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duction Plan" sheetId="1" r:id="rId3"/>
    <sheet state="visible" name="item dashboard" sheetId="2" r:id="rId4"/>
    <sheet state="visible" name="sys-backorder details" sheetId="3" r:id="rId5"/>
    <sheet state="visible" name="Stocks 101-111" sheetId="4" r:id="rId6"/>
    <sheet state="visible" name="settings-routing" sheetId="5" r:id="rId7"/>
    <sheet state="visible" name="sys inv movment rpt" sheetId="6" r:id="rId8"/>
    <sheet state="visible" name="recent update 101-111" sheetId="7" r:id="rId9"/>
  </sheets>
  <definedNames>
    <definedName localSheetId="2" name="Z_860AFBF5_DAF0_4544_84AB_8443526B31CA_.wvu.PrintArea">'sys-backorder details'!$A$1:$K$137</definedName>
    <definedName hidden="1" localSheetId="0" name="_xlnm._FilterDatabase">'Production Plan'!$A$1:$Z$89</definedName>
    <definedName hidden="1" localSheetId="1" name="_xlnm._FilterDatabase">'item dashboard'!$A$1:$AX$1384</definedName>
    <definedName hidden="1" localSheetId="2" name="_xlnm._FilterDatabase">'sys-backorder details'!$A$1:$Y$192</definedName>
    <definedName hidden="1" localSheetId="4" name="_xlnm._FilterDatabase">'settings-routing'!$A$1:$Q$1452</definedName>
    <definedName hidden="1" localSheetId="5" name="_xlnm._FilterDatabase">'sys inv movment rpt'!$A$1:$N$6518</definedName>
    <definedName hidden="1" localSheetId="6" name="_xlnm._FilterDatabase">'recent update 101-111'!$A$1:$N$61</definedName>
  </definedNames>
  <calcPr/>
</workbook>
</file>

<file path=xl/sharedStrings.xml><?xml version="1.0" encoding="utf-8"?>
<sst xmlns="http://schemas.openxmlformats.org/spreadsheetml/2006/main" count="82970" uniqueCount="18369">
  <si>
    <t>Machine</t>
  </si>
  <si>
    <t>Stock Code</t>
  </si>
  <si>
    <t>Description</t>
  </si>
  <si>
    <t>Total Stock in hand</t>
  </si>
  <si>
    <t>Production requirement</t>
  </si>
  <si>
    <t>Weekly Min Stock</t>
  </si>
  <si>
    <t>Target Production</t>
  </si>
  <si>
    <t>Cavities</t>
  </si>
  <si>
    <t>Cycle time</t>
  </si>
  <si>
    <t>Daily output (in full bags)</t>
  </si>
  <si>
    <t>Planned Qty</t>
  </si>
  <si>
    <t>Planned Duration (days)</t>
  </si>
  <si>
    <t>Sequence</t>
  </si>
  <si>
    <t>Start date</t>
  </si>
  <si>
    <t>Completion date</t>
  </si>
  <si>
    <t>Plan Status</t>
  </si>
  <si>
    <t>Recent</t>
  </si>
  <si>
    <t>Packaging</t>
  </si>
  <si>
    <t>GM</t>
  </si>
  <si>
    <t>Payment</t>
  </si>
  <si>
    <t>RM type</t>
  </si>
  <si>
    <t>Daily RM rqt</t>
  </si>
  <si>
    <t>BM1</t>
  </si>
  <si>
    <t>LIN0051295</t>
  </si>
  <si>
    <t>CASHSALES UNIT1</t>
  </si>
  <si>
    <t>B-G23H-N8</t>
  </si>
  <si>
    <t>Plan</t>
  </si>
  <si>
    <t>BM2</t>
  </si>
  <si>
    <t>EIN0001128</t>
  </si>
  <si>
    <t>BM3</t>
  </si>
  <si>
    <t>EIN0001124</t>
  </si>
  <si>
    <t>Firm</t>
  </si>
  <si>
    <t>EIN0001123</t>
  </si>
  <si>
    <t>EIN0001122</t>
  </si>
  <si>
    <t>BM4</t>
  </si>
  <si>
    <t>LIN0053154</t>
  </si>
  <si>
    <t>BM5</t>
  </si>
  <si>
    <t>BM6</t>
  </si>
  <si>
    <t>B-T53-W25</t>
  </si>
  <si>
    <t>BM7</t>
  </si>
  <si>
    <t>BM8</t>
  </si>
  <si>
    <t>B-V100-N13</t>
  </si>
  <si>
    <t>BM9</t>
  </si>
  <si>
    <t>LIN0052903</t>
  </si>
  <si>
    <t>BM10</t>
  </si>
  <si>
    <t>LIN0053332</t>
  </si>
  <si>
    <t>BM11</t>
  </si>
  <si>
    <t>B-J255-W13</t>
  </si>
  <si>
    <t>BM12</t>
  </si>
  <si>
    <t>BM13</t>
  </si>
  <si>
    <t>BM14</t>
  </si>
  <si>
    <t>LIN0053408</t>
  </si>
  <si>
    <t>BM15</t>
  </si>
  <si>
    <t>LIN0053166</t>
  </si>
  <si>
    <t>BM16</t>
  </si>
  <si>
    <t>LIN0052143</t>
  </si>
  <si>
    <t>stop</t>
  </si>
  <si>
    <t>BM17</t>
  </si>
  <si>
    <t>LIN0052144</t>
  </si>
  <si>
    <t>LIN0052145</t>
  </si>
  <si>
    <t>B-5GFRY-Y245</t>
  </si>
  <si>
    <t>BM18</t>
  </si>
  <si>
    <t>LIN0052141</t>
  </si>
  <si>
    <t>BM19</t>
  </si>
  <si>
    <t>LIN0053337</t>
  </si>
  <si>
    <t>BM20</t>
  </si>
  <si>
    <t>LIN0052208</t>
  </si>
  <si>
    <t>BM21</t>
  </si>
  <si>
    <t>LIN0051318</t>
  </si>
  <si>
    <t>BM22</t>
  </si>
  <si>
    <t>BDF EAST AFRICA LIMITED</t>
  </si>
  <si>
    <t>B-125NIV-DBL16</t>
  </si>
  <si>
    <t>BM23</t>
  </si>
  <si>
    <t>B-W4B-N7</t>
  </si>
  <si>
    <t>BM24</t>
  </si>
  <si>
    <t>EIN0001119</t>
  </si>
  <si>
    <t>BM25</t>
  </si>
  <si>
    <t>LIN0052385</t>
  </si>
  <si>
    <t>BM26</t>
  </si>
  <si>
    <t>B-500ANG-GN46THIKA</t>
  </si>
  <si>
    <t>BM27</t>
  </si>
  <si>
    <t>LIN0052489</t>
  </si>
  <si>
    <t>LIN0052982</t>
  </si>
  <si>
    <t>LIN0053136</t>
  </si>
  <si>
    <t>LIN0051486</t>
  </si>
  <si>
    <t>LIN0050101</t>
  </si>
  <si>
    <t>LIN0051428</t>
  </si>
  <si>
    <t>BM28</t>
  </si>
  <si>
    <t>LIN0052355</t>
  </si>
  <si>
    <t>BM29</t>
  </si>
  <si>
    <t>xx</t>
  </si>
  <si>
    <t>BM30</t>
  </si>
  <si>
    <t>LIN0052857</t>
  </si>
  <si>
    <t>BM31</t>
  </si>
  <si>
    <t>B-J253-PK13</t>
  </si>
  <si>
    <t>BM32</t>
  </si>
  <si>
    <t>LIN0050475</t>
  </si>
  <si>
    <t>B-G25H-W19</t>
  </si>
  <si>
    <t>BM33</t>
  </si>
  <si>
    <t>B-G33P-N11</t>
  </si>
  <si>
    <t>BM34</t>
  </si>
  <si>
    <t>LIN0050552</t>
  </si>
  <si>
    <t>LIN0051173</t>
  </si>
  <si>
    <t>BM35</t>
  </si>
  <si>
    <t>LIN0052581</t>
  </si>
  <si>
    <t>BM36</t>
  </si>
  <si>
    <t>B-S20-N26</t>
  </si>
  <si>
    <t>BM37</t>
  </si>
  <si>
    <t>EIN0001153</t>
  </si>
  <si>
    <t>BM38</t>
  </si>
  <si>
    <t>B-400STD17-PB34</t>
  </si>
  <si>
    <t>BM39</t>
  </si>
  <si>
    <t>LIN0053093</t>
  </si>
  <si>
    <t>B-SH500-Y41</t>
  </si>
  <si>
    <t>LIN0052463</t>
  </si>
  <si>
    <t>B-T103-W49</t>
  </si>
  <si>
    <t>EIN0001157</t>
  </si>
  <si>
    <t>BM40</t>
  </si>
  <si>
    <t>LIN0051160</t>
  </si>
  <si>
    <t>BM41</t>
  </si>
  <si>
    <t>B-200STD17-DB20</t>
  </si>
  <si>
    <t>B-200STD17-PB20</t>
  </si>
  <si>
    <t>BM42</t>
  </si>
  <si>
    <t>LIN0053184</t>
  </si>
  <si>
    <t>BM43</t>
  </si>
  <si>
    <t>LIN0053028</t>
  </si>
  <si>
    <t>LIN0052886</t>
  </si>
  <si>
    <t>BM44</t>
  </si>
  <si>
    <t>LIN0053345</t>
  </si>
  <si>
    <t>BM45</t>
  </si>
  <si>
    <t>EIN0001130</t>
  </si>
  <si>
    <t>BM46</t>
  </si>
  <si>
    <t>LIN0053284</t>
  </si>
  <si>
    <t>B-S33-N5</t>
  </si>
  <si>
    <t>BM47</t>
  </si>
  <si>
    <t>B-GP103B-RD10</t>
  </si>
  <si>
    <t>BM48</t>
  </si>
  <si>
    <t>LIN0053418</t>
  </si>
  <si>
    <t>BM49</t>
  </si>
  <si>
    <t>LIN0053421</t>
  </si>
  <si>
    <t>BM50</t>
  </si>
  <si>
    <t>LIN0053031</t>
  </si>
  <si>
    <t>B-D2-N4</t>
  </si>
  <si>
    <t>BM51</t>
  </si>
  <si>
    <t>LIN0052802</t>
  </si>
  <si>
    <t>BM52</t>
  </si>
  <si>
    <t>LIN0053239</t>
  </si>
  <si>
    <t>LIN0053202</t>
  </si>
  <si>
    <t>LIN0053246</t>
  </si>
  <si>
    <t>BM53</t>
  </si>
  <si>
    <t>BM54</t>
  </si>
  <si>
    <t>LIN0052753</t>
  </si>
  <si>
    <t>B-T51-W32</t>
  </si>
  <si>
    <t>LIN0053410</t>
  </si>
  <si>
    <t>BM55</t>
  </si>
  <si>
    <t>LIN0053067</t>
  </si>
  <si>
    <t>B-L101-W63</t>
  </si>
  <si>
    <t>BM56</t>
  </si>
  <si>
    <t>LIN0053105</t>
  </si>
  <si>
    <t>B-SH250-Y25</t>
  </si>
  <si>
    <t>BM57</t>
  </si>
  <si>
    <t>LIN0051866</t>
  </si>
  <si>
    <t>BM58</t>
  </si>
  <si>
    <t>BM59</t>
  </si>
  <si>
    <t>B-J500-W19</t>
  </si>
  <si>
    <t>LIN0048571</t>
  </si>
  <si>
    <t>LIN0050997</t>
  </si>
  <si>
    <t>EIN0001126</t>
  </si>
  <si>
    <t>LIN0051640</t>
  </si>
  <si>
    <t>LIN0052084</t>
  </si>
  <si>
    <t>LIN0053249</t>
  </si>
  <si>
    <t>LIN0051375</t>
  </si>
  <si>
    <t>EIN0001129</t>
  </si>
  <si>
    <t>open files</t>
  </si>
  <si>
    <t>teawasdv</t>
  </si>
  <si>
    <t>opengopslmsxfc</t>
  </si>
  <si>
    <t>NIVEA BODY MEN LOTION BOTTLE -125ML</t>
  </si>
  <si>
    <t>Week 1</t>
  </si>
  <si>
    <t>NIVEA BODY MEN LOTION BOTTLE -200ML</t>
  </si>
  <si>
    <t>NIVEA BODY MEN LOTION BOTTLE -400ML</t>
  </si>
  <si>
    <t>NIVEA REVITILIZING MEN FLIP CAP 125/200/400ML</t>
  </si>
  <si>
    <t>Nivea blue bottle 100ml(STD 17)</t>
  </si>
  <si>
    <t>Week 2</t>
  </si>
  <si>
    <t>Nivea blue bottle 200ml(STD 17)</t>
  </si>
  <si>
    <t>Nivea blue bottle 400ml(STD 17)</t>
  </si>
  <si>
    <t>Nivea white bottle 100ml(STD 17)</t>
  </si>
  <si>
    <t>Nivea white bottle 200ml(STD 17)</t>
  </si>
  <si>
    <t>Nivea white bottle 400ml(STD 17)</t>
  </si>
  <si>
    <t>Nivea smooth milk bottle 100ml(STD 17)</t>
  </si>
  <si>
    <t>Week 3</t>
  </si>
  <si>
    <t>Nivea smooth milk bottle 200ml(STD 17)</t>
  </si>
  <si>
    <t>Nivea smooth milk bottle 400ml(STD 17)</t>
  </si>
  <si>
    <t>StockCode</t>
  </si>
  <si>
    <t>Total stock</t>
  </si>
  <si>
    <t>Stock in 102/103</t>
  </si>
  <si>
    <t>Stock in WIP</t>
  </si>
  <si>
    <t>Min Stock = LT Sales stock.</t>
  </si>
  <si>
    <t>Sales Hits</t>
  </si>
  <si>
    <t>Pending Ordinary Demand</t>
  </si>
  <si>
    <t>Subcomponent  mrp</t>
  </si>
  <si>
    <t>Quantity on Call Off Order</t>
  </si>
  <si>
    <t>wk 10</t>
  </si>
  <si>
    <t>wk 11</t>
  </si>
  <si>
    <t>wk 12</t>
  </si>
  <si>
    <t>wk 13</t>
  </si>
  <si>
    <t>wk 14</t>
  </si>
  <si>
    <t>wk 15</t>
  </si>
  <si>
    <t>wk 16</t>
  </si>
  <si>
    <t>wk 17</t>
  </si>
  <si>
    <t>wk 18</t>
  </si>
  <si>
    <t>wk 19</t>
  </si>
  <si>
    <t>wk 20</t>
  </si>
  <si>
    <t>wk 21</t>
  </si>
  <si>
    <t>wk 22</t>
  </si>
  <si>
    <t>wk 23</t>
  </si>
  <si>
    <t>wk 24</t>
  </si>
  <si>
    <t>wk 25</t>
  </si>
  <si>
    <t>wk 26</t>
  </si>
  <si>
    <t>wk 27</t>
  </si>
  <si>
    <t>wk 28</t>
  </si>
  <si>
    <t>wk 29</t>
  </si>
  <si>
    <t>wk 30</t>
  </si>
  <si>
    <t>wk 31</t>
  </si>
  <si>
    <t>wk 32</t>
  </si>
  <si>
    <t>wk 33</t>
  </si>
  <si>
    <t>wk 34</t>
  </si>
  <si>
    <t>wk 35</t>
  </si>
  <si>
    <t>wk 36</t>
  </si>
  <si>
    <t>wk 37</t>
  </si>
  <si>
    <t>wk 38</t>
  </si>
  <si>
    <t>wk 39</t>
  </si>
  <si>
    <t>wk 40</t>
  </si>
  <si>
    <t>wk 41</t>
  </si>
  <si>
    <t>wk 42</t>
  </si>
  <si>
    <t>wk 43</t>
  </si>
  <si>
    <t>wk 44</t>
  </si>
  <si>
    <t>B-1 Ltr.SPY-N70</t>
  </si>
  <si>
    <t>1Ltr Natural Sprayer Bottle</t>
  </si>
  <si>
    <t>B-1 Ltr.SPY-N70BETH</t>
  </si>
  <si>
    <t>1 Ltr. Natural Sprayer Pntd Beth Bottle</t>
  </si>
  <si>
    <t>B-1 Ltr.SPY-N70FARM</t>
  </si>
  <si>
    <t>1 Ltr. Natural Sprayer Pntd Farm Access Bottle</t>
  </si>
  <si>
    <t>B-1 Ltr.SPY-N70LAIBUTA</t>
  </si>
  <si>
    <t>1 Ltr. SPRAYER BOTTLE Pntd LAIBUTA</t>
  </si>
  <si>
    <t>B-1 Ltr.SPY-N70LATE</t>
  </si>
  <si>
    <t>1 Ltr. Natural Sprayer Pntd Latest Bottle</t>
  </si>
  <si>
    <t>B-1 Ltr.SPY-N70UWI</t>
  </si>
  <si>
    <t>1 Ltr. Natural Pntd Uwimana Bottle</t>
  </si>
  <si>
    <t>B-1 Ltr.SPY-W70FARM</t>
  </si>
  <si>
    <t>1 Ltr. White Pntd Farm Access Bottle</t>
  </si>
  <si>
    <t>B-1 Ltr.VDM-MAR82</t>
  </si>
  <si>
    <t>1 Ltr. Venus Cussions Maroon Jerrican</t>
  </si>
  <si>
    <t>B-1 Ltr.VDM-N82</t>
  </si>
  <si>
    <t>1 Ltr. Venus Cussions Natural Jerrican</t>
  </si>
  <si>
    <t>B-1000VIV-W66</t>
  </si>
  <si>
    <t>1 Ltr. Vivek Angular White Bottle</t>
  </si>
  <si>
    <t>B-100CB-N12</t>
  </si>
  <si>
    <t>100ml Coco butter Natural Bottle</t>
  </si>
  <si>
    <t>B-100COC-W22</t>
  </si>
  <si>
    <t>100 gm Cocoa Excel White jar</t>
  </si>
  <si>
    <t>B-100IBL-PW14.5</t>
  </si>
  <si>
    <t>100 ml Pearly White lotion bottle</t>
  </si>
  <si>
    <t>B-100JOH-W14</t>
  </si>
  <si>
    <t>100 gm White Johnson Jar</t>
  </si>
  <si>
    <t>B-100LG-N12</t>
  </si>
  <si>
    <t>100ml L.G Natural Bottle</t>
  </si>
  <si>
    <t>B-100MOV-LY15</t>
  </si>
  <si>
    <t>100 ml Movit Light Yellow Lotion Bottle</t>
  </si>
  <si>
    <t>B-100OYO-W17</t>
  </si>
  <si>
    <t>100 gm Oyo White  jar</t>
  </si>
  <si>
    <t>B-100STD17-DB16</t>
  </si>
  <si>
    <t>100 ml Nivea std17 Dark Blue Bottle</t>
  </si>
  <si>
    <t>B-100STD17-PB16</t>
  </si>
  <si>
    <t>100 ml Nivea std17 Smooth Milk PearlyBlue</t>
  </si>
  <si>
    <t>B-100STD17-W16</t>
  </si>
  <si>
    <t>100 ml Nivea STD17 White Bottle</t>
  </si>
  <si>
    <t>B-100SYLVA-W13</t>
  </si>
  <si>
    <t>100 gm Sylva White Jar</t>
  </si>
  <si>
    <t>B-100UNIQUE-W17</t>
  </si>
  <si>
    <t>100 ml White Unique Bottle</t>
  </si>
  <si>
    <t>B-100VC-N23</t>
  </si>
  <si>
    <t>100 ml Bottle Only</t>
  </si>
  <si>
    <t>B-10SYLVA-W3.8</t>
  </si>
  <si>
    <t>10 gm Sylva White jar</t>
  </si>
  <si>
    <t>B-120AFR-N15</t>
  </si>
  <si>
    <t>120 ml Natural Lego Bottle</t>
  </si>
  <si>
    <t>B-120FLME-CL12</t>
  </si>
  <si>
    <t>120 gm Zoe Clear jar</t>
  </si>
  <si>
    <t>B-120LAKI-W11</t>
  </si>
  <si>
    <t>120 ml Laki Laki White Bottle</t>
  </si>
  <si>
    <t>B-120LAKI-W12</t>
  </si>
  <si>
    <t>B-125CB-N12</t>
  </si>
  <si>
    <t>C118125ml Natural C.B Jar</t>
  </si>
  <si>
    <t>B-125LG-N12</t>
  </si>
  <si>
    <t>C117 125ML Natural L.G Jar</t>
  </si>
  <si>
    <t>B-125MOV-N15</t>
  </si>
  <si>
    <t>125 ml Natural Body Milk Bottle</t>
  </si>
  <si>
    <t>B-125MOV-W15</t>
  </si>
  <si>
    <t>125 ml White Body Milk Lotion Bottlte</t>
  </si>
  <si>
    <t>B-125MOV-YL15</t>
  </si>
  <si>
    <t>125 ml Yellow Lotion Bottle</t>
  </si>
  <si>
    <t>125 ml Nivea Men Lotion Dark Blue Bottle</t>
  </si>
  <si>
    <t>B-125VIV-N18</t>
  </si>
  <si>
    <t>125ml Natural Bottle</t>
  </si>
  <si>
    <t>B-150JOH-W16</t>
  </si>
  <si>
    <t>150 gm White Johnson Jar</t>
  </si>
  <si>
    <t>B-150SRV-PW16</t>
  </si>
  <si>
    <t>150 ml Servechemn Pearly White Lotion Bottle</t>
  </si>
  <si>
    <t>B-1GFRYCAPPED-Y73</t>
  </si>
  <si>
    <t>1 Ltr. Capped Golden Fry Yellow Jerrican</t>
  </si>
  <si>
    <t>B-1GFRY-Y66</t>
  </si>
  <si>
    <t>1 Ltr. Golden Fry Yellow Jerrican</t>
  </si>
  <si>
    <t>B-1GFRY-Y70</t>
  </si>
  <si>
    <t>500 gm  Printed White Bottle</t>
  </si>
  <si>
    <t>B-1LMOV-PK60</t>
  </si>
  <si>
    <t>1Ltr Pink Divine Bottle</t>
  </si>
  <si>
    <t>B-1LMOV-W60</t>
  </si>
  <si>
    <t>1Ltr White  Divine Bottle</t>
  </si>
  <si>
    <t>B-1LTOILZONE-BK75MAGIC 4T</t>
  </si>
  <si>
    <t>1Ltr Oil Zone Labelled Magic 4T</t>
  </si>
  <si>
    <t>B-1LTOTALMSA-GY85</t>
  </si>
  <si>
    <t>1 Ltr. Grey Total Lube Jerrycan</t>
  </si>
  <si>
    <t>B-1LTRNAS-W74</t>
  </si>
  <si>
    <t>1Ltr Nas White Bottle</t>
  </si>
  <si>
    <t>B-1LTROILZONE-BK75</t>
  </si>
  <si>
    <t>1Ltr Black OilZone Bottle</t>
  </si>
  <si>
    <t>B-1LTROILZONE-BK75 GALLANT</t>
  </si>
  <si>
    <t>1Ltr Oilzone Labelled Gallant</t>
  </si>
  <si>
    <t>B-1LTRSPY-N70UWI</t>
  </si>
  <si>
    <t>1Ltr Natural Prnt Uwimana Bot</t>
  </si>
  <si>
    <t>B-1LVDM-W82</t>
  </si>
  <si>
    <t>1Ltr Venus Cussons White jerrycan (500006263)</t>
  </si>
  <si>
    <t>B-2.5 Ltr.SPOLY-N118</t>
  </si>
  <si>
    <t>2.5 Ltr. Polymark Natural Jerrycan</t>
  </si>
  <si>
    <t>B-200AFR-N20</t>
  </si>
  <si>
    <t>200 ml Natural Lego Bottle</t>
  </si>
  <si>
    <t>B-200CB-N26</t>
  </si>
  <si>
    <t>C14 200 ml Coco Butter Bottle Natural</t>
  </si>
  <si>
    <t>B-200COC-W35</t>
  </si>
  <si>
    <t>200 gm Cocoa Excel White jar</t>
  </si>
  <si>
    <t>B-200ECL-W20</t>
  </si>
  <si>
    <t>200 Ml Lotion Bottle</t>
  </si>
  <si>
    <t>B-200IBL-PW21</t>
  </si>
  <si>
    <t>200 ml Pearly White Lotion Bottle</t>
  </si>
  <si>
    <t>B-200IFI-W25</t>
  </si>
  <si>
    <t>200 gm Imperial Food Industries White Plain Jar</t>
  </si>
  <si>
    <t>B-200LG-N26</t>
  </si>
  <si>
    <t>C10 200 ml Lanolin Glycerine Bottle Natural</t>
  </si>
  <si>
    <t>B-200MEN-DB22</t>
  </si>
  <si>
    <t>200 ml Dark Blue Lotion Bottle</t>
  </si>
  <si>
    <t>B-200MEN-W22</t>
  </si>
  <si>
    <t>200 ml White Lotion Bottle</t>
  </si>
  <si>
    <t>B-200MH-N26</t>
  </si>
  <si>
    <t>C192 200 ml Milk&amp;Honey Natural Bottle</t>
  </si>
  <si>
    <t>B-200MOV-LY22</t>
  </si>
  <si>
    <t>200 ml Movit Light Yellow Lotion Bottle</t>
  </si>
  <si>
    <t>B-200NIV-DBL22</t>
  </si>
  <si>
    <t>200 ml Nivea Men Lotion Dark Blue Bottle</t>
  </si>
  <si>
    <t>B-200POWER BOY-BL20</t>
  </si>
  <si>
    <t>200 ml Blue Poweboy Bottle</t>
  </si>
  <si>
    <t>B-200S-BL20PBOY</t>
  </si>
  <si>
    <t>200 ml Sleeved Blue Poweboy Bottle</t>
  </si>
  <si>
    <t>200 ml Nivea STD17 Dark Blue Bottle</t>
  </si>
  <si>
    <t>200 ml Nivea STD 17 Pearly Blue bottle</t>
  </si>
  <si>
    <t>B-200STD17-W20</t>
  </si>
  <si>
    <t>200 ml Nivea std17 White bottle</t>
  </si>
  <si>
    <t>B-200SV-W25BMU</t>
  </si>
  <si>
    <t>200 gm Imperial white sleeved Mchuzi beef mix</t>
  </si>
  <si>
    <t>B-200SV-W25CMU</t>
  </si>
  <si>
    <t>200 gm Imperial white sleeved Mchuzi Chicken mix</t>
  </si>
  <si>
    <t>B-200VC-N37</t>
  </si>
  <si>
    <t>200 ml Bottle Only</t>
  </si>
  <si>
    <t>B-225REV-W27</t>
  </si>
  <si>
    <t>225 gm Revlon White jar</t>
  </si>
  <si>
    <t>B-225REV-W27EPC</t>
  </si>
  <si>
    <t>225 gm Revlon White Pntd Epcc Cream Relax</t>
  </si>
  <si>
    <t>B-240MOV-N22</t>
  </si>
  <si>
    <t>240 ml Natural Body Milk Lotion Bottle</t>
  </si>
  <si>
    <t>B-240MOV-PK22</t>
  </si>
  <si>
    <t>240 ml Pink Glycerine Lotion Bottle</t>
  </si>
  <si>
    <t>B-240MOV-W22</t>
  </si>
  <si>
    <t>240 ml White Body Milk Lotion Bottle</t>
  </si>
  <si>
    <t>B-240MOV-YL22</t>
  </si>
  <si>
    <t>240 ml Yellow Lotion Bottle</t>
  </si>
  <si>
    <t>B-250GITH-W15</t>
  </si>
  <si>
    <t>250 ml White Githunguri Bottle</t>
  </si>
  <si>
    <t>B-250GS-W15DAPP</t>
  </si>
  <si>
    <t>250 ml Githunguri White Sleeved Dry Apple Bottle</t>
  </si>
  <si>
    <t>B-250GS-W15PA</t>
  </si>
  <si>
    <t>250 ml Githunguri Sleeved Passion Bottle</t>
  </si>
  <si>
    <t>B-250GS-W15PI</t>
  </si>
  <si>
    <t>250 ml Githunguri Sleeved Pineapple Bottl</t>
  </si>
  <si>
    <t>B-250GS-W15RF</t>
  </si>
  <si>
    <t>250 ml Githunguri Sleeved Real Fruit Bottle</t>
  </si>
  <si>
    <t>B-250GS-W15SB</t>
  </si>
  <si>
    <t>250 ml Githunguri Sleeved Strawberry Bottle</t>
  </si>
  <si>
    <t>B-250GS-W15VA</t>
  </si>
  <si>
    <t>250 ml Githunguri sleeved Vanilla Bottle</t>
  </si>
  <si>
    <t>B-250GS-W15YAP</t>
  </si>
  <si>
    <t>250 ml Githunguri Sleeved Yuppi Apricot</t>
  </si>
  <si>
    <t>B-250GS-W15YPE</t>
  </si>
  <si>
    <t>250 ml Githunguri Sleeved Yuppi Peach</t>
  </si>
  <si>
    <t>B-250GS-W15YSB</t>
  </si>
  <si>
    <t>250 ml Githunguri Sleeved Yuppi Stawberry</t>
  </si>
  <si>
    <t>B-250GS-W15YT</t>
  </si>
  <si>
    <t>250 ml Githunguri Sleeved Yuppi Tropical</t>
  </si>
  <si>
    <t>B-250MC-N26</t>
  </si>
  <si>
    <t>250 gm M/C Natural jar</t>
  </si>
  <si>
    <t>B-250MC-N26EPCC</t>
  </si>
  <si>
    <t>250 gm M/C Natural Pntd Epcc Q/Lady jar</t>
  </si>
  <si>
    <t>B-250MOLITO-W16</t>
  </si>
  <si>
    <t>250 ml Molito Bottle</t>
  </si>
  <si>
    <t>B-250MS-W16MA</t>
  </si>
  <si>
    <t>250 ml White Sleeved Mango Molito Bottle</t>
  </si>
  <si>
    <t>B-250MS-W16NA</t>
  </si>
  <si>
    <t>250 ml WHITE Sleeved Molito Natural Bottle</t>
  </si>
  <si>
    <t>B-250MS-W16PE</t>
  </si>
  <si>
    <t>250 ml White Sleeved Molito Peach Bottle</t>
  </si>
  <si>
    <t>B-250MS-W16SB</t>
  </si>
  <si>
    <t>250 ml White Sleeved Strawberry Molito Bottle</t>
  </si>
  <si>
    <t>B-250MS-W16VA</t>
  </si>
  <si>
    <t>250 ml White Sleeved Vanila Molito Bottle</t>
  </si>
  <si>
    <t>B-250SRV-PW21</t>
  </si>
  <si>
    <t>250 ml Servechem Pearly White Lotion Bottle</t>
  </si>
  <si>
    <t>B-250SYLVA-W24</t>
  </si>
  <si>
    <t>250 gm Sylva White Jar</t>
  </si>
  <si>
    <t>B-250UNIQUE-W28</t>
  </si>
  <si>
    <t>250 ml White Unique Bottle</t>
  </si>
  <si>
    <t>B-250VIV-N26</t>
  </si>
  <si>
    <t>250ml Natural Bottle</t>
  </si>
  <si>
    <t>B-25BBYJR-W9</t>
  </si>
  <si>
    <t>25 gm White Junior Powder Bottle</t>
  </si>
  <si>
    <t>B-25PDR-W9</t>
  </si>
  <si>
    <t>25gm White Powder</t>
  </si>
  <si>
    <t>B-25SYLVA-W6</t>
  </si>
  <si>
    <t>25 gm Sylva White Jar</t>
  </si>
  <si>
    <t>B-2GFRYCAPPED-Y122</t>
  </si>
  <si>
    <t>2L Capped Golden Fry Yellow Jerrican</t>
  </si>
  <si>
    <t>B-2GFRY-Y115</t>
  </si>
  <si>
    <t>2L Golden Fry Yellow Jerrican</t>
  </si>
  <si>
    <t>B-2GFRY-Y124</t>
  </si>
  <si>
    <t>B-2LBROOK-N55</t>
  </si>
  <si>
    <t>2 Ltr. Brookside Natural jerrican</t>
  </si>
  <si>
    <t>B-2LGITH-N58</t>
  </si>
  <si>
    <t>2L Natural Githunguri Bottle</t>
  </si>
  <si>
    <t>B-2L-N60</t>
  </si>
  <si>
    <t>2 Ltr. Natural Milk JerryCan</t>
  </si>
  <si>
    <t>B-2L-PK60</t>
  </si>
  <si>
    <t>2 Ltr. Pink Milk JerryCan</t>
  </si>
  <si>
    <t>B-2LSPRAYER-N150</t>
  </si>
  <si>
    <t>2 Ltr. Natural Jerrycan</t>
  </si>
  <si>
    <t>B-2LSPRAYER-N97</t>
  </si>
  <si>
    <t>2 Ltr. Natural Sprayer Bottle</t>
  </si>
  <si>
    <t>B-2LSPY-N150RE</t>
  </si>
  <si>
    <t>2 Ltr. Natural Printedd RETOQ JerryCan</t>
  </si>
  <si>
    <t>B-2LSPY-N97 LATE</t>
  </si>
  <si>
    <t>2 Ltr. Natural Sprayer Printed Latest Bottle</t>
  </si>
  <si>
    <t>B-2LSPY-N97LAIBUTA</t>
  </si>
  <si>
    <t>2 Ltr.S Natural Printed Laibuta Botte</t>
  </si>
  <si>
    <t>B-2LSPY-N97UWI</t>
  </si>
  <si>
    <t>2 Ltr. Natural Printed Uwimana Bottle</t>
  </si>
  <si>
    <t>B-2LSPY-OR97FARM</t>
  </si>
  <si>
    <t>2 Ltr.Orange Printed Farm Access Spray Pump Bottle</t>
  </si>
  <si>
    <t>B-2LSPY-RD97FARM</t>
  </si>
  <si>
    <t>2 Ltr. Red Printed Farm Access Spray Pump Bottle</t>
  </si>
  <si>
    <t>B-2LVIV-N130</t>
  </si>
  <si>
    <t>2 Ltr. Natural Bottle</t>
  </si>
  <si>
    <t>B-2L-W60</t>
  </si>
  <si>
    <t>2 Ltr. White Milk JerryCan</t>
  </si>
  <si>
    <t>B-300CB-N26</t>
  </si>
  <si>
    <t>CAL 300ml C.B Jar Natural</t>
  </si>
  <si>
    <t>B-300CB-N36</t>
  </si>
  <si>
    <t>CAL 300 ml C.B Jar Natural</t>
  </si>
  <si>
    <t>B-300FLME-CL22</t>
  </si>
  <si>
    <t>300 gm Zoe Clear jar</t>
  </si>
  <si>
    <t>B-300LG-N26</t>
  </si>
  <si>
    <t>C92 300ml L.G Jar Natural</t>
  </si>
  <si>
    <t>B-300LG-N36</t>
  </si>
  <si>
    <t>C92 300 ml L.G Jar Natural</t>
  </si>
  <si>
    <t>B-300SPK-BL25</t>
  </si>
  <si>
    <t>300 ml Blue spak Bottle</t>
  </si>
  <si>
    <t>B-300SPK-BL25SK</t>
  </si>
  <si>
    <t>300 ml Blue Printed spak Bottle</t>
  </si>
  <si>
    <t>B-300VC-N47</t>
  </si>
  <si>
    <t>300 ml Bottle Only</t>
  </si>
  <si>
    <t>B-320SAF-N20</t>
  </si>
  <si>
    <t>320 ml LDPE Window Cleaner Bottle</t>
  </si>
  <si>
    <t>B-32OZ-N70</t>
  </si>
  <si>
    <t>32OZ Haco Natural Bottle</t>
  </si>
  <si>
    <t>B-32OZ-O70</t>
  </si>
  <si>
    <t>32OZ Haco Orange Bottle</t>
  </si>
  <si>
    <t>B-350POLY-N24</t>
  </si>
  <si>
    <t>350 ml Polymark Natural Jerrycan</t>
  </si>
  <si>
    <t>B-3GFRYCAPPED-Y182</t>
  </si>
  <si>
    <t>3L Capped Golden Fry Yellow Jerrycan</t>
  </si>
  <si>
    <t>B-3GFRY-Y175</t>
  </si>
  <si>
    <t>3L Golden Fry Yellow Jerrycan</t>
  </si>
  <si>
    <t>B-400AFR-N38</t>
  </si>
  <si>
    <t>400 ml Natural Lego Bottle</t>
  </si>
  <si>
    <t>B-400CB-N37</t>
  </si>
  <si>
    <t>C18 400 ml Coco Butter Bottle Natural</t>
  </si>
  <si>
    <t>B-400COC-W50</t>
  </si>
  <si>
    <t>400 gm White Excel cocoa jar</t>
  </si>
  <si>
    <t>B-400ECL-W30</t>
  </si>
  <si>
    <t>400 ml Lotion Bottle</t>
  </si>
  <si>
    <t>B-400IBL-PW42</t>
  </si>
  <si>
    <t>400 ml Pearly White Lotion Bottle</t>
  </si>
  <si>
    <t>B-400LG-N37</t>
  </si>
  <si>
    <t>C15 400 ml Lanolin Glycerine Bottle Natural</t>
  </si>
  <si>
    <t>B-400MH-N37</t>
  </si>
  <si>
    <t>C191 400 ml Milk&amp;Honey Natural Bottle</t>
  </si>
  <si>
    <t>B-400NIV-DBL41</t>
  </si>
  <si>
    <t>400 ml Nivea Men Lotion Dark Blue Bottle</t>
  </si>
  <si>
    <t>B-400POWERBOY-BL35</t>
  </si>
  <si>
    <t>400ml PowerBoy Bottle</t>
  </si>
  <si>
    <t>B-400S-BL35PBOY</t>
  </si>
  <si>
    <t>400 ml Sleeved Blue Power Boy Bottle</t>
  </si>
  <si>
    <t>B-400SRV-PW35</t>
  </si>
  <si>
    <t>400 ml Servechem Pearly White Lotion Bottle</t>
  </si>
  <si>
    <t>B-400STD17-DB34</t>
  </si>
  <si>
    <t>400 ml Nivea STD17 Dark Blue Bottle</t>
  </si>
  <si>
    <t>400 ml Nivea STD17 Smooth Milky Pearly Bottle</t>
  </si>
  <si>
    <t>B-400STD17-W34</t>
  </si>
  <si>
    <t>400 ml Nivea Std17 White Bottle</t>
  </si>
  <si>
    <t>B-400VIV-N32</t>
  </si>
  <si>
    <t>400 ml Natural Bottle</t>
  </si>
  <si>
    <t>B-40SRV-N6</t>
  </si>
  <si>
    <t>40ml Servechem Natural Bottle</t>
  </si>
  <si>
    <t>B-5 Ltr.NAS-W250</t>
  </si>
  <si>
    <t>5 Ltr. White Nas Jerrycan</t>
  </si>
  <si>
    <t>B-500ANG-BL46THIKA</t>
  </si>
  <si>
    <t>500ml Angular Thika Wax Blue Bottle</t>
  </si>
  <si>
    <t>500ml Angular Thika Wax Green Bottle</t>
  </si>
  <si>
    <t>B-500ANG-PUR46THIKA</t>
  </si>
  <si>
    <t>500ml Angular Thika Wax Purple Bottle</t>
  </si>
  <si>
    <t>B-500ANG-W46THIKA</t>
  </si>
  <si>
    <t>500ml AngularThika Wax White Bottle</t>
  </si>
  <si>
    <t>B-500ANG-YL46THIKA</t>
  </si>
  <si>
    <t>500ml Angular Thika Wax Yellow Bottle</t>
  </si>
  <si>
    <t>B-500CAPPEDGFRY-Y45</t>
  </si>
  <si>
    <t>500 ml Capped Golden Fry Yellow Jerrycan</t>
  </si>
  <si>
    <t>B-500CB-N36</t>
  </si>
  <si>
    <t>500gm Coco butter Natural Jar</t>
  </si>
  <si>
    <t>B-500FLME-CL34</t>
  </si>
  <si>
    <t>500 gm Zoe Clear jar</t>
  </si>
  <si>
    <t>B-500GFRY-Y38</t>
  </si>
  <si>
    <t>500 ml Golden Fry Yellow Jerrycan</t>
  </si>
  <si>
    <t>B-500GFRY-Y44</t>
  </si>
  <si>
    <t>B-500GITH-W24</t>
  </si>
  <si>
    <t>500 ml White Githunguri Bottle</t>
  </si>
  <si>
    <t>B-500GSMALA-W24</t>
  </si>
  <si>
    <t>500 ml Sleeved Githunguri Mala Bottle</t>
  </si>
  <si>
    <t>B-500GS-W24DAPP</t>
  </si>
  <si>
    <t>500 ml Githunguri Sleeved Dry Apple Bottle</t>
  </si>
  <si>
    <t>B-500GS-W24PA</t>
  </si>
  <si>
    <t>500 ml Githunguri Sleeved Passion Bottle</t>
  </si>
  <si>
    <t>B-500GS-W24PI</t>
  </si>
  <si>
    <t>500 ml Githunguri Sleeved Pineapple bottle</t>
  </si>
  <si>
    <t>B-500GS-W24RDOR</t>
  </si>
  <si>
    <t>500ml Githunguri Slved RedOrange Btl</t>
  </si>
  <si>
    <t>B-500GS-W24RF</t>
  </si>
  <si>
    <t>500 ml Githunguri Sleeved Real Fruit Bottle</t>
  </si>
  <si>
    <t>B-500GS-W24RP</t>
  </si>
  <si>
    <t>500 ml Githunguri Sleeved Yuppi Peach Bottle</t>
  </si>
  <si>
    <t>B-500GS-W24SB</t>
  </si>
  <si>
    <t>500 ml Githunguri Sleeved Strawberry Bottle</t>
  </si>
  <si>
    <t>B-500GS-W24VA</t>
  </si>
  <si>
    <t>500 ml Githunguri Sleeved Vanilla Bottle</t>
  </si>
  <si>
    <t>B-500GS-W24YAP</t>
  </si>
  <si>
    <t>500 ml Githunguri Sleeved Yuppi Apricot Bottle</t>
  </si>
  <si>
    <t>B-500GS-W24YSB</t>
  </si>
  <si>
    <t>500 ml Sleeved Yuppi Strawberry Bottle</t>
  </si>
  <si>
    <t>B-500GS-W24YT</t>
  </si>
  <si>
    <t>500 Githunguri Sleeved Yuppi Tropical Bottle</t>
  </si>
  <si>
    <t>B-500IB-DGN29</t>
  </si>
  <si>
    <t>500 Ml Dark Green Bottle</t>
  </si>
  <si>
    <t>B-500IB-DY29</t>
  </si>
  <si>
    <t>500 Ml  Dark Yellow Bottle</t>
  </si>
  <si>
    <t>B-500IB-LGN29</t>
  </si>
  <si>
    <t>500 Ml  Light Green Bottle</t>
  </si>
  <si>
    <t>B-500IB-LGN33</t>
  </si>
  <si>
    <t>B-500IFI-W35</t>
  </si>
  <si>
    <t>500 gm Imperial Food Industries White Plain Jar</t>
  </si>
  <si>
    <t>B-500JAMII-W21</t>
  </si>
  <si>
    <t>500 ml Jamii bottle only</t>
  </si>
  <si>
    <t>B-500LG-N36</t>
  </si>
  <si>
    <t>500gm L.G Natural Jar</t>
  </si>
  <si>
    <t>B-500MOLITO-W23</t>
  </si>
  <si>
    <t>500 ml Molito Bottle</t>
  </si>
  <si>
    <t>B-500MS-W23MA</t>
  </si>
  <si>
    <t>500 ml Molito sleeved Mango Bottle</t>
  </si>
  <si>
    <t>B-500MS-W23NA</t>
  </si>
  <si>
    <t>500 ml White Sleeved Molito Natural Bottle</t>
  </si>
  <si>
    <t>B-500MS-W23PE</t>
  </si>
  <si>
    <t>500 ml White Sleeved Molito Peach Bottle</t>
  </si>
  <si>
    <t>B-500MS-W23SB</t>
  </si>
  <si>
    <t>500 ml Molito sleeved Strawberry Bottle</t>
  </si>
  <si>
    <t>B-500MS-W23VA</t>
  </si>
  <si>
    <t>500 ml Molito sleeved Vanilla Bottle</t>
  </si>
  <si>
    <t>B-500NAS-W47</t>
  </si>
  <si>
    <t>500 ml Nas White Bottle</t>
  </si>
  <si>
    <t>B-500NURO-LGN35</t>
  </si>
  <si>
    <t>500 Ml Nuro Light Green Bottle</t>
  </si>
  <si>
    <t>B-500POL-BL44</t>
  </si>
  <si>
    <t>500 ml Polmerk Blue Bottle</t>
  </si>
  <si>
    <t>B-500POL-GN44</t>
  </si>
  <si>
    <t>500 ml Polmerk Green Bottle</t>
  </si>
  <si>
    <t>B-500POL-LBL44</t>
  </si>
  <si>
    <t>500 ml Polmerk Light Blue Bottle</t>
  </si>
  <si>
    <t>B-500POL-O44</t>
  </si>
  <si>
    <t>500 ml Polmerk Orange Bottle</t>
  </si>
  <si>
    <t>B-500POL-PUR44</t>
  </si>
  <si>
    <t>500 ml Polmerk Lavender Purple Bottle</t>
  </si>
  <si>
    <t>B-500POL-W44</t>
  </si>
  <si>
    <t>500 ml Polmerk White Bottle</t>
  </si>
  <si>
    <t>B-500POL-Y44</t>
  </si>
  <si>
    <t>500 ml Polmerk Yellow Bottle</t>
  </si>
  <si>
    <t>B-500RING-BL44</t>
  </si>
  <si>
    <t>500 ml Blue Ring Blue Bottle</t>
  </si>
  <si>
    <t>B-500SV-W35BMU</t>
  </si>
  <si>
    <t>500 gm white sleeved imperial beef muchuzi mix</t>
  </si>
  <si>
    <t>B-500SV-W35CMU</t>
  </si>
  <si>
    <t>500 gm white Imperial sleeved chicken Mchuzi mix</t>
  </si>
  <si>
    <t>B-500TRO-BL44</t>
  </si>
  <si>
    <t>500 ml Angular Blue bottle</t>
  </si>
  <si>
    <t>B-500TRO-GN44</t>
  </si>
  <si>
    <t>500 ml Angular Green Bottle</t>
  </si>
  <si>
    <t>B-500TRO-PK44</t>
  </si>
  <si>
    <t>500 ml Angular Pink Bottle</t>
  </si>
  <si>
    <t>B-500TRO-Y44</t>
  </si>
  <si>
    <t>500 ml Angular Yellow bottle</t>
  </si>
  <si>
    <t>B-500VIV-N56</t>
  </si>
  <si>
    <t>500ml Natural Bottle</t>
  </si>
  <si>
    <t>B-500VIV-W43</t>
  </si>
  <si>
    <t>500 ml Vivek Angular White Bottle</t>
  </si>
  <si>
    <t>B-50BBYJR-W13</t>
  </si>
  <si>
    <t>50 gm White Junior Powder Bottle</t>
  </si>
  <si>
    <t>B-50MOV-BW13</t>
  </si>
  <si>
    <t>50 gm Blue White Powder Bottle</t>
  </si>
  <si>
    <t>B-50PDR-W13</t>
  </si>
  <si>
    <t>50gm White Powder Bottle</t>
  </si>
  <si>
    <t>B-50SYLVA-W9</t>
  </si>
  <si>
    <t>50 gm Sylva White Jar</t>
  </si>
  <si>
    <t>B-50UNIQUE-W9</t>
  </si>
  <si>
    <t>50 ml White Unique Bottle</t>
  </si>
  <si>
    <t>B-50VC-N14</t>
  </si>
  <si>
    <t>50 ml Bottle Only</t>
  </si>
  <si>
    <t>B-5GFRYCAPPED-Y247</t>
  </si>
  <si>
    <t>5 Ltr. Capped Golden Fry Yellow Jerrycan</t>
  </si>
  <si>
    <t>B-5GFRY-Y240</t>
  </si>
  <si>
    <t>5 Ltr. Golden Fry Yellow Jerrycan</t>
  </si>
  <si>
    <t>B-5LTOTAL-GY240</t>
  </si>
  <si>
    <t>5 Ltr. Grey Total Lube Jerrycan</t>
  </si>
  <si>
    <t>B-5LTRNAS-W250</t>
  </si>
  <si>
    <t>B-600IBL-PW58</t>
  </si>
  <si>
    <t>600 ml Pearly White Lotion Bottle</t>
  </si>
  <si>
    <t>B-600SHP-N44</t>
  </si>
  <si>
    <t>600ml Natural Bottle</t>
  </si>
  <si>
    <t>B-600SHP-N44PRN</t>
  </si>
  <si>
    <t>600ml Natural Printed Bottle</t>
  </si>
  <si>
    <t>B-600SRV-N46</t>
  </si>
  <si>
    <t>600ML SERVECHEM LOTION BOTTLE</t>
  </si>
  <si>
    <t>B-60FLME-CL8</t>
  </si>
  <si>
    <t>60 gm Flame Tree Clear jar</t>
  </si>
  <si>
    <t>B-60JOH-W12</t>
  </si>
  <si>
    <t>60 gm White Johnson Jar</t>
  </si>
  <si>
    <t>B-60OYO-W10</t>
  </si>
  <si>
    <t>60 gm Oyo White  jar</t>
  </si>
  <si>
    <t>B-60ZOE-CL10</t>
  </si>
  <si>
    <t>60 ml Zoe Clear Bottle</t>
  </si>
  <si>
    <t>B-70BL-W8</t>
  </si>
  <si>
    <t>70ml Bleach  White Bottle</t>
  </si>
  <si>
    <t>B-70BL-W8BYTEX</t>
  </si>
  <si>
    <t>70ml Printed Bytex Bottle</t>
  </si>
  <si>
    <t>B-70BL-W8ELEX</t>
  </si>
  <si>
    <t>70ml White Bleach Printed Elex Bottle</t>
  </si>
  <si>
    <t>B-750ANG-BL57</t>
  </si>
  <si>
    <t>750 ml Angular Blue Bottle</t>
  </si>
  <si>
    <t>B-750ANG-BL57AZM</t>
  </si>
  <si>
    <t>750ml Angular Blue Prnt Azma</t>
  </si>
  <si>
    <t>B-750ANG-GN5</t>
  </si>
  <si>
    <t>750ML Angular Green Bottle</t>
  </si>
  <si>
    <t>B-750ANG-GN57</t>
  </si>
  <si>
    <t>750 ml Angular Green Bottle</t>
  </si>
  <si>
    <t>B-750ANG-GN57AZM</t>
  </si>
  <si>
    <t>750ml Angular Bottle</t>
  </si>
  <si>
    <t>B-750ANG-N57</t>
  </si>
  <si>
    <t>750 ml Natural Bottle</t>
  </si>
  <si>
    <t>B-750ANG-OR57</t>
  </si>
  <si>
    <t>750 ml Angular Orange Bottle</t>
  </si>
  <si>
    <t>B-750ANG-PUR57</t>
  </si>
  <si>
    <t>750 ml Angular Purple Bottle</t>
  </si>
  <si>
    <t>B-750ANG-PUR57AZM</t>
  </si>
  <si>
    <t>B-750ANG-W57</t>
  </si>
  <si>
    <t>750 ml Aangular White Bottle</t>
  </si>
  <si>
    <t>B-750ANG-Y57</t>
  </si>
  <si>
    <t>750 ml Angular Yellow Bottle</t>
  </si>
  <si>
    <t>B-750ANG-Y57AZM</t>
  </si>
  <si>
    <t>B-750BL-BL42</t>
  </si>
  <si>
    <t>750 ml Bleach Blue Bottle</t>
  </si>
  <si>
    <t>B-750BL-W42</t>
  </si>
  <si>
    <t>750 ml Bleach White Bottle</t>
  </si>
  <si>
    <t>B-750BL-W42ODX</t>
  </si>
  <si>
    <t>750 ml Bleach Pntd Odex White Bottle</t>
  </si>
  <si>
    <t>B-750BL-W42RNG</t>
  </si>
  <si>
    <t>750 ml Bleach Pntd Blue Ring White Bottle</t>
  </si>
  <si>
    <t>B-750BL-W42SMG</t>
  </si>
  <si>
    <t>B-750MOV-CM58</t>
  </si>
  <si>
    <t>750ml Cream Radiant Shower Gel Bottle</t>
  </si>
  <si>
    <t>B-750MOV-W58</t>
  </si>
  <si>
    <t>750ml Radiant Shower Gel Bottle</t>
  </si>
  <si>
    <t>B-750OD-N70</t>
  </si>
  <si>
    <t>750ml HDPE Natural Bottle</t>
  </si>
  <si>
    <t>B-750OD-W60</t>
  </si>
  <si>
    <t>750ml HDPE Bottle</t>
  </si>
  <si>
    <t>B-750POLY-N51</t>
  </si>
  <si>
    <t>750 ml Polymark Natural Jerrycan</t>
  </si>
  <si>
    <t>B-750POWERBOY-BL59</t>
  </si>
  <si>
    <t>750 ml Power Boy Bottle</t>
  </si>
  <si>
    <t>B-750SAMEG-BL45</t>
  </si>
  <si>
    <t>750 ml Angular Sameg Blue Bottle</t>
  </si>
  <si>
    <t>B-750SAMEG-PUR45</t>
  </si>
  <si>
    <t>750 ml Angular Purple Sameg Bottle</t>
  </si>
  <si>
    <t>B-750S-BL59PBOY</t>
  </si>
  <si>
    <t>750 ml Sleeved Blue Power Boy Bottle</t>
  </si>
  <si>
    <t>B-750VIV-N50</t>
  </si>
  <si>
    <t>B-AL1-W68</t>
  </si>
  <si>
    <t>1 Ltr. Aesthetics White Jerrycan</t>
  </si>
  <si>
    <t>B-B25-BK25</t>
  </si>
  <si>
    <t>250 ml Black Bottle</t>
  </si>
  <si>
    <t>B-B25-N25</t>
  </si>
  <si>
    <t>B-B25-N25GAB-MS</t>
  </si>
  <si>
    <t>250ml Natural Pnt Gabfest Methylated Spirit Bot</t>
  </si>
  <si>
    <t>B-B25-W25</t>
  </si>
  <si>
    <t>250 ml White Brake Fluid Bottle</t>
  </si>
  <si>
    <t>B-B25-W25GULF</t>
  </si>
  <si>
    <t>250 ml White Gulf Brake Fluid Printed Bottle</t>
  </si>
  <si>
    <t>B-B25-W34</t>
  </si>
  <si>
    <t>250ml Labelled HBF Dot 4 bottles</t>
  </si>
  <si>
    <t>B-B25-Y25</t>
  </si>
  <si>
    <t>250 ml Yellow Bottle</t>
  </si>
  <si>
    <t>B-B25-Y25 KUDUS</t>
  </si>
  <si>
    <t>250 ml Yellow Pntd Kudus Bottle</t>
  </si>
  <si>
    <t>B-B50-W30</t>
  </si>
  <si>
    <t>500 gm White Greese jar</t>
  </si>
  <si>
    <t>B-B50-Y30</t>
  </si>
  <si>
    <t>500 gm Yellow Greese jar</t>
  </si>
  <si>
    <t>B-B50-Y30CHA</t>
  </si>
  <si>
    <t>500 gm Yellow Charisma Grease Container</t>
  </si>
  <si>
    <t>B-BIL100-W15</t>
  </si>
  <si>
    <t>100 ml White Lotion Bottle</t>
  </si>
  <si>
    <t>B-BIL200-W20</t>
  </si>
  <si>
    <t>200 ml White Lotion Bottle Only</t>
  </si>
  <si>
    <t>B-BIL400-W35</t>
  </si>
  <si>
    <t>400 ml White Lotion Bottle</t>
  </si>
  <si>
    <t>B-BL1000-BL60</t>
  </si>
  <si>
    <t>1 Ltr. Bleach Blue Bottle</t>
  </si>
  <si>
    <t>B-BL1000-W60</t>
  </si>
  <si>
    <t>1 Ltr. Bleach White Bottle</t>
  </si>
  <si>
    <t>B-BL1000-W60BTX</t>
  </si>
  <si>
    <t>1 Ltr. White Printed Blue Ring Bytex Bottle</t>
  </si>
  <si>
    <t>B-BL1000-W60ELX</t>
  </si>
  <si>
    <t>1 Ltr. Bleach White Printed Elex Bottle</t>
  </si>
  <si>
    <t>B-BL1000-W60ODX</t>
  </si>
  <si>
    <t>1 Ltr. Bleach White Printed Odex Bottle</t>
  </si>
  <si>
    <t>B-BL1000-W60RNG-S</t>
  </si>
  <si>
    <t>1 Ltr White Blue Ring Pnt Spak Liquid Bleach Btl</t>
  </si>
  <si>
    <t>B-BL250-BL25</t>
  </si>
  <si>
    <t>250 ml Bleach Blue Bottle</t>
  </si>
  <si>
    <t>B-BL250-W25</t>
  </si>
  <si>
    <t>250 ml Bleach White Bottle</t>
  </si>
  <si>
    <t>B-BL250-W25ELEX</t>
  </si>
  <si>
    <t>250 ml White Printed Elex Bottle</t>
  </si>
  <si>
    <t>B-BL250-W25ODX</t>
  </si>
  <si>
    <t>250 ml Bleach Printed Odex White Bottle</t>
  </si>
  <si>
    <t>B-BL250-W25RNG</t>
  </si>
  <si>
    <t>250 ml Bleach Printed Blue Ring White Bottle</t>
  </si>
  <si>
    <t>B-BL250-Y25</t>
  </si>
  <si>
    <t>250 ml Bleach Yellow Bottle</t>
  </si>
  <si>
    <t>B-BL500-BL32</t>
  </si>
  <si>
    <t>500 ml Bleach Blue Bottle</t>
  </si>
  <si>
    <t>B-BL500-W32</t>
  </si>
  <si>
    <t>500 ml Bleach White Bottle</t>
  </si>
  <si>
    <t>B-BL500-W32ELEX</t>
  </si>
  <si>
    <t>500 ml White Printed Elex Bottle</t>
  </si>
  <si>
    <t>B-BL500-W32ODX</t>
  </si>
  <si>
    <t>500 ml Bleach Printed Odex White Bottle</t>
  </si>
  <si>
    <t>B-BL500-Y32</t>
  </si>
  <si>
    <t>500 ml Bleach Yellow Bottle</t>
  </si>
  <si>
    <t>B-BL70-W8</t>
  </si>
  <si>
    <t>70 ml Bleach White bottle</t>
  </si>
  <si>
    <t>B-BL71-W8</t>
  </si>
  <si>
    <t>70ml White Bleach Bottle</t>
  </si>
  <si>
    <t>B-BL71-W8ELEX</t>
  </si>
  <si>
    <t>70 ml Elex White Bleach Bottle</t>
  </si>
  <si>
    <t>B-BRAND300-BN22</t>
  </si>
  <si>
    <t>300 ml Brown BrandVine Bottle</t>
  </si>
  <si>
    <t>B-C1-BK16</t>
  </si>
  <si>
    <t>100 gm Black Wax Bottle</t>
  </si>
  <si>
    <t>B-C1-BK16DOVE</t>
  </si>
  <si>
    <t>100 gm Black Printed Dove Wax Bottle</t>
  </si>
  <si>
    <t>B-C1-BN16BATA-S</t>
  </si>
  <si>
    <t>100 ml Brown Printed Safari bata Suede Bottle</t>
  </si>
  <si>
    <t>B-C1-BN16-DOR10</t>
  </si>
  <si>
    <t>100 gm Brown Printed Doric Rio Suede Cleaner</t>
  </si>
  <si>
    <t>B-C1-BN16DORIC</t>
  </si>
  <si>
    <t>I00 gm Brown Printed Doric RIC Suede Cleaner</t>
  </si>
  <si>
    <t>B-C1-BN16DOR-SA</t>
  </si>
  <si>
    <t>100 gm Brown Printed Doric Leather Bottle</t>
  </si>
  <si>
    <t>B-C1-BN16DOR-SU</t>
  </si>
  <si>
    <t>100 gm Brown Printed Doric Suede Bottle</t>
  </si>
  <si>
    <t>B-C1-BR16</t>
  </si>
  <si>
    <t>100 gm Brown Wax Bottle</t>
  </si>
  <si>
    <t>B-C1-N10</t>
  </si>
  <si>
    <t>100 gm Natural Bottle</t>
  </si>
  <si>
    <t>B-C1-W10</t>
  </si>
  <si>
    <t>100 ml White Bottle</t>
  </si>
  <si>
    <t>B-C1-W13</t>
  </si>
  <si>
    <t>B-C2-BK13</t>
  </si>
  <si>
    <t>100 gm Black Bottle</t>
  </si>
  <si>
    <t>B-C2-BK13SARA-S</t>
  </si>
  <si>
    <t>100 gm Black Printed Suede Cleaner Bottle</t>
  </si>
  <si>
    <t>B-C2-BK15SARA-L</t>
  </si>
  <si>
    <t>100 gm Black Printed Sara Leather Bottle</t>
  </si>
  <si>
    <t>B-C2-BK15SARA-S</t>
  </si>
  <si>
    <t>100 gm Black Printed Sara Suede Bottle</t>
  </si>
  <si>
    <t>B-D1-N5</t>
  </si>
  <si>
    <t>25 ml Eye dropper Natural Bottle</t>
  </si>
  <si>
    <t>B-D1-W3</t>
  </si>
  <si>
    <t>25 ml Eye dropper White Bottle</t>
  </si>
  <si>
    <t>15 ml Eye dropper Natural Bottle</t>
  </si>
  <si>
    <t>B-D2-W4</t>
  </si>
  <si>
    <t>15 ml Eye dropper White Bottle</t>
  </si>
  <si>
    <t>B-DH200-N20</t>
  </si>
  <si>
    <t>200 ml Natural Lotion Bottle</t>
  </si>
  <si>
    <t>B-DH200-W20</t>
  </si>
  <si>
    <t>B-DN200-Y25</t>
  </si>
  <si>
    <t>200 gm Tablet Yellow Jar</t>
  </si>
  <si>
    <t>B-DV1-CL16</t>
  </si>
  <si>
    <t>100 ml Clear jar</t>
  </si>
  <si>
    <t>B-EP110-PNAT13</t>
  </si>
  <si>
    <t>110 gm Pealy Natural Jar</t>
  </si>
  <si>
    <t>B-EP110-W13</t>
  </si>
  <si>
    <t>110 gm White Jar</t>
  </si>
  <si>
    <t>B-EP1-N6</t>
  </si>
  <si>
    <t>30 ml Nail polish Natural Bottle</t>
  </si>
  <si>
    <t>B-EP2-N9</t>
  </si>
  <si>
    <t>60 ml Nail polish Natural Bottle</t>
  </si>
  <si>
    <t>B-EP60-N10</t>
  </si>
  <si>
    <t>B-F10-N27</t>
  </si>
  <si>
    <t>500 gm Natural jar</t>
  </si>
  <si>
    <t>B-F10-W27</t>
  </si>
  <si>
    <t>500 gm White jar</t>
  </si>
  <si>
    <t>B-F6HD-N14</t>
  </si>
  <si>
    <t>200 gm Natural jar</t>
  </si>
  <si>
    <t>B-F6HD-N14NIGHT</t>
  </si>
  <si>
    <t>200 gm Natural Printed Night Rose jar</t>
  </si>
  <si>
    <t>B-F6HD-Y14</t>
  </si>
  <si>
    <t>200 gm Yellow Jar</t>
  </si>
  <si>
    <t>B-F6PVC-CL14</t>
  </si>
  <si>
    <t>200 gm Pvc Clear jar</t>
  </si>
  <si>
    <t>B-F8-BN18EXP</t>
  </si>
  <si>
    <t>250 gm Brown Jar</t>
  </si>
  <si>
    <t>B-F8-CL18</t>
  </si>
  <si>
    <t>250 gm Clear jar</t>
  </si>
  <si>
    <t>B-F8-CL18EXP</t>
  </si>
  <si>
    <t>250 gm Clear Jar</t>
  </si>
  <si>
    <t>B-F8-CL18MAIKA</t>
  </si>
  <si>
    <t>250 gm Clear Printed Maikar jar</t>
  </si>
  <si>
    <t>B-F8-CL18N/MAS</t>
  </si>
  <si>
    <t>250 gm Clear Printed Nairobi Masters Jar</t>
  </si>
  <si>
    <t>B-F8-CL18NB-AV</t>
  </si>
  <si>
    <t>250 gm Pntd Avocado Oil Nairobi Beauty Clear Jar</t>
  </si>
  <si>
    <t>B-F8-CL18NB-HF</t>
  </si>
  <si>
    <t>250 gm Pntd Hair Food Nairobi Beauty Clear Jar</t>
  </si>
  <si>
    <t>B-F8-CL18SERVE</t>
  </si>
  <si>
    <t>250 gm Pvc Clear Printed Serveskine Jar</t>
  </si>
  <si>
    <t>B-F8P-BN18</t>
  </si>
  <si>
    <t>B-F8P-BN18EXP</t>
  </si>
  <si>
    <t>B-F8-PN18</t>
  </si>
  <si>
    <t>250gm Pearly Natural Jar</t>
  </si>
  <si>
    <t>B-F8PP-BK18</t>
  </si>
  <si>
    <t>250 gm Black jar</t>
  </si>
  <si>
    <t>B-F8PP-CL18 -HA</t>
  </si>
  <si>
    <t>200 gm PVC Jar</t>
  </si>
  <si>
    <t>B-F8PP-DDY18</t>
  </si>
  <si>
    <t>250gm Dark Yellow Jar</t>
  </si>
  <si>
    <t>B-F8PP-N18</t>
  </si>
  <si>
    <t>250 gm Natural jar</t>
  </si>
  <si>
    <t>B-F8PP-N18EPCC</t>
  </si>
  <si>
    <t>250 gm Natural Printed Epcc jar</t>
  </si>
  <si>
    <t>B-F8PP-N18EXP</t>
  </si>
  <si>
    <t>250 gm Natural Jar</t>
  </si>
  <si>
    <t>B-F8PP-PK18TRUE</t>
  </si>
  <si>
    <t>250 gm Pink Printed True Beauty Jar</t>
  </si>
  <si>
    <t>B-F8PP-PNAT18</t>
  </si>
  <si>
    <t>250 gm Pearly Natural jar</t>
  </si>
  <si>
    <t>B-F8PP-PW18</t>
  </si>
  <si>
    <t>250 gm Pearly White jar</t>
  </si>
  <si>
    <t>B-F8PP-PW18EXP</t>
  </si>
  <si>
    <t>250 gm Pearly White Jar</t>
  </si>
  <si>
    <t>B-F8PP-W18</t>
  </si>
  <si>
    <t>250 gm White jar</t>
  </si>
  <si>
    <t>B-F8PP-W18BCY-BL</t>
  </si>
  <si>
    <t>250 gm White Pntd Fazina BCY Blue</t>
  </si>
  <si>
    <t>B-F8PP-W18BCY-BN</t>
  </si>
  <si>
    <t>250 gm White Pntd Fazina BCY Brown</t>
  </si>
  <si>
    <t>B-F8PP-W18EPC-G</t>
  </si>
  <si>
    <t>250 gm White Pntd Epcc Styling Gel jar</t>
  </si>
  <si>
    <t>B-F8PP-W18EPC-R</t>
  </si>
  <si>
    <t>250 gm White Pntd EPCC Creme Relaxer</t>
  </si>
  <si>
    <t>B-F8PP-W18EPC-S</t>
  </si>
  <si>
    <t>250 gm White Pntd Epcc Relaxer Super jar</t>
  </si>
  <si>
    <t>B-F8PP-W18FAZ</t>
  </si>
  <si>
    <t>250 gm white Pntd fazina jar</t>
  </si>
  <si>
    <t>B-F8PP-W18FOOT</t>
  </si>
  <si>
    <t>250gm White Printed Foot Pedicure</t>
  </si>
  <si>
    <t>B-F8PP-W18-HA</t>
  </si>
  <si>
    <t>200 gm PP White Jar</t>
  </si>
  <si>
    <t>B-F8PP-W18MKINDI</t>
  </si>
  <si>
    <t>250 gm White Pntd Mkindi Jar</t>
  </si>
  <si>
    <t>B-F8PP-Y18</t>
  </si>
  <si>
    <t>250 gm Yellow jar</t>
  </si>
  <si>
    <t>B-F8PP-Y18EXP</t>
  </si>
  <si>
    <t>250 gm Yellow Jar</t>
  </si>
  <si>
    <t>B-F8P-W18BAK</t>
  </si>
  <si>
    <t>250 gm White Printed Bakari Baby Care Jar</t>
  </si>
  <si>
    <t>B-F8P-W18HAL</t>
  </si>
  <si>
    <t>250 gm White Printed Halais Jar</t>
  </si>
  <si>
    <t>B-F9-BK27</t>
  </si>
  <si>
    <t>500 gm Black jar</t>
  </si>
  <si>
    <t>B-F9-DY27</t>
  </si>
  <si>
    <t>500 gm Dark Yellow Jar</t>
  </si>
  <si>
    <t>B-F9-N27</t>
  </si>
  <si>
    <t>B-F9-N27BASE</t>
  </si>
  <si>
    <t>500 gm Natural Pntd Base Beauty Curl Activator</t>
  </si>
  <si>
    <t>B-F9-PN27</t>
  </si>
  <si>
    <t>500 gm Pearly Natural Jar</t>
  </si>
  <si>
    <t>B-F9-W27</t>
  </si>
  <si>
    <t>B-F9-W27FAZINA</t>
  </si>
  <si>
    <t>500 gm white Pntd fazina jar</t>
  </si>
  <si>
    <t>B-F9-W27MKINDI</t>
  </si>
  <si>
    <t>500 gm White Pntd Mkindi jar</t>
  </si>
  <si>
    <t>B-F9-Y27</t>
  </si>
  <si>
    <t>500 gm Yellow jar</t>
  </si>
  <si>
    <t>B-G11-N5</t>
  </si>
  <si>
    <t>25 gm Natural jar</t>
  </si>
  <si>
    <t>B-G11-W5</t>
  </si>
  <si>
    <t>25 gm White jar</t>
  </si>
  <si>
    <t>B-G11-W5DRTONY</t>
  </si>
  <si>
    <t>25 gm White Pntd Dr Tony jar</t>
  </si>
  <si>
    <t>B-G200-BW13</t>
  </si>
  <si>
    <t>200gm Blue White Jars</t>
  </si>
  <si>
    <t>B-G200-DY13</t>
  </si>
  <si>
    <t>200 gm Dark Yellow Jar</t>
  </si>
  <si>
    <t>B-G200-N13</t>
  </si>
  <si>
    <t>B-G200-PN13</t>
  </si>
  <si>
    <t>200 gm Pearl Natural Jar</t>
  </si>
  <si>
    <t>B-G200-W13</t>
  </si>
  <si>
    <t>200 gm White Jar</t>
  </si>
  <si>
    <t>B-G200-W13-HA</t>
  </si>
  <si>
    <t>200 gm White jar</t>
  </si>
  <si>
    <t>B-G20-N7</t>
  </si>
  <si>
    <t>50 gm Natural jar</t>
  </si>
  <si>
    <t>B-G20-N7EXP</t>
  </si>
  <si>
    <t>50 gm Natural Jar</t>
  </si>
  <si>
    <t>B-G20-PK7</t>
  </si>
  <si>
    <t>50gm Pink Jar</t>
  </si>
  <si>
    <t>B-G20-W7</t>
  </si>
  <si>
    <t>50 gm White jar</t>
  </si>
  <si>
    <t>B-G20-W7CLOVES</t>
  </si>
  <si>
    <t>50 gm White Pntd Shumba Cloves</t>
  </si>
  <si>
    <t>B-G20-W7DRTONY</t>
  </si>
  <si>
    <t>50 gm White Pntd Dr Tony jar</t>
  </si>
  <si>
    <t>B-G20-W7EXP</t>
  </si>
  <si>
    <t>50 gm White Jar</t>
  </si>
  <si>
    <t>B-G23CAP-CL8ADW</t>
  </si>
  <si>
    <t>60 gm pvc clear Printed Adowa jar with cap</t>
  </si>
  <si>
    <t>B-G23-CL8</t>
  </si>
  <si>
    <t>60 gm Pvc clear Jar</t>
  </si>
  <si>
    <t>B-G23-CL8ADW</t>
  </si>
  <si>
    <t>60 gm pvc clear Pntd Adowa jar</t>
  </si>
  <si>
    <t>B-G23-CL8EXP</t>
  </si>
  <si>
    <t>60 gm Pvc Clear Jar</t>
  </si>
  <si>
    <t>B-G23-CL8HALAIS</t>
  </si>
  <si>
    <t>60 gm PVC Clear Pntd Bella Petrolium Jelly Jar</t>
  </si>
  <si>
    <t>B-G23-CL8HAL-CARE</t>
  </si>
  <si>
    <t>60 gm PVC Clear Pntd Caress Jar</t>
  </si>
  <si>
    <t>B-G23-CL8N.MAS</t>
  </si>
  <si>
    <t>60 gm Pvc Pntd Nairobi Masters Jar</t>
  </si>
  <si>
    <t>B-G23-CL8ND</t>
  </si>
  <si>
    <t>60 gm pvc Clear Jar</t>
  </si>
  <si>
    <t>60 gm Natural jar</t>
  </si>
  <si>
    <t>B-G23H-N8ALY</t>
  </si>
  <si>
    <t>60 gm Natural Printed Alyzeico</t>
  </si>
  <si>
    <t>B-G23H-N8BETA</t>
  </si>
  <si>
    <t>60 gm Natural Printed Beta Vera Jar</t>
  </si>
  <si>
    <t>B-G23H-PK8</t>
  </si>
  <si>
    <t>60 gm Pink Jar</t>
  </si>
  <si>
    <t>B-G23H-W8</t>
  </si>
  <si>
    <t>60 gm White jar</t>
  </si>
  <si>
    <t>B-G23H-Y8</t>
  </si>
  <si>
    <t>60 gm yellow jar</t>
  </si>
  <si>
    <t>B-G23P-CL18BEST</t>
  </si>
  <si>
    <t>60 gm PVC Clear Printed Bestly Jar</t>
  </si>
  <si>
    <t>B-G23P-CL8</t>
  </si>
  <si>
    <t>60 gm Pvc Clear jar</t>
  </si>
  <si>
    <t>B-G23P-CL8ALY</t>
  </si>
  <si>
    <t>60 gm Pvc Clear Printed Aliyzeco jar</t>
  </si>
  <si>
    <t>B-G23P-CL8-HA</t>
  </si>
  <si>
    <t>B-G23P-CL8ROC</t>
  </si>
  <si>
    <t>60 gm Pvc Clear Printed Tania Roc Jar</t>
  </si>
  <si>
    <t>B-G23P-CL8SERV</t>
  </si>
  <si>
    <t>60 gm Pvc Clear Printed Serveskine Jar</t>
  </si>
  <si>
    <t>B-G23PZ-CL8</t>
  </si>
  <si>
    <t>60cc Pressol Jar only(500006332)</t>
  </si>
  <si>
    <t>B-G24PP-BW8</t>
  </si>
  <si>
    <t>50 gm Blue White Jar</t>
  </si>
  <si>
    <t>B-G24PP-DY8</t>
  </si>
  <si>
    <t>50 gm Dark yellow jar</t>
  </si>
  <si>
    <t>B-G24PP-N8</t>
  </si>
  <si>
    <t>B-G24PP-PK8</t>
  </si>
  <si>
    <t>50 gm Pink Jar</t>
  </si>
  <si>
    <t>B-G24PP-PN8</t>
  </si>
  <si>
    <t>50 gm Pearly Natural Jar</t>
  </si>
  <si>
    <t>B-G24PP-W8</t>
  </si>
  <si>
    <t>B-G253B-N20</t>
  </si>
  <si>
    <t>250ml Natural Sprayer Bottle</t>
  </si>
  <si>
    <t>B-G253-LPK20</t>
  </si>
  <si>
    <t>250 ml Light Pink Bottle</t>
  </si>
  <si>
    <t>B-G253-N20LEGO</t>
  </si>
  <si>
    <t>250 ml Natural Printed Lego Bottle</t>
  </si>
  <si>
    <t>B-G253-O20GAR-AHG</t>
  </si>
  <si>
    <t>250ml Orange Printed Amina Oil</t>
  </si>
  <si>
    <t>B-G253-O20LEGO</t>
  </si>
  <si>
    <t>250 ml Orange Printed Lego Bottle</t>
  </si>
  <si>
    <t>B-G253-PW20</t>
  </si>
  <si>
    <t>250ML Pearly White Bottle</t>
  </si>
  <si>
    <t>B-G25H-N19</t>
  </si>
  <si>
    <t>B-G25H-O19</t>
  </si>
  <si>
    <t>250 gm Orange Jar</t>
  </si>
  <si>
    <t>B-G25H-O19MAROO</t>
  </si>
  <si>
    <t>250 gm Orange Printed Maroo Wood Glue</t>
  </si>
  <si>
    <t>B-G25H-PK19</t>
  </si>
  <si>
    <t>250 gm Pink Jar</t>
  </si>
  <si>
    <t>B-G25H-PPK19</t>
  </si>
  <si>
    <t>250 gm Pearly pink jar</t>
  </si>
  <si>
    <t>B-G25H-W19AES</t>
  </si>
  <si>
    <t>250 gm White Printed Aesthetics Jar</t>
  </si>
  <si>
    <t>B-G25H-W19EXPRE</t>
  </si>
  <si>
    <t>250 gm White Printed Express Jar</t>
  </si>
  <si>
    <t>B-G25H-W19EXTRA</t>
  </si>
  <si>
    <t>250 gm White Printed extra stong jar</t>
  </si>
  <si>
    <t>B-G25H-W19HCHEM</t>
  </si>
  <si>
    <t>250 gm White Printed Henkel Chemicals jar</t>
  </si>
  <si>
    <t>B-G25H-W19HENK</t>
  </si>
  <si>
    <t>250 gm White Printed Profesional Glue jar</t>
  </si>
  <si>
    <t>B-G25H-W19HWOOD</t>
  </si>
  <si>
    <t>250 gm White Printed Harmony Wood Glue Jar</t>
  </si>
  <si>
    <t>B-G25H-W19IMPACT</t>
  </si>
  <si>
    <t>250 gm White Printed Impact Milking Salve Jar</t>
  </si>
  <si>
    <t>B-G25H-W19KWOOD</t>
  </si>
  <si>
    <t>250 gm White Printed Kenlac Super Wood Glue</t>
  </si>
  <si>
    <t>B-G25H-W19MA</t>
  </si>
  <si>
    <t>250 gm white Printed mafvet jar</t>
  </si>
  <si>
    <t>B-G25H-W19PATTEX-ECO</t>
  </si>
  <si>
    <t>250 gm White Printed Pattex Wood Glue Economy</t>
  </si>
  <si>
    <t>B-G25H-W19PEGRA</t>
  </si>
  <si>
    <t>250 gm White Printed Pegra Wood Glue Jar</t>
  </si>
  <si>
    <t>B-G25H-W19PNT</t>
  </si>
  <si>
    <t>250 gm White Printed  Jar</t>
  </si>
  <si>
    <t>B-G25H-W19SEWECO</t>
  </si>
  <si>
    <t>250 gm White Printed Seweco White Glue Jar</t>
  </si>
  <si>
    <t>B-G25P-N19</t>
  </si>
  <si>
    <t>B-G25P-N19AD</t>
  </si>
  <si>
    <t>250 gm Natural Printed Kenya Adhesive jar</t>
  </si>
  <si>
    <t>B-G26-CM14</t>
  </si>
  <si>
    <t>200 gm Cream jar</t>
  </si>
  <si>
    <t>B-G26-N14-HA</t>
  </si>
  <si>
    <t>200 gm Natural Jar</t>
  </si>
  <si>
    <t>B-G26-PK14</t>
  </si>
  <si>
    <t>200 gm Pink jar</t>
  </si>
  <si>
    <t>B-G26-W14</t>
  </si>
  <si>
    <t>B-G26-W14-HA</t>
  </si>
  <si>
    <t>200 gms White Jar</t>
  </si>
  <si>
    <t>B-G27B-N23</t>
  </si>
  <si>
    <t>250 gm Natural PLain Jar</t>
  </si>
  <si>
    <t>B-G27B-W23</t>
  </si>
  <si>
    <t>B-G30-CR11</t>
  </si>
  <si>
    <t>100gm Cream Jar</t>
  </si>
  <si>
    <t>B-G30-LGN11</t>
  </si>
  <si>
    <t>100 gm L Green Jar</t>
  </si>
  <si>
    <t>B-G30-LGN11VAID</t>
  </si>
  <si>
    <t>100 gm L Green Printed Vaida Jar</t>
  </si>
  <si>
    <t>B-G30-N11</t>
  </si>
  <si>
    <t>100 gm Natural jar</t>
  </si>
  <si>
    <t>B-G30-PK11</t>
  </si>
  <si>
    <t>100gm Pink Jar</t>
  </si>
  <si>
    <t>B-G30-W11</t>
  </si>
  <si>
    <t>100 gm White jar</t>
  </si>
  <si>
    <t>B-G30-W11DRTONY</t>
  </si>
  <si>
    <t>100 gm White Printed Dr Tony jar</t>
  </si>
  <si>
    <t>B-G30-W11SEWECO</t>
  </si>
  <si>
    <t>100 gm White Printed Seweco Jar</t>
  </si>
  <si>
    <t>B-G30-W11VICTOR</t>
  </si>
  <si>
    <t>100 gm White Printed Victor jar</t>
  </si>
  <si>
    <t>B-G31-BW13</t>
  </si>
  <si>
    <t>100gm Blue White Jar</t>
  </si>
  <si>
    <t>B-G31-DY13</t>
  </si>
  <si>
    <t>100 gm Dark Yellow Jar</t>
  </si>
  <si>
    <t>B-G31-N13</t>
  </si>
  <si>
    <t>B-G31-PK13</t>
  </si>
  <si>
    <t>100 gm Pink Jar</t>
  </si>
  <si>
    <t>B-G31-PN13</t>
  </si>
  <si>
    <t>100 gm Pearly Natural Jar</t>
  </si>
  <si>
    <t>B-G31-W13</t>
  </si>
  <si>
    <t>100 gm White Jar</t>
  </si>
  <si>
    <t>B-G31-W13AES</t>
  </si>
  <si>
    <t>100 gm white Printed Aesthetics jar</t>
  </si>
  <si>
    <t>B-G31-W13PEGRA</t>
  </si>
  <si>
    <t>100 gm White Printed Pegra Wood Glue Jar</t>
  </si>
  <si>
    <t>B-G31-W13SEWECO</t>
  </si>
  <si>
    <t>100 gm Printed Seweco White Jar</t>
  </si>
  <si>
    <t>B-G33CAP-CL11AD</t>
  </si>
  <si>
    <t>100 gm Pvc clear Printedd Adowajars With Cap</t>
  </si>
  <si>
    <t>B-G33-CL11N.MAS</t>
  </si>
  <si>
    <t>100 gm Pvc Printed Nairobi Masters Jar</t>
  </si>
  <si>
    <t>B-G33-N11</t>
  </si>
  <si>
    <t>B-G33P-BN11</t>
  </si>
  <si>
    <t>100 gm Brown Jar</t>
  </si>
  <si>
    <t>B-G33P-CL11</t>
  </si>
  <si>
    <t>100 gm Pvc Clear jar</t>
  </si>
  <si>
    <t>B-G33P-CL11BEST</t>
  </si>
  <si>
    <t>100 gm PVC Clear Printed Bestly Jar</t>
  </si>
  <si>
    <t>B-G33P-CL11ROC</t>
  </si>
  <si>
    <t>100 gm Clear Pvc Printed Tania Roc jar</t>
  </si>
  <si>
    <t>B-G33P-CL11SERV</t>
  </si>
  <si>
    <t>100 gm Pvc Clear Printed Serveskine Jar</t>
  </si>
  <si>
    <t>B-G33-PK11</t>
  </si>
  <si>
    <t>100 gm Pink Bottle</t>
  </si>
  <si>
    <t>B-G33-PK11TRUE</t>
  </si>
  <si>
    <t>100 gm Pink Printed True Beauty Jar</t>
  </si>
  <si>
    <t>B-G33PZ-CL11</t>
  </si>
  <si>
    <t>100 gm PVC Clear Jar(500006268)</t>
  </si>
  <si>
    <t>B-G33-W11</t>
  </si>
  <si>
    <t>100 gm White Petroleum Jelly Jar</t>
  </si>
  <si>
    <t>B-G33-W11PNT</t>
  </si>
  <si>
    <t>70 ml Natural Pntd Ludaz Coconut Oil Bottle</t>
  </si>
  <si>
    <t>B-GD1-W14</t>
  </si>
  <si>
    <t>250 ml Guango white milk bottle</t>
  </si>
  <si>
    <t>B-GD2-W24</t>
  </si>
  <si>
    <t>500 ml Guango white milk bottle</t>
  </si>
  <si>
    <t>B-GL1000-N61</t>
  </si>
  <si>
    <t>1Ltr Natural Glue Bottle</t>
  </si>
  <si>
    <t>B-GL10-W10</t>
  </si>
  <si>
    <t>90 gm Glue Bottle</t>
  </si>
  <si>
    <t>B-GL10-Y10</t>
  </si>
  <si>
    <t>90 ml Plain Yellow Glue Bottle</t>
  </si>
  <si>
    <t>B-GL10-Y10BAR</t>
  </si>
  <si>
    <t>90 ml Printed Barjot Office Glue Yellow Bottle</t>
  </si>
  <si>
    <t>B-GL10-Y10KUDUS</t>
  </si>
  <si>
    <t>90ml Yellow Printed Kudus Bottle</t>
  </si>
  <si>
    <t>B-GL10-Y10LAB</t>
  </si>
  <si>
    <t>90ml Yellow Printed labchem bottle</t>
  </si>
  <si>
    <t>B-GL10-Y10REAL</t>
  </si>
  <si>
    <t>90 ml Yellow Printed Real Pkng Bottle</t>
  </si>
  <si>
    <t>B-GL10-Y10SUPER</t>
  </si>
  <si>
    <t>90 ml Yellow Printed Super Sleek Bottle</t>
  </si>
  <si>
    <t>B-GL15-W16</t>
  </si>
  <si>
    <t>150 ml White Glue Bottle</t>
  </si>
  <si>
    <t>B-GL15-Y16</t>
  </si>
  <si>
    <t>150 ml yellow Glue Bottle</t>
  </si>
  <si>
    <t>B-GL15-Y16BAR</t>
  </si>
  <si>
    <t>150 ml Yellow Printed Barjot Office Glue Bottle</t>
  </si>
  <si>
    <t>B-GL15-Y16KUDUS</t>
  </si>
  <si>
    <t>150ml Yellow Printed Kudus Bottle</t>
  </si>
  <si>
    <t>B-GL15-Y16SUPER</t>
  </si>
  <si>
    <t>150 ml Yellow Printed Super Sleek Bottle</t>
  </si>
  <si>
    <t>B-GL1L-RD61</t>
  </si>
  <si>
    <t>1 Kg Glue Bottle</t>
  </si>
  <si>
    <t>B-GL1L-RD61HENK</t>
  </si>
  <si>
    <t>1 Ltr. Red Printed Henkel Pritt Glue Bottle</t>
  </si>
  <si>
    <t>B-GL1L-W61</t>
  </si>
  <si>
    <t>1Kg Glue Bottle</t>
  </si>
  <si>
    <t>B-GP103B-DPK10</t>
  </si>
  <si>
    <t>100 ml Braid Dark Pink Bottle</t>
  </si>
  <si>
    <t>B-GP103B-N10</t>
  </si>
  <si>
    <t>100 ml Natural Sprayer Bottle</t>
  </si>
  <si>
    <t>B-GP103-BN10</t>
  </si>
  <si>
    <t>100 ml Brown Brandvine Bottle</t>
  </si>
  <si>
    <t>B-GP103-BN10BR</t>
  </si>
  <si>
    <t>B-GP103-BN10DRE</t>
  </si>
  <si>
    <t>100 ml Brown Printed Dreamia Bottle</t>
  </si>
  <si>
    <t>B-GP103B-N10MOV</t>
  </si>
  <si>
    <t>100 ml Natural Printed Movit Sprayer Bottle</t>
  </si>
  <si>
    <t>B-GP103B-PK10</t>
  </si>
  <si>
    <t>100 ml Braid Spray Bottle</t>
  </si>
  <si>
    <t>B-GP103B-PN10</t>
  </si>
  <si>
    <t>100 ml Pearly Natural Sprayer Bottle</t>
  </si>
  <si>
    <t>B-GP103B-PN10HAIR</t>
  </si>
  <si>
    <t>100 ml Braid Pearly Natural Printed Hair Hub</t>
  </si>
  <si>
    <t>100 ml Red Sprayer Bottle</t>
  </si>
  <si>
    <t>B-GP103B-W10</t>
  </si>
  <si>
    <t>100 ml White Sprayer Bottle</t>
  </si>
  <si>
    <t>B-GP103-CM10</t>
  </si>
  <si>
    <t>100ml Cream Bottle</t>
  </si>
  <si>
    <t>B-GP103-DPK10</t>
  </si>
  <si>
    <t>100 ml Dark Pink Bottle</t>
  </si>
  <si>
    <t>B-GP103-DY10</t>
  </si>
  <si>
    <t>100ML  Dark Yellow Bottle</t>
  </si>
  <si>
    <t>B-GP103-GD10</t>
  </si>
  <si>
    <t>100 ml Gold Bottle</t>
  </si>
  <si>
    <t>B-GP103-LPK10</t>
  </si>
  <si>
    <t>100 ml Light Pink Bottle</t>
  </si>
  <si>
    <t>B-GP103-N10</t>
  </si>
  <si>
    <t>100 ml Natural Bottle</t>
  </si>
  <si>
    <t>B-GP103-N10EPCC</t>
  </si>
  <si>
    <t>100 ml Printed Natural Epcc Neutralizing Bottle</t>
  </si>
  <si>
    <t>B-GP103-O10</t>
  </si>
  <si>
    <t>100 ml Orange Bottle</t>
  </si>
  <si>
    <t>B-GP103-O10ALYZ</t>
  </si>
  <si>
    <t>B-GP103-PK10</t>
  </si>
  <si>
    <t>100 ml Pink Bottle</t>
  </si>
  <si>
    <t>B-GP103-PK13</t>
  </si>
  <si>
    <t>B-GP103-PN10</t>
  </si>
  <si>
    <t>100 ml Pearly Natural Bottle</t>
  </si>
  <si>
    <t>B-GP103-PW10</t>
  </si>
  <si>
    <t>100ml Pearly White Bottle</t>
  </si>
  <si>
    <t>B-GP103-PW13</t>
  </si>
  <si>
    <t>B-GP103-RD10</t>
  </si>
  <si>
    <t>100 ml Red Bottle</t>
  </si>
  <si>
    <t>B-GP103-RD10MOV</t>
  </si>
  <si>
    <t>100 ml Red Pntd Movit Bottle</t>
  </si>
  <si>
    <t>B-GP103-W10</t>
  </si>
  <si>
    <t>B-GP103-W13</t>
  </si>
  <si>
    <t>B-GP103-Y10</t>
  </si>
  <si>
    <t>100 ml Yellow Bottle</t>
  </si>
  <si>
    <t>B-GP103-Y10ALYZ</t>
  </si>
  <si>
    <t>100 ml Yellow Printed Alyzeco Bottle</t>
  </si>
  <si>
    <t>B-GP200B-W20</t>
  </si>
  <si>
    <t>B-GP200-N20</t>
  </si>
  <si>
    <t>B-GP200-N20EPC</t>
  </si>
  <si>
    <t>200 ml Nat Lotion Printed Epcc H Bottle</t>
  </si>
  <si>
    <t>B-GP200-W20</t>
  </si>
  <si>
    <t>B-GP200-W20MAIK</t>
  </si>
  <si>
    <t>200 ml White Lotion Printed Maikar Bottle</t>
  </si>
  <si>
    <t>B-GP253B-BN20</t>
  </si>
  <si>
    <t>250 ml Brown Sprayer Bottle</t>
  </si>
  <si>
    <t>B-GP253B-DPK20</t>
  </si>
  <si>
    <t>250 ml Dark Pink Sprayer Bottle</t>
  </si>
  <si>
    <t>B-GP253B-N20</t>
  </si>
  <si>
    <t>250 ml Natural Sprayer Bottle</t>
  </si>
  <si>
    <t>B-GP253B-O20ALIY</t>
  </si>
  <si>
    <t>250 ml Orange Bottle</t>
  </si>
  <si>
    <t>B-GP253B-PK20</t>
  </si>
  <si>
    <t>250 ml Braid Spray Bottle</t>
  </si>
  <si>
    <t>B-GP253-BPK20</t>
  </si>
  <si>
    <t>250ml Baby Pink Lotion Bottle</t>
  </si>
  <si>
    <t>B-GP253-BPK20SAMADA</t>
  </si>
  <si>
    <t>250ml Baby Pink Printed Samada Bottle</t>
  </si>
  <si>
    <t>B-GP253B-PN20</t>
  </si>
  <si>
    <t>250ml Pearly Natural Sprayer Bottle</t>
  </si>
  <si>
    <t>B-GP253B-RD20</t>
  </si>
  <si>
    <t>250 ml Red Sprayer Bottle</t>
  </si>
  <si>
    <t>B-GP253B-W20</t>
  </si>
  <si>
    <t>250 ml White Sprayer Bottle</t>
  </si>
  <si>
    <t>B-GP253B-Y20</t>
  </si>
  <si>
    <t>B-GP253B-Y20ALIY</t>
  </si>
  <si>
    <t>250 ml Yellow Printed Aliyzeco Bottle</t>
  </si>
  <si>
    <t>B-GP253-DPK20</t>
  </si>
  <si>
    <t>250 ml Dark Pink Bottle</t>
  </si>
  <si>
    <t>B-GP253-DPK20BILAN</t>
  </si>
  <si>
    <t>250 ml Dark Pink Printed Bilan Bottle</t>
  </si>
  <si>
    <t>B-GP253-G20EPC-N</t>
  </si>
  <si>
    <t>250 ml Green Printed Epcc Neutralzing Bottle</t>
  </si>
  <si>
    <t>B-GP253-LPK20</t>
  </si>
  <si>
    <t>B-GP253-N20</t>
  </si>
  <si>
    <t>250 ml Natural Bottle</t>
  </si>
  <si>
    <t>B-GP253-N20EPC-N</t>
  </si>
  <si>
    <t>250 ml Nat Printed Epcc Neutralizing Sh Bottle</t>
  </si>
  <si>
    <t>B-GP253-N20EPC-S</t>
  </si>
  <si>
    <t>250 ml Nat Printed Epcc Silky Bottle</t>
  </si>
  <si>
    <t>B-GP253-O20</t>
  </si>
  <si>
    <t>B-GP253-O20GAR-AHG</t>
  </si>
  <si>
    <t>250 ml Orange Printed Amina Oil</t>
  </si>
  <si>
    <t>B-GP253-O20LEGO</t>
  </si>
  <si>
    <t>B-GP253-OR20 NAJA</t>
  </si>
  <si>
    <t>250 ml Orange Printed Naja Bottle</t>
  </si>
  <si>
    <t>B-GP253-OR20-ASMA</t>
  </si>
  <si>
    <t>250 ml Orange Printed ASMA Oil Bottle</t>
  </si>
  <si>
    <t>B-GP253-PK20</t>
  </si>
  <si>
    <t>250 ml Pink Bottle</t>
  </si>
  <si>
    <t>B-GP253-PN20</t>
  </si>
  <si>
    <t>250 ml Pearly Natural Bottle</t>
  </si>
  <si>
    <t>B-GP253-RD20</t>
  </si>
  <si>
    <t>250 ml Red Bottle</t>
  </si>
  <si>
    <t>B-GP253-W20</t>
  </si>
  <si>
    <t>250 ml White Bottle</t>
  </si>
  <si>
    <t>B-GP350-N33</t>
  </si>
  <si>
    <t>350 ml Lotion Natural Bottle</t>
  </si>
  <si>
    <t>B-GP350-W33</t>
  </si>
  <si>
    <t>350 ml White Lotion Bottle</t>
  </si>
  <si>
    <t>B-GP350-W33MAIK</t>
  </si>
  <si>
    <t>350 ml Lotion White Printed Maikar Bottle</t>
  </si>
  <si>
    <t>B-GP350-W33NURO</t>
  </si>
  <si>
    <t>350 ml White Printed NURO Bottle</t>
  </si>
  <si>
    <t>B-GP503B-N36</t>
  </si>
  <si>
    <t>500 ml Natural Sprayer Bottle</t>
  </si>
  <si>
    <t>B-GP503B-PN36</t>
  </si>
  <si>
    <t>500 ml Pearly White Sprayer Bottle</t>
  </si>
  <si>
    <t>B-GP503B-W36</t>
  </si>
  <si>
    <t>500 ml White Sprayer Bottle</t>
  </si>
  <si>
    <t>B-GP503-DPK36</t>
  </si>
  <si>
    <t>500 ml Dark Pink Bottle</t>
  </si>
  <si>
    <t>B-GP503-DPK36BILAN</t>
  </si>
  <si>
    <t>500 ml Dark Pink Bottle Printed BILAN Bottle</t>
  </si>
  <si>
    <t>B-GP503-DY36</t>
  </si>
  <si>
    <t>500 ml Dark Yellow Bottle</t>
  </si>
  <si>
    <t>B-GP503-LPK36</t>
  </si>
  <si>
    <t>500 ml Light Pink Bottle</t>
  </si>
  <si>
    <t>B-GP503-N36</t>
  </si>
  <si>
    <t>500 ml Natural Bottle</t>
  </si>
  <si>
    <t>B-GP503-N36TAAM</t>
  </si>
  <si>
    <t>500 ml Natural Printed Taam Bottle</t>
  </si>
  <si>
    <t>B-GP503-O36</t>
  </si>
  <si>
    <t>500 ml Orange Bottle</t>
  </si>
  <si>
    <t>B-GP503-O36TAAM-CO</t>
  </si>
  <si>
    <t>500 ml Orange Printed Taam Conditioner Bottle</t>
  </si>
  <si>
    <t>B-GP503-O36TAAM-OIL</t>
  </si>
  <si>
    <t>500 ml Orange Printed Taam Oil Bottle</t>
  </si>
  <si>
    <t>B-GP503-O36TAAM-SH</t>
  </si>
  <si>
    <t>500 ml Orange Printed Taam Shampoo Bottle</t>
  </si>
  <si>
    <t>B-GP503-PK36</t>
  </si>
  <si>
    <t>500 ml Pink Bottle</t>
  </si>
  <si>
    <t>B-GP503-PN36</t>
  </si>
  <si>
    <t>500 ml Pearly Natural Bottle</t>
  </si>
  <si>
    <t>B-GP503-RD36</t>
  </si>
  <si>
    <t>500 ml Red Bottle</t>
  </si>
  <si>
    <t>B-GP503-W36</t>
  </si>
  <si>
    <t>500 ml White Bottle</t>
  </si>
  <si>
    <t>B-GP503-W36NURO</t>
  </si>
  <si>
    <t>500 ml White Printed Nuro Hair Oil Bottle</t>
  </si>
  <si>
    <t>B-GP503-W36SANK</t>
  </si>
  <si>
    <t>500 ml White Printed Ze Body Lotion Bottle</t>
  </si>
  <si>
    <t>B-GP503-Y36</t>
  </si>
  <si>
    <t>500 ml Yellow Lotion Bottle</t>
  </si>
  <si>
    <t>B-GP503-Y36NURO</t>
  </si>
  <si>
    <t>500 ml Yellow Lotion Printed NURO Bottle</t>
  </si>
  <si>
    <t>B-GP63B-GN8</t>
  </si>
  <si>
    <t>60 ml Green Sprayer Bottle</t>
  </si>
  <si>
    <t>B-GP63B-N8</t>
  </si>
  <si>
    <t>60 ml Natural Sprayer Bottle</t>
  </si>
  <si>
    <t>B-GP63B-PN8</t>
  </si>
  <si>
    <t>60ml Pearly Natural Sprayer Bottle</t>
  </si>
  <si>
    <t>B-GP63B-R8</t>
  </si>
  <si>
    <t>60 ml Red Sprayer Bottle</t>
  </si>
  <si>
    <t>B-GP63B-W8</t>
  </si>
  <si>
    <t>60 ml White Sprayer Bottle</t>
  </si>
  <si>
    <t>B-GP63B-Y8</t>
  </si>
  <si>
    <t>60 ml Yellow Sprayer Bottle</t>
  </si>
  <si>
    <t>B-GP63-DPK8</t>
  </si>
  <si>
    <t>60 ml Dark Pink Bottle</t>
  </si>
  <si>
    <t>B-GP63-GD8</t>
  </si>
  <si>
    <t>60 ml Gold Bottle</t>
  </si>
  <si>
    <t>B-GP63-GN8</t>
  </si>
  <si>
    <t>B-GP63-LPK8</t>
  </si>
  <si>
    <t>60 ml L/Pink Lotion Bottle</t>
  </si>
  <si>
    <t>B-GP63-N8</t>
  </si>
  <si>
    <t>60 ml Natural Bottle</t>
  </si>
  <si>
    <t>B-GP63-PK8</t>
  </si>
  <si>
    <t>60 ml pink Bottle</t>
  </si>
  <si>
    <t>B-GP63-PK8ALYZ</t>
  </si>
  <si>
    <t>60 ml Pink Printed Alyzeco Bottle</t>
  </si>
  <si>
    <t>B-GP63-PK8JAP</t>
  </si>
  <si>
    <t>60 ml Pink Printed Jap Bottle</t>
  </si>
  <si>
    <t>B-GP63-PK9</t>
  </si>
  <si>
    <t>B-GP63-PUR8</t>
  </si>
  <si>
    <t>60 ml Purple Bottle</t>
  </si>
  <si>
    <t>B-GP63-RD8</t>
  </si>
  <si>
    <t>60 ml Red Bottle</t>
  </si>
  <si>
    <t>B-GP63-W8</t>
  </si>
  <si>
    <t>60 ml White Bottle</t>
  </si>
  <si>
    <t>B-GP63-W9</t>
  </si>
  <si>
    <t>B-GP63-Y8</t>
  </si>
  <si>
    <t>B-HT100-CL27</t>
  </si>
  <si>
    <t>100 ml Clear Hair tonic Bottle</t>
  </si>
  <si>
    <t>B-HT1-CL15</t>
  </si>
  <si>
    <t>50 ml Clear Hair tonic Bottle</t>
  </si>
  <si>
    <t>B-HT50-CL14</t>
  </si>
  <si>
    <t>50 ml Clear Hair Tonic Bottle</t>
  </si>
  <si>
    <t>B-HW1-CL32</t>
  </si>
  <si>
    <t>250 ml Clear Hand wash Bottle</t>
  </si>
  <si>
    <t>B-INLOT100-GY14</t>
  </si>
  <si>
    <t>100 ml Grey Lotion Bottle</t>
  </si>
  <si>
    <t>B-INLOT200-GY24</t>
  </si>
  <si>
    <t>200 ml Grey Lotion Bottle</t>
  </si>
  <si>
    <t>B-INLOT400-GY34</t>
  </si>
  <si>
    <t>400 ml Grey Lotion Bottle</t>
  </si>
  <si>
    <t>B-J1001-BL45</t>
  </si>
  <si>
    <t>1Ltr Blue Milk Bottle</t>
  </si>
  <si>
    <t>B-J1001-N37</t>
  </si>
  <si>
    <t>1 Ltr. Natural milk Bottle</t>
  </si>
  <si>
    <t>B-J1001-W37</t>
  </si>
  <si>
    <t>1 Ltr. White milk Bottle</t>
  </si>
  <si>
    <t>B-J1002-DPK49</t>
  </si>
  <si>
    <t>1 Ltr. Dark Pink Milk Bottle</t>
  </si>
  <si>
    <t>B-J1002-N49</t>
  </si>
  <si>
    <t>B-J1002-PK49</t>
  </si>
  <si>
    <t>1 Ltr. Pink Milk Bottle</t>
  </si>
  <si>
    <t>B-J1002-W49</t>
  </si>
  <si>
    <t>B-J1002-Y49UWIM</t>
  </si>
  <si>
    <t>1 Ltr. Yellow Uwimana Bottle</t>
  </si>
  <si>
    <t>B-J250MOV-CM16</t>
  </si>
  <si>
    <t>250 ml Cream Bottle</t>
  </si>
  <si>
    <t>B-J250MOV-CM18</t>
  </si>
  <si>
    <t>B-J252-CM13</t>
  </si>
  <si>
    <t>250 ml Cream Milk Bottle</t>
  </si>
  <si>
    <t>B-J252-DPK13</t>
  </si>
  <si>
    <t>250 ml Dark Pink Milk Bottle</t>
  </si>
  <si>
    <t>B-J252-N13</t>
  </si>
  <si>
    <t>250 ml Natural Milk Bottle</t>
  </si>
  <si>
    <t>B-J252-PK13</t>
  </si>
  <si>
    <t>250 ml Pink Milk Bottle</t>
  </si>
  <si>
    <t>B-J252-W13</t>
  </si>
  <si>
    <t>250 ml White Milk Bottle</t>
  </si>
  <si>
    <t>B-J253-DPK13</t>
  </si>
  <si>
    <t>B-J253-N13</t>
  </si>
  <si>
    <t>250 ml Natural milk Bottle</t>
  </si>
  <si>
    <t>250 ml Pink milk Bottle</t>
  </si>
  <si>
    <t>B-J253-PK16</t>
  </si>
  <si>
    <t>B-J253-W13</t>
  </si>
  <si>
    <t>B-J253-W16</t>
  </si>
  <si>
    <t>B-J255-DPK13</t>
  </si>
  <si>
    <t>B-J255-N13</t>
  </si>
  <si>
    <t>B-J255-PK13</t>
  </si>
  <si>
    <t>250 ml White milk Bottle</t>
  </si>
  <si>
    <t>B-J500-DPK19</t>
  </si>
  <si>
    <t>500 ml Dark Pink Milk Bottle</t>
  </si>
  <si>
    <t>B-J500-N19</t>
  </si>
  <si>
    <t>500 ml Natural milk Bottle</t>
  </si>
  <si>
    <t>B-J500-PK19</t>
  </si>
  <si>
    <t>500 ml Pink milk Bottle</t>
  </si>
  <si>
    <t>B-J500SHC-W19SB</t>
  </si>
  <si>
    <t>500 ml Sleeved Happy Cow Strawberry Bottle</t>
  </si>
  <si>
    <t>B-J500SHC-W19VA</t>
  </si>
  <si>
    <t>500 ml Sleeved Happy Cow Vanilla Bottle</t>
  </si>
  <si>
    <t>500 ml White milk Bottle</t>
  </si>
  <si>
    <t>B-J500-W20</t>
  </si>
  <si>
    <t>0.5 Ltr. Bottle</t>
  </si>
  <si>
    <t>B-J500-W25</t>
  </si>
  <si>
    <t>B-J501-DPK25</t>
  </si>
  <si>
    <t>500 ml Dark Pink milk Bottle</t>
  </si>
  <si>
    <t>B-J501-N25</t>
  </si>
  <si>
    <t>B-J501-N28</t>
  </si>
  <si>
    <t>500 ml Natural Milk Bottle</t>
  </si>
  <si>
    <t>B-J501-PK25</t>
  </si>
  <si>
    <t>B-J501-PK28</t>
  </si>
  <si>
    <t>500 ml Pink Milk Bottle Square</t>
  </si>
  <si>
    <t>B-J501-W25</t>
  </si>
  <si>
    <t>500 ml White Milk Jerrycan</t>
  </si>
  <si>
    <t>B-J503-DPK19</t>
  </si>
  <si>
    <t>B-J503-DPK20</t>
  </si>
  <si>
    <t>B-J503-N19</t>
  </si>
  <si>
    <t>B-J503-PK19</t>
  </si>
  <si>
    <t>500 ml Pink Milk Bottle</t>
  </si>
  <si>
    <t>B-J503-PK20</t>
  </si>
  <si>
    <t>B-J503-W19</t>
  </si>
  <si>
    <t>500 ml White Milk Bottle</t>
  </si>
  <si>
    <t>B-J503-W20</t>
  </si>
  <si>
    <t>B-J550MOV-CM28</t>
  </si>
  <si>
    <t>500ml Cream Bottle</t>
  </si>
  <si>
    <t>B-J550MOV-W32</t>
  </si>
  <si>
    <t>500ml White Bottle</t>
  </si>
  <si>
    <t>B-K1-N15</t>
  </si>
  <si>
    <t>100 ml Lotion Natural Bottle</t>
  </si>
  <si>
    <t>B-K2-N15</t>
  </si>
  <si>
    <t>200 ml Lotion Natural Bottle</t>
  </si>
  <si>
    <t>B-K2-PK15</t>
  </si>
  <si>
    <t>200 ml Lotion Pink Bottle</t>
  </si>
  <si>
    <t>B-K4-N36</t>
  </si>
  <si>
    <t>400 ml Lotion Natural Bottle</t>
  </si>
  <si>
    <t>B-K4-PK36</t>
  </si>
  <si>
    <t>400 ml Pink Lotion Bottle</t>
  </si>
  <si>
    <t>B-KB1-CL15</t>
  </si>
  <si>
    <t>120 gm Clear shoe cream jar</t>
  </si>
  <si>
    <t>B-L1000-W60</t>
  </si>
  <si>
    <t>1 Ltr. White Oil Bottle</t>
  </si>
  <si>
    <t>B-L101-DPK63</t>
  </si>
  <si>
    <t>1 Ltr. Dark Pink Jerrycan</t>
  </si>
  <si>
    <t>B-L101-GY63</t>
  </si>
  <si>
    <t>1 Ltr. Grey Jerrycan</t>
  </si>
  <si>
    <t>B-L101-GY63JOFRAMIC</t>
  </si>
  <si>
    <t>1 Ltr. Grey Joframic JerryCan</t>
  </si>
  <si>
    <t>B-L101-N63</t>
  </si>
  <si>
    <t>1 Ltr. Natural Jerrican</t>
  </si>
  <si>
    <t>B-L101-N63SMG</t>
  </si>
  <si>
    <t>1 Ltr. Natural Printed Sameg Jerrycan</t>
  </si>
  <si>
    <t>B-L101-PK63</t>
  </si>
  <si>
    <t>1 Ltr. Pink Jerrycan</t>
  </si>
  <si>
    <t>1 Ltr. White Jerrycan</t>
  </si>
  <si>
    <t>B-L101-W63CHRSM</t>
  </si>
  <si>
    <t>1 Ltr. White Printed Chrisma Oil and Lubricants</t>
  </si>
  <si>
    <t>B-L101-W63ENGC</t>
  </si>
  <si>
    <t>1 Ltr. White Printed Engine Coolant Jerrican</t>
  </si>
  <si>
    <t>B-L101-W63-GULFMAX</t>
  </si>
  <si>
    <t>1ltr Printed GulfMax Bottle</t>
  </si>
  <si>
    <t>B-L101-W63JOFRAMIC</t>
  </si>
  <si>
    <t>1 Ltr. White Joframic JerryCan</t>
  </si>
  <si>
    <t>B-L101-W63PAN-R</t>
  </si>
  <si>
    <t>1 Ltr. White Printed Panmar Radiator Jerycan</t>
  </si>
  <si>
    <t>B-L101-W63RNG</t>
  </si>
  <si>
    <t>1 Ltr. White Printed Ring Jerrycan</t>
  </si>
  <si>
    <t>B-L10-N50</t>
  </si>
  <si>
    <t>1 Ltr. Natural Bottle</t>
  </si>
  <si>
    <t>B-L10-N50ALAN</t>
  </si>
  <si>
    <t>1 Ltr. Natual Pntd Alanic Bottle</t>
  </si>
  <si>
    <t>B-L10-W50</t>
  </si>
  <si>
    <t>1 Ltr. White Bottle</t>
  </si>
  <si>
    <t>B-L10-W50SUDI</t>
  </si>
  <si>
    <t>1 Ltr. White Printed Sudichem Bottle</t>
  </si>
  <si>
    <t>B-L11-N62</t>
  </si>
  <si>
    <t>1 Litre Natural Jerrycan</t>
  </si>
  <si>
    <t>B-L11-W62</t>
  </si>
  <si>
    <t>1 Litre White Jerrycans</t>
  </si>
  <si>
    <t>B-L12-BK58</t>
  </si>
  <si>
    <t>1 Ltr. Black Jerrycan</t>
  </si>
  <si>
    <t>B-L12-BL58</t>
  </si>
  <si>
    <t>1 Ltr. Blue JerryCan</t>
  </si>
  <si>
    <t>B-L12-N58</t>
  </si>
  <si>
    <t>1 Ltr. Natural JerryCan</t>
  </si>
  <si>
    <t>B-L12-N58ADH-HGT</t>
  </si>
  <si>
    <t>1 Ltr.Natural Printed Adhesive H/Gloss Thinner J/C</t>
  </si>
  <si>
    <t>B-L12-N58ADTH</t>
  </si>
  <si>
    <t>1 Ltr. Nat Printed Adhesive Standard Thinner</t>
  </si>
  <si>
    <t>B-L12-N58ANVI</t>
  </si>
  <si>
    <t>1 Ltr. Natural Pntd Anvi JerryCan</t>
  </si>
  <si>
    <t>B-L12-N58BRAZIL-ST</t>
  </si>
  <si>
    <t>1 Ltr.Natural Printed Brazil Std/Thinner J/C</t>
  </si>
  <si>
    <t>B-L12-N58CHEM-G</t>
  </si>
  <si>
    <t>1.Ltr.Prnd Chemsons Gundi Contact Adhesive Nat J/C</t>
  </si>
  <si>
    <t>B-L12-N58DURA</t>
  </si>
  <si>
    <t>1 Ltr. Natural Printed Dura JerryCan</t>
  </si>
  <si>
    <t>B-L12-N58GAB-MS</t>
  </si>
  <si>
    <t>1Ltr Natural Pnt Gabfest Methylated Spirit J/Can</t>
  </si>
  <si>
    <t>B-L12-N58HOTBON</t>
  </si>
  <si>
    <t>1 Ltr.Natural Printed Hot Bond K adhesive Jerrycan</t>
  </si>
  <si>
    <t>B-L12-N58NAS</t>
  </si>
  <si>
    <t>1 Ltr. Natural Printed Nas JarryCan</t>
  </si>
  <si>
    <t>B-L12-N58NAS-M</t>
  </si>
  <si>
    <t>1 Ltr. Natural Printed Nas Methylated spirit jerry</t>
  </si>
  <si>
    <t>B-L12-N58NAS-S</t>
  </si>
  <si>
    <t>1 Ltr. Natural Printed Nas Solvent JerryCan</t>
  </si>
  <si>
    <t>B-L12-N58PREBLU</t>
  </si>
  <si>
    <t>1 Ltr. Natural Printed Premium Blue K adhesive jer</t>
  </si>
  <si>
    <t>B-L12-N58ROC</t>
  </si>
  <si>
    <t>1 Ltr. ROC Printed coconut oil bottle</t>
  </si>
  <si>
    <t>B-L12-N58SOWECO</t>
  </si>
  <si>
    <t>1 Ltr. Natural Printed Soweco Standad Thinner Jerr</t>
  </si>
  <si>
    <t>B-L12-N58STAR-B</t>
  </si>
  <si>
    <t>1 Ltr. Nat PrintedStar Bond Adhesive JerryCan</t>
  </si>
  <si>
    <t>B-L12-N58STAR-C</t>
  </si>
  <si>
    <t>1 Ltr. Nat Printed Star Contact Adhesive JerryCan</t>
  </si>
  <si>
    <t>B-L12-N58TOBOND-R</t>
  </si>
  <si>
    <t>1 Ltr. Nat Printed Tough Bond Red K Adhesive</t>
  </si>
  <si>
    <t>B-L12-O58</t>
  </si>
  <si>
    <t>1 Ltr. Orange JerryCan</t>
  </si>
  <si>
    <t>B-L12-O58SOLVO</t>
  </si>
  <si>
    <t>1 Ltr. Orange Printed Lockheed JerryCan</t>
  </si>
  <si>
    <t>B-L12-PN58</t>
  </si>
  <si>
    <t>1Ltr Pearly Natural JerryCan</t>
  </si>
  <si>
    <t>B-L12-W58</t>
  </si>
  <si>
    <t>1 Ltr. White JerryCan</t>
  </si>
  <si>
    <t>B-L12-W58DURA</t>
  </si>
  <si>
    <t>1 Ltr. White Printed White JerryCan</t>
  </si>
  <si>
    <t>B-L12-W58-SEWECO</t>
  </si>
  <si>
    <t>1 Ltr. Printed Super Thiner</t>
  </si>
  <si>
    <t>B-L12-W58TOBOND-R</t>
  </si>
  <si>
    <t>1 Ltr. Natural Printed Tough Bond Red K Adhesive</t>
  </si>
  <si>
    <t>B-L12-W65</t>
  </si>
  <si>
    <t>1Litre White JerryCan</t>
  </si>
  <si>
    <t>B-L13LO-GN50</t>
  </si>
  <si>
    <t>1ltr Long Green Bottle Only</t>
  </si>
  <si>
    <t>B-L13LO-N58</t>
  </si>
  <si>
    <t>B-L13LO-O58</t>
  </si>
  <si>
    <t>1 Ltr. Orange bottle</t>
  </si>
  <si>
    <t>B-L13LO-O58LEGN</t>
  </si>
  <si>
    <t>1 Ltr. Orange Printed Lego Neutralizer Bottle</t>
  </si>
  <si>
    <t>B-L13LOSQ-N58</t>
  </si>
  <si>
    <t>1 Ltr. Natural Long Squeeze Bottle</t>
  </si>
  <si>
    <t>B-L13LO-W58</t>
  </si>
  <si>
    <t>B-L13LO-W58KAMI</t>
  </si>
  <si>
    <t>1 Ltr. White Printed Kamili W/Up Liquid bottle</t>
  </si>
  <si>
    <t>B-L13LO-W58ODEX</t>
  </si>
  <si>
    <t>1 Ltr. White Printed Odex D/Lemon Bottle</t>
  </si>
  <si>
    <t>B-L13LO-W58ODEX-R</t>
  </si>
  <si>
    <t>1 Ltr. White Printed Odex Real Bottle</t>
  </si>
  <si>
    <t>B-L13LO-W58RNG</t>
  </si>
  <si>
    <t>1 Ltr. White Printed Blue Ring Bottle</t>
  </si>
  <si>
    <t>B-L13R-GN50</t>
  </si>
  <si>
    <t>1 Ltr. Green Bottle</t>
  </si>
  <si>
    <t>B-L13R-N48CHEM-T</t>
  </si>
  <si>
    <t>1 Ltr. Printed Chemsols Std Thinner Nat Bottle</t>
  </si>
  <si>
    <t>B-L13R-N50</t>
  </si>
  <si>
    <t>B-L13R-N50NOVA</t>
  </si>
  <si>
    <t>1 Ltr. Natural Printed Nova Bottle</t>
  </si>
  <si>
    <t>B-L13R-PN50</t>
  </si>
  <si>
    <t>1 Litre Pearly Natural Bottle</t>
  </si>
  <si>
    <t>B-L13R-W40</t>
  </si>
  <si>
    <t>B-L13R-W40AV-A</t>
  </si>
  <si>
    <t>1 Ltr. White Printed Anvi Acid Bottle</t>
  </si>
  <si>
    <t>B-L13R-W40AV-B</t>
  </si>
  <si>
    <t>1 Ltr. White Printed Anvi Battery Bottle</t>
  </si>
  <si>
    <t>B-L13R-W40NAS-A</t>
  </si>
  <si>
    <t>1 Ltr. White Printed Nas Acid Bottle</t>
  </si>
  <si>
    <t>B-L13R-W40NAS-B</t>
  </si>
  <si>
    <t>1 Ltr. White Printed Nas Battery Bottle</t>
  </si>
  <si>
    <t>B-L13R-W48</t>
  </si>
  <si>
    <t>1 Ltr. HD White Bottle</t>
  </si>
  <si>
    <t>B-L13R-W48CAPT-A</t>
  </si>
  <si>
    <t>1 Ltr. White Printed Captain Battery Acid</t>
  </si>
  <si>
    <t>B-L13R-W48CAPT-B</t>
  </si>
  <si>
    <t>1 Ltr. Printed Captain Battery Water</t>
  </si>
  <si>
    <t>B-L13R-W48ORION-A</t>
  </si>
  <si>
    <t>1 Ltr. White Printed Orion Battery Acid</t>
  </si>
  <si>
    <t>B-L13R-W48ORION-W</t>
  </si>
  <si>
    <t>1 Ltr. White Printed Orion Battery Water</t>
  </si>
  <si>
    <t>B-L13R-W50</t>
  </si>
  <si>
    <t>B-L13R-W50BS-A</t>
  </si>
  <si>
    <t>1 Ltr. White Printed Best Star Battery Acid</t>
  </si>
  <si>
    <t>B-L13R-W50BS-B</t>
  </si>
  <si>
    <t>1 Ltr. White Printed Best Star Battery Water</t>
  </si>
  <si>
    <t>B-L13R-W50CAPT-A</t>
  </si>
  <si>
    <t>B-L13R-W50CAPT-W</t>
  </si>
  <si>
    <t>1 Ltr. White Printed Captain Battery Water</t>
  </si>
  <si>
    <t>B-L13R-W50CP-A</t>
  </si>
  <si>
    <t>1 Ltr. White Printed Chempro Acid Bottle</t>
  </si>
  <si>
    <t>B-L13R-W50CP-W</t>
  </si>
  <si>
    <t>1 Ltr. White Printed Chempro Water Bottle</t>
  </si>
  <si>
    <t>B-L13R-W50KEN</t>
  </si>
  <si>
    <t>1 Ltr. White Printed Kenol Kobil Bottle</t>
  </si>
  <si>
    <t>B-L13R-W50ORION-A</t>
  </si>
  <si>
    <t>L Ltr. White Printed Orion Battery Acid</t>
  </si>
  <si>
    <t>B-L13R-W50ORION-W</t>
  </si>
  <si>
    <t>B-L13R-W66</t>
  </si>
  <si>
    <t>B-L13R-W69</t>
  </si>
  <si>
    <t>B-L13SQ-047</t>
  </si>
  <si>
    <t>1 Ltr. Orange Bottle</t>
  </si>
  <si>
    <t>B-L13SQ-047LEGO</t>
  </si>
  <si>
    <t>1 Ltr. Orange Printed Lego Bottle</t>
  </si>
  <si>
    <t>B-L13SQ-N47</t>
  </si>
  <si>
    <t>B-L13SQ-N47SMG</t>
  </si>
  <si>
    <t>1 Ltr. Natural Printed Sameg Bottle</t>
  </si>
  <si>
    <t>B-L13SQ-O47RAMO</t>
  </si>
  <si>
    <t>1 Ltr Orange pntd Ramoti Shampoo Bottle</t>
  </si>
  <si>
    <t>B-L13SQ-PN47</t>
  </si>
  <si>
    <t>1 Litre Natural Bottle</t>
  </si>
  <si>
    <t>B-L13SQ-W47</t>
  </si>
  <si>
    <t>B-L13SQ-W47ANZA</t>
  </si>
  <si>
    <t>1Ltr White Squeeze Printed ANZA Bottle</t>
  </si>
  <si>
    <t>B-L13SQ-W47RNG</t>
  </si>
  <si>
    <t>B-L13SQ-W47SMG</t>
  </si>
  <si>
    <t>1 Ltr. White Printed Sameg Bottle</t>
  </si>
  <si>
    <t>B-L1-OR5</t>
  </si>
  <si>
    <t>30 ml Orange Bottle</t>
  </si>
  <si>
    <t>B-L1SQ-GN58</t>
  </si>
  <si>
    <t>1 Ltr. Green Squeeze Bottle</t>
  </si>
  <si>
    <t>B-L1SQ-W58</t>
  </si>
  <si>
    <t>1Ltr White Squeeze Bottle</t>
  </si>
  <si>
    <t>B-L1SQ-Y58</t>
  </si>
  <si>
    <t>1 Ltr. Yellow Squeeze Bottle</t>
  </si>
  <si>
    <t>B-L1-W5</t>
  </si>
  <si>
    <t>30 ml White Bottle</t>
  </si>
  <si>
    <t>B-L200-N85</t>
  </si>
  <si>
    <t>B-L200-N85NURO</t>
  </si>
  <si>
    <t>2 Litre Natural pntd Nuro Shampoo</t>
  </si>
  <si>
    <t>B-L200-PK85</t>
  </si>
  <si>
    <t>2 Ltr. Pink Jerrycan</t>
  </si>
  <si>
    <t>B-L200-W85</t>
  </si>
  <si>
    <t>2 Ltr. White Jerrycan</t>
  </si>
  <si>
    <t>B-L200-W85KEAP</t>
  </si>
  <si>
    <t>2Ltr White Prnt JerryCan Kenpros</t>
  </si>
  <si>
    <t>B-L20-GY25</t>
  </si>
  <si>
    <t>250 ml Grey Oil Bottle</t>
  </si>
  <si>
    <t>B-L20-GY25ORYX</t>
  </si>
  <si>
    <t>250 ml Labelled Oryx Brake Fluid Bottle</t>
  </si>
  <si>
    <t>B-L20-O25</t>
  </si>
  <si>
    <t>250 ml Orange Oil Bottle</t>
  </si>
  <si>
    <t>B-L20-O25MJANGO</t>
  </si>
  <si>
    <t>250 ml Orange Printed Mjango Oil Bottle</t>
  </si>
  <si>
    <t>B-L20-W25</t>
  </si>
  <si>
    <t>200 ml White Bottle</t>
  </si>
  <si>
    <t>B-L20-W25 CORR-S</t>
  </si>
  <si>
    <t>200 ml White Printed Corrosion Solution Bottle</t>
  </si>
  <si>
    <t>B-L20-Y25</t>
  </si>
  <si>
    <t>200 ml Yellow Jerrycan</t>
  </si>
  <si>
    <t>B-L20Z-Y25</t>
  </si>
  <si>
    <t>250ml Yellow Brake Fluid Bottle</t>
  </si>
  <si>
    <t>B-L25-BN210</t>
  </si>
  <si>
    <t>5 ltr Brown Jerrycan</t>
  </si>
  <si>
    <t>B-L25-BN230</t>
  </si>
  <si>
    <t>5 Ltr. Brown Jerrycan</t>
  </si>
  <si>
    <t>B-L25-GN210</t>
  </si>
  <si>
    <t>5 ltr Green Jerrycan</t>
  </si>
  <si>
    <t>B-L25-GN230</t>
  </si>
  <si>
    <t>5 Ltr. Green Jerrycan</t>
  </si>
  <si>
    <t>B-L25-MAR210</t>
  </si>
  <si>
    <t>5 Ltr. Maroon jerrycan</t>
  </si>
  <si>
    <t>B-L25-N180BAMSI-C</t>
  </si>
  <si>
    <t>5 Ltr. Natural JerryCan Printed BAMSI Conditioner</t>
  </si>
  <si>
    <t>B-L25-N180BAMSI-S</t>
  </si>
  <si>
    <t>5 Ltr. Natural JerryCan Printed BAMSI Shampoo</t>
  </si>
  <si>
    <t>B-L25-N190</t>
  </si>
  <si>
    <t>5 Ltr. Jerrycan</t>
  </si>
  <si>
    <t>B-L25-N190BASE</t>
  </si>
  <si>
    <t>5L Nat Printed Base Beauty Serveskin</t>
  </si>
  <si>
    <t>B-L25-N210</t>
  </si>
  <si>
    <t>5 Ltr. Natural jerrycan</t>
  </si>
  <si>
    <t>B-L25-N210MAS-C</t>
  </si>
  <si>
    <t>5 Ltr. Natural Printed Nairobi Masters Conditioner</t>
  </si>
  <si>
    <t>B-L25-N210MAS-S</t>
  </si>
  <si>
    <t>5 Ltr. Nat Pntd Nairobi Masters Shampoo Jerrycan</t>
  </si>
  <si>
    <t>B-L25-N210PREBL</t>
  </si>
  <si>
    <t>5Ltr. Natural Printed Premium Blue Jerrycan</t>
  </si>
  <si>
    <t>B-L25-N210PRERED</t>
  </si>
  <si>
    <t>5 Ltr. Natural Printed Premium Red Jerrycan</t>
  </si>
  <si>
    <t>B-L25-N210SKIN</t>
  </si>
  <si>
    <t>5Ltr Natural Printed Skin Hair JerryCan</t>
  </si>
  <si>
    <t>B-L25-N210SMG-H</t>
  </si>
  <si>
    <t>5 Ltr. Natural Printed Sameg Hand Gel jerrycan</t>
  </si>
  <si>
    <t>B-L25-N210SMG-M</t>
  </si>
  <si>
    <t>5 Ltr. Natural Printed Sameg Multi P jerrycan</t>
  </si>
  <si>
    <t>B-L25-N240</t>
  </si>
  <si>
    <t>5.0 L jerrycan</t>
  </si>
  <si>
    <t>B-L25-O210</t>
  </si>
  <si>
    <t>5 Ltr. Orange Jerrycan</t>
  </si>
  <si>
    <t>B-L25-O210SOLVO</t>
  </si>
  <si>
    <t>5 Ltr. Orange Printed Lockheed jerrycan</t>
  </si>
  <si>
    <t>B-L25-PUR210</t>
  </si>
  <si>
    <t>5 Ltr Purple Jerrycan</t>
  </si>
  <si>
    <t>B-L25-PUR230</t>
  </si>
  <si>
    <t>5 Ltr. Purple Jerrycan</t>
  </si>
  <si>
    <t>B-L25-W210</t>
  </si>
  <si>
    <t>5 Ltr. White jerrycan</t>
  </si>
  <si>
    <t>B-L25-W210-BTX</t>
  </si>
  <si>
    <t>5 Ltr. White Printed Blue Ring Bytex jerrycan</t>
  </si>
  <si>
    <t>B-L25-W210BYLAD</t>
  </si>
  <si>
    <t>5Litre White pntd Blue Ring Lady Jerrican</t>
  </si>
  <si>
    <t>B-L25-W210DUO-B</t>
  </si>
  <si>
    <t>5 Ltr. White Printed Duo Bleach Jerrycan</t>
  </si>
  <si>
    <t>B-L25-W210DURA</t>
  </si>
  <si>
    <t>5 Ltr. White Printed Dura Jerrycan</t>
  </si>
  <si>
    <t>B-L25-W210ODX-B</t>
  </si>
  <si>
    <t>5 Ltr. White Printed Odex Bleach jerrycan</t>
  </si>
  <si>
    <t>B-L25-W210ODX-H</t>
  </si>
  <si>
    <t>5 Ltr. White Printed Odex Hand Wash jerrycan</t>
  </si>
  <si>
    <t>B-L25-W210ODX-M</t>
  </si>
  <si>
    <t>5 Ltr. White Printed Odex Multi Purp jerrycan</t>
  </si>
  <si>
    <t>B-L25-W210ODX-S</t>
  </si>
  <si>
    <t>5 Ltr. White Printed Odex Sodium jerrycan</t>
  </si>
  <si>
    <t>B-L25-W210PNT</t>
  </si>
  <si>
    <t>5 Ltr. White Printed Jerrycan</t>
  </si>
  <si>
    <t>B-L25-W210REAL</t>
  </si>
  <si>
    <t>5 Ltr. White Printed Real Jerrycan</t>
  </si>
  <si>
    <t>B-L25-W210RNG-B</t>
  </si>
  <si>
    <t>5 Ltr. White Pntd Blue Ring Bleach jerrycan</t>
  </si>
  <si>
    <t>B-L25-W210RNG-S</t>
  </si>
  <si>
    <t>5 Ltr. White Printed Blue Ring Sodium jerrycan</t>
  </si>
  <si>
    <t>B-L25-W210-SEWECO</t>
  </si>
  <si>
    <t>5 Ltr. White Printed Super Thiner</t>
  </si>
  <si>
    <t>B-L25-W210SMG-B</t>
  </si>
  <si>
    <t>5 Ltr.White Printed Sameg Bleach jerrycan</t>
  </si>
  <si>
    <t>B-L25-W210SMG-D</t>
  </si>
  <si>
    <t>5 Ltr. White Printed Sameg Dishwash Detergent Jerr</t>
  </si>
  <si>
    <t>B-L25-W210SMG-G</t>
  </si>
  <si>
    <t>5 Ltr.White Printed Sameg Multi Gn jerrycan</t>
  </si>
  <si>
    <t>B-L25-W210SMG-L</t>
  </si>
  <si>
    <t>5 Ltr. White Sameg Printed Improved Detergent jerr</t>
  </si>
  <si>
    <t>B-L25-W210SMG-M</t>
  </si>
  <si>
    <t>5 Ltr. White Printed Sameg Multi Bl jerrycan</t>
  </si>
  <si>
    <t>B-L25-W210-SPAK</t>
  </si>
  <si>
    <t>5 Ltr. White Printed Blue Ring Spak jerrycan</t>
  </si>
  <si>
    <t>B-L25-W210SUDI</t>
  </si>
  <si>
    <t>5 Ltr. White Printed Sudi Teepol jerrycan</t>
  </si>
  <si>
    <t>B-L25-W210T/WAX</t>
  </si>
  <si>
    <t>5 Ltr. white jerrycan</t>
  </si>
  <si>
    <t>B-L25-W230</t>
  </si>
  <si>
    <t>5 Ltr. White Jerrycan</t>
  </si>
  <si>
    <t>B-L25-W240</t>
  </si>
  <si>
    <t>B-L25-Y210</t>
  </si>
  <si>
    <t>5 Ltr Yellow Jerrycan</t>
  </si>
  <si>
    <t>B-L25-Y230</t>
  </si>
  <si>
    <t>5 Ltr. Yellow Jerrycan</t>
  </si>
  <si>
    <t>B-L27-N215</t>
  </si>
  <si>
    <t>5 Ltr. Natural Jerrycan</t>
  </si>
  <si>
    <t>B-L27-N245</t>
  </si>
  <si>
    <t>B-L27-N245N&amp;L-AP-S</t>
  </si>
  <si>
    <t>5 Ltr. Natural Printed Nice&amp;Lovely Apple Shampoo J</t>
  </si>
  <si>
    <t>B-L27-N245N&amp;L-C-C</t>
  </si>
  <si>
    <t>5 Ltr. Natural Printed Nice&amp;lovely Cream Condition</t>
  </si>
  <si>
    <t>B-L27-N245N&amp;L-CR-S</t>
  </si>
  <si>
    <t>5 Ltr. Natural Printed Nice&amp;Lovely Crisp Fresh Sha</t>
  </si>
  <si>
    <t>B-L27-N245N&amp;L-EG-S</t>
  </si>
  <si>
    <t>5 Ltr. Natural Prnd Nice&amp;Lovely Egg Shampoo JerryC</t>
  </si>
  <si>
    <t>B-L27-N245N&amp;L-S-A</t>
  </si>
  <si>
    <t>5 Ltr. Natural Printed Nice&amp;Lovely Shampoo Avacado</t>
  </si>
  <si>
    <t>B-L27-N245N&amp;L-W-C</t>
  </si>
  <si>
    <t>5 Ltr. Natural Printed Nice&amp;Lovely White Cond Jerr</t>
  </si>
  <si>
    <t>B-L300-BK130</t>
  </si>
  <si>
    <t>3 Ltr. Black jerrycan</t>
  </si>
  <si>
    <t>B-L300-BK210</t>
  </si>
  <si>
    <t>3 Ltr. Black Jerrycan</t>
  </si>
  <si>
    <t>B-L300-N130</t>
  </si>
  <si>
    <t>3 Ltr. Natural jerrycan</t>
  </si>
  <si>
    <t>B-L300-PK130</t>
  </si>
  <si>
    <t>3 Ltr. Pink Jerrycan</t>
  </si>
  <si>
    <t>B-L300-W130</t>
  </si>
  <si>
    <t>3 Ltr. White Jerrycan</t>
  </si>
  <si>
    <t>B-L410-ANY130</t>
  </si>
  <si>
    <t>4 Ltr. Coloured jerrycan</t>
  </si>
  <si>
    <t>B-L4-N30</t>
  </si>
  <si>
    <t>B-L4-N30NAS-S</t>
  </si>
  <si>
    <t>500 ml Natural Printed Nas Solvent Bottle</t>
  </si>
  <si>
    <t>B-L4-N31</t>
  </si>
  <si>
    <t>B-L4-N31LAT</t>
  </si>
  <si>
    <t>500 ml Printed Latest International Bottle</t>
  </si>
  <si>
    <t>B-L4-N31LEMINA</t>
  </si>
  <si>
    <t>500 ml Natural Printed Lemina Bottle</t>
  </si>
  <si>
    <t>B-L4-W31GAR</t>
  </si>
  <si>
    <t>500 ml White Printed Garlic Oil Bottle</t>
  </si>
  <si>
    <t>B-L4-W42</t>
  </si>
  <si>
    <t>B-L4-W42SANKA</t>
  </si>
  <si>
    <t>500 ml White Printed Sanka Ze Oil Bottle</t>
  </si>
  <si>
    <t>B-L500-155NA.ME</t>
  </si>
  <si>
    <t>5 Ltr. Natural Printed NAS Methylated bottle</t>
  </si>
  <si>
    <t>BL-500ANG-BL46</t>
  </si>
  <si>
    <t>500ml Blue Angular Bottle</t>
  </si>
  <si>
    <t>BL-500ANG-PUR46</t>
  </si>
  <si>
    <t>500 ml Purple Angular Bottle</t>
  </si>
  <si>
    <t>BL-500ANG-YL46</t>
  </si>
  <si>
    <t>500ml Yellow Angular Bottle</t>
  </si>
  <si>
    <t>B-L500-ANY170</t>
  </si>
  <si>
    <t>5 Ltr. Coloured jerrycan</t>
  </si>
  <si>
    <t>B-L500-BK155</t>
  </si>
  <si>
    <t>5 Ltr. Black jerrican</t>
  </si>
  <si>
    <t>B-L500-BK240</t>
  </si>
  <si>
    <t>5 Ltr. Black jerrycan</t>
  </si>
  <si>
    <t>B-L500-N140</t>
  </si>
  <si>
    <t>B-L500-N155</t>
  </si>
  <si>
    <t>B-L500-N155AV</t>
  </si>
  <si>
    <t>5 Ltr. Natural Container Pntd Anvi</t>
  </si>
  <si>
    <t>B-L500-N155GAB-MS</t>
  </si>
  <si>
    <t xml:space="preserve"> 5Ltr Pnt Gabfest Methylated Spirit Jerrycan</t>
  </si>
  <si>
    <t>B-L500-N155HAIR</t>
  </si>
  <si>
    <t>5 Ltr. Printed Hairlex for True beauty Jerrycan</t>
  </si>
  <si>
    <t>B-L500-N155JA-ST</t>
  </si>
  <si>
    <t>5 Ltr.Natural Printed Jasmi Super Standard Thinner</t>
  </si>
  <si>
    <t>B-L500-N155KO-S</t>
  </si>
  <si>
    <t>5 Ltr. Natural Printed Komal Std Thin Jerrycan</t>
  </si>
  <si>
    <t>B-L500-N155NAS</t>
  </si>
  <si>
    <t>5 Ltr. Nat Printed Nas jerrycan</t>
  </si>
  <si>
    <t>B-L500-N155NAS-MS</t>
  </si>
  <si>
    <t>5 Ltr. Natural Printed Nas Methylated Spirit jerry</t>
  </si>
  <si>
    <t>B-L500-N155NAS-S</t>
  </si>
  <si>
    <t>5 Ltr. Natural Printed Nas Solvent JerryCan</t>
  </si>
  <si>
    <t>B-L500-N155SB</t>
  </si>
  <si>
    <t>5 Ltr. Natural Printed SUPER BOND JerryCan</t>
  </si>
  <si>
    <t>B-L500-N155SEW-SST</t>
  </si>
  <si>
    <t>5 Ltr. Natural Printed Seweco Super Standard Thinn</t>
  </si>
  <si>
    <t>B-L500-N170</t>
  </si>
  <si>
    <t>5 Ltr. Natural Jerrycan 170 gm</t>
  </si>
  <si>
    <t>B-L500-N175</t>
  </si>
  <si>
    <t>B-L500-N240</t>
  </si>
  <si>
    <t>B-L500-NA-A</t>
  </si>
  <si>
    <t>5 Ltr. Natural Printed NAS Acid Jerrycan</t>
  </si>
  <si>
    <t>B-L500-PN155</t>
  </si>
  <si>
    <t>5 Ltr Pearly Natural Jerrycan</t>
  </si>
  <si>
    <t>B-L500-W155</t>
  </si>
  <si>
    <t>B-L500-W155SB</t>
  </si>
  <si>
    <t>5 Ltr. Natural Printed Super Bond Jerrycan</t>
  </si>
  <si>
    <t>B-L500-W155WAMU-C</t>
  </si>
  <si>
    <t>5 Ltr.White Printed Wamu Adhesive Contact Jerrycan</t>
  </si>
  <si>
    <t>B-L500-W175</t>
  </si>
  <si>
    <t>B-L500-W175CHEMSO</t>
  </si>
  <si>
    <t>5 Ltr. White Printed Chemsols JerryCan</t>
  </si>
  <si>
    <t>B-L500-W220</t>
  </si>
  <si>
    <t>B-L500-W240</t>
  </si>
  <si>
    <t>B-L500-Y155</t>
  </si>
  <si>
    <t>5 Ltr. Yellow JerryCan</t>
  </si>
  <si>
    <t>B-L500-Y155EXP</t>
  </si>
  <si>
    <t>B-L500-Y155UWI</t>
  </si>
  <si>
    <t>5 Ltr. Yellow Printed Uwimana jerrycan</t>
  </si>
  <si>
    <t>B-L501-BN29</t>
  </si>
  <si>
    <t>500ml Brown Bottle</t>
  </si>
  <si>
    <t>B-L501-GY29</t>
  </si>
  <si>
    <t>500 ml Grey oil Bottle</t>
  </si>
  <si>
    <t>B-L502-ANY170</t>
  </si>
  <si>
    <t>B-L50-Y35</t>
  </si>
  <si>
    <t>500 ml Yellow Oil Bottle</t>
  </si>
  <si>
    <t>B-L5SQ-O30</t>
  </si>
  <si>
    <t>B-L5SQ-O30LEGO</t>
  </si>
  <si>
    <t>500 ml Orange Printed Lego Bottle</t>
  </si>
  <si>
    <t>B-L5SQ-PN30</t>
  </si>
  <si>
    <t>500ml Pearly Natural Bottle</t>
  </si>
  <si>
    <t>B-L5SQ-W30</t>
  </si>
  <si>
    <t>B-L5SQ-W30ODX-D</t>
  </si>
  <si>
    <t>500 ml White Pntd Odex Dynamic Bottle</t>
  </si>
  <si>
    <t>B-L5SQ-W30ODX-R</t>
  </si>
  <si>
    <t>500 ml White Pntd Odex React Bottle</t>
  </si>
  <si>
    <t>B-L5SQ-W30RNG-B</t>
  </si>
  <si>
    <t>500 ml White Pntd B.Ring Bio Clean Bottle</t>
  </si>
  <si>
    <t>B-L5SQ-W30RNG-C</t>
  </si>
  <si>
    <t>500 ml White Pntd Bio Chem Bottle</t>
  </si>
  <si>
    <t>B-L5SQ-W30RNG-D</t>
  </si>
  <si>
    <t>500 ml White Pntd B.Ring Disinfectant Bottle</t>
  </si>
  <si>
    <t>B-L5SQ-W30RNG-OTO</t>
  </si>
  <si>
    <t>B-L5SQ-W30RNG-S</t>
  </si>
  <si>
    <t>500 ml White Pntd B.Ring Span Bottle</t>
  </si>
  <si>
    <t>B-L5SQ-W30-SUDI</t>
  </si>
  <si>
    <t>500 ml White Pntd Sudichem Bottle</t>
  </si>
  <si>
    <t>B-L5SQ-Y30</t>
  </si>
  <si>
    <t>500 ml Yellow Bottle</t>
  </si>
  <si>
    <t>B-L5SQ-Y30NURO</t>
  </si>
  <si>
    <t>500 ml Yellow Pntd NURO Bottle</t>
  </si>
  <si>
    <t>B-L601-O30SAFI</t>
  </si>
  <si>
    <t>500ml Orange Printed Safi Hair Oil Bottle</t>
  </si>
  <si>
    <t>B-L601R-GN30</t>
  </si>
  <si>
    <t>500 ml Green Bottle</t>
  </si>
  <si>
    <t>B-L601R-GN30BILAN</t>
  </si>
  <si>
    <t>500ML Printed Bilan Green Bottle</t>
  </si>
  <si>
    <t>B-L601R-GY30FILSAN</t>
  </si>
  <si>
    <t>500ml Grey Printed Filsan Bottle</t>
  </si>
  <si>
    <t>B-L601R-LBL30</t>
  </si>
  <si>
    <t>500 ml Light Blue Bottle</t>
  </si>
  <si>
    <t>B-L601R-LBL30RNG-SAN</t>
  </si>
  <si>
    <t>500 ml Light Blue Pntd Sanex Bottle</t>
  </si>
  <si>
    <t>B-L601R-O30GAR-AHG</t>
  </si>
  <si>
    <t>500 ml Orange Pntd Amina Oil Growth</t>
  </si>
  <si>
    <t>B-L601R-OR30</t>
  </si>
  <si>
    <t>500 ml Orange Plain Bottle</t>
  </si>
  <si>
    <t>B-L601R-OR30 NAJA</t>
  </si>
  <si>
    <t>500 ml Orange Pntd Naja Bottle</t>
  </si>
  <si>
    <t>B-L601R-OR30HAMDI</t>
  </si>
  <si>
    <t>500 ml Orange Printed Bottle</t>
  </si>
  <si>
    <t>B-L601R-PK30</t>
  </si>
  <si>
    <t>500 ml Pink Plain Bottle</t>
  </si>
  <si>
    <t>B-L601R-PK30FILSAN</t>
  </si>
  <si>
    <t>500 ml Pink Bottle Printed Filsan Oil</t>
  </si>
  <si>
    <t>B-L601R-PK30IFICA</t>
  </si>
  <si>
    <t>500 ml Pink Pntd IFICA Bottle</t>
  </si>
  <si>
    <t>B-L601R-W30</t>
  </si>
  <si>
    <t>B-L601R-W30-DAWO</t>
  </si>
  <si>
    <t>1Ltr Printed Bottle Dawo</t>
  </si>
  <si>
    <t>B-L601R-W30GAR-AHG</t>
  </si>
  <si>
    <t>500 ml White ptd Amina Oil Growth</t>
  </si>
  <si>
    <t>B-L601R-W30GAR-FHO</t>
  </si>
  <si>
    <t>500 ml White Pntd Faiza Hair Oil Bottle</t>
  </si>
  <si>
    <t>B-L601R-W30NASTEHA</t>
  </si>
  <si>
    <t>500 ml White Pntd Nasteha Hair Oil Bottle</t>
  </si>
  <si>
    <t>B-L601R-W30RAHMO</t>
  </si>
  <si>
    <t>500 ml White Bottle Printed Rahmo Oil</t>
  </si>
  <si>
    <t>B-L601R-W30RNG-OTO</t>
  </si>
  <si>
    <t>500ml White Printed B.Ring OTO</t>
  </si>
  <si>
    <t>B-L601R-W30SABRINA</t>
  </si>
  <si>
    <t>500 ml White Pntd Sabrina Hair Oil Bottle</t>
  </si>
  <si>
    <t>B-L601R-W40</t>
  </si>
  <si>
    <t>B-L601R-Y30</t>
  </si>
  <si>
    <t>B-L601R-Y30NURO-B</t>
  </si>
  <si>
    <t>500ml Yellow Printed Nuro Bottle</t>
  </si>
  <si>
    <t>B-L601-W30LEE</t>
  </si>
  <si>
    <t>500 ml White Pntd Lee Oil Bottle</t>
  </si>
  <si>
    <t>B-L601-Y30</t>
  </si>
  <si>
    <t>500ml Yellow Bottle</t>
  </si>
  <si>
    <t>B-L601-Y30NURO</t>
  </si>
  <si>
    <t>500 ml Yellow Pntd Nuro Hair Oil Bottle</t>
  </si>
  <si>
    <t>B-L601-Y30POL</t>
  </si>
  <si>
    <t>500 ml Yellow Pntd Polmerk Glue Bottle</t>
  </si>
  <si>
    <t>B-L6-N30</t>
  </si>
  <si>
    <t>B-L6-N30ALC-MS</t>
  </si>
  <si>
    <t>500ML NAT Pntd Methlated Spirit Bottle</t>
  </si>
  <si>
    <t>B-L6-N30CHEM-T</t>
  </si>
  <si>
    <t>500 ml Chemsols std Thinner Nat Bottle</t>
  </si>
  <si>
    <t>B-L6SQ-N30</t>
  </si>
  <si>
    <t>B-L6SQ-N30SMG-H</t>
  </si>
  <si>
    <t>500 ml Natural Pntd Sameg H.Gel Bottle</t>
  </si>
  <si>
    <t>B-L6SQ-W30</t>
  </si>
  <si>
    <t>B-L6SQ-W30ANZA</t>
  </si>
  <si>
    <t>500ml White Squeeze Printed ANZA Bottle</t>
  </si>
  <si>
    <t>B-L6SQ-W30SMG-D</t>
  </si>
  <si>
    <t>500 ml White Pntd Sameg D.Wash Bottle</t>
  </si>
  <si>
    <t>B-L6SQ-W30-SMGE</t>
  </si>
  <si>
    <t>500 ml White Pntd Sameg Easy Wash Bottle</t>
  </si>
  <si>
    <t>B-L6SQ-W30SMG-M</t>
  </si>
  <si>
    <t>500 ml White Pntd Sameg M.Purpose Bottle</t>
  </si>
  <si>
    <t>B-L6-W30</t>
  </si>
  <si>
    <t>B-L8-N35</t>
  </si>
  <si>
    <t>500 ml Natural Jerrycan</t>
  </si>
  <si>
    <t>B-L8-N35CHEM-B</t>
  </si>
  <si>
    <t>500 ml Nat Pntd Chemsols 3Bond Jerrycan</t>
  </si>
  <si>
    <t>B-L8-N35CHEM-G</t>
  </si>
  <si>
    <t>500 ml Nat Pntd Chemsols Gundi Jerrycan</t>
  </si>
  <si>
    <t>B-L8-N35PREBLU</t>
  </si>
  <si>
    <t>500 ml Natural Pntd Premium K.Adhesive jerrycan</t>
  </si>
  <si>
    <t>B-L8-N35SEWECO</t>
  </si>
  <si>
    <t>500 ml Nat Pntd Seweco Standard Thinner Jerrycan</t>
  </si>
  <si>
    <t>B-L8R-N35</t>
  </si>
  <si>
    <t>500 ml Natural JerryCan</t>
  </si>
  <si>
    <t>B-L8R-N35STAR-C</t>
  </si>
  <si>
    <t>500 ml Natural Pntd Star Contact Adhesive JerryCan</t>
  </si>
  <si>
    <t>B-LB60-N12</t>
  </si>
  <si>
    <t>60 ml Nail Polish Labguide Nat Bottle</t>
  </si>
  <si>
    <t>B-LP1-N5</t>
  </si>
  <si>
    <t>30 ml Nail polish Lego Natural Bottle</t>
  </si>
  <si>
    <t>B-LP2-N8</t>
  </si>
  <si>
    <t>60 ml Nail polish Lego Natural Bottle</t>
  </si>
  <si>
    <t>B-M51-N7</t>
  </si>
  <si>
    <t>50 ml Natural Lotion Bottle</t>
  </si>
  <si>
    <t>B-M51-W7</t>
  </si>
  <si>
    <t>50 ml White Lotion Bottle</t>
  </si>
  <si>
    <t>B-MC225-W27</t>
  </si>
  <si>
    <t>225 gm White jar</t>
  </si>
  <si>
    <t>B-MD1-W13</t>
  </si>
  <si>
    <t>250ml White Meru Central Bottle</t>
  </si>
  <si>
    <t>B-MD1-W13SB</t>
  </si>
  <si>
    <t>250ml White Sleeved Strawberry Bottle</t>
  </si>
  <si>
    <t>B-MD1-W13VA</t>
  </si>
  <si>
    <t>250ml White Sleeved Vanilla Bottle</t>
  </si>
  <si>
    <t>B-MD2-W23</t>
  </si>
  <si>
    <t>500 ml White Meru Central Bottle</t>
  </si>
  <si>
    <t>B-MD2-W24SB</t>
  </si>
  <si>
    <t>500ml White Sleeved Strawberry Bottle</t>
  </si>
  <si>
    <t>B-MD2-W24VA</t>
  </si>
  <si>
    <t>500ml White Sleeved Vanilla Bottle</t>
  </si>
  <si>
    <t>B-MM200-N24</t>
  </si>
  <si>
    <t>200 gm Natural Match Master Jar</t>
  </si>
  <si>
    <t>B-MM500-N51</t>
  </si>
  <si>
    <t>500 gm Natural P.P Jar</t>
  </si>
  <si>
    <t>B-MOV100-BW27</t>
  </si>
  <si>
    <t>100 gm Movit Blue white powder bottle</t>
  </si>
  <si>
    <t>B-MOV100-LBL27</t>
  </si>
  <si>
    <t>100 gm Light Blue Movit Powder Bottle</t>
  </si>
  <si>
    <t>B-MOV100-W27</t>
  </si>
  <si>
    <t>100 gm White Movit Powder Bottle</t>
  </si>
  <si>
    <t>B-MOV104-W13</t>
  </si>
  <si>
    <t>100 ml White Curved Lotion Bottle</t>
  </si>
  <si>
    <t>B-MOV110HD-N14</t>
  </si>
  <si>
    <t>110 gm Natural jar</t>
  </si>
  <si>
    <t>B-MOV110P-CL12</t>
  </si>
  <si>
    <t>110 gm Clear jar</t>
  </si>
  <si>
    <t>B-MOV250-W23</t>
  </si>
  <si>
    <t>250 gm Movit White jar</t>
  </si>
  <si>
    <t>B-MOV50C-N8</t>
  </si>
  <si>
    <t>60 gm Movit Natural Jar</t>
  </si>
  <si>
    <t>B-MOV5LT-N230</t>
  </si>
  <si>
    <t>5 Ltr. Natural Jerrycan Only</t>
  </si>
  <si>
    <t>B-MOV60C-N8</t>
  </si>
  <si>
    <t>60 ml Conical Movit Jar</t>
  </si>
  <si>
    <t>B-MOV60-N14</t>
  </si>
  <si>
    <t>60 ml Natural Movit Bottle</t>
  </si>
  <si>
    <t>B-MOV70J-W8</t>
  </si>
  <si>
    <t>70 ml Body Milk HDPE Jar</t>
  </si>
  <si>
    <t>B-MOV70-N8</t>
  </si>
  <si>
    <t>70 ml Body Milk Natural Bottle</t>
  </si>
  <si>
    <t>B-MOVNP125-N14</t>
  </si>
  <si>
    <t>125ml Natral Movit Botle (Radiant)</t>
  </si>
  <si>
    <t>B-MP1-PK37</t>
  </si>
  <si>
    <t>350 ml Pink Lotion Movit Bottle</t>
  </si>
  <si>
    <t>B-MP1-PK37MOV</t>
  </si>
  <si>
    <t>B-MP30-N6</t>
  </si>
  <si>
    <t>30 ml Natural NPR Bottle</t>
  </si>
  <si>
    <t>B-MP60-CL7</t>
  </si>
  <si>
    <t>60 ml Pvc Clear Movit Jar</t>
  </si>
  <si>
    <t>B-MP60-N13</t>
  </si>
  <si>
    <t>60 ml Movit Nail Polish Bottle</t>
  </si>
  <si>
    <t>B-MP60-N7</t>
  </si>
  <si>
    <t>B-MV103-W10</t>
  </si>
  <si>
    <t>100 ml White New Bottle Only</t>
  </si>
  <si>
    <t>B-MV253-W20</t>
  </si>
  <si>
    <t>250 ml White New Bottle Only</t>
  </si>
  <si>
    <t>B-MV63-W8</t>
  </si>
  <si>
    <t>65 ml White New Bottle Only</t>
  </si>
  <si>
    <t>B-N11-W26</t>
  </si>
  <si>
    <t>100 gm White Bottle</t>
  </si>
  <si>
    <t>B-N11-W26N.ROSE</t>
  </si>
  <si>
    <t>100 gm White Pntd Night Rose Bottle</t>
  </si>
  <si>
    <t>B-N12-BL26</t>
  </si>
  <si>
    <t>100 gm Blue Bottle</t>
  </si>
  <si>
    <t>B-N12-BL26N.ROS</t>
  </si>
  <si>
    <t>100 gm Blue Pntd Night Rose Bottle</t>
  </si>
  <si>
    <t>B-N12-W26</t>
  </si>
  <si>
    <t>100 gm White Pntd Bottle</t>
  </si>
  <si>
    <t>B-N13-BW26</t>
  </si>
  <si>
    <t>100 gm Powder Container</t>
  </si>
  <si>
    <t>B-N13-BW26MACOM</t>
  </si>
  <si>
    <t>100 gm Blue White Pntd Macomas Bottle</t>
  </si>
  <si>
    <t>B-N14-W28</t>
  </si>
  <si>
    <t>B-N14-W28ALY</t>
  </si>
  <si>
    <t>100 gm White Pntd Alyezeco Powder Bottle</t>
  </si>
  <si>
    <t>B-N14-W28ANGEL</t>
  </si>
  <si>
    <t>100 gm Powder Jar Pntd Angelica</t>
  </si>
  <si>
    <t>B-N14-W28MAIKAR</t>
  </si>
  <si>
    <t>100 gm Baby Powder White Pntd Maikar Bottle</t>
  </si>
  <si>
    <t>B-N15-BW18</t>
  </si>
  <si>
    <t>100 gm Bellasons B/W Pntd Powder Bottle</t>
  </si>
  <si>
    <t>B-N15-BW18PR</t>
  </si>
  <si>
    <t>100 gm Bellasons Blue White Printed Powder</t>
  </si>
  <si>
    <t>B-N15-LBL28</t>
  </si>
  <si>
    <t>100 gm Light Blue Powder Bottle</t>
  </si>
  <si>
    <t>B-N15-W28</t>
  </si>
  <si>
    <t>100 gm White Powder Bottle</t>
  </si>
  <si>
    <t>B-N16-W28</t>
  </si>
  <si>
    <t>B-N4-BL15</t>
  </si>
  <si>
    <t>50 gm Blue Powder Bottle</t>
  </si>
  <si>
    <t>B-N4-LBL15</t>
  </si>
  <si>
    <t>50 gms baby powder mambo fresh jar</t>
  </si>
  <si>
    <t>B-N4-W13</t>
  </si>
  <si>
    <t>50 gm White Bottle</t>
  </si>
  <si>
    <t>B-N4-W13ANGEL</t>
  </si>
  <si>
    <t>50 gm White Pntd Angelica Bottle</t>
  </si>
  <si>
    <t>B-N4-W15</t>
  </si>
  <si>
    <t>B-N4-W15ALY</t>
  </si>
  <si>
    <t>50 gm White Pntd Aliyzeco Bottle</t>
  </si>
  <si>
    <t>B-N4-W15N.ROSE</t>
  </si>
  <si>
    <t>50 gm White Pntd N.Rose Bottle</t>
  </si>
  <si>
    <t>B-N4-W15VES</t>
  </si>
  <si>
    <t>50 gm Pntd Vesrose White Powder Bottle</t>
  </si>
  <si>
    <t>B-N6-W17</t>
  </si>
  <si>
    <t>B-N6-W17MAIKAR</t>
  </si>
  <si>
    <t>50 gm White Pntd Maikar Bottle</t>
  </si>
  <si>
    <t>B-NP1-N6</t>
  </si>
  <si>
    <t>30 ml Nail Polish Natural Bottle</t>
  </si>
  <si>
    <t>B-NP2-N9</t>
  </si>
  <si>
    <t>60 ml Nail Polish Natural Bottle</t>
  </si>
  <si>
    <t>B-NP60-N7</t>
  </si>
  <si>
    <t>60 ml Natural Nail Polish Bottle</t>
  </si>
  <si>
    <t>B-P14-N11</t>
  </si>
  <si>
    <t>100 gm Nat Petroleum Jelly Jar</t>
  </si>
  <si>
    <t>B-P14-N11PEBAG</t>
  </si>
  <si>
    <t>100 gm Natural Jar</t>
  </si>
  <si>
    <t>B-P14-PK11</t>
  </si>
  <si>
    <t>100 gm Pink Petroleum Jar</t>
  </si>
  <si>
    <t>B-P14-Y11</t>
  </si>
  <si>
    <t>100 gm Yellow Petroleum Jelly Jar</t>
  </si>
  <si>
    <t>B-P19-CL18</t>
  </si>
  <si>
    <t>70 ml Clear Bottle</t>
  </si>
  <si>
    <t>B-P30-LBL19</t>
  </si>
  <si>
    <t>100 ml Light Blue Bottle</t>
  </si>
  <si>
    <t>B-P30-LBL19WIMA</t>
  </si>
  <si>
    <t>100 ml Light Blue Pntd Wima Bottle</t>
  </si>
  <si>
    <t>B-P30-N19</t>
  </si>
  <si>
    <t>100 ml Natural Cosmetic Bottle</t>
  </si>
  <si>
    <t>B-P30-W19</t>
  </si>
  <si>
    <t>100 ml White cosmetic bottle</t>
  </si>
  <si>
    <t>B-P30-Y19</t>
  </si>
  <si>
    <t>100 ml Yellow cosmetic bottle</t>
  </si>
  <si>
    <t>B-P31-N17</t>
  </si>
  <si>
    <t>100 ml Flat HD Bottle</t>
  </si>
  <si>
    <t>B-P32MV-N17</t>
  </si>
  <si>
    <t>100 ml Natural Movit NPR Bottle</t>
  </si>
  <si>
    <t>B-P32MV-N17EXP</t>
  </si>
  <si>
    <t>100 ml Natural New Cosmetics Bottle</t>
  </si>
  <si>
    <t>B-P32-N17</t>
  </si>
  <si>
    <t>100 ml Natural cosmetic bottle</t>
  </si>
  <si>
    <t>B-P33-N18</t>
  </si>
  <si>
    <t>B-P35-PK32</t>
  </si>
  <si>
    <t>350 ml Pink Lotion Bottle</t>
  </si>
  <si>
    <t>B-P42-CL18</t>
  </si>
  <si>
    <t>100 ml Clear bottle</t>
  </si>
  <si>
    <t>B-P44-CL20</t>
  </si>
  <si>
    <t>B-P60-DDGN27</t>
  </si>
  <si>
    <t>200 ml Dark Dark Green Powder Bottle</t>
  </si>
  <si>
    <t>B-P60-DDGN27FBP</t>
  </si>
  <si>
    <t>200 ml Dark Dark Green Pntd Powder Bottle</t>
  </si>
  <si>
    <t>B-P60-N24</t>
  </si>
  <si>
    <t>250 ml Natural Cosmetic bottle</t>
  </si>
  <si>
    <t>B-P60-W24</t>
  </si>
  <si>
    <t>250 ml White cosmetic bottle</t>
  </si>
  <si>
    <t>B-P9-CL8</t>
  </si>
  <si>
    <t>30 ml Clear Bottle</t>
  </si>
  <si>
    <t>B-P9H-BN8</t>
  </si>
  <si>
    <t>30 ml Brown Bottle</t>
  </si>
  <si>
    <t>B-P9H-N8</t>
  </si>
  <si>
    <t>30 ml Natural Bottle</t>
  </si>
  <si>
    <t>B-P9H-W8</t>
  </si>
  <si>
    <t>B-S17-N15</t>
  </si>
  <si>
    <t>100 ml Natural bottle</t>
  </si>
  <si>
    <t>B-S17-N22</t>
  </si>
  <si>
    <t>120 ml Natural Bottle</t>
  </si>
  <si>
    <t>B-S17-N22ULT</t>
  </si>
  <si>
    <t>120 ml Natural Pntd Ultravetis bottle</t>
  </si>
  <si>
    <t>B-S17-N22ULT-E</t>
  </si>
  <si>
    <t>120ml Natural Printed Endozole Bottle</t>
  </si>
  <si>
    <t>B-S17P-N19</t>
  </si>
  <si>
    <t>B-S17P-W19</t>
  </si>
  <si>
    <t>100 ml White bottle</t>
  </si>
  <si>
    <t>B-S18-BK16</t>
  </si>
  <si>
    <t>120 ml Black Bottle</t>
  </si>
  <si>
    <t>B-S18-BK16DOIC</t>
  </si>
  <si>
    <t>120 ml Black Pntd Doric bottle</t>
  </si>
  <si>
    <t>B-S18-W16</t>
  </si>
  <si>
    <t>120 ml White bottle</t>
  </si>
  <si>
    <t>200 ml Natural Bottle</t>
  </si>
  <si>
    <t>B-S20-N26ULT-F</t>
  </si>
  <si>
    <t>180 ml Nat Pntd Ultravetis Fasinex bottle</t>
  </si>
  <si>
    <t>B-S20-N26ULT-V</t>
  </si>
  <si>
    <t>180 ml Nat Pntd Ultravetis Valbazen bottle</t>
  </si>
  <si>
    <t>B-S22-BL17</t>
  </si>
  <si>
    <t>120 ml Blue Bottle</t>
  </si>
  <si>
    <t>B-S22-BL26</t>
  </si>
  <si>
    <t>B-S22-LBL-17</t>
  </si>
  <si>
    <t>120 ml Light Blue Bottle</t>
  </si>
  <si>
    <t>B-S22-LBL17RNG-SAN</t>
  </si>
  <si>
    <t>120 ml Light Blue Pntd Sanex Bottle</t>
  </si>
  <si>
    <t>B-S22-N17</t>
  </si>
  <si>
    <t>120 ml Natural bottle</t>
  </si>
  <si>
    <t>B-S22-N17GAB-MS</t>
  </si>
  <si>
    <t>120ml Natural Pnt Gabfest Methylated Spirit Bottle</t>
  </si>
  <si>
    <t>B-S22-N27</t>
  </si>
  <si>
    <t>B-S22-W17</t>
  </si>
  <si>
    <t>B-S22-W17AEST</t>
  </si>
  <si>
    <t>120 ml White Pntd Aesthetics bottle</t>
  </si>
  <si>
    <t>B-S22-W17JAY</t>
  </si>
  <si>
    <t>120 ml white bottle</t>
  </si>
  <si>
    <t>B-S22-W27</t>
  </si>
  <si>
    <t>120 ml White Bottle</t>
  </si>
  <si>
    <t>B-S25-BK25</t>
  </si>
  <si>
    <t>250 ml Black bottle</t>
  </si>
  <si>
    <t>B-S25-N25</t>
  </si>
  <si>
    <t>250 ml Natural bottle</t>
  </si>
  <si>
    <t>B-S25-RD25</t>
  </si>
  <si>
    <t>B-S25-W25</t>
  </si>
  <si>
    <t>250 ml White bottle</t>
  </si>
  <si>
    <t>B-S25-W25AEST</t>
  </si>
  <si>
    <t>250 ml White Pntd Aesthetics bottle</t>
  </si>
  <si>
    <t>B-S300-BK29</t>
  </si>
  <si>
    <t>300 ml Black bottle</t>
  </si>
  <si>
    <t>B-S300-BK29DOIC</t>
  </si>
  <si>
    <t>300 ml Black Pntd Doric bottle</t>
  </si>
  <si>
    <t>B-S300-BK29ND</t>
  </si>
  <si>
    <t>300ml Black Printed Ndesoma Leather Dye Bottle</t>
  </si>
  <si>
    <t>B-S300-BK29-RIC</t>
  </si>
  <si>
    <t>300 ml Black Pntd Doric RIC Bottle</t>
  </si>
  <si>
    <t>B-S300-BK29-RIO</t>
  </si>
  <si>
    <t>300 ml Black Pntd Doric RIO Bottle</t>
  </si>
  <si>
    <t>B-S300-BK29RYT</t>
  </si>
  <si>
    <t>300ml Black Printed Rayat Leather Dye Bottle</t>
  </si>
  <si>
    <t>B-S300-BN29</t>
  </si>
  <si>
    <t>300ML Brown Bottle</t>
  </si>
  <si>
    <t>B-S300-DY29</t>
  </si>
  <si>
    <t>300ml Dark Yellow Bottle</t>
  </si>
  <si>
    <t>B-S300-N29</t>
  </si>
  <si>
    <t>300 ml Natural bottle</t>
  </si>
  <si>
    <t>B-S300-N29CHEM-C</t>
  </si>
  <si>
    <t>300 ml Pntd Chemsons Contact Adhesive Nat Bottle</t>
  </si>
  <si>
    <t>B-S300-N29CHEM-G</t>
  </si>
  <si>
    <t>300 ml Pntd Chemsons Gundi Contact Adhesive Nat Bo</t>
  </si>
  <si>
    <t>B-S300-N29GAB-MS</t>
  </si>
  <si>
    <t>300ml Natural Pnt Gabfest Methylated Spirit Bottle</t>
  </si>
  <si>
    <t>B-S300-N29PREBLU</t>
  </si>
  <si>
    <t>300ML NAT PRINTED K.ADHESIVE BOTTLE</t>
  </si>
  <si>
    <t>B-S300-N29SERA</t>
  </si>
  <si>
    <t>300ml Natural Printed Serafil 101 Bottle</t>
  </si>
  <si>
    <t>B-S300-W29</t>
  </si>
  <si>
    <t>300 ml White bottle</t>
  </si>
  <si>
    <t>30 ml Lotion Natural Bottle</t>
  </si>
  <si>
    <t>B-S33-N5BR</t>
  </si>
  <si>
    <t>30 ml Lotion Natural Pntd Blue Ring Bottle</t>
  </si>
  <si>
    <t>B-S33-N5BR-SH</t>
  </si>
  <si>
    <t>30 ml Natural Pntd Blue Ring Shampoo Bottle</t>
  </si>
  <si>
    <t>B-S33-N5EXP</t>
  </si>
  <si>
    <t>B-S33-N5TUKAI</t>
  </si>
  <si>
    <t>30 ml Lotion Natural Pntd Ol Tukai Bottle</t>
  </si>
  <si>
    <t>B-S33-PPK5</t>
  </si>
  <si>
    <t>30 ml Lotion Pearly Pink Bottle</t>
  </si>
  <si>
    <t>B-S33-PPK5EXP</t>
  </si>
  <si>
    <t>B-S33-PW5</t>
  </si>
  <si>
    <t>30 ml Lotion Pearly White Bottle</t>
  </si>
  <si>
    <t>B-S33-PW5EXP</t>
  </si>
  <si>
    <t>B-S33-W5</t>
  </si>
  <si>
    <t>30 ml Lotion White Bottle</t>
  </si>
  <si>
    <t>B-S33-W5ANGEL</t>
  </si>
  <si>
    <t>30 ml Lotion White Pntd Angelica Bottle</t>
  </si>
  <si>
    <t>B-S33-W5EXP</t>
  </si>
  <si>
    <t>B-S33-W5RING</t>
  </si>
  <si>
    <t>30 ml Pntd Bottle</t>
  </si>
  <si>
    <t>B-S36BAY-CL9</t>
  </si>
  <si>
    <t>30 ml Clear bay Bottle</t>
  </si>
  <si>
    <t>B-S36BAY-CL9JAY</t>
  </si>
  <si>
    <t>30 ml Clear Bay Bottle</t>
  </si>
  <si>
    <t>B-S36-CL9</t>
  </si>
  <si>
    <t>B-S40-BK12</t>
  </si>
  <si>
    <t>60 ml Syrup Black Bottle</t>
  </si>
  <si>
    <t>B-S40-BK-12DOIC</t>
  </si>
  <si>
    <t>60 ml Syrup Black Pntd Doric Bottle</t>
  </si>
  <si>
    <t>B-S40-BK12-RIC</t>
  </si>
  <si>
    <t>75 ml Syrup black Pntd RIC bottle</t>
  </si>
  <si>
    <t>B-S40-BR12</t>
  </si>
  <si>
    <t>60 ml Brown Bottle</t>
  </si>
  <si>
    <t>B-S40-BR-12SHEL</t>
  </si>
  <si>
    <t>60 ml Brown Pntd Shellac Bottle</t>
  </si>
  <si>
    <t>B-S40-W12</t>
  </si>
  <si>
    <t>60 ml Syrup White Bottle</t>
  </si>
  <si>
    <t>B-S42CAPPED-N16</t>
  </si>
  <si>
    <t>60 ml Natural Syrup Bottle Capped</t>
  </si>
  <si>
    <t>B-S42-N12</t>
  </si>
  <si>
    <t>60 ml Syrup Natural Bottle</t>
  </si>
  <si>
    <t>B-S42-N12GAB-MS</t>
  </si>
  <si>
    <t>60ml Natural Prn GabFest Methylated Spirit Bottle</t>
  </si>
  <si>
    <t>B-S42-N8</t>
  </si>
  <si>
    <t>B-S42OS-N12</t>
  </si>
  <si>
    <t>B-S42-W12</t>
  </si>
  <si>
    <t>B-S42-W12JAY</t>
  </si>
  <si>
    <t>60 ml Syrup white bottle</t>
  </si>
  <si>
    <t>B-SC60-CL10</t>
  </si>
  <si>
    <t>60 gm Clear Jar</t>
  </si>
  <si>
    <t>B-SH1000-CM65</t>
  </si>
  <si>
    <t>1 Ltr. Cream Shampoo Jerrycan</t>
  </si>
  <si>
    <t>B-SH1000-LBL65</t>
  </si>
  <si>
    <t>1 Ltr Light Blue Shampoo Jerrycan</t>
  </si>
  <si>
    <t>B-SH1000-N65</t>
  </si>
  <si>
    <t>1 Ltr. Natural Shampoo jerrycan</t>
  </si>
  <si>
    <t>B-SH1000-N65BAMSI –C</t>
  </si>
  <si>
    <t>1 Ltr. Conditioner Pntd BAMSI</t>
  </si>
  <si>
    <t>B-SH1000-N65BAMSI –S</t>
  </si>
  <si>
    <t>1 Ltr. Shampoo Pntd BAMSI</t>
  </si>
  <si>
    <t>B-SH1000-N65BAS</t>
  </si>
  <si>
    <t>1 Ltr. Pntd Base Beauty JerryCan</t>
  </si>
  <si>
    <t>B-SH1000-N65DARL-C</t>
  </si>
  <si>
    <t>1 Ltr. Natural Pntd Darling Conditioner JerryCan</t>
  </si>
  <si>
    <t>B-SH1000-N65DARL-S</t>
  </si>
  <si>
    <t>1 Ltr. Natural Pntd Darling Shampoo JerryCan</t>
  </si>
  <si>
    <t>B-SH1000-N65HAI</t>
  </si>
  <si>
    <t>1 Ltr. Natural Pntd Hairlax Jerrycan</t>
  </si>
  <si>
    <t>B-SH1000-N65JER</t>
  </si>
  <si>
    <t>1 Ltr. Natural Pntd Jeremiah Jerrycan</t>
  </si>
  <si>
    <t>B-SH1000-N65MAIK-H-S</t>
  </si>
  <si>
    <t>1 Ltr. Natural Pntd Harbal Shampoo Maikar Jerrycan</t>
  </si>
  <si>
    <t>B-SH1000-N65MAS-C</t>
  </si>
  <si>
    <t>1 Ltr. Natural Pntd Shampoo Jerrycan</t>
  </si>
  <si>
    <t>B-SH1000-N65MAS-S</t>
  </si>
  <si>
    <t>B-SH1000-N65SMG</t>
  </si>
  <si>
    <t>1 Ltr. Natural Pntd Sameg Jerrycan</t>
  </si>
  <si>
    <t>B-SH1000-Y65</t>
  </si>
  <si>
    <t>1 Ltr Yellow Jerrycan</t>
  </si>
  <si>
    <t>B-SH1000-Y65NURO-AP</t>
  </si>
  <si>
    <t>1 Ltr. YELLOW Pntd NURO APPLE SHAMPOO J/CAN</t>
  </si>
  <si>
    <t>B-SH1000-Y65NURO-AV</t>
  </si>
  <si>
    <t>1 Ltr. YELLOW Pntd NURO AVOCADO SHAMPOO J/CAN</t>
  </si>
  <si>
    <t>B-SH1000-Y65NURO-BL</t>
  </si>
  <si>
    <t>1 Ltr. YELLOW Pntd NURO BODY LOTION J/CAN</t>
  </si>
  <si>
    <t>B-SH1000-Y65NURO-EG</t>
  </si>
  <si>
    <t>1 Ltr. YELLOW Pntd NURO EGG SHAMPOO J/CAN</t>
  </si>
  <si>
    <t>B-SH250-25MAIK-H-C</t>
  </si>
  <si>
    <t>250 ml Nat Pntd Herbal Conditioner Maika Jerrycan</t>
  </si>
  <si>
    <t>B-SH250-CM25</t>
  </si>
  <si>
    <t>250 ml Cream Shampoo Jerrycan</t>
  </si>
  <si>
    <t>B-SH250CN-N25</t>
  </si>
  <si>
    <t>250ml Conditioner Printed Bottle</t>
  </si>
  <si>
    <t>B-SH250-N25</t>
  </si>
  <si>
    <t>250 ml Nat Shampoo jerrycan</t>
  </si>
  <si>
    <t>B-SH250-N25BAMSI</t>
  </si>
  <si>
    <t>250 ml Natural Pntd Bamsi Shampoo Jerrycan</t>
  </si>
  <si>
    <t>B-SH250-N25BAMSI-C</t>
  </si>
  <si>
    <t>250 ml Nat Pntd Bamsi Conditioner Jerrycan</t>
  </si>
  <si>
    <t>B-SH250-N25BAS</t>
  </si>
  <si>
    <t>250ml Natural Printed Base Beuty JerryCan</t>
  </si>
  <si>
    <t>B-SH250-N25DARL</t>
  </si>
  <si>
    <t>250 ml Natural Pntd Darling Jerrycan</t>
  </si>
  <si>
    <t>B-SH250-N25HAIR</t>
  </si>
  <si>
    <t>250 ml Natural Pntd Hairlax Nat Jerrycan</t>
  </si>
  <si>
    <t>B-SH250-N25MAIK</t>
  </si>
  <si>
    <t>250 ml Nat shampoo Pntd Maikar Jerrycan</t>
  </si>
  <si>
    <t>B-SH250-N25MEPA</t>
  </si>
  <si>
    <t>250 ml Natural Pntd Mepan Jerrycan</t>
  </si>
  <si>
    <t>B-SH250-N25SER</t>
  </si>
  <si>
    <t>250 ml Nat Shampoo Pntd Serveskin jerrycan</t>
  </si>
  <si>
    <t>B-SH250-N25SMG</t>
  </si>
  <si>
    <t>250 ml Natural Pntd Sameg Shampoo Bottle</t>
  </si>
  <si>
    <t>B-SH250SP-N25</t>
  </si>
  <si>
    <t>250ml Shampoo Printed Bottle</t>
  </si>
  <si>
    <t>B-SH250-W25</t>
  </si>
  <si>
    <t>250 ml White Jerrycan</t>
  </si>
  <si>
    <t>B-SH250-W25LAPRO</t>
  </si>
  <si>
    <t>250 ml White Pntd LAPROMESA Shampoo Jerrycan</t>
  </si>
  <si>
    <t>250 ml Yellow Jerrycan</t>
  </si>
  <si>
    <t>B-SH500-BL41</t>
  </si>
  <si>
    <t>500 ml Blue Shampoo Jerrycan</t>
  </si>
  <si>
    <t>B-SH500-CM41</t>
  </si>
  <si>
    <t>500 ml Cream Shampoo Jerrycan</t>
  </si>
  <si>
    <t>B-SH500-LBL41</t>
  </si>
  <si>
    <t>500 ml Light Blue Shampoo Jerrycan</t>
  </si>
  <si>
    <t>B-SH500-LGN41</t>
  </si>
  <si>
    <t>500 ml Light Green Shampoo Jerrycan</t>
  </si>
  <si>
    <t>B-SH500-N41</t>
  </si>
  <si>
    <t>500 ml Natural Shampoo jerrycan</t>
  </si>
  <si>
    <t>B-SH500-N41BAMSI -C</t>
  </si>
  <si>
    <t>500 ml Conditioner Printed Bamsi</t>
  </si>
  <si>
    <t>B-SH500-N41BAMSI –C</t>
  </si>
  <si>
    <t>500 ml Conditioner Pntd BAMSI</t>
  </si>
  <si>
    <t>B-SH500-N41BAMSI -S</t>
  </si>
  <si>
    <t>500 ml Shampoo Printed Bamsi</t>
  </si>
  <si>
    <t>B-SH500-N41BAMSI –S</t>
  </si>
  <si>
    <t>500 ml Shampoo Pntd BAMSI</t>
  </si>
  <si>
    <t>B-SH500-N41DARL-C</t>
  </si>
  <si>
    <t>500 ml Natural Pntd Darling Conditioner Jerrycan</t>
  </si>
  <si>
    <t>B-SH500-N41DARL-S</t>
  </si>
  <si>
    <t>500 ml Natural Pntd Darling Shampoo Jerrycan</t>
  </si>
  <si>
    <t>B-SH500-N41HAIR</t>
  </si>
  <si>
    <t>500 ml Natural Shampoo Pntd Hairlax Jerrycan</t>
  </si>
  <si>
    <t>B-SH500-N41JERE</t>
  </si>
  <si>
    <t>500 ml Nat Shampoo Pntd Jeremiah Jerrycan</t>
  </si>
  <si>
    <t>B-SH500-N41LEGO</t>
  </si>
  <si>
    <t>500 ml Nat Shampoo Pntd Lego Jerrycan</t>
  </si>
  <si>
    <t>B-SH500-N41MAIK</t>
  </si>
  <si>
    <t>500 ml Nat Shampo Pntd Maikar Jerrycan</t>
  </si>
  <si>
    <t>B-SH500-N41MAIK-H-S</t>
  </si>
  <si>
    <t>500 ml Natural Pntd Herbal Shampoo Maikar Jerrycan</t>
  </si>
  <si>
    <t>B-SH500-N41MAS-C</t>
  </si>
  <si>
    <t>500 ml Natural Pntd shampoo jerrycan</t>
  </si>
  <si>
    <t>B-SH500-N41MAS-S</t>
  </si>
  <si>
    <t>500 ml Natural Pntd shampoo Jerrycan</t>
  </si>
  <si>
    <t>B-SH500-N41MEPA</t>
  </si>
  <si>
    <t>500 ml Natural Pntd Top 3 Shampoo Jerrycan</t>
  </si>
  <si>
    <t>B-SH500-N41SER</t>
  </si>
  <si>
    <t>500 ml Nat Shampoo Pntd Serveskin jerrycan</t>
  </si>
  <si>
    <t>B-SH500-OR41</t>
  </si>
  <si>
    <t>500 ml Orange Shampoo Jerrycan</t>
  </si>
  <si>
    <t>B-SH500-PK41</t>
  </si>
  <si>
    <t>500 ml Pink Shampoo Jerrycan</t>
  </si>
  <si>
    <t>B-SH500-PUR41</t>
  </si>
  <si>
    <t>500 ml Purple Shampoo Jerrycan</t>
  </si>
  <si>
    <t>B-SH500-RD41</t>
  </si>
  <si>
    <t>500 ml Red Shampoo Jerrycan</t>
  </si>
  <si>
    <t>B-SH500-W41</t>
  </si>
  <si>
    <t>500 ml White Shampoo Jerrycan</t>
  </si>
  <si>
    <t>500 ml Yellow shampoo Jerrycan</t>
  </si>
  <si>
    <t>B-SH500-Y41NURO-AP</t>
  </si>
  <si>
    <t>500 ml YELLOW Pntd NURO APPLE SHAMPOO J/CAN</t>
  </si>
  <si>
    <t>B-SH500-Y41NURO-AV</t>
  </si>
  <si>
    <t>500 ml YELLOW Pntd NURO AVACADO SHAMPOO J/CAN</t>
  </si>
  <si>
    <t>B-SH500-Y41NURO-B/L</t>
  </si>
  <si>
    <t>500 ml YELLOW Pntd NURO BODY LOTION J/CAN</t>
  </si>
  <si>
    <t>B-SH500-Y41NURO-EG</t>
  </si>
  <si>
    <t>500 ml YELLOW Pntd NURO EGG SHAMPOO J/CAN</t>
  </si>
  <si>
    <t>B-SK300-22SER-ALOEVE</t>
  </si>
  <si>
    <t>300 ml Natural Pntd Serveskine Aloevera Bottle</t>
  </si>
  <si>
    <t>B-SK300-N22</t>
  </si>
  <si>
    <t>B-SKL300-N22SER</t>
  </si>
  <si>
    <t>300 ml Natural Pntd Serveskine Honey Bottle</t>
  </si>
  <si>
    <t>B-SP1-W18</t>
  </si>
  <si>
    <t>200 gm White Scouring Powder bottle</t>
  </si>
  <si>
    <t>B-SP1-W18NOVA</t>
  </si>
  <si>
    <t>200 gm White Scouring Pntd Nova Bottle</t>
  </si>
  <si>
    <t>B-SP2-W30</t>
  </si>
  <si>
    <t>500G White Scouring Bottle</t>
  </si>
  <si>
    <t>B-SP2-W30JET</t>
  </si>
  <si>
    <t>500 gm White Scouring Pntd Jet Bottle</t>
  </si>
  <si>
    <t>B-SP2-W30NOVA</t>
  </si>
  <si>
    <t>500 gm White Scouring Pntds Nova Bottle</t>
  </si>
  <si>
    <t>B-SP2-W30ODEX</t>
  </si>
  <si>
    <t>500 gm White Scouring Pntd Odex Bottle</t>
  </si>
  <si>
    <t>B-SP2-W30RING</t>
  </si>
  <si>
    <t>500 ml Pntd Scouring Bottle</t>
  </si>
  <si>
    <t>B-SP3-W50</t>
  </si>
  <si>
    <t>1kg White Scouring Powder Bottle</t>
  </si>
  <si>
    <t>B-SP3-W50B.RING</t>
  </si>
  <si>
    <t>1kg White Scouring Pntd Blue Ring Bottle</t>
  </si>
  <si>
    <t>B-SP3-W50ODX</t>
  </si>
  <si>
    <t>1 kg White scouring powder Pntd jar</t>
  </si>
  <si>
    <t>B-T100HD-RD60</t>
  </si>
  <si>
    <t>1 Kg Red Tablet Container</t>
  </si>
  <si>
    <t>B-T100HD-W58</t>
  </si>
  <si>
    <t>1kg White Tablet Container</t>
  </si>
  <si>
    <t>B-T100HD-W60</t>
  </si>
  <si>
    <t>1Kg White Tablet Container</t>
  </si>
  <si>
    <t>B-T100HD-W60CHL</t>
  </si>
  <si>
    <t>1Kg White Container Pntd Chloride Henkel</t>
  </si>
  <si>
    <t>B-T100PP-N60</t>
  </si>
  <si>
    <t>1Kg Natural Tablet Container</t>
  </si>
  <si>
    <t>B-T101HD-N55</t>
  </si>
  <si>
    <t>1kg Natural Tablet Container</t>
  </si>
  <si>
    <t>B-T101HD-RD60</t>
  </si>
  <si>
    <t>1kg Red Tablet Container</t>
  </si>
  <si>
    <t>B-T101HD-W60</t>
  </si>
  <si>
    <t>B-T101H-W60AEST</t>
  </si>
  <si>
    <t>1KG White Tablet Pntd Aesthetics Container</t>
  </si>
  <si>
    <t>B-T101H-W60KWOD</t>
  </si>
  <si>
    <t>1kg White Pntd Kenlac Super Wood Glue</t>
  </si>
  <si>
    <t>B-T101PP-N55</t>
  </si>
  <si>
    <t>B-T101PP-N55ADE</t>
  </si>
  <si>
    <t>1Kg Natural Tablet Pntd Kenya Adhesive Container</t>
  </si>
  <si>
    <t>B-T101-W60EXPRE</t>
  </si>
  <si>
    <t>1kg White Pntd Kenlac Express Glue Jar</t>
  </si>
  <si>
    <t>B-T103LB-W40</t>
  </si>
  <si>
    <t>1Kg White Wood Glue Jar</t>
  </si>
  <si>
    <t>B-T103SW-W49</t>
  </si>
  <si>
    <t>1kg White Pntd Seweco White Glue Jar</t>
  </si>
  <si>
    <t>B-T103-W42</t>
  </si>
  <si>
    <t>1Kg White Jar</t>
  </si>
  <si>
    <t>B-T103-W49CHEM-WOOD</t>
  </si>
  <si>
    <t>1KG WHITE Pntd PINAL WOOD GLUE JAR</t>
  </si>
  <si>
    <t>B-T103-W49EXPRE</t>
  </si>
  <si>
    <t>1kg white Pntd Express Jar</t>
  </si>
  <si>
    <t>B-T103-W49EXTRA</t>
  </si>
  <si>
    <t>1kg White Pntd strong Extra Jar</t>
  </si>
  <si>
    <t>B-T103-W49HCHEM</t>
  </si>
  <si>
    <t>1Kg White Pntd Henkel Chemicals Jar</t>
  </si>
  <si>
    <t>B-T103-W49HENK</t>
  </si>
  <si>
    <t>1Kg White Pntd Proffesional Glue Jar</t>
  </si>
  <si>
    <t>B-T103-W49HK-PA</t>
  </si>
  <si>
    <t>1kg White Pntd Henkel Kenya Pattex</t>
  </si>
  <si>
    <t>B-T103-W49HWOOD</t>
  </si>
  <si>
    <t>1kg White Pntd Harmony Wood Glue Jar</t>
  </si>
  <si>
    <t>B-T103-W49PATTEX-ECO</t>
  </si>
  <si>
    <t>1kg White Pntd Pattex Wood Glue Economy</t>
  </si>
  <si>
    <t>B-T103-W49SEWECO</t>
  </si>
  <si>
    <t>B-T10-BK18</t>
  </si>
  <si>
    <t>100 gm Black Tablet Container</t>
  </si>
  <si>
    <t>B-T10-W18</t>
  </si>
  <si>
    <t>100 gm White Tablet Container</t>
  </si>
  <si>
    <t>B-T10-W18ZM</t>
  </si>
  <si>
    <t>100 gm white container</t>
  </si>
  <si>
    <t>B-T23-N16</t>
  </si>
  <si>
    <t>B-T23-N16EXP</t>
  </si>
  <si>
    <t>B-T23-W16</t>
  </si>
  <si>
    <t>B-T23-W16TRI</t>
  </si>
  <si>
    <t>200 gm White Pntd Tricolver jar</t>
  </si>
  <si>
    <t>B-T23-WHITE14</t>
  </si>
  <si>
    <t>200 gm White Container</t>
  </si>
  <si>
    <t>B-T23-WHITE14EXP</t>
  </si>
  <si>
    <t>B-T25B-Y21</t>
  </si>
  <si>
    <t>250 gm Yellow Tablet Daniel Container</t>
  </si>
  <si>
    <t>B-T25B-Y28</t>
  </si>
  <si>
    <t>B-T25-W28</t>
  </si>
  <si>
    <t>250 gm White Tablet Container</t>
  </si>
  <si>
    <t>B-T25-W28EXP</t>
  </si>
  <si>
    <t>B-T25-W28Z</t>
  </si>
  <si>
    <t>B-T25-W28ZEXP</t>
  </si>
  <si>
    <t>B-T50-GY40</t>
  </si>
  <si>
    <t>500 gm Grey Container</t>
  </si>
  <si>
    <t>B-T50-GY40KESH</t>
  </si>
  <si>
    <t>500 gm Grey Container Pntd Keshlubes</t>
  </si>
  <si>
    <t>B-T50-GY40MAU</t>
  </si>
  <si>
    <t>500 gm Grey Pntd Mau Summit container</t>
  </si>
  <si>
    <t>B-T50-N40</t>
  </si>
  <si>
    <t>500 gm Natural Tablet Container</t>
  </si>
  <si>
    <t>B-T50-W40</t>
  </si>
  <si>
    <t>500 gm White Tablet Container</t>
  </si>
  <si>
    <t>B-T50-W40BETA</t>
  </si>
  <si>
    <t>500 gm White Tablet Pntd Beta Container</t>
  </si>
  <si>
    <t>B-T51-BK32</t>
  </si>
  <si>
    <t>B-T51-BW32</t>
  </si>
  <si>
    <t>B-T51-GN32</t>
  </si>
  <si>
    <t>500 gm Green Tablet Container</t>
  </si>
  <si>
    <t>B-T51-GY32</t>
  </si>
  <si>
    <t>500 gm Grey Jar</t>
  </si>
  <si>
    <t>B-T51-GY32SIDON</t>
  </si>
  <si>
    <t>500 gm Grey Pntd Sidona Malt Motive Jar</t>
  </si>
  <si>
    <t>B-T51-GY32SIDON-L</t>
  </si>
  <si>
    <t>500 gm Grey Pntd Sidona Lubmotive 2 Jar</t>
  </si>
  <si>
    <t>B-T51-N32</t>
  </si>
  <si>
    <t>B-T51-N32SANIGO</t>
  </si>
  <si>
    <t>500 gm Natural Jar</t>
  </si>
  <si>
    <t>B-T51-O32</t>
  </si>
  <si>
    <t>500 gm Orange Jar</t>
  </si>
  <si>
    <t>B-T51-O32MAROO</t>
  </si>
  <si>
    <t>500 gm Orange Pntd Maroo Wood Glue</t>
  </si>
  <si>
    <t>B-T51-PK32</t>
  </si>
  <si>
    <t>500 gm Pink Container</t>
  </si>
  <si>
    <t>B-T51-PK32TRUE</t>
  </si>
  <si>
    <t>500 gm Pink Pntd True Beauty Container</t>
  </si>
  <si>
    <t>B-T51-PUR32</t>
  </si>
  <si>
    <t>500 gm Purple Tablet Container</t>
  </si>
  <si>
    <t>B-T51-RD32</t>
  </si>
  <si>
    <t>500 gm Red Tablet Container</t>
  </si>
  <si>
    <t>B-T51-W32EXPRE</t>
  </si>
  <si>
    <t>500 gm White Pntd Kenlac Express</t>
  </si>
  <si>
    <t>B-T51-W32-KWOOD</t>
  </si>
  <si>
    <t>500 gm White Pntd Kenlac Super Wood Glue</t>
  </si>
  <si>
    <t>B-T51-W32PNT</t>
  </si>
  <si>
    <t>B-T51-W32PWOOD</t>
  </si>
  <si>
    <t>500 gm White Pntd Kenlack Proffesional</t>
  </si>
  <si>
    <t>B-T51-W32RING</t>
  </si>
  <si>
    <t>500 gm Pntd Jar</t>
  </si>
  <si>
    <t>B-T51-W32SANIGO</t>
  </si>
  <si>
    <t>500gm White Sanigo Jar</t>
  </si>
  <si>
    <t>B-T51-W32SIDON</t>
  </si>
  <si>
    <t>500 gm White Pntd SIDON</t>
  </si>
  <si>
    <t>B-T51-W32TRI</t>
  </si>
  <si>
    <t>500 gm White Pntd Triclover Container</t>
  </si>
  <si>
    <t>B-T51-Y32</t>
  </si>
  <si>
    <t>500 gm Yellow Tablet Container</t>
  </si>
  <si>
    <t>500 gm White Wood Glue Jar</t>
  </si>
  <si>
    <t>B-T53-W25CHEM-WOOD</t>
  </si>
  <si>
    <t>500 gm Pntd Pinal Wood Glue White Jar</t>
  </si>
  <si>
    <t>B-T53-W25EXPRES</t>
  </si>
  <si>
    <t>500 gm White Pntd Express Jar</t>
  </si>
  <si>
    <t>B-T53-W25EXTRA</t>
  </si>
  <si>
    <t>500 gm White Pntd Extra Stong Jar</t>
  </si>
  <si>
    <t>B-T53-W25HCHEM</t>
  </si>
  <si>
    <t>500 gm White Pntd Henkel Chemical Jar</t>
  </si>
  <si>
    <t>B-T53-W25HENK</t>
  </si>
  <si>
    <t>500 gm White Pntd Proffesional Glue Jar</t>
  </si>
  <si>
    <t>B-T53-W25HWOOD</t>
  </si>
  <si>
    <t>500 gm White pntd Harmon Wood Glue Jar</t>
  </si>
  <si>
    <t>B-T53-W25PATTEX-ECO</t>
  </si>
  <si>
    <t>500 gm White Pntd Pattex Wood Glue Economy</t>
  </si>
  <si>
    <t>B-T53-W25SEWECO</t>
  </si>
  <si>
    <t>500 gm White Pntd Seweco White Glue Jar</t>
  </si>
  <si>
    <t>B-T53-W32PEGRA</t>
  </si>
  <si>
    <t>500 gm White Pntd Pegra Wood Glue Jar</t>
  </si>
  <si>
    <t>B-UNI1000-W62</t>
  </si>
  <si>
    <t>1 Ltr. White Unilab Bottle</t>
  </si>
  <si>
    <t>B-UNI100-W18</t>
  </si>
  <si>
    <t>100 ml White Unilab Bottle</t>
  </si>
  <si>
    <t>B-UNI1-W21</t>
  </si>
  <si>
    <t>200 ml White Plain Bottle</t>
  </si>
  <si>
    <t>B-UNI1-W21DONAX</t>
  </si>
  <si>
    <t>200Ltr Labelled Donax Bottle</t>
  </si>
  <si>
    <t>B-UNI1-W21PRE</t>
  </si>
  <si>
    <t>200 ml White Labelled Premium Bottle</t>
  </si>
  <si>
    <t>B-UNI200-W30</t>
  </si>
  <si>
    <t>200 ml White Unilab Bottle</t>
  </si>
  <si>
    <t>B-UNI2-W40</t>
  </si>
  <si>
    <t>500 ml White Donax bottle</t>
  </si>
  <si>
    <t>B-UNI3-Y25</t>
  </si>
  <si>
    <t>200 ml Yellow Lockheed bottle</t>
  </si>
  <si>
    <t>B-UNI4-Y35</t>
  </si>
  <si>
    <t>500 ml Yellow Lockheed bottle</t>
  </si>
  <si>
    <t>B-UNI500-W52</t>
  </si>
  <si>
    <t>500 ml White Unilab Bottle</t>
  </si>
  <si>
    <t>B-UV40-N13</t>
  </si>
  <si>
    <t>40 ml Natural Ultravetis Valbazen Bottle</t>
  </si>
  <si>
    <t>B-UV40-N13ULT-E</t>
  </si>
  <si>
    <t>40ml Nat Pntd Ultravetis Endozole Bottle</t>
  </si>
  <si>
    <t>B-UV40-N13ULT-ELT</t>
  </si>
  <si>
    <t>B-UV40-N13ULT-V</t>
  </si>
  <si>
    <t>40 ml Nat Pntd Ultravetis Valbazen Bottle</t>
  </si>
  <si>
    <t>B-V100-LBL13</t>
  </si>
  <si>
    <t>100 gm L/Blue Jar</t>
  </si>
  <si>
    <t>100 gm Natural Petroleum jerry jar</t>
  </si>
  <si>
    <t>B-V100-N13PZ</t>
  </si>
  <si>
    <t>100gm Natural Petroleum Jelly Jar(500100770)</t>
  </si>
  <si>
    <t>B-V100-OR13</t>
  </si>
  <si>
    <t>100 gm Orange Jar</t>
  </si>
  <si>
    <t>B-V100-PK13</t>
  </si>
  <si>
    <t>100 gm Pink Petroleum Jelly Jar</t>
  </si>
  <si>
    <t>B-V100-PW13</t>
  </si>
  <si>
    <t>100 gm Pearl white jar</t>
  </si>
  <si>
    <t>B-V100-W13</t>
  </si>
  <si>
    <t>B-V250-LBL23</t>
  </si>
  <si>
    <t>250 gm L Blue Jar</t>
  </si>
  <si>
    <t>B-V250-N23</t>
  </si>
  <si>
    <t>250 gm Natural Petroleum jelly jar</t>
  </si>
  <si>
    <t>B-V250-N23PZ</t>
  </si>
  <si>
    <t>250gm Natural Petroleum Jelly Jar(500100771)</t>
  </si>
  <si>
    <t>B-V250-OR23</t>
  </si>
  <si>
    <t>B-V250-PK23</t>
  </si>
  <si>
    <t>B-V250-PN23</t>
  </si>
  <si>
    <t>250 gm Pearly Nat Jar</t>
  </si>
  <si>
    <t>B-V250-PW23</t>
  </si>
  <si>
    <t>250gm Pearl White Jar</t>
  </si>
  <si>
    <t>B-V250UNI-N23</t>
  </si>
  <si>
    <t>250gm Natural Petroleum Jelly Jar</t>
  </si>
  <si>
    <t>B-V25-PK7</t>
  </si>
  <si>
    <t>25 gm Pink Jar</t>
  </si>
  <si>
    <t>B-V50-LBL8</t>
  </si>
  <si>
    <t>50 gm Light Blue Petroleum Jelly Jar</t>
  </si>
  <si>
    <t>B-V50-N8</t>
  </si>
  <si>
    <t>50 gm Natural Petroleum jelly jar</t>
  </si>
  <si>
    <t>B-V50-N8PZ</t>
  </si>
  <si>
    <t>50gm Natural Petroleum Jelly Jar(500100769)</t>
  </si>
  <si>
    <t>B-V50-O8</t>
  </si>
  <si>
    <t>50 gm Orange Petroleum Jelly Jar</t>
  </si>
  <si>
    <t>B-V50-PK8</t>
  </si>
  <si>
    <t>50 gm Pink Petroleum Jelly Jar</t>
  </si>
  <si>
    <t>B-V50-PW8</t>
  </si>
  <si>
    <t>50 gm Pearl White Jars</t>
  </si>
  <si>
    <t>B-V50-W8</t>
  </si>
  <si>
    <t>50g White Petroleum Jelly Jar</t>
  </si>
  <si>
    <t>B-V50-Y8</t>
  </si>
  <si>
    <t>50 gm Yellow Petroleum Jelly Jar</t>
  </si>
  <si>
    <t>B-V85-N11.5</t>
  </si>
  <si>
    <t>85ml Geisha Natural Jar</t>
  </si>
  <si>
    <t>B-VDM400-W40</t>
  </si>
  <si>
    <t>400 ml venus Cussons White Bottle(500006266)</t>
  </si>
  <si>
    <t>B-VN100-LPK13</t>
  </si>
  <si>
    <t>100 ml Light Pink Lotion Bottle</t>
  </si>
  <si>
    <t>B-VN100-W13</t>
  </si>
  <si>
    <t>100 ml Lotion White Bottle</t>
  </si>
  <si>
    <t>B-VN250-PW20</t>
  </si>
  <si>
    <t>250 ml Lotion Pearly White Bottle(500006261)</t>
  </si>
  <si>
    <t>B-VN250-W20</t>
  </si>
  <si>
    <t>250 ml Lotion White Bottle(500006261)</t>
  </si>
  <si>
    <t>B-VN450-PW30</t>
  </si>
  <si>
    <t>450 ml Lotion Pearly White Bottle (500006262)</t>
  </si>
  <si>
    <t>B-VN450-W30</t>
  </si>
  <si>
    <t>450 ml Lotion White Bottle (500006262)</t>
  </si>
  <si>
    <t>B-VN50-BE7</t>
  </si>
  <si>
    <t>50 ml Beige Lotion Bottle</t>
  </si>
  <si>
    <t>B-VN50-BL7</t>
  </si>
  <si>
    <t>50 ml Blue Lotion Bottle</t>
  </si>
  <si>
    <t>B-VN50-LPK7</t>
  </si>
  <si>
    <t>50 ml Light Pink Lotion Bottle</t>
  </si>
  <si>
    <t>B-VN50-PUR7</t>
  </si>
  <si>
    <t>50 ml Purple Lotion Bottle(500006316)</t>
  </si>
  <si>
    <t>B-VN50-Y7</t>
  </si>
  <si>
    <t>50 ml Lotion Yellow Bottle</t>
  </si>
  <si>
    <t>B-VNEW100-BL13</t>
  </si>
  <si>
    <t>100 ml New Lotion Blue Bottle (500006379)</t>
  </si>
  <si>
    <t>B-VNEW100-PK13</t>
  </si>
  <si>
    <t>100 ml New Lotion Pink Bottle(500006377)</t>
  </si>
  <si>
    <t>B-VNEW100-PUR13</t>
  </si>
  <si>
    <t>100 ml New Lotion Purple Bottle(500006378)</t>
  </si>
  <si>
    <t>B-VNEW100-Y13</t>
  </si>
  <si>
    <t>100 ml New Lotion Yellow Bottle(500006376)</t>
  </si>
  <si>
    <t>B-VNEW200-BL22</t>
  </si>
  <si>
    <t>200 ml New Lotion Blue Bottle(500006374)</t>
  </si>
  <si>
    <t>B-VNEW200-PK22</t>
  </si>
  <si>
    <t>200 ml New Lotion Pink Bottle(500006372)</t>
  </si>
  <si>
    <t>B-VNEW200-PUR22</t>
  </si>
  <si>
    <t>200 ml New Lotion Purple Bottle</t>
  </si>
  <si>
    <t>B-VNEW200-W22</t>
  </si>
  <si>
    <t>200ml New Joy Lotion White Bottle(500101106)</t>
  </si>
  <si>
    <t>B-VNEW200-Y22</t>
  </si>
  <si>
    <t>200 ml New Lotion Yellow Bottle ( 500006371)</t>
  </si>
  <si>
    <t>B-VNEW400-W33</t>
  </si>
  <si>
    <t>400ml New Lotion Joy White Bottle (500101107)</t>
  </si>
  <si>
    <t>B-W1-N15</t>
  </si>
  <si>
    <t>150 ml Natural coconut oil Bottle</t>
  </si>
  <si>
    <t>B-W1-N15ANGEL</t>
  </si>
  <si>
    <t>150 ml Natural Coconut oil Pntd Angelica Bottle</t>
  </si>
  <si>
    <t>B-W1-N15HENNA</t>
  </si>
  <si>
    <t>150 ml Pntd Coconut Oil Bottle</t>
  </si>
  <si>
    <t>B-W1-N15VINA</t>
  </si>
  <si>
    <t>150 ml Nat Pntd Vina Coconut Oil Bottle</t>
  </si>
  <si>
    <t>B-W1-W15</t>
  </si>
  <si>
    <t>150 ml White coconut oil Bottle</t>
  </si>
  <si>
    <t>B-W1-W15BI</t>
  </si>
  <si>
    <t>150 ml White Coconut Oil Bottle</t>
  </si>
  <si>
    <t>B-W1-W18</t>
  </si>
  <si>
    <t>B-W3-16NARJIR</t>
  </si>
  <si>
    <t>100 ml Natural Pntd Narjir Coconut Oil</t>
  </si>
  <si>
    <t>B-W3B-N14</t>
  </si>
  <si>
    <t>70ml Natural Bottle</t>
  </si>
  <si>
    <t>B-W3B-N14NAZ</t>
  </si>
  <si>
    <t>100ml Natural Printed Naz</t>
  </si>
  <si>
    <t>B-W3B-N14PALM</t>
  </si>
  <si>
    <t>100ml Natural Printed Palm</t>
  </si>
  <si>
    <t>B-W3B-N14TANIA</t>
  </si>
  <si>
    <t>100ml Natural Printed Tania</t>
  </si>
  <si>
    <t>B-W3-GN14</t>
  </si>
  <si>
    <t>150 ml Green Bottle</t>
  </si>
  <si>
    <t>B-W3-GN14MANYA</t>
  </si>
  <si>
    <t>150 ml Green Pntd Manyara Coconut Oil Bottle</t>
  </si>
  <si>
    <t>B-W3-GN14PALM</t>
  </si>
  <si>
    <t>150 ml Pntd Palm Green Bottle</t>
  </si>
  <si>
    <t>B-W3-GN16NURA</t>
  </si>
  <si>
    <t>100 ml Green Pntd Nura Coconut Oil Bottle</t>
  </si>
  <si>
    <t>B-W3-N14</t>
  </si>
  <si>
    <t>B-W3-N14ALI</t>
  </si>
  <si>
    <t>150 ml Pntd Aliwal Bottle</t>
  </si>
  <si>
    <t>B-W3-N14HAYAT</t>
  </si>
  <si>
    <t>150 ml Natural Pntd Hayat Bottle</t>
  </si>
  <si>
    <t>B-W3-N14MUNIRA</t>
  </si>
  <si>
    <t>150 ml Natural coco oil Pntd Munira Bottle</t>
  </si>
  <si>
    <t>B-W3-N14NAZ</t>
  </si>
  <si>
    <t>150 ml Nat Pntd Nazi Bottle</t>
  </si>
  <si>
    <t>B-W3-N14PALM</t>
  </si>
  <si>
    <t>150 ml Nat Pntd Palm Bottle</t>
  </si>
  <si>
    <t>B-W3-N14PWANI</t>
  </si>
  <si>
    <t>100 ml Nat Pntd Pwani Coconut Oil Bottle</t>
  </si>
  <si>
    <t>B-W3-N14SAAFI</t>
  </si>
  <si>
    <t>150 ml Nat Pntd Saafi Bottle</t>
  </si>
  <si>
    <t>B-W3-N14TANIA</t>
  </si>
  <si>
    <t>150 ml Natural Coco oil Pntd Tania Bottle</t>
  </si>
  <si>
    <t>B-W3-N14YUSUF</t>
  </si>
  <si>
    <t>150 ml Natural Coco Oil Pntd Yusuf Bottle</t>
  </si>
  <si>
    <t>B-W3-N16</t>
  </si>
  <si>
    <t>100ml Natural Bottle</t>
  </si>
  <si>
    <t>B-W3-N16AZHAR</t>
  </si>
  <si>
    <t>150 ml Natural bottle Pntd Azhar Bottle</t>
  </si>
  <si>
    <t>B-W3-N16NURA</t>
  </si>
  <si>
    <t>100 ml Natural Pntd Nura Coconut Oil Bottle</t>
  </si>
  <si>
    <t>B-W4-7NARJIL</t>
  </si>
  <si>
    <t>70 ml Natural Pntd Narjir Coconut Oil Bottle</t>
  </si>
  <si>
    <t>B-W4B-N7NAZ</t>
  </si>
  <si>
    <t>70ml Natural Printed Naz Bottle</t>
  </si>
  <si>
    <t>B-W4B-N7PALM</t>
  </si>
  <si>
    <t>70ml Natural Printed Palm</t>
  </si>
  <si>
    <t>B-W4B-N7TANIA</t>
  </si>
  <si>
    <t>70ml Natural Printed Tania</t>
  </si>
  <si>
    <t>B-W4-GN7</t>
  </si>
  <si>
    <t>70 ml Green Bottle</t>
  </si>
  <si>
    <t>B-W4-GN7PALM</t>
  </si>
  <si>
    <t>70 ml Pntd Palm Green Bottle</t>
  </si>
  <si>
    <t>B-W4-N16</t>
  </si>
  <si>
    <t>70 ml Natural Bottle</t>
  </si>
  <si>
    <t>B-W4-N16 PALM</t>
  </si>
  <si>
    <t>70 ml Natural Pntd Palm Coconut Bottle</t>
  </si>
  <si>
    <t>B-W4-N7</t>
  </si>
  <si>
    <t>B-W4-N7ANGEL</t>
  </si>
  <si>
    <t>70 ml Natural Pntd Coconut Oil Angelica Bottle</t>
  </si>
  <si>
    <t>B-W4-N7AZHAR</t>
  </si>
  <si>
    <t>70 ml Natural Pntd Azhar Bottle</t>
  </si>
  <si>
    <t>B-W4-N7HAYAT</t>
  </si>
  <si>
    <t>70 ml Natural Pntd Hayat Bottle</t>
  </si>
  <si>
    <t>B-W4-N7KOCO</t>
  </si>
  <si>
    <t>70 ml Natural Printed Ludaz Coconut Oil Bottle</t>
  </si>
  <si>
    <t>B-W4-N7MUNIRA</t>
  </si>
  <si>
    <t>70 ml Natural coco oil Pntd Munira Bottle</t>
  </si>
  <si>
    <t>B-W4-N7NAZ</t>
  </si>
  <si>
    <t>70 ml Nat Pntd Naz Coconut Oil Bottle</t>
  </si>
  <si>
    <t>B-W4-N7PALM</t>
  </si>
  <si>
    <t>70 ml Natural Pntd Palm Cocunut Bottle</t>
  </si>
  <si>
    <t>B-W4-N7PWANI</t>
  </si>
  <si>
    <t>70 ml Nal Pntd Pwani coconut oil Bottle</t>
  </si>
  <si>
    <t>B-W4-N7ROC</t>
  </si>
  <si>
    <t>70 ml Natural Pntd Tania Roc Bottle</t>
  </si>
  <si>
    <t>B-W4-N7SHELA</t>
  </si>
  <si>
    <t>70 ml Nat Pntd Shela Coconut Oil Bottle</t>
  </si>
  <si>
    <t>B-W4-N7TANIA</t>
  </si>
  <si>
    <t>70 ml Natural Pntd Tania Bottle</t>
  </si>
  <si>
    <t>B-W4-W7</t>
  </si>
  <si>
    <t>70 ml White Bottle</t>
  </si>
  <si>
    <t>B-W4-W7KOCO</t>
  </si>
  <si>
    <t>SalesOrder</t>
  </si>
  <si>
    <t>LPO Number</t>
  </si>
  <si>
    <t>OrderDate</t>
  </si>
  <si>
    <t>Customer</t>
  </si>
  <si>
    <t>SockCode</t>
  </si>
  <si>
    <t>OnHand</t>
  </si>
  <si>
    <t>OnHandKgs</t>
  </si>
  <si>
    <t>OrderQty</t>
  </si>
  <si>
    <t>OrderKgs</t>
  </si>
  <si>
    <t>ConfirmedQty</t>
  </si>
  <si>
    <t>confirmedKgs</t>
  </si>
  <si>
    <t>PendingQty</t>
  </si>
  <si>
    <t>PendingKgs</t>
  </si>
  <si>
    <t>UnitPrice</t>
  </si>
  <si>
    <t>Confirm Total</t>
  </si>
  <si>
    <t>OrderTotal</t>
  </si>
  <si>
    <t>OutStVal</t>
  </si>
  <si>
    <t>OrderDays</t>
  </si>
  <si>
    <t>Priority
Priority</t>
  </si>
  <si>
    <t>Terms</t>
  </si>
  <si>
    <t>Type</t>
  </si>
  <si>
    <t>Week</t>
  </si>
  <si>
    <t>PO/139/18</t>
  </si>
  <si>
    <t>QUANTUM LUBRICANTS( E.A) LIMITED</t>
  </si>
  <si>
    <t>Orange</t>
  </si>
  <si>
    <t>30 Days</t>
  </si>
  <si>
    <t>LIN0053383</t>
  </si>
  <si>
    <t>PO/181/18</t>
  </si>
  <si>
    <t>LPO 1062</t>
  </si>
  <si>
    <t>CENTROFOOD INDUSTRIES LTD</t>
  </si>
  <si>
    <t>Brown</t>
  </si>
  <si>
    <t>LPO 4520475931</t>
  </si>
  <si>
    <t>LIN0051163</t>
  </si>
  <si>
    <t>LPO 4520483205</t>
  </si>
  <si>
    <t>LIN0051166</t>
  </si>
  <si>
    <t>LIN0050555</t>
  </si>
  <si>
    <t>LIN0050547</t>
  </si>
  <si>
    <t>LIN0051159</t>
  </si>
  <si>
    <t>LIN0051164</t>
  </si>
  <si>
    <t>LIN0050553</t>
  </si>
  <si>
    <t>LIN0050559</t>
  </si>
  <si>
    <t>LIN0051174</t>
  </si>
  <si>
    <t>LIN0050556</t>
  </si>
  <si>
    <t>LIN0051167</t>
  </si>
  <si>
    <t>LIN0051161</t>
  </si>
  <si>
    <t>LIN0050550</t>
  </si>
  <si>
    <t>LIN0050643</t>
  </si>
  <si>
    <t>LIN0050560</t>
  </si>
  <si>
    <t>LIN0051176</t>
  </si>
  <si>
    <t>LIN0050554</t>
  </si>
  <si>
    <t>LIN0051168</t>
  </si>
  <si>
    <t>LIN0051165</t>
  </si>
  <si>
    <t>LIN0053322</t>
  </si>
  <si>
    <t>VERBAL</t>
  </si>
  <si>
    <t>MITUL ENTERPRISES</t>
  </si>
  <si>
    <t>Blue</t>
  </si>
  <si>
    <t>Cash/Current Cheque</t>
  </si>
  <si>
    <t>LIN0050750</t>
  </si>
  <si>
    <t>CONSUMER BENCHMARK CO LTD</t>
  </si>
  <si>
    <t>LPO 9411</t>
  </si>
  <si>
    <t>MAROO POLYMERS LTD</t>
  </si>
  <si>
    <t>60 Days</t>
  </si>
  <si>
    <t>LIN0052651</t>
  </si>
  <si>
    <t>RAJBIN SUPPLIERS</t>
  </si>
  <si>
    <t>LIN0051863</t>
  </si>
  <si>
    <t>LIN0052801</t>
  </si>
  <si>
    <t>LPO 18003977</t>
  </si>
  <si>
    <t>PWANI OIL PRODUCTS LIMITED</t>
  </si>
  <si>
    <t>LIN0052895</t>
  </si>
  <si>
    <t>LPO 181691</t>
  </si>
  <si>
    <t>INTERBEAUTY PRODUCTS LTD</t>
  </si>
  <si>
    <t>LIN0046505</t>
  </si>
  <si>
    <t>LPO 180008-00</t>
  </si>
  <si>
    <t>LIN0050925</t>
  </si>
  <si>
    <t>LPO 181455</t>
  </si>
  <si>
    <t>LIN0050994</t>
  </si>
  <si>
    <t>LPO 181465</t>
  </si>
  <si>
    <t>LIN0052893</t>
  </si>
  <si>
    <t>Yellow</t>
  </si>
  <si>
    <t>LIN0050992</t>
  </si>
  <si>
    <t>LPO 181713</t>
  </si>
  <si>
    <t>LIN0052025</t>
  </si>
  <si>
    <t>LPO 5500000201</t>
  </si>
  <si>
    <t>PZ CUSSONS EAST AFRICA LIMITED</t>
  </si>
  <si>
    <t>7 Days</t>
  </si>
  <si>
    <t>LIN0044417</t>
  </si>
  <si>
    <t>LPO 113295</t>
  </si>
  <si>
    <t>BROOKSIDE DAIRY LTD</t>
  </si>
  <si>
    <t>LIN0050561</t>
  </si>
  <si>
    <t>LPO 115103</t>
  </si>
  <si>
    <t>LIN0051477</t>
  </si>
  <si>
    <t>LPO 143</t>
  </si>
  <si>
    <t>HANSE IMPEX COMPANY LTD</t>
  </si>
  <si>
    <t>LIN0052252</t>
  </si>
  <si>
    <t>CASH SALE STOCK</t>
  </si>
  <si>
    <t>CASH SALE STOCKS</t>
  </si>
  <si>
    <t>NIGHTROSE COSMETICS (1972) LTD</t>
  </si>
  <si>
    <t>JOSEPH</t>
  </si>
  <si>
    <t>LIN0052898</t>
  </si>
  <si>
    <t>BCG</t>
  </si>
  <si>
    <t>LIGHT VENTURE</t>
  </si>
  <si>
    <t>LIN0053342</t>
  </si>
  <si>
    <t>LIN0052951</t>
  </si>
  <si>
    <t>100 gm White Printed Petroleum Jelly Jar</t>
  </si>
  <si>
    <t>LIN0048727</t>
  </si>
  <si>
    <t>MOSARA - CHQ 66 (147,196)</t>
  </si>
  <si>
    <t>LIN0052841</t>
  </si>
  <si>
    <t>ESSENCE PACKAGING</t>
  </si>
  <si>
    <t>YUSUF</t>
  </si>
  <si>
    <t>Red</t>
  </si>
  <si>
    <t>ZEIZU ICE CO; PAYING IN 7 DAYS</t>
  </si>
  <si>
    <t>LIN0053046</t>
  </si>
  <si>
    <t>LIN0053201</t>
  </si>
  <si>
    <t>LPO 117496</t>
  </si>
  <si>
    <t>LIN0053426</t>
  </si>
  <si>
    <t>SASSY COSMETICS</t>
  </si>
  <si>
    <t>LIN0050448</t>
  </si>
  <si>
    <t>Green</t>
  </si>
  <si>
    <t>LIN0046274</t>
  </si>
  <si>
    <t>LIN0041102</t>
  </si>
  <si>
    <t>OL TUKAI LODGE-PO 201809-04816</t>
  </si>
  <si>
    <t>CASH</t>
  </si>
  <si>
    <t>LIN0052657</t>
  </si>
  <si>
    <t>GERALD TZ</t>
  </si>
  <si>
    <t>ANIKET PRODUCTLINE LIMITED</t>
  </si>
  <si>
    <t>LIN0051948</t>
  </si>
  <si>
    <t>LPO 14596</t>
  </si>
  <si>
    <t>GLACIER PRODUCTS LIMITED</t>
  </si>
  <si>
    <t>LPO 24842</t>
  </si>
  <si>
    <t>HENKEL KENYA LIMITED</t>
  </si>
  <si>
    <t>LIN0052938</t>
  </si>
  <si>
    <t>LPO 16450</t>
  </si>
  <si>
    <t>ULTRAVETIS E.A. LIMITED</t>
  </si>
  <si>
    <t>40ml Nat Pntd Ultravetis Endolete Bottle</t>
  </si>
  <si>
    <t>LIN0046131</t>
  </si>
  <si>
    <t>COCONUT BEST COMPANY LIMITED</t>
  </si>
  <si>
    <t>LPO 1000039352</t>
  </si>
  <si>
    <t>BIDCO AFRICA LIMITED</t>
  </si>
  <si>
    <t>New 1 Ltr. Golden Fry Yellow Jerrican</t>
  </si>
  <si>
    <t>New 2L Golden Fry Yellow Jerrican</t>
  </si>
  <si>
    <t>New 500 ml Golden Fry Yellow Jerrycan</t>
  </si>
  <si>
    <t>NURO COMPANY LIMITED</t>
  </si>
  <si>
    <t>LIN0051766</t>
  </si>
  <si>
    <t>LPO 4056</t>
  </si>
  <si>
    <t>TROPIKAL BRANDS (AFRIKA) LIMITED</t>
  </si>
  <si>
    <t>LIN0052146</t>
  </si>
  <si>
    <t>LIN0048649</t>
  </si>
  <si>
    <t>MOSARA (K) LTD</t>
  </si>
  <si>
    <t>LIN0051912</t>
  </si>
  <si>
    <t>LPO 442</t>
  </si>
  <si>
    <t>WIMMSY FRESH DAIRY</t>
  </si>
  <si>
    <t>LIN0051913</t>
  </si>
  <si>
    <t>LIN0051910</t>
  </si>
  <si>
    <t>LIN0051911</t>
  </si>
  <si>
    <t>LIN0051908</t>
  </si>
  <si>
    <t>LPO 435</t>
  </si>
  <si>
    <t>LIN0051909</t>
  </si>
  <si>
    <t>LIN0051664</t>
  </si>
  <si>
    <t>GULFMAX NEUTRAL CARE LIMITED</t>
  </si>
  <si>
    <t>LPO 1009488</t>
  </si>
  <si>
    <t>BIODEAL LABORATORIES LTD</t>
  </si>
  <si>
    <t>LIN0051482</t>
  </si>
  <si>
    <t>LPO 1009634</t>
  </si>
  <si>
    <t>LIN0052508</t>
  </si>
  <si>
    <t>LPO 420</t>
  </si>
  <si>
    <t>MACOMAS PRODUCTS</t>
  </si>
  <si>
    <t>LIN0052509</t>
  </si>
  <si>
    <t>LIN0047705</t>
  </si>
  <si>
    <t>KARIUKI; CHQ 1875, 1908</t>
  </si>
  <si>
    <t>VISION INDUSTRIES (K) LTD</t>
  </si>
  <si>
    <t>MAIL</t>
  </si>
  <si>
    <t>EXCEL CHEMICALS LIMITED</t>
  </si>
  <si>
    <t>LIN0053025</t>
  </si>
  <si>
    <t>LPO BN 18/56</t>
  </si>
  <si>
    <t>BALM INDUSTRIES LTD</t>
  </si>
  <si>
    <t>15 Days</t>
  </si>
  <si>
    <t>LIN0048719</t>
  </si>
  <si>
    <t>LPO 5818</t>
  </si>
  <si>
    <t>ANVI EMPORIUM LTD</t>
  </si>
  <si>
    <t>EIN0001095</t>
  </si>
  <si>
    <t>PI00102/18</t>
  </si>
  <si>
    <t>SIGMA INDUSTRIES LTD</t>
  </si>
  <si>
    <t>EIN0001151</t>
  </si>
  <si>
    <t>PI 00155/18</t>
  </si>
  <si>
    <t>MAGASIN FARUKI TRADING</t>
  </si>
  <si>
    <t>LIN0046028</t>
  </si>
  <si>
    <t>LPO 72</t>
  </si>
  <si>
    <t>ALKHEMY BRANDS LIMITED</t>
  </si>
  <si>
    <t>LIN0051374</t>
  </si>
  <si>
    <t>LPO 208</t>
  </si>
  <si>
    <t>LIN0046027</t>
  </si>
  <si>
    <t>LPO 208; CHQ 872, 873</t>
  </si>
  <si>
    <t>LPO 30466</t>
  </si>
  <si>
    <t>GITHUNGURI DAIRY FARMERS CO-OP. SOCIETY</t>
  </si>
  <si>
    <t>LIN0042606</t>
  </si>
  <si>
    <t>SOLVOCHEM EAST AFRICA</t>
  </si>
  <si>
    <t>90 Days</t>
  </si>
  <si>
    <t>LIN0042766</t>
  </si>
  <si>
    <t>LPO 1273</t>
  </si>
  <si>
    <t>LIN0043588</t>
  </si>
  <si>
    <t>LPO 1303</t>
  </si>
  <si>
    <t>LPO 1155; CHQ 1929</t>
  </si>
  <si>
    <t>SERVECHEM (K) LTD</t>
  </si>
  <si>
    <t>EIN0000883</t>
  </si>
  <si>
    <t>PI00049/18</t>
  </si>
  <si>
    <t>NDESOMA ENTERPRISES</t>
  </si>
  <si>
    <t>LIN0051808</t>
  </si>
  <si>
    <t>LPO 1078; CHQ 1851</t>
  </si>
  <si>
    <t>PO18-000310</t>
  </si>
  <si>
    <t>CANON CHEMICALS LTD</t>
  </si>
  <si>
    <t>LIN0052709</t>
  </si>
  <si>
    <t>PO18-001270</t>
  </si>
  <si>
    <t>PO18-001360</t>
  </si>
  <si>
    <t>LIN0052368</t>
  </si>
  <si>
    <t>PO18-001166</t>
  </si>
  <si>
    <t>LIN0053131</t>
  </si>
  <si>
    <t>PO18-001327</t>
  </si>
  <si>
    <t>LIN0052377</t>
  </si>
  <si>
    <t>PO18-001090</t>
  </si>
  <si>
    <t>LIN0052375</t>
  </si>
  <si>
    <t>PO18-000220</t>
  </si>
  <si>
    <t>LIN0049357</t>
  </si>
  <si>
    <t>LPO 29412</t>
  </si>
  <si>
    <t>KENYA VETERINARY VACCANCIES PRODUCTION INSTITUTE</t>
  </si>
  <si>
    <t>LPO 29590</t>
  </si>
  <si>
    <t>LPO 29411</t>
  </si>
  <si>
    <t>LIN0048535</t>
  </si>
  <si>
    <t>SURGICAL LABORATORY EQUIPMENT LIMITED</t>
  </si>
  <si>
    <t>VERBAL-CHQ ON DELIVERY</t>
  </si>
  <si>
    <t>MAIKAR QUALITY PRODUCTS</t>
  </si>
  <si>
    <t>LIN0052952</t>
  </si>
  <si>
    <t>LIN0049052</t>
  </si>
  <si>
    <t>LPO 228; CHQ 995</t>
  </si>
  <si>
    <t>MAISHA BORA COMPANY LTD</t>
  </si>
  <si>
    <t>KENYA ADHESIVE PRODUCTS</t>
  </si>
  <si>
    <t>LIN0046057</t>
  </si>
  <si>
    <t>NAS PETRO-CHEM LTD</t>
  </si>
  <si>
    <t>LPO 876</t>
  </si>
  <si>
    <t>SUPERSLEEK LTD</t>
  </si>
  <si>
    <t>LIN0050629</t>
  </si>
  <si>
    <t>LPO 774</t>
  </si>
  <si>
    <t>LIN0046060</t>
  </si>
  <si>
    <t>LIN0046061</t>
  </si>
  <si>
    <t>LIN0046059</t>
  </si>
  <si>
    <t>LIN0046058</t>
  </si>
  <si>
    <t>LPO 4501905752</t>
  </si>
  <si>
    <t>SC JOHNSON &amp; SON KENYA LTD KSH</t>
  </si>
  <si>
    <t>LPO 2000000850</t>
  </si>
  <si>
    <t>MOVIT PRODUCTS LTD</t>
  </si>
  <si>
    <t>45 Days</t>
  </si>
  <si>
    <t>LIN0052582</t>
  </si>
  <si>
    <t>LPO 4501905764</t>
  </si>
  <si>
    <t>LIN0049372</t>
  </si>
  <si>
    <t>LPO 4501874837</t>
  </si>
  <si>
    <t>EIN0001117</t>
  </si>
  <si>
    <t>LPO 2000000751</t>
  </si>
  <si>
    <t>LPO 2000000894</t>
  </si>
  <si>
    <t>LPO 34694</t>
  </si>
  <si>
    <t>PREMIER FOOD INDUSTRIES LTD</t>
  </si>
  <si>
    <t>LIN0049760</t>
  </si>
  <si>
    <t>BLUE RING PRODUCTS LTD</t>
  </si>
  <si>
    <t>LIN0052052</t>
  </si>
  <si>
    <t>LPO 11637</t>
  </si>
  <si>
    <t>LIN0045735</t>
  </si>
  <si>
    <t>LPO 11433</t>
  </si>
  <si>
    <t>EIN0001144</t>
  </si>
  <si>
    <t>LPO 2000000881</t>
  </si>
  <si>
    <t>EIN0001121</t>
  </si>
  <si>
    <t>LIN0051587</t>
  </si>
  <si>
    <t>KATHITHI ENTERPRISES LIMITED</t>
  </si>
  <si>
    <t>EIN0001131</t>
  </si>
  <si>
    <t>PI00147/18</t>
  </si>
  <si>
    <t>PI00140/18</t>
  </si>
  <si>
    <t>EIN0001125</t>
  </si>
  <si>
    <t>PI000147/18</t>
  </si>
  <si>
    <t>EIN0001127</t>
  </si>
  <si>
    <t>EIN0001118</t>
  </si>
  <si>
    <t>EIN0001120</t>
  </si>
  <si>
    <t>LIN0050611</t>
  </si>
  <si>
    <t>KANJE</t>
  </si>
  <si>
    <t>NDESOMA ENTERPRISES KES AC</t>
  </si>
  <si>
    <t>LIN0044787</t>
  </si>
  <si>
    <t>KANGA BRANDS CO LTD</t>
  </si>
  <si>
    <t>EIN0001114</t>
  </si>
  <si>
    <t>EMAIL</t>
  </si>
  <si>
    <t>AFRICHEM RWANDA LTD</t>
  </si>
  <si>
    <t>EIN0000907</t>
  </si>
  <si>
    <t>EIN0000908</t>
  </si>
  <si>
    <t>EIN0001100</t>
  </si>
  <si>
    <t>PI00086/18</t>
  </si>
  <si>
    <t>ETS MURAIRI</t>
  </si>
  <si>
    <t>Page -1 of 1</t>
  </si>
  <si>
    <t>Inventory Valuation Report</t>
  </si>
  <si>
    <t>Warehouse</t>
  </si>
  <si>
    <t>Current inventory value</t>
  </si>
  <si>
    <t>Total mass</t>
  </si>
  <si>
    <t>Hash quantity</t>
  </si>
  <si>
    <t>Costing method</t>
  </si>
  <si>
    <t>101</t>
  </si>
  <si>
    <t>GP1  FINISHED GOODS</t>
  </si>
  <si>
    <t>7,114,037.77</t>
  </si>
  <si>
    <t>28,082.391500</t>
  </si>
  <si>
    <t>1,042,324.000000</t>
  </si>
  <si>
    <t>103</t>
  </si>
  <si>
    <t>GP3 FINISHED GOODS</t>
  </si>
  <si>
    <t>1,908,632.84</t>
  </si>
  <si>
    <t>6,744.883000</t>
  </si>
  <si>
    <t>275,510.000000</t>
  </si>
  <si>
    <t>110</t>
  </si>
  <si>
    <t>GP4 MOMBASA FINISHED GOODS AND WIP</t>
  </si>
  <si>
    <t>38,819.84</t>
  </si>
  <si>
    <t>141.500000</t>
  </si>
  <si>
    <t>5,550.000000</t>
  </si>
  <si>
    <t>Total:</t>
  </si>
  <si>
    <t>9,061,490.45</t>
  </si>
  <si>
    <t>34,968.774500</t>
  </si>
  <si>
    <t>1,323,384.000000</t>
  </si>
  <si>
    <t>Printed: JOHN GENGA 02/11/2018 08:38</t>
  </si>
  <si>
    <t>GENERAL PLASTICS LIMITED</t>
  </si>
  <si>
    <t>Page 1</t>
  </si>
  <si>
    <t>001</t>
  </si>
  <si>
    <t>PCS</t>
  </si>
  <si>
    <t>100 gm Cocoa Excel White jar
Green</t>
  </si>
  <si>
    <t>Blow</t>
  </si>
  <si>
    <t>A</t>
  </si>
  <si>
    <t>6,000</t>
  </si>
  <si>
    <t>4.21952</t>
  </si>
  <si>
    <t>25,317.12</t>
  </si>
  <si>
    <t>132.000000</t>
  </si>
  <si>
    <t>Stock code total:</t>
  </si>
  <si>
    <t>100 gm White Johnson Jar
Orange</t>
  </si>
  <si>
    <t>B</t>
  </si>
  <si>
    <t>10,200</t>
  </si>
  <si>
    <t>4.47341</t>
  </si>
  <si>
    <t>45,628.78</t>
  </si>
  <si>
    <t>142.800000</t>
  </si>
  <si>
    <t>D</t>
  </si>
  <si>
    <t>1,512</t>
  </si>
  <si>
    <t>4.15586</t>
  </si>
  <si>
    <t>6,283.66</t>
  </si>
  <si>
    <t>22.680000</t>
  </si>
  <si>
    <t>100 ml Nivea std17 Dark Blue Bottle
Orange</t>
  </si>
  <si>
    <t>11,088</t>
  </si>
  <si>
    <t>4.49014</t>
  </si>
  <si>
    <t>49,786.67</t>
  </si>
  <si>
    <t>177.408000</t>
  </si>
  <si>
    <t>100 ml Nivea STD17 White Bottle
Orange</t>
  </si>
  <si>
    <t>17,640</t>
  </si>
  <si>
    <t>4.43767</t>
  </si>
  <si>
    <t>78,280.50</t>
  </si>
  <si>
    <t>282.240000</t>
  </si>
  <si>
    <t>125 ml Natural Body Milk Bottle
Orange</t>
  </si>
  <si>
    <t>C</t>
  </si>
  <si>
    <t>629</t>
  </si>
  <si>
    <t>4.59388</t>
  </si>
  <si>
    <t>2,889.55</t>
  </si>
  <si>
    <t>9.435000</t>
  </si>
  <si>
    <t>125 ml Yellow Lotion Bottle
Orange</t>
  </si>
  <si>
    <t>360</t>
  </si>
  <si>
    <t>4.62457</t>
  </si>
  <si>
    <t>1,664.85</t>
  </si>
  <si>
    <t>5.400000</t>
  </si>
  <si>
    <t>125 ml Nivea Men Lotion Dark Blue Bottle
Orange</t>
  </si>
  <si>
    <t>28,728</t>
  </si>
  <si>
    <t>4.91717</t>
  </si>
  <si>
    <t>141,260.46</t>
  </si>
  <si>
    <t>459.648000</t>
  </si>
  <si>
    <t>150 gm White Johnson Jar
Green</t>
  </si>
  <si>
    <t>4,397</t>
  </si>
  <si>
    <t>4.5715</t>
  </si>
  <si>
    <t>20,100.89</t>
  </si>
  <si>
    <t>70.352000</t>
  </si>
  <si>
    <t>New 1 Ltr. Golden Fry Yellow Jerrican
Orange</t>
  </si>
  <si>
    <t>18,880</t>
  </si>
  <si>
    <t>11.47489</t>
  </si>
  <si>
    <t>216,645.92</t>
  </si>
  <si>
    <t>1,321.600000</t>
  </si>
  <si>
    <t>1Ltr Pink Divine Bottle
Orange</t>
  </si>
  <si>
    <t>7,300.000000</t>
  </si>
  <si>
    <t>14.27805</t>
  </si>
  <si>
    <t>104,229.77</t>
  </si>
  <si>
    <t>438.000000</t>
  </si>
  <si>
    <t>1Ltr White  Divine Bottle
Orange</t>
  </si>
  <si>
    <t>8,800.000000</t>
  </si>
  <si>
    <t>16.84102</t>
  </si>
  <si>
    <t>148,200.98</t>
  </si>
  <si>
    <t>528.000000</t>
  </si>
  <si>
    <t>1 Ltr. Grey Total Lube Jerrycan
Orange</t>
  </si>
  <si>
    <t>100</t>
  </si>
  <si>
    <t>20.30814</t>
  </si>
  <si>
    <t>2,030.81</t>
  </si>
  <si>
    <t>8.500000</t>
  </si>
  <si>
    <t>2.5 Ltr. Polymark Natural Jerrycan
yellow</t>
  </si>
  <si>
    <t>36</t>
  </si>
  <si>
    <t>23.44164</t>
  </si>
  <si>
    <t>843.90</t>
  </si>
  <si>
    <t>4.248000</t>
  </si>
  <si>
    <t>200 gm Cocoa Excel White jar
Green</t>
  </si>
  <si>
    <t>150</t>
  </si>
  <si>
    <t>6.39164</t>
  </si>
  <si>
    <t>958.75</t>
  </si>
  <si>
    <t>5.250000</t>
  </si>
  <si>
    <t>200 Ml Lotion Bottle
Orange</t>
  </si>
  <si>
    <t>600</t>
  </si>
  <si>
    <t>5.57439</t>
  </si>
  <si>
    <t>3,344.63</t>
  </si>
  <si>
    <t>12.000000</t>
  </si>
  <si>
    <t>12,279</t>
  </si>
  <si>
    <t>5.82171</t>
  </si>
  <si>
    <t>71,484.78</t>
  </si>
  <si>
    <t>270.138000</t>
  </si>
  <si>
    <t>200 ml White Lotion Bottle
Orange</t>
  </si>
  <si>
    <t>19,440</t>
  </si>
  <si>
    <t>5.48011</t>
  </si>
  <si>
    <t>106,533.34</t>
  </si>
  <si>
    <t>427.680000</t>
  </si>
  <si>
    <t>200 ml Nivea Men Lotion Dark Blue Bottle
Orange</t>
  </si>
  <si>
    <t>24,300</t>
  </si>
  <si>
    <t>5.72086</t>
  </si>
  <si>
    <t>139,016.90</t>
  </si>
  <si>
    <t>534.600000</t>
  </si>
  <si>
    <t>200 ml Sleeved Blue Poweboy Bottle
Orange</t>
  </si>
  <si>
    <t>2,100</t>
  </si>
  <si>
    <t>10.76423</t>
  </si>
  <si>
    <t>22,604.88</t>
  </si>
  <si>
    <t>54.600000</t>
  </si>
  <si>
    <t>200 ml Nivea STD17 Dark Blue Bottle
Orange</t>
  </si>
  <si>
    <t>7,800</t>
  </si>
  <si>
    <t>5.06656</t>
  </si>
  <si>
    <t>39,519.17</t>
  </si>
  <si>
    <t>156.000000</t>
  </si>
  <si>
    <t>200 ml Nivea STD 17 Pearly Blue bottle
Orange</t>
  </si>
  <si>
    <t>5.16649</t>
  </si>
  <si>
    <t>3,099.89</t>
  </si>
  <si>
    <t>200 ml Nivea std17 White bottle
Orange</t>
  </si>
  <si>
    <t>27,000</t>
  </si>
  <si>
    <t>5.00086</t>
  </si>
  <si>
    <t>135,023.22</t>
  </si>
  <si>
    <t>540.000000</t>
  </si>
  <si>
    <t>240 ml Natural Body Milk Lotion Bottle
Orange</t>
  </si>
  <si>
    <t>5.75739</t>
  </si>
  <si>
    <t>34,544.34</t>
  </si>
  <si>
    <t>240 ml White Body Milk Lotion Bottle
Orange</t>
  </si>
  <si>
    <t>5.62841</t>
  </si>
  <si>
    <t>3,377.05</t>
  </si>
  <si>
    <t>13.200000</t>
  </si>
  <si>
    <t>17,400</t>
  </si>
  <si>
    <t>97,934.33</t>
  </si>
  <si>
    <t>382.800000</t>
  </si>
  <si>
    <t>18,000</t>
  </si>
  <si>
    <t>101,311.38</t>
  </si>
  <si>
    <t>396.000000</t>
  </si>
  <si>
    <t>250</t>
  </si>
  <si>
    <t>3.97388</t>
  </si>
  <si>
    <t>993.47</t>
  </si>
  <si>
    <t>3.750000</t>
  </si>
  <si>
    <t>250 ml Molito Bottle
250 ml Molito Bottle</t>
  </si>
  <si>
    <t>1,000</t>
  </si>
  <si>
    <t>4.68772</t>
  </si>
  <si>
    <t>4,687.72</t>
  </si>
  <si>
    <t>16.000000</t>
  </si>
  <si>
    <t>250 ml White Sleeved Mango Molito Bottle
Green</t>
  </si>
  <si>
    <t>125</t>
  </si>
  <si>
    <t>5.0909</t>
  </si>
  <si>
    <t>636.36</t>
  </si>
  <si>
    <t>2.212500</t>
  </si>
  <si>
    <t>250 ml Servechem Pearly White Lotion Bottle
Orange</t>
  </si>
  <si>
    <t>300</t>
  </si>
  <si>
    <t>5.43232</t>
  </si>
  <si>
    <t>1,629.70</t>
  </si>
  <si>
    <t>6.300000</t>
  </si>
  <si>
    <t>New 2L Golden Fry Yellow Jerrican
Orange</t>
  </si>
  <si>
    <t>11,800</t>
  </si>
  <si>
    <t>25.56969</t>
  </si>
  <si>
    <t>301,722.34</t>
  </si>
  <si>
    <t>1,463.200000</t>
  </si>
  <si>
    <t>3L Golden Fry Yellow Jerrycan
Orange</t>
  </si>
  <si>
    <t>7,840</t>
  </si>
  <si>
    <t>34.80109</t>
  </si>
  <si>
    <t>272,840.55</t>
  </si>
  <si>
    <t>1,372.000000</t>
  </si>
  <si>
    <t>400 ml Lotion Bottle
Orange</t>
  </si>
  <si>
    <t>1,600</t>
  </si>
  <si>
    <t>7.88529</t>
  </si>
  <si>
    <t>12,616.46</t>
  </si>
  <si>
    <t>48.000000</t>
  </si>
  <si>
    <t>180.000000</t>
  </si>
  <si>
    <t>7.02207</t>
  </si>
  <si>
    <t>1,263.97</t>
  </si>
  <si>
    <t>400 ml Sleeved Blue Power Boy Bottle
Orange</t>
  </si>
  <si>
    <t>4,040</t>
  </si>
  <si>
    <t>8.88692</t>
  </si>
  <si>
    <t>35,903.16</t>
  </si>
  <si>
    <t>141.400000</t>
  </si>
  <si>
    <t>400 ml Servechem Pearly White Lotion Bottle
Orange</t>
  </si>
  <si>
    <t>400</t>
  </si>
  <si>
    <t>8.52291</t>
  </si>
  <si>
    <t>3,409.16</t>
  </si>
  <si>
    <t>14.000000</t>
  </si>
  <si>
    <t>400 ml Nivea STD17 Dark Blue Bottle
Orange</t>
  </si>
  <si>
    <t>8,000</t>
  </si>
  <si>
    <t>8.86768</t>
  </si>
  <si>
    <t>70,941.44</t>
  </si>
  <si>
    <t>272.000000</t>
  </si>
  <si>
    <t>400 ml Nivea STD17 Smooth Milky Pearly Bottle
Orange</t>
  </si>
  <si>
    <t>20,400</t>
  </si>
  <si>
    <t>9.03772</t>
  </si>
  <si>
    <t>184,369.49</t>
  </si>
  <si>
    <t>693.600000</t>
  </si>
  <si>
    <t>400 ml Nivea Std17 White Bottle
Orange</t>
  </si>
  <si>
    <t>5,800</t>
  </si>
  <si>
    <t>8.82567</t>
  </si>
  <si>
    <t>51,188.89</t>
  </si>
  <si>
    <t>197.200000</t>
  </si>
  <si>
    <t>New 500 ml Golden Fry Yellow Jerrycan
Orange</t>
  </si>
  <si>
    <t>840</t>
  </si>
  <si>
    <t>9.34409</t>
  </si>
  <si>
    <t>7,849.04</t>
  </si>
  <si>
    <t>36.960000</t>
  </si>
  <si>
    <t>500 ml Githunguri Sleeved Passion Bottle
Green</t>
  </si>
  <si>
    <t>70</t>
  </si>
  <si>
    <t>7.37408</t>
  </si>
  <si>
    <t>516.19</t>
  </si>
  <si>
    <t>1.680000</t>
  </si>
  <si>
    <t>500 ml Githunguri Sleeved Yuppi Peach Bottle
Green</t>
  </si>
  <si>
    <t>91</t>
  </si>
  <si>
    <t>671.04</t>
  </si>
  <si>
    <t>2.184000</t>
  </si>
  <si>
    <t>500 ml Githunguri Sleeved Vanilla Bottle
Green</t>
  </si>
  <si>
    <t>138</t>
  </si>
  <si>
    <t>1,017.62</t>
  </si>
  <si>
    <t>3.312000</t>
  </si>
  <si>
    <t>500 ml Githunguri Sleeved Yuppi Apricot Bottle
Green</t>
  </si>
  <si>
    <t>62</t>
  </si>
  <si>
    <t>457.19</t>
  </si>
  <si>
    <t>1.488000</t>
  </si>
  <si>
    <t>500 ml Molito Bottle
500 ml Molito Bottle</t>
  </si>
  <si>
    <t>1,070</t>
  </si>
  <si>
    <t>5.89407</t>
  </si>
  <si>
    <t>6,306.65</t>
  </si>
  <si>
    <t>24.610000</t>
  </si>
  <si>
    <t>500 ml Molito sleeved Mango Bottle
Green</t>
  </si>
  <si>
    <t>3,744</t>
  </si>
  <si>
    <t>7.11327</t>
  </si>
  <si>
    <t>26,632.08</t>
  </si>
  <si>
    <t>86.112000</t>
  </si>
  <si>
    <t>500 ml Polmerk Yellow Bottle
Red</t>
  </si>
  <si>
    <t>288</t>
  </si>
  <si>
    <t>10.62724</t>
  </si>
  <si>
    <t>3,060.65</t>
  </si>
  <si>
    <t>12.672000</t>
  </si>
  <si>
    <t>500 ml Angular Blue bottle
Green</t>
  </si>
  <si>
    <t>10.8569</t>
  </si>
  <si>
    <t>9,119.80</t>
  </si>
  <si>
    <t>88</t>
  </si>
  <si>
    <t>10.784</t>
  </si>
  <si>
    <t>948.99</t>
  </si>
  <si>
    <t>3.872000</t>
  </si>
  <si>
    <t>50 gm White Junior Powder Bottle
Orange</t>
  </si>
  <si>
    <t>27,200</t>
  </si>
  <si>
    <t>3.57706</t>
  </si>
  <si>
    <t>97,296.03</t>
  </si>
  <si>
    <t>353.600000</t>
  </si>
  <si>
    <t>5 Ltr. Golden Fry Yellow Jerrycan
Orange</t>
  </si>
  <si>
    <t>1,760</t>
  </si>
  <si>
    <t>48.85222</t>
  </si>
  <si>
    <t>85,979.91</t>
  </si>
  <si>
    <t>431.200000</t>
  </si>
  <si>
    <t>5 Ltr. Grey Total Lube Jerrycan
Orange</t>
  </si>
  <si>
    <t>450</t>
  </si>
  <si>
    <t>49.34273</t>
  </si>
  <si>
    <t>22,204.23</t>
  </si>
  <si>
    <t>108.000000</t>
  </si>
  <si>
    <t>750 ml Angular Blue Bottle
Blue</t>
  </si>
  <si>
    <t>13.10032</t>
  </si>
  <si>
    <t>7,860.19</t>
  </si>
  <si>
    <t>34.200000</t>
  </si>
  <si>
    <t>750 ml Aangular White Bottle
Blue</t>
  </si>
  <si>
    <t>13.04248</t>
  </si>
  <si>
    <t>4,695.29</t>
  </si>
  <si>
    <t>20.520000</t>
  </si>
  <si>
    <t>750 ml Bleach White Bottle
Red</t>
  </si>
  <si>
    <t>80</t>
  </si>
  <si>
    <t>10.83467</t>
  </si>
  <si>
    <t>866.77</t>
  </si>
  <si>
    <t>3.360000</t>
  </si>
  <si>
    <t>750ml Cream Radiant Shower Gel Bottle
Orange</t>
  </si>
  <si>
    <t>3,840.000000</t>
  </si>
  <si>
    <t>14.81529</t>
  </si>
  <si>
    <t>56,890.71</t>
  </si>
  <si>
    <t>222.720000</t>
  </si>
  <si>
    <t>750 ml Power Boy Bottle
750 ml Power Boy Bottle</t>
  </si>
  <si>
    <t>1,100</t>
  </si>
  <si>
    <t>14.08311</t>
  </si>
  <si>
    <t>15,491.42</t>
  </si>
  <si>
    <t>64.900000</t>
  </si>
  <si>
    <t>250 ml White Brake Fluid Bottle
Brown</t>
  </si>
  <si>
    <t>3,528</t>
  </si>
  <si>
    <t>4.69452</t>
  </si>
  <si>
    <t>16,562.27</t>
  </si>
  <si>
    <t>88.200000</t>
  </si>
  <si>
    <t>100 ml White Bottle
Brown</t>
  </si>
  <si>
    <t>9,576</t>
  </si>
  <si>
    <t>3.09803</t>
  </si>
  <si>
    <t>29,666.74</t>
  </si>
  <si>
    <t>95.760000</t>
  </si>
  <si>
    <t>100 gm Black Bottle
100 gm Black Bottle</t>
  </si>
  <si>
    <t>24,000</t>
  </si>
  <si>
    <t>3.79168</t>
  </si>
  <si>
    <t>91,000.32</t>
  </si>
  <si>
    <t>312.000000</t>
  </si>
  <si>
    <t>25 ml Eye dropper Natural Bottle
Blue</t>
  </si>
  <si>
    <t>4,000</t>
  </si>
  <si>
    <t>2.36772</t>
  </si>
  <si>
    <t>9,470.88</t>
  </si>
  <si>
    <t>25 ml Eye dropper White Bottle
Blue</t>
  </si>
  <si>
    <t>2,000</t>
  </si>
  <si>
    <t>2.08091</t>
  </si>
  <si>
    <t>4,161.82</t>
  </si>
  <si>
    <t>6.000000</t>
  </si>
  <si>
    <t>15 ml Eye dropper Natural Bottle
Blue</t>
  </si>
  <si>
    <t>12,000</t>
  </si>
  <si>
    <t>2.22024</t>
  </si>
  <si>
    <t>26,642.88</t>
  </si>
  <si>
    <t>15 ml Eye dropper White Bottle
Blue</t>
  </si>
  <si>
    <t>14,000</t>
  </si>
  <si>
    <t>2.23111</t>
  </si>
  <si>
    <t>31,235.54</t>
  </si>
  <si>
    <t>56.000000</t>
  </si>
  <si>
    <t>110 gm White Jar
Orange</t>
  </si>
  <si>
    <t>3,456</t>
  </si>
  <si>
    <t>3.92805</t>
  </si>
  <si>
    <t>13,575.34</t>
  </si>
  <si>
    <t>44.928000</t>
  </si>
  <si>
    <t>200 gm Natural jar
Red</t>
  </si>
  <si>
    <t>3,168</t>
  </si>
  <si>
    <t>4.04012</t>
  </si>
  <si>
    <t>12,799.10</t>
  </si>
  <si>
    <t>44.352000</t>
  </si>
  <si>
    <t>250 gm Clear jar
Red</t>
  </si>
  <si>
    <t>240</t>
  </si>
  <si>
    <t>5.01409</t>
  </si>
  <si>
    <t>1,203.38</t>
  </si>
  <si>
    <t>4.320000</t>
  </si>
  <si>
    <t>250 gm Black jar
Brown</t>
  </si>
  <si>
    <t>2,880</t>
  </si>
  <si>
    <t>5.65687</t>
  </si>
  <si>
    <t>16,291.79</t>
  </si>
  <si>
    <t>51.840000</t>
  </si>
  <si>
    <t>250 gm Natural jar
Brown</t>
  </si>
  <si>
    <t>3,840</t>
  </si>
  <si>
    <t>5.70585</t>
  </si>
  <si>
    <t>21,910.46</t>
  </si>
  <si>
    <t>76.800000</t>
  </si>
  <si>
    <t>250 gm White jar
Brown</t>
  </si>
  <si>
    <t>6,240</t>
  </si>
  <si>
    <t>5.60383</t>
  </si>
  <si>
    <t>34,967.90</t>
  </si>
  <si>
    <t>112.320000</t>
  </si>
  <si>
    <t>500 gm Natural jar
Brown</t>
  </si>
  <si>
    <t>8,925</t>
  </si>
  <si>
    <t>7.51474</t>
  </si>
  <si>
    <t>67,069.05</t>
  </si>
  <si>
    <t>240.975000</t>
  </si>
  <si>
    <t>500 gm White jar
Brown</t>
  </si>
  <si>
    <t>3,954</t>
  </si>
  <si>
    <t>6.9396</t>
  </si>
  <si>
    <t>27,439.18</t>
  </si>
  <si>
    <t>106.758000</t>
  </si>
  <si>
    <t>25 gm White jar
Yellow</t>
  </si>
  <si>
    <t>16,000</t>
  </si>
  <si>
    <t>2.02991</t>
  </si>
  <si>
    <t>32,478.56</t>
  </si>
  <si>
    <t>80.000000</t>
  </si>
  <si>
    <t>50 gm Natural jar
Brown</t>
  </si>
  <si>
    <t>2.45871</t>
  </si>
  <si>
    <t>8,497.30</t>
  </si>
  <si>
    <t>24.192000</t>
  </si>
  <si>
    <t>50 gm White jar
Brown</t>
  </si>
  <si>
    <t>2.47718</t>
  </si>
  <si>
    <t>8,561.13</t>
  </si>
  <si>
    <t>50 gm White Pntd Shumba Cloves
Brown</t>
  </si>
  <si>
    <t>1,728</t>
  </si>
  <si>
    <t>4.16196</t>
  </si>
  <si>
    <t>7,191.87</t>
  </si>
  <si>
    <t>12.096000</t>
  </si>
  <si>
    <t>60 gm Natural jar
Brown</t>
  </si>
  <si>
    <t>2.70546</t>
  </si>
  <si>
    <t>21,643.68</t>
  </si>
  <si>
    <t>64.000000</t>
  </si>
  <si>
    <t>60 gm White jar
Brown</t>
  </si>
  <si>
    <t>11,200</t>
  </si>
  <si>
    <t>2.86287</t>
  </si>
  <si>
    <t>32,064.14</t>
  </si>
  <si>
    <t>89.600000</t>
  </si>
  <si>
    <t>60 gm Pvc Clear jar
Brown</t>
  </si>
  <si>
    <t>60,800</t>
  </si>
  <si>
    <t>1.72614</t>
  </si>
  <si>
    <t>104,949.31</t>
  </si>
  <si>
    <t>486.400000</t>
  </si>
  <si>
    <t>12,864</t>
  </si>
  <si>
    <t>22,205.06</t>
  </si>
  <si>
    <t>102.912000</t>
  </si>
  <si>
    <t>73,664</t>
  </si>
  <si>
    <t>127,154.37</t>
  </si>
  <si>
    <t>589.312000</t>
  </si>
  <si>
    <t>60cc Pressol Jar only(500006332)
Brown</t>
  </si>
  <si>
    <t>1.89847</t>
  </si>
  <si>
    <t>45,563.28</t>
  </si>
  <si>
    <t>192.000000</t>
  </si>
  <si>
    <t>5,284</t>
  </si>
  <si>
    <t>3.30039</t>
  </si>
  <si>
    <t>17,439.26</t>
  </si>
  <si>
    <t>42.272000</t>
  </si>
  <si>
    <t>864</t>
  </si>
  <si>
    <t>3.12996</t>
  </si>
  <si>
    <t>2,704.29</t>
  </si>
  <si>
    <t>6.912000</t>
  </si>
  <si>
    <t>250 gm Natural jar
Orange</t>
  </si>
  <si>
    <t>720</t>
  </si>
  <si>
    <t>5.4961</t>
  </si>
  <si>
    <t>3,957.19</t>
  </si>
  <si>
    <t>13.680000</t>
  </si>
  <si>
    <t>250 gm White jar
Orange</t>
  </si>
  <si>
    <t>6,948</t>
  </si>
  <si>
    <t>5.54793</t>
  </si>
  <si>
    <t>38,547.02</t>
  </si>
  <si>
    <t>132.012000</t>
  </si>
  <si>
    <t>778</t>
  </si>
  <si>
    <t>6.94541</t>
  </si>
  <si>
    <t>5,403.53</t>
  </si>
  <si>
    <t>14.782000</t>
  </si>
  <si>
    <t>664</t>
  </si>
  <si>
    <t>8.07252</t>
  </si>
  <si>
    <t>5,360.15</t>
  </si>
  <si>
    <t>12.616000</t>
  </si>
  <si>
    <t>5.49597</t>
  </si>
  <si>
    <t>1,319.03</t>
  </si>
  <si>
    <t>4.560000</t>
  </si>
  <si>
    <t>200 gm Pink jar
Red</t>
  </si>
  <si>
    <t>4.00353</t>
  </si>
  <si>
    <t>1,601.41</t>
  </si>
  <si>
    <t>5.600000</t>
  </si>
  <si>
    <t>100 gm Natural jar
Brown</t>
  </si>
  <si>
    <t>576</t>
  </si>
  <si>
    <t>3.68977</t>
  </si>
  <si>
    <t>2,125.31</t>
  </si>
  <si>
    <t>7.488000</t>
  </si>
  <si>
    <t>100 gm White Petroleum Jelly Jar
Brown</t>
  </si>
  <si>
    <t>13,800</t>
  </si>
  <si>
    <t>3.45192</t>
  </si>
  <si>
    <t>47,636.50</t>
  </si>
  <si>
    <t>151.800000</t>
  </si>
  <si>
    <t>3.57031</t>
  </si>
  <si>
    <t>42,843.72</t>
  </si>
  <si>
    <t>100 gm PVC Clear Jar(500006268)
Brown</t>
  </si>
  <si>
    <t>11,040</t>
  </si>
  <si>
    <t>2.75462</t>
  </si>
  <si>
    <t>30,411.00</t>
  </si>
  <si>
    <t>121.440000</t>
  </si>
  <si>
    <t>100 ml Gold Bottle
Brown</t>
  </si>
  <si>
    <t>1,400</t>
  </si>
  <si>
    <t>4.18699</t>
  </si>
  <si>
    <t>5,861.79</t>
  </si>
  <si>
    <t>100 ml Pink Bottle
Brown</t>
  </si>
  <si>
    <t>700</t>
  </si>
  <si>
    <t>4.19951</t>
  </si>
  <si>
    <t>2,939.66</t>
  </si>
  <si>
    <t>7.000000</t>
  </si>
  <si>
    <t>100 ml Pearly Natural Bottle
Brown</t>
  </si>
  <si>
    <t>9,100</t>
  </si>
  <si>
    <t>4.18791</t>
  </si>
  <si>
    <t>38,109.98</t>
  </si>
  <si>
    <t>91.000000</t>
  </si>
  <si>
    <t>100ml Pearly White Bottle
Brown</t>
  </si>
  <si>
    <t>4,200</t>
  </si>
  <si>
    <t>4.16773</t>
  </si>
  <si>
    <t>17,504.47</t>
  </si>
  <si>
    <t>42.000000</t>
  </si>
  <si>
    <t>100 ml Red Bottle
Brown</t>
  </si>
  <si>
    <t>4.19624</t>
  </si>
  <si>
    <t>2,937.37</t>
  </si>
  <si>
    <t>100 ml Yellow Bottle
100 ml Yellow Bottle</t>
  </si>
  <si>
    <t>4.19078</t>
  </si>
  <si>
    <t>5,867.09</t>
  </si>
  <si>
    <t>250 ml Natural Bottle
Yellow</t>
  </si>
  <si>
    <t>2,700</t>
  </si>
  <si>
    <t>5.96254</t>
  </si>
  <si>
    <t>16,098.86</t>
  </si>
  <si>
    <t>54.000000</t>
  </si>
  <si>
    <t>250 ml White Bottle
Yellow</t>
  </si>
  <si>
    <t>3,300</t>
  </si>
  <si>
    <t>6.01702</t>
  </si>
  <si>
    <t>19,856.17</t>
  </si>
  <si>
    <t>66.000000</t>
  </si>
  <si>
    <t>1,500.000000</t>
  </si>
  <si>
    <t>6.0106</t>
  </si>
  <si>
    <t>9,015.90</t>
  </si>
  <si>
    <t>30.000000</t>
  </si>
  <si>
    <t>500 ml Red Bottle
Brown</t>
  </si>
  <si>
    <t>16</t>
  </si>
  <si>
    <t>9.16195</t>
  </si>
  <si>
    <t>146.59</t>
  </si>
  <si>
    <t>0.576000</t>
  </si>
  <si>
    <t>500 ml Yellow Lotion Bottle
500 ml Yellow Lotion Bottle</t>
  </si>
  <si>
    <t>2,160</t>
  </si>
  <si>
    <t>8.19123</t>
  </si>
  <si>
    <t>17,693.06</t>
  </si>
  <si>
    <t>77.760000</t>
  </si>
  <si>
    <t>500 ml Natural Sprayer Bottle
Green</t>
  </si>
  <si>
    <t>8.00478</t>
  </si>
  <si>
    <t>25,359.14</t>
  </si>
  <si>
    <t>114.048000</t>
  </si>
  <si>
    <t>2.72125</t>
  </si>
  <si>
    <t>5,442.50</t>
  </si>
  <si>
    <t>60 ml pink Bottle
Brown</t>
  </si>
  <si>
    <t>5,000</t>
  </si>
  <si>
    <t>1.98457</t>
  </si>
  <si>
    <t>9,922.85</t>
  </si>
  <si>
    <t>40.000000</t>
  </si>
  <si>
    <t>1 Ltr. Natural milk Bottle
Brown</t>
  </si>
  <si>
    <t>10.22019</t>
  </si>
  <si>
    <t>15,452.93</t>
  </si>
  <si>
    <t>69.552000</t>
  </si>
  <si>
    <t>8,064</t>
  </si>
  <si>
    <t>3.71281</t>
  </si>
  <si>
    <t>29,940.10</t>
  </si>
  <si>
    <t>104.832000</t>
  </si>
  <si>
    <t>250 ml White Milk Bottle
Brown</t>
  </si>
  <si>
    <t>3.7159</t>
  </si>
  <si>
    <t>29,965.02</t>
  </si>
  <si>
    <t>250 ml Pink milk Bottle
Brown</t>
  </si>
  <si>
    <t>2,304</t>
  </si>
  <si>
    <t>2.6254</t>
  </si>
  <si>
    <t>6,048.92</t>
  </si>
  <si>
    <t>29.952000</t>
  </si>
  <si>
    <t>250 ml White milk Bottle
Brown</t>
  </si>
  <si>
    <t>3.7078</t>
  </si>
  <si>
    <t>3,203.54</t>
  </si>
  <si>
    <t>11.232000</t>
  </si>
  <si>
    <t>500 ml Pink milk Bottle
Orange</t>
  </si>
  <si>
    <t>3,888</t>
  </si>
  <si>
    <t>4.80914</t>
  </si>
  <si>
    <t>18,697.94</t>
  </si>
  <si>
    <t>73.872000</t>
  </si>
  <si>
    <t>500 ml White milk Bottle
Orange</t>
  </si>
  <si>
    <t>7,200</t>
  </si>
  <si>
    <t>4.72467</t>
  </si>
  <si>
    <t>34,017.62</t>
  </si>
  <si>
    <t>136.800000</t>
  </si>
  <si>
    <t>4,464</t>
  </si>
  <si>
    <t>6.51244</t>
  </si>
  <si>
    <t>29,071.53</t>
  </si>
  <si>
    <t>111.600000</t>
  </si>
  <si>
    <t>500 ml Dark Pink Milk Bottle
Brown</t>
  </si>
  <si>
    <t>12,528</t>
  </si>
  <si>
    <t>3.81496</t>
  </si>
  <si>
    <t>47,793.82</t>
  </si>
  <si>
    <t>238.032000</t>
  </si>
  <si>
    <t>1,872</t>
  </si>
  <si>
    <t>5.12795</t>
  </si>
  <si>
    <t>9,599.52</t>
  </si>
  <si>
    <t>35.568000</t>
  </si>
  <si>
    <t>500 ml White Milk Bottle
Brown</t>
  </si>
  <si>
    <t>5,472</t>
  </si>
  <si>
    <t>5.13243</t>
  </si>
  <si>
    <t>28,084.66</t>
  </si>
  <si>
    <t>103.968000</t>
  </si>
  <si>
    <t>120 gm Clear shoe cream jar
Green</t>
  </si>
  <si>
    <t>1,800</t>
  </si>
  <si>
    <t>3.40452</t>
  </si>
  <si>
    <t>6,128.14</t>
  </si>
  <si>
    <t>27.000000</t>
  </si>
  <si>
    <t>2,232</t>
  </si>
  <si>
    <t>10.6373</t>
  </si>
  <si>
    <t>23,742.45</t>
  </si>
  <si>
    <t>1 Ltr. Natural Jerrican
Brown</t>
  </si>
  <si>
    <t>1,040</t>
  </si>
  <si>
    <t>14.35441</t>
  </si>
  <si>
    <t>14,928.59</t>
  </si>
  <si>
    <t>65.520000</t>
  </si>
  <si>
    <t>1 Ltr. Pink Jerrycan
Brown</t>
  </si>
  <si>
    <t>4,080</t>
  </si>
  <si>
    <t>14.50984</t>
  </si>
  <si>
    <t>59,200.15</t>
  </si>
  <si>
    <t>257.040000</t>
  </si>
  <si>
    <t>1 Ltr. White Jerrycan
Brown</t>
  </si>
  <si>
    <t>7,440</t>
  </si>
  <si>
    <t>14.52424</t>
  </si>
  <si>
    <t>108,060.35</t>
  </si>
  <si>
    <t>468.720000</t>
  </si>
  <si>
    <t>1ltr Printed GulfMax Bottle
Brown</t>
  </si>
  <si>
    <t>868.000000</t>
  </si>
  <si>
    <t>18.47841</t>
  </si>
  <si>
    <t>16,039.26</t>
  </si>
  <si>
    <t>54.684000</t>
  </si>
  <si>
    <t>1 Ltr. Natural JerryCan
Brown</t>
  </si>
  <si>
    <t>792</t>
  </si>
  <si>
    <t>12.30378</t>
  </si>
  <si>
    <t>9,744.59</t>
  </si>
  <si>
    <t>45.936000</t>
  </si>
  <si>
    <t>1 Ltr. Natural Printed Nas Solvent JerryCan
Brown</t>
  </si>
  <si>
    <t>5,540</t>
  </si>
  <si>
    <t>15.51771</t>
  </si>
  <si>
    <t>85,968.11</t>
  </si>
  <si>
    <t>321.320000</t>
  </si>
  <si>
    <t>1 Ltr. White JerryCan
Brown</t>
  </si>
  <si>
    <t>12.45379</t>
  </si>
  <si>
    <t>772.13</t>
  </si>
  <si>
    <t>3.596000</t>
  </si>
  <si>
    <t>1ltr Long Green Bottle Only
Brown</t>
  </si>
  <si>
    <t>72.000000</t>
  </si>
  <si>
    <t>11.8712</t>
  </si>
  <si>
    <t>854.73</t>
  </si>
  <si>
    <t>3.600000</t>
  </si>
  <si>
    <t>1 Ltr. White Bottle
Brown</t>
  </si>
  <si>
    <t>72</t>
  </si>
  <si>
    <t>13.3082</t>
  </si>
  <si>
    <t>958.19</t>
  </si>
  <si>
    <t>4.176000</t>
  </si>
  <si>
    <t>1 Ltr. White Printed Nas Acid Bottle
Brown</t>
  </si>
  <si>
    <t>10,080</t>
  </si>
  <si>
    <t>10.55167</t>
  </si>
  <si>
    <t>106,360.83</t>
  </si>
  <si>
    <t>403.200000</t>
  </si>
  <si>
    <t>1 Ltr. White Printed Nas Battery Bottle
Brown</t>
  </si>
  <si>
    <t>20,004</t>
  </si>
  <si>
    <t>211,075.61</t>
  </si>
  <si>
    <t>800.160000</t>
  </si>
  <si>
    <t>5,184</t>
  </si>
  <si>
    <t>10.80862</t>
  </si>
  <si>
    <t>56,031.89</t>
  </si>
  <si>
    <t>259.200000</t>
  </si>
  <si>
    <t>1 Ltr. White Printed Kenol Kobil Bottle
Brown</t>
  </si>
  <si>
    <t>221</t>
  </si>
  <si>
    <t>12.31281</t>
  </si>
  <si>
    <t>2,721.13</t>
  </si>
  <si>
    <t>11.050000</t>
  </si>
  <si>
    <t>1,152</t>
  </si>
  <si>
    <t>14.04943</t>
  </si>
  <si>
    <t>16,184.94</t>
  </si>
  <si>
    <t>79.488000</t>
  </si>
  <si>
    <t>4,500</t>
  </si>
  <si>
    <t>6.31488</t>
  </si>
  <si>
    <t>28,416.96</t>
  </si>
  <si>
    <t>112.500000</t>
  </si>
  <si>
    <t>5 Ltr. Jerrycan
Brown</t>
  </si>
  <si>
    <t>1,680</t>
  </si>
  <si>
    <t>35.34025</t>
  </si>
  <si>
    <t>59,371.62</t>
  </si>
  <si>
    <t>319.200000</t>
  </si>
  <si>
    <t>1,580</t>
  </si>
  <si>
    <t>39.82375</t>
  </si>
  <si>
    <t>62,921.53</t>
  </si>
  <si>
    <t>331.800000</t>
  </si>
  <si>
    <t>440</t>
  </si>
  <si>
    <t>27.9295</t>
  </si>
  <si>
    <t>12,288.98</t>
  </si>
  <si>
    <t>57.200000</t>
  </si>
  <si>
    <t>4,032</t>
  </si>
  <si>
    <t>8.8644</t>
  </si>
  <si>
    <t>35,741.26</t>
  </si>
  <si>
    <t>141.120000</t>
  </si>
  <si>
    <t>5 Ltr. Natural jerrycan
Brown</t>
  </si>
  <si>
    <t>31.86471</t>
  </si>
  <si>
    <t>35,051.18</t>
  </si>
  <si>
    <t>170.500000</t>
  </si>
  <si>
    <t>5 Ltr. Natural Printed Nas Methylated Spirit jerry
Brown</t>
  </si>
  <si>
    <t>799</t>
  </si>
  <si>
    <t>38.30801</t>
  </si>
  <si>
    <t>30,608.10</t>
  </si>
  <si>
    <t>123.845000</t>
  </si>
  <si>
    <t>5 Ltr. Natural Printed Nas Solvent JerryCan
Brown</t>
  </si>
  <si>
    <t>4,373</t>
  </si>
  <si>
    <t>38.44127</t>
  </si>
  <si>
    <t>168,103.67</t>
  </si>
  <si>
    <t>677.815000</t>
  </si>
  <si>
    <t>5 Ltr. Coloured jerrycan
Brown</t>
  </si>
  <si>
    <t>1,315</t>
  </si>
  <si>
    <t>35.08583</t>
  </si>
  <si>
    <t>46,137.87</t>
  </si>
  <si>
    <t>223.550000</t>
  </si>
  <si>
    <t>2,448</t>
  </si>
  <si>
    <t>7.60503</t>
  </si>
  <si>
    <t>18,617.11</t>
  </si>
  <si>
    <t>73.440000</t>
  </si>
  <si>
    <t>500 ml White Bottle
Brown</t>
  </si>
  <si>
    <t>3,024</t>
  </si>
  <si>
    <t>7.59835</t>
  </si>
  <si>
    <t>22,977.41</t>
  </si>
  <si>
    <t>90.720000</t>
  </si>
  <si>
    <t>144</t>
  </si>
  <si>
    <t>1,094.16</t>
  </si>
  <si>
    <t>24,071.57</t>
  </si>
  <si>
    <t>95.040000</t>
  </si>
  <si>
    <t>500 ml White Pntd Odex React Bottle
Brown</t>
  </si>
  <si>
    <t>4,937</t>
  </si>
  <si>
    <t>9.03611</t>
  </si>
  <si>
    <t>44,611.28</t>
  </si>
  <si>
    <t>148.110000</t>
  </si>
  <si>
    <t>500 ml White Pntd B.Ring Bio Clean Bottle
Brown</t>
  </si>
  <si>
    <t>32</t>
  </si>
  <si>
    <t>8.93657</t>
  </si>
  <si>
    <t>285.97</t>
  </si>
  <si>
    <t>0.960000</t>
  </si>
  <si>
    <t>500 ml White Pntd Bio Chem Bottle
Brown</t>
  </si>
  <si>
    <t>4,980</t>
  </si>
  <si>
    <t>44,999.83</t>
  </si>
  <si>
    <t>149.400000</t>
  </si>
  <si>
    <t>500 ml White Pntd B.Ring Span Bottle
Brown</t>
  </si>
  <si>
    <t>5,083</t>
  </si>
  <si>
    <t>45,930.55</t>
  </si>
  <si>
    <t>152.490000</t>
  </si>
  <si>
    <t>500 ml Natural Bottle
Red</t>
  </si>
  <si>
    <t>7.26776</t>
  </si>
  <si>
    <t>1,046.56</t>
  </si>
  <si>
    <t>500 ml Green Bottle
Yellow</t>
  </si>
  <si>
    <t>3,312</t>
  </si>
  <si>
    <t>6.72672</t>
  </si>
  <si>
    <t>22,278.90</t>
  </si>
  <si>
    <t>99.360000</t>
  </si>
  <si>
    <t>500 ml White Bottle
Yellow</t>
  </si>
  <si>
    <t>2,016</t>
  </si>
  <si>
    <t>7.59736</t>
  </si>
  <si>
    <t>15,316.28</t>
  </si>
  <si>
    <t>60.480000</t>
  </si>
  <si>
    <t>500 ml White Bottle Printed Rahmo Oil
Blue</t>
  </si>
  <si>
    <t>2,566</t>
  </si>
  <si>
    <t>8.93556</t>
  </si>
  <si>
    <t>22,928.65</t>
  </si>
  <si>
    <t>76.980000</t>
  </si>
  <si>
    <t>60 ml Nail polish Lego Natural Bottle
Green</t>
  </si>
  <si>
    <t>2.70508</t>
  </si>
  <si>
    <t>5,410.16</t>
  </si>
  <si>
    <t>200 gm Natural Match Master Jar
Orange</t>
  </si>
  <si>
    <t>45,255</t>
  </si>
  <si>
    <t>5.60016</t>
  </si>
  <si>
    <t>253,435.24</t>
  </si>
  <si>
    <t>1,086.120000</t>
  </si>
  <si>
    <t>500 gm Natural P.P Jar
Orange</t>
  </si>
  <si>
    <t>20,200</t>
  </si>
  <si>
    <t>15.36346</t>
  </si>
  <si>
    <t>310,341.89</t>
  </si>
  <si>
    <t>1,030.200000</t>
  </si>
  <si>
    <t>100 ml White Curved Lotion Bottle
Orange</t>
  </si>
  <si>
    <t>38,000</t>
  </si>
  <si>
    <t>4.06459</t>
  </si>
  <si>
    <t>154,454.42</t>
  </si>
  <si>
    <t>494.000000</t>
  </si>
  <si>
    <t>5 Ltr. Natural Jerrycan Only
Orange</t>
  </si>
  <si>
    <t>680</t>
  </si>
  <si>
    <t>46.1185</t>
  </si>
  <si>
    <t>31,360.58</t>
  </si>
  <si>
    <t>156.400000</t>
  </si>
  <si>
    <t>30 ml Natural NPR Bottle
Orange</t>
  </si>
  <si>
    <t>2.30733</t>
  </si>
  <si>
    <t>13,843.98</t>
  </si>
  <si>
    <t>36.000000</t>
  </si>
  <si>
    <t>60 ml Movit Nail Polish Bottle
Orange</t>
  </si>
  <si>
    <t>9,000</t>
  </si>
  <si>
    <t>4.02039</t>
  </si>
  <si>
    <t>36,183.51</t>
  </si>
  <si>
    <t>117.000000</t>
  </si>
  <si>
    <t>100 gm White Bottle
100 gm White Bottle</t>
  </si>
  <si>
    <t>26,208</t>
  </si>
  <si>
    <t>5.48356</t>
  </si>
  <si>
    <t>143,713.14</t>
  </si>
  <si>
    <t>681.408000</t>
  </si>
  <si>
    <t>100 gm Blue Bottle
100 gm Blue Bottle</t>
  </si>
  <si>
    <t>21,600</t>
  </si>
  <si>
    <t>5.52202</t>
  </si>
  <si>
    <t>119,275.63</t>
  </si>
  <si>
    <t>561.600000</t>
  </si>
  <si>
    <t>100 gm Blue Pntd Night Rose Bottle
Green</t>
  </si>
  <si>
    <t>27,792</t>
  </si>
  <si>
    <t>8.6367</t>
  </si>
  <si>
    <t>240,031.17</t>
  </si>
  <si>
    <t>722.592000</t>
  </si>
  <si>
    <t>50 gm White Bottle
Brown</t>
  </si>
  <si>
    <t>3.90915</t>
  </si>
  <si>
    <t>20,265.03</t>
  </si>
  <si>
    <t>50 gm White Pntd N.Rose Bottle
Brown</t>
  </si>
  <si>
    <t>6.88158</t>
  </si>
  <si>
    <t>35,674.11</t>
  </si>
  <si>
    <t>100 gm Yellow Petroleum Jelly Jar
Brown</t>
  </si>
  <si>
    <t>3.17756</t>
  </si>
  <si>
    <t>10,981.65</t>
  </si>
  <si>
    <t>38.016000</t>
  </si>
  <si>
    <t>100 ml Natural Movit NPR Bottle
Orange</t>
  </si>
  <si>
    <t>5,500</t>
  </si>
  <si>
    <t>4.38798</t>
  </si>
  <si>
    <t>24,133.89</t>
  </si>
  <si>
    <t>93.500000</t>
  </si>
  <si>
    <t>100 ml Natural Bottle
Red</t>
  </si>
  <si>
    <t>11,400</t>
  </si>
  <si>
    <t>5.07809</t>
  </si>
  <si>
    <t>57,890.23</t>
  </si>
  <si>
    <t>205.200000</t>
  </si>
  <si>
    <t>120 ml Natural Bottle
120 ml Natural Bottle</t>
  </si>
  <si>
    <t>6.36211</t>
  </si>
  <si>
    <t>12,826.01</t>
  </si>
  <si>
    <t>37.000000</t>
  </si>
  <si>
    <t>8.00969</t>
  </si>
  <si>
    <t>296.36</t>
  </si>
  <si>
    <t>0.814000</t>
  </si>
  <si>
    <t>3,360</t>
  </si>
  <si>
    <t>6.06638</t>
  </si>
  <si>
    <t>20,383.04</t>
  </si>
  <si>
    <t>87.360000</t>
  </si>
  <si>
    <t>250 ml Black bottle
Red</t>
  </si>
  <si>
    <t>336</t>
  </si>
  <si>
    <t>7.49109</t>
  </si>
  <si>
    <t>2,517.01</t>
  </si>
  <si>
    <t>8.400000</t>
  </si>
  <si>
    <t>300ml Black Printed Ndesoma Leather Dye Bottle
Yellow</t>
  </si>
  <si>
    <t>25,158</t>
  </si>
  <si>
    <t>9.37036</t>
  </si>
  <si>
    <t>235,739.52</t>
  </si>
  <si>
    <t>729.582000</t>
  </si>
  <si>
    <t>300ml Black Printed Rayat Leather Dye Bottle
Yellow</t>
  </si>
  <si>
    <t>54,900</t>
  </si>
  <si>
    <t>514,432.76</t>
  </si>
  <si>
    <t>1,592.100000</t>
  </si>
  <si>
    <t>30 ml Lotion Natural Bottle
Red</t>
  </si>
  <si>
    <t>2.91696</t>
  </si>
  <si>
    <t>14,584.80</t>
  </si>
  <si>
    <t>25.000000</t>
  </si>
  <si>
    <t>30 ml Lotion Pearly White Bottle
Red</t>
  </si>
  <si>
    <t>10,000</t>
  </si>
  <si>
    <t>2.93198</t>
  </si>
  <si>
    <t>29,319.80</t>
  </si>
  <si>
    <t>50.000000</t>
  </si>
  <si>
    <t>60 ml Natural Syrup Bottle Capped
Gray</t>
  </si>
  <si>
    <t>2,400</t>
  </si>
  <si>
    <t>6.58151</t>
  </si>
  <si>
    <t>15,795.62</t>
  </si>
  <si>
    <t>38.400000</t>
  </si>
  <si>
    <t>1 Ltr. Pntd Base Beauty JerryCan
Brown</t>
  </si>
  <si>
    <t>1,296</t>
  </si>
  <si>
    <t>18.47484</t>
  </si>
  <si>
    <t>23,943.39</t>
  </si>
  <si>
    <t>85.665600</t>
  </si>
  <si>
    <t>1 Ltr. Natural Pntd Darling Shampoo JerryCan
Brown</t>
  </si>
  <si>
    <t>11,503</t>
  </si>
  <si>
    <t>212,516.08</t>
  </si>
  <si>
    <t>760.348300</t>
  </si>
  <si>
    <t>1 Ltr Yellow Jerrycan
1 Ltr Yellow Jerrycan</t>
  </si>
  <si>
    <t>7,776</t>
  </si>
  <si>
    <t>14.36403</t>
  </si>
  <si>
    <t>111,694.70</t>
  </si>
  <si>
    <t>513.993600</t>
  </si>
  <si>
    <t>250 ml Nat Shampoo jerrycan
Brown</t>
  </si>
  <si>
    <t>25,500</t>
  </si>
  <si>
    <t>6.16273</t>
  </si>
  <si>
    <t>157,149.62</t>
  </si>
  <si>
    <t>637.500000</t>
  </si>
  <si>
    <t>250 ml Natural Pntd Darling Jerrycan
Brown</t>
  </si>
  <si>
    <t>1,750</t>
  </si>
  <si>
    <t>10.14497</t>
  </si>
  <si>
    <t>17,753.70</t>
  </si>
  <si>
    <t>46.025000</t>
  </si>
  <si>
    <t>500 ml Natural Shampoo jerrycan
Brown</t>
  </si>
  <si>
    <t>9.99572</t>
  </si>
  <si>
    <t>18,711.99</t>
  </si>
  <si>
    <t>76.752000</t>
  </si>
  <si>
    <t>500 ml Nat Shampoo Pntd Serveskin jerrycan
Brown</t>
  </si>
  <si>
    <t>2,007</t>
  </si>
  <si>
    <t>14.1498</t>
  </si>
  <si>
    <t>28,398.65</t>
  </si>
  <si>
    <t>87.304500</t>
  </si>
  <si>
    <t>8,208</t>
  </si>
  <si>
    <t>10.30614</t>
  </si>
  <si>
    <t>84,592.80</t>
  </si>
  <si>
    <t>357.048000</t>
  </si>
  <si>
    <t>300 ml Natural bottle
300 ml Natural bottle</t>
  </si>
  <si>
    <t>4,750</t>
  </si>
  <si>
    <t>6.10899</t>
  </si>
  <si>
    <t>29,017.70</t>
  </si>
  <si>
    <t>104.500000</t>
  </si>
  <si>
    <t>300 ml Natural Pntd Serveskine Honey Bottle
Orange</t>
  </si>
  <si>
    <t>190</t>
  </si>
  <si>
    <t>7.62397</t>
  </si>
  <si>
    <t>1,448.55</t>
  </si>
  <si>
    <t>4.180000</t>
  </si>
  <si>
    <t>200 gm White Scouring Powder bottle
Yellow</t>
  </si>
  <si>
    <t>4.53992</t>
  </si>
  <si>
    <t>363.19</t>
  </si>
  <si>
    <t>1.440000</t>
  </si>
  <si>
    <t>500G White Scouring Bottle
Brown</t>
  </si>
  <si>
    <t>272</t>
  </si>
  <si>
    <t>6.63339</t>
  </si>
  <si>
    <t>1,804.28</t>
  </si>
  <si>
    <t>8.160000</t>
  </si>
  <si>
    <t>1kg White Scouring Powder Bottle
Brown</t>
  </si>
  <si>
    <t>84</t>
  </si>
  <si>
    <t>9.96787</t>
  </si>
  <si>
    <t>837.30</t>
  </si>
  <si>
    <t>4.200000</t>
  </si>
  <si>
    <t>100 gm White Tablet Container
Yellow</t>
  </si>
  <si>
    <t>4.33592</t>
  </si>
  <si>
    <t>3,746.23</t>
  </si>
  <si>
    <t>15.552000</t>
  </si>
  <si>
    <t>1Kg White Wood Glue Jar
Brown</t>
  </si>
  <si>
    <t>9.10011</t>
  </si>
  <si>
    <t>20,311.45</t>
  </si>
  <si>
    <t>109.368000</t>
  </si>
  <si>
    <t>200 gm White jar
Brown</t>
  </si>
  <si>
    <t>3.64185</t>
  </si>
  <si>
    <t>11,012.95</t>
  </si>
  <si>
    <t>48.384000</t>
  </si>
  <si>
    <t>250 gm White Tablet Container
Yellow</t>
  </si>
  <si>
    <t>168</t>
  </si>
  <si>
    <t>6.38192</t>
  </si>
  <si>
    <t>1,072.16</t>
  </si>
  <si>
    <t>4.704000</t>
  </si>
  <si>
    <t>500 gm White Tablet Container
Yellow</t>
  </si>
  <si>
    <t>8.39567</t>
  </si>
  <si>
    <t>923.52</t>
  </si>
  <si>
    <t>4.400000</t>
  </si>
  <si>
    <t>500 gm Natural Tablet Container
Brown</t>
  </si>
  <si>
    <t>11,880</t>
  </si>
  <si>
    <t>9.19928</t>
  </si>
  <si>
    <t>109,287.45</t>
  </si>
  <si>
    <t>380.160000</t>
  </si>
  <si>
    <t>500 gm White Tablet Container
Brown</t>
  </si>
  <si>
    <t>11,520</t>
  </si>
  <si>
    <t>6.61506</t>
  </si>
  <si>
    <t>76,205.49</t>
  </si>
  <si>
    <t>368.640000</t>
  </si>
  <si>
    <t>500 gm  Printed White Bottle
Brown</t>
  </si>
  <si>
    <t>13,561.83</t>
  </si>
  <si>
    <t>53.760000</t>
  </si>
  <si>
    <t>500 gm White Wood Glue Jar
Red</t>
  </si>
  <si>
    <t>2,688</t>
  </si>
  <si>
    <t>7.14596</t>
  </si>
  <si>
    <t>19,208.34</t>
  </si>
  <si>
    <t>67.200000</t>
  </si>
  <si>
    <t>128</t>
  </si>
  <si>
    <t>914.68</t>
  </si>
  <si>
    <t>3.200000</t>
  </si>
  <si>
    <t>2,816</t>
  </si>
  <si>
    <t>20,123.02</t>
  </si>
  <si>
    <t>70.400000</t>
  </si>
  <si>
    <t>40 ml Natural Ultravetis Valbazen Bottle
40 ml Natural Ultravetis Valbazen Bottle</t>
  </si>
  <si>
    <t>15,000</t>
  </si>
  <si>
    <t>4.59909</t>
  </si>
  <si>
    <t>68,986.35</t>
  </si>
  <si>
    <t>195.000000</t>
  </si>
  <si>
    <t>100 gm Natural Petroleum jerry jar
Brown</t>
  </si>
  <si>
    <t>241</t>
  </si>
  <si>
    <t>3.46751</t>
  </si>
  <si>
    <t>835.67</t>
  </si>
  <si>
    <t>3.133000</t>
  </si>
  <si>
    <t>85ml Geisha Natural Jar
Orange</t>
  </si>
  <si>
    <t>6,600.000000</t>
  </si>
  <si>
    <t>3.72432</t>
  </si>
  <si>
    <t>24,580.51</t>
  </si>
  <si>
    <t>75.900000</t>
  </si>
  <si>
    <t>250 ml Lotion Pearly White Bottle(500006261)
Orange</t>
  </si>
  <si>
    <t>6.03128</t>
  </si>
  <si>
    <t>28,648.58</t>
  </si>
  <si>
    <t>95.000000</t>
  </si>
  <si>
    <t>100 ml New Lotion Blue Bottle (500006379)
Orange</t>
  </si>
  <si>
    <t>3.80232</t>
  </si>
  <si>
    <t>17,110.44</t>
  </si>
  <si>
    <t>58.500000</t>
  </si>
  <si>
    <t>100 ml New Lotion Purple Bottle(500006378)
Orange</t>
  </si>
  <si>
    <t>2,500</t>
  </si>
  <si>
    <t>3.84161</t>
  </si>
  <si>
    <t>9,604.03</t>
  </si>
  <si>
    <t>32.500000</t>
  </si>
  <si>
    <t>200 ml New Lotion Blue Bottle(500006374)
Orange</t>
  </si>
  <si>
    <t>5,200</t>
  </si>
  <si>
    <t>5.54117</t>
  </si>
  <si>
    <t>28,814.08</t>
  </si>
  <si>
    <t>114.400000</t>
  </si>
  <si>
    <t>200ml New Joy Lotion White Bottle(500101106)
Orange</t>
  </si>
  <si>
    <t>4,400.000000</t>
  </si>
  <si>
    <t>5.43394</t>
  </si>
  <si>
    <t>23,909.34</t>
  </si>
  <si>
    <t>96.800000</t>
  </si>
  <si>
    <t>400ml New Lotion Joy White Bottle (500101107)
Brown</t>
  </si>
  <si>
    <t>2,600.000000</t>
  </si>
  <si>
    <t>9.25374</t>
  </si>
  <si>
    <t>24,059.72</t>
  </si>
  <si>
    <t>85.800000</t>
  </si>
  <si>
    <t>3.3764</t>
  </si>
  <si>
    <t>6,806.82</t>
  </si>
  <si>
    <t>28.224000</t>
  </si>
  <si>
    <t>109.000000</t>
  </si>
  <si>
    <t>3.379</t>
  </si>
  <si>
    <t>368.31</t>
  </si>
  <si>
    <t>1.526000</t>
  </si>
  <si>
    <t>100ml Natural Printed Naz
Yellow</t>
  </si>
  <si>
    <t>4,580.000000</t>
  </si>
  <si>
    <t>5.07284</t>
  </si>
  <si>
    <t>23,233.61</t>
  </si>
  <si>
    <t>64.120000</t>
  </si>
  <si>
    <t>70 ml Nat Pntd Shela Coconut Oil Bottle
Yellow</t>
  </si>
  <si>
    <t>3,000</t>
  </si>
  <si>
    <t>4.62212</t>
  </si>
  <si>
    <t>13,866.36</t>
  </si>
  <si>
    <t>26.100000</t>
  </si>
  <si>
    <t>Number of items listed:</t>
  </si>
  <si>
    <t>End of report</t>
  </si>
  <si>
    <t>Printed by:</t>
  </si>
  <si>
    <t>JOHN GENGA 02/11/2018 08:38</t>
  </si>
  <si>
    <t>Version 7.0.006</t>
  </si>
  <si>
    <t>Mass</t>
  </si>
  <si>
    <t>WorkCentre</t>
  </si>
  <si>
    <t>SetUpTime</t>
  </si>
  <si>
    <t>Cavity</t>
  </si>
  <si>
    <t>Cycle Time</t>
  </si>
  <si>
    <t>Ebq</t>
  </si>
  <si>
    <t>Materials</t>
  </si>
  <si>
    <t>Weight</t>
  </si>
  <si>
    <t>Scrap%ntage</t>
  </si>
  <si>
    <t>daily material rq</t>
  </si>
  <si>
    <t>subcomonent demand</t>
  </si>
  <si>
    <t>packaging</t>
  </si>
  <si>
    <t>BML3</t>
  </si>
  <si>
    <t>V-B-HDPEBLOW 0.25-0.35</t>
  </si>
  <si>
    <t>000001</t>
  </si>
  <si>
    <t>PRN1</t>
  </si>
  <si>
    <t>000000</t>
  </si>
  <si>
    <t>BML1</t>
  </si>
  <si>
    <t>V-B-PPBLOW 2-3.4 MFI</t>
  </si>
  <si>
    <t>LKT</t>
  </si>
  <si>
    <t>000008</t>
  </si>
  <si>
    <t>IC-GFRY-GN7</t>
  </si>
  <si>
    <t>BML6</t>
  </si>
  <si>
    <t>SLV1</t>
  </si>
  <si>
    <t>BML4</t>
  </si>
  <si>
    <t>BML2</t>
  </si>
  <si>
    <t>000006</t>
  </si>
  <si>
    <t>V-B-PVC 61EVC5</t>
  </si>
  <si>
    <t>BML5</t>
  </si>
  <si>
    <t>000005</t>
  </si>
  <si>
    <t>BML7</t>
  </si>
  <si>
    <t>V-B-PVC 65EVC3</t>
  </si>
  <si>
    <t>000007</t>
  </si>
  <si>
    <t>B-G253-N20</t>
  </si>
  <si>
    <t>IC-G33-W10</t>
  </si>
  <si>
    <t>B-GP253-GN20</t>
  </si>
  <si>
    <t>250 ml Green bottle</t>
  </si>
  <si>
    <t>B-KB1-CL15ND</t>
  </si>
  <si>
    <t>B-KC250-W15</t>
  </si>
  <si>
    <t>250 ml KCC milk bottle</t>
  </si>
  <si>
    <t>B-KC500-W23</t>
  </si>
  <si>
    <t>500 ml KCC milk bottle</t>
  </si>
  <si>
    <t>B-KCS250-W15PRF</t>
  </si>
  <si>
    <t>250 ml KCC Sleeved Pineapple Real Fruit</t>
  </si>
  <si>
    <t>B-KCS250-W15RCF</t>
  </si>
  <si>
    <t>250 ml KCC Sleeved Real Coconut Fruit</t>
  </si>
  <si>
    <t>B-KCS250-W15RV</t>
  </si>
  <si>
    <t>250 ml KCC Sleeved Real Vanilla</t>
  </si>
  <si>
    <t>B-KCS250-W15SB</t>
  </si>
  <si>
    <t>250 ml KCC Sleeved Strawberry Bottle</t>
  </si>
  <si>
    <t>B-KCS250-W15YM</t>
  </si>
  <si>
    <t>250 ml Yoghurt Mala Bottle</t>
  </si>
  <si>
    <t>B-KCS500-W23PRF</t>
  </si>
  <si>
    <t>500 ml KCC Sleeved Pineapple Real Fruit</t>
  </si>
  <si>
    <t>B-KCS500-W23RCF</t>
  </si>
  <si>
    <t>500 ml KCC Sleeved Real Coconut Fruit</t>
  </si>
  <si>
    <t>B-KCS500-W23RV</t>
  </si>
  <si>
    <t>500 ml KCC Sleeved Real Vanilla</t>
  </si>
  <si>
    <t>B-KCS500-W23SB</t>
  </si>
  <si>
    <t>500 ml KCC Sleeved Strawberry Bottle</t>
  </si>
  <si>
    <t>B-KCS500-W23YM</t>
  </si>
  <si>
    <t>500 ml Yoghurt Mala Bottle</t>
  </si>
  <si>
    <t>B-L1000-GY60</t>
  </si>
  <si>
    <t>1 Ltr. Grey Oil Bottle</t>
  </si>
  <si>
    <t>B-L1000-N60</t>
  </si>
  <si>
    <t>1 Ltr. Natural oil bottle</t>
  </si>
  <si>
    <t>000002</t>
  </si>
  <si>
    <t>000009</t>
  </si>
  <si>
    <t>B-L25-N210ADH</t>
  </si>
  <si>
    <t>5 Ltr. Natural Printed Adhesive Standard Thinner</t>
  </si>
  <si>
    <t>B-L25-N210ADH-HGT</t>
  </si>
  <si>
    <t>5 Ltr. Natural Printed Adhesive High Gloss Thinner</t>
  </si>
  <si>
    <t>B-L25-N210BASE</t>
  </si>
  <si>
    <t>5 Ltr. Natural Printed Base Beauty Jerrycan</t>
  </si>
  <si>
    <t>B-L25-N210BRAZIL-ST</t>
  </si>
  <si>
    <t>5 Ltr. Natural Printed Brazil Standard Thinner</t>
  </si>
  <si>
    <t>B-L25-N210DURA</t>
  </si>
  <si>
    <t>5 Ltr. Natural Printed Dura Jerrycan</t>
  </si>
  <si>
    <t>B-L25-N210EXTRA-S</t>
  </si>
  <si>
    <t>5 Ltr. Natural Printed Extra Shampoo Jerrycan</t>
  </si>
  <si>
    <t>B-L25-N210HAIR</t>
  </si>
  <si>
    <t>5 Ltr. Natural Printed Hairlax Jerrycan</t>
  </si>
  <si>
    <t>B-L25-N210HOTRE</t>
  </si>
  <si>
    <t>5 Ltr. Nat Printed Hot Bond In Red Jerrycan</t>
  </si>
  <si>
    <t>B-L25-N210JAP</t>
  </si>
  <si>
    <t>5 Ltr. Natural Printed Jap jerrycan</t>
  </si>
  <si>
    <t>B-L25-N210JET</t>
  </si>
  <si>
    <t>5 Ltr. Natural Printed Jet jerrycan</t>
  </si>
  <si>
    <t>B-L50-BK35</t>
  </si>
  <si>
    <t>500ML Black Oil Bottle</t>
  </si>
  <si>
    <t>B-L50-GY35</t>
  </si>
  <si>
    <t>500 ml Grey Oil Bottle</t>
  </si>
  <si>
    <t>B-L50-GY35ORYX</t>
  </si>
  <si>
    <t>500ml Labelled Oryx Brake Fluid Bottle</t>
  </si>
  <si>
    <t>B-L50-O35</t>
  </si>
  <si>
    <t>500 ml Orange Oil Bottle</t>
  </si>
  <si>
    <t>B-L50-O35MJANGO</t>
  </si>
  <si>
    <t>500 ml Orange Printed Mjango Oil Bottle</t>
  </si>
  <si>
    <t>B-L50-RD35</t>
  </si>
  <si>
    <t>500 ml Red Oil Bottle</t>
  </si>
  <si>
    <t>B-L50-W35</t>
  </si>
  <si>
    <t>500 ml White Oil Bottle</t>
  </si>
  <si>
    <t>B-L50-W35ODEX</t>
  </si>
  <si>
    <t>500 ml White Printed Odex C/Soda Bottle</t>
  </si>
  <si>
    <t>B-L502-N155</t>
  </si>
  <si>
    <t>B-L502-N155EXTRA-S</t>
  </si>
  <si>
    <t>B-L502-N155EXTRA-S-EXP</t>
  </si>
  <si>
    <t>5 Ltr. Natural Printed Extra shampoo Jerrycan</t>
  </si>
  <si>
    <t>B-L502-N155HAIR</t>
  </si>
  <si>
    <t>5 Ltr. Natural Printed Hair Jerrycan</t>
  </si>
  <si>
    <t>B-L502-N155HAIR-EXP</t>
  </si>
  <si>
    <t>5 Ltr. Jerrycan Printed Hair</t>
  </si>
  <si>
    <t>B-L502-N155JERE</t>
  </si>
  <si>
    <t>5 Ltr. Nat Printed Jeremiah Shampoo Jerrycan</t>
  </si>
  <si>
    <t>B-L502-N155JERE-EXP</t>
  </si>
  <si>
    <t>5 Ltr. Natural Printed Jeremiah Shampoo</t>
  </si>
  <si>
    <t>B-L502-N155MEP</t>
  </si>
  <si>
    <t>5 Ltr. Natural Printed Mepam Top 3 Jerrycan</t>
  </si>
  <si>
    <t>B-L502-N155SEWECO</t>
  </si>
  <si>
    <t>5 Ltr. Nat Printed Jerrycan</t>
  </si>
  <si>
    <t>B-L502-N155STAR-B</t>
  </si>
  <si>
    <t>5 Ltr. Natural Printed Star Bond Adhesive JerryCan</t>
  </si>
  <si>
    <t>B-L502-N155STAR-C</t>
  </si>
  <si>
    <t>5 Ltr. Natural Printed Star Contact Adhesive Jerry</t>
  </si>
  <si>
    <t>B-L502-N155TRUE</t>
  </si>
  <si>
    <t>5 Ltr. Printed True Beauty Natural Jerrycan</t>
  </si>
  <si>
    <t>B-L502-N155WAMU-C</t>
  </si>
  <si>
    <t>5 Ltr. Natural Printed Wamu Adhesive Contact Jerry</t>
  </si>
  <si>
    <t>B-L502-N190</t>
  </si>
  <si>
    <t>5Ltr Natural Jerrycan</t>
  </si>
  <si>
    <t>B-L502-N210HAIR</t>
  </si>
  <si>
    <t>5 Ltr. Natural Shampoo Printed Hairlax Jerrycan</t>
  </si>
  <si>
    <t>B-L502-W155</t>
  </si>
  <si>
    <t>B-L502-Y155</t>
  </si>
  <si>
    <t>B-L50Z-Y35</t>
  </si>
  <si>
    <t>500ml Yellow Brake Fluid Bottle</t>
  </si>
  <si>
    <t>B-L5R-N30</t>
  </si>
  <si>
    <t>B-L5R-N30GAB-MS</t>
  </si>
  <si>
    <t>500ml Natural Pnt Gabfest Methylated Spirit Bottle</t>
  </si>
  <si>
    <t>B-L5R-RD30</t>
  </si>
  <si>
    <t>B-L5R-W30</t>
  </si>
  <si>
    <t>B-L5R-W30JC</t>
  </si>
  <si>
    <t>500 ml White Printed Chumba Cloves Bottle</t>
  </si>
  <si>
    <t>B-L5R-W30JET</t>
  </si>
  <si>
    <t>500 ml White Printed Jet Bottle</t>
  </si>
  <si>
    <t>B-L5SQ-GN30</t>
  </si>
  <si>
    <t>500ml Green Bottle</t>
  </si>
  <si>
    <t>B-L5SQ-N30</t>
  </si>
  <si>
    <t>B-L5SQ-N30ALAN</t>
  </si>
  <si>
    <t>500 ml Natual Printed Alanic Bottle</t>
  </si>
  <si>
    <t>B-L601R-GY30</t>
  </si>
  <si>
    <t>500ml Grey Plain Bottle</t>
  </si>
  <si>
    <t>IC-28IN-W4</t>
  </si>
  <si>
    <t>B-S42OS-N8</t>
  </si>
  <si>
    <t>OT-LABEL-1LTROILZONE-MAGIC-4T</t>
  </si>
  <si>
    <t>V-MB-BLACK</t>
  </si>
  <si>
    <t>OT-LABEL-PAS-GN</t>
  </si>
  <si>
    <t>000003</t>
  </si>
  <si>
    <t>RMO-B-HD-BK</t>
  </si>
  <si>
    <t>000004</t>
  </si>
  <si>
    <t>OT-WOOVENSACK-30X52X200</t>
  </si>
  <si>
    <t>OT-LABEL-1LTROILZONE-GALLANT</t>
  </si>
  <si>
    <t>Inventory Movement Report</t>
  </si>
  <si>
    <t>Code</t>
  </si>
  <si>
    <t>Sales (pcs)</t>
  </si>
  <si>
    <t>Sales Week</t>
  </si>
  <si>
    <t>Stock code</t>
  </si>
  <si>
    <t>Long description</t>
  </si>
  <si>
    <t>Uom</t>
  </si>
  <si>
    <t>Product class</t>
  </si>
  <si>
    <t>Supplier</t>
  </si>
  <si>
    <t>C/count</t>
  </si>
  <si>
    <t>List price</t>
  </si>
  <si>
    <t>ABC class</t>
  </si>
  <si>
    <t>B-1 Ltr.SPY-N70-1Ltr Natural Sprayer Bottle</t>
  </si>
  <si>
    <t>00</t>
  </si>
  <si>
    <t>20.2093</t>
  </si>
  <si>
    <t>(Sales)</t>
  </si>
  <si>
    <t>Transaction date</t>
  </si>
  <si>
    <t>Transaction</t>
  </si>
  <si>
    <t>Quantity</t>
  </si>
  <si>
    <t>Invoice/dispatch</t>
  </si>
  <si>
    <t>Sales amount</t>
  </si>
  <si>
    <t>Cost amount</t>
  </si>
  <si>
    <t>Branch</t>
  </si>
  <si>
    <t>Salesperson</t>
  </si>
  <si>
    <t>Rev/Rel</t>
  </si>
  <si>
    <t>23/03/2018</t>
  </si>
  <si>
    <t>Invoice</t>
  </si>
  <si>
    <t>5,040</t>
  </si>
  <si>
    <t>LIN0058027</t>
  </si>
  <si>
    <t>CASUN01</t>
  </si>
  <si>
    <t>97,780.68</t>
  </si>
  <si>
    <t>73,633.59</t>
  </si>
  <si>
    <t>Local</t>
  </si>
  <si>
    <t>TRACY</t>
  </si>
  <si>
    <t>16/04/2018</t>
  </si>
  <si>
    <t>500</t>
  </si>
  <si>
    <t>LIN0058881</t>
  </si>
  <si>
    <t>9,700.46</t>
  </si>
  <si>
    <t>7,304.92</t>
  </si>
  <si>
    <t>29/05/2018</t>
  </si>
  <si>
    <t>LIN0060960</t>
  </si>
  <si>
    <t>1,396.87</t>
  </si>
  <si>
    <t>1,051.91</t>
  </si>
  <si>
    <t>16/06/2018</t>
  </si>
  <si>
    <t>LIN0061690</t>
  </si>
  <si>
    <t>1,049.87</t>
  </si>
  <si>
    <t>11/08/2018</t>
  </si>
  <si>
    <t>LIN0064383</t>
  </si>
  <si>
    <t>2,793.73</t>
  </si>
  <si>
    <t>2,099.71</t>
  </si>
  <si>
    <t>ANTHONY</t>
  </si>
  <si>
    <t>19/09/2018</t>
  </si>
  <si>
    <t>2,596</t>
  </si>
  <si>
    <t>LIN0066287</t>
  </si>
  <si>
    <t>50,364.81</t>
  </si>
  <si>
    <t>37,620.32</t>
  </si>
  <si>
    <t>B-1000VIV-W66-1 Ltr. Vivek Angular White Bottle</t>
  </si>
  <si>
    <t>0.00</t>
  </si>
  <si>
    <t>03/03/2018</t>
  </si>
  <si>
    <t>3,960</t>
  </si>
  <si>
    <t>LIN0056902</t>
  </si>
  <si>
    <t>VIV01</t>
  </si>
  <si>
    <t>89,931.60</t>
  </si>
  <si>
    <t>64,126.38</t>
  </si>
  <si>
    <t>ARFAN</t>
  </si>
  <si>
    <t>B-100COC-W22-100 gm Cocoa Excel White jar</t>
  </si>
  <si>
    <t>02/03/2018</t>
  </si>
  <si>
    <t>5,400</t>
  </si>
  <si>
    <t>LIN0056775</t>
  </si>
  <si>
    <t>EXC01</t>
  </si>
  <si>
    <t>33,912.00</t>
  </si>
  <si>
    <t>19,521.76</t>
  </si>
  <si>
    <t>GP</t>
  </si>
  <si>
    <t>12/03/2018</t>
  </si>
  <si>
    <t>9,600</t>
  </si>
  <si>
    <t>LIN0057279</t>
  </si>
  <si>
    <t>60,288.00</t>
  </si>
  <si>
    <t>34,705.34</t>
  </si>
  <si>
    <t>13/03/2018</t>
  </si>
  <si>
    <t>4,800</t>
  </si>
  <si>
    <t>LIN0057349</t>
  </si>
  <si>
    <t>30,144.00</t>
  </si>
  <si>
    <t>17,352.67</t>
  </si>
  <si>
    <t>14/03/2018</t>
  </si>
  <si>
    <t>6,600</t>
  </si>
  <si>
    <t>LIN0057452</t>
  </si>
  <si>
    <t>41,448.00</t>
  </si>
  <si>
    <t>23,859.92</t>
  </si>
  <si>
    <t>15/03/2018</t>
  </si>
  <si>
    <t>LIN0057569</t>
  </si>
  <si>
    <t>28,260.00</t>
  </si>
  <si>
    <t>16,268.13</t>
  </si>
  <si>
    <t>17/03/2018</t>
  </si>
  <si>
    <t>6,900</t>
  </si>
  <si>
    <t>LIN0057634</t>
  </si>
  <si>
    <t>43,332.00</t>
  </si>
  <si>
    <t>24,944.47</t>
  </si>
  <si>
    <t>19/03/2018</t>
  </si>
  <si>
    <t>12,900</t>
  </si>
  <si>
    <t>LIN0057684</t>
  </si>
  <si>
    <t>81,012.00</t>
  </si>
  <si>
    <t>46,635.31</t>
  </si>
  <si>
    <t>22/03/2018</t>
  </si>
  <si>
    <t>LIN0057922</t>
  </si>
  <si>
    <t>20,724.00</t>
  </si>
  <si>
    <t>11,929.96</t>
  </si>
  <si>
    <t>5,100</t>
  </si>
  <si>
    <t>LIN0057982</t>
  </si>
  <si>
    <t>32,028.00</t>
  </si>
  <si>
    <t>18,437.21</t>
  </si>
  <si>
    <t>24/03/2018</t>
  </si>
  <si>
    <t>LIN0058042</t>
  </si>
  <si>
    <t>26/03/2018</t>
  </si>
  <si>
    <t>11,100</t>
  </si>
  <si>
    <t>LIN0058103</t>
  </si>
  <si>
    <t>69,708.00</t>
  </si>
  <si>
    <t>40,128.05</t>
  </si>
  <si>
    <t>27/03/2018</t>
  </si>
  <si>
    <t>LIN0058166</t>
  </si>
  <si>
    <t>37,680.00</t>
  </si>
  <si>
    <t>21,690.84</t>
  </si>
  <si>
    <t>28/03/2018</t>
  </si>
  <si>
    <t>LIN0058272</t>
  </si>
  <si>
    <t>09/04/2018</t>
  </si>
  <si>
    <t>12,300</t>
  </si>
  <si>
    <t>LIN0058457</t>
  </si>
  <si>
    <t>77,244.00</t>
  </si>
  <si>
    <t>44,466.22</t>
  </si>
  <si>
    <t>10/04/2018</t>
  </si>
  <si>
    <t>LIN0058583</t>
  </si>
  <si>
    <t>13/04/2018</t>
  </si>
  <si>
    <t>3,600</t>
  </si>
  <si>
    <t>LIN0058760</t>
  </si>
  <si>
    <t>22,608.00</t>
  </si>
  <si>
    <t>13,014.50</t>
  </si>
  <si>
    <t>14/04/2018</t>
  </si>
  <si>
    <t>LIN0058818</t>
  </si>
  <si>
    <t>LIN0058836</t>
  </si>
  <si>
    <t>17/04/2018</t>
  </si>
  <si>
    <t>LIN0058902</t>
  </si>
  <si>
    <t>18/04/2018</t>
  </si>
  <si>
    <t>LIN0058980</t>
  </si>
  <si>
    <t>19/04/2018</t>
  </si>
  <si>
    <t>LIN0059040</t>
  </si>
  <si>
    <t>20/04/2018</t>
  </si>
  <si>
    <t>LIN0059085</t>
  </si>
  <si>
    <t>23/04/2018</t>
  </si>
  <si>
    <t>LIN0059193</t>
  </si>
  <si>
    <t>45,216.00</t>
  </si>
  <si>
    <t>26,029.01</t>
  </si>
  <si>
    <t>24/04/2018</t>
  </si>
  <si>
    <t>LIN0059228</t>
  </si>
  <si>
    <t>25/04/2018</t>
  </si>
  <si>
    <t>900</t>
  </si>
  <si>
    <t>LIN0059285</t>
  </si>
  <si>
    <t>5,652.00</t>
  </si>
  <si>
    <t>3,253.63</t>
  </si>
  <si>
    <t>27/04/2018</t>
  </si>
  <si>
    <t>1,500</t>
  </si>
  <si>
    <t>LIN0059403</t>
  </si>
  <si>
    <t>9,420.00</t>
  </si>
  <si>
    <t>5,422.71</t>
  </si>
  <si>
    <t>02/05/2018</t>
  </si>
  <si>
    <t>LIN0059504</t>
  </si>
  <si>
    <t>34,854.00</t>
  </si>
  <si>
    <t>04/05/2018</t>
  </si>
  <si>
    <t>LIN0059583</t>
  </si>
  <si>
    <t>20,912.40</t>
  </si>
  <si>
    <t>05/05/2018</t>
  </si>
  <si>
    <t>LIN0059644</t>
  </si>
  <si>
    <t>22,567.96</t>
  </si>
  <si>
    <t>15,183.59</t>
  </si>
  <si>
    <t>08/05/2018</t>
  </si>
  <si>
    <t>9,300</t>
  </si>
  <si>
    <t>LIN0059684</t>
  </si>
  <si>
    <t>54,023.70</t>
  </si>
  <si>
    <t>33,620.80</t>
  </si>
  <si>
    <t>LIN0059685</t>
  </si>
  <si>
    <t>27,883.20</t>
  </si>
  <si>
    <t>09/05/2018</t>
  </si>
  <si>
    <t>LIN0059780</t>
  </si>
  <si>
    <t>24,397.80</t>
  </si>
  <si>
    <t>10/05/2018</t>
  </si>
  <si>
    <t>LIN0059872</t>
  </si>
  <si>
    <t>26,140.50</t>
  </si>
  <si>
    <t>11/05/2018</t>
  </si>
  <si>
    <t>LIN0059932</t>
  </si>
  <si>
    <t>12/05/2018</t>
  </si>
  <si>
    <t>6,300</t>
  </si>
  <si>
    <t>LIN0060001</t>
  </si>
  <si>
    <t>36,596.70</t>
  </si>
  <si>
    <t>22,775.38</t>
  </si>
  <si>
    <t>14/05/2018</t>
  </si>
  <si>
    <t>LIN0060050</t>
  </si>
  <si>
    <t>45,310.20</t>
  </si>
  <si>
    <t>28,198.09</t>
  </si>
  <si>
    <t>15/05/2018</t>
  </si>
  <si>
    <t>LIN0060107</t>
  </si>
  <si>
    <t>31,368.60</t>
  </si>
  <si>
    <t>16/05/2018</t>
  </si>
  <si>
    <t>LIN0060197</t>
  </si>
  <si>
    <t>17/05/2018</t>
  </si>
  <si>
    <t>5,700</t>
  </si>
  <si>
    <t>LIN0060283</t>
  </si>
  <si>
    <t>33,111.30</t>
  </si>
  <si>
    <t>20,606.30</t>
  </si>
  <si>
    <t>18/05/2018</t>
  </si>
  <si>
    <t>LIN0060353</t>
  </si>
  <si>
    <t>40,082.10</t>
  </si>
  <si>
    <t>19/05/2018</t>
  </si>
  <si>
    <t>LIN0060401</t>
  </si>
  <si>
    <t>21/05/2018</t>
  </si>
  <si>
    <t>LIN0060462</t>
  </si>
  <si>
    <t>59,251.80</t>
  </si>
  <si>
    <t>36,874.43</t>
  </si>
  <si>
    <t>22/05/2018</t>
  </si>
  <si>
    <t>LIN0060538</t>
  </si>
  <si>
    <t>38,339.40</t>
  </si>
  <si>
    <t>23/05/2018</t>
  </si>
  <si>
    <t>LIN0060610</t>
  </si>
  <si>
    <t>24/05/2018</t>
  </si>
  <si>
    <t>LIN0060678</t>
  </si>
  <si>
    <t>25/05/2018</t>
  </si>
  <si>
    <t>7,500</t>
  </si>
  <si>
    <t>LIN0060760</t>
  </si>
  <si>
    <t>43,567.50</t>
  </si>
  <si>
    <t>27,113.55</t>
  </si>
  <si>
    <t>26/05/2018</t>
  </si>
  <si>
    <t>LIN0060808</t>
  </si>
  <si>
    <t>28/05/2018</t>
  </si>
  <si>
    <t>LIN0060870</t>
  </si>
  <si>
    <t>LIN0060940</t>
  </si>
  <si>
    <t>30/05/2018</t>
  </si>
  <si>
    <t>LIN0061003</t>
  </si>
  <si>
    <t>25,630.38</t>
  </si>
  <si>
    <t>02/06/2018</t>
  </si>
  <si>
    <t>LIN0061067</t>
  </si>
  <si>
    <t>29,625.90</t>
  </si>
  <si>
    <t>21,785.82</t>
  </si>
  <si>
    <t>04/06/2018</t>
  </si>
  <si>
    <t>9,200</t>
  </si>
  <si>
    <t>LIN0061123</t>
  </si>
  <si>
    <t>53,442.80</t>
  </si>
  <si>
    <t>39,299.92</t>
  </si>
  <si>
    <t>3,100</t>
  </si>
  <si>
    <t>LIN0061124</t>
  </si>
  <si>
    <t>18,007.90</t>
  </si>
  <si>
    <t>13,242.36</t>
  </si>
  <si>
    <t>LIN0061152</t>
  </si>
  <si>
    <t>5,228.10</t>
  </si>
  <si>
    <t>3,844.56</t>
  </si>
  <si>
    <t>RAHUL</t>
  </si>
  <si>
    <t>05/06/2018</t>
  </si>
  <si>
    <t>LIN0061182</t>
  </si>
  <si>
    <t>29,474.94</t>
  </si>
  <si>
    <t>06/06/2018</t>
  </si>
  <si>
    <t>LIN0061220</t>
  </si>
  <si>
    <t>32,037.98</t>
  </si>
  <si>
    <t>07/06/2018</t>
  </si>
  <si>
    <t>LIN0061279</t>
  </si>
  <si>
    <t>08/06/2018</t>
  </si>
  <si>
    <t>LIN0061347</t>
  </si>
  <si>
    <t>33,319.49</t>
  </si>
  <si>
    <t>09/06/2018</t>
  </si>
  <si>
    <t>LIN0061396</t>
  </si>
  <si>
    <t>11/06/2018</t>
  </si>
  <si>
    <t>14,400</t>
  </si>
  <si>
    <t>LIN0061455</t>
  </si>
  <si>
    <t>83,649.60</t>
  </si>
  <si>
    <t>61,512.91</t>
  </si>
  <si>
    <t>12/06/2018</t>
  </si>
  <si>
    <t>LIN0061502</t>
  </si>
  <si>
    <t>13/06/2018</t>
  </si>
  <si>
    <t>LIN0061588</t>
  </si>
  <si>
    <t>14/06/2018</t>
  </si>
  <si>
    <t>8,400</t>
  </si>
  <si>
    <t>LIN0061648</t>
  </si>
  <si>
    <t>48,795.60</t>
  </si>
  <si>
    <t>35,882.53</t>
  </si>
  <si>
    <t>LIN0061703</t>
  </si>
  <si>
    <t>19/06/2018</t>
  </si>
  <si>
    <t>LIN0061779</t>
  </si>
  <si>
    <t>41,824.80</t>
  </si>
  <si>
    <t>30,756.46</t>
  </si>
  <si>
    <t>20/06/2018</t>
  </si>
  <si>
    <t>LIN0061848</t>
  </si>
  <si>
    <t>21/06/2018</t>
  </si>
  <si>
    <t>LIN0061894</t>
  </si>
  <si>
    <t>31,671.15</t>
  </si>
  <si>
    <t>22/06/2018</t>
  </si>
  <si>
    <t>8,100</t>
  </si>
  <si>
    <t>LIN0061947</t>
  </si>
  <si>
    <t>47,052.90</t>
  </si>
  <si>
    <t>34,204.84</t>
  </si>
  <si>
    <t>23/06/2018</t>
  </si>
  <si>
    <t>LIN0061993</t>
  </si>
  <si>
    <t>22,803.23</t>
  </si>
  <si>
    <t>25/06/2018</t>
  </si>
  <si>
    <t>15,600</t>
  </si>
  <si>
    <t>LIN0062036</t>
  </si>
  <si>
    <t>90,620.40</t>
  </si>
  <si>
    <t>65,875.99</t>
  </si>
  <si>
    <t>26/06/2018</t>
  </si>
  <si>
    <t>LIN0062099</t>
  </si>
  <si>
    <t>29,133.39</t>
  </si>
  <si>
    <t>27/06/2018</t>
  </si>
  <si>
    <t>LIN0062175</t>
  </si>
  <si>
    <t>24,066.71</t>
  </si>
  <si>
    <t>28/06/2018</t>
  </si>
  <si>
    <t>LIN0062246</t>
  </si>
  <si>
    <t>22,800.04</t>
  </si>
  <si>
    <t>30/06/2018</t>
  </si>
  <si>
    <t>LIN0062305</t>
  </si>
  <si>
    <t>27,866.72</t>
  </si>
  <si>
    <t>02/07/2018</t>
  </si>
  <si>
    <t>LIN0062355</t>
  </si>
  <si>
    <t>32,933.39</t>
  </si>
  <si>
    <t>03/07/2018</t>
  </si>
  <si>
    <t>LIN0062404</t>
  </si>
  <si>
    <t>12,198.90</t>
  </si>
  <si>
    <t>8,866.39</t>
  </si>
  <si>
    <t>04/07/2018</t>
  </si>
  <si>
    <t>LIN0062472</t>
  </si>
  <si>
    <t>24,065.91</t>
  </si>
  <si>
    <t>05/07/2018</t>
  </si>
  <si>
    <t>LIN0062539</t>
  </si>
  <si>
    <t>3,485.40</t>
  </si>
  <si>
    <t>2,533.25</t>
  </si>
  <si>
    <t>LIN0062540</t>
  </si>
  <si>
    <t>29,132.42</t>
  </si>
  <si>
    <t>06/07/2018</t>
  </si>
  <si>
    <t>LIN0062592</t>
  </si>
  <si>
    <t>26,598.35</t>
  </si>
  <si>
    <t>07/07/2018</t>
  </si>
  <si>
    <t>LIN0062643</t>
  </si>
  <si>
    <t>24,065.17</t>
  </si>
  <si>
    <t>10/07/2018</t>
  </si>
  <si>
    <t>21,000</t>
  </si>
  <si>
    <t>LIN0062756</t>
  </si>
  <si>
    <t>121,989.00</t>
  </si>
  <si>
    <t>88,903.29</t>
  </si>
  <si>
    <t>11/07/2018</t>
  </si>
  <si>
    <t>LIN0062788</t>
  </si>
  <si>
    <t>22,860.85</t>
  </si>
  <si>
    <t>12/07/2018</t>
  </si>
  <si>
    <t>LIN0062880</t>
  </si>
  <si>
    <t>25,400.94</t>
  </si>
  <si>
    <t>13/07/2018</t>
  </si>
  <si>
    <t>LIN0062918</t>
  </si>
  <si>
    <t>27,941.03</t>
  </si>
  <si>
    <t>14/07/2018</t>
  </si>
  <si>
    <t>LIN0062977</t>
  </si>
  <si>
    <t>26,670.99</t>
  </si>
  <si>
    <t>16/07/2018</t>
  </si>
  <si>
    <t>LIN0063015</t>
  </si>
  <si>
    <t>19,169.70</t>
  </si>
  <si>
    <t>13,970.52</t>
  </si>
  <si>
    <t>18/07/2018</t>
  </si>
  <si>
    <t>LIN0063130</t>
  </si>
  <si>
    <t>13,941.60</t>
  </si>
  <si>
    <t>10,194.79</t>
  </si>
  <si>
    <t>19/07/2018</t>
  </si>
  <si>
    <t>LIN0063192</t>
  </si>
  <si>
    <t>29,310.03</t>
  </si>
  <si>
    <t>20/07/2018</t>
  </si>
  <si>
    <t>LIN0063252</t>
  </si>
  <si>
    <t>28,035.68</t>
  </si>
  <si>
    <t>21/07/2018</t>
  </si>
  <si>
    <t>LIN0063296</t>
  </si>
  <si>
    <t>24,212.63</t>
  </si>
  <si>
    <t>23/07/2018</t>
  </si>
  <si>
    <t>15,300</t>
  </si>
  <si>
    <t>LIN0063352</t>
  </si>
  <si>
    <t>88,877.70</t>
  </si>
  <si>
    <t>64,991.80</t>
  </si>
  <si>
    <t>24/07/2018</t>
  </si>
  <si>
    <t>LIN0063438</t>
  </si>
  <si>
    <t>20,389.58</t>
  </si>
  <si>
    <t>25/07/2018</t>
  </si>
  <si>
    <t>LIN0063498</t>
  </si>
  <si>
    <t>26/07/2018</t>
  </si>
  <si>
    <t>LIN0063576</t>
  </si>
  <si>
    <t>31,777.51</t>
  </si>
  <si>
    <t>27/07/2018</t>
  </si>
  <si>
    <t>LIN0063626</t>
  </si>
  <si>
    <t>25,666.45</t>
  </si>
  <si>
    <t>28/07/2018</t>
  </si>
  <si>
    <t>LIN0063680</t>
  </si>
  <si>
    <t>30,555.30</t>
  </si>
  <si>
    <t>30/07/2018</t>
  </si>
  <si>
    <t>LIN0063710</t>
  </si>
  <si>
    <t>66,222.60</t>
  </si>
  <si>
    <t>46,444.06</t>
  </si>
  <si>
    <t>3,900</t>
  </si>
  <si>
    <t>LIN0063711</t>
  </si>
  <si>
    <t>22,655.10</t>
  </si>
  <si>
    <t>15,888.76</t>
  </si>
  <si>
    <t>01/08/2018</t>
  </si>
  <si>
    <t>LIN0063814</t>
  </si>
  <si>
    <t>24,444.24</t>
  </si>
  <si>
    <t>02/08/2018</t>
  </si>
  <si>
    <t>LIN0063869</t>
  </si>
  <si>
    <t>29,333.09</t>
  </si>
  <si>
    <t>03/08/2018</t>
  </si>
  <si>
    <t>LIN0063942</t>
  </si>
  <si>
    <t>04/08/2018</t>
  </si>
  <si>
    <t>LIN0063989</t>
  </si>
  <si>
    <t>23,222.03</t>
  </si>
  <si>
    <t>06/08/2018</t>
  </si>
  <si>
    <t>16,800</t>
  </si>
  <si>
    <t>LIN0064021</t>
  </si>
  <si>
    <t>97,591.20</t>
  </si>
  <si>
    <t>68,443.87</t>
  </si>
  <si>
    <t>07/08/2018</t>
  </si>
  <si>
    <t>LIN0064104</t>
  </si>
  <si>
    <t>08/08/2018</t>
  </si>
  <si>
    <t>LIN0064182</t>
  </si>
  <si>
    <t>28,110.88</t>
  </si>
  <si>
    <t>09/08/2018</t>
  </si>
  <si>
    <t>LIN0064259</t>
  </si>
  <si>
    <t>10/08/2018</t>
  </si>
  <si>
    <t>LIN0064323</t>
  </si>
  <si>
    <t>LIN0064375</t>
  </si>
  <si>
    <t>13/08/2018</t>
  </si>
  <si>
    <t>LIN0064414</t>
  </si>
  <si>
    <t>14/08/2018</t>
  </si>
  <si>
    <t>LIN0064462</t>
  </si>
  <si>
    <t>15/08/2018</t>
  </si>
  <si>
    <t>LIN0064533</t>
  </si>
  <si>
    <t>16/08/2018</t>
  </si>
  <si>
    <t>LIN0064594</t>
  </si>
  <si>
    <t>17/08/2018</t>
  </si>
  <si>
    <t>LIN0064664</t>
  </si>
  <si>
    <t>18,333.18</t>
  </si>
  <si>
    <t>18/08/2018</t>
  </si>
  <si>
    <t>LIN0064713</t>
  </si>
  <si>
    <t>3,666.64</t>
  </si>
  <si>
    <t>LIN0064717</t>
  </si>
  <si>
    <t>2,444.42</t>
  </si>
  <si>
    <t>20/08/2018</t>
  </si>
  <si>
    <t>14,100</t>
  </si>
  <si>
    <t>LIN0064768</t>
  </si>
  <si>
    <t>81,906.90</t>
  </si>
  <si>
    <t>57,443.96</t>
  </si>
  <si>
    <t>24/08/2018</t>
  </si>
  <si>
    <t>LIN0065003</t>
  </si>
  <si>
    <t>20,777.60</t>
  </si>
  <si>
    <t>25/08/2018</t>
  </si>
  <si>
    <t>LIN0065021</t>
  </si>
  <si>
    <t>17,110.97</t>
  </si>
  <si>
    <t>27/08/2018</t>
  </si>
  <si>
    <t>LIN0065044</t>
  </si>
  <si>
    <t>62,332.81</t>
  </si>
  <si>
    <t>28/08/2018</t>
  </si>
  <si>
    <t>LIN0065100</t>
  </si>
  <si>
    <t>14,666.54</t>
  </si>
  <si>
    <t>29/08/2018</t>
  </si>
  <si>
    <t>LIN0065150</t>
  </si>
  <si>
    <t>30/08/2018</t>
  </si>
  <si>
    <t>LIN0065200</t>
  </si>
  <si>
    <t>26,888.66</t>
  </si>
  <si>
    <t>01/09/2018</t>
  </si>
  <si>
    <t>LIN0065251</t>
  </si>
  <si>
    <t>03/09/2018</t>
  </si>
  <si>
    <t>LIN0065281</t>
  </si>
  <si>
    <t>80,164.20</t>
  </si>
  <si>
    <t>56,221.75</t>
  </si>
  <si>
    <t>04/09/2018</t>
  </si>
  <si>
    <t>LIN0065354</t>
  </si>
  <si>
    <t>05/09/2018</t>
  </si>
  <si>
    <t>LIN0065426</t>
  </si>
  <si>
    <t>06/09/2018</t>
  </si>
  <si>
    <t>LIN0065481</t>
  </si>
  <si>
    <t>LIN0065488</t>
  </si>
  <si>
    <t>07/09/2018</t>
  </si>
  <si>
    <t>LIN0065565</t>
  </si>
  <si>
    <t>08/09/2018</t>
  </si>
  <si>
    <t>LIN0065626</t>
  </si>
  <si>
    <t>10/09/2018</t>
  </si>
  <si>
    <t>LIN0065676</t>
  </si>
  <si>
    <t>58,666.18</t>
  </si>
  <si>
    <t>11/09/2018</t>
  </si>
  <si>
    <t>LIN0065743</t>
  </si>
  <si>
    <t>12/09/2018</t>
  </si>
  <si>
    <t>LIN0065847</t>
  </si>
  <si>
    <t>13/09/2018</t>
  </si>
  <si>
    <t>LIN0065902</t>
  </si>
  <si>
    <t>14/09/2018</t>
  </si>
  <si>
    <t>LIN0065967</t>
  </si>
  <si>
    <t>15/09/2018</t>
  </si>
  <si>
    <t>LIN0066027</t>
  </si>
  <si>
    <t>17/09/2018</t>
  </si>
  <si>
    <t>LIN0066076</t>
  </si>
  <si>
    <t>48,888.48</t>
  </si>
  <si>
    <t>18/09/2018</t>
  </si>
  <si>
    <t>LIN0066198</t>
  </si>
  <si>
    <t>LIN0066230</t>
  </si>
  <si>
    <t>24,051.26</t>
  </si>
  <si>
    <t>20/09/2018</t>
  </si>
  <si>
    <t>LIN0066316</t>
  </si>
  <si>
    <t>21/09/2018</t>
  </si>
  <si>
    <t>LIN0066393</t>
  </si>
  <si>
    <t>52,281.00</t>
  </si>
  <si>
    <t>37,975.68</t>
  </si>
  <si>
    <t>22/09/2018</t>
  </si>
  <si>
    <t>LIN0066457</t>
  </si>
  <si>
    <t>21,519.55</t>
  </si>
  <si>
    <t>24/09/2018</t>
  </si>
  <si>
    <t>LIN0066534</t>
  </si>
  <si>
    <t>59,495.23</t>
  </si>
  <si>
    <t>25/09/2018</t>
  </si>
  <si>
    <t>LIN0066612</t>
  </si>
  <si>
    <t>32,912.26</t>
  </si>
  <si>
    <t>26/09/2018</t>
  </si>
  <si>
    <t>LIN0066659</t>
  </si>
  <si>
    <t>27/09/2018</t>
  </si>
  <si>
    <t>LIN0066740</t>
  </si>
  <si>
    <t>30,380.54</t>
  </si>
  <si>
    <t>29/09/2018</t>
  </si>
  <si>
    <t>LIN0066808</t>
  </si>
  <si>
    <t>20,253.70</t>
  </si>
  <si>
    <t>01/10/2018</t>
  </si>
  <si>
    <t>LIN0066850</t>
  </si>
  <si>
    <t>02/10/2018</t>
  </si>
  <si>
    <t>LIN0066935</t>
  </si>
  <si>
    <t>03/10/2018</t>
  </si>
  <si>
    <t>LIN0067009</t>
  </si>
  <si>
    <t>16,456.13</t>
  </si>
  <si>
    <t>04/10/2018</t>
  </si>
  <si>
    <t>LIN0067071</t>
  </si>
  <si>
    <t>22,785.41</t>
  </si>
  <si>
    <t>05/10/2018</t>
  </si>
  <si>
    <t>LIN0067152</t>
  </si>
  <si>
    <t>06/10/2018</t>
  </si>
  <si>
    <t>LIN0067211</t>
  </si>
  <si>
    <t>08/10/2018</t>
  </si>
  <si>
    <t>9,900</t>
  </si>
  <si>
    <t>LIN0067257</t>
  </si>
  <si>
    <t>57,509.10</t>
  </si>
  <si>
    <t>41,773.25</t>
  </si>
  <si>
    <t>09/10/2018</t>
  </si>
  <si>
    <t>LIN0067324</t>
  </si>
  <si>
    <t>18,987.84</t>
  </si>
  <si>
    <t>11/10/2018</t>
  </si>
  <si>
    <t>LIN0067433</t>
  </si>
  <si>
    <t>12/10/2018</t>
  </si>
  <si>
    <t>LIN0067506</t>
  </si>
  <si>
    <t>13/10/2018</t>
  </si>
  <si>
    <t>LIN0067570</t>
  </si>
  <si>
    <t>10,456.20</t>
  </si>
  <si>
    <t>7,595.14</t>
  </si>
  <si>
    <t>15/10/2018</t>
  </si>
  <si>
    <t>14,700</t>
  </si>
  <si>
    <t>LIN0067617</t>
  </si>
  <si>
    <t>85,392.30</t>
  </si>
  <si>
    <t>62,026.94</t>
  </si>
  <si>
    <t>16/10/2018</t>
  </si>
  <si>
    <t>LIN0067710</t>
  </si>
  <si>
    <t>17/10/2018</t>
  </si>
  <si>
    <t>LIN0067807</t>
  </si>
  <si>
    <t>18/10/2018</t>
  </si>
  <si>
    <t>LIN0067864</t>
  </si>
  <si>
    <t>19/10/2018</t>
  </si>
  <si>
    <t>LIN0067929</t>
  </si>
  <si>
    <t>22/10/2018</t>
  </si>
  <si>
    <t>13,500</t>
  </si>
  <si>
    <t>LIN0068001</t>
  </si>
  <si>
    <t>78,421.50</t>
  </si>
  <si>
    <t>56,963.52</t>
  </si>
  <si>
    <t>23/10/2018</t>
  </si>
  <si>
    <t>LIN0068086</t>
  </si>
  <si>
    <t>24/10/2018</t>
  </si>
  <si>
    <t>LIN0068161</t>
  </si>
  <si>
    <t>26,582.98</t>
  </si>
  <si>
    <t>25/10/2018</t>
  </si>
  <si>
    <t>LIN0068238</t>
  </si>
  <si>
    <t>27,848.83</t>
  </si>
  <si>
    <t>26/10/2018</t>
  </si>
  <si>
    <t>LIN0068295</t>
  </si>
  <si>
    <t>29,114.69</t>
  </si>
  <si>
    <t>27/10/2018</t>
  </si>
  <si>
    <t>LIN0068363</t>
  </si>
  <si>
    <t>34,178.11</t>
  </si>
  <si>
    <t>29/10/2018</t>
  </si>
  <si>
    <t>LIN0068427</t>
  </si>
  <si>
    <t>64,479.90</t>
  </si>
  <si>
    <t>46,836.67</t>
  </si>
  <si>
    <t>31/10/2018</t>
  </si>
  <si>
    <t>LIN0068576</t>
  </si>
  <si>
    <t>01/11/2018</t>
  </si>
  <si>
    <t>LIN0068648</t>
  </si>
  <si>
    <t>31,646.40</t>
  </si>
  <si>
    <t>B-100IBL-PW14.5-100 ml Pearly White lotion bottle</t>
  </si>
  <si>
    <t>67,680</t>
  </si>
  <si>
    <t>LIN0057388</t>
  </si>
  <si>
    <t>INT06</t>
  </si>
  <si>
    <t>240,264.00</t>
  </si>
  <si>
    <t>286,270.83</t>
  </si>
  <si>
    <t>25,200</t>
  </si>
  <si>
    <t>LIN0057558</t>
  </si>
  <si>
    <t>89,460.00</t>
  </si>
  <si>
    <t>106,590.20</t>
  </si>
  <si>
    <t>8,640</t>
  </si>
  <si>
    <t>LIN0058095</t>
  </si>
  <si>
    <t>30,672.00</t>
  </si>
  <si>
    <t>36,545.21</t>
  </si>
  <si>
    <t>17,280</t>
  </si>
  <si>
    <t>LIN0058197</t>
  </si>
  <si>
    <t>61,344.00</t>
  </si>
  <si>
    <t>73,090.43</t>
  </si>
  <si>
    <t>5,760</t>
  </si>
  <si>
    <t>LIN0058262</t>
  </si>
  <si>
    <t>20,448.00</t>
  </si>
  <si>
    <t>24,363.48</t>
  </si>
  <si>
    <t>29/03/2018</t>
  </si>
  <si>
    <t>LIN0058317</t>
  </si>
  <si>
    <t>10,224.00</t>
  </si>
  <si>
    <t>12,181.74</t>
  </si>
  <si>
    <t>LIN0058487</t>
  </si>
  <si>
    <t>76,680.00</t>
  </si>
  <si>
    <t>91,363.03</t>
  </si>
  <si>
    <t>LIN0058537</t>
  </si>
  <si>
    <t>17,892.00</t>
  </si>
  <si>
    <t>21,318.04</t>
  </si>
  <si>
    <t>LIN0058772</t>
  </si>
  <si>
    <t>LIN0058834</t>
  </si>
  <si>
    <t>40,896.00</t>
  </si>
  <si>
    <t>48,726.95</t>
  </si>
  <si>
    <t>LIN0058908</t>
  </si>
  <si>
    <t>7,920</t>
  </si>
  <si>
    <t>LIN0058986</t>
  </si>
  <si>
    <t>28,116.00</t>
  </si>
  <si>
    <t>33,499.78</t>
  </si>
  <si>
    <t>LIN0059046</t>
  </si>
  <si>
    <t>12,960</t>
  </si>
  <si>
    <t>LIN0059199</t>
  </si>
  <si>
    <t>46,008.00</t>
  </si>
  <si>
    <t>54,817.82</t>
  </si>
  <si>
    <t>B-100JOH-W14-100 gm White Johnson Jar</t>
  </si>
  <si>
    <t>01/03/2018</t>
  </si>
  <si>
    <t>2,600</t>
  </si>
  <si>
    <t>LIN0056717</t>
  </si>
  <si>
    <t>SCJ02</t>
  </si>
  <si>
    <t>15,444.00</t>
  </si>
  <si>
    <t>11,516.02</t>
  </si>
  <si>
    <t>2,200</t>
  </si>
  <si>
    <t>LIN0056722</t>
  </si>
  <si>
    <t>13,068.00</t>
  </si>
  <si>
    <t>9,744.33</t>
  </si>
  <si>
    <t>LIN0056815</t>
  </si>
  <si>
    <t>14,256.00</t>
  </si>
  <si>
    <t>10,630.18</t>
  </si>
  <si>
    <t>05/03/2018</t>
  </si>
  <si>
    <t>LIN0056977</t>
  </si>
  <si>
    <t>42,768.00</t>
  </si>
  <si>
    <t>31,890.53</t>
  </si>
  <si>
    <t>LIN0058962</t>
  </si>
  <si>
    <t>24,948.00</t>
  </si>
  <si>
    <t>18,602.81</t>
  </si>
  <si>
    <t>LIN0058963</t>
  </si>
  <si>
    <t>LIN0059479</t>
  </si>
  <si>
    <t>28,512.00</t>
  </si>
  <si>
    <t>21,260.35</t>
  </si>
  <si>
    <t>LIN0060046</t>
  </si>
  <si>
    <t>57,024.00</t>
  </si>
  <si>
    <t>42,520.70</t>
  </si>
  <si>
    <t>LIN0060131</t>
  </si>
  <si>
    <t>21,384.00</t>
  </si>
  <si>
    <t>15,945.26</t>
  </si>
  <si>
    <t>LIN0060185</t>
  </si>
  <si>
    <t>Credit note</t>
  </si>
  <si>
    <t>-2,400</t>
  </si>
  <si>
    <t>LIN8002295</t>
  </si>
  <si>
    <t>-14,256.00</t>
  </si>
  <si>
    <t>-10,630.18</t>
  </si>
  <si>
    <t>LIN0060250</t>
  </si>
  <si>
    <t>10,692.00</t>
  </si>
  <si>
    <t>7,972.63</t>
  </si>
  <si>
    <t>LIN0062341</t>
  </si>
  <si>
    <t>39,204.00</t>
  </si>
  <si>
    <t>29,754.91</t>
  </si>
  <si>
    <t>LIN0062434</t>
  </si>
  <si>
    <t>17,820.00</t>
  </si>
  <si>
    <t>13,527.93</t>
  </si>
  <si>
    <t>09/07/2018</t>
  </si>
  <si>
    <t>22,800</t>
  </si>
  <si>
    <t>LIN0062681</t>
  </si>
  <si>
    <t>135,432.00</t>
  </si>
  <si>
    <t>102,824.12</t>
  </si>
  <si>
    <t>LIN0062739</t>
  </si>
  <si>
    <t>16,235.39</t>
  </si>
  <si>
    <t>LIN0062796</t>
  </si>
  <si>
    <t>8,117.69</t>
  </si>
  <si>
    <t>LIN0062856</t>
  </si>
  <si>
    <t>18,941.29</t>
  </si>
  <si>
    <t>LIN0063006</t>
  </si>
  <si>
    <t>49,896.00</t>
  </si>
  <si>
    <t>37,882.57</t>
  </si>
  <si>
    <t>1,200</t>
  </si>
  <si>
    <t>LIN0063120</t>
  </si>
  <si>
    <t>7,128.00</t>
  </si>
  <si>
    <t>5,411.87</t>
  </si>
  <si>
    <t>LIN0063186</t>
  </si>
  <si>
    <t>10,823.74</t>
  </si>
  <si>
    <t>LIN0063346</t>
  </si>
  <si>
    <t>89,100.00</t>
  </si>
  <si>
    <t>67,648.35</t>
  </si>
  <si>
    <t>LIN0063419</t>
  </si>
  <si>
    <t>16,235.60</t>
  </si>
  <si>
    <t>LIN0063484</t>
  </si>
  <si>
    <t>16,200</t>
  </si>
  <si>
    <t>LIN0063717</t>
  </si>
  <si>
    <t>96,228.00</t>
  </si>
  <si>
    <t>73,044.18</t>
  </si>
  <si>
    <t>LIN0063825</t>
  </si>
  <si>
    <t>13,526.70</t>
  </si>
  <si>
    <t>LIN0064024</t>
  </si>
  <si>
    <t>21,642.72</t>
  </si>
  <si>
    <t>19,800</t>
  </si>
  <si>
    <t>LIN0065775</t>
  </si>
  <si>
    <t>117,612.00</t>
  </si>
  <si>
    <t>89,276.22</t>
  </si>
  <si>
    <t>LIN0065830</t>
  </si>
  <si>
    <t>5,410.68</t>
  </si>
  <si>
    <t>LIN0065909</t>
  </si>
  <si>
    <t>32,076.00</t>
  </si>
  <si>
    <t>24,348.06</t>
  </si>
  <si>
    <t>LIN0066166</t>
  </si>
  <si>
    <t>8,116.02</t>
  </si>
  <si>
    <t>LIN0066167</t>
  </si>
  <si>
    <t>LIN0066239</t>
  </si>
  <si>
    <t>13,420.23</t>
  </si>
  <si>
    <t>LIN0066554</t>
  </si>
  <si>
    <t>103,356.00</t>
  </si>
  <si>
    <t>77,837.33</t>
  </si>
  <si>
    <t>LIN0066728</t>
  </si>
  <si>
    <t>53,460.00</t>
  </si>
  <si>
    <t>40,260.69</t>
  </si>
  <si>
    <t>LIN0066873</t>
  </si>
  <si>
    <t>60,588.00</t>
  </si>
  <si>
    <t>LIN0066943</t>
  </si>
  <si>
    <t>16,104.28</t>
  </si>
  <si>
    <t>LIN0067005</t>
  </si>
  <si>
    <t>21,472.37</t>
  </si>
  <si>
    <t>B-100MOV-LY15-100 ml Movit Light Yellow Lotion Bottle</t>
  </si>
  <si>
    <t>19,152</t>
  </si>
  <si>
    <t>EIN0001111</t>
  </si>
  <si>
    <t>MOV01</t>
  </si>
  <si>
    <t>107,688.91</t>
  </si>
  <si>
    <t>79,593.03</t>
  </si>
  <si>
    <t>Foreign</t>
  </si>
  <si>
    <t>B-100STD17-DB16-100 ml Nivea std17 Dark Blue Bottle</t>
  </si>
  <si>
    <t>LIN0057726</t>
  </si>
  <si>
    <t>BDF01</t>
  </si>
  <si>
    <t>26,359.20</t>
  </si>
  <si>
    <t>22,402.09</t>
  </si>
  <si>
    <t>LIN0057933</t>
  </si>
  <si>
    <t>7,907.76</t>
  </si>
  <si>
    <t>6,720.63</t>
  </si>
  <si>
    <t>LIN0058006</t>
  </si>
  <si>
    <t>15,815.52</t>
  </si>
  <si>
    <t>13,441.26</t>
  </si>
  <si>
    <t>15,120</t>
  </si>
  <si>
    <t>LIN0058108</t>
  </si>
  <si>
    <t>79,077.60</t>
  </si>
  <si>
    <t>67,206.28</t>
  </si>
  <si>
    <t>LIN0058207</t>
  </si>
  <si>
    <t>LIN0058255</t>
  </si>
  <si>
    <t>14,112</t>
  </si>
  <si>
    <t>LIN0058507</t>
  </si>
  <si>
    <t>73,805.76</t>
  </si>
  <si>
    <t>62,725.86</t>
  </si>
  <si>
    <t>11/04/2018</t>
  </si>
  <si>
    <t>5,544</t>
  </si>
  <si>
    <t>LIN0058623</t>
  </si>
  <si>
    <t>28,995.12</t>
  </si>
  <si>
    <t>24,642.30</t>
  </si>
  <si>
    <t>12/04/2018</t>
  </si>
  <si>
    <t>4,536</t>
  </si>
  <si>
    <t>LIN0058683</t>
  </si>
  <si>
    <t>23,723.28</t>
  </si>
  <si>
    <t>20,161.88</t>
  </si>
  <si>
    <t>LIN0058765</t>
  </si>
  <si>
    <t>1,008</t>
  </si>
  <si>
    <t>LIN0058860</t>
  </si>
  <si>
    <t>5,271.84</t>
  </si>
  <si>
    <t>4,480.42</t>
  </si>
  <si>
    <t>LIN0059239</t>
  </si>
  <si>
    <t>LIN0064244</t>
  </si>
  <si>
    <t>57,990.24</t>
  </si>
  <si>
    <t>50,221.21</t>
  </si>
  <si>
    <t>13,104</t>
  </si>
  <si>
    <t>LIN0065371</t>
  </si>
  <si>
    <t>68,533.92</t>
  </si>
  <si>
    <t>59,352.34</t>
  </si>
  <si>
    <t>LIN0065435</t>
  </si>
  <si>
    <t>20,482.56</t>
  </si>
  <si>
    <t>18,262.26</t>
  </si>
  <si>
    <t>LIN0065497</t>
  </si>
  <si>
    <t>LIN0067650</t>
  </si>
  <si>
    <t>28,163.52</t>
  </si>
  <si>
    <t>24,893.34</t>
  </si>
  <si>
    <t>B-100STD17-PB16-100 ml Nivea std17 Smooth Milk PearlyBlue</t>
  </si>
  <si>
    <t>06/03/2018</t>
  </si>
  <si>
    <t>-7,056</t>
  </si>
  <si>
    <t>LIN8002079</t>
  </si>
  <si>
    <t>-31,399.20</t>
  </si>
  <si>
    <t>-31,982.52</t>
  </si>
  <si>
    <t>LIN0058210</t>
  </si>
  <si>
    <t>23,814.00</t>
  </si>
  <si>
    <t>20,560.19</t>
  </si>
  <si>
    <t>22,680</t>
  </si>
  <si>
    <t>LIN0061711</t>
  </si>
  <si>
    <t>119,070.00</t>
  </si>
  <si>
    <t>105,517.34</t>
  </si>
  <si>
    <t>15,624</t>
  </si>
  <si>
    <t>LIN0062921</t>
  </si>
  <si>
    <t>82,026.00</t>
  </si>
  <si>
    <t>72,686.44</t>
  </si>
  <si>
    <t>LIN0063198</t>
  </si>
  <si>
    <t>21,102.97</t>
  </si>
  <si>
    <t>LIN0063623</t>
  </si>
  <si>
    <t>18,522.00</t>
  </si>
  <si>
    <t>16,413.42</t>
  </si>
  <si>
    <t>LIN0064051</t>
  </si>
  <si>
    <t>79,380.00</t>
  </si>
  <si>
    <t>70,343.23</t>
  </si>
  <si>
    <t>LIN0065761</t>
  </si>
  <si>
    <t>28,274.40</t>
  </si>
  <si>
    <t>25,792.52</t>
  </si>
  <si>
    <t>LIN0065920</t>
  </si>
  <si>
    <t>5,140.80</t>
  </si>
  <si>
    <t>4,689.55</t>
  </si>
  <si>
    <t>12,096</t>
  </si>
  <si>
    <t>LIN0066116</t>
  </si>
  <si>
    <t>61,689.60</t>
  </si>
  <si>
    <t>56,274.58</t>
  </si>
  <si>
    <t>8,500</t>
  </si>
  <si>
    <t>LIN0067112</t>
  </si>
  <si>
    <t>43,350.00</t>
  </si>
  <si>
    <t>39,072.29</t>
  </si>
  <si>
    <t>68</t>
  </si>
  <si>
    <t>LIN0067140</t>
  </si>
  <si>
    <t>346.80</t>
  </si>
  <si>
    <t>312.58</t>
  </si>
  <si>
    <t>6,552</t>
  </si>
  <si>
    <t>LIN0067246</t>
  </si>
  <si>
    <t>33,415.20</t>
  </si>
  <si>
    <t>30,117.84</t>
  </si>
  <si>
    <t>B-100STD17-W16-100 ml Nivea STD17 White Bottle</t>
  </si>
  <si>
    <t>LIN0059036</t>
  </si>
  <si>
    <t>25,704.00</t>
  </si>
  <si>
    <t>22,111.99</t>
  </si>
  <si>
    <t>LIN0059092</t>
  </si>
  <si>
    <t>7,711.20</t>
  </si>
  <si>
    <t>6,633.60</t>
  </si>
  <si>
    <t>26/04/2018</t>
  </si>
  <si>
    <t>LIN0059370</t>
  </si>
  <si>
    <t>15,422.40</t>
  </si>
  <si>
    <t>13,267.20</t>
  </si>
  <si>
    <t>LIN0060594</t>
  </si>
  <si>
    <t>51,408.00</t>
  </si>
  <si>
    <t>44,223.98</t>
  </si>
  <si>
    <t>LIN0060718</t>
  </si>
  <si>
    <t>9,072</t>
  </si>
  <si>
    <t>LIN0060860</t>
  </si>
  <si>
    <t>46,267.20</t>
  </si>
  <si>
    <t>39,801.59</t>
  </si>
  <si>
    <t>LIN0065650</t>
  </si>
  <si>
    <t>69,854.40</t>
  </si>
  <si>
    <t>63,196.78</t>
  </si>
  <si>
    <t>LIN0066338</t>
  </si>
  <si>
    <t>17,463.60</t>
  </si>
  <si>
    <t>15,656.10</t>
  </si>
  <si>
    <t>LIN0066407</t>
  </si>
  <si>
    <t>19,958.40</t>
  </si>
  <si>
    <t>17,892.69</t>
  </si>
  <si>
    <t>7,560</t>
  </si>
  <si>
    <t>LIN0066607</t>
  </si>
  <si>
    <t>37,422.00</t>
  </si>
  <si>
    <t>33,548.79</t>
  </si>
  <si>
    <t>B-100VC-N23-100 ml Bottle Only</t>
  </si>
  <si>
    <t>5.05</t>
  </si>
  <si>
    <t>LIN0056667</t>
  </si>
  <si>
    <t>KEN13</t>
  </si>
  <si>
    <t>8,726.40</t>
  </si>
  <si>
    <t>11,688.68</t>
  </si>
  <si>
    <t>LIN0057407</t>
  </si>
  <si>
    <t>5,817.60</t>
  </si>
  <si>
    <t>7,792.45</t>
  </si>
  <si>
    <t>LIN0061620</t>
  </si>
  <si>
    <t>26,179.20</t>
  </si>
  <si>
    <t>35,178.62</t>
  </si>
  <si>
    <t>LIN0061910</t>
  </si>
  <si>
    <t>29,088.00</t>
  </si>
  <si>
    <t>39,063.30</t>
  </si>
  <si>
    <t>LIN0061951</t>
  </si>
  <si>
    <t>11,635.20</t>
  </si>
  <si>
    <t>15,625.32</t>
  </si>
  <si>
    <t>10,800</t>
  </si>
  <si>
    <t>LIN0062048</t>
  </si>
  <si>
    <t>52,358.40</t>
  </si>
  <si>
    <t>70,313.94</t>
  </si>
  <si>
    <t>LIN0062127</t>
  </si>
  <si>
    <t>7,814.15</t>
  </si>
  <si>
    <t>LIN0062241</t>
  </si>
  <si>
    <t>35,163.67</t>
  </si>
  <si>
    <t>LIN0062364</t>
  </si>
  <si>
    <t>40,723.20</t>
  </si>
  <si>
    <t>54,699.04</t>
  </si>
  <si>
    <t>LIN0062484</t>
  </si>
  <si>
    <t>23,270.40</t>
  </si>
  <si>
    <t>31,264.61</t>
  </si>
  <si>
    <t>LIN0062545</t>
  </si>
  <si>
    <t>11,724.23</t>
  </si>
  <si>
    <t>LIN0062680</t>
  </si>
  <si>
    <t>43,632.00</t>
  </si>
  <si>
    <t>58,628.97</t>
  </si>
  <si>
    <t>LIN0063148</t>
  </si>
  <si>
    <t>49,449.60</t>
  </si>
  <si>
    <t>66,447.29</t>
  </si>
  <si>
    <t>LIN0063149</t>
  </si>
  <si>
    <t>2,908.80</t>
  </si>
  <si>
    <t>3,908.66</t>
  </si>
  <si>
    <t>LIN0063249</t>
  </si>
  <si>
    <t>7,817.33</t>
  </si>
  <si>
    <t>LIN0063377</t>
  </si>
  <si>
    <t>46,540.80</t>
  </si>
  <si>
    <t>62,538.62</t>
  </si>
  <si>
    <t>LIN0063507</t>
  </si>
  <si>
    <t>39,086.64</t>
  </si>
  <si>
    <t>LIN0063584</t>
  </si>
  <si>
    <t>15,634.66</t>
  </si>
  <si>
    <t>LIN0063643</t>
  </si>
  <si>
    <t>14,544.00</t>
  </si>
  <si>
    <t>19,543.32</t>
  </si>
  <si>
    <t>LIN0063751</t>
  </si>
  <si>
    <t>31,996.80</t>
  </si>
  <si>
    <t>42,995.30</t>
  </si>
  <si>
    <t>LIN0063832</t>
  </si>
  <si>
    <t>LIN0063888</t>
  </si>
  <si>
    <t>11,725.99</t>
  </si>
  <si>
    <t>LIN0064061</t>
  </si>
  <si>
    <t>31,269.31</t>
  </si>
  <si>
    <t>LIN0064278</t>
  </si>
  <si>
    <t>B-120AFR-N15-120 ml Natural Lego Bottle</t>
  </si>
  <si>
    <t>LIN0063434</t>
  </si>
  <si>
    <t>AFR01</t>
  </si>
  <si>
    <t>132,510.00</t>
  </si>
  <si>
    <t>99,308.16</t>
  </si>
  <si>
    <t>LIN0063745</t>
  </si>
  <si>
    <t>9,465.00</t>
  </si>
  <si>
    <t>7,093.44</t>
  </si>
  <si>
    <t>B-120FLME-CL12-120 gm Zoe Clear jar</t>
  </si>
  <si>
    <t>LIN0061434</t>
  </si>
  <si>
    <t>FLA01</t>
  </si>
  <si>
    <t>7,044.00</t>
  </si>
  <si>
    <t>3,756.19</t>
  </si>
  <si>
    <t>LIN0061582</t>
  </si>
  <si>
    <t>70,440.00</t>
  </si>
  <si>
    <t>37,561.92</t>
  </si>
  <si>
    <t>18/06/2018</t>
  </si>
  <si>
    <t>LIN0061720</t>
  </si>
  <si>
    <t>28,176.00</t>
  </si>
  <si>
    <t>15,024.77</t>
  </si>
  <si>
    <t>LIN0061721</t>
  </si>
  <si>
    <t>LIN0061858</t>
  </si>
  <si>
    <t>66,918.00</t>
  </si>
  <si>
    <t>35,683.82</t>
  </si>
  <si>
    <t>LIN0061904</t>
  </si>
  <si>
    <t>15,014.74</t>
  </si>
  <si>
    <t>LIN0064788</t>
  </si>
  <si>
    <t>59,874.00</t>
  </si>
  <si>
    <t>31,927.02</t>
  </si>
  <si>
    <t>22/08/2018</t>
  </si>
  <si>
    <t>LIN0064863</t>
  </si>
  <si>
    <t>15,024.48</t>
  </si>
  <si>
    <t>23/08/2018</t>
  </si>
  <si>
    <t>LIN0064914</t>
  </si>
  <si>
    <t>24,654.00</t>
  </si>
  <si>
    <t>13,146.42</t>
  </si>
  <si>
    <t>LIN0064983</t>
  </si>
  <si>
    <t>3,756.12</t>
  </si>
  <si>
    <t>B-125CB-N12-C118125ml Natural C.B Jar</t>
  </si>
  <si>
    <t>Purple</t>
  </si>
  <si>
    <t>13,000</t>
  </si>
  <si>
    <t>LIN0056887</t>
  </si>
  <si>
    <t>VAL01</t>
  </si>
  <si>
    <t>65,650.00</t>
  </si>
  <si>
    <t>47,370.57</t>
  </si>
  <si>
    <t>B-125MOV-N15-125 ml Natural Body Milk Bottle</t>
  </si>
  <si>
    <t>EIN0000997</t>
  </si>
  <si>
    <t>4,583.63</t>
  </si>
  <si>
    <t>4,669.31</t>
  </si>
  <si>
    <t>EIN0001018</t>
  </si>
  <si>
    <t>55,003.54</t>
  </si>
  <si>
    <t>56,032.54</t>
  </si>
  <si>
    <t>2,896</t>
  </si>
  <si>
    <t>EIN0001030</t>
  </si>
  <si>
    <t>13,085.21</t>
  </si>
  <si>
    <t>13,415.20</t>
  </si>
  <si>
    <t>B-125MOV-W15-125 ml White Body Milk Lotion Bottlte</t>
  </si>
  <si>
    <t>EIN0000946</t>
  </si>
  <si>
    <t>25,338.64</t>
  </si>
  <si>
    <t>25,913.15</t>
  </si>
  <si>
    <t>EIN0000955</t>
  </si>
  <si>
    <t>18,428.10</t>
  </si>
  <si>
    <t>18,845.93</t>
  </si>
  <si>
    <t>EIN0000999</t>
  </si>
  <si>
    <t>41,252.65</t>
  </si>
  <si>
    <t>42,398.35</t>
  </si>
  <si>
    <t>26,712</t>
  </si>
  <si>
    <t>EIN0001037</t>
  </si>
  <si>
    <t>120,694.79</t>
  </si>
  <si>
    <t>124,813.69</t>
  </si>
  <si>
    <t>B-125MOV-YL15-125 ml Yellow Lotion Bottle</t>
  </si>
  <si>
    <t>37,296</t>
  </si>
  <si>
    <t>EIN0000973</t>
  </si>
  <si>
    <t>170,459.91</t>
  </si>
  <si>
    <t>173,790.04</t>
  </si>
  <si>
    <t>7,704</t>
  </si>
  <si>
    <t>EIN0001029</t>
  </si>
  <si>
    <t>43,318.15</t>
  </si>
  <si>
    <t>35,917.90</t>
  </si>
  <si>
    <t>B-125NIV-DBL16-125 ml Nivea Men Lotion Dark Blue Bottle</t>
  </si>
  <si>
    <t>LIN0057721</t>
  </si>
  <si>
    <t>28,224.00</t>
  </si>
  <si>
    <t>24,481.60</t>
  </si>
  <si>
    <t>20/03/2018</t>
  </si>
  <si>
    <t>LIN0057823</t>
  </si>
  <si>
    <t>11,289.60</t>
  </si>
  <si>
    <t>9,792.64</t>
  </si>
  <si>
    <t>504</t>
  </si>
  <si>
    <t>LIN0057932</t>
  </si>
  <si>
    <t>2,822.40</t>
  </si>
  <si>
    <t>2,448.16</t>
  </si>
  <si>
    <t>LIN0058002</t>
  </si>
  <si>
    <t>19,756.80</t>
  </si>
  <si>
    <t>17,137.12</t>
  </si>
  <si>
    <t>8,568</t>
  </si>
  <si>
    <t>LIN0058105</t>
  </si>
  <si>
    <t>47,980.80</t>
  </si>
  <si>
    <t>41,618.72</t>
  </si>
  <si>
    <t>LIN0058202</t>
  </si>
  <si>
    <t>22,579.20</t>
  </si>
  <si>
    <t>19,585.28</t>
  </si>
  <si>
    <t>2,520</t>
  </si>
  <si>
    <t>LIN0058250</t>
  </si>
  <si>
    <t>14,112.00</t>
  </si>
  <si>
    <t>12,240.80</t>
  </si>
  <si>
    <t>7,056</t>
  </si>
  <si>
    <t>LIN0058499</t>
  </si>
  <si>
    <t>39,513.60</t>
  </si>
  <si>
    <t>34,274.24</t>
  </si>
  <si>
    <t>LIN0058680</t>
  </si>
  <si>
    <t>LIN0058767</t>
  </si>
  <si>
    <t>25,401.60</t>
  </si>
  <si>
    <t>22,033.44</t>
  </si>
  <si>
    <t>LIN0058857</t>
  </si>
  <si>
    <t>LIN0059031</t>
  </si>
  <si>
    <t>LIN0059096</t>
  </si>
  <si>
    <t>LIN0059242</t>
  </si>
  <si>
    <t>8,467.20</t>
  </si>
  <si>
    <t>7,344.48</t>
  </si>
  <si>
    <t>LIN0060591</t>
  </si>
  <si>
    <t>16,934.40</t>
  </si>
  <si>
    <t>14,688.96</t>
  </si>
  <si>
    <t>LIN0060713</t>
  </si>
  <si>
    <t>53,625.60</t>
  </si>
  <si>
    <t>46,515.04</t>
  </si>
  <si>
    <t>LIN0060866</t>
  </si>
  <si>
    <t>6,048</t>
  </si>
  <si>
    <t>LIN0060883</t>
  </si>
  <si>
    <t>33,868.80</t>
  </si>
  <si>
    <t>29,377.92</t>
  </si>
  <si>
    <t>LIN0061712</t>
  </si>
  <si>
    <t>67,737.60</t>
  </si>
  <si>
    <t>60,102.12</t>
  </si>
  <si>
    <t>LIN0062406</t>
  </si>
  <si>
    <t>84,672.00</t>
  </si>
  <si>
    <t>75,113.14</t>
  </si>
  <si>
    <t>LIN0062732</t>
  </si>
  <si>
    <t>107,251.20</t>
  </si>
  <si>
    <t>95,158.05</t>
  </si>
  <si>
    <t>LIN0063735</t>
  </si>
  <si>
    <t>45,158.40</t>
  </si>
  <si>
    <t>40,067.27</t>
  </si>
  <si>
    <t>LIN0063930</t>
  </si>
  <si>
    <t>31,046.40</t>
  </si>
  <si>
    <t>27,546.25</t>
  </si>
  <si>
    <t>LIN0064056</t>
  </si>
  <si>
    <t>47,579.89</t>
  </si>
  <si>
    <t>LIN0064185</t>
  </si>
  <si>
    <t>LIN0064247</t>
  </si>
  <si>
    <t>22,537.84</t>
  </si>
  <si>
    <t>LIN0064407</t>
  </si>
  <si>
    <t>42,571.48</t>
  </si>
  <si>
    <t>LIN0064470</t>
  </si>
  <si>
    <t>15,025.23</t>
  </si>
  <si>
    <t>LIN0064550</t>
  </si>
  <si>
    <t>17,529.43</t>
  </si>
  <si>
    <t>LIN0064604</t>
  </si>
  <si>
    <t>LIN0064676</t>
  </si>
  <si>
    <t>LIN0064790</t>
  </si>
  <si>
    <t>62,092.80</t>
  </si>
  <si>
    <t>55,092.50</t>
  </si>
  <si>
    <t>LIN0064868</t>
  </si>
  <si>
    <t>20,033.64</t>
  </si>
  <si>
    <t>LIN0064918</t>
  </si>
  <si>
    <t>10,016.82</t>
  </si>
  <si>
    <t>21,672</t>
  </si>
  <si>
    <t>LIN0066114</t>
  </si>
  <si>
    <t>117,895.68</t>
  </si>
  <si>
    <t>107,680.80</t>
  </si>
  <si>
    <t>33,264</t>
  </si>
  <si>
    <t>LIN0067652</t>
  </si>
  <si>
    <t>180,956.16</t>
  </si>
  <si>
    <t>163,564.74</t>
  </si>
  <si>
    <t>B-150JOH-W16-150 gm White Johnson Jar</t>
  </si>
  <si>
    <t>LIN0056725</t>
  </si>
  <si>
    <t>60,700.00</t>
  </si>
  <si>
    <t>45,211.30</t>
  </si>
  <si>
    <t>2,800</t>
  </si>
  <si>
    <t>LIN0056816</t>
  </si>
  <si>
    <t>16,996.00</t>
  </si>
  <si>
    <t>12,659.16</t>
  </si>
  <si>
    <t>3,200</t>
  </si>
  <si>
    <t>LIN0056978</t>
  </si>
  <si>
    <t>19,424.00</t>
  </si>
  <si>
    <t>14,467.62</t>
  </si>
  <si>
    <t>5,600</t>
  </si>
  <si>
    <t>LIN0058703</t>
  </si>
  <si>
    <t>33,992.00</t>
  </si>
  <si>
    <t>25,318.33</t>
  </si>
  <si>
    <t>LIN0058864</t>
  </si>
  <si>
    <t>58,272.00</t>
  </si>
  <si>
    <t>43,402.85</t>
  </si>
  <si>
    <t>LIN0058971</t>
  </si>
  <si>
    <t>24,280.00</t>
  </si>
  <si>
    <t>18,084.52</t>
  </si>
  <si>
    <t>LIN0059480</t>
  </si>
  <si>
    <t>LIN0060212</t>
  </si>
  <si>
    <t>9,712.00</t>
  </si>
  <si>
    <t>7,233.81</t>
  </si>
  <si>
    <t>LIN0060308</t>
  </si>
  <si>
    <t>17,200</t>
  </si>
  <si>
    <t>LIN0060445</t>
  </si>
  <si>
    <t>104,404.00</t>
  </si>
  <si>
    <t>77,763.44</t>
  </si>
  <si>
    <t>LIN0060525</t>
  </si>
  <si>
    <t>LIN0060618</t>
  </si>
  <si>
    <t>21,852.00</t>
  </si>
  <si>
    <t>16,276.07</t>
  </si>
  <si>
    <t>LIN0060694</t>
  </si>
  <si>
    <t>LIN0060894</t>
  </si>
  <si>
    <t>LIN0060932</t>
  </si>
  <si>
    <t>31,564.00</t>
  </si>
  <si>
    <t>23,509.88</t>
  </si>
  <si>
    <t>12,800</t>
  </si>
  <si>
    <t>LIN0061114</t>
  </si>
  <si>
    <t>77,696.00</t>
  </si>
  <si>
    <t>59,055.36</t>
  </si>
  <si>
    <t>4,400</t>
  </si>
  <si>
    <t>LIN0061181</t>
  </si>
  <si>
    <t>26,708.00</t>
  </si>
  <si>
    <t>20,300.28</t>
  </si>
  <si>
    <t>LIN0061232</t>
  </si>
  <si>
    <t>16,609.32</t>
  </si>
  <si>
    <t>LIN0061287</t>
  </si>
  <si>
    <t>22,000</t>
  </si>
  <si>
    <t>LIN0061570</t>
  </si>
  <si>
    <t>133,540.00</t>
  </si>
  <si>
    <t>101,501.40</t>
  </si>
  <si>
    <t>6,400</t>
  </si>
  <si>
    <t>LIN0061730</t>
  </si>
  <si>
    <t>38,848.00</t>
  </si>
  <si>
    <t>29,527.68</t>
  </si>
  <si>
    <t>LIN0061801</t>
  </si>
  <si>
    <t>14,763.84</t>
  </si>
  <si>
    <t>LIN0061840</t>
  </si>
  <si>
    <t>LIN0061891</t>
  </si>
  <si>
    <t>18,442.24</t>
  </si>
  <si>
    <t>LIN0062023</t>
  </si>
  <si>
    <t>50,988.00</t>
  </si>
  <si>
    <t>38,728.70</t>
  </si>
  <si>
    <t>8,800</t>
  </si>
  <si>
    <t>LIN0062096</t>
  </si>
  <si>
    <t>53,416.00</t>
  </si>
  <si>
    <t>40,580.32</t>
  </si>
  <si>
    <t>LIN0062170</t>
  </si>
  <si>
    <t>55,844.00</t>
  </si>
  <si>
    <t>42,424.88</t>
  </si>
  <si>
    <t>-9,200</t>
  </si>
  <si>
    <t>LIN8002402</t>
  </si>
  <si>
    <t>-55,844.00</t>
  </si>
  <si>
    <t>-42,424.88</t>
  </si>
  <si>
    <t>26,000</t>
  </si>
  <si>
    <t>LIN0062337</t>
  </si>
  <si>
    <t>157,820.00</t>
  </si>
  <si>
    <t>119,896.40</t>
  </si>
  <si>
    <t>LIN0062436</t>
  </si>
  <si>
    <t>20,295.13</t>
  </si>
  <si>
    <t>19,600</t>
  </si>
  <si>
    <t>LIN0062682</t>
  </si>
  <si>
    <t>118,972.00</t>
  </si>
  <si>
    <t>90,417.15</t>
  </si>
  <si>
    <t>LIN0062738</t>
  </si>
  <si>
    <t>14,568.00</t>
  </si>
  <si>
    <t>11,071.49</t>
  </si>
  <si>
    <t>LIN0062797</t>
  </si>
  <si>
    <t>29,136.00</t>
  </si>
  <si>
    <t>22,142.98</t>
  </si>
  <si>
    <t>LIN0062859</t>
  </si>
  <si>
    <t>18,452.48</t>
  </si>
  <si>
    <t>10,400</t>
  </si>
  <si>
    <t>LIN0063005</t>
  </si>
  <si>
    <t>63,128.00</t>
  </si>
  <si>
    <t>47,976.45</t>
  </si>
  <si>
    <t>LIN0063119</t>
  </si>
  <si>
    <t>12,140.00</t>
  </si>
  <si>
    <t>9,226.38</t>
  </si>
  <si>
    <t>LIN0063353</t>
  </si>
  <si>
    <t>131,112.00</t>
  </si>
  <si>
    <t>99,644.90</t>
  </si>
  <si>
    <t>LIN0063354</t>
  </si>
  <si>
    <t>12,916.93</t>
  </si>
  <si>
    <t>LIN0063414</t>
  </si>
  <si>
    <t>23,988.59</t>
  </si>
  <si>
    <t>LIN0063485</t>
  </si>
  <si>
    <t>24,400</t>
  </si>
  <si>
    <t>LIN0063753</t>
  </si>
  <si>
    <t>148,108.00</t>
  </si>
  <si>
    <t>112,534.26</t>
  </si>
  <si>
    <t>LIN0063826</t>
  </si>
  <si>
    <t>16,603.42</t>
  </si>
  <si>
    <t>23,600</t>
  </si>
  <si>
    <t>LIN0064027</t>
  </si>
  <si>
    <t>143,252.00</t>
  </si>
  <si>
    <t>108,844.62</t>
  </si>
  <si>
    <t>LIN0064120</t>
  </si>
  <si>
    <t>11,068.94</t>
  </si>
  <si>
    <t>6,800</t>
  </si>
  <si>
    <t>LIN0064200</t>
  </si>
  <si>
    <t>41,276.00</t>
  </si>
  <si>
    <t>31,362.01</t>
  </si>
  <si>
    <t>LIN0064252</t>
  </si>
  <si>
    <t>20,293.06</t>
  </si>
  <si>
    <t>LIN0064416</t>
  </si>
  <si>
    <t>65,556.00</t>
  </si>
  <si>
    <t>49,810.25</t>
  </si>
  <si>
    <t>LIN0064475</t>
  </si>
  <si>
    <t>LIN0064546</t>
  </si>
  <si>
    <t>22,137.89</t>
  </si>
  <si>
    <t>LIN0064775</t>
  </si>
  <si>
    <t>101,465.32</t>
  </si>
  <si>
    <t>LIN0064856</t>
  </si>
  <si>
    <t>14,758.59</t>
  </si>
  <si>
    <t>7,600</t>
  </si>
  <si>
    <t>LIN0065053</t>
  </si>
  <si>
    <t>46,132.00</t>
  </si>
  <si>
    <t>35,051.66</t>
  </si>
  <si>
    <t>11,600</t>
  </si>
  <si>
    <t>LIN0065056</t>
  </si>
  <si>
    <t>70,412.00</t>
  </si>
  <si>
    <t>53,499.90</t>
  </si>
  <si>
    <t>LIN0065157</t>
  </si>
  <si>
    <t>LIN0065279</t>
  </si>
  <si>
    <t>87,408.00</t>
  </si>
  <si>
    <t>66,413.66</t>
  </si>
  <si>
    <t>LIN0065372</t>
  </si>
  <si>
    <t>LIN0065500</t>
  </si>
  <si>
    <t>38,741.30</t>
  </si>
  <si>
    <t>16,400</t>
  </si>
  <si>
    <t>LIN0065682</t>
  </si>
  <si>
    <t>99,548.00</t>
  </si>
  <si>
    <t>75,637.78</t>
  </si>
  <si>
    <t>LIN0065776</t>
  </si>
  <si>
    <t>LIN0065829</t>
  </si>
  <si>
    <t>7,379.30</t>
  </si>
  <si>
    <t>LIN0065906</t>
  </si>
  <si>
    <t>LIN0065907</t>
  </si>
  <si>
    <t>LIN0066092</t>
  </si>
  <si>
    <t>59,034.37</t>
  </si>
  <si>
    <t>LIN0066168</t>
  </si>
  <si>
    <t>LIN0066246</t>
  </si>
  <si>
    <t>12,800.20</t>
  </si>
  <si>
    <t>LIN0066548</t>
  </si>
  <si>
    <t>34,743.40</t>
  </si>
  <si>
    <t>LIN0066550</t>
  </si>
  <si>
    <t>109,260.00</t>
  </si>
  <si>
    <t>82,287.00</t>
  </si>
  <si>
    <t>15,200</t>
  </si>
  <si>
    <t>LIN0066732</t>
  </si>
  <si>
    <t>92,264.00</t>
  </si>
  <si>
    <t>69,486.80</t>
  </si>
  <si>
    <t>13,600</t>
  </si>
  <si>
    <t>LIN0066874</t>
  </si>
  <si>
    <t>82,552.00</t>
  </si>
  <si>
    <t>62,172.40</t>
  </si>
  <si>
    <t>LIN0066951</t>
  </si>
  <si>
    <t>21,943.20</t>
  </si>
  <si>
    <t>LIN0067006</t>
  </si>
  <si>
    <t>25,600.40</t>
  </si>
  <si>
    <t>46,800</t>
  </si>
  <si>
    <t>LIN0067615</t>
  </si>
  <si>
    <t>284,076.00</t>
  </si>
  <si>
    <t>213,946.20</t>
  </si>
  <si>
    <t>LIN0067737</t>
  </si>
  <si>
    <t>18,286.00</t>
  </si>
  <si>
    <t>LIN0067865</t>
  </si>
  <si>
    <t>12,400</t>
  </si>
  <si>
    <t>LIN0068012</t>
  </si>
  <si>
    <t>75,268.00</t>
  </si>
  <si>
    <t>56,686.60</t>
  </si>
  <si>
    <t>LIN0068162</t>
  </si>
  <si>
    <t>42,057.80</t>
  </si>
  <si>
    <t>22,400</t>
  </si>
  <si>
    <t>LIN0068418</t>
  </si>
  <si>
    <t>135,968.00</t>
  </si>
  <si>
    <t>102,401.60</t>
  </si>
  <si>
    <t>30/10/2018</t>
  </si>
  <si>
    <t>LIN0068496</t>
  </si>
  <si>
    <t>LIN0068639</t>
  </si>
  <si>
    <t>B-150SRV-PW16-150 ml Servechemn Pearly White Lotion Bottle</t>
  </si>
  <si>
    <t>LIN0062635</t>
  </si>
  <si>
    <t>SER01</t>
  </si>
  <si>
    <t>24,200.00</t>
  </si>
  <si>
    <t>22,405.80</t>
  </si>
  <si>
    <t>LIN0065304</t>
  </si>
  <si>
    <t>22,399.45</t>
  </si>
  <si>
    <t>B-1GFRY-Y66-1 Ltr. Golden Fry Yellow Jerrican</t>
  </si>
  <si>
    <t>LIN0059987</t>
  </si>
  <si>
    <t>BID01</t>
  </si>
  <si>
    <t>6,500.00</t>
  </si>
  <si>
    <t>4,935.50</t>
  </si>
  <si>
    <t>B-1GFRY-Y70-New 1 Ltr. Golden Fry Yellow Jerrican</t>
  </si>
  <si>
    <t>LIN0068131</t>
  </si>
  <si>
    <t>103,200.00</t>
  </si>
  <si>
    <t>68,849.34</t>
  </si>
  <si>
    <t>LIN0068278</t>
  </si>
  <si>
    <t>82,560.00</t>
  </si>
  <si>
    <t>55,079.47</t>
  </si>
  <si>
    <t>B-1LMOV-PK60-1Ltr Pink Divine Bottle</t>
  </si>
  <si>
    <t>5,400.000000</t>
  </si>
  <si>
    <t>93,801.43</t>
  </si>
  <si>
    <t>77,101.47</t>
  </si>
  <si>
    <t>B-1LMOV-W60-1Ltr White  Divine Bottle</t>
  </si>
  <si>
    <t>14,000.000000</t>
  </si>
  <si>
    <t>EIN0001098</t>
  </si>
  <si>
    <t>243,188.90</t>
  </si>
  <si>
    <t>235,774.28</t>
  </si>
  <si>
    <t>B-1LTROILZONE-BK75-1Ltr Black OilZone Bottle</t>
  </si>
  <si>
    <t>18.85</t>
  </si>
  <si>
    <t>3,612</t>
  </si>
  <si>
    <t>LIN0056764</t>
  </si>
  <si>
    <t>OIL01</t>
  </si>
  <si>
    <t>68,086.20</t>
  </si>
  <si>
    <t>58,716.35</t>
  </si>
  <si>
    <t>SILAS</t>
  </si>
  <si>
    <t>1,092</t>
  </si>
  <si>
    <t>LIN0056888</t>
  </si>
  <si>
    <t>20,584.20</t>
  </si>
  <si>
    <t>17,751.45</t>
  </si>
  <si>
    <t>08/03/2018</t>
  </si>
  <si>
    <t>3,108</t>
  </si>
  <si>
    <t>LIN0057137</t>
  </si>
  <si>
    <t>58,585.80</t>
  </si>
  <si>
    <t>50,523.37</t>
  </si>
  <si>
    <t>09/03/2018</t>
  </si>
  <si>
    <t>1,764</t>
  </si>
  <si>
    <t>LIN0057171</t>
  </si>
  <si>
    <t>33,251.40</t>
  </si>
  <si>
    <t>28,675.43</t>
  </si>
  <si>
    <t>10/03/2018</t>
  </si>
  <si>
    <t>2,772</t>
  </si>
  <si>
    <t>LIN0057222</t>
  </si>
  <si>
    <t>52,252.20</t>
  </si>
  <si>
    <t>45,061.38</t>
  </si>
  <si>
    <t>4,116</t>
  </si>
  <si>
    <t>LIN0057278</t>
  </si>
  <si>
    <t>77,586.60</t>
  </si>
  <si>
    <t>62,899.44</t>
  </si>
  <si>
    <t>LIN0057357</t>
  </si>
  <si>
    <t>31,668.00</t>
  </si>
  <si>
    <t>25,673.24</t>
  </si>
  <si>
    <t>LIN0057473</t>
  </si>
  <si>
    <t>3,166.80</t>
  </si>
  <si>
    <t>2,567.32</t>
  </si>
  <si>
    <t>1,932</t>
  </si>
  <si>
    <t>LIN0057566</t>
  </si>
  <si>
    <t>36,418.20</t>
  </si>
  <si>
    <t>29,524.23</t>
  </si>
  <si>
    <t>LIN0057631</t>
  </si>
  <si>
    <t>26,956.90</t>
  </si>
  <si>
    <t>LIN0057683</t>
  </si>
  <si>
    <t>63,336.00</t>
  </si>
  <si>
    <t>51,346.48</t>
  </si>
  <si>
    <t>LIN0057752</t>
  </si>
  <si>
    <t>104,504.40</t>
  </si>
  <si>
    <t>84,721.69</t>
  </si>
  <si>
    <t>924</t>
  </si>
  <si>
    <t>LIN0057777</t>
  </si>
  <si>
    <t>17,417.40</t>
  </si>
  <si>
    <t>14,120.28</t>
  </si>
  <si>
    <t>1,176</t>
  </si>
  <si>
    <t>LIN0057908</t>
  </si>
  <si>
    <t>22,167.60</t>
  </si>
  <si>
    <t>17,971.27</t>
  </si>
  <si>
    <t>420</t>
  </si>
  <si>
    <t>LIN0057979</t>
  </si>
  <si>
    <t>7,917.00</t>
  </si>
  <si>
    <t>6,418.31</t>
  </si>
  <si>
    <t>672</t>
  </si>
  <si>
    <t>LIN0058044</t>
  </si>
  <si>
    <t>12,667.20</t>
  </si>
  <si>
    <t>10,269.30</t>
  </si>
  <si>
    <t>5,292</t>
  </si>
  <si>
    <t>LIN0058130</t>
  </si>
  <si>
    <t>99,754.20</t>
  </si>
  <si>
    <t>80,870.70</t>
  </si>
  <si>
    <t>LIN0058183</t>
  </si>
  <si>
    <t>57,002.40</t>
  </si>
  <si>
    <t>46,211.83</t>
  </si>
  <si>
    <t>2,352</t>
  </si>
  <si>
    <t>LIN0058275</t>
  </si>
  <si>
    <t>44,335.20</t>
  </si>
  <si>
    <t>35,942.53</t>
  </si>
  <si>
    <t>03/04/2018</t>
  </si>
  <si>
    <t>756</t>
  </si>
  <si>
    <t>LIN0058343</t>
  </si>
  <si>
    <t>14,250.60</t>
  </si>
  <si>
    <t>11,552.96</t>
  </si>
  <si>
    <t>LIN0058479</t>
  </si>
  <si>
    <t>118,755.00</t>
  </si>
  <si>
    <t>96,274.65</t>
  </si>
  <si>
    <t>3,192</t>
  </si>
  <si>
    <t>LIN0058528</t>
  </si>
  <si>
    <t>60,169.20</t>
  </si>
  <si>
    <t>48,779.15</t>
  </si>
  <si>
    <t>1,596</t>
  </si>
  <si>
    <t>LIN0058619</t>
  </si>
  <si>
    <t>30,084.60</t>
  </si>
  <si>
    <t>24,389.58</t>
  </si>
  <si>
    <t>2,268</t>
  </si>
  <si>
    <t>LIN0058755</t>
  </si>
  <si>
    <t>42,751.80</t>
  </si>
  <si>
    <t>34,658.87</t>
  </si>
  <si>
    <t>8,484</t>
  </si>
  <si>
    <t>LIN0061586</t>
  </si>
  <si>
    <t>159,923.40</t>
  </si>
  <si>
    <t>139,036.64</t>
  </si>
  <si>
    <t>3,276</t>
  </si>
  <si>
    <t>LIN0061649</t>
  </si>
  <si>
    <t>61,752.60</t>
  </si>
  <si>
    <t>53,687.42</t>
  </si>
  <si>
    <t>3,696</t>
  </si>
  <si>
    <t>LIN0061788</t>
  </si>
  <si>
    <t>69,669.60</t>
  </si>
  <si>
    <t>60,570.42</t>
  </si>
  <si>
    <t>LIN0061857</t>
  </si>
  <si>
    <t>76,003.20</t>
  </si>
  <si>
    <t>66,076.82</t>
  </si>
  <si>
    <t>LIN0061897</t>
  </si>
  <si>
    <t>39,585.00</t>
  </si>
  <si>
    <t>34,388.87</t>
  </si>
  <si>
    <t>5,376</t>
  </si>
  <si>
    <t>LIN0062444</t>
  </si>
  <si>
    <t>101,337.60</t>
  </si>
  <si>
    <t>88,084.09</t>
  </si>
  <si>
    <t>3,864</t>
  </si>
  <si>
    <t>LIN0062730</t>
  </si>
  <si>
    <t>72,836.40</t>
  </si>
  <si>
    <t>63,320.91</t>
  </si>
  <si>
    <t>LIN0062805</t>
  </si>
  <si>
    <t>27,530.83</t>
  </si>
  <si>
    <t>2,940</t>
  </si>
  <si>
    <t>LIN0062872</t>
  </si>
  <si>
    <t>55,419.00</t>
  </si>
  <si>
    <t>48,178.96</t>
  </si>
  <si>
    <t>LIN0063019</t>
  </si>
  <si>
    <t>9,500.40</t>
  </si>
  <si>
    <t>8,259.25</t>
  </si>
  <si>
    <t>2,436</t>
  </si>
  <si>
    <t>LIN0064075</t>
  </si>
  <si>
    <t>45,918.60</t>
  </si>
  <si>
    <t>39,920.51</t>
  </si>
  <si>
    <t>LIN0064202</t>
  </si>
  <si>
    <t>31,661.09</t>
  </si>
  <si>
    <t>LIN0064253</t>
  </si>
  <si>
    <t>48,179.93</t>
  </si>
  <si>
    <t>7,392</t>
  </si>
  <si>
    <t>LIN0067456</t>
  </si>
  <si>
    <t>QUA01</t>
  </si>
  <si>
    <t>139,339.20</t>
  </si>
  <si>
    <t>119,785.36</t>
  </si>
  <si>
    <t>LIN0067714</t>
  </si>
  <si>
    <t>15,834.00</t>
  </si>
  <si>
    <t>13,611.97</t>
  </si>
  <si>
    <t>LIN0068169</t>
  </si>
  <si>
    <t>36,752.33</t>
  </si>
  <si>
    <t>5,796</t>
  </si>
  <si>
    <t>LIN0068294</t>
  </si>
  <si>
    <t>109,254.60</t>
  </si>
  <si>
    <t>93,922.62</t>
  </si>
  <si>
    <t>6,468</t>
  </si>
  <si>
    <t>LIN0068371</t>
  </si>
  <si>
    <t>121,921.80</t>
  </si>
  <si>
    <t>104,812.19</t>
  </si>
  <si>
    <t>5,964</t>
  </si>
  <si>
    <t>LIN0068428</t>
  </si>
  <si>
    <t>112,421.40</t>
  </si>
  <si>
    <t>96,645.01</t>
  </si>
  <si>
    <t>B-1LVDM-W82-1Ltr Venus Cussons White jerrycan (500006263)</t>
  </si>
  <si>
    <t>960</t>
  </si>
  <si>
    <t>LIN0058553</t>
  </si>
  <si>
    <t>PZC01</t>
  </si>
  <si>
    <t>19,545.60</t>
  </si>
  <si>
    <t>17,120.85</t>
  </si>
  <si>
    <t>912</t>
  </si>
  <si>
    <t>LIN0058691</t>
  </si>
  <si>
    <t>18,568.32</t>
  </si>
  <si>
    <t>16,264.81</t>
  </si>
  <si>
    <t>LIN0062941</t>
  </si>
  <si>
    <t>13,134.64</t>
  </si>
  <si>
    <t>12,135.09</t>
  </si>
  <si>
    <t>LIN0063014</t>
  </si>
  <si>
    <t>45,971.25</t>
  </si>
  <si>
    <t>42,472.82</t>
  </si>
  <si>
    <t>1,248</t>
  </si>
  <si>
    <t>LIN0067866</t>
  </si>
  <si>
    <t>24,392.91</t>
  </si>
  <si>
    <t>22,270.44</t>
  </si>
  <si>
    <t>LIN0067944</t>
  </si>
  <si>
    <t>11,991.77</t>
  </si>
  <si>
    <t>LIN0068017</t>
  </si>
  <si>
    <t>11,258.27</t>
  </si>
  <si>
    <t>10,278.66</t>
  </si>
  <si>
    <t>B-200AFR-N20-200 ml Natural Lego Bottle</t>
  </si>
  <si>
    <t>LIN0063447</t>
  </si>
  <si>
    <t>79,587.00</t>
  </si>
  <si>
    <t>59,658.06</t>
  </si>
  <si>
    <t>2,151.00</t>
  </si>
  <si>
    <t>1,612.38</t>
  </si>
  <si>
    <t>B-200COC-W35-200 gm Cocoa Excel White jar</t>
  </si>
  <si>
    <t>2,250</t>
  </si>
  <si>
    <t>LIN0056703</t>
  </si>
  <si>
    <t>23,287.50</t>
  </si>
  <si>
    <t>12,673.04</t>
  </si>
  <si>
    <t>LIN0057281</t>
  </si>
  <si>
    <t>43,470.00</t>
  </si>
  <si>
    <t>23,656.33</t>
  </si>
  <si>
    <t>LIN0057350</t>
  </si>
  <si>
    <t>LIN0057453</t>
  </si>
  <si>
    <t>750</t>
  </si>
  <si>
    <t>LIN0057454</t>
  </si>
  <si>
    <t>7,762.50</t>
  </si>
  <si>
    <t>4,224.35</t>
  </si>
  <si>
    <t>2,550</t>
  </si>
  <si>
    <t>LIN0057568</t>
  </si>
  <si>
    <t>26,392.50</t>
  </si>
  <si>
    <t>14,362.77</t>
  </si>
  <si>
    <t>LIN0057633</t>
  </si>
  <si>
    <t>37,260.00</t>
  </si>
  <si>
    <t>20,276.86</t>
  </si>
  <si>
    <t>5,550</t>
  </si>
  <si>
    <t>LIN0057688</t>
  </si>
  <si>
    <t>57,442.50</t>
  </si>
  <si>
    <t>31,260.15</t>
  </si>
  <si>
    <t>LIN0057923</t>
  </si>
  <si>
    <t>2,850</t>
  </si>
  <si>
    <t>LIN0057984</t>
  </si>
  <si>
    <t>29,497.50</t>
  </si>
  <si>
    <t>16,052.51</t>
  </si>
  <si>
    <t>LIN0058043</t>
  </si>
  <si>
    <t>31,050.00</t>
  </si>
  <si>
    <t>16,897.38</t>
  </si>
  <si>
    <t>LIN0058104</t>
  </si>
  <si>
    <t>49,680.00</t>
  </si>
  <si>
    <t>27,035.81</t>
  </si>
  <si>
    <t>LIN0058167</t>
  </si>
  <si>
    <t>LIN0058273</t>
  </si>
  <si>
    <t>6,150</t>
  </si>
  <si>
    <t>LIN0058460</t>
  </si>
  <si>
    <t>63,652.50</t>
  </si>
  <si>
    <t>34,639.63</t>
  </si>
  <si>
    <t>LIN0058584</t>
  </si>
  <si>
    <t>34,155.00</t>
  </si>
  <si>
    <t>18,587.12</t>
  </si>
  <si>
    <t>3,450</t>
  </si>
  <si>
    <t>LIN0058718</t>
  </si>
  <si>
    <t>35,707.50</t>
  </si>
  <si>
    <t>19,431.99</t>
  </si>
  <si>
    <t>1,950</t>
  </si>
  <si>
    <t>LIN0058761</t>
  </si>
  <si>
    <t>20,182.50</t>
  </si>
  <si>
    <t>10,983.30</t>
  </si>
  <si>
    <t>LIN0058819</t>
  </si>
  <si>
    <t>18,630.00</t>
  </si>
  <si>
    <t>10,138.43</t>
  </si>
  <si>
    <t>1,650</t>
  </si>
  <si>
    <t>LIN0058903</t>
  </si>
  <si>
    <t>17,077.50</t>
  </si>
  <si>
    <t>9,293.56</t>
  </si>
  <si>
    <t>LIN0058981</t>
  </si>
  <si>
    <t>LIN0059041</t>
  </si>
  <si>
    <t>LIN0059087</t>
  </si>
  <si>
    <t>15,525.00</t>
  </si>
  <si>
    <t>8,448.69</t>
  </si>
  <si>
    <t>LIN0059196</t>
  </si>
  <si>
    <t>58,995.00</t>
  </si>
  <si>
    <t>32,105.02</t>
  </si>
  <si>
    <t>LIN0059229</t>
  </si>
  <si>
    <t>21,735.00</t>
  </si>
  <si>
    <t>11,828.17</t>
  </si>
  <si>
    <t>LIN0059287</t>
  </si>
  <si>
    <t>3,105.00</t>
  </si>
  <si>
    <t>1,689.74</t>
  </si>
  <si>
    <t>LIN0059405</t>
  </si>
  <si>
    <t>5,250</t>
  </si>
  <si>
    <t>LIN0059506</t>
  </si>
  <si>
    <t>50,262.19</t>
  </si>
  <si>
    <t>29,570.42</t>
  </si>
  <si>
    <t>LIN0059585</t>
  </si>
  <si>
    <t>17,232.75</t>
  </si>
  <si>
    <t>1,050</t>
  </si>
  <si>
    <t>LIN0059651</t>
  </si>
  <si>
    <t>9,298.51</t>
  </si>
  <si>
    <t>5,914.08</t>
  </si>
  <si>
    <t>LIN0059683</t>
  </si>
  <si>
    <t>15,796.69</t>
  </si>
  <si>
    <t>LIN0059686</t>
  </si>
  <si>
    <t>33,029.44</t>
  </si>
  <si>
    <t>LIN0059781</t>
  </si>
  <si>
    <t>31,593.37</t>
  </si>
  <si>
    <t>LIN0059863</t>
  </si>
  <si>
    <t>4,050</t>
  </si>
  <si>
    <t>LIN0059910</t>
  </si>
  <si>
    <t>38,773.69</t>
  </si>
  <si>
    <t>22,811.46</t>
  </si>
  <si>
    <t>3,750</t>
  </si>
  <si>
    <t>LIN0060000</t>
  </si>
  <si>
    <t>35,901.56</t>
  </si>
  <si>
    <t>21,121.73</t>
  </si>
  <si>
    <t>4,950</t>
  </si>
  <si>
    <t>LIN0060051</t>
  </si>
  <si>
    <t>47,390.06</t>
  </si>
  <si>
    <t>27,880.68</t>
  </si>
  <si>
    <t>LIN0060110</t>
  </si>
  <si>
    <t>3,150</t>
  </si>
  <si>
    <t>LIN0060199</t>
  </si>
  <si>
    <t>30,157.31</t>
  </si>
  <si>
    <t>17,742.25</t>
  </si>
  <si>
    <t>LIN0060285</t>
  </si>
  <si>
    <t>LIN0060355</t>
  </si>
  <si>
    <t>18,668.81</t>
  </si>
  <si>
    <t>LIN0060402</t>
  </si>
  <si>
    <t>34,465.50</t>
  </si>
  <si>
    <t>LIN0060464</t>
  </si>
  <si>
    <t>54,570.37</t>
  </si>
  <si>
    <t>LIN0060542</t>
  </si>
  <si>
    <t>LIN0060611</t>
  </si>
  <si>
    <t>11,488.50</t>
  </si>
  <si>
    <t>6,758.95</t>
  </si>
  <si>
    <t>LIN0060679</t>
  </si>
  <si>
    <t>LIN0060762</t>
  </si>
  <si>
    <t>45,954.00</t>
  </si>
  <si>
    <t>LIN0060809</t>
  </si>
  <si>
    <t>40,209.75</t>
  </si>
  <si>
    <t>LIN0060868</t>
  </si>
  <si>
    <t>43,081.87</t>
  </si>
  <si>
    <t>25,346.07</t>
  </si>
  <si>
    <t>LIN0060941</t>
  </si>
  <si>
    <t>LIN0061004</t>
  </si>
  <si>
    <t>29,061.36</t>
  </si>
  <si>
    <t>LIN0061068</t>
  </si>
  <si>
    <t>21,311.66</t>
  </si>
  <si>
    <t>2,900</t>
  </si>
  <si>
    <t>LIN0061125</t>
  </si>
  <si>
    <t>27,763.87</t>
  </si>
  <si>
    <t>18,728.43</t>
  </si>
  <si>
    <t>3,550</t>
  </si>
  <si>
    <t>LIN0061126</t>
  </si>
  <si>
    <t>33,986.81</t>
  </si>
  <si>
    <t>22,926.18</t>
  </si>
  <si>
    <t>LIN0061155</t>
  </si>
  <si>
    <t>23,249.09</t>
  </si>
  <si>
    <t>LIN0061183</t>
  </si>
  <si>
    <t>22,280.38</t>
  </si>
  <si>
    <t>LIN0061219</t>
  </si>
  <si>
    <t>48,826.12</t>
  </si>
  <si>
    <t>32,936.21</t>
  </si>
  <si>
    <t>LIN0061278</t>
  </si>
  <si>
    <t>31,967.50</t>
  </si>
  <si>
    <t>LIN0061350</t>
  </si>
  <si>
    <t>33,904.92</t>
  </si>
  <si>
    <t>LIN0061397</t>
  </si>
  <si>
    <t>LIN0061450</t>
  </si>
  <si>
    <t>25,849.12</t>
  </si>
  <si>
    <t>17,436.82</t>
  </si>
  <si>
    <t>LIN0061468</t>
  </si>
  <si>
    <t>66,058.87</t>
  </si>
  <si>
    <t>44,560.75</t>
  </si>
  <si>
    <t>LIN0061497</t>
  </si>
  <si>
    <t>27,123.94</t>
  </si>
  <si>
    <t>LIN0061589</t>
  </si>
  <si>
    <t>LIN0061650</t>
  </si>
  <si>
    <t>LIN0061702</t>
  </si>
  <si>
    <t>LIN0061786</t>
  </si>
  <si>
    <t>4,350</t>
  </si>
  <si>
    <t>LIN0061846</t>
  </si>
  <si>
    <t>41,645.81</t>
  </si>
  <si>
    <t>28,092.65</t>
  </si>
  <si>
    <t>LIN0061895</t>
  </si>
  <si>
    <t>23,027.83</t>
  </si>
  <si>
    <t>LIN0061942</t>
  </si>
  <si>
    <t>53,134.31</t>
  </si>
  <si>
    <t>35,501.24</t>
  </si>
  <si>
    <t>4,650</t>
  </si>
  <si>
    <t>LIN0061995</t>
  </si>
  <si>
    <t>44,517.94</t>
  </si>
  <si>
    <t>29,744.28</t>
  </si>
  <si>
    <t>10,350</t>
  </si>
  <si>
    <t>LIN0062037</t>
  </si>
  <si>
    <t>99,088.31</t>
  </si>
  <si>
    <t>66,205.02</t>
  </si>
  <si>
    <t>LIN0062100</t>
  </si>
  <si>
    <t>23,984.55</t>
  </si>
  <si>
    <t>LIN0062101</t>
  </si>
  <si>
    <t>10,052.44</t>
  </si>
  <si>
    <t>6,715.67</t>
  </si>
  <si>
    <t>LIN0062176</t>
  </si>
  <si>
    <t>28,781.46</t>
  </si>
  <si>
    <t>LIN0062247</t>
  </si>
  <si>
    <t>37,337.62</t>
  </si>
  <si>
    <t>24,943.93</t>
  </si>
  <si>
    <t>LIN0062306</t>
  </si>
  <si>
    <t>8,250</t>
  </si>
  <si>
    <t>LIN0062354</t>
  </si>
  <si>
    <t>78,983.44</t>
  </si>
  <si>
    <t>52,766.01</t>
  </si>
  <si>
    <t>LIN0062402</t>
  </si>
  <si>
    <t>12,471.63</t>
  </si>
  <si>
    <t>LIN0062474</t>
  </si>
  <si>
    <t>23,024.56</t>
  </si>
  <si>
    <t>LIN0062541</t>
  </si>
  <si>
    <t>28,780.70</t>
  </si>
  <si>
    <t>LIN0062594</t>
  </si>
  <si>
    <t>32,617.25</t>
  </si>
  <si>
    <t>LIN0062646</t>
  </si>
  <si>
    <t>51,698.25</t>
  </si>
  <si>
    <t>34,535.92</t>
  </si>
  <si>
    <t>15,150</t>
  </si>
  <si>
    <t>LIN0062757</t>
  </si>
  <si>
    <t>145,042.31</t>
  </si>
  <si>
    <t>97,111.20</t>
  </si>
  <si>
    <t>LIN0062789</t>
  </si>
  <si>
    <t>30,767.90</t>
  </si>
  <si>
    <t>LIN0062878</t>
  </si>
  <si>
    <t>31,729.40</t>
  </si>
  <si>
    <t>LIN0062919</t>
  </si>
  <si>
    <t>29,806.41</t>
  </si>
  <si>
    <t>LIN0062978</t>
  </si>
  <si>
    <t>21,152.93</t>
  </si>
  <si>
    <t>LIN0062979</t>
  </si>
  <si>
    <t>24,413.06</t>
  </si>
  <si>
    <t>16,345.45</t>
  </si>
  <si>
    <t>LIN0063017</t>
  </si>
  <si>
    <t>LIN0063131</t>
  </si>
  <si>
    <t>10,606.10</t>
  </si>
  <si>
    <t>LIN0063193</t>
  </si>
  <si>
    <t>32,782.49</t>
  </si>
  <si>
    <t>LIN0063253</t>
  </si>
  <si>
    <t>31,818.30</t>
  </si>
  <si>
    <t>LIN0063297</t>
  </si>
  <si>
    <t>30,854.11</t>
  </si>
  <si>
    <t>11,550</t>
  </si>
  <si>
    <t>LIN0063351</t>
  </si>
  <si>
    <t>110,576.81</t>
  </si>
  <si>
    <t>74,242.71</t>
  </si>
  <si>
    <t>LIN0063439</t>
  </si>
  <si>
    <t>LIN0063497</t>
  </si>
  <si>
    <t>LIN0063579</t>
  </si>
  <si>
    <t>33,532.54</t>
  </si>
  <si>
    <t>LIN0063627</t>
  </si>
  <si>
    <t>27,943.79</t>
  </si>
  <si>
    <t>LIN0063682</t>
  </si>
  <si>
    <t>35,395.46</t>
  </si>
  <si>
    <t>LIN0063712</t>
  </si>
  <si>
    <t>109,140.75</t>
  </si>
  <si>
    <t>70,790.92</t>
  </si>
  <si>
    <t>LIN0063815</t>
  </si>
  <si>
    <t>27,012.33</t>
  </si>
  <si>
    <t>LIN0063871</t>
  </si>
  <si>
    <t>30,738.16</t>
  </si>
  <si>
    <t>LIN0063943</t>
  </si>
  <si>
    <t>31,669.62</t>
  </si>
  <si>
    <t>LIN0063990</t>
  </si>
  <si>
    <t>29,806.70</t>
  </si>
  <si>
    <t>10,600</t>
  </si>
  <si>
    <t>LIN0064023</t>
  </si>
  <si>
    <t>101,481.75</t>
  </si>
  <si>
    <t>65,823.14</t>
  </si>
  <si>
    <t>800</t>
  </si>
  <si>
    <t>LIN0064026</t>
  </si>
  <si>
    <t>7,659.00</t>
  </si>
  <si>
    <t>4,967.78</t>
  </si>
  <si>
    <t>LIN0064105</t>
  </si>
  <si>
    <t>34,464.00</t>
  </si>
  <si>
    <t>LIN0064183</t>
  </si>
  <si>
    <t>LIN0064260</t>
  </si>
  <si>
    <t>LIN0064324</t>
  </si>
  <si>
    <t>LIN0064376</t>
  </si>
  <si>
    <t>LIN0064415</t>
  </si>
  <si>
    <t>27,285.19</t>
  </si>
  <si>
    <t>17,697.73</t>
  </si>
  <si>
    <t>LIN0064463</t>
  </si>
  <si>
    <t>5,850</t>
  </si>
  <si>
    <t>LIN0064534</t>
  </si>
  <si>
    <t>56,006.44</t>
  </si>
  <si>
    <t>36,326.92</t>
  </si>
  <si>
    <t>LIN0064595</t>
  </si>
  <si>
    <t>28,875.24</t>
  </si>
  <si>
    <t>LIN0064665</t>
  </si>
  <si>
    <t>LIN0064714</t>
  </si>
  <si>
    <t>LIN0064716</t>
  </si>
  <si>
    <t>1,436.06</t>
  </si>
  <si>
    <t>931.46</t>
  </si>
  <si>
    <t>10,950</t>
  </si>
  <si>
    <t>LIN0064771</t>
  </si>
  <si>
    <t>104,832.56</t>
  </si>
  <si>
    <t>67,996.54</t>
  </si>
  <si>
    <t>LIN0064872</t>
  </si>
  <si>
    <t>LIN0065427</t>
  </si>
  <si>
    <t>4,308.19</t>
  </si>
  <si>
    <t>2,794.38</t>
  </si>
  <si>
    <t>LIN0066807</t>
  </si>
  <si>
    <t>21,092.41</t>
  </si>
  <si>
    <t>LIN0066852</t>
  </si>
  <si>
    <t>77,547.37</t>
  </si>
  <si>
    <t>51,772.28</t>
  </si>
  <si>
    <t>LIN0066936</t>
  </si>
  <si>
    <t>33,556.11</t>
  </si>
  <si>
    <t>-5,250</t>
  </si>
  <si>
    <t>LIN8002691</t>
  </si>
  <si>
    <t>-50,262.19</t>
  </si>
  <si>
    <t>-33,556.11</t>
  </si>
  <si>
    <t>LIN0067010</t>
  </si>
  <si>
    <t>86,163.75</t>
  </si>
  <si>
    <t>57,524.76</t>
  </si>
  <si>
    <t>5,150</t>
  </si>
  <si>
    <t>LIN0067069</t>
  </si>
  <si>
    <t>49,304.81</t>
  </si>
  <si>
    <t>32,916.95</t>
  </si>
  <si>
    <t>LIN0067070</t>
  </si>
  <si>
    <t>3,829.50</t>
  </si>
  <si>
    <t>2,556.66</t>
  </si>
  <si>
    <t>LIN0067154</t>
  </si>
  <si>
    <t>29,721.13</t>
  </si>
  <si>
    <t>LIN0067212</t>
  </si>
  <si>
    <t>LIN0067259</t>
  </si>
  <si>
    <t>66,153.47</t>
  </si>
  <si>
    <t>LIN0067325</t>
  </si>
  <si>
    <t>34,514.86</t>
  </si>
  <si>
    <t>LIN0067431</t>
  </si>
  <si>
    <t>35,473.60</t>
  </si>
  <si>
    <t>LIN0067508</t>
  </si>
  <si>
    <t>31,638.62</t>
  </si>
  <si>
    <t>1,350</t>
  </si>
  <si>
    <t>LIN0067569</t>
  </si>
  <si>
    <t>12,924.56</t>
  </si>
  <si>
    <t>8,628.71</t>
  </si>
  <si>
    <t>LIN0067616</t>
  </si>
  <si>
    <t>60,314.62</t>
  </si>
  <si>
    <t>40,267.33</t>
  </si>
  <si>
    <t>LIN0067709</t>
  </si>
  <si>
    <t>36,432.35</t>
  </si>
  <si>
    <t>B-200ECL-W20-200 Ml Lotion Bottle</t>
  </si>
  <si>
    <t>7.70</t>
  </si>
  <si>
    <t>20,000</t>
  </si>
  <si>
    <t>LIN0063387</t>
  </si>
  <si>
    <t>ECL01</t>
  </si>
  <si>
    <t>150,000.00</t>
  </si>
  <si>
    <t>113,552.60</t>
  </si>
  <si>
    <t>B-200IBL-PW21-200 ml Pearly White Lotion Bottle</t>
  </si>
  <si>
    <t>21,240</t>
  </si>
  <si>
    <t>LIN0056784</t>
  </si>
  <si>
    <t>121,068.00</t>
  </si>
  <si>
    <t>114,703.65</t>
  </si>
  <si>
    <t>15,480</t>
  </si>
  <si>
    <t>LIN0056925</t>
  </si>
  <si>
    <t>88,236.00</t>
  </si>
  <si>
    <t>83,597.57</t>
  </si>
  <si>
    <t>27,360</t>
  </si>
  <si>
    <t>LIN0057293</t>
  </si>
  <si>
    <t>155,952.00</t>
  </si>
  <si>
    <t>147,753.85</t>
  </si>
  <si>
    <t>25,920</t>
  </si>
  <si>
    <t>LIN0057466</t>
  </si>
  <si>
    <t>147,744.00</t>
  </si>
  <si>
    <t>139,977.33</t>
  </si>
  <si>
    <t>13,320</t>
  </si>
  <si>
    <t>LIN0057559</t>
  </si>
  <si>
    <t>75,924.00</t>
  </si>
  <si>
    <t>71,932.80</t>
  </si>
  <si>
    <t>31,320</t>
  </si>
  <si>
    <t>LIN0057723</t>
  </si>
  <si>
    <t>178,524.00</t>
  </si>
  <si>
    <t>169,139.28</t>
  </si>
  <si>
    <t>9,360</t>
  </si>
  <si>
    <t>LIN0057792</t>
  </si>
  <si>
    <t>53,352.00</t>
  </si>
  <si>
    <t>50,547.37</t>
  </si>
  <si>
    <t>LIN0057917</t>
  </si>
  <si>
    <t>12,312.00</t>
  </si>
  <si>
    <t>11,664.78</t>
  </si>
  <si>
    <t>13,680</t>
  </si>
  <si>
    <t>LIN0057980</t>
  </si>
  <si>
    <t>77,976.00</t>
  </si>
  <si>
    <t>73,876.92</t>
  </si>
  <si>
    <t>43,920</t>
  </si>
  <si>
    <t>LIN0058086</t>
  </si>
  <si>
    <t>250,344.00</t>
  </si>
  <si>
    <t>237,183.81</t>
  </si>
  <si>
    <t>LIN0058198</t>
  </si>
  <si>
    <t>73,872.00</t>
  </si>
  <si>
    <t>69,988.67</t>
  </si>
  <si>
    <t>LIN0058264</t>
  </si>
  <si>
    <t>LIN0058316</t>
  </si>
  <si>
    <t>28,728.00</t>
  </si>
  <si>
    <t>27,217.81</t>
  </si>
  <si>
    <t>50,400</t>
  </si>
  <si>
    <t>LIN0058486</t>
  </si>
  <si>
    <t>287,280.00</t>
  </si>
  <si>
    <t>272,178.14</t>
  </si>
  <si>
    <t>LIN0058536</t>
  </si>
  <si>
    <t>82,080.00</t>
  </si>
  <si>
    <t>77,765.18</t>
  </si>
  <si>
    <t>LIN0058679</t>
  </si>
  <si>
    <t>LIN0058701</t>
  </si>
  <si>
    <t>16,416.00</t>
  </si>
  <si>
    <t>15,553.04</t>
  </si>
  <si>
    <t>LIN0058773</t>
  </si>
  <si>
    <t>51,300.00</t>
  </si>
  <si>
    <t>48,603.24</t>
  </si>
  <si>
    <t>26,280</t>
  </si>
  <si>
    <t>LIN0058833</t>
  </si>
  <si>
    <t>149,796.00</t>
  </si>
  <si>
    <t>141,921.46</t>
  </si>
  <si>
    <t>6,840</t>
  </si>
  <si>
    <t>LIN0058909</t>
  </si>
  <si>
    <t>38,988.00</t>
  </si>
  <si>
    <t>36,938.46</t>
  </si>
  <si>
    <t>LIN0058988</t>
  </si>
  <si>
    <t>92,340.00</t>
  </si>
  <si>
    <t>87,485.83</t>
  </si>
  <si>
    <t>15,840</t>
  </si>
  <si>
    <t>LIN0059045</t>
  </si>
  <si>
    <t>90,288.00</t>
  </si>
  <si>
    <t>85,541.70</t>
  </si>
  <si>
    <t>29,520</t>
  </si>
  <si>
    <t>LIN0059200</t>
  </si>
  <si>
    <t>168,264.00</t>
  </si>
  <si>
    <t>159,418.63</t>
  </si>
  <si>
    <t>LIN0059230</t>
  </si>
  <si>
    <t>22,572.00</t>
  </si>
  <si>
    <t>21,385.43</t>
  </si>
  <si>
    <t>LIN0059231</t>
  </si>
  <si>
    <t>14,364.00</t>
  </si>
  <si>
    <t>13,608.91</t>
  </si>
  <si>
    <t>LIN0059284</t>
  </si>
  <si>
    <t>B-200MEN-DB22-200 ml Dark Blue Lotion Bottle</t>
  </si>
  <si>
    <t>11,160</t>
  </si>
  <si>
    <t>EIN0001003</t>
  </si>
  <si>
    <t>77,812.54</t>
  </si>
  <si>
    <t>65,829.38</t>
  </si>
  <si>
    <t>32,040</t>
  </si>
  <si>
    <t>EIN0001045</t>
  </si>
  <si>
    <t>221,978.65</t>
  </si>
  <si>
    <t>188,998.51</t>
  </si>
  <si>
    <t>-32,040</t>
  </si>
  <si>
    <t>EIN8000066</t>
  </si>
  <si>
    <t>-221,978.65</t>
  </si>
  <si>
    <t>-188,998.51</t>
  </si>
  <si>
    <t>EIN0001048</t>
  </si>
  <si>
    <t>24,480</t>
  </si>
  <si>
    <t>EIN0001108</t>
  </si>
  <si>
    <t>169,601.67</t>
  </si>
  <si>
    <t>142,515.46</t>
  </si>
  <si>
    <t>B-200MEN-W22-200 ml White Lotion Bottle</t>
  </si>
  <si>
    <t>30,800</t>
  </si>
  <si>
    <t>EIN0000964</t>
  </si>
  <si>
    <t>215,847.64</t>
  </si>
  <si>
    <t>170,565.47</t>
  </si>
  <si>
    <t>12,600</t>
  </si>
  <si>
    <t>EIN0001036</t>
  </si>
  <si>
    <t>87,294.98</t>
  </si>
  <si>
    <t>69,752.84</t>
  </si>
  <si>
    <t>6,120</t>
  </si>
  <si>
    <t>EIN0001096</t>
  </si>
  <si>
    <t>42,400.42</t>
  </si>
  <si>
    <t>33,538.27</t>
  </si>
  <si>
    <t>EIN0001107</t>
  </si>
  <si>
    <t>134,153.09</t>
  </si>
  <si>
    <t>B-200NIV-DBL22-200 ml Nivea Men Lotion Dark Blue Bottle</t>
  </si>
  <si>
    <t>LIN0057720</t>
  </si>
  <si>
    <t>32,436.00</t>
  </si>
  <si>
    <t>27,629.66</t>
  </si>
  <si>
    <t>LIN0057822</t>
  </si>
  <si>
    <t>19,080.00</t>
  </si>
  <si>
    <t>16,252.74</t>
  </si>
  <si>
    <t>LIN0057931</t>
  </si>
  <si>
    <t>7,632.00</t>
  </si>
  <si>
    <t>6,501.10</t>
  </si>
  <si>
    <t>LIN0058008</t>
  </si>
  <si>
    <t>22,896.00</t>
  </si>
  <si>
    <t>19,503.29</t>
  </si>
  <si>
    <t>LIN0058106</t>
  </si>
  <si>
    <t>78,228.00</t>
  </si>
  <si>
    <t>66,636.23</t>
  </si>
  <si>
    <t>LIN0058203</t>
  </si>
  <si>
    <t>30,528.00</t>
  </si>
  <si>
    <t>26,004.38</t>
  </si>
  <si>
    <t>LIN0058251</t>
  </si>
  <si>
    <t>28,620.00</t>
  </si>
  <si>
    <t>24,379.11</t>
  </si>
  <si>
    <t>LIN0058500</t>
  </si>
  <si>
    <t>LIN0058681</t>
  </si>
  <si>
    <t>LIN0058769</t>
  </si>
  <si>
    <t>LIN0058858</t>
  </si>
  <si>
    <t>LIN0058973</t>
  </si>
  <si>
    <t>11,448.00</t>
  </si>
  <si>
    <t>9,751.64</t>
  </si>
  <si>
    <t>LIN0059032</t>
  </si>
  <si>
    <t>20,988.00</t>
  </si>
  <si>
    <t>17,878.01</t>
  </si>
  <si>
    <t>LIN0059100</t>
  </si>
  <si>
    <t>LIN0059243</t>
  </si>
  <si>
    <t>LIN0060714</t>
  </si>
  <si>
    <t>LIN0060864</t>
  </si>
  <si>
    <t>LIN0060882</t>
  </si>
  <si>
    <t>53,424.00</t>
  </si>
  <si>
    <t>45,507.67</t>
  </si>
  <si>
    <t>LIN0061713</t>
  </si>
  <si>
    <t>64,872.00</t>
  </si>
  <si>
    <t>58,903.47</t>
  </si>
  <si>
    <t>32,400</t>
  </si>
  <si>
    <t>LIN0062407</t>
  </si>
  <si>
    <t>206,064.00</t>
  </si>
  <si>
    <t>187,072.42</t>
  </si>
  <si>
    <t>17,100</t>
  </si>
  <si>
    <t>LIN0063931</t>
  </si>
  <si>
    <t>108,756.00</t>
  </si>
  <si>
    <t>98,748.05</t>
  </si>
  <si>
    <t>LIN0064057</t>
  </si>
  <si>
    <t>57,240.00</t>
  </si>
  <si>
    <t>51,972.66</t>
  </si>
  <si>
    <t>LIN0064184</t>
  </si>
  <si>
    <t>45,792.00</t>
  </si>
  <si>
    <t>41,578.13</t>
  </si>
  <si>
    <t>LIN0064246</t>
  </si>
  <si>
    <t>9,540.00</t>
  </si>
  <si>
    <t>8,662.11</t>
  </si>
  <si>
    <t>LIN0064917</t>
  </si>
  <si>
    <t>17,172.00</t>
  </si>
  <si>
    <t>15,591.80</t>
  </si>
  <si>
    <t>19,500</t>
  </si>
  <si>
    <t>LIN0065291</t>
  </si>
  <si>
    <t>124,020.00</t>
  </si>
  <si>
    <t>112,607.43</t>
  </si>
  <si>
    <t>LIN0065305</t>
  </si>
  <si>
    <t>59,148.00</t>
  </si>
  <si>
    <t>53,705.08</t>
  </si>
  <si>
    <t>LIN0066117</t>
  </si>
  <si>
    <t>29,616.00</t>
  </si>
  <si>
    <t>27,718.75</t>
  </si>
  <si>
    <t>LIN0066180</t>
  </si>
  <si>
    <t>51,828.00</t>
  </si>
  <si>
    <t>48,507.82</t>
  </si>
  <si>
    <t>LIN0066339</t>
  </si>
  <si>
    <t>11,106.00</t>
  </si>
  <si>
    <t>10,297.55</t>
  </si>
  <si>
    <t>LIN0066402</t>
  </si>
  <si>
    <t>48,126.00</t>
  </si>
  <si>
    <t>44,622.71</t>
  </si>
  <si>
    <t>LIN0066511</t>
  </si>
  <si>
    <t>25,914.00</t>
  </si>
  <si>
    <t>24,027.61</t>
  </si>
  <si>
    <t>LIN0066605</t>
  </si>
  <si>
    <t>38,871.00</t>
  </si>
  <si>
    <t>36,041.42</t>
  </si>
  <si>
    <t>LIN0067649</t>
  </si>
  <si>
    <t>111,060.00</t>
  </si>
  <si>
    <t>102,975.48</t>
  </si>
  <si>
    <t>33,300</t>
  </si>
  <si>
    <t>LIN0067667</t>
  </si>
  <si>
    <t>205,461.00</t>
  </si>
  <si>
    <t>190,504.64</t>
  </si>
  <si>
    <t>B-200S-BL20PBOY-200 ml Sleeved Blue Poweboy Bottle</t>
  </si>
  <si>
    <t>6,336</t>
  </si>
  <si>
    <t>LIN0060258</t>
  </si>
  <si>
    <t>38,332.80</t>
  </si>
  <si>
    <t>67,944.29</t>
  </si>
  <si>
    <t>-6,336</t>
  </si>
  <si>
    <t>LIN8002303</t>
  </si>
  <si>
    <t>-38,332.80</t>
  </si>
  <si>
    <t>-67,944.29</t>
  </si>
  <si>
    <t>6,250</t>
  </si>
  <si>
    <t>LIN0061161</t>
  </si>
  <si>
    <t>37,812.50</t>
  </si>
  <si>
    <t>67,682.88</t>
  </si>
  <si>
    <t>LIN0065658</t>
  </si>
  <si>
    <t>12,705.00</t>
  </si>
  <si>
    <t>22,741.17</t>
  </si>
  <si>
    <t>B-200STD17-DB20-200 ml Nivea STD17 Dark Blue Bottle</t>
  </si>
  <si>
    <t>LIN0057724</t>
  </si>
  <si>
    <t>49,650.00</t>
  </si>
  <si>
    <t>37,505.63</t>
  </si>
  <si>
    <t>LIN0057824</t>
  </si>
  <si>
    <t>11,916.00</t>
  </si>
  <si>
    <t>9,001.35</t>
  </si>
  <si>
    <t>LIN0057930</t>
  </si>
  <si>
    <t>LIN0058004</t>
  </si>
  <si>
    <t>17,874.00</t>
  </si>
  <si>
    <t>13,502.03</t>
  </si>
  <si>
    <t>LIN0058109</t>
  </si>
  <si>
    <t>67,524.00</t>
  </si>
  <si>
    <t>51,007.65</t>
  </si>
  <si>
    <t>LIN0058208</t>
  </si>
  <si>
    <t>27,804.00</t>
  </si>
  <si>
    <t>21,003.15</t>
  </si>
  <si>
    <t>LIN0058256</t>
  </si>
  <si>
    <t>23,832.00</t>
  </si>
  <si>
    <t>18,002.70</t>
  </si>
  <si>
    <t>LIN0058505</t>
  </si>
  <si>
    <t>LIN0058629</t>
  </si>
  <si>
    <t>15,888.00</t>
  </si>
  <si>
    <t>12,001.80</t>
  </si>
  <si>
    <t>LIN0058684</t>
  </si>
  <si>
    <t>LIN0058766</t>
  </si>
  <si>
    <t>7,944.00</t>
  </si>
  <si>
    <t>6,000.90</t>
  </si>
  <si>
    <t>LIN0058861</t>
  </si>
  <si>
    <t>19,860.00</t>
  </si>
  <si>
    <t>15,002.25</t>
  </si>
  <si>
    <t>LIN0058977</t>
  </si>
  <si>
    <t>9,930.00</t>
  </si>
  <si>
    <t>7,501.13</t>
  </si>
  <si>
    <t>LIN0059034</t>
  </si>
  <si>
    <t>LIN0059093</t>
  </si>
  <si>
    <t>LIN0059240</t>
  </si>
  <si>
    <t>21,846.00</t>
  </si>
  <si>
    <t>16,502.48</t>
  </si>
  <si>
    <t>LIN0060592</t>
  </si>
  <si>
    <t>LIN0060717</t>
  </si>
  <si>
    <t>51,636.00</t>
  </si>
  <si>
    <t>39,005.85</t>
  </si>
  <si>
    <t>LIN0060862</t>
  </si>
  <si>
    <t>39,720.00</t>
  </si>
  <si>
    <t>30,004.50</t>
  </si>
  <si>
    <t>LIN0064053</t>
  </si>
  <si>
    <t>47,664.00</t>
  </si>
  <si>
    <t>36,831.89</t>
  </si>
  <si>
    <t>LIN0065320</t>
  </si>
  <si>
    <t>129,090.00</t>
  </si>
  <si>
    <t>99,753.03</t>
  </si>
  <si>
    <t>LIN0065437</t>
  </si>
  <si>
    <t>13,503.00</t>
  </si>
  <si>
    <t>10,742.63</t>
  </si>
  <si>
    <t>B-200STD17-PB20-200 ml Nivea STD 17 Pearly Blue bottle</t>
  </si>
  <si>
    <t>8,700</t>
  </si>
  <si>
    <t>LIN0060350</t>
  </si>
  <si>
    <t>56,115.00</t>
  </si>
  <si>
    <t>44,222.71</t>
  </si>
  <si>
    <t>LIN0060593</t>
  </si>
  <si>
    <t>13,545.00</t>
  </si>
  <si>
    <t>10,674.45</t>
  </si>
  <si>
    <t>LIN0062922</t>
  </si>
  <si>
    <t>73,530.00</t>
  </si>
  <si>
    <t>59,630.32</t>
  </si>
  <si>
    <t>LIN0063031</t>
  </si>
  <si>
    <t>25,155.00</t>
  </si>
  <si>
    <t>20,399.85</t>
  </si>
  <si>
    <t>LIN0063200</t>
  </si>
  <si>
    <t>5,805.00</t>
  </si>
  <si>
    <t>4,707.76</t>
  </si>
  <si>
    <t>LIN0063624</t>
  </si>
  <si>
    <t>3,870.00</t>
  </si>
  <si>
    <t>3,138.51</t>
  </si>
  <si>
    <t>LIN0063736</t>
  </si>
  <si>
    <t>7,740.00</t>
  </si>
  <si>
    <t>6,277.02</t>
  </si>
  <si>
    <t>LIN0064052</t>
  </si>
  <si>
    <t>81,270.00</t>
  </si>
  <si>
    <t>65,908.71</t>
  </si>
  <si>
    <t>LIN0065433</t>
  </si>
  <si>
    <t>23,220.00</t>
  </si>
  <si>
    <t>18,831.06</t>
  </si>
  <si>
    <t>LIN0065434</t>
  </si>
  <si>
    <t>9,675.00</t>
  </si>
  <si>
    <t>7,846.28</t>
  </si>
  <si>
    <t>LIN0065495</t>
  </si>
  <si>
    <t>20,658.00</t>
  </si>
  <si>
    <t>17,261.81</t>
  </si>
  <si>
    <t>LIN0065649</t>
  </si>
  <si>
    <t>58,218.00</t>
  </si>
  <si>
    <t>48,646.91</t>
  </si>
  <si>
    <t>LIN0067113</t>
  </si>
  <si>
    <t>50,706.00</t>
  </si>
  <si>
    <t>41,848.57</t>
  </si>
  <si>
    <t>B-200STD17-W20-200 ml Nivea std17 White bottle</t>
  </si>
  <si>
    <t>LIN0062410</t>
  </si>
  <si>
    <t>124,740.00</t>
  </si>
  <si>
    <t>100,032.37</t>
  </si>
  <si>
    <t>LIN0064186</t>
  </si>
  <si>
    <t>86,940.00</t>
  </si>
  <si>
    <t>69,711.53</t>
  </si>
  <si>
    <t>LIN0065923</t>
  </si>
  <si>
    <t>110,160.00</t>
  </si>
  <si>
    <t>90,928.08</t>
  </si>
  <si>
    <t>B-200VC-N37-200 ml Bottle Only</t>
  </si>
  <si>
    <t>6.10</t>
  </si>
  <si>
    <t>8,750</t>
  </si>
  <si>
    <t>LIN0057406</t>
  </si>
  <si>
    <t>51,240.00</t>
  </si>
  <si>
    <t>74,693.24</t>
  </si>
  <si>
    <t>LIN0057447</t>
  </si>
  <si>
    <t>12,297.60</t>
  </si>
  <si>
    <t>17,926.38</t>
  </si>
  <si>
    <t>LIN0057552</t>
  </si>
  <si>
    <t>30,744.00</t>
  </si>
  <si>
    <t>44,815.94</t>
  </si>
  <si>
    <t>LIN0057679</t>
  </si>
  <si>
    <t>21/03/2018</t>
  </si>
  <si>
    <t>LIN0057865</t>
  </si>
  <si>
    <t>10,248.00</t>
  </si>
  <si>
    <t>14,938.65</t>
  </si>
  <si>
    <t>9,450</t>
  </si>
  <si>
    <t>LIN0058117</t>
  </si>
  <si>
    <t>55,339.20</t>
  </si>
  <si>
    <t>80,668.70</t>
  </si>
  <si>
    <t>LIN0063152</t>
  </si>
  <si>
    <t>8,198.40</t>
  </si>
  <si>
    <t>12,066.53</t>
  </si>
  <si>
    <t>LIN0063645</t>
  </si>
  <si>
    <t>6,148.80</t>
  </si>
  <si>
    <t>9,049.91</t>
  </si>
  <si>
    <t>LIN0063746</t>
  </si>
  <si>
    <t>24,595.20</t>
  </si>
  <si>
    <t>36,199.63</t>
  </si>
  <si>
    <t>4,550</t>
  </si>
  <si>
    <t>LIN0063831</t>
  </si>
  <si>
    <t>26,644.80</t>
  </si>
  <si>
    <t>39,216.27</t>
  </si>
  <si>
    <t>LIN0063889</t>
  </si>
  <si>
    <t>18,099.82</t>
  </si>
  <si>
    <t>LIN0064066</t>
  </si>
  <si>
    <t>32,793.60</t>
  </si>
  <si>
    <t>48,266.18</t>
  </si>
  <si>
    <t>2,450</t>
  </si>
  <si>
    <t>LIN0067670</t>
  </si>
  <si>
    <t>14,347.20</t>
  </si>
  <si>
    <t>20,884.14</t>
  </si>
  <si>
    <t>3,500</t>
  </si>
  <si>
    <t>LIN0067757</t>
  </si>
  <si>
    <t>20,496.00</t>
  </si>
  <si>
    <t>29,834.49</t>
  </si>
  <si>
    <t>LIN0067758</t>
  </si>
  <si>
    <t>8,540.00</t>
  </si>
  <si>
    <t>11,933.80</t>
  </si>
  <si>
    <t>LIN0067815</t>
  </si>
  <si>
    <t>LIN0067858</t>
  </si>
  <si>
    <t>8,050</t>
  </si>
  <si>
    <t>LIN0068033</t>
  </si>
  <si>
    <t>49,105.00</t>
  </si>
  <si>
    <t>68,619.33</t>
  </si>
  <si>
    <t>6,650</t>
  </si>
  <si>
    <t>LIN0068239</t>
  </si>
  <si>
    <t>40,565.00</t>
  </si>
  <si>
    <t>56,685.53</t>
  </si>
  <si>
    <t>LIN0068404</t>
  </si>
  <si>
    <t>LIN0068584</t>
  </si>
  <si>
    <t>B-240MOV-N22-240 ml Natural Body Milk Lotion Bottle</t>
  </si>
  <si>
    <t>EIN0001094</t>
  </si>
  <si>
    <t>56,479.67</t>
  </si>
  <si>
    <t>43,180.43</t>
  </si>
  <si>
    <t>B-240MOV-W22-240 ml White Body Milk Lotion Bottle</t>
  </si>
  <si>
    <t>EIN0000948</t>
  </si>
  <si>
    <t>91,104.52</t>
  </si>
  <si>
    <t>78,081.78</t>
  </si>
  <si>
    <t>EIN0000960</t>
  </si>
  <si>
    <t>19,805.33</t>
  </si>
  <si>
    <t>16,974.30</t>
  </si>
  <si>
    <t>EIN0000962</t>
  </si>
  <si>
    <t>3,961.07</t>
  </si>
  <si>
    <t>3,394.86</t>
  </si>
  <si>
    <t>EIN0000966</t>
  </si>
  <si>
    <t>25,746.93</t>
  </si>
  <si>
    <t>22,066.59</t>
  </si>
  <si>
    <t>26,660</t>
  </si>
  <si>
    <t>EIN0001044</t>
  </si>
  <si>
    <t>173,997.54</t>
  </si>
  <si>
    <t>150,787.89</t>
  </si>
  <si>
    <t>EIN0001092</t>
  </si>
  <si>
    <t>105,729.94</t>
  </si>
  <si>
    <t>91,180.24</t>
  </si>
  <si>
    <t>22,200</t>
  </si>
  <si>
    <t>EIN0001106</t>
  </si>
  <si>
    <t>144,889.18</t>
  </si>
  <si>
    <t>124,950.70</t>
  </si>
  <si>
    <t>B-250GS-W15PA-250 ml Githunguri Sleeved Passion Bottle</t>
  </si>
  <si>
    <t>LIN0056993</t>
  </si>
  <si>
    <t>GIT01</t>
  </si>
  <si>
    <t>25,875.00</t>
  </si>
  <si>
    <t>45,133.50</t>
  </si>
  <si>
    <t>LIN0058544</t>
  </si>
  <si>
    <t>8,625.00</t>
  </si>
  <si>
    <t>15,044.50</t>
  </si>
  <si>
    <t>B-250GS-W15PI-250 ml Githunguri Sleeved Pineapple Bottl</t>
  </si>
  <si>
    <t>LIN0058674</t>
  </si>
  <si>
    <t>27,600.00</t>
  </si>
  <si>
    <t>48,142.40</t>
  </si>
  <si>
    <t>LIN0058898</t>
  </si>
  <si>
    <t>18,975.00</t>
  </si>
  <si>
    <t>33,097.90</t>
  </si>
  <si>
    <t>LIN0059207</t>
  </si>
  <si>
    <t>12,075.00</t>
  </si>
  <si>
    <t>21,062.30</t>
  </si>
  <si>
    <t>B-250GS-W15SB-250 ml Githunguri Sleeved Strawberry Bottle</t>
  </si>
  <si>
    <t>LIN0058074</t>
  </si>
  <si>
    <t>17,250.00</t>
  </si>
  <si>
    <t>30,089.00</t>
  </si>
  <si>
    <t>LIN0058215</t>
  </si>
  <si>
    <t>20,700.00</t>
  </si>
  <si>
    <t>36,106.80</t>
  </si>
  <si>
    <t>LIN0058547</t>
  </si>
  <si>
    <t>13,800.00</t>
  </si>
  <si>
    <t>24,071.20</t>
  </si>
  <si>
    <t>B-250GS-W15VA-250 ml Githunguri sleeved Vanilla Bottle</t>
  </si>
  <si>
    <t>12,750</t>
  </si>
  <si>
    <t>43,987.50</t>
  </si>
  <si>
    <t>76,726.95</t>
  </si>
  <si>
    <t>LIN0058540</t>
  </si>
  <si>
    <t>862.50</t>
  </si>
  <si>
    <t>1,504.45</t>
  </si>
  <si>
    <t>B-250GS-W15YSB-250 ml Githunguri Sleeved Yuppi Stawberry</t>
  </si>
  <si>
    <t>LIN0058075</t>
  </si>
  <si>
    <t>LIN0058542</t>
  </si>
  <si>
    <t>18,112.50</t>
  </si>
  <si>
    <t>31,593.45</t>
  </si>
  <si>
    <t>LIN0058673</t>
  </si>
  <si>
    <t>LIN0058878</t>
  </si>
  <si>
    <t>LIN0058899</t>
  </si>
  <si>
    <t>LIN0059208</t>
  </si>
  <si>
    <t>LIN0059994</t>
  </si>
  <si>
    <t>6,037.50</t>
  </si>
  <si>
    <t>10,531.15</t>
  </si>
  <si>
    <t>B-250MS-W16MA-250 ml White Sleeved Mango Molito Bottle</t>
  </si>
  <si>
    <t>LIN0057542</t>
  </si>
  <si>
    <t>MOL01</t>
  </si>
  <si>
    <t>1,500.00</t>
  </si>
  <si>
    <t>1,257.35</t>
  </si>
  <si>
    <t>B-250MS-W16PE-250 ml White Sleeved Molito Peach Bottle</t>
  </si>
  <si>
    <t>820</t>
  </si>
  <si>
    <t>LIN0062084</t>
  </si>
  <si>
    <t>4,920.00</t>
  </si>
  <si>
    <t>4,210.86</t>
  </si>
  <si>
    <t>B-250MS-W16SB-250 ml White Sleeved Strawberry Molito Bottle</t>
  </si>
  <si>
    <t>10,425.45</t>
  </si>
  <si>
    <t>7,544.10</t>
  </si>
  <si>
    <t>LIN0058744</t>
  </si>
  <si>
    <t>6,950.30</t>
  </si>
  <si>
    <t>5,029.40</t>
  </si>
  <si>
    <t>B-250MS-W16VA-250 ml White Sleeved Vanila Molito Bottle</t>
  </si>
  <si>
    <t>10,425.00</t>
  </si>
  <si>
    <t>1,250</t>
  </si>
  <si>
    <t>8,687.50</t>
  </si>
  <si>
    <t>6,286.75</t>
  </si>
  <si>
    <t>B-250SRV-PW21-250 ml Servechem Pearly White Lotion Bottle</t>
  </si>
  <si>
    <t>LIN0058517</t>
  </si>
  <si>
    <t>5,841.00</t>
  </si>
  <si>
    <t>4,769.76</t>
  </si>
  <si>
    <t>LIN0058518</t>
  </si>
  <si>
    <t>54,516.00</t>
  </si>
  <si>
    <t>44,517.73</t>
  </si>
  <si>
    <t>LIN0058567</t>
  </si>
  <si>
    <t>9,735.00</t>
  </si>
  <si>
    <t>7,949.60</t>
  </si>
  <si>
    <t>LIN0059690</t>
  </si>
  <si>
    <t>19,470.00</t>
  </si>
  <si>
    <t>15,899.19</t>
  </si>
  <si>
    <t>LIN0059869</t>
  </si>
  <si>
    <t>15,576.00</t>
  </si>
  <si>
    <t>12,719.35</t>
  </si>
  <si>
    <t>LIN0061117</t>
  </si>
  <si>
    <t>29,205.00</t>
  </si>
  <si>
    <t>24,937.29</t>
  </si>
  <si>
    <t>LIN0062468</t>
  </si>
  <si>
    <t>13,629.00</t>
  </si>
  <si>
    <t>11,632.09</t>
  </si>
  <si>
    <t>LIN0062489</t>
  </si>
  <si>
    <t>18,821.00</t>
  </si>
  <si>
    <t>16,063.36</t>
  </si>
  <si>
    <t>LIN0063276</t>
  </si>
  <si>
    <t>56,463.00</t>
  </si>
  <si>
    <t>48,205.40</t>
  </si>
  <si>
    <t>LIN0064994</t>
  </si>
  <si>
    <t>21,417.00</t>
  </si>
  <si>
    <t>18,279.89</t>
  </si>
  <si>
    <t>1,700</t>
  </si>
  <si>
    <t>LIN0065303</t>
  </si>
  <si>
    <t>11,033.00</t>
  </si>
  <si>
    <t>9,416.91</t>
  </si>
  <si>
    <t>LIN0065325</t>
  </si>
  <si>
    <t>8,309.04</t>
  </si>
  <si>
    <t>1,900</t>
  </si>
  <si>
    <t>LIN0066041</t>
  </si>
  <si>
    <t>12,331.00</t>
  </si>
  <si>
    <t>10,524.78</t>
  </si>
  <si>
    <t>-1,700</t>
  </si>
  <si>
    <t>LIN8002629</t>
  </si>
  <si>
    <t>-11,033.00</t>
  </si>
  <si>
    <t>-9,416.91</t>
  </si>
  <si>
    <t>LIN0066056</t>
  </si>
  <si>
    <t>649.00</t>
  </si>
  <si>
    <t>553.94</t>
  </si>
  <si>
    <t>LIN0066065</t>
  </si>
  <si>
    <t>LIN0066579</t>
  </si>
  <si>
    <t>33,099.00</t>
  </si>
  <si>
    <t>27,704.83</t>
  </si>
  <si>
    <t>B-25BBYJR-W9-25 gm White Junior Powder Bottle</t>
  </si>
  <si>
    <t>11,000</t>
  </si>
  <si>
    <t>EIN0000974</t>
  </si>
  <si>
    <t>31,282.27</t>
  </si>
  <si>
    <t>30,425.01</t>
  </si>
  <si>
    <t>EIN0001019</t>
  </si>
  <si>
    <t>25,464.60</t>
  </si>
  <si>
    <t>24,901.02</t>
  </si>
  <si>
    <t>EIN0001034</t>
  </si>
  <si>
    <t>28,114.32</t>
  </si>
  <si>
    <t>27,667.80</t>
  </si>
  <si>
    <t>25,000</t>
  </si>
  <si>
    <t>EIN0001090</t>
  </si>
  <si>
    <t>90,367.47</t>
  </si>
  <si>
    <t>68,599.25</t>
  </si>
  <si>
    <t>31,000</t>
  </si>
  <si>
    <t>EIN0001110</t>
  </si>
  <si>
    <t>112,055.66</t>
  </si>
  <si>
    <t>85,063.07</t>
  </si>
  <si>
    <t>B-2GFRY-Y115-2L Golden Fry Yellow Jerrican</t>
  </si>
  <si>
    <t>LIN0056921</t>
  </si>
  <si>
    <t>17,520.00</t>
  </si>
  <si>
    <t>13,884.59</t>
  </si>
  <si>
    <t>7,400</t>
  </si>
  <si>
    <t>LIN0059988</t>
  </si>
  <si>
    <t>216,080.00</t>
  </si>
  <si>
    <t>171,243.33</t>
  </si>
  <si>
    <t>B-2GFRY-Y124-New 2L Golden Fry Yellow Jerrican</t>
  </si>
  <si>
    <t>4,160</t>
  </si>
  <si>
    <t>LIN0067526</t>
  </si>
  <si>
    <t>125,216.00</t>
  </si>
  <si>
    <t>106,369.91</t>
  </si>
  <si>
    <t>2,240</t>
  </si>
  <si>
    <t>LIN0067640</t>
  </si>
  <si>
    <t>67,424.00</t>
  </si>
  <si>
    <t>57,276.11</t>
  </si>
  <si>
    <t>B-2LBROOK-N55-2 Ltr. Brookside Natural jerrican</t>
  </si>
  <si>
    <t>LIN0057543</t>
  </si>
  <si>
    <t>BRO01</t>
  </si>
  <si>
    <t>83,160.00</t>
  </si>
  <si>
    <t>66,325.72</t>
  </si>
  <si>
    <t>16/03/2018</t>
  </si>
  <si>
    <t>1,080</t>
  </si>
  <si>
    <t>LIN0057584</t>
  </si>
  <si>
    <t>16,632.00</t>
  </si>
  <si>
    <t>13,265.14</t>
  </si>
  <si>
    <t>LIN0057961</t>
  </si>
  <si>
    <t>32,340.00</t>
  </si>
  <si>
    <t>25,793.33</t>
  </si>
  <si>
    <t>2,640</t>
  </si>
  <si>
    <t>LIN0058078</t>
  </si>
  <si>
    <t>40,656.00</t>
  </si>
  <si>
    <t>32,425.91</t>
  </si>
  <si>
    <t>7,140</t>
  </si>
  <si>
    <t>LIN0058510</t>
  </si>
  <si>
    <t>109,956.00</t>
  </si>
  <si>
    <t>87,697.34</t>
  </si>
  <si>
    <t>2,460</t>
  </si>
  <si>
    <t>LIN0058598</t>
  </si>
  <si>
    <t>37,884.00</t>
  </si>
  <si>
    <t>30,215.05</t>
  </si>
  <si>
    <t>780</t>
  </si>
  <si>
    <t>LIN0058636</t>
  </si>
  <si>
    <t>12,012.00</t>
  </si>
  <si>
    <t>9,580.38</t>
  </si>
  <si>
    <t>LIN0058688</t>
  </si>
  <si>
    <t>33,264.00</t>
  </si>
  <si>
    <t>26,530.29</t>
  </si>
  <si>
    <t>1,860</t>
  </si>
  <si>
    <t>LIN0058787</t>
  </si>
  <si>
    <t>28,644.00</t>
  </si>
  <si>
    <t>22,845.52</t>
  </si>
  <si>
    <t>1,980</t>
  </si>
  <si>
    <t>LIN0058866</t>
  </si>
  <si>
    <t>30,492.00</t>
  </si>
  <si>
    <t>24,319.43</t>
  </si>
  <si>
    <t>03/05/2018</t>
  </si>
  <si>
    <t>LIN0059534</t>
  </si>
  <si>
    <t>3,480</t>
  </si>
  <si>
    <t>LIN0059695</t>
  </si>
  <si>
    <t>53,592.00</t>
  </si>
  <si>
    <t>42,743.24</t>
  </si>
  <si>
    <t>1,440</t>
  </si>
  <si>
    <t>LIN0059769</t>
  </si>
  <si>
    <t>22,176.00</t>
  </si>
  <si>
    <t>17,686.86</t>
  </si>
  <si>
    <t>LIN0061283</t>
  </si>
  <si>
    <t>23,100.00</t>
  </si>
  <si>
    <t>19,402.08</t>
  </si>
  <si>
    <t>1,380</t>
  </si>
  <si>
    <t>LIN0061329</t>
  </si>
  <si>
    <t>21,252.00</t>
  </si>
  <si>
    <t>17,849.91</t>
  </si>
  <si>
    <t>LIN0061438</t>
  </si>
  <si>
    <t>73,920.00</t>
  </si>
  <si>
    <t>62,086.66</t>
  </si>
  <si>
    <t>4,920</t>
  </si>
  <si>
    <t>LIN0061501</t>
  </si>
  <si>
    <t>75,768.00</t>
  </si>
  <si>
    <t>63,638.82</t>
  </si>
  <si>
    <t>LIN0061510</t>
  </si>
  <si>
    <t>13,860.00</t>
  </si>
  <si>
    <t>11,641.25</t>
  </si>
  <si>
    <t>3,120</t>
  </si>
  <si>
    <t>LIN0061639</t>
  </si>
  <si>
    <t>48,048.00</t>
  </si>
  <si>
    <t>40,356.33</t>
  </si>
  <si>
    <t>6,360</t>
  </si>
  <si>
    <t>LIN0061695</t>
  </si>
  <si>
    <t>97,944.00</t>
  </si>
  <si>
    <t>82,264.82</t>
  </si>
  <si>
    <t>B-2LGITH-N58-2L Natural Githunguri Bottle</t>
  </si>
  <si>
    <t>LIN0056683</t>
  </si>
  <si>
    <t>24,210.00</t>
  </si>
  <si>
    <t>23,519.38</t>
  </si>
  <si>
    <t>B-2L-N60-2 Ltr. Natural Milk JerryCan</t>
  </si>
  <si>
    <t>18.65</t>
  </si>
  <si>
    <t>***Partial hold -  ***</t>
  </si>
  <si>
    <t>120</t>
  </si>
  <si>
    <t>LIN0063840</t>
  </si>
  <si>
    <t>2,148.48</t>
  </si>
  <si>
    <t>1,575.21</t>
  </si>
  <si>
    <t>B-2L-PK60-2 Ltr. Pink Milk JerryCan</t>
  </si>
  <si>
    <t>14.90</t>
  </si>
  <si>
    <t>LIN0059019</t>
  </si>
  <si>
    <t>KIW01</t>
  </si>
  <si>
    <t>7,450.00</t>
  </si>
  <si>
    <t>6,486.57</t>
  </si>
  <si>
    <t>50</t>
  </si>
  <si>
    <t>LIN0059212</t>
  </si>
  <si>
    <t>715.20</t>
  </si>
  <si>
    <t>648.66</t>
  </si>
  <si>
    <t>350</t>
  </si>
  <si>
    <t>LIN0059277</t>
  </si>
  <si>
    <t>ASP01</t>
  </si>
  <si>
    <t>5,215.00</t>
  </si>
  <si>
    <t>4,540.60</t>
  </si>
  <si>
    <t>B-300FLME-CL22-300 gm Zoe Clear jar</t>
  </si>
  <si>
    <t>LIN0061432</t>
  </si>
  <si>
    <t>43,492.80</t>
  </si>
  <si>
    <t>23,389.62</t>
  </si>
  <si>
    <t>LIN0061580</t>
  </si>
  <si>
    <t>63,960.00</t>
  </si>
  <si>
    <t>34,396.50</t>
  </si>
  <si>
    <t>LIN0061855</t>
  </si>
  <si>
    <t>15,350.40</t>
  </si>
  <si>
    <t>8,255.16</t>
  </si>
  <si>
    <t>LIN0065727</t>
  </si>
  <si>
    <t>B-3GFRY-Y175-3L Golden Fry Yellow Jerrycan</t>
  </si>
  <si>
    <t>LIN0067645</t>
  </si>
  <si>
    <t>84,210.00</t>
  </si>
  <si>
    <t>73,082.29</t>
  </si>
  <si>
    <t>LIN0067955</t>
  </si>
  <si>
    <t>144,360.00</t>
  </si>
  <si>
    <t>125,283.92</t>
  </si>
  <si>
    <t>B-400AFR-N38-400 ml Natural Lego Bottle</t>
  </si>
  <si>
    <t>LIN0063435</t>
  </si>
  <si>
    <t>87,048.00</t>
  </si>
  <si>
    <t>65,277.43</t>
  </si>
  <si>
    <t>B-400COC-W50-400 gm White Excel cocoa jar</t>
  </si>
  <si>
    <t>LIN0058458</t>
  </si>
  <si>
    <t>35,154.00</t>
  </si>
  <si>
    <t>18,477.72</t>
  </si>
  <si>
    <t>2,970</t>
  </si>
  <si>
    <t>LIN0058585</t>
  </si>
  <si>
    <t>41,431.50</t>
  </si>
  <si>
    <t>21,777.32</t>
  </si>
  <si>
    <t>LIN0058719</t>
  </si>
  <si>
    <t>LIN0058762</t>
  </si>
  <si>
    <t>25,110.00</t>
  </si>
  <si>
    <t>13,198.37</t>
  </si>
  <si>
    <t>1,890</t>
  </si>
  <si>
    <t>LIN0058820</t>
  </si>
  <si>
    <t>26,365.50</t>
  </si>
  <si>
    <t>13,858.29</t>
  </si>
  <si>
    <t>630</t>
  </si>
  <si>
    <t>LIN0058837</t>
  </si>
  <si>
    <t>8,788.50</t>
  </si>
  <si>
    <t>4,619.43</t>
  </si>
  <si>
    <t>LIN0058904</t>
  </si>
  <si>
    <t>20,088.00</t>
  </si>
  <si>
    <t>10,558.70</t>
  </si>
  <si>
    <t>2,340</t>
  </si>
  <si>
    <t>LIN0058982</t>
  </si>
  <si>
    <t>32,643.00</t>
  </si>
  <si>
    <t>17,157.89</t>
  </si>
  <si>
    <t>1,260</t>
  </si>
  <si>
    <t>LIN0059037</t>
  </si>
  <si>
    <t>17,577.00</t>
  </si>
  <si>
    <t>9,238.86</t>
  </si>
  <si>
    <t>LIN0059197</t>
  </si>
  <si>
    <t>LIN0059404</t>
  </si>
  <si>
    <t>10,044.00</t>
  </si>
  <si>
    <t>5,279.35</t>
  </si>
  <si>
    <t>2,610</t>
  </si>
  <si>
    <t>LIN0059505</t>
  </si>
  <si>
    <t>33,678.79</t>
  </si>
  <si>
    <t>19,137.64</t>
  </si>
  <si>
    <t>LIN0059586</t>
  </si>
  <si>
    <t>23,226.75</t>
  </si>
  <si>
    <t>LIN0059650</t>
  </si>
  <si>
    <t>12,890.85</t>
  </si>
  <si>
    <t>7,919.02</t>
  </si>
  <si>
    <t>LIN0059682</t>
  </si>
  <si>
    <t>30,194.77</t>
  </si>
  <si>
    <t>LIN0059706</t>
  </si>
  <si>
    <t>25,549.42</t>
  </si>
  <si>
    <t>14,518.21</t>
  </si>
  <si>
    <t>LIN0059755</t>
  </si>
  <si>
    <t>16,258.72</t>
  </si>
  <si>
    <t>1,530</t>
  </si>
  <si>
    <t>LIN0059782</t>
  </si>
  <si>
    <t>19,742.74</t>
  </si>
  <si>
    <t>11,218.62</t>
  </si>
  <si>
    <t>LIN0059862</t>
  </si>
  <si>
    <t>LIN0059911</t>
  </si>
  <si>
    <t>24,388.09</t>
  </si>
  <si>
    <t>LIN0059999</t>
  </si>
  <si>
    <t>4,320</t>
  </si>
  <si>
    <t>LIN0060052</t>
  </si>
  <si>
    <t>55,744.20</t>
  </si>
  <si>
    <t>31,676.10</t>
  </si>
  <si>
    <t>LIN0060108</t>
  </si>
  <si>
    <t>34,840.12</t>
  </si>
  <si>
    <t>19,797.56</t>
  </si>
  <si>
    <t>1,170</t>
  </si>
  <si>
    <t>LIN0060200</t>
  </si>
  <si>
    <t>15,097.39</t>
  </si>
  <si>
    <t>8,578.94</t>
  </si>
  <si>
    <t>LIN0060286</t>
  </si>
  <si>
    <t>32,517.45</t>
  </si>
  <si>
    <t>LIN0060356</t>
  </si>
  <si>
    <t>LIN0060403</t>
  </si>
  <si>
    <t>37,162.80</t>
  </si>
  <si>
    <t>21,117.40</t>
  </si>
  <si>
    <t>LIN0060467</t>
  </si>
  <si>
    <t>63,873.56</t>
  </si>
  <si>
    <t>36,295.53</t>
  </si>
  <si>
    <t>LIN0060543</t>
  </si>
  <si>
    <t>LIN0060612</t>
  </si>
  <si>
    <t>17,420.06</t>
  </si>
  <si>
    <t>9,898.78</t>
  </si>
  <si>
    <t>LIN0060680</t>
  </si>
  <si>
    <t>LIN0060763</t>
  </si>
  <si>
    <t>LIN0060810</t>
  </si>
  <si>
    <t>29,033.44</t>
  </si>
  <si>
    <t>16,497.97</t>
  </si>
  <si>
    <t>LIN0060869</t>
  </si>
  <si>
    <t>LIN0060943</t>
  </si>
  <si>
    <t>LIN0061005</t>
  </si>
  <si>
    <t>19,891.33</t>
  </si>
  <si>
    <t>1,020</t>
  </si>
  <si>
    <t>LIN0061069</t>
  </si>
  <si>
    <t>13,161.82</t>
  </si>
  <si>
    <t>9,017.40</t>
  </si>
  <si>
    <t>LIN0061071</t>
  </si>
  <si>
    <t>12,387.60</t>
  </si>
  <si>
    <t>8,486.97</t>
  </si>
  <si>
    <t>5,220</t>
  </si>
  <si>
    <t>LIN0061127</t>
  </si>
  <si>
    <t>67,357.57</t>
  </si>
  <si>
    <t>46,147.88</t>
  </si>
  <si>
    <t>LIN0061154</t>
  </si>
  <si>
    <t>9,290.70</t>
  </si>
  <si>
    <t>6,365.22</t>
  </si>
  <si>
    <t>LIN0061184</t>
  </si>
  <si>
    <t>16,708.72</t>
  </si>
  <si>
    <t>LIN0061218</t>
  </si>
  <si>
    <t>3,060</t>
  </si>
  <si>
    <t>LIN0061277</t>
  </si>
  <si>
    <t>39,485.47</t>
  </si>
  <si>
    <t>27,052.21</t>
  </si>
  <si>
    <t>2,430</t>
  </si>
  <si>
    <t>LIN0061351</t>
  </si>
  <si>
    <t>31,356.11</t>
  </si>
  <si>
    <t>21,482.63</t>
  </si>
  <si>
    <t>LIN0061398</t>
  </si>
  <si>
    <t>LIN0061451</t>
  </si>
  <si>
    <t>4,680</t>
  </si>
  <si>
    <t>LIN0061498</t>
  </si>
  <si>
    <t>60,389.55</t>
  </si>
  <si>
    <t>41,373.96</t>
  </si>
  <si>
    <t>LIN0061590</t>
  </si>
  <si>
    <t>LIN0061653</t>
  </si>
  <si>
    <t>23,869.59</t>
  </si>
  <si>
    <t>LIN0061704</t>
  </si>
  <si>
    <t>27,872.10</t>
  </si>
  <si>
    <t>19,095.67</t>
  </si>
  <si>
    <t>LIN0061780</t>
  </si>
  <si>
    <t>13,526.10</t>
  </si>
  <si>
    <t>2,790</t>
  </si>
  <si>
    <t>LIN0061845</t>
  </si>
  <si>
    <t>36,001.46</t>
  </si>
  <si>
    <t>24,665.25</t>
  </si>
  <si>
    <t>LIN0061896</t>
  </si>
  <si>
    <t>20,426.84</t>
  </si>
  <si>
    <t>LIN0061944</t>
  </si>
  <si>
    <t>22,783.79</t>
  </si>
  <si>
    <t>LIN0061994</t>
  </si>
  <si>
    <t>13,936.05</t>
  </si>
  <si>
    <t>9,427.77</t>
  </si>
  <si>
    <t>3,420</t>
  </si>
  <si>
    <t>LIN0062038</t>
  </si>
  <si>
    <t>44,130.82</t>
  </si>
  <si>
    <t>29,854.62</t>
  </si>
  <si>
    <t>LIN0062102</t>
  </si>
  <si>
    <t>20,423.68</t>
  </si>
  <si>
    <t>LIN0062177</t>
  </si>
  <si>
    <t>22,780.26</t>
  </si>
  <si>
    <t>LIN0062248</t>
  </si>
  <si>
    <t>24,351.32</t>
  </si>
  <si>
    <t>2,070</t>
  </si>
  <si>
    <t>LIN0062307</t>
  </si>
  <si>
    <t>26,710.76</t>
  </si>
  <si>
    <t>18,067.10</t>
  </si>
  <si>
    <t>3,690</t>
  </si>
  <si>
    <t>LIN0062475</t>
  </si>
  <si>
    <t>47,614.84</t>
  </si>
  <si>
    <t>32,205.43</t>
  </si>
  <si>
    <t>LIN0062542</t>
  </si>
  <si>
    <t>25,135.95</t>
  </si>
  <si>
    <t>LIN0062596</t>
  </si>
  <si>
    <t>20,422.26</t>
  </si>
  <si>
    <t>LIN0062647</t>
  </si>
  <si>
    <t>23,564.14</t>
  </si>
  <si>
    <t>LIN0062758</t>
  </si>
  <si>
    <t>15,756.61</t>
  </si>
  <si>
    <t>3,780</t>
  </si>
  <si>
    <t>LIN0062775</t>
  </si>
  <si>
    <t>48,776.17</t>
  </si>
  <si>
    <t>33,088.87</t>
  </si>
  <si>
    <t>LIN0063132</t>
  </si>
  <si>
    <t>11,861.45</t>
  </si>
  <si>
    <t>LIN0063194</t>
  </si>
  <si>
    <t>9,489.16</t>
  </si>
  <si>
    <t>LIN0063195</t>
  </si>
  <si>
    <t>30,132.00</t>
  </si>
  <si>
    <t>19,769.09</t>
  </si>
  <si>
    <t>LIN0063254</t>
  </si>
  <si>
    <t>40,979.52</t>
  </si>
  <si>
    <t>26,885.96</t>
  </si>
  <si>
    <t>LIN0063298</t>
  </si>
  <si>
    <t>36,158.40</t>
  </si>
  <si>
    <t>23,722.90</t>
  </si>
  <si>
    <t>5,670</t>
  </si>
  <si>
    <t>LIN0063349</t>
  </si>
  <si>
    <t>75,932.64</t>
  </si>
  <si>
    <t>49,818.09</t>
  </si>
  <si>
    <t>1,620</t>
  </si>
  <si>
    <t>LIN0063441</t>
  </si>
  <si>
    <t>21,695.04</t>
  </si>
  <si>
    <t>14,233.74</t>
  </si>
  <si>
    <t>LIN0063496</t>
  </si>
  <si>
    <t>25,304.43</t>
  </si>
  <si>
    <t>LIN0063575</t>
  </si>
  <si>
    <t>38,324.14</t>
  </si>
  <si>
    <t>24,922.01</t>
  </si>
  <si>
    <t>LIN0063628</t>
  </si>
  <si>
    <t>LIN0063679</t>
  </si>
  <si>
    <t>10,572.98</t>
  </si>
  <si>
    <t>B-400ECL-W30-400 ml Lotion Bottle</t>
  </si>
  <si>
    <t>10.40</t>
  </si>
  <si>
    <t>LIN0063388</t>
  </si>
  <si>
    <t>206,000.00</t>
  </si>
  <si>
    <t>160,802.60</t>
  </si>
  <si>
    <t>B-400NIV-DBL41-400 ml Nivea Men Lotion Dark Blue Bottle</t>
  </si>
  <si>
    <t>3,400</t>
  </si>
  <si>
    <t>LIN0057719</t>
  </si>
  <si>
    <t>41,820.00</t>
  </si>
  <si>
    <t>36,136.05</t>
  </si>
  <si>
    <t>LIN0058005</t>
  </si>
  <si>
    <t>14,760.00</t>
  </si>
  <si>
    <t>12,753.90</t>
  </si>
  <si>
    <t>LIN0058107</t>
  </si>
  <si>
    <t>83,640.00</t>
  </si>
  <si>
    <t>72,272.10</t>
  </si>
  <si>
    <t>LIN0058204</t>
  </si>
  <si>
    <t>36,900.00</t>
  </si>
  <si>
    <t>31,884.75</t>
  </si>
  <si>
    <t>LIN0058254</t>
  </si>
  <si>
    <t>31,980.00</t>
  </si>
  <si>
    <t>27,633.45</t>
  </si>
  <si>
    <t>4,600</t>
  </si>
  <si>
    <t>LIN0058501</t>
  </si>
  <si>
    <t>56,580.00</t>
  </si>
  <si>
    <t>48,889.95</t>
  </si>
  <si>
    <t>-4,600</t>
  </si>
  <si>
    <t>LIN8002187</t>
  </si>
  <si>
    <t>-56,580.00</t>
  </si>
  <si>
    <t>-48,889.95</t>
  </si>
  <si>
    <t>LIN0058682</t>
  </si>
  <si>
    <t>73,800.00</t>
  </si>
  <si>
    <t>63,769.50</t>
  </si>
  <si>
    <t>LIN0058764</t>
  </si>
  <si>
    <t>LIN0058859</t>
  </si>
  <si>
    <t>29,520.00</t>
  </si>
  <si>
    <t>25,507.80</t>
  </si>
  <si>
    <t>LIN0058974</t>
  </si>
  <si>
    <t>12,300.00</t>
  </si>
  <si>
    <t>10,628.25</t>
  </si>
  <si>
    <t>LIN0059033</t>
  </si>
  <si>
    <t>34,440.00</t>
  </si>
  <si>
    <t>29,759.10</t>
  </si>
  <si>
    <t>LIN0059095</t>
  </si>
  <si>
    <t>LIN0060712</t>
  </si>
  <si>
    <t>44,280.00</t>
  </si>
  <si>
    <t>38,261.70</t>
  </si>
  <si>
    <t>LIN0060863</t>
  </si>
  <si>
    <t>93,480.00</t>
  </si>
  <si>
    <t>80,774.70</t>
  </si>
  <si>
    <t>LIN0063932</t>
  </si>
  <si>
    <t>184,500.00</t>
  </si>
  <si>
    <t>162,881.25</t>
  </si>
  <si>
    <t>LIN0064674</t>
  </si>
  <si>
    <t>103,320.00</t>
  </si>
  <si>
    <t>91,213.50</t>
  </si>
  <si>
    <t>8,200</t>
  </si>
  <si>
    <t>LIN0064791</t>
  </si>
  <si>
    <t>100,860.00</t>
  </si>
  <si>
    <t>89,041.75</t>
  </si>
  <si>
    <t>LIN0064864</t>
  </si>
  <si>
    <t>24,600.00</t>
  </si>
  <si>
    <t>21,717.50</t>
  </si>
  <si>
    <t>LIN0064919</t>
  </si>
  <si>
    <t>22,140.00</t>
  </si>
  <si>
    <t>19,545.75</t>
  </si>
  <si>
    <t>19,200</t>
  </si>
  <si>
    <t>LIN0065307</t>
  </si>
  <si>
    <t>236,160.00</t>
  </si>
  <si>
    <t>208,488.00</t>
  </si>
  <si>
    <t>LIN0065364</t>
  </si>
  <si>
    <t>9,840.00</t>
  </si>
  <si>
    <t>8,687.00</t>
  </si>
  <si>
    <t>LIN0065431</t>
  </si>
  <si>
    <t>38,208.00</t>
  </si>
  <si>
    <t>34,748.00</t>
  </si>
  <si>
    <t>LIN0065496</t>
  </si>
  <si>
    <t>21,492.00</t>
  </si>
  <si>
    <t>B-400S-BL35PBOY-400 ml Sleeved Blue Power Boy Bottle</t>
  </si>
  <si>
    <t>LIN0059982</t>
  </si>
  <si>
    <t>59,904.00</t>
  </si>
  <si>
    <t>50,779.35</t>
  </si>
  <si>
    <t>6,610</t>
  </si>
  <si>
    <t>LIN0060252</t>
  </si>
  <si>
    <t>68,744.00</t>
  </si>
  <si>
    <t>58,272.83</t>
  </si>
  <si>
    <t>LIN0065661</t>
  </si>
  <si>
    <t>42,016.00</t>
  </si>
  <si>
    <t>36,254.31</t>
  </si>
  <si>
    <t>B-400SRV-PW35-400 ml Servechem Pearly White Lotion Bottle</t>
  </si>
  <si>
    <t>LIN0056841</t>
  </si>
  <si>
    <t>23,804.00</t>
  </si>
  <si>
    <t>18,484.69</t>
  </si>
  <si>
    <t>LIN0056964</t>
  </si>
  <si>
    <t>38,952.00</t>
  </si>
  <si>
    <t>30,247.67</t>
  </si>
  <si>
    <t>3,800</t>
  </si>
  <si>
    <t>LIN0059691</t>
  </si>
  <si>
    <t>41,116.00</t>
  </si>
  <si>
    <t>31,928.09</t>
  </si>
  <si>
    <t>LIN0059867</t>
  </si>
  <si>
    <t>12,984.00</t>
  </si>
  <si>
    <t>10,082.56</t>
  </si>
  <si>
    <t>LIN0061118</t>
  </si>
  <si>
    <t>54,100.00</t>
  </si>
  <si>
    <t>43,081.25</t>
  </si>
  <si>
    <t>LIN0062711</t>
  </si>
  <si>
    <t>43,072.95</t>
  </si>
  <si>
    <t>LIN0064341</t>
  </si>
  <si>
    <t>43,056.00</t>
  </si>
  <si>
    <t>LIN0065881</t>
  </si>
  <si>
    <t>21,640.00</t>
  </si>
  <si>
    <t>17,222.40</t>
  </si>
  <si>
    <t>LIN0066580</t>
  </si>
  <si>
    <t>42,614.55</t>
  </si>
  <si>
    <t>B-400STD17-DB34-400 ml Nivea STD17 Dark Blue Bottle</t>
  </si>
  <si>
    <t>LIN0057722</t>
  </si>
  <si>
    <t>38,304.00</t>
  </si>
  <si>
    <t>32,657.28</t>
  </si>
  <si>
    <t>LIN0057935</t>
  </si>
  <si>
    <t>32,256.00</t>
  </si>
  <si>
    <t>27,500.86</t>
  </si>
  <si>
    <t>LIN0058007</t>
  </si>
  <si>
    <t>26,208.00</t>
  </si>
  <si>
    <t>22,344.45</t>
  </si>
  <si>
    <t>LIN0058110</t>
  </si>
  <si>
    <t>100,800.00</t>
  </si>
  <si>
    <t>85,940.20</t>
  </si>
  <si>
    <t>LIN0058209</t>
  </si>
  <si>
    <t>36,288.00</t>
  </si>
  <si>
    <t>30,938.47</t>
  </si>
  <si>
    <t>LIN0058257</t>
  </si>
  <si>
    <t>LIN0058506</t>
  </si>
  <si>
    <t>106,848.00</t>
  </si>
  <si>
    <t>91,096.61</t>
  </si>
  <si>
    <t>LIN0058630</t>
  </si>
  <si>
    <t>34,272.00</t>
  </si>
  <si>
    <t>29,219.67</t>
  </si>
  <si>
    <t>LIN0058686</t>
  </si>
  <si>
    <t>24,192.00</t>
  </si>
  <si>
    <t>20,625.65</t>
  </si>
  <si>
    <t>LIN0058775</t>
  </si>
  <si>
    <t>30,240.00</t>
  </si>
  <si>
    <t>25,782.06</t>
  </si>
  <si>
    <t>LIN0058862</t>
  </si>
  <si>
    <t>LIN0060349</t>
  </si>
  <si>
    <t>82,656.00</t>
  </si>
  <si>
    <t>70,470.96</t>
  </si>
  <si>
    <t>LIN0060590</t>
  </si>
  <si>
    <t>LIN0060596</t>
  </si>
  <si>
    <t>8,064.00</t>
  </si>
  <si>
    <t>6,875.22</t>
  </si>
  <si>
    <t>LIN0060716</t>
  </si>
  <si>
    <t>58,464.00</t>
  </si>
  <si>
    <t>49,845.32</t>
  </si>
  <si>
    <t>LIN0063032</t>
  </si>
  <si>
    <t>78,624.00</t>
  </si>
  <si>
    <t>69,816.24</t>
  </si>
  <si>
    <t>LIN0064245</t>
  </si>
  <si>
    <t>89,509.50</t>
  </si>
  <si>
    <t>LIN0065292</t>
  </si>
  <si>
    <t>48,384.00</t>
  </si>
  <si>
    <t>42,964.56</t>
  </si>
  <si>
    <t>LIN0065436</t>
  </si>
  <si>
    <t>52,416.00</t>
  </si>
  <si>
    <t>46,544.94</t>
  </si>
  <si>
    <t>LIN0065520</t>
  </si>
  <si>
    <t>27,412.00</t>
  </si>
  <si>
    <t>25,062.66</t>
  </si>
  <si>
    <t>LIN0065647</t>
  </si>
  <si>
    <t>58,740.00</t>
  </si>
  <si>
    <t>53,705.70</t>
  </si>
  <si>
    <t>LIN0065673</t>
  </si>
  <si>
    <t>52,866.00</t>
  </si>
  <si>
    <t>48,335.13</t>
  </si>
  <si>
    <t>LIN0065760</t>
  </si>
  <si>
    <t>19,580.00</t>
  </si>
  <si>
    <t>17,901.90</t>
  </si>
  <si>
    <t>B-400STD17-PB34-400 ml Nivea STD17 Smooth Milky Pearly Bottle</t>
  </si>
  <si>
    <t>LIN0062924</t>
  </si>
  <si>
    <t>86,772.00</t>
  </si>
  <si>
    <t>76,834.21</t>
  </si>
  <si>
    <t>LIN0063030</t>
  </si>
  <si>
    <t>18,594.00</t>
  </si>
  <si>
    <t>16,464.47</t>
  </si>
  <si>
    <t>LIN0063201</t>
  </si>
  <si>
    <t>26,858.00</t>
  </si>
  <si>
    <t>23,782.54</t>
  </si>
  <si>
    <t>LIN0063490</t>
  </si>
  <si>
    <t>16,528.00</t>
  </si>
  <si>
    <t>14,635.41</t>
  </si>
  <si>
    <t>LIN0063565</t>
  </si>
  <si>
    <t>22,726.00</t>
  </si>
  <si>
    <t>20,123.69</t>
  </si>
  <si>
    <t>LIN0063622</t>
  </si>
  <si>
    <t>LIN0064049</t>
  </si>
  <si>
    <t>95,036.00</t>
  </si>
  <si>
    <t>84,153.60</t>
  </si>
  <si>
    <t>LIN0066115</t>
  </si>
  <si>
    <t>58,116.00</t>
  </si>
  <si>
    <t>53,053.35</t>
  </si>
  <si>
    <t>LIN0066172</t>
  </si>
  <si>
    <t>34,068.00</t>
  </si>
  <si>
    <t>31,100.24</t>
  </si>
  <si>
    <t>LIN0067114</t>
  </si>
  <si>
    <t>24,048.00</t>
  </si>
  <si>
    <t>21,690.53</t>
  </si>
  <si>
    <t>LIN0067247</t>
  </si>
  <si>
    <t>40,080.00</t>
  </si>
  <si>
    <t>36,150.88</t>
  </si>
  <si>
    <t>B-400STD17-W34-400 ml Nivea Std17 White Bottle</t>
  </si>
  <si>
    <t>LIN0058979</t>
  </si>
  <si>
    <t>5,856.00</t>
  </si>
  <si>
    <t>5,128.21</t>
  </si>
  <si>
    <t>LIN0059035</t>
  </si>
  <si>
    <t>29,280.00</t>
  </si>
  <si>
    <t>25,641.06</t>
  </si>
  <si>
    <t>LIN0059097</t>
  </si>
  <si>
    <t>LIN0059241</t>
  </si>
  <si>
    <t>15,616.00</t>
  </si>
  <si>
    <t>13,675.23</t>
  </si>
  <si>
    <t>LIN0060859</t>
  </si>
  <si>
    <t>20,080.00</t>
  </si>
  <si>
    <t>17,094.04</t>
  </si>
  <si>
    <t>27,400</t>
  </si>
  <si>
    <t>LIN0061524</t>
  </si>
  <si>
    <t>275,096.00</t>
  </si>
  <si>
    <t>244,354.02</t>
  </si>
  <si>
    <t>LIN0063040</t>
  </si>
  <si>
    <t>36,144.00</t>
  </si>
  <si>
    <t>32,096.81</t>
  </si>
  <si>
    <t>LIN0063355</t>
  </si>
  <si>
    <t>112,448.00</t>
  </si>
  <si>
    <t>99,858.42</t>
  </si>
  <si>
    <t>LIN0064187</t>
  </si>
  <si>
    <t>99,800.62</t>
  </si>
  <si>
    <t>18,600</t>
  </si>
  <si>
    <t>LIN0065648</t>
  </si>
  <si>
    <t>181,350.00</t>
  </si>
  <si>
    <t>165,740.32</t>
  </si>
  <si>
    <t>B-500ANG-GN46THIKA-500ml Angular Thika Wax Green Bottle</t>
  </si>
  <si>
    <t>15.50</t>
  </si>
  <si>
    <t>2,304.000000</t>
  </si>
  <si>
    <t>LIN0066601</t>
  </si>
  <si>
    <t>THK01</t>
  </si>
  <si>
    <t>35,712.00</t>
  </si>
  <si>
    <t>22,786.56</t>
  </si>
  <si>
    <t>1,584.000000</t>
  </si>
  <si>
    <t>LIN0066665</t>
  </si>
  <si>
    <t>24,552.00</t>
  </si>
  <si>
    <t>15,665.76</t>
  </si>
  <si>
    <t>144.000000</t>
  </si>
  <si>
    <t>LIN0066799</t>
  </si>
  <si>
    <t>2,232.00</t>
  </si>
  <si>
    <t>1,424.16</t>
  </si>
  <si>
    <t>1,728.000000</t>
  </si>
  <si>
    <t>LIN0068405</t>
  </si>
  <si>
    <t>26,784.00</t>
  </si>
  <si>
    <t>17,089.92</t>
  </si>
  <si>
    <t>LIN0068485</t>
  </si>
  <si>
    <t>B-500ANG-PUR46THIKA-500ml Angular Thika Wax Purple Bottle</t>
  </si>
  <si>
    <t>LIN0056665</t>
  </si>
  <si>
    <t>21,600.00</t>
  </si>
  <si>
    <t>16,263.01</t>
  </si>
  <si>
    <t>LIN0065803</t>
  </si>
  <si>
    <t>62,496.00</t>
  </si>
  <si>
    <t>46,620.73</t>
  </si>
  <si>
    <t>LIN0068234</t>
  </si>
  <si>
    <t>19,781.50</t>
  </si>
  <si>
    <t>LIN0068366</t>
  </si>
  <si>
    <t>26,375.34</t>
  </si>
  <si>
    <t>B-500ANG-W46THIKA-500ml AngularThika Wax White Bottle</t>
  </si>
  <si>
    <t>LIN0059345</t>
  </si>
  <si>
    <t>25,574.40</t>
  </si>
  <si>
    <t>25,678.08</t>
  </si>
  <si>
    <t>2,592.000000</t>
  </si>
  <si>
    <t>LIN0059416</t>
  </si>
  <si>
    <t>38,361.60</t>
  </si>
  <si>
    <t>38,517.12</t>
  </si>
  <si>
    <t>28/04/2018</t>
  </si>
  <si>
    <t>2,448.000000</t>
  </si>
  <si>
    <t>LIN0059451</t>
  </si>
  <si>
    <t>36,230.40</t>
  </si>
  <si>
    <t>36,377.28</t>
  </si>
  <si>
    <t>2,736.000000</t>
  </si>
  <si>
    <t>LIN0059482</t>
  </si>
  <si>
    <t>40,492.80</t>
  </si>
  <si>
    <t>40,656.96</t>
  </si>
  <si>
    <t>2,496.000000</t>
  </si>
  <si>
    <t>LIN0059577</t>
  </si>
  <si>
    <t>36,940.80</t>
  </si>
  <si>
    <t>37,090.56</t>
  </si>
  <si>
    <t>1,824.000000</t>
  </si>
  <si>
    <t>LIN0059578</t>
  </si>
  <si>
    <t>26,995.20</t>
  </si>
  <si>
    <t>27,104.64</t>
  </si>
  <si>
    <t>10,512.000000</t>
  </si>
  <si>
    <t>LIN0060338</t>
  </si>
  <si>
    <t>155,577.60</t>
  </si>
  <si>
    <t>156,208.32</t>
  </si>
  <si>
    <t>720.000000</t>
  </si>
  <si>
    <t>LIN0064044</t>
  </si>
  <si>
    <t>10,656.00</t>
  </si>
  <si>
    <t>5,937.75</t>
  </si>
  <si>
    <t>2,160.000000</t>
  </si>
  <si>
    <t>LIN0064112</t>
  </si>
  <si>
    <t>31,968.00</t>
  </si>
  <si>
    <t>17,813.26</t>
  </si>
  <si>
    <t>3,744.000000</t>
  </si>
  <si>
    <t>LIN0064268</t>
  </si>
  <si>
    <t>55,411.20</t>
  </si>
  <si>
    <t>30,876.32</t>
  </si>
  <si>
    <t>LIN0064313</t>
  </si>
  <si>
    <t>22,563.46</t>
  </si>
  <si>
    <t>LIN0064372</t>
  </si>
  <si>
    <t>2,016.000000</t>
  </si>
  <si>
    <t>LIN0065796</t>
  </si>
  <si>
    <t>29,836.80</t>
  </si>
  <si>
    <t>16,625.71</t>
  </si>
  <si>
    <t>B-500ANG-YL46THIKA-500ml Angular Thika Wax Yellow Bottle</t>
  </si>
  <si>
    <t>LIN0058238</t>
  </si>
  <si>
    <t>25,920.00</t>
  </si>
  <si>
    <t>19,168.62</t>
  </si>
  <si>
    <t>LIN0058742</t>
  </si>
  <si>
    <t>4,320.00</t>
  </si>
  <si>
    <t>3,194.77</t>
  </si>
  <si>
    <t>LIN0065802</t>
  </si>
  <si>
    <t>14,696.45</t>
  </si>
  <si>
    <t>2,736</t>
  </si>
  <si>
    <t>LIN0066084</t>
  </si>
  <si>
    <t>42,408.00</t>
  </si>
  <si>
    <t>31,025.83</t>
  </si>
  <si>
    <t>LIN0068368</t>
  </si>
  <si>
    <t>11,160.00</t>
  </si>
  <si>
    <t>8,081.86</t>
  </si>
  <si>
    <t>LIN0068407</t>
  </si>
  <si>
    <t>51,336.00</t>
  </si>
  <si>
    <t>37,176.54</t>
  </si>
  <si>
    <t>B-500FLME-CL34-500 gm Zoe Clear jar</t>
  </si>
  <si>
    <t>LIN0065725</t>
  </si>
  <si>
    <t>85,260.00</t>
  </si>
  <si>
    <t>44,716.98</t>
  </si>
  <si>
    <t>B-500GFRY-Y38-500 ml Golden Fry Yellow Jerrycan</t>
  </si>
  <si>
    <t>LIN0056920</t>
  </si>
  <si>
    <t>24,000.00</t>
  </si>
  <si>
    <t>19,879.13</t>
  </si>
  <si>
    <t>B-500GFRY-Y44-New 500 ml Golden Fry Yellow Jerrycan</t>
  </si>
  <si>
    <t>LIN0067958</t>
  </si>
  <si>
    <t>8,820.00</t>
  </si>
  <si>
    <t>LIN0068133</t>
  </si>
  <si>
    <t>63,000.00</t>
  </si>
  <si>
    <t>56,064.54</t>
  </si>
  <si>
    <t>LIN0068277</t>
  </si>
  <si>
    <t>25,200.00</t>
  </si>
  <si>
    <t>22,425.82</t>
  </si>
  <si>
    <t>LIN0068465</t>
  </si>
  <si>
    <t>107,100.00</t>
  </si>
  <si>
    <t>95,309.72</t>
  </si>
  <si>
    <t>B-500GS-W24PA-500 ml Githunguri Sleeved Passion Bottle</t>
  </si>
  <si>
    <t>LIN0057254</t>
  </si>
  <si>
    <t>31,752.00</t>
  </si>
  <si>
    <t>30,177.15</t>
  </si>
  <si>
    <t>B-500GS-W24PI-500 ml Githunguri Sleeved Pineapple bottle</t>
  </si>
  <si>
    <t>LIN0056693</t>
  </si>
  <si>
    <t>27,216.00</t>
  </si>
  <si>
    <t>25,866.13</t>
  </si>
  <si>
    <t>LIN0056992</t>
  </si>
  <si>
    <t>18,144.00</t>
  </si>
  <si>
    <t>17,244.09</t>
  </si>
  <si>
    <t>32,659.20</t>
  </si>
  <si>
    <t>31,039.36</t>
  </si>
  <si>
    <t>B-500GS-W24YSB-500 ml Sleeved Yuppi Strawberry Bottle</t>
  </si>
  <si>
    <t>18,968.50</t>
  </si>
  <si>
    <t>4,176</t>
  </si>
  <si>
    <t>26,308.80</t>
  </si>
  <si>
    <t>25,003.93</t>
  </si>
  <si>
    <t>24,141.72</t>
  </si>
  <si>
    <t>B-500IB-LGN29-500 Ml  Light Green Bottle</t>
  </si>
  <si>
    <t>11.31</t>
  </si>
  <si>
    <t>LIN0062259</t>
  </si>
  <si>
    <t>LUL01</t>
  </si>
  <si>
    <t>39,787.73</t>
  </si>
  <si>
    <t>LIN0063228</t>
  </si>
  <si>
    <t>39,820.99</t>
  </si>
  <si>
    <t>LIN0064092</t>
  </si>
  <si>
    <t>55,645.20</t>
  </si>
  <si>
    <t>38,872.87</t>
  </si>
  <si>
    <t>B-500IB-LGN33-500 Ml  Light Green Bottle</t>
  </si>
  <si>
    <t>12.27</t>
  </si>
  <si>
    <t>LIN0066013</t>
  </si>
  <si>
    <t>44,172.00</t>
  </si>
  <si>
    <t>27,920.12</t>
  </si>
  <si>
    <t>LIN0066367</t>
  </si>
  <si>
    <t>30,492.43</t>
  </si>
  <si>
    <t>LIN0067348</t>
  </si>
  <si>
    <t>LIN0068267</t>
  </si>
  <si>
    <t>8,834.40</t>
  </si>
  <si>
    <t>6,098.49</t>
  </si>
  <si>
    <t>B-500MS-W23PE-500 ml White Sleeved Molito Peach Bottle</t>
  </si>
  <si>
    <t>432</t>
  </si>
  <si>
    <t>4,220.64</t>
  </si>
  <si>
    <t>3,086.51</t>
  </si>
  <si>
    <t>418</t>
  </si>
  <si>
    <t>4,083.86</t>
  </si>
  <si>
    <t>2,997.44</t>
  </si>
  <si>
    <t>B-500MS-W23VA-500 ml Molito sleeved Vanilla Bottle</t>
  </si>
  <si>
    <t>LIN0057197</t>
  </si>
  <si>
    <t>11,255.04</t>
  </si>
  <si>
    <t>8,230.69</t>
  </si>
  <si>
    <t>5,627.52</t>
  </si>
  <si>
    <t>4,115.35</t>
  </si>
  <si>
    <t>7,034.40</t>
  </si>
  <si>
    <t>5,163.06</t>
  </si>
  <si>
    <t>B-500NURO-LGN35-500 Ml Nuro Light Green Bottle</t>
  </si>
  <si>
    <t>LIN0058504</t>
  </si>
  <si>
    <t>NUR01</t>
  </si>
  <si>
    <t>45,302.40</t>
  </si>
  <si>
    <t>33,704.61</t>
  </si>
  <si>
    <t>8,496</t>
  </si>
  <si>
    <t>LIN0058880</t>
  </si>
  <si>
    <t>102,801.60</t>
  </si>
  <si>
    <t>76,483.54</t>
  </si>
  <si>
    <t>LIN0060020</t>
  </si>
  <si>
    <t>20,908.80</t>
  </si>
  <si>
    <t>15,555.97</t>
  </si>
  <si>
    <t>LIN0060031</t>
  </si>
  <si>
    <t>12,196.80</t>
  </si>
  <si>
    <t>9,074.32</t>
  </si>
  <si>
    <t>LIN0060105</t>
  </si>
  <si>
    <t>54,014.40</t>
  </si>
  <si>
    <t>40,186.27</t>
  </si>
  <si>
    <t>LIN0060485</t>
  </si>
  <si>
    <t>52,272.00</t>
  </si>
  <si>
    <t>38,889.94</t>
  </si>
  <si>
    <t>LIN0061165</t>
  </si>
  <si>
    <t>87,120.00</t>
  </si>
  <si>
    <t>64,293.48</t>
  </si>
  <si>
    <t>1,584</t>
  </si>
  <si>
    <t>LIN0062274</t>
  </si>
  <si>
    <t>19,166.40</t>
  </si>
  <si>
    <t>14,131.39</t>
  </si>
  <si>
    <t>14,256</t>
  </si>
  <si>
    <t>LIN0062523</t>
  </si>
  <si>
    <t>172,497.60</t>
  </si>
  <si>
    <t>127,254.05</t>
  </si>
  <si>
    <t>LIN0062538</t>
  </si>
  <si>
    <t>22,651.20</t>
  </si>
  <si>
    <t>16,710.13</t>
  </si>
  <si>
    <t>11,664</t>
  </si>
  <si>
    <t>LIN0062669</t>
  </si>
  <si>
    <t>141,134.40</t>
  </si>
  <si>
    <t>104,147.62</t>
  </si>
  <si>
    <t>LIN0063409</t>
  </si>
  <si>
    <t>47,044.80</t>
  </si>
  <si>
    <t>34,717.08</t>
  </si>
  <si>
    <t>LIN0064224</t>
  </si>
  <si>
    <t>50,529.60</t>
  </si>
  <si>
    <t>37,288.76</t>
  </si>
  <si>
    <t>LIN0064455</t>
  </si>
  <si>
    <t>130,680.00</t>
  </si>
  <si>
    <t>96,436.44</t>
  </si>
  <si>
    <t>LIN0064535</t>
  </si>
  <si>
    <t>60,984.00</t>
  </si>
  <si>
    <t>45,003.67</t>
  </si>
  <si>
    <t>LIN0064643</t>
  </si>
  <si>
    <t>33,431.30</t>
  </si>
  <si>
    <t>LIN0064766</t>
  </si>
  <si>
    <t>134,164.80</t>
  </si>
  <si>
    <t>99,008.08</t>
  </si>
  <si>
    <t>LIN0064987</t>
  </si>
  <si>
    <t>33,105.60</t>
  </si>
  <si>
    <t>24,430.56</t>
  </si>
  <si>
    <t>9,936</t>
  </si>
  <si>
    <t>LIN0067304</t>
  </si>
  <si>
    <t>120,225.60</t>
  </si>
  <si>
    <t>86,962.55</t>
  </si>
  <si>
    <t>10,944</t>
  </si>
  <si>
    <t>LIN0068077</t>
  </si>
  <si>
    <t>132,422.40</t>
  </si>
  <si>
    <t>95,784.84</t>
  </si>
  <si>
    <t>B-500POL-BL44-500 ml Polmerk Blue Bottle</t>
  </si>
  <si>
    <t>6,624</t>
  </si>
  <si>
    <t>LIN0058675</t>
  </si>
  <si>
    <t>POL01</t>
  </si>
  <si>
    <t>92,736.00</t>
  </si>
  <si>
    <t>70,256.99</t>
  </si>
  <si>
    <t>4,752</t>
  </si>
  <si>
    <t>LIN0058897</t>
  </si>
  <si>
    <t>66,528.00</t>
  </si>
  <si>
    <t>50,401.76</t>
  </si>
  <si>
    <t>LIN0059043</t>
  </si>
  <si>
    <t>16,800.59</t>
  </si>
  <si>
    <t>LIN0059104</t>
  </si>
  <si>
    <t>18,327.91</t>
  </si>
  <si>
    <t>B-500POL-GN44-500 ml Polmerk Green Bottle</t>
  </si>
  <si>
    <t>LIN0066859</t>
  </si>
  <si>
    <t>70,560.00</t>
  </si>
  <si>
    <t>53,527.92</t>
  </si>
  <si>
    <t>B-500POL-PUR44-500 ml Polmerk Lavender Purple Bottle</t>
  </si>
  <si>
    <t>LIN0066862</t>
  </si>
  <si>
    <t>54,500.49</t>
  </si>
  <si>
    <t>B-500TRO-BL44-500 ml Angular Blue bottle</t>
  </si>
  <si>
    <t>LIN0058070</t>
  </si>
  <si>
    <t>TRO02</t>
  </si>
  <si>
    <t>28,641.60</t>
  </si>
  <si>
    <t>20,191.92</t>
  </si>
  <si>
    <t>LIN0058169</t>
  </si>
  <si>
    <t>63,892.80</t>
  </si>
  <si>
    <t>45,043.51</t>
  </si>
  <si>
    <t>05/04/2018</t>
  </si>
  <si>
    <t>LIN0058387</t>
  </si>
  <si>
    <t>55,080.00</t>
  </si>
  <si>
    <t>38,830.61</t>
  </si>
  <si>
    <t>LIN0058780</t>
  </si>
  <si>
    <t>48,470.40</t>
  </si>
  <si>
    <t>34,170.94</t>
  </si>
  <si>
    <t>LIN0067237</t>
  </si>
  <si>
    <t>118,008.00</t>
  </si>
  <si>
    <t>85,986.65</t>
  </si>
  <si>
    <t>LIN0067422</t>
  </si>
  <si>
    <t>70,804.80</t>
  </si>
  <si>
    <t>51,591.99</t>
  </si>
  <si>
    <t>2,328</t>
  </si>
  <si>
    <t>LIN0067620</t>
  </si>
  <si>
    <t>34,687.20</t>
  </si>
  <si>
    <t>25,274.86</t>
  </si>
  <si>
    <t>B-500TRO-GN44-500 ml Angular Green Bottle</t>
  </si>
  <si>
    <t>LIN0059864</t>
  </si>
  <si>
    <t>32,724.00</t>
  </si>
  <si>
    <t>23,140.21</t>
  </si>
  <si>
    <t>B-500TRO-PK44-500 ml Angular Pink Bottle</t>
  </si>
  <si>
    <t>LIN0059861</t>
  </si>
  <si>
    <t>47,678.40</t>
  </si>
  <si>
    <t>33,760.87</t>
  </si>
  <si>
    <t>LIN0060042</t>
  </si>
  <si>
    <t>121,363.20</t>
  </si>
  <si>
    <t>85,936.76</t>
  </si>
  <si>
    <t>LIN0060310</t>
  </si>
  <si>
    <t>21,672.00</t>
  </si>
  <si>
    <t>15,345.85</t>
  </si>
  <si>
    <t>B-500TRO-Y44-500 ml Angular Yellow bottle</t>
  </si>
  <si>
    <t>LIN0058170</t>
  </si>
  <si>
    <t>23,997.60</t>
  </si>
  <si>
    <t>16,951.86</t>
  </si>
  <si>
    <t>LIN0067621</t>
  </si>
  <si>
    <t>81,532.80</t>
  </si>
  <si>
    <t>58,950.13</t>
  </si>
  <si>
    <t>LIN0067747</t>
  </si>
  <si>
    <t>30,038.40</t>
  </si>
  <si>
    <t>21,718.47</t>
  </si>
  <si>
    <t>LIN0067808</t>
  </si>
  <si>
    <t>42,912.00</t>
  </si>
  <si>
    <t>31,026.38</t>
  </si>
  <si>
    <t>LIN0067946</t>
  </si>
  <si>
    <t>53,640.00</t>
  </si>
  <si>
    <t>38,782.98</t>
  </si>
  <si>
    <t>LIN0068021</t>
  </si>
  <si>
    <t>15,019.20</t>
  </si>
  <si>
    <t>10,859.23</t>
  </si>
  <si>
    <t>B-500VIV-W43-500 ml Vivek Angular White Bottle</t>
  </si>
  <si>
    <t>LIN0056904</t>
  </si>
  <si>
    <t>103,793.76</t>
  </si>
  <si>
    <t>72,305.02</t>
  </si>
  <si>
    <t>LIN8002058</t>
  </si>
  <si>
    <t>-103,793.76</t>
  </si>
  <si>
    <t>-72,305.02</t>
  </si>
  <si>
    <t>LIN0056916</t>
  </si>
  <si>
    <t>LIN0057133</t>
  </si>
  <si>
    <t>12,709.44</t>
  </si>
  <si>
    <t>8,853.68</t>
  </si>
  <si>
    <t>1,216</t>
  </si>
  <si>
    <t>LIN0057287</t>
  </si>
  <si>
    <t>17,887.36</t>
  </si>
  <si>
    <t>12,460.73</t>
  </si>
  <si>
    <t>224</t>
  </si>
  <si>
    <t>LIN0057288</t>
  </si>
  <si>
    <t>3,295.04</t>
  </si>
  <si>
    <t>2,295.40</t>
  </si>
  <si>
    <t>B-50BBYJR-W13-50 gm White Junior Powder Bottle</t>
  </si>
  <si>
    <t>28,000</t>
  </si>
  <si>
    <t>EIN0000888</t>
  </si>
  <si>
    <t>110,710.56</t>
  </si>
  <si>
    <t>99,014.44</t>
  </si>
  <si>
    <t>25,600</t>
  </si>
  <si>
    <t>EIN0001032</t>
  </si>
  <si>
    <t>100,247.65</t>
  </si>
  <si>
    <t>92,416.00</t>
  </si>
  <si>
    <t>EIN0001093</t>
  </si>
  <si>
    <t>23,595.95</t>
  </si>
  <si>
    <t>17,885.30</t>
  </si>
  <si>
    <t>EIN0001109</t>
  </si>
  <si>
    <t>146,294.89</t>
  </si>
  <si>
    <t>110,888.86</t>
  </si>
  <si>
    <t>B-50VC-N14-50 ml Bottle Only</t>
  </si>
  <si>
    <t>3.80</t>
  </si>
  <si>
    <t>LIN0063147</t>
  </si>
  <si>
    <t>54,720.00</t>
  </si>
  <si>
    <t>66,522.75</t>
  </si>
  <si>
    <t>B-60FLME-CL8-60 gm Flame Tree Clear jar</t>
  </si>
  <si>
    <t>LIN0061430</t>
  </si>
  <si>
    <t>60,300.00</t>
  </si>
  <si>
    <t>35,593.05</t>
  </si>
  <si>
    <t>13,200</t>
  </si>
  <si>
    <t>LIN0061431</t>
  </si>
  <si>
    <t>53,064.00</t>
  </si>
  <si>
    <t>31,321.88</t>
  </si>
  <si>
    <t>LIN0061579</t>
  </si>
  <si>
    <t>9,648.00</t>
  </si>
  <si>
    <t>5,694.89</t>
  </si>
  <si>
    <t>LIN0061911</t>
  </si>
  <si>
    <t>7,236.00</t>
  </si>
  <si>
    <t>4,271.17</t>
  </si>
  <si>
    <t>LIN0061945</t>
  </si>
  <si>
    <t>LIN0061957</t>
  </si>
  <si>
    <t>16,884.00</t>
  </si>
  <si>
    <t>9,966.05</t>
  </si>
  <si>
    <t>LIN0062035</t>
  </si>
  <si>
    <t>2,412.00</t>
  </si>
  <si>
    <t>1,423.72</t>
  </si>
  <si>
    <t>LIN0064786</t>
  </si>
  <si>
    <t>57,888.00</t>
  </si>
  <si>
    <t>34,169.33</t>
  </si>
  <si>
    <t>LIN0064862</t>
  </si>
  <si>
    <t>24,120.00</t>
  </si>
  <si>
    <t>14,237.22</t>
  </si>
  <si>
    <t>B-60JOH-W12-60 gm White Johnson Jar</t>
  </si>
  <si>
    <t>LIN0058562</t>
  </si>
  <si>
    <t>61,320.00</t>
  </si>
  <si>
    <t>49,209.84</t>
  </si>
  <si>
    <t>LIN0058625</t>
  </si>
  <si>
    <t>44,968.00</t>
  </si>
  <si>
    <t>36,087.22</t>
  </si>
  <si>
    <t>LIN0058706</t>
  </si>
  <si>
    <t>16,352.00</t>
  </si>
  <si>
    <t>13,122.62</t>
  </si>
  <si>
    <t>LIN0058865</t>
  </si>
  <si>
    <t>40,880.00</t>
  </si>
  <si>
    <t>32,806.56</t>
  </si>
  <si>
    <t>LIN0058961</t>
  </si>
  <si>
    <t>36,792.00</t>
  </si>
  <si>
    <t>29,525.90</t>
  </si>
  <si>
    <t>LIN0059206</t>
  </si>
  <si>
    <t>4,088.00</t>
  </si>
  <si>
    <t>3,280.66</t>
  </si>
  <si>
    <t>LIN0060309</t>
  </si>
  <si>
    <t>LIN0060446</t>
  </si>
  <si>
    <t>49,056.00</t>
  </si>
  <si>
    <t>39,367.87</t>
  </si>
  <si>
    <t>LIN0060448</t>
  </si>
  <si>
    <t>12,264.00</t>
  </si>
  <si>
    <t>9,841.97</t>
  </si>
  <si>
    <t>LIN0060527</t>
  </si>
  <si>
    <t>8,176.00</t>
  </si>
  <si>
    <t>6,561.31</t>
  </si>
  <si>
    <t>LIN0060617</t>
  </si>
  <si>
    <t>LIN0060697</t>
  </si>
  <si>
    <t>LIN0060893</t>
  </si>
  <si>
    <t>32,704.00</t>
  </si>
  <si>
    <t>26,245.25</t>
  </si>
  <si>
    <t>LIN0060931</t>
  </si>
  <si>
    <t>20,440.00</t>
  </si>
  <si>
    <t>16,403.28</t>
  </si>
  <si>
    <t>LIN0061104</t>
  </si>
  <si>
    <t>26,490.24</t>
  </si>
  <si>
    <t>21,628.17</t>
  </si>
  <si>
    <t>LIN0061174</t>
  </si>
  <si>
    <t>30,905.28</t>
  </si>
  <si>
    <t>25,232.86</t>
  </si>
  <si>
    <t>LIN0061235</t>
  </si>
  <si>
    <t>2,592</t>
  </si>
  <si>
    <t>LIN0061289</t>
  </si>
  <si>
    <t>13,245.12</t>
  </si>
  <si>
    <t>10,814.08</t>
  </si>
  <si>
    <t>10,368</t>
  </si>
  <si>
    <t>LIN0061804</t>
  </si>
  <si>
    <t>52,980.48</t>
  </si>
  <si>
    <t>43,256.33</t>
  </si>
  <si>
    <t>LIN0068016</t>
  </si>
  <si>
    <t>39,735.36</t>
  </si>
  <si>
    <t>32,196.22</t>
  </si>
  <si>
    <t>LIN0068170</t>
  </si>
  <si>
    <t>44,150.40</t>
  </si>
  <si>
    <t>35,773.57</t>
  </si>
  <si>
    <t>LIN0068415</t>
  </si>
  <si>
    <t>8,830.08</t>
  </si>
  <si>
    <t>7,154.71</t>
  </si>
  <si>
    <t>B-60ZOE-CL10-60 ml Zoe Clear Bottle</t>
  </si>
  <si>
    <t>LIN0056739</t>
  </si>
  <si>
    <t>104,040.00</t>
  </si>
  <si>
    <t>54,706.07</t>
  </si>
  <si>
    <t>LIN0062050</t>
  </si>
  <si>
    <t>39,780.00</t>
  </si>
  <si>
    <t>20,607.21</t>
  </si>
  <si>
    <t>LIN0062111</t>
  </si>
  <si>
    <t>LIN0062162</t>
  </si>
  <si>
    <t>24,480.00</t>
  </si>
  <si>
    <t>12,681.36</t>
  </si>
  <si>
    <t>LIN0062236</t>
  </si>
  <si>
    <t>42,840.00</t>
  </si>
  <si>
    <t>22,192.38</t>
  </si>
  <si>
    <t>LIN0062301</t>
  </si>
  <si>
    <t>52,020.00</t>
  </si>
  <si>
    <t>26,947.89</t>
  </si>
  <si>
    <t>LIN0062357</t>
  </si>
  <si>
    <t>57,066.12</t>
  </si>
  <si>
    <t>LIN0062401</t>
  </si>
  <si>
    <t>79,560.00</t>
  </si>
  <si>
    <t>41,214.42</t>
  </si>
  <si>
    <t>LIN0062471</t>
  </si>
  <si>
    <t>LIN0062532</t>
  </si>
  <si>
    <t>28,533.06</t>
  </si>
  <si>
    <t>LIN0062595</t>
  </si>
  <si>
    <t>82,620.00</t>
  </si>
  <si>
    <t>42,799.59</t>
  </si>
  <si>
    <t>LIN0062642</t>
  </si>
  <si>
    <t>45,900.00</t>
  </si>
  <si>
    <t>23,777.55</t>
  </si>
  <si>
    <t>34,200</t>
  </si>
  <si>
    <t>LIN0062698</t>
  </si>
  <si>
    <t>174,420.00</t>
  </si>
  <si>
    <t>90,354.69</t>
  </si>
  <si>
    <t>LIN0062729</t>
  </si>
  <si>
    <t>76,500.00</t>
  </si>
  <si>
    <t>39,629.25</t>
  </si>
  <si>
    <t>LIN0062793</t>
  </si>
  <si>
    <t>LIN0062873</t>
  </si>
  <si>
    <t>LIN0062936</t>
  </si>
  <si>
    <t>LIN0063124</t>
  </si>
  <si>
    <t>18,360.00</t>
  </si>
  <si>
    <t>9,511.02</t>
  </si>
  <si>
    <t>LIN0063205</t>
  </si>
  <si>
    <t>LIN0063246</t>
  </si>
  <si>
    <t>LIN0063295</t>
  </si>
  <si>
    <t>LIN0063330</t>
  </si>
  <si>
    <t>LIN0063347</t>
  </si>
  <si>
    <t>73,440.00</t>
  </si>
  <si>
    <t>38,044.08</t>
  </si>
  <si>
    <t>LIN0063430</t>
  </si>
  <si>
    <t>LIN0063488</t>
  </si>
  <si>
    <t>21,420.00</t>
  </si>
  <si>
    <t>11,096.19</t>
  </si>
  <si>
    <t>B-750ANG-BL57-750 ml Angular Blue Bottle</t>
  </si>
  <si>
    <t>21.00</t>
  </si>
  <si>
    <t>LIN0056747</t>
  </si>
  <si>
    <t>2,419.20</t>
  </si>
  <si>
    <t>1,561.02</t>
  </si>
  <si>
    <t>LIN0056905</t>
  </si>
  <si>
    <t>LIN0056915</t>
  </si>
  <si>
    <t>4,838.40</t>
  </si>
  <si>
    <t>3,122.04</t>
  </si>
  <si>
    <t>LIN0057323</t>
  </si>
  <si>
    <t>LIN0058648</t>
  </si>
  <si>
    <t>LIN0059024</t>
  </si>
  <si>
    <t>LIN0059042</t>
  </si>
  <si>
    <t>LIN0059520</t>
  </si>
  <si>
    <t>LIN0059524</t>
  </si>
  <si>
    <t>21,772.80</t>
  </si>
  <si>
    <t>14,049.20</t>
  </si>
  <si>
    <t>LIN0059822</t>
  </si>
  <si>
    <t>LIN0059883</t>
  </si>
  <si>
    <t>LIN0060006</t>
  </si>
  <si>
    <t>LIN0060027</t>
  </si>
  <si>
    <t>12,096.00</t>
  </si>
  <si>
    <t>7,805.11</t>
  </si>
  <si>
    <t>LIN0060036</t>
  </si>
  <si>
    <t>LIN0060135</t>
  </si>
  <si>
    <t>LIN0060254</t>
  </si>
  <si>
    <t>LIN0060391</t>
  </si>
  <si>
    <t>LIN0060481</t>
  </si>
  <si>
    <t>LIN0060565</t>
  </si>
  <si>
    <t>SPE01</t>
  </si>
  <si>
    <t>LIN0060630</t>
  </si>
  <si>
    <t>LIN0060637</t>
  </si>
  <si>
    <t>LIN0060677</t>
  </si>
  <si>
    <t>-1,080</t>
  </si>
  <si>
    <t>LIN8002314</t>
  </si>
  <si>
    <t>-21,772.80</t>
  </si>
  <si>
    <t>-14,049.20</t>
  </si>
  <si>
    <t>LIN0061481</t>
  </si>
  <si>
    <t>14,223.17</t>
  </si>
  <si>
    <t>LIN0061496</t>
  </si>
  <si>
    <t>1,580.35</t>
  </si>
  <si>
    <t>LIN0061774</t>
  </si>
  <si>
    <t>LIN0061919</t>
  </si>
  <si>
    <t>1,579.78</t>
  </si>
  <si>
    <t>LIN0061937</t>
  </si>
  <si>
    <t>7,257.60</t>
  </si>
  <si>
    <t>4,739.35</t>
  </si>
  <si>
    <t>LIN0062129</t>
  </si>
  <si>
    <t>1,579.96</t>
  </si>
  <si>
    <t>LIN0062201</t>
  </si>
  <si>
    <t>LIN0062362</t>
  </si>
  <si>
    <t>3,159.92</t>
  </si>
  <si>
    <t>LIN0062441</t>
  </si>
  <si>
    <t>ELE01</t>
  </si>
  <si>
    <t>11,061.38</t>
  </si>
  <si>
    <t>JUSTUS</t>
  </si>
  <si>
    <t>LIN0063934</t>
  </si>
  <si>
    <t>60,480.00</t>
  </si>
  <si>
    <t>39,508.41</t>
  </si>
  <si>
    <t>LIN0063985</t>
  </si>
  <si>
    <t>15,803.36</t>
  </si>
  <si>
    <t>LIN0064303</t>
  </si>
  <si>
    <t>3,160.67</t>
  </si>
  <si>
    <t>LIN0064579</t>
  </si>
  <si>
    <t>LIN0064663</t>
  </si>
  <si>
    <t>101,606.40</t>
  </si>
  <si>
    <t>66,374.13</t>
  </si>
  <si>
    <t>LIN0064836</t>
  </si>
  <si>
    <t>1,580.34</t>
  </si>
  <si>
    <t>LIN0065054</t>
  </si>
  <si>
    <t>LIN0065228</t>
  </si>
  <si>
    <t>LIN0065246</t>
  </si>
  <si>
    <t>LIN0065273</t>
  </si>
  <si>
    <t>LIN0065306</t>
  </si>
  <si>
    <t>4,741.01</t>
  </si>
  <si>
    <t>LIN0065332</t>
  </si>
  <si>
    <t>1,320</t>
  </si>
  <si>
    <t>LIN0065943</t>
  </si>
  <si>
    <t>26,611.20</t>
  </si>
  <si>
    <t>17,383.70</t>
  </si>
  <si>
    <t>LIN0065976</t>
  </si>
  <si>
    <t>LIN0066014</t>
  </si>
  <si>
    <t>LIN0066042</t>
  </si>
  <si>
    <t>LIN0066047</t>
  </si>
  <si>
    <t>LIN0066223</t>
  </si>
  <si>
    <t>1,572.04</t>
  </si>
  <si>
    <t>LIN0066320</t>
  </si>
  <si>
    <t>14,148.35</t>
  </si>
  <si>
    <t>LIN0066354</t>
  </si>
  <si>
    <t>LIN0066356</t>
  </si>
  <si>
    <t>LIN0066359</t>
  </si>
  <si>
    <t>LIN0066364</t>
  </si>
  <si>
    <t>LIN0066388</t>
  </si>
  <si>
    <t>LIN0066414</t>
  </si>
  <si>
    <t>LIN0066424</t>
  </si>
  <si>
    <t>LIN0066441</t>
  </si>
  <si>
    <t>LIN0066455</t>
  </si>
  <si>
    <t>LIN0066595</t>
  </si>
  <si>
    <t>LIN0066639</t>
  </si>
  <si>
    <t>3,144.08</t>
  </si>
  <si>
    <t>LIN0066643</t>
  </si>
  <si>
    <t>LIN0066658</t>
  </si>
  <si>
    <t>LIN0066717</t>
  </si>
  <si>
    <t>LIN0066822</t>
  </si>
  <si>
    <t>LIN0066967</t>
  </si>
  <si>
    <t>LIN0067073</t>
  </si>
  <si>
    <t>LIN0067083</t>
  </si>
  <si>
    <t>LIN0067099</t>
  </si>
  <si>
    <t>LIN0067102</t>
  </si>
  <si>
    <t>LIN0067131</t>
  </si>
  <si>
    <t>LIN0067190</t>
  </si>
  <si>
    <t>14,515.20</t>
  </si>
  <si>
    <t>9,432.23</t>
  </si>
  <si>
    <t>LIN0067215</t>
  </si>
  <si>
    <t>LIN0067293</t>
  </si>
  <si>
    <t>LIN0067329</t>
  </si>
  <si>
    <t>480</t>
  </si>
  <si>
    <t>LIN0067487</t>
  </si>
  <si>
    <t>9,676.80</t>
  </si>
  <si>
    <t>6,288.15</t>
  </si>
  <si>
    <t>LIN0067513</t>
  </si>
  <si>
    <t>LIN0067529</t>
  </si>
  <si>
    <t>LIN0067687</t>
  </si>
  <si>
    <t>LIN0068054</t>
  </si>
  <si>
    <t>LIN0068099</t>
  </si>
  <si>
    <t>LIN0068173</t>
  </si>
  <si>
    <t>LIN0068258</t>
  </si>
  <si>
    <t>LIN0068391</t>
  </si>
  <si>
    <t>4,716.12</t>
  </si>
  <si>
    <t>LIN0068517</t>
  </si>
  <si>
    <t>LIN0068677</t>
  </si>
  <si>
    <t>23,580.58</t>
  </si>
  <si>
    <t>LIN0059164</t>
  </si>
  <si>
    <t>LIN0059195</t>
  </si>
  <si>
    <t>LIN0059255</t>
  </si>
  <si>
    <t>2,040</t>
  </si>
  <si>
    <t>LIN0059275</t>
  </si>
  <si>
    <t>41,126.40</t>
  </si>
  <si>
    <t>26,537.38</t>
  </si>
  <si>
    <t>EIN0000926</t>
  </si>
  <si>
    <t>SAM04</t>
  </si>
  <si>
    <t>213,148.25</t>
  </si>
  <si>
    <t>156,102.24</t>
  </si>
  <si>
    <t>LIN0059379</t>
  </si>
  <si>
    <t>B-750ANG-GN57-750 ml Angular Green Bottle</t>
  </si>
  <si>
    <t>6,285.46</t>
  </si>
  <si>
    <t>4,560</t>
  </si>
  <si>
    <t>LIN0065125</t>
  </si>
  <si>
    <t>91,929.60</t>
  </si>
  <si>
    <t>59,711.83</t>
  </si>
  <si>
    <t>B-750ANG-PUR57-750 ml Angular Purple Bottle</t>
  </si>
  <si>
    <t>07/05/2018</t>
  </si>
  <si>
    <t>LIN0059669</t>
  </si>
  <si>
    <t>1,578.75</t>
  </si>
  <si>
    <t>11,051.22</t>
  </si>
  <si>
    <t>LIN0061099</t>
  </si>
  <si>
    <t>1,601.43</t>
  </si>
  <si>
    <t>LIN0061121</t>
  </si>
  <si>
    <t>LIN0061882</t>
  </si>
  <si>
    <t>LIN0062684</t>
  </si>
  <si>
    <t>1,601.39</t>
  </si>
  <si>
    <t>LIN0062722</t>
  </si>
  <si>
    <t>B-750ANG-W57-750 ml Aangular White Bottle</t>
  </si>
  <si>
    <t>LIN0058182</t>
  </si>
  <si>
    <t>3,163.37</t>
  </si>
  <si>
    <t>LIN0059399</t>
  </si>
  <si>
    <t>HAN01</t>
  </si>
  <si>
    <t>105,840.00</t>
  </si>
  <si>
    <t>66,430.68</t>
  </si>
  <si>
    <t>LIN0062500</t>
  </si>
  <si>
    <t>1,574.02</t>
  </si>
  <si>
    <t>LIN0062559</t>
  </si>
  <si>
    <t>1,574.10</t>
  </si>
  <si>
    <t>LIN0062767</t>
  </si>
  <si>
    <t>1,574.14</t>
  </si>
  <si>
    <t>LIN0062888</t>
  </si>
  <si>
    <t>LIN0062959</t>
  </si>
  <si>
    <t>LIN0062981</t>
  </si>
  <si>
    <t>LIN0063022</t>
  </si>
  <si>
    <t>LIN0063146</t>
  </si>
  <si>
    <t>1,574.15</t>
  </si>
  <si>
    <t>LIN0063150</t>
  </si>
  <si>
    <t>LIN0063215</t>
  </si>
  <si>
    <t>LIN0063313</t>
  </si>
  <si>
    <t>LIN0063321</t>
  </si>
  <si>
    <t>LIN0063448</t>
  </si>
  <si>
    <t>3,148.31</t>
  </si>
  <si>
    <t>LIN0063564</t>
  </si>
  <si>
    <t>1,573.67</t>
  </si>
  <si>
    <t>LIN0063709</t>
  </si>
  <si>
    <t>4,721.01</t>
  </si>
  <si>
    <t>LIN0064181</t>
  </si>
  <si>
    <t>6,294.68</t>
  </si>
  <si>
    <t>LIN0064507</t>
  </si>
  <si>
    <t>3,147.34</t>
  </si>
  <si>
    <t>LIN0064567</t>
  </si>
  <si>
    <t>LIN0064650</t>
  </si>
  <si>
    <t>LIN0064706</t>
  </si>
  <si>
    <t>26,752.38</t>
  </si>
  <si>
    <t>LIN0065396</t>
  </si>
  <si>
    <t>LIN0065454</t>
  </si>
  <si>
    <t>LIN0065476</t>
  </si>
  <si>
    <t>LIN0065769</t>
  </si>
  <si>
    <t>LIN0067141</t>
  </si>
  <si>
    <t>95,760.00</t>
  </si>
  <si>
    <t>59,473.71</t>
  </si>
  <si>
    <t>LIN0067183</t>
  </si>
  <si>
    <t>1,565.10</t>
  </si>
  <si>
    <t>B-750BL-BL42-750 ml Bleach Blue Bottle</t>
  </si>
  <si>
    <t>13.50</t>
  </si>
  <si>
    <t>78</t>
  </si>
  <si>
    <t>LIN0056726</t>
  </si>
  <si>
    <t>1,010.88</t>
  </si>
  <si>
    <t>947.85</t>
  </si>
  <si>
    <t>1,036.80</t>
  </si>
  <si>
    <t>972.16</t>
  </si>
  <si>
    <t>LIN0058184</t>
  </si>
  <si>
    <t>B-750BL-W42-750 ml Bleach White Bottle</t>
  </si>
  <si>
    <t>15.73</t>
  </si>
  <si>
    <t>4,480</t>
  </si>
  <si>
    <t>LIN0059000</t>
  </si>
  <si>
    <t>64,064.00</t>
  </si>
  <si>
    <t>48,285.62</t>
  </si>
  <si>
    <t>2,960</t>
  </si>
  <si>
    <t>LIN0059051</t>
  </si>
  <si>
    <t>42,328.00</t>
  </si>
  <si>
    <t>31,903.00</t>
  </si>
  <si>
    <t>1,360</t>
  </si>
  <si>
    <t>LIN0059114</t>
  </si>
  <si>
    <t>19,448.00</t>
  </si>
  <si>
    <t>14,658.13</t>
  </si>
  <si>
    <t>560</t>
  </si>
  <si>
    <t>LIN0059191</t>
  </si>
  <si>
    <t>8,008.00</t>
  </si>
  <si>
    <t>6,035.70</t>
  </si>
  <si>
    <t>EIN0000920</t>
  </si>
  <si>
    <t>690.42</t>
  </si>
  <si>
    <t>5,173.46</t>
  </si>
  <si>
    <t>LIN0059342</t>
  </si>
  <si>
    <t>37,752.00</t>
  </si>
  <si>
    <t>28,454.03</t>
  </si>
  <si>
    <t>160</t>
  </si>
  <si>
    <t>LIN0060776</t>
  </si>
  <si>
    <t>2,416.13</t>
  </si>
  <si>
    <t>1,724.49</t>
  </si>
  <si>
    <t>LIN0061383</t>
  </si>
  <si>
    <t>1,751.24</t>
  </si>
  <si>
    <t>9,840</t>
  </si>
  <si>
    <t>LIN0063864</t>
  </si>
  <si>
    <t>KAM03</t>
  </si>
  <si>
    <t>148,591.87</t>
  </si>
  <si>
    <t>107,660.23</t>
  </si>
  <si>
    <t>LIN0063878</t>
  </si>
  <si>
    <t>1,750.57</t>
  </si>
  <si>
    <t>LIN0063977</t>
  </si>
  <si>
    <t>14,872.00</t>
  </si>
  <si>
    <t>11,378.72</t>
  </si>
  <si>
    <t>6,960</t>
  </si>
  <si>
    <t>LIN0064029</t>
  </si>
  <si>
    <t>99,528.00</t>
  </si>
  <si>
    <t>76,149.92</t>
  </si>
  <si>
    <t>LIN0064074</t>
  </si>
  <si>
    <t>LIN0064114</t>
  </si>
  <si>
    <t>32,385.60</t>
  </si>
  <si>
    <t>LIN0066597</t>
  </si>
  <si>
    <t>48,539.32</t>
  </si>
  <si>
    <t>LIN0066664</t>
  </si>
  <si>
    <t>45,760.00</t>
  </si>
  <si>
    <t>34,670.94</t>
  </si>
  <si>
    <t>LIN0066733</t>
  </si>
  <si>
    <t>58,344.00</t>
  </si>
  <si>
    <t>44,205.45</t>
  </si>
  <si>
    <t>LIN0066801</t>
  </si>
  <si>
    <t>3,432.00</t>
  </si>
  <si>
    <t>2,600.32</t>
  </si>
  <si>
    <t>1,208.06</t>
  </si>
  <si>
    <t>LIN0066900</t>
  </si>
  <si>
    <t>LIN0067374</t>
  </si>
  <si>
    <t>3,775.20</t>
  </si>
  <si>
    <t>-240</t>
  </si>
  <si>
    <t>LIN8002702</t>
  </si>
  <si>
    <t>-3,775.20</t>
  </si>
  <si>
    <t>-2,600.32</t>
  </si>
  <si>
    <t>LIN0067992</t>
  </si>
  <si>
    <t>5,440</t>
  </si>
  <si>
    <t>EIN0000919</t>
  </si>
  <si>
    <t>7,825.78</t>
  </si>
  <si>
    <t>50,872.32</t>
  </si>
  <si>
    <t>5,360</t>
  </si>
  <si>
    <t>EIN0000924</t>
  </si>
  <si>
    <t>7,711.21</t>
  </si>
  <si>
    <t>57,770.29</t>
  </si>
  <si>
    <t>8,720</t>
  </si>
  <si>
    <t>EIN0000950</t>
  </si>
  <si>
    <t>12,567.75</t>
  </si>
  <si>
    <t>95,442.84</t>
  </si>
  <si>
    <t>B-750MOV-CM58-750ml Cream Radiant Shower Gel Bottle</t>
  </si>
  <si>
    <t>8,040.000000</t>
  </si>
  <si>
    <t>EIN0001097</t>
  </si>
  <si>
    <t>144,503.61</t>
  </si>
  <si>
    <t>119,114.93</t>
  </si>
  <si>
    <t>7,320.000000</t>
  </si>
  <si>
    <t>EIN0001112</t>
  </si>
  <si>
    <t>131,562.99</t>
  </si>
  <si>
    <t>108,447.92</t>
  </si>
  <si>
    <t>B-750S-BL59PBOY-750 ml Sleeved Blue Power Boy Bottle</t>
  </si>
  <si>
    <t>6,254</t>
  </si>
  <si>
    <t>LIN0059989</t>
  </si>
  <si>
    <t>83,490.90</t>
  </si>
  <si>
    <t>103,043.09</t>
  </si>
  <si>
    <t>B-B25-W25-250 ml White Brake Fluid Bottle</t>
  </si>
  <si>
    <t>7.40</t>
  </si>
  <si>
    <t>LIN0056676</t>
  </si>
  <si>
    <t>STE01</t>
  </si>
  <si>
    <t>9,954.00</t>
  </si>
  <si>
    <t>5,696.23</t>
  </si>
  <si>
    <t>252</t>
  </si>
  <si>
    <t>LIN0056719</t>
  </si>
  <si>
    <t>1,911.17</t>
  </si>
  <si>
    <t>1,139.25</t>
  </si>
  <si>
    <t>LIN0056893</t>
  </si>
  <si>
    <t>3,822.34</t>
  </si>
  <si>
    <t>2,278.49</t>
  </si>
  <si>
    <t>LIN0056941</t>
  </si>
  <si>
    <t>11,944.80</t>
  </si>
  <si>
    <t>6,835.48</t>
  </si>
  <si>
    <t>LIN0056961</t>
  </si>
  <si>
    <t>22,934.02</t>
  </si>
  <si>
    <t>13,670.96</t>
  </si>
  <si>
    <t>LIN0057170</t>
  </si>
  <si>
    <t>9,555.84</t>
  </si>
  <si>
    <t>LIN0057225</t>
  </si>
  <si>
    <t>LIN0057229</t>
  </si>
  <si>
    <t>LIN0057258</t>
  </si>
  <si>
    <t>LIN0057260</t>
  </si>
  <si>
    <t>LIN0057310</t>
  </si>
  <si>
    <t>19,111.68</t>
  </si>
  <si>
    <t>11,392.47</t>
  </si>
  <si>
    <t>LIN0057472</t>
  </si>
  <si>
    <t>1,990.80</t>
  </si>
  <si>
    <t>1,101.99</t>
  </si>
  <si>
    <t>LIN0057840</t>
  </si>
  <si>
    <t>17,200.51</t>
  </si>
  <si>
    <t>9,917.87</t>
  </si>
  <si>
    <t>LIN0058123</t>
  </si>
  <si>
    <t>MUL01</t>
  </si>
  <si>
    <t>43,956.86</t>
  </si>
  <si>
    <t>25,345.68</t>
  </si>
  <si>
    <t>LIN0058137</t>
  </si>
  <si>
    <t>2,203.97</t>
  </si>
  <si>
    <t>LIN0058353</t>
  </si>
  <si>
    <t>GUF02</t>
  </si>
  <si>
    <t>7,644.67</t>
  </si>
  <si>
    <t>4,407.94</t>
  </si>
  <si>
    <t>06/04/2018</t>
  </si>
  <si>
    <t>LIN0058430</t>
  </si>
  <si>
    <t>4,788</t>
  </si>
  <si>
    <t>LIN0058644</t>
  </si>
  <si>
    <t>KAT01</t>
  </si>
  <si>
    <t>36,312.19</t>
  </si>
  <si>
    <t>20,937.73</t>
  </si>
  <si>
    <t>LIN0058687</t>
  </si>
  <si>
    <t>5,733.50</t>
  </si>
  <si>
    <t>3,305.96</t>
  </si>
  <si>
    <t>LIN0058729</t>
  </si>
  <si>
    <t>LIN0058945</t>
  </si>
  <si>
    <t>LIN0058955</t>
  </si>
  <si>
    <t>3,981.60</t>
  </si>
  <si>
    <t>LIN0059631</t>
  </si>
  <si>
    <t>9,828</t>
  </si>
  <si>
    <t>LIN0059716</t>
  </si>
  <si>
    <t>74,535.55</t>
  </si>
  <si>
    <t>42,977.45</t>
  </si>
  <si>
    <t>LIN0059743</t>
  </si>
  <si>
    <t>21,022.85</t>
  </si>
  <si>
    <t>12,121.85</t>
  </si>
  <si>
    <t>LIN0059785</t>
  </si>
  <si>
    <t>LIN0059897</t>
  </si>
  <si>
    <t>LIN0060079</t>
  </si>
  <si>
    <t>7,963.20</t>
  </si>
  <si>
    <t>LIN0060162</t>
  </si>
  <si>
    <t>LIN0060176</t>
  </si>
  <si>
    <t>LIN0060177</t>
  </si>
  <si>
    <t>15,289.34</t>
  </si>
  <si>
    <t>8,815.89</t>
  </si>
  <si>
    <t>LIN0060236</t>
  </si>
  <si>
    <t>LIN0060263</t>
  </si>
  <si>
    <t>38,223.36</t>
  </si>
  <si>
    <t>22,039.72</t>
  </si>
  <si>
    <t>LIN0060284</t>
  </si>
  <si>
    <t>LIN0060322</t>
  </si>
  <si>
    <t>LIN0060331</t>
  </si>
  <si>
    <t>LIN0060554</t>
  </si>
  <si>
    <t>LIN0060576</t>
  </si>
  <si>
    <t>LIN0060658</t>
  </si>
  <si>
    <t>LIN0060907</t>
  </si>
  <si>
    <t>LIN0060987</t>
  </si>
  <si>
    <t>45,788.40</t>
  </si>
  <si>
    <t>27,405.52</t>
  </si>
  <si>
    <t>LIN0061132</t>
  </si>
  <si>
    <t>1,191.54</t>
  </si>
  <si>
    <t>LIN0061209</t>
  </si>
  <si>
    <t>39,816.00</t>
  </si>
  <si>
    <t>23,830.88</t>
  </si>
  <si>
    <t>LIN0061418</t>
  </si>
  <si>
    <t>LIN0061560</t>
  </si>
  <si>
    <t>5,957.72</t>
  </si>
  <si>
    <t>LIN0061597</t>
  </si>
  <si>
    <t>6,804</t>
  </si>
  <si>
    <t>LIN0061969</t>
  </si>
  <si>
    <t>51,601.54</t>
  </si>
  <si>
    <t>32,153.19</t>
  </si>
  <si>
    <t>LIN0061970</t>
  </si>
  <si>
    <t>23,817.18</t>
  </si>
  <si>
    <t>LIN0062130</t>
  </si>
  <si>
    <t>19,908.00</t>
  </si>
  <si>
    <t>11,910.20</t>
  </si>
  <si>
    <t>LIN0062154</t>
  </si>
  <si>
    <t>1,191.02</t>
  </si>
  <si>
    <t>LIN0062322</t>
  </si>
  <si>
    <t>4,764.08</t>
  </si>
  <si>
    <t>LIN0062378</t>
  </si>
  <si>
    <t>6,040</t>
  </si>
  <si>
    <t>LIN0062554</t>
  </si>
  <si>
    <t>42,908.16</t>
  </si>
  <si>
    <t>28,551.87</t>
  </si>
  <si>
    <t>8</t>
  </si>
  <si>
    <t>LIN0062555</t>
  </si>
  <si>
    <t>60.67</t>
  </si>
  <si>
    <t>37.82</t>
  </si>
  <si>
    <t>LIN0062724</t>
  </si>
  <si>
    <t>50,125.82</t>
  </si>
  <si>
    <t>33,357.80</t>
  </si>
  <si>
    <t>17/07/2018</t>
  </si>
  <si>
    <t>LIN0063085</t>
  </si>
  <si>
    <t>23,827.00</t>
  </si>
  <si>
    <t>LIN0063199</t>
  </si>
  <si>
    <t>SUR01</t>
  </si>
  <si>
    <t>3,580.42</t>
  </si>
  <si>
    <t>2,382.73</t>
  </si>
  <si>
    <t>LIN0063218</t>
  </si>
  <si>
    <t>14,321.66</t>
  </si>
  <si>
    <t>9,530.90</t>
  </si>
  <si>
    <t>LIN0063282</t>
  </si>
  <si>
    <t>1,790.21</t>
  </si>
  <si>
    <t>1,191.36</t>
  </si>
  <si>
    <t>LIN0063376</t>
  </si>
  <si>
    <t>11,913.63</t>
  </si>
  <si>
    <t>LIN0063394</t>
  </si>
  <si>
    <t>35,804.16</t>
  </si>
  <si>
    <t>23,827.26</t>
  </si>
  <si>
    <t>LIN0063474</t>
  </si>
  <si>
    <t>LIN0063650</t>
  </si>
  <si>
    <t>5,954.58</t>
  </si>
  <si>
    <t>LIN0063776</t>
  </si>
  <si>
    <t>2,381.83</t>
  </si>
  <si>
    <t>LIN0063848</t>
  </si>
  <si>
    <t>LIN0063945</t>
  </si>
  <si>
    <t>7,160.83</t>
  </si>
  <si>
    <t>4,763.67</t>
  </si>
  <si>
    <t>LIN0064134</t>
  </si>
  <si>
    <t>LIN0064148</t>
  </si>
  <si>
    <t>LIN0064223</t>
  </si>
  <si>
    <t>11,909.17</t>
  </si>
  <si>
    <t>LIN0064521</t>
  </si>
  <si>
    <t>1,190.92</t>
  </si>
  <si>
    <t>LIN0064627</t>
  </si>
  <si>
    <t>53,706.24</t>
  </si>
  <si>
    <t>35,727.50</t>
  </si>
  <si>
    <t>LIN0064686</t>
  </si>
  <si>
    <t>LIN0064885</t>
  </si>
  <si>
    <t>LIN0064949</t>
  </si>
  <si>
    <t>LIN0065032</t>
  </si>
  <si>
    <t>9,527.33</t>
  </si>
  <si>
    <t>LIN0065130</t>
  </si>
  <si>
    <t>LIN0065187</t>
  </si>
  <si>
    <t>LIN0065229</t>
  </si>
  <si>
    <t>LIN0065329</t>
  </si>
  <si>
    <t>64,447.49</t>
  </si>
  <si>
    <t>42,873.00</t>
  </si>
  <si>
    <t>LIN0065464</t>
  </si>
  <si>
    <t>LIN0065530</t>
  </si>
  <si>
    <t>LIN0065540</t>
  </si>
  <si>
    <t>LIN0065598</t>
  </si>
  <si>
    <t>LIN0065607</t>
  </si>
  <si>
    <t>LIN0065636</t>
  </si>
  <si>
    <t>LIN0065810</t>
  </si>
  <si>
    <t>5,972.40</t>
  </si>
  <si>
    <t>3,572.75</t>
  </si>
  <si>
    <t>LIN0065866</t>
  </si>
  <si>
    <t>LIN0065895</t>
  </si>
  <si>
    <t>LIN0065990</t>
  </si>
  <si>
    <t>179,020.80</t>
  </si>
  <si>
    <t>119,091.67</t>
  </si>
  <si>
    <t>LIN0066005</t>
  </si>
  <si>
    <t>7,145.50</t>
  </si>
  <si>
    <t>LIN0066173</t>
  </si>
  <si>
    <t>LIN0066208</t>
  </si>
  <si>
    <t>LIN0066219</t>
  </si>
  <si>
    <t>8,951.04</t>
  </si>
  <si>
    <t>5,915.10</t>
  </si>
  <si>
    <t>LIN0066228</t>
  </si>
  <si>
    <t>2,366.04</t>
  </si>
  <si>
    <t>LIN0066267</t>
  </si>
  <si>
    <t>4,732.08</t>
  </si>
  <si>
    <t>LIN0066290</t>
  </si>
  <si>
    <t>1,183.02</t>
  </si>
  <si>
    <t>LIN0066357</t>
  </si>
  <si>
    <t>LIN0066360</t>
  </si>
  <si>
    <t>LIN0066445</t>
  </si>
  <si>
    <t>LIN0066485</t>
  </si>
  <si>
    <t>LIN0066486</t>
  </si>
  <si>
    <t>LIN0066572</t>
  </si>
  <si>
    <t>LIN0066713</t>
  </si>
  <si>
    <t>3,549.06</t>
  </si>
  <si>
    <t>8,820</t>
  </si>
  <si>
    <t>LIN0066721</t>
  </si>
  <si>
    <t>62,657.28</t>
  </si>
  <si>
    <t>41,405.67</t>
  </si>
  <si>
    <t>LIN0066773</t>
  </si>
  <si>
    <t>LIN0066906</t>
  </si>
  <si>
    <t>LIN0066975</t>
  </si>
  <si>
    <t>23,660.38</t>
  </si>
  <si>
    <t>LIN0067031</t>
  </si>
  <si>
    <t>12,531.46</t>
  </si>
  <si>
    <t>8,281.13</t>
  </si>
  <si>
    <t>LIN0067039</t>
  </si>
  <si>
    <t>LIN0067054</t>
  </si>
  <si>
    <t>LIN0067056</t>
  </si>
  <si>
    <t>LIN0067201</t>
  </si>
  <si>
    <t>LIN0067307</t>
  </si>
  <si>
    <t>7,098.11</t>
  </si>
  <si>
    <t>LIN0067315</t>
  </si>
  <si>
    <t>5,370.62</t>
  </si>
  <si>
    <t>LIN0067381</t>
  </si>
  <si>
    <t>LIN0067679</t>
  </si>
  <si>
    <t>LIN0067686</t>
  </si>
  <si>
    <t>LIN0067696</t>
  </si>
  <si>
    <t>LIN0067820</t>
  </si>
  <si>
    <t>LIN0067827</t>
  </si>
  <si>
    <t>LIN0067880</t>
  </si>
  <si>
    <t>LIN0067977</t>
  </si>
  <si>
    <t>LIN0068055</t>
  </si>
  <si>
    <t>LIN0068095</t>
  </si>
  <si>
    <t>LIN0068126</t>
  </si>
  <si>
    <t>LIN0068134</t>
  </si>
  <si>
    <t>LIN0068361</t>
  </si>
  <si>
    <t>LIN0068389</t>
  </si>
  <si>
    <t>LIN0068438</t>
  </si>
  <si>
    <t>LIN0068459</t>
  </si>
  <si>
    <t>LIN0068521</t>
  </si>
  <si>
    <t>17,902.08</t>
  </si>
  <si>
    <t>11,830.19</t>
  </si>
  <si>
    <t>LIN0068524</t>
  </si>
  <si>
    <t>LIN0068597</t>
  </si>
  <si>
    <t>B-BIL100-W15-100 ml White Lotion Bottle</t>
  </si>
  <si>
    <t>6.20</t>
  </si>
  <si>
    <t>3,850</t>
  </si>
  <si>
    <t>LIN0056737</t>
  </si>
  <si>
    <t>BAL01</t>
  </si>
  <si>
    <t>22,915.20</t>
  </si>
  <si>
    <t>28,204.14</t>
  </si>
  <si>
    <t>SARAH</t>
  </si>
  <si>
    <t>LIN0056830</t>
  </si>
  <si>
    <t>13,094.40</t>
  </si>
  <si>
    <t>16,116.65</t>
  </si>
  <si>
    <t>LIN0056984</t>
  </si>
  <si>
    <t>32,736.00</t>
  </si>
  <si>
    <t>40,291.63</t>
  </si>
  <si>
    <t>12,650</t>
  </si>
  <si>
    <t>LIN0058564</t>
  </si>
  <si>
    <t>75,141.00</t>
  </si>
  <si>
    <t>92,670.74</t>
  </si>
  <si>
    <t>LIN0058627</t>
  </si>
  <si>
    <t>19,602.00</t>
  </si>
  <si>
    <t>24,174.98</t>
  </si>
  <si>
    <t>LIN0058708</t>
  </si>
  <si>
    <t>22,869.00</t>
  </si>
  <si>
    <t>LIN0058794</t>
  </si>
  <si>
    <t>6,534.00</t>
  </si>
  <si>
    <t>8,058.33</t>
  </si>
  <si>
    <t>20,900</t>
  </si>
  <si>
    <t>LIN0064142</t>
  </si>
  <si>
    <t>124,146.00</t>
  </si>
  <si>
    <t>92,211.43</t>
  </si>
  <si>
    <t>LIN0064209</t>
  </si>
  <si>
    <t>26,136.00</t>
  </si>
  <si>
    <t>19,412.93</t>
  </si>
  <si>
    <t>LIN0064277</t>
  </si>
  <si>
    <t>LIN0064330</t>
  </si>
  <si>
    <t>14,559.70</t>
  </si>
  <si>
    <t>LIN0064493</t>
  </si>
  <si>
    <t>11,880.00</t>
  </si>
  <si>
    <t>8,824.06</t>
  </si>
  <si>
    <t>LIN0067443</t>
  </si>
  <si>
    <t>65,340.00</t>
  </si>
  <si>
    <t>48,114.11</t>
  </si>
  <si>
    <t>LIN0067623</t>
  </si>
  <si>
    <t>78,408.00</t>
  </si>
  <si>
    <t>57,736.93</t>
  </si>
  <si>
    <t>2,750</t>
  </si>
  <si>
    <t>LIN0067738</t>
  </si>
  <si>
    <t>16,335.00</t>
  </si>
  <si>
    <t>12,028.53</t>
  </si>
  <si>
    <t>LIN0067875</t>
  </si>
  <si>
    <t>28,868.47</t>
  </si>
  <si>
    <t>B-BIL200-W20-200 ml White Lotion Bottle Only</t>
  </si>
  <si>
    <t>LIN0059499</t>
  </si>
  <si>
    <t>6,147.00</t>
  </si>
  <si>
    <t>4,477.68</t>
  </si>
  <si>
    <t>LIN0059595</t>
  </si>
  <si>
    <t>28,686.00</t>
  </si>
  <si>
    <t>20,895.84</t>
  </si>
  <si>
    <t>LIN0059700</t>
  </si>
  <si>
    <t>77,862.00</t>
  </si>
  <si>
    <t>56,717.28</t>
  </si>
  <si>
    <t>LIN0063452</t>
  </si>
  <si>
    <t>8,196.00</t>
  </si>
  <si>
    <t>6,113.63</t>
  </si>
  <si>
    <t>B-BIL400-W35-400 ml White Lotion Bottle</t>
  </si>
  <si>
    <t>LIN0059500</t>
  </si>
  <si>
    <t>20,829.98</t>
  </si>
  <si>
    <t>LIN0059597</t>
  </si>
  <si>
    <t>51,840.00</t>
  </si>
  <si>
    <t>41,659.97</t>
  </si>
  <si>
    <t>LIN0059701</t>
  </si>
  <si>
    <t>84,240.00</t>
  </si>
  <si>
    <t>67,697.45</t>
  </si>
  <si>
    <t>B-BL1000-W60-1 Ltr. Bleach White Bottle</t>
  </si>
  <si>
    <t>18.00</t>
  </si>
  <si>
    <t>-2,496</t>
  </si>
  <si>
    <t>LIN8002077</t>
  </si>
  <si>
    <t>-44,928.00</t>
  </si>
  <si>
    <t>-32,501.49</t>
  </si>
  <si>
    <t>2,028</t>
  </si>
  <si>
    <t>LIN0057897</t>
  </si>
  <si>
    <t>36,504.00</t>
  </si>
  <si>
    <t>26,407.46</t>
  </si>
  <si>
    <t>LIN0058943</t>
  </si>
  <si>
    <t>1,347.84</t>
  </si>
  <si>
    <t>1,015.67</t>
  </si>
  <si>
    <t>LIN0059070</t>
  </si>
  <si>
    <t>35,043.84</t>
  </si>
  <si>
    <t>LIN0060507</t>
  </si>
  <si>
    <t>LIN0063866</t>
  </si>
  <si>
    <t>80,870.40</t>
  </si>
  <si>
    <t>61,785.45</t>
  </si>
  <si>
    <t>4,836</t>
  </si>
  <si>
    <t>LIN0063879</t>
  </si>
  <si>
    <t>83,566.08</t>
  </si>
  <si>
    <t>63,844.97</t>
  </si>
  <si>
    <t>468</t>
  </si>
  <si>
    <t>LIN0063983</t>
  </si>
  <si>
    <t>8,087.04</t>
  </si>
  <si>
    <t>6,178.55</t>
  </si>
  <si>
    <t>LIN0064512</t>
  </si>
  <si>
    <t>1,029.76</t>
  </si>
  <si>
    <t>390</t>
  </si>
  <si>
    <t>LIN0066291</t>
  </si>
  <si>
    <t>7,020.00</t>
  </si>
  <si>
    <t>5,089.48</t>
  </si>
  <si>
    <t>4,758</t>
  </si>
  <si>
    <t>LIN0066403</t>
  </si>
  <si>
    <t>80,648.10</t>
  </si>
  <si>
    <t>62,091.66</t>
  </si>
  <si>
    <t>2,106</t>
  </si>
  <si>
    <t>LIN0066466</t>
  </si>
  <si>
    <t>35,696.70</t>
  </si>
  <si>
    <t>27,483.19</t>
  </si>
  <si>
    <t>5,148</t>
  </si>
  <si>
    <t>LIN0066518</t>
  </si>
  <si>
    <t>87,258.60</t>
  </si>
  <si>
    <t>67,181.14</t>
  </si>
  <si>
    <t>1,017.90</t>
  </si>
  <si>
    <t>156</t>
  </si>
  <si>
    <t>2,695.68</t>
  </si>
  <si>
    <t>2,035.79</t>
  </si>
  <si>
    <t>1,560</t>
  </si>
  <si>
    <t>28,080.00</t>
  </si>
  <si>
    <t>20,357.92</t>
  </si>
  <si>
    <t>-1,560</t>
  </si>
  <si>
    <t>-28,080.00</t>
  </si>
  <si>
    <t>-20,357.92</t>
  </si>
  <si>
    <t>LIN0067836</t>
  </si>
  <si>
    <t>LIN0068026</t>
  </si>
  <si>
    <t>LIN0068066</t>
  </si>
  <si>
    <t>LIN0068071</t>
  </si>
  <si>
    <t>8,424.00</t>
  </si>
  <si>
    <t>6,107.38</t>
  </si>
  <si>
    <t>702</t>
  </si>
  <si>
    <t>LIN0068074</t>
  </si>
  <si>
    <t>12,636.00</t>
  </si>
  <si>
    <t>9,161.06</t>
  </si>
  <si>
    <t>B-BL250-W25-250 ml Bleach White Bottle</t>
  </si>
  <si>
    <t>9.20</t>
  </si>
  <si>
    <t>LIN0058293</t>
  </si>
  <si>
    <t>2,208.00</t>
  </si>
  <si>
    <t>1,676.61</t>
  </si>
  <si>
    <t>LIN0059556</t>
  </si>
  <si>
    <t>LIN0059629</t>
  </si>
  <si>
    <t>26,496.00</t>
  </si>
  <si>
    <t>20,119.32</t>
  </si>
  <si>
    <t>LIN0059750</t>
  </si>
  <si>
    <t>LIN0060641</t>
  </si>
  <si>
    <t>LIN0061172</t>
  </si>
  <si>
    <t>6,624.00</t>
  </si>
  <si>
    <t>5,013.73</t>
  </si>
  <si>
    <t>LIN0061656</t>
  </si>
  <si>
    <t>1,671.24</t>
  </si>
  <si>
    <t>LIN0062070</t>
  </si>
  <si>
    <t>1,670.35</t>
  </si>
  <si>
    <t>LIN0062654</t>
  </si>
  <si>
    <t>1,670.94</t>
  </si>
  <si>
    <t>1,671.02</t>
  </si>
  <si>
    <t>LIN0062802</t>
  </si>
  <si>
    <t>LIN0062960</t>
  </si>
  <si>
    <t>LIN0063451</t>
  </si>
  <si>
    <t>17,664.00</t>
  </si>
  <si>
    <t>13,368.36</t>
  </si>
  <si>
    <t>LIN0063455</t>
  </si>
  <si>
    <t>23,000.00</t>
  </si>
  <si>
    <t>16,710.45</t>
  </si>
  <si>
    <t>1,670.60</t>
  </si>
  <si>
    <t>LIN0064582</t>
  </si>
  <si>
    <t>LIN0064591</t>
  </si>
  <si>
    <t>13,248.00</t>
  </si>
  <si>
    <t>10,023.62</t>
  </si>
  <si>
    <t>LIN0066551</t>
  </si>
  <si>
    <t>44,160.00</t>
  </si>
  <si>
    <t>33,095.20</t>
  </si>
  <si>
    <t>EIN0000915</t>
  </si>
  <si>
    <t>224,057.09</t>
  </si>
  <si>
    <t>167,661.00</t>
  </si>
  <si>
    <t>B-BL500-W32-500 ml Bleach White Bottle</t>
  </si>
  <si>
    <t>11.20</t>
  </si>
  <si>
    <t>LIN0057280</t>
  </si>
  <si>
    <t>111,283.20</t>
  </si>
  <si>
    <t>94,200.74</t>
  </si>
  <si>
    <t>LIN0057308</t>
  </si>
  <si>
    <t>1,121.44</t>
  </si>
  <si>
    <t>LIN0057401</t>
  </si>
  <si>
    <t>537.60</t>
  </si>
  <si>
    <t>389.39</t>
  </si>
  <si>
    <t>LIN0057430</t>
  </si>
  <si>
    <t>1,548.29</t>
  </si>
  <si>
    <t>LIN0058285</t>
  </si>
  <si>
    <t>2,688.00</t>
  </si>
  <si>
    <t>1,946.94</t>
  </si>
  <si>
    <t>LIN0058286</t>
  </si>
  <si>
    <t>-250</t>
  </si>
  <si>
    <t>LIN8002180</t>
  </si>
  <si>
    <t>-2,688.00</t>
  </si>
  <si>
    <t>-1,946.94</t>
  </si>
  <si>
    <t>LIN0058639</t>
  </si>
  <si>
    <t>6,480</t>
  </si>
  <si>
    <t>LIN0061429</t>
  </si>
  <si>
    <t>66,096.00</t>
  </si>
  <si>
    <t>50,669.71</t>
  </si>
  <si>
    <t>LIN0062027</t>
  </si>
  <si>
    <t>55,814.40</t>
  </si>
  <si>
    <t>42,753.34</t>
  </si>
  <si>
    <t>LIN0062108</t>
  </si>
  <si>
    <t>1,125.33</t>
  </si>
  <si>
    <t>6,192</t>
  </si>
  <si>
    <t>LIN0063863</t>
  </si>
  <si>
    <t>66,576.38</t>
  </si>
  <si>
    <t>48,397.42</t>
  </si>
  <si>
    <t>LIN0063876</t>
  </si>
  <si>
    <t>18,579.46</t>
  </si>
  <si>
    <t>13,506.26</t>
  </si>
  <si>
    <t>LIN0063981</t>
  </si>
  <si>
    <t>21,676.03</t>
  </si>
  <si>
    <t>15,757.30</t>
  </si>
  <si>
    <t>LIN0065328</t>
  </si>
  <si>
    <t>42,595.20</t>
  </si>
  <si>
    <t>32,640.12</t>
  </si>
  <si>
    <t>LIN0065351</t>
  </si>
  <si>
    <t>1,125.52</t>
  </si>
  <si>
    <t>LIN0065715</t>
  </si>
  <si>
    <t>LIN0065794</t>
  </si>
  <si>
    <t>35,251.20</t>
  </si>
  <si>
    <t>27,012.51</t>
  </si>
  <si>
    <t>LIN0065931</t>
  </si>
  <si>
    <t>30,965.76</t>
  </si>
  <si>
    <t>22,510.43</t>
  </si>
  <si>
    <t>LIN0066011</t>
  </si>
  <si>
    <t>LIN0066380</t>
  </si>
  <si>
    <t>1,720.32</t>
  </si>
  <si>
    <t>1,237.60</t>
  </si>
  <si>
    <t>LIN0066381</t>
  </si>
  <si>
    <t>1,113.84</t>
  </si>
  <si>
    <t>6,768</t>
  </si>
  <si>
    <t>LIN0066415</t>
  </si>
  <si>
    <t>69,033.60</t>
  </si>
  <si>
    <t>52,350.55</t>
  </si>
  <si>
    <t>LIN0066461</t>
  </si>
  <si>
    <t>38,188.80</t>
  </si>
  <si>
    <t>28,959.88</t>
  </si>
  <si>
    <t>LIN0066522</t>
  </si>
  <si>
    <t>16,156.80</t>
  </si>
  <si>
    <t>12,252.26</t>
  </si>
  <si>
    <t>20,016</t>
  </si>
  <si>
    <t>EIN0000916</t>
  </si>
  <si>
    <t>207,189.95</t>
  </si>
  <si>
    <t>155,879.80</t>
  </si>
  <si>
    <t>B-BL70-W8-70 ml Bleach White bottle</t>
  </si>
  <si>
    <t>3.25</t>
  </si>
  <si>
    <t>LIN0058494</t>
  </si>
  <si>
    <t>BAR01</t>
  </si>
  <si>
    <t>18,200.00</t>
  </si>
  <si>
    <t>13,476.62</t>
  </si>
  <si>
    <t>LIN0058941</t>
  </si>
  <si>
    <t>15,600.00</t>
  </si>
  <si>
    <t>11,551.39</t>
  </si>
  <si>
    <t>LIN0059616</t>
  </si>
  <si>
    <t>13,000.00</t>
  </si>
  <si>
    <t>9,626.16</t>
  </si>
  <si>
    <t>LIN0065544</t>
  </si>
  <si>
    <t>16,250.00</t>
  </si>
  <si>
    <t>12,028.60</t>
  </si>
  <si>
    <t>LIN0065548</t>
  </si>
  <si>
    <t>13,472.03</t>
  </si>
  <si>
    <t>7,488.00</t>
  </si>
  <si>
    <t>5,773.73</t>
  </si>
  <si>
    <t>LIN0067573</t>
  </si>
  <si>
    <t>9,984.00</t>
  </si>
  <si>
    <t>7,633.41</t>
  </si>
  <si>
    <t>LIN0067608</t>
  </si>
  <si>
    <t>14,976.00</t>
  </si>
  <si>
    <t>11,450.11</t>
  </si>
  <si>
    <t>B-C1-N10-100 gm Natural Bottle</t>
  </si>
  <si>
    <t>4.33</t>
  </si>
  <si>
    <t>LIN0059975</t>
  </si>
  <si>
    <t>2,095.03</t>
  </si>
  <si>
    <t>1,442.41</t>
  </si>
  <si>
    <t>LIN0060509</t>
  </si>
  <si>
    <t>B-C1-W10-100 ml White Bottle</t>
  </si>
  <si>
    <t>4.40</t>
  </si>
  <si>
    <t>LIN0057614</t>
  </si>
  <si>
    <t>4,257.79</t>
  </si>
  <si>
    <t>3,058.49</t>
  </si>
  <si>
    <t>LIN0057628</t>
  </si>
  <si>
    <t>2,128.90</t>
  </si>
  <si>
    <t>1,529.25</t>
  </si>
  <si>
    <t>LIN0061908</t>
  </si>
  <si>
    <t>1,585.78</t>
  </si>
  <si>
    <t>LIN0062003</t>
  </si>
  <si>
    <t>3,171.55</t>
  </si>
  <si>
    <t>LIN0065480</t>
  </si>
  <si>
    <t>KAC01</t>
  </si>
  <si>
    <t>2,217.60</t>
  </si>
  <si>
    <t>1,587.10</t>
  </si>
  <si>
    <t>ROZEMINA</t>
  </si>
  <si>
    <t>LIN0065929</t>
  </si>
  <si>
    <t>LIN0066151</t>
  </si>
  <si>
    <t>8,515.58</t>
  </si>
  <si>
    <t>6,348.38</t>
  </si>
  <si>
    <t>LIN0067540</t>
  </si>
  <si>
    <t>3,122.81</t>
  </si>
  <si>
    <t>LIN0067928</t>
  </si>
  <si>
    <t>21,288.96</t>
  </si>
  <si>
    <t>15,614.07</t>
  </si>
  <si>
    <t>LIN0068462</t>
  </si>
  <si>
    <t>1,561.41</t>
  </si>
  <si>
    <t>EIN0000981</t>
  </si>
  <si>
    <t>DAR01</t>
  </si>
  <si>
    <t>21,652.81</t>
  </si>
  <si>
    <t>15,863.15</t>
  </si>
  <si>
    <t>LIN0067406</t>
  </si>
  <si>
    <t>34,062.34</t>
  </si>
  <si>
    <t>24,982.51</t>
  </si>
  <si>
    <t>20,160</t>
  </si>
  <si>
    <t>EIN0001099</t>
  </si>
  <si>
    <t>85,625.19</t>
  </si>
  <si>
    <t>62,456.28</t>
  </si>
  <si>
    <t>B-C2-BK13SARA-S-100 gm Black Printed Suede Cleaner Bottle</t>
  </si>
  <si>
    <t>LIN0056727</t>
  </si>
  <si>
    <t>42,515.00</t>
  </si>
  <si>
    <t>26,816.74</t>
  </si>
  <si>
    <t>LIN0056979</t>
  </si>
  <si>
    <t>30,920.00</t>
  </si>
  <si>
    <t>19,503.08</t>
  </si>
  <si>
    <t>LIN0057445</t>
  </si>
  <si>
    <t>34,785.00</t>
  </si>
  <si>
    <t>21,940.97</t>
  </si>
  <si>
    <t>LIN0057531</t>
  </si>
  <si>
    <t>LIN0057709</t>
  </si>
  <si>
    <t>46,380.00</t>
  </si>
  <si>
    <t>29,254.62</t>
  </si>
  <si>
    <t>LIN0057873</t>
  </si>
  <si>
    <t>3,865.00</t>
  </si>
  <si>
    <t>2,437.89</t>
  </si>
  <si>
    <t>LIN0057875</t>
  </si>
  <si>
    <t>LIN0058386</t>
  </si>
  <si>
    <t>193,250.00</t>
  </si>
  <si>
    <t>121,894.25</t>
  </si>
  <si>
    <t>LIN0058626</t>
  </si>
  <si>
    <t>85,030.00</t>
  </si>
  <si>
    <t>53,633.47</t>
  </si>
  <si>
    <t>11,500</t>
  </si>
  <si>
    <t>LIN0058960</t>
  </si>
  <si>
    <t>88,895.00</t>
  </si>
  <si>
    <t>56,071.36</t>
  </si>
  <si>
    <t>LIN0059205</t>
  </si>
  <si>
    <t>LIN0059297</t>
  </si>
  <si>
    <t>23,190.00</t>
  </si>
  <si>
    <t>14,627.31</t>
  </si>
  <si>
    <t>LIN0059298</t>
  </si>
  <si>
    <t>38,650.00</t>
  </si>
  <si>
    <t>24,378.85</t>
  </si>
  <si>
    <t>9,500</t>
  </si>
  <si>
    <t>LIN0059488</t>
  </si>
  <si>
    <t>73,435.00</t>
  </si>
  <si>
    <t>46,319.82</t>
  </si>
  <si>
    <t>LIN0059670</t>
  </si>
  <si>
    <t>15,460.00</t>
  </si>
  <si>
    <t>9,751.54</t>
  </si>
  <si>
    <t>LIN0059880</t>
  </si>
  <si>
    <t>27,055.00</t>
  </si>
  <si>
    <t>17,065.20</t>
  </si>
  <si>
    <t>LIN0060128</t>
  </si>
  <si>
    <t>-2,000</t>
  </si>
  <si>
    <t>LIN8002313</t>
  </si>
  <si>
    <t>-15,460.00</t>
  </si>
  <si>
    <t>-9,751.54</t>
  </si>
  <si>
    <t>LIN0060727</t>
  </si>
  <si>
    <t>LIN0060895</t>
  </si>
  <si>
    <t>108,220.00</t>
  </si>
  <si>
    <t>68,260.78</t>
  </si>
  <si>
    <t>LIN0061026</t>
  </si>
  <si>
    <t>57,975.00</t>
  </si>
  <si>
    <t>38,875.13</t>
  </si>
  <si>
    <t>-7,500</t>
  </si>
  <si>
    <t>LIN8002342</t>
  </si>
  <si>
    <t>-57,975.00</t>
  </si>
  <si>
    <t>-38,875.13</t>
  </si>
  <si>
    <t>LIN0061032</t>
  </si>
  <si>
    <t>LIN0061108</t>
  </si>
  <si>
    <t>18,141.73</t>
  </si>
  <si>
    <t>LIN0061178</t>
  </si>
  <si>
    <t>25,916.75</t>
  </si>
  <si>
    <t>LIN0061288</t>
  </si>
  <si>
    <t>15,550.05</t>
  </si>
  <si>
    <t>LIN0061342</t>
  </si>
  <si>
    <t>28,508.43</t>
  </si>
  <si>
    <t>LIN0061569</t>
  </si>
  <si>
    <t>10,500</t>
  </si>
  <si>
    <t>LIN0061800</t>
  </si>
  <si>
    <t>81,165.00</t>
  </si>
  <si>
    <t>54,425.18</t>
  </si>
  <si>
    <t>LIN0061839</t>
  </si>
  <si>
    <t>7,730.00</t>
  </si>
  <si>
    <t>5,183.35</t>
  </si>
  <si>
    <t>LIN0061912</t>
  </si>
  <si>
    <t>23,193.45</t>
  </si>
  <si>
    <t>29,500</t>
  </si>
  <si>
    <t>LIN0062361</t>
  </si>
  <si>
    <t>228,035.00</t>
  </si>
  <si>
    <t>152,035.63</t>
  </si>
  <si>
    <t>LIN0062685</t>
  </si>
  <si>
    <t>38,704.20</t>
  </si>
  <si>
    <t>LIN0062794</t>
  </si>
  <si>
    <t>18,061.96</t>
  </si>
  <si>
    <t>LIN0062795</t>
  </si>
  <si>
    <t>LIN0062882</t>
  </si>
  <si>
    <t>30,963.36</t>
  </si>
  <si>
    <t>LIN0063126</t>
  </si>
  <si>
    <t>77,300.00</t>
  </si>
  <si>
    <t>51,692.40</t>
  </si>
  <si>
    <t>LIN0063358</t>
  </si>
  <si>
    <t>49,107.78</t>
  </si>
  <si>
    <t>LIN0063748</t>
  </si>
  <si>
    <t>50,650.00</t>
  </si>
  <si>
    <t>LIN0063827</t>
  </si>
  <si>
    <t>19,325.00</t>
  </si>
  <si>
    <t>12,662.50</t>
  </si>
  <si>
    <t>7,000</t>
  </si>
  <si>
    <t>LIN0064492</t>
  </si>
  <si>
    <t>54,110.00</t>
  </si>
  <si>
    <t>35,455.00</t>
  </si>
  <si>
    <t>LIN0065052</t>
  </si>
  <si>
    <t>11,595.00</t>
  </si>
  <si>
    <t>7,597.50</t>
  </si>
  <si>
    <t>LIN0065055</t>
  </si>
  <si>
    <t>61,840.00</t>
  </si>
  <si>
    <t>40,520.00</t>
  </si>
  <si>
    <t>LIN0065161</t>
  </si>
  <si>
    <t>LIN0065280</t>
  </si>
  <si>
    <t>LIN0065374</t>
  </si>
  <si>
    <t>10,130.00</t>
  </si>
  <si>
    <t>LIN0065683</t>
  </si>
  <si>
    <t>37,987.50</t>
  </si>
  <si>
    <t>6,500</t>
  </si>
  <si>
    <t>LIN0065684</t>
  </si>
  <si>
    <t>50,245.00</t>
  </si>
  <si>
    <t>32,922.50</t>
  </si>
  <si>
    <t>LIN0065774</t>
  </si>
  <si>
    <t>27,857.50</t>
  </si>
  <si>
    <t>LIN0066094</t>
  </si>
  <si>
    <t>25,325.00</t>
  </si>
  <si>
    <t>LIN0066229</t>
  </si>
  <si>
    <t>25,768.15</t>
  </si>
  <si>
    <t>LIN0066729</t>
  </si>
  <si>
    <t>10,307.26</t>
  </si>
  <si>
    <t>LIN0066731</t>
  </si>
  <si>
    <t>30,921.78</t>
  </si>
  <si>
    <t>LIN0066875</t>
  </si>
  <si>
    <t>65,705.00</t>
  </si>
  <si>
    <t>43,805.86</t>
  </si>
  <si>
    <t>LIN0066945</t>
  </si>
  <si>
    <t>15,460.89</t>
  </si>
  <si>
    <t>B-D1-N5-25 ml Eye dropper Natural Bottle</t>
  </si>
  <si>
    <t>5.25</t>
  </si>
  <si>
    <t>LIN0057360</t>
  </si>
  <si>
    <t>21,000.00</t>
  </si>
  <si>
    <t>9,408.80</t>
  </si>
  <si>
    <t>LIN0057371</t>
  </si>
  <si>
    <t>LAB02</t>
  </si>
  <si>
    <t>31,500.00</t>
  </si>
  <si>
    <t>14,113.20</t>
  </si>
  <si>
    <t>LIN0057383</t>
  </si>
  <si>
    <t>10,080.00</t>
  </si>
  <si>
    <t>4,704.40</t>
  </si>
  <si>
    <t>LIN0058663</t>
  </si>
  <si>
    <t>MIT01</t>
  </si>
  <si>
    <t>20,160.00</t>
  </si>
  <si>
    <t>LIN0058946</t>
  </si>
  <si>
    <t>LIN0059003</t>
  </si>
  <si>
    <t>LIN0059009</t>
  </si>
  <si>
    <t>LIN0059015</t>
  </si>
  <si>
    <t>21/04/2018</t>
  </si>
  <si>
    <t>-4,000</t>
  </si>
  <si>
    <t>LIN8002207</t>
  </si>
  <si>
    <t>-20,160.00</t>
  </si>
  <si>
    <t>-9,408.80</t>
  </si>
  <si>
    <t>LIN0059272</t>
  </si>
  <si>
    <t>LIN8002227</t>
  </si>
  <si>
    <t>LIN0059654</t>
  </si>
  <si>
    <t>32,930.80</t>
  </si>
  <si>
    <t>-14,000</t>
  </si>
  <si>
    <t>LIN8002264</t>
  </si>
  <si>
    <t>-70,560.00</t>
  </si>
  <si>
    <t>-32,930.80</t>
  </si>
  <si>
    <t>LIN0059875</t>
  </si>
  <si>
    <t>LIN0059885</t>
  </si>
  <si>
    <t>LIN0059899</t>
  </si>
  <si>
    <t>NEE04</t>
  </si>
  <si>
    <t>40,320.00</t>
  </si>
  <si>
    <t>18,817.60</t>
  </si>
  <si>
    <t>LIN0060311</t>
  </si>
  <si>
    <t>LIN0060339</t>
  </si>
  <si>
    <t>34,000.00</t>
  </si>
  <si>
    <t>LIN0060363</t>
  </si>
  <si>
    <t>LIN0060387</t>
  </si>
  <si>
    <t>LIN0060393</t>
  </si>
  <si>
    <t>SCH01</t>
  </si>
  <si>
    <t>LIN0060480</t>
  </si>
  <si>
    <t>LIN0060720</t>
  </si>
  <si>
    <t>LIN0060847</t>
  </si>
  <si>
    <t>9,522.24</t>
  </si>
  <si>
    <t>LIN0061387</t>
  </si>
  <si>
    <t>4,761.12</t>
  </si>
  <si>
    <t>LIN0061545</t>
  </si>
  <si>
    <t>LIN0061734</t>
  </si>
  <si>
    <t>AIR01</t>
  </si>
  <si>
    <t>LIN0061881</t>
  </si>
  <si>
    <t>LIN0062078</t>
  </si>
  <si>
    <t>4,759.92</t>
  </si>
  <si>
    <t>LIN0062083</t>
  </si>
  <si>
    <t>LIN0062304</t>
  </si>
  <si>
    <t>47,599.20</t>
  </si>
  <si>
    <t>LIN0062376</t>
  </si>
  <si>
    <t>17,000.00</t>
  </si>
  <si>
    <t>9,519.84</t>
  </si>
  <si>
    <t>LIN0062440</t>
  </si>
  <si>
    <t>4,760.64</t>
  </si>
  <si>
    <t>LIN0062465</t>
  </si>
  <si>
    <t>10,500.00</t>
  </si>
  <si>
    <t>LIN0062508</t>
  </si>
  <si>
    <t>9,521.28</t>
  </si>
  <si>
    <t>LIN0062566</t>
  </si>
  <si>
    <t>9,521.80</t>
  </si>
  <si>
    <t>LIN0062741</t>
  </si>
  <si>
    <t>50,400.00</t>
  </si>
  <si>
    <t>23,805.10</t>
  </si>
  <si>
    <t>LIN0062770</t>
  </si>
  <si>
    <t>4,761.02</t>
  </si>
  <si>
    <t>LIN0062902</t>
  </si>
  <si>
    <t>14,283.06</t>
  </si>
  <si>
    <t>LIN0062923</t>
  </si>
  <si>
    <t>LIN0063024</t>
  </si>
  <si>
    <t>LIN0063026</t>
  </si>
  <si>
    <t>LIN0063177</t>
  </si>
  <si>
    <t>MAH01</t>
  </si>
  <si>
    <t>9,522.12</t>
  </si>
  <si>
    <t>LIN0063306</t>
  </si>
  <si>
    <t>4,761.06</t>
  </si>
  <si>
    <t>LIN0063336</t>
  </si>
  <si>
    <t>LIN0063393</t>
  </si>
  <si>
    <t>MITTUN</t>
  </si>
  <si>
    <t>LIN8002520</t>
  </si>
  <si>
    <t>-10,080.00</t>
  </si>
  <si>
    <t>-4,761.08</t>
  </si>
  <si>
    <t>LIN0063743</t>
  </si>
  <si>
    <t>4,761.08</t>
  </si>
  <si>
    <t>LIN0063903</t>
  </si>
  <si>
    <t>9,522.16</t>
  </si>
  <si>
    <t>LIN0063918</t>
  </si>
  <si>
    <t>LIN0064276</t>
  </si>
  <si>
    <t>LIN0064334</t>
  </si>
  <si>
    <t>LIN0064437</t>
  </si>
  <si>
    <t>LIN0064524</t>
  </si>
  <si>
    <t>EIN0001064</t>
  </si>
  <si>
    <t>KIP01</t>
  </si>
  <si>
    <t>33,134.74</t>
  </si>
  <si>
    <t>23,805.40</t>
  </si>
  <si>
    <t>LIN0065139</t>
  </si>
  <si>
    <t>LIN0065142</t>
  </si>
  <si>
    <t>SAM01</t>
  </si>
  <si>
    <t>28,566.48</t>
  </si>
  <si>
    <t>LIN0065191</t>
  </si>
  <si>
    <t>8,500.00</t>
  </si>
  <si>
    <t>LIN0065381</t>
  </si>
  <si>
    <t>LIN0065465</t>
  </si>
  <si>
    <t>LIN0065533</t>
  </si>
  <si>
    <t>LIN0065653</t>
  </si>
  <si>
    <t>LIN0065694</t>
  </si>
  <si>
    <t>LIN0065713</t>
  </si>
  <si>
    <t>LIN0065857</t>
  </si>
  <si>
    <t>LIN0065937</t>
  </si>
  <si>
    <t>LIN0065983</t>
  </si>
  <si>
    <t>LIN0066283</t>
  </si>
  <si>
    <t>4,735.44</t>
  </si>
  <si>
    <t>LIN8002650</t>
  </si>
  <si>
    <t>-4,735.44</t>
  </si>
  <si>
    <t>LIN0066285</t>
  </si>
  <si>
    <t>LIN0066303</t>
  </si>
  <si>
    <t>LIN0066484</t>
  </si>
  <si>
    <t>LIN0066599</t>
  </si>
  <si>
    <t>LIN0066782</t>
  </si>
  <si>
    <t>LIN0066971</t>
  </si>
  <si>
    <t>LIN0067103</t>
  </si>
  <si>
    <t>14,206.32</t>
  </si>
  <si>
    <t>LIN0067437</t>
  </si>
  <si>
    <t>LIN0067537</t>
  </si>
  <si>
    <t>LIN0067665</t>
  </si>
  <si>
    <t>LIN0067749</t>
  </si>
  <si>
    <t>LIN0067771</t>
  </si>
  <si>
    <t>LIN0067884</t>
  </si>
  <si>
    <t>LIN0068583</t>
  </si>
  <si>
    <t>25,500.00</t>
  </si>
  <si>
    <t>LIN8002755</t>
  </si>
  <si>
    <t>-10,500.00</t>
  </si>
  <si>
    <t>LIN0068650</t>
  </si>
  <si>
    <t>LIN0068652</t>
  </si>
  <si>
    <t>LIN0068669</t>
  </si>
  <si>
    <t>LIN0068682</t>
  </si>
  <si>
    <t>LIN0068688</t>
  </si>
  <si>
    <t>EIN0000933</t>
  </si>
  <si>
    <t>33,152.16</t>
  </si>
  <si>
    <t>23,522.00</t>
  </si>
  <si>
    <t>SAMSON</t>
  </si>
  <si>
    <t>LIN0063245</t>
  </si>
  <si>
    <t>LIN0063583</t>
  </si>
  <si>
    <t>LIN0065144</t>
  </si>
  <si>
    <t>19,044.32</t>
  </si>
  <si>
    <t>B-D1-W3-25 ml Eye dropper White Bottle</t>
  </si>
  <si>
    <t>3.70</t>
  </si>
  <si>
    <t>LIN0058223</t>
  </si>
  <si>
    <t>7,104.00</t>
  </si>
  <si>
    <t>4,141.52</t>
  </si>
  <si>
    <t>LIN0059017</t>
  </si>
  <si>
    <t>21,312.00</t>
  </si>
  <si>
    <t>12,424.56</t>
  </si>
  <si>
    <t>LIN0059235</t>
  </si>
  <si>
    <t>39,000.00</t>
  </si>
  <si>
    <t>20,707.60</t>
  </si>
  <si>
    <t>LIN0059707</t>
  </si>
  <si>
    <t>8,283.04</t>
  </si>
  <si>
    <t>LIN0062610</t>
  </si>
  <si>
    <t>11,700.00</t>
  </si>
  <si>
    <t>6,266.01</t>
  </si>
  <si>
    <t>LIN0062671</t>
  </si>
  <si>
    <t>17,760.00</t>
  </si>
  <si>
    <t>10,443.55</t>
  </si>
  <si>
    <t>LIN0064019</t>
  </si>
  <si>
    <t>31,200.00</t>
  </si>
  <si>
    <t>16,708.08</t>
  </si>
  <si>
    <t>LIN0064261</t>
  </si>
  <si>
    <t>8,354.04</t>
  </si>
  <si>
    <t>LIN0064320</t>
  </si>
  <si>
    <t>LIN0064406</t>
  </si>
  <si>
    <t>HIG05</t>
  </si>
  <si>
    <t>12,531.06</t>
  </si>
  <si>
    <t>LIN0065005</t>
  </si>
  <si>
    <t>4,177.02</t>
  </si>
  <si>
    <t>LIN0065079</t>
  </si>
  <si>
    <t>14,800.00</t>
  </si>
  <si>
    <t>LIN0066535</t>
  </si>
  <si>
    <t>8,323.64</t>
  </si>
  <si>
    <t>LIN0066608</t>
  </si>
  <si>
    <t>7,800.00</t>
  </si>
  <si>
    <t>LIN0066660</t>
  </si>
  <si>
    <t>16,647.28</t>
  </si>
  <si>
    <t>LIN0066746</t>
  </si>
  <si>
    <t>LIN0066838</t>
  </si>
  <si>
    <t>23,400.00</t>
  </si>
  <si>
    <t>12,485.46</t>
  </si>
  <si>
    <t>LIN0068460</t>
  </si>
  <si>
    <t>7,400.00</t>
  </si>
  <si>
    <t>LIN0068598</t>
  </si>
  <si>
    <t>22,200.00</t>
  </si>
  <si>
    <t>B-D2-N4-15 ml Eye dropper Natural Bottle</t>
  </si>
  <si>
    <t>4.00</t>
  </si>
  <si>
    <t>LIN0057069</t>
  </si>
  <si>
    <t>15,360.00</t>
  </si>
  <si>
    <t>9,671.48</t>
  </si>
  <si>
    <t>07/03/2018</t>
  </si>
  <si>
    <t>LIN0057083</t>
  </si>
  <si>
    <t>30,720.00</t>
  </si>
  <si>
    <t>19,342.96</t>
  </si>
  <si>
    <t>LIN0057185</t>
  </si>
  <si>
    <t>7,680.00</t>
  </si>
  <si>
    <t>4,835.74</t>
  </si>
  <si>
    <t>LIN0057580</t>
  </si>
  <si>
    <t>16,000.00</t>
  </si>
  <si>
    <t>JANET</t>
  </si>
  <si>
    <t>LIN0057803</t>
  </si>
  <si>
    <t>LIN0057876</t>
  </si>
  <si>
    <t>DAW01</t>
  </si>
  <si>
    <t>8,000.00</t>
  </si>
  <si>
    <t>LIN0057892</t>
  </si>
  <si>
    <t>LIN0057893</t>
  </si>
  <si>
    <t>LIN0058066</t>
  </si>
  <si>
    <t>23,040.00</t>
  </si>
  <si>
    <t>14,507.22</t>
  </si>
  <si>
    <t>34,000</t>
  </si>
  <si>
    <t>LIN0059710</t>
  </si>
  <si>
    <t>130,560.00</t>
  </si>
  <si>
    <t>82,207.58</t>
  </si>
  <si>
    <t>LIN0059901</t>
  </si>
  <si>
    <t>LIN0059925</t>
  </si>
  <si>
    <t>LIN0060022</t>
  </si>
  <si>
    <t>LIN0060037</t>
  </si>
  <si>
    <t>38,400.00</t>
  </si>
  <si>
    <t>24,178.70</t>
  </si>
  <si>
    <t>LIN0060118</t>
  </si>
  <si>
    <t>LIN0060628</t>
  </si>
  <si>
    <t>LIN0061056</t>
  </si>
  <si>
    <t>75,837.34</t>
  </si>
  <si>
    <t>LIN0061252</t>
  </si>
  <si>
    <t>13,383.06</t>
  </si>
  <si>
    <t>40,000</t>
  </si>
  <si>
    <t>LIN0061457</t>
  </si>
  <si>
    <t>153,600.00</t>
  </si>
  <si>
    <t>89,220.40</t>
  </si>
  <si>
    <t>8,922.04</t>
  </si>
  <si>
    <t>LIN0061768</t>
  </si>
  <si>
    <t>46,080.00</t>
  </si>
  <si>
    <t>26,766.12</t>
  </si>
  <si>
    <t>LIN0061958</t>
  </si>
  <si>
    <t>4,459.62</t>
  </si>
  <si>
    <t>LIN0061979</t>
  </si>
  <si>
    <t>22,298.10</t>
  </si>
  <si>
    <t>LIN0062064</t>
  </si>
  <si>
    <t>89,192.40</t>
  </si>
  <si>
    <t>LIN0062269</t>
  </si>
  <si>
    <t>4,460.06</t>
  </si>
  <si>
    <t>LIN0062289</t>
  </si>
  <si>
    <t>54,000</t>
  </si>
  <si>
    <t>LIN0062626</t>
  </si>
  <si>
    <t>207,360.00</t>
  </si>
  <si>
    <t>120,442.68</t>
  </si>
  <si>
    <t>LIN0062627</t>
  </si>
  <si>
    <t>4,460.84</t>
  </si>
  <si>
    <t>13,382.82</t>
  </si>
  <si>
    <t>LIN0062785</t>
  </si>
  <si>
    <t>4,460.94</t>
  </si>
  <si>
    <t>LIN0062969</t>
  </si>
  <si>
    <t>LIN0063226</t>
  </si>
  <si>
    <t>22,304.90</t>
  </si>
  <si>
    <t>LIN0063236</t>
  </si>
  <si>
    <t>LIN0063239</t>
  </si>
  <si>
    <t>76,800.00</t>
  </si>
  <si>
    <t>44,609.80</t>
  </si>
  <si>
    <t>4,460.98</t>
  </si>
  <si>
    <t>-10,000</t>
  </si>
  <si>
    <t>LIN8002489</t>
  </si>
  <si>
    <t>-38,400.00</t>
  </si>
  <si>
    <t>-22,304.90</t>
  </si>
  <si>
    <t>LIN0063530</t>
  </si>
  <si>
    <t>LIN0063635</t>
  </si>
  <si>
    <t>LIN0063637</t>
  </si>
  <si>
    <t>LIN0063762</t>
  </si>
  <si>
    <t>LIN0064131</t>
  </si>
  <si>
    <t>LIN0064174</t>
  </si>
  <si>
    <t>61,440.00</t>
  </si>
  <si>
    <t>35,687.84</t>
  </si>
  <si>
    <t>LIN0064299</t>
  </si>
  <si>
    <t>UNI09</t>
  </si>
  <si>
    <t>LIN0064671</t>
  </si>
  <si>
    <t>107,520.00</t>
  </si>
  <si>
    <t>62,453.72</t>
  </si>
  <si>
    <t>LIN0064745</t>
  </si>
  <si>
    <t>8,921.96</t>
  </si>
  <si>
    <t>LIN0064903</t>
  </si>
  <si>
    <t>LIN0064915</t>
  </si>
  <si>
    <t>13,382.94</t>
  </si>
  <si>
    <t>32,000</t>
  </si>
  <si>
    <t>LIN0065096</t>
  </si>
  <si>
    <t>122,880.00</t>
  </si>
  <si>
    <t>71,375.68</t>
  </si>
  <si>
    <t>LIN0065190</t>
  </si>
  <si>
    <t>LIN0065584</t>
  </si>
  <si>
    <t>LIN0065675</t>
  </si>
  <si>
    <t>53,760.00</t>
  </si>
  <si>
    <t>31,226.86</t>
  </si>
  <si>
    <t>LIN0065752</t>
  </si>
  <si>
    <t>LIN0065861</t>
  </si>
  <si>
    <t>LIN0065878</t>
  </si>
  <si>
    <t>LIN0066195</t>
  </si>
  <si>
    <t>LIN0066378</t>
  </si>
  <si>
    <t>4,440.48</t>
  </si>
  <si>
    <t>LIN0066640</t>
  </si>
  <si>
    <t>8,880.96</t>
  </si>
  <si>
    <t>LIN0067107</t>
  </si>
  <si>
    <t>17,761.92</t>
  </si>
  <si>
    <t>60,000</t>
  </si>
  <si>
    <t>LIN0067268</t>
  </si>
  <si>
    <t>230,400.00</t>
  </si>
  <si>
    <t>133,214.40</t>
  </si>
  <si>
    <t>LIN0067435</t>
  </si>
  <si>
    <t>LIN0067465</t>
  </si>
  <si>
    <t>LIN0067596</t>
  </si>
  <si>
    <t>LIN0067812</t>
  </si>
  <si>
    <t>LIN0067952</t>
  </si>
  <si>
    <t>LIN0067974</t>
  </si>
  <si>
    <t>LIN0067975</t>
  </si>
  <si>
    <t>LIN0068030</t>
  </si>
  <si>
    <t>13,321.44</t>
  </si>
  <si>
    <t>LIN0068171</t>
  </si>
  <si>
    <t>LIN0068187</t>
  </si>
  <si>
    <t>LIN0068262</t>
  </si>
  <si>
    <t>LIN0068301</t>
  </si>
  <si>
    <t>LIN0068329</t>
  </si>
  <si>
    <t>LIN0068334</t>
  </si>
  <si>
    <t>LIN0068343</t>
  </si>
  <si>
    <t>LIN0068412</t>
  </si>
  <si>
    <t>LIN0068601</t>
  </si>
  <si>
    <t>36,000</t>
  </si>
  <si>
    <t>LIN0060566</t>
  </si>
  <si>
    <t>138,240.00</t>
  </si>
  <si>
    <t>87,043.32</t>
  </si>
  <si>
    <t>B-D2-W4-15 ml Eye dropper White Bottle</t>
  </si>
  <si>
    <t>LIN0057036</t>
  </si>
  <si>
    <t>9,183.32</t>
  </si>
  <si>
    <t>LIN0057612</t>
  </si>
  <si>
    <t>3,840.00</t>
  </si>
  <si>
    <t>2,295.83</t>
  </si>
  <si>
    <t>LIN0057871</t>
  </si>
  <si>
    <t>34,560.00</t>
  </si>
  <si>
    <t>20,662.47</t>
  </si>
  <si>
    <t>B-EP110-W13-110 gm White Jar</t>
  </si>
  <si>
    <t>6,912</t>
  </si>
  <si>
    <t>LIN0062876</t>
  </si>
  <si>
    <t>CAN03</t>
  </si>
  <si>
    <t>22,560.77</t>
  </si>
  <si>
    <t>27,207.77</t>
  </si>
  <si>
    <t>4,608</t>
  </si>
  <si>
    <t>LIN0062917</t>
  </si>
  <si>
    <t>15,040.51</t>
  </si>
  <si>
    <t>18,138.52</t>
  </si>
  <si>
    <t>LIN0063043</t>
  </si>
  <si>
    <t>5,640.19</t>
  </si>
  <si>
    <t>6,801.94</t>
  </si>
  <si>
    <t>B-F10-N27-500 gm Natural jar</t>
  </si>
  <si>
    <t>3,045</t>
  </si>
  <si>
    <t>LIN0057261</t>
  </si>
  <si>
    <t>28,014.00</t>
  </si>
  <si>
    <t>21,436.89</t>
  </si>
  <si>
    <t>5,145</t>
  </si>
  <si>
    <t>LIN0057435</t>
  </si>
  <si>
    <t>47,334.00</t>
  </si>
  <si>
    <t>36,220.95</t>
  </si>
  <si>
    <t>2,665</t>
  </si>
  <si>
    <t>LIN0057639</t>
  </si>
  <si>
    <t>24,518.00</t>
  </si>
  <si>
    <t>18,761.68</t>
  </si>
  <si>
    <t>3,530</t>
  </si>
  <si>
    <t>LIN0057640</t>
  </si>
  <si>
    <t>32,476.00</t>
  </si>
  <si>
    <t>24,851.31</t>
  </si>
  <si>
    <t>5,460</t>
  </si>
  <si>
    <t>LIN0057676</t>
  </si>
  <si>
    <t>50,232.00</t>
  </si>
  <si>
    <t>38,438.56</t>
  </si>
  <si>
    <t>LIN0057856</t>
  </si>
  <si>
    <t>5,796.00</t>
  </si>
  <si>
    <t>4,435.22</t>
  </si>
  <si>
    <t>9,660</t>
  </si>
  <si>
    <t>LIN0058115</t>
  </si>
  <si>
    <t>88,872.00</t>
  </si>
  <si>
    <t>68,006.69</t>
  </si>
  <si>
    <t>LIN0058475</t>
  </si>
  <si>
    <t>1,995</t>
  </si>
  <si>
    <t>LIN0060546</t>
  </si>
  <si>
    <t>18,354.00</t>
  </si>
  <si>
    <t>14,044.86</t>
  </si>
  <si>
    <t>6,195</t>
  </si>
  <si>
    <t>LIN0060832</t>
  </si>
  <si>
    <t>56,994.00</t>
  </si>
  <si>
    <t>43,612.99</t>
  </si>
  <si>
    <t>LIN0061339</t>
  </si>
  <si>
    <t>14,366.91</t>
  </si>
  <si>
    <t>610</t>
  </si>
  <si>
    <t>LIN0061402</t>
  </si>
  <si>
    <t>5,612.00</t>
  </si>
  <si>
    <t>4,392.89</t>
  </si>
  <si>
    <t>LIN0061403</t>
  </si>
  <si>
    <t>15,640.00</t>
  </si>
  <si>
    <t>12,242.48</t>
  </si>
  <si>
    <t>8,295</t>
  </si>
  <si>
    <t>LIN0061595</t>
  </si>
  <si>
    <t>76,314.00</t>
  </si>
  <si>
    <t>59,736.11</t>
  </si>
  <si>
    <t>8,085</t>
  </si>
  <si>
    <t>LIN0061789</t>
  </si>
  <si>
    <t>74,382.00</t>
  </si>
  <si>
    <t>58,223.80</t>
  </si>
  <si>
    <t>LIN0062183</t>
  </si>
  <si>
    <t>17,388.00</t>
  </si>
  <si>
    <t>13,604.62</t>
  </si>
  <si>
    <t>2,835</t>
  </si>
  <si>
    <t>LIN0065380</t>
  </si>
  <si>
    <t>26,082.00</t>
  </si>
  <si>
    <t>20,415.74</t>
  </si>
  <si>
    <t>LIN0065768</t>
  </si>
  <si>
    <t>52,164.00</t>
  </si>
  <si>
    <t>40,831.48</t>
  </si>
  <si>
    <t>LIN0066102</t>
  </si>
  <si>
    <t>14,366.63</t>
  </si>
  <si>
    <t>4,830</t>
  </si>
  <si>
    <t>LIN0066618</t>
  </si>
  <si>
    <t>44,436.00</t>
  </si>
  <si>
    <t>34,448.19</t>
  </si>
  <si>
    <t>LIN0066735</t>
  </si>
  <si>
    <t>38,941.43</t>
  </si>
  <si>
    <t>9,765</t>
  </si>
  <si>
    <t>LIN0066863</t>
  </si>
  <si>
    <t>89,838.00</t>
  </si>
  <si>
    <t>69,645.25</t>
  </si>
  <si>
    <t>LIN0066928</t>
  </si>
  <si>
    <t>14,228.60</t>
  </si>
  <si>
    <t>B-F6HD-N14-200 gm Natural jar</t>
  </si>
  <si>
    <t>5.4752</t>
  </si>
  <si>
    <t>LIN0059144</t>
  </si>
  <si>
    <t>1,513.79</t>
  </si>
  <si>
    <t>1,148.74</t>
  </si>
  <si>
    <t>LIN0059149</t>
  </si>
  <si>
    <t>LIN0059312</t>
  </si>
  <si>
    <t>LIN0059378</t>
  </si>
  <si>
    <t>LIN0059460</t>
  </si>
  <si>
    <t>3,027.57</t>
  </si>
  <si>
    <t>2,297.49</t>
  </si>
  <si>
    <t>LIN0059466</t>
  </si>
  <si>
    <t>10,728</t>
  </si>
  <si>
    <t>LIN0059786</t>
  </si>
  <si>
    <t>NIG01</t>
  </si>
  <si>
    <t>57,931.20</t>
  </si>
  <si>
    <t>42,790.67</t>
  </si>
  <si>
    <t>LIN0059856</t>
  </si>
  <si>
    <t>19,440.00</t>
  </si>
  <si>
    <t>14,359.28</t>
  </si>
  <si>
    <t>LIN0059923</t>
  </si>
  <si>
    <t>31,104.00</t>
  </si>
  <si>
    <t>22,974.85</t>
  </si>
  <si>
    <t>216</t>
  </si>
  <si>
    <t>LIN0060119</t>
  </si>
  <si>
    <t>1,166.40</t>
  </si>
  <si>
    <t>861.56</t>
  </si>
  <si>
    <t>LIN0060627</t>
  </si>
  <si>
    <t>LIN0060839</t>
  </si>
  <si>
    <t>LIN0061092</t>
  </si>
  <si>
    <t>4,541.35</t>
  </si>
  <si>
    <t>3,525.94</t>
  </si>
  <si>
    <t>LIN0061793</t>
  </si>
  <si>
    <t>1,175.31</t>
  </si>
  <si>
    <t>LIN0062074</t>
  </si>
  <si>
    <t>1,174.76</t>
  </si>
  <si>
    <t>LIN0062552</t>
  </si>
  <si>
    <t>2,350.19</t>
  </si>
  <si>
    <t>LIN0062931</t>
  </si>
  <si>
    <t>2,350.54</t>
  </si>
  <si>
    <t>LIN0063079</t>
  </si>
  <si>
    <t>1,175.27</t>
  </si>
  <si>
    <t>LIN0063242</t>
  </si>
  <si>
    <t>1,175.29</t>
  </si>
  <si>
    <t>LIN0063590</t>
  </si>
  <si>
    <t>LIN0063799</t>
  </si>
  <si>
    <t>LIN0064124</t>
  </si>
  <si>
    <t>LIN0064390</t>
  </si>
  <si>
    <t>2,350.58</t>
  </si>
  <si>
    <t>LIN0064681</t>
  </si>
  <si>
    <t>LIN0064682</t>
  </si>
  <si>
    <t>LIN0064924</t>
  </si>
  <si>
    <t>LIN0065213</t>
  </si>
  <si>
    <t>LIN0065295</t>
  </si>
  <si>
    <t>3,525.87</t>
  </si>
  <si>
    <t>LIN0065447</t>
  </si>
  <si>
    <t>65,318.40</t>
  </si>
  <si>
    <t>49,362.20</t>
  </si>
  <si>
    <t>LIN0066069</t>
  </si>
  <si>
    <t>14,328</t>
  </si>
  <si>
    <t>LIN0066131</t>
  </si>
  <si>
    <t>77,371.20</t>
  </si>
  <si>
    <t>58,470.71</t>
  </si>
  <si>
    <t>LIN0066327</t>
  </si>
  <si>
    <t>2,327.11</t>
  </si>
  <si>
    <t>LIN0066329</t>
  </si>
  <si>
    <t>3,672</t>
  </si>
  <si>
    <t>LIN0066399</t>
  </si>
  <si>
    <t>19,828.80</t>
  </si>
  <si>
    <t>14,835.32</t>
  </si>
  <si>
    <t>LIN0067036</t>
  </si>
  <si>
    <t>1,163.55</t>
  </si>
  <si>
    <t>LIN0067089</t>
  </si>
  <si>
    <t>LIN0067613</t>
  </si>
  <si>
    <t>LIN0067614</t>
  </si>
  <si>
    <t>LIN0068007</t>
  </si>
  <si>
    <t>LIN0068398</t>
  </si>
  <si>
    <t>LIN0068629</t>
  </si>
  <si>
    <t>LIN0068631</t>
  </si>
  <si>
    <t>77,760.00</t>
  </si>
  <si>
    <t>58,177.73</t>
  </si>
  <si>
    <t>B-F8-PN18-250gm Pearly Natural Jar</t>
  </si>
  <si>
    <t>8.73</t>
  </si>
  <si>
    <t>LIN0060076</t>
  </si>
  <si>
    <t>ALK01</t>
  </si>
  <si>
    <t>20,113.92</t>
  </si>
  <si>
    <t>13,853.74</t>
  </si>
  <si>
    <t>LIN0060094</t>
  </si>
  <si>
    <t>40,227.84</t>
  </si>
  <si>
    <t>27,707.47</t>
  </si>
  <si>
    <t>LIN0060100</t>
  </si>
  <si>
    <t>2,011.39</t>
  </si>
  <si>
    <t>1,385.37</t>
  </si>
  <si>
    <t>LIN0060130</t>
  </si>
  <si>
    <t>6,034.18</t>
  </si>
  <si>
    <t>4,156.12</t>
  </si>
  <si>
    <t>LIN0060516</t>
  </si>
  <si>
    <t>LIN0061511</t>
  </si>
  <si>
    <t>10,056.96</t>
  </si>
  <si>
    <t>6,915.78</t>
  </si>
  <si>
    <t>B-F8PP-BK18-250 gm Black jar</t>
  </si>
  <si>
    <t>8.15</t>
  </si>
  <si>
    <t>LIN0063469</t>
  </si>
  <si>
    <t>1,956.00</t>
  </si>
  <si>
    <t>1,363.27</t>
  </si>
  <si>
    <t>LIN0061940</t>
  </si>
  <si>
    <t>3,912.00</t>
  </si>
  <si>
    <t>2,715.63</t>
  </si>
  <si>
    <t>36,720</t>
  </si>
  <si>
    <t>EIN0000989</t>
  </si>
  <si>
    <t>NYO01</t>
  </si>
  <si>
    <t>2,983,287.02</t>
  </si>
  <si>
    <t>207,721.74</t>
  </si>
  <si>
    <t>EIN0000991</t>
  </si>
  <si>
    <t>467,966.59</t>
  </si>
  <si>
    <t>32,583.80</t>
  </si>
  <si>
    <t>-36,720</t>
  </si>
  <si>
    <t>EIN8000064</t>
  </si>
  <si>
    <t>-2,983,287.02</t>
  </si>
  <si>
    <t>-208,102.15</t>
  </si>
  <si>
    <t>EIN0001004</t>
  </si>
  <si>
    <t>298,328.90</t>
  </si>
  <si>
    <t>208,102.15</t>
  </si>
  <si>
    <t>EIN0001021</t>
  </si>
  <si>
    <t>209,247.88</t>
  </si>
  <si>
    <t>143,315.05</t>
  </si>
  <si>
    <t>31,680</t>
  </si>
  <si>
    <t>EIN0001022</t>
  </si>
  <si>
    <t>255,746.97</t>
  </si>
  <si>
    <t>175,162.84</t>
  </si>
  <si>
    <t>-5,760</t>
  </si>
  <si>
    <t>EIN8000067</t>
  </si>
  <si>
    <t>-467,966.59</t>
  </si>
  <si>
    <t>-31,847.79</t>
  </si>
  <si>
    <t>EIN0001054</t>
  </si>
  <si>
    <t>46,499.08</t>
  </si>
  <si>
    <t>31,847.79</t>
  </si>
  <si>
    <t>LIN0065243</t>
  </si>
  <si>
    <t>1,326.99</t>
  </si>
  <si>
    <t>LIN0066212</t>
  </si>
  <si>
    <t>1,357.65</t>
  </si>
  <si>
    <t>LIN0067518</t>
  </si>
  <si>
    <t>LIN0067624</t>
  </si>
  <si>
    <t>B-F8PP-N18-250 gm Natural jar</t>
  </si>
  <si>
    <t>7.80</t>
  </si>
  <si>
    <t>1,946.88</t>
  </si>
  <si>
    <t>1,233.77</t>
  </si>
  <si>
    <t>LIN0056744</t>
  </si>
  <si>
    <t>4,867.20</t>
  </si>
  <si>
    <t>3,084.42</t>
  </si>
  <si>
    <t>LIN0056750</t>
  </si>
  <si>
    <t>973.44</t>
  </si>
  <si>
    <t>616.88</t>
  </si>
  <si>
    <t>LIN0056793</t>
  </si>
  <si>
    <t>MAI01</t>
  </si>
  <si>
    <t>9,624.00</t>
  </si>
  <si>
    <t>6,168.84</t>
  </si>
  <si>
    <t>LIN0056865</t>
  </si>
  <si>
    <t>LIN0058484</t>
  </si>
  <si>
    <t>42,336.00</t>
  </si>
  <si>
    <t>29,610.43</t>
  </si>
  <si>
    <t>LIN0058640</t>
  </si>
  <si>
    <t>19,740.29</t>
  </si>
  <si>
    <t>LIN0058806</t>
  </si>
  <si>
    <t>17,323.20</t>
  </si>
  <si>
    <t>11,103.91</t>
  </si>
  <si>
    <t>LIN0058810</t>
  </si>
  <si>
    <t>7,699.20</t>
  </si>
  <si>
    <t>4,935.07</t>
  </si>
  <si>
    <t>LIN0058815</t>
  </si>
  <si>
    <t>MAI03</t>
  </si>
  <si>
    <t>7,787.52</t>
  </si>
  <si>
    <t>LIN0058873</t>
  </si>
  <si>
    <t>LIN0058952</t>
  </si>
  <si>
    <t>LIN0059138</t>
  </si>
  <si>
    <t>LIN0059375</t>
  </si>
  <si>
    <t>3,528.00</t>
  </si>
  <si>
    <t>2,467.54</t>
  </si>
  <si>
    <t>LIN0059767</t>
  </si>
  <si>
    <t>LIN0059821</t>
  </si>
  <si>
    <t>LIN8002277</t>
  </si>
  <si>
    <t>-1,946.88</t>
  </si>
  <si>
    <t>-1,233.77</t>
  </si>
  <si>
    <t>LIN0060116</t>
  </si>
  <si>
    <t>LIN0060194</t>
  </si>
  <si>
    <t>13,473.60</t>
  </si>
  <si>
    <t>8,636.38</t>
  </si>
  <si>
    <t>LIN0060336</t>
  </si>
  <si>
    <t>4,114.94</t>
  </si>
  <si>
    <t>LIN0060368</t>
  </si>
  <si>
    <t>25,022.40</t>
  </si>
  <si>
    <t>16,038.98</t>
  </si>
  <si>
    <t>8,160</t>
  </si>
  <si>
    <t>LIN0060477</t>
  </si>
  <si>
    <t>59,976.00</t>
  </si>
  <si>
    <t>41,948.11</t>
  </si>
  <si>
    <t>LIN0060522</t>
  </si>
  <si>
    <t>3,849.60</t>
  </si>
  <si>
    <t>LIN0060674</t>
  </si>
  <si>
    <t>34,646.40</t>
  </si>
  <si>
    <t>22,207.82</t>
  </si>
  <si>
    <t>LIN0060777</t>
  </si>
  <si>
    <t>19,248.00</t>
  </si>
  <si>
    <t>12,337.68</t>
  </si>
  <si>
    <t>LIN0060803</t>
  </si>
  <si>
    <t>2,057.47</t>
  </si>
  <si>
    <t>LIN0060814</t>
  </si>
  <si>
    <t>6,172.42</t>
  </si>
  <si>
    <t>3,701.30</t>
  </si>
  <si>
    <t>LIN0060819</t>
  </si>
  <si>
    <t>MAC02</t>
  </si>
  <si>
    <t>10,716.00</t>
  </si>
  <si>
    <t>LIN0060823</t>
  </si>
  <si>
    <t>36,571.20</t>
  </si>
  <si>
    <t>23,441.59</t>
  </si>
  <si>
    <t>LIN0060903</t>
  </si>
  <si>
    <t>LIN0060948</t>
  </si>
  <si>
    <t>LIN0061001</t>
  </si>
  <si>
    <t>1,380.42</t>
  </si>
  <si>
    <t>LIN0061094</t>
  </si>
  <si>
    <t>LIN0061095</t>
  </si>
  <si>
    <t>LIN0061187</t>
  </si>
  <si>
    <t>LIN0061195</t>
  </si>
  <si>
    <t>38,496.00</t>
  </si>
  <si>
    <t>27,608.50</t>
  </si>
  <si>
    <t>LIN0061259</t>
  </si>
  <si>
    <t>LIN0061308</t>
  </si>
  <si>
    <t>2,760.85</t>
  </si>
  <si>
    <t>LIN0061326</t>
  </si>
  <si>
    <t>LIN0061338</t>
  </si>
  <si>
    <t>51,436.80</t>
  </si>
  <si>
    <t>33,130.20</t>
  </si>
  <si>
    <t>LIN0061401</t>
  </si>
  <si>
    <t>128,592.00</t>
  </si>
  <si>
    <t>82,825.49</t>
  </si>
  <si>
    <t>LIN0061522</t>
  </si>
  <si>
    <t>LIN0061603</t>
  </si>
  <si>
    <t>LIN0061633</t>
  </si>
  <si>
    <t>6,902.12</t>
  </si>
  <si>
    <t>LIN0061760</t>
  </si>
  <si>
    <t>LIN0061791</t>
  </si>
  <si>
    <t>LIN0061854</t>
  </si>
  <si>
    <t>LIN0061916</t>
  </si>
  <si>
    <t>1,369.58</t>
  </si>
  <si>
    <t>LIN0061920</t>
  </si>
  <si>
    <t>4,108.73</t>
  </si>
  <si>
    <t>LIN0061934</t>
  </si>
  <si>
    <t>VIS01</t>
  </si>
  <si>
    <t>2,739.15</t>
  </si>
  <si>
    <t>LIN8002383</t>
  </si>
  <si>
    <t>-2,057.47</t>
  </si>
  <si>
    <t>-1,369.58</t>
  </si>
  <si>
    <t>LIN0062197</t>
  </si>
  <si>
    <t>1,369.44</t>
  </si>
  <si>
    <t>LIN0062202</t>
  </si>
  <si>
    <t>LIN0062443</t>
  </si>
  <si>
    <t>2,738.83</t>
  </si>
  <si>
    <t>LIN0062768</t>
  </si>
  <si>
    <t>NAI01</t>
  </si>
  <si>
    <t>3,594.24</t>
  </si>
  <si>
    <t>2,743.94</t>
  </si>
  <si>
    <t>LIN0063045</t>
  </si>
  <si>
    <t>1,797.12</t>
  </si>
  <si>
    <t>1,371.97</t>
  </si>
  <si>
    <t>LIN0063056</t>
  </si>
  <si>
    <t>LIN0063225</t>
  </si>
  <si>
    <t>1,375.19</t>
  </si>
  <si>
    <t>LIN0063240</t>
  </si>
  <si>
    <t>19,768.32</t>
  </si>
  <si>
    <t>15,127.09</t>
  </si>
  <si>
    <t>LIN0063272</t>
  </si>
  <si>
    <t>8,985.60</t>
  </si>
  <si>
    <t>6,875.95</t>
  </si>
  <si>
    <t>LIN0063429</t>
  </si>
  <si>
    <t>2,750.38</t>
  </si>
  <si>
    <t>LIN0064042</t>
  </si>
  <si>
    <t>1,336.53</t>
  </si>
  <si>
    <t>LIN0064043</t>
  </si>
  <si>
    <t>LIN0064523</t>
  </si>
  <si>
    <t>2,673.06</t>
  </si>
  <si>
    <t>LIN0064552</t>
  </si>
  <si>
    <t>LIN0064605</t>
  </si>
  <si>
    <t>LIN0064649</t>
  </si>
  <si>
    <t>5,391.36</t>
  </si>
  <si>
    <t>4,009.59</t>
  </si>
  <si>
    <t>LIN0064827</t>
  </si>
  <si>
    <t>LIN0064833</t>
  </si>
  <si>
    <t>LIN0064931</t>
  </si>
  <si>
    <t>LIN0065077</t>
  </si>
  <si>
    <t>LIN0065270</t>
  </si>
  <si>
    <t>LIN0065704</t>
  </si>
  <si>
    <t>10,782.72</t>
  </si>
  <si>
    <t>8,019.17</t>
  </si>
  <si>
    <t>LIN0065930</t>
  </si>
  <si>
    <t>LIN0065952</t>
  </si>
  <si>
    <t>LIN0065975</t>
  </si>
  <si>
    <t>17,374.87</t>
  </si>
  <si>
    <t>LIN0065998</t>
  </si>
  <si>
    <t>7,188.48</t>
  </si>
  <si>
    <t>5,346.12</t>
  </si>
  <si>
    <t>LIN0065999</t>
  </si>
  <si>
    <t>LIN0066090</t>
  </si>
  <si>
    <t>28,872.00</t>
  </si>
  <si>
    <t>20,047.93</t>
  </si>
  <si>
    <t>LIN0066197</t>
  </si>
  <si>
    <t>LIN0066207</t>
  </si>
  <si>
    <t>LIN0066274</t>
  </si>
  <si>
    <t>2,738.81</t>
  </si>
  <si>
    <t>10,560</t>
  </si>
  <si>
    <t>LIN0066347</t>
  </si>
  <si>
    <t>94,300.80</t>
  </si>
  <si>
    <t>60,253.78</t>
  </si>
  <si>
    <t>LIN0066549</t>
  </si>
  <si>
    <t>1,369.40</t>
  </si>
  <si>
    <t>LIN0066578</t>
  </si>
  <si>
    <t>LIN0066587</t>
  </si>
  <si>
    <t>8,216.42</t>
  </si>
  <si>
    <t>LIN0066619</t>
  </si>
  <si>
    <t>85,728.00</t>
  </si>
  <si>
    <t>54,776.16</t>
  </si>
  <si>
    <t>LIN0066700</t>
  </si>
  <si>
    <t>13,694.04</t>
  </si>
  <si>
    <t>LIN0066719</t>
  </si>
  <si>
    <t>LIN0066835</t>
  </si>
  <si>
    <t>LIN0066845</t>
  </si>
  <si>
    <t>LIN0066887</t>
  </si>
  <si>
    <t>LIN0066892</t>
  </si>
  <si>
    <t>4,108.21</t>
  </si>
  <si>
    <t>LIN0066949</t>
  </si>
  <si>
    <t>5,477.62</t>
  </si>
  <si>
    <t>LIN0066969</t>
  </si>
  <si>
    <t>15,063.44</t>
  </si>
  <si>
    <t>-2,640</t>
  </si>
  <si>
    <t>LIN8002690</t>
  </si>
  <si>
    <t>-19,768.32</t>
  </si>
  <si>
    <t>-15,063.44</t>
  </si>
  <si>
    <t>LIN0067176</t>
  </si>
  <si>
    <t>LIN0067289</t>
  </si>
  <si>
    <t>LIN0067306</t>
  </si>
  <si>
    <t>LIN0067468</t>
  </si>
  <si>
    <t>LIN0067694</t>
  </si>
  <si>
    <t>LIN0067876</t>
  </si>
  <si>
    <t>LIN0067932</t>
  </si>
  <si>
    <t>LIN0068240</t>
  </si>
  <si>
    <t>LIN0068279</t>
  </si>
  <si>
    <t>LIN0068280</t>
  </si>
  <si>
    <t>LIN0068501</t>
  </si>
  <si>
    <t>LIN0068621</t>
  </si>
  <si>
    <t>EIN0001060</t>
  </si>
  <si>
    <t>PRE01</t>
  </si>
  <si>
    <t>224,183.62</t>
  </si>
  <si>
    <t>140,335.52</t>
  </si>
  <si>
    <t>B-F8PP-W18-250 gm White jar</t>
  </si>
  <si>
    <t>8.50</t>
  </si>
  <si>
    <t>LIN0057757</t>
  </si>
  <si>
    <t>1,958.40</t>
  </si>
  <si>
    <t>1,133.34</t>
  </si>
  <si>
    <t>LIN0057989</t>
  </si>
  <si>
    <t>LIN0058113</t>
  </si>
  <si>
    <t>33,292.80</t>
  </si>
  <si>
    <t>19,266.70</t>
  </si>
  <si>
    <t>LIN0059697</t>
  </si>
  <si>
    <t>13,708.80</t>
  </si>
  <si>
    <t>7,933.35</t>
  </si>
  <si>
    <t>LIN0059722</t>
  </si>
  <si>
    <t>LIN0059756</t>
  </si>
  <si>
    <t>31,334.40</t>
  </si>
  <si>
    <t>18,133.36</t>
  </si>
  <si>
    <t>LIN0059766</t>
  </si>
  <si>
    <t>LIN0059776</t>
  </si>
  <si>
    <t>9,792.00</t>
  </si>
  <si>
    <t>5,666.68</t>
  </si>
  <si>
    <t>LIN0059817</t>
  </si>
  <si>
    <t>LIN0059827</t>
  </si>
  <si>
    <t>LIN0059840</t>
  </si>
  <si>
    <t>7,833.60</t>
  </si>
  <si>
    <t>4,533.34</t>
  </si>
  <si>
    <t>LIN0059877</t>
  </si>
  <si>
    <t>LIN0059930</t>
  </si>
  <si>
    <t>-3,840</t>
  </si>
  <si>
    <t>LIN8002278</t>
  </si>
  <si>
    <t>-31,334.40</t>
  </si>
  <si>
    <t>-18,133.36</t>
  </si>
  <si>
    <t>LIN0060150</t>
  </si>
  <si>
    <t>LIN0060155</t>
  </si>
  <si>
    <t>LIN0060564</t>
  </si>
  <si>
    <t>LIN0061488</t>
  </si>
  <si>
    <t>1,356.30</t>
  </si>
  <si>
    <t>LIN0062495</t>
  </si>
  <si>
    <t>25,459.20</t>
  </si>
  <si>
    <t>17,491.06</t>
  </si>
  <si>
    <t>LIN0062504</t>
  </si>
  <si>
    <t>1,345.47</t>
  </si>
  <si>
    <t>LIN0062514</t>
  </si>
  <si>
    <t>3,916.80</t>
  </si>
  <si>
    <t>2,690.93</t>
  </si>
  <si>
    <t>LIN0062526</t>
  </si>
  <si>
    <t>LIN0062628</t>
  </si>
  <si>
    <t>22,872.44</t>
  </si>
  <si>
    <t>LIN0062967</t>
  </si>
  <si>
    <t>19,584.00</t>
  </si>
  <si>
    <t>13,479.53</t>
  </si>
  <si>
    <t>LIN0063102</t>
  </si>
  <si>
    <t>11,750.40</t>
  </si>
  <si>
    <t>8,106.49</t>
  </si>
  <si>
    <t>LIN0063431</t>
  </si>
  <si>
    <t>1,351.08</t>
  </si>
  <si>
    <t>LIN0064106</t>
  </si>
  <si>
    <t>1,313.17</t>
  </si>
  <si>
    <t>LIN0064391</t>
  </si>
  <si>
    <t>LIN0064502</t>
  </si>
  <si>
    <t>LIN0064586</t>
  </si>
  <si>
    <t>LIN0064639</t>
  </si>
  <si>
    <t>LIN0064691</t>
  </si>
  <si>
    <t>LIN0064853</t>
  </si>
  <si>
    <t>LIN0065047</t>
  </si>
  <si>
    <t>LIN0065127</t>
  </si>
  <si>
    <t>LIN0065156</t>
  </si>
  <si>
    <t>LIN0065331</t>
  </si>
  <si>
    <t>23,637.10</t>
  </si>
  <si>
    <t>LIN0065399</t>
  </si>
  <si>
    <t>LIN0065400</t>
  </si>
  <si>
    <t>LIN0065415</t>
  </si>
  <si>
    <t>LIN0065502</t>
  </si>
  <si>
    <t>LIN0065617</t>
  </si>
  <si>
    <t>LIN0065621</t>
  </si>
  <si>
    <t>82,252.80</t>
  </si>
  <si>
    <t>55,153.22</t>
  </si>
  <si>
    <t>LIN0066086</t>
  </si>
  <si>
    <t>5,680</t>
  </si>
  <si>
    <t>LIN0066133</t>
  </si>
  <si>
    <t>46,348.80</t>
  </si>
  <si>
    <t>31,078.40</t>
  </si>
  <si>
    <t>LIN0066279</t>
  </si>
  <si>
    <t>1,344.92</t>
  </si>
  <si>
    <t>LIN0066298</t>
  </si>
  <si>
    <t>2,689.84</t>
  </si>
  <si>
    <t>LIN0066473</t>
  </si>
  <si>
    <t>LIN0066970</t>
  </si>
  <si>
    <t>LIN0066977</t>
  </si>
  <si>
    <t>21,542.40</t>
  </si>
  <si>
    <t>14,794.11</t>
  </si>
  <si>
    <t>LIN0067002</t>
  </si>
  <si>
    <t>LIN0067186</t>
  </si>
  <si>
    <t>LIN0067196</t>
  </si>
  <si>
    <t>LIN0067492</t>
  </si>
  <si>
    <t>LIN0068326</t>
  </si>
  <si>
    <t>LIN0068635</t>
  </si>
  <si>
    <t>LIN0068689</t>
  </si>
  <si>
    <t>5,875.20</t>
  </si>
  <si>
    <t>4,034.76</t>
  </si>
  <si>
    <t>1,345.62</t>
  </si>
  <si>
    <t>EIN0000985</t>
  </si>
  <si>
    <t>154,519.60</t>
  </si>
  <si>
    <t>113,019.18</t>
  </si>
  <si>
    <t>30,000</t>
  </si>
  <si>
    <t>EIN0000986</t>
  </si>
  <si>
    <t>229,939.28</t>
  </si>
  <si>
    <t>168,183.30</t>
  </si>
  <si>
    <t>27,120</t>
  </si>
  <si>
    <t>EIN0001063</t>
  </si>
  <si>
    <t>229,636.79</t>
  </si>
  <si>
    <t>148,388.44</t>
  </si>
  <si>
    <t>B-F8PP-W18FOOT-250gm White Printed Foot Pedicure</t>
  </si>
  <si>
    <t>9.27</t>
  </si>
  <si>
    <t>1,416.000000</t>
  </si>
  <si>
    <t>LIN0059895</t>
  </si>
  <si>
    <t>12,601.27</t>
  </si>
  <si>
    <t>9,019.65</t>
  </si>
  <si>
    <t>B-F8PP-W18MKINDI-250 gm White Pntd Mkindi Jar</t>
  </si>
  <si>
    <t>EIN0001024</t>
  </si>
  <si>
    <t>MKI01</t>
  </si>
  <si>
    <t>173,927.26</t>
  </si>
  <si>
    <t>144,584.40</t>
  </si>
  <si>
    <t>B-F9-N27-500 gm Natural jar</t>
  </si>
  <si>
    <t>9.80</t>
  </si>
  <si>
    <t>4,935</t>
  </si>
  <si>
    <t>49,350.00</t>
  </si>
  <si>
    <t>32,488.63</t>
  </si>
  <si>
    <t>105</t>
  </si>
  <si>
    <t>LIN0056794</t>
  </si>
  <si>
    <t>1,053.36</t>
  </si>
  <si>
    <t>691.25</t>
  </si>
  <si>
    <t>LIN0057006</t>
  </si>
  <si>
    <t>1,097.25</t>
  </si>
  <si>
    <t>210</t>
  </si>
  <si>
    <t>LIN0057009</t>
  </si>
  <si>
    <t>2,106.72</t>
  </si>
  <si>
    <t>1,382.50</t>
  </si>
  <si>
    <t>1,575</t>
  </si>
  <si>
    <t>LIN0057044</t>
  </si>
  <si>
    <t>15,750.00</t>
  </si>
  <si>
    <t>10,368.71</t>
  </si>
  <si>
    <t>-105</t>
  </si>
  <si>
    <t>LIN8002092</t>
  </si>
  <si>
    <t>-1,097.25</t>
  </si>
  <si>
    <t>-691.25</t>
  </si>
  <si>
    <t>LIN0057234</t>
  </si>
  <si>
    <t>LIN0057337</t>
  </si>
  <si>
    <t>-772</t>
  </si>
  <si>
    <t>LIN8002161</t>
  </si>
  <si>
    <t>MAT01</t>
  </si>
  <si>
    <t>-8,067.40</t>
  </si>
  <si>
    <t>-5,082.32</t>
  </si>
  <si>
    <t>315</t>
  </si>
  <si>
    <t>LIN0058350</t>
  </si>
  <si>
    <t>3,160.08</t>
  </si>
  <si>
    <t>2,073.74</t>
  </si>
  <si>
    <t>LIN0058709</t>
  </si>
  <si>
    <t>16,853.76</t>
  </si>
  <si>
    <t>11,059.96</t>
  </si>
  <si>
    <t>LIN0058796</t>
  </si>
  <si>
    <t>LIN0058802</t>
  </si>
  <si>
    <t>3,150.00</t>
  </si>
  <si>
    <t>LIN0058804</t>
  </si>
  <si>
    <t>4,213.44</t>
  </si>
  <si>
    <t>2,764.99</t>
  </si>
  <si>
    <t>4,620</t>
  </si>
  <si>
    <t>LIN0058846</t>
  </si>
  <si>
    <t>46,200.00</t>
  </si>
  <si>
    <t>30,414.89</t>
  </si>
  <si>
    <t>LIN0058944</t>
  </si>
  <si>
    <t>13,824.95</t>
  </si>
  <si>
    <t>LIN0058953</t>
  </si>
  <si>
    <t>LIN0059039</t>
  </si>
  <si>
    <t>6,912.48</t>
  </si>
  <si>
    <t>525</t>
  </si>
  <si>
    <t>LIN0059086</t>
  </si>
  <si>
    <t>5,266.80</t>
  </si>
  <si>
    <t>3,456.24</t>
  </si>
  <si>
    <t>LIN0059803</t>
  </si>
  <si>
    <t>10,533.60</t>
  </si>
  <si>
    <t>LIN0059806</t>
  </si>
  <si>
    <t>LIN0059813</t>
  </si>
  <si>
    <t>LIN0059816</t>
  </si>
  <si>
    <t>LIN0059843</t>
  </si>
  <si>
    <t>21,669.12</t>
  </si>
  <si>
    <t>14,219.95</t>
  </si>
  <si>
    <t>1,725</t>
  </si>
  <si>
    <t>LIN0059884</t>
  </si>
  <si>
    <t>11,356.21</t>
  </si>
  <si>
    <t>4,095</t>
  </si>
  <si>
    <t>LIN0059942</t>
  </si>
  <si>
    <t>40,950.00</t>
  </si>
  <si>
    <t>26,958.65</t>
  </si>
  <si>
    <t>LIN0059963</t>
  </si>
  <si>
    <t>LIN0059965</t>
  </si>
  <si>
    <t>-2,160</t>
  </si>
  <si>
    <t>LIN8002282</t>
  </si>
  <si>
    <t>-21,669.12</t>
  </si>
  <si>
    <t>-14,219.95</t>
  </si>
  <si>
    <t>LIN0060059</t>
  </si>
  <si>
    <t>33,179.88</t>
  </si>
  <si>
    <t>LIN0060117</t>
  </si>
  <si>
    <t>LIN0060195</t>
  </si>
  <si>
    <t>LIN0060238</t>
  </si>
  <si>
    <t>LIN0060369</t>
  </si>
  <si>
    <t>LIN0060521</t>
  </si>
  <si>
    <t>LIN0060654</t>
  </si>
  <si>
    <t>LIN0060656</t>
  </si>
  <si>
    <t>-210</t>
  </si>
  <si>
    <t>LIN8002300</t>
  </si>
  <si>
    <t>-2,106.72</t>
  </si>
  <si>
    <t>-1,382.50</t>
  </si>
  <si>
    <t>1,365</t>
  </si>
  <si>
    <t>LIN0060675</t>
  </si>
  <si>
    <t>13,650.00</t>
  </si>
  <si>
    <t>8,986.22</t>
  </si>
  <si>
    <t>LIN0060723</t>
  </si>
  <si>
    <t>1,470</t>
  </si>
  <si>
    <t>15,361.50</t>
  </si>
  <si>
    <t>9,677.47</t>
  </si>
  <si>
    <t>LIN0060820</t>
  </si>
  <si>
    <t>795.56</t>
  </si>
  <si>
    <t>LIN0061301</t>
  </si>
  <si>
    <t>1,591.12</t>
  </si>
  <si>
    <t>LIN0061477</t>
  </si>
  <si>
    <t>15,911.15</t>
  </si>
  <si>
    <t>10,972.50</t>
  </si>
  <si>
    <t>7,955.58</t>
  </si>
  <si>
    <t>LIN0061671</t>
  </si>
  <si>
    <t>2,386.67</t>
  </si>
  <si>
    <t>LIN0061693</t>
  </si>
  <si>
    <t>3,977.79</t>
  </si>
  <si>
    <t>LIN0061798</t>
  </si>
  <si>
    <t>LIN0061883</t>
  </si>
  <si>
    <t>-1,053.36</t>
  </si>
  <si>
    <t>-789.15</t>
  </si>
  <si>
    <t>789.07</t>
  </si>
  <si>
    <t>LIN0062252</t>
  </si>
  <si>
    <t>LIN0062321</t>
  </si>
  <si>
    <t>LIN0062379</t>
  </si>
  <si>
    <t>3,156.28</t>
  </si>
  <si>
    <t>LIN0062616</t>
  </si>
  <si>
    <t>987.84</t>
  </si>
  <si>
    <t>789.04</t>
  </si>
  <si>
    <t>LIN0062633</t>
  </si>
  <si>
    <t>2,963.52</t>
  </si>
  <si>
    <t>2,367.11</t>
  </si>
  <si>
    <t>LIN0062712</t>
  </si>
  <si>
    <t>3,291.75</t>
  </si>
  <si>
    <t>2,371.69</t>
  </si>
  <si>
    <t>LIN0062713</t>
  </si>
  <si>
    <t>5,927.04</t>
  </si>
  <si>
    <t>4,743.38</t>
  </si>
  <si>
    <t>LIN0062717</t>
  </si>
  <si>
    <t>790.56</t>
  </si>
  <si>
    <t>LIN0062749</t>
  </si>
  <si>
    <t>1,975.68</t>
  </si>
  <si>
    <t>1,581.13</t>
  </si>
  <si>
    <t>LIN0062962</t>
  </si>
  <si>
    <t>LIN0063051</t>
  </si>
  <si>
    <t>15,849.31</t>
  </si>
  <si>
    <t>LIN0063317</t>
  </si>
  <si>
    <t>4,754.79</t>
  </si>
  <si>
    <t>LIN0063397</t>
  </si>
  <si>
    <t>792.47</t>
  </si>
  <si>
    <t>LIN0063559</t>
  </si>
  <si>
    <t>3,951.36</t>
  </si>
  <si>
    <t>3,078.52</t>
  </si>
  <si>
    <t>LIN0063578</t>
  </si>
  <si>
    <t>14,817.60</t>
  </si>
  <si>
    <t>11,544.45</t>
  </si>
  <si>
    <t>LIN0063580</t>
  </si>
  <si>
    <t>LIN0063693</t>
  </si>
  <si>
    <t>28,647.36</t>
  </si>
  <si>
    <t>22,319.27</t>
  </si>
  <si>
    <t>LIN0063784</t>
  </si>
  <si>
    <t>2,308.89</t>
  </si>
  <si>
    <t>LIN0063847</t>
  </si>
  <si>
    <t>769.63</t>
  </si>
  <si>
    <t>LIN0064003</t>
  </si>
  <si>
    <t>1,539.26</t>
  </si>
  <si>
    <t>7,035</t>
  </si>
  <si>
    <t>LIN0064041</t>
  </si>
  <si>
    <t>70,350.00</t>
  </si>
  <si>
    <t>51,565.21</t>
  </si>
  <si>
    <t>LIN0064284</t>
  </si>
  <si>
    <t>5,486.25</t>
  </si>
  <si>
    <t>3,848.15</t>
  </si>
  <si>
    <t>LIN0064531</t>
  </si>
  <si>
    <t>LIN0064883</t>
  </si>
  <si>
    <t>LIN0065181</t>
  </si>
  <si>
    <t>6,583.50</t>
  </si>
  <si>
    <t>4,617.78</t>
  </si>
  <si>
    <t>LIN0065185</t>
  </si>
  <si>
    <t>LIN0065269</t>
  </si>
  <si>
    <t>LIN0065382</t>
  </si>
  <si>
    <t>LIN0065578</t>
  </si>
  <si>
    <t>LIN0065605</t>
  </si>
  <si>
    <t>LIN0065692</t>
  </si>
  <si>
    <t>30,015.57</t>
  </si>
  <si>
    <t>LIN0065703</t>
  </si>
  <si>
    <t>LIN0065730</t>
  </si>
  <si>
    <t>LIN0065765</t>
  </si>
  <si>
    <t>47,416.32</t>
  </si>
  <si>
    <t>36,942.24</t>
  </si>
  <si>
    <t>LIN0065790</t>
  </si>
  <si>
    <t>LIN0065855</t>
  </si>
  <si>
    <t>7,696.30</t>
  </si>
  <si>
    <t>LIN0066132</t>
  </si>
  <si>
    <t>LIN0066269</t>
  </si>
  <si>
    <t>4,939.20</t>
  </si>
  <si>
    <t>3,945.24</t>
  </si>
  <si>
    <t>LIN0066299</t>
  </si>
  <si>
    <t>789.05</t>
  </si>
  <si>
    <t>LIN0066674</t>
  </si>
  <si>
    <t>52,500.00</t>
  </si>
  <si>
    <t>39,452.39</t>
  </si>
  <si>
    <t>1,578.10</t>
  </si>
  <si>
    <t>LIN0066867</t>
  </si>
  <si>
    <t>LIN0066870</t>
  </si>
  <si>
    <t>2,367.14</t>
  </si>
  <si>
    <t>LIN0066964</t>
  </si>
  <si>
    <t>LIN0067404</t>
  </si>
  <si>
    <t>LIN0067576</t>
  </si>
  <si>
    <t>LIN0067764</t>
  </si>
  <si>
    <t>LIN0067770</t>
  </si>
  <si>
    <t>LIN0067882</t>
  </si>
  <si>
    <t>LIN0067969</t>
  </si>
  <si>
    <t>LIN0067980</t>
  </si>
  <si>
    <t>LIN0068178</t>
  </si>
  <si>
    <t>LIN0068206</t>
  </si>
  <si>
    <t>LIN0068392</t>
  </si>
  <si>
    <t>B-F9-W27-500 gm White jar</t>
  </si>
  <si>
    <t>10.45</t>
  </si>
  <si>
    <t>633.00</t>
  </si>
  <si>
    <t>3,255</t>
  </si>
  <si>
    <t>LIN0060299</t>
  </si>
  <si>
    <t>29,216.88</t>
  </si>
  <si>
    <t>19,623.09</t>
  </si>
  <si>
    <t>728.66</t>
  </si>
  <si>
    <t>2,532.01</t>
  </si>
  <si>
    <t>B-F9-W27MKINDI-500 gm White Pntd Mkindi jar</t>
  </si>
  <si>
    <t>10.73</t>
  </si>
  <si>
    <t>5,280</t>
  </si>
  <si>
    <t>EIN0001025</t>
  </si>
  <si>
    <t>55,952.53</t>
  </si>
  <si>
    <t>45,298.02</t>
  </si>
  <si>
    <t>B-G11-W5-25 gm White jar</t>
  </si>
  <si>
    <t>2.87</t>
  </si>
  <si>
    <t>04/04/2018</t>
  </si>
  <si>
    <t>LIN0058369</t>
  </si>
  <si>
    <t>27,552.00</t>
  </si>
  <si>
    <t>20,135.00</t>
  </si>
  <si>
    <t>LIN0061066</t>
  </si>
  <si>
    <t>5,510.40</t>
  </si>
  <si>
    <t>4,086.20</t>
  </si>
  <si>
    <t>LIN0061225</t>
  </si>
  <si>
    <t>11,020.80</t>
  </si>
  <si>
    <t>8,172.40</t>
  </si>
  <si>
    <t>LIN0061552</t>
  </si>
  <si>
    <t>22,041.60</t>
  </si>
  <si>
    <t>16,344.80</t>
  </si>
  <si>
    <t>LIN0063399</t>
  </si>
  <si>
    <t>16,531.20</t>
  </si>
  <si>
    <t>12,257.58</t>
  </si>
  <si>
    <t>LIN0063975</t>
  </si>
  <si>
    <t>1,377.60</t>
  </si>
  <si>
    <t>1,021.30</t>
  </si>
  <si>
    <t>LIN0064392</t>
  </si>
  <si>
    <t>12,255.54</t>
  </si>
  <si>
    <t>LIN0065699</t>
  </si>
  <si>
    <t>LIN0066077</t>
  </si>
  <si>
    <t>61,277.70</t>
  </si>
  <si>
    <t>4,059.82</t>
  </si>
  <si>
    <t>17,500</t>
  </si>
  <si>
    <t>LIN0065146</t>
  </si>
  <si>
    <t>48,216.00</t>
  </si>
  <si>
    <t>35,745.33</t>
  </si>
  <si>
    <t>B-G20-N7-50 gm Natural jar</t>
  </si>
  <si>
    <t>3.30</t>
  </si>
  <si>
    <t>LIN0066767</t>
  </si>
  <si>
    <t>2,737.15</t>
  </si>
  <si>
    <t>2,124.33</t>
  </si>
  <si>
    <t>LIN0067466</t>
  </si>
  <si>
    <t>13,685.76</t>
  </si>
  <si>
    <t>10,621.63</t>
  </si>
  <si>
    <t>-864</t>
  </si>
  <si>
    <t>-2,851.20</t>
  </si>
  <si>
    <t>-2,124.33</t>
  </si>
  <si>
    <t>2,851.20</t>
  </si>
  <si>
    <t>B-G20-W7-50 gm White jar</t>
  </si>
  <si>
    <t>LIN0056666</t>
  </si>
  <si>
    <t>8,211.46</t>
  </si>
  <si>
    <t>5,917.77</t>
  </si>
  <si>
    <t>LIN0056768</t>
  </si>
  <si>
    <t>5,474.30</t>
  </si>
  <si>
    <t>3,945.18</t>
  </si>
  <si>
    <t>LIN0056808</t>
  </si>
  <si>
    <t>1,972.59</t>
  </si>
  <si>
    <t>LIN0056872</t>
  </si>
  <si>
    <t>LIN0057012</t>
  </si>
  <si>
    <t>LIN0057097</t>
  </si>
  <si>
    <t>LIN0057130</t>
  </si>
  <si>
    <t>LIN0057202</t>
  </si>
  <si>
    <t>LIN0057390</t>
  </si>
  <si>
    <t>LIN0057560</t>
  </si>
  <si>
    <t>LIN0058289</t>
  </si>
  <si>
    <t>16,422.91</t>
  </si>
  <si>
    <t>11,835.54</t>
  </si>
  <si>
    <t>-5,184</t>
  </si>
  <si>
    <t>LIN8002182</t>
  </si>
  <si>
    <t>-16,422.91</t>
  </si>
  <si>
    <t>-11,835.54</t>
  </si>
  <si>
    <t>LIN0058612</t>
  </si>
  <si>
    <t>LIN0058666</t>
  </si>
  <si>
    <t>LIN0058754</t>
  </si>
  <si>
    <t>LIN0058828</t>
  </si>
  <si>
    <t>LIN0058832</t>
  </si>
  <si>
    <t>LIN0059078</t>
  </si>
  <si>
    <t>19,160.06</t>
  </si>
  <si>
    <t>13,808.13</t>
  </si>
  <si>
    <t>LIN0059574</t>
  </si>
  <si>
    <t>56,160</t>
  </si>
  <si>
    <t>EIN0000927</t>
  </si>
  <si>
    <t>TSPE01</t>
  </si>
  <si>
    <t>178,847.88</t>
  </si>
  <si>
    <t>128,218.33</t>
  </si>
  <si>
    <t>LIN0059655</t>
  </si>
  <si>
    <t>LIN0059773</t>
  </si>
  <si>
    <t>LIN0059810</t>
  </si>
  <si>
    <t>8,553.60</t>
  </si>
  <si>
    <t>15,552</t>
  </si>
  <si>
    <t>LIN0059879</t>
  </si>
  <si>
    <t>60,030.72</t>
  </si>
  <si>
    <t>35,506.62</t>
  </si>
  <si>
    <t>LIN0060101</t>
  </si>
  <si>
    <t>LIN0060488</t>
  </si>
  <si>
    <t>LIN0060769</t>
  </si>
  <si>
    <t>LIN0060934</t>
  </si>
  <si>
    <t>LIN0064236</t>
  </si>
  <si>
    <t>10,501.44</t>
  </si>
  <si>
    <t>9,504</t>
  </si>
  <si>
    <t>LIN0064404</t>
  </si>
  <si>
    <t>30,108.67</t>
  </si>
  <si>
    <t>23,103.18</t>
  </si>
  <si>
    <t>LIN0064465</t>
  </si>
  <si>
    <t>2,100.29</t>
  </si>
  <si>
    <t>LIN0064613</t>
  </si>
  <si>
    <t>10,948.61</t>
  </si>
  <si>
    <t>8,401.16</t>
  </si>
  <si>
    <t>LIN0064661</t>
  </si>
  <si>
    <t>6,300.87</t>
  </si>
  <si>
    <t>LIN0064808</t>
  </si>
  <si>
    <t>LIN0064855</t>
  </si>
  <si>
    <t>LIN0065105</t>
  </si>
  <si>
    <t>4,200.58</t>
  </si>
  <si>
    <t>LIN0065556</t>
  </si>
  <si>
    <t>20,010.24</t>
  </si>
  <si>
    <t>12,601.73</t>
  </si>
  <si>
    <t>LIN0065560</t>
  </si>
  <si>
    <t>3,335.04</t>
  </si>
  <si>
    <t>LIN0065660</t>
  </si>
  <si>
    <t>LIN0065669</t>
  </si>
  <si>
    <t>LIN0065678</t>
  </si>
  <si>
    <t>23,345.28</t>
  </si>
  <si>
    <t>14,702.02</t>
  </si>
  <si>
    <t>LIN0065834</t>
  </si>
  <si>
    <t>16,675.20</t>
  </si>
  <si>
    <t>LIN0066079</t>
  </si>
  <si>
    <t>LIN0066130</t>
  </si>
  <si>
    <t>LIN0066383</t>
  </si>
  <si>
    <t>6,420.85</t>
  </si>
  <si>
    <t>LIN0066384</t>
  </si>
  <si>
    <t>4,280.57</t>
  </si>
  <si>
    <t>LIN0066476</t>
  </si>
  <si>
    <t>14,981.98</t>
  </si>
  <si>
    <t>LIN0066818</t>
  </si>
  <si>
    <t>2,140.28</t>
  </si>
  <si>
    <t>LIN0066848</t>
  </si>
  <si>
    <t>LIN0066999</t>
  </si>
  <si>
    <t>10,701.42</t>
  </si>
  <si>
    <t>LIN0067142</t>
  </si>
  <si>
    <t>12,841.70</t>
  </si>
  <si>
    <t>LIN0067153</t>
  </si>
  <si>
    <t>LIN0067236</t>
  </si>
  <si>
    <t>LIN0067761</t>
  </si>
  <si>
    <t>LIN0067856</t>
  </si>
  <si>
    <t>LIN0068154</t>
  </si>
  <si>
    <t>LIN0068231</t>
  </si>
  <si>
    <t>LIN0068395</t>
  </si>
  <si>
    <t>LIN0068490</t>
  </si>
  <si>
    <t>LIN0068551</t>
  </si>
  <si>
    <t>LIN0068634</t>
  </si>
  <si>
    <t>30,015.36</t>
  </si>
  <si>
    <t>19,262.55</t>
  </si>
  <si>
    <t>02/11/2018</t>
  </si>
  <si>
    <t>LIN0068701</t>
  </si>
  <si>
    <t>EIN0000922</t>
  </si>
  <si>
    <t>180,489.65</t>
  </si>
  <si>
    <t>30/04/2018</t>
  </si>
  <si>
    <t>-56,160</t>
  </si>
  <si>
    <t>EIN8000062</t>
  </si>
  <si>
    <t>-180,489.65</t>
  </si>
  <si>
    <t>-128,218.33</t>
  </si>
  <si>
    <t>LIN0062496</t>
  </si>
  <si>
    <t>2,140.99</t>
  </si>
  <si>
    <t>LIN0062506</t>
  </si>
  <si>
    <t>4,281.98</t>
  </si>
  <si>
    <t>LIN0062586</t>
  </si>
  <si>
    <t>4,281.91</t>
  </si>
  <si>
    <t>B-G23H-N8-60 gm Natural jar</t>
  </si>
  <si>
    <t>3.20</t>
  </si>
  <si>
    <t>LIN0056782</t>
  </si>
  <si>
    <t>2,457.60</t>
  </si>
  <si>
    <t>2,144.30</t>
  </si>
  <si>
    <t>LIN0056995</t>
  </si>
  <si>
    <t>12,288.00</t>
  </si>
  <si>
    <t>10,721.52</t>
  </si>
  <si>
    <t>LIN0057072</t>
  </si>
  <si>
    <t>LIN0057290</t>
  </si>
  <si>
    <t>29,656.00</t>
  </si>
  <si>
    <t>23,587.34</t>
  </si>
  <si>
    <t>LIN0057376</t>
  </si>
  <si>
    <t>20,480.00</t>
  </si>
  <si>
    <t>17,154.43</t>
  </si>
  <si>
    <t>LIN0057471</t>
  </si>
  <si>
    <t>13,480.00</t>
  </si>
  <si>
    <t>LIN0057551</t>
  </si>
  <si>
    <t>4,915.20</t>
  </si>
  <si>
    <t>4,288.61</t>
  </si>
  <si>
    <t>LIN0057658</t>
  </si>
  <si>
    <t>LIN0057717</t>
  </si>
  <si>
    <t>16,176.00</t>
  </si>
  <si>
    <t>12,865.82</t>
  </si>
  <si>
    <t>LIN0057858</t>
  </si>
  <si>
    <t>5,392.00</t>
  </si>
  <si>
    <t>LIN0058133</t>
  </si>
  <si>
    <t>32,352.00</t>
  </si>
  <si>
    <t>25,731.65</t>
  </si>
  <si>
    <t>LIN0058136</t>
  </si>
  <si>
    <t>LIN0058371</t>
  </si>
  <si>
    <t>LIN0058450</t>
  </si>
  <si>
    <t>14,745.60</t>
  </si>
  <si>
    <t>LIN0058473</t>
  </si>
  <si>
    <t>LIN0058660</t>
  </si>
  <si>
    <t>LIN0058803</t>
  </si>
  <si>
    <t>LIN0058809</t>
  </si>
  <si>
    <t>LIN0058829</t>
  </si>
  <si>
    <t>LIN0058957</t>
  </si>
  <si>
    <t>9,830.40</t>
  </si>
  <si>
    <t>8,577.22</t>
  </si>
  <si>
    <t>LIN0059105</t>
  </si>
  <si>
    <t>LIN0059131</t>
  </si>
  <si>
    <t>-800</t>
  </si>
  <si>
    <t>LIN8002210</t>
  </si>
  <si>
    <t>-2,457.60</t>
  </si>
  <si>
    <t>-2,144.30</t>
  </si>
  <si>
    <t>LIN0059172</t>
  </si>
  <si>
    <t>LIN0059279</t>
  </si>
  <si>
    <t>LIN0059486</t>
  </si>
  <si>
    <t>40,440.00</t>
  </si>
  <si>
    <t>32,164.56</t>
  </si>
  <si>
    <t>LIN0059573</t>
  </si>
  <si>
    <t>8,088.00</t>
  </si>
  <si>
    <t>6,432.91</t>
  </si>
  <si>
    <t>LIN0059575</t>
  </si>
  <si>
    <t>4,044.00</t>
  </si>
  <si>
    <t>3,216.46</t>
  </si>
  <si>
    <t>LIN0059576</t>
  </si>
  <si>
    <t>6,740.00</t>
  </si>
  <si>
    <t>5,360.76</t>
  </si>
  <si>
    <t>LIN0059593</t>
  </si>
  <si>
    <t>LIN0059659</t>
  </si>
  <si>
    <t>LIN0059868</t>
  </si>
  <si>
    <t>LIN0059881</t>
  </si>
  <si>
    <t>11,136.00</t>
  </si>
  <si>
    <t>10,690.56</t>
  </si>
  <si>
    <t>LIN0059888</t>
  </si>
  <si>
    <t>8,017.92</t>
  </si>
  <si>
    <t>13,363.20</t>
  </si>
  <si>
    <t>LIN0060028</t>
  </si>
  <si>
    <t>2,672.64</t>
  </si>
  <si>
    <t>-3,200</t>
  </si>
  <si>
    <t>LIN8002284</t>
  </si>
  <si>
    <t>-9,830.40</t>
  </si>
  <si>
    <t>-8,577.22</t>
  </si>
  <si>
    <t>LIN0060152</t>
  </si>
  <si>
    <t>LIN0060154</t>
  </si>
  <si>
    <t>28,800</t>
  </si>
  <si>
    <t>LIN0060232</t>
  </si>
  <si>
    <t>97,056.00</t>
  </si>
  <si>
    <t>77,194.94</t>
  </si>
  <si>
    <t>LIN0060297</t>
  </si>
  <si>
    <t>18,708.48</t>
  </si>
  <si>
    <t>15,010.13</t>
  </si>
  <si>
    <t>LIN0060825</t>
  </si>
  <si>
    <t>77,952.00</t>
  </si>
  <si>
    <t>60,040.51</t>
  </si>
  <si>
    <t>LIN0060955</t>
  </si>
  <si>
    <t>LIN8002331</t>
  </si>
  <si>
    <t>-11,136.00</t>
  </si>
  <si>
    <t>-8,723.20</t>
  </si>
  <si>
    <t>LIN0060999</t>
  </si>
  <si>
    <t>19,488.00</t>
  </si>
  <si>
    <t>15,265.60</t>
  </si>
  <si>
    <t>2,180.80</t>
  </si>
  <si>
    <t>LIN0061260</t>
  </si>
  <si>
    <t>4,008.96</t>
  </si>
  <si>
    <t>3,271.20</t>
  </si>
  <si>
    <t>LIN0061320</t>
  </si>
  <si>
    <t>1,336.32</t>
  </si>
  <si>
    <t>1,090.40</t>
  </si>
  <si>
    <t>LIN0061346</t>
  </si>
  <si>
    <t>30,624.00</t>
  </si>
  <si>
    <t>23,988.80</t>
  </si>
  <si>
    <t>LIN0061372</t>
  </si>
  <si>
    <t>5,345.28</t>
  </si>
  <si>
    <t>4,361.60</t>
  </si>
  <si>
    <t>LIN0061391</t>
  </si>
  <si>
    <t>6,542.40</t>
  </si>
  <si>
    <t>LIN0061421</t>
  </si>
  <si>
    <t>LIN0061546</t>
  </si>
  <si>
    <t>LIN0061613</t>
  </si>
  <si>
    <t>LIN0061681</t>
  </si>
  <si>
    <t>LIN0061740</t>
  </si>
  <si>
    <t>LIN0061808</t>
  </si>
  <si>
    <t>LIN0061825</t>
  </si>
  <si>
    <t>12,528.00</t>
  </si>
  <si>
    <t>9,813.60</t>
  </si>
  <si>
    <t>LIN0061829</t>
  </si>
  <si>
    <t>1,392.00</t>
  </si>
  <si>
    <t>LIN0061960</t>
  </si>
  <si>
    <t>2,179.69</t>
  </si>
  <si>
    <t>LIN0062062</t>
  </si>
  <si>
    <t>LIN0062171</t>
  </si>
  <si>
    <t>2,180.03</t>
  </si>
  <si>
    <t>LIN0062219</t>
  </si>
  <si>
    <t>LIN0062513</t>
  </si>
  <si>
    <t>24,053.76</t>
  </si>
  <si>
    <t>19,624.46</t>
  </si>
  <si>
    <t>LIN0062989</t>
  </si>
  <si>
    <t>2,180.74</t>
  </si>
  <si>
    <t>LIN0063142</t>
  </si>
  <si>
    <t>6,542.30</t>
  </si>
  <si>
    <t>LIN0063174</t>
  </si>
  <si>
    <t>10,903.84</t>
  </si>
  <si>
    <t>2,180.77</t>
  </si>
  <si>
    <t>LIN0063202</t>
  </si>
  <si>
    <t>7,372.80</t>
  </si>
  <si>
    <t>LIN0063307</t>
  </si>
  <si>
    <t>LIN0063339</t>
  </si>
  <si>
    <t>55,680.00</t>
  </si>
  <si>
    <t>43,615.36</t>
  </si>
  <si>
    <t>LIN0063348</t>
  </si>
  <si>
    <t>18,432.00</t>
  </si>
  <si>
    <t>16,355.76</t>
  </si>
  <si>
    <t>LIN0063350</t>
  </si>
  <si>
    <t>4,361.54</t>
  </si>
  <si>
    <t>LIN0063392</t>
  </si>
  <si>
    <t>17,203.20</t>
  </si>
  <si>
    <t>15,265.38</t>
  </si>
  <si>
    <t>LIN0063436</t>
  </si>
  <si>
    <t>5,568.00</t>
  </si>
  <si>
    <t>LIN0063550</t>
  </si>
  <si>
    <t>LIN0063630</t>
  </si>
  <si>
    <t>LIN0063749</t>
  </si>
  <si>
    <t>69,600.00</t>
  </si>
  <si>
    <t>54,519.20</t>
  </si>
  <si>
    <t>LIN0063851</t>
  </si>
  <si>
    <t>13,084.61</t>
  </si>
  <si>
    <t>LIN0063902</t>
  </si>
  <si>
    <t>LIN0063970</t>
  </si>
  <si>
    <t>LIN0064068</t>
  </si>
  <si>
    <t>8,352.00</t>
  </si>
  <si>
    <t>LIN0064213</t>
  </si>
  <si>
    <t>LIN0064337</t>
  </si>
  <si>
    <t>LIN0064508</t>
  </si>
  <si>
    <t>AFL01</t>
  </si>
  <si>
    <t>LIN8002538</t>
  </si>
  <si>
    <t>-7,372.80</t>
  </si>
  <si>
    <t>-6,542.30</t>
  </si>
  <si>
    <t>LIN0064519</t>
  </si>
  <si>
    <t>LIN0064580</t>
  </si>
  <si>
    <t>8,723.07</t>
  </si>
  <si>
    <t>LIN0064758</t>
  </si>
  <si>
    <t>LIN0064782</t>
  </si>
  <si>
    <t>44,544.00</t>
  </si>
  <si>
    <t>34,892.29</t>
  </si>
  <si>
    <t>LIN0064881</t>
  </si>
  <si>
    <t>41,760.00</t>
  </si>
  <si>
    <t>32,711.52</t>
  </si>
  <si>
    <t>LIN0064912</t>
  </si>
  <si>
    <t>LIN0064921</t>
  </si>
  <si>
    <t>LIN0064980</t>
  </si>
  <si>
    <t>LIN0065166</t>
  </si>
  <si>
    <t>LIN0065365</t>
  </si>
  <si>
    <t>LIN0065453</t>
  </si>
  <si>
    <t>LIN0065928</t>
  </si>
  <si>
    <t>LIN0066020</t>
  </si>
  <si>
    <t>LIN0066617</t>
  </si>
  <si>
    <t>60,602.30</t>
  </si>
  <si>
    <t>LIN0066877</t>
  </si>
  <si>
    <t>38,976.00</t>
  </si>
  <si>
    <t>30,301.15</t>
  </si>
  <si>
    <t>LIN0066930</t>
  </si>
  <si>
    <t>15,150.58</t>
  </si>
  <si>
    <t>10,821.84</t>
  </si>
  <si>
    <t>LIN0067105</t>
  </si>
  <si>
    <t>2,164.37</t>
  </si>
  <si>
    <t>LIN0067243</t>
  </si>
  <si>
    <t>97,440.00</t>
  </si>
  <si>
    <t>75,752.88</t>
  </si>
  <si>
    <t>LIN0067445</t>
  </si>
  <si>
    <t>12,986.21</t>
  </si>
  <si>
    <t>4,328.74</t>
  </si>
  <si>
    <t>LIN0067586</t>
  </si>
  <si>
    <t>22,118.40</t>
  </si>
  <si>
    <t>19,479.31</t>
  </si>
  <si>
    <t>LIN0067816</t>
  </si>
  <si>
    <t>LIN0068060</t>
  </si>
  <si>
    <t>LIN0068339</t>
  </si>
  <si>
    <t>8,657.47</t>
  </si>
  <si>
    <t>LIN0068453</t>
  </si>
  <si>
    <t>23,040</t>
  </si>
  <si>
    <t>EIN0001062</t>
  </si>
  <si>
    <t>79,881.83</t>
  </si>
  <si>
    <t>62,806.12</t>
  </si>
  <si>
    <t>B-G23H-W8-60 gm White jar</t>
  </si>
  <si>
    <t>LIN0066683</t>
  </si>
  <si>
    <t>9,161.18</t>
  </si>
  <si>
    <t>LIN0067194</t>
  </si>
  <si>
    <t>11,451.48</t>
  </si>
  <si>
    <t>B-G23H-Y8-60 gm yellow jar</t>
  </si>
  <si>
    <t>LIN0057205</t>
  </si>
  <si>
    <t>6,655.75</t>
  </si>
  <si>
    <t>2,218.58</t>
  </si>
  <si>
    <t>B-G23P-CL8-60 gm Pvc Clear jar</t>
  </si>
  <si>
    <t>3.28</t>
  </si>
  <si>
    <t>654</t>
  </si>
  <si>
    <t>LIN0056684</t>
  </si>
  <si>
    <t>2,009.09</t>
  </si>
  <si>
    <t>1,317.99</t>
  </si>
  <si>
    <t>73,728</t>
  </si>
  <si>
    <t>LIN0059226</t>
  </si>
  <si>
    <t>NDE02</t>
  </si>
  <si>
    <t>202,752.00</t>
  </si>
  <si>
    <t>148,582.56</t>
  </si>
  <si>
    <t>LIN0059371</t>
  </si>
  <si>
    <t>17,920.00</t>
  </si>
  <si>
    <t>11,285.57</t>
  </si>
  <si>
    <t>LIN0059519</t>
  </si>
  <si>
    <t>46,694.40</t>
  </si>
  <si>
    <t>30,632.26</t>
  </si>
  <si>
    <t>LIN0059870</t>
  </si>
  <si>
    <t>24,183.36</t>
  </si>
  <si>
    <t>LIN0059900</t>
  </si>
  <si>
    <t>2,519.04</t>
  </si>
  <si>
    <t>1,612.22</t>
  </si>
  <si>
    <t>LIN0059903</t>
  </si>
  <si>
    <t>10,240.00</t>
  </si>
  <si>
    <t>6,448.90</t>
  </si>
  <si>
    <t>LIN0060075</t>
  </si>
  <si>
    <t>LIN0060115</t>
  </si>
  <si>
    <t>LIN0060640</t>
  </si>
  <si>
    <t>LIN0060979</t>
  </si>
  <si>
    <t>11,000.00</t>
  </si>
  <si>
    <t>6,904.56</t>
  </si>
  <si>
    <t>1,380.91</t>
  </si>
  <si>
    <t>LIN0068479</t>
  </si>
  <si>
    <t>21,500</t>
  </si>
  <si>
    <t>LIN0068616</t>
  </si>
  <si>
    <t>KAN01</t>
  </si>
  <si>
    <t>68,800.00</t>
  </si>
  <si>
    <t>37,112.01</t>
  </si>
  <si>
    <t>LIN0068620</t>
  </si>
  <si>
    <t>320.00</t>
  </si>
  <si>
    <t>172.61</t>
  </si>
  <si>
    <t>20,736</t>
  </si>
  <si>
    <t>LIN0058439</t>
  </si>
  <si>
    <t>41,788.85</t>
  </si>
  <si>
    <t>EIN0000918</t>
  </si>
  <si>
    <t>KAN04</t>
  </si>
  <si>
    <t>201,819.68</t>
  </si>
  <si>
    <t>-73,728</t>
  </si>
  <si>
    <t>EIN8000061</t>
  </si>
  <si>
    <t>-201,819.68</t>
  </si>
  <si>
    <t>-148,582.56</t>
  </si>
  <si>
    <t>LIN0059814</t>
  </si>
  <si>
    <t>EIN0000931</t>
  </si>
  <si>
    <t>17,938.33</t>
  </si>
  <si>
    <t>11,608.01</t>
  </si>
  <si>
    <t>7,260</t>
  </si>
  <si>
    <t>EIN0001069</t>
  </si>
  <si>
    <t>22,597.89</t>
  </si>
  <si>
    <t>12,531.78</t>
  </si>
  <si>
    <t>133,632</t>
  </si>
  <si>
    <t>LIN0065551</t>
  </si>
  <si>
    <t>320,716.80</t>
  </si>
  <si>
    <t>230,667.54</t>
  </si>
  <si>
    <t>LIN0068112</t>
  </si>
  <si>
    <t>67,200.00</t>
  </si>
  <si>
    <t>41,427.36</t>
  </si>
  <si>
    <t>B-G23P-CL8SERV-60 gm Pvc Clear Printed Serveskine Jar</t>
  </si>
  <si>
    <t>LIN0058462</t>
  </si>
  <si>
    <t>9,463.42</t>
  </si>
  <si>
    <t>448</t>
  </si>
  <si>
    <t>LIN0058520</t>
  </si>
  <si>
    <t>2,338.56</t>
  </si>
  <si>
    <t>1,766.50</t>
  </si>
  <si>
    <t>LIN0058521</t>
  </si>
  <si>
    <t>16,704.00</t>
  </si>
  <si>
    <t>12,617.89</t>
  </si>
  <si>
    <t>18,400</t>
  </si>
  <si>
    <t>LIN0059871</t>
  </si>
  <si>
    <t>96,048.00</t>
  </si>
  <si>
    <t>72,552.86</t>
  </si>
  <si>
    <t>B-G23PZ-CL8-60cc Pressol Jar only(500006332)</t>
  </si>
  <si>
    <t>LIN0056734</t>
  </si>
  <si>
    <t>15,840.00</t>
  </si>
  <si>
    <t>13,656.31</t>
  </si>
  <si>
    <t>LIN0056802</t>
  </si>
  <si>
    <t>17,600.00</t>
  </si>
  <si>
    <t>15,173.68</t>
  </si>
  <si>
    <t>LIN0056966</t>
  </si>
  <si>
    <t>22,880.00</t>
  </si>
  <si>
    <t>19,725.78</t>
  </si>
  <si>
    <t>LIN0057267</t>
  </si>
  <si>
    <t>61,600.00</t>
  </si>
  <si>
    <t>53,107.88</t>
  </si>
  <si>
    <t>LIN0057364</t>
  </si>
  <si>
    <t>31,680.00</t>
  </si>
  <si>
    <t>27,312.62</t>
  </si>
  <si>
    <t>17,600</t>
  </si>
  <si>
    <t>LIN0057437</t>
  </si>
  <si>
    <t>38,720.00</t>
  </si>
  <si>
    <t>33,382.10</t>
  </si>
  <si>
    <t>LIN0057524</t>
  </si>
  <si>
    <t>54,400</t>
  </si>
  <si>
    <t>LIN0057695</t>
  </si>
  <si>
    <t>119,680.00</t>
  </si>
  <si>
    <t>103,181.02</t>
  </si>
  <si>
    <t>LIN0057785</t>
  </si>
  <si>
    <t>19,360.00</t>
  </si>
  <si>
    <t>16,691.05</t>
  </si>
  <si>
    <t>LIN0057963</t>
  </si>
  <si>
    <t>28,160.00</t>
  </si>
  <si>
    <t>24,277.89</t>
  </si>
  <si>
    <t>26,400</t>
  </si>
  <si>
    <t>LIN0058072</t>
  </si>
  <si>
    <t>58,080.00</t>
  </si>
  <si>
    <t>50,073.14</t>
  </si>
  <si>
    <t>LIN0058173</t>
  </si>
  <si>
    <t>LIN0058291</t>
  </si>
  <si>
    <t>24,640.00</t>
  </si>
  <si>
    <t>21,243.15</t>
  </si>
  <si>
    <t>36,800</t>
  </si>
  <si>
    <t>LIN0058549</t>
  </si>
  <si>
    <t>80,960.00</t>
  </si>
  <si>
    <t>69,798.93</t>
  </si>
  <si>
    <t>LIN0058705</t>
  </si>
  <si>
    <t>44,000.00</t>
  </si>
  <si>
    <t>37,934.20</t>
  </si>
  <si>
    <t>LIN0058792</t>
  </si>
  <si>
    <t>21,120.00</t>
  </si>
  <si>
    <t>18,208.42</t>
  </si>
  <si>
    <t>LIN0058869</t>
  </si>
  <si>
    <t>29,920.00</t>
  </si>
  <si>
    <t>25,795.26</t>
  </si>
  <si>
    <t>23,200</t>
  </si>
  <si>
    <t>LIN0058967</t>
  </si>
  <si>
    <t>51,040.00</t>
  </si>
  <si>
    <t>44,003.67</t>
  </si>
  <si>
    <t>LIN0059055</t>
  </si>
  <si>
    <t>LIN0059118</t>
  </si>
  <si>
    <t>36,960.00</t>
  </si>
  <si>
    <t>31,864.73</t>
  </si>
  <si>
    <t>34,400</t>
  </si>
  <si>
    <t>LIN0059201</t>
  </si>
  <si>
    <t>75,680.00</t>
  </si>
  <si>
    <t>65,246.82</t>
  </si>
  <si>
    <t>LIN0059253</t>
  </si>
  <si>
    <t>33,440.00</t>
  </si>
  <si>
    <t>28,829.99</t>
  </si>
  <si>
    <t>LIN0059300</t>
  </si>
  <si>
    <t>LIN0059391</t>
  </si>
  <si>
    <t>59,840.00</t>
  </si>
  <si>
    <t>51,590.51</t>
  </si>
  <si>
    <t>52,000</t>
  </si>
  <si>
    <t>LIN0059484</t>
  </si>
  <si>
    <t>109,824.00</t>
  </si>
  <si>
    <t>98,628.92</t>
  </si>
  <si>
    <t>38,400</t>
  </si>
  <si>
    <t>LIN0059604</t>
  </si>
  <si>
    <t>81,100.80</t>
  </si>
  <si>
    <t>72,833.66</t>
  </si>
  <si>
    <t>32,800</t>
  </si>
  <si>
    <t>LIN0059687</t>
  </si>
  <si>
    <t>69,273.60</t>
  </si>
  <si>
    <t>62,212.09</t>
  </si>
  <si>
    <t>40,800</t>
  </si>
  <si>
    <t>LIN0060044</t>
  </si>
  <si>
    <t>86,169.60</t>
  </si>
  <si>
    <t>77,385.77</t>
  </si>
  <si>
    <t>LIN0060132</t>
  </si>
  <si>
    <t>33,792.00</t>
  </si>
  <si>
    <t>30,347.36</t>
  </si>
  <si>
    <t>LIN0060186</t>
  </si>
  <si>
    <t>37,171.20</t>
  </si>
  <si>
    <t>LIN0060313</t>
  </si>
  <si>
    <t>30,412.80</t>
  </si>
  <si>
    <t>71,200</t>
  </si>
  <si>
    <t>LIN0060439</t>
  </si>
  <si>
    <t>150,374.40</t>
  </si>
  <si>
    <t>135,045.75</t>
  </si>
  <si>
    <t>LIN0060533</t>
  </si>
  <si>
    <t>42,240.00</t>
  </si>
  <si>
    <t>LIN0060619</t>
  </si>
  <si>
    <t>LIN0060691</t>
  </si>
  <si>
    <t>46,400</t>
  </si>
  <si>
    <t>LIN0060892</t>
  </si>
  <si>
    <t>97,996.80</t>
  </si>
  <si>
    <t>88,007.34</t>
  </si>
  <si>
    <t>49,600</t>
  </si>
  <si>
    <t>LIN0061113</t>
  </si>
  <si>
    <t>104,755.20</t>
  </si>
  <si>
    <t>94,164.11</t>
  </si>
  <si>
    <t>43,200</t>
  </si>
  <si>
    <t>LIN0061175</t>
  </si>
  <si>
    <t>91,238.40</t>
  </si>
  <si>
    <t>82,013.90</t>
  </si>
  <si>
    <t>LIN0061230</t>
  </si>
  <si>
    <t>45,619.20</t>
  </si>
  <si>
    <t>41,006.95</t>
  </si>
  <si>
    <t>LIN0061286</t>
  </si>
  <si>
    <t>35,481.60</t>
  </si>
  <si>
    <t>31,894.30</t>
  </si>
  <si>
    <t>LIN0061343</t>
  </si>
  <si>
    <t>37,969.40</t>
  </si>
  <si>
    <t>41,600</t>
  </si>
  <si>
    <t>LIN0061441</t>
  </si>
  <si>
    <t>87,859.20</t>
  </si>
  <si>
    <t>78,976.35</t>
  </si>
  <si>
    <t>LIN0061489</t>
  </si>
  <si>
    <t>38,860.80</t>
  </si>
  <si>
    <t>34,931.85</t>
  </si>
  <si>
    <t>LIN0061490</t>
  </si>
  <si>
    <t>1,689.60</t>
  </si>
  <si>
    <t>1,518.78</t>
  </si>
  <si>
    <t>LIN0061567</t>
  </si>
  <si>
    <t>25,344.00</t>
  </si>
  <si>
    <t>22,781.64</t>
  </si>
  <si>
    <t>LIN0061637</t>
  </si>
  <si>
    <t>40,550.40</t>
  </si>
  <si>
    <t>36,450.62</t>
  </si>
  <si>
    <t>LIN0061718</t>
  </si>
  <si>
    <t>LIN0061835</t>
  </si>
  <si>
    <t>20,800</t>
  </si>
  <si>
    <t>LIN0061836</t>
  </si>
  <si>
    <t>43,929.60</t>
  </si>
  <si>
    <t>39,488.18</t>
  </si>
  <si>
    <t>LIN0061898</t>
  </si>
  <si>
    <t>LIN0061955</t>
  </si>
  <si>
    <t>59,200</t>
  </si>
  <si>
    <t>LIN0062020</t>
  </si>
  <si>
    <t>125,030.40</t>
  </si>
  <si>
    <t>112,389.42</t>
  </si>
  <si>
    <t>LIN0062098</t>
  </si>
  <si>
    <t>LIN0062156</t>
  </si>
  <si>
    <t>30,375.52</t>
  </si>
  <si>
    <t>LIN0062226</t>
  </si>
  <si>
    <t>27,337.97</t>
  </si>
  <si>
    <t>47,200</t>
  </si>
  <si>
    <t>LIN0062340</t>
  </si>
  <si>
    <t>99,686.40</t>
  </si>
  <si>
    <t>89,607.78</t>
  </si>
  <si>
    <t>LIN0062432</t>
  </si>
  <si>
    <t>33,413.07</t>
  </si>
  <si>
    <t>LIN0062487</t>
  </si>
  <si>
    <t>LIN0062547</t>
  </si>
  <si>
    <t>LIN0062603</t>
  </si>
  <si>
    <t>47,308.80</t>
  </si>
  <si>
    <t>42,525.73</t>
  </si>
  <si>
    <t>LIN0062686</t>
  </si>
  <si>
    <t>128,409.60</t>
  </si>
  <si>
    <t>115,426.98</t>
  </si>
  <si>
    <t>LIN0062735</t>
  </si>
  <si>
    <t>48,998.40</t>
  </si>
  <si>
    <t>44,044.50</t>
  </si>
  <si>
    <t>LIN0062801</t>
  </si>
  <si>
    <t>LIN0062861</t>
  </si>
  <si>
    <t>LIN0062943</t>
  </si>
  <si>
    <t>LIN0063009</t>
  </si>
  <si>
    <t>LIN0063121</t>
  </si>
  <si>
    <t>15,206.40</t>
  </si>
  <si>
    <t>13,668.98</t>
  </si>
  <si>
    <t>LIN0063183</t>
  </si>
  <si>
    <t>42,400</t>
  </si>
  <si>
    <t>LIN0063340</t>
  </si>
  <si>
    <t>89,548.80</t>
  </si>
  <si>
    <t>80,495.13</t>
  </si>
  <si>
    <t>64,000</t>
  </si>
  <si>
    <t>LIN0063410</t>
  </si>
  <si>
    <t>135,168.00</t>
  </si>
  <si>
    <t>121,502.08</t>
  </si>
  <si>
    <t>LIN0063486</t>
  </si>
  <si>
    <t>LIN0063820</t>
  </si>
  <si>
    <t>62,269.82</t>
  </si>
  <si>
    <t>B-G24PP-N8-50 gm Natural jar</t>
  </si>
  <si>
    <t>3.90</t>
  </si>
  <si>
    <t>LIN0060951</t>
  </si>
  <si>
    <t>47,900.16</t>
  </si>
  <si>
    <t>31,882.12</t>
  </si>
  <si>
    <t>LIN0061140</t>
  </si>
  <si>
    <t>43,908.48</t>
  </si>
  <si>
    <t>31,541.50</t>
  </si>
  <si>
    <t>LIN0061194</t>
  </si>
  <si>
    <t>3,991.68</t>
  </si>
  <si>
    <t>2,867.41</t>
  </si>
  <si>
    <t>LIN0061606</t>
  </si>
  <si>
    <t>14,337.04</t>
  </si>
  <si>
    <t>LIN0061634</t>
  </si>
  <si>
    <t>11,975.04</t>
  </si>
  <si>
    <t>8,602.23</t>
  </si>
  <si>
    <t>LIN0061746</t>
  </si>
  <si>
    <t>3,724.19</t>
  </si>
  <si>
    <t>13,824</t>
  </si>
  <si>
    <t>LIN0061927</t>
  </si>
  <si>
    <t>63,866.88</t>
  </si>
  <si>
    <t>45,628.60</t>
  </si>
  <si>
    <t>7,448.37</t>
  </si>
  <si>
    <t>5,703.58</t>
  </si>
  <si>
    <t>LIN0062657</t>
  </si>
  <si>
    <t>31,366.53</t>
  </si>
  <si>
    <t>LIN0062810</t>
  </si>
  <si>
    <t>23,950.08</t>
  </si>
  <si>
    <t>17,131.41</t>
  </si>
  <si>
    <t>LIN0062896</t>
  </si>
  <si>
    <t>14,276.17</t>
  </si>
  <si>
    <t>LIN0062951</t>
  </si>
  <si>
    <t>LIN0063129</t>
  </si>
  <si>
    <t>3,234.82</t>
  </si>
  <si>
    <t>2,859.87</t>
  </si>
  <si>
    <t>LIN0063135</t>
  </si>
  <si>
    <t>14,299.33</t>
  </si>
  <si>
    <t>LIN0063208</t>
  </si>
  <si>
    <t>17,159.20</t>
  </si>
  <si>
    <t>LIN0063269</t>
  </si>
  <si>
    <t>LIN0063478</t>
  </si>
  <si>
    <t>LIN0063591</t>
  </si>
  <si>
    <t>30,846.18</t>
  </si>
  <si>
    <t>LIN0063661</t>
  </si>
  <si>
    <t>8,412.60</t>
  </si>
  <si>
    <t>LIN0064039</t>
  </si>
  <si>
    <t>16,825.19</t>
  </si>
  <si>
    <t>LIN0064163</t>
  </si>
  <si>
    <t>27,941.76</t>
  </si>
  <si>
    <t>19,629.39</t>
  </si>
  <si>
    <t>LIN0064164</t>
  </si>
  <si>
    <t>7,983.36</t>
  </si>
  <si>
    <t>5,608.40</t>
  </si>
  <si>
    <t>LIN0064346</t>
  </si>
  <si>
    <t>35,925.12</t>
  </si>
  <si>
    <t>25,237.79</t>
  </si>
  <si>
    <t>LIN0064687</t>
  </si>
  <si>
    <t>2,804.20</t>
  </si>
  <si>
    <t>LIN0064770</t>
  </si>
  <si>
    <t>39,916.80</t>
  </si>
  <si>
    <t>28,041.98</t>
  </si>
  <si>
    <t>LIN0065691</t>
  </si>
  <si>
    <t>LIN0065728</t>
  </si>
  <si>
    <t>LIN0065767</t>
  </si>
  <si>
    <t>38,817.79</t>
  </si>
  <si>
    <t>33,650.38</t>
  </si>
  <si>
    <t>LIN0065856</t>
  </si>
  <si>
    <t>14,020.99</t>
  </si>
  <si>
    <t>LIN0065974</t>
  </si>
  <si>
    <t>LIN0066088</t>
  </si>
  <si>
    <t>LIN0066234</t>
  </si>
  <si>
    <t>15,966.72</t>
  </si>
  <si>
    <t>11,406.15</t>
  </si>
  <si>
    <t>LIN0066494</t>
  </si>
  <si>
    <t>17,109.22</t>
  </si>
  <si>
    <t>LIN0066583</t>
  </si>
  <si>
    <t>2,851.54</t>
  </si>
  <si>
    <t>LIN0066584</t>
  </si>
  <si>
    <t>31,933.44</t>
  </si>
  <si>
    <t>22,812.30</t>
  </si>
  <si>
    <t>LIN0066633</t>
  </si>
  <si>
    <t>LIN0067179</t>
  </si>
  <si>
    <t>22,643.71</t>
  </si>
  <si>
    <t>19,960.76</t>
  </si>
  <si>
    <t>LIN0067299</t>
  </si>
  <si>
    <t>51,757.06</t>
  </si>
  <si>
    <t>45,624.59</t>
  </si>
  <si>
    <t>LIN0067804</t>
  </si>
  <si>
    <t>34,218.44</t>
  </si>
  <si>
    <t>LIN0067894</t>
  </si>
  <si>
    <t>LIN0068027</t>
  </si>
  <si>
    <t>LIN0068177</t>
  </si>
  <si>
    <t>12,939.26</t>
  </si>
  <si>
    <t>LIN0068242</t>
  </si>
  <si>
    <t>LIN0068312</t>
  </si>
  <si>
    <t>16,174.08</t>
  </si>
  <si>
    <t>14,257.68</t>
  </si>
  <si>
    <t>LIN0068416</t>
  </si>
  <si>
    <t>32,348.16</t>
  </si>
  <si>
    <t>28,515.37</t>
  </si>
  <si>
    <t>LIN0068498</t>
  </si>
  <si>
    <t>29,113.34</t>
  </si>
  <si>
    <t>25,663.83</t>
  </si>
  <si>
    <t>LIN0068638</t>
  </si>
  <si>
    <t>3,369.60</t>
  </si>
  <si>
    <t>B-G24PP-W8-50 gm White jar</t>
  </si>
  <si>
    <t>4.49</t>
  </si>
  <si>
    <t>2,516.89</t>
  </si>
  <si>
    <t>LIN0058068</t>
  </si>
  <si>
    <t>LIN0058141</t>
  </si>
  <si>
    <t>LIN0058163</t>
  </si>
  <si>
    <t>LIN0059150</t>
  </si>
  <si>
    <t>27,648.00</t>
  </si>
  <si>
    <t>20,135.14</t>
  </si>
  <si>
    <t>19,872</t>
  </si>
  <si>
    <t>LIN0060632</t>
  </si>
  <si>
    <t>79,488.00</t>
  </si>
  <si>
    <t>57,888.53</t>
  </si>
  <si>
    <t>LIN0060657</t>
  </si>
  <si>
    <t>LIN0060690</t>
  </si>
  <si>
    <t>10,368.00</t>
  </si>
  <si>
    <t>7,550.68</t>
  </si>
  <si>
    <t>14,688</t>
  </si>
  <si>
    <t>LIN0060906</t>
  </si>
  <si>
    <t>58,752.00</t>
  </si>
  <si>
    <t>42,787.17</t>
  </si>
  <si>
    <t>LIN0060949</t>
  </si>
  <si>
    <t>13,824.00</t>
  </si>
  <si>
    <t>10,067.57</t>
  </si>
  <si>
    <t>LIN0061045</t>
  </si>
  <si>
    <t>9,216.00</t>
  </si>
  <si>
    <t>7,255.16</t>
  </si>
  <si>
    <t>LIN0061120</t>
  </si>
  <si>
    <t>LIN0061446</t>
  </si>
  <si>
    <t>27,206.84</t>
  </si>
  <si>
    <t>LIN0061728</t>
  </si>
  <si>
    <t>2,720.68</t>
  </si>
  <si>
    <t>LIN0061761</t>
  </si>
  <si>
    <t>SPH01</t>
  </si>
  <si>
    <t>26,069.30</t>
  </si>
  <si>
    <t>19,044.79</t>
  </si>
  <si>
    <t>LIN0061873</t>
  </si>
  <si>
    <t>LIN0063860</t>
  </si>
  <si>
    <t>IMP01</t>
  </si>
  <si>
    <t>55,862.78</t>
  </si>
  <si>
    <t>39,878.70</t>
  </si>
  <si>
    <t>LIN0063881</t>
  </si>
  <si>
    <t>18,620.93</t>
  </si>
  <si>
    <t>13,292.90</t>
  </si>
  <si>
    <t>2,658.58</t>
  </si>
  <si>
    <t>LIN0064434</t>
  </si>
  <si>
    <t>11,172.56</t>
  </si>
  <si>
    <t>7,975.74</t>
  </si>
  <si>
    <t>LIN0064564</t>
  </si>
  <si>
    <t>14,896.74</t>
  </si>
  <si>
    <t>10,634.32</t>
  </si>
  <si>
    <t>LIN0065169</t>
  </si>
  <si>
    <t>23,276.16</t>
  </si>
  <si>
    <t>15,951.48</t>
  </si>
  <si>
    <t>LIN0065263</t>
  </si>
  <si>
    <t>LIN0065839</t>
  </si>
  <si>
    <t>LIN0065859</t>
  </si>
  <si>
    <t>35,424</t>
  </si>
  <si>
    <t>LIN0066191</t>
  </si>
  <si>
    <t>141,696.00</t>
  </si>
  <si>
    <t>109,001.77</t>
  </si>
  <si>
    <t>LIN0066379</t>
  </si>
  <si>
    <t>LIN0066570</t>
  </si>
  <si>
    <t>18,930.00</t>
  </si>
  <si>
    <t>LIN0067097</t>
  </si>
  <si>
    <t>LIN0068401</t>
  </si>
  <si>
    <t>LIN0068582</t>
  </si>
  <si>
    <t>-3,879.36</t>
  </si>
  <si>
    <t>-2,704.29</t>
  </si>
  <si>
    <t>3,879.36</t>
  </si>
  <si>
    <t>B-G253-O20LEGO-250 ml Orange Printed Lego Bottle</t>
  </si>
  <si>
    <t>LIN0057432</t>
  </si>
  <si>
    <t>81,375.00</t>
  </si>
  <si>
    <t>58,526.70</t>
  </si>
  <si>
    <t>2,035</t>
  </si>
  <si>
    <t>LIN0057675</t>
  </si>
  <si>
    <t>22,079.75</t>
  </si>
  <si>
    <t>15,880.24</t>
  </si>
  <si>
    <t>9,476</t>
  </si>
  <si>
    <t>LIN0060633</t>
  </si>
  <si>
    <t>102,814.60</t>
  </si>
  <si>
    <t>73,946.53</t>
  </si>
  <si>
    <t>B-G253-PW20-250ML Pearly White Bottle</t>
  </si>
  <si>
    <t>7.65</t>
  </si>
  <si>
    <t>LIN0060924</t>
  </si>
  <si>
    <t>102,225.00</t>
  </si>
  <si>
    <t>74,463.51</t>
  </si>
  <si>
    <t>LIN0061189</t>
  </si>
  <si>
    <t>30,450.00</t>
  </si>
  <si>
    <t>22,660.30</t>
  </si>
  <si>
    <t>B-G25H-N19-250 gm Natural jar</t>
  </si>
  <si>
    <t>7.18</t>
  </si>
  <si>
    <t>LIN0061357</t>
  </si>
  <si>
    <t>TRI01</t>
  </si>
  <si>
    <t>24,124.80</t>
  </si>
  <si>
    <t>18,630.83</t>
  </si>
  <si>
    <t>LIN0061400</t>
  </si>
  <si>
    <t>18,955.20</t>
  </si>
  <si>
    <t>14,638.51</t>
  </si>
  <si>
    <t>LIN0061973</t>
  </si>
  <si>
    <t>1,654.27</t>
  </si>
  <si>
    <t>1,329.98</t>
  </si>
  <si>
    <t>LIN0062238</t>
  </si>
  <si>
    <t>1,330.22</t>
  </si>
  <si>
    <t>LIN0063001</t>
  </si>
  <si>
    <t>1,330.73</t>
  </si>
  <si>
    <t>LIN0063029</t>
  </si>
  <si>
    <t>KEN03</t>
  </si>
  <si>
    <t>8,271.36</t>
  </si>
  <si>
    <t>6,653.64</t>
  </si>
  <si>
    <t>1,330.75</t>
  </si>
  <si>
    <t>1,920</t>
  </si>
  <si>
    <t>LIN0063833</t>
  </si>
  <si>
    <t>13,234.18</t>
  </si>
  <si>
    <t>10,646.00</t>
  </si>
  <si>
    <t>LIN0068448</t>
  </si>
  <si>
    <t>16,542.72</t>
  </si>
  <si>
    <t>13,190.64</t>
  </si>
  <si>
    <t>-1,723.20</t>
  </si>
  <si>
    <t>-1,319.06</t>
  </si>
  <si>
    <t>LIN0068658</t>
  </si>
  <si>
    <t>NAN01</t>
  </si>
  <si>
    <t>6,595.32</t>
  </si>
  <si>
    <t>1,723.20</t>
  </si>
  <si>
    <t>1,319.06</t>
  </si>
  <si>
    <t>B-G25H-W19-250 gm White jar</t>
  </si>
  <si>
    <t>7.00</t>
  </si>
  <si>
    <t>LIN0056755</t>
  </si>
  <si>
    <t>3,308.54</t>
  </si>
  <si>
    <t>2,631.43</t>
  </si>
  <si>
    <t>14,888.45</t>
  </si>
  <si>
    <t>11,841.42</t>
  </si>
  <si>
    <t>LIN0056797</t>
  </si>
  <si>
    <t>1,315.71</t>
  </si>
  <si>
    <t>LIN0057126</t>
  </si>
  <si>
    <t>LIN0057127</t>
  </si>
  <si>
    <t>LIN0057203</t>
  </si>
  <si>
    <t>LIN0057251</t>
  </si>
  <si>
    <t>33,085.44</t>
  </si>
  <si>
    <t>26,314.27</t>
  </si>
  <si>
    <t>LIN0057253</t>
  </si>
  <si>
    <t>LIN0057256</t>
  </si>
  <si>
    <t>LIN0057425</t>
  </si>
  <si>
    <t>4,962.82</t>
  </si>
  <si>
    <t>3,947.14</t>
  </si>
  <si>
    <t>LIN0057597</t>
  </si>
  <si>
    <t>LIN0057611</t>
  </si>
  <si>
    <t>LIN0057833</t>
  </si>
  <si>
    <t>LIN0057916</t>
  </si>
  <si>
    <t>LIN0057928</t>
  </si>
  <si>
    <t>LIN0057960</t>
  </si>
  <si>
    <t>6,578.57</t>
  </si>
  <si>
    <t>LIN0058067</t>
  </si>
  <si>
    <t>LIN0058135</t>
  </si>
  <si>
    <t>LIN0058283</t>
  </si>
  <si>
    <t>LIN0058306</t>
  </si>
  <si>
    <t>LIN0058322</t>
  </si>
  <si>
    <t>LIN0058348</t>
  </si>
  <si>
    <t>LIN0058351</t>
  </si>
  <si>
    <t>LIN0058382</t>
  </si>
  <si>
    <t>LIN0058431</t>
  </si>
  <si>
    <t>LIN0058492</t>
  </si>
  <si>
    <t>13,157.14</t>
  </si>
  <si>
    <t>LIN0058512</t>
  </si>
  <si>
    <t>LIN0058685</t>
  </si>
  <si>
    <t>LIN0059266</t>
  </si>
  <si>
    <t>6,892.80</t>
  </si>
  <si>
    <t>5,262.85</t>
  </si>
  <si>
    <t>-1,920</t>
  </si>
  <si>
    <t>LIN8002223</t>
  </si>
  <si>
    <t>-13,234.18</t>
  </si>
  <si>
    <t>-10,525.71</t>
  </si>
  <si>
    <t>24,814.08</t>
  </si>
  <si>
    <t>19,735.70</t>
  </si>
  <si>
    <t>LIN0059772</t>
  </si>
  <si>
    <t>LIN0059927</t>
  </si>
  <si>
    <t>LIN0059947</t>
  </si>
  <si>
    <t>LIN0059954</t>
  </si>
  <si>
    <t>LIN0060072</t>
  </si>
  <si>
    <t>LIN0060181</t>
  </si>
  <si>
    <t>LIN0060192</t>
  </si>
  <si>
    <t>LIN0060348</t>
  </si>
  <si>
    <t>LIN0060381</t>
  </si>
  <si>
    <t>LIN0060669</t>
  </si>
  <si>
    <t>LIN0060708</t>
  </si>
  <si>
    <t>9,925.63</t>
  </si>
  <si>
    <t>7,894.28</t>
  </si>
  <si>
    <t>LIN0061080</t>
  </si>
  <si>
    <t>2,687.06</t>
  </si>
  <si>
    <t>LIN0061265</t>
  </si>
  <si>
    <t>LIN0061293</t>
  </si>
  <si>
    <t>4,030.59</t>
  </si>
  <si>
    <t>LIN0061336</t>
  </si>
  <si>
    <t>PAL02</t>
  </si>
  <si>
    <t>LIN0061378</t>
  </si>
  <si>
    <t>LIN0061480</t>
  </si>
  <si>
    <t>LIN0061575</t>
  </si>
  <si>
    <t>1,343.53</t>
  </si>
  <si>
    <t>LIN0061758</t>
  </si>
  <si>
    <t>LIN0061828</t>
  </si>
  <si>
    <t>1,342.63</t>
  </si>
  <si>
    <t>LIN0061977</t>
  </si>
  <si>
    <t>4,027.90</t>
  </si>
  <si>
    <t>LIN0062005</t>
  </si>
  <si>
    <t>LIN0062081</t>
  </si>
  <si>
    <t>2,685.75</t>
  </si>
  <si>
    <t>LIN0062164</t>
  </si>
  <si>
    <t>8,057.25</t>
  </si>
  <si>
    <t>LIN0062193</t>
  </si>
  <si>
    <t>1,342.87</t>
  </si>
  <si>
    <t>LIN0062329</t>
  </si>
  <si>
    <t>LIN0062415</t>
  </si>
  <si>
    <t>1,343.20</t>
  </si>
  <si>
    <t>LIN0062446</t>
  </si>
  <si>
    <t>4,029.59</t>
  </si>
  <si>
    <t>LIN0062454</t>
  </si>
  <si>
    <t>LIN0062705</t>
  </si>
  <si>
    <t>3,225.60</t>
  </si>
  <si>
    <t>2,686.73</t>
  </si>
  <si>
    <t>LIN0062791</t>
  </si>
  <si>
    <t>1,612.80</t>
  </si>
  <si>
    <t>1,343.36</t>
  </si>
  <si>
    <t>LIN0062934</t>
  </si>
  <si>
    <t>LIN0063062</t>
  </si>
  <si>
    <t>LIN0063097</t>
  </si>
  <si>
    <t>6,716.92</t>
  </si>
  <si>
    <t>LIN0063101</t>
  </si>
  <si>
    <t>1,343.38</t>
  </si>
  <si>
    <t>LIN0063309</t>
  </si>
  <si>
    <t>LIN0063472</t>
  </si>
  <si>
    <t>2,686.77</t>
  </si>
  <si>
    <t>LIN0063552</t>
  </si>
  <si>
    <t>1,343.06</t>
  </si>
  <si>
    <t>LIN0064136</t>
  </si>
  <si>
    <t>2,686.13</t>
  </si>
  <si>
    <t>LIN0064146</t>
  </si>
  <si>
    <t>6,715.32</t>
  </si>
  <si>
    <t>LIN0064193</t>
  </si>
  <si>
    <t>LIN0064216</t>
  </si>
  <si>
    <t>LIN0064229</t>
  </si>
  <si>
    <t>LIN0064294</t>
  </si>
  <si>
    <t>LIN0064296</t>
  </si>
  <si>
    <t>LIN0064366</t>
  </si>
  <si>
    <t>4,029.19</t>
  </si>
  <si>
    <t>LIN0064562</t>
  </si>
  <si>
    <t>LIN0064576</t>
  </si>
  <si>
    <t>LIN0064809</t>
  </si>
  <si>
    <t>16,128.00</t>
  </si>
  <si>
    <t>13,430.64</t>
  </si>
  <si>
    <t>LIN0064963</t>
  </si>
  <si>
    <t>LIN0065012</t>
  </si>
  <si>
    <t>LIN0065113</t>
  </si>
  <si>
    <t>LIN0065175</t>
  </si>
  <si>
    <t>LIN0065402</t>
  </si>
  <si>
    <t>LIN0065615</t>
  </si>
  <si>
    <t>LIN0065641</t>
  </si>
  <si>
    <t>LIN0065977</t>
  </si>
  <si>
    <t>LIN0066039</t>
  </si>
  <si>
    <t>LIN0066063</t>
  </si>
  <si>
    <t>LIN0066104</t>
  </si>
  <si>
    <t>LIN0066238</t>
  </si>
  <si>
    <t>11,983.53</t>
  </si>
  <si>
    <t>LIN0066265</t>
  </si>
  <si>
    <t>1,331.50</t>
  </si>
  <si>
    <t>LIN0066331</t>
  </si>
  <si>
    <t>7,989.02</t>
  </si>
  <si>
    <t>LIN0066405</t>
  </si>
  <si>
    <t>2,663.01</t>
  </si>
  <si>
    <t>LIN0066573</t>
  </si>
  <si>
    <t>LIN0066826</t>
  </si>
  <si>
    <t>NIK01</t>
  </si>
  <si>
    <t>6,657.52</t>
  </si>
  <si>
    <t>1,693.44</t>
  </si>
  <si>
    <t>1,398.08</t>
  </si>
  <si>
    <t>LIN0066853</t>
  </si>
  <si>
    <t>LIN0066916</t>
  </si>
  <si>
    <t>LIN0066984</t>
  </si>
  <si>
    <t>LIN0067287</t>
  </si>
  <si>
    <t>LIN0067319</t>
  </si>
  <si>
    <t>LIN0067384</t>
  </si>
  <si>
    <t>LIN0067387</t>
  </si>
  <si>
    <t>3,994.51</t>
  </si>
  <si>
    <t>LIN0067388</t>
  </si>
  <si>
    <t>LIN0067418</t>
  </si>
  <si>
    <t>LIN0067447</t>
  </si>
  <si>
    <t>LIN0067462</t>
  </si>
  <si>
    <t>6,451.20</t>
  </si>
  <si>
    <t>5,326.01</t>
  </si>
  <si>
    <t>LIN0067528</t>
  </si>
  <si>
    <t>LIN0067690</t>
  </si>
  <si>
    <t>LIN0067698</t>
  </si>
  <si>
    <t>FED01</t>
  </si>
  <si>
    <t>3,360.00</t>
  </si>
  <si>
    <t>LIN0067988</t>
  </si>
  <si>
    <t>LIN0068110</t>
  </si>
  <si>
    <t>LIN0068135</t>
  </si>
  <si>
    <t>LIN0068237</t>
  </si>
  <si>
    <t>LIN0068281</t>
  </si>
  <si>
    <t>LIN0068338</t>
  </si>
  <si>
    <t>LIN0068350</t>
  </si>
  <si>
    <t>LIN0068387</t>
  </si>
  <si>
    <t>13,315.03</t>
  </si>
  <si>
    <t>LIN0068516</t>
  </si>
  <si>
    <t>-1,680.00</t>
  </si>
  <si>
    <t>-1,331.50</t>
  </si>
  <si>
    <t>1,680.00</t>
  </si>
  <si>
    <t>B-G25H-W19EXPRE-250 gm White Printed Express Jar</t>
  </si>
  <si>
    <t>8.63</t>
  </si>
  <si>
    <t>LIN0057373</t>
  </si>
  <si>
    <t>KEN08</t>
  </si>
  <si>
    <t>29,825.28</t>
  </si>
  <si>
    <t>24,761.92</t>
  </si>
  <si>
    <t>LIN0057484</t>
  </si>
  <si>
    <t>18,640.80</t>
  </si>
  <si>
    <t>14,857.15</t>
  </si>
  <si>
    <t>LIN0057693</t>
  </si>
  <si>
    <t>33,139.20</t>
  </si>
  <si>
    <t>26,412.71</t>
  </si>
  <si>
    <t>LIN0057807</t>
  </si>
  <si>
    <t>35,210.40</t>
  </si>
  <si>
    <t>28,063.50</t>
  </si>
  <si>
    <t>LIN0057915</t>
  </si>
  <si>
    <t>22,783.20</t>
  </si>
  <si>
    <t>18,158.74</t>
  </si>
  <si>
    <t>LIN0057998</t>
  </si>
  <si>
    <t>LIN0058035</t>
  </si>
  <si>
    <t>14,498.40</t>
  </si>
  <si>
    <t>11,555.56</t>
  </si>
  <si>
    <t>LIN0058101</t>
  </si>
  <si>
    <t>20,712.00</t>
  </si>
  <si>
    <t>16,507.94</t>
  </si>
  <si>
    <t>LIN0058179</t>
  </si>
  <si>
    <t>37,281.60</t>
  </si>
  <si>
    <t>29,714.30</t>
  </si>
  <si>
    <t>4,308</t>
  </si>
  <si>
    <t>LIN0058263</t>
  </si>
  <si>
    <t>37,178.04</t>
  </si>
  <si>
    <t>29,631.76</t>
  </si>
  <si>
    <t>LIN0058276</t>
  </si>
  <si>
    <t>8,284.80</t>
  </si>
  <si>
    <t>6,603.18</t>
  </si>
  <si>
    <t>9,120</t>
  </si>
  <si>
    <t>LIN0065846</t>
  </si>
  <si>
    <t>78,705.60</t>
  </si>
  <si>
    <t>63,790.30</t>
  </si>
  <si>
    <t>14,160</t>
  </si>
  <si>
    <t>LIN0065978</t>
  </si>
  <si>
    <t>122,200.80</t>
  </si>
  <si>
    <t>99,042.83</t>
  </si>
  <si>
    <t>LIN0066034</t>
  </si>
  <si>
    <t>18,465.61</t>
  </si>
  <si>
    <t>LIN0066109</t>
  </si>
  <si>
    <t>LIN0066182</t>
  </si>
  <si>
    <t>4,142.40</t>
  </si>
  <si>
    <t>3,357.38</t>
  </si>
  <si>
    <t>LIN0066413</t>
  </si>
  <si>
    <t>2,071.20</t>
  </si>
  <si>
    <t>1,666.90</t>
  </si>
  <si>
    <t>B-G25H-W19PATTEX-ECO-250 gm White Printed Pattex Wood Glue Economy</t>
  </si>
  <si>
    <t>4,840</t>
  </si>
  <si>
    <t>LIN0056981</t>
  </si>
  <si>
    <t>HEN02</t>
  </si>
  <si>
    <t>37,994.00</t>
  </si>
  <si>
    <t>34,850.03</t>
  </si>
  <si>
    <t>3,740</t>
  </si>
  <si>
    <t>LIN0057024</t>
  </si>
  <si>
    <t>29,359.00</t>
  </si>
  <si>
    <t>26,929.57</t>
  </si>
  <si>
    <t>2,420</t>
  </si>
  <si>
    <t>LIN0057457</t>
  </si>
  <si>
    <t>18,997.00</t>
  </si>
  <si>
    <t>17,425.02</t>
  </si>
  <si>
    <t>LIN0057535</t>
  </si>
  <si>
    <t>18,840.00</t>
  </si>
  <si>
    <t>17,281.01</t>
  </si>
  <si>
    <t>LIN0058597</t>
  </si>
  <si>
    <t>19,009.11</t>
  </si>
  <si>
    <t>LIN0060127</t>
  </si>
  <si>
    <t>3,445</t>
  </si>
  <si>
    <t>LIN0060183</t>
  </si>
  <si>
    <t>27,043.25</t>
  </si>
  <si>
    <t>24,805.45</t>
  </si>
  <si>
    <t>2,613</t>
  </si>
  <si>
    <t>LIN0064129</t>
  </si>
  <si>
    <t>20,512.05</t>
  </si>
  <si>
    <t>19,118.43</t>
  </si>
  <si>
    <t>LIN0064206</t>
  </si>
  <si>
    <t>25,905.00</t>
  </si>
  <si>
    <t>24,144.98</t>
  </si>
  <si>
    <t>5,940</t>
  </si>
  <si>
    <t>LIN0064310</t>
  </si>
  <si>
    <t>46,629.00</t>
  </si>
  <si>
    <t>43,460.96</t>
  </si>
  <si>
    <t>3,054</t>
  </si>
  <si>
    <t>LIN0067161</t>
  </si>
  <si>
    <t>23,973.90</t>
  </si>
  <si>
    <t>22,195.01</t>
  </si>
  <si>
    <t>3,028</t>
  </si>
  <si>
    <t>LIN0067419</t>
  </si>
  <si>
    <t>23,769.80</t>
  </si>
  <si>
    <t>22,006.05</t>
  </si>
  <si>
    <t>LIN0067940</t>
  </si>
  <si>
    <t>17,270.00</t>
  </si>
  <si>
    <t>15,988.54</t>
  </si>
  <si>
    <t>LIN0067942</t>
  </si>
  <si>
    <t>19,186.25</t>
  </si>
  <si>
    <t>3,686</t>
  </si>
  <si>
    <t>LIN0068031</t>
  </si>
  <si>
    <t>28,935.10</t>
  </si>
  <si>
    <t>26,788.08</t>
  </si>
  <si>
    <t>5,018</t>
  </si>
  <si>
    <t>LIN0068495</t>
  </si>
  <si>
    <t>39,391.30</t>
  </si>
  <si>
    <t>36,468.42</t>
  </si>
  <si>
    <t>B-G25H-W19PNT-250 gm White Printed  Jar</t>
  </si>
  <si>
    <t>8.7237</t>
  </si>
  <si>
    <t>2,140</t>
  </si>
  <si>
    <t>LIN0067300</t>
  </si>
  <si>
    <t>18,668.72</t>
  </si>
  <si>
    <t>17,275.19</t>
  </si>
  <si>
    <t>LIN0068322</t>
  </si>
  <si>
    <t>20,099.40</t>
  </si>
  <si>
    <t>19,374.05</t>
  </si>
  <si>
    <t>B-G26-N14-HA-200 gm Natural Jar</t>
  </si>
  <si>
    <t>5.20</t>
  </si>
  <si>
    <t>LIN0066561</t>
  </si>
  <si>
    <t>HAL02</t>
  </si>
  <si>
    <t>7,280.00</t>
  </si>
  <si>
    <t>5,548.40</t>
  </si>
  <si>
    <t>LIN0066563</t>
  </si>
  <si>
    <t>70,720.00</t>
  </si>
  <si>
    <t>53,898.70</t>
  </si>
  <si>
    <t>B-G30-LGN11-100 gm L Green Jar</t>
  </si>
  <si>
    <t>4.20</t>
  </si>
  <si>
    <t>LIN0064275</t>
  </si>
  <si>
    <t>23,224.32</t>
  </si>
  <si>
    <t>19,758.07</t>
  </si>
  <si>
    <t>B-G31-N13-100 gm Natural jar</t>
  </si>
  <si>
    <t>5.17</t>
  </si>
  <si>
    <t>LIN0061605</t>
  </si>
  <si>
    <t>13,305.60</t>
  </si>
  <si>
    <t>10,722.67</t>
  </si>
  <si>
    <t>LIN0061635</t>
  </si>
  <si>
    <t>12,867.21</t>
  </si>
  <si>
    <t>LIN0061708</t>
  </si>
  <si>
    <t>19,300.81</t>
  </si>
  <si>
    <t>-576</t>
  </si>
  <si>
    <t>-2,977.92</t>
  </si>
  <si>
    <t>-2,125.31</t>
  </si>
  <si>
    <t>2,977.92</t>
  </si>
  <si>
    <t>B-G31-W13-100 gm White Jar</t>
  </si>
  <si>
    <t>LIN0056700</t>
  </si>
  <si>
    <t>14,889.60</t>
  </si>
  <si>
    <t>11,126.62</t>
  </si>
  <si>
    <t>2,858.80</t>
  </si>
  <si>
    <t>2,225.32</t>
  </si>
  <si>
    <t>LIN0056772</t>
  </si>
  <si>
    <t>5,955.84</t>
  </si>
  <si>
    <t>4,450.65</t>
  </si>
  <si>
    <t>LIN0056776</t>
  </si>
  <si>
    <t>LIN0057013</t>
  </si>
  <si>
    <t>14,294.02</t>
  </si>
  <si>
    <t>LIN0060026</t>
  </si>
  <si>
    <t>5,717.61</t>
  </si>
  <si>
    <t>LIN0060471</t>
  </si>
  <si>
    <t>LIN0060605</t>
  </si>
  <si>
    <t>29,779.20</t>
  </si>
  <si>
    <t>22,253.24</t>
  </si>
  <si>
    <t>LIN0060700</t>
  </si>
  <si>
    <t>LIN0060751</t>
  </si>
  <si>
    <t>KAM01</t>
  </si>
  <si>
    <t>LIN0060761</t>
  </si>
  <si>
    <t>LIN0060817</t>
  </si>
  <si>
    <t>11,435.21</t>
  </si>
  <si>
    <t>8,901.30</t>
  </si>
  <si>
    <t>LIN0060905</t>
  </si>
  <si>
    <t>21,369.60</t>
  </si>
  <si>
    <t>15,577.27</t>
  </si>
  <si>
    <t>LIN0060950</t>
  </si>
  <si>
    <t>18,316.80</t>
  </si>
  <si>
    <t>13,351.94</t>
  </si>
  <si>
    <t>LIN0061044</t>
  </si>
  <si>
    <t>24,422.40</t>
  </si>
  <si>
    <t>18,491.12</t>
  </si>
  <si>
    <t>LIN0061119</t>
  </si>
  <si>
    <t>64,108.80</t>
  </si>
  <si>
    <t>48,539.19</t>
  </si>
  <si>
    <t>LIN0061316</t>
  </si>
  <si>
    <t>2,311.39</t>
  </si>
  <si>
    <t>LIN0061420</t>
  </si>
  <si>
    <t>25,729.23</t>
  </si>
  <si>
    <t>20,802.51</t>
  </si>
  <si>
    <t>LIN0061495</t>
  </si>
  <si>
    <t>LIN0061631</t>
  </si>
  <si>
    <t>4,622.78</t>
  </si>
  <si>
    <t>LIN0061952</t>
  </si>
  <si>
    <t>23,823.36</t>
  </si>
  <si>
    <t>18,468.91</t>
  </si>
  <si>
    <t>-4,608</t>
  </si>
  <si>
    <t>LIN8002390</t>
  </si>
  <si>
    <t>-23,823.36</t>
  </si>
  <si>
    <t>-18,468.91</t>
  </si>
  <si>
    <t>2,310.49</t>
  </si>
  <si>
    <t>2,311.11</t>
  </si>
  <si>
    <t>2,310.58</t>
  </si>
  <si>
    <t>LIN0063687</t>
  </si>
  <si>
    <t>LIN0063959</t>
  </si>
  <si>
    <t>21,312</t>
  </si>
  <si>
    <t>LIN0064143</t>
  </si>
  <si>
    <t>112,953.60</t>
  </si>
  <si>
    <t>85,491.38</t>
  </si>
  <si>
    <t>LIN0064208</t>
  </si>
  <si>
    <t>18,484.62</t>
  </si>
  <si>
    <t>LIN0064241</t>
  </si>
  <si>
    <t>LIN0064544</t>
  </si>
  <si>
    <t>LIN0065858</t>
  </si>
  <si>
    <t>4,621.16</t>
  </si>
  <si>
    <t>39,168</t>
  </si>
  <si>
    <t>LIN0066110</t>
  </si>
  <si>
    <t>207,590.40</t>
  </si>
  <si>
    <t>157,119.30</t>
  </si>
  <si>
    <t>LIN0066216</t>
  </si>
  <si>
    <t>2,272.41</t>
  </si>
  <si>
    <t>LIN0066410</t>
  </si>
  <si>
    <t>6,105.60</t>
  </si>
  <si>
    <t>4,544.82</t>
  </si>
  <si>
    <t>LIN0067547</t>
  </si>
  <si>
    <t>LIN0067930</t>
  </si>
  <si>
    <t>LIN0067972</t>
  </si>
  <si>
    <t>LIN0068058</t>
  </si>
  <si>
    <t>B-G33P-CL11-100 gm Pvc Clear jar</t>
  </si>
  <si>
    <t>LIN0059372</t>
  </si>
  <si>
    <t>19,920.00</t>
  </si>
  <si>
    <t>13,796.40</t>
  </si>
  <si>
    <t>LIN0059515</t>
  </si>
  <si>
    <t>2,390.40</t>
  </si>
  <si>
    <t>1,724.55</t>
  </si>
  <si>
    <t>4,980.00</t>
  </si>
  <si>
    <t>3,449.10</t>
  </si>
  <si>
    <t>B-G33P-CL11SERV-100 gm Pvc Clear Printed Serveskine Jar</t>
  </si>
  <si>
    <t>LIN0059572</t>
  </si>
  <si>
    <t>16,860.00</t>
  </si>
  <si>
    <t>13,738.74</t>
  </si>
  <si>
    <t>16,996</t>
  </si>
  <si>
    <t>LIN0059874</t>
  </si>
  <si>
    <t>95,517.52</t>
  </si>
  <si>
    <t>77,834.54</t>
  </si>
  <si>
    <t>B-G33P-N11-100 gm Natural jar</t>
  </si>
  <si>
    <t>4.10</t>
  </si>
  <si>
    <t>LIN0056686</t>
  </si>
  <si>
    <t>7,171.20</t>
  </si>
  <si>
    <t>6,472.48</t>
  </si>
  <si>
    <t>LIN0056735</t>
  </si>
  <si>
    <t>23,904.00</t>
  </si>
  <si>
    <t>21,574.92</t>
  </si>
  <si>
    <t>LIN0057309</t>
  </si>
  <si>
    <t>26,294.40</t>
  </si>
  <si>
    <t>23,732.41</t>
  </si>
  <si>
    <t>599</t>
  </si>
  <si>
    <t>LIN0057312</t>
  </si>
  <si>
    <t>2,386.42</t>
  </si>
  <si>
    <t>2,153.90</t>
  </si>
  <si>
    <t>LIN0057573</t>
  </si>
  <si>
    <t>LIN0058031</t>
  </si>
  <si>
    <t>2,157.49</t>
  </si>
  <si>
    <t>275</t>
  </si>
  <si>
    <t>LIN0058409</t>
  </si>
  <si>
    <t>1,095.60</t>
  </si>
  <si>
    <t>988.85</t>
  </si>
  <si>
    <t>LIN0058449</t>
  </si>
  <si>
    <t>11,952.00</t>
  </si>
  <si>
    <t>10,787.46</t>
  </si>
  <si>
    <t>LIN0059081</t>
  </si>
  <si>
    <t>12,000.00</t>
  </si>
  <si>
    <t>LIN0059467</t>
  </si>
  <si>
    <t>LIN0059502</t>
  </si>
  <si>
    <t>48,000.00</t>
  </si>
  <si>
    <t>43,149.84</t>
  </si>
  <si>
    <t>LIN0059503</t>
  </si>
  <si>
    <t>LIN0059526</t>
  </si>
  <si>
    <t>14,342.40</t>
  </si>
  <si>
    <t>12,944.95</t>
  </si>
  <si>
    <t>LIN0059565</t>
  </si>
  <si>
    <t>19,200.00</t>
  </si>
  <si>
    <t>17,259.94</t>
  </si>
  <si>
    <t>LIN0059704</t>
  </si>
  <si>
    <t>66,931.20</t>
  </si>
  <si>
    <t>60,409.78</t>
  </si>
  <si>
    <t>LIN0059734</t>
  </si>
  <si>
    <t>4,780.80</t>
  </si>
  <si>
    <t>4,314.98</t>
  </si>
  <si>
    <t>LIN0059846</t>
  </si>
  <si>
    <t>LIN0059882</t>
  </si>
  <si>
    <t>32,520.00</t>
  </si>
  <si>
    <t>-6,000</t>
  </si>
  <si>
    <t>LIN8002283</t>
  </si>
  <si>
    <t>-23,904.00</t>
  </si>
  <si>
    <t>-21,574.92</t>
  </si>
  <si>
    <t>16,260.00</t>
  </si>
  <si>
    <t>9,365.76</t>
  </si>
  <si>
    <t>LIN0060354</t>
  </si>
  <si>
    <t>3,121.92</t>
  </si>
  <si>
    <t>LIN0060476</t>
  </si>
  <si>
    <t>45,307.33</t>
  </si>
  <si>
    <t>LIN0060579</t>
  </si>
  <si>
    <t>12,487.68</t>
  </si>
  <si>
    <t>8,629.97</t>
  </si>
  <si>
    <t>LIN8002332</t>
  </si>
  <si>
    <t>-32,520.00</t>
  </si>
  <si>
    <t>-21,609.84</t>
  </si>
  <si>
    <t>2,160.98</t>
  </si>
  <si>
    <t>2,159.71</t>
  </si>
  <si>
    <t>-600</t>
  </si>
  <si>
    <t>-3,121.92</t>
  </si>
  <si>
    <t>-2,159.71</t>
  </si>
  <si>
    <t>LIN0062182</t>
  </si>
  <si>
    <t>29,268.00</t>
  </si>
  <si>
    <t>19,440.92</t>
  </si>
  <si>
    <t>LIN0062204</t>
  </si>
  <si>
    <t>2,160.10</t>
  </si>
  <si>
    <t>LIN0062373</t>
  </si>
  <si>
    <t>LIN0062614</t>
  </si>
  <si>
    <t>2,361.60</t>
  </si>
  <si>
    <t>2,160.82</t>
  </si>
  <si>
    <t>4,723.20</t>
  </si>
  <si>
    <t>4,321.82</t>
  </si>
  <si>
    <t>7,084.80</t>
  </si>
  <si>
    <t>6,482.74</t>
  </si>
  <si>
    <t>2,160.94</t>
  </si>
  <si>
    <t>LIN0063456</t>
  </si>
  <si>
    <t>21,609.42</t>
  </si>
  <si>
    <t>LIN0063476</t>
  </si>
  <si>
    <t>28,339.20</t>
  </si>
  <si>
    <t>25,931.30</t>
  </si>
  <si>
    <t>LIN0063483</t>
  </si>
  <si>
    <t>25,977.60</t>
  </si>
  <si>
    <t>23,770.36</t>
  </si>
  <si>
    <t>LIN0063636</t>
  </si>
  <si>
    <t>11,808.00</t>
  </si>
  <si>
    <t>10,804.74</t>
  </si>
  <si>
    <t>LIN0063763</t>
  </si>
  <si>
    <t>70,848.00</t>
  </si>
  <si>
    <t>64,828.44</t>
  </si>
  <si>
    <t>2,160.95</t>
  </si>
  <si>
    <t>LIN0064062</t>
  </si>
  <si>
    <t>35,772.00</t>
  </si>
  <si>
    <t>23,770.43</t>
  </si>
  <si>
    <t>LIN0064133</t>
  </si>
  <si>
    <t>6,504.00</t>
  </si>
  <si>
    <t>4,321.90</t>
  </si>
  <si>
    <t>LIN0064265</t>
  </si>
  <si>
    <t>39,024.00</t>
  </si>
  <si>
    <t>25,931.38</t>
  </si>
  <si>
    <t>LIN0064318</t>
  </si>
  <si>
    <t>LIN0064751</t>
  </si>
  <si>
    <t>8,643.79</t>
  </si>
  <si>
    <t>LIN0064960</t>
  </si>
  <si>
    <t>LIN0065385</t>
  </si>
  <si>
    <t>6,482.84</t>
  </si>
  <si>
    <t>LIN0066091</t>
  </si>
  <si>
    <t>LIN0066095</t>
  </si>
  <si>
    <t>110,568.00</t>
  </si>
  <si>
    <t>73,472.23</t>
  </si>
  <si>
    <t>LIN0066169</t>
  </si>
  <si>
    <t>15,126.64</t>
  </si>
  <si>
    <t>LIN0066293</t>
  </si>
  <si>
    <t>18,892.80</t>
  </si>
  <si>
    <t>17,137.49</t>
  </si>
  <si>
    <t>LIN0066374</t>
  </si>
  <si>
    <t>14,995.30</t>
  </si>
  <si>
    <t>LIN0066438</t>
  </si>
  <si>
    <t>21,254.40</t>
  </si>
  <si>
    <t>19,279.67</t>
  </si>
  <si>
    <t>LIN0066489</t>
  </si>
  <si>
    <t>9,446.40</t>
  </si>
  <si>
    <t>8,568.74</t>
  </si>
  <si>
    <t>LIN0066891</t>
  </si>
  <si>
    <t>2,142.19</t>
  </si>
  <si>
    <t>LIN0066921</t>
  </si>
  <si>
    <t>LIN0067245</t>
  </si>
  <si>
    <t>4,284.37</t>
  </si>
  <si>
    <t>LIN0067659</t>
  </si>
  <si>
    <t>3,148.80</t>
  </si>
  <si>
    <t>2,856.25</t>
  </si>
  <si>
    <t>LIN8002704</t>
  </si>
  <si>
    <t>-3,148.80</t>
  </si>
  <si>
    <t>-2,856.25</t>
  </si>
  <si>
    <t>LIN0067666</t>
  </si>
  <si>
    <t>LIN0067835</t>
  </si>
  <si>
    <t>25,706.23</t>
  </si>
  <si>
    <t>43,027.20</t>
  </si>
  <si>
    <t>38,834.86</t>
  </si>
  <si>
    <t>EIN0001061</t>
  </si>
  <si>
    <t>110,158.95</t>
  </si>
  <si>
    <t>B-G33PZ-CL11-100 gm PVC Clear Jar(500006268)</t>
  </si>
  <si>
    <t>LIN0056732</t>
  </si>
  <si>
    <t>17,164.80</t>
  </si>
  <si>
    <t>10,927.83</t>
  </si>
  <si>
    <t>LIN0056801</t>
  </si>
  <si>
    <t>LIN0056820</t>
  </si>
  <si>
    <t>10,728.00</t>
  </si>
  <si>
    <t>6,829.90</t>
  </si>
  <si>
    <t>LIN0056968</t>
  </si>
  <si>
    <t>19,310.40</t>
  </si>
  <si>
    <t>12,293.81</t>
  </si>
  <si>
    <t>LIN0057272</t>
  </si>
  <si>
    <t>34,149.48</t>
  </si>
  <si>
    <t>7,680</t>
  </si>
  <si>
    <t>LIN0057366</t>
  </si>
  <si>
    <t>34,329.60</t>
  </si>
  <si>
    <t>21,855.67</t>
  </si>
  <si>
    <t>LIN0057438</t>
  </si>
  <si>
    <t>38,620.80</t>
  </si>
  <si>
    <t>24,587.63</t>
  </si>
  <si>
    <t>LIN0057537</t>
  </si>
  <si>
    <t>LIN0057697</t>
  </si>
  <si>
    <t>6,436.80</t>
  </si>
  <si>
    <t>4,097.94</t>
  </si>
  <si>
    <t>LIN0058870</t>
  </si>
  <si>
    <t>23,601.60</t>
  </si>
  <si>
    <t>15,025.77</t>
  </si>
  <si>
    <t>LIN0058968</t>
  </si>
  <si>
    <t>36,475.20</t>
  </si>
  <si>
    <t>23,221.65</t>
  </si>
  <si>
    <t>LIN0059056</t>
  </si>
  <si>
    <t>LIN0059119</t>
  </si>
  <si>
    <t>12,480</t>
  </si>
  <si>
    <t>LIN0059202</t>
  </si>
  <si>
    <t>55,785.60</t>
  </si>
  <si>
    <t>35,515.46</t>
  </si>
  <si>
    <t>LIN0059254</t>
  </si>
  <si>
    <t>27,319.58</t>
  </si>
  <si>
    <t>LIN0059301</t>
  </si>
  <si>
    <t>40,766.40</t>
  </si>
  <si>
    <t>25,953.60</t>
  </si>
  <si>
    <t>LIN0059392</t>
  </si>
  <si>
    <t>LIN0059485</t>
  </si>
  <si>
    <t>24,717.31</t>
  </si>
  <si>
    <t>16,391.75</t>
  </si>
  <si>
    <t>LIN0059602</t>
  </si>
  <si>
    <t>55,613.95</t>
  </si>
  <si>
    <t>36,881.44</t>
  </si>
  <si>
    <t>25,440</t>
  </si>
  <si>
    <t>LIN0059688</t>
  </si>
  <si>
    <t>109,168.13</t>
  </si>
  <si>
    <t>72,396.90</t>
  </si>
  <si>
    <t>LIN0059699</t>
  </si>
  <si>
    <t>37,075.97</t>
  </si>
  <si>
    <t>LIN0059771</t>
  </si>
  <si>
    <t>30,896.64</t>
  </si>
  <si>
    <t>20,489.69</t>
  </si>
  <si>
    <t>LIN0059859</t>
  </si>
  <si>
    <t>32,956.42</t>
  </si>
  <si>
    <t>32,160</t>
  </si>
  <si>
    <t>LIN0060045</t>
  </si>
  <si>
    <t>138,004.99</t>
  </si>
  <si>
    <t>91,520.61</t>
  </si>
  <si>
    <t>B-G33-W11-100 gm White Petroleum Jelly Jar</t>
  </si>
  <si>
    <t>4.28</t>
  </si>
  <si>
    <t>LIN0065557</t>
  </si>
  <si>
    <t>9,561.60</t>
  </si>
  <si>
    <t>8,018.61</t>
  </si>
  <si>
    <t>LIN0065679</t>
  </si>
  <si>
    <t>19,720.80</t>
  </si>
  <si>
    <t>16,538.39</t>
  </si>
  <si>
    <t>9,861.12</t>
  </si>
  <si>
    <t>8,284.61</t>
  </si>
  <si>
    <t>28/09/2018</t>
  </si>
  <si>
    <t>LIN0066796</t>
  </si>
  <si>
    <t>12,326.40</t>
  </si>
  <si>
    <t>10,355.76</t>
  </si>
  <si>
    <t>23,400</t>
  </si>
  <si>
    <t>EIN0001058</t>
  </si>
  <si>
    <t>99,761.67</t>
  </si>
  <si>
    <t>81,439.02</t>
  </si>
  <si>
    <t>B-GL15-W16-150 ml White Glue Bottle</t>
  </si>
  <si>
    <t>6.2133</t>
  </si>
  <si>
    <t>LIN0056871</t>
  </si>
  <si>
    <t>41,753.38</t>
  </si>
  <si>
    <t>31,254.02</t>
  </si>
  <si>
    <t>16,632</t>
  </si>
  <si>
    <t>LIN0062678</t>
  </si>
  <si>
    <t>HEN01</t>
  </si>
  <si>
    <t>68,690.16</t>
  </si>
  <si>
    <t>75,835.93</t>
  </si>
  <si>
    <t>LIN0062731</t>
  </si>
  <si>
    <t>16,652.16</t>
  </si>
  <si>
    <t>18,384.47</t>
  </si>
  <si>
    <t>LIN0062813</t>
  </si>
  <si>
    <t>18,733.68</t>
  </si>
  <si>
    <t>20,682.53</t>
  </si>
  <si>
    <t>B-GP103B-N10-100 ml Natural Sprayer Bottle</t>
  </si>
  <si>
    <t>5.85</t>
  </si>
  <si>
    <t>23,700</t>
  </si>
  <si>
    <t>EIN0000904</t>
  </si>
  <si>
    <t>96,111.37</t>
  </si>
  <si>
    <t>75,019.27</t>
  </si>
  <si>
    <t>EIN0000937</t>
  </si>
  <si>
    <t>36,969.68</t>
  </si>
  <si>
    <t>29,121.40</t>
  </si>
  <si>
    <t>B-GP103B-PN10-100 ml Pearly Natural Sprayer Bottle</t>
  </si>
  <si>
    <t>LIN0061784</t>
  </si>
  <si>
    <t>23,587.20</t>
  </si>
  <si>
    <t>13,860.21</t>
  </si>
  <si>
    <t>B-GP103B-RD10-100 ml Red Sprayer Bottle</t>
  </si>
  <si>
    <t>LIN0056697</t>
  </si>
  <si>
    <t>13,020.00</t>
  </si>
  <si>
    <t>13,311.44</t>
  </si>
  <si>
    <t>LIN0056822</t>
  </si>
  <si>
    <t>3,931.20</t>
  </si>
  <si>
    <t>2,218.57</t>
  </si>
  <si>
    <t>LIN0056896</t>
  </si>
  <si>
    <t>8,680.00</t>
  </si>
  <si>
    <t>8,874.29</t>
  </si>
  <si>
    <t>LIN0057646</t>
  </si>
  <si>
    <t>2,170.00</t>
  </si>
  <si>
    <t>LIN0057647</t>
  </si>
  <si>
    <t>7,700</t>
  </si>
  <si>
    <t>LIN0057713</t>
  </si>
  <si>
    <t>23,870.00</t>
  </si>
  <si>
    <t>24,404.30</t>
  </si>
  <si>
    <t>LIN0057790</t>
  </si>
  <si>
    <t>6,510.00</t>
  </si>
  <si>
    <t>6,655.72</t>
  </si>
  <si>
    <t>LIN0057974</t>
  </si>
  <si>
    <t>10,850.00</t>
  </si>
  <si>
    <t>11,092.87</t>
  </si>
  <si>
    <t>LIN0058050</t>
  </si>
  <si>
    <t>4,900</t>
  </si>
  <si>
    <t>LIN0058126</t>
  </si>
  <si>
    <t>15,190.00</t>
  </si>
  <si>
    <t>15,530.01</t>
  </si>
  <si>
    <t>LIN0058844</t>
  </si>
  <si>
    <t>LIN0058990</t>
  </si>
  <si>
    <t>LIN0059049</t>
  </si>
  <si>
    <t>LIN0059108</t>
  </si>
  <si>
    <t>4,340.00</t>
  </si>
  <si>
    <t>4,437.15</t>
  </si>
  <si>
    <t>LIN0059509</t>
  </si>
  <si>
    <t>20,832.00</t>
  </si>
  <si>
    <t>22,185.73</t>
  </si>
  <si>
    <t>LIN0059612</t>
  </si>
  <si>
    <t>14,582.40</t>
  </si>
  <si>
    <t>LIN0059717</t>
  </si>
  <si>
    <t>27,081.60</t>
  </si>
  <si>
    <t>28,841.45</t>
  </si>
  <si>
    <t>LIN0059726</t>
  </si>
  <si>
    <t>8,332.80</t>
  </si>
  <si>
    <t>LIN0059837</t>
  </si>
  <si>
    <t>12,499.20</t>
  </si>
  <si>
    <t>LIN0060202</t>
  </si>
  <si>
    <t>2,083.20</t>
  </si>
  <si>
    <t>LIN0063516</t>
  </si>
  <si>
    <t>4,166.40</t>
  </si>
  <si>
    <t>4,651.72</t>
  </si>
  <si>
    <t>LIN0063729</t>
  </si>
  <si>
    <t>18,748.80</t>
  </si>
  <si>
    <t>20,932.82</t>
  </si>
  <si>
    <t>LIN0063730</t>
  </si>
  <si>
    <t>16,665.60</t>
  </si>
  <si>
    <t>18,606.95</t>
  </si>
  <si>
    <t>LIN0064670</t>
  </si>
  <si>
    <t>9,303.48</t>
  </si>
  <si>
    <t>LIN0064721</t>
  </si>
  <si>
    <t>13,955.21</t>
  </si>
  <si>
    <t>9,800</t>
  </si>
  <si>
    <t>LIN0064803</t>
  </si>
  <si>
    <t>29,164.80</t>
  </si>
  <si>
    <t>32,562.17</t>
  </si>
  <si>
    <t>LIN0064870</t>
  </si>
  <si>
    <t>LIN0064871</t>
  </si>
  <si>
    <t>LIN0064911</t>
  </si>
  <si>
    <t>LIN0064982</t>
  </si>
  <si>
    <t>16,281.08</t>
  </si>
  <si>
    <t>LIN0065023</t>
  </si>
  <si>
    <t>LIN0065048</t>
  </si>
  <si>
    <t>2,325.87</t>
  </si>
  <si>
    <t>LIN0065491</t>
  </si>
  <si>
    <t>LIN0065566</t>
  </si>
  <si>
    <t>LIN0065627</t>
  </si>
  <si>
    <t>LIN0065748</t>
  </si>
  <si>
    <t>LIN0065749</t>
  </si>
  <si>
    <t>LIN0065850</t>
  </si>
  <si>
    <t>LIN0066681</t>
  </si>
  <si>
    <t>4,610.76</t>
  </si>
  <si>
    <t>LIN0066747</t>
  </si>
  <si>
    <t>10,416.00</t>
  </si>
  <si>
    <t>11,526.90</t>
  </si>
  <si>
    <t>LIN0066805</t>
  </si>
  <si>
    <t>16,137.66</t>
  </si>
  <si>
    <t>LIN0067024</t>
  </si>
  <si>
    <t>33,331.20</t>
  </si>
  <si>
    <t>36,886.08</t>
  </si>
  <si>
    <t>LIN0067155</t>
  </si>
  <si>
    <t>2,305.38</t>
  </si>
  <si>
    <t>LIN0067156</t>
  </si>
  <si>
    <t>LIN0067217</t>
  </si>
  <si>
    <t>LIN0067275</t>
  </si>
  <si>
    <t>25,359.18</t>
  </si>
  <si>
    <t>LIN0067334</t>
  </si>
  <si>
    <t>9,221.52</t>
  </si>
  <si>
    <t>LIN0067434</t>
  </si>
  <si>
    <t>6,249.60</t>
  </si>
  <si>
    <t>6,916.14</t>
  </si>
  <si>
    <t>LIN0067565</t>
  </si>
  <si>
    <t>LIN0067631</t>
  </si>
  <si>
    <t>23,053.80</t>
  </si>
  <si>
    <t>LIN0067632</t>
  </si>
  <si>
    <t>B-GP103-GD10-100 ml Gold Bottle</t>
  </si>
  <si>
    <t>LIN0064255</t>
  </si>
  <si>
    <t>35,458.50</t>
  </si>
  <si>
    <t>LIN0064325</t>
  </si>
  <si>
    <t>39,984.00</t>
  </si>
  <si>
    <t>41,368.25</t>
  </si>
  <si>
    <t>LIN0064380</t>
  </si>
  <si>
    <t>14,280.00</t>
  </si>
  <si>
    <t>14,774.38</t>
  </si>
  <si>
    <t>LIN0064409</t>
  </si>
  <si>
    <t>8,568.00</t>
  </si>
  <si>
    <t>8,864.63</t>
  </si>
  <si>
    <t>LIN0064485</t>
  </si>
  <si>
    <t>B-GP103-PK10-100 ml Pink Bottle</t>
  </si>
  <si>
    <t>LIN0059714</t>
  </si>
  <si>
    <t>14,756.55</t>
  </si>
  <si>
    <t>LIN0060460</t>
  </si>
  <si>
    <t>3,010.00</t>
  </si>
  <si>
    <t>2,108.08</t>
  </si>
  <si>
    <t>13,300</t>
  </si>
  <si>
    <t>LIN0060606</t>
  </si>
  <si>
    <t>57,190.00</t>
  </si>
  <si>
    <t>40,053.48</t>
  </si>
  <si>
    <t>LIN0060754</t>
  </si>
  <si>
    <t>12,648.47</t>
  </si>
  <si>
    <t>LIN0060926</t>
  </si>
  <si>
    <t>33,110.00</t>
  </si>
  <si>
    <t>23,188.86</t>
  </si>
  <si>
    <t>-4,200</t>
  </si>
  <si>
    <t>LIN8002317</t>
  </si>
  <si>
    <t>-12,499.20</t>
  </si>
  <si>
    <t>-12,648.47</t>
  </si>
  <si>
    <t>LIN0060935</t>
  </si>
  <si>
    <t>18,060.00</t>
  </si>
  <si>
    <t>-25,900</t>
  </si>
  <si>
    <t>LIN8002372</t>
  </si>
  <si>
    <t>-111,370.00</t>
  </si>
  <si>
    <t>-109,419.21</t>
  </si>
  <si>
    <t>LIN0066395</t>
  </si>
  <si>
    <t>20,577.60</t>
  </si>
  <si>
    <t>LIN0067080</t>
  </si>
  <si>
    <t>17,637.94</t>
  </si>
  <si>
    <t>48,300</t>
  </si>
  <si>
    <t>EIN0000886</t>
  </si>
  <si>
    <t>195,872.54</t>
  </si>
  <si>
    <t>145,457.38</t>
  </si>
  <si>
    <t>25,900</t>
  </si>
  <si>
    <t>EIN0000975</t>
  </si>
  <si>
    <t>105,222.17</t>
  </si>
  <si>
    <t>109,374.92</t>
  </si>
  <si>
    <t>B-GP103-PK13-100 ml Pink Bottle</t>
  </si>
  <si>
    <t>LIN0063543</t>
  </si>
  <si>
    <t>6,557.10</t>
  </si>
  <si>
    <t>LIN0063632</t>
  </si>
  <si>
    <t>38,430.00</t>
  </si>
  <si>
    <t>29,506.93</t>
  </si>
  <si>
    <t>11,900</t>
  </si>
  <si>
    <t>LIN0063732</t>
  </si>
  <si>
    <t>72,590.00</t>
  </si>
  <si>
    <t>55,735.32</t>
  </si>
  <si>
    <t>LIN0063884</t>
  </si>
  <si>
    <t>46,970.00</t>
  </si>
  <si>
    <t>36,064.03</t>
  </si>
  <si>
    <t>LIN0064037</t>
  </si>
  <si>
    <t>LIN0066105</t>
  </si>
  <si>
    <t>42,700.00</t>
  </si>
  <si>
    <t>32,785.48</t>
  </si>
  <si>
    <t>LIN0066236</t>
  </si>
  <si>
    <t>25,620.00</t>
  </si>
  <si>
    <t>19,534.16</t>
  </si>
  <si>
    <t>LIN0066312</t>
  </si>
  <si>
    <t>21,350.00</t>
  </si>
  <si>
    <t>16,278.47</t>
  </si>
  <si>
    <t>LIN0066609</t>
  </si>
  <si>
    <t>B-GP103-PW10-100ml Pearly White Bottle</t>
  </si>
  <si>
    <t>4.64</t>
  </si>
  <si>
    <t>LIN0057213</t>
  </si>
  <si>
    <t>59,243.52</t>
  </si>
  <si>
    <t>43,108.76</t>
  </si>
  <si>
    <t>LIN0058214</t>
  </si>
  <si>
    <t>24,944.64</t>
  </si>
  <si>
    <t>18,151.06</t>
  </si>
  <si>
    <t>LIN0058344</t>
  </si>
  <si>
    <t>3,118.08</t>
  </si>
  <si>
    <t>2,268.88</t>
  </si>
  <si>
    <t>LIN0058748</t>
  </si>
  <si>
    <t>46,771.20</t>
  </si>
  <si>
    <t>34,033.23</t>
  </si>
  <si>
    <t>LIN0059088</t>
  </si>
  <si>
    <t>24,957.70</t>
  </si>
  <si>
    <t>LIN0059712</t>
  </si>
  <si>
    <t>27,090.00</t>
  </si>
  <si>
    <t>20,419.94</t>
  </si>
  <si>
    <t>31,500</t>
  </si>
  <si>
    <t>LIN0060925</t>
  </si>
  <si>
    <t>135,450.00</t>
  </si>
  <si>
    <t>102,099.69</t>
  </si>
  <si>
    <t>-16,100</t>
  </si>
  <si>
    <t>-69,230.00</t>
  </si>
  <si>
    <t>-67,521.47</t>
  </si>
  <si>
    <t>2,935.72</t>
  </si>
  <si>
    <t>2,935.26</t>
  </si>
  <si>
    <t>LIN0064894</t>
  </si>
  <si>
    <t>2,935.21</t>
  </si>
  <si>
    <t>LIN0066241</t>
  </si>
  <si>
    <t>2,917.41</t>
  </si>
  <si>
    <t>LIN0066791</t>
  </si>
  <si>
    <t>12,472.32</t>
  </si>
  <si>
    <t>11,669.64</t>
  </si>
  <si>
    <t>LIN0067684</t>
  </si>
  <si>
    <t>66,816.00</t>
  </si>
  <si>
    <t>62,515.95</t>
  </si>
  <si>
    <t>LIN0067688</t>
  </si>
  <si>
    <t>1,781.76</t>
  </si>
  <si>
    <t>1,667.09</t>
  </si>
  <si>
    <t>LIN0067744</t>
  </si>
  <si>
    <t>B-GP103-RD10-100 ml Red Bottle</t>
  </si>
  <si>
    <t>LIN0056858</t>
  </si>
  <si>
    <t>PRI02</t>
  </si>
  <si>
    <t>11,550.00</t>
  </si>
  <si>
    <t>6,125.47</t>
  </si>
  <si>
    <t>SATISH</t>
  </si>
  <si>
    <t>B-GP103-W10-100 ml White Bottle</t>
  </si>
  <si>
    <t>LIN0058958</t>
  </si>
  <si>
    <t>2,021.37</t>
  </si>
  <si>
    <t>LIN0059217</t>
  </si>
  <si>
    <t>4,680.00</t>
  </si>
  <si>
    <t>2,310.14</t>
  </si>
  <si>
    <t>LIN0060182</t>
  </si>
  <si>
    <t>15,724.80</t>
  </si>
  <si>
    <t>8,085.48</t>
  </si>
  <si>
    <t>LIN0060588</t>
  </si>
  <si>
    <t>7,862.40</t>
  </si>
  <si>
    <t>4,042.74</t>
  </si>
  <si>
    <t>LIN0060595</t>
  </si>
  <si>
    <t>LIN0060791</t>
  </si>
  <si>
    <t>11,793.60</t>
  </si>
  <si>
    <t>6,064.11</t>
  </si>
  <si>
    <t>EIN0000885</t>
  </si>
  <si>
    <t>19,871.13</t>
  </si>
  <si>
    <t>14,149.58</t>
  </si>
  <si>
    <t>23,800</t>
  </si>
  <si>
    <t>EIN0000903</t>
  </si>
  <si>
    <t>96,516.90</t>
  </si>
  <si>
    <t>68,726.55</t>
  </si>
  <si>
    <t>EIN0000953</t>
  </si>
  <si>
    <t>5,687.68</t>
  </si>
  <si>
    <t>5,908.21</t>
  </si>
  <si>
    <t>EIN0000972</t>
  </si>
  <si>
    <t>56,876.85</t>
  </si>
  <si>
    <t>59,054.80</t>
  </si>
  <si>
    <t>EIN0001027</t>
  </si>
  <si>
    <t>2,811.43</t>
  </si>
  <si>
    <t>2,953.38</t>
  </si>
  <si>
    <t>B-GP103-W13-100 ml White Bottle</t>
  </si>
  <si>
    <t>LIN0067282</t>
  </si>
  <si>
    <t>59,780.00</t>
  </si>
  <si>
    <t>45,510.71</t>
  </si>
  <si>
    <t>B-GP103-Y10-100 ml Yellow Bottle</t>
  </si>
  <si>
    <t>3.10</t>
  </si>
  <si>
    <t>LIN0066539</t>
  </si>
  <si>
    <t>CON02</t>
  </si>
  <si>
    <t>45,570.00</t>
  </si>
  <si>
    <t>61,604.47</t>
  </si>
  <si>
    <t>B-GP253B-N20-250 ml Natural Sprayer Bottle</t>
  </si>
  <si>
    <t>9.02</t>
  </si>
  <si>
    <t>LIN0057620</t>
  </si>
  <si>
    <t>2,597.76</t>
  </si>
  <si>
    <t>1,769.48</t>
  </si>
  <si>
    <t>B-GP253B-PN20-250ml Pearly Natural Sprayer Bottle</t>
  </si>
  <si>
    <t>5,100.000000</t>
  </si>
  <si>
    <t>LIN0059758</t>
  </si>
  <si>
    <t>44,161.92</t>
  </si>
  <si>
    <t>30,363.82</t>
  </si>
  <si>
    <t>3,000.000000</t>
  </si>
  <si>
    <t>LIN0060126</t>
  </si>
  <si>
    <t>17,861.07</t>
  </si>
  <si>
    <t>B-GP253B-RD20-250 ml Red Sprayer Bottle</t>
  </si>
  <si>
    <t>LIN0057798</t>
  </si>
  <si>
    <t>5,490.00</t>
  </si>
  <si>
    <t>5,406.71</t>
  </si>
  <si>
    <t>LIN0057976</t>
  </si>
  <si>
    <t>14,640.00</t>
  </si>
  <si>
    <t>14,417.88</t>
  </si>
  <si>
    <t>LIN0058051</t>
  </si>
  <si>
    <t>18,300.00</t>
  </si>
  <si>
    <t>18,022.35</t>
  </si>
  <si>
    <t>LIN0058125</t>
  </si>
  <si>
    <t>34,770.00</t>
  </si>
  <si>
    <t>34,242.47</t>
  </si>
  <si>
    <t>LIN0058677</t>
  </si>
  <si>
    <t>49,410.00</t>
  </si>
  <si>
    <t>48,660.35</t>
  </si>
  <si>
    <t>LIN0058991</t>
  </si>
  <si>
    <t>LIN0059050</t>
  </si>
  <si>
    <t>23,790.00</t>
  </si>
  <si>
    <t>23,429.06</t>
  </si>
  <si>
    <t>LIN0059107</t>
  </si>
  <si>
    <t>16,470.00</t>
  </si>
  <si>
    <t>16,220.12</t>
  </si>
  <si>
    <t>LIN0059251</t>
  </si>
  <si>
    <t>12,615.65</t>
  </si>
  <si>
    <t>LIN0059294</t>
  </si>
  <si>
    <t>15,811.20</t>
  </si>
  <si>
    <t>LIN0059363</t>
  </si>
  <si>
    <t>25,231.29</t>
  </si>
  <si>
    <t>LIN0059421</t>
  </si>
  <si>
    <t>22,838.40</t>
  </si>
  <si>
    <t>LIN0059512</t>
  </si>
  <si>
    <t>50,462.58</t>
  </si>
  <si>
    <t>-8,400</t>
  </si>
  <si>
    <t>LIN8002246</t>
  </si>
  <si>
    <t>-51,240.00</t>
  </si>
  <si>
    <t>-50,462.58</t>
  </si>
  <si>
    <t>18,900</t>
  </si>
  <si>
    <t>LIN0059638</t>
  </si>
  <si>
    <t>110,678.40</t>
  </si>
  <si>
    <t>113,540.81</t>
  </si>
  <si>
    <t>LIN0059718</t>
  </si>
  <si>
    <t>21,960.00</t>
  </si>
  <si>
    <t>21,626.82</t>
  </si>
  <si>
    <t>LIN0059836</t>
  </si>
  <si>
    <t>36,892.80</t>
  </si>
  <si>
    <t>37,846.94</t>
  </si>
  <si>
    <t>LIN0059943</t>
  </si>
  <si>
    <t>7,027.20</t>
  </si>
  <si>
    <t>7,208.94</t>
  </si>
  <si>
    <t>LIN0059951</t>
  </si>
  <si>
    <t>8,784.00</t>
  </si>
  <si>
    <t>9,011.18</t>
  </si>
  <si>
    <t>LIN0060062</t>
  </si>
  <si>
    <t>43,920.00</t>
  </si>
  <si>
    <t>45,055.88</t>
  </si>
  <si>
    <t>LIN0060143</t>
  </si>
  <si>
    <t>42,163.20</t>
  </si>
  <si>
    <t>43,253.64</t>
  </si>
  <si>
    <t>LIN0060370</t>
  </si>
  <si>
    <t>LIN0065484</t>
  </si>
  <si>
    <t>19,324.80</t>
  </si>
  <si>
    <t>20,038.13</t>
  </si>
  <si>
    <t>LIN0065568</t>
  </si>
  <si>
    <t>26,352.00</t>
  </si>
  <si>
    <t>27,324.72</t>
  </si>
  <si>
    <t>LIN0065628</t>
  </si>
  <si>
    <t>21,081.60</t>
  </si>
  <si>
    <t>21,859.78</t>
  </si>
  <si>
    <t>LIN0065750</t>
  </si>
  <si>
    <t>75,542.40</t>
  </si>
  <si>
    <t>78,330.86</t>
  </si>
  <si>
    <t>LIN0067633</t>
  </si>
  <si>
    <t>33,379.20</t>
  </si>
  <si>
    <t>34,326.20</t>
  </si>
  <si>
    <t>B-GP253-N20-250 ml Natural Bottle</t>
  </si>
  <si>
    <t>LIN0063127</t>
  </si>
  <si>
    <t>1,804.14</t>
  </si>
  <si>
    <t>LIN0063274</t>
  </si>
  <si>
    <t>18,184.32</t>
  </si>
  <si>
    <t>12,628.96</t>
  </si>
  <si>
    <t>LIN0066961</t>
  </si>
  <si>
    <t>12,521.33</t>
  </si>
  <si>
    <t>LIN0067393</t>
  </si>
  <si>
    <t>5,195.52</t>
  </si>
  <si>
    <t>3,577.52</t>
  </si>
  <si>
    <t>LIN0067396</t>
  </si>
  <si>
    <t>7,793.28</t>
  </si>
  <si>
    <t>5,366.29</t>
  </si>
  <si>
    <t>LIN0067811</t>
  </si>
  <si>
    <t>1,788.76</t>
  </si>
  <si>
    <t>B-GP253-PK20-250 ml Pink Bottle</t>
  </si>
  <si>
    <t>1,793.87</t>
  </si>
  <si>
    <t>LIN0059838</t>
  </si>
  <si>
    <t>25,114.11</t>
  </si>
  <si>
    <t>LIN0059938</t>
  </si>
  <si>
    <t>23,320.25</t>
  </si>
  <si>
    <t>LIN0060145</t>
  </si>
  <si>
    <t>9,150.00</t>
  </si>
  <si>
    <t>8,969.33</t>
  </si>
  <si>
    <t>LIN0063938</t>
  </si>
  <si>
    <t>29,865.60</t>
  </si>
  <si>
    <t>31,065.27</t>
  </si>
  <si>
    <t>LIN0067800</t>
  </si>
  <si>
    <t>30,810.17</t>
  </si>
  <si>
    <t>LIN0068497</t>
  </si>
  <si>
    <t>24,630.00</t>
  </si>
  <si>
    <t>18,123.63</t>
  </si>
  <si>
    <t>B-GP253-PN20-250 ml Pearly Natural Bottle</t>
  </si>
  <si>
    <t>LIN0057692</t>
  </si>
  <si>
    <t>60,614.40</t>
  </si>
  <si>
    <t>41,516.51</t>
  </si>
  <si>
    <t>200</t>
  </si>
  <si>
    <t>LIN0057718</t>
  </si>
  <si>
    <t>1,731.84</t>
  </si>
  <si>
    <t>1,186.19</t>
  </si>
  <si>
    <t>LIN0060078</t>
  </si>
  <si>
    <t>17,792.79</t>
  </si>
  <si>
    <t>LIN0060122</t>
  </si>
  <si>
    <t>12,454.95</t>
  </si>
  <si>
    <t>LIN0060124</t>
  </si>
  <si>
    <t>1,779.28</t>
  </si>
  <si>
    <t>LIN0064629</t>
  </si>
  <si>
    <t>51,955.20</t>
  </si>
  <si>
    <t>36,284.10</t>
  </si>
  <si>
    <t>LIN0064757</t>
  </si>
  <si>
    <t>3,628.41</t>
  </si>
  <si>
    <t>LIN0066159</t>
  </si>
  <si>
    <t>1,814.21</t>
  </si>
  <si>
    <t>LIN0066648</t>
  </si>
  <si>
    <t>12,988.80</t>
  </si>
  <si>
    <t>8,994.63</t>
  </si>
  <si>
    <t>LIN0067479</t>
  </si>
  <si>
    <t>1,798.93</t>
  </si>
  <si>
    <t>LIN0067699</t>
  </si>
  <si>
    <t>B-GP253-W20-250 ml White Bottle</t>
  </si>
  <si>
    <t>LIN0059367</t>
  </si>
  <si>
    <t>2,175.00</t>
  </si>
  <si>
    <t>1,840.81</t>
  </si>
  <si>
    <t>LIN0066419</t>
  </si>
  <si>
    <t>1,805.11</t>
  </si>
  <si>
    <t>LIN0067283</t>
  </si>
  <si>
    <t>36,540.00</t>
  </si>
  <si>
    <t>25,271.48</t>
  </si>
  <si>
    <t>B-GP503B-N36-500 ml Natural Sprayer Bottle</t>
  </si>
  <si>
    <t>EIN0000944</t>
  </si>
  <si>
    <t>186,328.55</t>
  </si>
  <si>
    <t>114,267.97</t>
  </si>
  <si>
    <t>7,344</t>
  </si>
  <si>
    <t>EIN0000963</t>
  </si>
  <si>
    <t>96,966.90</t>
  </si>
  <si>
    <t>59,465.98</t>
  </si>
  <si>
    <t>B-GP503-N36-500 ml Natural Bottle</t>
  </si>
  <si>
    <t>14.10</t>
  </si>
  <si>
    <t>LIN0066311</t>
  </si>
  <si>
    <t>136,584.00</t>
  </si>
  <si>
    <t>91,264.52</t>
  </si>
  <si>
    <t>B-GP503-PK36-500 ml Pink Bottle</t>
  </si>
  <si>
    <t>14.65</t>
  </si>
  <si>
    <t>LIN0058391</t>
  </si>
  <si>
    <t>2,025.22</t>
  </si>
  <si>
    <t>1,304.52</t>
  </si>
  <si>
    <t>LIN0062348</t>
  </si>
  <si>
    <t>72,907.78</t>
  </si>
  <si>
    <t>47,997.57</t>
  </si>
  <si>
    <t>LIN0062413</t>
  </si>
  <si>
    <t>50,630.40</t>
  </si>
  <si>
    <t>33,340.90</t>
  </si>
  <si>
    <t>LIN0062480</t>
  </si>
  <si>
    <t>52,655.62</t>
  </si>
  <si>
    <t>34,674.53</t>
  </si>
  <si>
    <t>LIN0062719</t>
  </si>
  <si>
    <t>1,333.83</t>
  </si>
  <si>
    <t>LIN0062877</t>
  </si>
  <si>
    <t>36,453.89</t>
  </si>
  <si>
    <t>24,008.89</t>
  </si>
  <si>
    <t>LIN0063534</t>
  </si>
  <si>
    <t>26,677.04</t>
  </si>
  <si>
    <t>11,952</t>
  </si>
  <si>
    <t>LIN0065742</t>
  </si>
  <si>
    <t>161,949.60</t>
  </si>
  <si>
    <t>110,709.70</t>
  </si>
  <si>
    <t>EIN0001038</t>
  </si>
  <si>
    <t>54,509.66</t>
  </si>
  <si>
    <t>38,681.70</t>
  </si>
  <si>
    <t>B-GP503-PN36-500 ml Pearly Natural Bottle</t>
  </si>
  <si>
    <t>LIN0057177</t>
  </si>
  <si>
    <t>8,100.86</t>
  </si>
  <si>
    <t>5,246.67</t>
  </si>
  <si>
    <t>LIN0058213</t>
  </si>
  <si>
    <t>32,403.46</t>
  </si>
  <si>
    <t>20,986.68</t>
  </si>
  <si>
    <t>LIN0058233</t>
  </si>
  <si>
    <t>48,605.18</t>
  </si>
  <si>
    <t>31,480.01</t>
  </si>
  <si>
    <t>LIN0058607</t>
  </si>
  <si>
    <t>30,378.24</t>
  </si>
  <si>
    <t>19,675.01</t>
  </si>
  <si>
    <t>LIN0058750</t>
  </si>
  <si>
    <t>9,216</t>
  </si>
  <si>
    <t>LIN0061514</t>
  </si>
  <si>
    <t>129,613.82</t>
  </si>
  <si>
    <t>85,838.65</t>
  </si>
  <si>
    <t>LIN0061781</t>
  </si>
  <si>
    <t>12,151.30</t>
  </si>
  <si>
    <t>8,047.37</t>
  </si>
  <si>
    <t>LIN0062663</t>
  </si>
  <si>
    <t>1,341.02</t>
  </si>
  <si>
    <t>LIN0063320</t>
  </si>
  <si>
    <t>1,341.10</t>
  </si>
  <si>
    <t>LIN0063473</t>
  </si>
  <si>
    <t>LIN0064632</t>
  </si>
  <si>
    <t>141,765.12</t>
  </si>
  <si>
    <t>93,858.91</t>
  </si>
  <si>
    <t>5,363.37</t>
  </si>
  <si>
    <t>LIN0064999</t>
  </si>
  <si>
    <t>1,340.84</t>
  </si>
  <si>
    <t>LIN0066647</t>
  </si>
  <si>
    <t>60,756.48</t>
  </si>
  <si>
    <t>39,829.84</t>
  </si>
  <si>
    <t>LIN0067033</t>
  </si>
  <si>
    <t>1,327.66</t>
  </si>
  <si>
    <t>LIN0067197</t>
  </si>
  <si>
    <t>4,050.43</t>
  </si>
  <si>
    <t>2,655.32</t>
  </si>
  <si>
    <t>LIN0067701</t>
  </si>
  <si>
    <t>5,310.65</t>
  </si>
  <si>
    <t>LIN0068122</t>
  </si>
  <si>
    <t>B-GP503-RD36-500 ml Red Bottle</t>
  </si>
  <si>
    <t>EIN0000947</t>
  </si>
  <si>
    <t>47,532.79</t>
  </si>
  <si>
    <t>33,307.81</t>
  </si>
  <si>
    <t>EIN0000965</t>
  </si>
  <si>
    <t>76,052.47</t>
  </si>
  <si>
    <t>53,292.50</t>
  </si>
  <si>
    <t>9,792</t>
  </si>
  <si>
    <t>EIN0000977</t>
  </si>
  <si>
    <t>129,289.20</t>
  </si>
  <si>
    <t>90,537.22</t>
  </si>
  <si>
    <t>EIN0001046</t>
  </si>
  <si>
    <t>261,061.58</t>
  </si>
  <si>
    <t>185,039.80</t>
  </si>
  <si>
    <t>B-GP503-W36-500 ml White Bottle</t>
  </si>
  <si>
    <t>LIN0060002</t>
  </si>
  <si>
    <t>1,300.19</t>
  </si>
  <si>
    <t>LIN0060003</t>
  </si>
  <si>
    <t>LIN0060004</t>
  </si>
  <si>
    <t>LIN0060239</t>
  </si>
  <si>
    <t>2,600.38</t>
  </si>
  <si>
    <t>LIN0060470</t>
  </si>
  <si>
    <t>70,882.56</t>
  </si>
  <si>
    <t>45,506.66</t>
  </si>
  <si>
    <t>LIN0060520</t>
  </si>
  <si>
    <t>20,252.16</t>
  </si>
  <si>
    <t>13,001.90</t>
  </si>
  <si>
    <t>LIN0060861</t>
  </si>
  <si>
    <t>LIN0061098</t>
  </si>
  <si>
    <t>1,331.58</t>
  </si>
  <si>
    <t>LIN0061422</t>
  </si>
  <si>
    <t>LIN0061770</t>
  </si>
  <si>
    <t>LIN0062266</t>
  </si>
  <si>
    <t>2,661.66</t>
  </si>
  <si>
    <t>LIN0062842</t>
  </si>
  <si>
    <t>SAD01</t>
  </si>
  <si>
    <t>22,277.38</t>
  </si>
  <si>
    <t>14,645.25</t>
  </si>
  <si>
    <t>LIN0064351</t>
  </si>
  <si>
    <t>10,126.08</t>
  </si>
  <si>
    <t>6,655.21</t>
  </si>
  <si>
    <t>3,920</t>
  </si>
  <si>
    <t>EIN0000906</t>
  </si>
  <si>
    <t>51,664.93</t>
  </si>
  <si>
    <t>35,394.07</t>
  </si>
  <si>
    <t>52,719.32</t>
  </si>
  <si>
    <t>36,116.40</t>
  </si>
  <si>
    <t>4,896</t>
  </si>
  <si>
    <t>EIN0000949</t>
  </si>
  <si>
    <t>64,644.60</t>
  </si>
  <si>
    <t>45,273.56</t>
  </si>
  <si>
    <t>8,784</t>
  </si>
  <si>
    <t>EIN0000967</t>
  </si>
  <si>
    <t>115,980.02</t>
  </si>
  <si>
    <t>81,226.09</t>
  </si>
  <si>
    <t>EIN0001028</t>
  </si>
  <si>
    <t>37,592.87</t>
  </si>
  <si>
    <t>26,620.85</t>
  </si>
  <si>
    <t>B-GP503-Y36-500 ml Yellow Lotion Bottle</t>
  </si>
  <si>
    <t>11.48</t>
  </si>
  <si>
    <t>LIN0067094</t>
  </si>
  <si>
    <t>ANIK01</t>
  </si>
  <si>
    <t>26,449.92</t>
  </si>
  <si>
    <t>18,872.59</t>
  </si>
  <si>
    <t>LIN0068193</t>
  </si>
  <si>
    <t>79,349.76</t>
  </si>
  <si>
    <t>56,617.78</t>
  </si>
  <si>
    <t>B-GP63B-PN8-60ml Pearly Natural Sprayer Bottle</t>
  </si>
  <si>
    <t>5,000.000000</t>
  </si>
  <si>
    <t>LIN0061512</t>
  </si>
  <si>
    <t>18,720.00</t>
  </si>
  <si>
    <t>9,932.95</t>
  </si>
  <si>
    <t>B-GP63B-R8-60 ml Red Sprayer Bottle</t>
  </si>
  <si>
    <t>LIN0056895</t>
  </si>
  <si>
    <t>17,400.00</t>
  </si>
  <si>
    <t>15,649.74</t>
  </si>
  <si>
    <t>LIN0056953</t>
  </si>
  <si>
    <t>5,800.00</t>
  </si>
  <si>
    <t>5,216.58</t>
  </si>
  <si>
    <t>LIN0057305</t>
  </si>
  <si>
    <t>23,200.00</t>
  </si>
  <si>
    <t>20,866.32</t>
  </si>
  <si>
    <t>LIN0057479</t>
  </si>
  <si>
    <t>14,500.00</t>
  </si>
  <si>
    <t>13,041.45</t>
  </si>
  <si>
    <t>LIN0057987</t>
  </si>
  <si>
    <t>3,744.00</t>
  </si>
  <si>
    <t>2,608.29</t>
  </si>
  <si>
    <t>LIN0059939</t>
  </si>
  <si>
    <t>7,516.80</t>
  </si>
  <si>
    <t>7,042.38</t>
  </si>
  <si>
    <t>1,300</t>
  </si>
  <si>
    <t>LIN0059941</t>
  </si>
  <si>
    <t>3,619.20</t>
  </si>
  <si>
    <t>3,390.78</t>
  </si>
  <si>
    <t>LIN0060147</t>
  </si>
  <si>
    <t>22,272.00</t>
  </si>
  <si>
    <t>LIN0062913</t>
  </si>
  <si>
    <t>16,493.58</t>
  </si>
  <si>
    <t>LIN0062915</t>
  </si>
  <si>
    <t>13,920.00</t>
  </si>
  <si>
    <t>13,744.65</t>
  </si>
  <si>
    <t>LIN0063018</t>
  </si>
  <si>
    <t>2,784.00</t>
  </si>
  <si>
    <t>2,748.93</t>
  </si>
  <si>
    <t>LIN0063728</t>
  </si>
  <si>
    <t>41,234.55</t>
  </si>
  <si>
    <t>LIN0063809</t>
  </si>
  <si>
    <t>5,497.94</t>
  </si>
  <si>
    <t>LIN0064802</t>
  </si>
  <si>
    <t>8,246.91</t>
  </si>
  <si>
    <t>LIN0065046</t>
  </si>
  <si>
    <t>27,840.00</t>
  </si>
  <si>
    <t>27,489.70</t>
  </si>
  <si>
    <t>LIN0065148</t>
  </si>
  <si>
    <t>LIN0065201</t>
  </si>
  <si>
    <t>19,242.79</t>
  </si>
  <si>
    <t>LIN0065355</t>
  </si>
  <si>
    <t>LIN0065428</t>
  </si>
  <si>
    <t>LIN0065483</t>
  </si>
  <si>
    <t>13,744.85</t>
  </si>
  <si>
    <t>LIN0065567</t>
  </si>
  <si>
    <t>16,493.82</t>
  </si>
  <si>
    <t>LIN0065629</t>
  </si>
  <si>
    <t>LIN0065751</t>
  </si>
  <si>
    <t>LIN0067566</t>
  </si>
  <si>
    <t>2,728.96</t>
  </si>
  <si>
    <t>LIN0067859</t>
  </si>
  <si>
    <t>B-GP63-GD8-60 ml Gold Bottle</t>
  </si>
  <si>
    <t>LIN0064254</t>
  </si>
  <si>
    <t>23,520.00</t>
  </si>
  <si>
    <t>19,240.41</t>
  </si>
  <si>
    <t>LIN0064328</t>
  </si>
  <si>
    <t>57,721.23</t>
  </si>
  <si>
    <t>LIN0064381</t>
  </si>
  <si>
    <t>8,245.89</t>
  </si>
  <si>
    <t>LIN0064411</t>
  </si>
  <si>
    <t>LIN0064489</t>
  </si>
  <si>
    <t>13,440.00</t>
  </si>
  <si>
    <t>10,994.52</t>
  </si>
  <si>
    <t>LIN0064537</t>
  </si>
  <si>
    <t>2,748.63</t>
  </si>
  <si>
    <t>19,000</t>
  </si>
  <si>
    <t>LIN0067438</t>
  </si>
  <si>
    <t>63,840.00</t>
  </si>
  <si>
    <t>51,703.75</t>
  </si>
  <si>
    <t>LIN0067503</t>
  </si>
  <si>
    <t>29,933.75</t>
  </si>
  <si>
    <t>LIN0067634</t>
  </si>
  <si>
    <t>2,721.25</t>
  </si>
  <si>
    <t>LIN0067636</t>
  </si>
  <si>
    <t>48,982.50</t>
  </si>
  <si>
    <t>LIN0067799</t>
  </si>
  <si>
    <t>33,600.00</t>
  </si>
  <si>
    <t>27,212.50</t>
  </si>
  <si>
    <t>LIN0068041</t>
  </si>
  <si>
    <t>43,680.00</t>
  </si>
  <si>
    <t>35,376.25</t>
  </si>
  <si>
    <t>LIN0068042</t>
  </si>
  <si>
    <t>24,491.25</t>
  </si>
  <si>
    <t>LIN0068096</t>
  </si>
  <si>
    <t>16,327.50</t>
  </si>
  <si>
    <t>LIN0068165</t>
  </si>
  <si>
    <t>LIN0068313</t>
  </si>
  <si>
    <t>LIN0068426</t>
  </si>
  <si>
    <t>26,880.00</t>
  </si>
  <si>
    <t>21,770.00</t>
  </si>
  <si>
    <t>B-GP63-GN8-60 ml Green Sprayer Bottle</t>
  </si>
  <si>
    <t>LIN0064765</t>
  </si>
  <si>
    <t>35,000.00</t>
  </si>
  <si>
    <t>19,781.10</t>
  </si>
  <si>
    <t>B-GP63-PK8-60 ml pink Bottle</t>
  </si>
  <si>
    <t>LIN0056670</t>
  </si>
  <si>
    <t>9,800.35</t>
  </si>
  <si>
    <t>-5,000</t>
  </si>
  <si>
    <t>LIN8002062</t>
  </si>
  <si>
    <t>-18,720.00</t>
  </si>
  <si>
    <t>-9,800.35</t>
  </si>
  <si>
    <t>LIN0058259</t>
  </si>
  <si>
    <t>3,920.14</t>
  </si>
  <si>
    <t>LIN0058923</t>
  </si>
  <si>
    <t>1,960.07</t>
  </si>
  <si>
    <t>LIN0059089</t>
  </si>
  <si>
    <t>20,400.00</t>
  </si>
  <si>
    <t>11,760.42</t>
  </si>
  <si>
    <t>LIN0059587</t>
  </si>
  <si>
    <t>68,000.00</t>
  </si>
  <si>
    <t>39,201.40</t>
  </si>
  <si>
    <t>LIN0060457</t>
  </si>
  <si>
    <t>102,000.00</t>
  </si>
  <si>
    <t>58,802.10</t>
  </si>
  <si>
    <t>LIN0060928</t>
  </si>
  <si>
    <t>30,600.00</t>
  </si>
  <si>
    <t>17,640.63</t>
  </si>
  <si>
    <t>-49,000</t>
  </si>
  <si>
    <t>-166,600.00</t>
  </si>
  <si>
    <t>-98,226.38</t>
  </si>
  <si>
    <t>49,000</t>
  </si>
  <si>
    <t>EIN0001047</t>
  </si>
  <si>
    <t>147,600.20</t>
  </si>
  <si>
    <t>98,224.42</t>
  </si>
  <si>
    <t>B-GP63-PK9-60 ml pink Bottle</t>
  </si>
  <si>
    <t>LIN0063631</t>
  </si>
  <si>
    <t>19,428.75</t>
  </si>
  <si>
    <t>LIN0063731</t>
  </si>
  <si>
    <t>56,000.00</t>
  </si>
  <si>
    <t>34,540.00</t>
  </si>
  <si>
    <t>LIN0063886</t>
  </si>
  <si>
    <t>LIN0064036</t>
  </si>
  <si>
    <t>24,500.00</t>
  </si>
  <si>
    <t>15,111.25</t>
  </si>
  <si>
    <t>LIN0066106</t>
  </si>
  <si>
    <t>LIN0066233</t>
  </si>
  <si>
    <t>28,000.00</t>
  </si>
  <si>
    <t>LIN0066313</t>
  </si>
  <si>
    <t>17,500.00</t>
  </si>
  <si>
    <t>10,681.20</t>
  </si>
  <si>
    <t>LIN0066610</t>
  </si>
  <si>
    <t>32,043.60</t>
  </si>
  <si>
    <t>B-GP63-W9-60 ml White Bottle</t>
  </si>
  <si>
    <t>3.50</t>
  </si>
  <si>
    <t>LIN0067280</t>
  </si>
  <si>
    <t>45,500.00</t>
  </si>
  <si>
    <t>27,621.62</t>
  </si>
  <si>
    <t>B-GP63-Y8-60 ml Yellow Sprayer Bottle</t>
  </si>
  <si>
    <t>LIN0064612</t>
  </si>
  <si>
    <t>5,934.33</t>
  </si>
  <si>
    <t>LIN0064710</t>
  </si>
  <si>
    <t>13,846.77</t>
  </si>
  <si>
    <t>B-HT100-CL27-100 ml Clear Hair tonic Bottle</t>
  </si>
  <si>
    <t>EIN0001009</t>
  </si>
  <si>
    <t>ALI02</t>
  </si>
  <si>
    <t>224,088.48</t>
  </si>
  <si>
    <t>121,686.16</t>
  </si>
  <si>
    <t>B-HT1-CL15-50 ml Clear Hair tonic Bottle</t>
  </si>
  <si>
    <t>5.40</t>
  </si>
  <si>
    <t>24,720.00</t>
  </si>
  <si>
    <t>15,248.40</t>
  </si>
  <si>
    <t>LIN0059617</t>
  </si>
  <si>
    <t>197.76</t>
  </si>
  <si>
    <t>121.99</t>
  </si>
  <si>
    <t>LIN0059624</t>
  </si>
  <si>
    <t>31,147.20</t>
  </si>
  <si>
    <t>19,212.98</t>
  </si>
  <si>
    <t>LIN0060319</t>
  </si>
  <si>
    <t>LIN0061666</t>
  </si>
  <si>
    <t>24,917.76</t>
  </si>
  <si>
    <t>15,376.88</t>
  </si>
  <si>
    <t>LIN0062080</t>
  </si>
  <si>
    <t>18,688.32</t>
  </si>
  <si>
    <t>11,532.66</t>
  </si>
  <si>
    <t>LIN0062906</t>
  </si>
  <si>
    <t>12,458.88</t>
  </si>
  <si>
    <t>7,688.44</t>
  </si>
  <si>
    <t>LIN0063471</t>
  </si>
  <si>
    <t>LIN0063894</t>
  </si>
  <si>
    <t>LIN0064736</t>
  </si>
  <si>
    <t>62,294.40</t>
  </si>
  <si>
    <t>38,442.20</t>
  </si>
  <si>
    <t>LIN0067012</t>
  </si>
  <si>
    <t>52,254.72</t>
  </si>
  <si>
    <t>LIN0067119</t>
  </si>
  <si>
    <t>49,835.52</t>
  </si>
  <si>
    <t>30,753.76</t>
  </si>
  <si>
    <t>LIN0067662</t>
  </si>
  <si>
    <t>B-INLOT100-GY14-100 ml Grey Lotion Bottle</t>
  </si>
  <si>
    <t>LIN0057297</t>
  </si>
  <si>
    <t>76,700.00</t>
  </si>
  <si>
    <t>61,949.42</t>
  </si>
  <si>
    <t>LIN0057396</t>
  </si>
  <si>
    <t>23,600.00</t>
  </si>
  <si>
    <t>19,061.36</t>
  </si>
  <si>
    <t>LIN0057462</t>
  </si>
  <si>
    <t>20,650.00</t>
  </si>
  <si>
    <t>16,678.69</t>
  </si>
  <si>
    <t>LIN0057555</t>
  </si>
  <si>
    <t>11,800.00</t>
  </si>
  <si>
    <t>9,530.68</t>
  </si>
  <si>
    <t>LIN0057729</t>
  </si>
  <si>
    <t>50,150.00</t>
  </si>
  <si>
    <t>40,505.39</t>
  </si>
  <si>
    <t>LIN0057799</t>
  </si>
  <si>
    <t>LIN0057918</t>
  </si>
  <si>
    <t>5,900.00</t>
  </si>
  <si>
    <t>4,765.34</t>
  </si>
  <si>
    <t>LIN0057981</t>
  </si>
  <si>
    <t>LIN0058087</t>
  </si>
  <si>
    <t>12,500</t>
  </si>
  <si>
    <t>LIN0058190</t>
  </si>
  <si>
    <t>73,750.00</t>
  </si>
  <si>
    <t>59,566.75</t>
  </si>
  <si>
    <t>LIN0058265</t>
  </si>
  <si>
    <t>LIN0058318</t>
  </si>
  <si>
    <t>8,850.00</t>
  </si>
  <si>
    <t>7,148.01</t>
  </si>
  <si>
    <t>LIN0059426</t>
  </si>
  <si>
    <t>94,400.00</t>
  </si>
  <si>
    <t>76,245.44</t>
  </si>
  <si>
    <t>B-INLOT200-GY24-200 ml Grey Lotion Bottle</t>
  </si>
  <si>
    <t>LIN0056795</t>
  </si>
  <si>
    <t>116,235.00</t>
  </si>
  <si>
    <t>44,264.56</t>
  </si>
  <si>
    <t>LIN0056927</t>
  </si>
  <si>
    <t>16,740</t>
  </si>
  <si>
    <t>LIN0057295</t>
  </si>
  <si>
    <t>205,902.00</t>
  </si>
  <si>
    <t>78,411.50</t>
  </si>
  <si>
    <t>LIN0057395</t>
  </si>
  <si>
    <t>99,630.00</t>
  </si>
  <si>
    <t>37,941.05</t>
  </si>
  <si>
    <t>5,130</t>
  </si>
  <si>
    <t>LIN0057461</t>
  </si>
  <si>
    <t>63,099.00</t>
  </si>
  <si>
    <t>24,029.33</t>
  </si>
  <si>
    <t>LIN0057553</t>
  </si>
  <si>
    <t>46,494.00</t>
  </si>
  <si>
    <t>17,705.82</t>
  </si>
  <si>
    <t>9,180</t>
  </si>
  <si>
    <t>LIN0057730</t>
  </si>
  <si>
    <t>112,914.00</t>
  </si>
  <si>
    <t>42,999.85</t>
  </si>
  <si>
    <t>LIN0057793</t>
  </si>
  <si>
    <t>13,284.00</t>
  </si>
  <si>
    <t>5,058.81</t>
  </si>
  <si>
    <t>540</t>
  </si>
  <si>
    <t>LIN0057919</t>
  </si>
  <si>
    <t>6,642.00</t>
  </si>
  <si>
    <t>2,529.40</t>
  </si>
  <si>
    <t>4,590</t>
  </si>
  <si>
    <t>LIN0057983</t>
  </si>
  <si>
    <t>56,457.00</t>
  </si>
  <si>
    <t>21,499.93</t>
  </si>
  <si>
    <t>13,230</t>
  </si>
  <si>
    <t>LIN0058089</t>
  </si>
  <si>
    <t>162,729.00</t>
  </si>
  <si>
    <t>61,970.38</t>
  </si>
  <si>
    <t>LIN0058193</t>
  </si>
  <si>
    <t>36,531.00</t>
  </si>
  <si>
    <t>13,911.72</t>
  </si>
  <si>
    <t>LIN0058267</t>
  </si>
  <si>
    <t>66,420.00</t>
  </si>
  <si>
    <t>25,294.03</t>
  </si>
  <si>
    <t>14,850</t>
  </si>
  <si>
    <t>LIN0058489</t>
  </si>
  <si>
    <t>182,655.00</t>
  </si>
  <si>
    <t>69,558.59</t>
  </si>
  <si>
    <t>LIN0058533</t>
  </si>
  <si>
    <t>53,136.00</t>
  </si>
  <si>
    <t>20,235.23</t>
  </si>
  <si>
    <t>LIN0059232</t>
  </si>
  <si>
    <t>LIN0059589</t>
  </si>
  <si>
    <t>92,988.00</t>
  </si>
  <si>
    <t>35,411.64</t>
  </si>
  <si>
    <t>B-INLOT400-GY34-400 ml Grey Lotion Bottle</t>
  </si>
  <si>
    <t>LIN0057298</t>
  </si>
  <si>
    <t>97,524.00</t>
  </si>
  <si>
    <t>66,889.35</t>
  </si>
  <si>
    <t>LIN0057397</t>
  </si>
  <si>
    <t>59,598.00</t>
  </si>
  <si>
    <t>40,876.82</t>
  </si>
  <si>
    <t>LIN0057460</t>
  </si>
  <si>
    <t>24,381.00</t>
  </si>
  <si>
    <t>16,722.34</t>
  </si>
  <si>
    <t>LIN0057554</t>
  </si>
  <si>
    <t>10,836.00</t>
  </si>
  <si>
    <t>7,432.15</t>
  </si>
  <si>
    <t>4,140</t>
  </si>
  <si>
    <t>LIN0057731</t>
  </si>
  <si>
    <t>62,307.00</t>
  </si>
  <si>
    <t>42,734.86</t>
  </si>
  <si>
    <t>180</t>
  </si>
  <si>
    <t>LIN0057795</t>
  </si>
  <si>
    <t>2,709.00</t>
  </si>
  <si>
    <t>1,858.04</t>
  </si>
  <si>
    <t>LIN0057985</t>
  </si>
  <si>
    <t>LIN0058090</t>
  </si>
  <si>
    <t>29,799.00</t>
  </si>
  <si>
    <t>20,438.41</t>
  </si>
  <si>
    <t>7,380</t>
  </si>
  <si>
    <t>LIN0058194</t>
  </si>
  <si>
    <t>111,069.00</t>
  </si>
  <si>
    <t>76,179.53</t>
  </si>
  <si>
    <t>LIN0058268</t>
  </si>
  <si>
    <t>9,290.19</t>
  </si>
  <si>
    <t>LIN0058319</t>
  </si>
  <si>
    <t>LIN0058488</t>
  </si>
  <si>
    <t>55,741.12</t>
  </si>
  <si>
    <t>LIN0058531</t>
  </si>
  <si>
    <t>92,106.00</t>
  </si>
  <si>
    <t>63,173.27</t>
  </si>
  <si>
    <t>B-J1002-N49-1 Ltr. Natural milk Bottle</t>
  </si>
  <si>
    <t>15.21</t>
  </si>
  <si>
    <t>LIN0056669</t>
  </si>
  <si>
    <t>73,592.06</t>
  </si>
  <si>
    <t>50,698.97</t>
  </si>
  <si>
    <t>LIN0056682</t>
  </si>
  <si>
    <t>1,663.20</t>
  </si>
  <si>
    <t>1,689.97</t>
  </si>
  <si>
    <t>LIN0057257</t>
  </si>
  <si>
    <t>4,158.00</t>
  </si>
  <si>
    <t>4,224.91</t>
  </si>
  <si>
    <t>LIN0057329</t>
  </si>
  <si>
    <t>23,284.80</t>
  </si>
  <si>
    <t>23,659.52</t>
  </si>
  <si>
    <t>6,216</t>
  </si>
  <si>
    <t>LIN0057563</t>
  </si>
  <si>
    <t>61,538.40</t>
  </si>
  <si>
    <t>62,528.73</t>
  </si>
  <si>
    <t>LIN0057636</t>
  </si>
  <si>
    <t>LIN0057672</t>
  </si>
  <si>
    <t>32,432.40</t>
  </si>
  <si>
    <t>32,954.33</t>
  </si>
  <si>
    <t>4,452</t>
  </si>
  <si>
    <t>LIN0058098</t>
  </si>
  <si>
    <t>44,074.80</t>
  </si>
  <si>
    <t>44,784.09</t>
  </si>
  <si>
    <t>LIN0058508</t>
  </si>
  <si>
    <t>16,899.66</t>
  </si>
  <si>
    <t>LIN0058538</t>
  </si>
  <si>
    <t>LIN0058753</t>
  </si>
  <si>
    <t>2,453.07</t>
  </si>
  <si>
    <t>LIN0058805</t>
  </si>
  <si>
    <t>34,927.20</t>
  </si>
  <si>
    <t>35,489.28</t>
  </si>
  <si>
    <t>LIN0058877</t>
  </si>
  <si>
    <t>11,642.40</t>
  </si>
  <si>
    <t>11,829.76</t>
  </si>
  <si>
    <t>5,110.56</t>
  </si>
  <si>
    <t>3,379.93</t>
  </si>
  <si>
    <t>LIN0059339</t>
  </si>
  <si>
    <t>3,679.60</t>
  </si>
  <si>
    <t>2,534.95</t>
  </si>
  <si>
    <t>LIN0059936</t>
  </si>
  <si>
    <t>1,226.53</t>
  </si>
  <si>
    <t>844.98</t>
  </si>
  <si>
    <t>LIN0059957</t>
  </si>
  <si>
    <t>588</t>
  </si>
  <si>
    <t>LIN0059960</t>
  </si>
  <si>
    <t>8,585.74</t>
  </si>
  <si>
    <t>5,914.88</t>
  </si>
  <si>
    <t>LIN0059996</t>
  </si>
  <si>
    <t>29,106.00</t>
  </si>
  <si>
    <t>29,574.40</t>
  </si>
  <si>
    <t>LIN0060070</t>
  </si>
  <si>
    <t>45,738.00</t>
  </si>
  <si>
    <t>46,474.06</t>
  </si>
  <si>
    <t>LIN0060160</t>
  </si>
  <si>
    <t>12,265.34</t>
  </si>
  <si>
    <t>8,449.83</t>
  </si>
  <si>
    <t>LIN0060292</t>
  </si>
  <si>
    <t>2,856</t>
  </si>
  <si>
    <t>LIN0060342</t>
  </si>
  <si>
    <t>28,729.42</t>
  </si>
  <si>
    <t>1,848</t>
  </si>
  <si>
    <t>LIN0060431</t>
  </si>
  <si>
    <t>18,295.20</t>
  </si>
  <si>
    <t>18,589.62</t>
  </si>
  <si>
    <t>LIN0061517</t>
  </si>
  <si>
    <t>17,381.30</t>
  </si>
  <si>
    <t>4,956</t>
  </si>
  <si>
    <t>LIN0061520</t>
  </si>
  <si>
    <t>49,064.40</t>
  </si>
  <si>
    <t>51,274.83</t>
  </si>
  <si>
    <t>LIN0061662</t>
  </si>
  <si>
    <t>869.06</t>
  </si>
  <si>
    <t>10,164</t>
  </si>
  <si>
    <t>LIN0061691</t>
  </si>
  <si>
    <t>100,623.60</t>
  </si>
  <si>
    <t>105,156.85</t>
  </si>
  <si>
    <t>LIN0061814</t>
  </si>
  <si>
    <t>2,607.19</t>
  </si>
  <si>
    <t>LIN0061830</t>
  </si>
  <si>
    <t>LIN0061876</t>
  </si>
  <si>
    <t>9,812.28</t>
  </si>
  <si>
    <t>6,952.52</t>
  </si>
  <si>
    <t>LIN0061889</t>
  </si>
  <si>
    <t>868.35</t>
  </si>
  <si>
    <t>LIN0061890</t>
  </si>
  <si>
    <t>4,906.14</t>
  </si>
  <si>
    <t>3,473.39</t>
  </si>
  <si>
    <t>LIN0061915</t>
  </si>
  <si>
    <t>LIN0061946</t>
  </si>
  <si>
    <t>RAJ01</t>
  </si>
  <si>
    <t>6,132.67</t>
  </si>
  <si>
    <t>4,341.73</t>
  </si>
  <si>
    <t>LIN0062196</t>
  </si>
  <si>
    <t>2,605.71</t>
  </si>
  <si>
    <t>LIN0062198</t>
  </si>
  <si>
    <t>868.57</t>
  </si>
  <si>
    <t>LIN0062519</t>
  </si>
  <si>
    <t>868.87</t>
  </si>
  <si>
    <t>LIN0062558</t>
  </si>
  <si>
    <t>6,951.78</t>
  </si>
  <si>
    <t>LIN0062912</t>
  </si>
  <si>
    <t>2,607.07</t>
  </si>
  <si>
    <t>LIN0062991</t>
  </si>
  <si>
    <t>1,738.05</t>
  </si>
  <si>
    <t>LIN0063834</t>
  </si>
  <si>
    <t>2,607.13</t>
  </si>
  <si>
    <t>LIN0064529</t>
  </si>
  <si>
    <t>869.04</t>
  </si>
  <si>
    <t>LIN0064699</t>
  </si>
  <si>
    <t>4,345.22</t>
  </si>
  <si>
    <t>LIN0064731</t>
  </si>
  <si>
    <t>LIN0064876</t>
  </si>
  <si>
    <t>24,530.69</t>
  </si>
  <si>
    <t>17,380.88</t>
  </si>
  <si>
    <t>LIN0064897</t>
  </si>
  <si>
    <t>3,476.18</t>
  </si>
  <si>
    <t>LIN0064941</t>
  </si>
  <si>
    <t>LIN0065011</t>
  </si>
  <si>
    <t>LIN0065069</t>
  </si>
  <si>
    <t>7,359.21</t>
  </si>
  <si>
    <t>5,214.26</t>
  </si>
  <si>
    <t>LIN0066139</t>
  </si>
  <si>
    <t>1,716.99</t>
  </si>
  <si>
    <t>LIN0066513</t>
  </si>
  <si>
    <t>858.50</t>
  </si>
  <si>
    <t>LIN0066642</t>
  </si>
  <si>
    <t>LIN0066956</t>
  </si>
  <si>
    <t>5,150.98</t>
  </si>
  <si>
    <t>LIN0067117</t>
  </si>
  <si>
    <t>3,504.38</t>
  </si>
  <si>
    <t>2,452.85</t>
  </si>
  <si>
    <t>12</t>
  </si>
  <si>
    <t>LIN0067123</t>
  </si>
  <si>
    <t>175.22</t>
  </si>
  <si>
    <t>122.64</t>
  </si>
  <si>
    <t>LIN0067135</t>
  </si>
  <si>
    <t>6,867.97</t>
  </si>
  <si>
    <t>LIN0067170</t>
  </si>
  <si>
    <t>LIN0067228</t>
  </si>
  <si>
    <t>LIN0067429</t>
  </si>
  <si>
    <t>8,584.96</t>
  </si>
  <si>
    <t>LIN0067892</t>
  </si>
  <si>
    <t>LIN0068160</t>
  </si>
  <si>
    <t>LIN0068291</t>
  </si>
  <si>
    <t>LIN0068302</t>
  </si>
  <si>
    <t>29,436.83</t>
  </si>
  <si>
    <t>20,603.90</t>
  </si>
  <si>
    <t>LIN0068318</t>
  </si>
  <si>
    <t>LIN0068353</t>
  </si>
  <si>
    <t>23,304.15</t>
  </si>
  <si>
    <t>16,311.42</t>
  </si>
  <si>
    <t>LIN0068443</t>
  </si>
  <si>
    <t>LIN0068503</t>
  </si>
  <si>
    <t>LIN0068541</t>
  </si>
  <si>
    <t>6,009.47</t>
  </si>
  <si>
    <t>-84</t>
  </si>
  <si>
    <t>LIN8002757</t>
  </si>
  <si>
    <t>-1,226.53</t>
  </si>
  <si>
    <t>-858.50</t>
  </si>
  <si>
    <t>LIN0068655</t>
  </si>
  <si>
    <t>36,796.03</t>
  </si>
  <si>
    <t>25,754.88</t>
  </si>
  <si>
    <t>B-J1002-PK49-1 Ltr. Pink Milk Bottle</t>
  </si>
  <si>
    <t>LIN0057004</t>
  </si>
  <si>
    <t>1,727.61</t>
  </si>
  <si>
    <t>-168</t>
  </si>
  <si>
    <t>LIN8002090</t>
  </si>
  <si>
    <t>-2,453.07</t>
  </si>
  <si>
    <t>-1,727.61</t>
  </si>
  <si>
    <t>LIN0058138</t>
  </si>
  <si>
    <t>863.80</t>
  </si>
  <si>
    <t>B-J1002-W49-1 Ltr. White milk Bottle</t>
  </si>
  <si>
    <t>LIN0056962</t>
  </si>
  <si>
    <t>855.31</t>
  </si>
  <si>
    <t>-855.31</t>
  </si>
  <si>
    <t>LIN0062024</t>
  </si>
  <si>
    <t>51,030.00</t>
  </si>
  <si>
    <t>39,588.36</t>
  </si>
  <si>
    <t>LIN0062161</t>
  </si>
  <si>
    <t>54,432.00</t>
  </si>
  <si>
    <t>42,237.94</t>
  </si>
  <si>
    <t>1,172</t>
  </si>
  <si>
    <t>LIN0062530</t>
  </si>
  <si>
    <t>15,822.00</t>
  </si>
  <si>
    <t>12,281.55</t>
  </si>
  <si>
    <t>7,308</t>
  </si>
  <si>
    <t>LIN0062670</t>
  </si>
  <si>
    <t>98,658.00</t>
  </si>
  <si>
    <t>76,594.78</t>
  </si>
  <si>
    <t>LIN0063251</t>
  </si>
  <si>
    <t>1,760.83</t>
  </si>
  <si>
    <t>LIN0063280</t>
  </si>
  <si>
    <t>4,402.09</t>
  </si>
  <si>
    <t>LIN0063301</t>
  </si>
  <si>
    <t>LIN0063553</t>
  </si>
  <si>
    <t>1,760.25</t>
  </si>
  <si>
    <t>LIN0063789</t>
  </si>
  <si>
    <t>102,060.00</t>
  </si>
  <si>
    <t>79,211.41</t>
  </si>
  <si>
    <t>LIN0064593</t>
  </si>
  <si>
    <t>43,092.00</t>
  </si>
  <si>
    <t>33,444.82</t>
  </si>
  <si>
    <t>LIN0067655</t>
  </si>
  <si>
    <t>38,556.00</t>
  </si>
  <si>
    <t>29,569.60</t>
  </si>
  <si>
    <t>LIN0067766</t>
  </si>
  <si>
    <t>1,739.39</t>
  </si>
  <si>
    <t>LIN0067857</t>
  </si>
  <si>
    <t>87,318.00</t>
  </si>
  <si>
    <t>66,966.44</t>
  </si>
  <si>
    <t>LIN0068483</t>
  </si>
  <si>
    <t>1,350.00</t>
  </si>
  <si>
    <t>1,035.35</t>
  </si>
  <si>
    <t>4,520</t>
  </si>
  <si>
    <t>LIN0068484</t>
  </si>
  <si>
    <t>61,020.00</t>
  </si>
  <si>
    <t>46,797.82</t>
  </si>
  <si>
    <t>B-J253-PK13-250 ml Pink milk Bottle</t>
  </si>
  <si>
    <t>4.42</t>
  </si>
  <si>
    <t>LIN0056754</t>
  </si>
  <si>
    <t>4,888.17</t>
  </si>
  <si>
    <t>4,250.20</t>
  </si>
  <si>
    <t>LIN0056767</t>
  </si>
  <si>
    <t>1,222.04</t>
  </si>
  <si>
    <t>1,062.55</t>
  </si>
  <si>
    <t>LIN0056849</t>
  </si>
  <si>
    <t>LIN0056850</t>
  </si>
  <si>
    <t>2,444.08</t>
  </si>
  <si>
    <t>2,125.10</t>
  </si>
  <si>
    <t>LIN0057062</t>
  </si>
  <si>
    <t>6,110.21</t>
  </si>
  <si>
    <t>5,312.75</t>
  </si>
  <si>
    <t>LIN0057214</t>
  </si>
  <si>
    <t>14,664.50</t>
  </si>
  <si>
    <t>12,750.60</t>
  </si>
  <si>
    <t>LIN0058581</t>
  </si>
  <si>
    <t>LIN0058604</t>
  </si>
  <si>
    <t>LIN0058611</t>
  </si>
  <si>
    <t>LIN0058751</t>
  </si>
  <si>
    <t>LIN0058811</t>
  </si>
  <si>
    <t>31,824.00</t>
  </si>
  <si>
    <t>26,563.75</t>
  </si>
  <si>
    <t>LIN0058950</t>
  </si>
  <si>
    <t>7,332.25</t>
  </si>
  <si>
    <t>6,375.30</t>
  </si>
  <si>
    <t>LIN0059083</t>
  </si>
  <si>
    <t>LIN0059133</t>
  </si>
  <si>
    <t>3,666.12</t>
  </si>
  <si>
    <t>3,187.65</t>
  </si>
  <si>
    <t>LIN0059152</t>
  </si>
  <si>
    <t>LIN0059158</t>
  </si>
  <si>
    <t>8,554.29</t>
  </si>
  <si>
    <t>7,437.85</t>
  </si>
  <si>
    <t>LIN0059222</t>
  </si>
  <si>
    <t>LIN0059224</t>
  </si>
  <si>
    <t>2,545.92</t>
  </si>
  <si>
    <t>LIN0059708</t>
  </si>
  <si>
    <t>LIN0059727</t>
  </si>
  <si>
    <t>LIN0059823</t>
  </si>
  <si>
    <t>LIN0059834</t>
  </si>
  <si>
    <t>LIN0059835</t>
  </si>
  <si>
    <t>LIN0059889</t>
  </si>
  <si>
    <t>8,910.72</t>
  </si>
  <si>
    <t>LIN0059933</t>
  </si>
  <si>
    <t>LIN0060149</t>
  </si>
  <si>
    <t>21,251.00</t>
  </si>
  <si>
    <t>LIN0060316</t>
  </si>
  <si>
    <t>LIN0060468</t>
  </si>
  <si>
    <t>LIN0060555</t>
  </si>
  <si>
    <t>31,876.50</t>
  </si>
  <si>
    <t>LIN0060584</t>
  </si>
  <si>
    <t>LIN0060851</t>
  </si>
  <si>
    <t>LIN0060912</t>
  </si>
  <si>
    <t>LIN0060978</t>
  </si>
  <si>
    <t>21,640.32</t>
  </si>
  <si>
    <t>18,257.28</t>
  </si>
  <si>
    <t>LIN0061070</t>
  </si>
  <si>
    <t>1,073.96</t>
  </si>
  <si>
    <t>LIN0061244</t>
  </si>
  <si>
    <t>10,998.37</t>
  </si>
  <si>
    <t>9,665.62</t>
  </si>
  <si>
    <t>LIN0061309</t>
  </si>
  <si>
    <t>LIN0061335</t>
  </si>
  <si>
    <t>LIN0061371</t>
  </si>
  <si>
    <t>LIN0061625</t>
  </si>
  <si>
    <t>3,221.87</t>
  </si>
  <si>
    <t>LIN0061750</t>
  </si>
  <si>
    <t>LIN0061795</t>
  </si>
  <si>
    <t>LIN0061815</t>
  </si>
  <si>
    <t>LIN0061991</t>
  </si>
  <si>
    <t>4,294.56</t>
  </si>
  <si>
    <t>LIN0062010</t>
  </si>
  <si>
    <t>1,073.64</t>
  </si>
  <si>
    <t>1,073.74</t>
  </si>
  <si>
    <t>LIN0062278</t>
  </si>
  <si>
    <t>LIN0062363</t>
  </si>
  <si>
    <t>LIN0062460</t>
  </si>
  <si>
    <t>1,073.87</t>
  </si>
  <si>
    <t>LIN0062556</t>
  </si>
  <si>
    <t>2,147.83</t>
  </si>
  <si>
    <t>9,776.33</t>
  </si>
  <si>
    <t>8,591.34</t>
  </si>
  <si>
    <t>LIN0062611</t>
  </si>
  <si>
    <t>4,295.67</t>
  </si>
  <si>
    <t>LIN0062975</t>
  </si>
  <si>
    <t>4,295.76</t>
  </si>
  <si>
    <t>LIN0063060</t>
  </si>
  <si>
    <t>6,443.64</t>
  </si>
  <si>
    <t>LIN0063080</t>
  </si>
  <si>
    <t>2,147.88</t>
  </si>
  <si>
    <t>LIN0063222</t>
  </si>
  <si>
    <t>6,443.68</t>
  </si>
  <si>
    <t>LIN0063521</t>
  </si>
  <si>
    <t>8,591.57</t>
  </si>
  <si>
    <t>LIN0063536</t>
  </si>
  <si>
    <t>1,073.95</t>
  </si>
  <si>
    <t>LIN0063609</t>
  </si>
  <si>
    <t>3,221.85</t>
  </si>
  <si>
    <t>LIN0063620</t>
  </si>
  <si>
    <t>LIN0063651</t>
  </si>
  <si>
    <t>LIN0063750</t>
  </si>
  <si>
    <t>LIN0063974</t>
  </si>
  <si>
    <t>12,220.42</t>
  </si>
  <si>
    <t>10,739.49</t>
  </si>
  <si>
    <t>LIN0063986</t>
  </si>
  <si>
    <t>LIN0063987</t>
  </si>
  <si>
    <t>LIN0064150</t>
  </si>
  <si>
    <t>LIN0064225</t>
  </si>
  <si>
    <t>LIN0064234</t>
  </si>
  <si>
    <t>LIN0064435</t>
  </si>
  <si>
    <t>2,147.90</t>
  </si>
  <si>
    <t>LIN0064457</t>
  </si>
  <si>
    <t>LIN0064561</t>
  </si>
  <si>
    <t>LIN0064693</t>
  </si>
  <si>
    <t>LIN0064702</t>
  </si>
  <si>
    <t>5,369.75</t>
  </si>
  <si>
    <t>LIN0064816</t>
  </si>
  <si>
    <t>LIN0064821</t>
  </si>
  <si>
    <t>LIN0064908</t>
  </si>
  <si>
    <t>9,665.54</t>
  </si>
  <si>
    <t>LIN0065001</t>
  </si>
  <si>
    <t>LIN0065110</t>
  </si>
  <si>
    <t>LIN0065123</t>
  </si>
  <si>
    <t>LIN0065140</t>
  </si>
  <si>
    <t>LIN0065311</t>
  </si>
  <si>
    <t>LIN0065341</t>
  </si>
  <si>
    <t>12,887.39</t>
  </si>
  <si>
    <t>LIN0065450</t>
  </si>
  <si>
    <t>LIN0065509</t>
  </si>
  <si>
    <t>LIN0065618</t>
  </si>
  <si>
    <t>LIN0065706</t>
  </si>
  <si>
    <t>LIN0065717</t>
  </si>
  <si>
    <t>LIN0065755</t>
  </si>
  <si>
    <t>LIN0066055</t>
  </si>
  <si>
    <t>LIN0066210</t>
  </si>
  <si>
    <t>2,138.58</t>
  </si>
  <si>
    <t>LIN0066361</t>
  </si>
  <si>
    <t>LIN0066409</t>
  </si>
  <si>
    <t>1,069.29</t>
  </si>
  <si>
    <t>LIN0066638</t>
  </si>
  <si>
    <t>LIN0066882</t>
  </si>
  <si>
    <t>5,346.45</t>
  </si>
  <si>
    <t>LIN0066941</t>
  </si>
  <si>
    <t>LIN0066957</t>
  </si>
  <si>
    <t>3,207.87</t>
  </si>
  <si>
    <t>LIN0067042</t>
  </si>
  <si>
    <t>LIN0067072</t>
  </si>
  <si>
    <t>9,623.60</t>
  </si>
  <si>
    <t>LIN0067104</t>
  </si>
  <si>
    <t>LIN0067229</t>
  </si>
  <si>
    <t>LIN0067350</t>
  </si>
  <si>
    <t>LIN0067680</t>
  </si>
  <si>
    <t>17,108.58</t>
  </si>
  <si>
    <t>14,970.05</t>
  </si>
  <si>
    <t>LIN0067742</t>
  </si>
  <si>
    <t>LIN0067897</t>
  </si>
  <si>
    <t>LIN0067991</t>
  </si>
  <si>
    <t>LIN0068008</t>
  </si>
  <si>
    <t>LIN0068245</t>
  </si>
  <si>
    <t>LIN0068297</t>
  </si>
  <si>
    <t>LIN0068380</t>
  </si>
  <si>
    <t>LIN0068394</t>
  </si>
  <si>
    <t>7,485.02</t>
  </si>
  <si>
    <t>B-J253-W13-250 ml White Milk Bottle</t>
  </si>
  <si>
    <t>4,249.94</t>
  </si>
  <si>
    <t>1,062.48</t>
  </si>
  <si>
    <t>2,124.97</t>
  </si>
  <si>
    <t>6,374.90</t>
  </si>
  <si>
    <t>LIN0057411</t>
  </si>
  <si>
    <t>LIN0057520</t>
  </si>
  <si>
    <t>3,187.45</t>
  </si>
  <si>
    <t>LIN0057621</t>
  </si>
  <si>
    <t>LIN0057760</t>
  </si>
  <si>
    <t>LIN0057899</t>
  </si>
  <si>
    <t>LIN0058014</t>
  </si>
  <si>
    <t>LIN0058059</t>
  </si>
  <si>
    <t>LIN0058076</t>
  </si>
  <si>
    <t>8,499.87</t>
  </si>
  <si>
    <t>LIN0058142</t>
  </si>
  <si>
    <t>LIN0058149</t>
  </si>
  <si>
    <t>LIN0058216</t>
  </si>
  <si>
    <t>7,437.39</t>
  </si>
  <si>
    <t>LIN0058231</t>
  </si>
  <si>
    <t>LIN0058302</t>
  </si>
  <si>
    <t>9,562.35</t>
  </si>
  <si>
    <t>LIN0058323</t>
  </si>
  <si>
    <t>LIN0058326</t>
  </si>
  <si>
    <t>LIN0059745</t>
  </si>
  <si>
    <t>12,749.81</t>
  </si>
  <si>
    <t>LIN0060153</t>
  </si>
  <si>
    <t>12,729.60</t>
  </si>
  <si>
    <t>10,624.84</t>
  </si>
  <si>
    <t>LIN0061216</t>
  </si>
  <si>
    <t>8,602.01</t>
  </si>
  <si>
    <t>1,075.25</t>
  </si>
  <si>
    <t>LIN0061332</t>
  </si>
  <si>
    <t>LIN0061508</t>
  </si>
  <si>
    <t>2,150.50</t>
  </si>
  <si>
    <t>LIN0061880</t>
  </si>
  <si>
    <t>4,301.00</t>
  </si>
  <si>
    <t>1,074.84</t>
  </si>
  <si>
    <t>1,074.94</t>
  </si>
  <si>
    <t>2,150.22</t>
  </si>
  <si>
    <t>LIN0062576</t>
  </si>
  <si>
    <t>1,075.11</t>
  </si>
  <si>
    <t>1,075.13</t>
  </si>
  <si>
    <t>LIN0062984</t>
  </si>
  <si>
    <t>4,300.53</t>
  </si>
  <si>
    <t>LIN0063103</t>
  </si>
  <si>
    <t>1,075.14</t>
  </si>
  <si>
    <t>LIN0063166</t>
  </si>
  <si>
    <t>9,676.25</t>
  </si>
  <si>
    <t>5,375.69</t>
  </si>
  <si>
    <t>LIN0063287</t>
  </si>
  <si>
    <t>LIN0063404</t>
  </si>
  <si>
    <t>LIN0063462</t>
  </si>
  <si>
    <t>LIN0063535</t>
  </si>
  <si>
    <t>2,149.75</t>
  </si>
  <si>
    <t>LIN0063551</t>
  </si>
  <si>
    <t>6,449.24</t>
  </si>
  <si>
    <t>1,074.87</t>
  </si>
  <si>
    <t>5,374.37</t>
  </si>
  <si>
    <t>LIN0063984</t>
  </si>
  <si>
    <t>3,224.62</t>
  </si>
  <si>
    <t>LIN0064178</t>
  </si>
  <si>
    <t>LIN0064301</t>
  </si>
  <si>
    <t>LIN0064491</t>
  </si>
  <si>
    <t>LIN0064679</t>
  </si>
  <si>
    <t>4,299.49</t>
  </si>
  <si>
    <t>LIN0064814</t>
  </si>
  <si>
    <t>7,524.12</t>
  </si>
  <si>
    <t>LIN0064972</t>
  </si>
  <si>
    <t>LIN0065115</t>
  </si>
  <si>
    <t>LIN0065222</t>
  </si>
  <si>
    <t>LIN0065290</t>
  </si>
  <si>
    <t>LIN0065597</t>
  </si>
  <si>
    <t>9,673.86</t>
  </si>
  <si>
    <t>LIN0065951</t>
  </si>
  <si>
    <t>LIN0066162</t>
  </si>
  <si>
    <t>3,210.54</t>
  </si>
  <si>
    <t>LIN0066385</t>
  </si>
  <si>
    <t>1,070.18</t>
  </si>
  <si>
    <t>LIN0066504</t>
  </si>
  <si>
    <t>LIN0066827</t>
  </si>
  <si>
    <t>4,280.72</t>
  </si>
  <si>
    <t>LIN0067065</t>
  </si>
  <si>
    <t>9,631.61</t>
  </si>
  <si>
    <t>LIN0067320</t>
  </si>
  <si>
    <t>LIN0067551</t>
  </si>
  <si>
    <t>6,421.08</t>
  </si>
  <si>
    <t>LIN0067724</t>
  </si>
  <si>
    <t>7,491.25</t>
  </si>
  <si>
    <t>LIN0067728</t>
  </si>
  <si>
    <t>2,140.36</t>
  </si>
  <si>
    <t>LIN0068228</t>
  </si>
  <si>
    <t>LIN0068360</t>
  </si>
  <si>
    <t>B-J255-DPK13-250 ml Dark Pink Milk Bottle</t>
  </si>
  <si>
    <t>3.95</t>
  </si>
  <si>
    <t>LIN0057816</t>
  </si>
  <si>
    <t>10,238.40</t>
  </si>
  <si>
    <t>4,692.71</t>
  </si>
  <si>
    <t>LIN0057895</t>
  </si>
  <si>
    <t>1,092.10</t>
  </si>
  <si>
    <t>521.41</t>
  </si>
  <si>
    <t>LIN0058023</t>
  </si>
  <si>
    <t>3,649.89</t>
  </si>
  <si>
    <t>LIN0058060</t>
  </si>
  <si>
    <t>2,184.19</t>
  </si>
  <si>
    <t>1,042.82</t>
  </si>
  <si>
    <t>LIN0058227</t>
  </si>
  <si>
    <t>LIN0058287</t>
  </si>
  <si>
    <t>22,752.00</t>
  </si>
  <si>
    <t>10,428.25</t>
  </si>
  <si>
    <t>8,352</t>
  </si>
  <si>
    <t>LIN0064923</t>
  </si>
  <si>
    <t>WIM01</t>
  </si>
  <si>
    <t>32,990.40</t>
  </si>
  <si>
    <t>14,558.29</t>
  </si>
  <si>
    <t>LIN0065494</t>
  </si>
  <si>
    <t>45,504.00</t>
  </si>
  <si>
    <t>20,080.40</t>
  </si>
  <si>
    <t>LIN0065826</t>
  </si>
  <si>
    <t>23,889.60</t>
  </si>
  <si>
    <t>10,542.21</t>
  </si>
  <si>
    <t>B-J255-PK13-250 ml Pink milk Bottle</t>
  </si>
  <si>
    <t>LIN0056664</t>
  </si>
  <si>
    <t>1,560.62</t>
  </si>
  <si>
    <t>LIN0056748</t>
  </si>
  <si>
    <t>LIN0056829</t>
  </si>
  <si>
    <t>LIN0056894</t>
  </si>
  <si>
    <t>6,552.58</t>
  </si>
  <si>
    <t>4,681.86</t>
  </si>
  <si>
    <t>LIN0056899</t>
  </si>
  <si>
    <t>8,736.77</t>
  </si>
  <si>
    <t>6,242.48</t>
  </si>
  <si>
    <t>LIN0057002</t>
  </si>
  <si>
    <t>780.31</t>
  </si>
  <si>
    <t>LIN0057075</t>
  </si>
  <si>
    <t>LIN0057090</t>
  </si>
  <si>
    <t>LIN0057159</t>
  </si>
  <si>
    <t>4,368.38</t>
  </si>
  <si>
    <t>3,121.24</t>
  </si>
  <si>
    <t>LIN0057189</t>
  </si>
  <si>
    <t>31,212.40</t>
  </si>
  <si>
    <t>LIN0057195</t>
  </si>
  <si>
    <t>LIN0057237</t>
  </si>
  <si>
    <t>LIN0057318</t>
  </si>
  <si>
    <t>LIN0057512</t>
  </si>
  <si>
    <t>LIN0057518</t>
  </si>
  <si>
    <t>LIN0057521</t>
  </si>
  <si>
    <t>LIN0057595</t>
  </si>
  <si>
    <t>5,462.17</t>
  </si>
  <si>
    <t>LIN0057608</t>
  </si>
  <si>
    <t>11,808</t>
  </si>
  <si>
    <t>46,641.60</t>
  </si>
  <si>
    <t>31,992.71</t>
  </si>
  <si>
    <t>LIN8002149</t>
  </si>
  <si>
    <t>-2,184.19</t>
  </si>
  <si>
    <t>-1,560.62</t>
  </si>
  <si>
    <t>1,137.60</t>
  </si>
  <si>
    <t>LIN0058352</t>
  </si>
  <si>
    <t>UPL01</t>
  </si>
  <si>
    <t>LIN0059955</t>
  </si>
  <si>
    <t>LIN0059974</t>
  </si>
  <si>
    <t>9,100.80</t>
  </si>
  <si>
    <t>LIN0059979</t>
  </si>
  <si>
    <t>LIN0060151</t>
  </si>
  <si>
    <t>34,128.00</t>
  </si>
  <si>
    <t>23,409.30</t>
  </si>
  <si>
    <t>LIN0060264</t>
  </si>
  <si>
    <t>LIN0060365</t>
  </si>
  <si>
    <t>5,460.48</t>
  </si>
  <si>
    <t>3,901.55</t>
  </si>
  <si>
    <t>LIN0060376</t>
  </si>
  <si>
    <t>LIN0060378</t>
  </si>
  <si>
    <t>3,276.29</t>
  </si>
  <si>
    <t>2,340.93</t>
  </si>
  <si>
    <t>LIN0060389</t>
  </si>
  <si>
    <t>LIN0060552</t>
  </si>
  <si>
    <t>15,606.20</t>
  </si>
  <si>
    <t>760.78</t>
  </si>
  <si>
    <t>LIN0061535</t>
  </si>
  <si>
    <t>5,325.49</t>
  </si>
  <si>
    <t>LIN0061745</t>
  </si>
  <si>
    <t>30,431.35</t>
  </si>
  <si>
    <t>LIN0061811</t>
  </si>
  <si>
    <t>3,803.92</t>
  </si>
  <si>
    <t>LIN0061936</t>
  </si>
  <si>
    <t>760.47</t>
  </si>
  <si>
    <t>LIN0061990</t>
  </si>
  <si>
    <t>3,041.87</t>
  </si>
  <si>
    <t>-1,152</t>
  </si>
  <si>
    <t>LIN8002392</t>
  </si>
  <si>
    <t>-4,368.38</t>
  </si>
  <si>
    <t>-3,041.87</t>
  </si>
  <si>
    <t>LIN0062149</t>
  </si>
  <si>
    <t>760.56</t>
  </si>
  <si>
    <t>LIN0062150</t>
  </si>
  <si>
    <t>LIN0062573</t>
  </si>
  <si>
    <t>1,521.49</t>
  </si>
  <si>
    <t>LIN0062983</t>
  </si>
  <si>
    <t>760.77</t>
  </si>
  <si>
    <t>LIN0062993</t>
  </si>
  <si>
    <t>10,920.96</t>
  </si>
  <si>
    <t>7,607.66</t>
  </si>
  <si>
    <t>LIN0063046</t>
  </si>
  <si>
    <t>1,521.53</t>
  </si>
  <si>
    <t>LIN0063137</t>
  </si>
  <si>
    <t>LIN0063207</t>
  </si>
  <si>
    <t>1,521.54</t>
  </si>
  <si>
    <t>LIN0063213</t>
  </si>
  <si>
    <t>10,650.81</t>
  </si>
  <si>
    <t>LIN0063747</t>
  </si>
  <si>
    <t>LIN0063862</t>
  </si>
  <si>
    <t>LIN0063972</t>
  </si>
  <si>
    <t>LIN0064095</t>
  </si>
  <si>
    <t>7,607.75</t>
  </si>
  <si>
    <t>LIN0064101</t>
  </si>
  <si>
    <t>2,282.33</t>
  </si>
  <si>
    <t>LIN0064157</t>
  </si>
  <si>
    <t>4,564.65</t>
  </si>
  <si>
    <t>LIN0064218</t>
  </si>
  <si>
    <t>1,521.55</t>
  </si>
  <si>
    <t>LIN0064588</t>
  </si>
  <si>
    <t>3,043.10</t>
  </si>
  <si>
    <t>LIN0064831</t>
  </si>
  <si>
    <t>3,803.88</t>
  </si>
  <si>
    <t>LIN0065070</t>
  </si>
  <si>
    <t>LIN0065134</t>
  </si>
  <si>
    <t>LIN0065135</t>
  </si>
  <si>
    <t>LIN0065179</t>
  </si>
  <si>
    <t>LIN0065221</t>
  </si>
  <si>
    <t>LIN0065439</t>
  </si>
  <si>
    <t>LIN0065449</t>
  </si>
  <si>
    <t>LIN0065613</t>
  </si>
  <si>
    <t>LIN0065616</t>
  </si>
  <si>
    <t>LIN0065792</t>
  </si>
  <si>
    <t>6,086.20</t>
  </si>
  <si>
    <t>LIN0065932</t>
  </si>
  <si>
    <t>LIN0065933</t>
  </si>
  <si>
    <t>LIN0066062</t>
  </si>
  <si>
    <t>LIN0066157</t>
  </si>
  <si>
    <t>LIN0066226</t>
  </si>
  <si>
    <t>2,268.35</t>
  </si>
  <si>
    <t>LIN0066294</t>
  </si>
  <si>
    <t>756.12</t>
  </si>
  <si>
    <t>LIN0066351</t>
  </si>
  <si>
    <t>1,512.23</t>
  </si>
  <si>
    <t>9,828.86</t>
  </si>
  <si>
    <t>6,805.04</t>
  </si>
  <si>
    <t>LIN0066960</t>
  </si>
  <si>
    <t>LIN0067126</t>
  </si>
  <si>
    <t>3,780.58</t>
  </si>
  <si>
    <t>LIN0067231</t>
  </si>
  <si>
    <t>LIN0067379</t>
  </si>
  <si>
    <t>LIN0067535</t>
  </si>
  <si>
    <t>LIN0067599</t>
  </si>
  <si>
    <t>LIN0067697</t>
  </si>
  <si>
    <t>LIN0067727</t>
  </si>
  <si>
    <t>LIN0068191</t>
  </si>
  <si>
    <t>LIN0068256</t>
  </si>
  <si>
    <t>LIN0068461</t>
  </si>
  <si>
    <t>LIN0068589</t>
  </si>
  <si>
    <t>LIN0068680</t>
  </si>
  <si>
    <t>B-J255-W13-250 ml White milk Bottle</t>
  </si>
  <si>
    <t>LIN0056690</t>
  </si>
  <si>
    <t>780.24</t>
  </si>
  <si>
    <t>LIN0056743</t>
  </si>
  <si>
    <t>3,120.98</t>
  </si>
  <si>
    <t>1,560.49</t>
  </si>
  <si>
    <t>2,340.73</t>
  </si>
  <si>
    <t>LIN0056868</t>
  </si>
  <si>
    <t>5,461.71</t>
  </si>
  <si>
    <t>LIN0056983</t>
  </si>
  <si>
    <t>3,901.22</t>
  </si>
  <si>
    <t>LIN0057160</t>
  </si>
  <si>
    <t>15,604.88</t>
  </si>
  <si>
    <t>4,681.46</t>
  </si>
  <si>
    <t>LIN0057238</t>
  </si>
  <si>
    <t>LIN0057416</t>
  </si>
  <si>
    <t>LIN0057610</t>
  </si>
  <si>
    <t>LIN0057656</t>
  </si>
  <si>
    <t>16,381.44</t>
  </si>
  <si>
    <t>11,703.66</t>
  </si>
  <si>
    <t>LIN0057878</t>
  </si>
  <si>
    <t>LIN0058022</t>
  </si>
  <si>
    <t>-3,276.29</t>
  </si>
  <si>
    <t>-2,340.73</t>
  </si>
  <si>
    <t>LIN0058301</t>
  </si>
  <si>
    <t>5,688.00</t>
  </si>
  <si>
    <t>LIN0059916</t>
  </si>
  <si>
    <t>11,376.00</t>
  </si>
  <si>
    <t>7,802.44</t>
  </si>
  <si>
    <t>LIN0060426</t>
  </si>
  <si>
    <t>LIN0060644</t>
  </si>
  <si>
    <t>LIN0060798</t>
  </si>
  <si>
    <t>LIN0060828</t>
  </si>
  <si>
    <t>LIN0060922</t>
  </si>
  <si>
    <t>17,064.00</t>
  </si>
  <si>
    <t>11,431.15</t>
  </si>
  <si>
    <t>LIN0061030</t>
  </si>
  <si>
    <t>762.08</t>
  </si>
  <si>
    <t>LIN0061058</t>
  </si>
  <si>
    <t>13,105.15</t>
  </si>
  <si>
    <t>9,144.92</t>
  </si>
  <si>
    <t>LIN0061150</t>
  </si>
  <si>
    <t>1,524.15</t>
  </si>
  <si>
    <t>LIN0061747</t>
  </si>
  <si>
    <t>15,241.54</t>
  </si>
  <si>
    <t>LIN0061757</t>
  </si>
  <si>
    <t>7,620.77</t>
  </si>
  <si>
    <t>4,572.46</t>
  </si>
  <si>
    <t>761.67</t>
  </si>
  <si>
    <t>-288</t>
  </si>
  <si>
    <t>-1,092.10</t>
  </si>
  <si>
    <t>-761.67</t>
  </si>
  <si>
    <t>761.76</t>
  </si>
  <si>
    <t>12,672</t>
  </si>
  <si>
    <t>LIN0062858</t>
  </si>
  <si>
    <t>50,054.40</t>
  </si>
  <si>
    <t>47,203.20</t>
  </si>
  <si>
    <t>2,156.54</t>
  </si>
  <si>
    <t>2,145.61</t>
  </si>
  <si>
    <t>LIN0063327</t>
  </si>
  <si>
    <t>28,440.00</t>
  </si>
  <si>
    <t>26,820.14</t>
  </si>
  <si>
    <t>LIN0063587</t>
  </si>
  <si>
    <t>15,926.40</t>
  </si>
  <si>
    <t>15,015.57</t>
  </si>
  <si>
    <t>1,078.27</t>
  </si>
  <si>
    <t>1,072.54</t>
  </si>
  <si>
    <t>LIN0063647</t>
  </si>
  <si>
    <t>22,523.36</t>
  </si>
  <si>
    <t>LIN0063865</t>
  </si>
  <si>
    <t>2,145.08</t>
  </si>
  <si>
    <t>3,217.62</t>
  </si>
  <si>
    <t>LIN0064339</t>
  </si>
  <si>
    <t>6,469.63</t>
  </si>
  <si>
    <t>6,435.24</t>
  </si>
  <si>
    <t>LIN0065008</t>
  </si>
  <si>
    <t>10,725.41</t>
  </si>
  <si>
    <t>7,547.90</t>
  </si>
  <si>
    <t>7,507.79</t>
  </si>
  <si>
    <t>LIN0065261</t>
  </si>
  <si>
    <t>LIN0065529</t>
  </si>
  <si>
    <t>5,362.70</t>
  </si>
  <si>
    <t>8,626.18</t>
  </si>
  <si>
    <t>8,580.33</t>
  </si>
  <si>
    <t>2,135.69</t>
  </si>
  <si>
    <t>6,407.08</t>
  </si>
  <si>
    <t>LIN0066435</t>
  </si>
  <si>
    <t>10,678.46</t>
  </si>
  <si>
    <t>1,067.85</t>
  </si>
  <si>
    <t>LIN0066708</t>
  </si>
  <si>
    <t>LIN0066914</t>
  </si>
  <si>
    <t>5,339.23</t>
  </si>
  <si>
    <t>LIN0067313</t>
  </si>
  <si>
    <t>LIN0067484</t>
  </si>
  <si>
    <t>LIN0067486</t>
  </si>
  <si>
    <t>7,474.92</t>
  </si>
  <si>
    <t>LIN0067962</t>
  </si>
  <si>
    <t>LIN0068268</t>
  </si>
  <si>
    <t>LIN0068354</t>
  </si>
  <si>
    <t>B-J500-N19-500 ml Natural milk Bottle</t>
  </si>
  <si>
    <t>5.60</t>
  </si>
  <si>
    <t>LIN0056938</t>
  </si>
  <si>
    <t>26,320.90</t>
  </si>
  <si>
    <t>23,330.42</t>
  </si>
  <si>
    <t>LIN0058840</t>
  </si>
  <si>
    <t>27,869.18</t>
  </si>
  <si>
    <t>24,702.80</t>
  </si>
  <si>
    <t>2,322.43</t>
  </si>
  <si>
    <t>2,058.57</t>
  </si>
  <si>
    <t>B-J500-PK19-500 ml Pink milk Bottle</t>
  </si>
  <si>
    <t>3,870.72</t>
  </si>
  <si>
    <t>3,443.28</t>
  </si>
  <si>
    <t>774.14</t>
  </si>
  <si>
    <t>688.66</t>
  </si>
  <si>
    <t>2,065.97</t>
  </si>
  <si>
    <t>36,345.60</t>
  </si>
  <si>
    <t>27,546.22</t>
  </si>
  <si>
    <t>4,644.86</t>
  </si>
  <si>
    <t>4,131.93</t>
  </si>
  <si>
    <t>3,096.58</t>
  </si>
  <si>
    <t>2,754.62</t>
  </si>
  <si>
    <t>18,172.80</t>
  </si>
  <si>
    <t>13,773.11</t>
  </si>
  <si>
    <t>LIN0058368</t>
  </si>
  <si>
    <t>LIN0058373</t>
  </si>
  <si>
    <t>LIN0058378</t>
  </si>
  <si>
    <t>LIN0058393</t>
  </si>
  <si>
    <t>LIN0058405</t>
  </si>
  <si>
    <t>1,377.31</t>
  </si>
  <si>
    <t>LIN0058441</t>
  </si>
  <si>
    <t>9,289.73</t>
  </si>
  <si>
    <t>8,263.87</t>
  </si>
  <si>
    <t>LIN0058643</t>
  </si>
  <si>
    <t>LIN0058650</t>
  </si>
  <si>
    <t>LIN0058659</t>
  </si>
  <si>
    <t>LIN0058668</t>
  </si>
  <si>
    <t>5,419.01</t>
  </si>
  <si>
    <t>4,820.59</t>
  </si>
  <si>
    <t>LIN0058702</t>
  </si>
  <si>
    <t>17,264.16</t>
  </si>
  <si>
    <t>13,084.45</t>
  </si>
  <si>
    <t>9,086.40</t>
  </si>
  <si>
    <t>6,886.56</t>
  </si>
  <si>
    <t>4,543.20</t>
  </si>
  <si>
    <t>LIN0060009</t>
  </si>
  <si>
    <t>1,817.28</t>
  </si>
  <si>
    <t>LIN0060394</t>
  </si>
  <si>
    <t>LIN0060556</t>
  </si>
  <si>
    <t>45,432.00</t>
  </si>
  <si>
    <t>34,796.38</t>
  </si>
  <si>
    <t>LIN0061201</t>
  </si>
  <si>
    <t>695.93</t>
  </si>
  <si>
    <t>2,087.78</t>
  </si>
  <si>
    <t>4,871.49</t>
  </si>
  <si>
    <t>13,918.55</t>
  </si>
  <si>
    <t>1,391.86</t>
  </si>
  <si>
    <t>3,479.64</t>
  </si>
  <si>
    <t>695.70</t>
  </si>
  <si>
    <t>-144</t>
  </si>
  <si>
    <t>-774.14</t>
  </si>
  <si>
    <t>-695.70</t>
  </si>
  <si>
    <t>695.77</t>
  </si>
  <si>
    <t>6,193.15</t>
  </si>
  <si>
    <t>5,567.18</t>
  </si>
  <si>
    <t>LIN0062560</t>
  </si>
  <si>
    <t>2,087.69</t>
  </si>
  <si>
    <t>695.90</t>
  </si>
  <si>
    <t>1,391.83</t>
  </si>
  <si>
    <t>5,567.32</t>
  </si>
  <si>
    <t>695.92</t>
  </si>
  <si>
    <t>13,934.59</t>
  </si>
  <si>
    <t>12,526.57</t>
  </si>
  <si>
    <t>3,479.60</t>
  </si>
  <si>
    <t>2,087.76</t>
  </si>
  <si>
    <t>2,783.68</t>
  </si>
  <si>
    <t>LIN0064173</t>
  </si>
  <si>
    <t>1,391.84</t>
  </si>
  <si>
    <t>4,871.44</t>
  </si>
  <si>
    <t>LIN0064946</t>
  </si>
  <si>
    <t>LIN0065076</t>
  </si>
  <si>
    <t>4,175.52</t>
  </si>
  <si>
    <t>11,612.16</t>
  </si>
  <si>
    <t>10,438.80</t>
  </si>
  <si>
    <t>LIN0065643</t>
  </si>
  <si>
    <t>LIN0065860</t>
  </si>
  <si>
    <t>2,770.06</t>
  </si>
  <si>
    <t>692.52</t>
  </si>
  <si>
    <t>1,385.03</t>
  </si>
  <si>
    <t>7,741.44</t>
  </si>
  <si>
    <t>6,925.16</t>
  </si>
  <si>
    <t>5,540.13</t>
  </si>
  <si>
    <t>LIN0067121</t>
  </si>
  <si>
    <t>4,847.61</t>
  </si>
  <si>
    <t>4,155.10</t>
  </si>
  <si>
    <t>LIN0068009</t>
  </si>
  <si>
    <t>2,077.55</t>
  </si>
  <si>
    <t>B-J500-W19-500 ml White milk Bottle</t>
  </si>
  <si>
    <t>2,023.17</t>
  </si>
  <si>
    <t>18,201.60</t>
  </si>
  <si>
    <t>13,487.82</t>
  </si>
  <si>
    <t>674.39</t>
  </si>
  <si>
    <t>1,348.78</t>
  </si>
  <si>
    <t>LIN0058124</t>
  </si>
  <si>
    <t>LIN0058140</t>
  </si>
  <si>
    <t>3,371.95</t>
  </si>
  <si>
    <t>10,115.86</t>
  </si>
  <si>
    <t>13,651.20</t>
  </si>
  <si>
    <t>LIN0058349</t>
  </si>
  <si>
    <t>5,395.13</t>
  </si>
  <si>
    <t>LIN0058608</t>
  </si>
  <si>
    <t>4,720.74</t>
  </si>
  <si>
    <t>LIN0058814</t>
  </si>
  <si>
    <t>LIN0059696</t>
  </si>
  <si>
    <t>LIN0059855</t>
  </si>
  <si>
    <t>2,697.56</t>
  </si>
  <si>
    <t>4,550.40</t>
  </si>
  <si>
    <t>LIN0060011</t>
  </si>
  <si>
    <t>6,743.91</t>
  </si>
  <si>
    <t>LIN0060259</t>
  </si>
  <si>
    <t>10,063.87</t>
  </si>
  <si>
    <t>8,767.08</t>
  </si>
  <si>
    <t>13,681.12</t>
  </si>
  <si>
    <t>LIN0061273</t>
  </si>
  <si>
    <t>684.06</t>
  </si>
  <si>
    <t>LIN0061392</t>
  </si>
  <si>
    <t>3,420.28</t>
  </si>
  <si>
    <t>LIN0061558</t>
  </si>
  <si>
    <t>5,472.45</t>
  </si>
  <si>
    <t>683.76</t>
  </si>
  <si>
    <t>683.83</t>
  </si>
  <si>
    <t>683.92</t>
  </si>
  <si>
    <t>1,367.91</t>
  </si>
  <si>
    <t>6,839.54</t>
  </si>
  <si>
    <t>683.95</t>
  </si>
  <si>
    <t>683.97</t>
  </si>
  <si>
    <t>2,735.88</t>
  </si>
  <si>
    <t>683.98</t>
  </si>
  <si>
    <t>12,311.56</t>
  </si>
  <si>
    <t>3,419.88</t>
  </si>
  <si>
    <t>1,367.95</t>
  </si>
  <si>
    <t>4,786.48</t>
  </si>
  <si>
    <t>683.78</t>
  </si>
  <si>
    <t>3,418.91</t>
  </si>
  <si>
    <t>LIN0063882</t>
  </si>
  <si>
    <t>1,367.57</t>
  </si>
  <si>
    <t>LIN0063908</t>
  </si>
  <si>
    <t>LIN0063909</t>
  </si>
  <si>
    <t>LIN0063952</t>
  </si>
  <si>
    <t>LIN0064893</t>
  </si>
  <si>
    <t>15,482.88</t>
  </si>
  <si>
    <t>13,675.65</t>
  </si>
  <si>
    <t>5,470.26</t>
  </si>
  <si>
    <t>2,735.13</t>
  </si>
  <si>
    <t>10,838.02</t>
  </si>
  <si>
    <t>9,572.96</t>
  </si>
  <si>
    <t>1,360.70</t>
  </si>
  <si>
    <t>680.35</t>
  </si>
  <si>
    <t>5,442.82</t>
  </si>
  <si>
    <t>LIN0066425</t>
  </si>
  <si>
    <t>LIN0066434</t>
  </si>
  <si>
    <t>LIN0066456</t>
  </si>
  <si>
    <t>4,082.11</t>
  </si>
  <si>
    <t>4,762.47</t>
  </si>
  <si>
    <t>LIN0066889</t>
  </si>
  <si>
    <t>2,041.06</t>
  </si>
  <si>
    <t>LIN0067118</t>
  </si>
  <si>
    <t>LIN0067128</t>
  </si>
  <si>
    <t>2,721.41</t>
  </si>
  <si>
    <t>12,386.30</t>
  </si>
  <si>
    <t>10,885.64</t>
  </si>
  <si>
    <t>9,524.93</t>
  </si>
  <si>
    <t>LIN0067762</t>
  </si>
  <si>
    <t>LIN0068075</t>
  </si>
  <si>
    <t>6,967.30</t>
  </si>
  <si>
    <t>6,123.17</t>
  </si>
  <si>
    <t>LIN0068369</t>
  </si>
  <si>
    <t>165.89</t>
  </si>
  <si>
    <t>B-J501-N25-500 ml Natural milk Bottle</t>
  </si>
  <si>
    <t>8.56</t>
  </si>
  <si>
    <t>9,466.68</t>
  </si>
  <si>
    <t>7,337.94</t>
  </si>
  <si>
    <t>LIN0057198</t>
  </si>
  <si>
    <t>5,916.67</t>
  </si>
  <si>
    <t>4,586.21</t>
  </si>
  <si>
    <t>2,366.67</t>
  </si>
  <si>
    <t>1,834.49</t>
  </si>
  <si>
    <t>LIN0059344</t>
  </si>
  <si>
    <t>1,183.33</t>
  </si>
  <si>
    <t>917.24</t>
  </si>
  <si>
    <t>B-J501-PK25-500 ml Pink milk Bottle</t>
  </si>
  <si>
    <t>LIN0057049</t>
  </si>
  <si>
    <t>925.95</t>
  </si>
  <si>
    <t>LIN0057190</t>
  </si>
  <si>
    <t>9,259.50</t>
  </si>
  <si>
    <t>LIN0057259</t>
  </si>
  <si>
    <t>35,500.03</t>
  </si>
  <si>
    <t>27,778.51</t>
  </si>
  <si>
    <t>1,851.90</t>
  </si>
  <si>
    <t>24,652.80</t>
  </si>
  <si>
    <t>18,519.00</t>
  </si>
  <si>
    <t>9,469.02</t>
  </si>
  <si>
    <t>1,892.95</t>
  </si>
  <si>
    <t>946.88</t>
  </si>
  <si>
    <t>LIN0065734</t>
  </si>
  <si>
    <t>937.79</t>
  </si>
  <si>
    <t>1,875.58</t>
  </si>
  <si>
    <t>B-J501-W25-500 ml White Milk Jerrycan</t>
  </si>
  <si>
    <t>8.30</t>
  </si>
  <si>
    <t>9,405.07</t>
  </si>
  <si>
    <t>4,702.54</t>
  </si>
  <si>
    <t>940.51</t>
  </si>
  <si>
    <t>LIN0057485</t>
  </si>
  <si>
    <t>3,550.00</t>
  </si>
  <si>
    <t>2,821.52</t>
  </si>
  <si>
    <t>LIN0057491</t>
  </si>
  <si>
    <t>LIN0057519</t>
  </si>
  <si>
    <t>1,881.01</t>
  </si>
  <si>
    <t>6,163.20</t>
  </si>
  <si>
    <t>10,065</t>
  </si>
  <si>
    <t>86,156.40</t>
  </si>
  <si>
    <t>65,737.53</t>
  </si>
  <si>
    <t>B-J503-DPK19-500 ml Dark Pink Milk Bottle</t>
  </si>
  <si>
    <t>LIN0061404</t>
  </si>
  <si>
    <t>68,400.00</t>
  </si>
  <si>
    <t>42,013.58</t>
  </si>
  <si>
    <t>LIN0061519</t>
  </si>
  <si>
    <t>11,056.20</t>
  </si>
  <si>
    <t>LIN0062865</t>
  </si>
  <si>
    <t>1,800.00</t>
  </si>
  <si>
    <t>1,105.59</t>
  </si>
  <si>
    <t>549.35</t>
  </si>
  <si>
    <t>B-J503-PK19-500 ml Pink Milk Bottle</t>
  </si>
  <si>
    <t>1,474.41</t>
  </si>
  <si>
    <t>737.21</t>
  </si>
  <si>
    <t>5,897.64</t>
  </si>
  <si>
    <t>2,948.82</t>
  </si>
  <si>
    <t>2,211.62</t>
  </si>
  <si>
    <t>LIN0057316</t>
  </si>
  <si>
    <t>20,641.74</t>
  </si>
  <si>
    <t>5,644.80</t>
  </si>
  <si>
    <t>5,160.44</t>
  </si>
  <si>
    <t>LIN0060843</t>
  </si>
  <si>
    <t>2,967.34</t>
  </si>
  <si>
    <t>7,418.36</t>
  </si>
  <si>
    <t>741.83</t>
  </si>
  <si>
    <t>1,483.66</t>
  </si>
  <si>
    <t>LIN0064633</t>
  </si>
  <si>
    <t>2,225.49</t>
  </si>
  <si>
    <t>10,385.61</t>
  </si>
  <si>
    <t>4,430.55</t>
  </si>
  <si>
    <t>7,384.25</t>
  </si>
  <si>
    <t>B-J503-W19-500 ml White Milk Bottle</t>
  </si>
  <si>
    <t>737.15</t>
  </si>
  <si>
    <t>5,160.07</t>
  </si>
  <si>
    <t>1,474.31</t>
  </si>
  <si>
    <t>2,948.61</t>
  </si>
  <si>
    <t>4,422.92</t>
  </si>
  <si>
    <t>806.40</t>
  </si>
  <si>
    <t>5,904</t>
  </si>
  <si>
    <t>LIN0060891</t>
  </si>
  <si>
    <t>30,223.28</t>
  </si>
  <si>
    <t>LIN0061062</t>
  </si>
  <si>
    <t>38,700.00</t>
  </si>
  <si>
    <t>31,939.26</t>
  </si>
  <si>
    <t>2,971.09</t>
  </si>
  <si>
    <t>14,855.47</t>
  </si>
  <si>
    <t>LIN0062869</t>
  </si>
  <si>
    <t>16,200.00</t>
  </si>
  <si>
    <t>13,368.37</t>
  </si>
  <si>
    <t>742.50</t>
  </si>
  <si>
    <t>LIN0063648</t>
  </si>
  <si>
    <t>48,600.00</t>
  </si>
  <si>
    <t>40,095.00</t>
  </si>
  <si>
    <t>LIN0064683</t>
  </si>
  <si>
    <t>2,970.00</t>
  </si>
  <si>
    <t>LIN0064928</t>
  </si>
  <si>
    <t>1,485.00</t>
  </si>
  <si>
    <t>LIN0065493</t>
  </si>
  <si>
    <t>59,400.00</t>
  </si>
  <si>
    <t>49,005.00</t>
  </si>
  <si>
    <t>LIN0065925</t>
  </si>
  <si>
    <t>45,000.00</t>
  </si>
  <si>
    <t>37,125.00</t>
  </si>
  <si>
    <t>8,167.50</t>
  </si>
  <si>
    <t>LIN0066201</t>
  </si>
  <si>
    <t>LIN0066783</t>
  </si>
  <si>
    <t>739.07</t>
  </si>
  <si>
    <t>4,434.42</t>
  </si>
  <si>
    <t>LIN0067202</t>
  </si>
  <si>
    <t>5,173.49</t>
  </si>
  <si>
    <t>LIN0067205</t>
  </si>
  <si>
    <t>2,956.28</t>
  </si>
  <si>
    <t>5,912.56</t>
  </si>
  <si>
    <t>3,695.35</t>
  </si>
  <si>
    <t>B-J550MOV-W32-500ml White Bottle</t>
  </si>
  <si>
    <t>9.3158</t>
  </si>
  <si>
    <t>LIN0065379</t>
  </si>
  <si>
    <t>145,326.48</t>
  </si>
  <si>
    <t>196,941.26</t>
  </si>
  <si>
    <t>B-KB1-CL15-120 gm Clear shoe cream jar</t>
  </si>
  <si>
    <t>5.45</t>
  </si>
  <si>
    <t>102,000</t>
  </si>
  <si>
    <t>EIN0000878</t>
  </si>
  <si>
    <t>506,713.73</t>
  </si>
  <si>
    <t>347,059.08</t>
  </si>
  <si>
    <t>138,000</t>
  </si>
  <si>
    <t>EIN0001007</t>
  </si>
  <si>
    <t>683,300.10</t>
  </si>
  <si>
    <t>469,823.76</t>
  </si>
  <si>
    <t>LIN0065657</t>
  </si>
  <si>
    <t>3,139.20</t>
  </si>
  <si>
    <t>2,042.71</t>
  </si>
  <si>
    <t>LIN0066632</t>
  </si>
  <si>
    <t>31,392.00</t>
  </si>
  <si>
    <t>20,427.12</t>
  </si>
  <si>
    <t>LIN0068434</t>
  </si>
  <si>
    <t>39,240.00</t>
  </si>
  <si>
    <t>24,512.54</t>
  </si>
  <si>
    <t>B-L101-DPK63-1 Ltr. Dark Pink Jerrycan</t>
  </si>
  <si>
    <t>18.91</t>
  </si>
  <si>
    <t>LIN0060434</t>
  </si>
  <si>
    <t>15,128.00</t>
  </si>
  <si>
    <t>7,890.08</t>
  </si>
  <si>
    <t>10,960</t>
  </si>
  <si>
    <t>LIN0060436</t>
  </si>
  <si>
    <t>207,253.60</t>
  </si>
  <si>
    <t>108,094.10</t>
  </si>
  <si>
    <t>LIN0062860</t>
  </si>
  <si>
    <t>19,666.40</t>
  </si>
  <si>
    <t>10,460.53</t>
  </si>
  <si>
    <t>LIN0062863</t>
  </si>
  <si>
    <t>55,973.60</t>
  </si>
  <si>
    <t>29,772.27</t>
  </si>
  <si>
    <t>LIN0062998</t>
  </si>
  <si>
    <t>131,613.60</t>
  </si>
  <si>
    <t>70,005.07</t>
  </si>
  <si>
    <t>LIN0063291</t>
  </si>
  <si>
    <t>29,772.69</t>
  </si>
  <si>
    <t>B-L101-PK63-1 Ltr. Pink Jerrycan</t>
  </si>
  <si>
    <t>320</t>
  </si>
  <si>
    <t>5,809.15</t>
  </si>
  <si>
    <t>4,607.37</t>
  </si>
  <si>
    <t>1,452.29</t>
  </si>
  <si>
    <t>1,151.84</t>
  </si>
  <si>
    <t>22,692.00</t>
  </si>
  <si>
    <t>17,277.65</t>
  </si>
  <si>
    <t>2,904.58</t>
  </si>
  <si>
    <t>2,303.69</t>
  </si>
  <si>
    <t>2,560</t>
  </si>
  <si>
    <t>48,409.60</t>
  </si>
  <si>
    <t>36,858.98</t>
  </si>
  <si>
    <t>LIN0058065</t>
  </si>
  <si>
    <t>10,166.02</t>
  </si>
  <si>
    <t>8,062.90</t>
  </si>
  <si>
    <t>LIN0058331</t>
  </si>
  <si>
    <t>49,922.40</t>
  </si>
  <si>
    <t>38,010.83</t>
  </si>
  <si>
    <t>LIN0058377</t>
  </si>
  <si>
    <t>LIN0058380</t>
  </si>
  <si>
    <t>LIN0058412</t>
  </si>
  <si>
    <t>7,261.44</t>
  </si>
  <si>
    <t>5,759.22</t>
  </si>
  <si>
    <t>90,768.00</t>
  </si>
  <si>
    <t>69,110.59</t>
  </si>
  <si>
    <t>LIN0059073</t>
  </si>
  <si>
    <t>1,167.33</t>
  </si>
  <si>
    <t>LIN0061211</t>
  </si>
  <si>
    <t>21,784.32</t>
  </si>
  <si>
    <t>17,509.96</t>
  </si>
  <si>
    <t>1,520</t>
  </si>
  <si>
    <t>28,743.20</t>
  </si>
  <si>
    <t>22,179.28</t>
  </si>
  <si>
    <t>LIN0064589</t>
  </si>
  <si>
    <t>2,334.64</t>
  </si>
  <si>
    <t>5,836.59</t>
  </si>
  <si>
    <t>LIN0065141</t>
  </si>
  <si>
    <t>1,167.32</t>
  </si>
  <si>
    <t>LIN0065336</t>
  </si>
  <si>
    <t>8,713.73</t>
  </si>
  <si>
    <t>7,003.91</t>
  </si>
  <si>
    <t>LIN0065644</t>
  </si>
  <si>
    <t>LIN0065712</t>
  </si>
  <si>
    <t>LIN0066363</t>
  </si>
  <si>
    <t>1,160.79</t>
  </si>
  <si>
    <t>4,643.15</t>
  </si>
  <si>
    <t>LIN0066644</t>
  </si>
  <si>
    <t>5,803.94</t>
  </si>
  <si>
    <t>640</t>
  </si>
  <si>
    <t>11,618.30</t>
  </si>
  <si>
    <t>9,286.30</t>
  </si>
  <si>
    <t>LIN0067288</t>
  </si>
  <si>
    <t>LIN0067600</t>
  </si>
  <si>
    <t>LIN0067671</t>
  </si>
  <si>
    <t>LIN0067759</t>
  </si>
  <si>
    <t>6,964.72</t>
  </si>
  <si>
    <t>LIN0068314</t>
  </si>
  <si>
    <t>9,076.80</t>
  </si>
  <si>
    <t>B-L101-W63-1 Ltr. White Jerrycan</t>
  </si>
  <si>
    <t>LIN0056805</t>
  </si>
  <si>
    <t>4,356.86</t>
  </si>
  <si>
    <t>3,454.99</t>
  </si>
  <si>
    <t>LIN0056885</t>
  </si>
  <si>
    <t>1,151.66</t>
  </si>
  <si>
    <t>4,606.65</t>
  </si>
  <si>
    <t>LIN0057041</t>
  </si>
  <si>
    <t>9,213.30</t>
  </si>
  <si>
    <t>LIN0057101</t>
  </si>
  <si>
    <t>LIN0057165</t>
  </si>
  <si>
    <t>LIN0057183</t>
  </si>
  <si>
    <t>5,758.31</t>
  </si>
  <si>
    <t>64</t>
  </si>
  <si>
    <t>LIN0057499</t>
  </si>
  <si>
    <t>1,161.83</t>
  </si>
  <si>
    <t>921.33</t>
  </si>
  <si>
    <t>LIN0060438</t>
  </si>
  <si>
    <t>11,516.62</t>
  </si>
  <si>
    <t>LIN0060752</t>
  </si>
  <si>
    <t>173,972.00</t>
  </si>
  <si>
    <t>132,441.18</t>
  </si>
  <si>
    <t>LIN0060887</t>
  </si>
  <si>
    <t>21,881.59</t>
  </si>
  <si>
    <t>4,240</t>
  </si>
  <si>
    <t>LIN0061063</t>
  </si>
  <si>
    <t>80,178.40</t>
  </si>
  <si>
    <t>61,959.16</t>
  </si>
  <si>
    <t>4,960</t>
  </si>
  <si>
    <t>LIN0061408</t>
  </si>
  <si>
    <t>93,793.60</t>
  </si>
  <si>
    <t>72,480.53</t>
  </si>
  <si>
    <t>1,120</t>
  </si>
  <si>
    <t>21,179.20</t>
  </si>
  <si>
    <t>16,366.57</t>
  </si>
  <si>
    <t>4,720</t>
  </si>
  <si>
    <t>LIN0063294</t>
  </si>
  <si>
    <t>89,255.20</t>
  </si>
  <si>
    <t>68,964.39</t>
  </si>
  <si>
    <t>3,760</t>
  </si>
  <si>
    <t>LIN0063332</t>
  </si>
  <si>
    <t>71,101.60</t>
  </si>
  <si>
    <t>54,937.74</t>
  </si>
  <si>
    <t>LIN0063373</t>
  </si>
  <si>
    <t>5,529.60</t>
  </si>
  <si>
    <t>4,675.55</t>
  </si>
  <si>
    <t>3,280</t>
  </si>
  <si>
    <t>LIN0063509</t>
  </si>
  <si>
    <t>62,024.80</t>
  </si>
  <si>
    <t>47,924.41</t>
  </si>
  <si>
    <t>2,720</t>
  </si>
  <si>
    <t>LIN0063586</t>
  </si>
  <si>
    <t>51,435.20</t>
  </si>
  <si>
    <t>39,729.57</t>
  </si>
  <si>
    <t>LIN0063844</t>
  </si>
  <si>
    <t>1,382.40</t>
  </si>
  <si>
    <t>1,168.52</t>
  </si>
  <si>
    <t>LIN0063961</t>
  </si>
  <si>
    <t>LIN0064076</t>
  </si>
  <si>
    <t>4,674.07</t>
  </si>
  <si>
    <t>LIN0064155</t>
  </si>
  <si>
    <t>6,912.00</t>
  </si>
  <si>
    <t>5,842.58</t>
  </si>
  <si>
    <t>LIN0064161</t>
  </si>
  <si>
    <t>2,764.80</t>
  </si>
  <si>
    <t>2,337.03</t>
  </si>
  <si>
    <t>LIN0064584</t>
  </si>
  <si>
    <t>LIN0064617</t>
  </si>
  <si>
    <t>LIN0064837</t>
  </si>
  <si>
    <t>11,059.20</t>
  </si>
  <si>
    <t>9,348.13</t>
  </si>
  <si>
    <t>LIN0064846</t>
  </si>
  <si>
    <t>LIN0065067</t>
  </si>
  <si>
    <t>16,588.80</t>
  </si>
  <si>
    <t>14,022.20</t>
  </si>
  <si>
    <t>LIN0065506</t>
  </si>
  <si>
    <t>8,294.40</t>
  </si>
  <si>
    <t>7,011.10</t>
  </si>
  <si>
    <t>LIN0065891</t>
  </si>
  <si>
    <t>LIN0065966</t>
  </si>
  <si>
    <t>LIN0066225</t>
  </si>
  <si>
    <t>1,161.94</t>
  </si>
  <si>
    <t>4,647.76</t>
  </si>
  <si>
    <t>LIN0066491</t>
  </si>
  <si>
    <t>13,943.27</t>
  </si>
  <si>
    <t>5,809.70</t>
  </si>
  <si>
    <t>2,323.88</t>
  </si>
  <si>
    <t>LIN0066939</t>
  </si>
  <si>
    <t>LIN0066966</t>
  </si>
  <si>
    <t>LIN0067192</t>
  </si>
  <si>
    <t>4,147.20</t>
  </si>
  <si>
    <t>3,485.82</t>
  </si>
  <si>
    <t>LIN0067459</t>
  </si>
  <si>
    <t>LIN0067552</t>
  </si>
  <si>
    <t>20,736.00</t>
  </si>
  <si>
    <t>17,429.09</t>
  </si>
  <si>
    <t>LIN0068056</t>
  </si>
  <si>
    <t>6,971.64</t>
  </si>
  <si>
    <t>LIN0068079</t>
  </si>
  <si>
    <t>LIN0068148</t>
  </si>
  <si>
    <t>LIN0068214</t>
  </si>
  <si>
    <t>LIN0068609</t>
  </si>
  <si>
    <t>B-L101-W63-GULFMAX-1ltr Printed GulfMax Bottle</t>
  </si>
  <si>
    <t>29.88</t>
  </si>
  <si>
    <t>240.000000</t>
  </si>
  <si>
    <t>LIN0056698</t>
  </si>
  <si>
    <t>6,884.35</t>
  </si>
  <si>
    <t>4,403.99</t>
  </si>
  <si>
    <t>400.000000</t>
  </si>
  <si>
    <t>LIN0056959</t>
  </si>
  <si>
    <t>11,473.92</t>
  </si>
  <si>
    <t>7,339.98</t>
  </si>
  <si>
    <t>LIN0057209</t>
  </si>
  <si>
    <t>LIN0057344</t>
  </si>
  <si>
    <t>480.000000</t>
  </si>
  <si>
    <t>LIN0057755</t>
  </si>
  <si>
    <t>13,768.70</t>
  </si>
  <si>
    <t>8,807.98</t>
  </si>
  <si>
    <t>LIN0058013</t>
  </si>
  <si>
    <t>160.000000</t>
  </si>
  <si>
    <t>4,589.57</t>
  </si>
  <si>
    <t>2,935.99</t>
  </si>
  <si>
    <t>LIN0060178</t>
  </si>
  <si>
    <t>320.000000</t>
  </si>
  <si>
    <t>LIN0060216</t>
  </si>
  <si>
    <t>9,179.14</t>
  </si>
  <si>
    <t>5,871.98</t>
  </si>
  <si>
    <t>LIN0061141</t>
  </si>
  <si>
    <t>5,941.50</t>
  </si>
  <si>
    <t>LIN0061533</t>
  </si>
  <si>
    <t>2,970.75</t>
  </si>
  <si>
    <t>LIN0061677</t>
  </si>
  <si>
    <t>LIN0061764</t>
  </si>
  <si>
    <t>7,426.87</t>
  </si>
  <si>
    <t>LIN0061871</t>
  </si>
  <si>
    <t>LIN0062268</t>
  </si>
  <si>
    <t>2,969.87</t>
  </si>
  <si>
    <t>LIN0062451</t>
  </si>
  <si>
    <t>4,455.35</t>
  </si>
  <si>
    <t>LIN0062658</t>
  </si>
  <si>
    <t>2,970.23</t>
  </si>
  <si>
    <t>LIN0063078</t>
  </si>
  <si>
    <t>2,970.42</t>
  </si>
  <si>
    <t>LIN0063241</t>
  </si>
  <si>
    <t>5,940.89</t>
  </si>
  <si>
    <t>LIN0063457</t>
  </si>
  <si>
    <t>4,455.66</t>
  </si>
  <si>
    <t>640.000000</t>
  </si>
  <si>
    <t>LIN0063653</t>
  </si>
  <si>
    <t>18,358.27</t>
  </si>
  <si>
    <t>11,878.80</t>
  </si>
  <si>
    <t>LIN0063668</t>
  </si>
  <si>
    <t>LIN0063969</t>
  </si>
  <si>
    <t>LIN0064226</t>
  </si>
  <si>
    <t>4,454.55</t>
  </si>
  <si>
    <t>LIN0064344</t>
  </si>
  <si>
    <t>8,909.10</t>
  </si>
  <si>
    <t>LIN0064525</t>
  </si>
  <si>
    <t>LIN0064578</t>
  </si>
  <si>
    <t>5,939.40</t>
  </si>
  <si>
    <t>LIN0064646</t>
  </si>
  <si>
    <t>LIN0064834</t>
  </si>
  <si>
    <t>7,424.25</t>
  </si>
  <si>
    <t>LIN0065073</t>
  </si>
  <si>
    <t>560.000000</t>
  </si>
  <si>
    <t>LIN0065357</t>
  </si>
  <si>
    <t>16,063.49</t>
  </si>
  <si>
    <t>10,393.95</t>
  </si>
  <si>
    <t>800.000000</t>
  </si>
  <si>
    <t>LIN0065606</t>
  </si>
  <si>
    <t>22,947.84</t>
  </si>
  <si>
    <t>14,848.50</t>
  </si>
  <si>
    <t>LIN0065700</t>
  </si>
  <si>
    <t>LIN0065864</t>
  </si>
  <si>
    <t>LIN0065992</t>
  </si>
  <si>
    <t>LIN0066194</t>
  </si>
  <si>
    <t>LIN0066297</t>
  </si>
  <si>
    <t>4,434.82</t>
  </si>
  <si>
    <t>LIN0066366</t>
  </si>
  <si>
    <t>LIN0067344</t>
  </si>
  <si>
    <t>5,913.09</t>
  </si>
  <si>
    <t>LIN0067461</t>
  </si>
  <si>
    <t>10,347.91</t>
  </si>
  <si>
    <t>LIN0067961</t>
  </si>
  <si>
    <t>11,826.18</t>
  </si>
  <si>
    <t>LIN0068070</t>
  </si>
  <si>
    <t>LIN0068098</t>
  </si>
  <si>
    <t>LIN0068283</t>
  </si>
  <si>
    <t>B-L10-W50SUDI-1 Ltr. White Printed Sudichem Bottle</t>
  </si>
  <si>
    <t>16.20</t>
  </si>
  <si>
    <t>LIN0062811</t>
  </si>
  <si>
    <t>SUD01</t>
  </si>
  <si>
    <t>160,380.00</t>
  </si>
  <si>
    <t>120,828.31</t>
  </si>
  <si>
    <t>LIN0062887</t>
  </si>
  <si>
    <t>87,480.00</t>
  </si>
  <si>
    <t>65,906.35</t>
  </si>
  <si>
    <t>LIN0063033</t>
  </si>
  <si>
    <t>69,567.82</t>
  </si>
  <si>
    <t>4,162</t>
  </si>
  <si>
    <t>LIN0063075</t>
  </si>
  <si>
    <t>67,424.40</t>
  </si>
  <si>
    <t>50,796.71</t>
  </si>
  <si>
    <t>B-L12-N58-1 Ltr. Natural JerryCan</t>
  </si>
  <si>
    <t>LIN0056980</t>
  </si>
  <si>
    <t>2,225.66</t>
  </si>
  <si>
    <t>1,756.65</t>
  </si>
  <si>
    <t>LIN0057157</t>
  </si>
  <si>
    <t>LIN0057169</t>
  </si>
  <si>
    <t>3,338.50</t>
  </si>
  <si>
    <t>2,634.98</t>
  </si>
  <si>
    <t>1,112.83</t>
  </si>
  <si>
    <t>878.33</t>
  </si>
  <si>
    <t>LIN0057431</t>
  </si>
  <si>
    <t>LIN0057622</t>
  </si>
  <si>
    <t>LIN0058229</t>
  </si>
  <si>
    <t>LIN0058406</t>
  </si>
  <si>
    <t>LIN0058579</t>
  </si>
  <si>
    <t>LIN0058582</t>
  </si>
  <si>
    <t>PET02</t>
  </si>
  <si>
    <t>15,579.65</t>
  </si>
  <si>
    <t>12,296.58</t>
  </si>
  <si>
    <t>LIN0058606</t>
  </si>
  <si>
    <t>LIN0058690</t>
  </si>
  <si>
    <t>LIN0058707</t>
  </si>
  <si>
    <t>LIN0058710</t>
  </si>
  <si>
    <t>LIN0058831</t>
  </si>
  <si>
    <t>LIN0058954</t>
  </si>
  <si>
    <t>LIN0058965</t>
  </si>
  <si>
    <t>LIN0059001</t>
  </si>
  <si>
    <t>1,224</t>
  </si>
  <si>
    <t>LIN0059006</t>
  </si>
  <si>
    <t>18,918.14</t>
  </si>
  <si>
    <t>14,931.56</t>
  </si>
  <si>
    <t>LIN0059148</t>
  </si>
  <si>
    <t>LIN0059170</t>
  </si>
  <si>
    <t>6,676.99</t>
  </si>
  <si>
    <t>5,269.96</t>
  </si>
  <si>
    <t>LIN0059327</t>
  </si>
  <si>
    <t>LIN0059336</t>
  </si>
  <si>
    <t>-216</t>
  </si>
  <si>
    <t>LIN8002228</t>
  </si>
  <si>
    <t>-3,338.50</t>
  </si>
  <si>
    <t>-2,634.98</t>
  </si>
  <si>
    <t>LIN0059401</t>
  </si>
  <si>
    <t>CON01</t>
  </si>
  <si>
    <t>LIN0059529</t>
  </si>
  <si>
    <t>55,641.60</t>
  </si>
  <si>
    <t>43,916.36</t>
  </si>
  <si>
    <t>LIN8002255</t>
  </si>
  <si>
    <t>LIN0059736</t>
  </si>
  <si>
    <t>LIN0060465</t>
  </si>
  <si>
    <t>LIN0060512</t>
  </si>
  <si>
    <t>LIN0060652</t>
  </si>
  <si>
    <t>LIN0060672</t>
  </si>
  <si>
    <t>LIN0060686</t>
  </si>
  <si>
    <t>LIN0060689</t>
  </si>
  <si>
    <t>LIN0060704</t>
  </si>
  <si>
    <t>LIN0060739</t>
  </si>
  <si>
    <t>5,564.16</t>
  </si>
  <si>
    <t>4,391.64</t>
  </si>
  <si>
    <t>LIN0060802</t>
  </si>
  <si>
    <t>4,451.33</t>
  </si>
  <si>
    <t>3,513.31</t>
  </si>
  <si>
    <t>LIN0060822</t>
  </si>
  <si>
    <t>LIN0060824</t>
  </si>
  <si>
    <t>22,256.64</t>
  </si>
  <si>
    <t>17,566.55</t>
  </si>
  <si>
    <t>LIN0060974</t>
  </si>
  <si>
    <t>7,789.82</t>
  </si>
  <si>
    <t>6,238.63</t>
  </si>
  <si>
    <t>891.23</t>
  </si>
  <si>
    <t>LIN0061231</t>
  </si>
  <si>
    <t>8,902.66</t>
  </si>
  <si>
    <t>7,129.87</t>
  </si>
  <si>
    <t>LIN0061236</t>
  </si>
  <si>
    <t>LIN0061254</t>
  </si>
  <si>
    <t>LIN0061364</t>
  </si>
  <si>
    <t>LIN0061411</t>
  </si>
  <si>
    <t>LIN0061456</t>
  </si>
  <si>
    <t>LIN0061593</t>
  </si>
  <si>
    <t>LIN0061601</t>
  </si>
  <si>
    <t>2,673.70</t>
  </si>
  <si>
    <t>LIN8002385</t>
  </si>
  <si>
    <t>-8,902.66</t>
  </si>
  <si>
    <t>-7,126.96</t>
  </si>
  <si>
    <t>LIN0062052</t>
  </si>
  <si>
    <t>890.87</t>
  </si>
  <si>
    <t>LIN0062086</t>
  </si>
  <si>
    <t>4,454.91</t>
  </si>
  <si>
    <t>LIN0062109</t>
  </si>
  <si>
    <t>23,369.47</t>
  </si>
  <si>
    <t>18,710.64</t>
  </si>
  <si>
    <t>LIN0062120</t>
  </si>
  <si>
    <t>890.98</t>
  </si>
  <si>
    <t>LIN0064298</t>
  </si>
  <si>
    <t>2,142.72</t>
  </si>
  <si>
    <t>1,782.45</t>
  </si>
  <si>
    <t>LIN0064321</t>
  </si>
  <si>
    <t>42,854.40</t>
  </si>
  <si>
    <t>35,648.93</t>
  </si>
  <si>
    <t>LIN0064370</t>
  </si>
  <si>
    <t>LIN0064486</t>
  </si>
  <si>
    <t>1,071.36</t>
  </si>
  <si>
    <t>891.22</t>
  </si>
  <si>
    <t>LIN0064708</t>
  </si>
  <si>
    <t>7,812.00</t>
  </si>
  <si>
    <t>6,238.56</t>
  </si>
  <si>
    <t>LIN0064886</t>
  </si>
  <si>
    <t>LIN0065132</t>
  </si>
  <si>
    <t>4,285.44</t>
  </si>
  <si>
    <t>3,564.89</t>
  </si>
  <si>
    <t>LIN0065370</t>
  </si>
  <si>
    <t>3,214.08</t>
  </si>
  <si>
    <t>2,673.67</t>
  </si>
  <si>
    <t>LIN0065492</t>
  </si>
  <si>
    <t>LIN0065570</t>
  </si>
  <si>
    <t>LIN0065638</t>
  </si>
  <si>
    <t>LIN0065710</t>
  </si>
  <si>
    <t>LIN0065718</t>
  </si>
  <si>
    <t>LIN0065815</t>
  </si>
  <si>
    <t>UNI03</t>
  </si>
  <si>
    <t>LIN0066019</t>
  </si>
  <si>
    <t>14,999.04</t>
  </si>
  <si>
    <t>12,477.12</t>
  </si>
  <si>
    <t>LIN0066080</t>
  </si>
  <si>
    <t>LIN0066261</t>
  </si>
  <si>
    <t>2,657.62</t>
  </si>
  <si>
    <t>LIN0066397</t>
  </si>
  <si>
    <t>25,712.64</t>
  </si>
  <si>
    <t>21,260.93</t>
  </si>
  <si>
    <t>LIN0066422</t>
  </si>
  <si>
    <t>885.87</t>
  </si>
  <si>
    <t>LIN0066480</t>
  </si>
  <si>
    <t>3,543.49</t>
  </si>
  <si>
    <t>LIN0066798</t>
  </si>
  <si>
    <t>21,427.20</t>
  </si>
  <si>
    <t>17,717.44</t>
  </si>
  <si>
    <t>LIN0067138</t>
  </si>
  <si>
    <t>LIN0067308</t>
  </si>
  <si>
    <t>5,356.80</t>
  </si>
  <si>
    <t>4,429.36</t>
  </si>
  <si>
    <t>LIN0067377</t>
  </si>
  <si>
    <t>LIN0067476</t>
  </si>
  <si>
    <t>LIN0067768</t>
  </si>
  <si>
    <t>LIN0067993</t>
  </si>
  <si>
    <t>LIN0068241</t>
  </si>
  <si>
    <t>12,856.32</t>
  </si>
  <si>
    <t>10,630.47</t>
  </si>
  <si>
    <t>LIN0068446</t>
  </si>
  <si>
    <t>1,771.74</t>
  </si>
  <si>
    <t>LIN0068450</t>
  </si>
  <si>
    <t>LIN0068550</t>
  </si>
  <si>
    <t>LIN0068661</t>
  </si>
  <si>
    <t>B-L12-N58NAS-S-1 Ltr. Natural Printed Nas Solvent JerryCan</t>
  </si>
  <si>
    <t>LIN0057121</t>
  </si>
  <si>
    <t>NAS03</t>
  </si>
  <si>
    <t>91,897.92</t>
  </si>
  <si>
    <t>75,451.37</t>
  </si>
  <si>
    <t>LIN0057869</t>
  </si>
  <si>
    <t>20,271.60</t>
  </si>
  <si>
    <t>16,643.69</t>
  </si>
  <si>
    <t>LIN0061888</t>
  </si>
  <si>
    <t>27,028.80</t>
  </si>
  <si>
    <t>22,454.87</t>
  </si>
  <si>
    <t>B-L12-PN58-1Ltr Pearly Natural JerryCan</t>
  </si>
  <si>
    <t>16.10</t>
  </si>
  <si>
    <t>981.69</t>
  </si>
  <si>
    <t>4,908.45</t>
  </si>
  <si>
    <t>LIN0057613</t>
  </si>
  <si>
    <t>B-L12-W58-1 Ltr. White JerryCan</t>
  </si>
  <si>
    <t>LIN0061153</t>
  </si>
  <si>
    <t>902.32</t>
  </si>
  <si>
    <t>LIN0061239</t>
  </si>
  <si>
    <t>7,218.59</t>
  </si>
  <si>
    <t>LIN0061505</t>
  </si>
  <si>
    <t>LIN0062085</t>
  </si>
  <si>
    <t>4,509.87</t>
  </si>
  <si>
    <t>LIN0062377</t>
  </si>
  <si>
    <t>2,705.92</t>
  </si>
  <si>
    <t>LIN0062426</t>
  </si>
  <si>
    <t>1,804.24</t>
  </si>
  <si>
    <t>LIN0062431</t>
  </si>
  <si>
    <t>902.12</t>
  </si>
  <si>
    <t>LIN0062442</t>
  </si>
  <si>
    <t>LIN0062631</t>
  </si>
  <si>
    <t>1,804.34</t>
  </si>
  <si>
    <t>10</t>
  </si>
  <si>
    <t>LIN0062723</t>
  </si>
  <si>
    <t>154.56</t>
  </si>
  <si>
    <t>125.30</t>
  </si>
  <si>
    <t>LIN0062822</t>
  </si>
  <si>
    <t>902.19</t>
  </si>
  <si>
    <t>-10</t>
  </si>
  <si>
    <t>LIN8002418</t>
  </si>
  <si>
    <t>-154.56</t>
  </si>
  <si>
    <t>-125.30</t>
  </si>
  <si>
    <t>LIN8002422</t>
  </si>
  <si>
    <t>-2,706.58</t>
  </si>
  <si>
    <t>LIN0063087</t>
  </si>
  <si>
    <t>LIN0063094</t>
  </si>
  <si>
    <t>2,706.58</t>
  </si>
  <si>
    <t>LIN0063463</t>
  </si>
  <si>
    <t>902.20</t>
  </si>
  <si>
    <t>LIN0064004</t>
  </si>
  <si>
    <t>901.91</t>
  </si>
  <si>
    <t>LIN0064438</t>
  </si>
  <si>
    <t>LIN0065519</t>
  </si>
  <si>
    <t>LIN0066007</t>
  </si>
  <si>
    <t>2,705.72</t>
  </si>
  <si>
    <t>LIN0066058</t>
  </si>
  <si>
    <t>1,803.81</t>
  </si>
  <si>
    <t>896.67</t>
  </si>
  <si>
    <t>LIN0066505</t>
  </si>
  <si>
    <t>LIN0066537</t>
  </si>
  <si>
    <t>2,690.02</t>
  </si>
  <si>
    <t>LIN0067794</t>
  </si>
  <si>
    <t>LIN0067927</t>
  </si>
  <si>
    <t>1,793.35</t>
  </si>
  <si>
    <t>B-L13LO-GN50-1ltr Long Green Bottle Only</t>
  </si>
  <si>
    <t>15.20</t>
  </si>
  <si>
    <t>424.000000</t>
  </si>
  <si>
    <t>LIN0056880</t>
  </si>
  <si>
    <t>SUP07</t>
  </si>
  <si>
    <t>6,187.01</t>
  </si>
  <si>
    <t>5,024.62</t>
  </si>
  <si>
    <t>2,296.000000</t>
  </si>
  <si>
    <t>LIN0056881</t>
  </si>
  <si>
    <t>33,503.23</t>
  </si>
  <si>
    <t>27,208.79</t>
  </si>
  <si>
    <t>1,296.000000</t>
  </si>
  <si>
    <t>LIN0056957</t>
  </si>
  <si>
    <t>18,911.23</t>
  </si>
  <si>
    <t>15,358.27</t>
  </si>
  <si>
    <t>3,384.000000</t>
  </si>
  <si>
    <t>LIN0057404</t>
  </si>
  <si>
    <t>49,379.33</t>
  </si>
  <si>
    <t>40,102.16</t>
  </si>
  <si>
    <t>LIN0057456</t>
  </si>
  <si>
    <t>10,506.24</t>
  </si>
  <si>
    <t>8,532.37</t>
  </si>
  <si>
    <t>936.000000</t>
  </si>
  <si>
    <t>LIN0057539</t>
  </si>
  <si>
    <t>13,658.11</t>
  </si>
  <si>
    <t>11,092.09</t>
  </si>
  <si>
    <t>2,376.000000</t>
  </si>
  <si>
    <t>LIN0061116</t>
  </si>
  <si>
    <t>34,670.59</t>
  </si>
  <si>
    <t>28,503.04</t>
  </si>
  <si>
    <t>5,184.000000</t>
  </si>
  <si>
    <t>LIN0061234</t>
  </si>
  <si>
    <t>75,644.93</t>
  </si>
  <si>
    <t>62,188.46</t>
  </si>
  <si>
    <t>1,944.000000</t>
  </si>
  <si>
    <t>LIN0061291</t>
  </si>
  <si>
    <t>28,366.85</t>
  </si>
  <si>
    <t>23,320.67</t>
  </si>
  <si>
    <t>LIN0061348</t>
  </si>
  <si>
    <t>25,214.98</t>
  </si>
  <si>
    <t>20,729.49</t>
  </si>
  <si>
    <t>3,168.000000</t>
  </si>
  <si>
    <t>LIN0061726</t>
  </si>
  <si>
    <t>46,227.46</t>
  </si>
  <si>
    <t>38,004.06</t>
  </si>
  <si>
    <t>10,728.000000</t>
  </si>
  <si>
    <t>LIN0066046</t>
  </si>
  <si>
    <t>156,542.98</t>
  </si>
  <si>
    <t>128,692.87</t>
  </si>
  <si>
    <t>B-L13LO-O58LEGN-1 Ltr. Orange Printed Lego Neutralizer Bottle</t>
  </si>
  <si>
    <t>3,163</t>
  </si>
  <si>
    <t>LIN0060831</t>
  </si>
  <si>
    <t>56,839.11</t>
  </si>
  <si>
    <t>48,208.64</t>
  </si>
  <si>
    <t>2,808</t>
  </si>
  <si>
    <t>LIN0061594</t>
  </si>
  <si>
    <t>50,459.76</t>
  </si>
  <si>
    <t>42,510.93</t>
  </si>
  <si>
    <t>4,028</t>
  </si>
  <si>
    <t>LIN0064873</t>
  </si>
  <si>
    <t>72,383.16</t>
  </si>
  <si>
    <t>60,979.89</t>
  </si>
  <si>
    <t>B-L13LOSQ-N58-1 Ltr. Natural Long Squeeze Bottle</t>
  </si>
  <si>
    <t>LIN0065330</t>
  </si>
  <si>
    <t>171,732.96</t>
  </si>
  <si>
    <t>120,046.69</t>
  </si>
  <si>
    <t>B-L13LO-W58-1 Ltr. White Bottle</t>
  </si>
  <si>
    <t>15.70</t>
  </si>
  <si>
    <t>LIN0067917</t>
  </si>
  <si>
    <t>74,962.80</t>
  </si>
  <si>
    <t>52,700.47</t>
  </si>
  <si>
    <t>B-L13LO-W58RNG-1 Ltr. White Printed Blue Ring Bottle</t>
  </si>
  <si>
    <t>17.97</t>
  </si>
  <si>
    <t>1,896</t>
  </si>
  <si>
    <t>LIN0056788</t>
  </si>
  <si>
    <t>BLU01</t>
  </si>
  <si>
    <t>32,708.28</t>
  </si>
  <si>
    <t>27,763.34</t>
  </si>
  <si>
    <t>LIN0066512</t>
  </si>
  <si>
    <t>69,004.80</t>
  </si>
  <si>
    <t>59,048.88</t>
  </si>
  <si>
    <t>LIN0066689</t>
  </si>
  <si>
    <t>82,805.76</t>
  </si>
  <si>
    <t>70,858.66</t>
  </si>
  <si>
    <t>1,242</t>
  </si>
  <si>
    <t>LIN0066737</t>
  </si>
  <si>
    <t>21,425.99</t>
  </si>
  <si>
    <t>18,334.68</t>
  </si>
  <si>
    <t>B-L13R-N50-1 Ltr. Natural Bottle</t>
  </si>
  <si>
    <t>LIN0058354</t>
  </si>
  <si>
    <t>6,511.10</t>
  </si>
  <si>
    <t>4,486.51</t>
  </si>
  <si>
    <t>B-L13R-W40-1 Ltr. White Bottle</t>
  </si>
  <si>
    <t>12.91</t>
  </si>
  <si>
    <t>LIN0056922</t>
  </si>
  <si>
    <t>6,246.37</t>
  </si>
  <si>
    <t>4,514.48</t>
  </si>
  <si>
    <t>LIN0056923</t>
  </si>
  <si>
    <t>1,784.68</t>
  </si>
  <si>
    <t>1,289.85</t>
  </si>
  <si>
    <t>3,718.08</t>
  </si>
  <si>
    <t>2,579.71</t>
  </si>
  <si>
    <t>LIN0057412</t>
  </si>
  <si>
    <t>3,569.36</t>
  </si>
  <si>
    <t>LIN0057890</t>
  </si>
  <si>
    <t>5,354.04</t>
  </si>
  <si>
    <t>3,869.56</t>
  </si>
  <si>
    <t>LIN0058226</t>
  </si>
  <si>
    <t>LIN0058249</t>
  </si>
  <si>
    <t>2,677.02</t>
  </si>
  <si>
    <t>1,934.78</t>
  </si>
  <si>
    <t>LIN0058341</t>
  </si>
  <si>
    <t>892.34</t>
  </si>
  <si>
    <t>644.93</t>
  </si>
  <si>
    <t>LIN0058442</t>
  </si>
  <si>
    <t>LIN0058496</t>
  </si>
  <si>
    <t>4,461.70</t>
  </si>
  <si>
    <t>3,224.63</t>
  </si>
  <si>
    <t>LIN0060705</t>
  </si>
  <si>
    <t>LIN0060970</t>
  </si>
  <si>
    <t>2,622.10</t>
  </si>
  <si>
    <t>LIN0061515</t>
  </si>
  <si>
    <t>655.53</t>
  </si>
  <si>
    <t>LIN0061913</t>
  </si>
  <si>
    <t>1,310.42</t>
  </si>
  <si>
    <t>LIN0063656</t>
  </si>
  <si>
    <t>2,620.95</t>
  </si>
  <si>
    <t>LIN0063855</t>
  </si>
  <si>
    <t>655.24</t>
  </si>
  <si>
    <t>1,310.48</t>
  </si>
  <si>
    <t>B-L13R-W40AV-A-1 Ltr. White Printed Anvi Acid Bottle</t>
  </si>
  <si>
    <t>12.10</t>
  </si>
  <si>
    <t>LIN0059309</t>
  </si>
  <si>
    <t>ANV01</t>
  </si>
  <si>
    <t>28,533.60</t>
  </si>
  <si>
    <t>22,516.88</t>
  </si>
  <si>
    <t>LIN0059973</t>
  </si>
  <si>
    <t>103,566.40</t>
  </si>
  <si>
    <t>81,727.92</t>
  </si>
  <si>
    <t>LIN0061365</t>
  </si>
  <si>
    <t>57,067.20</t>
  </si>
  <si>
    <t>45,682.44</t>
  </si>
  <si>
    <t>LIN0061544</t>
  </si>
  <si>
    <t>114,134.40</t>
  </si>
  <si>
    <t>91,364.89</t>
  </si>
  <si>
    <t>LIN0062011</t>
  </si>
  <si>
    <t>47,556.00</t>
  </si>
  <si>
    <t>38,052.68</t>
  </si>
  <si>
    <t>3,218</t>
  </si>
  <si>
    <t>LIN0062659</t>
  </si>
  <si>
    <t>42,509.78</t>
  </si>
  <si>
    <t>34,024.27</t>
  </si>
  <si>
    <t>LIN0065422</t>
  </si>
  <si>
    <t>85,600.80</t>
  </si>
  <si>
    <t>68,497.23</t>
  </si>
  <si>
    <t>3,506</t>
  </si>
  <si>
    <t>LIN0065862</t>
  </si>
  <si>
    <t>46,314.26</t>
  </si>
  <si>
    <t>37,060.38</t>
  </si>
  <si>
    <t>B-L13R-W40AV-B-1 Ltr. White Printed Anvi Battery Bottle</t>
  </si>
  <si>
    <t>LIN0059972</t>
  </si>
  <si>
    <t>11,413.44</t>
  </si>
  <si>
    <t>9,006.75</t>
  </si>
  <si>
    <t>3,816</t>
  </si>
  <si>
    <t>LIN0060765</t>
  </si>
  <si>
    <t>50,409.36</t>
  </si>
  <si>
    <t>39,779.82</t>
  </si>
  <si>
    <t>LIN0062660</t>
  </si>
  <si>
    <t>29,484.72</t>
  </si>
  <si>
    <t>23,599.18</t>
  </si>
  <si>
    <t>2,768</t>
  </si>
  <si>
    <t>LIN0065863</t>
  </si>
  <si>
    <t>36,565.28</t>
  </si>
  <si>
    <t>29,259.31</t>
  </si>
  <si>
    <t>B-L13R-W40NAS-A-1 Ltr. White Printed Nas Acid Bottle</t>
  </si>
  <si>
    <t>7,416</t>
  </si>
  <si>
    <t>LIN0057872</t>
  </si>
  <si>
    <t>89,733.60</t>
  </si>
  <si>
    <t>77,547.18</t>
  </si>
  <si>
    <t>9,144</t>
  </si>
  <si>
    <t>LIN0058394</t>
  </si>
  <si>
    <t>110,642.40</t>
  </si>
  <si>
    <t>95,616.43</t>
  </si>
  <si>
    <t>LIN0059075</t>
  </si>
  <si>
    <t>85,377.60</t>
  </si>
  <si>
    <t>73,782.76</t>
  </si>
  <si>
    <t>LIN0062930</t>
  </si>
  <si>
    <t>43,560.00</t>
  </si>
  <si>
    <t>38,180.20</t>
  </si>
  <si>
    <t>LIN0063504</t>
  </si>
  <si>
    <t>114,541.56</t>
  </si>
  <si>
    <t>5,328</t>
  </si>
  <si>
    <t>LIN0068222</t>
  </si>
  <si>
    <t>64,468.80</t>
  </si>
  <si>
    <t>56,219.30</t>
  </si>
  <si>
    <t>B-L13R-W40NAS-B-1 Ltr. White Printed Nas Battery Bottle</t>
  </si>
  <si>
    <t>7,272</t>
  </si>
  <si>
    <t>LIN0057870</t>
  </si>
  <si>
    <t>87,991.20</t>
  </si>
  <si>
    <t>76,041.41</t>
  </si>
  <si>
    <t>3,664</t>
  </si>
  <si>
    <t>LIN0058395</t>
  </si>
  <si>
    <t>44,334.40</t>
  </si>
  <si>
    <t>38,313.50</t>
  </si>
  <si>
    <t>LIN0059076</t>
  </si>
  <si>
    <t>34,848.00</t>
  </si>
  <si>
    <t>30,115.41</t>
  </si>
  <si>
    <t>LIN0061415</t>
  </si>
  <si>
    <t>30,547.87</t>
  </si>
  <si>
    <t>4,824</t>
  </si>
  <si>
    <t>LIN0061887</t>
  </si>
  <si>
    <t>58,370.40</t>
  </si>
  <si>
    <t>51,167.69</t>
  </si>
  <si>
    <t>LIN0066831</t>
  </si>
  <si>
    <t>95,832.00</t>
  </si>
  <si>
    <t>83,569.23</t>
  </si>
  <si>
    <t>B-L13R-W50-1 Ltr. White Bottle</t>
  </si>
  <si>
    <t>14.00</t>
  </si>
  <si>
    <t>770.80</t>
  </si>
  <si>
    <t>LIN0061188</t>
  </si>
  <si>
    <t>3,110.40</t>
  </si>
  <si>
    <t>2,349.28</t>
  </si>
  <si>
    <t>LIN0062077</t>
  </si>
  <si>
    <t>2,073.60</t>
  </si>
  <si>
    <t>1,565.59</t>
  </si>
  <si>
    <t>5,184.00</t>
  </si>
  <si>
    <t>3,913.96</t>
  </si>
  <si>
    <t>LIN0062298</t>
  </si>
  <si>
    <t>LIN0062786</t>
  </si>
  <si>
    <t>3,131.92</t>
  </si>
  <si>
    <t>LIN0062815</t>
  </si>
  <si>
    <t>LIN0062817</t>
  </si>
  <si>
    <t>967.68</t>
  </si>
  <si>
    <t>782.98</t>
  </si>
  <si>
    <t>LIN0062900</t>
  </si>
  <si>
    <t>2,903.04</t>
  </si>
  <si>
    <t>2,348.94</t>
  </si>
  <si>
    <t>19,353.60</t>
  </si>
  <si>
    <t>15,659.61</t>
  </si>
  <si>
    <t>LIN0063071</t>
  </si>
  <si>
    <t>1,935.36</t>
  </si>
  <si>
    <t>1,565.96</t>
  </si>
  <si>
    <t>782.99</t>
  </si>
  <si>
    <t>LIN0063911</t>
  </si>
  <si>
    <t>3,130.93</t>
  </si>
  <si>
    <t>LIN0064032</t>
  </si>
  <si>
    <t>5,806.08</t>
  </si>
  <si>
    <t>4,696.40</t>
  </si>
  <si>
    <t>LIN0064640</t>
  </si>
  <si>
    <t>2,348.20</t>
  </si>
  <si>
    <t>LIN0064645</t>
  </si>
  <si>
    <t>782.73</t>
  </si>
  <si>
    <t>LIN0064760</t>
  </si>
  <si>
    <t>LIN0064889</t>
  </si>
  <si>
    <t>LIN0065034</t>
  </si>
  <si>
    <t>7,827.33</t>
  </si>
  <si>
    <t>LIN0065217</t>
  </si>
  <si>
    <t>LIN0065220</t>
  </si>
  <si>
    <t>6,773.76</t>
  </si>
  <si>
    <t>5,479.13</t>
  </si>
  <si>
    <t>LIN0065233</t>
  </si>
  <si>
    <t>LIN0065264</t>
  </si>
  <si>
    <t>LIN0065404</t>
  </si>
  <si>
    <t>1,565.47</t>
  </si>
  <si>
    <t>LIN0065719</t>
  </si>
  <si>
    <t>LIN0065726</t>
  </si>
  <si>
    <t>LIN0065729</t>
  </si>
  <si>
    <t>3,913.66</t>
  </si>
  <si>
    <t>LIN0065804</t>
  </si>
  <si>
    <t>LIN0065958</t>
  </si>
  <si>
    <t>LIN0066022</t>
  </si>
  <si>
    <t>LIN0066143</t>
  </si>
  <si>
    <t>LIN0066154</t>
  </si>
  <si>
    <t>LIN0066275</t>
  </si>
  <si>
    <t>2,334.66</t>
  </si>
  <si>
    <t>LIN0066950</t>
  </si>
  <si>
    <t>1,556.44</t>
  </si>
  <si>
    <t>10,644.48</t>
  </si>
  <si>
    <t>8,560.43</t>
  </si>
  <si>
    <t>LIN0067079</t>
  </si>
  <si>
    <t>3,112.88</t>
  </si>
  <si>
    <t>LIN0067383</t>
  </si>
  <si>
    <t>778.22</t>
  </si>
  <si>
    <t>LIN0067491</t>
  </si>
  <si>
    <t>LIN0068207</t>
  </si>
  <si>
    <t>B-L13R-W50KEN-1 Ltr. White Printed Kenol Kobil Bottle</t>
  </si>
  <si>
    <t>5,256</t>
  </si>
  <si>
    <t>LIN0059839</t>
  </si>
  <si>
    <t>KEN04</t>
  </si>
  <si>
    <t>65,174.40</t>
  </si>
  <si>
    <t>64,163.62</t>
  </si>
  <si>
    <t>LIN0060032</t>
  </si>
  <si>
    <t>85,708.80</t>
  </si>
  <si>
    <t>84,379.55</t>
  </si>
  <si>
    <t>LIN0060121</t>
  </si>
  <si>
    <t>28,569.60</t>
  </si>
  <si>
    <t>28,126.52</t>
  </si>
  <si>
    <t>1,944</t>
  </si>
  <si>
    <t>LIN0060190</t>
  </si>
  <si>
    <t>24,105.60</t>
  </si>
  <si>
    <t>23,731.75</t>
  </si>
  <si>
    <t>LIN0060455</t>
  </si>
  <si>
    <t>66,960.00</t>
  </si>
  <si>
    <t>65,921.53</t>
  </si>
  <si>
    <t>3,512</t>
  </si>
  <si>
    <t>LIN0060687</t>
  </si>
  <si>
    <t>43,548.80</t>
  </si>
  <si>
    <t>42,873.41</t>
  </si>
  <si>
    <t>4,968</t>
  </si>
  <si>
    <t>LIN0067814</t>
  </si>
  <si>
    <t>61,603.20</t>
  </si>
  <si>
    <t>61,170.04</t>
  </si>
  <si>
    <t>5,186</t>
  </si>
  <si>
    <t>LIN0067839</t>
  </si>
  <si>
    <t>64,306.40</t>
  </si>
  <si>
    <t>63,854.23</t>
  </si>
  <si>
    <t>6,977</t>
  </si>
  <si>
    <t>LIN0068003</t>
  </si>
  <si>
    <t>86,514.80</t>
  </si>
  <si>
    <t>85,906.48</t>
  </si>
  <si>
    <t>B-L13R-W69-1 Ltr. White Bottle</t>
  </si>
  <si>
    <t>LIN0060550</t>
  </si>
  <si>
    <t>BIO01</t>
  </si>
  <si>
    <t>334,022.40</t>
  </si>
  <si>
    <t>239,037.18</t>
  </si>
  <si>
    <t>LIN0060616</t>
  </si>
  <si>
    <t>48,711.60</t>
  </si>
  <si>
    <t>34,859.59</t>
  </si>
  <si>
    <t>LIN0062189</t>
  </si>
  <si>
    <t>41,752.80</t>
  </si>
  <si>
    <t>30,717.96</t>
  </si>
  <si>
    <t>2,664</t>
  </si>
  <si>
    <t>LIN0062228</t>
  </si>
  <si>
    <t>51,495.12</t>
  </si>
  <si>
    <t>37,885.49</t>
  </si>
  <si>
    <t>LIN0062311</t>
  </si>
  <si>
    <t>47,319.84</t>
  </si>
  <si>
    <t>34,813.69</t>
  </si>
  <si>
    <t>LIN0062352</t>
  </si>
  <si>
    <t>118,299.60</t>
  </si>
  <si>
    <t>87,034.23</t>
  </si>
  <si>
    <t>LIN0062590</t>
  </si>
  <si>
    <t>231,032.16</t>
  </si>
  <si>
    <t>170,051.26</t>
  </si>
  <si>
    <t>LIN0062664</t>
  </si>
  <si>
    <t>114,124.32</t>
  </si>
  <si>
    <t>84,006.19</t>
  </si>
  <si>
    <t>LIN0065058</t>
  </si>
  <si>
    <t>77,938.56</t>
  </si>
  <si>
    <t>57,352.14</t>
  </si>
  <si>
    <t>13,392</t>
  </si>
  <si>
    <t>LIN0066335</t>
  </si>
  <si>
    <t>258,867.36</t>
  </si>
  <si>
    <t>188,149.97</t>
  </si>
  <si>
    <t>LIN0066406</t>
  </si>
  <si>
    <t>87,680.88</t>
  </si>
  <si>
    <t>63,728.21</t>
  </si>
  <si>
    <t>8,712</t>
  </si>
  <si>
    <t>LIN0066538</t>
  </si>
  <si>
    <t>168,402.96</t>
  </si>
  <si>
    <t>122,398.63</t>
  </si>
  <si>
    <t>936</t>
  </si>
  <si>
    <t>LIN0066581</t>
  </si>
  <si>
    <t>18,092.88</t>
  </si>
  <si>
    <t>13,150.27</t>
  </si>
  <si>
    <t>LIN0066621</t>
  </si>
  <si>
    <t>44,536.32</t>
  </si>
  <si>
    <t>32,369.89</t>
  </si>
  <si>
    <t>LIN0066662</t>
  </si>
  <si>
    <t>54,278.64</t>
  </si>
  <si>
    <t>39,450.80</t>
  </si>
  <si>
    <t>LIN0066744</t>
  </si>
  <si>
    <t>50,103.36</t>
  </si>
  <si>
    <t>36,416.12</t>
  </si>
  <si>
    <t>LIN0066854</t>
  </si>
  <si>
    <t>27,835.20</t>
  </si>
  <si>
    <t>20,231.18</t>
  </si>
  <si>
    <t>LIN0066934</t>
  </si>
  <si>
    <t>29,226.96</t>
  </si>
  <si>
    <t>21,242.74</t>
  </si>
  <si>
    <t>3,096</t>
  </si>
  <si>
    <t>LIN0067151</t>
  </si>
  <si>
    <t>59,845.68</t>
  </si>
  <si>
    <t>43,497.04</t>
  </si>
  <si>
    <t>LIN0067256</t>
  </si>
  <si>
    <t>173,970.00</t>
  </si>
  <si>
    <t>126,444.87</t>
  </si>
  <si>
    <t>LIN0067327</t>
  </si>
  <si>
    <t>B-L1SQ-W58-1Ltr White Squeeze Bottle</t>
  </si>
  <si>
    <t>6,720.000000</t>
  </si>
  <si>
    <t>LIN0059115</t>
  </si>
  <si>
    <t>113,232.00</t>
  </si>
  <si>
    <t>93,542.40</t>
  </si>
  <si>
    <t>1,920.000000</t>
  </si>
  <si>
    <t>LIN0059189</t>
  </si>
  <si>
    <t>26,726.40</t>
  </si>
  <si>
    <t>1,120.000000</t>
  </si>
  <si>
    <t>LIN0059306</t>
  </si>
  <si>
    <t>18,872.00</t>
  </si>
  <si>
    <t>15,590.40</t>
  </si>
  <si>
    <t>3,280.000000</t>
  </si>
  <si>
    <t>LIN0059340</t>
  </si>
  <si>
    <t>55,268.00</t>
  </si>
  <si>
    <t>45,657.60</t>
  </si>
  <si>
    <t>960.000000</t>
  </si>
  <si>
    <t>LIN0059418</t>
  </si>
  <si>
    <t>2,560.000000</t>
  </si>
  <si>
    <t>LIN0059419</t>
  </si>
  <si>
    <t>43,136.00</t>
  </si>
  <si>
    <t>35,635.20</t>
  </si>
  <si>
    <t>3,440.000000</t>
  </si>
  <si>
    <t>LIN0059450</t>
  </si>
  <si>
    <t>57,964.00</t>
  </si>
  <si>
    <t>47,884.80</t>
  </si>
  <si>
    <t>3,200.000000</t>
  </si>
  <si>
    <t>LIN0059481</t>
  </si>
  <si>
    <t>53,920.00</t>
  </si>
  <si>
    <t>LIN0064030</t>
  </si>
  <si>
    <t>42,788.45</t>
  </si>
  <si>
    <t>1,760.000000</t>
  </si>
  <si>
    <t>LIN0066404</t>
  </si>
  <si>
    <t>22,700.62</t>
  </si>
  <si>
    <t>LIN0066462</t>
  </si>
  <si>
    <t>36,396.00</t>
  </si>
  <si>
    <t>27,859.85</t>
  </si>
  <si>
    <t>0.192000</t>
  </si>
  <si>
    <t>LIN0066527</t>
  </si>
  <si>
    <t>3.24</t>
  </si>
  <si>
    <t>2.48</t>
  </si>
  <si>
    <t>LIN0066533</t>
  </si>
  <si>
    <t>24,764.31</t>
  </si>
  <si>
    <t>LIN0066598</t>
  </si>
  <si>
    <t>64,704.00</t>
  </si>
  <si>
    <t>49,528.63</t>
  </si>
  <si>
    <t>-0.192000</t>
  </si>
  <si>
    <t>LIN8002671</t>
  </si>
  <si>
    <t>-3.24</t>
  </si>
  <si>
    <t>-2.48</t>
  </si>
  <si>
    <t>1,840.000000</t>
  </si>
  <si>
    <t>LIN0066666</t>
  </si>
  <si>
    <t>31,004.00</t>
  </si>
  <si>
    <t>23,732.47</t>
  </si>
  <si>
    <t>2,720.000000</t>
  </si>
  <si>
    <t>LIN0066804</t>
  </si>
  <si>
    <t>45,832.00</t>
  </si>
  <si>
    <t>35,082.78</t>
  </si>
  <si>
    <t>B-L20-GY25ORYX-250 ml Labelled Oryx Brake Fluid Bottle</t>
  </si>
  <si>
    <t>9.22</t>
  </si>
  <si>
    <t>12,240</t>
  </si>
  <si>
    <t>LIN0062071</t>
  </si>
  <si>
    <t>ORY01</t>
  </si>
  <si>
    <t>134,028.00</t>
  </si>
  <si>
    <t>82,180.71</t>
  </si>
  <si>
    <t>-2,040</t>
  </si>
  <si>
    <t>LIN8002404</t>
  </si>
  <si>
    <t>-22,338.00</t>
  </si>
  <si>
    <t>-13,696.78</t>
  </si>
  <si>
    <t>LIN0062435</t>
  </si>
  <si>
    <t>108,405.00</t>
  </si>
  <si>
    <t>66,478.60</t>
  </si>
  <si>
    <t>51,900</t>
  </si>
  <si>
    <t>LIN0062747</t>
  </si>
  <si>
    <t>568,305.00</t>
  </si>
  <si>
    <t>348,533.41</t>
  </si>
  <si>
    <t>B-L25-N190-5 Ltr. Jerrycan</t>
  </si>
  <si>
    <t>42.00</t>
  </si>
  <si>
    <t>1,220</t>
  </si>
  <si>
    <t>LIN0056813</t>
  </si>
  <si>
    <t>ZEI01</t>
  </si>
  <si>
    <t>57,962.20</t>
  </si>
  <si>
    <t>42,461.33</t>
  </si>
  <si>
    <t>LIN0058515</t>
  </si>
  <si>
    <t>99,771.00</t>
  </si>
  <si>
    <t>73,089.18</t>
  </si>
  <si>
    <t>LIN0058715</t>
  </si>
  <si>
    <t>72,215.20</t>
  </si>
  <si>
    <t>52,902.64</t>
  </si>
  <si>
    <t>380</t>
  </si>
  <si>
    <t>LIN0058770</t>
  </si>
  <si>
    <t>18,053.80</t>
  </si>
  <si>
    <t>13,225.66</t>
  </si>
  <si>
    <t>LIN0058771</t>
  </si>
  <si>
    <t>9,502.00</t>
  </si>
  <si>
    <t>6,960.87</t>
  </si>
  <si>
    <t>1,880</t>
  </si>
  <si>
    <t>LIN0065424</t>
  </si>
  <si>
    <t>89,318.80</t>
  </si>
  <si>
    <t>66,897.34</t>
  </si>
  <si>
    <t>2,840</t>
  </si>
  <si>
    <t>LIN0065562</t>
  </si>
  <si>
    <t>134,928.40</t>
  </si>
  <si>
    <t>101,057.68</t>
  </si>
  <si>
    <t>3,460</t>
  </si>
  <si>
    <t>LIN0065701</t>
  </si>
  <si>
    <t>164,384.60</t>
  </si>
  <si>
    <t>123,119.57</t>
  </si>
  <si>
    <t>LIN0065852</t>
  </si>
  <si>
    <t>96,920.40</t>
  </si>
  <si>
    <t>72,590.73</t>
  </si>
  <si>
    <t>LIN0066792</t>
  </si>
  <si>
    <t>CEN02</t>
  </si>
  <si>
    <t>91,400.00</t>
  </si>
  <si>
    <t>70,680.50</t>
  </si>
  <si>
    <t>2,300</t>
  </si>
  <si>
    <t>LIN0066885</t>
  </si>
  <si>
    <t>93,150.00</t>
  </si>
  <si>
    <t>81,282.58</t>
  </si>
  <si>
    <t>LIN0066946</t>
  </si>
  <si>
    <t>97,200.00</t>
  </si>
  <si>
    <t>84,816.60</t>
  </si>
  <si>
    <t>2,360</t>
  </si>
  <si>
    <t>LIN0067008</t>
  </si>
  <si>
    <t>95,580.00</t>
  </si>
  <si>
    <t>83,402.99</t>
  </si>
  <si>
    <t>20</t>
  </si>
  <si>
    <t>706.81</t>
  </si>
  <si>
    <t>LIN0067260</t>
  </si>
  <si>
    <t>45,700.00</t>
  </si>
  <si>
    <t>35,340.25</t>
  </si>
  <si>
    <t>40</t>
  </si>
  <si>
    <t>LIN0067281</t>
  </si>
  <si>
    <t>1,413.61</t>
  </si>
  <si>
    <t>LIN0067292</t>
  </si>
  <si>
    <t>4,032.00</t>
  </si>
  <si>
    <t>3,534.03</t>
  </si>
  <si>
    <t>LIN0067463</t>
  </si>
  <si>
    <t>LIN0067485</t>
  </si>
  <si>
    <t>LIN0067574</t>
  </si>
  <si>
    <t>60</t>
  </si>
  <si>
    <t>LIN0067591</t>
  </si>
  <si>
    <t>2,120.42</t>
  </si>
  <si>
    <t>7,068.05</t>
  </si>
  <si>
    <t>LIN0068080</t>
  </si>
  <si>
    <t>LIN0068146</t>
  </si>
  <si>
    <t>LIN0068159</t>
  </si>
  <si>
    <t>LIN0068257</t>
  </si>
  <si>
    <t>53,010.38</t>
  </si>
  <si>
    <t>LIN0068342</t>
  </si>
  <si>
    <t>-2,360</t>
  </si>
  <si>
    <t>LIN8002742</t>
  </si>
  <si>
    <t>-95,580.00</t>
  </si>
  <si>
    <t>-83,402.99</t>
  </si>
  <si>
    <t>LIN0068530</t>
  </si>
  <si>
    <t>LIN0068543</t>
  </si>
  <si>
    <t>LIN0068602</t>
  </si>
  <si>
    <t>-40</t>
  </si>
  <si>
    <t>-1,612.80</t>
  </si>
  <si>
    <t>-1,413.61</t>
  </si>
  <si>
    <t>LIN0068622</t>
  </si>
  <si>
    <t>LIN0068683</t>
  </si>
  <si>
    <t>10,602.08</t>
  </si>
  <si>
    <t>B-L25-N210-5 Ltr. Natural jerrycan</t>
  </si>
  <si>
    <t>44.00</t>
  </si>
  <si>
    <t>LIN0065985</t>
  </si>
  <si>
    <t>43,200.00</t>
  </si>
  <si>
    <t>38,245.77</t>
  </si>
  <si>
    <t>LIN0066908</t>
  </si>
  <si>
    <t>844.80</t>
  </si>
  <si>
    <t>759.56</t>
  </si>
  <si>
    <t>LIN0066987</t>
  </si>
  <si>
    <t>2,534.40</t>
  </si>
  <si>
    <t>2,278.68</t>
  </si>
  <si>
    <t>1,519.12</t>
  </si>
  <si>
    <t>LIN0067235</t>
  </si>
  <si>
    <t>LIN0067340</t>
  </si>
  <si>
    <t>LIN0067355</t>
  </si>
  <si>
    <t>LIN0067368</t>
  </si>
  <si>
    <t>LIN0067391</t>
  </si>
  <si>
    <t>LIN0067397</t>
  </si>
  <si>
    <t>108,000.00</t>
  </si>
  <si>
    <t>94,945.05</t>
  </si>
  <si>
    <t>LIN0067428</t>
  </si>
  <si>
    <t>98,742.85</t>
  </si>
  <si>
    <t>LIN0067440</t>
  </si>
  <si>
    <t>LIN0067626</t>
  </si>
  <si>
    <t>109,710.00</t>
  </si>
  <si>
    <t>87,349.45</t>
  </si>
  <si>
    <t>1,460</t>
  </si>
  <si>
    <t>LIN0067870</t>
  </si>
  <si>
    <t>69,642.00</t>
  </si>
  <si>
    <t>55,447.91</t>
  </si>
  <si>
    <t>LIN0068028</t>
  </si>
  <si>
    <t>LIN0068101</t>
  </si>
  <si>
    <t>215,604.00</t>
  </si>
  <si>
    <t>171,660.65</t>
  </si>
  <si>
    <t>B-L25-N240-5.0 L jerrycan</t>
  </si>
  <si>
    <t>LIN0056809</t>
  </si>
  <si>
    <t>60,177.60</t>
  </si>
  <si>
    <t>45,218.00</t>
  </si>
  <si>
    <t>980</t>
  </si>
  <si>
    <t>LIN0056931</t>
  </si>
  <si>
    <t>54,605.60</t>
  </si>
  <si>
    <t>41,031.15</t>
  </si>
  <si>
    <t>LIN0066325</t>
  </si>
  <si>
    <t>66,864.00</t>
  </si>
  <si>
    <t>50,749.07</t>
  </si>
  <si>
    <t>1,780</t>
  </si>
  <si>
    <t>LIN0066449</t>
  </si>
  <si>
    <t>99,181.60</t>
  </si>
  <si>
    <t>75,277.78</t>
  </si>
  <si>
    <t>LIN0067603</t>
  </si>
  <si>
    <t>131,499.20</t>
  </si>
  <si>
    <t>99,806.50</t>
  </si>
  <si>
    <t>LIN0067810</t>
  </si>
  <si>
    <t>43,461.60</t>
  </si>
  <si>
    <t>32,986.89</t>
  </si>
  <si>
    <t>LIN0067863</t>
  </si>
  <si>
    <t>41,445.07</t>
  </si>
  <si>
    <t>2,380</t>
  </si>
  <si>
    <t>LIN0068000</t>
  </si>
  <si>
    <t>132,613.60</t>
  </si>
  <si>
    <t>100,652.32</t>
  </si>
  <si>
    <t>LIN0068084</t>
  </si>
  <si>
    <t>89,152.00</t>
  </si>
  <si>
    <t>67,665.42</t>
  </si>
  <si>
    <t>B-L25-W210-5 Ltr. White jerrycan</t>
  </si>
  <si>
    <t>LIN0056752</t>
  </si>
  <si>
    <t>883.20</t>
  </si>
  <si>
    <t>764.84</t>
  </si>
  <si>
    <t>1,766.40</t>
  </si>
  <si>
    <t>1,529.67</t>
  </si>
  <si>
    <t>LIN0059543</t>
  </si>
  <si>
    <t>2,649.60</t>
  </si>
  <si>
    <t>2,294.51</t>
  </si>
  <si>
    <t>4,224.00</t>
  </si>
  <si>
    <t>3,894.22</t>
  </si>
  <si>
    <t>LIN0062843</t>
  </si>
  <si>
    <t>2,336.53</t>
  </si>
  <si>
    <t>LIN0062904</t>
  </si>
  <si>
    <t>1,557.69</t>
  </si>
  <si>
    <t>LIN0062948</t>
  </si>
  <si>
    <t>LIN0063100</t>
  </si>
  <si>
    <t>3,894.27</t>
  </si>
  <si>
    <t>LIN0063113</t>
  </si>
  <si>
    <t>778.85</t>
  </si>
  <si>
    <t>140</t>
  </si>
  <si>
    <t>LIN0063157</t>
  </si>
  <si>
    <t>5,913.60</t>
  </si>
  <si>
    <t>5,451.97</t>
  </si>
  <si>
    <t>LIN0063191</t>
  </si>
  <si>
    <t>LIN0063227</t>
  </si>
  <si>
    <t>1,557.71</t>
  </si>
  <si>
    <t>LIN0063260</t>
  </si>
  <si>
    <t>LIN0063270</t>
  </si>
  <si>
    <t>16,896.00</t>
  </si>
  <si>
    <t>15,577.07</t>
  </si>
  <si>
    <t>LIN0063479</t>
  </si>
  <si>
    <t>2,336.56</t>
  </si>
  <si>
    <t>LIN0063562</t>
  </si>
  <si>
    <t>20,275.20</t>
  </si>
  <si>
    <t>18,685.34</t>
  </si>
  <si>
    <t>LIN0064703</t>
  </si>
  <si>
    <t>8,448.00</t>
  </si>
  <si>
    <t>7,785.56</t>
  </si>
  <si>
    <t>B-L25-W210DUO-B-5 Ltr. White Printed Duo Bleach Jerrycan</t>
  </si>
  <si>
    <t>55.72</t>
  </si>
  <si>
    <t>100.000000</t>
  </si>
  <si>
    <t>5,349.12</t>
  </si>
  <si>
    <t>4,433.96</t>
  </si>
  <si>
    <t>500.000000</t>
  </si>
  <si>
    <t>LIN0059628</t>
  </si>
  <si>
    <t>26,745.60</t>
  </si>
  <si>
    <t>22,169.79</t>
  </si>
  <si>
    <t>B-L25-W210PNT-5 Ltr. White Printed Jerrycan</t>
  </si>
  <si>
    <t>EIN0001055</t>
  </si>
  <si>
    <t>SIG02</t>
  </si>
  <si>
    <t>153,657.83</t>
  </si>
  <si>
    <t>142,414.33</t>
  </si>
  <si>
    <t>B-L25-W210SUDI-5 Ltr. White Printed Sudi Teepol jerrycan</t>
  </si>
  <si>
    <t>660</t>
  </si>
  <si>
    <t>LIN0056778</t>
  </si>
  <si>
    <t>35,304.19</t>
  </si>
  <si>
    <t>29,570.02</t>
  </si>
  <si>
    <t>LIN0056779</t>
  </si>
  <si>
    <t>13,372.80</t>
  </si>
  <si>
    <t>10,752.73</t>
  </si>
  <si>
    <t>760</t>
  </si>
  <si>
    <t>LIN0056937</t>
  </si>
  <si>
    <t>42,347.20</t>
  </si>
  <si>
    <t>34,050.33</t>
  </si>
  <si>
    <t>LIN0056940</t>
  </si>
  <si>
    <t>75,779.20</t>
  </si>
  <si>
    <t>60,932.16</t>
  </si>
  <si>
    <t>B-L500-N155-5 Ltr. Natural jerrycan</t>
  </si>
  <si>
    <t>35.00</t>
  </si>
  <si>
    <t>LIN0056662</t>
  </si>
  <si>
    <t>22,770.00</t>
  </si>
  <si>
    <t>19,106.72</t>
  </si>
  <si>
    <t>-60</t>
  </si>
  <si>
    <t>LIN8002083</t>
  </si>
  <si>
    <t>-2,211.84</t>
  </si>
  <si>
    <t>-1,736.97</t>
  </si>
  <si>
    <t>LIN0057541</t>
  </si>
  <si>
    <t>17,369.75</t>
  </si>
  <si>
    <t>LIN0057627</t>
  </si>
  <si>
    <t>2,211.84</t>
  </si>
  <si>
    <t>1,736.97</t>
  </si>
  <si>
    <t>LIN0057638</t>
  </si>
  <si>
    <t>23,159.66</t>
  </si>
  <si>
    <t>1,240</t>
  </si>
  <si>
    <t>LIN0057668</t>
  </si>
  <si>
    <t>42,780.00</t>
  </si>
  <si>
    <t>35,897.48</t>
  </si>
  <si>
    <t>LIN0057704</t>
  </si>
  <si>
    <t>1,474.56</t>
  </si>
  <si>
    <t>1,157.98</t>
  </si>
  <si>
    <t>460</t>
  </si>
  <si>
    <t>LIN0057804</t>
  </si>
  <si>
    <t>16,957.44</t>
  </si>
  <si>
    <t>13,316.81</t>
  </si>
  <si>
    <t>LIN0057896</t>
  </si>
  <si>
    <t>737.28</t>
  </si>
  <si>
    <t>578.99</t>
  </si>
  <si>
    <t>LIN0059582</t>
  </si>
  <si>
    <t>6,635.52</t>
  </si>
  <si>
    <t>5,210.92</t>
  </si>
  <si>
    <t>LIN0059594</t>
  </si>
  <si>
    <t>3,686.40</t>
  </si>
  <si>
    <t>2,894.96</t>
  </si>
  <si>
    <t>740</t>
  </si>
  <si>
    <t>LIN0059744</t>
  </si>
  <si>
    <t>27,279.36</t>
  </si>
  <si>
    <t>21,422.69</t>
  </si>
  <si>
    <t>LIN0059887</t>
  </si>
  <si>
    <t>-180</t>
  </si>
  <si>
    <t>LIN8002275</t>
  </si>
  <si>
    <t>-6,635.52</t>
  </si>
  <si>
    <t>-5,210.92</t>
  </si>
  <si>
    <t>LIN0059967</t>
  </si>
  <si>
    <t>LIN0060035</t>
  </si>
  <si>
    <t>5,160.96</t>
  </si>
  <si>
    <t>4,052.94</t>
  </si>
  <si>
    <t>LIN0060374</t>
  </si>
  <si>
    <t>LIN0060377</t>
  </si>
  <si>
    <t>14,474.79</t>
  </si>
  <si>
    <t>LIN0060382</t>
  </si>
  <si>
    <t>LIN0060433</t>
  </si>
  <si>
    <t>5,789.92</t>
  </si>
  <si>
    <t>LIN0060437</t>
  </si>
  <si>
    <t>LIN0060483</t>
  </si>
  <si>
    <t>17,694.72</t>
  </si>
  <si>
    <t>13,895.80</t>
  </si>
  <si>
    <t>LIN0060491</t>
  </si>
  <si>
    <t>LIN0060510</t>
  </si>
  <si>
    <t>LIN0060514</t>
  </si>
  <si>
    <t>LIN0060515</t>
  </si>
  <si>
    <t>GLA01</t>
  </si>
  <si>
    <t>36,864.00</t>
  </si>
  <si>
    <t>28,949.58</t>
  </si>
  <si>
    <t>LIN0060558</t>
  </si>
  <si>
    <t>LIN0060571</t>
  </si>
  <si>
    <t>LIN0060623</t>
  </si>
  <si>
    <t>LIN0060624</t>
  </si>
  <si>
    <t>11,579.83</t>
  </si>
  <si>
    <t>LIN0060631</t>
  </si>
  <si>
    <t>LIN0060650</t>
  </si>
  <si>
    <t>-500</t>
  </si>
  <si>
    <t>LIN8002301</t>
  </si>
  <si>
    <t>-17,250.00</t>
  </si>
  <si>
    <t>-14,474.79</t>
  </si>
  <si>
    <t>260</t>
  </si>
  <si>
    <t>9,584.64</t>
  </si>
  <si>
    <t>7,526.89</t>
  </si>
  <si>
    <t>LIN0060747</t>
  </si>
  <si>
    <t>LIN0060780</t>
  </si>
  <si>
    <t>LIN8002324</t>
  </si>
  <si>
    <t>-1,474.56</t>
  </si>
  <si>
    <t>-1,283.06</t>
  </si>
  <si>
    <t>LIN0060995</t>
  </si>
  <si>
    <t>641.53</t>
  </si>
  <si>
    <t>LIN0061598</t>
  </si>
  <si>
    <t>LIN0061627</t>
  </si>
  <si>
    <t>6,415.31</t>
  </si>
  <si>
    <t>-20</t>
  </si>
  <si>
    <t>LIN8002368</t>
  </si>
  <si>
    <t>-737.28</t>
  </si>
  <si>
    <t>-641.53</t>
  </si>
  <si>
    <t>LIN0061683</t>
  </si>
  <si>
    <t>9,622.96</t>
  </si>
  <si>
    <t>LIN0061692</t>
  </si>
  <si>
    <t>16,038.27</t>
  </si>
  <si>
    <t>LIN0061697</t>
  </si>
  <si>
    <t>32,076.54</t>
  </si>
  <si>
    <t>LIN0061754</t>
  </si>
  <si>
    <t>1,283.06</t>
  </si>
  <si>
    <t>LIN0062502</t>
  </si>
  <si>
    <t>1,282.90</t>
  </si>
  <si>
    <t>LIN0062699</t>
  </si>
  <si>
    <t>6,720.00</t>
  </si>
  <si>
    <t>6,415.15</t>
  </si>
  <si>
    <t>LIN0062771</t>
  </si>
  <si>
    <t>LIN0062966</t>
  </si>
  <si>
    <t>3,849.09</t>
  </si>
  <si>
    <t>LIN0063785</t>
  </si>
  <si>
    <t>4,704.00</t>
  </si>
  <si>
    <t>4,490.66</t>
  </si>
  <si>
    <t>LIN0065914</t>
  </si>
  <si>
    <t>6,415.22</t>
  </si>
  <si>
    <t>LIN0065944</t>
  </si>
  <si>
    <t>1,344.00</t>
  </si>
  <si>
    <t>1,283.04</t>
  </si>
  <si>
    <t>LIN0065962</t>
  </si>
  <si>
    <t>LIN0065989</t>
  </si>
  <si>
    <t>17,321.10</t>
  </si>
  <si>
    <t>2,566.09</t>
  </si>
  <si>
    <t>LIN0066012</t>
  </si>
  <si>
    <t>12,830.45</t>
  </si>
  <si>
    <t>LIN0066043</t>
  </si>
  <si>
    <t>15,456.00</t>
  </si>
  <si>
    <t>14,755.02</t>
  </si>
  <si>
    <t>LIN0066044</t>
  </si>
  <si>
    <t>LIN0066049</t>
  </si>
  <si>
    <t>LIN0066050</t>
  </si>
  <si>
    <t>LIN0066136</t>
  </si>
  <si>
    <t>LIN0066146</t>
  </si>
  <si>
    <t>LIN0066196</t>
  </si>
  <si>
    <t>2,549.18</t>
  </si>
  <si>
    <t>LIN0066245</t>
  </si>
  <si>
    <t>16,800.00</t>
  </si>
  <si>
    <t>15,932.36</t>
  </si>
  <si>
    <t>LIN0066248</t>
  </si>
  <si>
    <t>MAR02</t>
  </si>
  <si>
    <t>LIN0066260</t>
  </si>
  <si>
    <t>LIN0066276</t>
  </si>
  <si>
    <t>6,372.94</t>
  </si>
  <si>
    <t>LIN0066280</t>
  </si>
  <si>
    <t>7,647.53</t>
  </si>
  <si>
    <t>LIN0066288</t>
  </si>
  <si>
    <t>672.00</t>
  </si>
  <si>
    <t>637.29</t>
  </si>
  <si>
    <t>LIN0066502</t>
  </si>
  <si>
    <t>LIN0066507</t>
  </si>
  <si>
    <t>LIN0066526</t>
  </si>
  <si>
    <t>LIN0066528</t>
  </si>
  <si>
    <t>LIN0066530</t>
  </si>
  <si>
    <t>LIN0066565</t>
  </si>
  <si>
    <t>LIN0066626</t>
  </si>
  <si>
    <t>1,274.59</t>
  </si>
  <si>
    <t>LIN0066645</t>
  </si>
  <si>
    <t>3,823.77</t>
  </si>
  <si>
    <t>LIN0066655</t>
  </si>
  <si>
    <t>LIN0066684</t>
  </si>
  <si>
    <t>3,186.47</t>
  </si>
  <si>
    <t>LIN0066759</t>
  </si>
  <si>
    <t>LIN0066780</t>
  </si>
  <si>
    <t>LIN0066785</t>
  </si>
  <si>
    <t>31,864.71</t>
  </si>
  <si>
    <t>LIN0066787</t>
  </si>
  <si>
    <t>LIN0066814</t>
  </si>
  <si>
    <t>LIN0066836</t>
  </si>
  <si>
    <t>2,016.00</t>
  </si>
  <si>
    <t>1,911.88</t>
  </si>
  <si>
    <t>LIN0066876</t>
  </si>
  <si>
    <t>19,118.83</t>
  </si>
  <si>
    <t>LIN0066881</t>
  </si>
  <si>
    <t>LIN0066940</t>
  </si>
  <si>
    <t>5,376.00</t>
  </si>
  <si>
    <t>5,098.35</t>
  </si>
  <si>
    <t>LIN0066983</t>
  </si>
  <si>
    <t>LIN0067032</t>
  </si>
  <si>
    <t>LIN0067602</t>
  </si>
  <si>
    <t>73,000.00</t>
  </si>
  <si>
    <t>63,729.42</t>
  </si>
  <si>
    <t>LIN0067658</t>
  </si>
  <si>
    <t>9,559.41</t>
  </si>
  <si>
    <t>LIN0067741</t>
  </si>
  <si>
    <t>LIN0067750</t>
  </si>
  <si>
    <t>LIN0067772</t>
  </si>
  <si>
    <t>LAK01</t>
  </si>
  <si>
    <t>7,000.00</t>
  </si>
  <si>
    <t>LIN0067777</t>
  </si>
  <si>
    <t>LIN0067783</t>
  </si>
  <si>
    <t>13,383.18</t>
  </si>
  <si>
    <t>LIN0067819</t>
  </si>
  <si>
    <t>LIN0067821</t>
  </si>
  <si>
    <t>LIN0067842</t>
  </si>
  <si>
    <t>LIN0067854</t>
  </si>
  <si>
    <t>23,360.00</t>
  </si>
  <si>
    <t>20,393.41</t>
  </si>
  <si>
    <t>LIN0067907</t>
  </si>
  <si>
    <t>105,000.00</t>
  </si>
  <si>
    <t>95,594.13</t>
  </si>
  <si>
    <t>-3,000</t>
  </si>
  <si>
    <t>LIN8002722</t>
  </si>
  <si>
    <t>-105,000.00</t>
  </si>
  <si>
    <t>-95,594.13</t>
  </si>
  <si>
    <t>3,040</t>
  </si>
  <si>
    <t>LIN0067935</t>
  </si>
  <si>
    <t>110,960.00</t>
  </si>
  <si>
    <t>96,868.72</t>
  </si>
  <si>
    <t>2,760</t>
  </si>
  <si>
    <t>LIN0068040</t>
  </si>
  <si>
    <t>100,740.00</t>
  </si>
  <si>
    <t>87,946.60</t>
  </si>
  <si>
    <t>2,020</t>
  </si>
  <si>
    <t>LIN0068057</t>
  </si>
  <si>
    <t>73,730.00</t>
  </si>
  <si>
    <t>64,366.71</t>
  </si>
  <si>
    <t>LIN0068174</t>
  </si>
  <si>
    <t>LIN0068236</t>
  </si>
  <si>
    <t>116,800.00</t>
  </si>
  <si>
    <t>101,967.07</t>
  </si>
  <si>
    <t>LIN0068304</t>
  </si>
  <si>
    <t>SCI01</t>
  </si>
  <si>
    <t>LIN0068306</t>
  </si>
  <si>
    <t>172,280.00</t>
  </si>
  <si>
    <t>150,401.43</t>
  </si>
  <si>
    <t>LIN0068348</t>
  </si>
  <si>
    <t>LIN0068358</t>
  </si>
  <si>
    <t>LIN0068381</t>
  </si>
  <si>
    <t>LIN0068385</t>
  </si>
  <si>
    <t>LIN0068419</t>
  </si>
  <si>
    <t>147,460.00</t>
  </si>
  <si>
    <t>128,733.43</t>
  </si>
  <si>
    <t>LIN0068440</t>
  </si>
  <si>
    <t>19,000.00</t>
  </si>
  <si>
    <t>3,680</t>
  </si>
  <si>
    <t>LIN0068489</t>
  </si>
  <si>
    <t>134,320.00</t>
  </si>
  <si>
    <t>117,262.13</t>
  </si>
  <si>
    <t>LIN0068548</t>
  </si>
  <si>
    <t>58,400.00</t>
  </si>
  <si>
    <t>50,983.54</t>
  </si>
  <si>
    <t>2,920</t>
  </si>
  <si>
    <t>LIN0068644</t>
  </si>
  <si>
    <t>106,580.00</t>
  </si>
  <si>
    <t>93,044.95</t>
  </si>
  <si>
    <t>B-L500-N155NAS-MS-5 Ltr. Natural Printed Nas Methylated Spirit jerry</t>
  </si>
  <si>
    <t>LIN0068224</t>
  </si>
  <si>
    <t>28,231.00</t>
  </si>
  <si>
    <t>26,815.61</t>
  </si>
  <si>
    <t>B-L500-N155NAS-S-5 Ltr. Natural Printed Nas Solvent JerryCan</t>
  </si>
  <si>
    <t>LIN0060795</t>
  </si>
  <si>
    <t>75,013.80</t>
  </si>
  <si>
    <t>65,970.16</t>
  </si>
  <si>
    <t>B-L500-PN155-5 Ltr Pearly Natural Jerrycan</t>
  </si>
  <si>
    <t>38.40</t>
  </si>
  <si>
    <t>LIN0058234</t>
  </si>
  <si>
    <t>2,920.27</t>
  </si>
  <si>
    <t>LIN0058236</t>
  </si>
  <si>
    <t>B-L501-BN29-500ml Brown Bottle</t>
  </si>
  <si>
    <t>71,280.000000</t>
  </si>
  <si>
    <t>EIN0000971</t>
  </si>
  <si>
    <t>UMU02</t>
  </si>
  <si>
    <t>649,972.37</t>
  </si>
  <si>
    <t>487,493.90</t>
  </si>
  <si>
    <t>28,800.000000</t>
  </si>
  <si>
    <t>EIN0000978</t>
  </si>
  <si>
    <t>262,614.63</t>
  </si>
  <si>
    <t>196,988.83</t>
  </si>
  <si>
    <t>B-L502-ANY170-5 Ltr. Coloured jerrycan</t>
  </si>
  <si>
    <t>40.00</t>
  </si>
  <si>
    <t>850.56</t>
  </si>
  <si>
    <t>679.47</t>
  </si>
  <si>
    <t>LIN0057545</t>
  </si>
  <si>
    <t>KOM01</t>
  </si>
  <si>
    <t>85,056.00</t>
  </si>
  <si>
    <t>67,947.02</t>
  </si>
  <si>
    <t>LIN8002120</t>
  </si>
  <si>
    <t>-85,056.00</t>
  </si>
  <si>
    <t>-67,947.02</t>
  </si>
  <si>
    <t>LIN0058421</t>
  </si>
  <si>
    <t>4,252.80</t>
  </si>
  <si>
    <t>3,397.35</t>
  </si>
  <si>
    <t>LIN0059304</t>
  </si>
  <si>
    <t>11,057.28</t>
  </si>
  <si>
    <t>8,833.11</t>
  </si>
  <si>
    <t>LIN0059311</t>
  </si>
  <si>
    <t>2,551.68</t>
  </si>
  <si>
    <t>2,038.41</t>
  </si>
  <si>
    <t>LIN0059351</t>
  </si>
  <si>
    <t>1,701.12</t>
  </si>
  <si>
    <t>1,358.94</t>
  </si>
  <si>
    <t>-1,800</t>
  </si>
  <si>
    <t>LIN8002237</t>
  </si>
  <si>
    <t>MJA01</t>
  </si>
  <si>
    <t>-76,550.40</t>
  </si>
  <si>
    <t>-61,152.32</t>
  </si>
  <si>
    <t>LIN0059513</t>
  </si>
  <si>
    <t>LIN0059626</t>
  </si>
  <si>
    <t>LIN0059757</t>
  </si>
  <si>
    <t>21,264.00</t>
  </si>
  <si>
    <t>16,986.76</t>
  </si>
  <si>
    <t>LIN0059809</t>
  </si>
  <si>
    <t>LIN0060214</t>
  </si>
  <si>
    <t>LIN0060240</t>
  </si>
  <si>
    <t>LIN0060469</t>
  </si>
  <si>
    <t>LIN0060770</t>
  </si>
  <si>
    <t>LIN0060829</t>
  </si>
  <si>
    <t>LIN0060834</t>
  </si>
  <si>
    <t>LIN8002323</t>
  </si>
  <si>
    <t>-2,551.68</t>
  </si>
  <si>
    <t>-2,132.46</t>
  </si>
  <si>
    <t>LIN0061093</t>
  </si>
  <si>
    <t>1,421.64</t>
  </si>
  <si>
    <t>LIN0061145</t>
  </si>
  <si>
    <t>710.82</t>
  </si>
  <si>
    <t>LIN8002380</t>
  </si>
  <si>
    <t>-850.56</t>
  </si>
  <si>
    <t>-710.82</t>
  </si>
  <si>
    <t>LIN0062253</t>
  </si>
  <si>
    <t>710.40</t>
  </si>
  <si>
    <t>LIN0062564</t>
  </si>
  <si>
    <t>1,536.00</t>
  </si>
  <si>
    <t>1,421.48</t>
  </si>
  <si>
    <t>LIN0063849</t>
  </si>
  <si>
    <t>4,608.00</t>
  </si>
  <si>
    <t>4,264.82</t>
  </si>
  <si>
    <t>LIN0064084</t>
  </si>
  <si>
    <t>1,421.61</t>
  </si>
  <si>
    <t>LIN0064230</t>
  </si>
  <si>
    <t>768.00</t>
  </si>
  <si>
    <t>710.80</t>
  </si>
  <si>
    <t>LIN0064342</t>
  </si>
  <si>
    <t>LIN0064432</t>
  </si>
  <si>
    <t>3,554.02</t>
  </si>
  <si>
    <t>LIN0065208</t>
  </si>
  <si>
    <t>3,072.00</t>
  </si>
  <si>
    <t>2,843.21</t>
  </si>
  <si>
    <t>LIN0065327</t>
  </si>
  <si>
    <t>11,520.00</t>
  </si>
  <si>
    <t>10,662.05</t>
  </si>
  <si>
    <t>LIN0065789</t>
  </si>
  <si>
    <t>1,403.43</t>
  </si>
  <si>
    <t>LIN0066715</t>
  </si>
  <si>
    <t>701.72</t>
  </si>
  <si>
    <t>280</t>
  </si>
  <si>
    <t>LIN0068577</t>
  </si>
  <si>
    <t>11,200.00</t>
  </si>
  <si>
    <t>9,824.03</t>
  </si>
  <si>
    <t>B-L5SQ-GN30-500ml Green Bottle</t>
  </si>
  <si>
    <t>LIN0056677</t>
  </si>
  <si>
    <t>27,820.80</t>
  </si>
  <si>
    <t>22,135.26</t>
  </si>
  <si>
    <t>LIN0056876</t>
  </si>
  <si>
    <t>18,547.20</t>
  </si>
  <si>
    <t>14,756.84</t>
  </si>
  <si>
    <t>B-L5SQ-N30-500 ml Natural Bottle</t>
  </si>
  <si>
    <t>8.90</t>
  </si>
  <si>
    <t>LIN0057834</t>
  </si>
  <si>
    <t>2,460.67</t>
  </si>
  <si>
    <t>2,129.14</t>
  </si>
  <si>
    <t>B-L5SQ-O30LEGO-500 ml Orange Printed Lego Bottle</t>
  </si>
  <si>
    <t>LIN0060954</t>
  </si>
  <si>
    <t>9,214.88</t>
  </si>
  <si>
    <t>LIN0061002</t>
  </si>
  <si>
    <t>43,310.00</t>
  </si>
  <si>
    <t>33,118.80</t>
  </si>
  <si>
    <t>LIN0064920</t>
  </si>
  <si>
    <t>22,837.51</t>
  </si>
  <si>
    <t>1,581</t>
  </si>
  <si>
    <t>LIN0065167</t>
  </si>
  <si>
    <t>19,288.20</t>
  </si>
  <si>
    <t>14,749.23</t>
  </si>
  <si>
    <t>B-L5SQ-W30-500 ml White Bottle</t>
  </si>
  <si>
    <t>LIN0057053</t>
  </si>
  <si>
    <t>3,691.01</t>
  </si>
  <si>
    <t>3,166.89</t>
  </si>
  <si>
    <t>LIN0057616</t>
  </si>
  <si>
    <t>160,200.00</t>
  </si>
  <si>
    <t>131,953.86</t>
  </si>
  <si>
    <t>LIN0057887</t>
  </si>
  <si>
    <t>2,111.26</t>
  </si>
  <si>
    <t>LIN0057944</t>
  </si>
  <si>
    <t>8,612.35</t>
  </si>
  <si>
    <t>7,389.42</t>
  </si>
  <si>
    <t>LIN0058519</t>
  </si>
  <si>
    <t>LIN0058743</t>
  </si>
  <si>
    <t>33,696.00</t>
  </si>
  <si>
    <t>25,335.14</t>
  </si>
  <si>
    <t>LIN0059346</t>
  </si>
  <si>
    <t>56,160.00</t>
  </si>
  <si>
    <t>42,225.24</t>
  </si>
  <si>
    <t>LIN0059417</t>
  </si>
  <si>
    <t>47,736.00</t>
  </si>
  <si>
    <t>35,891.45</t>
  </si>
  <si>
    <t>LIN0059452</t>
  </si>
  <si>
    <t>37,908.00</t>
  </si>
  <si>
    <t>28,502.03</t>
  </si>
  <si>
    <t>LIN0059453</t>
  </si>
  <si>
    <t>1,404.00</t>
  </si>
  <si>
    <t>1,055.63</t>
  </si>
  <si>
    <t>LIN0059483</t>
  </si>
  <si>
    <t>32,292.00</t>
  </si>
  <si>
    <t>24,279.51</t>
  </si>
  <si>
    <t>LIN0060530</t>
  </si>
  <si>
    <t>34,603.20</t>
  </si>
  <si>
    <t>LIN0060532</t>
  </si>
  <si>
    <t>LIN0060793</t>
  </si>
  <si>
    <t>1,230.34</t>
  </si>
  <si>
    <t>LIN0061024</t>
  </si>
  <si>
    <t>1,105.56</t>
  </si>
  <si>
    <t>LIN0061146</t>
  </si>
  <si>
    <t>LIN0061771</t>
  </si>
  <si>
    <t>2,209.87</t>
  </si>
  <si>
    <t>LIN0062563</t>
  </si>
  <si>
    <t>1,105.35</t>
  </si>
  <si>
    <t>LIN0062581</t>
  </si>
  <si>
    <t>LIN0064046</t>
  </si>
  <si>
    <t>19,656.00</t>
  </si>
  <si>
    <t>15,471.57</t>
  </si>
  <si>
    <t>3,315.34</t>
  </si>
  <si>
    <t>LIN0064468</t>
  </si>
  <si>
    <t>29,484.00</t>
  </si>
  <si>
    <t>23,207.36</t>
  </si>
  <si>
    <t>LIN0064547</t>
  </si>
  <si>
    <t>22,102.24</t>
  </si>
  <si>
    <t>LIN0064677</t>
  </si>
  <si>
    <t>40,716.00</t>
  </si>
  <si>
    <t>32,048.25</t>
  </si>
  <si>
    <t>LIN0064737</t>
  </si>
  <si>
    <t>1,105.11</t>
  </si>
  <si>
    <t>LIN0064773</t>
  </si>
  <si>
    <t>57,564.00</t>
  </si>
  <si>
    <t>45,309.60</t>
  </si>
  <si>
    <t>LIN0065026</t>
  </si>
  <si>
    <t>4,921.34</t>
  </si>
  <si>
    <t>4,420.45</t>
  </si>
  <si>
    <t>LIN0065244</t>
  </si>
  <si>
    <t>LIN0065538</t>
  </si>
  <si>
    <t>2,210.22</t>
  </si>
  <si>
    <t>LIN0065585</t>
  </si>
  <si>
    <t>LIN0065797</t>
  </si>
  <si>
    <t>LIN0066326</t>
  </si>
  <si>
    <t>2,188.32</t>
  </si>
  <si>
    <t>LIN0066559</t>
  </si>
  <si>
    <t>LIN0066695</t>
  </si>
  <si>
    <t>12,303.36</t>
  </si>
  <si>
    <t>10,941.62</t>
  </si>
  <si>
    <t>LIN0067124</t>
  </si>
  <si>
    <t>4,376.65</t>
  </si>
  <si>
    <t>LIN0067270</t>
  </si>
  <si>
    <t>LIN0067844</t>
  </si>
  <si>
    <t>LIN0067913</t>
  </si>
  <si>
    <t>62,778.24</t>
  </si>
  <si>
    <t>45,954.82</t>
  </si>
  <si>
    <t>LIN0068615</t>
  </si>
  <si>
    <t>EIN0001087</t>
  </si>
  <si>
    <t>AFR11</t>
  </si>
  <si>
    <t>33,926.40</t>
  </si>
  <si>
    <t>21,883.25</t>
  </si>
  <si>
    <t>B-L5SQ-W30ODX-R-500 ml White Pntd Odex React Bottle</t>
  </si>
  <si>
    <t>10.28</t>
  </si>
  <si>
    <t>LIN0056765</t>
  </si>
  <si>
    <t>ODE01</t>
  </si>
  <si>
    <t>48,317.64</t>
  </si>
  <si>
    <t>42,904.58</t>
  </si>
  <si>
    <t>-4,896</t>
  </si>
  <si>
    <t>LIN8002061</t>
  </si>
  <si>
    <t>-48,317.64</t>
  </si>
  <si>
    <t>-42,904.58</t>
  </si>
  <si>
    <t>LIN0057289</t>
  </si>
  <si>
    <t>6,399</t>
  </si>
  <si>
    <t>LIN0063445</t>
  </si>
  <si>
    <t>63,150.45</t>
  </si>
  <si>
    <t>58,332.20</t>
  </si>
  <si>
    <t>LIN0063520</t>
  </si>
  <si>
    <t>31,264.36</t>
  </si>
  <si>
    <t>28,878.95</t>
  </si>
  <si>
    <t>LIN0064205</t>
  </si>
  <si>
    <t>4,263.32</t>
  </si>
  <si>
    <t>3,937.11</t>
  </si>
  <si>
    <t>LIN0064207</t>
  </si>
  <si>
    <t>24,158.82</t>
  </si>
  <si>
    <t>22,310.26</t>
  </si>
  <si>
    <t>LIN0064428</t>
  </si>
  <si>
    <t>28,422.14</t>
  </si>
  <si>
    <t>26,247.37</t>
  </si>
  <si>
    <t>4,672</t>
  </si>
  <si>
    <t>LIN0064466</t>
  </si>
  <si>
    <t>46,107.03</t>
  </si>
  <si>
    <t>42,579.07</t>
  </si>
  <si>
    <t>B-L5SQ-W30RNG-B-500 ml White Pntd B.Ring Bio Clean Bottle</t>
  </si>
  <si>
    <t>12.50</t>
  </si>
  <si>
    <t>LIN0059368</t>
  </si>
  <si>
    <t>34,931.84</t>
  </si>
  <si>
    <t>LIN0066252</t>
  </si>
  <si>
    <t>29,376.00</t>
  </si>
  <si>
    <t>21,876.72</t>
  </si>
  <si>
    <t>2,215</t>
  </si>
  <si>
    <t>LIN0066333</t>
  </si>
  <si>
    <t>26,580.00</t>
  </si>
  <si>
    <t>19,794.50</t>
  </si>
  <si>
    <t>LIN0066611</t>
  </si>
  <si>
    <t>3,456.00</t>
  </si>
  <si>
    <t>2,573.73</t>
  </si>
  <si>
    <t>B-L5SQ-W30RNG-C-500 ml White Pntd Bio Chem Bottle</t>
  </si>
  <si>
    <t>5,033</t>
  </si>
  <si>
    <t>LIN0062365</t>
  </si>
  <si>
    <t>60,396.00</t>
  </si>
  <si>
    <t>45,862.81</t>
  </si>
  <si>
    <t>B-L5SQ-W30RNG-S-500 ml White Pntd B.Ring Span Bottle</t>
  </si>
  <si>
    <t>LIN0058892</t>
  </si>
  <si>
    <t>46,656.00</t>
  </si>
  <si>
    <t>34,071.28</t>
  </si>
  <si>
    <t>LIN0060399</t>
  </si>
  <si>
    <t>44,166.48</t>
  </si>
  <si>
    <t>B-L5SQ-W30-SUDI-500 ml White Pntd Sudichem Bottle</t>
  </si>
  <si>
    <t>LIN0056965</t>
  </si>
  <si>
    <t>37,800.00</t>
  </si>
  <si>
    <t>26,499.89</t>
  </si>
  <si>
    <t>LIN0058180</t>
  </si>
  <si>
    <t>32,400.00</t>
  </si>
  <si>
    <t>22,714.19</t>
  </si>
  <si>
    <t>2,408</t>
  </si>
  <si>
    <t>LIN0058246</t>
  </si>
  <si>
    <t>30,100.00</t>
  </si>
  <si>
    <t>21,101.76</t>
  </si>
  <si>
    <t>4,648</t>
  </si>
  <si>
    <t>LIN0058253</t>
  </si>
  <si>
    <t>58,100.00</t>
  </si>
  <si>
    <t>40,731.31</t>
  </si>
  <si>
    <t>-4,648</t>
  </si>
  <si>
    <t>LIN8002181</t>
  </si>
  <si>
    <t>-58,100.00</t>
  </si>
  <si>
    <t>-40,731.31</t>
  </si>
  <si>
    <t>-2,408</t>
  </si>
  <si>
    <t>LIN8002196</t>
  </si>
  <si>
    <t>-30,100.00</t>
  </si>
  <si>
    <t>-21,101.76</t>
  </si>
  <si>
    <t>LIN0059322</t>
  </si>
  <si>
    <t>117,000.00</t>
  </si>
  <si>
    <t>82,023.46</t>
  </si>
  <si>
    <t>LIN0066694</t>
  </si>
  <si>
    <t>36,000.00</t>
  </si>
  <si>
    <t>26,024.00</t>
  </si>
  <si>
    <t>6,986</t>
  </si>
  <si>
    <t>LIN0066947</t>
  </si>
  <si>
    <t>87,325.00</t>
  </si>
  <si>
    <t>63,126.26</t>
  </si>
  <si>
    <t>B-L601R-GN30BILAN-500ML Printed Bilan Green Bottle</t>
  </si>
  <si>
    <t>10.55</t>
  </si>
  <si>
    <t>9,970</t>
  </si>
  <si>
    <t>LIN0058337</t>
  </si>
  <si>
    <t>100,976.16</t>
  </si>
  <si>
    <t>78,939.37</t>
  </si>
  <si>
    <t>LIN0060018</t>
  </si>
  <si>
    <t>101,280.00</t>
  </si>
  <si>
    <t>79,176.90</t>
  </si>
  <si>
    <t>B-L601R-LBL30RNG-SAN-500 ml Light Blue Pntd Sanex Bottle</t>
  </si>
  <si>
    <t>LIN0057829</t>
  </si>
  <si>
    <t>30,384.00</t>
  </si>
  <si>
    <t>23,504.64</t>
  </si>
  <si>
    <t>B-L601R-W30-500 ml White Bottle</t>
  </si>
  <si>
    <t>9.15</t>
  </si>
  <si>
    <t>LIN0056799</t>
  </si>
  <si>
    <t>10,119.17</t>
  </si>
  <si>
    <t>8,632.19</t>
  </si>
  <si>
    <t>LIN0056982</t>
  </si>
  <si>
    <t>46,801.15</t>
  </si>
  <si>
    <t>39,923.88</t>
  </si>
  <si>
    <t>2,529.79</t>
  </si>
  <si>
    <t>2,158.05</t>
  </si>
  <si>
    <t>5,059.58</t>
  </si>
  <si>
    <t>4,316.09</t>
  </si>
  <si>
    <t>LIN0058407</t>
  </si>
  <si>
    <t>1,264.90</t>
  </si>
  <si>
    <t>1,079.02</t>
  </si>
  <si>
    <t>LIN0058414</t>
  </si>
  <si>
    <t>LIN0059147</t>
  </si>
  <si>
    <t>LIN0059223</t>
  </si>
  <si>
    <t>LIN0059522</t>
  </si>
  <si>
    <t>LIN0059668</t>
  </si>
  <si>
    <t>LIN0059740</t>
  </si>
  <si>
    <t>3,794.69</t>
  </si>
  <si>
    <t>3,237.07</t>
  </si>
  <si>
    <t>LIN0059800</t>
  </si>
  <si>
    <t>LIN0060173</t>
  </si>
  <si>
    <t>1,105.41</t>
  </si>
  <si>
    <t>4,421.65</t>
  </si>
  <si>
    <t>3,316.24</t>
  </si>
  <si>
    <t>6,324.48</t>
  </si>
  <si>
    <t>5,527.07</t>
  </si>
  <si>
    <t>LIN0062019</t>
  </si>
  <si>
    <t>44,271.36</t>
  </si>
  <si>
    <t>38,659.77</t>
  </si>
  <si>
    <t>5,523.96</t>
  </si>
  <si>
    <t>LIN0062255</t>
  </si>
  <si>
    <t>2,209.58</t>
  </si>
  <si>
    <t>LIN0062486</t>
  </si>
  <si>
    <t>1,105.10</t>
  </si>
  <si>
    <t>LIN0062520</t>
  </si>
  <si>
    <t>2,210.20</t>
  </si>
  <si>
    <t>LIN0062944</t>
  </si>
  <si>
    <t>7,589.38</t>
  </si>
  <si>
    <t>6,631.54</t>
  </si>
  <si>
    <t>8,854.27</t>
  </si>
  <si>
    <t>7,736.92</t>
  </si>
  <si>
    <t>LIN0063614</t>
  </si>
  <si>
    <t>1,104.97</t>
  </si>
  <si>
    <t>3,314.91</t>
  </si>
  <si>
    <t>LIN0063667</t>
  </si>
  <si>
    <t>2,209.94</t>
  </si>
  <si>
    <t>LIN0063859</t>
  </si>
  <si>
    <t>38,673.94</t>
  </si>
  <si>
    <t>LIN0064288</t>
  </si>
  <si>
    <t>LIN0064554</t>
  </si>
  <si>
    <t>LIN0064587</t>
  </si>
  <si>
    <t>12,648.96</t>
  </si>
  <si>
    <t>11,049.70</t>
  </si>
  <si>
    <t>7,734.79</t>
  </si>
  <si>
    <t>LIN0064783</t>
  </si>
  <si>
    <t>LIN0064830</t>
  </si>
  <si>
    <t>LIN0065138</t>
  </si>
  <si>
    <t>LIN0065183</t>
  </si>
  <si>
    <t>6,629.82</t>
  </si>
  <si>
    <t>LIN0065207</t>
  </si>
  <si>
    <t>LIN0065236</t>
  </si>
  <si>
    <t>4,419.88</t>
  </si>
  <si>
    <t>LIN0065350</t>
  </si>
  <si>
    <t>LIN0065603</t>
  </si>
  <si>
    <t>LIN8002595</t>
  </si>
  <si>
    <t>-2,529.79</t>
  </si>
  <si>
    <t>-2,209.94</t>
  </si>
  <si>
    <t>LIN0065604</t>
  </si>
  <si>
    <t>LIN0065724</t>
  </si>
  <si>
    <t>MAN01</t>
  </si>
  <si>
    <t>LIN0065987</t>
  </si>
  <si>
    <t>1,229.76</t>
  </si>
  <si>
    <t>1,074.28</t>
  </si>
  <si>
    <t>4,376.08</t>
  </si>
  <si>
    <t>5,470.10</t>
  </si>
  <si>
    <t>LIN0066362</t>
  </si>
  <si>
    <t>1,094.02</t>
  </si>
  <si>
    <t>LIN0066630</t>
  </si>
  <si>
    <t>LIN0066745</t>
  </si>
  <si>
    <t>10,940.20</t>
  </si>
  <si>
    <t>LIN0066869</t>
  </si>
  <si>
    <t>2,188.04</t>
  </si>
  <si>
    <t>LIN0067122</t>
  </si>
  <si>
    <t>LIN0067150</t>
  </si>
  <si>
    <t>3,282.06</t>
  </si>
  <si>
    <t>LIN0067200</t>
  </si>
  <si>
    <t>LIN0067255</t>
  </si>
  <si>
    <t>LIN0067425</t>
  </si>
  <si>
    <t>LIN0067500</t>
  </si>
  <si>
    <t>LIN0067776</t>
  </si>
  <si>
    <t>LIN0067957</t>
  </si>
  <si>
    <t>LIN0068120</t>
  </si>
  <si>
    <t>LIN0068323</t>
  </si>
  <si>
    <t>7,905.60</t>
  </si>
  <si>
    <t>6,564.12</t>
  </si>
  <si>
    <t>LIN0068470</t>
  </si>
  <si>
    <t>LIN0068538</t>
  </si>
  <si>
    <t>LIN0068562</t>
  </si>
  <si>
    <t>LIN0068666</t>
  </si>
  <si>
    <t>B-L601R-W30RAHMO-500 ml White Bottle Printed Rahmo Oil</t>
  </si>
  <si>
    <t>10.49</t>
  </si>
  <si>
    <t>LIN0056821</t>
  </si>
  <si>
    <t>8,700.83</t>
  </si>
  <si>
    <t>7,628.55</t>
  </si>
  <si>
    <t>B-L601R-W30RNG-OTO-500ml White Printed B.Ring OTO</t>
  </si>
  <si>
    <t>LIN0059832</t>
  </si>
  <si>
    <t>23,202.20</t>
  </si>
  <si>
    <t>20,000.06</t>
  </si>
  <si>
    <t>2,696</t>
  </si>
  <si>
    <t>LIN0062358</t>
  </si>
  <si>
    <t>27,149.80</t>
  </si>
  <si>
    <t>23,885.29</t>
  </si>
  <si>
    <t>B-L601R-W40-500ml White Bottle</t>
  </si>
  <si>
    <t>9,792.000000</t>
  </si>
  <si>
    <t>LIN0059818</t>
  </si>
  <si>
    <t>102,816.00</t>
  </si>
  <si>
    <t>88,279.78</t>
  </si>
  <si>
    <t>8,640.000000</t>
  </si>
  <si>
    <t>LIN0066341</t>
  </si>
  <si>
    <t>90,720.00</t>
  </si>
  <si>
    <t>78,349.33</t>
  </si>
  <si>
    <t>B-L601-Y30NURO-500 ml Yellow Pntd Nuro Hair Oil Bottle</t>
  </si>
  <si>
    <t>10.48</t>
  </si>
  <si>
    <t>LIN0057954</t>
  </si>
  <si>
    <t>48,061.44</t>
  </si>
  <si>
    <t>41,776.22</t>
  </si>
  <si>
    <t>LIN0059155</t>
  </si>
  <si>
    <t>7,509.60</t>
  </si>
  <si>
    <t>6,527.53</t>
  </si>
  <si>
    <t>LIN0059211</t>
  </si>
  <si>
    <t>52,567.20</t>
  </si>
  <si>
    <t>45,692.74</t>
  </si>
  <si>
    <t>LIN0059324</t>
  </si>
  <si>
    <t>36,046.08</t>
  </si>
  <si>
    <t>31,332.17</t>
  </si>
  <si>
    <t>LIN0059545</t>
  </si>
  <si>
    <t>31,540.32</t>
  </si>
  <si>
    <t>27,415.64</t>
  </si>
  <si>
    <t>LIN0061164</t>
  </si>
  <si>
    <t>180,230.40</t>
  </si>
  <si>
    <t>157,114.08</t>
  </si>
  <si>
    <t>19,296</t>
  </si>
  <si>
    <t>LIN0063413</t>
  </si>
  <si>
    <t>201,257.28</t>
  </si>
  <si>
    <t>175,441.16</t>
  </si>
  <si>
    <t>LIN0067053</t>
  </si>
  <si>
    <t>25,532.64</t>
  </si>
  <si>
    <t>22,069.33</t>
  </si>
  <si>
    <t>LIN0067303</t>
  </si>
  <si>
    <t>81,103.68</t>
  </si>
  <si>
    <t>70,102.58</t>
  </si>
  <si>
    <t>8,605</t>
  </si>
  <si>
    <t>LIN0068076</t>
  </si>
  <si>
    <t>89,750.15</t>
  </si>
  <si>
    <t>77,576.23</t>
  </si>
  <si>
    <t>B-LP1-N5-30 ml Nail polish Lego Natural Bottle</t>
  </si>
  <si>
    <t>3.16</t>
  </si>
  <si>
    <t>33,000</t>
  </si>
  <si>
    <t>LIN0057262</t>
  </si>
  <si>
    <t>97,350.00</t>
  </si>
  <si>
    <t>62,473.62</t>
  </si>
  <si>
    <t>LIN0057673</t>
  </si>
  <si>
    <t>35,400.00</t>
  </si>
  <si>
    <t>22,717.68</t>
  </si>
  <si>
    <t>LIN0059557</t>
  </si>
  <si>
    <t>30,975.00</t>
  </si>
  <si>
    <t>19,877.97</t>
  </si>
  <si>
    <t>16,500</t>
  </si>
  <si>
    <t>LIN0059558</t>
  </si>
  <si>
    <t>48,675.00</t>
  </si>
  <si>
    <t>31,236.81</t>
  </si>
  <si>
    <t>LIN0060222</t>
  </si>
  <si>
    <t>92,925.00</t>
  </si>
  <si>
    <t>59,633.91</t>
  </si>
  <si>
    <t>43,500</t>
  </si>
  <si>
    <t>LIN0060233</t>
  </si>
  <si>
    <t>128,325.00</t>
  </si>
  <si>
    <t>82,351.59</t>
  </si>
  <si>
    <t>LIN0064065</t>
  </si>
  <si>
    <t>9,480.00</t>
  </si>
  <si>
    <t>5,764.50</t>
  </si>
  <si>
    <t>LIN0064132</t>
  </si>
  <si>
    <t>18,960.00</t>
  </si>
  <si>
    <t>11,529.00</t>
  </si>
  <si>
    <t>LIN0064282</t>
  </si>
  <si>
    <t>33,180.00</t>
  </si>
  <si>
    <t>20,175.75</t>
  </si>
  <si>
    <t>LIN0064483</t>
  </si>
  <si>
    <t>85,320.00</t>
  </si>
  <si>
    <t>51,880.50</t>
  </si>
  <si>
    <t>LIN0064781</t>
  </si>
  <si>
    <t>LIN0066753</t>
  </si>
  <si>
    <t>37,920.00</t>
  </si>
  <si>
    <t>22,904.16</t>
  </si>
  <si>
    <t>LIN0066860</t>
  </si>
  <si>
    <t>42,660.00</t>
  </si>
  <si>
    <t>25,767.18</t>
  </si>
  <si>
    <t>LIN0066933</t>
  </si>
  <si>
    <t>14,220.00</t>
  </si>
  <si>
    <t>8,589.06</t>
  </si>
  <si>
    <t>LIN0067253</t>
  </si>
  <si>
    <t>66,360.00</t>
  </si>
  <si>
    <t>40,082.28</t>
  </si>
  <si>
    <t>B-LP2-N8-60 ml Nail polish Lego Natural Bottle</t>
  </si>
  <si>
    <t>4.44</t>
  </si>
  <si>
    <t>LIN0059462</t>
  </si>
  <si>
    <t>28,700.00</t>
  </si>
  <si>
    <t>18,759.65</t>
  </si>
  <si>
    <t>LIN0059559</t>
  </si>
  <si>
    <t>16,400.00</t>
  </si>
  <si>
    <t>10,719.80</t>
  </si>
  <si>
    <t>LIN0059571</t>
  </si>
  <si>
    <t>53,300.00</t>
  </si>
  <si>
    <t>34,839.35</t>
  </si>
  <si>
    <t>LIN0060230</t>
  </si>
  <si>
    <t>16,079.70</t>
  </si>
  <si>
    <t>LIN0060231</t>
  </si>
  <si>
    <t>123,000.00</t>
  </si>
  <si>
    <t>80,398.50</t>
  </si>
  <si>
    <t>B-MM200-N24-200 gm Natural Match Master Jar</t>
  </si>
  <si>
    <t>14,490</t>
  </si>
  <si>
    <t>LIN0057548</t>
  </si>
  <si>
    <t>109,689.30</t>
  </si>
  <si>
    <t>79,934.09</t>
  </si>
  <si>
    <t>6,405</t>
  </si>
  <si>
    <t>LIN0057641</t>
  </si>
  <si>
    <t>48,485.85</t>
  </si>
  <si>
    <t>35,333.18</t>
  </si>
  <si>
    <t>LIN0057664</t>
  </si>
  <si>
    <t>38,152.80</t>
  </si>
  <si>
    <t>27,803.16</t>
  </si>
  <si>
    <t>LIN0057854</t>
  </si>
  <si>
    <t>6,358.80</t>
  </si>
  <si>
    <t>4,633.86</t>
  </si>
  <si>
    <t>5,355</t>
  </si>
  <si>
    <t>LIN0058164</t>
  </si>
  <si>
    <t>40,537.35</t>
  </si>
  <si>
    <t>29,540.86</t>
  </si>
  <si>
    <t>7,665</t>
  </si>
  <si>
    <t>LIN0059661</t>
  </si>
  <si>
    <t>55,703.09</t>
  </si>
  <si>
    <t>42,283.97</t>
  </si>
  <si>
    <t>4,410</t>
  </si>
  <si>
    <t>LIN0059693</t>
  </si>
  <si>
    <t>32,048.35</t>
  </si>
  <si>
    <t>24,327.77</t>
  </si>
  <si>
    <t>LIN0059908</t>
  </si>
  <si>
    <t>64,859.76</t>
  </si>
  <si>
    <t>49,234.76</t>
  </si>
  <si>
    <t>2,625</t>
  </si>
  <si>
    <t>LIN0059990</t>
  </si>
  <si>
    <t>19,076.40</t>
  </si>
  <si>
    <t>14,480.81</t>
  </si>
  <si>
    <t>LIN0059995</t>
  </si>
  <si>
    <t>7,630.56</t>
  </si>
  <si>
    <t>5,792.33</t>
  </si>
  <si>
    <t>4,725</t>
  </si>
  <si>
    <t>LIN0060112</t>
  </si>
  <si>
    <t>34,337.52</t>
  </si>
  <si>
    <t>26,065.46</t>
  </si>
  <si>
    <t>LIN0060156</t>
  </si>
  <si>
    <t>70,201.15</t>
  </si>
  <si>
    <t>53,289.39</t>
  </si>
  <si>
    <t>LIN0060278</t>
  </si>
  <si>
    <t>35,863.63</t>
  </si>
  <si>
    <t>27,223.93</t>
  </si>
  <si>
    <t>LIN0060341</t>
  </si>
  <si>
    <t>9,555</t>
  </si>
  <si>
    <t>LIN0060432</t>
  </si>
  <si>
    <t>69,438.10</t>
  </si>
  <si>
    <t>52,710.16</t>
  </si>
  <si>
    <t>LIN0063265</t>
  </si>
  <si>
    <t>12,535.92</t>
  </si>
  <si>
    <t>9,766.36</t>
  </si>
  <si>
    <t>4,365</t>
  </si>
  <si>
    <t>LIN0063266</t>
  </si>
  <si>
    <t>31,721.33</t>
  </si>
  <si>
    <t>24,713.15</t>
  </si>
  <si>
    <t>16,905</t>
  </si>
  <si>
    <t>LIN0064487</t>
  </si>
  <si>
    <t>122,852.02</t>
  </si>
  <si>
    <t>95,710.36</t>
  </si>
  <si>
    <t>B-MM500-N51-500 gm Natural P.P Jar</t>
  </si>
  <si>
    <t>3,015</t>
  </si>
  <si>
    <t>LIN0057550</t>
  </si>
  <si>
    <t>52,852.95</t>
  </si>
  <si>
    <t>67,140.37</t>
  </si>
  <si>
    <t>3,285</t>
  </si>
  <si>
    <t>LIN0057642</t>
  </si>
  <si>
    <t>57,586.05</t>
  </si>
  <si>
    <t>73,152.94</t>
  </si>
  <si>
    <t>3,645</t>
  </si>
  <si>
    <t>LIN0057665</t>
  </si>
  <si>
    <t>63,896.85</t>
  </si>
  <si>
    <t>81,169.70</t>
  </si>
  <si>
    <t>675</t>
  </si>
  <si>
    <t>LIN0057852</t>
  </si>
  <si>
    <t>11,832.75</t>
  </si>
  <si>
    <t>15,031.43</t>
  </si>
  <si>
    <t>LIN0058165</t>
  </si>
  <si>
    <t>94,662.00</t>
  </si>
  <si>
    <t>120,251.41</t>
  </si>
  <si>
    <t>5,625</t>
  </si>
  <si>
    <t>LIN0058526</t>
  </si>
  <si>
    <t>98,606.25</t>
  </si>
  <si>
    <t>125,261.89</t>
  </si>
  <si>
    <t>LIN0058783</t>
  </si>
  <si>
    <t>LIN0059184</t>
  </si>
  <si>
    <t>25,243.20</t>
  </si>
  <si>
    <t>32,067.04</t>
  </si>
  <si>
    <t>LIN0059185</t>
  </si>
  <si>
    <t>22,087.80</t>
  </si>
  <si>
    <t>28,058.66</t>
  </si>
  <si>
    <t>LIN0059694</t>
  </si>
  <si>
    <t>136,313.28</t>
  </si>
  <si>
    <t>180,377.12</t>
  </si>
  <si>
    <t>LIN0059909</t>
  </si>
  <si>
    <t>18,175.10</t>
  </si>
  <si>
    <t>24,050.28</t>
  </si>
  <si>
    <t>LIN0059991</t>
  </si>
  <si>
    <t>34,835.62</t>
  </si>
  <si>
    <t>46,096.37</t>
  </si>
  <si>
    <t>225</t>
  </si>
  <si>
    <t>LIN0059992</t>
  </si>
  <si>
    <t>3,786.48</t>
  </si>
  <si>
    <t>5,010.48</t>
  </si>
  <si>
    <t>LIN0060113</t>
  </si>
  <si>
    <t>68,156.64</t>
  </si>
  <si>
    <t>90,188.56</t>
  </si>
  <si>
    <t>2,025</t>
  </si>
  <si>
    <t>LIN0060157</t>
  </si>
  <si>
    <t>34,078.32</t>
  </si>
  <si>
    <t>45,094.28</t>
  </si>
  <si>
    <t>LIN0060279</t>
  </si>
  <si>
    <t>39,379.39</t>
  </si>
  <si>
    <t>52,108.95</t>
  </si>
  <si>
    <t>LIN0060343</t>
  </si>
  <si>
    <t>30,291.84</t>
  </si>
  <si>
    <t>40,083.80</t>
  </si>
  <si>
    <t>LIN0061469</t>
  </si>
  <si>
    <t>63,612.86</t>
  </si>
  <si>
    <t>58,568.87</t>
  </si>
  <si>
    <t>3,825</t>
  </si>
  <si>
    <t>LIN0061641</t>
  </si>
  <si>
    <t>64,370.16</t>
  </si>
  <si>
    <t>59,266.12</t>
  </si>
  <si>
    <t>LIN0064488</t>
  </si>
  <si>
    <t>60,583.68</t>
  </si>
  <si>
    <t>55,778.94</t>
  </si>
  <si>
    <t>6,435</t>
  </si>
  <si>
    <t>LIN0064659</t>
  </si>
  <si>
    <t>108,293.33</t>
  </si>
  <si>
    <t>99,704.86</t>
  </si>
  <si>
    <t>B-MOV104-W13-100 ml White Curved Lotion Bottle</t>
  </si>
  <si>
    <t>LIN0059074</t>
  </si>
  <si>
    <t>165,000.00</t>
  </si>
  <si>
    <t>120,658.20</t>
  </si>
  <si>
    <t>B-MOV5LT-N230-5 Ltr. Natural Jerrycan Only</t>
  </si>
  <si>
    <t>EIN0001089</t>
  </si>
  <si>
    <t>154,829.60</t>
  </si>
  <si>
    <t>138,355.50</t>
  </si>
  <si>
    <t>EIN0001103</t>
  </si>
  <si>
    <t>213,664.85</t>
  </si>
  <si>
    <t>190,930.59</t>
  </si>
  <si>
    <t>EIN0001105</t>
  </si>
  <si>
    <t>41,287.89</t>
  </si>
  <si>
    <t>36,894.80</t>
  </si>
  <si>
    <t>B-MP60-N13-60 ml Movit Nail Polish Bottle</t>
  </si>
  <si>
    <t>EIN0000905</t>
  </si>
  <si>
    <t>27,981.79</t>
  </si>
  <si>
    <t>23,882.64</t>
  </si>
  <si>
    <t>EIN0001000</t>
  </si>
  <si>
    <t>55,779.60</t>
  </si>
  <si>
    <t>48,643.68</t>
  </si>
  <si>
    <t>EIN0001041</t>
  </si>
  <si>
    <t>152,419.80</t>
  </si>
  <si>
    <t>133,772.43</t>
  </si>
  <si>
    <t>EIN0001091</t>
  </si>
  <si>
    <t>46,187.82</t>
  </si>
  <si>
    <t>40,203.90</t>
  </si>
  <si>
    <t>B-N11-W26N.ROSE-100 gm White Pntd Night Rose Bottle</t>
  </si>
  <si>
    <t>LIN0061101</t>
  </si>
  <si>
    <t>124,921.44</t>
  </si>
  <si>
    <t>99,813.51</t>
  </si>
  <si>
    <t>B-N12-BL26N.ROS-100 gm Blue Pntd Night Rose Bottle</t>
  </si>
  <si>
    <t>LIN0056714</t>
  </si>
  <si>
    <t>40,098.24</t>
  </si>
  <si>
    <t>31,960.28</t>
  </si>
  <si>
    <t>LIN0057818</t>
  </si>
  <si>
    <t>27,760.32</t>
  </si>
  <si>
    <t>22,126.35</t>
  </si>
  <si>
    <t>LIN0057926</t>
  </si>
  <si>
    <t>43,182.72</t>
  </si>
  <si>
    <t>34,418.76</t>
  </si>
  <si>
    <t>LIN0058012</t>
  </si>
  <si>
    <t>6,146.21</t>
  </si>
  <si>
    <t>LIN0058069</t>
  </si>
  <si>
    <t>30,731.04</t>
  </si>
  <si>
    <t>LIN0058174</t>
  </si>
  <si>
    <t>36,877.25</t>
  </si>
  <si>
    <t>LIN0058242</t>
  </si>
  <si>
    <t>32,387.04</t>
  </si>
  <si>
    <t>25,814.07</t>
  </si>
  <si>
    <t>LIN0058328</t>
  </si>
  <si>
    <t>LIN0058418</t>
  </si>
  <si>
    <t>69,400.80</t>
  </si>
  <si>
    <t>55,315.87</t>
  </si>
  <si>
    <t>LIN0058463</t>
  </si>
  <si>
    <t>148,055.04</t>
  </si>
  <si>
    <t>118,007.19</t>
  </si>
  <si>
    <t>LIN0058552</t>
  </si>
  <si>
    <t>70,943.04</t>
  </si>
  <si>
    <t>56,545.11</t>
  </si>
  <si>
    <t>LIN0058635</t>
  </si>
  <si>
    <t>72,485.28</t>
  </si>
  <si>
    <t>57,774.36</t>
  </si>
  <si>
    <t>LIN0058669</t>
  </si>
  <si>
    <t>41,640.48</t>
  </si>
  <si>
    <t>33,189.52</t>
  </si>
  <si>
    <t>LIN0058759</t>
  </si>
  <si>
    <t>44,724.96</t>
  </si>
  <si>
    <t>35,648.01</t>
  </si>
  <si>
    <t>LIN0058842</t>
  </si>
  <si>
    <t>97,161.12</t>
  </si>
  <si>
    <t>77,442.22</t>
  </si>
  <si>
    <t>LIN0059030</t>
  </si>
  <si>
    <t>37,013.76</t>
  </si>
  <si>
    <t>29,501.80</t>
  </si>
  <si>
    <t>LIN0059091</t>
  </si>
  <si>
    <t>53,978.40</t>
  </si>
  <si>
    <t>43,023.46</t>
  </si>
  <si>
    <t>LIN0059188</t>
  </si>
  <si>
    <t>50,893.92</t>
  </si>
  <si>
    <t>40,564.97</t>
  </si>
  <si>
    <t>LIN0059666</t>
  </si>
  <si>
    <t>16,964.64</t>
  </si>
  <si>
    <t>13,521.66</t>
  </si>
  <si>
    <t>LIN0059702</t>
  </si>
  <si>
    <t>LIN0059778</t>
  </si>
  <si>
    <t>30,844.80</t>
  </si>
  <si>
    <t>24,584.83</t>
  </si>
  <si>
    <t>5,616</t>
  </si>
  <si>
    <t>LIN0059850</t>
  </si>
  <si>
    <t>60,147.36</t>
  </si>
  <si>
    <t>47,940.42</t>
  </si>
  <si>
    <t>LIN0059929</t>
  </si>
  <si>
    <t>LIN0060043</t>
  </si>
  <si>
    <t>84,823.20</t>
  </si>
  <si>
    <t>67,608.29</t>
  </si>
  <si>
    <t>LIN0060114</t>
  </si>
  <si>
    <t>57,062.88</t>
  </si>
  <si>
    <t>45,481.94</t>
  </si>
  <si>
    <t>LIN0060191</t>
  </si>
  <si>
    <t>LIN0060307</t>
  </si>
  <si>
    <t>33,929.28</t>
  </si>
  <si>
    <t>27,043.32</t>
  </si>
  <si>
    <t>LIN0060347</t>
  </si>
  <si>
    <t>LIN0061102</t>
  </si>
  <si>
    <t>231,336.00</t>
  </si>
  <si>
    <t>187,977.89</t>
  </si>
  <si>
    <t>B-N4-W15N.ROSE-50 gm White Pntd N.Rose Bottle</t>
  </si>
  <si>
    <t>LIN0056716</t>
  </si>
  <si>
    <t>17,095.68</t>
  </si>
  <si>
    <t>15,800.88</t>
  </si>
  <si>
    <t>LIN0056777</t>
  </si>
  <si>
    <t>34,191.36</t>
  </si>
  <si>
    <t>31,601.76</t>
  </si>
  <si>
    <t>LIN0056944</t>
  </si>
  <si>
    <t>59,834.88</t>
  </si>
  <si>
    <t>55,303.07</t>
  </si>
  <si>
    <t>B-NP1-N6-30 ml Nail Polish Natural Bottle</t>
  </si>
  <si>
    <t>2.8608</t>
  </si>
  <si>
    <t>LIN0059153</t>
  </si>
  <si>
    <t>16,478.21</t>
  </si>
  <si>
    <t>12,512.28</t>
  </si>
  <si>
    <t>B-P14-N11-100 gm Nat Petroleum Jelly Jar</t>
  </si>
  <si>
    <t>4.48</t>
  </si>
  <si>
    <t>LIN0065758</t>
  </si>
  <si>
    <t>68,130.94</t>
  </si>
  <si>
    <t>42,192</t>
  </si>
  <si>
    <t>LIN0065840</t>
  </si>
  <si>
    <t>176,362.56</t>
  </si>
  <si>
    <t>133,082.43</t>
  </si>
  <si>
    <t>18,864</t>
  </si>
  <si>
    <t>LIN0066121</t>
  </si>
  <si>
    <t>78,851.52</t>
  </si>
  <si>
    <t>59,501.02</t>
  </si>
  <si>
    <t>LIN0066123</t>
  </si>
  <si>
    <t>50,561.28</t>
  </si>
  <si>
    <t>38,153.32</t>
  </si>
  <si>
    <t>LIN0067725</t>
  </si>
  <si>
    <t>180,576.00</t>
  </si>
  <si>
    <t>135,044.06</t>
  </si>
  <si>
    <t>20,592</t>
  </si>
  <si>
    <t>LIN0068010</t>
  </si>
  <si>
    <t>86,074.56</t>
  </si>
  <si>
    <t>64,371.00</t>
  </si>
  <si>
    <t>LIN0068409</t>
  </si>
  <si>
    <t>60,192.00</t>
  </si>
  <si>
    <t>45,014.69</t>
  </si>
  <si>
    <t>17,856</t>
  </si>
  <si>
    <t>LIN0068515</t>
  </si>
  <si>
    <t>74,638.08</t>
  </si>
  <si>
    <t>55,818.21</t>
  </si>
  <si>
    <t>LIN0068700</t>
  </si>
  <si>
    <t>16,205.29</t>
  </si>
  <si>
    <t>B-P14-N11PEBAG-100 gm Natural Jar</t>
  </si>
  <si>
    <t>LIN0066520</t>
  </si>
  <si>
    <t>4,954.52</t>
  </si>
  <si>
    <t>3,644.59</t>
  </si>
  <si>
    <t>LIN0066743</t>
  </si>
  <si>
    <t>LIN0066955</t>
  </si>
  <si>
    <t>2,477.26</t>
  </si>
  <si>
    <t>1,822.30</t>
  </si>
  <si>
    <t>LIN0067175</t>
  </si>
  <si>
    <t>LIN0067358</t>
  </si>
  <si>
    <t>LIN0067432</t>
  </si>
  <si>
    <t>LIN0067871</t>
  </si>
  <si>
    <t>B-P14-Y11-100 gm Yellow Petroleum Jelly Jar</t>
  </si>
  <si>
    <t>LIN0062375</t>
  </si>
  <si>
    <t>17,340.83</t>
  </si>
  <si>
    <t>12,919.17</t>
  </si>
  <si>
    <t>LIN0062380</t>
  </si>
  <si>
    <t>-4,032</t>
  </si>
  <si>
    <t>LIN8002413</t>
  </si>
  <si>
    <t>-17,340.83</t>
  </si>
  <si>
    <t>-12,922.36</t>
  </si>
  <si>
    <t>1,936</t>
  </si>
  <si>
    <t>LIN0064504</t>
  </si>
  <si>
    <t>8,326.35</t>
  </si>
  <si>
    <t>6,205.67</t>
  </si>
  <si>
    <t>368</t>
  </si>
  <si>
    <t>LIN0064506</t>
  </si>
  <si>
    <t>1,582.69</t>
  </si>
  <si>
    <t>1,179.59</t>
  </si>
  <si>
    <t>B-P30-W19-100 ml White cosmetic bottle</t>
  </si>
  <si>
    <t>7.84</t>
  </si>
  <si>
    <t>3,793.31</t>
  </si>
  <si>
    <t>2,769.01</t>
  </si>
  <si>
    <t>LIN0057880</t>
  </si>
  <si>
    <t>7,586.61</t>
  </si>
  <si>
    <t>5,538.01</t>
  </si>
  <si>
    <t>LIN0057911</t>
  </si>
  <si>
    <t>FAH01</t>
  </si>
  <si>
    <t>60,692.89</t>
  </si>
  <si>
    <t>44,304.10</t>
  </si>
  <si>
    <t>LIN0060055</t>
  </si>
  <si>
    <t>75,866.11</t>
  </si>
  <si>
    <t>55,380.12</t>
  </si>
  <si>
    <t>LIN0060224</t>
  </si>
  <si>
    <t>18,966.53</t>
  </si>
  <si>
    <t>13,845.03</t>
  </si>
  <si>
    <t>-10,080</t>
  </si>
  <si>
    <t>LIN8002305</t>
  </si>
  <si>
    <t>-75,866.11</t>
  </si>
  <si>
    <t>-55,380.12</t>
  </si>
  <si>
    <t>LIN0062053</t>
  </si>
  <si>
    <t>56,479.55</t>
  </si>
  <si>
    <t>LIN0062336</t>
  </si>
  <si>
    <t>15,173.22</t>
  </si>
  <si>
    <t>11,297.93</t>
  </si>
  <si>
    <t>B-P30-Y19-100 ml Yellow cosmetic bottle</t>
  </si>
  <si>
    <t>LIN0061135</t>
  </si>
  <si>
    <t>11,287.95</t>
  </si>
  <si>
    <t>46,872</t>
  </si>
  <si>
    <t>LIN0061310</t>
  </si>
  <si>
    <t>352,777.42</t>
  </si>
  <si>
    <t>262,444.76</t>
  </si>
  <si>
    <t>11,592</t>
  </si>
  <si>
    <t>LIN0062283</t>
  </si>
  <si>
    <t>87,246.03</t>
  </si>
  <si>
    <t>64,879.84</t>
  </si>
  <si>
    <t>LIN0063039</t>
  </si>
  <si>
    <t>11,379.92</t>
  </si>
  <si>
    <t>8,465.67</t>
  </si>
  <si>
    <t>LIN0063853</t>
  </si>
  <si>
    <t>45,519.67</t>
  </si>
  <si>
    <t>33,863.24</t>
  </si>
  <si>
    <t>B-P32MV-N17-100 ml Natural Movit NPR Bottle</t>
  </si>
  <si>
    <t>331</t>
  </si>
  <si>
    <t>EIN0000891</t>
  </si>
  <si>
    <t>1,913.10</t>
  </si>
  <si>
    <t>1,435.23</t>
  </si>
  <si>
    <t>10,331</t>
  </si>
  <si>
    <t>EIN0000884</t>
  </si>
  <si>
    <t>59,701.58</t>
  </si>
  <si>
    <t>44,795.53</t>
  </si>
  <si>
    <t>169</t>
  </si>
  <si>
    <t>EIN0000892</t>
  </si>
  <si>
    <t>976.32</t>
  </si>
  <si>
    <t>732.79</t>
  </si>
  <si>
    <t>14,500</t>
  </si>
  <si>
    <t>EIN0000998</t>
  </si>
  <si>
    <t>73,261.25</t>
  </si>
  <si>
    <t>64,256.32</t>
  </si>
  <si>
    <t>EIN0001031</t>
  </si>
  <si>
    <t>80,326.64</t>
  </si>
  <si>
    <t>70,904.80</t>
  </si>
  <si>
    <t>B-P32-N17-100 ml Natural cosmetic bottle</t>
  </si>
  <si>
    <t>5.42</t>
  </si>
  <si>
    <t>LIN0060229</t>
  </si>
  <si>
    <t>81,000.00</t>
  </si>
  <si>
    <t>65,219.85</t>
  </si>
  <si>
    <t>LIN0060953</t>
  </si>
  <si>
    <t>72,900.00</t>
  </si>
  <si>
    <t>58,697.87</t>
  </si>
  <si>
    <t>B-P33-N18-100 ml Natural Bottle</t>
  </si>
  <si>
    <t>7.1767</t>
  </si>
  <si>
    <t>EIN0000913</t>
  </si>
  <si>
    <t>50,812.30</t>
  </si>
  <si>
    <t>37,180.87</t>
  </si>
  <si>
    <t>EIN0000923</t>
  </si>
  <si>
    <t>304,874.79</t>
  </si>
  <si>
    <t>223,085.23</t>
  </si>
  <si>
    <t>B-P9H-W8-30 ml White Bottle</t>
  </si>
  <si>
    <t>4.47</t>
  </si>
  <si>
    <t>LIN0056835</t>
  </si>
  <si>
    <t>4,325.53</t>
  </si>
  <si>
    <t>3,184.58</t>
  </si>
  <si>
    <t>LIN0057307</t>
  </si>
  <si>
    <t>47,580.83</t>
  </si>
  <si>
    <t>35,030.43</t>
  </si>
  <si>
    <t>475</t>
  </si>
  <si>
    <t>LIN0058021</t>
  </si>
  <si>
    <t>2,038.32</t>
  </si>
  <si>
    <t>1,500.67</t>
  </si>
  <si>
    <t>LIN0065312</t>
  </si>
  <si>
    <t>17,302.12</t>
  </si>
  <si>
    <t>12,927.64</t>
  </si>
  <si>
    <t>B-S17-N22ULT-120 ml Natural Pntd Ultravetis bottle</t>
  </si>
  <si>
    <t>LIN0062437</t>
  </si>
  <si>
    <t>ULT01</t>
  </si>
  <si>
    <t>66,510.00</t>
  </si>
  <si>
    <t>36,870.66</t>
  </si>
  <si>
    <t>15,593</t>
  </si>
  <si>
    <t>LIN0063365</t>
  </si>
  <si>
    <t>230,464.54</t>
  </si>
  <si>
    <t>127,775.75</t>
  </si>
  <si>
    <t>B-S17-N22ULT-E-120ml Natural Printed Endozole Bottle</t>
  </si>
  <si>
    <t>1,000.000000</t>
  </si>
  <si>
    <t>LIN0066627</t>
  </si>
  <si>
    <t>14,780.00</t>
  </si>
  <si>
    <t>8,009.69</t>
  </si>
  <si>
    <t>2,500.000000</t>
  </si>
  <si>
    <t>LIN0066752</t>
  </si>
  <si>
    <t>36,950.00</t>
  </si>
  <si>
    <t>20,024.23</t>
  </si>
  <si>
    <t>LIN0066952</t>
  </si>
  <si>
    <t>3,500.000000</t>
  </si>
  <si>
    <t>LIN0067115</t>
  </si>
  <si>
    <t>51,730.00</t>
  </si>
  <si>
    <t>28,033.92</t>
  </si>
  <si>
    <t>6,500.000000</t>
  </si>
  <si>
    <t>LIN0067520</t>
  </si>
  <si>
    <t>96,070.00</t>
  </si>
  <si>
    <t>52,062.99</t>
  </si>
  <si>
    <t>LIN0067668</t>
  </si>
  <si>
    <t>598.000000</t>
  </si>
  <si>
    <t>LIN0067739</t>
  </si>
  <si>
    <t>8,838.44</t>
  </si>
  <si>
    <t>4,789.79</t>
  </si>
  <si>
    <t>B-S20-N26ULT-V-180 ml Nat Pntd Ultravetis Valbazen bottle</t>
  </si>
  <si>
    <t>LIN0062148</t>
  </si>
  <si>
    <t>41,395.20</t>
  </si>
  <si>
    <t>21,235.71</t>
  </si>
  <si>
    <t>LIN0062235</t>
  </si>
  <si>
    <t>46,569.60</t>
  </si>
  <si>
    <t>23,890.17</t>
  </si>
  <si>
    <t>9,744</t>
  </si>
  <si>
    <t>LIN0062607</t>
  </si>
  <si>
    <t>150,057.60</t>
  </si>
  <si>
    <t>77,004.79</t>
  </si>
  <si>
    <t>LIN0062672</t>
  </si>
  <si>
    <t>36,220.80</t>
  </si>
  <si>
    <t>18,588.14</t>
  </si>
  <si>
    <t>2,299</t>
  </si>
  <si>
    <t>LIN0063375</t>
  </si>
  <si>
    <t>35,404.60</t>
  </si>
  <si>
    <t>18,169.55</t>
  </si>
  <si>
    <t>B-S25-W25-250 ml White bottle</t>
  </si>
  <si>
    <t>6.188</t>
  </si>
  <si>
    <t>LIN0057838</t>
  </si>
  <si>
    <t>1,996.00</t>
  </si>
  <si>
    <t>2,470.87</t>
  </si>
  <si>
    <t>B-S300-BK29-300 ml Black bottle</t>
  </si>
  <si>
    <t>11.00</t>
  </si>
  <si>
    <t>LIN0057758</t>
  </si>
  <si>
    <t>6,336.00</t>
  </si>
  <si>
    <t>4,902.64</t>
  </si>
  <si>
    <t>LIN8002132</t>
  </si>
  <si>
    <t>-6,336.00</t>
  </si>
  <si>
    <t>-4,902.64</t>
  </si>
  <si>
    <t>B-S300-BK29ND-300ml Black Printed Ndesoma Leather Dye Bottle</t>
  </si>
  <si>
    <t>35,100</t>
  </si>
  <si>
    <t>EIN0000942</t>
  </si>
  <si>
    <t>NDE01</t>
  </si>
  <si>
    <t>391,406.49</t>
  </si>
  <si>
    <t>331,450.70</t>
  </si>
  <si>
    <t>B-S300-BK29RYT-300ml Black Printed Rayat Leather Dye Bottle</t>
  </si>
  <si>
    <t>32,100</t>
  </si>
  <si>
    <t>EIN0000943</t>
  </si>
  <si>
    <t>357,952.95</t>
  </si>
  <si>
    <t>303,121.58</t>
  </si>
  <si>
    <t>EIN0001023</t>
  </si>
  <si>
    <t>86,933.51</t>
  </si>
  <si>
    <t>73,654.54</t>
  </si>
  <si>
    <t>B-S33-PW5-30 ml Lotion Pearly White Bottle</t>
  </si>
  <si>
    <t>4.1885</t>
  </si>
  <si>
    <t>LIN0067357</t>
  </si>
  <si>
    <t>16,083.84</t>
  </si>
  <si>
    <t>11,727.92</t>
  </si>
  <si>
    <t>LIN0067571</t>
  </si>
  <si>
    <t>24,125.76</t>
  </si>
  <si>
    <t>17,591.88</t>
  </si>
  <si>
    <t>B-S42OS-N12-60 ml Syrup Natural Bottle</t>
  </si>
  <si>
    <t>Gray</t>
  </si>
  <si>
    <t>122,800.000000</t>
  </si>
  <si>
    <t>LIN0057114</t>
  </si>
  <si>
    <t>PET01</t>
  </si>
  <si>
    <t>429,800.00</t>
  </si>
  <si>
    <t>565,970.46</t>
  </si>
  <si>
    <t>94,800.000000</t>
  </si>
  <si>
    <t>LIN0057115</t>
  </si>
  <si>
    <t>331,800.00</t>
  </si>
  <si>
    <t>436,921.82</t>
  </si>
  <si>
    <t>49,600.000000</t>
  </si>
  <si>
    <t>LIN0060586</t>
  </si>
  <si>
    <t>173,600.00</t>
  </si>
  <si>
    <t>228,600.45</t>
  </si>
  <si>
    <t>B-SH1000-N65-1 Ltr. Natural Shampoo jerrycan</t>
  </si>
  <si>
    <t>18.12</t>
  </si>
  <si>
    <t>LIN0057315</t>
  </si>
  <si>
    <t>1,252.45</t>
  </si>
  <si>
    <t>1,017.76</t>
  </si>
  <si>
    <t>LIN0057572</t>
  </si>
  <si>
    <t>LIN0060221</t>
  </si>
  <si>
    <t>LIN0060282</t>
  </si>
  <si>
    <t>LIN0060293</t>
  </si>
  <si>
    <t>LIN0060323</t>
  </si>
  <si>
    <t>2,504.91</t>
  </si>
  <si>
    <t>2,035.52</t>
  </si>
  <si>
    <t>LIN0060430</t>
  </si>
  <si>
    <t>LIN0060517</t>
  </si>
  <si>
    <t>2,087.85</t>
  </si>
  <si>
    <t>LIN0061806</t>
  </si>
  <si>
    <t>6,262.27</t>
  </si>
  <si>
    <t>5,219.63</t>
  </si>
  <si>
    <t>2,086.71</t>
  </si>
  <si>
    <t>LIN0062319</t>
  </si>
  <si>
    <t>1,043.35</t>
  </si>
  <si>
    <t>LIN0062339</t>
  </si>
  <si>
    <t>LIN0064138</t>
  </si>
  <si>
    <t>2,087.80</t>
  </si>
  <si>
    <t>LIN0064215</t>
  </si>
  <si>
    <t>5,219.51</t>
  </si>
  <si>
    <t>LIN0064242</t>
  </si>
  <si>
    <t>LIN0064628</t>
  </si>
  <si>
    <t>3,757.36</t>
  </si>
  <si>
    <t>3,131.71</t>
  </si>
  <si>
    <t>LIN0064642</t>
  </si>
  <si>
    <t>LIN0064806</t>
  </si>
  <si>
    <t>1,043.90</t>
  </si>
  <si>
    <t>LIN0064985</t>
  </si>
  <si>
    <t>LIN0065405</t>
  </si>
  <si>
    <t>LIN0065485</t>
  </si>
  <si>
    <t>LIN0065602</t>
  </si>
  <si>
    <t>LIN0065693</t>
  </si>
  <si>
    <t>LIN0065806</t>
  </si>
  <si>
    <t>LIN0066009</t>
  </si>
  <si>
    <t>5,009.82</t>
  </si>
  <si>
    <t>4,175.61</t>
  </si>
  <si>
    <t>LIN0066373</t>
  </si>
  <si>
    <t>2,063.41</t>
  </si>
  <si>
    <t>LIN0066450</t>
  </si>
  <si>
    <t>1,031.71</t>
  </si>
  <si>
    <t>8,767.18</t>
  </si>
  <si>
    <t>7,221.95</t>
  </si>
  <si>
    <t>LIN0067265</t>
  </si>
  <si>
    <t>LIN0067689</t>
  </si>
  <si>
    <t>LIN0067893</t>
  </si>
  <si>
    <t>LIN0067911</t>
  </si>
  <si>
    <t>B-SH1000-N65BAS-1 Ltr. Pntd Base Beauty JerryCan</t>
  </si>
  <si>
    <t>LIN0057605</t>
  </si>
  <si>
    <t>42,292.80</t>
  </si>
  <si>
    <t>39,478.88</t>
  </si>
  <si>
    <t>LIN0057743</t>
  </si>
  <si>
    <t>16,447.20</t>
  </si>
  <si>
    <t>15,352.90</t>
  </si>
  <si>
    <t>LIN0057744</t>
  </si>
  <si>
    <t>3,289.44</t>
  </si>
  <si>
    <t>3,070.58</t>
  </si>
  <si>
    <t>LIN0063524</t>
  </si>
  <si>
    <t>5,639.04</t>
  </si>
  <si>
    <t>5,370.51</t>
  </si>
  <si>
    <t>B-SH1000-N65DARL-S-1 Ltr. Natural Pntd Darling Shampoo JerryCan</t>
  </si>
  <si>
    <t>LIN0057474</t>
  </si>
  <si>
    <t>34,215.03</t>
  </si>
  <si>
    <t>1,128</t>
  </si>
  <si>
    <t>LIN0057561</t>
  </si>
  <si>
    <t>21,996.00</t>
  </si>
  <si>
    <t>20,616.75</t>
  </si>
  <si>
    <t>LIN0059937</t>
  </si>
  <si>
    <t>20,217.60</t>
  </si>
  <si>
    <t>19,739.44</t>
  </si>
  <si>
    <t>LIN0060066</t>
  </si>
  <si>
    <t>15,791.55</t>
  </si>
  <si>
    <t>LIN0060142</t>
  </si>
  <si>
    <t>52,565.76</t>
  </si>
  <si>
    <t>51,322.55</t>
  </si>
  <si>
    <t>LIN0060207</t>
  </si>
  <si>
    <t>23,362.56</t>
  </si>
  <si>
    <t>22,810.02</t>
  </si>
  <si>
    <t>2,136</t>
  </si>
  <si>
    <t>LIN0060208</t>
  </si>
  <si>
    <t>41,652.00</t>
  </si>
  <si>
    <t>39,040.23</t>
  </si>
  <si>
    <t>LIN0060305</t>
  </si>
  <si>
    <t>23,868.00</t>
  </si>
  <si>
    <t>22,371.37</t>
  </si>
  <si>
    <t>LIN0060379</t>
  </si>
  <si>
    <t>30,888.00</t>
  </si>
  <si>
    <t>28,951.18</t>
  </si>
  <si>
    <t>LIN0060693</t>
  </si>
  <si>
    <t>20,030.40</t>
  </si>
  <si>
    <t>19,556.67</t>
  </si>
  <si>
    <t>LIN0061900</t>
  </si>
  <si>
    <t>36,391.68</t>
  </si>
  <si>
    <t>36,228.79</t>
  </si>
  <si>
    <t>LIN0061966</t>
  </si>
  <si>
    <t>68,739.84</t>
  </si>
  <si>
    <t>68,432.16</t>
  </si>
  <si>
    <t>LIN0062002</t>
  </si>
  <si>
    <t>16,101.69</t>
  </si>
  <si>
    <t>LIN0062045</t>
  </si>
  <si>
    <t>37,739.52</t>
  </si>
  <si>
    <t>37,570.60</t>
  </si>
  <si>
    <t>LIN0062118</t>
  </si>
  <si>
    <t>28,304.64</t>
  </si>
  <si>
    <t>28,183.45</t>
  </si>
  <si>
    <t>LIN0066742</t>
  </si>
  <si>
    <t>14,826.24</t>
  </si>
  <si>
    <t>14,632.07</t>
  </si>
  <si>
    <t>LIN0067026</t>
  </si>
  <si>
    <t>18,869.76</t>
  </si>
  <si>
    <t>18,622.64</t>
  </si>
  <si>
    <t>LIN0067081</t>
  </si>
  <si>
    <t>21,565.44</t>
  </si>
  <si>
    <t>21,283.02</t>
  </si>
  <si>
    <t>LIN0067165</t>
  </si>
  <si>
    <t>19,952.83</t>
  </si>
  <si>
    <t>2,376</t>
  </si>
  <si>
    <t>LIN0067335</t>
  </si>
  <si>
    <t>44,478.72</t>
  </si>
  <si>
    <t>43,896.22</t>
  </si>
  <si>
    <t>B-SH250-N25-250 ml Nat Shampoo jerrycan</t>
  </si>
  <si>
    <t>8.71</t>
  </si>
  <si>
    <t>LIN0056780</t>
  </si>
  <si>
    <t>37,950.00</t>
  </si>
  <si>
    <t>33,440.83</t>
  </si>
  <si>
    <t>LIN0056998</t>
  </si>
  <si>
    <t>2,090.40</t>
  </si>
  <si>
    <t>1,520.04</t>
  </si>
  <si>
    <t>8,710.00</t>
  </si>
  <si>
    <t>6,080.15</t>
  </si>
  <si>
    <t>8,361.60</t>
  </si>
  <si>
    <t>LIN0057150</t>
  </si>
  <si>
    <t>-1,000</t>
  </si>
  <si>
    <t>-8,710.00</t>
  </si>
  <si>
    <t>-6,080.15</t>
  </si>
  <si>
    <t>LIN0057335</t>
  </si>
  <si>
    <t>LIN0057389</t>
  </si>
  <si>
    <t>43,125.00</t>
  </si>
  <si>
    <t>38,000.94</t>
  </si>
  <si>
    <t>3,250</t>
  </si>
  <si>
    <t>LIN0057464</t>
  </si>
  <si>
    <t>22,425.00</t>
  </si>
  <si>
    <t>19,760.49</t>
  </si>
  <si>
    <t>LIN0057557</t>
  </si>
  <si>
    <t>6,271.20</t>
  </si>
  <si>
    <t>4,560.11</t>
  </si>
  <si>
    <t>LIN0057728</t>
  </si>
  <si>
    <t>41,400.00</t>
  </si>
  <si>
    <t>36,480.90</t>
  </si>
  <si>
    <t>LIN0057770</t>
  </si>
  <si>
    <t>LIN0057940</t>
  </si>
  <si>
    <t>10,640.26</t>
  </si>
  <si>
    <t>LIN0058091</t>
  </si>
  <si>
    <t>LIN0058139</t>
  </si>
  <si>
    <t>LIN0058150</t>
  </si>
  <si>
    <t>4,180.80</t>
  </si>
  <si>
    <t>3,040.08</t>
  </si>
  <si>
    <t>LIN0058270</t>
  </si>
  <si>
    <t>27,360.68</t>
  </si>
  <si>
    <t>LIN0058539</t>
  </si>
  <si>
    <t>51,750.00</t>
  </si>
  <si>
    <t>45,601.13</t>
  </si>
  <si>
    <t>LIN0058940</t>
  </si>
  <si>
    <t>LIN0059623</t>
  </si>
  <si>
    <t>13,750</t>
  </si>
  <si>
    <t>LIN0060965</t>
  </si>
  <si>
    <t>94,875.00</t>
  </si>
  <si>
    <t>83,602.06</t>
  </si>
  <si>
    <t>LIN0061190</t>
  </si>
  <si>
    <t>87,975.00</t>
  </si>
  <si>
    <t>79,435.82</t>
  </si>
  <si>
    <t>LIN0061246</t>
  </si>
  <si>
    <t>1,557.57</t>
  </si>
  <si>
    <t>LIN0061306</t>
  </si>
  <si>
    <t>34,266.43</t>
  </si>
  <si>
    <t>LIN0061340</t>
  </si>
  <si>
    <t>15,575.65</t>
  </si>
  <si>
    <t>LIN0061444</t>
  </si>
  <si>
    <t>58,650.00</t>
  </si>
  <si>
    <t>52,957.21</t>
  </si>
  <si>
    <t>LIN0061478</t>
  </si>
  <si>
    <t>LIN0061571</t>
  </si>
  <si>
    <t>37,381.56</t>
  </si>
  <si>
    <t>LIN0061664</t>
  </si>
  <si>
    <t>LIN0061714</t>
  </si>
  <si>
    <t>LIN0061777</t>
  </si>
  <si>
    <t>12,460.52</t>
  </si>
  <si>
    <t>LIN0061901</t>
  </si>
  <si>
    <t>44,850.00</t>
  </si>
  <si>
    <t>40,466.92</t>
  </si>
  <si>
    <t>LIN0061962</t>
  </si>
  <si>
    <t>18,677.04</t>
  </si>
  <si>
    <t>LIN0062006</t>
  </si>
  <si>
    <t>1,556.42</t>
  </si>
  <si>
    <t>LIN0062116</t>
  </si>
  <si>
    <t>86,250.00</t>
  </si>
  <si>
    <t>77,838.75</t>
  </si>
  <si>
    <t>LIN0062288</t>
  </si>
  <si>
    <t>1,556.78</t>
  </si>
  <si>
    <t>LIN0062297</t>
  </si>
  <si>
    <t>LIN0062630</t>
  </si>
  <si>
    <t>1,557.42</t>
  </si>
  <si>
    <t>LIN0062818</t>
  </si>
  <si>
    <t>1,557.50</t>
  </si>
  <si>
    <t>4,672.50</t>
  </si>
  <si>
    <t>3,115.00</t>
  </si>
  <si>
    <t>LIN0063258</t>
  </si>
  <si>
    <t>1,557.53</t>
  </si>
  <si>
    <t>LIN0063611</t>
  </si>
  <si>
    <t>LIN0063692</t>
  </si>
  <si>
    <t>25,084.80</t>
  </si>
  <si>
    <t>18,690.39</t>
  </si>
  <si>
    <t>LIN0063707</t>
  </si>
  <si>
    <t>LIN0063842</t>
  </si>
  <si>
    <t>LIN0064851</t>
  </si>
  <si>
    <t>3,115.07</t>
  </si>
  <si>
    <t>LIN0064880</t>
  </si>
  <si>
    <t>LIN0065462</t>
  </si>
  <si>
    <t>6,230.13</t>
  </si>
  <si>
    <t>LIN0065596</t>
  </si>
  <si>
    <t>26,130.00</t>
  </si>
  <si>
    <t>LIN8002636</t>
  </si>
  <si>
    <t>-26,130.00</t>
  </si>
  <si>
    <t>-18,488.19</t>
  </si>
  <si>
    <t>LIN0066444</t>
  </si>
  <si>
    <t>1,540.68</t>
  </si>
  <si>
    <t>LIN0066699</t>
  </si>
  <si>
    <t>3,081.37</t>
  </si>
  <si>
    <t>LIN0067232</t>
  </si>
  <si>
    <t>6,162.73</t>
  </si>
  <si>
    <t>LIN0067424</t>
  </si>
  <si>
    <t>12,542.40</t>
  </si>
  <si>
    <t>9,244.10</t>
  </si>
  <si>
    <t>-1,500</t>
  </si>
  <si>
    <t>-12,542.40</t>
  </si>
  <si>
    <t>-9,244.10</t>
  </si>
  <si>
    <t>LIN0068014</t>
  </si>
  <si>
    <t>LIN0068145</t>
  </si>
  <si>
    <t>LIN0068286</t>
  </si>
  <si>
    <t>B-SH250-N25BAMSI-250 ml Natural Pntd Bamsi Shampoo Jerrycan</t>
  </si>
  <si>
    <t>12.20</t>
  </si>
  <si>
    <t>3,452.50</t>
  </si>
  <si>
    <t>2,553.43</t>
  </si>
  <si>
    <t>B-SH250-N25BAS-250ml Natural Printed Base Beuty JerryCan</t>
  </si>
  <si>
    <t>2,750.000000</t>
  </si>
  <si>
    <t>LIN0065882</t>
  </si>
  <si>
    <t>32,955.18</t>
  </si>
  <si>
    <t>24,789.35</t>
  </si>
  <si>
    <t>3,250.000000</t>
  </si>
  <si>
    <t>LIN0067182</t>
  </si>
  <si>
    <t>38,947.03</t>
  </si>
  <si>
    <t>28,355.63</t>
  </si>
  <si>
    <t>B-SH250-N25DARL-250 ml Natural Pntd Darling Jerrycan</t>
  </si>
  <si>
    <t>LIN0060063</t>
  </si>
  <si>
    <t>14,200.00</t>
  </si>
  <si>
    <t>20,121.50</t>
  </si>
  <si>
    <t>5,750</t>
  </si>
  <si>
    <t>LIN0060140</t>
  </si>
  <si>
    <t>40,825.00</t>
  </si>
  <si>
    <t>57,849.31</t>
  </si>
  <si>
    <t>LIN0060204</t>
  </si>
  <si>
    <t>15,975.00</t>
  </si>
  <si>
    <t>22,636.69</t>
  </si>
  <si>
    <t>LIN0060205</t>
  </si>
  <si>
    <t>8,520.00</t>
  </si>
  <si>
    <t>12,575.94</t>
  </si>
  <si>
    <t>LIN0060303</t>
  </si>
  <si>
    <t>17,040.00</t>
  </si>
  <si>
    <t>25,151.88</t>
  </si>
  <si>
    <t>LIN0060380</t>
  </si>
  <si>
    <t>15,091.13</t>
  </si>
  <si>
    <t>LIN0060535</t>
  </si>
  <si>
    <t>39,192.00</t>
  </si>
  <si>
    <t>LIN0062350</t>
  </si>
  <si>
    <t>27,264.00</t>
  </si>
  <si>
    <t>40,842.52</t>
  </si>
  <si>
    <t>LIN0062419</t>
  </si>
  <si>
    <t>15,336.00</t>
  </si>
  <si>
    <t>22,978.31</t>
  </si>
  <si>
    <t>LIN0062692</t>
  </si>
  <si>
    <t>59,640.00</t>
  </si>
  <si>
    <t>89,368.91</t>
  </si>
  <si>
    <t>LIN0062740</t>
  </si>
  <si>
    <t>22,152.00</t>
  </si>
  <si>
    <t>33,194.17</t>
  </si>
  <si>
    <t>10,750</t>
  </si>
  <si>
    <t>LIN0062742</t>
  </si>
  <si>
    <t>73,272.00</t>
  </si>
  <si>
    <t>109,796.09</t>
  </si>
  <si>
    <t>B-SH250-N25SER-250 ml Nat Shampoo Pntd Serveskin jerrycan</t>
  </si>
  <si>
    <t>LIN0057497</t>
  </si>
  <si>
    <t>49,500.00</t>
  </si>
  <si>
    <t>45,273.38</t>
  </si>
  <si>
    <t>B-SH500-N41-500 ml Natural Shampoo jerrycan</t>
  </si>
  <si>
    <t>12.64</t>
  </si>
  <si>
    <t>-720</t>
  </si>
  <si>
    <t>LIN8002091</t>
  </si>
  <si>
    <t>-8,736.77</t>
  </si>
  <si>
    <t>-7,098.24</t>
  </si>
  <si>
    <t>LIN0057380</t>
  </si>
  <si>
    <t>7,098.24</t>
  </si>
  <si>
    <t>LIN8002212</t>
  </si>
  <si>
    <t>LIN0059182</t>
  </si>
  <si>
    <t>1,747.35</t>
  </si>
  <si>
    <t>1,419.65</t>
  </si>
  <si>
    <t>LIN8002224</t>
  </si>
  <si>
    <t>-1,747.35</t>
  </si>
  <si>
    <t>-1,419.65</t>
  </si>
  <si>
    <t>LIN0059643</t>
  </si>
  <si>
    <t>1,455.47</t>
  </si>
  <si>
    <t>7,277.34</t>
  </si>
  <si>
    <t>LIN0061864</t>
  </si>
  <si>
    <t>LIN0061987</t>
  </si>
  <si>
    <t>1,454.38</t>
  </si>
  <si>
    <t>1,454.71</t>
  </si>
  <si>
    <t>LIN0062608</t>
  </si>
  <si>
    <t>1,455.33</t>
  </si>
  <si>
    <t>1,455.41</t>
  </si>
  <si>
    <t>3,494.71</t>
  </si>
  <si>
    <t>2,910.81</t>
  </si>
  <si>
    <t>LIN0063088</t>
  </si>
  <si>
    <t>1,455.44</t>
  </si>
  <si>
    <t>LIN0063390</t>
  </si>
  <si>
    <t>LIN0063949</t>
  </si>
  <si>
    <t>6,989.41</t>
  </si>
  <si>
    <t>5,821.74</t>
  </si>
  <si>
    <t>LIN0063960</t>
  </si>
  <si>
    <t>7,277.18</t>
  </si>
  <si>
    <t>5,242.06</t>
  </si>
  <si>
    <t>4,366.31</t>
  </si>
  <si>
    <t>7</t>
  </si>
  <si>
    <t>LIN0064581</t>
  </si>
  <si>
    <t>84.94</t>
  </si>
  <si>
    <t>70.75</t>
  </si>
  <si>
    <t>425</t>
  </si>
  <si>
    <t>5,157.12</t>
  </si>
  <si>
    <t>4,295.56</t>
  </si>
  <si>
    <t>LIN0064815</t>
  </si>
  <si>
    <t>2,910.87</t>
  </si>
  <si>
    <t>LIN0066217</t>
  </si>
  <si>
    <t>7,196.92</t>
  </si>
  <si>
    <t>LIN0066221</t>
  </si>
  <si>
    <t>1,439.38</t>
  </si>
  <si>
    <t>4,318.15</t>
  </si>
  <si>
    <t>LIN0066653</t>
  </si>
  <si>
    <t>LIN0066776</t>
  </si>
  <si>
    <t>5,757.53</t>
  </si>
  <si>
    <t>12,231.48</t>
  </si>
  <si>
    <t>10,075.69</t>
  </si>
  <si>
    <t>2,878.77</t>
  </si>
  <si>
    <t>LIN0067439</t>
  </si>
  <si>
    <t>LIN0067454</t>
  </si>
  <si>
    <t>LIN0067618</t>
  </si>
  <si>
    <t>13,978.83</t>
  </si>
  <si>
    <t>11,515.07</t>
  </si>
  <si>
    <t>LIN0067920</t>
  </si>
  <si>
    <t>LIN0068190</t>
  </si>
  <si>
    <t>LIN0068435</t>
  </si>
  <si>
    <t>LIN0068449</t>
  </si>
  <si>
    <t>LIN0068488</t>
  </si>
  <si>
    <t>LIN0068633</t>
  </si>
  <si>
    <t>LIN0068670</t>
  </si>
  <si>
    <t>B-SH500-N41DARL-S-500 ml Natural Pntd Darling Shampoo Jerrycan</t>
  </si>
  <si>
    <t>LIN0059365</t>
  </si>
  <si>
    <t>9,374.40</t>
  </si>
  <si>
    <t>12,022.41</t>
  </si>
  <si>
    <t>LIN0059607</t>
  </si>
  <si>
    <t>22,498.56</t>
  </si>
  <si>
    <t>30,056.03</t>
  </si>
  <si>
    <t>LIN0059637</t>
  </si>
  <si>
    <t>17,278.90</t>
  </si>
  <si>
    <t>24,044.83</t>
  </si>
  <si>
    <t>-1,728</t>
  </si>
  <si>
    <t>LIN8002250</t>
  </si>
  <si>
    <t>-17,278.90</t>
  </si>
  <si>
    <t>-24,044.83</t>
  </si>
  <si>
    <t>LIN0059713</t>
  </si>
  <si>
    <t>2,999.81</t>
  </si>
  <si>
    <t>4,007.47</t>
  </si>
  <si>
    <t>LIN0059735</t>
  </si>
  <si>
    <t>LIN8002266</t>
  </si>
  <si>
    <t>-18,748.80</t>
  </si>
  <si>
    <t>LIN0059798</t>
  </si>
  <si>
    <t>17,998.85</t>
  </si>
  <si>
    <t>LIN0060064</t>
  </si>
  <si>
    <t>16,498.94</t>
  </si>
  <si>
    <t>22,041.09</t>
  </si>
  <si>
    <t>LIN0060141</t>
  </si>
  <si>
    <t>26,998.27</t>
  </si>
  <si>
    <t>36,067.24</t>
  </si>
  <si>
    <t>LIN0060206</t>
  </si>
  <si>
    <t>13,499.14</t>
  </si>
  <si>
    <t>18,033.62</t>
  </si>
  <si>
    <t>4,158</t>
  </si>
  <si>
    <t>LIN0060695</t>
  </si>
  <si>
    <t>43,309.73</t>
  </si>
  <si>
    <t>57,857.86</t>
  </si>
  <si>
    <t>LIN0061574</t>
  </si>
  <si>
    <t>41,997.31</t>
  </si>
  <si>
    <t>57,127.59</t>
  </si>
  <si>
    <t>5,891</t>
  </si>
  <si>
    <t>LIN0062121</t>
  </si>
  <si>
    <t>61,360.66</t>
  </si>
  <si>
    <t>83,435.47</t>
  </si>
  <si>
    <t>LIN0066623</t>
  </si>
  <si>
    <t>7,499.52</t>
  </si>
  <si>
    <t>10,119.33</t>
  </si>
  <si>
    <t>LIN0066682</t>
  </si>
  <si>
    <t>22,262.52</t>
  </si>
  <si>
    <t>LIN0066741</t>
  </si>
  <si>
    <t>18,214.79</t>
  </si>
  <si>
    <t>1,402</t>
  </si>
  <si>
    <t>LIN0066806</t>
  </si>
  <si>
    <t>14,603.23</t>
  </si>
  <si>
    <t>19,704.58</t>
  </si>
  <si>
    <t>B-SH500-N41SER-500 ml Nat Shampoo Pntd Serveskin jerrycan</t>
  </si>
  <si>
    <t>7,214.40</t>
  </si>
  <si>
    <t>6,161.83</t>
  </si>
  <si>
    <t>B-SH500-Y41-500 ml Yellow shampoo Jerrycan</t>
  </si>
  <si>
    <t>LIN0068445</t>
  </si>
  <si>
    <t>1,484.08</t>
  </si>
  <si>
    <t>B-SK300-22SER-ALOEVE-300 ml Natural Pntd Serveskine Aloevera Bottle</t>
  </si>
  <si>
    <t>LIN0064925</t>
  </si>
  <si>
    <t>40,000.00</t>
  </si>
  <si>
    <t>37,374.70</t>
  </si>
  <si>
    <t>B-SKL300-N22SER-300 ml Natural Pntd Serveskine Honey Bottle</t>
  </si>
  <si>
    <t>863</t>
  </si>
  <si>
    <t>LIN0058464</t>
  </si>
  <si>
    <t>6,904.00</t>
  </si>
  <si>
    <t>6,609.48</t>
  </si>
  <si>
    <t>1,137</t>
  </si>
  <si>
    <t>LIN0058466</t>
  </si>
  <si>
    <t>9,096.00</t>
  </si>
  <si>
    <t>8,707.98</t>
  </si>
  <si>
    <t>LIN0058576</t>
  </si>
  <si>
    <t>38,293.65</t>
  </si>
  <si>
    <t>LIN0058661</t>
  </si>
  <si>
    <t>34,464.29</t>
  </si>
  <si>
    <t>LIN0058838</t>
  </si>
  <si>
    <t>52,000.00</t>
  </si>
  <si>
    <t>49,781.75</t>
  </si>
  <si>
    <t>LIN0059139</t>
  </si>
  <si>
    <t>22,976.19</t>
  </si>
  <si>
    <t>6,750</t>
  </si>
  <si>
    <t>LIN0059842</t>
  </si>
  <si>
    <t>54,000.00</t>
  </si>
  <si>
    <t>51,696.43</t>
  </si>
  <si>
    <t>LIN0061813</t>
  </si>
  <si>
    <t>38,407.95</t>
  </si>
  <si>
    <t>LIN0061860</t>
  </si>
  <si>
    <t>26,000.00</t>
  </si>
  <si>
    <t>24,965.17</t>
  </si>
  <si>
    <t>LIN0062160</t>
  </si>
  <si>
    <t>42,233.90</t>
  </si>
  <si>
    <t>LIN0064680</t>
  </si>
  <si>
    <t>10,000.00</t>
  </si>
  <si>
    <t>9,601.85</t>
  </si>
  <si>
    <t>LIN0064740</t>
  </si>
  <si>
    <t>70,000.00</t>
  </si>
  <si>
    <t>67,212.95</t>
  </si>
  <si>
    <t>LIN0065883</t>
  </si>
  <si>
    <t>38,407.40</t>
  </si>
  <si>
    <t>LIN0067276</t>
  </si>
  <si>
    <t>24,777.90</t>
  </si>
  <si>
    <t>LIN0067660</t>
  </si>
  <si>
    <t>34,307.87</t>
  </si>
  <si>
    <t>LIN0068333</t>
  </si>
  <si>
    <t>38,000.00</t>
  </si>
  <si>
    <t>36,213.86</t>
  </si>
  <si>
    <t>LIN0068475</t>
  </si>
  <si>
    <t>42,000.00</t>
  </si>
  <si>
    <t>40,025.84</t>
  </si>
  <si>
    <t>B-SP1-W18-200 gm White Scouring Powder bottle</t>
  </si>
  <si>
    <t>6.38</t>
  </si>
  <si>
    <t>6,614.78</t>
  </si>
  <si>
    <t>4,899.81</t>
  </si>
  <si>
    <t>LIN0060740</t>
  </si>
  <si>
    <t>10,583.65</t>
  </si>
  <si>
    <t>7,839.69</t>
  </si>
  <si>
    <t>LIN8002320</t>
  </si>
  <si>
    <t>-10,583.65</t>
  </si>
  <si>
    <t>-7,927.01</t>
  </si>
  <si>
    <t>LIN0064227</t>
  </si>
  <si>
    <t>NOV01</t>
  </si>
  <si>
    <t>7,923.83</t>
  </si>
  <si>
    <t>LIN0064532</t>
  </si>
  <si>
    <t>11,906.61</t>
  </si>
  <si>
    <t>8,914.31</t>
  </si>
  <si>
    <t>2,645.91</t>
  </si>
  <si>
    <t>1,980.96</t>
  </si>
  <si>
    <t>1,322.96</t>
  </si>
  <si>
    <t>990.48</t>
  </si>
  <si>
    <t>EIN0000911</t>
  </si>
  <si>
    <t>120,848.89</t>
  </si>
  <si>
    <t>90,737.20</t>
  </si>
  <si>
    <t>LIN0059581</t>
  </si>
  <si>
    <t>5,291.83</t>
  </si>
  <si>
    <t>3,919.85</t>
  </si>
  <si>
    <t>B-SP2-W30-500G White Scouring Bottle</t>
  </si>
  <si>
    <t>9.23</t>
  </si>
  <si>
    <t>10,608</t>
  </si>
  <si>
    <t>LIN0057332</t>
  </si>
  <si>
    <t>92,289.60</t>
  </si>
  <si>
    <t>69,160.45</t>
  </si>
  <si>
    <t>LIN0058408</t>
  </si>
  <si>
    <t>69,166.39</t>
  </si>
  <si>
    <t>136</t>
  </si>
  <si>
    <t>LIN0058605</t>
  </si>
  <si>
    <t>1,205.07</t>
  </si>
  <si>
    <t>886.75</t>
  </si>
  <si>
    <t>LIN0059325</t>
  </si>
  <si>
    <t>24,101.38</t>
  </si>
  <si>
    <t>17,734.97</t>
  </si>
  <si>
    <t>408</t>
  </si>
  <si>
    <t>LIN0060645</t>
  </si>
  <si>
    <t>3,615.21</t>
  </si>
  <si>
    <t>2,660.25</t>
  </si>
  <si>
    <t>LIN0060671</t>
  </si>
  <si>
    <t>LIN0060736</t>
  </si>
  <si>
    <t>2,410.14</t>
  </si>
  <si>
    <t>1,773.50</t>
  </si>
  <si>
    <t>LIN0061000</t>
  </si>
  <si>
    <t>SOI01</t>
  </si>
  <si>
    <t>6,025.34</t>
  </si>
  <si>
    <t>4,564.51</t>
  </si>
  <si>
    <t>9,112</t>
  </si>
  <si>
    <t>LIN0061046</t>
  </si>
  <si>
    <t>79,274.40</t>
  </si>
  <si>
    <t>61,164.39</t>
  </si>
  <si>
    <t>LIN0061275</t>
  </si>
  <si>
    <t>5,916.00</t>
  </si>
  <si>
    <t>LIN0062688</t>
  </si>
  <si>
    <t>2,738.26</t>
  </si>
  <si>
    <t>816</t>
  </si>
  <si>
    <t>LIN0063110</t>
  </si>
  <si>
    <t>7,230.41</t>
  </si>
  <si>
    <t>5,476.62</t>
  </si>
  <si>
    <t>912.77</t>
  </si>
  <si>
    <t>LIN0064267</t>
  </si>
  <si>
    <t>53,244.00</t>
  </si>
  <si>
    <t>41,061.71</t>
  </si>
  <si>
    <t>1,088</t>
  </si>
  <si>
    <t>9,640.55</t>
  </si>
  <si>
    <t>7,299.86</t>
  </si>
  <si>
    <t>3,128</t>
  </si>
  <si>
    <t>LIN0064315</t>
  </si>
  <si>
    <t>27,213.60</t>
  </si>
  <si>
    <t>20,987.10</t>
  </si>
  <si>
    <t>LIN0064374</t>
  </si>
  <si>
    <t>11,275.20</t>
  </si>
  <si>
    <t>8,695.42</t>
  </si>
  <si>
    <t>LIN0064620</t>
  </si>
  <si>
    <t>4,562.41</t>
  </si>
  <si>
    <t>LIN0066454</t>
  </si>
  <si>
    <t>59,160.00</t>
  </si>
  <si>
    <t>45,107.05</t>
  </si>
  <si>
    <t>2,584</t>
  </si>
  <si>
    <t>LIN0066464</t>
  </si>
  <si>
    <t>22,480.80</t>
  </si>
  <si>
    <t>17,140.68</t>
  </si>
  <si>
    <t>LIN0066521</t>
  </si>
  <si>
    <t>10,648.80</t>
  </si>
  <si>
    <t>8,119.27</t>
  </si>
  <si>
    <t>544</t>
  </si>
  <si>
    <t>LIN0066790</t>
  </si>
  <si>
    <t>4,820.28</t>
  </si>
  <si>
    <t>3,608.56</t>
  </si>
  <si>
    <t>902.14</t>
  </si>
  <si>
    <t>12,050.69</t>
  </si>
  <si>
    <t>9,021.41</t>
  </si>
  <si>
    <t>EIN0000912</t>
  </si>
  <si>
    <t>172,351.61</t>
  </si>
  <si>
    <t>130,404.20</t>
  </si>
  <si>
    <t>LIN0062030</t>
  </si>
  <si>
    <t>7,099.20</t>
  </si>
  <si>
    <t>5,472.60</t>
  </si>
  <si>
    <t>50,048</t>
  </si>
  <si>
    <t>EIN0001015</t>
  </si>
  <si>
    <t>TAR03</t>
  </si>
  <si>
    <t>461,230.60</t>
  </si>
  <si>
    <t>335,899.65</t>
  </si>
  <si>
    <t>B-SP3-W50-1kg White Scouring Powder Bottle</t>
  </si>
  <si>
    <t>LIN0058143</t>
  </si>
  <si>
    <t>152,375.00</t>
  </si>
  <si>
    <t>112,631.12</t>
  </si>
  <si>
    <t>LIN0058144</t>
  </si>
  <si>
    <t>11,048.40</t>
  </si>
  <si>
    <t>7,756.86</t>
  </si>
  <si>
    <t>56</t>
  </si>
  <si>
    <t>LIN0058145</t>
  </si>
  <si>
    <t>781.20</t>
  </si>
  <si>
    <t>548.46</t>
  </si>
  <si>
    <t>1,128.96</t>
  </si>
  <si>
    <t>822.70</t>
  </si>
  <si>
    <t>LIN0059305</t>
  </si>
  <si>
    <t>15,233.40</t>
  </si>
  <si>
    <t>10,695.06</t>
  </si>
  <si>
    <t>LIN0059343</t>
  </si>
  <si>
    <t>24,607.80</t>
  </si>
  <si>
    <t>17,276.63</t>
  </si>
  <si>
    <t>LIN0059414</t>
  </si>
  <si>
    <t>21,092.40</t>
  </si>
  <si>
    <t>14,808.54</t>
  </si>
  <si>
    <t>LIN0060684</t>
  </si>
  <si>
    <t>38,955.00</t>
  </si>
  <si>
    <t>28,794.39</t>
  </si>
  <si>
    <t>-2,940</t>
  </si>
  <si>
    <t>LIN8002345</t>
  </si>
  <si>
    <t>-38,955.00</t>
  </si>
  <si>
    <t>-29,693.21</t>
  </si>
  <si>
    <t>LIN0061333</t>
  </si>
  <si>
    <t>27,095.04</t>
  </si>
  <si>
    <t>20,361.06</t>
  </si>
  <si>
    <t>2,257.92</t>
  </si>
  <si>
    <t>1,696.75</t>
  </si>
  <si>
    <t>LIN0061737</t>
  </si>
  <si>
    <t>10,160.64</t>
  </si>
  <si>
    <t>7,635.40</t>
  </si>
  <si>
    <t>4,368</t>
  </si>
  <si>
    <t>LIN0064045</t>
  </si>
  <si>
    <t>57,876.00</t>
  </si>
  <si>
    <t>44,093.21</t>
  </si>
  <si>
    <t>LIN0064073</t>
  </si>
  <si>
    <t>63,441.00</t>
  </si>
  <si>
    <t>48,332.94</t>
  </si>
  <si>
    <t>2,604</t>
  </si>
  <si>
    <t>LIN0064116</t>
  </si>
  <si>
    <t>34,503.00</t>
  </si>
  <si>
    <t>26,286.34</t>
  </si>
  <si>
    <t>LIN0067139</t>
  </si>
  <si>
    <t>9,031.68</t>
  </si>
  <si>
    <t>6,698.41</t>
  </si>
  <si>
    <t>3,386.88</t>
  </si>
  <si>
    <t>2,511.90</t>
  </si>
  <si>
    <t>LIN0067960</t>
  </si>
  <si>
    <t>LIN0068124</t>
  </si>
  <si>
    <t>8,373.01</t>
  </si>
  <si>
    <t>12,936</t>
  </si>
  <si>
    <t>EIN0000914</t>
  </si>
  <si>
    <t>147,752.98</t>
  </si>
  <si>
    <t>126,695.31</t>
  </si>
  <si>
    <t>7,064</t>
  </si>
  <si>
    <t>EIN0000951</t>
  </si>
  <si>
    <t>80,829.11</t>
  </si>
  <si>
    <t>71,344.49</t>
  </si>
  <si>
    <t>B-T100HD-W60-1Kg White Tablet Container</t>
  </si>
  <si>
    <t>16.50</t>
  </si>
  <si>
    <t>LIN0057112</t>
  </si>
  <si>
    <t>1,140.48</t>
  </si>
  <si>
    <t>838.59</t>
  </si>
  <si>
    <t>-72</t>
  </si>
  <si>
    <t>LIN8002093</t>
  </si>
  <si>
    <t>-1,140.48</t>
  </si>
  <si>
    <t>-838.59</t>
  </si>
  <si>
    <t>LIN0057681</t>
  </si>
  <si>
    <t>35,220.59</t>
  </si>
  <si>
    <t>4,561.92</t>
  </si>
  <si>
    <t>3,354.34</t>
  </si>
  <si>
    <t>LIN0058224</t>
  </si>
  <si>
    <t>5,870.10</t>
  </si>
  <si>
    <t>LIN0058716</t>
  </si>
  <si>
    <t>2,280.96</t>
  </si>
  <si>
    <t>1,677.17</t>
  </si>
  <si>
    <t>LIN0058936</t>
  </si>
  <si>
    <t>LIN0059256</t>
  </si>
  <si>
    <t>LIN0059409</t>
  </si>
  <si>
    <t>LIN0059514</t>
  </si>
  <si>
    <t>LIN0059598</t>
  </si>
  <si>
    <t>35,354.88</t>
  </si>
  <si>
    <t>25,996.15</t>
  </si>
  <si>
    <t>-2,232</t>
  </si>
  <si>
    <t>LIN8002257</t>
  </si>
  <si>
    <t>-35,354.88</t>
  </si>
  <si>
    <t>-25,996.15</t>
  </si>
  <si>
    <t>LIN0059746</t>
  </si>
  <si>
    <t>LIN0060164</t>
  </si>
  <si>
    <t>LIN0060425</t>
  </si>
  <si>
    <t>3,421.44</t>
  </si>
  <si>
    <t>2,515.76</t>
  </si>
  <si>
    <t>LIN0060725</t>
  </si>
  <si>
    <t>LIN0061461</t>
  </si>
  <si>
    <t>2,559.28</t>
  </si>
  <si>
    <t>LIN0061542</t>
  </si>
  <si>
    <t>853.09</t>
  </si>
  <si>
    <t>LIN0061661</t>
  </si>
  <si>
    <t>LIN0062107</t>
  </si>
  <si>
    <t>852.73</t>
  </si>
  <si>
    <t>LIN0062188</t>
  </si>
  <si>
    <t>LIN0062199</t>
  </si>
  <si>
    <t>1,705.46</t>
  </si>
  <si>
    <t>1,705.76</t>
  </si>
  <si>
    <t>852.88</t>
  </si>
  <si>
    <t>LIN0062531</t>
  </si>
  <si>
    <t>5,970.16</t>
  </si>
  <si>
    <t>LIN0062570</t>
  </si>
  <si>
    <t>852.93</t>
  </si>
  <si>
    <t>LIN8002423</t>
  </si>
  <si>
    <t>-852.96</t>
  </si>
  <si>
    <t>852.97</t>
  </si>
  <si>
    <t>LIN0063670</t>
  </si>
  <si>
    <t>852.66</t>
  </si>
  <si>
    <t>LIN0063780</t>
  </si>
  <si>
    <t>LIN0063913</t>
  </si>
  <si>
    <t>1,705.32</t>
  </si>
  <si>
    <t>LIN0063955</t>
  </si>
  <si>
    <t>11,937.24</t>
  </si>
  <si>
    <t>LIN0064527</t>
  </si>
  <si>
    <t>LIN0064697</t>
  </si>
  <si>
    <t>2,557.98</t>
  </si>
  <si>
    <t>LIN0064875</t>
  </si>
  <si>
    <t>LIN0064922</t>
  </si>
  <si>
    <t>LIN0065020</t>
  </si>
  <si>
    <t>LIN0065413</t>
  </si>
  <si>
    <t>LIN0065457</t>
  </si>
  <si>
    <t>LIN0065534</t>
  </si>
  <si>
    <t>MAI02</t>
  </si>
  <si>
    <t>5,968.62</t>
  </si>
  <si>
    <t>LIN0066189</t>
  </si>
  <si>
    <t>847.25</t>
  </si>
  <si>
    <t>B-T101HD-RD60-1kg Red Tablet Container</t>
  </si>
  <si>
    <t>18.95</t>
  </si>
  <si>
    <t>LIN0057547</t>
  </si>
  <si>
    <t>18,337.54</t>
  </si>
  <si>
    <t>13,354.33</t>
  </si>
  <si>
    <t>-1,008</t>
  </si>
  <si>
    <t>LIN8002119</t>
  </si>
  <si>
    <t>-18,337.54</t>
  </si>
  <si>
    <t>-13,354.33</t>
  </si>
  <si>
    <t>B-T101-W60EXPRE-1kg White Pntd Kenlac Express Glue Jar</t>
  </si>
  <si>
    <t>6,696</t>
  </si>
  <si>
    <t>LIN0058848</t>
  </si>
  <si>
    <t>126,889.20</t>
  </si>
  <si>
    <t>88,736.93</t>
  </si>
  <si>
    <t>LIN0059680</t>
  </si>
  <si>
    <t>166,456.80</t>
  </si>
  <si>
    <t>116,407.59</t>
  </si>
  <si>
    <t>B-T103LB-W40-1Kg White Wood Glue Jar</t>
  </si>
  <si>
    <t>LIN0058725</t>
  </si>
  <si>
    <t>14,083.74</t>
  </si>
  <si>
    <t>LIN0058768</t>
  </si>
  <si>
    <t>26,265.60</t>
  </si>
  <si>
    <t>22,533.98</t>
  </si>
  <si>
    <t>LIN0058822</t>
  </si>
  <si>
    <t>34,145.28</t>
  </si>
  <si>
    <t>29,294.18</t>
  </si>
  <si>
    <t>LIN0059130</t>
  </si>
  <si>
    <t>25,608.96</t>
  </si>
  <si>
    <t>21,970.63</t>
  </si>
  <si>
    <t>LIN0059213</t>
  </si>
  <si>
    <t>21,012.48</t>
  </si>
  <si>
    <t>18,027.19</t>
  </si>
  <si>
    <t>LIN0059507</t>
  </si>
  <si>
    <t>22,982.40</t>
  </si>
  <si>
    <t>19,717.24</t>
  </si>
  <si>
    <t>LIN0059709</t>
  </si>
  <si>
    <t>49,904.64</t>
  </si>
  <si>
    <t>42,814.57</t>
  </si>
  <si>
    <t>B-T103-W49-1Kg White Wood Glue Jar</t>
  </si>
  <si>
    <t>LIN0056910</t>
  </si>
  <si>
    <t>2,591.53</t>
  </si>
  <si>
    <t>LIN0057007</t>
  </si>
  <si>
    <t>SEW01</t>
  </si>
  <si>
    <t>3,709.44</t>
  </si>
  <si>
    <t>LIN0057010</t>
  </si>
  <si>
    <t>1,854.72</t>
  </si>
  <si>
    <t>1,295.76</t>
  </si>
  <si>
    <t>LIN0057522</t>
  </si>
  <si>
    <t>11,128.32</t>
  </si>
  <si>
    <t>7,774.58</t>
  </si>
  <si>
    <t>LIN0057523</t>
  </si>
  <si>
    <t>9,273.60</t>
  </si>
  <si>
    <t>6,478.82</t>
  </si>
  <si>
    <t>LIN0059109</t>
  </si>
  <si>
    <t>15,120.00</t>
  </si>
  <si>
    <t>9,718.23</t>
  </si>
  <si>
    <t>LIN0059523</t>
  </si>
  <si>
    <t>647.88</t>
  </si>
  <si>
    <t>LIN0059876</t>
  </si>
  <si>
    <t>3,887.29</t>
  </si>
  <si>
    <t>659.98</t>
  </si>
  <si>
    <t>1,319.38</t>
  </si>
  <si>
    <t>LIN0062275</t>
  </si>
  <si>
    <t>4,617.81</t>
  </si>
  <si>
    <t>LIN0062716</t>
  </si>
  <si>
    <t>2,639.49</t>
  </si>
  <si>
    <t>1,728.00</t>
  </si>
  <si>
    <t>1,319.74</t>
  </si>
  <si>
    <t>LIN0062945</t>
  </si>
  <si>
    <t>864.00</t>
  </si>
  <si>
    <t>659.87</t>
  </si>
  <si>
    <t>LIN0062970</t>
  </si>
  <si>
    <t>LIN0063020</t>
  </si>
  <si>
    <t>19,796.16</t>
  </si>
  <si>
    <t>LIN0063334</t>
  </si>
  <si>
    <t>26,395.17</t>
  </si>
  <si>
    <t>LIN0063386</t>
  </si>
  <si>
    <t>659.88</t>
  </si>
  <si>
    <t>1,319.76</t>
  </si>
  <si>
    <t>LIN0064243</t>
  </si>
  <si>
    <t>659.63</t>
  </si>
  <si>
    <t>LIN0064583</t>
  </si>
  <si>
    <t>2,592.00</t>
  </si>
  <si>
    <t>1,978.89</t>
  </si>
  <si>
    <t>LIN0064997</t>
  </si>
  <si>
    <t>8,640.00</t>
  </si>
  <si>
    <t>6,596.30</t>
  </si>
  <si>
    <t>LIN0065346</t>
  </si>
  <si>
    <t>LIN0065375</t>
  </si>
  <si>
    <t>LIN0065645</t>
  </si>
  <si>
    <t>1,319.26</t>
  </si>
  <si>
    <t>LIN0065988</t>
  </si>
  <si>
    <t>LIN0066015</t>
  </si>
  <si>
    <t>LIN0066155</t>
  </si>
  <si>
    <t>LIN0066258</t>
  </si>
  <si>
    <t>LIN0066604</t>
  </si>
  <si>
    <t>6,552.08</t>
  </si>
  <si>
    <t>LIN0066696</t>
  </si>
  <si>
    <t>LIN0066996</t>
  </si>
  <si>
    <t>655.21</t>
  </si>
  <si>
    <t>LIN0068073</t>
  </si>
  <si>
    <t>LIN0068140</t>
  </si>
  <si>
    <t>3,276.04</t>
  </si>
  <si>
    <t>LIN0068289</t>
  </si>
  <si>
    <t>EIN0000982</t>
  </si>
  <si>
    <t>68,900.21</t>
  </si>
  <si>
    <t>46,178.14</t>
  </si>
  <si>
    <t>B-T103-W49PATTEX-ECO-1kg White Pntd Pattex Wood Glue Economy</t>
  </si>
  <si>
    <t>LIN0064196</t>
  </si>
  <si>
    <t>32,252.40</t>
  </si>
  <si>
    <t>24,638.13</t>
  </si>
  <si>
    <t>LIN0064340</t>
  </si>
  <si>
    <t>28,090.80</t>
  </si>
  <si>
    <t>21,459.02</t>
  </si>
  <si>
    <t>3,384</t>
  </si>
  <si>
    <t>LIN0064395</t>
  </si>
  <si>
    <t>48,898.80</t>
  </si>
  <si>
    <t>37,354.59</t>
  </si>
  <si>
    <t>LIN0064515</t>
  </si>
  <si>
    <t>41,616.00</t>
  </si>
  <si>
    <t>31,791.14</t>
  </si>
  <si>
    <t>LIN0064528</t>
  </si>
  <si>
    <t>35,373.60</t>
  </si>
  <si>
    <t>27,022.47</t>
  </si>
  <si>
    <t>LIN0064727</t>
  </si>
  <si>
    <t>78,030.00</t>
  </si>
  <si>
    <t>59,608.39</t>
  </si>
  <si>
    <t>LIN0064900</t>
  </si>
  <si>
    <t>76,989.60</t>
  </si>
  <si>
    <t>58,813.61</t>
  </si>
  <si>
    <t>LIN0065059</t>
  </si>
  <si>
    <t>31,212.00</t>
  </si>
  <si>
    <t>23,843.35</t>
  </si>
  <si>
    <t>3,240</t>
  </si>
  <si>
    <t>LIN0065090</t>
  </si>
  <si>
    <t>46,818.00</t>
  </si>
  <si>
    <t>35,765.03</t>
  </si>
  <si>
    <t>5,371</t>
  </si>
  <si>
    <t>LIN0065186</t>
  </si>
  <si>
    <t>77,610.95</t>
  </si>
  <si>
    <t>59,288.27</t>
  </si>
  <si>
    <t>1,986</t>
  </si>
  <si>
    <t>LIN0065237</t>
  </si>
  <si>
    <t>28,697.70</t>
  </si>
  <si>
    <t>21,922.64</t>
  </si>
  <si>
    <t>3,448</t>
  </si>
  <si>
    <t>LIN0065373</t>
  </si>
  <si>
    <t>49,823.60</t>
  </si>
  <si>
    <t>38,061.06</t>
  </si>
  <si>
    <t>179</t>
  </si>
  <si>
    <t>LIN0065827</t>
  </si>
  <si>
    <t>2,586.55</t>
  </si>
  <si>
    <t>1,975.91</t>
  </si>
  <si>
    <t>5,277</t>
  </si>
  <si>
    <t>LIN0065828</t>
  </si>
  <si>
    <t>76,252.65</t>
  </si>
  <si>
    <t>58,250.64</t>
  </si>
  <si>
    <t>LIN0066244</t>
  </si>
  <si>
    <t>58,262.40</t>
  </si>
  <si>
    <t>44,254.99</t>
  </si>
  <si>
    <t>LIN0066394</t>
  </si>
  <si>
    <t>94,676.40</t>
  </si>
  <si>
    <t>71,914.36</t>
  </si>
  <si>
    <t>3,902</t>
  </si>
  <si>
    <t>LIN0066553</t>
  </si>
  <si>
    <t>56,383.90</t>
  </si>
  <si>
    <t>42,828.12</t>
  </si>
  <si>
    <t>4,515</t>
  </si>
  <si>
    <t>LIN0068491</t>
  </si>
  <si>
    <t>65,241.75</t>
  </si>
  <si>
    <t>49,556.37</t>
  </si>
  <si>
    <t>B-T10-W18-100 gm White Tablet Container</t>
  </si>
  <si>
    <t>6.23</t>
  </si>
  <si>
    <t>LIN0056996</t>
  </si>
  <si>
    <t>2,583.71</t>
  </si>
  <si>
    <t>1,858.80</t>
  </si>
  <si>
    <t>LIN0057978</t>
  </si>
  <si>
    <t>7,751.12</t>
  </si>
  <si>
    <t>5,576.39</t>
  </si>
  <si>
    <t>1,291.85</t>
  </si>
  <si>
    <t>929.40</t>
  </si>
  <si>
    <t>LIN0058324</t>
  </si>
  <si>
    <t>LIN0058339</t>
  </si>
  <si>
    <t>LIN0058592</t>
  </si>
  <si>
    <t>LIN0058849</t>
  </si>
  <si>
    <t>LIN0059140</t>
  </si>
  <si>
    <t>EIN0000921</t>
  </si>
  <si>
    <t>31,481.54</t>
  </si>
  <si>
    <t>22,305.56</t>
  </si>
  <si>
    <t>LIN0059282</t>
  </si>
  <si>
    <t>1,883.64</t>
  </si>
  <si>
    <t>1,882.79</t>
  </si>
  <si>
    <t>LIN0061931</t>
  </si>
  <si>
    <t>LIN0061974</t>
  </si>
  <si>
    <t>1,883.26</t>
  </si>
  <si>
    <t>LIN0062661</t>
  </si>
  <si>
    <t>12,918.53</t>
  </si>
  <si>
    <t>9,416.74</t>
  </si>
  <si>
    <t>LIN0063106</t>
  </si>
  <si>
    <t>1,883.41</t>
  </si>
  <si>
    <t>LIN0063754</t>
  </si>
  <si>
    <t>64,592.64</t>
  </si>
  <si>
    <t>47,071.58</t>
  </si>
  <si>
    <t>LIN0064852</t>
  </si>
  <si>
    <t>1,882.86</t>
  </si>
  <si>
    <t>LIN0065759</t>
  </si>
  <si>
    <t>12,024</t>
  </si>
  <si>
    <t>EIN0000934</t>
  </si>
  <si>
    <t>73,684.20</t>
  </si>
  <si>
    <t>51,736.51</t>
  </si>
  <si>
    <t>EIN0001065</t>
  </si>
  <si>
    <t>73,645.47</t>
  </si>
  <si>
    <t>52,406.36</t>
  </si>
  <si>
    <t>B-T23-N16-200 gm Natural jar</t>
  </si>
  <si>
    <t>5.13</t>
  </si>
  <si>
    <t>LIN0057326</t>
  </si>
  <si>
    <t>40,422.76</t>
  </si>
  <si>
    <t>29,306.01</t>
  </si>
  <si>
    <t>LIN0057377</t>
  </si>
  <si>
    <t>6,382.54</t>
  </si>
  <si>
    <t>4,627.26</t>
  </si>
  <si>
    <t>1,063.76</t>
  </si>
  <si>
    <t>771.21</t>
  </si>
  <si>
    <t>LIN0057805</t>
  </si>
  <si>
    <t>LIN0057814</t>
  </si>
  <si>
    <t>LIN0057952</t>
  </si>
  <si>
    <t>25,530.16</t>
  </si>
  <si>
    <t>18,509.06</t>
  </si>
  <si>
    <t>LIN0057955</t>
  </si>
  <si>
    <t>6,648.48</t>
  </si>
  <si>
    <t>B-T23-W16-200 gm White jar</t>
  </si>
  <si>
    <t>LIN0058746</t>
  </si>
  <si>
    <t>10,637.57</t>
  </si>
  <si>
    <t>7,794.47</t>
  </si>
  <si>
    <t>779.45</t>
  </si>
  <si>
    <t>LIN0058933</t>
  </si>
  <si>
    <t>648</t>
  </si>
  <si>
    <t>LIN0059210</t>
  </si>
  <si>
    <t>WIN01</t>
  </si>
  <si>
    <t>3,324.24</t>
  </si>
  <si>
    <t>2,338.34</t>
  </si>
  <si>
    <t>LIN0059318</t>
  </si>
  <si>
    <t>2,127.51</t>
  </si>
  <si>
    <t>1,558.89</t>
  </si>
  <si>
    <t>LIN0059341</t>
  </si>
  <si>
    <t>LIN0059390</t>
  </si>
  <si>
    <t>21,275.14</t>
  </si>
  <si>
    <t>15,588.94</t>
  </si>
  <si>
    <t>LIN0059440</t>
  </si>
  <si>
    <t>5,318.78</t>
  </si>
  <si>
    <t>3,897.23</t>
  </si>
  <si>
    <t>LIN0059461</t>
  </si>
  <si>
    <t>LIN0059663</t>
  </si>
  <si>
    <t>-4,320</t>
  </si>
  <si>
    <t>-21,275.14</t>
  </si>
  <si>
    <t>-15,588.94</t>
  </si>
  <si>
    <t>LIN0059971</t>
  </si>
  <si>
    <t>3,191.27</t>
  </si>
  <si>
    <t>LIN0060029</t>
  </si>
  <si>
    <t>LIN0060320</t>
  </si>
  <si>
    <t>LIN0060484</t>
  </si>
  <si>
    <t>LIN0060673</t>
  </si>
  <si>
    <t>LIN0060920</t>
  </si>
  <si>
    <t>LIN0060956</t>
  </si>
  <si>
    <t>LIN0061085</t>
  </si>
  <si>
    <t>791.32</t>
  </si>
  <si>
    <t>LIN0061470</t>
  </si>
  <si>
    <t>4,255.03</t>
  </si>
  <si>
    <t>3,165.27</t>
  </si>
  <si>
    <t>25,056</t>
  </si>
  <si>
    <t>LIN0061642</t>
  </si>
  <si>
    <t>RES01</t>
  </si>
  <si>
    <t>112,752.00</t>
  </si>
  <si>
    <t>91,792.91</t>
  </si>
  <si>
    <t>LIN0061782</t>
  </si>
  <si>
    <t>1,582.64</t>
  </si>
  <si>
    <t>LIN0061843</t>
  </si>
  <si>
    <t>3,163.76</t>
  </si>
  <si>
    <t>2,372.82</t>
  </si>
  <si>
    <t>LIN0062022</t>
  </si>
  <si>
    <t>1,581.88</t>
  </si>
  <si>
    <t>3,164.11</t>
  </si>
  <si>
    <t>LIN0062389</t>
  </si>
  <si>
    <t>1,582.06</t>
  </si>
  <si>
    <t>LIN0062418</t>
  </si>
  <si>
    <t>1,582.30</t>
  </si>
  <si>
    <t>LIN0062569</t>
  </si>
  <si>
    <t>3,955.94</t>
  </si>
  <si>
    <t>1,582.42</t>
  </si>
  <si>
    <t>LIN0062734</t>
  </si>
  <si>
    <t>LIN0062925</t>
  </si>
  <si>
    <t>2,373.63</t>
  </si>
  <si>
    <t>LIN0062957</t>
  </si>
  <si>
    <t>LIN0063054</t>
  </si>
  <si>
    <t>4,747.26</t>
  </si>
  <si>
    <t>LIN0063098</t>
  </si>
  <si>
    <t>791.22</t>
  </si>
  <si>
    <t>LIN0063415</t>
  </si>
  <si>
    <t>4,432.32</t>
  </si>
  <si>
    <t>3,164.87</t>
  </si>
  <si>
    <t>LIN0063492</t>
  </si>
  <si>
    <t>2,373.65</t>
  </si>
  <si>
    <t>LIN0063510</t>
  </si>
  <si>
    <t>34,040.22</t>
  </si>
  <si>
    <t>25,318.93</t>
  </si>
  <si>
    <t>LIN0063512</t>
  </si>
  <si>
    <t>32,976.46</t>
  </si>
  <si>
    <t>24,527.72</t>
  </si>
  <si>
    <t>LIN0063546</t>
  </si>
  <si>
    <t>7,446.30</t>
  </si>
  <si>
    <t>5,536.81</t>
  </si>
  <si>
    <t>LIN0063669</t>
  </si>
  <si>
    <t>MET05</t>
  </si>
  <si>
    <t>8,510.05</t>
  </si>
  <si>
    <t>6,327.78</t>
  </si>
  <si>
    <t>LIN0063671</t>
  </si>
  <si>
    <t>4,745.84</t>
  </si>
  <si>
    <t>LIN0063705</t>
  </si>
  <si>
    <t>7,909.73</t>
  </si>
  <si>
    <t>LIN0063708</t>
  </si>
  <si>
    <t>1,581.95</t>
  </si>
  <si>
    <t>LIN0063892</t>
  </si>
  <si>
    <t>LIN0063980</t>
  </si>
  <si>
    <t>3,954.86</t>
  </si>
  <si>
    <t>LIN0064009</t>
  </si>
  <si>
    <t>790.97</t>
  </si>
  <si>
    <t>LIN0064189</t>
  </si>
  <si>
    <t>2,372.92</t>
  </si>
  <si>
    <t>LIN0064540</t>
  </si>
  <si>
    <t>LIN0065078</t>
  </si>
  <si>
    <t>LIN0065108</t>
  </si>
  <si>
    <t>LIN0065182</t>
  </si>
  <si>
    <t>LIN0065192</t>
  </si>
  <si>
    <t>2,021.76</t>
  </si>
  <si>
    <t>LIN0065265</t>
  </si>
  <si>
    <t>LIN0065287</t>
  </si>
  <si>
    <t>LIN0065319</t>
  </si>
  <si>
    <t>LIN0065390</t>
  </si>
  <si>
    <t>LIN0065459</t>
  </si>
  <si>
    <t>3,163.89</t>
  </si>
  <si>
    <t>LIN0065854</t>
  </si>
  <si>
    <t>LIN0065875</t>
  </si>
  <si>
    <t>LIN0066128</t>
  </si>
  <si>
    <t>LIN0066149</t>
  </si>
  <si>
    <t>786.64</t>
  </si>
  <si>
    <t>2,359.92</t>
  </si>
  <si>
    <t>LIN0066529</t>
  </si>
  <si>
    <t>7,866.40</t>
  </si>
  <si>
    <t>LIN0066637</t>
  </si>
  <si>
    <t>3,146.56</t>
  </si>
  <si>
    <t>3,933.20</t>
  </si>
  <si>
    <t>LIN0067023</t>
  </si>
  <si>
    <t>5,540.40</t>
  </si>
  <si>
    <t>LIN0067134</t>
  </si>
  <si>
    <t>15,732.79</t>
  </si>
  <si>
    <t>1,573.28</t>
  </si>
  <si>
    <t>LIN0067681</t>
  </si>
  <si>
    <t>LIN0067712</t>
  </si>
  <si>
    <t>6,293.12</t>
  </si>
  <si>
    <t>LIN0067898</t>
  </si>
  <si>
    <t>LIN0068235</t>
  </si>
  <si>
    <t>4,719.84</t>
  </si>
  <si>
    <t>LIN0068507</t>
  </si>
  <si>
    <t>LIN0058655</t>
  </si>
  <si>
    <t>74,462.98</t>
  </si>
  <si>
    <t>54,561.28</t>
  </si>
  <si>
    <t>EIN0000983</t>
  </si>
  <si>
    <t>125,460.17</t>
  </si>
  <si>
    <t>91,759.33</t>
  </si>
  <si>
    <t>LIN0067986</t>
  </si>
  <si>
    <t>75,605.44</t>
  </si>
  <si>
    <t>55,064.77</t>
  </si>
  <si>
    <t>LIN0068136</t>
  </si>
  <si>
    <t>B-T23-W16TRI-200 gm White Pntd Tricolver jar</t>
  </si>
  <si>
    <t>10,056</t>
  </si>
  <si>
    <t>LIN0061442</t>
  </si>
  <si>
    <t>54,302.40</t>
  </si>
  <si>
    <t>50,507.06</t>
  </si>
  <si>
    <t>5,126</t>
  </si>
  <si>
    <t>LIN0068573</t>
  </si>
  <si>
    <t>27,680.40</t>
  </si>
  <si>
    <t>25,632.51</t>
  </si>
  <si>
    <t>B-T25-W28-250 gm White Tablet Container</t>
  </si>
  <si>
    <t>8.00</t>
  </si>
  <si>
    <t>1,859.41</t>
  </si>
  <si>
    <t>1,375.27</t>
  </si>
  <si>
    <t>LIN0059141</t>
  </si>
  <si>
    <t>723.11</t>
  </si>
  <si>
    <t>534.83</t>
  </si>
  <si>
    <t>LIN0063774</t>
  </si>
  <si>
    <t>2,304.00</t>
  </si>
  <si>
    <t>1,925.11</t>
  </si>
  <si>
    <t>LIN0064361</t>
  </si>
  <si>
    <t>1,658.88</t>
  </si>
  <si>
    <t>1,386.08</t>
  </si>
  <si>
    <t>LIN0066317</t>
  </si>
  <si>
    <t>1,378.49</t>
  </si>
  <si>
    <t>LIN0066884</t>
  </si>
  <si>
    <t>EIN0000935</t>
  </si>
  <si>
    <t>124,652.13</t>
  </si>
  <si>
    <t>89,774.56</t>
  </si>
  <si>
    <t>EIN0001066</t>
  </si>
  <si>
    <t>145,792.85</t>
  </si>
  <si>
    <t>105,880.83</t>
  </si>
  <si>
    <t>B-T50-W40-500 gm White Tablet Container</t>
  </si>
  <si>
    <t>12.05</t>
  </si>
  <si>
    <t>LIN0065611</t>
  </si>
  <si>
    <t>1,388.16</t>
  </si>
  <si>
    <t>1,013.50</t>
  </si>
  <si>
    <t>LIN0067753</t>
  </si>
  <si>
    <t>1,007.48</t>
  </si>
  <si>
    <t>-360</t>
  </si>
  <si>
    <t>-4,338.00</t>
  </si>
  <si>
    <t>-3,022.44</t>
  </si>
  <si>
    <t>4,338.00</t>
  </si>
  <si>
    <t>3,022.44</t>
  </si>
  <si>
    <t>EIN0000932</t>
  </si>
  <si>
    <t>176,309.23</t>
  </si>
  <si>
    <t>124,756.35</t>
  </si>
  <si>
    <t>EIN0001068</t>
  </si>
  <si>
    <t>176,216.57</t>
  </si>
  <si>
    <t>126,687.15</t>
  </si>
  <si>
    <t>EIN0001076</t>
  </si>
  <si>
    <t>78,945.02</t>
  </si>
  <si>
    <t>59,120.67</t>
  </si>
  <si>
    <t>B-T51-N32-500 gm Natural Tablet Container</t>
  </si>
  <si>
    <t>10.75</t>
  </si>
  <si>
    <t>2,476.80</t>
  </si>
  <si>
    <t>2,193.62</t>
  </si>
  <si>
    <t>LIN0057255</t>
  </si>
  <si>
    <t>29,721.60</t>
  </si>
  <si>
    <t>26,323.43</t>
  </si>
  <si>
    <t>LIN0057508</t>
  </si>
  <si>
    <t>6,192.00</t>
  </si>
  <si>
    <t>5,484.05</t>
  </si>
  <si>
    <t>LIN0057534</t>
  </si>
  <si>
    <t>THA02</t>
  </si>
  <si>
    <t>22,291.20</t>
  </si>
  <si>
    <t>19,742.57</t>
  </si>
  <si>
    <t>LIN0057855</t>
  </si>
  <si>
    <t>LIN0058432</t>
  </si>
  <si>
    <t>30,960.00</t>
  </si>
  <si>
    <t>27,420.24</t>
  </si>
  <si>
    <t>LIN0058704</t>
  </si>
  <si>
    <t>3,715.20</t>
  </si>
  <si>
    <t>3,290.43</t>
  </si>
  <si>
    <t>LIN0058795</t>
  </si>
  <si>
    <t>1,238.40</t>
  </si>
  <si>
    <t>1,096.81</t>
  </si>
  <si>
    <t>LIN0058949</t>
  </si>
  <si>
    <t>4,953.60</t>
  </si>
  <si>
    <t>4,387.24</t>
  </si>
  <si>
    <t>LIN0059068</t>
  </si>
  <si>
    <t>8,668.80</t>
  </si>
  <si>
    <t>7,677.67</t>
  </si>
  <si>
    <t>LIN0059552</t>
  </si>
  <si>
    <t>LIN0059997</t>
  </si>
  <si>
    <t>LIN0060095</t>
  </si>
  <si>
    <t>LIN0060397</t>
  </si>
  <si>
    <t>XPR01</t>
  </si>
  <si>
    <t>104,025.60</t>
  </si>
  <si>
    <t>92,132.01</t>
  </si>
  <si>
    <t>LIN0060880</t>
  </si>
  <si>
    <t>LIN0061251</t>
  </si>
  <si>
    <t>19,814.40</t>
  </si>
  <si>
    <t>17,741.49</t>
  </si>
  <si>
    <t>LIN0061476</t>
  </si>
  <si>
    <t>11,145.60</t>
  </si>
  <si>
    <t>9,979.59</t>
  </si>
  <si>
    <t>LIN0061543</t>
  </si>
  <si>
    <t>4,435.37</t>
  </si>
  <si>
    <t>2,217.69</t>
  </si>
  <si>
    <t>LIN0061988</t>
  </si>
  <si>
    <t>1,108.51</t>
  </si>
  <si>
    <t>LIN0062133</t>
  </si>
  <si>
    <t>1,108.61</t>
  </si>
  <si>
    <t>LIN0062816</t>
  </si>
  <si>
    <t>3,326.48</t>
  </si>
  <si>
    <t>1,108.83</t>
  </si>
  <si>
    <t>LIN0063091</t>
  </si>
  <si>
    <t>37,152.00</t>
  </si>
  <si>
    <t>33,264.76</t>
  </si>
  <si>
    <t>-3,600</t>
  </si>
  <si>
    <t>LIN8002428</t>
  </si>
  <si>
    <t>-37,152.00</t>
  </si>
  <si>
    <t>-33,265.01</t>
  </si>
  <si>
    <t>LIN0063107</t>
  </si>
  <si>
    <t>33,265.01</t>
  </si>
  <si>
    <t>LIN0063189</t>
  </si>
  <si>
    <t>27,864.00</t>
  </si>
  <si>
    <t>24,948.76</t>
  </si>
  <si>
    <t>LIN0063304</t>
  </si>
  <si>
    <t>27,720.84</t>
  </si>
  <si>
    <t>LIN0063523</t>
  </si>
  <si>
    <t>LIN0063545</t>
  </si>
  <si>
    <t>2,217.67</t>
  </si>
  <si>
    <t>LIN0063808</t>
  </si>
  <si>
    <t>3,326.50</t>
  </si>
  <si>
    <t>LIN0063890</t>
  </si>
  <si>
    <t>9,979.50</t>
  </si>
  <si>
    <t>LIN0063966</t>
  </si>
  <si>
    <t>5,544.17</t>
  </si>
  <si>
    <t>LIN0064874</t>
  </si>
  <si>
    <t>810</t>
  </si>
  <si>
    <t>LIN0065252</t>
  </si>
  <si>
    <t>8,359.20</t>
  </si>
  <si>
    <t>7,484.63</t>
  </si>
  <si>
    <t>LIN0066264</t>
  </si>
  <si>
    <t>12,900.00</t>
  </si>
  <si>
    <t>11,039.14</t>
  </si>
  <si>
    <t>LIN0066289</t>
  </si>
  <si>
    <t>2,207.83</t>
  </si>
  <si>
    <t>LIN0066574</t>
  </si>
  <si>
    <t>92,728.74</t>
  </si>
  <si>
    <t>LIN0066716</t>
  </si>
  <si>
    <t>4,415.65</t>
  </si>
  <si>
    <t>LIN0067147</t>
  </si>
  <si>
    <t>19,350.00</t>
  </si>
  <si>
    <t>16,558.70</t>
  </si>
  <si>
    <t>LIN0067269</t>
  </si>
  <si>
    <t>1,103.91</t>
  </si>
  <si>
    <t>LIN0067291</t>
  </si>
  <si>
    <t>LIN0067818</t>
  </si>
  <si>
    <t>9,907.20</t>
  </si>
  <si>
    <t>8,831.31</t>
  </si>
  <si>
    <t>-120</t>
  </si>
  <si>
    <t>-1,290.00</t>
  </si>
  <si>
    <t>-1,103.91</t>
  </si>
  <si>
    <t>24,768.00</t>
  </si>
  <si>
    <t>22,078.27</t>
  </si>
  <si>
    <t>1,290.00</t>
  </si>
  <si>
    <t>10,050</t>
  </si>
  <si>
    <t>EIN0001010</t>
  </si>
  <si>
    <t>111,710.78</t>
  </si>
  <si>
    <t>92,864.81</t>
  </si>
  <si>
    <t>LIN0063928</t>
  </si>
  <si>
    <t>17,741.34</t>
  </si>
  <si>
    <t>EIN0001059</t>
  </si>
  <si>
    <t>37,375.99</t>
  </si>
  <si>
    <t>6,180</t>
  </si>
  <si>
    <t>EIN0001075</t>
  </si>
  <si>
    <t>64,161.91</t>
  </si>
  <si>
    <t>57,104.93</t>
  </si>
  <si>
    <t>B-T51-W32-500 gm White Tablet Container</t>
  </si>
  <si>
    <t>9.50</t>
  </si>
  <si>
    <t>LIN0056671</t>
  </si>
  <si>
    <t>740.55</t>
  </si>
  <si>
    <t>LIN0056672</t>
  </si>
  <si>
    <t>1,481.10</t>
  </si>
  <si>
    <t>18,576.00</t>
  </si>
  <si>
    <t>11,108.25</t>
  </si>
  <si>
    <t>LIN0056721</t>
  </si>
  <si>
    <t>7,430.40</t>
  </si>
  <si>
    <t>4,443.30</t>
  </si>
  <si>
    <t>2,962.20</t>
  </si>
  <si>
    <t>LIN0057442</t>
  </si>
  <si>
    <t>2,221.65</t>
  </si>
  <si>
    <t>LIN0057446</t>
  </si>
  <si>
    <t>LIN0057687</t>
  </si>
  <si>
    <t>LIN0057716</t>
  </si>
  <si>
    <t>5,924.40</t>
  </si>
  <si>
    <t>LIN0057810</t>
  </si>
  <si>
    <t>LIN0057861</t>
  </si>
  <si>
    <t>LIN0057886</t>
  </si>
  <si>
    <t>12,384.00</t>
  </si>
  <si>
    <t>7,405.50</t>
  </si>
  <si>
    <t>LIN0057964</t>
  </si>
  <si>
    <t>6,664.95</t>
  </si>
  <si>
    <t>LIN0058025</t>
  </si>
  <si>
    <t>LIN0058030</t>
  </si>
  <si>
    <t>LIN0058372</t>
  </si>
  <si>
    <t>LIN0058379</t>
  </si>
  <si>
    <t>LIN0058425</t>
  </si>
  <si>
    <t>LIN0058472</t>
  </si>
  <si>
    <t>LIN8002190</t>
  </si>
  <si>
    <t>-1,238.40</t>
  </si>
  <si>
    <t>-740.55</t>
  </si>
  <si>
    <t>LIN0058826</t>
  </si>
  <si>
    <t>LIN8002209</t>
  </si>
  <si>
    <t>-3,715.20</t>
  </si>
  <si>
    <t>-2,221.65</t>
  </si>
  <si>
    <t>LIN8002229</t>
  </si>
  <si>
    <t>LIN0059657</t>
  </si>
  <si>
    <t>14,811.00</t>
  </si>
  <si>
    <t>LIN0059799</t>
  </si>
  <si>
    <t>LIN0059825</t>
  </si>
  <si>
    <t>LIN0059891</t>
  </si>
  <si>
    <t>LIN0059902</t>
  </si>
  <si>
    <t>LIN0060040</t>
  </si>
  <si>
    <t>LIN0060362</t>
  </si>
  <si>
    <t>21,052.80</t>
  </si>
  <si>
    <t>12,589.35</t>
  </si>
  <si>
    <t>13,622.40</t>
  </si>
  <si>
    <t>8,146.05</t>
  </si>
  <si>
    <t>LIN0060414</t>
  </si>
  <si>
    <t>LIN0060568</t>
  </si>
  <si>
    <t>LIN0060583</t>
  </si>
  <si>
    <t>3,702.75</t>
  </si>
  <si>
    <t>LIN0060607</t>
  </si>
  <si>
    <t>LIN0060639</t>
  </si>
  <si>
    <t>LIN0060722</t>
  </si>
  <si>
    <t>LIN0060734</t>
  </si>
  <si>
    <t>LIN8002319</t>
  </si>
  <si>
    <t>-24,768.00</t>
  </si>
  <si>
    <t>-15,970.22</t>
  </si>
  <si>
    <t>-21,052.80</t>
  </si>
  <si>
    <t>-13,574.69</t>
  </si>
  <si>
    <t>798.51</t>
  </si>
  <si>
    <t>1,597.02</t>
  </si>
  <si>
    <t>LIN0061263</t>
  </si>
  <si>
    <t>LIN0061269</t>
  </si>
  <si>
    <t>5,589.58</t>
  </si>
  <si>
    <t>LIN0061366</t>
  </si>
  <si>
    <t>3,194.04</t>
  </si>
  <si>
    <t>2,395.53</t>
  </si>
  <si>
    <t>LIN0061516</t>
  </si>
  <si>
    <t>LIN0061561</t>
  </si>
  <si>
    <t>LIN0061733</t>
  </si>
  <si>
    <t>LIN0061875</t>
  </si>
  <si>
    <t>LIN0061938</t>
  </si>
  <si>
    <t>794.31</t>
  </si>
  <si>
    <t>7,148.81</t>
  </si>
  <si>
    <t>LIN0062004</t>
  </si>
  <si>
    <t>2,382.94</t>
  </si>
  <si>
    <t>LIN8002386</t>
  </si>
  <si>
    <t>-794.31</t>
  </si>
  <si>
    <t>6,354.10</t>
  </si>
  <si>
    <t>LIN0062093</t>
  </si>
  <si>
    <t>794.26</t>
  </si>
  <si>
    <t>7,148.36</t>
  </si>
  <si>
    <t>LIN0062207</t>
  </si>
  <si>
    <t>1,588.52</t>
  </si>
  <si>
    <t>LIN0062265</t>
  </si>
  <si>
    <t>1,588.50</t>
  </si>
  <si>
    <t>2,382.75</t>
  </si>
  <si>
    <t>LIN0062582</t>
  </si>
  <si>
    <t>3,283.20</t>
  </si>
  <si>
    <t>2,382.72</t>
  </si>
  <si>
    <t>LIN0062874</t>
  </si>
  <si>
    <t>1,094.40</t>
  </si>
  <si>
    <t>795.22</t>
  </si>
  <si>
    <t>LIN0062992</t>
  </si>
  <si>
    <t>2,385.65</t>
  </si>
  <si>
    <t>LIN0063016</t>
  </si>
  <si>
    <t>LIN0063077</t>
  </si>
  <si>
    <t>5,472.00</t>
  </si>
  <si>
    <t>3,982.16</t>
  </si>
  <si>
    <t>796.43</t>
  </si>
  <si>
    <t>2,188.80</t>
  </si>
  <si>
    <t>1,592.86</t>
  </si>
  <si>
    <t>LIN0063367</t>
  </si>
  <si>
    <t>2,389.29</t>
  </si>
  <si>
    <t>LIN0063544</t>
  </si>
  <si>
    <t>1,563.12</t>
  </si>
  <si>
    <t>LIN0063691</t>
  </si>
  <si>
    <t>781.56</t>
  </si>
  <si>
    <t>LIN0063694</t>
  </si>
  <si>
    <t>2,344.69</t>
  </si>
  <si>
    <t>LIN0063787</t>
  </si>
  <si>
    <t>LIN0063839</t>
  </si>
  <si>
    <t>4,377.60</t>
  </si>
  <si>
    <t>3,126.25</t>
  </si>
  <si>
    <t>LIN0064210</t>
  </si>
  <si>
    <t>LIN0064222</t>
  </si>
  <si>
    <t>21,888.00</t>
  </si>
  <si>
    <t>15,631.25</t>
  </si>
  <si>
    <t>LIN0064734</t>
  </si>
  <si>
    <t>LIN0064747</t>
  </si>
  <si>
    <t>LIN0064756</t>
  </si>
  <si>
    <t>6,566.40</t>
  </si>
  <si>
    <t>4,689.37</t>
  </si>
  <si>
    <t>LIN0064984</t>
  </si>
  <si>
    <t>8,755.20</t>
  </si>
  <si>
    <t>6,252.50</t>
  </si>
  <si>
    <t>LIN0064993</t>
  </si>
  <si>
    <t>LIN0065060</t>
  </si>
  <si>
    <t>LIN0065107</t>
  </si>
  <si>
    <t>3,907.81</t>
  </si>
  <si>
    <t>LIN0065177</t>
  </si>
  <si>
    <t>LIN0065302</t>
  </si>
  <si>
    <t>LIN0065430</t>
  </si>
  <si>
    <t>LIN0065524</t>
  </si>
  <si>
    <t>LIN0065541</t>
  </si>
  <si>
    <t>LIN0065612</t>
  </si>
  <si>
    <t>LIN0065716</t>
  </si>
  <si>
    <t>LIN0065996</t>
  </si>
  <si>
    <t>22,800.00</t>
  </si>
  <si>
    <t>LIN0066025</t>
  </si>
  <si>
    <t>1,587.61</t>
  </si>
  <si>
    <t>2,381.42</t>
  </si>
  <si>
    <t>10,944.00</t>
  </si>
  <si>
    <t>7,938.07</t>
  </si>
  <si>
    <t>LIN0066469</t>
  </si>
  <si>
    <t>LIN0066478</t>
  </si>
  <si>
    <t>793.81</t>
  </si>
  <si>
    <t>LIN0066650</t>
  </si>
  <si>
    <t>LIN0066654</t>
  </si>
  <si>
    <t>LIN0066786</t>
  </si>
  <si>
    <t>LIN0066820</t>
  </si>
  <si>
    <t>15,321.60</t>
  </si>
  <si>
    <t>11,113.30</t>
  </si>
  <si>
    <t>3,175.23</t>
  </si>
  <si>
    <t>LIN0067045</t>
  </si>
  <si>
    <t>3,969.04</t>
  </si>
  <si>
    <t>LIN0067160</t>
  </si>
  <si>
    <t>LIN0067195</t>
  </si>
  <si>
    <t>LIN0067222</t>
  </si>
  <si>
    <t>LIN0067227</t>
  </si>
  <si>
    <t>LIN0067251</t>
  </si>
  <si>
    <t>LIN0067369</t>
  </si>
  <si>
    <t>LIN0067372</t>
  </si>
  <si>
    <t>4,762.84</t>
  </si>
  <si>
    <t>LIN0067578</t>
  </si>
  <si>
    <t>LIN0067587</t>
  </si>
  <si>
    <t>10,260.00</t>
  </si>
  <si>
    <t>7,144.26</t>
  </si>
  <si>
    <t>LIN0067774</t>
  </si>
  <si>
    <t>LIN0067795</t>
  </si>
  <si>
    <t>7,660.80</t>
  </si>
  <si>
    <t>5,556.65</t>
  </si>
  <si>
    <t>LIN0067984</t>
  </si>
  <si>
    <t>LIN0068064</t>
  </si>
  <si>
    <t>LIN0068100</t>
  </si>
  <si>
    <t>LIN0068102</t>
  </si>
  <si>
    <t>15,876.14</t>
  </si>
  <si>
    <t>LIN0068201</t>
  </si>
  <si>
    <t>LIN0068296</t>
  </si>
  <si>
    <t>LIN0068351</t>
  </si>
  <si>
    <t>1,140.00</t>
  </si>
  <si>
    <t>B-T51-W32EXPRE-500 gm White Pntd Kenlac Express</t>
  </si>
  <si>
    <t>4,440</t>
  </si>
  <si>
    <t>LIN0057991</t>
  </si>
  <si>
    <t>47,730.00</t>
  </si>
  <si>
    <t>33,657.33</t>
  </si>
  <si>
    <t>LIN0058034</t>
  </si>
  <si>
    <t>16,373.84</t>
  </si>
  <si>
    <t>9,240</t>
  </si>
  <si>
    <t>LIN0058478</t>
  </si>
  <si>
    <t>99,330.00</t>
  </si>
  <si>
    <t>70,043.64</t>
  </si>
  <si>
    <t>LIN0058594</t>
  </si>
  <si>
    <t>1,660</t>
  </si>
  <si>
    <t>LIN0058711</t>
  </si>
  <si>
    <t>17,845.00</t>
  </si>
  <si>
    <t>12,583.60</t>
  </si>
  <si>
    <t>LIN0065848</t>
  </si>
  <si>
    <t>55,363.58</t>
  </si>
  <si>
    <t>LIN0066107</t>
  </si>
  <si>
    <t>9,030.00</t>
  </si>
  <si>
    <t>6,799.04</t>
  </si>
  <si>
    <t>LIN0066181</t>
  </si>
  <si>
    <t>64,500.00</t>
  </si>
  <si>
    <t>48,564.54</t>
  </si>
  <si>
    <t>LIN0066247</t>
  </si>
  <si>
    <t>58,050.00</t>
  </si>
  <si>
    <t>44,270.12</t>
  </si>
  <si>
    <t>821</t>
  </si>
  <si>
    <t>LIN0066412</t>
  </si>
  <si>
    <t>8,825.75</t>
  </si>
  <si>
    <t>6,730.70</t>
  </si>
  <si>
    <t>B-T51-W32PNT-500 gm  Printed White Bottle</t>
  </si>
  <si>
    <t>10.00</t>
  </si>
  <si>
    <t>1,993</t>
  </si>
  <si>
    <t>19,930.00</t>
  </si>
  <si>
    <t>16,088.53</t>
  </si>
  <si>
    <t>9,687.02</t>
  </si>
  <si>
    <t>B-T51-W32TRI-500 gm White Pntd Triclover Container</t>
  </si>
  <si>
    <t>LIN0056773</t>
  </si>
  <si>
    <t>45,360.00</t>
  </si>
  <si>
    <t>31,838.02</t>
  </si>
  <si>
    <t>76</t>
  </si>
  <si>
    <t>LIN0056863</t>
  </si>
  <si>
    <t>820.80</t>
  </si>
  <si>
    <t>576.12</t>
  </si>
  <si>
    <t>LIN0059858</t>
  </si>
  <si>
    <t>25,470.41</t>
  </si>
  <si>
    <t>LIN0059934</t>
  </si>
  <si>
    <t>15,552.00</t>
  </si>
  <si>
    <t>10,915.89</t>
  </si>
  <si>
    <t>LIN0059998</t>
  </si>
  <si>
    <t>13,644.86</t>
  </si>
  <si>
    <t>LIN0060073</t>
  </si>
  <si>
    <t>21,831.78</t>
  </si>
  <si>
    <t>LIN0068575</t>
  </si>
  <si>
    <t>40,487.18</t>
  </si>
  <si>
    <t>B-T53-W25-500 gm White Wood Glue Jar</t>
  </si>
  <si>
    <t>10.1422</t>
  </si>
  <si>
    <t>LIN0057208</t>
  </si>
  <si>
    <t>NJO01</t>
  </si>
  <si>
    <t>11,683.81</t>
  </si>
  <si>
    <t>8,170.48</t>
  </si>
  <si>
    <t>10,112</t>
  </si>
  <si>
    <t>EIN0001101</t>
  </si>
  <si>
    <t>81,226.30</t>
  </si>
  <si>
    <t>72,259.95</t>
  </si>
  <si>
    <t>B-T53-W25PATTEX-ECO-500 gm White Pntd Pattex Wood Glue Economy</t>
  </si>
  <si>
    <t>LIN0061851</t>
  </si>
  <si>
    <t>19,929.60</t>
  </si>
  <si>
    <t>19,835.57</t>
  </si>
  <si>
    <t>1,897</t>
  </si>
  <si>
    <t>LIN0062158</t>
  </si>
  <si>
    <t>16,409.05</t>
  </si>
  <si>
    <t>16,327.59</t>
  </si>
  <si>
    <t>768</t>
  </si>
  <si>
    <t>LIN0064460</t>
  </si>
  <si>
    <t>6,643.20</t>
  </si>
  <si>
    <t>6,609.91</t>
  </si>
  <si>
    <t>384</t>
  </si>
  <si>
    <t>LIN0064514</t>
  </si>
  <si>
    <t>3,321.60</t>
  </si>
  <si>
    <t>3,304.95</t>
  </si>
  <si>
    <t>LIN0064530</t>
  </si>
  <si>
    <t>39,859.20</t>
  </si>
  <si>
    <t>39,659.44</t>
  </si>
  <si>
    <t>2,944</t>
  </si>
  <si>
    <t>LIN0065622</t>
  </si>
  <si>
    <t>25,465.60</t>
  </si>
  <si>
    <t>25,337.98</t>
  </si>
  <si>
    <t>LIN0065637</t>
  </si>
  <si>
    <t>5,913</t>
  </si>
  <si>
    <t>LIN0066089</t>
  </si>
  <si>
    <t>51,147.45</t>
  </si>
  <si>
    <t>50,891.12</t>
  </si>
  <si>
    <t>B-UNI1-W21PRE-200 ml White Labelled Premium Bottle</t>
  </si>
  <si>
    <t>LIN0057136</t>
  </si>
  <si>
    <t>SOL01</t>
  </si>
  <si>
    <t>39,758.40</t>
  </si>
  <si>
    <t>22,627.48</t>
  </si>
  <si>
    <t>LIN0057186</t>
  </si>
  <si>
    <t>25,300.80</t>
  </si>
  <si>
    <t>14,399.31</t>
  </si>
  <si>
    <t>B-UV40-N13ULT-E-40ml Nat Pntd Ultravetis Endozole Bottle</t>
  </si>
  <si>
    <t>7.62</t>
  </si>
  <si>
    <t>2,000.000000</t>
  </si>
  <si>
    <t>LIN0058966</t>
  </si>
  <si>
    <t>15,480.00</t>
  </si>
  <si>
    <t>12,709.40</t>
  </si>
  <si>
    <t>LIN0059029</t>
  </si>
  <si>
    <t>LIN0059190</t>
  </si>
  <si>
    <t>31,773.50</t>
  </si>
  <si>
    <t>LIN0059749</t>
  </si>
  <si>
    <t>LIN0059853</t>
  </si>
  <si>
    <t>6,354.70</t>
  </si>
  <si>
    <t>LIN0066751</t>
  </si>
  <si>
    <t>31,233.35</t>
  </si>
  <si>
    <t>5,920.000000</t>
  </si>
  <si>
    <t>LIN0066948</t>
  </si>
  <si>
    <t>45,820.80</t>
  </si>
  <si>
    <t>36,980.29</t>
  </si>
  <si>
    <t>4,000.000000</t>
  </si>
  <si>
    <t>LIN0067116</t>
  </si>
  <si>
    <t>24,986.68</t>
  </si>
  <si>
    <t>LIN0067519</t>
  </si>
  <si>
    <t>B-UV40-N13ULT-V-40 ml Nat Pntd Ultravetis Valbazen Bottle</t>
  </si>
  <si>
    <t>LIN0058841</t>
  </si>
  <si>
    <t>19,346.55</t>
  </si>
  <si>
    <t>LIN0059851</t>
  </si>
  <si>
    <t>25,795.40</t>
  </si>
  <si>
    <t>LIN0059928</t>
  </si>
  <si>
    <t>6,448.85</t>
  </si>
  <si>
    <t>LIN0060120</t>
  </si>
  <si>
    <t>12,897.70</t>
  </si>
  <si>
    <t>LIN0060193</t>
  </si>
  <si>
    <t>LIN0060589</t>
  </si>
  <si>
    <t>61,920.00</t>
  </si>
  <si>
    <t>51,590.80</t>
  </si>
  <si>
    <t>LIN0060719</t>
  </si>
  <si>
    <t>LIN0060857</t>
  </si>
  <si>
    <t>46,440.00</t>
  </si>
  <si>
    <t>38,693.10</t>
  </si>
  <si>
    <t>23,000</t>
  </si>
  <si>
    <t>LIN0061707</t>
  </si>
  <si>
    <t>178,020.00</t>
  </si>
  <si>
    <t>146,572.10</t>
  </si>
  <si>
    <t>LIN0061905</t>
  </si>
  <si>
    <t>6,370.39</t>
  </si>
  <si>
    <t>LIN0061949</t>
  </si>
  <si>
    <t>25,481.56</t>
  </si>
  <si>
    <t>LIN0062039</t>
  </si>
  <si>
    <t>12,740.78</t>
  </si>
  <si>
    <t>LIN0062751</t>
  </si>
  <si>
    <t>12,745.12</t>
  </si>
  <si>
    <t>12,883</t>
  </si>
  <si>
    <t>LIN0063364</t>
  </si>
  <si>
    <t>99,714.42</t>
  </si>
  <si>
    <t>82,098.59</t>
  </si>
  <si>
    <t>LIN0063585</t>
  </si>
  <si>
    <t>25,490.56</t>
  </si>
  <si>
    <t>1,801</t>
  </si>
  <si>
    <t>LIN0063642</t>
  </si>
  <si>
    <t>13,939.74</t>
  </si>
  <si>
    <t>11,477.12</t>
  </si>
  <si>
    <t>B-V100-LBL13-100 gm L/Blue Jar</t>
  </si>
  <si>
    <t>4.51</t>
  </si>
  <si>
    <t>LIN0059570</t>
  </si>
  <si>
    <t>6,600.00</t>
  </si>
  <si>
    <t>7,757.09</t>
  </si>
  <si>
    <t>LIN0060475</t>
  </si>
  <si>
    <t>29,700.00</t>
  </si>
  <si>
    <t>34,906.91</t>
  </si>
  <si>
    <t>B-V100-N13-100 gm Natural Petroleum jerry jar</t>
  </si>
  <si>
    <t>4.94</t>
  </si>
  <si>
    <t>LIN0058568</t>
  </si>
  <si>
    <t>5,434.00</t>
  </si>
  <si>
    <t>3,790.47</t>
  </si>
  <si>
    <t>550</t>
  </si>
  <si>
    <t>2,608.32</t>
  </si>
  <si>
    <t>1,895.23</t>
  </si>
  <si>
    <t>LIN0059531</t>
  </si>
  <si>
    <t>LIN0059788</t>
  </si>
  <si>
    <t>7,824.96</t>
  </si>
  <si>
    <t>5,685.70</t>
  </si>
  <si>
    <t>LIN0059828</t>
  </si>
  <si>
    <t>10,868.00</t>
  </si>
  <si>
    <t>7,580.94</t>
  </si>
  <si>
    <t>LIN0059964</t>
  </si>
  <si>
    <t>5,216.64</t>
  </si>
  <si>
    <t>-2,200</t>
  </si>
  <si>
    <t>LIN8002306</t>
  </si>
  <si>
    <t>-10,868.00</t>
  </si>
  <si>
    <t>-7,580.94</t>
  </si>
  <si>
    <t>LIN0060670</t>
  </si>
  <si>
    <t>-1,675</t>
  </si>
  <si>
    <t>LIN8002307</t>
  </si>
  <si>
    <t>-8,274.50</t>
  </si>
  <si>
    <t>-5,771.85</t>
  </si>
  <si>
    <t>LIN0061334</t>
  </si>
  <si>
    <t>1,916.31</t>
  </si>
  <si>
    <t>LIN0063023</t>
  </si>
  <si>
    <t>24,453.00</t>
  </si>
  <si>
    <t>17,246.44</t>
  </si>
  <si>
    <t>LIN0063090</t>
  </si>
  <si>
    <t>1,916.27</t>
  </si>
  <si>
    <t>LIN0064125</t>
  </si>
  <si>
    <t>1,916.29</t>
  </si>
  <si>
    <t>LIN0064362</t>
  </si>
  <si>
    <t>LIN0066001</t>
  </si>
  <si>
    <t>LIN0066557</t>
  </si>
  <si>
    <t>1,907.13</t>
  </si>
  <si>
    <t>LIN0067174</t>
  </si>
  <si>
    <t>LIN0067373</t>
  </si>
  <si>
    <t>3,814.26</t>
  </si>
  <si>
    <t>7,150</t>
  </si>
  <si>
    <t>LIN0067734</t>
  </si>
  <si>
    <t>35,321.00</t>
  </si>
  <si>
    <t>24,792.70</t>
  </si>
  <si>
    <t>LIN0068045</t>
  </si>
  <si>
    <t>LIN0068155</t>
  </si>
  <si>
    <t>-7,150</t>
  </si>
  <si>
    <t>LIN8002734</t>
  </si>
  <si>
    <t>-35,321.00</t>
  </si>
  <si>
    <t>-24,792.70</t>
  </si>
  <si>
    <t>B-V100-N13PZ-100gm Natural Petroleum Jelly Jar(500100770)</t>
  </si>
  <si>
    <t>7,150.000000</t>
  </si>
  <si>
    <t>LIN0062866</t>
  </si>
  <si>
    <t>32,878.56</t>
  </si>
  <si>
    <t>26,425.69</t>
  </si>
  <si>
    <t>4,950.000000</t>
  </si>
  <si>
    <t>LIN0062938</t>
  </si>
  <si>
    <t>22,762.08</t>
  </si>
  <si>
    <t>18,294.71</t>
  </si>
  <si>
    <t>2,200.000000</t>
  </si>
  <si>
    <t>LIN0063013</t>
  </si>
  <si>
    <t>10,116.48</t>
  </si>
  <si>
    <t>8,130.98</t>
  </si>
  <si>
    <t>20,350.000000</t>
  </si>
  <si>
    <t>LIN0064018</t>
  </si>
  <si>
    <t>93,577.44</t>
  </si>
  <si>
    <t>75,212.99</t>
  </si>
  <si>
    <t>6,050.000000</t>
  </si>
  <si>
    <t>LIN0065516</t>
  </si>
  <si>
    <t>27,820.32</t>
  </si>
  <si>
    <t>22,360.62</t>
  </si>
  <si>
    <t>LIN0065580</t>
  </si>
  <si>
    <t>18,295.05</t>
  </si>
  <si>
    <t>9,350.000000</t>
  </si>
  <si>
    <t>LIN0065732</t>
  </si>
  <si>
    <t>42,995.04</t>
  </si>
  <si>
    <t>34,557.32</t>
  </si>
  <si>
    <t>LIN0067158</t>
  </si>
  <si>
    <t>18,130.12</t>
  </si>
  <si>
    <t>LIN0067420</t>
  </si>
  <si>
    <t>20,232.96</t>
  </si>
  <si>
    <t>16,115.66</t>
  </si>
  <si>
    <t>B-V100-PK13-100 gm Pink Petroleum Jelly Jar</t>
  </si>
  <si>
    <t>4.52</t>
  </si>
  <si>
    <t>15,950</t>
  </si>
  <si>
    <t>LIN0059528</t>
  </si>
  <si>
    <t>56,310.52</t>
  </si>
  <si>
    <t>-15,950</t>
  </si>
  <si>
    <t>LIN8002242</t>
  </si>
  <si>
    <t>-56,310.52</t>
  </si>
  <si>
    <t>LIN0059567</t>
  </si>
  <si>
    <t>51,678.00</t>
  </si>
  <si>
    <t>B-V250-LBL23-250 gm L Blue Jar</t>
  </si>
  <si>
    <t>6.80</t>
  </si>
  <si>
    <t>LIN0059527</t>
  </si>
  <si>
    <t>55,587.84</t>
  </si>
  <si>
    <t>-10,500</t>
  </si>
  <si>
    <t>LIN8002241</t>
  </si>
  <si>
    <t>-55,587.84</t>
  </si>
  <si>
    <t>LIN0059569</t>
  </si>
  <si>
    <t>55,860.00</t>
  </si>
  <si>
    <t>B-V250-N23-250 gm Natural Petroleum jelly jar</t>
  </si>
  <si>
    <t>LIN0056994</t>
  </si>
  <si>
    <t>9,124.47</t>
  </si>
  <si>
    <t>LIN0057327</t>
  </si>
  <si>
    <t>1,920.00</t>
  </si>
  <si>
    <t>1,303.50</t>
  </si>
  <si>
    <t>LIN0057603</t>
  </si>
  <si>
    <t>14,000.00</t>
  </si>
  <si>
    <t>LIN0057604</t>
  </si>
  <si>
    <t>7,820.97</t>
  </si>
  <si>
    <t>LIN0061077</t>
  </si>
  <si>
    <t>1,320.76</t>
  </si>
  <si>
    <t>LIN0061953</t>
  </si>
  <si>
    <t>23,764.64</t>
  </si>
  <si>
    <t>LIN0062031</t>
  </si>
  <si>
    <t>2,000.00</t>
  </si>
  <si>
    <t>1,320.26</t>
  </si>
  <si>
    <t>5,281.66</t>
  </si>
  <si>
    <t>1,320.62</t>
  </si>
  <si>
    <t>LIN0062591</t>
  </si>
  <si>
    <t>1,320.70</t>
  </si>
  <si>
    <t>LIN0062753</t>
  </si>
  <si>
    <t>10,565.86</t>
  </si>
  <si>
    <t>LIN0063140</t>
  </si>
  <si>
    <t>1,320.75</t>
  </si>
  <si>
    <t>LIN0063153</t>
  </si>
  <si>
    <t>LIN0064825</t>
  </si>
  <si>
    <t>1,313.38</t>
  </si>
  <si>
    <t>LIN0067057</t>
  </si>
  <si>
    <t>LIN0067193</t>
  </si>
  <si>
    <t>13,133.78</t>
  </si>
  <si>
    <t>LIN0067736</t>
  </si>
  <si>
    <t>4,000.00</t>
  </si>
  <si>
    <t>2,626.76</t>
  </si>
  <si>
    <t>LIN0067869</t>
  </si>
  <si>
    <t>23,640.80</t>
  </si>
  <si>
    <t>LIN0067934</t>
  </si>
  <si>
    <t>LIN0068153</t>
  </si>
  <si>
    <t>24,954.17</t>
  </si>
  <si>
    <t>B-V250-N23PZ-250gm Natural Petroleum Jelly Jar(500100771)</t>
  </si>
  <si>
    <t>LIN0067442</t>
  </si>
  <si>
    <t>26,376.00</t>
  </si>
  <si>
    <t>21,838.88</t>
  </si>
  <si>
    <t>LIN0067733</t>
  </si>
  <si>
    <t>3,768.00</t>
  </si>
  <si>
    <t>3,119.84</t>
  </si>
  <si>
    <t>B-V50-N8-50 gm Natural Petroleum jelly jar</t>
  </si>
  <si>
    <t>3.96</t>
  </si>
  <si>
    <t>LIN0057317</t>
  </si>
  <si>
    <t>3,801.60</t>
  </si>
  <si>
    <t>2,741.13</t>
  </si>
  <si>
    <t>LIN0058334</t>
  </si>
  <si>
    <t>7,920.00</t>
  </si>
  <si>
    <t>5,482.26</t>
  </si>
  <si>
    <t>LIN0061950</t>
  </si>
  <si>
    <t>11,980.40</t>
  </si>
  <si>
    <t>LIN0062032</t>
  </si>
  <si>
    <t>3,960.00</t>
  </si>
  <si>
    <t>2,995.10</t>
  </si>
  <si>
    <t>2,995.76</t>
  </si>
  <si>
    <t>LIN0066187</t>
  </si>
  <si>
    <t>19,800.00</t>
  </si>
  <si>
    <t>14,978.90</t>
  </si>
  <si>
    <t>LIN0068649</t>
  </si>
  <si>
    <t>14,927.65</t>
  </si>
  <si>
    <t>B-V50-PK8-50 gm Pink Petroleum Jelly Jar</t>
  </si>
  <si>
    <t>3.61</t>
  </si>
  <si>
    <t>LIN0059568</t>
  </si>
  <si>
    <t>33,000.00</t>
  </si>
  <si>
    <t>42,517.50</t>
  </si>
  <si>
    <t>B-V50-PW8-50 gm Pearl White Jars</t>
  </si>
  <si>
    <t>LIN0057662</t>
  </si>
  <si>
    <t>HAC01</t>
  </si>
  <si>
    <t>30,139.12</t>
  </si>
  <si>
    <t>LIN0057809</t>
  </si>
  <si>
    <t>3,040.00</t>
  </si>
  <si>
    <t>2,739.92</t>
  </si>
  <si>
    <t>LIN0057996</t>
  </si>
  <si>
    <t>6,080.00</t>
  </si>
  <si>
    <t>5,479.84</t>
  </si>
  <si>
    <t>LIN0058082</t>
  </si>
  <si>
    <t>45,600.00</t>
  </si>
  <si>
    <t>41,098.80</t>
  </si>
  <si>
    <t>LIN0058177</t>
  </si>
  <si>
    <t>12,160.00</t>
  </si>
  <si>
    <t>10,959.68</t>
  </si>
  <si>
    <t>LIN0058295</t>
  </si>
  <si>
    <t>15,200.00</t>
  </si>
  <si>
    <t>13,699.60</t>
  </si>
  <si>
    <t>LIN0058638</t>
  </si>
  <si>
    <t>79,040.00</t>
  </si>
  <si>
    <t>71,237.92</t>
  </si>
  <si>
    <t>LIN0058799</t>
  </si>
  <si>
    <t>24,320.00</t>
  </si>
  <si>
    <t>21,919.36</t>
  </si>
  <si>
    <t>LIN0059063</t>
  </si>
  <si>
    <t>9,120.00</t>
  </si>
  <si>
    <t>8,219.76</t>
  </si>
  <si>
    <t>LIN0059698</t>
  </si>
  <si>
    <t>57,760.00</t>
  </si>
  <si>
    <t>52,058.48</t>
  </si>
  <si>
    <t>LIN0059886</t>
  </si>
  <si>
    <t>27,360.00</t>
  </si>
  <si>
    <t>24,659.28</t>
  </si>
  <si>
    <t>LIN0060049</t>
  </si>
  <si>
    <t>49,318.56</t>
  </si>
  <si>
    <t>LIN0063372</t>
  </si>
  <si>
    <t>18,240.00</t>
  </si>
  <si>
    <t>17,969.10</t>
  </si>
  <si>
    <t>LIN0063514</t>
  </si>
  <si>
    <t>5,989.70</t>
  </si>
  <si>
    <t>LIN0063744</t>
  </si>
  <si>
    <t>62,881.98</t>
  </si>
  <si>
    <t>B-VN250-PW20-250 ml Lotion Pearly White Bottle(500006261)</t>
  </si>
  <si>
    <t>LIN0064600</t>
  </si>
  <si>
    <t>42,436.73</t>
  </si>
  <si>
    <t>18,500</t>
  </si>
  <si>
    <t>LIN0064780</t>
  </si>
  <si>
    <t>93,772.80</t>
  </si>
  <si>
    <t>112,154.22</t>
  </si>
  <si>
    <t>LIN0064857</t>
  </si>
  <si>
    <t>17,740.80</t>
  </si>
  <si>
    <t>21,218.37</t>
  </si>
  <si>
    <t>LIN0065517</t>
  </si>
  <si>
    <t>29,145.60</t>
  </si>
  <si>
    <t>34,858.74</t>
  </si>
  <si>
    <t>LIN0065686</t>
  </si>
  <si>
    <t>12,672.00</t>
  </si>
  <si>
    <t>15,155.98</t>
  </si>
  <si>
    <t>15,500</t>
  </si>
  <si>
    <t>LIN0065736</t>
  </si>
  <si>
    <t>78,566.40</t>
  </si>
  <si>
    <t>93,967.05</t>
  </si>
  <si>
    <t>LIN0065779</t>
  </si>
  <si>
    <t>13,939.20</t>
  </si>
  <si>
    <t>16,671.57</t>
  </si>
  <si>
    <t>B-VN250-W20-250 ml Lotion White Bottle(500006261)</t>
  </si>
  <si>
    <t>LIN0057276</t>
  </si>
  <si>
    <t>27,720.00</t>
  </si>
  <si>
    <t>31,307.06</t>
  </si>
  <si>
    <t>LIN0057367</t>
  </si>
  <si>
    <t>13,417.31</t>
  </si>
  <si>
    <t>LIN0057385</t>
  </si>
  <si>
    <t>8,944.88</t>
  </si>
  <si>
    <t>LIN0057439</t>
  </si>
  <si>
    <t>7,454.06</t>
  </si>
  <si>
    <t>LIN0057525</t>
  </si>
  <si>
    <t>18,480.00</t>
  </si>
  <si>
    <t>20,871.38</t>
  </si>
  <si>
    <t>9,250</t>
  </si>
  <si>
    <t>LIN0057698</t>
  </si>
  <si>
    <t>48,840.00</t>
  </si>
  <si>
    <t>55,160.06</t>
  </si>
  <si>
    <t>LIN0057787</t>
  </si>
  <si>
    <t>5,280.00</t>
  </si>
  <si>
    <t>5,963.25</t>
  </si>
  <si>
    <t>LIN0057788</t>
  </si>
  <si>
    <t>LIN0057962</t>
  </si>
  <si>
    <t>26,400.00</t>
  </si>
  <si>
    <t>29,816.25</t>
  </si>
  <si>
    <t>LIN0058077</t>
  </si>
  <si>
    <t>37,270.31</t>
  </si>
  <si>
    <t>LIN0064126</t>
  </si>
  <si>
    <t>34,214.40</t>
  </si>
  <si>
    <t>41,053.37</t>
  </si>
  <si>
    <t>B-VN450-PW30-450 ml Lotion Pearly White Bottle (500006262)</t>
  </si>
  <si>
    <t>LIN0064599</t>
  </si>
  <si>
    <t>26,960.64</t>
  </si>
  <si>
    <t>27,889.04</t>
  </si>
  <si>
    <t>LIN0064776</t>
  </si>
  <si>
    <t>128,459.52</t>
  </si>
  <si>
    <t>132,883.09</t>
  </si>
  <si>
    <t>LIN0064858</t>
  </si>
  <si>
    <t>28,546.56</t>
  </si>
  <si>
    <t>29,529.58</t>
  </si>
  <si>
    <t>LIN0065050</t>
  </si>
  <si>
    <t>LIN0065514</t>
  </si>
  <si>
    <t>23,788.80</t>
  </si>
  <si>
    <t>24,607.98</t>
  </si>
  <si>
    <t>B-VN450-W30-450 ml Lotion White Bottle (500006262)</t>
  </si>
  <si>
    <t>LIN0058551</t>
  </si>
  <si>
    <t>24,780.00</t>
  </si>
  <si>
    <t>24,142.44</t>
  </si>
  <si>
    <t>LIN0064127</t>
  </si>
  <si>
    <t>6,343.68</t>
  </si>
  <si>
    <t>6,585.63</t>
  </si>
  <si>
    <t>B-VNEW100-BL13-100 ml New Lotion Blue Bottle (500006379)</t>
  </si>
  <si>
    <t>LIN0065513</t>
  </si>
  <si>
    <t>7,668.92</t>
  </si>
  <si>
    <t>LIN0067421</t>
  </si>
  <si>
    <t>33,436.80</t>
  </si>
  <si>
    <t>34,220.88</t>
  </si>
  <si>
    <t>LIN0067612</t>
  </si>
  <si>
    <t>42,724.80</t>
  </si>
  <si>
    <t>43,726.68</t>
  </si>
  <si>
    <t>LIN0067735</t>
  </si>
  <si>
    <t>5,572.80</t>
  </si>
  <si>
    <t>5,703.48</t>
  </si>
  <si>
    <t>LIN0067867</t>
  </si>
  <si>
    <t>30,418.56</t>
  </si>
  <si>
    <t>LIN0067945</t>
  </si>
  <si>
    <t>13,003.20</t>
  </si>
  <si>
    <t>13,308.12</t>
  </si>
  <si>
    <t>B-VNEW200-BL22-200 ml New Lotion Blue Bottle(500006374)</t>
  </si>
  <si>
    <t>LIN0065512</t>
  </si>
  <si>
    <t>12,537.60</t>
  </si>
  <si>
    <t>11,191.08</t>
  </si>
  <si>
    <t>LIN0066101</t>
  </si>
  <si>
    <t>55,165.44</t>
  </si>
  <si>
    <t>49,240.75</t>
  </si>
  <si>
    <t>LIN0066165</t>
  </si>
  <si>
    <t>42,627.84</t>
  </si>
  <si>
    <t>38,049.67</t>
  </si>
  <si>
    <t>LIN0066545</t>
  </si>
  <si>
    <t>2,507.52</t>
  </si>
  <si>
    <t>2,216.47</t>
  </si>
  <si>
    <t>B-VNEW200-PK22-200 ml New Lotion Pink Bottle(500006372)</t>
  </si>
  <si>
    <t>LIN0056731</t>
  </si>
  <si>
    <t>15,672.00</t>
  </si>
  <si>
    <t>13,156.44</t>
  </si>
  <si>
    <t>LIN0056812</t>
  </si>
  <si>
    <t>5,224.00</t>
  </si>
  <si>
    <t>4,385.48</t>
  </si>
  <si>
    <t>LIN0056818</t>
  </si>
  <si>
    <t>7,836.00</t>
  </si>
  <si>
    <t>6,578.22</t>
  </si>
  <si>
    <t>LIN0056971</t>
  </si>
  <si>
    <t>33,956.00</t>
  </si>
  <si>
    <t>28,505.62</t>
  </si>
  <si>
    <t>LIN0057274</t>
  </si>
  <si>
    <t>49,628.00</t>
  </si>
  <si>
    <t>41,662.06</t>
  </si>
  <si>
    <t>LIN0057403</t>
  </si>
  <si>
    <t>20,896.00</t>
  </si>
  <si>
    <t>17,541.92</t>
  </si>
  <si>
    <t>LIN0057443</t>
  </si>
  <si>
    <t>LIN0057527</t>
  </si>
  <si>
    <t>18,284.00</t>
  </si>
  <si>
    <t>15,349.18</t>
  </si>
  <si>
    <t>LIN0057791</t>
  </si>
  <si>
    <t>88,808.00</t>
  </si>
  <si>
    <t>74,553.16</t>
  </si>
  <si>
    <t>LIN0057968</t>
  </si>
  <si>
    <t>LIN0058084</t>
  </si>
  <si>
    <t>70,524.00</t>
  </si>
  <si>
    <t>59,203.98</t>
  </si>
  <si>
    <t>LIN0058171</t>
  </si>
  <si>
    <t>26,120.00</t>
  </si>
  <si>
    <t>21,927.40</t>
  </si>
  <si>
    <t>LIN0058290</t>
  </si>
  <si>
    <t>41,792.00</t>
  </si>
  <si>
    <t>35,083.84</t>
  </si>
  <si>
    <t>LIN0065511</t>
  </si>
  <si>
    <t>40,120.32</t>
  </si>
  <si>
    <t>35,877.44</t>
  </si>
  <si>
    <t>B-VNEW200-W22-200ml New Joy Lotion White Bottle(500101106)</t>
  </si>
  <si>
    <t>1,200.000000</t>
  </si>
  <si>
    <t>LIN0065582</t>
  </si>
  <si>
    <t>7,522.56</t>
  </si>
  <si>
    <t>6,587.62</t>
  </si>
  <si>
    <t>8,000.000000</t>
  </si>
  <si>
    <t>LIN0065688</t>
  </si>
  <si>
    <t>50,150.40</t>
  </si>
  <si>
    <t>43,917.44</t>
  </si>
  <si>
    <t>LIN0065735</t>
  </si>
  <si>
    <t>9,200.000000</t>
  </si>
  <si>
    <t>LIN0065780</t>
  </si>
  <si>
    <t>57,672.96</t>
  </si>
  <si>
    <t>50,505.06</t>
  </si>
  <si>
    <t>LIN0065832</t>
  </si>
  <si>
    <t>2,195.87</t>
  </si>
  <si>
    <t>B-VNEW400-W33-400ml New Lotion Joy White Bottle (500101107)</t>
  </si>
  <si>
    <t>LIN0065577</t>
  </si>
  <si>
    <t>23,500.80</t>
  </si>
  <si>
    <t>18,674.76</t>
  </si>
  <si>
    <t>LIN0065685</t>
  </si>
  <si>
    <t>77,552.64</t>
  </si>
  <si>
    <t>61,626.71</t>
  </si>
  <si>
    <t>LIN0065733</t>
  </si>
  <si>
    <t>47,001.60</t>
  </si>
  <si>
    <t>37,349.52</t>
  </si>
  <si>
    <t>2,400.000000</t>
  </si>
  <si>
    <t>LIN0065831</t>
  </si>
  <si>
    <t>28,200.96</t>
  </si>
  <si>
    <t>22,409.71</t>
  </si>
  <si>
    <t>B-W3B-N14NAZ-100ml Natural Printed Naz</t>
  </si>
  <si>
    <t>6.08</t>
  </si>
  <si>
    <t>5,500.000000</t>
  </si>
  <si>
    <t>LIN0067226</t>
  </si>
  <si>
    <t>32,102.40</t>
  </si>
  <si>
    <t>27,900.62</t>
  </si>
  <si>
    <t>B-W3-N14-100 ml Natural Bottle</t>
  </si>
  <si>
    <t>LIN0058616</t>
  </si>
  <si>
    <t>34,836.48</t>
  </si>
  <si>
    <t>30,418.96</t>
  </si>
  <si>
    <t>LIN0060023</t>
  </si>
  <si>
    <t>26,824.48</t>
  </si>
  <si>
    <t>LIN0060025</t>
  </si>
  <si>
    <t>245.76</t>
  </si>
  <si>
    <t>214.60</t>
  </si>
  <si>
    <t>LIN0060039</t>
  </si>
  <si>
    <t>32,901.12</t>
  </si>
  <si>
    <t>28,729.02</t>
  </si>
  <si>
    <t>LIN0060102</t>
  </si>
  <si>
    <t>13,547.52</t>
  </si>
  <si>
    <t>11,829.60</t>
  </si>
  <si>
    <t>LIN0060291</t>
  </si>
  <si>
    <t>17,418.24</t>
  </si>
  <si>
    <t>15,209.48</t>
  </si>
  <si>
    <t>LIN0060396</t>
  </si>
  <si>
    <t>1,689.94</t>
  </si>
  <si>
    <t>LIN0060421</t>
  </si>
  <si>
    <t>LIN0060498</t>
  </si>
  <si>
    <t>16,899.42</t>
  </si>
  <si>
    <t>LIN0060504</t>
  </si>
  <si>
    <t>COC01</t>
  </si>
  <si>
    <t>38,707.20</t>
  </si>
  <si>
    <t>33,798.84</t>
  </si>
  <si>
    <t>LIN0060581</t>
  </si>
  <si>
    <t>LIN0060726</t>
  </si>
  <si>
    <t>LIN0060842</t>
  </si>
  <si>
    <t>LIN0061052</t>
  </si>
  <si>
    <t>42,769.19</t>
  </si>
  <si>
    <t>10,584</t>
  </si>
  <si>
    <t>LIN0061159</t>
  </si>
  <si>
    <t>40,642.56</t>
  </si>
  <si>
    <t>35,926.12</t>
  </si>
  <si>
    <t>LIN0061222</t>
  </si>
  <si>
    <t>11,975.37</t>
  </si>
  <si>
    <t>LIN0061349</t>
  </si>
  <si>
    <t>27,372.28</t>
  </si>
  <si>
    <t>LIN0061602</t>
  </si>
  <si>
    <t>17,107.68</t>
  </si>
  <si>
    <t>LIN0062047</t>
  </si>
  <si>
    <t>34,203.05</t>
  </si>
  <si>
    <t>1,710.34</t>
  </si>
  <si>
    <t>LIN0062577</t>
  </si>
  <si>
    <t>34,213.74</t>
  </si>
  <si>
    <t>LIN0063002</t>
  </si>
  <si>
    <t>5,132.20</t>
  </si>
  <si>
    <t>LIN0063179</t>
  </si>
  <si>
    <t>25,159.68</t>
  </si>
  <si>
    <t>22,239.72</t>
  </si>
  <si>
    <t>LIN0063235</t>
  </si>
  <si>
    <t>5,132.24</t>
  </si>
  <si>
    <t>LIN0063382</t>
  </si>
  <si>
    <t>34,214.95</t>
  </si>
  <si>
    <t>LIN0063403</t>
  </si>
  <si>
    <t>1,710.75</t>
  </si>
  <si>
    <t>LIN0063612</t>
  </si>
  <si>
    <t>36,771.84</t>
  </si>
  <si>
    <t>32,504.20</t>
  </si>
  <si>
    <t>14,616</t>
  </si>
  <si>
    <t>LIN0063739</t>
  </si>
  <si>
    <t>56,125.44</t>
  </si>
  <si>
    <t>49,611.67</t>
  </si>
  <si>
    <t>LIN0063792</t>
  </si>
  <si>
    <t>6,842.99</t>
  </si>
  <si>
    <t>LIN0063953</t>
  </si>
  <si>
    <t>LIN0063956</t>
  </si>
  <si>
    <t>LIN0063958</t>
  </si>
  <si>
    <t>8,553.74</t>
  </si>
  <si>
    <t>LIN0064028</t>
  </si>
  <si>
    <t>LIN0064711</t>
  </si>
  <si>
    <t>PAL03</t>
  </si>
  <si>
    <t>LIN0064767</t>
  </si>
  <si>
    <t>7,640</t>
  </si>
  <si>
    <t>LIN0064973</t>
  </si>
  <si>
    <t>30,560.00</t>
  </si>
  <si>
    <t>25,932.76</t>
  </si>
  <si>
    <t>424</t>
  </si>
  <si>
    <t>LIN0064978</t>
  </si>
  <si>
    <t>1,696.00</t>
  </si>
  <si>
    <t>1,439.20</t>
  </si>
  <si>
    <t>LIN0065019</t>
  </si>
  <si>
    <t>13,685.98</t>
  </si>
  <si>
    <t>LIN0065197</t>
  </si>
  <si>
    <t>18,818.22</t>
  </si>
  <si>
    <t>LIN0066242</t>
  </si>
  <si>
    <t>77,414.40</t>
  </si>
  <si>
    <t>68,068.22</t>
  </si>
  <si>
    <t>LIN0066391</t>
  </si>
  <si>
    <t>34,034.11</t>
  </si>
  <si>
    <t>LIN0067078</t>
  </si>
  <si>
    <t>3,403.41</t>
  </si>
  <si>
    <t>LIN0067185</t>
  </si>
  <si>
    <t>LIN0067249</t>
  </si>
  <si>
    <t>49,349.46</t>
  </si>
  <si>
    <t>LIN0067343</t>
  </si>
  <si>
    <t>8,508.53</t>
  </si>
  <si>
    <t>LIN0067855</t>
  </si>
  <si>
    <t>27,227.29</t>
  </si>
  <si>
    <t>LIN0067973</t>
  </si>
  <si>
    <t>30,630.70</t>
  </si>
  <si>
    <t>LIN0068018</t>
  </si>
  <si>
    <t>LIN0068107</t>
  </si>
  <si>
    <t>22,122.17</t>
  </si>
  <si>
    <t>LIN0068179</t>
  </si>
  <si>
    <t>LIN0068298</t>
  </si>
  <si>
    <t>35,735.82</t>
  </si>
  <si>
    <t>B-W3-N14HAYAT-150 ml Natural Pntd Hayat Bottle</t>
  </si>
  <si>
    <t>6.87</t>
  </si>
  <si>
    <t>LIN0056838</t>
  </si>
  <si>
    <t>25,575.00</t>
  </si>
  <si>
    <t>27,872.41</t>
  </si>
  <si>
    <t>LIN0057086</t>
  </si>
  <si>
    <t>17,184.00</t>
  </si>
  <si>
    <t>12,669.28</t>
  </si>
  <si>
    <t>LIN0057232</t>
  </si>
  <si>
    <t>34,368.00</t>
  </si>
  <si>
    <t>25,338.55</t>
  </si>
  <si>
    <t>10,570</t>
  </si>
  <si>
    <t>LIN0057877</t>
  </si>
  <si>
    <t>69,711.26</t>
  </si>
  <si>
    <t>53,565.69</t>
  </si>
  <si>
    <t>B-W3-N14NAZ-150 ml Nat Pntd Nazi Bottle</t>
  </si>
  <si>
    <t>7.16</t>
  </si>
  <si>
    <t>LIN0057651</t>
  </si>
  <si>
    <t>LIN0060324</t>
  </si>
  <si>
    <t>LIN0062316</t>
  </si>
  <si>
    <t>25,544.95</t>
  </si>
  <si>
    <t>LIN0063460</t>
  </si>
  <si>
    <t>25,549.05</t>
  </si>
  <si>
    <t>B-W4B-N7-70ml Natural Bottle</t>
  </si>
  <si>
    <t>3.40</t>
  </si>
  <si>
    <t>16,000.000000</t>
  </si>
  <si>
    <t>LIN0063741</t>
  </si>
  <si>
    <t>52,224.00</t>
  </si>
  <si>
    <t>45,800.64</t>
  </si>
  <si>
    <t>LIN0063782</t>
  </si>
  <si>
    <t>3,264.00</t>
  </si>
  <si>
    <t>2,862.54</t>
  </si>
  <si>
    <t>LIN0063965</t>
  </si>
  <si>
    <t>45,696.00</t>
  </si>
  <si>
    <t>40,075.56</t>
  </si>
  <si>
    <t>15,000.000000</t>
  </si>
  <si>
    <t>LIN0064060</t>
  </si>
  <si>
    <t>48,960.00</t>
  </si>
  <si>
    <t>42,938.10</t>
  </si>
  <si>
    <t>27,000.000000</t>
  </si>
  <si>
    <t>LIN0064371</t>
  </si>
  <si>
    <t>88,128.00</t>
  </si>
  <si>
    <t>77,288.58</t>
  </si>
  <si>
    <t>19,000.000000</t>
  </si>
  <si>
    <t>LIN0064609</t>
  </si>
  <si>
    <t>62,016.00</t>
  </si>
  <si>
    <t>54,388.26</t>
  </si>
  <si>
    <t>7,000.000000</t>
  </si>
  <si>
    <t>LIN0064709</t>
  </si>
  <si>
    <t>22,848.00</t>
  </si>
  <si>
    <t>20,037.78</t>
  </si>
  <si>
    <t>LIN0064764</t>
  </si>
  <si>
    <t>10,000.000000</t>
  </si>
  <si>
    <t>LIN0064817</t>
  </si>
  <si>
    <t>32,640.00</t>
  </si>
  <si>
    <t>28,625.40</t>
  </si>
  <si>
    <t>20,000.000000</t>
  </si>
  <si>
    <t>LIN0064977</t>
  </si>
  <si>
    <t>65,280.00</t>
  </si>
  <si>
    <t>57,250.80</t>
  </si>
  <si>
    <t>17,000.000000</t>
  </si>
  <si>
    <t>LIN0065203</t>
  </si>
  <si>
    <t>55,488.00</t>
  </si>
  <si>
    <t>48,663.18</t>
  </si>
  <si>
    <t>LIN0065253</t>
  </si>
  <si>
    <t>13,056.00</t>
  </si>
  <si>
    <t>11,450.16</t>
  </si>
  <si>
    <t>11,000.000000</t>
  </si>
  <si>
    <t>LIN0065288</t>
  </si>
  <si>
    <t>35,904.00</t>
  </si>
  <si>
    <t>31,487.94</t>
  </si>
  <si>
    <t>LIN0065356</t>
  </si>
  <si>
    <t>16,320.00</t>
  </si>
  <si>
    <t>14,312.70</t>
  </si>
  <si>
    <t>LIN0065482</t>
  </si>
  <si>
    <t>LIN0065550</t>
  </si>
  <si>
    <t>8,587.62</t>
  </si>
  <si>
    <t>LIN0065563</t>
  </si>
  <si>
    <t>LIN0065671</t>
  </si>
  <si>
    <t>LIN0066668</t>
  </si>
  <si>
    <t>2,851.39</t>
  </si>
  <si>
    <t>LIN0066669</t>
  </si>
  <si>
    <t>54,176.41</t>
  </si>
  <si>
    <t>23,000.000000</t>
  </si>
  <si>
    <t>LIN0066841</t>
  </si>
  <si>
    <t>75,072.00</t>
  </si>
  <si>
    <t>65,581.97</t>
  </si>
  <si>
    <t>18,000.000000</t>
  </si>
  <si>
    <t>LIN0067076</t>
  </si>
  <si>
    <t>51,325.02</t>
  </si>
  <si>
    <t>LIN0067184</t>
  </si>
  <si>
    <t>19,959.73</t>
  </si>
  <si>
    <t>LIN0067248</t>
  </si>
  <si>
    <t>57,027.80</t>
  </si>
  <si>
    <t>LIN0067347</t>
  </si>
  <si>
    <t>6,000.000000</t>
  </si>
  <si>
    <t>LIN0067711</t>
  </si>
  <si>
    <t>17,108.34</t>
  </si>
  <si>
    <t>B-W4-N7-70 ml Natural Bottle</t>
  </si>
  <si>
    <t>3.75</t>
  </si>
  <si>
    <t>LIN0061051</t>
  </si>
  <si>
    <t>34,819.20</t>
  </si>
  <si>
    <t>26,346.51</t>
  </si>
  <si>
    <t>LIN0062398</t>
  </si>
  <si>
    <t>72,960.00</t>
  </si>
  <si>
    <t>58,543.60</t>
  </si>
  <si>
    <t>B-W4-N7PWANI-70 ml Nal Pntd Pwani coconut oil Bottle</t>
  </si>
  <si>
    <t>5.65</t>
  </si>
  <si>
    <t>07/04/2018</t>
  </si>
  <si>
    <t>7,470</t>
  </si>
  <si>
    <t>LIN0058444</t>
  </si>
  <si>
    <t>HEE01</t>
  </si>
  <si>
    <t>40,517.28</t>
  </si>
  <si>
    <t>34,122.96</t>
  </si>
  <si>
    <t>5,530</t>
  </si>
  <si>
    <t>LIN0058573</t>
  </si>
  <si>
    <t>29,994.72</t>
  </si>
  <si>
    <t>25,261.04</t>
  </si>
  <si>
    <t>Number of items listed</t>
  </si>
  <si>
    <t>Sales movement total  -</t>
  </si>
  <si>
    <t>Quantity:</t>
  </si>
  <si>
    <t>0.000000</t>
  </si>
  <si>
    <t>Sale amount:</t>
  </si>
  <si>
    <t>Cost amount:</t>
  </si>
  <si>
    <t>Printed:</t>
  </si>
  <si>
    <t>JOHN GENGA 02/11/2018 09:37</t>
  </si>
  <si>
    <t>Version 7.0.001</t>
  </si>
  <si>
    <t>Job</t>
  </si>
  <si>
    <t>Work
center</t>
  </si>
  <si>
    <t>Run Time</t>
  </si>
  <si>
    <t>Labour Value</t>
  </si>
  <si>
    <t>QTY Transferred</t>
  </si>
  <si>
    <t>Weight Transfered</t>
  </si>
  <si>
    <t>Qty Scrapped</t>
  </si>
  <si>
    <t>Kgs Scrapped</t>
  </si>
  <si>
    <t>Shift</t>
  </si>
  <si>
    <t>Weight (kgs)</t>
  </si>
  <si>
    <t>Dept</t>
  </si>
  <si>
    <t>WIP Labour Posting</t>
  </si>
  <si>
    <t>Posting Date:</t>
  </si>
  <si>
    <t>1INJ7220</t>
  </si>
  <si>
    <t>IC-28FLIP-YL4</t>
  </si>
  <si>
    <t>IMM30</t>
  </si>
  <si>
    <t>INJ1K</t>
  </si>
  <si>
    <t>N/S</t>
  </si>
  <si>
    <t>1INJ7195</t>
  </si>
  <si>
    <t>IJ-POLY-N2</t>
  </si>
  <si>
    <t>IMM11</t>
  </si>
  <si>
    <t>INJ1B</t>
  </si>
  <si>
    <t>NIGHT SHIFT</t>
  </si>
  <si>
    <t>1BLM8072</t>
  </si>
  <si>
    <t>BM 42</t>
  </si>
  <si>
    <t>1INJ7202</t>
  </si>
  <si>
    <t>IJ-PH100-BK50</t>
  </si>
  <si>
    <t>IMM18</t>
  </si>
  <si>
    <t>1INJ7245</t>
  </si>
  <si>
    <t>IC-FLIP-N4</t>
  </si>
  <si>
    <t>IMM40</t>
  </si>
  <si>
    <t>INJ1C</t>
  </si>
  <si>
    <t>1BLM8010</t>
  </si>
  <si>
    <t>BM 43</t>
  </si>
  <si>
    <t>1INJ7225</t>
  </si>
  <si>
    <t>IC-G23-BK6.5</t>
  </si>
  <si>
    <t>IMM1</t>
  </si>
  <si>
    <t>1INJ7171</t>
  </si>
  <si>
    <t>IC-BATH-W6</t>
  </si>
  <si>
    <t>IMM12</t>
  </si>
  <si>
    <t>1INJ7247</t>
  </si>
  <si>
    <t>IL-B104-Y10</t>
  </si>
  <si>
    <t>IMM22</t>
  </si>
  <si>
    <t>1INJ7219</t>
  </si>
  <si>
    <t>IC-S/SFLIP-N2</t>
  </si>
  <si>
    <t>IMM44</t>
  </si>
  <si>
    <t>INJ1N</t>
  </si>
  <si>
    <t>1BLM8082</t>
  </si>
  <si>
    <t>BM 46</t>
  </si>
  <si>
    <t>1INJ7248</t>
  </si>
  <si>
    <t>IJ-E20-W18</t>
  </si>
  <si>
    <t>IMM29</t>
  </si>
  <si>
    <t>1INJ7211</t>
  </si>
  <si>
    <t>IC-22LG-GN1.5</t>
  </si>
  <si>
    <t>IMM10</t>
  </si>
  <si>
    <t>DAY SHIFT</t>
  </si>
  <si>
    <t>1BLM8049</t>
  </si>
  <si>
    <t>BM 39</t>
  </si>
  <si>
    <t>1BLM8077</t>
  </si>
  <si>
    <t>BM 56</t>
  </si>
  <si>
    <t>1INJ7244</t>
  </si>
  <si>
    <t>IL-B54-Y6</t>
  </si>
  <si>
    <t>IMM38</t>
  </si>
  <si>
    <t>INJ1G</t>
  </si>
  <si>
    <t>1BLM8088</t>
  </si>
  <si>
    <t>BM 9</t>
  </si>
  <si>
    <t>1BLM8067</t>
  </si>
  <si>
    <t>BM 4</t>
  </si>
  <si>
    <t>1INJ7229</t>
  </si>
  <si>
    <t>IJ-250VAL-BW20</t>
  </si>
  <si>
    <t>IMM28</t>
  </si>
  <si>
    <t>1INJ7120</t>
  </si>
  <si>
    <t>PC-28SNAPON-BL4.5</t>
  </si>
  <si>
    <t>IMM7</t>
  </si>
  <si>
    <t>1INJ7252</t>
  </si>
  <si>
    <t>IC-48MM-LBL4</t>
  </si>
  <si>
    <t>IMM8</t>
  </si>
  <si>
    <t>1BLM8019</t>
  </si>
  <si>
    <t>BM 52</t>
  </si>
  <si>
    <t>1INJ7238</t>
  </si>
  <si>
    <t>PC-28ROPD-BL3</t>
  </si>
  <si>
    <t>IMM46</t>
  </si>
  <si>
    <t>1BLM8053</t>
  </si>
  <si>
    <t>BM 55</t>
  </si>
  <si>
    <t>1INJ7234</t>
  </si>
  <si>
    <t>IC-LOT/LS-W3</t>
  </si>
  <si>
    <t>IMM9</t>
  </si>
  <si>
    <t>INJ1H</t>
  </si>
  <si>
    <t>1INJ7205</t>
  </si>
  <si>
    <t>IJ-25VAL-BW4</t>
  </si>
  <si>
    <t>IMM5</t>
  </si>
  <si>
    <t>1PRN1159</t>
  </si>
  <si>
    <t>PRN 2</t>
  </si>
  <si>
    <t>N386,1839,N675</t>
  </si>
  <si>
    <t>1INJ7231</t>
  </si>
  <si>
    <t>IT-B204-N72</t>
  </si>
  <si>
    <t>IMM25</t>
  </si>
  <si>
    <t>INJ1I</t>
  </si>
  <si>
    <t>1INJ7206</t>
  </si>
  <si>
    <t>IC-100FLIPPZ-BL6</t>
  </si>
  <si>
    <t>IMM4</t>
  </si>
  <si>
    <t>INJ1D</t>
  </si>
  <si>
    <t>1INJ7230</t>
  </si>
  <si>
    <t>IC-250VAL-BW9</t>
  </si>
  <si>
    <t>IMM13</t>
  </si>
  <si>
    <t>1BLM8081</t>
  </si>
  <si>
    <t>BM 44</t>
  </si>
  <si>
    <t>1INJ7216</t>
  </si>
  <si>
    <t>PC-35FTN-R5</t>
  </si>
  <si>
    <t>IMM45</t>
  </si>
  <si>
    <t>INJ2B</t>
  </si>
  <si>
    <t>1BLM8097</t>
  </si>
  <si>
    <t>1BLM8083</t>
  </si>
  <si>
    <t>BM 10</t>
  </si>
  <si>
    <t>1INJ7222</t>
  </si>
  <si>
    <t>IT-B54-Y27</t>
  </si>
  <si>
    <t>IMM34</t>
  </si>
  <si>
    <t>1INJ7207</t>
  </si>
  <si>
    <t>1BLM8075</t>
  </si>
  <si>
    <t>BM 54</t>
  </si>
  <si>
    <t>1INJ7212</t>
  </si>
  <si>
    <t>IL-PH100-W19</t>
  </si>
  <si>
    <t>IMM 19</t>
  </si>
  <si>
    <t>1INJ7237</t>
  </si>
  <si>
    <t>IL-B204-RD19</t>
  </si>
  <si>
    <t>IMM 27</t>
  </si>
  <si>
    <t>1INJ7162</t>
  </si>
  <si>
    <t>IP-ANG-N1</t>
  </si>
  <si>
    <t>IMM6</t>
  </si>
  <si>
    <t>1BLM8074</t>
  </si>
  <si>
    <t>BM 50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</si>
</sst>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7">
    <numFmt numFmtId="164" formatCode="0.0"/>
    <numFmt numFmtId="165" formatCode="dd\ mmm"/>
    <numFmt numFmtId="166" formatCode="#,##0_ ;[Red]\-#,##0\ "/>
    <numFmt numFmtId="167" formatCode="dd/mm"/>
    <numFmt numFmtId="168" formatCode="#,##0%;[Red]\-#,##0%"/>
    <numFmt numFmtId="169" formatCode="#,##0.0"/>
    <numFmt numFmtId="170" formatCode="#,##0;[Red]\(\(\-#,##0\)\)"/>
    <numFmt numFmtId="171" formatCode="0_ ;[Red]\-0\ "/>
    <numFmt numFmtId="172" formatCode="#,###;[Red]\(#,###\)"/>
    <numFmt numFmtId="173" formatCode="dd\ mmm\ yy"/>
    <numFmt numFmtId="174" formatCode="\ d\-mmm\-yy"/>
    <numFmt numFmtId="175" formatCode="0.0000"/>
    <numFmt numFmtId="176" formatCode="0_);\(0\)"/>
    <numFmt numFmtId="177" formatCode="hh\:mm\:ss\ "/>
    <numFmt numFmtId="178" formatCode="#,##0.0000"/>
    <numFmt numFmtId="179" formatCode="dd/mm/yy"/>
    <numFmt numFmtId="180" formatCode="dd/mm/yyyy"/>
  </numFmts>
  <fonts count="31">
    <font>
      <sz val="10.0"/>
      <color rgb="FF000000"/>
      <name val="ARIAL"/>
    </font>
    <font>
      <b/>
      <sz val="10.0"/>
      <color rgb="FF000000"/>
      <name val="Arial"/>
    </font>
    <font>
      <b/>
      <sz val="10.0"/>
      <color rgb="FF0C0C0C"/>
      <name val="Arial"/>
    </font>
    <font>
      <b/>
      <sz val="10.0"/>
      <name val="Arial"/>
    </font>
    <font>
      <i/>
      <u/>
      <sz val="10.0"/>
      <color rgb="FF0070C0"/>
      <name val="Arial"/>
    </font>
    <font>
      <b/>
      <sz val="10.0"/>
      <color rgb="FF000000"/>
      <name val="ARIAL"/>
    </font>
    <font>
      <b/>
      <sz val="10.0"/>
      <color rgb="FF1E4E79"/>
      <name val="ARIAL"/>
    </font>
    <font>
      <sz val="10.0"/>
      <color rgb="FF000000"/>
      <name val="Arial"/>
    </font>
    <font>
      <b/>
      <sz val="10.0"/>
      <color rgb="FFFF0000"/>
      <name val="ARIAL"/>
    </font>
    <font>
      <sz val="10.0"/>
      <color rgb="FF1E4E79"/>
      <name val="ARIAL"/>
    </font>
    <font>
      <sz val="10.0"/>
      <color rgb="FF0C0C0C"/>
      <name val="Arial"/>
    </font>
    <font>
      <i/>
      <u/>
      <sz val="10.0"/>
      <color rgb="FF0070C0"/>
      <name val="Arial"/>
    </font>
    <font>
      <i/>
      <sz val="10.0"/>
      <color rgb="FF7F7F7F"/>
      <name val="Arial"/>
    </font>
    <font>
      <sz val="10.0"/>
      <name val="Arial"/>
    </font>
    <font>
      <sz val="10.0"/>
      <color rgb="FFA5A5A5"/>
      <name val="Arial"/>
    </font>
    <font>
      <i/>
      <u/>
      <sz val="10.0"/>
      <color rgb="FF0070C0"/>
      <name val="Arial"/>
    </font>
    <font>
      <b/>
      <sz val="10.0"/>
      <color rgb="FF7F7F7F"/>
      <name val="ARIAL"/>
    </font>
    <font>
      <b/>
      <sz val="10.0"/>
      <color rgb="FFADB9CA"/>
      <name val="Arial"/>
    </font>
    <font>
      <b/>
      <i/>
      <sz val="10.0"/>
      <color rgb="FF757070"/>
      <name val="ARIAL"/>
    </font>
    <font>
      <sz val="10.0"/>
      <color rgb="FFD0CECE"/>
      <name val="Arial"/>
    </font>
    <font>
      <sz val="10.0"/>
      <color rgb="FF7F7F7F"/>
      <name val="Arial"/>
    </font>
    <font>
      <sz val="10.0"/>
      <color rgb="FFADB9CA"/>
      <name val="Arial"/>
    </font>
    <font>
      <i/>
      <sz val="10.0"/>
      <color rgb="FF757070"/>
      <name val="ARIAL"/>
    </font>
    <font>
      <b/>
      <u/>
      <sz val="10.0"/>
      <name val="ARIAL"/>
    </font>
    <font>
      <b/>
      <u/>
      <sz val="10.0"/>
      <name val="ARIAL"/>
    </font>
    <font>
      <u/>
      <sz val="10.0"/>
      <name val="Arial"/>
    </font>
    <font>
      <u/>
      <sz val="10.0"/>
      <name val="Arial"/>
    </font>
    <font>
      <sz val="8.0"/>
      <color rgb="FFFF0000"/>
      <name val="Calibri"/>
    </font>
    <font>
      <sz val="10.0"/>
      <color rgb="FFFF0000"/>
      <name val="Arial"/>
    </font>
    <font>
      <sz val="8.0"/>
      <color rgb="FF000000"/>
      <name val="Arial"/>
    </font>
    <font>
      <u/>
      <sz val="8.0"/>
      <color rgb="FF000000"/>
      <name val="Arial"/>
    </font>
  </fonts>
  <fills count="9">
    <fill>
      <patternFill patternType="none"/>
    </fill>
    <fill>
      <patternFill patternType="lightGray"/>
    </fill>
    <fill>
      <patternFill patternType="solid">
        <fgColor rgb="FFD0CECE"/>
        <bgColor rgb="FFD0CECE"/>
      </patternFill>
    </fill>
    <fill>
      <patternFill patternType="solid">
        <fgColor rgb="FFC5E0B3"/>
        <bgColor rgb="FFC5E0B3"/>
      </patternFill>
    </fill>
    <fill>
      <patternFill patternType="solid">
        <fgColor rgb="FFD8D8D8"/>
        <bgColor rgb="FFD8D8D8"/>
      </patternFill>
    </fill>
    <fill>
      <patternFill patternType="solid">
        <fgColor rgb="FF000000"/>
        <bgColor rgb="FF000000"/>
      </patternFill>
    </fill>
    <fill>
      <patternFill patternType="solid">
        <fgColor rgb="FFFF5050"/>
        <bgColor rgb="FFFF5050"/>
      </patternFill>
    </fill>
    <fill>
      <patternFill patternType="solid">
        <fgColor rgb="FFE2EFD9"/>
        <bgColor rgb="FFE2EFD9"/>
      </patternFill>
    </fill>
    <fill>
      <patternFill patternType="solid">
        <fgColor rgb="FFECECEC"/>
        <bgColor rgb="FFECECEC"/>
      </patternFill>
    </fill>
  </fills>
  <borders count="4">
    <border/>
    <border>
      <left/>
      <right/>
      <top/>
      <bottom/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116">
    <xf borderId="0" fillId="0" fontId="0" numFmtId="0" xfId="0" applyAlignment="1" applyFont="1">
      <alignment readingOrder="0" shrinkToFit="0" vertical="top" wrapText="0"/>
    </xf>
    <xf borderId="0" fillId="0" fontId="1" numFmtId="164" xfId="0" applyAlignment="1" applyFont="1" applyNumberFormat="1">
      <alignment horizontal="left" shrinkToFit="0" vertical="center" wrapText="1"/>
    </xf>
    <xf borderId="0" fillId="0" fontId="2" numFmtId="165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left" shrinkToFit="0" vertical="center" wrapText="1"/>
    </xf>
    <xf borderId="0" fillId="0" fontId="3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1"/>
    </xf>
    <xf borderId="0" fillId="0" fontId="2" numFmtId="166" xfId="0" applyAlignment="1" applyFont="1" applyNumberFormat="1">
      <alignment horizontal="left" shrinkToFit="0" vertical="center" wrapText="1"/>
    </xf>
    <xf borderId="0" fillId="0" fontId="4" numFmtId="3" xfId="0" applyAlignment="1" applyFont="1" applyNumberFormat="1">
      <alignment horizontal="left" shrinkToFit="0" vertical="center" wrapText="1"/>
    </xf>
    <xf borderId="0" fillId="0" fontId="3" numFmtId="164" xfId="0" applyAlignment="1" applyFont="1" applyNumberFormat="1">
      <alignment horizontal="left" shrinkToFit="0" vertical="center" wrapText="1"/>
    </xf>
    <xf borderId="0" fillId="0" fontId="3" numFmtId="1" xfId="0" applyAlignment="1" applyFont="1" applyNumberFormat="1">
      <alignment horizontal="left" shrinkToFit="0" vertical="center" wrapText="1"/>
    </xf>
    <xf borderId="0" fillId="0" fontId="5" numFmtId="0" xfId="0" applyAlignment="1" applyFont="1">
      <alignment shrinkToFit="0" vertical="top" wrapText="1"/>
    </xf>
    <xf borderId="0" fillId="0" fontId="6" numFmtId="167" xfId="0" applyAlignment="1" applyFont="1" applyNumberFormat="1">
      <alignment shrinkToFit="0" vertical="top" wrapText="1"/>
    </xf>
    <xf borderId="0" fillId="0" fontId="6" numFmtId="168" xfId="0" applyAlignment="1" applyFont="1" applyNumberFormat="1">
      <alignment shrinkToFit="0" vertical="top" wrapText="1"/>
    </xf>
    <xf borderId="0" fillId="0" fontId="7" numFmtId="0" xfId="0" applyAlignment="1" applyFont="1">
      <alignment vertical="top"/>
    </xf>
    <xf borderId="0" fillId="0" fontId="1" numFmtId="164" xfId="0" applyAlignment="1" applyFont="1" applyNumberFormat="1">
      <alignment horizontal="left" vertical="top"/>
    </xf>
    <xf borderId="0" fillId="0" fontId="0" numFmtId="0" xfId="0" applyAlignment="1" applyFont="1">
      <alignment vertical="top"/>
    </xf>
    <xf borderId="0" fillId="0" fontId="8" numFmtId="0" xfId="0" applyAlignment="1" applyFont="1">
      <alignment horizontal="left" shrinkToFit="0" vertical="center" wrapText="1"/>
    </xf>
    <xf borderId="0" fillId="0" fontId="8" numFmtId="0" xfId="0" applyAlignment="1" applyFont="1">
      <alignment shrinkToFit="0" vertical="center" wrapText="1"/>
    </xf>
    <xf borderId="1" fillId="2" fontId="7" numFmtId="169" xfId="0" applyAlignment="1" applyBorder="1" applyFill="1" applyFont="1" applyNumberFormat="1">
      <alignment horizontal="left" vertical="bottom"/>
    </xf>
    <xf borderId="1" fillId="2" fontId="7" numFmtId="1" xfId="0" applyAlignment="1" applyBorder="1" applyFont="1" applyNumberFormat="1">
      <alignment horizontal="left" vertical="bottom"/>
    </xf>
    <xf borderId="1" fillId="2" fontId="7" numFmtId="165" xfId="0" applyAlignment="1" applyBorder="1" applyFont="1" applyNumberFormat="1">
      <alignment horizontal="left" vertical="bottom"/>
    </xf>
    <xf borderId="0" fillId="0" fontId="9" numFmtId="167" xfId="0" applyAlignment="1" applyFont="1" applyNumberFormat="1">
      <alignment shrinkToFit="0" vertical="top" wrapText="1"/>
    </xf>
    <xf borderId="0" fillId="0" fontId="9" numFmtId="3" xfId="0" applyAlignment="1" applyFont="1" applyNumberFormat="1">
      <alignment vertical="top"/>
    </xf>
    <xf borderId="0" fillId="0" fontId="9" numFmtId="9" xfId="0" applyAlignment="1" applyFont="1" applyNumberFormat="1">
      <alignment shrinkToFit="0" vertical="top" wrapText="1"/>
    </xf>
    <xf borderId="0" fillId="0" fontId="9" numFmtId="168" xfId="0" applyAlignment="1" applyFont="1" applyNumberFormat="1">
      <alignment vertical="top"/>
    </xf>
    <xf borderId="0" fillId="0" fontId="9" numFmtId="0" xfId="0" applyAlignment="1" applyFont="1">
      <alignment vertical="top"/>
    </xf>
    <xf borderId="0" fillId="0" fontId="7" numFmtId="165" xfId="0" applyAlignment="1" applyFont="1" applyNumberFormat="1">
      <alignment horizontal="left" vertical="bottom"/>
    </xf>
    <xf borderId="0" fillId="0" fontId="7" numFmtId="0" xfId="0" applyAlignment="1" applyFont="1">
      <alignment horizontal="left" vertical="bottom"/>
    </xf>
    <xf borderId="0" fillId="0" fontId="0" numFmtId="0" xfId="0" applyAlignment="1" applyFont="1">
      <alignment vertical="bottom"/>
    </xf>
    <xf borderId="0" fillId="0" fontId="7" numFmtId="170" xfId="0" applyAlignment="1" applyFont="1" applyNumberFormat="1">
      <alignment vertical="bottom"/>
    </xf>
    <xf borderId="0" fillId="0" fontId="7" numFmtId="170" xfId="0" applyAlignment="1" applyFont="1" applyNumberFormat="1">
      <alignment horizontal="left" vertical="bottom"/>
    </xf>
    <xf borderId="0" fillId="0" fontId="10" numFmtId="166" xfId="0" applyAlignment="1" applyFont="1" applyNumberFormat="1">
      <alignment horizontal="left" vertical="bottom"/>
    </xf>
    <xf borderId="0" fillId="0" fontId="11" numFmtId="3" xfId="0" applyAlignment="1" applyFont="1" applyNumberFormat="1">
      <alignment horizontal="left" vertical="bottom"/>
    </xf>
    <xf borderId="0" fillId="0" fontId="9" numFmtId="171" xfId="0" applyAlignment="1" applyFont="1" applyNumberFormat="1">
      <alignment vertical="top"/>
    </xf>
    <xf borderId="0" fillId="0" fontId="12" numFmtId="0" xfId="0" applyAlignment="1" applyFont="1">
      <alignment vertical="top"/>
    </xf>
    <xf borderId="1" fillId="3" fontId="7" numFmtId="165" xfId="0" applyAlignment="1" applyBorder="1" applyFill="1" applyFont="1" applyNumberFormat="1">
      <alignment horizontal="left" vertical="bottom"/>
    </xf>
    <xf borderId="1" fillId="3" fontId="7" numFmtId="0" xfId="0" applyAlignment="1" applyBorder="1" applyFont="1">
      <alignment horizontal="left" vertical="bottom"/>
    </xf>
    <xf borderId="1" fillId="3" fontId="7" numFmtId="170" xfId="0" applyAlignment="1" applyBorder="1" applyFont="1" applyNumberFormat="1">
      <alignment vertical="bottom"/>
    </xf>
    <xf borderId="1" fillId="3" fontId="7" numFmtId="170" xfId="0" applyAlignment="1" applyBorder="1" applyFont="1" applyNumberFormat="1">
      <alignment horizontal="left" vertical="bottom"/>
    </xf>
    <xf borderId="1" fillId="4" fontId="7" numFmtId="165" xfId="0" applyAlignment="1" applyBorder="1" applyFill="1" applyFont="1" applyNumberFormat="1">
      <alignment horizontal="left" vertical="bottom"/>
    </xf>
    <xf borderId="1" fillId="4" fontId="7" numFmtId="0" xfId="0" applyAlignment="1" applyBorder="1" applyFont="1">
      <alignment horizontal="left" vertical="bottom"/>
    </xf>
    <xf borderId="1" fillId="4" fontId="7" numFmtId="170" xfId="0" applyAlignment="1" applyBorder="1" applyFont="1" applyNumberFormat="1">
      <alignment vertical="bottom"/>
    </xf>
    <xf borderId="1" fillId="4" fontId="7" numFmtId="170" xfId="0" applyAlignment="1" applyBorder="1" applyFont="1" applyNumberFormat="1">
      <alignment horizontal="left" vertical="bottom"/>
    </xf>
    <xf borderId="0" fillId="0" fontId="7" numFmtId="0" xfId="0" applyAlignment="1" applyFont="1">
      <alignment vertical="bottom"/>
    </xf>
    <xf borderId="1" fillId="3" fontId="0" numFmtId="0" xfId="0" applyAlignment="1" applyBorder="1" applyFont="1">
      <alignment vertical="bottom"/>
    </xf>
    <xf borderId="1" fillId="3" fontId="13" numFmtId="3" xfId="0" applyAlignment="1" applyBorder="1" applyFont="1" applyNumberFormat="1">
      <alignment vertical="top"/>
    </xf>
    <xf borderId="1" fillId="3" fontId="13" numFmtId="165" xfId="0" applyAlignment="1" applyBorder="1" applyFont="1" applyNumberFormat="1">
      <alignment horizontal="left" vertical="bottom"/>
    </xf>
    <xf borderId="1" fillId="3" fontId="13" numFmtId="0" xfId="0" applyAlignment="1" applyBorder="1" applyFont="1">
      <alignment horizontal="left" vertical="bottom"/>
    </xf>
    <xf borderId="1" fillId="3" fontId="13" numFmtId="170" xfId="0" applyAlignment="1" applyBorder="1" applyFont="1" applyNumberFormat="1">
      <alignment vertical="bottom"/>
    </xf>
    <xf borderId="1" fillId="3" fontId="13" numFmtId="170" xfId="0" applyAlignment="1" applyBorder="1" applyFont="1" applyNumberFormat="1">
      <alignment horizontal="left" vertical="bottom"/>
    </xf>
    <xf borderId="0" fillId="0" fontId="13" numFmtId="3" xfId="0" applyAlignment="1" applyFont="1" applyNumberFormat="1">
      <alignment vertical="top"/>
    </xf>
    <xf borderId="1" fillId="3" fontId="7" numFmtId="0" xfId="0" applyAlignment="1" applyBorder="1" applyFont="1">
      <alignment vertical="bottom"/>
    </xf>
    <xf borderId="1" fillId="5" fontId="7" numFmtId="165" xfId="0" applyAlignment="1" applyBorder="1" applyFill="1" applyFont="1" applyNumberFormat="1">
      <alignment horizontal="left" vertical="bottom"/>
    </xf>
    <xf borderId="1" fillId="5" fontId="7" numFmtId="0" xfId="0" applyAlignment="1" applyBorder="1" applyFont="1">
      <alignment horizontal="left" vertical="bottom"/>
    </xf>
    <xf borderId="1" fillId="5" fontId="7" numFmtId="170" xfId="0" applyAlignment="1" applyBorder="1" applyFont="1" applyNumberFormat="1">
      <alignment vertical="bottom"/>
    </xf>
    <xf borderId="1" fillId="5" fontId="7" numFmtId="170" xfId="0" applyAlignment="1" applyBorder="1" applyFont="1" applyNumberFormat="1">
      <alignment horizontal="left" vertical="bottom"/>
    </xf>
    <xf borderId="1" fillId="3" fontId="7" numFmtId="0" xfId="0" applyAlignment="1" applyBorder="1" applyFont="1">
      <alignment vertical="top"/>
    </xf>
    <xf borderId="1" fillId="4" fontId="7" numFmtId="0" xfId="0" applyAlignment="1" applyBorder="1" applyFont="1">
      <alignment vertical="top"/>
    </xf>
    <xf borderId="1" fillId="4" fontId="0" numFmtId="0" xfId="0" applyAlignment="1" applyBorder="1" applyFont="1">
      <alignment vertical="bottom"/>
    </xf>
    <xf borderId="1" fillId="6" fontId="7" numFmtId="0" xfId="0" applyAlignment="1" applyBorder="1" applyFill="1" applyFont="1">
      <alignment vertical="bottom"/>
    </xf>
    <xf borderId="1" fillId="3" fontId="0" numFmtId="0" xfId="0" applyAlignment="1" applyBorder="1" applyFont="1">
      <alignment vertical="top"/>
    </xf>
    <xf borderId="2" fillId="0" fontId="7" numFmtId="165" xfId="0" applyAlignment="1" applyBorder="1" applyFont="1" applyNumberFormat="1">
      <alignment horizontal="left" vertical="bottom"/>
    </xf>
    <xf borderId="2" fillId="0" fontId="7" numFmtId="0" xfId="0" applyAlignment="1" applyBorder="1" applyFont="1">
      <alignment horizontal="left" vertical="bottom"/>
    </xf>
    <xf borderId="2" fillId="0" fontId="7" numFmtId="170" xfId="0" applyAlignment="1" applyBorder="1" applyFont="1" applyNumberFormat="1">
      <alignment vertical="bottom"/>
    </xf>
    <xf borderId="2" fillId="0" fontId="7" numFmtId="170" xfId="0" applyAlignment="1" applyBorder="1" applyFont="1" applyNumberFormat="1">
      <alignment horizontal="left" vertical="bottom"/>
    </xf>
    <xf borderId="0" fillId="0" fontId="0" numFmtId="0" xfId="0" applyAlignment="1" applyFont="1">
      <alignment readingOrder="0" vertical="top"/>
    </xf>
    <xf borderId="0" fillId="0" fontId="7" numFmtId="0" xfId="0" applyAlignment="1" applyFont="1">
      <alignment readingOrder="0" vertical="top"/>
    </xf>
    <xf borderId="0" fillId="0" fontId="14" numFmtId="0" xfId="0" applyAlignment="1" applyFont="1">
      <alignment vertical="top"/>
    </xf>
    <xf borderId="0" fillId="0" fontId="15" numFmtId="3" xfId="0" applyAlignment="1" applyFont="1" applyNumberFormat="1">
      <alignment vertical="top"/>
    </xf>
    <xf borderId="0" fillId="0" fontId="7" numFmtId="164" xfId="0" applyAlignment="1" applyFont="1" applyNumberFormat="1">
      <alignment vertical="top"/>
    </xf>
    <xf borderId="0" fillId="0" fontId="9" numFmtId="168" xfId="0" applyAlignment="1" applyFont="1" applyNumberFormat="1">
      <alignment vertical="bottom"/>
    </xf>
    <xf borderId="0" fillId="0" fontId="3" numFmtId="3" xfId="0" applyAlignment="1" applyFont="1" applyNumberFormat="1">
      <alignment shrinkToFit="0" vertical="top" wrapText="1"/>
    </xf>
    <xf borderId="0" fillId="0" fontId="16" numFmtId="3" xfId="0" applyAlignment="1" applyFont="1" applyNumberFormat="1">
      <alignment shrinkToFit="0" vertical="top" wrapText="1"/>
    </xf>
    <xf borderId="1" fillId="7" fontId="3" numFmtId="3" xfId="0" applyAlignment="1" applyBorder="1" applyFill="1" applyFont="1" applyNumberFormat="1">
      <alignment shrinkToFit="0" vertical="top" wrapText="1"/>
    </xf>
    <xf borderId="0" fillId="0" fontId="17" numFmtId="9" xfId="0" applyAlignment="1" applyFont="1" applyNumberFormat="1">
      <alignment shrinkToFit="0" vertical="top" wrapText="1"/>
    </xf>
    <xf borderId="0" fillId="0" fontId="18" numFmtId="3" xfId="0" applyAlignment="1" applyFont="1" applyNumberFormat="1">
      <alignment shrinkToFit="0" vertical="top" wrapText="1"/>
    </xf>
    <xf borderId="1" fillId="8" fontId="3" numFmtId="172" xfId="0" applyAlignment="1" applyBorder="1" applyFill="1" applyFont="1" applyNumberFormat="1">
      <alignment shrinkToFit="0" vertical="top" wrapText="1"/>
    </xf>
    <xf borderId="3" fillId="0" fontId="19" numFmtId="3" xfId="0" applyAlignment="1" applyBorder="1" applyFont="1" applyNumberFormat="1">
      <alignment shrinkToFit="0" vertical="top" wrapText="1"/>
    </xf>
    <xf borderId="0" fillId="0" fontId="1" numFmtId="3" xfId="0" applyAlignment="1" applyFont="1" applyNumberFormat="1">
      <alignment shrinkToFit="0" vertical="top" wrapText="1"/>
    </xf>
    <xf borderId="0" fillId="0" fontId="13" numFmtId="0" xfId="0" applyAlignment="1" applyFont="1">
      <alignment shrinkToFit="0" vertical="top" wrapText="1"/>
    </xf>
    <xf borderId="0" fillId="0" fontId="20" numFmtId="3" xfId="0" applyAlignment="1" applyFont="1" applyNumberFormat="1">
      <alignment vertical="top"/>
    </xf>
    <xf borderId="1" fillId="7" fontId="13" numFmtId="3" xfId="0" applyAlignment="1" applyBorder="1" applyFont="1" applyNumberFormat="1">
      <alignment vertical="top"/>
    </xf>
    <xf borderId="0" fillId="0" fontId="21" numFmtId="9" xfId="0" applyAlignment="1" applyFont="1" applyNumberFormat="1">
      <alignment vertical="top"/>
    </xf>
    <xf borderId="0" fillId="0" fontId="22" numFmtId="3" xfId="0" applyAlignment="1" applyFont="1" applyNumberFormat="1">
      <alignment vertical="top"/>
    </xf>
    <xf borderId="1" fillId="8" fontId="13" numFmtId="172" xfId="0" applyAlignment="1" applyBorder="1" applyFont="1" applyNumberFormat="1">
      <alignment vertical="top"/>
    </xf>
    <xf borderId="3" fillId="0" fontId="19" numFmtId="3" xfId="0" applyAlignment="1" applyBorder="1" applyFont="1" applyNumberFormat="1">
      <alignment vertical="top"/>
    </xf>
    <xf borderId="0" fillId="0" fontId="7" numFmtId="3" xfId="0" applyAlignment="1" applyFont="1" applyNumberFormat="1">
      <alignment shrinkToFit="0" vertical="top" wrapText="1"/>
    </xf>
    <xf borderId="0" fillId="0" fontId="13" numFmtId="0" xfId="0" applyAlignment="1" applyFont="1">
      <alignment vertical="top"/>
    </xf>
    <xf borderId="0" fillId="0" fontId="23" numFmtId="1" xfId="0" applyAlignment="1" applyFont="1" applyNumberFormat="1">
      <alignment horizontal="left" readingOrder="1" vertical="top"/>
    </xf>
    <xf borderId="0" fillId="0" fontId="24" numFmtId="173" xfId="0" applyAlignment="1" applyFont="1" applyNumberFormat="1">
      <alignment horizontal="left" readingOrder="1" vertical="top"/>
    </xf>
    <xf borderId="0" fillId="0" fontId="5" numFmtId="0" xfId="0" applyAlignment="1" applyFont="1">
      <alignment horizontal="left" vertical="top"/>
    </xf>
    <xf borderId="0" fillId="0" fontId="5" numFmtId="3" xfId="0" applyAlignment="1" applyFont="1" applyNumberFormat="1">
      <alignment vertical="top"/>
    </xf>
    <xf borderId="0" fillId="0" fontId="0" numFmtId="174" xfId="0" applyAlignment="1" applyFont="1" applyNumberFormat="1">
      <alignment vertical="top"/>
    </xf>
    <xf borderId="0" fillId="0" fontId="0" numFmtId="4" xfId="0" applyAlignment="1" applyFont="1" applyNumberFormat="1">
      <alignment vertical="top"/>
    </xf>
    <xf borderId="0" fillId="0" fontId="0" numFmtId="175" xfId="0" applyAlignment="1" applyFont="1" applyNumberFormat="1">
      <alignment vertical="top"/>
    </xf>
    <xf borderId="0" fillId="0" fontId="0" numFmtId="176" xfId="0" applyAlignment="1" applyFont="1" applyNumberFormat="1">
      <alignment vertical="top"/>
    </xf>
    <xf borderId="0" fillId="0" fontId="25" numFmtId="1" xfId="0" applyAlignment="1" applyFont="1" applyNumberFormat="1">
      <alignment horizontal="left" readingOrder="1" vertical="top"/>
    </xf>
    <xf borderId="0" fillId="0" fontId="26" numFmtId="173" xfId="0" applyAlignment="1" applyFont="1" applyNumberFormat="1">
      <alignment horizontal="left" readingOrder="1" vertical="top"/>
    </xf>
    <xf borderId="0" fillId="0" fontId="0" numFmtId="0" xfId="0" applyAlignment="1" applyFont="1">
      <alignment horizontal="left" vertical="top"/>
    </xf>
    <xf borderId="0" fillId="0" fontId="0" numFmtId="3" xfId="0" applyAlignment="1" applyFont="1" applyNumberFormat="1">
      <alignment vertical="top"/>
    </xf>
    <xf borderId="0" fillId="0" fontId="0" numFmtId="14" xfId="0" applyAlignment="1" applyFont="1" applyNumberFormat="1">
      <alignment vertical="top"/>
    </xf>
    <xf borderId="0" fillId="0" fontId="0" numFmtId="177" xfId="0" applyAlignment="1" applyFont="1" applyNumberFormat="1">
      <alignment vertical="top"/>
    </xf>
    <xf borderId="0" fillId="0" fontId="27" numFmtId="0" xfId="0" applyAlignment="1" applyFont="1">
      <alignment vertical="top"/>
    </xf>
    <xf borderId="0" fillId="0" fontId="27" numFmtId="3" xfId="0" applyAlignment="1" applyFont="1" applyNumberFormat="1">
      <alignment vertical="top"/>
    </xf>
    <xf borderId="0" fillId="0" fontId="28" numFmtId="9" xfId="0" applyAlignment="1" applyFont="1" applyNumberFormat="1">
      <alignment vertical="top"/>
    </xf>
    <xf borderId="0" fillId="0" fontId="28" numFmtId="3" xfId="0" applyAlignment="1" applyFont="1" applyNumberFormat="1">
      <alignment vertical="top"/>
    </xf>
    <xf borderId="0" fillId="0" fontId="28" numFmtId="167" xfId="0" applyAlignment="1" applyFont="1" applyNumberFormat="1">
      <alignment vertical="top"/>
    </xf>
    <xf borderId="0" fillId="0" fontId="0" numFmtId="178" xfId="0" applyAlignment="1" applyFont="1" applyNumberFormat="1">
      <alignment vertical="top"/>
    </xf>
    <xf borderId="0" fillId="0" fontId="28" numFmtId="169" xfId="0" applyAlignment="1" applyFont="1" applyNumberFormat="1">
      <alignment vertical="top"/>
    </xf>
    <xf borderId="0" fillId="0" fontId="29" numFmtId="0" xfId="0" applyAlignment="1" applyFont="1">
      <alignment vertical="top"/>
    </xf>
    <xf borderId="0" fillId="0" fontId="30" numFmtId="0" xfId="0" applyAlignment="1" applyFont="1">
      <alignment vertical="top"/>
    </xf>
    <xf borderId="0" fillId="0" fontId="28" numFmtId="0" xfId="0" applyAlignment="1" applyFont="1">
      <alignment vertical="top"/>
    </xf>
    <xf borderId="0" fillId="0" fontId="0" numFmtId="1" xfId="0" applyAlignment="1" applyFont="1" applyNumberFormat="1">
      <alignment vertical="top"/>
    </xf>
    <xf borderId="0" fillId="0" fontId="20" numFmtId="0" xfId="0" applyAlignment="1" applyFont="1">
      <alignment vertical="top"/>
    </xf>
    <xf borderId="0" fillId="0" fontId="20" numFmtId="179" xfId="0" applyAlignment="1" applyFont="1" applyNumberFormat="1">
      <alignment vertical="top"/>
    </xf>
    <xf borderId="0" fillId="0" fontId="0" numFmtId="180" xfId="0" applyAlignment="1" applyFont="1" applyNumberFormat="1">
      <alignment vertical="top"/>
    </xf>
  </cellXfs>
  <cellStyles count="1">
    <cellStyle xfId="0" name="Normal" builtinId="0"/>
  </cellStyles>
  <dxfs count="3">
    <dxf>
      <font>
        <color rgb="FF009900"/>
      </font>
      <fill>
        <patternFill patternType="solid">
          <fgColor rgb="FFE2EFD9"/>
          <bgColor rgb="FFE2EFD9"/>
        </patternFill>
      </fill>
      <border/>
    </dxf>
    <dxf>
      <font>
        <color rgb="FFFF0000"/>
      </font>
      <fill>
        <patternFill patternType="none"/>
      </fill>
      <border/>
    </dxf>
    <dxf>
      <font>
        <color rgb="FF00B050"/>
      </font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5.0" ySplit="2.0" topLeftCell="F3" activePane="bottomRight" state="frozen"/>
      <selection activeCell="F1" sqref="F1" pane="topRight"/>
      <selection activeCell="A3" sqref="A3" pane="bottomLeft"/>
      <selection activeCell="F3" sqref="F3" pane="bottomRight"/>
    </sheetView>
  </sheetViews>
  <sheetFormatPr customHeight="1" defaultColWidth="12.63" defaultRowHeight="15.0"/>
  <cols>
    <col customWidth="1" min="1" max="1" width="6.13"/>
    <col customWidth="1" min="2" max="2" width="7.0"/>
    <col customWidth="1" min="3" max="3" width="6.13"/>
    <col customWidth="1" min="4" max="4" width="13.13"/>
    <col customWidth="1" min="5" max="5" width="14.75"/>
    <col customWidth="1" min="6" max="6" width="27.63"/>
    <col customWidth="1" min="7" max="7" width="11.38"/>
    <col customWidth="1" min="8" max="8" width="9.88"/>
    <col customWidth="1" min="9" max="9" width="8.63"/>
    <col customWidth="1" min="10" max="10" width="8.88"/>
    <col customWidth="1" min="11" max="11" width="8.5"/>
    <col customWidth="1" min="12" max="12" width="5.38"/>
    <col customWidth="1" min="13" max="13" width="5.88"/>
    <col customWidth="1" min="14" max="14" width="7.38"/>
    <col customWidth="1" min="15" max="15" width="5.63"/>
    <col customWidth="1" min="16" max="16" width="2.88"/>
    <col customWidth="1" min="17" max="18" width="6.0"/>
    <col customWidth="1" min="19" max="19" width="4.0"/>
    <col customWidth="1" min="20" max="20" width="5.75"/>
    <col customWidth="1" min="21" max="21" width="4.88"/>
    <col customWidth="1" min="22" max="22" width="5.5"/>
    <col customWidth="1" min="23" max="23" width="7.13"/>
    <col customWidth="1" min="24" max="24" width="8.63"/>
    <col customWidth="1" min="25" max="25" width="21.13"/>
    <col customWidth="1" min="26" max="26" width="3.88"/>
    <col customWidth="1" min="27" max="30" width="8.0"/>
  </cols>
  <sheetData>
    <row r="1" ht="93.75" customHeight="1">
      <c r="A1" s="1" t="s">
        <v>0</v>
      </c>
      <c r="B1" s="1" t="str">
        <f>'sys-backorder details'!A1</f>
        <v>SalesOrder</v>
      </c>
      <c r="C1" s="2" t="str">
        <f>IFERROR(VLOOKUP(B1,'sys-backorder details'!A:I,3,0),"")</f>
        <v>OrderDate</v>
      </c>
      <c r="D1" s="3" t="str">
        <f>IFERROR(VLOOKUP(B1,'sys-backorder details'!A:I,4,0),"")</f>
        <v>Customer</v>
      </c>
      <c r="E1" s="4" t="s">
        <v>1</v>
      </c>
      <c r="F1" s="4" t="s">
        <v>2</v>
      </c>
      <c r="G1" s="5" t="s">
        <v>3</v>
      </c>
      <c r="H1" s="5" t="s">
        <v>4</v>
      </c>
      <c r="I1" s="5" t="s">
        <v>5</v>
      </c>
      <c r="J1" s="6" t="s">
        <v>6</v>
      </c>
      <c r="K1" s="6" t="s">
        <v>7</v>
      </c>
      <c r="L1" s="6" t="s">
        <v>8</v>
      </c>
      <c r="M1" s="7" t="s">
        <v>9</v>
      </c>
      <c r="N1" s="6" t="s">
        <v>10</v>
      </c>
      <c r="O1" s="8" t="s">
        <v>11</v>
      </c>
      <c r="P1" s="9" t="s">
        <v>12</v>
      </c>
      <c r="Q1" s="4" t="s">
        <v>13</v>
      </c>
      <c r="R1" s="4" t="s">
        <v>14</v>
      </c>
      <c r="S1" s="10" t="s">
        <v>15</v>
      </c>
      <c r="T1" s="11" t="s">
        <v>16</v>
      </c>
      <c r="U1" s="11" t="s">
        <v>0</v>
      </c>
      <c r="V1" s="11" t="s">
        <v>17</v>
      </c>
      <c r="W1" s="12" t="s">
        <v>18</v>
      </c>
      <c r="X1" s="11" t="s">
        <v>19</v>
      </c>
      <c r="Y1" s="11" t="s">
        <v>20</v>
      </c>
      <c r="Z1" s="11" t="s">
        <v>21</v>
      </c>
      <c r="AA1" s="13"/>
      <c r="AB1" s="13"/>
      <c r="AC1" s="13"/>
      <c r="AD1" s="13"/>
    </row>
    <row r="2" ht="12.75" customHeight="1">
      <c r="A2" s="14"/>
      <c r="B2" s="15"/>
      <c r="C2" s="2"/>
      <c r="D2" s="16"/>
      <c r="E2" s="3"/>
      <c r="F2" s="3"/>
      <c r="G2" s="17"/>
      <c r="H2" s="17"/>
      <c r="I2" s="17"/>
      <c r="J2" s="16"/>
      <c r="K2" s="6"/>
      <c r="L2" s="6"/>
      <c r="M2" s="7"/>
      <c r="N2" s="6"/>
      <c r="O2" s="18" t="str">
        <f t="shared" ref="O2:O88" si="1">IF(E2="","",IFERROR((N2/(3600/L2)/K2)/24,0)*(1/$V$2))</f>
        <v/>
      </c>
      <c r="P2" s="19" t="str">
        <f t="shared" ref="P2:P88" si="2">IF(E2="","",IF(A2=A1,P1+1,1))</f>
        <v/>
      </c>
      <c r="Q2" s="20" t="str">
        <f t="shared" ref="Q2:Q88" si="3">IFERROR(IF(N2&lt;100,"",IF(E2="","",IFERROR(IF(P2=1,$T$2,(R1+$U$2/24)),R1+Q1))),"x")</f>
        <v/>
      </c>
      <c r="R2" s="20" t="str">
        <f t="shared" ref="R2:R88" si="4">IFERROR(IF(Q2="","",IF(E2="","",IF(J2&gt;N2,Q2+O2,Q2+O2))),"x")</f>
        <v/>
      </c>
      <c r="S2" s="10"/>
      <c r="T2" s="21">
        <f>TODAY()</f>
        <v>45478</v>
      </c>
      <c r="U2" s="22"/>
      <c r="V2" s="23">
        <v>1.0</v>
      </c>
      <c r="W2" s="24"/>
      <c r="X2" s="25"/>
      <c r="Y2" s="25"/>
      <c r="Z2" s="22"/>
      <c r="AA2" s="13"/>
      <c r="AB2" s="13"/>
      <c r="AC2" s="13"/>
      <c r="AD2" s="13"/>
    </row>
    <row r="3" ht="12.75" customHeight="1">
      <c r="A3" s="13" t="s">
        <v>22</v>
      </c>
      <c r="B3" s="15" t="s">
        <v>23</v>
      </c>
      <c r="C3" s="26" t="str">
        <f>IFERROR(VLOOKUP(B3,'sys-backorder details'!A:I,3,0),"")</f>
        <v/>
      </c>
      <c r="D3" s="27" t="s">
        <v>24</v>
      </c>
      <c r="E3" s="28" t="s">
        <v>25</v>
      </c>
      <c r="F3" s="27" t="str">
        <f>IFERROR(VLOOKUP(E3,'item dashboard'!A:B,2,0),"")</f>
        <v>60 gm Natural jar</v>
      </c>
      <c r="G3" s="29">
        <f>IFERROR(VLOOKUP(E3,'item dashboard'!A:D,4,0),"")</f>
        <v>8000</v>
      </c>
      <c r="H3" s="29">
        <f>IFERROR(VLOOKUP(E3,'item dashboard'!A:H,8,0)+VLOOKUP(E3,'item dashboard'!A:I,9,0),"")</f>
        <v>0</v>
      </c>
      <c r="I3" s="29">
        <f>IFERROR(VLOOKUP(E3,'item dashboard'!A:F,6,0),"")</f>
        <v>0</v>
      </c>
      <c r="J3" s="30">
        <f t="shared" ref="J3:J20" si="5">IFERROR(H3+I3-G3,0)</f>
        <v>-8000</v>
      </c>
      <c r="K3" s="31">
        <f>IFERROR(VLOOKUP(E3,'settings-routing'!A:G,6,0),"x")</f>
        <v>1</v>
      </c>
      <c r="L3" s="31">
        <f>IFERROR(VLOOKUP(E3,'settings-routing'!A:G,7,0),"x")</f>
        <v>13</v>
      </c>
      <c r="M3" s="32" t="str">
        <f t="shared" ref="M3:M88" si="6">IFERROR(IF(O3&lt;1.8,MROUND(N3,V3),MROUND(N3/O3,V3)),"")</f>
        <v/>
      </c>
      <c r="N3" s="31">
        <v>0.0</v>
      </c>
      <c r="O3" s="18">
        <f t="shared" si="1"/>
        <v>0</v>
      </c>
      <c r="P3" s="19">
        <f t="shared" si="2"/>
        <v>1</v>
      </c>
      <c r="Q3" s="20" t="str">
        <f t="shared" si="3"/>
        <v/>
      </c>
      <c r="R3" s="20" t="str">
        <f t="shared" si="4"/>
        <v/>
      </c>
      <c r="S3" s="13" t="s">
        <v>26</v>
      </c>
      <c r="T3" s="22">
        <f>SUMIF('recent update 101-111'!$B:$B,'Production Plan'!E3,'recent update 101-111'!$G:$G)</f>
        <v>0</v>
      </c>
      <c r="U3" s="22" t="str">
        <f>IF(T3&gt;0,VLOOKUP(E3,'recent update 101-111'!B:M,12,0),"")</f>
        <v/>
      </c>
      <c r="V3" s="33" t="str">
        <f>IFERROR(MROUND(VLOOKUP(E3,'settings-routing'!$A:$P,16,FALSE),1),"-")</f>
        <v>-</v>
      </c>
      <c r="W3" s="24" t="str">
        <f>IFERROR(VLOOKUP(E3,'settings-routing'!$A:$M,13,0),"-")</f>
        <v>-</v>
      </c>
      <c r="X3" s="25" t="str">
        <f>IFERROR(VLOOKUP(D3,'sys-backorder details'!D:U,18,0),"-")</f>
        <v>Cash/Current Cheque</v>
      </c>
      <c r="Y3" s="25" t="str">
        <f>IFERROR(VLOOKUP(E3,'settings-routing'!$A:$I,9,FALSE),"x")</f>
        <v>V-B-HDPEBLOW 0.25-0.35</v>
      </c>
      <c r="Z3" s="22" t="str">
        <f>IFERROR(IF(S3="Firm",VLOOKUP(E3,'settings-routing'!A:C,3,0)*M3,""),"-")</f>
        <v/>
      </c>
      <c r="AA3" s="13"/>
      <c r="AB3" s="34"/>
      <c r="AC3" s="34"/>
      <c r="AD3" s="34"/>
    </row>
    <row r="4" ht="12.75" customHeight="1">
      <c r="A4" s="13" t="s">
        <v>27</v>
      </c>
      <c r="B4" s="15" t="s">
        <v>28</v>
      </c>
      <c r="C4" s="26">
        <f>IFERROR(VLOOKUP(B4,'sys-backorder details'!A:I,3,0),"")</f>
        <v>43357</v>
      </c>
      <c r="D4" s="27" t="str">
        <f>IFERROR(IFERROR(VLOOKUP(B4,'sys-backorder details'!A:I,4,0),VLOOKUP(B4,#REF!,4,0)),"")</f>
        <v>MOVIT PRODUCTS LTD</v>
      </c>
      <c r="E4" s="28" t="str">
        <f>IFERROR(VLOOKUP(B4,'sys-backorder details'!A:L,5,0),"")</f>
        <v>B-200MEN-DB22</v>
      </c>
      <c r="F4" s="27" t="str">
        <f>IFERROR(VLOOKUP(E4,'item dashboard'!A:B,2,0),"")</f>
        <v>200 ml Dark Blue Lotion Bottle</v>
      </c>
      <c r="G4" s="29">
        <f>IFERROR(VLOOKUP(E4,'item dashboard'!A:D,4,0),"")</f>
        <v>12279</v>
      </c>
      <c r="H4" s="29">
        <f>IFERROR(VLOOKUP(E4,'item dashboard'!A:H,8,0)+VLOOKUP(E4,'item dashboard'!A:I,9,0),"")</f>
        <v>0</v>
      </c>
      <c r="I4" s="29">
        <f>IFERROR(VLOOKUP(E4,'item dashboard'!A:F,6,0),"")</f>
        <v>0</v>
      </c>
      <c r="J4" s="30">
        <f t="shared" si="5"/>
        <v>-12279</v>
      </c>
      <c r="K4" s="31">
        <f>IFERROR(VLOOKUP(E4,'settings-routing'!A:G,6,0),"x")</f>
        <v>1</v>
      </c>
      <c r="L4" s="31">
        <f>IFERROR(VLOOKUP(E4,'settings-routing'!A:G,7,0),"x")</f>
        <v>19.04</v>
      </c>
      <c r="M4" s="32" t="str">
        <f t="shared" si="6"/>
        <v/>
      </c>
      <c r="N4" s="31">
        <f>J4</f>
        <v>-12279</v>
      </c>
      <c r="O4" s="18">
        <f t="shared" si="1"/>
        <v>-2.705927778</v>
      </c>
      <c r="P4" s="19">
        <f t="shared" si="2"/>
        <v>1</v>
      </c>
      <c r="Q4" s="20" t="str">
        <f t="shared" si="3"/>
        <v/>
      </c>
      <c r="R4" s="20" t="str">
        <f t="shared" si="4"/>
        <v/>
      </c>
      <c r="S4" s="13" t="s">
        <v>26</v>
      </c>
      <c r="T4" s="22">
        <f>SUMIF('recent update 101-111'!$B:$B,'Production Plan'!E4,'recent update 101-111'!$G:$G)</f>
        <v>0</v>
      </c>
      <c r="U4" s="22" t="str">
        <f>IF(T4&gt;0,VLOOKUP(E4,'recent update 101-111'!B:M,12,0),"")</f>
        <v/>
      </c>
      <c r="V4" s="33" t="str">
        <f>IFERROR(MROUND(VLOOKUP(E4,'settings-routing'!$A:$P,16,FALSE),1),"-")</f>
        <v>-</v>
      </c>
      <c r="W4" s="24" t="str">
        <f>IFERROR(VLOOKUP(E4,'settings-routing'!$A:$M,13,0),"-")</f>
        <v>-</v>
      </c>
      <c r="X4" s="25" t="str">
        <f>IFERROR(VLOOKUP(D4,'sys-backorder details'!D:U,18,0),"-")</f>
        <v>45 Days</v>
      </c>
      <c r="Y4" s="25" t="str">
        <f>IFERROR(VLOOKUP(E4,'settings-routing'!$A:$I,9,FALSE),"x")</f>
        <v>V-B-HDPEBLOW 0.25-0.35</v>
      </c>
      <c r="Z4" s="22" t="str">
        <f>IFERROR(IF(S4="Firm",VLOOKUP(E4,'settings-routing'!A:C,3,0)*M4,""),"-")</f>
        <v/>
      </c>
      <c r="AA4" s="13"/>
      <c r="AB4" s="34"/>
      <c r="AC4" s="34"/>
      <c r="AD4" s="34"/>
    </row>
    <row r="5" ht="12.75" customHeight="1">
      <c r="A5" s="13" t="s">
        <v>29</v>
      </c>
      <c r="B5" s="15" t="s">
        <v>30</v>
      </c>
      <c r="C5" s="35">
        <f>IFERROR(VLOOKUP(B5,'sys-backorder details'!A:I,3,0),"")</f>
        <v>43357</v>
      </c>
      <c r="D5" s="36" t="str">
        <f>IFERROR(IFERROR(VLOOKUP(B5,'sys-backorder details'!A:I,4,0),VLOOKUP(B5,#REF!,4,0)),"")</f>
        <v>MOVIT PRODUCTS LTD</v>
      </c>
      <c r="E5" s="36" t="str">
        <f>IFERROR(VLOOKUP(B5,'sys-backorder details'!A:L,5,0),"")</f>
        <v>B-240MOV-N22</v>
      </c>
      <c r="F5" s="36" t="str">
        <f>IFERROR(VLOOKUP(E5,'item dashboard'!A:B,2,0),"")</f>
        <v>240 ml Natural Body Milk Lotion Bottle</v>
      </c>
      <c r="G5" s="37">
        <f>IFERROR(VLOOKUP(E5,'item dashboard'!A:D,4,0),"")</f>
        <v>6000</v>
      </c>
      <c r="H5" s="37">
        <f>IFERROR(VLOOKUP(E5,'item dashboard'!A:H,8,0)+VLOOKUP(E5,'item dashboard'!A:I,9,0),"")</f>
        <v>0</v>
      </c>
      <c r="I5" s="37">
        <f>IFERROR(VLOOKUP(E5,'item dashboard'!A:F,6,0),"")</f>
        <v>0</v>
      </c>
      <c r="J5" s="38">
        <f t="shared" si="5"/>
        <v>-6000</v>
      </c>
      <c r="K5" s="31">
        <f>IFERROR(VLOOKUP(E5,'settings-routing'!A:G,6,0),"x")</f>
        <v>1</v>
      </c>
      <c r="L5" s="31">
        <f>IFERROR(VLOOKUP(E5,'settings-routing'!A:G,7,0),"x")</f>
        <v>15</v>
      </c>
      <c r="M5" s="32" t="str">
        <f t="shared" si="6"/>
        <v/>
      </c>
      <c r="N5" s="31">
        <f>24000-G5</f>
        <v>18000</v>
      </c>
      <c r="O5" s="18">
        <f t="shared" si="1"/>
        <v>3.125</v>
      </c>
      <c r="P5" s="19">
        <f t="shared" si="2"/>
        <v>1</v>
      </c>
      <c r="Q5" s="20">
        <f t="shared" si="3"/>
        <v>45478</v>
      </c>
      <c r="R5" s="20">
        <f t="shared" si="4"/>
        <v>45481.125</v>
      </c>
      <c r="S5" s="13" t="s">
        <v>31</v>
      </c>
      <c r="T5" s="22">
        <f>SUMIF('recent update 101-111'!$B:$B,'Production Plan'!E5,'recent update 101-111'!$G:$G)</f>
        <v>0</v>
      </c>
      <c r="U5" s="22" t="str">
        <f>IF(T5&gt;0,VLOOKUP(E5,'recent update 101-111'!B:M,12,0),"")</f>
        <v/>
      </c>
      <c r="V5" s="33" t="str">
        <f>IFERROR(MROUND(VLOOKUP(E5,'settings-routing'!$A:$P,16,FALSE),1),"-")</f>
        <v>-</v>
      </c>
      <c r="W5" s="24" t="str">
        <f>IFERROR(VLOOKUP(E5,'settings-routing'!$A:$M,13,0),"-")</f>
        <v>-</v>
      </c>
      <c r="X5" s="25" t="str">
        <f>IFERROR(VLOOKUP(D5,'sys-backorder details'!D:U,18,0),"-")</f>
        <v>45 Days</v>
      </c>
      <c r="Y5" s="25" t="str">
        <f>IFERROR(VLOOKUP(E5,'settings-routing'!$A:$I,9,FALSE),"x")</f>
        <v>V-B-HDPEBLOW 0.25-0.35</v>
      </c>
      <c r="Z5" s="22">
        <f>IFERROR(IF(S5="Firm",VLOOKUP(E5,'settings-routing'!A:C,3,0)*M5,""),"-")</f>
        <v>0</v>
      </c>
      <c r="AA5" s="13"/>
      <c r="AB5" s="34"/>
      <c r="AC5" s="34"/>
      <c r="AD5" s="34"/>
    </row>
    <row r="6" ht="12.75" customHeight="1">
      <c r="A6" s="13" t="s">
        <v>29</v>
      </c>
      <c r="B6" s="15" t="s">
        <v>32</v>
      </c>
      <c r="C6" s="39">
        <f>IFERROR(VLOOKUP(B6,'sys-backorder details'!A:I,3,0),"")</f>
        <v>43357</v>
      </c>
      <c r="D6" s="40" t="str">
        <f>IFERROR(IFERROR(VLOOKUP(B6,'sys-backorder details'!A:I,4,0),VLOOKUP(B6,#REF!,4,0)),"")</f>
        <v>MOVIT PRODUCTS LTD</v>
      </c>
      <c r="E6" s="40" t="str">
        <f>IFERROR(VLOOKUP(B6,'sys-backorder details'!A:L,5,0),"")</f>
        <v>B-240MOV-YL22</v>
      </c>
      <c r="F6" s="40" t="str">
        <f>IFERROR(VLOOKUP(E6,'item dashboard'!A:B,2,0),"")</f>
        <v>240 ml Yellow Lotion Bottle</v>
      </c>
      <c r="G6" s="41">
        <f>IFERROR(VLOOKUP(E6,'item dashboard'!A:D,4,0),"")</f>
        <v>0</v>
      </c>
      <c r="H6" s="41">
        <f>IFERROR(VLOOKUP(E6,'item dashboard'!A:H,8,0)+VLOOKUP(E6,'item dashboard'!A:I,9,0),"")</f>
        <v>0</v>
      </c>
      <c r="I6" s="41">
        <f>IFERROR(VLOOKUP(E6,'item dashboard'!A:F,6,0),"")</f>
        <v>0</v>
      </c>
      <c r="J6" s="42">
        <f t="shared" si="5"/>
        <v>0</v>
      </c>
      <c r="K6" s="31">
        <f>IFERROR(VLOOKUP(E6,'settings-routing'!A:G,6,0),"x")</f>
        <v>1</v>
      </c>
      <c r="L6" s="31">
        <f>IFERROR(VLOOKUP(E6,'settings-routing'!A:G,7,0),"x")</f>
        <v>15</v>
      </c>
      <c r="M6" s="32" t="str">
        <f t="shared" si="6"/>
        <v/>
      </c>
      <c r="N6" s="31">
        <v>25000.0</v>
      </c>
      <c r="O6" s="18">
        <f t="shared" si="1"/>
        <v>4.340277778</v>
      </c>
      <c r="P6" s="19">
        <f t="shared" si="2"/>
        <v>2</v>
      </c>
      <c r="Q6" s="20">
        <f t="shared" si="3"/>
        <v>45481.125</v>
      </c>
      <c r="R6" s="20">
        <f t="shared" si="4"/>
        <v>45485.46528</v>
      </c>
      <c r="S6" s="13" t="s">
        <v>26</v>
      </c>
      <c r="T6" s="22">
        <f>SUMIF('recent update 101-111'!$B:$B,'Production Plan'!E6,'recent update 101-111'!$G:$G)</f>
        <v>0</v>
      </c>
      <c r="U6" s="22" t="str">
        <f>IF(T6&gt;0,VLOOKUP(E6,'recent update 101-111'!B:M,12,0),"")</f>
        <v/>
      </c>
      <c r="V6" s="33" t="str">
        <f>IFERROR(MROUND(VLOOKUP(E6,'settings-routing'!$A:$P,16,FALSE),1),"-")</f>
        <v>-</v>
      </c>
      <c r="W6" s="24" t="str">
        <f>IFERROR(VLOOKUP(E6,'settings-routing'!$A:$M,13,0),"-")</f>
        <v>-</v>
      </c>
      <c r="X6" s="25" t="str">
        <f>IFERROR(VLOOKUP(D6,'sys-backorder details'!D:U,18,0),"-")</f>
        <v>45 Days</v>
      </c>
      <c r="Y6" s="25" t="str">
        <f>IFERROR(VLOOKUP(E6,'settings-routing'!$A:$I,9,FALSE),"x")</f>
        <v>V-B-HDPEBLOW 0.25-0.35</v>
      </c>
      <c r="Z6" s="22" t="str">
        <f>IFERROR(IF(S6="Firm",VLOOKUP(E6,'settings-routing'!A:C,3,0)*M6,""),"-")</f>
        <v/>
      </c>
      <c r="AA6" s="13"/>
      <c r="AB6" s="34"/>
      <c r="AC6" s="34"/>
      <c r="AD6" s="34"/>
    </row>
    <row r="7" ht="12.75" customHeight="1">
      <c r="A7" s="13" t="s">
        <v>29</v>
      </c>
      <c r="B7" s="15" t="s">
        <v>33</v>
      </c>
      <c r="C7" s="39">
        <f>IFERROR(VLOOKUP(B7,'sys-backorder details'!A:I,3,0),"")</f>
        <v>43357</v>
      </c>
      <c r="D7" s="40" t="str">
        <f>IFERROR(IFERROR(VLOOKUP(B7,'sys-backorder details'!A:I,4,0),VLOOKUP(B7,#REF!,4,0)),"")</f>
        <v>MOVIT PRODUCTS LTD</v>
      </c>
      <c r="E7" s="40" t="str">
        <f>IFERROR(VLOOKUP(B7,'sys-backorder details'!A:L,5,0),"")</f>
        <v>B-240MOV-W22</v>
      </c>
      <c r="F7" s="40" t="str">
        <f>IFERROR(VLOOKUP(E7,'item dashboard'!A:B,2,0),"")</f>
        <v>240 ml White Body Milk Lotion Bottle</v>
      </c>
      <c r="G7" s="41">
        <f>IFERROR(VLOOKUP(E7,'item dashboard'!A:D,4,0),"")</f>
        <v>18000</v>
      </c>
      <c r="H7" s="41">
        <f>IFERROR(VLOOKUP(E7,'item dashboard'!A:H,8,0)+VLOOKUP(E7,'item dashboard'!A:I,9,0),"")</f>
        <v>0</v>
      </c>
      <c r="I7" s="41">
        <f>IFERROR(VLOOKUP(E7,'item dashboard'!A:F,6,0),"")</f>
        <v>0</v>
      </c>
      <c r="J7" s="42">
        <f t="shared" si="5"/>
        <v>-18000</v>
      </c>
      <c r="K7" s="31">
        <f>IFERROR(VLOOKUP(E7,'settings-routing'!A:G,6,0),"x")</f>
        <v>1</v>
      </c>
      <c r="L7" s="31">
        <f>IFERROR(VLOOKUP(E7,'settings-routing'!A:G,7,0),"x")</f>
        <v>13.78</v>
      </c>
      <c r="M7" s="32" t="str">
        <f t="shared" si="6"/>
        <v/>
      </c>
      <c r="N7" s="31">
        <v>25000.0</v>
      </c>
      <c r="O7" s="18">
        <f t="shared" si="1"/>
        <v>3.987268519</v>
      </c>
      <c r="P7" s="19">
        <f t="shared" si="2"/>
        <v>3</v>
      </c>
      <c r="Q7" s="20">
        <f t="shared" si="3"/>
        <v>45485.46528</v>
      </c>
      <c r="R7" s="20">
        <f t="shared" si="4"/>
        <v>45489.45255</v>
      </c>
      <c r="S7" s="13" t="s">
        <v>26</v>
      </c>
      <c r="T7" s="22">
        <f>SUMIF('recent update 101-111'!$B:$B,'Production Plan'!E7,'recent update 101-111'!$G:$G)</f>
        <v>0</v>
      </c>
      <c r="U7" s="22" t="str">
        <f>IF(T7&gt;0,VLOOKUP(E7,'recent update 101-111'!B:M,12,0),"")</f>
        <v/>
      </c>
      <c r="V7" s="33" t="str">
        <f>IFERROR(MROUND(VLOOKUP(E7,'settings-routing'!$A:$P,16,FALSE),1),"-")</f>
        <v>-</v>
      </c>
      <c r="W7" s="24" t="str">
        <f>IFERROR(VLOOKUP(E7,'settings-routing'!$A:$M,13,0),"-")</f>
        <v>-</v>
      </c>
      <c r="X7" s="25" t="str">
        <f>IFERROR(VLOOKUP(D7,'sys-backorder details'!D:U,18,0),"-")</f>
        <v>45 Days</v>
      </c>
      <c r="Y7" s="25" t="str">
        <f>IFERROR(VLOOKUP(E7,'settings-routing'!$A:$I,9,FALSE),"x")</f>
        <v>V-B-HDPEBLOW 0.25-0.35</v>
      </c>
      <c r="Z7" s="22" t="str">
        <f>IFERROR(IF(S7="Firm",VLOOKUP(E7,'settings-routing'!A:C,3,0)*M7,""),"-")</f>
        <v/>
      </c>
      <c r="AA7" s="13"/>
      <c r="AB7" s="34"/>
      <c r="AC7" s="34"/>
      <c r="AD7" s="34"/>
    </row>
    <row r="8" ht="12.75" customHeight="1">
      <c r="A8" s="13" t="s">
        <v>34</v>
      </c>
      <c r="B8" s="15" t="s">
        <v>35</v>
      </c>
      <c r="C8" s="35">
        <f>IFERROR(VLOOKUP(B8,'sys-backorder details'!A:I,3,0),"")</f>
        <v>43400</v>
      </c>
      <c r="D8" s="36" t="str">
        <f>IFERROR(IFERROR(VLOOKUP(B8,'sys-backorder details'!A:I,4,0),VLOOKUP(B8,#REF!,4,0)),"")</f>
        <v>NIGHTROSE COSMETICS (1972) LTD</v>
      </c>
      <c r="E8" s="36" t="str">
        <f>IFERROR(VLOOKUP(B8,'sys-backorder details'!A:L,5,0),"")</f>
        <v>B-G20-W7</v>
      </c>
      <c r="F8" s="36" t="str">
        <f>IFERROR(VLOOKUP(E8,'item dashboard'!A:B,2,0),"")</f>
        <v>50 gm White jar</v>
      </c>
      <c r="G8" s="37">
        <f>IFERROR(VLOOKUP(E8,'item dashboard'!A:D,4,0),"")</f>
        <v>3456</v>
      </c>
      <c r="H8" s="37">
        <f>IFERROR(VLOOKUP(E8,'item dashboard'!A:H,8,0)+VLOOKUP(E8,'item dashboard'!A:I,9,0),"")</f>
        <v>0</v>
      </c>
      <c r="I8" s="37">
        <f>IFERROR(VLOOKUP(E8,'item dashboard'!A:F,6,0),"")</f>
        <v>0</v>
      </c>
      <c r="J8" s="38">
        <f t="shared" si="5"/>
        <v>-3456</v>
      </c>
      <c r="K8" s="31">
        <f>IFERROR(VLOOKUP(E8,'settings-routing'!A:G,6,0),"x")</f>
        <v>1</v>
      </c>
      <c r="L8" s="31">
        <f>IFERROR(VLOOKUP(E8,'settings-routing'!A:G,7,0),"x")</f>
        <v>12</v>
      </c>
      <c r="M8" s="32" t="str">
        <f t="shared" si="6"/>
        <v/>
      </c>
      <c r="N8" s="31">
        <f t="shared" ref="N8:N9" si="7">J8</f>
        <v>-3456</v>
      </c>
      <c r="O8" s="18">
        <f t="shared" si="1"/>
        <v>-0.48</v>
      </c>
      <c r="P8" s="19">
        <f t="shared" si="2"/>
        <v>1</v>
      </c>
      <c r="Q8" s="20" t="str">
        <f t="shared" si="3"/>
        <v/>
      </c>
      <c r="R8" s="20" t="str">
        <f t="shared" si="4"/>
        <v/>
      </c>
      <c r="S8" s="13" t="s">
        <v>31</v>
      </c>
      <c r="T8" s="22">
        <f>SUMIF('recent update 101-111'!$B:$B,'Production Plan'!E8,'recent update 101-111'!$G:$G)</f>
        <v>0</v>
      </c>
      <c r="U8" s="22" t="str">
        <f>IF(T8&gt;0,VLOOKUP(E8,'recent update 101-111'!B:M,12,0),"")</f>
        <v/>
      </c>
      <c r="V8" s="33" t="str">
        <f>IFERROR(MROUND(VLOOKUP(E8,'settings-routing'!$A:$P,16,FALSE),1),"-")</f>
        <v>-</v>
      </c>
      <c r="W8" s="24" t="str">
        <f>IFERROR(VLOOKUP(E8,'settings-routing'!$A:$M,13,0),"-")</f>
        <v>-</v>
      </c>
      <c r="X8" s="25" t="str">
        <f>IFERROR(VLOOKUP(D8,'sys-backorder details'!D:U,18,0),"-")</f>
        <v>30 Days</v>
      </c>
      <c r="Y8" s="25" t="str">
        <f>IFERROR(VLOOKUP(E8,'settings-routing'!$A:$I,9,FALSE),"x")</f>
        <v>V-B-PPBLOW 2-3.4 MFI</v>
      </c>
      <c r="Z8" s="22">
        <f>IFERROR(IF(S8="Firm",VLOOKUP(E8,'settings-routing'!A:C,3,0)*M8,""),"-")</f>
        <v>0</v>
      </c>
      <c r="AA8" s="13"/>
      <c r="AB8" s="13"/>
      <c r="AC8" s="13"/>
      <c r="AD8" s="13"/>
    </row>
    <row r="9" ht="12.75" customHeight="1">
      <c r="A9" s="43" t="s">
        <v>36</v>
      </c>
      <c r="B9" s="15"/>
      <c r="C9" s="26" t="str">
        <f>IFERROR(VLOOKUP(B9,'sys-backorder details'!A:I,3,0),"")</f>
        <v/>
      </c>
      <c r="D9" s="27" t="str">
        <f>IFERROR(IFERROR(VLOOKUP(B9,'sys-backorder details'!A:I,4,0),VLOOKUP(B9,#REF!,4,0)),"")</f>
        <v/>
      </c>
      <c r="E9" s="27" t="str">
        <f>IFERROR(VLOOKUP(B9,'sys-backorder details'!A:L,5,0),"")</f>
        <v/>
      </c>
      <c r="F9" s="27" t="str">
        <f>IFERROR(VLOOKUP(E9,'item dashboard'!A:B,2,0),"")</f>
        <v/>
      </c>
      <c r="G9" s="29" t="str">
        <f>IFERROR(VLOOKUP(E9,'item dashboard'!A:D,4,0),"")</f>
        <v/>
      </c>
      <c r="H9" s="29" t="str">
        <f>IFERROR(VLOOKUP(E9,'item dashboard'!A:H,8,0)+VLOOKUP(E9,'item dashboard'!A:I,9,0),"")</f>
        <v/>
      </c>
      <c r="I9" s="29" t="str">
        <f>IFERROR(VLOOKUP(E9,'item dashboard'!A:F,6,0),"")</f>
        <v/>
      </c>
      <c r="J9" s="30">
        <f t="shared" si="5"/>
        <v>0</v>
      </c>
      <c r="K9" s="31" t="str">
        <f>IFERROR(VLOOKUP(E9,'settings-routing'!A:G,6,0),"x")</f>
        <v>x</v>
      </c>
      <c r="L9" s="31" t="str">
        <f>IFERROR(VLOOKUP(E9,'settings-routing'!A:G,7,0),"x")</f>
        <v>x</v>
      </c>
      <c r="M9" s="32" t="str">
        <f t="shared" si="6"/>
        <v/>
      </c>
      <c r="N9" s="31">
        <f t="shared" si="7"/>
        <v>0</v>
      </c>
      <c r="O9" s="18" t="str">
        <f t="shared" si="1"/>
        <v/>
      </c>
      <c r="P9" s="19" t="str">
        <f t="shared" si="2"/>
        <v/>
      </c>
      <c r="Q9" s="20" t="str">
        <f t="shared" si="3"/>
        <v/>
      </c>
      <c r="R9" s="20" t="str">
        <f t="shared" si="4"/>
        <v/>
      </c>
      <c r="S9" s="13" t="s">
        <v>26</v>
      </c>
      <c r="T9" s="22">
        <f>SUMIF('recent update 101-111'!$B:$B,'Production Plan'!E9,'recent update 101-111'!$G:$G)</f>
        <v>0</v>
      </c>
      <c r="U9" s="22" t="str">
        <f>IF(T9&gt;0,VLOOKUP(E9,'recent update 101-111'!B:M,12,0),"")</f>
        <v/>
      </c>
      <c r="V9" s="33" t="str">
        <f>IFERROR(MROUND(VLOOKUP(E9,'settings-routing'!$A:$P,16,FALSE),1),"-")</f>
        <v>-</v>
      </c>
      <c r="W9" s="24" t="str">
        <f>IFERROR(VLOOKUP(E9,'settings-routing'!$A:$M,13,0),"-")</f>
        <v>-</v>
      </c>
      <c r="X9" s="25" t="str">
        <f>IFERROR(VLOOKUP(D9,'sys-backorder details'!D:U,18,0),"-")</f>
        <v>-</v>
      </c>
      <c r="Y9" s="25" t="str">
        <f>IFERROR(VLOOKUP(E9,'settings-routing'!$A:$I,9,FALSE),"x")</f>
        <v>x</v>
      </c>
      <c r="Z9" s="22" t="str">
        <f>IFERROR(IF(S9="Firm",VLOOKUP(E9,'settings-routing'!A:C,3,0)*M9,""),"-")</f>
        <v/>
      </c>
      <c r="AA9" s="13"/>
      <c r="AB9" s="13"/>
      <c r="AC9" s="13"/>
      <c r="AD9" s="13"/>
    </row>
    <row r="10" ht="12.75" customHeight="1">
      <c r="A10" s="43" t="s">
        <v>37</v>
      </c>
      <c r="B10" s="13"/>
      <c r="C10" s="26" t="str">
        <f>IFERROR(VLOOKUP(B10,'sys-backorder details'!A:I,3,0),"")</f>
        <v/>
      </c>
      <c r="D10" s="27" t="str">
        <f>IFERROR(IFERROR(VLOOKUP(B10,'sys-backorder details'!A:I,4,0),VLOOKUP(B10,#REF!,4,0)),"")</f>
        <v/>
      </c>
      <c r="E10" s="28" t="s">
        <v>38</v>
      </c>
      <c r="F10" s="27" t="str">
        <f>IFERROR(VLOOKUP(E10,'item dashboard'!A:B,2,0),"")</f>
        <v>500 gm White Wood Glue Jar</v>
      </c>
      <c r="G10" s="29">
        <f>IFERROR(VLOOKUP(E10,'item dashboard'!A:D,4,0),"")</f>
        <v>2816</v>
      </c>
      <c r="H10" s="29">
        <f>IFERROR(VLOOKUP(E10,'item dashboard'!A:H,8,0)+VLOOKUP(E10,'item dashboard'!A:I,9,0),"")</f>
        <v>0</v>
      </c>
      <c r="I10" s="29">
        <f>IFERROR(VLOOKUP(E10,'item dashboard'!A:F,6,0),"")</f>
        <v>0</v>
      </c>
      <c r="J10" s="30">
        <f t="shared" si="5"/>
        <v>-2816</v>
      </c>
      <c r="K10" s="31">
        <f>IFERROR(VLOOKUP(E10,'settings-routing'!A:G,6,0),"x")</f>
        <v>1</v>
      </c>
      <c r="L10" s="31">
        <f>IFERROR(VLOOKUP(E10,'settings-routing'!A:G,7,0),"x")</f>
        <v>21</v>
      </c>
      <c r="M10" s="32" t="str">
        <f t="shared" si="6"/>
        <v/>
      </c>
      <c r="N10" s="31">
        <v>0.0</v>
      </c>
      <c r="O10" s="18">
        <f t="shared" si="1"/>
        <v>0</v>
      </c>
      <c r="P10" s="19">
        <f t="shared" si="2"/>
        <v>1</v>
      </c>
      <c r="Q10" s="20" t="str">
        <f t="shared" si="3"/>
        <v/>
      </c>
      <c r="R10" s="20" t="str">
        <f t="shared" si="4"/>
        <v/>
      </c>
      <c r="S10" s="13" t="s">
        <v>26</v>
      </c>
      <c r="T10" s="22">
        <f>SUMIF('recent update 101-111'!$B:$B,'Production Plan'!E10,'recent update 101-111'!$G:$G)</f>
        <v>0</v>
      </c>
      <c r="U10" s="22" t="str">
        <f>IF(T10&gt;0,VLOOKUP(E10,'recent update 101-111'!B:M,12,0),"")</f>
        <v/>
      </c>
      <c r="V10" s="33" t="str">
        <f>IFERROR(MROUND(VLOOKUP(E10,'settings-routing'!$A:$P,16,FALSE),1),"-")</f>
        <v>-</v>
      </c>
      <c r="W10" s="24" t="str">
        <f>IFERROR(VLOOKUP(E10,'settings-routing'!$A:$M,13,0),"-")</f>
        <v>-</v>
      </c>
      <c r="X10" s="25" t="str">
        <f>IFERROR(VLOOKUP(D10,'sys-backorder details'!D:U,18,0),"-")</f>
        <v>-</v>
      </c>
      <c r="Y10" s="25" t="str">
        <f>IFERROR(VLOOKUP(E10,'settings-routing'!$A:$I,9,FALSE),"x")</f>
        <v>V-B-HDPEBLOW 0.25-0.35</v>
      </c>
      <c r="Z10" s="22" t="str">
        <f>IFERROR(IF(S10="Firm",VLOOKUP(E10,'settings-routing'!A:C,3,0)*M10,""),"-")</f>
        <v/>
      </c>
      <c r="AA10" s="13"/>
      <c r="AB10" s="13"/>
      <c r="AC10" s="13"/>
      <c r="AD10" s="13"/>
    </row>
    <row r="11" ht="12.75" customHeight="1">
      <c r="A11" s="13" t="s">
        <v>39</v>
      </c>
      <c r="B11" s="15"/>
      <c r="C11" s="26" t="str">
        <f>IFERROR(VLOOKUP(B11,'sys-backorder details'!A:I,3,0),"")</f>
        <v/>
      </c>
      <c r="D11" s="27" t="str">
        <f>IFERROR(IFERROR(VLOOKUP(B11,'sys-backorder details'!A:I,4,0),VLOOKUP(B11,#REF!,4,0)),"")</f>
        <v/>
      </c>
      <c r="E11" s="27"/>
      <c r="F11" s="27" t="str">
        <f>IFERROR(VLOOKUP(E11,'item dashboard'!A:B,2,0),"")</f>
        <v/>
      </c>
      <c r="G11" s="29" t="str">
        <f>IFERROR(VLOOKUP(E11,'item dashboard'!A:D,4,0),"")</f>
        <v/>
      </c>
      <c r="H11" s="29" t="str">
        <f>IFERROR(VLOOKUP(E11,'item dashboard'!A:H,8,0)+VLOOKUP(E11,'item dashboard'!A:I,9,0),"")</f>
        <v/>
      </c>
      <c r="I11" s="29" t="str">
        <f>IFERROR(VLOOKUP(E11,'item dashboard'!A:F,6,0),"")</f>
        <v/>
      </c>
      <c r="J11" s="30">
        <f t="shared" si="5"/>
        <v>0</v>
      </c>
      <c r="K11" s="31" t="str">
        <f>IFERROR(VLOOKUP(E11,'settings-routing'!A:G,6,0),"x")</f>
        <v>x</v>
      </c>
      <c r="L11" s="31" t="str">
        <f>IFERROR(VLOOKUP(E11,'settings-routing'!A:G,7,0),"x")</f>
        <v>x</v>
      </c>
      <c r="M11" s="32" t="str">
        <f t="shared" si="6"/>
        <v/>
      </c>
      <c r="N11" s="31">
        <v>0.0</v>
      </c>
      <c r="O11" s="18" t="str">
        <f t="shared" si="1"/>
        <v/>
      </c>
      <c r="P11" s="19" t="str">
        <f t="shared" si="2"/>
        <v/>
      </c>
      <c r="Q11" s="20" t="str">
        <f t="shared" si="3"/>
        <v/>
      </c>
      <c r="R11" s="20" t="str">
        <f t="shared" si="4"/>
        <v/>
      </c>
      <c r="S11" s="13" t="s">
        <v>26</v>
      </c>
      <c r="T11" s="22">
        <f>SUMIF('recent update 101-111'!$B:$B,'Production Plan'!E11,'recent update 101-111'!$G:$G)</f>
        <v>0</v>
      </c>
      <c r="U11" s="22" t="str">
        <f>IF(T11&gt;0,VLOOKUP(E11,'recent update 101-111'!B:M,12,0),"")</f>
        <v/>
      </c>
      <c r="V11" s="33" t="str">
        <f>IFERROR(MROUND(VLOOKUP(E11,'settings-routing'!$A:$P,16,FALSE),1),"-")</f>
        <v>-</v>
      </c>
      <c r="W11" s="24" t="str">
        <f>IFERROR(VLOOKUP(E11,'settings-routing'!$A:$M,13,0),"-")</f>
        <v>-</v>
      </c>
      <c r="X11" s="25" t="str">
        <f>IFERROR(VLOOKUP(D11,'sys-backorder details'!D:U,18,0),"-")</f>
        <v>-</v>
      </c>
      <c r="Y11" s="25" t="str">
        <f>IFERROR(VLOOKUP(E11,'settings-routing'!$A:$I,9,FALSE),"x")</f>
        <v>x</v>
      </c>
      <c r="Z11" s="22" t="str">
        <f>IFERROR(IF(S11="Firm",VLOOKUP(E11,'settings-routing'!A:C,3,0)*M11,""),"-")</f>
        <v/>
      </c>
      <c r="AA11" s="13"/>
      <c r="AB11" s="34"/>
      <c r="AC11" s="34"/>
      <c r="AD11" s="34"/>
    </row>
    <row r="12" ht="12.75" customHeight="1">
      <c r="A12" s="13" t="s">
        <v>40</v>
      </c>
      <c r="B12" s="15"/>
      <c r="C12" s="26" t="str">
        <f>IFERROR(VLOOKUP(B12,'sys-backorder details'!A:I,3,0),"")</f>
        <v/>
      </c>
      <c r="D12" s="27" t="str">
        <f>IFERROR(IFERROR(VLOOKUP(B12,'sys-backorder details'!A:I,4,0),VLOOKUP(B12,#REF!,4,0)),"")</f>
        <v/>
      </c>
      <c r="E12" s="28" t="s">
        <v>41</v>
      </c>
      <c r="F12" s="27" t="str">
        <f>IFERROR(VLOOKUP(E12,'item dashboard'!A:B,2,0),"")</f>
        <v>100 gm Natural Petroleum jerry jar</v>
      </c>
      <c r="G12" s="29">
        <f>IFERROR(VLOOKUP(E12,'item dashboard'!A:D,4,0),"")</f>
        <v>241</v>
      </c>
      <c r="H12" s="29">
        <f>IFERROR(VLOOKUP(E12,'item dashboard'!A:H,8,0)+VLOOKUP(E12,'item dashboard'!A:I,9,0),"")</f>
        <v>0</v>
      </c>
      <c r="I12" s="29">
        <f>IFERROR(VLOOKUP(E12,'item dashboard'!A:F,6,0),"")</f>
        <v>0</v>
      </c>
      <c r="J12" s="30">
        <f t="shared" si="5"/>
        <v>-241</v>
      </c>
      <c r="K12" s="31">
        <f>IFERROR(VLOOKUP(E12,'settings-routing'!A:G,6,0),"x")</f>
        <v>1</v>
      </c>
      <c r="L12" s="31">
        <f>IFERROR(VLOOKUP(E12,'settings-routing'!A:G,7,0),"x")</f>
        <v>14</v>
      </c>
      <c r="M12" s="32" t="str">
        <f t="shared" si="6"/>
        <v/>
      </c>
      <c r="N12" s="31">
        <v>0.0</v>
      </c>
      <c r="O12" s="18">
        <f t="shared" si="1"/>
        <v>0</v>
      </c>
      <c r="P12" s="19">
        <f t="shared" si="2"/>
        <v>1</v>
      </c>
      <c r="Q12" s="20" t="str">
        <f t="shared" si="3"/>
        <v/>
      </c>
      <c r="R12" s="20" t="str">
        <f t="shared" si="4"/>
        <v/>
      </c>
      <c r="S12" s="13" t="s">
        <v>26</v>
      </c>
      <c r="T12" s="22">
        <f>SUMIF('recent update 101-111'!$B:$B,'Production Plan'!E12,'recent update 101-111'!$G:$G)</f>
        <v>0</v>
      </c>
      <c r="U12" s="22" t="str">
        <f>IF(T12&gt;0,VLOOKUP(E12,'recent update 101-111'!B:M,12,0),"")</f>
        <v/>
      </c>
      <c r="V12" s="33" t="str">
        <f>IFERROR(MROUND(VLOOKUP(E12,'settings-routing'!$A:$P,16,FALSE),1),"-")</f>
        <v>-</v>
      </c>
      <c r="W12" s="24" t="str">
        <f>IFERROR(VLOOKUP(E12,'settings-routing'!$A:$M,13,0),"-")</f>
        <v>-</v>
      </c>
      <c r="X12" s="25" t="str">
        <f>IFERROR(VLOOKUP(D12,'sys-backorder details'!D:U,18,0),"-")</f>
        <v>-</v>
      </c>
      <c r="Y12" s="25" t="str">
        <f>IFERROR(VLOOKUP(E12,'settings-routing'!$A:$I,9,FALSE),"x")</f>
        <v>V-B-HDPEBLOW 0.25-0.35</v>
      </c>
      <c r="Z12" s="22" t="str">
        <f>IFERROR(IF(S12="Firm",VLOOKUP(E12,'settings-routing'!A:C,3,0)*M12,""),"-")</f>
        <v/>
      </c>
      <c r="AA12" s="13"/>
      <c r="AB12" s="13"/>
      <c r="AC12" s="13"/>
      <c r="AD12" s="13"/>
    </row>
    <row r="13" ht="12.75" customHeight="1">
      <c r="A13" s="13" t="s">
        <v>42</v>
      </c>
      <c r="B13" s="13" t="s">
        <v>43</v>
      </c>
      <c r="C13" s="35">
        <f>IFERROR(VLOOKUP(B13,'sys-backorder details'!A:I,3,0),"")</f>
        <v>43396</v>
      </c>
      <c r="D13" s="36" t="str">
        <f>IFERROR(IFERROR(VLOOKUP(B13,'sys-backorder details'!A:I,4,0),VLOOKUP(B13,#REF!,4,0)),"")</f>
        <v>KANGA BRANDS CO LTD</v>
      </c>
      <c r="E13" s="44" t="str">
        <f>IFERROR(VLOOKUP(B13,'sys-backorder details'!A:L,5,0),"")</f>
        <v>B-G23P-CL8</v>
      </c>
      <c r="F13" s="36" t="str">
        <f>IFERROR(VLOOKUP(E13,'item dashboard'!A:B,2,0),"")</f>
        <v>60 gm Pvc Clear jar</v>
      </c>
      <c r="G13" s="37">
        <f>IFERROR(VLOOKUP(E13,'item dashboard'!A:D,4,0),"")</f>
        <v>73664</v>
      </c>
      <c r="H13" s="37">
        <f>IFERROR(VLOOKUP(E13,'item dashboard'!A:H,8,0)+VLOOKUP(E13,'item dashboard'!A:I,9,0),"")</f>
        <v>0</v>
      </c>
      <c r="I13" s="37">
        <f>IFERROR(VLOOKUP(E13,'item dashboard'!A:F,6,0),"")</f>
        <v>0</v>
      </c>
      <c r="J13" s="38">
        <f t="shared" si="5"/>
        <v>-73664</v>
      </c>
      <c r="K13" s="31">
        <f>IFERROR(VLOOKUP(E13,'settings-routing'!A:G,6,0),"x")</f>
        <v>2</v>
      </c>
      <c r="L13" s="31">
        <f>IFERROR(VLOOKUP(E13,'settings-routing'!A:G,7,0),"x")</f>
        <v>13</v>
      </c>
      <c r="M13" s="32" t="str">
        <f t="shared" si="6"/>
        <v/>
      </c>
      <c r="N13" s="31">
        <f t="shared" ref="N13:N14" si="8">J13</f>
        <v>-73664</v>
      </c>
      <c r="O13" s="18">
        <f t="shared" si="1"/>
        <v>-5.541851852</v>
      </c>
      <c r="P13" s="19">
        <f t="shared" si="2"/>
        <v>1</v>
      </c>
      <c r="Q13" s="20" t="str">
        <f t="shared" si="3"/>
        <v/>
      </c>
      <c r="R13" s="20" t="str">
        <f t="shared" si="4"/>
        <v/>
      </c>
      <c r="S13" s="13" t="s">
        <v>31</v>
      </c>
      <c r="T13" s="22">
        <f>SUMIF('recent update 101-111'!$B:$B,'Production Plan'!E13,'recent update 101-111'!$G:$G)</f>
        <v>1015</v>
      </c>
      <c r="U13" s="22" t="str">
        <f>IF(T13&gt;0,VLOOKUP(E13,'recent update 101-111'!B:M,12,0),"")</f>
        <v>#ERROR!</v>
      </c>
      <c r="V13" s="33" t="str">
        <f>IFERROR(MROUND(VLOOKUP(E13,'settings-routing'!$A:$P,16,FALSE),1),"-")</f>
        <v>-</v>
      </c>
      <c r="W13" s="24" t="str">
        <f>IFERROR(VLOOKUP(E13,'settings-routing'!$A:$M,13,0),"-")</f>
        <v>-</v>
      </c>
      <c r="X13" s="25" t="str">
        <f>IFERROR(VLOOKUP(D13,'sys-backorder details'!D:U,18,0),"-")</f>
        <v>30 Days</v>
      </c>
      <c r="Y13" s="25" t="str">
        <f>IFERROR(VLOOKUP(E13,'settings-routing'!$A:$I,9,FALSE),"x")</f>
        <v>V-B-PVC 61EVC5</v>
      </c>
      <c r="Z13" s="22">
        <f>IFERROR(IF(S13="Firm",VLOOKUP(E13,'settings-routing'!A:C,3,0)*M13,""),"-")</f>
        <v>0</v>
      </c>
      <c r="AA13" s="13"/>
      <c r="AB13" s="13"/>
      <c r="AC13" s="13"/>
      <c r="AD13" s="13"/>
    </row>
    <row r="14" ht="12.75" customHeight="1">
      <c r="A14" s="13" t="s">
        <v>44</v>
      </c>
      <c r="B14" s="13" t="s">
        <v>45</v>
      </c>
      <c r="C14" s="26">
        <f>IFERROR(VLOOKUP(B14,'sys-backorder details'!A:I,3,0),"")</f>
        <v>43404</v>
      </c>
      <c r="D14" s="27" t="str">
        <f>IFERROR(IFERROR(VLOOKUP(B14,'sys-backorder details'!A:I,4,0),VLOOKUP(B14,#REF!,4,0)),"")</f>
        <v>SERVECHEM (K) LTD</v>
      </c>
      <c r="E14" s="28" t="str">
        <f>IFERROR(VLOOKUP(B14,'sys-backorder details'!A:L,5,0),"")</f>
        <v>B-250SRV-PW21</v>
      </c>
      <c r="F14" s="27" t="str">
        <f>IFERROR(VLOOKUP(E14,'item dashboard'!A:B,2,0),"")</f>
        <v>250 ml Servechem Pearly White Lotion Bottle</v>
      </c>
      <c r="G14" s="29">
        <f>IFERROR(VLOOKUP(E14,'item dashboard'!A:D,4,0),"")</f>
        <v>300</v>
      </c>
      <c r="H14" s="29">
        <f>IFERROR(VLOOKUP(E14,'item dashboard'!A:H,8,0)+VLOOKUP(E14,'item dashboard'!A:I,9,0),"")</f>
        <v>0</v>
      </c>
      <c r="I14" s="29">
        <f>IFERROR(VLOOKUP(E14,'item dashboard'!A:F,6,0),"")</f>
        <v>0</v>
      </c>
      <c r="J14" s="30">
        <f t="shared" si="5"/>
        <v>-300</v>
      </c>
      <c r="K14" s="31">
        <f>IFERROR(VLOOKUP(E14,'settings-routing'!A:G,6,0),"x")</f>
        <v>1</v>
      </c>
      <c r="L14" s="31">
        <f>IFERROR(VLOOKUP(E14,'settings-routing'!A:G,7,0),"x")</f>
        <v>16</v>
      </c>
      <c r="M14" s="32" t="str">
        <f t="shared" si="6"/>
        <v/>
      </c>
      <c r="N14" s="31">
        <f t="shared" si="8"/>
        <v>-300</v>
      </c>
      <c r="O14" s="18">
        <f t="shared" si="1"/>
        <v>-0.05555555556</v>
      </c>
      <c r="P14" s="19">
        <f t="shared" si="2"/>
        <v>1</v>
      </c>
      <c r="Q14" s="20" t="str">
        <f t="shared" si="3"/>
        <v/>
      </c>
      <c r="R14" s="20" t="str">
        <f t="shared" si="4"/>
        <v/>
      </c>
      <c r="S14" s="13" t="s">
        <v>31</v>
      </c>
      <c r="T14" s="22">
        <f>SUMIF('recent update 101-111'!$B:$B,'Production Plan'!E14,'recent update 101-111'!$G:$G)</f>
        <v>259</v>
      </c>
      <c r="U14" s="22" t="str">
        <f>IF(T14&gt;0,VLOOKUP(E14,'recent update 101-111'!B:M,12,0),"")</f>
        <v>#ERROR!</v>
      </c>
      <c r="V14" s="33" t="str">
        <f>IFERROR(MROUND(VLOOKUP(E14,'settings-routing'!$A:$P,16,FALSE),1),"-")</f>
        <v>-</v>
      </c>
      <c r="W14" s="24" t="str">
        <f>IFERROR(VLOOKUP(E14,'settings-routing'!$A:$M,13,0),"-")</f>
        <v>-</v>
      </c>
      <c r="X14" s="25" t="str">
        <f>IFERROR(VLOOKUP(D14,'sys-backorder details'!D:U,18,0),"-")</f>
        <v>15 Days</v>
      </c>
      <c r="Y14" s="25" t="str">
        <f>IFERROR(VLOOKUP(E14,'settings-routing'!$A:$I,9,FALSE),"x")</f>
        <v>V-B-HDPEBLOW 0.25-0.35</v>
      </c>
      <c r="Z14" s="22">
        <f>IFERROR(IF(S14="Firm",VLOOKUP(E14,'settings-routing'!A:C,3,0)*M14,""),"-")</f>
        <v>0</v>
      </c>
      <c r="AA14" s="13"/>
      <c r="AB14" s="13"/>
      <c r="AC14" s="13"/>
      <c r="AD14" s="13"/>
    </row>
    <row r="15" ht="12.75" customHeight="1">
      <c r="A15" s="13" t="s">
        <v>46</v>
      </c>
      <c r="B15" s="15"/>
      <c r="C15" s="35"/>
      <c r="D15" s="36" t="s">
        <v>24</v>
      </c>
      <c r="E15" s="45" t="s">
        <v>47</v>
      </c>
      <c r="F15" s="45" t="str">
        <f>IFERROR(VLOOKUP(E15,'item dashboard'!A:B,2,0),"")</f>
        <v>250 ml White milk Bottle</v>
      </c>
      <c r="G15" s="37">
        <f>IFERROR(VLOOKUP(E15,'item dashboard'!A:D,4,0),"")</f>
        <v>864</v>
      </c>
      <c r="H15" s="37">
        <f>IFERROR(VLOOKUP(E15,'item dashboard'!A:H,8,0)+VLOOKUP(E15,'item dashboard'!A:I,9,0),"")</f>
        <v>0</v>
      </c>
      <c r="I15" s="37">
        <f>IFERROR(VLOOKUP(E15,'item dashboard'!A:F,6,0),"")</f>
        <v>0</v>
      </c>
      <c r="J15" s="38">
        <f t="shared" si="5"/>
        <v>-864</v>
      </c>
      <c r="K15" s="31">
        <f>IFERROR(VLOOKUP(E15,'settings-routing'!A:G,6,0),"x")</f>
        <v>2</v>
      </c>
      <c r="L15" s="31">
        <f>IFERROR(VLOOKUP(E15,'settings-routing'!A:G,7,0),"x")</f>
        <v>18.52</v>
      </c>
      <c r="M15" s="32" t="str">
        <f t="shared" si="6"/>
        <v/>
      </c>
      <c r="N15" s="31">
        <f>7200</f>
        <v>7200</v>
      </c>
      <c r="O15" s="18">
        <f t="shared" si="1"/>
        <v>0.7716666667</v>
      </c>
      <c r="P15" s="19">
        <f t="shared" si="2"/>
        <v>1</v>
      </c>
      <c r="Q15" s="20">
        <f t="shared" si="3"/>
        <v>45478</v>
      </c>
      <c r="R15" s="20">
        <f t="shared" si="4"/>
        <v>45478.77167</v>
      </c>
      <c r="S15" s="13" t="s">
        <v>31</v>
      </c>
      <c r="T15" s="22">
        <f>SUMIF('recent update 101-111'!$B:$B,'Production Plan'!E15,'recent update 101-111'!$G:$G)</f>
        <v>0</v>
      </c>
      <c r="U15" s="22" t="str">
        <f>IF(T15&gt;0,VLOOKUP(E15,'recent update 101-111'!B:M,12,0),"")</f>
        <v/>
      </c>
      <c r="V15" s="33" t="str">
        <f>IFERROR(MROUND(VLOOKUP(E15,'settings-routing'!$A:$P,16,FALSE),1),"-")</f>
        <v>-</v>
      </c>
      <c r="W15" s="24" t="str">
        <f>IFERROR(VLOOKUP(E15,'settings-routing'!$A:$M,13,0),"-")</f>
        <v>-</v>
      </c>
      <c r="X15" s="25" t="str">
        <f>IFERROR(VLOOKUP(D15,'sys-backorder details'!D:U,18,0),"-")</f>
        <v>Cash/Current Cheque</v>
      </c>
      <c r="Y15" s="25" t="str">
        <f>IFERROR(VLOOKUP(E15,'settings-routing'!$A:$I,9,FALSE),"x")</f>
        <v>V-B-HDPEBLOW 0.25-0.35</v>
      </c>
      <c r="Z15" s="22">
        <f>IFERROR(IF(S15="Firm",VLOOKUP(E15,'settings-routing'!A:C,3,0)*M15,""),"-")</f>
        <v>0</v>
      </c>
      <c r="AA15" s="13"/>
      <c r="AB15" s="13"/>
      <c r="AC15" s="13"/>
      <c r="AD15" s="13"/>
    </row>
    <row r="16" ht="12.75" customHeight="1">
      <c r="A16" s="43" t="s">
        <v>48</v>
      </c>
      <c r="B16" s="15"/>
      <c r="C16" s="26" t="str">
        <f>IFERROR(VLOOKUP(B16,'sys-backorder details'!A:I,3,0),"")</f>
        <v/>
      </c>
      <c r="D16" s="27" t="str">
        <f>IFERROR(IFERROR(VLOOKUP(B16,'sys-backorder details'!A:I,4,0),VLOOKUP(B16,#REF!,4,0)),"")</f>
        <v/>
      </c>
      <c r="E16" s="27" t="str">
        <f>IFERROR(VLOOKUP(B16,'sys-backorder details'!A:L,5,0),"")</f>
        <v/>
      </c>
      <c r="F16" s="27" t="str">
        <f>IFERROR(VLOOKUP(E16,'item dashboard'!A:B,2,0),"")</f>
        <v/>
      </c>
      <c r="G16" s="29" t="str">
        <f>IFERROR(VLOOKUP(E16,'item dashboard'!A:D,4,0),"")</f>
        <v/>
      </c>
      <c r="H16" s="29" t="str">
        <f>IFERROR(VLOOKUP(E16,'item dashboard'!A:H,8,0)+VLOOKUP(E16,'item dashboard'!A:I,9,0),"")</f>
        <v/>
      </c>
      <c r="I16" s="29" t="str">
        <f>IFERROR(VLOOKUP(E16,'item dashboard'!A:F,6,0),"")</f>
        <v/>
      </c>
      <c r="J16" s="30">
        <f t="shared" si="5"/>
        <v>0</v>
      </c>
      <c r="K16" s="31" t="str">
        <f>IFERROR(VLOOKUP(E16,'settings-routing'!A:G,6,0),"x")</f>
        <v>x</v>
      </c>
      <c r="L16" s="31" t="str">
        <f>IFERROR(VLOOKUP(E16,'settings-routing'!A:G,7,0),"x")</f>
        <v>x</v>
      </c>
      <c r="M16" s="32" t="str">
        <f t="shared" si="6"/>
        <v/>
      </c>
      <c r="N16" s="31">
        <f t="shared" ref="N16:N19" si="9">J16</f>
        <v>0</v>
      </c>
      <c r="O16" s="18" t="str">
        <f t="shared" si="1"/>
        <v/>
      </c>
      <c r="P16" s="19" t="str">
        <f t="shared" si="2"/>
        <v/>
      </c>
      <c r="Q16" s="20" t="str">
        <f t="shared" si="3"/>
        <v/>
      </c>
      <c r="R16" s="20" t="str">
        <f t="shared" si="4"/>
        <v/>
      </c>
      <c r="S16" s="13" t="s">
        <v>26</v>
      </c>
      <c r="T16" s="22">
        <f>SUMIF('recent update 101-111'!$B:$B,'Production Plan'!E16,'recent update 101-111'!$G:$G)</f>
        <v>0</v>
      </c>
      <c r="U16" s="22" t="str">
        <f>IF(T16&gt;0,VLOOKUP(E16,'recent update 101-111'!B:M,12,0),"")</f>
        <v/>
      </c>
      <c r="V16" s="33" t="str">
        <f>IFERROR(MROUND(VLOOKUP(E16,'settings-routing'!$A:$P,16,FALSE),1),"-")</f>
        <v>-</v>
      </c>
      <c r="W16" s="24" t="str">
        <f>IFERROR(VLOOKUP(E16,'settings-routing'!$A:$M,13,0),"-")</f>
        <v>-</v>
      </c>
      <c r="X16" s="25" t="str">
        <f>IFERROR(VLOOKUP(D16,'sys-backorder details'!D:U,18,0),"-")</f>
        <v>-</v>
      </c>
      <c r="Y16" s="25" t="str">
        <f>IFERROR(VLOOKUP(E16,'settings-routing'!$A:$I,9,FALSE),"x")</f>
        <v>x</v>
      </c>
      <c r="Z16" s="22" t="str">
        <f>IFERROR(IF(S16="Firm",VLOOKUP(E16,'settings-routing'!A:C,3,0)*M16,""),"-")</f>
        <v/>
      </c>
      <c r="AA16" s="13"/>
      <c r="AB16" s="13"/>
      <c r="AC16" s="13"/>
      <c r="AD16" s="13"/>
    </row>
    <row r="17" ht="12.75" customHeight="1">
      <c r="A17" s="43" t="s">
        <v>49</v>
      </c>
      <c r="B17" s="15"/>
      <c r="C17" s="26" t="str">
        <f>IFERROR(VLOOKUP(B17,'sys-backorder details'!A:I,3,0),"")</f>
        <v/>
      </c>
      <c r="D17" s="27" t="str">
        <f>IFERROR(IFERROR(VLOOKUP(B17,'sys-backorder details'!A:I,4,0),VLOOKUP(B17,#REF!,4,0)),"")</f>
        <v/>
      </c>
      <c r="E17" s="27" t="str">
        <f>IFERROR(VLOOKUP(B17,'sys-backorder details'!A:L,5,0),"")</f>
        <v/>
      </c>
      <c r="F17" s="27" t="str">
        <f>IFERROR(VLOOKUP(E17,'item dashboard'!A:B,2,0),"")</f>
        <v/>
      </c>
      <c r="G17" s="29" t="str">
        <f>IFERROR(VLOOKUP(E17,'item dashboard'!A:D,4,0),"")</f>
        <v/>
      </c>
      <c r="H17" s="29" t="str">
        <f>IFERROR(VLOOKUP(E17,'item dashboard'!A:H,8,0)+VLOOKUP(E17,'item dashboard'!A:I,9,0),"")</f>
        <v/>
      </c>
      <c r="I17" s="29" t="str">
        <f>IFERROR(VLOOKUP(E17,'item dashboard'!A:F,6,0),"")</f>
        <v/>
      </c>
      <c r="J17" s="30">
        <f t="shared" si="5"/>
        <v>0</v>
      </c>
      <c r="K17" s="31" t="str">
        <f>IFERROR(VLOOKUP(E17,'settings-routing'!A:G,6,0),"x")</f>
        <v>x</v>
      </c>
      <c r="L17" s="31" t="str">
        <f>IFERROR(VLOOKUP(E17,'settings-routing'!A:G,7,0),"x")</f>
        <v>x</v>
      </c>
      <c r="M17" s="32" t="str">
        <f t="shared" si="6"/>
        <v/>
      </c>
      <c r="N17" s="31">
        <f t="shared" si="9"/>
        <v>0</v>
      </c>
      <c r="O17" s="18" t="str">
        <f t="shared" si="1"/>
        <v/>
      </c>
      <c r="P17" s="19" t="str">
        <f t="shared" si="2"/>
        <v/>
      </c>
      <c r="Q17" s="20" t="str">
        <f t="shared" si="3"/>
        <v/>
      </c>
      <c r="R17" s="20" t="str">
        <f t="shared" si="4"/>
        <v/>
      </c>
      <c r="S17" s="13" t="s">
        <v>26</v>
      </c>
      <c r="T17" s="22">
        <f>SUMIF('recent update 101-111'!$B:$B,'Production Plan'!E17,'recent update 101-111'!$G:$G)</f>
        <v>0</v>
      </c>
      <c r="U17" s="22" t="str">
        <f>IF(T17&gt;0,VLOOKUP(E17,'recent update 101-111'!B:M,12,0),"")</f>
        <v/>
      </c>
      <c r="V17" s="33" t="str">
        <f>IFERROR(MROUND(VLOOKUP(E17,'settings-routing'!$A:$P,16,FALSE),1),"-")</f>
        <v>-</v>
      </c>
      <c r="W17" s="24" t="str">
        <f>IFERROR(VLOOKUP(E17,'settings-routing'!$A:$M,13,0),"-")</f>
        <v>-</v>
      </c>
      <c r="X17" s="25" t="str">
        <f>IFERROR(VLOOKUP(D17,'sys-backorder details'!D:U,18,0),"-")</f>
        <v>-</v>
      </c>
      <c r="Y17" s="25" t="str">
        <f>IFERROR(VLOOKUP(E17,'settings-routing'!$A:$I,9,FALSE),"x")</f>
        <v>x</v>
      </c>
      <c r="Z17" s="22" t="str">
        <f>IFERROR(IF(S17="Firm",VLOOKUP(E17,'settings-routing'!A:C,3,0)*M17,""),"-")</f>
        <v/>
      </c>
      <c r="AA17" s="13"/>
      <c r="AB17" s="13"/>
      <c r="AC17" s="13"/>
      <c r="AD17" s="13"/>
    </row>
    <row r="18" ht="12.75" customHeight="1">
      <c r="A18" s="43" t="s">
        <v>50</v>
      </c>
      <c r="B18" s="15" t="s">
        <v>51</v>
      </c>
      <c r="C18" s="35">
        <f>IFERROR(VLOOKUP(B18,'sys-backorder details'!A:I,3,0),"")</f>
        <v>43405</v>
      </c>
      <c r="D18" s="36" t="str">
        <f>IFERROR(IFERROR(VLOOKUP(B18,'sys-backorder details'!A:I,4,0),VLOOKUP(B18,#REF!,4,0)),"")</f>
        <v>EXCEL CHEMICALS LIMITED</v>
      </c>
      <c r="E18" s="44" t="str">
        <f>IFERROR(VLOOKUP(B18,'sys-backorder details'!A:L,5,0),"")</f>
        <v>B-200COC-W35</v>
      </c>
      <c r="F18" s="36" t="str">
        <f>IFERROR(VLOOKUP(E18,'item dashboard'!A:B,2,0),"")</f>
        <v>200 gm Cocoa Excel White jar</v>
      </c>
      <c r="G18" s="37">
        <f>IFERROR(VLOOKUP(E18,'item dashboard'!A:D,4,0),"")</f>
        <v>150</v>
      </c>
      <c r="H18" s="37">
        <f>IFERROR(VLOOKUP(E18,'item dashboard'!A:H,8,0)+VLOOKUP(E18,'item dashboard'!A:I,9,0),"")</f>
        <v>0</v>
      </c>
      <c r="I18" s="37">
        <f>IFERROR(VLOOKUP(E18,'item dashboard'!A:F,6,0),"")</f>
        <v>0</v>
      </c>
      <c r="J18" s="38">
        <f t="shared" si="5"/>
        <v>-150</v>
      </c>
      <c r="K18" s="31">
        <f>IFERROR(VLOOKUP(E18,'settings-routing'!A:G,6,0),"x")</f>
        <v>2</v>
      </c>
      <c r="L18" s="31">
        <f>IFERROR(VLOOKUP(E18,'settings-routing'!A:G,7,0),"x")</f>
        <v>28</v>
      </c>
      <c r="M18" s="32" t="str">
        <f t="shared" si="6"/>
        <v/>
      </c>
      <c r="N18" s="31">
        <f t="shared" si="9"/>
        <v>-150</v>
      </c>
      <c r="O18" s="18">
        <f t="shared" si="1"/>
        <v>-0.02430555556</v>
      </c>
      <c r="P18" s="19">
        <f t="shared" si="2"/>
        <v>1</v>
      </c>
      <c r="Q18" s="20" t="str">
        <f t="shared" si="3"/>
        <v/>
      </c>
      <c r="R18" s="20" t="str">
        <f t="shared" si="4"/>
        <v/>
      </c>
      <c r="S18" s="13" t="s">
        <v>31</v>
      </c>
      <c r="T18" s="22">
        <f>SUMIF('recent update 101-111'!$B:$B,'Production Plan'!E18,'recent update 101-111'!$G:$G)</f>
        <v>0</v>
      </c>
      <c r="U18" s="22" t="str">
        <f>IF(T18&gt;0,VLOOKUP(E18,'recent update 101-111'!B:M,12,0),"")</f>
        <v/>
      </c>
      <c r="V18" s="33" t="str">
        <f>IFERROR(MROUND(VLOOKUP(E18,'settings-routing'!$A:$P,16,FALSE),1),"-")</f>
        <v>-</v>
      </c>
      <c r="W18" s="24" t="str">
        <f>IFERROR(VLOOKUP(E18,'settings-routing'!$A:$M,13,0),"-")</f>
        <v>-</v>
      </c>
      <c r="X18" s="25" t="str">
        <f>IFERROR(VLOOKUP(D18,'sys-backorder details'!D:U,18,0),"-")</f>
        <v>7 Days</v>
      </c>
      <c r="Y18" s="25" t="str">
        <f>IFERROR(VLOOKUP(E18,'settings-routing'!$A:$I,9,FALSE),"x")</f>
        <v>V-B-PPBLOW 2-3.4 MFI</v>
      </c>
      <c r="Z18" s="22">
        <f>IFERROR(IF(S18="Firm",VLOOKUP(E18,'settings-routing'!A:C,3,0)*M18,""),"-")</f>
        <v>0</v>
      </c>
      <c r="AA18" s="13"/>
      <c r="AB18" s="13"/>
      <c r="AC18" s="13"/>
      <c r="AD18" s="13"/>
    </row>
    <row r="19" ht="12.75" customHeight="1">
      <c r="A19" s="43" t="s">
        <v>52</v>
      </c>
      <c r="B19" s="15" t="s">
        <v>53</v>
      </c>
      <c r="C19" s="46">
        <f>IFERROR(VLOOKUP(B19,'sys-backorder details'!A:I,3,0),"")</f>
        <v>43402</v>
      </c>
      <c r="D19" s="36" t="str">
        <f>IFERROR(IFERROR(VLOOKUP(B19,'sys-backorder details'!A:I,4,0),VLOOKUP(B19,#REF!,4,0)),"")</f>
        <v>EXCEL CHEMICALS LIMITED</v>
      </c>
      <c r="E19" s="47" t="str">
        <f>IFERROR(VLOOKUP(B19,'sys-backorder details'!A:L,5,0),"")</f>
        <v>B-100COC-W22</v>
      </c>
      <c r="F19" s="47" t="str">
        <f>IFERROR(VLOOKUP(E19,'item dashboard'!A:B,2,0),"")</f>
        <v>100 gm Cocoa Excel White jar</v>
      </c>
      <c r="G19" s="48">
        <f>IFERROR(VLOOKUP(E19,'item dashboard'!A:D,4,0),"")</f>
        <v>6000</v>
      </c>
      <c r="H19" s="37">
        <f>IFERROR(VLOOKUP(E19,'item dashboard'!A:H,8,0)+VLOOKUP(E19,'item dashboard'!A:I,9,0),"")</f>
        <v>0</v>
      </c>
      <c r="I19" s="48">
        <f>IFERROR(VLOOKUP(E19,'item dashboard'!A:F,6,0),"")</f>
        <v>0</v>
      </c>
      <c r="J19" s="49">
        <f t="shared" si="5"/>
        <v>-6000</v>
      </c>
      <c r="K19" s="31">
        <f>IFERROR(VLOOKUP(E19,'settings-routing'!A:G,6,0),"x")</f>
        <v>2</v>
      </c>
      <c r="L19" s="31">
        <f>IFERROR(VLOOKUP(E19,'settings-routing'!A:G,7,0),"x")</f>
        <v>20</v>
      </c>
      <c r="M19" s="32" t="str">
        <f t="shared" si="6"/>
        <v/>
      </c>
      <c r="N19" s="31">
        <f t="shared" si="9"/>
        <v>-6000</v>
      </c>
      <c r="O19" s="18">
        <f t="shared" si="1"/>
        <v>-0.6944444444</v>
      </c>
      <c r="P19" s="19">
        <f t="shared" si="2"/>
        <v>1</v>
      </c>
      <c r="Q19" s="20" t="str">
        <f t="shared" si="3"/>
        <v/>
      </c>
      <c r="R19" s="20" t="str">
        <f t="shared" si="4"/>
        <v/>
      </c>
      <c r="S19" s="13" t="s">
        <v>31</v>
      </c>
      <c r="T19" s="22">
        <f>SUMIF('recent update 101-111'!$B:$B,'Production Plan'!E19,'recent update 101-111'!$G:$G)</f>
        <v>0</v>
      </c>
      <c r="U19" s="22" t="str">
        <f>IF(T19&gt;0,VLOOKUP(E19,'recent update 101-111'!B:M,12,0),"")</f>
        <v/>
      </c>
      <c r="V19" s="33" t="str">
        <f>IFERROR(MROUND(VLOOKUP(E19,'settings-routing'!$A:$P,16,FALSE),1),"-")</f>
        <v>-</v>
      </c>
      <c r="W19" s="24" t="str">
        <f>IFERROR(VLOOKUP(E19,'settings-routing'!$A:$M,13,0),"-")</f>
        <v>-</v>
      </c>
      <c r="X19" s="25" t="str">
        <f>IFERROR(VLOOKUP(D19,'sys-backorder details'!D:U,18,0),"-")</f>
        <v>7 Days</v>
      </c>
      <c r="Y19" s="25" t="str">
        <f>IFERROR(VLOOKUP(E19,'settings-routing'!$A:$I,9,FALSE),"x")</f>
        <v>V-B-PPBLOW 2-3.4 MFI</v>
      </c>
      <c r="Z19" s="22">
        <f>IFERROR(IF(S19="Firm",VLOOKUP(E19,'settings-routing'!A:C,3,0)*M19,""),"-")</f>
        <v>0</v>
      </c>
      <c r="AA19" s="13"/>
      <c r="AB19" s="13"/>
      <c r="AC19" s="13"/>
      <c r="AD19" s="13"/>
    </row>
    <row r="20" ht="12.75" customHeight="1">
      <c r="A20" s="43" t="s">
        <v>54</v>
      </c>
      <c r="B20" s="15" t="s">
        <v>55</v>
      </c>
      <c r="C20" s="26">
        <f>IFERROR(VLOOKUP(B20,'sys-backorder details'!A:I,3,0),"")</f>
        <v>43381</v>
      </c>
      <c r="D20" s="27" t="str">
        <f>IFERROR(IFERROR(VLOOKUP(B20,'sys-backorder details'!A:I,4,0),VLOOKUP(B20,#REF!,4,0)),"")</f>
        <v>BIDCO AFRICA LIMITED</v>
      </c>
      <c r="E20" s="28" t="str">
        <f>IFERROR(VLOOKUP(B20,'sys-backorder details'!A:L,5,0),"")</f>
        <v>B-1GFRY-Y70</v>
      </c>
      <c r="F20" s="27" t="str">
        <f>IFERROR(VLOOKUP(E20,'item dashboard'!A:B,2,0),"")</f>
        <v>500 gm  Printed White Bottle</v>
      </c>
      <c r="G20" s="29">
        <f>IFERROR(VLOOKUP(E20,'item dashboard'!A:D,4,0),"")</f>
        <v>18880</v>
      </c>
      <c r="H20" s="29">
        <f>IFERROR(VLOOKUP(E20,'item dashboard'!A:H,8,0)+VLOOKUP(E20,'item dashboard'!A:I,9,0),"")</f>
        <v>0</v>
      </c>
      <c r="I20" s="29">
        <f>IFERROR(VLOOKUP(E20,'item dashboard'!A:F,6,0),"")</f>
        <v>0</v>
      </c>
      <c r="J20" s="30">
        <f t="shared" si="5"/>
        <v>-18880</v>
      </c>
      <c r="K20" s="31">
        <f>IFERROR(VLOOKUP(E20,'settings-routing'!A:G,6,0),"x")</f>
        <v>4</v>
      </c>
      <c r="L20" s="31">
        <f>IFERROR(VLOOKUP(E20,'settings-routing'!A:G,7,0),"x")</f>
        <v>29</v>
      </c>
      <c r="M20" s="32" t="str">
        <f t="shared" si="6"/>
        <v/>
      </c>
      <c r="N20" s="31" t="s">
        <v>56</v>
      </c>
      <c r="O20" s="18">
        <f t="shared" si="1"/>
        <v>0</v>
      </c>
      <c r="P20" s="19">
        <f t="shared" si="2"/>
        <v>1</v>
      </c>
      <c r="Q20" s="20">
        <f t="shared" si="3"/>
        <v>45478</v>
      </c>
      <c r="R20" s="20">
        <f t="shared" si="4"/>
        <v>45478</v>
      </c>
      <c r="S20" s="13" t="s">
        <v>26</v>
      </c>
      <c r="T20" s="22">
        <f>SUMIF('recent update 101-111'!$B:$B,'Production Plan'!E20,'recent update 101-111'!$G:$G)</f>
        <v>0</v>
      </c>
      <c r="U20" s="22" t="str">
        <f>IF(T20&gt;0,VLOOKUP(E20,'recent update 101-111'!B:M,12,0),"")</f>
        <v/>
      </c>
      <c r="V20" s="33" t="str">
        <f>IFERROR(MROUND(VLOOKUP(E20,'settings-routing'!$A:$P,16,FALSE),1),"-")</f>
        <v>-</v>
      </c>
      <c r="W20" s="24" t="str">
        <f>IFERROR(VLOOKUP(E20,'settings-routing'!$A:$M,13,0),"-")</f>
        <v>-</v>
      </c>
      <c r="X20" s="25" t="str">
        <f>IFERROR(VLOOKUP(D20,'sys-backorder details'!D:U,18,0),"-")</f>
        <v>60 Days</v>
      </c>
      <c r="Y20" s="25" t="str">
        <f>IFERROR(VLOOKUP(E20,'settings-routing'!$A:$I,9,FALSE),"x")</f>
        <v>V-B-HDPEBLOW 0.25-0.35</v>
      </c>
      <c r="Z20" s="22" t="str">
        <f>IFERROR(IF(S20="Firm",VLOOKUP(E20,'settings-routing'!A:C,3,0)*M20,""),"-")</f>
        <v/>
      </c>
      <c r="AA20" s="13"/>
      <c r="AB20" s="13"/>
      <c r="AC20" s="13"/>
      <c r="AD20" s="13"/>
    </row>
    <row r="21" ht="12.75" customHeight="1">
      <c r="A21" s="43" t="s">
        <v>57</v>
      </c>
      <c r="B21" s="15" t="s">
        <v>58</v>
      </c>
      <c r="C21" s="26">
        <f>IFERROR(VLOOKUP(B21,'sys-backorder details'!A:I,3,0),"")</f>
        <v>43381</v>
      </c>
      <c r="D21" s="27" t="str">
        <f>IFERROR(IFERROR(VLOOKUP(B21,'sys-backorder details'!A:I,4,0),VLOOKUP(B21,#REF!,4,0)),"")</f>
        <v>BIDCO AFRICA LIMITED</v>
      </c>
      <c r="E21" s="28" t="str">
        <f>IFERROR(VLOOKUP(B21,'sys-backorder details'!A:L,5,0),"")</f>
        <v>B-2GFRY-Y124</v>
      </c>
      <c r="F21" s="27" t="str">
        <f>IFERROR(VLOOKUP(E21,'item dashboard'!A:B,2,0),"")</f>
        <v>500 gm  Printed White Bottle</v>
      </c>
      <c r="G21" s="29">
        <f>IFERROR(VLOOKUP(E21,'item dashboard'!A:D,4,0),"")</f>
        <v>11800</v>
      </c>
      <c r="H21" s="29">
        <f>IFERROR(VLOOKUP(E21,'item dashboard'!A:H,8,0)+VLOOKUP(E21,'item dashboard'!A:I,9,0),"")</f>
        <v>0</v>
      </c>
      <c r="I21" s="29">
        <f>IFERROR(VLOOKUP(E21,'item dashboard'!A:F,6,0),"")</f>
        <v>0</v>
      </c>
      <c r="J21" s="30">
        <v>0.0</v>
      </c>
      <c r="K21" s="31">
        <f>IFERROR(VLOOKUP(E21,'settings-routing'!A:G,6,0),"x")</f>
        <v>2</v>
      </c>
      <c r="L21" s="31">
        <f>IFERROR(VLOOKUP(E21,'settings-routing'!A:G,7,0),"x")</f>
        <v>28</v>
      </c>
      <c r="M21" s="32" t="str">
        <f t="shared" si="6"/>
        <v/>
      </c>
      <c r="N21" s="31">
        <f>12000-G21</f>
        <v>200</v>
      </c>
      <c r="O21" s="18">
        <f t="shared" si="1"/>
        <v>0.03240740741</v>
      </c>
      <c r="P21" s="19">
        <f t="shared" si="2"/>
        <v>1</v>
      </c>
      <c r="Q21" s="20">
        <f t="shared" si="3"/>
        <v>45478</v>
      </c>
      <c r="R21" s="20">
        <f t="shared" si="4"/>
        <v>45478.03241</v>
      </c>
      <c r="S21" s="13" t="s">
        <v>31</v>
      </c>
      <c r="T21" s="22">
        <f>SUMIF('recent update 101-111'!$B:$B,'Production Plan'!E21,'recent update 101-111'!$G:$G)</f>
        <v>0</v>
      </c>
      <c r="U21" s="22" t="str">
        <f>IF(T21&gt;0,VLOOKUP(E21,'recent update 101-111'!B:M,12,0),"")</f>
        <v/>
      </c>
      <c r="V21" s="33" t="str">
        <f>IFERROR(MROUND(VLOOKUP(E21,'settings-routing'!$A:$P,16,FALSE),1),"-")</f>
        <v>-</v>
      </c>
      <c r="W21" s="24" t="str">
        <f>IFERROR(VLOOKUP(E21,'settings-routing'!$A:$M,13,0),"-")</f>
        <v>-</v>
      </c>
      <c r="X21" s="25" t="str">
        <f>IFERROR(VLOOKUP(D21,'sys-backorder details'!D:U,18,0),"-")</f>
        <v>60 Days</v>
      </c>
      <c r="Y21" s="25" t="str">
        <f>IFERROR(VLOOKUP(E21,'settings-routing'!$A:$I,9,FALSE),"x")</f>
        <v>V-B-HDPEBLOW 0.25-0.35</v>
      </c>
      <c r="Z21" s="22">
        <f>IFERROR(IF(S21="Firm",VLOOKUP(E21,'settings-routing'!A:C,3,0)*M21,""),"-")</f>
        <v>0</v>
      </c>
      <c r="AA21" s="13"/>
      <c r="AB21" s="34"/>
      <c r="AC21" s="34"/>
      <c r="AD21" s="34"/>
    </row>
    <row r="22" ht="12.75" customHeight="1">
      <c r="A22" s="43" t="s">
        <v>57</v>
      </c>
      <c r="B22" s="15" t="s">
        <v>59</v>
      </c>
      <c r="C22" s="26">
        <f>IFERROR(VLOOKUP(B22,'sys-backorder details'!A:I,3,0),"")</f>
        <v>43381</v>
      </c>
      <c r="D22" s="27" t="str">
        <f>IFERROR(IFERROR(VLOOKUP(B22,'sys-backorder details'!A:I,4,0),VLOOKUP(B22,#REF!,4,0)),"")</f>
        <v>BIDCO AFRICA LIMITED</v>
      </c>
      <c r="E22" s="28" t="str">
        <f>IFERROR(VLOOKUP(B22,'sys-backorder details'!A:L,5,0),"")</f>
        <v>B-3GFRY-Y175</v>
      </c>
      <c r="F22" s="27" t="str">
        <f>IFERROR(VLOOKUP(E22,'item dashboard'!A:B,2,0),"")</f>
        <v>3L Golden Fry Yellow Jerrycan</v>
      </c>
      <c r="G22" s="29">
        <f>IFERROR(VLOOKUP(E22,'item dashboard'!A:D,4,0),"")</f>
        <v>7840</v>
      </c>
      <c r="H22" s="29">
        <f>IFERROR(VLOOKUP(E22,'item dashboard'!A:H,8,0)+VLOOKUP(E22,'item dashboard'!A:I,9,0),"")</f>
        <v>0</v>
      </c>
      <c r="I22" s="29">
        <f>IFERROR(VLOOKUP(E22,'item dashboard'!A:F,6,0),"")</f>
        <v>0</v>
      </c>
      <c r="J22" s="30">
        <f>IFERROR(H22+I22-G22,0)</f>
        <v>-7840</v>
      </c>
      <c r="K22" s="31">
        <f>IFERROR(VLOOKUP(E22,'settings-routing'!A:G,6,0),"x")</f>
        <v>1</v>
      </c>
      <c r="L22" s="31">
        <f>IFERROR(VLOOKUP(E22,'settings-routing'!A:G,7,0),"x")</f>
        <v>30</v>
      </c>
      <c r="M22" s="32" t="str">
        <f t="shared" si="6"/>
        <v/>
      </c>
      <c r="N22" s="31">
        <f>9000-G22</f>
        <v>1160</v>
      </c>
      <c r="O22" s="18">
        <f t="shared" si="1"/>
        <v>0.4027777778</v>
      </c>
      <c r="P22" s="19">
        <f t="shared" si="2"/>
        <v>2</v>
      </c>
      <c r="Q22" s="20">
        <f t="shared" si="3"/>
        <v>45478.03241</v>
      </c>
      <c r="R22" s="20">
        <f t="shared" si="4"/>
        <v>45478.43519</v>
      </c>
      <c r="S22" s="13" t="s">
        <v>26</v>
      </c>
      <c r="T22" s="22">
        <f>SUMIF('recent update 101-111'!$B:$B,'Production Plan'!E22,'recent update 101-111'!$G:$G)</f>
        <v>0</v>
      </c>
      <c r="U22" s="22" t="str">
        <f>IF(T22&gt;0,VLOOKUP(E22,'recent update 101-111'!B:M,12,0),"")</f>
        <v/>
      </c>
      <c r="V22" s="33" t="str">
        <f>IFERROR(MROUND(VLOOKUP(E22,'settings-routing'!$A:$P,16,FALSE),1),"-")</f>
        <v>-</v>
      </c>
      <c r="W22" s="24" t="str">
        <f>IFERROR(VLOOKUP(E22,'settings-routing'!$A:$M,13,0),"-")</f>
        <v>-</v>
      </c>
      <c r="X22" s="25" t="str">
        <f>IFERROR(VLOOKUP(D22,'sys-backorder details'!D:U,18,0),"-")</f>
        <v>60 Days</v>
      </c>
      <c r="Y22" s="25" t="str">
        <f>IFERROR(VLOOKUP(E22,'settings-routing'!$A:$I,9,FALSE),"x")</f>
        <v>V-B-HDPEBLOW 0.25-0.35</v>
      </c>
      <c r="Z22" s="22" t="str">
        <f>IFERROR(IF(S22="Firm",VLOOKUP(E22,'settings-routing'!A:C,3,0)*M22,""),"-")</f>
        <v/>
      </c>
      <c r="AA22" s="13"/>
      <c r="AB22" s="34"/>
      <c r="AC22" s="34"/>
      <c r="AD22" s="34"/>
    </row>
    <row r="23" ht="12.75" customHeight="1">
      <c r="A23" s="43" t="s">
        <v>57</v>
      </c>
      <c r="B23" s="15" t="s">
        <v>58</v>
      </c>
      <c r="C23" s="26">
        <f>IFERROR(VLOOKUP(B23,'sys-backorder details'!A:I,3,0),"")</f>
        <v>43381</v>
      </c>
      <c r="D23" s="27" t="str">
        <f>IFERROR(IFERROR(VLOOKUP(B23,'sys-backorder details'!A:I,4,0),VLOOKUP(B23,#REF!,4,0)),"")</f>
        <v>BIDCO AFRICA LIMITED</v>
      </c>
      <c r="E23" s="28" t="s">
        <v>60</v>
      </c>
      <c r="F23" s="27" t="str">
        <f>IFERROR(VLOOKUP(E23,'item dashboard'!A:B,2,0),"")</f>
        <v>500 gm  Printed White Bottle</v>
      </c>
      <c r="G23" s="29">
        <f>IFERROR(VLOOKUP(E23,'item dashboard'!A:D,4,0),"")</f>
        <v>1760</v>
      </c>
      <c r="H23" s="29">
        <f>IFERROR(VLOOKUP(E23,'item dashboard'!A:H,8,0)+VLOOKUP(E23,'item dashboard'!A:I,9,0),"")</f>
        <v>0</v>
      </c>
      <c r="I23" s="29">
        <f>IFERROR(VLOOKUP(E23,'item dashboard'!A:F,6,0),"")</f>
        <v>0</v>
      </c>
      <c r="J23" s="30">
        <v>0.0</v>
      </c>
      <c r="K23" s="31">
        <f>IFERROR(VLOOKUP(E23,'settings-routing'!A:G,6,0),"x")</f>
        <v>1</v>
      </c>
      <c r="L23" s="31">
        <f>IFERROR(VLOOKUP(E23,'settings-routing'!A:G,7,0),"x")</f>
        <v>34</v>
      </c>
      <c r="M23" s="32" t="str">
        <f t="shared" si="6"/>
        <v/>
      </c>
      <c r="N23" s="31">
        <f>2000-G23</f>
        <v>240</v>
      </c>
      <c r="O23" s="18">
        <f t="shared" si="1"/>
        <v>0.09444444444</v>
      </c>
      <c r="P23" s="19">
        <f t="shared" si="2"/>
        <v>3</v>
      </c>
      <c r="Q23" s="20">
        <f t="shared" si="3"/>
        <v>45478.43519</v>
      </c>
      <c r="R23" s="20">
        <f t="shared" si="4"/>
        <v>45478.52963</v>
      </c>
      <c r="S23" s="13" t="s">
        <v>26</v>
      </c>
      <c r="T23" s="22">
        <f>SUMIF('recent update 101-111'!$B:$B,'Production Plan'!E23,'recent update 101-111'!$G:$G)</f>
        <v>0</v>
      </c>
      <c r="U23" s="22" t="str">
        <f>IF(T23&gt;0,VLOOKUP(E23,'recent update 101-111'!B:M,12,0),"")</f>
        <v/>
      </c>
      <c r="V23" s="33" t="str">
        <f>IFERROR(MROUND(VLOOKUP(E23,'settings-routing'!$A:$P,16,FALSE),1),"-")</f>
        <v>-</v>
      </c>
      <c r="W23" s="24" t="str">
        <f>IFERROR(VLOOKUP(E23,'settings-routing'!$A:$M,13,0),"-")</f>
        <v>-</v>
      </c>
      <c r="X23" s="25" t="str">
        <f>IFERROR(VLOOKUP(D23,'sys-backorder details'!D:U,18,0),"-")</f>
        <v>60 Days</v>
      </c>
      <c r="Y23" s="25" t="str">
        <f>IFERROR(VLOOKUP(E23,'settings-routing'!$A:$I,9,FALSE),"x")</f>
        <v>V-B-HDPEBLOW 0.25-0.35</v>
      </c>
      <c r="Z23" s="22" t="str">
        <f>IFERROR(IF(S23="Firm",VLOOKUP(E23,'settings-routing'!A:C,3,0)*M23,""),"-")</f>
        <v/>
      </c>
      <c r="AA23" s="13"/>
      <c r="AB23" s="34"/>
      <c r="AC23" s="34"/>
      <c r="AD23" s="34"/>
    </row>
    <row r="24" ht="12.75" customHeight="1">
      <c r="A24" s="13" t="s">
        <v>61</v>
      </c>
      <c r="B24" s="13" t="s">
        <v>62</v>
      </c>
      <c r="C24" s="35">
        <f>IFERROR(VLOOKUP(B24,'sys-backorder details'!A:I,3,0),"")</f>
        <v>43381</v>
      </c>
      <c r="D24" s="36" t="str">
        <f>IFERROR(VLOOKUP(B24,'sys-backorder details'!A:I,4,0),"")</f>
        <v>BIDCO AFRICA LIMITED</v>
      </c>
      <c r="E24" s="44" t="str">
        <f>IFERROR(VLOOKUP(B24,'sys-backorder details'!A:L,5,0),"")</f>
        <v>B-500GFRY-Y44</v>
      </c>
      <c r="F24" s="36" t="str">
        <f>IFERROR(VLOOKUP(E24,'item dashboard'!A:B,2,0),"")</f>
        <v>500 gm  Printed White Bottle</v>
      </c>
      <c r="G24" s="37">
        <f>IFERROR(VLOOKUP(E24,'item dashboard'!A:D,4,0),"")</f>
        <v>840</v>
      </c>
      <c r="H24" s="37">
        <f>IFERROR(VLOOKUP(E24,'item dashboard'!A:H,8,0)+VLOOKUP(E24,'item dashboard'!A:I,9,0),"")</f>
        <v>0</v>
      </c>
      <c r="I24" s="37">
        <f>IFERROR(VLOOKUP(E24,'item dashboard'!A:F,6,0),"")</f>
        <v>0</v>
      </c>
      <c r="J24" s="38">
        <f t="shared" ref="J24:J71" si="10">IFERROR(H24+I24-G24,0)</f>
        <v>-840</v>
      </c>
      <c r="K24" s="31">
        <f>IFERROR(VLOOKUP(E24,'settings-routing'!A:G,6,0),"x")</f>
        <v>2</v>
      </c>
      <c r="L24" s="31">
        <f>IFERROR(VLOOKUP(E24,'settings-routing'!A:G,7,0),"x")</f>
        <v>26</v>
      </c>
      <c r="M24" s="32" t="str">
        <f t="shared" si="6"/>
        <v/>
      </c>
      <c r="N24" s="31">
        <f>16000-G24</f>
        <v>15160</v>
      </c>
      <c r="O24" s="18">
        <f t="shared" si="1"/>
        <v>2.281018519</v>
      </c>
      <c r="P24" s="19">
        <f t="shared" si="2"/>
        <v>1</v>
      </c>
      <c r="Q24" s="20">
        <f t="shared" si="3"/>
        <v>45478</v>
      </c>
      <c r="R24" s="20">
        <f t="shared" si="4"/>
        <v>45480.28102</v>
      </c>
      <c r="S24" s="13" t="s">
        <v>31</v>
      </c>
      <c r="T24" s="22">
        <f>SUMIF('recent update 101-111'!$B:$B,'Production Plan'!E24,'recent update 101-111'!$G:$G)</f>
        <v>0</v>
      </c>
      <c r="U24" s="22" t="str">
        <f>IF(T24&gt;0,VLOOKUP(E24,'recent update 101-111'!B:M,12,0),"")</f>
        <v/>
      </c>
      <c r="V24" s="33" t="str">
        <f>IFERROR(MROUND(VLOOKUP(E24,'settings-routing'!$A:$P,16,FALSE),1),"-")</f>
        <v>-</v>
      </c>
      <c r="W24" s="24" t="str">
        <f>IFERROR(VLOOKUP(E24,'settings-routing'!$A:$M,13,0),"-")</f>
        <v>-</v>
      </c>
      <c r="X24" s="25" t="str">
        <f>IFERROR(VLOOKUP(D24,'sys-backorder details'!D:U,18,0),"-")</f>
        <v>60 Days</v>
      </c>
      <c r="Y24" s="25" t="str">
        <f>IFERROR(VLOOKUP(E24,'settings-routing'!$A:$I,9,FALSE),"x")</f>
        <v>V-B-HDPEBLOW 0.25-0.35</v>
      </c>
      <c r="Z24" s="22">
        <f>IFERROR(IF(S24="Firm",VLOOKUP(E24,'settings-routing'!A:C,3,0)*M24,""),"-")</f>
        <v>0</v>
      </c>
      <c r="AA24" s="13"/>
      <c r="AB24" s="13"/>
      <c r="AC24" s="13"/>
      <c r="AD24" s="13"/>
    </row>
    <row r="25" ht="12.75" customHeight="1">
      <c r="A25" s="13" t="s">
        <v>63</v>
      </c>
      <c r="B25" s="13" t="s">
        <v>64</v>
      </c>
      <c r="C25" s="35">
        <f>IFERROR(VLOOKUP(B25,'sys-backorder details'!A:I,3,0),"")</f>
        <v>43404</v>
      </c>
      <c r="D25" s="36" t="str">
        <f>IFERROR(IFERROR(VLOOKUP(B25,'sys-backorder details'!A:I,4,0),VLOOKUP(B25,#REF!,4,0)),"")</f>
        <v>SERVECHEM (K) LTD</v>
      </c>
      <c r="E25" s="44" t="str">
        <f>IFERROR(VLOOKUP(B25,'sys-backorder details'!A:L,5,0),"")</f>
        <v>B-400SRV-PW35</v>
      </c>
      <c r="F25" s="36" t="str">
        <f>IFERROR(VLOOKUP(E25,'item dashboard'!A:B,2,0),"")</f>
        <v>400 ml Servechem Pearly White Lotion Bottle</v>
      </c>
      <c r="G25" s="37">
        <f>IFERROR(VLOOKUP(E25,'item dashboard'!A:D,4,0),"")</f>
        <v>400</v>
      </c>
      <c r="H25" s="37">
        <f>IFERROR(VLOOKUP(E25,'item dashboard'!A:H,8,0)+VLOOKUP(E25,'item dashboard'!A:I,9,0),"")</f>
        <v>0</v>
      </c>
      <c r="I25" s="37">
        <f>IFERROR(VLOOKUP(E25,'item dashboard'!A:F,6,0),"")</f>
        <v>0</v>
      </c>
      <c r="J25" s="38">
        <f t="shared" si="10"/>
        <v>-400</v>
      </c>
      <c r="K25" s="31">
        <f>IFERROR(VLOOKUP(E25,'settings-routing'!A:G,6,0),"x")</f>
        <v>1</v>
      </c>
      <c r="L25" s="31">
        <f>IFERROR(VLOOKUP(E25,'settings-routing'!A:G,7,0),"x")</f>
        <v>19</v>
      </c>
      <c r="M25" s="32" t="str">
        <f t="shared" si="6"/>
        <v/>
      </c>
      <c r="N25" s="31">
        <f t="shared" ref="N25:N26" si="11">J25</f>
        <v>-400</v>
      </c>
      <c r="O25" s="18">
        <f t="shared" si="1"/>
        <v>-0.08796296296</v>
      </c>
      <c r="P25" s="19">
        <f t="shared" si="2"/>
        <v>1</v>
      </c>
      <c r="Q25" s="20" t="str">
        <f t="shared" si="3"/>
        <v/>
      </c>
      <c r="R25" s="20" t="str">
        <f t="shared" si="4"/>
        <v/>
      </c>
      <c r="S25" s="13" t="s">
        <v>31</v>
      </c>
      <c r="T25" s="22">
        <f>SUMIF('recent update 101-111'!$B:$B,'Production Plan'!E25,'recent update 101-111'!$G:$G)</f>
        <v>0</v>
      </c>
      <c r="U25" s="22" t="str">
        <f>IF(T25&gt;0,VLOOKUP(E25,'recent update 101-111'!B:M,12,0),"")</f>
        <v/>
      </c>
      <c r="V25" s="33" t="str">
        <f>IFERROR(MROUND(VLOOKUP(E25,'settings-routing'!$A:$P,16,FALSE),1),"-")</f>
        <v>-</v>
      </c>
      <c r="W25" s="24" t="str">
        <f>IFERROR(VLOOKUP(E25,'settings-routing'!$A:$M,13,0),"-")</f>
        <v>-</v>
      </c>
      <c r="X25" s="25" t="str">
        <f>IFERROR(VLOOKUP(D25,'sys-backorder details'!D:U,18,0),"-")</f>
        <v>15 Days</v>
      </c>
      <c r="Y25" s="25" t="str">
        <f>IFERROR(VLOOKUP(E25,'settings-routing'!$A:$I,9,FALSE),"x")</f>
        <v>V-B-HDPEBLOW 0.25-0.35</v>
      </c>
      <c r="Z25" s="22">
        <f>IFERROR(IF(S25="Firm",VLOOKUP(E25,'settings-routing'!A:C,3,0)*M25,""),"-")</f>
        <v>0</v>
      </c>
      <c r="AA25" s="13"/>
      <c r="AB25" s="13"/>
      <c r="AC25" s="13"/>
      <c r="AD25" s="13"/>
    </row>
    <row r="26" ht="12.75" customHeight="1">
      <c r="A26" s="13" t="s">
        <v>65</v>
      </c>
      <c r="B26" s="15" t="s">
        <v>66</v>
      </c>
      <c r="C26" s="35">
        <f>IFERROR(VLOOKUP(B26,'sys-backorder details'!A:I,3,0),"")</f>
        <v>43382</v>
      </c>
      <c r="D26" s="36" t="str">
        <f>IFERROR(IFERROR(VLOOKUP(B26,'sys-backorder details'!A:I,4,0),VLOOKUP(B26,#REF!,4,0)),"")</f>
        <v>QUANTUM LUBRICANTS( E.A) LIMITED</v>
      </c>
      <c r="E26" s="36" t="str">
        <f>IFERROR(VLOOKUP(B26,'sys-backorder details'!A:L,5,0),"")</f>
        <v>B-1LTROILZONE-BK75</v>
      </c>
      <c r="F26" s="36" t="str">
        <f>IFERROR(VLOOKUP(E26,'item dashboard'!A:B,2,0),"")</f>
        <v>1Ltr Black OilZone Bottle</v>
      </c>
      <c r="G26" s="37">
        <f>IFERROR(VLOOKUP(E26,'item dashboard'!A:D,4,0),"")</f>
        <v>0</v>
      </c>
      <c r="H26" s="37">
        <f>IFERROR(VLOOKUP(E26,'item dashboard'!A:H,8,0)+VLOOKUP(E26,'item dashboard'!A:I,9,0),"")</f>
        <v>0</v>
      </c>
      <c r="I26" s="37">
        <f>IFERROR(VLOOKUP(E26,'item dashboard'!A:F,6,0),"")</f>
        <v>0</v>
      </c>
      <c r="J26" s="38">
        <f t="shared" si="10"/>
        <v>0</v>
      </c>
      <c r="K26" s="31">
        <f>IFERROR(VLOOKUP(E26,'settings-routing'!A:G,6,0),"x")</f>
        <v>1</v>
      </c>
      <c r="L26" s="31">
        <f>IFERROR(VLOOKUP(E26,'settings-routing'!A:G,7,0),"x")</f>
        <v>26.8</v>
      </c>
      <c r="M26" s="32" t="str">
        <f t="shared" si="6"/>
        <v/>
      </c>
      <c r="N26" s="31">
        <f t="shared" si="11"/>
        <v>0</v>
      </c>
      <c r="O26" s="18">
        <f t="shared" si="1"/>
        <v>0</v>
      </c>
      <c r="P26" s="19">
        <f t="shared" si="2"/>
        <v>1</v>
      </c>
      <c r="Q26" s="20" t="str">
        <f t="shared" si="3"/>
        <v/>
      </c>
      <c r="R26" s="20" t="str">
        <f t="shared" si="4"/>
        <v/>
      </c>
      <c r="S26" s="13" t="s">
        <v>31</v>
      </c>
      <c r="T26" s="22">
        <f>SUMIF('recent update 101-111'!$B:$B,'Production Plan'!E26,'recent update 101-111'!$G:$G)</f>
        <v>0</v>
      </c>
      <c r="U26" s="22" t="str">
        <f>IF(T26&gt;0,VLOOKUP(E26,'recent update 101-111'!B:M,12,0),"")</f>
        <v/>
      </c>
      <c r="V26" s="33" t="str">
        <f>IFERROR(MROUND(VLOOKUP(E26,'settings-routing'!$A:$P,16,FALSE),1),"-")</f>
        <v>-</v>
      </c>
      <c r="W26" s="24" t="str">
        <f>IFERROR(VLOOKUP(E26,'settings-routing'!$A:$M,13,0),"-")</f>
        <v>-</v>
      </c>
      <c r="X26" s="25" t="str">
        <f>IFERROR(VLOOKUP(D26,'sys-backorder details'!D:U,18,0),"-")</f>
        <v>30 Days</v>
      </c>
      <c r="Y26" s="25" t="str">
        <f>IFERROR(VLOOKUP(E26,'settings-routing'!$A:$I,9,FALSE),"x")</f>
        <v>V-MB-BLACK</v>
      </c>
      <c r="Z26" s="22">
        <f>IFERROR(IF(S26="Firm",VLOOKUP(E26,'settings-routing'!A:C,3,0)*M26,""),"-")</f>
        <v>0</v>
      </c>
      <c r="AA26" s="13"/>
      <c r="AB26" s="34"/>
      <c r="AC26" s="34"/>
      <c r="AD26" s="34"/>
    </row>
    <row r="27" ht="12.75" customHeight="1">
      <c r="A27" s="43" t="s">
        <v>67</v>
      </c>
      <c r="B27" s="15" t="s">
        <v>68</v>
      </c>
      <c r="C27" s="26" t="str">
        <f>IFERROR(VLOOKUP(B27,'sys-backorder details'!A:I,3,0),"")</f>
        <v/>
      </c>
      <c r="D27" s="27" t="str">
        <f>IFERROR(IFERROR(VLOOKUP(B27,'sys-backorder details'!A:I,4,0),VLOOKUP(B27,#REF!,4,0)),"")</f>
        <v/>
      </c>
      <c r="E27" s="27" t="str">
        <f>IFERROR(VLOOKUP(B27,'sys-backorder details'!A:L,5,0),"")</f>
        <v/>
      </c>
      <c r="F27" s="27" t="str">
        <f>IFERROR(VLOOKUP(E27,'item dashboard'!A:B,2,0),"")</f>
        <v/>
      </c>
      <c r="G27" s="29" t="str">
        <f>IFERROR(VLOOKUP(E27,'item dashboard'!A:D,4,0),"")</f>
        <v/>
      </c>
      <c r="H27" s="29" t="str">
        <f>IFERROR(VLOOKUP(E27,'item dashboard'!A:H,8,0)+VLOOKUP(E27,'item dashboard'!A:I,9,0),"")</f>
        <v/>
      </c>
      <c r="I27" s="29" t="str">
        <f>IFERROR(VLOOKUP(E27,'item dashboard'!A:F,6,0),"")</f>
        <v/>
      </c>
      <c r="J27" s="30">
        <f t="shared" si="10"/>
        <v>0</v>
      </c>
      <c r="K27" s="31" t="str">
        <f>IFERROR(VLOOKUP(E27,'settings-routing'!A:G,6,0),"x")</f>
        <v>x</v>
      </c>
      <c r="L27" s="31" t="str">
        <f>IFERROR(VLOOKUP(E27,'settings-routing'!A:G,7,0),"x")</f>
        <v>x</v>
      </c>
      <c r="M27" s="32" t="str">
        <f t="shared" si="6"/>
        <v/>
      </c>
      <c r="N27" s="31">
        <v>0.0</v>
      </c>
      <c r="O27" s="18" t="str">
        <f t="shared" si="1"/>
        <v/>
      </c>
      <c r="P27" s="19" t="str">
        <f t="shared" si="2"/>
        <v/>
      </c>
      <c r="Q27" s="20" t="str">
        <f t="shared" si="3"/>
        <v/>
      </c>
      <c r="R27" s="20" t="str">
        <f t="shared" si="4"/>
        <v/>
      </c>
      <c r="S27" s="13" t="s">
        <v>26</v>
      </c>
      <c r="T27" s="22">
        <f>SUMIF('recent update 101-111'!$B:$B,'Production Plan'!E27,'recent update 101-111'!$G:$G)</f>
        <v>0</v>
      </c>
      <c r="U27" s="22" t="str">
        <f>IF(T27&gt;0,VLOOKUP(E27,'recent update 101-111'!B:M,12,0),"")</f>
        <v/>
      </c>
      <c r="V27" s="33" t="str">
        <f>IFERROR(MROUND(VLOOKUP(E27,'settings-routing'!$A:$P,16,FALSE),1),"-")</f>
        <v>-</v>
      </c>
      <c r="W27" s="24" t="str">
        <f>IFERROR(VLOOKUP(E27,'settings-routing'!$A:$M,13,0),"-")</f>
        <v>-</v>
      </c>
      <c r="X27" s="25" t="str">
        <f>IFERROR(VLOOKUP(D27,'sys-backorder details'!D:U,18,0),"-")</f>
        <v>-</v>
      </c>
      <c r="Y27" s="25" t="str">
        <f>IFERROR(VLOOKUP(E27,'settings-routing'!$A:$I,9,FALSE),"x")</f>
        <v>x</v>
      </c>
      <c r="Z27" s="22" t="str">
        <f>IFERROR(IF(S27="Firm",VLOOKUP(E27,'settings-routing'!A:C,3,0)*M27,""),"-")</f>
        <v/>
      </c>
      <c r="AA27" s="13"/>
      <c r="AB27" s="13"/>
      <c r="AC27" s="13"/>
      <c r="AD27" s="13"/>
    </row>
    <row r="28" ht="12.75" customHeight="1">
      <c r="A28" s="13" t="s">
        <v>69</v>
      </c>
      <c r="B28" s="13"/>
      <c r="C28" s="26"/>
      <c r="D28" s="13" t="s">
        <v>70</v>
      </c>
      <c r="E28" s="50" t="s">
        <v>71</v>
      </c>
      <c r="F28" s="27" t="str">
        <f>IFERROR(VLOOKUP(E28,'item dashboard'!A:B,2,0),"")</f>
        <v>125 ml Nivea Men Lotion Dark Blue Bottle</v>
      </c>
      <c r="G28" s="29">
        <f>IFERROR(VLOOKUP(E28,'item dashboard'!A:D,4,0),"")</f>
        <v>28728</v>
      </c>
      <c r="H28" s="29">
        <f>IFERROR(VLOOKUP(E28,'item dashboard'!A:H,8,0)+VLOOKUP(E28,'item dashboard'!A:I,9,0),"")</f>
        <v>0</v>
      </c>
      <c r="I28" s="29">
        <f>IFERROR(VLOOKUP(E28,'item dashboard'!A:F,6,0),"")</f>
        <v>0</v>
      </c>
      <c r="J28" s="30">
        <f t="shared" si="10"/>
        <v>-28728</v>
      </c>
      <c r="K28" s="31">
        <f>IFERROR(VLOOKUP(E28,'settings-routing'!A:G,6,0),"x")</f>
        <v>1</v>
      </c>
      <c r="L28" s="31">
        <f>IFERROR(VLOOKUP(E28,'settings-routing'!A:G,7,0),"x")</f>
        <v>17.41</v>
      </c>
      <c r="M28" s="32" t="str">
        <f t="shared" si="6"/>
        <v/>
      </c>
      <c r="N28" s="31">
        <f>H90-G28+2000</f>
        <v>236</v>
      </c>
      <c r="O28" s="18">
        <f t="shared" si="1"/>
        <v>0.04755509259</v>
      </c>
      <c r="P28" s="19">
        <f t="shared" si="2"/>
        <v>1</v>
      </c>
      <c r="Q28" s="20">
        <f t="shared" si="3"/>
        <v>45478</v>
      </c>
      <c r="R28" s="20">
        <f t="shared" si="4"/>
        <v>45478.04756</v>
      </c>
      <c r="S28" s="13" t="s">
        <v>26</v>
      </c>
      <c r="T28" s="22">
        <f>SUMIF('recent update 101-111'!$B:$B,'Production Plan'!E28,'recent update 101-111'!$G:$G)</f>
        <v>0</v>
      </c>
      <c r="U28" s="22" t="str">
        <f>IF(T28&gt;0,VLOOKUP(E28,'recent update 101-111'!B:M,12,0),"")</f>
        <v/>
      </c>
      <c r="V28" s="33" t="str">
        <f>IFERROR(MROUND(VLOOKUP(E28,'settings-routing'!$A:$P,16,FALSE),1),"-")</f>
        <v>-</v>
      </c>
      <c r="W28" s="24" t="str">
        <f>IFERROR(VLOOKUP(E28,'settings-routing'!$A:$M,13,0),"-")</f>
        <v>-</v>
      </c>
      <c r="X28" s="25" t="str">
        <f>IFERROR(VLOOKUP(D28,'sys-backorder details'!D:U,18,0),"-")</f>
        <v>30 Days</v>
      </c>
      <c r="Y28" s="25" t="str">
        <f>IFERROR(VLOOKUP(E28,'settings-routing'!$A:$I,9,FALSE),"x")</f>
        <v>V-B-HDPEBLOW 0.25-0.35</v>
      </c>
      <c r="Z28" s="22" t="str">
        <f>IFERROR(IF(S28="Firm",VLOOKUP(E28,'settings-routing'!A:C,3,0)*M28,""),"-")</f>
        <v/>
      </c>
      <c r="AA28" s="13"/>
      <c r="AB28" s="13"/>
      <c r="AC28" s="13"/>
      <c r="AD28" s="13"/>
    </row>
    <row r="29" ht="12.75" customHeight="1">
      <c r="A29" s="43" t="s">
        <v>72</v>
      </c>
      <c r="B29" s="15"/>
      <c r="C29" s="26" t="str">
        <f>IFERROR(VLOOKUP(B29,'sys-backorder details'!A:I,3,0),"")</f>
        <v/>
      </c>
      <c r="D29" s="27" t="str">
        <f>IFERROR(IFERROR(VLOOKUP(B29,'sys-backorder details'!A:I,4,0),VLOOKUP(B29,#REF!,4,0)),"")</f>
        <v/>
      </c>
      <c r="E29" s="27" t="s">
        <v>73</v>
      </c>
      <c r="F29" s="27" t="str">
        <f>IFERROR(VLOOKUP(E29,'item dashboard'!A:B,2,0),"")</f>
        <v>70ml Natural Bottle</v>
      </c>
      <c r="G29" s="29">
        <f>IFERROR(VLOOKUP(E29,'item dashboard'!A:D,4,0),"")</f>
        <v>0</v>
      </c>
      <c r="H29" s="29">
        <f>IFERROR(VLOOKUP(E29,'item dashboard'!A:H,8,0)+VLOOKUP(E29,'item dashboard'!A:I,9,0),"")</f>
        <v>0</v>
      </c>
      <c r="I29" s="29">
        <f>IFERROR(VLOOKUP(E29,'item dashboard'!A:F,6,0),"")</f>
        <v>0</v>
      </c>
      <c r="J29" s="30">
        <f t="shared" si="10"/>
        <v>0</v>
      </c>
      <c r="K29" s="31">
        <f>IFERROR(VLOOKUP(E29,'settings-routing'!A:G,6,0),"x")</f>
        <v>1</v>
      </c>
      <c r="L29" s="31">
        <f>IFERROR(VLOOKUP(E29,'settings-routing'!A:G,7,0),"x")</f>
        <v>12.09</v>
      </c>
      <c r="M29" s="32" t="str">
        <f t="shared" si="6"/>
        <v/>
      </c>
      <c r="N29" s="31">
        <f>J29</f>
        <v>0</v>
      </c>
      <c r="O29" s="18">
        <f t="shared" si="1"/>
        <v>0</v>
      </c>
      <c r="P29" s="19">
        <f t="shared" si="2"/>
        <v>1</v>
      </c>
      <c r="Q29" s="20" t="str">
        <f t="shared" si="3"/>
        <v/>
      </c>
      <c r="R29" s="20" t="str">
        <f t="shared" si="4"/>
        <v/>
      </c>
      <c r="S29" s="13" t="s">
        <v>26</v>
      </c>
      <c r="T29" s="22">
        <f>SUMIF('recent update 101-111'!$B:$B,'Production Plan'!E29,'recent update 101-111'!$G:$G)</f>
        <v>0</v>
      </c>
      <c r="U29" s="22" t="str">
        <f>IF(T29&gt;0,VLOOKUP(E29,'recent update 101-111'!B:M,12,0),"")</f>
        <v/>
      </c>
      <c r="V29" s="33" t="str">
        <f>IFERROR(MROUND(VLOOKUP(E29,'settings-routing'!$A:$P,16,FALSE),1),"-")</f>
        <v>-</v>
      </c>
      <c r="W29" s="24" t="str">
        <f>IFERROR(VLOOKUP(E29,'settings-routing'!$A:$M,13,0),"-")</f>
        <v>-</v>
      </c>
      <c r="X29" s="25" t="str">
        <f>IFERROR(VLOOKUP(D29,'sys-backorder details'!D:U,18,0),"-")</f>
        <v>-</v>
      </c>
      <c r="Y29" s="25" t="str">
        <f>IFERROR(VLOOKUP(E29,'settings-routing'!$A:$I,9,FALSE),"x")</f>
        <v>V-B-HDPEBLOW 0.25-0.35</v>
      </c>
      <c r="Z29" s="22" t="str">
        <f>IFERROR(IF(S29="Firm",VLOOKUP(E29,'settings-routing'!A:C,3,0)*M29,""),"-")</f>
        <v/>
      </c>
      <c r="AA29" s="13"/>
      <c r="AB29" s="13"/>
      <c r="AC29" s="13"/>
      <c r="AD29" s="13"/>
    </row>
    <row r="30" ht="12.75" customHeight="1">
      <c r="A30" s="13" t="s">
        <v>74</v>
      </c>
      <c r="B30" s="15" t="s">
        <v>75</v>
      </c>
      <c r="C30" s="26">
        <f>IFERROR(VLOOKUP(B30,'sys-backorder details'!A:I,3,0),"")</f>
        <v>43357</v>
      </c>
      <c r="D30" s="27" t="str">
        <f>IFERROR(IFERROR(VLOOKUP(B30,'sys-backorder details'!A:I,4,0),VLOOKUP(B30,#REF!,4,0)),"")</f>
        <v>MOVIT PRODUCTS LTD</v>
      </c>
      <c r="E30" s="27" t="str">
        <f>IFERROR(VLOOKUP(B30,'sys-backorder details'!A:L,5,0),"")</f>
        <v>B-750MOV-CM58</v>
      </c>
      <c r="F30" s="27" t="str">
        <f>IFERROR(VLOOKUP(E30,'item dashboard'!A:B,2,0),"")</f>
        <v>750ml Cream Radiant Shower Gel Bottle</v>
      </c>
      <c r="G30" s="29">
        <f>IFERROR(VLOOKUP(E30,'item dashboard'!A:D,4,0),"")</f>
        <v>3840</v>
      </c>
      <c r="H30" s="29">
        <f>IFERROR(VLOOKUP(E30,'item dashboard'!A:H,8,0)+VLOOKUP(E30,'item dashboard'!A:I,9,0),"")</f>
        <v>0</v>
      </c>
      <c r="I30" s="29">
        <f>IFERROR(VLOOKUP(E30,'item dashboard'!A:F,6,0),"")</f>
        <v>0</v>
      </c>
      <c r="J30" s="30">
        <f t="shared" si="10"/>
        <v>-3840</v>
      </c>
      <c r="K30" s="31">
        <f>IFERROR(VLOOKUP(E30,'settings-routing'!A:G,6,0),"x")</f>
        <v>1</v>
      </c>
      <c r="L30" s="31">
        <f>IFERROR(VLOOKUP(E30,'settings-routing'!A:G,7,0),"x")</f>
        <v>27</v>
      </c>
      <c r="M30" s="32" t="str">
        <f t="shared" si="6"/>
        <v/>
      </c>
      <c r="N30" s="31">
        <v>0.0</v>
      </c>
      <c r="O30" s="18">
        <f t="shared" si="1"/>
        <v>0</v>
      </c>
      <c r="P30" s="19">
        <f t="shared" si="2"/>
        <v>1</v>
      </c>
      <c r="Q30" s="20" t="str">
        <f t="shared" si="3"/>
        <v/>
      </c>
      <c r="R30" s="20" t="str">
        <f t="shared" si="4"/>
        <v/>
      </c>
      <c r="S30" s="13" t="s">
        <v>26</v>
      </c>
      <c r="T30" s="22">
        <f>SUMIF('recent update 101-111'!$B:$B,'Production Plan'!E30,'recent update 101-111'!$G:$G)</f>
        <v>0</v>
      </c>
      <c r="U30" s="22" t="str">
        <f>IF(T30&gt;0,VLOOKUP(E30,'recent update 101-111'!B:M,12,0),"")</f>
        <v/>
      </c>
      <c r="V30" s="33" t="str">
        <f>IFERROR(MROUND(VLOOKUP(E30,'settings-routing'!$A:$P,16,FALSE),1),"-")</f>
        <v>-</v>
      </c>
      <c r="W30" s="24" t="str">
        <f>IFERROR(VLOOKUP(E30,'settings-routing'!$A:$M,13,0),"-")</f>
        <v>-</v>
      </c>
      <c r="X30" s="25" t="str">
        <f>IFERROR(VLOOKUP(D30,'sys-backorder details'!D:U,18,0),"-")</f>
        <v>45 Days</v>
      </c>
      <c r="Y30" s="25" t="str">
        <f>IFERROR(VLOOKUP(E30,'settings-routing'!$A:$I,9,FALSE),"x")</f>
        <v>V-B-HDPEBLOW 0.25-0.35</v>
      </c>
      <c r="Z30" s="22" t="str">
        <f>IFERROR(IF(S30="Firm",VLOOKUP(E30,'settings-routing'!A:C,3,0)*M30,""),"-")</f>
        <v/>
      </c>
      <c r="AA30" s="13"/>
      <c r="AB30" s="34"/>
      <c r="AC30" s="34"/>
      <c r="AD30" s="34"/>
    </row>
    <row r="31" ht="12.75" customHeight="1">
      <c r="A31" s="13" t="s">
        <v>76</v>
      </c>
      <c r="B31" s="15" t="s">
        <v>77</v>
      </c>
      <c r="C31" s="26">
        <f>IFERROR(VLOOKUP(B31,'sys-backorder details'!A:I,3,0),"")</f>
        <v>43385</v>
      </c>
      <c r="D31" s="27" t="str">
        <f>IFERROR(IFERROR(VLOOKUP(B31,'sys-backorder details'!A:I,4,0),VLOOKUP(B31,#REF!,4,0)),"")</f>
        <v>CANON CHEMICALS LTD</v>
      </c>
      <c r="E31" s="28" t="str">
        <f>IFERROR(VLOOKUP(B31,'sys-backorder details'!A:L,5,0),"")</f>
        <v>B-F9-W27</v>
      </c>
      <c r="F31" s="27" t="str">
        <f>IFERROR(VLOOKUP(E31,'item dashboard'!A:B,2,0),"")</f>
        <v>500 gm White jar</v>
      </c>
      <c r="G31" s="29">
        <f>IFERROR(VLOOKUP(E31,'item dashboard'!A:D,4,0),"")</f>
        <v>3954</v>
      </c>
      <c r="H31" s="29">
        <f>IFERROR(VLOOKUP(E31,'item dashboard'!A:H,8,0)+VLOOKUP(E31,'item dashboard'!A:I,9,0),"")</f>
        <v>0</v>
      </c>
      <c r="I31" s="29">
        <f>IFERROR(VLOOKUP(E31,'item dashboard'!A:F,6,0),"")</f>
        <v>0</v>
      </c>
      <c r="J31" s="30">
        <f t="shared" si="10"/>
        <v>-3954</v>
      </c>
      <c r="K31" s="31">
        <f>IFERROR(VLOOKUP(E31,'settings-routing'!A:G,6,0),"x")</f>
        <v>1</v>
      </c>
      <c r="L31" s="31">
        <f>IFERROR(VLOOKUP(E31,'settings-routing'!A:G,7,0),"x")</f>
        <v>20</v>
      </c>
      <c r="M31" s="32" t="str">
        <f t="shared" si="6"/>
        <v/>
      </c>
      <c r="N31" s="31">
        <v>0.0</v>
      </c>
      <c r="O31" s="18">
        <f t="shared" si="1"/>
        <v>0</v>
      </c>
      <c r="P31" s="19">
        <f t="shared" si="2"/>
        <v>1</v>
      </c>
      <c r="Q31" s="20" t="str">
        <f t="shared" si="3"/>
        <v/>
      </c>
      <c r="R31" s="20" t="str">
        <f t="shared" si="4"/>
        <v/>
      </c>
      <c r="S31" s="13" t="s">
        <v>26</v>
      </c>
      <c r="T31" s="22">
        <f>SUMIF('recent update 101-111'!$B:$B,'Production Plan'!E31,'recent update 101-111'!$G:$G)</f>
        <v>0</v>
      </c>
      <c r="U31" s="22" t="str">
        <f>IF(T31&gt;0,VLOOKUP(E31,'recent update 101-111'!B:M,12,0),"")</f>
        <v/>
      </c>
      <c r="V31" s="33" t="str">
        <f>IFERROR(MROUND(VLOOKUP(E31,'settings-routing'!$A:$P,16,FALSE),1),"-")</f>
        <v>-</v>
      </c>
      <c r="W31" s="24" t="str">
        <f>IFERROR(VLOOKUP(E31,'settings-routing'!$A:$M,13,0),"-")</f>
        <v>-</v>
      </c>
      <c r="X31" s="25" t="str">
        <f>IFERROR(VLOOKUP(D31,'sys-backorder details'!D:U,18,0),"-")</f>
        <v>7 Days</v>
      </c>
      <c r="Y31" s="25" t="str">
        <f>IFERROR(VLOOKUP(E31,'settings-routing'!$A:$I,9,FALSE),"x")</f>
        <v>V-B-PPBLOW 2-3.4 MFI</v>
      </c>
      <c r="Z31" s="22" t="str">
        <f>IFERROR(IF(S31="Firm",VLOOKUP(E31,'settings-routing'!A:C,3,0)*M31,""),"-")</f>
        <v/>
      </c>
      <c r="AA31" s="13"/>
      <c r="AB31" s="34"/>
      <c r="AC31" s="34"/>
      <c r="AD31" s="34"/>
    </row>
    <row r="32" ht="12.75" customHeight="1">
      <c r="A32" s="43" t="s">
        <v>78</v>
      </c>
      <c r="B32" s="13"/>
      <c r="C32" s="26" t="str">
        <f>IFERROR(VLOOKUP(B32,'sys-backorder details'!A:I,3,0),"")</f>
        <v/>
      </c>
      <c r="D32" s="27" t="str">
        <f>IFERROR(IFERROR(VLOOKUP(B32,'sys-backorder details'!A:I,4,0),VLOOKUP(B32,#REF!,4,0)),"")</f>
        <v/>
      </c>
      <c r="E32" s="28" t="s">
        <v>79</v>
      </c>
      <c r="F32" s="27" t="str">
        <f>IFERROR(VLOOKUP(E32,'item dashboard'!A:B,2,0),"")</f>
        <v>500ml Angular Thika Wax Green Bottle</v>
      </c>
      <c r="G32" s="29">
        <f>IFERROR(VLOOKUP(E32,'item dashboard'!A:D,4,0),"")</f>
        <v>0</v>
      </c>
      <c r="H32" s="29">
        <f>IFERROR(VLOOKUP(E32,'item dashboard'!A:H,8,0)+VLOOKUP(E32,'item dashboard'!A:I,9,0),"")</f>
        <v>0</v>
      </c>
      <c r="I32" s="29">
        <f>IFERROR(VLOOKUP(E32,'item dashboard'!A:F,6,0),"")</f>
        <v>0</v>
      </c>
      <c r="J32" s="30">
        <f t="shared" si="10"/>
        <v>0</v>
      </c>
      <c r="K32" s="31">
        <f>IFERROR(VLOOKUP(E32,'settings-routing'!A:G,6,0),"x")</f>
        <v>1</v>
      </c>
      <c r="L32" s="31">
        <f>IFERROR(VLOOKUP(E32,'settings-routing'!A:G,7,0),"x")</f>
        <v>26</v>
      </c>
      <c r="M32" s="32" t="str">
        <f t="shared" si="6"/>
        <v/>
      </c>
      <c r="N32" s="31">
        <v>0.0</v>
      </c>
      <c r="O32" s="18">
        <f t="shared" si="1"/>
        <v>0</v>
      </c>
      <c r="P32" s="19">
        <f t="shared" si="2"/>
        <v>1</v>
      </c>
      <c r="Q32" s="20" t="str">
        <f t="shared" si="3"/>
        <v/>
      </c>
      <c r="R32" s="20" t="str">
        <f t="shared" si="4"/>
        <v/>
      </c>
      <c r="S32" s="13" t="s">
        <v>26</v>
      </c>
      <c r="T32" s="22">
        <f>SUMIF('recent update 101-111'!$B:$B,'Production Plan'!E32,'recent update 101-111'!$G:$G)</f>
        <v>0</v>
      </c>
      <c r="U32" s="22" t="str">
        <f>IF(T32&gt;0,VLOOKUP(E32,'recent update 101-111'!B:M,12,0),"")</f>
        <v/>
      </c>
      <c r="V32" s="33" t="str">
        <f>IFERROR(MROUND(VLOOKUP(E32,'settings-routing'!$A:$P,16,FALSE),1),"-")</f>
        <v>-</v>
      </c>
      <c r="W32" s="24" t="str">
        <f>IFERROR(VLOOKUP(E32,'settings-routing'!$A:$M,13,0),"-")</f>
        <v>-</v>
      </c>
      <c r="X32" s="25" t="str">
        <f>IFERROR(VLOOKUP(D32,'sys-backorder details'!D:U,18,0),"-")</f>
        <v>-</v>
      </c>
      <c r="Y32" s="25" t="str">
        <f>IFERROR(VLOOKUP(E32,'settings-routing'!$A:$I,9,FALSE),"x")</f>
        <v>V-B-HDPEBLOW 0.25-0.35</v>
      </c>
      <c r="Z32" s="22" t="str">
        <f>IFERROR(IF(S32="Firm",VLOOKUP(E32,'settings-routing'!A:C,3,0)*M32,""),"-")</f>
        <v/>
      </c>
      <c r="AA32" s="13"/>
      <c r="AB32" s="34"/>
      <c r="AC32" s="34"/>
      <c r="AD32" s="34"/>
    </row>
    <row r="33" ht="12.75" customHeight="1">
      <c r="A33" s="43" t="s">
        <v>80</v>
      </c>
      <c r="B33" s="13" t="s">
        <v>81</v>
      </c>
      <c r="C33" s="26">
        <f>IFERROR(VLOOKUP(B33,'sys-backorder details'!A:I,3,0),"")</f>
        <v>43386</v>
      </c>
      <c r="D33" s="27" t="str">
        <f>IFERROR(IFERROR(VLOOKUP(B33,'sys-backorder details'!A:I,4,0),VLOOKUP(B33,#REF!,4,0)),"")</f>
        <v>MAROO POLYMERS LTD</v>
      </c>
      <c r="E33" s="28" t="str">
        <f>IFERROR(VLOOKUP(B33,'sys-backorder details'!A:L,5,0),"")</f>
        <v>B-L410-ANY130</v>
      </c>
      <c r="F33" s="27" t="str">
        <f>IFERROR(VLOOKUP(E33,'item dashboard'!A:B,2,0),"")</f>
        <v>4 Ltr. Coloured jerrycan</v>
      </c>
      <c r="G33" s="29">
        <f>IFERROR(VLOOKUP(E33,'item dashboard'!A:D,4,0),"")</f>
        <v>440</v>
      </c>
      <c r="H33" s="29">
        <f>IFERROR(VLOOKUP(E33,'item dashboard'!A:H,8,0)+VLOOKUP(E33,'item dashboard'!A:I,9,0),"")</f>
        <v>0</v>
      </c>
      <c r="I33" s="29">
        <f>IFERROR(VLOOKUP(E33,'item dashboard'!A:F,6,0),"")</f>
        <v>0</v>
      </c>
      <c r="J33" s="30">
        <f t="shared" si="10"/>
        <v>-440</v>
      </c>
      <c r="K33" s="31" t="str">
        <f>IFERROR(VLOOKUP(E33,'settings-routing'!A:G,6,0),"x")</f>
        <v>x</v>
      </c>
      <c r="L33" s="31" t="str">
        <f>IFERROR(VLOOKUP(E33,'settings-routing'!A:G,7,0),"x")</f>
        <v>x</v>
      </c>
      <c r="M33" s="32" t="str">
        <f t="shared" si="6"/>
        <v/>
      </c>
      <c r="N33" s="31">
        <v>2000.0</v>
      </c>
      <c r="O33" s="18">
        <f t="shared" si="1"/>
        <v>0</v>
      </c>
      <c r="P33" s="19">
        <f t="shared" si="2"/>
        <v>1</v>
      </c>
      <c r="Q33" s="20">
        <f t="shared" si="3"/>
        <v>45478</v>
      </c>
      <c r="R33" s="20">
        <f t="shared" si="4"/>
        <v>45478</v>
      </c>
      <c r="S33" s="13" t="s">
        <v>26</v>
      </c>
      <c r="T33" s="22">
        <f>SUMIF('recent update 101-111'!$B:$B,'Production Plan'!E33,'recent update 101-111'!$G:$G)</f>
        <v>0</v>
      </c>
      <c r="U33" s="22" t="str">
        <f>IF(T33&gt;0,VLOOKUP(E33,'recent update 101-111'!B:M,12,0),"")</f>
        <v/>
      </c>
      <c r="V33" s="33" t="str">
        <f>IFERROR(MROUND(VLOOKUP(E33,'settings-routing'!$A:$P,16,FALSE),1),"-")</f>
        <v>-</v>
      </c>
      <c r="W33" s="24" t="str">
        <f>IFERROR(VLOOKUP(E33,'settings-routing'!$A:$M,13,0),"-")</f>
        <v>-</v>
      </c>
      <c r="X33" s="25" t="str">
        <f>IFERROR(VLOOKUP(D33,'sys-backorder details'!D:U,18,0),"-")</f>
        <v>60 Days</v>
      </c>
      <c r="Y33" s="25" t="str">
        <f>IFERROR(VLOOKUP(E33,'settings-routing'!$A:$I,9,FALSE),"x")</f>
        <v>x</v>
      </c>
      <c r="Z33" s="22" t="str">
        <f>IFERROR(IF(S33="Firm",VLOOKUP(E33,'settings-routing'!A:C,3,0)*M33,""),"-")</f>
        <v/>
      </c>
      <c r="AA33" s="13"/>
      <c r="AB33" s="13"/>
      <c r="AC33" s="13"/>
      <c r="AD33" s="13"/>
    </row>
    <row r="34" ht="12.75" customHeight="1">
      <c r="A34" s="43" t="s">
        <v>80</v>
      </c>
      <c r="B34" s="15" t="s">
        <v>82</v>
      </c>
      <c r="C34" s="35">
        <f>IFERROR(VLOOKUP(B34,'sys-backorder details'!A:I,3,0),"")</f>
        <v>43397</v>
      </c>
      <c r="D34" s="36" t="str">
        <f>IFERROR(IFERROR(VLOOKUP(B34,'sys-backorder details'!A:I,4,0),VLOOKUP(B34,#REF!,4,0)),"")</f>
        <v>GULFMAX NEUTRAL CARE LIMITED</v>
      </c>
      <c r="E34" s="44" t="str">
        <f>IFERROR(VLOOKUP(B34,'sys-backorder details'!A:L,5,0),"")</f>
        <v>B-L25-W210</v>
      </c>
      <c r="F34" s="36" t="str">
        <f>IFERROR(VLOOKUP(E34,'item dashboard'!A:B,2,0),"")</f>
        <v>5 Ltr. White jerrycan</v>
      </c>
      <c r="G34" s="37">
        <f>IFERROR(VLOOKUP(E34,'item dashboard'!A:D,4,0),"")</f>
        <v>0</v>
      </c>
      <c r="H34" s="37">
        <f>IFERROR(VLOOKUP(E34,'item dashboard'!A:H,8,0)+VLOOKUP(E34,'item dashboard'!A:I,9,0),"")</f>
        <v>0</v>
      </c>
      <c r="I34" s="37">
        <f>IFERROR(VLOOKUP(E34,'item dashboard'!A:F,6,0),"")</f>
        <v>0</v>
      </c>
      <c r="J34" s="38">
        <f t="shared" si="10"/>
        <v>0</v>
      </c>
      <c r="K34" s="31">
        <f>IFERROR(VLOOKUP(E34,'settings-routing'!A:G,6,0),"x")</f>
        <v>1</v>
      </c>
      <c r="L34" s="31">
        <f>IFERROR(VLOOKUP(E34,'settings-routing'!A:G,7,0),"x")</f>
        <v>39.73</v>
      </c>
      <c r="M34" s="32" t="str">
        <f t="shared" si="6"/>
        <v/>
      </c>
      <c r="N34" s="31">
        <f t="shared" ref="N34:N41" si="12">J34</f>
        <v>0</v>
      </c>
      <c r="O34" s="18">
        <f t="shared" si="1"/>
        <v>0</v>
      </c>
      <c r="P34" s="19">
        <f t="shared" si="2"/>
        <v>2</v>
      </c>
      <c r="Q34" s="20" t="str">
        <f t="shared" si="3"/>
        <v/>
      </c>
      <c r="R34" s="20" t="str">
        <f t="shared" si="4"/>
        <v/>
      </c>
      <c r="S34" s="13" t="s">
        <v>31</v>
      </c>
      <c r="T34" s="22">
        <f>SUMIF('recent update 101-111'!$B:$B,'Production Plan'!E34,'recent update 101-111'!$G:$G)</f>
        <v>0</v>
      </c>
      <c r="U34" s="22" t="str">
        <f>IF(T34&gt;0,VLOOKUP(E34,'recent update 101-111'!B:M,12,0),"")</f>
        <v/>
      </c>
      <c r="V34" s="33" t="str">
        <f>IFERROR(MROUND(VLOOKUP(E34,'settings-routing'!$A:$P,16,FALSE),1),"-")</f>
        <v>-</v>
      </c>
      <c r="W34" s="24" t="str">
        <f>IFERROR(VLOOKUP(E34,'settings-routing'!$A:$M,13,0),"-")</f>
        <v>-</v>
      </c>
      <c r="X34" s="25" t="str">
        <f>IFERROR(VLOOKUP(D34,'sys-backorder details'!D:U,18,0),"-")</f>
        <v>Cash/Current Cheque</v>
      </c>
      <c r="Y34" s="25" t="str">
        <f>IFERROR(VLOOKUP(E34,'settings-routing'!$A:$I,9,FALSE),"x")</f>
        <v>V-B-HDPEBLOW 0.25-0.35</v>
      </c>
      <c r="Z34" s="22">
        <f>IFERROR(IF(S34="Firm",VLOOKUP(E34,'settings-routing'!A:C,3,0)*M34,""),"-")</f>
        <v>0</v>
      </c>
      <c r="AA34" s="13"/>
      <c r="AB34" s="34"/>
      <c r="AC34" s="34"/>
      <c r="AD34" s="34"/>
    </row>
    <row r="35" ht="12.75" customHeight="1">
      <c r="A35" s="43" t="s">
        <v>80</v>
      </c>
      <c r="B35" s="15" t="s">
        <v>83</v>
      </c>
      <c r="C35" s="35">
        <f>IFERROR(VLOOKUP(B35,'sys-backorder details'!A:I,3,0),"")</f>
        <v>43399</v>
      </c>
      <c r="D35" s="36" t="str">
        <f>IFERROR(IFERROR(VLOOKUP(B35,'sys-backorder details'!A:I,4,0),VLOOKUP(B35,#REF!,4,0)),"")</f>
        <v>PREMIER FOOD INDUSTRIES LTD</v>
      </c>
      <c r="E35" s="51" t="str">
        <f>IFERROR(VLOOKUP(B35,'sys-backorder details'!A:L,5,0),"")</f>
        <v>B-L27-N215</v>
      </c>
      <c r="F35" s="36" t="str">
        <f>IFERROR(VLOOKUP(E35,'item dashboard'!A:B,2,0),"")</f>
        <v>5 Ltr. Natural Jerrycan</v>
      </c>
      <c r="G35" s="37">
        <f>IFERROR(VLOOKUP(E35,'item dashboard'!A:D,4,0),"")</f>
        <v>0</v>
      </c>
      <c r="H35" s="37">
        <f>IFERROR(VLOOKUP(E35,'item dashboard'!A:H,8,0)+VLOOKUP(E35,'item dashboard'!A:I,9,0),"")</f>
        <v>0</v>
      </c>
      <c r="I35" s="37">
        <f>IFERROR(VLOOKUP(E35,'item dashboard'!A:F,6,0),"")</f>
        <v>0</v>
      </c>
      <c r="J35" s="38">
        <f t="shared" si="10"/>
        <v>0</v>
      </c>
      <c r="K35" s="31">
        <f>IFERROR(VLOOKUP(E35,'settings-routing'!A:G,6,0),"x")</f>
        <v>1</v>
      </c>
      <c r="L35" s="31">
        <f>IFERROR(VLOOKUP(E35,'settings-routing'!A:G,7,0),"x")</f>
        <v>45.5</v>
      </c>
      <c r="M35" s="32" t="str">
        <f t="shared" si="6"/>
        <v/>
      </c>
      <c r="N35" s="31">
        <f t="shared" si="12"/>
        <v>0</v>
      </c>
      <c r="O35" s="18">
        <f t="shared" si="1"/>
        <v>0</v>
      </c>
      <c r="P35" s="19">
        <f t="shared" si="2"/>
        <v>3</v>
      </c>
      <c r="Q35" s="20" t="str">
        <f t="shared" si="3"/>
        <v/>
      </c>
      <c r="R35" s="20" t="str">
        <f t="shared" si="4"/>
        <v/>
      </c>
      <c r="S35" s="13" t="s">
        <v>31</v>
      </c>
      <c r="T35" s="22">
        <f>SUMIF('recent update 101-111'!$B:$B,'Production Plan'!E35,'recent update 101-111'!$G:$G)</f>
        <v>0</v>
      </c>
      <c r="U35" s="22" t="str">
        <f>IF(T35&gt;0,VLOOKUP(E35,'recent update 101-111'!B:M,12,0),"")</f>
        <v/>
      </c>
      <c r="V35" s="33" t="str">
        <f>IFERROR(MROUND(VLOOKUP(E35,'settings-routing'!$A:$P,16,FALSE),1),"-")</f>
        <v>-</v>
      </c>
      <c r="W35" s="24" t="str">
        <f>IFERROR(VLOOKUP(E35,'settings-routing'!$A:$M,13,0),"-")</f>
        <v>-</v>
      </c>
      <c r="X35" s="25" t="str">
        <f>IFERROR(VLOOKUP(D35,'sys-backorder details'!D:U,18,0),"-")</f>
        <v>30 Days</v>
      </c>
      <c r="Y35" s="25" t="str">
        <f>IFERROR(VLOOKUP(E35,'settings-routing'!$A:$I,9,FALSE),"x")</f>
        <v>V-B-HDPEBLOW 0.25-0.35</v>
      </c>
      <c r="Z35" s="22">
        <f>IFERROR(IF(S35="Firm",VLOOKUP(E35,'settings-routing'!A:C,3,0)*M35,""),"-")</f>
        <v>0</v>
      </c>
      <c r="AA35" s="13"/>
      <c r="AB35" s="13"/>
      <c r="AC35" s="13"/>
      <c r="AD35" s="13"/>
    </row>
    <row r="36" ht="12.75" customHeight="1">
      <c r="A36" s="43" t="s">
        <v>80</v>
      </c>
      <c r="B36" s="15" t="s">
        <v>84</v>
      </c>
      <c r="C36" s="26">
        <f>IFERROR(VLOOKUP(B36,'sys-backorder details'!A:I,3,0),"")</f>
        <v>43367</v>
      </c>
      <c r="D36" s="27" t="str">
        <f>IFERROR(IFERROR(VLOOKUP(B36,'sys-backorder details'!A:I,4,0),VLOOKUP(B36,#REF!,4,0)),"")</f>
        <v>CASHSALES UNIT1</v>
      </c>
      <c r="E36" s="28" t="str">
        <f>IFERROR(VLOOKUP(B36,'sys-backorder details'!A:L,5,0),"")</f>
        <v>B-L25-N190</v>
      </c>
      <c r="F36" s="27" t="str">
        <f>IFERROR(VLOOKUP(E36,'item dashboard'!A:B,2,0),"")</f>
        <v>5 Ltr. Jerrycan</v>
      </c>
      <c r="G36" s="29">
        <f>IFERROR(VLOOKUP(E36,'item dashboard'!A:D,4,0),"")</f>
        <v>1680</v>
      </c>
      <c r="H36" s="29">
        <f>IFERROR(VLOOKUP(E36,'item dashboard'!A:H,8,0)+VLOOKUP(E36,'item dashboard'!A:I,9,0),"")</f>
        <v>0</v>
      </c>
      <c r="I36" s="29">
        <f>IFERROR(VLOOKUP(E36,'item dashboard'!A:F,6,0),"")</f>
        <v>0</v>
      </c>
      <c r="J36" s="30">
        <f t="shared" si="10"/>
        <v>-1680</v>
      </c>
      <c r="K36" s="31">
        <f>IFERROR(VLOOKUP(E36,'settings-routing'!A:G,6,0),"x")</f>
        <v>1</v>
      </c>
      <c r="L36" s="31">
        <f>IFERROR(VLOOKUP(E36,'settings-routing'!A:G,7,0),"x")</f>
        <v>38.63</v>
      </c>
      <c r="M36" s="32" t="str">
        <f t="shared" si="6"/>
        <v/>
      </c>
      <c r="N36" s="31">
        <f t="shared" si="12"/>
        <v>-1680</v>
      </c>
      <c r="O36" s="18">
        <f t="shared" si="1"/>
        <v>-0.7511388889</v>
      </c>
      <c r="P36" s="19">
        <f t="shared" si="2"/>
        <v>4</v>
      </c>
      <c r="Q36" s="20" t="str">
        <f t="shared" si="3"/>
        <v/>
      </c>
      <c r="R36" s="20" t="str">
        <f t="shared" si="4"/>
        <v/>
      </c>
      <c r="S36" s="13" t="s">
        <v>26</v>
      </c>
      <c r="T36" s="22">
        <f>SUMIF('recent update 101-111'!$B:$B,'Production Plan'!E36,'recent update 101-111'!$G:$G)</f>
        <v>0</v>
      </c>
      <c r="U36" s="22" t="str">
        <f>IF(T36&gt;0,VLOOKUP(E36,'recent update 101-111'!B:M,12,0),"")</f>
        <v/>
      </c>
      <c r="V36" s="33" t="str">
        <f>IFERROR(MROUND(VLOOKUP(E36,'settings-routing'!$A:$P,16,FALSE),1),"-")</f>
        <v>-</v>
      </c>
      <c r="W36" s="24" t="str">
        <f>IFERROR(VLOOKUP(E36,'settings-routing'!$A:$M,13,0),"-")</f>
        <v>-</v>
      </c>
      <c r="X36" s="25" t="str">
        <f>IFERROR(VLOOKUP(D36,'sys-backorder details'!D:U,18,0),"-")</f>
        <v>Cash/Current Cheque</v>
      </c>
      <c r="Y36" s="25" t="str">
        <f>IFERROR(VLOOKUP(E36,'settings-routing'!$A:$I,9,FALSE),"x")</f>
        <v>V-B-HDPEBLOW 0.25-0.35</v>
      </c>
      <c r="Z36" s="22" t="str">
        <f>IFERROR(IF(S36="Firm",VLOOKUP(E36,'settings-routing'!A:C,3,0)*M36,""),"-")</f>
        <v/>
      </c>
      <c r="AA36" s="13"/>
      <c r="AB36" s="34"/>
      <c r="AC36" s="34"/>
      <c r="AD36" s="34"/>
    </row>
    <row r="37" ht="12.75" customHeight="1">
      <c r="A37" s="43" t="s">
        <v>80</v>
      </c>
      <c r="B37" s="15" t="s">
        <v>85</v>
      </c>
      <c r="C37" s="26">
        <f>IFERROR(VLOOKUP(B37,'sys-backorder details'!A:I,3,0),"")</f>
        <v>43335</v>
      </c>
      <c r="D37" s="27" t="str">
        <f>IFERROR(IFERROR(VLOOKUP(B37,'sys-backorder details'!A:I,4,0),VLOOKUP(B37,#REF!,4,0)),"")</f>
        <v>BIODEAL LABORATORIES LTD</v>
      </c>
      <c r="E37" s="28" t="str">
        <f>IFERROR(VLOOKUP(B37,'sys-backorder details'!A:L,5,0),"")</f>
        <v>B-L25-N240</v>
      </c>
      <c r="F37" s="27" t="str">
        <f>IFERROR(VLOOKUP(E37,'item dashboard'!A:B,2,0),"")</f>
        <v>5.0 L jerrycan</v>
      </c>
      <c r="G37" s="29">
        <f>IFERROR(VLOOKUP(E37,'item dashboard'!A:D,4,0),"")</f>
        <v>0</v>
      </c>
      <c r="H37" s="29">
        <f>IFERROR(VLOOKUP(E37,'item dashboard'!A:H,8,0)+VLOOKUP(E37,'item dashboard'!A:I,9,0),"")</f>
        <v>0</v>
      </c>
      <c r="I37" s="29">
        <f>IFERROR(VLOOKUP(E37,'item dashboard'!A:F,6,0),"")</f>
        <v>0</v>
      </c>
      <c r="J37" s="30">
        <f t="shared" si="10"/>
        <v>0</v>
      </c>
      <c r="K37" s="31">
        <f>IFERROR(VLOOKUP(E37,'settings-routing'!A:G,6,0),"x")</f>
        <v>1</v>
      </c>
      <c r="L37" s="31">
        <f>IFERROR(VLOOKUP(E37,'settings-routing'!A:G,7,0),"x")</f>
        <v>42</v>
      </c>
      <c r="M37" s="32" t="str">
        <f t="shared" si="6"/>
        <v/>
      </c>
      <c r="N37" s="31">
        <f t="shared" si="12"/>
        <v>0</v>
      </c>
      <c r="O37" s="18">
        <f t="shared" si="1"/>
        <v>0</v>
      </c>
      <c r="P37" s="19">
        <f t="shared" si="2"/>
        <v>5</v>
      </c>
      <c r="Q37" s="20" t="str">
        <f t="shared" si="3"/>
        <v/>
      </c>
      <c r="R37" s="20" t="str">
        <f t="shared" si="4"/>
        <v/>
      </c>
      <c r="S37" s="13" t="s">
        <v>26</v>
      </c>
      <c r="T37" s="22">
        <f>SUMIF('recent update 101-111'!$B:$B,'Production Plan'!E37,'recent update 101-111'!$G:$G)</f>
        <v>0</v>
      </c>
      <c r="U37" s="22" t="str">
        <f>IF(T37&gt;0,VLOOKUP(E37,'recent update 101-111'!B:M,12,0),"")</f>
        <v/>
      </c>
      <c r="V37" s="33" t="str">
        <f>IFERROR(MROUND(VLOOKUP(E37,'settings-routing'!$A:$P,16,FALSE),1),"-")</f>
        <v>-</v>
      </c>
      <c r="W37" s="24" t="str">
        <f>IFERROR(VLOOKUP(E37,'settings-routing'!$A:$M,13,0),"-")</f>
        <v>-</v>
      </c>
      <c r="X37" s="25" t="str">
        <f>IFERROR(VLOOKUP(D37,'sys-backorder details'!D:U,18,0),"-")</f>
        <v>30 Days</v>
      </c>
      <c r="Y37" s="25" t="str">
        <f>IFERROR(VLOOKUP(E37,'settings-routing'!$A:$I,9,FALSE),"x")</f>
        <v>V-B-HDPEBLOW 0.25-0.35</v>
      </c>
      <c r="Z37" s="22" t="str">
        <f>IFERROR(IF(S37="Firm",VLOOKUP(E37,'settings-routing'!A:C,3,0)*M37,""),"-")</f>
        <v/>
      </c>
      <c r="AA37" s="13"/>
      <c r="AB37" s="34"/>
      <c r="AC37" s="34"/>
      <c r="AD37" s="34"/>
    </row>
    <row r="38" ht="12.75" customHeight="1">
      <c r="A38" s="43" t="s">
        <v>80</v>
      </c>
      <c r="B38" s="15" t="s">
        <v>86</v>
      </c>
      <c r="C38" s="26">
        <f>IFERROR(VLOOKUP(B38,'sys-backorder details'!A:I,3,0),"")</f>
        <v>43364</v>
      </c>
      <c r="D38" s="27" t="str">
        <f>IFERROR(IFERROR(VLOOKUP(B38,'sys-backorder details'!A:I,4,0),VLOOKUP(B38,#REF!,4,0)),"")</f>
        <v>CENTROFOOD INDUSTRIES LTD</v>
      </c>
      <c r="E38" s="28" t="str">
        <f>IFERROR(VLOOKUP(B38,'sys-backorder details'!A:L,5,0),"")</f>
        <v>B-L25-N210</v>
      </c>
      <c r="F38" s="27" t="str">
        <f>IFERROR(VLOOKUP(E38,'item dashboard'!A:B,2,0),"")</f>
        <v>5 Ltr. Natural jerrycan</v>
      </c>
      <c r="G38" s="29">
        <f>IFERROR(VLOOKUP(E38,'item dashboard'!A:D,4,0),"")</f>
        <v>0</v>
      </c>
      <c r="H38" s="29">
        <f>IFERROR(VLOOKUP(E38,'item dashboard'!A:H,8,0)+VLOOKUP(E38,'item dashboard'!A:I,9,0),"")</f>
        <v>0</v>
      </c>
      <c r="I38" s="29">
        <f>IFERROR(VLOOKUP(E38,'item dashboard'!A:F,6,0),"")</f>
        <v>0</v>
      </c>
      <c r="J38" s="30">
        <f t="shared" si="10"/>
        <v>0</v>
      </c>
      <c r="K38" s="31">
        <f>IFERROR(VLOOKUP(E38,'settings-routing'!A:G,6,0),"x")</f>
        <v>1</v>
      </c>
      <c r="L38" s="31">
        <f>IFERROR(VLOOKUP(E38,'settings-routing'!A:G,7,0),"x")</f>
        <v>39.5</v>
      </c>
      <c r="M38" s="32" t="str">
        <f t="shared" si="6"/>
        <v/>
      </c>
      <c r="N38" s="31">
        <f t="shared" si="12"/>
        <v>0</v>
      </c>
      <c r="O38" s="18">
        <f t="shared" si="1"/>
        <v>0</v>
      </c>
      <c r="P38" s="19">
        <f t="shared" si="2"/>
        <v>6</v>
      </c>
      <c r="Q38" s="20" t="str">
        <f t="shared" si="3"/>
        <v/>
      </c>
      <c r="R38" s="20" t="str">
        <f t="shared" si="4"/>
        <v/>
      </c>
      <c r="S38" s="13" t="s">
        <v>26</v>
      </c>
      <c r="T38" s="22">
        <f>SUMIF('recent update 101-111'!$B:$B,'Production Plan'!E38,'recent update 101-111'!$G:$G)</f>
        <v>0</v>
      </c>
      <c r="U38" s="22" t="str">
        <f>IF(T38&gt;0,VLOOKUP(E38,'recent update 101-111'!B:M,12,0),"")</f>
        <v/>
      </c>
      <c r="V38" s="33" t="str">
        <f>IFERROR(MROUND(VLOOKUP(E38,'settings-routing'!$A:$P,16,FALSE),1),"-")</f>
        <v>-</v>
      </c>
      <c r="W38" s="24" t="str">
        <f>IFERROR(VLOOKUP(E38,'settings-routing'!$A:$M,13,0),"-")</f>
        <v>-</v>
      </c>
      <c r="X38" s="25" t="str">
        <f>IFERROR(VLOOKUP(D38,'sys-backorder details'!D:U,18,0),"-")</f>
        <v>30 Days</v>
      </c>
      <c r="Y38" s="25" t="str">
        <f>IFERROR(VLOOKUP(E38,'settings-routing'!$A:$I,9,FALSE),"x")</f>
        <v>V-B-HDPEBLOW 0.25-0.35</v>
      </c>
      <c r="Z38" s="22" t="str">
        <f>IFERROR(IF(S38="Firm",VLOOKUP(E38,'settings-routing'!A:C,3,0)*M38,""),"-")</f>
        <v/>
      </c>
      <c r="AA38" s="13"/>
      <c r="AB38" s="13"/>
      <c r="AC38" s="13"/>
      <c r="AD38" s="13"/>
    </row>
    <row r="39" ht="12.75" customHeight="1">
      <c r="A39" s="13" t="s">
        <v>87</v>
      </c>
      <c r="B39" s="15" t="s">
        <v>88</v>
      </c>
      <c r="C39" s="35">
        <f>IFERROR(VLOOKUP(B39,'sys-backorder details'!A:I,3,0),"")</f>
        <v>43384</v>
      </c>
      <c r="D39" s="36" t="str">
        <f>IFERROR(IFERROR(VLOOKUP(B39,'sys-backorder details'!A:I,4,0),VLOOKUP(B39,#REF!,4,0)),"")</f>
        <v>GITHUNGURI DAIRY FARMERS CO-OP. SOCIETY</v>
      </c>
      <c r="E39" s="44" t="str">
        <f>IFERROR(VLOOKUP(B39,'sys-backorder details'!A:L,5,0),"")</f>
        <v>B-L500-N155</v>
      </c>
      <c r="F39" s="36" t="str">
        <f>IFERROR(VLOOKUP(E39,'item dashboard'!A:B,2,0),"")</f>
        <v>5 Ltr. Natural jerrycan</v>
      </c>
      <c r="G39" s="37">
        <f>IFERROR(VLOOKUP(E39,'item dashboard'!A:D,4,0),"")</f>
        <v>1100</v>
      </c>
      <c r="H39" s="37">
        <f>IFERROR(VLOOKUP(E39,'item dashboard'!A:H,8,0)+VLOOKUP(E39,'item dashboard'!A:I,9,0),"")</f>
        <v>0</v>
      </c>
      <c r="I39" s="37">
        <f>IFERROR(VLOOKUP(E39,'item dashboard'!A:F,6,0),"")</f>
        <v>0</v>
      </c>
      <c r="J39" s="38">
        <f t="shared" si="10"/>
        <v>-1100</v>
      </c>
      <c r="K39" s="31">
        <f>IFERROR(VLOOKUP(E39,'settings-routing'!A:G,6,0),"x")</f>
        <v>1</v>
      </c>
      <c r="L39" s="31">
        <f>IFERROR(VLOOKUP(E39,'settings-routing'!A:G,7,0),"x")</f>
        <v>32</v>
      </c>
      <c r="M39" s="32" t="str">
        <f t="shared" si="6"/>
        <v/>
      </c>
      <c r="N39" s="31">
        <f t="shared" si="12"/>
        <v>-1100</v>
      </c>
      <c r="O39" s="18">
        <f t="shared" si="1"/>
        <v>-0.4074074074</v>
      </c>
      <c r="P39" s="19">
        <f t="shared" si="2"/>
        <v>1</v>
      </c>
      <c r="Q39" s="20" t="str">
        <f t="shared" si="3"/>
        <v/>
      </c>
      <c r="R39" s="20" t="str">
        <f t="shared" si="4"/>
        <v/>
      </c>
      <c r="S39" s="13" t="s">
        <v>31</v>
      </c>
      <c r="T39" s="22">
        <f>SUMIF('recent update 101-111'!$B:$B,'Production Plan'!E39,'recent update 101-111'!$G:$G)</f>
        <v>0</v>
      </c>
      <c r="U39" s="22" t="str">
        <f>IF(T39&gt;0,VLOOKUP(E39,'recent update 101-111'!B:M,12,0),"")</f>
        <v/>
      </c>
      <c r="V39" s="33" t="str">
        <f>IFERROR(MROUND(VLOOKUP(E39,'settings-routing'!$A:$P,16,FALSE),1),"-")</f>
        <v>-</v>
      </c>
      <c r="W39" s="24" t="str">
        <f>IFERROR(VLOOKUP(E39,'settings-routing'!$A:$M,13,0),"-")</f>
        <v>-</v>
      </c>
      <c r="X39" s="25" t="str">
        <f>IFERROR(VLOOKUP(D39,'sys-backorder details'!D:U,18,0),"-")</f>
        <v>30 Days</v>
      </c>
      <c r="Y39" s="25" t="str">
        <f>IFERROR(VLOOKUP(E39,'settings-routing'!$A:$I,9,FALSE),"x")</f>
        <v>V-B-HDPEBLOW 0.25-0.35</v>
      </c>
      <c r="Z39" s="22">
        <f>IFERROR(IF(S39="Firm",VLOOKUP(E39,'settings-routing'!A:C,3,0)*M39,""),"-")</f>
        <v>0</v>
      </c>
      <c r="AA39" s="13"/>
      <c r="AB39" s="13"/>
      <c r="AC39" s="13"/>
      <c r="AD39" s="13"/>
    </row>
    <row r="40" ht="12.75" customHeight="1">
      <c r="A40" s="43" t="s">
        <v>89</v>
      </c>
      <c r="B40" s="15"/>
      <c r="C40" s="52" t="str">
        <f>IFERROR(VLOOKUP(B40,'sys-backorder details'!A:I,3,0),"")</f>
        <v/>
      </c>
      <c r="D40" s="53" t="str">
        <f>IFERROR(IFERROR(VLOOKUP(B40,'sys-backorder details'!A:I,4,0),VLOOKUP(B40,#REF!,4,0)),"")</f>
        <v/>
      </c>
      <c r="E40" s="53" t="s">
        <v>90</v>
      </c>
      <c r="F40" s="53" t="str">
        <f>IFERROR(VLOOKUP(E40,'item dashboard'!A:B,2,0),"")</f>
        <v/>
      </c>
      <c r="G40" s="54" t="str">
        <f>IFERROR(VLOOKUP(E40,'item dashboard'!A:D,4,0),"")</f>
        <v/>
      </c>
      <c r="H40" s="54" t="str">
        <f>IFERROR(VLOOKUP(E40,'item dashboard'!A:H,8,0)+VLOOKUP(E40,'item dashboard'!A:I,9,0),"")</f>
        <v/>
      </c>
      <c r="I40" s="54" t="str">
        <f>IFERROR(VLOOKUP(E40,'item dashboard'!A:F,6,0),"")</f>
        <v/>
      </c>
      <c r="J40" s="55">
        <f t="shared" si="10"/>
        <v>0</v>
      </c>
      <c r="K40" s="31" t="str">
        <f>IFERROR(VLOOKUP(E40,'settings-routing'!A:G,6,0),"x")</f>
        <v>x</v>
      </c>
      <c r="L40" s="31" t="str">
        <f>IFERROR(VLOOKUP(E40,'settings-routing'!A:G,7,0),"x")</f>
        <v>x</v>
      </c>
      <c r="M40" s="32" t="str">
        <f t="shared" si="6"/>
        <v/>
      </c>
      <c r="N40" s="31">
        <f t="shared" si="12"/>
        <v>0</v>
      </c>
      <c r="O40" s="18">
        <f t="shared" si="1"/>
        <v>0</v>
      </c>
      <c r="P40" s="19">
        <f t="shared" si="2"/>
        <v>1</v>
      </c>
      <c r="Q40" s="20" t="str">
        <f t="shared" si="3"/>
        <v/>
      </c>
      <c r="R40" s="20" t="str">
        <f t="shared" si="4"/>
        <v/>
      </c>
      <c r="S40" s="13" t="s">
        <v>26</v>
      </c>
      <c r="T40" s="22">
        <f>SUMIF('recent update 101-111'!$B:$B,'Production Plan'!E40,'recent update 101-111'!$G:$G)</f>
        <v>0</v>
      </c>
      <c r="U40" s="22" t="str">
        <f>IF(T40&gt;0,VLOOKUP(E40,'recent update 101-111'!B:M,12,0),"")</f>
        <v/>
      </c>
      <c r="V40" s="33" t="str">
        <f>IFERROR(MROUND(VLOOKUP(E40,'settings-routing'!$A:$P,16,FALSE),1),"-")</f>
        <v>-</v>
      </c>
      <c r="W40" s="24" t="str">
        <f>IFERROR(VLOOKUP(E40,'settings-routing'!$A:$M,13,0),"-")</f>
        <v>-</v>
      </c>
      <c r="X40" s="25" t="str">
        <f>IFERROR(VLOOKUP(D40,'sys-backorder details'!D:U,18,0),"-")</f>
        <v>-</v>
      </c>
      <c r="Y40" s="25" t="str">
        <f>IFERROR(VLOOKUP(E40,'settings-routing'!$A:$I,9,FALSE),"x")</f>
        <v>x</v>
      </c>
      <c r="Z40" s="22" t="str">
        <f>IFERROR(IF(S40="Firm",VLOOKUP(E40,'settings-routing'!A:C,3,0)*M40,""),"-")</f>
        <v/>
      </c>
      <c r="AA40" s="13"/>
      <c r="AB40" s="13"/>
      <c r="AC40" s="13"/>
      <c r="AD40" s="13"/>
    </row>
    <row r="41" ht="12.75" customHeight="1">
      <c r="A41" s="43" t="s">
        <v>91</v>
      </c>
      <c r="B41" s="15" t="s">
        <v>92</v>
      </c>
      <c r="C41" s="26" t="str">
        <f>IFERROR(VLOOKUP(B41,'sys-backorder details'!A:I,3,0),"")</f>
        <v/>
      </c>
      <c r="D41" s="27" t="str">
        <f>IFERROR(IFERROR(VLOOKUP(B41,'sys-backorder details'!A:I,4,0),VLOOKUP(B41,#REF!,4,0)),"")</f>
        <v/>
      </c>
      <c r="E41" s="28" t="str">
        <f>IFERROR(VLOOKUP(B41,'sys-backorder details'!A:L,5,0),"")</f>
        <v/>
      </c>
      <c r="F41" s="27" t="str">
        <f>IFERROR(VLOOKUP(E41,'item dashboard'!A:B,2,0),"")</f>
        <v/>
      </c>
      <c r="G41" s="29" t="str">
        <f>IFERROR(VLOOKUP(E41,'item dashboard'!A:D,4,0),"")</f>
        <v/>
      </c>
      <c r="H41" s="29" t="str">
        <f>IFERROR(VLOOKUP(E41,'item dashboard'!A:H,8,0)+VLOOKUP(E41,'item dashboard'!A:I,9,0),"")</f>
        <v/>
      </c>
      <c r="I41" s="29" t="str">
        <f>IFERROR(VLOOKUP(E41,'item dashboard'!A:F,6,0),"")</f>
        <v/>
      </c>
      <c r="J41" s="30">
        <f t="shared" si="10"/>
        <v>0</v>
      </c>
      <c r="K41" s="31" t="str">
        <f>IFERROR(VLOOKUP(E41,'settings-routing'!A:G,6,0),"x")</f>
        <v>x</v>
      </c>
      <c r="L41" s="31" t="str">
        <f>IFERROR(VLOOKUP(E41,'settings-routing'!A:G,7,0),"x")</f>
        <v>x</v>
      </c>
      <c r="M41" s="32" t="str">
        <f t="shared" si="6"/>
        <v/>
      </c>
      <c r="N41" s="31">
        <f t="shared" si="12"/>
        <v>0</v>
      </c>
      <c r="O41" s="18" t="str">
        <f t="shared" si="1"/>
        <v/>
      </c>
      <c r="P41" s="19" t="str">
        <f t="shared" si="2"/>
        <v/>
      </c>
      <c r="Q41" s="20" t="str">
        <f t="shared" si="3"/>
        <v/>
      </c>
      <c r="R41" s="20" t="str">
        <f t="shared" si="4"/>
        <v/>
      </c>
      <c r="S41" s="13" t="s">
        <v>26</v>
      </c>
      <c r="T41" s="22">
        <f>SUMIF('recent update 101-111'!$B:$B,'Production Plan'!E41,'recent update 101-111'!$G:$G)</f>
        <v>0</v>
      </c>
      <c r="U41" s="22" t="str">
        <f>IF(T41&gt;0,VLOOKUP(E41,'recent update 101-111'!B:M,12,0),"")</f>
        <v/>
      </c>
      <c r="V41" s="33" t="str">
        <f>IFERROR(MROUND(VLOOKUP(E41,'settings-routing'!$A:$P,16,FALSE),1),"-")</f>
        <v>-</v>
      </c>
      <c r="W41" s="24" t="str">
        <f>IFERROR(VLOOKUP(E41,'settings-routing'!$A:$M,13,0),"-")</f>
        <v>-</v>
      </c>
      <c r="X41" s="25" t="str">
        <f>IFERROR(VLOOKUP(D41,'sys-backorder details'!D:U,18,0),"-")</f>
        <v>-</v>
      </c>
      <c r="Y41" s="25" t="str">
        <f>IFERROR(VLOOKUP(E41,'settings-routing'!$A:$I,9,FALSE),"x")</f>
        <v>x</v>
      </c>
      <c r="Z41" s="22" t="str">
        <f>IFERROR(IF(S41="Firm",VLOOKUP(E41,'settings-routing'!A:C,3,0)*M41,""),"-")</f>
        <v/>
      </c>
      <c r="AA41" s="13"/>
      <c r="AB41" s="13"/>
      <c r="AC41" s="13"/>
      <c r="AD41" s="13"/>
    </row>
    <row r="42" ht="12.75" customHeight="1">
      <c r="A42" s="43" t="s">
        <v>93</v>
      </c>
      <c r="B42" s="15"/>
      <c r="C42" s="26"/>
      <c r="D42" s="27" t="s">
        <v>24</v>
      </c>
      <c r="E42" s="27" t="s">
        <v>94</v>
      </c>
      <c r="F42" s="27" t="str">
        <f>IFERROR(VLOOKUP(E42,'item dashboard'!A:B,2,0),"")</f>
        <v>250 ml Pink milk Bottle</v>
      </c>
      <c r="G42" s="29">
        <f>IFERROR(VLOOKUP(E42,'item dashboard'!A:D,4,0),"")</f>
        <v>8064</v>
      </c>
      <c r="H42" s="29">
        <f>IFERROR(VLOOKUP(E42,'item dashboard'!A:H,8,0)+VLOOKUP(E42,'item dashboard'!A:I,9,0),"")</f>
        <v>0</v>
      </c>
      <c r="I42" s="29">
        <f>IFERROR(VLOOKUP(E42,'item dashboard'!A:F,6,0),"")</f>
        <v>0</v>
      </c>
      <c r="J42" s="30">
        <f t="shared" si="10"/>
        <v>-8064</v>
      </c>
      <c r="K42" s="31">
        <f>IFERROR(VLOOKUP(E42,'settings-routing'!A:G,6,0),"x")</f>
        <v>1</v>
      </c>
      <c r="L42" s="31">
        <f>IFERROR(VLOOKUP(E42,'settings-routing'!A:G,7,0),"x")</f>
        <v>11</v>
      </c>
      <c r="M42" s="32" t="str">
        <f t="shared" si="6"/>
        <v/>
      </c>
      <c r="N42" s="31">
        <v>0.0</v>
      </c>
      <c r="O42" s="18">
        <f t="shared" si="1"/>
        <v>0</v>
      </c>
      <c r="P42" s="19">
        <f t="shared" si="2"/>
        <v>1</v>
      </c>
      <c r="Q42" s="20" t="str">
        <f t="shared" si="3"/>
        <v/>
      </c>
      <c r="R42" s="20" t="str">
        <f t="shared" si="4"/>
        <v/>
      </c>
      <c r="S42" s="13" t="s">
        <v>26</v>
      </c>
      <c r="T42" s="22">
        <f>SUMIF('recent update 101-111'!$B:$B,'Production Plan'!E42,'recent update 101-111'!$G:$G)</f>
        <v>0</v>
      </c>
      <c r="U42" s="22" t="str">
        <f>IF(T42&gt;0,VLOOKUP(E42,'recent update 101-111'!B:M,12,0),"")</f>
        <v/>
      </c>
      <c r="V42" s="33" t="str">
        <f>IFERROR(MROUND(VLOOKUP(E42,'settings-routing'!$A:$P,16,FALSE),1),"-")</f>
        <v>-</v>
      </c>
      <c r="W42" s="24" t="str">
        <f>IFERROR(VLOOKUP(E42,'settings-routing'!$A:$M,13,0),"-")</f>
        <v>-</v>
      </c>
      <c r="X42" s="25" t="str">
        <f>IFERROR(VLOOKUP(D42,'sys-backorder details'!D:U,18,0),"-")</f>
        <v>Cash/Current Cheque</v>
      </c>
      <c r="Y42" s="25" t="str">
        <f>IFERROR(VLOOKUP(E42,'settings-routing'!$A:$I,9,FALSE),"x")</f>
        <v>V-B-HDPEBLOW 0.25-0.35</v>
      </c>
      <c r="Z42" s="22" t="str">
        <f>IFERROR(IF(S42="Firm",VLOOKUP(E42,'settings-routing'!A:C,3,0)*M42,""),"-")</f>
        <v/>
      </c>
      <c r="AA42" s="13"/>
      <c r="AB42" s="13"/>
      <c r="AC42" s="13"/>
      <c r="AD42" s="13"/>
    </row>
    <row r="43" ht="12.75" customHeight="1">
      <c r="A43" s="13" t="s">
        <v>95</v>
      </c>
      <c r="B43" s="15" t="s">
        <v>96</v>
      </c>
      <c r="C43" s="26" t="str">
        <f>IFERROR(VLOOKUP(B43,'sys-backorder details'!A:I,3,0),"")</f>
        <v/>
      </c>
      <c r="D43" s="27" t="str">
        <f>IFERROR(IFERROR(VLOOKUP(B43,'sys-backorder details'!A:I,4,0),VLOOKUP(B43,#REF!,4,0)),"")</f>
        <v/>
      </c>
      <c r="E43" s="27" t="s">
        <v>97</v>
      </c>
      <c r="F43" s="27" t="str">
        <f>IFERROR(VLOOKUP(E43,'item dashboard'!A:B,2,0),"")</f>
        <v>250 gm White jar</v>
      </c>
      <c r="G43" s="29">
        <f>IFERROR(VLOOKUP(E43,'item dashboard'!A:D,4,0),"")</f>
        <v>6948</v>
      </c>
      <c r="H43" s="29">
        <f>IFERROR(VLOOKUP(E43,'item dashboard'!A:H,8,0)+VLOOKUP(E43,'item dashboard'!A:I,9,0),"")</f>
        <v>0</v>
      </c>
      <c r="I43" s="29">
        <f>IFERROR(VLOOKUP(E43,'item dashboard'!A:F,6,0),"")</f>
        <v>0</v>
      </c>
      <c r="J43" s="30">
        <f t="shared" si="10"/>
        <v>-6948</v>
      </c>
      <c r="K43" s="31">
        <f>IFERROR(VLOOKUP(E43,'settings-routing'!A:G,6,0),"x")</f>
        <v>1</v>
      </c>
      <c r="L43" s="31">
        <f>IFERROR(VLOOKUP(E43,'settings-routing'!A:G,7,0),"x")</f>
        <v>16</v>
      </c>
      <c r="M43" s="32" t="str">
        <f t="shared" si="6"/>
        <v/>
      </c>
      <c r="N43" s="31">
        <v>0.0</v>
      </c>
      <c r="O43" s="18">
        <f t="shared" si="1"/>
        <v>0</v>
      </c>
      <c r="P43" s="19">
        <f t="shared" si="2"/>
        <v>1</v>
      </c>
      <c r="Q43" s="20" t="str">
        <f t="shared" si="3"/>
        <v/>
      </c>
      <c r="R43" s="20" t="str">
        <f t="shared" si="4"/>
        <v/>
      </c>
      <c r="S43" s="13" t="s">
        <v>26</v>
      </c>
      <c r="T43" s="22">
        <f>SUMIF('recent update 101-111'!$B:$B,'Production Plan'!E43,'recent update 101-111'!$G:$G)</f>
        <v>0</v>
      </c>
      <c r="U43" s="22" t="str">
        <f>IF(T43&gt;0,VLOOKUP(E43,'recent update 101-111'!B:M,12,0),"")</f>
        <v/>
      </c>
      <c r="V43" s="33" t="str">
        <f>IFERROR(MROUND(VLOOKUP(E43,'settings-routing'!$A:$P,16,FALSE),1),"-")</f>
        <v>-</v>
      </c>
      <c r="W43" s="24" t="str">
        <f>IFERROR(VLOOKUP(E43,'settings-routing'!$A:$M,13,0),"-")</f>
        <v>-</v>
      </c>
      <c r="X43" s="25" t="str">
        <f>IFERROR(VLOOKUP(D43,'sys-backorder details'!D:U,18,0),"-")</f>
        <v>-</v>
      </c>
      <c r="Y43" s="25" t="str">
        <f>IFERROR(VLOOKUP(E43,'settings-routing'!$A:$I,9,FALSE),"x")</f>
        <v>V-B-HDPEBLOW 0.25-0.35</v>
      </c>
      <c r="Z43" s="22" t="str">
        <f>IFERROR(IF(S43="Firm",VLOOKUP(E43,'settings-routing'!A:C,3,0)*M43,""),"-")</f>
        <v/>
      </c>
      <c r="AA43" s="13"/>
      <c r="AB43" s="13"/>
      <c r="AC43" s="13"/>
      <c r="AD43" s="13"/>
    </row>
    <row r="44" ht="12.75" customHeight="1">
      <c r="A44" s="43" t="s">
        <v>98</v>
      </c>
      <c r="B44" s="15"/>
      <c r="C44" s="26"/>
      <c r="D44" s="27" t="s">
        <v>24</v>
      </c>
      <c r="E44" s="43" t="s">
        <v>99</v>
      </c>
      <c r="F44" s="27" t="str">
        <f>IFERROR(VLOOKUP(E44,'item dashboard'!A:B,2,0),"")</f>
        <v>100 gm Natural jar</v>
      </c>
      <c r="G44" s="29">
        <f>IFERROR(VLOOKUP(E44,'item dashboard'!A:D,4,0),"")</f>
        <v>12000</v>
      </c>
      <c r="H44" s="29">
        <f>IFERROR(VLOOKUP(E44,'item dashboard'!A:H,8,0)+VLOOKUP(E44,'item dashboard'!A:I,9,0),"")</f>
        <v>0</v>
      </c>
      <c r="I44" s="29">
        <f>IFERROR(VLOOKUP(E44,'item dashboard'!A:F,6,0),"")</f>
        <v>0</v>
      </c>
      <c r="J44" s="30">
        <f t="shared" si="10"/>
        <v>-12000</v>
      </c>
      <c r="K44" s="31">
        <f>IFERROR(VLOOKUP(E44,'settings-routing'!A:G,6,0),"x")</f>
        <v>1</v>
      </c>
      <c r="L44" s="31">
        <f>IFERROR(VLOOKUP(E44,'settings-routing'!A:G,7,0),"x")</f>
        <v>15</v>
      </c>
      <c r="M44" s="32" t="str">
        <f t="shared" si="6"/>
        <v/>
      </c>
      <c r="N44" s="31">
        <f>J44</f>
        <v>-12000</v>
      </c>
      <c r="O44" s="18">
        <f t="shared" si="1"/>
        <v>-2.083333333</v>
      </c>
      <c r="P44" s="19">
        <f t="shared" si="2"/>
        <v>1</v>
      </c>
      <c r="Q44" s="20" t="str">
        <f t="shared" si="3"/>
        <v/>
      </c>
      <c r="R44" s="20" t="str">
        <f t="shared" si="4"/>
        <v/>
      </c>
      <c r="S44" s="13" t="s">
        <v>26</v>
      </c>
      <c r="T44" s="22">
        <f>SUMIF('recent update 101-111'!$B:$B,'Production Plan'!E44,'recent update 101-111'!$G:$G)</f>
        <v>0</v>
      </c>
      <c r="U44" s="22" t="str">
        <f>IF(T44&gt;0,VLOOKUP(E44,'recent update 101-111'!B:M,12,0),"")</f>
        <v/>
      </c>
      <c r="V44" s="33" t="str">
        <f>IFERROR(MROUND(VLOOKUP(E44,'settings-routing'!$A:$P,16,FALSE),1),"-")</f>
        <v>-</v>
      </c>
      <c r="W44" s="24" t="str">
        <f>IFERROR(VLOOKUP(E44,'settings-routing'!$A:$M,13,0),"-")</f>
        <v>-</v>
      </c>
      <c r="X44" s="25" t="str">
        <f>IFERROR(VLOOKUP(D44,'sys-backorder details'!D:U,18,0),"-")</f>
        <v>Cash/Current Cheque</v>
      </c>
      <c r="Y44" s="25" t="str">
        <f>IFERROR(VLOOKUP(E44,'settings-routing'!$A:$I,9,FALSE),"x")</f>
        <v>V-B-HDPEBLOW 0.25-0.35</v>
      </c>
      <c r="Z44" s="22" t="str">
        <f>IFERROR(IF(S44="Firm",VLOOKUP(E44,'settings-routing'!A:C,3,0)*M44,""),"-")</f>
        <v/>
      </c>
      <c r="AA44" s="13"/>
      <c r="AB44" s="13"/>
      <c r="AC44" s="13"/>
      <c r="AD44" s="13"/>
    </row>
    <row r="45" ht="12.75" customHeight="1">
      <c r="A45" s="43" t="s">
        <v>100</v>
      </c>
      <c r="B45" s="13" t="s">
        <v>101</v>
      </c>
      <c r="C45" s="35">
        <f>IFERROR(VLOOKUP(B45,'sys-backorder details'!A:I,3,0),"")</f>
        <v>43347</v>
      </c>
      <c r="D45" s="36" t="str">
        <f>IFERROR(IFERROR(VLOOKUP(B45,'sys-backorder details'!A:I,4,0),VLOOKUP(B45,#REF!,4,0)),"")</f>
        <v>BDF EAST AFRICA LIMITED</v>
      </c>
      <c r="E45" s="36" t="str">
        <f>IFERROR(VLOOKUP(B45,'sys-backorder details'!A:L,5,0),"")</f>
        <v>B-100STD17-DB16</v>
      </c>
      <c r="F45" s="36" t="str">
        <f>IFERROR(VLOOKUP(E45,'item dashboard'!A:B,2,0),"")</f>
        <v>100 ml Nivea std17 Dark Blue Bottle</v>
      </c>
      <c r="G45" s="37">
        <f>IFERROR(VLOOKUP(E45,'item dashboard'!A:D,4,0),"")</f>
        <v>11088</v>
      </c>
      <c r="H45" s="37">
        <f>IFERROR(VLOOKUP(E45,'item dashboard'!A:H,8,0)+VLOOKUP(E45,'item dashboard'!A:I,9,0),"")</f>
        <v>0</v>
      </c>
      <c r="I45" s="37">
        <f>IFERROR(VLOOKUP(E45,'item dashboard'!A:F,6,0),"")</f>
        <v>0</v>
      </c>
      <c r="J45" s="38">
        <f t="shared" si="10"/>
        <v>-11088</v>
      </c>
      <c r="K45" s="31">
        <f>IFERROR(VLOOKUP(E45,'settings-routing'!A:G,6,0),"x")</f>
        <v>1</v>
      </c>
      <c r="L45" s="31">
        <f>IFERROR(VLOOKUP(E45,'settings-routing'!A:G,7,0),"x")</f>
        <v>15.09</v>
      </c>
      <c r="M45" s="32" t="str">
        <f t="shared" si="6"/>
        <v/>
      </c>
      <c r="N45" s="31">
        <f>H94-G45</f>
        <v>5544</v>
      </c>
      <c r="O45" s="18">
        <f t="shared" si="1"/>
        <v>0.968275</v>
      </c>
      <c r="P45" s="19">
        <f t="shared" si="2"/>
        <v>1</v>
      </c>
      <c r="Q45" s="20">
        <f t="shared" si="3"/>
        <v>45478</v>
      </c>
      <c r="R45" s="20">
        <f t="shared" si="4"/>
        <v>45478.96828</v>
      </c>
      <c r="S45" s="13" t="s">
        <v>31</v>
      </c>
      <c r="T45" s="22">
        <f>SUMIF('recent update 101-111'!$B:$B,'Production Plan'!E45,'recent update 101-111'!$G:$G)</f>
        <v>0</v>
      </c>
      <c r="U45" s="22" t="str">
        <f>IF(T45&gt;0,VLOOKUP(E45,'recent update 101-111'!B:M,12,0),"")</f>
        <v/>
      </c>
      <c r="V45" s="33" t="str">
        <f>IFERROR(MROUND(VLOOKUP(E45,'settings-routing'!$A:$P,16,FALSE),1),"-")</f>
        <v>-</v>
      </c>
      <c r="W45" s="24" t="str">
        <f>IFERROR(VLOOKUP(E45,'settings-routing'!$A:$M,13,0),"-")</f>
        <v>-</v>
      </c>
      <c r="X45" s="25" t="str">
        <f>IFERROR(VLOOKUP(D45,'sys-backorder details'!D:U,18,0),"-")</f>
        <v>30 Days</v>
      </c>
      <c r="Y45" s="25" t="str">
        <f>IFERROR(VLOOKUP(E45,'settings-routing'!$A:$I,9,FALSE),"x")</f>
        <v>V-B-HDPEBLOW 0.25-0.35</v>
      </c>
      <c r="Z45" s="22">
        <f>IFERROR(IF(S45="Firm",VLOOKUP(E45,'settings-routing'!A:C,3,0)*M45,""),"-")</f>
        <v>0</v>
      </c>
      <c r="AA45" s="13"/>
      <c r="AB45" s="13"/>
      <c r="AC45" s="13"/>
      <c r="AD45" s="13"/>
    </row>
    <row r="46" ht="12.75" customHeight="1">
      <c r="A46" s="43" t="s">
        <v>100</v>
      </c>
      <c r="B46" s="13" t="s">
        <v>102</v>
      </c>
      <c r="C46" s="39">
        <f>IFERROR(VLOOKUP(B46,'sys-backorder details'!A:I,3,0),"")</f>
        <v>43361</v>
      </c>
      <c r="D46" s="40" t="str">
        <f>IFERROR(IFERROR(VLOOKUP(B46,'sys-backorder details'!A:I,4,0),VLOOKUP(B46,#REF!,4,0)),"")</f>
        <v>BDF EAST AFRICA LIMITED</v>
      </c>
      <c r="E46" s="40" t="str">
        <f>IFERROR(VLOOKUP(B46,'sys-backorder details'!A:L,5,0),"")</f>
        <v>B-100STD17-PB16</v>
      </c>
      <c r="F46" s="40" t="str">
        <f>IFERROR(VLOOKUP(E46,'item dashboard'!A:B,2,0),"")</f>
        <v>100 ml Nivea std17 Smooth Milk PearlyBlue</v>
      </c>
      <c r="G46" s="41">
        <f>IFERROR(VLOOKUP(E46,'item dashboard'!A:D,4,0),"")</f>
        <v>0</v>
      </c>
      <c r="H46" s="41">
        <f>IFERROR(VLOOKUP(E46,'item dashboard'!A:H,8,0)+VLOOKUP(E46,'item dashboard'!A:I,9,0),"")</f>
        <v>0</v>
      </c>
      <c r="I46" s="41">
        <f>IFERROR(VLOOKUP(E46,'item dashboard'!A:F,6,0),"")</f>
        <v>0</v>
      </c>
      <c r="J46" s="42">
        <f t="shared" si="10"/>
        <v>0</v>
      </c>
      <c r="K46" s="31">
        <f>IFERROR(VLOOKUP(E46,'settings-routing'!A:G,6,0),"x")</f>
        <v>1</v>
      </c>
      <c r="L46" s="31">
        <f>IFERROR(VLOOKUP(E46,'settings-routing'!A:G,7,0),"x")</f>
        <v>16.18</v>
      </c>
      <c r="M46" s="32" t="str">
        <f t="shared" si="6"/>
        <v/>
      </c>
      <c r="N46" s="31">
        <f>H100-G46</f>
        <v>14616</v>
      </c>
      <c r="O46" s="18">
        <f t="shared" si="1"/>
        <v>2.737116667</v>
      </c>
      <c r="P46" s="19">
        <f t="shared" si="2"/>
        <v>2</v>
      </c>
      <c r="Q46" s="20">
        <f t="shared" si="3"/>
        <v>45478.96828</v>
      </c>
      <c r="R46" s="20">
        <f t="shared" si="4"/>
        <v>45481.70539</v>
      </c>
      <c r="S46" s="13" t="s">
        <v>26</v>
      </c>
      <c r="T46" s="22">
        <f>SUMIF('recent update 101-111'!$B:$B,'Production Plan'!E46,'recent update 101-111'!$G:$G)</f>
        <v>0</v>
      </c>
      <c r="U46" s="22" t="str">
        <f>IF(T46&gt;0,VLOOKUP(E46,'recent update 101-111'!B:M,12,0),"")</f>
        <v/>
      </c>
      <c r="V46" s="33" t="str">
        <f>IFERROR(MROUND(VLOOKUP(E46,'settings-routing'!$A:$P,16,FALSE),1),"-")</f>
        <v>-</v>
      </c>
      <c r="W46" s="24" t="str">
        <f>IFERROR(VLOOKUP(E46,'settings-routing'!$A:$M,13,0),"-")</f>
        <v>-</v>
      </c>
      <c r="X46" s="25" t="str">
        <f>IFERROR(VLOOKUP(D46,'sys-backorder details'!D:U,18,0),"-")</f>
        <v>30 Days</v>
      </c>
      <c r="Y46" s="25" t="str">
        <f>IFERROR(VLOOKUP(E46,'settings-routing'!$A:$I,9,FALSE),"x")</f>
        <v>V-B-HDPEBLOW 0.25-0.35</v>
      </c>
      <c r="Z46" s="22" t="str">
        <f>IFERROR(IF(S46="Firm",VLOOKUP(E46,'settings-routing'!A:C,3,0)*M46,""),"-")</f>
        <v/>
      </c>
      <c r="AA46" s="13"/>
      <c r="AB46" s="13"/>
      <c r="AC46" s="13"/>
      <c r="AD46" s="13"/>
    </row>
    <row r="47" ht="12.75" customHeight="1">
      <c r="A47" s="43" t="s">
        <v>103</v>
      </c>
      <c r="B47" s="15" t="s">
        <v>104</v>
      </c>
      <c r="C47" s="35">
        <f>IFERROR(VLOOKUP(B47,'sys-backorder details'!A:I,3,0),"")</f>
        <v>43389</v>
      </c>
      <c r="D47" s="36" t="str">
        <f>IFERROR(IFERROR(VLOOKUP(B47,'sys-backorder details'!A:I,4,0),VLOOKUP(B47,#REF!,4,0)),"")</f>
        <v>SC JOHNSON &amp; SON KENYA LTD KSH</v>
      </c>
      <c r="E47" s="36" t="str">
        <f>IFERROR(VLOOKUP(B47,'sys-backorder details'!A:L,5,0),"")</f>
        <v>B-150JOH-W16</v>
      </c>
      <c r="F47" s="36" t="str">
        <f>IFERROR(VLOOKUP(E47,'item dashboard'!A:B,2,0),"")</f>
        <v>150 gm White Johnson Jar</v>
      </c>
      <c r="G47" s="37">
        <f>IFERROR(VLOOKUP(E47,'item dashboard'!A:D,4,0),"")</f>
        <v>4397</v>
      </c>
      <c r="H47" s="37">
        <f>IFERROR(VLOOKUP(E47,'item dashboard'!A:H,8,0)+VLOOKUP(E47,'item dashboard'!A:I,9,0),"")</f>
        <v>0</v>
      </c>
      <c r="I47" s="37">
        <f>IFERROR(VLOOKUP(E47,'item dashboard'!A:F,6,0),"")</f>
        <v>0</v>
      </c>
      <c r="J47" s="38">
        <f t="shared" si="10"/>
        <v>-4397</v>
      </c>
      <c r="K47" s="31">
        <f>IFERROR(VLOOKUP(E47,'settings-routing'!A:G,6,0),"x")</f>
        <v>1</v>
      </c>
      <c r="L47" s="31">
        <f>IFERROR(VLOOKUP(E47,'settings-routing'!A:G,7,0),"x")</f>
        <v>18.01</v>
      </c>
      <c r="M47" s="32" t="str">
        <f t="shared" si="6"/>
        <v/>
      </c>
      <c r="N47" s="31">
        <f>J47</f>
        <v>-4397</v>
      </c>
      <c r="O47" s="18">
        <f t="shared" si="1"/>
        <v>-0.9165505787</v>
      </c>
      <c r="P47" s="19">
        <f t="shared" si="2"/>
        <v>1</v>
      </c>
      <c r="Q47" s="20" t="str">
        <f t="shared" si="3"/>
        <v/>
      </c>
      <c r="R47" s="20" t="str">
        <f t="shared" si="4"/>
        <v/>
      </c>
      <c r="S47" s="13" t="s">
        <v>31</v>
      </c>
      <c r="T47" s="22">
        <f>SUMIF('recent update 101-111'!$B:$B,'Production Plan'!E47,'recent update 101-111'!$G:$G)</f>
        <v>0</v>
      </c>
      <c r="U47" s="22" t="str">
        <f>IF(T47&gt;0,VLOOKUP(E47,'recent update 101-111'!B:M,12,0),"")</f>
        <v/>
      </c>
      <c r="V47" s="33" t="str">
        <f>IFERROR(MROUND(VLOOKUP(E47,'settings-routing'!$A:$P,16,FALSE),1),"-")</f>
        <v>-</v>
      </c>
      <c r="W47" s="24" t="str">
        <f>IFERROR(VLOOKUP(E47,'settings-routing'!$A:$M,13,0),"-")</f>
        <v>-</v>
      </c>
      <c r="X47" s="25" t="str">
        <f>IFERROR(VLOOKUP(D47,'sys-backorder details'!D:U,18,0),"-")</f>
        <v>30 Days</v>
      </c>
      <c r="Y47" s="25" t="str">
        <f>IFERROR(VLOOKUP(E47,'settings-routing'!$A:$I,9,FALSE),"x")</f>
        <v>V-B-HDPEBLOW 0.25-0.35</v>
      </c>
      <c r="Z47" s="22">
        <f>IFERROR(IF(S47="Firm",VLOOKUP(E47,'settings-routing'!A:C,3,0)*M47,""),"-")</f>
        <v>0</v>
      </c>
      <c r="AA47" s="13"/>
      <c r="AB47" s="13"/>
      <c r="AC47" s="13"/>
      <c r="AD47" s="13"/>
    </row>
    <row r="48" ht="12.75" customHeight="1">
      <c r="A48" s="43" t="s">
        <v>105</v>
      </c>
      <c r="B48" s="15"/>
      <c r="C48" s="26" t="str">
        <f>IFERROR(VLOOKUP(B48,'sys-backorder details'!A:I,3,0),"")</f>
        <v/>
      </c>
      <c r="D48" s="27" t="str">
        <f>IFERROR(IFERROR(VLOOKUP(B48,'sys-backorder details'!A:I,4,0),VLOOKUP(B48,#REF!,4,0)),"")</f>
        <v/>
      </c>
      <c r="E48" s="27" t="s">
        <v>106</v>
      </c>
      <c r="F48" s="27" t="str">
        <f>IFERROR(VLOOKUP(E48,'item dashboard'!A:B,2,0),"")</f>
        <v>200 ml Natural Bottle</v>
      </c>
      <c r="G48" s="29">
        <f>IFERROR(VLOOKUP(E48,'item dashboard'!A:D,4,0),"")</f>
        <v>3360</v>
      </c>
      <c r="H48" s="29">
        <f>IFERROR(VLOOKUP(E48,'item dashboard'!A:H,8,0)+VLOOKUP(E48,'item dashboard'!A:I,9,0),"")</f>
        <v>0</v>
      </c>
      <c r="I48" s="29">
        <f>IFERROR(VLOOKUP(E48,'item dashboard'!A:F,6,0),"")</f>
        <v>0</v>
      </c>
      <c r="J48" s="30">
        <f t="shared" si="10"/>
        <v>-3360</v>
      </c>
      <c r="K48" s="31">
        <f>IFERROR(VLOOKUP(E48,'settings-routing'!A:G,6,0),"x")</f>
        <v>1</v>
      </c>
      <c r="L48" s="31">
        <f>IFERROR(VLOOKUP(E48,'settings-routing'!A:G,7,0),"x")</f>
        <v>18</v>
      </c>
      <c r="M48" s="32" t="str">
        <f t="shared" si="6"/>
        <v/>
      </c>
      <c r="N48" s="31">
        <v>0.0</v>
      </c>
      <c r="O48" s="18">
        <f t="shared" si="1"/>
        <v>0</v>
      </c>
      <c r="P48" s="19">
        <f t="shared" si="2"/>
        <v>1</v>
      </c>
      <c r="Q48" s="20" t="str">
        <f t="shared" si="3"/>
        <v/>
      </c>
      <c r="R48" s="20" t="str">
        <f t="shared" si="4"/>
        <v/>
      </c>
      <c r="S48" s="13" t="s">
        <v>26</v>
      </c>
      <c r="T48" s="22">
        <f>SUMIF('recent update 101-111'!$B:$B,'Production Plan'!E48,'recent update 101-111'!$G:$G)</f>
        <v>0</v>
      </c>
      <c r="U48" s="22" t="str">
        <f>IF(T48&gt;0,VLOOKUP(E48,'recent update 101-111'!B:M,12,0),"")</f>
        <v/>
      </c>
      <c r="V48" s="33" t="str">
        <f>IFERROR(MROUND(VLOOKUP(E48,'settings-routing'!$A:$P,16,FALSE),1),"-")</f>
        <v>-</v>
      </c>
      <c r="W48" s="24" t="str">
        <f>IFERROR(VLOOKUP(E48,'settings-routing'!$A:$M,13,0),"-")</f>
        <v>-</v>
      </c>
      <c r="X48" s="25" t="str">
        <f>IFERROR(VLOOKUP(D48,'sys-backorder details'!D:U,18,0),"-")</f>
        <v>-</v>
      </c>
      <c r="Y48" s="25" t="str">
        <f>IFERROR(VLOOKUP(E48,'settings-routing'!$A:$I,9,FALSE),"x")</f>
        <v>V-B-HDPEBLOW 0.25-0.35</v>
      </c>
      <c r="Z48" s="22" t="str">
        <f>IFERROR(IF(S48="Firm",VLOOKUP(E48,'settings-routing'!A:C,3,0)*M48,""),"-")</f>
        <v/>
      </c>
      <c r="AA48" s="13"/>
      <c r="AB48" s="13"/>
      <c r="AC48" s="13"/>
      <c r="AD48" s="13"/>
    </row>
    <row r="49" ht="12.75" customHeight="1">
      <c r="A49" s="43" t="s">
        <v>107</v>
      </c>
      <c r="B49" s="15" t="s">
        <v>108</v>
      </c>
      <c r="C49" s="35">
        <f>IFERROR(VLOOKUP(B49,'sys-backorder details'!A:I,3,0),"")</f>
        <v>43403</v>
      </c>
      <c r="D49" s="56" t="str">
        <f>IFERROR(IFERROR(VLOOKUP(B49,'sys-backorder details'!A:I,4,0),VLOOKUP(B49,#REF!,4,0)),"")</f>
        <v>MOVIT PRODUCTS LTD</v>
      </c>
      <c r="E49" s="45" t="str">
        <f>IFERROR(VLOOKUP(B49,'sys-backorder details'!A:L,5,0),"")</f>
        <v>B-GP503B-N36</v>
      </c>
      <c r="F49" s="36" t="str">
        <f>IFERROR(VLOOKUP(E49,'item dashboard'!A:B,2,0),"")</f>
        <v>500 ml Natural Sprayer Bottle</v>
      </c>
      <c r="G49" s="37">
        <f>IFERROR(VLOOKUP(E49,'item dashboard'!A:D,4,0),"")</f>
        <v>3168</v>
      </c>
      <c r="H49" s="37">
        <f>IFERROR(VLOOKUP(E49,'item dashboard'!A:H,8,0)+VLOOKUP(E49,'item dashboard'!A:I,9,0),"")</f>
        <v>0</v>
      </c>
      <c r="I49" s="37">
        <f>IFERROR(VLOOKUP(E49,'item dashboard'!A:F,6,0),"")</f>
        <v>0</v>
      </c>
      <c r="J49" s="38">
        <f t="shared" si="10"/>
        <v>-3168</v>
      </c>
      <c r="K49" s="31">
        <f>IFERROR(VLOOKUP(E49,'settings-routing'!A:G,6,0),"x")</f>
        <v>1</v>
      </c>
      <c r="L49" s="31">
        <f>IFERROR(VLOOKUP(E49,'settings-routing'!A:G,7,0),"x")</f>
        <v>22</v>
      </c>
      <c r="M49" s="32" t="str">
        <f t="shared" si="6"/>
        <v/>
      </c>
      <c r="N49" s="31">
        <f>J49</f>
        <v>-3168</v>
      </c>
      <c r="O49" s="18">
        <f t="shared" si="1"/>
        <v>-0.8066666667</v>
      </c>
      <c r="P49" s="19">
        <f t="shared" si="2"/>
        <v>1</v>
      </c>
      <c r="Q49" s="20" t="str">
        <f t="shared" si="3"/>
        <v/>
      </c>
      <c r="R49" s="20" t="str">
        <f t="shared" si="4"/>
        <v/>
      </c>
      <c r="S49" s="13" t="s">
        <v>31</v>
      </c>
      <c r="T49" s="22">
        <f>SUMIF('recent update 101-111'!$B:$B,'Production Plan'!E49,'recent update 101-111'!$G:$G)</f>
        <v>0</v>
      </c>
      <c r="U49" s="22" t="str">
        <f>IF(T49&gt;0,VLOOKUP(E49,'recent update 101-111'!B:M,12,0),"")</f>
        <v/>
      </c>
      <c r="V49" s="33" t="str">
        <f>IFERROR(MROUND(VLOOKUP(E49,'settings-routing'!$A:$P,16,FALSE),1),"-")</f>
        <v>-</v>
      </c>
      <c r="W49" s="24" t="str">
        <f>IFERROR(VLOOKUP(E49,'settings-routing'!$A:$M,13,0),"-")</f>
        <v>-</v>
      </c>
      <c r="X49" s="25" t="str">
        <f>IFERROR(VLOOKUP(D49,'sys-backorder details'!D:U,18,0),"-")</f>
        <v>45 Days</v>
      </c>
      <c r="Y49" s="25" t="str">
        <f>IFERROR(VLOOKUP(E49,'settings-routing'!$A:$I,9,FALSE),"x")</f>
        <v>V-B-HDPEBLOW 0.25-0.35</v>
      </c>
      <c r="Z49" s="22">
        <f>IFERROR(IF(S49="Firm",VLOOKUP(E49,'settings-routing'!A:C,3,0)*M49,""),"-")</f>
        <v>0</v>
      </c>
      <c r="AA49" s="13"/>
      <c r="AB49" s="13"/>
      <c r="AC49" s="13"/>
      <c r="AD49" s="13"/>
    </row>
    <row r="50" ht="12.75" customHeight="1">
      <c r="A50" s="43" t="s">
        <v>109</v>
      </c>
      <c r="B50" s="15"/>
      <c r="C50" s="56"/>
      <c r="D50" s="56" t="s">
        <v>70</v>
      </c>
      <c r="E50" s="45" t="s">
        <v>110</v>
      </c>
      <c r="F50" s="36" t="str">
        <f>IFERROR(VLOOKUP(E50,'item dashboard'!A:B,2,0),"")</f>
        <v>400 ml Nivea STD17 Smooth Milky Pearly Bottle</v>
      </c>
      <c r="G50" s="37">
        <f>IFERROR(VLOOKUP(E50,'item dashboard'!A:D,4,0),"")</f>
        <v>20400</v>
      </c>
      <c r="H50" s="37">
        <f>IFERROR(VLOOKUP(E50,'item dashboard'!A:H,8,0)+VLOOKUP(E50,'item dashboard'!A:I,9,0),"")</f>
        <v>0</v>
      </c>
      <c r="I50" s="37">
        <f>IFERROR(VLOOKUP(E50,'item dashboard'!A:F,6,0),"")</f>
        <v>0</v>
      </c>
      <c r="J50" s="38">
        <f t="shared" si="10"/>
        <v>-20400</v>
      </c>
      <c r="K50" s="31">
        <f>IFERROR(VLOOKUP(E50,'settings-routing'!A:G,6,0),"x")</f>
        <v>1</v>
      </c>
      <c r="L50" s="31">
        <f>IFERROR(VLOOKUP(E50,'settings-routing'!A:G,7,0),"x")</f>
        <v>21</v>
      </c>
      <c r="M50" s="32" t="str">
        <f t="shared" si="6"/>
        <v/>
      </c>
      <c r="N50" s="31">
        <f>H102-G50</f>
        <v>900</v>
      </c>
      <c r="O50" s="18">
        <f t="shared" si="1"/>
        <v>0.21875</v>
      </c>
      <c r="P50" s="19">
        <f t="shared" si="2"/>
        <v>1</v>
      </c>
      <c r="Q50" s="20">
        <f t="shared" si="3"/>
        <v>45478</v>
      </c>
      <c r="R50" s="20">
        <f t="shared" si="4"/>
        <v>45478.21875</v>
      </c>
      <c r="S50" s="13" t="s">
        <v>31</v>
      </c>
      <c r="T50" s="22">
        <f>SUMIF('recent update 101-111'!$B:$B,'Production Plan'!E50,'recent update 101-111'!$G:$G)</f>
        <v>0</v>
      </c>
      <c r="U50" s="22" t="str">
        <f>IF(T50&gt;0,VLOOKUP(E50,'recent update 101-111'!B:M,12,0),"")</f>
        <v/>
      </c>
      <c r="V50" s="33" t="str">
        <f>IFERROR(MROUND(VLOOKUP(E50,'settings-routing'!$A:$P,16,FALSE),1),"-")</f>
        <v>-</v>
      </c>
      <c r="W50" s="24" t="str">
        <f>IFERROR(VLOOKUP(E50,'settings-routing'!$A:$M,13,0),"-")</f>
        <v>-</v>
      </c>
      <c r="X50" s="25" t="str">
        <f>IFERROR(VLOOKUP(D50,'sys-backorder details'!D:U,18,0),"-")</f>
        <v>30 Days</v>
      </c>
      <c r="Y50" s="25" t="str">
        <f>IFERROR(VLOOKUP(E50,'settings-routing'!$A:$I,9,FALSE),"x")</f>
        <v>V-B-HDPEBLOW 0.25-0.35</v>
      </c>
      <c r="Z50" s="22">
        <f>IFERROR(IF(S50="Firm",VLOOKUP(E50,'settings-routing'!A:C,3,0)*M50,""),"-")</f>
        <v>0</v>
      </c>
      <c r="AA50" s="13"/>
      <c r="AB50" s="13"/>
      <c r="AC50" s="13"/>
      <c r="AD50" s="13"/>
    </row>
    <row r="51" ht="12.75" customHeight="1">
      <c r="A51" s="43" t="s">
        <v>111</v>
      </c>
      <c r="B51" s="15" t="s">
        <v>112</v>
      </c>
      <c r="C51" s="26">
        <f>IFERROR(VLOOKUP(B51,'sys-backorder details'!A:I,3,0),"")</f>
        <v>43399</v>
      </c>
      <c r="D51" s="13" t="str">
        <f>IFERROR(IFERROR(VLOOKUP(B51,'sys-backorder details'!A:I,4,0),VLOOKUP(B51,#REF!,4,0)),"")</f>
        <v>CASHSALES UNIT1</v>
      </c>
      <c r="E51" s="50" t="s">
        <v>113</v>
      </c>
      <c r="F51" s="27" t="str">
        <f>IFERROR(VLOOKUP(E51,'item dashboard'!A:B,2,0),"")</f>
        <v>500 ml Yellow shampoo Jerrycan</v>
      </c>
      <c r="G51" s="29">
        <f>IFERROR(VLOOKUP(E51,'item dashboard'!A:D,4,0),"")</f>
        <v>8208</v>
      </c>
      <c r="H51" s="29">
        <f>IFERROR(VLOOKUP(E51,'item dashboard'!A:H,8,0)+VLOOKUP(E51,'item dashboard'!A:I,9,0),"")</f>
        <v>0</v>
      </c>
      <c r="I51" s="29">
        <f>IFERROR(VLOOKUP(E51,'item dashboard'!A:F,6,0),"")</f>
        <v>0</v>
      </c>
      <c r="J51" s="30">
        <f t="shared" si="10"/>
        <v>-8208</v>
      </c>
      <c r="K51" s="31">
        <f>IFERROR(VLOOKUP(E51,'settings-routing'!A:G,6,0),"x")</f>
        <v>1</v>
      </c>
      <c r="L51" s="31">
        <f>IFERROR(VLOOKUP(E51,'settings-routing'!A:G,7,0),"x")</f>
        <v>21.3</v>
      </c>
      <c r="M51" s="32" t="str">
        <f t="shared" si="6"/>
        <v/>
      </c>
      <c r="N51" s="31">
        <f t="shared" ref="N51:N53" si="13">J51</f>
        <v>-8208</v>
      </c>
      <c r="O51" s="18">
        <f t="shared" si="1"/>
        <v>-2.0235</v>
      </c>
      <c r="P51" s="19">
        <f t="shared" si="2"/>
        <v>1</v>
      </c>
      <c r="Q51" s="20" t="str">
        <f t="shared" si="3"/>
        <v/>
      </c>
      <c r="R51" s="20" t="str">
        <f t="shared" si="4"/>
        <v/>
      </c>
      <c r="S51" s="13" t="s">
        <v>26</v>
      </c>
      <c r="T51" s="22">
        <f>SUMIF('recent update 101-111'!$B:$B,'Production Plan'!E51,'recent update 101-111'!$G:$G)</f>
        <v>0</v>
      </c>
      <c r="U51" s="22" t="str">
        <f>IF(T51&gt;0,VLOOKUP(E51,'recent update 101-111'!B:M,12,0),"")</f>
        <v/>
      </c>
      <c r="V51" s="33" t="str">
        <f>IFERROR(MROUND(VLOOKUP(E51,'settings-routing'!$A:$P,16,FALSE),1),"-")</f>
        <v>-</v>
      </c>
      <c r="W51" s="24" t="str">
        <f>IFERROR(VLOOKUP(E51,'settings-routing'!$A:$M,13,0),"-")</f>
        <v>-</v>
      </c>
      <c r="X51" s="25" t="str">
        <f>IFERROR(VLOOKUP(D51,'sys-backorder details'!D:U,18,0),"-")</f>
        <v>Cash/Current Cheque</v>
      </c>
      <c r="Y51" s="25" t="str">
        <f>IFERROR(VLOOKUP(E51,'settings-routing'!$A:$I,9,FALSE),"x")</f>
        <v>V-B-HDPEBLOW 0.25-0.35</v>
      </c>
      <c r="Z51" s="22" t="str">
        <f>IFERROR(IF(S51="Firm",VLOOKUP(E51,'settings-routing'!A:C,3,0)*M51,""),"-")</f>
        <v/>
      </c>
      <c r="AA51" s="13"/>
      <c r="AB51" s="13"/>
      <c r="AC51" s="13"/>
      <c r="AD51" s="13"/>
    </row>
    <row r="52" ht="12.75" customHeight="1">
      <c r="A52" s="43" t="s">
        <v>111</v>
      </c>
      <c r="B52" s="15" t="s">
        <v>114</v>
      </c>
      <c r="C52" s="35">
        <f>IFERROR(VLOOKUP(B52,'sys-backorder details'!A:I,3,0),"")</f>
        <v>43385</v>
      </c>
      <c r="D52" s="36" t="str">
        <f>IFERROR(IFERROR(VLOOKUP(B52,'sys-backorder details'!A:I,4,0),VLOOKUP(B52,#REF!,4,0)),"")</f>
        <v>HENKEL KENYA LIMITED</v>
      </c>
      <c r="E52" s="44" t="s">
        <v>115</v>
      </c>
      <c r="F52" s="36" t="str">
        <f>IFERROR(VLOOKUP(E52,'item dashboard'!A:B,2,0),"")</f>
        <v>1Kg White Wood Glue Jar</v>
      </c>
      <c r="G52" s="37">
        <f>IFERROR(VLOOKUP(E52,'item dashboard'!A:D,4,0),"")</f>
        <v>2232</v>
      </c>
      <c r="H52" s="37">
        <f>IFERROR(VLOOKUP(E52,'item dashboard'!A:H,8,0)+VLOOKUP(E52,'item dashboard'!A:I,9,0),"")</f>
        <v>0</v>
      </c>
      <c r="I52" s="37">
        <f>IFERROR(VLOOKUP(E52,'item dashboard'!A:F,6,0),"")</f>
        <v>0</v>
      </c>
      <c r="J52" s="38">
        <f t="shared" si="10"/>
        <v>-2232</v>
      </c>
      <c r="K52" s="31">
        <f>IFERROR(VLOOKUP(E52,'settings-routing'!A:G,6,0),"x")</f>
        <v>1</v>
      </c>
      <c r="L52" s="31">
        <f>IFERROR(VLOOKUP(E52,'settings-routing'!A:G,7,0),"x")</f>
        <v>16</v>
      </c>
      <c r="M52" s="32" t="str">
        <f t="shared" si="6"/>
        <v/>
      </c>
      <c r="N52" s="31">
        <f t="shared" si="13"/>
        <v>-2232</v>
      </c>
      <c r="O52" s="18">
        <f t="shared" si="1"/>
        <v>-0.4133333333</v>
      </c>
      <c r="P52" s="19">
        <f t="shared" si="2"/>
        <v>2</v>
      </c>
      <c r="Q52" s="20" t="str">
        <f t="shared" si="3"/>
        <v/>
      </c>
      <c r="R52" s="20" t="str">
        <f t="shared" si="4"/>
        <v/>
      </c>
      <c r="S52" s="13" t="s">
        <v>31</v>
      </c>
      <c r="T52" s="22">
        <f>SUMIF('recent update 101-111'!$B:$B,'Production Plan'!E52,'recent update 101-111'!$G:$G)</f>
        <v>854</v>
      </c>
      <c r="U52" s="22" t="str">
        <f>IF(T52&gt;0,VLOOKUP(E52,'recent update 101-111'!B:M,12,0),"")</f>
        <v>#ERROR!</v>
      </c>
      <c r="V52" s="33" t="str">
        <f>IFERROR(MROUND(VLOOKUP(E52,'settings-routing'!$A:$P,16,FALSE),1),"-")</f>
        <v>-</v>
      </c>
      <c r="W52" s="24" t="str">
        <f>IFERROR(VLOOKUP(E52,'settings-routing'!$A:$M,13,0),"-")</f>
        <v>-</v>
      </c>
      <c r="X52" s="25" t="str">
        <f>IFERROR(VLOOKUP(D52,'sys-backorder details'!D:U,18,0),"-")</f>
        <v>30 Days</v>
      </c>
      <c r="Y52" s="25" t="str">
        <f>IFERROR(VLOOKUP(E52,'settings-routing'!$A:$I,9,FALSE),"x")</f>
        <v>V-B-HDPEBLOW 0.25-0.35</v>
      </c>
      <c r="Z52" s="22">
        <f>IFERROR(IF(S52="Firm",VLOOKUP(E52,'settings-routing'!A:C,3,0)*M52,""),"-")</f>
        <v>0</v>
      </c>
      <c r="AA52" s="13"/>
      <c r="AB52" s="13"/>
      <c r="AC52" s="13"/>
      <c r="AD52" s="13"/>
    </row>
    <row r="53" ht="12.75" customHeight="1">
      <c r="A53" s="43" t="s">
        <v>111</v>
      </c>
      <c r="B53" s="15" t="s">
        <v>116</v>
      </c>
      <c r="C53" s="35">
        <f>IFERROR(VLOOKUP(B53,'sys-backorder details'!A:I,3,0),"")</f>
        <v>43405</v>
      </c>
      <c r="D53" s="36" t="str">
        <f>IFERROR(IFERROR(VLOOKUP(B53,'sys-backorder details'!A:I,4,0),VLOOKUP(B53,#REF!,4,0)),"")</f>
        <v>MAGASIN FARUKI TRADING</v>
      </c>
      <c r="E53" s="44" t="str">
        <f>IFERROR(VLOOKUP(B53,'sys-backorder details'!A:L,5,0),"")</f>
        <v>B-T50-W40</v>
      </c>
      <c r="F53" s="36" t="str">
        <f>IFERROR(VLOOKUP(E53,'item dashboard'!A:B,2,0),"")</f>
        <v>500 gm White Tablet Container</v>
      </c>
      <c r="G53" s="37">
        <f>IFERROR(VLOOKUP(E53,'item dashboard'!A:D,4,0),"")</f>
        <v>110</v>
      </c>
      <c r="H53" s="37">
        <f>IFERROR(VLOOKUP(E53,'item dashboard'!A:H,8,0)+VLOOKUP(E53,'item dashboard'!A:I,9,0),"")</f>
        <v>0</v>
      </c>
      <c r="I53" s="37">
        <f>IFERROR(VLOOKUP(E53,'item dashboard'!A:F,6,0),"")</f>
        <v>0</v>
      </c>
      <c r="J53" s="38">
        <f t="shared" si="10"/>
        <v>-110</v>
      </c>
      <c r="K53" s="31">
        <f>IFERROR(VLOOKUP(E53,'settings-routing'!A:G,6,0),"x")</f>
        <v>1</v>
      </c>
      <c r="L53" s="31">
        <f>IFERROR(VLOOKUP(E53,'settings-routing'!A:G,7,0),"x")</f>
        <v>22</v>
      </c>
      <c r="M53" s="32" t="str">
        <f t="shared" si="6"/>
        <v/>
      </c>
      <c r="N53" s="31">
        <f t="shared" si="13"/>
        <v>-110</v>
      </c>
      <c r="O53" s="18">
        <f t="shared" si="1"/>
        <v>-0.02800925926</v>
      </c>
      <c r="P53" s="19">
        <f t="shared" si="2"/>
        <v>3</v>
      </c>
      <c r="Q53" s="20" t="str">
        <f t="shared" si="3"/>
        <v/>
      </c>
      <c r="R53" s="20" t="str">
        <f t="shared" si="4"/>
        <v/>
      </c>
      <c r="S53" s="13" t="s">
        <v>31</v>
      </c>
      <c r="T53" s="22">
        <f>SUMIF('recent update 101-111'!$B:$B,'Production Plan'!E53,'recent update 101-111'!$G:$G)</f>
        <v>0</v>
      </c>
      <c r="U53" s="22" t="str">
        <f>IF(T53&gt;0,VLOOKUP(E53,'recent update 101-111'!B:M,12,0),"")</f>
        <v/>
      </c>
      <c r="V53" s="33" t="str">
        <f>IFERROR(MROUND(VLOOKUP(E53,'settings-routing'!$A:$P,16,FALSE),1),"-")</f>
        <v>-</v>
      </c>
      <c r="W53" s="24" t="str">
        <f>IFERROR(VLOOKUP(E53,'settings-routing'!$A:$M,13,0),"-")</f>
        <v>-</v>
      </c>
      <c r="X53" s="25" t="str">
        <f>IFERROR(VLOOKUP(D53,'sys-backorder details'!D:U,18,0),"-")</f>
        <v>Cash/Current Cheque</v>
      </c>
      <c r="Y53" s="25" t="str">
        <f>IFERROR(VLOOKUP(E53,'settings-routing'!$A:$I,9,FALSE),"x")</f>
        <v>V-B-HDPEBLOW 0.25-0.35</v>
      </c>
      <c r="Z53" s="22">
        <f>IFERROR(IF(S53="Firm",VLOOKUP(E53,'settings-routing'!A:C,3,0)*M53,""),"-")</f>
        <v>0</v>
      </c>
      <c r="AA53" s="13"/>
      <c r="AB53" s="13"/>
      <c r="AC53" s="13"/>
      <c r="AD53" s="13"/>
    </row>
    <row r="54" ht="12.75" customHeight="1">
      <c r="A54" s="13" t="s">
        <v>117</v>
      </c>
      <c r="B54" s="15" t="s">
        <v>118</v>
      </c>
      <c r="C54" s="26">
        <f>IFERROR(VLOOKUP(B54,'sys-backorder details'!A:I,3,0),"")</f>
        <v>43361</v>
      </c>
      <c r="D54" s="27" t="str">
        <f>IFERROR(IFERROR(VLOOKUP(B54,'sys-backorder details'!A:I,4,0),VLOOKUP(B54,#REF!,4,0)),"")</f>
        <v>BDF EAST AFRICA LIMITED</v>
      </c>
      <c r="E54" s="27" t="str">
        <f>IFERROR(VLOOKUP(B54,'sys-backorder details'!A:L,5,0),"")</f>
        <v>B-200NIV-DBL22</v>
      </c>
      <c r="F54" s="27" t="str">
        <f>IFERROR(VLOOKUP(E54,'item dashboard'!A:B,2,0),"")</f>
        <v>200 ml Nivea Men Lotion Dark Blue Bottle</v>
      </c>
      <c r="G54" s="29">
        <f>IFERROR(VLOOKUP(E54,'item dashboard'!A:D,4,0),"")</f>
        <v>24300</v>
      </c>
      <c r="H54" s="29">
        <f>IFERROR(VLOOKUP(E54,'item dashboard'!A:H,8,0)+VLOOKUP(E54,'item dashboard'!A:I,9,0),"")</f>
        <v>0</v>
      </c>
      <c r="I54" s="29">
        <f>IFERROR(VLOOKUP(E54,'item dashboard'!A:F,6,0),"")</f>
        <v>0</v>
      </c>
      <c r="J54" s="30">
        <f t="shared" si="10"/>
        <v>-24300</v>
      </c>
      <c r="K54" s="31">
        <f>IFERROR(VLOOKUP(E54,'settings-routing'!A:G,6,0),"x")</f>
        <v>1</v>
      </c>
      <c r="L54" s="31">
        <f>IFERROR(VLOOKUP(E54,'settings-routing'!A:G,7,0),"x")</f>
        <v>19</v>
      </c>
      <c r="M54" s="32" t="str">
        <f t="shared" si="6"/>
        <v/>
      </c>
      <c r="N54" s="31" t="s">
        <v>56</v>
      </c>
      <c r="O54" s="18">
        <f t="shared" si="1"/>
        <v>0</v>
      </c>
      <c r="P54" s="19">
        <f t="shared" si="2"/>
        <v>1</v>
      </c>
      <c r="Q54" s="20">
        <f t="shared" si="3"/>
        <v>45478</v>
      </c>
      <c r="R54" s="20">
        <f t="shared" si="4"/>
        <v>45478</v>
      </c>
      <c r="S54" s="13" t="s">
        <v>26</v>
      </c>
      <c r="T54" s="22">
        <f>SUMIF('recent update 101-111'!$B:$B,'Production Plan'!E54,'recent update 101-111'!$G:$G)</f>
        <v>0</v>
      </c>
      <c r="U54" s="22" t="str">
        <f>IF(T54&gt;0,VLOOKUP(E54,'recent update 101-111'!B:M,12,0),"")</f>
        <v/>
      </c>
      <c r="V54" s="33" t="str">
        <f>IFERROR(MROUND(VLOOKUP(E54,'settings-routing'!$A:$P,16,FALSE),1),"-")</f>
        <v>-</v>
      </c>
      <c r="W54" s="24" t="str">
        <f>IFERROR(VLOOKUP(E54,'settings-routing'!$A:$M,13,0),"-")</f>
        <v>-</v>
      </c>
      <c r="X54" s="25" t="str">
        <f>IFERROR(VLOOKUP(D54,'sys-backorder details'!D:U,18,0),"-")</f>
        <v>30 Days</v>
      </c>
      <c r="Y54" s="25" t="str">
        <f>IFERROR(VLOOKUP(E54,'settings-routing'!$A:$I,9,FALSE),"x")</f>
        <v>V-B-HDPEBLOW 0.25-0.35</v>
      </c>
      <c r="Z54" s="22" t="str">
        <f>IFERROR(IF(S54="Firm",VLOOKUP(E54,'settings-routing'!A:C,3,0)*M54,""),"-")</f>
        <v/>
      </c>
      <c r="AA54" s="13"/>
      <c r="AB54" s="13"/>
      <c r="AC54" s="13"/>
      <c r="AD54" s="13"/>
    </row>
    <row r="55" ht="12.75" customHeight="1">
      <c r="A55" s="13" t="s">
        <v>119</v>
      </c>
      <c r="B55" s="15"/>
      <c r="C55" s="35"/>
      <c r="D55" s="36" t="s">
        <v>70</v>
      </c>
      <c r="E55" s="36" t="s">
        <v>120</v>
      </c>
      <c r="F55" s="36" t="str">
        <f>IFERROR(VLOOKUP(E55,'item dashboard'!A:B,2,0),"")</f>
        <v>200 ml Nivea STD17 Dark Blue Bottle</v>
      </c>
      <c r="G55" s="37">
        <f>IFERROR(VLOOKUP(E55,'item dashboard'!A:D,4,0),"")</f>
        <v>7800</v>
      </c>
      <c r="H55" s="37">
        <f>IFERROR(VLOOKUP(E55,'item dashboard'!A:H,8,0)+VLOOKUP(E55,'item dashboard'!A:I,9,0),"")</f>
        <v>0</v>
      </c>
      <c r="I55" s="37">
        <f>IFERROR(VLOOKUP(E55,'item dashboard'!A:F,6,0),"")</f>
        <v>0</v>
      </c>
      <c r="J55" s="38">
        <f t="shared" si="10"/>
        <v>-7800</v>
      </c>
      <c r="K55" s="31">
        <f>IFERROR(VLOOKUP(E55,'settings-routing'!A:G,6,0),"x")</f>
        <v>1</v>
      </c>
      <c r="L55" s="31">
        <f>IFERROR(VLOOKUP(E55,'settings-routing'!A:G,7,0),"x")</f>
        <v>16</v>
      </c>
      <c r="M55" s="32" t="str">
        <f t="shared" si="6"/>
        <v/>
      </c>
      <c r="N55" s="31">
        <f>H95-G55</f>
        <v>600</v>
      </c>
      <c r="O55" s="18">
        <f t="shared" si="1"/>
        <v>0.1111111111</v>
      </c>
      <c r="P55" s="19">
        <f t="shared" si="2"/>
        <v>1</v>
      </c>
      <c r="Q55" s="20">
        <f t="shared" si="3"/>
        <v>45478</v>
      </c>
      <c r="R55" s="20">
        <f t="shared" si="4"/>
        <v>45478.11111</v>
      </c>
      <c r="S55" s="13" t="s">
        <v>31</v>
      </c>
      <c r="T55" s="22">
        <f>SUMIF('recent update 101-111'!$B:$B,'Production Plan'!E55,'recent update 101-111'!$G:$G)</f>
        <v>0</v>
      </c>
      <c r="U55" s="22" t="str">
        <f>IF(T55&gt;0,VLOOKUP(E55,'recent update 101-111'!B:M,12,0),"")</f>
        <v/>
      </c>
      <c r="V55" s="33" t="str">
        <f>IFERROR(MROUND(VLOOKUP(E55,'settings-routing'!$A:$P,16,FALSE),1),"-")</f>
        <v>-</v>
      </c>
      <c r="W55" s="24" t="str">
        <f>IFERROR(VLOOKUP(E55,'settings-routing'!$A:$M,13,0),"-")</f>
        <v>-</v>
      </c>
      <c r="X55" s="25" t="str">
        <f>IFERROR(VLOOKUP(D55,'sys-backorder details'!D:U,18,0),"-")</f>
        <v>30 Days</v>
      </c>
      <c r="Y55" s="25" t="str">
        <f>IFERROR(VLOOKUP(E55,'settings-routing'!$A:$I,9,FALSE),"x")</f>
        <v>V-B-HDPEBLOW 0.25-0.35</v>
      </c>
      <c r="Z55" s="22">
        <f>IFERROR(IF(S55="Firm",VLOOKUP(E55,'settings-routing'!A:C,3,0)*M55,""),"-")</f>
        <v>0</v>
      </c>
      <c r="AA55" s="13"/>
      <c r="AB55" s="34"/>
      <c r="AC55" s="34"/>
      <c r="AD55" s="34"/>
    </row>
    <row r="56" ht="12.75" customHeight="1">
      <c r="A56" s="13" t="s">
        <v>119</v>
      </c>
      <c r="B56" s="15"/>
      <c r="C56" s="57"/>
      <c r="D56" s="57" t="s">
        <v>70</v>
      </c>
      <c r="E56" s="58" t="s">
        <v>121</v>
      </c>
      <c r="F56" s="40" t="str">
        <f>IFERROR(VLOOKUP(E56,'item dashboard'!A:B,2,0),"")</f>
        <v>200 ml Nivea STD 17 Pearly Blue bottle</v>
      </c>
      <c r="G56" s="41">
        <f>IFERROR(VLOOKUP(E56,'item dashboard'!A:D,4,0),"")</f>
        <v>600</v>
      </c>
      <c r="H56" s="41">
        <f>IFERROR(VLOOKUP(E56,'item dashboard'!A:H,8,0)+VLOOKUP(E56,'item dashboard'!A:I,9,0),"")</f>
        <v>0</v>
      </c>
      <c r="I56" s="41">
        <f>IFERROR(VLOOKUP(E56,'item dashboard'!A:F,6,0),"")</f>
        <v>0</v>
      </c>
      <c r="J56" s="42">
        <f t="shared" si="10"/>
        <v>-600</v>
      </c>
      <c r="K56" s="31">
        <f>IFERROR(VLOOKUP(E56,'settings-routing'!A:G,6,0),"x")</f>
        <v>1</v>
      </c>
      <c r="L56" s="31">
        <f>IFERROR(VLOOKUP(E56,'settings-routing'!A:G,7,0),"x")</f>
        <v>16</v>
      </c>
      <c r="M56" s="32" t="str">
        <f t="shared" si="6"/>
        <v/>
      </c>
      <c r="N56" s="31">
        <f>H101-G56</f>
        <v>21000</v>
      </c>
      <c r="O56" s="18">
        <f t="shared" si="1"/>
        <v>3.888888889</v>
      </c>
      <c r="P56" s="19">
        <f t="shared" si="2"/>
        <v>2</v>
      </c>
      <c r="Q56" s="20">
        <f t="shared" si="3"/>
        <v>45478.11111</v>
      </c>
      <c r="R56" s="20">
        <f t="shared" si="4"/>
        <v>45482</v>
      </c>
      <c r="S56" s="13" t="s">
        <v>26</v>
      </c>
      <c r="T56" s="22">
        <f>SUMIF('recent update 101-111'!$B:$B,'Production Plan'!E56,'recent update 101-111'!$G:$G)</f>
        <v>0</v>
      </c>
      <c r="U56" s="22" t="str">
        <f>IF(T56&gt;0,VLOOKUP(E56,'recent update 101-111'!B:M,12,0),"")</f>
        <v/>
      </c>
      <c r="V56" s="33" t="str">
        <f>IFERROR(MROUND(VLOOKUP(E56,'settings-routing'!$A:$P,16,FALSE),1),"-")</f>
        <v>-</v>
      </c>
      <c r="W56" s="24" t="str">
        <f>IFERROR(VLOOKUP(E56,'settings-routing'!$A:$M,13,0),"-")</f>
        <v>-</v>
      </c>
      <c r="X56" s="25" t="str">
        <f>IFERROR(VLOOKUP(D56,'sys-backorder details'!D:U,18,0),"-")</f>
        <v>30 Days</v>
      </c>
      <c r="Y56" s="25" t="str">
        <f>IFERROR(VLOOKUP(E56,'settings-routing'!$A:$I,9,FALSE),"x")</f>
        <v>V-B-HDPEBLOW 0.25-0.35</v>
      </c>
      <c r="Z56" s="22" t="str">
        <f>IFERROR(IF(S56="Firm",VLOOKUP(E56,'settings-routing'!A:C,3,0)*M56,""),"-")</f>
        <v/>
      </c>
      <c r="AA56" s="13"/>
      <c r="AB56" s="13"/>
      <c r="AC56" s="13"/>
      <c r="AD56" s="13"/>
    </row>
    <row r="57" ht="12.75" customHeight="1">
      <c r="A57" s="13" t="s">
        <v>122</v>
      </c>
      <c r="B57" s="15" t="s">
        <v>123</v>
      </c>
      <c r="C57" s="35">
        <f>IFERROR(VLOOKUP(B57,'sys-backorder details'!A:I,3,0),"")</f>
        <v>43402</v>
      </c>
      <c r="D57" s="36" t="str">
        <f>IFERROR(IFERROR(VLOOKUP(B57,'sys-backorder details'!A:I,4,0),VLOOKUP(B57,#REF!,4,0)),"")</f>
        <v>CASHSALES UNIT1</v>
      </c>
      <c r="E57" s="36" t="str">
        <f>IFERROR(VLOOKUP(B57,'sys-backorder details'!A:L,5,0),"")</f>
        <v>B-G24PP-N8</v>
      </c>
      <c r="F57" s="36" t="str">
        <f>IFERROR(VLOOKUP(E57,'item dashboard'!A:B,2,0),"")</f>
        <v>50 gm Natural jar</v>
      </c>
      <c r="G57" s="37">
        <f>IFERROR(VLOOKUP(E57,'item dashboard'!A:D,4,0),"")</f>
        <v>5284</v>
      </c>
      <c r="H57" s="37">
        <f>IFERROR(VLOOKUP(E57,'item dashboard'!A:H,8,0)+VLOOKUP(E57,'item dashboard'!A:I,9,0),"")</f>
        <v>0</v>
      </c>
      <c r="I57" s="37">
        <f>IFERROR(VLOOKUP(E57,'item dashboard'!A:F,6,0),"")</f>
        <v>0</v>
      </c>
      <c r="J57" s="38">
        <f t="shared" si="10"/>
        <v>-5284</v>
      </c>
      <c r="K57" s="31">
        <f>IFERROR(VLOOKUP(E57,'settings-routing'!A:G,6,0),"x")</f>
        <v>1</v>
      </c>
      <c r="L57" s="31">
        <f>IFERROR(VLOOKUP(E57,'settings-routing'!A:G,7,0),"x")</f>
        <v>17.02</v>
      </c>
      <c r="M57" s="32" t="str">
        <f t="shared" si="6"/>
        <v/>
      </c>
      <c r="N57" s="31">
        <f t="shared" ref="N57:N60" si="14">J57</f>
        <v>-5284</v>
      </c>
      <c r="O57" s="18">
        <f t="shared" si="1"/>
        <v>-1.040899074</v>
      </c>
      <c r="P57" s="19">
        <f t="shared" si="2"/>
        <v>1</v>
      </c>
      <c r="Q57" s="20" t="str">
        <f t="shared" si="3"/>
        <v/>
      </c>
      <c r="R57" s="20" t="str">
        <f t="shared" si="4"/>
        <v/>
      </c>
      <c r="S57" s="13" t="s">
        <v>31</v>
      </c>
      <c r="T57" s="22">
        <f>SUMIF('recent update 101-111'!$B:$B,'Production Plan'!E57,'recent update 101-111'!$G:$G)</f>
        <v>644</v>
      </c>
      <c r="U57" s="22" t="str">
        <f>IF(T57&gt;0,VLOOKUP(E57,'recent update 101-111'!B:M,12,0),"")</f>
        <v>#ERROR!</v>
      </c>
      <c r="V57" s="33" t="str">
        <f>IFERROR(MROUND(VLOOKUP(E57,'settings-routing'!$A:$P,16,FALSE),1),"-")</f>
        <v>-</v>
      </c>
      <c r="W57" s="24" t="str">
        <f>IFERROR(VLOOKUP(E57,'settings-routing'!$A:$M,13,0),"-")</f>
        <v>-</v>
      </c>
      <c r="X57" s="25" t="str">
        <f>IFERROR(VLOOKUP(D57,'sys-backorder details'!D:U,18,0),"-")</f>
        <v>Cash/Current Cheque</v>
      </c>
      <c r="Y57" s="25" t="str">
        <f>IFERROR(VLOOKUP(E57,'settings-routing'!$A:$I,9,FALSE),"x")</f>
        <v>V-B-PPBLOW 2-3.4 MFI</v>
      </c>
      <c r="Z57" s="22">
        <f>IFERROR(IF(S57="Firm",VLOOKUP(E57,'settings-routing'!A:C,3,0)*M57,""),"-")</f>
        <v>0</v>
      </c>
      <c r="AA57" s="13"/>
      <c r="AB57" s="34"/>
      <c r="AC57" s="34"/>
      <c r="AD57" s="34"/>
    </row>
    <row r="58" ht="12.75" customHeight="1">
      <c r="A58" s="13" t="s">
        <v>124</v>
      </c>
      <c r="B58" s="15" t="s">
        <v>125</v>
      </c>
      <c r="C58" s="35">
        <f>IFERROR(VLOOKUP(B58,'sys-backorder details'!A:I,3,0),"")</f>
        <v>43398</v>
      </c>
      <c r="D58" s="36" t="str">
        <f>IFERROR(IFERROR(VLOOKUP(B58,'sys-backorder details'!A:I,4,0),VLOOKUP(B58,#REF!,4,0)),"")</f>
        <v>CASHSALES UNIT1</v>
      </c>
      <c r="E58" s="36" t="str">
        <f>IFERROR(VLOOKUP(B58,'sys-backorder details'!A:L,5,0),"")</f>
        <v>B-D1-N5</v>
      </c>
      <c r="F58" s="36" t="str">
        <f>IFERROR(VLOOKUP(E58,'item dashboard'!A:B,2,0),"")</f>
        <v>25 ml Eye dropper Natural Bottle</v>
      </c>
      <c r="G58" s="37">
        <f>IFERROR(VLOOKUP(E58,'item dashboard'!A:D,4,0),"")</f>
        <v>4000</v>
      </c>
      <c r="H58" s="37">
        <f>IFERROR(VLOOKUP(E58,'item dashboard'!A:H,8,0)+VLOOKUP(E58,'item dashboard'!A:I,9,0),"")</f>
        <v>0</v>
      </c>
      <c r="I58" s="37">
        <f>IFERROR(VLOOKUP(E58,'item dashboard'!A:F,6,0),"")</f>
        <v>0</v>
      </c>
      <c r="J58" s="38">
        <f t="shared" si="10"/>
        <v>-4000</v>
      </c>
      <c r="K58" s="31">
        <f>IFERROR(VLOOKUP(E58,'settings-routing'!A:G,6,0),"x")</f>
        <v>1</v>
      </c>
      <c r="L58" s="31">
        <f>IFERROR(VLOOKUP(E58,'settings-routing'!A:G,7,0),"x")</f>
        <v>13.17</v>
      </c>
      <c r="M58" s="32" t="str">
        <f t="shared" si="6"/>
        <v/>
      </c>
      <c r="N58" s="31">
        <f t="shared" si="14"/>
        <v>-4000</v>
      </c>
      <c r="O58" s="18">
        <f t="shared" si="1"/>
        <v>-0.6097222222</v>
      </c>
      <c r="P58" s="19">
        <f t="shared" si="2"/>
        <v>1</v>
      </c>
      <c r="Q58" s="20" t="str">
        <f t="shared" si="3"/>
        <v/>
      </c>
      <c r="R58" s="20" t="str">
        <f t="shared" si="4"/>
        <v/>
      </c>
      <c r="S58" s="13" t="s">
        <v>31</v>
      </c>
      <c r="T58" s="22">
        <f>SUMIF('recent update 101-111'!$B:$B,'Production Plan'!E58,'recent update 101-111'!$G:$G)</f>
        <v>1310</v>
      </c>
      <c r="U58" s="22" t="str">
        <f>IF(T58&gt;0,VLOOKUP(E58,'recent update 101-111'!B:M,12,0),"")</f>
        <v>#ERROR!</v>
      </c>
      <c r="V58" s="33" t="str">
        <f>IFERROR(MROUND(VLOOKUP(E58,'settings-routing'!$A:$P,16,FALSE),1),"-")</f>
        <v>-</v>
      </c>
      <c r="W58" s="24" t="str">
        <f>IFERROR(VLOOKUP(E58,'settings-routing'!$A:$M,13,0),"-")</f>
        <v>-</v>
      </c>
      <c r="X58" s="25" t="str">
        <f>IFERROR(VLOOKUP(D58,'sys-backorder details'!D:U,18,0),"-")</f>
        <v>Cash/Current Cheque</v>
      </c>
      <c r="Y58" s="25" t="str">
        <f>IFERROR(VLOOKUP(E58,'settings-routing'!$A:$I,9,FALSE),"x")</f>
        <v>V-B-HDPEBLOW 0.25-0.35</v>
      </c>
      <c r="Z58" s="22">
        <f>IFERROR(IF(S58="Firm",VLOOKUP(E58,'settings-routing'!A:C,3,0)*M58,""),"-")</f>
        <v>0</v>
      </c>
      <c r="AA58" s="13"/>
      <c r="AB58" s="34"/>
      <c r="AC58" s="34"/>
      <c r="AD58" s="34"/>
    </row>
    <row r="59" ht="12.75" customHeight="1">
      <c r="A59" s="13" t="s">
        <v>124</v>
      </c>
      <c r="B59" s="15" t="s">
        <v>126</v>
      </c>
      <c r="C59" s="35">
        <f>IFERROR(VLOOKUP(B59,'sys-backorder details'!A:I,3,0),"")</f>
        <v>43396</v>
      </c>
      <c r="D59" s="36" t="str">
        <f>IFERROR(IFERROR(VLOOKUP(B59,'sys-backorder details'!A:I,4,0),VLOOKUP(B59,#REF!,4,0)),"")</f>
        <v>CASHSALES UNIT1</v>
      </c>
      <c r="E59" s="36" t="str">
        <f>IFERROR(VLOOKUP(B59,'sys-backorder details'!A:L,5,0),"")</f>
        <v>B-D1-W3</v>
      </c>
      <c r="F59" s="36" t="str">
        <f>IFERROR(VLOOKUP(E59,'item dashboard'!A:B,2,0),"")</f>
        <v>25 ml Eye dropper White Bottle</v>
      </c>
      <c r="G59" s="37">
        <f>IFERROR(VLOOKUP(E59,'item dashboard'!A:D,4,0),"")</f>
        <v>2000</v>
      </c>
      <c r="H59" s="37">
        <f>IFERROR(VLOOKUP(E59,'item dashboard'!A:H,8,0)+VLOOKUP(E59,'item dashboard'!A:I,9,0),"")</f>
        <v>0</v>
      </c>
      <c r="I59" s="37">
        <f>IFERROR(VLOOKUP(E59,'item dashboard'!A:F,6,0),"")</f>
        <v>0</v>
      </c>
      <c r="J59" s="38">
        <f t="shared" si="10"/>
        <v>-2000</v>
      </c>
      <c r="K59" s="31">
        <f>IFERROR(VLOOKUP(E59,'settings-routing'!A:G,6,0),"x")</f>
        <v>1</v>
      </c>
      <c r="L59" s="31">
        <f>IFERROR(VLOOKUP(E59,'settings-routing'!A:G,7,0),"x")</f>
        <v>14</v>
      </c>
      <c r="M59" s="32" t="str">
        <f t="shared" si="6"/>
        <v/>
      </c>
      <c r="N59" s="31">
        <f t="shared" si="14"/>
        <v>-2000</v>
      </c>
      <c r="O59" s="18">
        <f t="shared" si="1"/>
        <v>-0.3240740741</v>
      </c>
      <c r="P59" s="19">
        <f t="shared" si="2"/>
        <v>2</v>
      </c>
      <c r="Q59" s="20" t="str">
        <f t="shared" si="3"/>
        <v/>
      </c>
      <c r="R59" s="20" t="str">
        <f t="shared" si="4"/>
        <v/>
      </c>
      <c r="S59" s="13" t="s">
        <v>31</v>
      </c>
      <c r="T59" s="22">
        <f>SUMIF('recent update 101-111'!$B:$B,'Production Plan'!E59,'recent update 101-111'!$G:$G)</f>
        <v>0</v>
      </c>
      <c r="U59" s="22" t="str">
        <f>IF(T59&gt;0,VLOOKUP(E59,'recent update 101-111'!B:M,12,0),"")</f>
        <v/>
      </c>
      <c r="V59" s="33" t="str">
        <f>IFERROR(MROUND(VLOOKUP(E59,'settings-routing'!$A:$P,16,FALSE),1),"-")</f>
        <v>-</v>
      </c>
      <c r="W59" s="24" t="str">
        <f>IFERROR(VLOOKUP(E59,'settings-routing'!$A:$M,13,0),"-")</f>
        <v>-</v>
      </c>
      <c r="X59" s="25" t="str">
        <f>IFERROR(VLOOKUP(D59,'sys-backorder details'!D:U,18,0),"-")</f>
        <v>Cash/Current Cheque</v>
      </c>
      <c r="Y59" s="25" t="str">
        <f>IFERROR(VLOOKUP(E59,'settings-routing'!$A:$I,9,FALSE),"x")</f>
        <v>V-B-HDPEBLOW 0.25-0.35</v>
      </c>
      <c r="Z59" s="22">
        <f>IFERROR(IF(S59="Firm",VLOOKUP(E59,'settings-routing'!A:C,3,0)*M59,""),"-")</f>
        <v>0</v>
      </c>
      <c r="AA59" s="13"/>
      <c r="AB59" s="34"/>
      <c r="AC59" s="34"/>
      <c r="AD59" s="34"/>
    </row>
    <row r="60" ht="12.75" customHeight="1">
      <c r="A60" s="13" t="s">
        <v>127</v>
      </c>
      <c r="B60" s="15" t="s">
        <v>128</v>
      </c>
      <c r="C60" s="35">
        <f>IFERROR(VLOOKUP(B60,'sys-backorder details'!A:I,3,0),"")</f>
        <v>43404</v>
      </c>
      <c r="D60" s="36" t="str">
        <f>IFERROR(IFERROR(VLOOKUP(B60,'sys-backorder details'!A:I,4,0),VLOOKUP(B60,#REF!,4,0)),"")</f>
        <v>NIGHTROSE COSMETICS (1972) LTD</v>
      </c>
      <c r="E60" s="36" t="str">
        <f>IFERROR(VLOOKUP(B60,'sys-backorder details'!A:L,5,0),"")</f>
        <v>B-P14-N11</v>
      </c>
      <c r="F60" s="36" t="str">
        <f>IFERROR(VLOOKUP(E60,'item dashboard'!A:B,2,0),"")</f>
        <v>100 gm Nat Petroleum Jelly Jar</v>
      </c>
      <c r="G60" s="37">
        <f>IFERROR(VLOOKUP(E60,'item dashboard'!A:D,4,0),"")</f>
        <v>0</v>
      </c>
      <c r="H60" s="37">
        <f>IFERROR(VLOOKUP(E60,'item dashboard'!A:H,8,0)+VLOOKUP(E60,'item dashboard'!A:I,9,0),"")</f>
        <v>0</v>
      </c>
      <c r="I60" s="37">
        <f>IFERROR(VLOOKUP(E60,'item dashboard'!A:F,6,0),"")</f>
        <v>0</v>
      </c>
      <c r="J60" s="38">
        <f t="shared" si="10"/>
        <v>0</v>
      </c>
      <c r="K60" s="31">
        <f>IFERROR(VLOOKUP(E60,'settings-routing'!A:G,6,0),"x")</f>
        <v>1</v>
      </c>
      <c r="L60" s="31">
        <f>IFERROR(VLOOKUP(E60,'settings-routing'!A:G,7,0),"x")</f>
        <v>13</v>
      </c>
      <c r="M60" s="32" t="str">
        <f t="shared" si="6"/>
        <v/>
      </c>
      <c r="N60" s="31">
        <f t="shared" si="14"/>
        <v>0</v>
      </c>
      <c r="O60" s="18">
        <f t="shared" si="1"/>
        <v>0</v>
      </c>
      <c r="P60" s="19">
        <f t="shared" si="2"/>
        <v>1</v>
      </c>
      <c r="Q60" s="20" t="str">
        <f t="shared" si="3"/>
        <v/>
      </c>
      <c r="R60" s="20" t="str">
        <f t="shared" si="4"/>
        <v/>
      </c>
      <c r="S60" s="13" t="s">
        <v>31</v>
      </c>
      <c r="T60" s="22">
        <f>SUMIF('recent update 101-111'!$B:$B,'Production Plan'!E60,'recent update 101-111'!$G:$G)</f>
        <v>1817</v>
      </c>
      <c r="U60" s="22" t="str">
        <f>IF(T60&gt;0,VLOOKUP(E60,'recent update 101-111'!B:M,12,0),"")</f>
        <v>#ERROR!</v>
      </c>
      <c r="V60" s="33" t="str">
        <f>IFERROR(MROUND(VLOOKUP(E60,'settings-routing'!$A:$P,16,FALSE),1),"-")</f>
        <v>-</v>
      </c>
      <c r="W60" s="24" t="str">
        <f>IFERROR(VLOOKUP(E60,'settings-routing'!$A:$M,13,0),"-")</f>
        <v>-</v>
      </c>
      <c r="X60" s="25" t="str">
        <f>IFERROR(VLOOKUP(D60,'sys-backorder details'!D:U,18,0),"-")</f>
        <v>30 Days</v>
      </c>
      <c r="Y60" s="25" t="str">
        <f>IFERROR(VLOOKUP(E60,'settings-routing'!$A:$I,9,FALSE),"x")</f>
        <v>V-B-HDPEBLOW 0.25-0.35</v>
      </c>
      <c r="Z60" s="22">
        <f>IFERROR(IF(S60="Firm",VLOOKUP(E60,'settings-routing'!A:C,3,0)*M60,""),"-")</f>
        <v>0</v>
      </c>
      <c r="AA60" s="13"/>
      <c r="AB60" s="34"/>
      <c r="AC60" s="34"/>
      <c r="AD60" s="34"/>
    </row>
    <row r="61" ht="12.75" customHeight="1">
      <c r="A61" s="13" t="s">
        <v>129</v>
      </c>
      <c r="B61" s="15" t="s">
        <v>130</v>
      </c>
      <c r="C61" s="26">
        <f>IFERROR(VLOOKUP(B61,'sys-backorder details'!A:I,3,0),"")</f>
        <v>43357</v>
      </c>
      <c r="D61" s="27" t="str">
        <f>IFERROR(IFERROR(VLOOKUP(B61,'sys-backorder details'!A:I,4,0),VLOOKUP(B61,#REF!,4,0)),"")</f>
        <v>MOVIT PRODUCTS LTD</v>
      </c>
      <c r="E61" s="27" t="str">
        <f>IFERROR(VLOOKUP(B61,'sys-backorder details'!A:L,5,0),"")</f>
        <v>B-50BBYJR-W13</v>
      </c>
      <c r="F61" s="27" t="str">
        <f>IFERROR(VLOOKUP(E61,'item dashboard'!A:B,2,0),"")</f>
        <v>50 gm White Junior Powder Bottle</v>
      </c>
      <c r="G61" s="29">
        <f>IFERROR(VLOOKUP(E61,'item dashboard'!A:D,4,0),"")</f>
        <v>27200</v>
      </c>
      <c r="H61" s="29">
        <f>IFERROR(VLOOKUP(E61,'item dashboard'!A:H,8,0)+VLOOKUP(E61,'item dashboard'!A:I,9,0),"")</f>
        <v>0</v>
      </c>
      <c r="I61" s="29">
        <f>IFERROR(VLOOKUP(E61,'item dashboard'!A:F,6,0),"")</f>
        <v>0</v>
      </c>
      <c r="J61" s="30">
        <f t="shared" si="10"/>
        <v>-27200</v>
      </c>
      <c r="K61" s="31">
        <f>IFERROR(VLOOKUP(E61,'settings-routing'!A:G,6,0),"x")</f>
        <v>1</v>
      </c>
      <c r="L61" s="31">
        <f>IFERROR(VLOOKUP(E61,'settings-routing'!A:G,7,0),"x")</f>
        <v>17</v>
      </c>
      <c r="M61" s="32" t="str">
        <f t="shared" si="6"/>
        <v/>
      </c>
      <c r="N61" s="31">
        <v>0.0</v>
      </c>
      <c r="O61" s="18">
        <f t="shared" si="1"/>
        <v>0</v>
      </c>
      <c r="P61" s="19">
        <f t="shared" si="2"/>
        <v>1</v>
      </c>
      <c r="Q61" s="20" t="str">
        <f t="shared" si="3"/>
        <v/>
      </c>
      <c r="R61" s="20" t="str">
        <f t="shared" si="4"/>
        <v/>
      </c>
      <c r="S61" s="13" t="s">
        <v>26</v>
      </c>
      <c r="T61" s="22">
        <f>SUMIF('recent update 101-111'!$B:$B,'Production Plan'!E61,'recent update 101-111'!$G:$G)</f>
        <v>0</v>
      </c>
      <c r="U61" s="22" t="str">
        <f>IF(T61&gt;0,VLOOKUP(E61,'recent update 101-111'!B:M,12,0),"")</f>
        <v/>
      </c>
      <c r="V61" s="33" t="str">
        <f>IFERROR(MROUND(VLOOKUP(E61,'settings-routing'!$A:$P,16,FALSE),1),"-")</f>
        <v>-</v>
      </c>
      <c r="W61" s="24" t="str">
        <f>IFERROR(VLOOKUP(E61,'settings-routing'!$A:$M,13,0),"-")</f>
        <v>-</v>
      </c>
      <c r="X61" s="25" t="str">
        <f>IFERROR(VLOOKUP(D61,'sys-backorder details'!D:U,18,0),"-")</f>
        <v>45 Days</v>
      </c>
      <c r="Y61" s="25" t="str">
        <f>IFERROR(VLOOKUP(E61,'settings-routing'!$A:$I,9,FALSE),"x")</f>
        <v>V-B-HDPEBLOW 0.25-0.35</v>
      </c>
      <c r="Z61" s="22" t="str">
        <f>IFERROR(IF(S61="Firm",VLOOKUP(E61,'settings-routing'!A:C,3,0)*M61,""),"-")</f>
        <v/>
      </c>
      <c r="AA61" s="13"/>
      <c r="AB61" s="34"/>
      <c r="AC61" s="34"/>
      <c r="AD61" s="34"/>
    </row>
    <row r="62" ht="12.0" customHeight="1">
      <c r="A62" s="13" t="s">
        <v>131</v>
      </c>
      <c r="B62" s="15" t="s">
        <v>132</v>
      </c>
      <c r="C62" s="35">
        <f>IFERROR(VLOOKUP(B62,'sys-backorder details'!A:I,3,0),"")</f>
        <v>43403</v>
      </c>
      <c r="D62" s="36" t="str">
        <f>IFERROR(IFERROR(VLOOKUP(B62,'sys-backorder details'!A:I,4,0),VLOOKUP(B62,#REF!,4,0)),"")</f>
        <v>CASHSALES UNIT1</v>
      </c>
      <c r="E62" s="36" t="s">
        <v>133</v>
      </c>
      <c r="F62" s="36" t="str">
        <f>IFERROR(VLOOKUP(E62,'item dashboard'!A:B,2,0),"")</f>
        <v>30 ml Lotion Natural Bottle</v>
      </c>
      <c r="G62" s="37">
        <f>IFERROR(VLOOKUP(E62,'item dashboard'!A:D,4,0),"")</f>
        <v>0</v>
      </c>
      <c r="H62" s="37">
        <f>IFERROR(VLOOKUP(E62,'item dashboard'!A:H,8,0)+VLOOKUP(E62,'item dashboard'!A:I,9,0),"")</f>
        <v>0</v>
      </c>
      <c r="I62" s="37">
        <f>IFERROR(VLOOKUP(E62,'item dashboard'!A:F,6,0),"")</f>
        <v>0</v>
      </c>
      <c r="J62" s="38">
        <f t="shared" si="10"/>
        <v>0</v>
      </c>
      <c r="K62" s="31">
        <f>IFERROR(VLOOKUP(E62,'settings-routing'!A:G,6,0),"x")</f>
        <v>1</v>
      </c>
      <c r="L62" s="31">
        <f>IFERROR(VLOOKUP(E62,'settings-routing'!A:G,7,0),"x")</f>
        <v>18</v>
      </c>
      <c r="M62" s="32" t="str">
        <f t="shared" si="6"/>
        <v/>
      </c>
      <c r="N62" s="31">
        <f>J62</f>
        <v>0</v>
      </c>
      <c r="O62" s="18">
        <f t="shared" si="1"/>
        <v>0</v>
      </c>
      <c r="P62" s="19">
        <f t="shared" si="2"/>
        <v>1</v>
      </c>
      <c r="Q62" s="20" t="str">
        <f t="shared" si="3"/>
        <v/>
      </c>
      <c r="R62" s="20" t="str">
        <f t="shared" si="4"/>
        <v/>
      </c>
      <c r="S62" s="13" t="s">
        <v>31</v>
      </c>
      <c r="T62" s="22">
        <f>SUMIF('recent update 101-111'!$B:$B,'Production Plan'!E62,'recent update 101-111'!$G:$G)</f>
        <v>961</v>
      </c>
      <c r="U62" s="22" t="str">
        <f>IF(T62&gt;0,VLOOKUP(E62,'recent update 101-111'!B:M,12,0),"")</f>
        <v>#ERROR!</v>
      </c>
      <c r="V62" s="33" t="str">
        <f>IFERROR(MROUND(VLOOKUP(E62,'settings-routing'!$A:$P,16,FALSE),1),"-")</f>
        <v>-</v>
      </c>
      <c r="W62" s="24" t="str">
        <f>IFERROR(VLOOKUP(E62,'settings-routing'!$A:$M,13,0),"-")</f>
        <v>-</v>
      </c>
      <c r="X62" s="25" t="str">
        <f>IFERROR(VLOOKUP(D62,'sys-backorder details'!D:U,18,0),"-")</f>
        <v>Cash/Current Cheque</v>
      </c>
      <c r="Y62" s="25" t="str">
        <f>IFERROR(VLOOKUP(E62,'settings-routing'!$A:$I,9,FALSE),"x")</f>
        <v>V-B-HDPEBLOW 0.25-0.35</v>
      </c>
      <c r="Z62" s="22">
        <f>IFERROR(IF(S62="Firm",VLOOKUP(E62,'settings-routing'!A:C,3,0)*M62,""),"-")</f>
        <v>0</v>
      </c>
      <c r="AA62" s="13"/>
      <c r="AB62" s="13"/>
      <c r="AC62" s="13"/>
      <c r="AD62" s="13"/>
    </row>
    <row r="63" ht="12.75" customHeight="1">
      <c r="A63" s="13" t="s">
        <v>134</v>
      </c>
      <c r="B63" s="15"/>
      <c r="C63" s="26" t="str">
        <f>IFERROR(VLOOKUP(B63,'sys-backorder details'!A:I,3,0),"")</f>
        <v/>
      </c>
      <c r="D63" s="27" t="str">
        <f>IFERROR(IFERROR(VLOOKUP(B63,'sys-backorder details'!A:I,4,0),VLOOKUP(B63,#REF!,4,0)),"")</f>
        <v/>
      </c>
      <c r="E63" s="28" t="s">
        <v>135</v>
      </c>
      <c r="F63" s="27" t="str">
        <f>IFERROR(VLOOKUP(E63,'item dashboard'!A:B,2,0),"")</f>
        <v>100 ml Red Sprayer Bottle</v>
      </c>
      <c r="G63" s="29">
        <f>IFERROR(VLOOKUP(E63,'item dashboard'!A:D,4,0),"")</f>
        <v>0</v>
      </c>
      <c r="H63" s="29">
        <f>IFERROR(VLOOKUP(E63,'item dashboard'!A:H,8,0)+VLOOKUP(E63,'item dashboard'!A:I,9,0),"")</f>
        <v>0</v>
      </c>
      <c r="I63" s="29">
        <f>IFERROR(VLOOKUP(E63,'item dashboard'!A:F,6,0),"")</f>
        <v>0</v>
      </c>
      <c r="J63" s="30">
        <f t="shared" si="10"/>
        <v>0</v>
      </c>
      <c r="K63" s="31">
        <f>IFERROR(VLOOKUP(E63,'settings-routing'!A:G,6,0),"x")</f>
        <v>1</v>
      </c>
      <c r="L63" s="31">
        <f>IFERROR(VLOOKUP(E63,'settings-routing'!A:G,7,0),"x")</f>
        <v>13</v>
      </c>
      <c r="M63" s="32" t="str">
        <f t="shared" si="6"/>
        <v/>
      </c>
      <c r="N63" s="31">
        <v>0.0</v>
      </c>
      <c r="O63" s="18">
        <f t="shared" si="1"/>
        <v>0</v>
      </c>
      <c r="P63" s="19">
        <f t="shared" si="2"/>
        <v>1</v>
      </c>
      <c r="Q63" s="20" t="str">
        <f t="shared" si="3"/>
        <v/>
      </c>
      <c r="R63" s="20" t="str">
        <f t="shared" si="4"/>
        <v/>
      </c>
      <c r="S63" s="13" t="s">
        <v>26</v>
      </c>
      <c r="T63" s="22">
        <f>SUMIF('recent update 101-111'!$B:$B,'Production Plan'!E63,'recent update 101-111'!$G:$G)</f>
        <v>0</v>
      </c>
      <c r="U63" s="22" t="str">
        <f>IF(T63&gt;0,VLOOKUP(E63,'recent update 101-111'!B:M,12,0),"")</f>
        <v/>
      </c>
      <c r="V63" s="33" t="str">
        <f>IFERROR(MROUND(VLOOKUP(E63,'settings-routing'!$A:$P,16,FALSE),1),"-")</f>
        <v>-</v>
      </c>
      <c r="W63" s="24" t="str">
        <f>IFERROR(VLOOKUP(E63,'settings-routing'!$A:$M,13,0),"-")</f>
        <v>-</v>
      </c>
      <c r="X63" s="25" t="str">
        <f>IFERROR(VLOOKUP(D63,'sys-backorder details'!D:U,18,0),"-")</f>
        <v>-</v>
      </c>
      <c r="Y63" s="25" t="str">
        <f>IFERROR(VLOOKUP(E63,'settings-routing'!$A:$I,9,FALSE),"x")</f>
        <v>V-B-HDPEBLOW 0.25-0.35</v>
      </c>
      <c r="Z63" s="22" t="str">
        <f>IFERROR(IF(S63="Firm",VLOOKUP(E63,'settings-routing'!A:C,3,0)*M63,""),"-")</f>
        <v/>
      </c>
      <c r="AA63" s="13"/>
      <c r="AB63" s="13"/>
      <c r="AC63" s="13"/>
      <c r="AD63" s="13"/>
    </row>
    <row r="64" ht="12.75" customHeight="1">
      <c r="A64" s="13" t="s">
        <v>136</v>
      </c>
      <c r="B64" s="15" t="s">
        <v>137</v>
      </c>
      <c r="C64" s="35">
        <f>IFERROR(VLOOKUP(B64,'sys-backorder details'!A:I,3,0),"")</f>
        <v>43405</v>
      </c>
      <c r="D64" s="36" t="str">
        <f>IFERROR(IFERROR(VLOOKUP(B64,'sys-backorder details'!A:I,4,0),VLOOKUP(B64,#REF!,4,0)),"")</f>
        <v>CANON CHEMICALS LTD</v>
      </c>
      <c r="E64" s="44" t="str">
        <f>IFERROR(VLOOKUP(B64,'sys-backorder details'!A:L,5,0),"")</f>
        <v>B-GP63-GD8</v>
      </c>
      <c r="F64" s="36" t="str">
        <f>IFERROR(VLOOKUP(E64,'item dashboard'!A:B,2,0),"")</f>
        <v>60 ml Gold Bottle</v>
      </c>
      <c r="G64" s="37">
        <f>IFERROR(VLOOKUP(E64,'item dashboard'!A:D,4,0),"")</f>
        <v>2000</v>
      </c>
      <c r="H64" s="37">
        <f>IFERROR(VLOOKUP(E64,'item dashboard'!A:H,8,0)+VLOOKUP(E64,'item dashboard'!A:I,9,0),"")</f>
        <v>0</v>
      </c>
      <c r="I64" s="37">
        <f>IFERROR(VLOOKUP(E64,'item dashboard'!A:F,6,0),"")</f>
        <v>0</v>
      </c>
      <c r="J64" s="38">
        <f t="shared" si="10"/>
        <v>-2000</v>
      </c>
      <c r="K64" s="31">
        <f>IFERROR(VLOOKUP(E64,'settings-routing'!A:G,6,0),"x")</f>
        <v>1</v>
      </c>
      <c r="L64" s="31">
        <f>IFERROR(VLOOKUP(E64,'settings-routing'!A:G,7,0),"x")</f>
        <v>13</v>
      </c>
      <c r="M64" s="32" t="str">
        <f t="shared" si="6"/>
        <v/>
      </c>
      <c r="N64" s="31">
        <f t="shared" ref="N64:N66" si="15">J64</f>
        <v>-2000</v>
      </c>
      <c r="O64" s="18">
        <f t="shared" si="1"/>
        <v>-0.3009259259</v>
      </c>
      <c r="P64" s="19">
        <f t="shared" si="2"/>
        <v>1</v>
      </c>
      <c r="Q64" s="20" t="str">
        <f t="shared" si="3"/>
        <v/>
      </c>
      <c r="R64" s="20" t="str">
        <f t="shared" si="4"/>
        <v/>
      </c>
      <c r="S64" s="13" t="s">
        <v>31</v>
      </c>
      <c r="T64" s="22">
        <f>SUMIF('recent update 101-111'!$B:$B,'Production Plan'!E64,'recent update 101-111'!$G:$G)</f>
        <v>0</v>
      </c>
      <c r="U64" s="22" t="str">
        <f>IF(T64&gt;0,VLOOKUP(E64,'recent update 101-111'!B:M,12,0),"")</f>
        <v/>
      </c>
      <c r="V64" s="33" t="str">
        <f>IFERROR(MROUND(VLOOKUP(E64,'settings-routing'!$A:$P,16,FALSE),1),"-")</f>
        <v>-</v>
      </c>
      <c r="W64" s="24" t="str">
        <f>IFERROR(VLOOKUP(E64,'settings-routing'!$A:$M,13,0),"-")</f>
        <v>-</v>
      </c>
      <c r="X64" s="25" t="str">
        <f>IFERROR(VLOOKUP(D64,'sys-backorder details'!D:U,18,0),"-")</f>
        <v>7 Days</v>
      </c>
      <c r="Y64" s="25" t="str">
        <f>IFERROR(VLOOKUP(E64,'settings-routing'!$A:$I,9,FALSE),"x")</f>
        <v>V-B-HDPEBLOW 0.25-0.35</v>
      </c>
      <c r="Z64" s="22">
        <f>IFERROR(IF(S64="Firm",VLOOKUP(E64,'settings-routing'!A:C,3,0)*M64,""),"-")</f>
        <v>0</v>
      </c>
      <c r="AA64" s="13"/>
      <c r="AB64" s="13"/>
      <c r="AC64" s="13"/>
      <c r="AD64" s="13"/>
    </row>
    <row r="65" ht="12.75" customHeight="1">
      <c r="A65" s="13" t="s">
        <v>138</v>
      </c>
      <c r="B65" s="15" t="s">
        <v>139</v>
      </c>
      <c r="C65" s="35">
        <f>IFERROR(VLOOKUP(B65,'sys-backorder details'!A:I,3,0),"")</f>
        <v>43405</v>
      </c>
      <c r="D65" s="36" t="str">
        <f>IFERROR(IFERROR(VLOOKUP(B65,'sys-backorder details'!A:I,4,0),VLOOKUP(B65,#REF!,4,0)),"")</f>
        <v>CANON CHEMICALS LTD</v>
      </c>
      <c r="E65" s="44" t="str">
        <f>IFERROR(VLOOKUP(B65,'sys-backorder details'!A:L,5,0),"")</f>
        <v>B-GP103-GD10</v>
      </c>
      <c r="F65" s="36" t="str">
        <f>IFERROR(VLOOKUP(E65,'item dashboard'!A:B,2,0),"")</f>
        <v>100 ml Gold Bottle</v>
      </c>
      <c r="G65" s="37">
        <f>IFERROR(VLOOKUP(E65,'item dashboard'!A:D,4,0),"")</f>
        <v>1400</v>
      </c>
      <c r="H65" s="37">
        <f>IFERROR(VLOOKUP(E65,'item dashboard'!A:H,8,0)+VLOOKUP(E65,'item dashboard'!A:I,9,0),"")</f>
        <v>0</v>
      </c>
      <c r="I65" s="37">
        <f>IFERROR(VLOOKUP(E65,'item dashboard'!A:F,6,0),"")</f>
        <v>0</v>
      </c>
      <c r="J65" s="38">
        <f t="shared" si="10"/>
        <v>-1400</v>
      </c>
      <c r="K65" s="31">
        <f>IFERROR(VLOOKUP(E65,'settings-routing'!A:G,6,0),"x")</f>
        <v>1</v>
      </c>
      <c r="L65" s="31">
        <f>IFERROR(VLOOKUP(E65,'settings-routing'!A:G,7,0),"x")</f>
        <v>18.97</v>
      </c>
      <c r="M65" s="32" t="str">
        <f t="shared" si="6"/>
        <v/>
      </c>
      <c r="N65" s="31">
        <f t="shared" si="15"/>
        <v>-1400</v>
      </c>
      <c r="O65" s="18">
        <f t="shared" si="1"/>
        <v>-0.3073842593</v>
      </c>
      <c r="P65" s="19">
        <f t="shared" si="2"/>
        <v>1</v>
      </c>
      <c r="Q65" s="20" t="str">
        <f t="shared" si="3"/>
        <v/>
      </c>
      <c r="R65" s="20" t="str">
        <f t="shared" si="4"/>
        <v/>
      </c>
      <c r="S65" s="13" t="s">
        <v>31</v>
      </c>
      <c r="T65" s="22">
        <f>SUMIF('recent update 101-111'!$B:$B,'Production Plan'!E65,'recent update 101-111'!$G:$G)</f>
        <v>0</v>
      </c>
      <c r="U65" s="22" t="str">
        <f>IF(T65&gt;0,VLOOKUP(E65,'recent update 101-111'!B:M,12,0),"")</f>
        <v/>
      </c>
      <c r="V65" s="33" t="str">
        <f>IFERROR(MROUND(VLOOKUP(E65,'settings-routing'!$A:$P,16,FALSE),1),"-")</f>
        <v>-</v>
      </c>
      <c r="W65" s="24" t="str">
        <f>IFERROR(VLOOKUP(E65,'settings-routing'!$A:$M,13,0),"-")</f>
        <v>-</v>
      </c>
      <c r="X65" s="25" t="str">
        <f>IFERROR(VLOOKUP(D65,'sys-backorder details'!D:U,18,0),"-")</f>
        <v>7 Days</v>
      </c>
      <c r="Y65" s="25" t="str">
        <f>IFERROR(VLOOKUP(E65,'settings-routing'!$A:$I,9,FALSE),"x")</f>
        <v>V-B-HDPEBLOW 0.25-0.35</v>
      </c>
      <c r="Z65" s="22">
        <f>IFERROR(IF(S65="Firm",VLOOKUP(E65,'settings-routing'!A:C,3,0)*M65,""),"-")</f>
        <v>0</v>
      </c>
      <c r="AA65" s="13"/>
      <c r="AB65" s="13"/>
      <c r="AC65" s="13"/>
      <c r="AD65" s="13"/>
    </row>
    <row r="66" ht="12.75" customHeight="1">
      <c r="A66" s="13" t="s">
        <v>140</v>
      </c>
      <c r="B66" s="15" t="s">
        <v>141</v>
      </c>
      <c r="C66" s="35">
        <f>IFERROR(VLOOKUP(B66,'sys-backorder details'!A:I,3,0),"")</f>
        <v>43398</v>
      </c>
      <c r="D66" s="36" t="str">
        <f>IFERROR(IFERROR(VLOOKUP(B66,'sys-backorder details'!A:I,4,0),VLOOKUP(B66,#REF!,4,0)),"")</f>
        <v>CASHSALES UNIT1</v>
      </c>
      <c r="E66" s="44" t="s">
        <v>142</v>
      </c>
      <c r="F66" s="36" t="str">
        <f>IFERROR(VLOOKUP(E66,'item dashboard'!A:B,2,0),"")</f>
        <v>15 ml Eye dropper Natural Bottle</v>
      </c>
      <c r="G66" s="37">
        <f>IFERROR(VLOOKUP(E66,'item dashboard'!A:D,4,0),"")</f>
        <v>12000</v>
      </c>
      <c r="H66" s="37">
        <f>IFERROR(VLOOKUP(E66,'item dashboard'!A:H,8,0)+VLOOKUP(E66,'item dashboard'!A:I,9,0),"")</f>
        <v>0</v>
      </c>
      <c r="I66" s="37">
        <f>IFERROR(VLOOKUP(E66,'item dashboard'!A:F,6,0),"")</f>
        <v>0</v>
      </c>
      <c r="J66" s="38">
        <f t="shared" si="10"/>
        <v>-12000</v>
      </c>
      <c r="K66" s="31">
        <f>IFERROR(VLOOKUP(E66,'settings-routing'!A:G,6,0),"x")</f>
        <v>1</v>
      </c>
      <c r="L66" s="31">
        <f>IFERROR(VLOOKUP(E66,'settings-routing'!A:G,7,0),"x")</f>
        <v>13.32</v>
      </c>
      <c r="M66" s="32" t="str">
        <f t="shared" si="6"/>
        <v/>
      </c>
      <c r="N66" s="31">
        <f t="shared" si="15"/>
        <v>-12000</v>
      </c>
      <c r="O66" s="18">
        <f t="shared" si="1"/>
        <v>-1.85</v>
      </c>
      <c r="P66" s="19">
        <f t="shared" si="2"/>
        <v>1</v>
      </c>
      <c r="Q66" s="20" t="str">
        <f t="shared" si="3"/>
        <v/>
      </c>
      <c r="R66" s="20" t="str">
        <f t="shared" si="4"/>
        <v/>
      </c>
      <c r="S66" s="13" t="s">
        <v>31</v>
      </c>
      <c r="T66" s="22">
        <f>SUMIF('recent update 101-111'!$B:$B,'Production Plan'!E66,'recent update 101-111'!$G:$G)</f>
        <v>2200</v>
      </c>
      <c r="U66" s="22" t="str">
        <f>IF(T66&gt;0,VLOOKUP(E66,'recent update 101-111'!B:M,12,0),"")</f>
        <v>#ERROR!</v>
      </c>
      <c r="V66" s="33" t="str">
        <f>IFERROR(MROUND(VLOOKUP(E66,'settings-routing'!$A:$P,16,FALSE),1),"-")</f>
        <v>-</v>
      </c>
      <c r="W66" s="24" t="str">
        <f>IFERROR(VLOOKUP(E66,'settings-routing'!$A:$M,13,0),"-")</f>
        <v>-</v>
      </c>
      <c r="X66" s="25" t="str">
        <f>IFERROR(VLOOKUP(D66,'sys-backorder details'!D:U,18,0),"-")</f>
        <v>Cash/Current Cheque</v>
      </c>
      <c r="Y66" s="25" t="str">
        <f>IFERROR(VLOOKUP(E66,'settings-routing'!$A:$I,9,FALSE),"x")</f>
        <v>V-B-HDPEBLOW 0.25-0.35</v>
      </c>
      <c r="Z66" s="22">
        <f>IFERROR(IF(S66="Firm",VLOOKUP(E66,'settings-routing'!A:C,3,0)*M66,""),"-")</f>
        <v>0</v>
      </c>
      <c r="AA66" s="13"/>
      <c r="AB66" s="13"/>
      <c r="AC66" s="13"/>
      <c r="AD66" s="13"/>
    </row>
    <row r="67" ht="12.75" customHeight="1">
      <c r="A67" s="13" t="s">
        <v>143</v>
      </c>
      <c r="B67" s="15" t="s">
        <v>144</v>
      </c>
      <c r="C67" s="26">
        <f>IFERROR(VLOOKUP(B67,'sys-backorder details'!A:I,3,0),"")</f>
        <v>43392</v>
      </c>
      <c r="D67" s="27" t="str">
        <f>IFERROR(IFERROR(VLOOKUP(B67,'sys-backorder details'!A:I,4,0),VLOOKUP(B67,#REF!,4,0)),"")</f>
        <v>PWANI OIL PRODUCTS LIMITED</v>
      </c>
      <c r="E67" s="28" t="str">
        <f>IFERROR(VLOOKUP(B67,'sys-backorder details'!A:L,5,0),"")</f>
        <v>B-MM500-N51</v>
      </c>
      <c r="F67" s="27" t="str">
        <f>IFERROR(VLOOKUP(E67,'item dashboard'!A:B,2,0),"")</f>
        <v>500 gm Natural P.P Jar</v>
      </c>
      <c r="G67" s="29">
        <f>IFERROR(VLOOKUP(E67,'item dashboard'!A:D,4,0),"")</f>
        <v>20200</v>
      </c>
      <c r="H67" s="29">
        <f>IFERROR(VLOOKUP(E67,'item dashboard'!A:H,8,0)+VLOOKUP(E67,'item dashboard'!A:I,9,0),"")</f>
        <v>0</v>
      </c>
      <c r="I67" s="29">
        <f>IFERROR(VLOOKUP(E67,'item dashboard'!A:F,6,0),"")</f>
        <v>0</v>
      </c>
      <c r="J67" s="30">
        <f t="shared" si="10"/>
        <v>-20200</v>
      </c>
      <c r="K67" s="31">
        <f>IFERROR(VLOOKUP(E67,'settings-routing'!A:G,6,0),"x")</f>
        <v>1</v>
      </c>
      <c r="L67" s="31">
        <f>IFERROR(VLOOKUP(E67,'settings-routing'!A:G,7,0),"x")</f>
        <v>28</v>
      </c>
      <c r="M67" s="32" t="str">
        <f t="shared" si="6"/>
        <v/>
      </c>
      <c r="N67" s="31">
        <v>0.0</v>
      </c>
      <c r="O67" s="18">
        <f t="shared" si="1"/>
        <v>0</v>
      </c>
      <c r="P67" s="19">
        <f t="shared" si="2"/>
        <v>1</v>
      </c>
      <c r="Q67" s="20" t="str">
        <f t="shared" si="3"/>
        <v/>
      </c>
      <c r="R67" s="20" t="str">
        <f t="shared" si="4"/>
        <v/>
      </c>
      <c r="S67" s="13" t="s">
        <v>26</v>
      </c>
      <c r="T67" s="22">
        <f>SUMIF('recent update 101-111'!$B:$B,'Production Plan'!E67,'recent update 101-111'!$G:$G)</f>
        <v>0</v>
      </c>
      <c r="U67" s="22" t="str">
        <f>IF(T67&gt;0,VLOOKUP(E67,'recent update 101-111'!B:M,12,0),"")</f>
        <v/>
      </c>
      <c r="V67" s="33" t="str">
        <f>IFERROR(MROUND(VLOOKUP(E67,'settings-routing'!$A:$P,16,FALSE),1),"-")</f>
        <v>-</v>
      </c>
      <c r="W67" s="24" t="str">
        <f>IFERROR(VLOOKUP(E67,'settings-routing'!$A:$M,13,0),"-")</f>
        <v>-</v>
      </c>
      <c r="X67" s="25" t="str">
        <f>IFERROR(VLOOKUP(D67,'sys-backorder details'!D:U,18,0),"-")</f>
        <v>30 Days</v>
      </c>
      <c r="Y67" s="25" t="str">
        <f>IFERROR(VLOOKUP(E67,'settings-routing'!$A:$I,9,FALSE),"x")</f>
        <v>V-B-PPBLOW 2-3.4 MFI</v>
      </c>
      <c r="Z67" s="22" t="str">
        <f>IFERROR(IF(S67="Firm",VLOOKUP(E67,'settings-routing'!A:C,3,0)*M67,""),"-")</f>
        <v/>
      </c>
      <c r="AA67" s="13"/>
      <c r="AB67" s="13"/>
      <c r="AC67" s="13"/>
      <c r="AD67" s="13"/>
    </row>
    <row r="68" ht="12.75" customHeight="1">
      <c r="A68" s="43" t="s">
        <v>145</v>
      </c>
      <c r="B68" s="15" t="s">
        <v>112</v>
      </c>
      <c r="C68" s="26">
        <f>IFERROR(VLOOKUP(B68,'sys-backorder details'!A:I,3,0),"")</f>
        <v>43399</v>
      </c>
      <c r="D68" s="27" t="str">
        <f>IFERROR(IFERROR(VLOOKUP(B68,'sys-backorder details'!A:I,4,0),VLOOKUP(B68,#REF!,4,0)),"")</f>
        <v>CASHSALES UNIT1</v>
      </c>
      <c r="E68" s="28" t="str">
        <f>IFERROR(VLOOKUP(B68,'sys-backorder details'!A:L,5,0),"")</f>
        <v>B-SH1000-Y65</v>
      </c>
      <c r="F68" s="27" t="str">
        <f>IFERROR(VLOOKUP(E68,'item dashboard'!A:B,2,0),"")</f>
        <v>1 Ltr Yellow Jerrycan</v>
      </c>
      <c r="G68" s="29">
        <f>IFERROR(VLOOKUP(E68,'item dashboard'!A:D,4,0),"")</f>
        <v>7776</v>
      </c>
      <c r="H68" s="29">
        <f>IFERROR(VLOOKUP(E68,'item dashboard'!A:H,8,0)+VLOOKUP(E68,'item dashboard'!A:I,9,0),"")</f>
        <v>0</v>
      </c>
      <c r="I68" s="29">
        <f>IFERROR(VLOOKUP(E68,'item dashboard'!A:F,6,0),"")</f>
        <v>0</v>
      </c>
      <c r="J68" s="30">
        <f t="shared" si="10"/>
        <v>-7776</v>
      </c>
      <c r="K68" s="31">
        <f>IFERROR(VLOOKUP(E68,'settings-routing'!A:G,6,0),"x")</f>
        <v>1</v>
      </c>
      <c r="L68" s="31">
        <f>IFERROR(VLOOKUP(E68,'settings-routing'!A:G,7,0),"x")</f>
        <v>24.37</v>
      </c>
      <c r="M68" s="32" t="str">
        <f t="shared" si="6"/>
        <v/>
      </c>
      <c r="N68" s="31">
        <f t="shared" ref="N68:N71" si="16">J68</f>
        <v>-7776</v>
      </c>
      <c r="O68" s="18">
        <f t="shared" si="1"/>
        <v>-2.1933</v>
      </c>
      <c r="P68" s="19">
        <f t="shared" si="2"/>
        <v>1</v>
      </c>
      <c r="Q68" s="20" t="str">
        <f t="shared" si="3"/>
        <v/>
      </c>
      <c r="R68" s="20" t="str">
        <f t="shared" si="4"/>
        <v/>
      </c>
      <c r="S68" s="13" t="s">
        <v>31</v>
      </c>
      <c r="T68" s="22">
        <f>SUMIF('recent update 101-111'!$B:$B,'Production Plan'!E68,'recent update 101-111'!$G:$G)</f>
        <v>822</v>
      </c>
      <c r="U68" s="22" t="str">
        <f>IF(T68&gt;0,VLOOKUP(E68,'recent update 101-111'!B:M,12,0),"")</f>
        <v>#ERROR!</v>
      </c>
      <c r="V68" s="33" t="str">
        <f>IFERROR(MROUND(VLOOKUP(E68,'settings-routing'!$A:$P,16,FALSE),1),"-")</f>
        <v>-</v>
      </c>
      <c r="W68" s="24" t="str">
        <f>IFERROR(VLOOKUP(E68,'settings-routing'!$A:$M,13,0),"-")</f>
        <v>-</v>
      </c>
      <c r="X68" s="25" t="str">
        <f>IFERROR(VLOOKUP(D68,'sys-backorder details'!D:U,18,0),"-")</f>
        <v>Cash/Current Cheque</v>
      </c>
      <c r="Y68" s="25" t="str">
        <f>IFERROR(VLOOKUP(E68,'settings-routing'!$A:$I,9,FALSE),"x")</f>
        <v>V-B-HDPEBLOW 0.25-0.35</v>
      </c>
      <c r="Z68" s="22">
        <f>IFERROR(IF(S68="Firm",VLOOKUP(E68,'settings-routing'!A:C,3,0)*M68,""),"-")</f>
        <v>0</v>
      </c>
      <c r="AA68" s="13"/>
      <c r="AB68" s="13"/>
      <c r="AC68" s="13"/>
      <c r="AD68" s="13"/>
    </row>
    <row r="69" ht="12.75" customHeight="1">
      <c r="A69" s="59" t="s">
        <v>145</v>
      </c>
      <c r="B69" s="15" t="s">
        <v>146</v>
      </c>
      <c r="C69" s="35">
        <f>IFERROR(VLOOKUP(B69,'sys-backorder details'!A:I,3,0),"")</f>
        <v>43402</v>
      </c>
      <c r="D69" s="36" t="str">
        <f>IFERROR(IFERROR(VLOOKUP(B69,'sys-backorder details'!A:I,4,0),VLOOKUP(B69,#REF!,4,0)),"")</f>
        <v>CASHSALES UNIT1</v>
      </c>
      <c r="E69" s="44" t="str">
        <f>IFERROR(VLOOKUP(B69,'sys-backorder details'!A:L,5,0),"")</f>
        <v>B-SH1000-N65</v>
      </c>
      <c r="F69" s="36" t="str">
        <f>IFERROR(VLOOKUP(E69,'item dashboard'!A:B,2,0),"")</f>
        <v>1 Ltr. Natural Shampoo jerrycan</v>
      </c>
      <c r="G69" s="37">
        <f>IFERROR(VLOOKUP(E69,'item dashboard'!A:D,4,0),"")</f>
        <v>0</v>
      </c>
      <c r="H69" s="37">
        <f>IFERROR(VLOOKUP(E69,'item dashboard'!A:H,8,0)+VLOOKUP(E69,'item dashboard'!A:I,9,0),"")</f>
        <v>0</v>
      </c>
      <c r="I69" s="37">
        <f>IFERROR(VLOOKUP(E69,'item dashboard'!A:F,6,0),"")</f>
        <v>0</v>
      </c>
      <c r="J69" s="38">
        <f t="shared" si="10"/>
        <v>0</v>
      </c>
      <c r="K69" s="31">
        <f>IFERROR(VLOOKUP(E69,'settings-routing'!A:G,6,0),"x")</f>
        <v>1</v>
      </c>
      <c r="L69" s="31">
        <f>IFERROR(VLOOKUP(E69,'settings-routing'!A:G,7,0),"x")</f>
        <v>24</v>
      </c>
      <c r="M69" s="32" t="str">
        <f t="shared" si="6"/>
        <v/>
      </c>
      <c r="N69" s="31">
        <f t="shared" si="16"/>
        <v>0</v>
      </c>
      <c r="O69" s="18">
        <f t="shared" si="1"/>
        <v>0</v>
      </c>
      <c r="P69" s="19">
        <f t="shared" si="2"/>
        <v>2</v>
      </c>
      <c r="Q69" s="20" t="str">
        <f t="shared" si="3"/>
        <v/>
      </c>
      <c r="R69" s="20" t="str">
        <f t="shared" si="4"/>
        <v/>
      </c>
      <c r="S69" s="13" t="s">
        <v>26</v>
      </c>
      <c r="T69" s="22">
        <f>SUMIF('recent update 101-111'!$B:$B,'Production Plan'!E69,'recent update 101-111'!$G:$G)</f>
        <v>0</v>
      </c>
      <c r="U69" s="22" t="str">
        <f>IF(T69&gt;0,VLOOKUP(E69,'recent update 101-111'!B:M,12,0),"")</f>
        <v/>
      </c>
      <c r="V69" s="33" t="str">
        <f>IFERROR(MROUND(VLOOKUP(E69,'settings-routing'!$A:$P,16,FALSE),1),"-")</f>
        <v>-</v>
      </c>
      <c r="W69" s="24" t="str">
        <f>IFERROR(VLOOKUP(E69,'settings-routing'!$A:$M,13,0),"-")</f>
        <v>-</v>
      </c>
      <c r="X69" s="25" t="str">
        <f>IFERROR(VLOOKUP(D69,'sys-backorder details'!D:U,18,0),"-")</f>
        <v>Cash/Current Cheque</v>
      </c>
      <c r="Y69" s="25" t="str">
        <f>IFERROR(VLOOKUP(E69,'settings-routing'!$A:$I,9,FALSE),"x")</f>
        <v>V-B-HDPEBLOW 0.25-0.35</v>
      </c>
      <c r="Z69" s="22" t="str">
        <f>IFERROR(IF(S69="Firm",VLOOKUP(E69,'settings-routing'!A:C,3,0)*M69,""),"-")</f>
        <v/>
      </c>
      <c r="AA69" s="13"/>
      <c r="AB69" s="13"/>
      <c r="AC69" s="13"/>
      <c r="AD69" s="13"/>
    </row>
    <row r="70" ht="12.75" customHeight="1">
      <c r="A70" s="43" t="s">
        <v>145</v>
      </c>
      <c r="B70" s="15" t="s">
        <v>147</v>
      </c>
      <c r="C70" s="39">
        <f>IFERROR(VLOOKUP(B70,'sys-backorder details'!A:I,3,0),"")</f>
        <v>43402</v>
      </c>
      <c r="D70" s="40" t="str">
        <f>IFERROR(IFERROR(VLOOKUP(B70,'sys-backorder details'!A:I,4,0),VLOOKUP(B70,#REF!,4,0)),"")</f>
        <v>CASHSALES UNIT1</v>
      </c>
      <c r="E70" s="58" t="str">
        <f>IFERROR(VLOOKUP(B70,'sys-backorder details'!A:L,5,0),"")</f>
        <v>B-L200-N85</v>
      </c>
      <c r="F70" s="40" t="str">
        <f>IFERROR(VLOOKUP(E70,'item dashboard'!A:B,2,0),"")</f>
        <v>2 Ltr. Natural Jerrycan</v>
      </c>
      <c r="G70" s="41">
        <f>IFERROR(VLOOKUP(E70,'item dashboard'!A:D,4,0),"")</f>
        <v>0</v>
      </c>
      <c r="H70" s="41">
        <f>IFERROR(VLOOKUP(E70,'item dashboard'!A:H,8,0)+VLOOKUP(E70,'item dashboard'!A:I,9,0),"")</f>
        <v>0</v>
      </c>
      <c r="I70" s="41">
        <f>IFERROR(VLOOKUP(E70,'item dashboard'!A:F,6,0),"")</f>
        <v>0</v>
      </c>
      <c r="J70" s="42">
        <f t="shared" si="10"/>
        <v>0</v>
      </c>
      <c r="K70" s="31">
        <f>IFERROR(VLOOKUP(E70,'settings-routing'!A:G,6,0),"x")</f>
        <v>1</v>
      </c>
      <c r="L70" s="31">
        <f>IFERROR(VLOOKUP(E70,'settings-routing'!A:G,7,0),"x")</f>
        <v>30.43</v>
      </c>
      <c r="M70" s="32" t="str">
        <f t="shared" si="6"/>
        <v/>
      </c>
      <c r="N70" s="31">
        <f t="shared" si="16"/>
        <v>0</v>
      </c>
      <c r="O70" s="18">
        <f t="shared" si="1"/>
        <v>0</v>
      </c>
      <c r="P70" s="19">
        <f t="shared" si="2"/>
        <v>3</v>
      </c>
      <c r="Q70" s="20" t="str">
        <f t="shared" si="3"/>
        <v/>
      </c>
      <c r="R70" s="20" t="str">
        <f t="shared" si="4"/>
        <v/>
      </c>
      <c r="S70" s="13" t="s">
        <v>26</v>
      </c>
      <c r="T70" s="22">
        <f>SUMIF('recent update 101-111'!$B:$B,'Production Plan'!E70,'recent update 101-111'!$G:$G)</f>
        <v>0</v>
      </c>
      <c r="U70" s="22" t="str">
        <f>IF(T70&gt;0,VLOOKUP(E70,'recent update 101-111'!B:M,12,0),"")</f>
        <v/>
      </c>
      <c r="V70" s="33" t="str">
        <f>IFERROR(MROUND(VLOOKUP(E70,'settings-routing'!$A:$P,16,FALSE),1),"-")</f>
        <v>-</v>
      </c>
      <c r="W70" s="24" t="str">
        <f>IFERROR(VLOOKUP(E70,'settings-routing'!$A:$M,13,0),"-")</f>
        <v>-</v>
      </c>
      <c r="X70" s="25" t="str">
        <f>IFERROR(VLOOKUP(D70,'sys-backorder details'!D:U,18,0),"-")</f>
        <v>Cash/Current Cheque</v>
      </c>
      <c r="Y70" s="25" t="str">
        <f>IFERROR(VLOOKUP(E70,'settings-routing'!$A:$I,9,FALSE),"x")</f>
        <v>V-B-HDPEBLOW 0.25-0.35</v>
      </c>
      <c r="Z70" s="22" t="str">
        <f>IFERROR(IF(S70="Firm",VLOOKUP(E70,'settings-routing'!A:C,3,0)*M70,""),"-")</f>
        <v/>
      </c>
      <c r="AA70" s="13"/>
      <c r="AB70" s="13"/>
      <c r="AC70" s="13"/>
      <c r="AD70" s="13"/>
    </row>
    <row r="71" ht="12.75" customHeight="1">
      <c r="A71" s="43" t="s">
        <v>145</v>
      </c>
      <c r="B71" s="15" t="s">
        <v>148</v>
      </c>
      <c r="C71" s="39">
        <f>IFERROR(VLOOKUP(B71,'sys-backorder details'!A:I,3,0),"")</f>
        <v>43403</v>
      </c>
      <c r="D71" s="40" t="str">
        <f>IFERROR(IFERROR(VLOOKUP(B71,'sys-backorder details'!A:I,4,0),VLOOKUP(B71,#REF!,4,0)),"")</f>
        <v>KENYA ADHESIVE PRODUCTS</v>
      </c>
      <c r="E71" s="58" t="str">
        <f>IFERROR(VLOOKUP(B71,'sys-backorder details'!A:L,5,0),"")</f>
        <v>B-L12-N58</v>
      </c>
      <c r="F71" s="40" t="str">
        <f>IFERROR(VLOOKUP(E71,'item dashboard'!A:B,2,0),"")</f>
        <v>1 Ltr. Natural JerryCan</v>
      </c>
      <c r="G71" s="41">
        <f>IFERROR(VLOOKUP(E71,'item dashboard'!A:D,4,0),"")</f>
        <v>792</v>
      </c>
      <c r="H71" s="41">
        <f>IFERROR(VLOOKUP(E71,'item dashboard'!A:H,8,0)+VLOOKUP(E71,'item dashboard'!A:I,9,0),"")</f>
        <v>0</v>
      </c>
      <c r="I71" s="41">
        <f>IFERROR(VLOOKUP(E71,'item dashboard'!A:F,6,0),"")</f>
        <v>0</v>
      </c>
      <c r="J71" s="42">
        <f t="shared" si="10"/>
        <v>-792</v>
      </c>
      <c r="K71" s="31">
        <f>IFERROR(VLOOKUP(E71,'settings-routing'!A:G,6,0),"x")</f>
        <v>1</v>
      </c>
      <c r="L71" s="31">
        <f>IFERROR(VLOOKUP(E71,'settings-routing'!A:G,7,0),"x")</f>
        <v>23</v>
      </c>
      <c r="M71" s="32" t="str">
        <f t="shared" si="6"/>
        <v/>
      </c>
      <c r="N71" s="31">
        <f t="shared" si="16"/>
        <v>-792</v>
      </c>
      <c r="O71" s="18">
        <f t="shared" si="1"/>
        <v>-0.2108333333</v>
      </c>
      <c r="P71" s="19">
        <f t="shared" si="2"/>
        <v>4</v>
      </c>
      <c r="Q71" s="20" t="str">
        <f t="shared" si="3"/>
        <v/>
      </c>
      <c r="R71" s="20" t="str">
        <f t="shared" si="4"/>
        <v/>
      </c>
      <c r="S71" s="13" t="s">
        <v>26</v>
      </c>
      <c r="T71" s="22">
        <f>SUMIF('recent update 101-111'!$B:$B,'Production Plan'!E71,'recent update 101-111'!$G:$G)</f>
        <v>0</v>
      </c>
      <c r="U71" s="22" t="str">
        <f>IF(T71&gt;0,VLOOKUP(E71,'recent update 101-111'!B:M,12,0),"")</f>
        <v/>
      </c>
      <c r="V71" s="33" t="str">
        <f>IFERROR(MROUND(VLOOKUP(E71,'settings-routing'!$A:$P,16,FALSE),1),"-")</f>
        <v>-</v>
      </c>
      <c r="W71" s="24" t="str">
        <f>IFERROR(VLOOKUP(E71,'settings-routing'!$A:$M,13,0),"-")</f>
        <v>-</v>
      </c>
      <c r="X71" s="25" t="str">
        <f>IFERROR(VLOOKUP(D71,'sys-backorder details'!D:U,18,0),"-")</f>
        <v>15 Days</v>
      </c>
      <c r="Y71" s="25" t="str">
        <f>IFERROR(VLOOKUP(E71,'settings-routing'!$A:$I,9,FALSE),"x")</f>
        <v>V-B-HDPEBLOW 0.25-0.35</v>
      </c>
      <c r="Z71" s="22" t="str">
        <f>IFERROR(IF(S71="Firm",VLOOKUP(E71,'settings-routing'!A:C,3,0)*M71,""),"-")</f>
        <v/>
      </c>
      <c r="AA71" s="13"/>
      <c r="AB71" s="13"/>
      <c r="AC71" s="13"/>
      <c r="AD71" s="13"/>
    </row>
    <row r="72" ht="12.75" customHeight="1">
      <c r="A72" s="13" t="s">
        <v>149</v>
      </c>
      <c r="B72" s="13"/>
      <c r="C72" s="13"/>
      <c r="D72" s="13"/>
      <c r="E72" s="13"/>
      <c r="F72" s="13"/>
      <c r="G72" s="13"/>
      <c r="H72" s="13"/>
      <c r="I72" s="13"/>
      <c r="J72" s="13"/>
      <c r="K72" s="31" t="str">
        <f>IFERROR(VLOOKUP(E72,'settings-routing'!A:G,6,0),"x")</f>
        <v>x</v>
      </c>
      <c r="L72" s="31" t="str">
        <f>IFERROR(VLOOKUP(E72,'settings-routing'!A:G,7,0),"x")</f>
        <v>x</v>
      </c>
      <c r="M72" s="32" t="str">
        <f t="shared" si="6"/>
        <v/>
      </c>
      <c r="N72" s="13"/>
      <c r="O72" s="18" t="str">
        <f t="shared" si="1"/>
        <v/>
      </c>
      <c r="P72" s="19" t="str">
        <f t="shared" si="2"/>
        <v/>
      </c>
      <c r="Q72" s="20" t="str">
        <f t="shared" si="3"/>
        <v/>
      </c>
      <c r="R72" s="20" t="str">
        <f t="shared" si="4"/>
        <v/>
      </c>
      <c r="S72" s="13" t="s">
        <v>26</v>
      </c>
      <c r="T72" s="22">
        <f>SUMIF('recent update 101-111'!$B:$B,'Production Plan'!E72,'recent update 101-111'!$G:$G)</f>
        <v>0</v>
      </c>
      <c r="U72" s="22" t="str">
        <f>IF(T72&gt;0,VLOOKUP(E72,'recent update 101-111'!B:M,12,0),"")</f>
        <v/>
      </c>
      <c r="V72" s="33" t="str">
        <f>IFERROR(MROUND(VLOOKUP(E72,'settings-routing'!$A:$P,16,FALSE),1),"-")</f>
        <v>-</v>
      </c>
      <c r="W72" s="24" t="str">
        <f>IFERROR(VLOOKUP(E72,'settings-routing'!$A:$M,13,0),"-")</f>
        <v>-</v>
      </c>
      <c r="X72" s="25" t="str">
        <f>IFERROR(VLOOKUP(D72,'sys-backorder details'!D:U,18,0),"-")</f>
        <v>-</v>
      </c>
      <c r="Y72" s="25" t="str">
        <f>IFERROR(VLOOKUP(E72,'settings-routing'!$A:$I,9,FALSE),"x")</f>
        <v>x</v>
      </c>
      <c r="Z72" s="22" t="str">
        <f>IFERROR(IF(S72="Firm",VLOOKUP(E72,'settings-routing'!A:C,3,0)*M72,""),"-")</f>
        <v/>
      </c>
      <c r="AA72" s="13"/>
      <c r="AB72" s="13"/>
      <c r="AC72" s="13"/>
      <c r="AD72" s="13"/>
    </row>
    <row r="73" ht="12.75" customHeight="1">
      <c r="A73" s="13" t="s">
        <v>150</v>
      </c>
      <c r="B73" s="15" t="s">
        <v>151</v>
      </c>
      <c r="C73" s="26">
        <f>IFERROR(VLOOKUP(B73,'sys-backorder details'!A:I,3,0),"")</f>
        <v>43392</v>
      </c>
      <c r="D73" s="27" t="str">
        <f>IFERROR(IFERROR(VLOOKUP(B73,'sys-backorder details'!A:I,4,0),VLOOKUP(B73,#REF!,4,0)),"")</f>
        <v>CASHSALES UNIT1</v>
      </c>
      <c r="E73" s="28" t="s">
        <v>152</v>
      </c>
      <c r="F73" s="27" t="str">
        <f>IFERROR(VLOOKUP(E73,'item dashboard'!A:B,2,0),"")</f>
        <v>500 gm White Tablet Container</v>
      </c>
      <c r="G73" s="29">
        <f>IFERROR(VLOOKUP(E73,'item dashboard'!A:D,4,0),"")</f>
        <v>11520</v>
      </c>
      <c r="H73" s="29">
        <f>IFERROR(VLOOKUP(E73,'item dashboard'!A:H,8,0)+VLOOKUP(E73,'item dashboard'!A:I,9,0),"")</f>
        <v>0</v>
      </c>
      <c r="I73" s="29">
        <f>IFERROR(VLOOKUP(E73,'item dashboard'!A:F,6,0),"")</f>
        <v>0</v>
      </c>
      <c r="J73" s="30">
        <f t="shared" ref="J73:J78" si="17">IFERROR(H73+I73-G73,0)</f>
        <v>-11520</v>
      </c>
      <c r="K73" s="31">
        <f>IFERROR(VLOOKUP(E73,'settings-routing'!A:G,6,0),"x")</f>
        <v>1</v>
      </c>
      <c r="L73" s="31">
        <f>IFERROR(VLOOKUP(E73,'settings-routing'!A:G,7,0),"x")</f>
        <v>26</v>
      </c>
      <c r="M73" s="32" t="str">
        <f t="shared" si="6"/>
        <v/>
      </c>
      <c r="N73" s="31">
        <v>0.0</v>
      </c>
      <c r="O73" s="18">
        <f t="shared" si="1"/>
        <v>0</v>
      </c>
      <c r="P73" s="19">
        <f t="shared" si="2"/>
        <v>1</v>
      </c>
      <c r="Q73" s="20" t="str">
        <f t="shared" si="3"/>
        <v/>
      </c>
      <c r="R73" s="20" t="str">
        <f t="shared" si="4"/>
        <v/>
      </c>
      <c r="S73" s="13" t="s">
        <v>26</v>
      </c>
      <c r="T73" s="22">
        <f>SUMIF('recent update 101-111'!$B:$B,'Production Plan'!E73,'recent update 101-111'!$G:$G)</f>
        <v>988</v>
      </c>
      <c r="U73" s="22" t="str">
        <f>IF(T73&gt;0,VLOOKUP(E73,'recent update 101-111'!B:M,12,0),"")</f>
        <v>#ERROR!</v>
      </c>
      <c r="V73" s="33" t="str">
        <f>IFERROR(MROUND(VLOOKUP(E73,'settings-routing'!$A:$P,16,FALSE),1),"-")</f>
        <v>-</v>
      </c>
      <c r="W73" s="24" t="str">
        <f>IFERROR(VLOOKUP(E73,'settings-routing'!$A:$M,13,0),"-")</f>
        <v>-</v>
      </c>
      <c r="X73" s="25" t="str">
        <f>IFERROR(VLOOKUP(D73,'sys-backorder details'!D:U,18,0),"-")</f>
        <v>Cash/Current Cheque</v>
      </c>
      <c r="Y73" s="25" t="str">
        <f>IFERROR(VLOOKUP(E73,'settings-routing'!$A:$I,9,FALSE),"x")</f>
        <v>V-B-PPBLOW 2-3.4 MFI</v>
      </c>
      <c r="Z73" s="22" t="str">
        <f>IFERROR(IF(S73="Firm",VLOOKUP(E73,'settings-routing'!A:C,3,0)*M73,""),"-")</f>
        <v/>
      </c>
      <c r="AA73" s="13"/>
      <c r="AB73" s="13"/>
      <c r="AC73" s="13"/>
      <c r="AD73" s="13"/>
    </row>
    <row r="74" ht="12.75" customHeight="1">
      <c r="A74" s="43" t="s">
        <v>150</v>
      </c>
      <c r="B74" s="15" t="s">
        <v>153</v>
      </c>
      <c r="C74" s="35">
        <f>IFERROR(VLOOKUP(B74,'sys-backorder details'!A:I,3,0),"")</f>
        <v>43405</v>
      </c>
      <c r="D74" s="36" t="str">
        <f>IFERROR(IFERROR(VLOOKUP(B74,'sys-backorder details'!A:I,4,0),VLOOKUP(B74,#REF!,4,0)),"")</f>
        <v>EXCEL CHEMICALS LIMITED</v>
      </c>
      <c r="E74" s="44" t="str">
        <f>IFERROR(VLOOKUP(B74,'sys-backorder details'!A:L,5,0),"")</f>
        <v>B-400COC-W50</v>
      </c>
      <c r="F74" s="36" t="str">
        <f>IFERROR(VLOOKUP(E74,'item dashboard'!A:B,2,0),"")</f>
        <v>400 gm White Excel cocoa jar</v>
      </c>
      <c r="G74" s="37">
        <f>IFERROR(VLOOKUP(E74,'item dashboard'!A:D,4,0),"")</f>
        <v>0</v>
      </c>
      <c r="H74" s="37">
        <f>IFERROR(VLOOKUP(E74,'item dashboard'!A:H,8,0)+VLOOKUP(E74,'item dashboard'!A:I,9,0),"")</f>
        <v>0</v>
      </c>
      <c r="I74" s="37">
        <f>IFERROR(VLOOKUP(E74,'item dashboard'!A:F,6,0),"")</f>
        <v>0</v>
      </c>
      <c r="J74" s="38">
        <f t="shared" si="17"/>
        <v>0</v>
      </c>
      <c r="K74" s="31">
        <f>IFERROR(VLOOKUP(E74,'settings-routing'!A:G,6,0),"x")</f>
        <v>2</v>
      </c>
      <c r="L74" s="31">
        <f>IFERROR(VLOOKUP(E74,'settings-routing'!A:G,7,0),"x")</f>
        <v>25</v>
      </c>
      <c r="M74" s="32" t="str">
        <f t="shared" si="6"/>
        <v/>
      </c>
      <c r="N74" s="31">
        <f t="shared" ref="N74:N77" si="18">J74</f>
        <v>0</v>
      </c>
      <c r="O74" s="18">
        <f t="shared" si="1"/>
        <v>0</v>
      </c>
      <c r="P74" s="19">
        <f t="shared" si="2"/>
        <v>2</v>
      </c>
      <c r="Q74" s="20" t="str">
        <f t="shared" si="3"/>
        <v/>
      </c>
      <c r="R74" s="20" t="str">
        <f t="shared" si="4"/>
        <v/>
      </c>
      <c r="S74" s="13" t="s">
        <v>31</v>
      </c>
      <c r="T74" s="22">
        <f>SUMIF('recent update 101-111'!$B:$B,'Production Plan'!E74,'recent update 101-111'!$G:$G)</f>
        <v>0</v>
      </c>
      <c r="U74" s="22" t="str">
        <f>IF(T74&gt;0,VLOOKUP(E74,'recent update 101-111'!B:M,12,0),"")</f>
        <v/>
      </c>
      <c r="V74" s="33" t="str">
        <f>IFERROR(MROUND(VLOOKUP(E74,'settings-routing'!$A:$P,16,FALSE),1),"-")</f>
        <v>-</v>
      </c>
      <c r="W74" s="24" t="str">
        <f>IFERROR(VLOOKUP(E74,'settings-routing'!$A:$M,13,0),"-")</f>
        <v>-</v>
      </c>
      <c r="X74" s="25" t="str">
        <f>IFERROR(VLOOKUP(D74,'sys-backorder details'!D:U,18,0),"-")</f>
        <v>7 Days</v>
      </c>
      <c r="Y74" s="25" t="str">
        <f>IFERROR(VLOOKUP(E74,'settings-routing'!$A:$I,9,FALSE),"x")</f>
        <v>V-B-PPBLOW 2-3.4 MFI</v>
      </c>
      <c r="Z74" s="22">
        <f>IFERROR(IF(S74="Firm",VLOOKUP(E74,'settings-routing'!A:C,3,0)*M74,""),"-")</f>
        <v>0</v>
      </c>
      <c r="AA74" s="13"/>
      <c r="AB74" s="13"/>
      <c r="AC74" s="13"/>
      <c r="AD74" s="13"/>
    </row>
    <row r="75" ht="12.75" customHeight="1">
      <c r="A75" s="43" t="s">
        <v>154</v>
      </c>
      <c r="B75" s="15" t="s">
        <v>155</v>
      </c>
      <c r="C75" s="35">
        <f>IFERROR(VLOOKUP(B75,'sys-backorder details'!A:I,3,0),"")</f>
        <v>43398</v>
      </c>
      <c r="D75" s="36" t="str">
        <f>IFERROR(IFERROR(VLOOKUP(B75,'sys-backorder details'!A:I,4,0),VLOOKUP(B75,#REF!,4,0)),"")</f>
        <v>GULFMAX NEUTRAL CARE LIMITED</v>
      </c>
      <c r="E75" s="44" t="s">
        <v>156</v>
      </c>
      <c r="F75" s="36" t="str">
        <f>IFERROR(VLOOKUP(E75,'item dashboard'!A:B,2,0),"")</f>
        <v>1 Ltr. White Jerrycan</v>
      </c>
      <c r="G75" s="37">
        <f>IFERROR(VLOOKUP(E75,'item dashboard'!A:D,4,0),"")</f>
        <v>7440</v>
      </c>
      <c r="H75" s="37">
        <f>IFERROR(VLOOKUP(E75,'item dashboard'!A:H,8,0)+VLOOKUP(E75,'item dashboard'!A:I,9,0),"")</f>
        <v>0</v>
      </c>
      <c r="I75" s="37">
        <f>IFERROR(VLOOKUP(E75,'item dashboard'!A:F,6,0),"")</f>
        <v>0</v>
      </c>
      <c r="J75" s="38">
        <f t="shared" si="17"/>
        <v>-7440</v>
      </c>
      <c r="K75" s="31">
        <f>IFERROR(VLOOKUP(E75,'settings-routing'!A:G,6,0),"x")</f>
        <v>1</v>
      </c>
      <c r="L75" s="31">
        <f>IFERROR(VLOOKUP(E75,'settings-routing'!A:G,7,0),"x")</f>
        <v>25.92</v>
      </c>
      <c r="M75" s="32" t="str">
        <f t="shared" si="6"/>
        <v/>
      </c>
      <c r="N75" s="31">
        <f t="shared" si="18"/>
        <v>-7440</v>
      </c>
      <c r="O75" s="18">
        <f t="shared" si="1"/>
        <v>-2.232</v>
      </c>
      <c r="P75" s="19">
        <f t="shared" si="2"/>
        <v>1</v>
      </c>
      <c r="Q75" s="20" t="str">
        <f t="shared" si="3"/>
        <v/>
      </c>
      <c r="R75" s="20" t="str">
        <f t="shared" si="4"/>
        <v/>
      </c>
      <c r="S75" s="13" t="s">
        <v>31</v>
      </c>
      <c r="T75" s="22">
        <f>SUMIF('recent update 101-111'!$B:$B,'Production Plan'!E75,'recent update 101-111'!$G:$G)</f>
        <v>593</v>
      </c>
      <c r="U75" s="22" t="str">
        <f>IF(T75&gt;0,VLOOKUP(E75,'recent update 101-111'!B:M,12,0),"")</f>
        <v>#ERROR!</v>
      </c>
      <c r="V75" s="33" t="str">
        <f>IFERROR(MROUND(VLOOKUP(E75,'settings-routing'!$A:$P,16,FALSE),1),"-")</f>
        <v>-</v>
      </c>
      <c r="W75" s="24" t="str">
        <f>IFERROR(VLOOKUP(E75,'settings-routing'!$A:$M,13,0),"-")</f>
        <v>-</v>
      </c>
      <c r="X75" s="25" t="str">
        <f>IFERROR(VLOOKUP(D75,'sys-backorder details'!D:U,18,0),"-")</f>
        <v>Cash/Current Cheque</v>
      </c>
      <c r="Y75" s="25" t="str">
        <f>IFERROR(VLOOKUP(E75,'settings-routing'!$A:$I,9,FALSE),"x")</f>
        <v>V-B-HDPEBLOW 0.25-0.35</v>
      </c>
      <c r="Z75" s="22">
        <f>IFERROR(IF(S75="Firm",VLOOKUP(E75,'settings-routing'!A:C,3,0)*M75,""),"-")</f>
        <v>0</v>
      </c>
      <c r="AA75" s="13"/>
      <c r="AB75" s="13"/>
      <c r="AC75" s="13"/>
      <c r="AD75" s="13"/>
    </row>
    <row r="76" ht="12.75" customHeight="1">
      <c r="A76" s="13" t="s">
        <v>157</v>
      </c>
      <c r="B76" s="15" t="s">
        <v>158</v>
      </c>
      <c r="C76" s="35">
        <f>IFERROR(VLOOKUP(B76,'sys-backorder details'!A:I,3,0),"")</f>
        <v>43399</v>
      </c>
      <c r="D76" s="36" t="str">
        <f>IFERROR(IFERROR(VLOOKUP(B76,'sys-backorder details'!A:I,4,0),VLOOKUP(B76,#REF!,4,0)),"")</f>
        <v>INTERBEAUTY PRODUCTS LTD</v>
      </c>
      <c r="E76" s="44" t="str">
        <f>IFERROR(VLOOKUP(B76,'sys-backorder details'!A:L,5,0),"")</f>
        <v>B-SH250-N25</v>
      </c>
      <c r="F76" s="36" t="str">
        <f>IFERROR(VLOOKUP(E76,'item dashboard'!A:B,2,0),"")</f>
        <v>250 ml Nat Shampoo jerrycan</v>
      </c>
      <c r="G76" s="37">
        <f>IFERROR(VLOOKUP(E76,'item dashboard'!A:D,4,0),"")</f>
        <v>25500</v>
      </c>
      <c r="H76" s="37">
        <f>IFERROR(VLOOKUP(E76,'item dashboard'!A:H,8,0)+VLOOKUP(E76,'item dashboard'!A:I,9,0),"")</f>
        <v>0</v>
      </c>
      <c r="I76" s="37">
        <f>IFERROR(VLOOKUP(E76,'item dashboard'!A:F,6,0),"")</f>
        <v>0</v>
      </c>
      <c r="J76" s="38">
        <f t="shared" si="17"/>
        <v>-25500</v>
      </c>
      <c r="K76" s="31">
        <f>IFERROR(VLOOKUP(E76,'settings-routing'!A:G,6,0),"x")</f>
        <v>1</v>
      </c>
      <c r="L76" s="31">
        <f>IFERROR(VLOOKUP(E76,'settings-routing'!A:G,7,0),"x")</f>
        <v>19</v>
      </c>
      <c r="M76" s="32" t="str">
        <f t="shared" si="6"/>
        <v/>
      </c>
      <c r="N76" s="31">
        <f t="shared" si="18"/>
        <v>-25500</v>
      </c>
      <c r="O76" s="18">
        <f t="shared" si="1"/>
        <v>-5.607638889</v>
      </c>
      <c r="P76" s="19">
        <f t="shared" si="2"/>
        <v>1</v>
      </c>
      <c r="Q76" s="20" t="str">
        <f t="shared" si="3"/>
        <v/>
      </c>
      <c r="R76" s="20" t="str">
        <f t="shared" si="4"/>
        <v/>
      </c>
      <c r="S76" s="13" t="s">
        <v>31</v>
      </c>
      <c r="T76" s="22">
        <f>SUMIF('recent update 101-111'!$B:$B,'Production Plan'!E76,'recent update 101-111'!$G:$G)</f>
        <v>1170</v>
      </c>
      <c r="U76" s="22" t="str">
        <f>IF(T76&gt;0,VLOOKUP(E76,'recent update 101-111'!B:M,12,0),"")</f>
        <v>#ERROR!</v>
      </c>
      <c r="V76" s="33" t="str">
        <f>IFERROR(MROUND(VLOOKUP(E76,'settings-routing'!$A:$P,16,FALSE),1),"-")</f>
        <v>-</v>
      </c>
      <c r="W76" s="24" t="str">
        <f>IFERROR(VLOOKUP(E76,'settings-routing'!$A:$M,13,0),"-")</f>
        <v>-</v>
      </c>
      <c r="X76" s="25" t="str">
        <f>IFERROR(VLOOKUP(D76,'sys-backorder details'!D:U,18,0),"-")</f>
        <v>30 Days</v>
      </c>
      <c r="Y76" s="25" t="str">
        <f>IFERROR(VLOOKUP(E76,'settings-routing'!$A:$I,9,FALSE),"x")</f>
        <v>V-B-HDPEBLOW 0.25-0.35</v>
      </c>
      <c r="Z76" s="22">
        <f>IFERROR(IF(S76="Firm",VLOOKUP(E76,'settings-routing'!A:C,3,0)*M76,""),"-")</f>
        <v>0</v>
      </c>
      <c r="AA76" s="13"/>
      <c r="AB76" s="13"/>
      <c r="AC76" s="13"/>
      <c r="AD76" s="13"/>
    </row>
    <row r="77" ht="12.75" customHeight="1">
      <c r="A77" s="13" t="s">
        <v>157</v>
      </c>
      <c r="B77" s="15" t="s">
        <v>112</v>
      </c>
      <c r="C77" s="35">
        <f>IFERROR(VLOOKUP(B77,'sys-backorder details'!A:I,3,0),"")</f>
        <v>43399</v>
      </c>
      <c r="D77" s="36" t="str">
        <f>IFERROR(IFERROR(VLOOKUP(B77,'sys-backorder details'!A:I,4,0),VLOOKUP(B77,#REF!,4,0)),"")</f>
        <v>CASHSALES UNIT1</v>
      </c>
      <c r="E77" s="60" t="s">
        <v>159</v>
      </c>
      <c r="F77" s="36" t="str">
        <f>IFERROR(VLOOKUP(E77,'item dashboard'!A:B,2,0),"")</f>
        <v>250 ml Yellow Jerrycan</v>
      </c>
      <c r="G77" s="37">
        <f>IFERROR(VLOOKUP(E77,'item dashboard'!A:D,4,0),"")</f>
        <v>0</v>
      </c>
      <c r="H77" s="37">
        <f>IFERROR(VLOOKUP(E77,'item dashboard'!A:H,8,0)+VLOOKUP(E77,'item dashboard'!A:I,9,0),"")</f>
        <v>0</v>
      </c>
      <c r="I77" s="37">
        <f>IFERROR(VLOOKUP(E77,'item dashboard'!A:F,6,0),"")</f>
        <v>0</v>
      </c>
      <c r="J77" s="38">
        <f t="shared" si="17"/>
        <v>0</v>
      </c>
      <c r="K77" s="31">
        <f>IFERROR(VLOOKUP(E77,'settings-routing'!A:G,6,0),"x")</f>
        <v>1</v>
      </c>
      <c r="L77" s="31">
        <f>IFERROR(VLOOKUP(E77,'settings-routing'!A:G,7,0),"x")</f>
        <v>19</v>
      </c>
      <c r="M77" s="32" t="str">
        <f t="shared" si="6"/>
        <v/>
      </c>
      <c r="N77" s="31">
        <f t="shared" si="18"/>
        <v>0</v>
      </c>
      <c r="O77" s="18">
        <f t="shared" si="1"/>
        <v>0</v>
      </c>
      <c r="P77" s="19">
        <f t="shared" si="2"/>
        <v>2</v>
      </c>
      <c r="Q77" s="20" t="str">
        <f t="shared" si="3"/>
        <v/>
      </c>
      <c r="R77" s="20" t="str">
        <f t="shared" si="4"/>
        <v/>
      </c>
      <c r="S77" s="13" t="s">
        <v>31</v>
      </c>
      <c r="T77" s="22">
        <f>SUMIF('recent update 101-111'!$B:$B,'Production Plan'!E77,'recent update 101-111'!$G:$G)</f>
        <v>0</v>
      </c>
      <c r="U77" s="22" t="str">
        <f>IF(T77&gt;0,VLOOKUP(E77,'recent update 101-111'!B:M,12,0),"")</f>
        <v/>
      </c>
      <c r="V77" s="33" t="str">
        <f>IFERROR(MROUND(VLOOKUP(E77,'settings-routing'!$A:$P,16,FALSE),1),"-")</f>
        <v>-</v>
      </c>
      <c r="W77" s="24" t="str">
        <f>IFERROR(VLOOKUP(E77,'settings-routing'!$A:$M,13,0),"-")</f>
        <v>-</v>
      </c>
      <c r="X77" s="25" t="str">
        <f>IFERROR(VLOOKUP(D77,'sys-backorder details'!D:U,18,0),"-")</f>
        <v>Cash/Current Cheque</v>
      </c>
      <c r="Y77" s="25" t="str">
        <f>IFERROR(VLOOKUP(E77,'settings-routing'!$A:$I,9,FALSE),"x")</f>
        <v>V-B-HDPEBLOW 0.25-0.35</v>
      </c>
      <c r="Z77" s="22">
        <f>IFERROR(IF(S77="Firm",VLOOKUP(E77,'settings-routing'!A:C,3,0)*M77,""),"-")</f>
        <v>0</v>
      </c>
      <c r="AA77" s="13"/>
      <c r="AB77" s="13"/>
      <c r="AC77" s="13"/>
      <c r="AD77" s="13"/>
    </row>
    <row r="78" ht="12.75" customHeight="1">
      <c r="A78" s="13" t="s">
        <v>160</v>
      </c>
      <c r="B78" s="15" t="s">
        <v>161</v>
      </c>
      <c r="C78" s="26">
        <f>IFERROR(VLOOKUP(B78,'sys-backorder details'!A:I,3,0),"")</f>
        <v>43370</v>
      </c>
      <c r="D78" s="27" t="str">
        <f>IFERROR(IFERROR(VLOOKUP(B78,'sys-backorder details'!A:I,4,0),VLOOKUP(B78,#REF!,4,0)),"")</f>
        <v>ANIKET PRODUCTLINE LIMITED</v>
      </c>
      <c r="E78" s="27" t="str">
        <f>IFERROR(VLOOKUP(B78,'sys-backorder details'!A:L,5,0),"")</f>
        <v>B-GP503-Y36</v>
      </c>
      <c r="F78" s="27" t="str">
        <f>IFERROR(VLOOKUP(E78,'item dashboard'!A:B,2,0),"")</f>
        <v>500 ml Yellow Lotion Bottle</v>
      </c>
      <c r="G78" s="29">
        <f>IFERROR(VLOOKUP(E78,'item dashboard'!A:D,4,0),"")</f>
        <v>2160</v>
      </c>
      <c r="H78" s="29">
        <f>IFERROR(VLOOKUP(E78,'item dashboard'!A:H,8,0)+VLOOKUP(E78,'item dashboard'!A:I,9,0),"")</f>
        <v>0</v>
      </c>
      <c r="I78" s="29">
        <f>IFERROR(VLOOKUP(E78,'item dashboard'!A:F,6,0),"")</f>
        <v>0</v>
      </c>
      <c r="J78" s="30">
        <f t="shared" si="17"/>
        <v>-2160</v>
      </c>
      <c r="K78" s="31">
        <f>IFERROR(VLOOKUP(E78,'settings-routing'!A:G,6,0),"x")</f>
        <v>1</v>
      </c>
      <c r="L78" s="31">
        <f>IFERROR(VLOOKUP(E78,'settings-routing'!A:G,7,0),"x")</f>
        <v>18</v>
      </c>
      <c r="M78" s="32" t="str">
        <f t="shared" si="6"/>
        <v/>
      </c>
      <c r="N78" s="31">
        <v>0.0</v>
      </c>
      <c r="O78" s="18">
        <f t="shared" si="1"/>
        <v>0</v>
      </c>
      <c r="P78" s="19">
        <f t="shared" si="2"/>
        <v>1</v>
      </c>
      <c r="Q78" s="20" t="str">
        <f t="shared" si="3"/>
        <v/>
      </c>
      <c r="R78" s="20" t="str">
        <f t="shared" si="4"/>
        <v/>
      </c>
      <c r="S78" s="13" t="s">
        <v>26</v>
      </c>
      <c r="T78" s="22">
        <f>SUMIF('recent update 101-111'!$B:$B,'Production Plan'!E78,'recent update 101-111'!$G:$G)</f>
        <v>0</v>
      </c>
      <c r="U78" s="22" t="str">
        <f>IF(T78&gt;0,VLOOKUP(E78,'recent update 101-111'!B:M,12,0),"")</f>
        <v/>
      </c>
      <c r="V78" s="33" t="str">
        <f>IFERROR(MROUND(VLOOKUP(E78,'settings-routing'!$A:$P,16,FALSE),1),"-")</f>
        <v>-</v>
      </c>
      <c r="W78" s="24" t="str">
        <f>IFERROR(VLOOKUP(E78,'settings-routing'!$A:$M,13,0),"-")</f>
        <v>-</v>
      </c>
      <c r="X78" s="25" t="str">
        <f>IFERROR(VLOOKUP(D78,'sys-backorder details'!D:U,18,0),"-")</f>
        <v>Cash/Current Cheque</v>
      </c>
      <c r="Y78" s="25" t="str">
        <f>IFERROR(VLOOKUP(E78,'settings-routing'!$A:$I,9,FALSE),"x")</f>
        <v>V-B-HDPEBLOW 0.25-0.35</v>
      </c>
      <c r="Z78" s="22" t="str">
        <f>IFERROR(IF(S78="Firm",VLOOKUP(E78,'settings-routing'!A:C,3,0)*M78,""),"-")</f>
        <v/>
      </c>
      <c r="AA78" s="13"/>
      <c r="AB78" s="13"/>
      <c r="AC78" s="13"/>
      <c r="AD78" s="13"/>
    </row>
    <row r="79" ht="12.75" customHeight="1">
      <c r="A79" s="13" t="s">
        <v>162</v>
      </c>
      <c r="B79" s="15"/>
      <c r="C79" s="13"/>
      <c r="D79" s="13"/>
      <c r="E79" s="13"/>
      <c r="F79" s="13"/>
      <c r="G79" s="13"/>
      <c r="H79" s="13"/>
      <c r="I79" s="13"/>
      <c r="J79" s="13"/>
      <c r="K79" s="31" t="str">
        <f>IFERROR(VLOOKUP(E79,'settings-routing'!A:G,6,0),"x")</f>
        <v>x</v>
      </c>
      <c r="L79" s="31" t="str">
        <f>IFERROR(VLOOKUP(E79,'settings-routing'!A:G,7,0),"x")</f>
        <v>x</v>
      </c>
      <c r="M79" s="32" t="str">
        <f t="shared" si="6"/>
        <v/>
      </c>
      <c r="N79" s="31">
        <v>0.0</v>
      </c>
      <c r="O79" s="18" t="str">
        <f t="shared" si="1"/>
        <v/>
      </c>
      <c r="P79" s="19" t="str">
        <f t="shared" si="2"/>
        <v/>
      </c>
      <c r="Q79" s="20" t="str">
        <f t="shared" si="3"/>
        <v/>
      </c>
      <c r="R79" s="20" t="str">
        <f t="shared" si="4"/>
        <v/>
      </c>
      <c r="S79" s="13" t="s">
        <v>26</v>
      </c>
      <c r="T79" s="22">
        <f>SUMIF('recent update 101-111'!$B:$B,'Production Plan'!E79,'recent update 101-111'!$G:$G)</f>
        <v>0</v>
      </c>
      <c r="U79" s="22" t="str">
        <f>IF(T79&gt;0,VLOOKUP(E79,'recent update 101-111'!B:M,12,0),"")</f>
        <v/>
      </c>
      <c r="V79" s="33" t="str">
        <f>IFERROR(MROUND(VLOOKUP(E79,'settings-routing'!$A:$P,16,FALSE),1),"-")</f>
        <v>-</v>
      </c>
      <c r="W79" s="24" t="str">
        <f>IFERROR(VLOOKUP(E79,'settings-routing'!$A:$M,13,0),"-")</f>
        <v>-</v>
      </c>
      <c r="X79" s="25" t="str">
        <f>IFERROR(VLOOKUP(D79,'sys-backorder details'!D:U,18,0),"-")</f>
        <v>-</v>
      </c>
      <c r="Y79" s="25" t="str">
        <f>IFERROR(VLOOKUP(E79,'settings-routing'!$A:$I,9,FALSE),"x")</f>
        <v>x</v>
      </c>
      <c r="Z79" s="22" t="str">
        <f>IFERROR(IF(S79="Firm",VLOOKUP(E79,'settings-routing'!A:C,3,0)*M79,""),"-")</f>
        <v/>
      </c>
      <c r="AA79" s="13"/>
      <c r="AB79" s="13"/>
      <c r="AC79" s="13"/>
      <c r="AD79" s="13"/>
    </row>
    <row r="80" ht="12.0" customHeight="1">
      <c r="A80" s="13" t="s">
        <v>163</v>
      </c>
      <c r="B80" s="15"/>
      <c r="C80" s="61"/>
      <c r="D80" s="62" t="s">
        <v>24</v>
      </c>
      <c r="E80" s="62" t="s">
        <v>164</v>
      </c>
      <c r="F80" s="62" t="str">
        <f>IFERROR(VLOOKUP(E80,'item dashboard'!A:B,2,0),"")</f>
        <v>500 ml White milk Bottle</v>
      </c>
      <c r="G80" s="63">
        <f>IFERROR(VLOOKUP(E80,'item dashboard'!A:D,4,0),"")</f>
        <v>7200</v>
      </c>
      <c r="H80" s="63">
        <f>IFERROR(VLOOKUP(E80,'item dashboard'!A:H,8,0)+VLOOKUP(E80,'item dashboard'!A:I,9,0),"")</f>
        <v>0</v>
      </c>
      <c r="I80" s="63">
        <f>IFERROR(VLOOKUP(E80,'item dashboard'!A:F,6,0),"")</f>
        <v>0</v>
      </c>
      <c r="J80" s="64">
        <f t="shared" ref="J80:J88" si="19">IFERROR(H80+I80-G80,0)</f>
        <v>-7200</v>
      </c>
      <c r="K80" s="31">
        <f>IFERROR(VLOOKUP(E80,'settings-routing'!A:G,6,0),"x")</f>
        <v>1</v>
      </c>
      <c r="L80" s="31">
        <f>IFERROR(VLOOKUP(E80,'settings-routing'!A:G,7,0),"x")</f>
        <v>17.99</v>
      </c>
      <c r="M80" s="32" t="str">
        <f t="shared" si="6"/>
        <v/>
      </c>
      <c r="N80" s="31">
        <v>0.0</v>
      </c>
      <c r="O80" s="18">
        <f t="shared" si="1"/>
        <v>0</v>
      </c>
      <c r="P80" s="19">
        <f t="shared" si="2"/>
        <v>1</v>
      </c>
      <c r="Q80" s="20" t="str">
        <f t="shared" si="3"/>
        <v/>
      </c>
      <c r="R80" s="20" t="str">
        <f t="shared" si="4"/>
        <v/>
      </c>
      <c r="S80" s="13" t="s">
        <v>26</v>
      </c>
      <c r="T80" s="22">
        <f>SUMIF('recent update 101-111'!$B:$B,'Production Plan'!E80,'recent update 101-111'!$G:$G)</f>
        <v>0</v>
      </c>
      <c r="U80" s="22" t="str">
        <f>IF(T80&gt;0,VLOOKUP(E80,'recent update 101-111'!B:M,12,0),"")</f>
        <v/>
      </c>
      <c r="V80" s="33" t="str">
        <f>IFERROR(MROUND(VLOOKUP(E80,'settings-routing'!$A:$P,16,FALSE),1),"-")</f>
        <v>-</v>
      </c>
      <c r="W80" s="24" t="str">
        <f>IFERROR(VLOOKUP(E80,'settings-routing'!$A:$M,13,0),"-")</f>
        <v>-</v>
      </c>
      <c r="X80" s="25" t="str">
        <f>IFERROR(VLOOKUP(D80,'sys-backorder details'!D:U,18,0),"-")</f>
        <v>Cash/Current Cheque</v>
      </c>
      <c r="Y80" s="25" t="str">
        <f>IFERROR(VLOOKUP(E80,'settings-routing'!$A:$I,9,FALSE),"x")</f>
        <v>V-B-HDPEBLOW 0.25-0.35</v>
      </c>
      <c r="Z80" s="22" t="str">
        <f>IFERROR(IF(S80="Firm",VLOOKUP(E80,'settings-routing'!A:C,3,0)*M80,""),"-")</f>
        <v/>
      </c>
      <c r="AA80" s="13"/>
      <c r="AB80" s="13"/>
      <c r="AC80" s="13"/>
      <c r="AD80" s="13"/>
    </row>
    <row r="81" ht="12.75" customHeight="1">
      <c r="A81" s="13"/>
      <c r="B81" s="15" t="s">
        <v>165</v>
      </c>
      <c r="C81" s="26">
        <f>IFERROR(VLOOKUP(B81,'sys-backorder details'!A:I,3,0),"")</f>
        <v>43298</v>
      </c>
      <c r="D81" s="27" t="str">
        <f>IFERROR(IFERROR(VLOOKUP(B81,'sys-backorder details'!A:I,4,0),VLOOKUP(B81,#REF!,4,0)),"")</f>
        <v>KENYA VETERINARY VACCANCIES PRODUCTION INSTITUTE</v>
      </c>
      <c r="E81" s="27" t="str">
        <f>IFERROR(VLOOKUP(B81,'sys-backorder details'!A:L,5,0),"")</f>
        <v>B-50VC-N14</v>
      </c>
      <c r="F81" s="27" t="str">
        <f>IFERROR(VLOOKUP(E81,'item dashboard'!A:B,2,0),"")</f>
        <v>50 ml Bottle Only</v>
      </c>
      <c r="G81" s="29">
        <f>IFERROR(VLOOKUP(E81,'item dashboard'!A:D,4,0),"")</f>
        <v>0</v>
      </c>
      <c r="H81" s="29">
        <f>IFERROR(VLOOKUP(E81,'item dashboard'!A:H,8,0)+VLOOKUP(E81,'item dashboard'!A:I,9,0),"")</f>
        <v>0</v>
      </c>
      <c r="I81" s="29">
        <f>IFERROR(VLOOKUP(E81,'item dashboard'!A:F,6,0),"")</f>
        <v>0</v>
      </c>
      <c r="J81" s="30">
        <f t="shared" si="19"/>
        <v>0</v>
      </c>
      <c r="K81" s="31">
        <f>IFERROR(VLOOKUP(E81,'settings-routing'!A:G,6,0),"x")</f>
        <v>1</v>
      </c>
      <c r="L81" s="31">
        <f>IFERROR(VLOOKUP(E81,'settings-routing'!A:G,7,0),"x")</f>
        <v>20</v>
      </c>
      <c r="M81" s="32" t="str">
        <f t="shared" si="6"/>
        <v/>
      </c>
      <c r="N81" s="31">
        <v>1.0</v>
      </c>
      <c r="O81" s="18">
        <f t="shared" si="1"/>
        <v>0.0002314814815</v>
      </c>
      <c r="P81" s="19">
        <f t="shared" si="2"/>
        <v>1</v>
      </c>
      <c r="Q81" s="20" t="str">
        <f t="shared" si="3"/>
        <v/>
      </c>
      <c r="R81" s="20" t="str">
        <f t="shared" si="4"/>
        <v/>
      </c>
      <c r="S81" s="13" t="s">
        <v>26</v>
      </c>
      <c r="T81" s="22">
        <f>SUMIF('recent update 101-111'!$B:$B,'Production Plan'!E81,'recent update 101-111'!$G:$G)</f>
        <v>0</v>
      </c>
      <c r="U81" s="22" t="str">
        <f>IF(T81&gt;0,VLOOKUP(E81,'recent update 101-111'!B:M,12,0),"")</f>
        <v/>
      </c>
      <c r="V81" s="33" t="str">
        <f>IFERROR(MROUND(VLOOKUP(E81,'settings-routing'!$A:$P,16,FALSE),1),"-")</f>
        <v>-</v>
      </c>
      <c r="W81" s="24" t="str">
        <f>IFERROR(VLOOKUP(E81,'settings-routing'!$A:$M,13,0),"-")</f>
        <v>-</v>
      </c>
      <c r="X81" s="25" t="str">
        <f>IFERROR(VLOOKUP(D81,'sys-backorder details'!D:U,18,0),"-")</f>
        <v>30 Days</v>
      </c>
      <c r="Y81" s="25" t="str">
        <f>IFERROR(VLOOKUP(E81,'settings-routing'!$A:$I,9,FALSE),"x")</f>
        <v>V-B-HDPEBLOW 0.25-0.35</v>
      </c>
      <c r="Z81" s="22" t="str">
        <f>IFERROR(IF(S81="Firm",VLOOKUP(E81,'settings-routing'!A:C,3,0)*M81,""),"-")</f>
        <v/>
      </c>
      <c r="AA81" s="13"/>
      <c r="AB81" s="13"/>
      <c r="AC81" s="13"/>
      <c r="AD81" s="13"/>
    </row>
    <row r="82" ht="12.75" customHeight="1">
      <c r="A82" s="13"/>
      <c r="B82" s="13" t="s">
        <v>166</v>
      </c>
      <c r="C82" s="26">
        <f>IFERROR(VLOOKUP(B82,'sys-backorder details'!A:I,3,0),"")</f>
        <v>43357</v>
      </c>
      <c r="D82" s="27" t="str">
        <f>IFERROR(IFERROR(VLOOKUP(B82,'sys-backorder details'!A:I,4,0),VLOOKUP(B82,#REF!,4,0)),"")</f>
        <v>MAIKAR QUALITY PRODUCTS</v>
      </c>
      <c r="E82" s="28" t="str">
        <f>IFERROR(VLOOKUP(B82,'sys-backorder details'!A:L,5,0),"")</f>
        <v>B-F8PP-N18</v>
      </c>
      <c r="F82" s="27" t="str">
        <f>IFERROR(VLOOKUP(E82,'item dashboard'!A:B,2,0),"")</f>
        <v>250 gm Natural jar</v>
      </c>
      <c r="G82" s="29">
        <f>IFERROR(VLOOKUP(E82,'item dashboard'!A:D,4,0),"")</f>
        <v>3840</v>
      </c>
      <c r="H82" s="29">
        <f>IFERROR(VLOOKUP(E82,'item dashboard'!A:H,8,0)+VLOOKUP(E82,'item dashboard'!A:I,9,0),"")</f>
        <v>0</v>
      </c>
      <c r="I82" s="29">
        <f>IFERROR(VLOOKUP(E82,'item dashboard'!A:F,6,0),"")</f>
        <v>0</v>
      </c>
      <c r="J82" s="30">
        <f t="shared" si="19"/>
        <v>-3840</v>
      </c>
      <c r="K82" s="31">
        <f>IFERROR(VLOOKUP(E82,'settings-routing'!A:G,6,0),"x")</f>
        <v>1</v>
      </c>
      <c r="L82" s="31">
        <f>IFERROR(VLOOKUP(E82,'settings-routing'!A:G,7,0),"x")</f>
        <v>16</v>
      </c>
      <c r="M82" s="32" t="str">
        <f t="shared" si="6"/>
        <v/>
      </c>
      <c r="N82" s="31">
        <v>1.0</v>
      </c>
      <c r="O82" s="18">
        <f t="shared" si="1"/>
        <v>0.0001851851852</v>
      </c>
      <c r="P82" s="19">
        <f t="shared" si="2"/>
        <v>2</v>
      </c>
      <c r="Q82" s="20" t="str">
        <f t="shared" si="3"/>
        <v/>
      </c>
      <c r="R82" s="20" t="str">
        <f t="shared" si="4"/>
        <v/>
      </c>
      <c r="S82" s="13" t="s">
        <v>26</v>
      </c>
      <c r="T82" s="22">
        <f>SUMIF('recent update 101-111'!$B:$B,'Production Plan'!E82,'recent update 101-111'!$G:$G)</f>
        <v>0</v>
      </c>
      <c r="U82" s="22" t="str">
        <f>IF(T82&gt;0,VLOOKUP(E82,'recent update 101-111'!B:M,12,0),"")</f>
        <v/>
      </c>
      <c r="V82" s="33" t="str">
        <f>IFERROR(MROUND(VLOOKUP(E82,'settings-routing'!$A:$P,16,FALSE),1),"-")</f>
        <v>-</v>
      </c>
      <c r="W82" s="24" t="str">
        <f>IFERROR(VLOOKUP(E82,'settings-routing'!$A:$M,13,0),"-")</f>
        <v>-</v>
      </c>
      <c r="X82" s="25" t="str">
        <f>IFERROR(VLOOKUP(D82,'sys-backorder details'!D:U,18,0),"-")</f>
        <v>30 Days</v>
      </c>
      <c r="Y82" s="25" t="str">
        <f>IFERROR(VLOOKUP(E82,'settings-routing'!$A:$I,9,FALSE),"x")</f>
        <v>V-B-PPBLOW 2-3.4 MFI</v>
      </c>
      <c r="Z82" s="22" t="str">
        <f>IFERROR(IF(S82="Firm",VLOOKUP(E82,'settings-routing'!A:C,3,0)*M82,""),"-")</f>
        <v/>
      </c>
      <c r="AA82" s="13"/>
      <c r="AB82" s="13"/>
      <c r="AC82" s="13"/>
      <c r="AD82" s="13"/>
    </row>
    <row r="83" ht="12.75" customHeight="1">
      <c r="A83" s="13"/>
      <c r="B83" s="15" t="s">
        <v>167</v>
      </c>
      <c r="C83" s="26">
        <f>IFERROR(VLOOKUP(B83,'sys-backorder details'!A:I,3,0),"")</f>
        <v>43357</v>
      </c>
      <c r="D83" s="27" t="str">
        <f>IFERROR(IFERROR(VLOOKUP(B83,'sys-backorder details'!A:I,4,0),VLOOKUP(B83,#REF!,4,0)),"")</f>
        <v>MOVIT PRODUCTS LTD</v>
      </c>
      <c r="E83" s="28" t="str">
        <f>IFERROR(VLOOKUP(B83,'sys-backorder details'!A:L,5,0),"")</f>
        <v>B-1LMOV-PK60</v>
      </c>
      <c r="F83" s="27" t="str">
        <f>IFERROR(VLOOKUP(E83,'item dashboard'!A:B,2,0),"")</f>
        <v>1Ltr Pink Divine Bottle</v>
      </c>
      <c r="G83" s="29">
        <f>IFERROR(VLOOKUP(E83,'item dashboard'!A:D,4,0),"")</f>
        <v>7300</v>
      </c>
      <c r="H83" s="29">
        <f>IFERROR(VLOOKUP(E83,'item dashboard'!A:H,8,0)+VLOOKUP(E83,'item dashboard'!A:I,9,0),"")</f>
        <v>0</v>
      </c>
      <c r="I83" s="29">
        <f>IFERROR(VLOOKUP(E83,'item dashboard'!A:F,6,0),"")</f>
        <v>0</v>
      </c>
      <c r="J83" s="30">
        <f t="shared" si="19"/>
        <v>-7300</v>
      </c>
      <c r="K83" s="31">
        <f>IFERROR(VLOOKUP(E83,'settings-routing'!A:G,6,0),"x")</f>
        <v>1</v>
      </c>
      <c r="L83" s="31">
        <f>IFERROR(VLOOKUP(E83,'settings-routing'!A:G,7,0),"x")</f>
        <v>22</v>
      </c>
      <c r="M83" s="32" t="str">
        <f t="shared" si="6"/>
        <v/>
      </c>
      <c r="N83" s="31">
        <v>1.0</v>
      </c>
      <c r="O83" s="18">
        <f t="shared" si="1"/>
        <v>0.0002546296296</v>
      </c>
      <c r="P83" s="19">
        <f t="shared" si="2"/>
        <v>3</v>
      </c>
      <c r="Q83" s="20" t="str">
        <f t="shared" si="3"/>
        <v/>
      </c>
      <c r="R83" s="20" t="str">
        <f t="shared" si="4"/>
        <v/>
      </c>
      <c r="S83" s="13" t="s">
        <v>26</v>
      </c>
      <c r="T83" s="22">
        <f>SUMIF('recent update 101-111'!$B:$B,'Production Plan'!E83,'recent update 101-111'!$G:$G)</f>
        <v>0</v>
      </c>
      <c r="U83" s="22" t="str">
        <f>IF(T83&gt;0,VLOOKUP(E83,'recent update 101-111'!B:M,12,0),"")</f>
        <v/>
      </c>
      <c r="V83" s="33" t="str">
        <f>IFERROR(MROUND(VLOOKUP(E83,'settings-routing'!$A:$P,16,FALSE),1),"-")</f>
        <v>-</v>
      </c>
      <c r="W83" s="24" t="str">
        <f>IFERROR(VLOOKUP(E83,'settings-routing'!$A:$M,13,0),"-")</f>
        <v>-</v>
      </c>
      <c r="X83" s="25" t="str">
        <f>IFERROR(VLOOKUP(D83,'sys-backorder details'!D:U,18,0),"-")</f>
        <v>45 Days</v>
      </c>
      <c r="Y83" s="25" t="str">
        <f>IFERROR(VLOOKUP(E83,'settings-routing'!$A:$I,9,FALSE),"x")</f>
        <v>V-B-HDPEBLOW 0.25-0.35</v>
      </c>
      <c r="Z83" s="22" t="str">
        <f>IFERROR(IF(S83="Firm",VLOOKUP(E83,'settings-routing'!A:C,3,0)*M83,""),"-")</f>
        <v/>
      </c>
      <c r="AA83" s="13"/>
      <c r="AB83" s="13"/>
      <c r="AC83" s="13"/>
      <c r="AD83" s="13"/>
    </row>
    <row r="84" ht="12.75" customHeight="1">
      <c r="A84" s="13"/>
      <c r="B84" s="15" t="s">
        <v>168</v>
      </c>
      <c r="C84" s="26">
        <f>IFERROR(VLOOKUP(B84,'sys-backorder details'!A:I,3,0),"")</f>
        <v>43369</v>
      </c>
      <c r="D84" s="27" t="str">
        <f>IFERROR(IFERROR(VLOOKUP(B84,'sys-backorder details'!A:I,4,0),VLOOKUP(B84,#REF!,4,0)),"")</f>
        <v>NURO COMPANY LIMITED</v>
      </c>
      <c r="E84" s="28" t="str">
        <f>IFERROR(VLOOKUP(B84,'sys-backorder details'!A:L,5,0),"")</f>
        <v>B-500NURO-LGN35</v>
      </c>
      <c r="F84" s="27" t="str">
        <f>IFERROR(VLOOKUP(E84,'item dashboard'!A:B,2,0),"")</f>
        <v>500 Ml Nuro Light Green Bottle</v>
      </c>
      <c r="G84" s="29">
        <f>IFERROR(VLOOKUP(E84,'item dashboard'!A:D,4,0),"")</f>
        <v>0</v>
      </c>
      <c r="H84" s="29">
        <f>IFERROR(VLOOKUP(E84,'item dashboard'!A:H,8,0)+VLOOKUP(E84,'item dashboard'!A:I,9,0),"")</f>
        <v>0</v>
      </c>
      <c r="I84" s="29">
        <f>IFERROR(VLOOKUP(E84,'item dashboard'!A:F,6,0),"")</f>
        <v>0</v>
      </c>
      <c r="J84" s="30">
        <f t="shared" si="19"/>
        <v>0</v>
      </c>
      <c r="K84" s="31">
        <f>IFERROR(VLOOKUP(E84,'settings-routing'!A:G,6,0),"x")</f>
        <v>1</v>
      </c>
      <c r="L84" s="31">
        <f>IFERROR(VLOOKUP(E84,'settings-routing'!A:G,7,0),"x")</f>
        <v>24</v>
      </c>
      <c r="M84" s="32" t="str">
        <f t="shared" si="6"/>
        <v/>
      </c>
      <c r="N84" s="31">
        <v>1.0</v>
      </c>
      <c r="O84" s="18">
        <f t="shared" si="1"/>
        <v>0.0002777777778</v>
      </c>
      <c r="P84" s="19">
        <f t="shared" si="2"/>
        <v>4</v>
      </c>
      <c r="Q84" s="20" t="str">
        <f t="shared" si="3"/>
        <v/>
      </c>
      <c r="R84" s="20" t="str">
        <f t="shared" si="4"/>
        <v/>
      </c>
      <c r="S84" s="13" t="s">
        <v>26</v>
      </c>
      <c r="T84" s="22">
        <f>SUMIF('recent update 101-111'!$B:$B,'Production Plan'!E84,'recent update 101-111'!$G:$G)</f>
        <v>0</v>
      </c>
      <c r="U84" s="22" t="str">
        <f>IF(T84&gt;0,VLOOKUP(E84,'recent update 101-111'!B:M,12,0),"")</f>
        <v/>
      </c>
      <c r="V84" s="33" t="str">
        <f>IFERROR(MROUND(VLOOKUP(E84,'settings-routing'!$A:$P,16,FALSE),1),"-")</f>
        <v>-</v>
      </c>
      <c r="W84" s="24" t="str">
        <f>IFERROR(VLOOKUP(E84,'settings-routing'!$A:$M,13,0),"-")</f>
        <v>-</v>
      </c>
      <c r="X84" s="25" t="str">
        <f>IFERROR(VLOOKUP(D84,'sys-backorder details'!D:U,18,0),"-")</f>
        <v>30 Days</v>
      </c>
      <c r="Y84" s="25" t="str">
        <f>IFERROR(VLOOKUP(E84,'settings-routing'!$A:$I,9,FALSE),"x")</f>
        <v>V-B-HDPEBLOW 0.25-0.35</v>
      </c>
      <c r="Z84" s="22" t="str">
        <f>IFERROR(IF(S84="Firm",VLOOKUP(E84,'settings-routing'!A:C,3,0)*M84,""),"-")</f>
        <v/>
      </c>
      <c r="AA84" s="13"/>
      <c r="AB84" s="13"/>
      <c r="AC84" s="13"/>
      <c r="AD84" s="13"/>
    </row>
    <row r="85" ht="12.75" customHeight="1">
      <c r="A85" s="13"/>
      <c r="B85" s="15" t="s">
        <v>169</v>
      </c>
      <c r="C85" s="39">
        <f>IFERROR(VLOOKUP(B85,'sys-backorder details'!A:I,3,0),"")</f>
        <v>43378</v>
      </c>
      <c r="D85" s="40" t="str">
        <f>IFERROR(IFERROR(VLOOKUP(B85,'sys-backorder details'!A:I,4,0),VLOOKUP(B85,#REF!,4,0)),"")</f>
        <v>KENYA VETERINARY VACCANCIES PRODUCTION INSTITUTE</v>
      </c>
      <c r="E85" s="58" t="str">
        <f>IFERROR(VLOOKUP(B85,'sys-backorder details'!A:L,5,0),"")</f>
        <v>B-200VC-N37</v>
      </c>
      <c r="F85" s="40" t="str">
        <f>IFERROR(VLOOKUP(E85,'item dashboard'!A:B,2,0),"")</f>
        <v>200 ml Bottle Only</v>
      </c>
      <c r="G85" s="41">
        <f>IFERROR(VLOOKUP(E85,'item dashboard'!A:D,4,0),"")</f>
        <v>0</v>
      </c>
      <c r="H85" s="41">
        <f>IFERROR(VLOOKUP(E85,'item dashboard'!A:H,8,0)+VLOOKUP(E85,'item dashboard'!A:I,9,0),"")</f>
        <v>0</v>
      </c>
      <c r="I85" s="41">
        <f>IFERROR(VLOOKUP(E85,'item dashboard'!A:F,6,0),"")</f>
        <v>0</v>
      </c>
      <c r="J85" s="42">
        <f t="shared" si="19"/>
        <v>0</v>
      </c>
      <c r="K85" s="31">
        <f>IFERROR(VLOOKUP(E85,'settings-routing'!A:G,6,0),"x")</f>
        <v>1</v>
      </c>
      <c r="L85" s="31">
        <f>IFERROR(VLOOKUP(E85,'settings-routing'!A:G,7,0),"x")</f>
        <v>26</v>
      </c>
      <c r="M85" s="32" t="str">
        <f t="shared" si="6"/>
        <v/>
      </c>
      <c r="N85" s="31">
        <v>1.0</v>
      </c>
      <c r="O85" s="18">
        <f t="shared" si="1"/>
        <v>0.0003009259259</v>
      </c>
      <c r="P85" s="19">
        <f t="shared" si="2"/>
        <v>5</v>
      </c>
      <c r="Q85" s="20" t="str">
        <f t="shared" si="3"/>
        <v/>
      </c>
      <c r="R85" s="20" t="str">
        <f t="shared" si="4"/>
        <v/>
      </c>
      <c r="S85" s="13" t="s">
        <v>26</v>
      </c>
      <c r="T85" s="22">
        <f>SUMIF('recent update 101-111'!$B:$B,'Production Plan'!E85,'recent update 101-111'!$G:$G)</f>
        <v>0</v>
      </c>
      <c r="U85" s="22" t="str">
        <f>IF(T85&gt;0,VLOOKUP(E85,'recent update 101-111'!B:M,12,0),"")</f>
        <v/>
      </c>
      <c r="V85" s="33" t="str">
        <f>IFERROR(MROUND(VLOOKUP(E85,'settings-routing'!$A:$P,16,FALSE),1),"-")</f>
        <v>-</v>
      </c>
      <c r="W85" s="24" t="str">
        <f>IFERROR(VLOOKUP(E85,'settings-routing'!$A:$M,13,0),"-")</f>
        <v>-</v>
      </c>
      <c r="X85" s="25" t="str">
        <f>IFERROR(VLOOKUP(D85,'sys-backorder details'!D:U,18,0),"-")</f>
        <v>30 Days</v>
      </c>
      <c r="Y85" s="25" t="str">
        <f>IFERROR(VLOOKUP(E85,'settings-routing'!$A:$I,9,FALSE),"x")</f>
        <v>V-B-HDPEBLOW 0.25-0.35</v>
      </c>
      <c r="Z85" s="22" t="str">
        <f>IFERROR(IF(S85="Firm",VLOOKUP(E85,'settings-routing'!A:C,3,0)*M85,""),"-")</f>
        <v/>
      </c>
      <c r="AA85" s="13"/>
      <c r="AB85" s="13"/>
      <c r="AC85" s="13"/>
      <c r="AD85" s="13"/>
    </row>
    <row r="86" ht="12.75" customHeight="1">
      <c r="A86" s="13"/>
      <c r="B86" s="15" t="s">
        <v>170</v>
      </c>
      <c r="C86" s="39">
        <f>IFERROR(VLOOKUP(B86,'sys-backorder details'!A:I,3,0),"")</f>
        <v>43403</v>
      </c>
      <c r="D86" s="40" t="str">
        <f>IFERROR(IFERROR(VLOOKUP(B86,'sys-backorder details'!A:I,4,0),VLOOKUP(B86,#REF!,4,0)),"")</f>
        <v>SUPERSLEEK LTD</v>
      </c>
      <c r="E86" s="58" t="str">
        <f>IFERROR(VLOOKUP(B86,'sys-backorder details'!A:L,5,0),"")</f>
        <v>B-L13LO-GN50</v>
      </c>
      <c r="F86" s="40" t="str">
        <f>IFERROR(VLOOKUP(E86,'item dashboard'!A:B,2,0),"")</f>
        <v>1ltr Long Green Bottle Only</v>
      </c>
      <c r="G86" s="41">
        <f>IFERROR(VLOOKUP(E86,'item dashboard'!A:D,4,0),"")</f>
        <v>72</v>
      </c>
      <c r="H86" s="41">
        <f>IFERROR(VLOOKUP(E86,'item dashboard'!A:H,8,0)+VLOOKUP(E86,'item dashboard'!A:I,9,0),"")</f>
        <v>0</v>
      </c>
      <c r="I86" s="41">
        <f>IFERROR(VLOOKUP(E86,'item dashboard'!A:F,6,0),"")</f>
        <v>0</v>
      </c>
      <c r="J86" s="42">
        <f t="shared" si="19"/>
        <v>-72</v>
      </c>
      <c r="K86" s="31">
        <f>IFERROR(VLOOKUP(E86,'settings-routing'!A:G,6,0),"x")</f>
        <v>1</v>
      </c>
      <c r="L86" s="31">
        <f>IFERROR(VLOOKUP(E86,'settings-routing'!A:G,7,0),"x")</f>
        <v>24</v>
      </c>
      <c r="M86" s="32" t="str">
        <f t="shared" si="6"/>
        <v/>
      </c>
      <c r="N86" s="31">
        <v>1.0</v>
      </c>
      <c r="O86" s="18">
        <f t="shared" si="1"/>
        <v>0.0002777777778</v>
      </c>
      <c r="P86" s="19">
        <f t="shared" si="2"/>
        <v>6</v>
      </c>
      <c r="Q86" s="20" t="str">
        <f t="shared" si="3"/>
        <v/>
      </c>
      <c r="R86" s="20" t="str">
        <f t="shared" si="4"/>
        <v/>
      </c>
      <c r="S86" s="13" t="s">
        <v>26</v>
      </c>
      <c r="T86" s="22">
        <f>SUMIF('recent update 101-111'!$B:$B,'Production Plan'!E86,'recent update 101-111'!$G:$G)</f>
        <v>0</v>
      </c>
      <c r="U86" s="22" t="str">
        <f>IF(T86&gt;0,VLOOKUP(E86,'recent update 101-111'!B:M,12,0),"")</f>
        <v/>
      </c>
      <c r="V86" s="33" t="str">
        <f>IFERROR(MROUND(VLOOKUP(E86,'settings-routing'!$A:$P,16,FALSE),1),"-")</f>
        <v>-</v>
      </c>
      <c r="W86" s="24" t="str">
        <f>IFERROR(VLOOKUP(E86,'settings-routing'!$A:$M,13,0),"-")</f>
        <v>-</v>
      </c>
      <c r="X86" s="25" t="str">
        <f>IFERROR(VLOOKUP(D86,'sys-backorder details'!D:U,18,0),"-")</f>
        <v>30 Days</v>
      </c>
      <c r="Y86" s="25" t="str">
        <f>IFERROR(VLOOKUP(E86,'settings-routing'!$A:$I,9,FALSE),"x")</f>
        <v>V-B-HDPEBLOW 0.25-0.35</v>
      </c>
      <c r="Z86" s="22" t="str">
        <f>IFERROR(IF(S86="Firm",VLOOKUP(E86,'settings-routing'!A:C,3,0)*M86,""),"-")</f>
        <v/>
      </c>
      <c r="AA86" s="13"/>
      <c r="AB86" s="13"/>
      <c r="AC86" s="13"/>
      <c r="AD86" s="13"/>
    </row>
    <row r="87" ht="12.75" customHeight="1">
      <c r="A87" s="13"/>
      <c r="B87" s="15" t="s">
        <v>171</v>
      </c>
      <c r="C87" s="26">
        <f>IFERROR(VLOOKUP(B87,'sys-backorder details'!A:I,3,0),"")</f>
        <v>43364</v>
      </c>
      <c r="D87" s="27" t="str">
        <f>IFERROR(IFERROR(VLOOKUP(B87,'sys-backorder details'!A:I,4,0),VLOOKUP(B87,#REF!,4,0)),"")</f>
        <v>ALKHEMY BRANDS LIMITED</v>
      </c>
      <c r="E87" s="28" t="str">
        <f>IFERROR(VLOOKUP(B87,'sys-backorder details'!A:L,5,0),"")</f>
        <v>B-GP503-PN36</v>
      </c>
      <c r="F87" s="27" t="str">
        <f>IFERROR(VLOOKUP(E87,'item dashboard'!A:B,2,0),"")</f>
        <v>500 ml Pearly Natural Bottle</v>
      </c>
      <c r="G87" s="29">
        <f>IFERROR(VLOOKUP(E87,'item dashboard'!A:D,4,0),"")</f>
        <v>0</v>
      </c>
      <c r="H87" s="29">
        <f>IFERROR(VLOOKUP(E87,'item dashboard'!A:H,8,0)+VLOOKUP(E87,'item dashboard'!A:I,9,0),"")</f>
        <v>0</v>
      </c>
      <c r="I87" s="29">
        <f>IFERROR(VLOOKUP(E87,'item dashboard'!A:F,6,0),"")</f>
        <v>0</v>
      </c>
      <c r="J87" s="30">
        <f t="shared" si="19"/>
        <v>0</v>
      </c>
      <c r="K87" s="31">
        <f>IFERROR(VLOOKUP(E87,'settings-routing'!A:G,6,0),"x")</f>
        <v>1</v>
      </c>
      <c r="L87" s="31">
        <f>IFERROR(VLOOKUP(E87,'settings-routing'!A:G,7,0),"x")</f>
        <v>21.96</v>
      </c>
      <c r="M87" s="32" t="str">
        <f t="shared" si="6"/>
        <v/>
      </c>
      <c r="N87" s="31">
        <v>1.0</v>
      </c>
      <c r="O87" s="18">
        <f t="shared" si="1"/>
        <v>0.0002541666667</v>
      </c>
      <c r="P87" s="19">
        <f t="shared" si="2"/>
        <v>7</v>
      </c>
      <c r="Q87" s="20" t="str">
        <f t="shared" si="3"/>
        <v/>
      </c>
      <c r="R87" s="20" t="str">
        <f t="shared" si="4"/>
        <v/>
      </c>
      <c r="S87" s="13" t="s">
        <v>26</v>
      </c>
      <c r="T87" s="22">
        <f>SUMIF('recent update 101-111'!$B:$B,'Production Plan'!E87,'recent update 101-111'!$G:$G)</f>
        <v>0</v>
      </c>
      <c r="U87" s="22" t="str">
        <f>IF(T87&gt;0,VLOOKUP(E87,'recent update 101-111'!B:M,12,0),"")</f>
        <v/>
      </c>
      <c r="V87" s="33" t="str">
        <f>IFERROR(MROUND(VLOOKUP(E87,'settings-routing'!$A:$P,16,FALSE),1),"-")</f>
        <v>-</v>
      </c>
      <c r="W87" s="24" t="str">
        <f>IFERROR(VLOOKUP(E87,'settings-routing'!$A:$M,13,0),"-")</f>
        <v>-</v>
      </c>
      <c r="X87" s="25" t="str">
        <f>IFERROR(VLOOKUP(D87,'sys-backorder details'!D:U,18,0),"-")</f>
        <v>Cash/Current Cheque</v>
      </c>
      <c r="Y87" s="25" t="str">
        <f>IFERROR(VLOOKUP(E87,'settings-routing'!$A:$I,9,FALSE),"x")</f>
        <v>V-B-HDPEBLOW 0.25-0.35</v>
      </c>
      <c r="Z87" s="22" t="str">
        <f>IFERROR(IF(S87="Firm",VLOOKUP(E87,'settings-routing'!A:C,3,0)*M87,""),"-")</f>
        <v/>
      </c>
      <c r="AA87" s="13"/>
      <c r="AB87" s="13"/>
      <c r="AC87" s="13"/>
      <c r="AD87" s="13"/>
    </row>
    <row r="88" ht="12.75" customHeight="1">
      <c r="A88" s="13"/>
      <c r="B88" s="15" t="s">
        <v>172</v>
      </c>
      <c r="C88" s="39">
        <f>IFERROR(VLOOKUP(B88,'sys-backorder details'!A:I,3,0),"")</f>
        <v>43357</v>
      </c>
      <c r="D88" s="40" t="str">
        <f>IFERROR(IFERROR(VLOOKUP(B88,'sys-backorder details'!A:I,4,0),VLOOKUP(B88,#REF!,4,0)),"")</f>
        <v>MOVIT PRODUCTS LTD</v>
      </c>
      <c r="E88" s="58" t="str">
        <f>IFERROR(VLOOKUP(B88,'sys-backorder details'!A:L,5,0),"")</f>
        <v>B-25BBYJR-W9</v>
      </c>
      <c r="F88" s="40" t="str">
        <f>IFERROR(VLOOKUP(E88,'item dashboard'!A:B,2,0),"")</f>
        <v>25 gm White Junior Powder Bottle</v>
      </c>
      <c r="G88" s="41">
        <f>IFERROR(VLOOKUP(E88,'item dashboard'!A:D,4,0),"")</f>
        <v>0</v>
      </c>
      <c r="H88" s="41">
        <f>IFERROR(VLOOKUP(E88,'item dashboard'!A:H,8,0)+VLOOKUP(E88,'item dashboard'!A:I,9,0),"")</f>
        <v>0</v>
      </c>
      <c r="I88" s="41">
        <f>IFERROR(VLOOKUP(E88,'item dashboard'!A:F,6,0),"")</f>
        <v>0</v>
      </c>
      <c r="J88" s="42">
        <f t="shared" si="19"/>
        <v>0</v>
      </c>
      <c r="K88" s="31">
        <f>IFERROR(VLOOKUP(E88,'settings-routing'!A:G,6,0),"x")</f>
        <v>1</v>
      </c>
      <c r="L88" s="31">
        <f>IFERROR(VLOOKUP(E88,'settings-routing'!A:G,7,0),"x")</f>
        <v>12</v>
      </c>
      <c r="M88" s="32" t="str">
        <f t="shared" si="6"/>
        <v/>
      </c>
      <c r="N88" s="31">
        <v>1.0</v>
      </c>
      <c r="O88" s="18">
        <f t="shared" si="1"/>
        <v>0.0001388888889</v>
      </c>
      <c r="P88" s="19">
        <f t="shared" si="2"/>
        <v>8</v>
      </c>
      <c r="Q88" s="20" t="str">
        <f t="shared" si="3"/>
        <v/>
      </c>
      <c r="R88" s="20" t="str">
        <f t="shared" si="4"/>
        <v/>
      </c>
      <c r="S88" s="13" t="s">
        <v>26</v>
      </c>
      <c r="T88" s="22">
        <f>SUMIF('recent update 101-111'!$B:$B,'Production Plan'!E88,'recent update 101-111'!$G:$G)</f>
        <v>0</v>
      </c>
      <c r="U88" s="22" t="str">
        <f>IF(T88&gt;0,VLOOKUP(E88,'recent update 101-111'!B:M,12,0),"")</f>
        <v/>
      </c>
      <c r="V88" s="33" t="str">
        <f>IFERROR(MROUND(VLOOKUP(E88,'settings-routing'!$A:$P,16,FALSE),1),"-")</f>
        <v>-</v>
      </c>
      <c r="W88" s="24" t="str">
        <f>IFERROR(VLOOKUP(E88,'settings-routing'!$A:$M,13,0),"-")</f>
        <v>-</v>
      </c>
      <c r="X88" s="25" t="str">
        <f>IFERROR(VLOOKUP(D88,'sys-backorder details'!D:U,18,0),"-")</f>
        <v>45 Days</v>
      </c>
      <c r="Y88" s="25" t="str">
        <f>IFERROR(VLOOKUP(E88,'settings-routing'!$A:$I,9,FALSE),"x")</f>
        <v>V-B-HDPEBLOW 0.25-0.35</v>
      </c>
      <c r="Z88" s="22" t="str">
        <f>IFERROR(IF(S88="Firm",VLOOKUP(E88,'settings-routing'!A:C,3,0)*M88,""),"-")</f>
        <v/>
      </c>
      <c r="AA88" s="13"/>
      <c r="AB88" s="13"/>
      <c r="AC88" s="13"/>
      <c r="AD88" s="13"/>
    </row>
    <row r="89" ht="12.75" customHeight="1">
      <c r="A89" s="13"/>
      <c r="B89" s="15"/>
      <c r="C89" s="65" t="s">
        <v>173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31"/>
      <c r="O89" s="18"/>
      <c r="P89" s="19"/>
      <c r="Q89" s="20"/>
      <c r="R89" s="20"/>
      <c r="S89" s="13"/>
      <c r="T89" s="22"/>
      <c r="U89" s="22"/>
      <c r="V89" s="33"/>
      <c r="W89" s="24"/>
      <c r="X89" s="25"/>
      <c r="Y89" s="25"/>
      <c r="Z89" s="22"/>
      <c r="AA89" s="13"/>
      <c r="AB89" s="13"/>
      <c r="AC89" s="13"/>
      <c r="AD89" s="13"/>
    </row>
    <row r="90" ht="12.75" customHeight="1">
      <c r="A90" s="13"/>
      <c r="B90" s="15"/>
      <c r="C90" s="66" t="s">
        <v>174</v>
      </c>
      <c r="D90" s="13"/>
      <c r="E90" s="66" t="s">
        <v>175</v>
      </c>
      <c r="F90" s="67" t="s">
        <v>176</v>
      </c>
      <c r="G90" s="67"/>
      <c r="H90" s="67">
        <v>26964.0</v>
      </c>
      <c r="I90" s="13"/>
      <c r="J90" s="67" t="s">
        <v>177</v>
      </c>
      <c r="K90" s="13"/>
      <c r="L90" s="13"/>
      <c r="M90" s="68"/>
      <c r="N90" s="13"/>
      <c r="O90" s="69"/>
      <c r="P90" s="13"/>
      <c r="Q90" s="13"/>
      <c r="R90" s="31"/>
      <c r="S90" s="13"/>
      <c r="T90" s="25"/>
      <c r="U90" s="25"/>
      <c r="V90" s="25"/>
      <c r="W90" s="70"/>
      <c r="X90" s="25"/>
      <c r="Y90" s="25"/>
      <c r="Z90" s="22"/>
      <c r="AA90" s="13"/>
      <c r="AB90" s="13"/>
      <c r="AC90" s="13"/>
      <c r="AD90" s="13"/>
    </row>
    <row r="91" ht="12.75" customHeight="1">
      <c r="A91" s="13"/>
      <c r="B91" s="15"/>
      <c r="C91" s="13"/>
      <c r="D91" s="13"/>
      <c r="E91" s="13"/>
      <c r="F91" s="67" t="s">
        <v>178</v>
      </c>
      <c r="G91" s="67"/>
      <c r="H91" s="67">
        <v>16425.0</v>
      </c>
      <c r="I91" s="13"/>
      <c r="J91" s="67" t="s">
        <v>177</v>
      </c>
      <c r="K91" s="13"/>
      <c r="L91" s="13"/>
      <c r="M91" s="68"/>
      <c r="N91" s="13"/>
      <c r="O91" s="69"/>
      <c r="P91" s="13"/>
      <c r="Q91" s="13"/>
      <c r="R91" s="13"/>
      <c r="S91" s="13"/>
      <c r="T91" s="25"/>
      <c r="U91" s="25"/>
      <c r="V91" s="25"/>
      <c r="W91" s="70"/>
      <c r="X91" s="25"/>
      <c r="Y91" s="25"/>
      <c r="Z91" s="22"/>
      <c r="AA91" s="13"/>
      <c r="AB91" s="13"/>
      <c r="AC91" s="13"/>
      <c r="AD91" s="13"/>
    </row>
    <row r="92" ht="12.75" customHeight="1">
      <c r="A92" s="13"/>
      <c r="B92" s="15"/>
      <c r="C92" s="13"/>
      <c r="D92" s="13"/>
      <c r="E92" s="13"/>
      <c r="F92" s="67" t="s">
        <v>179</v>
      </c>
      <c r="G92" s="67"/>
      <c r="H92" s="67">
        <v>0.0</v>
      </c>
      <c r="I92" s="13"/>
      <c r="J92" s="67" t="s">
        <v>177</v>
      </c>
      <c r="K92" s="13"/>
      <c r="L92" s="13"/>
      <c r="M92" s="68"/>
      <c r="N92" s="13"/>
      <c r="O92" s="69"/>
      <c r="P92" s="13"/>
      <c r="Q92" s="13"/>
      <c r="R92" s="13"/>
      <c r="S92" s="13"/>
      <c r="T92" s="25"/>
      <c r="U92" s="25"/>
      <c r="V92" s="25"/>
      <c r="W92" s="70"/>
      <c r="X92" s="25"/>
      <c r="Y92" s="25"/>
      <c r="Z92" s="22"/>
      <c r="AA92" s="13"/>
      <c r="AB92" s="13"/>
      <c r="AC92" s="13"/>
      <c r="AD92" s="13"/>
    </row>
    <row r="93" ht="12.75" customHeight="1">
      <c r="A93" s="13"/>
      <c r="B93" s="15"/>
      <c r="C93" s="13"/>
      <c r="D93" s="13"/>
      <c r="E93" s="13"/>
      <c r="F93" s="67" t="s">
        <v>180</v>
      </c>
      <c r="G93" s="67"/>
      <c r="H93" s="67">
        <v>265200.0</v>
      </c>
      <c r="I93" s="13"/>
      <c r="J93" s="67" t="s">
        <v>177</v>
      </c>
      <c r="K93" s="13"/>
      <c r="L93" s="13"/>
      <c r="M93" s="68"/>
      <c r="N93" s="13"/>
      <c r="O93" s="69"/>
      <c r="P93" s="13"/>
      <c r="Q93" s="13"/>
      <c r="R93" s="13"/>
      <c r="S93" s="13"/>
      <c r="T93" s="25"/>
      <c r="U93" s="25"/>
      <c r="V93" s="25"/>
      <c r="W93" s="70"/>
      <c r="X93" s="25"/>
      <c r="Y93" s="25"/>
      <c r="Z93" s="22"/>
      <c r="AA93" s="13"/>
      <c r="AB93" s="13"/>
      <c r="AC93" s="13"/>
      <c r="AD93" s="13"/>
    </row>
    <row r="94" ht="12.75" customHeight="1">
      <c r="A94" s="13"/>
      <c r="B94" s="15"/>
      <c r="C94" s="13"/>
      <c r="D94" s="13"/>
      <c r="E94" s="13"/>
      <c r="F94" s="67" t="s">
        <v>181</v>
      </c>
      <c r="G94" s="67"/>
      <c r="H94" s="67">
        <v>16632.0</v>
      </c>
      <c r="I94" s="13"/>
      <c r="J94" s="67" t="s">
        <v>182</v>
      </c>
      <c r="K94" s="13"/>
      <c r="L94" s="13"/>
      <c r="M94" s="68"/>
      <c r="N94" s="13"/>
      <c r="O94" s="69"/>
      <c r="P94" s="13"/>
      <c r="Q94" s="13"/>
      <c r="R94" s="13"/>
      <c r="S94" s="13"/>
      <c r="T94" s="25"/>
      <c r="U94" s="25"/>
      <c r="V94" s="25"/>
      <c r="W94" s="70"/>
      <c r="X94" s="25"/>
      <c r="Y94" s="25"/>
      <c r="Z94" s="22"/>
      <c r="AA94" s="13"/>
      <c r="AB94" s="13"/>
      <c r="AC94" s="13"/>
      <c r="AD94" s="13"/>
    </row>
    <row r="95" ht="12.75" customHeight="1">
      <c r="A95" s="13"/>
      <c r="B95" s="15"/>
      <c r="C95" s="13"/>
      <c r="D95" s="13"/>
      <c r="E95" s="13"/>
      <c r="F95" s="67" t="s">
        <v>183</v>
      </c>
      <c r="G95" s="67"/>
      <c r="H95" s="67">
        <v>8400.0</v>
      </c>
      <c r="I95" s="13"/>
      <c r="J95" s="67" t="s">
        <v>182</v>
      </c>
      <c r="K95" s="13"/>
      <c r="L95" s="13"/>
      <c r="M95" s="68"/>
      <c r="N95" s="13"/>
      <c r="O95" s="69"/>
      <c r="P95" s="13"/>
      <c r="Q95" s="13"/>
      <c r="R95" s="13"/>
      <c r="S95" s="13"/>
      <c r="T95" s="25"/>
      <c r="U95" s="25"/>
      <c r="V95" s="25"/>
      <c r="W95" s="70"/>
      <c r="X95" s="25"/>
      <c r="Y95" s="25"/>
      <c r="Z95" s="22"/>
      <c r="AA95" s="13"/>
      <c r="AB95" s="13"/>
      <c r="AC95" s="13"/>
      <c r="AD95" s="13"/>
    </row>
    <row r="96" ht="12.75" customHeight="1">
      <c r="A96" s="13"/>
      <c r="B96" s="15"/>
      <c r="C96" s="13"/>
      <c r="D96" s="13"/>
      <c r="E96" s="13"/>
      <c r="F96" s="67" t="s">
        <v>184</v>
      </c>
      <c r="G96" s="67"/>
      <c r="H96" s="67">
        <v>7950.0</v>
      </c>
      <c r="I96" s="13"/>
      <c r="J96" s="67" t="s">
        <v>182</v>
      </c>
      <c r="K96" s="13"/>
      <c r="L96" s="13"/>
      <c r="M96" s="68"/>
      <c r="N96" s="13"/>
      <c r="O96" s="69"/>
      <c r="P96" s="13"/>
      <c r="Q96" s="13"/>
      <c r="R96" s="13"/>
      <c r="S96" s="13"/>
      <c r="T96" s="25"/>
      <c r="U96" s="25"/>
      <c r="V96" s="25"/>
      <c r="W96" s="70"/>
      <c r="X96" s="25"/>
      <c r="Y96" s="25"/>
      <c r="Z96" s="22"/>
      <c r="AA96" s="13"/>
      <c r="AB96" s="13"/>
      <c r="AC96" s="13"/>
      <c r="AD96" s="13"/>
    </row>
    <row r="97" ht="12.75" customHeight="1">
      <c r="A97" s="13"/>
      <c r="B97" s="15"/>
      <c r="C97" s="13"/>
      <c r="D97" s="13"/>
      <c r="E97" s="13"/>
      <c r="F97" s="67" t="s">
        <v>185</v>
      </c>
      <c r="G97" s="67"/>
      <c r="H97" s="67">
        <v>14364.0</v>
      </c>
      <c r="I97" s="13"/>
      <c r="J97" s="67" t="s">
        <v>177</v>
      </c>
      <c r="K97" s="13"/>
      <c r="L97" s="13"/>
      <c r="M97" s="68"/>
      <c r="N97" s="13"/>
      <c r="O97" s="69"/>
      <c r="P97" s="13"/>
      <c r="Q97" s="13"/>
      <c r="R97" s="13"/>
      <c r="S97" s="13"/>
      <c r="T97" s="25"/>
      <c r="U97" s="25"/>
      <c r="V97" s="25"/>
      <c r="W97" s="70"/>
      <c r="X97" s="25"/>
      <c r="Y97" s="25"/>
      <c r="Z97" s="22"/>
      <c r="AA97" s="13"/>
      <c r="AB97" s="13"/>
      <c r="AC97" s="13"/>
      <c r="AD97" s="13"/>
    </row>
    <row r="98" ht="12.75" customHeight="1">
      <c r="A98" s="13"/>
      <c r="B98" s="15"/>
      <c r="C98" s="13"/>
      <c r="D98" s="13"/>
      <c r="E98" s="13"/>
      <c r="F98" s="67" t="s">
        <v>186</v>
      </c>
      <c r="G98" s="67"/>
      <c r="H98" s="67">
        <v>17250.0</v>
      </c>
      <c r="I98" s="13"/>
      <c r="J98" s="67" t="s">
        <v>177</v>
      </c>
      <c r="K98" s="13"/>
      <c r="L98" s="13"/>
      <c r="M98" s="68"/>
      <c r="N98" s="13"/>
      <c r="O98" s="69"/>
      <c r="P98" s="13"/>
      <c r="Q98" s="13"/>
      <c r="R98" s="13"/>
      <c r="S98" s="13"/>
      <c r="T98" s="25"/>
      <c r="U98" s="25"/>
      <c r="V98" s="25"/>
      <c r="W98" s="70"/>
      <c r="X98" s="25"/>
      <c r="Y98" s="25"/>
      <c r="Z98" s="22"/>
      <c r="AA98" s="13"/>
      <c r="AB98" s="13"/>
      <c r="AC98" s="13"/>
      <c r="AD98" s="13"/>
    </row>
    <row r="99" ht="12.75" customHeight="1">
      <c r="A99" s="13"/>
      <c r="B99" s="15"/>
      <c r="C99" s="13"/>
      <c r="D99" s="13"/>
      <c r="E99" s="13"/>
      <c r="F99" s="67" t="s">
        <v>187</v>
      </c>
      <c r="G99" s="67"/>
      <c r="H99" s="67">
        <v>5250.0</v>
      </c>
      <c r="I99" s="13"/>
      <c r="J99" s="67" t="s">
        <v>177</v>
      </c>
      <c r="K99" s="13"/>
      <c r="L99" s="13"/>
      <c r="M99" s="68"/>
      <c r="N99" s="13"/>
      <c r="O99" s="69"/>
      <c r="P99" s="13"/>
      <c r="Q99" s="13"/>
      <c r="R99" s="13"/>
      <c r="S99" s="13"/>
      <c r="T99" s="25"/>
      <c r="U99" s="25"/>
      <c r="V99" s="25"/>
      <c r="W99" s="70"/>
      <c r="X99" s="25"/>
      <c r="Y99" s="25"/>
      <c r="Z99" s="22"/>
      <c r="AA99" s="13"/>
      <c r="AB99" s="13"/>
      <c r="AC99" s="13"/>
      <c r="AD99" s="13"/>
    </row>
    <row r="100" ht="12.75" customHeight="1">
      <c r="A100" s="13"/>
      <c r="B100" s="15"/>
      <c r="C100" s="13"/>
      <c r="D100" s="13"/>
      <c r="E100" s="13"/>
      <c r="F100" s="67" t="s">
        <v>188</v>
      </c>
      <c r="G100" s="67"/>
      <c r="H100" s="67">
        <v>14616.0</v>
      </c>
      <c r="I100" s="13"/>
      <c r="J100" s="67" t="s">
        <v>189</v>
      </c>
      <c r="K100" s="13"/>
      <c r="L100" s="13"/>
      <c r="M100" s="68"/>
      <c r="N100" s="13"/>
      <c r="O100" s="69"/>
      <c r="P100" s="13"/>
      <c r="Q100" s="13"/>
      <c r="R100" s="13"/>
      <c r="S100" s="13"/>
      <c r="T100" s="25"/>
      <c r="U100" s="25"/>
      <c r="V100" s="25"/>
      <c r="W100" s="70"/>
      <c r="X100" s="25"/>
      <c r="Y100" s="25"/>
      <c r="Z100" s="22"/>
      <c r="AA100" s="13"/>
      <c r="AB100" s="13"/>
      <c r="AC100" s="13"/>
      <c r="AD100" s="13"/>
    </row>
    <row r="101" ht="12.75" customHeight="1">
      <c r="A101" s="13"/>
      <c r="B101" s="15"/>
      <c r="C101" s="13"/>
      <c r="D101" s="13"/>
      <c r="E101" s="13"/>
      <c r="F101" s="67" t="s">
        <v>190</v>
      </c>
      <c r="G101" s="67"/>
      <c r="H101" s="67">
        <v>21600.0</v>
      </c>
      <c r="I101" s="13"/>
      <c r="J101" s="67" t="s">
        <v>189</v>
      </c>
      <c r="K101" s="13"/>
      <c r="L101" s="13"/>
      <c r="M101" s="68"/>
      <c r="N101" s="13"/>
      <c r="O101" s="69"/>
      <c r="P101" s="13"/>
      <c r="Q101" s="13"/>
      <c r="R101" s="13"/>
      <c r="S101" s="13"/>
      <c r="T101" s="25"/>
      <c r="U101" s="25"/>
      <c r="V101" s="25"/>
      <c r="W101" s="70"/>
      <c r="X101" s="25"/>
      <c r="Y101" s="25"/>
      <c r="Z101" s="22"/>
      <c r="AA101" s="13"/>
      <c r="AB101" s="13"/>
      <c r="AC101" s="13"/>
      <c r="AD101" s="13"/>
    </row>
    <row r="102" ht="12.75" customHeight="1">
      <c r="A102" s="13"/>
      <c r="B102" s="15"/>
      <c r="C102" s="13"/>
      <c r="D102" s="13"/>
      <c r="E102" s="13"/>
      <c r="F102" s="67" t="s">
        <v>191</v>
      </c>
      <c r="G102" s="67"/>
      <c r="H102" s="67">
        <v>21300.0</v>
      </c>
      <c r="I102" s="13"/>
      <c r="J102" s="67" t="s">
        <v>189</v>
      </c>
      <c r="K102" s="13"/>
      <c r="L102" s="13"/>
      <c r="M102" s="68"/>
      <c r="N102" s="13"/>
      <c r="O102" s="69"/>
      <c r="P102" s="13"/>
      <c r="Q102" s="13"/>
      <c r="R102" s="13"/>
      <c r="S102" s="13"/>
      <c r="T102" s="25"/>
      <c r="U102" s="25"/>
      <c r="V102" s="25"/>
      <c r="W102" s="70"/>
      <c r="X102" s="25"/>
      <c r="Y102" s="25"/>
      <c r="Z102" s="22"/>
      <c r="AA102" s="13"/>
      <c r="AB102" s="13"/>
      <c r="AC102" s="13"/>
      <c r="AD102" s="13"/>
    </row>
    <row r="103" ht="12.75" customHeight="1">
      <c r="A103" s="13"/>
      <c r="B103" s="15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68"/>
      <c r="N103" s="13"/>
      <c r="O103" s="69"/>
      <c r="P103" s="13"/>
      <c r="Q103" s="13"/>
      <c r="R103" s="13"/>
      <c r="S103" s="13"/>
      <c r="T103" s="25"/>
      <c r="U103" s="25"/>
      <c r="V103" s="25"/>
      <c r="W103" s="70"/>
      <c r="X103" s="25"/>
      <c r="Y103" s="25"/>
      <c r="Z103" s="22"/>
      <c r="AA103" s="13"/>
      <c r="AB103" s="13"/>
      <c r="AC103" s="13"/>
      <c r="AD103" s="13"/>
    </row>
    <row r="104" ht="12.75" customHeight="1">
      <c r="A104" s="13"/>
      <c r="B104" s="15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68"/>
      <c r="N104" s="13"/>
      <c r="O104" s="69"/>
      <c r="P104" s="13"/>
      <c r="Q104" s="13"/>
      <c r="R104" s="13"/>
      <c r="S104" s="13"/>
      <c r="T104" s="25"/>
      <c r="U104" s="25"/>
      <c r="V104" s="25"/>
      <c r="W104" s="70"/>
      <c r="X104" s="25"/>
      <c r="Y104" s="25"/>
      <c r="Z104" s="22"/>
      <c r="AA104" s="13"/>
      <c r="AB104" s="13"/>
      <c r="AC104" s="13"/>
      <c r="AD104" s="13"/>
    </row>
    <row r="105" ht="12.75" customHeight="1">
      <c r="A105" s="13"/>
      <c r="B105" s="15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68"/>
      <c r="N105" s="13"/>
      <c r="O105" s="69"/>
      <c r="P105" s="13"/>
      <c r="Q105" s="13"/>
      <c r="R105" s="13"/>
      <c r="S105" s="13"/>
      <c r="T105" s="25"/>
      <c r="U105" s="25"/>
      <c r="V105" s="25"/>
      <c r="W105" s="70"/>
      <c r="X105" s="25"/>
      <c r="Y105" s="25"/>
      <c r="Z105" s="22"/>
      <c r="AA105" s="13"/>
      <c r="AB105" s="13"/>
      <c r="AC105" s="13"/>
      <c r="AD105" s="13"/>
    </row>
    <row r="106" ht="12.75" customHeight="1">
      <c r="A106" s="13"/>
      <c r="B106" s="15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68"/>
      <c r="N106" s="13"/>
      <c r="O106" s="69"/>
      <c r="P106" s="13"/>
      <c r="Q106" s="13"/>
      <c r="R106" s="13"/>
      <c r="S106" s="13"/>
      <c r="T106" s="25"/>
      <c r="U106" s="25"/>
      <c r="V106" s="25"/>
      <c r="W106" s="70"/>
      <c r="X106" s="25"/>
      <c r="Y106" s="25"/>
      <c r="Z106" s="22"/>
      <c r="AA106" s="13"/>
      <c r="AB106" s="13"/>
      <c r="AC106" s="13"/>
      <c r="AD106" s="13"/>
    </row>
    <row r="107" ht="12.75" customHeight="1">
      <c r="A107" s="13"/>
      <c r="B107" s="15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68"/>
      <c r="N107" s="13"/>
      <c r="O107" s="69"/>
      <c r="P107" s="13"/>
      <c r="Q107" s="13"/>
      <c r="R107" s="13"/>
      <c r="S107" s="13"/>
      <c r="T107" s="25"/>
      <c r="U107" s="25"/>
      <c r="V107" s="25"/>
      <c r="W107" s="70"/>
      <c r="X107" s="25"/>
      <c r="Y107" s="25"/>
      <c r="Z107" s="22"/>
      <c r="AA107" s="13"/>
      <c r="AB107" s="13"/>
      <c r="AC107" s="13"/>
      <c r="AD107" s="13"/>
    </row>
    <row r="108" ht="12.75" customHeight="1">
      <c r="A108" s="13"/>
      <c r="B108" s="15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68"/>
      <c r="N108" s="13"/>
      <c r="O108" s="69"/>
      <c r="P108" s="13"/>
      <c r="Q108" s="13"/>
      <c r="R108" s="13"/>
      <c r="S108" s="13"/>
      <c r="T108" s="25"/>
      <c r="U108" s="25"/>
      <c r="V108" s="25"/>
      <c r="W108" s="70"/>
      <c r="X108" s="25"/>
      <c r="Y108" s="25"/>
      <c r="Z108" s="22"/>
      <c r="AA108" s="13"/>
      <c r="AB108" s="13"/>
      <c r="AC108" s="13"/>
      <c r="AD108" s="13"/>
    </row>
    <row r="109" ht="12.75" customHeight="1">
      <c r="A109" s="13"/>
      <c r="B109" s="15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68"/>
      <c r="N109" s="13"/>
      <c r="O109" s="69"/>
      <c r="P109" s="13"/>
      <c r="Q109" s="13"/>
      <c r="R109" s="13"/>
      <c r="S109" s="13"/>
      <c r="T109" s="25"/>
      <c r="U109" s="25"/>
      <c r="V109" s="25"/>
      <c r="W109" s="70"/>
      <c r="X109" s="25"/>
      <c r="Y109" s="25"/>
      <c r="Z109" s="22"/>
      <c r="AA109" s="13"/>
      <c r="AB109" s="13"/>
      <c r="AC109" s="13"/>
      <c r="AD109" s="13"/>
    </row>
    <row r="110" ht="12.75" customHeight="1">
      <c r="A110" s="13"/>
      <c r="B110" s="15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68"/>
      <c r="N110" s="13"/>
      <c r="O110" s="69"/>
      <c r="P110" s="13"/>
      <c r="Q110" s="13"/>
      <c r="R110" s="13"/>
      <c r="S110" s="13"/>
      <c r="T110" s="25"/>
      <c r="U110" s="25"/>
      <c r="V110" s="25"/>
      <c r="W110" s="70"/>
      <c r="X110" s="25"/>
      <c r="Y110" s="25"/>
      <c r="Z110" s="22"/>
      <c r="AA110" s="13"/>
      <c r="AB110" s="13"/>
      <c r="AC110" s="13"/>
      <c r="AD110" s="13"/>
    </row>
    <row r="111" ht="12.75" customHeight="1">
      <c r="A111" s="13"/>
      <c r="B111" s="15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68"/>
      <c r="N111" s="13"/>
      <c r="O111" s="69"/>
      <c r="P111" s="13"/>
      <c r="Q111" s="13"/>
      <c r="R111" s="13"/>
      <c r="S111" s="13"/>
      <c r="T111" s="25"/>
      <c r="U111" s="25"/>
      <c r="V111" s="25"/>
      <c r="W111" s="70"/>
      <c r="X111" s="25"/>
      <c r="Y111" s="25"/>
      <c r="Z111" s="22"/>
      <c r="AA111" s="13"/>
      <c r="AB111" s="13"/>
      <c r="AC111" s="13"/>
      <c r="AD111" s="13"/>
    </row>
    <row r="112" ht="12.75" customHeight="1">
      <c r="A112" s="13"/>
      <c r="B112" s="15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68"/>
      <c r="N112" s="13"/>
      <c r="O112" s="69"/>
      <c r="P112" s="13"/>
      <c r="Q112" s="13"/>
      <c r="R112" s="13"/>
      <c r="S112" s="13"/>
      <c r="T112" s="25"/>
      <c r="U112" s="25"/>
      <c r="V112" s="25"/>
      <c r="W112" s="70"/>
      <c r="X112" s="25"/>
      <c r="Y112" s="25"/>
      <c r="Z112" s="22"/>
      <c r="AA112" s="13"/>
      <c r="AB112" s="13"/>
      <c r="AC112" s="13"/>
      <c r="AD112" s="13"/>
    </row>
    <row r="113" ht="12.75" customHeight="1">
      <c r="A113" s="13"/>
      <c r="B113" s="15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68"/>
      <c r="N113" s="13"/>
      <c r="O113" s="69"/>
      <c r="P113" s="13"/>
      <c r="Q113" s="13"/>
      <c r="R113" s="13"/>
      <c r="S113" s="13"/>
      <c r="T113" s="25"/>
      <c r="U113" s="25"/>
      <c r="V113" s="25"/>
      <c r="W113" s="70"/>
      <c r="X113" s="25"/>
      <c r="Y113" s="25"/>
      <c r="Z113" s="22"/>
      <c r="AA113" s="13"/>
      <c r="AB113" s="13"/>
      <c r="AC113" s="13"/>
      <c r="AD113" s="13"/>
    </row>
    <row r="114" ht="12.75" customHeight="1">
      <c r="A114" s="13"/>
      <c r="B114" s="15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68"/>
      <c r="N114" s="13"/>
      <c r="O114" s="69"/>
      <c r="P114" s="13"/>
      <c r="Q114" s="13"/>
      <c r="R114" s="13"/>
      <c r="S114" s="13"/>
      <c r="T114" s="25"/>
      <c r="U114" s="25"/>
      <c r="V114" s="25"/>
      <c r="W114" s="70"/>
      <c r="X114" s="25"/>
      <c r="Y114" s="25"/>
      <c r="Z114" s="22"/>
      <c r="AA114" s="13"/>
      <c r="AB114" s="13"/>
      <c r="AC114" s="13"/>
      <c r="AD114" s="13"/>
    </row>
    <row r="115" ht="12.75" customHeight="1">
      <c r="A115" s="13"/>
      <c r="B115" s="15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68"/>
      <c r="N115" s="13"/>
      <c r="O115" s="69"/>
      <c r="P115" s="13"/>
      <c r="Q115" s="13"/>
      <c r="R115" s="13"/>
      <c r="S115" s="13"/>
      <c r="T115" s="25"/>
      <c r="U115" s="25"/>
      <c r="V115" s="25"/>
      <c r="W115" s="70"/>
      <c r="X115" s="25"/>
      <c r="Y115" s="25"/>
      <c r="Z115" s="22"/>
      <c r="AA115" s="13"/>
      <c r="AB115" s="13"/>
      <c r="AC115" s="13"/>
      <c r="AD115" s="13"/>
    </row>
    <row r="116" ht="12.75" customHeight="1">
      <c r="A116" s="13"/>
      <c r="B116" s="15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68"/>
      <c r="N116" s="13"/>
      <c r="O116" s="69"/>
      <c r="P116" s="13"/>
      <c r="Q116" s="13"/>
      <c r="R116" s="13"/>
      <c r="S116" s="13"/>
      <c r="T116" s="25"/>
      <c r="U116" s="25"/>
      <c r="V116" s="25"/>
      <c r="W116" s="70"/>
      <c r="X116" s="25"/>
      <c r="Y116" s="25"/>
      <c r="Z116" s="22"/>
      <c r="AA116" s="13"/>
      <c r="AB116" s="13"/>
      <c r="AC116" s="13"/>
      <c r="AD116" s="13"/>
    </row>
    <row r="117" ht="12.75" customHeight="1">
      <c r="A117" s="13"/>
      <c r="B117" s="15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68"/>
      <c r="N117" s="13"/>
      <c r="O117" s="69"/>
      <c r="P117" s="13"/>
      <c r="Q117" s="13"/>
      <c r="R117" s="13"/>
      <c r="S117" s="13"/>
      <c r="T117" s="25"/>
      <c r="U117" s="25"/>
      <c r="V117" s="25"/>
      <c r="W117" s="70"/>
      <c r="X117" s="25"/>
      <c r="Y117" s="25"/>
      <c r="Z117" s="22"/>
      <c r="AA117" s="13"/>
      <c r="AB117" s="13"/>
      <c r="AC117" s="13"/>
      <c r="AD117" s="13"/>
    </row>
    <row r="118" ht="12.75" customHeight="1">
      <c r="A118" s="13"/>
      <c r="B118" s="15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68"/>
      <c r="N118" s="13"/>
      <c r="O118" s="69"/>
      <c r="P118" s="13"/>
      <c r="Q118" s="13"/>
      <c r="R118" s="13"/>
      <c r="S118" s="13"/>
      <c r="T118" s="25"/>
      <c r="U118" s="25"/>
      <c r="V118" s="25"/>
      <c r="W118" s="70"/>
      <c r="X118" s="25"/>
      <c r="Y118" s="25"/>
      <c r="Z118" s="22"/>
      <c r="AA118" s="13"/>
      <c r="AB118" s="13"/>
      <c r="AC118" s="13"/>
      <c r="AD118" s="13"/>
    </row>
    <row r="119" ht="12.75" customHeight="1">
      <c r="A119" s="13"/>
      <c r="B119" s="15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68"/>
      <c r="N119" s="13"/>
      <c r="O119" s="69"/>
      <c r="P119" s="13"/>
      <c r="Q119" s="13"/>
      <c r="R119" s="13"/>
      <c r="S119" s="13"/>
      <c r="T119" s="25"/>
      <c r="U119" s="25"/>
      <c r="V119" s="25"/>
      <c r="W119" s="70"/>
      <c r="X119" s="25"/>
      <c r="Y119" s="25"/>
      <c r="Z119" s="22"/>
      <c r="AA119" s="13"/>
      <c r="AB119" s="13"/>
      <c r="AC119" s="13"/>
      <c r="AD119" s="13"/>
    </row>
    <row r="120" ht="12.75" customHeight="1">
      <c r="A120" s="13"/>
      <c r="B120" s="15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68"/>
      <c r="N120" s="13"/>
      <c r="O120" s="69"/>
      <c r="P120" s="13"/>
      <c r="Q120" s="13"/>
      <c r="R120" s="13"/>
      <c r="S120" s="13"/>
      <c r="T120" s="25"/>
      <c r="U120" s="25"/>
      <c r="V120" s="25"/>
      <c r="W120" s="70"/>
      <c r="X120" s="25"/>
      <c r="Y120" s="25"/>
      <c r="Z120" s="22"/>
      <c r="AA120" s="13"/>
      <c r="AB120" s="13"/>
      <c r="AC120" s="13"/>
      <c r="AD120" s="13"/>
    </row>
    <row r="121" ht="12.75" customHeight="1">
      <c r="A121" s="13"/>
      <c r="B121" s="15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68"/>
      <c r="N121" s="13"/>
      <c r="O121" s="69"/>
      <c r="P121" s="13"/>
      <c r="Q121" s="13"/>
      <c r="R121" s="13"/>
      <c r="S121" s="13"/>
      <c r="T121" s="25"/>
      <c r="U121" s="25"/>
      <c r="V121" s="25"/>
      <c r="W121" s="70"/>
      <c r="X121" s="25"/>
      <c r="Y121" s="25"/>
      <c r="Z121" s="22"/>
      <c r="AA121" s="13"/>
      <c r="AB121" s="13"/>
      <c r="AC121" s="13"/>
      <c r="AD121" s="13"/>
    </row>
    <row r="122" ht="12.75" customHeight="1">
      <c r="A122" s="13"/>
      <c r="B122" s="15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68"/>
      <c r="N122" s="13"/>
      <c r="O122" s="69"/>
      <c r="P122" s="13"/>
      <c r="Q122" s="13"/>
      <c r="R122" s="13"/>
      <c r="S122" s="13"/>
      <c r="T122" s="25"/>
      <c r="U122" s="25"/>
      <c r="V122" s="25"/>
      <c r="W122" s="70"/>
      <c r="X122" s="25"/>
      <c r="Y122" s="25"/>
      <c r="Z122" s="22"/>
      <c r="AA122" s="13"/>
      <c r="AB122" s="13"/>
      <c r="AC122" s="13"/>
      <c r="AD122" s="13"/>
    </row>
    <row r="123" ht="12.75" customHeight="1">
      <c r="A123" s="13"/>
      <c r="B123" s="15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68"/>
      <c r="N123" s="13"/>
      <c r="O123" s="69"/>
      <c r="P123" s="13"/>
      <c r="Q123" s="13"/>
      <c r="R123" s="13"/>
      <c r="S123" s="13"/>
      <c r="T123" s="25"/>
      <c r="U123" s="25"/>
      <c r="V123" s="25"/>
      <c r="W123" s="70"/>
      <c r="X123" s="25"/>
      <c r="Y123" s="25"/>
      <c r="Z123" s="22"/>
      <c r="AA123" s="13"/>
      <c r="AB123" s="13"/>
      <c r="AC123" s="13"/>
      <c r="AD123" s="13"/>
    </row>
    <row r="124" ht="12.75" customHeight="1">
      <c r="A124" s="13"/>
      <c r="B124" s="15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68"/>
      <c r="N124" s="13"/>
      <c r="O124" s="69"/>
      <c r="P124" s="13"/>
      <c r="Q124" s="13"/>
      <c r="R124" s="13"/>
      <c r="S124" s="13"/>
      <c r="T124" s="25"/>
      <c r="U124" s="25"/>
      <c r="V124" s="25"/>
      <c r="W124" s="70"/>
      <c r="X124" s="25"/>
      <c r="Y124" s="25"/>
      <c r="Z124" s="22"/>
      <c r="AA124" s="13"/>
      <c r="AB124" s="13"/>
      <c r="AC124" s="13"/>
      <c r="AD124" s="13"/>
    </row>
    <row r="125" ht="12.75" customHeight="1">
      <c r="A125" s="13"/>
      <c r="B125" s="15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68"/>
      <c r="N125" s="13"/>
      <c r="O125" s="69"/>
      <c r="P125" s="13"/>
      <c r="Q125" s="13"/>
      <c r="R125" s="13"/>
      <c r="S125" s="13"/>
      <c r="T125" s="25"/>
      <c r="U125" s="25"/>
      <c r="V125" s="25"/>
      <c r="W125" s="70"/>
      <c r="X125" s="25"/>
      <c r="Y125" s="25"/>
      <c r="Z125" s="22"/>
      <c r="AA125" s="13"/>
      <c r="AB125" s="13"/>
      <c r="AC125" s="13"/>
      <c r="AD125" s="13"/>
    </row>
    <row r="126" ht="12.75" customHeight="1">
      <c r="A126" s="13"/>
      <c r="B126" s="15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68"/>
      <c r="N126" s="13"/>
      <c r="O126" s="69"/>
      <c r="P126" s="13"/>
      <c r="Q126" s="13"/>
      <c r="R126" s="13"/>
      <c r="S126" s="13"/>
      <c r="T126" s="25"/>
      <c r="U126" s="25"/>
      <c r="V126" s="25"/>
      <c r="W126" s="70"/>
      <c r="X126" s="25"/>
      <c r="Y126" s="25"/>
      <c r="Z126" s="22"/>
      <c r="AA126" s="13"/>
      <c r="AB126" s="13"/>
      <c r="AC126" s="13"/>
      <c r="AD126" s="13"/>
    </row>
    <row r="127" ht="12.75" customHeight="1">
      <c r="A127" s="13"/>
      <c r="B127" s="15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68"/>
      <c r="N127" s="13"/>
      <c r="O127" s="69"/>
      <c r="P127" s="13"/>
      <c r="Q127" s="13"/>
      <c r="R127" s="13"/>
      <c r="S127" s="13"/>
      <c r="T127" s="25"/>
      <c r="U127" s="25"/>
      <c r="V127" s="25"/>
      <c r="W127" s="70"/>
      <c r="X127" s="25"/>
      <c r="Y127" s="25"/>
      <c r="Z127" s="22"/>
      <c r="AA127" s="13"/>
      <c r="AB127" s="13"/>
      <c r="AC127" s="13"/>
      <c r="AD127" s="13"/>
    </row>
    <row r="128" ht="12.75" customHeight="1">
      <c r="A128" s="13"/>
      <c r="B128" s="15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68"/>
      <c r="N128" s="13"/>
      <c r="O128" s="69"/>
      <c r="P128" s="13"/>
      <c r="Q128" s="13"/>
      <c r="R128" s="13"/>
      <c r="S128" s="13"/>
      <c r="T128" s="25"/>
      <c r="U128" s="25"/>
      <c r="V128" s="25"/>
      <c r="W128" s="70"/>
      <c r="X128" s="25"/>
      <c r="Y128" s="25"/>
      <c r="Z128" s="22"/>
      <c r="AA128" s="13"/>
      <c r="AB128" s="13"/>
      <c r="AC128" s="13"/>
      <c r="AD128" s="13"/>
    </row>
    <row r="129" ht="12.75" customHeight="1">
      <c r="A129" s="13"/>
      <c r="B129" s="15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68"/>
      <c r="N129" s="13"/>
      <c r="O129" s="69"/>
      <c r="P129" s="13"/>
      <c r="Q129" s="13"/>
      <c r="R129" s="13"/>
      <c r="S129" s="13"/>
      <c r="T129" s="25"/>
      <c r="U129" s="25"/>
      <c r="V129" s="25"/>
      <c r="W129" s="70"/>
      <c r="X129" s="25"/>
      <c r="Y129" s="25"/>
      <c r="Z129" s="22"/>
      <c r="AA129" s="13"/>
      <c r="AB129" s="13"/>
      <c r="AC129" s="13"/>
      <c r="AD129" s="13"/>
    </row>
    <row r="130" ht="12.75" customHeight="1">
      <c r="A130" s="13"/>
      <c r="B130" s="15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68"/>
      <c r="N130" s="13"/>
      <c r="O130" s="69"/>
      <c r="P130" s="13"/>
      <c r="Q130" s="13"/>
      <c r="R130" s="13"/>
      <c r="S130" s="13"/>
      <c r="T130" s="25"/>
      <c r="U130" s="25"/>
      <c r="V130" s="25"/>
      <c r="W130" s="70"/>
      <c r="X130" s="25"/>
      <c r="Y130" s="25"/>
      <c r="Z130" s="22"/>
      <c r="AA130" s="13"/>
      <c r="AB130" s="13"/>
      <c r="AC130" s="13"/>
      <c r="AD130" s="13"/>
    </row>
    <row r="131" ht="12.75" customHeight="1">
      <c r="A131" s="13"/>
      <c r="B131" s="15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68"/>
      <c r="N131" s="13"/>
      <c r="O131" s="69"/>
      <c r="P131" s="13"/>
      <c r="Q131" s="13"/>
      <c r="R131" s="13"/>
      <c r="S131" s="13"/>
      <c r="T131" s="25"/>
      <c r="U131" s="25"/>
      <c r="V131" s="25"/>
      <c r="W131" s="70"/>
      <c r="X131" s="25"/>
      <c r="Y131" s="25"/>
      <c r="Z131" s="22"/>
      <c r="AA131" s="13"/>
      <c r="AB131" s="13"/>
      <c r="AC131" s="13"/>
      <c r="AD131" s="13"/>
    </row>
    <row r="132" ht="12.75" customHeight="1">
      <c r="A132" s="13"/>
      <c r="B132" s="15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68"/>
      <c r="N132" s="13"/>
      <c r="O132" s="69"/>
      <c r="P132" s="13"/>
      <c r="Q132" s="13"/>
      <c r="R132" s="13"/>
      <c r="S132" s="13"/>
      <c r="T132" s="25"/>
      <c r="U132" s="25"/>
      <c r="V132" s="25"/>
      <c r="W132" s="70"/>
      <c r="X132" s="25"/>
      <c r="Y132" s="25"/>
      <c r="Z132" s="22"/>
      <c r="AA132" s="13"/>
      <c r="AB132" s="13"/>
      <c r="AC132" s="13"/>
      <c r="AD132" s="13"/>
    </row>
    <row r="133" ht="12.75" customHeight="1">
      <c r="A133" s="13"/>
      <c r="B133" s="15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68"/>
      <c r="N133" s="13"/>
      <c r="O133" s="69"/>
      <c r="P133" s="13"/>
      <c r="Q133" s="13"/>
      <c r="R133" s="13"/>
      <c r="S133" s="13"/>
      <c r="T133" s="25"/>
      <c r="U133" s="25"/>
      <c r="V133" s="25"/>
      <c r="W133" s="70"/>
      <c r="X133" s="25"/>
      <c r="Y133" s="25"/>
      <c r="Z133" s="22"/>
      <c r="AA133" s="13"/>
      <c r="AB133" s="13"/>
      <c r="AC133" s="13"/>
      <c r="AD133" s="13"/>
    </row>
    <row r="134" ht="12.75" customHeight="1">
      <c r="A134" s="13"/>
      <c r="B134" s="15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68"/>
      <c r="N134" s="13"/>
      <c r="O134" s="69"/>
      <c r="P134" s="13"/>
      <c r="Q134" s="13"/>
      <c r="R134" s="13"/>
      <c r="S134" s="13"/>
      <c r="T134" s="25"/>
      <c r="U134" s="25"/>
      <c r="V134" s="25"/>
      <c r="W134" s="70"/>
      <c r="X134" s="25"/>
      <c r="Y134" s="25"/>
      <c r="Z134" s="22"/>
      <c r="AA134" s="13"/>
      <c r="AB134" s="13"/>
      <c r="AC134" s="13"/>
      <c r="AD134" s="13"/>
    </row>
    <row r="135" ht="12.75" customHeight="1">
      <c r="A135" s="13"/>
      <c r="B135" s="15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68"/>
      <c r="N135" s="13"/>
      <c r="O135" s="69"/>
      <c r="P135" s="13"/>
      <c r="Q135" s="13"/>
      <c r="R135" s="13"/>
      <c r="S135" s="13"/>
      <c r="T135" s="25"/>
      <c r="U135" s="25"/>
      <c r="V135" s="25"/>
      <c r="W135" s="70"/>
      <c r="X135" s="25"/>
      <c r="Y135" s="25"/>
      <c r="Z135" s="22"/>
      <c r="AA135" s="13"/>
      <c r="AB135" s="13"/>
      <c r="AC135" s="13"/>
      <c r="AD135" s="13"/>
    </row>
    <row r="136" ht="12.75" customHeight="1">
      <c r="A136" s="13"/>
      <c r="B136" s="15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68"/>
      <c r="N136" s="13"/>
      <c r="O136" s="69"/>
      <c r="P136" s="13"/>
      <c r="Q136" s="13"/>
      <c r="R136" s="13"/>
      <c r="S136" s="13"/>
      <c r="T136" s="25"/>
      <c r="U136" s="25"/>
      <c r="V136" s="25"/>
      <c r="W136" s="70"/>
      <c r="X136" s="25"/>
      <c r="Y136" s="25"/>
      <c r="Z136" s="22"/>
      <c r="AA136" s="13"/>
      <c r="AB136" s="13"/>
      <c r="AC136" s="13"/>
      <c r="AD136" s="13"/>
    </row>
    <row r="137" ht="12.75" customHeight="1">
      <c r="A137" s="13"/>
      <c r="B137" s="15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68"/>
      <c r="N137" s="13"/>
      <c r="O137" s="69"/>
      <c r="P137" s="13"/>
      <c r="Q137" s="13"/>
      <c r="R137" s="13"/>
      <c r="S137" s="13"/>
      <c r="T137" s="25"/>
      <c r="U137" s="25"/>
      <c r="V137" s="25"/>
      <c r="W137" s="70"/>
      <c r="X137" s="25"/>
      <c r="Y137" s="25"/>
      <c r="Z137" s="22"/>
      <c r="AA137" s="13"/>
      <c r="AB137" s="13"/>
      <c r="AC137" s="13"/>
      <c r="AD137" s="13"/>
    </row>
    <row r="138" ht="12.75" customHeight="1">
      <c r="A138" s="13"/>
      <c r="B138" s="15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68"/>
      <c r="N138" s="13"/>
      <c r="O138" s="69"/>
      <c r="P138" s="13"/>
      <c r="Q138" s="13"/>
      <c r="R138" s="13"/>
      <c r="S138" s="13"/>
      <c r="T138" s="25"/>
      <c r="U138" s="25"/>
      <c r="V138" s="25"/>
      <c r="W138" s="70"/>
      <c r="X138" s="25"/>
      <c r="Y138" s="25"/>
      <c r="Z138" s="22"/>
      <c r="AA138" s="13"/>
      <c r="AB138" s="13"/>
      <c r="AC138" s="13"/>
      <c r="AD138" s="13"/>
    </row>
    <row r="139" ht="12.75" customHeight="1">
      <c r="A139" s="13"/>
      <c r="B139" s="15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68"/>
      <c r="N139" s="13"/>
      <c r="O139" s="69"/>
      <c r="P139" s="13"/>
      <c r="Q139" s="13"/>
      <c r="R139" s="13"/>
      <c r="S139" s="13"/>
      <c r="T139" s="25"/>
      <c r="U139" s="25"/>
      <c r="V139" s="25"/>
      <c r="W139" s="70"/>
      <c r="X139" s="25"/>
      <c r="Y139" s="25"/>
      <c r="Z139" s="22"/>
      <c r="AA139" s="13"/>
      <c r="AB139" s="13"/>
      <c r="AC139" s="13"/>
      <c r="AD139" s="13"/>
    </row>
    <row r="140" ht="12.75" customHeight="1">
      <c r="A140" s="13"/>
      <c r="B140" s="15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68"/>
      <c r="N140" s="13"/>
      <c r="O140" s="69"/>
      <c r="P140" s="13"/>
      <c r="Q140" s="13"/>
      <c r="R140" s="13"/>
      <c r="S140" s="13"/>
      <c r="T140" s="25"/>
      <c r="U140" s="25"/>
      <c r="V140" s="25"/>
      <c r="W140" s="70"/>
      <c r="X140" s="25"/>
      <c r="Y140" s="25"/>
      <c r="Z140" s="22"/>
      <c r="AA140" s="13"/>
      <c r="AB140" s="13"/>
      <c r="AC140" s="13"/>
      <c r="AD140" s="13"/>
    </row>
    <row r="141" ht="12.75" customHeight="1">
      <c r="A141" s="13"/>
      <c r="B141" s="15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68"/>
      <c r="N141" s="13"/>
      <c r="O141" s="69"/>
      <c r="P141" s="13"/>
      <c r="Q141" s="13"/>
      <c r="R141" s="13"/>
      <c r="S141" s="13"/>
      <c r="T141" s="25"/>
      <c r="U141" s="25"/>
      <c r="V141" s="25"/>
      <c r="W141" s="70"/>
      <c r="X141" s="25"/>
      <c r="Y141" s="25"/>
      <c r="Z141" s="22"/>
      <c r="AA141" s="13"/>
      <c r="AB141" s="13"/>
      <c r="AC141" s="13"/>
      <c r="AD141" s="13"/>
    </row>
    <row r="142" ht="12.75" customHeight="1">
      <c r="A142" s="13"/>
      <c r="B142" s="15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68"/>
      <c r="N142" s="13"/>
      <c r="O142" s="69"/>
      <c r="P142" s="13"/>
      <c r="Q142" s="13"/>
      <c r="R142" s="13"/>
      <c r="S142" s="13"/>
      <c r="T142" s="25"/>
      <c r="U142" s="25"/>
      <c r="V142" s="25"/>
      <c r="W142" s="70"/>
      <c r="X142" s="25"/>
      <c r="Y142" s="25"/>
      <c r="Z142" s="22"/>
      <c r="AA142" s="13"/>
      <c r="AB142" s="13"/>
      <c r="AC142" s="13"/>
      <c r="AD142" s="13"/>
    </row>
    <row r="143" ht="12.75" customHeight="1">
      <c r="A143" s="13"/>
      <c r="B143" s="15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68"/>
      <c r="N143" s="13"/>
      <c r="O143" s="69"/>
      <c r="P143" s="13"/>
      <c r="Q143" s="13"/>
      <c r="R143" s="13"/>
      <c r="S143" s="13"/>
      <c r="T143" s="25"/>
      <c r="U143" s="25"/>
      <c r="V143" s="25"/>
      <c r="W143" s="70"/>
      <c r="X143" s="25"/>
      <c r="Y143" s="25"/>
      <c r="Z143" s="22"/>
      <c r="AA143" s="13"/>
      <c r="AB143" s="13"/>
      <c r="AC143" s="13"/>
      <c r="AD143" s="13"/>
    </row>
    <row r="144" ht="12.75" customHeight="1">
      <c r="A144" s="13"/>
      <c r="B144" s="15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68"/>
      <c r="N144" s="13"/>
      <c r="O144" s="69"/>
      <c r="P144" s="13"/>
      <c r="Q144" s="13"/>
      <c r="R144" s="13"/>
      <c r="S144" s="13"/>
      <c r="T144" s="25"/>
      <c r="U144" s="25"/>
      <c r="V144" s="25"/>
      <c r="W144" s="70"/>
      <c r="X144" s="25"/>
      <c r="Y144" s="25"/>
      <c r="Z144" s="22"/>
      <c r="AA144" s="13"/>
      <c r="AB144" s="13"/>
      <c r="AC144" s="13"/>
      <c r="AD144" s="13"/>
    </row>
    <row r="145" ht="12.75" customHeight="1">
      <c r="A145" s="13"/>
      <c r="B145" s="15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68"/>
      <c r="N145" s="13"/>
      <c r="O145" s="69"/>
      <c r="P145" s="13"/>
      <c r="Q145" s="13"/>
      <c r="R145" s="13"/>
      <c r="S145" s="13"/>
      <c r="T145" s="25"/>
      <c r="U145" s="25"/>
      <c r="V145" s="25"/>
      <c r="W145" s="70"/>
      <c r="X145" s="25"/>
      <c r="Y145" s="25"/>
      <c r="Z145" s="22"/>
      <c r="AA145" s="13"/>
      <c r="AB145" s="13"/>
      <c r="AC145" s="13"/>
      <c r="AD145" s="13"/>
    </row>
    <row r="146" ht="12.75" customHeight="1">
      <c r="A146" s="13"/>
      <c r="B146" s="15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68"/>
      <c r="N146" s="13"/>
      <c r="O146" s="69"/>
      <c r="P146" s="13"/>
      <c r="Q146" s="13"/>
      <c r="R146" s="13"/>
      <c r="S146" s="13"/>
      <c r="T146" s="25"/>
      <c r="U146" s="25"/>
      <c r="V146" s="25"/>
      <c r="W146" s="70"/>
      <c r="X146" s="25"/>
      <c r="Y146" s="25"/>
      <c r="Z146" s="22"/>
      <c r="AA146" s="13"/>
      <c r="AB146" s="13"/>
      <c r="AC146" s="13"/>
      <c r="AD146" s="13"/>
    </row>
    <row r="147" ht="12.75" customHeight="1">
      <c r="A147" s="13"/>
      <c r="B147" s="15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68"/>
      <c r="N147" s="13"/>
      <c r="O147" s="69"/>
      <c r="P147" s="13"/>
      <c r="Q147" s="13"/>
      <c r="R147" s="13"/>
      <c r="S147" s="13"/>
      <c r="T147" s="25"/>
      <c r="U147" s="25"/>
      <c r="V147" s="25"/>
      <c r="W147" s="70"/>
      <c r="X147" s="25"/>
      <c r="Y147" s="25"/>
      <c r="Z147" s="22"/>
      <c r="AA147" s="13"/>
      <c r="AB147" s="13"/>
      <c r="AC147" s="13"/>
      <c r="AD147" s="13"/>
    </row>
    <row r="148" ht="12.75" customHeight="1">
      <c r="A148" s="13"/>
      <c r="B148" s="15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68"/>
      <c r="N148" s="13"/>
      <c r="O148" s="69"/>
      <c r="P148" s="13"/>
      <c r="Q148" s="13"/>
      <c r="R148" s="13"/>
      <c r="S148" s="13"/>
      <c r="T148" s="25"/>
      <c r="U148" s="25"/>
      <c r="V148" s="25"/>
      <c r="W148" s="70"/>
      <c r="X148" s="25"/>
      <c r="Y148" s="25"/>
      <c r="Z148" s="22"/>
      <c r="AA148" s="13"/>
      <c r="AB148" s="13"/>
      <c r="AC148" s="13"/>
      <c r="AD148" s="13"/>
    </row>
    <row r="149" ht="12.75" customHeight="1">
      <c r="A149" s="13"/>
      <c r="B149" s="15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68"/>
      <c r="N149" s="13"/>
      <c r="O149" s="69"/>
      <c r="P149" s="13"/>
      <c r="Q149" s="13"/>
      <c r="R149" s="13"/>
      <c r="S149" s="13"/>
      <c r="T149" s="25"/>
      <c r="U149" s="25"/>
      <c r="V149" s="25"/>
      <c r="W149" s="70"/>
      <c r="X149" s="25"/>
      <c r="Y149" s="25"/>
      <c r="Z149" s="22"/>
      <c r="AA149" s="13"/>
      <c r="AB149" s="13"/>
      <c r="AC149" s="13"/>
      <c r="AD149" s="13"/>
    </row>
    <row r="150" ht="12.75" customHeight="1">
      <c r="A150" s="13"/>
      <c r="B150" s="15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68"/>
      <c r="N150" s="13"/>
      <c r="O150" s="69"/>
      <c r="P150" s="13"/>
      <c r="Q150" s="13"/>
      <c r="R150" s="13"/>
      <c r="S150" s="13"/>
      <c r="T150" s="25"/>
      <c r="U150" s="25"/>
      <c r="V150" s="25"/>
      <c r="W150" s="70"/>
      <c r="X150" s="25"/>
      <c r="Y150" s="25"/>
      <c r="Z150" s="22"/>
      <c r="AA150" s="13"/>
      <c r="AB150" s="13"/>
      <c r="AC150" s="13"/>
      <c r="AD150" s="13"/>
    </row>
    <row r="151" ht="12.75" customHeight="1">
      <c r="A151" s="13"/>
      <c r="B151" s="15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68"/>
      <c r="N151" s="13"/>
      <c r="O151" s="69"/>
      <c r="P151" s="13"/>
      <c r="Q151" s="13"/>
      <c r="R151" s="13"/>
      <c r="S151" s="13"/>
      <c r="T151" s="25"/>
      <c r="U151" s="25"/>
      <c r="V151" s="25"/>
      <c r="W151" s="70"/>
      <c r="X151" s="25"/>
      <c r="Y151" s="25"/>
      <c r="Z151" s="22"/>
      <c r="AA151" s="13"/>
      <c r="AB151" s="13"/>
      <c r="AC151" s="13"/>
      <c r="AD151" s="13"/>
    </row>
    <row r="152" ht="12.75" customHeight="1">
      <c r="A152" s="13"/>
      <c r="B152" s="15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68"/>
      <c r="N152" s="13"/>
      <c r="O152" s="69"/>
      <c r="P152" s="13"/>
      <c r="Q152" s="13"/>
      <c r="R152" s="13"/>
      <c r="S152" s="13"/>
      <c r="T152" s="25"/>
      <c r="U152" s="25"/>
      <c r="V152" s="25"/>
      <c r="W152" s="70"/>
      <c r="X152" s="25"/>
      <c r="Y152" s="25"/>
      <c r="Z152" s="22"/>
      <c r="AA152" s="13"/>
      <c r="AB152" s="13"/>
      <c r="AC152" s="13"/>
      <c r="AD152" s="13"/>
    </row>
    <row r="153" ht="12.75" customHeight="1">
      <c r="A153" s="13"/>
      <c r="B153" s="15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68"/>
      <c r="N153" s="13"/>
      <c r="O153" s="69"/>
      <c r="P153" s="13"/>
      <c r="Q153" s="13"/>
      <c r="R153" s="13"/>
      <c r="S153" s="13"/>
      <c r="T153" s="25"/>
      <c r="U153" s="25"/>
      <c r="V153" s="25"/>
      <c r="W153" s="70"/>
      <c r="X153" s="25"/>
      <c r="Y153" s="25"/>
      <c r="Z153" s="22"/>
      <c r="AA153" s="13"/>
      <c r="AB153" s="13"/>
      <c r="AC153" s="13"/>
      <c r="AD153" s="13"/>
    </row>
    <row r="154" ht="12.75" customHeight="1">
      <c r="A154" s="13"/>
      <c r="B154" s="15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68"/>
      <c r="N154" s="13"/>
      <c r="O154" s="69"/>
      <c r="P154" s="13"/>
      <c r="Q154" s="13"/>
      <c r="R154" s="13"/>
      <c r="S154" s="13"/>
      <c r="T154" s="25"/>
      <c r="U154" s="25"/>
      <c r="V154" s="25"/>
      <c r="W154" s="70"/>
      <c r="X154" s="25"/>
      <c r="Y154" s="25"/>
      <c r="Z154" s="22"/>
      <c r="AA154" s="13"/>
      <c r="AB154" s="13"/>
      <c r="AC154" s="13"/>
      <c r="AD154" s="13"/>
    </row>
    <row r="155" ht="12.75" customHeight="1">
      <c r="A155" s="13"/>
      <c r="B155" s="15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68"/>
      <c r="N155" s="13"/>
      <c r="O155" s="69"/>
      <c r="P155" s="13"/>
      <c r="Q155" s="13"/>
      <c r="R155" s="13"/>
      <c r="S155" s="13"/>
      <c r="T155" s="25"/>
      <c r="U155" s="25"/>
      <c r="V155" s="25"/>
      <c r="W155" s="70"/>
      <c r="X155" s="25"/>
      <c r="Y155" s="25"/>
      <c r="Z155" s="22"/>
      <c r="AA155" s="13"/>
      <c r="AB155" s="13"/>
      <c r="AC155" s="13"/>
      <c r="AD155" s="13"/>
    </row>
    <row r="156" ht="12.75" customHeight="1">
      <c r="A156" s="13"/>
      <c r="B156" s="15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68"/>
      <c r="N156" s="13"/>
      <c r="O156" s="69"/>
      <c r="P156" s="13"/>
      <c r="Q156" s="13"/>
      <c r="R156" s="13"/>
      <c r="S156" s="13"/>
      <c r="T156" s="25"/>
      <c r="U156" s="25"/>
      <c r="V156" s="25"/>
      <c r="W156" s="70"/>
      <c r="X156" s="25"/>
      <c r="Y156" s="25"/>
      <c r="Z156" s="22"/>
      <c r="AA156" s="13"/>
      <c r="AB156" s="13"/>
      <c r="AC156" s="13"/>
      <c r="AD156" s="13"/>
    </row>
    <row r="157" ht="12.75" customHeight="1">
      <c r="A157" s="13"/>
      <c r="B157" s="15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68"/>
      <c r="N157" s="13"/>
      <c r="O157" s="69"/>
      <c r="P157" s="13"/>
      <c r="Q157" s="13"/>
      <c r="R157" s="13"/>
      <c r="S157" s="13"/>
      <c r="T157" s="25"/>
      <c r="U157" s="25"/>
      <c r="V157" s="25"/>
      <c r="W157" s="70"/>
      <c r="X157" s="25"/>
      <c r="Y157" s="25"/>
      <c r="Z157" s="22"/>
      <c r="AA157" s="13"/>
      <c r="AB157" s="13"/>
      <c r="AC157" s="13"/>
      <c r="AD157" s="13"/>
    </row>
    <row r="158" ht="12.75" customHeight="1">
      <c r="A158" s="13"/>
      <c r="B158" s="15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68"/>
      <c r="N158" s="13"/>
      <c r="O158" s="69"/>
      <c r="P158" s="13"/>
      <c r="Q158" s="13"/>
      <c r="R158" s="13"/>
      <c r="S158" s="13"/>
      <c r="T158" s="25"/>
      <c r="U158" s="25"/>
      <c r="V158" s="25"/>
      <c r="W158" s="70"/>
      <c r="X158" s="25"/>
      <c r="Y158" s="25"/>
      <c r="Z158" s="22"/>
      <c r="AA158" s="13"/>
      <c r="AB158" s="13"/>
      <c r="AC158" s="13"/>
      <c r="AD158" s="13"/>
    </row>
    <row r="159" ht="12.75" customHeight="1">
      <c r="A159" s="13"/>
      <c r="B159" s="15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68"/>
      <c r="N159" s="13"/>
      <c r="O159" s="69"/>
      <c r="P159" s="13"/>
      <c r="Q159" s="13"/>
      <c r="R159" s="13"/>
      <c r="S159" s="13"/>
      <c r="T159" s="25"/>
      <c r="U159" s="25"/>
      <c r="V159" s="25"/>
      <c r="W159" s="70"/>
      <c r="X159" s="25"/>
      <c r="Y159" s="25"/>
      <c r="Z159" s="22"/>
      <c r="AA159" s="13"/>
      <c r="AB159" s="13"/>
      <c r="AC159" s="13"/>
      <c r="AD159" s="13"/>
    </row>
    <row r="160" ht="12.75" customHeight="1">
      <c r="A160" s="13"/>
      <c r="B160" s="15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68"/>
      <c r="N160" s="13"/>
      <c r="O160" s="69"/>
      <c r="P160" s="13"/>
      <c r="Q160" s="13"/>
      <c r="R160" s="13"/>
      <c r="S160" s="13"/>
      <c r="T160" s="25"/>
      <c r="U160" s="25"/>
      <c r="V160" s="25"/>
      <c r="W160" s="70"/>
      <c r="X160" s="25"/>
      <c r="Y160" s="25"/>
      <c r="Z160" s="22"/>
      <c r="AA160" s="13"/>
      <c r="AB160" s="13"/>
      <c r="AC160" s="13"/>
      <c r="AD160" s="13"/>
    </row>
    <row r="161" ht="12.75" customHeight="1">
      <c r="A161" s="13"/>
      <c r="B161" s="15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68"/>
      <c r="N161" s="13"/>
      <c r="O161" s="69"/>
      <c r="P161" s="13"/>
      <c r="Q161" s="13"/>
      <c r="R161" s="13"/>
      <c r="S161" s="13"/>
      <c r="T161" s="25"/>
      <c r="U161" s="25"/>
      <c r="V161" s="25"/>
      <c r="W161" s="70"/>
      <c r="X161" s="25"/>
      <c r="Y161" s="25"/>
      <c r="Z161" s="22"/>
      <c r="AA161" s="13"/>
      <c r="AB161" s="13"/>
      <c r="AC161" s="13"/>
      <c r="AD161" s="13"/>
    </row>
    <row r="162" ht="12.75" customHeight="1">
      <c r="A162" s="13"/>
      <c r="B162" s="15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68"/>
      <c r="N162" s="13"/>
      <c r="O162" s="69"/>
      <c r="P162" s="13"/>
      <c r="Q162" s="13"/>
      <c r="R162" s="13"/>
      <c r="S162" s="13"/>
      <c r="T162" s="25"/>
      <c r="U162" s="25"/>
      <c r="V162" s="25"/>
      <c r="W162" s="70"/>
      <c r="X162" s="25"/>
      <c r="Y162" s="25"/>
      <c r="Z162" s="22"/>
      <c r="AA162" s="13"/>
      <c r="AB162" s="13"/>
      <c r="AC162" s="13"/>
      <c r="AD162" s="13"/>
    </row>
    <row r="163" ht="12.75" customHeight="1">
      <c r="A163" s="13"/>
      <c r="B163" s="15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68"/>
      <c r="N163" s="13"/>
      <c r="O163" s="69"/>
      <c r="P163" s="13"/>
      <c r="Q163" s="13"/>
      <c r="R163" s="13"/>
      <c r="S163" s="13"/>
      <c r="T163" s="25"/>
      <c r="U163" s="25"/>
      <c r="V163" s="25"/>
      <c r="W163" s="70"/>
      <c r="X163" s="25"/>
      <c r="Y163" s="25"/>
      <c r="Z163" s="22"/>
      <c r="AA163" s="13"/>
      <c r="AB163" s="13"/>
      <c r="AC163" s="13"/>
      <c r="AD163" s="13"/>
    </row>
    <row r="164" ht="12.75" customHeight="1">
      <c r="A164" s="13"/>
      <c r="B164" s="15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68"/>
      <c r="N164" s="13"/>
      <c r="O164" s="69"/>
      <c r="P164" s="13"/>
      <c r="Q164" s="13"/>
      <c r="R164" s="13"/>
      <c r="S164" s="13"/>
      <c r="T164" s="25"/>
      <c r="U164" s="25"/>
      <c r="V164" s="25"/>
      <c r="W164" s="70"/>
      <c r="X164" s="25"/>
      <c r="Y164" s="25"/>
      <c r="Z164" s="22"/>
      <c r="AA164" s="13"/>
      <c r="AB164" s="13"/>
      <c r="AC164" s="13"/>
      <c r="AD164" s="13"/>
    </row>
    <row r="165" ht="12.75" customHeight="1">
      <c r="A165" s="13"/>
      <c r="B165" s="15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68"/>
      <c r="N165" s="13"/>
      <c r="O165" s="69"/>
      <c r="P165" s="13"/>
      <c r="Q165" s="13"/>
      <c r="R165" s="13"/>
      <c r="S165" s="13"/>
      <c r="T165" s="25"/>
      <c r="U165" s="25"/>
      <c r="V165" s="25"/>
      <c r="W165" s="70"/>
      <c r="X165" s="25"/>
      <c r="Y165" s="25"/>
      <c r="Z165" s="22"/>
      <c r="AA165" s="13"/>
      <c r="AB165" s="13"/>
      <c r="AC165" s="13"/>
      <c r="AD165" s="13"/>
    </row>
    <row r="166" ht="12.75" customHeight="1">
      <c r="A166" s="13"/>
      <c r="B166" s="15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68"/>
      <c r="N166" s="13"/>
      <c r="O166" s="69"/>
      <c r="P166" s="13"/>
      <c r="Q166" s="13"/>
      <c r="R166" s="13"/>
      <c r="S166" s="13"/>
      <c r="T166" s="25"/>
      <c r="U166" s="25"/>
      <c r="V166" s="25"/>
      <c r="W166" s="70"/>
      <c r="X166" s="25"/>
      <c r="Y166" s="25"/>
      <c r="Z166" s="22"/>
      <c r="AA166" s="13"/>
      <c r="AB166" s="13"/>
      <c r="AC166" s="13"/>
      <c r="AD166" s="13"/>
    </row>
    <row r="167" ht="12.75" customHeight="1">
      <c r="A167" s="13"/>
      <c r="B167" s="15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68"/>
      <c r="N167" s="13"/>
      <c r="O167" s="69"/>
      <c r="P167" s="13"/>
      <c r="Q167" s="13"/>
      <c r="R167" s="13"/>
      <c r="S167" s="13"/>
      <c r="T167" s="25"/>
      <c r="U167" s="25"/>
      <c r="V167" s="25"/>
      <c r="W167" s="70"/>
      <c r="X167" s="25"/>
      <c r="Y167" s="25"/>
      <c r="Z167" s="22"/>
      <c r="AA167" s="13"/>
      <c r="AB167" s="13"/>
      <c r="AC167" s="13"/>
      <c r="AD167" s="13"/>
    </row>
    <row r="168" ht="12.75" customHeight="1">
      <c r="A168" s="13"/>
      <c r="B168" s="15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68"/>
      <c r="N168" s="13"/>
      <c r="O168" s="69"/>
      <c r="P168" s="13"/>
      <c r="Q168" s="13"/>
      <c r="R168" s="13"/>
      <c r="S168" s="13"/>
      <c r="T168" s="25"/>
      <c r="U168" s="25"/>
      <c r="V168" s="25"/>
      <c r="W168" s="70"/>
      <c r="X168" s="25"/>
      <c r="Y168" s="25"/>
      <c r="Z168" s="22"/>
      <c r="AA168" s="13"/>
      <c r="AB168" s="13"/>
      <c r="AC168" s="13"/>
      <c r="AD168" s="13"/>
    </row>
    <row r="169" ht="12.75" customHeight="1">
      <c r="A169" s="13"/>
      <c r="B169" s="15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68"/>
      <c r="N169" s="13"/>
      <c r="O169" s="69"/>
      <c r="P169" s="13"/>
      <c r="Q169" s="13"/>
      <c r="R169" s="13"/>
      <c r="S169" s="13"/>
      <c r="T169" s="25"/>
      <c r="U169" s="25"/>
      <c r="V169" s="25"/>
      <c r="W169" s="70"/>
      <c r="X169" s="25"/>
      <c r="Y169" s="25"/>
      <c r="Z169" s="22"/>
      <c r="AA169" s="13"/>
      <c r="AB169" s="13"/>
      <c r="AC169" s="13"/>
      <c r="AD169" s="13"/>
    </row>
    <row r="170" ht="12.75" customHeight="1">
      <c r="A170" s="13"/>
      <c r="B170" s="15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68"/>
      <c r="N170" s="13"/>
      <c r="O170" s="69"/>
      <c r="P170" s="13"/>
      <c r="Q170" s="13"/>
      <c r="R170" s="13"/>
      <c r="S170" s="13"/>
      <c r="T170" s="25"/>
      <c r="U170" s="25"/>
      <c r="V170" s="25"/>
      <c r="W170" s="70"/>
      <c r="X170" s="25"/>
      <c r="Y170" s="25"/>
      <c r="Z170" s="22"/>
      <c r="AA170" s="13"/>
      <c r="AB170" s="13"/>
      <c r="AC170" s="13"/>
      <c r="AD170" s="13"/>
    </row>
    <row r="171" ht="12.75" customHeight="1">
      <c r="A171" s="13"/>
      <c r="B171" s="15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68"/>
      <c r="N171" s="13"/>
      <c r="O171" s="69"/>
      <c r="P171" s="13"/>
      <c r="Q171" s="13"/>
      <c r="R171" s="13"/>
      <c r="S171" s="13"/>
      <c r="T171" s="25"/>
      <c r="U171" s="25"/>
      <c r="V171" s="25"/>
      <c r="W171" s="70"/>
      <c r="X171" s="25"/>
      <c r="Y171" s="25"/>
      <c r="Z171" s="22"/>
      <c r="AA171" s="13"/>
      <c r="AB171" s="13"/>
      <c r="AC171" s="13"/>
      <c r="AD171" s="13"/>
    </row>
    <row r="172" ht="12.75" customHeight="1">
      <c r="A172" s="13"/>
      <c r="B172" s="15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68"/>
      <c r="N172" s="13"/>
      <c r="O172" s="69"/>
      <c r="P172" s="13"/>
      <c r="Q172" s="13"/>
      <c r="R172" s="13"/>
      <c r="S172" s="13"/>
      <c r="T172" s="25"/>
      <c r="U172" s="25"/>
      <c r="V172" s="25"/>
      <c r="W172" s="70"/>
      <c r="X172" s="25"/>
      <c r="Y172" s="25"/>
      <c r="Z172" s="22"/>
      <c r="AA172" s="13"/>
      <c r="AB172" s="13"/>
      <c r="AC172" s="13"/>
      <c r="AD172" s="13"/>
    </row>
    <row r="173" ht="12.75" customHeight="1">
      <c r="A173" s="13"/>
      <c r="B173" s="15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68"/>
      <c r="N173" s="13"/>
      <c r="O173" s="69"/>
      <c r="P173" s="13"/>
      <c r="Q173" s="13"/>
      <c r="R173" s="13"/>
      <c r="S173" s="13"/>
      <c r="T173" s="25"/>
      <c r="U173" s="25"/>
      <c r="V173" s="25"/>
      <c r="W173" s="70"/>
      <c r="X173" s="25"/>
      <c r="Y173" s="25"/>
      <c r="Z173" s="22"/>
      <c r="AA173" s="13"/>
      <c r="AB173" s="13"/>
      <c r="AC173" s="13"/>
      <c r="AD173" s="13"/>
    </row>
    <row r="174" ht="12.75" customHeight="1">
      <c r="A174" s="13"/>
      <c r="B174" s="15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68"/>
      <c r="N174" s="13"/>
      <c r="O174" s="69"/>
      <c r="P174" s="13"/>
      <c r="Q174" s="13"/>
      <c r="R174" s="13"/>
      <c r="S174" s="13"/>
      <c r="T174" s="25"/>
      <c r="U174" s="25"/>
      <c r="V174" s="25"/>
      <c r="W174" s="70"/>
      <c r="X174" s="25"/>
      <c r="Y174" s="25"/>
      <c r="Z174" s="22"/>
      <c r="AA174" s="13"/>
      <c r="AB174" s="13"/>
      <c r="AC174" s="13"/>
      <c r="AD174" s="13"/>
    </row>
    <row r="175" ht="12.75" customHeight="1">
      <c r="A175" s="13"/>
      <c r="B175" s="15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68"/>
      <c r="N175" s="13"/>
      <c r="O175" s="69"/>
      <c r="P175" s="13"/>
      <c r="Q175" s="13"/>
      <c r="R175" s="13"/>
      <c r="S175" s="13"/>
      <c r="T175" s="25"/>
      <c r="U175" s="25"/>
      <c r="V175" s="25"/>
      <c r="W175" s="70"/>
      <c r="X175" s="25"/>
      <c r="Y175" s="25"/>
      <c r="Z175" s="22"/>
      <c r="AA175" s="13"/>
      <c r="AB175" s="13"/>
      <c r="AC175" s="13"/>
      <c r="AD175" s="13"/>
    </row>
    <row r="176" ht="12.75" customHeight="1">
      <c r="A176" s="13"/>
      <c r="B176" s="15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68"/>
      <c r="N176" s="13"/>
      <c r="O176" s="69"/>
      <c r="P176" s="13"/>
      <c r="Q176" s="13"/>
      <c r="R176" s="13"/>
      <c r="S176" s="13"/>
      <c r="T176" s="25"/>
      <c r="U176" s="25"/>
      <c r="V176" s="25"/>
      <c r="W176" s="70"/>
      <c r="X176" s="25"/>
      <c r="Y176" s="25"/>
      <c r="Z176" s="22"/>
      <c r="AA176" s="13"/>
      <c r="AB176" s="13"/>
      <c r="AC176" s="13"/>
      <c r="AD176" s="13"/>
    </row>
    <row r="177" ht="12.75" customHeight="1">
      <c r="A177" s="13"/>
      <c r="B177" s="15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68"/>
      <c r="N177" s="13"/>
      <c r="O177" s="69"/>
      <c r="P177" s="13"/>
      <c r="Q177" s="13"/>
      <c r="R177" s="13"/>
      <c r="S177" s="13"/>
      <c r="T177" s="25"/>
      <c r="U177" s="25"/>
      <c r="V177" s="25"/>
      <c r="W177" s="70"/>
      <c r="X177" s="25"/>
      <c r="Y177" s="25"/>
      <c r="Z177" s="22"/>
      <c r="AA177" s="13"/>
      <c r="AB177" s="13"/>
      <c r="AC177" s="13"/>
      <c r="AD177" s="13"/>
    </row>
    <row r="178" ht="12.75" customHeight="1">
      <c r="A178" s="13"/>
      <c r="B178" s="15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68"/>
      <c r="N178" s="13"/>
      <c r="O178" s="69"/>
      <c r="P178" s="13"/>
      <c r="Q178" s="13"/>
      <c r="R178" s="13"/>
      <c r="S178" s="13"/>
      <c r="T178" s="25"/>
      <c r="U178" s="25"/>
      <c r="V178" s="25"/>
      <c r="W178" s="70"/>
      <c r="X178" s="25"/>
      <c r="Y178" s="25"/>
      <c r="Z178" s="22"/>
      <c r="AA178" s="13"/>
      <c r="AB178" s="13"/>
      <c r="AC178" s="13"/>
      <c r="AD178" s="13"/>
    </row>
    <row r="179" ht="12.75" customHeight="1">
      <c r="A179" s="13"/>
      <c r="B179" s="15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68"/>
      <c r="N179" s="13"/>
      <c r="O179" s="69"/>
      <c r="P179" s="13"/>
      <c r="Q179" s="13"/>
      <c r="R179" s="13"/>
      <c r="S179" s="13"/>
      <c r="T179" s="25"/>
      <c r="U179" s="25"/>
      <c r="V179" s="25"/>
      <c r="W179" s="70"/>
      <c r="X179" s="25"/>
      <c r="Y179" s="25"/>
      <c r="Z179" s="22"/>
      <c r="AA179" s="13"/>
      <c r="AB179" s="13"/>
      <c r="AC179" s="13"/>
      <c r="AD179" s="13"/>
    </row>
    <row r="180" ht="12.75" customHeight="1">
      <c r="A180" s="13"/>
      <c r="B180" s="15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68"/>
      <c r="N180" s="13"/>
      <c r="O180" s="69"/>
      <c r="P180" s="13"/>
      <c r="Q180" s="13"/>
      <c r="R180" s="13"/>
      <c r="S180" s="13"/>
      <c r="T180" s="25"/>
      <c r="U180" s="25"/>
      <c r="V180" s="25"/>
      <c r="W180" s="70"/>
      <c r="X180" s="25"/>
      <c r="Y180" s="25"/>
      <c r="Z180" s="22"/>
      <c r="AA180" s="13"/>
      <c r="AB180" s="13"/>
      <c r="AC180" s="13"/>
      <c r="AD180" s="13"/>
    </row>
    <row r="181" ht="12.75" customHeight="1">
      <c r="A181" s="13"/>
      <c r="B181" s="15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68"/>
      <c r="N181" s="13"/>
      <c r="O181" s="69"/>
      <c r="P181" s="13"/>
      <c r="Q181" s="13"/>
      <c r="R181" s="13"/>
      <c r="S181" s="13"/>
      <c r="T181" s="25"/>
      <c r="U181" s="25"/>
      <c r="V181" s="25"/>
      <c r="W181" s="70"/>
      <c r="X181" s="25"/>
      <c r="Y181" s="25"/>
      <c r="Z181" s="22"/>
      <c r="AA181" s="13"/>
      <c r="AB181" s="13"/>
      <c r="AC181" s="13"/>
      <c r="AD181" s="13"/>
    </row>
    <row r="182" ht="12.75" customHeight="1">
      <c r="A182" s="13"/>
      <c r="B182" s="15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68"/>
      <c r="N182" s="13"/>
      <c r="O182" s="69"/>
      <c r="P182" s="13"/>
      <c r="Q182" s="13"/>
      <c r="R182" s="13"/>
      <c r="S182" s="13"/>
      <c r="T182" s="25"/>
      <c r="U182" s="25"/>
      <c r="V182" s="25"/>
      <c r="W182" s="70"/>
      <c r="X182" s="25"/>
      <c r="Y182" s="25"/>
      <c r="Z182" s="22"/>
      <c r="AA182" s="13"/>
      <c r="AB182" s="13"/>
      <c r="AC182" s="13"/>
      <c r="AD182" s="13"/>
    </row>
    <row r="183" ht="12.75" customHeight="1">
      <c r="A183" s="13"/>
      <c r="B183" s="15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68"/>
      <c r="N183" s="13"/>
      <c r="O183" s="69"/>
      <c r="P183" s="13"/>
      <c r="Q183" s="13"/>
      <c r="R183" s="13"/>
      <c r="S183" s="13"/>
      <c r="T183" s="25"/>
      <c r="U183" s="25"/>
      <c r="V183" s="25"/>
      <c r="W183" s="70"/>
      <c r="X183" s="25"/>
      <c r="Y183" s="25"/>
      <c r="Z183" s="22"/>
      <c r="AA183" s="13"/>
      <c r="AB183" s="13"/>
      <c r="AC183" s="13"/>
      <c r="AD183" s="13"/>
    </row>
    <row r="184" ht="12.75" customHeight="1">
      <c r="A184" s="13"/>
      <c r="B184" s="15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68"/>
      <c r="N184" s="13"/>
      <c r="O184" s="69"/>
      <c r="P184" s="13"/>
      <c r="Q184" s="13"/>
      <c r="R184" s="13"/>
      <c r="S184" s="13"/>
      <c r="T184" s="25"/>
      <c r="U184" s="25"/>
      <c r="V184" s="25"/>
      <c r="W184" s="70"/>
      <c r="X184" s="25"/>
      <c r="Y184" s="25"/>
      <c r="Z184" s="22"/>
      <c r="AA184" s="13"/>
      <c r="AB184" s="13"/>
      <c r="AC184" s="13"/>
      <c r="AD184" s="13"/>
    </row>
    <row r="185" ht="12.75" customHeight="1">
      <c r="A185" s="13"/>
      <c r="B185" s="15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68"/>
      <c r="N185" s="13"/>
      <c r="O185" s="69"/>
      <c r="P185" s="13"/>
      <c r="Q185" s="13"/>
      <c r="R185" s="13"/>
      <c r="S185" s="13"/>
      <c r="T185" s="25"/>
      <c r="U185" s="25"/>
      <c r="V185" s="25"/>
      <c r="W185" s="70"/>
      <c r="X185" s="25"/>
      <c r="Y185" s="25"/>
      <c r="Z185" s="22"/>
      <c r="AA185" s="13"/>
      <c r="AB185" s="13"/>
      <c r="AC185" s="13"/>
      <c r="AD185" s="13"/>
    </row>
    <row r="186" ht="12.75" customHeight="1">
      <c r="A186" s="13"/>
      <c r="B186" s="15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68"/>
      <c r="N186" s="13"/>
      <c r="O186" s="69"/>
      <c r="P186" s="13"/>
      <c r="Q186" s="13"/>
      <c r="R186" s="13"/>
      <c r="S186" s="13"/>
      <c r="T186" s="25"/>
      <c r="U186" s="25"/>
      <c r="V186" s="25"/>
      <c r="W186" s="70"/>
      <c r="X186" s="25"/>
      <c r="Y186" s="25"/>
      <c r="Z186" s="22"/>
      <c r="AA186" s="13"/>
      <c r="AB186" s="13"/>
      <c r="AC186" s="13"/>
      <c r="AD186" s="13"/>
    </row>
    <row r="187" ht="12.75" customHeight="1">
      <c r="A187" s="13"/>
      <c r="B187" s="15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68"/>
      <c r="N187" s="13"/>
      <c r="O187" s="69"/>
      <c r="P187" s="13"/>
      <c r="Q187" s="13"/>
      <c r="R187" s="13"/>
      <c r="S187" s="13"/>
      <c r="T187" s="25"/>
      <c r="U187" s="25"/>
      <c r="V187" s="25"/>
      <c r="W187" s="70"/>
      <c r="X187" s="25"/>
      <c r="Y187" s="25"/>
      <c r="Z187" s="22"/>
      <c r="AA187" s="13"/>
      <c r="AB187" s="13"/>
      <c r="AC187" s="13"/>
      <c r="AD187" s="13"/>
    </row>
    <row r="188" ht="12.75" customHeight="1">
      <c r="A188" s="13"/>
      <c r="B188" s="15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68"/>
      <c r="N188" s="13"/>
      <c r="O188" s="69"/>
      <c r="P188" s="13"/>
      <c r="Q188" s="13"/>
      <c r="R188" s="13"/>
      <c r="S188" s="13"/>
      <c r="T188" s="25"/>
      <c r="U188" s="25"/>
      <c r="V188" s="25"/>
      <c r="W188" s="70"/>
      <c r="X188" s="25"/>
      <c r="Y188" s="25"/>
      <c r="Z188" s="22"/>
      <c r="AA188" s="13"/>
      <c r="AB188" s="13"/>
      <c r="AC188" s="13"/>
      <c r="AD188" s="13"/>
    </row>
    <row r="189" ht="12.75" customHeight="1">
      <c r="A189" s="13"/>
      <c r="B189" s="15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68"/>
      <c r="N189" s="13"/>
      <c r="O189" s="69"/>
      <c r="P189" s="13"/>
      <c r="Q189" s="13"/>
      <c r="R189" s="13"/>
      <c r="S189" s="13"/>
      <c r="T189" s="25"/>
      <c r="U189" s="25"/>
      <c r="V189" s="25"/>
      <c r="W189" s="70"/>
      <c r="X189" s="25"/>
      <c r="Y189" s="25"/>
      <c r="Z189" s="22"/>
      <c r="AA189" s="13"/>
      <c r="AB189" s="13"/>
      <c r="AC189" s="13"/>
      <c r="AD189" s="13"/>
    </row>
    <row r="190" ht="12.75" customHeight="1">
      <c r="A190" s="13"/>
      <c r="B190" s="15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68"/>
      <c r="N190" s="13"/>
      <c r="O190" s="69"/>
      <c r="P190" s="13"/>
      <c r="Q190" s="13"/>
      <c r="R190" s="13"/>
      <c r="S190" s="13"/>
      <c r="T190" s="25"/>
      <c r="U190" s="25"/>
      <c r="V190" s="25"/>
      <c r="W190" s="70"/>
      <c r="X190" s="25"/>
      <c r="Y190" s="25"/>
      <c r="Z190" s="22"/>
      <c r="AA190" s="13"/>
      <c r="AB190" s="13"/>
      <c r="AC190" s="13"/>
      <c r="AD190" s="13"/>
    </row>
    <row r="191" ht="12.75" customHeight="1">
      <c r="A191" s="13"/>
      <c r="B191" s="15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68"/>
      <c r="N191" s="13"/>
      <c r="O191" s="69"/>
      <c r="P191" s="13"/>
      <c r="Q191" s="13"/>
      <c r="R191" s="13"/>
      <c r="S191" s="13"/>
      <c r="T191" s="25"/>
      <c r="U191" s="25"/>
      <c r="V191" s="25"/>
      <c r="W191" s="70"/>
      <c r="X191" s="25"/>
      <c r="Y191" s="25"/>
      <c r="Z191" s="22"/>
      <c r="AA191" s="13"/>
      <c r="AB191" s="13"/>
      <c r="AC191" s="13"/>
      <c r="AD191" s="13"/>
    </row>
    <row r="192" ht="12.75" customHeight="1">
      <c r="A192" s="13"/>
      <c r="B192" s="15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68"/>
      <c r="N192" s="13"/>
      <c r="O192" s="69"/>
      <c r="P192" s="13"/>
      <c r="Q192" s="13"/>
      <c r="R192" s="13"/>
      <c r="S192" s="13"/>
      <c r="T192" s="25"/>
      <c r="U192" s="25"/>
      <c r="V192" s="25"/>
      <c r="W192" s="70"/>
      <c r="X192" s="25"/>
      <c r="Y192" s="25"/>
      <c r="Z192" s="22"/>
      <c r="AA192" s="13"/>
      <c r="AB192" s="13"/>
      <c r="AC192" s="13"/>
      <c r="AD192" s="13"/>
    </row>
    <row r="193" ht="12.75" customHeight="1">
      <c r="A193" s="13"/>
      <c r="B193" s="15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68"/>
      <c r="N193" s="13"/>
      <c r="O193" s="69"/>
      <c r="P193" s="13"/>
      <c r="Q193" s="13"/>
      <c r="R193" s="13"/>
      <c r="S193" s="13"/>
      <c r="T193" s="25"/>
      <c r="U193" s="25"/>
      <c r="V193" s="25"/>
      <c r="W193" s="70"/>
      <c r="X193" s="25"/>
      <c r="Y193" s="25"/>
      <c r="Z193" s="22"/>
      <c r="AA193" s="13"/>
      <c r="AB193" s="13"/>
      <c r="AC193" s="13"/>
      <c r="AD193" s="13"/>
    </row>
    <row r="194" ht="12.75" customHeight="1">
      <c r="A194" s="13"/>
      <c r="B194" s="15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68"/>
      <c r="N194" s="13"/>
      <c r="O194" s="69"/>
      <c r="P194" s="13"/>
      <c r="Q194" s="13"/>
      <c r="R194" s="13"/>
      <c r="S194" s="13"/>
      <c r="T194" s="25"/>
      <c r="U194" s="25"/>
      <c r="V194" s="25"/>
      <c r="W194" s="70"/>
      <c r="X194" s="25"/>
      <c r="Y194" s="25"/>
      <c r="Z194" s="22"/>
      <c r="AA194" s="13"/>
      <c r="AB194" s="13"/>
      <c r="AC194" s="13"/>
      <c r="AD194" s="13"/>
    </row>
    <row r="195" ht="12.75" customHeight="1">
      <c r="A195" s="13"/>
      <c r="B195" s="15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68"/>
      <c r="N195" s="13"/>
      <c r="O195" s="69"/>
      <c r="P195" s="13"/>
      <c r="Q195" s="13"/>
      <c r="R195" s="13"/>
      <c r="S195" s="13"/>
      <c r="T195" s="25"/>
      <c r="U195" s="25"/>
      <c r="V195" s="25"/>
      <c r="W195" s="70"/>
      <c r="X195" s="25"/>
      <c r="Y195" s="25"/>
      <c r="Z195" s="22"/>
      <c r="AA195" s="13"/>
      <c r="AB195" s="13"/>
      <c r="AC195" s="13"/>
      <c r="AD195" s="13"/>
    </row>
    <row r="196" ht="12.75" customHeight="1">
      <c r="A196" s="13"/>
      <c r="B196" s="15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68"/>
      <c r="N196" s="13"/>
      <c r="O196" s="69"/>
      <c r="P196" s="13"/>
      <c r="Q196" s="13"/>
      <c r="R196" s="13"/>
      <c r="S196" s="13"/>
      <c r="T196" s="25"/>
      <c r="U196" s="25"/>
      <c r="V196" s="25"/>
      <c r="W196" s="70"/>
      <c r="X196" s="25"/>
      <c r="Y196" s="25"/>
      <c r="Z196" s="22"/>
      <c r="AA196" s="13"/>
      <c r="AB196" s="13"/>
      <c r="AC196" s="13"/>
      <c r="AD196" s="13"/>
    </row>
    <row r="197" ht="12.75" customHeight="1">
      <c r="A197" s="13"/>
      <c r="B197" s="15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68"/>
      <c r="N197" s="13"/>
      <c r="O197" s="69"/>
      <c r="P197" s="13"/>
      <c r="Q197" s="13"/>
      <c r="R197" s="13"/>
      <c r="S197" s="13"/>
      <c r="T197" s="25"/>
      <c r="U197" s="25"/>
      <c r="V197" s="25"/>
      <c r="W197" s="70"/>
      <c r="X197" s="25"/>
      <c r="Y197" s="25"/>
      <c r="Z197" s="22"/>
      <c r="AA197" s="13"/>
      <c r="AB197" s="13"/>
      <c r="AC197" s="13"/>
      <c r="AD197" s="13"/>
    </row>
    <row r="198" ht="12.75" customHeight="1">
      <c r="A198" s="13"/>
      <c r="B198" s="15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68"/>
      <c r="N198" s="13"/>
      <c r="O198" s="69"/>
      <c r="P198" s="13"/>
      <c r="Q198" s="13"/>
      <c r="R198" s="13"/>
      <c r="S198" s="13"/>
      <c r="T198" s="25"/>
      <c r="U198" s="25"/>
      <c r="V198" s="25"/>
      <c r="W198" s="70"/>
      <c r="X198" s="25"/>
      <c r="Y198" s="25"/>
      <c r="Z198" s="22"/>
      <c r="AA198" s="13"/>
      <c r="AB198" s="13"/>
      <c r="AC198" s="13"/>
      <c r="AD198" s="13"/>
    </row>
    <row r="199" ht="12.75" customHeight="1">
      <c r="A199" s="13"/>
      <c r="B199" s="15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68"/>
      <c r="N199" s="13"/>
      <c r="O199" s="69"/>
      <c r="P199" s="13"/>
      <c r="Q199" s="13"/>
      <c r="R199" s="13"/>
      <c r="S199" s="13"/>
      <c r="T199" s="25"/>
      <c r="U199" s="25"/>
      <c r="V199" s="25"/>
      <c r="W199" s="70"/>
      <c r="X199" s="25"/>
      <c r="Y199" s="25"/>
      <c r="Z199" s="22"/>
      <c r="AA199" s="13"/>
      <c r="AB199" s="13"/>
      <c r="AC199" s="13"/>
      <c r="AD199" s="13"/>
    </row>
    <row r="200" ht="12.75" customHeight="1">
      <c r="A200" s="13"/>
      <c r="B200" s="15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68"/>
      <c r="N200" s="13"/>
      <c r="O200" s="69"/>
      <c r="P200" s="13"/>
      <c r="Q200" s="13"/>
      <c r="R200" s="13"/>
      <c r="S200" s="13"/>
      <c r="T200" s="25"/>
      <c r="U200" s="25"/>
      <c r="V200" s="25"/>
      <c r="W200" s="70"/>
      <c r="X200" s="25"/>
      <c r="Y200" s="25"/>
      <c r="Z200" s="22"/>
      <c r="AA200" s="13"/>
      <c r="AB200" s="13"/>
      <c r="AC200" s="13"/>
      <c r="AD200" s="13"/>
    </row>
    <row r="201" ht="12.75" customHeight="1">
      <c r="A201" s="13"/>
      <c r="B201" s="15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68"/>
      <c r="N201" s="13"/>
      <c r="O201" s="69"/>
      <c r="P201" s="13"/>
      <c r="Q201" s="13"/>
      <c r="R201" s="13"/>
      <c r="S201" s="13"/>
      <c r="T201" s="25"/>
      <c r="U201" s="25"/>
      <c r="V201" s="25"/>
      <c r="W201" s="70"/>
      <c r="X201" s="25"/>
      <c r="Y201" s="25"/>
      <c r="Z201" s="22"/>
      <c r="AA201" s="13"/>
      <c r="AB201" s="13"/>
      <c r="AC201" s="13"/>
      <c r="AD201" s="13"/>
    </row>
    <row r="202" ht="12.75" customHeight="1">
      <c r="A202" s="13"/>
      <c r="B202" s="15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68"/>
      <c r="N202" s="13"/>
      <c r="O202" s="69"/>
      <c r="P202" s="13"/>
      <c r="Q202" s="13"/>
      <c r="R202" s="13"/>
      <c r="S202" s="13"/>
      <c r="T202" s="25"/>
      <c r="U202" s="25"/>
      <c r="V202" s="25"/>
      <c r="W202" s="70"/>
      <c r="X202" s="25"/>
      <c r="Y202" s="25"/>
      <c r="Z202" s="22"/>
      <c r="AA202" s="13"/>
      <c r="AB202" s="13"/>
      <c r="AC202" s="13"/>
      <c r="AD202" s="13"/>
    </row>
    <row r="203" ht="12.75" customHeight="1">
      <c r="A203" s="13"/>
      <c r="B203" s="15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68"/>
      <c r="N203" s="13"/>
      <c r="O203" s="69"/>
      <c r="P203" s="13"/>
      <c r="Q203" s="13"/>
      <c r="R203" s="13"/>
      <c r="S203" s="13"/>
      <c r="T203" s="25"/>
      <c r="U203" s="25"/>
      <c r="V203" s="25"/>
      <c r="W203" s="70"/>
      <c r="X203" s="25"/>
      <c r="Y203" s="25"/>
      <c r="Z203" s="22"/>
      <c r="AA203" s="13"/>
      <c r="AB203" s="13"/>
      <c r="AC203" s="13"/>
      <c r="AD203" s="13"/>
    </row>
    <row r="204" ht="12.75" customHeight="1">
      <c r="A204" s="13"/>
      <c r="B204" s="15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68"/>
      <c r="N204" s="13"/>
      <c r="O204" s="69"/>
      <c r="P204" s="13"/>
      <c r="Q204" s="13"/>
      <c r="R204" s="13"/>
      <c r="S204" s="13"/>
      <c r="T204" s="25"/>
      <c r="U204" s="25"/>
      <c r="V204" s="25"/>
      <c r="W204" s="70"/>
      <c r="X204" s="25"/>
      <c r="Y204" s="25"/>
      <c r="Z204" s="22"/>
      <c r="AA204" s="13"/>
      <c r="AB204" s="13"/>
      <c r="AC204" s="13"/>
      <c r="AD204" s="13"/>
    </row>
    <row r="205" ht="12.75" customHeight="1">
      <c r="A205" s="13"/>
      <c r="B205" s="15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68"/>
      <c r="N205" s="13"/>
      <c r="O205" s="69"/>
      <c r="P205" s="13"/>
      <c r="Q205" s="13"/>
      <c r="R205" s="13"/>
      <c r="S205" s="13"/>
      <c r="T205" s="25"/>
      <c r="U205" s="25"/>
      <c r="V205" s="25"/>
      <c r="W205" s="70"/>
      <c r="X205" s="25"/>
      <c r="Y205" s="25"/>
      <c r="Z205" s="22"/>
      <c r="AA205" s="13"/>
      <c r="AB205" s="13"/>
      <c r="AC205" s="13"/>
      <c r="AD205" s="13"/>
    </row>
    <row r="206" ht="12.75" customHeight="1">
      <c r="A206" s="13"/>
      <c r="B206" s="15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68"/>
      <c r="N206" s="13"/>
      <c r="O206" s="69"/>
      <c r="P206" s="13"/>
      <c r="Q206" s="13"/>
      <c r="R206" s="13"/>
      <c r="S206" s="13"/>
      <c r="T206" s="25"/>
      <c r="U206" s="25"/>
      <c r="V206" s="25"/>
      <c r="W206" s="70"/>
      <c r="X206" s="25"/>
      <c r="Y206" s="25"/>
      <c r="Z206" s="22"/>
      <c r="AA206" s="13"/>
      <c r="AB206" s="13"/>
      <c r="AC206" s="13"/>
      <c r="AD206" s="13"/>
    </row>
    <row r="207" ht="12.75" customHeight="1">
      <c r="A207" s="13"/>
      <c r="B207" s="15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68"/>
      <c r="N207" s="13"/>
      <c r="O207" s="69"/>
      <c r="P207" s="13"/>
      <c r="Q207" s="13"/>
      <c r="R207" s="13"/>
      <c r="S207" s="13"/>
      <c r="T207" s="25"/>
      <c r="U207" s="25"/>
      <c r="V207" s="25"/>
      <c r="W207" s="70"/>
      <c r="X207" s="25"/>
      <c r="Y207" s="25"/>
      <c r="Z207" s="22"/>
      <c r="AA207" s="13"/>
      <c r="AB207" s="13"/>
      <c r="AC207" s="13"/>
      <c r="AD207" s="13"/>
    </row>
    <row r="208" ht="12.75" customHeight="1">
      <c r="A208" s="13"/>
      <c r="B208" s="15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68"/>
      <c r="N208" s="13"/>
      <c r="O208" s="69"/>
      <c r="P208" s="13"/>
      <c r="Q208" s="13"/>
      <c r="R208" s="13"/>
      <c r="S208" s="13"/>
      <c r="T208" s="25"/>
      <c r="U208" s="25"/>
      <c r="V208" s="25"/>
      <c r="W208" s="70"/>
      <c r="X208" s="25"/>
      <c r="Y208" s="25"/>
      <c r="Z208" s="22"/>
      <c r="AA208" s="13"/>
      <c r="AB208" s="13"/>
      <c r="AC208" s="13"/>
      <c r="AD208" s="13"/>
    </row>
    <row r="209" ht="12.75" customHeight="1">
      <c r="A209" s="13"/>
      <c r="B209" s="15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68"/>
      <c r="N209" s="13"/>
      <c r="O209" s="69"/>
      <c r="P209" s="13"/>
      <c r="Q209" s="13"/>
      <c r="R209" s="13"/>
      <c r="S209" s="13"/>
      <c r="T209" s="25"/>
      <c r="U209" s="25"/>
      <c r="V209" s="25"/>
      <c r="W209" s="70"/>
      <c r="X209" s="25"/>
      <c r="Y209" s="25"/>
      <c r="Z209" s="22"/>
      <c r="AA209" s="13"/>
      <c r="AB209" s="13"/>
      <c r="AC209" s="13"/>
      <c r="AD209" s="13"/>
    </row>
    <row r="210" ht="12.75" customHeight="1">
      <c r="A210" s="13"/>
      <c r="B210" s="15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68"/>
      <c r="N210" s="13"/>
      <c r="O210" s="69"/>
      <c r="P210" s="13"/>
      <c r="Q210" s="13"/>
      <c r="R210" s="13"/>
      <c r="S210" s="13"/>
      <c r="T210" s="25"/>
      <c r="U210" s="25"/>
      <c r="V210" s="25"/>
      <c r="W210" s="70"/>
      <c r="X210" s="25"/>
      <c r="Y210" s="25"/>
      <c r="Z210" s="22"/>
      <c r="AA210" s="13"/>
      <c r="AB210" s="13"/>
      <c r="AC210" s="13"/>
      <c r="AD210" s="13"/>
    </row>
    <row r="211" ht="12.75" customHeight="1">
      <c r="A211" s="13"/>
      <c r="B211" s="15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68"/>
      <c r="N211" s="13"/>
      <c r="O211" s="69"/>
      <c r="P211" s="13"/>
      <c r="Q211" s="13"/>
      <c r="R211" s="13"/>
      <c r="S211" s="13"/>
      <c r="T211" s="25"/>
      <c r="U211" s="25"/>
      <c r="V211" s="25"/>
      <c r="W211" s="70"/>
      <c r="X211" s="25"/>
      <c r="Y211" s="25"/>
      <c r="Z211" s="22"/>
      <c r="AA211" s="13"/>
      <c r="AB211" s="13"/>
      <c r="AC211" s="13"/>
      <c r="AD211" s="13"/>
    </row>
    <row r="212" ht="12.75" customHeight="1">
      <c r="A212" s="13"/>
      <c r="B212" s="15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68"/>
      <c r="N212" s="13"/>
      <c r="O212" s="69"/>
      <c r="P212" s="13"/>
      <c r="Q212" s="13"/>
      <c r="R212" s="13"/>
      <c r="S212" s="13"/>
      <c r="T212" s="25"/>
      <c r="U212" s="25"/>
      <c r="V212" s="25"/>
      <c r="W212" s="70"/>
      <c r="X212" s="25"/>
      <c r="Y212" s="25"/>
      <c r="Z212" s="22"/>
      <c r="AA212" s="13"/>
      <c r="AB212" s="13"/>
      <c r="AC212" s="13"/>
      <c r="AD212" s="13"/>
    </row>
    <row r="213" ht="12.75" customHeight="1">
      <c r="A213" s="13"/>
      <c r="B213" s="15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68"/>
      <c r="N213" s="13"/>
      <c r="O213" s="69"/>
      <c r="P213" s="13"/>
      <c r="Q213" s="13"/>
      <c r="R213" s="13"/>
      <c r="S213" s="13"/>
      <c r="T213" s="25"/>
      <c r="U213" s="25"/>
      <c r="V213" s="25"/>
      <c r="W213" s="70"/>
      <c r="X213" s="25"/>
      <c r="Y213" s="25"/>
      <c r="Z213" s="22"/>
      <c r="AA213" s="13"/>
      <c r="AB213" s="13"/>
      <c r="AC213" s="13"/>
      <c r="AD213" s="13"/>
    </row>
    <row r="214" ht="12.75" customHeight="1">
      <c r="A214" s="13"/>
      <c r="B214" s="15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68"/>
      <c r="N214" s="13"/>
      <c r="O214" s="69"/>
      <c r="P214" s="13"/>
      <c r="Q214" s="13"/>
      <c r="R214" s="13"/>
      <c r="S214" s="13"/>
      <c r="T214" s="25"/>
      <c r="U214" s="25"/>
      <c r="V214" s="25"/>
      <c r="W214" s="70"/>
      <c r="X214" s="25"/>
      <c r="Y214" s="25"/>
      <c r="Z214" s="22"/>
      <c r="AA214" s="13"/>
      <c r="AB214" s="13"/>
      <c r="AC214" s="13"/>
      <c r="AD214" s="13"/>
    </row>
    <row r="215" ht="12.75" customHeight="1">
      <c r="A215" s="13"/>
      <c r="B215" s="15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68"/>
      <c r="N215" s="13"/>
      <c r="O215" s="69"/>
      <c r="P215" s="13"/>
      <c r="Q215" s="13"/>
      <c r="R215" s="13"/>
      <c r="S215" s="13"/>
      <c r="T215" s="25"/>
      <c r="U215" s="25"/>
      <c r="V215" s="25"/>
      <c r="W215" s="70"/>
      <c r="X215" s="25"/>
      <c r="Y215" s="25"/>
      <c r="Z215" s="22"/>
      <c r="AA215" s="13"/>
      <c r="AB215" s="13"/>
      <c r="AC215" s="13"/>
      <c r="AD215" s="13"/>
    </row>
    <row r="216" ht="12.75" customHeight="1">
      <c r="A216" s="13"/>
      <c r="B216" s="15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68"/>
      <c r="N216" s="13"/>
      <c r="O216" s="69"/>
      <c r="P216" s="13"/>
      <c r="Q216" s="13"/>
      <c r="R216" s="13"/>
      <c r="S216" s="13"/>
      <c r="T216" s="25"/>
      <c r="U216" s="25"/>
      <c r="V216" s="25"/>
      <c r="W216" s="70"/>
      <c r="X216" s="25"/>
      <c r="Y216" s="25"/>
      <c r="Z216" s="22"/>
      <c r="AA216" s="13"/>
      <c r="AB216" s="13"/>
      <c r="AC216" s="13"/>
      <c r="AD216" s="13"/>
    </row>
    <row r="217" ht="12.75" customHeight="1">
      <c r="A217" s="13"/>
      <c r="B217" s="15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68"/>
      <c r="N217" s="13"/>
      <c r="O217" s="69"/>
      <c r="P217" s="13"/>
      <c r="Q217" s="13"/>
      <c r="R217" s="13"/>
      <c r="S217" s="13"/>
      <c r="T217" s="25"/>
      <c r="U217" s="25"/>
      <c r="V217" s="25"/>
      <c r="W217" s="70"/>
      <c r="X217" s="25"/>
      <c r="Y217" s="25"/>
      <c r="Z217" s="22"/>
      <c r="AA217" s="13"/>
      <c r="AB217" s="13"/>
      <c r="AC217" s="13"/>
      <c r="AD217" s="13"/>
    </row>
    <row r="218" ht="12.75" customHeight="1">
      <c r="A218" s="13"/>
      <c r="B218" s="15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68"/>
      <c r="N218" s="13"/>
      <c r="O218" s="69"/>
      <c r="P218" s="13"/>
      <c r="Q218" s="13"/>
      <c r="R218" s="13"/>
      <c r="S218" s="13"/>
      <c r="T218" s="25"/>
      <c r="U218" s="25"/>
      <c r="V218" s="25"/>
      <c r="W218" s="70"/>
      <c r="X218" s="25"/>
      <c r="Y218" s="25"/>
      <c r="Z218" s="22"/>
      <c r="AA218" s="13"/>
      <c r="AB218" s="13"/>
      <c r="AC218" s="13"/>
      <c r="AD218" s="13"/>
    </row>
    <row r="219" ht="12.75" customHeight="1">
      <c r="A219" s="13"/>
      <c r="B219" s="15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68"/>
      <c r="N219" s="13"/>
      <c r="O219" s="69"/>
      <c r="P219" s="13"/>
      <c r="Q219" s="13"/>
      <c r="R219" s="13"/>
      <c r="S219" s="13"/>
      <c r="T219" s="25"/>
      <c r="U219" s="25"/>
      <c r="V219" s="25"/>
      <c r="W219" s="70"/>
      <c r="X219" s="25"/>
      <c r="Y219" s="25"/>
      <c r="Z219" s="22"/>
      <c r="AA219" s="13"/>
      <c r="AB219" s="13"/>
      <c r="AC219" s="13"/>
      <c r="AD219" s="13"/>
    </row>
    <row r="220" ht="12.75" customHeight="1">
      <c r="A220" s="13"/>
      <c r="B220" s="15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68"/>
      <c r="N220" s="13"/>
      <c r="O220" s="69"/>
      <c r="P220" s="13"/>
      <c r="Q220" s="13"/>
      <c r="R220" s="13"/>
      <c r="S220" s="13"/>
      <c r="T220" s="25"/>
      <c r="U220" s="25"/>
      <c r="V220" s="25"/>
      <c r="W220" s="70"/>
      <c r="X220" s="25"/>
      <c r="Y220" s="25"/>
      <c r="Z220" s="22"/>
      <c r="AA220" s="13"/>
      <c r="AB220" s="13"/>
      <c r="AC220" s="13"/>
      <c r="AD220" s="13"/>
    </row>
    <row r="221" ht="12.75" customHeight="1">
      <c r="A221" s="13"/>
      <c r="B221" s="15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68"/>
      <c r="N221" s="13"/>
      <c r="O221" s="69"/>
      <c r="P221" s="13"/>
      <c r="Q221" s="13"/>
      <c r="R221" s="13"/>
      <c r="S221" s="13"/>
      <c r="T221" s="25"/>
      <c r="U221" s="25"/>
      <c r="V221" s="25"/>
      <c r="W221" s="70"/>
      <c r="X221" s="25"/>
      <c r="Y221" s="25"/>
      <c r="Z221" s="22"/>
      <c r="AA221" s="13"/>
      <c r="AB221" s="13"/>
      <c r="AC221" s="13"/>
      <c r="AD221" s="13"/>
    </row>
    <row r="222" ht="12.75" customHeight="1">
      <c r="A222" s="13"/>
      <c r="B222" s="15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68"/>
      <c r="N222" s="13"/>
      <c r="O222" s="69"/>
      <c r="P222" s="13"/>
      <c r="Q222" s="13"/>
      <c r="R222" s="13"/>
      <c r="S222" s="13"/>
      <c r="T222" s="25"/>
      <c r="U222" s="25"/>
      <c r="V222" s="25"/>
      <c r="W222" s="70"/>
      <c r="X222" s="25"/>
      <c r="Y222" s="25"/>
      <c r="Z222" s="22"/>
      <c r="AA222" s="13"/>
      <c r="AB222" s="13"/>
      <c r="AC222" s="13"/>
      <c r="AD222" s="13"/>
    </row>
    <row r="223" ht="12.75" customHeight="1">
      <c r="A223" s="13"/>
      <c r="B223" s="15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68"/>
      <c r="N223" s="13"/>
      <c r="O223" s="69"/>
      <c r="P223" s="13"/>
      <c r="Q223" s="13"/>
      <c r="R223" s="13"/>
      <c r="S223" s="13"/>
      <c r="T223" s="25"/>
      <c r="U223" s="25"/>
      <c r="V223" s="25"/>
      <c r="W223" s="70"/>
      <c r="X223" s="25"/>
      <c r="Y223" s="25"/>
      <c r="Z223" s="22"/>
      <c r="AA223" s="13"/>
      <c r="AB223" s="13"/>
      <c r="AC223" s="13"/>
      <c r="AD223" s="13"/>
    </row>
    <row r="224" ht="12.75" customHeight="1">
      <c r="A224" s="13"/>
      <c r="B224" s="15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68"/>
      <c r="N224" s="13"/>
      <c r="O224" s="69"/>
      <c r="P224" s="13"/>
      <c r="Q224" s="13"/>
      <c r="R224" s="13"/>
      <c r="S224" s="13"/>
      <c r="T224" s="25"/>
      <c r="U224" s="25"/>
      <c r="V224" s="25"/>
      <c r="W224" s="70"/>
      <c r="X224" s="25"/>
      <c r="Y224" s="25"/>
      <c r="Z224" s="22"/>
      <c r="AA224" s="13"/>
      <c r="AB224" s="13"/>
      <c r="AC224" s="13"/>
      <c r="AD224" s="13"/>
    </row>
    <row r="225" ht="12.75" customHeight="1">
      <c r="A225" s="13"/>
      <c r="B225" s="15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68"/>
      <c r="N225" s="13"/>
      <c r="O225" s="69"/>
      <c r="P225" s="13"/>
      <c r="Q225" s="13"/>
      <c r="R225" s="13"/>
      <c r="S225" s="13"/>
      <c r="T225" s="25"/>
      <c r="U225" s="25"/>
      <c r="V225" s="25"/>
      <c r="W225" s="70"/>
      <c r="X225" s="25"/>
      <c r="Y225" s="25"/>
      <c r="Z225" s="22"/>
      <c r="AA225" s="13"/>
      <c r="AB225" s="13"/>
      <c r="AC225" s="13"/>
      <c r="AD225" s="13"/>
    </row>
    <row r="226" ht="12.75" customHeight="1">
      <c r="A226" s="13"/>
      <c r="B226" s="15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68"/>
      <c r="N226" s="13"/>
      <c r="O226" s="69"/>
      <c r="P226" s="13"/>
      <c r="Q226" s="13"/>
      <c r="R226" s="13"/>
      <c r="S226" s="13"/>
      <c r="T226" s="25"/>
      <c r="U226" s="25"/>
      <c r="V226" s="25"/>
      <c r="W226" s="70"/>
      <c r="X226" s="25"/>
      <c r="Y226" s="25"/>
      <c r="Z226" s="22"/>
      <c r="AA226" s="13"/>
      <c r="AB226" s="13"/>
      <c r="AC226" s="13"/>
      <c r="AD226" s="13"/>
    </row>
    <row r="227" ht="12.75" customHeight="1">
      <c r="A227" s="13"/>
      <c r="B227" s="15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68"/>
      <c r="N227" s="13"/>
      <c r="O227" s="69"/>
      <c r="P227" s="13"/>
      <c r="Q227" s="13"/>
      <c r="R227" s="13"/>
      <c r="S227" s="13"/>
      <c r="T227" s="25"/>
      <c r="U227" s="25"/>
      <c r="V227" s="25"/>
      <c r="W227" s="70"/>
      <c r="X227" s="25"/>
      <c r="Y227" s="25"/>
      <c r="Z227" s="22"/>
      <c r="AA227" s="13"/>
      <c r="AB227" s="13"/>
      <c r="AC227" s="13"/>
      <c r="AD227" s="13"/>
    </row>
    <row r="228" ht="12.75" customHeight="1">
      <c r="A228" s="13"/>
      <c r="B228" s="15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68"/>
      <c r="N228" s="13"/>
      <c r="O228" s="69"/>
      <c r="P228" s="13"/>
      <c r="Q228" s="13"/>
      <c r="R228" s="13"/>
      <c r="S228" s="13"/>
      <c r="T228" s="25"/>
      <c r="U228" s="25"/>
      <c r="V228" s="25"/>
      <c r="W228" s="70"/>
      <c r="X228" s="25"/>
      <c r="Y228" s="25"/>
      <c r="Z228" s="22"/>
      <c r="AA228" s="13"/>
      <c r="AB228" s="13"/>
      <c r="AC228" s="13"/>
      <c r="AD228" s="13"/>
    </row>
    <row r="229" ht="12.75" customHeight="1">
      <c r="A229" s="13"/>
      <c r="B229" s="15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68"/>
      <c r="N229" s="13"/>
      <c r="O229" s="69"/>
      <c r="P229" s="13"/>
      <c r="Q229" s="13"/>
      <c r="R229" s="13"/>
      <c r="S229" s="13"/>
      <c r="T229" s="25"/>
      <c r="U229" s="25"/>
      <c r="V229" s="25"/>
      <c r="W229" s="70"/>
      <c r="X229" s="25"/>
      <c r="Y229" s="25"/>
      <c r="Z229" s="22"/>
      <c r="AA229" s="13"/>
      <c r="AB229" s="13"/>
      <c r="AC229" s="13"/>
      <c r="AD229" s="13"/>
    </row>
    <row r="230" ht="12.75" customHeight="1">
      <c r="A230" s="13"/>
      <c r="B230" s="15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68"/>
      <c r="N230" s="13"/>
      <c r="O230" s="69"/>
      <c r="P230" s="13"/>
      <c r="Q230" s="13"/>
      <c r="R230" s="13"/>
      <c r="S230" s="13"/>
      <c r="T230" s="25"/>
      <c r="U230" s="25"/>
      <c r="V230" s="25"/>
      <c r="W230" s="70"/>
      <c r="X230" s="25"/>
      <c r="Y230" s="25"/>
      <c r="Z230" s="22"/>
      <c r="AA230" s="13"/>
      <c r="AB230" s="13"/>
      <c r="AC230" s="13"/>
      <c r="AD230" s="13"/>
    </row>
    <row r="231" ht="12.75" customHeight="1">
      <c r="A231" s="13"/>
      <c r="B231" s="15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68"/>
      <c r="N231" s="13"/>
      <c r="O231" s="69"/>
      <c r="P231" s="13"/>
      <c r="Q231" s="13"/>
      <c r="R231" s="13"/>
      <c r="S231" s="13"/>
      <c r="T231" s="25"/>
      <c r="U231" s="25"/>
      <c r="V231" s="25"/>
      <c r="W231" s="70"/>
      <c r="X231" s="25"/>
      <c r="Y231" s="25"/>
      <c r="Z231" s="22"/>
      <c r="AA231" s="13"/>
      <c r="AB231" s="13"/>
      <c r="AC231" s="13"/>
      <c r="AD231" s="13"/>
    </row>
    <row r="232" ht="12.75" customHeight="1">
      <c r="A232" s="13"/>
      <c r="B232" s="15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68"/>
      <c r="N232" s="13"/>
      <c r="O232" s="69"/>
      <c r="P232" s="13"/>
      <c r="Q232" s="13"/>
      <c r="R232" s="13"/>
      <c r="S232" s="13"/>
      <c r="T232" s="25"/>
      <c r="U232" s="25"/>
      <c r="V232" s="25"/>
      <c r="W232" s="70"/>
      <c r="X232" s="25"/>
      <c r="Y232" s="25"/>
      <c r="Z232" s="22"/>
      <c r="AA232" s="13"/>
      <c r="AB232" s="13"/>
      <c r="AC232" s="13"/>
      <c r="AD232" s="13"/>
    </row>
    <row r="233" ht="12.75" customHeight="1">
      <c r="A233" s="13"/>
      <c r="B233" s="15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68"/>
      <c r="N233" s="13"/>
      <c r="O233" s="69"/>
      <c r="P233" s="13"/>
      <c r="Q233" s="13"/>
      <c r="R233" s="13"/>
      <c r="S233" s="13"/>
      <c r="T233" s="25"/>
      <c r="U233" s="25"/>
      <c r="V233" s="25"/>
      <c r="W233" s="70"/>
      <c r="X233" s="25"/>
      <c r="Y233" s="25"/>
      <c r="Z233" s="22"/>
      <c r="AA233" s="13"/>
      <c r="AB233" s="13"/>
      <c r="AC233" s="13"/>
      <c r="AD233" s="13"/>
    </row>
    <row r="234" ht="12.75" customHeight="1">
      <c r="A234" s="13"/>
      <c r="B234" s="15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68"/>
      <c r="N234" s="13"/>
      <c r="O234" s="69"/>
      <c r="P234" s="13"/>
      <c r="Q234" s="13"/>
      <c r="R234" s="13"/>
      <c r="S234" s="13"/>
      <c r="T234" s="25"/>
      <c r="U234" s="25"/>
      <c r="V234" s="25"/>
      <c r="W234" s="70"/>
      <c r="X234" s="25"/>
      <c r="Y234" s="25"/>
      <c r="Z234" s="22"/>
      <c r="AA234" s="13"/>
      <c r="AB234" s="13"/>
      <c r="AC234" s="13"/>
      <c r="AD234" s="13"/>
    </row>
    <row r="235" ht="12.75" customHeight="1">
      <c r="A235" s="13"/>
      <c r="B235" s="15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68"/>
      <c r="N235" s="13"/>
      <c r="O235" s="69"/>
      <c r="P235" s="13"/>
      <c r="Q235" s="13"/>
      <c r="R235" s="13"/>
      <c r="S235" s="13"/>
      <c r="T235" s="25"/>
      <c r="U235" s="25"/>
      <c r="V235" s="25"/>
      <c r="W235" s="70"/>
      <c r="X235" s="25"/>
      <c r="Y235" s="25"/>
      <c r="Z235" s="22"/>
      <c r="AA235" s="13"/>
      <c r="AB235" s="13"/>
      <c r="AC235" s="13"/>
      <c r="AD235" s="13"/>
    </row>
    <row r="236" ht="12.75" customHeight="1">
      <c r="A236" s="13"/>
      <c r="B236" s="15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68"/>
      <c r="N236" s="13"/>
      <c r="O236" s="69"/>
      <c r="P236" s="13"/>
      <c r="Q236" s="13"/>
      <c r="R236" s="13"/>
      <c r="S236" s="13"/>
      <c r="T236" s="25"/>
      <c r="U236" s="25"/>
      <c r="V236" s="25"/>
      <c r="W236" s="70"/>
      <c r="X236" s="25"/>
      <c r="Y236" s="25"/>
      <c r="Z236" s="22"/>
      <c r="AA236" s="13"/>
      <c r="AB236" s="13"/>
      <c r="AC236" s="13"/>
      <c r="AD236" s="13"/>
    </row>
    <row r="237" ht="12.75" customHeight="1">
      <c r="A237" s="13"/>
      <c r="B237" s="15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68"/>
      <c r="N237" s="13"/>
      <c r="O237" s="69"/>
      <c r="P237" s="13"/>
      <c r="Q237" s="13"/>
      <c r="R237" s="13"/>
      <c r="S237" s="13"/>
      <c r="T237" s="25"/>
      <c r="U237" s="25"/>
      <c r="V237" s="25"/>
      <c r="W237" s="70"/>
      <c r="X237" s="25"/>
      <c r="Y237" s="25"/>
      <c r="Z237" s="22"/>
      <c r="AA237" s="13"/>
      <c r="AB237" s="13"/>
      <c r="AC237" s="13"/>
      <c r="AD237" s="13"/>
    </row>
    <row r="238" ht="12.75" customHeight="1">
      <c r="A238" s="13"/>
      <c r="B238" s="15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68"/>
      <c r="N238" s="13"/>
      <c r="O238" s="69"/>
      <c r="P238" s="13"/>
      <c r="Q238" s="13"/>
      <c r="R238" s="13"/>
      <c r="S238" s="13"/>
      <c r="T238" s="25"/>
      <c r="U238" s="25"/>
      <c r="V238" s="25"/>
      <c r="W238" s="70"/>
      <c r="X238" s="25"/>
      <c r="Y238" s="25"/>
      <c r="Z238" s="22"/>
      <c r="AA238" s="13"/>
      <c r="AB238" s="13"/>
      <c r="AC238" s="13"/>
      <c r="AD238" s="13"/>
    </row>
    <row r="239" ht="12.75" customHeight="1">
      <c r="A239" s="13"/>
      <c r="B239" s="15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68"/>
      <c r="N239" s="13"/>
      <c r="O239" s="69"/>
      <c r="P239" s="13"/>
      <c r="Q239" s="13"/>
      <c r="R239" s="13"/>
      <c r="S239" s="13"/>
      <c r="T239" s="25"/>
      <c r="U239" s="25"/>
      <c r="V239" s="25"/>
      <c r="W239" s="70"/>
      <c r="X239" s="25"/>
      <c r="Y239" s="25"/>
      <c r="Z239" s="22"/>
      <c r="AA239" s="13"/>
      <c r="AB239" s="13"/>
      <c r="AC239" s="13"/>
      <c r="AD239" s="13"/>
    </row>
    <row r="240" ht="12.75" customHeight="1">
      <c r="A240" s="13"/>
      <c r="B240" s="15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68"/>
      <c r="N240" s="13"/>
      <c r="O240" s="69"/>
      <c r="P240" s="13"/>
      <c r="Q240" s="13"/>
      <c r="R240" s="13"/>
      <c r="S240" s="13"/>
      <c r="T240" s="25"/>
      <c r="U240" s="25"/>
      <c r="V240" s="25"/>
      <c r="W240" s="70"/>
      <c r="X240" s="25"/>
      <c r="Y240" s="25"/>
      <c r="Z240" s="22"/>
      <c r="AA240" s="13"/>
      <c r="AB240" s="13"/>
      <c r="AC240" s="13"/>
      <c r="AD240" s="13"/>
    </row>
    <row r="241" ht="12.75" customHeight="1">
      <c r="A241" s="13"/>
      <c r="B241" s="15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68"/>
      <c r="N241" s="13"/>
      <c r="O241" s="69"/>
      <c r="P241" s="13"/>
      <c r="Q241" s="13"/>
      <c r="R241" s="13"/>
      <c r="S241" s="13"/>
      <c r="T241" s="25"/>
      <c r="U241" s="25"/>
      <c r="V241" s="25"/>
      <c r="W241" s="70"/>
      <c r="X241" s="25"/>
      <c r="Y241" s="25"/>
      <c r="Z241" s="22"/>
      <c r="AA241" s="13"/>
      <c r="AB241" s="13"/>
      <c r="AC241" s="13"/>
      <c r="AD241" s="13"/>
    </row>
    <row r="242" ht="12.75" customHeight="1">
      <c r="A242" s="13"/>
      <c r="B242" s="15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68"/>
      <c r="N242" s="13"/>
      <c r="O242" s="69"/>
      <c r="P242" s="13"/>
      <c r="Q242" s="13"/>
      <c r="R242" s="13"/>
      <c r="S242" s="13"/>
      <c r="T242" s="25"/>
      <c r="U242" s="25"/>
      <c r="V242" s="25"/>
      <c r="W242" s="70"/>
      <c r="X242" s="25"/>
      <c r="Y242" s="25"/>
      <c r="Z242" s="22"/>
      <c r="AA242" s="13"/>
      <c r="AB242" s="13"/>
      <c r="AC242" s="13"/>
      <c r="AD242" s="13"/>
    </row>
    <row r="243" ht="12.75" customHeight="1">
      <c r="A243" s="13"/>
      <c r="B243" s="15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68"/>
      <c r="N243" s="13"/>
      <c r="O243" s="69"/>
      <c r="P243" s="13"/>
      <c r="Q243" s="13"/>
      <c r="R243" s="13"/>
      <c r="S243" s="13"/>
      <c r="T243" s="25"/>
      <c r="U243" s="25"/>
      <c r="V243" s="25"/>
      <c r="W243" s="70"/>
      <c r="X243" s="25"/>
      <c r="Y243" s="25"/>
      <c r="Z243" s="22"/>
      <c r="AA243" s="13"/>
      <c r="AB243" s="13"/>
      <c r="AC243" s="13"/>
      <c r="AD243" s="13"/>
    </row>
    <row r="244" ht="12.75" customHeight="1">
      <c r="A244" s="13"/>
      <c r="B244" s="15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68"/>
      <c r="N244" s="13"/>
      <c r="O244" s="69"/>
      <c r="P244" s="13"/>
      <c r="Q244" s="13"/>
      <c r="R244" s="13"/>
      <c r="S244" s="13"/>
      <c r="T244" s="25"/>
      <c r="U244" s="25"/>
      <c r="V244" s="25"/>
      <c r="W244" s="70"/>
      <c r="X244" s="25"/>
      <c r="Y244" s="25"/>
      <c r="Z244" s="22"/>
      <c r="AA244" s="13"/>
      <c r="AB244" s="13"/>
      <c r="AC244" s="13"/>
      <c r="AD244" s="13"/>
    </row>
    <row r="245" ht="12.75" customHeight="1">
      <c r="A245" s="13"/>
      <c r="B245" s="15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68"/>
      <c r="N245" s="13"/>
      <c r="O245" s="69"/>
      <c r="P245" s="13"/>
      <c r="Q245" s="13"/>
      <c r="R245" s="13"/>
      <c r="S245" s="13"/>
      <c r="T245" s="25"/>
      <c r="U245" s="25"/>
      <c r="V245" s="25"/>
      <c r="W245" s="70"/>
      <c r="X245" s="25"/>
      <c r="Y245" s="25"/>
      <c r="Z245" s="22"/>
      <c r="AA245" s="13"/>
      <c r="AB245" s="13"/>
      <c r="AC245" s="13"/>
      <c r="AD245" s="13"/>
    </row>
    <row r="246" ht="12.75" customHeight="1">
      <c r="A246" s="13"/>
      <c r="B246" s="15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68"/>
      <c r="N246" s="13"/>
      <c r="O246" s="69"/>
      <c r="P246" s="13"/>
      <c r="Q246" s="13"/>
      <c r="R246" s="13"/>
      <c r="S246" s="13"/>
      <c r="T246" s="25"/>
      <c r="U246" s="25"/>
      <c r="V246" s="25"/>
      <c r="W246" s="70"/>
      <c r="X246" s="25"/>
      <c r="Y246" s="25"/>
      <c r="Z246" s="22"/>
      <c r="AA246" s="13"/>
      <c r="AB246" s="13"/>
      <c r="AC246" s="13"/>
      <c r="AD246" s="13"/>
    </row>
    <row r="247" ht="12.75" customHeight="1">
      <c r="A247" s="13"/>
      <c r="B247" s="15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68"/>
      <c r="N247" s="13"/>
      <c r="O247" s="69"/>
      <c r="P247" s="13"/>
      <c r="Q247" s="13"/>
      <c r="R247" s="13"/>
      <c r="S247" s="13"/>
      <c r="T247" s="25"/>
      <c r="U247" s="25"/>
      <c r="V247" s="25"/>
      <c r="W247" s="70"/>
      <c r="X247" s="25"/>
      <c r="Y247" s="25"/>
      <c r="Z247" s="22"/>
      <c r="AA247" s="13"/>
      <c r="AB247" s="13"/>
      <c r="AC247" s="13"/>
      <c r="AD247" s="13"/>
    </row>
    <row r="248" ht="12.75" customHeight="1">
      <c r="A248" s="13"/>
      <c r="B248" s="15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68"/>
      <c r="N248" s="13"/>
      <c r="O248" s="69"/>
      <c r="P248" s="13"/>
      <c r="Q248" s="13"/>
      <c r="R248" s="13"/>
      <c r="S248" s="13"/>
      <c r="T248" s="25"/>
      <c r="U248" s="25"/>
      <c r="V248" s="25"/>
      <c r="W248" s="70"/>
      <c r="X248" s="25"/>
      <c r="Y248" s="25"/>
      <c r="Z248" s="22"/>
      <c r="AA248" s="13"/>
      <c r="AB248" s="13"/>
      <c r="AC248" s="13"/>
      <c r="AD248" s="13"/>
    </row>
    <row r="249" ht="12.75" customHeight="1">
      <c r="A249" s="13"/>
      <c r="B249" s="15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68"/>
      <c r="N249" s="13"/>
      <c r="O249" s="69"/>
      <c r="P249" s="13"/>
      <c r="Q249" s="13"/>
      <c r="R249" s="13"/>
      <c r="S249" s="13"/>
      <c r="T249" s="25"/>
      <c r="U249" s="25"/>
      <c r="V249" s="25"/>
      <c r="W249" s="70"/>
      <c r="X249" s="25"/>
      <c r="Y249" s="25"/>
      <c r="Z249" s="22"/>
      <c r="AA249" s="13"/>
      <c r="AB249" s="13"/>
      <c r="AC249" s="13"/>
      <c r="AD249" s="13"/>
    </row>
    <row r="250" ht="12.75" customHeight="1">
      <c r="A250" s="13"/>
      <c r="B250" s="15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68"/>
      <c r="N250" s="13"/>
      <c r="O250" s="69"/>
      <c r="P250" s="13"/>
      <c r="Q250" s="13"/>
      <c r="R250" s="13"/>
      <c r="S250" s="13"/>
      <c r="T250" s="25"/>
      <c r="U250" s="25"/>
      <c r="V250" s="25"/>
      <c r="W250" s="70"/>
      <c r="X250" s="25"/>
      <c r="Y250" s="25"/>
      <c r="Z250" s="22"/>
      <c r="AA250" s="13"/>
      <c r="AB250" s="13"/>
      <c r="AC250" s="13"/>
      <c r="AD250" s="13"/>
    </row>
    <row r="251" ht="12.75" customHeight="1">
      <c r="A251" s="13"/>
      <c r="B251" s="15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68"/>
      <c r="N251" s="13"/>
      <c r="O251" s="69"/>
      <c r="P251" s="13"/>
      <c r="Q251" s="13"/>
      <c r="R251" s="13"/>
      <c r="S251" s="13"/>
      <c r="T251" s="25"/>
      <c r="U251" s="25"/>
      <c r="V251" s="25"/>
      <c r="W251" s="70"/>
      <c r="X251" s="25"/>
      <c r="Y251" s="25"/>
      <c r="Z251" s="22"/>
      <c r="AA251" s="13"/>
      <c r="AB251" s="13"/>
      <c r="AC251" s="13"/>
      <c r="AD251" s="13"/>
    </row>
    <row r="252" ht="12.75" customHeight="1">
      <c r="A252" s="13"/>
      <c r="B252" s="15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68"/>
      <c r="N252" s="13"/>
      <c r="O252" s="69"/>
      <c r="P252" s="13"/>
      <c r="Q252" s="13"/>
      <c r="R252" s="13"/>
      <c r="S252" s="13"/>
      <c r="T252" s="25"/>
      <c r="U252" s="25"/>
      <c r="V252" s="25"/>
      <c r="W252" s="70"/>
      <c r="X252" s="25"/>
      <c r="Y252" s="25"/>
      <c r="Z252" s="22"/>
      <c r="AA252" s="13"/>
      <c r="AB252" s="13"/>
      <c r="AC252" s="13"/>
      <c r="AD252" s="13"/>
    </row>
    <row r="253" ht="12.75" customHeight="1">
      <c r="A253" s="13"/>
      <c r="B253" s="15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68"/>
      <c r="N253" s="13"/>
      <c r="O253" s="69"/>
      <c r="P253" s="13"/>
      <c r="Q253" s="13"/>
      <c r="R253" s="13"/>
      <c r="S253" s="13"/>
      <c r="T253" s="25"/>
      <c r="U253" s="25"/>
      <c r="V253" s="25"/>
      <c r="W253" s="70"/>
      <c r="X253" s="25"/>
      <c r="Y253" s="25"/>
      <c r="Z253" s="22"/>
      <c r="AA253" s="13"/>
      <c r="AB253" s="13"/>
      <c r="AC253" s="13"/>
      <c r="AD253" s="13"/>
    </row>
    <row r="254" ht="12.75" customHeight="1">
      <c r="A254" s="13"/>
      <c r="B254" s="15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68"/>
      <c r="N254" s="13"/>
      <c r="O254" s="69"/>
      <c r="P254" s="13"/>
      <c r="Q254" s="13"/>
      <c r="R254" s="13"/>
      <c r="S254" s="13"/>
      <c r="T254" s="25"/>
      <c r="U254" s="25"/>
      <c r="V254" s="25"/>
      <c r="W254" s="70"/>
      <c r="X254" s="25"/>
      <c r="Y254" s="25"/>
      <c r="Z254" s="22"/>
      <c r="AA254" s="13"/>
      <c r="AB254" s="13"/>
      <c r="AC254" s="13"/>
      <c r="AD254" s="13"/>
    </row>
    <row r="255" ht="12.75" customHeight="1">
      <c r="A255" s="13"/>
      <c r="B255" s="15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68"/>
      <c r="N255" s="13"/>
      <c r="O255" s="69"/>
      <c r="P255" s="13"/>
      <c r="Q255" s="13"/>
      <c r="R255" s="13"/>
      <c r="S255" s="13"/>
      <c r="T255" s="25"/>
      <c r="U255" s="25"/>
      <c r="V255" s="25"/>
      <c r="W255" s="70"/>
      <c r="X255" s="25"/>
      <c r="Y255" s="25"/>
      <c r="Z255" s="22"/>
      <c r="AA255" s="13"/>
      <c r="AB255" s="13"/>
      <c r="AC255" s="13"/>
      <c r="AD255" s="13"/>
    </row>
    <row r="256" ht="12.75" customHeight="1">
      <c r="A256" s="13"/>
      <c r="B256" s="15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68"/>
      <c r="N256" s="13"/>
      <c r="O256" s="69"/>
      <c r="P256" s="13"/>
      <c r="Q256" s="13"/>
      <c r="R256" s="13"/>
      <c r="S256" s="13"/>
      <c r="T256" s="25"/>
      <c r="U256" s="25"/>
      <c r="V256" s="25"/>
      <c r="W256" s="70"/>
      <c r="X256" s="25"/>
      <c r="Y256" s="25"/>
      <c r="Z256" s="22"/>
      <c r="AA256" s="13"/>
      <c r="AB256" s="13"/>
      <c r="AC256" s="13"/>
      <c r="AD256" s="13"/>
    </row>
    <row r="257" ht="12.75" customHeight="1">
      <c r="A257" s="13"/>
      <c r="B257" s="15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68"/>
      <c r="N257" s="13"/>
      <c r="O257" s="69"/>
      <c r="P257" s="13"/>
      <c r="Q257" s="13"/>
      <c r="R257" s="13"/>
      <c r="S257" s="13"/>
      <c r="T257" s="25"/>
      <c r="U257" s="25"/>
      <c r="V257" s="25"/>
      <c r="W257" s="70"/>
      <c r="X257" s="25"/>
      <c r="Y257" s="25"/>
      <c r="Z257" s="22"/>
      <c r="AA257" s="13"/>
      <c r="AB257" s="13"/>
      <c r="AC257" s="13"/>
      <c r="AD257" s="13"/>
    </row>
    <row r="258" ht="12.75" customHeight="1">
      <c r="A258" s="13"/>
      <c r="B258" s="15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68"/>
      <c r="N258" s="13"/>
      <c r="O258" s="69"/>
      <c r="P258" s="13"/>
      <c r="Q258" s="13"/>
      <c r="R258" s="13"/>
      <c r="S258" s="13"/>
      <c r="T258" s="25"/>
      <c r="U258" s="25"/>
      <c r="V258" s="25"/>
      <c r="W258" s="70"/>
      <c r="X258" s="25"/>
      <c r="Y258" s="25"/>
      <c r="Z258" s="22"/>
      <c r="AA258" s="13"/>
      <c r="AB258" s="13"/>
      <c r="AC258" s="13"/>
      <c r="AD258" s="13"/>
    </row>
    <row r="259" ht="12.75" customHeight="1">
      <c r="A259" s="13"/>
      <c r="B259" s="15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68"/>
      <c r="N259" s="13"/>
      <c r="O259" s="69"/>
      <c r="P259" s="13"/>
      <c r="Q259" s="13"/>
      <c r="R259" s="13"/>
      <c r="S259" s="13"/>
      <c r="T259" s="25"/>
      <c r="U259" s="25"/>
      <c r="V259" s="25"/>
      <c r="W259" s="70"/>
      <c r="X259" s="25"/>
      <c r="Y259" s="25"/>
      <c r="Z259" s="22"/>
      <c r="AA259" s="13"/>
      <c r="AB259" s="13"/>
      <c r="AC259" s="13"/>
      <c r="AD259" s="13"/>
    </row>
    <row r="260" ht="12.75" customHeight="1">
      <c r="A260" s="13"/>
      <c r="B260" s="15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68"/>
      <c r="N260" s="13"/>
      <c r="O260" s="69"/>
      <c r="P260" s="13"/>
      <c r="Q260" s="13"/>
      <c r="R260" s="13"/>
      <c r="S260" s="13"/>
      <c r="T260" s="25"/>
      <c r="U260" s="25"/>
      <c r="V260" s="25"/>
      <c r="W260" s="70"/>
      <c r="X260" s="25"/>
      <c r="Y260" s="25"/>
      <c r="Z260" s="22"/>
      <c r="AA260" s="13"/>
      <c r="AB260" s="13"/>
      <c r="AC260" s="13"/>
      <c r="AD260" s="13"/>
    </row>
    <row r="261" ht="12.75" customHeight="1">
      <c r="A261" s="13"/>
      <c r="B261" s="15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68"/>
      <c r="N261" s="13"/>
      <c r="O261" s="69"/>
      <c r="P261" s="13"/>
      <c r="Q261" s="13"/>
      <c r="R261" s="13"/>
      <c r="S261" s="13"/>
      <c r="T261" s="25"/>
      <c r="U261" s="25"/>
      <c r="V261" s="25"/>
      <c r="W261" s="70"/>
      <c r="X261" s="25"/>
      <c r="Y261" s="25"/>
      <c r="Z261" s="22"/>
      <c r="AA261" s="13"/>
      <c r="AB261" s="13"/>
      <c r="AC261" s="13"/>
      <c r="AD261" s="13"/>
    </row>
    <row r="262" ht="12.75" customHeight="1">
      <c r="A262" s="13"/>
      <c r="B262" s="15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68"/>
      <c r="N262" s="13"/>
      <c r="O262" s="69"/>
      <c r="P262" s="13"/>
      <c r="Q262" s="13"/>
      <c r="R262" s="13"/>
      <c r="S262" s="13"/>
      <c r="T262" s="25"/>
      <c r="U262" s="25"/>
      <c r="V262" s="25"/>
      <c r="W262" s="70"/>
      <c r="X262" s="25"/>
      <c r="Y262" s="25"/>
      <c r="Z262" s="22"/>
      <c r="AA262" s="13"/>
      <c r="AB262" s="13"/>
      <c r="AC262" s="13"/>
      <c r="AD262" s="13"/>
    </row>
    <row r="263" ht="12.75" customHeight="1">
      <c r="A263" s="13"/>
      <c r="B263" s="15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68"/>
      <c r="N263" s="13"/>
      <c r="O263" s="69"/>
      <c r="P263" s="13"/>
      <c r="Q263" s="13"/>
      <c r="R263" s="13"/>
      <c r="S263" s="13"/>
      <c r="T263" s="25"/>
      <c r="U263" s="25"/>
      <c r="V263" s="25"/>
      <c r="W263" s="70"/>
      <c r="X263" s="25"/>
      <c r="Y263" s="25"/>
      <c r="Z263" s="22"/>
      <c r="AA263" s="13"/>
      <c r="AB263" s="13"/>
      <c r="AC263" s="13"/>
      <c r="AD263" s="13"/>
    </row>
    <row r="264" ht="12.75" customHeight="1">
      <c r="A264" s="13"/>
      <c r="B264" s="15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68"/>
      <c r="N264" s="13"/>
      <c r="O264" s="69"/>
      <c r="P264" s="13"/>
      <c r="Q264" s="13"/>
      <c r="R264" s="13"/>
      <c r="S264" s="13"/>
      <c r="T264" s="25"/>
      <c r="U264" s="25"/>
      <c r="V264" s="25"/>
      <c r="W264" s="70"/>
      <c r="X264" s="25"/>
      <c r="Y264" s="25"/>
      <c r="Z264" s="22"/>
      <c r="AA264" s="13"/>
      <c r="AB264" s="13"/>
      <c r="AC264" s="13"/>
      <c r="AD264" s="13"/>
    </row>
    <row r="265" ht="12.75" customHeight="1">
      <c r="A265" s="13"/>
      <c r="B265" s="15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68"/>
      <c r="N265" s="13"/>
      <c r="O265" s="69"/>
      <c r="P265" s="13"/>
      <c r="Q265" s="13"/>
      <c r="R265" s="13"/>
      <c r="S265" s="13"/>
      <c r="T265" s="25"/>
      <c r="U265" s="25"/>
      <c r="V265" s="25"/>
      <c r="W265" s="70"/>
      <c r="X265" s="25"/>
      <c r="Y265" s="25"/>
      <c r="Z265" s="22"/>
      <c r="AA265" s="13"/>
      <c r="AB265" s="13"/>
      <c r="AC265" s="13"/>
      <c r="AD265" s="13"/>
    </row>
    <row r="266" ht="12.75" customHeight="1">
      <c r="A266" s="13"/>
      <c r="B266" s="15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68"/>
      <c r="N266" s="13"/>
      <c r="O266" s="69"/>
      <c r="P266" s="13"/>
      <c r="Q266" s="13"/>
      <c r="R266" s="13"/>
      <c r="S266" s="13"/>
      <c r="T266" s="25"/>
      <c r="U266" s="25"/>
      <c r="V266" s="25"/>
      <c r="W266" s="70"/>
      <c r="X266" s="25"/>
      <c r="Y266" s="25"/>
      <c r="Z266" s="22"/>
      <c r="AA266" s="13"/>
      <c r="AB266" s="13"/>
      <c r="AC266" s="13"/>
      <c r="AD266" s="13"/>
    </row>
    <row r="267" ht="12.75" customHeight="1">
      <c r="A267" s="13"/>
      <c r="B267" s="15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68"/>
      <c r="N267" s="13"/>
      <c r="O267" s="69"/>
      <c r="P267" s="13"/>
      <c r="Q267" s="13"/>
      <c r="R267" s="13"/>
      <c r="S267" s="13"/>
      <c r="T267" s="25"/>
      <c r="U267" s="25"/>
      <c r="V267" s="25"/>
      <c r="W267" s="70"/>
      <c r="X267" s="25"/>
      <c r="Y267" s="25"/>
      <c r="Z267" s="22"/>
      <c r="AA267" s="13"/>
      <c r="AB267" s="13"/>
      <c r="AC267" s="13"/>
      <c r="AD267" s="13"/>
    </row>
    <row r="268" ht="12.75" customHeight="1">
      <c r="A268" s="13"/>
      <c r="B268" s="15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68"/>
      <c r="N268" s="13"/>
      <c r="O268" s="69"/>
      <c r="P268" s="13"/>
      <c r="Q268" s="13"/>
      <c r="R268" s="13"/>
      <c r="S268" s="13"/>
      <c r="T268" s="25"/>
      <c r="U268" s="25"/>
      <c r="V268" s="25"/>
      <c r="W268" s="70"/>
      <c r="X268" s="25"/>
      <c r="Y268" s="25"/>
      <c r="Z268" s="22"/>
      <c r="AA268" s="13"/>
      <c r="AB268" s="13"/>
      <c r="AC268" s="13"/>
      <c r="AD268" s="13"/>
    </row>
    <row r="269" ht="12.75" customHeight="1">
      <c r="A269" s="13"/>
      <c r="B269" s="15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68"/>
      <c r="N269" s="13"/>
      <c r="O269" s="69"/>
      <c r="P269" s="13"/>
      <c r="Q269" s="13"/>
      <c r="R269" s="13"/>
      <c r="S269" s="13"/>
      <c r="T269" s="25"/>
      <c r="U269" s="25"/>
      <c r="V269" s="25"/>
      <c r="W269" s="70"/>
      <c r="X269" s="25"/>
      <c r="Y269" s="25"/>
      <c r="Z269" s="22"/>
      <c r="AA269" s="13"/>
      <c r="AB269" s="13"/>
      <c r="AC269" s="13"/>
      <c r="AD269" s="13"/>
    </row>
    <row r="270" ht="12.75" customHeight="1">
      <c r="A270" s="13"/>
      <c r="B270" s="15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68"/>
      <c r="N270" s="13"/>
      <c r="O270" s="69"/>
      <c r="P270" s="13"/>
      <c r="Q270" s="13"/>
      <c r="R270" s="13"/>
      <c r="S270" s="13"/>
      <c r="T270" s="25"/>
      <c r="U270" s="25"/>
      <c r="V270" s="25"/>
      <c r="W270" s="70"/>
      <c r="X270" s="25"/>
      <c r="Y270" s="25"/>
      <c r="Z270" s="22"/>
      <c r="AA270" s="13"/>
      <c r="AB270" s="13"/>
      <c r="AC270" s="13"/>
      <c r="AD270" s="13"/>
    </row>
    <row r="271" ht="12.75" customHeight="1">
      <c r="A271" s="13"/>
      <c r="B271" s="15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68"/>
      <c r="N271" s="13"/>
      <c r="O271" s="69"/>
      <c r="P271" s="13"/>
      <c r="Q271" s="13"/>
      <c r="R271" s="13"/>
      <c r="S271" s="13"/>
      <c r="T271" s="25"/>
      <c r="U271" s="25"/>
      <c r="V271" s="25"/>
      <c r="W271" s="70"/>
      <c r="X271" s="25"/>
      <c r="Y271" s="25"/>
      <c r="Z271" s="22"/>
      <c r="AA271" s="13"/>
      <c r="AB271" s="13"/>
      <c r="AC271" s="13"/>
      <c r="AD271" s="13"/>
    </row>
    <row r="272" ht="12.75" customHeight="1">
      <c r="A272" s="13"/>
      <c r="B272" s="15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68"/>
      <c r="N272" s="13"/>
      <c r="O272" s="69"/>
      <c r="P272" s="13"/>
      <c r="Q272" s="13"/>
      <c r="R272" s="13"/>
      <c r="S272" s="13"/>
      <c r="T272" s="25"/>
      <c r="U272" s="25"/>
      <c r="V272" s="25"/>
      <c r="W272" s="70"/>
      <c r="X272" s="25"/>
      <c r="Y272" s="25"/>
      <c r="Z272" s="22"/>
      <c r="AA272" s="13"/>
      <c r="AB272" s="13"/>
      <c r="AC272" s="13"/>
      <c r="AD272" s="13"/>
    </row>
    <row r="273" ht="12.75" customHeight="1">
      <c r="A273" s="13"/>
      <c r="B273" s="15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68"/>
      <c r="N273" s="13"/>
      <c r="O273" s="69"/>
      <c r="P273" s="13"/>
      <c r="Q273" s="13"/>
      <c r="R273" s="13"/>
      <c r="S273" s="13"/>
      <c r="T273" s="25"/>
      <c r="U273" s="25"/>
      <c r="V273" s="25"/>
      <c r="W273" s="70"/>
      <c r="X273" s="25"/>
      <c r="Y273" s="25"/>
      <c r="Z273" s="22"/>
      <c r="AA273" s="13"/>
      <c r="AB273" s="13"/>
      <c r="AC273" s="13"/>
      <c r="AD273" s="13"/>
    </row>
    <row r="274" ht="12.75" customHeight="1">
      <c r="A274" s="13"/>
      <c r="B274" s="15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68"/>
      <c r="N274" s="13"/>
      <c r="O274" s="69"/>
      <c r="P274" s="13"/>
      <c r="Q274" s="13"/>
      <c r="R274" s="13"/>
      <c r="S274" s="13"/>
      <c r="T274" s="25"/>
      <c r="U274" s="25"/>
      <c r="V274" s="25"/>
      <c r="W274" s="70"/>
      <c r="X274" s="25"/>
      <c r="Y274" s="25"/>
      <c r="Z274" s="22"/>
      <c r="AA274" s="13"/>
      <c r="AB274" s="13"/>
      <c r="AC274" s="13"/>
      <c r="AD274" s="13"/>
    </row>
    <row r="275" ht="12.75" customHeight="1">
      <c r="A275" s="13"/>
      <c r="B275" s="15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68"/>
      <c r="N275" s="13"/>
      <c r="O275" s="69"/>
      <c r="P275" s="13"/>
      <c r="Q275" s="13"/>
      <c r="R275" s="13"/>
      <c r="S275" s="13"/>
      <c r="T275" s="25"/>
      <c r="U275" s="25"/>
      <c r="V275" s="25"/>
      <c r="W275" s="70"/>
      <c r="X275" s="25"/>
      <c r="Y275" s="25"/>
      <c r="Z275" s="22"/>
      <c r="AA275" s="13"/>
      <c r="AB275" s="13"/>
      <c r="AC275" s="13"/>
      <c r="AD275" s="13"/>
    </row>
    <row r="276" ht="12.75" customHeight="1">
      <c r="A276" s="13"/>
      <c r="B276" s="15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68"/>
      <c r="N276" s="13"/>
      <c r="O276" s="69"/>
      <c r="P276" s="13"/>
      <c r="Q276" s="13"/>
      <c r="R276" s="13"/>
      <c r="S276" s="13"/>
      <c r="T276" s="25"/>
      <c r="U276" s="25"/>
      <c r="V276" s="25"/>
      <c r="W276" s="70"/>
      <c r="X276" s="25"/>
      <c r="Y276" s="25"/>
      <c r="Z276" s="22"/>
      <c r="AA276" s="13"/>
      <c r="AB276" s="13"/>
      <c r="AC276" s="13"/>
      <c r="AD276" s="13"/>
    </row>
    <row r="277" ht="12.75" customHeight="1">
      <c r="A277" s="13"/>
      <c r="B277" s="15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68"/>
      <c r="N277" s="13"/>
      <c r="O277" s="69"/>
      <c r="P277" s="13"/>
      <c r="Q277" s="13"/>
      <c r="R277" s="13"/>
      <c r="S277" s="13"/>
      <c r="T277" s="25"/>
      <c r="U277" s="25"/>
      <c r="V277" s="25"/>
      <c r="W277" s="70"/>
      <c r="X277" s="25"/>
      <c r="Y277" s="25"/>
      <c r="Z277" s="22"/>
      <c r="AA277" s="13"/>
      <c r="AB277" s="13"/>
      <c r="AC277" s="13"/>
      <c r="AD277" s="13"/>
    </row>
    <row r="278" ht="12.75" customHeight="1">
      <c r="A278" s="13"/>
      <c r="B278" s="15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68"/>
      <c r="N278" s="13"/>
      <c r="O278" s="69"/>
      <c r="P278" s="13"/>
      <c r="Q278" s="13"/>
      <c r="R278" s="13"/>
      <c r="S278" s="13"/>
      <c r="T278" s="25"/>
      <c r="U278" s="25"/>
      <c r="V278" s="25"/>
      <c r="W278" s="70"/>
      <c r="X278" s="25"/>
      <c r="Y278" s="25"/>
      <c r="Z278" s="22"/>
      <c r="AA278" s="13"/>
      <c r="AB278" s="13"/>
      <c r="AC278" s="13"/>
      <c r="AD278" s="13"/>
    </row>
    <row r="279" ht="12.75" customHeight="1">
      <c r="A279" s="13"/>
      <c r="B279" s="15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68"/>
      <c r="N279" s="13"/>
      <c r="O279" s="69"/>
      <c r="P279" s="13"/>
      <c r="Q279" s="13"/>
      <c r="R279" s="13"/>
      <c r="S279" s="13"/>
      <c r="T279" s="25"/>
      <c r="U279" s="25"/>
      <c r="V279" s="25"/>
      <c r="W279" s="70"/>
      <c r="X279" s="25"/>
      <c r="Y279" s="25"/>
      <c r="Z279" s="22"/>
      <c r="AA279" s="13"/>
      <c r="AB279" s="13"/>
      <c r="AC279" s="13"/>
      <c r="AD279" s="13"/>
    </row>
    <row r="280" ht="12.75" customHeight="1">
      <c r="A280" s="13"/>
      <c r="B280" s="15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68"/>
      <c r="N280" s="13"/>
      <c r="O280" s="69"/>
      <c r="P280" s="13"/>
      <c r="Q280" s="13"/>
      <c r="R280" s="13"/>
      <c r="S280" s="13"/>
      <c r="T280" s="25"/>
      <c r="U280" s="25"/>
      <c r="V280" s="25"/>
      <c r="W280" s="70"/>
      <c r="X280" s="25"/>
      <c r="Y280" s="25"/>
      <c r="Z280" s="22"/>
      <c r="AA280" s="13"/>
      <c r="AB280" s="13"/>
      <c r="AC280" s="13"/>
      <c r="AD280" s="13"/>
    </row>
    <row r="281" ht="12.75" customHeight="1">
      <c r="A281" s="13"/>
      <c r="B281" s="15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68"/>
      <c r="N281" s="13"/>
      <c r="O281" s="69"/>
      <c r="P281" s="13"/>
      <c r="Q281" s="13"/>
      <c r="R281" s="13"/>
      <c r="S281" s="13"/>
      <c r="T281" s="25"/>
      <c r="U281" s="25"/>
      <c r="V281" s="25"/>
      <c r="W281" s="70"/>
      <c r="X281" s="25"/>
      <c r="Y281" s="25"/>
      <c r="Z281" s="22"/>
      <c r="AA281" s="13"/>
      <c r="AB281" s="13"/>
      <c r="AC281" s="13"/>
      <c r="AD281" s="13"/>
    </row>
    <row r="282" ht="12.75" customHeight="1">
      <c r="A282" s="13"/>
      <c r="B282" s="15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68"/>
      <c r="N282" s="13"/>
      <c r="O282" s="69"/>
      <c r="P282" s="13"/>
      <c r="Q282" s="13"/>
      <c r="R282" s="13"/>
      <c r="S282" s="13"/>
      <c r="T282" s="25"/>
      <c r="U282" s="25"/>
      <c r="V282" s="25"/>
      <c r="W282" s="70"/>
      <c r="X282" s="25"/>
      <c r="Y282" s="25"/>
      <c r="Z282" s="22"/>
      <c r="AA282" s="13"/>
      <c r="AB282" s="13"/>
      <c r="AC282" s="13"/>
      <c r="AD282" s="13"/>
    </row>
    <row r="283" ht="12.75" customHeight="1">
      <c r="A283" s="13"/>
      <c r="B283" s="15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68"/>
      <c r="N283" s="13"/>
      <c r="O283" s="69"/>
      <c r="P283" s="13"/>
      <c r="Q283" s="13"/>
      <c r="R283" s="13"/>
      <c r="S283" s="13"/>
      <c r="T283" s="25"/>
      <c r="U283" s="25"/>
      <c r="V283" s="25"/>
      <c r="W283" s="70"/>
      <c r="X283" s="25"/>
      <c r="Y283" s="25"/>
      <c r="Z283" s="22"/>
      <c r="AA283" s="13"/>
      <c r="AB283" s="13"/>
      <c r="AC283" s="13"/>
      <c r="AD283" s="13"/>
    </row>
    <row r="284" ht="12.75" customHeight="1">
      <c r="A284" s="13"/>
      <c r="B284" s="15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68"/>
      <c r="N284" s="13"/>
      <c r="O284" s="69"/>
      <c r="P284" s="13"/>
      <c r="Q284" s="13"/>
      <c r="R284" s="13"/>
      <c r="S284" s="13"/>
      <c r="T284" s="25"/>
      <c r="U284" s="25"/>
      <c r="V284" s="25"/>
      <c r="W284" s="70"/>
      <c r="X284" s="25"/>
      <c r="Y284" s="25"/>
      <c r="Z284" s="22"/>
      <c r="AA284" s="13"/>
      <c r="AB284" s="13"/>
      <c r="AC284" s="13"/>
      <c r="AD284" s="13"/>
    </row>
    <row r="285" ht="12.75" customHeight="1">
      <c r="A285" s="13"/>
      <c r="B285" s="15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68"/>
      <c r="N285" s="13"/>
      <c r="O285" s="69"/>
      <c r="P285" s="13"/>
      <c r="Q285" s="13"/>
      <c r="R285" s="13"/>
      <c r="S285" s="13"/>
      <c r="T285" s="25"/>
      <c r="U285" s="25"/>
      <c r="V285" s="25"/>
      <c r="W285" s="70"/>
      <c r="X285" s="25"/>
      <c r="Y285" s="25"/>
      <c r="Z285" s="22"/>
      <c r="AA285" s="13"/>
      <c r="AB285" s="13"/>
      <c r="AC285" s="13"/>
      <c r="AD285" s="13"/>
    </row>
    <row r="286" ht="12.75" customHeight="1">
      <c r="A286" s="13"/>
      <c r="B286" s="15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68"/>
      <c r="N286" s="13"/>
      <c r="O286" s="69"/>
      <c r="P286" s="13"/>
      <c r="Q286" s="13"/>
      <c r="R286" s="13"/>
      <c r="S286" s="13"/>
      <c r="T286" s="25"/>
      <c r="U286" s="25"/>
      <c r="V286" s="25"/>
      <c r="W286" s="70"/>
      <c r="X286" s="25"/>
      <c r="Y286" s="25"/>
      <c r="Z286" s="22"/>
      <c r="AA286" s="13"/>
      <c r="AB286" s="13"/>
      <c r="AC286" s="13"/>
      <c r="AD286" s="13"/>
    </row>
    <row r="287" ht="12.75" customHeight="1">
      <c r="A287" s="13"/>
      <c r="B287" s="15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68"/>
      <c r="N287" s="13"/>
      <c r="O287" s="69"/>
      <c r="P287" s="13"/>
      <c r="Q287" s="13"/>
      <c r="R287" s="13"/>
      <c r="S287" s="13"/>
      <c r="T287" s="25"/>
      <c r="U287" s="25"/>
      <c r="V287" s="25"/>
      <c r="W287" s="70"/>
      <c r="X287" s="25"/>
      <c r="Y287" s="25"/>
      <c r="Z287" s="22"/>
      <c r="AA287" s="13"/>
      <c r="AB287" s="13"/>
      <c r="AC287" s="13"/>
      <c r="AD287" s="13"/>
    </row>
    <row r="288" ht="12.75" customHeight="1">
      <c r="A288" s="13"/>
      <c r="B288" s="15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68"/>
      <c r="N288" s="13"/>
      <c r="O288" s="69"/>
      <c r="P288" s="13"/>
      <c r="Q288" s="13"/>
      <c r="R288" s="13"/>
      <c r="S288" s="13"/>
      <c r="T288" s="25"/>
      <c r="U288" s="25"/>
      <c r="V288" s="25"/>
      <c r="W288" s="70"/>
      <c r="X288" s="25"/>
      <c r="Y288" s="25"/>
      <c r="Z288" s="22"/>
      <c r="AA288" s="13"/>
      <c r="AB288" s="13"/>
      <c r="AC288" s="13"/>
      <c r="AD288" s="13"/>
    </row>
    <row r="289" ht="12.75" customHeight="1">
      <c r="A289" s="13"/>
      <c r="B289" s="15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68"/>
      <c r="N289" s="13"/>
      <c r="O289" s="69"/>
      <c r="P289" s="13"/>
      <c r="Q289" s="13"/>
      <c r="R289" s="13"/>
      <c r="S289" s="13"/>
      <c r="T289" s="25"/>
      <c r="U289" s="25"/>
      <c r="V289" s="25"/>
      <c r="W289" s="70"/>
      <c r="X289" s="25"/>
      <c r="Y289" s="25"/>
      <c r="Z289" s="22"/>
      <c r="AA289" s="13"/>
      <c r="AB289" s="13"/>
      <c r="AC289" s="13"/>
      <c r="AD289" s="13"/>
    </row>
    <row r="290" ht="12.75" customHeight="1">
      <c r="A290" s="13"/>
      <c r="B290" s="15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68"/>
      <c r="N290" s="13"/>
      <c r="O290" s="69"/>
      <c r="P290" s="13"/>
      <c r="Q290" s="13"/>
      <c r="R290" s="13"/>
      <c r="S290" s="13"/>
      <c r="T290" s="25"/>
      <c r="U290" s="25"/>
      <c r="V290" s="25"/>
      <c r="W290" s="70"/>
      <c r="X290" s="25"/>
      <c r="Y290" s="25"/>
      <c r="Z290" s="22"/>
      <c r="AA290" s="13"/>
      <c r="AB290" s="13"/>
      <c r="AC290" s="13"/>
      <c r="AD290" s="13"/>
    </row>
    <row r="291" ht="12.75" customHeight="1">
      <c r="A291" s="13"/>
      <c r="B291" s="15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68"/>
      <c r="N291" s="13"/>
      <c r="O291" s="69"/>
      <c r="P291" s="13"/>
      <c r="Q291" s="13"/>
      <c r="R291" s="13"/>
      <c r="S291" s="13"/>
      <c r="T291" s="25"/>
      <c r="U291" s="25"/>
      <c r="V291" s="25"/>
      <c r="W291" s="70"/>
      <c r="X291" s="25"/>
      <c r="Y291" s="25"/>
      <c r="Z291" s="22"/>
      <c r="AA291" s="13"/>
      <c r="AB291" s="13"/>
      <c r="AC291" s="13"/>
      <c r="AD291" s="13"/>
    </row>
    <row r="292" ht="12.75" customHeight="1">
      <c r="A292" s="13"/>
      <c r="B292" s="15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68"/>
      <c r="N292" s="13"/>
      <c r="O292" s="69"/>
      <c r="P292" s="13"/>
      <c r="Q292" s="13"/>
      <c r="R292" s="13"/>
      <c r="S292" s="13"/>
      <c r="T292" s="25"/>
      <c r="U292" s="25"/>
      <c r="V292" s="25"/>
      <c r="W292" s="70"/>
      <c r="X292" s="25"/>
      <c r="Y292" s="25"/>
      <c r="Z292" s="22"/>
      <c r="AA292" s="13"/>
      <c r="AB292" s="13"/>
      <c r="AC292" s="13"/>
      <c r="AD292" s="13"/>
    </row>
    <row r="293" ht="12.75" customHeight="1">
      <c r="A293" s="13"/>
      <c r="B293" s="15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68"/>
      <c r="N293" s="13"/>
      <c r="O293" s="69"/>
      <c r="P293" s="13"/>
      <c r="Q293" s="13"/>
      <c r="R293" s="13"/>
      <c r="S293" s="13"/>
      <c r="T293" s="25"/>
      <c r="U293" s="25"/>
      <c r="V293" s="25"/>
      <c r="W293" s="70"/>
      <c r="X293" s="25"/>
      <c r="Y293" s="25"/>
      <c r="Z293" s="22"/>
      <c r="AA293" s="13"/>
      <c r="AB293" s="13"/>
      <c r="AC293" s="13"/>
      <c r="AD293" s="13"/>
    </row>
    <row r="294" ht="12.75" customHeight="1">
      <c r="A294" s="13"/>
      <c r="B294" s="15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68"/>
      <c r="N294" s="13"/>
      <c r="O294" s="69"/>
      <c r="P294" s="13"/>
      <c r="Q294" s="13"/>
      <c r="R294" s="13"/>
      <c r="S294" s="13"/>
      <c r="T294" s="25"/>
      <c r="U294" s="25"/>
      <c r="V294" s="25"/>
      <c r="W294" s="70"/>
      <c r="X294" s="25"/>
      <c r="Y294" s="25"/>
      <c r="Z294" s="22"/>
      <c r="AA294" s="13"/>
      <c r="AB294" s="13"/>
      <c r="AC294" s="13"/>
      <c r="AD294" s="13"/>
    </row>
    <row r="295" ht="12.75" customHeight="1">
      <c r="A295" s="13"/>
      <c r="B295" s="15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68"/>
      <c r="N295" s="13"/>
      <c r="O295" s="69"/>
      <c r="P295" s="13"/>
      <c r="Q295" s="13"/>
      <c r="R295" s="13"/>
      <c r="S295" s="13"/>
      <c r="T295" s="25"/>
      <c r="U295" s="25"/>
      <c r="V295" s="25"/>
      <c r="W295" s="70"/>
      <c r="X295" s="25"/>
      <c r="Y295" s="25"/>
      <c r="Z295" s="22"/>
      <c r="AA295" s="13"/>
      <c r="AB295" s="13"/>
      <c r="AC295" s="13"/>
      <c r="AD295" s="13"/>
    </row>
    <row r="296" ht="12.75" customHeight="1">
      <c r="A296" s="13"/>
      <c r="B296" s="15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68"/>
      <c r="N296" s="13"/>
      <c r="O296" s="69"/>
      <c r="P296" s="13"/>
      <c r="Q296" s="13"/>
      <c r="R296" s="13"/>
      <c r="S296" s="13"/>
      <c r="T296" s="25"/>
      <c r="U296" s="25"/>
      <c r="V296" s="25"/>
      <c r="W296" s="70"/>
      <c r="X296" s="25"/>
      <c r="Y296" s="25"/>
      <c r="Z296" s="22"/>
      <c r="AA296" s="13"/>
      <c r="AB296" s="13"/>
      <c r="AC296" s="13"/>
      <c r="AD296" s="13"/>
    </row>
    <row r="297" ht="12.75" customHeight="1">
      <c r="A297" s="13"/>
      <c r="B297" s="15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68"/>
      <c r="N297" s="13"/>
      <c r="O297" s="69"/>
      <c r="P297" s="13"/>
      <c r="Q297" s="13"/>
      <c r="R297" s="13"/>
      <c r="S297" s="13"/>
      <c r="T297" s="25"/>
      <c r="U297" s="25"/>
      <c r="V297" s="25"/>
      <c r="W297" s="70"/>
      <c r="X297" s="25"/>
      <c r="Y297" s="25"/>
      <c r="Z297" s="22"/>
      <c r="AA297" s="13"/>
      <c r="AB297" s="13"/>
      <c r="AC297" s="13"/>
      <c r="AD297" s="13"/>
    </row>
    <row r="298" ht="12.75" customHeight="1">
      <c r="A298" s="13"/>
      <c r="B298" s="15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68"/>
      <c r="N298" s="13"/>
      <c r="O298" s="69"/>
      <c r="P298" s="13"/>
      <c r="Q298" s="13"/>
      <c r="R298" s="13"/>
      <c r="S298" s="13"/>
      <c r="T298" s="25"/>
      <c r="U298" s="25"/>
      <c r="V298" s="25"/>
      <c r="W298" s="70"/>
      <c r="X298" s="25"/>
      <c r="Y298" s="25"/>
      <c r="Z298" s="22"/>
      <c r="AA298" s="13"/>
      <c r="AB298" s="13"/>
      <c r="AC298" s="13"/>
      <c r="AD298" s="13"/>
    </row>
    <row r="299" ht="12.75" customHeight="1">
      <c r="A299" s="13"/>
      <c r="B299" s="15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68"/>
      <c r="N299" s="13"/>
      <c r="O299" s="69"/>
      <c r="P299" s="13"/>
      <c r="Q299" s="13"/>
      <c r="R299" s="13"/>
      <c r="S299" s="13"/>
      <c r="T299" s="25"/>
      <c r="U299" s="25"/>
      <c r="V299" s="25"/>
      <c r="W299" s="70"/>
      <c r="X299" s="25"/>
      <c r="Y299" s="25"/>
      <c r="Z299" s="22"/>
      <c r="AA299" s="13"/>
      <c r="AB299" s="13"/>
      <c r="AC299" s="13"/>
      <c r="AD299" s="13"/>
    </row>
    <row r="300" ht="12.75" customHeight="1">
      <c r="A300" s="13"/>
      <c r="B300" s="15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68"/>
      <c r="N300" s="13"/>
      <c r="O300" s="69"/>
      <c r="P300" s="13"/>
      <c r="Q300" s="13"/>
      <c r="R300" s="13"/>
      <c r="S300" s="13"/>
      <c r="T300" s="25"/>
      <c r="U300" s="25"/>
      <c r="V300" s="25"/>
      <c r="W300" s="70"/>
      <c r="X300" s="25"/>
      <c r="Y300" s="25"/>
      <c r="Z300" s="22"/>
      <c r="AA300" s="13"/>
      <c r="AB300" s="13"/>
      <c r="AC300" s="13"/>
      <c r="AD300" s="13"/>
    </row>
    <row r="301" ht="12.75" customHeight="1">
      <c r="A301" s="13"/>
      <c r="B301" s="15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68"/>
      <c r="N301" s="13"/>
      <c r="O301" s="69"/>
      <c r="P301" s="13"/>
      <c r="Q301" s="13"/>
      <c r="R301" s="13"/>
      <c r="S301" s="13"/>
      <c r="T301" s="25"/>
      <c r="U301" s="25"/>
      <c r="V301" s="25"/>
      <c r="W301" s="70"/>
      <c r="X301" s="25"/>
      <c r="Y301" s="25"/>
      <c r="Z301" s="22"/>
      <c r="AA301" s="13"/>
      <c r="AB301" s="13"/>
      <c r="AC301" s="13"/>
      <c r="AD301" s="13"/>
    </row>
    <row r="302" ht="12.75" customHeight="1">
      <c r="A302" s="13"/>
      <c r="B302" s="15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68"/>
      <c r="N302" s="13"/>
      <c r="O302" s="69"/>
      <c r="P302" s="13"/>
      <c r="Q302" s="13"/>
      <c r="R302" s="13"/>
      <c r="S302" s="13"/>
      <c r="T302" s="25"/>
      <c r="U302" s="25"/>
      <c r="V302" s="25"/>
      <c r="W302" s="70"/>
      <c r="X302" s="25"/>
      <c r="Y302" s="25"/>
      <c r="Z302" s="22"/>
      <c r="AA302" s="13"/>
      <c r="AB302" s="13"/>
      <c r="AC302" s="13"/>
      <c r="AD302" s="13"/>
    </row>
    <row r="303" ht="12.75" customHeight="1">
      <c r="A303" s="13"/>
      <c r="B303" s="15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68"/>
      <c r="N303" s="13"/>
      <c r="O303" s="69"/>
      <c r="P303" s="13"/>
      <c r="Q303" s="13"/>
      <c r="R303" s="13"/>
      <c r="S303" s="13"/>
      <c r="T303" s="25"/>
      <c r="U303" s="25"/>
      <c r="V303" s="25"/>
      <c r="W303" s="70"/>
      <c r="X303" s="25"/>
      <c r="Y303" s="25"/>
      <c r="Z303" s="22"/>
      <c r="AA303" s="13"/>
      <c r="AB303" s="13"/>
      <c r="AC303" s="13"/>
      <c r="AD303" s="13"/>
    </row>
    <row r="304" ht="12.75" customHeight="1">
      <c r="A304" s="13"/>
      <c r="B304" s="15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68"/>
      <c r="N304" s="13"/>
      <c r="O304" s="69"/>
      <c r="P304" s="13"/>
      <c r="Q304" s="13"/>
      <c r="R304" s="13"/>
      <c r="S304" s="13"/>
      <c r="T304" s="25"/>
      <c r="U304" s="25"/>
      <c r="V304" s="25"/>
      <c r="W304" s="70"/>
      <c r="X304" s="25"/>
      <c r="Y304" s="25"/>
      <c r="Z304" s="22"/>
      <c r="AA304" s="13"/>
      <c r="AB304" s="13"/>
      <c r="AC304" s="13"/>
      <c r="AD304" s="13"/>
    </row>
    <row r="305" ht="12.75" customHeight="1">
      <c r="A305" s="13"/>
      <c r="B305" s="15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68"/>
      <c r="N305" s="13"/>
      <c r="O305" s="69"/>
      <c r="P305" s="13"/>
      <c r="Q305" s="13"/>
      <c r="R305" s="13"/>
      <c r="S305" s="13"/>
      <c r="T305" s="25"/>
      <c r="U305" s="25"/>
      <c r="V305" s="25"/>
      <c r="W305" s="70"/>
      <c r="X305" s="25"/>
      <c r="Y305" s="25"/>
      <c r="Z305" s="22"/>
      <c r="AA305" s="13"/>
      <c r="AB305" s="13"/>
      <c r="AC305" s="13"/>
      <c r="AD305" s="13"/>
    </row>
    <row r="306" ht="12.75" customHeight="1">
      <c r="A306" s="13"/>
      <c r="B306" s="15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68"/>
      <c r="N306" s="13"/>
      <c r="O306" s="69"/>
      <c r="P306" s="13"/>
      <c r="Q306" s="13"/>
      <c r="R306" s="13"/>
      <c r="S306" s="13"/>
      <c r="T306" s="25"/>
      <c r="U306" s="25"/>
      <c r="V306" s="25"/>
      <c r="W306" s="70"/>
      <c r="X306" s="25"/>
      <c r="Y306" s="25"/>
      <c r="Z306" s="22"/>
      <c r="AA306" s="13"/>
      <c r="AB306" s="13"/>
      <c r="AC306" s="13"/>
      <c r="AD306" s="13"/>
    </row>
    <row r="307" ht="12.75" customHeight="1">
      <c r="A307" s="13"/>
      <c r="B307" s="15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68"/>
      <c r="N307" s="13"/>
      <c r="O307" s="69"/>
      <c r="P307" s="13"/>
      <c r="Q307" s="13"/>
      <c r="R307" s="13"/>
      <c r="S307" s="13"/>
      <c r="T307" s="25"/>
      <c r="U307" s="25"/>
      <c r="V307" s="25"/>
      <c r="W307" s="70"/>
      <c r="X307" s="25"/>
      <c r="Y307" s="25"/>
      <c r="Z307" s="22"/>
      <c r="AA307" s="13"/>
      <c r="AB307" s="13"/>
      <c r="AC307" s="13"/>
      <c r="AD307" s="13"/>
    </row>
    <row r="308" ht="12.75" customHeight="1">
      <c r="A308" s="13"/>
      <c r="B308" s="15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68"/>
      <c r="N308" s="13"/>
      <c r="O308" s="69"/>
      <c r="P308" s="13"/>
      <c r="Q308" s="13"/>
      <c r="R308" s="13"/>
      <c r="S308" s="13"/>
      <c r="T308" s="25"/>
      <c r="U308" s="25"/>
      <c r="V308" s="25"/>
      <c r="W308" s="70"/>
      <c r="X308" s="25"/>
      <c r="Y308" s="25"/>
      <c r="Z308" s="22"/>
      <c r="AA308" s="13"/>
      <c r="AB308" s="13"/>
      <c r="AC308" s="13"/>
      <c r="AD308" s="13"/>
    </row>
    <row r="309" ht="12.75" customHeight="1">
      <c r="A309" s="13"/>
      <c r="B309" s="15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68"/>
      <c r="N309" s="13"/>
      <c r="O309" s="69"/>
      <c r="P309" s="13"/>
      <c r="Q309" s="13"/>
      <c r="R309" s="13"/>
      <c r="S309" s="13"/>
      <c r="T309" s="25"/>
      <c r="U309" s="25"/>
      <c r="V309" s="25"/>
      <c r="W309" s="70"/>
      <c r="X309" s="25"/>
      <c r="Y309" s="25"/>
      <c r="Z309" s="22"/>
      <c r="AA309" s="13"/>
      <c r="AB309" s="13"/>
      <c r="AC309" s="13"/>
      <c r="AD309" s="13"/>
    </row>
    <row r="310" ht="12.75" customHeight="1">
      <c r="A310" s="13"/>
      <c r="B310" s="15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68"/>
      <c r="N310" s="13"/>
      <c r="O310" s="69"/>
      <c r="P310" s="13"/>
      <c r="Q310" s="13"/>
      <c r="R310" s="13"/>
      <c r="S310" s="13"/>
      <c r="T310" s="25"/>
      <c r="U310" s="25"/>
      <c r="V310" s="25"/>
      <c r="W310" s="70"/>
      <c r="X310" s="25"/>
      <c r="Y310" s="25"/>
      <c r="Z310" s="22"/>
      <c r="AA310" s="13"/>
      <c r="AB310" s="13"/>
      <c r="AC310" s="13"/>
      <c r="AD310" s="13"/>
    </row>
    <row r="311" ht="12.75" customHeight="1">
      <c r="A311" s="13"/>
      <c r="B311" s="15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68"/>
      <c r="N311" s="13"/>
      <c r="O311" s="69"/>
      <c r="P311" s="13"/>
      <c r="Q311" s="13"/>
      <c r="R311" s="13"/>
      <c r="S311" s="13"/>
      <c r="T311" s="25"/>
      <c r="U311" s="25"/>
      <c r="V311" s="25"/>
      <c r="W311" s="70"/>
      <c r="X311" s="25"/>
      <c r="Y311" s="25"/>
      <c r="Z311" s="22"/>
      <c r="AA311" s="13"/>
      <c r="AB311" s="13"/>
      <c r="AC311" s="13"/>
      <c r="AD311" s="13"/>
    </row>
    <row r="312" ht="12.75" customHeight="1">
      <c r="A312" s="13"/>
      <c r="B312" s="15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68"/>
      <c r="N312" s="13"/>
      <c r="O312" s="69"/>
      <c r="P312" s="13"/>
      <c r="Q312" s="13"/>
      <c r="R312" s="13"/>
      <c r="S312" s="13"/>
      <c r="T312" s="25"/>
      <c r="U312" s="25"/>
      <c r="V312" s="25"/>
      <c r="W312" s="70"/>
      <c r="X312" s="25"/>
      <c r="Y312" s="25"/>
      <c r="Z312" s="22"/>
      <c r="AA312" s="13"/>
      <c r="AB312" s="13"/>
      <c r="AC312" s="13"/>
      <c r="AD312" s="13"/>
    </row>
    <row r="313" ht="12.75" customHeight="1">
      <c r="A313" s="13"/>
      <c r="B313" s="15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68"/>
      <c r="N313" s="13"/>
      <c r="O313" s="69"/>
      <c r="P313" s="13"/>
      <c r="Q313" s="13"/>
      <c r="R313" s="13"/>
      <c r="S313" s="13"/>
      <c r="T313" s="25"/>
      <c r="U313" s="25"/>
      <c r="V313" s="25"/>
      <c r="W313" s="70"/>
      <c r="X313" s="25"/>
      <c r="Y313" s="25"/>
      <c r="Z313" s="22"/>
      <c r="AA313" s="13"/>
      <c r="AB313" s="13"/>
      <c r="AC313" s="13"/>
      <c r="AD313" s="13"/>
    </row>
    <row r="314" ht="12.75" customHeight="1">
      <c r="A314" s="13"/>
      <c r="B314" s="15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68"/>
      <c r="N314" s="13"/>
      <c r="O314" s="69"/>
      <c r="P314" s="13"/>
      <c r="Q314" s="13"/>
      <c r="R314" s="13"/>
      <c r="S314" s="13"/>
      <c r="T314" s="25"/>
      <c r="U314" s="25"/>
      <c r="V314" s="25"/>
      <c r="W314" s="70"/>
      <c r="X314" s="25"/>
      <c r="Y314" s="25"/>
      <c r="Z314" s="22"/>
      <c r="AA314" s="13"/>
      <c r="AB314" s="13"/>
      <c r="AC314" s="13"/>
      <c r="AD314" s="13"/>
    </row>
    <row r="315" ht="12.75" customHeight="1">
      <c r="A315" s="13"/>
      <c r="B315" s="15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68"/>
      <c r="N315" s="13"/>
      <c r="O315" s="69"/>
      <c r="P315" s="13"/>
      <c r="Q315" s="13"/>
      <c r="R315" s="13"/>
      <c r="S315" s="13"/>
      <c r="T315" s="25"/>
      <c r="U315" s="25"/>
      <c r="V315" s="25"/>
      <c r="W315" s="70"/>
      <c r="X315" s="25"/>
      <c r="Y315" s="25"/>
      <c r="Z315" s="22"/>
      <c r="AA315" s="13"/>
      <c r="AB315" s="13"/>
      <c r="AC315" s="13"/>
      <c r="AD315" s="13"/>
    </row>
    <row r="316" ht="12.75" customHeight="1">
      <c r="A316" s="13"/>
      <c r="B316" s="15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68"/>
      <c r="N316" s="13"/>
      <c r="O316" s="69"/>
      <c r="P316" s="13"/>
      <c r="Q316" s="13"/>
      <c r="R316" s="13"/>
      <c r="S316" s="13"/>
      <c r="T316" s="25"/>
      <c r="U316" s="25"/>
      <c r="V316" s="25"/>
      <c r="W316" s="70"/>
      <c r="X316" s="25"/>
      <c r="Y316" s="25"/>
      <c r="Z316" s="22"/>
      <c r="AA316" s="13"/>
      <c r="AB316" s="13"/>
      <c r="AC316" s="13"/>
      <c r="AD316" s="13"/>
    </row>
    <row r="317" ht="12.75" customHeight="1">
      <c r="A317" s="13"/>
      <c r="B317" s="15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68"/>
      <c r="N317" s="13"/>
      <c r="O317" s="69"/>
      <c r="P317" s="13"/>
      <c r="Q317" s="13"/>
      <c r="R317" s="13"/>
      <c r="S317" s="13"/>
      <c r="T317" s="25"/>
      <c r="U317" s="25"/>
      <c r="V317" s="25"/>
      <c r="W317" s="70"/>
      <c r="X317" s="25"/>
      <c r="Y317" s="25"/>
      <c r="Z317" s="22"/>
      <c r="AA317" s="13"/>
      <c r="AB317" s="13"/>
      <c r="AC317" s="13"/>
      <c r="AD317" s="13"/>
    </row>
    <row r="318" ht="12.75" customHeight="1">
      <c r="A318" s="13"/>
      <c r="B318" s="15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68"/>
      <c r="N318" s="13"/>
      <c r="O318" s="69"/>
      <c r="P318" s="13"/>
      <c r="Q318" s="13"/>
      <c r="R318" s="13"/>
      <c r="S318" s="13"/>
      <c r="T318" s="25"/>
      <c r="U318" s="25"/>
      <c r="V318" s="25"/>
      <c r="W318" s="70"/>
      <c r="X318" s="25"/>
      <c r="Y318" s="25"/>
      <c r="Z318" s="22"/>
      <c r="AA318" s="13"/>
      <c r="AB318" s="13"/>
      <c r="AC318" s="13"/>
      <c r="AD318" s="13"/>
    </row>
    <row r="319" ht="12.75" customHeight="1">
      <c r="A319" s="13"/>
      <c r="B319" s="15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68"/>
      <c r="N319" s="13"/>
      <c r="O319" s="69"/>
      <c r="P319" s="13"/>
      <c r="Q319" s="13"/>
      <c r="R319" s="13"/>
      <c r="S319" s="13"/>
      <c r="T319" s="25"/>
      <c r="U319" s="25"/>
      <c r="V319" s="25"/>
      <c r="W319" s="70"/>
      <c r="X319" s="25"/>
      <c r="Y319" s="25"/>
      <c r="Z319" s="22"/>
      <c r="AA319" s="13"/>
      <c r="AB319" s="13"/>
      <c r="AC319" s="13"/>
      <c r="AD319" s="13"/>
    </row>
    <row r="320" ht="12.75" customHeight="1">
      <c r="A320" s="13"/>
      <c r="B320" s="15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68"/>
      <c r="N320" s="13"/>
      <c r="O320" s="69"/>
      <c r="P320" s="13"/>
      <c r="Q320" s="13"/>
      <c r="R320" s="13"/>
      <c r="S320" s="13"/>
      <c r="T320" s="25"/>
      <c r="U320" s="25"/>
      <c r="V320" s="25"/>
      <c r="W320" s="70"/>
      <c r="X320" s="25"/>
      <c r="Y320" s="25"/>
      <c r="Z320" s="22"/>
      <c r="AA320" s="13"/>
      <c r="AB320" s="13"/>
      <c r="AC320" s="13"/>
      <c r="AD320" s="13"/>
    </row>
    <row r="321" ht="12.75" customHeight="1">
      <c r="A321" s="13"/>
      <c r="B321" s="15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68"/>
      <c r="N321" s="13"/>
      <c r="O321" s="69"/>
      <c r="P321" s="13"/>
      <c r="Q321" s="13"/>
      <c r="R321" s="13"/>
      <c r="S321" s="13"/>
      <c r="T321" s="25"/>
      <c r="U321" s="25"/>
      <c r="V321" s="25"/>
      <c r="W321" s="70"/>
      <c r="X321" s="25"/>
      <c r="Y321" s="25"/>
      <c r="Z321" s="22"/>
      <c r="AA321" s="13"/>
      <c r="AB321" s="13"/>
      <c r="AC321" s="13"/>
      <c r="AD321" s="13"/>
    </row>
    <row r="322" ht="12.75" customHeight="1">
      <c r="A322" s="13"/>
      <c r="B322" s="15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68"/>
      <c r="N322" s="13"/>
      <c r="O322" s="69"/>
      <c r="P322" s="13"/>
      <c r="Q322" s="13"/>
      <c r="R322" s="13"/>
      <c r="S322" s="13"/>
      <c r="T322" s="25"/>
      <c r="U322" s="25"/>
      <c r="V322" s="25"/>
      <c r="W322" s="70"/>
      <c r="X322" s="25"/>
      <c r="Y322" s="25"/>
      <c r="Z322" s="22"/>
      <c r="AA322" s="13"/>
      <c r="AB322" s="13"/>
      <c r="AC322" s="13"/>
      <c r="AD322" s="13"/>
    </row>
    <row r="323" ht="12.75" customHeight="1">
      <c r="A323" s="13"/>
      <c r="B323" s="15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68"/>
      <c r="N323" s="13"/>
      <c r="O323" s="69"/>
      <c r="P323" s="13"/>
      <c r="Q323" s="13"/>
      <c r="R323" s="13"/>
      <c r="S323" s="13"/>
      <c r="T323" s="25"/>
      <c r="U323" s="25"/>
      <c r="V323" s="25"/>
      <c r="W323" s="70"/>
      <c r="X323" s="25"/>
      <c r="Y323" s="25"/>
      <c r="Z323" s="22"/>
      <c r="AA323" s="13"/>
      <c r="AB323" s="13"/>
      <c r="AC323" s="13"/>
      <c r="AD323" s="13"/>
    </row>
    <row r="324" ht="12.75" customHeight="1">
      <c r="A324" s="13"/>
      <c r="B324" s="15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68"/>
      <c r="N324" s="13"/>
      <c r="O324" s="69"/>
      <c r="P324" s="13"/>
      <c r="Q324" s="13"/>
      <c r="R324" s="13"/>
      <c r="S324" s="13"/>
      <c r="T324" s="25"/>
      <c r="U324" s="25"/>
      <c r="V324" s="25"/>
      <c r="W324" s="70"/>
      <c r="X324" s="25"/>
      <c r="Y324" s="25"/>
      <c r="Z324" s="22"/>
      <c r="AA324" s="13"/>
      <c r="AB324" s="13"/>
      <c r="AC324" s="13"/>
      <c r="AD324" s="13"/>
    </row>
    <row r="325" ht="12.75" customHeight="1">
      <c r="A325" s="13"/>
      <c r="B325" s="15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68"/>
      <c r="N325" s="13"/>
      <c r="O325" s="69"/>
      <c r="P325" s="13"/>
      <c r="Q325" s="13"/>
      <c r="R325" s="13"/>
      <c r="S325" s="13"/>
      <c r="T325" s="25"/>
      <c r="U325" s="25"/>
      <c r="V325" s="25"/>
      <c r="W325" s="70"/>
      <c r="X325" s="25"/>
      <c r="Y325" s="25"/>
      <c r="Z325" s="22"/>
      <c r="AA325" s="13"/>
      <c r="AB325" s="13"/>
      <c r="AC325" s="13"/>
      <c r="AD325" s="13"/>
    </row>
    <row r="326" ht="12.75" customHeight="1">
      <c r="A326" s="13"/>
      <c r="B326" s="15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68"/>
      <c r="N326" s="13"/>
      <c r="O326" s="69"/>
      <c r="P326" s="13"/>
      <c r="Q326" s="13"/>
      <c r="R326" s="13"/>
      <c r="S326" s="13"/>
      <c r="T326" s="25"/>
      <c r="U326" s="25"/>
      <c r="V326" s="25"/>
      <c r="W326" s="70"/>
      <c r="X326" s="25"/>
      <c r="Y326" s="25"/>
      <c r="Z326" s="22"/>
      <c r="AA326" s="13"/>
      <c r="AB326" s="13"/>
      <c r="AC326" s="13"/>
      <c r="AD326" s="13"/>
    </row>
    <row r="327" ht="12.75" customHeight="1">
      <c r="A327" s="13"/>
      <c r="B327" s="15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68"/>
      <c r="N327" s="13"/>
      <c r="O327" s="69"/>
      <c r="P327" s="13"/>
      <c r="Q327" s="13"/>
      <c r="R327" s="13"/>
      <c r="S327" s="13"/>
      <c r="T327" s="25"/>
      <c r="U327" s="25"/>
      <c r="V327" s="25"/>
      <c r="W327" s="70"/>
      <c r="X327" s="25"/>
      <c r="Y327" s="25"/>
      <c r="Z327" s="22"/>
      <c r="AA327" s="13"/>
      <c r="AB327" s="13"/>
      <c r="AC327" s="13"/>
      <c r="AD327" s="13"/>
    </row>
    <row r="328" ht="12.75" customHeight="1">
      <c r="A328" s="13"/>
      <c r="B328" s="15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68"/>
      <c r="N328" s="13"/>
      <c r="O328" s="69"/>
      <c r="P328" s="13"/>
      <c r="Q328" s="13"/>
      <c r="R328" s="13"/>
      <c r="S328" s="13"/>
      <c r="T328" s="25"/>
      <c r="U328" s="25"/>
      <c r="V328" s="25"/>
      <c r="W328" s="70"/>
      <c r="X328" s="25"/>
      <c r="Y328" s="25"/>
      <c r="Z328" s="22"/>
      <c r="AA328" s="13"/>
      <c r="AB328" s="13"/>
      <c r="AC328" s="13"/>
      <c r="AD328" s="13"/>
    </row>
    <row r="329" ht="12.75" customHeight="1">
      <c r="A329" s="13"/>
      <c r="B329" s="15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68"/>
      <c r="N329" s="13"/>
      <c r="O329" s="69"/>
      <c r="P329" s="13"/>
      <c r="Q329" s="13"/>
      <c r="R329" s="13"/>
      <c r="S329" s="13"/>
      <c r="T329" s="25"/>
      <c r="U329" s="25"/>
      <c r="V329" s="25"/>
      <c r="W329" s="70"/>
      <c r="X329" s="25"/>
      <c r="Y329" s="25"/>
      <c r="Z329" s="22"/>
      <c r="AA329" s="13"/>
      <c r="AB329" s="13"/>
      <c r="AC329" s="13"/>
      <c r="AD329" s="13"/>
    </row>
    <row r="330" ht="12.75" customHeight="1">
      <c r="A330" s="13"/>
      <c r="B330" s="15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68"/>
      <c r="N330" s="13"/>
      <c r="O330" s="69"/>
      <c r="P330" s="13"/>
      <c r="Q330" s="13"/>
      <c r="R330" s="13"/>
      <c r="S330" s="13"/>
      <c r="T330" s="25"/>
      <c r="U330" s="25"/>
      <c r="V330" s="25"/>
      <c r="W330" s="70"/>
      <c r="X330" s="25"/>
      <c r="Y330" s="25"/>
      <c r="Z330" s="22"/>
      <c r="AA330" s="13"/>
      <c r="AB330" s="13"/>
      <c r="AC330" s="13"/>
      <c r="AD330" s="13"/>
    </row>
    <row r="331" ht="12.75" customHeight="1">
      <c r="A331" s="13"/>
      <c r="B331" s="15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68"/>
      <c r="N331" s="13"/>
      <c r="O331" s="69"/>
      <c r="P331" s="13"/>
      <c r="Q331" s="13"/>
      <c r="R331" s="13"/>
      <c r="S331" s="13"/>
      <c r="T331" s="25"/>
      <c r="U331" s="25"/>
      <c r="V331" s="25"/>
      <c r="W331" s="70"/>
      <c r="X331" s="25"/>
      <c r="Y331" s="25"/>
      <c r="Z331" s="22"/>
      <c r="AA331" s="13"/>
      <c r="AB331" s="13"/>
      <c r="AC331" s="13"/>
      <c r="AD331" s="13"/>
    </row>
    <row r="332" ht="12.75" customHeight="1">
      <c r="A332" s="13"/>
      <c r="B332" s="15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68"/>
      <c r="N332" s="13"/>
      <c r="O332" s="69"/>
      <c r="P332" s="13"/>
      <c r="Q332" s="13"/>
      <c r="R332" s="13"/>
      <c r="S332" s="13"/>
      <c r="T332" s="25"/>
      <c r="U332" s="25"/>
      <c r="V332" s="25"/>
      <c r="W332" s="70"/>
      <c r="X332" s="25"/>
      <c r="Y332" s="25"/>
      <c r="Z332" s="22"/>
      <c r="AA332" s="13"/>
      <c r="AB332" s="13"/>
      <c r="AC332" s="13"/>
      <c r="AD332" s="13"/>
    </row>
    <row r="333" ht="12.75" customHeight="1">
      <c r="A333" s="13"/>
      <c r="B333" s="15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68"/>
      <c r="N333" s="13"/>
      <c r="O333" s="69"/>
      <c r="P333" s="13"/>
      <c r="Q333" s="13"/>
      <c r="R333" s="13"/>
      <c r="S333" s="13"/>
      <c r="T333" s="25"/>
      <c r="U333" s="25"/>
      <c r="V333" s="25"/>
      <c r="W333" s="70"/>
      <c r="X333" s="25"/>
      <c r="Y333" s="25"/>
      <c r="Z333" s="22"/>
      <c r="AA333" s="13"/>
      <c r="AB333" s="13"/>
      <c r="AC333" s="13"/>
      <c r="AD333" s="13"/>
    </row>
    <row r="334" ht="12.75" customHeight="1">
      <c r="A334" s="13"/>
      <c r="B334" s="15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68"/>
      <c r="N334" s="13"/>
      <c r="O334" s="69"/>
      <c r="P334" s="13"/>
      <c r="Q334" s="13"/>
      <c r="R334" s="13"/>
      <c r="S334" s="13"/>
      <c r="T334" s="25"/>
      <c r="U334" s="25"/>
      <c r="V334" s="25"/>
      <c r="W334" s="70"/>
      <c r="X334" s="25"/>
      <c r="Y334" s="25"/>
      <c r="Z334" s="22"/>
      <c r="AA334" s="13"/>
      <c r="AB334" s="13"/>
      <c r="AC334" s="13"/>
      <c r="AD334" s="13"/>
    </row>
    <row r="335" ht="12.75" customHeight="1">
      <c r="A335" s="13"/>
      <c r="B335" s="15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68"/>
      <c r="N335" s="13"/>
      <c r="O335" s="69"/>
      <c r="P335" s="13"/>
      <c r="Q335" s="13"/>
      <c r="R335" s="13"/>
      <c r="S335" s="13"/>
      <c r="T335" s="25"/>
      <c r="U335" s="25"/>
      <c r="V335" s="25"/>
      <c r="W335" s="70"/>
      <c r="X335" s="25"/>
      <c r="Y335" s="25"/>
      <c r="Z335" s="22"/>
      <c r="AA335" s="13"/>
      <c r="AB335" s="13"/>
      <c r="AC335" s="13"/>
      <c r="AD335" s="13"/>
    </row>
    <row r="336" ht="12.75" customHeight="1">
      <c r="A336" s="13"/>
      <c r="B336" s="15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68"/>
      <c r="N336" s="13"/>
      <c r="O336" s="69"/>
      <c r="P336" s="13"/>
      <c r="Q336" s="13"/>
      <c r="R336" s="13"/>
      <c r="S336" s="13"/>
      <c r="T336" s="25"/>
      <c r="U336" s="25"/>
      <c r="V336" s="25"/>
      <c r="W336" s="70"/>
      <c r="X336" s="25"/>
      <c r="Y336" s="25"/>
      <c r="Z336" s="22"/>
      <c r="AA336" s="13"/>
      <c r="AB336" s="13"/>
      <c r="AC336" s="13"/>
      <c r="AD336" s="13"/>
    </row>
    <row r="337" ht="12.75" customHeight="1">
      <c r="A337" s="13"/>
      <c r="B337" s="15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68"/>
      <c r="N337" s="13"/>
      <c r="O337" s="69"/>
      <c r="P337" s="13"/>
      <c r="Q337" s="13"/>
      <c r="R337" s="13"/>
      <c r="S337" s="13"/>
      <c r="T337" s="25"/>
      <c r="U337" s="25"/>
      <c r="V337" s="25"/>
      <c r="W337" s="70"/>
      <c r="X337" s="25"/>
      <c r="Y337" s="25"/>
      <c r="Z337" s="22"/>
      <c r="AA337" s="13"/>
      <c r="AB337" s="13"/>
      <c r="AC337" s="13"/>
      <c r="AD337" s="13"/>
    </row>
    <row r="338" ht="12.75" customHeight="1">
      <c r="A338" s="13"/>
      <c r="B338" s="15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68"/>
      <c r="N338" s="13"/>
      <c r="O338" s="69"/>
      <c r="P338" s="13"/>
      <c r="Q338" s="13"/>
      <c r="R338" s="13"/>
      <c r="S338" s="13"/>
      <c r="T338" s="25"/>
      <c r="U338" s="25"/>
      <c r="V338" s="25"/>
      <c r="W338" s="70"/>
      <c r="X338" s="25"/>
      <c r="Y338" s="25"/>
      <c r="Z338" s="22"/>
      <c r="AA338" s="13"/>
      <c r="AB338" s="13"/>
      <c r="AC338" s="13"/>
      <c r="AD338" s="13"/>
    </row>
    <row r="339" ht="12.75" customHeight="1">
      <c r="A339" s="13"/>
      <c r="B339" s="15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68"/>
      <c r="N339" s="13"/>
      <c r="O339" s="69"/>
      <c r="P339" s="13"/>
      <c r="Q339" s="13"/>
      <c r="R339" s="13"/>
      <c r="S339" s="13"/>
      <c r="T339" s="25"/>
      <c r="U339" s="25"/>
      <c r="V339" s="25"/>
      <c r="W339" s="70"/>
      <c r="X339" s="25"/>
      <c r="Y339" s="25"/>
      <c r="Z339" s="22"/>
      <c r="AA339" s="13"/>
      <c r="AB339" s="13"/>
      <c r="AC339" s="13"/>
      <c r="AD339" s="13"/>
    </row>
    <row r="340" ht="12.75" customHeight="1">
      <c r="A340" s="13"/>
      <c r="B340" s="15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68"/>
      <c r="N340" s="13"/>
      <c r="O340" s="69"/>
      <c r="P340" s="13"/>
      <c r="Q340" s="13"/>
      <c r="R340" s="13"/>
      <c r="S340" s="13"/>
      <c r="T340" s="25"/>
      <c r="U340" s="25"/>
      <c r="V340" s="25"/>
      <c r="W340" s="70"/>
      <c r="X340" s="25"/>
      <c r="Y340" s="25"/>
      <c r="Z340" s="22"/>
      <c r="AA340" s="13"/>
      <c r="AB340" s="13"/>
      <c r="AC340" s="13"/>
      <c r="AD340" s="13"/>
    </row>
    <row r="341" ht="12.75" customHeight="1">
      <c r="A341" s="13"/>
      <c r="B341" s="15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68"/>
      <c r="N341" s="13"/>
      <c r="O341" s="69"/>
      <c r="P341" s="13"/>
      <c r="Q341" s="13"/>
      <c r="R341" s="13"/>
      <c r="S341" s="13"/>
      <c r="T341" s="25"/>
      <c r="U341" s="25"/>
      <c r="V341" s="25"/>
      <c r="W341" s="70"/>
      <c r="X341" s="25"/>
      <c r="Y341" s="25"/>
      <c r="Z341" s="22"/>
      <c r="AA341" s="13"/>
      <c r="AB341" s="13"/>
      <c r="AC341" s="13"/>
      <c r="AD341" s="13"/>
    </row>
    <row r="342" ht="12.75" customHeight="1">
      <c r="A342" s="13"/>
      <c r="B342" s="15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68"/>
      <c r="N342" s="13"/>
      <c r="O342" s="69"/>
      <c r="P342" s="13"/>
      <c r="Q342" s="13"/>
      <c r="R342" s="13"/>
      <c r="S342" s="13"/>
      <c r="T342" s="25"/>
      <c r="U342" s="25"/>
      <c r="V342" s="25"/>
      <c r="W342" s="70"/>
      <c r="X342" s="25"/>
      <c r="Y342" s="25"/>
      <c r="Z342" s="22"/>
      <c r="AA342" s="13"/>
      <c r="AB342" s="13"/>
      <c r="AC342" s="13"/>
      <c r="AD342" s="13"/>
    </row>
    <row r="343" ht="12.75" customHeight="1">
      <c r="A343" s="13"/>
      <c r="B343" s="15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68"/>
      <c r="N343" s="13"/>
      <c r="O343" s="69"/>
      <c r="P343" s="13"/>
      <c r="Q343" s="13"/>
      <c r="R343" s="13"/>
      <c r="S343" s="13"/>
      <c r="T343" s="25"/>
      <c r="U343" s="25"/>
      <c r="V343" s="25"/>
      <c r="W343" s="70"/>
      <c r="X343" s="25"/>
      <c r="Y343" s="25"/>
      <c r="Z343" s="22"/>
      <c r="AA343" s="13"/>
      <c r="AB343" s="13"/>
      <c r="AC343" s="13"/>
      <c r="AD343" s="13"/>
    </row>
    <row r="344" ht="12.75" customHeight="1">
      <c r="A344" s="13"/>
      <c r="B344" s="15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68"/>
      <c r="N344" s="13"/>
      <c r="O344" s="69"/>
      <c r="P344" s="13"/>
      <c r="Q344" s="13"/>
      <c r="R344" s="13"/>
      <c r="S344" s="13"/>
      <c r="T344" s="25"/>
      <c r="U344" s="25"/>
      <c r="V344" s="25"/>
      <c r="W344" s="70"/>
      <c r="X344" s="25"/>
      <c r="Y344" s="25"/>
      <c r="Z344" s="22"/>
      <c r="AA344" s="13"/>
      <c r="AB344" s="13"/>
      <c r="AC344" s="13"/>
      <c r="AD344" s="13"/>
    </row>
    <row r="345" ht="12.75" customHeight="1">
      <c r="A345" s="13"/>
      <c r="B345" s="15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68"/>
      <c r="N345" s="13"/>
      <c r="O345" s="69"/>
      <c r="P345" s="13"/>
      <c r="Q345" s="13"/>
      <c r="R345" s="13"/>
      <c r="S345" s="13"/>
      <c r="T345" s="25"/>
      <c r="U345" s="25"/>
      <c r="V345" s="25"/>
      <c r="W345" s="70"/>
      <c r="X345" s="25"/>
      <c r="Y345" s="25"/>
      <c r="Z345" s="22"/>
      <c r="AA345" s="13"/>
      <c r="AB345" s="13"/>
      <c r="AC345" s="13"/>
      <c r="AD345" s="13"/>
    </row>
    <row r="346" ht="12.75" customHeight="1">
      <c r="A346" s="13"/>
      <c r="B346" s="15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68"/>
      <c r="N346" s="13"/>
      <c r="O346" s="69"/>
      <c r="P346" s="13"/>
      <c r="Q346" s="13"/>
      <c r="R346" s="13"/>
      <c r="S346" s="13"/>
      <c r="T346" s="25"/>
      <c r="U346" s="25"/>
      <c r="V346" s="25"/>
      <c r="W346" s="70"/>
      <c r="X346" s="25"/>
      <c r="Y346" s="25"/>
      <c r="Z346" s="22"/>
      <c r="AA346" s="13"/>
      <c r="AB346" s="13"/>
      <c r="AC346" s="13"/>
      <c r="AD346" s="13"/>
    </row>
    <row r="347" ht="12.75" customHeight="1">
      <c r="A347" s="13"/>
      <c r="B347" s="15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68"/>
      <c r="N347" s="13"/>
      <c r="O347" s="69"/>
      <c r="P347" s="13"/>
      <c r="Q347" s="13"/>
      <c r="R347" s="13"/>
      <c r="S347" s="13"/>
      <c r="T347" s="25"/>
      <c r="U347" s="25"/>
      <c r="V347" s="25"/>
      <c r="W347" s="70"/>
      <c r="X347" s="25"/>
      <c r="Y347" s="25"/>
      <c r="Z347" s="22"/>
      <c r="AA347" s="13"/>
      <c r="AB347" s="13"/>
      <c r="AC347" s="13"/>
      <c r="AD347" s="13"/>
    </row>
    <row r="348" ht="12.75" customHeight="1">
      <c r="A348" s="13"/>
      <c r="B348" s="15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68"/>
      <c r="N348" s="13"/>
      <c r="O348" s="69"/>
      <c r="P348" s="13"/>
      <c r="Q348" s="13"/>
      <c r="R348" s="13"/>
      <c r="S348" s="13"/>
      <c r="T348" s="25"/>
      <c r="U348" s="25"/>
      <c r="V348" s="25"/>
      <c r="W348" s="70"/>
      <c r="X348" s="25"/>
      <c r="Y348" s="25"/>
      <c r="Z348" s="22"/>
      <c r="AA348" s="13"/>
      <c r="AB348" s="13"/>
      <c r="AC348" s="13"/>
      <c r="AD348" s="13"/>
    </row>
    <row r="349" ht="12.75" customHeight="1">
      <c r="A349" s="13"/>
      <c r="B349" s="15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68"/>
      <c r="N349" s="13"/>
      <c r="O349" s="69"/>
      <c r="P349" s="13"/>
      <c r="Q349" s="13"/>
      <c r="R349" s="13"/>
      <c r="S349" s="13"/>
      <c r="T349" s="25"/>
      <c r="U349" s="25"/>
      <c r="V349" s="25"/>
      <c r="W349" s="70"/>
      <c r="X349" s="25"/>
      <c r="Y349" s="25"/>
      <c r="Z349" s="22"/>
      <c r="AA349" s="13"/>
      <c r="AB349" s="13"/>
      <c r="AC349" s="13"/>
      <c r="AD349" s="13"/>
    </row>
    <row r="350" ht="12.75" customHeight="1">
      <c r="A350" s="13"/>
      <c r="B350" s="15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68"/>
      <c r="N350" s="13"/>
      <c r="O350" s="69"/>
      <c r="P350" s="13"/>
      <c r="Q350" s="13"/>
      <c r="R350" s="13"/>
      <c r="S350" s="13"/>
      <c r="T350" s="25"/>
      <c r="U350" s="25"/>
      <c r="V350" s="25"/>
      <c r="W350" s="70"/>
      <c r="X350" s="25"/>
      <c r="Y350" s="25"/>
      <c r="Z350" s="22"/>
      <c r="AA350" s="13"/>
      <c r="AB350" s="13"/>
      <c r="AC350" s="13"/>
      <c r="AD350" s="13"/>
    </row>
    <row r="351" ht="12.75" customHeight="1">
      <c r="A351" s="13"/>
      <c r="B351" s="15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68"/>
      <c r="N351" s="13"/>
      <c r="O351" s="69"/>
      <c r="P351" s="13"/>
      <c r="Q351" s="13"/>
      <c r="R351" s="13"/>
      <c r="S351" s="13"/>
      <c r="T351" s="25"/>
      <c r="U351" s="25"/>
      <c r="V351" s="25"/>
      <c r="W351" s="70"/>
      <c r="X351" s="25"/>
      <c r="Y351" s="25"/>
      <c r="Z351" s="22"/>
      <c r="AA351" s="13"/>
      <c r="AB351" s="13"/>
      <c r="AC351" s="13"/>
      <c r="AD351" s="13"/>
    </row>
    <row r="352" ht="12.75" customHeight="1">
      <c r="A352" s="13"/>
      <c r="B352" s="15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68"/>
      <c r="N352" s="13"/>
      <c r="O352" s="69"/>
      <c r="P352" s="13"/>
      <c r="Q352" s="13"/>
      <c r="R352" s="13"/>
      <c r="S352" s="13"/>
      <c r="T352" s="25"/>
      <c r="U352" s="25"/>
      <c r="V352" s="25"/>
      <c r="W352" s="70"/>
      <c r="X352" s="25"/>
      <c r="Y352" s="25"/>
      <c r="Z352" s="22"/>
      <c r="AA352" s="13"/>
      <c r="AB352" s="13"/>
      <c r="AC352" s="13"/>
      <c r="AD352" s="13"/>
    </row>
    <row r="353" ht="12.75" customHeight="1">
      <c r="A353" s="13"/>
      <c r="B353" s="15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68"/>
      <c r="N353" s="13"/>
      <c r="O353" s="69"/>
      <c r="P353" s="13"/>
      <c r="Q353" s="13"/>
      <c r="R353" s="13"/>
      <c r="S353" s="13"/>
      <c r="T353" s="25"/>
      <c r="U353" s="25"/>
      <c r="V353" s="25"/>
      <c r="W353" s="70"/>
      <c r="X353" s="25"/>
      <c r="Y353" s="25"/>
      <c r="Z353" s="22"/>
      <c r="AA353" s="13"/>
      <c r="AB353" s="13"/>
      <c r="AC353" s="13"/>
      <c r="AD353" s="13"/>
    </row>
    <row r="354" ht="12.75" customHeight="1">
      <c r="A354" s="13"/>
      <c r="B354" s="15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68"/>
      <c r="N354" s="13"/>
      <c r="O354" s="69"/>
      <c r="P354" s="13"/>
      <c r="Q354" s="13"/>
      <c r="R354" s="13"/>
      <c r="S354" s="13"/>
      <c r="T354" s="25"/>
      <c r="U354" s="25"/>
      <c r="V354" s="25"/>
      <c r="W354" s="70"/>
      <c r="X354" s="25"/>
      <c r="Y354" s="25"/>
      <c r="Z354" s="22"/>
      <c r="AA354" s="13"/>
      <c r="AB354" s="13"/>
      <c r="AC354" s="13"/>
      <c r="AD354" s="13"/>
    </row>
    <row r="355" ht="12.75" customHeight="1">
      <c r="A355" s="13"/>
      <c r="B355" s="15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68"/>
      <c r="N355" s="13"/>
      <c r="O355" s="69"/>
      <c r="P355" s="13"/>
      <c r="Q355" s="13"/>
      <c r="R355" s="13"/>
      <c r="S355" s="13"/>
      <c r="T355" s="25"/>
      <c r="U355" s="25"/>
      <c r="V355" s="25"/>
      <c r="W355" s="70"/>
      <c r="X355" s="25"/>
      <c r="Y355" s="25"/>
      <c r="Z355" s="22"/>
      <c r="AA355" s="13"/>
      <c r="AB355" s="13"/>
      <c r="AC355" s="13"/>
      <c r="AD355" s="13"/>
    </row>
    <row r="356" ht="12.75" customHeight="1">
      <c r="A356" s="13"/>
      <c r="B356" s="15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68"/>
      <c r="N356" s="13"/>
      <c r="O356" s="69"/>
      <c r="P356" s="13"/>
      <c r="Q356" s="13"/>
      <c r="R356" s="13"/>
      <c r="S356" s="13"/>
      <c r="T356" s="25"/>
      <c r="U356" s="25"/>
      <c r="V356" s="25"/>
      <c r="W356" s="70"/>
      <c r="X356" s="25"/>
      <c r="Y356" s="25"/>
      <c r="Z356" s="22"/>
      <c r="AA356" s="13"/>
      <c r="AB356" s="13"/>
      <c r="AC356" s="13"/>
      <c r="AD356" s="13"/>
    </row>
    <row r="357" ht="12.75" customHeight="1">
      <c r="A357" s="13"/>
      <c r="B357" s="15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68"/>
      <c r="N357" s="13"/>
      <c r="O357" s="69"/>
      <c r="P357" s="13"/>
      <c r="Q357" s="13"/>
      <c r="R357" s="13"/>
      <c r="S357" s="13"/>
      <c r="T357" s="25"/>
      <c r="U357" s="25"/>
      <c r="V357" s="25"/>
      <c r="W357" s="70"/>
      <c r="X357" s="25"/>
      <c r="Y357" s="25"/>
      <c r="Z357" s="22"/>
      <c r="AA357" s="13"/>
      <c r="AB357" s="13"/>
      <c r="AC357" s="13"/>
      <c r="AD357" s="13"/>
    </row>
    <row r="358" ht="12.75" customHeight="1">
      <c r="A358" s="13"/>
      <c r="B358" s="15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68"/>
      <c r="N358" s="13"/>
      <c r="O358" s="69"/>
      <c r="P358" s="13"/>
      <c r="Q358" s="13"/>
      <c r="R358" s="13"/>
      <c r="S358" s="13"/>
      <c r="T358" s="25"/>
      <c r="U358" s="25"/>
      <c r="V358" s="25"/>
      <c r="W358" s="70"/>
      <c r="X358" s="25"/>
      <c r="Y358" s="25"/>
      <c r="Z358" s="22"/>
      <c r="AA358" s="13"/>
      <c r="AB358" s="13"/>
      <c r="AC358" s="13"/>
      <c r="AD358" s="13"/>
    </row>
    <row r="359" ht="12.75" customHeight="1">
      <c r="A359" s="13"/>
      <c r="B359" s="15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68"/>
      <c r="N359" s="13"/>
      <c r="O359" s="69"/>
      <c r="P359" s="13"/>
      <c r="Q359" s="13"/>
      <c r="R359" s="13"/>
      <c r="S359" s="13"/>
      <c r="T359" s="25"/>
      <c r="U359" s="25"/>
      <c r="V359" s="25"/>
      <c r="W359" s="70"/>
      <c r="X359" s="25"/>
      <c r="Y359" s="25"/>
      <c r="Z359" s="22"/>
      <c r="AA359" s="13"/>
      <c r="AB359" s="13"/>
      <c r="AC359" s="13"/>
      <c r="AD359" s="13"/>
    </row>
    <row r="360" ht="12.75" customHeight="1">
      <c r="A360" s="13"/>
      <c r="B360" s="15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68"/>
      <c r="N360" s="13"/>
      <c r="O360" s="69"/>
      <c r="P360" s="13"/>
      <c r="Q360" s="13"/>
      <c r="R360" s="13"/>
      <c r="S360" s="13"/>
      <c r="T360" s="25"/>
      <c r="U360" s="25"/>
      <c r="V360" s="25"/>
      <c r="W360" s="70"/>
      <c r="X360" s="25"/>
      <c r="Y360" s="25"/>
      <c r="Z360" s="22"/>
      <c r="AA360" s="13"/>
      <c r="AB360" s="13"/>
      <c r="AC360" s="13"/>
      <c r="AD360" s="13"/>
    </row>
    <row r="361" ht="12.75" customHeight="1">
      <c r="A361" s="13"/>
      <c r="B361" s="15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68"/>
      <c r="N361" s="13"/>
      <c r="O361" s="69"/>
      <c r="P361" s="13"/>
      <c r="Q361" s="13"/>
      <c r="R361" s="13"/>
      <c r="S361" s="13"/>
      <c r="T361" s="25"/>
      <c r="U361" s="25"/>
      <c r="V361" s="25"/>
      <c r="W361" s="70"/>
      <c r="X361" s="25"/>
      <c r="Y361" s="25"/>
      <c r="Z361" s="22"/>
      <c r="AA361" s="13"/>
      <c r="AB361" s="13"/>
      <c r="AC361" s="13"/>
      <c r="AD361" s="13"/>
    </row>
    <row r="362" ht="12.75" customHeight="1">
      <c r="A362" s="13"/>
      <c r="B362" s="15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68"/>
      <c r="N362" s="13"/>
      <c r="O362" s="69"/>
      <c r="P362" s="13"/>
      <c r="Q362" s="13"/>
      <c r="R362" s="13"/>
      <c r="S362" s="13"/>
      <c r="T362" s="25"/>
      <c r="U362" s="25"/>
      <c r="V362" s="25"/>
      <c r="W362" s="70"/>
      <c r="X362" s="25"/>
      <c r="Y362" s="25"/>
      <c r="Z362" s="22"/>
      <c r="AA362" s="13"/>
      <c r="AB362" s="13"/>
      <c r="AC362" s="13"/>
      <c r="AD362" s="13"/>
    </row>
    <row r="363" ht="12.75" customHeight="1">
      <c r="A363" s="13"/>
      <c r="B363" s="15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68"/>
      <c r="N363" s="13"/>
      <c r="O363" s="69"/>
      <c r="P363" s="13"/>
      <c r="Q363" s="13"/>
      <c r="R363" s="13"/>
      <c r="S363" s="13"/>
      <c r="T363" s="25"/>
      <c r="U363" s="25"/>
      <c r="V363" s="25"/>
      <c r="W363" s="70"/>
      <c r="X363" s="25"/>
      <c r="Y363" s="25"/>
      <c r="Z363" s="22"/>
      <c r="AA363" s="13"/>
      <c r="AB363" s="13"/>
      <c r="AC363" s="13"/>
      <c r="AD363" s="13"/>
    </row>
    <row r="364" ht="12.75" customHeight="1">
      <c r="A364" s="13"/>
      <c r="B364" s="15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68"/>
      <c r="N364" s="13"/>
      <c r="O364" s="69"/>
      <c r="P364" s="13"/>
      <c r="Q364" s="13"/>
      <c r="R364" s="13"/>
      <c r="S364" s="13"/>
      <c r="T364" s="25"/>
      <c r="U364" s="25"/>
      <c r="V364" s="25"/>
      <c r="W364" s="70"/>
      <c r="X364" s="25"/>
      <c r="Y364" s="25"/>
      <c r="Z364" s="22"/>
      <c r="AA364" s="13"/>
      <c r="AB364" s="13"/>
      <c r="AC364" s="13"/>
      <c r="AD364" s="13"/>
    </row>
    <row r="365" ht="12.75" customHeight="1">
      <c r="A365" s="13"/>
      <c r="B365" s="15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68"/>
      <c r="N365" s="13"/>
      <c r="O365" s="69"/>
      <c r="P365" s="13"/>
      <c r="Q365" s="13"/>
      <c r="R365" s="13"/>
      <c r="S365" s="13"/>
      <c r="T365" s="25"/>
      <c r="U365" s="25"/>
      <c r="V365" s="25"/>
      <c r="W365" s="70"/>
      <c r="X365" s="25"/>
      <c r="Y365" s="25"/>
      <c r="Z365" s="22"/>
      <c r="AA365" s="13"/>
      <c r="AB365" s="13"/>
      <c r="AC365" s="13"/>
      <c r="AD365" s="13"/>
    </row>
    <row r="366" ht="12.75" customHeight="1">
      <c r="A366" s="13"/>
      <c r="B366" s="15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68"/>
      <c r="N366" s="13"/>
      <c r="O366" s="69"/>
      <c r="P366" s="13"/>
      <c r="Q366" s="13"/>
      <c r="R366" s="13"/>
      <c r="S366" s="13"/>
      <c r="T366" s="25"/>
      <c r="U366" s="25"/>
      <c r="V366" s="25"/>
      <c r="W366" s="70"/>
      <c r="X366" s="25"/>
      <c r="Y366" s="25"/>
      <c r="Z366" s="22"/>
      <c r="AA366" s="13"/>
      <c r="AB366" s="13"/>
      <c r="AC366" s="13"/>
      <c r="AD366" s="13"/>
    </row>
    <row r="367" ht="12.75" customHeight="1">
      <c r="A367" s="13"/>
      <c r="B367" s="15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68"/>
      <c r="N367" s="13"/>
      <c r="O367" s="69"/>
      <c r="P367" s="13"/>
      <c r="Q367" s="13"/>
      <c r="R367" s="13"/>
      <c r="S367" s="13"/>
      <c r="T367" s="25"/>
      <c r="U367" s="25"/>
      <c r="V367" s="25"/>
      <c r="W367" s="70"/>
      <c r="X367" s="25"/>
      <c r="Y367" s="25"/>
      <c r="Z367" s="22"/>
      <c r="AA367" s="13"/>
      <c r="AB367" s="13"/>
      <c r="AC367" s="13"/>
      <c r="AD367" s="13"/>
    </row>
    <row r="368" ht="12.75" customHeight="1">
      <c r="A368" s="13"/>
      <c r="B368" s="15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68"/>
      <c r="N368" s="13"/>
      <c r="O368" s="69"/>
      <c r="P368" s="13"/>
      <c r="Q368" s="13"/>
      <c r="R368" s="13"/>
      <c r="S368" s="13"/>
      <c r="T368" s="25"/>
      <c r="U368" s="25"/>
      <c r="V368" s="25"/>
      <c r="W368" s="70"/>
      <c r="X368" s="25"/>
      <c r="Y368" s="25"/>
      <c r="Z368" s="22"/>
      <c r="AA368" s="13"/>
      <c r="AB368" s="13"/>
      <c r="AC368" s="13"/>
      <c r="AD368" s="13"/>
    </row>
    <row r="369" ht="12.75" customHeight="1">
      <c r="A369" s="13"/>
      <c r="B369" s="15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68"/>
      <c r="N369" s="13"/>
      <c r="O369" s="69"/>
      <c r="P369" s="13"/>
      <c r="Q369" s="13"/>
      <c r="R369" s="13"/>
      <c r="S369" s="13"/>
      <c r="T369" s="25"/>
      <c r="U369" s="25"/>
      <c r="V369" s="25"/>
      <c r="W369" s="70"/>
      <c r="X369" s="25"/>
      <c r="Y369" s="25"/>
      <c r="Z369" s="22"/>
      <c r="AA369" s="13"/>
      <c r="AB369" s="13"/>
      <c r="AC369" s="13"/>
      <c r="AD369" s="13"/>
    </row>
    <row r="370" ht="12.75" customHeight="1">
      <c r="A370" s="13"/>
      <c r="B370" s="15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68"/>
      <c r="N370" s="13"/>
      <c r="O370" s="69"/>
      <c r="P370" s="13"/>
      <c r="Q370" s="13"/>
      <c r="R370" s="13"/>
      <c r="S370" s="13"/>
      <c r="T370" s="25"/>
      <c r="U370" s="25"/>
      <c r="V370" s="25"/>
      <c r="W370" s="70"/>
      <c r="X370" s="25"/>
      <c r="Y370" s="25"/>
      <c r="Z370" s="22"/>
      <c r="AA370" s="13"/>
      <c r="AB370" s="13"/>
      <c r="AC370" s="13"/>
      <c r="AD370" s="13"/>
    </row>
    <row r="371" ht="12.75" customHeight="1">
      <c r="A371" s="13"/>
      <c r="B371" s="15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68"/>
      <c r="N371" s="13"/>
      <c r="O371" s="69"/>
      <c r="P371" s="13"/>
      <c r="Q371" s="13"/>
      <c r="R371" s="13"/>
      <c r="S371" s="13"/>
      <c r="T371" s="25"/>
      <c r="U371" s="25"/>
      <c r="V371" s="25"/>
      <c r="W371" s="70"/>
      <c r="X371" s="25"/>
      <c r="Y371" s="25"/>
      <c r="Z371" s="22"/>
      <c r="AA371" s="13"/>
      <c r="AB371" s="13"/>
      <c r="AC371" s="13"/>
      <c r="AD371" s="13"/>
    </row>
    <row r="372" ht="12.75" customHeight="1">
      <c r="A372" s="13"/>
      <c r="B372" s="15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68"/>
      <c r="N372" s="13"/>
      <c r="O372" s="69"/>
      <c r="P372" s="13"/>
      <c r="Q372" s="13"/>
      <c r="R372" s="13"/>
      <c r="S372" s="13"/>
      <c r="T372" s="25"/>
      <c r="U372" s="25"/>
      <c r="V372" s="25"/>
      <c r="W372" s="70"/>
      <c r="X372" s="25"/>
      <c r="Y372" s="25"/>
      <c r="Z372" s="22"/>
      <c r="AA372" s="13"/>
      <c r="AB372" s="13"/>
      <c r="AC372" s="13"/>
      <c r="AD372" s="13"/>
    </row>
    <row r="373" ht="12.75" customHeight="1">
      <c r="A373" s="13"/>
      <c r="B373" s="15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68"/>
      <c r="N373" s="13"/>
      <c r="O373" s="69"/>
      <c r="P373" s="13"/>
      <c r="Q373" s="13"/>
      <c r="R373" s="13"/>
      <c r="S373" s="13"/>
      <c r="T373" s="25"/>
      <c r="U373" s="25"/>
      <c r="V373" s="25"/>
      <c r="W373" s="70"/>
      <c r="X373" s="25"/>
      <c r="Y373" s="25"/>
      <c r="Z373" s="22"/>
      <c r="AA373" s="13"/>
      <c r="AB373" s="13"/>
      <c r="AC373" s="13"/>
      <c r="AD373" s="13"/>
    </row>
    <row r="374" ht="12.75" customHeight="1">
      <c r="A374" s="13"/>
      <c r="B374" s="15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68"/>
      <c r="N374" s="13"/>
      <c r="O374" s="69"/>
      <c r="P374" s="13"/>
      <c r="Q374" s="13"/>
      <c r="R374" s="13"/>
      <c r="S374" s="13"/>
      <c r="T374" s="25"/>
      <c r="U374" s="25"/>
      <c r="V374" s="25"/>
      <c r="W374" s="70"/>
      <c r="X374" s="25"/>
      <c r="Y374" s="25"/>
      <c r="Z374" s="22"/>
      <c r="AA374" s="13"/>
      <c r="AB374" s="13"/>
      <c r="AC374" s="13"/>
      <c r="AD374" s="13"/>
    </row>
    <row r="375" ht="12.75" customHeight="1">
      <c r="A375" s="13"/>
      <c r="B375" s="15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68"/>
      <c r="N375" s="13"/>
      <c r="O375" s="69"/>
      <c r="P375" s="13"/>
      <c r="Q375" s="13"/>
      <c r="R375" s="13"/>
      <c r="S375" s="13"/>
      <c r="T375" s="25"/>
      <c r="U375" s="25"/>
      <c r="V375" s="25"/>
      <c r="W375" s="70"/>
      <c r="X375" s="25"/>
      <c r="Y375" s="25"/>
      <c r="Z375" s="22"/>
      <c r="AA375" s="13"/>
      <c r="AB375" s="13"/>
      <c r="AC375" s="13"/>
      <c r="AD375" s="13"/>
    </row>
    <row r="376" ht="12.75" customHeight="1">
      <c r="A376" s="13"/>
      <c r="B376" s="15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68"/>
      <c r="N376" s="13"/>
      <c r="O376" s="69"/>
      <c r="P376" s="13"/>
      <c r="Q376" s="13"/>
      <c r="R376" s="13"/>
      <c r="S376" s="13"/>
      <c r="T376" s="25"/>
      <c r="U376" s="25"/>
      <c r="V376" s="25"/>
      <c r="W376" s="70"/>
      <c r="X376" s="25"/>
      <c r="Y376" s="25"/>
      <c r="Z376" s="22"/>
      <c r="AA376" s="13"/>
      <c r="AB376" s="13"/>
      <c r="AC376" s="13"/>
      <c r="AD376" s="13"/>
    </row>
    <row r="377" ht="12.75" customHeight="1">
      <c r="A377" s="13"/>
      <c r="B377" s="15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68"/>
      <c r="N377" s="13"/>
      <c r="O377" s="69"/>
      <c r="P377" s="13"/>
      <c r="Q377" s="13"/>
      <c r="R377" s="13"/>
      <c r="S377" s="13"/>
      <c r="T377" s="25"/>
      <c r="U377" s="25"/>
      <c r="V377" s="25"/>
      <c r="W377" s="70"/>
      <c r="X377" s="25"/>
      <c r="Y377" s="25"/>
      <c r="Z377" s="22"/>
      <c r="AA377" s="13"/>
      <c r="AB377" s="13"/>
      <c r="AC377" s="13"/>
      <c r="AD377" s="13"/>
    </row>
    <row r="378" ht="12.75" customHeight="1">
      <c r="A378" s="13"/>
      <c r="B378" s="15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68"/>
      <c r="N378" s="13"/>
      <c r="O378" s="69"/>
      <c r="P378" s="13"/>
      <c r="Q378" s="13"/>
      <c r="R378" s="13"/>
      <c r="S378" s="13"/>
      <c r="T378" s="25"/>
      <c r="U378" s="25"/>
      <c r="V378" s="25"/>
      <c r="W378" s="70"/>
      <c r="X378" s="25"/>
      <c r="Y378" s="25"/>
      <c r="Z378" s="22"/>
      <c r="AA378" s="13"/>
      <c r="AB378" s="13"/>
      <c r="AC378" s="13"/>
      <c r="AD378" s="13"/>
    </row>
    <row r="379" ht="12.75" customHeight="1">
      <c r="A379" s="13"/>
      <c r="B379" s="15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68"/>
      <c r="N379" s="13"/>
      <c r="O379" s="69"/>
      <c r="P379" s="13"/>
      <c r="Q379" s="13"/>
      <c r="R379" s="13"/>
      <c r="S379" s="13"/>
      <c r="T379" s="25"/>
      <c r="U379" s="25"/>
      <c r="V379" s="25"/>
      <c r="W379" s="70"/>
      <c r="X379" s="25"/>
      <c r="Y379" s="25"/>
      <c r="Z379" s="22"/>
      <c r="AA379" s="13"/>
      <c r="AB379" s="13"/>
      <c r="AC379" s="13"/>
      <c r="AD379" s="13"/>
    </row>
    <row r="380" ht="12.75" customHeight="1">
      <c r="A380" s="13"/>
      <c r="B380" s="15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68"/>
      <c r="N380" s="13"/>
      <c r="O380" s="69"/>
      <c r="P380" s="13"/>
      <c r="Q380" s="13"/>
      <c r="R380" s="13"/>
      <c r="S380" s="13"/>
      <c r="T380" s="25"/>
      <c r="U380" s="25"/>
      <c r="V380" s="25"/>
      <c r="W380" s="70"/>
      <c r="X380" s="25"/>
      <c r="Y380" s="25"/>
      <c r="Z380" s="22"/>
      <c r="AA380" s="13"/>
      <c r="AB380" s="13"/>
      <c r="AC380" s="13"/>
      <c r="AD380" s="13"/>
    </row>
    <row r="381" ht="12.75" customHeight="1">
      <c r="A381" s="13"/>
      <c r="B381" s="15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68"/>
      <c r="N381" s="13"/>
      <c r="O381" s="69"/>
      <c r="P381" s="13"/>
      <c r="Q381" s="13"/>
      <c r="R381" s="13"/>
      <c r="S381" s="13"/>
      <c r="T381" s="25"/>
      <c r="U381" s="25"/>
      <c r="V381" s="25"/>
      <c r="W381" s="70"/>
      <c r="X381" s="25"/>
      <c r="Y381" s="25"/>
      <c r="Z381" s="22"/>
      <c r="AA381" s="13"/>
      <c r="AB381" s="13"/>
      <c r="AC381" s="13"/>
      <c r="AD381" s="13"/>
    </row>
    <row r="382" ht="12.75" customHeight="1">
      <c r="A382" s="13"/>
      <c r="B382" s="15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68"/>
      <c r="N382" s="13"/>
      <c r="O382" s="69"/>
      <c r="P382" s="13"/>
      <c r="Q382" s="13"/>
      <c r="R382" s="13"/>
      <c r="S382" s="13"/>
      <c r="T382" s="25"/>
      <c r="U382" s="25"/>
      <c r="V382" s="25"/>
      <c r="W382" s="70"/>
      <c r="X382" s="25"/>
      <c r="Y382" s="25"/>
      <c r="Z382" s="22"/>
      <c r="AA382" s="13"/>
      <c r="AB382" s="13"/>
      <c r="AC382" s="13"/>
      <c r="AD382" s="13"/>
    </row>
    <row r="383" ht="12.75" customHeight="1">
      <c r="A383" s="13"/>
      <c r="B383" s="15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68"/>
      <c r="N383" s="13"/>
      <c r="O383" s="69"/>
      <c r="P383" s="13"/>
      <c r="Q383" s="13"/>
      <c r="R383" s="13"/>
      <c r="S383" s="13"/>
      <c r="T383" s="25"/>
      <c r="U383" s="25"/>
      <c r="V383" s="25"/>
      <c r="W383" s="70"/>
      <c r="X383" s="25"/>
      <c r="Y383" s="25"/>
      <c r="Z383" s="22"/>
      <c r="AA383" s="13"/>
      <c r="AB383" s="13"/>
      <c r="AC383" s="13"/>
      <c r="AD383" s="13"/>
    </row>
    <row r="384" ht="12.75" customHeight="1">
      <c r="A384" s="13"/>
      <c r="B384" s="15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68"/>
      <c r="N384" s="13"/>
      <c r="O384" s="69"/>
      <c r="P384" s="13"/>
      <c r="Q384" s="13"/>
      <c r="R384" s="13"/>
      <c r="S384" s="13"/>
      <c r="T384" s="25"/>
      <c r="U384" s="25"/>
      <c r="V384" s="25"/>
      <c r="W384" s="70"/>
      <c r="X384" s="25"/>
      <c r="Y384" s="25"/>
      <c r="Z384" s="22"/>
      <c r="AA384" s="13"/>
      <c r="AB384" s="13"/>
      <c r="AC384" s="13"/>
      <c r="AD384" s="13"/>
    </row>
    <row r="385" ht="12.75" customHeight="1">
      <c r="A385" s="13"/>
      <c r="B385" s="15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68"/>
      <c r="N385" s="13"/>
      <c r="O385" s="69"/>
      <c r="P385" s="13"/>
      <c r="Q385" s="13"/>
      <c r="R385" s="13"/>
      <c r="S385" s="13"/>
      <c r="T385" s="25"/>
      <c r="U385" s="25"/>
      <c r="V385" s="25"/>
      <c r="W385" s="70"/>
      <c r="X385" s="25"/>
      <c r="Y385" s="25"/>
      <c r="Z385" s="22"/>
      <c r="AA385" s="13"/>
      <c r="AB385" s="13"/>
      <c r="AC385" s="13"/>
      <c r="AD385" s="13"/>
    </row>
    <row r="386" ht="12.75" customHeight="1">
      <c r="A386" s="13"/>
      <c r="B386" s="15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68"/>
      <c r="N386" s="13"/>
      <c r="O386" s="69"/>
      <c r="P386" s="13"/>
      <c r="Q386" s="13"/>
      <c r="R386" s="13"/>
      <c r="S386" s="13"/>
      <c r="T386" s="25"/>
      <c r="U386" s="25"/>
      <c r="V386" s="25"/>
      <c r="W386" s="70"/>
      <c r="X386" s="25"/>
      <c r="Y386" s="25"/>
      <c r="Z386" s="22"/>
      <c r="AA386" s="13"/>
      <c r="AB386" s="13"/>
      <c r="AC386" s="13"/>
      <c r="AD386" s="13"/>
    </row>
    <row r="387" ht="12.75" customHeight="1">
      <c r="A387" s="13"/>
      <c r="B387" s="15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68"/>
      <c r="N387" s="13"/>
      <c r="O387" s="69"/>
      <c r="P387" s="13"/>
      <c r="Q387" s="13"/>
      <c r="R387" s="13"/>
      <c r="S387" s="13"/>
      <c r="T387" s="25"/>
      <c r="U387" s="25"/>
      <c r="V387" s="25"/>
      <c r="W387" s="70"/>
      <c r="X387" s="25"/>
      <c r="Y387" s="25"/>
      <c r="Z387" s="22"/>
      <c r="AA387" s="13"/>
      <c r="AB387" s="13"/>
      <c r="AC387" s="13"/>
      <c r="AD387" s="13"/>
    </row>
    <row r="388" ht="12.75" customHeight="1">
      <c r="A388" s="13"/>
      <c r="B388" s="15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68"/>
      <c r="N388" s="13"/>
      <c r="O388" s="69"/>
      <c r="P388" s="13"/>
      <c r="Q388" s="13"/>
      <c r="R388" s="13"/>
      <c r="S388" s="13"/>
      <c r="T388" s="25"/>
      <c r="U388" s="25"/>
      <c r="V388" s="25"/>
      <c r="W388" s="70"/>
      <c r="X388" s="25"/>
      <c r="Y388" s="25"/>
      <c r="Z388" s="22"/>
      <c r="AA388" s="13"/>
      <c r="AB388" s="13"/>
      <c r="AC388" s="13"/>
      <c r="AD388" s="13"/>
    </row>
    <row r="389" ht="12.75" customHeight="1">
      <c r="A389" s="13"/>
      <c r="B389" s="15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68"/>
      <c r="N389" s="13"/>
      <c r="O389" s="69"/>
      <c r="P389" s="13"/>
      <c r="Q389" s="13"/>
      <c r="R389" s="13"/>
      <c r="S389" s="13"/>
      <c r="T389" s="25"/>
      <c r="U389" s="25"/>
      <c r="V389" s="25"/>
      <c r="W389" s="70"/>
      <c r="X389" s="25"/>
      <c r="Y389" s="25"/>
      <c r="Z389" s="22"/>
      <c r="AA389" s="13"/>
      <c r="AB389" s="13"/>
      <c r="AC389" s="13"/>
      <c r="AD389" s="13"/>
    </row>
    <row r="390" ht="12.75" customHeight="1">
      <c r="A390" s="13"/>
      <c r="B390" s="15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68"/>
      <c r="N390" s="13"/>
      <c r="O390" s="69"/>
      <c r="P390" s="13"/>
      <c r="Q390" s="13"/>
      <c r="R390" s="13"/>
      <c r="S390" s="13"/>
      <c r="T390" s="25"/>
      <c r="U390" s="25"/>
      <c r="V390" s="25"/>
      <c r="W390" s="70"/>
      <c r="X390" s="25"/>
      <c r="Y390" s="25"/>
      <c r="Z390" s="22"/>
      <c r="AA390" s="13"/>
      <c r="AB390" s="13"/>
      <c r="AC390" s="13"/>
      <c r="AD390" s="13"/>
    </row>
    <row r="391" ht="12.75" customHeight="1">
      <c r="A391" s="13"/>
      <c r="B391" s="15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68"/>
      <c r="N391" s="13"/>
      <c r="O391" s="69"/>
      <c r="P391" s="13"/>
      <c r="Q391" s="13"/>
      <c r="R391" s="13"/>
      <c r="S391" s="13"/>
      <c r="T391" s="25"/>
      <c r="U391" s="25"/>
      <c r="V391" s="25"/>
      <c r="W391" s="70"/>
      <c r="X391" s="25"/>
      <c r="Y391" s="25"/>
      <c r="Z391" s="22"/>
      <c r="AA391" s="13"/>
      <c r="AB391" s="13"/>
      <c r="AC391" s="13"/>
      <c r="AD391" s="13"/>
    </row>
    <row r="392" ht="12.75" customHeight="1">
      <c r="A392" s="13"/>
      <c r="B392" s="15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68"/>
      <c r="N392" s="13"/>
      <c r="O392" s="69"/>
      <c r="P392" s="13"/>
      <c r="Q392" s="13"/>
      <c r="R392" s="13"/>
      <c r="S392" s="13"/>
      <c r="T392" s="25"/>
      <c r="U392" s="25"/>
      <c r="V392" s="25"/>
      <c r="W392" s="70"/>
      <c r="X392" s="25"/>
      <c r="Y392" s="25"/>
      <c r="Z392" s="22"/>
      <c r="AA392" s="13"/>
      <c r="AB392" s="13"/>
      <c r="AC392" s="13"/>
      <c r="AD392" s="13"/>
    </row>
    <row r="393" ht="12.75" customHeight="1">
      <c r="A393" s="13"/>
      <c r="B393" s="15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68"/>
      <c r="N393" s="13"/>
      <c r="O393" s="69"/>
      <c r="P393" s="13"/>
      <c r="Q393" s="13"/>
      <c r="R393" s="13"/>
      <c r="S393" s="13"/>
      <c r="T393" s="25"/>
      <c r="U393" s="25"/>
      <c r="V393" s="25"/>
      <c r="W393" s="70"/>
      <c r="X393" s="25"/>
      <c r="Y393" s="25"/>
      <c r="Z393" s="22"/>
      <c r="AA393" s="13"/>
      <c r="AB393" s="13"/>
      <c r="AC393" s="13"/>
      <c r="AD393" s="13"/>
    </row>
    <row r="394" ht="12.75" customHeight="1">
      <c r="A394" s="13"/>
      <c r="B394" s="15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68"/>
      <c r="N394" s="13"/>
      <c r="O394" s="69"/>
      <c r="P394" s="13"/>
      <c r="Q394" s="13"/>
      <c r="R394" s="13"/>
      <c r="S394" s="13"/>
      <c r="T394" s="25"/>
      <c r="U394" s="25"/>
      <c r="V394" s="25"/>
      <c r="W394" s="70"/>
      <c r="X394" s="25"/>
      <c r="Y394" s="25"/>
      <c r="Z394" s="22"/>
      <c r="AA394" s="13"/>
      <c r="AB394" s="13"/>
      <c r="AC394" s="13"/>
      <c r="AD394" s="13"/>
    </row>
    <row r="395" ht="12.75" customHeight="1">
      <c r="A395" s="13"/>
      <c r="B395" s="15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68"/>
      <c r="N395" s="13"/>
      <c r="O395" s="69"/>
      <c r="P395" s="13"/>
      <c r="Q395" s="13"/>
      <c r="R395" s="13"/>
      <c r="S395" s="13"/>
      <c r="T395" s="25"/>
      <c r="U395" s="25"/>
      <c r="V395" s="25"/>
      <c r="W395" s="70"/>
      <c r="X395" s="25"/>
      <c r="Y395" s="25"/>
      <c r="Z395" s="22"/>
      <c r="AA395" s="13"/>
      <c r="AB395" s="13"/>
      <c r="AC395" s="13"/>
      <c r="AD395" s="13"/>
    </row>
    <row r="396" ht="12.75" customHeight="1">
      <c r="A396" s="13"/>
      <c r="B396" s="15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68"/>
      <c r="N396" s="13"/>
      <c r="O396" s="69"/>
      <c r="P396" s="13"/>
      <c r="Q396" s="13"/>
      <c r="R396" s="13"/>
      <c r="S396" s="13"/>
      <c r="T396" s="25"/>
      <c r="U396" s="25"/>
      <c r="V396" s="25"/>
      <c r="W396" s="70"/>
      <c r="X396" s="25"/>
      <c r="Y396" s="25"/>
      <c r="Z396" s="22"/>
      <c r="AA396" s="13"/>
      <c r="AB396" s="13"/>
      <c r="AC396" s="13"/>
      <c r="AD396" s="13"/>
    </row>
    <row r="397" ht="12.75" customHeight="1">
      <c r="A397" s="13"/>
      <c r="B397" s="15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68"/>
      <c r="N397" s="13"/>
      <c r="O397" s="69"/>
      <c r="P397" s="13"/>
      <c r="Q397" s="13"/>
      <c r="R397" s="13"/>
      <c r="S397" s="13"/>
      <c r="T397" s="25"/>
      <c r="U397" s="25"/>
      <c r="V397" s="25"/>
      <c r="W397" s="70"/>
      <c r="X397" s="25"/>
      <c r="Y397" s="25"/>
      <c r="Z397" s="22"/>
      <c r="AA397" s="13"/>
      <c r="AB397" s="13"/>
      <c r="AC397" s="13"/>
      <c r="AD397" s="13"/>
    </row>
    <row r="398" ht="12.75" customHeight="1">
      <c r="A398" s="13"/>
      <c r="B398" s="15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68"/>
      <c r="N398" s="13"/>
      <c r="O398" s="69"/>
      <c r="P398" s="13"/>
      <c r="Q398" s="13"/>
      <c r="R398" s="13"/>
      <c r="S398" s="13"/>
      <c r="T398" s="25"/>
      <c r="U398" s="25"/>
      <c r="V398" s="25"/>
      <c r="W398" s="70"/>
      <c r="X398" s="25"/>
      <c r="Y398" s="25"/>
      <c r="Z398" s="22"/>
      <c r="AA398" s="13"/>
      <c r="AB398" s="13"/>
      <c r="AC398" s="13"/>
      <c r="AD398" s="13"/>
    </row>
    <row r="399" ht="12.75" customHeight="1">
      <c r="A399" s="13"/>
      <c r="B399" s="15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68"/>
      <c r="N399" s="13"/>
      <c r="O399" s="69"/>
      <c r="P399" s="13"/>
      <c r="Q399" s="13"/>
      <c r="R399" s="13"/>
      <c r="S399" s="13"/>
      <c r="T399" s="25"/>
      <c r="U399" s="25"/>
      <c r="V399" s="25"/>
      <c r="W399" s="70"/>
      <c r="X399" s="25"/>
      <c r="Y399" s="25"/>
      <c r="Z399" s="22"/>
      <c r="AA399" s="13"/>
      <c r="AB399" s="13"/>
      <c r="AC399" s="13"/>
      <c r="AD399" s="13"/>
    </row>
    <row r="400" ht="12.75" customHeight="1">
      <c r="A400" s="13"/>
      <c r="B400" s="15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68"/>
      <c r="N400" s="13"/>
      <c r="O400" s="69"/>
      <c r="P400" s="13"/>
      <c r="Q400" s="13"/>
      <c r="R400" s="13"/>
      <c r="S400" s="13"/>
      <c r="T400" s="25"/>
      <c r="U400" s="25"/>
      <c r="V400" s="25"/>
      <c r="W400" s="70"/>
      <c r="X400" s="25"/>
      <c r="Y400" s="25"/>
      <c r="Z400" s="22"/>
      <c r="AA400" s="13"/>
      <c r="AB400" s="13"/>
      <c r="AC400" s="13"/>
      <c r="AD400" s="13"/>
    </row>
    <row r="401" ht="12.75" customHeight="1">
      <c r="A401" s="13"/>
      <c r="B401" s="15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68"/>
      <c r="N401" s="13"/>
      <c r="O401" s="69"/>
      <c r="P401" s="13"/>
      <c r="Q401" s="13"/>
      <c r="R401" s="13"/>
      <c r="S401" s="13"/>
      <c r="T401" s="25"/>
      <c r="U401" s="25"/>
      <c r="V401" s="25"/>
      <c r="W401" s="70"/>
      <c r="X401" s="25"/>
      <c r="Y401" s="25"/>
      <c r="Z401" s="22"/>
      <c r="AA401" s="13"/>
      <c r="AB401" s="13"/>
      <c r="AC401" s="13"/>
      <c r="AD401" s="13"/>
    </row>
    <row r="402" ht="12.75" customHeight="1">
      <c r="A402" s="13"/>
      <c r="B402" s="15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68"/>
      <c r="N402" s="13"/>
      <c r="O402" s="69"/>
      <c r="P402" s="13"/>
      <c r="Q402" s="13"/>
      <c r="R402" s="13"/>
      <c r="S402" s="13"/>
      <c r="T402" s="25"/>
      <c r="U402" s="25"/>
      <c r="V402" s="25"/>
      <c r="W402" s="70"/>
      <c r="X402" s="25"/>
      <c r="Y402" s="25"/>
      <c r="Z402" s="22"/>
      <c r="AA402" s="13"/>
      <c r="AB402" s="13"/>
      <c r="AC402" s="13"/>
      <c r="AD402" s="13"/>
    </row>
    <row r="403" ht="12.75" customHeight="1">
      <c r="A403" s="13"/>
      <c r="B403" s="15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68"/>
      <c r="N403" s="13"/>
      <c r="O403" s="69"/>
      <c r="P403" s="13"/>
      <c r="Q403" s="13"/>
      <c r="R403" s="13"/>
      <c r="S403" s="13"/>
      <c r="T403" s="25"/>
      <c r="U403" s="25"/>
      <c r="V403" s="25"/>
      <c r="W403" s="70"/>
      <c r="X403" s="25"/>
      <c r="Y403" s="25"/>
      <c r="Z403" s="22"/>
      <c r="AA403" s="13"/>
      <c r="AB403" s="13"/>
      <c r="AC403" s="13"/>
      <c r="AD403" s="13"/>
    </row>
    <row r="404" ht="12.75" customHeight="1">
      <c r="A404" s="13"/>
      <c r="B404" s="15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68"/>
      <c r="N404" s="13"/>
      <c r="O404" s="69"/>
      <c r="P404" s="13"/>
      <c r="Q404" s="13"/>
      <c r="R404" s="13"/>
      <c r="S404" s="13"/>
      <c r="T404" s="25"/>
      <c r="U404" s="25"/>
      <c r="V404" s="25"/>
      <c r="W404" s="70"/>
      <c r="X404" s="25"/>
      <c r="Y404" s="25"/>
      <c r="Z404" s="22"/>
      <c r="AA404" s="13"/>
      <c r="AB404" s="13"/>
      <c r="AC404" s="13"/>
      <c r="AD404" s="13"/>
    </row>
    <row r="405" ht="12.75" customHeight="1">
      <c r="A405" s="13"/>
      <c r="B405" s="15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68"/>
      <c r="N405" s="13"/>
      <c r="O405" s="69"/>
      <c r="P405" s="13"/>
      <c r="Q405" s="13"/>
      <c r="R405" s="13"/>
      <c r="S405" s="13"/>
      <c r="T405" s="25"/>
      <c r="U405" s="25"/>
      <c r="V405" s="25"/>
      <c r="W405" s="70"/>
      <c r="X405" s="25"/>
      <c r="Y405" s="25"/>
      <c r="Z405" s="22"/>
      <c r="AA405" s="13"/>
      <c r="AB405" s="13"/>
      <c r="AC405" s="13"/>
      <c r="AD405" s="13"/>
    </row>
    <row r="406" ht="12.75" customHeight="1">
      <c r="A406" s="13"/>
      <c r="B406" s="15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68"/>
      <c r="N406" s="13"/>
      <c r="O406" s="69"/>
      <c r="P406" s="13"/>
      <c r="Q406" s="13"/>
      <c r="R406" s="13"/>
      <c r="S406" s="13"/>
      <c r="T406" s="25"/>
      <c r="U406" s="25"/>
      <c r="V406" s="25"/>
      <c r="W406" s="70"/>
      <c r="X406" s="25"/>
      <c r="Y406" s="25"/>
      <c r="Z406" s="22"/>
      <c r="AA406" s="13"/>
      <c r="AB406" s="13"/>
      <c r="AC406" s="13"/>
      <c r="AD406" s="13"/>
    </row>
    <row r="407" ht="12.75" customHeight="1">
      <c r="A407" s="13"/>
      <c r="B407" s="15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68"/>
      <c r="N407" s="13"/>
      <c r="O407" s="69"/>
      <c r="P407" s="13"/>
      <c r="Q407" s="13"/>
      <c r="R407" s="13"/>
      <c r="S407" s="13"/>
      <c r="T407" s="25"/>
      <c r="U407" s="25"/>
      <c r="V407" s="25"/>
      <c r="W407" s="70"/>
      <c r="X407" s="25"/>
      <c r="Y407" s="25"/>
      <c r="Z407" s="22"/>
      <c r="AA407" s="13"/>
      <c r="AB407" s="13"/>
      <c r="AC407" s="13"/>
      <c r="AD407" s="13"/>
    </row>
    <row r="408" ht="12.75" customHeight="1">
      <c r="A408" s="13"/>
      <c r="B408" s="15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68"/>
      <c r="N408" s="13"/>
      <c r="O408" s="69"/>
      <c r="P408" s="13"/>
      <c r="Q408" s="13"/>
      <c r="R408" s="13"/>
      <c r="S408" s="13"/>
      <c r="T408" s="25"/>
      <c r="U408" s="25"/>
      <c r="V408" s="25"/>
      <c r="W408" s="70"/>
      <c r="X408" s="25"/>
      <c r="Y408" s="25"/>
      <c r="Z408" s="22"/>
      <c r="AA408" s="13"/>
      <c r="AB408" s="13"/>
      <c r="AC408" s="13"/>
      <c r="AD408" s="13"/>
    </row>
    <row r="409" ht="12.75" customHeight="1">
      <c r="A409" s="13"/>
      <c r="B409" s="15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68"/>
      <c r="N409" s="13"/>
      <c r="O409" s="69"/>
      <c r="P409" s="13"/>
      <c r="Q409" s="13"/>
      <c r="R409" s="13"/>
      <c r="S409" s="13"/>
      <c r="T409" s="25"/>
      <c r="U409" s="25"/>
      <c r="V409" s="25"/>
      <c r="W409" s="70"/>
      <c r="X409" s="25"/>
      <c r="Y409" s="25"/>
      <c r="Z409" s="22"/>
      <c r="AA409" s="13"/>
      <c r="AB409" s="13"/>
      <c r="AC409" s="13"/>
      <c r="AD409" s="13"/>
    </row>
    <row r="410" ht="12.75" customHeight="1">
      <c r="A410" s="13"/>
      <c r="B410" s="15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68"/>
      <c r="N410" s="13"/>
      <c r="O410" s="69"/>
      <c r="P410" s="13"/>
      <c r="Q410" s="13"/>
      <c r="R410" s="13"/>
      <c r="S410" s="13"/>
      <c r="T410" s="25"/>
      <c r="U410" s="25"/>
      <c r="V410" s="25"/>
      <c r="W410" s="70"/>
      <c r="X410" s="25"/>
      <c r="Y410" s="25"/>
      <c r="Z410" s="22"/>
      <c r="AA410" s="13"/>
      <c r="AB410" s="13"/>
      <c r="AC410" s="13"/>
      <c r="AD410" s="13"/>
    </row>
    <row r="411" ht="12.75" customHeight="1">
      <c r="A411" s="13"/>
      <c r="B411" s="15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68"/>
      <c r="N411" s="13"/>
      <c r="O411" s="69"/>
      <c r="P411" s="13"/>
      <c r="Q411" s="13"/>
      <c r="R411" s="13"/>
      <c r="S411" s="13"/>
      <c r="T411" s="25"/>
      <c r="U411" s="25"/>
      <c r="V411" s="25"/>
      <c r="W411" s="70"/>
      <c r="X411" s="25"/>
      <c r="Y411" s="25"/>
      <c r="Z411" s="22"/>
      <c r="AA411" s="13"/>
      <c r="AB411" s="13"/>
      <c r="AC411" s="13"/>
      <c r="AD411" s="13"/>
    </row>
    <row r="412" ht="12.75" customHeight="1">
      <c r="A412" s="13"/>
      <c r="B412" s="15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68"/>
      <c r="N412" s="13"/>
      <c r="O412" s="69"/>
      <c r="P412" s="13"/>
      <c r="Q412" s="13"/>
      <c r="R412" s="13"/>
      <c r="S412" s="13"/>
      <c r="T412" s="25"/>
      <c r="U412" s="25"/>
      <c r="V412" s="25"/>
      <c r="W412" s="70"/>
      <c r="X412" s="25"/>
      <c r="Y412" s="25"/>
      <c r="Z412" s="22"/>
      <c r="AA412" s="13"/>
      <c r="AB412" s="13"/>
      <c r="AC412" s="13"/>
      <c r="AD412" s="13"/>
    </row>
    <row r="413" ht="12.75" customHeight="1">
      <c r="A413" s="13"/>
      <c r="B413" s="15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68"/>
      <c r="N413" s="13"/>
      <c r="O413" s="69"/>
      <c r="P413" s="13"/>
      <c r="Q413" s="13"/>
      <c r="R413" s="13"/>
      <c r="S413" s="13"/>
      <c r="T413" s="25"/>
      <c r="U413" s="25"/>
      <c r="V413" s="25"/>
      <c r="W413" s="70"/>
      <c r="X413" s="25"/>
      <c r="Y413" s="25"/>
      <c r="Z413" s="22"/>
      <c r="AA413" s="13"/>
      <c r="AB413" s="13"/>
      <c r="AC413" s="13"/>
      <c r="AD413" s="13"/>
    </row>
    <row r="414" ht="12.75" customHeight="1">
      <c r="A414" s="13"/>
      <c r="B414" s="15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68"/>
      <c r="N414" s="13"/>
      <c r="O414" s="69"/>
      <c r="P414" s="13"/>
      <c r="Q414" s="13"/>
      <c r="R414" s="13"/>
      <c r="S414" s="13"/>
      <c r="T414" s="25"/>
      <c r="U414" s="25"/>
      <c r="V414" s="25"/>
      <c r="W414" s="70"/>
      <c r="X414" s="25"/>
      <c r="Y414" s="25"/>
      <c r="Z414" s="22"/>
      <c r="AA414" s="13"/>
      <c r="AB414" s="13"/>
      <c r="AC414" s="13"/>
      <c r="AD414" s="13"/>
    </row>
    <row r="415" ht="12.75" customHeight="1">
      <c r="A415" s="13"/>
      <c r="B415" s="15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68"/>
      <c r="N415" s="13"/>
      <c r="O415" s="69"/>
      <c r="P415" s="13"/>
      <c r="Q415" s="13"/>
      <c r="R415" s="13"/>
      <c r="S415" s="13"/>
      <c r="T415" s="25"/>
      <c r="U415" s="25"/>
      <c r="V415" s="25"/>
      <c r="W415" s="70"/>
      <c r="X415" s="25"/>
      <c r="Y415" s="25"/>
      <c r="Z415" s="22"/>
      <c r="AA415" s="13"/>
      <c r="AB415" s="13"/>
      <c r="AC415" s="13"/>
      <c r="AD415" s="13"/>
    </row>
    <row r="416" ht="12.75" customHeight="1">
      <c r="A416" s="13"/>
      <c r="B416" s="15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68"/>
      <c r="N416" s="13"/>
      <c r="O416" s="69"/>
      <c r="P416" s="13"/>
      <c r="Q416" s="13"/>
      <c r="R416" s="13"/>
      <c r="S416" s="13"/>
      <c r="T416" s="25"/>
      <c r="U416" s="25"/>
      <c r="V416" s="25"/>
      <c r="W416" s="70"/>
      <c r="X416" s="25"/>
      <c r="Y416" s="25"/>
      <c r="Z416" s="22"/>
      <c r="AA416" s="13"/>
      <c r="AB416" s="13"/>
      <c r="AC416" s="13"/>
      <c r="AD416" s="13"/>
    </row>
    <row r="417" ht="12.75" customHeight="1">
      <c r="A417" s="13"/>
      <c r="B417" s="15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68"/>
      <c r="N417" s="13"/>
      <c r="O417" s="69"/>
      <c r="P417" s="13"/>
      <c r="Q417" s="13"/>
      <c r="R417" s="13"/>
      <c r="S417" s="13"/>
      <c r="T417" s="25"/>
      <c r="U417" s="25"/>
      <c r="V417" s="25"/>
      <c r="W417" s="70"/>
      <c r="X417" s="25"/>
      <c r="Y417" s="25"/>
      <c r="Z417" s="22"/>
      <c r="AA417" s="13"/>
      <c r="AB417" s="13"/>
      <c r="AC417" s="13"/>
      <c r="AD417" s="13"/>
    </row>
    <row r="418" ht="12.75" customHeight="1">
      <c r="A418" s="13"/>
      <c r="B418" s="15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68"/>
      <c r="N418" s="13"/>
      <c r="O418" s="69"/>
      <c r="P418" s="13"/>
      <c r="Q418" s="13"/>
      <c r="R418" s="13"/>
      <c r="S418" s="13"/>
      <c r="T418" s="25"/>
      <c r="U418" s="25"/>
      <c r="V418" s="25"/>
      <c r="W418" s="70"/>
      <c r="X418" s="25"/>
      <c r="Y418" s="25"/>
      <c r="Z418" s="22"/>
      <c r="AA418" s="13"/>
      <c r="AB418" s="13"/>
      <c r="AC418" s="13"/>
      <c r="AD418" s="13"/>
    </row>
    <row r="419" ht="12.75" customHeight="1">
      <c r="A419" s="13"/>
      <c r="B419" s="15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68"/>
      <c r="N419" s="13"/>
      <c r="O419" s="69"/>
      <c r="P419" s="13"/>
      <c r="Q419" s="13"/>
      <c r="R419" s="13"/>
      <c r="S419" s="13"/>
      <c r="T419" s="25"/>
      <c r="U419" s="25"/>
      <c r="V419" s="25"/>
      <c r="W419" s="70"/>
      <c r="X419" s="25"/>
      <c r="Y419" s="25"/>
      <c r="Z419" s="22"/>
      <c r="AA419" s="13"/>
      <c r="AB419" s="13"/>
      <c r="AC419" s="13"/>
      <c r="AD419" s="13"/>
    </row>
    <row r="420" ht="12.75" customHeight="1">
      <c r="A420" s="13"/>
      <c r="B420" s="15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68"/>
      <c r="N420" s="13"/>
      <c r="O420" s="69"/>
      <c r="P420" s="13"/>
      <c r="Q420" s="13"/>
      <c r="R420" s="13"/>
      <c r="S420" s="13"/>
      <c r="T420" s="25"/>
      <c r="U420" s="25"/>
      <c r="V420" s="25"/>
      <c r="W420" s="70"/>
      <c r="X420" s="25"/>
      <c r="Y420" s="25"/>
      <c r="Z420" s="22"/>
      <c r="AA420" s="13"/>
      <c r="AB420" s="13"/>
      <c r="AC420" s="13"/>
      <c r="AD420" s="13"/>
    </row>
    <row r="421" ht="12.75" customHeight="1">
      <c r="A421" s="13"/>
      <c r="B421" s="15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68"/>
      <c r="N421" s="13"/>
      <c r="O421" s="69"/>
      <c r="P421" s="13"/>
      <c r="Q421" s="13"/>
      <c r="R421" s="13"/>
      <c r="S421" s="13"/>
      <c r="T421" s="25"/>
      <c r="U421" s="25"/>
      <c r="V421" s="25"/>
      <c r="W421" s="70"/>
      <c r="X421" s="25"/>
      <c r="Y421" s="25"/>
      <c r="Z421" s="22"/>
      <c r="AA421" s="13"/>
      <c r="AB421" s="13"/>
      <c r="AC421" s="13"/>
      <c r="AD421" s="13"/>
    </row>
    <row r="422" ht="12.75" customHeight="1">
      <c r="A422" s="13"/>
      <c r="B422" s="15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68"/>
      <c r="N422" s="13"/>
      <c r="O422" s="69"/>
      <c r="P422" s="13"/>
      <c r="Q422" s="13"/>
      <c r="R422" s="13"/>
      <c r="S422" s="13"/>
      <c r="T422" s="25"/>
      <c r="U422" s="25"/>
      <c r="V422" s="25"/>
      <c r="W422" s="70"/>
      <c r="X422" s="25"/>
      <c r="Y422" s="25"/>
      <c r="Z422" s="22"/>
      <c r="AA422" s="13"/>
      <c r="AB422" s="13"/>
      <c r="AC422" s="13"/>
      <c r="AD422" s="13"/>
    </row>
    <row r="423" ht="12.75" customHeight="1">
      <c r="A423" s="13"/>
      <c r="B423" s="15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68"/>
      <c r="N423" s="13"/>
      <c r="O423" s="69"/>
      <c r="P423" s="13"/>
      <c r="Q423" s="13"/>
      <c r="R423" s="13"/>
      <c r="S423" s="13"/>
      <c r="T423" s="25"/>
      <c r="U423" s="25"/>
      <c r="V423" s="25"/>
      <c r="W423" s="70"/>
      <c r="X423" s="25"/>
      <c r="Y423" s="25"/>
      <c r="Z423" s="22"/>
      <c r="AA423" s="13"/>
      <c r="AB423" s="13"/>
      <c r="AC423" s="13"/>
      <c r="AD423" s="13"/>
    </row>
    <row r="424" ht="12.75" customHeight="1">
      <c r="A424" s="13"/>
      <c r="B424" s="15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68"/>
      <c r="N424" s="13"/>
      <c r="O424" s="69"/>
      <c r="P424" s="13"/>
      <c r="Q424" s="13"/>
      <c r="R424" s="13"/>
      <c r="S424" s="13"/>
      <c r="T424" s="25"/>
      <c r="U424" s="25"/>
      <c r="V424" s="25"/>
      <c r="W424" s="70"/>
      <c r="X424" s="25"/>
      <c r="Y424" s="25"/>
      <c r="Z424" s="22"/>
      <c r="AA424" s="13"/>
      <c r="AB424" s="13"/>
      <c r="AC424" s="13"/>
      <c r="AD424" s="13"/>
    </row>
    <row r="425" ht="12.75" customHeight="1">
      <c r="A425" s="13"/>
      <c r="B425" s="15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68"/>
      <c r="N425" s="13"/>
      <c r="O425" s="69"/>
      <c r="P425" s="13"/>
      <c r="Q425" s="13"/>
      <c r="R425" s="13"/>
      <c r="S425" s="13"/>
      <c r="T425" s="25"/>
      <c r="U425" s="25"/>
      <c r="V425" s="25"/>
      <c r="W425" s="70"/>
      <c r="X425" s="25"/>
      <c r="Y425" s="25"/>
      <c r="Z425" s="22"/>
      <c r="AA425" s="13"/>
      <c r="AB425" s="13"/>
      <c r="AC425" s="13"/>
      <c r="AD425" s="13"/>
    </row>
    <row r="426" ht="12.75" customHeight="1">
      <c r="A426" s="13"/>
      <c r="B426" s="15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68"/>
      <c r="N426" s="13"/>
      <c r="O426" s="69"/>
      <c r="P426" s="13"/>
      <c r="Q426" s="13"/>
      <c r="R426" s="13"/>
      <c r="S426" s="13"/>
      <c r="T426" s="25"/>
      <c r="U426" s="25"/>
      <c r="V426" s="25"/>
      <c r="W426" s="70"/>
      <c r="X426" s="25"/>
      <c r="Y426" s="25"/>
      <c r="Z426" s="22"/>
      <c r="AA426" s="13"/>
      <c r="AB426" s="13"/>
      <c r="AC426" s="13"/>
      <c r="AD426" s="13"/>
    </row>
    <row r="427" ht="12.75" customHeight="1">
      <c r="A427" s="13"/>
      <c r="B427" s="15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68"/>
      <c r="N427" s="13"/>
      <c r="O427" s="69"/>
      <c r="P427" s="13"/>
      <c r="Q427" s="13"/>
      <c r="R427" s="13"/>
      <c r="S427" s="13"/>
      <c r="T427" s="25"/>
      <c r="U427" s="25"/>
      <c r="V427" s="25"/>
      <c r="W427" s="70"/>
      <c r="X427" s="25"/>
      <c r="Y427" s="25"/>
      <c r="Z427" s="22"/>
      <c r="AA427" s="13"/>
      <c r="AB427" s="13"/>
      <c r="AC427" s="13"/>
      <c r="AD427" s="13"/>
    </row>
    <row r="428" ht="12.75" customHeight="1">
      <c r="A428" s="13"/>
      <c r="B428" s="15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68"/>
      <c r="N428" s="13"/>
      <c r="O428" s="69"/>
      <c r="P428" s="13"/>
      <c r="Q428" s="13"/>
      <c r="R428" s="13"/>
      <c r="S428" s="13"/>
      <c r="T428" s="25"/>
      <c r="U428" s="25"/>
      <c r="V428" s="25"/>
      <c r="W428" s="70"/>
      <c r="X428" s="25"/>
      <c r="Y428" s="25"/>
      <c r="Z428" s="22"/>
      <c r="AA428" s="13"/>
      <c r="AB428" s="13"/>
      <c r="AC428" s="13"/>
      <c r="AD428" s="13"/>
    </row>
    <row r="429" ht="12.75" customHeight="1">
      <c r="A429" s="13"/>
      <c r="B429" s="15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68"/>
      <c r="N429" s="13"/>
      <c r="O429" s="69"/>
      <c r="P429" s="13"/>
      <c r="Q429" s="13"/>
      <c r="R429" s="13"/>
      <c r="S429" s="13"/>
      <c r="T429" s="25"/>
      <c r="U429" s="25"/>
      <c r="V429" s="25"/>
      <c r="W429" s="70"/>
      <c r="X429" s="25"/>
      <c r="Y429" s="25"/>
      <c r="Z429" s="22"/>
      <c r="AA429" s="13"/>
      <c r="AB429" s="13"/>
      <c r="AC429" s="13"/>
      <c r="AD429" s="13"/>
    </row>
    <row r="430" ht="12.75" customHeight="1">
      <c r="A430" s="13"/>
      <c r="B430" s="15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68"/>
      <c r="N430" s="13"/>
      <c r="O430" s="69"/>
      <c r="P430" s="13"/>
      <c r="Q430" s="13"/>
      <c r="R430" s="13"/>
      <c r="S430" s="13"/>
      <c r="T430" s="25"/>
      <c r="U430" s="25"/>
      <c r="V430" s="25"/>
      <c r="W430" s="70"/>
      <c r="X430" s="25"/>
      <c r="Y430" s="25"/>
      <c r="Z430" s="22"/>
      <c r="AA430" s="13"/>
      <c r="AB430" s="13"/>
      <c r="AC430" s="13"/>
      <c r="AD430" s="13"/>
    </row>
    <row r="431" ht="12.75" customHeight="1">
      <c r="A431" s="13"/>
      <c r="B431" s="15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68"/>
      <c r="N431" s="13"/>
      <c r="O431" s="69"/>
      <c r="P431" s="13"/>
      <c r="Q431" s="13"/>
      <c r="R431" s="13"/>
      <c r="S431" s="13"/>
      <c r="T431" s="25"/>
      <c r="U431" s="25"/>
      <c r="V431" s="25"/>
      <c r="W431" s="70"/>
      <c r="X431" s="25"/>
      <c r="Y431" s="25"/>
      <c r="Z431" s="22"/>
      <c r="AA431" s="13"/>
      <c r="AB431" s="13"/>
      <c r="AC431" s="13"/>
      <c r="AD431" s="13"/>
    </row>
    <row r="432" ht="12.75" customHeight="1">
      <c r="A432" s="13"/>
      <c r="B432" s="15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68"/>
      <c r="N432" s="13"/>
      <c r="O432" s="69"/>
      <c r="P432" s="13"/>
      <c r="Q432" s="13"/>
      <c r="R432" s="13"/>
      <c r="S432" s="13"/>
      <c r="T432" s="25"/>
      <c r="U432" s="25"/>
      <c r="V432" s="25"/>
      <c r="W432" s="70"/>
      <c r="X432" s="25"/>
      <c r="Y432" s="25"/>
      <c r="Z432" s="22"/>
      <c r="AA432" s="13"/>
      <c r="AB432" s="13"/>
      <c r="AC432" s="13"/>
      <c r="AD432" s="13"/>
    </row>
    <row r="433" ht="12.75" customHeight="1">
      <c r="A433" s="13"/>
      <c r="B433" s="15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68"/>
      <c r="N433" s="13"/>
      <c r="O433" s="69"/>
      <c r="P433" s="13"/>
      <c r="Q433" s="13"/>
      <c r="R433" s="13"/>
      <c r="S433" s="13"/>
      <c r="T433" s="25"/>
      <c r="U433" s="25"/>
      <c r="V433" s="25"/>
      <c r="W433" s="70"/>
      <c r="X433" s="25"/>
      <c r="Y433" s="25"/>
      <c r="Z433" s="22"/>
      <c r="AA433" s="13"/>
      <c r="AB433" s="13"/>
      <c r="AC433" s="13"/>
      <c r="AD433" s="13"/>
    </row>
    <row r="434" ht="12.75" customHeight="1">
      <c r="A434" s="13"/>
      <c r="B434" s="15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68"/>
      <c r="N434" s="13"/>
      <c r="O434" s="69"/>
      <c r="P434" s="13"/>
      <c r="Q434" s="13"/>
      <c r="R434" s="13"/>
      <c r="S434" s="13"/>
      <c r="T434" s="25"/>
      <c r="U434" s="25"/>
      <c r="V434" s="25"/>
      <c r="W434" s="70"/>
      <c r="X434" s="25"/>
      <c r="Y434" s="25"/>
      <c r="Z434" s="22"/>
      <c r="AA434" s="13"/>
      <c r="AB434" s="13"/>
      <c r="AC434" s="13"/>
      <c r="AD434" s="13"/>
    </row>
    <row r="435" ht="12.75" customHeight="1">
      <c r="A435" s="13"/>
      <c r="B435" s="15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68"/>
      <c r="N435" s="13"/>
      <c r="O435" s="69"/>
      <c r="P435" s="13"/>
      <c r="Q435" s="13"/>
      <c r="R435" s="13"/>
      <c r="S435" s="13"/>
      <c r="T435" s="25"/>
      <c r="U435" s="25"/>
      <c r="V435" s="25"/>
      <c r="W435" s="70"/>
      <c r="X435" s="25"/>
      <c r="Y435" s="25"/>
      <c r="Z435" s="22"/>
      <c r="AA435" s="13"/>
      <c r="AB435" s="13"/>
      <c r="AC435" s="13"/>
      <c r="AD435" s="13"/>
    </row>
    <row r="436" ht="12.75" customHeight="1">
      <c r="A436" s="13"/>
      <c r="B436" s="15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68"/>
      <c r="N436" s="13"/>
      <c r="O436" s="69"/>
      <c r="P436" s="13"/>
      <c r="Q436" s="13"/>
      <c r="R436" s="13"/>
      <c r="S436" s="13"/>
      <c r="T436" s="25"/>
      <c r="U436" s="25"/>
      <c r="V436" s="25"/>
      <c r="W436" s="70"/>
      <c r="X436" s="25"/>
      <c r="Y436" s="25"/>
      <c r="Z436" s="22"/>
      <c r="AA436" s="13"/>
      <c r="AB436" s="13"/>
      <c r="AC436" s="13"/>
      <c r="AD436" s="13"/>
    </row>
    <row r="437" ht="12.75" customHeight="1">
      <c r="A437" s="13"/>
      <c r="B437" s="15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68"/>
      <c r="N437" s="13"/>
      <c r="O437" s="69"/>
      <c r="P437" s="13"/>
      <c r="Q437" s="13"/>
      <c r="R437" s="13"/>
      <c r="S437" s="13"/>
      <c r="T437" s="25"/>
      <c r="U437" s="25"/>
      <c r="V437" s="25"/>
      <c r="W437" s="70"/>
      <c r="X437" s="25"/>
      <c r="Y437" s="25"/>
      <c r="Z437" s="22"/>
      <c r="AA437" s="13"/>
      <c r="AB437" s="13"/>
      <c r="AC437" s="13"/>
      <c r="AD437" s="13"/>
    </row>
    <row r="438" ht="12.75" customHeight="1">
      <c r="A438" s="13"/>
      <c r="B438" s="15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68"/>
      <c r="N438" s="13"/>
      <c r="O438" s="69"/>
      <c r="P438" s="13"/>
      <c r="Q438" s="13"/>
      <c r="R438" s="13"/>
      <c r="S438" s="13"/>
      <c r="T438" s="25"/>
      <c r="U438" s="25"/>
      <c r="V438" s="25"/>
      <c r="W438" s="70"/>
      <c r="X438" s="25"/>
      <c r="Y438" s="25"/>
      <c r="Z438" s="22"/>
      <c r="AA438" s="13"/>
      <c r="AB438" s="13"/>
      <c r="AC438" s="13"/>
      <c r="AD438" s="13"/>
    </row>
    <row r="439" ht="12.75" customHeight="1">
      <c r="A439" s="13"/>
      <c r="B439" s="15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68"/>
      <c r="N439" s="13"/>
      <c r="O439" s="69"/>
      <c r="P439" s="13"/>
      <c r="Q439" s="13"/>
      <c r="R439" s="13"/>
      <c r="S439" s="13"/>
      <c r="T439" s="25"/>
      <c r="U439" s="25"/>
      <c r="V439" s="25"/>
      <c r="W439" s="70"/>
      <c r="X439" s="25"/>
      <c r="Y439" s="25"/>
      <c r="Z439" s="22"/>
      <c r="AA439" s="13"/>
      <c r="AB439" s="13"/>
      <c r="AC439" s="13"/>
      <c r="AD439" s="13"/>
    </row>
    <row r="440" ht="12.75" customHeight="1">
      <c r="A440" s="13"/>
      <c r="B440" s="15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68"/>
      <c r="N440" s="13"/>
      <c r="O440" s="69"/>
      <c r="P440" s="13"/>
      <c r="Q440" s="13"/>
      <c r="R440" s="13"/>
      <c r="S440" s="13"/>
      <c r="T440" s="25"/>
      <c r="U440" s="25"/>
      <c r="V440" s="25"/>
      <c r="W440" s="70"/>
      <c r="X440" s="25"/>
      <c r="Y440" s="25"/>
      <c r="Z440" s="22"/>
      <c r="AA440" s="13"/>
      <c r="AB440" s="13"/>
      <c r="AC440" s="13"/>
      <c r="AD440" s="13"/>
    </row>
    <row r="441" ht="12.75" customHeight="1">
      <c r="A441" s="13"/>
      <c r="B441" s="15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68"/>
      <c r="N441" s="13"/>
      <c r="O441" s="69"/>
      <c r="P441" s="13"/>
      <c r="Q441" s="13"/>
      <c r="R441" s="13"/>
      <c r="S441" s="13"/>
      <c r="T441" s="25"/>
      <c r="U441" s="25"/>
      <c r="V441" s="25"/>
      <c r="W441" s="70"/>
      <c r="X441" s="25"/>
      <c r="Y441" s="25"/>
      <c r="Z441" s="22"/>
      <c r="AA441" s="13"/>
      <c r="AB441" s="13"/>
      <c r="AC441" s="13"/>
      <c r="AD441" s="13"/>
    </row>
    <row r="442" ht="12.75" customHeight="1">
      <c r="A442" s="13"/>
      <c r="B442" s="15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68"/>
      <c r="N442" s="13"/>
      <c r="O442" s="69"/>
      <c r="P442" s="13"/>
      <c r="Q442" s="13"/>
      <c r="R442" s="13"/>
      <c r="S442" s="13"/>
      <c r="T442" s="25"/>
      <c r="U442" s="25"/>
      <c r="V442" s="25"/>
      <c r="W442" s="70"/>
      <c r="X442" s="25"/>
      <c r="Y442" s="25"/>
      <c r="Z442" s="22"/>
      <c r="AA442" s="13"/>
      <c r="AB442" s="13"/>
      <c r="AC442" s="13"/>
      <c r="AD442" s="13"/>
    </row>
    <row r="443" ht="12.75" customHeight="1">
      <c r="A443" s="13"/>
      <c r="B443" s="15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68"/>
      <c r="N443" s="13"/>
      <c r="O443" s="69"/>
      <c r="P443" s="13"/>
      <c r="Q443" s="13"/>
      <c r="R443" s="13"/>
      <c r="S443" s="13"/>
      <c r="T443" s="25"/>
      <c r="U443" s="25"/>
      <c r="V443" s="25"/>
      <c r="W443" s="70"/>
      <c r="X443" s="25"/>
      <c r="Y443" s="25"/>
      <c r="Z443" s="22"/>
      <c r="AA443" s="13"/>
      <c r="AB443" s="13"/>
      <c r="AC443" s="13"/>
      <c r="AD443" s="13"/>
    </row>
    <row r="444" ht="12.75" customHeight="1">
      <c r="A444" s="13"/>
      <c r="B444" s="15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68"/>
      <c r="N444" s="13"/>
      <c r="O444" s="69"/>
      <c r="P444" s="13"/>
      <c r="Q444" s="13"/>
      <c r="R444" s="13"/>
      <c r="S444" s="13"/>
      <c r="T444" s="25"/>
      <c r="U444" s="25"/>
      <c r="V444" s="25"/>
      <c r="W444" s="70"/>
      <c r="X444" s="25"/>
      <c r="Y444" s="25"/>
      <c r="Z444" s="22"/>
      <c r="AA444" s="13"/>
      <c r="AB444" s="13"/>
      <c r="AC444" s="13"/>
      <c r="AD444" s="13"/>
    </row>
    <row r="445" ht="12.75" customHeight="1">
      <c r="A445" s="13"/>
      <c r="B445" s="15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68"/>
      <c r="N445" s="13"/>
      <c r="O445" s="69"/>
      <c r="P445" s="13"/>
      <c r="Q445" s="13"/>
      <c r="R445" s="13"/>
      <c r="S445" s="13"/>
      <c r="T445" s="25"/>
      <c r="U445" s="25"/>
      <c r="V445" s="25"/>
      <c r="W445" s="70"/>
      <c r="X445" s="25"/>
      <c r="Y445" s="25"/>
      <c r="Z445" s="22"/>
      <c r="AA445" s="13"/>
      <c r="AB445" s="13"/>
      <c r="AC445" s="13"/>
      <c r="AD445" s="13"/>
    </row>
    <row r="446" ht="12.75" customHeight="1">
      <c r="A446" s="13"/>
      <c r="B446" s="15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68"/>
      <c r="N446" s="13"/>
      <c r="O446" s="69"/>
      <c r="P446" s="13"/>
      <c r="Q446" s="13"/>
      <c r="R446" s="13"/>
      <c r="S446" s="13"/>
      <c r="T446" s="25"/>
      <c r="U446" s="25"/>
      <c r="V446" s="25"/>
      <c r="W446" s="70"/>
      <c r="X446" s="25"/>
      <c r="Y446" s="25"/>
      <c r="Z446" s="22"/>
      <c r="AA446" s="13"/>
      <c r="AB446" s="13"/>
      <c r="AC446" s="13"/>
      <c r="AD446" s="13"/>
    </row>
    <row r="447" ht="12.75" customHeight="1">
      <c r="A447" s="13"/>
      <c r="B447" s="15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68"/>
      <c r="N447" s="13"/>
      <c r="O447" s="69"/>
      <c r="P447" s="13"/>
      <c r="Q447" s="13"/>
      <c r="R447" s="13"/>
      <c r="S447" s="13"/>
      <c r="T447" s="25"/>
      <c r="U447" s="25"/>
      <c r="V447" s="25"/>
      <c r="W447" s="70"/>
      <c r="X447" s="25"/>
      <c r="Y447" s="25"/>
      <c r="Z447" s="22"/>
      <c r="AA447" s="13"/>
      <c r="AB447" s="13"/>
      <c r="AC447" s="13"/>
      <c r="AD447" s="13"/>
    </row>
    <row r="448" ht="12.75" customHeight="1">
      <c r="A448" s="13"/>
      <c r="B448" s="15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68"/>
      <c r="N448" s="13"/>
      <c r="O448" s="69"/>
      <c r="P448" s="13"/>
      <c r="Q448" s="13"/>
      <c r="R448" s="13"/>
      <c r="S448" s="13"/>
      <c r="T448" s="25"/>
      <c r="U448" s="25"/>
      <c r="V448" s="25"/>
      <c r="W448" s="70"/>
      <c r="X448" s="25"/>
      <c r="Y448" s="25"/>
      <c r="Z448" s="22"/>
      <c r="AA448" s="13"/>
      <c r="AB448" s="13"/>
      <c r="AC448" s="13"/>
      <c r="AD448" s="13"/>
    </row>
    <row r="449" ht="12.75" customHeight="1">
      <c r="A449" s="13"/>
      <c r="B449" s="15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68"/>
      <c r="N449" s="13"/>
      <c r="O449" s="69"/>
      <c r="P449" s="13"/>
      <c r="Q449" s="13"/>
      <c r="R449" s="13"/>
      <c r="S449" s="13"/>
      <c r="T449" s="25"/>
      <c r="U449" s="25"/>
      <c r="V449" s="25"/>
      <c r="W449" s="70"/>
      <c r="X449" s="25"/>
      <c r="Y449" s="25"/>
      <c r="Z449" s="22"/>
      <c r="AA449" s="13"/>
      <c r="AB449" s="13"/>
      <c r="AC449" s="13"/>
      <c r="AD449" s="13"/>
    </row>
    <row r="450" ht="12.75" customHeight="1">
      <c r="A450" s="13"/>
      <c r="B450" s="15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68"/>
      <c r="N450" s="13"/>
      <c r="O450" s="69"/>
      <c r="P450" s="13"/>
      <c r="Q450" s="13"/>
      <c r="R450" s="13"/>
      <c r="S450" s="13"/>
      <c r="T450" s="25"/>
      <c r="U450" s="25"/>
      <c r="V450" s="25"/>
      <c r="W450" s="70"/>
      <c r="X450" s="25"/>
      <c r="Y450" s="25"/>
      <c r="Z450" s="22"/>
      <c r="AA450" s="13"/>
      <c r="AB450" s="13"/>
      <c r="AC450" s="13"/>
      <c r="AD450" s="13"/>
    </row>
    <row r="451" ht="12.75" customHeight="1">
      <c r="A451" s="13"/>
      <c r="B451" s="15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68"/>
      <c r="N451" s="13"/>
      <c r="O451" s="69"/>
      <c r="P451" s="13"/>
      <c r="Q451" s="13"/>
      <c r="R451" s="13"/>
      <c r="S451" s="13"/>
      <c r="T451" s="25"/>
      <c r="U451" s="25"/>
      <c r="V451" s="25"/>
      <c r="W451" s="70"/>
      <c r="X451" s="25"/>
      <c r="Y451" s="25"/>
      <c r="Z451" s="22"/>
      <c r="AA451" s="13"/>
      <c r="AB451" s="13"/>
      <c r="AC451" s="13"/>
      <c r="AD451" s="13"/>
    </row>
    <row r="452" ht="12.75" customHeight="1">
      <c r="A452" s="13"/>
      <c r="B452" s="15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68"/>
      <c r="N452" s="13"/>
      <c r="O452" s="69"/>
      <c r="P452" s="13"/>
      <c r="Q452" s="13"/>
      <c r="R452" s="13"/>
      <c r="S452" s="13"/>
      <c r="T452" s="25"/>
      <c r="U452" s="25"/>
      <c r="V452" s="25"/>
      <c r="W452" s="70"/>
      <c r="X452" s="25"/>
      <c r="Y452" s="25"/>
      <c r="Z452" s="22"/>
      <c r="AA452" s="13"/>
      <c r="AB452" s="13"/>
      <c r="AC452" s="13"/>
      <c r="AD452" s="13"/>
    </row>
    <row r="453" ht="12.75" customHeight="1">
      <c r="A453" s="13"/>
      <c r="B453" s="15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68"/>
      <c r="N453" s="13"/>
      <c r="O453" s="69"/>
      <c r="P453" s="13"/>
      <c r="Q453" s="13"/>
      <c r="R453" s="13"/>
      <c r="S453" s="13"/>
      <c r="T453" s="25"/>
      <c r="U453" s="25"/>
      <c r="V453" s="25"/>
      <c r="W453" s="70"/>
      <c r="X453" s="25"/>
      <c r="Y453" s="25"/>
      <c r="Z453" s="22"/>
      <c r="AA453" s="13"/>
      <c r="AB453" s="13"/>
      <c r="AC453" s="13"/>
      <c r="AD453" s="13"/>
    </row>
    <row r="454" ht="12.75" customHeight="1">
      <c r="A454" s="13"/>
      <c r="B454" s="15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68"/>
      <c r="N454" s="13"/>
      <c r="O454" s="69"/>
      <c r="P454" s="13"/>
      <c r="Q454" s="13"/>
      <c r="R454" s="13"/>
      <c r="S454" s="13"/>
      <c r="T454" s="25"/>
      <c r="U454" s="25"/>
      <c r="V454" s="25"/>
      <c r="W454" s="70"/>
      <c r="X454" s="25"/>
      <c r="Y454" s="25"/>
      <c r="Z454" s="22"/>
      <c r="AA454" s="13"/>
      <c r="AB454" s="13"/>
      <c r="AC454" s="13"/>
      <c r="AD454" s="13"/>
    </row>
    <row r="455" ht="12.75" customHeight="1">
      <c r="A455" s="13"/>
      <c r="B455" s="15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68"/>
      <c r="N455" s="13"/>
      <c r="O455" s="69"/>
      <c r="P455" s="13"/>
      <c r="Q455" s="13"/>
      <c r="R455" s="13"/>
      <c r="S455" s="13"/>
      <c r="T455" s="25"/>
      <c r="U455" s="25"/>
      <c r="V455" s="25"/>
      <c r="W455" s="70"/>
      <c r="X455" s="25"/>
      <c r="Y455" s="25"/>
      <c r="Z455" s="22"/>
      <c r="AA455" s="13"/>
      <c r="AB455" s="13"/>
      <c r="AC455" s="13"/>
      <c r="AD455" s="13"/>
    </row>
    <row r="456" ht="12.75" customHeight="1">
      <c r="A456" s="13"/>
      <c r="B456" s="15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68"/>
      <c r="N456" s="13"/>
      <c r="O456" s="69"/>
      <c r="P456" s="13"/>
      <c r="Q456" s="13"/>
      <c r="R456" s="13"/>
      <c r="S456" s="13"/>
      <c r="T456" s="25"/>
      <c r="U456" s="25"/>
      <c r="V456" s="25"/>
      <c r="W456" s="70"/>
      <c r="X456" s="25"/>
      <c r="Y456" s="25"/>
      <c r="Z456" s="22"/>
      <c r="AA456" s="13"/>
      <c r="AB456" s="13"/>
      <c r="AC456" s="13"/>
      <c r="AD456" s="13"/>
    </row>
    <row r="457" ht="12.75" customHeight="1">
      <c r="A457" s="13"/>
      <c r="B457" s="15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68"/>
      <c r="N457" s="13"/>
      <c r="O457" s="69"/>
      <c r="P457" s="13"/>
      <c r="Q457" s="13"/>
      <c r="R457" s="13"/>
      <c r="S457" s="13"/>
      <c r="T457" s="25"/>
      <c r="U457" s="25"/>
      <c r="V457" s="25"/>
      <c r="W457" s="70"/>
      <c r="X457" s="25"/>
      <c r="Y457" s="25"/>
      <c r="Z457" s="22"/>
      <c r="AA457" s="13"/>
      <c r="AB457" s="13"/>
      <c r="AC457" s="13"/>
      <c r="AD457" s="13"/>
    </row>
    <row r="458" ht="12.75" customHeight="1">
      <c r="A458" s="13"/>
      <c r="B458" s="15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68"/>
      <c r="N458" s="13"/>
      <c r="O458" s="69"/>
      <c r="P458" s="13"/>
      <c r="Q458" s="13"/>
      <c r="R458" s="13"/>
      <c r="S458" s="13"/>
      <c r="T458" s="25"/>
      <c r="U458" s="25"/>
      <c r="V458" s="25"/>
      <c r="W458" s="70"/>
      <c r="X458" s="25"/>
      <c r="Y458" s="25"/>
      <c r="Z458" s="22"/>
      <c r="AA458" s="13"/>
      <c r="AB458" s="13"/>
      <c r="AC458" s="13"/>
      <c r="AD458" s="13"/>
    </row>
    <row r="459" ht="12.75" customHeight="1">
      <c r="A459" s="13"/>
      <c r="B459" s="15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68"/>
      <c r="N459" s="13"/>
      <c r="O459" s="69"/>
      <c r="P459" s="13"/>
      <c r="Q459" s="13"/>
      <c r="R459" s="13"/>
      <c r="S459" s="13"/>
      <c r="T459" s="25"/>
      <c r="U459" s="25"/>
      <c r="V459" s="25"/>
      <c r="W459" s="70"/>
      <c r="X459" s="25"/>
      <c r="Y459" s="25"/>
      <c r="Z459" s="22"/>
      <c r="AA459" s="13"/>
      <c r="AB459" s="13"/>
      <c r="AC459" s="13"/>
      <c r="AD459" s="13"/>
    </row>
    <row r="460" ht="12.75" customHeight="1">
      <c r="A460" s="13"/>
      <c r="B460" s="15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68"/>
      <c r="N460" s="13"/>
      <c r="O460" s="69"/>
      <c r="P460" s="13"/>
      <c r="Q460" s="13"/>
      <c r="R460" s="13"/>
      <c r="S460" s="13"/>
      <c r="T460" s="25"/>
      <c r="U460" s="25"/>
      <c r="V460" s="25"/>
      <c r="W460" s="70"/>
      <c r="X460" s="25"/>
      <c r="Y460" s="25"/>
      <c r="Z460" s="22"/>
      <c r="AA460" s="13"/>
      <c r="AB460" s="13"/>
      <c r="AC460" s="13"/>
      <c r="AD460" s="13"/>
    </row>
    <row r="461" ht="12.75" customHeight="1">
      <c r="A461" s="13"/>
      <c r="B461" s="15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68"/>
      <c r="N461" s="13"/>
      <c r="O461" s="69"/>
      <c r="P461" s="13"/>
      <c r="Q461" s="13"/>
      <c r="R461" s="13"/>
      <c r="S461" s="13"/>
      <c r="T461" s="25"/>
      <c r="U461" s="25"/>
      <c r="V461" s="25"/>
      <c r="W461" s="70"/>
      <c r="X461" s="25"/>
      <c r="Y461" s="25"/>
      <c r="Z461" s="22"/>
      <c r="AA461" s="13"/>
      <c r="AB461" s="13"/>
      <c r="AC461" s="13"/>
      <c r="AD461" s="13"/>
    </row>
    <row r="462" ht="12.75" customHeight="1">
      <c r="A462" s="13"/>
      <c r="B462" s="15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68"/>
      <c r="N462" s="13"/>
      <c r="O462" s="69"/>
      <c r="P462" s="13"/>
      <c r="Q462" s="13"/>
      <c r="R462" s="13"/>
      <c r="S462" s="13"/>
      <c r="T462" s="25"/>
      <c r="U462" s="25"/>
      <c r="V462" s="25"/>
      <c r="W462" s="70"/>
      <c r="X462" s="25"/>
      <c r="Y462" s="25"/>
      <c r="Z462" s="22"/>
      <c r="AA462" s="13"/>
      <c r="AB462" s="13"/>
      <c r="AC462" s="13"/>
      <c r="AD462" s="13"/>
    </row>
    <row r="463" ht="12.75" customHeight="1">
      <c r="A463" s="13"/>
      <c r="B463" s="15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68"/>
      <c r="N463" s="13"/>
      <c r="O463" s="69"/>
      <c r="P463" s="13"/>
      <c r="Q463" s="13"/>
      <c r="R463" s="13"/>
      <c r="S463" s="13"/>
      <c r="T463" s="25"/>
      <c r="U463" s="25"/>
      <c r="V463" s="25"/>
      <c r="W463" s="70"/>
      <c r="X463" s="25"/>
      <c r="Y463" s="25"/>
      <c r="Z463" s="22"/>
      <c r="AA463" s="13"/>
      <c r="AB463" s="13"/>
      <c r="AC463" s="13"/>
      <c r="AD463" s="13"/>
    </row>
    <row r="464" ht="12.75" customHeight="1">
      <c r="A464" s="13"/>
      <c r="B464" s="15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68"/>
      <c r="N464" s="13"/>
      <c r="O464" s="69"/>
      <c r="P464" s="13"/>
      <c r="Q464" s="13"/>
      <c r="R464" s="13"/>
      <c r="S464" s="13"/>
      <c r="T464" s="25"/>
      <c r="U464" s="25"/>
      <c r="V464" s="25"/>
      <c r="W464" s="70"/>
      <c r="X464" s="25"/>
      <c r="Y464" s="25"/>
      <c r="Z464" s="22"/>
      <c r="AA464" s="13"/>
      <c r="AB464" s="13"/>
      <c r="AC464" s="13"/>
      <c r="AD464" s="13"/>
    </row>
    <row r="465" ht="12.75" customHeight="1">
      <c r="A465" s="13"/>
      <c r="B465" s="15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68"/>
      <c r="N465" s="13"/>
      <c r="O465" s="69"/>
      <c r="P465" s="13"/>
      <c r="Q465" s="13"/>
      <c r="R465" s="13"/>
      <c r="S465" s="13"/>
      <c r="T465" s="25"/>
      <c r="U465" s="25"/>
      <c r="V465" s="25"/>
      <c r="W465" s="70"/>
      <c r="X465" s="25"/>
      <c r="Y465" s="25"/>
      <c r="Z465" s="22"/>
      <c r="AA465" s="13"/>
      <c r="AB465" s="13"/>
      <c r="AC465" s="13"/>
      <c r="AD465" s="13"/>
    </row>
    <row r="466" ht="12.75" customHeight="1">
      <c r="A466" s="13"/>
      <c r="B466" s="15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68"/>
      <c r="N466" s="13"/>
      <c r="O466" s="69"/>
      <c r="P466" s="13"/>
      <c r="Q466" s="13"/>
      <c r="R466" s="13"/>
      <c r="S466" s="13"/>
      <c r="T466" s="25"/>
      <c r="U466" s="25"/>
      <c r="V466" s="25"/>
      <c r="W466" s="70"/>
      <c r="X466" s="25"/>
      <c r="Y466" s="25"/>
      <c r="Z466" s="22"/>
      <c r="AA466" s="13"/>
      <c r="AB466" s="13"/>
      <c r="AC466" s="13"/>
      <c r="AD466" s="13"/>
    </row>
    <row r="467" ht="12.75" customHeight="1">
      <c r="A467" s="13"/>
      <c r="B467" s="15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68"/>
      <c r="N467" s="13"/>
      <c r="O467" s="69"/>
      <c r="P467" s="13"/>
      <c r="Q467" s="13"/>
      <c r="R467" s="13"/>
      <c r="S467" s="13"/>
      <c r="T467" s="25"/>
      <c r="U467" s="25"/>
      <c r="V467" s="25"/>
      <c r="W467" s="70"/>
      <c r="X467" s="25"/>
      <c r="Y467" s="25"/>
      <c r="Z467" s="22"/>
      <c r="AA467" s="13"/>
      <c r="AB467" s="13"/>
      <c r="AC467" s="13"/>
      <c r="AD467" s="13"/>
    </row>
    <row r="468" ht="12.75" customHeight="1">
      <c r="A468" s="13"/>
      <c r="B468" s="15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68"/>
      <c r="N468" s="13"/>
      <c r="O468" s="69"/>
      <c r="P468" s="13"/>
      <c r="Q468" s="13"/>
      <c r="R468" s="13"/>
      <c r="S468" s="13"/>
      <c r="T468" s="25"/>
      <c r="U468" s="25"/>
      <c r="V468" s="25"/>
      <c r="W468" s="70"/>
      <c r="X468" s="25"/>
      <c r="Y468" s="25"/>
      <c r="Z468" s="22"/>
      <c r="AA468" s="13"/>
      <c r="AB468" s="13"/>
      <c r="AC468" s="13"/>
      <c r="AD468" s="13"/>
    </row>
    <row r="469" ht="12.75" customHeight="1">
      <c r="A469" s="13"/>
      <c r="B469" s="15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68"/>
      <c r="N469" s="13"/>
      <c r="O469" s="69"/>
      <c r="P469" s="13"/>
      <c r="Q469" s="13"/>
      <c r="R469" s="13"/>
      <c r="S469" s="13"/>
      <c r="T469" s="25"/>
      <c r="U469" s="25"/>
      <c r="V469" s="25"/>
      <c r="W469" s="70"/>
      <c r="X469" s="25"/>
      <c r="Y469" s="25"/>
      <c r="Z469" s="22"/>
      <c r="AA469" s="13"/>
      <c r="AB469" s="13"/>
      <c r="AC469" s="13"/>
      <c r="AD469" s="13"/>
    </row>
    <row r="470" ht="12.75" customHeight="1">
      <c r="A470" s="13"/>
      <c r="B470" s="15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68"/>
      <c r="N470" s="13"/>
      <c r="O470" s="69"/>
      <c r="P470" s="13"/>
      <c r="Q470" s="13"/>
      <c r="R470" s="13"/>
      <c r="S470" s="13"/>
      <c r="T470" s="25"/>
      <c r="U470" s="25"/>
      <c r="V470" s="25"/>
      <c r="W470" s="70"/>
      <c r="X470" s="25"/>
      <c r="Y470" s="25"/>
      <c r="Z470" s="22"/>
      <c r="AA470" s="13"/>
      <c r="AB470" s="13"/>
      <c r="AC470" s="13"/>
      <c r="AD470" s="13"/>
    </row>
    <row r="471" ht="12.75" customHeight="1">
      <c r="A471" s="13"/>
      <c r="B471" s="15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68"/>
      <c r="N471" s="13"/>
      <c r="O471" s="69"/>
      <c r="P471" s="13"/>
      <c r="Q471" s="13"/>
      <c r="R471" s="13"/>
      <c r="S471" s="13"/>
      <c r="T471" s="25"/>
      <c r="U471" s="25"/>
      <c r="V471" s="25"/>
      <c r="W471" s="70"/>
      <c r="X471" s="25"/>
      <c r="Y471" s="25"/>
      <c r="Z471" s="22"/>
      <c r="AA471" s="13"/>
      <c r="AB471" s="13"/>
      <c r="AC471" s="13"/>
      <c r="AD471" s="13"/>
    </row>
    <row r="472" ht="12.75" customHeight="1">
      <c r="A472" s="13"/>
      <c r="B472" s="15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68"/>
      <c r="N472" s="13"/>
      <c r="O472" s="69"/>
      <c r="P472" s="13"/>
      <c r="Q472" s="13"/>
      <c r="R472" s="13"/>
      <c r="S472" s="13"/>
      <c r="T472" s="25"/>
      <c r="U472" s="25"/>
      <c r="V472" s="25"/>
      <c r="W472" s="70"/>
      <c r="X472" s="25"/>
      <c r="Y472" s="25"/>
      <c r="Z472" s="22"/>
      <c r="AA472" s="13"/>
      <c r="AB472" s="13"/>
      <c r="AC472" s="13"/>
      <c r="AD472" s="13"/>
    </row>
    <row r="473" ht="12.75" customHeight="1">
      <c r="A473" s="13"/>
      <c r="B473" s="15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68"/>
      <c r="N473" s="13"/>
      <c r="O473" s="69"/>
      <c r="P473" s="13"/>
      <c r="Q473" s="13"/>
      <c r="R473" s="13"/>
      <c r="S473" s="13"/>
      <c r="T473" s="25"/>
      <c r="U473" s="25"/>
      <c r="V473" s="25"/>
      <c r="W473" s="70"/>
      <c r="X473" s="25"/>
      <c r="Y473" s="25"/>
      <c r="Z473" s="22"/>
      <c r="AA473" s="13"/>
      <c r="AB473" s="13"/>
      <c r="AC473" s="13"/>
      <c r="AD473" s="13"/>
    </row>
    <row r="474" ht="12.75" customHeight="1">
      <c r="A474" s="13"/>
      <c r="B474" s="15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68"/>
      <c r="N474" s="13"/>
      <c r="O474" s="69"/>
      <c r="P474" s="13"/>
      <c r="Q474" s="13"/>
      <c r="R474" s="13"/>
      <c r="S474" s="13"/>
      <c r="T474" s="25"/>
      <c r="U474" s="25"/>
      <c r="V474" s="25"/>
      <c r="W474" s="70"/>
      <c r="X474" s="25"/>
      <c r="Y474" s="25"/>
      <c r="Z474" s="22"/>
      <c r="AA474" s="13"/>
      <c r="AB474" s="13"/>
      <c r="AC474" s="13"/>
      <c r="AD474" s="13"/>
    </row>
    <row r="475" ht="12.75" customHeight="1">
      <c r="A475" s="13"/>
      <c r="B475" s="15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68"/>
      <c r="N475" s="13"/>
      <c r="O475" s="69"/>
      <c r="P475" s="13"/>
      <c r="Q475" s="13"/>
      <c r="R475" s="13"/>
      <c r="S475" s="13"/>
      <c r="T475" s="25"/>
      <c r="U475" s="25"/>
      <c r="V475" s="25"/>
      <c r="W475" s="70"/>
      <c r="X475" s="25"/>
      <c r="Y475" s="25"/>
      <c r="Z475" s="22"/>
      <c r="AA475" s="13"/>
      <c r="AB475" s="13"/>
      <c r="AC475" s="13"/>
      <c r="AD475" s="13"/>
    </row>
    <row r="476" ht="12.75" customHeight="1">
      <c r="A476" s="13"/>
      <c r="B476" s="15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68"/>
      <c r="N476" s="13"/>
      <c r="O476" s="69"/>
      <c r="P476" s="13"/>
      <c r="Q476" s="13"/>
      <c r="R476" s="13"/>
      <c r="S476" s="13"/>
      <c r="T476" s="25"/>
      <c r="U476" s="25"/>
      <c r="V476" s="25"/>
      <c r="W476" s="70"/>
      <c r="X476" s="25"/>
      <c r="Y476" s="25"/>
      <c r="Z476" s="22"/>
      <c r="AA476" s="13"/>
      <c r="AB476" s="13"/>
      <c r="AC476" s="13"/>
      <c r="AD476" s="13"/>
    </row>
    <row r="477" ht="12.75" customHeight="1">
      <c r="A477" s="13"/>
      <c r="B477" s="15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68"/>
      <c r="N477" s="13"/>
      <c r="O477" s="69"/>
      <c r="P477" s="13"/>
      <c r="Q477" s="13"/>
      <c r="R477" s="13"/>
      <c r="S477" s="13"/>
      <c r="T477" s="25"/>
      <c r="U477" s="25"/>
      <c r="V477" s="25"/>
      <c r="W477" s="70"/>
      <c r="X477" s="25"/>
      <c r="Y477" s="25"/>
      <c r="Z477" s="22"/>
      <c r="AA477" s="13"/>
      <c r="AB477" s="13"/>
      <c r="AC477" s="13"/>
      <c r="AD477" s="13"/>
    </row>
    <row r="478" ht="12.75" customHeight="1">
      <c r="A478" s="13"/>
      <c r="B478" s="15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68"/>
      <c r="N478" s="13"/>
      <c r="O478" s="69"/>
      <c r="P478" s="13"/>
      <c r="Q478" s="13"/>
      <c r="R478" s="13"/>
      <c r="S478" s="13"/>
      <c r="T478" s="25"/>
      <c r="U478" s="25"/>
      <c r="V478" s="25"/>
      <c r="W478" s="70"/>
      <c r="X478" s="25"/>
      <c r="Y478" s="25"/>
      <c r="Z478" s="22"/>
      <c r="AA478" s="13"/>
      <c r="AB478" s="13"/>
      <c r="AC478" s="13"/>
      <c r="AD478" s="13"/>
    </row>
    <row r="479" ht="12.75" customHeight="1">
      <c r="A479" s="13"/>
      <c r="B479" s="15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68"/>
      <c r="N479" s="13"/>
      <c r="O479" s="69"/>
      <c r="P479" s="13"/>
      <c r="Q479" s="13"/>
      <c r="R479" s="13"/>
      <c r="S479" s="13"/>
      <c r="T479" s="25"/>
      <c r="U479" s="25"/>
      <c r="V479" s="25"/>
      <c r="W479" s="70"/>
      <c r="X479" s="25"/>
      <c r="Y479" s="25"/>
      <c r="Z479" s="22"/>
      <c r="AA479" s="13"/>
      <c r="AB479" s="13"/>
      <c r="AC479" s="13"/>
      <c r="AD479" s="13"/>
    </row>
    <row r="480" ht="12.75" customHeight="1">
      <c r="A480" s="13"/>
      <c r="B480" s="15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68"/>
      <c r="N480" s="13"/>
      <c r="O480" s="69"/>
      <c r="P480" s="13"/>
      <c r="Q480" s="13"/>
      <c r="R480" s="13"/>
      <c r="S480" s="13"/>
      <c r="T480" s="25"/>
      <c r="U480" s="25"/>
      <c r="V480" s="25"/>
      <c r="W480" s="70"/>
      <c r="X480" s="25"/>
      <c r="Y480" s="25"/>
      <c r="Z480" s="22"/>
      <c r="AA480" s="13"/>
      <c r="AB480" s="13"/>
      <c r="AC480" s="13"/>
      <c r="AD480" s="13"/>
    </row>
    <row r="481" ht="12.75" customHeight="1">
      <c r="A481" s="13"/>
      <c r="B481" s="15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68"/>
      <c r="N481" s="13"/>
      <c r="O481" s="69"/>
      <c r="P481" s="13"/>
      <c r="Q481" s="13"/>
      <c r="R481" s="13"/>
      <c r="S481" s="13"/>
      <c r="T481" s="25"/>
      <c r="U481" s="25"/>
      <c r="V481" s="25"/>
      <c r="W481" s="70"/>
      <c r="X481" s="25"/>
      <c r="Y481" s="25"/>
      <c r="Z481" s="22"/>
      <c r="AA481" s="13"/>
      <c r="AB481" s="13"/>
      <c r="AC481" s="13"/>
      <c r="AD481" s="13"/>
    </row>
    <row r="482" ht="12.75" customHeight="1">
      <c r="A482" s="13"/>
      <c r="B482" s="15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68"/>
      <c r="N482" s="13"/>
      <c r="O482" s="69"/>
      <c r="P482" s="13"/>
      <c r="Q482" s="13"/>
      <c r="R482" s="13"/>
      <c r="S482" s="13"/>
      <c r="T482" s="25"/>
      <c r="U482" s="25"/>
      <c r="V482" s="25"/>
      <c r="W482" s="70"/>
      <c r="X482" s="25"/>
      <c r="Y482" s="25"/>
      <c r="Z482" s="22"/>
      <c r="AA482" s="13"/>
      <c r="AB482" s="13"/>
      <c r="AC482" s="13"/>
      <c r="AD482" s="13"/>
    </row>
    <row r="483" ht="12.75" customHeight="1">
      <c r="A483" s="13"/>
      <c r="B483" s="15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68"/>
      <c r="N483" s="13"/>
      <c r="O483" s="69"/>
      <c r="P483" s="13"/>
      <c r="Q483" s="13"/>
      <c r="R483" s="13"/>
      <c r="S483" s="13"/>
      <c r="T483" s="25"/>
      <c r="U483" s="25"/>
      <c r="V483" s="25"/>
      <c r="W483" s="70"/>
      <c r="X483" s="25"/>
      <c r="Y483" s="25"/>
      <c r="Z483" s="22"/>
      <c r="AA483" s="13"/>
      <c r="AB483" s="13"/>
      <c r="AC483" s="13"/>
      <c r="AD483" s="13"/>
    </row>
    <row r="484" ht="12.75" customHeight="1">
      <c r="A484" s="13"/>
      <c r="B484" s="15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68"/>
      <c r="N484" s="13"/>
      <c r="O484" s="69"/>
      <c r="P484" s="13"/>
      <c r="Q484" s="13"/>
      <c r="R484" s="13"/>
      <c r="S484" s="13"/>
      <c r="T484" s="25"/>
      <c r="U484" s="25"/>
      <c r="V484" s="25"/>
      <c r="W484" s="70"/>
      <c r="X484" s="25"/>
      <c r="Y484" s="25"/>
      <c r="Z484" s="22"/>
      <c r="AA484" s="13"/>
      <c r="AB484" s="13"/>
      <c r="AC484" s="13"/>
      <c r="AD484" s="13"/>
    </row>
    <row r="485" ht="12.75" customHeight="1">
      <c r="A485" s="13"/>
      <c r="B485" s="15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68"/>
      <c r="N485" s="13"/>
      <c r="O485" s="69"/>
      <c r="P485" s="13"/>
      <c r="Q485" s="13"/>
      <c r="R485" s="13"/>
      <c r="S485" s="13"/>
      <c r="T485" s="25"/>
      <c r="U485" s="25"/>
      <c r="V485" s="25"/>
      <c r="W485" s="70"/>
      <c r="X485" s="25"/>
      <c r="Y485" s="25"/>
      <c r="Z485" s="22"/>
      <c r="AA485" s="13"/>
      <c r="AB485" s="13"/>
      <c r="AC485" s="13"/>
      <c r="AD485" s="13"/>
    </row>
    <row r="486" ht="12.75" customHeight="1">
      <c r="A486" s="13"/>
      <c r="B486" s="15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68"/>
      <c r="N486" s="13"/>
      <c r="O486" s="69"/>
      <c r="P486" s="13"/>
      <c r="Q486" s="13"/>
      <c r="R486" s="13"/>
      <c r="S486" s="13"/>
      <c r="T486" s="25"/>
      <c r="U486" s="25"/>
      <c r="V486" s="25"/>
      <c r="W486" s="70"/>
      <c r="X486" s="25"/>
      <c r="Y486" s="25"/>
      <c r="Z486" s="22"/>
      <c r="AA486" s="13"/>
      <c r="AB486" s="13"/>
      <c r="AC486" s="13"/>
      <c r="AD486" s="13"/>
    </row>
    <row r="487" ht="12.75" customHeight="1">
      <c r="A487" s="13"/>
      <c r="B487" s="15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68"/>
      <c r="N487" s="13"/>
      <c r="O487" s="69"/>
      <c r="P487" s="13"/>
      <c r="Q487" s="13"/>
      <c r="R487" s="13"/>
      <c r="S487" s="13"/>
      <c r="T487" s="25"/>
      <c r="U487" s="25"/>
      <c r="V487" s="25"/>
      <c r="W487" s="70"/>
      <c r="X487" s="25"/>
      <c r="Y487" s="25"/>
      <c r="Z487" s="22"/>
      <c r="AA487" s="13"/>
      <c r="AB487" s="13"/>
      <c r="AC487" s="13"/>
      <c r="AD487" s="13"/>
    </row>
    <row r="488" ht="12.75" customHeight="1">
      <c r="A488" s="13"/>
      <c r="B488" s="15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68"/>
      <c r="N488" s="13"/>
      <c r="O488" s="69"/>
      <c r="P488" s="13"/>
      <c r="Q488" s="13"/>
      <c r="R488" s="13"/>
      <c r="S488" s="13"/>
      <c r="T488" s="25"/>
      <c r="U488" s="25"/>
      <c r="V488" s="25"/>
      <c r="W488" s="70"/>
      <c r="X488" s="25"/>
      <c r="Y488" s="25"/>
      <c r="Z488" s="22"/>
      <c r="AA488" s="13"/>
      <c r="AB488" s="13"/>
      <c r="AC488" s="13"/>
      <c r="AD488" s="13"/>
    </row>
    <row r="489" ht="12.75" customHeight="1">
      <c r="A489" s="13"/>
      <c r="B489" s="15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68"/>
      <c r="N489" s="13"/>
      <c r="O489" s="69"/>
      <c r="P489" s="13"/>
      <c r="Q489" s="13"/>
      <c r="R489" s="13"/>
      <c r="S489" s="13"/>
      <c r="T489" s="25"/>
      <c r="U489" s="25"/>
      <c r="V489" s="25"/>
      <c r="W489" s="70"/>
      <c r="X489" s="25"/>
      <c r="Y489" s="25"/>
      <c r="Z489" s="22"/>
      <c r="AA489" s="13"/>
      <c r="AB489" s="13"/>
      <c r="AC489" s="13"/>
      <c r="AD489" s="13"/>
    </row>
    <row r="490" ht="12.75" customHeight="1">
      <c r="A490" s="13"/>
      <c r="B490" s="15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68"/>
      <c r="N490" s="13"/>
      <c r="O490" s="69"/>
      <c r="P490" s="13"/>
      <c r="Q490" s="13"/>
      <c r="R490" s="13"/>
      <c r="S490" s="13"/>
      <c r="T490" s="25"/>
      <c r="U490" s="25"/>
      <c r="V490" s="25"/>
      <c r="W490" s="70"/>
      <c r="X490" s="25"/>
      <c r="Y490" s="25"/>
      <c r="Z490" s="22"/>
      <c r="AA490" s="13"/>
      <c r="AB490" s="13"/>
      <c r="AC490" s="13"/>
      <c r="AD490" s="13"/>
    </row>
    <row r="491" ht="12.75" customHeight="1">
      <c r="A491" s="13"/>
      <c r="B491" s="15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68"/>
      <c r="N491" s="13"/>
      <c r="O491" s="69"/>
      <c r="P491" s="13"/>
      <c r="Q491" s="13"/>
      <c r="R491" s="13"/>
      <c r="S491" s="13"/>
      <c r="T491" s="25"/>
      <c r="U491" s="25"/>
      <c r="V491" s="25"/>
      <c r="W491" s="70"/>
      <c r="X491" s="25"/>
      <c r="Y491" s="25"/>
      <c r="Z491" s="22"/>
      <c r="AA491" s="13"/>
      <c r="AB491" s="13"/>
      <c r="AC491" s="13"/>
      <c r="AD491" s="13"/>
    </row>
    <row r="492" ht="12.75" customHeight="1">
      <c r="A492" s="13"/>
      <c r="B492" s="15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68"/>
      <c r="N492" s="13"/>
      <c r="O492" s="69"/>
      <c r="P492" s="13"/>
      <c r="Q492" s="13"/>
      <c r="R492" s="13"/>
      <c r="S492" s="13"/>
      <c r="T492" s="25"/>
      <c r="U492" s="25"/>
      <c r="V492" s="25"/>
      <c r="W492" s="70"/>
      <c r="X492" s="25"/>
      <c r="Y492" s="25"/>
      <c r="Z492" s="22"/>
      <c r="AA492" s="13"/>
      <c r="AB492" s="13"/>
      <c r="AC492" s="13"/>
      <c r="AD492" s="13"/>
    </row>
    <row r="493" ht="12.75" customHeight="1">
      <c r="A493" s="13"/>
      <c r="B493" s="15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68"/>
      <c r="N493" s="13"/>
      <c r="O493" s="69"/>
      <c r="P493" s="13"/>
      <c r="Q493" s="13"/>
      <c r="R493" s="13"/>
      <c r="S493" s="13"/>
      <c r="T493" s="25"/>
      <c r="U493" s="25"/>
      <c r="V493" s="25"/>
      <c r="W493" s="70"/>
      <c r="X493" s="25"/>
      <c r="Y493" s="25"/>
      <c r="Z493" s="22"/>
      <c r="AA493" s="13"/>
      <c r="AB493" s="13"/>
      <c r="AC493" s="13"/>
      <c r="AD493" s="13"/>
    </row>
    <row r="494" ht="12.75" customHeight="1">
      <c r="A494" s="13"/>
      <c r="B494" s="15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68"/>
      <c r="N494" s="13"/>
      <c r="O494" s="69"/>
      <c r="P494" s="13"/>
      <c r="Q494" s="13"/>
      <c r="R494" s="13"/>
      <c r="S494" s="13"/>
      <c r="T494" s="25"/>
      <c r="U494" s="25"/>
      <c r="V494" s="25"/>
      <c r="W494" s="70"/>
      <c r="X494" s="25"/>
      <c r="Y494" s="25"/>
      <c r="Z494" s="22"/>
      <c r="AA494" s="13"/>
      <c r="AB494" s="13"/>
      <c r="AC494" s="13"/>
      <c r="AD494" s="13"/>
    </row>
    <row r="495" ht="12.75" customHeight="1">
      <c r="A495" s="13"/>
      <c r="B495" s="15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68"/>
      <c r="N495" s="13"/>
      <c r="O495" s="69"/>
      <c r="P495" s="13"/>
      <c r="Q495" s="13"/>
      <c r="R495" s="13"/>
      <c r="S495" s="13"/>
      <c r="T495" s="25"/>
      <c r="U495" s="25"/>
      <c r="V495" s="25"/>
      <c r="W495" s="70"/>
      <c r="X495" s="25"/>
      <c r="Y495" s="25"/>
      <c r="Z495" s="22"/>
      <c r="AA495" s="13"/>
      <c r="AB495" s="13"/>
      <c r="AC495" s="13"/>
      <c r="AD495" s="13"/>
    </row>
    <row r="496" ht="12.75" customHeight="1">
      <c r="A496" s="13"/>
      <c r="B496" s="15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68"/>
      <c r="N496" s="13"/>
      <c r="O496" s="69"/>
      <c r="P496" s="13"/>
      <c r="Q496" s="13"/>
      <c r="R496" s="13"/>
      <c r="S496" s="13"/>
      <c r="T496" s="25"/>
      <c r="U496" s="25"/>
      <c r="V496" s="25"/>
      <c r="W496" s="70"/>
      <c r="X496" s="25"/>
      <c r="Y496" s="25"/>
      <c r="Z496" s="22"/>
      <c r="AA496" s="13"/>
      <c r="AB496" s="13"/>
      <c r="AC496" s="13"/>
      <c r="AD496" s="13"/>
    </row>
    <row r="497" ht="12.75" customHeight="1">
      <c r="A497" s="13"/>
      <c r="B497" s="15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68"/>
      <c r="N497" s="13"/>
      <c r="O497" s="69"/>
      <c r="P497" s="13"/>
      <c r="Q497" s="13"/>
      <c r="R497" s="13"/>
      <c r="S497" s="13"/>
      <c r="T497" s="25"/>
      <c r="U497" s="25"/>
      <c r="V497" s="25"/>
      <c r="W497" s="70"/>
      <c r="X497" s="25"/>
      <c r="Y497" s="25"/>
      <c r="Z497" s="22"/>
      <c r="AA497" s="13"/>
      <c r="AB497" s="13"/>
      <c r="AC497" s="13"/>
      <c r="AD497" s="13"/>
    </row>
    <row r="498" ht="12.75" customHeight="1">
      <c r="A498" s="13"/>
      <c r="B498" s="15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68"/>
      <c r="N498" s="13"/>
      <c r="O498" s="69"/>
      <c r="P498" s="13"/>
      <c r="Q498" s="13"/>
      <c r="R498" s="13"/>
      <c r="S498" s="13"/>
      <c r="T498" s="25"/>
      <c r="U498" s="25"/>
      <c r="V498" s="25"/>
      <c r="W498" s="70"/>
      <c r="X498" s="25"/>
      <c r="Y498" s="25"/>
      <c r="Z498" s="22"/>
      <c r="AA498" s="13"/>
      <c r="AB498" s="13"/>
      <c r="AC498" s="13"/>
      <c r="AD498" s="13"/>
    </row>
    <row r="499" ht="12.75" customHeight="1">
      <c r="A499" s="13"/>
      <c r="B499" s="15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68"/>
      <c r="N499" s="13"/>
      <c r="O499" s="69"/>
      <c r="P499" s="13"/>
      <c r="Q499" s="13"/>
      <c r="R499" s="13"/>
      <c r="S499" s="13"/>
      <c r="T499" s="25"/>
      <c r="U499" s="25"/>
      <c r="V499" s="25"/>
      <c r="W499" s="70"/>
      <c r="X499" s="25"/>
      <c r="Y499" s="25"/>
      <c r="Z499" s="22"/>
      <c r="AA499" s="13"/>
      <c r="AB499" s="13"/>
      <c r="AC499" s="13"/>
      <c r="AD499" s="13"/>
    </row>
    <row r="500" ht="12.75" customHeight="1">
      <c r="A500" s="13"/>
      <c r="B500" s="15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68"/>
      <c r="N500" s="13"/>
      <c r="O500" s="69"/>
      <c r="P500" s="13"/>
      <c r="Q500" s="13"/>
      <c r="R500" s="13"/>
      <c r="S500" s="13"/>
      <c r="T500" s="25"/>
      <c r="U500" s="25"/>
      <c r="V500" s="25"/>
      <c r="W500" s="70"/>
      <c r="X500" s="25"/>
      <c r="Y500" s="25"/>
      <c r="Z500" s="22"/>
      <c r="AA500" s="13"/>
      <c r="AB500" s="13"/>
      <c r="AC500" s="13"/>
      <c r="AD500" s="13"/>
    </row>
    <row r="501" ht="12.75" customHeight="1">
      <c r="A501" s="13"/>
      <c r="B501" s="15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68"/>
      <c r="N501" s="13"/>
      <c r="O501" s="69"/>
      <c r="P501" s="13"/>
      <c r="Q501" s="13"/>
      <c r="R501" s="13"/>
      <c r="S501" s="13"/>
      <c r="T501" s="25"/>
      <c r="U501" s="25"/>
      <c r="V501" s="25"/>
      <c r="W501" s="70"/>
      <c r="X501" s="25"/>
      <c r="Y501" s="25"/>
      <c r="Z501" s="22"/>
      <c r="AA501" s="13"/>
      <c r="AB501" s="13"/>
      <c r="AC501" s="13"/>
      <c r="AD501" s="13"/>
    </row>
    <row r="502" ht="12.75" customHeight="1">
      <c r="A502" s="13"/>
      <c r="B502" s="15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68"/>
      <c r="N502" s="13"/>
      <c r="O502" s="69"/>
      <c r="P502" s="13"/>
      <c r="Q502" s="13"/>
      <c r="R502" s="13"/>
      <c r="S502" s="13"/>
      <c r="T502" s="25"/>
      <c r="U502" s="25"/>
      <c r="V502" s="25"/>
      <c r="W502" s="70"/>
      <c r="X502" s="25"/>
      <c r="Y502" s="25"/>
      <c r="Z502" s="22"/>
      <c r="AA502" s="13"/>
      <c r="AB502" s="13"/>
      <c r="AC502" s="13"/>
      <c r="AD502" s="13"/>
    </row>
    <row r="503" ht="12.75" customHeight="1">
      <c r="A503" s="13"/>
      <c r="B503" s="15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68"/>
      <c r="N503" s="13"/>
      <c r="O503" s="69"/>
      <c r="P503" s="13"/>
      <c r="Q503" s="13"/>
      <c r="R503" s="13"/>
      <c r="S503" s="13"/>
      <c r="T503" s="25"/>
      <c r="U503" s="25"/>
      <c r="V503" s="25"/>
      <c r="W503" s="70"/>
      <c r="X503" s="25"/>
      <c r="Y503" s="25"/>
      <c r="Z503" s="22"/>
      <c r="AA503" s="13"/>
      <c r="AB503" s="13"/>
      <c r="AC503" s="13"/>
      <c r="AD503" s="13"/>
    </row>
    <row r="504" ht="12.75" customHeight="1">
      <c r="A504" s="13"/>
      <c r="B504" s="15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68"/>
      <c r="N504" s="13"/>
      <c r="O504" s="69"/>
      <c r="P504" s="13"/>
      <c r="Q504" s="13"/>
      <c r="R504" s="13"/>
      <c r="S504" s="13"/>
      <c r="T504" s="25"/>
      <c r="U504" s="25"/>
      <c r="V504" s="25"/>
      <c r="W504" s="70"/>
      <c r="X504" s="25"/>
      <c r="Y504" s="25"/>
      <c r="Z504" s="22"/>
      <c r="AA504" s="13"/>
      <c r="AB504" s="13"/>
      <c r="AC504" s="13"/>
      <c r="AD504" s="13"/>
    </row>
    <row r="505" ht="12.75" customHeight="1">
      <c r="A505" s="13"/>
      <c r="B505" s="15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68"/>
      <c r="N505" s="13"/>
      <c r="O505" s="69"/>
      <c r="P505" s="13"/>
      <c r="Q505" s="13"/>
      <c r="R505" s="13"/>
      <c r="S505" s="13"/>
      <c r="T505" s="25"/>
      <c r="U505" s="25"/>
      <c r="V505" s="25"/>
      <c r="W505" s="70"/>
      <c r="X505" s="25"/>
      <c r="Y505" s="25"/>
      <c r="Z505" s="22"/>
      <c r="AA505" s="13"/>
      <c r="AB505" s="13"/>
      <c r="AC505" s="13"/>
      <c r="AD505" s="13"/>
    </row>
    <row r="506" ht="12.75" customHeight="1">
      <c r="A506" s="13"/>
      <c r="B506" s="15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68"/>
      <c r="N506" s="13"/>
      <c r="O506" s="69"/>
      <c r="P506" s="13"/>
      <c r="Q506" s="13"/>
      <c r="R506" s="13"/>
      <c r="S506" s="13"/>
      <c r="T506" s="25"/>
      <c r="U506" s="25"/>
      <c r="V506" s="25"/>
      <c r="W506" s="70"/>
      <c r="X506" s="25"/>
      <c r="Y506" s="25"/>
      <c r="Z506" s="22"/>
      <c r="AA506" s="13"/>
      <c r="AB506" s="13"/>
      <c r="AC506" s="13"/>
      <c r="AD506" s="13"/>
    </row>
    <row r="507" ht="12.75" customHeight="1">
      <c r="A507" s="13"/>
      <c r="B507" s="15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68"/>
      <c r="N507" s="13"/>
      <c r="O507" s="69"/>
      <c r="P507" s="13"/>
      <c r="Q507" s="13"/>
      <c r="R507" s="13"/>
      <c r="S507" s="13"/>
      <c r="T507" s="25"/>
      <c r="U507" s="25"/>
      <c r="V507" s="25"/>
      <c r="W507" s="70"/>
      <c r="X507" s="25"/>
      <c r="Y507" s="25"/>
      <c r="Z507" s="22"/>
      <c r="AA507" s="13"/>
      <c r="AB507" s="13"/>
      <c r="AC507" s="13"/>
      <c r="AD507" s="13"/>
    </row>
    <row r="508" ht="12.75" customHeight="1">
      <c r="A508" s="13"/>
      <c r="B508" s="15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68"/>
      <c r="N508" s="13"/>
      <c r="O508" s="69"/>
      <c r="P508" s="13"/>
      <c r="Q508" s="13"/>
      <c r="R508" s="13"/>
      <c r="S508" s="13"/>
      <c r="T508" s="25"/>
      <c r="U508" s="25"/>
      <c r="V508" s="25"/>
      <c r="W508" s="70"/>
      <c r="X508" s="25"/>
      <c r="Y508" s="25"/>
      <c r="Z508" s="22"/>
      <c r="AA508" s="13"/>
      <c r="AB508" s="13"/>
      <c r="AC508" s="13"/>
      <c r="AD508" s="13"/>
    </row>
    <row r="509" ht="12.75" customHeight="1">
      <c r="A509" s="13"/>
      <c r="B509" s="15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68"/>
      <c r="N509" s="13"/>
      <c r="O509" s="69"/>
      <c r="P509" s="13"/>
      <c r="Q509" s="13"/>
      <c r="R509" s="13"/>
      <c r="S509" s="13"/>
      <c r="T509" s="25"/>
      <c r="U509" s="25"/>
      <c r="V509" s="25"/>
      <c r="W509" s="70"/>
      <c r="X509" s="25"/>
      <c r="Y509" s="25"/>
      <c r="Z509" s="22"/>
      <c r="AA509" s="13"/>
      <c r="AB509" s="13"/>
      <c r="AC509" s="13"/>
      <c r="AD509" s="13"/>
    </row>
    <row r="510" ht="12.75" customHeight="1">
      <c r="A510" s="13"/>
      <c r="B510" s="15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68"/>
      <c r="N510" s="13"/>
      <c r="O510" s="69"/>
      <c r="P510" s="13"/>
      <c r="Q510" s="13"/>
      <c r="R510" s="13"/>
      <c r="S510" s="13"/>
      <c r="T510" s="25"/>
      <c r="U510" s="25"/>
      <c r="V510" s="25"/>
      <c r="W510" s="70"/>
      <c r="X510" s="25"/>
      <c r="Y510" s="25"/>
      <c r="Z510" s="22"/>
      <c r="AA510" s="13"/>
      <c r="AB510" s="13"/>
      <c r="AC510" s="13"/>
      <c r="AD510" s="13"/>
    </row>
    <row r="511" ht="12.75" customHeight="1">
      <c r="A511" s="13"/>
      <c r="B511" s="15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68"/>
      <c r="N511" s="13"/>
      <c r="O511" s="69"/>
      <c r="P511" s="13"/>
      <c r="Q511" s="13"/>
      <c r="R511" s="13"/>
      <c r="S511" s="13"/>
      <c r="T511" s="25"/>
      <c r="U511" s="25"/>
      <c r="V511" s="25"/>
      <c r="W511" s="70"/>
      <c r="X511" s="25"/>
      <c r="Y511" s="25"/>
      <c r="Z511" s="22"/>
      <c r="AA511" s="13"/>
      <c r="AB511" s="13"/>
      <c r="AC511" s="13"/>
      <c r="AD511" s="13"/>
    </row>
    <row r="512" ht="12.75" customHeight="1">
      <c r="A512" s="13"/>
      <c r="B512" s="15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68"/>
      <c r="N512" s="13"/>
      <c r="O512" s="69"/>
      <c r="P512" s="13"/>
      <c r="Q512" s="13"/>
      <c r="R512" s="13"/>
      <c r="S512" s="13"/>
      <c r="T512" s="25"/>
      <c r="U512" s="25"/>
      <c r="V512" s="25"/>
      <c r="W512" s="70"/>
      <c r="X512" s="25"/>
      <c r="Y512" s="25"/>
      <c r="Z512" s="22"/>
      <c r="AA512" s="13"/>
      <c r="AB512" s="13"/>
      <c r="AC512" s="13"/>
      <c r="AD512" s="13"/>
    </row>
    <row r="513" ht="12.75" customHeight="1">
      <c r="A513" s="13"/>
      <c r="B513" s="15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68"/>
      <c r="N513" s="13"/>
      <c r="O513" s="69"/>
      <c r="P513" s="13"/>
      <c r="Q513" s="13"/>
      <c r="R513" s="13"/>
      <c r="S513" s="13"/>
      <c r="T513" s="25"/>
      <c r="U513" s="25"/>
      <c r="V513" s="25"/>
      <c r="W513" s="70"/>
      <c r="X513" s="25"/>
      <c r="Y513" s="25"/>
      <c r="Z513" s="22"/>
      <c r="AA513" s="13"/>
      <c r="AB513" s="13"/>
      <c r="AC513" s="13"/>
      <c r="AD513" s="13"/>
    </row>
    <row r="514" ht="12.75" customHeight="1">
      <c r="A514" s="13"/>
      <c r="B514" s="15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68"/>
      <c r="N514" s="13"/>
      <c r="O514" s="69"/>
      <c r="P514" s="13"/>
      <c r="Q514" s="13"/>
      <c r="R514" s="13"/>
      <c r="S514" s="13"/>
      <c r="T514" s="25"/>
      <c r="U514" s="25"/>
      <c r="V514" s="25"/>
      <c r="W514" s="70"/>
      <c r="X514" s="25"/>
      <c r="Y514" s="25"/>
      <c r="Z514" s="22"/>
      <c r="AA514" s="13"/>
      <c r="AB514" s="13"/>
      <c r="AC514" s="13"/>
      <c r="AD514" s="13"/>
    </row>
    <row r="515" ht="12.75" customHeight="1">
      <c r="A515" s="13"/>
      <c r="B515" s="15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68"/>
      <c r="N515" s="13"/>
      <c r="O515" s="69"/>
      <c r="P515" s="13"/>
      <c r="Q515" s="13"/>
      <c r="R515" s="13"/>
      <c r="S515" s="13"/>
      <c r="T515" s="25"/>
      <c r="U515" s="25"/>
      <c r="V515" s="25"/>
      <c r="W515" s="70"/>
      <c r="X515" s="25"/>
      <c r="Y515" s="25"/>
      <c r="Z515" s="22"/>
      <c r="AA515" s="13"/>
      <c r="AB515" s="13"/>
      <c r="AC515" s="13"/>
      <c r="AD515" s="13"/>
    </row>
    <row r="516" ht="12.75" customHeight="1">
      <c r="A516" s="13"/>
      <c r="B516" s="15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68"/>
      <c r="N516" s="13"/>
      <c r="O516" s="69"/>
      <c r="P516" s="13"/>
      <c r="Q516" s="13"/>
      <c r="R516" s="13"/>
      <c r="S516" s="13"/>
      <c r="T516" s="25"/>
      <c r="U516" s="25"/>
      <c r="V516" s="25"/>
      <c r="W516" s="70"/>
      <c r="X516" s="25"/>
      <c r="Y516" s="25"/>
      <c r="Z516" s="22"/>
      <c r="AA516" s="13"/>
      <c r="AB516" s="13"/>
      <c r="AC516" s="13"/>
      <c r="AD516" s="13"/>
    </row>
    <row r="517" ht="12.75" customHeight="1">
      <c r="A517" s="13"/>
      <c r="B517" s="15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68"/>
      <c r="N517" s="13"/>
      <c r="O517" s="69"/>
      <c r="P517" s="13"/>
      <c r="Q517" s="13"/>
      <c r="R517" s="13"/>
      <c r="S517" s="13"/>
      <c r="T517" s="25"/>
      <c r="U517" s="25"/>
      <c r="V517" s="25"/>
      <c r="W517" s="70"/>
      <c r="X517" s="25"/>
      <c r="Y517" s="25"/>
      <c r="Z517" s="22"/>
      <c r="AA517" s="13"/>
      <c r="AB517" s="13"/>
      <c r="AC517" s="13"/>
      <c r="AD517" s="13"/>
    </row>
    <row r="518" ht="12.75" customHeight="1">
      <c r="A518" s="13"/>
      <c r="B518" s="15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68"/>
      <c r="N518" s="13"/>
      <c r="O518" s="69"/>
      <c r="P518" s="13"/>
      <c r="Q518" s="13"/>
      <c r="R518" s="13"/>
      <c r="S518" s="13"/>
      <c r="T518" s="25"/>
      <c r="U518" s="25"/>
      <c r="V518" s="25"/>
      <c r="W518" s="70"/>
      <c r="X518" s="25"/>
      <c r="Y518" s="25"/>
      <c r="Z518" s="22"/>
      <c r="AA518" s="13"/>
      <c r="AB518" s="13"/>
      <c r="AC518" s="13"/>
      <c r="AD518" s="13"/>
    </row>
    <row r="519" ht="12.75" customHeight="1">
      <c r="A519" s="13"/>
      <c r="B519" s="15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68"/>
      <c r="N519" s="13"/>
      <c r="O519" s="69"/>
      <c r="P519" s="13"/>
      <c r="Q519" s="13"/>
      <c r="R519" s="13"/>
      <c r="S519" s="13"/>
      <c r="T519" s="25"/>
      <c r="U519" s="25"/>
      <c r="V519" s="25"/>
      <c r="W519" s="70"/>
      <c r="X519" s="25"/>
      <c r="Y519" s="25"/>
      <c r="Z519" s="22"/>
      <c r="AA519" s="13"/>
      <c r="AB519" s="13"/>
      <c r="AC519" s="13"/>
      <c r="AD519" s="13"/>
    </row>
    <row r="520" ht="12.75" customHeight="1">
      <c r="A520" s="13"/>
      <c r="B520" s="15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68"/>
      <c r="N520" s="13"/>
      <c r="O520" s="69"/>
      <c r="P520" s="13"/>
      <c r="Q520" s="13"/>
      <c r="R520" s="13"/>
      <c r="S520" s="13"/>
      <c r="T520" s="25"/>
      <c r="U520" s="25"/>
      <c r="V520" s="25"/>
      <c r="W520" s="70"/>
      <c r="X520" s="25"/>
      <c r="Y520" s="25"/>
      <c r="Z520" s="22"/>
      <c r="AA520" s="13"/>
      <c r="AB520" s="13"/>
      <c r="AC520" s="13"/>
      <c r="AD520" s="13"/>
    </row>
    <row r="521" ht="12.75" customHeight="1">
      <c r="A521" s="13"/>
      <c r="B521" s="15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68"/>
      <c r="N521" s="13"/>
      <c r="O521" s="69"/>
      <c r="P521" s="13"/>
      <c r="Q521" s="13"/>
      <c r="R521" s="13"/>
      <c r="S521" s="13"/>
      <c r="T521" s="25"/>
      <c r="U521" s="25"/>
      <c r="V521" s="25"/>
      <c r="W521" s="70"/>
      <c r="X521" s="25"/>
      <c r="Y521" s="25"/>
      <c r="Z521" s="22"/>
      <c r="AA521" s="13"/>
      <c r="AB521" s="13"/>
      <c r="AC521" s="13"/>
      <c r="AD521" s="13"/>
    </row>
    <row r="522" ht="12.75" customHeight="1">
      <c r="A522" s="13"/>
      <c r="B522" s="15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68"/>
      <c r="N522" s="13"/>
      <c r="O522" s="69"/>
      <c r="P522" s="13"/>
      <c r="Q522" s="13"/>
      <c r="R522" s="13"/>
      <c r="S522" s="13"/>
      <c r="T522" s="25"/>
      <c r="U522" s="25"/>
      <c r="V522" s="25"/>
      <c r="W522" s="70"/>
      <c r="X522" s="25"/>
      <c r="Y522" s="25"/>
      <c r="Z522" s="22"/>
      <c r="AA522" s="13"/>
      <c r="AB522" s="13"/>
      <c r="AC522" s="13"/>
      <c r="AD522" s="13"/>
    </row>
    <row r="523" ht="12.75" customHeight="1">
      <c r="A523" s="13"/>
      <c r="B523" s="15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68"/>
      <c r="N523" s="13"/>
      <c r="O523" s="69"/>
      <c r="P523" s="13"/>
      <c r="Q523" s="13"/>
      <c r="R523" s="13"/>
      <c r="S523" s="13"/>
      <c r="T523" s="25"/>
      <c r="U523" s="25"/>
      <c r="V523" s="25"/>
      <c r="W523" s="70"/>
      <c r="X523" s="25"/>
      <c r="Y523" s="25"/>
      <c r="Z523" s="22"/>
      <c r="AA523" s="13"/>
      <c r="AB523" s="13"/>
      <c r="AC523" s="13"/>
      <c r="AD523" s="13"/>
    </row>
    <row r="524" ht="12.75" customHeight="1">
      <c r="A524" s="13"/>
      <c r="B524" s="15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68"/>
      <c r="N524" s="13"/>
      <c r="O524" s="69"/>
      <c r="P524" s="13"/>
      <c r="Q524" s="13"/>
      <c r="R524" s="13"/>
      <c r="S524" s="13"/>
      <c r="T524" s="25"/>
      <c r="U524" s="25"/>
      <c r="V524" s="25"/>
      <c r="W524" s="70"/>
      <c r="X524" s="25"/>
      <c r="Y524" s="25"/>
      <c r="Z524" s="22"/>
      <c r="AA524" s="13"/>
      <c r="AB524" s="13"/>
      <c r="AC524" s="13"/>
      <c r="AD524" s="13"/>
    </row>
    <row r="525" ht="12.75" customHeight="1">
      <c r="A525" s="13"/>
      <c r="B525" s="15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68"/>
      <c r="N525" s="13"/>
      <c r="O525" s="69"/>
      <c r="P525" s="13"/>
      <c r="Q525" s="13"/>
      <c r="R525" s="13"/>
      <c r="S525" s="13"/>
      <c r="T525" s="25"/>
      <c r="U525" s="25"/>
      <c r="V525" s="25"/>
      <c r="W525" s="70"/>
      <c r="X525" s="25"/>
      <c r="Y525" s="25"/>
      <c r="Z525" s="22"/>
      <c r="AA525" s="13"/>
      <c r="AB525" s="13"/>
      <c r="AC525" s="13"/>
      <c r="AD525" s="13"/>
    </row>
    <row r="526" ht="12.75" customHeight="1">
      <c r="A526" s="13"/>
      <c r="B526" s="15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68"/>
      <c r="N526" s="13"/>
      <c r="O526" s="69"/>
      <c r="P526" s="13"/>
      <c r="Q526" s="13"/>
      <c r="R526" s="13"/>
      <c r="S526" s="13"/>
      <c r="T526" s="25"/>
      <c r="U526" s="25"/>
      <c r="V526" s="25"/>
      <c r="W526" s="70"/>
      <c r="X526" s="25"/>
      <c r="Y526" s="25"/>
      <c r="Z526" s="22"/>
      <c r="AA526" s="13"/>
      <c r="AB526" s="13"/>
      <c r="AC526" s="13"/>
      <c r="AD526" s="13"/>
    </row>
    <row r="527" ht="12.75" customHeight="1">
      <c r="A527" s="13"/>
      <c r="B527" s="15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68"/>
      <c r="N527" s="13"/>
      <c r="O527" s="69"/>
      <c r="P527" s="13"/>
      <c r="Q527" s="13"/>
      <c r="R527" s="13"/>
      <c r="S527" s="13"/>
      <c r="T527" s="25"/>
      <c r="U527" s="25"/>
      <c r="V527" s="25"/>
      <c r="W527" s="70"/>
      <c r="X527" s="25"/>
      <c r="Y527" s="25"/>
      <c r="Z527" s="22"/>
      <c r="AA527" s="13"/>
      <c r="AB527" s="13"/>
      <c r="AC527" s="13"/>
      <c r="AD527" s="13"/>
    </row>
    <row r="528" ht="12.75" customHeight="1">
      <c r="A528" s="13"/>
      <c r="B528" s="15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68"/>
      <c r="N528" s="13"/>
      <c r="O528" s="69"/>
      <c r="P528" s="13"/>
      <c r="Q528" s="13"/>
      <c r="R528" s="13"/>
      <c r="S528" s="13"/>
      <c r="T528" s="25"/>
      <c r="U528" s="25"/>
      <c r="V528" s="25"/>
      <c r="W528" s="70"/>
      <c r="X528" s="25"/>
      <c r="Y528" s="25"/>
      <c r="Z528" s="22"/>
      <c r="AA528" s="13"/>
      <c r="AB528" s="13"/>
      <c r="AC528" s="13"/>
      <c r="AD528" s="13"/>
    </row>
    <row r="529" ht="12.75" customHeight="1">
      <c r="A529" s="13"/>
      <c r="B529" s="15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68"/>
      <c r="N529" s="13"/>
      <c r="O529" s="69"/>
      <c r="P529" s="13"/>
      <c r="Q529" s="13"/>
      <c r="R529" s="13"/>
      <c r="S529" s="13"/>
      <c r="T529" s="25"/>
      <c r="U529" s="25"/>
      <c r="V529" s="25"/>
      <c r="W529" s="70"/>
      <c r="X529" s="25"/>
      <c r="Y529" s="25"/>
      <c r="Z529" s="22"/>
      <c r="AA529" s="13"/>
      <c r="AB529" s="13"/>
      <c r="AC529" s="13"/>
      <c r="AD529" s="13"/>
    </row>
    <row r="530" ht="12.75" customHeight="1">
      <c r="A530" s="13"/>
      <c r="B530" s="15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68"/>
      <c r="N530" s="13"/>
      <c r="O530" s="69"/>
      <c r="P530" s="13"/>
      <c r="Q530" s="13"/>
      <c r="R530" s="13"/>
      <c r="S530" s="13"/>
      <c r="T530" s="25"/>
      <c r="U530" s="25"/>
      <c r="V530" s="25"/>
      <c r="W530" s="70"/>
      <c r="X530" s="25"/>
      <c r="Y530" s="25"/>
      <c r="Z530" s="22"/>
      <c r="AA530" s="13"/>
      <c r="AB530" s="13"/>
      <c r="AC530" s="13"/>
      <c r="AD530" s="13"/>
    </row>
    <row r="531" ht="12.75" customHeight="1">
      <c r="A531" s="13"/>
      <c r="B531" s="15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68"/>
      <c r="N531" s="13"/>
      <c r="O531" s="69"/>
      <c r="P531" s="13"/>
      <c r="Q531" s="13"/>
      <c r="R531" s="13"/>
      <c r="S531" s="13"/>
      <c r="T531" s="25"/>
      <c r="U531" s="25"/>
      <c r="V531" s="25"/>
      <c r="W531" s="70"/>
      <c r="X531" s="25"/>
      <c r="Y531" s="25"/>
      <c r="Z531" s="22"/>
      <c r="AA531" s="13"/>
      <c r="AB531" s="13"/>
      <c r="AC531" s="13"/>
      <c r="AD531" s="13"/>
    </row>
    <row r="532" ht="12.75" customHeight="1">
      <c r="A532" s="13"/>
      <c r="B532" s="15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68"/>
      <c r="N532" s="13"/>
      <c r="O532" s="69"/>
      <c r="P532" s="13"/>
      <c r="Q532" s="13"/>
      <c r="R532" s="13"/>
      <c r="S532" s="13"/>
      <c r="T532" s="25"/>
      <c r="U532" s="25"/>
      <c r="V532" s="25"/>
      <c r="W532" s="70"/>
      <c r="X532" s="25"/>
      <c r="Y532" s="25"/>
      <c r="Z532" s="22"/>
      <c r="AA532" s="13"/>
      <c r="AB532" s="13"/>
      <c r="AC532" s="13"/>
      <c r="AD532" s="13"/>
    </row>
    <row r="533" ht="12.75" customHeight="1">
      <c r="A533" s="13"/>
      <c r="B533" s="15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68"/>
      <c r="N533" s="13"/>
      <c r="O533" s="69"/>
      <c r="P533" s="13"/>
      <c r="Q533" s="13"/>
      <c r="R533" s="13"/>
      <c r="S533" s="13"/>
      <c r="T533" s="25"/>
      <c r="U533" s="25"/>
      <c r="V533" s="25"/>
      <c r="W533" s="70"/>
      <c r="X533" s="25"/>
      <c r="Y533" s="25"/>
      <c r="Z533" s="22"/>
      <c r="AA533" s="13"/>
      <c r="AB533" s="13"/>
      <c r="AC533" s="13"/>
      <c r="AD533" s="13"/>
    </row>
    <row r="534" ht="12.75" customHeight="1">
      <c r="A534" s="13"/>
      <c r="B534" s="15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68"/>
      <c r="N534" s="13"/>
      <c r="O534" s="69"/>
      <c r="P534" s="13"/>
      <c r="Q534" s="13"/>
      <c r="R534" s="13"/>
      <c r="S534" s="13"/>
      <c r="T534" s="25"/>
      <c r="U534" s="25"/>
      <c r="V534" s="25"/>
      <c r="W534" s="70"/>
      <c r="X534" s="25"/>
      <c r="Y534" s="25"/>
      <c r="Z534" s="22"/>
      <c r="AA534" s="13"/>
      <c r="AB534" s="13"/>
      <c r="AC534" s="13"/>
      <c r="AD534" s="13"/>
    </row>
    <row r="535" ht="12.75" customHeight="1">
      <c r="A535" s="13"/>
      <c r="B535" s="15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68"/>
      <c r="N535" s="13"/>
      <c r="O535" s="69"/>
      <c r="P535" s="13"/>
      <c r="Q535" s="13"/>
      <c r="R535" s="13"/>
      <c r="S535" s="13"/>
      <c r="T535" s="25"/>
      <c r="U535" s="25"/>
      <c r="V535" s="25"/>
      <c r="W535" s="70"/>
      <c r="X535" s="25"/>
      <c r="Y535" s="25"/>
      <c r="Z535" s="22"/>
      <c r="AA535" s="13"/>
      <c r="AB535" s="13"/>
      <c r="AC535" s="13"/>
      <c r="AD535" s="13"/>
    </row>
    <row r="536" ht="12.75" customHeight="1">
      <c r="A536" s="13"/>
      <c r="B536" s="15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68"/>
      <c r="N536" s="13"/>
      <c r="O536" s="69"/>
      <c r="P536" s="13"/>
      <c r="Q536" s="13"/>
      <c r="R536" s="13"/>
      <c r="S536" s="13"/>
      <c r="T536" s="25"/>
      <c r="U536" s="25"/>
      <c r="V536" s="25"/>
      <c r="W536" s="70"/>
      <c r="X536" s="25"/>
      <c r="Y536" s="25"/>
      <c r="Z536" s="22"/>
      <c r="AA536" s="13"/>
      <c r="AB536" s="13"/>
      <c r="AC536" s="13"/>
      <c r="AD536" s="13"/>
    </row>
    <row r="537" ht="12.75" customHeight="1">
      <c r="A537" s="13"/>
      <c r="B537" s="15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68"/>
      <c r="N537" s="13"/>
      <c r="O537" s="69"/>
      <c r="P537" s="13"/>
      <c r="Q537" s="13"/>
      <c r="R537" s="13"/>
      <c r="S537" s="13"/>
      <c r="T537" s="25"/>
      <c r="U537" s="25"/>
      <c r="V537" s="25"/>
      <c r="W537" s="70"/>
      <c r="X537" s="25"/>
      <c r="Y537" s="25"/>
      <c r="Z537" s="22"/>
      <c r="AA537" s="13"/>
      <c r="AB537" s="13"/>
      <c r="AC537" s="13"/>
      <c r="AD537" s="13"/>
    </row>
    <row r="538" ht="12.75" customHeight="1">
      <c r="A538" s="13"/>
      <c r="B538" s="15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68"/>
      <c r="N538" s="13"/>
      <c r="O538" s="69"/>
      <c r="P538" s="13"/>
      <c r="Q538" s="13"/>
      <c r="R538" s="13"/>
      <c r="S538" s="13"/>
      <c r="T538" s="25"/>
      <c r="U538" s="25"/>
      <c r="V538" s="25"/>
      <c r="W538" s="70"/>
      <c r="X538" s="25"/>
      <c r="Y538" s="25"/>
      <c r="Z538" s="22"/>
      <c r="AA538" s="13"/>
      <c r="AB538" s="13"/>
      <c r="AC538" s="13"/>
      <c r="AD538" s="13"/>
    </row>
    <row r="539" ht="12.75" customHeight="1">
      <c r="A539" s="13"/>
      <c r="B539" s="15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68"/>
      <c r="N539" s="13"/>
      <c r="O539" s="69"/>
      <c r="P539" s="13"/>
      <c r="Q539" s="13"/>
      <c r="R539" s="13"/>
      <c r="S539" s="13"/>
      <c r="T539" s="25"/>
      <c r="U539" s="25"/>
      <c r="V539" s="25"/>
      <c r="W539" s="70"/>
      <c r="X539" s="25"/>
      <c r="Y539" s="25"/>
      <c r="Z539" s="22"/>
      <c r="AA539" s="13"/>
      <c r="AB539" s="13"/>
      <c r="AC539" s="13"/>
      <c r="AD539" s="13"/>
    </row>
    <row r="540" ht="12.75" customHeight="1">
      <c r="A540" s="13"/>
      <c r="B540" s="15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68"/>
      <c r="N540" s="13"/>
      <c r="O540" s="69"/>
      <c r="P540" s="13"/>
      <c r="Q540" s="13"/>
      <c r="R540" s="13"/>
      <c r="S540" s="13"/>
      <c r="T540" s="25"/>
      <c r="U540" s="25"/>
      <c r="V540" s="25"/>
      <c r="W540" s="70"/>
      <c r="X540" s="25"/>
      <c r="Y540" s="25"/>
      <c r="Z540" s="22"/>
      <c r="AA540" s="13"/>
      <c r="AB540" s="13"/>
      <c r="AC540" s="13"/>
      <c r="AD540" s="13"/>
    </row>
    <row r="541" ht="12.75" customHeight="1">
      <c r="A541" s="13"/>
      <c r="B541" s="15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68"/>
      <c r="N541" s="13"/>
      <c r="O541" s="69"/>
      <c r="P541" s="13"/>
      <c r="Q541" s="13"/>
      <c r="R541" s="13"/>
      <c r="S541" s="13"/>
      <c r="T541" s="25"/>
      <c r="U541" s="25"/>
      <c r="V541" s="25"/>
      <c r="W541" s="70"/>
      <c r="X541" s="25"/>
      <c r="Y541" s="25"/>
      <c r="Z541" s="22"/>
      <c r="AA541" s="13"/>
      <c r="AB541" s="13"/>
      <c r="AC541" s="13"/>
      <c r="AD541" s="13"/>
    </row>
    <row r="542" ht="12.75" customHeight="1">
      <c r="A542" s="13"/>
      <c r="B542" s="15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68"/>
      <c r="N542" s="13"/>
      <c r="O542" s="69"/>
      <c r="P542" s="13"/>
      <c r="Q542" s="13"/>
      <c r="R542" s="13"/>
      <c r="S542" s="13"/>
      <c r="T542" s="25"/>
      <c r="U542" s="25"/>
      <c r="V542" s="25"/>
      <c r="W542" s="70"/>
      <c r="X542" s="25"/>
      <c r="Y542" s="25"/>
      <c r="Z542" s="22"/>
      <c r="AA542" s="13"/>
      <c r="AB542" s="13"/>
      <c r="AC542" s="13"/>
      <c r="AD542" s="13"/>
    </row>
    <row r="543" ht="12.75" customHeight="1">
      <c r="A543" s="13"/>
      <c r="B543" s="15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68"/>
      <c r="N543" s="13"/>
      <c r="O543" s="69"/>
      <c r="P543" s="13"/>
      <c r="Q543" s="13"/>
      <c r="R543" s="13"/>
      <c r="S543" s="13"/>
      <c r="T543" s="25"/>
      <c r="U543" s="25"/>
      <c r="V543" s="25"/>
      <c r="W543" s="70"/>
      <c r="X543" s="25"/>
      <c r="Y543" s="25"/>
      <c r="Z543" s="22"/>
      <c r="AA543" s="13"/>
      <c r="AB543" s="13"/>
      <c r="AC543" s="13"/>
      <c r="AD543" s="13"/>
    </row>
    <row r="544" ht="12.75" customHeight="1">
      <c r="A544" s="13"/>
      <c r="B544" s="15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68"/>
      <c r="N544" s="13"/>
      <c r="O544" s="69"/>
      <c r="P544" s="13"/>
      <c r="Q544" s="13"/>
      <c r="R544" s="13"/>
      <c r="S544" s="13"/>
      <c r="T544" s="25"/>
      <c r="U544" s="25"/>
      <c r="V544" s="25"/>
      <c r="W544" s="70"/>
      <c r="X544" s="25"/>
      <c r="Y544" s="25"/>
      <c r="Z544" s="22"/>
      <c r="AA544" s="13"/>
      <c r="AB544" s="13"/>
      <c r="AC544" s="13"/>
      <c r="AD544" s="13"/>
    </row>
    <row r="545" ht="12.75" customHeight="1">
      <c r="A545" s="13"/>
      <c r="B545" s="15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68"/>
      <c r="N545" s="13"/>
      <c r="O545" s="69"/>
      <c r="P545" s="13"/>
      <c r="Q545" s="13"/>
      <c r="R545" s="13"/>
      <c r="S545" s="13"/>
      <c r="T545" s="25"/>
      <c r="U545" s="25"/>
      <c r="V545" s="25"/>
      <c r="W545" s="70"/>
      <c r="X545" s="25"/>
      <c r="Y545" s="25"/>
      <c r="Z545" s="22"/>
      <c r="AA545" s="13"/>
      <c r="AB545" s="13"/>
      <c r="AC545" s="13"/>
      <c r="AD545" s="13"/>
    </row>
    <row r="546" ht="12.75" customHeight="1">
      <c r="A546" s="13"/>
      <c r="B546" s="15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68"/>
      <c r="N546" s="13"/>
      <c r="O546" s="69"/>
      <c r="P546" s="13"/>
      <c r="Q546" s="13"/>
      <c r="R546" s="13"/>
      <c r="S546" s="13"/>
      <c r="T546" s="25"/>
      <c r="U546" s="25"/>
      <c r="V546" s="25"/>
      <c r="W546" s="70"/>
      <c r="X546" s="25"/>
      <c r="Y546" s="25"/>
      <c r="Z546" s="22"/>
      <c r="AA546" s="13"/>
      <c r="AB546" s="13"/>
      <c r="AC546" s="13"/>
      <c r="AD546" s="13"/>
    </row>
    <row r="547" ht="12.75" customHeight="1">
      <c r="A547" s="13"/>
      <c r="B547" s="15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68"/>
      <c r="N547" s="13"/>
      <c r="O547" s="69"/>
      <c r="P547" s="13"/>
      <c r="Q547" s="13"/>
      <c r="R547" s="13"/>
      <c r="S547" s="13"/>
      <c r="T547" s="25"/>
      <c r="U547" s="25"/>
      <c r="V547" s="25"/>
      <c r="W547" s="70"/>
      <c r="X547" s="25"/>
      <c r="Y547" s="25"/>
      <c r="Z547" s="22"/>
      <c r="AA547" s="13"/>
      <c r="AB547" s="13"/>
      <c r="AC547" s="13"/>
      <c r="AD547" s="13"/>
    </row>
    <row r="548" ht="12.75" customHeight="1">
      <c r="A548" s="13"/>
      <c r="B548" s="15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68"/>
      <c r="N548" s="13"/>
      <c r="O548" s="69"/>
      <c r="P548" s="13"/>
      <c r="Q548" s="13"/>
      <c r="R548" s="13"/>
      <c r="S548" s="13"/>
      <c r="T548" s="25"/>
      <c r="U548" s="25"/>
      <c r="V548" s="25"/>
      <c r="W548" s="70"/>
      <c r="X548" s="25"/>
      <c r="Y548" s="25"/>
      <c r="Z548" s="22"/>
      <c r="AA548" s="13"/>
      <c r="AB548" s="13"/>
      <c r="AC548" s="13"/>
      <c r="AD548" s="13"/>
    </row>
    <row r="549" ht="12.75" customHeight="1">
      <c r="A549" s="13"/>
      <c r="B549" s="15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68"/>
      <c r="N549" s="13"/>
      <c r="O549" s="69"/>
      <c r="P549" s="13"/>
      <c r="Q549" s="13"/>
      <c r="R549" s="13"/>
      <c r="S549" s="13"/>
      <c r="T549" s="25"/>
      <c r="U549" s="25"/>
      <c r="V549" s="25"/>
      <c r="W549" s="70"/>
      <c r="X549" s="25"/>
      <c r="Y549" s="25"/>
      <c r="Z549" s="22"/>
      <c r="AA549" s="13"/>
      <c r="AB549" s="13"/>
      <c r="AC549" s="13"/>
      <c r="AD549" s="13"/>
    </row>
    <row r="550" ht="12.75" customHeight="1">
      <c r="A550" s="13"/>
      <c r="B550" s="15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68"/>
      <c r="N550" s="13"/>
      <c r="O550" s="69"/>
      <c r="P550" s="13"/>
      <c r="Q550" s="13"/>
      <c r="R550" s="13"/>
      <c r="S550" s="13"/>
      <c r="T550" s="25"/>
      <c r="U550" s="25"/>
      <c r="V550" s="25"/>
      <c r="W550" s="70"/>
      <c r="X550" s="25"/>
      <c r="Y550" s="25"/>
      <c r="Z550" s="22"/>
      <c r="AA550" s="13"/>
      <c r="AB550" s="13"/>
      <c r="AC550" s="13"/>
      <c r="AD550" s="13"/>
    </row>
    <row r="551" ht="12.75" customHeight="1">
      <c r="A551" s="13"/>
      <c r="B551" s="15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68"/>
      <c r="N551" s="13"/>
      <c r="O551" s="69"/>
      <c r="P551" s="13"/>
      <c r="Q551" s="13"/>
      <c r="R551" s="13"/>
      <c r="S551" s="13"/>
      <c r="T551" s="25"/>
      <c r="U551" s="25"/>
      <c r="V551" s="25"/>
      <c r="W551" s="70"/>
      <c r="X551" s="25"/>
      <c r="Y551" s="25"/>
      <c r="Z551" s="22"/>
      <c r="AA551" s="13"/>
      <c r="AB551" s="13"/>
      <c r="AC551" s="13"/>
      <c r="AD551" s="13"/>
    </row>
    <row r="552" ht="12.75" customHeight="1">
      <c r="A552" s="13"/>
      <c r="B552" s="15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68"/>
      <c r="N552" s="13"/>
      <c r="O552" s="69"/>
      <c r="P552" s="13"/>
      <c r="Q552" s="13"/>
      <c r="R552" s="13"/>
      <c r="S552" s="13"/>
      <c r="T552" s="25"/>
      <c r="U552" s="25"/>
      <c r="V552" s="25"/>
      <c r="W552" s="70"/>
      <c r="X552" s="25"/>
      <c r="Y552" s="25"/>
      <c r="Z552" s="22"/>
      <c r="AA552" s="13"/>
      <c r="AB552" s="13"/>
      <c r="AC552" s="13"/>
      <c r="AD552" s="13"/>
    </row>
    <row r="553" ht="12.75" customHeight="1">
      <c r="A553" s="13"/>
      <c r="B553" s="15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68"/>
      <c r="N553" s="13"/>
      <c r="O553" s="69"/>
      <c r="P553" s="13"/>
      <c r="Q553" s="13"/>
      <c r="R553" s="13"/>
      <c r="S553" s="13"/>
      <c r="T553" s="25"/>
      <c r="U553" s="25"/>
      <c r="V553" s="25"/>
      <c r="W553" s="70"/>
      <c r="X553" s="25"/>
      <c r="Y553" s="25"/>
      <c r="Z553" s="22"/>
      <c r="AA553" s="13"/>
      <c r="AB553" s="13"/>
      <c r="AC553" s="13"/>
      <c r="AD553" s="13"/>
    </row>
    <row r="554" ht="12.75" customHeight="1">
      <c r="A554" s="13"/>
      <c r="B554" s="15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68"/>
      <c r="N554" s="13"/>
      <c r="O554" s="69"/>
      <c r="P554" s="13"/>
      <c r="Q554" s="13"/>
      <c r="R554" s="13"/>
      <c r="S554" s="13"/>
      <c r="T554" s="25"/>
      <c r="U554" s="25"/>
      <c r="V554" s="25"/>
      <c r="W554" s="70"/>
      <c r="X554" s="25"/>
      <c r="Y554" s="25"/>
      <c r="Z554" s="22"/>
      <c r="AA554" s="13"/>
      <c r="AB554" s="13"/>
      <c r="AC554" s="13"/>
      <c r="AD554" s="13"/>
    </row>
    <row r="555" ht="12.75" customHeight="1">
      <c r="A555" s="13"/>
      <c r="B555" s="15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68"/>
      <c r="N555" s="13"/>
      <c r="O555" s="69"/>
      <c r="P555" s="13"/>
      <c r="Q555" s="13"/>
      <c r="R555" s="13"/>
      <c r="S555" s="13"/>
      <c r="T555" s="25"/>
      <c r="U555" s="25"/>
      <c r="V555" s="25"/>
      <c r="W555" s="70"/>
      <c r="X555" s="25"/>
      <c r="Y555" s="25"/>
      <c r="Z555" s="22"/>
      <c r="AA555" s="13"/>
      <c r="AB555" s="13"/>
      <c r="AC555" s="13"/>
      <c r="AD555" s="13"/>
    </row>
    <row r="556" ht="12.75" customHeight="1">
      <c r="A556" s="13"/>
      <c r="B556" s="15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68"/>
      <c r="N556" s="13"/>
      <c r="O556" s="69"/>
      <c r="P556" s="13"/>
      <c r="Q556" s="13"/>
      <c r="R556" s="13"/>
      <c r="S556" s="13"/>
      <c r="T556" s="25"/>
      <c r="U556" s="25"/>
      <c r="V556" s="25"/>
      <c r="W556" s="70"/>
      <c r="X556" s="25"/>
      <c r="Y556" s="25"/>
      <c r="Z556" s="22"/>
      <c r="AA556" s="13"/>
      <c r="AB556" s="13"/>
      <c r="AC556" s="13"/>
      <c r="AD556" s="13"/>
    </row>
    <row r="557" ht="12.75" customHeight="1">
      <c r="A557" s="13"/>
      <c r="B557" s="15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68"/>
      <c r="N557" s="13"/>
      <c r="O557" s="69"/>
      <c r="P557" s="13"/>
      <c r="Q557" s="13"/>
      <c r="R557" s="13"/>
      <c r="S557" s="13"/>
      <c r="T557" s="25"/>
      <c r="U557" s="25"/>
      <c r="V557" s="25"/>
      <c r="W557" s="70"/>
      <c r="X557" s="25"/>
      <c r="Y557" s="25"/>
      <c r="Z557" s="22"/>
      <c r="AA557" s="13"/>
      <c r="AB557" s="13"/>
      <c r="AC557" s="13"/>
      <c r="AD557" s="13"/>
    </row>
    <row r="558" ht="12.75" customHeight="1">
      <c r="A558" s="13"/>
      <c r="B558" s="15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68"/>
      <c r="N558" s="13"/>
      <c r="O558" s="69"/>
      <c r="P558" s="13"/>
      <c r="Q558" s="13"/>
      <c r="R558" s="13"/>
      <c r="S558" s="13"/>
      <c r="T558" s="25"/>
      <c r="U558" s="25"/>
      <c r="V558" s="25"/>
      <c r="W558" s="70"/>
      <c r="X558" s="25"/>
      <c r="Y558" s="25"/>
      <c r="Z558" s="22"/>
      <c r="AA558" s="13"/>
      <c r="AB558" s="13"/>
      <c r="AC558" s="13"/>
      <c r="AD558" s="13"/>
    </row>
    <row r="559" ht="12.75" customHeight="1">
      <c r="A559" s="13"/>
      <c r="B559" s="15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68"/>
      <c r="N559" s="13"/>
      <c r="O559" s="69"/>
      <c r="P559" s="13"/>
      <c r="Q559" s="13"/>
      <c r="R559" s="13"/>
      <c r="S559" s="13"/>
      <c r="T559" s="25"/>
      <c r="U559" s="25"/>
      <c r="V559" s="25"/>
      <c r="W559" s="70"/>
      <c r="X559" s="25"/>
      <c r="Y559" s="25"/>
      <c r="Z559" s="22"/>
      <c r="AA559" s="13"/>
      <c r="AB559" s="13"/>
      <c r="AC559" s="13"/>
      <c r="AD559" s="13"/>
    </row>
    <row r="560" ht="12.75" customHeight="1">
      <c r="A560" s="13"/>
      <c r="B560" s="15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68"/>
      <c r="N560" s="13"/>
      <c r="O560" s="69"/>
      <c r="P560" s="13"/>
      <c r="Q560" s="13"/>
      <c r="R560" s="13"/>
      <c r="S560" s="13"/>
      <c r="T560" s="25"/>
      <c r="U560" s="25"/>
      <c r="V560" s="25"/>
      <c r="W560" s="70"/>
      <c r="X560" s="25"/>
      <c r="Y560" s="25"/>
      <c r="Z560" s="22"/>
      <c r="AA560" s="13"/>
      <c r="AB560" s="13"/>
      <c r="AC560" s="13"/>
      <c r="AD560" s="13"/>
    </row>
    <row r="561" ht="12.75" customHeight="1">
      <c r="A561" s="13"/>
      <c r="B561" s="15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68"/>
      <c r="N561" s="13"/>
      <c r="O561" s="69"/>
      <c r="P561" s="13"/>
      <c r="Q561" s="13"/>
      <c r="R561" s="13"/>
      <c r="S561" s="13"/>
      <c r="T561" s="25"/>
      <c r="U561" s="25"/>
      <c r="V561" s="25"/>
      <c r="W561" s="70"/>
      <c r="X561" s="25"/>
      <c r="Y561" s="25"/>
      <c r="Z561" s="22"/>
      <c r="AA561" s="13"/>
      <c r="AB561" s="13"/>
      <c r="AC561" s="13"/>
      <c r="AD561" s="13"/>
    </row>
    <row r="562" ht="12.75" customHeight="1">
      <c r="A562" s="13"/>
      <c r="B562" s="15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68"/>
      <c r="N562" s="13"/>
      <c r="O562" s="69"/>
      <c r="P562" s="13"/>
      <c r="Q562" s="13"/>
      <c r="R562" s="13"/>
      <c r="S562" s="13"/>
      <c r="T562" s="25"/>
      <c r="U562" s="25"/>
      <c r="V562" s="25"/>
      <c r="W562" s="70"/>
      <c r="X562" s="25"/>
      <c r="Y562" s="25"/>
      <c r="Z562" s="22"/>
      <c r="AA562" s="13"/>
      <c r="AB562" s="13"/>
      <c r="AC562" s="13"/>
      <c r="AD562" s="13"/>
    </row>
    <row r="563" ht="12.75" customHeight="1">
      <c r="A563" s="13"/>
      <c r="B563" s="15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68"/>
      <c r="N563" s="13"/>
      <c r="O563" s="69"/>
      <c r="P563" s="13"/>
      <c r="Q563" s="13"/>
      <c r="R563" s="13"/>
      <c r="S563" s="13"/>
      <c r="T563" s="25"/>
      <c r="U563" s="25"/>
      <c r="V563" s="25"/>
      <c r="W563" s="70"/>
      <c r="X563" s="25"/>
      <c r="Y563" s="25"/>
      <c r="Z563" s="22"/>
      <c r="AA563" s="13"/>
      <c r="AB563" s="13"/>
      <c r="AC563" s="13"/>
      <c r="AD563" s="13"/>
    </row>
    <row r="564" ht="12.75" customHeight="1">
      <c r="A564" s="13"/>
      <c r="B564" s="15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68"/>
      <c r="N564" s="13"/>
      <c r="O564" s="69"/>
      <c r="P564" s="13"/>
      <c r="Q564" s="13"/>
      <c r="R564" s="13"/>
      <c r="S564" s="13"/>
      <c r="T564" s="25"/>
      <c r="U564" s="25"/>
      <c r="V564" s="25"/>
      <c r="W564" s="70"/>
      <c r="X564" s="25"/>
      <c r="Y564" s="25"/>
      <c r="Z564" s="22"/>
      <c r="AA564" s="13"/>
      <c r="AB564" s="13"/>
      <c r="AC564" s="13"/>
      <c r="AD564" s="13"/>
    </row>
    <row r="565" ht="12.75" customHeight="1">
      <c r="A565" s="13"/>
      <c r="B565" s="15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68"/>
      <c r="N565" s="13"/>
      <c r="O565" s="69"/>
      <c r="P565" s="13"/>
      <c r="Q565" s="13"/>
      <c r="R565" s="13"/>
      <c r="S565" s="13"/>
      <c r="T565" s="25"/>
      <c r="U565" s="25"/>
      <c r="V565" s="25"/>
      <c r="W565" s="70"/>
      <c r="X565" s="25"/>
      <c r="Y565" s="25"/>
      <c r="Z565" s="22"/>
      <c r="AA565" s="13"/>
      <c r="AB565" s="13"/>
      <c r="AC565" s="13"/>
      <c r="AD565" s="13"/>
    </row>
    <row r="566" ht="12.75" customHeight="1">
      <c r="A566" s="13"/>
      <c r="B566" s="15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68"/>
      <c r="N566" s="13"/>
      <c r="O566" s="69"/>
      <c r="P566" s="13"/>
      <c r="Q566" s="13"/>
      <c r="R566" s="13"/>
      <c r="S566" s="13"/>
      <c r="T566" s="25"/>
      <c r="U566" s="25"/>
      <c r="V566" s="25"/>
      <c r="W566" s="70"/>
      <c r="X566" s="25"/>
      <c r="Y566" s="25"/>
      <c r="Z566" s="22"/>
      <c r="AA566" s="13"/>
      <c r="AB566" s="13"/>
      <c r="AC566" s="13"/>
      <c r="AD566" s="13"/>
    </row>
    <row r="567" ht="12.75" customHeight="1">
      <c r="A567" s="13"/>
      <c r="B567" s="15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68"/>
      <c r="N567" s="13"/>
      <c r="O567" s="69"/>
      <c r="P567" s="13"/>
      <c r="Q567" s="13"/>
      <c r="R567" s="13"/>
      <c r="S567" s="13"/>
      <c r="T567" s="25"/>
      <c r="U567" s="25"/>
      <c r="V567" s="25"/>
      <c r="W567" s="70"/>
      <c r="X567" s="25"/>
      <c r="Y567" s="25"/>
      <c r="Z567" s="22"/>
      <c r="AA567" s="13"/>
      <c r="AB567" s="13"/>
      <c r="AC567" s="13"/>
      <c r="AD567" s="13"/>
    </row>
    <row r="568" ht="12.75" customHeight="1">
      <c r="A568" s="13"/>
      <c r="B568" s="15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68"/>
      <c r="N568" s="13"/>
      <c r="O568" s="69"/>
      <c r="P568" s="13"/>
      <c r="Q568" s="13"/>
      <c r="R568" s="13"/>
      <c r="S568" s="13"/>
      <c r="T568" s="25"/>
      <c r="U568" s="25"/>
      <c r="V568" s="25"/>
      <c r="W568" s="70"/>
      <c r="X568" s="25"/>
      <c r="Y568" s="25"/>
      <c r="Z568" s="22"/>
      <c r="AA568" s="13"/>
      <c r="AB568" s="13"/>
      <c r="AC568" s="13"/>
      <c r="AD568" s="13"/>
    </row>
    <row r="569" ht="12.75" customHeight="1">
      <c r="A569" s="13"/>
      <c r="B569" s="15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68"/>
      <c r="N569" s="13"/>
      <c r="O569" s="69"/>
      <c r="P569" s="13"/>
      <c r="Q569" s="13"/>
      <c r="R569" s="13"/>
      <c r="S569" s="13"/>
      <c r="T569" s="25"/>
      <c r="U569" s="25"/>
      <c r="V569" s="25"/>
      <c r="W569" s="70"/>
      <c r="X569" s="25"/>
      <c r="Y569" s="25"/>
      <c r="Z569" s="22"/>
      <c r="AA569" s="13"/>
      <c r="AB569" s="13"/>
      <c r="AC569" s="13"/>
      <c r="AD569" s="13"/>
    </row>
    <row r="570" ht="12.75" customHeight="1">
      <c r="A570" s="13"/>
      <c r="B570" s="15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68"/>
      <c r="N570" s="13"/>
      <c r="O570" s="69"/>
      <c r="P570" s="13"/>
      <c r="Q570" s="13"/>
      <c r="R570" s="13"/>
      <c r="S570" s="13"/>
      <c r="T570" s="25"/>
      <c r="U570" s="25"/>
      <c r="V570" s="25"/>
      <c r="W570" s="70"/>
      <c r="X570" s="25"/>
      <c r="Y570" s="25"/>
      <c r="Z570" s="22"/>
      <c r="AA570" s="13"/>
      <c r="AB570" s="13"/>
      <c r="AC570" s="13"/>
      <c r="AD570" s="13"/>
    </row>
    <row r="571" ht="12.75" customHeight="1">
      <c r="A571" s="13"/>
      <c r="B571" s="15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68"/>
      <c r="N571" s="13"/>
      <c r="O571" s="69"/>
      <c r="P571" s="13"/>
      <c r="Q571" s="13"/>
      <c r="R571" s="13"/>
      <c r="S571" s="13"/>
      <c r="T571" s="25"/>
      <c r="U571" s="25"/>
      <c r="V571" s="25"/>
      <c r="W571" s="70"/>
      <c r="X571" s="25"/>
      <c r="Y571" s="25"/>
      <c r="Z571" s="22"/>
      <c r="AA571" s="13"/>
      <c r="AB571" s="13"/>
      <c r="AC571" s="13"/>
      <c r="AD571" s="13"/>
    </row>
    <row r="572" ht="12.75" customHeight="1">
      <c r="A572" s="13"/>
      <c r="B572" s="15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68"/>
      <c r="N572" s="13"/>
      <c r="O572" s="69"/>
      <c r="P572" s="13"/>
      <c r="Q572" s="13"/>
      <c r="R572" s="13"/>
      <c r="S572" s="13"/>
      <c r="T572" s="25"/>
      <c r="U572" s="25"/>
      <c r="V572" s="25"/>
      <c r="W572" s="70"/>
      <c r="X572" s="25"/>
      <c r="Y572" s="25"/>
      <c r="Z572" s="22"/>
      <c r="AA572" s="13"/>
      <c r="AB572" s="13"/>
      <c r="AC572" s="13"/>
      <c r="AD572" s="13"/>
    </row>
    <row r="573" ht="12.75" customHeight="1">
      <c r="A573" s="13"/>
      <c r="B573" s="15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68"/>
      <c r="N573" s="13"/>
      <c r="O573" s="69"/>
      <c r="P573" s="13"/>
      <c r="Q573" s="13"/>
      <c r="R573" s="13"/>
      <c r="S573" s="13"/>
      <c r="T573" s="25"/>
      <c r="U573" s="25"/>
      <c r="V573" s="25"/>
      <c r="W573" s="70"/>
      <c r="X573" s="25"/>
      <c r="Y573" s="25"/>
      <c r="Z573" s="22"/>
      <c r="AA573" s="13"/>
      <c r="AB573" s="13"/>
      <c r="AC573" s="13"/>
      <c r="AD573" s="13"/>
    </row>
    <row r="574" ht="12.75" customHeight="1">
      <c r="A574" s="13"/>
      <c r="B574" s="15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68"/>
      <c r="N574" s="13"/>
      <c r="O574" s="69"/>
      <c r="P574" s="13"/>
      <c r="Q574" s="13"/>
      <c r="R574" s="13"/>
      <c r="S574" s="13"/>
      <c r="T574" s="25"/>
      <c r="U574" s="25"/>
      <c r="V574" s="25"/>
      <c r="W574" s="70"/>
      <c r="X574" s="25"/>
      <c r="Y574" s="25"/>
      <c r="Z574" s="22"/>
      <c r="AA574" s="13"/>
      <c r="AB574" s="13"/>
      <c r="AC574" s="13"/>
      <c r="AD574" s="13"/>
    </row>
    <row r="575" ht="12.75" customHeight="1">
      <c r="A575" s="13"/>
      <c r="B575" s="15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68"/>
      <c r="N575" s="13"/>
      <c r="O575" s="69"/>
      <c r="P575" s="13"/>
      <c r="Q575" s="13"/>
      <c r="R575" s="13"/>
      <c r="S575" s="13"/>
      <c r="T575" s="25"/>
      <c r="U575" s="25"/>
      <c r="V575" s="25"/>
      <c r="W575" s="70"/>
      <c r="X575" s="25"/>
      <c r="Y575" s="25"/>
      <c r="Z575" s="22"/>
      <c r="AA575" s="13"/>
      <c r="AB575" s="13"/>
      <c r="AC575" s="13"/>
      <c r="AD575" s="13"/>
    </row>
    <row r="576" ht="12.75" customHeight="1">
      <c r="A576" s="13"/>
      <c r="B576" s="15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68"/>
      <c r="N576" s="13"/>
      <c r="O576" s="69"/>
      <c r="P576" s="13"/>
      <c r="Q576" s="13"/>
      <c r="R576" s="13"/>
      <c r="S576" s="13"/>
      <c r="T576" s="25"/>
      <c r="U576" s="25"/>
      <c r="V576" s="25"/>
      <c r="W576" s="70"/>
      <c r="X576" s="25"/>
      <c r="Y576" s="25"/>
      <c r="Z576" s="22"/>
      <c r="AA576" s="13"/>
      <c r="AB576" s="13"/>
      <c r="AC576" s="13"/>
      <c r="AD576" s="13"/>
    </row>
    <row r="577" ht="12.75" customHeight="1">
      <c r="A577" s="13"/>
      <c r="B577" s="15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68"/>
      <c r="N577" s="13"/>
      <c r="O577" s="69"/>
      <c r="P577" s="13"/>
      <c r="Q577" s="13"/>
      <c r="R577" s="13"/>
      <c r="S577" s="13"/>
      <c r="T577" s="25"/>
      <c r="U577" s="25"/>
      <c r="V577" s="25"/>
      <c r="W577" s="70"/>
      <c r="X577" s="25"/>
      <c r="Y577" s="25"/>
      <c r="Z577" s="22"/>
      <c r="AA577" s="13"/>
      <c r="AB577" s="13"/>
      <c r="AC577" s="13"/>
      <c r="AD577" s="13"/>
    </row>
    <row r="578" ht="12.75" customHeight="1">
      <c r="A578" s="13"/>
      <c r="B578" s="15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68"/>
      <c r="N578" s="13"/>
      <c r="O578" s="69"/>
      <c r="P578" s="13"/>
      <c r="Q578" s="13"/>
      <c r="R578" s="13"/>
      <c r="S578" s="13"/>
      <c r="T578" s="25"/>
      <c r="U578" s="25"/>
      <c r="V578" s="25"/>
      <c r="W578" s="70"/>
      <c r="X578" s="25"/>
      <c r="Y578" s="25"/>
      <c r="Z578" s="22"/>
      <c r="AA578" s="13"/>
      <c r="AB578" s="13"/>
      <c r="AC578" s="13"/>
      <c r="AD578" s="13"/>
    </row>
    <row r="579" ht="12.75" customHeight="1">
      <c r="A579" s="13"/>
      <c r="B579" s="15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68"/>
      <c r="N579" s="13"/>
      <c r="O579" s="69"/>
      <c r="P579" s="13"/>
      <c r="Q579" s="13"/>
      <c r="R579" s="13"/>
      <c r="S579" s="13"/>
      <c r="T579" s="25"/>
      <c r="U579" s="25"/>
      <c r="V579" s="25"/>
      <c r="W579" s="70"/>
      <c r="X579" s="25"/>
      <c r="Y579" s="25"/>
      <c r="Z579" s="22"/>
      <c r="AA579" s="13"/>
      <c r="AB579" s="13"/>
      <c r="AC579" s="13"/>
      <c r="AD579" s="13"/>
    </row>
    <row r="580" ht="12.75" customHeight="1">
      <c r="A580" s="13"/>
      <c r="B580" s="15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68"/>
      <c r="N580" s="13"/>
      <c r="O580" s="69"/>
      <c r="P580" s="13"/>
      <c r="Q580" s="13"/>
      <c r="R580" s="13"/>
      <c r="S580" s="13"/>
      <c r="T580" s="25"/>
      <c r="U580" s="25"/>
      <c r="V580" s="25"/>
      <c r="W580" s="70"/>
      <c r="X580" s="25"/>
      <c r="Y580" s="25"/>
      <c r="Z580" s="22"/>
      <c r="AA580" s="13"/>
      <c r="AB580" s="13"/>
      <c r="AC580" s="13"/>
      <c r="AD580" s="13"/>
    </row>
    <row r="581" ht="12.75" customHeight="1">
      <c r="A581" s="13"/>
      <c r="B581" s="15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68"/>
      <c r="N581" s="13"/>
      <c r="O581" s="69"/>
      <c r="P581" s="13"/>
      <c r="Q581" s="13"/>
      <c r="R581" s="13"/>
      <c r="S581" s="13"/>
      <c r="T581" s="25"/>
      <c r="U581" s="25"/>
      <c r="V581" s="25"/>
      <c r="W581" s="70"/>
      <c r="X581" s="25"/>
      <c r="Y581" s="25"/>
      <c r="Z581" s="22"/>
      <c r="AA581" s="13"/>
      <c r="AB581" s="13"/>
      <c r="AC581" s="13"/>
      <c r="AD581" s="13"/>
    </row>
    <row r="582" ht="12.75" customHeight="1">
      <c r="A582" s="13"/>
      <c r="B582" s="15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68"/>
      <c r="N582" s="13"/>
      <c r="O582" s="69"/>
      <c r="P582" s="13"/>
      <c r="Q582" s="13"/>
      <c r="R582" s="13"/>
      <c r="S582" s="13"/>
      <c r="T582" s="25"/>
      <c r="U582" s="25"/>
      <c r="V582" s="25"/>
      <c r="W582" s="70"/>
      <c r="X582" s="25"/>
      <c r="Y582" s="25"/>
      <c r="Z582" s="22"/>
      <c r="AA582" s="13"/>
      <c r="AB582" s="13"/>
      <c r="AC582" s="13"/>
      <c r="AD582" s="13"/>
    </row>
    <row r="583" ht="12.75" customHeight="1">
      <c r="A583" s="13"/>
      <c r="B583" s="15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68"/>
      <c r="N583" s="13"/>
      <c r="O583" s="69"/>
      <c r="P583" s="13"/>
      <c r="Q583" s="13"/>
      <c r="R583" s="13"/>
      <c r="S583" s="13"/>
      <c r="T583" s="25"/>
      <c r="U583" s="25"/>
      <c r="V583" s="25"/>
      <c r="W583" s="70"/>
      <c r="X583" s="25"/>
      <c r="Y583" s="25"/>
      <c r="Z583" s="22"/>
      <c r="AA583" s="13"/>
      <c r="AB583" s="13"/>
      <c r="AC583" s="13"/>
      <c r="AD583" s="13"/>
    </row>
    <row r="584" ht="12.75" customHeight="1">
      <c r="A584" s="13"/>
      <c r="B584" s="15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68"/>
      <c r="N584" s="13"/>
      <c r="O584" s="69"/>
      <c r="P584" s="13"/>
      <c r="Q584" s="13"/>
      <c r="R584" s="13"/>
      <c r="S584" s="13"/>
      <c r="T584" s="25"/>
      <c r="U584" s="25"/>
      <c r="V584" s="25"/>
      <c r="W584" s="70"/>
      <c r="X584" s="25"/>
      <c r="Y584" s="25"/>
      <c r="Z584" s="22"/>
      <c r="AA584" s="13"/>
      <c r="AB584" s="13"/>
      <c r="AC584" s="13"/>
      <c r="AD584" s="13"/>
    </row>
    <row r="585" ht="12.75" customHeight="1">
      <c r="A585" s="13"/>
      <c r="B585" s="15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68"/>
      <c r="N585" s="13"/>
      <c r="O585" s="69"/>
      <c r="P585" s="13"/>
      <c r="Q585" s="13"/>
      <c r="R585" s="13"/>
      <c r="S585" s="13"/>
      <c r="T585" s="25"/>
      <c r="U585" s="25"/>
      <c r="V585" s="25"/>
      <c r="W585" s="70"/>
      <c r="X585" s="25"/>
      <c r="Y585" s="25"/>
      <c r="Z585" s="22"/>
      <c r="AA585" s="13"/>
      <c r="AB585" s="13"/>
      <c r="AC585" s="13"/>
      <c r="AD585" s="13"/>
    </row>
    <row r="586" ht="12.75" customHeight="1">
      <c r="A586" s="13"/>
      <c r="B586" s="15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68"/>
      <c r="N586" s="13"/>
      <c r="O586" s="69"/>
      <c r="P586" s="13"/>
      <c r="Q586" s="13"/>
      <c r="R586" s="13"/>
      <c r="S586" s="13"/>
      <c r="T586" s="25"/>
      <c r="U586" s="25"/>
      <c r="V586" s="25"/>
      <c r="W586" s="70"/>
      <c r="X586" s="25"/>
      <c r="Y586" s="25"/>
      <c r="Z586" s="22"/>
      <c r="AA586" s="13"/>
      <c r="AB586" s="13"/>
      <c r="AC586" s="13"/>
      <c r="AD586" s="13"/>
    </row>
    <row r="587" ht="12.75" customHeight="1">
      <c r="A587" s="13"/>
      <c r="B587" s="15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68"/>
      <c r="N587" s="13"/>
      <c r="O587" s="69"/>
      <c r="P587" s="13"/>
      <c r="Q587" s="13"/>
      <c r="R587" s="13"/>
      <c r="S587" s="13"/>
      <c r="T587" s="25"/>
      <c r="U587" s="25"/>
      <c r="V587" s="25"/>
      <c r="W587" s="70"/>
      <c r="X587" s="25"/>
      <c r="Y587" s="25"/>
      <c r="Z587" s="22"/>
      <c r="AA587" s="13"/>
      <c r="AB587" s="13"/>
      <c r="AC587" s="13"/>
      <c r="AD587" s="13"/>
    </row>
    <row r="588" ht="12.75" customHeight="1">
      <c r="A588" s="13"/>
      <c r="B588" s="15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68"/>
      <c r="N588" s="13"/>
      <c r="O588" s="69"/>
      <c r="P588" s="13"/>
      <c r="Q588" s="13"/>
      <c r="R588" s="13"/>
      <c r="S588" s="13"/>
      <c r="T588" s="25"/>
      <c r="U588" s="25"/>
      <c r="V588" s="25"/>
      <c r="W588" s="70"/>
      <c r="X588" s="25"/>
      <c r="Y588" s="25"/>
      <c r="Z588" s="22"/>
      <c r="AA588" s="13"/>
      <c r="AB588" s="13"/>
      <c r="AC588" s="13"/>
      <c r="AD588" s="13"/>
    </row>
    <row r="589" ht="12.75" customHeight="1">
      <c r="A589" s="13"/>
      <c r="B589" s="15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68"/>
      <c r="N589" s="13"/>
      <c r="O589" s="69"/>
      <c r="P589" s="13"/>
      <c r="Q589" s="13"/>
      <c r="R589" s="13"/>
      <c r="S589" s="13"/>
      <c r="T589" s="25"/>
      <c r="U589" s="25"/>
      <c r="V589" s="25"/>
      <c r="W589" s="70"/>
      <c r="X589" s="25"/>
      <c r="Y589" s="25"/>
      <c r="Z589" s="22"/>
      <c r="AA589" s="13"/>
      <c r="AB589" s="13"/>
      <c r="AC589" s="13"/>
      <c r="AD589" s="13"/>
    </row>
    <row r="590" ht="12.75" customHeight="1">
      <c r="A590" s="13"/>
      <c r="B590" s="15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68"/>
      <c r="N590" s="13"/>
      <c r="O590" s="69"/>
      <c r="P590" s="13"/>
      <c r="Q590" s="13"/>
      <c r="R590" s="13"/>
      <c r="S590" s="13"/>
      <c r="T590" s="25"/>
      <c r="U590" s="25"/>
      <c r="V590" s="25"/>
      <c r="W590" s="70"/>
      <c r="X590" s="25"/>
      <c r="Y590" s="25"/>
      <c r="Z590" s="22"/>
      <c r="AA590" s="13"/>
      <c r="AB590" s="13"/>
      <c r="AC590" s="13"/>
      <c r="AD590" s="13"/>
    </row>
    <row r="591" ht="12.75" customHeight="1">
      <c r="A591" s="13"/>
      <c r="B591" s="15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68"/>
      <c r="N591" s="13"/>
      <c r="O591" s="69"/>
      <c r="P591" s="13"/>
      <c r="Q591" s="13"/>
      <c r="R591" s="13"/>
      <c r="S591" s="13"/>
      <c r="T591" s="25"/>
      <c r="U591" s="25"/>
      <c r="V591" s="25"/>
      <c r="W591" s="70"/>
      <c r="X591" s="25"/>
      <c r="Y591" s="25"/>
      <c r="Z591" s="22"/>
      <c r="AA591" s="13"/>
      <c r="AB591" s="13"/>
      <c r="AC591" s="13"/>
      <c r="AD591" s="13"/>
    </row>
    <row r="592" ht="12.75" customHeight="1">
      <c r="A592" s="13"/>
      <c r="B592" s="15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68"/>
      <c r="N592" s="13"/>
      <c r="O592" s="69"/>
      <c r="P592" s="13"/>
      <c r="Q592" s="13"/>
      <c r="R592" s="13"/>
      <c r="S592" s="13"/>
      <c r="T592" s="25"/>
      <c r="U592" s="25"/>
      <c r="V592" s="25"/>
      <c r="W592" s="70"/>
      <c r="X592" s="25"/>
      <c r="Y592" s="25"/>
      <c r="Z592" s="22"/>
      <c r="AA592" s="13"/>
      <c r="AB592" s="13"/>
      <c r="AC592" s="13"/>
      <c r="AD592" s="13"/>
    </row>
    <row r="593" ht="12.75" customHeight="1">
      <c r="A593" s="13"/>
      <c r="B593" s="15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68"/>
      <c r="N593" s="13"/>
      <c r="O593" s="69"/>
      <c r="P593" s="13"/>
      <c r="Q593" s="13"/>
      <c r="R593" s="13"/>
      <c r="S593" s="13"/>
      <c r="T593" s="25"/>
      <c r="U593" s="25"/>
      <c r="V593" s="25"/>
      <c r="W593" s="70"/>
      <c r="X593" s="25"/>
      <c r="Y593" s="25"/>
      <c r="Z593" s="22"/>
      <c r="AA593" s="13"/>
      <c r="AB593" s="13"/>
      <c r="AC593" s="13"/>
      <c r="AD593" s="13"/>
    </row>
    <row r="594" ht="12.75" customHeight="1">
      <c r="A594" s="13"/>
      <c r="B594" s="15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68"/>
      <c r="N594" s="13"/>
      <c r="O594" s="69"/>
      <c r="P594" s="13"/>
      <c r="Q594" s="13"/>
      <c r="R594" s="13"/>
      <c r="S594" s="13"/>
      <c r="T594" s="25"/>
      <c r="U594" s="25"/>
      <c r="V594" s="25"/>
      <c r="W594" s="70"/>
      <c r="X594" s="25"/>
      <c r="Y594" s="25"/>
      <c r="Z594" s="22"/>
      <c r="AA594" s="13"/>
      <c r="AB594" s="13"/>
      <c r="AC594" s="13"/>
      <c r="AD594" s="13"/>
    </row>
    <row r="595" ht="12.75" customHeight="1">
      <c r="A595" s="13"/>
      <c r="B595" s="15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68"/>
      <c r="N595" s="13"/>
      <c r="O595" s="69"/>
      <c r="P595" s="13"/>
      <c r="Q595" s="13"/>
      <c r="R595" s="13"/>
      <c r="S595" s="13"/>
      <c r="T595" s="25"/>
      <c r="U595" s="25"/>
      <c r="V595" s="25"/>
      <c r="W595" s="70"/>
      <c r="X595" s="25"/>
      <c r="Y595" s="25"/>
      <c r="Z595" s="22"/>
      <c r="AA595" s="13"/>
      <c r="AB595" s="13"/>
      <c r="AC595" s="13"/>
      <c r="AD595" s="13"/>
    </row>
    <row r="596" ht="12.75" customHeight="1">
      <c r="A596" s="13"/>
      <c r="B596" s="15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68"/>
      <c r="N596" s="13"/>
      <c r="O596" s="69"/>
      <c r="P596" s="13"/>
      <c r="Q596" s="13"/>
      <c r="R596" s="13"/>
      <c r="S596" s="13"/>
      <c r="T596" s="25"/>
      <c r="U596" s="25"/>
      <c r="V596" s="25"/>
      <c r="W596" s="70"/>
      <c r="X596" s="25"/>
      <c r="Y596" s="25"/>
      <c r="Z596" s="22"/>
      <c r="AA596" s="13"/>
      <c r="AB596" s="13"/>
      <c r="AC596" s="13"/>
      <c r="AD596" s="13"/>
    </row>
    <row r="597" ht="12.75" customHeight="1">
      <c r="A597" s="13"/>
      <c r="B597" s="15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68"/>
      <c r="N597" s="13"/>
      <c r="O597" s="69"/>
      <c r="P597" s="13"/>
      <c r="Q597" s="13"/>
      <c r="R597" s="13"/>
      <c r="S597" s="13"/>
      <c r="T597" s="25"/>
      <c r="U597" s="25"/>
      <c r="V597" s="25"/>
      <c r="W597" s="70"/>
      <c r="X597" s="25"/>
      <c r="Y597" s="25"/>
      <c r="Z597" s="22"/>
      <c r="AA597" s="13"/>
      <c r="AB597" s="13"/>
      <c r="AC597" s="13"/>
      <c r="AD597" s="13"/>
    </row>
    <row r="598" ht="12.75" customHeight="1">
      <c r="A598" s="13"/>
      <c r="B598" s="15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68"/>
      <c r="N598" s="13"/>
      <c r="O598" s="69"/>
      <c r="P598" s="13"/>
      <c r="Q598" s="13"/>
      <c r="R598" s="13"/>
      <c r="S598" s="13"/>
      <c r="T598" s="25"/>
      <c r="U598" s="25"/>
      <c r="V598" s="25"/>
      <c r="W598" s="70"/>
      <c r="X598" s="25"/>
      <c r="Y598" s="25"/>
      <c r="Z598" s="22"/>
      <c r="AA598" s="13"/>
      <c r="AB598" s="13"/>
      <c r="AC598" s="13"/>
      <c r="AD598" s="13"/>
    </row>
    <row r="599" ht="12.75" customHeight="1">
      <c r="A599" s="13"/>
      <c r="B599" s="15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68"/>
      <c r="N599" s="13"/>
      <c r="O599" s="69"/>
      <c r="P599" s="13"/>
      <c r="Q599" s="13"/>
      <c r="R599" s="13"/>
      <c r="S599" s="13"/>
      <c r="T599" s="25"/>
      <c r="U599" s="25"/>
      <c r="V599" s="25"/>
      <c r="W599" s="70"/>
      <c r="X599" s="25"/>
      <c r="Y599" s="25"/>
      <c r="Z599" s="22"/>
      <c r="AA599" s="13"/>
      <c r="AB599" s="13"/>
      <c r="AC599" s="13"/>
      <c r="AD599" s="13"/>
    </row>
    <row r="600" ht="12.75" customHeight="1">
      <c r="A600" s="13"/>
      <c r="B600" s="15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68"/>
      <c r="N600" s="13"/>
      <c r="O600" s="69"/>
      <c r="P600" s="13"/>
      <c r="Q600" s="13"/>
      <c r="R600" s="13"/>
      <c r="S600" s="13"/>
      <c r="T600" s="25"/>
      <c r="U600" s="25"/>
      <c r="V600" s="25"/>
      <c r="W600" s="70"/>
      <c r="X600" s="25"/>
      <c r="Y600" s="25"/>
      <c r="Z600" s="22"/>
      <c r="AA600" s="13"/>
      <c r="AB600" s="13"/>
      <c r="AC600" s="13"/>
      <c r="AD600" s="13"/>
    </row>
    <row r="601" ht="12.75" customHeight="1">
      <c r="A601" s="13"/>
      <c r="B601" s="15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68"/>
      <c r="N601" s="13"/>
      <c r="O601" s="69"/>
      <c r="P601" s="13"/>
      <c r="Q601" s="13"/>
      <c r="R601" s="13"/>
      <c r="S601" s="13"/>
      <c r="T601" s="25"/>
      <c r="U601" s="25"/>
      <c r="V601" s="25"/>
      <c r="W601" s="70"/>
      <c r="X601" s="25"/>
      <c r="Y601" s="25"/>
      <c r="Z601" s="22"/>
      <c r="AA601" s="13"/>
      <c r="AB601" s="13"/>
      <c r="AC601" s="13"/>
      <c r="AD601" s="13"/>
    </row>
    <row r="602" ht="12.75" customHeight="1">
      <c r="A602" s="13"/>
      <c r="B602" s="15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68"/>
      <c r="N602" s="13"/>
      <c r="O602" s="69"/>
      <c r="P602" s="13"/>
      <c r="Q602" s="13"/>
      <c r="R602" s="13"/>
      <c r="S602" s="13"/>
      <c r="T602" s="25"/>
      <c r="U602" s="25"/>
      <c r="V602" s="25"/>
      <c r="W602" s="70"/>
      <c r="X602" s="25"/>
      <c r="Y602" s="25"/>
      <c r="Z602" s="22"/>
      <c r="AA602" s="13"/>
      <c r="AB602" s="13"/>
      <c r="AC602" s="13"/>
      <c r="AD602" s="13"/>
    </row>
    <row r="603" ht="12.75" customHeight="1">
      <c r="A603" s="13"/>
      <c r="B603" s="15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68"/>
      <c r="N603" s="13"/>
      <c r="O603" s="69"/>
      <c r="P603" s="13"/>
      <c r="Q603" s="13"/>
      <c r="R603" s="13"/>
      <c r="S603" s="13"/>
      <c r="T603" s="25"/>
      <c r="U603" s="25"/>
      <c r="V603" s="25"/>
      <c r="W603" s="70"/>
      <c r="X603" s="25"/>
      <c r="Y603" s="25"/>
      <c r="Z603" s="22"/>
      <c r="AA603" s="13"/>
      <c r="AB603" s="13"/>
      <c r="AC603" s="13"/>
      <c r="AD603" s="13"/>
    </row>
    <row r="604" ht="12.75" customHeight="1">
      <c r="A604" s="13"/>
      <c r="B604" s="15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68"/>
      <c r="N604" s="13"/>
      <c r="O604" s="69"/>
      <c r="P604" s="13"/>
      <c r="Q604" s="13"/>
      <c r="R604" s="13"/>
      <c r="S604" s="13"/>
      <c r="T604" s="25"/>
      <c r="U604" s="25"/>
      <c r="V604" s="25"/>
      <c r="W604" s="70"/>
      <c r="X604" s="25"/>
      <c r="Y604" s="25"/>
      <c r="Z604" s="22"/>
      <c r="AA604" s="13"/>
      <c r="AB604" s="13"/>
      <c r="AC604" s="13"/>
      <c r="AD604" s="13"/>
    </row>
    <row r="605" ht="12.75" customHeight="1">
      <c r="A605" s="13"/>
      <c r="B605" s="15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68"/>
      <c r="N605" s="13"/>
      <c r="O605" s="69"/>
      <c r="P605" s="13"/>
      <c r="Q605" s="13"/>
      <c r="R605" s="13"/>
      <c r="S605" s="13"/>
      <c r="T605" s="25"/>
      <c r="U605" s="25"/>
      <c r="V605" s="25"/>
      <c r="W605" s="70"/>
      <c r="X605" s="25"/>
      <c r="Y605" s="25"/>
      <c r="Z605" s="22"/>
      <c r="AA605" s="13"/>
      <c r="AB605" s="13"/>
      <c r="AC605" s="13"/>
      <c r="AD605" s="13"/>
    </row>
    <row r="606" ht="12.75" customHeight="1">
      <c r="A606" s="13"/>
      <c r="B606" s="15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68"/>
      <c r="N606" s="13"/>
      <c r="O606" s="69"/>
      <c r="P606" s="13"/>
      <c r="Q606" s="13"/>
      <c r="R606" s="13"/>
      <c r="S606" s="13"/>
      <c r="T606" s="25"/>
      <c r="U606" s="25"/>
      <c r="V606" s="25"/>
      <c r="W606" s="70"/>
      <c r="X606" s="25"/>
      <c r="Y606" s="25"/>
      <c r="Z606" s="22"/>
      <c r="AA606" s="13"/>
      <c r="AB606" s="13"/>
      <c r="AC606" s="13"/>
      <c r="AD606" s="13"/>
    </row>
    <row r="607" ht="12.75" customHeight="1">
      <c r="A607" s="13"/>
      <c r="B607" s="15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68"/>
      <c r="N607" s="13"/>
      <c r="O607" s="69"/>
      <c r="P607" s="13"/>
      <c r="Q607" s="13"/>
      <c r="R607" s="13"/>
      <c r="S607" s="13"/>
      <c r="T607" s="25"/>
      <c r="U607" s="25"/>
      <c r="V607" s="25"/>
      <c r="W607" s="70"/>
      <c r="X607" s="25"/>
      <c r="Y607" s="25"/>
      <c r="Z607" s="22"/>
      <c r="AA607" s="13"/>
      <c r="AB607" s="13"/>
      <c r="AC607" s="13"/>
      <c r="AD607" s="13"/>
    </row>
    <row r="608" ht="12.75" customHeight="1">
      <c r="A608" s="13"/>
      <c r="B608" s="15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68"/>
      <c r="N608" s="13"/>
      <c r="O608" s="69"/>
      <c r="P608" s="13"/>
      <c r="Q608" s="13"/>
      <c r="R608" s="13"/>
      <c r="S608" s="13"/>
      <c r="T608" s="25"/>
      <c r="U608" s="25"/>
      <c r="V608" s="25"/>
      <c r="W608" s="70"/>
      <c r="X608" s="25"/>
      <c r="Y608" s="25"/>
      <c r="Z608" s="22"/>
      <c r="AA608" s="13"/>
      <c r="AB608" s="13"/>
      <c r="AC608" s="13"/>
      <c r="AD608" s="13"/>
    </row>
    <row r="609" ht="12.75" customHeight="1">
      <c r="A609" s="13"/>
      <c r="B609" s="15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68"/>
      <c r="N609" s="13"/>
      <c r="O609" s="69"/>
      <c r="P609" s="13"/>
      <c r="Q609" s="13"/>
      <c r="R609" s="13"/>
      <c r="S609" s="13"/>
      <c r="T609" s="25"/>
      <c r="U609" s="25"/>
      <c r="V609" s="25"/>
      <c r="W609" s="70"/>
      <c r="X609" s="25"/>
      <c r="Y609" s="25"/>
      <c r="Z609" s="22"/>
      <c r="AA609" s="13"/>
      <c r="AB609" s="13"/>
      <c r="AC609" s="13"/>
      <c r="AD609" s="13"/>
    </row>
    <row r="610" ht="12.75" customHeight="1">
      <c r="A610" s="13"/>
      <c r="B610" s="15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68"/>
      <c r="N610" s="13"/>
      <c r="O610" s="69"/>
      <c r="P610" s="13"/>
      <c r="Q610" s="13"/>
      <c r="R610" s="13"/>
      <c r="S610" s="13"/>
      <c r="T610" s="25"/>
      <c r="U610" s="25"/>
      <c r="V610" s="25"/>
      <c r="W610" s="70"/>
      <c r="X610" s="25"/>
      <c r="Y610" s="25"/>
      <c r="Z610" s="22"/>
      <c r="AA610" s="13"/>
      <c r="AB610" s="13"/>
      <c r="AC610" s="13"/>
      <c r="AD610" s="13"/>
    </row>
    <row r="611" ht="12.75" customHeight="1">
      <c r="A611" s="13"/>
      <c r="B611" s="15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68"/>
      <c r="N611" s="13"/>
      <c r="O611" s="69"/>
      <c r="P611" s="13"/>
      <c r="Q611" s="13"/>
      <c r="R611" s="13"/>
      <c r="S611" s="13"/>
      <c r="T611" s="25"/>
      <c r="U611" s="25"/>
      <c r="V611" s="25"/>
      <c r="W611" s="70"/>
      <c r="X611" s="25"/>
      <c r="Y611" s="25"/>
      <c r="Z611" s="22"/>
      <c r="AA611" s="13"/>
      <c r="AB611" s="13"/>
      <c r="AC611" s="13"/>
      <c r="AD611" s="13"/>
    </row>
    <row r="612" ht="12.75" customHeight="1">
      <c r="A612" s="13"/>
      <c r="B612" s="15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68"/>
      <c r="N612" s="13"/>
      <c r="O612" s="69"/>
      <c r="P612" s="13"/>
      <c r="Q612" s="13"/>
      <c r="R612" s="13"/>
      <c r="S612" s="13"/>
      <c r="T612" s="25"/>
      <c r="U612" s="25"/>
      <c r="V612" s="25"/>
      <c r="W612" s="70"/>
      <c r="X612" s="25"/>
      <c r="Y612" s="25"/>
      <c r="Z612" s="22"/>
      <c r="AA612" s="13"/>
      <c r="AB612" s="13"/>
      <c r="AC612" s="13"/>
      <c r="AD612" s="13"/>
    </row>
    <row r="613" ht="12.75" customHeight="1">
      <c r="A613" s="13"/>
      <c r="B613" s="15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68"/>
      <c r="N613" s="13"/>
      <c r="O613" s="69"/>
      <c r="P613" s="13"/>
      <c r="Q613" s="13"/>
      <c r="R613" s="13"/>
      <c r="S613" s="13"/>
      <c r="T613" s="25"/>
      <c r="U613" s="25"/>
      <c r="V613" s="25"/>
      <c r="W613" s="70"/>
      <c r="X613" s="25"/>
      <c r="Y613" s="25"/>
      <c r="Z613" s="22"/>
      <c r="AA613" s="13"/>
      <c r="AB613" s="13"/>
      <c r="AC613" s="13"/>
      <c r="AD613" s="13"/>
    </row>
    <row r="614" ht="12.75" customHeight="1">
      <c r="A614" s="13"/>
      <c r="B614" s="15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68"/>
      <c r="N614" s="13"/>
      <c r="O614" s="69"/>
      <c r="P614" s="13"/>
      <c r="Q614" s="13"/>
      <c r="R614" s="13"/>
      <c r="S614" s="13"/>
      <c r="T614" s="25"/>
      <c r="U614" s="25"/>
      <c r="V614" s="25"/>
      <c r="W614" s="70"/>
      <c r="X614" s="25"/>
      <c r="Y614" s="25"/>
      <c r="Z614" s="22"/>
      <c r="AA614" s="13"/>
      <c r="AB614" s="13"/>
      <c r="AC614" s="13"/>
      <c r="AD614" s="13"/>
    </row>
    <row r="615" ht="12.75" customHeight="1">
      <c r="A615" s="13"/>
      <c r="B615" s="15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68"/>
      <c r="N615" s="13"/>
      <c r="O615" s="69"/>
      <c r="P615" s="13"/>
      <c r="Q615" s="13"/>
      <c r="R615" s="13"/>
      <c r="S615" s="13"/>
      <c r="T615" s="25"/>
      <c r="U615" s="25"/>
      <c r="V615" s="25"/>
      <c r="W615" s="70"/>
      <c r="X615" s="25"/>
      <c r="Y615" s="25"/>
      <c r="Z615" s="22"/>
      <c r="AA615" s="13"/>
      <c r="AB615" s="13"/>
      <c r="AC615" s="13"/>
      <c r="AD615" s="13"/>
    </row>
    <row r="616" ht="12.75" customHeight="1">
      <c r="A616" s="13"/>
      <c r="B616" s="15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68"/>
      <c r="N616" s="13"/>
      <c r="O616" s="69"/>
      <c r="P616" s="13"/>
      <c r="Q616" s="13"/>
      <c r="R616" s="13"/>
      <c r="S616" s="13"/>
      <c r="T616" s="25"/>
      <c r="U616" s="25"/>
      <c r="V616" s="25"/>
      <c r="W616" s="70"/>
      <c r="X616" s="25"/>
      <c r="Y616" s="25"/>
      <c r="Z616" s="22"/>
      <c r="AA616" s="13"/>
      <c r="AB616" s="13"/>
      <c r="AC616" s="13"/>
      <c r="AD616" s="13"/>
    </row>
    <row r="617" ht="12.75" customHeight="1">
      <c r="A617" s="13"/>
      <c r="B617" s="15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68"/>
      <c r="N617" s="13"/>
      <c r="O617" s="69"/>
      <c r="P617" s="13"/>
      <c r="Q617" s="13"/>
      <c r="R617" s="13"/>
      <c r="S617" s="13"/>
      <c r="T617" s="25"/>
      <c r="U617" s="25"/>
      <c r="V617" s="25"/>
      <c r="W617" s="70"/>
      <c r="X617" s="25"/>
      <c r="Y617" s="25"/>
      <c r="Z617" s="22"/>
      <c r="AA617" s="13"/>
      <c r="AB617" s="13"/>
      <c r="AC617" s="13"/>
      <c r="AD617" s="13"/>
    </row>
    <row r="618" ht="12.75" customHeight="1">
      <c r="A618" s="13"/>
      <c r="B618" s="15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68"/>
      <c r="N618" s="13"/>
      <c r="O618" s="69"/>
      <c r="P618" s="13"/>
      <c r="Q618" s="13"/>
      <c r="R618" s="13"/>
      <c r="S618" s="13"/>
      <c r="T618" s="25"/>
      <c r="U618" s="25"/>
      <c r="V618" s="25"/>
      <c r="W618" s="70"/>
      <c r="X618" s="25"/>
      <c r="Y618" s="25"/>
      <c r="Z618" s="22"/>
      <c r="AA618" s="13"/>
      <c r="AB618" s="13"/>
      <c r="AC618" s="13"/>
      <c r="AD618" s="13"/>
    </row>
    <row r="619" ht="12.75" customHeight="1">
      <c r="A619" s="13"/>
      <c r="B619" s="15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68"/>
      <c r="N619" s="13"/>
      <c r="O619" s="69"/>
      <c r="P619" s="13"/>
      <c r="Q619" s="13"/>
      <c r="R619" s="13"/>
      <c r="S619" s="13"/>
      <c r="T619" s="25"/>
      <c r="U619" s="25"/>
      <c r="V619" s="25"/>
      <c r="W619" s="70"/>
      <c r="X619" s="25"/>
      <c r="Y619" s="25"/>
      <c r="Z619" s="22"/>
      <c r="AA619" s="13"/>
      <c r="AB619" s="13"/>
      <c r="AC619" s="13"/>
      <c r="AD619" s="13"/>
    </row>
    <row r="620" ht="12.75" customHeight="1">
      <c r="A620" s="13"/>
      <c r="B620" s="15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68"/>
      <c r="N620" s="13"/>
      <c r="O620" s="69"/>
      <c r="P620" s="13"/>
      <c r="Q620" s="13"/>
      <c r="R620" s="13"/>
      <c r="S620" s="13"/>
      <c r="T620" s="25"/>
      <c r="U620" s="25"/>
      <c r="V620" s="25"/>
      <c r="W620" s="70"/>
      <c r="X620" s="25"/>
      <c r="Y620" s="25"/>
      <c r="Z620" s="22"/>
      <c r="AA620" s="13"/>
      <c r="AB620" s="13"/>
      <c r="AC620" s="13"/>
      <c r="AD620" s="13"/>
    </row>
    <row r="621" ht="12.75" customHeight="1">
      <c r="A621" s="13"/>
      <c r="B621" s="15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68"/>
      <c r="N621" s="13"/>
      <c r="O621" s="69"/>
      <c r="P621" s="13"/>
      <c r="Q621" s="13"/>
      <c r="R621" s="13"/>
      <c r="S621" s="13"/>
      <c r="T621" s="25"/>
      <c r="U621" s="25"/>
      <c r="V621" s="25"/>
      <c r="W621" s="70"/>
      <c r="X621" s="25"/>
      <c r="Y621" s="25"/>
      <c r="Z621" s="22"/>
      <c r="AA621" s="13"/>
      <c r="AB621" s="13"/>
      <c r="AC621" s="13"/>
      <c r="AD621" s="13"/>
    </row>
    <row r="622" ht="12.75" customHeight="1">
      <c r="A622" s="13"/>
      <c r="B622" s="15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68"/>
      <c r="N622" s="13"/>
      <c r="O622" s="69"/>
      <c r="P622" s="13"/>
      <c r="Q622" s="13"/>
      <c r="R622" s="13"/>
      <c r="S622" s="13"/>
      <c r="T622" s="25"/>
      <c r="U622" s="25"/>
      <c r="V622" s="25"/>
      <c r="W622" s="70"/>
      <c r="X622" s="25"/>
      <c r="Y622" s="25"/>
      <c r="Z622" s="22"/>
      <c r="AA622" s="13"/>
      <c r="AB622" s="13"/>
      <c r="AC622" s="13"/>
      <c r="AD622" s="13"/>
    </row>
    <row r="623" ht="12.75" customHeight="1">
      <c r="A623" s="13"/>
      <c r="B623" s="15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68"/>
      <c r="N623" s="13"/>
      <c r="O623" s="69"/>
      <c r="P623" s="13"/>
      <c r="Q623" s="13"/>
      <c r="R623" s="13"/>
      <c r="S623" s="13"/>
      <c r="T623" s="25"/>
      <c r="U623" s="25"/>
      <c r="V623" s="25"/>
      <c r="W623" s="70"/>
      <c r="X623" s="25"/>
      <c r="Y623" s="25"/>
      <c r="Z623" s="22"/>
      <c r="AA623" s="13"/>
      <c r="AB623" s="13"/>
      <c r="AC623" s="13"/>
      <c r="AD623" s="13"/>
    </row>
    <row r="624" ht="12.75" customHeight="1">
      <c r="A624" s="13"/>
      <c r="B624" s="15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68"/>
      <c r="N624" s="13"/>
      <c r="O624" s="69"/>
      <c r="P624" s="13"/>
      <c r="Q624" s="13"/>
      <c r="R624" s="13"/>
      <c r="S624" s="13"/>
      <c r="T624" s="25"/>
      <c r="U624" s="25"/>
      <c r="V624" s="25"/>
      <c r="W624" s="70"/>
      <c r="X624" s="25"/>
      <c r="Y624" s="25"/>
      <c r="Z624" s="22"/>
      <c r="AA624" s="13"/>
      <c r="AB624" s="13"/>
      <c r="AC624" s="13"/>
      <c r="AD624" s="13"/>
    </row>
    <row r="625" ht="12.75" customHeight="1">
      <c r="A625" s="13"/>
      <c r="B625" s="15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68"/>
      <c r="N625" s="13"/>
      <c r="O625" s="69"/>
      <c r="P625" s="13"/>
      <c r="Q625" s="13"/>
      <c r="R625" s="13"/>
      <c r="S625" s="13"/>
      <c r="T625" s="25"/>
      <c r="U625" s="25"/>
      <c r="V625" s="25"/>
      <c r="W625" s="70"/>
      <c r="X625" s="25"/>
      <c r="Y625" s="25"/>
      <c r="Z625" s="22"/>
      <c r="AA625" s="13"/>
      <c r="AB625" s="13"/>
      <c r="AC625" s="13"/>
      <c r="AD625" s="13"/>
    </row>
    <row r="626" ht="12.75" customHeight="1">
      <c r="A626" s="13"/>
      <c r="B626" s="15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68"/>
      <c r="N626" s="13"/>
      <c r="O626" s="69"/>
      <c r="P626" s="13"/>
      <c r="Q626" s="13"/>
      <c r="R626" s="13"/>
      <c r="S626" s="13"/>
      <c r="T626" s="25"/>
      <c r="U626" s="25"/>
      <c r="V626" s="25"/>
      <c r="W626" s="70"/>
      <c r="X626" s="25"/>
      <c r="Y626" s="25"/>
      <c r="Z626" s="22"/>
      <c r="AA626" s="13"/>
      <c r="AB626" s="13"/>
      <c r="AC626" s="13"/>
      <c r="AD626" s="13"/>
    </row>
    <row r="627" ht="12.75" customHeight="1">
      <c r="A627" s="13"/>
      <c r="B627" s="15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68"/>
      <c r="N627" s="13"/>
      <c r="O627" s="69"/>
      <c r="P627" s="13"/>
      <c r="Q627" s="13"/>
      <c r="R627" s="13"/>
      <c r="S627" s="13"/>
      <c r="T627" s="25"/>
      <c r="U627" s="25"/>
      <c r="V627" s="25"/>
      <c r="W627" s="70"/>
      <c r="X627" s="25"/>
      <c r="Y627" s="25"/>
      <c r="Z627" s="22"/>
      <c r="AA627" s="13"/>
      <c r="AB627" s="13"/>
      <c r="AC627" s="13"/>
      <c r="AD627" s="13"/>
    </row>
    <row r="628" ht="12.75" customHeight="1">
      <c r="A628" s="13"/>
      <c r="B628" s="15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68"/>
      <c r="N628" s="13"/>
      <c r="O628" s="69"/>
      <c r="P628" s="13"/>
      <c r="Q628" s="13"/>
      <c r="R628" s="13"/>
      <c r="S628" s="13"/>
      <c r="T628" s="25"/>
      <c r="U628" s="25"/>
      <c r="V628" s="25"/>
      <c r="W628" s="70"/>
      <c r="X628" s="25"/>
      <c r="Y628" s="25"/>
      <c r="Z628" s="22"/>
      <c r="AA628" s="13"/>
      <c r="AB628" s="13"/>
      <c r="AC628" s="13"/>
      <c r="AD628" s="13"/>
    </row>
    <row r="629" ht="12.75" customHeight="1">
      <c r="A629" s="13"/>
      <c r="B629" s="15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68"/>
      <c r="N629" s="13"/>
      <c r="O629" s="69"/>
      <c r="P629" s="13"/>
      <c r="Q629" s="13"/>
      <c r="R629" s="13"/>
      <c r="S629" s="13"/>
      <c r="T629" s="25"/>
      <c r="U629" s="25"/>
      <c r="V629" s="25"/>
      <c r="W629" s="70"/>
      <c r="X629" s="25"/>
      <c r="Y629" s="25"/>
      <c r="Z629" s="22"/>
      <c r="AA629" s="13"/>
      <c r="AB629" s="13"/>
      <c r="AC629" s="13"/>
      <c r="AD629" s="13"/>
    </row>
    <row r="630" ht="12.75" customHeight="1">
      <c r="A630" s="13"/>
      <c r="B630" s="15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68"/>
      <c r="N630" s="13"/>
      <c r="O630" s="69"/>
      <c r="P630" s="13"/>
      <c r="Q630" s="13"/>
      <c r="R630" s="13"/>
      <c r="S630" s="13"/>
      <c r="T630" s="25"/>
      <c r="U630" s="25"/>
      <c r="V630" s="25"/>
      <c r="W630" s="70"/>
      <c r="X630" s="25"/>
      <c r="Y630" s="25"/>
      <c r="Z630" s="22"/>
      <c r="AA630" s="13"/>
      <c r="AB630" s="13"/>
      <c r="AC630" s="13"/>
      <c r="AD630" s="13"/>
    </row>
    <row r="631" ht="12.75" customHeight="1">
      <c r="A631" s="13"/>
      <c r="B631" s="15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68"/>
      <c r="N631" s="13"/>
      <c r="O631" s="69"/>
      <c r="P631" s="13"/>
      <c r="Q631" s="13"/>
      <c r="R631" s="13"/>
      <c r="S631" s="13"/>
      <c r="T631" s="25"/>
      <c r="U631" s="25"/>
      <c r="V631" s="25"/>
      <c r="W631" s="70"/>
      <c r="X631" s="25"/>
      <c r="Y631" s="25"/>
      <c r="Z631" s="22"/>
      <c r="AA631" s="13"/>
      <c r="AB631" s="13"/>
      <c r="AC631" s="13"/>
      <c r="AD631" s="13"/>
    </row>
    <row r="632" ht="12.75" customHeight="1">
      <c r="A632" s="13"/>
      <c r="B632" s="15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68"/>
      <c r="N632" s="13"/>
      <c r="O632" s="69"/>
      <c r="P632" s="13"/>
      <c r="Q632" s="13"/>
      <c r="R632" s="13"/>
      <c r="S632" s="13"/>
      <c r="T632" s="25"/>
      <c r="U632" s="25"/>
      <c r="V632" s="25"/>
      <c r="W632" s="70"/>
      <c r="X632" s="25"/>
      <c r="Y632" s="25"/>
      <c r="Z632" s="22"/>
      <c r="AA632" s="13"/>
      <c r="AB632" s="13"/>
      <c r="AC632" s="13"/>
      <c r="AD632" s="13"/>
    </row>
    <row r="633" ht="12.75" customHeight="1">
      <c r="A633" s="13"/>
      <c r="B633" s="15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68"/>
      <c r="N633" s="13"/>
      <c r="O633" s="69"/>
      <c r="P633" s="13"/>
      <c r="Q633" s="13"/>
      <c r="R633" s="13"/>
      <c r="S633" s="13"/>
      <c r="T633" s="25"/>
      <c r="U633" s="25"/>
      <c r="V633" s="25"/>
      <c r="W633" s="70"/>
      <c r="X633" s="25"/>
      <c r="Y633" s="25"/>
      <c r="Z633" s="22"/>
      <c r="AA633" s="13"/>
      <c r="AB633" s="13"/>
      <c r="AC633" s="13"/>
      <c r="AD633" s="13"/>
    </row>
    <row r="634" ht="12.75" customHeight="1">
      <c r="A634" s="13"/>
      <c r="B634" s="15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68"/>
      <c r="N634" s="13"/>
      <c r="O634" s="69"/>
      <c r="P634" s="13"/>
      <c r="Q634" s="13"/>
      <c r="R634" s="13"/>
      <c r="S634" s="13"/>
      <c r="T634" s="25"/>
      <c r="U634" s="25"/>
      <c r="V634" s="25"/>
      <c r="W634" s="70"/>
      <c r="X634" s="25"/>
      <c r="Y634" s="25"/>
      <c r="Z634" s="22"/>
      <c r="AA634" s="13"/>
      <c r="AB634" s="13"/>
      <c r="AC634" s="13"/>
      <c r="AD634" s="13"/>
    </row>
    <row r="635" ht="12.75" customHeight="1">
      <c r="A635" s="13"/>
      <c r="B635" s="15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68"/>
      <c r="N635" s="13"/>
      <c r="O635" s="69"/>
      <c r="P635" s="13"/>
      <c r="Q635" s="13"/>
      <c r="R635" s="13"/>
      <c r="S635" s="13"/>
      <c r="T635" s="25"/>
      <c r="U635" s="25"/>
      <c r="V635" s="25"/>
      <c r="W635" s="70"/>
      <c r="X635" s="25"/>
      <c r="Y635" s="25"/>
      <c r="Z635" s="22"/>
      <c r="AA635" s="13"/>
      <c r="AB635" s="13"/>
      <c r="AC635" s="13"/>
      <c r="AD635" s="13"/>
    </row>
    <row r="636" ht="12.75" customHeight="1">
      <c r="A636" s="13"/>
      <c r="B636" s="15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68"/>
      <c r="N636" s="13"/>
      <c r="O636" s="69"/>
      <c r="P636" s="13"/>
      <c r="Q636" s="13"/>
      <c r="R636" s="13"/>
      <c r="S636" s="13"/>
      <c r="T636" s="25"/>
      <c r="U636" s="25"/>
      <c r="V636" s="25"/>
      <c r="W636" s="70"/>
      <c r="X636" s="25"/>
      <c r="Y636" s="25"/>
      <c r="Z636" s="22"/>
      <c r="AA636" s="13"/>
      <c r="AB636" s="13"/>
      <c r="AC636" s="13"/>
      <c r="AD636" s="13"/>
    </row>
    <row r="637" ht="12.75" customHeight="1">
      <c r="A637" s="13"/>
      <c r="B637" s="15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68"/>
      <c r="N637" s="13"/>
      <c r="O637" s="69"/>
      <c r="P637" s="13"/>
      <c r="Q637" s="13"/>
      <c r="R637" s="13"/>
      <c r="S637" s="13"/>
      <c r="T637" s="25"/>
      <c r="U637" s="25"/>
      <c r="V637" s="25"/>
      <c r="W637" s="70"/>
      <c r="X637" s="25"/>
      <c r="Y637" s="25"/>
      <c r="Z637" s="22"/>
      <c r="AA637" s="13"/>
      <c r="AB637" s="13"/>
      <c r="AC637" s="13"/>
      <c r="AD637" s="13"/>
    </row>
    <row r="638" ht="12.75" customHeight="1">
      <c r="A638" s="13"/>
      <c r="B638" s="15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68"/>
      <c r="N638" s="13"/>
      <c r="O638" s="69"/>
      <c r="P638" s="13"/>
      <c r="Q638" s="13"/>
      <c r="R638" s="13"/>
      <c r="S638" s="13"/>
      <c r="T638" s="25"/>
      <c r="U638" s="25"/>
      <c r="V638" s="25"/>
      <c r="W638" s="70"/>
      <c r="X638" s="25"/>
      <c r="Y638" s="25"/>
      <c r="Z638" s="22"/>
      <c r="AA638" s="13"/>
      <c r="AB638" s="13"/>
      <c r="AC638" s="13"/>
      <c r="AD638" s="13"/>
    </row>
    <row r="639" ht="12.75" customHeight="1">
      <c r="A639" s="13"/>
      <c r="B639" s="15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68"/>
      <c r="N639" s="13"/>
      <c r="O639" s="69"/>
      <c r="P639" s="13"/>
      <c r="Q639" s="13"/>
      <c r="R639" s="13"/>
      <c r="S639" s="13"/>
      <c r="T639" s="25"/>
      <c r="U639" s="25"/>
      <c r="V639" s="25"/>
      <c r="W639" s="70"/>
      <c r="X639" s="25"/>
      <c r="Y639" s="25"/>
      <c r="Z639" s="22"/>
      <c r="AA639" s="13"/>
      <c r="AB639" s="13"/>
      <c r="AC639" s="13"/>
      <c r="AD639" s="13"/>
    </row>
    <row r="640" ht="12.75" customHeight="1">
      <c r="A640" s="13"/>
      <c r="B640" s="15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68"/>
      <c r="N640" s="13"/>
      <c r="O640" s="69"/>
      <c r="P640" s="13"/>
      <c r="Q640" s="13"/>
      <c r="R640" s="13"/>
      <c r="S640" s="13"/>
      <c r="T640" s="25"/>
      <c r="U640" s="25"/>
      <c r="V640" s="25"/>
      <c r="W640" s="70"/>
      <c r="X640" s="25"/>
      <c r="Y640" s="25"/>
      <c r="Z640" s="22"/>
      <c r="AA640" s="13"/>
      <c r="AB640" s="13"/>
      <c r="AC640" s="13"/>
      <c r="AD640" s="13"/>
    </row>
    <row r="641" ht="12.75" customHeight="1">
      <c r="A641" s="13"/>
      <c r="B641" s="15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68"/>
      <c r="N641" s="13"/>
      <c r="O641" s="69"/>
      <c r="P641" s="13"/>
      <c r="Q641" s="13"/>
      <c r="R641" s="13"/>
      <c r="S641" s="13"/>
      <c r="T641" s="25"/>
      <c r="U641" s="25"/>
      <c r="V641" s="25"/>
      <c r="W641" s="70"/>
      <c r="X641" s="25"/>
      <c r="Y641" s="25"/>
      <c r="Z641" s="22"/>
      <c r="AA641" s="13"/>
      <c r="AB641" s="13"/>
      <c r="AC641" s="13"/>
      <c r="AD641" s="13"/>
    </row>
    <row r="642" ht="12.75" customHeight="1">
      <c r="A642" s="13"/>
      <c r="B642" s="15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68"/>
      <c r="N642" s="13"/>
      <c r="O642" s="69"/>
      <c r="P642" s="13"/>
      <c r="Q642" s="13"/>
      <c r="R642" s="13"/>
      <c r="S642" s="13"/>
      <c r="T642" s="25"/>
      <c r="U642" s="25"/>
      <c r="V642" s="25"/>
      <c r="W642" s="70"/>
      <c r="X642" s="25"/>
      <c r="Y642" s="25"/>
      <c r="Z642" s="22"/>
      <c r="AA642" s="13"/>
      <c r="AB642" s="13"/>
      <c r="AC642" s="13"/>
      <c r="AD642" s="13"/>
    </row>
    <row r="643" ht="12.75" customHeight="1">
      <c r="A643" s="13"/>
      <c r="B643" s="15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68"/>
      <c r="N643" s="13"/>
      <c r="O643" s="69"/>
      <c r="P643" s="13"/>
      <c r="Q643" s="13"/>
      <c r="R643" s="13"/>
      <c r="S643" s="13"/>
      <c r="T643" s="25"/>
      <c r="U643" s="25"/>
      <c r="V643" s="25"/>
      <c r="W643" s="70"/>
      <c r="X643" s="25"/>
      <c r="Y643" s="25"/>
      <c r="Z643" s="22"/>
      <c r="AA643" s="13"/>
      <c r="AB643" s="13"/>
      <c r="AC643" s="13"/>
      <c r="AD643" s="13"/>
    </row>
    <row r="644" ht="12.75" customHeight="1">
      <c r="A644" s="13"/>
      <c r="B644" s="15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68"/>
      <c r="N644" s="13"/>
      <c r="O644" s="69"/>
      <c r="P644" s="13"/>
      <c r="Q644" s="13"/>
      <c r="R644" s="13"/>
      <c r="S644" s="13"/>
      <c r="T644" s="25"/>
      <c r="U644" s="25"/>
      <c r="V644" s="25"/>
      <c r="W644" s="70"/>
      <c r="X644" s="25"/>
      <c r="Y644" s="25"/>
      <c r="Z644" s="22"/>
      <c r="AA644" s="13"/>
      <c r="AB644" s="13"/>
      <c r="AC644" s="13"/>
      <c r="AD644" s="13"/>
    </row>
    <row r="645" ht="12.75" customHeight="1">
      <c r="A645" s="13"/>
      <c r="B645" s="15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68"/>
      <c r="N645" s="13"/>
      <c r="O645" s="69"/>
      <c r="P645" s="13"/>
      <c r="Q645" s="13"/>
      <c r="R645" s="13"/>
      <c r="S645" s="13"/>
      <c r="T645" s="25"/>
      <c r="U645" s="25"/>
      <c r="V645" s="25"/>
      <c r="W645" s="70"/>
      <c r="X645" s="25"/>
      <c r="Y645" s="25"/>
      <c r="Z645" s="22"/>
      <c r="AA645" s="13"/>
      <c r="AB645" s="13"/>
      <c r="AC645" s="13"/>
      <c r="AD645" s="13"/>
    </row>
    <row r="646" ht="12.75" customHeight="1">
      <c r="A646" s="13"/>
      <c r="B646" s="15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68"/>
      <c r="N646" s="13"/>
      <c r="O646" s="69"/>
      <c r="P646" s="13"/>
      <c r="Q646" s="13"/>
      <c r="R646" s="13"/>
      <c r="S646" s="13"/>
      <c r="T646" s="25"/>
      <c r="U646" s="25"/>
      <c r="V646" s="25"/>
      <c r="W646" s="70"/>
      <c r="X646" s="25"/>
      <c r="Y646" s="25"/>
      <c r="Z646" s="22"/>
      <c r="AA646" s="13"/>
      <c r="AB646" s="13"/>
      <c r="AC646" s="13"/>
      <c r="AD646" s="13"/>
    </row>
    <row r="647" ht="12.75" customHeight="1">
      <c r="A647" s="13"/>
      <c r="B647" s="15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68"/>
      <c r="N647" s="13"/>
      <c r="O647" s="69"/>
      <c r="P647" s="13"/>
      <c r="Q647" s="13"/>
      <c r="R647" s="13"/>
      <c r="S647" s="13"/>
      <c r="T647" s="25"/>
      <c r="U647" s="25"/>
      <c r="V647" s="25"/>
      <c r="W647" s="70"/>
      <c r="X647" s="25"/>
      <c r="Y647" s="25"/>
      <c r="Z647" s="22"/>
      <c r="AA647" s="13"/>
      <c r="AB647" s="13"/>
      <c r="AC647" s="13"/>
      <c r="AD647" s="13"/>
    </row>
    <row r="648" ht="12.75" customHeight="1">
      <c r="A648" s="13"/>
      <c r="B648" s="15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68"/>
      <c r="N648" s="13"/>
      <c r="O648" s="69"/>
      <c r="P648" s="13"/>
      <c r="Q648" s="13"/>
      <c r="R648" s="13"/>
      <c r="S648" s="13"/>
      <c r="T648" s="25"/>
      <c r="U648" s="25"/>
      <c r="V648" s="25"/>
      <c r="W648" s="70"/>
      <c r="X648" s="25"/>
      <c r="Y648" s="25"/>
      <c r="Z648" s="22"/>
      <c r="AA648" s="13"/>
      <c r="AB648" s="13"/>
      <c r="AC648" s="13"/>
      <c r="AD648" s="13"/>
    </row>
    <row r="649" ht="12.75" customHeight="1">
      <c r="A649" s="13"/>
      <c r="B649" s="15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68"/>
      <c r="N649" s="13"/>
      <c r="O649" s="69"/>
      <c r="P649" s="13"/>
      <c r="Q649" s="13"/>
      <c r="R649" s="13"/>
      <c r="S649" s="13"/>
      <c r="T649" s="25"/>
      <c r="U649" s="25"/>
      <c r="V649" s="25"/>
      <c r="W649" s="70"/>
      <c r="X649" s="25"/>
      <c r="Y649" s="25"/>
      <c r="Z649" s="22"/>
      <c r="AA649" s="13"/>
      <c r="AB649" s="13"/>
      <c r="AC649" s="13"/>
      <c r="AD649" s="13"/>
    </row>
    <row r="650" ht="12.75" customHeight="1">
      <c r="A650" s="13"/>
      <c r="B650" s="15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68"/>
      <c r="N650" s="13"/>
      <c r="O650" s="69"/>
      <c r="P650" s="13"/>
      <c r="Q650" s="13"/>
      <c r="R650" s="13"/>
      <c r="S650" s="13"/>
      <c r="T650" s="25"/>
      <c r="U650" s="25"/>
      <c r="V650" s="25"/>
      <c r="W650" s="70"/>
      <c r="X650" s="25"/>
      <c r="Y650" s="25"/>
      <c r="Z650" s="22"/>
      <c r="AA650" s="13"/>
      <c r="AB650" s="13"/>
      <c r="AC650" s="13"/>
      <c r="AD650" s="13"/>
    </row>
    <row r="651" ht="12.75" customHeight="1">
      <c r="A651" s="13"/>
      <c r="B651" s="15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68"/>
      <c r="N651" s="13"/>
      <c r="O651" s="69"/>
      <c r="P651" s="13"/>
      <c r="Q651" s="13"/>
      <c r="R651" s="13"/>
      <c r="S651" s="13"/>
      <c r="T651" s="25"/>
      <c r="U651" s="25"/>
      <c r="V651" s="25"/>
      <c r="W651" s="70"/>
      <c r="X651" s="25"/>
      <c r="Y651" s="25"/>
      <c r="Z651" s="22"/>
      <c r="AA651" s="13"/>
      <c r="AB651" s="13"/>
      <c r="AC651" s="13"/>
      <c r="AD651" s="13"/>
    </row>
    <row r="652" ht="12.75" customHeight="1">
      <c r="A652" s="13"/>
      <c r="B652" s="15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68"/>
      <c r="N652" s="13"/>
      <c r="O652" s="69"/>
      <c r="P652" s="13"/>
      <c r="Q652" s="13"/>
      <c r="R652" s="13"/>
      <c r="S652" s="13"/>
      <c r="T652" s="25"/>
      <c r="U652" s="25"/>
      <c r="V652" s="25"/>
      <c r="W652" s="70"/>
      <c r="X652" s="25"/>
      <c r="Y652" s="25"/>
      <c r="Z652" s="22"/>
      <c r="AA652" s="13"/>
      <c r="AB652" s="13"/>
      <c r="AC652" s="13"/>
      <c r="AD652" s="13"/>
    </row>
    <row r="653" ht="12.75" customHeight="1">
      <c r="A653" s="13"/>
      <c r="B653" s="15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68"/>
      <c r="N653" s="13"/>
      <c r="O653" s="69"/>
      <c r="P653" s="13"/>
      <c r="Q653" s="13"/>
      <c r="R653" s="13"/>
      <c r="S653" s="13"/>
      <c r="T653" s="25"/>
      <c r="U653" s="25"/>
      <c r="V653" s="25"/>
      <c r="W653" s="70"/>
      <c r="X653" s="25"/>
      <c r="Y653" s="25"/>
      <c r="Z653" s="22"/>
      <c r="AA653" s="13"/>
      <c r="AB653" s="13"/>
      <c r="AC653" s="13"/>
      <c r="AD653" s="13"/>
    </row>
    <row r="654" ht="12.75" customHeight="1">
      <c r="A654" s="13"/>
      <c r="B654" s="15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68"/>
      <c r="N654" s="13"/>
      <c r="O654" s="69"/>
      <c r="P654" s="13"/>
      <c r="Q654" s="13"/>
      <c r="R654" s="13"/>
      <c r="S654" s="13"/>
      <c r="T654" s="25"/>
      <c r="U654" s="25"/>
      <c r="V654" s="25"/>
      <c r="W654" s="70"/>
      <c r="X654" s="25"/>
      <c r="Y654" s="25"/>
      <c r="Z654" s="22"/>
      <c r="AA654" s="13"/>
      <c r="AB654" s="13"/>
      <c r="AC654" s="13"/>
      <c r="AD654" s="13"/>
    </row>
    <row r="655" ht="12.75" customHeight="1">
      <c r="A655" s="13"/>
      <c r="B655" s="15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68"/>
      <c r="N655" s="13"/>
      <c r="O655" s="69"/>
      <c r="P655" s="13"/>
      <c r="Q655" s="13"/>
      <c r="R655" s="13"/>
      <c r="S655" s="13"/>
      <c r="T655" s="25"/>
      <c r="U655" s="25"/>
      <c r="V655" s="25"/>
      <c r="W655" s="70"/>
      <c r="X655" s="25"/>
      <c r="Y655" s="25"/>
      <c r="Z655" s="22"/>
      <c r="AA655" s="13"/>
      <c r="AB655" s="13"/>
      <c r="AC655" s="13"/>
      <c r="AD655" s="13"/>
    </row>
    <row r="656" ht="12.75" customHeight="1">
      <c r="A656" s="13"/>
      <c r="B656" s="15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68"/>
      <c r="N656" s="13"/>
      <c r="O656" s="69"/>
      <c r="P656" s="13"/>
      <c r="Q656" s="13"/>
      <c r="R656" s="13"/>
      <c r="S656" s="13"/>
      <c r="T656" s="25"/>
      <c r="U656" s="25"/>
      <c r="V656" s="25"/>
      <c r="W656" s="70"/>
      <c r="X656" s="25"/>
      <c r="Y656" s="25"/>
      <c r="Z656" s="22"/>
      <c r="AA656" s="13"/>
      <c r="AB656" s="13"/>
      <c r="AC656" s="13"/>
      <c r="AD656" s="13"/>
    </row>
    <row r="657" ht="12.75" customHeight="1">
      <c r="A657" s="13"/>
      <c r="B657" s="15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68"/>
      <c r="N657" s="13"/>
      <c r="O657" s="69"/>
      <c r="P657" s="13"/>
      <c r="Q657" s="13"/>
      <c r="R657" s="13"/>
      <c r="S657" s="13"/>
      <c r="T657" s="25"/>
      <c r="U657" s="25"/>
      <c r="V657" s="25"/>
      <c r="W657" s="70"/>
      <c r="X657" s="25"/>
      <c r="Y657" s="25"/>
      <c r="Z657" s="22"/>
      <c r="AA657" s="13"/>
      <c r="AB657" s="13"/>
      <c r="AC657" s="13"/>
      <c r="AD657" s="13"/>
    </row>
    <row r="658" ht="12.75" customHeight="1">
      <c r="A658" s="13"/>
      <c r="B658" s="15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68"/>
      <c r="N658" s="13"/>
      <c r="O658" s="69"/>
      <c r="P658" s="13"/>
      <c r="Q658" s="13"/>
      <c r="R658" s="13"/>
      <c r="S658" s="13"/>
      <c r="T658" s="25"/>
      <c r="U658" s="25"/>
      <c r="V658" s="25"/>
      <c r="W658" s="70"/>
      <c r="X658" s="25"/>
      <c r="Y658" s="25"/>
      <c r="Z658" s="22"/>
      <c r="AA658" s="13"/>
      <c r="AB658" s="13"/>
      <c r="AC658" s="13"/>
      <c r="AD658" s="13"/>
    </row>
    <row r="659" ht="12.75" customHeight="1">
      <c r="A659" s="13"/>
      <c r="B659" s="15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68"/>
      <c r="N659" s="13"/>
      <c r="O659" s="69"/>
      <c r="P659" s="13"/>
      <c r="Q659" s="13"/>
      <c r="R659" s="13"/>
      <c r="S659" s="13"/>
      <c r="T659" s="25"/>
      <c r="U659" s="25"/>
      <c r="V659" s="25"/>
      <c r="W659" s="70"/>
      <c r="X659" s="25"/>
      <c r="Y659" s="25"/>
      <c r="Z659" s="22"/>
      <c r="AA659" s="13"/>
      <c r="AB659" s="13"/>
      <c r="AC659" s="13"/>
      <c r="AD659" s="13"/>
    </row>
    <row r="660" ht="12.75" customHeight="1">
      <c r="A660" s="13"/>
      <c r="B660" s="15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68"/>
      <c r="N660" s="13"/>
      <c r="O660" s="69"/>
      <c r="P660" s="13"/>
      <c r="Q660" s="13"/>
      <c r="R660" s="13"/>
      <c r="S660" s="13"/>
      <c r="T660" s="25"/>
      <c r="U660" s="25"/>
      <c r="V660" s="25"/>
      <c r="W660" s="70"/>
      <c r="X660" s="25"/>
      <c r="Y660" s="25"/>
      <c r="Z660" s="22"/>
      <c r="AA660" s="13"/>
      <c r="AB660" s="13"/>
      <c r="AC660" s="13"/>
      <c r="AD660" s="13"/>
    </row>
    <row r="661" ht="12.75" customHeight="1">
      <c r="A661" s="13"/>
      <c r="B661" s="15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68"/>
      <c r="N661" s="13"/>
      <c r="O661" s="69"/>
      <c r="P661" s="13"/>
      <c r="Q661" s="13"/>
      <c r="R661" s="13"/>
      <c r="S661" s="13"/>
      <c r="T661" s="25"/>
      <c r="U661" s="25"/>
      <c r="V661" s="25"/>
      <c r="W661" s="70"/>
      <c r="X661" s="25"/>
      <c r="Y661" s="25"/>
      <c r="Z661" s="22"/>
      <c r="AA661" s="13"/>
      <c r="AB661" s="13"/>
      <c r="AC661" s="13"/>
      <c r="AD661" s="13"/>
    </row>
    <row r="662" ht="12.75" customHeight="1">
      <c r="A662" s="13"/>
      <c r="B662" s="15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68"/>
      <c r="N662" s="13"/>
      <c r="O662" s="69"/>
      <c r="P662" s="13"/>
      <c r="Q662" s="13"/>
      <c r="R662" s="13"/>
      <c r="S662" s="13"/>
      <c r="T662" s="25"/>
      <c r="U662" s="25"/>
      <c r="V662" s="25"/>
      <c r="W662" s="70"/>
      <c r="X662" s="25"/>
      <c r="Y662" s="25"/>
      <c r="Z662" s="22"/>
      <c r="AA662" s="13"/>
      <c r="AB662" s="13"/>
      <c r="AC662" s="13"/>
      <c r="AD662" s="13"/>
    </row>
    <row r="663" ht="12.75" customHeight="1">
      <c r="A663" s="13"/>
      <c r="B663" s="15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68"/>
      <c r="N663" s="13"/>
      <c r="O663" s="69"/>
      <c r="P663" s="13"/>
      <c r="Q663" s="13"/>
      <c r="R663" s="13"/>
      <c r="S663" s="13"/>
      <c r="T663" s="25"/>
      <c r="U663" s="25"/>
      <c r="V663" s="25"/>
      <c r="W663" s="70"/>
      <c r="X663" s="25"/>
      <c r="Y663" s="25"/>
      <c r="Z663" s="22"/>
      <c r="AA663" s="13"/>
      <c r="AB663" s="13"/>
      <c r="AC663" s="13"/>
      <c r="AD663" s="13"/>
    </row>
    <row r="664" ht="12.75" customHeight="1">
      <c r="A664" s="13"/>
      <c r="B664" s="15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68"/>
      <c r="N664" s="13"/>
      <c r="O664" s="69"/>
      <c r="P664" s="13"/>
      <c r="Q664" s="13"/>
      <c r="R664" s="13"/>
      <c r="S664" s="13"/>
      <c r="T664" s="25"/>
      <c r="U664" s="25"/>
      <c r="V664" s="25"/>
      <c r="W664" s="70"/>
      <c r="X664" s="25"/>
      <c r="Y664" s="25"/>
      <c r="Z664" s="22"/>
      <c r="AA664" s="13"/>
      <c r="AB664" s="13"/>
      <c r="AC664" s="13"/>
      <c r="AD664" s="13"/>
    </row>
    <row r="665" ht="12.75" customHeight="1">
      <c r="A665" s="13"/>
      <c r="B665" s="15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68"/>
      <c r="N665" s="13"/>
      <c r="O665" s="69"/>
      <c r="P665" s="13"/>
      <c r="Q665" s="13"/>
      <c r="R665" s="13"/>
      <c r="S665" s="13"/>
      <c r="T665" s="25"/>
      <c r="U665" s="25"/>
      <c r="V665" s="25"/>
      <c r="W665" s="70"/>
      <c r="X665" s="25"/>
      <c r="Y665" s="25"/>
      <c r="Z665" s="22"/>
      <c r="AA665" s="13"/>
      <c r="AB665" s="13"/>
      <c r="AC665" s="13"/>
      <c r="AD665" s="13"/>
    </row>
    <row r="666" ht="12.75" customHeight="1">
      <c r="A666" s="13"/>
      <c r="B666" s="15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68"/>
      <c r="N666" s="13"/>
      <c r="O666" s="69"/>
      <c r="P666" s="13"/>
      <c r="Q666" s="13"/>
      <c r="R666" s="13"/>
      <c r="S666" s="13"/>
      <c r="T666" s="25"/>
      <c r="U666" s="25"/>
      <c r="V666" s="25"/>
      <c r="W666" s="70"/>
      <c r="X666" s="25"/>
      <c r="Y666" s="25"/>
      <c r="Z666" s="22"/>
      <c r="AA666" s="13"/>
      <c r="AB666" s="13"/>
      <c r="AC666" s="13"/>
      <c r="AD666" s="13"/>
    </row>
    <row r="667" ht="12.75" customHeight="1">
      <c r="A667" s="13"/>
      <c r="B667" s="15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68"/>
      <c r="N667" s="13"/>
      <c r="O667" s="69"/>
      <c r="P667" s="13"/>
      <c r="Q667" s="13"/>
      <c r="R667" s="13"/>
      <c r="S667" s="13"/>
      <c r="T667" s="25"/>
      <c r="U667" s="25"/>
      <c r="V667" s="25"/>
      <c r="W667" s="70"/>
      <c r="X667" s="25"/>
      <c r="Y667" s="25"/>
      <c r="Z667" s="22"/>
      <c r="AA667" s="13"/>
      <c r="AB667" s="13"/>
      <c r="AC667" s="13"/>
      <c r="AD667" s="13"/>
    </row>
    <row r="668" ht="12.75" customHeight="1">
      <c r="A668" s="13"/>
      <c r="B668" s="15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68"/>
      <c r="N668" s="13"/>
      <c r="O668" s="69"/>
      <c r="P668" s="13"/>
      <c r="Q668" s="13"/>
      <c r="R668" s="13"/>
      <c r="S668" s="13"/>
      <c r="T668" s="25"/>
      <c r="U668" s="25"/>
      <c r="V668" s="25"/>
      <c r="W668" s="70"/>
      <c r="X668" s="25"/>
      <c r="Y668" s="25"/>
      <c r="Z668" s="22"/>
      <c r="AA668" s="13"/>
      <c r="AB668" s="13"/>
      <c r="AC668" s="13"/>
      <c r="AD668" s="13"/>
    </row>
    <row r="669" ht="12.75" customHeight="1">
      <c r="A669" s="13"/>
      <c r="B669" s="15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68"/>
      <c r="N669" s="13"/>
      <c r="O669" s="69"/>
      <c r="P669" s="13"/>
      <c r="Q669" s="13"/>
      <c r="R669" s="13"/>
      <c r="S669" s="13"/>
      <c r="T669" s="25"/>
      <c r="U669" s="25"/>
      <c r="V669" s="25"/>
      <c r="W669" s="70"/>
      <c r="X669" s="25"/>
      <c r="Y669" s="25"/>
      <c r="Z669" s="22"/>
      <c r="AA669" s="13"/>
      <c r="AB669" s="13"/>
      <c r="AC669" s="13"/>
      <c r="AD669" s="13"/>
    </row>
    <row r="670" ht="12.75" customHeight="1">
      <c r="A670" s="13"/>
      <c r="B670" s="15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68"/>
      <c r="N670" s="13"/>
      <c r="O670" s="69"/>
      <c r="P670" s="13"/>
      <c r="Q670" s="13"/>
      <c r="R670" s="13"/>
      <c r="S670" s="13"/>
      <c r="T670" s="25"/>
      <c r="U670" s="25"/>
      <c r="V670" s="25"/>
      <c r="W670" s="70"/>
      <c r="X670" s="25"/>
      <c r="Y670" s="25"/>
      <c r="Z670" s="22"/>
      <c r="AA670" s="13"/>
      <c r="AB670" s="13"/>
      <c r="AC670" s="13"/>
      <c r="AD670" s="13"/>
    </row>
    <row r="671" ht="12.75" customHeight="1">
      <c r="A671" s="13"/>
      <c r="B671" s="15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68"/>
      <c r="N671" s="13"/>
      <c r="O671" s="69"/>
      <c r="P671" s="13"/>
      <c r="Q671" s="13"/>
      <c r="R671" s="13"/>
      <c r="S671" s="13"/>
      <c r="T671" s="25"/>
      <c r="U671" s="25"/>
      <c r="V671" s="25"/>
      <c r="W671" s="70"/>
      <c r="X671" s="25"/>
      <c r="Y671" s="25"/>
      <c r="Z671" s="22"/>
      <c r="AA671" s="13"/>
      <c r="AB671" s="13"/>
      <c r="AC671" s="13"/>
      <c r="AD671" s="13"/>
    </row>
    <row r="672" ht="12.75" customHeight="1">
      <c r="A672" s="13"/>
      <c r="B672" s="15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68"/>
      <c r="N672" s="13"/>
      <c r="O672" s="69"/>
      <c r="P672" s="13"/>
      <c r="Q672" s="13"/>
      <c r="R672" s="13"/>
      <c r="S672" s="13"/>
      <c r="T672" s="25"/>
      <c r="U672" s="25"/>
      <c r="V672" s="25"/>
      <c r="W672" s="70"/>
      <c r="X672" s="25"/>
      <c r="Y672" s="25"/>
      <c r="Z672" s="22"/>
      <c r="AA672" s="13"/>
      <c r="AB672" s="13"/>
      <c r="AC672" s="13"/>
      <c r="AD672" s="13"/>
    </row>
    <row r="673" ht="12.75" customHeight="1">
      <c r="A673" s="13"/>
      <c r="B673" s="15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68"/>
      <c r="N673" s="13"/>
      <c r="O673" s="69"/>
      <c r="P673" s="13"/>
      <c r="Q673" s="13"/>
      <c r="R673" s="13"/>
      <c r="S673" s="13"/>
      <c r="T673" s="25"/>
      <c r="U673" s="25"/>
      <c r="V673" s="25"/>
      <c r="W673" s="70"/>
      <c r="X673" s="25"/>
      <c r="Y673" s="25"/>
      <c r="Z673" s="22"/>
      <c r="AA673" s="13"/>
      <c r="AB673" s="13"/>
      <c r="AC673" s="13"/>
      <c r="AD673" s="13"/>
    </row>
    <row r="674" ht="12.75" customHeight="1">
      <c r="A674" s="13"/>
      <c r="B674" s="15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68"/>
      <c r="N674" s="13"/>
      <c r="O674" s="69"/>
      <c r="P674" s="13"/>
      <c r="Q674" s="13"/>
      <c r="R674" s="13"/>
      <c r="S674" s="13"/>
      <c r="T674" s="25"/>
      <c r="U674" s="25"/>
      <c r="V674" s="25"/>
      <c r="W674" s="70"/>
      <c r="X674" s="25"/>
      <c r="Y674" s="25"/>
      <c r="Z674" s="22"/>
      <c r="AA674" s="13"/>
      <c r="AB674" s="13"/>
      <c r="AC674" s="13"/>
      <c r="AD674" s="13"/>
    </row>
    <row r="675" ht="12.75" customHeight="1">
      <c r="A675" s="13"/>
      <c r="B675" s="15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68"/>
      <c r="N675" s="13"/>
      <c r="O675" s="69"/>
      <c r="P675" s="13"/>
      <c r="Q675" s="13"/>
      <c r="R675" s="13"/>
      <c r="S675" s="13"/>
      <c r="T675" s="25"/>
      <c r="U675" s="25"/>
      <c r="V675" s="25"/>
      <c r="W675" s="70"/>
      <c r="X675" s="25"/>
      <c r="Y675" s="25"/>
      <c r="Z675" s="22"/>
      <c r="AA675" s="13"/>
      <c r="AB675" s="13"/>
      <c r="AC675" s="13"/>
      <c r="AD675" s="13"/>
    </row>
    <row r="676" ht="12.75" customHeight="1">
      <c r="A676" s="13"/>
      <c r="B676" s="15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68"/>
      <c r="N676" s="13"/>
      <c r="O676" s="69"/>
      <c r="P676" s="13"/>
      <c r="Q676" s="13"/>
      <c r="R676" s="13"/>
      <c r="S676" s="13"/>
      <c r="T676" s="25"/>
      <c r="U676" s="25"/>
      <c r="V676" s="25"/>
      <c r="W676" s="70"/>
      <c r="X676" s="25"/>
      <c r="Y676" s="25"/>
      <c r="Z676" s="22"/>
      <c r="AA676" s="13"/>
      <c r="AB676" s="13"/>
      <c r="AC676" s="13"/>
      <c r="AD676" s="13"/>
    </row>
    <row r="677" ht="12.75" customHeight="1">
      <c r="A677" s="13"/>
      <c r="B677" s="15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68"/>
      <c r="N677" s="13"/>
      <c r="O677" s="69"/>
      <c r="P677" s="13"/>
      <c r="Q677" s="13"/>
      <c r="R677" s="13"/>
      <c r="S677" s="13"/>
      <c r="T677" s="25"/>
      <c r="U677" s="25"/>
      <c r="V677" s="25"/>
      <c r="W677" s="70"/>
      <c r="X677" s="25"/>
      <c r="Y677" s="25"/>
      <c r="Z677" s="22"/>
      <c r="AA677" s="13"/>
      <c r="AB677" s="13"/>
      <c r="AC677" s="13"/>
      <c r="AD677" s="13"/>
    </row>
    <row r="678" ht="12.75" customHeight="1">
      <c r="A678" s="13"/>
      <c r="B678" s="15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68"/>
      <c r="N678" s="13"/>
      <c r="O678" s="69"/>
      <c r="P678" s="13"/>
      <c r="Q678" s="13"/>
      <c r="R678" s="13"/>
      <c r="S678" s="13"/>
      <c r="T678" s="25"/>
      <c r="U678" s="25"/>
      <c r="V678" s="25"/>
      <c r="W678" s="70"/>
      <c r="X678" s="25"/>
      <c r="Y678" s="25"/>
      <c r="Z678" s="22"/>
      <c r="AA678" s="13"/>
      <c r="AB678" s="13"/>
      <c r="AC678" s="13"/>
      <c r="AD678" s="13"/>
    </row>
    <row r="679" ht="12.75" customHeight="1">
      <c r="A679" s="13"/>
      <c r="B679" s="15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68"/>
      <c r="N679" s="13"/>
      <c r="O679" s="69"/>
      <c r="P679" s="13"/>
      <c r="Q679" s="13"/>
      <c r="R679" s="13"/>
      <c r="S679" s="13"/>
      <c r="T679" s="25"/>
      <c r="U679" s="25"/>
      <c r="V679" s="25"/>
      <c r="W679" s="70"/>
      <c r="X679" s="25"/>
      <c r="Y679" s="25"/>
      <c r="Z679" s="22"/>
      <c r="AA679" s="13"/>
      <c r="AB679" s="13"/>
      <c r="AC679" s="13"/>
      <c r="AD679" s="13"/>
    </row>
    <row r="680" ht="12.75" customHeight="1">
      <c r="A680" s="13"/>
      <c r="B680" s="15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68"/>
      <c r="N680" s="13"/>
      <c r="O680" s="69"/>
      <c r="P680" s="13"/>
      <c r="Q680" s="13"/>
      <c r="R680" s="13"/>
      <c r="S680" s="13"/>
      <c r="T680" s="25"/>
      <c r="U680" s="25"/>
      <c r="V680" s="25"/>
      <c r="W680" s="70"/>
      <c r="X680" s="25"/>
      <c r="Y680" s="25"/>
      <c r="Z680" s="22"/>
      <c r="AA680" s="13"/>
      <c r="AB680" s="13"/>
      <c r="AC680" s="13"/>
      <c r="AD680" s="13"/>
    </row>
    <row r="681" ht="12.75" customHeight="1">
      <c r="A681" s="13"/>
      <c r="B681" s="15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68"/>
      <c r="N681" s="13"/>
      <c r="O681" s="69"/>
      <c r="P681" s="13"/>
      <c r="Q681" s="13"/>
      <c r="R681" s="13"/>
      <c r="S681" s="13"/>
      <c r="T681" s="25"/>
      <c r="U681" s="25"/>
      <c r="V681" s="25"/>
      <c r="W681" s="70"/>
      <c r="X681" s="25"/>
      <c r="Y681" s="25"/>
      <c r="Z681" s="22"/>
      <c r="AA681" s="13"/>
      <c r="AB681" s="13"/>
      <c r="AC681" s="13"/>
      <c r="AD681" s="13"/>
    </row>
    <row r="682" ht="12.75" customHeight="1">
      <c r="A682" s="13"/>
      <c r="B682" s="15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68"/>
      <c r="N682" s="13"/>
      <c r="O682" s="69"/>
      <c r="P682" s="13"/>
      <c r="Q682" s="13"/>
      <c r="R682" s="13"/>
      <c r="S682" s="13"/>
      <c r="T682" s="25"/>
      <c r="U682" s="25"/>
      <c r="V682" s="25"/>
      <c r="W682" s="70"/>
      <c r="X682" s="25"/>
      <c r="Y682" s="25"/>
      <c r="Z682" s="22"/>
      <c r="AA682" s="13"/>
      <c r="AB682" s="13"/>
      <c r="AC682" s="13"/>
      <c r="AD682" s="13"/>
    </row>
    <row r="683" ht="12.75" customHeight="1">
      <c r="A683" s="13"/>
      <c r="B683" s="15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68"/>
      <c r="N683" s="13"/>
      <c r="O683" s="69"/>
      <c r="P683" s="13"/>
      <c r="Q683" s="13"/>
      <c r="R683" s="13"/>
      <c r="S683" s="13"/>
      <c r="T683" s="25"/>
      <c r="U683" s="25"/>
      <c r="V683" s="25"/>
      <c r="W683" s="70"/>
      <c r="X683" s="25"/>
      <c r="Y683" s="25"/>
      <c r="Z683" s="22"/>
      <c r="AA683" s="13"/>
      <c r="AB683" s="13"/>
      <c r="AC683" s="13"/>
      <c r="AD683" s="13"/>
    </row>
    <row r="684" ht="12.75" customHeight="1">
      <c r="A684" s="13"/>
      <c r="B684" s="15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68"/>
      <c r="N684" s="13"/>
      <c r="O684" s="69"/>
      <c r="P684" s="13"/>
      <c r="Q684" s="13"/>
      <c r="R684" s="13"/>
      <c r="S684" s="13"/>
      <c r="T684" s="25"/>
      <c r="U684" s="25"/>
      <c r="V684" s="25"/>
      <c r="W684" s="70"/>
      <c r="X684" s="25"/>
      <c r="Y684" s="25"/>
      <c r="Z684" s="22"/>
      <c r="AA684" s="13"/>
      <c r="AB684" s="13"/>
      <c r="AC684" s="13"/>
      <c r="AD684" s="13"/>
    </row>
    <row r="685" ht="12.75" customHeight="1">
      <c r="A685" s="13"/>
      <c r="B685" s="15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68"/>
      <c r="N685" s="13"/>
      <c r="O685" s="69"/>
      <c r="P685" s="13"/>
      <c r="Q685" s="13"/>
      <c r="R685" s="13"/>
      <c r="S685" s="13"/>
      <c r="T685" s="25"/>
      <c r="U685" s="25"/>
      <c r="V685" s="25"/>
      <c r="W685" s="70"/>
      <c r="X685" s="25"/>
      <c r="Y685" s="25"/>
      <c r="Z685" s="22"/>
      <c r="AA685" s="13"/>
      <c r="AB685" s="13"/>
      <c r="AC685" s="13"/>
      <c r="AD685" s="13"/>
    </row>
    <row r="686" ht="12.75" customHeight="1">
      <c r="A686" s="13"/>
      <c r="B686" s="15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68"/>
      <c r="N686" s="13"/>
      <c r="O686" s="69"/>
      <c r="P686" s="13"/>
      <c r="Q686" s="13"/>
      <c r="R686" s="13"/>
      <c r="S686" s="13"/>
      <c r="T686" s="25"/>
      <c r="U686" s="25"/>
      <c r="V686" s="25"/>
      <c r="W686" s="70"/>
      <c r="X686" s="25"/>
      <c r="Y686" s="25"/>
      <c r="Z686" s="22"/>
      <c r="AA686" s="13"/>
      <c r="AB686" s="13"/>
      <c r="AC686" s="13"/>
      <c r="AD686" s="13"/>
    </row>
    <row r="687" ht="12.75" customHeight="1">
      <c r="A687" s="13"/>
      <c r="B687" s="15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68"/>
      <c r="N687" s="13"/>
      <c r="O687" s="69"/>
      <c r="P687" s="13"/>
      <c r="Q687" s="13"/>
      <c r="R687" s="13"/>
      <c r="S687" s="13"/>
      <c r="T687" s="25"/>
      <c r="U687" s="25"/>
      <c r="V687" s="25"/>
      <c r="W687" s="70"/>
      <c r="X687" s="25"/>
      <c r="Y687" s="25"/>
      <c r="Z687" s="22"/>
      <c r="AA687" s="13"/>
      <c r="AB687" s="13"/>
      <c r="AC687" s="13"/>
      <c r="AD687" s="13"/>
    </row>
    <row r="688" ht="12.75" customHeight="1">
      <c r="A688" s="13"/>
      <c r="B688" s="15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68"/>
      <c r="N688" s="13"/>
      <c r="O688" s="69"/>
      <c r="P688" s="13"/>
      <c r="Q688" s="13"/>
      <c r="R688" s="13"/>
      <c r="S688" s="13"/>
      <c r="T688" s="25"/>
      <c r="U688" s="25"/>
      <c r="V688" s="25"/>
      <c r="W688" s="70"/>
      <c r="X688" s="25"/>
      <c r="Y688" s="25"/>
      <c r="Z688" s="22"/>
      <c r="AA688" s="13"/>
      <c r="AB688" s="13"/>
      <c r="AC688" s="13"/>
      <c r="AD688" s="13"/>
    </row>
    <row r="689" ht="12.75" customHeight="1">
      <c r="A689" s="13"/>
      <c r="B689" s="15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68"/>
      <c r="N689" s="13"/>
      <c r="O689" s="69"/>
      <c r="P689" s="13"/>
      <c r="Q689" s="13"/>
      <c r="R689" s="13"/>
      <c r="S689" s="13"/>
      <c r="T689" s="25"/>
      <c r="U689" s="25"/>
      <c r="V689" s="25"/>
      <c r="W689" s="70"/>
      <c r="X689" s="25"/>
      <c r="Y689" s="25"/>
      <c r="Z689" s="22"/>
      <c r="AA689" s="13"/>
      <c r="AB689" s="13"/>
      <c r="AC689" s="13"/>
      <c r="AD689" s="13"/>
    </row>
    <row r="690" ht="12.75" customHeight="1">
      <c r="A690" s="13"/>
      <c r="B690" s="15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68"/>
      <c r="N690" s="13"/>
      <c r="O690" s="69"/>
      <c r="P690" s="13"/>
      <c r="Q690" s="13"/>
      <c r="R690" s="13"/>
      <c r="S690" s="13"/>
      <c r="T690" s="25"/>
      <c r="U690" s="25"/>
      <c r="V690" s="25"/>
      <c r="W690" s="70"/>
      <c r="X690" s="25"/>
      <c r="Y690" s="25"/>
      <c r="Z690" s="22"/>
      <c r="AA690" s="13"/>
      <c r="AB690" s="13"/>
      <c r="AC690" s="13"/>
      <c r="AD690" s="13"/>
    </row>
    <row r="691" ht="12.75" customHeight="1">
      <c r="A691" s="13"/>
      <c r="B691" s="15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68"/>
      <c r="N691" s="13"/>
      <c r="O691" s="69"/>
      <c r="P691" s="13"/>
      <c r="Q691" s="13"/>
      <c r="R691" s="13"/>
      <c r="S691" s="13"/>
      <c r="T691" s="25"/>
      <c r="U691" s="25"/>
      <c r="V691" s="25"/>
      <c r="W691" s="70"/>
      <c r="X691" s="25"/>
      <c r="Y691" s="25"/>
      <c r="Z691" s="22"/>
      <c r="AA691" s="13"/>
      <c r="AB691" s="13"/>
      <c r="AC691" s="13"/>
      <c r="AD691" s="13"/>
    </row>
    <row r="692" ht="12.75" customHeight="1">
      <c r="A692" s="13"/>
      <c r="B692" s="15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68"/>
      <c r="N692" s="13"/>
      <c r="O692" s="69"/>
      <c r="P692" s="13"/>
      <c r="Q692" s="13"/>
      <c r="R692" s="13"/>
      <c r="S692" s="13"/>
      <c r="T692" s="25"/>
      <c r="U692" s="25"/>
      <c r="V692" s="25"/>
      <c r="W692" s="70"/>
      <c r="X692" s="25"/>
      <c r="Y692" s="25"/>
      <c r="Z692" s="22"/>
      <c r="AA692" s="13"/>
      <c r="AB692" s="13"/>
      <c r="AC692" s="13"/>
      <c r="AD692" s="13"/>
    </row>
    <row r="693" ht="12.75" customHeight="1">
      <c r="A693" s="13"/>
      <c r="B693" s="15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68"/>
      <c r="N693" s="13"/>
      <c r="O693" s="69"/>
      <c r="P693" s="13"/>
      <c r="Q693" s="13"/>
      <c r="R693" s="13"/>
      <c r="S693" s="13"/>
      <c r="T693" s="25"/>
      <c r="U693" s="25"/>
      <c r="V693" s="25"/>
      <c r="W693" s="70"/>
      <c r="X693" s="25"/>
      <c r="Y693" s="25"/>
      <c r="Z693" s="22"/>
      <c r="AA693" s="13"/>
      <c r="AB693" s="13"/>
      <c r="AC693" s="13"/>
      <c r="AD693" s="13"/>
    </row>
    <row r="694" ht="12.75" customHeight="1">
      <c r="A694" s="13"/>
      <c r="B694" s="15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68"/>
      <c r="N694" s="13"/>
      <c r="O694" s="69"/>
      <c r="P694" s="13"/>
      <c r="Q694" s="13"/>
      <c r="R694" s="13"/>
      <c r="S694" s="13"/>
      <c r="T694" s="25"/>
      <c r="U694" s="25"/>
      <c r="V694" s="25"/>
      <c r="W694" s="70"/>
      <c r="X694" s="25"/>
      <c r="Y694" s="25"/>
      <c r="Z694" s="22"/>
      <c r="AA694" s="13"/>
      <c r="AB694" s="13"/>
      <c r="AC694" s="13"/>
      <c r="AD694" s="13"/>
    </row>
    <row r="695" ht="12.75" customHeight="1">
      <c r="A695" s="13"/>
      <c r="B695" s="15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68"/>
      <c r="N695" s="13"/>
      <c r="O695" s="69"/>
      <c r="P695" s="13"/>
      <c r="Q695" s="13"/>
      <c r="R695" s="13"/>
      <c r="S695" s="13"/>
      <c r="T695" s="25"/>
      <c r="U695" s="25"/>
      <c r="V695" s="25"/>
      <c r="W695" s="70"/>
      <c r="X695" s="25"/>
      <c r="Y695" s="25"/>
      <c r="Z695" s="22"/>
      <c r="AA695" s="13"/>
      <c r="AB695" s="13"/>
      <c r="AC695" s="13"/>
      <c r="AD695" s="13"/>
    </row>
    <row r="696" ht="12.75" customHeight="1">
      <c r="A696" s="13"/>
      <c r="B696" s="15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68"/>
      <c r="N696" s="13"/>
      <c r="O696" s="69"/>
      <c r="P696" s="13"/>
      <c r="Q696" s="13"/>
      <c r="R696" s="13"/>
      <c r="S696" s="13"/>
      <c r="T696" s="25"/>
      <c r="U696" s="25"/>
      <c r="V696" s="25"/>
      <c r="W696" s="70"/>
      <c r="X696" s="25"/>
      <c r="Y696" s="25"/>
      <c r="Z696" s="22"/>
      <c r="AA696" s="13"/>
      <c r="AB696" s="13"/>
      <c r="AC696" s="13"/>
      <c r="AD696" s="13"/>
    </row>
    <row r="697" ht="12.75" customHeight="1">
      <c r="A697" s="13"/>
      <c r="B697" s="15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68"/>
      <c r="N697" s="13"/>
      <c r="O697" s="69"/>
      <c r="P697" s="13"/>
      <c r="Q697" s="13"/>
      <c r="R697" s="13"/>
      <c r="S697" s="13"/>
      <c r="T697" s="25"/>
      <c r="U697" s="25"/>
      <c r="V697" s="25"/>
      <c r="W697" s="70"/>
      <c r="X697" s="25"/>
      <c r="Y697" s="25"/>
      <c r="Z697" s="22"/>
      <c r="AA697" s="13"/>
      <c r="AB697" s="13"/>
      <c r="AC697" s="13"/>
      <c r="AD697" s="13"/>
    </row>
    <row r="698" ht="12.75" customHeight="1">
      <c r="A698" s="13"/>
      <c r="B698" s="15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68"/>
      <c r="N698" s="13"/>
      <c r="O698" s="69"/>
      <c r="P698" s="13"/>
      <c r="Q698" s="13"/>
      <c r="R698" s="13"/>
      <c r="S698" s="13"/>
      <c r="T698" s="25"/>
      <c r="U698" s="25"/>
      <c r="V698" s="25"/>
      <c r="W698" s="70"/>
      <c r="X698" s="25"/>
      <c r="Y698" s="25"/>
      <c r="Z698" s="22"/>
      <c r="AA698" s="13"/>
      <c r="AB698" s="13"/>
      <c r="AC698" s="13"/>
      <c r="AD698" s="13"/>
    </row>
    <row r="699" ht="12.75" customHeight="1">
      <c r="A699" s="13"/>
      <c r="B699" s="15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68"/>
      <c r="N699" s="13"/>
      <c r="O699" s="69"/>
      <c r="P699" s="13"/>
      <c r="Q699" s="13"/>
      <c r="R699" s="13"/>
      <c r="S699" s="13"/>
      <c r="T699" s="25"/>
      <c r="U699" s="25"/>
      <c r="V699" s="25"/>
      <c r="W699" s="70"/>
      <c r="X699" s="25"/>
      <c r="Y699" s="25"/>
      <c r="Z699" s="22"/>
      <c r="AA699" s="13"/>
      <c r="AB699" s="13"/>
      <c r="AC699" s="13"/>
      <c r="AD699" s="13"/>
    </row>
    <row r="700" ht="12.75" customHeight="1">
      <c r="A700" s="13"/>
      <c r="B700" s="15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68"/>
      <c r="N700" s="13"/>
      <c r="O700" s="69"/>
      <c r="P700" s="13"/>
      <c r="Q700" s="13"/>
      <c r="R700" s="13"/>
      <c r="S700" s="13"/>
      <c r="T700" s="25"/>
      <c r="U700" s="25"/>
      <c r="V700" s="25"/>
      <c r="W700" s="70"/>
      <c r="X700" s="25"/>
      <c r="Y700" s="25"/>
      <c r="Z700" s="22"/>
      <c r="AA700" s="13"/>
      <c r="AB700" s="13"/>
      <c r="AC700" s="13"/>
      <c r="AD700" s="13"/>
    </row>
    <row r="701" ht="12.75" customHeight="1">
      <c r="A701" s="13"/>
      <c r="B701" s="15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68"/>
      <c r="N701" s="13"/>
      <c r="O701" s="69"/>
      <c r="P701" s="13"/>
      <c r="Q701" s="13"/>
      <c r="R701" s="13"/>
      <c r="S701" s="13"/>
      <c r="T701" s="25"/>
      <c r="U701" s="25"/>
      <c r="V701" s="25"/>
      <c r="W701" s="70"/>
      <c r="X701" s="25"/>
      <c r="Y701" s="25"/>
      <c r="Z701" s="22"/>
      <c r="AA701" s="13"/>
      <c r="AB701" s="13"/>
      <c r="AC701" s="13"/>
      <c r="AD701" s="13"/>
    </row>
    <row r="702" ht="12.75" customHeight="1">
      <c r="A702" s="13"/>
      <c r="B702" s="15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68"/>
      <c r="N702" s="13"/>
      <c r="O702" s="69"/>
      <c r="P702" s="13"/>
      <c r="Q702" s="13"/>
      <c r="R702" s="13"/>
      <c r="S702" s="13"/>
      <c r="T702" s="25"/>
      <c r="U702" s="25"/>
      <c r="V702" s="25"/>
      <c r="W702" s="70"/>
      <c r="X702" s="25"/>
      <c r="Y702" s="25"/>
      <c r="Z702" s="22"/>
      <c r="AA702" s="13"/>
      <c r="AB702" s="13"/>
      <c r="AC702" s="13"/>
      <c r="AD702" s="13"/>
    </row>
    <row r="703" ht="12.75" customHeight="1">
      <c r="A703" s="13"/>
      <c r="B703" s="15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68"/>
      <c r="N703" s="13"/>
      <c r="O703" s="69"/>
      <c r="P703" s="13"/>
      <c r="Q703" s="13"/>
      <c r="R703" s="13"/>
      <c r="S703" s="13"/>
      <c r="T703" s="25"/>
      <c r="U703" s="25"/>
      <c r="V703" s="25"/>
      <c r="W703" s="70"/>
      <c r="X703" s="25"/>
      <c r="Y703" s="25"/>
      <c r="Z703" s="22"/>
      <c r="AA703" s="13"/>
      <c r="AB703" s="13"/>
      <c r="AC703" s="13"/>
      <c r="AD703" s="13"/>
    </row>
    <row r="704" ht="12.75" customHeight="1">
      <c r="A704" s="13"/>
      <c r="B704" s="15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68"/>
      <c r="N704" s="13"/>
      <c r="O704" s="69"/>
      <c r="P704" s="13"/>
      <c r="Q704" s="13"/>
      <c r="R704" s="13"/>
      <c r="S704" s="13"/>
      <c r="T704" s="25"/>
      <c r="U704" s="25"/>
      <c r="V704" s="25"/>
      <c r="W704" s="70"/>
      <c r="X704" s="25"/>
      <c r="Y704" s="25"/>
      <c r="Z704" s="22"/>
      <c r="AA704" s="13"/>
      <c r="AB704" s="13"/>
      <c r="AC704" s="13"/>
      <c r="AD704" s="13"/>
    </row>
    <row r="705" ht="12.75" customHeight="1">
      <c r="A705" s="13"/>
      <c r="B705" s="15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68"/>
      <c r="N705" s="13"/>
      <c r="O705" s="69"/>
      <c r="P705" s="13"/>
      <c r="Q705" s="13"/>
      <c r="R705" s="13"/>
      <c r="S705" s="13"/>
      <c r="T705" s="25"/>
      <c r="U705" s="25"/>
      <c r="V705" s="25"/>
      <c r="W705" s="70"/>
      <c r="X705" s="25"/>
      <c r="Y705" s="25"/>
      <c r="Z705" s="22"/>
      <c r="AA705" s="13"/>
      <c r="AB705" s="13"/>
      <c r="AC705" s="13"/>
      <c r="AD705" s="13"/>
    </row>
    <row r="706" ht="12.75" customHeight="1">
      <c r="A706" s="13"/>
      <c r="B706" s="15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68"/>
      <c r="N706" s="13"/>
      <c r="O706" s="69"/>
      <c r="P706" s="13"/>
      <c r="Q706" s="13"/>
      <c r="R706" s="13"/>
      <c r="S706" s="13"/>
      <c r="T706" s="25"/>
      <c r="U706" s="25"/>
      <c r="V706" s="25"/>
      <c r="W706" s="70"/>
      <c r="X706" s="25"/>
      <c r="Y706" s="25"/>
      <c r="Z706" s="22"/>
      <c r="AA706" s="13"/>
      <c r="AB706" s="13"/>
      <c r="AC706" s="13"/>
      <c r="AD706" s="13"/>
    </row>
    <row r="707" ht="12.75" customHeight="1">
      <c r="A707" s="13"/>
      <c r="B707" s="15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68"/>
      <c r="N707" s="13"/>
      <c r="O707" s="69"/>
      <c r="P707" s="13"/>
      <c r="Q707" s="13"/>
      <c r="R707" s="13"/>
      <c r="S707" s="13"/>
      <c r="T707" s="25"/>
      <c r="U707" s="25"/>
      <c r="V707" s="25"/>
      <c r="W707" s="70"/>
      <c r="X707" s="25"/>
      <c r="Y707" s="25"/>
      <c r="Z707" s="22"/>
      <c r="AA707" s="13"/>
      <c r="AB707" s="13"/>
      <c r="AC707" s="13"/>
      <c r="AD707" s="13"/>
    </row>
    <row r="708" ht="12.75" customHeight="1">
      <c r="A708" s="13"/>
      <c r="B708" s="15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68"/>
      <c r="N708" s="13"/>
      <c r="O708" s="69"/>
      <c r="P708" s="13"/>
      <c r="Q708" s="13"/>
      <c r="R708" s="13"/>
      <c r="S708" s="13"/>
      <c r="T708" s="25"/>
      <c r="U708" s="25"/>
      <c r="V708" s="25"/>
      <c r="W708" s="70"/>
      <c r="X708" s="25"/>
      <c r="Y708" s="25"/>
      <c r="Z708" s="22"/>
      <c r="AA708" s="13"/>
      <c r="AB708" s="13"/>
      <c r="AC708" s="13"/>
      <c r="AD708" s="13"/>
    </row>
    <row r="709" ht="12.75" customHeight="1">
      <c r="A709" s="13"/>
      <c r="B709" s="15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68"/>
      <c r="N709" s="13"/>
      <c r="O709" s="69"/>
      <c r="P709" s="13"/>
      <c r="Q709" s="13"/>
      <c r="R709" s="13"/>
      <c r="S709" s="13"/>
      <c r="T709" s="25"/>
      <c r="U709" s="25"/>
      <c r="V709" s="25"/>
      <c r="W709" s="70"/>
      <c r="X709" s="25"/>
      <c r="Y709" s="25"/>
      <c r="Z709" s="22"/>
      <c r="AA709" s="13"/>
      <c r="AB709" s="13"/>
      <c r="AC709" s="13"/>
      <c r="AD709" s="13"/>
    </row>
    <row r="710" ht="12.75" customHeight="1">
      <c r="A710" s="13"/>
      <c r="B710" s="15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68"/>
      <c r="N710" s="13"/>
      <c r="O710" s="69"/>
      <c r="P710" s="13"/>
      <c r="Q710" s="13"/>
      <c r="R710" s="13"/>
      <c r="S710" s="13"/>
      <c r="T710" s="25"/>
      <c r="U710" s="25"/>
      <c r="V710" s="25"/>
      <c r="W710" s="70"/>
      <c r="X710" s="25"/>
      <c r="Y710" s="25"/>
      <c r="Z710" s="22"/>
      <c r="AA710" s="13"/>
      <c r="AB710" s="13"/>
      <c r="AC710" s="13"/>
      <c r="AD710" s="13"/>
    </row>
    <row r="711" ht="12.75" customHeight="1">
      <c r="A711" s="13"/>
      <c r="B711" s="15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68"/>
      <c r="N711" s="13"/>
      <c r="O711" s="69"/>
      <c r="P711" s="13"/>
      <c r="Q711" s="13"/>
      <c r="R711" s="13"/>
      <c r="S711" s="13"/>
      <c r="T711" s="25"/>
      <c r="U711" s="25"/>
      <c r="V711" s="25"/>
      <c r="W711" s="70"/>
      <c r="X711" s="25"/>
      <c r="Y711" s="25"/>
      <c r="Z711" s="22"/>
      <c r="AA711" s="13"/>
      <c r="AB711" s="13"/>
      <c r="AC711" s="13"/>
      <c r="AD711" s="13"/>
    </row>
    <row r="712" ht="12.75" customHeight="1">
      <c r="A712" s="13"/>
      <c r="B712" s="15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68"/>
      <c r="N712" s="13"/>
      <c r="O712" s="69"/>
      <c r="P712" s="13"/>
      <c r="Q712" s="13"/>
      <c r="R712" s="13"/>
      <c r="S712" s="13"/>
      <c r="T712" s="25"/>
      <c r="U712" s="25"/>
      <c r="V712" s="25"/>
      <c r="W712" s="70"/>
      <c r="X712" s="25"/>
      <c r="Y712" s="25"/>
      <c r="Z712" s="22"/>
      <c r="AA712" s="13"/>
      <c r="AB712" s="13"/>
      <c r="AC712" s="13"/>
      <c r="AD712" s="13"/>
    </row>
    <row r="713" ht="12.75" customHeight="1">
      <c r="A713" s="13"/>
      <c r="B713" s="15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68"/>
      <c r="N713" s="13"/>
      <c r="O713" s="69"/>
      <c r="P713" s="13"/>
      <c r="Q713" s="13"/>
      <c r="R713" s="13"/>
      <c r="S713" s="13"/>
      <c r="T713" s="25"/>
      <c r="U713" s="25"/>
      <c r="V713" s="25"/>
      <c r="W713" s="70"/>
      <c r="X713" s="25"/>
      <c r="Y713" s="25"/>
      <c r="Z713" s="22"/>
      <c r="AA713" s="13"/>
      <c r="AB713" s="13"/>
      <c r="AC713" s="13"/>
      <c r="AD713" s="13"/>
    </row>
    <row r="714" ht="12.75" customHeight="1">
      <c r="A714" s="13"/>
      <c r="B714" s="15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68"/>
      <c r="N714" s="13"/>
      <c r="O714" s="69"/>
      <c r="P714" s="13"/>
      <c r="Q714" s="13"/>
      <c r="R714" s="13"/>
      <c r="S714" s="13"/>
      <c r="T714" s="25"/>
      <c r="U714" s="25"/>
      <c r="V714" s="25"/>
      <c r="W714" s="70"/>
      <c r="X714" s="25"/>
      <c r="Y714" s="25"/>
      <c r="Z714" s="22"/>
      <c r="AA714" s="13"/>
      <c r="AB714" s="13"/>
      <c r="AC714" s="13"/>
      <c r="AD714" s="13"/>
    </row>
    <row r="715" ht="12.75" customHeight="1">
      <c r="A715" s="13"/>
      <c r="B715" s="15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68"/>
      <c r="N715" s="13"/>
      <c r="O715" s="69"/>
      <c r="P715" s="13"/>
      <c r="Q715" s="13"/>
      <c r="R715" s="13"/>
      <c r="S715" s="13"/>
      <c r="T715" s="25"/>
      <c r="U715" s="25"/>
      <c r="V715" s="25"/>
      <c r="W715" s="70"/>
      <c r="X715" s="25"/>
      <c r="Y715" s="25"/>
      <c r="Z715" s="22"/>
      <c r="AA715" s="13"/>
      <c r="AB715" s="13"/>
      <c r="AC715" s="13"/>
      <c r="AD715" s="13"/>
    </row>
    <row r="716" ht="12.75" customHeight="1">
      <c r="A716" s="13"/>
      <c r="B716" s="15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68"/>
      <c r="N716" s="13"/>
      <c r="O716" s="69"/>
      <c r="P716" s="13"/>
      <c r="Q716" s="13"/>
      <c r="R716" s="13"/>
      <c r="S716" s="13"/>
      <c r="T716" s="25"/>
      <c r="U716" s="25"/>
      <c r="V716" s="25"/>
      <c r="W716" s="70"/>
      <c r="X716" s="25"/>
      <c r="Y716" s="25"/>
      <c r="Z716" s="22"/>
      <c r="AA716" s="13"/>
      <c r="AB716" s="13"/>
      <c r="AC716" s="13"/>
      <c r="AD716" s="13"/>
    </row>
    <row r="717" ht="12.75" customHeight="1">
      <c r="A717" s="13"/>
      <c r="B717" s="15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68"/>
      <c r="N717" s="13"/>
      <c r="O717" s="69"/>
      <c r="P717" s="13"/>
      <c r="Q717" s="13"/>
      <c r="R717" s="13"/>
      <c r="S717" s="13"/>
      <c r="T717" s="25"/>
      <c r="U717" s="25"/>
      <c r="V717" s="25"/>
      <c r="W717" s="70"/>
      <c r="X717" s="25"/>
      <c r="Y717" s="25"/>
      <c r="Z717" s="22"/>
      <c r="AA717" s="13"/>
      <c r="AB717" s="13"/>
      <c r="AC717" s="13"/>
      <c r="AD717" s="13"/>
    </row>
    <row r="718" ht="12.75" customHeight="1">
      <c r="A718" s="13"/>
      <c r="B718" s="15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68"/>
      <c r="N718" s="13"/>
      <c r="O718" s="69"/>
      <c r="P718" s="13"/>
      <c r="Q718" s="13"/>
      <c r="R718" s="13"/>
      <c r="S718" s="13"/>
      <c r="T718" s="25"/>
      <c r="U718" s="25"/>
      <c r="V718" s="25"/>
      <c r="W718" s="70"/>
      <c r="X718" s="25"/>
      <c r="Y718" s="25"/>
      <c r="Z718" s="22"/>
      <c r="AA718" s="13"/>
      <c r="AB718" s="13"/>
      <c r="AC718" s="13"/>
      <c r="AD718" s="13"/>
    </row>
    <row r="719" ht="12.75" customHeight="1">
      <c r="A719" s="13"/>
      <c r="B719" s="15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68"/>
      <c r="N719" s="13"/>
      <c r="O719" s="69"/>
      <c r="P719" s="13"/>
      <c r="Q719" s="13"/>
      <c r="R719" s="13"/>
      <c r="S719" s="13"/>
      <c r="T719" s="25"/>
      <c r="U719" s="25"/>
      <c r="V719" s="25"/>
      <c r="W719" s="70"/>
      <c r="X719" s="25"/>
      <c r="Y719" s="25"/>
      <c r="Z719" s="22"/>
      <c r="AA719" s="13"/>
      <c r="AB719" s="13"/>
      <c r="AC719" s="13"/>
      <c r="AD719" s="13"/>
    </row>
    <row r="720" ht="12.75" customHeight="1">
      <c r="A720" s="13"/>
      <c r="B720" s="15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68"/>
      <c r="N720" s="13"/>
      <c r="O720" s="69"/>
      <c r="P720" s="13"/>
      <c r="Q720" s="13"/>
      <c r="R720" s="13"/>
      <c r="S720" s="13"/>
      <c r="T720" s="25"/>
      <c r="U720" s="25"/>
      <c r="V720" s="25"/>
      <c r="W720" s="70"/>
      <c r="X720" s="25"/>
      <c r="Y720" s="25"/>
      <c r="Z720" s="22"/>
      <c r="AA720" s="13"/>
      <c r="AB720" s="13"/>
      <c r="AC720" s="13"/>
      <c r="AD720" s="13"/>
    </row>
    <row r="721" ht="12.75" customHeight="1">
      <c r="A721" s="13"/>
      <c r="B721" s="15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68"/>
      <c r="N721" s="13"/>
      <c r="O721" s="69"/>
      <c r="P721" s="13"/>
      <c r="Q721" s="13"/>
      <c r="R721" s="13"/>
      <c r="S721" s="13"/>
      <c r="T721" s="25"/>
      <c r="U721" s="25"/>
      <c r="V721" s="25"/>
      <c r="W721" s="70"/>
      <c r="X721" s="25"/>
      <c r="Y721" s="25"/>
      <c r="Z721" s="22"/>
      <c r="AA721" s="13"/>
      <c r="AB721" s="13"/>
      <c r="AC721" s="13"/>
      <c r="AD721" s="13"/>
    </row>
    <row r="722" ht="12.75" customHeight="1">
      <c r="A722" s="13"/>
      <c r="B722" s="15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68"/>
      <c r="N722" s="13"/>
      <c r="O722" s="69"/>
      <c r="P722" s="13"/>
      <c r="Q722" s="13"/>
      <c r="R722" s="13"/>
      <c r="S722" s="13"/>
      <c r="T722" s="25"/>
      <c r="U722" s="25"/>
      <c r="V722" s="25"/>
      <c r="W722" s="70"/>
      <c r="X722" s="25"/>
      <c r="Y722" s="25"/>
      <c r="Z722" s="22"/>
      <c r="AA722" s="13"/>
      <c r="AB722" s="13"/>
      <c r="AC722" s="13"/>
      <c r="AD722" s="13"/>
    </row>
    <row r="723" ht="12.75" customHeight="1">
      <c r="A723" s="13"/>
      <c r="B723" s="15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68"/>
      <c r="N723" s="13"/>
      <c r="O723" s="69"/>
      <c r="P723" s="13"/>
      <c r="Q723" s="13"/>
      <c r="R723" s="13"/>
      <c r="S723" s="13"/>
      <c r="T723" s="25"/>
      <c r="U723" s="25"/>
      <c r="V723" s="25"/>
      <c r="W723" s="70"/>
      <c r="X723" s="25"/>
      <c r="Y723" s="25"/>
      <c r="Z723" s="22"/>
      <c r="AA723" s="13"/>
      <c r="AB723" s="13"/>
      <c r="AC723" s="13"/>
      <c r="AD723" s="13"/>
    </row>
    <row r="724" ht="12.75" customHeight="1">
      <c r="A724" s="13"/>
      <c r="B724" s="15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68"/>
      <c r="N724" s="13"/>
      <c r="O724" s="69"/>
      <c r="P724" s="13"/>
      <c r="Q724" s="13"/>
      <c r="R724" s="13"/>
      <c r="S724" s="13"/>
      <c r="T724" s="25"/>
      <c r="U724" s="25"/>
      <c r="V724" s="25"/>
      <c r="W724" s="70"/>
      <c r="X724" s="25"/>
      <c r="Y724" s="25"/>
      <c r="Z724" s="22"/>
      <c r="AA724" s="13"/>
      <c r="AB724" s="13"/>
      <c r="AC724" s="13"/>
      <c r="AD724" s="13"/>
    </row>
    <row r="725" ht="12.75" customHeight="1">
      <c r="A725" s="13"/>
      <c r="B725" s="15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68"/>
      <c r="N725" s="13"/>
      <c r="O725" s="69"/>
      <c r="P725" s="13"/>
      <c r="Q725" s="13"/>
      <c r="R725" s="13"/>
      <c r="S725" s="13"/>
      <c r="T725" s="25"/>
      <c r="U725" s="25"/>
      <c r="V725" s="25"/>
      <c r="W725" s="70"/>
      <c r="X725" s="25"/>
      <c r="Y725" s="25"/>
      <c r="Z725" s="22"/>
      <c r="AA725" s="13"/>
      <c r="AB725" s="13"/>
      <c r="AC725" s="13"/>
      <c r="AD725" s="13"/>
    </row>
    <row r="726" ht="12.75" customHeight="1">
      <c r="A726" s="13"/>
      <c r="B726" s="15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68"/>
      <c r="N726" s="13"/>
      <c r="O726" s="69"/>
      <c r="P726" s="13"/>
      <c r="Q726" s="13"/>
      <c r="R726" s="13"/>
      <c r="S726" s="13"/>
      <c r="T726" s="25"/>
      <c r="U726" s="25"/>
      <c r="V726" s="25"/>
      <c r="W726" s="70"/>
      <c r="X726" s="25"/>
      <c r="Y726" s="25"/>
      <c r="Z726" s="22"/>
      <c r="AA726" s="13"/>
      <c r="AB726" s="13"/>
      <c r="AC726" s="13"/>
      <c r="AD726" s="13"/>
    </row>
    <row r="727" ht="12.75" customHeight="1">
      <c r="A727" s="13"/>
      <c r="B727" s="15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68"/>
      <c r="N727" s="13"/>
      <c r="O727" s="69"/>
      <c r="P727" s="13"/>
      <c r="Q727" s="13"/>
      <c r="R727" s="13"/>
      <c r="S727" s="13"/>
      <c r="T727" s="25"/>
      <c r="U727" s="25"/>
      <c r="V727" s="25"/>
      <c r="W727" s="70"/>
      <c r="X727" s="25"/>
      <c r="Y727" s="25"/>
      <c r="Z727" s="22"/>
      <c r="AA727" s="13"/>
      <c r="AB727" s="13"/>
      <c r="AC727" s="13"/>
      <c r="AD727" s="13"/>
    </row>
    <row r="728" ht="12.75" customHeight="1">
      <c r="A728" s="13"/>
      <c r="B728" s="15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68"/>
      <c r="N728" s="13"/>
      <c r="O728" s="69"/>
      <c r="P728" s="13"/>
      <c r="Q728" s="13"/>
      <c r="R728" s="13"/>
      <c r="S728" s="13"/>
      <c r="T728" s="25"/>
      <c r="U728" s="25"/>
      <c r="V728" s="25"/>
      <c r="W728" s="70"/>
      <c r="X728" s="25"/>
      <c r="Y728" s="25"/>
      <c r="Z728" s="22"/>
      <c r="AA728" s="13"/>
      <c r="AB728" s="13"/>
      <c r="AC728" s="13"/>
      <c r="AD728" s="13"/>
    </row>
    <row r="729" ht="12.75" customHeight="1">
      <c r="A729" s="13"/>
      <c r="B729" s="15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68"/>
      <c r="N729" s="13"/>
      <c r="O729" s="69"/>
      <c r="P729" s="13"/>
      <c r="Q729" s="13"/>
      <c r="R729" s="13"/>
      <c r="S729" s="13"/>
      <c r="T729" s="25"/>
      <c r="U729" s="25"/>
      <c r="V729" s="25"/>
      <c r="W729" s="70"/>
      <c r="X729" s="25"/>
      <c r="Y729" s="25"/>
      <c r="Z729" s="22"/>
      <c r="AA729" s="13"/>
      <c r="AB729" s="13"/>
      <c r="AC729" s="13"/>
      <c r="AD729" s="13"/>
    </row>
    <row r="730" ht="12.75" customHeight="1">
      <c r="A730" s="13"/>
      <c r="B730" s="15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68"/>
      <c r="N730" s="13"/>
      <c r="O730" s="69"/>
      <c r="P730" s="13"/>
      <c r="Q730" s="13"/>
      <c r="R730" s="13"/>
      <c r="S730" s="13"/>
      <c r="T730" s="25"/>
      <c r="U730" s="25"/>
      <c r="V730" s="25"/>
      <c r="W730" s="70"/>
      <c r="X730" s="25"/>
      <c r="Y730" s="25"/>
      <c r="Z730" s="22"/>
      <c r="AA730" s="13"/>
      <c r="AB730" s="13"/>
      <c r="AC730" s="13"/>
      <c r="AD730" s="13"/>
    </row>
    <row r="731" ht="12.75" customHeight="1">
      <c r="A731" s="13"/>
      <c r="B731" s="15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68"/>
      <c r="N731" s="13"/>
      <c r="O731" s="69"/>
      <c r="P731" s="13"/>
      <c r="Q731" s="13"/>
      <c r="R731" s="13"/>
      <c r="S731" s="13"/>
      <c r="T731" s="25"/>
      <c r="U731" s="25"/>
      <c r="V731" s="25"/>
      <c r="W731" s="70"/>
      <c r="X731" s="25"/>
      <c r="Y731" s="25"/>
      <c r="Z731" s="22"/>
      <c r="AA731" s="13"/>
      <c r="AB731" s="13"/>
      <c r="AC731" s="13"/>
      <c r="AD731" s="13"/>
    </row>
    <row r="732" ht="12.75" customHeight="1">
      <c r="A732" s="13"/>
      <c r="B732" s="15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68"/>
      <c r="N732" s="13"/>
      <c r="O732" s="69"/>
      <c r="P732" s="13"/>
      <c r="Q732" s="13"/>
      <c r="R732" s="13"/>
      <c r="S732" s="13"/>
      <c r="T732" s="25"/>
      <c r="U732" s="25"/>
      <c r="V732" s="25"/>
      <c r="W732" s="70"/>
      <c r="X732" s="25"/>
      <c r="Y732" s="25"/>
      <c r="Z732" s="22"/>
      <c r="AA732" s="13"/>
      <c r="AB732" s="13"/>
      <c r="AC732" s="13"/>
      <c r="AD732" s="13"/>
    </row>
    <row r="733" ht="12.75" customHeight="1">
      <c r="A733" s="13"/>
      <c r="B733" s="15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68"/>
      <c r="N733" s="13"/>
      <c r="O733" s="69"/>
      <c r="P733" s="13"/>
      <c r="Q733" s="13"/>
      <c r="R733" s="13"/>
      <c r="S733" s="13"/>
      <c r="T733" s="25"/>
      <c r="U733" s="25"/>
      <c r="V733" s="25"/>
      <c r="W733" s="70"/>
      <c r="X733" s="25"/>
      <c r="Y733" s="25"/>
      <c r="Z733" s="22"/>
      <c r="AA733" s="13"/>
      <c r="AB733" s="13"/>
      <c r="AC733" s="13"/>
      <c r="AD733" s="13"/>
    </row>
    <row r="734" ht="12.75" customHeight="1">
      <c r="A734" s="13"/>
      <c r="B734" s="15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68"/>
      <c r="N734" s="13"/>
      <c r="O734" s="69"/>
      <c r="P734" s="13"/>
      <c r="Q734" s="13"/>
      <c r="R734" s="13"/>
      <c r="S734" s="13"/>
      <c r="T734" s="25"/>
      <c r="U734" s="25"/>
      <c r="V734" s="25"/>
      <c r="W734" s="70"/>
      <c r="X734" s="25"/>
      <c r="Y734" s="25"/>
      <c r="Z734" s="22"/>
      <c r="AA734" s="13"/>
      <c r="AB734" s="13"/>
      <c r="AC734" s="13"/>
      <c r="AD734" s="13"/>
    </row>
    <row r="735" ht="12.75" customHeight="1">
      <c r="A735" s="13"/>
      <c r="B735" s="15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68"/>
      <c r="N735" s="13"/>
      <c r="O735" s="69"/>
      <c r="P735" s="13"/>
      <c r="Q735" s="13"/>
      <c r="R735" s="13"/>
      <c r="S735" s="13"/>
      <c r="T735" s="25"/>
      <c r="U735" s="25"/>
      <c r="V735" s="25"/>
      <c r="W735" s="70"/>
      <c r="X735" s="25"/>
      <c r="Y735" s="25"/>
      <c r="Z735" s="22"/>
      <c r="AA735" s="13"/>
      <c r="AB735" s="13"/>
      <c r="AC735" s="13"/>
      <c r="AD735" s="13"/>
    </row>
    <row r="736" ht="12.75" customHeight="1">
      <c r="A736" s="13"/>
      <c r="B736" s="15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68"/>
      <c r="N736" s="13"/>
      <c r="O736" s="69"/>
      <c r="P736" s="13"/>
      <c r="Q736" s="13"/>
      <c r="R736" s="13"/>
      <c r="S736" s="13"/>
      <c r="T736" s="25"/>
      <c r="U736" s="25"/>
      <c r="V736" s="25"/>
      <c r="W736" s="70"/>
      <c r="X736" s="25"/>
      <c r="Y736" s="25"/>
      <c r="Z736" s="22"/>
      <c r="AA736" s="13"/>
      <c r="AB736" s="13"/>
      <c r="AC736" s="13"/>
      <c r="AD736" s="13"/>
    </row>
    <row r="737" ht="12.75" customHeight="1">
      <c r="A737" s="13"/>
      <c r="B737" s="15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68"/>
      <c r="N737" s="13"/>
      <c r="O737" s="69"/>
      <c r="P737" s="13"/>
      <c r="Q737" s="13"/>
      <c r="R737" s="13"/>
      <c r="S737" s="13"/>
      <c r="T737" s="25"/>
      <c r="U737" s="25"/>
      <c r="V737" s="25"/>
      <c r="W737" s="70"/>
      <c r="X737" s="25"/>
      <c r="Y737" s="25"/>
      <c r="Z737" s="22"/>
      <c r="AA737" s="13"/>
      <c r="AB737" s="13"/>
      <c r="AC737" s="13"/>
      <c r="AD737" s="13"/>
    </row>
    <row r="738" ht="12.75" customHeight="1">
      <c r="A738" s="13"/>
      <c r="B738" s="15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68"/>
      <c r="N738" s="13"/>
      <c r="O738" s="69"/>
      <c r="P738" s="13"/>
      <c r="Q738" s="13"/>
      <c r="R738" s="13"/>
      <c r="S738" s="13"/>
      <c r="T738" s="25"/>
      <c r="U738" s="25"/>
      <c r="V738" s="25"/>
      <c r="W738" s="70"/>
      <c r="X738" s="25"/>
      <c r="Y738" s="25"/>
      <c r="Z738" s="22"/>
      <c r="AA738" s="13"/>
      <c r="AB738" s="13"/>
      <c r="AC738" s="13"/>
      <c r="AD738" s="13"/>
    </row>
    <row r="739" ht="12.75" customHeight="1">
      <c r="A739" s="13"/>
      <c r="B739" s="15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68"/>
      <c r="N739" s="13"/>
      <c r="O739" s="69"/>
      <c r="P739" s="13"/>
      <c r="Q739" s="13"/>
      <c r="R739" s="13"/>
      <c r="S739" s="13"/>
      <c r="T739" s="25"/>
      <c r="U739" s="25"/>
      <c r="V739" s="25"/>
      <c r="W739" s="70"/>
      <c r="X739" s="25"/>
      <c r="Y739" s="25"/>
      <c r="Z739" s="22"/>
      <c r="AA739" s="13"/>
      <c r="AB739" s="13"/>
      <c r="AC739" s="13"/>
      <c r="AD739" s="13"/>
    </row>
    <row r="740" ht="12.75" customHeight="1">
      <c r="A740" s="13"/>
      <c r="B740" s="15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68"/>
      <c r="N740" s="13"/>
      <c r="O740" s="69"/>
      <c r="P740" s="13"/>
      <c r="Q740" s="13"/>
      <c r="R740" s="13"/>
      <c r="S740" s="13"/>
      <c r="T740" s="25"/>
      <c r="U740" s="25"/>
      <c r="V740" s="25"/>
      <c r="W740" s="70"/>
      <c r="X740" s="25"/>
      <c r="Y740" s="25"/>
      <c r="Z740" s="22"/>
      <c r="AA740" s="13"/>
      <c r="AB740" s="13"/>
      <c r="AC740" s="13"/>
      <c r="AD740" s="13"/>
    </row>
    <row r="741" ht="12.75" customHeight="1">
      <c r="A741" s="13"/>
      <c r="B741" s="15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68"/>
      <c r="N741" s="13"/>
      <c r="O741" s="69"/>
      <c r="P741" s="13"/>
      <c r="Q741" s="13"/>
      <c r="R741" s="13"/>
      <c r="S741" s="13"/>
      <c r="T741" s="25"/>
      <c r="U741" s="25"/>
      <c r="V741" s="25"/>
      <c r="W741" s="70"/>
      <c r="X741" s="25"/>
      <c r="Y741" s="25"/>
      <c r="Z741" s="22"/>
      <c r="AA741" s="13"/>
      <c r="AB741" s="13"/>
      <c r="AC741" s="13"/>
      <c r="AD741" s="13"/>
    </row>
    <row r="742" ht="12.75" customHeight="1">
      <c r="A742" s="13"/>
      <c r="B742" s="15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68"/>
      <c r="N742" s="13"/>
      <c r="O742" s="69"/>
      <c r="P742" s="13"/>
      <c r="Q742" s="13"/>
      <c r="R742" s="13"/>
      <c r="S742" s="13"/>
      <c r="T742" s="25"/>
      <c r="U742" s="25"/>
      <c r="V742" s="25"/>
      <c r="W742" s="70"/>
      <c r="X742" s="25"/>
      <c r="Y742" s="25"/>
      <c r="Z742" s="22"/>
      <c r="AA742" s="13"/>
      <c r="AB742" s="13"/>
      <c r="AC742" s="13"/>
      <c r="AD742" s="13"/>
    </row>
    <row r="743" ht="12.75" customHeight="1">
      <c r="A743" s="13"/>
      <c r="B743" s="15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68"/>
      <c r="N743" s="13"/>
      <c r="O743" s="69"/>
      <c r="P743" s="13"/>
      <c r="Q743" s="13"/>
      <c r="R743" s="13"/>
      <c r="S743" s="13"/>
      <c r="T743" s="25"/>
      <c r="U743" s="25"/>
      <c r="V743" s="25"/>
      <c r="W743" s="70"/>
      <c r="X743" s="25"/>
      <c r="Y743" s="25"/>
      <c r="Z743" s="22"/>
      <c r="AA743" s="13"/>
      <c r="AB743" s="13"/>
      <c r="AC743" s="13"/>
      <c r="AD743" s="13"/>
    </row>
    <row r="744" ht="12.75" customHeight="1">
      <c r="A744" s="13"/>
      <c r="B744" s="15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68"/>
      <c r="N744" s="13"/>
      <c r="O744" s="69"/>
      <c r="P744" s="13"/>
      <c r="Q744" s="13"/>
      <c r="R744" s="13"/>
      <c r="S744" s="13"/>
      <c r="T744" s="25"/>
      <c r="U744" s="25"/>
      <c r="V744" s="25"/>
      <c r="W744" s="70"/>
      <c r="X744" s="25"/>
      <c r="Y744" s="25"/>
      <c r="Z744" s="22"/>
      <c r="AA744" s="13"/>
      <c r="AB744" s="13"/>
      <c r="AC744" s="13"/>
      <c r="AD744" s="13"/>
    </row>
    <row r="745" ht="12.75" customHeight="1">
      <c r="A745" s="13"/>
      <c r="B745" s="15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68"/>
      <c r="N745" s="13"/>
      <c r="O745" s="69"/>
      <c r="P745" s="13"/>
      <c r="Q745" s="13"/>
      <c r="R745" s="13"/>
      <c r="S745" s="13"/>
      <c r="T745" s="25"/>
      <c r="U745" s="25"/>
      <c r="V745" s="25"/>
      <c r="W745" s="70"/>
      <c r="X745" s="25"/>
      <c r="Y745" s="25"/>
      <c r="Z745" s="22"/>
      <c r="AA745" s="13"/>
      <c r="AB745" s="13"/>
      <c r="AC745" s="13"/>
      <c r="AD745" s="13"/>
    </row>
    <row r="746" ht="12.75" customHeight="1">
      <c r="A746" s="13"/>
      <c r="B746" s="15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68"/>
      <c r="N746" s="13"/>
      <c r="O746" s="69"/>
      <c r="P746" s="13"/>
      <c r="Q746" s="13"/>
      <c r="R746" s="13"/>
      <c r="S746" s="13"/>
      <c r="T746" s="25"/>
      <c r="U746" s="25"/>
      <c r="V746" s="25"/>
      <c r="W746" s="70"/>
      <c r="X746" s="25"/>
      <c r="Y746" s="25"/>
      <c r="Z746" s="22"/>
      <c r="AA746" s="13"/>
      <c r="AB746" s="13"/>
      <c r="AC746" s="13"/>
      <c r="AD746" s="13"/>
    </row>
    <row r="747" ht="12.75" customHeight="1">
      <c r="A747" s="13"/>
      <c r="B747" s="15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68"/>
      <c r="N747" s="13"/>
      <c r="O747" s="69"/>
      <c r="P747" s="13"/>
      <c r="Q747" s="13"/>
      <c r="R747" s="13"/>
      <c r="S747" s="13"/>
      <c r="T747" s="25"/>
      <c r="U747" s="25"/>
      <c r="V747" s="25"/>
      <c r="W747" s="70"/>
      <c r="X747" s="25"/>
      <c r="Y747" s="25"/>
      <c r="Z747" s="22"/>
      <c r="AA747" s="13"/>
      <c r="AB747" s="13"/>
      <c r="AC747" s="13"/>
      <c r="AD747" s="13"/>
    </row>
    <row r="748" ht="12.75" customHeight="1">
      <c r="A748" s="13"/>
      <c r="B748" s="15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68"/>
      <c r="N748" s="13"/>
      <c r="O748" s="69"/>
      <c r="P748" s="13"/>
      <c r="Q748" s="13"/>
      <c r="R748" s="13"/>
      <c r="S748" s="13"/>
      <c r="T748" s="25"/>
      <c r="U748" s="25"/>
      <c r="V748" s="25"/>
      <c r="W748" s="70"/>
      <c r="X748" s="25"/>
      <c r="Y748" s="25"/>
      <c r="Z748" s="22"/>
      <c r="AA748" s="13"/>
      <c r="AB748" s="13"/>
      <c r="AC748" s="13"/>
      <c r="AD748" s="13"/>
    </row>
    <row r="749" ht="12.75" customHeight="1">
      <c r="A749" s="13"/>
      <c r="B749" s="15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68"/>
      <c r="N749" s="13"/>
      <c r="O749" s="69"/>
      <c r="P749" s="13"/>
      <c r="Q749" s="13"/>
      <c r="R749" s="13"/>
      <c r="S749" s="13"/>
      <c r="T749" s="25"/>
      <c r="U749" s="25"/>
      <c r="V749" s="25"/>
      <c r="W749" s="70"/>
      <c r="X749" s="25"/>
      <c r="Y749" s="25"/>
      <c r="Z749" s="22"/>
      <c r="AA749" s="13"/>
      <c r="AB749" s="13"/>
      <c r="AC749" s="13"/>
      <c r="AD749" s="13"/>
    </row>
    <row r="750" ht="12.75" customHeight="1">
      <c r="A750" s="13"/>
      <c r="B750" s="15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68"/>
      <c r="N750" s="13"/>
      <c r="O750" s="69"/>
      <c r="P750" s="13"/>
      <c r="Q750" s="13"/>
      <c r="R750" s="13"/>
      <c r="S750" s="13"/>
      <c r="T750" s="25"/>
      <c r="U750" s="25"/>
      <c r="V750" s="25"/>
      <c r="W750" s="70"/>
      <c r="X750" s="25"/>
      <c r="Y750" s="25"/>
      <c r="Z750" s="22"/>
      <c r="AA750" s="13"/>
      <c r="AB750" s="13"/>
      <c r="AC750" s="13"/>
      <c r="AD750" s="13"/>
    </row>
    <row r="751" ht="12.75" customHeight="1">
      <c r="A751" s="13"/>
      <c r="B751" s="15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68"/>
      <c r="N751" s="13"/>
      <c r="O751" s="69"/>
      <c r="P751" s="13"/>
      <c r="Q751" s="13"/>
      <c r="R751" s="13"/>
      <c r="S751" s="13"/>
      <c r="T751" s="25"/>
      <c r="U751" s="25"/>
      <c r="V751" s="25"/>
      <c r="W751" s="70"/>
      <c r="X751" s="25"/>
      <c r="Y751" s="25"/>
      <c r="Z751" s="22"/>
      <c r="AA751" s="13"/>
      <c r="AB751" s="13"/>
      <c r="AC751" s="13"/>
      <c r="AD751" s="13"/>
    </row>
    <row r="752" ht="12.75" customHeight="1">
      <c r="A752" s="13"/>
      <c r="B752" s="15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68"/>
      <c r="N752" s="13"/>
      <c r="O752" s="69"/>
      <c r="P752" s="13"/>
      <c r="Q752" s="13"/>
      <c r="R752" s="13"/>
      <c r="S752" s="13"/>
      <c r="T752" s="25"/>
      <c r="U752" s="25"/>
      <c r="V752" s="25"/>
      <c r="W752" s="70"/>
      <c r="X752" s="25"/>
      <c r="Y752" s="25"/>
      <c r="Z752" s="22"/>
      <c r="AA752" s="13"/>
      <c r="AB752" s="13"/>
      <c r="AC752" s="13"/>
      <c r="AD752" s="13"/>
    </row>
    <row r="753" ht="12.75" customHeight="1">
      <c r="A753" s="13"/>
      <c r="B753" s="15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68"/>
      <c r="N753" s="13"/>
      <c r="O753" s="69"/>
      <c r="P753" s="13"/>
      <c r="Q753" s="13"/>
      <c r="R753" s="13"/>
      <c r="S753" s="13"/>
      <c r="T753" s="25"/>
      <c r="U753" s="25"/>
      <c r="V753" s="25"/>
      <c r="W753" s="70"/>
      <c r="X753" s="25"/>
      <c r="Y753" s="25"/>
      <c r="Z753" s="22"/>
      <c r="AA753" s="13"/>
      <c r="AB753" s="13"/>
      <c r="AC753" s="13"/>
      <c r="AD753" s="13"/>
    </row>
    <row r="754" ht="12.75" customHeight="1">
      <c r="A754" s="13"/>
      <c r="B754" s="15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68"/>
      <c r="N754" s="13"/>
      <c r="O754" s="69"/>
      <c r="P754" s="13"/>
      <c r="Q754" s="13"/>
      <c r="R754" s="13"/>
      <c r="S754" s="13"/>
      <c r="T754" s="25"/>
      <c r="U754" s="25"/>
      <c r="V754" s="25"/>
      <c r="W754" s="70"/>
      <c r="X754" s="25"/>
      <c r="Y754" s="25"/>
      <c r="Z754" s="22"/>
      <c r="AA754" s="13"/>
      <c r="AB754" s="13"/>
      <c r="AC754" s="13"/>
      <c r="AD754" s="13"/>
    </row>
    <row r="755" ht="12.75" customHeight="1">
      <c r="A755" s="13"/>
      <c r="B755" s="15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68"/>
      <c r="N755" s="13"/>
      <c r="O755" s="69"/>
      <c r="P755" s="13"/>
      <c r="Q755" s="13"/>
      <c r="R755" s="13"/>
      <c r="S755" s="13"/>
      <c r="T755" s="25"/>
      <c r="U755" s="25"/>
      <c r="V755" s="25"/>
      <c r="W755" s="70"/>
      <c r="X755" s="25"/>
      <c r="Y755" s="25"/>
      <c r="Z755" s="22"/>
      <c r="AA755" s="13"/>
      <c r="AB755" s="13"/>
      <c r="AC755" s="13"/>
      <c r="AD755" s="13"/>
    </row>
    <row r="756" ht="12.75" customHeight="1">
      <c r="A756" s="13"/>
      <c r="B756" s="15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68"/>
      <c r="N756" s="13"/>
      <c r="O756" s="69"/>
      <c r="P756" s="13"/>
      <c r="Q756" s="13"/>
      <c r="R756" s="13"/>
      <c r="S756" s="13"/>
      <c r="T756" s="25"/>
      <c r="U756" s="25"/>
      <c r="V756" s="25"/>
      <c r="W756" s="70"/>
      <c r="X756" s="25"/>
      <c r="Y756" s="25"/>
      <c r="Z756" s="22"/>
      <c r="AA756" s="13"/>
      <c r="AB756" s="13"/>
      <c r="AC756" s="13"/>
      <c r="AD756" s="13"/>
    </row>
    <row r="757" ht="12.75" customHeight="1">
      <c r="A757" s="13"/>
      <c r="B757" s="15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68"/>
      <c r="N757" s="13"/>
      <c r="O757" s="69"/>
      <c r="P757" s="13"/>
      <c r="Q757" s="13"/>
      <c r="R757" s="13"/>
      <c r="S757" s="13"/>
      <c r="T757" s="25"/>
      <c r="U757" s="25"/>
      <c r="V757" s="25"/>
      <c r="W757" s="70"/>
      <c r="X757" s="25"/>
      <c r="Y757" s="25"/>
      <c r="Z757" s="22"/>
      <c r="AA757" s="13"/>
      <c r="AB757" s="13"/>
      <c r="AC757" s="13"/>
      <c r="AD757" s="13"/>
    </row>
    <row r="758" ht="12.75" customHeight="1">
      <c r="A758" s="13"/>
      <c r="B758" s="15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68"/>
      <c r="N758" s="13"/>
      <c r="O758" s="69"/>
      <c r="P758" s="13"/>
      <c r="Q758" s="13"/>
      <c r="R758" s="13"/>
      <c r="S758" s="13"/>
      <c r="T758" s="25"/>
      <c r="U758" s="25"/>
      <c r="V758" s="25"/>
      <c r="W758" s="70"/>
      <c r="X758" s="25"/>
      <c r="Y758" s="25"/>
      <c r="Z758" s="22"/>
      <c r="AA758" s="13"/>
      <c r="AB758" s="13"/>
      <c r="AC758" s="13"/>
      <c r="AD758" s="13"/>
    </row>
    <row r="759" ht="12.75" customHeight="1">
      <c r="A759" s="13"/>
      <c r="B759" s="15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68"/>
      <c r="N759" s="13"/>
      <c r="O759" s="69"/>
      <c r="P759" s="13"/>
      <c r="Q759" s="13"/>
      <c r="R759" s="13"/>
      <c r="S759" s="13"/>
      <c r="T759" s="25"/>
      <c r="U759" s="25"/>
      <c r="V759" s="25"/>
      <c r="W759" s="70"/>
      <c r="X759" s="25"/>
      <c r="Y759" s="25"/>
      <c r="Z759" s="22"/>
      <c r="AA759" s="13"/>
      <c r="AB759" s="13"/>
      <c r="AC759" s="13"/>
      <c r="AD759" s="13"/>
    </row>
    <row r="760" ht="12.75" customHeight="1">
      <c r="A760" s="13"/>
      <c r="B760" s="15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68"/>
      <c r="N760" s="13"/>
      <c r="O760" s="69"/>
      <c r="P760" s="13"/>
      <c r="Q760" s="13"/>
      <c r="R760" s="13"/>
      <c r="S760" s="13"/>
      <c r="T760" s="25"/>
      <c r="U760" s="25"/>
      <c r="V760" s="25"/>
      <c r="W760" s="70"/>
      <c r="X760" s="25"/>
      <c r="Y760" s="25"/>
      <c r="Z760" s="22"/>
      <c r="AA760" s="13"/>
      <c r="AB760" s="13"/>
      <c r="AC760" s="13"/>
      <c r="AD760" s="13"/>
    </row>
    <row r="761" ht="12.75" customHeight="1">
      <c r="A761" s="13"/>
      <c r="B761" s="15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68"/>
      <c r="N761" s="13"/>
      <c r="O761" s="69"/>
      <c r="P761" s="13"/>
      <c r="Q761" s="13"/>
      <c r="R761" s="13"/>
      <c r="S761" s="13"/>
      <c r="T761" s="25"/>
      <c r="U761" s="25"/>
      <c r="V761" s="25"/>
      <c r="W761" s="70"/>
      <c r="X761" s="25"/>
      <c r="Y761" s="25"/>
      <c r="Z761" s="22"/>
      <c r="AA761" s="13"/>
      <c r="AB761" s="13"/>
      <c r="AC761" s="13"/>
      <c r="AD761" s="13"/>
    </row>
    <row r="762" ht="12.75" customHeight="1">
      <c r="A762" s="13"/>
      <c r="B762" s="15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68"/>
      <c r="N762" s="13"/>
      <c r="O762" s="69"/>
      <c r="P762" s="13"/>
      <c r="Q762" s="13"/>
      <c r="R762" s="13"/>
      <c r="S762" s="13"/>
      <c r="T762" s="25"/>
      <c r="U762" s="25"/>
      <c r="V762" s="25"/>
      <c r="W762" s="70"/>
      <c r="X762" s="25"/>
      <c r="Y762" s="25"/>
      <c r="Z762" s="22"/>
      <c r="AA762" s="13"/>
      <c r="AB762" s="13"/>
      <c r="AC762" s="13"/>
      <c r="AD762" s="13"/>
    </row>
    <row r="763" ht="12.75" customHeight="1">
      <c r="A763" s="13"/>
      <c r="B763" s="15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68"/>
      <c r="N763" s="13"/>
      <c r="O763" s="69"/>
      <c r="P763" s="13"/>
      <c r="Q763" s="13"/>
      <c r="R763" s="13"/>
      <c r="S763" s="13"/>
      <c r="T763" s="25"/>
      <c r="U763" s="25"/>
      <c r="V763" s="25"/>
      <c r="W763" s="70"/>
      <c r="X763" s="25"/>
      <c r="Y763" s="25"/>
      <c r="Z763" s="22"/>
      <c r="AA763" s="13"/>
      <c r="AB763" s="13"/>
      <c r="AC763" s="13"/>
      <c r="AD763" s="13"/>
    </row>
    <row r="764" ht="12.75" customHeight="1">
      <c r="A764" s="13"/>
      <c r="B764" s="15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68"/>
      <c r="N764" s="13"/>
      <c r="O764" s="69"/>
      <c r="P764" s="13"/>
      <c r="Q764" s="13"/>
      <c r="R764" s="13"/>
      <c r="S764" s="13"/>
      <c r="T764" s="25"/>
      <c r="U764" s="25"/>
      <c r="V764" s="25"/>
      <c r="W764" s="70"/>
      <c r="X764" s="25"/>
      <c r="Y764" s="25"/>
      <c r="Z764" s="22"/>
      <c r="AA764" s="13"/>
      <c r="AB764" s="13"/>
      <c r="AC764" s="13"/>
      <c r="AD764" s="13"/>
    </row>
    <row r="765" ht="12.75" customHeight="1">
      <c r="A765" s="13"/>
      <c r="B765" s="15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68"/>
      <c r="N765" s="13"/>
      <c r="O765" s="69"/>
      <c r="P765" s="13"/>
      <c r="Q765" s="13"/>
      <c r="R765" s="13"/>
      <c r="S765" s="13"/>
      <c r="T765" s="25"/>
      <c r="U765" s="25"/>
      <c r="V765" s="25"/>
      <c r="W765" s="70"/>
      <c r="X765" s="25"/>
      <c r="Y765" s="25"/>
      <c r="Z765" s="22"/>
      <c r="AA765" s="13"/>
      <c r="AB765" s="13"/>
      <c r="AC765" s="13"/>
      <c r="AD765" s="13"/>
    </row>
    <row r="766" ht="12.75" customHeight="1">
      <c r="A766" s="13"/>
      <c r="B766" s="15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68"/>
      <c r="N766" s="13"/>
      <c r="O766" s="69"/>
      <c r="P766" s="13"/>
      <c r="Q766" s="13"/>
      <c r="R766" s="13"/>
      <c r="S766" s="13"/>
      <c r="T766" s="25"/>
      <c r="U766" s="25"/>
      <c r="V766" s="25"/>
      <c r="W766" s="70"/>
      <c r="X766" s="25"/>
      <c r="Y766" s="25"/>
      <c r="Z766" s="22"/>
      <c r="AA766" s="13"/>
      <c r="AB766" s="13"/>
      <c r="AC766" s="13"/>
      <c r="AD766" s="13"/>
    </row>
    <row r="767" ht="12.75" customHeight="1">
      <c r="A767" s="13"/>
      <c r="B767" s="15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68"/>
      <c r="N767" s="13"/>
      <c r="O767" s="69"/>
      <c r="P767" s="13"/>
      <c r="Q767" s="13"/>
      <c r="R767" s="13"/>
      <c r="S767" s="13"/>
      <c r="T767" s="25"/>
      <c r="U767" s="25"/>
      <c r="V767" s="25"/>
      <c r="W767" s="70"/>
      <c r="X767" s="25"/>
      <c r="Y767" s="25"/>
      <c r="Z767" s="22"/>
      <c r="AA767" s="13"/>
      <c r="AB767" s="13"/>
      <c r="AC767" s="13"/>
      <c r="AD767" s="13"/>
    </row>
    <row r="768" ht="12.75" customHeight="1">
      <c r="A768" s="13"/>
      <c r="B768" s="15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68"/>
      <c r="N768" s="13"/>
      <c r="O768" s="69"/>
      <c r="P768" s="13"/>
      <c r="Q768" s="13"/>
      <c r="R768" s="13"/>
      <c r="S768" s="13"/>
      <c r="T768" s="25"/>
      <c r="U768" s="25"/>
      <c r="V768" s="25"/>
      <c r="W768" s="70"/>
      <c r="X768" s="25"/>
      <c r="Y768" s="25"/>
      <c r="Z768" s="22"/>
      <c r="AA768" s="13"/>
      <c r="AB768" s="13"/>
      <c r="AC768" s="13"/>
      <c r="AD768" s="13"/>
    </row>
    <row r="769" ht="12.75" customHeight="1">
      <c r="A769" s="13"/>
      <c r="B769" s="15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68"/>
      <c r="N769" s="13"/>
      <c r="O769" s="69"/>
      <c r="P769" s="13"/>
      <c r="Q769" s="13"/>
      <c r="R769" s="13"/>
      <c r="S769" s="13"/>
      <c r="T769" s="25"/>
      <c r="U769" s="25"/>
      <c r="V769" s="25"/>
      <c r="W769" s="70"/>
      <c r="X769" s="25"/>
      <c r="Y769" s="25"/>
      <c r="Z769" s="22"/>
      <c r="AA769" s="13"/>
      <c r="AB769" s="13"/>
      <c r="AC769" s="13"/>
      <c r="AD769" s="13"/>
    </row>
    <row r="770" ht="12.75" customHeight="1">
      <c r="A770" s="13"/>
      <c r="B770" s="15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68"/>
      <c r="N770" s="13"/>
      <c r="O770" s="69"/>
      <c r="P770" s="13"/>
      <c r="Q770" s="13"/>
      <c r="R770" s="13"/>
      <c r="S770" s="13"/>
      <c r="T770" s="25"/>
      <c r="U770" s="25"/>
      <c r="V770" s="25"/>
      <c r="W770" s="70"/>
      <c r="X770" s="25"/>
      <c r="Y770" s="25"/>
      <c r="Z770" s="22"/>
      <c r="AA770" s="13"/>
      <c r="AB770" s="13"/>
      <c r="AC770" s="13"/>
      <c r="AD770" s="13"/>
    </row>
    <row r="771" ht="12.75" customHeight="1">
      <c r="A771" s="13"/>
      <c r="B771" s="15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68"/>
      <c r="N771" s="13"/>
      <c r="O771" s="69"/>
      <c r="P771" s="13"/>
      <c r="Q771" s="13"/>
      <c r="R771" s="13"/>
      <c r="S771" s="13"/>
      <c r="T771" s="25"/>
      <c r="U771" s="25"/>
      <c r="V771" s="25"/>
      <c r="W771" s="70"/>
      <c r="X771" s="25"/>
      <c r="Y771" s="25"/>
      <c r="Z771" s="22"/>
      <c r="AA771" s="13"/>
      <c r="AB771" s="13"/>
      <c r="AC771" s="13"/>
      <c r="AD771" s="13"/>
    </row>
    <row r="772" ht="12.75" customHeight="1">
      <c r="A772" s="13"/>
      <c r="B772" s="15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68"/>
      <c r="N772" s="13"/>
      <c r="O772" s="69"/>
      <c r="P772" s="13"/>
      <c r="Q772" s="13"/>
      <c r="R772" s="13"/>
      <c r="S772" s="13"/>
      <c r="T772" s="25"/>
      <c r="U772" s="25"/>
      <c r="V772" s="25"/>
      <c r="W772" s="70"/>
      <c r="X772" s="25"/>
      <c r="Y772" s="25"/>
      <c r="Z772" s="22"/>
      <c r="AA772" s="13"/>
      <c r="AB772" s="13"/>
      <c r="AC772" s="13"/>
      <c r="AD772" s="13"/>
    </row>
    <row r="773" ht="12.75" customHeight="1">
      <c r="A773" s="13"/>
      <c r="B773" s="15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68"/>
      <c r="N773" s="13"/>
      <c r="O773" s="69"/>
      <c r="P773" s="13"/>
      <c r="Q773" s="13"/>
      <c r="R773" s="13"/>
      <c r="S773" s="13"/>
      <c r="T773" s="25"/>
      <c r="U773" s="25"/>
      <c r="V773" s="25"/>
      <c r="W773" s="70"/>
      <c r="X773" s="25"/>
      <c r="Y773" s="25"/>
      <c r="Z773" s="22"/>
      <c r="AA773" s="13"/>
      <c r="AB773" s="13"/>
      <c r="AC773" s="13"/>
      <c r="AD773" s="13"/>
    </row>
    <row r="774" ht="12.75" customHeight="1">
      <c r="A774" s="13"/>
      <c r="B774" s="15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68"/>
      <c r="N774" s="13"/>
      <c r="O774" s="69"/>
      <c r="P774" s="13"/>
      <c r="Q774" s="13"/>
      <c r="R774" s="13"/>
      <c r="S774" s="13"/>
      <c r="T774" s="25"/>
      <c r="U774" s="25"/>
      <c r="V774" s="25"/>
      <c r="W774" s="70"/>
      <c r="X774" s="25"/>
      <c r="Y774" s="25"/>
      <c r="Z774" s="22"/>
      <c r="AA774" s="13"/>
      <c r="AB774" s="13"/>
      <c r="AC774" s="13"/>
      <c r="AD774" s="13"/>
    </row>
    <row r="775" ht="12.75" customHeight="1">
      <c r="A775" s="13"/>
      <c r="B775" s="15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68"/>
      <c r="N775" s="13"/>
      <c r="O775" s="69"/>
      <c r="P775" s="13"/>
      <c r="Q775" s="13"/>
      <c r="R775" s="13"/>
      <c r="S775" s="13"/>
      <c r="T775" s="25"/>
      <c r="U775" s="25"/>
      <c r="V775" s="25"/>
      <c r="W775" s="70"/>
      <c r="X775" s="25"/>
      <c r="Y775" s="25"/>
      <c r="Z775" s="22"/>
      <c r="AA775" s="13"/>
      <c r="AB775" s="13"/>
      <c r="AC775" s="13"/>
      <c r="AD775" s="13"/>
    </row>
    <row r="776" ht="12.75" customHeight="1">
      <c r="A776" s="13"/>
      <c r="B776" s="15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68"/>
      <c r="N776" s="13"/>
      <c r="O776" s="69"/>
      <c r="P776" s="13"/>
      <c r="Q776" s="13"/>
      <c r="R776" s="13"/>
      <c r="S776" s="13"/>
      <c r="T776" s="25"/>
      <c r="U776" s="25"/>
      <c r="V776" s="25"/>
      <c r="W776" s="70"/>
      <c r="X776" s="25"/>
      <c r="Y776" s="25"/>
      <c r="Z776" s="22"/>
      <c r="AA776" s="13"/>
      <c r="AB776" s="13"/>
      <c r="AC776" s="13"/>
      <c r="AD776" s="13"/>
    </row>
    <row r="777" ht="12.75" customHeight="1">
      <c r="A777" s="13"/>
      <c r="B777" s="15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68"/>
      <c r="N777" s="13"/>
      <c r="O777" s="69"/>
      <c r="P777" s="13"/>
      <c r="Q777" s="13"/>
      <c r="R777" s="13"/>
      <c r="S777" s="13"/>
      <c r="T777" s="25"/>
      <c r="U777" s="25"/>
      <c r="V777" s="25"/>
      <c r="W777" s="70"/>
      <c r="X777" s="25"/>
      <c r="Y777" s="25"/>
      <c r="Z777" s="22"/>
      <c r="AA777" s="13"/>
      <c r="AB777" s="13"/>
      <c r="AC777" s="13"/>
      <c r="AD777" s="13"/>
    </row>
    <row r="778" ht="12.75" customHeight="1">
      <c r="A778" s="13"/>
      <c r="B778" s="15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68"/>
      <c r="N778" s="13"/>
      <c r="O778" s="69"/>
      <c r="P778" s="13"/>
      <c r="Q778" s="13"/>
      <c r="R778" s="13"/>
      <c r="S778" s="13"/>
      <c r="T778" s="25"/>
      <c r="U778" s="25"/>
      <c r="V778" s="25"/>
      <c r="W778" s="70"/>
      <c r="X778" s="25"/>
      <c r="Y778" s="25"/>
      <c r="Z778" s="22"/>
      <c r="AA778" s="13"/>
      <c r="AB778" s="13"/>
      <c r="AC778" s="13"/>
      <c r="AD778" s="13"/>
    </row>
    <row r="779" ht="12.75" customHeight="1">
      <c r="A779" s="13"/>
      <c r="B779" s="15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68"/>
      <c r="N779" s="13"/>
      <c r="O779" s="69"/>
      <c r="P779" s="13"/>
      <c r="Q779" s="13"/>
      <c r="R779" s="13"/>
      <c r="S779" s="13"/>
      <c r="T779" s="25"/>
      <c r="U779" s="25"/>
      <c r="V779" s="25"/>
      <c r="W779" s="70"/>
      <c r="X779" s="25"/>
      <c r="Y779" s="25"/>
      <c r="Z779" s="22"/>
      <c r="AA779" s="13"/>
      <c r="AB779" s="13"/>
      <c r="AC779" s="13"/>
      <c r="AD779" s="13"/>
    </row>
    <row r="780" ht="12.75" customHeight="1">
      <c r="A780" s="13"/>
      <c r="B780" s="15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68"/>
      <c r="N780" s="13"/>
      <c r="O780" s="69"/>
      <c r="P780" s="13"/>
      <c r="Q780" s="13"/>
      <c r="R780" s="13"/>
      <c r="S780" s="13"/>
      <c r="T780" s="25"/>
      <c r="U780" s="25"/>
      <c r="V780" s="25"/>
      <c r="W780" s="70"/>
      <c r="X780" s="25"/>
      <c r="Y780" s="25"/>
      <c r="Z780" s="22"/>
      <c r="AA780" s="13"/>
      <c r="AB780" s="13"/>
      <c r="AC780" s="13"/>
      <c r="AD780" s="13"/>
    </row>
    <row r="781" ht="12.75" customHeight="1">
      <c r="A781" s="13"/>
      <c r="B781" s="15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68"/>
      <c r="N781" s="13"/>
      <c r="O781" s="69"/>
      <c r="P781" s="13"/>
      <c r="Q781" s="13"/>
      <c r="R781" s="13"/>
      <c r="S781" s="13"/>
      <c r="T781" s="25"/>
      <c r="U781" s="25"/>
      <c r="V781" s="25"/>
      <c r="W781" s="70"/>
      <c r="X781" s="25"/>
      <c r="Y781" s="25"/>
      <c r="Z781" s="22"/>
      <c r="AA781" s="13"/>
      <c r="AB781" s="13"/>
      <c r="AC781" s="13"/>
      <c r="AD781" s="13"/>
    </row>
    <row r="782" ht="12.75" customHeight="1">
      <c r="A782" s="13"/>
      <c r="B782" s="15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68"/>
      <c r="N782" s="13"/>
      <c r="O782" s="69"/>
      <c r="P782" s="13"/>
      <c r="Q782" s="13"/>
      <c r="R782" s="13"/>
      <c r="S782" s="13"/>
      <c r="T782" s="25"/>
      <c r="U782" s="25"/>
      <c r="V782" s="25"/>
      <c r="W782" s="70"/>
      <c r="X782" s="25"/>
      <c r="Y782" s="25"/>
      <c r="Z782" s="22"/>
      <c r="AA782" s="13"/>
      <c r="AB782" s="13"/>
      <c r="AC782" s="13"/>
      <c r="AD782" s="13"/>
    </row>
    <row r="783" ht="12.75" customHeight="1">
      <c r="A783" s="13"/>
      <c r="B783" s="15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68"/>
      <c r="N783" s="13"/>
      <c r="O783" s="69"/>
      <c r="P783" s="13"/>
      <c r="Q783" s="13"/>
      <c r="R783" s="13"/>
      <c r="S783" s="13"/>
      <c r="T783" s="25"/>
      <c r="U783" s="25"/>
      <c r="V783" s="25"/>
      <c r="W783" s="70"/>
      <c r="X783" s="25"/>
      <c r="Y783" s="25"/>
      <c r="Z783" s="22"/>
      <c r="AA783" s="13"/>
      <c r="AB783" s="13"/>
      <c r="AC783" s="13"/>
      <c r="AD783" s="13"/>
    </row>
    <row r="784" ht="12.75" customHeight="1">
      <c r="A784" s="13"/>
      <c r="B784" s="15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68"/>
      <c r="N784" s="13"/>
      <c r="O784" s="69"/>
      <c r="P784" s="13"/>
      <c r="Q784" s="13"/>
      <c r="R784" s="13"/>
      <c r="S784" s="13"/>
      <c r="T784" s="25"/>
      <c r="U784" s="25"/>
      <c r="V784" s="25"/>
      <c r="W784" s="70"/>
      <c r="X784" s="25"/>
      <c r="Y784" s="25"/>
      <c r="Z784" s="22"/>
      <c r="AA784" s="13"/>
      <c r="AB784" s="13"/>
      <c r="AC784" s="13"/>
      <c r="AD784" s="13"/>
    </row>
    <row r="785" ht="12.75" customHeight="1">
      <c r="A785" s="13"/>
      <c r="B785" s="15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68"/>
      <c r="N785" s="13"/>
      <c r="O785" s="69"/>
      <c r="P785" s="13"/>
      <c r="Q785" s="13"/>
      <c r="R785" s="13"/>
      <c r="S785" s="13"/>
      <c r="T785" s="25"/>
      <c r="U785" s="25"/>
      <c r="V785" s="25"/>
      <c r="W785" s="70"/>
      <c r="X785" s="25"/>
      <c r="Y785" s="25"/>
      <c r="Z785" s="22"/>
      <c r="AA785" s="13"/>
      <c r="AB785" s="13"/>
      <c r="AC785" s="13"/>
      <c r="AD785" s="13"/>
    </row>
    <row r="786" ht="12.75" customHeight="1">
      <c r="A786" s="13"/>
      <c r="B786" s="15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68"/>
      <c r="N786" s="13"/>
      <c r="O786" s="69"/>
      <c r="P786" s="13"/>
      <c r="Q786" s="13"/>
      <c r="R786" s="13"/>
      <c r="S786" s="13"/>
      <c r="T786" s="25"/>
      <c r="U786" s="25"/>
      <c r="V786" s="25"/>
      <c r="W786" s="70"/>
      <c r="X786" s="25"/>
      <c r="Y786" s="25"/>
      <c r="Z786" s="22"/>
      <c r="AA786" s="13"/>
      <c r="AB786" s="13"/>
      <c r="AC786" s="13"/>
      <c r="AD786" s="13"/>
    </row>
    <row r="787" ht="12.75" customHeight="1">
      <c r="A787" s="13"/>
      <c r="B787" s="15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68"/>
      <c r="N787" s="13"/>
      <c r="O787" s="69"/>
      <c r="P787" s="13"/>
      <c r="Q787" s="13"/>
      <c r="R787" s="13"/>
      <c r="S787" s="13"/>
      <c r="T787" s="25"/>
      <c r="U787" s="25"/>
      <c r="V787" s="25"/>
      <c r="W787" s="70"/>
      <c r="X787" s="25"/>
      <c r="Y787" s="25"/>
      <c r="Z787" s="22"/>
      <c r="AA787" s="13"/>
      <c r="AB787" s="13"/>
      <c r="AC787" s="13"/>
      <c r="AD787" s="13"/>
    </row>
    <row r="788" ht="12.75" customHeight="1">
      <c r="A788" s="13"/>
      <c r="B788" s="15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68"/>
      <c r="N788" s="13"/>
      <c r="O788" s="69"/>
      <c r="P788" s="13"/>
      <c r="Q788" s="13"/>
      <c r="R788" s="13"/>
      <c r="S788" s="13"/>
      <c r="T788" s="25"/>
      <c r="U788" s="25"/>
      <c r="V788" s="25"/>
      <c r="W788" s="70"/>
      <c r="X788" s="25"/>
      <c r="Y788" s="25"/>
      <c r="Z788" s="22"/>
      <c r="AA788" s="13"/>
      <c r="AB788" s="13"/>
      <c r="AC788" s="13"/>
      <c r="AD788" s="13"/>
    </row>
    <row r="789" ht="12.75" customHeight="1">
      <c r="A789" s="13"/>
      <c r="B789" s="15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68"/>
      <c r="N789" s="13"/>
      <c r="O789" s="69"/>
      <c r="P789" s="13"/>
      <c r="Q789" s="13"/>
      <c r="R789" s="13"/>
      <c r="S789" s="13"/>
      <c r="T789" s="25"/>
      <c r="U789" s="25"/>
      <c r="V789" s="25"/>
      <c r="W789" s="70"/>
      <c r="X789" s="25"/>
      <c r="Y789" s="25"/>
      <c r="Z789" s="22"/>
      <c r="AA789" s="13"/>
      <c r="AB789" s="13"/>
      <c r="AC789" s="13"/>
      <c r="AD789" s="13"/>
    </row>
    <row r="790" ht="12.75" customHeight="1">
      <c r="A790" s="13"/>
      <c r="B790" s="15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68"/>
      <c r="N790" s="13"/>
      <c r="O790" s="69"/>
      <c r="P790" s="13"/>
      <c r="Q790" s="13"/>
      <c r="R790" s="13"/>
      <c r="S790" s="13"/>
      <c r="T790" s="25"/>
      <c r="U790" s="25"/>
      <c r="V790" s="25"/>
      <c r="W790" s="70"/>
      <c r="X790" s="25"/>
      <c r="Y790" s="25"/>
      <c r="Z790" s="22"/>
      <c r="AA790" s="13"/>
      <c r="AB790" s="13"/>
      <c r="AC790" s="13"/>
      <c r="AD790" s="13"/>
    </row>
    <row r="791" ht="12.75" customHeight="1">
      <c r="A791" s="13"/>
      <c r="B791" s="15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68"/>
      <c r="N791" s="13"/>
      <c r="O791" s="69"/>
      <c r="P791" s="13"/>
      <c r="Q791" s="13"/>
      <c r="R791" s="13"/>
      <c r="S791" s="13"/>
      <c r="T791" s="25"/>
      <c r="U791" s="25"/>
      <c r="V791" s="25"/>
      <c r="W791" s="70"/>
      <c r="X791" s="25"/>
      <c r="Y791" s="25"/>
      <c r="Z791" s="22"/>
      <c r="AA791" s="13"/>
      <c r="AB791" s="13"/>
      <c r="AC791" s="13"/>
      <c r="AD791" s="13"/>
    </row>
    <row r="792" ht="12.75" customHeight="1">
      <c r="A792" s="13"/>
      <c r="B792" s="15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68"/>
      <c r="N792" s="13"/>
      <c r="O792" s="69"/>
      <c r="P792" s="13"/>
      <c r="Q792" s="13"/>
      <c r="R792" s="13"/>
      <c r="S792" s="13"/>
      <c r="T792" s="25"/>
      <c r="U792" s="25"/>
      <c r="V792" s="25"/>
      <c r="W792" s="70"/>
      <c r="X792" s="25"/>
      <c r="Y792" s="25"/>
      <c r="Z792" s="22"/>
      <c r="AA792" s="13"/>
      <c r="AB792" s="13"/>
      <c r="AC792" s="13"/>
      <c r="AD792" s="13"/>
    </row>
    <row r="793" ht="12.75" customHeight="1">
      <c r="A793" s="13"/>
      <c r="B793" s="15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68"/>
      <c r="N793" s="13"/>
      <c r="O793" s="69"/>
      <c r="P793" s="13"/>
      <c r="Q793" s="13"/>
      <c r="R793" s="13"/>
      <c r="S793" s="13"/>
      <c r="T793" s="25"/>
      <c r="U793" s="25"/>
      <c r="V793" s="25"/>
      <c r="W793" s="70"/>
      <c r="X793" s="25"/>
      <c r="Y793" s="25"/>
      <c r="Z793" s="22"/>
      <c r="AA793" s="13"/>
      <c r="AB793" s="13"/>
      <c r="AC793" s="13"/>
      <c r="AD793" s="13"/>
    </row>
    <row r="794" ht="12.75" customHeight="1">
      <c r="A794" s="13"/>
      <c r="B794" s="15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68"/>
      <c r="N794" s="13"/>
      <c r="O794" s="69"/>
      <c r="P794" s="13"/>
      <c r="Q794" s="13"/>
      <c r="R794" s="13"/>
      <c r="S794" s="13"/>
      <c r="T794" s="25"/>
      <c r="U794" s="25"/>
      <c r="V794" s="25"/>
      <c r="W794" s="70"/>
      <c r="X794" s="25"/>
      <c r="Y794" s="25"/>
      <c r="Z794" s="22"/>
      <c r="AA794" s="13"/>
      <c r="AB794" s="13"/>
      <c r="AC794" s="13"/>
      <c r="AD794" s="13"/>
    </row>
    <row r="795" ht="12.75" customHeight="1">
      <c r="A795" s="13"/>
      <c r="B795" s="15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68"/>
      <c r="N795" s="13"/>
      <c r="O795" s="69"/>
      <c r="P795" s="13"/>
      <c r="Q795" s="13"/>
      <c r="R795" s="13"/>
      <c r="S795" s="13"/>
      <c r="T795" s="25"/>
      <c r="U795" s="25"/>
      <c r="V795" s="25"/>
      <c r="W795" s="70"/>
      <c r="X795" s="25"/>
      <c r="Y795" s="25"/>
      <c r="Z795" s="22"/>
      <c r="AA795" s="13"/>
      <c r="AB795" s="13"/>
      <c r="AC795" s="13"/>
      <c r="AD795" s="13"/>
    </row>
    <row r="796" ht="12.75" customHeight="1">
      <c r="A796" s="13"/>
      <c r="B796" s="15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68"/>
      <c r="N796" s="13"/>
      <c r="O796" s="69"/>
      <c r="P796" s="13"/>
      <c r="Q796" s="13"/>
      <c r="R796" s="13"/>
      <c r="S796" s="13"/>
      <c r="T796" s="25"/>
      <c r="U796" s="25"/>
      <c r="V796" s="25"/>
      <c r="W796" s="70"/>
      <c r="X796" s="25"/>
      <c r="Y796" s="25"/>
      <c r="Z796" s="22"/>
      <c r="AA796" s="13"/>
      <c r="AB796" s="13"/>
      <c r="AC796" s="13"/>
      <c r="AD796" s="13"/>
    </row>
    <row r="797" ht="12.75" customHeight="1">
      <c r="A797" s="13"/>
      <c r="B797" s="15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68"/>
      <c r="N797" s="13"/>
      <c r="O797" s="69"/>
      <c r="P797" s="13"/>
      <c r="Q797" s="13"/>
      <c r="R797" s="13"/>
      <c r="S797" s="13"/>
      <c r="T797" s="25"/>
      <c r="U797" s="25"/>
      <c r="V797" s="25"/>
      <c r="W797" s="70"/>
      <c r="X797" s="25"/>
      <c r="Y797" s="25"/>
      <c r="Z797" s="22"/>
      <c r="AA797" s="13"/>
      <c r="AB797" s="13"/>
      <c r="AC797" s="13"/>
      <c r="AD797" s="13"/>
    </row>
    <row r="798" ht="12.75" customHeight="1">
      <c r="A798" s="13"/>
      <c r="B798" s="15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68"/>
      <c r="N798" s="13"/>
      <c r="O798" s="69"/>
      <c r="P798" s="13"/>
      <c r="Q798" s="13"/>
      <c r="R798" s="13"/>
      <c r="S798" s="13"/>
      <c r="T798" s="25"/>
      <c r="U798" s="25"/>
      <c r="V798" s="25"/>
      <c r="W798" s="70"/>
      <c r="X798" s="25"/>
      <c r="Y798" s="25"/>
      <c r="Z798" s="22"/>
      <c r="AA798" s="13"/>
      <c r="AB798" s="13"/>
      <c r="AC798" s="13"/>
      <c r="AD798" s="13"/>
    </row>
    <row r="799" ht="12.75" customHeight="1">
      <c r="A799" s="13"/>
      <c r="B799" s="15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68"/>
      <c r="N799" s="13"/>
      <c r="O799" s="69"/>
      <c r="P799" s="13"/>
      <c r="Q799" s="13"/>
      <c r="R799" s="13"/>
      <c r="S799" s="13"/>
      <c r="T799" s="25"/>
      <c r="U799" s="25"/>
      <c r="V799" s="25"/>
      <c r="W799" s="70"/>
      <c r="X799" s="25"/>
      <c r="Y799" s="25"/>
      <c r="Z799" s="22"/>
      <c r="AA799" s="13"/>
      <c r="AB799" s="13"/>
      <c r="AC799" s="13"/>
      <c r="AD799" s="13"/>
    </row>
    <row r="800" ht="12.75" customHeight="1">
      <c r="A800" s="13"/>
      <c r="B800" s="15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68"/>
      <c r="N800" s="13"/>
      <c r="O800" s="69"/>
      <c r="P800" s="13"/>
      <c r="Q800" s="13"/>
      <c r="R800" s="13"/>
      <c r="S800" s="13"/>
      <c r="T800" s="25"/>
      <c r="U800" s="25"/>
      <c r="V800" s="25"/>
      <c r="W800" s="70"/>
      <c r="X800" s="25"/>
      <c r="Y800" s="25"/>
      <c r="Z800" s="22"/>
      <c r="AA800" s="13"/>
      <c r="AB800" s="13"/>
      <c r="AC800" s="13"/>
      <c r="AD800" s="13"/>
    </row>
    <row r="801" ht="12.75" customHeight="1">
      <c r="A801" s="13"/>
      <c r="B801" s="15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68"/>
      <c r="N801" s="13"/>
      <c r="O801" s="69"/>
      <c r="P801" s="13"/>
      <c r="Q801" s="13"/>
      <c r="R801" s="13"/>
      <c r="S801" s="13"/>
      <c r="T801" s="25"/>
      <c r="U801" s="25"/>
      <c r="V801" s="25"/>
      <c r="W801" s="70"/>
      <c r="X801" s="25"/>
      <c r="Y801" s="25"/>
      <c r="Z801" s="22"/>
      <c r="AA801" s="13"/>
      <c r="AB801" s="13"/>
      <c r="AC801" s="13"/>
      <c r="AD801" s="13"/>
    </row>
    <row r="802" ht="12.75" customHeight="1">
      <c r="A802" s="13"/>
      <c r="B802" s="15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68"/>
      <c r="N802" s="13"/>
      <c r="O802" s="69"/>
      <c r="P802" s="13"/>
      <c r="Q802" s="13"/>
      <c r="R802" s="13"/>
      <c r="S802" s="13"/>
      <c r="T802" s="25"/>
      <c r="U802" s="25"/>
      <c r="V802" s="25"/>
      <c r="W802" s="70"/>
      <c r="X802" s="25"/>
      <c r="Y802" s="25"/>
      <c r="Z802" s="22"/>
      <c r="AA802" s="13"/>
      <c r="AB802" s="13"/>
      <c r="AC802" s="13"/>
      <c r="AD802" s="13"/>
    </row>
    <row r="803" ht="12.75" customHeight="1">
      <c r="A803" s="13"/>
      <c r="B803" s="15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68"/>
      <c r="N803" s="13"/>
      <c r="O803" s="69"/>
      <c r="P803" s="13"/>
      <c r="Q803" s="13"/>
      <c r="R803" s="13"/>
      <c r="S803" s="13"/>
      <c r="T803" s="25"/>
      <c r="U803" s="25"/>
      <c r="V803" s="25"/>
      <c r="W803" s="70"/>
      <c r="X803" s="25"/>
      <c r="Y803" s="25"/>
      <c r="Z803" s="22"/>
      <c r="AA803" s="13"/>
      <c r="AB803" s="13"/>
      <c r="AC803" s="13"/>
      <c r="AD803" s="13"/>
    </row>
    <row r="804" ht="12.75" customHeight="1">
      <c r="A804" s="13"/>
      <c r="B804" s="15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68"/>
      <c r="N804" s="13"/>
      <c r="O804" s="69"/>
      <c r="P804" s="13"/>
      <c r="Q804" s="13"/>
      <c r="R804" s="13"/>
      <c r="S804" s="13"/>
      <c r="T804" s="25"/>
      <c r="U804" s="25"/>
      <c r="V804" s="25"/>
      <c r="W804" s="70"/>
      <c r="X804" s="25"/>
      <c r="Y804" s="25"/>
      <c r="Z804" s="22"/>
      <c r="AA804" s="13"/>
      <c r="AB804" s="13"/>
      <c r="AC804" s="13"/>
      <c r="AD804" s="13"/>
    </row>
    <row r="805" ht="12.75" customHeight="1">
      <c r="A805" s="13"/>
      <c r="B805" s="15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68"/>
      <c r="N805" s="13"/>
      <c r="O805" s="69"/>
      <c r="P805" s="13"/>
      <c r="Q805" s="13"/>
      <c r="R805" s="13"/>
      <c r="S805" s="13"/>
      <c r="T805" s="25"/>
      <c r="U805" s="25"/>
      <c r="V805" s="25"/>
      <c r="W805" s="70"/>
      <c r="X805" s="25"/>
      <c r="Y805" s="25"/>
      <c r="Z805" s="22"/>
      <c r="AA805" s="13"/>
      <c r="AB805" s="13"/>
      <c r="AC805" s="13"/>
      <c r="AD805" s="13"/>
    </row>
    <row r="806" ht="12.75" customHeight="1">
      <c r="A806" s="13"/>
      <c r="B806" s="15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68"/>
      <c r="N806" s="13"/>
      <c r="O806" s="69"/>
      <c r="P806" s="13"/>
      <c r="Q806" s="13"/>
      <c r="R806" s="13"/>
      <c r="S806" s="13"/>
      <c r="T806" s="25"/>
      <c r="U806" s="25"/>
      <c r="V806" s="25"/>
      <c r="W806" s="70"/>
      <c r="X806" s="25"/>
      <c r="Y806" s="25"/>
      <c r="Z806" s="22"/>
      <c r="AA806" s="13"/>
      <c r="AB806" s="13"/>
      <c r="AC806" s="13"/>
      <c r="AD806" s="13"/>
    </row>
    <row r="807" ht="12.75" customHeight="1">
      <c r="A807" s="13"/>
      <c r="B807" s="15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68"/>
      <c r="N807" s="13"/>
      <c r="O807" s="69"/>
      <c r="P807" s="13"/>
      <c r="Q807" s="13"/>
      <c r="R807" s="13"/>
      <c r="S807" s="13"/>
      <c r="T807" s="25"/>
      <c r="U807" s="25"/>
      <c r="V807" s="25"/>
      <c r="W807" s="70"/>
      <c r="X807" s="25"/>
      <c r="Y807" s="25"/>
      <c r="Z807" s="22"/>
      <c r="AA807" s="13"/>
      <c r="AB807" s="13"/>
      <c r="AC807" s="13"/>
      <c r="AD807" s="13"/>
    </row>
    <row r="808" ht="12.75" customHeight="1">
      <c r="A808" s="13"/>
      <c r="B808" s="15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68"/>
      <c r="N808" s="13"/>
      <c r="O808" s="69"/>
      <c r="P808" s="13"/>
      <c r="Q808" s="13"/>
      <c r="R808" s="13"/>
      <c r="S808" s="13"/>
      <c r="T808" s="25"/>
      <c r="U808" s="25"/>
      <c r="V808" s="25"/>
      <c r="W808" s="70"/>
      <c r="X808" s="25"/>
      <c r="Y808" s="25"/>
      <c r="Z808" s="22"/>
      <c r="AA808" s="13"/>
      <c r="AB808" s="13"/>
      <c r="AC808" s="13"/>
      <c r="AD808" s="13"/>
    </row>
    <row r="809" ht="12.75" customHeight="1">
      <c r="A809" s="13"/>
      <c r="B809" s="15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68"/>
      <c r="N809" s="13"/>
      <c r="O809" s="69"/>
      <c r="P809" s="13"/>
      <c r="Q809" s="13"/>
      <c r="R809" s="13"/>
      <c r="S809" s="13"/>
      <c r="T809" s="25"/>
      <c r="U809" s="25"/>
      <c r="V809" s="25"/>
      <c r="W809" s="70"/>
      <c r="X809" s="25"/>
      <c r="Y809" s="25"/>
      <c r="Z809" s="22"/>
      <c r="AA809" s="13"/>
      <c r="AB809" s="13"/>
      <c r="AC809" s="13"/>
      <c r="AD809" s="13"/>
    </row>
    <row r="810" ht="12.75" customHeight="1">
      <c r="A810" s="13"/>
      <c r="B810" s="15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68"/>
      <c r="N810" s="13"/>
      <c r="O810" s="69"/>
      <c r="P810" s="13"/>
      <c r="Q810" s="13"/>
      <c r="R810" s="13"/>
      <c r="S810" s="13"/>
      <c r="T810" s="25"/>
      <c r="U810" s="25"/>
      <c r="V810" s="25"/>
      <c r="W810" s="70"/>
      <c r="X810" s="25"/>
      <c r="Y810" s="25"/>
      <c r="Z810" s="22"/>
      <c r="AA810" s="13"/>
      <c r="AB810" s="13"/>
      <c r="AC810" s="13"/>
      <c r="AD810" s="13"/>
    </row>
    <row r="811" ht="12.75" customHeight="1">
      <c r="A811" s="13"/>
      <c r="B811" s="15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68"/>
      <c r="N811" s="13"/>
      <c r="O811" s="69"/>
      <c r="P811" s="13"/>
      <c r="Q811" s="13"/>
      <c r="R811" s="13"/>
      <c r="S811" s="13"/>
      <c r="T811" s="25"/>
      <c r="U811" s="25"/>
      <c r="V811" s="25"/>
      <c r="W811" s="70"/>
      <c r="X811" s="25"/>
      <c r="Y811" s="25"/>
      <c r="Z811" s="22"/>
      <c r="AA811" s="13"/>
      <c r="AB811" s="13"/>
      <c r="AC811" s="13"/>
      <c r="AD811" s="13"/>
    </row>
    <row r="812" ht="12.75" customHeight="1">
      <c r="A812" s="13"/>
      <c r="B812" s="15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68"/>
      <c r="N812" s="13"/>
      <c r="O812" s="69"/>
      <c r="P812" s="13"/>
      <c r="Q812" s="13"/>
      <c r="R812" s="13"/>
      <c r="S812" s="13"/>
      <c r="T812" s="25"/>
      <c r="U812" s="25"/>
      <c r="V812" s="25"/>
      <c r="W812" s="70"/>
      <c r="X812" s="25"/>
      <c r="Y812" s="25"/>
      <c r="Z812" s="22"/>
      <c r="AA812" s="13"/>
      <c r="AB812" s="13"/>
      <c r="AC812" s="13"/>
      <c r="AD812" s="13"/>
    </row>
    <row r="813" ht="12.75" customHeight="1">
      <c r="A813" s="13"/>
      <c r="B813" s="15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68"/>
      <c r="N813" s="13"/>
      <c r="O813" s="69"/>
      <c r="P813" s="13"/>
      <c r="Q813" s="13"/>
      <c r="R813" s="13"/>
      <c r="S813" s="13"/>
      <c r="T813" s="25"/>
      <c r="U813" s="25"/>
      <c r="V813" s="25"/>
      <c r="W813" s="70"/>
      <c r="X813" s="25"/>
      <c r="Y813" s="25"/>
      <c r="Z813" s="22"/>
      <c r="AA813" s="13"/>
      <c r="AB813" s="13"/>
      <c r="AC813" s="13"/>
      <c r="AD813" s="13"/>
    </row>
    <row r="814" ht="12.75" customHeight="1">
      <c r="A814" s="13"/>
      <c r="B814" s="15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68"/>
      <c r="N814" s="13"/>
      <c r="O814" s="69"/>
      <c r="P814" s="13"/>
      <c r="Q814" s="13"/>
      <c r="R814" s="13"/>
      <c r="S814" s="13"/>
      <c r="T814" s="25"/>
      <c r="U814" s="25"/>
      <c r="V814" s="25"/>
      <c r="W814" s="70"/>
      <c r="X814" s="25"/>
      <c r="Y814" s="25"/>
      <c r="Z814" s="22"/>
      <c r="AA814" s="13"/>
      <c r="AB814" s="13"/>
      <c r="AC814" s="13"/>
      <c r="AD814" s="13"/>
    </row>
    <row r="815" ht="12.75" customHeight="1">
      <c r="A815" s="13"/>
      <c r="B815" s="15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68"/>
      <c r="N815" s="13"/>
      <c r="O815" s="69"/>
      <c r="P815" s="13"/>
      <c r="Q815" s="13"/>
      <c r="R815" s="13"/>
      <c r="S815" s="13"/>
      <c r="T815" s="25"/>
      <c r="U815" s="25"/>
      <c r="V815" s="25"/>
      <c r="W815" s="70"/>
      <c r="X815" s="25"/>
      <c r="Y815" s="25"/>
      <c r="Z815" s="22"/>
      <c r="AA815" s="13"/>
      <c r="AB815" s="13"/>
      <c r="AC815" s="13"/>
      <c r="AD815" s="13"/>
    </row>
    <row r="816" ht="12.75" customHeight="1">
      <c r="A816" s="13"/>
      <c r="B816" s="15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68"/>
      <c r="N816" s="13"/>
      <c r="O816" s="69"/>
      <c r="P816" s="13"/>
      <c r="Q816" s="13"/>
      <c r="R816" s="13"/>
      <c r="S816" s="13"/>
      <c r="T816" s="25"/>
      <c r="U816" s="25"/>
      <c r="V816" s="25"/>
      <c r="W816" s="70"/>
      <c r="X816" s="25"/>
      <c r="Y816" s="25"/>
      <c r="Z816" s="22"/>
      <c r="AA816" s="13"/>
      <c r="AB816" s="13"/>
      <c r="AC816" s="13"/>
      <c r="AD816" s="13"/>
    </row>
    <row r="817" ht="12.75" customHeight="1">
      <c r="A817" s="13"/>
      <c r="B817" s="15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68"/>
      <c r="N817" s="13"/>
      <c r="O817" s="69"/>
      <c r="P817" s="13"/>
      <c r="Q817" s="13"/>
      <c r="R817" s="13"/>
      <c r="S817" s="13"/>
      <c r="T817" s="25"/>
      <c r="U817" s="25"/>
      <c r="V817" s="25"/>
      <c r="W817" s="70"/>
      <c r="X817" s="25"/>
      <c r="Y817" s="25"/>
      <c r="Z817" s="22"/>
      <c r="AA817" s="13"/>
      <c r="AB817" s="13"/>
      <c r="AC817" s="13"/>
      <c r="AD817" s="13"/>
    </row>
    <row r="818" ht="12.75" customHeight="1">
      <c r="A818" s="13"/>
      <c r="B818" s="15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68"/>
      <c r="N818" s="13"/>
      <c r="O818" s="69"/>
      <c r="P818" s="13"/>
      <c r="Q818" s="13"/>
      <c r="R818" s="13"/>
      <c r="S818" s="13"/>
      <c r="T818" s="25"/>
      <c r="U818" s="25"/>
      <c r="V818" s="25"/>
      <c r="W818" s="70"/>
      <c r="X818" s="25"/>
      <c r="Y818" s="25"/>
      <c r="Z818" s="22"/>
      <c r="AA818" s="13"/>
      <c r="AB818" s="13"/>
      <c r="AC818" s="13"/>
      <c r="AD818" s="13"/>
    </row>
    <row r="819" ht="12.75" customHeight="1">
      <c r="A819" s="13"/>
      <c r="B819" s="15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68"/>
      <c r="N819" s="13"/>
      <c r="O819" s="69"/>
      <c r="P819" s="13"/>
      <c r="Q819" s="13"/>
      <c r="R819" s="13"/>
      <c r="S819" s="13"/>
      <c r="T819" s="25"/>
      <c r="U819" s="25"/>
      <c r="V819" s="25"/>
      <c r="W819" s="70"/>
      <c r="X819" s="25"/>
      <c r="Y819" s="25"/>
      <c r="Z819" s="22"/>
      <c r="AA819" s="13"/>
      <c r="AB819" s="13"/>
      <c r="AC819" s="13"/>
      <c r="AD819" s="13"/>
    </row>
    <row r="820" ht="12.75" customHeight="1">
      <c r="A820" s="13"/>
      <c r="B820" s="15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68"/>
      <c r="N820" s="13"/>
      <c r="O820" s="69"/>
      <c r="P820" s="13"/>
      <c r="Q820" s="13"/>
      <c r="R820" s="13"/>
      <c r="S820" s="13"/>
      <c r="T820" s="25"/>
      <c r="U820" s="25"/>
      <c r="V820" s="25"/>
      <c r="W820" s="70"/>
      <c r="X820" s="25"/>
      <c r="Y820" s="25"/>
      <c r="Z820" s="22"/>
      <c r="AA820" s="13"/>
      <c r="AB820" s="13"/>
      <c r="AC820" s="13"/>
      <c r="AD820" s="13"/>
    </row>
    <row r="821" ht="12.75" customHeight="1">
      <c r="A821" s="13"/>
      <c r="B821" s="15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68"/>
      <c r="N821" s="13"/>
      <c r="O821" s="69"/>
      <c r="P821" s="13"/>
      <c r="Q821" s="13"/>
      <c r="R821" s="13"/>
      <c r="S821" s="13"/>
      <c r="T821" s="25"/>
      <c r="U821" s="25"/>
      <c r="V821" s="25"/>
      <c r="W821" s="70"/>
      <c r="X821" s="25"/>
      <c r="Y821" s="25"/>
      <c r="Z821" s="22"/>
      <c r="AA821" s="13"/>
      <c r="AB821" s="13"/>
      <c r="AC821" s="13"/>
      <c r="AD821" s="13"/>
    </row>
    <row r="822" ht="12.75" customHeight="1">
      <c r="A822" s="13"/>
      <c r="B822" s="15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68"/>
      <c r="N822" s="13"/>
      <c r="O822" s="69"/>
      <c r="P822" s="13"/>
      <c r="Q822" s="13"/>
      <c r="R822" s="13"/>
      <c r="S822" s="13"/>
      <c r="T822" s="25"/>
      <c r="U822" s="25"/>
      <c r="V822" s="25"/>
      <c r="W822" s="70"/>
      <c r="X822" s="25"/>
      <c r="Y822" s="25"/>
      <c r="Z822" s="22"/>
      <c r="AA822" s="13"/>
      <c r="AB822" s="13"/>
      <c r="AC822" s="13"/>
      <c r="AD822" s="13"/>
    </row>
    <row r="823" ht="12.75" customHeight="1">
      <c r="A823" s="13"/>
      <c r="B823" s="15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68"/>
      <c r="N823" s="13"/>
      <c r="O823" s="69"/>
      <c r="P823" s="13"/>
      <c r="Q823" s="13"/>
      <c r="R823" s="13"/>
      <c r="S823" s="13"/>
      <c r="T823" s="25"/>
      <c r="U823" s="25"/>
      <c r="V823" s="25"/>
      <c r="W823" s="70"/>
      <c r="X823" s="25"/>
      <c r="Y823" s="25"/>
      <c r="Z823" s="22"/>
      <c r="AA823" s="13"/>
      <c r="AB823" s="13"/>
      <c r="AC823" s="13"/>
      <c r="AD823" s="13"/>
    </row>
    <row r="824" ht="12.75" customHeight="1">
      <c r="A824" s="13"/>
      <c r="B824" s="15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68"/>
      <c r="N824" s="13"/>
      <c r="O824" s="69"/>
      <c r="P824" s="13"/>
      <c r="Q824" s="13"/>
      <c r="R824" s="13"/>
      <c r="S824" s="13"/>
      <c r="T824" s="25"/>
      <c r="U824" s="25"/>
      <c r="V824" s="25"/>
      <c r="W824" s="70"/>
      <c r="X824" s="25"/>
      <c r="Y824" s="25"/>
      <c r="Z824" s="22"/>
      <c r="AA824" s="13"/>
      <c r="AB824" s="13"/>
      <c r="AC824" s="13"/>
      <c r="AD824" s="13"/>
    </row>
    <row r="825" ht="12.75" customHeight="1">
      <c r="A825" s="13"/>
      <c r="B825" s="15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68"/>
      <c r="N825" s="13"/>
      <c r="O825" s="69"/>
      <c r="P825" s="13"/>
      <c r="Q825" s="13"/>
      <c r="R825" s="13"/>
      <c r="S825" s="13"/>
      <c r="T825" s="25"/>
      <c r="U825" s="25"/>
      <c r="V825" s="25"/>
      <c r="W825" s="70"/>
      <c r="X825" s="25"/>
      <c r="Y825" s="25"/>
      <c r="Z825" s="22"/>
      <c r="AA825" s="13"/>
      <c r="AB825" s="13"/>
      <c r="AC825" s="13"/>
      <c r="AD825" s="13"/>
    </row>
    <row r="826" ht="12.75" customHeight="1">
      <c r="A826" s="13"/>
      <c r="B826" s="15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68"/>
      <c r="N826" s="13"/>
      <c r="O826" s="69"/>
      <c r="P826" s="13"/>
      <c r="Q826" s="13"/>
      <c r="R826" s="13"/>
      <c r="S826" s="13"/>
      <c r="T826" s="25"/>
      <c r="U826" s="25"/>
      <c r="V826" s="25"/>
      <c r="W826" s="70"/>
      <c r="X826" s="25"/>
      <c r="Y826" s="25"/>
      <c r="Z826" s="22"/>
      <c r="AA826" s="13"/>
      <c r="AB826" s="13"/>
      <c r="AC826" s="13"/>
      <c r="AD826" s="13"/>
    </row>
    <row r="827" ht="12.75" customHeight="1">
      <c r="A827" s="13"/>
      <c r="B827" s="15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68"/>
      <c r="N827" s="13"/>
      <c r="O827" s="69"/>
      <c r="P827" s="13"/>
      <c r="Q827" s="13"/>
      <c r="R827" s="13"/>
      <c r="S827" s="13"/>
      <c r="T827" s="25"/>
      <c r="U827" s="25"/>
      <c r="V827" s="25"/>
      <c r="W827" s="70"/>
      <c r="X827" s="25"/>
      <c r="Y827" s="25"/>
      <c r="Z827" s="22"/>
      <c r="AA827" s="13"/>
      <c r="AB827" s="13"/>
      <c r="AC827" s="13"/>
      <c r="AD827" s="13"/>
    </row>
    <row r="828" ht="12.75" customHeight="1">
      <c r="A828" s="13"/>
      <c r="B828" s="15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68"/>
      <c r="N828" s="13"/>
      <c r="O828" s="69"/>
      <c r="P828" s="13"/>
      <c r="Q828" s="13"/>
      <c r="R828" s="13"/>
      <c r="S828" s="13"/>
      <c r="T828" s="25"/>
      <c r="U828" s="25"/>
      <c r="V828" s="25"/>
      <c r="W828" s="70"/>
      <c r="X828" s="25"/>
      <c r="Y828" s="25"/>
      <c r="Z828" s="22"/>
      <c r="AA828" s="13"/>
      <c r="AB828" s="13"/>
      <c r="AC828" s="13"/>
      <c r="AD828" s="13"/>
    </row>
    <row r="829" ht="12.75" customHeight="1">
      <c r="A829" s="13"/>
      <c r="B829" s="15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68"/>
      <c r="N829" s="13"/>
      <c r="O829" s="69"/>
      <c r="P829" s="13"/>
      <c r="Q829" s="13"/>
      <c r="R829" s="13"/>
      <c r="S829" s="13"/>
      <c r="T829" s="25"/>
      <c r="U829" s="25"/>
      <c r="V829" s="25"/>
      <c r="W829" s="70"/>
      <c r="X829" s="25"/>
      <c r="Y829" s="25"/>
      <c r="Z829" s="22"/>
      <c r="AA829" s="13"/>
      <c r="AB829" s="13"/>
      <c r="AC829" s="13"/>
      <c r="AD829" s="13"/>
    </row>
    <row r="830" ht="12.75" customHeight="1">
      <c r="A830" s="13"/>
      <c r="B830" s="15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68"/>
      <c r="N830" s="13"/>
      <c r="O830" s="69"/>
      <c r="P830" s="13"/>
      <c r="Q830" s="13"/>
      <c r="R830" s="13"/>
      <c r="S830" s="13"/>
      <c r="T830" s="25"/>
      <c r="U830" s="25"/>
      <c r="V830" s="25"/>
      <c r="W830" s="70"/>
      <c r="X830" s="25"/>
      <c r="Y830" s="25"/>
      <c r="Z830" s="22"/>
      <c r="AA830" s="13"/>
      <c r="AB830" s="13"/>
      <c r="AC830" s="13"/>
      <c r="AD830" s="13"/>
    </row>
    <row r="831" ht="12.75" customHeight="1">
      <c r="A831" s="13"/>
      <c r="B831" s="15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68"/>
      <c r="N831" s="13"/>
      <c r="O831" s="69"/>
      <c r="P831" s="13"/>
      <c r="Q831" s="13"/>
      <c r="R831" s="13"/>
      <c r="S831" s="13"/>
      <c r="T831" s="25"/>
      <c r="U831" s="25"/>
      <c r="V831" s="25"/>
      <c r="W831" s="70"/>
      <c r="X831" s="25"/>
      <c r="Y831" s="25"/>
      <c r="Z831" s="22"/>
      <c r="AA831" s="13"/>
      <c r="AB831" s="13"/>
      <c r="AC831" s="13"/>
      <c r="AD831" s="13"/>
    </row>
    <row r="832" ht="12.75" customHeight="1">
      <c r="A832" s="13"/>
      <c r="B832" s="15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68"/>
      <c r="N832" s="13"/>
      <c r="O832" s="69"/>
      <c r="P832" s="13"/>
      <c r="Q832" s="13"/>
      <c r="R832" s="13"/>
      <c r="S832" s="13"/>
      <c r="T832" s="25"/>
      <c r="U832" s="25"/>
      <c r="V832" s="25"/>
      <c r="W832" s="70"/>
      <c r="X832" s="25"/>
      <c r="Y832" s="25"/>
      <c r="Z832" s="22"/>
      <c r="AA832" s="13"/>
      <c r="AB832" s="13"/>
      <c r="AC832" s="13"/>
      <c r="AD832" s="13"/>
    </row>
    <row r="833" ht="12.75" customHeight="1">
      <c r="A833" s="13"/>
      <c r="B833" s="15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68"/>
      <c r="N833" s="13"/>
      <c r="O833" s="69"/>
      <c r="P833" s="13"/>
      <c r="Q833" s="13"/>
      <c r="R833" s="13"/>
      <c r="S833" s="13"/>
      <c r="T833" s="25"/>
      <c r="U833" s="25"/>
      <c r="V833" s="25"/>
      <c r="W833" s="70"/>
      <c r="X833" s="25"/>
      <c r="Y833" s="25"/>
      <c r="Z833" s="22"/>
      <c r="AA833" s="13"/>
      <c r="AB833" s="13"/>
      <c r="AC833" s="13"/>
      <c r="AD833" s="13"/>
    </row>
    <row r="834" ht="12.75" customHeight="1">
      <c r="A834" s="13"/>
      <c r="B834" s="15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68"/>
      <c r="N834" s="13"/>
      <c r="O834" s="69"/>
      <c r="P834" s="13"/>
      <c r="Q834" s="13"/>
      <c r="R834" s="13"/>
      <c r="S834" s="13"/>
      <c r="T834" s="25"/>
      <c r="U834" s="25"/>
      <c r="V834" s="25"/>
      <c r="W834" s="70"/>
      <c r="X834" s="25"/>
      <c r="Y834" s="25"/>
      <c r="Z834" s="22"/>
      <c r="AA834" s="13"/>
      <c r="AB834" s="13"/>
      <c r="AC834" s="13"/>
      <c r="AD834" s="13"/>
    </row>
    <row r="835" ht="12.75" customHeight="1">
      <c r="A835" s="13"/>
      <c r="B835" s="15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68"/>
      <c r="N835" s="13"/>
      <c r="O835" s="69"/>
      <c r="P835" s="13"/>
      <c r="Q835" s="13"/>
      <c r="R835" s="13"/>
      <c r="S835" s="13"/>
      <c r="T835" s="25"/>
      <c r="U835" s="25"/>
      <c r="V835" s="25"/>
      <c r="W835" s="70"/>
      <c r="X835" s="25"/>
      <c r="Y835" s="25"/>
      <c r="Z835" s="22"/>
      <c r="AA835" s="13"/>
      <c r="AB835" s="13"/>
      <c r="AC835" s="13"/>
      <c r="AD835" s="13"/>
    </row>
    <row r="836" ht="12.75" customHeight="1">
      <c r="A836" s="13"/>
      <c r="B836" s="15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68"/>
      <c r="N836" s="13"/>
      <c r="O836" s="69"/>
      <c r="P836" s="13"/>
      <c r="Q836" s="13"/>
      <c r="R836" s="13"/>
      <c r="S836" s="13"/>
      <c r="T836" s="25"/>
      <c r="U836" s="25"/>
      <c r="V836" s="25"/>
      <c r="W836" s="70"/>
      <c r="X836" s="25"/>
      <c r="Y836" s="25"/>
      <c r="Z836" s="22"/>
      <c r="AA836" s="13"/>
      <c r="AB836" s="13"/>
      <c r="AC836" s="13"/>
      <c r="AD836" s="13"/>
    </row>
    <row r="837" ht="12.75" customHeight="1">
      <c r="A837" s="13"/>
      <c r="B837" s="15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68"/>
      <c r="N837" s="13"/>
      <c r="O837" s="69"/>
      <c r="P837" s="13"/>
      <c r="Q837" s="13"/>
      <c r="R837" s="13"/>
      <c r="S837" s="13"/>
      <c r="T837" s="25"/>
      <c r="U837" s="25"/>
      <c r="V837" s="25"/>
      <c r="W837" s="70"/>
      <c r="X837" s="25"/>
      <c r="Y837" s="25"/>
      <c r="Z837" s="22"/>
      <c r="AA837" s="13"/>
      <c r="AB837" s="13"/>
      <c r="AC837" s="13"/>
      <c r="AD837" s="13"/>
    </row>
    <row r="838" ht="12.75" customHeight="1">
      <c r="A838" s="13"/>
      <c r="B838" s="15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68"/>
      <c r="N838" s="13"/>
      <c r="O838" s="69"/>
      <c r="P838" s="13"/>
      <c r="Q838" s="13"/>
      <c r="R838" s="13"/>
      <c r="S838" s="13"/>
      <c r="T838" s="25"/>
      <c r="U838" s="25"/>
      <c r="V838" s="25"/>
      <c r="W838" s="70"/>
      <c r="X838" s="25"/>
      <c r="Y838" s="25"/>
      <c r="Z838" s="22"/>
      <c r="AA838" s="13"/>
      <c r="AB838" s="13"/>
      <c r="AC838" s="13"/>
      <c r="AD838" s="13"/>
    </row>
    <row r="839" ht="12.75" customHeight="1">
      <c r="A839" s="13"/>
      <c r="B839" s="15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68"/>
      <c r="N839" s="13"/>
      <c r="O839" s="69"/>
      <c r="P839" s="13"/>
      <c r="Q839" s="13"/>
      <c r="R839" s="13"/>
      <c r="S839" s="13"/>
      <c r="T839" s="25"/>
      <c r="U839" s="25"/>
      <c r="V839" s="25"/>
      <c r="W839" s="70"/>
      <c r="X839" s="25"/>
      <c r="Y839" s="25"/>
      <c r="Z839" s="22"/>
      <c r="AA839" s="13"/>
      <c r="AB839" s="13"/>
      <c r="AC839" s="13"/>
      <c r="AD839" s="13"/>
    </row>
    <row r="840" ht="12.75" customHeight="1">
      <c r="A840" s="13"/>
      <c r="B840" s="15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68"/>
      <c r="N840" s="13"/>
      <c r="O840" s="69"/>
      <c r="P840" s="13"/>
      <c r="Q840" s="13"/>
      <c r="R840" s="13"/>
      <c r="S840" s="13"/>
      <c r="T840" s="25"/>
      <c r="U840" s="25"/>
      <c r="V840" s="25"/>
      <c r="W840" s="70"/>
      <c r="X840" s="25"/>
      <c r="Y840" s="25"/>
      <c r="Z840" s="22"/>
      <c r="AA840" s="13"/>
      <c r="AB840" s="13"/>
      <c r="AC840" s="13"/>
      <c r="AD840" s="13"/>
    </row>
    <row r="841" ht="12.75" customHeight="1">
      <c r="A841" s="13"/>
      <c r="B841" s="15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68"/>
      <c r="N841" s="13"/>
      <c r="O841" s="69"/>
      <c r="P841" s="13"/>
      <c r="Q841" s="13"/>
      <c r="R841" s="13"/>
      <c r="S841" s="13"/>
      <c r="T841" s="25"/>
      <c r="U841" s="25"/>
      <c r="V841" s="25"/>
      <c r="W841" s="70"/>
      <c r="X841" s="25"/>
      <c r="Y841" s="25"/>
      <c r="Z841" s="22"/>
      <c r="AA841" s="13"/>
      <c r="AB841" s="13"/>
      <c r="AC841" s="13"/>
      <c r="AD841" s="13"/>
    </row>
    <row r="842" ht="12.75" customHeight="1">
      <c r="A842" s="13"/>
      <c r="B842" s="15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68"/>
      <c r="N842" s="13"/>
      <c r="O842" s="69"/>
      <c r="P842" s="13"/>
      <c r="Q842" s="13"/>
      <c r="R842" s="13"/>
      <c r="S842" s="13"/>
      <c r="T842" s="25"/>
      <c r="U842" s="25"/>
      <c r="V842" s="25"/>
      <c r="W842" s="70"/>
      <c r="X842" s="25"/>
      <c r="Y842" s="25"/>
      <c r="Z842" s="22"/>
      <c r="AA842" s="13"/>
      <c r="AB842" s="13"/>
      <c r="AC842" s="13"/>
      <c r="AD842" s="13"/>
    </row>
    <row r="843" ht="12.75" customHeight="1">
      <c r="A843" s="13"/>
      <c r="B843" s="15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68"/>
      <c r="N843" s="13"/>
      <c r="O843" s="69"/>
      <c r="P843" s="13"/>
      <c r="Q843" s="13"/>
      <c r="R843" s="13"/>
      <c r="S843" s="13"/>
      <c r="T843" s="25"/>
      <c r="U843" s="25"/>
      <c r="V843" s="25"/>
      <c r="W843" s="70"/>
      <c r="X843" s="25"/>
      <c r="Y843" s="25"/>
      <c r="Z843" s="22"/>
      <c r="AA843" s="13"/>
      <c r="AB843" s="13"/>
      <c r="AC843" s="13"/>
      <c r="AD843" s="13"/>
    </row>
    <row r="844" ht="12.75" customHeight="1">
      <c r="A844" s="13"/>
      <c r="B844" s="15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68"/>
      <c r="N844" s="13"/>
      <c r="O844" s="69"/>
      <c r="P844" s="13"/>
      <c r="Q844" s="13"/>
      <c r="R844" s="13"/>
      <c r="S844" s="13"/>
      <c r="T844" s="25"/>
      <c r="U844" s="25"/>
      <c r="V844" s="25"/>
      <c r="W844" s="70"/>
      <c r="X844" s="25"/>
      <c r="Y844" s="25"/>
      <c r="Z844" s="22"/>
      <c r="AA844" s="13"/>
      <c r="AB844" s="13"/>
      <c r="AC844" s="13"/>
      <c r="AD844" s="13"/>
    </row>
    <row r="845" ht="12.75" customHeight="1">
      <c r="A845" s="13"/>
      <c r="B845" s="15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68"/>
      <c r="N845" s="13"/>
      <c r="O845" s="69"/>
      <c r="P845" s="13"/>
      <c r="Q845" s="13"/>
      <c r="R845" s="13"/>
      <c r="S845" s="13"/>
      <c r="T845" s="25"/>
      <c r="U845" s="25"/>
      <c r="V845" s="25"/>
      <c r="W845" s="70"/>
      <c r="X845" s="25"/>
      <c r="Y845" s="25"/>
      <c r="Z845" s="22"/>
      <c r="AA845" s="13"/>
      <c r="AB845" s="13"/>
      <c r="AC845" s="13"/>
      <c r="AD845" s="13"/>
    </row>
    <row r="846" ht="12.75" customHeight="1">
      <c r="A846" s="13"/>
      <c r="B846" s="15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68"/>
      <c r="N846" s="13"/>
      <c r="O846" s="69"/>
      <c r="P846" s="13"/>
      <c r="Q846" s="13"/>
      <c r="R846" s="13"/>
      <c r="S846" s="13"/>
      <c r="T846" s="25"/>
      <c r="U846" s="25"/>
      <c r="V846" s="25"/>
      <c r="W846" s="70"/>
      <c r="X846" s="25"/>
      <c r="Y846" s="25"/>
      <c r="Z846" s="22"/>
      <c r="AA846" s="13"/>
      <c r="AB846" s="13"/>
      <c r="AC846" s="13"/>
      <c r="AD846" s="13"/>
    </row>
    <row r="847" ht="12.75" customHeight="1">
      <c r="A847" s="13"/>
      <c r="B847" s="15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68"/>
      <c r="N847" s="13"/>
      <c r="O847" s="69"/>
      <c r="P847" s="13"/>
      <c r="Q847" s="13"/>
      <c r="R847" s="13"/>
      <c r="S847" s="13"/>
      <c r="T847" s="25"/>
      <c r="U847" s="25"/>
      <c r="V847" s="25"/>
      <c r="W847" s="70"/>
      <c r="X847" s="25"/>
      <c r="Y847" s="25"/>
      <c r="Z847" s="22"/>
      <c r="AA847" s="13"/>
      <c r="AB847" s="13"/>
      <c r="AC847" s="13"/>
      <c r="AD847" s="13"/>
    </row>
    <row r="848" ht="12.75" customHeight="1">
      <c r="A848" s="13"/>
      <c r="B848" s="15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68"/>
      <c r="N848" s="13"/>
      <c r="O848" s="69"/>
      <c r="P848" s="13"/>
      <c r="Q848" s="13"/>
      <c r="R848" s="13"/>
      <c r="S848" s="13"/>
      <c r="T848" s="25"/>
      <c r="U848" s="25"/>
      <c r="V848" s="25"/>
      <c r="W848" s="70"/>
      <c r="X848" s="25"/>
      <c r="Y848" s="25"/>
      <c r="Z848" s="22"/>
      <c r="AA848" s="13"/>
      <c r="AB848" s="13"/>
      <c r="AC848" s="13"/>
      <c r="AD848" s="13"/>
    </row>
    <row r="849" ht="12.75" customHeight="1">
      <c r="A849" s="13"/>
      <c r="B849" s="15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68"/>
      <c r="N849" s="13"/>
      <c r="O849" s="69"/>
      <c r="P849" s="13"/>
      <c r="Q849" s="13"/>
      <c r="R849" s="13"/>
      <c r="S849" s="13"/>
      <c r="T849" s="25"/>
      <c r="U849" s="25"/>
      <c r="V849" s="25"/>
      <c r="W849" s="70"/>
      <c r="X849" s="25"/>
      <c r="Y849" s="25"/>
      <c r="Z849" s="22"/>
      <c r="AA849" s="13"/>
      <c r="AB849" s="13"/>
      <c r="AC849" s="13"/>
      <c r="AD849" s="13"/>
    </row>
    <row r="850" ht="12.75" customHeight="1">
      <c r="A850" s="13"/>
      <c r="B850" s="15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68"/>
      <c r="N850" s="13"/>
      <c r="O850" s="69"/>
      <c r="P850" s="13"/>
      <c r="Q850" s="13"/>
      <c r="R850" s="13"/>
      <c r="S850" s="13"/>
      <c r="T850" s="25"/>
      <c r="U850" s="25"/>
      <c r="V850" s="25"/>
      <c r="W850" s="70"/>
      <c r="X850" s="25"/>
      <c r="Y850" s="25"/>
      <c r="Z850" s="22"/>
      <c r="AA850" s="13"/>
      <c r="AB850" s="13"/>
      <c r="AC850" s="13"/>
      <c r="AD850" s="13"/>
    </row>
    <row r="851" ht="12.75" customHeight="1">
      <c r="A851" s="13"/>
      <c r="B851" s="15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68"/>
      <c r="N851" s="13"/>
      <c r="O851" s="69"/>
      <c r="P851" s="13"/>
      <c r="Q851" s="13"/>
      <c r="R851" s="13"/>
      <c r="S851" s="13"/>
      <c r="T851" s="25"/>
      <c r="U851" s="25"/>
      <c r="V851" s="25"/>
      <c r="W851" s="70"/>
      <c r="X851" s="25"/>
      <c r="Y851" s="25"/>
      <c r="Z851" s="22"/>
      <c r="AA851" s="13"/>
      <c r="AB851" s="13"/>
      <c r="AC851" s="13"/>
      <c r="AD851" s="13"/>
    </row>
    <row r="852" ht="12.75" customHeight="1">
      <c r="A852" s="13"/>
      <c r="B852" s="15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68"/>
      <c r="N852" s="13"/>
      <c r="O852" s="69"/>
      <c r="P852" s="13"/>
      <c r="Q852" s="13"/>
      <c r="R852" s="13"/>
      <c r="S852" s="13"/>
      <c r="T852" s="25"/>
      <c r="U852" s="25"/>
      <c r="V852" s="25"/>
      <c r="W852" s="70"/>
      <c r="X852" s="25"/>
      <c r="Y852" s="25"/>
      <c r="Z852" s="22"/>
      <c r="AA852" s="13"/>
      <c r="AB852" s="13"/>
      <c r="AC852" s="13"/>
      <c r="AD852" s="13"/>
    </row>
    <row r="853" ht="12.75" customHeight="1">
      <c r="A853" s="13"/>
      <c r="B853" s="15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68"/>
      <c r="N853" s="13"/>
      <c r="O853" s="69"/>
      <c r="P853" s="13"/>
      <c r="Q853" s="13"/>
      <c r="R853" s="13"/>
      <c r="S853" s="13"/>
      <c r="T853" s="25"/>
      <c r="U853" s="25"/>
      <c r="V853" s="25"/>
      <c r="W853" s="70"/>
      <c r="X853" s="25"/>
      <c r="Y853" s="25"/>
      <c r="Z853" s="22"/>
      <c r="AA853" s="13"/>
      <c r="AB853" s="13"/>
      <c r="AC853" s="13"/>
      <c r="AD853" s="13"/>
    </row>
    <row r="854" ht="12.75" customHeight="1">
      <c r="A854" s="13"/>
      <c r="B854" s="15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68"/>
      <c r="N854" s="13"/>
      <c r="O854" s="69"/>
      <c r="P854" s="13"/>
      <c r="Q854" s="13"/>
      <c r="R854" s="13"/>
      <c r="S854" s="13"/>
      <c r="T854" s="25"/>
      <c r="U854" s="25"/>
      <c r="V854" s="25"/>
      <c r="W854" s="70"/>
      <c r="X854" s="25"/>
      <c r="Y854" s="25"/>
      <c r="Z854" s="22"/>
      <c r="AA854" s="13"/>
      <c r="AB854" s="13"/>
      <c r="AC854" s="13"/>
      <c r="AD854" s="13"/>
    </row>
    <row r="855" ht="12.75" customHeight="1">
      <c r="A855" s="13"/>
      <c r="B855" s="15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68"/>
      <c r="N855" s="13"/>
      <c r="O855" s="69"/>
      <c r="P855" s="13"/>
      <c r="Q855" s="13"/>
      <c r="R855" s="13"/>
      <c r="S855" s="13"/>
      <c r="T855" s="25"/>
      <c r="U855" s="25"/>
      <c r="V855" s="25"/>
      <c r="W855" s="70"/>
      <c r="X855" s="25"/>
      <c r="Y855" s="25"/>
      <c r="Z855" s="22"/>
      <c r="AA855" s="13"/>
      <c r="AB855" s="13"/>
      <c r="AC855" s="13"/>
      <c r="AD855" s="13"/>
    </row>
    <row r="856" ht="12.75" customHeight="1">
      <c r="A856" s="13"/>
      <c r="B856" s="15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68"/>
      <c r="N856" s="13"/>
      <c r="O856" s="69"/>
      <c r="P856" s="13"/>
      <c r="Q856" s="13"/>
      <c r="R856" s="13"/>
      <c r="S856" s="13"/>
      <c r="T856" s="25"/>
      <c r="U856" s="25"/>
      <c r="V856" s="25"/>
      <c r="W856" s="70"/>
      <c r="X856" s="25"/>
      <c r="Y856" s="25"/>
      <c r="Z856" s="22"/>
      <c r="AA856" s="13"/>
      <c r="AB856" s="13"/>
      <c r="AC856" s="13"/>
      <c r="AD856" s="13"/>
    </row>
    <row r="857" ht="12.75" customHeight="1">
      <c r="A857" s="13"/>
      <c r="B857" s="15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68"/>
      <c r="N857" s="13"/>
      <c r="O857" s="69"/>
      <c r="P857" s="13"/>
      <c r="Q857" s="13"/>
      <c r="R857" s="13"/>
      <c r="S857" s="13"/>
      <c r="T857" s="25"/>
      <c r="U857" s="25"/>
      <c r="V857" s="25"/>
      <c r="W857" s="70"/>
      <c r="X857" s="25"/>
      <c r="Y857" s="25"/>
      <c r="Z857" s="22"/>
      <c r="AA857" s="13"/>
      <c r="AB857" s="13"/>
      <c r="AC857" s="13"/>
      <c r="AD857" s="13"/>
    </row>
    <row r="858" ht="12.75" customHeight="1">
      <c r="A858" s="13"/>
      <c r="B858" s="15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68"/>
      <c r="N858" s="13"/>
      <c r="O858" s="69"/>
      <c r="P858" s="13"/>
      <c r="Q858" s="13"/>
      <c r="R858" s="13"/>
      <c r="S858" s="13"/>
      <c r="T858" s="25"/>
      <c r="U858" s="25"/>
      <c r="V858" s="25"/>
      <c r="W858" s="70"/>
      <c r="X858" s="25"/>
      <c r="Y858" s="25"/>
      <c r="Z858" s="22"/>
      <c r="AA858" s="13"/>
      <c r="AB858" s="13"/>
      <c r="AC858" s="13"/>
      <c r="AD858" s="13"/>
    </row>
    <row r="859" ht="12.75" customHeight="1">
      <c r="A859" s="13"/>
      <c r="B859" s="15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68"/>
      <c r="N859" s="13"/>
      <c r="O859" s="69"/>
      <c r="P859" s="13"/>
      <c r="Q859" s="13"/>
      <c r="R859" s="13"/>
      <c r="S859" s="13"/>
      <c r="T859" s="25"/>
      <c r="U859" s="25"/>
      <c r="V859" s="25"/>
      <c r="W859" s="70"/>
      <c r="X859" s="25"/>
      <c r="Y859" s="25"/>
      <c r="Z859" s="22"/>
      <c r="AA859" s="13"/>
      <c r="AB859" s="13"/>
      <c r="AC859" s="13"/>
      <c r="AD859" s="13"/>
    </row>
    <row r="860" ht="12.75" customHeight="1">
      <c r="A860" s="13"/>
      <c r="B860" s="15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68"/>
      <c r="N860" s="13"/>
      <c r="O860" s="69"/>
      <c r="P860" s="13"/>
      <c r="Q860" s="13"/>
      <c r="R860" s="13"/>
      <c r="S860" s="13"/>
      <c r="T860" s="25"/>
      <c r="U860" s="25"/>
      <c r="V860" s="25"/>
      <c r="W860" s="70"/>
      <c r="X860" s="25"/>
      <c r="Y860" s="25"/>
      <c r="Z860" s="22"/>
      <c r="AA860" s="13"/>
      <c r="AB860" s="13"/>
      <c r="AC860" s="13"/>
      <c r="AD860" s="13"/>
    </row>
    <row r="861" ht="12.75" customHeight="1">
      <c r="A861" s="13"/>
      <c r="B861" s="15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68"/>
      <c r="N861" s="13"/>
      <c r="O861" s="69"/>
      <c r="P861" s="13"/>
      <c r="Q861" s="13"/>
      <c r="R861" s="13"/>
      <c r="S861" s="13"/>
      <c r="T861" s="25"/>
      <c r="U861" s="25"/>
      <c r="V861" s="25"/>
      <c r="W861" s="70"/>
      <c r="X861" s="25"/>
      <c r="Y861" s="25"/>
      <c r="Z861" s="22"/>
      <c r="AA861" s="13"/>
      <c r="AB861" s="13"/>
      <c r="AC861" s="13"/>
      <c r="AD861" s="13"/>
    </row>
    <row r="862" ht="12.75" customHeight="1">
      <c r="A862" s="13"/>
      <c r="B862" s="15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68"/>
      <c r="N862" s="13"/>
      <c r="O862" s="69"/>
      <c r="P862" s="13"/>
      <c r="Q862" s="13"/>
      <c r="R862" s="13"/>
      <c r="S862" s="13"/>
      <c r="T862" s="25"/>
      <c r="U862" s="25"/>
      <c r="V862" s="25"/>
      <c r="W862" s="70"/>
      <c r="X862" s="25"/>
      <c r="Y862" s="25"/>
      <c r="Z862" s="22"/>
      <c r="AA862" s="13"/>
      <c r="AB862" s="13"/>
      <c r="AC862" s="13"/>
      <c r="AD862" s="13"/>
    </row>
    <row r="863" ht="12.75" customHeight="1">
      <c r="A863" s="13"/>
      <c r="B863" s="15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68"/>
      <c r="N863" s="13"/>
      <c r="O863" s="69"/>
      <c r="P863" s="13"/>
      <c r="Q863" s="13"/>
      <c r="R863" s="13"/>
      <c r="S863" s="13"/>
      <c r="T863" s="25"/>
      <c r="U863" s="25"/>
      <c r="V863" s="25"/>
      <c r="W863" s="70"/>
      <c r="X863" s="25"/>
      <c r="Y863" s="25"/>
      <c r="Z863" s="22"/>
      <c r="AA863" s="13"/>
      <c r="AB863" s="13"/>
      <c r="AC863" s="13"/>
      <c r="AD863" s="13"/>
    </row>
    <row r="864" ht="12.75" customHeight="1">
      <c r="A864" s="13"/>
      <c r="B864" s="15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68"/>
      <c r="N864" s="13"/>
      <c r="O864" s="69"/>
      <c r="P864" s="13"/>
      <c r="Q864" s="13"/>
      <c r="R864" s="13"/>
      <c r="S864" s="13"/>
      <c r="T864" s="25"/>
      <c r="U864" s="25"/>
      <c r="V864" s="25"/>
      <c r="W864" s="70"/>
      <c r="X864" s="25"/>
      <c r="Y864" s="25"/>
      <c r="Z864" s="22"/>
      <c r="AA864" s="13"/>
      <c r="AB864" s="13"/>
      <c r="AC864" s="13"/>
      <c r="AD864" s="13"/>
    </row>
    <row r="865" ht="12.75" customHeight="1">
      <c r="A865" s="13"/>
      <c r="B865" s="15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68"/>
      <c r="N865" s="13"/>
      <c r="O865" s="69"/>
      <c r="P865" s="13"/>
      <c r="Q865" s="13"/>
      <c r="R865" s="13"/>
      <c r="S865" s="13"/>
      <c r="T865" s="25"/>
      <c r="U865" s="25"/>
      <c r="V865" s="25"/>
      <c r="W865" s="70"/>
      <c r="X865" s="25"/>
      <c r="Y865" s="25"/>
      <c r="Z865" s="22"/>
      <c r="AA865" s="13"/>
      <c r="AB865" s="13"/>
      <c r="AC865" s="13"/>
      <c r="AD865" s="13"/>
    </row>
    <row r="866" ht="12.75" customHeight="1">
      <c r="A866" s="13"/>
      <c r="B866" s="15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68"/>
      <c r="N866" s="13"/>
      <c r="O866" s="69"/>
      <c r="P866" s="13"/>
      <c r="Q866" s="13"/>
      <c r="R866" s="13"/>
      <c r="S866" s="13"/>
      <c r="T866" s="25"/>
      <c r="U866" s="25"/>
      <c r="V866" s="25"/>
      <c r="W866" s="70"/>
      <c r="X866" s="25"/>
      <c r="Y866" s="25"/>
      <c r="Z866" s="22"/>
      <c r="AA866" s="13"/>
      <c r="AB866" s="13"/>
      <c r="AC866" s="13"/>
      <c r="AD866" s="13"/>
    </row>
    <row r="867" ht="12.75" customHeight="1">
      <c r="A867" s="13"/>
      <c r="B867" s="15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68"/>
      <c r="N867" s="13"/>
      <c r="O867" s="69"/>
      <c r="P867" s="13"/>
      <c r="Q867" s="13"/>
      <c r="R867" s="13"/>
      <c r="S867" s="13"/>
      <c r="T867" s="25"/>
      <c r="U867" s="25"/>
      <c r="V867" s="25"/>
      <c r="W867" s="70"/>
      <c r="X867" s="25"/>
      <c r="Y867" s="25"/>
      <c r="Z867" s="22"/>
      <c r="AA867" s="13"/>
      <c r="AB867" s="13"/>
      <c r="AC867" s="13"/>
      <c r="AD867" s="13"/>
    </row>
    <row r="868" ht="12.75" customHeight="1">
      <c r="A868" s="13"/>
      <c r="B868" s="15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68"/>
      <c r="N868" s="13"/>
      <c r="O868" s="69"/>
      <c r="P868" s="13"/>
      <c r="Q868" s="13"/>
      <c r="R868" s="13"/>
      <c r="S868" s="13"/>
      <c r="T868" s="25"/>
      <c r="U868" s="25"/>
      <c r="V868" s="25"/>
      <c r="W868" s="70"/>
      <c r="X868" s="25"/>
      <c r="Y868" s="25"/>
      <c r="Z868" s="22"/>
      <c r="AA868" s="13"/>
      <c r="AB868" s="13"/>
      <c r="AC868" s="13"/>
      <c r="AD868" s="13"/>
    </row>
    <row r="869" ht="12.75" customHeight="1">
      <c r="A869" s="13"/>
      <c r="B869" s="15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68"/>
      <c r="N869" s="13"/>
      <c r="O869" s="69"/>
      <c r="P869" s="13"/>
      <c r="Q869" s="13"/>
      <c r="R869" s="13"/>
      <c r="S869" s="13"/>
      <c r="T869" s="25"/>
      <c r="U869" s="25"/>
      <c r="V869" s="25"/>
      <c r="W869" s="70"/>
      <c r="X869" s="25"/>
      <c r="Y869" s="25"/>
      <c r="Z869" s="22"/>
      <c r="AA869" s="13"/>
      <c r="AB869" s="13"/>
      <c r="AC869" s="13"/>
      <c r="AD869" s="13"/>
    </row>
    <row r="870" ht="12.75" customHeight="1">
      <c r="A870" s="13"/>
      <c r="B870" s="15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68"/>
      <c r="N870" s="13"/>
      <c r="O870" s="69"/>
      <c r="P870" s="13"/>
      <c r="Q870" s="13"/>
      <c r="R870" s="13"/>
      <c r="S870" s="13"/>
      <c r="T870" s="25"/>
      <c r="U870" s="25"/>
      <c r="V870" s="25"/>
      <c r="W870" s="70"/>
      <c r="X870" s="25"/>
      <c r="Y870" s="25"/>
      <c r="Z870" s="22"/>
      <c r="AA870" s="13"/>
      <c r="AB870" s="13"/>
      <c r="AC870" s="13"/>
      <c r="AD870" s="13"/>
    </row>
    <row r="871" ht="12.75" customHeight="1">
      <c r="A871" s="13"/>
      <c r="B871" s="15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68"/>
      <c r="N871" s="13"/>
      <c r="O871" s="69"/>
      <c r="P871" s="13"/>
      <c r="Q871" s="13"/>
      <c r="R871" s="13"/>
      <c r="S871" s="13"/>
      <c r="T871" s="25"/>
      <c r="U871" s="25"/>
      <c r="V871" s="25"/>
      <c r="W871" s="70"/>
      <c r="X871" s="25"/>
      <c r="Y871" s="25"/>
      <c r="Z871" s="22"/>
      <c r="AA871" s="13"/>
      <c r="AB871" s="13"/>
      <c r="AC871" s="13"/>
      <c r="AD871" s="13"/>
    </row>
    <row r="872" ht="12.75" customHeight="1">
      <c r="A872" s="13"/>
      <c r="B872" s="15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68"/>
      <c r="N872" s="13"/>
      <c r="O872" s="69"/>
      <c r="P872" s="13"/>
      <c r="Q872" s="13"/>
      <c r="R872" s="13"/>
      <c r="S872" s="13"/>
      <c r="T872" s="25"/>
      <c r="U872" s="25"/>
      <c r="V872" s="25"/>
      <c r="W872" s="70"/>
      <c r="X872" s="25"/>
      <c r="Y872" s="25"/>
      <c r="Z872" s="22"/>
      <c r="AA872" s="13"/>
      <c r="AB872" s="13"/>
      <c r="AC872" s="13"/>
      <c r="AD872" s="13"/>
    </row>
    <row r="873" ht="12.75" customHeight="1">
      <c r="A873" s="13"/>
      <c r="B873" s="15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68"/>
      <c r="N873" s="13"/>
      <c r="O873" s="69"/>
      <c r="P873" s="13"/>
      <c r="Q873" s="13"/>
      <c r="R873" s="13"/>
      <c r="S873" s="13"/>
      <c r="T873" s="25"/>
      <c r="U873" s="25"/>
      <c r="V873" s="25"/>
      <c r="W873" s="70"/>
      <c r="X873" s="25"/>
      <c r="Y873" s="25"/>
      <c r="Z873" s="22"/>
      <c r="AA873" s="13"/>
      <c r="AB873" s="13"/>
      <c r="AC873" s="13"/>
      <c r="AD873" s="13"/>
    </row>
    <row r="874" ht="12.75" customHeight="1">
      <c r="A874" s="13"/>
      <c r="B874" s="15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68"/>
      <c r="N874" s="13"/>
      <c r="O874" s="69"/>
      <c r="P874" s="13"/>
      <c r="Q874" s="13"/>
      <c r="R874" s="13"/>
      <c r="S874" s="13"/>
      <c r="T874" s="25"/>
      <c r="U874" s="25"/>
      <c r="V874" s="25"/>
      <c r="W874" s="70"/>
      <c r="X874" s="25"/>
      <c r="Y874" s="25"/>
      <c r="Z874" s="22"/>
      <c r="AA874" s="13"/>
      <c r="AB874" s="13"/>
      <c r="AC874" s="13"/>
      <c r="AD874" s="13"/>
    </row>
    <row r="875" ht="12.75" customHeight="1">
      <c r="A875" s="13"/>
      <c r="B875" s="15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68"/>
      <c r="N875" s="13"/>
      <c r="O875" s="69"/>
      <c r="P875" s="13"/>
      <c r="Q875" s="13"/>
      <c r="R875" s="13"/>
      <c r="S875" s="13"/>
      <c r="T875" s="25"/>
      <c r="U875" s="25"/>
      <c r="V875" s="25"/>
      <c r="W875" s="70"/>
      <c r="X875" s="25"/>
      <c r="Y875" s="25"/>
      <c r="Z875" s="22"/>
      <c r="AA875" s="13"/>
      <c r="AB875" s="13"/>
      <c r="AC875" s="13"/>
      <c r="AD875" s="13"/>
    </row>
    <row r="876" ht="12.75" customHeight="1">
      <c r="A876" s="13"/>
      <c r="B876" s="15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68"/>
      <c r="N876" s="13"/>
      <c r="O876" s="69"/>
      <c r="P876" s="13"/>
      <c r="Q876" s="13"/>
      <c r="R876" s="13"/>
      <c r="S876" s="13"/>
      <c r="T876" s="25"/>
      <c r="U876" s="25"/>
      <c r="V876" s="25"/>
      <c r="W876" s="70"/>
      <c r="X876" s="25"/>
      <c r="Y876" s="25"/>
      <c r="Z876" s="22"/>
      <c r="AA876" s="13"/>
      <c r="AB876" s="13"/>
      <c r="AC876" s="13"/>
      <c r="AD876" s="13"/>
    </row>
    <row r="877" ht="12.75" customHeight="1">
      <c r="A877" s="13"/>
      <c r="B877" s="15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68"/>
      <c r="N877" s="13"/>
      <c r="O877" s="69"/>
      <c r="P877" s="13"/>
      <c r="Q877" s="13"/>
      <c r="R877" s="13"/>
      <c r="S877" s="13"/>
      <c r="T877" s="25"/>
      <c r="U877" s="25"/>
      <c r="V877" s="25"/>
      <c r="W877" s="70"/>
      <c r="X877" s="25"/>
      <c r="Y877" s="25"/>
      <c r="Z877" s="22"/>
      <c r="AA877" s="13"/>
      <c r="AB877" s="13"/>
      <c r="AC877" s="13"/>
      <c r="AD877" s="13"/>
    </row>
    <row r="878" ht="12.75" customHeight="1">
      <c r="A878" s="13"/>
      <c r="B878" s="15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68"/>
      <c r="N878" s="13"/>
      <c r="O878" s="69"/>
      <c r="P878" s="13"/>
      <c r="Q878" s="13"/>
      <c r="R878" s="13"/>
      <c r="S878" s="13"/>
      <c r="T878" s="25"/>
      <c r="U878" s="25"/>
      <c r="V878" s="25"/>
      <c r="W878" s="70"/>
      <c r="X878" s="25"/>
      <c r="Y878" s="25"/>
      <c r="Z878" s="22"/>
      <c r="AA878" s="13"/>
      <c r="AB878" s="13"/>
      <c r="AC878" s="13"/>
      <c r="AD878" s="13"/>
    </row>
    <row r="879" ht="12.75" customHeight="1">
      <c r="A879" s="13"/>
      <c r="B879" s="15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68"/>
      <c r="N879" s="13"/>
      <c r="O879" s="69"/>
      <c r="P879" s="13"/>
      <c r="Q879" s="13"/>
      <c r="R879" s="13"/>
      <c r="S879" s="13"/>
      <c r="T879" s="25"/>
      <c r="U879" s="25"/>
      <c r="V879" s="25"/>
      <c r="W879" s="70"/>
      <c r="X879" s="25"/>
      <c r="Y879" s="25"/>
      <c r="Z879" s="22"/>
      <c r="AA879" s="13"/>
      <c r="AB879" s="13"/>
      <c r="AC879" s="13"/>
      <c r="AD879" s="13"/>
    </row>
    <row r="880" ht="12.75" customHeight="1">
      <c r="A880" s="13"/>
      <c r="B880" s="15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68"/>
      <c r="N880" s="13"/>
      <c r="O880" s="69"/>
      <c r="P880" s="13"/>
      <c r="Q880" s="13"/>
      <c r="R880" s="13"/>
      <c r="S880" s="13"/>
      <c r="T880" s="25"/>
      <c r="U880" s="25"/>
      <c r="V880" s="25"/>
      <c r="W880" s="70"/>
      <c r="X880" s="25"/>
      <c r="Y880" s="25"/>
      <c r="Z880" s="22"/>
      <c r="AA880" s="13"/>
      <c r="AB880" s="13"/>
      <c r="AC880" s="13"/>
      <c r="AD880" s="13"/>
    </row>
    <row r="881" ht="12.75" customHeight="1">
      <c r="A881" s="13"/>
      <c r="B881" s="15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68"/>
      <c r="N881" s="13"/>
      <c r="O881" s="69"/>
      <c r="P881" s="13"/>
      <c r="Q881" s="13"/>
      <c r="R881" s="13"/>
      <c r="S881" s="13"/>
      <c r="T881" s="25"/>
      <c r="U881" s="25"/>
      <c r="V881" s="25"/>
      <c r="W881" s="70"/>
      <c r="X881" s="25"/>
      <c r="Y881" s="25"/>
      <c r="Z881" s="22"/>
      <c r="AA881" s="13"/>
      <c r="AB881" s="13"/>
      <c r="AC881" s="13"/>
      <c r="AD881" s="13"/>
    </row>
    <row r="882" ht="12.75" customHeight="1">
      <c r="A882" s="13"/>
      <c r="B882" s="15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68"/>
      <c r="N882" s="13"/>
      <c r="O882" s="69"/>
      <c r="P882" s="13"/>
      <c r="Q882" s="13"/>
      <c r="R882" s="13"/>
      <c r="S882" s="13"/>
      <c r="T882" s="25"/>
      <c r="U882" s="25"/>
      <c r="V882" s="25"/>
      <c r="W882" s="70"/>
      <c r="X882" s="25"/>
      <c r="Y882" s="25"/>
      <c r="Z882" s="22"/>
      <c r="AA882" s="13"/>
      <c r="AB882" s="13"/>
      <c r="AC882" s="13"/>
      <c r="AD882" s="13"/>
    </row>
    <row r="883" ht="12.75" customHeight="1">
      <c r="A883" s="13"/>
      <c r="B883" s="15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68"/>
      <c r="N883" s="13"/>
      <c r="O883" s="69"/>
      <c r="P883" s="13"/>
      <c r="Q883" s="13"/>
      <c r="R883" s="13"/>
      <c r="S883" s="13"/>
      <c r="T883" s="25"/>
      <c r="U883" s="25"/>
      <c r="V883" s="25"/>
      <c r="W883" s="70"/>
      <c r="X883" s="25"/>
      <c r="Y883" s="25"/>
      <c r="Z883" s="22"/>
      <c r="AA883" s="13"/>
      <c r="AB883" s="13"/>
      <c r="AC883" s="13"/>
      <c r="AD883" s="13"/>
    </row>
    <row r="884" ht="12.75" customHeight="1">
      <c r="A884" s="13"/>
      <c r="B884" s="15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68"/>
      <c r="N884" s="13"/>
      <c r="O884" s="69"/>
      <c r="P884" s="13"/>
      <c r="Q884" s="13"/>
      <c r="R884" s="13"/>
      <c r="S884" s="13"/>
      <c r="T884" s="25"/>
      <c r="U884" s="25"/>
      <c r="V884" s="25"/>
      <c r="W884" s="70"/>
      <c r="X884" s="25"/>
      <c r="Y884" s="25"/>
      <c r="Z884" s="22"/>
      <c r="AA884" s="13"/>
      <c r="AB884" s="13"/>
      <c r="AC884" s="13"/>
      <c r="AD884" s="13"/>
    </row>
    <row r="885" ht="12.75" customHeight="1">
      <c r="A885" s="13"/>
      <c r="B885" s="15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68"/>
      <c r="N885" s="13"/>
      <c r="O885" s="69"/>
      <c r="P885" s="13"/>
      <c r="Q885" s="13"/>
      <c r="R885" s="13"/>
      <c r="S885" s="13"/>
      <c r="T885" s="25"/>
      <c r="U885" s="25"/>
      <c r="V885" s="25"/>
      <c r="W885" s="70"/>
      <c r="X885" s="25"/>
      <c r="Y885" s="25"/>
      <c r="Z885" s="22"/>
      <c r="AA885" s="13"/>
      <c r="AB885" s="13"/>
      <c r="AC885" s="13"/>
      <c r="AD885" s="13"/>
    </row>
    <row r="886" ht="12.75" customHeight="1">
      <c r="A886" s="13"/>
      <c r="B886" s="15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68"/>
      <c r="N886" s="13"/>
      <c r="O886" s="69"/>
      <c r="P886" s="13"/>
      <c r="Q886" s="13"/>
      <c r="R886" s="13"/>
      <c r="S886" s="13"/>
      <c r="T886" s="25"/>
      <c r="U886" s="25"/>
      <c r="V886" s="25"/>
      <c r="W886" s="70"/>
      <c r="X886" s="25"/>
      <c r="Y886" s="25"/>
      <c r="Z886" s="22"/>
      <c r="AA886" s="13"/>
      <c r="AB886" s="13"/>
      <c r="AC886" s="13"/>
      <c r="AD886" s="13"/>
    </row>
    <row r="887" ht="12.75" customHeight="1">
      <c r="A887" s="13"/>
      <c r="B887" s="15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68"/>
      <c r="N887" s="13"/>
      <c r="O887" s="69"/>
      <c r="P887" s="13"/>
      <c r="Q887" s="13"/>
      <c r="R887" s="13"/>
      <c r="S887" s="13"/>
      <c r="T887" s="25"/>
      <c r="U887" s="25"/>
      <c r="V887" s="25"/>
      <c r="W887" s="70"/>
      <c r="X887" s="25"/>
      <c r="Y887" s="25"/>
      <c r="Z887" s="22"/>
      <c r="AA887" s="13"/>
      <c r="AB887" s="13"/>
      <c r="AC887" s="13"/>
      <c r="AD887" s="13"/>
    </row>
    <row r="888" ht="12.75" customHeight="1">
      <c r="A888" s="13"/>
      <c r="B888" s="15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68"/>
      <c r="N888" s="13"/>
      <c r="O888" s="69"/>
      <c r="P888" s="13"/>
      <c r="Q888" s="13"/>
      <c r="R888" s="13"/>
      <c r="S888" s="13"/>
      <c r="T888" s="25"/>
      <c r="U888" s="25"/>
      <c r="V888" s="25"/>
      <c r="W888" s="70"/>
      <c r="X888" s="25"/>
      <c r="Y888" s="25"/>
      <c r="Z888" s="22"/>
      <c r="AA888" s="13"/>
      <c r="AB888" s="13"/>
      <c r="AC888" s="13"/>
      <c r="AD888" s="13"/>
    </row>
    <row r="889" ht="12.75" customHeight="1">
      <c r="A889" s="13"/>
      <c r="B889" s="15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68"/>
      <c r="N889" s="13"/>
      <c r="O889" s="69"/>
      <c r="P889" s="13"/>
      <c r="Q889" s="13"/>
      <c r="R889" s="13"/>
      <c r="S889" s="13"/>
      <c r="T889" s="25"/>
      <c r="U889" s="25"/>
      <c r="V889" s="25"/>
      <c r="W889" s="70"/>
      <c r="X889" s="25"/>
      <c r="Y889" s="25"/>
      <c r="Z889" s="22"/>
      <c r="AA889" s="13"/>
      <c r="AB889" s="13"/>
      <c r="AC889" s="13"/>
      <c r="AD889" s="13"/>
    </row>
    <row r="890" ht="12.75" customHeight="1">
      <c r="A890" s="13"/>
      <c r="B890" s="15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68"/>
      <c r="N890" s="13"/>
      <c r="O890" s="69"/>
      <c r="P890" s="13"/>
      <c r="Q890" s="13"/>
      <c r="R890" s="13"/>
      <c r="S890" s="13"/>
      <c r="T890" s="25"/>
      <c r="U890" s="25"/>
      <c r="V890" s="25"/>
      <c r="W890" s="70"/>
      <c r="X890" s="25"/>
      <c r="Y890" s="25"/>
      <c r="Z890" s="22"/>
      <c r="AA890" s="13"/>
      <c r="AB890" s="13"/>
      <c r="AC890" s="13"/>
      <c r="AD890" s="13"/>
    </row>
    <row r="891" ht="12.75" customHeight="1">
      <c r="A891" s="13"/>
      <c r="B891" s="15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68"/>
      <c r="N891" s="13"/>
      <c r="O891" s="69"/>
      <c r="P891" s="13"/>
      <c r="Q891" s="13"/>
      <c r="R891" s="13"/>
      <c r="S891" s="13"/>
      <c r="T891" s="25"/>
      <c r="U891" s="25"/>
      <c r="V891" s="25"/>
      <c r="W891" s="70"/>
      <c r="X891" s="25"/>
      <c r="Y891" s="25"/>
      <c r="Z891" s="22"/>
      <c r="AA891" s="13"/>
      <c r="AB891" s="13"/>
      <c r="AC891" s="13"/>
      <c r="AD891" s="13"/>
    </row>
    <row r="892" ht="12.75" customHeight="1">
      <c r="A892" s="13"/>
      <c r="B892" s="15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68"/>
      <c r="N892" s="13"/>
      <c r="O892" s="69"/>
      <c r="P892" s="13"/>
      <c r="Q892" s="13"/>
      <c r="R892" s="13"/>
      <c r="S892" s="13"/>
      <c r="T892" s="25"/>
      <c r="U892" s="25"/>
      <c r="V892" s="25"/>
      <c r="W892" s="70"/>
      <c r="X892" s="25"/>
      <c r="Y892" s="25"/>
      <c r="Z892" s="22"/>
      <c r="AA892" s="13"/>
      <c r="AB892" s="13"/>
      <c r="AC892" s="13"/>
      <c r="AD892" s="13"/>
    </row>
    <row r="893" ht="12.75" customHeight="1">
      <c r="A893" s="13"/>
      <c r="B893" s="15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68"/>
      <c r="N893" s="13"/>
      <c r="O893" s="69"/>
      <c r="P893" s="13"/>
      <c r="Q893" s="13"/>
      <c r="R893" s="13"/>
      <c r="S893" s="13"/>
      <c r="T893" s="25"/>
      <c r="U893" s="25"/>
      <c r="V893" s="25"/>
      <c r="W893" s="70"/>
      <c r="X893" s="25"/>
      <c r="Y893" s="25"/>
      <c r="Z893" s="22"/>
      <c r="AA893" s="13"/>
      <c r="AB893" s="13"/>
      <c r="AC893" s="13"/>
      <c r="AD893" s="13"/>
    </row>
    <row r="894" ht="12.75" customHeight="1">
      <c r="A894" s="13"/>
      <c r="B894" s="15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68"/>
      <c r="N894" s="13"/>
      <c r="O894" s="69"/>
      <c r="P894" s="13"/>
      <c r="Q894" s="13"/>
      <c r="R894" s="13"/>
      <c r="S894" s="13"/>
      <c r="T894" s="25"/>
      <c r="U894" s="25"/>
      <c r="V894" s="25"/>
      <c r="W894" s="70"/>
      <c r="X894" s="25"/>
      <c r="Y894" s="25"/>
      <c r="Z894" s="22"/>
      <c r="AA894" s="13"/>
      <c r="AB894" s="13"/>
      <c r="AC894" s="13"/>
      <c r="AD894" s="13"/>
    </row>
    <row r="895" ht="12.75" customHeight="1">
      <c r="A895" s="13"/>
      <c r="B895" s="15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68"/>
      <c r="N895" s="13"/>
      <c r="O895" s="69"/>
      <c r="P895" s="13"/>
      <c r="Q895" s="13"/>
      <c r="R895" s="13"/>
      <c r="S895" s="13"/>
      <c r="T895" s="25"/>
      <c r="U895" s="25"/>
      <c r="V895" s="25"/>
      <c r="W895" s="70"/>
      <c r="X895" s="25"/>
      <c r="Y895" s="25"/>
      <c r="Z895" s="22"/>
      <c r="AA895" s="13"/>
      <c r="AB895" s="13"/>
      <c r="AC895" s="13"/>
      <c r="AD895" s="13"/>
    </row>
    <row r="896" ht="12.75" customHeight="1">
      <c r="A896" s="13"/>
      <c r="B896" s="15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68"/>
      <c r="N896" s="13"/>
      <c r="O896" s="69"/>
      <c r="P896" s="13"/>
      <c r="Q896" s="13"/>
      <c r="R896" s="13"/>
      <c r="S896" s="13"/>
      <c r="T896" s="25"/>
      <c r="U896" s="25"/>
      <c r="V896" s="25"/>
      <c r="W896" s="70"/>
      <c r="X896" s="25"/>
      <c r="Y896" s="25"/>
      <c r="Z896" s="22"/>
      <c r="AA896" s="13"/>
      <c r="AB896" s="13"/>
      <c r="AC896" s="13"/>
      <c r="AD896" s="13"/>
    </row>
    <row r="897" ht="12.75" customHeight="1">
      <c r="A897" s="13"/>
      <c r="B897" s="15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68"/>
      <c r="N897" s="13"/>
      <c r="O897" s="69"/>
      <c r="P897" s="13"/>
      <c r="Q897" s="13"/>
      <c r="R897" s="13"/>
      <c r="S897" s="13"/>
      <c r="T897" s="25"/>
      <c r="U897" s="25"/>
      <c r="V897" s="25"/>
      <c r="W897" s="70"/>
      <c r="X897" s="25"/>
      <c r="Y897" s="25"/>
      <c r="Z897" s="22"/>
      <c r="AA897" s="13"/>
      <c r="AB897" s="13"/>
      <c r="AC897" s="13"/>
      <c r="AD897" s="13"/>
    </row>
    <row r="898" ht="12.75" customHeight="1">
      <c r="A898" s="13"/>
      <c r="B898" s="15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68"/>
      <c r="N898" s="13"/>
      <c r="O898" s="69"/>
      <c r="P898" s="13"/>
      <c r="Q898" s="13"/>
      <c r="R898" s="13"/>
      <c r="S898" s="13"/>
      <c r="T898" s="25"/>
      <c r="U898" s="25"/>
      <c r="V898" s="25"/>
      <c r="W898" s="70"/>
      <c r="X898" s="25"/>
      <c r="Y898" s="25"/>
      <c r="Z898" s="22"/>
      <c r="AA898" s="13"/>
      <c r="AB898" s="13"/>
      <c r="AC898" s="13"/>
      <c r="AD898" s="13"/>
    </row>
    <row r="899" ht="12.75" customHeight="1">
      <c r="A899" s="13"/>
      <c r="B899" s="15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68"/>
      <c r="N899" s="13"/>
      <c r="O899" s="69"/>
      <c r="P899" s="13"/>
      <c r="Q899" s="13"/>
      <c r="R899" s="13"/>
      <c r="S899" s="13"/>
      <c r="T899" s="25"/>
      <c r="U899" s="25"/>
      <c r="V899" s="25"/>
      <c r="W899" s="70"/>
      <c r="X899" s="25"/>
      <c r="Y899" s="25"/>
      <c r="Z899" s="22"/>
      <c r="AA899" s="13"/>
      <c r="AB899" s="13"/>
      <c r="AC899" s="13"/>
      <c r="AD899" s="13"/>
    </row>
    <row r="900" ht="12.75" customHeight="1">
      <c r="A900" s="13"/>
      <c r="B900" s="15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68"/>
      <c r="N900" s="13"/>
      <c r="O900" s="69"/>
      <c r="P900" s="13"/>
      <c r="Q900" s="13"/>
      <c r="R900" s="13"/>
      <c r="S900" s="13"/>
      <c r="T900" s="25"/>
      <c r="U900" s="25"/>
      <c r="V900" s="25"/>
      <c r="W900" s="70"/>
      <c r="X900" s="25"/>
      <c r="Y900" s="25"/>
      <c r="Z900" s="22"/>
      <c r="AA900" s="13"/>
      <c r="AB900" s="13"/>
      <c r="AC900" s="13"/>
      <c r="AD900" s="13"/>
    </row>
    <row r="901" ht="12.75" customHeight="1">
      <c r="A901" s="13"/>
      <c r="B901" s="15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68"/>
      <c r="N901" s="13"/>
      <c r="O901" s="69"/>
      <c r="P901" s="13"/>
      <c r="Q901" s="13"/>
      <c r="R901" s="13"/>
      <c r="S901" s="13"/>
      <c r="T901" s="25"/>
      <c r="U901" s="25"/>
      <c r="V901" s="25"/>
      <c r="W901" s="70"/>
      <c r="X901" s="25"/>
      <c r="Y901" s="25"/>
      <c r="Z901" s="22"/>
      <c r="AA901" s="13"/>
      <c r="AB901" s="13"/>
      <c r="AC901" s="13"/>
      <c r="AD901" s="13"/>
    </row>
    <row r="902" ht="12.75" customHeight="1">
      <c r="A902" s="13"/>
      <c r="B902" s="15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68"/>
      <c r="N902" s="13"/>
      <c r="O902" s="69"/>
      <c r="P902" s="13"/>
      <c r="Q902" s="13"/>
      <c r="R902" s="13"/>
      <c r="S902" s="13"/>
      <c r="T902" s="25"/>
      <c r="U902" s="25"/>
      <c r="V902" s="25"/>
      <c r="W902" s="70"/>
      <c r="X902" s="25"/>
      <c r="Y902" s="25"/>
      <c r="Z902" s="22"/>
      <c r="AA902" s="13"/>
      <c r="AB902" s="13"/>
      <c r="AC902" s="13"/>
      <c r="AD902" s="13"/>
    </row>
    <row r="903" ht="12.75" customHeight="1">
      <c r="A903" s="13"/>
      <c r="B903" s="15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68"/>
      <c r="N903" s="13"/>
      <c r="O903" s="69"/>
      <c r="P903" s="13"/>
      <c r="Q903" s="13"/>
      <c r="R903" s="13"/>
      <c r="S903" s="13"/>
      <c r="T903" s="25"/>
      <c r="U903" s="25"/>
      <c r="V903" s="25"/>
      <c r="W903" s="70"/>
      <c r="X903" s="25"/>
      <c r="Y903" s="25"/>
      <c r="Z903" s="22"/>
      <c r="AA903" s="13"/>
      <c r="AB903" s="13"/>
      <c r="AC903" s="13"/>
      <c r="AD903" s="13"/>
    </row>
    <row r="904" ht="12.75" customHeight="1">
      <c r="A904" s="13"/>
      <c r="B904" s="15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68"/>
      <c r="N904" s="13"/>
      <c r="O904" s="69"/>
      <c r="P904" s="13"/>
      <c r="Q904" s="13"/>
      <c r="R904" s="13"/>
      <c r="S904" s="13"/>
      <c r="T904" s="25"/>
      <c r="U904" s="25"/>
      <c r="V904" s="25"/>
      <c r="W904" s="70"/>
      <c r="X904" s="25"/>
      <c r="Y904" s="25"/>
      <c r="Z904" s="22"/>
      <c r="AA904" s="13"/>
      <c r="AB904" s="13"/>
      <c r="AC904" s="13"/>
      <c r="AD904" s="13"/>
    </row>
    <row r="905" ht="12.75" customHeight="1">
      <c r="A905" s="13"/>
      <c r="B905" s="15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68"/>
      <c r="N905" s="13"/>
      <c r="O905" s="69"/>
      <c r="P905" s="13"/>
      <c r="Q905" s="13"/>
      <c r="R905" s="13"/>
      <c r="S905" s="13"/>
      <c r="T905" s="25"/>
      <c r="U905" s="25"/>
      <c r="V905" s="25"/>
      <c r="W905" s="70"/>
      <c r="X905" s="25"/>
      <c r="Y905" s="25"/>
      <c r="Z905" s="22"/>
      <c r="AA905" s="13"/>
      <c r="AB905" s="13"/>
      <c r="AC905" s="13"/>
      <c r="AD905" s="13"/>
    </row>
    <row r="906" ht="12.75" customHeight="1">
      <c r="A906" s="13"/>
      <c r="B906" s="15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68"/>
      <c r="N906" s="13"/>
      <c r="O906" s="69"/>
      <c r="P906" s="13"/>
      <c r="Q906" s="13"/>
      <c r="R906" s="13"/>
      <c r="S906" s="13"/>
      <c r="T906" s="25"/>
      <c r="U906" s="25"/>
      <c r="V906" s="25"/>
      <c r="W906" s="70"/>
      <c r="X906" s="25"/>
      <c r="Y906" s="25"/>
      <c r="Z906" s="22"/>
      <c r="AA906" s="13"/>
      <c r="AB906" s="13"/>
      <c r="AC906" s="13"/>
      <c r="AD906" s="13"/>
    </row>
    <row r="907" ht="12.75" customHeight="1">
      <c r="A907" s="13"/>
      <c r="B907" s="15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68"/>
      <c r="N907" s="13"/>
      <c r="O907" s="69"/>
      <c r="P907" s="13"/>
      <c r="Q907" s="13"/>
      <c r="R907" s="13"/>
      <c r="S907" s="13"/>
      <c r="T907" s="25"/>
      <c r="U907" s="25"/>
      <c r="V907" s="25"/>
      <c r="W907" s="70"/>
      <c r="X907" s="25"/>
      <c r="Y907" s="25"/>
      <c r="Z907" s="22"/>
      <c r="AA907" s="13"/>
      <c r="AB907" s="13"/>
      <c r="AC907" s="13"/>
      <c r="AD907" s="13"/>
    </row>
    <row r="908" ht="12.75" customHeight="1">
      <c r="A908" s="13"/>
      <c r="B908" s="15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68"/>
      <c r="N908" s="13"/>
      <c r="O908" s="69"/>
      <c r="P908" s="13"/>
      <c r="Q908" s="13"/>
      <c r="R908" s="13"/>
      <c r="S908" s="13"/>
      <c r="T908" s="25"/>
      <c r="U908" s="25"/>
      <c r="V908" s="25"/>
      <c r="W908" s="70"/>
      <c r="X908" s="25"/>
      <c r="Y908" s="25"/>
      <c r="Z908" s="22"/>
      <c r="AA908" s="13"/>
      <c r="AB908" s="13"/>
      <c r="AC908" s="13"/>
      <c r="AD908" s="13"/>
    </row>
    <row r="909" ht="12.75" customHeight="1">
      <c r="A909" s="13"/>
      <c r="B909" s="15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68"/>
      <c r="N909" s="13"/>
      <c r="O909" s="69"/>
      <c r="P909" s="13"/>
      <c r="Q909" s="13"/>
      <c r="R909" s="13"/>
      <c r="S909" s="13"/>
      <c r="T909" s="25"/>
      <c r="U909" s="25"/>
      <c r="V909" s="25"/>
      <c r="W909" s="70"/>
      <c r="X909" s="25"/>
      <c r="Y909" s="25"/>
      <c r="Z909" s="22"/>
      <c r="AA909" s="13"/>
      <c r="AB909" s="13"/>
      <c r="AC909" s="13"/>
      <c r="AD909" s="13"/>
    </row>
    <row r="910" ht="12.75" customHeight="1">
      <c r="A910" s="13"/>
      <c r="B910" s="15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68"/>
      <c r="N910" s="13"/>
      <c r="O910" s="69"/>
      <c r="P910" s="13"/>
      <c r="Q910" s="13"/>
      <c r="R910" s="13"/>
      <c r="S910" s="13"/>
      <c r="T910" s="25"/>
      <c r="U910" s="25"/>
      <c r="V910" s="25"/>
      <c r="W910" s="70"/>
      <c r="X910" s="25"/>
      <c r="Y910" s="25"/>
      <c r="Z910" s="22"/>
      <c r="AA910" s="13"/>
      <c r="AB910" s="13"/>
      <c r="AC910" s="13"/>
      <c r="AD910" s="13"/>
    </row>
    <row r="911" ht="12.75" customHeight="1">
      <c r="A911" s="13"/>
      <c r="B911" s="15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68"/>
      <c r="N911" s="13"/>
      <c r="O911" s="69"/>
      <c r="P911" s="13"/>
      <c r="Q911" s="13"/>
      <c r="R911" s="13"/>
      <c r="S911" s="13"/>
      <c r="T911" s="25"/>
      <c r="U911" s="25"/>
      <c r="V911" s="25"/>
      <c r="W911" s="70"/>
      <c r="X911" s="25"/>
      <c r="Y911" s="25"/>
      <c r="Z911" s="22"/>
      <c r="AA911" s="13"/>
      <c r="AB911" s="13"/>
      <c r="AC911" s="13"/>
      <c r="AD911" s="13"/>
    </row>
    <row r="912" ht="12.75" customHeight="1">
      <c r="A912" s="13"/>
      <c r="B912" s="15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68"/>
      <c r="N912" s="13"/>
      <c r="O912" s="69"/>
      <c r="P912" s="13"/>
      <c r="Q912" s="13"/>
      <c r="R912" s="13"/>
      <c r="S912" s="13"/>
      <c r="T912" s="25"/>
      <c r="U912" s="25"/>
      <c r="V912" s="25"/>
      <c r="W912" s="70"/>
      <c r="X912" s="25"/>
      <c r="Y912" s="25"/>
      <c r="Z912" s="22"/>
      <c r="AA912" s="13"/>
      <c r="AB912" s="13"/>
      <c r="AC912" s="13"/>
      <c r="AD912" s="13"/>
    </row>
    <row r="913" ht="12.75" customHeight="1">
      <c r="A913" s="13"/>
      <c r="B913" s="15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68"/>
      <c r="N913" s="13"/>
      <c r="O913" s="69"/>
      <c r="P913" s="13"/>
      <c r="Q913" s="13"/>
      <c r="R913" s="13"/>
      <c r="S913" s="13"/>
      <c r="T913" s="25"/>
      <c r="U913" s="25"/>
      <c r="V913" s="25"/>
      <c r="W913" s="70"/>
      <c r="X913" s="25"/>
      <c r="Y913" s="25"/>
      <c r="Z913" s="22"/>
      <c r="AA913" s="13"/>
      <c r="AB913" s="13"/>
      <c r="AC913" s="13"/>
      <c r="AD913" s="13"/>
    </row>
    <row r="914" ht="12.75" customHeight="1">
      <c r="A914" s="13"/>
      <c r="B914" s="15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68"/>
      <c r="N914" s="13"/>
      <c r="O914" s="69"/>
      <c r="P914" s="13"/>
      <c r="Q914" s="13"/>
      <c r="R914" s="13"/>
      <c r="S914" s="13"/>
      <c r="T914" s="25"/>
      <c r="U914" s="25"/>
      <c r="V914" s="25"/>
      <c r="W914" s="70"/>
      <c r="X914" s="25"/>
      <c r="Y914" s="25"/>
      <c r="Z914" s="22"/>
      <c r="AA914" s="13"/>
      <c r="AB914" s="13"/>
      <c r="AC914" s="13"/>
      <c r="AD914" s="13"/>
    </row>
    <row r="915" ht="12.75" customHeight="1">
      <c r="A915" s="13"/>
      <c r="B915" s="15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68"/>
      <c r="N915" s="13"/>
      <c r="O915" s="69"/>
      <c r="P915" s="13"/>
      <c r="Q915" s="13"/>
      <c r="R915" s="13"/>
      <c r="S915" s="13"/>
      <c r="T915" s="25"/>
      <c r="U915" s="25"/>
      <c r="V915" s="25"/>
      <c r="W915" s="70"/>
      <c r="X915" s="25"/>
      <c r="Y915" s="25"/>
      <c r="Z915" s="22"/>
      <c r="AA915" s="13"/>
      <c r="AB915" s="13"/>
      <c r="AC915" s="13"/>
      <c r="AD915" s="13"/>
    </row>
    <row r="916" ht="12.75" customHeight="1">
      <c r="A916" s="13"/>
      <c r="B916" s="15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68"/>
      <c r="N916" s="13"/>
      <c r="O916" s="69"/>
      <c r="P916" s="13"/>
      <c r="Q916" s="13"/>
      <c r="R916" s="13"/>
      <c r="S916" s="13"/>
      <c r="T916" s="25"/>
      <c r="U916" s="25"/>
      <c r="V916" s="25"/>
      <c r="W916" s="70"/>
      <c r="X916" s="25"/>
      <c r="Y916" s="25"/>
      <c r="Z916" s="22"/>
      <c r="AA916" s="13"/>
      <c r="AB916" s="13"/>
      <c r="AC916" s="13"/>
      <c r="AD916" s="13"/>
    </row>
    <row r="917" ht="12.75" customHeight="1">
      <c r="A917" s="13"/>
      <c r="B917" s="15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68"/>
      <c r="N917" s="13"/>
      <c r="O917" s="69"/>
      <c r="P917" s="13"/>
      <c r="Q917" s="13"/>
      <c r="R917" s="13"/>
      <c r="S917" s="13"/>
      <c r="T917" s="25"/>
      <c r="U917" s="25"/>
      <c r="V917" s="25"/>
      <c r="W917" s="70"/>
      <c r="X917" s="25"/>
      <c r="Y917" s="25"/>
      <c r="Z917" s="22"/>
      <c r="AA917" s="13"/>
      <c r="AB917" s="13"/>
      <c r="AC917" s="13"/>
      <c r="AD917" s="13"/>
    </row>
    <row r="918" ht="12.75" customHeight="1">
      <c r="A918" s="13"/>
      <c r="B918" s="15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68"/>
      <c r="N918" s="13"/>
      <c r="O918" s="69"/>
      <c r="P918" s="13"/>
      <c r="Q918" s="13"/>
      <c r="R918" s="13"/>
      <c r="S918" s="13"/>
      <c r="T918" s="25"/>
      <c r="U918" s="25"/>
      <c r="V918" s="25"/>
      <c r="W918" s="70"/>
      <c r="X918" s="25"/>
      <c r="Y918" s="25"/>
      <c r="Z918" s="22"/>
      <c r="AA918" s="13"/>
      <c r="AB918" s="13"/>
      <c r="AC918" s="13"/>
      <c r="AD918" s="13"/>
    </row>
    <row r="919" ht="12.75" customHeight="1">
      <c r="A919" s="13"/>
      <c r="B919" s="15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68"/>
      <c r="N919" s="13"/>
      <c r="O919" s="69"/>
      <c r="P919" s="13"/>
      <c r="Q919" s="13"/>
      <c r="R919" s="13"/>
      <c r="S919" s="13"/>
      <c r="T919" s="25"/>
      <c r="U919" s="25"/>
      <c r="V919" s="25"/>
      <c r="W919" s="70"/>
      <c r="X919" s="25"/>
      <c r="Y919" s="25"/>
      <c r="Z919" s="22"/>
      <c r="AA919" s="13"/>
      <c r="AB919" s="13"/>
      <c r="AC919" s="13"/>
      <c r="AD919" s="13"/>
    </row>
    <row r="920" ht="12.75" customHeight="1">
      <c r="A920" s="13"/>
      <c r="B920" s="15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68"/>
      <c r="N920" s="13"/>
      <c r="O920" s="69"/>
      <c r="P920" s="13"/>
      <c r="Q920" s="13"/>
      <c r="R920" s="13"/>
      <c r="S920" s="13"/>
      <c r="T920" s="25"/>
      <c r="U920" s="25"/>
      <c r="V920" s="25"/>
      <c r="W920" s="70"/>
      <c r="X920" s="25"/>
      <c r="Y920" s="25"/>
      <c r="Z920" s="22"/>
      <c r="AA920" s="13"/>
      <c r="AB920" s="13"/>
      <c r="AC920" s="13"/>
      <c r="AD920" s="13"/>
    </row>
    <row r="921" ht="12.75" customHeight="1">
      <c r="A921" s="13"/>
      <c r="B921" s="15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68"/>
      <c r="N921" s="13"/>
      <c r="O921" s="69"/>
      <c r="P921" s="13"/>
      <c r="Q921" s="13"/>
      <c r="R921" s="13"/>
      <c r="S921" s="13"/>
      <c r="T921" s="25"/>
      <c r="U921" s="25"/>
      <c r="V921" s="25"/>
      <c r="W921" s="70"/>
      <c r="X921" s="25"/>
      <c r="Y921" s="25"/>
      <c r="Z921" s="22"/>
      <c r="AA921" s="13"/>
      <c r="AB921" s="13"/>
      <c r="AC921" s="13"/>
      <c r="AD921" s="13"/>
    </row>
    <row r="922" ht="12.75" customHeight="1">
      <c r="A922" s="13"/>
      <c r="B922" s="15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68"/>
      <c r="N922" s="13"/>
      <c r="O922" s="69"/>
      <c r="P922" s="13"/>
      <c r="Q922" s="13"/>
      <c r="R922" s="13"/>
      <c r="S922" s="13"/>
      <c r="T922" s="25"/>
      <c r="U922" s="25"/>
      <c r="V922" s="25"/>
      <c r="W922" s="70"/>
      <c r="X922" s="25"/>
      <c r="Y922" s="25"/>
      <c r="Z922" s="22"/>
      <c r="AA922" s="13"/>
      <c r="AB922" s="13"/>
      <c r="AC922" s="13"/>
      <c r="AD922" s="13"/>
    </row>
    <row r="923" ht="12.75" customHeight="1">
      <c r="A923" s="13"/>
      <c r="B923" s="15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68"/>
      <c r="N923" s="13"/>
      <c r="O923" s="69"/>
      <c r="P923" s="13"/>
      <c r="Q923" s="13"/>
      <c r="R923" s="13"/>
      <c r="S923" s="13"/>
      <c r="T923" s="25"/>
      <c r="U923" s="25"/>
      <c r="V923" s="25"/>
      <c r="W923" s="70"/>
      <c r="X923" s="25"/>
      <c r="Y923" s="25"/>
      <c r="Z923" s="22"/>
      <c r="AA923" s="13"/>
      <c r="AB923" s="13"/>
      <c r="AC923" s="13"/>
      <c r="AD923" s="13"/>
    </row>
    <row r="924" ht="12.75" customHeight="1">
      <c r="A924" s="13"/>
      <c r="B924" s="15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68"/>
      <c r="N924" s="13"/>
      <c r="O924" s="69"/>
      <c r="P924" s="13"/>
      <c r="Q924" s="13"/>
      <c r="R924" s="13"/>
      <c r="S924" s="13"/>
      <c r="T924" s="25"/>
      <c r="U924" s="25"/>
      <c r="V924" s="25"/>
      <c r="W924" s="70"/>
      <c r="X924" s="25"/>
      <c r="Y924" s="25"/>
      <c r="Z924" s="22"/>
      <c r="AA924" s="13"/>
      <c r="AB924" s="13"/>
      <c r="AC924" s="13"/>
      <c r="AD924" s="13"/>
    </row>
    <row r="925" ht="12.75" customHeight="1">
      <c r="A925" s="13"/>
      <c r="B925" s="15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68"/>
      <c r="N925" s="13"/>
      <c r="O925" s="69"/>
      <c r="P925" s="13"/>
      <c r="Q925" s="13"/>
      <c r="R925" s="13"/>
      <c r="S925" s="13"/>
      <c r="T925" s="25"/>
      <c r="U925" s="25"/>
      <c r="V925" s="25"/>
      <c r="W925" s="70"/>
      <c r="X925" s="25"/>
      <c r="Y925" s="25"/>
      <c r="Z925" s="22"/>
      <c r="AA925" s="13"/>
      <c r="AB925" s="13"/>
      <c r="AC925" s="13"/>
      <c r="AD925" s="13"/>
    </row>
    <row r="926" ht="12.75" customHeight="1">
      <c r="A926" s="13"/>
      <c r="B926" s="15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68"/>
      <c r="N926" s="13"/>
      <c r="O926" s="69"/>
      <c r="P926" s="13"/>
      <c r="Q926" s="13"/>
      <c r="R926" s="13"/>
      <c r="S926" s="13"/>
      <c r="T926" s="25"/>
      <c r="U926" s="25"/>
      <c r="V926" s="25"/>
      <c r="W926" s="70"/>
      <c r="X926" s="25"/>
      <c r="Y926" s="25"/>
      <c r="Z926" s="22"/>
      <c r="AA926" s="13"/>
      <c r="AB926" s="13"/>
      <c r="AC926" s="13"/>
      <c r="AD926" s="13"/>
    </row>
    <row r="927" ht="12.75" customHeight="1">
      <c r="A927" s="13"/>
      <c r="B927" s="15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68"/>
      <c r="N927" s="13"/>
      <c r="O927" s="69"/>
      <c r="P927" s="13"/>
      <c r="Q927" s="13"/>
      <c r="R927" s="13"/>
      <c r="S927" s="13"/>
      <c r="T927" s="25"/>
      <c r="U927" s="25"/>
      <c r="V927" s="25"/>
      <c r="W927" s="70"/>
      <c r="X927" s="25"/>
      <c r="Y927" s="25"/>
      <c r="Z927" s="22"/>
      <c r="AA927" s="13"/>
      <c r="AB927" s="13"/>
      <c r="AC927" s="13"/>
      <c r="AD927" s="13"/>
    </row>
    <row r="928" ht="12.75" customHeight="1">
      <c r="A928" s="13"/>
      <c r="B928" s="15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68"/>
      <c r="N928" s="13"/>
      <c r="O928" s="69"/>
      <c r="P928" s="13"/>
      <c r="Q928" s="13"/>
      <c r="R928" s="13"/>
      <c r="S928" s="13"/>
      <c r="T928" s="25"/>
      <c r="U928" s="25"/>
      <c r="V928" s="25"/>
      <c r="W928" s="70"/>
      <c r="X928" s="25"/>
      <c r="Y928" s="25"/>
      <c r="Z928" s="22"/>
      <c r="AA928" s="13"/>
      <c r="AB928" s="13"/>
      <c r="AC928" s="13"/>
      <c r="AD928" s="13"/>
    </row>
    <row r="929" ht="12.75" customHeight="1">
      <c r="A929" s="13"/>
      <c r="B929" s="15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68"/>
      <c r="N929" s="13"/>
      <c r="O929" s="69"/>
      <c r="P929" s="13"/>
      <c r="Q929" s="13"/>
      <c r="R929" s="13"/>
      <c r="S929" s="13"/>
      <c r="T929" s="25"/>
      <c r="U929" s="25"/>
      <c r="V929" s="25"/>
      <c r="W929" s="70"/>
      <c r="X929" s="25"/>
      <c r="Y929" s="25"/>
      <c r="Z929" s="22"/>
      <c r="AA929" s="13"/>
      <c r="AB929" s="13"/>
      <c r="AC929" s="13"/>
      <c r="AD929" s="13"/>
    </row>
    <row r="930" ht="12.75" customHeight="1">
      <c r="A930" s="13"/>
      <c r="B930" s="15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68"/>
      <c r="N930" s="13"/>
      <c r="O930" s="69"/>
      <c r="P930" s="13"/>
      <c r="Q930" s="13"/>
      <c r="R930" s="13"/>
      <c r="S930" s="13"/>
      <c r="T930" s="25"/>
      <c r="U930" s="25"/>
      <c r="V930" s="25"/>
      <c r="W930" s="70"/>
      <c r="X930" s="25"/>
      <c r="Y930" s="25"/>
      <c r="Z930" s="22"/>
      <c r="AA930" s="13"/>
      <c r="AB930" s="13"/>
      <c r="AC930" s="13"/>
      <c r="AD930" s="13"/>
    </row>
    <row r="931" ht="12.75" customHeight="1">
      <c r="A931" s="13"/>
      <c r="B931" s="15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68"/>
      <c r="N931" s="13"/>
      <c r="O931" s="69"/>
      <c r="P931" s="13"/>
      <c r="Q931" s="13"/>
      <c r="R931" s="13"/>
      <c r="S931" s="13"/>
      <c r="T931" s="25"/>
      <c r="U931" s="25"/>
      <c r="V931" s="25"/>
      <c r="W931" s="70"/>
      <c r="X931" s="25"/>
      <c r="Y931" s="25"/>
      <c r="Z931" s="22"/>
      <c r="AA931" s="13"/>
      <c r="AB931" s="13"/>
      <c r="AC931" s="13"/>
      <c r="AD931" s="13"/>
    </row>
    <row r="932" ht="12.75" customHeight="1">
      <c r="A932" s="13"/>
      <c r="B932" s="15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68"/>
      <c r="N932" s="13"/>
      <c r="O932" s="69"/>
      <c r="P932" s="13"/>
      <c r="Q932" s="13"/>
      <c r="R932" s="13"/>
      <c r="S932" s="13"/>
      <c r="T932" s="25"/>
      <c r="U932" s="25"/>
      <c r="V932" s="25"/>
      <c r="W932" s="70"/>
      <c r="X932" s="25"/>
      <c r="Y932" s="25"/>
      <c r="Z932" s="22"/>
      <c r="AA932" s="13"/>
      <c r="AB932" s="13"/>
      <c r="AC932" s="13"/>
      <c r="AD932" s="13"/>
    </row>
    <row r="933" ht="12.75" customHeight="1">
      <c r="A933" s="13"/>
      <c r="B933" s="15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68"/>
      <c r="N933" s="13"/>
      <c r="O933" s="69"/>
      <c r="P933" s="13"/>
      <c r="Q933" s="13"/>
      <c r="R933" s="13"/>
      <c r="S933" s="13"/>
      <c r="T933" s="25"/>
      <c r="U933" s="25"/>
      <c r="V933" s="25"/>
      <c r="W933" s="70"/>
      <c r="X933" s="25"/>
      <c r="Y933" s="25"/>
      <c r="Z933" s="22"/>
      <c r="AA933" s="13"/>
      <c r="AB933" s="13"/>
      <c r="AC933" s="13"/>
      <c r="AD933" s="13"/>
    </row>
    <row r="934" ht="12.75" customHeight="1">
      <c r="A934" s="13"/>
      <c r="B934" s="15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68"/>
      <c r="N934" s="13"/>
      <c r="O934" s="69"/>
      <c r="P934" s="13"/>
      <c r="Q934" s="13"/>
      <c r="R934" s="13"/>
      <c r="S934" s="13"/>
      <c r="T934" s="25"/>
      <c r="U934" s="25"/>
      <c r="V934" s="25"/>
      <c r="W934" s="70"/>
      <c r="X934" s="25"/>
      <c r="Y934" s="25"/>
      <c r="Z934" s="22"/>
      <c r="AA934" s="13"/>
      <c r="AB934" s="13"/>
      <c r="AC934" s="13"/>
      <c r="AD934" s="13"/>
    </row>
    <row r="935" ht="12.75" customHeight="1">
      <c r="A935" s="13"/>
      <c r="B935" s="15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68"/>
      <c r="N935" s="13"/>
      <c r="O935" s="69"/>
      <c r="P935" s="13"/>
      <c r="Q935" s="13"/>
      <c r="R935" s="13"/>
      <c r="S935" s="13"/>
      <c r="T935" s="25"/>
      <c r="U935" s="25"/>
      <c r="V935" s="25"/>
      <c r="W935" s="70"/>
      <c r="X935" s="25"/>
      <c r="Y935" s="25"/>
      <c r="Z935" s="22"/>
      <c r="AA935" s="13"/>
      <c r="AB935" s="13"/>
      <c r="AC935" s="13"/>
      <c r="AD935" s="13"/>
    </row>
    <row r="936" ht="12.75" customHeight="1">
      <c r="A936" s="13"/>
      <c r="B936" s="15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68"/>
      <c r="N936" s="13"/>
      <c r="O936" s="69"/>
      <c r="P936" s="13"/>
      <c r="Q936" s="13"/>
      <c r="R936" s="13"/>
      <c r="S936" s="13"/>
      <c r="T936" s="25"/>
      <c r="U936" s="25"/>
      <c r="V936" s="25"/>
      <c r="W936" s="70"/>
      <c r="X936" s="25"/>
      <c r="Y936" s="25"/>
      <c r="Z936" s="22"/>
      <c r="AA936" s="13"/>
      <c r="AB936" s="13"/>
      <c r="AC936" s="13"/>
      <c r="AD936" s="13"/>
    </row>
    <row r="937" ht="12.75" customHeight="1">
      <c r="A937" s="13"/>
      <c r="B937" s="15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68"/>
      <c r="N937" s="13"/>
      <c r="O937" s="69"/>
      <c r="P937" s="13"/>
      <c r="Q937" s="13"/>
      <c r="R937" s="13"/>
      <c r="S937" s="13"/>
      <c r="T937" s="25"/>
      <c r="U937" s="25"/>
      <c r="V937" s="25"/>
      <c r="W937" s="70"/>
      <c r="X937" s="25"/>
      <c r="Y937" s="25"/>
      <c r="Z937" s="22"/>
      <c r="AA937" s="13"/>
      <c r="AB937" s="13"/>
      <c r="AC937" s="13"/>
      <c r="AD937" s="13"/>
    </row>
    <row r="938" ht="12.75" customHeight="1">
      <c r="A938" s="13"/>
      <c r="B938" s="15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68"/>
      <c r="N938" s="13"/>
      <c r="O938" s="69"/>
      <c r="P938" s="13"/>
      <c r="Q938" s="13"/>
      <c r="R938" s="13"/>
      <c r="S938" s="13"/>
      <c r="T938" s="25"/>
      <c r="U938" s="25"/>
      <c r="V938" s="25"/>
      <c r="W938" s="70"/>
      <c r="X938" s="25"/>
      <c r="Y938" s="25"/>
      <c r="Z938" s="22"/>
      <c r="AA938" s="13"/>
      <c r="AB938" s="13"/>
      <c r="AC938" s="13"/>
      <c r="AD938" s="13"/>
    </row>
    <row r="939" ht="12.75" customHeight="1">
      <c r="A939" s="13"/>
      <c r="B939" s="15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68"/>
      <c r="N939" s="13"/>
      <c r="O939" s="69"/>
      <c r="P939" s="13"/>
      <c r="Q939" s="13"/>
      <c r="R939" s="13"/>
      <c r="S939" s="13"/>
      <c r="T939" s="25"/>
      <c r="U939" s="25"/>
      <c r="V939" s="25"/>
      <c r="W939" s="70"/>
      <c r="X939" s="25"/>
      <c r="Y939" s="25"/>
      <c r="Z939" s="22"/>
      <c r="AA939" s="13"/>
      <c r="AB939" s="13"/>
      <c r="AC939" s="13"/>
      <c r="AD939" s="13"/>
    </row>
    <row r="940" ht="12.75" customHeight="1">
      <c r="A940" s="13"/>
      <c r="B940" s="15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68"/>
      <c r="N940" s="13"/>
      <c r="O940" s="69"/>
      <c r="P940" s="13"/>
      <c r="Q940" s="13"/>
      <c r="R940" s="13"/>
      <c r="S940" s="13"/>
      <c r="T940" s="25"/>
      <c r="U940" s="25"/>
      <c r="V940" s="25"/>
      <c r="W940" s="70"/>
      <c r="X940" s="25"/>
      <c r="Y940" s="25"/>
      <c r="Z940" s="22"/>
      <c r="AA940" s="13"/>
      <c r="AB940" s="13"/>
      <c r="AC940" s="13"/>
      <c r="AD940" s="13"/>
    </row>
    <row r="941" ht="12.75" customHeight="1">
      <c r="A941" s="13"/>
      <c r="B941" s="15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68"/>
      <c r="N941" s="13"/>
      <c r="O941" s="69"/>
      <c r="P941" s="13"/>
      <c r="Q941" s="13"/>
      <c r="R941" s="13"/>
      <c r="S941" s="13"/>
      <c r="T941" s="25"/>
      <c r="U941" s="25"/>
      <c r="V941" s="25"/>
      <c r="W941" s="70"/>
      <c r="X941" s="25"/>
      <c r="Y941" s="25"/>
      <c r="Z941" s="22"/>
      <c r="AA941" s="13"/>
      <c r="AB941" s="13"/>
      <c r="AC941" s="13"/>
      <c r="AD941" s="13"/>
    </row>
    <row r="942" ht="12.75" customHeight="1">
      <c r="A942" s="13"/>
      <c r="B942" s="15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68"/>
      <c r="N942" s="13"/>
      <c r="O942" s="69"/>
      <c r="P942" s="13"/>
      <c r="Q942" s="13"/>
      <c r="R942" s="13"/>
      <c r="S942" s="13"/>
      <c r="T942" s="25"/>
      <c r="U942" s="25"/>
      <c r="V942" s="25"/>
      <c r="W942" s="70"/>
      <c r="X942" s="25"/>
      <c r="Y942" s="25"/>
      <c r="Z942" s="22"/>
      <c r="AA942" s="13"/>
      <c r="AB942" s="13"/>
      <c r="AC942" s="13"/>
      <c r="AD942" s="13"/>
    </row>
    <row r="943" ht="12.75" customHeight="1">
      <c r="A943" s="13"/>
      <c r="B943" s="15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68"/>
      <c r="N943" s="13"/>
      <c r="O943" s="69"/>
      <c r="P943" s="13"/>
      <c r="Q943" s="13"/>
      <c r="R943" s="13"/>
      <c r="S943" s="13"/>
      <c r="T943" s="25"/>
      <c r="U943" s="25"/>
      <c r="V943" s="25"/>
      <c r="W943" s="70"/>
      <c r="X943" s="25"/>
      <c r="Y943" s="25"/>
      <c r="Z943" s="22"/>
      <c r="AA943" s="13"/>
      <c r="AB943" s="13"/>
      <c r="AC943" s="13"/>
      <c r="AD943" s="13"/>
    </row>
    <row r="944" ht="12.75" customHeight="1">
      <c r="A944" s="13"/>
      <c r="B944" s="15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68"/>
      <c r="N944" s="13"/>
      <c r="O944" s="69"/>
      <c r="P944" s="13"/>
      <c r="Q944" s="13"/>
      <c r="R944" s="13"/>
      <c r="S944" s="13"/>
      <c r="T944" s="25"/>
      <c r="U944" s="25"/>
      <c r="V944" s="25"/>
      <c r="W944" s="70"/>
      <c r="X944" s="25"/>
      <c r="Y944" s="25"/>
      <c r="Z944" s="22"/>
      <c r="AA944" s="13"/>
      <c r="AB944" s="13"/>
      <c r="AC944" s="13"/>
      <c r="AD944" s="13"/>
    </row>
    <row r="945" ht="12.75" customHeight="1">
      <c r="A945" s="13"/>
      <c r="B945" s="15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68"/>
      <c r="N945" s="13"/>
      <c r="O945" s="69"/>
      <c r="P945" s="13"/>
      <c r="Q945" s="13"/>
      <c r="R945" s="13"/>
      <c r="S945" s="13"/>
      <c r="T945" s="25"/>
      <c r="U945" s="25"/>
      <c r="V945" s="25"/>
      <c r="W945" s="70"/>
      <c r="X945" s="25"/>
      <c r="Y945" s="25"/>
      <c r="Z945" s="22"/>
      <c r="AA945" s="13"/>
      <c r="AB945" s="13"/>
      <c r="AC945" s="13"/>
      <c r="AD945" s="13"/>
    </row>
    <row r="946" ht="12.75" customHeight="1">
      <c r="A946" s="13"/>
      <c r="B946" s="15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68"/>
      <c r="N946" s="13"/>
      <c r="O946" s="69"/>
      <c r="P946" s="13"/>
      <c r="Q946" s="13"/>
      <c r="R946" s="13"/>
      <c r="S946" s="13"/>
      <c r="T946" s="25"/>
      <c r="U946" s="25"/>
      <c r="V946" s="25"/>
      <c r="W946" s="70"/>
      <c r="X946" s="25"/>
      <c r="Y946" s="25"/>
      <c r="Z946" s="22"/>
      <c r="AA946" s="13"/>
      <c r="AB946" s="13"/>
      <c r="AC946" s="13"/>
      <c r="AD946" s="13"/>
    </row>
    <row r="947" ht="12.75" customHeight="1">
      <c r="A947" s="13"/>
      <c r="B947" s="15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68"/>
      <c r="N947" s="13"/>
      <c r="O947" s="69"/>
      <c r="P947" s="13"/>
      <c r="Q947" s="13"/>
      <c r="R947" s="13"/>
      <c r="S947" s="13"/>
      <c r="T947" s="25"/>
      <c r="U947" s="25"/>
      <c r="V947" s="25"/>
      <c r="W947" s="70"/>
      <c r="X947" s="25"/>
      <c r="Y947" s="25"/>
      <c r="Z947" s="22"/>
      <c r="AA947" s="13"/>
      <c r="AB947" s="13"/>
      <c r="AC947" s="13"/>
      <c r="AD947" s="13"/>
    </row>
    <row r="948" ht="12.75" customHeight="1">
      <c r="A948" s="13"/>
      <c r="B948" s="15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68"/>
      <c r="N948" s="13"/>
      <c r="O948" s="69"/>
      <c r="P948" s="13"/>
      <c r="Q948" s="13"/>
      <c r="R948" s="13"/>
      <c r="S948" s="13"/>
      <c r="T948" s="25"/>
      <c r="U948" s="25"/>
      <c r="V948" s="25"/>
      <c r="W948" s="70"/>
      <c r="X948" s="25"/>
      <c r="Y948" s="25"/>
      <c r="Z948" s="22"/>
      <c r="AA948" s="13"/>
      <c r="AB948" s="13"/>
      <c r="AC948" s="13"/>
      <c r="AD948" s="13"/>
    </row>
    <row r="949" ht="12.75" customHeight="1">
      <c r="A949" s="13"/>
      <c r="B949" s="15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68"/>
      <c r="N949" s="13"/>
      <c r="O949" s="69"/>
      <c r="P949" s="13"/>
      <c r="Q949" s="13"/>
      <c r="R949" s="13"/>
      <c r="S949" s="13"/>
      <c r="T949" s="25"/>
      <c r="U949" s="25"/>
      <c r="V949" s="25"/>
      <c r="W949" s="70"/>
      <c r="X949" s="25"/>
      <c r="Y949" s="25"/>
      <c r="Z949" s="22"/>
      <c r="AA949" s="13"/>
      <c r="AB949" s="13"/>
      <c r="AC949" s="13"/>
      <c r="AD949" s="13"/>
    </row>
    <row r="950" ht="12.75" customHeight="1">
      <c r="A950" s="13"/>
      <c r="B950" s="15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68"/>
      <c r="N950" s="13"/>
      <c r="O950" s="69"/>
      <c r="P950" s="13"/>
      <c r="Q950" s="13"/>
      <c r="R950" s="13"/>
      <c r="S950" s="13"/>
      <c r="T950" s="25"/>
      <c r="U950" s="25"/>
      <c r="V950" s="25"/>
      <c r="W950" s="70"/>
      <c r="X950" s="25"/>
      <c r="Y950" s="25"/>
      <c r="Z950" s="22"/>
      <c r="AA950" s="13"/>
      <c r="AB950" s="13"/>
      <c r="AC950" s="13"/>
      <c r="AD950" s="13"/>
    </row>
    <row r="951" ht="12.75" customHeight="1">
      <c r="A951" s="13"/>
      <c r="B951" s="15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68"/>
      <c r="N951" s="13"/>
      <c r="O951" s="69"/>
      <c r="P951" s="13"/>
      <c r="Q951" s="13"/>
      <c r="R951" s="13"/>
      <c r="S951" s="13"/>
      <c r="T951" s="25"/>
      <c r="U951" s="25"/>
      <c r="V951" s="25"/>
      <c r="W951" s="70"/>
      <c r="X951" s="25"/>
      <c r="Y951" s="25"/>
      <c r="Z951" s="22"/>
      <c r="AA951" s="13"/>
      <c r="AB951" s="13"/>
      <c r="AC951" s="13"/>
      <c r="AD951" s="13"/>
    </row>
    <row r="952" ht="12.75" customHeight="1">
      <c r="A952" s="13"/>
      <c r="B952" s="15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68"/>
      <c r="N952" s="13"/>
      <c r="O952" s="69"/>
      <c r="P952" s="13"/>
      <c r="Q952" s="13"/>
      <c r="R952" s="13"/>
      <c r="S952" s="13"/>
      <c r="T952" s="25"/>
      <c r="U952" s="25"/>
      <c r="V952" s="25"/>
      <c r="W952" s="70"/>
      <c r="X952" s="25"/>
      <c r="Y952" s="25"/>
      <c r="Z952" s="22"/>
      <c r="AA952" s="13"/>
      <c r="AB952" s="13"/>
      <c r="AC952" s="13"/>
      <c r="AD952" s="13"/>
    </row>
    <row r="953" ht="12.75" customHeight="1">
      <c r="A953" s="13"/>
      <c r="B953" s="15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68"/>
      <c r="N953" s="13"/>
      <c r="O953" s="69"/>
      <c r="P953" s="13"/>
      <c r="Q953" s="13"/>
      <c r="R953" s="13"/>
      <c r="S953" s="13"/>
      <c r="T953" s="25"/>
      <c r="U953" s="25"/>
      <c r="V953" s="25"/>
      <c r="W953" s="70"/>
      <c r="X953" s="25"/>
      <c r="Y953" s="25"/>
      <c r="Z953" s="22"/>
      <c r="AA953" s="13"/>
      <c r="AB953" s="13"/>
      <c r="AC953" s="13"/>
      <c r="AD953" s="13"/>
    </row>
    <row r="954" ht="12.75" customHeight="1">
      <c r="A954" s="13"/>
      <c r="B954" s="15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68"/>
      <c r="N954" s="13"/>
      <c r="O954" s="69"/>
      <c r="P954" s="13"/>
      <c r="Q954" s="13"/>
      <c r="R954" s="13"/>
      <c r="S954" s="13"/>
      <c r="T954" s="25"/>
      <c r="U954" s="25"/>
      <c r="V954" s="25"/>
      <c r="W954" s="70"/>
      <c r="X954" s="25"/>
      <c r="Y954" s="25"/>
      <c r="Z954" s="22"/>
      <c r="AA954" s="13"/>
      <c r="AB954" s="13"/>
      <c r="AC954" s="13"/>
      <c r="AD954" s="13"/>
    </row>
    <row r="955" ht="12.75" customHeight="1">
      <c r="A955" s="13"/>
      <c r="B955" s="15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68"/>
      <c r="N955" s="13"/>
      <c r="O955" s="69"/>
      <c r="P955" s="13"/>
      <c r="Q955" s="13"/>
      <c r="R955" s="13"/>
      <c r="S955" s="13"/>
      <c r="T955" s="25"/>
      <c r="U955" s="25"/>
      <c r="V955" s="25"/>
      <c r="W955" s="70"/>
      <c r="X955" s="25"/>
      <c r="Y955" s="25"/>
      <c r="Z955" s="22"/>
      <c r="AA955" s="13"/>
      <c r="AB955" s="13"/>
      <c r="AC955" s="13"/>
      <c r="AD955" s="13"/>
    </row>
    <row r="956" ht="12.75" customHeight="1">
      <c r="A956" s="13"/>
      <c r="B956" s="15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68"/>
      <c r="N956" s="13"/>
      <c r="O956" s="69"/>
      <c r="P956" s="13"/>
      <c r="Q956" s="13"/>
      <c r="R956" s="13"/>
      <c r="S956" s="13"/>
      <c r="T956" s="25"/>
      <c r="U956" s="25"/>
      <c r="V956" s="25"/>
      <c r="W956" s="70"/>
      <c r="X956" s="25"/>
      <c r="Y956" s="25"/>
      <c r="Z956" s="22"/>
      <c r="AA956" s="13"/>
      <c r="AB956" s="13"/>
      <c r="AC956" s="13"/>
      <c r="AD956" s="13"/>
    </row>
    <row r="957" ht="12.75" customHeight="1">
      <c r="A957" s="13"/>
      <c r="B957" s="15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68"/>
      <c r="N957" s="13"/>
      <c r="O957" s="69"/>
      <c r="P957" s="13"/>
      <c r="Q957" s="13"/>
      <c r="R957" s="13"/>
      <c r="S957" s="13"/>
      <c r="T957" s="25"/>
      <c r="U957" s="25"/>
      <c r="V957" s="25"/>
      <c r="W957" s="70"/>
      <c r="X957" s="25"/>
      <c r="Y957" s="25"/>
      <c r="Z957" s="22"/>
      <c r="AA957" s="13"/>
      <c r="AB957" s="13"/>
      <c r="AC957" s="13"/>
      <c r="AD957" s="13"/>
    </row>
    <row r="958" ht="12.75" customHeight="1">
      <c r="A958" s="13"/>
      <c r="B958" s="15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68"/>
      <c r="N958" s="13"/>
      <c r="O958" s="69"/>
      <c r="P958" s="13"/>
      <c r="Q958" s="13"/>
      <c r="R958" s="13"/>
      <c r="S958" s="13"/>
      <c r="T958" s="25"/>
      <c r="U958" s="25"/>
      <c r="V958" s="25"/>
      <c r="W958" s="70"/>
      <c r="X958" s="25"/>
      <c r="Y958" s="25"/>
      <c r="Z958" s="22"/>
      <c r="AA958" s="13"/>
      <c r="AB958" s="13"/>
      <c r="AC958" s="13"/>
      <c r="AD958" s="13"/>
    </row>
    <row r="959" ht="12.75" customHeight="1">
      <c r="A959" s="13"/>
      <c r="B959" s="15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68"/>
      <c r="N959" s="13"/>
      <c r="O959" s="69"/>
      <c r="P959" s="13"/>
      <c r="Q959" s="13"/>
      <c r="R959" s="13"/>
      <c r="S959" s="13"/>
      <c r="T959" s="25"/>
      <c r="U959" s="25"/>
      <c r="V959" s="25"/>
      <c r="W959" s="70"/>
      <c r="X959" s="25"/>
      <c r="Y959" s="25"/>
      <c r="Z959" s="22"/>
      <c r="AA959" s="13"/>
      <c r="AB959" s="13"/>
      <c r="AC959" s="13"/>
      <c r="AD959" s="13"/>
    </row>
    <row r="960" ht="12.75" customHeight="1">
      <c r="A960" s="13"/>
      <c r="B960" s="15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68"/>
      <c r="N960" s="13"/>
      <c r="O960" s="69"/>
      <c r="P960" s="13"/>
      <c r="Q960" s="13"/>
      <c r="R960" s="13"/>
      <c r="S960" s="13"/>
      <c r="T960" s="25"/>
      <c r="U960" s="25"/>
      <c r="V960" s="25"/>
      <c r="W960" s="70"/>
      <c r="X960" s="25"/>
      <c r="Y960" s="25"/>
      <c r="Z960" s="22"/>
      <c r="AA960" s="13"/>
      <c r="AB960" s="13"/>
      <c r="AC960" s="13"/>
      <c r="AD960" s="13"/>
    </row>
    <row r="961" ht="12.75" customHeight="1">
      <c r="A961" s="13"/>
      <c r="B961" s="15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68"/>
      <c r="N961" s="13"/>
      <c r="O961" s="69"/>
      <c r="P961" s="13"/>
      <c r="Q961" s="13"/>
      <c r="R961" s="13"/>
      <c r="S961" s="13"/>
      <c r="T961" s="25"/>
      <c r="U961" s="25"/>
      <c r="V961" s="25"/>
      <c r="W961" s="70"/>
      <c r="X961" s="25"/>
      <c r="Y961" s="25"/>
      <c r="Z961" s="22"/>
      <c r="AA961" s="13"/>
      <c r="AB961" s="13"/>
      <c r="AC961" s="13"/>
      <c r="AD961" s="13"/>
    </row>
    <row r="962" ht="12.75" customHeight="1">
      <c r="A962" s="13"/>
      <c r="B962" s="15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68"/>
      <c r="N962" s="13"/>
      <c r="O962" s="69"/>
      <c r="P962" s="13"/>
      <c r="Q962" s="13"/>
      <c r="R962" s="13"/>
      <c r="S962" s="13"/>
      <c r="T962" s="25"/>
      <c r="U962" s="25"/>
      <c r="V962" s="25"/>
      <c r="W962" s="70"/>
      <c r="X962" s="25"/>
      <c r="Y962" s="25"/>
      <c r="Z962" s="22"/>
      <c r="AA962" s="13"/>
      <c r="AB962" s="13"/>
      <c r="AC962" s="13"/>
      <c r="AD962" s="13"/>
    </row>
    <row r="963" ht="12.75" customHeight="1">
      <c r="A963" s="13"/>
      <c r="B963" s="15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68"/>
      <c r="N963" s="13"/>
      <c r="O963" s="69"/>
      <c r="P963" s="13"/>
      <c r="Q963" s="13"/>
      <c r="R963" s="13"/>
      <c r="S963" s="13"/>
      <c r="T963" s="25"/>
      <c r="U963" s="25"/>
      <c r="V963" s="25"/>
      <c r="W963" s="70"/>
      <c r="X963" s="25"/>
      <c r="Y963" s="25"/>
      <c r="Z963" s="22"/>
      <c r="AA963" s="13"/>
      <c r="AB963" s="13"/>
      <c r="AC963" s="13"/>
      <c r="AD963" s="13"/>
    </row>
    <row r="964" ht="12.75" customHeight="1">
      <c r="A964" s="13"/>
      <c r="B964" s="15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68"/>
      <c r="N964" s="13"/>
      <c r="O964" s="69"/>
      <c r="P964" s="13"/>
      <c r="Q964" s="13"/>
      <c r="R964" s="13"/>
      <c r="S964" s="13"/>
      <c r="T964" s="25"/>
      <c r="U964" s="25"/>
      <c r="V964" s="25"/>
      <c r="W964" s="70"/>
      <c r="X964" s="25"/>
      <c r="Y964" s="25"/>
      <c r="Z964" s="22"/>
      <c r="AA964" s="13"/>
      <c r="AB964" s="13"/>
      <c r="AC964" s="13"/>
      <c r="AD964" s="13"/>
    </row>
    <row r="965" ht="12.75" customHeight="1">
      <c r="A965" s="13"/>
      <c r="B965" s="15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68"/>
      <c r="N965" s="13"/>
      <c r="O965" s="69"/>
      <c r="P965" s="13"/>
      <c r="Q965" s="13"/>
      <c r="R965" s="13"/>
      <c r="S965" s="13"/>
      <c r="T965" s="25"/>
      <c r="U965" s="25"/>
      <c r="V965" s="25"/>
      <c r="W965" s="70"/>
      <c r="X965" s="25"/>
      <c r="Y965" s="25"/>
      <c r="Z965" s="22"/>
      <c r="AA965" s="13"/>
      <c r="AB965" s="13"/>
      <c r="AC965" s="13"/>
      <c r="AD965" s="13"/>
    </row>
    <row r="966" ht="12.75" customHeight="1">
      <c r="A966" s="13"/>
      <c r="B966" s="15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68"/>
      <c r="N966" s="13"/>
      <c r="O966" s="69"/>
      <c r="P966" s="13"/>
      <c r="Q966" s="13"/>
      <c r="R966" s="13"/>
      <c r="S966" s="13"/>
      <c r="T966" s="25"/>
      <c r="U966" s="25"/>
      <c r="V966" s="25"/>
      <c r="W966" s="70"/>
      <c r="X966" s="25"/>
      <c r="Y966" s="25"/>
      <c r="Z966" s="22"/>
      <c r="AA966" s="13"/>
      <c r="AB966" s="13"/>
      <c r="AC966" s="13"/>
      <c r="AD966" s="13"/>
    </row>
    <row r="967" ht="12.75" customHeight="1">
      <c r="A967" s="13"/>
      <c r="B967" s="15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68"/>
      <c r="N967" s="13"/>
      <c r="O967" s="69"/>
      <c r="P967" s="13"/>
      <c r="Q967" s="13"/>
      <c r="R967" s="13"/>
      <c r="S967" s="13"/>
      <c r="T967" s="25"/>
      <c r="U967" s="25"/>
      <c r="V967" s="25"/>
      <c r="W967" s="70"/>
      <c r="X967" s="25"/>
      <c r="Y967" s="25"/>
      <c r="Z967" s="22"/>
      <c r="AA967" s="13"/>
      <c r="AB967" s="13"/>
      <c r="AC967" s="13"/>
      <c r="AD967" s="13"/>
    </row>
    <row r="968" ht="12.75" customHeight="1">
      <c r="A968" s="13"/>
      <c r="B968" s="15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68"/>
      <c r="N968" s="13"/>
      <c r="O968" s="69"/>
      <c r="P968" s="13"/>
      <c r="Q968" s="13"/>
      <c r="R968" s="13"/>
      <c r="S968" s="13"/>
      <c r="T968" s="25"/>
      <c r="U968" s="25"/>
      <c r="V968" s="25"/>
      <c r="W968" s="70"/>
      <c r="X968" s="25"/>
      <c r="Y968" s="25"/>
      <c r="Z968" s="22"/>
      <c r="AA968" s="13"/>
      <c r="AB968" s="13"/>
      <c r="AC968" s="13"/>
      <c r="AD968" s="13"/>
    </row>
    <row r="969" ht="12.75" customHeight="1">
      <c r="A969" s="13"/>
      <c r="B969" s="15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68"/>
      <c r="N969" s="13"/>
      <c r="O969" s="69"/>
      <c r="P969" s="13"/>
      <c r="Q969" s="13"/>
      <c r="R969" s="13"/>
      <c r="S969" s="13"/>
      <c r="T969" s="25"/>
      <c r="U969" s="25"/>
      <c r="V969" s="25"/>
      <c r="W969" s="70"/>
      <c r="X969" s="25"/>
      <c r="Y969" s="25"/>
      <c r="Z969" s="22"/>
      <c r="AA969" s="13"/>
      <c r="AB969" s="13"/>
      <c r="AC969" s="13"/>
      <c r="AD969" s="13"/>
    </row>
    <row r="970" ht="12.75" customHeight="1">
      <c r="A970" s="13"/>
      <c r="B970" s="15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68"/>
      <c r="N970" s="13"/>
      <c r="O970" s="69"/>
      <c r="P970" s="13"/>
      <c r="Q970" s="13"/>
      <c r="R970" s="13"/>
      <c r="S970" s="13"/>
      <c r="T970" s="25"/>
      <c r="U970" s="25"/>
      <c r="V970" s="25"/>
      <c r="W970" s="70"/>
      <c r="X970" s="25"/>
      <c r="Y970" s="25"/>
      <c r="Z970" s="22"/>
      <c r="AA970" s="13"/>
      <c r="AB970" s="13"/>
      <c r="AC970" s="13"/>
      <c r="AD970" s="13"/>
    </row>
    <row r="971" ht="12.75" customHeight="1">
      <c r="A971" s="13"/>
      <c r="B971" s="15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68"/>
      <c r="N971" s="13"/>
      <c r="O971" s="69"/>
      <c r="P971" s="13"/>
      <c r="Q971" s="13"/>
      <c r="R971" s="13"/>
      <c r="S971" s="13"/>
      <c r="T971" s="25"/>
      <c r="U971" s="25"/>
      <c r="V971" s="25"/>
      <c r="W971" s="70"/>
      <c r="X971" s="25"/>
      <c r="Y971" s="25"/>
      <c r="Z971" s="22"/>
      <c r="AA971" s="13"/>
      <c r="AB971" s="13"/>
      <c r="AC971" s="13"/>
      <c r="AD971" s="13"/>
    </row>
    <row r="972" ht="12.75" customHeight="1">
      <c r="A972" s="13"/>
      <c r="B972" s="15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68"/>
      <c r="N972" s="13"/>
      <c r="O972" s="69"/>
      <c r="P972" s="13"/>
      <c r="Q972" s="13"/>
      <c r="R972" s="13"/>
      <c r="S972" s="13"/>
      <c r="T972" s="25"/>
      <c r="U972" s="25"/>
      <c r="V972" s="25"/>
      <c r="W972" s="70"/>
      <c r="X972" s="25"/>
      <c r="Y972" s="25"/>
      <c r="Z972" s="22"/>
      <c r="AA972" s="13"/>
      <c r="AB972" s="13"/>
      <c r="AC972" s="13"/>
      <c r="AD972" s="13"/>
    </row>
    <row r="973" ht="12.75" customHeight="1">
      <c r="A973" s="13"/>
      <c r="B973" s="15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68"/>
      <c r="N973" s="13"/>
      <c r="O973" s="69"/>
      <c r="P973" s="13"/>
      <c r="Q973" s="13"/>
      <c r="R973" s="13"/>
      <c r="S973" s="13"/>
      <c r="T973" s="25"/>
      <c r="U973" s="25"/>
      <c r="V973" s="25"/>
      <c r="W973" s="70"/>
      <c r="X973" s="25"/>
      <c r="Y973" s="25"/>
      <c r="Z973" s="22"/>
      <c r="AA973" s="13"/>
      <c r="AB973" s="13"/>
      <c r="AC973" s="13"/>
      <c r="AD973" s="13"/>
    </row>
    <row r="974" ht="12.75" customHeight="1">
      <c r="A974" s="13"/>
      <c r="B974" s="15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68"/>
      <c r="N974" s="13"/>
      <c r="O974" s="69"/>
      <c r="P974" s="13"/>
      <c r="Q974" s="13"/>
      <c r="R974" s="13"/>
      <c r="S974" s="13"/>
      <c r="T974" s="25"/>
      <c r="U974" s="25"/>
      <c r="V974" s="25"/>
      <c r="W974" s="70"/>
      <c r="X974" s="25"/>
      <c r="Y974" s="25"/>
      <c r="Z974" s="22"/>
      <c r="AA974" s="13"/>
      <c r="AB974" s="13"/>
      <c r="AC974" s="13"/>
      <c r="AD974" s="13"/>
    </row>
    <row r="975" ht="12.75" customHeight="1">
      <c r="A975" s="13"/>
      <c r="B975" s="15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68"/>
      <c r="N975" s="13"/>
      <c r="O975" s="69"/>
      <c r="P975" s="13"/>
      <c r="Q975" s="13"/>
      <c r="R975" s="13"/>
      <c r="S975" s="13"/>
      <c r="T975" s="25"/>
      <c r="U975" s="25"/>
      <c r="V975" s="25"/>
      <c r="W975" s="70"/>
      <c r="X975" s="25"/>
      <c r="Y975" s="25"/>
      <c r="Z975" s="22"/>
      <c r="AA975" s="13"/>
      <c r="AB975" s="13"/>
      <c r="AC975" s="13"/>
      <c r="AD975" s="13"/>
    </row>
    <row r="976" ht="12.75" customHeight="1">
      <c r="A976" s="13"/>
      <c r="B976" s="15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68"/>
      <c r="N976" s="13"/>
      <c r="O976" s="69"/>
      <c r="P976" s="13"/>
      <c r="Q976" s="13"/>
      <c r="R976" s="13"/>
      <c r="S976" s="13"/>
      <c r="T976" s="25"/>
      <c r="U976" s="25"/>
      <c r="V976" s="25"/>
      <c r="W976" s="70"/>
      <c r="X976" s="25"/>
      <c r="Y976" s="25"/>
      <c r="Z976" s="22"/>
      <c r="AA976" s="13"/>
      <c r="AB976" s="13"/>
      <c r="AC976" s="13"/>
      <c r="AD976" s="13"/>
    </row>
    <row r="977" ht="12.75" customHeight="1">
      <c r="A977" s="13"/>
      <c r="B977" s="15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68"/>
      <c r="N977" s="13"/>
      <c r="O977" s="69"/>
      <c r="P977" s="13"/>
      <c r="Q977" s="13"/>
      <c r="R977" s="13"/>
      <c r="S977" s="13"/>
      <c r="T977" s="25"/>
      <c r="U977" s="25"/>
      <c r="V977" s="25"/>
      <c r="W977" s="70"/>
      <c r="X977" s="25"/>
      <c r="Y977" s="25"/>
      <c r="Z977" s="22"/>
      <c r="AA977" s="13"/>
      <c r="AB977" s="13"/>
      <c r="AC977" s="13"/>
      <c r="AD977" s="13"/>
    </row>
    <row r="978" ht="12.75" customHeight="1">
      <c r="A978" s="13"/>
      <c r="B978" s="15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68"/>
      <c r="N978" s="13"/>
      <c r="O978" s="69"/>
      <c r="P978" s="13"/>
      <c r="Q978" s="13"/>
      <c r="R978" s="13"/>
      <c r="S978" s="13"/>
      <c r="T978" s="25"/>
      <c r="U978" s="25"/>
      <c r="V978" s="25"/>
      <c r="W978" s="70"/>
      <c r="X978" s="25"/>
      <c r="Y978" s="25"/>
      <c r="Z978" s="22"/>
      <c r="AA978" s="13"/>
      <c r="AB978" s="13"/>
      <c r="AC978" s="13"/>
      <c r="AD978" s="13"/>
    </row>
    <row r="979" ht="12.75" customHeight="1">
      <c r="A979" s="13"/>
      <c r="B979" s="15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68"/>
      <c r="N979" s="13"/>
      <c r="O979" s="69"/>
      <c r="P979" s="13"/>
      <c r="Q979" s="13"/>
      <c r="R979" s="13"/>
      <c r="S979" s="13"/>
      <c r="T979" s="25"/>
      <c r="U979" s="25"/>
      <c r="V979" s="25"/>
      <c r="W979" s="70"/>
      <c r="X979" s="25"/>
      <c r="Y979" s="25"/>
      <c r="Z979" s="22"/>
      <c r="AA979" s="13"/>
      <c r="AB979" s="13"/>
      <c r="AC979" s="13"/>
      <c r="AD979" s="13"/>
    </row>
    <row r="980" ht="12.75" customHeight="1">
      <c r="A980" s="13"/>
      <c r="B980" s="15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68"/>
      <c r="N980" s="13"/>
      <c r="O980" s="69"/>
      <c r="P980" s="13"/>
      <c r="Q980" s="13"/>
      <c r="R980" s="13"/>
      <c r="S980" s="13"/>
      <c r="T980" s="25"/>
      <c r="U980" s="25"/>
      <c r="V980" s="25"/>
      <c r="W980" s="70"/>
      <c r="X980" s="25"/>
      <c r="Y980" s="25"/>
      <c r="Z980" s="22"/>
      <c r="AA980" s="13"/>
      <c r="AB980" s="13"/>
      <c r="AC980" s="13"/>
      <c r="AD980" s="13"/>
    </row>
    <row r="981" ht="12.75" customHeight="1">
      <c r="A981" s="13"/>
      <c r="B981" s="15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68"/>
      <c r="N981" s="13"/>
      <c r="O981" s="69"/>
      <c r="P981" s="13"/>
      <c r="Q981" s="13"/>
      <c r="R981" s="13"/>
      <c r="S981" s="13"/>
      <c r="T981" s="25"/>
      <c r="U981" s="25"/>
      <c r="V981" s="25"/>
      <c r="W981" s="70"/>
      <c r="X981" s="25"/>
      <c r="Y981" s="25"/>
      <c r="Z981" s="22"/>
      <c r="AA981" s="13"/>
      <c r="AB981" s="13"/>
      <c r="AC981" s="13"/>
      <c r="AD981" s="13"/>
    </row>
    <row r="982" ht="12.75" customHeight="1">
      <c r="A982" s="13"/>
      <c r="B982" s="15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68"/>
      <c r="N982" s="13"/>
      <c r="O982" s="69"/>
      <c r="P982" s="13"/>
      <c r="Q982" s="13"/>
      <c r="R982" s="13"/>
      <c r="S982" s="13"/>
      <c r="T982" s="25"/>
      <c r="U982" s="25"/>
      <c r="V982" s="25"/>
      <c r="W982" s="70"/>
      <c r="X982" s="25"/>
      <c r="Y982" s="25"/>
      <c r="Z982" s="22"/>
      <c r="AA982" s="13"/>
      <c r="AB982" s="13"/>
      <c r="AC982" s="13"/>
      <c r="AD982" s="13"/>
    </row>
    <row r="983" ht="12.75" customHeight="1">
      <c r="A983" s="13"/>
      <c r="B983" s="15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68"/>
      <c r="N983" s="13"/>
      <c r="O983" s="69"/>
      <c r="P983" s="13"/>
      <c r="Q983" s="13"/>
      <c r="R983" s="13"/>
      <c r="S983" s="13"/>
      <c r="T983" s="25"/>
      <c r="U983" s="25"/>
      <c r="V983" s="25"/>
      <c r="W983" s="70"/>
      <c r="X983" s="25"/>
      <c r="Y983" s="25"/>
      <c r="Z983" s="22"/>
      <c r="AA983" s="13"/>
      <c r="AB983" s="13"/>
      <c r="AC983" s="13"/>
      <c r="AD983" s="13"/>
    </row>
    <row r="984" ht="12.75" customHeight="1">
      <c r="A984" s="13"/>
      <c r="B984" s="15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68"/>
      <c r="N984" s="13"/>
      <c r="O984" s="69"/>
      <c r="P984" s="13"/>
      <c r="Q984" s="13"/>
      <c r="R984" s="13"/>
      <c r="S984" s="13"/>
      <c r="T984" s="25"/>
      <c r="U984" s="25"/>
      <c r="V984" s="25"/>
      <c r="W984" s="70"/>
      <c r="X984" s="25"/>
      <c r="Y984" s="25"/>
      <c r="Z984" s="22"/>
      <c r="AA984" s="13"/>
      <c r="AB984" s="13"/>
      <c r="AC984" s="13"/>
      <c r="AD984" s="13"/>
    </row>
    <row r="985" ht="12.75" customHeight="1">
      <c r="A985" s="13"/>
      <c r="B985" s="15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68"/>
      <c r="N985" s="13"/>
      <c r="O985" s="69"/>
      <c r="P985" s="13"/>
      <c r="Q985" s="13"/>
      <c r="R985" s="13"/>
      <c r="S985" s="13"/>
      <c r="T985" s="25"/>
      <c r="U985" s="25"/>
      <c r="V985" s="25"/>
      <c r="W985" s="70"/>
      <c r="X985" s="25"/>
      <c r="Y985" s="25"/>
      <c r="Z985" s="22"/>
      <c r="AA985" s="13"/>
      <c r="AB985" s="13"/>
      <c r="AC985" s="13"/>
      <c r="AD985" s="13"/>
    </row>
    <row r="986" ht="12.75" customHeight="1">
      <c r="A986" s="13"/>
      <c r="B986" s="15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68"/>
      <c r="N986" s="13"/>
      <c r="O986" s="69"/>
      <c r="P986" s="13"/>
      <c r="Q986" s="13"/>
      <c r="R986" s="13"/>
      <c r="S986" s="13"/>
      <c r="T986" s="25"/>
      <c r="U986" s="25"/>
      <c r="V986" s="25"/>
      <c r="W986" s="70"/>
      <c r="X986" s="25"/>
      <c r="Y986" s="25"/>
      <c r="Z986" s="22"/>
      <c r="AA986" s="13"/>
      <c r="AB986" s="13"/>
      <c r="AC986" s="13"/>
      <c r="AD986" s="13"/>
    </row>
    <row r="987" ht="12.75" customHeight="1">
      <c r="A987" s="13"/>
      <c r="B987" s="15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68"/>
      <c r="N987" s="13"/>
      <c r="O987" s="69"/>
      <c r="P987" s="13"/>
      <c r="Q987" s="13"/>
      <c r="R987" s="13"/>
      <c r="S987" s="13"/>
      <c r="T987" s="25"/>
      <c r="U987" s="25"/>
      <c r="V987" s="25"/>
      <c r="W987" s="70"/>
      <c r="X987" s="25"/>
      <c r="Y987" s="25"/>
      <c r="Z987" s="22"/>
      <c r="AA987" s="13"/>
      <c r="AB987" s="13"/>
      <c r="AC987" s="13"/>
      <c r="AD987" s="13"/>
    </row>
    <row r="988" ht="12.75" customHeight="1">
      <c r="A988" s="13"/>
      <c r="B988" s="15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68"/>
      <c r="N988" s="13"/>
      <c r="O988" s="69"/>
      <c r="P988" s="13"/>
      <c r="Q988" s="13"/>
      <c r="R988" s="13"/>
      <c r="S988" s="13"/>
      <c r="T988" s="25"/>
      <c r="U988" s="25"/>
      <c r="V988" s="25"/>
      <c r="W988" s="70"/>
      <c r="X988" s="25"/>
      <c r="Y988" s="25"/>
      <c r="Z988" s="22"/>
      <c r="AA988" s="13"/>
      <c r="AB988" s="13"/>
      <c r="AC988" s="13"/>
      <c r="AD988" s="13"/>
    </row>
    <row r="989" ht="12.75" customHeight="1">
      <c r="A989" s="13"/>
      <c r="B989" s="15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68"/>
      <c r="N989" s="13"/>
      <c r="O989" s="69"/>
      <c r="P989" s="13"/>
      <c r="Q989" s="13"/>
      <c r="R989" s="13"/>
      <c r="S989" s="13"/>
      <c r="T989" s="25"/>
      <c r="U989" s="25"/>
      <c r="V989" s="25"/>
      <c r="W989" s="70"/>
      <c r="X989" s="25"/>
      <c r="Y989" s="25"/>
      <c r="Z989" s="22"/>
      <c r="AA989" s="13"/>
      <c r="AB989" s="13"/>
      <c r="AC989" s="13"/>
      <c r="AD989" s="13"/>
    </row>
    <row r="990" ht="12.75" customHeight="1">
      <c r="A990" s="13"/>
      <c r="B990" s="15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68"/>
      <c r="N990" s="13"/>
      <c r="O990" s="69"/>
      <c r="P990" s="13"/>
      <c r="Q990" s="13"/>
      <c r="R990" s="13"/>
      <c r="S990" s="13"/>
      <c r="T990" s="25"/>
      <c r="U990" s="25"/>
      <c r="V990" s="25"/>
      <c r="W990" s="70"/>
      <c r="X990" s="25"/>
      <c r="Y990" s="25"/>
      <c r="Z990" s="22"/>
      <c r="AA990" s="13"/>
      <c r="AB990" s="13"/>
      <c r="AC990" s="13"/>
      <c r="AD990" s="13"/>
    </row>
    <row r="991" ht="12.75" customHeight="1">
      <c r="A991" s="13"/>
      <c r="B991" s="15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68"/>
      <c r="N991" s="13"/>
      <c r="O991" s="69"/>
      <c r="P991" s="13"/>
      <c r="Q991" s="13"/>
      <c r="R991" s="13"/>
      <c r="S991" s="13"/>
      <c r="T991" s="25"/>
      <c r="U991" s="25"/>
      <c r="V991" s="25"/>
      <c r="W991" s="70"/>
      <c r="X991" s="25"/>
      <c r="Y991" s="25"/>
      <c r="Z991" s="22"/>
      <c r="AA991" s="13"/>
      <c r="AB991" s="13"/>
      <c r="AC991" s="13"/>
      <c r="AD991" s="13"/>
    </row>
    <row r="992" ht="12.75" customHeight="1">
      <c r="A992" s="13"/>
      <c r="B992" s="15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68"/>
      <c r="N992" s="13"/>
      <c r="O992" s="69"/>
      <c r="P992" s="13"/>
      <c r="Q992" s="13"/>
      <c r="R992" s="13"/>
      <c r="S992" s="13"/>
      <c r="T992" s="25"/>
      <c r="U992" s="25"/>
      <c r="V992" s="25"/>
      <c r="W992" s="70"/>
      <c r="X992" s="25"/>
      <c r="Y992" s="25"/>
      <c r="Z992" s="22"/>
      <c r="AA992" s="13"/>
      <c r="AB992" s="13"/>
      <c r="AC992" s="13"/>
      <c r="AD992" s="13"/>
    </row>
    <row r="993" ht="12.75" customHeight="1">
      <c r="A993" s="13"/>
      <c r="B993" s="15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68"/>
      <c r="N993" s="13"/>
      <c r="O993" s="69"/>
      <c r="P993" s="13"/>
      <c r="Q993" s="13"/>
      <c r="R993" s="13"/>
      <c r="S993" s="13"/>
      <c r="T993" s="25"/>
      <c r="U993" s="25"/>
      <c r="V993" s="25"/>
      <c r="W993" s="70"/>
      <c r="X993" s="25"/>
      <c r="Y993" s="25"/>
      <c r="Z993" s="22"/>
      <c r="AA993" s="13"/>
      <c r="AB993" s="13"/>
      <c r="AC993" s="13"/>
      <c r="AD993" s="13"/>
    </row>
    <row r="994" ht="12.75" customHeight="1">
      <c r="A994" s="13"/>
      <c r="B994" s="15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68"/>
      <c r="N994" s="13"/>
      <c r="O994" s="69"/>
      <c r="P994" s="13"/>
      <c r="Q994" s="13"/>
      <c r="R994" s="13"/>
      <c r="S994" s="13"/>
      <c r="T994" s="25"/>
      <c r="U994" s="25"/>
      <c r="V994" s="25"/>
      <c r="W994" s="70"/>
      <c r="X994" s="25"/>
      <c r="Y994" s="25"/>
      <c r="Z994" s="22"/>
      <c r="AA994" s="13"/>
      <c r="AB994" s="13"/>
      <c r="AC994" s="13"/>
      <c r="AD994" s="13"/>
    </row>
    <row r="995" ht="12.75" customHeight="1">
      <c r="A995" s="13"/>
      <c r="B995" s="15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68"/>
      <c r="N995" s="13"/>
      <c r="O995" s="69"/>
      <c r="P995" s="13"/>
      <c r="Q995" s="13"/>
      <c r="R995" s="13"/>
      <c r="S995" s="13"/>
      <c r="T995" s="25"/>
      <c r="U995" s="25"/>
      <c r="V995" s="25"/>
      <c r="W995" s="70"/>
      <c r="X995" s="25"/>
      <c r="Y995" s="25"/>
      <c r="Z995" s="22"/>
      <c r="AA995" s="13"/>
      <c r="AB995" s="13"/>
      <c r="AC995" s="13"/>
      <c r="AD995" s="13"/>
    </row>
    <row r="996" ht="12.75" customHeight="1">
      <c r="A996" s="13"/>
      <c r="B996" s="15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68"/>
      <c r="N996" s="13"/>
      <c r="O996" s="69"/>
      <c r="P996" s="13"/>
      <c r="Q996" s="13"/>
      <c r="R996" s="13"/>
      <c r="S996" s="13"/>
      <c r="T996" s="25"/>
      <c r="U996" s="25"/>
      <c r="V996" s="25"/>
      <c r="W996" s="70"/>
      <c r="X996" s="25"/>
      <c r="Y996" s="25"/>
      <c r="Z996" s="22"/>
      <c r="AA996" s="13"/>
      <c r="AB996" s="13"/>
      <c r="AC996" s="13"/>
      <c r="AD996" s="13"/>
    </row>
    <row r="997" ht="12.75" customHeight="1">
      <c r="A997" s="13"/>
      <c r="B997" s="15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68"/>
      <c r="N997" s="13"/>
      <c r="O997" s="69"/>
      <c r="P997" s="13"/>
      <c r="Q997" s="13"/>
      <c r="R997" s="13"/>
      <c r="S997" s="13"/>
      <c r="T997" s="25"/>
      <c r="U997" s="25"/>
      <c r="V997" s="25"/>
      <c r="W997" s="70"/>
      <c r="X997" s="25"/>
      <c r="Y997" s="25"/>
      <c r="Z997" s="22"/>
      <c r="AA997" s="13"/>
      <c r="AB997" s="13"/>
      <c r="AC997" s="13"/>
      <c r="AD997" s="13"/>
    </row>
    <row r="998" ht="12.75" customHeight="1">
      <c r="A998" s="13"/>
      <c r="B998" s="15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68"/>
      <c r="N998" s="13"/>
      <c r="O998" s="69"/>
      <c r="P998" s="13"/>
      <c r="Q998" s="13"/>
      <c r="R998" s="13"/>
      <c r="S998" s="13"/>
      <c r="T998" s="25"/>
      <c r="U998" s="25"/>
      <c r="V998" s="25"/>
      <c r="W998" s="70"/>
      <c r="X998" s="25"/>
      <c r="Y998" s="25"/>
      <c r="Z998" s="22"/>
      <c r="AA998" s="13"/>
      <c r="AB998" s="13"/>
      <c r="AC998" s="13"/>
      <c r="AD998" s="13"/>
    </row>
    <row r="999" ht="12.75" customHeight="1">
      <c r="A999" s="13"/>
      <c r="B999" s="15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68"/>
      <c r="N999" s="13"/>
      <c r="O999" s="69"/>
      <c r="P999" s="13"/>
      <c r="Q999" s="13"/>
      <c r="R999" s="13"/>
      <c r="S999" s="13"/>
      <c r="T999" s="25"/>
      <c r="U999" s="25"/>
      <c r="V999" s="25"/>
      <c r="W999" s="70"/>
      <c r="X999" s="25"/>
      <c r="Y999" s="25"/>
      <c r="Z999" s="22"/>
      <c r="AA999" s="13"/>
      <c r="AB999" s="13"/>
      <c r="AC999" s="13"/>
      <c r="AD999" s="13"/>
    </row>
    <row r="1000" ht="12.75" customHeight="1">
      <c r="A1000" s="13"/>
      <c r="B1000" s="15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68"/>
      <c r="N1000" s="13"/>
      <c r="O1000" s="69"/>
      <c r="P1000" s="13"/>
      <c r="Q1000" s="13"/>
      <c r="R1000" s="13"/>
      <c r="S1000" s="13"/>
      <c r="T1000" s="25"/>
      <c r="U1000" s="25"/>
      <c r="V1000" s="25"/>
      <c r="W1000" s="70"/>
      <c r="X1000" s="25"/>
      <c r="Y1000" s="25"/>
      <c r="Z1000" s="22"/>
      <c r="AA1000" s="13"/>
      <c r="AB1000" s="13"/>
      <c r="AC1000" s="13"/>
      <c r="AD1000" s="13"/>
    </row>
  </sheetData>
  <autoFilter ref="$A$1:$Z$89"/>
  <conditionalFormatting sqref="S1 S92:S1000 S75:S89 S3:S73">
    <cfRule type="containsText" dxfId="0" priority="1" operator="containsText" text="Firm">
      <formula>NOT(ISERROR(SEARCH(("Firm"),(S1))))</formula>
    </cfRule>
  </conditionalFormatting>
  <conditionalFormatting sqref="K11 M11 M56 K56 M4:M9 K4:K9 K69:K71 M69:M71 M50 K50 K37:K43 M37:M43 K61 M61 K13 M13 M26:M33 K26:K33 K45:K48 M45:M48 K52:K54 M52:M54 K15:K22 M15:M22 M81:M84 K81:K84 K63:K66 M63:M66 K86:K88 K75:K79 M86:M88 M75:M79">
    <cfRule type="containsText" dxfId="1" priority="2" operator="containsText" text="check">
      <formula>NOT(ISERROR(SEARCH(("check"),(K11))))</formula>
    </cfRule>
  </conditionalFormatting>
  <conditionalFormatting sqref="N1 N28:N29 N31:N33 N79 N56 N4:N9 N69:N71 N50 N39:N42 N26 N45:N48 R90 N92:N1000 N52:N54 N15:N22 N63:N66 N81:N89 N75:N77">
    <cfRule type="containsText" dxfId="1" priority="3" operator="containsText" text="Stop">
      <formula>NOT(ISERROR(SEARCH(("Stop"),(N1))))</formula>
    </cfRule>
  </conditionalFormatting>
  <conditionalFormatting sqref="S2">
    <cfRule type="containsText" dxfId="0" priority="4" operator="containsText" text="Firm">
      <formula>NOT(ISERROR(SEARCH(("Firm"),(S2))))</formula>
    </cfRule>
  </conditionalFormatting>
  <conditionalFormatting sqref="M2">
    <cfRule type="containsText" dxfId="1" priority="5" operator="containsText" text="check">
      <formula>NOT(ISERROR(SEARCH(("check"),(M2))))</formula>
    </cfRule>
  </conditionalFormatting>
  <conditionalFormatting sqref="N2">
    <cfRule type="containsText" dxfId="1" priority="6" operator="containsText" text="Stop">
      <formula>NOT(ISERROR(SEARCH(("Stop"),(N2))))</formula>
    </cfRule>
  </conditionalFormatting>
  <conditionalFormatting sqref="N16:N17">
    <cfRule type="containsText" dxfId="1" priority="7" operator="containsText" text="Stop">
      <formula>NOT(ISERROR(SEARCH(("Stop"),(N16))))</formula>
    </cfRule>
  </conditionalFormatting>
  <conditionalFormatting sqref="N40">
    <cfRule type="containsText" dxfId="1" priority="8" operator="containsText" text="Stop">
      <formula>NOT(ISERROR(SEARCH(("Stop"),(N40))))</formula>
    </cfRule>
  </conditionalFormatting>
  <conditionalFormatting sqref="N9">
    <cfRule type="containsText" dxfId="1" priority="9" operator="containsText" text="Stop">
      <formula>NOT(ISERROR(SEARCH(("Stop"),(N9))))</formula>
    </cfRule>
  </conditionalFormatting>
  <conditionalFormatting sqref="N19 N47">
    <cfRule type="containsText" dxfId="1" priority="10" operator="containsText" text="Stop">
      <formula>NOT(ISERROR(SEARCH(("Stop"),(N19))))</formula>
    </cfRule>
  </conditionalFormatting>
  <conditionalFormatting sqref="N43">
    <cfRule type="containsText" dxfId="1" priority="11" operator="containsText" text="Stop">
      <formula>NOT(ISERROR(SEARCH(("Stop"),(N43))))</formula>
    </cfRule>
  </conditionalFormatting>
  <conditionalFormatting sqref="N30">
    <cfRule type="containsText" dxfId="1" priority="12" operator="containsText" text="Stop">
      <formula>NOT(ISERROR(SEARCH(("Stop"),(N30))))</formula>
    </cfRule>
  </conditionalFormatting>
  <conditionalFormatting sqref="N11">
    <cfRule type="containsText" dxfId="1" priority="13" operator="containsText" text="Stop">
      <formula>NOT(ISERROR(SEARCH(("Stop"),(N11))))</formula>
    </cfRule>
  </conditionalFormatting>
  <conditionalFormatting sqref="N13">
    <cfRule type="containsText" dxfId="1" priority="14" operator="containsText" text="Stop">
      <formula>NOT(ISERROR(SEARCH(("Stop"),(N13))))</formula>
    </cfRule>
  </conditionalFormatting>
  <conditionalFormatting sqref="N61">
    <cfRule type="containsText" dxfId="1" priority="15" operator="containsText" text="Stop">
      <formula>NOT(ISERROR(SEARCH(("Stop"),(N61))))</formula>
    </cfRule>
  </conditionalFormatting>
  <conditionalFormatting sqref="N27">
    <cfRule type="containsText" dxfId="1" priority="16" operator="containsText" text="Stop">
      <formula>NOT(ISERROR(SEARCH(("Stop"),(N27))))</formula>
    </cfRule>
  </conditionalFormatting>
  <conditionalFormatting sqref="N78">
    <cfRule type="containsText" dxfId="1" priority="17" operator="containsText" text="Stop">
      <formula>NOT(ISERROR(SEARCH(("Stop"),(N78))))</formula>
    </cfRule>
  </conditionalFormatting>
  <conditionalFormatting sqref="M3 K3">
    <cfRule type="containsText" dxfId="1" priority="18" operator="containsText" text="check">
      <formula>NOT(ISERROR(SEARCH(("check"),(M3))))</formula>
    </cfRule>
  </conditionalFormatting>
  <conditionalFormatting sqref="N3">
    <cfRule type="containsText" dxfId="1" priority="19" operator="containsText" text="Stop">
      <formula>NOT(ISERROR(SEARCH(("Stop"),(N3))))</formula>
    </cfRule>
  </conditionalFormatting>
  <conditionalFormatting sqref="M12 K12">
    <cfRule type="containsText" dxfId="1" priority="20" operator="containsText" text="check">
      <formula>NOT(ISERROR(SEARCH(("check"),(M12))))</formula>
    </cfRule>
  </conditionalFormatting>
  <conditionalFormatting sqref="N12">
    <cfRule type="containsText" dxfId="1" priority="21" operator="containsText" text="Stop">
      <formula>NOT(ISERROR(SEARCH(("Stop"),(N12))))</formula>
    </cfRule>
  </conditionalFormatting>
  <conditionalFormatting sqref="M10 K10">
    <cfRule type="containsText" dxfId="1" priority="22" operator="containsText" text="check">
      <formula>NOT(ISERROR(SEARCH(("check"),(M10))))</formula>
    </cfRule>
  </conditionalFormatting>
  <conditionalFormatting sqref="N10">
    <cfRule type="containsText" dxfId="1" priority="23" operator="containsText" text="Stop">
      <formula>NOT(ISERROR(SEARCH(("Stop"),(N10))))</formula>
    </cfRule>
  </conditionalFormatting>
  <conditionalFormatting sqref="M44 K44">
    <cfRule type="containsText" dxfId="1" priority="24" operator="containsText" text="check">
      <formula>NOT(ISERROR(SEARCH(("check"),(M44))))</formula>
    </cfRule>
  </conditionalFormatting>
  <conditionalFormatting sqref="N44">
    <cfRule type="containsText" dxfId="1" priority="25" operator="containsText" text="Stop">
      <formula>NOT(ISERROR(SEARCH(("Stop"),(N44))))</formula>
    </cfRule>
  </conditionalFormatting>
  <conditionalFormatting sqref="M73">
    <cfRule type="containsText" dxfId="1" priority="26" operator="containsText" text="check">
      <formula>NOT(ISERROR(SEARCH(("check"),(M73))))</formula>
    </cfRule>
  </conditionalFormatting>
  <conditionalFormatting sqref="K73">
    <cfRule type="containsText" dxfId="1" priority="27" operator="containsText" text="check">
      <formula>NOT(ISERROR(SEARCH(("check"),(K73))))</formula>
    </cfRule>
  </conditionalFormatting>
  <conditionalFormatting sqref="N73">
    <cfRule type="containsText" dxfId="1" priority="28" operator="containsText" text="Stop">
      <formula>NOT(ISERROR(SEARCH(("Stop"),(N73))))</formula>
    </cfRule>
  </conditionalFormatting>
  <conditionalFormatting sqref="K60 M60">
    <cfRule type="containsText" dxfId="1" priority="29" operator="containsText" text="check">
      <formula>NOT(ISERROR(SEARCH(("check"),(K60))))</formula>
    </cfRule>
  </conditionalFormatting>
  <conditionalFormatting sqref="N60">
    <cfRule type="containsText" dxfId="1" priority="30" operator="containsText" text="Stop">
      <formula>NOT(ISERROR(SEARCH(("Stop"),(N60))))</formula>
    </cfRule>
  </conditionalFormatting>
  <conditionalFormatting sqref="M67">
    <cfRule type="containsText" dxfId="1" priority="31" operator="containsText" text="check">
      <formula>NOT(ISERROR(SEARCH(("check"),(M67))))</formula>
    </cfRule>
  </conditionalFormatting>
  <conditionalFormatting sqref="K67">
    <cfRule type="containsText" dxfId="1" priority="32" operator="containsText" text="check">
      <formula>NOT(ISERROR(SEARCH(("check"),(K67))))</formula>
    </cfRule>
  </conditionalFormatting>
  <conditionalFormatting sqref="N67">
    <cfRule type="containsText" dxfId="1" priority="33" operator="containsText" text="Stop">
      <formula>NOT(ISERROR(SEARCH(("Stop"),(N67))))</formula>
    </cfRule>
  </conditionalFormatting>
  <conditionalFormatting sqref="K36 M36">
    <cfRule type="containsText" dxfId="1" priority="34" operator="containsText" text="check">
      <formula>NOT(ISERROR(SEARCH(("check"),(K36))))</formula>
    </cfRule>
  </conditionalFormatting>
  <conditionalFormatting sqref="N36:N38">
    <cfRule type="containsText" dxfId="1" priority="35" operator="containsText" text="Stop">
      <formula>NOT(ISERROR(SEARCH(("Stop"),(N36))))</formula>
    </cfRule>
  </conditionalFormatting>
  <conditionalFormatting sqref="M68 M72">
    <cfRule type="containsText" dxfId="1" priority="36" operator="containsText" text="check">
      <formula>NOT(ISERROR(SEARCH(("check"),(M68))))</formula>
    </cfRule>
  </conditionalFormatting>
  <conditionalFormatting sqref="K68 K72">
    <cfRule type="containsText" dxfId="1" priority="37" operator="containsText" text="check">
      <formula>NOT(ISERROR(SEARCH(("check"),(K68))))</formula>
    </cfRule>
  </conditionalFormatting>
  <conditionalFormatting sqref="N68">
    <cfRule type="containsText" dxfId="1" priority="38" operator="containsText" text="Stop">
      <formula>NOT(ISERROR(SEARCH(("Stop"),(N68))))</formula>
    </cfRule>
  </conditionalFormatting>
  <conditionalFormatting sqref="K51 M51">
    <cfRule type="containsText" dxfId="1" priority="39" operator="containsText" text="check">
      <formula>NOT(ISERROR(SEARCH(("check"),(K51))))</formula>
    </cfRule>
  </conditionalFormatting>
  <conditionalFormatting sqref="N51">
    <cfRule type="containsText" dxfId="1" priority="40" operator="containsText" text="Stop">
      <formula>NOT(ISERROR(SEARCH(("Stop"),(N51))))</formula>
    </cfRule>
  </conditionalFormatting>
  <conditionalFormatting sqref="K85 M85">
    <cfRule type="containsText" dxfId="1" priority="41" operator="containsText" text="check">
      <formula>NOT(ISERROR(SEARCH(("check"),(K85))))</formula>
    </cfRule>
  </conditionalFormatting>
  <conditionalFormatting sqref="M80 K80">
    <cfRule type="containsText" dxfId="1" priority="42" operator="containsText" text="check">
      <formula>NOT(ISERROR(SEARCH(("check"),(M80))))</formula>
    </cfRule>
  </conditionalFormatting>
  <conditionalFormatting sqref="N80">
    <cfRule type="containsText" dxfId="1" priority="43" operator="containsText" text="Stop">
      <formula>NOT(ISERROR(SEARCH(("Stop"),(N80))))</formula>
    </cfRule>
  </conditionalFormatting>
  <conditionalFormatting sqref="M35 K35">
    <cfRule type="containsText" dxfId="1" priority="44" operator="containsText" text="check">
      <formula>NOT(ISERROR(SEARCH(("check"),(M35))))</formula>
    </cfRule>
  </conditionalFormatting>
  <conditionalFormatting sqref="N35">
    <cfRule type="containsText" dxfId="1" priority="45" operator="containsText" text="Stop">
      <formula>NOT(ISERROR(SEARCH(("Stop"),(N35))))</formula>
    </cfRule>
  </conditionalFormatting>
  <conditionalFormatting sqref="N57">
    <cfRule type="containsText" dxfId="1" priority="46" operator="containsText" text="Stop">
      <formula>NOT(ISERROR(SEARCH(("Stop"),(N57))))</formula>
    </cfRule>
  </conditionalFormatting>
  <conditionalFormatting sqref="K57 M57">
    <cfRule type="containsText" dxfId="1" priority="47" operator="containsText" text="check">
      <formula>NOT(ISERROR(SEARCH(("check"),(K57))))</formula>
    </cfRule>
  </conditionalFormatting>
  <conditionalFormatting sqref="N55">
    <cfRule type="containsText" dxfId="1" priority="48" operator="containsText" text="Stop">
      <formula>NOT(ISERROR(SEARCH(("Stop"),(N55))))</formula>
    </cfRule>
  </conditionalFormatting>
  <conditionalFormatting sqref="K55 M55">
    <cfRule type="containsText" dxfId="1" priority="49" operator="containsText" text="check">
      <formula>NOT(ISERROR(SEARCH(("check"),(K55))))</formula>
    </cfRule>
  </conditionalFormatting>
  <conditionalFormatting sqref="M49 K49">
    <cfRule type="containsText" dxfId="1" priority="50" operator="containsText" text="check">
      <formula>NOT(ISERROR(SEARCH(("check"),(M49))))</formula>
    </cfRule>
  </conditionalFormatting>
  <conditionalFormatting sqref="N49">
    <cfRule type="containsText" dxfId="1" priority="51" operator="containsText" text="Stop">
      <formula>NOT(ISERROR(SEARCH(("Stop"),(N49))))</formula>
    </cfRule>
  </conditionalFormatting>
  <conditionalFormatting sqref="N58:N59">
    <cfRule type="containsText" dxfId="1" priority="52" operator="containsText" text="Stop">
      <formula>NOT(ISERROR(SEARCH(("Stop"),(N58))))</formula>
    </cfRule>
  </conditionalFormatting>
  <conditionalFormatting sqref="K58:K59 M58:M59">
    <cfRule type="containsText" dxfId="1" priority="53" operator="containsText" text="check">
      <formula>NOT(ISERROR(SEARCH(("check"),(K58))))</formula>
    </cfRule>
  </conditionalFormatting>
  <conditionalFormatting sqref="K34 M34">
    <cfRule type="containsText" dxfId="1" priority="54" operator="containsText" text="check">
      <formula>NOT(ISERROR(SEARCH(("check"),(K34))))</formula>
    </cfRule>
  </conditionalFormatting>
  <conditionalFormatting sqref="N34">
    <cfRule type="containsText" dxfId="1" priority="55" operator="containsText" text="Stop">
      <formula>NOT(ISERROR(SEARCH(("Stop"),(N34))))</formula>
    </cfRule>
  </conditionalFormatting>
  <conditionalFormatting sqref="K23 M23">
    <cfRule type="containsText" dxfId="1" priority="56" operator="containsText" text="check">
      <formula>NOT(ISERROR(SEARCH(("check"),(K23))))</formula>
    </cfRule>
  </conditionalFormatting>
  <conditionalFormatting sqref="N23">
    <cfRule type="containsText" dxfId="1" priority="57" operator="containsText" text="Stop">
      <formula>NOT(ISERROR(SEARCH(("Stop"),(N23))))</formula>
    </cfRule>
  </conditionalFormatting>
  <conditionalFormatting sqref="M62 K62">
    <cfRule type="containsText" dxfId="1" priority="58" operator="containsText" text="check">
      <formula>NOT(ISERROR(SEARCH(("check"),(M62))))</formula>
    </cfRule>
  </conditionalFormatting>
  <conditionalFormatting sqref="N62">
    <cfRule type="containsText" dxfId="1" priority="59" operator="containsText" text="Stop">
      <formula>NOT(ISERROR(SEARCH(("Stop"),(N62))))</formula>
    </cfRule>
  </conditionalFormatting>
  <conditionalFormatting sqref="K14 M14">
    <cfRule type="containsText" dxfId="1" priority="60" operator="containsText" text="check">
      <formula>NOT(ISERROR(SEARCH(("check"),(K14))))</formula>
    </cfRule>
  </conditionalFormatting>
  <conditionalFormatting sqref="N14">
    <cfRule type="containsText" dxfId="1" priority="61" operator="containsText" text="Stop">
      <formula>NOT(ISERROR(SEARCH(("Stop"),(N14))))</formula>
    </cfRule>
  </conditionalFormatting>
  <conditionalFormatting sqref="K25 M25">
    <cfRule type="containsText" dxfId="1" priority="62" operator="containsText" text="check">
      <formula>NOT(ISERROR(SEARCH(("check"),(K25))))</formula>
    </cfRule>
  </conditionalFormatting>
  <conditionalFormatting sqref="N25">
    <cfRule type="containsText" dxfId="1" priority="63" operator="containsText" text="Stop">
      <formula>NOT(ISERROR(SEARCH(("Stop"),(N25))))</formula>
    </cfRule>
  </conditionalFormatting>
  <conditionalFormatting sqref="K24 M24">
    <cfRule type="containsText" dxfId="1" priority="64" operator="containsText" text="check">
      <formula>NOT(ISERROR(SEARCH(("check"),(K24))))</formula>
    </cfRule>
  </conditionalFormatting>
  <conditionalFormatting sqref="N24">
    <cfRule type="containsText" dxfId="1" priority="65" operator="containsText" text="Stop">
      <formula>NOT(ISERROR(SEARCH(("Stop"),(N24))))</formula>
    </cfRule>
  </conditionalFormatting>
  <conditionalFormatting sqref="S74">
    <cfRule type="containsText" dxfId="0" priority="66" operator="containsText" text="Firm">
      <formula>NOT(ISERROR(SEARCH(("Firm"),(S74))))</formula>
    </cfRule>
  </conditionalFormatting>
  <conditionalFormatting sqref="K74 M74">
    <cfRule type="containsText" dxfId="1" priority="67" operator="containsText" text="check">
      <formula>NOT(ISERROR(SEARCH(("check"),(K74))))</formula>
    </cfRule>
  </conditionalFormatting>
  <conditionalFormatting sqref="N74">
    <cfRule type="containsText" dxfId="1" priority="68" operator="containsText" text="Stop">
      <formula>NOT(ISERROR(SEARCH(("Stop"),(N74))))</formula>
    </cfRule>
  </conditionalFormatting>
  <dataValidations>
    <dataValidation type="list" allowBlank="1" showErrorMessage="1" sqref="A1 A9 A16:A18 A20:A24 A40:A41 A54">
      <formula1>machine</formula1>
    </dataValidation>
  </dataValidation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2.0" ySplit="1.0" topLeftCell="M2" activePane="bottomRight" state="frozen"/>
      <selection activeCell="M1" sqref="M1" pane="topRight"/>
      <selection activeCell="A2" sqref="A2" pane="bottomLeft"/>
      <selection activeCell="M2" sqref="M2" pane="bottomRight"/>
    </sheetView>
  </sheetViews>
  <sheetFormatPr customHeight="1" defaultColWidth="12.63" defaultRowHeight="15.0"/>
  <cols>
    <col customWidth="1" min="1" max="1" width="20.25"/>
    <col customWidth="1" min="2" max="2" width="30.38"/>
    <col customWidth="1" min="3" max="6" width="6.88"/>
    <col customWidth="1" min="7" max="7" width="5.38"/>
    <col customWidth="1" min="8" max="8" width="7.13"/>
    <col customWidth="1" min="9" max="9" width="7.63"/>
    <col customWidth="1" min="10" max="10" width="8.0"/>
    <col customWidth="1" min="11" max="12" width="7.13"/>
    <col customWidth="1" min="13" max="13" width="1.75"/>
    <col customWidth="1" min="14" max="48" width="7.13"/>
    <col customWidth="1" min="49" max="49" width="8.0"/>
    <col customWidth="1" min="50" max="50" width="11.38"/>
  </cols>
  <sheetData>
    <row r="1" ht="50.25" customHeight="1">
      <c r="A1" s="71" t="s">
        <v>192</v>
      </c>
      <c r="B1" s="71" t="s">
        <v>2</v>
      </c>
      <c r="C1" s="71" t="s">
        <v>193</v>
      </c>
      <c r="D1" s="72" t="s">
        <v>194</v>
      </c>
      <c r="E1" s="72" t="s">
        <v>195</v>
      </c>
      <c r="F1" s="73" t="s">
        <v>196</v>
      </c>
      <c r="G1" s="74" t="s">
        <v>197</v>
      </c>
      <c r="H1" s="71" t="s">
        <v>198</v>
      </c>
      <c r="I1" s="75" t="s">
        <v>199</v>
      </c>
      <c r="J1" s="71" t="s">
        <v>200</v>
      </c>
      <c r="K1" s="76" t="s">
        <v>4</v>
      </c>
      <c r="L1" s="76" t="s">
        <v>10</v>
      </c>
      <c r="M1" s="77" t="str">
        <f t="shared" ref="M1:M91" si="1">A1&amp;"-"&amp;B1</f>
        <v>StockCode-Description</v>
      </c>
      <c r="N1" s="78" t="s">
        <v>201</v>
      </c>
      <c r="O1" s="78" t="s">
        <v>202</v>
      </c>
      <c r="P1" s="78" t="s">
        <v>203</v>
      </c>
      <c r="Q1" s="78" t="s">
        <v>204</v>
      </c>
      <c r="R1" s="78" t="s">
        <v>205</v>
      </c>
      <c r="S1" s="78" t="s">
        <v>206</v>
      </c>
      <c r="T1" s="78" t="s">
        <v>207</v>
      </c>
      <c r="U1" s="78" t="s">
        <v>208</v>
      </c>
      <c r="V1" s="78" t="s">
        <v>209</v>
      </c>
      <c r="W1" s="78" t="s">
        <v>210</v>
      </c>
      <c r="X1" s="78" t="s">
        <v>211</v>
      </c>
      <c r="Y1" s="78" t="s">
        <v>212</v>
      </c>
      <c r="Z1" s="78" t="s">
        <v>213</v>
      </c>
      <c r="AA1" s="78" t="s">
        <v>214</v>
      </c>
      <c r="AB1" s="78" t="s">
        <v>215</v>
      </c>
      <c r="AC1" s="78" t="s">
        <v>216</v>
      </c>
      <c r="AD1" s="78" t="s">
        <v>217</v>
      </c>
      <c r="AE1" s="78" t="s">
        <v>218</v>
      </c>
      <c r="AF1" s="78" t="s">
        <v>219</v>
      </c>
      <c r="AG1" s="78" t="s">
        <v>220</v>
      </c>
      <c r="AH1" s="78" t="s">
        <v>221</v>
      </c>
      <c r="AI1" s="78" t="s">
        <v>222</v>
      </c>
      <c r="AJ1" s="78" t="s">
        <v>223</v>
      </c>
      <c r="AK1" s="78" t="s">
        <v>224</v>
      </c>
      <c r="AL1" s="78" t="s">
        <v>225</v>
      </c>
      <c r="AM1" s="78" t="s">
        <v>226</v>
      </c>
      <c r="AN1" s="78" t="s">
        <v>227</v>
      </c>
      <c r="AO1" s="78" t="s">
        <v>228</v>
      </c>
      <c r="AP1" s="78" t="s">
        <v>229</v>
      </c>
      <c r="AQ1" s="78" t="s">
        <v>230</v>
      </c>
      <c r="AR1" s="78" t="s">
        <v>231</v>
      </c>
      <c r="AS1" s="78" t="s">
        <v>232</v>
      </c>
      <c r="AT1" s="78" t="s">
        <v>233</v>
      </c>
      <c r="AU1" s="78" t="s">
        <v>234</v>
      </c>
      <c r="AV1" s="78" t="s">
        <v>235</v>
      </c>
      <c r="AW1" s="79"/>
      <c r="AX1" s="79"/>
    </row>
    <row r="2" ht="12.75" hidden="1" customHeight="1">
      <c r="A2" s="15" t="s">
        <v>236</v>
      </c>
      <c r="B2" s="15" t="s">
        <v>237</v>
      </c>
      <c r="C2" s="50">
        <f t="shared" ref="C2:C1384" si="2">SUM(D2:E2)</f>
        <v>0</v>
      </c>
      <c r="D2" s="80">
        <f>SUMIF('Stocks 101-111'!$J:$J,'item dashboard'!A2,'Stocks 101-111'!K:K)</f>
        <v>0</v>
      </c>
      <c r="E2" s="80">
        <f>SUMIF('Stocks 101-111'!$J:$J,'item dashboard'!A2,'Stocks 101-111'!$L:$L)</f>
        <v>0</v>
      </c>
      <c r="F2" s="81">
        <f t="shared" ref="F2:F1384" si="3">IF(G2&gt;70%,QUARTILE(N2:AV2,3),0)</f>
        <v>0</v>
      </c>
      <c r="G2" s="82">
        <f t="shared" ref="G2:G1384" si="4">COUNTIF(N2:AV2,"&gt;1")/COUNT(N2:AV2)</f>
        <v>0</v>
      </c>
      <c r="H2" s="50">
        <f>SUMIFS('sys-backorder details'!$M:$M,'sys-backorder details'!$E:$E,'item dashboard'!A2,'sys-backorder details'!$V:$V,"")</f>
        <v>0</v>
      </c>
      <c r="I2" s="83">
        <f>SUMIF('settings-routing'!$I:$I,'item dashboard'!A2,'settings-routing'!$O:$O)</f>
        <v>0</v>
      </c>
      <c r="J2" s="50">
        <f>SUMIFS('sys-backorder details'!$M:$M,'sys-backorder details'!$E:$E,'item dashboard'!A2,'sys-backorder details'!$V:$V,"Call off")</f>
        <v>0</v>
      </c>
      <c r="K2" s="84">
        <f t="shared" ref="K2:K1384" si="5">I2+H2+F2-C2</f>
        <v>0</v>
      </c>
      <c r="L2" s="84">
        <f>SUMIF('Production Plan'!$E:$E,'item dashboard'!A2,'Production Plan'!$N:$N)</f>
        <v>0</v>
      </c>
      <c r="M2" s="85" t="str">
        <f t="shared" si="1"/>
        <v>B-1 Ltr.SPY-N70-1Ltr Natural Sprayer Bottle</v>
      </c>
      <c r="N2" s="86">
        <f>SUMIFS('sys inv movment rpt'!$M:$M,'sys inv movment rpt'!$L:$L,$M2,'sys inv movment rpt'!$N:$N,N$1)</f>
        <v>0</v>
      </c>
      <c r="O2" s="86">
        <f>SUMIFS('sys inv movment rpt'!$M:$M,'sys inv movment rpt'!$L:$L,$M2,'sys inv movment rpt'!$N:$N,O$1)</f>
        <v>0</v>
      </c>
      <c r="P2" s="86">
        <f>SUMIFS('sys inv movment rpt'!$M:$M,'sys inv movment rpt'!$L:$L,$M2,'sys inv movment rpt'!$N:$N,P$1)</f>
        <v>0</v>
      </c>
      <c r="Q2" s="86">
        <f>SUMIFS('sys inv movment rpt'!$M:$M,'sys inv movment rpt'!$L:$L,$M2,'sys inv movment rpt'!$N:$N,Q$1)</f>
        <v>0</v>
      </c>
      <c r="R2" s="86">
        <f>SUMIFS('sys inv movment rpt'!$M:$M,'sys inv movment rpt'!$L:$L,$M2,'sys inv movment rpt'!$N:$N,R$1)</f>
        <v>0</v>
      </c>
      <c r="S2" s="86">
        <f>SUMIFS('sys inv movment rpt'!$M:$M,'sys inv movment rpt'!$L:$L,$M2,'sys inv movment rpt'!$N:$N,S$1)</f>
        <v>0</v>
      </c>
      <c r="T2" s="86">
        <f>SUMIFS('sys inv movment rpt'!$M:$M,'sys inv movment rpt'!$L:$L,$M2,'sys inv movment rpt'!$N:$N,T$1)</f>
        <v>0</v>
      </c>
      <c r="U2" s="86">
        <f>SUMIFS('sys inv movment rpt'!$M:$M,'sys inv movment rpt'!$L:$L,$M2,'sys inv movment rpt'!$N:$N,U$1)</f>
        <v>0</v>
      </c>
      <c r="V2" s="86">
        <f>SUMIFS('sys inv movment rpt'!$M:$M,'sys inv movment rpt'!$L:$L,$M2,'sys inv movment rpt'!$N:$N,V$1)</f>
        <v>0</v>
      </c>
      <c r="W2" s="86">
        <f>SUMIFS('sys inv movment rpt'!$M:$M,'sys inv movment rpt'!$L:$L,$M2,'sys inv movment rpt'!$N:$N,W$1)</f>
        <v>0</v>
      </c>
      <c r="X2" s="86">
        <f>SUMIFS('sys inv movment rpt'!$M:$M,'sys inv movment rpt'!$L:$L,$M2,'sys inv movment rpt'!$N:$N,X$1)</f>
        <v>0</v>
      </c>
      <c r="Y2" s="86">
        <f>SUMIFS('sys inv movment rpt'!$M:$M,'sys inv movment rpt'!$L:$L,$M2,'sys inv movment rpt'!$N:$N,Y$1)</f>
        <v>0</v>
      </c>
      <c r="Z2" s="86">
        <f>SUMIFS('sys inv movment rpt'!$M:$M,'sys inv movment rpt'!$L:$L,$M2,'sys inv movment rpt'!$N:$N,Z$1)</f>
        <v>0</v>
      </c>
      <c r="AA2" s="86">
        <f>SUMIFS('sys inv movment rpt'!$M:$M,'sys inv movment rpt'!$L:$L,$M2,'sys inv movment rpt'!$N:$N,AA$1)</f>
        <v>0</v>
      </c>
      <c r="AB2" s="86">
        <f>SUMIFS('sys inv movment rpt'!$M:$M,'sys inv movment rpt'!$L:$L,$M2,'sys inv movment rpt'!$N:$N,AB$1)</f>
        <v>0</v>
      </c>
      <c r="AC2" s="86">
        <f>SUMIFS('sys inv movment rpt'!$M:$M,'sys inv movment rpt'!$L:$L,$M2,'sys inv movment rpt'!$N:$N,AC$1)</f>
        <v>0</v>
      </c>
      <c r="AD2" s="86">
        <f>SUMIFS('sys inv movment rpt'!$M:$M,'sys inv movment rpt'!$L:$L,$M2,'sys inv movment rpt'!$N:$N,AD$1)</f>
        <v>0</v>
      </c>
      <c r="AE2" s="86">
        <f>SUMIFS('sys inv movment rpt'!$M:$M,'sys inv movment rpt'!$L:$L,$M2,'sys inv movment rpt'!$N:$N,AE$1)</f>
        <v>0</v>
      </c>
      <c r="AF2" s="86">
        <f>SUMIFS('sys inv movment rpt'!$M:$M,'sys inv movment rpt'!$L:$L,$M2,'sys inv movment rpt'!$N:$N,AF$1)</f>
        <v>0</v>
      </c>
      <c r="AG2" s="86">
        <f>SUMIFS('sys inv movment rpt'!$M:$M,'sys inv movment rpt'!$L:$L,$M2,'sys inv movment rpt'!$N:$N,AG$1)</f>
        <v>0</v>
      </c>
      <c r="AH2" s="86">
        <f>SUMIFS('sys inv movment rpt'!$M:$M,'sys inv movment rpt'!$L:$L,$M2,'sys inv movment rpt'!$N:$N,AH$1)</f>
        <v>0</v>
      </c>
      <c r="AI2" s="86">
        <f>SUMIFS('sys inv movment rpt'!$M:$M,'sys inv movment rpt'!$L:$L,$M2,'sys inv movment rpt'!$N:$N,AI$1)</f>
        <v>0</v>
      </c>
      <c r="AJ2" s="86">
        <f>SUMIFS('sys inv movment rpt'!$M:$M,'sys inv movment rpt'!$L:$L,$M2,'sys inv movment rpt'!$N:$N,AJ$1)</f>
        <v>0</v>
      </c>
      <c r="AK2" s="86">
        <f>SUMIFS('sys inv movment rpt'!$M:$M,'sys inv movment rpt'!$L:$L,$M2,'sys inv movment rpt'!$N:$N,AK$1)</f>
        <v>0</v>
      </c>
      <c r="AL2" s="86">
        <f>SUMIFS('sys inv movment rpt'!$M:$M,'sys inv movment rpt'!$L:$L,$M2,'sys inv movment rpt'!$N:$N,AL$1)</f>
        <v>0</v>
      </c>
      <c r="AM2" s="86">
        <f>SUMIFS('sys inv movment rpt'!$M:$M,'sys inv movment rpt'!$L:$L,$M2,'sys inv movment rpt'!$N:$N,AM$1)</f>
        <v>0</v>
      </c>
      <c r="AN2" s="86">
        <f>SUMIFS('sys inv movment rpt'!$M:$M,'sys inv movment rpt'!$L:$L,$M2,'sys inv movment rpt'!$N:$N,AN$1)</f>
        <v>0</v>
      </c>
      <c r="AO2" s="86">
        <f>SUMIFS('sys inv movment rpt'!$M:$M,'sys inv movment rpt'!$L:$L,$M2,'sys inv movment rpt'!$N:$N,AO$1)</f>
        <v>0</v>
      </c>
      <c r="AP2" s="86">
        <f>SUMIFS('sys inv movment rpt'!$M:$M,'sys inv movment rpt'!$L:$L,$M2,'sys inv movment rpt'!$N:$N,AP$1)</f>
        <v>0</v>
      </c>
      <c r="AQ2" s="86">
        <f>SUMIFS('sys inv movment rpt'!$M:$M,'sys inv movment rpt'!$L:$L,$M2,'sys inv movment rpt'!$N:$N,AQ$1)</f>
        <v>0</v>
      </c>
      <c r="AR2" s="86">
        <f>SUMIFS('sys inv movment rpt'!$M:$M,'sys inv movment rpt'!$L:$L,$M2,'sys inv movment rpt'!$N:$N,AR$1)</f>
        <v>0</v>
      </c>
      <c r="AS2" s="86">
        <f>SUMIFS('sys inv movment rpt'!$M:$M,'sys inv movment rpt'!$L:$L,$M2,'sys inv movment rpt'!$N:$N,AS$1)</f>
        <v>0</v>
      </c>
      <c r="AT2" s="86">
        <f>SUMIFS('sys inv movment rpt'!$M:$M,'sys inv movment rpt'!$L:$L,$M2,'sys inv movment rpt'!$N:$N,AT$1)</f>
        <v>0</v>
      </c>
      <c r="AU2" s="86">
        <f>SUMIFS('sys inv movment rpt'!$M:$M,'sys inv movment rpt'!$L:$L,$M2,'sys inv movment rpt'!$N:$N,AU$1)</f>
        <v>0</v>
      </c>
      <c r="AV2" s="86">
        <f>SUMIFS('sys inv movment rpt'!$M:$M,'sys inv movment rpt'!$L:$L,$M2,'sys inv movment rpt'!$N:$N,AV$1)</f>
        <v>0</v>
      </c>
      <c r="AW2" s="87" t="str">
        <f>IFERROR(VLOOKUP(A2,'sys-backorder details'!E:U,17,0),"-")</f>
        <v>-</v>
      </c>
      <c r="AX2" s="87" t="str">
        <f>IF(K2&gt;1,VLOOKUP(A2,'settings-routing'!A:I,9,0),"")</f>
        <v/>
      </c>
    </row>
    <row r="3" ht="12.75" hidden="1" customHeight="1">
      <c r="A3" s="15" t="s">
        <v>238</v>
      </c>
      <c r="B3" s="15" t="s">
        <v>239</v>
      </c>
      <c r="C3" s="50">
        <f t="shared" si="2"/>
        <v>0</v>
      </c>
      <c r="D3" s="80">
        <f>SUMIF('Stocks 101-111'!$J:$J,'item dashboard'!A3,'Stocks 101-111'!K:K)</f>
        <v>0</v>
      </c>
      <c r="E3" s="80">
        <f>SUMIF('Stocks 101-111'!$J:$J,'item dashboard'!A3,'Stocks 101-111'!$L:$L)</f>
        <v>0</v>
      </c>
      <c r="F3" s="81">
        <f t="shared" si="3"/>
        <v>0</v>
      </c>
      <c r="G3" s="82">
        <f t="shared" si="4"/>
        <v>0</v>
      </c>
      <c r="H3" s="50">
        <f>SUMIFS('sys-backorder details'!$M:$M,'sys-backorder details'!$E:$E,'item dashboard'!A3,'sys-backorder details'!$V:$V,"")</f>
        <v>0</v>
      </c>
      <c r="I3" s="83">
        <f>SUMIF('settings-routing'!$I:$I,'item dashboard'!A3,'settings-routing'!$O:$O)</f>
        <v>0</v>
      </c>
      <c r="J3" s="50">
        <f>SUMIFS('sys-backorder details'!$M:$M,'sys-backorder details'!$E:$E,'item dashboard'!A3,'sys-backorder details'!$V:$V,"Call off")</f>
        <v>0</v>
      </c>
      <c r="K3" s="84">
        <f t="shared" si="5"/>
        <v>0</v>
      </c>
      <c r="L3" s="84">
        <f>SUMIF('Production Plan'!$E:$E,'item dashboard'!A3,'Production Plan'!$N:$N)</f>
        <v>0</v>
      </c>
      <c r="M3" s="85" t="str">
        <f t="shared" si="1"/>
        <v>B-1 Ltr.SPY-N70BETH-1 Ltr. Natural Sprayer Pntd Beth Bottle</v>
      </c>
      <c r="N3" s="86">
        <f>SUMIFS('sys inv movment rpt'!$M:$M,'sys inv movment rpt'!$L:$L,$M3,'sys inv movment rpt'!$N:$N,N$1)</f>
        <v>0</v>
      </c>
      <c r="O3" s="86">
        <f>SUMIFS('sys inv movment rpt'!$M:$M,'sys inv movment rpt'!$L:$L,$M3,'sys inv movment rpt'!$N:$N,O$1)</f>
        <v>0</v>
      </c>
      <c r="P3" s="86">
        <f>SUMIFS('sys inv movment rpt'!$M:$M,'sys inv movment rpt'!$L:$L,$M3,'sys inv movment rpt'!$N:$N,P$1)</f>
        <v>0</v>
      </c>
      <c r="Q3" s="86">
        <f>SUMIFS('sys inv movment rpt'!$M:$M,'sys inv movment rpt'!$L:$L,$M3,'sys inv movment rpt'!$N:$N,Q$1)</f>
        <v>0</v>
      </c>
      <c r="R3" s="86">
        <f>SUMIFS('sys inv movment rpt'!$M:$M,'sys inv movment rpt'!$L:$L,$M3,'sys inv movment rpt'!$N:$N,R$1)</f>
        <v>0</v>
      </c>
      <c r="S3" s="86">
        <f>SUMIFS('sys inv movment rpt'!$M:$M,'sys inv movment rpt'!$L:$L,$M3,'sys inv movment rpt'!$N:$N,S$1)</f>
        <v>0</v>
      </c>
      <c r="T3" s="86">
        <f>SUMIFS('sys inv movment rpt'!$M:$M,'sys inv movment rpt'!$L:$L,$M3,'sys inv movment rpt'!$N:$N,T$1)</f>
        <v>0</v>
      </c>
      <c r="U3" s="86">
        <f>SUMIFS('sys inv movment rpt'!$M:$M,'sys inv movment rpt'!$L:$L,$M3,'sys inv movment rpt'!$N:$N,U$1)</f>
        <v>0</v>
      </c>
      <c r="V3" s="86">
        <f>SUMIFS('sys inv movment rpt'!$M:$M,'sys inv movment rpt'!$L:$L,$M3,'sys inv movment rpt'!$N:$N,V$1)</f>
        <v>0</v>
      </c>
      <c r="W3" s="86">
        <f>SUMIFS('sys inv movment rpt'!$M:$M,'sys inv movment rpt'!$L:$L,$M3,'sys inv movment rpt'!$N:$N,W$1)</f>
        <v>0</v>
      </c>
      <c r="X3" s="86">
        <f>SUMIFS('sys inv movment rpt'!$M:$M,'sys inv movment rpt'!$L:$L,$M3,'sys inv movment rpt'!$N:$N,X$1)</f>
        <v>0</v>
      </c>
      <c r="Y3" s="86">
        <f>SUMIFS('sys inv movment rpt'!$M:$M,'sys inv movment rpt'!$L:$L,$M3,'sys inv movment rpt'!$N:$N,Y$1)</f>
        <v>0</v>
      </c>
      <c r="Z3" s="86">
        <f>SUMIFS('sys inv movment rpt'!$M:$M,'sys inv movment rpt'!$L:$L,$M3,'sys inv movment rpt'!$N:$N,Z$1)</f>
        <v>0</v>
      </c>
      <c r="AA3" s="86">
        <f>SUMIFS('sys inv movment rpt'!$M:$M,'sys inv movment rpt'!$L:$L,$M3,'sys inv movment rpt'!$N:$N,AA$1)</f>
        <v>0</v>
      </c>
      <c r="AB3" s="86">
        <f>SUMIFS('sys inv movment rpt'!$M:$M,'sys inv movment rpt'!$L:$L,$M3,'sys inv movment rpt'!$N:$N,AB$1)</f>
        <v>0</v>
      </c>
      <c r="AC3" s="86">
        <f>SUMIFS('sys inv movment rpt'!$M:$M,'sys inv movment rpt'!$L:$L,$M3,'sys inv movment rpt'!$N:$N,AC$1)</f>
        <v>0</v>
      </c>
      <c r="AD3" s="86">
        <f>SUMIFS('sys inv movment rpt'!$M:$M,'sys inv movment rpt'!$L:$L,$M3,'sys inv movment rpt'!$N:$N,AD$1)</f>
        <v>0</v>
      </c>
      <c r="AE3" s="86">
        <f>SUMIFS('sys inv movment rpt'!$M:$M,'sys inv movment rpt'!$L:$L,$M3,'sys inv movment rpt'!$N:$N,AE$1)</f>
        <v>0</v>
      </c>
      <c r="AF3" s="86">
        <f>SUMIFS('sys inv movment rpt'!$M:$M,'sys inv movment rpt'!$L:$L,$M3,'sys inv movment rpt'!$N:$N,AF$1)</f>
        <v>0</v>
      </c>
      <c r="AG3" s="86">
        <f>SUMIFS('sys inv movment rpt'!$M:$M,'sys inv movment rpt'!$L:$L,$M3,'sys inv movment rpt'!$N:$N,AG$1)</f>
        <v>0</v>
      </c>
      <c r="AH3" s="86">
        <f>SUMIFS('sys inv movment rpt'!$M:$M,'sys inv movment rpt'!$L:$L,$M3,'sys inv movment rpt'!$N:$N,AH$1)</f>
        <v>0</v>
      </c>
      <c r="AI3" s="86">
        <f>SUMIFS('sys inv movment rpt'!$M:$M,'sys inv movment rpt'!$L:$L,$M3,'sys inv movment rpt'!$N:$N,AI$1)</f>
        <v>0</v>
      </c>
      <c r="AJ3" s="86">
        <f>SUMIFS('sys inv movment rpt'!$M:$M,'sys inv movment rpt'!$L:$L,$M3,'sys inv movment rpt'!$N:$N,AJ$1)</f>
        <v>0</v>
      </c>
      <c r="AK3" s="86">
        <f>SUMIFS('sys inv movment rpt'!$M:$M,'sys inv movment rpt'!$L:$L,$M3,'sys inv movment rpt'!$N:$N,AK$1)</f>
        <v>0</v>
      </c>
      <c r="AL3" s="86">
        <f>SUMIFS('sys inv movment rpt'!$M:$M,'sys inv movment rpt'!$L:$L,$M3,'sys inv movment rpt'!$N:$N,AL$1)</f>
        <v>0</v>
      </c>
      <c r="AM3" s="86">
        <f>SUMIFS('sys inv movment rpt'!$M:$M,'sys inv movment rpt'!$L:$L,$M3,'sys inv movment rpt'!$N:$N,AM$1)</f>
        <v>0</v>
      </c>
      <c r="AN3" s="86">
        <f>SUMIFS('sys inv movment rpt'!$M:$M,'sys inv movment rpt'!$L:$L,$M3,'sys inv movment rpt'!$N:$N,AN$1)</f>
        <v>0</v>
      </c>
      <c r="AO3" s="86">
        <f>SUMIFS('sys inv movment rpt'!$M:$M,'sys inv movment rpt'!$L:$L,$M3,'sys inv movment rpt'!$N:$N,AO$1)</f>
        <v>0</v>
      </c>
      <c r="AP3" s="86">
        <f>SUMIFS('sys inv movment rpt'!$M:$M,'sys inv movment rpt'!$L:$L,$M3,'sys inv movment rpt'!$N:$N,AP$1)</f>
        <v>0</v>
      </c>
      <c r="AQ3" s="86">
        <f>SUMIFS('sys inv movment rpt'!$M:$M,'sys inv movment rpt'!$L:$L,$M3,'sys inv movment rpt'!$N:$N,AQ$1)</f>
        <v>0</v>
      </c>
      <c r="AR3" s="86">
        <f>SUMIFS('sys inv movment rpt'!$M:$M,'sys inv movment rpt'!$L:$L,$M3,'sys inv movment rpt'!$N:$N,AR$1)</f>
        <v>0</v>
      </c>
      <c r="AS3" s="86">
        <f>SUMIFS('sys inv movment rpt'!$M:$M,'sys inv movment rpt'!$L:$L,$M3,'sys inv movment rpt'!$N:$N,AS$1)</f>
        <v>0</v>
      </c>
      <c r="AT3" s="86">
        <f>SUMIFS('sys inv movment rpt'!$M:$M,'sys inv movment rpt'!$L:$L,$M3,'sys inv movment rpt'!$N:$N,AT$1)</f>
        <v>0</v>
      </c>
      <c r="AU3" s="86">
        <f>SUMIFS('sys inv movment rpt'!$M:$M,'sys inv movment rpt'!$L:$L,$M3,'sys inv movment rpt'!$N:$N,AU$1)</f>
        <v>0</v>
      </c>
      <c r="AV3" s="86">
        <f>SUMIFS('sys inv movment rpt'!$M:$M,'sys inv movment rpt'!$L:$L,$M3,'sys inv movment rpt'!$N:$N,AV$1)</f>
        <v>0</v>
      </c>
      <c r="AW3" s="87" t="str">
        <f>IFERROR(VLOOKUP(A3,'sys-backorder details'!E:U,17,0),"-")</f>
        <v>-</v>
      </c>
      <c r="AX3" s="87" t="str">
        <f>IF(K3&gt;1,VLOOKUP(A3,'settings-routing'!A:I,9,0),"")</f>
        <v/>
      </c>
    </row>
    <row r="4" ht="12.75" hidden="1" customHeight="1">
      <c r="A4" s="15" t="s">
        <v>240</v>
      </c>
      <c r="B4" s="15" t="s">
        <v>241</v>
      </c>
      <c r="C4" s="50">
        <f t="shared" si="2"/>
        <v>0</v>
      </c>
      <c r="D4" s="80">
        <f>SUMIF('Stocks 101-111'!$J:$J,'item dashboard'!A4,'Stocks 101-111'!K:K)</f>
        <v>0</v>
      </c>
      <c r="E4" s="80">
        <f>SUMIF('Stocks 101-111'!$J:$J,'item dashboard'!A4,'Stocks 101-111'!$L:$L)</f>
        <v>0</v>
      </c>
      <c r="F4" s="81">
        <f t="shared" si="3"/>
        <v>0</v>
      </c>
      <c r="G4" s="82">
        <f t="shared" si="4"/>
        <v>0</v>
      </c>
      <c r="H4" s="50">
        <f>SUMIFS('sys-backorder details'!$M:$M,'sys-backorder details'!$E:$E,'item dashboard'!A4,'sys-backorder details'!$V:$V,"")</f>
        <v>0</v>
      </c>
      <c r="I4" s="83">
        <f>SUMIF('settings-routing'!$I:$I,'item dashboard'!A4,'settings-routing'!$O:$O)</f>
        <v>0</v>
      </c>
      <c r="J4" s="50">
        <f>SUMIFS('sys-backorder details'!$M:$M,'sys-backorder details'!$E:$E,'item dashboard'!A4,'sys-backorder details'!$V:$V,"Call off")</f>
        <v>0</v>
      </c>
      <c r="K4" s="84">
        <f t="shared" si="5"/>
        <v>0</v>
      </c>
      <c r="L4" s="84">
        <f>SUMIF('Production Plan'!$E:$E,'item dashboard'!A4,'Production Plan'!$N:$N)</f>
        <v>0</v>
      </c>
      <c r="M4" s="85" t="str">
        <f t="shared" si="1"/>
        <v>B-1 Ltr.SPY-N70FARM-1 Ltr. Natural Sprayer Pntd Farm Access Bottle</v>
      </c>
      <c r="N4" s="86">
        <f>SUMIFS('sys inv movment rpt'!$M:$M,'sys inv movment rpt'!$L:$L,$M4,'sys inv movment rpt'!$N:$N,N$1)</f>
        <v>0</v>
      </c>
      <c r="O4" s="86">
        <f>SUMIFS('sys inv movment rpt'!$M:$M,'sys inv movment rpt'!$L:$L,$M4,'sys inv movment rpt'!$N:$N,O$1)</f>
        <v>0</v>
      </c>
      <c r="P4" s="86">
        <f>SUMIFS('sys inv movment rpt'!$M:$M,'sys inv movment rpt'!$L:$L,$M4,'sys inv movment rpt'!$N:$N,P$1)</f>
        <v>0</v>
      </c>
      <c r="Q4" s="86">
        <f>SUMIFS('sys inv movment rpt'!$M:$M,'sys inv movment rpt'!$L:$L,$M4,'sys inv movment rpt'!$N:$N,Q$1)</f>
        <v>0</v>
      </c>
      <c r="R4" s="86">
        <f>SUMIFS('sys inv movment rpt'!$M:$M,'sys inv movment rpt'!$L:$L,$M4,'sys inv movment rpt'!$N:$N,R$1)</f>
        <v>0</v>
      </c>
      <c r="S4" s="86">
        <f>SUMIFS('sys inv movment rpt'!$M:$M,'sys inv movment rpt'!$L:$L,$M4,'sys inv movment rpt'!$N:$N,S$1)</f>
        <v>0</v>
      </c>
      <c r="T4" s="86">
        <f>SUMIFS('sys inv movment rpt'!$M:$M,'sys inv movment rpt'!$L:$L,$M4,'sys inv movment rpt'!$N:$N,T$1)</f>
        <v>0</v>
      </c>
      <c r="U4" s="86">
        <f>SUMIFS('sys inv movment rpt'!$M:$M,'sys inv movment rpt'!$L:$L,$M4,'sys inv movment rpt'!$N:$N,U$1)</f>
        <v>0</v>
      </c>
      <c r="V4" s="86">
        <f>SUMIFS('sys inv movment rpt'!$M:$M,'sys inv movment rpt'!$L:$L,$M4,'sys inv movment rpt'!$N:$N,V$1)</f>
        <v>0</v>
      </c>
      <c r="W4" s="86">
        <f>SUMIFS('sys inv movment rpt'!$M:$M,'sys inv movment rpt'!$L:$L,$M4,'sys inv movment rpt'!$N:$N,W$1)</f>
        <v>0</v>
      </c>
      <c r="X4" s="86">
        <f>SUMIFS('sys inv movment rpt'!$M:$M,'sys inv movment rpt'!$L:$L,$M4,'sys inv movment rpt'!$N:$N,X$1)</f>
        <v>0</v>
      </c>
      <c r="Y4" s="86">
        <f>SUMIFS('sys inv movment rpt'!$M:$M,'sys inv movment rpt'!$L:$L,$M4,'sys inv movment rpt'!$N:$N,Y$1)</f>
        <v>0</v>
      </c>
      <c r="Z4" s="86">
        <f>SUMIFS('sys inv movment rpt'!$M:$M,'sys inv movment rpt'!$L:$L,$M4,'sys inv movment rpt'!$N:$N,Z$1)</f>
        <v>0</v>
      </c>
      <c r="AA4" s="86">
        <f>SUMIFS('sys inv movment rpt'!$M:$M,'sys inv movment rpt'!$L:$L,$M4,'sys inv movment rpt'!$N:$N,AA$1)</f>
        <v>0</v>
      </c>
      <c r="AB4" s="86">
        <f>SUMIFS('sys inv movment rpt'!$M:$M,'sys inv movment rpt'!$L:$L,$M4,'sys inv movment rpt'!$N:$N,AB$1)</f>
        <v>0</v>
      </c>
      <c r="AC4" s="86">
        <f>SUMIFS('sys inv movment rpt'!$M:$M,'sys inv movment rpt'!$L:$L,$M4,'sys inv movment rpt'!$N:$N,AC$1)</f>
        <v>0</v>
      </c>
      <c r="AD4" s="86">
        <f>SUMIFS('sys inv movment rpt'!$M:$M,'sys inv movment rpt'!$L:$L,$M4,'sys inv movment rpt'!$N:$N,AD$1)</f>
        <v>0</v>
      </c>
      <c r="AE4" s="86">
        <f>SUMIFS('sys inv movment rpt'!$M:$M,'sys inv movment rpt'!$L:$L,$M4,'sys inv movment rpt'!$N:$N,AE$1)</f>
        <v>0</v>
      </c>
      <c r="AF4" s="86">
        <f>SUMIFS('sys inv movment rpt'!$M:$M,'sys inv movment rpt'!$L:$L,$M4,'sys inv movment rpt'!$N:$N,AF$1)</f>
        <v>0</v>
      </c>
      <c r="AG4" s="86">
        <f>SUMIFS('sys inv movment rpt'!$M:$M,'sys inv movment rpt'!$L:$L,$M4,'sys inv movment rpt'!$N:$N,AG$1)</f>
        <v>0</v>
      </c>
      <c r="AH4" s="86">
        <f>SUMIFS('sys inv movment rpt'!$M:$M,'sys inv movment rpt'!$L:$L,$M4,'sys inv movment rpt'!$N:$N,AH$1)</f>
        <v>0</v>
      </c>
      <c r="AI4" s="86">
        <f>SUMIFS('sys inv movment rpt'!$M:$M,'sys inv movment rpt'!$L:$L,$M4,'sys inv movment rpt'!$N:$N,AI$1)</f>
        <v>0</v>
      </c>
      <c r="AJ4" s="86">
        <f>SUMIFS('sys inv movment rpt'!$M:$M,'sys inv movment rpt'!$L:$L,$M4,'sys inv movment rpt'!$N:$N,AJ$1)</f>
        <v>0</v>
      </c>
      <c r="AK4" s="86">
        <f>SUMIFS('sys inv movment rpt'!$M:$M,'sys inv movment rpt'!$L:$L,$M4,'sys inv movment rpt'!$N:$N,AK$1)</f>
        <v>0</v>
      </c>
      <c r="AL4" s="86">
        <f>SUMIFS('sys inv movment rpt'!$M:$M,'sys inv movment rpt'!$L:$L,$M4,'sys inv movment rpt'!$N:$N,AL$1)</f>
        <v>0</v>
      </c>
      <c r="AM4" s="86">
        <f>SUMIFS('sys inv movment rpt'!$M:$M,'sys inv movment rpt'!$L:$L,$M4,'sys inv movment rpt'!$N:$N,AM$1)</f>
        <v>0</v>
      </c>
      <c r="AN4" s="86">
        <f>SUMIFS('sys inv movment rpt'!$M:$M,'sys inv movment rpt'!$L:$L,$M4,'sys inv movment rpt'!$N:$N,AN$1)</f>
        <v>0</v>
      </c>
      <c r="AO4" s="86">
        <f>SUMIFS('sys inv movment rpt'!$M:$M,'sys inv movment rpt'!$L:$L,$M4,'sys inv movment rpt'!$N:$N,AO$1)</f>
        <v>0</v>
      </c>
      <c r="AP4" s="86">
        <f>SUMIFS('sys inv movment rpt'!$M:$M,'sys inv movment rpt'!$L:$L,$M4,'sys inv movment rpt'!$N:$N,AP$1)</f>
        <v>0</v>
      </c>
      <c r="AQ4" s="86">
        <f>SUMIFS('sys inv movment rpt'!$M:$M,'sys inv movment rpt'!$L:$L,$M4,'sys inv movment rpt'!$N:$N,AQ$1)</f>
        <v>0</v>
      </c>
      <c r="AR4" s="86">
        <f>SUMIFS('sys inv movment rpt'!$M:$M,'sys inv movment rpt'!$L:$L,$M4,'sys inv movment rpt'!$N:$N,AR$1)</f>
        <v>0</v>
      </c>
      <c r="AS4" s="86">
        <f>SUMIFS('sys inv movment rpt'!$M:$M,'sys inv movment rpt'!$L:$L,$M4,'sys inv movment rpt'!$N:$N,AS$1)</f>
        <v>0</v>
      </c>
      <c r="AT4" s="86">
        <f>SUMIFS('sys inv movment rpt'!$M:$M,'sys inv movment rpt'!$L:$L,$M4,'sys inv movment rpt'!$N:$N,AT$1)</f>
        <v>0</v>
      </c>
      <c r="AU4" s="86">
        <f>SUMIFS('sys inv movment rpt'!$M:$M,'sys inv movment rpt'!$L:$L,$M4,'sys inv movment rpt'!$N:$N,AU$1)</f>
        <v>0</v>
      </c>
      <c r="AV4" s="86">
        <f>SUMIFS('sys inv movment rpt'!$M:$M,'sys inv movment rpt'!$L:$L,$M4,'sys inv movment rpt'!$N:$N,AV$1)</f>
        <v>0</v>
      </c>
      <c r="AW4" s="87" t="str">
        <f>IFERROR(VLOOKUP(A4,'sys-backorder details'!E:U,17,0),"-")</f>
        <v>-</v>
      </c>
      <c r="AX4" s="87" t="str">
        <f>IF(K4&gt;1,VLOOKUP(A4,'settings-routing'!A:I,9,0),"")</f>
        <v/>
      </c>
    </row>
    <row r="5" ht="12.75" hidden="1" customHeight="1">
      <c r="A5" s="15" t="s">
        <v>242</v>
      </c>
      <c r="B5" s="15" t="s">
        <v>243</v>
      </c>
      <c r="C5" s="50">
        <f t="shared" si="2"/>
        <v>0</v>
      </c>
      <c r="D5" s="80">
        <f>SUMIF('Stocks 101-111'!$J:$J,'item dashboard'!A5,'Stocks 101-111'!K:K)</f>
        <v>0</v>
      </c>
      <c r="E5" s="80">
        <f>SUMIF('Stocks 101-111'!$J:$J,'item dashboard'!A5,'Stocks 101-111'!$L:$L)</f>
        <v>0</v>
      </c>
      <c r="F5" s="81">
        <f t="shared" si="3"/>
        <v>0</v>
      </c>
      <c r="G5" s="82">
        <f t="shared" si="4"/>
        <v>0</v>
      </c>
      <c r="H5" s="50">
        <f>SUMIFS('sys-backorder details'!$M:$M,'sys-backorder details'!$E:$E,'item dashboard'!A5,'sys-backorder details'!$V:$V,"")</f>
        <v>0</v>
      </c>
      <c r="I5" s="83">
        <f>SUMIF('settings-routing'!$I:$I,'item dashboard'!A5,'settings-routing'!$O:$O)</f>
        <v>0</v>
      </c>
      <c r="J5" s="50">
        <f>SUMIFS('sys-backorder details'!$M:$M,'sys-backorder details'!$E:$E,'item dashboard'!A5,'sys-backorder details'!$V:$V,"Call off")</f>
        <v>0</v>
      </c>
      <c r="K5" s="84">
        <f t="shared" si="5"/>
        <v>0</v>
      </c>
      <c r="L5" s="84">
        <f>SUMIF('Production Plan'!$E:$E,'item dashboard'!A5,'Production Plan'!$N:$N)</f>
        <v>0</v>
      </c>
      <c r="M5" s="85" t="str">
        <f t="shared" si="1"/>
        <v>B-1 Ltr.SPY-N70LAIBUTA-1 Ltr. SPRAYER BOTTLE Pntd LAIBUTA</v>
      </c>
      <c r="N5" s="86">
        <f>SUMIFS('sys inv movment rpt'!$M:$M,'sys inv movment rpt'!$L:$L,$M5,'sys inv movment rpt'!$N:$N,N$1)</f>
        <v>0</v>
      </c>
      <c r="O5" s="86">
        <f>SUMIFS('sys inv movment rpt'!$M:$M,'sys inv movment rpt'!$L:$L,$M5,'sys inv movment rpt'!$N:$N,O$1)</f>
        <v>0</v>
      </c>
      <c r="P5" s="86">
        <f>SUMIFS('sys inv movment rpt'!$M:$M,'sys inv movment rpt'!$L:$L,$M5,'sys inv movment rpt'!$N:$N,P$1)</f>
        <v>0</v>
      </c>
      <c r="Q5" s="86">
        <f>SUMIFS('sys inv movment rpt'!$M:$M,'sys inv movment rpt'!$L:$L,$M5,'sys inv movment rpt'!$N:$N,Q$1)</f>
        <v>0</v>
      </c>
      <c r="R5" s="86">
        <f>SUMIFS('sys inv movment rpt'!$M:$M,'sys inv movment rpt'!$L:$L,$M5,'sys inv movment rpt'!$N:$N,R$1)</f>
        <v>0</v>
      </c>
      <c r="S5" s="86">
        <f>SUMIFS('sys inv movment rpt'!$M:$M,'sys inv movment rpt'!$L:$L,$M5,'sys inv movment rpt'!$N:$N,S$1)</f>
        <v>0</v>
      </c>
      <c r="T5" s="86">
        <f>SUMIFS('sys inv movment rpt'!$M:$M,'sys inv movment rpt'!$L:$L,$M5,'sys inv movment rpt'!$N:$N,T$1)</f>
        <v>0</v>
      </c>
      <c r="U5" s="86">
        <f>SUMIFS('sys inv movment rpt'!$M:$M,'sys inv movment rpt'!$L:$L,$M5,'sys inv movment rpt'!$N:$N,U$1)</f>
        <v>0</v>
      </c>
      <c r="V5" s="86">
        <f>SUMIFS('sys inv movment rpt'!$M:$M,'sys inv movment rpt'!$L:$L,$M5,'sys inv movment rpt'!$N:$N,V$1)</f>
        <v>0</v>
      </c>
      <c r="W5" s="86">
        <f>SUMIFS('sys inv movment rpt'!$M:$M,'sys inv movment rpt'!$L:$L,$M5,'sys inv movment rpt'!$N:$N,W$1)</f>
        <v>0</v>
      </c>
      <c r="X5" s="86">
        <f>SUMIFS('sys inv movment rpt'!$M:$M,'sys inv movment rpt'!$L:$L,$M5,'sys inv movment rpt'!$N:$N,X$1)</f>
        <v>0</v>
      </c>
      <c r="Y5" s="86">
        <f>SUMIFS('sys inv movment rpt'!$M:$M,'sys inv movment rpt'!$L:$L,$M5,'sys inv movment rpt'!$N:$N,Y$1)</f>
        <v>0</v>
      </c>
      <c r="Z5" s="86">
        <f>SUMIFS('sys inv movment rpt'!$M:$M,'sys inv movment rpt'!$L:$L,$M5,'sys inv movment rpt'!$N:$N,Z$1)</f>
        <v>0</v>
      </c>
      <c r="AA5" s="86">
        <f>SUMIFS('sys inv movment rpt'!$M:$M,'sys inv movment rpt'!$L:$L,$M5,'sys inv movment rpt'!$N:$N,AA$1)</f>
        <v>0</v>
      </c>
      <c r="AB5" s="86">
        <f>SUMIFS('sys inv movment rpt'!$M:$M,'sys inv movment rpt'!$L:$L,$M5,'sys inv movment rpt'!$N:$N,AB$1)</f>
        <v>0</v>
      </c>
      <c r="AC5" s="86">
        <f>SUMIFS('sys inv movment rpt'!$M:$M,'sys inv movment rpt'!$L:$L,$M5,'sys inv movment rpt'!$N:$N,AC$1)</f>
        <v>0</v>
      </c>
      <c r="AD5" s="86">
        <f>SUMIFS('sys inv movment rpt'!$M:$M,'sys inv movment rpt'!$L:$L,$M5,'sys inv movment rpt'!$N:$N,AD$1)</f>
        <v>0</v>
      </c>
      <c r="AE5" s="86">
        <f>SUMIFS('sys inv movment rpt'!$M:$M,'sys inv movment rpt'!$L:$L,$M5,'sys inv movment rpt'!$N:$N,AE$1)</f>
        <v>0</v>
      </c>
      <c r="AF5" s="86">
        <f>SUMIFS('sys inv movment rpt'!$M:$M,'sys inv movment rpt'!$L:$L,$M5,'sys inv movment rpt'!$N:$N,AF$1)</f>
        <v>0</v>
      </c>
      <c r="AG5" s="86">
        <f>SUMIFS('sys inv movment rpt'!$M:$M,'sys inv movment rpt'!$L:$L,$M5,'sys inv movment rpt'!$N:$N,AG$1)</f>
        <v>0</v>
      </c>
      <c r="AH5" s="86">
        <f>SUMIFS('sys inv movment rpt'!$M:$M,'sys inv movment rpt'!$L:$L,$M5,'sys inv movment rpt'!$N:$N,AH$1)</f>
        <v>0</v>
      </c>
      <c r="AI5" s="86">
        <f>SUMIFS('sys inv movment rpt'!$M:$M,'sys inv movment rpt'!$L:$L,$M5,'sys inv movment rpt'!$N:$N,AI$1)</f>
        <v>0</v>
      </c>
      <c r="AJ5" s="86">
        <f>SUMIFS('sys inv movment rpt'!$M:$M,'sys inv movment rpt'!$L:$L,$M5,'sys inv movment rpt'!$N:$N,AJ$1)</f>
        <v>0</v>
      </c>
      <c r="AK5" s="86">
        <f>SUMIFS('sys inv movment rpt'!$M:$M,'sys inv movment rpt'!$L:$L,$M5,'sys inv movment rpt'!$N:$N,AK$1)</f>
        <v>0</v>
      </c>
      <c r="AL5" s="86">
        <f>SUMIFS('sys inv movment rpt'!$M:$M,'sys inv movment rpt'!$L:$L,$M5,'sys inv movment rpt'!$N:$N,AL$1)</f>
        <v>0</v>
      </c>
      <c r="AM5" s="86">
        <f>SUMIFS('sys inv movment rpt'!$M:$M,'sys inv movment rpt'!$L:$L,$M5,'sys inv movment rpt'!$N:$N,AM$1)</f>
        <v>0</v>
      </c>
      <c r="AN5" s="86">
        <f>SUMIFS('sys inv movment rpt'!$M:$M,'sys inv movment rpt'!$L:$L,$M5,'sys inv movment rpt'!$N:$N,AN$1)</f>
        <v>0</v>
      </c>
      <c r="AO5" s="86">
        <f>SUMIFS('sys inv movment rpt'!$M:$M,'sys inv movment rpt'!$L:$L,$M5,'sys inv movment rpt'!$N:$N,AO$1)</f>
        <v>0</v>
      </c>
      <c r="AP5" s="86">
        <f>SUMIFS('sys inv movment rpt'!$M:$M,'sys inv movment rpt'!$L:$L,$M5,'sys inv movment rpt'!$N:$N,AP$1)</f>
        <v>0</v>
      </c>
      <c r="AQ5" s="86">
        <f>SUMIFS('sys inv movment rpt'!$M:$M,'sys inv movment rpt'!$L:$L,$M5,'sys inv movment rpt'!$N:$N,AQ$1)</f>
        <v>0</v>
      </c>
      <c r="AR5" s="86">
        <f>SUMIFS('sys inv movment rpt'!$M:$M,'sys inv movment rpt'!$L:$L,$M5,'sys inv movment rpt'!$N:$N,AR$1)</f>
        <v>0</v>
      </c>
      <c r="AS5" s="86">
        <f>SUMIFS('sys inv movment rpt'!$M:$M,'sys inv movment rpt'!$L:$L,$M5,'sys inv movment rpt'!$N:$N,AS$1)</f>
        <v>0</v>
      </c>
      <c r="AT5" s="86">
        <f>SUMIFS('sys inv movment rpt'!$M:$M,'sys inv movment rpt'!$L:$L,$M5,'sys inv movment rpt'!$N:$N,AT$1)</f>
        <v>0</v>
      </c>
      <c r="AU5" s="86">
        <f>SUMIFS('sys inv movment rpt'!$M:$M,'sys inv movment rpt'!$L:$L,$M5,'sys inv movment rpt'!$N:$N,AU$1)</f>
        <v>0</v>
      </c>
      <c r="AV5" s="86">
        <f>SUMIFS('sys inv movment rpt'!$M:$M,'sys inv movment rpt'!$L:$L,$M5,'sys inv movment rpt'!$N:$N,AV$1)</f>
        <v>0</v>
      </c>
      <c r="AW5" s="87" t="str">
        <f>IFERROR(VLOOKUP(A5,'sys-backorder details'!E:U,17,0),"-")</f>
        <v>-</v>
      </c>
      <c r="AX5" s="87" t="str">
        <f>IF(K5&gt;1,VLOOKUP(A5,'settings-routing'!A:I,9,0),"")</f>
        <v/>
      </c>
    </row>
    <row r="6" ht="12.75" hidden="1" customHeight="1">
      <c r="A6" s="28" t="s">
        <v>244</v>
      </c>
      <c r="B6" s="28" t="s">
        <v>245</v>
      </c>
      <c r="C6" s="50">
        <f t="shared" si="2"/>
        <v>0</v>
      </c>
      <c r="D6" s="80">
        <f>SUMIF('Stocks 101-111'!$J:$J,'item dashboard'!A6,'Stocks 101-111'!K:K)</f>
        <v>0</v>
      </c>
      <c r="E6" s="80">
        <f>SUMIF('Stocks 101-111'!$J:$J,'item dashboard'!A6,'Stocks 101-111'!$L:$L)</f>
        <v>0</v>
      </c>
      <c r="F6" s="81">
        <f t="shared" si="3"/>
        <v>0</v>
      </c>
      <c r="G6" s="82">
        <f t="shared" si="4"/>
        <v>0</v>
      </c>
      <c r="H6" s="50">
        <f>SUMIFS('sys-backorder details'!$M:$M,'sys-backorder details'!$E:$E,'item dashboard'!A6,'sys-backorder details'!$V:$V,"")</f>
        <v>0</v>
      </c>
      <c r="I6" s="83">
        <f>SUMIF('settings-routing'!$I:$I,'item dashboard'!A6,'settings-routing'!$O:$O)</f>
        <v>0</v>
      </c>
      <c r="J6" s="50">
        <f>SUMIFS('sys-backorder details'!$M:$M,'sys-backorder details'!$E:$E,'item dashboard'!A6,'sys-backorder details'!$V:$V,"Call off")</f>
        <v>0</v>
      </c>
      <c r="K6" s="84">
        <f t="shared" si="5"/>
        <v>0</v>
      </c>
      <c r="L6" s="84">
        <f>SUMIF('Production Plan'!$E:$E,'item dashboard'!A6,'Production Plan'!$N:$N)</f>
        <v>0</v>
      </c>
      <c r="M6" s="85" t="str">
        <f t="shared" si="1"/>
        <v>B-1 Ltr.SPY-N70LATE-1 Ltr. Natural Sprayer Pntd Latest Bottle</v>
      </c>
      <c r="N6" s="86">
        <f>SUMIFS('sys inv movment rpt'!$M:$M,'sys inv movment rpt'!$L:$L,$M6,'sys inv movment rpt'!$N:$N,N$1)</f>
        <v>0</v>
      </c>
      <c r="O6" s="86">
        <f>SUMIFS('sys inv movment rpt'!$M:$M,'sys inv movment rpt'!$L:$L,$M6,'sys inv movment rpt'!$N:$N,O$1)</f>
        <v>0</v>
      </c>
      <c r="P6" s="86">
        <f>SUMIFS('sys inv movment rpt'!$M:$M,'sys inv movment rpt'!$L:$L,$M6,'sys inv movment rpt'!$N:$N,P$1)</f>
        <v>0</v>
      </c>
      <c r="Q6" s="86">
        <f>SUMIFS('sys inv movment rpt'!$M:$M,'sys inv movment rpt'!$L:$L,$M6,'sys inv movment rpt'!$N:$N,Q$1)</f>
        <v>0</v>
      </c>
      <c r="R6" s="86">
        <f>SUMIFS('sys inv movment rpt'!$M:$M,'sys inv movment rpt'!$L:$L,$M6,'sys inv movment rpt'!$N:$N,R$1)</f>
        <v>0</v>
      </c>
      <c r="S6" s="86">
        <f>SUMIFS('sys inv movment rpt'!$M:$M,'sys inv movment rpt'!$L:$L,$M6,'sys inv movment rpt'!$N:$N,S$1)</f>
        <v>0</v>
      </c>
      <c r="T6" s="86">
        <f>SUMIFS('sys inv movment rpt'!$M:$M,'sys inv movment rpt'!$L:$L,$M6,'sys inv movment rpt'!$N:$N,T$1)</f>
        <v>0</v>
      </c>
      <c r="U6" s="86">
        <f>SUMIFS('sys inv movment rpt'!$M:$M,'sys inv movment rpt'!$L:$L,$M6,'sys inv movment rpt'!$N:$N,U$1)</f>
        <v>0</v>
      </c>
      <c r="V6" s="86">
        <f>SUMIFS('sys inv movment rpt'!$M:$M,'sys inv movment rpt'!$L:$L,$M6,'sys inv movment rpt'!$N:$N,V$1)</f>
        <v>0</v>
      </c>
      <c r="W6" s="86">
        <f>SUMIFS('sys inv movment rpt'!$M:$M,'sys inv movment rpt'!$L:$L,$M6,'sys inv movment rpt'!$N:$N,W$1)</f>
        <v>0</v>
      </c>
      <c r="X6" s="86">
        <f>SUMIFS('sys inv movment rpt'!$M:$M,'sys inv movment rpt'!$L:$L,$M6,'sys inv movment rpt'!$N:$N,X$1)</f>
        <v>0</v>
      </c>
      <c r="Y6" s="86">
        <f>SUMIFS('sys inv movment rpt'!$M:$M,'sys inv movment rpt'!$L:$L,$M6,'sys inv movment rpt'!$N:$N,Y$1)</f>
        <v>0</v>
      </c>
      <c r="Z6" s="86">
        <f>SUMIFS('sys inv movment rpt'!$M:$M,'sys inv movment rpt'!$L:$L,$M6,'sys inv movment rpt'!$N:$N,Z$1)</f>
        <v>0</v>
      </c>
      <c r="AA6" s="86">
        <f>SUMIFS('sys inv movment rpt'!$M:$M,'sys inv movment rpt'!$L:$L,$M6,'sys inv movment rpt'!$N:$N,AA$1)</f>
        <v>0</v>
      </c>
      <c r="AB6" s="86">
        <f>SUMIFS('sys inv movment rpt'!$M:$M,'sys inv movment rpt'!$L:$L,$M6,'sys inv movment rpt'!$N:$N,AB$1)</f>
        <v>0</v>
      </c>
      <c r="AC6" s="86">
        <f>SUMIFS('sys inv movment rpt'!$M:$M,'sys inv movment rpt'!$L:$L,$M6,'sys inv movment rpt'!$N:$N,AC$1)</f>
        <v>0</v>
      </c>
      <c r="AD6" s="86">
        <f>SUMIFS('sys inv movment rpt'!$M:$M,'sys inv movment rpt'!$L:$L,$M6,'sys inv movment rpt'!$N:$N,AD$1)</f>
        <v>0</v>
      </c>
      <c r="AE6" s="86">
        <f>SUMIFS('sys inv movment rpt'!$M:$M,'sys inv movment rpt'!$L:$L,$M6,'sys inv movment rpt'!$N:$N,AE$1)</f>
        <v>0</v>
      </c>
      <c r="AF6" s="86">
        <f>SUMIFS('sys inv movment rpt'!$M:$M,'sys inv movment rpt'!$L:$L,$M6,'sys inv movment rpt'!$N:$N,AF$1)</f>
        <v>0</v>
      </c>
      <c r="AG6" s="86">
        <f>SUMIFS('sys inv movment rpt'!$M:$M,'sys inv movment rpt'!$L:$L,$M6,'sys inv movment rpt'!$N:$N,AG$1)</f>
        <v>0</v>
      </c>
      <c r="AH6" s="86">
        <f>SUMIFS('sys inv movment rpt'!$M:$M,'sys inv movment rpt'!$L:$L,$M6,'sys inv movment rpt'!$N:$N,AH$1)</f>
        <v>0</v>
      </c>
      <c r="AI6" s="86">
        <f>SUMIFS('sys inv movment rpt'!$M:$M,'sys inv movment rpt'!$L:$L,$M6,'sys inv movment rpt'!$N:$N,AI$1)</f>
        <v>0</v>
      </c>
      <c r="AJ6" s="86">
        <f>SUMIFS('sys inv movment rpt'!$M:$M,'sys inv movment rpt'!$L:$L,$M6,'sys inv movment rpt'!$N:$N,AJ$1)</f>
        <v>0</v>
      </c>
      <c r="AK6" s="86">
        <f>SUMIFS('sys inv movment rpt'!$M:$M,'sys inv movment rpt'!$L:$L,$M6,'sys inv movment rpt'!$N:$N,AK$1)</f>
        <v>0</v>
      </c>
      <c r="AL6" s="86">
        <f>SUMIFS('sys inv movment rpt'!$M:$M,'sys inv movment rpt'!$L:$L,$M6,'sys inv movment rpt'!$N:$N,AL$1)</f>
        <v>0</v>
      </c>
      <c r="AM6" s="86">
        <f>SUMIFS('sys inv movment rpt'!$M:$M,'sys inv movment rpt'!$L:$L,$M6,'sys inv movment rpt'!$N:$N,AM$1)</f>
        <v>0</v>
      </c>
      <c r="AN6" s="86">
        <f>SUMIFS('sys inv movment rpt'!$M:$M,'sys inv movment rpt'!$L:$L,$M6,'sys inv movment rpt'!$N:$N,AN$1)</f>
        <v>0</v>
      </c>
      <c r="AO6" s="86">
        <f>SUMIFS('sys inv movment rpt'!$M:$M,'sys inv movment rpt'!$L:$L,$M6,'sys inv movment rpt'!$N:$N,AO$1)</f>
        <v>0</v>
      </c>
      <c r="AP6" s="86">
        <f>SUMIFS('sys inv movment rpt'!$M:$M,'sys inv movment rpt'!$L:$L,$M6,'sys inv movment rpt'!$N:$N,AP$1)</f>
        <v>0</v>
      </c>
      <c r="AQ6" s="86">
        <f>SUMIFS('sys inv movment rpt'!$M:$M,'sys inv movment rpt'!$L:$L,$M6,'sys inv movment rpt'!$N:$N,AQ$1)</f>
        <v>0</v>
      </c>
      <c r="AR6" s="86">
        <f>SUMIFS('sys inv movment rpt'!$M:$M,'sys inv movment rpt'!$L:$L,$M6,'sys inv movment rpt'!$N:$N,AR$1)</f>
        <v>0</v>
      </c>
      <c r="AS6" s="86">
        <f>SUMIFS('sys inv movment rpt'!$M:$M,'sys inv movment rpt'!$L:$L,$M6,'sys inv movment rpt'!$N:$N,AS$1)</f>
        <v>0</v>
      </c>
      <c r="AT6" s="86">
        <f>SUMIFS('sys inv movment rpt'!$M:$M,'sys inv movment rpt'!$L:$L,$M6,'sys inv movment rpt'!$N:$N,AT$1)</f>
        <v>0</v>
      </c>
      <c r="AU6" s="86">
        <f>SUMIFS('sys inv movment rpt'!$M:$M,'sys inv movment rpt'!$L:$L,$M6,'sys inv movment rpt'!$N:$N,AU$1)</f>
        <v>0</v>
      </c>
      <c r="AV6" s="86">
        <f>SUMIFS('sys inv movment rpt'!$M:$M,'sys inv movment rpt'!$L:$L,$M6,'sys inv movment rpt'!$N:$N,AV$1)</f>
        <v>0</v>
      </c>
      <c r="AW6" s="87" t="str">
        <f>IFERROR(VLOOKUP(A6,'sys-backorder details'!E:U,17,0),"-")</f>
        <v>-</v>
      </c>
      <c r="AX6" s="87" t="str">
        <f>IF(K6&gt;1,VLOOKUP(A6,'settings-routing'!A:I,9,0),"")</f>
        <v/>
      </c>
    </row>
    <row r="7" ht="12.75" hidden="1" customHeight="1">
      <c r="A7" s="15" t="s">
        <v>246</v>
      </c>
      <c r="B7" s="15" t="s">
        <v>247</v>
      </c>
      <c r="C7" s="50">
        <f t="shared" si="2"/>
        <v>0</v>
      </c>
      <c r="D7" s="80">
        <f>SUMIF('Stocks 101-111'!$J:$J,'item dashboard'!A7,'Stocks 101-111'!K:K)</f>
        <v>0</v>
      </c>
      <c r="E7" s="80">
        <f>SUMIF('Stocks 101-111'!$J:$J,'item dashboard'!A7,'Stocks 101-111'!$L:$L)</f>
        <v>0</v>
      </c>
      <c r="F7" s="81">
        <f t="shared" si="3"/>
        <v>0</v>
      </c>
      <c r="G7" s="82">
        <f t="shared" si="4"/>
        <v>0</v>
      </c>
      <c r="H7" s="50">
        <f>SUMIFS('sys-backorder details'!$M:$M,'sys-backorder details'!$E:$E,'item dashboard'!A7,'sys-backorder details'!$V:$V,"")</f>
        <v>0</v>
      </c>
      <c r="I7" s="83">
        <f>SUMIF('settings-routing'!$I:$I,'item dashboard'!A7,'settings-routing'!$O:$O)</f>
        <v>0</v>
      </c>
      <c r="J7" s="50">
        <f>SUMIFS('sys-backorder details'!$M:$M,'sys-backorder details'!$E:$E,'item dashboard'!A7,'sys-backorder details'!$V:$V,"Call off")</f>
        <v>0</v>
      </c>
      <c r="K7" s="84">
        <f t="shared" si="5"/>
        <v>0</v>
      </c>
      <c r="L7" s="84">
        <f>SUMIF('Production Plan'!$E:$E,'item dashboard'!A7,'Production Plan'!$N:$N)</f>
        <v>0</v>
      </c>
      <c r="M7" s="85" t="str">
        <f t="shared" si="1"/>
        <v>B-1 Ltr.SPY-N70UWI-1 Ltr. Natural Pntd Uwimana Bottle</v>
      </c>
      <c r="N7" s="86">
        <f>SUMIFS('sys inv movment rpt'!$M:$M,'sys inv movment rpt'!$L:$L,$M7,'sys inv movment rpt'!$N:$N,N$1)</f>
        <v>0</v>
      </c>
      <c r="O7" s="86">
        <f>SUMIFS('sys inv movment rpt'!$M:$M,'sys inv movment rpt'!$L:$L,$M7,'sys inv movment rpt'!$N:$N,O$1)</f>
        <v>0</v>
      </c>
      <c r="P7" s="86">
        <f>SUMIFS('sys inv movment rpt'!$M:$M,'sys inv movment rpt'!$L:$L,$M7,'sys inv movment rpt'!$N:$N,P$1)</f>
        <v>0</v>
      </c>
      <c r="Q7" s="86">
        <f>SUMIFS('sys inv movment rpt'!$M:$M,'sys inv movment rpt'!$L:$L,$M7,'sys inv movment rpt'!$N:$N,Q$1)</f>
        <v>0</v>
      </c>
      <c r="R7" s="86">
        <f>SUMIFS('sys inv movment rpt'!$M:$M,'sys inv movment rpt'!$L:$L,$M7,'sys inv movment rpt'!$N:$N,R$1)</f>
        <v>0</v>
      </c>
      <c r="S7" s="86">
        <f>SUMIFS('sys inv movment rpt'!$M:$M,'sys inv movment rpt'!$L:$L,$M7,'sys inv movment rpt'!$N:$N,S$1)</f>
        <v>0</v>
      </c>
      <c r="T7" s="86">
        <f>SUMIFS('sys inv movment rpt'!$M:$M,'sys inv movment rpt'!$L:$L,$M7,'sys inv movment rpt'!$N:$N,T$1)</f>
        <v>0</v>
      </c>
      <c r="U7" s="86">
        <f>SUMIFS('sys inv movment rpt'!$M:$M,'sys inv movment rpt'!$L:$L,$M7,'sys inv movment rpt'!$N:$N,U$1)</f>
        <v>0</v>
      </c>
      <c r="V7" s="86">
        <f>SUMIFS('sys inv movment rpt'!$M:$M,'sys inv movment rpt'!$L:$L,$M7,'sys inv movment rpt'!$N:$N,V$1)</f>
        <v>0</v>
      </c>
      <c r="W7" s="86">
        <f>SUMIFS('sys inv movment rpt'!$M:$M,'sys inv movment rpt'!$L:$L,$M7,'sys inv movment rpt'!$N:$N,W$1)</f>
        <v>0</v>
      </c>
      <c r="X7" s="86">
        <f>SUMIFS('sys inv movment rpt'!$M:$M,'sys inv movment rpt'!$L:$L,$M7,'sys inv movment rpt'!$N:$N,X$1)</f>
        <v>0</v>
      </c>
      <c r="Y7" s="86">
        <f>SUMIFS('sys inv movment rpt'!$M:$M,'sys inv movment rpt'!$L:$L,$M7,'sys inv movment rpt'!$N:$N,Y$1)</f>
        <v>0</v>
      </c>
      <c r="Z7" s="86">
        <f>SUMIFS('sys inv movment rpt'!$M:$M,'sys inv movment rpt'!$L:$L,$M7,'sys inv movment rpt'!$N:$N,Z$1)</f>
        <v>0</v>
      </c>
      <c r="AA7" s="86">
        <f>SUMIFS('sys inv movment rpt'!$M:$M,'sys inv movment rpt'!$L:$L,$M7,'sys inv movment rpt'!$N:$N,AA$1)</f>
        <v>0</v>
      </c>
      <c r="AB7" s="86">
        <f>SUMIFS('sys inv movment rpt'!$M:$M,'sys inv movment rpt'!$L:$L,$M7,'sys inv movment rpt'!$N:$N,AB$1)</f>
        <v>0</v>
      </c>
      <c r="AC7" s="86">
        <f>SUMIFS('sys inv movment rpt'!$M:$M,'sys inv movment rpt'!$L:$L,$M7,'sys inv movment rpt'!$N:$N,AC$1)</f>
        <v>0</v>
      </c>
      <c r="AD7" s="86">
        <f>SUMIFS('sys inv movment rpt'!$M:$M,'sys inv movment rpt'!$L:$L,$M7,'sys inv movment rpt'!$N:$N,AD$1)</f>
        <v>0</v>
      </c>
      <c r="AE7" s="86">
        <f>SUMIFS('sys inv movment rpt'!$M:$M,'sys inv movment rpt'!$L:$L,$M7,'sys inv movment rpt'!$N:$N,AE$1)</f>
        <v>0</v>
      </c>
      <c r="AF7" s="86">
        <f>SUMIFS('sys inv movment rpt'!$M:$M,'sys inv movment rpt'!$L:$L,$M7,'sys inv movment rpt'!$N:$N,AF$1)</f>
        <v>0</v>
      </c>
      <c r="AG7" s="86">
        <f>SUMIFS('sys inv movment rpt'!$M:$M,'sys inv movment rpt'!$L:$L,$M7,'sys inv movment rpt'!$N:$N,AG$1)</f>
        <v>0</v>
      </c>
      <c r="AH7" s="86">
        <f>SUMIFS('sys inv movment rpt'!$M:$M,'sys inv movment rpt'!$L:$L,$M7,'sys inv movment rpt'!$N:$N,AH$1)</f>
        <v>0</v>
      </c>
      <c r="AI7" s="86">
        <f>SUMIFS('sys inv movment rpt'!$M:$M,'sys inv movment rpt'!$L:$L,$M7,'sys inv movment rpt'!$N:$N,AI$1)</f>
        <v>0</v>
      </c>
      <c r="AJ7" s="86">
        <f>SUMIFS('sys inv movment rpt'!$M:$M,'sys inv movment rpt'!$L:$L,$M7,'sys inv movment rpt'!$N:$N,AJ$1)</f>
        <v>0</v>
      </c>
      <c r="AK7" s="86">
        <f>SUMIFS('sys inv movment rpt'!$M:$M,'sys inv movment rpt'!$L:$L,$M7,'sys inv movment rpt'!$N:$N,AK$1)</f>
        <v>0</v>
      </c>
      <c r="AL7" s="86">
        <f>SUMIFS('sys inv movment rpt'!$M:$M,'sys inv movment rpt'!$L:$L,$M7,'sys inv movment rpt'!$N:$N,AL$1)</f>
        <v>0</v>
      </c>
      <c r="AM7" s="86">
        <f>SUMIFS('sys inv movment rpt'!$M:$M,'sys inv movment rpt'!$L:$L,$M7,'sys inv movment rpt'!$N:$N,AM$1)</f>
        <v>0</v>
      </c>
      <c r="AN7" s="86">
        <f>SUMIFS('sys inv movment rpt'!$M:$M,'sys inv movment rpt'!$L:$L,$M7,'sys inv movment rpt'!$N:$N,AN$1)</f>
        <v>0</v>
      </c>
      <c r="AO7" s="86">
        <f>SUMIFS('sys inv movment rpt'!$M:$M,'sys inv movment rpt'!$L:$L,$M7,'sys inv movment rpt'!$N:$N,AO$1)</f>
        <v>0</v>
      </c>
      <c r="AP7" s="86">
        <f>SUMIFS('sys inv movment rpt'!$M:$M,'sys inv movment rpt'!$L:$L,$M7,'sys inv movment rpt'!$N:$N,AP$1)</f>
        <v>0</v>
      </c>
      <c r="AQ7" s="86">
        <f>SUMIFS('sys inv movment rpt'!$M:$M,'sys inv movment rpt'!$L:$L,$M7,'sys inv movment rpt'!$N:$N,AQ$1)</f>
        <v>0</v>
      </c>
      <c r="AR7" s="86">
        <f>SUMIFS('sys inv movment rpt'!$M:$M,'sys inv movment rpt'!$L:$L,$M7,'sys inv movment rpt'!$N:$N,AR$1)</f>
        <v>0</v>
      </c>
      <c r="AS7" s="86">
        <f>SUMIFS('sys inv movment rpt'!$M:$M,'sys inv movment rpt'!$L:$L,$M7,'sys inv movment rpt'!$N:$N,AS$1)</f>
        <v>0</v>
      </c>
      <c r="AT7" s="86">
        <f>SUMIFS('sys inv movment rpt'!$M:$M,'sys inv movment rpt'!$L:$L,$M7,'sys inv movment rpt'!$N:$N,AT$1)</f>
        <v>0</v>
      </c>
      <c r="AU7" s="86">
        <f>SUMIFS('sys inv movment rpt'!$M:$M,'sys inv movment rpt'!$L:$L,$M7,'sys inv movment rpt'!$N:$N,AU$1)</f>
        <v>0</v>
      </c>
      <c r="AV7" s="86">
        <f>SUMIFS('sys inv movment rpt'!$M:$M,'sys inv movment rpt'!$L:$L,$M7,'sys inv movment rpt'!$N:$N,AV$1)</f>
        <v>0</v>
      </c>
      <c r="AW7" s="87" t="str">
        <f>IFERROR(VLOOKUP(A7,'sys-backorder details'!E:U,17,0),"-")</f>
        <v>-</v>
      </c>
      <c r="AX7" s="87" t="str">
        <f>IF(K7&gt;1,VLOOKUP(A7,'settings-routing'!A:I,9,0),"")</f>
        <v/>
      </c>
    </row>
    <row r="8" ht="12.75" hidden="1" customHeight="1">
      <c r="A8" s="15" t="s">
        <v>248</v>
      </c>
      <c r="B8" s="15" t="s">
        <v>249</v>
      </c>
      <c r="C8" s="50">
        <f t="shared" si="2"/>
        <v>0</v>
      </c>
      <c r="D8" s="80">
        <f>SUMIF('Stocks 101-111'!$J:$J,'item dashboard'!A8,'Stocks 101-111'!K:K)</f>
        <v>0</v>
      </c>
      <c r="E8" s="80">
        <f>SUMIF('Stocks 101-111'!$J:$J,'item dashboard'!A8,'Stocks 101-111'!$L:$L)</f>
        <v>0</v>
      </c>
      <c r="F8" s="81">
        <f t="shared" si="3"/>
        <v>0</v>
      </c>
      <c r="G8" s="82">
        <f t="shared" si="4"/>
        <v>0</v>
      </c>
      <c r="H8" s="50">
        <f>SUMIFS('sys-backorder details'!$M:$M,'sys-backorder details'!$E:$E,'item dashboard'!A8,'sys-backorder details'!$V:$V,"")</f>
        <v>0</v>
      </c>
      <c r="I8" s="83">
        <f>SUMIF('settings-routing'!$I:$I,'item dashboard'!A8,'settings-routing'!$O:$O)</f>
        <v>0</v>
      </c>
      <c r="J8" s="50">
        <f>SUMIFS('sys-backorder details'!$M:$M,'sys-backorder details'!$E:$E,'item dashboard'!A8,'sys-backorder details'!$V:$V,"Call off")</f>
        <v>0</v>
      </c>
      <c r="K8" s="84">
        <f t="shared" si="5"/>
        <v>0</v>
      </c>
      <c r="L8" s="84">
        <f>SUMIF('Production Plan'!$E:$E,'item dashboard'!A8,'Production Plan'!$N:$N)</f>
        <v>0</v>
      </c>
      <c r="M8" s="85" t="str">
        <f t="shared" si="1"/>
        <v>B-1 Ltr.SPY-W70FARM-1 Ltr. White Pntd Farm Access Bottle</v>
      </c>
      <c r="N8" s="86">
        <f>SUMIFS('sys inv movment rpt'!$M:$M,'sys inv movment rpt'!$L:$L,$M8,'sys inv movment rpt'!$N:$N,N$1)</f>
        <v>0</v>
      </c>
      <c r="O8" s="86">
        <f>SUMIFS('sys inv movment rpt'!$M:$M,'sys inv movment rpt'!$L:$L,$M8,'sys inv movment rpt'!$N:$N,O$1)</f>
        <v>0</v>
      </c>
      <c r="P8" s="86">
        <f>SUMIFS('sys inv movment rpt'!$M:$M,'sys inv movment rpt'!$L:$L,$M8,'sys inv movment rpt'!$N:$N,P$1)</f>
        <v>0</v>
      </c>
      <c r="Q8" s="86">
        <f>SUMIFS('sys inv movment rpt'!$M:$M,'sys inv movment rpt'!$L:$L,$M8,'sys inv movment rpt'!$N:$N,Q$1)</f>
        <v>0</v>
      </c>
      <c r="R8" s="86">
        <f>SUMIFS('sys inv movment rpt'!$M:$M,'sys inv movment rpt'!$L:$L,$M8,'sys inv movment rpt'!$N:$N,R$1)</f>
        <v>0</v>
      </c>
      <c r="S8" s="86">
        <f>SUMIFS('sys inv movment rpt'!$M:$M,'sys inv movment rpt'!$L:$L,$M8,'sys inv movment rpt'!$N:$N,S$1)</f>
        <v>0</v>
      </c>
      <c r="T8" s="86">
        <f>SUMIFS('sys inv movment rpt'!$M:$M,'sys inv movment rpt'!$L:$L,$M8,'sys inv movment rpt'!$N:$N,T$1)</f>
        <v>0</v>
      </c>
      <c r="U8" s="86">
        <f>SUMIFS('sys inv movment rpt'!$M:$M,'sys inv movment rpt'!$L:$L,$M8,'sys inv movment rpt'!$N:$N,U$1)</f>
        <v>0</v>
      </c>
      <c r="V8" s="86">
        <f>SUMIFS('sys inv movment rpt'!$M:$M,'sys inv movment rpt'!$L:$L,$M8,'sys inv movment rpt'!$N:$N,V$1)</f>
        <v>0</v>
      </c>
      <c r="W8" s="86">
        <f>SUMIFS('sys inv movment rpt'!$M:$M,'sys inv movment rpt'!$L:$L,$M8,'sys inv movment rpt'!$N:$N,W$1)</f>
        <v>0</v>
      </c>
      <c r="X8" s="86">
        <f>SUMIFS('sys inv movment rpt'!$M:$M,'sys inv movment rpt'!$L:$L,$M8,'sys inv movment rpt'!$N:$N,X$1)</f>
        <v>0</v>
      </c>
      <c r="Y8" s="86">
        <f>SUMIFS('sys inv movment rpt'!$M:$M,'sys inv movment rpt'!$L:$L,$M8,'sys inv movment rpt'!$N:$N,Y$1)</f>
        <v>0</v>
      </c>
      <c r="Z8" s="86">
        <f>SUMIFS('sys inv movment rpt'!$M:$M,'sys inv movment rpt'!$L:$L,$M8,'sys inv movment rpt'!$N:$N,Z$1)</f>
        <v>0</v>
      </c>
      <c r="AA8" s="86">
        <f>SUMIFS('sys inv movment rpt'!$M:$M,'sys inv movment rpt'!$L:$L,$M8,'sys inv movment rpt'!$N:$N,AA$1)</f>
        <v>0</v>
      </c>
      <c r="AB8" s="86">
        <f>SUMIFS('sys inv movment rpt'!$M:$M,'sys inv movment rpt'!$L:$L,$M8,'sys inv movment rpt'!$N:$N,AB$1)</f>
        <v>0</v>
      </c>
      <c r="AC8" s="86">
        <f>SUMIFS('sys inv movment rpt'!$M:$M,'sys inv movment rpt'!$L:$L,$M8,'sys inv movment rpt'!$N:$N,AC$1)</f>
        <v>0</v>
      </c>
      <c r="AD8" s="86">
        <f>SUMIFS('sys inv movment rpt'!$M:$M,'sys inv movment rpt'!$L:$L,$M8,'sys inv movment rpt'!$N:$N,AD$1)</f>
        <v>0</v>
      </c>
      <c r="AE8" s="86">
        <f>SUMIFS('sys inv movment rpt'!$M:$M,'sys inv movment rpt'!$L:$L,$M8,'sys inv movment rpt'!$N:$N,AE$1)</f>
        <v>0</v>
      </c>
      <c r="AF8" s="86">
        <f>SUMIFS('sys inv movment rpt'!$M:$M,'sys inv movment rpt'!$L:$L,$M8,'sys inv movment rpt'!$N:$N,AF$1)</f>
        <v>0</v>
      </c>
      <c r="AG8" s="86">
        <f>SUMIFS('sys inv movment rpt'!$M:$M,'sys inv movment rpt'!$L:$L,$M8,'sys inv movment rpt'!$N:$N,AG$1)</f>
        <v>0</v>
      </c>
      <c r="AH8" s="86">
        <f>SUMIFS('sys inv movment rpt'!$M:$M,'sys inv movment rpt'!$L:$L,$M8,'sys inv movment rpt'!$N:$N,AH$1)</f>
        <v>0</v>
      </c>
      <c r="AI8" s="86">
        <f>SUMIFS('sys inv movment rpt'!$M:$M,'sys inv movment rpt'!$L:$L,$M8,'sys inv movment rpt'!$N:$N,AI$1)</f>
        <v>0</v>
      </c>
      <c r="AJ8" s="86">
        <f>SUMIFS('sys inv movment rpt'!$M:$M,'sys inv movment rpt'!$L:$L,$M8,'sys inv movment rpt'!$N:$N,AJ$1)</f>
        <v>0</v>
      </c>
      <c r="AK8" s="86">
        <f>SUMIFS('sys inv movment rpt'!$M:$M,'sys inv movment rpt'!$L:$L,$M8,'sys inv movment rpt'!$N:$N,AK$1)</f>
        <v>0</v>
      </c>
      <c r="AL8" s="86">
        <f>SUMIFS('sys inv movment rpt'!$M:$M,'sys inv movment rpt'!$L:$L,$M8,'sys inv movment rpt'!$N:$N,AL$1)</f>
        <v>0</v>
      </c>
      <c r="AM8" s="86">
        <f>SUMIFS('sys inv movment rpt'!$M:$M,'sys inv movment rpt'!$L:$L,$M8,'sys inv movment rpt'!$N:$N,AM$1)</f>
        <v>0</v>
      </c>
      <c r="AN8" s="86">
        <f>SUMIFS('sys inv movment rpt'!$M:$M,'sys inv movment rpt'!$L:$L,$M8,'sys inv movment rpt'!$N:$N,AN$1)</f>
        <v>0</v>
      </c>
      <c r="AO8" s="86">
        <f>SUMIFS('sys inv movment rpt'!$M:$M,'sys inv movment rpt'!$L:$L,$M8,'sys inv movment rpt'!$N:$N,AO$1)</f>
        <v>0</v>
      </c>
      <c r="AP8" s="86">
        <f>SUMIFS('sys inv movment rpt'!$M:$M,'sys inv movment rpt'!$L:$L,$M8,'sys inv movment rpt'!$N:$N,AP$1)</f>
        <v>0</v>
      </c>
      <c r="AQ8" s="86">
        <f>SUMIFS('sys inv movment rpt'!$M:$M,'sys inv movment rpt'!$L:$L,$M8,'sys inv movment rpt'!$N:$N,AQ$1)</f>
        <v>0</v>
      </c>
      <c r="AR8" s="86">
        <f>SUMIFS('sys inv movment rpt'!$M:$M,'sys inv movment rpt'!$L:$L,$M8,'sys inv movment rpt'!$N:$N,AR$1)</f>
        <v>0</v>
      </c>
      <c r="AS8" s="86">
        <f>SUMIFS('sys inv movment rpt'!$M:$M,'sys inv movment rpt'!$L:$L,$M8,'sys inv movment rpt'!$N:$N,AS$1)</f>
        <v>0</v>
      </c>
      <c r="AT8" s="86">
        <f>SUMIFS('sys inv movment rpt'!$M:$M,'sys inv movment rpt'!$L:$L,$M8,'sys inv movment rpt'!$N:$N,AT$1)</f>
        <v>0</v>
      </c>
      <c r="AU8" s="86">
        <f>SUMIFS('sys inv movment rpt'!$M:$M,'sys inv movment rpt'!$L:$L,$M8,'sys inv movment rpt'!$N:$N,AU$1)</f>
        <v>0</v>
      </c>
      <c r="AV8" s="86">
        <f>SUMIFS('sys inv movment rpt'!$M:$M,'sys inv movment rpt'!$L:$L,$M8,'sys inv movment rpt'!$N:$N,AV$1)</f>
        <v>0</v>
      </c>
      <c r="AW8" s="87" t="str">
        <f>IFERROR(VLOOKUP(A8,'sys-backorder details'!E:U,17,0),"-")</f>
        <v>-</v>
      </c>
      <c r="AX8" s="87" t="str">
        <f>IF(K8&gt;1,VLOOKUP(A8,'settings-routing'!A:I,9,0),"")</f>
        <v/>
      </c>
    </row>
    <row r="9" ht="12.75" hidden="1" customHeight="1">
      <c r="A9" s="15" t="s">
        <v>250</v>
      </c>
      <c r="B9" s="15" t="s">
        <v>251</v>
      </c>
      <c r="C9" s="50">
        <f t="shared" si="2"/>
        <v>0</v>
      </c>
      <c r="D9" s="80">
        <f>SUMIF('Stocks 101-111'!$J:$J,'item dashboard'!A9,'Stocks 101-111'!K:K)</f>
        <v>0</v>
      </c>
      <c r="E9" s="80">
        <f>SUMIF('Stocks 101-111'!$J:$J,'item dashboard'!A9,'Stocks 101-111'!$L:$L)</f>
        <v>0</v>
      </c>
      <c r="F9" s="81">
        <f t="shared" si="3"/>
        <v>0</v>
      </c>
      <c r="G9" s="82">
        <f t="shared" si="4"/>
        <v>0</v>
      </c>
      <c r="H9" s="50">
        <f>SUMIFS('sys-backorder details'!$M:$M,'sys-backorder details'!$E:$E,'item dashboard'!A9,'sys-backorder details'!$V:$V,"")</f>
        <v>0</v>
      </c>
      <c r="I9" s="83">
        <f>SUMIF('settings-routing'!$I:$I,'item dashboard'!A9,'settings-routing'!$O:$O)</f>
        <v>0</v>
      </c>
      <c r="J9" s="50">
        <f>SUMIFS('sys-backorder details'!$M:$M,'sys-backorder details'!$E:$E,'item dashboard'!A9,'sys-backorder details'!$V:$V,"Call off")</f>
        <v>0</v>
      </c>
      <c r="K9" s="84">
        <f t="shared" si="5"/>
        <v>0</v>
      </c>
      <c r="L9" s="84">
        <f>SUMIF('Production Plan'!$E:$E,'item dashboard'!A9,'Production Plan'!$N:$N)</f>
        <v>0</v>
      </c>
      <c r="M9" s="85" t="str">
        <f t="shared" si="1"/>
        <v>B-1 Ltr.VDM-MAR82-1 Ltr. Venus Cussions Maroon Jerrican</v>
      </c>
      <c r="N9" s="86">
        <f>SUMIFS('sys inv movment rpt'!$M:$M,'sys inv movment rpt'!$L:$L,$M9,'sys inv movment rpt'!$N:$N,N$1)</f>
        <v>0</v>
      </c>
      <c r="O9" s="86">
        <f>SUMIFS('sys inv movment rpt'!$M:$M,'sys inv movment rpt'!$L:$L,$M9,'sys inv movment rpt'!$N:$N,O$1)</f>
        <v>0</v>
      </c>
      <c r="P9" s="86">
        <f>SUMIFS('sys inv movment rpt'!$M:$M,'sys inv movment rpt'!$L:$L,$M9,'sys inv movment rpt'!$N:$N,P$1)</f>
        <v>0</v>
      </c>
      <c r="Q9" s="86">
        <f>SUMIFS('sys inv movment rpt'!$M:$M,'sys inv movment rpt'!$L:$L,$M9,'sys inv movment rpt'!$N:$N,Q$1)</f>
        <v>0</v>
      </c>
      <c r="R9" s="86">
        <f>SUMIFS('sys inv movment rpt'!$M:$M,'sys inv movment rpt'!$L:$L,$M9,'sys inv movment rpt'!$N:$N,R$1)</f>
        <v>0</v>
      </c>
      <c r="S9" s="86">
        <f>SUMIFS('sys inv movment rpt'!$M:$M,'sys inv movment rpt'!$L:$L,$M9,'sys inv movment rpt'!$N:$N,S$1)</f>
        <v>0</v>
      </c>
      <c r="T9" s="86">
        <f>SUMIFS('sys inv movment rpt'!$M:$M,'sys inv movment rpt'!$L:$L,$M9,'sys inv movment rpt'!$N:$N,T$1)</f>
        <v>0</v>
      </c>
      <c r="U9" s="86">
        <f>SUMIFS('sys inv movment rpt'!$M:$M,'sys inv movment rpt'!$L:$L,$M9,'sys inv movment rpt'!$N:$N,U$1)</f>
        <v>0</v>
      </c>
      <c r="V9" s="86">
        <f>SUMIFS('sys inv movment rpt'!$M:$M,'sys inv movment rpt'!$L:$L,$M9,'sys inv movment rpt'!$N:$N,V$1)</f>
        <v>0</v>
      </c>
      <c r="W9" s="86">
        <f>SUMIFS('sys inv movment rpt'!$M:$M,'sys inv movment rpt'!$L:$L,$M9,'sys inv movment rpt'!$N:$N,W$1)</f>
        <v>0</v>
      </c>
      <c r="X9" s="86">
        <f>SUMIFS('sys inv movment rpt'!$M:$M,'sys inv movment rpt'!$L:$L,$M9,'sys inv movment rpt'!$N:$N,X$1)</f>
        <v>0</v>
      </c>
      <c r="Y9" s="86">
        <f>SUMIFS('sys inv movment rpt'!$M:$M,'sys inv movment rpt'!$L:$L,$M9,'sys inv movment rpt'!$N:$N,Y$1)</f>
        <v>0</v>
      </c>
      <c r="Z9" s="86">
        <f>SUMIFS('sys inv movment rpt'!$M:$M,'sys inv movment rpt'!$L:$L,$M9,'sys inv movment rpt'!$N:$N,Z$1)</f>
        <v>0</v>
      </c>
      <c r="AA9" s="86">
        <f>SUMIFS('sys inv movment rpt'!$M:$M,'sys inv movment rpt'!$L:$L,$M9,'sys inv movment rpt'!$N:$N,AA$1)</f>
        <v>0</v>
      </c>
      <c r="AB9" s="86">
        <f>SUMIFS('sys inv movment rpt'!$M:$M,'sys inv movment rpt'!$L:$L,$M9,'sys inv movment rpt'!$N:$N,AB$1)</f>
        <v>0</v>
      </c>
      <c r="AC9" s="86">
        <f>SUMIFS('sys inv movment rpt'!$M:$M,'sys inv movment rpt'!$L:$L,$M9,'sys inv movment rpt'!$N:$N,AC$1)</f>
        <v>0</v>
      </c>
      <c r="AD9" s="86">
        <f>SUMIFS('sys inv movment rpt'!$M:$M,'sys inv movment rpt'!$L:$L,$M9,'sys inv movment rpt'!$N:$N,AD$1)</f>
        <v>0</v>
      </c>
      <c r="AE9" s="86">
        <f>SUMIFS('sys inv movment rpt'!$M:$M,'sys inv movment rpt'!$L:$L,$M9,'sys inv movment rpt'!$N:$N,AE$1)</f>
        <v>0</v>
      </c>
      <c r="AF9" s="86">
        <f>SUMIFS('sys inv movment rpt'!$M:$M,'sys inv movment rpt'!$L:$L,$M9,'sys inv movment rpt'!$N:$N,AF$1)</f>
        <v>0</v>
      </c>
      <c r="AG9" s="86">
        <f>SUMIFS('sys inv movment rpt'!$M:$M,'sys inv movment rpt'!$L:$L,$M9,'sys inv movment rpt'!$N:$N,AG$1)</f>
        <v>0</v>
      </c>
      <c r="AH9" s="86">
        <f>SUMIFS('sys inv movment rpt'!$M:$M,'sys inv movment rpt'!$L:$L,$M9,'sys inv movment rpt'!$N:$N,AH$1)</f>
        <v>0</v>
      </c>
      <c r="AI9" s="86">
        <f>SUMIFS('sys inv movment rpt'!$M:$M,'sys inv movment rpt'!$L:$L,$M9,'sys inv movment rpt'!$N:$N,AI$1)</f>
        <v>0</v>
      </c>
      <c r="AJ9" s="86">
        <f>SUMIFS('sys inv movment rpt'!$M:$M,'sys inv movment rpt'!$L:$L,$M9,'sys inv movment rpt'!$N:$N,AJ$1)</f>
        <v>0</v>
      </c>
      <c r="AK9" s="86">
        <f>SUMIFS('sys inv movment rpt'!$M:$M,'sys inv movment rpt'!$L:$L,$M9,'sys inv movment rpt'!$N:$N,AK$1)</f>
        <v>0</v>
      </c>
      <c r="AL9" s="86">
        <f>SUMIFS('sys inv movment rpt'!$M:$M,'sys inv movment rpt'!$L:$L,$M9,'sys inv movment rpt'!$N:$N,AL$1)</f>
        <v>0</v>
      </c>
      <c r="AM9" s="86">
        <f>SUMIFS('sys inv movment rpt'!$M:$M,'sys inv movment rpt'!$L:$L,$M9,'sys inv movment rpt'!$N:$N,AM$1)</f>
        <v>0</v>
      </c>
      <c r="AN9" s="86">
        <f>SUMIFS('sys inv movment rpt'!$M:$M,'sys inv movment rpt'!$L:$L,$M9,'sys inv movment rpt'!$N:$N,AN$1)</f>
        <v>0</v>
      </c>
      <c r="AO9" s="86">
        <f>SUMIFS('sys inv movment rpt'!$M:$M,'sys inv movment rpt'!$L:$L,$M9,'sys inv movment rpt'!$N:$N,AO$1)</f>
        <v>0</v>
      </c>
      <c r="AP9" s="86">
        <f>SUMIFS('sys inv movment rpt'!$M:$M,'sys inv movment rpt'!$L:$L,$M9,'sys inv movment rpt'!$N:$N,AP$1)</f>
        <v>0</v>
      </c>
      <c r="AQ9" s="86">
        <f>SUMIFS('sys inv movment rpt'!$M:$M,'sys inv movment rpt'!$L:$L,$M9,'sys inv movment rpt'!$N:$N,AQ$1)</f>
        <v>0</v>
      </c>
      <c r="AR9" s="86">
        <f>SUMIFS('sys inv movment rpt'!$M:$M,'sys inv movment rpt'!$L:$L,$M9,'sys inv movment rpt'!$N:$N,AR$1)</f>
        <v>0</v>
      </c>
      <c r="AS9" s="86">
        <f>SUMIFS('sys inv movment rpt'!$M:$M,'sys inv movment rpt'!$L:$L,$M9,'sys inv movment rpt'!$N:$N,AS$1)</f>
        <v>0</v>
      </c>
      <c r="AT9" s="86">
        <f>SUMIFS('sys inv movment rpt'!$M:$M,'sys inv movment rpt'!$L:$L,$M9,'sys inv movment rpt'!$N:$N,AT$1)</f>
        <v>0</v>
      </c>
      <c r="AU9" s="86">
        <f>SUMIFS('sys inv movment rpt'!$M:$M,'sys inv movment rpt'!$L:$L,$M9,'sys inv movment rpt'!$N:$N,AU$1)</f>
        <v>0</v>
      </c>
      <c r="AV9" s="86">
        <f>SUMIFS('sys inv movment rpt'!$M:$M,'sys inv movment rpt'!$L:$L,$M9,'sys inv movment rpt'!$N:$N,AV$1)</f>
        <v>0</v>
      </c>
      <c r="AW9" s="87" t="str">
        <f>IFERROR(VLOOKUP(A9,'sys-backorder details'!E:U,17,0),"-")</f>
        <v>-</v>
      </c>
      <c r="AX9" s="87" t="str">
        <f>IF(K9&gt;1,VLOOKUP(A9,'settings-routing'!A:I,9,0),"")</f>
        <v/>
      </c>
    </row>
    <row r="10" ht="12.75" hidden="1" customHeight="1">
      <c r="A10" s="50" t="s">
        <v>252</v>
      </c>
      <c r="B10" s="50" t="s">
        <v>253</v>
      </c>
      <c r="C10" s="50">
        <f t="shared" si="2"/>
        <v>0</v>
      </c>
      <c r="D10" s="80">
        <f>SUMIF('Stocks 101-111'!$J:$J,'item dashboard'!A10,'Stocks 101-111'!K:K)</f>
        <v>0</v>
      </c>
      <c r="E10" s="80">
        <f>SUMIF('Stocks 101-111'!$J:$J,'item dashboard'!A10,'Stocks 101-111'!$L:$L)</f>
        <v>0</v>
      </c>
      <c r="F10" s="81">
        <f t="shared" si="3"/>
        <v>0</v>
      </c>
      <c r="G10" s="82">
        <f t="shared" si="4"/>
        <v>0</v>
      </c>
      <c r="H10" s="50">
        <f>SUMIFS('sys-backorder details'!$M:$M,'sys-backorder details'!$E:$E,'item dashboard'!A10,'sys-backorder details'!$V:$V,"")</f>
        <v>0</v>
      </c>
      <c r="I10" s="83">
        <f>SUMIF('settings-routing'!$I:$I,'item dashboard'!A10,'settings-routing'!$O:$O)</f>
        <v>0</v>
      </c>
      <c r="J10" s="50">
        <f>SUMIFS('sys-backorder details'!$M:$M,'sys-backorder details'!$E:$E,'item dashboard'!A10,'sys-backorder details'!$V:$V,"Call off")</f>
        <v>0</v>
      </c>
      <c r="K10" s="84">
        <f t="shared" si="5"/>
        <v>0</v>
      </c>
      <c r="L10" s="84">
        <f>SUMIF('Production Plan'!$E:$E,'item dashboard'!A10,'Production Plan'!$N:$N)</f>
        <v>0</v>
      </c>
      <c r="M10" s="85" t="str">
        <f t="shared" si="1"/>
        <v>B-1 Ltr.VDM-N82-1 Ltr. Venus Cussions Natural Jerrican</v>
      </c>
      <c r="N10" s="86">
        <f>SUMIFS('sys inv movment rpt'!$M:$M,'sys inv movment rpt'!$L:$L,$M10,'sys inv movment rpt'!$N:$N,N$1)</f>
        <v>0</v>
      </c>
      <c r="O10" s="86">
        <f>SUMIFS('sys inv movment rpt'!$M:$M,'sys inv movment rpt'!$L:$L,$M10,'sys inv movment rpt'!$N:$N,O$1)</f>
        <v>0</v>
      </c>
      <c r="P10" s="86">
        <f>SUMIFS('sys inv movment rpt'!$M:$M,'sys inv movment rpt'!$L:$L,$M10,'sys inv movment rpt'!$N:$N,P$1)</f>
        <v>0</v>
      </c>
      <c r="Q10" s="86">
        <f>SUMIFS('sys inv movment rpt'!$M:$M,'sys inv movment rpt'!$L:$L,$M10,'sys inv movment rpt'!$N:$N,Q$1)</f>
        <v>0</v>
      </c>
      <c r="R10" s="86">
        <f>SUMIFS('sys inv movment rpt'!$M:$M,'sys inv movment rpt'!$L:$L,$M10,'sys inv movment rpt'!$N:$N,R$1)</f>
        <v>0</v>
      </c>
      <c r="S10" s="86">
        <f>SUMIFS('sys inv movment rpt'!$M:$M,'sys inv movment rpt'!$L:$L,$M10,'sys inv movment rpt'!$N:$N,S$1)</f>
        <v>0</v>
      </c>
      <c r="T10" s="86">
        <f>SUMIFS('sys inv movment rpt'!$M:$M,'sys inv movment rpt'!$L:$L,$M10,'sys inv movment rpt'!$N:$N,T$1)</f>
        <v>0</v>
      </c>
      <c r="U10" s="86">
        <f>SUMIFS('sys inv movment rpt'!$M:$M,'sys inv movment rpt'!$L:$L,$M10,'sys inv movment rpt'!$N:$N,U$1)</f>
        <v>0</v>
      </c>
      <c r="V10" s="86">
        <f>SUMIFS('sys inv movment rpt'!$M:$M,'sys inv movment rpt'!$L:$L,$M10,'sys inv movment rpt'!$N:$N,V$1)</f>
        <v>0</v>
      </c>
      <c r="W10" s="86">
        <f>SUMIFS('sys inv movment rpt'!$M:$M,'sys inv movment rpt'!$L:$L,$M10,'sys inv movment rpt'!$N:$N,W$1)</f>
        <v>0</v>
      </c>
      <c r="X10" s="86">
        <f>SUMIFS('sys inv movment rpt'!$M:$M,'sys inv movment rpt'!$L:$L,$M10,'sys inv movment rpt'!$N:$N,X$1)</f>
        <v>0</v>
      </c>
      <c r="Y10" s="86">
        <f>SUMIFS('sys inv movment rpt'!$M:$M,'sys inv movment rpt'!$L:$L,$M10,'sys inv movment rpt'!$N:$N,Y$1)</f>
        <v>0</v>
      </c>
      <c r="Z10" s="86">
        <f>SUMIFS('sys inv movment rpt'!$M:$M,'sys inv movment rpt'!$L:$L,$M10,'sys inv movment rpt'!$N:$N,Z$1)</f>
        <v>0</v>
      </c>
      <c r="AA10" s="86">
        <f>SUMIFS('sys inv movment rpt'!$M:$M,'sys inv movment rpt'!$L:$L,$M10,'sys inv movment rpt'!$N:$N,AA$1)</f>
        <v>0</v>
      </c>
      <c r="AB10" s="86">
        <f>SUMIFS('sys inv movment rpt'!$M:$M,'sys inv movment rpt'!$L:$L,$M10,'sys inv movment rpt'!$N:$N,AB$1)</f>
        <v>0</v>
      </c>
      <c r="AC10" s="86">
        <f>SUMIFS('sys inv movment rpt'!$M:$M,'sys inv movment rpt'!$L:$L,$M10,'sys inv movment rpt'!$N:$N,AC$1)</f>
        <v>0</v>
      </c>
      <c r="AD10" s="86">
        <f>SUMIFS('sys inv movment rpt'!$M:$M,'sys inv movment rpt'!$L:$L,$M10,'sys inv movment rpt'!$N:$N,AD$1)</f>
        <v>0</v>
      </c>
      <c r="AE10" s="86">
        <f>SUMIFS('sys inv movment rpt'!$M:$M,'sys inv movment rpt'!$L:$L,$M10,'sys inv movment rpt'!$N:$N,AE$1)</f>
        <v>0</v>
      </c>
      <c r="AF10" s="86">
        <f>SUMIFS('sys inv movment rpt'!$M:$M,'sys inv movment rpt'!$L:$L,$M10,'sys inv movment rpt'!$N:$N,AF$1)</f>
        <v>0</v>
      </c>
      <c r="AG10" s="86">
        <f>SUMIFS('sys inv movment rpt'!$M:$M,'sys inv movment rpt'!$L:$L,$M10,'sys inv movment rpt'!$N:$N,AG$1)</f>
        <v>0</v>
      </c>
      <c r="AH10" s="86">
        <f>SUMIFS('sys inv movment rpt'!$M:$M,'sys inv movment rpt'!$L:$L,$M10,'sys inv movment rpt'!$N:$N,AH$1)</f>
        <v>0</v>
      </c>
      <c r="AI10" s="86">
        <f>SUMIFS('sys inv movment rpt'!$M:$M,'sys inv movment rpt'!$L:$L,$M10,'sys inv movment rpt'!$N:$N,AI$1)</f>
        <v>0</v>
      </c>
      <c r="AJ10" s="86">
        <f>SUMIFS('sys inv movment rpt'!$M:$M,'sys inv movment rpt'!$L:$L,$M10,'sys inv movment rpt'!$N:$N,AJ$1)</f>
        <v>0</v>
      </c>
      <c r="AK10" s="86">
        <f>SUMIFS('sys inv movment rpt'!$M:$M,'sys inv movment rpt'!$L:$L,$M10,'sys inv movment rpt'!$N:$N,AK$1)</f>
        <v>0</v>
      </c>
      <c r="AL10" s="86">
        <f>SUMIFS('sys inv movment rpt'!$M:$M,'sys inv movment rpt'!$L:$L,$M10,'sys inv movment rpt'!$N:$N,AL$1)</f>
        <v>0</v>
      </c>
      <c r="AM10" s="86">
        <f>SUMIFS('sys inv movment rpt'!$M:$M,'sys inv movment rpt'!$L:$L,$M10,'sys inv movment rpt'!$N:$N,AM$1)</f>
        <v>0</v>
      </c>
      <c r="AN10" s="86">
        <f>SUMIFS('sys inv movment rpt'!$M:$M,'sys inv movment rpt'!$L:$L,$M10,'sys inv movment rpt'!$N:$N,AN$1)</f>
        <v>0</v>
      </c>
      <c r="AO10" s="86">
        <f>SUMIFS('sys inv movment rpt'!$M:$M,'sys inv movment rpt'!$L:$L,$M10,'sys inv movment rpt'!$N:$N,AO$1)</f>
        <v>0</v>
      </c>
      <c r="AP10" s="86">
        <f>SUMIFS('sys inv movment rpt'!$M:$M,'sys inv movment rpt'!$L:$L,$M10,'sys inv movment rpt'!$N:$N,AP$1)</f>
        <v>0</v>
      </c>
      <c r="AQ10" s="86">
        <f>SUMIFS('sys inv movment rpt'!$M:$M,'sys inv movment rpt'!$L:$L,$M10,'sys inv movment rpt'!$N:$N,AQ$1)</f>
        <v>0</v>
      </c>
      <c r="AR10" s="86">
        <f>SUMIFS('sys inv movment rpt'!$M:$M,'sys inv movment rpt'!$L:$L,$M10,'sys inv movment rpt'!$N:$N,AR$1)</f>
        <v>0</v>
      </c>
      <c r="AS10" s="86">
        <f>SUMIFS('sys inv movment rpt'!$M:$M,'sys inv movment rpt'!$L:$L,$M10,'sys inv movment rpt'!$N:$N,AS$1)</f>
        <v>0</v>
      </c>
      <c r="AT10" s="86">
        <f>SUMIFS('sys inv movment rpt'!$M:$M,'sys inv movment rpt'!$L:$L,$M10,'sys inv movment rpt'!$N:$N,AT$1)</f>
        <v>0</v>
      </c>
      <c r="AU10" s="86">
        <f>SUMIFS('sys inv movment rpt'!$M:$M,'sys inv movment rpt'!$L:$L,$M10,'sys inv movment rpt'!$N:$N,AU$1)</f>
        <v>0</v>
      </c>
      <c r="AV10" s="86">
        <f>SUMIFS('sys inv movment rpt'!$M:$M,'sys inv movment rpt'!$L:$L,$M10,'sys inv movment rpt'!$N:$N,AV$1)</f>
        <v>0</v>
      </c>
      <c r="AW10" s="87" t="str">
        <f>IFERROR(VLOOKUP(A10,'sys-backorder details'!E:U,17,0),"-")</f>
        <v>-</v>
      </c>
      <c r="AX10" s="87" t="str">
        <f>IF(K10&gt;1,VLOOKUP(A10,'settings-routing'!A:I,9,0),"")</f>
        <v/>
      </c>
    </row>
    <row r="11" ht="12.75" hidden="1" customHeight="1">
      <c r="A11" s="50" t="s">
        <v>254</v>
      </c>
      <c r="B11" s="50" t="s">
        <v>255</v>
      </c>
      <c r="C11" s="50">
        <f t="shared" si="2"/>
        <v>0</v>
      </c>
      <c r="D11" s="80">
        <f>SUMIF('Stocks 101-111'!$J:$J,'item dashboard'!A11,'Stocks 101-111'!K:K)</f>
        <v>0</v>
      </c>
      <c r="E11" s="80">
        <f>SUMIF('Stocks 101-111'!$J:$J,'item dashboard'!A11,'Stocks 101-111'!$L:$L)</f>
        <v>0</v>
      </c>
      <c r="F11" s="81">
        <f t="shared" si="3"/>
        <v>0</v>
      </c>
      <c r="G11" s="82">
        <f t="shared" si="4"/>
        <v>0</v>
      </c>
      <c r="H11" s="50">
        <f>SUMIFS('sys-backorder details'!$M:$M,'sys-backorder details'!$E:$E,'item dashboard'!A11,'sys-backorder details'!$V:$V,"")</f>
        <v>0</v>
      </c>
      <c r="I11" s="83">
        <f>SUMIF('settings-routing'!$I:$I,'item dashboard'!A11,'settings-routing'!$O:$O)</f>
        <v>0</v>
      </c>
      <c r="J11" s="50">
        <f>SUMIFS('sys-backorder details'!$M:$M,'sys-backorder details'!$E:$E,'item dashboard'!A11,'sys-backorder details'!$V:$V,"Call off")</f>
        <v>0</v>
      </c>
      <c r="K11" s="84">
        <f t="shared" si="5"/>
        <v>0</v>
      </c>
      <c r="L11" s="84">
        <f>SUMIF('Production Plan'!$E:$E,'item dashboard'!A11,'Production Plan'!$N:$N)</f>
        <v>0</v>
      </c>
      <c r="M11" s="85" t="str">
        <f t="shared" si="1"/>
        <v>B-1000VIV-W66-1 Ltr. Vivek Angular White Bottle</v>
      </c>
      <c r="N11" s="86">
        <f>SUMIFS('sys inv movment rpt'!$M:$M,'sys inv movment rpt'!$L:$L,$M11,'sys inv movment rpt'!$N:$N,N$1)</f>
        <v>0</v>
      </c>
      <c r="O11" s="86">
        <f>SUMIFS('sys inv movment rpt'!$M:$M,'sys inv movment rpt'!$L:$L,$M11,'sys inv movment rpt'!$N:$N,O$1)</f>
        <v>0</v>
      </c>
      <c r="P11" s="86">
        <f>SUMIFS('sys inv movment rpt'!$M:$M,'sys inv movment rpt'!$L:$L,$M11,'sys inv movment rpt'!$N:$N,P$1)</f>
        <v>0</v>
      </c>
      <c r="Q11" s="86">
        <f>SUMIFS('sys inv movment rpt'!$M:$M,'sys inv movment rpt'!$L:$L,$M11,'sys inv movment rpt'!$N:$N,Q$1)</f>
        <v>0</v>
      </c>
      <c r="R11" s="86">
        <f>SUMIFS('sys inv movment rpt'!$M:$M,'sys inv movment rpt'!$L:$L,$M11,'sys inv movment rpt'!$N:$N,R$1)</f>
        <v>0</v>
      </c>
      <c r="S11" s="86">
        <f>SUMIFS('sys inv movment rpt'!$M:$M,'sys inv movment rpt'!$L:$L,$M11,'sys inv movment rpt'!$N:$N,S$1)</f>
        <v>0</v>
      </c>
      <c r="T11" s="86">
        <f>SUMIFS('sys inv movment rpt'!$M:$M,'sys inv movment rpt'!$L:$L,$M11,'sys inv movment rpt'!$N:$N,T$1)</f>
        <v>0</v>
      </c>
      <c r="U11" s="86">
        <f>SUMIFS('sys inv movment rpt'!$M:$M,'sys inv movment rpt'!$L:$L,$M11,'sys inv movment rpt'!$N:$N,U$1)</f>
        <v>0</v>
      </c>
      <c r="V11" s="86">
        <f>SUMIFS('sys inv movment rpt'!$M:$M,'sys inv movment rpt'!$L:$L,$M11,'sys inv movment rpt'!$N:$N,V$1)</f>
        <v>0</v>
      </c>
      <c r="W11" s="86">
        <f>SUMIFS('sys inv movment rpt'!$M:$M,'sys inv movment rpt'!$L:$L,$M11,'sys inv movment rpt'!$N:$N,W$1)</f>
        <v>0</v>
      </c>
      <c r="X11" s="86">
        <f>SUMIFS('sys inv movment rpt'!$M:$M,'sys inv movment rpt'!$L:$L,$M11,'sys inv movment rpt'!$N:$N,X$1)</f>
        <v>0</v>
      </c>
      <c r="Y11" s="86">
        <f>SUMIFS('sys inv movment rpt'!$M:$M,'sys inv movment rpt'!$L:$L,$M11,'sys inv movment rpt'!$N:$N,Y$1)</f>
        <v>0</v>
      </c>
      <c r="Z11" s="86">
        <f>SUMIFS('sys inv movment rpt'!$M:$M,'sys inv movment rpt'!$L:$L,$M11,'sys inv movment rpt'!$N:$N,Z$1)</f>
        <v>0</v>
      </c>
      <c r="AA11" s="86">
        <f>SUMIFS('sys inv movment rpt'!$M:$M,'sys inv movment rpt'!$L:$L,$M11,'sys inv movment rpt'!$N:$N,AA$1)</f>
        <v>0</v>
      </c>
      <c r="AB11" s="86">
        <f>SUMIFS('sys inv movment rpt'!$M:$M,'sys inv movment rpt'!$L:$L,$M11,'sys inv movment rpt'!$N:$N,AB$1)</f>
        <v>0</v>
      </c>
      <c r="AC11" s="86">
        <f>SUMIFS('sys inv movment rpt'!$M:$M,'sys inv movment rpt'!$L:$L,$M11,'sys inv movment rpt'!$N:$N,AC$1)</f>
        <v>0</v>
      </c>
      <c r="AD11" s="86">
        <f>SUMIFS('sys inv movment rpt'!$M:$M,'sys inv movment rpt'!$L:$L,$M11,'sys inv movment rpt'!$N:$N,AD$1)</f>
        <v>0</v>
      </c>
      <c r="AE11" s="86">
        <f>SUMIFS('sys inv movment rpt'!$M:$M,'sys inv movment rpt'!$L:$L,$M11,'sys inv movment rpt'!$N:$N,AE$1)</f>
        <v>0</v>
      </c>
      <c r="AF11" s="86">
        <f>SUMIFS('sys inv movment rpt'!$M:$M,'sys inv movment rpt'!$L:$L,$M11,'sys inv movment rpt'!$N:$N,AF$1)</f>
        <v>0</v>
      </c>
      <c r="AG11" s="86">
        <f>SUMIFS('sys inv movment rpt'!$M:$M,'sys inv movment rpt'!$L:$L,$M11,'sys inv movment rpt'!$N:$N,AG$1)</f>
        <v>0</v>
      </c>
      <c r="AH11" s="86">
        <f>SUMIFS('sys inv movment rpt'!$M:$M,'sys inv movment rpt'!$L:$L,$M11,'sys inv movment rpt'!$N:$N,AH$1)</f>
        <v>0</v>
      </c>
      <c r="AI11" s="86">
        <f>SUMIFS('sys inv movment rpt'!$M:$M,'sys inv movment rpt'!$L:$L,$M11,'sys inv movment rpt'!$N:$N,AI$1)</f>
        <v>0</v>
      </c>
      <c r="AJ11" s="86">
        <f>SUMIFS('sys inv movment rpt'!$M:$M,'sys inv movment rpt'!$L:$L,$M11,'sys inv movment rpt'!$N:$N,AJ$1)</f>
        <v>0</v>
      </c>
      <c r="AK11" s="86">
        <f>SUMIFS('sys inv movment rpt'!$M:$M,'sys inv movment rpt'!$L:$L,$M11,'sys inv movment rpt'!$N:$N,AK$1)</f>
        <v>0</v>
      </c>
      <c r="AL11" s="86">
        <f>SUMIFS('sys inv movment rpt'!$M:$M,'sys inv movment rpt'!$L:$L,$M11,'sys inv movment rpt'!$N:$N,AL$1)</f>
        <v>0</v>
      </c>
      <c r="AM11" s="86">
        <f>SUMIFS('sys inv movment rpt'!$M:$M,'sys inv movment rpt'!$L:$L,$M11,'sys inv movment rpt'!$N:$N,AM$1)</f>
        <v>0</v>
      </c>
      <c r="AN11" s="86">
        <f>SUMIFS('sys inv movment rpt'!$M:$M,'sys inv movment rpt'!$L:$L,$M11,'sys inv movment rpt'!$N:$N,AN$1)</f>
        <v>0</v>
      </c>
      <c r="AO11" s="86">
        <f>SUMIFS('sys inv movment rpt'!$M:$M,'sys inv movment rpt'!$L:$L,$M11,'sys inv movment rpt'!$N:$N,AO$1)</f>
        <v>0</v>
      </c>
      <c r="AP11" s="86">
        <f>SUMIFS('sys inv movment rpt'!$M:$M,'sys inv movment rpt'!$L:$L,$M11,'sys inv movment rpt'!$N:$N,AP$1)</f>
        <v>0</v>
      </c>
      <c r="AQ11" s="86">
        <f>SUMIFS('sys inv movment rpt'!$M:$M,'sys inv movment rpt'!$L:$L,$M11,'sys inv movment rpt'!$N:$N,AQ$1)</f>
        <v>0</v>
      </c>
      <c r="AR11" s="86">
        <f>SUMIFS('sys inv movment rpt'!$M:$M,'sys inv movment rpt'!$L:$L,$M11,'sys inv movment rpt'!$N:$N,AR$1)</f>
        <v>0</v>
      </c>
      <c r="AS11" s="86">
        <f>SUMIFS('sys inv movment rpt'!$M:$M,'sys inv movment rpt'!$L:$L,$M11,'sys inv movment rpt'!$N:$N,AS$1)</f>
        <v>0</v>
      </c>
      <c r="AT11" s="86">
        <f>SUMIFS('sys inv movment rpt'!$M:$M,'sys inv movment rpt'!$L:$L,$M11,'sys inv movment rpt'!$N:$N,AT$1)</f>
        <v>0</v>
      </c>
      <c r="AU11" s="86">
        <f>SUMIFS('sys inv movment rpt'!$M:$M,'sys inv movment rpt'!$L:$L,$M11,'sys inv movment rpt'!$N:$N,AU$1)</f>
        <v>0</v>
      </c>
      <c r="AV11" s="86">
        <f>SUMIFS('sys inv movment rpt'!$M:$M,'sys inv movment rpt'!$L:$L,$M11,'sys inv movment rpt'!$N:$N,AV$1)</f>
        <v>0</v>
      </c>
      <c r="AW11" s="87" t="str">
        <f>IFERROR(VLOOKUP(A11,'sys-backorder details'!E:U,17,0),"-")</f>
        <v>-</v>
      </c>
      <c r="AX11" s="87" t="str">
        <f>IF(K11&gt;1,VLOOKUP(A11,'settings-routing'!A:I,9,0),"")</f>
        <v/>
      </c>
    </row>
    <row r="12" ht="12.75" hidden="1" customHeight="1">
      <c r="A12" s="50" t="s">
        <v>256</v>
      </c>
      <c r="B12" s="50" t="s">
        <v>257</v>
      </c>
      <c r="C12" s="50">
        <f t="shared" si="2"/>
        <v>0</v>
      </c>
      <c r="D12" s="80">
        <f>SUMIF('Stocks 101-111'!$J:$J,'item dashboard'!A12,'Stocks 101-111'!K:K)</f>
        <v>0</v>
      </c>
      <c r="E12" s="80">
        <f>SUMIF('Stocks 101-111'!$J:$J,'item dashboard'!A12,'Stocks 101-111'!$L:$L)</f>
        <v>0</v>
      </c>
      <c r="F12" s="81">
        <f t="shared" si="3"/>
        <v>0</v>
      </c>
      <c r="G12" s="82">
        <f t="shared" si="4"/>
        <v>0</v>
      </c>
      <c r="H12" s="50">
        <f>SUMIFS('sys-backorder details'!$M:$M,'sys-backorder details'!$E:$E,'item dashboard'!A12,'sys-backorder details'!$V:$V,"")</f>
        <v>0</v>
      </c>
      <c r="I12" s="83">
        <f>SUMIF('settings-routing'!$I:$I,'item dashboard'!A12,'settings-routing'!$O:$O)</f>
        <v>0</v>
      </c>
      <c r="J12" s="50">
        <f>SUMIFS('sys-backorder details'!$M:$M,'sys-backorder details'!$E:$E,'item dashboard'!A12,'sys-backorder details'!$V:$V,"Call off")</f>
        <v>0</v>
      </c>
      <c r="K12" s="84">
        <f t="shared" si="5"/>
        <v>0</v>
      </c>
      <c r="L12" s="84">
        <f>SUMIF('Production Plan'!$E:$E,'item dashboard'!A12,'Production Plan'!$N:$N)</f>
        <v>0</v>
      </c>
      <c r="M12" s="85" t="str">
        <f t="shared" si="1"/>
        <v>B-100CB-N12-100ml Coco butter Natural Bottle</v>
      </c>
      <c r="N12" s="86">
        <f>SUMIFS('sys inv movment rpt'!$M:$M,'sys inv movment rpt'!$L:$L,$M12,'sys inv movment rpt'!$N:$N,N$1)</f>
        <v>0</v>
      </c>
      <c r="O12" s="86">
        <f>SUMIFS('sys inv movment rpt'!$M:$M,'sys inv movment rpt'!$L:$L,$M12,'sys inv movment rpt'!$N:$N,O$1)</f>
        <v>0</v>
      </c>
      <c r="P12" s="86">
        <f>SUMIFS('sys inv movment rpt'!$M:$M,'sys inv movment rpt'!$L:$L,$M12,'sys inv movment rpt'!$N:$N,P$1)</f>
        <v>0</v>
      </c>
      <c r="Q12" s="86">
        <f>SUMIFS('sys inv movment rpt'!$M:$M,'sys inv movment rpt'!$L:$L,$M12,'sys inv movment rpt'!$N:$N,Q$1)</f>
        <v>0</v>
      </c>
      <c r="R12" s="86">
        <f>SUMIFS('sys inv movment rpt'!$M:$M,'sys inv movment rpt'!$L:$L,$M12,'sys inv movment rpt'!$N:$N,R$1)</f>
        <v>0</v>
      </c>
      <c r="S12" s="86">
        <f>SUMIFS('sys inv movment rpt'!$M:$M,'sys inv movment rpt'!$L:$L,$M12,'sys inv movment rpt'!$N:$N,S$1)</f>
        <v>0</v>
      </c>
      <c r="T12" s="86">
        <f>SUMIFS('sys inv movment rpt'!$M:$M,'sys inv movment rpt'!$L:$L,$M12,'sys inv movment rpt'!$N:$N,T$1)</f>
        <v>0</v>
      </c>
      <c r="U12" s="86">
        <f>SUMIFS('sys inv movment rpt'!$M:$M,'sys inv movment rpt'!$L:$L,$M12,'sys inv movment rpt'!$N:$N,U$1)</f>
        <v>0</v>
      </c>
      <c r="V12" s="86">
        <f>SUMIFS('sys inv movment rpt'!$M:$M,'sys inv movment rpt'!$L:$L,$M12,'sys inv movment rpt'!$N:$N,V$1)</f>
        <v>0</v>
      </c>
      <c r="W12" s="86">
        <f>SUMIFS('sys inv movment rpt'!$M:$M,'sys inv movment rpt'!$L:$L,$M12,'sys inv movment rpt'!$N:$N,W$1)</f>
        <v>0</v>
      </c>
      <c r="X12" s="86">
        <f>SUMIFS('sys inv movment rpt'!$M:$M,'sys inv movment rpt'!$L:$L,$M12,'sys inv movment rpt'!$N:$N,X$1)</f>
        <v>0</v>
      </c>
      <c r="Y12" s="86">
        <f>SUMIFS('sys inv movment rpt'!$M:$M,'sys inv movment rpt'!$L:$L,$M12,'sys inv movment rpt'!$N:$N,Y$1)</f>
        <v>0</v>
      </c>
      <c r="Z12" s="86">
        <f>SUMIFS('sys inv movment rpt'!$M:$M,'sys inv movment rpt'!$L:$L,$M12,'sys inv movment rpt'!$N:$N,Z$1)</f>
        <v>0</v>
      </c>
      <c r="AA12" s="86">
        <f>SUMIFS('sys inv movment rpt'!$M:$M,'sys inv movment rpt'!$L:$L,$M12,'sys inv movment rpt'!$N:$N,AA$1)</f>
        <v>0</v>
      </c>
      <c r="AB12" s="86">
        <f>SUMIFS('sys inv movment rpt'!$M:$M,'sys inv movment rpt'!$L:$L,$M12,'sys inv movment rpt'!$N:$N,AB$1)</f>
        <v>0</v>
      </c>
      <c r="AC12" s="86">
        <f>SUMIFS('sys inv movment rpt'!$M:$M,'sys inv movment rpt'!$L:$L,$M12,'sys inv movment rpt'!$N:$N,AC$1)</f>
        <v>0</v>
      </c>
      <c r="AD12" s="86">
        <f>SUMIFS('sys inv movment rpt'!$M:$M,'sys inv movment rpt'!$L:$L,$M12,'sys inv movment rpt'!$N:$N,AD$1)</f>
        <v>0</v>
      </c>
      <c r="AE12" s="86">
        <f>SUMIFS('sys inv movment rpt'!$M:$M,'sys inv movment rpt'!$L:$L,$M12,'sys inv movment rpt'!$N:$N,AE$1)</f>
        <v>0</v>
      </c>
      <c r="AF12" s="86">
        <f>SUMIFS('sys inv movment rpt'!$M:$M,'sys inv movment rpt'!$L:$L,$M12,'sys inv movment rpt'!$N:$N,AF$1)</f>
        <v>0</v>
      </c>
      <c r="AG12" s="86">
        <f>SUMIFS('sys inv movment rpt'!$M:$M,'sys inv movment rpt'!$L:$L,$M12,'sys inv movment rpt'!$N:$N,AG$1)</f>
        <v>0</v>
      </c>
      <c r="AH12" s="86">
        <f>SUMIFS('sys inv movment rpt'!$M:$M,'sys inv movment rpt'!$L:$L,$M12,'sys inv movment rpt'!$N:$N,AH$1)</f>
        <v>0</v>
      </c>
      <c r="AI12" s="86">
        <f>SUMIFS('sys inv movment rpt'!$M:$M,'sys inv movment rpt'!$L:$L,$M12,'sys inv movment rpt'!$N:$N,AI$1)</f>
        <v>0</v>
      </c>
      <c r="AJ12" s="86">
        <f>SUMIFS('sys inv movment rpt'!$M:$M,'sys inv movment rpt'!$L:$L,$M12,'sys inv movment rpt'!$N:$N,AJ$1)</f>
        <v>0</v>
      </c>
      <c r="AK12" s="86">
        <f>SUMIFS('sys inv movment rpt'!$M:$M,'sys inv movment rpt'!$L:$L,$M12,'sys inv movment rpt'!$N:$N,AK$1)</f>
        <v>0</v>
      </c>
      <c r="AL12" s="86">
        <f>SUMIFS('sys inv movment rpt'!$M:$M,'sys inv movment rpt'!$L:$L,$M12,'sys inv movment rpt'!$N:$N,AL$1)</f>
        <v>0</v>
      </c>
      <c r="AM12" s="86">
        <f>SUMIFS('sys inv movment rpt'!$M:$M,'sys inv movment rpt'!$L:$L,$M12,'sys inv movment rpt'!$N:$N,AM$1)</f>
        <v>0</v>
      </c>
      <c r="AN12" s="86">
        <f>SUMIFS('sys inv movment rpt'!$M:$M,'sys inv movment rpt'!$L:$L,$M12,'sys inv movment rpt'!$N:$N,AN$1)</f>
        <v>0</v>
      </c>
      <c r="AO12" s="86">
        <f>SUMIFS('sys inv movment rpt'!$M:$M,'sys inv movment rpt'!$L:$L,$M12,'sys inv movment rpt'!$N:$N,AO$1)</f>
        <v>0</v>
      </c>
      <c r="AP12" s="86">
        <f>SUMIFS('sys inv movment rpt'!$M:$M,'sys inv movment rpt'!$L:$L,$M12,'sys inv movment rpt'!$N:$N,AP$1)</f>
        <v>0</v>
      </c>
      <c r="AQ12" s="86">
        <f>SUMIFS('sys inv movment rpt'!$M:$M,'sys inv movment rpt'!$L:$L,$M12,'sys inv movment rpt'!$N:$N,AQ$1)</f>
        <v>0</v>
      </c>
      <c r="AR12" s="86">
        <f>SUMIFS('sys inv movment rpt'!$M:$M,'sys inv movment rpt'!$L:$L,$M12,'sys inv movment rpt'!$N:$N,AR$1)</f>
        <v>0</v>
      </c>
      <c r="AS12" s="86">
        <f>SUMIFS('sys inv movment rpt'!$M:$M,'sys inv movment rpt'!$L:$L,$M12,'sys inv movment rpt'!$N:$N,AS$1)</f>
        <v>0</v>
      </c>
      <c r="AT12" s="86">
        <f>SUMIFS('sys inv movment rpt'!$M:$M,'sys inv movment rpt'!$L:$L,$M12,'sys inv movment rpt'!$N:$N,AT$1)</f>
        <v>0</v>
      </c>
      <c r="AU12" s="86">
        <f>SUMIFS('sys inv movment rpt'!$M:$M,'sys inv movment rpt'!$L:$L,$M12,'sys inv movment rpt'!$N:$N,AU$1)</f>
        <v>0</v>
      </c>
      <c r="AV12" s="86">
        <f>SUMIFS('sys inv movment rpt'!$M:$M,'sys inv movment rpt'!$L:$L,$M12,'sys inv movment rpt'!$N:$N,AV$1)</f>
        <v>0</v>
      </c>
      <c r="AW12" s="87" t="str">
        <f>IFERROR(VLOOKUP(A12,'sys-backorder details'!E:U,17,0),"-")</f>
        <v>-</v>
      </c>
      <c r="AX12" s="87" t="str">
        <f>IF(K12&gt;1,VLOOKUP(A12,'settings-routing'!A:I,9,0),"")</f>
        <v/>
      </c>
    </row>
    <row r="13" ht="12.75" hidden="1" customHeight="1">
      <c r="A13" s="28" t="s">
        <v>258</v>
      </c>
      <c r="B13" s="28" t="s">
        <v>259</v>
      </c>
      <c r="C13" s="50">
        <f t="shared" si="2"/>
        <v>6000</v>
      </c>
      <c r="D13" s="80">
        <f>SUMIF('Stocks 101-111'!$J:$J,'item dashboard'!A13,'Stocks 101-111'!K:K)</f>
        <v>6000</v>
      </c>
      <c r="E13" s="80">
        <f>SUMIF('Stocks 101-111'!$J:$J,'item dashboard'!A13,'Stocks 101-111'!$L:$L)</f>
        <v>0</v>
      </c>
      <c r="F13" s="81">
        <f t="shared" si="3"/>
        <v>0</v>
      </c>
      <c r="G13" s="82">
        <f t="shared" si="4"/>
        <v>0.4</v>
      </c>
      <c r="H13" s="50">
        <f>SUMIFS('sys-backorder details'!$M:$M,'sys-backorder details'!$E:$E,'item dashboard'!A13,'sys-backorder details'!$V:$V,"")</f>
        <v>0</v>
      </c>
      <c r="I13" s="83">
        <f>SUMIF('settings-routing'!$I:$I,'item dashboard'!A13,'settings-routing'!$O:$O)</f>
        <v>0</v>
      </c>
      <c r="J13" s="50">
        <f>SUMIFS('sys-backorder details'!$M:$M,'sys-backorder details'!$E:$E,'item dashboard'!A13,'sys-backorder details'!$V:$V,"Call off")</f>
        <v>86500</v>
      </c>
      <c r="K13" s="84">
        <f t="shared" si="5"/>
        <v>-6000</v>
      </c>
      <c r="L13" s="84">
        <f>SUMIF('Production Plan'!$E:$E,'item dashboard'!A13,'Production Plan'!$N:$N)</f>
        <v>-6000</v>
      </c>
      <c r="M13" s="85" t="str">
        <f t="shared" si="1"/>
        <v>B-100COC-W22-100 gm Cocoa Excel White jar</v>
      </c>
      <c r="N13" s="86">
        <f>SUMIFS('sys inv movment rpt'!$M:$M,'sys inv movment rpt'!$L:$L,$M13,'sys inv movment rpt'!$N:$N,N$1)</f>
        <v>27000</v>
      </c>
      <c r="O13" s="86">
        <f>SUMIFS('sys inv movment rpt'!$M:$M,'sys inv movment rpt'!$L:$L,$M13,'sys inv movment rpt'!$N:$N,O$1)</f>
        <v>0</v>
      </c>
      <c r="P13" s="86">
        <f>SUMIFS('sys inv movment rpt'!$M:$M,'sys inv movment rpt'!$L:$L,$M13,'sys inv movment rpt'!$N:$N,P$1)</f>
        <v>0</v>
      </c>
      <c r="Q13" s="86">
        <f>SUMIFS('sys inv movment rpt'!$M:$M,'sys inv movment rpt'!$L:$L,$M13,'sys inv movment rpt'!$N:$N,Q$1)</f>
        <v>0</v>
      </c>
      <c r="R13" s="86">
        <f>SUMIFS('sys inv movment rpt'!$M:$M,'sys inv movment rpt'!$L:$L,$M13,'sys inv movment rpt'!$N:$N,R$1)</f>
        <v>28200</v>
      </c>
      <c r="S13" s="86">
        <f>SUMIFS('sys inv movment rpt'!$M:$M,'sys inv movment rpt'!$L:$L,$M13,'sys inv movment rpt'!$N:$N,S$1)</f>
        <v>12000</v>
      </c>
      <c r="T13" s="86">
        <f>SUMIFS('sys inv movment rpt'!$M:$M,'sys inv movment rpt'!$L:$L,$M13,'sys inv movment rpt'!$N:$N,T$1)</f>
        <v>0</v>
      </c>
      <c r="U13" s="86">
        <f>SUMIFS('sys inv movment rpt'!$M:$M,'sys inv movment rpt'!$L:$L,$M13,'sys inv movment rpt'!$N:$N,U$1)</f>
        <v>0</v>
      </c>
      <c r="V13" s="86">
        <f>SUMIFS('sys inv movment rpt'!$M:$M,'sys inv movment rpt'!$L:$L,$M13,'sys inv movment rpt'!$N:$N,V$1)</f>
        <v>11100</v>
      </c>
      <c r="W13" s="86">
        <f>SUMIFS('sys inv movment rpt'!$M:$M,'sys inv movment rpt'!$L:$L,$M13,'sys inv movment rpt'!$N:$N,W$1)</f>
        <v>20100</v>
      </c>
      <c r="X13" s="86">
        <f>SUMIFS('sys inv movment rpt'!$M:$M,'sys inv movment rpt'!$L:$L,$M13,'sys inv movment rpt'!$N:$N,X$1)</f>
        <v>0</v>
      </c>
      <c r="Y13" s="86">
        <f>SUMIFS('sys inv movment rpt'!$M:$M,'sys inv movment rpt'!$L:$L,$M13,'sys inv movment rpt'!$N:$N,Y$1)</f>
        <v>0</v>
      </c>
      <c r="Z13" s="86">
        <f>SUMIFS('sys inv movment rpt'!$M:$M,'sys inv movment rpt'!$L:$L,$M13,'sys inv movment rpt'!$N:$N,Z$1)</f>
        <v>0</v>
      </c>
      <c r="AA13" s="86">
        <f>SUMIFS('sys inv movment rpt'!$M:$M,'sys inv movment rpt'!$L:$L,$M13,'sys inv movment rpt'!$N:$N,AA$1)</f>
        <v>41400</v>
      </c>
      <c r="AB13" s="86">
        <f>SUMIFS('sys inv movment rpt'!$M:$M,'sys inv movment rpt'!$L:$L,$M13,'sys inv movment rpt'!$N:$N,AB$1)</f>
        <v>0</v>
      </c>
      <c r="AC13" s="86">
        <f>SUMIFS('sys inv movment rpt'!$M:$M,'sys inv movment rpt'!$L:$L,$M13,'sys inv movment rpt'!$N:$N,AC$1)</f>
        <v>0</v>
      </c>
      <c r="AD13" s="86">
        <f>SUMIFS('sys inv movment rpt'!$M:$M,'sys inv movment rpt'!$L:$L,$M13,'sys inv movment rpt'!$N:$N,AD$1)</f>
        <v>0</v>
      </c>
      <c r="AE13" s="86">
        <f>SUMIFS('sys inv movment rpt'!$M:$M,'sys inv movment rpt'!$L:$L,$M13,'sys inv movment rpt'!$N:$N,AE$1)</f>
        <v>20100</v>
      </c>
      <c r="AF13" s="86">
        <f>SUMIFS('sys inv movment rpt'!$M:$M,'sys inv movment rpt'!$L:$L,$M13,'sys inv movment rpt'!$N:$N,AF$1)</f>
        <v>7500</v>
      </c>
      <c r="AG13" s="86">
        <f>SUMIFS('sys inv movment rpt'!$M:$M,'sys inv movment rpt'!$L:$L,$M13,'sys inv movment rpt'!$N:$N,AG$1)</f>
        <v>0</v>
      </c>
      <c r="AH13" s="86">
        <f>SUMIFS('sys inv movment rpt'!$M:$M,'sys inv movment rpt'!$L:$L,$M13,'sys inv movment rpt'!$N:$N,AH$1)</f>
        <v>0</v>
      </c>
      <c r="AI13" s="86">
        <f>SUMIFS('sys inv movment rpt'!$M:$M,'sys inv movment rpt'!$L:$L,$M13,'sys inv movment rpt'!$N:$N,AI$1)</f>
        <v>14100</v>
      </c>
      <c r="AJ13" s="86">
        <f>SUMIFS('sys inv movment rpt'!$M:$M,'sys inv movment rpt'!$L:$L,$M13,'sys inv movment rpt'!$N:$N,AJ$1)</f>
        <v>31200</v>
      </c>
      <c r="AK13" s="86">
        <f>SUMIFS('sys inv movment rpt'!$M:$M,'sys inv movment rpt'!$L:$L,$M13,'sys inv movment rpt'!$N:$N,AK$1)</f>
        <v>0</v>
      </c>
      <c r="AL13" s="86">
        <f>SUMIFS('sys inv movment rpt'!$M:$M,'sys inv movment rpt'!$L:$L,$M13,'sys inv movment rpt'!$N:$N,AL$1)</f>
        <v>0</v>
      </c>
      <c r="AM13" s="86">
        <f>SUMIFS('sys inv movment rpt'!$M:$M,'sys inv movment rpt'!$L:$L,$M13,'sys inv movment rpt'!$N:$N,AM$1)</f>
        <v>0</v>
      </c>
      <c r="AN13" s="86">
        <f>SUMIFS('sys inv movment rpt'!$M:$M,'sys inv movment rpt'!$L:$L,$M13,'sys inv movment rpt'!$N:$N,AN$1)</f>
        <v>31800</v>
      </c>
      <c r="AO13" s="86">
        <f>SUMIFS('sys inv movment rpt'!$M:$M,'sys inv movment rpt'!$L:$L,$M13,'sys inv movment rpt'!$N:$N,AO$1)</f>
        <v>4500</v>
      </c>
      <c r="AP13" s="86">
        <f>SUMIFS('sys inv movment rpt'!$M:$M,'sys inv movment rpt'!$L:$L,$M13,'sys inv movment rpt'!$N:$N,AP$1)</f>
        <v>0</v>
      </c>
      <c r="AQ13" s="86">
        <f>SUMIFS('sys inv movment rpt'!$M:$M,'sys inv movment rpt'!$L:$L,$M13,'sys inv movment rpt'!$N:$N,AQ$1)</f>
        <v>0</v>
      </c>
      <c r="AR13" s="86">
        <f>SUMIFS('sys inv movment rpt'!$M:$M,'sys inv movment rpt'!$L:$L,$M13,'sys inv movment rpt'!$N:$N,AR$1)</f>
        <v>30900</v>
      </c>
      <c r="AS13" s="86">
        <f>SUMIFS('sys inv movment rpt'!$M:$M,'sys inv movment rpt'!$L:$L,$M13,'sys inv movment rpt'!$N:$N,AS$1)</f>
        <v>21900</v>
      </c>
      <c r="AT13" s="86">
        <f>SUMIFS('sys inv movment rpt'!$M:$M,'sys inv movment rpt'!$L:$L,$M13,'sys inv movment rpt'!$N:$N,AT$1)</f>
        <v>0</v>
      </c>
      <c r="AU13" s="86">
        <f>SUMIFS('sys inv movment rpt'!$M:$M,'sys inv movment rpt'!$L:$L,$M13,'sys inv movment rpt'!$N:$N,AU$1)</f>
        <v>0</v>
      </c>
      <c r="AV13" s="86">
        <f>SUMIFS('sys inv movment rpt'!$M:$M,'sys inv movment rpt'!$L:$L,$M13,'sys inv movment rpt'!$N:$N,AV$1)</f>
        <v>0</v>
      </c>
      <c r="AW13" s="87" t="str">
        <f>IFERROR(VLOOKUP(A13,'sys-backorder details'!E:U,17,0),"-")</f>
        <v>7 Days</v>
      </c>
      <c r="AX13" s="87" t="str">
        <f>IF(K13&gt;1,VLOOKUP(A13,'settings-routing'!A:I,9,0),"")</f>
        <v/>
      </c>
    </row>
    <row r="14" ht="12.75" hidden="1" customHeight="1">
      <c r="A14" s="15" t="s">
        <v>260</v>
      </c>
      <c r="B14" s="15" t="s">
        <v>261</v>
      </c>
      <c r="C14" s="50">
        <f t="shared" si="2"/>
        <v>0</v>
      </c>
      <c r="D14" s="80">
        <f>SUMIF('Stocks 101-111'!$J:$J,'item dashboard'!A14,'Stocks 101-111'!K:K)</f>
        <v>0</v>
      </c>
      <c r="E14" s="80">
        <f>SUMIF('Stocks 101-111'!$J:$J,'item dashboard'!A14,'Stocks 101-111'!$L:$L)</f>
        <v>0</v>
      </c>
      <c r="F14" s="81">
        <f t="shared" si="3"/>
        <v>0</v>
      </c>
      <c r="G14" s="82">
        <f t="shared" si="4"/>
        <v>0.05714285714</v>
      </c>
      <c r="H14" s="50">
        <f>SUMIFS('sys-backorder details'!$M:$M,'sys-backorder details'!$E:$E,'item dashboard'!A14,'sys-backorder details'!$V:$V,"")</f>
        <v>0</v>
      </c>
      <c r="I14" s="83">
        <f>SUMIF('settings-routing'!$I:$I,'item dashboard'!A14,'settings-routing'!$O:$O)</f>
        <v>0</v>
      </c>
      <c r="J14" s="50">
        <f>SUMIFS('sys-backorder details'!$M:$M,'sys-backorder details'!$E:$E,'item dashboard'!A14,'sys-backorder details'!$V:$V,"Call off")</f>
        <v>0</v>
      </c>
      <c r="K14" s="84">
        <f t="shared" si="5"/>
        <v>0</v>
      </c>
      <c r="L14" s="84">
        <f>SUMIF('Production Plan'!$E:$E,'item dashboard'!A14,'Production Plan'!$N:$N)</f>
        <v>0</v>
      </c>
      <c r="M14" s="85" t="str">
        <f t="shared" si="1"/>
        <v>B-100IBL-PW14.5-100 ml Pearly White lotion bottle</v>
      </c>
      <c r="N14" s="86">
        <f>SUMIFS('sys inv movment rpt'!$M:$M,'sys inv movment rpt'!$L:$L,$M14,'sys inv movment rpt'!$N:$N,N$1)</f>
        <v>0</v>
      </c>
      <c r="O14" s="86">
        <f>SUMIFS('sys inv movment rpt'!$M:$M,'sys inv movment rpt'!$L:$L,$M14,'sys inv movment rpt'!$N:$N,O$1)</f>
        <v>0</v>
      </c>
      <c r="P14" s="86">
        <f>SUMIFS('sys inv movment rpt'!$M:$M,'sys inv movment rpt'!$L:$L,$M14,'sys inv movment rpt'!$N:$N,P$1)</f>
        <v>0</v>
      </c>
      <c r="Q14" s="86">
        <f>SUMIFS('sys inv movment rpt'!$M:$M,'sys inv movment rpt'!$L:$L,$M14,'sys inv movment rpt'!$N:$N,Q$1)</f>
        <v>0</v>
      </c>
      <c r="R14" s="86">
        <f>SUMIFS('sys inv movment rpt'!$M:$M,'sys inv movment rpt'!$L:$L,$M14,'sys inv movment rpt'!$N:$N,R$1)</f>
        <v>0</v>
      </c>
      <c r="S14" s="86">
        <f>SUMIFS('sys inv movment rpt'!$M:$M,'sys inv movment rpt'!$L:$L,$M14,'sys inv movment rpt'!$N:$N,S$1)</f>
        <v>0</v>
      </c>
      <c r="T14" s="86">
        <f>SUMIFS('sys inv movment rpt'!$M:$M,'sys inv movment rpt'!$L:$L,$M14,'sys inv movment rpt'!$N:$N,T$1)</f>
        <v>0</v>
      </c>
      <c r="U14" s="86">
        <f>SUMIFS('sys inv movment rpt'!$M:$M,'sys inv movment rpt'!$L:$L,$M14,'sys inv movment rpt'!$N:$N,U$1)</f>
        <v>0</v>
      </c>
      <c r="V14" s="86">
        <f>SUMIFS('sys inv movment rpt'!$M:$M,'sys inv movment rpt'!$L:$L,$M14,'sys inv movment rpt'!$N:$N,V$1)</f>
        <v>0</v>
      </c>
      <c r="W14" s="86">
        <f>SUMIFS('sys inv movment rpt'!$M:$M,'sys inv movment rpt'!$L:$L,$M14,'sys inv movment rpt'!$N:$N,W$1)</f>
        <v>0</v>
      </c>
      <c r="X14" s="86">
        <f>SUMIFS('sys inv movment rpt'!$M:$M,'sys inv movment rpt'!$L:$L,$M14,'sys inv movment rpt'!$N:$N,X$1)</f>
        <v>0</v>
      </c>
      <c r="Y14" s="86">
        <f>SUMIFS('sys inv movment rpt'!$M:$M,'sys inv movment rpt'!$L:$L,$M14,'sys inv movment rpt'!$N:$N,Y$1)</f>
        <v>0</v>
      </c>
      <c r="Z14" s="86">
        <f>SUMIFS('sys inv movment rpt'!$M:$M,'sys inv movment rpt'!$L:$L,$M14,'sys inv movment rpt'!$N:$N,Z$1)</f>
        <v>0</v>
      </c>
      <c r="AA14" s="86">
        <f>SUMIFS('sys inv movment rpt'!$M:$M,'sys inv movment rpt'!$L:$L,$M14,'sys inv movment rpt'!$N:$N,AA$1)</f>
        <v>0</v>
      </c>
      <c r="AB14" s="86">
        <f>SUMIFS('sys inv movment rpt'!$M:$M,'sys inv movment rpt'!$L:$L,$M14,'sys inv movment rpt'!$N:$N,AB$1)</f>
        <v>0</v>
      </c>
      <c r="AC14" s="86">
        <f>SUMIFS('sys inv movment rpt'!$M:$M,'sys inv movment rpt'!$L:$L,$M14,'sys inv movment rpt'!$N:$N,AC$1)</f>
        <v>0</v>
      </c>
      <c r="AD14" s="86">
        <f>SUMIFS('sys inv movment rpt'!$M:$M,'sys inv movment rpt'!$L:$L,$M14,'sys inv movment rpt'!$N:$N,AD$1)</f>
        <v>0</v>
      </c>
      <c r="AE14" s="86">
        <f>SUMIFS('sys inv movment rpt'!$M:$M,'sys inv movment rpt'!$L:$L,$M14,'sys inv movment rpt'!$N:$N,AE$1)</f>
        <v>0</v>
      </c>
      <c r="AF14" s="86">
        <f>SUMIFS('sys inv movment rpt'!$M:$M,'sys inv movment rpt'!$L:$L,$M14,'sys inv movment rpt'!$N:$N,AF$1)</f>
        <v>0</v>
      </c>
      <c r="AG14" s="86">
        <f>SUMIFS('sys inv movment rpt'!$M:$M,'sys inv movment rpt'!$L:$L,$M14,'sys inv movment rpt'!$N:$N,AG$1)</f>
        <v>0</v>
      </c>
      <c r="AH14" s="86">
        <f>SUMIFS('sys inv movment rpt'!$M:$M,'sys inv movment rpt'!$L:$L,$M14,'sys inv movment rpt'!$N:$N,AH$1)</f>
        <v>0</v>
      </c>
      <c r="AI14" s="86">
        <f>SUMIFS('sys inv movment rpt'!$M:$M,'sys inv movment rpt'!$L:$L,$M14,'sys inv movment rpt'!$N:$N,AI$1)</f>
        <v>0</v>
      </c>
      <c r="AJ14" s="86">
        <f>SUMIFS('sys inv movment rpt'!$M:$M,'sys inv movment rpt'!$L:$L,$M14,'sys inv movment rpt'!$N:$N,AJ$1)</f>
        <v>0</v>
      </c>
      <c r="AK14" s="86">
        <f>SUMIFS('sys inv movment rpt'!$M:$M,'sys inv movment rpt'!$L:$L,$M14,'sys inv movment rpt'!$N:$N,AK$1)</f>
        <v>0</v>
      </c>
      <c r="AL14" s="86">
        <f>SUMIFS('sys inv movment rpt'!$M:$M,'sys inv movment rpt'!$L:$L,$M14,'sys inv movment rpt'!$N:$N,AL$1)</f>
        <v>0</v>
      </c>
      <c r="AM14" s="86">
        <f>SUMIFS('sys inv movment rpt'!$M:$M,'sys inv movment rpt'!$L:$L,$M14,'sys inv movment rpt'!$N:$N,AM$1)</f>
        <v>0</v>
      </c>
      <c r="AN14" s="86">
        <f>SUMIFS('sys inv movment rpt'!$M:$M,'sys inv movment rpt'!$L:$L,$M14,'sys inv movment rpt'!$N:$N,AN$1)</f>
        <v>21600</v>
      </c>
      <c r="AO14" s="86">
        <f>SUMIFS('sys inv movment rpt'!$M:$M,'sys inv movment rpt'!$L:$L,$M14,'sys inv movment rpt'!$N:$N,AO$1)</f>
        <v>0</v>
      </c>
      <c r="AP14" s="86">
        <f>SUMIFS('sys inv movment rpt'!$M:$M,'sys inv movment rpt'!$L:$L,$M14,'sys inv movment rpt'!$N:$N,AP$1)</f>
        <v>0</v>
      </c>
      <c r="AQ14" s="86">
        <f>SUMIFS('sys inv movment rpt'!$M:$M,'sys inv movment rpt'!$L:$L,$M14,'sys inv movment rpt'!$N:$N,AQ$1)</f>
        <v>0</v>
      </c>
      <c r="AR14" s="86">
        <f>SUMIFS('sys inv movment rpt'!$M:$M,'sys inv movment rpt'!$L:$L,$M14,'sys inv movment rpt'!$N:$N,AR$1)</f>
        <v>5040</v>
      </c>
      <c r="AS14" s="86">
        <f>SUMIFS('sys inv movment rpt'!$M:$M,'sys inv movment rpt'!$L:$L,$M14,'sys inv movment rpt'!$N:$N,AS$1)</f>
        <v>0</v>
      </c>
      <c r="AT14" s="86">
        <f>SUMIFS('sys inv movment rpt'!$M:$M,'sys inv movment rpt'!$L:$L,$M14,'sys inv movment rpt'!$N:$N,AT$1)</f>
        <v>0</v>
      </c>
      <c r="AU14" s="86">
        <f>SUMIFS('sys inv movment rpt'!$M:$M,'sys inv movment rpt'!$L:$L,$M14,'sys inv movment rpt'!$N:$N,AU$1)</f>
        <v>0</v>
      </c>
      <c r="AV14" s="86">
        <f>SUMIFS('sys inv movment rpt'!$M:$M,'sys inv movment rpt'!$L:$L,$M14,'sys inv movment rpt'!$N:$N,AV$1)</f>
        <v>0</v>
      </c>
      <c r="AW14" s="87" t="str">
        <f>IFERROR(VLOOKUP(A14,'sys-backorder details'!E:U,17,0),"-")</f>
        <v>-</v>
      </c>
      <c r="AX14" s="87" t="str">
        <f>IF(K14&gt;1,VLOOKUP(A14,'settings-routing'!A:I,9,0),"")</f>
        <v/>
      </c>
    </row>
    <row r="15" ht="12.75" hidden="1" customHeight="1">
      <c r="A15" s="28" t="s">
        <v>262</v>
      </c>
      <c r="B15" s="28" t="s">
        <v>263</v>
      </c>
      <c r="C15" s="50">
        <f t="shared" si="2"/>
        <v>10200</v>
      </c>
      <c r="D15" s="80">
        <f>SUMIF('Stocks 101-111'!$J:$J,'item dashboard'!A15,'Stocks 101-111'!K:K)</f>
        <v>10200</v>
      </c>
      <c r="E15" s="80">
        <f>SUMIF('Stocks 101-111'!$J:$J,'item dashboard'!A15,'Stocks 101-111'!$L:$L)</f>
        <v>0</v>
      </c>
      <c r="F15" s="81">
        <f t="shared" si="3"/>
        <v>0</v>
      </c>
      <c r="G15" s="82">
        <f t="shared" si="4"/>
        <v>0.1428571429</v>
      </c>
      <c r="H15" s="50">
        <f>SUMIFS('sys-backorder details'!$M:$M,'sys-backorder details'!$E:$E,'item dashboard'!A15,'sys-backorder details'!$V:$V,"")</f>
        <v>0</v>
      </c>
      <c r="I15" s="83">
        <f>SUMIF('settings-routing'!$I:$I,'item dashboard'!A15,'settings-routing'!$O:$O)</f>
        <v>0</v>
      </c>
      <c r="J15" s="50">
        <f>SUMIFS('sys-backorder details'!$M:$M,'sys-backorder details'!$E:$E,'item dashboard'!A15,'sys-backorder details'!$V:$V,"Call off")</f>
        <v>0</v>
      </c>
      <c r="K15" s="84">
        <f t="shared" si="5"/>
        <v>-10200</v>
      </c>
      <c r="L15" s="84">
        <f>SUMIF('Production Plan'!$E:$E,'item dashboard'!A15,'Production Plan'!$N:$N)</f>
        <v>0</v>
      </c>
      <c r="M15" s="85" t="str">
        <f t="shared" si="1"/>
        <v>B-100JOH-W14-100 gm White Johnson Jar</v>
      </c>
      <c r="N15" s="86">
        <f>SUMIFS('sys inv movment rpt'!$M:$M,'sys inv movment rpt'!$L:$L,$M15,'sys inv movment rpt'!$N:$N,N$1)</f>
        <v>7800</v>
      </c>
      <c r="O15" s="86">
        <f>SUMIFS('sys inv movment rpt'!$M:$M,'sys inv movment rpt'!$L:$L,$M15,'sys inv movment rpt'!$N:$N,O$1)</f>
        <v>0</v>
      </c>
      <c r="P15" s="86">
        <f>SUMIFS('sys inv movment rpt'!$M:$M,'sys inv movment rpt'!$L:$L,$M15,'sys inv movment rpt'!$N:$N,P$1)</f>
        <v>0</v>
      </c>
      <c r="Q15" s="86">
        <f>SUMIFS('sys inv movment rpt'!$M:$M,'sys inv movment rpt'!$L:$L,$M15,'sys inv movment rpt'!$N:$N,Q$1)</f>
        <v>0</v>
      </c>
      <c r="R15" s="86">
        <f>SUMIFS('sys inv movment rpt'!$M:$M,'sys inv movment rpt'!$L:$L,$M15,'sys inv movment rpt'!$N:$N,R$1)</f>
        <v>0</v>
      </c>
      <c r="S15" s="86">
        <f>SUMIFS('sys inv movment rpt'!$M:$M,'sys inv movment rpt'!$L:$L,$M15,'sys inv movment rpt'!$N:$N,S$1)</f>
        <v>0</v>
      </c>
      <c r="T15" s="86">
        <f>SUMIFS('sys inv movment rpt'!$M:$M,'sys inv movment rpt'!$L:$L,$M15,'sys inv movment rpt'!$N:$N,T$1)</f>
        <v>0</v>
      </c>
      <c r="U15" s="86">
        <f>SUMIFS('sys inv movment rpt'!$M:$M,'sys inv movment rpt'!$L:$L,$M15,'sys inv movment rpt'!$N:$N,U$1)</f>
        <v>0</v>
      </c>
      <c r="V15" s="86">
        <f>SUMIFS('sys inv movment rpt'!$M:$M,'sys inv movment rpt'!$L:$L,$M15,'sys inv movment rpt'!$N:$N,V$1)</f>
        <v>7200</v>
      </c>
      <c r="W15" s="86">
        <f>SUMIFS('sys inv movment rpt'!$M:$M,'sys inv movment rpt'!$L:$L,$M15,'sys inv movment rpt'!$N:$N,W$1)</f>
        <v>0</v>
      </c>
      <c r="X15" s="86">
        <f>SUMIFS('sys inv movment rpt'!$M:$M,'sys inv movment rpt'!$L:$L,$M15,'sys inv movment rpt'!$N:$N,X$1)</f>
        <v>0</v>
      </c>
      <c r="Y15" s="86">
        <f>SUMIFS('sys inv movment rpt'!$M:$M,'sys inv movment rpt'!$L:$L,$M15,'sys inv movment rpt'!$N:$N,Y$1)</f>
        <v>0</v>
      </c>
      <c r="Z15" s="86">
        <f>SUMIFS('sys inv movment rpt'!$M:$M,'sys inv movment rpt'!$L:$L,$M15,'sys inv movment rpt'!$N:$N,Z$1)</f>
        <v>0</v>
      </c>
      <c r="AA15" s="86">
        <f>SUMIFS('sys inv movment rpt'!$M:$M,'sys inv movment rpt'!$L:$L,$M15,'sys inv movment rpt'!$N:$N,AA$1)</f>
        <v>4800</v>
      </c>
      <c r="AB15" s="86">
        <f>SUMIFS('sys inv movment rpt'!$M:$M,'sys inv movment rpt'!$L:$L,$M15,'sys inv movment rpt'!$N:$N,AB$1)</f>
        <v>0</v>
      </c>
      <c r="AC15" s="86">
        <f>SUMIFS('sys inv movment rpt'!$M:$M,'sys inv movment rpt'!$L:$L,$M15,'sys inv movment rpt'!$N:$N,AC$1)</f>
        <v>0</v>
      </c>
      <c r="AD15" s="86">
        <f>SUMIFS('sys inv movment rpt'!$M:$M,'sys inv movment rpt'!$L:$L,$M15,'sys inv movment rpt'!$N:$N,AD$1)</f>
        <v>0</v>
      </c>
      <c r="AE15" s="86">
        <f>SUMIFS('sys inv movment rpt'!$M:$M,'sys inv movment rpt'!$L:$L,$M15,'sys inv movment rpt'!$N:$N,AE$1)</f>
        <v>0</v>
      </c>
      <c r="AF15" s="86">
        <f>SUMIFS('sys inv movment rpt'!$M:$M,'sys inv movment rpt'!$L:$L,$M15,'sys inv movment rpt'!$N:$N,AF$1)</f>
        <v>0</v>
      </c>
      <c r="AG15" s="86">
        <f>SUMIFS('sys inv movment rpt'!$M:$M,'sys inv movment rpt'!$L:$L,$M15,'sys inv movment rpt'!$N:$N,AG$1)</f>
        <v>0</v>
      </c>
      <c r="AH15" s="86">
        <f>SUMIFS('sys inv movment rpt'!$M:$M,'sys inv movment rpt'!$L:$L,$M15,'sys inv movment rpt'!$N:$N,AH$1)</f>
        <v>0</v>
      </c>
      <c r="AI15" s="86">
        <f>SUMIFS('sys inv movment rpt'!$M:$M,'sys inv movment rpt'!$L:$L,$M15,'sys inv movment rpt'!$N:$N,AI$1)</f>
        <v>0</v>
      </c>
      <c r="AJ15" s="86">
        <f>SUMIFS('sys inv movment rpt'!$M:$M,'sys inv movment rpt'!$L:$L,$M15,'sys inv movment rpt'!$N:$N,AJ$1)</f>
        <v>0</v>
      </c>
      <c r="AK15" s="86">
        <f>SUMIFS('sys inv movment rpt'!$M:$M,'sys inv movment rpt'!$L:$L,$M15,'sys inv movment rpt'!$N:$N,AK$1)</f>
        <v>0</v>
      </c>
      <c r="AL15" s="86">
        <f>SUMIFS('sys inv movment rpt'!$M:$M,'sys inv movment rpt'!$L:$L,$M15,'sys inv movment rpt'!$N:$N,AL$1)</f>
        <v>0</v>
      </c>
      <c r="AM15" s="86">
        <f>SUMIFS('sys inv movment rpt'!$M:$M,'sys inv movment rpt'!$L:$L,$M15,'sys inv movment rpt'!$N:$N,AM$1)</f>
        <v>0</v>
      </c>
      <c r="AN15" s="86">
        <f>SUMIFS('sys inv movment rpt'!$M:$M,'sys inv movment rpt'!$L:$L,$M15,'sys inv movment rpt'!$N:$N,AN$1)</f>
        <v>22800</v>
      </c>
      <c r="AO15" s="86">
        <f>SUMIFS('sys inv movment rpt'!$M:$M,'sys inv movment rpt'!$L:$L,$M15,'sys inv movment rpt'!$N:$N,AO$1)</f>
        <v>0</v>
      </c>
      <c r="AP15" s="86">
        <f>SUMIFS('sys inv movment rpt'!$M:$M,'sys inv movment rpt'!$L:$L,$M15,'sys inv movment rpt'!$N:$N,AP$1)</f>
        <v>0</v>
      </c>
      <c r="AQ15" s="86">
        <f>SUMIFS('sys inv movment rpt'!$M:$M,'sys inv movment rpt'!$L:$L,$M15,'sys inv movment rpt'!$N:$N,AQ$1)</f>
        <v>0</v>
      </c>
      <c r="AR15" s="86">
        <f>SUMIFS('sys inv movment rpt'!$M:$M,'sys inv movment rpt'!$L:$L,$M15,'sys inv movment rpt'!$N:$N,AR$1)</f>
        <v>3600</v>
      </c>
      <c r="AS15" s="86">
        <f>SUMIFS('sys inv movment rpt'!$M:$M,'sys inv movment rpt'!$L:$L,$M15,'sys inv movment rpt'!$N:$N,AS$1)</f>
        <v>0</v>
      </c>
      <c r="AT15" s="86">
        <f>SUMIFS('sys inv movment rpt'!$M:$M,'sys inv movment rpt'!$L:$L,$M15,'sys inv movment rpt'!$N:$N,AT$1)</f>
        <v>0</v>
      </c>
      <c r="AU15" s="86">
        <f>SUMIFS('sys inv movment rpt'!$M:$M,'sys inv movment rpt'!$L:$L,$M15,'sys inv movment rpt'!$N:$N,AU$1)</f>
        <v>0</v>
      </c>
      <c r="AV15" s="86">
        <f>SUMIFS('sys inv movment rpt'!$M:$M,'sys inv movment rpt'!$L:$L,$M15,'sys inv movment rpt'!$N:$N,AV$1)</f>
        <v>0</v>
      </c>
      <c r="AW15" s="87" t="str">
        <f>IFERROR(VLOOKUP(A15,'sys-backorder details'!E:U,17,0),"-")</f>
        <v>-</v>
      </c>
      <c r="AX15" s="87" t="str">
        <f>IF(K15&gt;1,VLOOKUP(A15,'settings-routing'!A:I,9,0),"")</f>
        <v/>
      </c>
    </row>
    <row r="16" ht="12.75" hidden="1" customHeight="1">
      <c r="A16" s="50" t="s">
        <v>264</v>
      </c>
      <c r="B16" s="50" t="s">
        <v>265</v>
      </c>
      <c r="C16" s="50">
        <f t="shared" si="2"/>
        <v>0</v>
      </c>
      <c r="D16" s="80">
        <f>SUMIF('Stocks 101-111'!$J:$J,'item dashboard'!A16,'Stocks 101-111'!K:K)</f>
        <v>0</v>
      </c>
      <c r="E16" s="80">
        <f>SUMIF('Stocks 101-111'!$J:$J,'item dashboard'!A16,'Stocks 101-111'!$L:$L)</f>
        <v>0</v>
      </c>
      <c r="F16" s="81">
        <f t="shared" si="3"/>
        <v>0</v>
      </c>
      <c r="G16" s="82">
        <f t="shared" si="4"/>
        <v>0</v>
      </c>
      <c r="H16" s="50">
        <f>SUMIFS('sys-backorder details'!$M:$M,'sys-backorder details'!$E:$E,'item dashboard'!A16,'sys-backorder details'!$V:$V,"")</f>
        <v>0</v>
      </c>
      <c r="I16" s="83">
        <f>SUMIF('settings-routing'!$I:$I,'item dashboard'!A16,'settings-routing'!$O:$O)</f>
        <v>0</v>
      </c>
      <c r="J16" s="50">
        <f>SUMIFS('sys-backorder details'!$M:$M,'sys-backorder details'!$E:$E,'item dashboard'!A16,'sys-backorder details'!$V:$V,"Call off")</f>
        <v>0</v>
      </c>
      <c r="K16" s="84">
        <f t="shared" si="5"/>
        <v>0</v>
      </c>
      <c r="L16" s="84">
        <f>SUMIF('Production Plan'!$E:$E,'item dashboard'!A16,'Production Plan'!$N:$N)</f>
        <v>0</v>
      </c>
      <c r="M16" s="85" t="str">
        <f t="shared" si="1"/>
        <v>B-100LG-N12-100ml L.G Natural Bottle</v>
      </c>
      <c r="N16" s="86">
        <f>SUMIFS('sys inv movment rpt'!$M:$M,'sys inv movment rpt'!$L:$L,$M16,'sys inv movment rpt'!$N:$N,N$1)</f>
        <v>0</v>
      </c>
      <c r="O16" s="86">
        <f>SUMIFS('sys inv movment rpt'!$M:$M,'sys inv movment rpt'!$L:$L,$M16,'sys inv movment rpt'!$N:$N,O$1)</f>
        <v>0</v>
      </c>
      <c r="P16" s="86">
        <f>SUMIFS('sys inv movment rpt'!$M:$M,'sys inv movment rpt'!$L:$L,$M16,'sys inv movment rpt'!$N:$N,P$1)</f>
        <v>0</v>
      </c>
      <c r="Q16" s="86">
        <f>SUMIFS('sys inv movment rpt'!$M:$M,'sys inv movment rpt'!$L:$L,$M16,'sys inv movment rpt'!$N:$N,Q$1)</f>
        <v>0</v>
      </c>
      <c r="R16" s="86">
        <f>SUMIFS('sys inv movment rpt'!$M:$M,'sys inv movment rpt'!$L:$L,$M16,'sys inv movment rpt'!$N:$N,R$1)</f>
        <v>0</v>
      </c>
      <c r="S16" s="86">
        <f>SUMIFS('sys inv movment rpt'!$M:$M,'sys inv movment rpt'!$L:$L,$M16,'sys inv movment rpt'!$N:$N,S$1)</f>
        <v>0</v>
      </c>
      <c r="T16" s="86">
        <f>SUMIFS('sys inv movment rpt'!$M:$M,'sys inv movment rpt'!$L:$L,$M16,'sys inv movment rpt'!$N:$N,T$1)</f>
        <v>0</v>
      </c>
      <c r="U16" s="86">
        <f>SUMIFS('sys inv movment rpt'!$M:$M,'sys inv movment rpt'!$L:$L,$M16,'sys inv movment rpt'!$N:$N,U$1)</f>
        <v>0</v>
      </c>
      <c r="V16" s="86">
        <f>SUMIFS('sys inv movment rpt'!$M:$M,'sys inv movment rpt'!$L:$L,$M16,'sys inv movment rpt'!$N:$N,V$1)</f>
        <v>0</v>
      </c>
      <c r="W16" s="86">
        <f>SUMIFS('sys inv movment rpt'!$M:$M,'sys inv movment rpt'!$L:$L,$M16,'sys inv movment rpt'!$N:$N,W$1)</f>
        <v>0</v>
      </c>
      <c r="X16" s="86">
        <f>SUMIFS('sys inv movment rpt'!$M:$M,'sys inv movment rpt'!$L:$L,$M16,'sys inv movment rpt'!$N:$N,X$1)</f>
        <v>0</v>
      </c>
      <c r="Y16" s="86">
        <f>SUMIFS('sys inv movment rpt'!$M:$M,'sys inv movment rpt'!$L:$L,$M16,'sys inv movment rpt'!$N:$N,Y$1)</f>
        <v>0</v>
      </c>
      <c r="Z16" s="86">
        <f>SUMIFS('sys inv movment rpt'!$M:$M,'sys inv movment rpt'!$L:$L,$M16,'sys inv movment rpt'!$N:$N,Z$1)</f>
        <v>0</v>
      </c>
      <c r="AA16" s="86">
        <f>SUMIFS('sys inv movment rpt'!$M:$M,'sys inv movment rpt'!$L:$L,$M16,'sys inv movment rpt'!$N:$N,AA$1)</f>
        <v>0</v>
      </c>
      <c r="AB16" s="86">
        <f>SUMIFS('sys inv movment rpt'!$M:$M,'sys inv movment rpt'!$L:$L,$M16,'sys inv movment rpt'!$N:$N,AB$1)</f>
        <v>0</v>
      </c>
      <c r="AC16" s="86">
        <f>SUMIFS('sys inv movment rpt'!$M:$M,'sys inv movment rpt'!$L:$L,$M16,'sys inv movment rpt'!$N:$N,AC$1)</f>
        <v>0</v>
      </c>
      <c r="AD16" s="86">
        <f>SUMIFS('sys inv movment rpt'!$M:$M,'sys inv movment rpt'!$L:$L,$M16,'sys inv movment rpt'!$N:$N,AD$1)</f>
        <v>0</v>
      </c>
      <c r="AE16" s="86">
        <f>SUMIFS('sys inv movment rpt'!$M:$M,'sys inv movment rpt'!$L:$L,$M16,'sys inv movment rpt'!$N:$N,AE$1)</f>
        <v>0</v>
      </c>
      <c r="AF16" s="86">
        <f>SUMIFS('sys inv movment rpt'!$M:$M,'sys inv movment rpt'!$L:$L,$M16,'sys inv movment rpt'!$N:$N,AF$1)</f>
        <v>0</v>
      </c>
      <c r="AG16" s="86">
        <f>SUMIFS('sys inv movment rpt'!$M:$M,'sys inv movment rpt'!$L:$L,$M16,'sys inv movment rpt'!$N:$N,AG$1)</f>
        <v>0</v>
      </c>
      <c r="AH16" s="86">
        <f>SUMIFS('sys inv movment rpt'!$M:$M,'sys inv movment rpt'!$L:$L,$M16,'sys inv movment rpt'!$N:$N,AH$1)</f>
        <v>0</v>
      </c>
      <c r="AI16" s="86">
        <f>SUMIFS('sys inv movment rpt'!$M:$M,'sys inv movment rpt'!$L:$L,$M16,'sys inv movment rpt'!$N:$N,AI$1)</f>
        <v>0</v>
      </c>
      <c r="AJ16" s="86">
        <f>SUMIFS('sys inv movment rpt'!$M:$M,'sys inv movment rpt'!$L:$L,$M16,'sys inv movment rpt'!$N:$N,AJ$1)</f>
        <v>0</v>
      </c>
      <c r="AK16" s="86">
        <f>SUMIFS('sys inv movment rpt'!$M:$M,'sys inv movment rpt'!$L:$L,$M16,'sys inv movment rpt'!$N:$N,AK$1)</f>
        <v>0</v>
      </c>
      <c r="AL16" s="86">
        <f>SUMIFS('sys inv movment rpt'!$M:$M,'sys inv movment rpt'!$L:$L,$M16,'sys inv movment rpt'!$N:$N,AL$1)</f>
        <v>0</v>
      </c>
      <c r="AM16" s="86">
        <f>SUMIFS('sys inv movment rpt'!$M:$M,'sys inv movment rpt'!$L:$L,$M16,'sys inv movment rpt'!$N:$N,AM$1)</f>
        <v>0</v>
      </c>
      <c r="AN16" s="86">
        <f>SUMIFS('sys inv movment rpt'!$M:$M,'sys inv movment rpt'!$L:$L,$M16,'sys inv movment rpt'!$N:$N,AN$1)</f>
        <v>0</v>
      </c>
      <c r="AO16" s="86">
        <f>SUMIFS('sys inv movment rpt'!$M:$M,'sys inv movment rpt'!$L:$L,$M16,'sys inv movment rpt'!$N:$N,AO$1)</f>
        <v>0</v>
      </c>
      <c r="AP16" s="86">
        <f>SUMIFS('sys inv movment rpt'!$M:$M,'sys inv movment rpt'!$L:$L,$M16,'sys inv movment rpt'!$N:$N,AP$1)</f>
        <v>0</v>
      </c>
      <c r="AQ16" s="86">
        <f>SUMIFS('sys inv movment rpt'!$M:$M,'sys inv movment rpt'!$L:$L,$M16,'sys inv movment rpt'!$N:$N,AQ$1)</f>
        <v>0</v>
      </c>
      <c r="AR16" s="86">
        <f>SUMIFS('sys inv movment rpt'!$M:$M,'sys inv movment rpt'!$L:$L,$M16,'sys inv movment rpt'!$N:$N,AR$1)</f>
        <v>0</v>
      </c>
      <c r="AS16" s="86">
        <f>SUMIFS('sys inv movment rpt'!$M:$M,'sys inv movment rpt'!$L:$L,$M16,'sys inv movment rpt'!$N:$N,AS$1)</f>
        <v>0</v>
      </c>
      <c r="AT16" s="86">
        <f>SUMIFS('sys inv movment rpt'!$M:$M,'sys inv movment rpt'!$L:$L,$M16,'sys inv movment rpt'!$N:$N,AT$1)</f>
        <v>0</v>
      </c>
      <c r="AU16" s="86">
        <f>SUMIFS('sys inv movment rpt'!$M:$M,'sys inv movment rpt'!$L:$L,$M16,'sys inv movment rpt'!$N:$N,AU$1)</f>
        <v>0</v>
      </c>
      <c r="AV16" s="86">
        <f>SUMIFS('sys inv movment rpt'!$M:$M,'sys inv movment rpt'!$L:$L,$M16,'sys inv movment rpt'!$N:$N,AV$1)</f>
        <v>0</v>
      </c>
      <c r="AW16" s="87" t="str">
        <f>IFERROR(VLOOKUP(A16,'sys-backorder details'!E:U,17,0),"-")</f>
        <v>-</v>
      </c>
      <c r="AX16" s="87" t="str">
        <f>IF(K16&gt;1,VLOOKUP(A16,'settings-routing'!A:I,9,0),"")</f>
        <v/>
      </c>
    </row>
    <row r="17" ht="12.75" hidden="1" customHeight="1">
      <c r="A17" s="28" t="s">
        <v>266</v>
      </c>
      <c r="B17" s="28" t="s">
        <v>267</v>
      </c>
      <c r="C17" s="50">
        <f t="shared" si="2"/>
        <v>1512</v>
      </c>
      <c r="D17" s="80">
        <f>SUMIF('Stocks 101-111'!$J:$J,'item dashboard'!A17,'Stocks 101-111'!K:K)</f>
        <v>1512</v>
      </c>
      <c r="E17" s="80">
        <f>SUMIF('Stocks 101-111'!$J:$J,'item dashboard'!A17,'Stocks 101-111'!$L:$L)</f>
        <v>0</v>
      </c>
      <c r="F17" s="81">
        <f t="shared" si="3"/>
        <v>0</v>
      </c>
      <c r="G17" s="82">
        <f t="shared" si="4"/>
        <v>0</v>
      </c>
      <c r="H17" s="50">
        <f>SUMIFS('sys-backorder details'!$M:$M,'sys-backorder details'!$E:$E,'item dashboard'!A17,'sys-backorder details'!$V:$V,"")</f>
        <v>0</v>
      </c>
      <c r="I17" s="83">
        <f>SUMIF('settings-routing'!$I:$I,'item dashboard'!A17,'settings-routing'!$O:$O)</f>
        <v>0</v>
      </c>
      <c r="J17" s="50">
        <f>SUMIFS('sys-backorder details'!$M:$M,'sys-backorder details'!$E:$E,'item dashboard'!A17,'sys-backorder details'!$V:$V,"Call off")</f>
        <v>848</v>
      </c>
      <c r="K17" s="84">
        <f t="shared" si="5"/>
        <v>-1512</v>
      </c>
      <c r="L17" s="84">
        <f>SUMIF('Production Plan'!$E:$E,'item dashboard'!A17,'Production Plan'!$N:$N)</f>
        <v>0</v>
      </c>
      <c r="M17" s="85" t="str">
        <f t="shared" si="1"/>
        <v>B-100MOV-LY15-100 ml Movit Light Yellow Lotion Bottle</v>
      </c>
      <c r="N17" s="86">
        <f>SUMIFS('sys inv movment rpt'!$M:$M,'sys inv movment rpt'!$L:$L,$M17,'sys inv movment rpt'!$N:$N,N$1)</f>
        <v>0</v>
      </c>
      <c r="O17" s="86">
        <f>SUMIFS('sys inv movment rpt'!$M:$M,'sys inv movment rpt'!$L:$L,$M17,'sys inv movment rpt'!$N:$N,O$1)</f>
        <v>0</v>
      </c>
      <c r="P17" s="86">
        <f>SUMIFS('sys inv movment rpt'!$M:$M,'sys inv movment rpt'!$L:$L,$M17,'sys inv movment rpt'!$N:$N,P$1)</f>
        <v>0</v>
      </c>
      <c r="Q17" s="86">
        <f>SUMIFS('sys inv movment rpt'!$M:$M,'sys inv movment rpt'!$L:$L,$M17,'sys inv movment rpt'!$N:$N,Q$1)</f>
        <v>0</v>
      </c>
      <c r="R17" s="86">
        <f>SUMIFS('sys inv movment rpt'!$M:$M,'sys inv movment rpt'!$L:$L,$M17,'sys inv movment rpt'!$N:$N,R$1)</f>
        <v>0</v>
      </c>
      <c r="S17" s="86">
        <f>SUMIFS('sys inv movment rpt'!$M:$M,'sys inv movment rpt'!$L:$L,$M17,'sys inv movment rpt'!$N:$N,S$1)</f>
        <v>0</v>
      </c>
      <c r="T17" s="86">
        <f>SUMIFS('sys inv movment rpt'!$M:$M,'sys inv movment rpt'!$L:$L,$M17,'sys inv movment rpt'!$N:$N,T$1)</f>
        <v>0</v>
      </c>
      <c r="U17" s="86">
        <f>SUMIFS('sys inv movment rpt'!$M:$M,'sys inv movment rpt'!$L:$L,$M17,'sys inv movment rpt'!$N:$N,U$1)</f>
        <v>0</v>
      </c>
      <c r="V17" s="86">
        <f>SUMIFS('sys inv movment rpt'!$M:$M,'sys inv movment rpt'!$L:$L,$M17,'sys inv movment rpt'!$N:$N,V$1)</f>
        <v>0</v>
      </c>
      <c r="W17" s="86">
        <f>SUMIFS('sys inv movment rpt'!$M:$M,'sys inv movment rpt'!$L:$L,$M17,'sys inv movment rpt'!$N:$N,W$1)</f>
        <v>0</v>
      </c>
      <c r="X17" s="86">
        <f>SUMIFS('sys inv movment rpt'!$M:$M,'sys inv movment rpt'!$L:$L,$M17,'sys inv movment rpt'!$N:$N,X$1)</f>
        <v>0</v>
      </c>
      <c r="Y17" s="86">
        <f>SUMIFS('sys inv movment rpt'!$M:$M,'sys inv movment rpt'!$L:$L,$M17,'sys inv movment rpt'!$N:$N,Y$1)</f>
        <v>0</v>
      </c>
      <c r="Z17" s="86">
        <f>SUMIFS('sys inv movment rpt'!$M:$M,'sys inv movment rpt'!$L:$L,$M17,'sys inv movment rpt'!$N:$N,Z$1)</f>
        <v>0</v>
      </c>
      <c r="AA17" s="86">
        <f>SUMIFS('sys inv movment rpt'!$M:$M,'sys inv movment rpt'!$L:$L,$M17,'sys inv movment rpt'!$N:$N,AA$1)</f>
        <v>0</v>
      </c>
      <c r="AB17" s="86">
        <f>SUMIFS('sys inv movment rpt'!$M:$M,'sys inv movment rpt'!$L:$L,$M17,'sys inv movment rpt'!$N:$N,AB$1)</f>
        <v>0</v>
      </c>
      <c r="AC17" s="86">
        <f>SUMIFS('sys inv movment rpt'!$M:$M,'sys inv movment rpt'!$L:$L,$M17,'sys inv movment rpt'!$N:$N,AC$1)</f>
        <v>0</v>
      </c>
      <c r="AD17" s="86">
        <f>SUMIFS('sys inv movment rpt'!$M:$M,'sys inv movment rpt'!$L:$L,$M17,'sys inv movment rpt'!$N:$N,AD$1)</f>
        <v>0</v>
      </c>
      <c r="AE17" s="86">
        <f>SUMIFS('sys inv movment rpt'!$M:$M,'sys inv movment rpt'!$L:$L,$M17,'sys inv movment rpt'!$N:$N,AE$1)</f>
        <v>0</v>
      </c>
      <c r="AF17" s="86">
        <f>SUMIFS('sys inv movment rpt'!$M:$M,'sys inv movment rpt'!$L:$L,$M17,'sys inv movment rpt'!$N:$N,AF$1)</f>
        <v>0</v>
      </c>
      <c r="AG17" s="86">
        <f>SUMIFS('sys inv movment rpt'!$M:$M,'sys inv movment rpt'!$L:$L,$M17,'sys inv movment rpt'!$N:$N,AG$1)</f>
        <v>0</v>
      </c>
      <c r="AH17" s="86">
        <f>SUMIFS('sys inv movment rpt'!$M:$M,'sys inv movment rpt'!$L:$L,$M17,'sys inv movment rpt'!$N:$N,AH$1)</f>
        <v>0</v>
      </c>
      <c r="AI17" s="86">
        <f>SUMIFS('sys inv movment rpt'!$M:$M,'sys inv movment rpt'!$L:$L,$M17,'sys inv movment rpt'!$N:$N,AI$1)</f>
        <v>0</v>
      </c>
      <c r="AJ17" s="86">
        <f>SUMIFS('sys inv movment rpt'!$M:$M,'sys inv movment rpt'!$L:$L,$M17,'sys inv movment rpt'!$N:$N,AJ$1)</f>
        <v>0</v>
      </c>
      <c r="AK17" s="86">
        <f>SUMIFS('sys inv movment rpt'!$M:$M,'sys inv movment rpt'!$L:$L,$M17,'sys inv movment rpt'!$N:$N,AK$1)</f>
        <v>0</v>
      </c>
      <c r="AL17" s="86">
        <f>SUMIFS('sys inv movment rpt'!$M:$M,'sys inv movment rpt'!$L:$L,$M17,'sys inv movment rpt'!$N:$N,AL$1)</f>
        <v>0</v>
      </c>
      <c r="AM17" s="86">
        <f>SUMIFS('sys inv movment rpt'!$M:$M,'sys inv movment rpt'!$L:$L,$M17,'sys inv movment rpt'!$N:$N,AM$1)</f>
        <v>0</v>
      </c>
      <c r="AN17" s="86">
        <f>SUMIFS('sys inv movment rpt'!$M:$M,'sys inv movment rpt'!$L:$L,$M17,'sys inv movment rpt'!$N:$N,AN$1)</f>
        <v>0</v>
      </c>
      <c r="AO17" s="86">
        <f>SUMIFS('sys inv movment rpt'!$M:$M,'sys inv movment rpt'!$L:$L,$M17,'sys inv movment rpt'!$N:$N,AO$1)</f>
        <v>0</v>
      </c>
      <c r="AP17" s="86">
        <f>SUMIFS('sys inv movment rpt'!$M:$M,'sys inv movment rpt'!$L:$L,$M17,'sys inv movment rpt'!$N:$N,AP$1)</f>
        <v>0</v>
      </c>
      <c r="AQ17" s="86">
        <f>SUMIFS('sys inv movment rpt'!$M:$M,'sys inv movment rpt'!$L:$L,$M17,'sys inv movment rpt'!$N:$N,AQ$1)</f>
        <v>0</v>
      </c>
      <c r="AR17" s="86">
        <f>SUMIFS('sys inv movment rpt'!$M:$M,'sys inv movment rpt'!$L:$L,$M17,'sys inv movment rpt'!$N:$N,AR$1)</f>
        <v>0</v>
      </c>
      <c r="AS17" s="86">
        <f>SUMIFS('sys inv movment rpt'!$M:$M,'sys inv movment rpt'!$L:$L,$M17,'sys inv movment rpt'!$N:$N,AS$1)</f>
        <v>0</v>
      </c>
      <c r="AT17" s="86">
        <f>SUMIFS('sys inv movment rpt'!$M:$M,'sys inv movment rpt'!$L:$L,$M17,'sys inv movment rpt'!$N:$N,AT$1)</f>
        <v>0</v>
      </c>
      <c r="AU17" s="86">
        <f>SUMIFS('sys inv movment rpt'!$M:$M,'sys inv movment rpt'!$L:$L,$M17,'sys inv movment rpt'!$N:$N,AU$1)</f>
        <v>0</v>
      </c>
      <c r="AV17" s="86">
        <f>SUMIFS('sys inv movment rpt'!$M:$M,'sys inv movment rpt'!$L:$L,$M17,'sys inv movment rpt'!$N:$N,AV$1)</f>
        <v>0</v>
      </c>
      <c r="AW17" s="87" t="str">
        <f>IFERROR(VLOOKUP(A17,'sys-backorder details'!E:U,17,0),"-")</f>
        <v>45 Days</v>
      </c>
      <c r="AX17" s="87" t="str">
        <f>IF(K17&gt;1,VLOOKUP(A17,'settings-routing'!A:I,9,0),"")</f>
        <v/>
      </c>
    </row>
    <row r="18" ht="12.75" hidden="1" customHeight="1">
      <c r="A18" s="28" t="s">
        <v>268</v>
      </c>
      <c r="B18" s="28" t="s">
        <v>269</v>
      </c>
      <c r="C18" s="50">
        <f t="shared" si="2"/>
        <v>0</v>
      </c>
      <c r="D18" s="80">
        <f>SUMIF('Stocks 101-111'!$J:$J,'item dashboard'!A18,'Stocks 101-111'!K:K)</f>
        <v>0</v>
      </c>
      <c r="E18" s="80">
        <f>SUMIF('Stocks 101-111'!$J:$J,'item dashboard'!A18,'Stocks 101-111'!$L:$L)</f>
        <v>0</v>
      </c>
      <c r="F18" s="81">
        <f t="shared" si="3"/>
        <v>0</v>
      </c>
      <c r="G18" s="82">
        <f t="shared" si="4"/>
        <v>0</v>
      </c>
      <c r="H18" s="50">
        <f>SUMIFS('sys-backorder details'!$M:$M,'sys-backorder details'!$E:$E,'item dashboard'!A18,'sys-backorder details'!$V:$V,"")</f>
        <v>0</v>
      </c>
      <c r="I18" s="83">
        <f>SUMIF('settings-routing'!$I:$I,'item dashboard'!A18,'settings-routing'!$O:$O)</f>
        <v>0</v>
      </c>
      <c r="J18" s="50">
        <f>SUMIFS('sys-backorder details'!$M:$M,'sys-backorder details'!$E:$E,'item dashboard'!A18,'sys-backorder details'!$V:$V,"Call off")</f>
        <v>0</v>
      </c>
      <c r="K18" s="84">
        <f t="shared" si="5"/>
        <v>0</v>
      </c>
      <c r="L18" s="84">
        <f>SUMIF('Production Plan'!$E:$E,'item dashboard'!A18,'Production Plan'!$N:$N)</f>
        <v>0</v>
      </c>
      <c r="M18" s="85" t="str">
        <f t="shared" si="1"/>
        <v>B-100OYO-W17-100 gm Oyo White  jar</v>
      </c>
      <c r="N18" s="86">
        <f>SUMIFS('sys inv movment rpt'!$M:$M,'sys inv movment rpt'!$L:$L,$M18,'sys inv movment rpt'!$N:$N,N$1)</f>
        <v>0</v>
      </c>
      <c r="O18" s="86">
        <f>SUMIFS('sys inv movment rpt'!$M:$M,'sys inv movment rpt'!$L:$L,$M18,'sys inv movment rpt'!$N:$N,O$1)</f>
        <v>0</v>
      </c>
      <c r="P18" s="86">
        <f>SUMIFS('sys inv movment rpt'!$M:$M,'sys inv movment rpt'!$L:$L,$M18,'sys inv movment rpt'!$N:$N,P$1)</f>
        <v>0</v>
      </c>
      <c r="Q18" s="86">
        <f>SUMIFS('sys inv movment rpt'!$M:$M,'sys inv movment rpt'!$L:$L,$M18,'sys inv movment rpt'!$N:$N,Q$1)</f>
        <v>0</v>
      </c>
      <c r="R18" s="86">
        <f>SUMIFS('sys inv movment rpt'!$M:$M,'sys inv movment rpt'!$L:$L,$M18,'sys inv movment rpt'!$N:$N,R$1)</f>
        <v>0</v>
      </c>
      <c r="S18" s="86">
        <f>SUMIFS('sys inv movment rpt'!$M:$M,'sys inv movment rpt'!$L:$L,$M18,'sys inv movment rpt'!$N:$N,S$1)</f>
        <v>0</v>
      </c>
      <c r="T18" s="86">
        <f>SUMIFS('sys inv movment rpt'!$M:$M,'sys inv movment rpt'!$L:$L,$M18,'sys inv movment rpt'!$N:$N,T$1)</f>
        <v>0</v>
      </c>
      <c r="U18" s="86">
        <f>SUMIFS('sys inv movment rpt'!$M:$M,'sys inv movment rpt'!$L:$L,$M18,'sys inv movment rpt'!$N:$N,U$1)</f>
        <v>0</v>
      </c>
      <c r="V18" s="86">
        <f>SUMIFS('sys inv movment rpt'!$M:$M,'sys inv movment rpt'!$L:$L,$M18,'sys inv movment rpt'!$N:$N,V$1)</f>
        <v>0</v>
      </c>
      <c r="W18" s="86">
        <f>SUMIFS('sys inv movment rpt'!$M:$M,'sys inv movment rpt'!$L:$L,$M18,'sys inv movment rpt'!$N:$N,W$1)</f>
        <v>0</v>
      </c>
      <c r="X18" s="86">
        <f>SUMIFS('sys inv movment rpt'!$M:$M,'sys inv movment rpt'!$L:$L,$M18,'sys inv movment rpt'!$N:$N,X$1)</f>
        <v>0</v>
      </c>
      <c r="Y18" s="86">
        <f>SUMIFS('sys inv movment rpt'!$M:$M,'sys inv movment rpt'!$L:$L,$M18,'sys inv movment rpt'!$N:$N,Y$1)</f>
        <v>0</v>
      </c>
      <c r="Z18" s="86">
        <f>SUMIFS('sys inv movment rpt'!$M:$M,'sys inv movment rpt'!$L:$L,$M18,'sys inv movment rpt'!$N:$N,Z$1)</f>
        <v>0</v>
      </c>
      <c r="AA18" s="86">
        <f>SUMIFS('sys inv movment rpt'!$M:$M,'sys inv movment rpt'!$L:$L,$M18,'sys inv movment rpt'!$N:$N,AA$1)</f>
        <v>0</v>
      </c>
      <c r="AB18" s="86">
        <f>SUMIFS('sys inv movment rpt'!$M:$M,'sys inv movment rpt'!$L:$L,$M18,'sys inv movment rpt'!$N:$N,AB$1)</f>
        <v>0</v>
      </c>
      <c r="AC18" s="86">
        <f>SUMIFS('sys inv movment rpt'!$M:$M,'sys inv movment rpt'!$L:$L,$M18,'sys inv movment rpt'!$N:$N,AC$1)</f>
        <v>0</v>
      </c>
      <c r="AD18" s="86">
        <f>SUMIFS('sys inv movment rpt'!$M:$M,'sys inv movment rpt'!$L:$L,$M18,'sys inv movment rpt'!$N:$N,AD$1)</f>
        <v>0</v>
      </c>
      <c r="AE18" s="86">
        <f>SUMIFS('sys inv movment rpt'!$M:$M,'sys inv movment rpt'!$L:$L,$M18,'sys inv movment rpt'!$N:$N,AE$1)</f>
        <v>0</v>
      </c>
      <c r="AF18" s="86">
        <f>SUMIFS('sys inv movment rpt'!$M:$M,'sys inv movment rpt'!$L:$L,$M18,'sys inv movment rpt'!$N:$N,AF$1)</f>
        <v>0</v>
      </c>
      <c r="AG18" s="86">
        <f>SUMIFS('sys inv movment rpt'!$M:$M,'sys inv movment rpt'!$L:$L,$M18,'sys inv movment rpt'!$N:$N,AG$1)</f>
        <v>0</v>
      </c>
      <c r="AH18" s="86">
        <f>SUMIFS('sys inv movment rpt'!$M:$M,'sys inv movment rpt'!$L:$L,$M18,'sys inv movment rpt'!$N:$N,AH$1)</f>
        <v>0</v>
      </c>
      <c r="AI18" s="86">
        <f>SUMIFS('sys inv movment rpt'!$M:$M,'sys inv movment rpt'!$L:$L,$M18,'sys inv movment rpt'!$N:$N,AI$1)</f>
        <v>0</v>
      </c>
      <c r="AJ18" s="86">
        <f>SUMIFS('sys inv movment rpt'!$M:$M,'sys inv movment rpt'!$L:$L,$M18,'sys inv movment rpt'!$N:$N,AJ$1)</f>
        <v>0</v>
      </c>
      <c r="AK18" s="86">
        <f>SUMIFS('sys inv movment rpt'!$M:$M,'sys inv movment rpt'!$L:$L,$M18,'sys inv movment rpt'!$N:$N,AK$1)</f>
        <v>0</v>
      </c>
      <c r="AL18" s="86">
        <f>SUMIFS('sys inv movment rpt'!$M:$M,'sys inv movment rpt'!$L:$L,$M18,'sys inv movment rpt'!$N:$N,AL$1)</f>
        <v>0</v>
      </c>
      <c r="AM18" s="86">
        <f>SUMIFS('sys inv movment rpt'!$M:$M,'sys inv movment rpt'!$L:$L,$M18,'sys inv movment rpt'!$N:$N,AM$1)</f>
        <v>0</v>
      </c>
      <c r="AN18" s="86">
        <f>SUMIFS('sys inv movment rpt'!$M:$M,'sys inv movment rpt'!$L:$L,$M18,'sys inv movment rpt'!$N:$N,AN$1)</f>
        <v>0</v>
      </c>
      <c r="AO18" s="86">
        <f>SUMIFS('sys inv movment rpt'!$M:$M,'sys inv movment rpt'!$L:$L,$M18,'sys inv movment rpt'!$N:$N,AO$1)</f>
        <v>0</v>
      </c>
      <c r="AP18" s="86">
        <f>SUMIFS('sys inv movment rpt'!$M:$M,'sys inv movment rpt'!$L:$L,$M18,'sys inv movment rpt'!$N:$N,AP$1)</f>
        <v>0</v>
      </c>
      <c r="AQ18" s="86">
        <f>SUMIFS('sys inv movment rpt'!$M:$M,'sys inv movment rpt'!$L:$L,$M18,'sys inv movment rpt'!$N:$N,AQ$1)</f>
        <v>0</v>
      </c>
      <c r="AR18" s="86">
        <f>SUMIFS('sys inv movment rpt'!$M:$M,'sys inv movment rpt'!$L:$L,$M18,'sys inv movment rpt'!$N:$N,AR$1)</f>
        <v>0</v>
      </c>
      <c r="AS18" s="86">
        <f>SUMIFS('sys inv movment rpt'!$M:$M,'sys inv movment rpt'!$L:$L,$M18,'sys inv movment rpt'!$N:$N,AS$1)</f>
        <v>0</v>
      </c>
      <c r="AT18" s="86">
        <f>SUMIFS('sys inv movment rpt'!$M:$M,'sys inv movment rpt'!$L:$L,$M18,'sys inv movment rpt'!$N:$N,AT$1)</f>
        <v>0</v>
      </c>
      <c r="AU18" s="86">
        <f>SUMIFS('sys inv movment rpt'!$M:$M,'sys inv movment rpt'!$L:$L,$M18,'sys inv movment rpt'!$N:$N,AU$1)</f>
        <v>0</v>
      </c>
      <c r="AV18" s="86">
        <f>SUMIFS('sys inv movment rpt'!$M:$M,'sys inv movment rpt'!$L:$L,$M18,'sys inv movment rpt'!$N:$N,AV$1)</f>
        <v>0</v>
      </c>
      <c r="AW18" s="87" t="str">
        <f>IFERROR(VLOOKUP(A18,'sys-backorder details'!E:U,17,0),"-")</f>
        <v>-</v>
      </c>
      <c r="AX18" s="87" t="str">
        <f>IF(K18&gt;1,VLOOKUP(A18,'settings-routing'!A:I,9,0),"")</f>
        <v/>
      </c>
    </row>
    <row r="19" ht="12.75" hidden="1" customHeight="1">
      <c r="A19" s="28" t="s">
        <v>270</v>
      </c>
      <c r="B19" s="28" t="s">
        <v>271</v>
      </c>
      <c r="C19" s="50">
        <f t="shared" si="2"/>
        <v>11088</v>
      </c>
      <c r="D19" s="80">
        <f>SUMIF('Stocks 101-111'!$J:$J,'item dashboard'!A19,'Stocks 101-111'!K:K)</f>
        <v>11088</v>
      </c>
      <c r="E19" s="80">
        <f>SUMIF('Stocks 101-111'!$J:$J,'item dashboard'!A19,'Stocks 101-111'!$L:$L)</f>
        <v>0</v>
      </c>
      <c r="F19" s="81">
        <f t="shared" si="3"/>
        <v>0</v>
      </c>
      <c r="G19" s="82">
        <f t="shared" si="4"/>
        <v>0.1428571429</v>
      </c>
      <c r="H19" s="50">
        <f>SUMIFS('sys-backorder details'!$M:$M,'sys-backorder details'!$E:$E,'item dashboard'!A19,'sys-backorder details'!$V:$V,"")</f>
        <v>0</v>
      </c>
      <c r="I19" s="83">
        <f>SUMIF('settings-routing'!$I:$I,'item dashboard'!A19,'settings-routing'!$O:$O)</f>
        <v>0</v>
      </c>
      <c r="J19" s="50">
        <f>SUMIFS('sys-backorder details'!$M:$M,'sys-backorder details'!$E:$E,'item dashboard'!A19,'sys-backorder details'!$V:$V,"Call off")</f>
        <v>46392</v>
      </c>
      <c r="K19" s="84">
        <f t="shared" si="5"/>
        <v>-11088</v>
      </c>
      <c r="L19" s="84">
        <f>SUMIF('Production Plan'!$E:$E,'item dashboard'!A19,'Production Plan'!$N:$N)</f>
        <v>5544</v>
      </c>
      <c r="M19" s="85" t="str">
        <f t="shared" si="1"/>
        <v>B-100STD17-DB16-100 ml Nivea std17 Dark Blue Bottle</v>
      </c>
      <c r="N19" s="86">
        <f>SUMIFS('sys inv movment rpt'!$M:$M,'sys inv movment rpt'!$L:$L,$M19,'sys inv movment rpt'!$N:$N,N$1)</f>
        <v>0</v>
      </c>
      <c r="O19" s="86">
        <f>SUMIFS('sys inv movment rpt'!$M:$M,'sys inv movment rpt'!$L:$L,$M19,'sys inv movment rpt'!$N:$N,O$1)</f>
        <v>0</v>
      </c>
      <c r="P19" s="86">
        <f>SUMIFS('sys inv movment rpt'!$M:$M,'sys inv movment rpt'!$L:$L,$M19,'sys inv movment rpt'!$N:$N,P$1)</f>
        <v>0</v>
      </c>
      <c r="Q19" s="86">
        <f>SUMIFS('sys inv movment rpt'!$M:$M,'sys inv movment rpt'!$L:$L,$M19,'sys inv movment rpt'!$N:$N,Q$1)</f>
        <v>0</v>
      </c>
      <c r="R19" s="86">
        <f>SUMIFS('sys inv movment rpt'!$M:$M,'sys inv movment rpt'!$L:$L,$M19,'sys inv movment rpt'!$N:$N,R$1)</f>
        <v>0</v>
      </c>
      <c r="S19" s="86">
        <f>SUMIFS('sys inv movment rpt'!$M:$M,'sys inv movment rpt'!$L:$L,$M19,'sys inv movment rpt'!$N:$N,S$1)</f>
        <v>13104</v>
      </c>
      <c r="T19" s="86">
        <f>SUMIFS('sys inv movment rpt'!$M:$M,'sys inv movment rpt'!$L:$L,$M19,'sys inv movment rpt'!$N:$N,T$1)</f>
        <v>0</v>
      </c>
      <c r="U19" s="86">
        <f>SUMIFS('sys inv movment rpt'!$M:$M,'sys inv movment rpt'!$L:$L,$M19,'sys inv movment rpt'!$N:$N,U$1)</f>
        <v>0</v>
      </c>
      <c r="V19" s="86">
        <f>SUMIFS('sys inv movment rpt'!$M:$M,'sys inv movment rpt'!$L:$L,$M19,'sys inv movment rpt'!$N:$N,V$1)</f>
        <v>0</v>
      </c>
      <c r="W19" s="86">
        <f>SUMIFS('sys inv movment rpt'!$M:$M,'sys inv movment rpt'!$L:$L,$M19,'sys inv movment rpt'!$N:$N,W$1)</f>
        <v>4032</v>
      </c>
      <c r="X19" s="86">
        <f>SUMIFS('sys inv movment rpt'!$M:$M,'sys inv movment rpt'!$L:$L,$M19,'sys inv movment rpt'!$N:$N,X$1)</f>
        <v>0</v>
      </c>
      <c r="Y19" s="86">
        <f>SUMIFS('sys inv movment rpt'!$M:$M,'sys inv movment rpt'!$L:$L,$M19,'sys inv movment rpt'!$N:$N,Y$1)</f>
        <v>0</v>
      </c>
      <c r="Z19" s="86">
        <f>SUMIFS('sys inv movment rpt'!$M:$M,'sys inv movment rpt'!$L:$L,$M19,'sys inv movment rpt'!$N:$N,Z$1)</f>
        <v>0</v>
      </c>
      <c r="AA19" s="86">
        <f>SUMIFS('sys inv movment rpt'!$M:$M,'sys inv movment rpt'!$L:$L,$M19,'sys inv movment rpt'!$N:$N,AA$1)</f>
        <v>4032</v>
      </c>
      <c r="AB19" s="86">
        <f>SUMIFS('sys inv movment rpt'!$M:$M,'sys inv movment rpt'!$L:$L,$M19,'sys inv movment rpt'!$N:$N,AB$1)</f>
        <v>0</v>
      </c>
      <c r="AC19" s="86">
        <f>SUMIFS('sys inv movment rpt'!$M:$M,'sys inv movment rpt'!$L:$L,$M19,'sys inv movment rpt'!$N:$N,AC$1)</f>
        <v>0</v>
      </c>
      <c r="AD19" s="86">
        <f>SUMIFS('sys inv movment rpt'!$M:$M,'sys inv movment rpt'!$L:$L,$M19,'sys inv movment rpt'!$N:$N,AD$1)</f>
        <v>0</v>
      </c>
      <c r="AE19" s="86">
        <f>SUMIFS('sys inv movment rpt'!$M:$M,'sys inv movment rpt'!$L:$L,$M19,'sys inv movment rpt'!$N:$N,AE$1)</f>
        <v>0</v>
      </c>
      <c r="AF19" s="86">
        <f>SUMIFS('sys inv movment rpt'!$M:$M,'sys inv movment rpt'!$L:$L,$M19,'sys inv movment rpt'!$N:$N,AF$1)</f>
        <v>0</v>
      </c>
      <c r="AG19" s="86">
        <f>SUMIFS('sys inv movment rpt'!$M:$M,'sys inv movment rpt'!$L:$L,$M19,'sys inv movment rpt'!$N:$N,AG$1)</f>
        <v>0</v>
      </c>
      <c r="AH19" s="86">
        <f>SUMIFS('sys inv movment rpt'!$M:$M,'sys inv movment rpt'!$L:$L,$M19,'sys inv movment rpt'!$N:$N,AH$1)</f>
        <v>0</v>
      </c>
      <c r="AI19" s="86">
        <f>SUMIFS('sys inv movment rpt'!$M:$M,'sys inv movment rpt'!$L:$L,$M19,'sys inv movment rpt'!$N:$N,AI$1)</f>
        <v>0</v>
      </c>
      <c r="AJ19" s="86">
        <f>SUMIFS('sys inv movment rpt'!$M:$M,'sys inv movment rpt'!$L:$L,$M19,'sys inv movment rpt'!$N:$N,AJ$1)</f>
        <v>0</v>
      </c>
      <c r="AK19" s="86">
        <f>SUMIFS('sys inv movment rpt'!$M:$M,'sys inv movment rpt'!$L:$L,$M19,'sys inv movment rpt'!$N:$N,AK$1)</f>
        <v>0</v>
      </c>
      <c r="AL19" s="86">
        <f>SUMIFS('sys inv movment rpt'!$M:$M,'sys inv movment rpt'!$L:$L,$M19,'sys inv movment rpt'!$N:$N,AL$1)</f>
        <v>0</v>
      </c>
      <c r="AM19" s="86">
        <f>SUMIFS('sys inv movment rpt'!$M:$M,'sys inv movment rpt'!$L:$L,$M19,'sys inv movment rpt'!$N:$N,AM$1)</f>
        <v>0</v>
      </c>
      <c r="AN19" s="86">
        <f>SUMIFS('sys inv movment rpt'!$M:$M,'sys inv movment rpt'!$L:$L,$M19,'sys inv movment rpt'!$N:$N,AN$1)</f>
        <v>25200</v>
      </c>
      <c r="AO19" s="86">
        <f>SUMIFS('sys inv movment rpt'!$M:$M,'sys inv movment rpt'!$L:$L,$M19,'sys inv movment rpt'!$N:$N,AO$1)</f>
        <v>0</v>
      </c>
      <c r="AP19" s="86">
        <f>SUMIFS('sys inv movment rpt'!$M:$M,'sys inv movment rpt'!$L:$L,$M19,'sys inv movment rpt'!$N:$N,AP$1)</f>
        <v>0</v>
      </c>
      <c r="AQ19" s="86">
        <f>SUMIFS('sys inv movment rpt'!$M:$M,'sys inv movment rpt'!$L:$L,$M19,'sys inv movment rpt'!$N:$N,AQ$1)</f>
        <v>0</v>
      </c>
      <c r="AR19" s="86">
        <f>SUMIFS('sys inv movment rpt'!$M:$M,'sys inv movment rpt'!$L:$L,$M19,'sys inv movment rpt'!$N:$N,AR$1)</f>
        <v>0</v>
      </c>
      <c r="AS19" s="86">
        <f>SUMIFS('sys inv movment rpt'!$M:$M,'sys inv movment rpt'!$L:$L,$M19,'sys inv movment rpt'!$N:$N,AS$1)</f>
        <v>0</v>
      </c>
      <c r="AT19" s="86">
        <f>SUMIFS('sys inv movment rpt'!$M:$M,'sys inv movment rpt'!$L:$L,$M19,'sys inv movment rpt'!$N:$N,AT$1)</f>
        <v>0</v>
      </c>
      <c r="AU19" s="86">
        <f>SUMIFS('sys inv movment rpt'!$M:$M,'sys inv movment rpt'!$L:$L,$M19,'sys inv movment rpt'!$N:$N,AU$1)</f>
        <v>0</v>
      </c>
      <c r="AV19" s="86">
        <f>SUMIFS('sys inv movment rpt'!$M:$M,'sys inv movment rpt'!$L:$L,$M19,'sys inv movment rpt'!$N:$N,AV$1)</f>
        <v>5544</v>
      </c>
      <c r="AW19" s="87" t="str">
        <f>IFERROR(VLOOKUP(A19,'sys-backorder details'!E:U,17,0),"-")</f>
        <v>30 Days</v>
      </c>
      <c r="AX19" s="87" t="str">
        <f>IF(K19&gt;1,VLOOKUP(A19,'settings-routing'!A:I,9,0),"")</f>
        <v/>
      </c>
    </row>
    <row r="20" ht="12.75" hidden="1" customHeight="1">
      <c r="A20" s="15" t="s">
        <v>272</v>
      </c>
      <c r="B20" s="15" t="s">
        <v>273</v>
      </c>
      <c r="C20" s="50">
        <f t="shared" si="2"/>
        <v>0</v>
      </c>
      <c r="D20" s="80">
        <f>SUMIF('Stocks 101-111'!$J:$J,'item dashboard'!A20,'Stocks 101-111'!K:K)</f>
        <v>0</v>
      </c>
      <c r="E20" s="80">
        <f>SUMIF('Stocks 101-111'!$J:$J,'item dashboard'!A20,'Stocks 101-111'!$L:$L)</f>
        <v>0</v>
      </c>
      <c r="F20" s="81">
        <f t="shared" si="3"/>
        <v>0</v>
      </c>
      <c r="G20" s="82">
        <f t="shared" si="4"/>
        <v>0.1428571429</v>
      </c>
      <c r="H20" s="50">
        <f>SUMIFS('sys-backorder details'!$M:$M,'sys-backorder details'!$E:$E,'item dashboard'!A20,'sys-backorder details'!$V:$V,"")</f>
        <v>0</v>
      </c>
      <c r="I20" s="83">
        <f>SUMIF('settings-routing'!$I:$I,'item dashboard'!A20,'settings-routing'!$O:$O)</f>
        <v>0</v>
      </c>
      <c r="J20" s="50">
        <f>SUMIFS('sys-backorder details'!$M:$M,'sys-backorder details'!$E:$E,'item dashboard'!A20,'sys-backorder details'!$V:$V,"Call off")</f>
        <v>30000</v>
      </c>
      <c r="K20" s="84">
        <f t="shared" si="5"/>
        <v>0</v>
      </c>
      <c r="L20" s="84">
        <f>SUMIF('Production Plan'!$E:$E,'item dashboard'!A20,'Production Plan'!$N:$N)</f>
        <v>14616</v>
      </c>
      <c r="M20" s="85" t="str">
        <f t="shared" si="1"/>
        <v>B-100STD17-PB16-100 ml Nivea std17 Smooth Milk PearlyBlue</v>
      </c>
      <c r="N20" s="86">
        <f>SUMIFS('sys inv movment rpt'!$M:$M,'sys inv movment rpt'!$L:$L,$M20,'sys inv movment rpt'!$N:$N,N$1)</f>
        <v>0</v>
      </c>
      <c r="O20" s="86">
        <f>SUMIFS('sys inv movment rpt'!$M:$M,'sys inv movment rpt'!$L:$L,$M20,'sys inv movment rpt'!$N:$N,O$1)</f>
        <v>0</v>
      </c>
      <c r="P20" s="86">
        <f>SUMIFS('sys inv movment rpt'!$M:$M,'sys inv movment rpt'!$L:$L,$M20,'sys inv movment rpt'!$N:$N,P$1)</f>
        <v>0</v>
      </c>
      <c r="Q20" s="86">
        <f>SUMIFS('sys inv movment rpt'!$M:$M,'sys inv movment rpt'!$L:$L,$M20,'sys inv movment rpt'!$N:$N,Q$1)</f>
        <v>0</v>
      </c>
      <c r="R20" s="86">
        <f>SUMIFS('sys inv movment rpt'!$M:$M,'sys inv movment rpt'!$L:$L,$M20,'sys inv movment rpt'!$N:$N,R$1)</f>
        <v>0</v>
      </c>
      <c r="S20" s="86">
        <f>SUMIFS('sys inv movment rpt'!$M:$M,'sys inv movment rpt'!$L:$L,$M20,'sys inv movment rpt'!$N:$N,S$1)</f>
        <v>8500</v>
      </c>
      <c r="T20" s="86">
        <f>SUMIFS('sys inv movment rpt'!$M:$M,'sys inv movment rpt'!$L:$L,$M20,'sys inv movment rpt'!$N:$N,T$1)</f>
        <v>0</v>
      </c>
      <c r="U20" s="86">
        <f>SUMIFS('sys inv movment rpt'!$M:$M,'sys inv movment rpt'!$L:$L,$M20,'sys inv movment rpt'!$N:$N,U$1)</f>
        <v>0</v>
      </c>
      <c r="V20" s="86">
        <f>SUMIFS('sys inv movment rpt'!$M:$M,'sys inv movment rpt'!$L:$L,$M20,'sys inv movment rpt'!$N:$N,V$1)</f>
        <v>0</v>
      </c>
      <c r="W20" s="86">
        <f>SUMIFS('sys inv movment rpt'!$M:$M,'sys inv movment rpt'!$L:$L,$M20,'sys inv movment rpt'!$N:$N,W$1)</f>
        <v>68</v>
      </c>
      <c r="X20" s="86">
        <f>SUMIFS('sys inv movment rpt'!$M:$M,'sys inv movment rpt'!$L:$L,$M20,'sys inv movment rpt'!$N:$N,X$1)</f>
        <v>0</v>
      </c>
      <c r="Y20" s="86">
        <f>SUMIFS('sys inv movment rpt'!$M:$M,'sys inv movment rpt'!$L:$L,$M20,'sys inv movment rpt'!$N:$N,Y$1)</f>
        <v>0</v>
      </c>
      <c r="Z20" s="86">
        <f>SUMIFS('sys inv movment rpt'!$M:$M,'sys inv movment rpt'!$L:$L,$M20,'sys inv movment rpt'!$N:$N,Z$1)</f>
        <v>7056</v>
      </c>
      <c r="AA20" s="86">
        <f>SUMIFS('sys inv movment rpt'!$M:$M,'sys inv movment rpt'!$L:$L,$M20,'sys inv movment rpt'!$N:$N,AA$1)</f>
        <v>15120</v>
      </c>
      <c r="AB20" s="86">
        <f>SUMIFS('sys inv movment rpt'!$M:$M,'sys inv movment rpt'!$L:$L,$M20,'sys inv movment rpt'!$N:$N,AB$1)</f>
        <v>0</v>
      </c>
      <c r="AC20" s="86">
        <f>SUMIFS('sys inv movment rpt'!$M:$M,'sys inv movment rpt'!$L:$L,$M20,'sys inv movment rpt'!$N:$N,AC$1)</f>
        <v>0</v>
      </c>
      <c r="AD20" s="86">
        <f>SUMIFS('sys inv movment rpt'!$M:$M,'sys inv movment rpt'!$L:$L,$M20,'sys inv movment rpt'!$N:$N,AD$1)</f>
        <v>0</v>
      </c>
      <c r="AE20" s="86">
        <f>SUMIFS('sys inv movment rpt'!$M:$M,'sys inv movment rpt'!$L:$L,$M20,'sys inv movment rpt'!$N:$N,AE$1)</f>
        <v>0</v>
      </c>
      <c r="AF20" s="86">
        <f>SUMIFS('sys inv movment rpt'!$M:$M,'sys inv movment rpt'!$L:$L,$M20,'sys inv movment rpt'!$N:$N,AF$1)</f>
        <v>0</v>
      </c>
      <c r="AG20" s="86">
        <f>SUMIFS('sys inv movment rpt'!$M:$M,'sys inv movment rpt'!$L:$L,$M20,'sys inv movment rpt'!$N:$N,AG$1)</f>
        <v>0</v>
      </c>
      <c r="AH20" s="86">
        <f>SUMIFS('sys inv movment rpt'!$M:$M,'sys inv movment rpt'!$L:$L,$M20,'sys inv movment rpt'!$N:$N,AH$1)</f>
        <v>0</v>
      </c>
      <c r="AI20" s="86">
        <f>SUMIFS('sys inv movment rpt'!$M:$M,'sys inv movment rpt'!$L:$L,$M20,'sys inv movment rpt'!$N:$N,AI$1)</f>
        <v>0</v>
      </c>
      <c r="AJ20" s="86">
        <f>SUMIFS('sys inv movment rpt'!$M:$M,'sys inv movment rpt'!$L:$L,$M20,'sys inv movment rpt'!$N:$N,AJ$1)</f>
        <v>6552</v>
      </c>
      <c r="AK20" s="86">
        <f>SUMIFS('sys inv movment rpt'!$M:$M,'sys inv movment rpt'!$L:$L,$M20,'sys inv movment rpt'!$N:$N,AK$1)</f>
        <v>0</v>
      </c>
      <c r="AL20" s="86">
        <f>SUMIFS('sys inv movment rpt'!$M:$M,'sys inv movment rpt'!$L:$L,$M20,'sys inv movment rpt'!$N:$N,AL$1)</f>
        <v>0</v>
      </c>
      <c r="AM20" s="86">
        <f>SUMIFS('sys inv movment rpt'!$M:$M,'sys inv movment rpt'!$L:$L,$M20,'sys inv movment rpt'!$N:$N,AM$1)</f>
        <v>0</v>
      </c>
      <c r="AN20" s="86">
        <f>SUMIFS('sys inv movment rpt'!$M:$M,'sys inv movment rpt'!$L:$L,$M20,'sys inv movment rpt'!$N:$N,AN$1)</f>
        <v>0</v>
      </c>
      <c r="AO20" s="86">
        <f>SUMIFS('sys inv movment rpt'!$M:$M,'sys inv movment rpt'!$L:$L,$M20,'sys inv movment rpt'!$N:$N,AO$1)</f>
        <v>0</v>
      </c>
      <c r="AP20" s="86">
        <f>SUMIFS('sys inv movment rpt'!$M:$M,'sys inv movment rpt'!$L:$L,$M20,'sys inv movment rpt'!$N:$N,AP$1)</f>
        <v>0</v>
      </c>
      <c r="AQ20" s="86">
        <f>SUMIFS('sys inv movment rpt'!$M:$M,'sys inv movment rpt'!$L:$L,$M20,'sys inv movment rpt'!$N:$N,AQ$1)</f>
        <v>0</v>
      </c>
      <c r="AR20" s="86">
        <f>SUMIFS('sys inv movment rpt'!$M:$M,'sys inv movment rpt'!$L:$L,$M20,'sys inv movment rpt'!$N:$N,AR$1)</f>
        <v>0</v>
      </c>
      <c r="AS20" s="86">
        <f>SUMIFS('sys inv movment rpt'!$M:$M,'sys inv movment rpt'!$L:$L,$M20,'sys inv movment rpt'!$N:$N,AS$1)</f>
        <v>0</v>
      </c>
      <c r="AT20" s="86">
        <f>SUMIFS('sys inv movment rpt'!$M:$M,'sys inv movment rpt'!$L:$L,$M20,'sys inv movment rpt'!$N:$N,AT$1)</f>
        <v>0</v>
      </c>
      <c r="AU20" s="86">
        <f>SUMIFS('sys inv movment rpt'!$M:$M,'sys inv movment rpt'!$L:$L,$M20,'sys inv movment rpt'!$N:$N,AU$1)</f>
        <v>0</v>
      </c>
      <c r="AV20" s="86">
        <f>SUMIFS('sys inv movment rpt'!$M:$M,'sys inv movment rpt'!$L:$L,$M20,'sys inv movment rpt'!$N:$N,AV$1)</f>
        <v>0</v>
      </c>
      <c r="AW20" s="87" t="str">
        <f>IFERROR(VLOOKUP(A20,'sys-backorder details'!E:U,17,0),"-")</f>
        <v>30 Days</v>
      </c>
      <c r="AX20" s="87" t="str">
        <f>IF(K20&gt;1,VLOOKUP(A20,'settings-routing'!A:I,9,0),"")</f>
        <v/>
      </c>
    </row>
    <row r="21" ht="12.75" hidden="1" customHeight="1">
      <c r="A21" s="50" t="s">
        <v>274</v>
      </c>
      <c r="B21" s="50" t="s">
        <v>275</v>
      </c>
      <c r="C21" s="50">
        <f t="shared" si="2"/>
        <v>17640</v>
      </c>
      <c r="D21" s="80">
        <f>SUMIF('Stocks 101-111'!$J:$J,'item dashboard'!A21,'Stocks 101-111'!K:K)</f>
        <v>17640</v>
      </c>
      <c r="E21" s="80">
        <f>SUMIF('Stocks 101-111'!$J:$J,'item dashboard'!A21,'Stocks 101-111'!$L:$L)</f>
        <v>0</v>
      </c>
      <c r="F21" s="81">
        <f t="shared" si="3"/>
        <v>0</v>
      </c>
      <c r="G21" s="82">
        <f t="shared" si="4"/>
        <v>0.02857142857</v>
      </c>
      <c r="H21" s="50">
        <f>SUMIFS('sys-backorder details'!$M:$M,'sys-backorder details'!$E:$E,'item dashboard'!A21,'sys-backorder details'!$V:$V,"")</f>
        <v>0</v>
      </c>
      <c r="I21" s="83">
        <f>SUMIF('settings-routing'!$I:$I,'item dashboard'!A21,'settings-routing'!$O:$O)</f>
        <v>0</v>
      </c>
      <c r="J21" s="50">
        <f>SUMIFS('sys-backorder details'!$M:$M,'sys-backorder details'!$E:$E,'item dashboard'!A21,'sys-backorder details'!$V:$V,"Call off")</f>
        <v>20768</v>
      </c>
      <c r="K21" s="84">
        <f t="shared" si="5"/>
        <v>-17640</v>
      </c>
      <c r="L21" s="84">
        <f>SUMIF('Production Plan'!$E:$E,'item dashboard'!A21,'Production Plan'!$N:$N)</f>
        <v>0</v>
      </c>
      <c r="M21" s="85" t="str">
        <f t="shared" si="1"/>
        <v>B-100STD17-W16-100 ml Nivea STD17 White Bottle</v>
      </c>
      <c r="N21" s="86">
        <f>SUMIFS('sys inv movment rpt'!$M:$M,'sys inv movment rpt'!$L:$L,$M21,'sys inv movment rpt'!$N:$N,N$1)</f>
        <v>0</v>
      </c>
      <c r="O21" s="86">
        <f>SUMIFS('sys inv movment rpt'!$M:$M,'sys inv movment rpt'!$L:$L,$M21,'sys inv movment rpt'!$N:$N,O$1)</f>
        <v>0</v>
      </c>
      <c r="P21" s="86">
        <f>SUMIFS('sys inv movment rpt'!$M:$M,'sys inv movment rpt'!$L:$L,$M21,'sys inv movment rpt'!$N:$N,P$1)</f>
        <v>0</v>
      </c>
      <c r="Q21" s="86">
        <f>SUMIFS('sys inv movment rpt'!$M:$M,'sys inv movment rpt'!$L:$L,$M21,'sys inv movment rpt'!$N:$N,Q$1)</f>
        <v>0</v>
      </c>
      <c r="R21" s="86">
        <f>SUMIFS('sys inv movment rpt'!$M:$M,'sys inv movment rpt'!$L:$L,$M21,'sys inv movment rpt'!$N:$N,R$1)</f>
        <v>0</v>
      </c>
      <c r="S21" s="86">
        <f>SUMIFS('sys inv movment rpt'!$M:$M,'sys inv movment rpt'!$L:$L,$M21,'sys inv movment rpt'!$N:$N,S$1)</f>
        <v>0</v>
      </c>
      <c r="T21" s="86">
        <f>SUMIFS('sys inv movment rpt'!$M:$M,'sys inv movment rpt'!$L:$L,$M21,'sys inv movment rpt'!$N:$N,T$1)</f>
        <v>0</v>
      </c>
      <c r="U21" s="86">
        <f>SUMIFS('sys inv movment rpt'!$M:$M,'sys inv movment rpt'!$L:$L,$M21,'sys inv movment rpt'!$N:$N,U$1)</f>
        <v>0</v>
      </c>
      <c r="V21" s="86">
        <f>SUMIFS('sys inv movment rpt'!$M:$M,'sys inv movment rpt'!$L:$L,$M21,'sys inv movment rpt'!$N:$N,V$1)</f>
        <v>0</v>
      </c>
      <c r="W21" s="86">
        <f>SUMIFS('sys inv movment rpt'!$M:$M,'sys inv movment rpt'!$L:$L,$M21,'sys inv movment rpt'!$N:$N,W$1)</f>
        <v>0</v>
      </c>
      <c r="X21" s="86">
        <f>SUMIFS('sys inv movment rpt'!$M:$M,'sys inv movment rpt'!$L:$L,$M21,'sys inv movment rpt'!$N:$N,X$1)</f>
        <v>0</v>
      </c>
      <c r="Y21" s="86">
        <f>SUMIFS('sys inv movment rpt'!$M:$M,'sys inv movment rpt'!$L:$L,$M21,'sys inv movment rpt'!$N:$N,Y$1)</f>
        <v>0</v>
      </c>
      <c r="Z21" s="86">
        <f>SUMIFS('sys inv movment rpt'!$M:$M,'sys inv movment rpt'!$L:$L,$M21,'sys inv movment rpt'!$N:$N,Z$1)</f>
        <v>0</v>
      </c>
      <c r="AA21" s="86">
        <f>SUMIFS('sys inv movment rpt'!$M:$M,'sys inv movment rpt'!$L:$L,$M21,'sys inv movment rpt'!$N:$N,AA$1)</f>
        <v>0</v>
      </c>
      <c r="AB21" s="86">
        <f>SUMIFS('sys inv movment rpt'!$M:$M,'sys inv movment rpt'!$L:$L,$M21,'sys inv movment rpt'!$N:$N,AB$1)</f>
        <v>0</v>
      </c>
      <c r="AC21" s="86">
        <f>SUMIFS('sys inv movment rpt'!$M:$M,'sys inv movment rpt'!$L:$L,$M21,'sys inv movment rpt'!$N:$N,AC$1)</f>
        <v>0</v>
      </c>
      <c r="AD21" s="86">
        <f>SUMIFS('sys inv movment rpt'!$M:$M,'sys inv movment rpt'!$L:$L,$M21,'sys inv movment rpt'!$N:$N,AD$1)</f>
        <v>0</v>
      </c>
      <c r="AE21" s="86">
        <f>SUMIFS('sys inv movment rpt'!$M:$M,'sys inv movment rpt'!$L:$L,$M21,'sys inv movment rpt'!$N:$N,AE$1)</f>
        <v>0</v>
      </c>
      <c r="AF21" s="86">
        <f>SUMIFS('sys inv movment rpt'!$M:$M,'sys inv movment rpt'!$L:$L,$M21,'sys inv movment rpt'!$N:$N,AF$1)</f>
        <v>0</v>
      </c>
      <c r="AG21" s="86">
        <f>SUMIFS('sys inv movment rpt'!$M:$M,'sys inv movment rpt'!$L:$L,$M21,'sys inv movment rpt'!$N:$N,AG$1)</f>
        <v>0</v>
      </c>
      <c r="AH21" s="86">
        <f>SUMIFS('sys inv movment rpt'!$M:$M,'sys inv movment rpt'!$L:$L,$M21,'sys inv movment rpt'!$N:$N,AH$1)</f>
        <v>0</v>
      </c>
      <c r="AI21" s="86">
        <f>SUMIFS('sys inv movment rpt'!$M:$M,'sys inv movment rpt'!$L:$L,$M21,'sys inv movment rpt'!$N:$N,AI$1)</f>
        <v>0</v>
      </c>
      <c r="AJ21" s="86">
        <f>SUMIFS('sys inv movment rpt'!$M:$M,'sys inv movment rpt'!$L:$L,$M21,'sys inv movment rpt'!$N:$N,AJ$1)</f>
        <v>14112</v>
      </c>
      <c r="AK21" s="86">
        <f>SUMIFS('sys inv movment rpt'!$M:$M,'sys inv movment rpt'!$L:$L,$M21,'sys inv movment rpt'!$N:$N,AK$1)</f>
        <v>0</v>
      </c>
      <c r="AL21" s="86">
        <f>SUMIFS('sys inv movment rpt'!$M:$M,'sys inv movment rpt'!$L:$L,$M21,'sys inv movment rpt'!$N:$N,AL$1)</f>
        <v>0</v>
      </c>
      <c r="AM21" s="86">
        <f>SUMIFS('sys inv movment rpt'!$M:$M,'sys inv movment rpt'!$L:$L,$M21,'sys inv movment rpt'!$N:$N,AM$1)</f>
        <v>0</v>
      </c>
      <c r="AN21" s="86">
        <f>SUMIFS('sys inv movment rpt'!$M:$M,'sys inv movment rpt'!$L:$L,$M21,'sys inv movment rpt'!$N:$N,AN$1)</f>
        <v>0</v>
      </c>
      <c r="AO21" s="86">
        <f>SUMIFS('sys inv movment rpt'!$M:$M,'sys inv movment rpt'!$L:$L,$M21,'sys inv movment rpt'!$N:$N,AO$1)</f>
        <v>0</v>
      </c>
      <c r="AP21" s="86">
        <f>SUMIFS('sys inv movment rpt'!$M:$M,'sys inv movment rpt'!$L:$L,$M21,'sys inv movment rpt'!$N:$N,AP$1)</f>
        <v>0</v>
      </c>
      <c r="AQ21" s="86">
        <f>SUMIFS('sys inv movment rpt'!$M:$M,'sys inv movment rpt'!$L:$L,$M21,'sys inv movment rpt'!$N:$N,AQ$1)</f>
        <v>0</v>
      </c>
      <c r="AR21" s="86">
        <f>SUMIFS('sys inv movment rpt'!$M:$M,'sys inv movment rpt'!$L:$L,$M21,'sys inv movment rpt'!$N:$N,AR$1)</f>
        <v>0</v>
      </c>
      <c r="AS21" s="86">
        <f>SUMIFS('sys inv movment rpt'!$M:$M,'sys inv movment rpt'!$L:$L,$M21,'sys inv movment rpt'!$N:$N,AS$1)</f>
        <v>0</v>
      </c>
      <c r="AT21" s="86">
        <f>SUMIFS('sys inv movment rpt'!$M:$M,'sys inv movment rpt'!$L:$L,$M21,'sys inv movment rpt'!$N:$N,AT$1)</f>
        <v>0</v>
      </c>
      <c r="AU21" s="86">
        <f>SUMIFS('sys inv movment rpt'!$M:$M,'sys inv movment rpt'!$L:$L,$M21,'sys inv movment rpt'!$N:$N,AU$1)</f>
        <v>0</v>
      </c>
      <c r="AV21" s="86">
        <f>SUMIFS('sys inv movment rpt'!$M:$M,'sys inv movment rpt'!$L:$L,$M21,'sys inv movment rpt'!$N:$N,AV$1)</f>
        <v>0</v>
      </c>
      <c r="AW21" s="87" t="str">
        <f>IFERROR(VLOOKUP(A21,'sys-backorder details'!E:U,17,0),"-")</f>
        <v>30 Days</v>
      </c>
      <c r="AX21" s="87" t="str">
        <f>IF(K21&gt;1,VLOOKUP(A21,'settings-routing'!A:I,9,0),"")</f>
        <v/>
      </c>
    </row>
    <row r="22" ht="12.75" hidden="1" customHeight="1">
      <c r="A22" s="50" t="s">
        <v>276</v>
      </c>
      <c r="B22" s="50" t="s">
        <v>277</v>
      </c>
      <c r="C22" s="50">
        <f t="shared" si="2"/>
        <v>0</v>
      </c>
      <c r="D22" s="80">
        <f>SUMIF('Stocks 101-111'!$J:$J,'item dashboard'!A22,'Stocks 101-111'!K:K)</f>
        <v>0</v>
      </c>
      <c r="E22" s="80">
        <f>SUMIF('Stocks 101-111'!$J:$J,'item dashboard'!A22,'Stocks 101-111'!$L:$L)</f>
        <v>0</v>
      </c>
      <c r="F22" s="81">
        <f t="shared" si="3"/>
        <v>0</v>
      </c>
      <c r="G22" s="82">
        <f t="shared" si="4"/>
        <v>0</v>
      </c>
      <c r="H22" s="50">
        <f>SUMIFS('sys-backorder details'!$M:$M,'sys-backorder details'!$E:$E,'item dashboard'!A22,'sys-backorder details'!$V:$V,"")</f>
        <v>0</v>
      </c>
      <c r="I22" s="83">
        <f>SUMIF('settings-routing'!$I:$I,'item dashboard'!A22,'settings-routing'!$O:$O)</f>
        <v>0</v>
      </c>
      <c r="J22" s="50">
        <f>SUMIFS('sys-backorder details'!$M:$M,'sys-backorder details'!$E:$E,'item dashboard'!A22,'sys-backorder details'!$V:$V,"Call off")</f>
        <v>0</v>
      </c>
      <c r="K22" s="84">
        <f t="shared" si="5"/>
        <v>0</v>
      </c>
      <c r="L22" s="84">
        <f>SUMIF('Production Plan'!$E:$E,'item dashboard'!A22,'Production Plan'!$N:$N)</f>
        <v>0</v>
      </c>
      <c r="M22" s="85" t="str">
        <f t="shared" si="1"/>
        <v>B-100SYLVA-W13-100 gm Sylva White Jar</v>
      </c>
      <c r="N22" s="86">
        <f>SUMIFS('sys inv movment rpt'!$M:$M,'sys inv movment rpt'!$L:$L,$M22,'sys inv movment rpt'!$N:$N,N$1)</f>
        <v>0</v>
      </c>
      <c r="O22" s="86">
        <f>SUMIFS('sys inv movment rpt'!$M:$M,'sys inv movment rpt'!$L:$L,$M22,'sys inv movment rpt'!$N:$N,O$1)</f>
        <v>0</v>
      </c>
      <c r="P22" s="86">
        <f>SUMIFS('sys inv movment rpt'!$M:$M,'sys inv movment rpt'!$L:$L,$M22,'sys inv movment rpt'!$N:$N,P$1)</f>
        <v>0</v>
      </c>
      <c r="Q22" s="86">
        <f>SUMIFS('sys inv movment rpt'!$M:$M,'sys inv movment rpt'!$L:$L,$M22,'sys inv movment rpt'!$N:$N,Q$1)</f>
        <v>0</v>
      </c>
      <c r="R22" s="86">
        <f>SUMIFS('sys inv movment rpt'!$M:$M,'sys inv movment rpt'!$L:$L,$M22,'sys inv movment rpt'!$N:$N,R$1)</f>
        <v>0</v>
      </c>
      <c r="S22" s="86">
        <f>SUMIFS('sys inv movment rpt'!$M:$M,'sys inv movment rpt'!$L:$L,$M22,'sys inv movment rpt'!$N:$N,S$1)</f>
        <v>0</v>
      </c>
      <c r="T22" s="86">
        <f>SUMIFS('sys inv movment rpt'!$M:$M,'sys inv movment rpt'!$L:$L,$M22,'sys inv movment rpt'!$N:$N,T$1)</f>
        <v>0</v>
      </c>
      <c r="U22" s="86">
        <f>SUMIFS('sys inv movment rpt'!$M:$M,'sys inv movment rpt'!$L:$L,$M22,'sys inv movment rpt'!$N:$N,U$1)</f>
        <v>0</v>
      </c>
      <c r="V22" s="86">
        <f>SUMIFS('sys inv movment rpt'!$M:$M,'sys inv movment rpt'!$L:$L,$M22,'sys inv movment rpt'!$N:$N,V$1)</f>
        <v>0</v>
      </c>
      <c r="W22" s="86">
        <f>SUMIFS('sys inv movment rpt'!$M:$M,'sys inv movment rpt'!$L:$L,$M22,'sys inv movment rpt'!$N:$N,W$1)</f>
        <v>0</v>
      </c>
      <c r="X22" s="86">
        <f>SUMIFS('sys inv movment rpt'!$M:$M,'sys inv movment rpt'!$L:$L,$M22,'sys inv movment rpt'!$N:$N,X$1)</f>
        <v>0</v>
      </c>
      <c r="Y22" s="86">
        <f>SUMIFS('sys inv movment rpt'!$M:$M,'sys inv movment rpt'!$L:$L,$M22,'sys inv movment rpt'!$N:$N,Y$1)</f>
        <v>0</v>
      </c>
      <c r="Z22" s="86">
        <f>SUMIFS('sys inv movment rpt'!$M:$M,'sys inv movment rpt'!$L:$L,$M22,'sys inv movment rpt'!$N:$N,Z$1)</f>
        <v>0</v>
      </c>
      <c r="AA22" s="86">
        <f>SUMIFS('sys inv movment rpt'!$M:$M,'sys inv movment rpt'!$L:$L,$M22,'sys inv movment rpt'!$N:$N,AA$1)</f>
        <v>0</v>
      </c>
      <c r="AB22" s="86">
        <f>SUMIFS('sys inv movment rpt'!$M:$M,'sys inv movment rpt'!$L:$L,$M22,'sys inv movment rpt'!$N:$N,AB$1)</f>
        <v>0</v>
      </c>
      <c r="AC22" s="86">
        <f>SUMIFS('sys inv movment rpt'!$M:$M,'sys inv movment rpt'!$L:$L,$M22,'sys inv movment rpt'!$N:$N,AC$1)</f>
        <v>0</v>
      </c>
      <c r="AD22" s="86">
        <f>SUMIFS('sys inv movment rpt'!$M:$M,'sys inv movment rpt'!$L:$L,$M22,'sys inv movment rpt'!$N:$N,AD$1)</f>
        <v>0</v>
      </c>
      <c r="AE22" s="86">
        <f>SUMIFS('sys inv movment rpt'!$M:$M,'sys inv movment rpt'!$L:$L,$M22,'sys inv movment rpt'!$N:$N,AE$1)</f>
        <v>0</v>
      </c>
      <c r="AF22" s="86">
        <f>SUMIFS('sys inv movment rpt'!$M:$M,'sys inv movment rpt'!$L:$L,$M22,'sys inv movment rpt'!$N:$N,AF$1)</f>
        <v>0</v>
      </c>
      <c r="AG22" s="86">
        <f>SUMIFS('sys inv movment rpt'!$M:$M,'sys inv movment rpt'!$L:$L,$M22,'sys inv movment rpt'!$N:$N,AG$1)</f>
        <v>0</v>
      </c>
      <c r="AH22" s="86">
        <f>SUMIFS('sys inv movment rpt'!$M:$M,'sys inv movment rpt'!$L:$L,$M22,'sys inv movment rpt'!$N:$N,AH$1)</f>
        <v>0</v>
      </c>
      <c r="AI22" s="86">
        <f>SUMIFS('sys inv movment rpt'!$M:$M,'sys inv movment rpt'!$L:$L,$M22,'sys inv movment rpt'!$N:$N,AI$1)</f>
        <v>0</v>
      </c>
      <c r="AJ22" s="86">
        <f>SUMIFS('sys inv movment rpt'!$M:$M,'sys inv movment rpt'!$L:$L,$M22,'sys inv movment rpt'!$N:$N,AJ$1)</f>
        <v>0</v>
      </c>
      <c r="AK22" s="86">
        <f>SUMIFS('sys inv movment rpt'!$M:$M,'sys inv movment rpt'!$L:$L,$M22,'sys inv movment rpt'!$N:$N,AK$1)</f>
        <v>0</v>
      </c>
      <c r="AL22" s="86">
        <f>SUMIFS('sys inv movment rpt'!$M:$M,'sys inv movment rpt'!$L:$L,$M22,'sys inv movment rpt'!$N:$N,AL$1)</f>
        <v>0</v>
      </c>
      <c r="AM22" s="86">
        <f>SUMIFS('sys inv movment rpt'!$M:$M,'sys inv movment rpt'!$L:$L,$M22,'sys inv movment rpt'!$N:$N,AM$1)</f>
        <v>0</v>
      </c>
      <c r="AN22" s="86">
        <f>SUMIFS('sys inv movment rpt'!$M:$M,'sys inv movment rpt'!$L:$L,$M22,'sys inv movment rpt'!$N:$N,AN$1)</f>
        <v>0</v>
      </c>
      <c r="AO22" s="86">
        <f>SUMIFS('sys inv movment rpt'!$M:$M,'sys inv movment rpt'!$L:$L,$M22,'sys inv movment rpt'!$N:$N,AO$1)</f>
        <v>0</v>
      </c>
      <c r="AP22" s="86">
        <f>SUMIFS('sys inv movment rpt'!$M:$M,'sys inv movment rpt'!$L:$L,$M22,'sys inv movment rpt'!$N:$N,AP$1)</f>
        <v>0</v>
      </c>
      <c r="AQ22" s="86">
        <f>SUMIFS('sys inv movment rpt'!$M:$M,'sys inv movment rpt'!$L:$L,$M22,'sys inv movment rpt'!$N:$N,AQ$1)</f>
        <v>0</v>
      </c>
      <c r="AR22" s="86">
        <f>SUMIFS('sys inv movment rpt'!$M:$M,'sys inv movment rpt'!$L:$L,$M22,'sys inv movment rpt'!$N:$N,AR$1)</f>
        <v>0</v>
      </c>
      <c r="AS22" s="86">
        <f>SUMIFS('sys inv movment rpt'!$M:$M,'sys inv movment rpt'!$L:$L,$M22,'sys inv movment rpt'!$N:$N,AS$1)</f>
        <v>0</v>
      </c>
      <c r="AT22" s="86">
        <f>SUMIFS('sys inv movment rpt'!$M:$M,'sys inv movment rpt'!$L:$L,$M22,'sys inv movment rpt'!$N:$N,AT$1)</f>
        <v>0</v>
      </c>
      <c r="AU22" s="86">
        <f>SUMIFS('sys inv movment rpt'!$M:$M,'sys inv movment rpt'!$L:$L,$M22,'sys inv movment rpt'!$N:$N,AU$1)</f>
        <v>0</v>
      </c>
      <c r="AV22" s="86">
        <f>SUMIFS('sys inv movment rpt'!$M:$M,'sys inv movment rpt'!$L:$L,$M22,'sys inv movment rpt'!$N:$N,AV$1)</f>
        <v>0</v>
      </c>
      <c r="AW22" s="87" t="str">
        <f>IFERROR(VLOOKUP(A22,'sys-backorder details'!E:U,17,0),"-")</f>
        <v>-</v>
      </c>
      <c r="AX22" s="87" t="str">
        <f>IF(K22&gt;1,VLOOKUP(A22,'settings-routing'!A:I,9,0),"")</f>
        <v/>
      </c>
    </row>
    <row r="23" ht="12.75" hidden="1" customHeight="1">
      <c r="A23" s="50" t="s">
        <v>278</v>
      </c>
      <c r="B23" s="50" t="s">
        <v>279</v>
      </c>
      <c r="C23" s="50">
        <f t="shared" si="2"/>
        <v>0</v>
      </c>
      <c r="D23" s="80">
        <f>SUMIF('Stocks 101-111'!$J:$J,'item dashboard'!A23,'Stocks 101-111'!K:K)</f>
        <v>0</v>
      </c>
      <c r="E23" s="80">
        <f>SUMIF('Stocks 101-111'!$J:$J,'item dashboard'!A23,'Stocks 101-111'!$L:$L)</f>
        <v>0</v>
      </c>
      <c r="F23" s="81">
        <f t="shared" si="3"/>
        <v>0</v>
      </c>
      <c r="G23" s="82">
        <f t="shared" si="4"/>
        <v>0</v>
      </c>
      <c r="H23" s="50">
        <f>SUMIFS('sys-backorder details'!$M:$M,'sys-backorder details'!$E:$E,'item dashboard'!A23,'sys-backorder details'!$V:$V,"")</f>
        <v>0</v>
      </c>
      <c r="I23" s="83">
        <f>SUMIF('settings-routing'!$I:$I,'item dashboard'!A23,'settings-routing'!$O:$O)</f>
        <v>0</v>
      </c>
      <c r="J23" s="50">
        <f>SUMIFS('sys-backorder details'!$M:$M,'sys-backorder details'!$E:$E,'item dashboard'!A23,'sys-backorder details'!$V:$V,"Call off")</f>
        <v>0</v>
      </c>
      <c r="K23" s="84">
        <f t="shared" si="5"/>
        <v>0</v>
      </c>
      <c r="L23" s="84">
        <f>SUMIF('Production Plan'!$E:$E,'item dashboard'!A23,'Production Plan'!$N:$N)</f>
        <v>0</v>
      </c>
      <c r="M23" s="85" t="str">
        <f t="shared" si="1"/>
        <v>B-100UNIQUE-W17-100 ml White Unique Bottle</v>
      </c>
      <c r="N23" s="86">
        <f>SUMIFS('sys inv movment rpt'!$M:$M,'sys inv movment rpt'!$L:$L,$M23,'sys inv movment rpt'!$N:$N,N$1)</f>
        <v>0</v>
      </c>
      <c r="O23" s="86">
        <f>SUMIFS('sys inv movment rpt'!$M:$M,'sys inv movment rpt'!$L:$L,$M23,'sys inv movment rpt'!$N:$N,O$1)</f>
        <v>0</v>
      </c>
      <c r="P23" s="86">
        <f>SUMIFS('sys inv movment rpt'!$M:$M,'sys inv movment rpt'!$L:$L,$M23,'sys inv movment rpt'!$N:$N,P$1)</f>
        <v>0</v>
      </c>
      <c r="Q23" s="86">
        <f>SUMIFS('sys inv movment rpt'!$M:$M,'sys inv movment rpt'!$L:$L,$M23,'sys inv movment rpt'!$N:$N,Q$1)</f>
        <v>0</v>
      </c>
      <c r="R23" s="86">
        <f>SUMIFS('sys inv movment rpt'!$M:$M,'sys inv movment rpt'!$L:$L,$M23,'sys inv movment rpt'!$N:$N,R$1)</f>
        <v>0</v>
      </c>
      <c r="S23" s="86">
        <f>SUMIFS('sys inv movment rpt'!$M:$M,'sys inv movment rpt'!$L:$L,$M23,'sys inv movment rpt'!$N:$N,S$1)</f>
        <v>0</v>
      </c>
      <c r="T23" s="86">
        <f>SUMIFS('sys inv movment rpt'!$M:$M,'sys inv movment rpt'!$L:$L,$M23,'sys inv movment rpt'!$N:$N,T$1)</f>
        <v>0</v>
      </c>
      <c r="U23" s="86">
        <f>SUMIFS('sys inv movment rpt'!$M:$M,'sys inv movment rpt'!$L:$L,$M23,'sys inv movment rpt'!$N:$N,U$1)</f>
        <v>0</v>
      </c>
      <c r="V23" s="86">
        <f>SUMIFS('sys inv movment rpt'!$M:$M,'sys inv movment rpt'!$L:$L,$M23,'sys inv movment rpt'!$N:$N,V$1)</f>
        <v>0</v>
      </c>
      <c r="W23" s="86">
        <f>SUMIFS('sys inv movment rpt'!$M:$M,'sys inv movment rpt'!$L:$L,$M23,'sys inv movment rpt'!$N:$N,W$1)</f>
        <v>0</v>
      </c>
      <c r="X23" s="86">
        <f>SUMIFS('sys inv movment rpt'!$M:$M,'sys inv movment rpt'!$L:$L,$M23,'sys inv movment rpt'!$N:$N,X$1)</f>
        <v>0</v>
      </c>
      <c r="Y23" s="86">
        <f>SUMIFS('sys inv movment rpt'!$M:$M,'sys inv movment rpt'!$L:$L,$M23,'sys inv movment rpt'!$N:$N,Y$1)</f>
        <v>0</v>
      </c>
      <c r="Z23" s="86">
        <f>SUMIFS('sys inv movment rpt'!$M:$M,'sys inv movment rpt'!$L:$L,$M23,'sys inv movment rpt'!$N:$N,Z$1)</f>
        <v>0</v>
      </c>
      <c r="AA23" s="86">
        <f>SUMIFS('sys inv movment rpt'!$M:$M,'sys inv movment rpt'!$L:$L,$M23,'sys inv movment rpt'!$N:$N,AA$1)</f>
        <v>0</v>
      </c>
      <c r="AB23" s="86">
        <f>SUMIFS('sys inv movment rpt'!$M:$M,'sys inv movment rpt'!$L:$L,$M23,'sys inv movment rpt'!$N:$N,AB$1)</f>
        <v>0</v>
      </c>
      <c r="AC23" s="86">
        <f>SUMIFS('sys inv movment rpt'!$M:$M,'sys inv movment rpt'!$L:$L,$M23,'sys inv movment rpt'!$N:$N,AC$1)</f>
        <v>0</v>
      </c>
      <c r="AD23" s="86">
        <f>SUMIFS('sys inv movment rpt'!$M:$M,'sys inv movment rpt'!$L:$L,$M23,'sys inv movment rpt'!$N:$N,AD$1)</f>
        <v>0</v>
      </c>
      <c r="AE23" s="86">
        <f>SUMIFS('sys inv movment rpt'!$M:$M,'sys inv movment rpt'!$L:$L,$M23,'sys inv movment rpt'!$N:$N,AE$1)</f>
        <v>0</v>
      </c>
      <c r="AF23" s="86">
        <f>SUMIFS('sys inv movment rpt'!$M:$M,'sys inv movment rpt'!$L:$L,$M23,'sys inv movment rpt'!$N:$N,AF$1)</f>
        <v>0</v>
      </c>
      <c r="AG23" s="86">
        <f>SUMIFS('sys inv movment rpt'!$M:$M,'sys inv movment rpt'!$L:$L,$M23,'sys inv movment rpt'!$N:$N,AG$1)</f>
        <v>0</v>
      </c>
      <c r="AH23" s="86">
        <f>SUMIFS('sys inv movment rpt'!$M:$M,'sys inv movment rpt'!$L:$L,$M23,'sys inv movment rpt'!$N:$N,AH$1)</f>
        <v>0</v>
      </c>
      <c r="AI23" s="86">
        <f>SUMIFS('sys inv movment rpt'!$M:$M,'sys inv movment rpt'!$L:$L,$M23,'sys inv movment rpt'!$N:$N,AI$1)</f>
        <v>0</v>
      </c>
      <c r="AJ23" s="86">
        <f>SUMIFS('sys inv movment rpt'!$M:$M,'sys inv movment rpt'!$L:$L,$M23,'sys inv movment rpt'!$N:$N,AJ$1)</f>
        <v>0</v>
      </c>
      <c r="AK23" s="86">
        <f>SUMIFS('sys inv movment rpt'!$M:$M,'sys inv movment rpt'!$L:$L,$M23,'sys inv movment rpt'!$N:$N,AK$1)</f>
        <v>0</v>
      </c>
      <c r="AL23" s="86">
        <f>SUMIFS('sys inv movment rpt'!$M:$M,'sys inv movment rpt'!$L:$L,$M23,'sys inv movment rpt'!$N:$N,AL$1)</f>
        <v>0</v>
      </c>
      <c r="AM23" s="86">
        <f>SUMIFS('sys inv movment rpt'!$M:$M,'sys inv movment rpt'!$L:$L,$M23,'sys inv movment rpt'!$N:$N,AM$1)</f>
        <v>0</v>
      </c>
      <c r="AN23" s="86">
        <f>SUMIFS('sys inv movment rpt'!$M:$M,'sys inv movment rpt'!$L:$L,$M23,'sys inv movment rpt'!$N:$N,AN$1)</f>
        <v>0</v>
      </c>
      <c r="AO23" s="86">
        <f>SUMIFS('sys inv movment rpt'!$M:$M,'sys inv movment rpt'!$L:$L,$M23,'sys inv movment rpt'!$N:$N,AO$1)</f>
        <v>0</v>
      </c>
      <c r="AP23" s="86">
        <f>SUMIFS('sys inv movment rpt'!$M:$M,'sys inv movment rpt'!$L:$L,$M23,'sys inv movment rpt'!$N:$N,AP$1)</f>
        <v>0</v>
      </c>
      <c r="AQ23" s="86">
        <f>SUMIFS('sys inv movment rpt'!$M:$M,'sys inv movment rpt'!$L:$L,$M23,'sys inv movment rpt'!$N:$N,AQ$1)</f>
        <v>0</v>
      </c>
      <c r="AR23" s="86">
        <f>SUMIFS('sys inv movment rpt'!$M:$M,'sys inv movment rpt'!$L:$L,$M23,'sys inv movment rpt'!$N:$N,AR$1)</f>
        <v>0</v>
      </c>
      <c r="AS23" s="86">
        <f>SUMIFS('sys inv movment rpt'!$M:$M,'sys inv movment rpt'!$L:$L,$M23,'sys inv movment rpt'!$N:$N,AS$1)</f>
        <v>0</v>
      </c>
      <c r="AT23" s="86">
        <f>SUMIFS('sys inv movment rpt'!$M:$M,'sys inv movment rpt'!$L:$L,$M23,'sys inv movment rpt'!$N:$N,AT$1)</f>
        <v>0</v>
      </c>
      <c r="AU23" s="86">
        <f>SUMIFS('sys inv movment rpt'!$M:$M,'sys inv movment rpt'!$L:$L,$M23,'sys inv movment rpt'!$N:$N,AU$1)</f>
        <v>0</v>
      </c>
      <c r="AV23" s="86">
        <f>SUMIFS('sys inv movment rpt'!$M:$M,'sys inv movment rpt'!$L:$L,$M23,'sys inv movment rpt'!$N:$N,AV$1)</f>
        <v>0</v>
      </c>
      <c r="AW23" s="87" t="str">
        <f>IFERROR(VLOOKUP(A23,'sys-backorder details'!E:U,17,0),"-")</f>
        <v>-</v>
      </c>
      <c r="AX23" s="87" t="str">
        <f>IF(K23&gt;1,VLOOKUP(A23,'settings-routing'!A:I,9,0),"")</f>
        <v/>
      </c>
    </row>
    <row r="24" ht="12.75" hidden="1" customHeight="1">
      <c r="A24" s="50" t="s">
        <v>280</v>
      </c>
      <c r="B24" s="50" t="s">
        <v>281</v>
      </c>
      <c r="C24" s="50">
        <f t="shared" si="2"/>
        <v>0</v>
      </c>
      <c r="D24" s="80">
        <f>SUMIF('Stocks 101-111'!$J:$J,'item dashboard'!A24,'Stocks 101-111'!K:K)</f>
        <v>0</v>
      </c>
      <c r="E24" s="80">
        <f>SUMIF('Stocks 101-111'!$J:$J,'item dashboard'!A24,'Stocks 101-111'!$L:$L)</f>
        <v>0</v>
      </c>
      <c r="F24" s="81">
        <f t="shared" si="3"/>
        <v>0</v>
      </c>
      <c r="G24" s="82">
        <f t="shared" si="4"/>
        <v>0.1142857143</v>
      </c>
      <c r="H24" s="50">
        <f>SUMIFS('sys-backorder details'!$M:$M,'sys-backorder details'!$E:$E,'item dashboard'!A24,'sys-backorder details'!$V:$V,"")</f>
        <v>0</v>
      </c>
      <c r="I24" s="83">
        <f>SUMIF('settings-routing'!$I:$I,'item dashboard'!A24,'settings-routing'!$O:$O)</f>
        <v>0</v>
      </c>
      <c r="J24" s="50">
        <f>SUMIFS('sys-backorder details'!$M:$M,'sys-backorder details'!$E:$E,'item dashboard'!A24,'sys-backorder details'!$V:$V,"Call off")</f>
        <v>0</v>
      </c>
      <c r="K24" s="84">
        <f t="shared" si="5"/>
        <v>0</v>
      </c>
      <c r="L24" s="84">
        <f>SUMIF('Production Plan'!$E:$E,'item dashboard'!A24,'Production Plan'!$N:$N)</f>
        <v>0</v>
      </c>
      <c r="M24" s="85" t="str">
        <f t="shared" si="1"/>
        <v>B-100VC-N23-100 ml Bottle Only</v>
      </c>
      <c r="N24" s="86">
        <f>SUMIFS('sys inv movment rpt'!$M:$M,'sys inv movment rpt'!$L:$L,$M24,'sys inv movment rpt'!$N:$N,N$1)</f>
        <v>0</v>
      </c>
      <c r="O24" s="86">
        <f>SUMIFS('sys inv movment rpt'!$M:$M,'sys inv movment rpt'!$L:$L,$M24,'sys inv movment rpt'!$N:$N,O$1)</f>
        <v>0</v>
      </c>
      <c r="P24" s="86">
        <f>SUMIFS('sys inv movment rpt'!$M:$M,'sys inv movment rpt'!$L:$L,$M24,'sys inv movment rpt'!$N:$N,P$1)</f>
        <v>0</v>
      </c>
      <c r="Q24" s="86">
        <f>SUMIFS('sys inv movment rpt'!$M:$M,'sys inv movment rpt'!$L:$L,$M24,'sys inv movment rpt'!$N:$N,Q$1)</f>
        <v>0</v>
      </c>
      <c r="R24" s="86">
        <f>SUMIFS('sys inv movment rpt'!$M:$M,'sys inv movment rpt'!$L:$L,$M24,'sys inv movment rpt'!$N:$N,R$1)</f>
        <v>4800</v>
      </c>
      <c r="S24" s="86">
        <f>SUMIFS('sys inv movment rpt'!$M:$M,'sys inv movment rpt'!$L:$L,$M24,'sys inv movment rpt'!$N:$N,S$1)</f>
        <v>0</v>
      </c>
      <c r="T24" s="86">
        <f>SUMIFS('sys inv movment rpt'!$M:$M,'sys inv movment rpt'!$L:$L,$M24,'sys inv movment rpt'!$N:$N,T$1)</f>
        <v>0</v>
      </c>
      <c r="U24" s="86">
        <f>SUMIFS('sys inv movment rpt'!$M:$M,'sys inv movment rpt'!$L:$L,$M24,'sys inv movment rpt'!$N:$N,U$1)</f>
        <v>0</v>
      </c>
      <c r="V24" s="86">
        <f>SUMIFS('sys inv movment rpt'!$M:$M,'sys inv movment rpt'!$L:$L,$M24,'sys inv movment rpt'!$N:$N,V$1)</f>
        <v>0</v>
      </c>
      <c r="W24" s="86">
        <f>SUMIFS('sys inv movment rpt'!$M:$M,'sys inv movment rpt'!$L:$L,$M24,'sys inv movment rpt'!$N:$N,W$1)</f>
        <v>1800</v>
      </c>
      <c r="X24" s="86">
        <f>SUMIFS('sys inv movment rpt'!$M:$M,'sys inv movment rpt'!$L:$L,$M24,'sys inv movment rpt'!$N:$N,X$1)</f>
        <v>0</v>
      </c>
      <c r="Y24" s="86">
        <f>SUMIFS('sys inv movment rpt'!$M:$M,'sys inv movment rpt'!$L:$L,$M24,'sys inv movment rpt'!$N:$N,Y$1)</f>
        <v>0</v>
      </c>
      <c r="Z24" s="86">
        <f>SUMIFS('sys inv movment rpt'!$M:$M,'sys inv movment rpt'!$L:$L,$M24,'sys inv movment rpt'!$N:$N,Z$1)</f>
        <v>0</v>
      </c>
      <c r="AA24" s="86">
        <f>SUMIFS('sys inv movment rpt'!$M:$M,'sys inv movment rpt'!$L:$L,$M24,'sys inv movment rpt'!$N:$N,AA$1)</f>
        <v>4800</v>
      </c>
      <c r="AB24" s="86">
        <f>SUMIFS('sys inv movment rpt'!$M:$M,'sys inv movment rpt'!$L:$L,$M24,'sys inv movment rpt'!$N:$N,AB$1)</f>
        <v>0</v>
      </c>
      <c r="AC24" s="86">
        <f>SUMIFS('sys inv movment rpt'!$M:$M,'sys inv movment rpt'!$L:$L,$M24,'sys inv movment rpt'!$N:$N,AC$1)</f>
        <v>0</v>
      </c>
      <c r="AD24" s="86">
        <f>SUMIFS('sys inv movment rpt'!$M:$M,'sys inv movment rpt'!$L:$L,$M24,'sys inv movment rpt'!$N:$N,AD$1)</f>
        <v>0</v>
      </c>
      <c r="AE24" s="86">
        <f>SUMIFS('sys inv movment rpt'!$M:$M,'sys inv movment rpt'!$L:$L,$M24,'sys inv movment rpt'!$N:$N,AE$1)</f>
        <v>0</v>
      </c>
      <c r="AF24" s="86">
        <f>SUMIFS('sys inv movment rpt'!$M:$M,'sys inv movment rpt'!$L:$L,$M24,'sys inv movment rpt'!$N:$N,AF$1)</f>
        <v>0</v>
      </c>
      <c r="AG24" s="86">
        <f>SUMIFS('sys inv movment rpt'!$M:$M,'sys inv movment rpt'!$L:$L,$M24,'sys inv movment rpt'!$N:$N,AG$1)</f>
        <v>0</v>
      </c>
      <c r="AH24" s="86">
        <f>SUMIFS('sys inv movment rpt'!$M:$M,'sys inv movment rpt'!$L:$L,$M24,'sys inv movment rpt'!$N:$N,AH$1)</f>
        <v>0</v>
      </c>
      <c r="AI24" s="86">
        <f>SUMIFS('sys inv movment rpt'!$M:$M,'sys inv movment rpt'!$L:$L,$M24,'sys inv movment rpt'!$N:$N,AI$1)</f>
        <v>0</v>
      </c>
      <c r="AJ24" s="86">
        <f>SUMIFS('sys inv movment rpt'!$M:$M,'sys inv movment rpt'!$L:$L,$M24,'sys inv movment rpt'!$N:$N,AJ$1)</f>
        <v>0</v>
      </c>
      <c r="AK24" s="86">
        <f>SUMIFS('sys inv movment rpt'!$M:$M,'sys inv movment rpt'!$L:$L,$M24,'sys inv movment rpt'!$N:$N,AK$1)</f>
        <v>0</v>
      </c>
      <c r="AL24" s="86">
        <f>SUMIFS('sys inv movment rpt'!$M:$M,'sys inv movment rpt'!$L:$L,$M24,'sys inv movment rpt'!$N:$N,AL$1)</f>
        <v>0</v>
      </c>
      <c r="AM24" s="86">
        <f>SUMIFS('sys inv movment rpt'!$M:$M,'sys inv movment rpt'!$L:$L,$M24,'sys inv movment rpt'!$N:$N,AM$1)</f>
        <v>0</v>
      </c>
      <c r="AN24" s="86">
        <f>SUMIFS('sys inv movment rpt'!$M:$M,'sys inv movment rpt'!$L:$L,$M24,'sys inv movment rpt'!$N:$N,AN$1)</f>
        <v>11400</v>
      </c>
      <c r="AO24" s="86">
        <f>SUMIFS('sys inv movment rpt'!$M:$M,'sys inv movment rpt'!$L:$L,$M24,'sys inv movment rpt'!$N:$N,AO$1)</f>
        <v>0</v>
      </c>
      <c r="AP24" s="86">
        <f>SUMIFS('sys inv movment rpt'!$M:$M,'sys inv movment rpt'!$L:$L,$M24,'sys inv movment rpt'!$N:$N,AP$1)</f>
        <v>0</v>
      </c>
      <c r="AQ24" s="86">
        <f>SUMIFS('sys inv movment rpt'!$M:$M,'sys inv movment rpt'!$L:$L,$M24,'sys inv movment rpt'!$N:$N,AQ$1)</f>
        <v>0</v>
      </c>
      <c r="AR24" s="86">
        <f>SUMIFS('sys inv movment rpt'!$M:$M,'sys inv movment rpt'!$L:$L,$M24,'sys inv movment rpt'!$N:$N,AR$1)</f>
        <v>0</v>
      </c>
      <c r="AS24" s="86">
        <f>SUMIFS('sys inv movment rpt'!$M:$M,'sys inv movment rpt'!$L:$L,$M24,'sys inv movment rpt'!$N:$N,AS$1)</f>
        <v>0</v>
      </c>
      <c r="AT24" s="86">
        <f>SUMIFS('sys inv movment rpt'!$M:$M,'sys inv movment rpt'!$L:$L,$M24,'sys inv movment rpt'!$N:$N,AT$1)</f>
        <v>0</v>
      </c>
      <c r="AU24" s="86">
        <f>SUMIFS('sys inv movment rpt'!$M:$M,'sys inv movment rpt'!$L:$L,$M24,'sys inv movment rpt'!$N:$N,AU$1)</f>
        <v>0</v>
      </c>
      <c r="AV24" s="86">
        <f>SUMIFS('sys inv movment rpt'!$M:$M,'sys inv movment rpt'!$L:$L,$M24,'sys inv movment rpt'!$N:$N,AV$1)</f>
        <v>0</v>
      </c>
      <c r="AW24" s="87" t="str">
        <f>IFERROR(VLOOKUP(A24,'sys-backorder details'!E:U,17,0),"-")</f>
        <v>-</v>
      </c>
      <c r="AX24" s="87" t="str">
        <f>IF(K24&gt;1,VLOOKUP(A24,'settings-routing'!A:I,9,0),"")</f>
        <v/>
      </c>
    </row>
    <row r="25" ht="12.75" hidden="1" customHeight="1">
      <c r="A25" s="28" t="s">
        <v>282</v>
      </c>
      <c r="B25" s="28" t="s">
        <v>283</v>
      </c>
      <c r="C25" s="50">
        <f t="shared" si="2"/>
        <v>0</v>
      </c>
      <c r="D25" s="80">
        <f>SUMIF('Stocks 101-111'!$J:$J,'item dashboard'!A25,'Stocks 101-111'!K:K)</f>
        <v>0</v>
      </c>
      <c r="E25" s="80">
        <f>SUMIF('Stocks 101-111'!$J:$J,'item dashboard'!A25,'Stocks 101-111'!$L:$L)</f>
        <v>0</v>
      </c>
      <c r="F25" s="81">
        <f t="shared" si="3"/>
        <v>0</v>
      </c>
      <c r="G25" s="82">
        <f t="shared" si="4"/>
        <v>0</v>
      </c>
      <c r="H25" s="50">
        <f>SUMIFS('sys-backorder details'!$M:$M,'sys-backorder details'!$E:$E,'item dashboard'!A25,'sys-backorder details'!$V:$V,"")</f>
        <v>0</v>
      </c>
      <c r="I25" s="83">
        <f>SUMIF('settings-routing'!$I:$I,'item dashboard'!A25,'settings-routing'!$O:$O)</f>
        <v>0</v>
      </c>
      <c r="J25" s="50">
        <f>SUMIFS('sys-backorder details'!$M:$M,'sys-backorder details'!$E:$E,'item dashboard'!A25,'sys-backorder details'!$V:$V,"Call off")</f>
        <v>0</v>
      </c>
      <c r="K25" s="84">
        <f t="shared" si="5"/>
        <v>0</v>
      </c>
      <c r="L25" s="84">
        <f>SUMIF('Production Plan'!$E:$E,'item dashboard'!A25,'Production Plan'!$N:$N)</f>
        <v>0</v>
      </c>
      <c r="M25" s="85" t="str">
        <f t="shared" si="1"/>
        <v>B-10SYLVA-W3.8-10 gm Sylva White jar</v>
      </c>
      <c r="N25" s="86">
        <f>SUMIFS('sys inv movment rpt'!$M:$M,'sys inv movment rpt'!$L:$L,$M25,'sys inv movment rpt'!$N:$N,N$1)</f>
        <v>0</v>
      </c>
      <c r="O25" s="86">
        <f>SUMIFS('sys inv movment rpt'!$M:$M,'sys inv movment rpt'!$L:$L,$M25,'sys inv movment rpt'!$N:$N,O$1)</f>
        <v>0</v>
      </c>
      <c r="P25" s="86">
        <f>SUMIFS('sys inv movment rpt'!$M:$M,'sys inv movment rpt'!$L:$L,$M25,'sys inv movment rpt'!$N:$N,P$1)</f>
        <v>0</v>
      </c>
      <c r="Q25" s="86">
        <f>SUMIFS('sys inv movment rpt'!$M:$M,'sys inv movment rpt'!$L:$L,$M25,'sys inv movment rpt'!$N:$N,Q$1)</f>
        <v>0</v>
      </c>
      <c r="R25" s="86">
        <f>SUMIFS('sys inv movment rpt'!$M:$M,'sys inv movment rpt'!$L:$L,$M25,'sys inv movment rpt'!$N:$N,R$1)</f>
        <v>0</v>
      </c>
      <c r="S25" s="86">
        <f>SUMIFS('sys inv movment rpt'!$M:$M,'sys inv movment rpt'!$L:$L,$M25,'sys inv movment rpt'!$N:$N,S$1)</f>
        <v>0</v>
      </c>
      <c r="T25" s="86">
        <f>SUMIFS('sys inv movment rpt'!$M:$M,'sys inv movment rpt'!$L:$L,$M25,'sys inv movment rpt'!$N:$N,T$1)</f>
        <v>0</v>
      </c>
      <c r="U25" s="86">
        <f>SUMIFS('sys inv movment rpt'!$M:$M,'sys inv movment rpt'!$L:$L,$M25,'sys inv movment rpt'!$N:$N,U$1)</f>
        <v>0</v>
      </c>
      <c r="V25" s="86">
        <f>SUMIFS('sys inv movment rpt'!$M:$M,'sys inv movment rpt'!$L:$L,$M25,'sys inv movment rpt'!$N:$N,V$1)</f>
        <v>0</v>
      </c>
      <c r="W25" s="86">
        <f>SUMIFS('sys inv movment rpt'!$M:$M,'sys inv movment rpt'!$L:$L,$M25,'sys inv movment rpt'!$N:$N,W$1)</f>
        <v>0</v>
      </c>
      <c r="X25" s="86">
        <f>SUMIFS('sys inv movment rpt'!$M:$M,'sys inv movment rpt'!$L:$L,$M25,'sys inv movment rpt'!$N:$N,X$1)</f>
        <v>0</v>
      </c>
      <c r="Y25" s="86">
        <f>SUMIFS('sys inv movment rpt'!$M:$M,'sys inv movment rpt'!$L:$L,$M25,'sys inv movment rpt'!$N:$N,Y$1)</f>
        <v>0</v>
      </c>
      <c r="Z25" s="86">
        <f>SUMIFS('sys inv movment rpt'!$M:$M,'sys inv movment rpt'!$L:$L,$M25,'sys inv movment rpt'!$N:$N,Z$1)</f>
        <v>0</v>
      </c>
      <c r="AA25" s="86">
        <f>SUMIFS('sys inv movment rpt'!$M:$M,'sys inv movment rpt'!$L:$L,$M25,'sys inv movment rpt'!$N:$N,AA$1)</f>
        <v>0</v>
      </c>
      <c r="AB25" s="86">
        <f>SUMIFS('sys inv movment rpt'!$M:$M,'sys inv movment rpt'!$L:$L,$M25,'sys inv movment rpt'!$N:$N,AB$1)</f>
        <v>0</v>
      </c>
      <c r="AC25" s="86">
        <f>SUMIFS('sys inv movment rpt'!$M:$M,'sys inv movment rpt'!$L:$L,$M25,'sys inv movment rpt'!$N:$N,AC$1)</f>
        <v>0</v>
      </c>
      <c r="AD25" s="86">
        <f>SUMIFS('sys inv movment rpt'!$M:$M,'sys inv movment rpt'!$L:$L,$M25,'sys inv movment rpt'!$N:$N,AD$1)</f>
        <v>0</v>
      </c>
      <c r="AE25" s="86">
        <f>SUMIFS('sys inv movment rpt'!$M:$M,'sys inv movment rpt'!$L:$L,$M25,'sys inv movment rpt'!$N:$N,AE$1)</f>
        <v>0</v>
      </c>
      <c r="AF25" s="86">
        <f>SUMIFS('sys inv movment rpt'!$M:$M,'sys inv movment rpt'!$L:$L,$M25,'sys inv movment rpt'!$N:$N,AF$1)</f>
        <v>0</v>
      </c>
      <c r="AG25" s="86">
        <f>SUMIFS('sys inv movment rpt'!$M:$M,'sys inv movment rpt'!$L:$L,$M25,'sys inv movment rpt'!$N:$N,AG$1)</f>
        <v>0</v>
      </c>
      <c r="AH25" s="86">
        <f>SUMIFS('sys inv movment rpt'!$M:$M,'sys inv movment rpt'!$L:$L,$M25,'sys inv movment rpt'!$N:$N,AH$1)</f>
        <v>0</v>
      </c>
      <c r="AI25" s="86">
        <f>SUMIFS('sys inv movment rpt'!$M:$M,'sys inv movment rpt'!$L:$L,$M25,'sys inv movment rpt'!$N:$N,AI$1)</f>
        <v>0</v>
      </c>
      <c r="AJ25" s="86">
        <f>SUMIFS('sys inv movment rpt'!$M:$M,'sys inv movment rpt'!$L:$L,$M25,'sys inv movment rpt'!$N:$N,AJ$1)</f>
        <v>0</v>
      </c>
      <c r="AK25" s="86">
        <f>SUMIFS('sys inv movment rpt'!$M:$M,'sys inv movment rpt'!$L:$L,$M25,'sys inv movment rpt'!$N:$N,AK$1)</f>
        <v>0</v>
      </c>
      <c r="AL25" s="86">
        <f>SUMIFS('sys inv movment rpt'!$M:$M,'sys inv movment rpt'!$L:$L,$M25,'sys inv movment rpt'!$N:$N,AL$1)</f>
        <v>0</v>
      </c>
      <c r="AM25" s="86">
        <f>SUMIFS('sys inv movment rpt'!$M:$M,'sys inv movment rpt'!$L:$L,$M25,'sys inv movment rpt'!$N:$N,AM$1)</f>
        <v>0</v>
      </c>
      <c r="AN25" s="86">
        <f>SUMIFS('sys inv movment rpt'!$M:$M,'sys inv movment rpt'!$L:$L,$M25,'sys inv movment rpt'!$N:$N,AN$1)</f>
        <v>0</v>
      </c>
      <c r="AO25" s="86">
        <f>SUMIFS('sys inv movment rpt'!$M:$M,'sys inv movment rpt'!$L:$L,$M25,'sys inv movment rpt'!$N:$N,AO$1)</f>
        <v>0</v>
      </c>
      <c r="AP25" s="86">
        <f>SUMIFS('sys inv movment rpt'!$M:$M,'sys inv movment rpt'!$L:$L,$M25,'sys inv movment rpt'!$N:$N,AP$1)</f>
        <v>0</v>
      </c>
      <c r="AQ25" s="86">
        <f>SUMIFS('sys inv movment rpt'!$M:$M,'sys inv movment rpt'!$L:$L,$M25,'sys inv movment rpt'!$N:$N,AQ$1)</f>
        <v>0</v>
      </c>
      <c r="AR25" s="86">
        <f>SUMIFS('sys inv movment rpt'!$M:$M,'sys inv movment rpt'!$L:$L,$M25,'sys inv movment rpt'!$N:$N,AR$1)</f>
        <v>0</v>
      </c>
      <c r="AS25" s="86">
        <f>SUMIFS('sys inv movment rpt'!$M:$M,'sys inv movment rpt'!$L:$L,$M25,'sys inv movment rpt'!$N:$N,AS$1)</f>
        <v>0</v>
      </c>
      <c r="AT25" s="86">
        <f>SUMIFS('sys inv movment rpt'!$M:$M,'sys inv movment rpt'!$L:$L,$M25,'sys inv movment rpt'!$N:$N,AT$1)</f>
        <v>0</v>
      </c>
      <c r="AU25" s="86">
        <f>SUMIFS('sys inv movment rpt'!$M:$M,'sys inv movment rpt'!$L:$L,$M25,'sys inv movment rpt'!$N:$N,AU$1)</f>
        <v>0</v>
      </c>
      <c r="AV25" s="86">
        <f>SUMIFS('sys inv movment rpt'!$M:$M,'sys inv movment rpt'!$L:$L,$M25,'sys inv movment rpt'!$N:$N,AV$1)</f>
        <v>0</v>
      </c>
      <c r="AW25" s="87" t="str">
        <f>IFERROR(VLOOKUP(A25,'sys-backorder details'!E:U,17,0),"-")</f>
        <v>-</v>
      </c>
      <c r="AX25" s="87" t="str">
        <f>IF(K25&gt;1,VLOOKUP(A25,'settings-routing'!A:I,9,0),"")</f>
        <v/>
      </c>
    </row>
    <row r="26" ht="12.75" hidden="1" customHeight="1">
      <c r="A26" s="50" t="s">
        <v>284</v>
      </c>
      <c r="B26" s="50" t="s">
        <v>285</v>
      </c>
      <c r="C26" s="50">
        <f t="shared" si="2"/>
        <v>0</v>
      </c>
      <c r="D26" s="80">
        <f>SUMIF('Stocks 101-111'!$J:$J,'item dashboard'!A26,'Stocks 101-111'!K:K)</f>
        <v>0</v>
      </c>
      <c r="E26" s="80">
        <f>SUMIF('Stocks 101-111'!$J:$J,'item dashboard'!A26,'Stocks 101-111'!$L:$L)</f>
        <v>0</v>
      </c>
      <c r="F26" s="81">
        <f t="shared" si="3"/>
        <v>0</v>
      </c>
      <c r="G26" s="82">
        <f t="shared" si="4"/>
        <v>0</v>
      </c>
      <c r="H26" s="50">
        <f>SUMIFS('sys-backorder details'!$M:$M,'sys-backorder details'!$E:$E,'item dashboard'!A26,'sys-backorder details'!$V:$V,"")</f>
        <v>0</v>
      </c>
      <c r="I26" s="83">
        <f>SUMIF('settings-routing'!$I:$I,'item dashboard'!A26,'settings-routing'!$O:$O)</f>
        <v>0</v>
      </c>
      <c r="J26" s="50">
        <f>SUMIFS('sys-backorder details'!$M:$M,'sys-backorder details'!$E:$E,'item dashboard'!A26,'sys-backorder details'!$V:$V,"Call off")</f>
        <v>0</v>
      </c>
      <c r="K26" s="84">
        <f t="shared" si="5"/>
        <v>0</v>
      </c>
      <c r="L26" s="84">
        <f>SUMIF('Production Plan'!$E:$E,'item dashboard'!A26,'Production Plan'!$N:$N)</f>
        <v>0</v>
      </c>
      <c r="M26" s="85" t="str">
        <f t="shared" si="1"/>
        <v>B-120AFR-N15-120 ml Natural Lego Bottle</v>
      </c>
      <c r="N26" s="86">
        <f>SUMIFS('sys inv movment rpt'!$M:$M,'sys inv movment rpt'!$L:$L,$M26,'sys inv movment rpt'!$N:$N,N$1)</f>
        <v>0</v>
      </c>
      <c r="O26" s="86">
        <f>SUMIFS('sys inv movment rpt'!$M:$M,'sys inv movment rpt'!$L:$L,$M26,'sys inv movment rpt'!$N:$N,O$1)</f>
        <v>0</v>
      </c>
      <c r="P26" s="86">
        <f>SUMIFS('sys inv movment rpt'!$M:$M,'sys inv movment rpt'!$L:$L,$M26,'sys inv movment rpt'!$N:$N,P$1)</f>
        <v>0</v>
      </c>
      <c r="Q26" s="86">
        <f>SUMIFS('sys inv movment rpt'!$M:$M,'sys inv movment rpt'!$L:$L,$M26,'sys inv movment rpt'!$N:$N,Q$1)</f>
        <v>0</v>
      </c>
      <c r="R26" s="86">
        <f>SUMIFS('sys inv movment rpt'!$M:$M,'sys inv movment rpt'!$L:$L,$M26,'sys inv movment rpt'!$N:$N,R$1)</f>
        <v>0</v>
      </c>
      <c r="S26" s="86">
        <f>SUMIFS('sys inv movment rpt'!$M:$M,'sys inv movment rpt'!$L:$L,$M26,'sys inv movment rpt'!$N:$N,S$1)</f>
        <v>0</v>
      </c>
      <c r="T26" s="86">
        <f>SUMIFS('sys inv movment rpt'!$M:$M,'sys inv movment rpt'!$L:$L,$M26,'sys inv movment rpt'!$N:$N,T$1)</f>
        <v>0</v>
      </c>
      <c r="U26" s="86">
        <f>SUMIFS('sys inv movment rpt'!$M:$M,'sys inv movment rpt'!$L:$L,$M26,'sys inv movment rpt'!$N:$N,U$1)</f>
        <v>0</v>
      </c>
      <c r="V26" s="86">
        <f>SUMIFS('sys inv movment rpt'!$M:$M,'sys inv movment rpt'!$L:$L,$M26,'sys inv movment rpt'!$N:$N,V$1)</f>
        <v>0</v>
      </c>
      <c r="W26" s="86">
        <f>SUMIFS('sys inv movment rpt'!$M:$M,'sys inv movment rpt'!$L:$L,$M26,'sys inv movment rpt'!$N:$N,W$1)</f>
        <v>0</v>
      </c>
      <c r="X26" s="86">
        <f>SUMIFS('sys inv movment rpt'!$M:$M,'sys inv movment rpt'!$L:$L,$M26,'sys inv movment rpt'!$N:$N,X$1)</f>
        <v>0</v>
      </c>
      <c r="Y26" s="86">
        <f>SUMIFS('sys inv movment rpt'!$M:$M,'sys inv movment rpt'!$L:$L,$M26,'sys inv movment rpt'!$N:$N,Y$1)</f>
        <v>0</v>
      </c>
      <c r="Z26" s="86">
        <f>SUMIFS('sys inv movment rpt'!$M:$M,'sys inv movment rpt'!$L:$L,$M26,'sys inv movment rpt'!$N:$N,Z$1)</f>
        <v>0</v>
      </c>
      <c r="AA26" s="86">
        <f>SUMIFS('sys inv movment rpt'!$M:$M,'sys inv movment rpt'!$L:$L,$M26,'sys inv movment rpt'!$N:$N,AA$1)</f>
        <v>0</v>
      </c>
      <c r="AB26" s="86">
        <f>SUMIFS('sys inv movment rpt'!$M:$M,'sys inv movment rpt'!$L:$L,$M26,'sys inv movment rpt'!$N:$N,AB$1)</f>
        <v>0</v>
      </c>
      <c r="AC26" s="86">
        <f>SUMIFS('sys inv movment rpt'!$M:$M,'sys inv movment rpt'!$L:$L,$M26,'sys inv movment rpt'!$N:$N,AC$1)</f>
        <v>0</v>
      </c>
      <c r="AD26" s="86">
        <f>SUMIFS('sys inv movment rpt'!$M:$M,'sys inv movment rpt'!$L:$L,$M26,'sys inv movment rpt'!$N:$N,AD$1)</f>
        <v>0</v>
      </c>
      <c r="AE26" s="86">
        <f>SUMIFS('sys inv movment rpt'!$M:$M,'sys inv movment rpt'!$L:$L,$M26,'sys inv movment rpt'!$N:$N,AE$1)</f>
        <v>0</v>
      </c>
      <c r="AF26" s="86">
        <f>SUMIFS('sys inv movment rpt'!$M:$M,'sys inv movment rpt'!$L:$L,$M26,'sys inv movment rpt'!$N:$N,AF$1)</f>
        <v>0</v>
      </c>
      <c r="AG26" s="86">
        <f>SUMIFS('sys inv movment rpt'!$M:$M,'sys inv movment rpt'!$L:$L,$M26,'sys inv movment rpt'!$N:$N,AG$1)</f>
        <v>0</v>
      </c>
      <c r="AH26" s="86">
        <f>SUMIFS('sys inv movment rpt'!$M:$M,'sys inv movment rpt'!$L:$L,$M26,'sys inv movment rpt'!$N:$N,AH$1)</f>
        <v>0</v>
      </c>
      <c r="AI26" s="86">
        <f>SUMIFS('sys inv movment rpt'!$M:$M,'sys inv movment rpt'!$L:$L,$M26,'sys inv movment rpt'!$N:$N,AI$1)</f>
        <v>0</v>
      </c>
      <c r="AJ26" s="86">
        <f>SUMIFS('sys inv movment rpt'!$M:$M,'sys inv movment rpt'!$L:$L,$M26,'sys inv movment rpt'!$N:$N,AJ$1)</f>
        <v>0</v>
      </c>
      <c r="AK26" s="86">
        <f>SUMIFS('sys inv movment rpt'!$M:$M,'sys inv movment rpt'!$L:$L,$M26,'sys inv movment rpt'!$N:$N,AK$1)</f>
        <v>0</v>
      </c>
      <c r="AL26" s="86">
        <f>SUMIFS('sys inv movment rpt'!$M:$M,'sys inv movment rpt'!$L:$L,$M26,'sys inv movment rpt'!$N:$N,AL$1)</f>
        <v>0</v>
      </c>
      <c r="AM26" s="86">
        <f>SUMIFS('sys inv movment rpt'!$M:$M,'sys inv movment rpt'!$L:$L,$M26,'sys inv movment rpt'!$N:$N,AM$1)</f>
        <v>0</v>
      </c>
      <c r="AN26" s="86">
        <f>SUMIFS('sys inv movment rpt'!$M:$M,'sys inv movment rpt'!$L:$L,$M26,'sys inv movment rpt'!$N:$N,AN$1)</f>
        <v>0</v>
      </c>
      <c r="AO26" s="86">
        <f>SUMIFS('sys inv movment rpt'!$M:$M,'sys inv movment rpt'!$L:$L,$M26,'sys inv movment rpt'!$N:$N,AO$1)</f>
        <v>0</v>
      </c>
      <c r="AP26" s="86">
        <f>SUMIFS('sys inv movment rpt'!$M:$M,'sys inv movment rpt'!$L:$L,$M26,'sys inv movment rpt'!$N:$N,AP$1)</f>
        <v>0</v>
      </c>
      <c r="AQ26" s="86">
        <f>SUMIFS('sys inv movment rpt'!$M:$M,'sys inv movment rpt'!$L:$L,$M26,'sys inv movment rpt'!$N:$N,AQ$1)</f>
        <v>0</v>
      </c>
      <c r="AR26" s="86">
        <f>SUMIFS('sys inv movment rpt'!$M:$M,'sys inv movment rpt'!$L:$L,$M26,'sys inv movment rpt'!$N:$N,AR$1)</f>
        <v>0</v>
      </c>
      <c r="AS26" s="86">
        <f>SUMIFS('sys inv movment rpt'!$M:$M,'sys inv movment rpt'!$L:$L,$M26,'sys inv movment rpt'!$N:$N,AS$1)</f>
        <v>0</v>
      </c>
      <c r="AT26" s="86">
        <f>SUMIFS('sys inv movment rpt'!$M:$M,'sys inv movment rpt'!$L:$L,$M26,'sys inv movment rpt'!$N:$N,AT$1)</f>
        <v>0</v>
      </c>
      <c r="AU26" s="86">
        <f>SUMIFS('sys inv movment rpt'!$M:$M,'sys inv movment rpt'!$L:$L,$M26,'sys inv movment rpt'!$N:$N,AU$1)</f>
        <v>0</v>
      </c>
      <c r="AV26" s="86">
        <f>SUMIFS('sys inv movment rpt'!$M:$M,'sys inv movment rpt'!$L:$L,$M26,'sys inv movment rpt'!$N:$N,AV$1)</f>
        <v>0</v>
      </c>
      <c r="AW26" s="87" t="str">
        <f>IFERROR(VLOOKUP(A26,'sys-backorder details'!E:U,17,0),"-")</f>
        <v>-</v>
      </c>
      <c r="AX26" s="87" t="str">
        <f>IF(K26&gt;1,VLOOKUP(A26,'settings-routing'!A:I,9,0),"")</f>
        <v/>
      </c>
    </row>
    <row r="27" ht="12.75" hidden="1" customHeight="1">
      <c r="A27" s="50" t="s">
        <v>286</v>
      </c>
      <c r="B27" s="50" t="s">
        <v>287</v>
      </c>
      <c r="C27" s="50">
        <f t="shared" si="2"/>
        <v>0</v>
      </c>
      <c r="D27" s="80">
        <f>SUMIF('Stocks 101-111'!$J:$J,'item dashboard'!A27,'Stocks 101-111'!K:K)</f>
        <v>0</v>
      </c>
      <c r="E27" s="80">
        <f>SUMIF('Stocks 101-111'!$J:$J,'item dashboard'!A27,'Stocks 101-111'!$L:$L)</f>
        <v>0</v>
      </c>
      <c r="F27" s="81">
        <f t="shared" si="3"/>
        <v>0</v>
      </c>
      <c r="G27" s="82">
        <f t="shared" si="4"/>
        <v>0</v>
      </c>
      <c r="H27" s="50">
        <f>SUMIFS('sys-backorder details'!$M:$M,'sys-backorder details'!$E:$E,'item dashboard'!A27,'sys-backorder details'!$V:$V,"")</f>
        <v>0</v>
      </c>
      <c r="I27" s="83">
        <f>SUMIF('settings-routing'!$I:$I,'item dashboard'!A27,'settings-routing'!$O:$O)</f>
        <v>0</v>
      </c>
      <c r="J27" s="50">
        <f>SUMIFS('sys-backorder details'!$M:$M,'sys-backorder details'!$E:$E,'item dashboard'!A27,'sys-backorder details'!$V:$V,"Call off")</f>
        <v>0</v>
      </c>
      <c r="K27" s="84">
        <f t="shared" si="5"/>
        <v>0</v>
      </c>
      <c r="L27" s="84">
        <f>SUMIF('Production Plan'!$E:$E,'item dashboard'!A27,'Production Plan'!$N:$N)</f>
        <v>0</v>
      </c>
      <c r="M27" s="85" t="str">
        <f t="shared" si="1"/>
        <v>B-120FLME-CL12-120 gm Zoe Clear jar</v>
      </c>
      <c r="N27" s="86">
        <f>SUMIFS('sys inv movment rpt'!$M:$M,'sys inv movment rpt'!$L:$L,$M27,'sys inv movment rpt'!$N:$N,N$1)</f>
        <v>0</v>
      </c>
      <c r="O27" s="86">
        <f>SUMIFS('sys inv movment rpt'!$M:$M,'sys inv movment rpt'!$L:$L,$M27,'sys inv movment rpt'!$N:$N,O$1)</f>
        <v>0</v>
      </c>
      <c r="P27" s="86">
        <f>SUMIFS('sys inv movment rpt'!$M:$M,'sys inv movment rpt'!$L:$L,$M27,'sys inv movment rpt'!$N:$N,P$1)</f>
        <v>0</v>
      </c>
      <c r="Q27" s="86">
        <f>SUMIFS('sys inv movment rpt'!$M:$M,'sys inv movment rpt'!$L:$L,$M27,'sys inv movment rpt'!$N:$N,Q$1)</f>
        <v>0</v>
      </c>
      <c r="R27" s="86">
        <f>SUMIFS('sys inv movment rpt'!$M:$M,'sys inv movment rpt'!$L:$L,$M27,'sys inv movment rpt'!$N:$N,R$1)</f>
        <v>0</v>
      </c>
      <c r="S27" s="86">
        <f>SUMIFS('sys inv movment rpt'!$M:$M,'sys inv movment rpt'!$L:$L,$M27,'sys inv movment rpt'!$N:$N,S$1)</f>
        <v>0</v>
      </c>
      <c r="T27" s="86">
        <f>SUMIFS('sys inv movment rpt'!$M:$M,'sys inv movment rpt'!$L:$L,$M27,'sys inv movment rpt'!$N:$N,T$1)</f>
        <v>0</v>
      </c>
      <c r="U27" s="86">
        <f>SUMIFS('sys inv movment rpt'!$M:$M,'sys inv movment rpt'!$L:$L,$M27,'sys inv movment rpt'!$N:$N,U$1)</f>
        <v>0</v>
      </c>
      <c r="V27" s="86">
        <f>SUMIFS('sys inv movment rpt'!$M:$M,'sys inv movment rpt'!$L:$L,$M27,'sys inv movment rpt'!$N:$N,V$1)</f>
        <v>0</v>
      </c>
      <c r="W27" s="86">
        <f>SUMIFS('sys inv movment rpt'!$M:$M,'sys inv movment rpt'!$L:$L,$M27,'sys inv movment rpt'!$N:$N,W$1)</f>
        <v>0</v>
      </c>
      <c r="X27" s="86">
        <f>SUMIFS('sys inv movment rpt'!$M:$M,'sys inv movment rpt'!$L:$L,$M27,'sys inv movment rpt'!$N:$N,X$1)</f>
        <v>0</v>
      </c>
      <c r="Y27" s="86">
        <f>SUMIFS('sys inv movment rpt'!$M:$M,'sys inv movment rpt'!$L:$L,$M27,'sys inv movment rpt'!$N:$N,Y$1)</f>
        <v>0</v>
      </c>
      <c r="Z27" s="86">
        <f>SUMIFS('sys inv movment rpt'!$M:$M,'sys inv movment rpt'!$L:$L,$M27,'sys inv movment rpt'!$N:$N,Z$1)</f>
        <v>0</v>
      </c>
      <c r="AA27" s="86">
        <f>SUMIFS('sys inv movment rpt'!$M:$M,'sys inv movment rpt'!$L:$L,$M27,'sys inv movment rpt'!$N:$N,AA$1)</f>
        <v>0</v>
      </c>
      <c r="AB27" s="86">
        <f>SUMIFS('sys inv movment rpt'!$M:$M,'sys inv movment rpt'!$L:$L,$M27,'sys inv movment rpt'!$N:$N,AB$1)</f>
        <v>0</v>
      </c>
      <c r="AC27" s="86">
        <f>SUMIFS('sys inv movment rpt'!$M:$M,'sys inv movment rpt'!$L:$L,$M27,'sys inv movment rpt'!$N:$N,AC$1)</f>
        <v>0</v>
      </c>
      <c r="AD27" s="86">
        <f>SUMIFS('sys inv movment rpt'!$M:$M,'sys inv movment rpt'!$L:$L,$M27,'sys inv movment rpt'!$N:$N,AD$1)</f>
        <v>0</v>
      </c>
      <c r="AE27" s="86">
        <f>SUMIFS('sys inv movment rpt'!$M:$M,'sys inv movment rpt'!$L:$L,$M27,'sys inv movment rpt'!$N:$N,AE$1)</f>
        <v>0</v>
      </c>
      <c r="AF27" s="86">
        <f>SUMIFS('sys inv movment rpt'!$M:$M,'sys inv movment rpt'!$L:$L,$M27,'sys inv movment rpt'!$N:$N,AF$1)</f>
        <v>0</v>
      </c>
      <c r="AG27" s="86">
        <f>SUMIFS('sys inv movment rpt'!$M:$M,'sys inv movment rpt'!$L:$L,$M27,'sys inv movment rpt'!$N:$N,AG$1)</f>
        <v>0</v>
      </c>
      <c r="AH27" s="86">
        <f>SUMIFS('sys inv movment rpt'!$M:$M,'sys inv movment rpt'!$L:$L,$M27,'sys inv movment rpt'!$N:$N,AH$1)</f>
        <v>0</v>
      </c>
      <c r="AI27" s="86">
        <f>SUMIFS('sys inv movment rpt'!$M:$M,'sys inv movment rpt'!$L:$L,$M27,'sys inv movment rpt'!$N:$N,AI$1)</f>
        <v>0</v>
      </c>
      <c r="AJ27" s="86">
        <f>SUMIFS('sys inv movment rpt'!$M:$M,'sys inv movment rpt'!$L:$L,$M27,'sys inv movment rpt'!$N:$N,AJ$1)</f>
        <v>0</v>
      </c>
      <c r="AK27" s="86">
        <f>SUMIFS('sys inv movment rpt'!$M:$M,'sys inv movment rpt'!$L:$L,$M27,'sys inv movment rpt'!$N:$N,AK$1)</f>
        <v>0</v>
      </c>
      <c r="AL27" s="86">
        <f>SUMIFS('sys inv movment rpt'!$M:$M,'sys inv movment rpt'!$L:$L,$M27,'sys inv movment rpt'!$N:$N,AL$1)</f>
        <v>0</v>
      </c>
      <c r="AM27" s="86">
        <f>SUMIFS('sys inv movment rpt'!$M:$M,'sys inv movment rpt'!$L:$L,$M27,'sys inv movment rpt'!$N:$N,AM$1)</f>
        <v>0</v>
      </c>
      <c r="AN27" s="86">
        <f>SUMIFS('sys inv movment rpt'!$M:$M,'sys inv movment rpt'!$L:$L,$M27,'sys inv movment rpt'!$N:$N,AN$1)</f>
        <v>0</v>
      </c>
      <c r="AO27" s="86">
        <f>SUMIFS('sys inv movment rpt'!$M:$M,'sys inv movment rpt'!$L:$L,$M27,'sys inv movment rpt'!$N:$N,AO$1)</f>
        <v>0</v>
      </c>
      <c r="AP27" s="86">
        <f>SUMIFS('sys inv movment rpt'!$M:$M,'sys inv movment rpt'!$L:$L,$M27,'sys inv movment rpt'!$N:$N,AP$1)</f>
        <v>0</v>
      </c>
      <c r="AQ27" s="86">
        <f>SUMIFS('sys inv movment rpt'!$M:$M,'sys inv movment rpt'!$L:$L,$M27,'sys inv movment rpt'!$N:$N,AQ$1)</f>
        <v>0</v>
      </c>
      <c r="AR27" s="86">
        <f>SUMIFS('sys inv movment rpt'!$M:$M,'sys inv movment rpt'!$L:$L,$M27,'sys inv movment rpt'!$N:$N,AR$1)</f>
        <v>0</v>
      </c>
      <c r="AS27" s="86">
        <f>SUMIFS('sys inv movment rpt'!$M:$M,'sys inv movment rpt'!$L:$L,$M27,'sys inv movment rpt'!$N:$N,AS$1)</f>
        <v>0</v>
      </c>
      <c r="AT27" s="86">
        <f>SUMIFS('sys inv movment rpt'!$M:$M,'sys inv movment rpt'!$L:$L,$M27,'sys inv movment rpt'!$N:$N,AT$1)</f>
        <v>0</v>
      </c>
      <c r="AU27" s="86">
        <f>SUMIFS('sys inv movment rpt'!$M:$M,'sys inv movment rpt'!$L:$L,$M27,'sys inv movment rpt'!$N:$N,AU$1)</f>
        <v>0</v>
      </c>
      <c r="AV27" s="86">
        <f>SUMIFS('sys inv movment rpt'!$M:$M,'sys inv movment rpt'!$L:$L,$M27,'sys inv movment rpt'!$N:$N,AV$1)</f>
        <v>0</v>
      </c>
      <c r="AW27" s="87" t="str">
        <f>IFERROR(VLOOKUP(A27,'sys-backorder details'!E:U,17,0),"-")</f>
        <v>-</v>
      </c>
      <c r="AX27" s="87" t="str">
        <f>IF(K27&gt;1,VLOOKUP(A27,'settings-routing'!A:I,9,0),"")</f>
        <v/>
      </c>
    </row>
    <row r="28" ht="12.75" hidden="1" customHeight="1">
      <c r="A28" s="28" t="s">
        <v>288</v>
      </c>
      <c r="B28" s="28" t="s">
        <v>289</v>
      </c>
      <c r="C28" s="50">
        <f t="shared" si="2"/>
        <v>0</v>
      </c>
      <c r="D28" s="80">
        <f>SUMIF('Stocks 101-111'!$J:$J,'item dashboard'!A28,'Stocks 101-111'!K:K)</f>
        <v>0</v>
      </c>
      <c r="E28" s="80">
        <f>SUMIF('Stocks 101-111'!$J:$J,'item dashboard'!A28,'Stocks 101-111'!$L:$L)</f>
        <v>0</v>
      </c>
      <c r="F28" s="81">
        <f t="shared" si="3"/>
        <v>0</v>
      </c>
      <c r="G28" s="82">
        <f t="shared" si="4"/>
        <v>0</v>
      </c>
      <c r="H28" s="50">
        <f>SUMIFS('sys-backorder details'!$M:$M,'sys-backorder details'!$E:$E,'item dashboard'!A28,'sys-backorder details'!$V:$V,"")</f>
        <v>0</v>
      </c>
      <c r="I28" s="83">
        <f>SUMIF('settings-routing'!$I:$I,'item dashboard'!A28,'settings-routing'!$O:$O)</f>
        <v>0</v>
      </c>
      <c r="J28" s="50">
        <f>SUMIFS('sys-backorder details'!$M:$M,'sys-backorder details'!$E:$E,'item dashboard'!A28,'sys-backorder details'!$V:$V,"Call off")</f>
        <v>0</v>
      </c>
      <c r="K28" s="84">
        <f t="shared" si="5"/>
        <v>0</v>
      </c>
      <c r="L28" s="84">
        <f>SUMIF('Production Plan'!$E:$E,'item dashboard'!A28,'Production Plan'!$N:$N)</f>
        <v>0</v>
      </c>
      <c r="M28" s="85" t="str">
        <f t="shared" si="1"/>
        <v>B-120LAKI-W11-120 ml Laki Laki White Bottle</v>
      </c>
      <c r="N28" s="86">
        <f>SUMIFS('sys inv movment rpt'!$M:$M,'sys inv movment rpt'!$L:$L,$M28,'sys inv movment rpt'!$N:$N,N$1)</f>
        <v>0</v>
      </c>
      <c r="O28" s="86">
        <f>SUMIFS('sys inv movment rpt'!$M:$M,'sys inv movment rpt'!$L:$L,$M28,'sys inv movment rpt'!$N:$N,O$1)</f>
        <v>0</v>
      </c>
      <c r="P28" s="86">
        <f>SUMIFS('sys inv movment rpt'!$M:$M,'sys inv movment rpt'!$L:$L,$M28,'sys inv movment rpt'!$N:$N,P$1)</f>
        <v>0</v>
      </c>
      <c r="Q28" s="86">
        <f>SUMIFS('sys inv movment rpt'!$M:$M,'sys inv movment rpt'!$L:$L,$M28,'sys inv movment rpt'!$N:$N,Q$1)</f>
        <v>0</v>
      </c>
      <c r="R28" s="86">
        <f>SUMIFS('sys inv movment rpt'!$M:$M,'sys inv movment rpt'!$L:$L,$M28,'sys inv movment rpt'!$N:$N,R$1)</f>
        <v>0</v>
      </c>
      <c r="S28" s="86">
        <f>SUMIFS('sys inv movment rpt'!$M:$M,'sys inv movment rpt'!$L:$L,$M28,'sys inv movment rpt'!$N:$N,S$1)</f>
        <v>0</v>
      </c>
      <c r="T28" s="86">
        <f>SUMIFS('sys inv movment rpt'!$M:$M,'sys inv movment rpt'!$L:$L,$M28,'sys inv movment rpt'!$N:$N,T$1)</f>
        <v>0</v>
      </c>
      <c r="U28" s="86">
        <f>SUMIFS('sys inv movment rpt'!$M:$M,'sys inv movment rpt'!$L:$L,$M28,'sys inv movment rpt'!$N:$N,U$1)</f>
        <v>0</v>
      </c>
      <c r="V28" s="86">
        <f>SUMIFS('sys inv movment rpt'!$M:$M,'sys inv movment rpt'!$L:$L,$M28,'sys inv movment rpt'!$N:$N,V$1)</f>
        <v>0</v>
      </c>
      <c r="W28" s="86">
        <f>SUMIFS('sys inv movment rpt'!$M:$M,'sys inv movment rpt'!$L:$L,$M28,'sys inv movment rpt'!$N:$N,W$1)</f>
        <v>0</v>
      </c>
      <c r="X28" s="86">
        <f>SUMIFS('sys inv movment rpt'!$M:$M,'sys inv movment rpt'!$L:$L,$M28,'sys inv movment rpt'!$N:$N,X$1)</f>
        <v>0</v>
      </c>
      <c r="Y28" s="86">
        <f>SUMIFS('sys inv movment rpt'!$M:$M,'sys inv movment rpt'!$L:$L,$M28,'sys inv movment rpt'!$N:$N,Y$1)</f>
        <v>0</v>
      </c>
      <c r="Z28" s="86">
        <f>SUMIFS('sys inv movment rpt'!$M:$M,'sys inv movment rpt'!$L:$L,$M28,'sys inv movment rpt'!$N:$N,Z$1)</f>
        <v>0</v>
      </c>
      <c r="AA28" s="86">
        <f>SUMIFS('sys inv movment rpt'!$M:$M,'sys inv movment rpt'!$L:$L,$M28,'sys inv movment rpt'!$N:$N,AA$1)</f>
        <v>0</v>
      </c>
      <c r="AB28" s="86">
        <f>SUMIFS('sys inv movment rpt'!$M:$M,'sys inv movment rpt'!$L:$L,$M28,'sys inv movment rpt'!$N:$N,AB$1)</f>
        <v>0</v>
      </c>
      <c r="AC28" s="86">
        <f>SUMIFS('sys inv movment rpt'!$M:$M,'sys inv movment rpt'!$L:$L,$M28,'sys inv movment rpt'!$N:$N,AC$1)</f>
        <v>0</v>
      </c>
      <c r="AD28" s="86">
        <f>SUMIFS('sys inv movment rpt'!$M:$M,'sys inv movment rpt'!$L:$L,$M28,'sys inv movment rpt'!$N:$N,AD$1)</f>
        <v>0</v>
      </c>
      <c r="AE28" s="86">
        <f>SUMIFS('sys inv movment rpt'!$M:$M,'sys inv movment rpt'!$L:$L,$M28,'sys inv movment rpt'!$N:$N,AE$1)</f>
        <v>0</v>
      </c>
      <c r="AF28" s="86">
        <f>SUMIFS('sys inv movment rpt'!$M:$M,'sys inv movment rpt'!$L:$L,$M28,'sys inv movment rpt'!$N:$N,AF$1)</f>
        <v>0</v>
      </c>
      <c r="AG28" s="86">
        <f>SUMIFS('sys inv movment rpt'!$M:$M,'sys inv movment rpt'!$L:$L,$M28,'sys inv movment rpt'!$N:$N,AG$1)</f>
        <v>0</v>
      </c>
      <c r="AH28" s="86">
        <f>SUMIFS('sys inv movment rpt'!$M:$M,'sys inv movment rpt'!$L:$L,$M28,'sys inv movment rpt'!$N:$N,AH$1)</f>
        <v>0</v>
      </c>
      <c r="AI28" s="86">
        <f>SUMIFS('sys inv movment rpt'!$M:$M,'sys inv movment rpt'!$L:$L,$M28,'sys inv movment rpt'!$N:$N,AI$1)</f>
        <v>0</v>
      </c>
      <c r="AJ28" s="86">
        <f>SUMIFS('sys inv movment rpt'!$M:$M,'sys inv movment rpt'!$L:$L,$M28,'sys inv movment rpt'!$N:$N,AJ$1)</f>
        <v>0</v>
      </c>
      <c r="AK28" s="86">
        <f>SUMIFS('sys inv movment rpt'!$M:$M,'sys inv movment rpt'!$L:$L,$M28,'sys inv movment rpt'!$N:$N,AK$1)</f>
        <v>0</v>
      </c>
      <c r="AL28" s="86">
        <f>SUMIFS('sys inv movment rpt'!$M:$M,'sys inv movment rpt'!$L:$L,$M28,'sys inv movment rpt'!$N:$N,AL$1)</f>
        <v>0</v>
      </c>
      <c r="AM28" s="86">
        <f>SUMIFS('sys inv movment rpt'!$M:$M,'sys inv movment rpt'!$L:$L,$M28,'sys inv movment rpt'!$N:$N,AM$1)</f>
        <v>0</v>
      </c>
      <c r="AN28" s="86">
        <f>SUMIFS('sys inv movment rpt'!$M:$M,'sys inv movment rpt'!$L:$L,$M28,'sys inv movment rpt'!$N:$N,AN$1)</f>
        <v>0</v>
      </c>
      <c r="AO28" s="86">
        <f>SUMIFS('sys inv movment rpt'!$M:$M,'sys inv movment rpt'!$L:$L,$M28,'sys inv movment rpt'!$N:$N,AO$1)</f>
        <v>0</v>
      </c>
      <c r="AP28" s="86">
        <f>SUMIFS('sys inv movment rpt'!$M:$M,'sys inv movment rpt'!$L:$L,$M28,'sys inv movment rpt'!$N:$N,AP$1)</f>
        <v>0</v>
      </c>
      <c r="AQ28" s="86">
        <f>SUMIFS('sys inv movment rpt'!$M:$M,'sys inv movment rpt'!$L:$L,$M28,'sys inv movment rpt'!$N:$N,AQ$1)</f>
        <v>0</v>
      </c>
      <c r="AR28" s="86">
        <f>SUMIFS('sys inv movment rpt'!$M:$M,'sys inv movment rpt'!$L:$L,$M28,'sys inv movment rpt'!$N:$N,AR$1)</f>
        <v>0</v>
      </c>
      <c r="AS28" s="86">
        <f>SUMIFS('sys inv movment rpt'!$M:$M,'sys inv movment rpt'!$L:$L,$M28,'sys inv movment rpt'!$N:$N,AS$1)</f>
        <v>0</v>
      </c>
      <c r="AT28" s="86">
        <f>SUMIFS('sys inv movment rpt'!$M:$M,'sys inv movment rpt'!$L:$L,$M28,'sys inv movment rpt'!$N:$N,AT$1)</f>
        <v>0</v>
      </c>
      <c r="AU28" s="86">
        <f>SUMIFS('sys inv movment rpt'!$M:$M,'sys inv movment rpt'!$L:$L,$M28,'sys inv movment rpt'!$N:$N,AU$1)</f>
        <v>0</v>
      </c>
      <c r="AV28" s="86">
        <f>SUMIFS('sys inv movment rpt'!$M:$M,'sys inv movment rpt'!$L:$L,$M28,'sys inv movment rpt'!$N:$N,AV$1)</f>
        <v>0</v>
      </c>
      <c r="AW28" s="87" t="str">
        <f>IFERROR(VLOOKUP(A28,'sys-backorder details'!E:U,17,0),"-")</f>
        <v>-</v>
      </c>
      <c r="AX28" s="87" t="str">
        <f>IF(K28&gt;1,VLOOKUP(A28,'settings-routing'!A:I,9,0),"")</f>
        <v/>
      </c>
    </row>
    <row r="29" ht="12.75" hidden="1" customHeight="1">
      <c r="A29" s="50" t="s">
        <v>290</v>
      </c>
      <c r="B29" s="50" t="s">
        <v>289</v>
      </c>
      <c r="C29" s="50">
        <f t="shared" si="2"/>
        <v>0</v>
      </c>
      <c r="D29" s="80">
        <f>SUMIF('Stocks 101-111'!$J:$J,'item dashboard'!A29,'Stocks 101-111'!K:K)</f>
        <v>0</v>
      </c>
      <c r="E29" s="80">
        <f>SUMIF('Stocks 101-111'!$J:$J,'item dashboard'!A29,'Stocks 101-111'!$L:$L)</f>
        <v>0</v>
      </c>
      <c r="F29" s="81">
        <f t="shared" si="3"/>
        <v>0</v>
      </c>
      <c r="G29" s="82">
        <f t="shared" si="4"/>
        <v>0</v>
      </c>
      <c r="H29" s="50">
        <f>SUMIFS('sys-backorder details'!$M:$M,'sys-backorder details'!$E:$E,'item dashboard'!A29,'sys-backorder details'!$V:$V,"")</f>
        <v>0</v>
      </c>
      <c r="I29" s="83">
        <f>SUMIF('settings-routing'!$I:$I,'item dashboard'!A29,'settings-routing'!$O:$O)</f>
        <v>0</v>
      </c>
      <c r="J29" s="50">
        <f>SUMIFS('sys-backorder details'!$M:$M,'sys-backorder details'!$E:$E,'item dashboard'!A29,'sys-backorder details'!$V:$V,"Call off")</f>
        <v>0</v>
      </c>
      <c r="K29" s="84">
        <f t="shared" si="5"/>
        <v>0</v>
      </c>
      <c r="L29" s="84">
        <f>SUMIF('Production Plan'!$E:$E,'item dashboard'!A29,'Production Plan'!$N:$N)</f>
        <v>0</v>
      </c>
      <c r="M29" s="85" t="str">
        <f t="shared" si="1"/>
        <v>B-120LAKI-W12-120 ml Laki Laki White Bottle</v>
      </c>
      <c r="N29" s="86">
        <f>SUMIFS('sys inv movment rpt'!$M:$M,'sys inv movment rpt'!$L:$L,$M29,'sys inv movment rpt'!$N:$N,N$1)</f>
        <v>0</v>
      </c>
      <c r="O29" s="86">
        <f>SUMIFS('sys inv movment rpt'!$M:$M,'sys inv movment rpt'!$L:$L,$M29,'sys inv movment rpt'!$N:$N,O$1)</f>
        <v>0</v>
      </c>
      <c r="P29" s="86">
        <f>SUMIFS('sys inv movment rpt'!$M:$M,'sys inv movment rpt'!$L:$L,$M29,'sys inv movment rpt'!$N:$N,P$1)</f>
        <v>0</v>
      </c>
      <c r="Q29" s="86">
        <f>SUMIFS('sys inv movment rpt'!$M:$M,'sys inv movment rpt'!$L:$L,$M29,'sys inv movment rpt'!$N:$N,Q$1)</f>
        <v>0</v>
      </c>
      <c r="R29" s="86">
        <f>SUMIFS('sys inv movment rpt'!$M:$M,'sys inv movment rpt'!$L:$L,$M29,'sys inv movment rpt'!$N:$N,R$1)</f>
        <v>0</v>
      </c>
      <c r="S29" s="86">
        <f>SUMIFS('sys inv movment rpt'!$M:$M,'sys inv movment rpt'!$L:$L,$M29,'sys inv movment rpt'!$N:$N,S$1)</f>
        <v>0</v>
      </c>
      <c r="T29" s="86">
        <f>SUMIFS('sys inv movment rpt'!$M:$M,'sys inv movment rpt'!$L:$L,$M29,'sys inv movment rpt'!$N:$N,T$1)</f>
        <v>0</v>
      </c>
      <c r="U29" s="86">
        <f>SUMIFS('sys inv movment rpt'!$M:$M,'sys inv movment rpt'!$L:$L,$M29,'sys inv movment rpt'!$N:$N,U$1)</f>
        <v>0</v>
      </c>
      <c r="V29" s="86">
        <f>SUMIFS('sys inv movment rpt'!$M:$M,'sys inv movment rpt'!$L:$L,$M29,'sys inv movment rpt'!$N:$N,V$1)</f>
        <v>0</v>
      </c>
      <c r="W29" s="86">
        <f>SUMIFS('sys inv movment rpt'!$M:$M,'sys inv movment rpt'!$L:$L,$M29,'sys inv movment rpt'!$N:$N,W$1)</f>
        <v>0</v>
      </c>
      <c r="X29" s="86">
        <f>SUMIFS('sys inv movment rpt'!$M:$M,'sys inv movment rpt'!$L:$L,$M29,'sys inv movment rpt'!$N:$N,X$1)</f>
        <v>0</v>
      </c>
      <c r="Y29" s="86">
        <f>SUMIFS('sys inv movment rpt'!$M:$M,'sys inv movment rpt'!$L:$L,$M29,'sys inv movment rpt'!$N:$N,Y$1)</f>
        <v>0</v>
      </c>
      <c r="Z29" s="86">
        <f>SUMIFS('sys inv movment rpt'!$M:$M,'sys inv movment rpt'!$L:$L,$M29,'sys inv movment rpt'!$N:$N,Z$1)</f>
        <v>0</v>
      </c>
      <c r="AA29" s="86">
        <f>SUMIFS('sys inv movment rpt'!$M:$M,'sys inv movment rpt'!$L:$L,$M29,'sys inv movment rpt'!$N:$N,AA$1)</f>
        <v>0</v>
      </c>
      <c r="AB29" s="86">
        <f>SUMIFS('sys inv movment rpt'!$M:$M,'sys inv movment rpt'!$L:$L,$M29,'sys inv movment rpt'!$N:$N,AB$1)</f>
        <v>0</v>
      </c>
      <c r="AC29" s="86">
        <f>SUMIFS('sys inv movment rpt'!$M:$M,'sys inv movment rpt'!$L:$L,$M29,'sys inv movment rpt'!$N:$N,AC$1)</f>
        <v>0</v>
      </c>
      <c r="AD29" s="86">
        <f>SUMIFS('sys inv movment rpt'!$M:$M,'sys inv movment rpt'!$L:$L,$M29,'sys inv movment rpt'!$N:$N,AD$1)</f>
        <v>0</v>
      </c>
      <c r="AE29" s="86">
        <f>SUMIFS('sys inv movment rpt'!$M:$M,'sys inv movment rpt'!$L:$L,$M29,'sys inv movment rpt'!$N:$N,AE$1)</f>
        <v>0</v>
      </c>
      <c r="AF29" s="86">
        <f>SUMIFS('sys inv movment rpt'!$M:$M,'sys inv movment rpt'!$L:$L,$M29,'sys inv movment rpt'!$N:$N,AF$1)</f>
        <v>0</v>
      </c>
      <c r="AG29" s="86">
        <f>SUMIFS('sys inv movment rpt'!$M:$M,'sys inv movment rpt'!$L:$L,$M29,'sys inv movment rpt'!$N:$N,AG$1)</f>
        <v>0</v>
      </c>
      <c r="AH29" s="86">
        <f>SUMIFS('sys inv movment rpt'!$M:$M,'sys inv movment rpt'!$L:$L,$M29,'sys inv movment rpt'!$N:$N,AH$1)</f>
        <v>0</v>
      </c>
      <c r="AI29" s="86">
        <f>SUMIFS('sys inv movment rpt'!$M:$M,'sys inv movment rpt'!$L:$L,$M29,'sys inv movment rpt'!$N:$N,AI$1)</f>
        <v>0</v>
      </c>
      <c r="AJ29" s="86">
        <f>SUMIFS('sys inv movment rpt'!$M:$M,'sys inv movment rpt'!$L:$L,$M29,'sys inv movment rpt'!$N:$N,AJ$1)</f>
        <v>0</v>
      </c>
      <c r="AK29" s="86">
        <f>SUMIFS('sys inv movment rpt'!$M:$M,'sys inv movment rpt'!$L:$L,$M29,'sys inv movment rpt'!$N:$N,AK$1)</f>
        <v>0</v>
      </c>
      <c r="AL29" s="86">
        <f>SUMIFS('sys inv movment rpt'!$M:$M,'sys inv movment rpt'!$L:$L,$M29,'sys inv movment rpt'!$N:$N,AL$1)</f>
        <v>0</v>
      </c>
      <c r="AM29" s="86">
        <f>SUMIFS('sys inv movment rpt'!$M:$M,'sys inv movment rpt'!$L:$L,$M29,'sys inv movment rpt'!$N:$N,AM$1)</f>
        <v>0</v>
      </c>
      <c r="AN29" s="86">
        <f>SUMIFS('sys inv movment rpt'!$M:$M,'sys inv movment rpt'!$L:$L,$M29,'sys inv movment rpt'!$N:$N,AN$1)</f>
        <v>0</v>
      </c>
      <c r="AO29" s="86">
        <f>SUMIFS('sys inv movment rpt'!$M:$M,'sys inv movment rpt'!$L:$L,$M29,'sys inv movment rpt'!$N:$N,AO$1)</f>
        <v>0</v>
      </c>
      <c r="AP29" s="86">
        <f>SUMIFS('sys inv movment rpt'!$M:$M,'sys inv movment rpt'!$L:$L,$M29,'sys inv movment rpt'!$N:$N,AP$1)</f>
        <v>0</v>
      </c>
      <c r="AQ29" s="86">
        <f>SUMIFS('sys inv movment rpt'!$M:$M,'sys inv movment rpt'!$L:$L,$M29,'sys inv movment rpt'!$N:$N,AQ$1)</f>
        <v>0</v>
      </c>
      <c r="AR29" s="86">
        <f>SUMIFS('sys inv movment rpt'!$M:$M,'sys inv movment rpt'!$L:$L,$M29,'sys inv movment rpt'!$N:$N,AR$1)</f>
        <v>0</v>
      </c>
      <c r="AS29" s="86">
        <f>SUMIFS('sys inv movment rpt'!$M:$M,'sys inv movment rpt'!$L:$L,$M29,'sys inv movment rpt'!$N:$N,AS$1)</f>
        <v>0</v>
      </c>
      <c r="AT29" s="86">
        <f>SUMIFS('sys inv movment rpt'!$M:$M,'sys inv movment rpt'!$L:$L,$M29,'sys inv movment rpt'!$N:$N,AT$1)</f>
        <v>0</v>
      </c>
      <c r="AU29" s="86">
        <f>SUMIFS('sys inv movment rpt'!$M:$M,'sys inv movment rpt'!$L:$L,$M29,'sys inv movment rpt'!$N:$N,AU$1)</f>
        <v>0</v>
      </c>
      <c r="AV29" s="86">
        <f>SUMIFS('sys inv movment rpt'!$M:$M,'sys inv movment rpt'!$L:$L,$M29,'sys inv movment rpt'!$N:$N,AV$1)</f>
        <v>0</v>
      </c>
      <c r="AW29" s="87" t="str">
        <f>IFERROR(VLOOKUP(A29,'sys-backorder details'!E:U,17,0),"-")</f>
        <v>-</v>
      </c>
      <c r="AX29" s="87" t="str">
        <f>IF(K29&gt;1,VLOOKUP(A29,'settings-routing'!A:I,9,0),"")</f>
        <v/>
      </c>
    </row>
    <row r="30" ht="12.75" hidden="1" customHeight="1">
      <c r="A30" s="28" t="s">
        <v>291</v>
      </c>
      <c r="B30" s="28" t="s">
        <v>292</v>
      </c>
      <c r="C30" s="50">
        <f t="shared" si="2"/>
        <v>0</v>
      </c>
      <c r="D30" s="80">
        <f>SUMIF('Stocks 101-111'!$J:$J,'item dashboard'!A30,'Stocks 101-111'!K:K)</f>
        <v>0</v>
      </c>
      <c r="E30" s="80">
        <f>SUMIF('Stocks 101-111'!$J:$J,'item dashboard'!A30,'Stocks 101-111'!$L:$L)</f>
        <v>0</v>
      </c>
      <c r="F30" s="81">
        <f t="shared" si="3"/>
        <v>0</v>
      </c>
      <c r="G30" s="82">
        <f t="shared" si="4"/>
        <v>0</v>
      </c>
      <c r="H30" s="50">
        <f>SUMIFS('sys-backorder details'!$M:$M,'sys-backorder details'!$E:$E,'item dashboard'!A30,'sys-backorder details'!$V:$V,"")</f>
        <v>0</v>
      </c>
      <c r="I30" s="83">
        <f>SUMIF('settings-routing'!$I:$I,'item dashboard'!A30,'settings-routing'!$O:$O)</f>
        <v>0</v>
      </c>
      <c r="J30" s="50">
        <f>SUMIFS('sys-backorder details'!$M:$M,'sys-backorder details'!$E:$E,'item dashboard'!A30,'sys-backorder details'!$V:$V,"Call off")</f>
        <v>0</v>
      </c>
      <c r="K30" s="84">
        <f t="shared" si="5"/>
        <v>0</v>
      </c>
      <c r="L30" s="84">
        <f>SUMIF('Production Plan'!$E:$E,'item dashboard'!A30,'Production Plan'!$N:$N)</f>
        <v>0</v>
      </c>
      <c r="M30" s="85" t="str">
        <f t="shared" si="1"/>
        <v>B-125CB-N12-C118125ml Natural C.B Jar</v>
      </c>
      <c r="N30" s="86">
        <f>SUMIFS('sys inv movment rpt'!$M:$M,'sys inv movment rpt'!$L:$L,$M30,'sys inv movment rpt'!$N:$N,N$1)</f>
        <v>0</v>
      </c>
      <c r="O30" s="86">
        <f>SUMIFS('sys inv movment rpt'!$M:$M,'sys inv movment rpt'!$L:$L,$M30,'sys inv movment rpt'!$N:$N,O$1)</f>
        <v>0</v>
      </c>
      <c r="P30" s="86">
        <f>SUMIFS('sys inv movment rpt'!$M:$M,'sys inv movment rpt'!$L:$L,$M30,'sys inv movment rpt'!$N:$N,P$1)</f>
        <v>0</v>
      </c>
      <c r="Q30" s="86">
        <f>SUMIFS('sys inv movment rpt'!$M:$M,'sys inv movment rpt'!$L:$L,$M30,'sys inv movment rpt'!$N:$N,Q$1)</f>
        <v>0</v>
      </c>
      <c r="R30" s="86">
        <f>SUMIFS('sys inv movment rpt'!$M:$M,'sys inv movment rpt'!$L:$L,$M30,'sys inv movment rpt'!$N:$N,R$1)</f>
        <v>0</v>
      </c>
      <c r="S30" s="86">
        <f>SUMIFS('sys inv movment rpt'!$M:$M,'sys inv movment rpt'!$L:$L,$M30,'sys inv movment rpt'!$N:$N,S$1)</f>
        <v>0</v>
      </c>
      <c r="T30" s="86">
        <f>SUMIFS('sys inv movment rpt'!$M:$M,'sys inv movment rpt'!$L:$L,$M30,'sys inv movment rpt'!$N:$N,T$1)</f>
        <v>0</v>
      </c>
      <c r="U30" s="86">
        <f>SUMIFS('sys inv movment rpt'!$M:$M,'sys inv movment rpt'!$L:$L,$M30,'sys inv movment rpt'!$N:$N,U$1)</f>
        <v>0</v>
      </c>
      <c r="V30" s="86">
        <f>SUMIFS('sys inv movment rpt'!$M:$M,'sys inv movment rpt'!$L:$L,$M30,'sys inv movment rpt'!$N:$N,V$1)</f>
        <v>0</v>
      </c>
      <c r="W30" s="86">
        <f>SUMIFS('sys inv movment rpt'!$M:$M,'sys inv movment rpt'!$L:$L,$M30,'sys inv movment rpt'!$N:$N,W$1)</f>
        <v>0</v>
      </c>
      <c r="X30" s="86">
        <f>SUMIFS('sys inv movment rpt'!$M:$M,'sys inv movment rpt'!$L:$L,$M30,'sys inv movment rpt'!$N:$N,X$1)</f>
        <v>0</v>
      </c>
      <c r="Y30" s="86">
        <f>SUMIFS('sys inv movment rpt'!$M:$M,'sys inv movment rpt'!$L:$L,$M30,'sys inv movment rpt'!$N:$N,Y$1)</f>
        <v>0</v>
      </c>
      <c r="Z30" s="86">
        <f>SUMIFS('sys inv movment rpt'!$M:$M,'sys inv movment rpt'!$L:$L,$M30,'sys inv movment rpt'!$N:$N,Z$1)</f>
        <v>0</v>
      </c>
      <c r="AA30" s="86">
        <f>SUMIFS('sys inv movment rpt'!$M:$M,'sys inv movment rpt'!$L:$L,$M30,'sys inv movment rpt'!$N:$N,AA$1)</f>
        <v>0</v>
      </c>
      <c r="AB30" s="86">
        <f>SUMIFS('sys inv movment rpt'!$M:$M,'sys inv movment rpt'!$L:$L,$M30,'sys inv movment rpt'!$N:$N,AB$1)</f>
        <v>0</v>
      </c>
      <c r="AC30" s="86">
        <f>SUMIFS('sys inv movment rpt'!$M:$M,'sys inv movment rpt'!$L:$L,$M30,'sys inv movment rpt'!$N:$N,AC$1)</f>
        <v>0</v>
      </c>
      <c r="AD30" s="86">
        <f>SUMIFS('sys inv movment rpt'!$M:$M,'sys inv movment rpt'!$L:$L,$M30,'sys inv movment rpt'!$N:$N,AD$1)</f>
        <v>0</v>
      </c>
      <c r="AE30" s="86">
        <f>SUMIFS('sys inv movment rpt'!$M:$M,'sys inv movment rpt'!$L:$L,$M30,'sys inv movment rpt'!$N:$N,AE$1)</f>
        <v>0</v>
      </c>
      <c r="AF30" s="86">
        <f>SUMIFS('sys inv movment rpt'!$M:$M,'sys inv movment rpt'!$L:$L,$M30,'sys inv movment rpt'!$N:$N,AF$1)</f>
        <v>0</v>
      </c>
      <c r="AG30" s="86">
        <f>SUMIFS('sys inv movment rpt'!$M:$M,'sys inv movment rpt'!$L:$L,$M30,'sys inv movment rpt'!$N:$N,AG$1)</f>
        <v>0</v>
      </c>
      <c r="AH30" s="86">
        <f>SUMIFS('sys inv movment rpt'!$M:$M,'sys inv movment rpt'!$L:$L,$M30,'sys inv movment rpt'!$N:$N,AH$1)</f>
        <v>0</v>
      </c>
      <c r="AI30" s="86">
        <f>SUMIFS('sys inv movment rpt'!$M:$M,'sys inv movment rpt'!$L:$L,$M30,'sys inv movment rpt'!$N:$N,AI$1)</f>
        <v>0</v>
      </c>
      <c r="AJ30" s="86">
        <f>SUMIFS('sys inv movment rpt'!$M:$M,'sys inv movment rpt'!$L:$L,$M30,'sys inv movment rpt'!$N:$N,AJ$1)</f>
        <v>0</v>
      </c>
      <c r="AK30" s="86">
        <f>SUMIFS('sys inv movment rpt'!$M:$M,'sys inv movment rpt'!$L:$L,$M30,'sys inv movment rpt'!$N:$N,AK$1)</f>
        <v>0</v>
      </c>
      <c r="AL30" s="86">
        <f>SUMIFS('sys inv movment rpt'!$M:$M,'sys inv movment rpt'!$L:$L,$M30,'sys inv movment rpt'!$N:$N,AL$1)</f>
        <v>0</v>
      </c>
      <c r="AM30" s="86">
        <f>SUMIFS('sys inv movment rpt'!$M:$M,'sys inv movment rpt'!$L:$L,$M30,'sys inv movment rpt'!$N:$N,AM$1)</f>
        <v>0</v>
      </c>
      <c r="AN30" s="86">
        <f>SUMIFS('sys inv movment rpt'!$M:$M,'sys inv movment rpt'!$L:$L,$M30,'sys inv movment rpt'!$N:$N,AN$1)</f>
        <v>0</v>
      </c>
      <c r="AO30" s="86">
        <f>SUMIFS('sys inv movment rpt'!$M:$M,'sys inv movment rpt'!$L:$L,$M30,'sys inv movment rpt'!$N:$N,AO$1)</f>
        <v>0</v>
      </c>
      <c r="AP30" s="86">
        <f>SUMIFS('sys inv movment rpt'!$M:$M,'sys inv movment rpt'!$L:$L,$M30,'sys inv movment rpt'!$N:$N,AP$1)</f>
        <v>0</v>
      </c>
      <c r="AQ30" s="86">
        <f>SUMIFS('sys inv movment rpt'!$M:$M,'sys inv movment rpt'!$L:$L,$M30,'sys inv movment rpt'!$N:$N,AQ$1)</f>
        <v>0</v>
      </c>
      <c r="AR30" s="86">
        <f>SUMIFS('sys inv movment rpt'!$M:$M,'sys inv movment rpt'!$L:$L,$M30,'sys inv movment rpt'!$N:$N,AR$1)</f>
        <v>0</v>
      </c>
      <c r="AS30" s="86">
        <f>SUMIFS('sys inv movment rpt'!$M:$M,'sys inv movment rpt'!$L:$L,$M30,'sys inv movment rpt'!$N:$N,AS$1)</f>
        <v>0</v>
      </c>
      <c r="AT30" s="86">
        <f>SUMIFS('sys inv movment rpt'!$M:$M,'sys inv movment rpt'!$L:$L,$M30,'sys inv movment rpt'!$N:$N,AT$1)</f>
        <v>0</v>
      </c>
      <c r="AU30" s="86">
        <f>SUMIFS('sys inv movment rpt'!$M:$M,'sys inv movment rpt'!$L:$L,$M30,'sys inv movment rpt'!$N:$N,AU$1)</f>
        <v>0</v>
      </c>
      <c r="AV30" s="86">
        <f>SUMIFS('sys inv movment rpt'!$M:$M,'sys inv movment rpt'!$L:$L,$M30,'sys inv movment rpt'!$N:$N,AV$1)</f>
        <v>0</v>
      </c>
      <c r="AW30" s="87" t="str">
        <f>IFERROR(VLOOKUP(A30,'sys-backorder details'!E:U,17,0),"-")</f>
        <v>-</v>
      </c>
      <c r="AX30" s="87" t="str">
        <f>IF(K30&gt;1,VLOOKUP(A30,'settings-routing'!A:I,9,0),"")</f>
        <v/>
      </c>
    </row>
    <row r="31" ht="12.75" hidden="1" customHeight="1">
      <c r="A31" s="28" t="s">
        <v>293</v>
      </c>
      <c r="B31" s="28" t="s">
        <v>294</v>
      </c>
      <c r="C31" s="50">
        <f t="shared" si="2"/>
        <v>0</v>
      </c>
      <c r="D31" s="80">
        <f>SUMIF('Stocks 101-111'!$J:$J,'item dashboard'!A31,'Stocks 101-111'!K:K)</f>
        <v>0</v>
      </c>
      <c r="E31" s="80">
        <f>SUMIF('Stocks 101-111'!$J:$J,'item dashboard'!A31,'Stocks 101-111'!$L:$L)</f>
        <v>0</v>
      </c>
      <c r="F31" s="81">
        <f t="shared" si="3"/>
        <v>0</v>
      </c>
      <c r="G31" s="82">
        <f t="shared" si="4"/>
        <v>0</v>
      </c>
      <c r="H31" s="50">
        <f>SUMIFS('sys-backorder details'!$M:$M,'sys-backorder details'!$E:$E,'item dashboard'!A31,'sys-backorder details'!$V:$V,"")</f>
        <v>0</v>
      </c>
      <c r="I31" s="83">
        <f>SUMIF('settings-routing'!$I:$I,'item dashboard'!A31,'settings-routing'!$O:$O)</f>
        <v>0</v>
      </c>
      <c r="J31" s="50">
        <f>SUMIFS('sys-backorder details'!$M:$M,'sys-backorder details'!$E:$E,'item dashboard'!A31,'sys-backorder details'!$V:$V,"Call off")</f>
        <v>0</v>
      </c>
      <c r="K31" s="84">
        <f t="shared" si="5"/>
        <v>0</v>
      </c>
      <c r="L31" s="84">
        <f>SUMIF('Production Plan'!$E:$E,'item dashboard'!A31,'Production Plan'!$N:$N)</f>
        <v>0</v>
      </c>
      <c r="M31" s="85" t="str">
        <f t="shared" si="1"/>
        <v>B-125LG-N12-C117 125ML Natural L.G Jar</v>
      </c>
      <c r="N31" s="86">
        <f>SUMIFS('sys inv movment rpt'!$M:$M,'sys inv movment rpt'!$L:$L,$M31,'sys inv movment rpt'!$N:$N,N$1)</f>
        <v>0</v>
      </c>
      <c r="O31" s="86">
        <f>SUMIFS('sys inv movment rpt'!$M:$M,'sys inv movment rpt'!$L:$L,$M31,'sys inv movment rpt'!$N:$N,O$1)</f>
        <v>0</v>
      </c>
      <c r="P31" s="86">
        <f>SUMIFS('sys inv movment rpt'!$M:$M,'sys inv movment rpt'!$L:$L,$M31,'sys inv movment rpt'!$N:$N,P$1)</f>
        <v>0</v>
      </c>
      <c r="Q31" s="86">
        <f>SUMIFS('sys inv movment rpt'!$M:$M,'sys inv movment rpt'!$L:$L,$M31,'sys inv movment rpt'!$N:$N,Q$1)</f>
        <v>0</v>
      </c>
      <c r="R31" s="86">
        <f>SUMIFS('sys inv movment rpt'!$M:$M,'sys inv movment rpt'!$L:$L,$M31,'sys inv movment rpt'!$N:$N,R$1)</f>
        <v>0</v>
      </c>
      <c r="S31" s="86">
        <f>SUMIFS('sys inv movment rpt'!$M:$M,'sys inv movment rpt'!$L:$L,$M31,'sys inv movment rpt'!$N:$N,S$1)</f>
        <v>0</v>
      </c>
      <c r="T31" s="86">
        <f>SUMIFS('sys inv movment rpt'!$M:$M,'sys inv movment rpt'!$L:$L,$M31,'sys inv movment rpt'!$N:$N,T$1)</f>
        <v>0</v>
      </c>
      <c r="U31" s="86">
        <f>SUMIFS('sys inv movment rpt'!$M:$M,'sys inv movment rpt'!$L:$L,$M31,'sys inv movment rpt'!$N:$N,U$1)</f>
        <v>0</v>
      </c>
      <c r="V31" s="86">
        <f>SUMIFS('sys inv movment rpt'!$M:$M,'sys inv movment rpt'!$L:$L,$M31,'sys inv movment rpt'!$N:$N,V$1)</f>
        <v>0</v>
      </c>
      <c r="W31" s="86">
        <f>SUMIFS('sys inv movment rpt'!$M:$M,'sys inv movment rpt'!$L:$L,$M31,'sys inv movment rpt'!$N:$N,W$1)</f>
        <v>0</v>
      </c>
      <c r="X31" s="86">
        <f>SUMIFS('sys inv movment rpt'!$M:$M,'sys inv movment rpt'!$L:$L,$M31,'sys inv movment rpt'!$N:$N,X$1)</f>
        <v>0</v>
      </c>
      <c r="Y31" s="86">
        <f>SUMIFS('sys inv movment rpt'!$M:$M,'sys inv movment rpt'!$L:$L,$M31,'sys inv movment rpt'!$N:$N,Y$1)</f>
        <v>0</v>
      </c>
      <c r="Z31" s="86">
        <f>SUMIFS('sys inv movment rpt'!$M:$M,'sys inv movment rpt'!$L:$L,$M31,'sys inv movment rpt'!$N:$N,Z$1)</f>
        <v>0</v>
      </c>
      <c r="AA31" s="86">
        <f>SUMIFS('sys inv movment rpt'!$M:$M,'sys inv movment rpt'!$L:$L,$M31,'sys inv movment rpt'!$N:$N,AA$1)</f>
        <v>0</v>
      </c>
      <c r="AB31" s="86">
        <f>SUMIFS('sys inv movment rpt'!$M:$M,'sys inv movment rpt'!$L:$L,$M31,'sys inv movment rpt'!$N:$N,AB$1)</f>
        <v>0</v>
      </c>
      <c r="AC31" s="86">
        <f>SUMIFS('sys inv movment rpt'!$M:$M,'sys inv movment rpt'!$L:$L,$M31,'sys inv movment rpt'!$N:$N,AC$1)</f>
        <v>0</v>
      </c>
      <c r="AD31" s="86">
        <f>SUMIFS('sys inv movment rpt'!$M:$M,'sys inv movment rpt'!$L:$L,$M31,'sys inv movment rpt'!$N:$N,AD$1)</f>
        <v>0</v>
      </c>
      <c r="AE31" s="86">
        <f>SUMIFS('sys inv movment rpt'!$M:$M,'sys inv movment rpt'!$L:$L,$M31,'sys inv movment rpt'!$N:$N,AE$1)</f>
        <v>0</v>
      </c>
      <c r="AF31" s="86">
        <f>SUMIFS('sys inv movment rpt'!$M:$M,'sys inv movment rpt'!$L:$L,$M31,'sys inv movment rpt'!$N:$N,AF$1)</f>
        <v>0</v>
      </c>
      <c r="AG31" s="86">
        <f>SUMIFS('sys inv movment rpt'!$M:$M,'sys inv movment rpt'!$L:$L,$M31,'sys inv movment rpt'!$N:$N,AG$1)</f>
        <v>0</v>
      </c>
      <c r="AH31" s="86">
        <f>SUMIFS('sys inv movment rpt'!$M:$M,'sys inv movment rpt'!$L:$L,$M31,'sys inv movment rpt'!$N:$N,AH$1)</f>
        <v>0</v>
      </c>
      <c r="AI31" s="86">
        <f>SUMIFS('sys inv movment rpt'!$M:$M,'sys inv movment rpt'!$L:$L,$M31,'sys inv movment rpt'!$N:$N,AI$1)</f>
        <v>0</v>
      </c>
      <c r="AJ31" s="86">
        <f>SUMIFS('sys inv movment rpt'!$M:$M,'sys inv movment rpt'!$L:$L,$M31,'sys inv movment rpt'!$N:$N,AJ$1)</f>
        <v>0</v>
      </c>
      <c r="AK31" s="86">
        <f>SUMIFS('sys inv movment rpt'!$M:$M,'sys inv movment rpt'!$L:$L,$M31,'sys inv movment rpt'!$N:$N,AK$1)</f>
        <v>0</v>
      </c>
      <c r="AL31" s="86">
        <f>SUMIFS('sys inv movment rpt'!$M:$M,'sys inv movment rpt'!$L:$L,$M31,'sys inv movment rpt'!$N:$N,AL$1)</f>
        <v>0</v>
      </c>
      <c r="AM31" s="86">
        <f>SUMIFS('sys inv movment rpt'!$M:$M,'sys inv movment rpt'!$L:$L,$M31,'sys inv movment rpt'!$N:$N,AM$1)</f>
        <v>0</v>
      </c>
      <c r="AN31" s="86">
        <f>SUMIFS('sys inv movment rpt'!$M:$M,'sys inv movment rpt'!$L:$L,$M31,'sys inv movment rpt'!$N:$N,AN$1)</f>
        <v>0</v>
      </c>
      <c r="AO31" s="86">
        <f>SUMIFS('sys inv movment rpt'!$M:$M,'sys inv movment rpt'!$L:$L,$M31,'sys inv movment rpt'!$N:$N,AO$1)</f>
        <v>0</v>
      </c>
      <c r="AP31" s="86">
        <f>SUMIFS('sys inv movment rpt'!$M:$M,'sys inv movment rpt'!$L:$L,$M31,'sys inv movment rpt'!$N:$N,AP$1)</f>
        <v>0</v>
      </c>
      <c r="AQ31" s="86">
        <f>SUMIFS('sys inv movment rpt'!$M:$M,'sys inv movment rpt'!$L:$L,$M31,'sys inv movment rpt'!$N:$N,AQ$1)</f>
        <v>0</v>
      </c>
      <c r="AR31" s="86">
        <f>SUMIFS('sys inv movment rpt'!$M:$M,'sys inv movment rpt'!$L:$L,$M31,'sys inv movment rpt'!$N:$N,AR$1)</f>
        <v>0</v>
      </c>
      <c r="AS31" s="86">
        <f>SUMIFS('sys inv movment rpt'!$M:$M,'sys inv movment rpt'!$L:$L,$M31,'sys inv movment rpt'!$N:$N,AS$1)</f>
        <v>0</v>
      </c>
      <c r="AT31" s="86">
        <f>SUMIFS('sys inv movment rpt'!$M:$M,'sys inv movment rpt'!$L:$L,$M31,'sys inv movment rpt'!$N:$N,AT$1)</f>
        <v>0</v>
      </c>
      <c r="AU31" s="86">
        <f>SUMIFS('sys inv movment rpt'!$M:$M,'sys inv movment rpt'!$L:$L,$M31,'sys inv movment rpt'!$N:$N,AU$1)</f>
        <v>0</v>
      </c>
      <c r="AV31" s="86">
        <f>SUMIFS('sys inv movment rpt'!$M:$M,'sys inv movment rpt'!$L:$L,$M31,'sys inv movment rpt'!$N:$N,AV$1)</f>
        <v>0</v>
      </c>
      <c r="AW31" s="87" t="str">
        <f>IFERROR(VLOOKUP(A31,'sys-backorder details'!E:U,17,0),"-")</f>
        <v>-</v>
      </c>
      <c r="AX31" s="87" t="str">
        <f>IF(K31&gt;1,VLOOKUP(A31,'settings-routing'!A:I,9,0),"")</f>
        <v/>
      </c>
    </row>
    <row r="32" ht="12.75" hidden="1" customHeight="1">
      <c r="A32" s="28" t="s">
        <v>295</v>
      </c>
      <c r="B32" s="28" t="s">
        <v>296</v>
      </c>
      <c r="C32" s="50">
        <f t="shared" si="2"/>
        <v>629</v>
      </c>
      <c r="D32" s="80">
        <f>SUMIF('Stocks 101-111'!$J:$J,'item dashboard'!A32,'Stocks 101-111'!K:K)</f>
        <v>629</v>
      </c>
      <c r="E32" s="80">
        <f>SUMIF('Stocks 101-111'!$J:$J,'item dashboard'!A32,'Stocks 101-111'!$L:$L)</f>
        <v>0</v>
      </c>
      <c r="F32" s="81">
        <f t="shared" si="3"/>
        <v>0</v>
      </c>
      <c r="G32" s="82">
        <f t="shared" si="4"/>
        <v>0.05714285714</v>
      </c>
      <c r="H32" s="50">
        <f>SUMIFS('sys-backorder details'!$M:$M,'sys-backorder details'!$E:$E,'item dashboard'!A32,'sys-backorder details'!$V:$V,"")</f>
        <v>0</v>
      </c>
      <c r="I32" s="83">
        <f>SUMIF('settings-routing'!$I:$I,'item dashboard'!A32,'settings-routing'!$O:$O)</f>
        <v>0</v>
      </c>
      <c r="J32" s="50">
        <f>SUMIFS('sys-backorder details'!$M:$M,'sys-backorder details'!$E:$E,'item dashboard'!A32,'sys-backorder details'!$V:$V,"Call off")</f>
        <v>0</v>
      </c>
      <c r="K32" s="84">
        <f t="shared" si="5"/>
        <v>-629</v>
      </c>
      <c r="L32" s="84">
        <f>SUMIF('Production Plan'!$E:$E,'item dashboard'!A32,'Production Plan'!$N:$N)</f>
        <v>0</v>
      </c>
      <c r="M32" s="85" t="str">
        <f t="shared" si="1"/>
        <v>B-125MOV-N15-125 ml Natural Body Milk Bottle</v>
      </c>
      <c r="N32" s="86">
        <f>SUMIFS('sys inv movment rpt'!$M:$M,'sys inv movment rpt'!$L:$L,$M32,'sys inv movment rpt'!$N:$N,N$1)</f>
        <v>0</v>
      </c>
      <c r="O32" s="86">
        <f>SUMIFS('sys inv movment rpt'!$M:$M,'sys inv movment rpt'!$L:$L,$M32,'sys inv movment rpt'!$N:$N,O$1)</f>
        <v>0</v>
      </c>
      <c r="P32" s="86">
        <f>SUMIFS('sys inv movment rpt'!$M:$M,'sys inv movment rpt'!$L:$L,$M32,'sys inv movment rpt'!$N:$N,P$1)</f>
        <v>0</v>
      </c>
      <c r="Q32" s="86">
        <f>SUMIFS('sys inv movment rpt'!$M:$M,'sys inv movment rpt'!$L:$L,$M32,'sys inv movment rpt'!$N:$N,Q$1)</f>
        <v>0</v>
      </c>
      <c r="R32" s="86">
        <f>SUMIFS('sys inv movment rpt'!$M:$M,'sys inv movment rpt'!$L:$L,$M32,'sys inv movment rpt'!$N:$N,R$1)</f>
        <v>0</v>
      </c>
      <c r="S32" s="86">
        <f>SUMIFS('sys inv movment rpt'!$M:$M,'sys inv movment rpt'!$L:$L,$M32,'sys inv movment rpt'!$N:$N,S$1)</f>
        <v>0</v>
      </c>
      <c r="T32" s="86">
        <f>SUMIFS('sys inv movment rpt'!$M:$M,'sys inv movment rpt'!$L:$L,$M32,'sys inv movment rpt'!$N:$N,T$1)</f>
        <v>0</v>
      </c>
      <c r="U32" s="86">
        <f>SUMIFS('sys inv movment rpt'!$M:$M,'sys inv movment rpt'!$L:$L,$M32,'sys inv movment rpt'!$N:$N,U$1)</f>
        <v>0</v>
      </c>
      <c r="V32" s="86">
        <f>SUMIFS('sys inv movment rpt'!$M:$M,'sys inv movment rpt'!$L:$L,$M32,'sys inv movment rpt'!$N:$N,V$1)</f>
        <v>0</v>
      </c>
      <c r="W32" s="86">
        <f>SUMIFS('sys inv movment rpt'!$M:$M,'sys inv movment rpt'!$L:$L,$M32,'sys inv movment rpt'!$N:$N,W$1)</f>
        <v>0</v>
      </c>
      <c r="X32" s="86">
        <f>SUMIFS('sys inv movment rpt'!$M:$M,'sys inv movment rpt'!$L:$L,$M32,'sys inv movment rpt'!$N:$N,X$1)</f>
        <v>0</v>
      </c>
      <c r="Y32" s="86">
        <f>SUMIFS('sys inv movment rpt'!$M:$M,'sys inv movment rpt'!$L:$L,$M32,'sys inv movment rpt'!$N:$N,Y$1)</f>
        <v>0</v>
      </c>
      <c r="Z32" s="86">
        <f>SUMIFS('sys inv movment rpt'!$M:$M,'sys inv movment rpt'!$L:$L,$M32,'sys inv movment rpt'!$N:$N,Z$1)</f>
        <v>0</v>
      </c>
      <c r="AA32" s="86">
        <f>SUMIFS('sys inv movment rpt'!$M:$M,'sys inv movment rpt'!$L:$L,$M32,'sys inv movment rpt'!$N:$N,AA$1)</f>
        <v>0</v>
      </c>
      <c r="AB32" s="86">
        <f>SUMIFS('sys inv movment rpt'!$M:$M,'sys inv movment rpt'!$L:$L,$M32,'sys inv movment rpt'!$N:$N,AB$1)</f>
        <v>0</v>
      </c>
      <c r="AC32" s="86">
        <f>SUMIFS('sys inv movment rpt'!$M:$M,'sys inv movment rpt'!$L:$L,$M32,'sys inv movment rpt'!$N:$N,AC$1)</f>
        <v>0</v>
      </c>
      <c r="AD32" s="86">
        <f>SUMIFS('sys inv movment rpt'!$M:$M,'sys inv movment rpt'!$L:$L,$M32,'sys inv movment rpt'!$N:$N,AD$1)</f>
        <v>0</v>
      </c>
      <c r="AE32" s="86">
        <f>SUMIFS('sys inv movment rpt'!$M:$M,'sys inv movment rpt'!$L:$L,$M32,'sys inv movment rpt'!$N:$N,AE$1)</f>
        <v>2896</v>
      </c>
      <c r="AF32" s="86">
        <f>SUMIFS('sys inv movment rpt'!$M:$M,'sys inv movment rpt'!$L:$L,$M32,'sys inv movment rpt'!$N:$N,AF$1)</f>
        <v>0</v>
      </c>
      <c r="AG32" s="86">
        <f>SUMIFS('sys inv movment rpt'!$M:$M,'sys inv movment rpt'!$L:$L,$M32,'sys inv movment rpt'!$N:$N,AG$1)</f>
        <v>0</v>
      </c>
      <c r="AH32" s="86">
        <f>SUMIFS('sys inv movment rpt'!$M:$M,'sys inv movment rpt'!$L:$L,$M32,'sys inv movment rpt'!$N:$N,AH$1)</f>
        <v>0</v>
      </c>
      <c r="AI32" s="86">
        <f>SUMIFS('sys inv movment rpt'!$M:$M,'sys inv movment rpt'!$L:$L,$M32,'sys inv movment rpt'!$N:$N,AI$1)</f>
        <v>0</v>
      </c>
      <c r="AJ32" s="86">
        <f>SUMIFS('sys inv movment rpt'!$M:$M,'sys inv movment rpt'!$L:$L,$M32,'sys inv movment rpt'!$N:$N,AJ$1)</f>
        <v>0</v>
      </c>
      <c r="AK32" s="86">
        <f>SUMIFS('sys inv movment rpt'!$M:$M,'sys inv movment rpt'!$L:$L,$M32,'sys inv movment rpt'!$N:$N,AK$1)</f>
        <v>0</v>
      </c>
      <c r="AL32" s="86">
        <f>SUMIFS('sys inv movment rpt'!$M:$M,'sys inv movment rpt'!$L:$L,$M32,'sys inv movment rpt'!$N:$N,AL$1)</f>
        <v>0</v>
      </c>
      <c r="AM32" s="86">
        <f>SUMIFS('sys inv movment rpt'!$M:$M,'sys inv movment rpt'!$L:$L,$M32,'sys inv movment rpt'!$N:$N,AM$1)</f>
        <v>0</v>
      </c>
      <c r="AN32" s="86">
        <f>SUMIFS('sys inv movment rpt'!$M:$M,'sys inv movment rpt'!$L:$L,$M32,'sys inv movment rpt'!$N:$N,AN$1)</f>
        <v>0</v>
      </c>
      <c r="AO32" s="86">
        <f>SUMIFS('sys inv movment rpt'!$M:$M,'sys inv movment rpt'!$L:$L,$M32,'sys inv movment rpt'!$N:$N,AO$1)</f>
        <v>0</v>
      </c>
      <c r="AP32" s="86">
        <f>SUMIFS('sys inv movment rpt'!$M:$M,'sys inv movment rpt'!$L:$L,$M32,'sys inv movment rpt'!$N:$N,AP$1)</f>
        <v>0</v>
      </c>
      <c r="AQ32" s="86">
        <f>SUMIFS('sys inv movment rpt'!$M:$M,'sys inv movment rpt'!$L:$L,$M32,'sys inv movment rpt'!$N:$N,AQ$1)</f>
        <v>0</v>
      </c>
      <c r="AR32" s="86">
        <f>SUMIFS('sys inv movment rpt'!$M:$M,'sys inv movment rpt'!$L:$L,$M32,'sys inv movment rpt'!$N:$N,AR$1)</f>
        <v>1008</v>
      </c>
      <c r="AS32" s="86">
        <f>SUMIFS('sys inv movment rpt'!$M:$M,'sys inv movment rpt'!$L:$L,$M32,'sys inv movment rpt'!$N:$N,AS$1)</f>
        <v>0</v>
      </c>
      <c r="AT32" s="86">
        <f>SUMIFS('sys inv movment rpt'!$M:$M,'sys inv movment rpt'!$L:$L,$M32,'sys inv movment rpt'!$N:$N,AT$1)</f>
        <v>0</v>
      </c>
      <c r="AU32" s="86">
        <f>SUMIFS('sys inv movment rpt'!$M:$M,'sys inv movment rpt'!$L:$L,$M32,'sys inv movment rpt'!$N:$N,AU$1)</f>
        <v>0</v>
      </c>
      <c r="AV32" s="86">
        <f>SUMIFS('sys inv movment rpt'!$M:$M,'sys inv movment rpt'!$L:$L,$M32,'sys inv movment rpt'!$N:$N,AV$1)</f>
        <v>0</v>
      </c>
      <c r="AW32" s="87" t="str">
        <f>IFERROR(VLOOKUP(A32,'sys-backorder details'!E:U,17,0),"-")</f>
        <v>-</v>
      </c>
      <c r="AX32" s="87" t="str">
        <f>IF(K32&gt;1,VLOOKUP(A32,'settings-routing'!A:I,9,0),"")</f>
        <v/>
      </c>
    </row>
    <row r="33" ht="12.75" hidden="1" customHeight="1">
      <c r="A33" s="50" t="s">
        <v>297</v>
      </c>
      <c r="B33" s="50" t="s">
        <v>298</v>
      </c>
      <c r="C33" s="50">
        <f t="shared" si="2"/>
        <v>0</v>
      </c>
      <c r="D33" s="80">
        <f>SUMIF('Stocks 101-111'!$J:$J,'item dashboard'!A33,'Stocks 101-111'!K:K)</f>
        <v>0</v>
      </c>
      <c r="E33" s="80">
        <f>SUMIF('Stocks 101-111'!$J:$J,'item dashboard'!A33,'Stocks 101-111'!$L:$L)</f>
        <v>0</v>
      </c>
      <c r="F33" s="81">
        <f t="shared" si="3"/>
        <v>0</v>
      </c>
      <c r="G33" s="82">
        <f t="shared" si="4"/>
        <v>0.08571428571</v>
      </c>
      <c r="H33" s="50">
        <f>SUMIFS('sys-backorder details'!$M:$M,'sys-backorder details'!$E:$E,'item dashboard'!A33,'sys-backorder details'!$V:$V,"")</f>
        <v>0</v>
      </c>
      <c r="I33" s="83">
        <f>SUMIF('settings-routing'!$I:$I,'item dashboard'!A33,'settings-routing'!$O:$O)</f>
        <v>0</v>
      </c>
      <c r="J33" s="50">
        <f>SUMIFS('sys-backorder details'!$M:$M,'sys-backorder details'!$E:$E,'item dashboard'!A33,'sys-backorder details'!$V:$V,"Call off")</f>
        <v>0</v>
      </c>
      <c r="K33" s="84">
        <f t="shared" si="5"/>
        <v>0</v>
      </c>
      <c r="L33" s="84">
        <f>SUMIF('Production Plan'!$E:$E,'item dashboard'!A33,'Production Plan'!$N:$N)</f>
        <v>0</v>
      </c>
      <c r="M33" s="85" t="str">
        <f t="shared" si="1"/>
        <v>B-125MOV-W15-125 ml White Body Milk Lotion Bottlte</v>
      </c>
      <c r="N33" s="86">
        <f>SUMIFS('sys inv movment rpt'!$M:$M,'sys inv movment rpt'!$L:$L,$M33,'sys inv movment rpt'!$N:$N,N$1)</f>
        <v>0</v>
      </c>
      <c r="O33" s="86">
        <f>SUMIFS('sys inv movment rpt'!$M:$M,'sys inv movment rpt'!$L:$L,$M33,'sys inv movment rpt'!$N:$N,O$1)</f>
        <v>0</v>
      </c>
      <c r="P33" s="86">
        <f>SUMIFS('sys inv movment rpt'!$M:$M,'sys inv movment rpt'!$L:$L,$M33,'sys inv movment rpt'!$N:$N,P$1)</f>
        <v>0</v>
      </c>
      <c r="Q33" s="86">
        <f>SUMIFS('sys inv movment rpt'!$M:$M,'sys inv movment rpt'!$L:$L,$M33,'sys inv movment rpt'!$N:$N,Q$1)</f>
        <v>0</v>
      </c>
      <c r="R33" s="86">
        <f>SUMIFS('sys inv movment rpt'!$M:$M,'sys inv movment rpt'!$L:$L,$M33,'sys inv movment rpt'!$N:$N,R$1)</f>
        <v>5544</v>
      </c>
      <c r="S33" s="86">
        <f>SUMIFS('sys inv movment rpt'!$M:$M,'sys inv movment rpt'!$L:$L,$M33,'sys inv movment rpt'!$N:$N,S$1)</f>
        <v>0</v>
      </c>
      <c r="T33" s="86">
        <f>SUMIFS('sys inv movment rpt'!$M:$M,'sys inv movment rpt'!$L:$L,$M33,'sys inv movment rpt'!$N:$N,T$1)</f>
        <v>0</v>
      </c>
      <c r="U33" s="86">
        <f>SUMIFS('sys inv movment rpt'!$M:$M,'sys inv movment rpt'!$L:$L,$M33,'sys inv movment rpt'!$N:$N,U$1)</f>
        <v>0</v>
      </c>
      <c r="V33" s="86">
        <f>SUMIFS('sys inv movment rpt'!$M:$M,'sys inv movment rpt'!$L:$L,$M33,'sys inv movment rpt'!$N:$N,V$1)</f>
        <v>0</v>
      </c>
      <c r="W33" s="86">
        <f>SUMIFS('sys inv movment rpt'!$M:$M,'sys inv movment rpt'!$L:$L,$M33,'sys inv movment rpt'!$N:$N,W$1)</f>
        <v>0</v>
      </c>
      <c r="X33" s="86">
        <f>SUMIFS('sys inv movment rpt'!$M:$M,'sys inv movment rpt'!$L:$L,$M33,'sys inv movment rpt'!$N:$N,X$1)</f>
        <v>0</v>
      </c>
      <c r="Y33" s="86">
        <f>SUMIFS('sys inv movment rpt'!$M:$M,'sys inv movment rpt'!$L:$L,$M33,'sys inv movment rpt'!$N:$N,Y$1)</f>
        <v>0</v>
      </c>
      <c r="Z33" s="86">
        <f>SUMIFS('sys inv movment rpt'!$M:$M,'sys inv movment rpt'!$L:$L,$M33,'sys inv movment rpt'!$N:$N,Z$1)</f>
        <v>0</v>
      </c>
      <c r="AA33" s="86">
        <f>SUMIFS('sys inv movment rpt'!$M:$M,'sys inv movment rpt'!$L:$L,$M33,'sys inv movment rpt'!$N:$N,AA$1)</f>
        <v>0</v>
      </c>
      <c r="AB33" s="86">
        <f>SUMIFS('sys inv movment rpt'!$M:$M,'sys inv movment rpt'!$L:$L,$M33,'sys inv movment rpt'!$N:$N,AB$1)</f>
        <v>0</v>
      </c>
      <c r="AC33" s="86">
        <f>SUMIFS('sys inv movment rpt'!$M:$M,'sys inv movment rpt'!$L:$L,$M33,'sys inv movment rpt'!$N:$N,AC$1)</f>
        <v>0</v>
      </c>
      <c r="AD33" s="86">
        <f>SUMIFS('sys inv movment rpt'!$M:$M,'sys inv movment rpt'!$L:$L,$M33,'sys inv movment rpt'!$N:$N,AD$1)</f>
        <v>0</v>
      </c>
      <c r="AE33" s="86">
        <f>SUMIFS('sys inv movment rpt'!$M:$M,'sys inv movment rpt'!$L:$L,$M33,'sys inv movment rpt'!$N:$N,AE$1)</f>
        <v>26712</v>
      </c>
      <c r="AF33" s="86">
        <f>SUMIFS('sys inv movment rpt'!$M:$M,'sys inv movment rpt'!$L:$L,$M33,'sys inv movment rpt'!$N:$N,AF$1)</f>
        <v>0</v>
      </c>
      <c r="AG33" s="86">
        <f>SUMIFS('sys inv movment rpt'!$M:$M,'sys inv movment rpt'!$L:$L,$M33,'sys inv movment rpt'!$N:$N,AG$1)</f>
        <v>0</v>
      </c>
      <c r="AH33" s="86">
        <f>SUMIFS('sys inv movment rpt'!$M:$M,'sys inv movment rpt'!$L:$L,$M33,'sys inv movment rpt'!$N:$N,AH$1)</f>
        <v>0</v>
      </c>
      <c r="AI33" s="86">
        <f>SUMIFS('sys inv movment rpt'!$M:$M,'sys inv movment rpt'!$L:$L,$M33,'sys inv movment rpt'!$N:$N,AI$1)</f>
        <v>0</v>
      </c>
      <c r="AJ33" s="86">
        <f>SUMIFS('sys inv movment rpt'!$M:$M,'sys inv movment rpt'!$L:$L,$M33,'sys inv movment rpt'!$N:$N,AJ$1)</f>
        <v>0</v>
      </c>
      <c r="AK33" s="86">
        <f>SUMIFS('sys inv movment rpt'!$M:$M,'sys inv movment rpt'!$L:$L,$M33,'sys inv movment rpt'!$N:$N,AK$1)</f>
        <v>0</v>
      </c>
      <c r="AL33" s="86">
        <f>SUMIFS('sys inv movment rpt'!$M:$M,'sys inv movment rpt'!$L:$L,$M33,'sys inv movment rpt'!$N:$N,AL$1)</f>
        <v>0</v>
      </c>
      <c r="AM33" s="86">
        <f>SUMIFS('sys inv movment rpt'!$M:$M,'sys inv movment rpt'!$L:$L,$M33,'sys inv movment rpt'!$N:$N,AM$1)</f>
        <v>0</v>
      </c>
      <c r="AN33" s="86">
        <f>SUMIFS('sys inv movment rpt'!$M:$M,'sys inv movment rpt'!$L:$L,$M33,'sys inv movment rpt'!$N:$N,AN$1)</f>
        <v>0</v>
      </c>
      <c r="AO33" s="86">
        <f>SUMIFS('sys inv movment rpt'!$M:$M,'sys inv movment rpt'!$L:$L,$M33,'sys inv movment rpt'!$N:$N,AO$1)</f>
        <v>0</v>
      </c>
      <c r="AP33" s="86">
        <f>SUMIFS('sys inv movment rpt'!$M:$M,'sys inv movment rpt'!$L:$L,$M33,'sys inv movment rpt'!$N:$N,AP$1)</f>
        <v>0</v>
      </c>
      <c r="AQ33" s="86">
        <f>SUMIFS('sys inv movment rpt'!$M:$M,'sys inv movment rpt'!$L:$L,$M33,'sys inv movment rpt'!$N:$N,AQ$1)</f>
        <v>0</v>
      </c>
      <c r="AR33" s="86">
        <f>SUMIFS('sys inv movment rpt'!$M:$M,'sys inv movment rpt'!$L:$L,$M33,'sys inv movment rpt'!$N:$N,AR$1)</f>
        <v>9072</v>
      </c>
      <c r="AS33" s="86">
        <f>SUMIFS('sys inv movment rpt'!$M:$M,'sys inv movment rpt'!$L:$L,$M33,'sys inv movment rpt'!$N:$N,AS$1)</f>
        <v>0</v>
      </c>
      <c r="AT33" s="86">
        <f>SUMIFS('sys inv movment rpt'!$M:$M,'sys inv movment rpt'!$L:$L,$M33,'sys inv movment rpt'!$N:$N,AT$1)</f>
        <v>0</v>
      </c>
      <c r="AU33" s="86">
        <f>SUMIFS('sys inv movment rpt'!$M:$M,'sys inv movment rpt'!$L:$L,$M33,'sys inv movment rpt'!$N:$N,AU$1)</f>
        <v>0</v>
      </c>
      <c r="AV33" s="86">
        <f>SUMIFS('sys inv movment rpt'!$M:$M,'sys inv movment rpt'!$L:$L,$M33,'sys inv movment rpt'!$N:$N,AV$1)</f>
        <v>0</v>
      </c>
      <c r="AW33" s="87" t="str">
        <f>IFERROR(VLOOKUP(A33,'sys-backorder details'!E:U,17,0),"-")</f>
        <v>-</v>
      </c>
      <c r="AX33" s="87" t="str">
        <f>IF(K33&gt;1,VLOOKUP(A33,'settings-routing'!A:I,9,0),"")</f>
        <v/>
      </c>
    </row>
    <row r="34" ht="12.75" hidden="1" customHeight="1">
      <c r="A34" s="28" t="s">
        <v>299</v>
      </c>
      <c r="B34" s="28" t="s">
        <v>300</v>
      </c>
      <c r="C34" s="50">
        <f t="shared" si="2"/>
        <v>360</v>
      </c>
      <c r="D34" s="80">
        <f>SUMIF('Stocks 101-111'!$J:$J,'item dashboard'!A34,'Stocks 101-111'!K:K)</f>
        <v>360</v>
      </c>
      <c r="E34" s="80">
        <f>SUMIF('Stocks 101-111'!$J:$J,'item dashboard'!A34,'Stocks 101-111'!$L:$L)</f>
        <v>0</v>
      </c>
      <c r="F34" s="81">
        <f t="shared" si="3"/>
        <v>0</v>
      </c>
      <c r="G34" s="82">
        <f t="shared" si="4"/>
        <v>0.02857142857</v>
      </c>
      <c r="H34" s="50">
        <f>SUMIFS('sys-backorder details'!$M:$M,'sys-backorder details'!$E:$E,'item dashboard'!A34,'sys-backorder details'!$V:$V,"")</f>
        <v>0</v>
      </c>
      <c r="I34" s="83">
        <f>SUMIF('settings-routing'!$I:$I,'item dashboard'!A34,'settings-routing'!$O:$O)</f>
        <v>0</v>
      </c>
      <c r="J34" s="50">
        <f>SUMIFS('sys-backorder details'!$M:$M,'sys-backorder details'!$E:$E,'item dashboard'!A34,'sys-backorder details'!$V:$V,"Call off")</f>
        <v>0</v>
      </c>
      <c r="K34" s="84">
        <f t="shared" si="5"/>
        <v>-360</v>
      </c>
      <c r="L34" s="84">
        <f>SUMIF('Production Plan'!$E:$E,'item dashboard'!A34,'Production Plan'!$N:$N)</f>
        <v>0</v>
      </c>
      <c r="M34" s="85" t="str">
        <f t="shared" si="1"/>
        <v>B-125MOV-YL15-125 ml Yellow Lotion Bottle</v>
      </c>
      <c r="N34" s="86">
        <f>SUMIFS('sys inv movment rpt'!$M:$M,'sys inv movment rpt'!$L:$L,$M34,'sys inv movment rpt'!$N:$N,N$1)</f>
        <v>0</v>
      </c>
      <c r="O34" s="86">
        <f>SUMIFS('sys inv movment rpt'!$M:$M,'sys inv movment rpt'!$L:$L,$M34,'sys inv movment rpt'!$N:$N,O$1)</f>
        <v>0</v>
      </c>
      <c r="P34" s="86">
        <f>SUMIFS('sys inv movment rpt'!$M:$M,'sys inv movment rpt'!$L:$L,$M34,'sys inv movment rpt'!$N:$N,P$1)</f>
        <v>0</v>
      </c>
      <c r="Q34" s="86">
        <f>SUMIFS('sys inv movment rpt'!$M:$M,'sys inv movment rpt'!$L:$L,$M34,'sys inv movment rpt'!$N:$N,Q$1)</f>
        <v>0</v>
      </c>
      <c r="R34" s="86">
        <f>SUMIFS('sys inv movment rpt'!$M:$M,'sys inv movment rpt'!$L:$L,$M34,'sys inv movment rpt'!$N:$N,R$1)</f>
        <v>0</v>
      </c>
      <c r="S34" s="86">
        <f>SUMIFS('sys inv movment rpt'!$M:$M,'sys inv movment rpt'!$L:$L,$M34,'sys inv movment rpt'!$N:$N,S$1)</f>
        <v>0</v>
      </c>
      <c r="T34" s="86">
        <f>SUMIFS('sys inv movment rpt'!$M:$M,'sys inv movment rpt'!$L:$L,$M34,'sys inv movment rpt'!$N:$N,T$1)</f>
        <v>0</v>
      </c>
      <c r="U34" s="86">
        <f>SUMIFS('sys inv movment rpt'!$M:$M,'sys inv movment rpt'!$L:$L,$M34,'sys inv movment rpt'!$N:$N,U$1)</f>
        <v>0</v>
      </c>
      <c r="V34" s="86">
        <f>SUMIFS('sys inv movment rpt'!$M:$M,'sys inv movment rpt'!$L:$L,$M34,'sys inv movment rpt'!$N:$N,V$1)</f>
        <v>0</v>
      </c>
      <c r="W34" s="86">
        <f>SUMIFS('sys inv movment rpt'!$M:$M,'sys inv movment rpt'!$L:$L,$M34,'sys inv movment rpt'!$N:$N,W$1)</f>
        <v>0</v>
      </c>
      <c r="X34" s="86">
        <f>SUMIFS('sys inv movment rpt'!$M:$M,'sys inv movment rpt'!$L:$L,$M34,'sys inv movment rpt'!$N:$N,X$1)</f>
        <v>0</v>
      </c>
      <c r="Y34" s="86">
        <f>SUMIFS('sys inv movment rpt'!$M:$M,'sys inv movment rpt'!$L:$L,$M34,'sys inv movment rpt'!$N:$N,Y$1)</f>
        <v>0</v>
      </c>
      <c r="Z34" s="86">
        <f>SUMIFS('sys inv movment rpt'!$M:$M,'sys inv movment rpt'!$L:$L,$M34,'sys inv movment rpt'!$N:$N,Z$1)</f>
        <v>0</v>
      </c>
      <c r="AA34" s="86">
        <f>SUMIFS('sys inv movment rpt'!$M:$M,'sys inv movment rpt'!$L:$L,$M34,'sys inv movment rpt'!$N:$N,AA$1)</f>
        <v>0</v>
      </c>
      <c r="AB34" s="86">
        <f>SUMIFS('sys inv movment rpt'!$M:$M,'sys inv movment rpt'!$L:$L,$M34,'sys inv movment rpt'!$N:$N,AB$1)</f>
        <v>0</v>
      </c>
      <c r="AC34" s="86">
        <f>SUMIFS('sys inv movment rpt'!$M:$M,'sys inv movment rpt'!$L:$L,$M34,'sys inv movment rpt'!$N:$N,AC$1)</f>
        <v>0</v>
      </c>
      <c r="AD34" s="86">
        <f>SUMIFS('sys inv movment rpt'!$M:$M,'sys inv movment rpt'!$L:$L,$M34,'sys inv movment rpt'!$N:$N,AD$1)</f>
        <v>0</v>
      </c>
      <c r="AE34" s="86">
        <f>SUMIFS('sys inv movment rpt'!$M:$M,'sys inv movment rpt'!$L:$L,$M34,'sys inv movment rpt'!$N:$N,AE$1)</f>
        <v>7704</v>
      </c>
      <c r="AF34" s="86">
        <f>SUMIFS('sys inv movment rpt'!$M:$M,'sys inv movment rpt'!$L:$L,$M34,'sys inv movment rpt'!$N:$N,AF$1)</f>
        <v>0</v>
      </c>
      <c r="AG34" s="86">
        <f>SUMIFS('sys inv movment rpt'!$M:$M,'sys inv movment rpt'!$L:$L,$M34,'sys inv movment rpt'!$N:$N,AG$1)</f>
        <v>0</v>
      </c>
      <c r="AH34" s="86">
        <f>SUMIFS('sys inv movment rpt'!$M:$M,'sys inv movment rpt'!$L:$L,$M34,'sys inv movment rpt'!$N:$N,AH$1)</f>
        <v>0</v>
      </c>
      <c r="AI34" s="86">
        <f>SUMIFS('sys inv movment rpt'!$M:$M,'sys inv movment rpt'!$L:$L,$M34,'sys inv movment rpt'!$N:$N,AI$1)</f>
        <v>0</v>
      </c>
      <c r="AJ34" s="86">
        <f>SUMIFS('sys inv movment rpt'!$M:$M,'sys inv movment rpt'!$L:$L,$M34,'sys inv movment rpt'!$N:$N,AJ$1)</f>
        <v>0</v>
      </c>
      <c r="AK34" s="86">
        <f>SUMIFS('sys inv movment rpt'!$M:$M,'sys inv movment rpt'!$L:$L,$M34,'sys inv movment rpt'!$N:$N,AK$1)</f>
        <v>0</v>
      </c>
      <c r="AL34" s="86">
        <f>SUMIFS('sys inv movment rpt'!$M:$M,'sys inv movment rpt'!$L:$L,$M34,'sys inv movment rpt'!$N:$N,AL$1)</f>
        <v>0</v>
      </c>
      <c r="AM34" s="86">
        <f>SUMIFS('sys inv movment rpt'!$M:$M,'sys inv movment rpt'!$L:$L,$M34,'sys inv movment rpt'!$N:$N,AM$1)</f>
        <v>0</v>
      </c>
      <c r="AN34" s="86">
        <f>SUMIFS('sys inv movment rpt'!$M:$M,'sys inv movment rpt'!$L:$L,$M34,'sys inv movment rpt'!$N:$N,AN$1)</f>
        <v>0</v>
      </c>
      <c r="AO34" s="86">
        <f>SUMIFS('sys inv movment rpt'!$M:$M,'sys inv movment rpt'!$L:$L,$M34,'sys inv movment rpt'!$N:$N,AO$1)</f>
        <v>0</v>
      </c>
      <c r="AP34" s="86">
        <f>SUMIFS('sys inv movment rpt'!$M:$M,'sys inv movment rpt'!$L:$L,$M34,'sys inv movment rpt'!$N:$N,AP$1)</f>
        <v>0</v>
      </c>
      <c r="AQ34" s="86">
        <f>SUMIFS('sys inv movment rpt'!$M:$M,'sys inv movment rpt'!$L:$L,$M34,'sys inv movment rpt'!$N:$N,AQ$1)</f>
        <v>0</v>
      </c>
      <c r="AR34" s="86">
        <f>SUMIFS('sys inv movment rpt'!$M:$M,'sys inv movment rpt'!$L:$L,$M34,'sys inv movment rpt'!$N:$N,AR$1)</f>
        <v>0</v>
      </c>
      <c r="AS34" s="86">
        <f>SUMIFS('sys inv movment rpt'!$M:$M,'sys inv movment rpt'!$L:$L,$M34,'sys inv movment rpt'!$N:$N,AS$1)</f>
        <v>0</v>
      </c>
      <c r="AT34" s="86">
        <f>SUMIFS('sys inv movment rpt'!$M:$M,'sys inv movment rpt'!$L:$L,$M34,'sys inv movment rpt'!$N:$N,AT$1)</f>
        <v>0</v>
      </c>
      <c r="AU34" s="86">
        <f>SUMIFS('sys inv movment rpt'!$M:$M,'sys inv movment rpt'!$L:$L,$M34,'sys inv movment rpt'!$N:$N,AU$1)</f>
        <v>0</v>
      </c>
      <c r="AV34" s="86">
        <f>SUMIFS('sys inv movment rpt'!$M:$M,'sys inv movment rpt'!$L:$L,$M34,'sys inv movment rpt'!$N:$N,AV$1)</f>
        <v>0</v>
      </c>
      <c r="AW34" s="87" t="str">
        <f>IFERROR(VLOOKUP(A34,'sys-backorder details'!E:U,17,0),"-")</f>
        <v>-</v>
      </c>
      <c r="AX34" s="87" t="str">
        <f>IF(K34&gt;1,VLOOKUP(A34,'settings-routing'!A:I,9,0),"")</f>
        <v/>
      </c>
    </row>
    <row r="35" ht="12.75" hidden="1" customHeight="1">
      <c r="A35" s="50" t="s">
        <v>71</v>
      </c>
      <c r="B35" s="50" t="s">
        <v>301</v>
      </c>
      <c r="C35" s="50">
        <f t="shared" si="2"/>
        <v>28728</v>
      </c>
      <c r="D35" s="80">
        <f>SUMIF('Stocks 101-111'!$J:$J,'item dashboard'!A35,'Stocks 101-111'!K:K)</f>
        <v>28728</v>
      </c>
      <c r="E35" s="80">
        <f>SUMIF('Stocks 101-111'!$J:$J,'item dashboard'!A35,'Stocks 101-111'!$L:$L)</f>
        <v>0</v>
      </c>
      <c r="F35" s="81">
        <f t="shared" si="3"/>
        <v>0</v>
      </c>
      <c r="G35" s="82">
        <f t="shared" si="4"/>
        <v>0.1428571429</v>
      </c>
      <c r="H35" s="50">
        <f>SUMIFS('sys-backorder details'!$M:$M,'sys-backorder details'!$E:$E,'item dashboard'!A35,'sys-backorder details'!$V:$V,"")</f>
        <v>0</v>
      </c>
      <c r="I35" s="83">
        <f>SUMIF('settings-routing'!$I:$I,'item dashboard'!A35,'settings-routing'!$O:$O)</f>
        <v>0</v>
      </c>
      <c r="J35" s="50">
        <f>SUMIFS('sys-backorder details'!$M:$M,'sys-backorder details'!$E:$E,'item dashboard'!A35,'sys-backorder details'!$V:$V,"Call off")</f>
        <v>50064</v>
      </c>
      <c r="K35" s="84">
        <f t="shared" si="5"/>
        <v>-28728</v>
      </c>
      <c r="L35" s="84">
        <f>SUMIF('Production Plan'!$E:$E,'item dashboard'!A35,'Production Plan'!$N:$N)</f>
        <v>236</v>
      </c>
      <c r="M35" s="85" t="str">
        <f t="shared" si="1"/>
        <v>B-125NIV-DBL16-125 ml Nivea Men Lotion Dark Blue Bottle</v>
      </c>
      <c r="N35" s="86">
        <f>SUMIFS('sys inv movment rpt'!$M:$M,'sys inv movment rpt'!$L:$L,$M35,'sys inv movment rpt'!$N:$N,N$1)</f>
        <v>20664</v>
      </c>
      <c r="O35" s="86">
        <f>SUMIFS('sys inv movment rpt'!$M:$M,'sys inv movment rpt'!$L:$L,$M35,'sys inv movment rpt'!$N:$N,O$1)</f>
        <v>0</v>
      </c>
      <c r="P35" s="86">
        <f>SUMIFS('sys inv movment rpt'!$M:$M,'sys inv movment rpt'!$L:$L,$M35,'sys inv movment rpt'!$N:$N,P$1)</f>
        <v>0</v>
      </c>
      <c r="Q35" s="86">
        <f>SUMIFS('sys inv movment rpt'!$M:$M,'sys inv movment rpt'!$L:$L,$M35,'sys inv movment rpt'!$N:$N,Q$1)</f>
        <v>0</v>
      </c>
      <c r="R35" s="86">
        <f>SUMIFS('sys inv movment rpt'!$M:$M,'sys inv movment rpt'!$L:$L,$M35,'sys inv movment rpt'!$N:$N,R$1)</f>
        <v>0</v>
      </c>
      <c r="S35" s="86">
        <f>SUMIFS('sys inv movment rpt'!$M:$M,'sys inv movment rpt'!$L:$L,$M35,'sys inv movment rpt'!$N:$N,S$1)</f>
        <v>0</v>
      </c>
      <c r="T35" s="86">
        <f>SUMIFS('sys inv movment rpt'!$M:$M,'sys inv movment rpt'!$L:$L,$M35,'sys inv movment rpt'!$N:$N,T$1)</f>
        <v>0</v>
      </c>
      <c r="U35" s="86">
        <f>SUMIFS('sys inv movment rpt'!$M:$M,'sys inv movment rpt'!$L:$L,$M35,'sys inv movment rpt'!$N:$N,U$1)</f>
        <v>0</v>
      </c>
      <c r="V35" s="86">
        <f>SUMIFS('sys inv movment rpt'!$M:$M,'sys inv movment rpt'!$L:$L,$M35,'sys inv movment rpt'!$N:$N,V$1)</f>
        <v>0</v>
      </c>
      <c r="W35" s="86">
        <f>SUMIFS('sys inv movment rpt'!$M:$M,'sys inv movment rpt'!$L:$L,$M35,'sys inv movment rpt'!$N:$N,W$1)</f>
        <v>0</v>
      </c>
      <c r="X35" s="86">
        <f>SUMIFS('sys inv movment rpt'!$M:$M,'sys inv movment rpt'!$L:$L,$M35,'sys inv movment rpt'!$N:$N,X$1)</f>
        <v>0</v>
      </c>
      <c r="Y35" s="86">
        <f>SUMIFS('sys inv movment rpt'!$M:$M,'sys inv movment rpt'!$L:$L,$M35,'sys inv movment rpt'!$N:$N,Y$1)</f>
        <v>0</v>
      </c>
      <c r="Z35" s="86">
        <f>SUMIFS('sys inv movment rpt'!$M:$M,'sys inv movment rpt'!$L:$L,$M35,'sys inv movment rpt'!$N:$N,Z$1)</f>
        <v>0</v>
      </c>
      <c r="AA35" s="86">
        <f>SUMIFS('sys inv movment rpt'!$M:$M,'sys inv movment rpt'!$L:$L,$M35,'sys inv movment rpt'!$N:$N,AA$1)</f>
        <v>9576</v>
      </c>
      <c r="AB35" s="86">
        <f>SUMIFS('sys inv movment rpt'!$M:$M,'sys inv movment rpt'!$L:$L,$M35,'sys inv movment rpt'!$N:$N,AB$1)</f>
        <v>0</v>
      </c>
      <c r="AC35" s="86">
        <f>SUMIFS('sys inv movment rpt'!$M:$M,'sys inv movment rpt'!$L:$L,$M35,'sys inv movment rpt'!$N:$N,AC$1)</f>
        <v>0</v>
      </c>
      <c r="AD35" s="86">
        <f>SUMIFS('sys inv movment rpt'!$M:$M,'sys inv movment rpt'!$L:$L,$M35,'sys inv movment rpt'!$N:$N,AD$1)</f>
        <v>0</v>
      </c>
      <c r="AE35" s="86">
        <f>SUMIFS('sys inv movment rpt'!$M:$M,'sys inv movment rpt'!$L:$L,$M35,'sys inv movment rpt'!$N:$N,AE$1)</f>
        <v>0</v>
      </c>
      <c r="AF35" s="86">
        <f>SUMIFS('sys inv movment rpt'!$M:$M,'sys inv movment rpt'!$L:$L,$M35,'sys inv movment rpt'!$N:$N,AF$1)</f>
        <v>0</v>
      </c>
      <c r="AG35" s="86">
        <f>SUMIFS('sys inv movment rpt'!$M:$M,'sys inv movment rpt'!$L:$L,$M35,'sys inv movment rpt'!$N:$N,AG$1)</f>
        <v>0</v>
      </c>
      <c r="AH35" s="86">
        <f>SUMIFS('sys inv movment rpt'!$M:$M,'sys inv movment rpt'!$L:$L,$M35,'sys inv movment rpt'!$N:$N,AH$1)</f>
        <v>0</v>
      </c>
      <c r="AI35" s="86">
        <f>SUMIFS('sys inv movment rpt'!$M:$M,'sys inv movment rpt'!$L:$L,$M35,'sys inv movment rpt'!$N:$N,AI$1)</f>
        <v>0</v>
      </c>
      <c r="AJ35" s="86">
        <f>SUMIFS('sys inv movment rpt'!$M:$M,'sys inv movment rpt'!$L:$L,$M35,'sys inv movment rpt'!$N:$N,AJ$1)</f>
        <v>8064</v>
      </c>
      <c r="AK35" s="86">
        <f>SUMIFS('sys inv movment rpt'!$M:$M,'sys inv movment rpt'!$L:$L,$M35,'sys inv movment rpt'!$N:$N,AK$1)</f>
        <v>0</v>
      </c>
      <c r="AL35" s="86">
        <f>SUMIFS('sys inv movment rpt'!$M:$M,'sys inv movment rpt'!$L:$L,$M35,'sys inv movment rpt'!$N:$N,AL$1)</f>
        <v>0</v>
      </c>
      <c r="AM35" s="86">
        <f>SUMIFS('sys inv movment rpt'!$M:$M,'sys inv movment rpt'!$L:$L,$M35,'sys inv movment rpt'!$N:$N,AM$1)</f>
        <v>0</v>
      </c>
      <c r="AN35" s="86">
        <f>SUMIFS('sys inv movment rpt'!$M:$M,'sys inv movment rpt'!$L:$L,$M35,'sys inv movment rpt'!$N:$N,AN$1)</f>
        <v>11592</v>
      </c>
      <c r="AO35" s="86">
        <f>SUMIFS('sys inv movment rpt'!$M:$M,'sys inv movment rpt'!$L:$L,$M35,'sys inv movment rpt'!$N:$N,AO$1)</f>
        <v>0</v>
      </c>
      <c r="AP35" s="86">
        <f>SUMIFS('sys inv movment rpt'!$M:$M,'sys inv movment rpt'!$L:$L,$M35,'sys inv movment rpt'!$N:$N,AP$1)</f>
        <v>0</v>
      </c>
      <c r="AQ35" s="86">
        <f>SUMIFS('sys inv movment rpt'!$M:$M,'sys inv movment rpt'!$L:$L,$M35,'sys inv movment rpt'!$N:$N,AQ$1)</f>
        <v>0</v>
      </c>
      <c r="AR35" s="86">
        <f>SUMIFS('sys inv movment rpt'!$M:$M,'sys inv movment rpt'!$L:$L,$M35,'sys inv movment rpt'!$N:$N,AR$1)</f>
        <v>19152</v>
      </c>
      <c r="AS35" s="86">
        <f>SUMIFS('sys inv movment rpt'!$M:$M,'sys inv movment rpt'!$L:$L,$M35,'sys inv movment rpt'!$N:$N,AS$1)</f>
        <v>0</v>
      </c>
      <c r="AT35" s="86">
        <f>SUMIFS('sys inv movment rpt'!$M:$M,'sys inv movment rpt'!$L:$L,$M35,'sys inv movment rpt'!$N:$N,AT$1)</f>
        <v>0</v>
      </c>
      <c r="AU35" s="86">
        <f>SUMIFS('sys inv movment rpt'!$M:$M,'sys inv movment rpt'!$L:$L,$M35,'sys inv movment rpt'!$N:$N,AU$1)</f>
        <v>0</v>
      </c>
      <c r="AV35" s="86">
        <f>SUMIFS('sys inv movment rpt'!$M:$M,'sys inv movment rpt'!$L:$L,$M35,'sys inv movment rpt'!$N:$N,AV$1)</f>
        <v>0</v>
      </c>
      <c r="AW35" s="87" t="str">
        <f>IFERROR(VLOOKUP(A35,'sys-backorder details'!E:U,17,0),"-")</f>
        <v>30 Days</v>
      </c>
      <c r="AX35" s="87" t="str">
        <f>IF(K35&gt;1,VLOOKUP(A35,'settings-routing'!A:I,9,0),"")</f>
        <v/>
      </c>
    </row>
    <row r="36" ht="12.75" hidden="1" customHeight="1">
      <c r="A36" s="50" t="s">
        <v>302</v>
      </c>
      <c r="B36" s="50" t="s">
        <v>303</v>
      </c>
      <c r="C36" s="50">
        <f t="shared" si="2"/>
        <v>0</v>
      </c>
      <c r="D36" s="80">
        <f>SUMIF('Stocks 101-111'!$J:$J,'item dashboard'!A36,'Stocks 101-111'!K:K)</f>
        <v>0</v>
      </c>
      <c r="E36" s="80">
        <f>SUMIF('Stocks 101-111'!$J:$J,'item dashboard'!A36,'Stocks 101-111'!$L:$L)</f>
        <v>0</v>
      </c>
      <c r="F36" s="81">
        <f t="shared" si="3"/>
        <v>0</v>
      </c>
      <c r="G36" s="82">
        <f t="shared" si="4"/>
        <v>0</v>
      </c>
      <c r="H36" s="50">
        <f>SUMIFS('sys-backorder details'!$M:$M,'sys-backorder details'!$E:$E,'item dashboard'!A36,'sys-backorder details'!$V:$V,"")</f>
        <v>0</v>
      </c>
      <c r="I36" s="83">
        <f>SUMIF('settings-routing'!$I:$I,'item dashboard'!A36,'settings-routing'!$O:$O)</f>
        <v>0</v>
      </c>
      <c r="J36" s="50">
        <f>SUMIFS('sys-backorder details'!$M:$M,'sys-backorder details'!$E:$E,'item dashboard'!A36,'sys-backorder details'!$V:$V,"Call off")</f>
        <v>0</v>
      </c>
      <c r="K36" s="84">
        <f t="shared" si="5"/>
        <v>0</v>
      </c>
      <c r="L36" s="84">
        <f>SUMIF('Production Plan'!$E:$E,'item dashboard'!A36,'Production Plan'!$N:$N)</f>
        <v>0</v>
      </c>
      <c r="M36" s="85" t="str">
        <f t="shared" si="1"/>
        <v>B-125VIV-N18-125ml Natural Bottle</v>
      </c>
      <c r="N36" s="86">
        <f>SUMIFS('sys inv movment rpt'!$M:$M,'sys inv movment rpt'!$L:$L,$M36,'sys inv movment rpt'!$N:$N,N$1)</f>
        <v>0</v>
      </c>
      <c r="O36" s="86">
        <f>SUMIFS('sys inv movment rpt'!$M:$M,'sys inv movment rpt'!$L:$L,$M36,'sys inv movment rpt'!$N:$N,O$1)</f>
        <v>0</v>
      </c>
      <c r="P36" s="86">
        <f>SUMIFS('sys inv movment rpt'!$M:$M,'sys inv movment rpt'!$L:$L,$M36,'sys inv movment rpt'!$N:$N,P$1)</f>
        <v>0</v>
      </c>
      <c r="Q36" s="86">
        <f>SUMIFS('sys inv movment rpt'!$M:$M,'sys inv movment rpt'!$L:$L,$M36,'sys inv movment rpt'!$N:$N,Q$1)</f>
        <v>0</v>
      </c>
      <c r="R36" s="86">
        <f>SUMIFS('sys inv movment rpt'!$M:$M,'sys inv movment rpt'!$L:$L,$M36,'sys inv movment rpt'!$N:$N,R$1)</f>
        <v>0</v>
      </c>
      <c r="S36" s="86">
        <f>SUMIFS('sys inv movment rpt'!$M:$M,'sys inv movment rpt'!$L:$L,$M36,'sys inv movment rpt'!$N:$N,S$1)</f>
        <v>0</v>
      </c>
      <c r="T36" s="86">
        <f>SUMIFS('sys inv movment rpt'!$M:$M,'sys inv movment rpt'!$L:$L,$M36,'sys inv movment rpt'!$N:$N,T$1)</f>
        <v>0</v>
      </c>
      <c r="U36" s="86">
        <f>SUMIFS('sys inv movment rpt'!$M:$M,'sys inv movment rpt'!$L:$L,$M36,'sys inv movment rpt'!$N:$N,U$1)</f>
        <v>0</v>
      </c>
      <c r="V36" s="86">
        <f>SUMIFS('sys inv movment rpt'!$M:$M,'sys inv movment rpt'!$L:$L,$M36,'sys inv movment rpt'!$N:$N,V$1)</f>
        <v>0</v>
      </c>
      <c r="W36" s="86">
        <f>SUMIFS('sys inv movment rpt'!$M:$M,'sys inv movment rpt'!$L:$L,$M36,'sys inv movment rpt'!$N:$N,W$1)</f>
        <v>0</v>
      </c>
      <c r="X36" s="86">
        <f>SUMIFS('sys inv movment rpt'!$M:$M,'sys inv movment rpt'!$L:$L,$M36,'sys inv movment rpt'!$N:$N,X$1)</f>
        <v>0</v>
      </c>
      <c r="Y36" s="86">
        <f>SUMIFS('sys inv movment rpt'!$M:$M,'sys inv movment rpt'!$L:$L,$M36,'sys inv movment rpt'!$N:$N,Y$1)</f>
        <v>0</v>
      </c>
      <c r="Z36" s="86">
        <f>SUMIFS('sys inv movment rpt'!$M:$M,'sys inv movment rpt'!$L:$L,$M36,'sys inv movment rpt'!$N:$N,Z$1)</f>
        <v>0</v>
      </c>
      <c r="AA36" s="86">
        <f>SUMIFS('sys inv movment rpt'!$M:$M,'sys inv movment rpt'!$L:$L,$M36,'sys inv movment rpt'!$N:$N,AA$1)</f>
        <v>0</v>
      </c>
      <c r="AB36" s="86">
        <f>SUMIFS('sys inv movment rpt'!$M:$M,'sys inv movment rpt'!$L:$L,$M36,'sys inv movment rpt'!$N:$N,AB$1)</f>
        <v>0</v>
      </c>
      <c r="AC36" s="86">
        <f>SUMIFS('sys inv movment rpt'!$M:$M,'sys inv movment rpt'!$L:$L,$M36,'sys inv movment rpt'!$N:$N,AC$1)</f>
        <v>0</v>
      </c>
      <c r="AD36" s="86">
        <f>SUMIFS('sys inv movment rpt'!$M:$M,'sys inv movment rpt'!$L:$L,$M36,'sys inv movment rpt'!$N:$N,AD$1)</f>
        <v>0</v>
      </c>
      <c r="AE36" s="86">
        <f>SUMIFS('sys inv movment rpt'!$M:$M,'sys inv movment rpt'!$L:$L,$M36,'sys inv movment rpt'!$N:$N,AE$1)</f>
        <v>0</v>
      </c>
      <c r="AF36" s="86">
        <f>SUMIFS('sys inv movment rpt'!$M:$M,'sys inv movment rpt'!$L:$L,$M36,'sys inv movment rpt'!$N:$N,AF$1)</f>
        <v>0</v>
      </c>
      <c r="AG36" s="86">
        <f>SUMIFS('sys inv movment rpt'!$M:$M,'sys inv movment rpt'!$L:$L,$M36,'sys inv movment rpt'!$N:$N,AG$1)</f>
        <v>0</v>
      </c>
      <c r="AH36" s="86">
        <f>SUMIFS('sys inv movment rpt'!$M:$M,'sys inv movment rpt'!$L:$L,$M36,'sys inv movment rpt'!$N:$N,AH$1)</f>
        <v>0</v>
      </c>
      <c r="AI36" s="86">
        <f>SUMIFS('sys inv movment rpt'!$M:$M,'sys inv movment rpt'!$L:$L,$M36,'sys inv movment rpt'!$N:$N,AI$1)</f>
        <v>0</v>
      </c>
      <c r="AJ36" s="86">
        <f>SUMIFS('sys inv movment rpt'!$M:$M,'sys inv movment rpt'!$L:$L,$M36,'sys inv movment rpt'!$N:$N,AJ$1)</f>
        <v>0</v>
      </c>
      <c r="AK36" s="86">
        <f>SUMIFS('sys inv movment rpt'!$M:$M,'sys inv movment rpt'!$L:$L,$M36,'sys inv movment rpt'!$N:$N,AK$1)</f>
        <v>0</v>
      </c>
      <c r="AL36" s="86">
        <f>SUMIFS('sys inv movment rpt'!$M:$M,'sys inv movment rpt'!$L:$L,$M36,'sys inv movment rpt'!$N:$N,AL$1)</f>
        <v>0</v>
      </c>
      <c r="AM36" s="86">
        <f>SUMIFS('sys inv movment rpt'!$M:$M,'sys inv movment rpt'!$L:$L,$M36,'sys inv movment rpt'!$N:$N,AM$1)</f>
        <v>0</v>
      </c>
      <c r="AN36" s="86">
        <f>SUMIFS('sys inv movment rpt'!$M:$M,'sys inv movment rpt'!$L:$L,$M36,'sys inv movment rpt'!$N:$N,AN$1)</f>
        <v>0</v>
      </c>
      <c r="AO36" s="86">
        <f>SUMIFS('sys inv movment rpt'!$M:$M,'sys inv movment rpt'!$L:$L,$M36,'sys inv movment rpt'!$N:$N,AO$1)</f>
        <v>0</v>
      </c>
      <c r="AP36" s="86">
        <f>SUMIFS('sys inv movment rpt'!$M:$M,'sys inv movment rpt'!$L:$L,$M36,'sys inv movment rpt'!$N:$N,AP$1)</f>
        <v>0</v>
      </c>
      <c r="AQ36" s="86">
        <f>SUMIFS('sys inv movment rpt'!$M:$M,'sys inv movment rpt'!$L:$L,$M36,'sys inv movment rpt'!$N:$N,AQ$1)</f>
        <v>0</v>
      </c>
      <c r="AR36" s="86">
        <f>SUMIFS('sys inv movment rpt'!$M:$M,'sys inv movment rpt'!$L:$L,$M36,'sys inv movment rpt'!$N:$N,AR$1)</f>
        <v>0</v>
      </c>
      <c r="AS36" s="86">
        <f>SUMIFS('sys inv movment rpt'!$M:$M,'sys inv movment rpt'!$L:$L,$M36,'sys inv movment rpt'!$N:$N,AS$1)</f>
        <v>0</v>
      </c>
      <c r="AT36" s="86">
        <f>SUMIFS('sys inv movment rpt'!$M:$M,'sys inv movment rpt'!$L:$L,$M36,'sys inv movment rpt'!$N:$N,AT$1)</f>
        <v>0</v>
      </c>
      <c r="AU36" s="86">
        <f>SUMIFS('sys inv movment rpt'!$M:$M,'sys inv movment rpt'!$L:$L,$M36,'sys inv movment rpt'!$N:$N,AU$1)</f>
        <v>0</v>
      </c>
      <c r="AV36" s="86">
        <f>SUMIFS('sys inv movment rpt'!$M:$M,'sys inv movment rpt'!$L:$L,$M36,'sys inv movment rpt'!$N:$N,AV$1)</f>
        <v>0</v>
      </c>
      <c r="AW36" s="87" t="str">
        <f>IFERROR(VLOOKUP(A36,'sys-backorder details'!E:U,17,0),"-")</f>
        <v>-</v>
      </c>
      <c r="AX36" s="87" t="str">
        <f>IF(K36&gt;1,VLOOKUP(A36,'settings-routing'!A:I,9,0),"")</f>
        <v/>
      </c>
    </row>
    <row r="37" ht="12.75" hidden="1" customHeight="1">
      <c r="A37" s="28" t="s">
        <v>304</v>
      </c>
      <c r="B37" s="28" t="s">
        <v>305</v>
      </c>
      <c r="C37" s="50">
        <f t="shared" si="2"/>
        <v>4397</v>
      </c>
      <c r="D37" s="80">
        <f>SUMIF('Stocks 101-111'!$J:$J,'item dashboard'!A37,'Stocks 101-111'!K:K)</f>
        <v>4397</v>
      </c>
      <c r="E37" s="80">
        <f>SUMIF('Stocks 101-111'!$J:$J,'item dashboard'!A37,'Stocks 101-111'!$L:$L)</f>
        <v>0</v>
      </c>
      <c r="F37" s="81">
        <f t="shared" si="3"/>
        <v>0</v>
      </c>
      <c r="G37" s="82">
        <f t="shared" si="4"/>
        <v>0.2857142857</v>
      </c>
      <c r="H37" s="50">
        <f>SUMIFS('sys-backorder details'!$M:$M,'sys-backorder details'!$E:$E,'item dashboard'!A37,'sys-backorder details'!$V:$V,"")</f>
        <v>0</v>
      </c>
      <c r="I37" s="83">
        <f>SUMIF('settings-routing'!$I:$I,'item dashboard'!A37,'settings-routing'!$O:$O)</f>
        <v>0</v>
      </c>
      <c r="J37" s="50">
        <f>SUMIFS('sys-backorder details'!$M:$M,'sys-backorder details'!$E:$E,'item dashboard'!A37,'sys-backorder details'!$V:$V,"Call off")</f>
        <v>237200</v>
      </c>
      <c r="K37" s="84">
        <f t="shared" si="5"/>
        <v>-4397</v>
      </c>
      <c r="L37" s="84">
        <f>SUMIF('Production Plan'!$E:$E,'item dashboard'!A37,'Production Plan'!$N:$N)</f>
        <v>-4397</v>
      </c>
      <c r="M37" s="85" t="str">
        <f t="shared" si="1"/>
        <v>B-150JOH-W16-150 gm White Johnson Jar</v>
      </c>
      <c r="N37" s="86">
        <f>SUMIFS('sys inv movment rpt'!$M:$M,'sys inv movment rpt'!$L:$L,$M37,'sys inv movment rpt'!$N:$N,N$1)</f>
        <v>24400</v>
      </c>
      <c r="O37" s="86">
        <f>SUMIFS('sys inv movment rpt'!$M:$M,'sys inv movment rpt'!$L:$L,$M37,'sys inv movment rpt'!$N:$N,O$1)</f>
        <v>0</v>
      </c>
      <c r="P37" s="86">
        <f>SUMIFS('sys inv movment rpt'!$M:$M,'sys inv movment rpt'!$L:$L,$M37,'sys inv movment rpt'!$N:$N,P$1)</f>
        <v>0</v>
      </c>
      <c r="Q37" s="86">
        <f>SUMIFS('sys inv movment rpt'!$M:$M,'sys inv movment rpt'!$L:$L,$M37,'sys inv movment rpt'!$N:$N,Q$1)</f>
        <v>0</v>
      </c>
      <c r="R37" s="86">
        <f>SUMIFS('sys inv movment rpt'!$M:$M,'sys inv movment rpt'!$L:$L,$M37,'sys inv movment rpt'!$N:$N,R$1)</f>
        <v>12800</v>
      </c>
      <c r="S37" s="86">
        <f>SUMIFS('sys inv movment rpt'!$M:$M,'sys inv movment rpt'!$L:$L,$M37,'sys inv movment rpt'!$N:$N,S$1)</f>
        <v>3200</v>
      </c>
      <c r="T37" s="86">
        <f>SUMIFS('sys inv movment rpt'!$M:$M,'sys inv movment rpt'!$L:$L,$M37,'sys inv movment rpt'!$N:$N,T$1)</f>
        <v>0</v>
      </c>
      <c r="U37" s="86">
        <f>SUMIFS('sys inv movment rpt'!$M:$M,'sys inv movment rpt'!$L:$L,$M37,'sys inv movment rpt'!$N:$N,U$1)</f>
        <v>0</v>
      </c>
      <c r="V37" s="86">
        <f>SUMIFS('sys inv movment rpt'!$M:$M,'sys inv movment rpt'!$L:$L,$M37,'sys inv movment rpt'!$N:$N,V$1)</f>
        <v>7600</v>
      </c>
      <c r="W37" s="86">
        <f>SUMIFS('sys inv movment rpt'!$M:$M,'sys inv movment rpt'!$L:$L,$M37,'sys inv movment rpt'!$N:$N,W$1)</f>
        <v>0</v>
      </c>
      <c r="X37" s="86">
        <f>SUMIFS('sys inv movment rpt'!$M:$M,'sys inv movment rpt'!$L:$L,$M37,'sys inv movment rpt'!$N:$N,X$1)</f>
        <v>0</v>
      </c>
      <c r="Y37" s="86">
        <f>SUMIFS('sys inv movment rpt'!$M:$M,'sys inv movment rpt'!$L:$L,$M37,'sys inv movment rpt'!$N:$N,Y$1)</f>
        <v>0</v>
      </c>
      <c r="Z37" s="86">
        <f>SUMIFS('sys inv movment rpt'!$M:$M,'sys inv movment rpt'!$L:$L,$M37,'sys inv movment rpt'!$N:$N,Z$1)</f>
        <v>0</v>
      </c>
      <c r="AA37" s="86">
        <f>SUMIFS('sys inv movment rpt'!$M:$M,'sys inv movment rpt'!$L:$L,$M37,'sys inv movment rpt'!$N:$N,AA$1)</f>
        <v>35600</v>
      </c>
      <c r="AB37" s="86">
        <f>SUMIFS('sys inv movment rpt'!$M:$M,'sys inv movment rpt'!$L:$L,$M37,'sys inv movment rpt'!$N:$N,AB$1)</f>
        <v>0</v>
      </c>
      <c r="AC37" s="86">
        <f>SUMIFS('sys inv movment rpt'!$M:$M,'sys inv movment rpt'!$L:$L,$M37,'sys inv movment rpt'!$N:$N,AC$1)</f>
        <v>0</v>
      </c>
      <c r="AD37" s="86">
        <f>SUMIFS('sys inv movment rpt'!$M:$M,'sys inv movment rpt'!$L:$L,$M37,'sys inv movment rpt'!$N:$N,AD$1)</f>
        <v>0</v>
      </c>
      <c r="AE37" s="86">
        <f>SUMIFS('sys inv movment rpt'!$M:$M,'sys inv movment rpt'!$L:$L,$M37,'sys inv movment rpt'!$N:$N,AE$1)</f>
        <v>6800</v>
      </c>
      <c r="AF37" s="86">
        <f>SUMIFS('sys inv movment rpt'!$M:$M,'sys inv movment rpt'!$L:$L,$M37,'sys inv movment rpt'!$N:$N,AF$1)</f>
        <v>0</v>
      </c>
      <c r="AG37" s="86">
        <f>SUMIFS('sys inv movment rpt'!$M:$M,'sys inv movment rpt'!$L:$L,$M37,'sys inv movment rpt'!$N:$N,AG$1)</f>
        <v>0</v>
      </c>
      <c r="AH37" s="86">
        <f>SUMIFS('sys inv movment rpt'!$M:$M,'sys inv movment rpt'!$L:$L,$M37,'sys inv movment rpt'!$N:$N,AH$1)</f>
        <v>0</v>
      </c>
      <c r="AI37" s="86">
        <f>SUMIFS('sys inv movment rpt'!$M:$M,'sys inv movment rpt'!$L:$L,$M37,'sys inv movment rpt'!$N:$N,AI$1)</f>
        <v>0</v>
      </c>
      <c r="AJ37" s="86">
        <f>SUMIFS('sys inv movment rpt'!$M:$M,'sys inv movment rpt'!$L:$L,$M37,'sys inv movment rpt'!$N:$N,AJ$1)</f>
        <v>6800</v>
      </c>
      <c r="AK37" s="86">
        <f>SUMIFS('sys inv movment rpt'!$M:$M,'sys inv movment rpt'!$L:$L,$M37,'sys inv movment rpt'!$N:$N,AK$1)</f>
        <v>0</v>
      </c>
      <c r="AL37" s="86">
        <f>SUMIFS('sys inv movment rpt'!$M:$M,'sys inv movment rpt'!$L:$L,$M37,'sys inv movment rpt'!$N:$N,AL$1)</f>
        <v>0</v>
      </c>
      <c r="AM37" s="86">
        <f>SUMIFS('sys inv movment rpt'!$M:$M,'sys inv movment rpt'!$L:$L,$M37,'sys inv movment rpt'!$N:$N,AM$1)</f>
        <v>0</v>
      </c>
      <c r="AN37" s="86">
        <f>SUMIFS('sys inv movment rpt'!$M:$M,'sys inv movment rpt'!$L:$L,$M37,'sys inv movment rpt'!$N:$N,AN$1)</f>
        <v>24000</v>
      </c>
      <c r="AO37" s="86">
        <f>SUMIFS('sys inv movment rpt'!$M:$M,'sys inv movment rpt'!$L:$L,$M37,'sys inv movment rpt'!$N:$N,AO$1)</f>
        <v>0</v>
      </c>
      <c r="AP37" s="86">
        <f>SUMIFS('sys inv movment rpt'!$M:$M,'sys inv movment rpt'!$L:$L,$M37,'sys inv movment rpt'!$N:$N,AP$1)</f>
        <v>0</v>
      </c>
      <c r="AQ37" s="86">
        <f>SUMIFS('sys inv movment rpt'!$M:$M,'sys inv movment rpt'!$L:$L,$M37,'sys inv movment rpt'!$N:$N,AQ$1)</f>
        <v>0</v>
      </c>
      <c r="AR37" s="86">
        <f>SUMIFS('sys inv movment rpt'!$M:$M,'sys inv movment rpt'!$L:$L,$M37,'sys inv movment rpt'!$N:$N,AR$1)</f>
        <v>2400</v>
      </c>
      <c r="AS37" s="86">
        <f>SUMIFS('sys inv movment rpt'!$M:$M,'sys inv movment rpt'!$L:$L,$M37,'sys inv movment rpt'!$N:$N,AS$1)</f>
        <v>16400</v>
      </c>
      <c r="AT37" s="86">
        <f>SUMIFS('sys inv movment rpt'!$M:$M,'sys inv movment rpt'!$L:$L,$M37,'sys inv movment rpt'!$N:$N,AT$1)</f>
        <v>0</v>
      </c>
      <c r="AU37" s="86">
        <f>SUMIFS('sys inv movment rpt'!$M:$M,'sys inv movment rpt'!$L:$L,$M37,'sys inv movment rpt'!$N:$N,AU$1)</f>
        <v>0</v>
      </c>
      <c r="AV37" s="86">
        <f>SUMIFS('sys inv movment rpt'!$M:$M,'sys inv movment rpt'!$L:$L,$M37,'sys inv movment rpt'!$N:$N,AV$1)</f>
        <v>0</v>
      </c>
      <c r="AW37" s="87" t="str">
        <f>IFERROR(VLOOKUP(A37,'sys-backorder details'!E:U,17,0),"-")</f>
        <v>30 Days</v>
      </c>
      <c r="AX37" s="87" t="str">
        <f>IF(K37&gt;1,VLOOKUP(A37,'settings-routing'!A:I,9,0),"")</f>
        <v/>
      </c>
    </row>
    <row r="38" ht="12.75" hidden="1" customHeight="1">
      <c r="A38" s="50" t="s">
        <v>306</v>
      </c>
      <c r="B38" s="50" t="s">
        <v>307</v>
      </c>
      <c r="C38" s="50">
        <f t="shared" si="2"/>
        <v>0</v>
      </c>
      <c r="D38" s="80">
        <f>SUMIF('Stocks 101-111'!$J:$J,'item dashboard'!A38,'Stocks 101-111'!K:K)</f>
        <v>0</v>
      </c>
      <c r="E38" s="80">
        <f>SUMIF('Stocks 101-111'!$J:$J,'item dashboard'!A38,'Stocks 101-111'!$L:$L)</f>
        <v>0</v>
      </c>
      <c r="F38" s="81">
        <f t="shared" si="3"/>
        <v>0</v>
      </c>
      <c r="G38" s="82">
        <f t="shared" si="4"/>
        <v>0.05714285714</v>
      </c>
      <c r="H38" s="50">
        <f>SUMIFS('sys-backorder details'!$M:$M,'sys-backorder details'!$E:$E,'item dashboard'!A38,'sys-backorder details'!$V:$V,"")</f>
        <v>0</v>
      </c>
      <c r="I38" s="83">
        <f>SUMIF('settings-routing'!$I:$I,'item dashboard'!A38,'settings-routing'!$O:$O)</f>
        <v>0</v>
      </c>
      <c r="J38" s="50">
        <f>SUMIFS('sys-backorder details'!$M:$M,'sys-backorder details'!$E:$E,'item dashboard'!A38,'sys-backorder details'!$V:$V,"Call off")</f>
        <v>0</v>
      </c>
      <c r="K38" s="84">
        <f t="shared" si="5"/>
        <v>0</v>
      </c>
      <c r="L38" s="84">
        <f>SUMIF('Production Plan'!$E:$E,'item dashboard'!A38,'Production Plan'!$N:$N)</f>
        <v>0</v>
      </c>
      <c r="M38" s="85" t="str">
        <f t="shared" si="1"/>
        <v>B-150SRV-PW16-150 ml Servechemn Pearly White Lotion Bottle</v>
      </c>
      <c r="N38" s="86">
        <f>SUMIFS('sys inv movment rpt'!$M:$M,'sys inv movment rpt'!$L:$L,$M38,'sys inv movment rpt'!$N:$N,N$1)</f>
        <v>5000</v>
      </c>
      <c r="O38" s="86">
        <f>SUMIFS('sys inv movment rpt'!$M:$M,'sys inv movment rpt'!$L:$L,$M38,'sys inv movment rpt'!$N:$N,O$1)</f>
        <v>0</v>
      </c>
      <c r="P38" s="86">
        <f>SUMIFS('sys inv movment rpt'!$M:$M,'sys inv movment rpt'!$L:$L,$M38,'sys inv movment rpt'!$N:$N,P$1)</f>
        <v>0</v>
      </c>
      <c r="Q38" s="86">
        <f>SUMIFS('sys inv movment rpt'!$M:$M,'sys inv movment rpt'!$L:$L,$M38,'sys inv movment rpt'!$N:$N,Q$1)</f>
        <v>0</v>
      </c>
      <c r="R38" s="86">
        <f>SUMIFS('sys inv movment rpt'!$M:$M,'sys inv movment rpt'!$L:$L,$M38,'sys inv movment rpt'!$N:$N,R$1)</f>
        <v>0</v>
      </c>
      <c r="S38" s="86">
        <f>SUMIFS('sys inv movment rpt'!$M:$M,'sys inv movment rpt'!$L:$L,$M38,'sys inv movment rpt'!$N:$N,S$1)</f>
        <v>0</v>
      </c>
      <c r="T38" s="86">
        <f>SUMIFS('sys inv movment rpt'!$M:$M,'sys inv movment rpt'!$L:$L,$M38,'sys inv movment rpt'!$N:$N,T$1)</f>
        <v>0</v>
      </c>
      <c r="U38" s="86">
        <f>SUMIFS('sys inv movment rpt'!$M:$M,'sys inv movment rpt'!$L:$L,$M38,'sys inv movment rpt'!$N:$N,U$1)</f>
        <v>0</v>
      </c>
      <c r="V38" s="86">
        <f>SUMIFS('sys inv movment rpt'!$M:$M,'sys inv movment rpt'!$L:$L,$M38,'sys inv movment rpt'!$N:$N,V$1)</f>
        <v>0</v>
      </c>
      <c r="W38" s="86">
        <f>SUMIFS('sys inv movment rpt'!$M:$M,'sys inv movment rpt'!$L:$L,$M38,'sys inv movment rpt'!$N:$N,W$1)</f>
        <v>0</v>
      </c>
      <c r="X38" s="86">
        <f>SUMIFS('sys inv movment rpt'!$M:$M,'sys inv movment rpt'!$L:$L,$M38,'sys inv movment rpt'!$N:$N,X$1)</f>
        <v>0</v>
      </c>
      <c r="Y38" s="86">
        <f>SUMIFS('sys inv movment rpt'!$M:$M,'sys inv movment rpt'!$L:$L,$M38,'sys inv movment rpt'!$N:$N,Y$1)</f>
        <v>0</v>
      </c>
      <c r="Z38" s="86">
        <f>SUMIFS('sys inv movment rpt'!$M:$M,'sys inv movment rpt'!$L:$L,$M38,'sys inv movment rpt'!$N:$N,Z$1)</f>
        <v>0</v>
      </c>
      <c r="AA38" s="86">
        <f>SUMIFS('sys inv movment rpt'!$M:$M,'sys inv movment rpt'!$L:$L,$M38,'sys inv movment rpt'!$N:$N,AA$1)</f>
        <v>5000</v>
      </c>
      <c r="AB38" s="86">
        <f>SUMIFS('sys inv movment rpt'!$M:$M,'sys inv movment rpt'!$L:$L,$M38,'sys inv movment rpt'!$N:$N,AB$1)</f>
        <v>0</v>
      </c>
      <c r="AC38" s="86">
        <f>SUMIFS('sys inv movment rpt'!$M:$M,'sys inv movment rpt'!$L:$L,$M38,'sys inv movment rpt'!$N:$N,AC$1)</f>
        <v>0</v>
      </c>
      <c r="AD38" s="86">
        <f>SUMIFS('sys inv movment rpt'!$M:$M,'sys inv movment rpt'!$L:$L,$M38,'sys inv movment rpt'!$N:$N,AD$1)</f>
        <v>0</v>
      </c>
      <c r="AE38" s="86">
        <f>SUMIFS('sys inv movment rpt'!$M:$M,'sys inv movment rpt'!$L:$L,$M38,'sys inv movment rpt'!$N:$N,AE$1)</f>
        <v>0</v>
      </c>
      <c r="AF38" s="86">
        <f>SUMIFS('sys inv movment rpt'!$M:$M,'sys inv movment rpt'!$L:$L,$M38,'sys inv movment rpt'!$N:$N,AF$1)</f>
        <v>0</v>
      </c>
      <c r="AG38" s="86">
        <f>SUMIFS('sys inv movment rpt'!$M:$M,'sys inv movment rpt'!$L:$L,$M38,'sys inv movment rpt'!$N:$N,AG$1)</f>
        <v>0</v>
      </c>
      <c r="AH38" s="86">
        <f>SUMIFS('sys inv movment rpt'!$M:$M,'sys inv movment rpt'!$L:$L,$M38,'sys inv movment rpt'!$N:$N,AH$1)</f>
        <v>0</v>
      </c>
      <c r="AI38" s="86">
        <f>SUMIFS('sys inv movment rpt'!$M:$M,'sys inv movment rpt'!$L:$L,$M38,'sys inv movment rpt'!$N:$N,AI$1)</f>
        <v>0</v>
      </c>
      <c r="AJ38" s="86">
        <f>SUMIFS('sys inv movment rpt'!$M:$M,'sys inv movment rpt'!$L:$L,$M38,'sys inv movment rpt'!$N:$N,AJ$1)</f>
        <v>0</v>
      </c>
      <c r="AK38" s="86">
        <f>SUMIFS('sys inv movment rpt'!$M:$M,'sys inv movment rpt'!$L:$L,$M38,'sys inv movment rpt'!$N:$N,AK$1)</f>
        <v>0</v>
      </c>
      <c r="AL38" s="86">
        <f>SUMIFS('sys inv movment rpt'!$M:$M,'sys inv movment rpt'!$L:$L,$M38,'sys inv movment rpt'!$N:$N,AL$1)</f>
        <v>0</v>
      </c>
      <c r="AM38" s="86">
        <f>SUMIFS('sys inv movment rpt'!$M:$M,'sys inv movment rpt'!$L:$L,$M38,'sys inv movment rpt'!$N:$N,AM$1)</f>
        <v>0</v>
      </c>
      <c r="AN38" s="86">
        <f>SUMIFS('sys inv movment rpt'!$M:$M,'sys inv movment rpt'!$L:$L,$M38,'sys inv movment rpt'!$N:$N,AN$1)</f>
        <v>0</v>
      </c>
      <c r="AO38" s="86">
        <f>SUMIFS('sys inv movment rpt'!$M:$M,'sys inv movment rpt'!$L:$L,$M38,'sys inv movment rpt'!$N:$N,AO$1)</f>
        <v>0</v>
      </c>
      <c r="AP38" s="86">
        <f>SUMIFS('sys inv movment rpt'!$M:$M,'sys inv movment rpt'!$L:$L,$M38,'sys inv movment rpt'!$N:$N,AP$1)</f>
        <v>0</v>
      </c>
      <c r="AQ38" s="86">
        <f>SUMIFS('sys inv movment rpt'!$M:$M,'sys inv movment rpt'!$L:$L,$M38,'sys inv movment rpt'!$N:$N,AQ$1)</f>
        <v>0</v>
      </c>
      <c r="AR38" s="86">
        <f>SUMIFS('sys inv movment rpt'!$M:$M,'sys inv movment rpt'!$L:$L,$M38,'sys inv movment rpt'!$N:$N,AR$1)</f>
        <v>0</v>
      </c>
      <c r="AS38" s="86">
        <f>SUMIFS('sys inv movment rpt'!$M:$M,'sys inv movment rpt'!$L:$L,$M38,'sys inv movment rpt'!$N:$N,AS$1)</f>
        <v>0</v>
      </c>
      <c r="AT38" s="86">
        <f>SUMIFS('sys inv movment rpt'!$M:$M,'sys inv movment rpt'!$L:$L,$M38,'sys inv movment rpt'!$N:$N,AT$1)</f>
        <v>0</v>
      </c>
      <c r="AU38" s="86">
        <f>SUMIFS('sys inv movment rpt'!$M:$M,'sys inv movment rpt'!$L:$L,$M38,'sys inv movment rpt'!$N:$N,AU$1)</f>
        <v>0</v>
      </c>
      <c r="AV38" s="86">
        <f>SUMIFS('sys inv movment rpt'!$M:$M,'sys inv movment rpt'!$L:$L,$M38,'sys inv movment rpt'!$N:$N,AV$1)</f>
        <v>0</v>
      </c>
      <c r="AW38" s="87" t="str">
        <f>IFERROR(VLOOKUP(A38,'sys-backorder details'!E:U,17,0),"-")</f>
        <v>-</v>
      </c>
      <c r="AX38" s="87" t="str">
        <f>IF(K38&gt;1,VLOOKUP(A38,'settings-routing'!A:I,9,0),"")</f>
        <v/>
      </c>
    </row>
    <row r="39" ht="12.75" hidden="1" customHeight="1">
      <c r="A39" s="28" t="s">
        <v>308</v>
      </c>
      <c r="B39" s="28" t="s">
        <v>309</v>
      </c>
      <c r="C39" s="50">
        <f t="shared" si="2"/>
        <v>0</v>
      </c>
      <c r="D39" s="80">
        <f>SUMIF('Stocks 101-111'!$J:$J,'item dashboard'!A39,'Stocks 101-111'!K:K)</f>
        <v>0</v>
      </c>
      <c r="E39" s="80">
        <f>SUMIF('Stocks 101-111'!$J:$J,'item dashboard'!A39,'Stocks 101-111'!$L:$L)</f>
        <v>0</v>
      </c>
      <c r="F39" s="81">
        <f t="shared" si="3"/>
        <v>0</v>
      </c>
      <c r="G39" s="82">
        <f t="shared" si="4"/>
        <v>0</v>
      </c>
      <c r="H39" s="50">
        <f>SUMIFS('sys-backorder details'!$M:$M,'sys-backorder details'!$E:$E,'item dashboard'!A39,'sys-backorder details'!$V:$V,"")</f>
        <v>0</v>
      </c>
      <c r="I39" s="83">
        <f>SUMIF('settings-routing'!$I:$I,'item dashboard'!A39,'settings-routing'!$O:$O)</f>
        <v>0</v>
      </c>
      <c r="J39" s="50">
        <f>SUMIFS('sys-backorder details'!$M:$M,'sys-backorder details'!$E:$E,'item dashboard'!A39,'sys-backorder details'!$V:$V,"Call off")</f>
        <v>0</v>
      </c>
      <c r="K39" s="84">
        <f t="shared" si="5"/>
        <v>0</v>
      </c>
      <c r="L39" s="84">
        <f>SUMIF('Production Plan'!$E:$E,'item dashboard'!A39,'Production Plan'!$N:$N)</f>
        <v>0</v>
      </c>
      <c r="M39" s="85" t="str">
        <f t="shared" si="1"/>
        <v>B-1GFRYCAPPED-Y73-1 Ltr. Capped Golden Fry Yellow Jerrican</v>
      </c>
      <c r="N39" s="86">
        <f>SUMIFS('sys inv movment rpt'!$M:$M,'sys inv movment rpt'!$L:$L,$M39,'sys inv movment rpt'!$N:$N,N$1)</f>
        <v>0</v>
      </c>
      <c r="O39" s="86">
        <f>SUMIFS('sys inv movment rpt'!$M:$M,'sys inv movment rpt'!$L:$L,$M39,'sys inv movment rpt'!$N:$N,O$1)</f>
        <v>0</v>
      </c>
      <c r="P39" s="86">
        <f>SUMIFS('sys inv movment rpt'!$M:$M,'sys inv movment rpt'!$L:$L,$M39,'sys inv movment rpt'!$N:$N,P$1)</f>
        <v>0</v>
      </c>
      <c r="Q39" s="86">
        <f>SUMIFS('sys inv movment rpt'!$M:$M,'sys inv movment rpt'!$L:$L,$M39,'sys inv movment rpt'!$N:$N,Q$1)</f>
        <v>0</v>
      </c>
      <c r="R39" s="86">
        <f>SUMIFS('sys inv movment rpt'!$M:$M,'sys inv movment rpt'!$L:$L,$M39,'sys inv movment rpt'!$N:$N,R$1)</f>
        <v>0</v>
      </c>
      <c r="S39" s="86">
        <f>SUMIFS('sys inv movment rpt'!$M:$M,'sys inv movment rpt'!$L:$L,$M39,'sys inv movment rpt'!$N:$N,S$1)</f>
        <v>0</v>
      </c>
      <c r="T39" s="86">
        <f>SUMIFS('sys inv movment rpt'!$M:$M,'sys inv movment rpt'!$L:$L,$M39,'sys inv movment rpt'!$N:$N,T$1)</f>
        <v>0</v>
      </c>
      <c r="U39" s="86">
        <f>SUMIFS('sys inv movment rpt'!$M:$M,'sys inv movment rpt'!$L:$L,$M39,'sys inv movment rpt'!$N:$N,U$1)</f>
        <v>0</v>
      </c>
      <c r="V39" s="86">
        <f>SUMIFS('sys inv movment rpt'!$M:$M,'sys inv movment rpt'!$L:$L,$M39,'sys inv movment rpt'!$N:$N,V$1)</f>
        <v>0</v>
      </c>
      <c r="W39" s="86">
        <f>SUMIFS('sys inv movment rpt'!$M:$M,'sys inv movment rpt'!$L:$L,$M39,'sys inv movment rpt'!$N:$N,W$1)</f>
        <v>0</v>
      </c>
      <c r="X39" s="86">
        <f>SUMIFS('sys inv movment rpt'!$M:$M,'sys inv movment rpt'!$L:$L,$M39,'sys inv movment rpt'!$N:$N,X$1)</f>
        <v>0</v>
      </c>
      <c r="Y39" s="86">
        <f>SUMIFS('sys inv movment rpt'!$M:$M,'sys inv movment rpt'!$L:$L,$M39,'sys inv movment rpt'!$N:$N,Y$1)</f>
        <v>0</v>
      </c>
      <c r="Z39" s="86">
        <f>SUMIFS('sys inv movment rpt'!$M:$M,'sys inv movment rpt'!$L:$L,$M39,'sys inv movment rpt'!$N:$N,Z$1)</f>
        <v>0</v>
      </c>
      <c r="AA39" s="86">
        <f>SUMIFS('sys inv movment rpt'!$M:$M,'sys inv movment rpt'!$L:$L,$M39,'sys inv movment rpt'!$N:$N,AA$1)</f>
        <v>0</v>
      </c>
      <c r="AB39" s="86">
        <f>SUMIFS('sys inv movment rpt'!$M:$M,'sys inv movment rpt'!$L:$L,$M39,'sys inv movment rpt'!$N:$N,AB$1)</f>
        <v>0</v>
      </c>
      <c r="AC39" s="86">
        <f>SUMIFS('sys inv movment rpt'!$M:$M,'sys inv movment rpt'!$L:$L,$M39,'sys inv movment rpt'!$N:$N,AC$1)</f>
        <v>0</v>
      </c>
      <c r="AD39" s="86">
        <f>SUMIFS('sys inv movment rpt'!$M:$M,'sys inv movment rpt'!$L:$L,$M39,'sys inv movment rpt'!$N:$N,AD$1)</f>
        <v>0</v>
      </c>
      <c r="AE39" s="86">
        <f>SUMIFS('sys inv movment rpt'!$M:$M,'sys inv movment rpt'!$L:$L,$M39,'sys inv movment rpt'!$N:$N,AE$1)</f>
        <v>0</v>
      </c>
      <c r="AF39" s="86">
        <f>SUMIFS('sys inv movment rpt'!$M:$M,'sys inv movment rpt'!$L:$L,$M39,'sys inv movment rpt'!$N:$N,AF$1)</f>
        <v>0</v>
      </c>
      <c r="AG39" s="86">
        <f>SUMIFS('sys inv movment rpt'!$M:$M,'sys inv movment rpt'!$L:$L,$M39,'sys inv movment rpt'!$N:$N,AG$1)</f>
        <v>0</v>
      </c>
      <c r="AH39" s="86">
        <f>SUMIFS('sys inv movment rpt'!$M:$M,'sys inv movment rpt'!$L:$L,$M39,'sys inv movment rpt'!$N:$N,AH$1)</f>
        <v>0</v>
      </c>
      <c r="AI39" s="86">
        <f>SUMIFS('sys inv movment rpt'!$M:$M,'sys inv movment rpt'!$L:$L,$M39,'sys inv movment rpt'!$N:$N,AI$1)</f>
        <v>0</v>
      </c>
      <c r="AJ39" s="86">
        <f>SUMIFS('sys inv movment rpt'!$M:$M,'sys inv movment rpt'!$L:$L,$M39,'sys inv movment rpt'!$N:$N,AJ$1)</f>
        <v>0</v>
      </c>
      <c r="AK39" s="86">
        <f>SUMIFS('sys inv movment rpt'!$M:$M,'sys inv movment rpt'!$L:$L,$M39,'sys inv movment rpt'!$N:$N,AK$1)</f>
        <v>0</v>
      </c>
      <c r="AL39" s="86">
        <f>SUMIFS('sys inv movment rpt'!$M:$M,'sys inv movment rpt'!$L:$L,$M39,'sys inv movment rpt'!$N:$N,AL$1)</f>
        <v>0</v>
      </c>
      <c r="AM39" s="86">
        <f>SUMIFS('sys inv movment rpt'!$M:$M,'sys inv movment rpt'!$L:$L,$M39,'sys inv movment rpt'!$N:$N,AM$1)</f>
        <v>0</v>
      </c>
      <c r="AN39" s="86">
        <f>SUMIFS('sys inv movment rpt'!$M:$M,'sys inv movment rpt'!$L:$L,$M39,'sys inv movment rpt'!$N:$N,AN$1)</f>
        <v>0</v>
      </c>
      <c r="AO39" s="86">
        <f>SUMIFS('sys inv movment rpt'!$M:$M,'sys inv movment rpt'!$L:$L,$M39,'sys inv movment rpt'!$N:$N,AO$1)</f>
        <v>0</v>
      </c>
      <c r="AP39" s="86">
        <f>SUMIFS('sys inv movment rpt'!$M:$M,'sys inv movment rpt'!$L:$L,$M39,'sys inv movment rpt'!$N:$N,AP$1)</f>
        <v>0</v>
      </c>
      <c r="AQ39" s="86">
        <f>SUMIFS('sys inv movment rpt'!$M:$M,'sys inv movment rpt'!$L:$L,$M39,'sys inv movment rpt'!$N:$N,AQ$1)</f>
        <v>0</v>
      </c>
      <c r="AR39" s="86">
        <f>SUMIFS('sys inv movment rpt'!$M:$M,'sys inv movment rpt'!$L:$L,$M39,'sys inv movment rpt'!$N:$N,AR$1)</f>
        <v>0</v>
      </c>
      <c r="AS39" s="86">
        <f>SUMIFS('sys inv movment rpt'!$M:$M,'sys inv movment rpt'!$L:$L,$M39,'sys inv movment rpt'!$N:$N,AS$1)</f>
        <v>0</v>
      </c>
      <c r="AT39" s="86">
        <f>SUMIFS('sys inv movment rpt'!$M:$M,'sys inv movment rpt'!$L:$L,$M39,'sys inv movment rpt'!$N:$N,AT$1)</f>
        <v>0</v>
      </c>
      <c r="AU39" s="86">
        <f>SUMIFS('sys inv movment rpt'!$M:$M,'sys inv movment rpt'!$L:$L,$M39,'sys inv movment rpt'!$N:$N,AU$1)</f>
        <v>0</v>
      </c>
      <c r="AV39" s="86">
        <f>SUMIFS('sys inv movment rpt'!$M:$M,'sys inv movment rpt'!$L:$L,$M39,'sys inv movment rpt'!$N:$N,AV$1)</f>
        <v>0</v>
      </c>
      <c r="AW39" s="87" t="str">
        <f>IFERROR(VLOOKUP(A39,'sys-backorder details'!E:U,17,0),"-")</f>
        <v>-</v>
      </c>
      <c r="AX39" s="87" t="str">
        <f>IF(K39&gt;1,VLOOKUP(A39,'settings-routing'!A:I,9,0),"")</f>
        <v/>
      </c>
    </row>
    <row r="40" ht="12.75" hidden="1" customHeight="1">
      <c r="A40" s="28" t="s">
        <v>310</v>
      </c>
      <c r="B40" s="28" t="s">
        <v>311</v>
      </c>
      <c r="C40" s="50">
        <f t="shared" si="2"/>
        <v>0</v>
      </c>
      <c r="D40" s="80">
        <f>SUMIF('Stocks 101-111'!$J:$J,'item dashboard'!A40,'Stocks 101-111'!K:K)</f>
        <v>0</v>
      </c>
      <c r="E40" s="80">
        <f>SUMIF('Stocks 101-111'!$J:$J,'item dashboard'!A40,'Stocks 101-111'!$L:$L)</f>
        <v>0</v>
      </c>
      <c r="F40" s="81">
        <f t="shared" si="3"/>
        <v>0</v>
      </c>
      <c r="G40" s="82">
        <f t="shared" si="4"/>
        <v>0</v>
      </c>
      <c r="H40" s="50">
        <f>SUMIFS('sys-backorder details'!$M:$M,'sys-backorder details'!$E:$E,'item dashboard'!A40,'sys-backorder details'!$V:$V,"")</f>
        <v>0</v>
      </c>
      <c r="I40" s="83">
        <f>SUMIF('settings-routing'!$I:$I,'item dashboard'!A40,'settings-routing'!$O:$O)</f>
        <v>0</v>
      </c>
      <c r="J40" s="50">
        <f>SUMIFS('sys-backorder details'!$M:$M,'sys-backorder details'!$E:$E,'item dashboard'!A40,'sys-backorder details'!$V:$V,"Call off")</f>
        <v>0</v>
      </c>
      <c r="K40" s="84">
        <f t="shared" si="5"/>
        <v>0</v>
      </c>
      <c r="L40" s="84">
        <f>SUMIF('Production Plan'!$E:$E,'item dashboard'!A40,'Production Plan'!$N:$N)</f>
        <v>0</v>
      </c>
      <c r="M40" s="85" t="str">
        <f t="shared" si="1"/>
        <v>B-1GFRY-Y66-1 Ltr. Golden Fry Yellow Jerrican</v>
      </c>
      <c r="N40" s="86">
        <f>SUMIFS('sys inv movment rpt'!$M:$M,'sys inv movment rpt'!$L:$L,$M40,'sys inv movment rpt'!$N:$N,N$1)</f>
        <v>0</v>
      </c>
      <c r="O40" s="86">
        <f>SUMIFS('sys inv movment rpt'!$M:$M,'sys inv movment rpt'!$L:$L,$M40,'sys inv movment rpt'!$N:$N,O$1)</f>
        <v>0</v>
      </c>
      <c r="P40" s="86">
        <f>SUMIFS('sys inv movment rpt'!$M:$M,'sys inv movment rpt'!$L:$L,$M40,'sys inv movment rpt'!$N:$N,P$1)</f>
        <v>0</v>
      </c>
      <c r="Q40" s="86">
        <f>SUMIFS('sys inv movment rpt'!$M:$M,'sys inv movment rpt'!$L:$L,$M40,'sys inv movment rpt'!$N:$N,Q$1)</f>
        <v>0</v>
      </c>
      <c r="R40" s="86">
        <f>SUMIFS('sys inv movment rpt'!$M:$M,'sys inv movment rpt'!$L:$L,$M40,'sys inv movment rpt'!$N:$N,R$1)</f>
        <v>0</v>
      </c>
      <c r="S40" s="86">
        <f>SUMIFS('sys inv movment rpt'!$M:$M,'sys inv movment rpt'!$L:$L,$M40,'sys inv movment rpt'!$N:$N,S$1)</f>
        <v>0</v>
      </c>
      <c r="T40" s="86">
        <f>SUMIFS('sys inv movment rpt'!$M:$M,'sys inv movment rpt'!$L:$L,$M40,'sys inv movment rpt'!$N:$N,T$1)</f>
        <v>0</v>
      </c>
      <c r="U40" s="86">
        <f>SUMIFS('sys inv movment rpt'!$M:$M,'sys inv movment rpt'!$L:$L,$M40,'sys inv movment rpt'!$N:$N,U$1)</f>
        <v>0</v>
      </c>
      <c r="V40" s="86">
        <f>SUMIFS('sys inv movment rpt'!$M:$M,'sys inv movment rpt'!$L:$L,$M40,'sys inv movment rpt'!$N:$N,V$1)</f>
        <v>0</v>
      </c>
      <c r="W40" s="86">
        <f>SUMIFS('sys inv movment rpt'!$M:$M,'sys inv movment rpt'!$L:$L,$M40,'sys inv movment rpt'!$N:$N,W$1)</f>
        <v>0</v>
      </c>
      <c r="X40" s="86">
        <f>SUMIFS('sys inv movment rpt'!$M:$M,'sys inv movment rpt'!$L:$L,$M40,'sys inv movment rpt'!$N:$N,X$1)</f>
        <v>0</v>
      </c>
      <c r="Y40" s="86">
        <f>SUMIFS('sys inv movment rpt'!$M:$M,'sys inv movment rpt'!$L:$L,$M40,'sys inv movment rpt'!$N:$N,Y$1)</f>
        <v>0</v>
      </c>
      <c r="Z40" s="86">
        <f>SUMIFS('sys inv movment rpt'!$M:$M,'sys inv movment rpt'!$L:$L,$M40,'sys inv movment rpt'!$N:$N,Z$1)</f>
        <v>0</v>
      </c>
      <c r="AA40" s="86">
        <f>SUMIFS('sys inv movment rpt'!$M:$M,'sys inv movment rpt'!$L:$L,$M40,'sys inv movment rpt'!$N:$N,AA$1)</f>
        <v>0</v>
      </c>
      <c r="AB40" s="86">
        <f>SUMIFS('sys inv movment rpt'!$M:$M,'sys inv movment rpt'!$L:$L,$M40,'sys inv movment rpt'!$N:$N,AB$1)</f>
        <v>0</v>
      </c>
      <c r="AC40" s="86">
        <f>SUMIFS('sys inv movment rpt'!$M:$M,'sys inv movment rpt'!$L:$L,$M40,'sys inv movment rpt'!$N:$N,AC$1)</f>
        <v>0</v>
      </c>
      <c r="AD40" s="86">
        <f>SUMIFS('sys inv movment rpt'!$M:$M,'sys inv movment rpt'!$L:$L,$M40,'sys inv movment rpt'!$N:$N,AD$1)</f>
        <v>0</v>
      </c>
      <c r="AE40" s="86">
        <f>SUMIFS('sys inv movment rpt'!$M:$M,'sys inv movment rpt'!$L:$L,$M40,'sys inv movment rpt'!$N:$N,AE$1)</f>
        <v>0</v>
      </c>
      <c r="AF40" s="86">
        <f>SUMIFS('sys inv movment rpt'!$M:$M,'sys inv movment rpt'!$L:$L,$M40,'sys inv movment rpt'!$N:$N,AF$1)</f>
        <v>0</v>
      </c>
      <c r="AG40" s="86">
        <f>SUMIFS('sys inv movment rpt'!$M:$M,'sys inv movment rpt'!$L:$L,$M40,'sys inv movment rpt'!$N:$N,AG$1)</f>
        <v>0</v>
      </c>
      <c r="AH40" s="86">
        <f>SUMIFS('sys inv movment rpt'!$M:$M,'sys inv movment rpt'!$L:$L,$M40,'sys inv movment rpt'!$N:$N,AH$1)</f>
        <v>0</v>
      </c>
      <c r="AI40" s="86">
        <f>SUMIFS('sys inv movment rpt'!$M:$M,'sys inv movment rpt'!$L:$L,$M40,'sys inv movment rpt'!$N:$N,AI$1)</f>
        <v>0</v>
      </c>
      <c r="AJ40" s="86">
        <f>SUMIFS('sys inv movment rpt'!$M:$M,'sys inv movment rpt'!$L:$L,$M40,'sys inv movment rpt'!$N:$N,AJ$1)</f>
        <v>0</v>
      </c>
      <c r="AK40" s="86">
        <f>SUMIFS('sys inv movment rpt'!$M:$M,'sys inv movment rpt'!$L:$L,$M40,'sys inv movment rpt'!$N:$N,AK$1)</f>
        <v>0</v>
      </c>
      <c r="AL40" s="86">
        <f>SUMIFS('sys inv movment rpt'!$M:$M,'sys inv movment rpt'!$L:$L,$M40,'sys inv movment rpt'!$N:$N,AL$1)</f>
        <v>0</v>
      </c>
      <c r="AM40" s="86">
        <f>SUMIFS('sys inv movment rpt'!$M:$M,'sys inv movment rpt'!$L:$L,$M40,'sys inv movment rpt'!$N:$N,AM$1)</f>
        <v>0</v>
      </c>
      <c r="AN40" s="86">
        <f>SUMIFS('sys inv movment rpt'!$M:$M,'sys inv movment rpt'!$L:$L,$M40,'sys inv movment rpt'!$N:$N,AN$1)</f>
        <v>0</v>
      </c>
      <c r="AO40" s="86">
        <f>SUMIFS('sys inv movment rpt'!$M:$M,'sys inv movment rpt'!$L:$L,$M40,'sys inv movment rpt'!$N:$N,AO$1)</f>
        <v>0</v>
      </c>
      <c r="AP40" s="86">
        <f>SUMIFS('sys inv movment rpt'!$M:$M,'sys inv movment rpt'!$L:$L,$M40,'sys inv movment rpt'!$N:$N,AP$1)</f>
        <v>0</v>
      </c>
      <c r="AQ40" s="86">
        <f>SUMIFS('sys inv movment rpt'!$M:$M,'sys inv movment rpt'!$L:$L,$M40,'sys inv movment rpt'!$N:$N,AQ$1)</f>
        <v>0</v>
      </c>
      <c r="AR40" s="86">
        <f>SUMIFS('sys inv movment rpt'!$M:$M,'sys inv movment rpt'!$L:$L,$M40,'sys inv movment rpt'!$N:$N,AR$1)</f>
        <v>0</v>
      </c>
      <c r="AS40" s="86">
        <f>SUMIFS('sys inv movment rpt'!$M:$M,'sys inv movment rpt'!$L:$L,$M40,'sys inv movment rpt'!$N:$N,AS$1)</f>
        <v>0</v>
      </c>
      <c r="AT40" s="86">
        <f>SUMIFS('sys inv movment rpt'!$M:$M,'sys inv movment rpt'!$L:$L,$M40,'sys inv movment rpt'!$N:$N,AT$1)</f>
        <v>0</v>
      </c>
      <c r="AU40" s="86">
        <f>SUMIFS('sys inv movment rpt'!$M:$M,'sys inv movment rpt'!$L:$L,$M40,'sys inv movment rpt'!$N:$N,AU$1)</f>
        <v>0</v>
      </c>
      <c r="AV40" s="86">
        <f>SUMIFS('sys inv movment rpt'!$M:$M,'sys inv movment rpt'!$L:$L,$M40,'sys inv movment rpt'!$N:$N,AV$1)</f>
        <v>0</v>
      </c>
      <c r="AW40" s="87" t="str">
        <f>IFERROR(VLOOKUP(A40,'sys-backorder details'!E:U,17,0),"-")</f>
        <v>-</v>
      </c>
      <c r="AX40" s="87" t="str">
        <f>IF(K40&gt;1,VLOOKUP(A40,'settings-routing'!A:I,9,0),"")</f>
        <v/>
      </c>
    </row>
    <row r="41" ht="12.75" hidden="1" customHeight="1">
      <c r="A41" s="15" t="s">
        <v>312</v>
      </c>
      <c r="B41" s="15" t="s">
        <v>313</v>
      </c>
      <c r="C41" s="50">
        <f t="shared" si="2"/>
        <v>18880</v>
      </c>
      <c r="D41" s="80">
        <f>SUMIF('Stocks 101-111'!$J:$J,'item dashboard'!A41,'Stocks 101-111'!K:K)</f>
        <v>18880</v>
      </c>
      <c r="E41" s="80">
        <f>SUMIF('Stocks 101-111'!$J:$J,'item dashboard'!A41,'Stocks 101-111'!$L:$L)</f>
        <v>0</v>
      </c>
      <c r="F41" s="81">
        <f t="shared" si="3"/>
        <v>0</v>
      </c>
      <c r="G41" s="82">
        <f t="shared" si="4"/>
        <v>0</v>
      </c>
      <c r="H41" s="50">
        <f>SUMIFS('sys-backorder details'!$M:$M,'sys-backorder details'!$E:$E,'item dashboard'!A41,'sys-backorder details'!$V:$V,"")</f>
        <v>0</v>
      </c>
      <c r="I41" s="83">
        <f>SUMIF('settings-routing'!$I:$I,'item dashboard'!A41,'settings-routing'!$O:$O)</f>
        <v>0</v>
      </c>
      <c r="J41" s="50">
        <f>SUMIFS('sys-backorder details'!$M:$M,'sys-backorder details'!$E:$E,'item dashboard'!A41,'sys-backorder details'!$V:$V,"Call off")</f>
        <v>89200</v>
      </c>
      <c r="K41" s="84">
        <f t="shared" si="5"/>
        <v>-18880</v>
      </c>
      <c r="L41" s="84">
        <f>SUMIF('Production Plan'!$E:$E,'item dashboard'!A41,'Production Plan'!$N:$N)</f>
        <v>0</v>
      </c>
      <c r="M41" s="85" t="str">
        <f t="shared" si="1"/>
        <v>B-1GFRY-Y70-500 gm  Printed White Bottle</v>
      </c>
      <c r="N41" s="86">
        <f>SUMIFS('sys inv movment rpt'!$M:$M,'sys inv movment rpt'!$L:$L,$M41,'sys inv movment rpt'!$N:$N,N$1)</f>
        <v>0</v>
      </c>
      <c r="O41" s="86">
        <f>SUMIFS('sys inv movment rpt'!$M:$M,'sys inv movment rpt'!$L:$L,$M41,'sys inv movment rpt'!$N:$N,O$1)</f>
        <v>0</v>
      </c>
      <c r="P41" s="86">
        <f>SUMIFS('sys inv movment rpt'!$M:$M,'sys inv movment rpt'!$L:$L,$M41,'sys inv movment rpt'!$N:$N,P$1)</f>
        <v>0</v>
      </c>
      <c r="Q41" s="86">
        <f>SUMIFS('sys inv movment rpt'!$M:$M,'sys inv movment rpt'!$L:$L,$M41,'sys inv movment rpt'!$N:$N,Q$1)</f>
        <v>0</v>
      </c>
      <c r="R41" s="86">
        <f>SUMIFS('sys inv movment rpt'!$M:$M,'sys inv movment rpt'!$L:$L,$M41,'sys inv movment rpt'!$N:$N,R$1)</f>
        <v>0</v>
      </c>
      <c r="S41" s="86">
        <f>SUMIFS('sys inv movment rpt'!$M:$M,'sys inv movment rpt'!$L:$L,$M41,'sys inv movment rpt'!$N:$N,S$1)</f>
        <v>0</v>
      </c>
      <c r="T41" s="86">
        <f>SUMIFS('sys inv movment rpt'!$M:$M,'sys inv movment rpt'!$L:$L,$M41,'sys inv movment rpt'!$N:$N,T$1)</f>
        <v>0</v>
      </c>
      <c r="U41" s="86">
        <f>SUMIFS('sys inv movment rpt'!$M:$M,'sys inv movment rpt'!$L:$L,$M41,'sys inv movment rpt'!$N:$N,U$1)</f>
        <v>0</v>
      </c>
      <c r="V41" s="86">
        <f>SUMIFS('sys inv movment rpt'!$M:$M,'sys inv movment rpt'!$L:$L,$M41,'sys inv movment rpt'!$N:$N,V$1)</f>
        <v>0</v>
      </c>
      <c r="W41" s="86">
        <f>SUMIFS('sys inv movment rpt'!$M:$M,'sys inv movment rpt'!$L:$L,$M41,'sys inv movment rpt'!$N:$N,W$1)</f>
        <v>0</v>
      </c>
      <c r="X41" s="86">
        <f>SUMIFS('sys inv movment rpt'!$M:$M,'sys inv movment rpt'!$L:$L,$M41,'sys inv movment rpt'!$N:$N,X$1)</f>
        <v>0</v>
      </c>
      <c r="Y41" s="86">
        <f>SUMIFS('sys inv movment rpt'!$M:$M,'sys inv movment rpt'!$L:$L,$M41,'sys inv movment rpt'!$N:$N,Y$1)</f>
        <v>0</v>
      </c>
      <c r="Z41" s="86">
        <f>SUMIFS('sys inv movment rpt'!$M:$M,'sys inv movment rpt'!$L:$L,$M41,'sys inv movment rpt'!$N:$N,Z$1)</f>
        <v>0</v>
      </c>
      <c r="AA41" s="86">
        <f>SUMIFS('sys inv movment rpt'!$M:$M,'sys inv movment rpt'!$L:$L,$M41,'sys inv movment rpt'!$N:$N,AA$1)</f>
        <v>0</v>
      </c>
      <c r="AB41" s="86">
        <f>SUMIFS('sys inv movment rpt'!$M:$M,'sys inv movment rpt'!$L:$L,$M41,'sys inv movment rpt'!$N:$N,AB$1)</f>
        <v>0</v>
      </c>
      <c r="AC41" s="86">
        <f>SUMIFS('sys inv movment rpt'!$M:$M,'sys inv movment rpt'!$L:$L,$M41,'sys inv movment rpt'!$N:$N,AC$1)</f>
        <v>0</v>
      </c>
      <c r="AD41" s="86">
        <f>SUMIFS('sys inv movment rpt'!$M:$M,'sys inv movment rpt'!$L:$L,$M41,'sys inv movment rpt'!$N:$N,AD$1)</f>
        <v>0</v>
      </c>
      <c r="AE41" s="86">
        <f>SUMIFS('sys inv movment rpt'!$M:$M,'sys inv movment rpt'!$L:$L,$M41,'sys inv movment rpt'!$N:$N,AE$1)</f>
        <v>0</v>
      </c>
      <c r="AF41" s="86">
        <f>SUMIFS('sys inv movment rpt'!$M:$M,'sys inv movment rpt'!$L:$L,$M41,'sys inv movment rpt'!$N:$N,AF$1)</f>
        <v>0</v>
      </c>
      <c r="AG41" s="86">
        <f>SUMIFS('sys inv movment rpt'!$M:$M,'sys inv movment rpt'!$L:$L,$M41,'sys inv movment rpt'!$N:$N,AG$1)</f>
        <v>0</v>
      </c>
      <c r="AH41" s="86">
        <f>SUMIFS('sys inv movment rpt'!$M:$M,'sys inv movment rpt'!$L:$L,$M41,'sys inv movment rpt'!$N:$N,AH$1)</f>
        <v>0</v>
      </c>
      <c r="AI41" s="86">
        <f>SUMIFS('sys inv movment rpt'!$M:$M,'sys inv movment rpt'!$L:$L,$M41,'sys inv movment rpt'!$N:$N,AI$1)</f>
        <v>0</v>
      </c>
      <c r="AJ41" s="86">
        <f>SUMIFS('sys inv movment rpt'!$M:$M,'sys inv movment rpt'!$L:$L,$M41,'sys inv movment rpt'!$N:$N,AJ$1)</f>
        <v>0</v>
      </c>
      <c r="AK41" s="86">
        <f>SUMIFS('sys inv movment rpt'!$M:$M,'sys inv movment rpt'!$L:$L,$M41,'sys inv movment rpt'!$N:$N,AK$1)</f>
        <v>0</v>
      </c>
      <c r="AL41" s="86">
        <f>SUMIFS('sys inv movment rpt'!$M:$M,'sys inv movment rpt'!$L:$L,$M41,'sys inv movment rpt'!$N:$N,AL$1)</f>
        <v>0</v>
      </c>
      <c r="AM41" s="86">
        <f>SUMIFS('sys inv movment rpt'!$M:$M,'sys inv movment rpt'!$L:$L,$M41,'sys inv movment rpt'!$N:$N,AM$1)</f>
        <v>0</v>
      </c>
      <c r="AN41" s="86">
        <f>SUMIFS('sys inv movment rpt'!$M:$M,'sys inv movment rpt'!$L:$L,$M41,'sys inv movment rpt'!$N:$N,AN$1)</f>
        <v>0</v>
      </c>
      <c r="AO41" s="86">
        <f>SUMIFS('sys inv movment rpt'!$M:$M,'sys inv movment rpt'!$L:$L,$M41,'sys inv movment rpt'!$N:$N,AO$1)</f>
        <v>0</v>
      </c>
      <c r="AP41" s="86">
        <f>SUMIFS('sys inv movment rpt'!$M:$M,'sys inv movment rpt'!$L:$L,$M41,'sys inv movment rpt'!$N:$N,AP$1)</f>
        <v>0</v>
      </c>
      <c r="AQ41" s="86">
        <f>SUMIFS('sys inv movment rpt'!$M:$M,'sys inv movment rpt'!$L:$L,$M41,'sys inv movment rpt'!$N:$N,AQ$1)</f>
        <v>0</v>
      </c>
      <c r="AR41" s="86">
        <f>SUMIFS('sys inv movment rpt'!$M:$M,'sys inv movment rpt'!$L:$L,$M41,'sys inv movment rpt'!$N:$N,AR$1)</f>
        <v>0</v>
      </c>
      <c r="AS41" s="86">
        <f>SUMIFS('sys inv movment rpt'!$M:$M,'sys inv movment rpt'!$L:$L,$M41,'sys inv movment rpt'!$N:$N,AS$1)</f>
        <v>0</v>
      </c>
      <c r="AT41" s="86">
        <f>SUMIFS('sys inv movment rpt'!$M:$M,'sys inv movment rpt'!$L:$L,$M41,'sys inv movment rpt'!$N:$N,AT$1)</f>
        <v>0</v>
      </c>
      <c r="AU41" s="86">
        <f>SUMIFS('sys inv movment rpt'!$M:$M,'sys inv movment rpt'!$L:$L,$M41,'sys inv movment rpt'!$N:$N,AU$1)</f>
        <v>0</v>
      </c>
      <c r="AV41" s="86">
        <f>SUMIFS('sys inv movment rpt'!$M:$M,'sys inv movment rpt'!$L:$L,$M41,'sys inv movment rpt'!$N:$N,AV$1)</f>
        <v>0</v>
      </c>
      <c r="AW41" s="87" t="str">
        <f>IFERROR(VLOOKUP(A41,'sys-backorder details'!E:U,17,0),"-")</f>
        <v>60 Days</v>
      </c>
      <c r="AX41" s="87" t="str">
        <f>IF(K41&gt;1,VLOOKUP(A41,'settings-routing'!A:I,9,0),"")</f>
        <v/>
      </c>
    </row>
    <row r="42" ht="12.75" hidden="1" customHeight="1">
      <c r="A42" s="15" t="s">
        <v>314</v>
      </c>
      <c r="B42" s="15" t="s">
        <v>315</v>
      </c>
      <c r="C42" s="50">
        <f t="shared" si="2"/>
        <v>7300</v>
      </c>
      <c r="D42" s="80">
        <f>SUMIF('Stocks 101-111'!$J:$J,'item dashboard'!A42,'Stocks 101-111'!K:K)</f>
        <v>7300</v>
      </c>
      <c r="E42" s="80">
        <f>SUMIF('Stocks 101-111'!$J:$J,'item dashboard'!A42,'Stocks 101-111'!$L:$L)</f>
        <v>0</v>
      </c>
      <c r="F42" s="81">
        <f t="shared" si="3"/>
        <v>0</v>
      </c>
      <c r="G42" s="82">
        <f t="shared" si="4"/>
        <v>0</v>
      </c>
      <c r="H42" s="50">
        <f>SUMIFS('sys-backorder details'!$M:$M,'sys-backorder details'!$E:$E,'item dashboard'!A42,'sys-backorder details'!$V:$V,"")</f>
        <v>0</v>
      </c>
      <c r="I42" s="83">
        <f>SUMIF('settings-routing'!$I:$I,'item dashboard'!A42,'settings-routing'!$O:$O)</f>
        <v>0</v>
      </c>
      <c r="J42" s="50">
        <f>SUMIFS('sys-backorder details'!$M:$M,'sys-backorder details'!$E:$E,'item dashboard'!A42,'sys-backorder details'!$V:$V,"Call off")</f>
        <v>14600</v>
      </c>
      <c r="K42" s="84">
        <f t="shared" si="5"/>
        <v>-7300</v>
      </c>
      <c r="L42" s="84">
        <f>SUMIF('Production Plan'!$E:$E,'item dashboard'!A42,'Production Plan'!$N:$N)</f>
        <v>1</v>
      </c>
      <c r="M42" s="85" t="str">
        <f t="shared" si="1"/>
        <v>B-1LMOV-PK60-1Ltr Pink Divine Bottle</v>
      </c>
      <c r="N42" s="86">
        <f>SUMIFS('sys inv movment rpt'!$M:$M,'sys inv movment rpt'!$L:$L,$M42,'sys inv movment rpt'!$N:$N,N$1)</f>
        <v>0</v>
      </c>
      <c r="O42" s="86">
        <f>SUMIFS('sys inv movment rpt'!$M:$M,'sys inv movment rpt'!$L:$L,$M42,'sys inv movment rpt'!$N:$N,O$1)</f>
        <v>0</v>
      </c>
      <c r="P42" s="86">
        <f>SUMIFS('sys inv movment rpt'!$M:$M,'sys inv movment rpt'!$L:$L,$M42,'sys inv movment rpt'!$N:$N,P$1)</f>
        <v>0</v>
      </c>
      <c r="Q42" s="86">
        <f>SUMIFS('sys inv movment rpt'!$M:$M,'sys inv movment rpt'!$L:$L,$M42,'sys inv movment rpt'!$N:$N,Q$1)</f>
        <v>0</v>
      </c>
      <c r="R42" s="86">
        <f>SUMIFS('sys inv movment rpt'!$M:$M,'sys inv movment rpt'!$L:$L,$M42,'sys inv movment rpt'!$N:$N,R$1)</f>
        <v>0</v>
      </c>
      <c r="S42" s="86">
        <f>SUMIFS('sys inv movment rpt'!$M:$M,'sys inv movment rpt'!$L:$L,$M42,'sys inv movment rpt'!$N:$N,S$1)</f>
        <v>0</v>
      </c>
      <c r="T42" s="86">
        <f>SUMIFS('sys inv movment rpt'!$M:$M,'sys inv movment rpt'!$L:$L,$M42,'sys inv movment rpt'!$N:$N,T$1)</f>
        <v>0</v>
      </c>
      <c r="U42" s="86">
        <f>SUMIFS('sys inv movment rpt'!$M:$M,'sys inv movment rpt'!$L:$L,$M42,'sys inv movment rpt'!$N:$N,U$1)</f>
        <v>0</v>
      </c>
      <c r="V42" s="86">
        <f>SUMIFS('sys inv movment rpt'!$M:$M,'sys inv movment rpt'!$L:$L,$M42,'sys inv movment rpt'!$N:$N,V$1)</f>
        <v>0</v>
      </c>
      <c r="W42" s="86">
        <f>SUMIFS('sys inv movment rpt'!$M:$M,'sys inv movment rpt'!$L:$L,$M42,'sys inv movment rpt'!$N:$N,W$1)</f>
        <v>0</v>
      </c>
      <c r="X42" s="86">
        <f>SUMIFS('sys inv movment rpt'!$M:$M,'sys inv movment rpt'!$L:$L,$M42,'sys inv movment rpt'!$N:$N,X$1)</f>
        <v>0</v>
      </c>
      <c r="Y42" s="86">
        <f>SUMIFS('sys inv movment rpt'!$M:$M,'sys inv movment rpt'!$L:$L,$M42,'sys inv movment rpt'!$N:$N,Y$1)</f>
        <v>0</v>
      </c>
      <c r="Z42" s="86">
        <f>SUMIFS('sys inv movment rpt'!$M:$M,'sys inv movment rpt'!$L:$L,$M42,'sys inv movment rpt'!$N:$N,Z$1)</f>
        <v>0</v>
      </c>
      <c r="AA42" s="86">
        <f>SUMIFS('sys inv movment rpt'!$M:$M,'sys inv movment rpt'!$L:$L,$M42,'sys inv movment rpt'!$N:$N,AA$1)</f>
        <v>0</v>
      </c>
      <c r="AB42" s="86">
        <f>SUMIFS('sys inv movment rpt'!$M:$M,'sys inv movment rpt'!$L:$L,$M42,'sys inv movment rpt'!$N:$N,AB$1)</f>
        <v>0</v>
      </c>
      <c r="AC42" s="86">
        <f>SUMIFS('sys inv movment rpt'!$M:$M,'sys inv movment rpt'!$L:$L,$M42,'sys inv movment rpt'!$N:$N,AC$1)</f>
        <v>0</v>
      </c>
      <c r="AD42" s="86">
        <f>SUMIFS('sys inv movment rpt'!$M:$M,'sys inv movment rpt'!$L:$L,$M42,'sys inv movment rpt'!$N:$N,AD$1)</f>
        <v>0</v>
      </c>
      <c r="AE42" s="86">
        <f>SUMIFS('sys inv movment rpt'!$M:$M,'sys inv movment rpt'!$L:$L,$M42,'sys inv movment rpt'!$N:$N,AE$1)</f>
        <v>0</v>
      </c>
      <c r="AF42" s="86">
        <f>SUMIFS('sys inv movment rpt'!$M:$M,'sys inv movment rpt'!$L:$L,$M42,'sys inv movment rpt'!$N:$N,AF$1)</f>
        <v>0</v>
      </c>
      <c r="AG42" s="86">
        <f>SUMIFS('sys inv movment rpt'!$M:$M,'sys inv movment rpt'!$L:$L,$M42,'sys inv movment rpt'!$N:$N,AG$1)</f>
        <v>0</v>
      </c>
      <c r="AH42" s="86">
        <f>SUMIFS('sys inv movment rpt'!$M:$M,'sys inv movment rpt'!$L:$L,$M42,'sys inv movment rpt'!$N:$N,AH$1)</f>
        <v>0</v>
      </c>
      <c r="AI42" s="86">
        <f>SUMIFS('sys inv movment rpt'!$M:$M,'sys inv movment rpt'!$L:$L,$M42,'sys inv movment rpt'!$N:$N,AI$1)</f>
        <v>0</v>
      </c>
      <c r="AJ42" s="86">
        <f>SUMIFS('sys inv movment rpt'!$M:$M,'sys inv movment rpt'!$L:$L,$M42,'sys inv movment rpt'!$N:$N,AJ$1)</f>
        <v>0</v>
      </c>
      <c r="AK42" s="86">
        <f>SUMIFS('sys inv movment rpt'!$M:$M,'sys inv movment rpt'!$L:$L,$M42,'sys inv movment rpt'!$N:$N,AK$1)</f>
        <v>0</v>
      </c>
      <c r="AL42" s="86">
        <f>SUMIFS('sys inv movment rpt'!$M:$M,'sys inv movment rpt'!$L:$L,$M42,'sys inv movment rpt'!$N:$N,AL$1)</f>
        <v>0</v>
      </c>
      <c r="AM42" s="86">
        <f>SUMIFS('sys inv movment rpt'!$M:$M,'sys inv movment rpt'!$L:$L,$M42,'sys inv movment rpt'!$N:$N,AM$1)</f>
        <v>0</v>
      </c>
      <c r="AN42" s="86">
        <f>SUMIFS('sys inv movment rpt'!$M:$M,'sys inv movment rpt'!$L:$L,$M42,'sys inv movment rpt'!$N:$N,AN$1)</f>
        <v>0</v>
      </c>
      <c r="AO42" s="86">
        <f>SUMIFS('sys inv movment rpt'!$M:$M,'sys inv movment rpt'!$L:$L,$M42,'sys inv movment rpt'!$N:$N,AO$1)</f>
        <v>0</v>
      </c>
      <c r="AP42" s="86">
        <f>SUMIFS('sys inv movment rpt'!$M:$M,'sys inv movment rpt'!$L:$L,$M42,'sys inv movment rpt'!$N:$N,AP$1)</f>
        <v>0</v>
      </c>
      <c r="AQ42" s="86">
        <f>SUMIFS('sys inv movment rpt'!$M:$M,'sys inv movment rpt'!$L:$L,$M42,'sys inv movment rpt'!$N:$N,AQ$1)</f>
        <v>0</v>
      </c>
      <c r="AR42" s="86">
        <f>SUMIFS('sys inv movment rpt'!$M:$M,'sys inv movment rpt'!$L:$L,$M42,'sys inv movment rpt'!$N:$N,AR$1)</f>
        <v>0</v>
      </c>
      <c r="AS42" s="86">
        <f>SUMIFS('sys inv movment rpt'!$M:$M,'sys inv movment rpt'!$L:$L,$M42,'sys inv movment rpt'!$N:$N,AS$1)</f>
        <v>0</v>
      </c>
      <c r="AT42" s="86">
        <f>SUMIFS('sys inv movment rpt'!$M:$M,'sys inv movment rpt'!$L:$L,$M42,'sys inv movment rpt'!$N:$N,AT$1)</f>
        <v>0</v>
      </c>
      <c r="AU42" s="86">
        <f>SUMIFS('sys inv movment rpt'!$M:$M,'sys inv movment rpt'!$L:$L,$M42,'sys inv movment rpt'!$N:$N,AU$1)</f>
        <v>0</v>
      </c>
      <c r="AV42" s="86">
        <f>SUMIFS('sys inv movment rpt'!$M:$M,'sys inv movment rpt'!$L:$L,$M42,'sys inv movment rpt'!$N:$N,AV$1)</f>
        <v>0</v>
      </c>
      <c r="AW42" s="87" t="str">
        <f>IFERROR(VLOOKUP(A42,'sys-backorder details'!E:U,17,0),"-")</f>
        <v>45 Days</v>
      </c>
      <c r="AX42" s="87" t="str">
        <f>IF(K42&gt;1,VLOOKUP(A42,'settings-routing'!A:I,9,0),"")</f>
        <v/>
      </c>
    </row>
    <row r="43" ht="12.75" hidden="1" customHeight="1">
      <c r="A43" s="50" t="s">
        <v>316</v>
      </c>
      <c r="B43" s="50" t="s">
        <v>317</v>
      </c>
      <c r="C43" s="50">
        <f t="shared" si="2"/>
        <v>8800</v>
      </c>
      <c r="D43" s="80">
        <f>SUMIF('Stocks 101-111'!$J:$J,'item dashboard'!A43,'Stocks 101-111'!K:K)</f>
        <v>8800</v>
      </c>
      <c r="E43" s="80">
        <f>SUMIF('Stocks 101-111'!$J:$J,'item dashboard'!A43,'Stocks 101-111'!$L:$L)</f>
        <v>0</v>
      </c>
      <c r="F43" s="81">
        <f t="shared" si="3"/>
        <v>0</v>
      </c>
      <c r="G43" s="82">
        <f t="shared" si="4"/>
        <v>0</v>
      </c>
      <c r="H43" s="50">
        <f>SUMIFS('sys-backorder details'!$M:$M,'sys-backorder details'!$E:$E,'item dashboard'!A43,'sys-backorder details'!$V:$V,"")</f>
        <v>0</v>
      </c>
      <c r="I43" s="83">
        <f>SUMIF('settings-routing'!$I:$I,'item dashboard'!A43,'settings-routing'!$O:$O)</f>
        <v>0</v>
      </c>
      <c r="J43" s="50">
        <f>SUMIFS('sys-backorder details'!$M:$M,'sys-backorder details'!$E:$E,'item dashboard'!A43,'sys-backorder details'!$V:$V,"Call off")</f>
        <v>6000</v>
      </c>
      <c r="K43" s="84">
        <f t="shared" si="5"/>
        <v>-8800</v>
      </c>
      <c r="L43" s="84">
        <f>SUMIF('Production Plan'!$E:$E,'item dashboard'!A43,'Production Plan'!$N:$N)</f>
        <v>0</v>
      </c>
      <c r="M43" s="85" t="str">
        <f t="shared" si="1"/>
        <v>B-1LMOV-W60-1Ltr White  Divine Bottle</v>
      </c>
      <c r="N43" s="86">
        <f>SUMIFS('sys inv movment rpt'!$M:$M,'sys inv movment rpt'!$L:$L,$M43,'sys inv movment rpt'!$N:$N,N$1)</f>
        <v>0</v>
      </c>
      <c r="O43" s="86">
        <f>SUMIFS('sys inv movment rpt'!$M:$M,'sys inv movment rpt'!$L:$L,$M43,'sys inv movment rpt'!$N:$N,O$1)</f>
        <v>0</v>
      </c>
      <c r="P43" s="86">
        <f>SUMIFS('sys inv movment rpt'!$M:$M,'sys inv movment rpt'!$L:$L,$M43,'sys inv movment rpt'!$N:$N,P$1)</f>
        <v>0</v>
      </c>
      <c r="Q43" s="86">
        <f>SUMIFS('sys inv movment rpt'!$M:$M,'sys inv movment rpt'!$L:$L,$M43,'sys inv movment rpt'!$N:$N,Q$1)</f>
        <v>0</v>
      </c>
      <c r="R43" s="86">
        <f>SUMIFS('sys inv movment rpt'!$M:$M,'sys inv movment rpt'!$L:$L,$M43,'sys inv movment rpt'!$N:$N,R$1)</f>
        <v>0</v>
      </c>
      <c r="S43" s="86">
        <f>SUMIFS('sys inv movment rpt'!$M:$M,'sys inv movment rpt'!$L:$L,$M43,'sys inv movment rpt'!$N:$N,S$1)</f>
        <v>0</v>
      </c>
      <c r="T43" s="86">
        <f>SUMIFS('sys inv movment rpt'!$M:$M,'sys inv movment rpt'!$L:$L,$M43,'sys inv movment rpt'!$N:$N,T$1)</f>
        <v>0</v>
      </c>
      <c r="U43" s="86">
        <f>SUMIFS('sys inv movment rpt'!$M:$M,'sys inv movment rpt'!$L:$L,$M43,'sys inv movment rpt'!$N:$N,U$1)</f>
        <v>0</v>
      </c>
      <c r="V43" s="86">
        <f>SUMIFS('sys inv movment rpt'!$M:$M,'sys inv movment rpt'!$L:$L,$M43,'sys inv movment rpt'!$N:$N,V$1)</f>
        <v>0</v>
      </c>
      <c r="W43" s="86">
        <f>SUMIFS('sys inv movment rpt'!$M:$M,'sys inv movment rpt'!$L:$L,$M43,'sys inv movment rpt'!$N:$N,W$1)</f>
        <v>0</v>
      </c>
      <c r="X43" s="86">
        <f>SUMIFS('sys inv movment rpt'!$M:$M,'sys inv movment rpt'!$L:$L,$M43,'sys inv movment rpt'!$N:$N,X$1)</f>
        <v>0</v>
      </c>
      <c r="Y43" s="86">
        <f>SUMIFS('sys inv movment rpt'!$M:$M,'sys inv movment rpt'!$L:$L,$M43,'sys inv movment rpt'!$N:$N,Y$1)</f>
        <v>0</v>
      </c>
      <c r="Z43" s="86">
        <f>SUMIFS('sys inv movment rpt'!$M:$M,'sys inv movment rpt'!$L:$L,$M43,'sys inv movment rpt'!$N:$N,Z$1)</f>
        <v>0</v>
      </c>
      <c r="AA43" s="86">
        <f>SUMIFS('sys inv movment rpt'!$M:$M,'sys inv movment rpt'!$L:$L,$M43,'sys inv movment rpt'!$N:$N,AA$1)</f>
        <v>0</v>
      </c>
      <c r="AB43" s="86">
        <f>SUMIFS('sys inv movment rpt'!$M:$M,'sys inv movment rpt'!$L:$L,$M43,'sys inv movment rpt'!$N:$N,AB$1)</f>
        <v>0</v>
      </c>
      <c r="AC43" s="86">
        <f>SUMIFS('sys inv movment rpt'!$M:$M,'sys inv movment rpt'!$L:$L,$M43,'sys inv movment rpt'!$N:$N,AC$1)</f>
        <v>0</v>
      </c>
      <c r="AD43" s="86">
        <f>SUMIFS('sys inv movment rpt'!$M:$M,'sys inv movment rpt'!$L:$L,$M43,'sys inv movment rpt'!$N:$N,AD$1)</f>
        <v>0</v>
      </c>
      <c r="AE43" s="86">
        <f>SUMIFS('sys inv movment rpt'!$M:$M,'sys inv movment rpt'!$L:$L,$M43,'sys inv movment rpt'!$N:$N,AE$1)</f>
        <v>0</v>
      </c>
      <c r="AF43" s="86">
        <f>SUMIFS('sys inv movment rpt'!$M:$M,'sys inv movment rpt'!$L:$L,$M43,'sys inv movment rpt'!$N:$N,AF$1)</f>
        <v>0</v>
      </c>
      <c r="AG43" s="86">
        <f>SUMIFS('sys inv movment rpt'!$M:$M,'sys inv movment rpt'!$L:$L,$M43,'sys inv movment rpt'!$N:$N,AG$1)</f>
        <v>0</v>
      </c>
      <c r="AH43" s="86">
        <f>SUMIFS('sys inv movment rpt'!$M:$M,'sys inv movment rpt'!$L:$L,$M43,'sys inv movment rpt'!$N:$N,AH$1)</f>
        <v>0</v>
      </c>
      <c r="AI43" s="86">
        <f>SUMIFS('sys inv movment rpt'!$M:$M,'sys inv movment rpt'!$L:$L,$M43,'sys inv movment rpt'!$N:$N,AI$1)</f>
        <v>0</v>
      </c>
      <c r="AJ43" s="86">
        <f>SUMIFS('sys inv movment rpt'!$M:$M,'sys inv movment rpt'!$L:$L,$M43,'sys inv movment rpt'!$N:$N,AJ$1)</f>
        <v>0</v>
      </c>
      <c r="AK43" s="86">
        <f>SUMIFS('sys inv movment rpt'!$M:$M,'sys inv movment rpt'!$L:$L,$M43,'sys inv movment rpt'!$N:$N,AK$1)</f>
        <v>0</v>
      </c>
      <c r="AL43" s="86">
        <f>SUMIFS('sys inv movment rpt'!$M:$M,'sys inv movment rpt'!$L:$L,$M43,'sys inv movment rpt'!$N:$N,AL$1)</f>
        <v>0</v>
      </c>
      <c r="AM43" s="86">
        <f>SUMIFS('sys inv movment rpt'!$M:$M,'sys inv movment rpt'!$L:$L,$M43,'sys inv movment rpt'!$N:$N,AM$1)</f>
        <v>0</v>
      </c>
      <c r="AN43" s="86">
        <f>SUMIFS('sys inv movment rpt'!$M:$M,'sys inv movment rpt'!$L:$L,$M43,'sys inv movment rpt'!$N:$N,AN$1)</f>
        <v>0</v>
      </c>
      <c r="AO43" s="86">
        <f>SUMIFS('sys inv movment rpt'!$M:$M,'sys inv movment rpt'!$L:$L,$M43,'sys inv movment rpt'!$N:$N,AO$1)</f>
        <v>0</v>
      </c>
      <c r="AP43" s="86">
        <f>SUMIFS('sys inv movment rpt'!$M:$M,'sys inv movment rpt'!$L:$L,$M43,'sys inv movment rpt'!$N:$N,AP$1)</f>
        <v>0</v>
      </c>
      <c r="AQ43" s="86">
        <f>SUMIFS('sys inv movment rpt'!$M:$M,'sys inv movment rpt'!$L:$L,$M43,'sys inv movment rpt'!$N:$N,AQ$1)</f>
        <v>0</v>
      </c>
      <c r="AR43" s="86">
        <f>SUMIFS('sys inv movment rpt'!$M:$M,'sys inv movment rpt'!$L:$L,$M43,'sys inv movment rpt'!$N:$N,AR$1)</f>
        <v>0</v>
      </c>
      <c r="AS43" s="86">
        <f>SUMIFS('sys inv movment rpt'!$M:$M,'sys inv movment rpt'!$L:$L,$M43,'sys inv movment rpt'!$N:$N,AS$1)</f>
        <v>0</v>
      </c>
      <c r="AT43" s="86">
        <f>SUMIFS('sys inv movment rpt'!$M:$M,'sys inv movment rpt'!$L:$L,$M43,'sys inv movment rpt'!$N:$N,AT$1)</f>
        <v>0</v>
      </c>
      <c r="AU43" s="86">
        <f>SUMIFS('sys inv movment rpt'!$M:$M,'sys inv movment rpt'!$L:$L,$M43,'sys inv movment rpt'!$N:$N,AU$1)</f>
        <v>0</v>
      </c>
      <c r="AV43" s="86">
        <f>SUMIFS('sys inv movment rpt'!$M:$M,'sys inv movment rpt'!$L:$L,$M43,'sys inv movment rpt'!$N:$N,AV$1)</f>
        <v>0</v>
      </c>
      <c r="AW43" s="87" t="str">
        <f>IFERROR(VLOOKUP(A43,'sys-backorder details'!E:U,17,0),"-")</f>
        <v>45 Days</v>
      </c>
      <c r="AX43" s="87" t="str">
        <f>IF(K43&gt;1,VLOOKUP(A43,'settings-routing'!A:I,9,0),"")</f>
        <v/>
      </c>
    </row>
    <row r="44" ht="12.75" hidden="1" customHeight="1">
      <c r="A44" s="50" t="s">
        <v>318</v>
      </c>
      <c r="B44" s="50" t="s">
        <v>319</v>
      </c>
      <c r="C44" s="50">
        <f t="shared" si="2"/>
        <v>0</v>
      </c>
      <c r="D44" s="80">
        <f>SUMIF('Stocks 101-111'!$J:$J,'item dashboard'!A44,'Stocks 101-111'!K:K)</f>
        <v>0</v>
      </c>
      <c r="E44" s="80">
        <f>SUMIF('Stocks 101-111'!$J:$J,'item dashboard'!A44,'Stocks 101-111'!$L:$L)</f>
        <v>0</v>
      </c>
      <c r="F44" s="81">
        <f t="shared" si="3"/>
        <v>0</v>
      </c>
      <c r="G44" s="82">
        <f t="shared" si="4"/>
        <v>0</v>
      </c>
      <c r="H44" s="50">
        <f>SUMIFS('sys-backorder details'!$M:$M,'sys-backorder details'!$E:$E,'item dashboard'!A44,'sys-backorder details'!$V:$V,"")</f>
        <v>0</v>
      </c>
      <c r="I44" s="83">
        <f>SUMIF('settings-routing'!$I:$I,'item dashboard'!A44,'settings-routing'!$O:$O)</f>
        <v>0</v>
      </c>
      <c r="J44" s="50">
        <f>SUMIFS('sys-backorder details'!$M:$M,'sys-backorder details'!$E:$E,'item dashboard'!A44,'sys-backorder details'!$V:$V,"Call off")</f>
        <v>0</v>
      </c>
      <c r="K44" s="84">
        <f t="shared" si="5"/>
        <v>0</v>
      </c>
      <c r="L44" s="84">
        <f>SUMIF('Production Plan'!$E:$E,'item dashboard'!A44,'Production Plan'!$N:$N)</f>
        <v>0</v>
      </c>
      <c r="M44" s="85" t="str">
        <f t="shared" si="1"/>
        <v>B-1LTOILZONE-BK75MAGIC 4T-1Ltr Oil Zone Labelled Magic 4T</v>
      </c>
      <c r="N44" s="86">
        <f>SUMIFS('sys inv movment rpt'!$M:$M,'sys inv movment rpt'!$L:$L,$M44,'sys inv movment rpt'!$N:$N,N$1)</f>
        <v>0</v>
      </c>
      <c r="O44" s="86">
        <f>SUMIFS('sys inv movment rpt'!$M:$M,'sys inv movment rpt'!$L:$L,$M44,'sys inv movment rpt'!$N:$N,O$1)</f>
        <v>0</v>
      </c>
      <c r="P44" s="86">
        <f>SUMIFS('sys inv movment rpt'!$M:$M,'sys inv movment rpt'!$L:$L,$M44,'sys inv movment rpt'!$N:$N,P$1)</f>
        <v>0</v>
      </c>
      <c r="Q44" s="86">
        <f>SUMIFS('sys inv movment rpt'!$M:$M,'sys inv movment rpt'!$L:$L,$M44,'sys inv movment rpt'!$N:$N,Q$1)</f>
        <v>0</v>
      </c>
      <c r="R44" s="86">
        <f>SUMIFS('sys inv movment rpt'!$M:$M,'sys inv movment rpt'!$L:$L,$M44,'sys inv movment rpt'!$N:$N,R$1)</f>
        <v>0</v>
      </c>
      <c r="S44" s="86">
        <f>SUMIFS('sys inv movment rpt'!$M:$M,'sys inv movment rpt'!$L:$L,$M44,'sys inv movment rpt'!$N:$N,S$1)</f>
        <v>0</v>
      </c>
      <c r="T44" s="86">
        <f>SUMIFS('sys inv movment rpt'!$M:$M,'sys inv movment rpt'!$L:$L,$M44,'sys inv movment rpt'!$N:$N,T$1)</f>
        <v>0</v>
      </c>
      <c r="U44" s="86">
        <f>SUMIFS('sys inv movment rpt'!$M:$M,'sys inv movment rpt'!$L:$L,$M44,'sys inv movment rpt'!$N:$N,U$1)</f>
        <v>0</v>
      </c>
      <c r="V44" s="86">
        <f>SUMIFS('sys inv movment rpt'!$M:$M,'sys inv movment rpt'!$L:$L,$M44,'sys inv movment rpt'!$N:$N,V$1)</f>
        <v>0</v>
      </c>
      <c r="W44" s="86">
        <f>SUMIFS('sys inv movment rpt'!$M:$M,'sys inv movment rpt'!$L:$L,$M44,'sys inv movment rpt'!$N:$N,W$1)</f>
        <v>0</v>
      </c>
      <c r="X44" s="86">
        <f>SUMIFS('sys inv movment rpt'!$M:$M,'sys inv movment rpt'!$L:$L,$M44,'sys inv movment rpt'!$N:$N,X$1)</f>
        <v>0</v>
      </c>
      <c r="Y44" s="86">
        <f>SUMIFS('sys inv movment rpt'!$M:$M,'sys inv movment rpt'!$L:$L,$M44,'sys inv movment rpt'!$N:$N,Y$1)</f>
        <v>0</v>
      </c>
      <c r="Z44" s="86">
        <f>SUMIFS('sys inv movment rpt'!$M:$M,'sys inv movment rpt'!$L:$L,$M44,'sys inv movment rpt'!$N:$N,Z$1)</f>
        <v>0</v>
      </c>
      <c r="AA44" s="86">
        <f>SUMIFS('sys inv movment rpt'!$M:$M,'sys inv movment rpt'!$L:$L,$M44,'sys inv movment rpt'!$N:$N,AA$1)</f>
        <v>0</v>
      </c>
      <c r="AB44" s="86">
        <f>SUMIFS('sys inv movment rpt'!$M:$M,'sys inv movment rpt'!$L:$L,$M44,'sys inv movment rpt'!$N:$N,AB$1)</f>
        <v>0</v>
      </c>
      <c r="AC44" s="86">
        <f>SUMIFS('sys inv movment rpt'!$M:$M,'sys inv movment rpt'!$L:$L,$M44,'sys inv movment rpt'!$N:$N,AC$1)</f>
        <v>0</v>
      </c>
      <c r="AD44" s="86">
        <f>SUMIFS('sys inv movment rpt'!$M:$M,'sys inv movment rpt'!$L:$L,$M44,'sys inv movment rpt'!$N:$N,AD$1)</f>
        <v>0</v>
      </c>
      <c r="AE44" s="86">
        <f>SUMIFS('sys inv movment rpt'!$M:$M,'sys inv movment rpt'!$L:$L,$M44,'sys inv movment rpt'!$N:$N,AE$1)</f>
        <v>0</v>
      </c>
      <c r="AF44" s="86">
        <f>SUMIFS('sys inv movment rpt'!$M:$M,'sys inv movment rpt'!$L:$L,$M44,'sys inv movment rpt'!$N:$N,AF$1)</f>
        <v>0</v>
      </c>
      <c r="AG44" s="86">
        <f>SUMIFS('sys inv movment rpt'!$M:$M,'sys inv movment rpt'!$L:$L,$M44,'sys inv movment rpt'!$N:$N,AG$1)</f>
        <v>0</v>
      </c>
      <c r="AH44" s="86">
        <f>SUMIFS('sys inv movment rpt'!$M:$M,'sys inv movment rpt'!$L:$L,$M44,'sys inv movment rpt'!$N:$N,AH$1)</f>
        <v>0</v>
      </c>
      <c r="AI44" s="86">
        <f>SUMIFS('sys inv movment rpt'!$M:$M,'sys inv movment rpt'!$L:$L,$M44,'sys inv movment rpt'!$N:$N,AI$1)</f>
        <v>0</v>
      </c>
      <c r="AJ44" s="86">
        <f>SUMIFS('sys inv movment rpt'!$M:$M,'sys inv movment rpt'!$L:$L,$M44,'sys inv movment rpt'!$N:$N,AJ$1)</f>
        <v>0</v>
      </c>
      <c r="AK44" s="86">
        <f>SUMIFS('sys inv movment rpt'!$M:$M,'sys inv movment rpt'!$L:$L,$M44,'sys inv movment rpt'!$N:$N,AK$1)</f>
        <v>0</v>
      </c>
      <c r="AL44" s="86">
        <f>SUMIFS('sys inv movment rpt'!$M:$M,'sys inv movment rpt'!$L:$L,$M44,'sys inv movment rpt'!$N:$N,AL$1)</f>
        <v>0</v>
      </c>
      <c r="AM44" s="86">
        <f>SUMIFS('sys inv movment rpt'!$M:$M,'sys inv movment rpt'!$L:$L,$M44,'sys inv movment rpt'!$N:$N,AM$1)</f>
        <v>0</v>
      </c>
      <c r="AN44" s="86">
        <f>SUMIFS('sys inv movment rpt'!$M:$M,'sys inv movment rpt'!$L:$L,$M44,'sys inv movment rpt'!$N:$N,AN$1)</f>
        <v>0</v>
      </c>
      <c r="AO44" s="86">
        <f>SUMIFS('sys inv movment rpt'!$M:$M,'sys inv movment rpt'!$L:$L,$M44,'sys inv movment rpt'!$N:$N,AO$1)</f>
        <v>0</v>
      </c>
      <c r="AP44" s="86">
        <f>SUMIFS('sys inv movment rpt'!$M:$M,'sys inv movment rpt'!$L:$L,$M44,'sys inv movment rpt'!$N:$N,AP$1)</f>
        <v>0</v>
      </c>
      <c r="AQ44" s="86">
        <f>SUMIFS('sys inv movment rpt'!$M:$M,'sys inv movment rpt'!$L:$L,$M44,'sys inv movment rpt'!$N:$N,AQ$1)</f>
        <v>0</v>
      </c>
      <c r="AR44" s="86">
        <f>SUMIFS('sys inv movment rpt'!$M:$M,'sys inv movment rpt'!$L:$L,$M44,'sys inv movment rpt'!$N:$N,AR$1)</f>
        <v>0</v>
      </c>
      <c r="AS44" s="86">
        <f>SUMIFS('sys inv movment rpt'!$M:$M,'sys inv movment rpt'!$L:$L,$M44,'sys inv movment rpt'!$N:$N,AS$1)</f>
        <v>0</v>
      </c>
      <c r="AT44" s="86">
        <f>SUMIFS('sys inv movment rpt'!$M:$M,'sys inv movment rpt'!$L:$L,$M44,'sys inv movment rpt'!$N:$N,AT$1)</f>
        <v>0</v>
      </c>
      <c r="AU44" s="86">
        <f>SUMIFS('sys inv movment rpt'!$M:$M,'sys inv movment rpt'!$L:$L,$M44,'sys inv movment rpt'!$N:$N,AU$1)</f>
        <v>0</v>
      </c>
      <c r="AV44" s="86">
        <f>SUMIFS('sys inv movment rpt'!$M:$M,'sys inv movment rpt'!$L:$L,$M44,'sys inv movment rpt'!$N:$N,AV$1)</f>
        <v>0</v>
      </c>
      <c r="AW44" s="87" t="str">
        <f>IFERROR(VLOOKUP(A44,'sys-backorder details'!E:U,17,0),"-")</f>
        <v>-</v>
      </c>
      <c r="AX44" s="87" t="str">
        <f>IF(K44&gt;1,VLOOKUP(A44,'settings-routing'!A:I,9,0),"")</f>
        <v/>
      </c>
    </row>
    <row r="45" ht="12.75" hidden="1" customHeight="1">
      <c r="A45" s="50" t="s">
        <v>320</v>
      </c>
      <c r="B45" s="50" t="s">
        <v>321</v>
      </c>
      <c r="C45" s="50">
        <f t="shared" si="2"/>
        <v>0</v>
      </c>
      <c r="D45" s="80">
        <f>SUMIF('Stocks 101-111'!$J:$J,'item dashboard'!A45,'Stocks 101-111'!K:K)</f>
        <v>0</v>
      </c>
      <c r="E45" s="80">
        <f>SUMIF('Stocks 101-111'!$J:$J,'item dashboard'!A45,'Stocks 101-111'!$L:$L)</f>
        <v>0</v>
      </c>
      <c r="F45" s="81">
        <f t="shared" si="3"/>
        <v>0</v>
      </c>
      <c r="G45" s="82">
        <f t="shared" si="4"/>
        <v>0</v>
      </c>
      <c r="H45" s="50">
        <f>SUMIFS('sys-backorder details'!$M:$M,'sys-backorder details'!$E:$E,'item dashboard'!A45,'sys-backorder details'!$V:$V,"")</f>
        <v>0</v>
      </c>
      <c r="I45" s="83">
        <f>SUMIF('settings-routing'!$I:$I,'item dashboard'!A45,'settings-routing'!$O:$O)</f>
        <v>0</v>
      </c>
      <c r="J45" s="50">
        <f>SUMIFS('sys-backorder details'!$M:$M,'sys-backorder details'!$E:$E,'item dashboard'!A45,'sys-backorder details'!$V:$V,"Call off")</f>
        <v>0</v>
      </c>
      <c r="K45" s="84">
        <f t="shared" si="5"/>
        <v>0</v>
      </c>
      <c r="L45" s="84">
        <f>SUMIF('Production Plan'!$E:$E,'item dashboard'!A45,'Production Plan'!$N:$N)</f>
        <v>0</v>
      </c>
      <c r="M45" s="85" t="str">
        <f t="shared" si="1"/>
        <v>B-1LTOTALMSA-GY85-1 Ltr. Grey Total Lube Jerrycan</v>
      </c>
      <c r="N45" s="86">
        <f>SUMIFS('sys inv movment rpt'!$M:$M,'sys inv movment rpt'!$L:$L,$M45,'sys inv movment rpt'!$N:$N,N$1)</f>
        <v>0</v>
      </c>
      <c r="O45" s="86">
        <f>SUMIFS('sys inv movment rpt'!$M:$M,'sys inv movment rpt'!$L:$L,$M45,'sys inv movment rpt'!$N:$N,O$1)</f>
        <v>0</v>
      </c>
      <c r="P45" s="86">
        <f>SUMIFS('sys inv movment rpt'!$M:$M,'sys inv movment rpt'!$L:$L,$M45,'sys inv movment rpt'!$N:$N,P$1)</f>
        <v>0</v>
      </c>
      <c r="Q45" s="86">
        <f>SUMIFS('sys inv movment rpt'!$M:$M,'sys inv movment rpt'!$L:$L,$M45,'sys inv movment rpt'!$N:$N,Q$1)</f>
        <v>0</v>
      </c>
      <c r="R45" s="86">
        <f>SUMIFS('sys inv movment rpt'!$M:$M,'sys inv movment rpt'!$L:$L,$M45,'sys inv movment rpt'!$N:$N,R$1)</f>
        <v>0</v>
      </c>
      <c r="S45" s="86">
        <f>SUMIFS('sys inv movment rpt'!$M:$M,'sys inv movment rpt'!$L:$L,$M45,'sys inv movment rpt'!$N:$N,S$1)</f>
        <v>0</v>
      </c>
      <c r="T45" s="86">
        <f>SUMIFS('sys inv movment rpt'!$M:$M,'sys inv movment rpt'!$L:$L,$M45,'sys inv movment rpt'!$N:$N,T$1)</f>
        <v>0</v>
      </c>
      <c r="U45" s="86">
        <f>SUMIFS('sys inv movment rpt'!$M:$M,'sys inv movment rpt'!$L:$L,$M45,'sys inv movment rpt'!$N:$N,U$1)</f>
        <v>0</v>
      </c>
      <c r="V45" s="86">
        <f>SUMIFS('sys inv movment rpt'!$M:$M,'sys inv movment rpt'!$L:$L,$M45,'sys inv movment rpt'!$N:$N,V$1)</f>
        <v>0</v>
      </c>
      <c r="W45" s="86">
        <f>SUMIFS('sys inv movment rpt'!$M:$M,'sys inv movment rpt'!$L:$L,$M45,'sys inv movment rpt'!$N:$N,W$1)</f>
        <v>0</v>
      </c>
      <c r="X45" s="86">
        <f>SUMIFS('sys inv movment rpt'!$M:$M,'sys inv movment rpt'!$L:$L,$M45,'sys inv movment rpt'!$N:$N,X$1)</f>
        <v>0</v>
      </c>
      <c r="Y45" s="86">
        <f>SUMIFS('sys inv movment rpt'!$M:$M,'sys inv movment rpt'!$L:$L,$M45,'sys inv movment rpt'!$N:$N,Y$1)</f>
        <v>0</v>
      </c>
      <c r="Z45" s="86">
        <f>SUMIFS('sys inv movment rpt'!$M:$M,'sys inv movment rpt'!$L:$L,$M45,'sys inv movment rpt'!$N:$N,Z$1)</f>
        <v>0</v>
      </c>
      <c r="AA45" s="86">
        <f>SUMIFS('sys inv movment rpt'!$M:$M,'sys inv movment rpt'!$L:$L,$M45,'sys inv movment rpt'!$N:$N,AA$1)</f>
        <v>0</v>
      </c>
      <c r="AB45" s="86">
        <f>SUMIFS('sys inv movment rpt'!$M:$M,'sys inv movment rpt'!$L:$L,$M45,'sys inv movment rpt'!$N:$N,AB$1)</f>
        <v>0</v>
      </c>
      <c r="AC45" s="86">
        <f>SUMIFS('sys inv movment rpt'!$M:$M,'sys inv movment rpt'!$L:$L,$M45,'sys inv movment rpt'!$N:$N,AC$1)</f>
        <v>0</v>
      </c>
      <c r="AD45" s="86">
        <f>SUMIFS('sys inv movment rpt'!$M:$M,'sys inv movment rpt'!$L:$L,$M45,'sys inv movment rpt'!$N:$N,AD$1)</f>
        <v>0</v>
      </c>
      <c r="AE45" s="86">
        <f>SUMIFS('sys inv movment rpt'!$M:$M,'sys inv movment rpt'!$L:$L,$M45,'sys inv movment rpt'!$N:$N,AE$1)</f>
        <v>0</v>
      </c>
      <c r="AF45" s="86">
        <f>SUMIFS('sys inv movment rpt'!$M:$M,'sys inv movment rpt'!$L:$L,$M45,'sys inv movment rpt'!$N:$N,AF$1)</f>
        <v>0</v>
      </c>
      <c r="AG45" s="86">
        <f>SUMIFS('sys inv movment rpt'!$M:$M,'sys inv movment rpt'!$L:$L,$M45,'sys inv movment rpt'!$N:$N,AG$1)</f>
        <v>0</v>
      </c>
      <c r="AH45" s="86">
        <f>SUMIFS('sys inv movment rpt'!$M:$M,'sys inv movment rpt'!$L:$L,$M45,'sys inv movment rpt'!$N:$N,AH$1)</f>
        <v>0</v>
      </c>
      <c r="AI45" s="86">
        <f>SUMIFS('sys inv movment rpt'!$M:$M,'sys inv movment rpt'!$L:$L,$M45,'sys inv movment rpt'!$N:$N,AI$1)</f>
        <v>0</v>
      </c>
      <c r="AJ45" s="86">
        <f>SUMIFS('sys inv movment rpt'!$M:$M,'sys inv movment rpt'!$L:$L,$M45,'sys inv movment rpt'!$N:$N,AJ$1)</f>
        <v>0</v>
      </c>
      <c r="AK45" s="86">
        <f>SUMIFS('sys inv movment rpt'!$M:$M,'sys inv movment rpt'!$L:$L,$M45,'sys inv movment rpt'!$N:$N,AK$1)</f>
        <v>0</v>
      </c>
      <c r="AL45" s="86">
        <f>SUMIFS('sys inv movment rpt'!$M:$M,'sys inv movment rpt'!$L:$L,$M45,'sys inv movment rpt'!$N:$N,AL$1)</f>
        <v>0</v>
      </c>
      <c r="AM45" s="86">
        <f>SUMIFS('sys inv movment rpt'!$M:$M,'sys inv movment rpt'!$L:$L,$M45,'sys inv movment rpt'!$N:$N,AM$1)</f>
        <v>0</v>
      </c>
      <c r="AN45" s="86">
        <f>SUMIFS('sys inv movment rpt'!$M:$M,'sys inv movment rpt'!$L:$L,$M45,'sys inv movment rpt'!$N:$N,AN$1)</f>
        <v>0</v>
      </c>
      <c r="AO45" s="86">
        <f>SUMIFS('sys inv movment rpt'!$M:$M,'sys inv movment rpt'!$L:$L,$M45,'sys inv movment rpt'!$N:$N,AO$1)</f>
        <v>0</v>
      </c>
      <c r="AP45" s="86">
        <f>SUMIFS('sys inv movment rpt'!$M:$M,'sys inv movment rpt'!$L:$L,$M45,'sys inv movment rpt'!$N:$N,AP$1)</f>
        <v>0</v>
      </c>
      <c r="AQ45" s="86">
        <f>SUMIFS('sys inv movment rpt'!$M:$M,'sys inv movment rpt'!$L:$L,$M45,'sys inv movment rpt'!$N:$N,AQ$1)</f>
        <v>0</v>
      </c>
      <c r="AR45" s="86">
        <f>SUMIFS('sys inv movment rpt'!$M:$M,'sys inv movment rpt'!$L:$L,$M45,'sys inv movment rpt'!$N:$N,AR$1)</f>
        <v>0</v>
      </c>
      <c r="AS45" s="86">
        <f>SUMIFS('sys inv movment rpt'!$M:$M,'sys inv movment rpt'!$L:$L,$M45,'sys inv movment rpt'!$N:$N,AS$1)</f>
        <v>0</v>
      </c>
      <c r="AT45" s="86">
        <f>SUMIFS('sys inv movment rpt'!$M:$M,'sys inv movment rpt'!$L:$L,$M45,'sys inv movment rpt'!$N:$N,AT$1)</f>
        <v>0</v>
      </c>
      <c r="AU45" s="86">
        <f>SUMIFS('sys inv movment rpt'!$M:$M,'sys inv movment rpt'!$L:$L,$M45,'sys inv movment rpt'!$N:$N,AU$1)</f>
        <v>0</v>
      </c>
      <c r="AV45" s="86">
        <f>SUMIFS('sys inv movment rpt'!$M:$M,'sys inv movment rpt'!$L:$L,$M45,'sys inv movment rpt'!$N:$N,AV$1)</f>
        <v>0</v>
      </c>
      <c r="AW45" s="87" t="str">
        <f>IFERROR(VLOOKUP(A45,'sys-backorder details'!E:U,17,0),"-")</f>
        <v>-</v>
      </c>
      <c r="AX45" s="87" t="str">
        <f>IF(K45&gt;1,VLOOKUP(A45,'settings-routing'!A:I,9,0),"")</f>
        <v/>
      </c>
    </row>
    <row r="46" ht="12.75" hidden="1" customHeight="1">
      <c r="A46" s="50" t="s">
        <v>322</v>
      </c>
      <c r="B46" s="50" t="s">
        <v>323</v>
      </c>
      <c r="C46" s="50">
        <f t="shared" si="2"/>
        <v>0</v>
      </c>
      <c r="D46" s="80">
        <f>SUMIF('Stocks 101-111'!$J:$J,'item dashboard'!A46,'Stocks 101-111'!K:K)</f>
        <v>0</v>
      </c>
      <c r="E46" s="80">
        <f>SUMIF('Stocks 101-111'!$J:$J,'item dashboard'!A46,'Stocks 101-111'!$L:$L)</f>
        <v>0</v>
      </c>
      <c r="F46" s="81">
        <f t="shared" si="3"/>
        <v>0</v>
      </c>
      <c r="G46" s="82">
        <f t="shared" si="4"/>
        <v>0</v>
      </c>
      <c r="H46" s="50">
        <f>SUMIFS('sys-backorder details'!$M:$M,'sys-backorder details'!$E:$E,'item dashboard'!A46,'sys-backorder details'!$V:$V,"")</f>
        <v>0</v>
      </c>
      <c r="I46" s="83">
        <f>SUMIF('settings-routing'!$I:$I,'item dashboard'!A46,'settings-routing'!$O:$O)</f>
        <v>0</v>
      </c>
      <c r="J46" s="50">
        <f>SUMIFS('sys-backorder details'!$M:$M,'sys-backorder details'!$E:$E,'item dashboard'!A46,'sys-backorder details'!$V:$V,"Call off")</f>
        <v>0</v>
      </c>
      <c r="K46" s="84">
        <f t="shared" si="5"/>
        <v>0</v>
      </c>
      <c r="L46" s="84">
        <f>SUMIF('Production Plan'!$E:$E,'item dashboard'!A46,'Production Plan'!$N:$N)</f>
        <v>0</v>
      </c>
      <c r="M46" s="85" t="str">
        <f t="shared" si="1"/>
        <v>B-1LTRNAS-W74-1Ltr Nas White Bottle</v>
      </c>
      <c r="N46" s="86">
        <f>SUMIFS('sys inv movment rpt'!$M:$M,'sys inv movment rpt'!$L:$L,$M46,'sys inv movment rpt'!$N:$N,N$1)</f>
        <v>0</v>
      </c>
      <c r="O46" s="86">
        <f>SUMIFS('sys inv movment rpt'!$M:$M,'sys inv movment rpt'!$L:$L,$M46,'sys inv movment rpt'!$N:$N,O$1)</f>
        <v>0</v>
      </c>
      <c r="P46" s="86">
        <f>SUMIFS('sys inv movment rpt'!$M:$M,'sys inv movment rpt'!$L:$L,$M46,'sys inv movment rpt'!$N:$N,P$1)</f>
        <v>0</v>
      </c>
      <c r="Q46" s="86">
        <f>SUMIFS('sys inv movment rpt'!$M:$M,'sys inv movment rpt'!$L:$L,$M46,'sys inv movment rpt'!$N:$N,Q$1)</f>
        <v>0</v>
      </c>
      <c r="R46" s="86">
        <f>SUMIFS('sys inv movment rpt'!$M:$M,'sys inv movment rpt'!$L:$L,$M46,'sys inv movment rpt'!$N:$N,R$1)</f>
        <v>0</v>
      </c>
      <c r="S46" s="86">
        <f>SUMIFS('sys inv movment rpt'!$M:$M,'sys inv movment rpt'!$L:$L,$M46,'sys inv movment rpt'!$N:$N,S$1)</f>
        <v>0</v>
      </c>
      <c r="T46" s="86">
        <f>SUMIFS('sys inv movment rpt'!$M:$M,'sys inv movment rpt'!$L:$L,$M46,'sys inv movment rpt'!$N:$N,T$1)</f>
        <v>0</v>
      </c>
      <c r="U46" s="86">
        <f>SUMIFS('sys inv movment rpt'!$M:$M,'sys inv movment rpt'!$L:$L,$M46,'sys inv movment rpt'!$N:$N,U$1)</f>
        <v>0</v>
      </c>
      <c r="V46" s="86">
        <f>SUMIFS('sys inv movment rpt'!$M:$M,'sys inv movment rpt'!$L:$L,$M46,'sys inv movment rpt'!$N:$N,V$1)</f>
        <v>0</v>
      </c>
      <c r="W46" s="86">
        <f>SUMIFS('sys inv movment rpt'!$M:$M,'sys inv movment rpt'!$L:$L,$M46,'sys inv movment rpt'!$N:$N,W$1)</f>
        <v>0</v>
      </c>
      <c r="X46" s="86">
        <f>SUMIFS('sys inv movment rpt'!$M:$M,'sys inv movment rpt'!$L:$L,$M46,'sys inv movment rpt'!$N:$N,X$1)</f>
        <v>0</v>
      </c>
      <c r="Y46" s="86">
        <f>SUMIFS('sys inv movment rpt'!$M:$M,'sys inv movment rpt'!$L:$L,$M46,'sys inv movment rpt'!$N:$N,Y$1)</f>
        <v>0</v>
      </c>
      <c r="Z46" s="86">
        <f>SUMIFS('sys inv movment rpt'!$M:$M,'sys inv movment rpt'!$L:$L,$M46,'sys inv movment rpt'!$N:$N,Z$1)</f>
        <v>0</v>
      </c>
      <c r="AA46" s="86">
        <f>SUMIFS('sys inv movment rpt'!$M:$M,'sys inv movment rpt'!$L:$L,$M46,'sys inv movment rpt'!$N:$N,AA$1)</f>
        <v>0</v>
      </c>
      <c r="AB46" s="86">
        <f>SUMIFS('sys inv movment rpt'!$M:$M,'sys inv movment rpt'!$L:$L,$M46,'sys inv movment rpt'!$N:$N,AB$1)</f>
        <v>0</v>
      </c>
      <c r="AC46" s="86">
        <f>SUMIFS('sys inv movment rpt'!$M:$M,'sys inv movment rpt'!$L:$L,$M46,'sys inv movment rpt'!$N:$N,AC$1)</f>
        <v>0</v>
      </c>
      <c r="AD46" s="86">
        <f>SUMIFS('sys inv movment rpt'!$M:$M,'sys inv movment rpt'!$L:$L,$M46,'sys inv movment rpt'!$N:$N,AD$1)</f>
        <v>0</v>
      </c>
      <c r="AE46" s="86">
        <f>SUMIFS('sys inv movment rpt'!$M:$M,'sys inv movment rpt'!$L:$L,$M46,'sys inv movment rpt'!$N:$N,AE$1)</f>
        <v>0</v>
      </c>
      <c r="AF46" s="86">
        <f>SUMIFS('sys inv movment rpt'!$M:$M,'sys inv movment rpt'!$L:$L,$M46,'sys inv movment rpt'!$N:$N,AF$1)</f>
        <v>0</v>
      </c>
      <c r="AG46" s="86">
        <f>SUMIFS('sys inv movment rpt'!$M:$M,'sys inv movment rpt'!$L:$L,$M46,'sys inv movment rpt'!$N:$N,AG$1)</f>
        <v>0</v>
      </c>
      <c r="AH46" s="86">
        <f>SUMIFS('sys inv movment rpt'!$M:$M,'sys inv movment rpt'!$L:$L,$M46,'sys inv movment rpt'!$N:$N,AH$1)</f>
        <v>0</v>
      </c>
      <c r="AI46" s="86">
        <f>SUMIFS('sys inv movment rpt'!$M:$M,'sys inv movment rpt'!$L:$L,$M46,'sys inv movment rpt'!$N:$N,AI$1)</f>
        <v>0</v>
      </c>
      <c r="AJ46" s="86">
        <f>SUMIFS('sys inv movment rpt'!$M:$M,'sys inv movment rpt'!$L:$L,$M46,'sys inv movment rpt'!$N:$N,AJ$1)</f>
        <v>0</v>
      </c>
      <c r="AK46" s="86">
        <f>SUMIFS('sys inv movment rpt'!$M:$M,'sys inv movment rpt'!$L:$L,$M46,'sys inv movment rpt'!$N:$N,AK$1)</f>
        <v>0</v>
      </c>
      <c r="AL46" s="86">
        <f>SUMIFS('sys inv movment rpt'!$M:$M,'sys inv movment rpt'!$L:$L,$M46,'sys inv movment rpt'!$N:$N,AL$1)</f>
        <v>0</v>
      </c>
      <c r="AM46" s="86">
        <f>SUMIFS('sys inv movment rpt'!$M:$M,'sys inv movment rpt'!$L:$L,$M46,'sys inv movment rpt'!$N:$N,AM$1)</f>
        <v>0</v>
      </c>
      <c r="AN46" s="86">
        <f>SUMIFS('sys inv movment rpt'!$M:$M,'sys inv movment rpt'!$L:$L,$M46,'sys inv movment rpt'!$N:$N,AN$1)</f>
        <v>0</v>
      </c>
      <c r="AO46" s="86">
        <f>SUMIFS('sys inv movment rpt'!$M:$M,'sys inv movment rpt'!$L:$L,$M46,'sys inv movment rpt'!$N:$N,AO$1)</f>
        <v>0</v>
      </c>
      <c r="AP46" s="86">
        <f>SUMIFS('sys inv movment rpt'!$M:$M,'sys inv movment rpt'!$L:$L,$M46,'sys inv movment rpt'!$N:$N,AP$1)</f>
        <v>0</v>
      </c>
      <c r="AQ46" s="86">
        <f>SUMIFS('sys inv movment rpt'!$M:$M,'sys inv movment rpt'!$L:$L,$M46,'sys inv movment rpt'!$N:$N,AQ$1)</f>
        <v>0</v>
      </c>
      <c r="AR46" s="86">
        <f>SUMIFS('sys inv movment rpt'!$M:$M,'sys inv movment rpt'!$L:$L,$M46,'sys inv movment rpt'!$N:$N,AR$1)</f>
        <v>0</v>
      </c>
      <c r="AS46" s="86">
        <f>SUMIFS('sys inv movment rpt'!$M:$M,'sys inv movment rpt'!$L:$L,$M46,'sys inv movment rpt'!$N:$N,AS$1)</f>
        <v>0</v>
      </c>
      <c r="AT46" s="86">
        <f>SUMIFS('sys inv movment rpt'!$M:$M,'sys inv movment rpt'!$L:$L,$M46,'sys inv movment rpt'!$N:$N,AT$1)</f>
        <v>0</v>
      </c>
      <c r="AU46" s="86">
        <f>SUMIFS('sys inv movment rpt'!$M:$M,'sys inv movment rpt'!$L:$L,$M46,'sys inv movment rpt'!$N:$N,AU$1)</f>
        <v>0</v>
      </c>
      <c r="AV46" s="86">
        <f>SUMIFS('sys inv movment rpt'!$M:$M,'sys inv movment rpt'!$L:$L,$M46,'sys inv movment rpt'!$N:$N,AV$1)</f>
        <v>0</v>
      </c>
      <c r="AW46" s="87" t="str">
        <f>IFERROR(VLOOKUP(A46,'sys-backorder details'!E:U,17,0),"-")</f>
        <v>-</v>
      </c>
      <c r="AX46" s="87" t="str">
        <f>IF(K46&gt;1,VLOOKUP(A46,'settings-routing'!A:I,9,0),"")</f>
        <v/>
      </c>
    </row>
    <row r="47" ht="12.75" hidden="1" customHeight="1">
      <c r="A47" s="50" t="s">
        <v>324</v>
      </c>
      <c r="B47" s="50" t="s">
        <v>325</v>
      </c>
      <c r="C47" s="50">
        <f t="shared" si="2"/>
        <v>0</v>
      </c>
      <c r="D47" s="80">
        <f>SUMIF('Stocks 101-111'!$J:$J,'item dashboard'!A47,'Stocks 101-111'!K:K)</f>
        <v>0</v>
      </c>
      <c r="E47" s="80">
        <f>SUMIF('Stocks 101-111'!$J:$J,'item dashboard'!A47,'Stocks 101-111'!$L:$L)</f>
        <v>0</v>
      </c>
      <c r="F47" s="81">
        <f t="shared" si="3"/>
        <v>0</v>
      </c>
      <c r="G47" s="82">
        <f t="shared" si="4"/>
        <v>0.2</v>
      </c>
      <c r="H47" s="50">
        <f>SUMIFS('sys-backorder details'!$M:$M,'sys-backorder details'!$E:$E,'item dashboard'!A47,'sys-backorder details'!$V:$V,"")</f>
        <v>0</v>
      </c>
      <c r="I47" s="83">
        <f>SUMIF('settings-routing'!$I:$I,'item dashboard'!A47,'settings-routing'!$O:$O)</f>
        <v>0</v>
      </c>
      <c r="J47" s="50">
        <f>SUMIFS('sys-backorder details'!$M:$M,'sys-backorder details'!$E:$E,'item dashboard'!A47,'sys-backorder details'!$V:$V,"Call off")</f>
        <v>41272</v>
      </c>
      <c r="K47" s="84">
        <f t="shared" si="5"/>
        <v>0</v>
      </c>
      <c r="L47" s="84">
        <f>SUMIF('Production Plan'!$E:$E,'item dashboard'!A47,'Production Plan'!$N:$N)</f>
        <v>0</v>
      </c>
      <c r="M47" s="85" t="str">
        <f t="shared" si="1"/>
        <v>B-1LTROILZONE-BK75-1Ltr Black OilZone Bottle</v>
      </c>
      <c r="N47" s="86">
        <f>SUMIFS('sys inv movment rpt'!$M:$M,'sys inv movment rpt'!$L:$L,$M47,'sys inv movment rpt'!$N:$N,N$1)</f>
        <v>5376</v>
      </c>
      <c r="O47" s="86">
        <f>SUMIFS('sys inv movment rpt'!$M:$M,'sys inv movment rpt'!$L:$L,$M47,'sys inv movment rpt'!$N:$N,O$1)</f>
        <v>0</v>
      </c>
      <c r="P47" s="86">
        <f>SUMIFS('sys inv movment rpt'!$M:$M,'sys inv movment rpt'!$L:$L,$M47,'sys inv movment rpt'!$N:$N,P$1)</f>
        <v>0</v>
      </c>
      <c r="Q47" s="86">
        <f>SUMIFS('sys inv movment rpt'!$M:$M,'sys inv movment rpt'!$L:$L,$M47,'sys inv movment rpt'!$N:$N,Q$1)</f>
        <v>0</v>
      </c>
      <c r="R47" s="86">
        <f>SUMIFS('sys inv movment rpt'!$M:$M,'sys inv movment rpt'!$L:$L,$M47,'sys inv movment rpt'!$N:$N,R$1)</f>
        <v>0</v>
      </c>
      <c r="S47" s="86">
        <f>SUMIFS('sys inv movment rpt'!$M:$M,'sys inv movment rpt'!$L:$L,$M47,'sys inv movment rpt'!$N:$N,S$1)</f>
        <v>0</v>
      </c>
      <c r="T47" s="86">
        <f>SUMIFS('sys inv movment rpt'!$M:$M,'sys inv movment rpt'!$L:$L,$M47,'sys inv movment rpt'!$N:$N,T$1)</f>
        <v>0</v>
      </c>
      <c r="U47" s="86">
        <f>SUMIFS('sys inv movment rpt'!$M:$M,'sys inv movment rpt'!$L:$L,$M47,'sys inv movment rpt'!$N:$N,U$1)</f>
        <v>0</v>
      </c>
      <c r="V47" s="86">
        <f>SUMIFS('sys inv movment rpt'!$M:$M,'sys inv movment rpt'!$L:$L,$M47,'sys inv movment rpt'!$N:$N,V$1)</f>
        <v>0</v>
      </c>
      <c r="W47" s="86">
        <f>SUMIFS('sys inv movment rpt'!$M:$M,'sys inv movment rpt'!$L:$L,$M47,'sys inv movment rpt'!$N:$N,W$1)</f>
        <v>0</v>
      </c>
      <c r="X47" s="86">
        <f>SUMIFS('sys inv movment rpt'!$M:$M,'sys inv movment rpt'!$L:$L,$M47,'sys inv movment rpt'!$N:$N,X$1)</f>
        <v>0</v>
      </c>
      <c r="Y47" s="86">
        <f>SUMIFS('sys inv movment rpt'!$M:$M,'sys inv movment rpt'!$L:$L,$M47,'sys inv movment rpt'!$N:$N,Y$1)</f>
        <v>0</v>
      </c>
      <c r="Z47" s="86">
        <f>SUMIFS('sys inv movment rpt'!$M:$M,'sys inv movment rpt'!$L:$L,$M47,'sys inv movment rpt'!$N:$N,Z$1)</f>
        <v>0</v>
      </c>
      <c r="AA47" s="86">
        <f>SUMIFS('sys inv movment rpt'!$M:$M,'sys inv movment rpt'!$L:$L,$M47,'sys inv movment rpt'!$N:$N,AA$1)</f>
        <v>2436</v>
      </c>
      <c r="AB47" s="86">
        <f>SUMIFS('sys inv movment rpt'!$M:$M,'sys inv movment rpt'!$L:$L,$M47,'sys inv movment rpt'!$N:$N,AB$1)</f>
        <v>0</v>
      </c>
      <c r="AC47" s="86">
        <f>SUMIFS('sys inv movment rpt'!$M:$M,'sys inv movment rpt'!$L:$L,$M47,'sys inv movment rpt'!$N:$N,AC$1)</f>
        <v>0</v>
      </c>
      <c r="AD47" s="86">
        <f>SUMIFS('sys inv movment rpt'!$M:$M,'sys inv movment rpt'!$L:$L,$M47,'sys inv movment rpt'!$N:$N,AD$1)</f>
        <v>0</v>
      </c>
      <c r="AE47" s="86">
        <f>SUMIFS('sys inv movment rpt'!$M:$M,'sys inv movment rpt'!$L:$L,$M47,'sys inv movment rpt'!$N:$N,AE$1)</f>
        <v>0</v>
      </c>
      <c r="AF47" s="86">
        <f>SUMIFS('sys inv movment rpt'!$M:$M,'sys inv movment rpt'!$L:$L,$M47,'sys inv movment rpt'!$N:$N,AF$1)</f>
        <v>0</v>
      </c>
      <c r="AG47" s="86">
        <f>SUMIFS('sys inv movment rpt'!$M:$M,'sys inv movment rpt'!$L:$L,$M47,'sys inv movment rpt'!$N:$N,AG$1)</f>
        <v>0</v>
      </c>
      <c r="AH47" s="86">
        <f>SUMIFS('sys inv movment rpt'!$M:$M,'sys inv movment rpt'!$L:$L,$M47,'sys inv movment rpt'!$N:$N,AH$1)</f>
        <v>0</v>
      </c>
      <c r="AI47" s="86">
        <f>SUMIFS('sys inv movment rpt'!$M:$M,'sys inv movment rpt'!$L:$L,$M47,'sys inv movment rpt'!$N:$N,AI$1)</f>
        <v>3108</v>
      </c>
      <c r="AJ47" s="86">
        <f>SUMIFS('sys inv movment rpt'!$M:$M,'sys inv movment rpt'!$L:$L,$M47,'sys inv movment rpt'!$N:$N,AJ$1)</f>
        <v>1932</v>
      </c>
      <c r="AK47" s="86">
        <f>SUMIFS('sys inv movment rpt'!$M:$M,'sys inv movment rpt'!$L:$L,$M47,'sys inv movment rpt'!$N:$N,AK$1)</f>
        <v>0</v>
      </c>
      <c r="AL47" s="86">
        <f>SUMIFS('sys inv movment rpt'!$M:$M,'sys inv movment rpt'!$L:$L,$M47,'sys inv movment rpt'!$N:$N,AL$1)</f>
        <v>0</v>
      </c>
      <c r="AM47" s="86">
        <f>SUMIFS('sys inv movment rpt'!$M:$M,'sys inv movment rpt'!$L:$L,$M47,'sys inv movment rpt'!$N:$N,AM$1)</f>
        <v>0</v>
      </c>
      <c r="AN47" s="86">
        <f>SUMIFS('sys inv movment rpt'!$M:$M,'sys inv movment rpt'!$L:$L,$M47,'sys inv movment rpt'!$N:$N,AN$1)</f>
        <v>11004</v>
      </c>
      <c r="AO47" s="86">
        <f>SUMIFS('sys inv movment rpt'!$M:$M,'sys inv movment rpt'!$L:$L,$M47,'sys inv movment rpt'!$N:$N,AO$1)</f>
        <v>0</v>
      </c>
      <c r="AP47" s="86">
        <f>SUMIFS('sys inv movment rpt'!$M:$M,'sys inv movment rpt'!$L:$L,$M47,'sys inv movment rpt'!$N:$N,AP$1)</f>
        <v>0</v>
      </c>
      <c r="AQ47" s="86">
        <f>SUMIFS('sys inv movment rpt'!$M:$M,'sys inv movment rpt'!$L:$L,$M47,'sys inv movment rpt'!$N:$N,AQ$1)</f>
        <v>0</v>
      </c>
      <c r="AR47" s="86">
        <f>SUMIFS('sys inv movment rpt'!$M:$M,'sys inv movment rpt'!$L:$L,$M47,'sys inv movment rpt'!$N:$N,AR$1)</f>
        <v>9828</v>
      </c>
      <c r="AS47" s="86">
        <f>SUMIFS('sys inv movment rpt'!$M:$M,'sys inv movment rpt'!$L:$L,$M47,'sys inv movment rpt'!$N:$N,AS$1)</f>
        <v>0</v>
      </c>
      <c r="AT47" s="86">
        <f>SUMIFS('sys inv movment rpt'!$M:$M,'sys inv movment rpt'!$L:$L,$M47,'sys inv movment rpt'!$N:$N,AT$1)</f>
        <v>0</v>
      </c>
      <c r="AU47" s="86">
        <f>SUMIFS('sys inv movment rpt'!$M:$M,'sys inv movment rpt'!$L:$L,$M47,'sys inv movment rpt'!$N:$N,AU$1)</f>
        <v>0</v>
      </c>
      <c r="AV47" s="86">
        <f>SUMIFS('sys inv movment rpt'!$M:$M,'sys inv movment rpt'!$L:$L,$M47,'sys inv movment rpt'!$N:$N,AV$1)</f>
        <v>1596</v>
      </c>
      <c r="AW47" s="87" t="str">
        <f>IFERROR(VLOOKUP(A47,'sys-backorder details'!E:U,17,0),"-")</f>
        <v>30 Days</v>
      </c>
      <c r="AX47" s="87" t="str">
        <f>IF(K47&gt;1,VLOOKUP(A47,'settings-routing'!A:I,9,0),"")</f>
        <v/>
      </c>
    </row>
    <row r="48" ht="12.75" hidden="1" customHeight="1">
      <c r="A48" s="50" t="s">
        <v>326</v>
      </c>
      <c r="B48" s="50" t="s">
        <v>327</v>
      </c>
      <c r="C48" s="50">
        <f t="shared" si="2"/>
        <v>0</v>
      </c>
      <c r="D48" s="80">
        <f>SUMIF('Stocks 101-111'!$J:$J,'item dashboard'!A48,'Stocks 101-111'!K:K)</f>
        <v>0</v>
      </c>
      <c r="E48" s="80">
        <f>SUMIF('Stocks 101-111'!$J:$J,'item dashboard'!A48,'Stocks 101-111'!$L:$L)</f>
        <v>0</v>
      </c>
      <c r="F48" s="81">
        <f t="shared" si="3"/>
        <v>0</v>
      </c>
      <c r="G48" s="82">
        <f t="shared" si="4"/>
        <v>0</v>
      </c>
      <c r="H48" s="50">
        <f>SUMIFS('sys-backorder details'!$M:$M,'sys-backorder details'!$E:$E,'item dashboard'!A48,'sys-backorder details'!$V:$V,"")</f>
        <v>0</v>
      </c>
      <c r="I48" s="83">
        <f>SUMIF('settings-routing'!$I:$I,'item dashboard'!A48,'settings-routing'!$O:$O)</f>
        <v>0</v>
      </c>
      <c r="J48" s="50">
        <f>SUMIFS('sys-backorder details'!$M:$M,'sys-backorder details'!$E:$E,'item dashboard'!A48,'sys-backorder details'!$V:$V,"Call off")</f>
        <v>0</v>
      </c>
      <c r="K48" s="84">
        <f t="shared" si="5"/>
        <v>0</v>
      </c>
      <c r="L48" s="84">
        <f>SUMIF('Production Plan'!$E:$E,'item dashboard'!A48,'Production Plan'!$N:$N)</f>
        <v>0</v>
      </c>
      <c r="M48" s="85" t="str">
        <f t="shared" si="1"/>
        <v>B-1LTROILZONE-BK75 GALLANT-1Ltr Oilzone Labelled Gallant</v>
      </c>
      <c r="N48" s="86">
        <f>SUMIFS('sys inv movment rpt'!$M:$M,'sys inv movment rpt'!$L:$L,$M48,'sys inv movment rpt'!$N:$N,N$1)</f>
        <v>0</v>
      </c>
      <c r="O48" s="86">
        <f>SUMIFS('sys inv movment rpt'!$M:$M,'sys inv movment rpt'!$L:$L,$M48,'sys inv movment rpt'!$N:$N,O$1)</f>
        <v>0</v>
      </c>
      <c r="P48" s="86">
        <f>SUMIFS('sys inv movment rpt'!$M:$M,'sys inv movment rpt'!$L:$L,$M48,'sys inv movment rpt'!$N:$N,P$1)</f>
        <v>0</v>
      </c>
      <c r="Q48" s="86">
        <f>SUMIFS('sys inv movment rpt'!$M:$M,'sys inv movment rpt'!$L:$L,$M48,'sys inv movment rpt'!$N:$N,Q$1)</f>
        <v>0</v>
      </c>
      <c r="R48" s="86">
        <f>SUMIFS('sys inv movment rpt'!$M:$M,'sys inv movment rpt'!$L:$L,$M48,'sys inv movment rpt'!$N:$N,R$1)</f>
        <v>0</v>
      </c>
      <c r="S48" s="86">
        <f>SUMIFS('sys inv movment rpt'!$M:$M,'sys inv movment rpt'!$L:$L,$M48,'sys inv movment rpt'!$N:$N,S$1)</f>
        <v>0</v>
      </c>
      <c r="T48" s="86">
        <f>SUMIFS('sys inv movment rpt'!$M:$M,'sys inv movment rpt'!$L:$L,$M48,'sys inv movment rpt'!$N:$N,T$1)</f>
        <v>0</v>
      </c>
      <c r="U48" s="86">
        <f>SUMIFS('sys inv movment rpt'!$M:$M,'sys inv movment rpt'!$L:$L,$M48,'sys inv movment rpt'!$N:$N,U$1)</f>
        <v>0</v>
      </c>
      <c r="V48" s="86">
        <f>SUMIFS('sys inv movment rpt'!$M:$M,'sys inv movment rpt'!$L:$L,$M48,'sys inv movment rpt'!$N:$N,V$1)</f>
        <v>0</v>
      </c>
      <c r="W48" s="86">
        <f>SUMIFS('sys inv movment rpt'!$M:$M,'sys inv movment rpt'!$L:$L,$M48,'sys inv movment rpt'!$N:$N,W$1)</f>
        <v>0</v>
      </c>
      <c r="X48" s="86">
        <f>SUMIFS('sys inv movment rpt'!$M:$M,'sys inv movment rpt'!$L:$L,$M48,'sys inv movment rpt'!$N:$N,X$1)</f>
        <v>0</v>
      </c>
      <c r="Y48" s="86">
        <f>SUMIFS('sys inv movment rpt'!$M:$M,'sys inv movment rpt'!$L:$L,$M48,'sys inv movment rpt'!$N:$N,Y$1)</f>
        <v>0</v>
      </c>
      <c r="Z48" s="86">
        <f>SUMIFS('sys inv movment rpt'!$M:$M,'sys inv movment rpt'!$L:$L,$M48,'sys inv movment rpt'!$N:$N,Z$1)</f>
        <v>0</v>
      </c>
      <c r="AA48" s="86">
        <f>SUMIFS('sys inv movment rpt'!$M:$M,'sys inv movment rpt'!$L:$L,$M48,'sys inv movment rpt'!$N:$N,AA$1)</f>
        <v>0</v>
      </c>
      <c r="AB48" s="86">
        <f>SUMIFS('sys inv movment rpt'!$M:$M,'sys inv movment rpt'!$L:$L,$M48,'sys inv movment rpt'!$N:$N,AB$1)</f>
        <v>0</v>
      </c>
      <c r="AC48" s="86">
        <f>SUMIFS('sys inv movment rpt'!$M:$M,'sys inv movment rpt'!$L:$L,$M48,'sys inv movment rpt'!$N:$N,AC$1)</f>
        <v>0</v>
      </c>
      <c r="AD48" s="86">
        <f>SUMIFS('sys inv movment rpt'!$M:$M,'sys inv movment rpt'!$L:$L,$M48,'sys inv movment rpt'!$N:$N,AD$1)</f>
        <v>0</v>
      </c>
      <c r="AE48" s="86">
        <f>SUMIFS('sys inv movment rpt'!$M:$M,'sys inv movment rpt'!$L:$L,$M48,'sys inv movment rpt'!$N:$N,AE$1)</f>
        <v>0</v>
      </c>
      <c r="AF48" s="86">
        <f>SUMIFS('sys inv movment rpt'!$M:$M,'sys inv movment rpt'!$L:$L,$M48,'sys inv movment rpt'!$N:$N,AF$1)</f>
        <v>0</v>
      </c>
      <c r="AG48" s="86">
        <f>SUMIFS('sys inv movment rpt'!$M:$M,'sys inv movment rpt'!$L:$L,$M48,'sys inv movment rpt'!$N:$N,AG$1)</f>
        <v>0</v>
      </c>
      <c r="AH48" s="86">
        <f>SUMIFS('sys inv movment rpt'!$M:$M,'sys inv movment rpt'!$L:$L,$M48,'sys inv movment rpt'!$N:$N,AH$1)</f>
        <v>0</v>
      </c>
      <c r="AI48" s="86">
        <f>SUMIFS('sys inv movment rpt'!$M:$M,'sys inv movment rpt'!$L:$L,$M48,'sys inv movment rpt'!$N:$N,AI$1)</f>
        <v>0</v>
      </c>
      <c r="AJ48" s="86">
        <f>SUMIFS('sys inv movment rpt'!$M:$M,'sys inv movment rpt'!$L:$L,$M48,'sys inv movment rpt'!$N:$N,AJ$1)</f>
        <v>0</v>
      </c>
      <c r="AK48" s="86">
        <f>SUMIFS('sys inv movment rpt'!$M:$M,'sys inv movment rpt'!$L:$L,$M48,'sys inv movment rpt'!$N:$N,AK$1)</f>
        <v>0</v>
      </c>
      <c r="AL48" s="86">
        <f>SUMIFS('sys inv movment rpt'!$M:$M,'sys inv movment rpt'!$L:$L,$M48,'sys inv movment rpt'!$N:$N,AL$1)</f>
        <v>0</v>
      </c>
      <c r="AM48" s="86">
        <f>SUMIFS('sys inv movment rpt'!$M:$M,'sys inv movment rpt'!$L:$L,$M48,'sys inv movment rpt'!$N:$N,AM$1)</f>
        <v>0</v>
      </c>
      <c r="AN48" s="86">
        <f>SUMIFS('sys inv movment rpt'!$M:$M,'sys inv movment rpt'!$L:$L,$M48,'sys inv movment rpt'!$N:$N,AN$1)</f>
        <v>0</v>
      </c>
      <c r="AO48" s="86">
        <f>SUMIFS('sys inv movment rpt'!$M:$M,'sys inv movment rpt'!$L:$L,$M48,'sys inv movment rpt'!$N:$N,AO$1)</f>
        <v>0</v>
      </c>
      <c r="AP48" s="86">
        <f>SUMIFS('sys inv movment rpt'!$M:$M,'sys inv movment rpt'!$L:$L,$M48,'sys inv movment rpt'!$N:$N,AP$1)</f>
        <v>0</v>
      </c>
      <c r="AQ48" s="86">
        <f>SUMIFS('sys inv movment rpt'!$M:$M,'sys inv movment rpt'!$L:$L,$M48,'sys inv movment rpt'!$N:$N,AQ$1)</f>
        <v>0</v>
      </c>
      <c r="AR48" s="86">
        <f>SUMIFS('sys inv movment rpt'!$M:$M,'sys inv movment rpt'!$L:$L,$M48,'sys inv movment rpt'!$N:$N,AR$1)</f>
        <v>0</v>
      </c>
      <c r="AS48" s="86">
        <f>SUMIFS('sys inv movment rpt'!$M:$M,'sys inv movment rpt'!$L:$L,$M48,'sys inv movment rpt'!$N:$N,AS$1)</f>
        <v>0</v>
      </c>
      <c r="AT48" s="86">
        <f>SUMIFS('sys inv movment rpt'!$M:$M,'sys inv movment rpt'!$L:$L,$M48,'sys inv movment rpt'!$N:$N,AT$1)</f>
        <v>0</v>
      </c>
      <c r="AU48" s="86">
        <f>SUMIFS('sys inv movment rpt'!$M:$M,'sys inv movment rpt'!$L:$L,$M48,'sys inv movment rpt'!$N:$N,AU$1)</f>
        <v>0</v>
      </c>
      <c r="AV48" s="86">
        <f>SUMIFS('sys inv movment rpt'!$M:$M,'sys inv movment rpt'!$L:$L,$M48,'sys inv movment rpt'!$N:$N,AV$1)</f>
        <v>0</v>
      </c>
      <c r="AW48" s="87" t="str">
        <f>IFERROR(VLOOKUP(A48,'sys-backorder details'!E:U,17,0),"-")</f>
        <v>-</v>
      </c>
      <c r="AX48" s="87" t="str">
        <f>IF(K48&gt;1,VLOOKUP(A48,'settings-routing'!A:I,9,0),"")</f>
        <v/>
      </c>
    </row>
    <row r="49" ht="12.75" hidden="1" customHeight="1">
      <c r="A49" s="50" t="s">
        <v>328</v>
      </c>
      <c r="B49" s="50" t="s">
        <v>329</v>
      </c>
      <c r="C49" s="50">
        <f t="shared" si="2"/>
        <v>0</v>
      </c>
      <c r="D49" s="80">
        <f>SUMIF('Stocks 101-111'!$J:$J,'item dashboard'!A49,'Stocks 101-111'!K:K)</f>
        <v>0</v>
      </c>
      <c r="E49" s="80">
        <f>SUMIF('Stocks 101-111'!$J:$J,'item dashboard'!A49,'Stocks 101-111'!$L:$L)</f>
        <v>0</v>
      </c>
      <c r="F49" s="81">
        <f t="shared" si="3"/>
        <v>0</v>
      </c>
      <c r="G49" s="82">
        <f t="shared" si="4"/>
        <v>0</v>
      </c>
      <c r="H49" s="50">
        <f>SUMIFS('sys-backorder details'!$M:$M,'sys-backorder details'!$E:$E,'item dashboard'!A49,'sys-backorder details'!$V:$V,"")</f>
        <v>0</v>
      </c>
      <c r="I49" s="83">
        <f>SUMIF('settings-routing'!$I:$I,'item dashboard'!A49,'settings-routing'!$O:$O)</f>
        <v>0</v>
      </c>
      <c r="J49" s="50">
        <f>SUMIFS('sys-backorder details'!$M:$M,'sys-backorder details'!$E:$E,'item dashboard'!A49,'sys-backorder details'!$V:$V,"Call off")</f>
        <v>0</v>
      </c>
      <c r="K49" s="84">
        <f t="shared" si="5"/>
        <v>0</v>
      </c>
      <c r="L49" s="84">
        <f>SUMIF('Production Plan'!$E:$E,'item dashboard'!A49,'Production Plan'!$N:$N)</f>
        <v>0</v>
      </c>
      <c r="M49" s="85" t="str">
        <f t="shared" si="1"/>
        <v>B-1LTRSPY-N70UWI-1Ltr Natural Prnt Uwimana Bot</v>
      </c>
      <c r="N49" s="86">
        <f>SUMIFS('sys inv movment rpt'!$M:$M,'sys inv movment rpt'!$L:$L,$M49,'sys inv movment rpt'!$N:$N,N$1)</f>
        <v>0</v>
      </c>
      <c r="O49" s="86">
        <f>SUMIFS('sys inv movment rpt'!$M:$M,'sys inv movment rpt'!$L:$L,$M49,'sys inv movment rpt'!$N:$N,O$1)</f>
        <v>0</v>
      </c>
      <c r="P49" s="86">
        <f>SUMIFS('sys inv movment rpt'!$M:$M,'sys inv movment rpt'!$L:$L,$M49,'sys inv movment rpt'!$N:$N,P$1)</f>
        <v>0</v>
      </c>
      <c r="Q49" s="86">
        <f>SUMIFS('sys inv movment rpt'!$M:$M,'sys inv movment rpt'!$L:$L,$M49,'sys inv movment rpt'!$N:$N,Q$1)</f>
        <v>0</v>
      </c>
      <c r="R49" s="86">
        <f>SUMIFS('sys inv movment rpt'!$M:$M,'sys inv movment rpt'!$L:$L,$M49,'sys inv movment rpt'!$N:$N,R$1)</f>
        <v>0</v>
      </c>
      <c r="S49" s="86">
        <f>SUMIFS('sys inv movment rpt'!$M:$M,'sys inv movment rpt'!$L:$L,$M49,'sys inv movment rpt'!$N:$N,S$1)</f>
        <v>0</v>
      </c>
      <c r="T49" s="86">
        <f>SUMIFS('sys inv movment rpt'!$M:$M,'sys inv movment rpt'!$L:$L,$M49,'sys inv movment rpt'!$N:$N,T$1)</f>
        <v>0</v>
      </c>
      <c r="U49" s="86">
        <f>SUMIFS('sys inv movment rpt'!$M:$M,'sys inv movment rpt'!$L:$L,$M49,'sys inv movment rpt'!$N:$N,U$1)</f>
        <v>0</v>
      </c>
      <c r="V49" s="86">
        <f>SUMIFS('sys inv movment rpt'!$M:$M,'sys inv movment rpt'!$L:$L,$M49,'sys inv movment rpt'!$N:$N,V$1)</f>
        <v>0</v>
      </c>
      <c r="W49" s="86">
        <f>SUMIFS('sys inv movment rpt'!$M:$M,'sys inv movment rpt'!$L:$L,$M49,'sys inv movment rpt'!$N:$N,W$1)</f>
        <v>0</v>
      </c>
      <c r="X49" s="86">
        <f>SUMIFS('sys inv movment rpt'!$M:$M,'sys inv movment rpt'!$L:$L,$M49,'sys inv movment rpt'!$N:$N,X$1)</f>
        <v>0</v>
      </c>
      <c r="Y49" s="86">
        <f>SUMIFS('sys inv movment rpt'!$M:$M,'sys inv movment rpt'!$L:$L,$M49,'sys inv movment rpt'!$N:$N,Y$1)</f>
        <v>0</v>
      </c>
      <c r="Z49" s="86">
        <f>SUMIFS('sys inv movment rpt'!$M:$M,'sys inv movment rpt'!$L:$L,$M49,'sys inv movment rpt'!$N:$N,Z$1)</f>
        <v>0</v>
      </c>
      <c r="AA49" s="86">
        <f>SUMIFS('sys inv movment rpt'!$M:$M,'sys inv movment rpt'!$L:$L,$M49,'sys inv movment rpt'!$N:$N,AA$1)</f>
        <v>0</v>
      </c>
      <c r="AB49" s="86">
        <f>SUMIFS('sys inv movment rpt'!$M:$M,'sys inv movment rpt'!$L:$L,$M49,'sys inv movment rpt'!$N:$N,AB$1)</f>
        <v>0</v>
      </c>
      <c r="AC49" s="86">
        <f>SUMIFS('sys inv movment rpt'!$M:$M,'sys inv movment rpt'!$L:$L,$M49,'sys inv movment rpt'!$N:$N,AC$1)</f>
        <v>0</v>
      </c>
      <c r="AD49" s="86">
        <f>SUMIFS('sys inv movment rpt'!$M:$M,'sys inv movment rpt'!$L:$L,$M49,'sys inv movment rpt'!$N:$N,AD$1)</f>
        <v>0</v>
      </c>
      <c r="AE49" s="86">
        <f>SUMIFS('sys inv movment rpt'!$M:$M,'sys inv movment rpt'!$L:$L,$M49,'sys inv movment rpt'!$N:$N,AE$1)</f>
        <v>0</v>
      </c>
      <c r="AF49" s="86">
        <f>SUMIFS('sys inv movment rpt'!$M:$M,'sys inv movment rpt'!$L:$L,$M49,'sys inv movment rpt'!$N:$N,AF$1)</f>
        <v>0</v>
      </c>
      <c r="AG49" s="86">
        <f>SUMIFS('sys inv movment rpt'!$M:$M,'sys inv movment rpt'!$L:$L,$M49,'sys inv movment rpt'!$N:$N,AG$1)</f>
        <v>0</v>
      </c>
      <c r="AH49" s="86">
        <f>SUMIFS('sys inv movment rpt'!$M:$M,'sys inv movment rpt'!$L:$L,$M49,'sys inv movment rpt'!$N:$N,AH$1)</f>
        <v>0</v>
      </c>
      <c r="AI49" s="86">
        <f>SUMIFS('sys inv movment rpt'!$M:$M,'sys inv movment rpt'!$L:$L,$M49,'sys inv movment rpt'!$N:$N,AI$1)</f>
        <v>0</v>
      </c>
      <c r="AJ49" s="86">
        <f>SUMIFS('sys inv movment rpt'!$M:$M,'sys inv movment rpt'!$L:$L,$M49,'sys inv movment rpt'!$N:$N,AJ$1)</f>
        <v>0</v>
      </c>
      <c r="AK49" s="86">
        <f>SUMIFS('sys inv movment rpt'!$M:$M,'sys inv movment rpt'!$L:$L,$M49,'sys inv movment rpt'!$N:$N,AK$1)</f>
        <v>0</v>
      </c>
      <c r="AL49" s="86">
        <f>SUMIFS('sys inv movment rpt'!$M:$M,'sys inv movment rpt'!$L:$L,$M49,'sys inv movment rpt'!$N:$N,AL$1)</f>
        <v>0</v>
      </c>
      <c r="AM49" s="86">
        <f>SUMIFS('sys inv movment rpt'!$M:$M,'sys inv movment rpt'!$L:$L,$M49,'sys inv movment rpt'!$N:$N,AM$1)</f>
        <v>0</v>
      </c>
      <c r="AN49" s="86">
        <f>SUMIFS('sys inv movment rpt'!$M:$M,'sys inv movment rpt'!$L:$L,$M49,'sys inv movment rpt'!$N:$N,AN$1)</f>
        <v>0</v>
      </c>
      <c r="AO49" s="86">
        <f>SUMIFS('sys inv movment rpt'!$M:$M,'sys inv movment rpt'!$L:$L,$M49,'sys inv movment rpt'!$N:$N,AO$1)</f>
        <v>0</v>
      </c>
      <c r="AP49" s="86">
        <f>SUMIFS('sys inv movment rpt'!$M:$M,'sys inv movment rpt'!$L:$L,$M49,'sys inv movment rpt'!$N:$N,AP$1)</f>
        <v>0</v>
      </c>
      <c r="AQ49" s="86">
        <f>SUMIFS('sys inv movment rpt'!$M:$M,'sys inv movment rpt'!$L:$L,$M49,'sys inv movment rpt'!$N:$N,AQ$1)</f>
        <v>0</v>
      </c>
      <c r="AR49" s="86">
        <f>SUMIFS('sys inv movment rpt'!$M:$M,'sys inv movment rpt'!$L:$L,$M49,'sys inv movment rpt'!$N:$N,AR$1)</f>
        <v>0</v>
      </c>
      <c r="AS49" s="86">
        <f>SUMIFS('sys inv movment rpt'!$M:$M,'sys inv movment rpt'!$L:$L,$M49,'sys inv movment rpt'!$N:$N,AS$1)</f>
        <v>0</v>
      </c>
      <c r="AT49" s="86">
        <f>SUMIFS('sys inv movment rpt'!$M:$M,'sys inv movment rpt'!$L:$L,$M49,'sys inv movment rpt'!$N:$N,AT$1)</f>
        <v>0</v>
      </c>
      <c r="AU49" s="86">
        <f>SUMIFS('sys inv movment rpt'!$M:$M,'sys inv movment rpt'!$L:$L,$M49,'sys inv movment rpt'!$N:$N,AU$1)</f>
        <v>0</v>
      </c>
      <c r="AV49" s="86">
        <f>SUMIFS('sys inv movment rpt'!$M:$M,'sys inv movment rpt'!$L:$L,$M49,'sys inv movment rpt'!$N:$N,AV$1)</f>
        <v>0</v>
      </c>
      <c r="AW49" s="87" t="str">
        <f>IFERROR(VLOOKUP(A49,'sys-backorder details'!E:U,17,0),"-")</f>
        <v>-</v>
      </c>
      <c r="AX49" s="87" t="str">
        <f>IF(K49&gt;1,VLOOKUP(A49,'settings-routing'!A:I,9,0),"")</f>
        <v/>
      </c>
    </row>
    <row r="50" ht="12.75" hidden="1" customHeight="1">
      <c r="A50" s="50" t="s">
        <v>330</v>
      </c>
      <c r="B50" s="50" t="s">
        <v>331</v>
      </c>
      <c r="C50" s="50">
        <f t="shared" si="2"/>
        <v>0</v>
      </c>
      <c r="D50" s="80">
        <f>SUMIF('Stocks 101-111'!$J:$J,'item dashboard'!A50,'Stocks 101-111'!K:K)</f>
        <v>0</v>
      </c>
      <c r="E50" s="80">
        <f>SUMIF('Stocks 101-111'!$J:$J,'item dashboard'!A50,'Stocks 101-111'!$L:$L)</f>
        <v>0</v>
      </c>
      <c r="F50" s="81">
        <f t="shared" si="3"/>
        <v>0</v>
      </c>
      <c r="G50" s="82">
        <f t="shared" si="4"/>
        <v>0.02857142857</v>
      </c>
      <c r="H50" s="50">
        <f>SUMIFS('sys-backorder details'!$M:$M,'sys-backorder details'!$E:$E,'item dashboard'!A50,'sys-backorder details'!$V:$V,"")</f>
        <v>0</v>
      </c>
      <c r="I50" s="83">
        <f>SUMIF('settings-routing'!$I:$I,'item dashboard'!A50,'settings-routing'!$O:$O)</f>
        <v>0</v>
      </c>
      <c r="J50" s="50">
        <f>SUMIFS('sys-backorder details'!$M:$M,'sys-backorder details'!$E:$E,'item dashboard'!A50,'sys-backorder details'!$V:$V,"Call off")</f>
        <v>4</v>
      </c>
      <c r="K50" s="84">
        <f t="shared" si="5"/>
        <v>0</v>
      </c>
      <c r="L50" s="84">
        <f>SUMIF('Production Plan'!$E:$E,'item dashboard'!A50,'Production Plan'!$N:$N)</f>
        <v>0</v>
      </c>
      <c r="M50" s="85" t="str">
        <f t="shared" si="1"/>
        <v>B-1LVDM-W82-1Ltr Venus Cussons White jerrycan (500006263)</v>
      </c>
      <c r="N50" s="86">
        <f>SUMIFS('sys inv movment rpt'!$M:$M,'sys inv movment rpt'!$L:$L,$M50,'sys inv movment rpt'!$N:$N,N$1)</f>
        <v>0</v>
      </c>
      <c r="O50" s="86">
        <f>SUMIFS('sys inv movment rpt'!$M:$M,'sys inv movment rpt'!$L:$L,$M50,'sys inv movment rpt'!$N:$N,O$1)</f>
        <v>0</v>
      </c>
      <c r="P50" s="86">
        <f>SUMIFS('sys inv movment rpt'!$M:$M,'sys inv movment rpt'!$L:$L,$M50,'sys inv movment rpt'!$N:$N,P$1)</f>
        <v>0</v>
      </c>
      <c r="Q50" s="86">
        <f>SUMIFS('sys inv movment rpt'!$M:$M,'sys inv movment rpt'!$L:$L,$M50,'sys inv movment rpt'!$N:$N,Q$1)</f>
        <v>0</v>
      </c>
      <c r="R50" s="86">
        <f>SUMIFS('sys inv movment rpt'!$M:$M,'sys inv movment rpt'!$L:$L,$M50,'sys inv movment rpt'!$N:$N,R$1)</f>
        <v>0</v>
      </c>
      <c r="S50" s="86">
        <f>SUMIFS('sys inv movment rpt'!$M:$M,'sys inv movment rpt'!$L:$L,$M50,'sys inv movment rpt'!$N:$N,S$1)</f>
        <v>0</v>
      </c>
      <c r="T50" s="86">
        <f>SUMIFS('sys inv movment rpt'!$M:$M,'sys inv movment rpt'!$L:$L,$M50,'sys inv movment rpt'!$N:$N,T$1)</f>
        <v>0</v>
      </c>
      <c r="U50" s="86">
        <f>SUMIFS('sys inv movment rpt'!$M:$M,'sys inv movment rpt'!$L:$L,$M50,'sys inv movment rpt'!$N:$N,U$1)</f>
        <v>0</v>
      </c>
      <c r="V50" s="86">
        <f>SUMIFS('sys inv movment rpt'!$M:$M,'sys inv movment rpt'!$L:$L,$M50,'sys inv movment rpt'!$N:$N,V$1)</f>
        <v>0</v>
      </c>
      <c r="W50" s="86">
        <f>SUMIFS('sys inv movment rpt'!$M:$M,'sys inv movment rpt'!$L:$L,$M50,'sys inv movment rpt'!$N:$N,W$1)</f>
        <v>0</v>
      </c>
      <c r="X50" s="86">
        <f>SUMIFS('sys inv movment rpt'!$M:$M,'sys inv movment rpt'!$L:$L,$M50,'sys inv movment rpt'!$N:$N,X$1)</f>
        <v>0</v>
      </c>
      <c r="Y50" s="86">
        <f>SUMIFS('sys inv movment rpt'!$M:$M,'sys inv movment rpt'!$L:$L,$M50,'sys inv movment rpt'!$N:$N,Y$1)</f>
        <v>0</v>
      </c>
      <c r="Z50" s="86">
        <f>SUMIFS('sys inv movment rpt'!$M:$M,'sys inv movment rpt'!$L:$L,$M50,'sys inv movment rpt'!$N:$N,Z$1)</f>
        <v>0</v>
      </c>
      <c r="AA50" s="86">
        <f>SUMIFS('sys inv movment rpt'!$M:$M,'sys inv movment rpt'!$L:$L,$M50,'sys inv movment rpt'!$N:$N,AA$1)</f>
        <v>0</v>
      </c>
      <c r="AB50" s="86">
        <f>SUMIFS('sys inv movment rpt'!$M:$M,'sys inv movment rpt'!$L:$L,$M50,'sys inv movment rpt'!$N:$N,AB$1)</f>
        <v>0</v>
      </c>
      <c r="AC50" s="86">
        <f>SUMIFS('sys inv movment rpt'!$M:$M,'sys inv movment rpt'!$L:$L,$M50,'sys inv movment rpt'!$N:$N,AC$1)</f>
        <v>0</v>
      </c>
      <c r="AD50" s="86">
        <f>SUMIFS('sys inv movment rpt'!$M:$M,'sys inv movment rpt'!$L:$L,$M50,'sys inv movment rpt'!$N:$N,AD$1)</f>
        <v>0</v>
      </c>
      <c r="AE50" s="86">
        <f>SUMIFS('sys inv movment rpt'!$M:$M,'sys inv movment rpt'!$L:$L,$M50,'sys inv movment rpt'!$N:$N,AE$1)</f>
        <v>0</v>
      </c>
      <c r="AF50" s="86">
        <f>SUMIFS('sys inv movment rpt'!$M:$M,'sys inv movment rpt'!$L:$L,$M50,'sys inv movment rpt'!$N:$N,AF$1)</f>
        <v>0</v>
      </c>
      <c r="AG50" s="86">
        <f>SUMIFS('sys inv movment rpt'!$M:$M,'sys inv movment rpt'!$L:$L,$M50,'sys inv movment rpt'!$N:$N,AG$1)</f>
        <v>0</v>
      </c>
      <c r="AH50" s="86">
        <f>SUMIFS('sys inv movment rpt'!$M:$M,'sys inv movment rpt'!$L:$L,$M50,'sys inv movment rpt'!$N:$N,AH$1)</f>
        <v>0</v>
      </c>
      <c r="AI50" s="86">
        <f>SUMIFS('sys inv movment rpt'!$M:$M,'sys inv movment rpt'!$L:$L,$M50,'sys inv movment rpt'!$N:$N,AI$1)</f>
        <v>0</v>
      </c>
      <c r="AJ50" s="86">
        <f>SUMIFS('sys inv movment rpt'!$M:$M,'sys inv movment rpt'!$L:$L,$M50,'sys inv movment rpt'!$N:$N,AJ$1)</f>
        <v>0</v>
      </c>
      <c r="AK50" s="86">
        <f>SUMIFS('sys inv movment rpt'!$M:$M,'sys inv movment rpt'!$L:$L,$M50,'sys inv movment rpt'!$N:$N,AK$1)</f>
        <v>0</v>
      </c>
      <c r="AL50" s="86">
        <f>SUMIFS('sys inv movment rpt'!$M:$M,'sys inv movment rpt'!$L:$L,$M50,'sys inv movment rpt'!$N:$N,AL$1)</f>
        <v>0</v>
      </c>
      <c r="AM50" s="86">
        <f>SUMIFS('sys inv movment rpt'!$M:$M,'sys inv movment rpt'!$L:$L,$M50,'sys inv movment rpt'!$N:$N,AM$1)</f>
        <v>0</v>
      </c>
      <c r="AN50" s="86">
        <f>SUMIFS('sys inv movment rpt'!$M:$M,'sys inv movment rpt'!$L:$L,$M50,'sys inv movment rpt'!$N:$N,AN$1)</f>
        <v>0</v>
      </c>
      <c r="AO50" s="86">
        <f>SUMIFS('sys inv movment rpt'!$M:$M,'sys inv movment rpt'!$L:$L,$M50,'sys inv movment rpt'!$N:$N,AO$1)</f>
        <v>0</v>
      </c>
      <c r="AP50" s="86">
        <f>SUMIFS('sys inv movment rpt'!$M:$M,'sys inv movment rpt'!$L:$L,$M50,'sys inv movment rpt'!$N:$N,AP$1)</f>
        <v>0</v>
      </c>
      <c r="AQ50" s="86">
        <f>SUMIFS('sys inv movment rpt'!$M:$M,'sys inv movment rpt'!$L:$L,$M50,'sys inv movment rpt'!$N:$N,AQ$1)</f>
        <v>0</v>
      </c>
      <c r="AR50" s="86">
        <f>SUMIFS('sys inv movment rpt'!$M:$M,'sys inv movment rpt'!$L:$L,$M50,'sys inv movment rpt'!$N:$N,AR$1)</f>
        <v>960</v>
      </c>
      <c r="AS50" s="86">
        <f>SUMIFS('sys inv movment rpt'!$M:$M,'sys inv movment rpt'!$L:$L,$M50,'sys inv movment rpt'!$N:$N,AS$1)</f>
        <v>0</v>
      </c>
      <c r="AT50" s="86">
        <f>SUMIFS('sys inv movment rpt'!$M:$M,'sys inv movment rpt'!$L:$L,$M50,'sys inv movment rpt'!$N:$N,AT$1)</f>
        <v>0</v>
      </c>
      <c r="AU50" s="86">
        <f>SUMIFS('sys inv movment rpt'!$M:$M,'sys inv movment rpt'!$L:$L,$M50,'sys inv movment rpt'!$N:$N,AU$1)</f>
        <v>0</v>
      </c>
      <c r="AV50" s="86">
        <f>SUMIFS('sys inv movment rpt'!$M:$M,'sys inv movment rpt'!$L:$L,$M50,'sys inv movment rpt'!$N:$N,AV$1)</f>
        <v>0</v>
      </c>
      <c r="AW50" s="87" t="str">
        <f>IFERROR(VLOOKUP(A50,'sys-backorder details'!E:U,17,0),"-")</f>
        <v>7 Days</v>
      </c>
      <c r="AX50" s="87" t="str">
        <f>IF(K50&gt;1,VLOOKUP(A50,'settings-routing'!A:I,9,0),"")</f>
        <v/>
      </c>
    </row>
    <row r="51" ht="12.75" hidden="1" customHeight="1">
      <c r="A51" s="50" t="s">
        <v>332</v>
      </c>
      <c r="B51" s="50" t="s">
        <v>333</v>
      </c>
      <c r="C51" s="50">
        <f t="shared" si="2"/>
        <v>36</v>
      </c>
      <c r="D51" s="80">
        <f>SUMIF('Stocks 101-111'!$J:$J,'item dashboard'!A51,'Stocks 101-111'!K:K)</f>
        <v>36</v>
      </c>
      <c r="E51" s="80">
        <f>SUMIF('Stocks 101-111'!$J:$J,'item dashboard'!A51,'Stocks 101-111'!$L:$L)</f>
        <v>0</v>
      </c>
      <c r="F51" s="81">
        <f t="shared" si="3"/>
        <v>0</v>
      </c>
      <c r="G51" s="82">
        <f t="shared" si="4"/>
        <v>0</v>
      </c>
      <c r="H51" s="50">
        <f>SUMIFS('sys-backorder details'!$M:$M,'sys-backorder details'!$E:$E,'item dashboard'!A51,'sys-backorder details'!$V:$V,"")</f>
        <v>0</v>
      </c>
      <c r="I51" s="83">
        <f>SUMIF('settings-routing'!$I:$I,'item dashboard'!A51,'settings-routing'!$O:$O)</f>
        <v>0</v>
      </c>
      <c r="J51" s="50">
        <f>SUMIFS('sys-backorder details'!$M:$M,'sys-backorder details'!$E:$E,'item dashboard'!A51,'sys-backorder details'!$V:$V,"Call off")</f>
        <v>0</v>
      </c>
      <c r="K51" s="84">
        <f t="shared" si="5"/>
        <v>-36</v>
      </c>
      <c r="L51" s="84">
        <f>SUMIF('Production Plan'!$E:$E,'item dashboard'!A51,'Production Plan'!$N:$N)</f>
        <v>0</v>
      </c>
      <c r="M51" s="85" t="str">
        <f t="shared" si="1"/>
        <v>B-2.5 Ltr.SPOLY-N118-2.5 Ltr. Polymark Natural Jerrycan</v>
      </c>
      <c r="N51" s="86">
        <f>SUMIFS('sys inv movment rpt'!$M:$M,'sys inv movment rpt'!$L:$L,$M51,'sys inv movment rpt'!$N:$N,N$1)</f>
        <v>0</v>
      </c>
      <c r="O51" s="86">
        <f>SUMIFS('sys inv movment rpt'!$M:$M,'sys inv movment rpt'!$L:$L,$M51,'sys inv movment rpt'!$N:$N,O$1)</f>
        <v>0</v>
      </c>
      <c r="P51" s="86">
        <f>SUMIFS('sys inv movment rpt'!$M:$M,'sys inv movment rpt'!$L:$L,$M51,'sys inv movment rpt'!$N:$N,P$1)</f>
        <v>0</v>
      </c>
      <c r="Q51" s="86">
        <f>SUMIFS('sys inv movment rpt'!$M:$M,'sys inv movment rpt'!$L:$L,$M51,'sys inv movment rpt'!$N:$N,Q$1)</f>
        <v>0</v>
      </c>
      <c r="R51" s="86">
        <f>SUMIFS('sys inv movment rpt'!$M:$M,'sys inv movment rpt'!$L:$L,$M51,'sys inv movment rpt'!$N:$N,R$1)</f>
        <v>0</v>
      </c>
      <c r="S51" s="86">
        <f>SUMIFS('sys inv movment rpt'!$M:$M,'sys inv movment rpt'!$L:$L,$M51,'sys inv movment rpt'!$N:$N,S$1)</f>
        <v>0</v>
      </c>
      <c r="T51" s="86">
        <f>SUMIFS('sys inv movment rpt'!$M:$M,'sys inv movment rpt'!$L:$L,$M51,'sys inv movment rpt'!$N:$N,T$1)</f>
        <v>0</v>
      </c>
      <c r="U51" s="86">
        <f>SUMIFS('sys inv movment rpt'!$M:$M,'sys inv movment rpt'!$L:$L,$M51,'sys inv movment rpt'!$N:$N,U$1)</f>
        <v>0</v>
      </c>
      <c r="V51" s="86">
        <f>SUMIFS('sys inv movment rpt'!$M:$M,'sys inv movment rpt'!$L:$L,$M51,'sys inv movment rpt'!$N:$N,V$1)</f>
        <v>0</v>
      </c>
      <c r="W51" s="86">
        <f>SUMIFS('sys inv movment rpt'!$M:$M,'sys inv movment rpt'!$L:$L,$M51,'sys inv movment rpt'!$N:$N,W$1)</f>
        <v>0</v>
      </c>
      <c r="X51" s="86">
        <f>SUMIFS('sys inv movment rpt'!$M:$M,'sys inv movment rpt'!$L:$L,$M51,'sys inv movment rpt'!$N:$N,X$1)</f>
        <v>0</v>
      </c>
      <c r="Y51" s="86">
        <f>SUMIFS('sys inv movment rpt'!$M:$M,'sys inv movment rpt'!$L:$L,$M51,'sys inv movment rpt'!$N:$N,Y$1)</f>
        <v>0</v>
      </c>
      <c r="Z51" s="86">
        <f>SUMIFS('sys inv movment rpt'!$M:$M,'sys inv movment rpt'!$L:$L,$M51,'sys inv movment rpt'!$N:$N,Z$1)</f>
        <v>0</v>
      </c>
      <c r="AA51" s="86">
        <f>SUMIFS('sys inv movment rpt'!$M:$M,'sys inv movment rpt'!$L:$L,$M51,'sys inv movment rpt'!$N:$N,AA$1)</f>
        <v>0</v>
      </c>
      <c r="AB51" s="86">
        <f>SUMIFS('sys inv movment rpt'!$M:$M,'sys inv movment rpt'!$L:$L,$M51,'sys inv movment rpt'!$N:$N,AB$1)</f>
        <v>0</v>
      </c>
      <c r="AC51" s="86">
        <f>SUMIFS('sys inv movment rpt'!$M:$M,'sys inv movment rpt'!$L:$L,$M51,'sys inv movment rpt'!$N:$N,AC$1)</f>
        <v>0</v>
      </c>
      <c r="AD51" s="86">
        <f>SUMIFS('sys inv movment rpt'!$M:$M,'sys inv movment rpt'!$L:$L,$M51,'sys inv movment rpt'!$N:$N,AD$1)</f>
        <v>0</v>
      </c>
      <c r="AE51" s="86">
        <f>SUMIFS('sys inv movment rpt'!$M:$M,'sys inv movment rpt'!$L:$L,$M51,'sys inv movment rpt'!$N:$N,AE$1)</f>
        <v>0</v>
      </c>
      <c r="AF51" s="86">
        <f>SUMIFS('sys inv movment rpt'!$M:$M,'sys inv movment rpt'!$L:$L,$M51,'sys inv movment rpt'!$N:$N,AF$1)</f>
        <v>0</v>
      </c>
      <c r="AG51" s="86">
        <f>SUMIFS('sys inv movment rpt'!$M:$M,'sys inv movment rpt'!$L:$L,$M51,'sys inv movment rpt'!$N:$N,AG$1)</f>
        <v>0</v>
      </c>
      <c r="AH51" s="86">
        <f>SUMIFS('sys inv movment rpt'!$M:$M,'sys inv movment rpt'!$L:$L,$M51,'sys inv movment rpt'!$N:$N,AH$1)</f>
        <v>0</v>
      </c>
      <c r="AI51" s="86">
        <f>SUMIFS('sys inv movment rpt'!$M:$M,'sys inv movment rpt'!$L:$L,$M51,'sys inv movment rpt'!$N:$N,AI$1)</f>
        <v>0</v>
      </c>
      <c r="AJ51" s="86">
        <f>SUMIFS('sys inv movment rpt'!$M:$M,'sys inv movment rpt'!$L:$L,$M51,'sys inv movment rpt'!$N:$N,AJ$1)</f>
        <v>0</v>
      </c>
      <c r="AK51" s="86">
        <f>SUMIFS('sys inv movment rpt'!$M:$M,'sys inv movment rpt'!$L:$L,$M51,'sys inv movment rpt'!$N:$N,AK$1)</f>
        <v>0</v>
      </c>
      <c r="AL51" s="86">
        <f>SUMIFS('sys inv movment rpt'!$M:$M,'sys inv movment rpt'!$L:$L,$M51,'sys inv movment rpt'!$N:$N,AL$1)</f>
        <v>0</v>
      </c>
      <c r="AM51" s="86">
        <f>SUMIFS('sys inv movment rpt'!$M:$M,'sys inv movment rpt'!$L:$L,$M51,'sys inv movment rpt'!$N:$N,AM$1)</f>
        <v>0</v>
      </c>
      <c r="AN51" s="86">
        <f>SUMIFS('sys inv movment rpt'!$M:$M,'sys inv movment rpt'!$L:$L,$M51,'sys inv movment rpt'!$N:$N,AN$1)</f>
        <v>0</v>
      </c>
      <c r="AO51" s="86">
        <f>SUMIFS('sys inv movment rpt'!$M:$M,'sys inv movment rpt'!$L:$L,$M51,'sys inv movment rpt'!$N:$N,AO$1)</f>
        <v>0</v>
      </c>
      <c r="AP51" s="86">
        <f>SUMIFS('sys inv movment rpt'!$M:$M,'sys inv movment rpt'!$L:$L,$M51,'sys inv movment rpt'!$N:$N,AP$1)</f>
        <v>0</v>
      </c>
      <c r="AQ51" s="86">
        <f>SUMIFS('sys inv movment rpt'!$M:$M,'sys inv movment rpt'!$L:$L,$M51,'sys inv movment rpt'!$N:$N,AQ$1)</f>
        <v>0</v>
      </c>
      <c r="AR51" s="86">
        <f>SUMIFS('sys inv movment rpt'!$M:$M,'sys inv movment rpt'!$L:$L,$M51,'sys inv movment rpt'!$N:$N,AR$1)</f>
        <v>0</v>
      </c>
      <c r="AS51" s="86">
        <f>SUMIFS('sys inv movment rpt'!$M:$M,'sys inv movment rpt'!$L:$L,$M51,'sys inv movment rpt'!$N:$N,AS$1)</f>
        <v>0</v>
      </c>
      <c r="AT51" s="86">
        <f>SUMIFS('sys inv movment rpt'!$M:$M,'sys inv movment rpt'!$L:$L,$M51,'sys inv movment rpt'!$N:$N,AT$1)</f>
        <v>0</v>
      </c>
      <c r="AU51" s="86">
        <f>SUMIFS('sys inv movment rpt'!$M:$M,'sys inv movment rpt'!$L:$L,$M51,'sys inv movment rpt'!$N:$N,AU$1)</f>
        <v>0</v>
      </c>
      <c r="AV51" s="86">
        <f>SUMIFS('sys inv movment rpt'!$M:$M,'sys inv movment rpt'!$L:$L,$M51,'sys inv movment rpt'!$N:$N,AV$1)</f>
        <v>0</v>
      </c>
      <c r="AW51" s="87" t="str">
        <f>IFERROR(VLOOKUP(A51,'sys-backorder details'!E:U,17,0),"-")</f>
        <v>-</v>
      </c>
      <c r="AX51" s="87" t="str">
        <f>IF(K51&gt;1,VLOOKUP(A51,'settings-routing'!A:I,9,0),"")</f>
        <v/>
      </c>
    </row>
    <row r="52" ht="12.75" hidden="1" customHeight="1">
      <c r="A52" s="50" t="s">
        <v>334</v>
      </c>
      <c r="B52" s="50" t="s">
        <v>335</v>
      </c>
      <c r="C52" s="50">
        <f t="shared" si="2"/>
        <v>0</v>
      </c>
      <c r="D52" s="80">
        <f>SUMIF('Stocks 101-111'!$J:$J,'item dashboard'!A52,'Stocks 101-111'!K:K)</f>
        <v>0</v>
      </c>
      <c r="E52" s="80">
        <f>SUMIF('Stocks 101-111'!$J:$J,'item dashboard'!A52,'Stocks 101-111'!$L:$L)</f>
        <v>0</v>
      </c>
      <c r="F52" s="81">
        <f t="shared" si="3"/>
        <v>0</v>
      </c>
      <c r="G52" s="82">
        <f t="shared" si="4"/>
        <v>0</v>
      </c>
      <c r="H52" s="50">
        <f>SUMIFS('sys-backorder details'!$M:$M,'sys-backorder details'!$E:$E,'item dashboard'!A52,'sys-backorder details'!$V:$V,"")</f>
        <v>0</v>
      </c>
      <c r="I52" s="83">
        <f>SUMIF('settings-routing'!$I:$I,'item dashboard'!A52,'settings-routing'!$O:$O)</f>
        <v>0</v>
      </c>
      <c r="J52" s="50">
        <f>SUMIFS('sys-backorder details'!$M:$M,'sys-backorder details'!$E:$E,'item dashboard'!A52,'sys-backorder details'!$V:$V,"Call off")</f>
        <v>0</v>
      </c>
      <c r="K52" s="84">
        <f t="shared" si="5"/>
        <v>0</v>
      </c>
      <c r="L52" s="84">
        <f>SUMIF('Production Plan'!$E:$E,'item dashboard'!A52,'Production Plan'!$N:$N)</f>
        <v>0</v>
      </c>
      <c r="M52" s="85" t="str">
        <f t="shared" si="1"/>
        <v>B-200AFR-N20-200 ml Natural Lego Bottle</v>
      </c>
      <c r="N52" s="86">
        <f>SUMIFS('sys inv movment rpt'!$M:$M,'sys inv movment rpt'!$L:$L,$M52,'sys inv movment rpt'!$N:$N,N$1)</f>
        <v>0</v>
      </c>
      <c r="O52" s="86">
        <f>SUMIFS('sys inv movment rpt'!$M:$M,'sys inv movment rpt'!$L:$L,$M52,'sys inv movment rpt'!$N:$N,O$1)</f>
        <v>0</v>
      </c>
      <c r="P52" s="86">
        <f>SUMIFS('sys inv movment rpt'!$M:$M,'sys inv movment rpt'!$L:$L,$M52,'sys inv movment rpt'!$N:$N,P$1)</f>
        <v>0</v>
      </c>
      <c r="Q52" s="86">
        <f>SUMIFS('sys inv movment rpt'!$M:$M,'sys inv movment rpt'!$L:$L,$M52,'sys inv movment rpt'!$N:$N,Q$1)</f>
        <v>0</v>
      </c>
      <c r="R52" s="86">
        <f>SUMIFS('sys inv movment rpt'!$M:$M,'sys inv movment rpt'!$L:$L,$M52,'sys inv movment rpt'!$N:$N,R$1)</f>
        <v>0</v>
      </c>
      <c r="S52" s="86">
        <f>SUMIFS('sys inv movment rpt'!$M:$M,'sys inv movment rpt'!$L:$L,$M52,'sys inv movment rpt'!$N:$N,S$1)</f>
        <v>0</v>
      </c>
      <c r="T52" s="86">
        <f>SUMIFS('sys inv movment rpt'!$M:$M,'sys inv movment rpt'!$L:$L,$M52,'sys inv movment rpt'!$N:$N,T$1)</f>
        <v>0</v>
      </c>
      <c r="U52" s="86">
        <f>SUMIFS('sys inv movment rpt'!$M:$M,'sys inv movment rpt'!$L:$L,$M52,'sys inv movment rpt'!$N:$N,U$1)</f>
        <v>0</v>
      </c>
      <c r="V52" s="86">
        <f>SUMIFS('sys inv movment rpt'!$M:$M,'sys inv movment rpt'!$L:$L,$M52,'sys inv movment rpt'!$N:$N,V$1)</f>
        <v>0</v>
      </c>
      <c r="W52" s="86">
        <f>SUMIFS('sys inv movment rpt'!$M:$M,'sys inv movment rpt'!$L:$L,$M52,'sys inv movment rpt'!$N:$N,W$1)</f>
        <v>0</v>
      </c>
      <c r="X52" s="86">
        <f>SUMIFS('sys inv movment rpt'!$M:$M,'sys inv movment rpt'!$L:$L,$M52,'sys inv movment rpt'!$N:$N,X$1)</f>
        <v>0</v>
      </c>
      <c r="Y52" s="86">
        <f>SUMIFS('sys inv movment rpt'!$M:$M,'sys inv movment rpt'!$L:$L,$M52,'sys inv movment rpt'!$N:$N,Y$1)</f>
        <v>0</v>
      </c>
      <c r="Z52" s="86">
        <f>SUMIFS('sys inv movment rpt'!$M:$M,'sys inv movment rpt'!$L:$L,$M52,'sys inv movment rpt'!$N:$N,Z$1)</f>
        <v>0</v>
      </c>
      <c r="AA52" s="86">
        <f>SUMIFS('sys inv movment rpt'!$M:$M,'sys inv movment rpt'!$L:$L,$M52,'sys inv movment rpt'!$N:$N,AA$1)</f>
        <v>0</v>
      </c>
      <c r="AB52" s="86">
        <f>SUMIFS('sys inv movment rpt'!$M:$M,'sys inv movment rpt'!$L:$L,$M52,'sys inv movment rpt'!$N:$N,AB$1)</f>
        <v>0</v>
      </c>
      <c r="AC52" s="86">
        <f>SUMIFS('sys inv movment rpt'!$M:$M,'sys inv movment rpt'!$L:$L,$M52,'sys inv movment rpt'!$N:$N,AC$1)</f>
        <v>0</v>
      </c>
      <c r="AD52" s="86">
        <f>SUMIFS('sys inv movment rpt'!$M:$M,'sys inv movment rpt'!$L:$L,$M52,'sys inv movment rpt'!$N:$N,AD$1)</f>
        <v>0</v>
      </c>
      <c r="AE52" s="86">
        <f>SUMIFS('sys inv movment rpt'!$M:$M,'sys inv movment rpt'!$L:$L,$M52,'sys inv movment rpt'!$N:$N,AE$1)</f>
        <v>0</v>
      </c>
      <c r="AF52" s="86">
        <f>SUMIFS('sys inv movment rpt'!$M:$M,'sys inv movment rpt'!$L:$L,$M52,'sys inv movment rpt'!$N:$N,AF$1)</f>
        <v>0</v>
      </c>
      <c r="AG52" s="86">
        <f>SUMIFS('sys inv movment rpt'!$M:$M,'sys inv movment rpt'!$L:$L,$M52,'sys inv movment rpt'!$N:$N,AG$1)</f>
        <v>0</v>
      </c>
      <c r="AH52" s="86">
        <f>SUMIFS('sys inv movment rpt'!$M:$M,'sys inv movment rpt'!$L:$L,$M52,'sys inv movment rpt'!$N:$N,AH$1)</f>
        <v>0</v>
      </c>
      <c r="AI52" s="86">
        <f>SUMIFS('sys inv movment rpt'!$M:$M,'sys inv movment rpt'!$L:$L,$M52,'sys inv movment rpt'!$N:$N,AI$1)</f>
        <v>0</v>
      </c>
      <c r="AJ52" s="86">
        <f>SUMIFS('sys inv movment rpt'!$M:$M,'sys inv movment rpt'!$L:$L,$M52,'sys inv movment rpt'!$N:$N,AJ$1)</f>
        <v>0</v>
      </c>
      <c r="AK52" s="86">
        <f>SUMIFS('sys inv movment rpt'!$M:$M,'sys inv movment rpt'!$L:$L,$M52,'sys inv movment rpt'!$N:$N,AK$1)</f>
        <v>0</v>
      </c>
      <c r="AL52" s="86">
        <f>SUMIFS('sys inv movment rpt'!$M:$M,'sys inv movment rpt'!$L:$L,$M52,'sys inv movment rpt'!$N:$N,AL$1)</f>
        <v>0</v>
      </c>
      <c r="AM52" s="86">
        <f>SUMIFS('sys inv movment rpt'!$M:$M,'sys inv movment rpt'!$L:$L,$M52,'sys inv movment rpt'!$N:$N,AM$1)</f>
        <v>0</v>
      </c>
      <c r="AN52" s="86">
        <f>SUMIFS('sys inv movment rpt'!$M:$M,'sys inv movment rpt'!$L:$L,$M52,'sys inv movment rpt'!$N:$N,AN$1)</f>
        <v>0</v>
      </c>
      <c r="AO52" s="86">
        <f>SUMIFS('sys inv movment rpt'!$M:$M,'sys inv movment rpt'!$L:$L,$M52,'sys inv movment rpt'!$N:$N,AO$1)</f>
        <v>0</v>
      </c>
      <c r="AP52" s="86">
        <f>SUMIFS('sys inv movment rpt'!$M:$M,'sys inv movment rpt'!$L:$L,$M52,'sys inv movment rpt'!$N:$N,AP$1)</f>
        <v>0</v>
      </c>
      <c r="AQ52" s="86">
        <f>SUMIFS('sys inv movment rpt'!$M:$M,'sys inv movment rpt'!$L:$L,$M52,'sys inv movment rpt'!$N:$N,AQ$1)</f>
        <v>0</v>
      </c>
      <c r="AR52" s="86">
        <f>SUMIFS('sys inv movment rpt'!$M:$M,'sys inv movment rpt'!$L:$L,$M52,'sys inv movment rpt'!$N:$N,AR$1)</f>
        <v>0</v>
      </c>
      <c r="AS52" s="86">
        <f>SUMIFS('sys inv movment rpt'!$M:$M,'sys inv movment rpt'!$L:$L,$M52,'sys inv movment rpt'!$N:$N,AS$1)</f>
        <v>0</v>
      </c>
      <c r="AT52" s="86">
        <f>SUMIFS('sys inv movment rpt'!$M:$M,'sys inv movment rpt'!$L:$L,$M52,'sys inv movment rpt'!$N:$N,AT$1)</f>
        <v>0</v>
      </c>
      <c r="AU52" s="86">
        <f>SUMIFS('sys inv movment rpt'!$M:$M,'sys inv movment rpt'!$L:$L,$M52,'sys inv movment rpt'!$N:$N,AU$1)</f>
        <v>0</v>
      </c>
      <c r="AV52" s="86">
        <f>SUMIFS('sys inv movment rpt'!$M:$M,'sys inv movment rpt'!$L:$L,$M52,'sys inv movment rpt'!$N:$N,AV$1)</f>
        <v>0</v>
      </c>
      <c r="AW52" s="87" t="str">
        <f>IFERROR(VLOOKUP(A52,'sys-backorder details'!E:U,17,0),"-")</f>
        <v>-</v>
      </c>
      <c r="AX52" s="87" t="str">
        <f>IF(K52&gt;1,VLOOKUP(A52,'settings-routing'!A:I,9,0),"")</f>
        <v/>
      </c>
    </row>
    <row r="53" ht="12.75" hidden="1" customHeight="1">
      <c r="A53" s="28" t="s">
        <v>336</v>
      </c>
      <c r="B53" s="28" t="s">
        <v>337</v>
      </c>
      <c r="C53" s="50">
        <f t="shared" si="2"/>
        <v>0</v>
      </c>
      <c r="D53" s="80">
        <f>SUMIF('Stocks 101-111'!$J:$J,'item dashboard'!A53,'Stocks 101-111'!K:K)</f>
        <v>0</v>
      </c>
      <c r="E53" s="80">
        <f>SUMIF('Stocks 101-111'!$J:$J,'item dashboard'!A53,'Stocks 101-111'!$L:$L)</f>
        <v>0</v>
      </c>
      <c r="F53" s="81">
        <f t="shared" si="3"/>
        <v>0</v>
      </c>
      <c r="G53" s="82">
        <f t="shared" si="4"/>
        <v>0</v>
      </c>
      <c r="H53" s="50">
        <f>SUMIFS('sys-backorder details'!$M:$M,'sys-backorder details'!$E:$E,'item dashboard'!A53,'sys-backorder details'!$V:$V,"")</f>
        <v>0</v>
      </c>
      <c r="I53" s="83">
        <f>SUMIF('settings-routing'!$I:$I,'item dashboard'!A53,'settings-routing'!$O:$O)</f>
        <v>0</v>
      </c>
      <c r="J53" s="50">
        <f>SUMIFS('sys-backorder details'!$M:$M,'sys-backorder details'!$E:$E,'item dashboard'!A53,'sys-backorder details'!$V:$V,"Call off")</f>
        <v>0</v>
      </c>
      <c r="K53" s="84">
        <f t="shared" si="5"/>
        <v>0</v>
      </c>
      <c r="L53" s="84">
        <f>SUMIF('Production Plan'!$E:$E,'item dashboard'!A53,'Production Plan'!$N:$N)</f>
        <v>0</v>
      </c>
      <c r="M53" s="85" t="str">
        <f t="shared" si="1"/>
        <v>B-200CB-N26-C14 200 ml Coco Butter Bottle Natural</v>
      </c>
      <c r="N53" s="86">
        <f>SUMIFS('sys inv movment rpt'!$M:$M,'sys inv movment rpt'!$L:$L,$M53,'sys inv movment rpt'!$N:$N,N$1)</f>
        <v>0</v>
      </c>
      <c r="O53" s="86">
        <f>SUMIFS('sys inv movment rpt'!$M:$M,'sys inv movment rpt'!$L:$L,$M53,'sys inv movment rpt'!$N:$N,O$1)</f>
        <v>0</v>
      </c>
      <c r="P53" s="86">
        <f>SUMIFS('sys inv movment rpt'!$M:$M,'sys inv movment rpt'!$L:$L,$M53,'sys inv movment rpt'!$N:$N,P$1)</f>
        <v>0</v>
      </c>
      <c r="Q53" s="86">
        <f>SUMIFS('sys inv movment rpt'!$M:$M,'sys inv movment rpt'!$L:$L,$M53,'sys inv movment rpt'!$N:$N,Q$1)</f>
        <v>0</v>
      </c>
      <c r="R53" s="86">
        <f>SUMIFS('sys inv movment rpt'!$M:$M,'sys inv movment rpt'!$L:$L,$M53,'sys inv movment rpt'!$N:$N,R$1)</f>
        <v>0</v>
      </c>
      <c r="S53" s="86">
        <f>SUMIFS('sys inv movment rpt'!$M:$M,'sys inv movment rpt'!$L:$L,$M53,'sys inv movment rpt'!$N:$N,S$1)</f>
        <v>0</v>
      </c>
      <c r="T53" s="86">
        <f>SUMIFS('sys inv movment rpt'!$M:$M,'sys inv movment rpt'!$L:$L,$M53,'sys inv movment rpt'!$N:$N,T$1)</f>
        <v>0</v>
      </c>
      <c r="U53" s="86">
        <f>SUMIFS('sys inv movment rpt'!$M:$M,'sys inv movment rpt'!$L:$L,$M53,'sys inv movment rpt'!$N:$N,U$1)</f>
        <v>0</v>
      </c>
      <c r="V53" s="86">
        <f>SUMIFS('sys inv movment rpt'!$M:$M,'sys inv movment rpt'!$L:$L,$M53,'sys inv movment rpt'!$N:$N,V$1)</f>
        <v>0</v>
      </c>
      <c r="W53" s="86">
        <f>SUMIFS('sys inv movment rpt'!$M:$M,'sys inv movment rpt'!$L:$L,$M53,'sys inv movment rpt'!$N:$N,W$1)</f>
        <v>0</v>
      </c>
      <c r="X53" s="86">
        <f>SUMIFS('sys inv movment rpt'!$M:$M,'sys inv movment rpt'!$L:$L,$M53,'sys inv movment rpt'!$N:$N,X$1)</f>
        <v>0</v>
      </c>
      <c r="Y53" s="86">
        <f>SUMIFS('sys inv movment rpt'!$M:$M,'sys inv movment rpt'!$L:$L,$M53,'sys inv movment rpt'!$N:$N,Y$1)</f>
        <v>0</v>
      </c>
      <c r="Z53" s="86">
        <f>SUMIFS('sys inv movment rpt'!$M:$M,'sys inv movment rpt'!$L:$L,$M53,'sys inv movment rpt'!$N:$N,Z$1)</f>
        <v>0</v>
      </c>
      <c r="AA53" s="86">
        <f>SUMIFS('sys inv movment rpt'!$M:$M,'sys inv movment rpt'!$L:$L,$M53,'sys inv movment rpt'!$N:$N,AA$1)</f>
        <v>0</v>
      </c>
      <c r="AB53" s="86">
        <f>SUMIFS('sys inv movment rpt'!$M:$M,'sys inv movment rpt'!$L:$L,$M53,'sys inv movment rpt'!$N:$N,AB$1)</f>
        <v>0</v>
      </c>
      <c r="AC53" s="86">
        <f>SUMIFS('sys inv movment rpt'!$M:$M,'sys inv movment rpt'!$L:$L,$M53,'sys inv movment rpt'!$N:$N,AC$1)</f>
        <v>0</v>
      </c>
      <c r="AD53" s="86">
        <f>SUMIFS('sys inv movment rpt'!$M:$M,'sys inv movment rpt'!$L:$L,$M53,'sys inv movment rpt'!$N:$N,AD$1)</f>
        <v>0</v>
      </c>
      <c r="AE53" s="86">
        <f>SUMIFS('sys inv movment rpt'!$M:$M,'sys inv movment rpt'!$L:$L,$M53,'sys inv movment rpt'!$N:$N,AE$1)</f>
        <v>0</v>
      </c>
      <c r="AF53" s="86">
        <f>SUMIFS('sys inv movment rpt'!$M:$M,'sys inv movment rpt'!$L:$L,$M53,'sys inv movment rpt'!$N:$N,AF$1)</f>
        <v>0</v>
      </c>
      <c r="AG53" s="86">
        <f>SUMIFS('sys inv movment rpt'!$M:$M,'sys inv movment rpt'!$L:$L,$M53,'sys inv movment rpt'!$N:$N,AG$1)</f>
        <v>0</v>
      </c>
      <c r="AH53" s="86">
        <f>SUMIFS('sys inv movment rpt'!$M:$M,'sys inv movment rpt'!$L:$L,$M53,'sys inv movment rpt'!$N:$N,AH$1)</f>
        <v>0</v>
      </c>
      <c r="AI53" s="86">
        <f>SUMIFS('sys inv movment rpt'!$M:$M,'sys inv movment rpt'!$L:$L,$M53,'sys inv movment rpt'!$N:$N,AI$1)</f>
        <v>0</v>
      </c>
      <c r="AJ53" s="86">
        <f>SUMIFS('sys inv movment rpt'!$M:$M,'sys inv movment rpt'!$L:$L,$M53,'sys inv movment rpt'!$N:$N,AJ$1)</f>
        <v>0</v>
      </c>
      <c r="AK53" s="86">
        <f>SUMIFS('sys inv movment rpt'!$M:$M,'sys inv movment rpt'!$L:$L,$M53,'sys inv movment rpt'!$N:$N,AK$1)</f>
        <v>0</v>
      </c>
      <c r="AL53" s="86">
        <f>SUMIFS('sys inv movment rpt'!$M:$M,'sys inv movment rpt'!$L:$L,$M53,'sys inv movment rpt'!$N:$N,AL$1)</f>
        <v>0</v>
      </c>
      <c r="AM53" s="86">
        <f>SUMIFS('sys inv movment rpt'!$M:$M,'sys inv movment rpt'!$L:$L,$M53,'sys inv movment rpt'!$N:$N,AM$1)</f>
        <v>0</v>
      </c>
      <c r="AN53" s="86">
        <f>SUMIFS('sys inv movment rpt'!$M:$M,'sys inv movment rpt'!$L:$L,$M53,'sys inv movment rpt'!$N:$N,AN$1)</f>
        <v>0</v>
      </c>
      <c r="AO53" s="86">
        <f>SUMIFS('sys inv movment rpt'!$M:$M,'sys inv movment rpt'!$L:$L,$M53,'sys inv movment rpt'!$N:$N,AO$1)</f>
        <v>0</v>
      </c>
      <c r="AP53" s="86">
        <f>SUMIFS('sys inv movment rpt'!$M:$M,'sys inv movment rpt'!$L:$L,$M53,'sys inv movment rpt'!$N:$N,AP$1)</f>
        <v>0</v>
      </c>
      <c r="AQ53" s="86">
        <f>SUMIFS('sys inv movment rpt'!$M:$M,'sys inv movment rpt'!$L:$L,$M53,'sys inv movment rpt'!$N:$N,AQ$1)</f>
        <v>0</v>
      </c>
      <c r="AR53" s="86">
        <f>SUMIFS('sys inv movment rpt'!$M:$M,'sys inv movment rpt'!$L:$L,$M53,'sys inv movment rpt'!$N:$N,AR$1)</f>
        <v>0</v>
      </c>
      <c r="AS53" s="86">
        <f>SUMIFS('sys inv movment rpt'!$M:$M,'sys inv movment rpt'!$L:$L,$M53,'sys inv movment rpt'!$N:$N,AS$1)</f>
        <v>0</v>
      </c>
      <c r="AT53" s="86">
        <f>SUMIFS('sys inv movment rpt'!$M:$M,'sys inv movment rpt'!$L:$L,$M53,'sys inv movment rpt'!$N:$N,AT$1)</f>
        <v>0</v>
      </c>
      <c r="AU53" s="86">
        <f>SUMIFS('sys inv movment rpt'!$M:$M,'sys inv movment rpt'!$L:$L,$M53,'sys inv movment rpt'!$N:$N,AU$1)</f>
        <v>0</v>
      </c>
      <c r="AV53" s="86">
        <f>SUMIFS('sys inv movment rpt'!$M:$M,'sys inv movment rpt'!$L:$L,$M53,'sys inv movment rpt'!$N:$N,AV$1)</f>
        <v>0</v>
      </c>
      <c r="AW53" s="87" t="str">
        <f>IFERROR(VLOOKUP(A53,'sys-backorder details'!E:U,17,0),"-")</f>
        <v>-</v>
      </c>
      <c r="AX53" s="87" t="str">
        <f>IF(K53&gt;1,VLOOKUP(A53,'settings-routing'!A:I,9,0),"")</f>
        <v/>
      </c>
    </row>
    <row r="54" ht="12.75" hidden="1" customHeight="1">
      <c r="A54" s="50" t="s">
        <v>338</v>
      </c>
      <c r="B54" s="50" t="s">
        <v>339</v>
      </c>
      <c r="C54" s="50">
        <f t="shared" si="2"/>
        <v>150</v>
      </c>
      <c r="D54" s="80">
        <f>SUMIF('Stocks 101-111'!$J:$J,'item dashboard'!A54,'Stocks 101-111'!K:K)</f>
        <v>150</v>
      </c>
      <c r="E54" s="80">
        <f>SUMIF('Stocks 101-111'!$J:$J,'item dashboard'!A54,'Stocks 101-111'!$L:$L)</f>
        <v>0</v>
      </c>
      <c r="F54" s="81">
        <f t="shared" si="3"/>
        <v>0</v>
      </c>
      <c r="G54" s="82">
        <f t="shared" si="4"/>
        <v>0.3714285714</v>
      </c>
      <c r="H54" s="50">
        <f>SUMIFS('sys-backorder details'!$M:$M,'sys-backorder details'!$E:$E,'item dashboard'!A54,'sys-backorder details'!$V:$V,"")</f>
        <v>0</v>
      </c>
      <c r="I54" s="83">
        <f>SUMIF('settings-routing'!$I:$I,'item dashboard'!A54,'settings-routing'!$O:$O)</f>
        <v>0</v>
      </c>
      <c r="J54" s="50">
        <f>SUMIFS('sys-backorder details'!$M:$M,'sys-backorder details'!$E:$E,'item dashboard'!A54,'sys-backorder details'!$V:$V,"Call off")</f>
        <v>100000</v>
      </c>
      <c r="K54" s="84">
        <f t="shared" si="5"/>
        <v>-150</v>
      </c>
      <c r="L54" s="84">
        <f>SUMIF('Production Plan'!$E:$E,'item dashboard'!A54,'Production Plan'!$N:$N)</f>
        <v>-150</v>
      </c>
      <c r="M54" s="85" t="str">
        <f t="shared" si="1"/>
        <v>B-200COC-W35-200 gm Cocoa Excel White jar</v>
      </c>
      <c r="N54" s="86">
        <f>SUMIFS('sys inv movment rpt'!$M:$M,'sys inv movment rpt'!$L:$L,$M54,'sys inv movment rpt'!$N:$N,N$1)</f>
        <v>21300</v>
      </c>
      <c r="O54" s="86">
        <f>SUMIFS('sys inv movment rpt'!$M:$M,'sys inv movment rpt'!$L:$L,$M54,'sys inv movment rpt'!$N:$N,O$1)</f>
        <v>0</v>
      </c>
      <c r="P54" s="86">
        <f>SUMIFS('sys inv movment rpt'!$M:$M,'sys inv movment rpt'!$L:$L,$M54,'sys inv movment rpt'!$N:$N,P$1)</f>
        <v>0</v>
      </c>
      <c r="Q54" s="86">
        <f>SUMIFS('sys inv movment rpt'!$M:$M,'sys inv movment rpt'!$L:$L,$M54,'sys inv movment rpt'!$N:$N,Q$1)</f>
        <v>0</v>
      </c>
      <c r="R54" s="86">
        <f>SUMIFS('sys inv movment rpt'!$M:$M,'sys inv movment rpt'!$L:$L,$M54,'sys inv movment rpt'!$N:$N,R$1)</f>
        <v>20250</v>
      </c>
      <c r="S54" s="86">
        <f>SUMIFS('sys inv movment rpt'!$M:$M,'sys inv movment rpt'!$L:$L,$M54,'sys inv movment rpt'!$N:$N,S$1)</f>
        <v>5550</v>
      </c>
      <c r="T54" s="86">
        <f>SUMIFS('sys inv movment rpt'!$M:$M,'sys inv movment rpt'!$L:$L,$M54,'sys inv movment rpt'!$N:$N,T$1)</f>
        <v>0</v>
      </c>
      <c r="U54" s="86">
        <f>SUMIFS('sys inv movment rpt'!$M:$M,'sys inv movment rpt'!$L:$L,$M54,'sys inv movment rpt'!$N:$N,U$1)</f>
        <v>0</v>
      </c>
      <c r="V54" s="86">
        <f>SUMIFS('sys inv movment rpt'!$M:$M,'sys inv movment rpt'!$L:$L,$M54,'sys inv movment rpt'!$N:$N,V$1)</f>
        <v>4500</v>
      </c>
      <c r="W54" s="86">
        <f>SUMIFS('sys inv movment rpt'!$M:$M,'sys inv movment rpt'!$L:$L,$M54,'sys inv movment rpt'!$N:$N,W$1)</f>
        <v>9600</v>
      </c>
      <c r="X54" s="86">
        <f>SUMIFS('sys inv movment rpt'!$M:$M,'sys inv movment rpt'!$L:$L,$M54,'sys inv movment rpt'!$N:$N,X$1)</f>
        <v>0</v>
      </c>
      <c r="Y54" s="86">
        <f>SUMIFS('sys inv movment rpt'!$M:$M,'sys inv movment rpt'!$L:$L,$M54,'sys inv movment rpt'!$N:$N,Y$1)</f>
        <v>0</v>
      </c>
      <c r="Z54" s="86">
        <f>SUMIFS('sys inv movment rpt'!$M:$M,'sys inv movment rpt'!$L:$L,$M54,'sys inv movment rpt'!$N:$N,Z$1)</f>
        <v>0</v>
      </c>
      <c r="AA54" s="86">
        <f>SUMIFS('sys inv movment rpt'!$M:$M,'sys inv movment rpt'!$L:$L,$M54,'sys inv movment rpt'!$N:$N,AA$1)</f>
        <v>26850</v>
      </c>
      <c r="AB54" s="86">
        <f>SUMIFS('sys inv movment rpt'!$M:$M,'sys inv movment rpt'!$L:$L,$M54,'sys inv movment rpt'!$N:$N,AB$1)</f>
        <v>0</v>
      </c>
      <c r="AC54" s="86">
        <f>SUMIFS('sys inv movment rpt'!$M:$M,'sys inv movment rpt'!$L:$L,$M54,'sys inv movment rpt'!$N:$N,AC$1)</f>
        <v>0</v>
      </c>
      <c r="AD54" s="86">
        <f>SUMIFS('sys inv movment rpt'!$M:$M,'sys inv movment rpt'!$L:$L,$M54,'sys inv movment rpt'!$N:$N,AD$1)</f>
        <v>0</v>
      </c>
      <c r="AE54" s="86">
        <f>SUMIFS('sys inv movment rpt'!$M:$M,'sys inv movment rpt'!$L:$L,$M54,'sys inv movment rpt'!$N:$N,AE$1)</f>
        <v>15900</v>
      </c>
      <c r="AF54" s="86">
        <f>SUMIFS('sys inv movment rpt'!$M:$M,'sys inv movment rpt'!$L:$L,$M54,'sys inv movment rpt'!$N:$N,AF$1)</f>
        <v>0</v>
      </c>
      <c r="AG54" s="86">
        <f>SUMIFS('sys inv movment rpt'!$M:$M,'sys inv movment rpt'!$L:$L,$M54,'sys inv movment rpt'!$N:$N,AG$1)</f>
        <v>0</v>
      </c>
      <c r="AH54" s="86">
        <f>SUMIFS('sys inv movment rpt'!$M:$M,'sys inv movment rpt'!$L:$L,$M54,'sys inv movment rpt'!$N:$N,AH$1)</f>
        <v>0</v>
      </c>
      <c r="AI54" s="86">
        <f>SUMIFS('sys inv movment rpt'!$M:$M,'sys inv movment rpt'!$L:$L,$M54,'sys inv movment rpt'!$N:$N,AI$1)</f>
        <v>5100</v>
      </c>
      <c r="AJ54" s="86">
        <f>SUMIFS('sys inv movment rpt'!$M:$M,'sys inv movment rpt'!$L:$L,$M54,'sys inv movment rpt'!$N:$N,AJ$1)</f>
        <v>20700</v>
      </c>
      <c r="AK54" s="86">
        <f>SUMIFS('sys inv movment rpt'!$M:$M,'sys inv movment rpt'!$L:$L,$M54,'sys inv movment rpt'!$N:$N,AK$1)</f>
        <v>0</v>
      </c>
      <c r="AL54" s="86">
        <f>SUMIFS('sys inv movment rpt'!$M:$M,'sys inv movment rpt'!$L:$L,$M54,'sys inv movment rpt'!$N:$N,AL$1)</f>
        <v>0</v>
      </c>
      <c r="AM54" s="86">
        <f>SUMIFS('sys inv movment rpt'!$M:$M,'sys inv movment rpt'!$L:$L,$M54,'sys inv movment rpt'!$N:$N,AM$1)</f>
        <v>0</v>
      </c>
      <c r="AN54" s="86">
        <f>SUMIFS('sys inv movment rpt'!$M:$M,'sys inv movment rpt'!$L:$L,$M54,'sys inv movment rpt'!$N:$N,AN$1)</f>
        <v>19650</v>
      </c>
      <c r="AO54" s="86">
        <f>SUMIFS('sys inv movment rpt'!$M:$M,'sys inv movment rpt'!$L:$L,$M54,'sys inv movment rpt'!$N:$N,AO$1)</f>
        <v>5400</v>
      </c>
      <c r="AP54" s="86">
        <f>SUMIFS('sys inv movment rpt'!$M:$M,'sys inv movment rpt'!$L:$L,$M54,'sys inv movment rpt'!$N:$N,AP$1)</f>
        <v>0</v>
      </c>
      <c r="AQ54" s="86">
        <f>SUMIFS('sys inv movment rpt'!$M:$M,'sys inv movment rpt'!$L:$L,$M54,'sys inv movment rpt'!$N:$N,AQ$1)</f>
        <v>0</v>
      </c>
      <c r="AR54" s="86">
        <f>SUMIFS('sys inv movment rpt'!$M:$M,'sys inv movment rpt'!$L:$L,$M54,'sys inv movment rpt'!$N:$N,AR$1)</f>
        <v>20250</v>
      </c>
      <c r="AS54" s="86">
        <f>SUMIFS('sys inv movment rpt'!$M:$M,'sys inv movment rpt'!$L:$L,$M54,'sys inv movment rpt'!$N:$N,AS$1)</f>
        <v>5100</v>
      </c>
      <c r="AT54" s="86">
        <f>SUMIFS('sys inv movment rpt'!$M:$M,'sys inv movment rpt'!$L:$L,$M54,'sys inv movment rpt'!$N:$N,AT$1)</f>
        <v>0</v>
      </c>
      <c r="AU54" s="86">
        <f>SUMIFS('sys inv movment rpt'!$M:$M,'sys inv movment rpt'!$L:$L,$M54,'sys inv movment rpt'!$N:$N,AU$1)</f>
        <v>0</v>
      </c>
      <c r="AV54" s="86">
        <f>SUMIFS('sys inv movment rpt'!$M:$M,'sys inv movment rpt'!$L:$L,$M54,'sys inv movment rpt'!$N:$N,AV$1)</f>
        <v>0</v>
      </c>
      <c r="AW54" s="87" t="str">
        <f>IFERROR(VLOOKUP(A54,'sys-backorder details'!E:U,17,0),"-")</f>
        <v>7 Days</v>
      </c>
      <c r="AX54" s="87" t="str">
        <f>IF(K54&gt;1,VLOOKUP(A54,'settings-routing'!A:I,9,0),"")</f>
        <v/>
      </c>
    </row>
    <row r="55" ht="12.75" hidden="1" customHeight="1">
      <c r="A55" s="15" t="s">
        <v>340</v>
      </c>
      <c r="B55" s="15" t="s">
        <v>341</v>
      </c>
      <c r="C55" s="50">
        <f t="shared" si="2"/>
        <v>600</v>
      </c>
      <c r="D55" s="80">
        <f>SUMIF('Stocks 101-111'!$J:$J,'item dashboard'!A55,'Stocks 101-111'!K:K)</f>
        <v>600</v>
      </c>
      <c r="E55" s="80">
        <f>SUMIF('Stocks 101-111'!$J:$J,'item dashboard'!A55,'Stocks 101-111'!$L:$L)</f>
        <v>0</v>
      </c>
      <c r="F55" s="81">
        <f t="shared" si="3"/>
        <v>0</v>
      </c>
      <c r="G55" s="82">
        <f t="shared" si="4"/>
        <v>0</v>
      </c>
      <c r="H55" s="50">
        <f>SUMIFS('sys-backorder details'!$M:$M,'sys-backorder details'!$E:$E,'item dashboard'!A55,'sys-backorder details'!$V:$V,"")</f>
        <v>0</v>
      </c>
      <c r="I55" s="83">
        <f>SUMIF('settings-routing'!$I:$I,'item dashboard'!A55,'settings-routing'!$O:$O)</f>
        <v>0</v>
      </c>
      <c r="J55" s="50">
        <f>SUMIFS('sys-backorder details'!$M:$M,'sys-backorder details'!$E:$E,'item dashboard'!A55,'sys-backorder details'!$V:$V,"Call off")</f>
        <v>0</v>
      </c>
      <c r="K55" s="84">
        <f t="shared" si="5"/>
        <v>-600</v>
      </c>
      <c r="L55" s="84">
        <f>SUMIF('Production Plan'!$E:$E,'item dashboard'!A55,'Production Plan'!$N:$N)</f>
        <v>0</v>
      </c>
      <c r="M55" s="85" t="str">
        <f t="shared" si="1"/>
        <v>B-200ECL-W20-200 Ml Lotion Bottle</v>
      </c>
      <c r="N55" s="86">
        <f>SUMIFS('sys inv movment rpt'!$M:$M,'sys inv movment rpt'!$L:$L,$M55,'sys inv movment rpt'!$N:$N,N$1)</f>
        <v>0</v>
      </c>
      <c r="O55" s="86">
        <f>SUMIFS('sys inv movment rpt'!$M:$M,'sys inv movment rpt'!$L:$L,$M55,'sys inv movment rpt'!$N:$N,O$1)</f>
        <v>0</v>
      </c>
      <c r="P55" s="86">
        <f>SUMIFS('sys inv movment rpt'!$M:$M,'sys inv movment rpt'!$L:$L,$M55,'sys inv movment rpt'!$N:$N,P$1)</f>
        <v>0</v>
      </c>
      <c r="Q55" s="86">
        <f>SUMIFS('sys inv movment rpt'!$M:$M,'sys inv movment rpt'!$L:$L,$M55,'sys inv movment rpt'!$N:$N,Q$1)</f>
        <v>0</v>
      </c>
      <c r="R55" s="86">
        <f>SUMIFS('sys inv movment rpt'!$M:$M,'sys inv movment rpt'!$L:$L,$M55,'sys inv movment rpt'!$N:$N,R$1)</f>
        <v>0</v>
      </c>
      <c r="S55" s="86">
        <f>SUMIFS('sys inv movment rpt'!$M:$M,'sys inv movment rpt'!$L:$L,$M55,'sys inv movment rpt'!$N:$N,S$1)</f>
        <v>0</v>
      </c>
      <c r="T55" s="86">
        <f>SUMIFS('sys inv movment rpt'!$M:$M,'sys inv movment rpt'!$L:$L,$M55,'sys inv movment rpt'!$N:$N,T$1)</f>
        <v>0</v>
      </c>
      <c r="U55" s="86">
        <f>SUMIFS('sys inv movment rpt'!$M:$M,'sys inv movment rpt'!$L:$L,$M55,'sys inv movment rpt'!$N:$N,U$1)</f>
        <v>0</v>
      </c>
      <c r="V55" s="86">
        <f>SUMIFS('sys inv movment rpt'!$M:$M,'sys inv movment rpt'!$L:$L,$M55,'sys inv movment rpt'!$N:$N,V$1)</f>
        <v>0</v>
      </c>
      <c r="W55" s="86">
        <f>SUMIFS('sys inv movment rpt'!$M:$M,'sys inv movment rpt'!$L:$L,$M55,'sys inv movment rpt'!$N:$N,W$1)</f>
        <v>0</v>
      </c>
      <c r="X55" s="86">
        <f>SUMIFS('sys inv movment rpt'!$M:$M,'sys inv movment rpt'!$L:$L,$M55,'sys inv movment rpt'!$N:$N,X$1)</f>
        <v>0</v>
      </c>
      <c r="Y55" s="86">
        <f>SUMIFS('sys inv movment rpt'!$M:$M,'sys inv movment rpt'!$L:$L,$M55,'sys inv movment rpt'!$N:$N,Y$1)</f>
        <v>0</v>
      </c>
      <c r="Z55" s="86">
        <f>SUMIFS('sys inv movment rpt'!$M:$M,'sys inv movment rpt'!$L:$L,$M55,'sys inv movment rpt'!$N:$N,Z$1)</f>
        <v>0</v>
      </c>
      <c r="AA55" s="86">
        <f>SUMIFS('sys inv movment rpt'!$M:$M,'sys inv movment rpt'!$L:$L,$M55,'sys inv movment rpt'!$N:$N,AA$1)</f>
        <v>0</v>
      </c>
      <c r="AB55" s="86">
        <f>SUMIFS('sys inv movment rpt'!$M:$M,'sys inv movment rpt'!$L:$L,$M55,'sys inv movment rpt'!$N:$N,AB$1)</f>
        <v>0</v>
      </c>
      <c r="AC55" s="86">
        <f>SUMIFS('sys inv movment rpt'!$M:$M,'sys inv movment rpt'!$L:$L,$M55,'sys inv movment rpt'!$N:$N,AC$1)</f>
        <v>0</v>
      </c>
      <c r="AD55" s="86">
        <f>SUMIFS('sys inv movment rpt'!$M:$M,'sys inv movment rpt'!$L:$L,$M55,'sys inv movment rpt'!$N:$N,AD$1)</f>
        <v>0</v>
      </c>
      <c r="AE55" s="86">
        <f>SUMIFS('sys inv movment rpt'!$M:$M,'sys inv movment rpt'!$L:$L,$M55,'sys inv movment rpt'!$N:$N,AE$1)</f>
        <v>0</v>
      </c>
      <c r="AF55" s="86">
        <f>SUMIFS('sys inv movment rpt'!$M:$M,'sys inv movment rpt'!$L:$L,$M55,'sys inv movment rpt'!$N:$N,AF$1)</f>
        <v>0</v>
      </c>
      <c r="AG55" s="86">
        <f>SUMIFS('sys inv movment rpt'!$M:$M,'sys inv movment rpt'!$L:$L,$M55,'sys inv movment rpt'!$N:$N,AG$1)</f>
        <v>0</v>
      </c>
      <c r="AH55" s="86">
        <f>SUMIFS('sys inv movment rpt'!$M:$M,'sys inv movment rpt'!$L:$L,$M55,'sys inv movment rpt'!$N:$N,AH$1)</f>
        <v>0</v>
      </c>
      <c r="AI55" s="86">
        <f>SUMIFS('sys inv movment rpt'!$M:$M,'sys inv movment rpt'!$L:$L,$M55,'sys inv movment rpt'!$N:$N,AI$1)</f>
        <v>0</v>
      </c>
      <c r="AJ55" s="86">
        <f>SUMIFS('sys inv movment rpt'!$M:$M,'sys inv movment rpt'!$L:$L,$M55,'sys inv movment rpt'!$N:$N,AJ$1)</f>
        <v>0</v>
      </c>
      <c r="AK55" s="86">
        <f>SUMIFS('sys inv movment rpt'!$M:$M,'sys inv movment rpt'!$L:$L,$M55,'sys inv movment rpt'!$N:$N,AK$1)</f>
        <v>0</v>
      </c>
      <c r="AL55" s="86">
        <f>SUMIFS('sys inv movment rpt'!$M:$M,'sys inv movment rpt'!$L:$L,$M55,'sys inv movment rpt'!$N:$N,AL$1)</f>
        <v>0</v>
      </c>
      <c r="AM55" s="86">
        <f>SUMIFS('sys inv movment rpt'!$M:$M,'sys inv movment rpt'!$L:$L,$M55,'sys inv movment rpt'!$N:$N,AM$1)</f>
        <v>0</v>
      </c>
      <c r="AN55" s="86">
        <f>SUMIFS('sys inv movment rpt'!$M:$M,'sys inv movment rpt'!$L:$L,$M55,'sys inv movment rpt'!$N:$N,AN$1)</f>
        <v>0</v>
      </c>
      <c r="AO55" s="86">
        <f>SUMIFS('sys inv movment rpt'!$M:$M,'sys inv movment rpt'!$L:$L,$M55,'sys inv movment rpt'!$N:$N,AO$1)</f>
        <v>0</v>
      </c>
      <c r="AP55" s="86">
        <f>SUMIFS('sys inv movment rpt'!$M:$M,'sys inv movment rpt'!$L:$L,$M55,'sys inv movment rpt'!$N:$N,AP$1)</f>
        <v>0</v>
      </c>
      <c r="AQ55" s="86">
        <f>SUMIFS('sys inv movment rpt'!$M:$M,'sys inv movment rpt'!$L:$L,$M55,'sys inv movment rpt'!$N:$N,AQ$1)</f>
        <v>0</v>
      </c>
      <c r="AR55" s="86">
        <f>SUMIFS('sys inv movment rpt'!$M:$M,'sys inv movment rpt'!$L:$L,$M55,'sys inv movment rpt'!$N:$N,AR$1)</f>
        <v>0</v>
      </c>
      <c r="AS55" s="86">
        <f>SUMIFS('sys inv movment rpt'!$M:$M,'sys inv movment rpt'!$L:$L,$M55,'sys inv movment rpt'!$N:$N,AS$1)</f>
        <v>0</v>
      </c>
      <c r="AT55" s="86">
        <f>SUMIFS('sys inv movment rpt'!$M:$M,'sys inv movment rpt'!$L:$L,$M55,'sys inv movment rpt'!$N:$N,AT$1)</f>
        <v>0</v>
      </c>
      <c r="AU55" s="86">
        <f>SUMIFS('sys inv movment rpt'!$M:$M,'sys inv movment rpt'!$L:$L,$M55,'sys inv movment rpt'!$N:$N,AU$1)</f>
        <v>0</v>
      </c>
      <c r="AV55" s="86">
        <f>SUMIFS('sys inv movment rpt'!$M:$M,'sys inv movment rpt'!$L:$L,$M55,'sys inv movment rpt'!$N:$N,AV$1)</f>
        <v>0</v>
      </c>
      <c r="AW55" s="87" t="str">
        <f>IFERROR(VLOOKUP(A55,'sys-backorder details'!E:U,17,0),"-")</f>
        <v>-</v>
      </c>
      <c r="AX55" s="87" t="str">
        <f>IF(K55&gt;1,VLOOKUP(A55,'settings-routing'!A:I,9,0),"")</f>
        <v/>
      </c>
    </row>
    <row r="56" ht="12.75" hidden="1" customHeight="1">
      <c r="A56" s="50" t="s">
        <v>342</v>
      </c>
      <c r="B56" s="50" t="s">
        <v>343</v>
      </c>
      <c r="C56" s="50">
        <f t="shared" si="2"/>
        <v>0</v>
      </c>
      <c r="D56" s="80">
        <f>SUMIF('Stocks 101-111'!$J:$J,'item dashboard'!A56,'Stocks 101-111'!K:K)</f>
        <v>0</v>
      </c>
      <c r="E56" s="80">
        <f>SUMIF('Stocks 101-111'!$J:$J,'item dashboard'!A56,'Stocks 101-111'!$L:$L)</f>
        <v>0</v>
      </c>
      <c r="F56" s="81">
        <f t="shared" si="3"/>
        <v>0</v>
      </c>
      <c r="G56" s="82">
        <f t="shared" si="4"/>
        <v>0.08571428571</v>
      </c>
      <c r="H56" s="50">
        <f>SUMIFS('sys-backorder details'!$M:$M,'sys-backorder details'!$E:$E,'item dashboard'!A56,'sys-backorder details'!$V:$V,"")</f>
        <v>0</v>
      </c>
      <c r="I56" s="83">
        <f>SUMIF('settings-routing'!$I:$I,'item dashboard'!A56,'settings-routing'!$O:$O)</f>
        <v>0</v>
      </c>
      <c r="J56" s="50">
        <f>SUMIFS('sys-backorder details'!$M:$M,'sys-backorder details'!$E:$E,'item dashboard'!A56,'sys-backorder details'!$V:$V,"Call off")</f>
        <v>0</v>
      </c>
      <c r="K56" s="84">
        <f t="shared" si="5"/>
        <v>0</v>
      </c>
      <c r="L56" s="84">
        <f>SUMIF('Production Plan'!$E:$E,'item dashboard'!A56,'Production Plan'!$N:$N)</f>
        <v>0</v>
      </c>
      <c r="M56" s="85" t="str">
        <f t="shared" si="1"/>
        <v>B-200IBL-PW21-200 ml Pearly White Lotion Bottle</v>
      </c>
      <c r="N56" s="86">
        <f>SUMIFS('sys inv movment rpt'!$M:$M,'sys inv movment rpt'!$L:$L,$M56,'sys inv movment rpt'!$N:$N,N$1)</f>
        <v>0</v>
      </c>
      <c r="O56" s="86">
        <f>SUMIFS('sys inv movment rpt'!$M:$M,'sys inv movment rpt'!$L:$L,$M56,'sys inv movment rpt'!$N:$N,O$1)</f>
        <v>0</v>
      </c>
      <c r="P56" s="86">
        <f>SUMIFS('sys inv movment rpt'!$M:$M,'sys inv movment rpt'!$L:$L,$M56,'sys inv movment rpt'!$N:$N,P$1)</f>
        <v>0</v>
      </c>
      <c r="Q56" s="86">
        <f>SUMIFS('sys inv movment rpt'!$M:$M,'sys inv movment rpt'!$L:$L,$M56,'sys inv movment rpt'!$N:$N,Q$1)</f>
        <v>0</v>
      </c>
      <c r="R56" s="86">
        <f>SUMIFS('sys inv movment rpt'!$M:$M,'sys inv movment rpt'!$L:$L,$M56,'sys inv movment rpt'!$N:$N,R$1)</f>
        <v>0</v>
      </c>
      <c r="S56" s="86">
        <f>SUMIFS('sys inv movment rpt'!$M:$M,'sys inv movment rpt'!$L:$L,$M56,'sys inv movment rpt'!$N:$N,S$1)</f>
        <v>0</v>
      </c>
      <c r="T56" s="86">
        <f>SUMIFS('sys inv movment rpt'!$M:$M,'sys inv movment rpt'!$L:$L,$M56,'sys inv movment rpt'!$N:$N,T$1)</f>
        <v>0</v>
      </c>
      <c r="U56" s="86">
        <f>SUMIFS('sys inv movment rpt'!$M:$M,'sys inv movment rpt'!$L:$L,$M56,'sys inv movment rpt'!$N:$N,U$1)</f>
        <v>0</v>
      </c>
      <c r="V56" s="86">
        <f>SUMIFS('sys inv movment rpt'!$M:$M,'sys inv movment rpt'!$L:$L,$M56,'sys inv movment rpt'!$N:$N,V$1)</f>
        <v>15480</v>
      </c>
      <c r="W56" s="86">
        <f>SUMIFS('sys inv movment rpt'!$M:$M,'sys inv movment rpt'!$L:$L,$M56,'sys inv movment rpt'!$N:$N,W$1)</f>
        <v>0</v>
      </c>
      <c r="X56" s="86">
        <f>SUMIFS('sys inv movment rpt'!$M:$M,'sys inv movment rpt'!$L:$L,$M56,'sys inv movment rpt'!$N:$N,X$1)</f>
        <v>0</v>
      </c>
      <c r="Y56" s="86">
        <f>SUMIFS('sys inv movment rpt'!$M:$M,'sys inv movment rpt'!$L:$L,$M56,'sys inv movment rpt'!$N:$N,Y$1)</f>
        <v>0</v>
      </c>
      <c r="Z56" s="86">
        <f>SUMIFS('sys inv movment rpt'!$M:$M,'sys inv movment rpt'!$L:$L,$M56,'sys inv movment rpt'!$N:$N,Z$1)</f>
        <v>0</v>
      </c>
      <c r="AA56" s="86">
        <f>SUMIFS('sys inv movment rpt'!$M:$M,'sys inv movment rpt'!$L:$L,$M56,'sys inv movment rpt'!$N:$N,AA$1)</f>
        <v>0</v>
      </c>
      <c r="AB56" s="86">
        <f>SUMIFS('sys inv movment rpt'!$M:$M,'sys inv movment rpt'!$L:$L,$M56,'sys inv movment rpt'!$N:$N,AB$1)</f>
        <v>0</v>
      </c>
      <c r="AC56" s="86">
        <f>SUMIFS('sys inv movment rpt'!$M:$M,'sys inv movment rpt'!$L:$L,$M56,'sys inv movment rpt'!$N:$N,AC$1)</f>
        <v>0</v>
      </c>
      <c r="AD56" s="86">
        <f>SUMIFS('sys inv movment rpt'!$M:$M,'sys inv movment rpt'!$L:$L,$M56,'sys inv movment rpt'!$N:$N,AD$1)</f>
        <v>0</v>
      </c>
      <c r="AE56" s="86">
        <f>SUMIFS('sys inv movment rpt'!$M:$M,'sys inv movment rpt'!$L:$L,$M56,'sys inv movment rpt'!$N:$N,AE$1)</f>
        <v>0</v>
      </c>
      <c r="AF56" s="86">
        <f>SUMIFS('sys inv movment rpt'!$M:$M,'sys inv movment rpt'!$L:$L,$M56,'sys inv movment rpt'!$N:$N,AF$1)</f>
        <v>0</v>
      </c>
      <c r="AG56" s="86">
        <f>SUMIFS('sys inv movment rpt'!$M:$M,'sys inv movment rpt'!$L:$L,$M56,'sys inv movment rpt'!$N:$N,AG$1)</f>
        <v>0</v>
      </c>
      <c r="AH56" s="86">
        <f>SUMIFS('sys inv movment rpt'!$M:$M,'sys inv movment rpt'!$L:$L,$M56,'sys inv movment rpt'!$N:$N,AH$1)</f>
        <v>0</v>
      </c>
      <c r="AI56" s="86">
        <f>SUMIFS('sys inv movment rpt'!$M:$M,'sys inv movment rpt'!$L:$L,$M56,'sys inv movment rpt'!$N:$N,AI$1)</f>
        <v>0</v>
      </c>
      <c r="AJ56" s="86">
        <f>SUMIFS('sys inv movment rpt'!$M:$M,'sys inv movment rpt'!$L:$L,$M56,'sys inv movment rpt'!$N:$N,AJ$1)</f>
        <v>0</v>
      </c>
      <c r="AK56" s="86">
        <f>SUMIFS('sys inv movment rpt'!$M:$M,'sys inv movment rpt'!$L:$L,$M56,'sys inv movment rpt'!$N:$N,AK$1)</f>
        <v>0</v>
      </c>
      <c r="AL56" s="86">
        <f>SUMIFS('sys inv movment rpt'!$M:$M,'sys inv movment rpt'!$L:$L,$M56,'sys inv movment rpt'!$N:$N,AL$1)</f>
        <v>0</v>
      </c>
      <c r="AM56" s="86">
        <f>SUMIFS('sys inv movment rpt'!$M:$M,'sys inv movment rpt'!$L:$L,$M56,'sys inv movment rpt'!$N:$N,AM$1)</f>
        <v>0</v>
      </c>
      <c r="AN56" s="86">
        <f>SUMIFS('sys inv movment rpt'!$M:$M,'sys inv movment rpt'!$L:$L,$M56,'sys inv movment rpt'!$N:$N,AN$1)</f>
        <v>50400</v>
      </c>
      <c r="AO56" s="86">
        <f>SUMIFS('sys inv movment rpt'!$M:$M,'sys inv movment rpt'!$L:$L,$M56,'sys inv movment rpt'!$N:$N,AO$1)</f>
        <v>0</v>
      </c>
      <c r="AP56" s="86">
        <f>SUMIFS('sys inv movment rpt'!$M:$M,'sys inv movment rpt'!$L:$L,$M56,'sys inv movment rpt'!$N:$N,AP$1)</f>
        <v>0</v>
      </c>
      <c r="AQ56" s="86">
        <f>SUMIFS('sys inv movment rpt'!$M:$M,'sys inv movment rpt'!$L:$L,$M56,'sys inv movment rpt'!$N:$N,AQ$1)</f>
        <v>0</v>
      </c>
      <c r="AR56" s="86">
        <f>SUMIFS('sys inv movment rpt'!$M:$M,'sys inv movment rpt'!$L:$L,$M56,'sys inv movment rpt'!$N:$N,AR$1)</f>
        <v>14400</v>
      </c>
      <c r="AS56" s="86">
        <f>SUMIFS('sys inv movment rpt'!$M:$M,'sys inv movment rpt'!$L:$L,$M56,'sys inv movment rpt'!$N:$N,AS$1)</f>
        <v>0</v>
      </c>
      <c r="AT56" s="86">
        <f>SUMIFS('sys inv movment rpt'!$M:$M,'sys inv movment rpt'!$L:$L,$M56,'sys inv movment rpt'!$N:$N,AT$1)</f>
        <v>0</v>
      </c>
      <c r="AU56" s="86">
        <f>SUMIFS('sys inv movment rpt'!$M:$M,'sys inv movment rpt'!$L:$L,$M56,'sys inv movment rpt'!$N:$N,AU$1)</f>
        <v>0</v>
      </c>
      <c r="AV56" s="86">
        <f>SUMIFS('sys inv movment rpt'!$M:$M,'sys inv movment rpt'!$L:$L,$M56,'sys inv movment rpt'!$N:$N,AV$1)</f>
        <v>0</v>
      </c>
      <c r="AW56" s="87" t="str">
        <f>IFERROR(VLOOKUP(A56,'sys-backorder details'!E:U,17,0),"-")</f>
        <v>-</v>
      </c>
      <c r="AX56" s="87" t="str">
        <f>IF(K56&gt;1,VLOOKUP(A56,'settings-routing'!A:I,9,0),"")</f>
        <v/>
      </c>
    </row>
    <row r="57" ht="12.75" hidden="1" customHeight="1">
      <c r="A57" s="50" t="s">
        <v>344</v>
      </c>
      <c r="B57" s="50" t="s">
        <v>345</v>
      </c>
      <c r="C57" s="50">
        <f t="shared" si="2"/>
        <v>0</v>
      </c>
      <c r="D57" s="80">
        <f>SUMIF('Stocks 101-111'!$J:$J,'item dashboard'!A57,'Stocks 101-111'!K:K)</f>
        <v>0</v>
      </c>
      <c r="E57" s="80">
        <f>SUMIF('Stocks 101-111'!$J:$J,'item dashboard'!A57,'Stocks 101-111'!$L:$L)</f>
        <v>0</v>
      </c>
      <c r="F57" s="81">
        <f t="shared" si="3"/>
        <v>0</v>
      </c>
      <c r="G57" s="82">
        <f t="shared" si="4"/>
        <v>0</v>
      </c>
      <c r="H57" s="50">
        <f>SUMIFS('sys-backorder details'!$M:$M,'sys-backorder details'!$E:$E,'item dashboard'!A57,'sys-backorder details'!$V:$V,"")</f>
        <v>0</v>
      </c>
      <c r="I57" s="83">
        <f>SUMIF('settings-routing'!$I:$I,'item dashboard'!A57,'settings-routing'!$O:$O)</f>
        <v>0</v>
      </c>
      <c r="J57" s="50">
        <f>SUMIFS('sys-backorder details'!$M:$M,'sys-backorder details'!$E:$E,'item dashboard'!A57,'sys-backorder details'!$V:$V,"Call off")</f>
        <v>0</v>
      </c>
      <c r="K57" s="84">
        <f t="shared" si="5"/>
        <v>0</v>
      </c>
      <c r="L57" s="84">
        <f>SUMIF('Production Plan'!$E:$E,'item dashboard'!A57,'Production Plan'!$N:$N)</f>
        <v>0</v>
      </c>
      <c r="M57" s="85" t="str">
        <f t="shared" si="1"/>
        <v>B-200IFI-W25-200 gm Imperial Food Industries White Plain Jar</v>
      </c>
      <c r="N57" s="86">
        <f>SUMIFS('sys inv movment rpt'!$M:$M,'sys inv movment rpt'!$L:$L,$M57,'sys inv movment rpt'!$N:$N,N$1)</f>
        <v>0</v>
      </c>
      <c r="O57" s="86">
        <f>SUMIFS('sys inv movment rpt'!$M:$M,'sys inv movment rpt'!$L:$L,$M57,'sys inv movment rpt'!$N:$N,O$1)</f>
        <v>0</v>
      </c>
      <c r="P57" s="86">
        <f>SUMIFS('sys inv movment rpt'!$M:$M,'sys inv movment rpt'!$L:$L,$M57,'sys inv movment rpt'!$N:$N,P$1)</f>
        <v>0</v>
      </c>
      <c r="Q57" s="86">
        <f>SUMIFS('sys inv movment rpt'!$M:$M,'sys inv movment rpt'!$L:$L,$M57,'sys inv movment rpt'!$N:$N,Q$1)</f>
        <v>0</v>
      </c>
      <c r="R57" s="86">
        <f>SUMIFS('sys inv movment rpt'!$M:$M,'sys inv movment rpt'!$L:$L,$M57,'sys inv movment rpt'!$N:$N,R$1)</f>
        <v>0</v>
      </c>
      <c r="S57" s="86">
        <f>SUMIFS('sys inv movment rpt'!$M:$M,'sys inv movment rpt'!$L:$L,$M57,'sys inv movment rpt'!$N:$N,S$1)</f>
        <v>0</v>
      </c>
      <c r="T57" s="86">
        <f>SUMIFS('sys inv movment rpt'!$M:$M,'sys inv movment rpt'!$L:$L,$M57,'sys inv movment rpt'!$N:$N,T$1)</f>
        <v>0</v>
      </c>
      <c r="U57" s="86">
        <f>SUMIFS('sys inv movment rpt'!$M:$M,'sys inv movment rpt'!$L:$L,$M57,'sys inv movment rpt'!$N:$N,U$1)</f>
        <v>0</v>
      </c>
      <c r="V57" s="86">
        <f>SUMIFS('sys inv movment rpt'!$M:$M,'sys inv movment rpt'!$L:$L,$M57,'sys inv movment rpt'!$N:$N,V$1)</f>
        <v>0</v>
      </c>
      <c r="W57" s="86">
        <f>SUMIFS('sys inv movment rpt'!$M:$M,'sys inv movment rpt'!$L:$L,$M57,'sys inv movment rpt'!$N:$N,W$1)</f>
        <v>0</v>
      </c>
      <c r="X57" s="86">
        <f>SUMIFS('sys inv movment rpt'!$M:$M,'sys inv movment rpt'!$L:$L,$M57,'sys inv movment rpt'!$N:$N,X$1)</f>
        <v>0</v>
      </c>
      <c r="Y57" s="86">
        <f>SUMIFS('sys inv movment rpt'!$M:$M,'sys inv movment rpt'!$L:$L,$M57,'sys inv movment rpt'!$N:$N,Y$1)</f>
        <v>0</v>
      </c>
      <c r="Z57" s="86">
        <f>SUMIFS('sys inv movment rpt'!$M:$M,'sys inv movment rpt'!$L:$L,$M57,'sys inv movment rpt'!$N:$N,Z$1)</f>
        <v>0</v>
      </c>
      <c r="AA57" s="86">
        <f>SUMIFS('sys inv movment rpt'!$M:$M,'sys inv movment rpt'!$L:$L,$M57,'sys inv movment rpt'!$N:$N,AA$1)</f>
        <v>0</v>
      </c>
      <c r="AB57" s="86">
        <f>SUMIFS('sys inv movment rpt'!$M:$M,'sys inv movment rpt'!$L:$L,$M57,'sys inv movment rpt'!$N:$N,AB$1)</f>
        <v>0</v>
      </c>
      <c r="AC57" s="86">
        <f>SUMIFS('sys inv movment rpt'!$M:$M,'sys inv movment rpt'!$L:$L,$M57,'sys inv movment rpt'!$N:$N,AC$1)</f>
        <v>0</v>
      </c>
      <c r="AD57" s="86">
        <f>SUMIFS('sys inv movment rpt'!$M:$M,'sys inv movment rpt'!$L:$L,$M57,'sys inv movment rpt'!$N:$N,AD$1)</f>
        <v>0</v>
      </c>
      <c r="AE57" s="86">
        <f>SUMIFS('sys inv movment rpt'!$M:$M,'sys inv movment rpt'!$L:$L,$M57,'sys inv movment rpt'!$N:$N,AE$1)</f>
        <v>0</v>
      </c>
      <c r="AF57" s="86">
        <f>SUMIFS('sys inv movment rpt'!$M:$M,'sys inv movment rpt'!$L:$L,$M57,'sys inv movment rpt'!$N:$N,AF$1)</f>
        <v>0</v>
      </c>
      <c r="AG57" s="86">
        <f>SUMIFS('sys inv movment rpt'!$M:$M,'sys inv movment rpt'!$L:$L,$M57,'sys inv movment rpt'!$N:$N,AG$1)</f>
        <v>0</v>
      </c>
      <c r="AH57" s="86">
        <f>SUMIFS('sys inv movment rpt'!$M:$M,'sys inv movment rpt'!$L:$L,$M57,'sys inv movment rpt'!$N:$N,AH$1)</f>
        <v>0</v>
      </c>
      <c r="AI57" s="86">
        <f>SUMIFS('sys inv movment rpt'!$M:$M,'sys inv movment rpt'!$L:$L,$M57,'sys inv movment rpt'!$N:$N,AI$1)</f>
        <v>0</v>
      </c>
      <c r="AJ57" s="86">
        <f>SUMIFS('sys inv movment rpt'!$M:$M,'sys inv movment rpt'!$L:$L,$M57,'sys inv movment rpt'!$N:$N,AJ$1)</f>
        <v>0</v>
      </c>
      <c r="AK57" s="86">
        <f>SUMIFS('sys inv movment rpt'!$M:$M,'sys inv movment rpt'!$L:$L,$M57,'sys inv movment rpt'!$N:$N,AK$1)</f>
        <v>0</v>
      </c>
      <c r="AL57" s="86">
        <f>SUMIFS('sys inv movment rpt'!$M:$M,'sys inv movment rpt'!$L:$L,$M57,'sys inv movment rpt'!$N:$N,AL$1)</f>
        <v>0</v>
      </c>
      <c r="AM57" s="86">
        <f>SUMIFS('sys inv movment rpt'!$M:$M,'sys inv movment rpt'!$L:$L,$M57,'sys inv movment rpt'!$N:$N,AM$1)</f>
        <v>0</v>
      </c>
      <c r="AN57" s="86">
        <f>SUMIFS('sys inv movment rpt'!$M:$M,'sys inv movment rpt'!$L:$L,$M57,'sys inv movment rpt'!$N:$N,AN$1)</f>
        <v>0</v>
      </c>
      <c r="AO57" s="86">
        <f>SUMIFS('sys inv movment rpt'!$M:$M,'sys inv movment rpt'!$L:$L,$M57,'sys inv movment rpt'!$N:$N,AO$1)</f>
        <v>0</v>
      </c>
      <c r="AP57" s="86">
        <f>SUMIFS('sys inv movment rpt'!$M:$M,'sys inv movment rpt'!$L:$L,$M57,'sys inv movment rpt'!$N:$N,AP$1)</f>
        <v>0</v>
      </c>
      <c r="AQ57" s="86">
        <f>SUMIFS('sys inv movment rpt'!$M:$M,'sys inv movment rpt'!$L:$L,$M57,'sys inv movment rpt'!$N:$N,AQ$1)</f>
        <v>0</v>
      </c>
      <c r="AR57" s="86">
        <f>SUMIFS('sys inv movment rpt'!$M:$M,'sys inv movment rpt'!$L:$L,$M57,'sys inv movment rpt'!$N:$N,AR$1)</f>
        <v>0</v>
      </c>
      <c r="AS57" s="86">
        <f>SUMIFS('sys inv movment rpt'!$M:$M,'sys inv movment rpt'!$L:$L,$M57,'sys inv movment rpt'!$N:$N,AS$1)</f>
        <v>0</v>
      </c>
      <c r="AT57" s="86">
        <f>SUMIFS('sys inv movment rpt'!$M:$M,'sys inv movment rpt'!$L:$L,$M57,'sys inv movment rpt'!$N:$N,AT$1)</f>
        <v>0</v>
      </c>
      <c r="AU57" s="86">
        <f>SUMIFS('sys inv movment rpt'!$M:$M,'sys inv movment rpt'!$L:$L,$M57,'sys inv movment rpt'!$N:$N,AU$1)</f>
        <v>0</v>
      </c>
      <c r="AV57" s="86">
        <f>SUMIFS('sys inv movment rpt'!$M:$M,'sys inv movment rpt'!$L:$L,$M57,'sys inv movment rpt'!$N:$N,AV$1)</f>
        <v>0</v>
      </c>
      <c r="AW57" s="87" t="str">
        <f>IFERROR(VLOOKUP(A57,'sys-backorder details'!E:U,17,0),"-")</f>
        <v>-</v>
      </c>
      <c r="AX57" s="87" t="str">
        <f>IF(K57&gt;1,VLOOKUP(A57,'settings-routing'!A:I,9,0),"")</f>
        <v/>
      </c>
    </row>
    <row r="58" ht="12.75" hidden="1" customHeight="1">
      <c r="A58" s="50" t="s">
        <v>346</v>
      </c>
      <c r="B58" s="50" t="s">
        <v>347</v>
      </c>
      <c r="C58" s="50">
        <f t="shared" si="2"/>
        <v>0</v>
      </c>
      <c r="D58" s="80">
        <f>SUMIF('Stocks 101-111'!$J:$J,'item dashboard'!A58,'Stocks 101-111'!K:K)</f>
        <v>0</v>
      </c>
      <c r="E58" s="80">
        <f>SUMIF('Stocks 101-111'!$J:$J,'item dashboard'!A58,'Stocks 101-111'!$L:$L)</f>
        <v>0</v>
      </c>
      <c r="F58" s="81">
        <f t="shared" si="3"/>
        <v>0</v>
      </c>
      <c r="G58" s="82">
        <f t="shared" si="4"/>
        <v>0</v>
      </c>
      <c r="H58" s="50">
        <f>SUMIFS('sys-backorder details'!$M:$M,'sys-backorder details'!$E:$E,'item dashboard'!A58,'sys-backorder details'!$V:$V,"")</f>
        <v>0</v>
      </c>
      <c r="I58" s="83">
        <f>SUMIF('settings-routing'!$I:$I,'item dashboard'!A58,'settings-routing'!$O:$O)</f>
        <v>0</v>
      </c>
      <c r="J58" s="50">
        <f>SUMIFS('sys-backorder details'!$M:$M,'sys-backorder details'!$E:$E,'item dashboard'!A58,'sys-backorder details'!$V:$V,"Call off")</f>
        <v>0</v>
      </c>
      <c r="K58" s="84">
        <f t="shared" si="5"/>
        <v>0</v>
      </c>
      <c r="L58" s="84">
        <f>SUMIF('Production Plan'!$E:$E,'item dashboard'!A58,'Production Plan'!$N:$N)</f>
        <v>0</v>
      </c>
      <c r="M58" s="85" t="str">
        <f t="shared" si="1"/>
        <v>B-200LG-N26-C10 200 ml Lanolin Glycerine Bottle Natural</v>
      </c>
      <c r="N58" s="86">
        <f>SUMIFS('sys inv movment rpt'!$M:$M,'sys inv movment rpt'!$L:$L,$M58,'sys inv movment rpt'!$N:$N,N$1)</f>
        <v>0</v>
      </c>
      <c r="O58" s="86">
        <f>SUMIFS('sys inv movment rpt'!$M:$M,'sys inv movment rpt'!$L:$L,$M58,'sys inv movment rpt'!$N:$N,O$1)</f>
        <v>0</v>
      </c>
      <c r="P58" s="86">
        <f>SUMIFS('sys inv movment rpt'!$M:$M,'sys inv movment rpt'!$L:$L,$M58,'sys inv movment rpt'!$N:$N,P$1)</f>
        <v>0</v>
      </c>
      <c r="Q58" s="86">
        <f>SUMIFS('sys inv movment rpt'!$M:$M,'sys inv movment rpt'!$L:$L,$M58,'sys inv movment rpt'!$N:$N,Q$1)</f>
        <v>0</v>
      </c>
      <c r="R58" s="86">
        <f>SUMIFS('sys inv movment rpt'!$M:$M,'sys inv movment rpt'!$L:$L,$M58,'sys inv movment rpt'!$N:$N,R$1)</f>
        <v>0</v>
      </c>
      <c r="S58" s="86">
        <f>SUMIFS('sys inv movment rpt'!$M:$M,'sys inv movment rpt'!$L:$L,$M58,'sys inv movment rpt'!$N:$N,S$1)</f>
        <v>0</v>
      </c>
      <c r="T58" s="86">
        <f>SUMIFS('sys inv movment rpt'!$M:$M,'sys inv movment rpt'!$L:$L,$M58,'sys inv movment rpt'!$N:$N,T$1)</f>
        <v>0</v>
      </c>
      <c r="U58" s="86">
        <f>SUMIFS('sys inv movment rpt'!$M:$M,'sys inv movment rpt'!$L:$L,$M58,'sys inv movment rpt'!$N:$N,U$1)</f>
        <v>0</v>
      </c>
      <c r="V58" s="86">
        <f>SUMIFS('sys inv movment rpt'!$M:$M,'sys inv movment rpt'!$L:$L,$M58,'sys inv movment rpt'!$N:$N,V$1)</f>
        <v>0</v>
      </c>
      <c r="W58" s="86">
        <f>SUMIFS('sys inv movment rpt'!$M:$M,'sys inv movment rpt'!$L:$L,$M58,'sys inv movment rpt'!$N:$N,W$1)</f>
        <v>0</v>
      </c>
      <c r="X58" s="86">
        <f>SUMIFS('sys inv movment rpt'!$M:$M,'sys inv movment rpt'!$L:$L,$M58,'sys inv movment rpt'!$N:$N,X$1)</f>
        <v>0</v>
      </c>
      <c r="Y58" s="86">
        <f>SUMIFS('sys inv movment rpt'!$M:$M,'sys inv movment rpt'!$L:$L,$M58,'sys inv movment rpt'!$N:$N,Y$1)</f>
        <v>0</v>
      </c>
      <c r="Z58" s="86">
        <f>SUMIFS('sys inv movment rpt'!$M:$M,'sys inv movment rpt'!$L:$L,$M58,'sys inv movment rpt'!$N:$N,Z$1)</f>
        <v>0</v>
      </c>
      <c r="AA58" s="86">
        <f>SUMIFS('sys inv movment rpt'!$M:$M,'sys inv movment rpt'!$L:$L,$M58,'sys inv movment rpt'!$N:$N,AA$1)</f>
        <v>0</v>
      </c>
      <c r="AB58" s="86">
        <f>SUMIFS('sys inv movment rpt'!$M:$M,'sys inv movment rpt'!$L:$L,$M58,'sys inv movment rpt'!$N:$N,AB$1)</f>
        <v>0</v>
      </c>
      <c r="AC58" s="86">
        <f>SUMIFS('sys inv movment rpt'!$M:$M,'sys inv movment rpt'!$L:$L,$M58,'sys inv movment rpt'!$N:$N,AC$1)</f>
        <v>0</v>
      </c>
      <c r="AD58" s="86">
        <f>SUMIFS('sys inv movment rpt'!$M:$M,'sys inv movment rpt'!$L:$L,$M58,'sys inv movment rpt'!$N:$N,AD$1)</f>
        <v>0</v>
      </c>
      <c r="AE58" s="86">
        <f>SUMIFS('sys inv movment rpt'!$M:$M,'sys inv movment rpt'!$L:$L,$M58,'sys inv movment rpt'!$N:$N,AE$1)</f>
        <v>0</v>
      </c>
      <c r="AF58" s="86">
        <f>SUMIFS('sys inv movment rpt'!$M:$M,'sys inv movment rpt'!$L:$L,$M58,'sys inv movment rpt'!$N:$N,AF$1)</f>
        <v>0</v>
      </c>
      <c r="AG58" s="86">
        <f>SUMIFS('sys inv movment rpt'!$M:$M,'sys inv movment rpt'!$L:$L,$M58,'sys inv movment rpt'!$N:$N,AG$1)</f>
        <v>0</v>
      </c>
      <c r="AH58" s="86">
        <f>SUMIFS('sys inv movment rpt'!$M:$M,'sys inv movment rpt'!$L:$L,$M58,'sys inv movment rpt'!$N:$N,AH$1)</f>
        <v>0</v>
      </c>
      <c r="AI58" s="86">
        <f>SUMIFS('sys inv movment rpt'!$M:$M,'sys inv movment rpt'!$L:$L,$M58,'sys inv movment rpt'!$N:$N,AI$1)</f>
        <v>0</v>
      </c>
      <c r="AJ58" s="86">
        <f>SUMIFS('sys inv movment rpt'!$M:$M,'sys inv movment rpt'!$L:$L,$M58,'sys inv movment rpt'!$N:$N,AJ$1)</f>
        <v>0</v>
      </c>
      <c r="AK58" s="86">
        <f>SUMIFS('sys inv movment rpt'!$M:$M,'sys inv movment rpt'!$L:$L,$M58,'sys inv movment rpt'!$N:$N,AK$1)</f>
        <v>0</v>
      </c>
      <c r="AL58" s="86">
        <f>SUMIFS('sys inv movment rpt'!$M:$M,'sys inv movment rpt'!$L:$L,$M58,'sys inv movment rpt'!$N:$N,AL$1)</f>
        <v>0</v>
      </c>
      <c r="AM58" s="86">
        <f>SUMIFS('sys inv movment rpt'!$M:$M,'sys inv movment rpt'!$L:$L,$M58,'sys inv movment rpt'!$N:$N,AM$1)</f>
        <v>0</v>
      </c>
      <c r="AN58" s="86">
        <f>SUMIFS('sys inv movment rpt'!$M:$M,'sys inv movment rpt'!$L:$L,$M58,'sys inv movment rpt'!$N:$N,AN$1)</f>
        <v>0</v>
      </c>
      <c r="AO58" s="86">
        <f>SUMIFS('sys inv movment rpt'!$M:$M,'sys inv movment rpt'!$L:$L,$M58,'sys inv movment rpt'!$N:$N,AO$1)</f>
        <v>0</v>
      </c>
      <c r="AP58" s="86">
        <f>SUMIFS('sys inv movment rpt'!$M:$M,'sys inv movment rpt'!$L:$L,$M58,'sys inv movment rpt'!$N:$N,AP$1)</f>
        <v>0</v>
      </c>
      <c r="AQ58" s="86">
        <f>SUMIFS('sys inv movment rpt'!$M:$M,'sys inv movment rpt'!$L:$L,$M58,'sys inv movment rpt'!$N:$N,AQ$1)</f>
        <v>0</v>
      </c>
      <c r="AR58" s="86">
        <f>SUMIFS('sys inv movment rpt'!$M:$M,'sys inv movment rpt'!$L:$L,$M58,'sys inv movment rpt'!$N:$N,AR$1)</f>
        <v>0</v>
      </c>
      <c r="AS58" s="86">
        <f>SUMIFS('sys inv movment rpt'!$M:$M,'sys inv movment rpt'!$L:$L,$M58,'sys inv movment rpt'!$N:$N,AS$1)</f>
        <v>0</v>
      </c>
      <c r="AT58" s="86">
        <f>SUMIFS('sys inv movment rpt'!$M:$M,'sys inv movment rpt'!$L:$L,$M58,'sys inv movment rpt'!$N:$N,AT$1)</f>
        <v>0</v>
      </c>
      <c r="AU58" s="86">
        <f>SUMIFS('sys inv movment rpt'!$M:$M,'sys inv movment rpt'!$L:$L,$M58,'sys inv movment rpt'!$N:$N,AU$1)</f>
        <v>0</v>
      </c>
      <c r="AV58" s="86">
        <f>SUMIFS('sys inv movment rpt'!$M:$M,'sys inv movment rpt'!$L:$L,$M58,'sys inv movment rpt'!$N:$N,AV$1)</f>
        <v>0</v>
      </c>
      <c r="AW58" s="87" t="str">
        <f>IFERROR(VLOOKUP(A58,'sys-backorder details'!E:U,17,0),"-")</f>
        <v>-</v>
      </c>
      <c r="AX58" s="87" t="str">
        <f>IF(K58&gt;1,VLOOKUP(A58,'settings-routing'!A:I,9,0),"")</f>
        <v/>
      </c>
    </row>
    <row r="59" ht="12.75" hidden="1" customHeight="1">
      <c r="A59" s="50" t="s">
        <v>348</v>
      </c>
      <c r="B59" s="50" t="s">
        <v>349</v>
      </c>
      <c r="C59" s="50">
        <f t="shared" si="2"/>
        <v>12279</v>
      </c>
      <c r="D59" s="80">
        <f>SUMIF('Stocks 101-111'!$J:$J,'item dashboard'!A59,'Stocks 101-111'!K:K)</f>
        <v>12279</v>
      </c>
      <c r="E59" s="80">
        <f>SUMIF('Stocks 101-111'!$J:$J,'item dashboard'!A59,'Stocks 101-111'!$L:$L)</f>
        <v>0</v>
      </c>
      <c r="F59" s="81">
        <f t="shared" si="3"/>
        <v>0</v>
      </c>
      <c r="G59" s="82">
        <f t="shared" si="4"/>
        <v>0.05714285714</v>
      </c>
      <c r="H59" s="50">
        <f>SUMIFS('sys-backorder details'!$M:$M,'sys-backorder details'!$E:$E,'item dashboard'!A59,'sys-backorder details'!$V:$V,"")</f>
        <v>0</v>
      </c>
      <c r="I59" s="83">
        <f>SUMIF('settings-routing'!$I:$I,'item dashboard'!A59,'settings-routing'!$O:$O)</f>
        <v>0</v>
      </c>
      <c r="J59" s="50">
        <f>SUMIFS('sys-backorder details'!$M:$M,'sys-backorder details'!$E:$E,'item dashboard'!A59,'sys-backorder details'!$V:$V,"Call off")</f>
        <v>25520</v>
      </c>
      <c r="K59" s="84">
        <f t="shared" si="5"/>
        <v>-12279</v>
      </c>
      <c r="L59" s="84">
        <f>SUMIF('Production Plan'!$E:$E,'item dashboard'!A59,'Production Plan'!$N:$N)</f>
        <v>-12279</v>
      </c>
      <c r="M59" s="85" t="str">
        <f t="shared" si="1"/>
        <v>B-200MEN-DB22-200 ml Dark Blue Lotion Bottle</v>
      </c>
      <c r="N59" s="86">
        <f>SUMIFS('sys inv movment rpt'!$M:$M,'sys inv movment rpt'!$L:$L,$M59,'sys inv movment rpt'!$N:$N,N$1)</f>
        <v>0</v>
      </c>
      <c r="O59" s="86">
        <f>SUMIFS('sys inv movment rpt'!$M:$M,'sys inv movment rpt'!$L:$L,$M59,'sys inv movment rpt'!$N:$N,O$1)</f>
        <v>0</v>
      </c>
      <c r="P59" s="86">
        <f>SUMIFS('sys inv movment rpt'!$M:$M,'sys inv movment rpt'!$L:$L,$M59,'sys inv movment rpt'!$N:$N,P$1)</f>
        <v>0</v>
      </c>
      <c r="Q59" s="86">
        <f>SUMIFS('sys inv movment rpt'!$M:$M,'sys inv movment rpt'!$L:$L,$M59,'sys inv movment rpt'!$N:$N,Q$1)</f>
        <v>0</v>
      </c>
      <c r="R59" s="86">
        <f>SUMIFS('sys inv movment rpt'!$M:$M,'sys inv movment rpt'!$L:$L,$M59,'sys inv movment rpt'!$N:$N,R$1)</f>
        <v>0</v>
      </c>
      <c r="S59" s="86">
        <f>SUMIFS('sys inv movment rpt'!$M:$M,'sys inv movment rpt'!$L:$L,$M59,'sys inv movment rpt'!$N:$N,S$1)</f>
        <v>0</v>
      </c>
      <c r="T59" s="86">
        <f>SUMIFS('sys inv movment rpt'!$M:$M,'sys inv movment rpt'!$L:$L,$M59,'sys inv movment rpt'!$N:$N,T$1)</f>
        <v>0</v>
      </c>
      <c r="U59" s="86">
        <f>SUMIFS('sys inv movment rpt'!$M:$M,'sys inv movment rpt'!$L:$L,$M59,'sys inv movment rpt'!$N:$N,U$1)</f>
        <v>0</v>
      </c>
      <c r="V59" s="86">
        <f>SUMIFS('sys inv movment rpt'!$M:$M,'sys inv movment rpt'!$L:$L,$M59,'sys inv movment rpt'!$N:$N,V$1)</f>
        <v>0</v>
      </c>
      <c r="W59" s="86">
        <f>SUMIFS('sys inv movment rpt'!$M:$M,'sys inv movment rpt'!$L:$L,$M59,'sys inv movment rpt'!$N:$N,W$1)</f>
        <v>0</v>
      </c>
      <c r="X59" s="86">
        <f>SUMIFS('sys inv movment rpt'!$M:$M,'sys inv movment rpt'!$L:$L,$M59,'sys inv movment rpt'!$N:$N,X$1)</f>
        <v>0</v>
      </c>
      <c r="Y59" s="86">
        <f>SUMIFS('sys inv movment rpt'!$M:$M,'sys inv movment rpt'!$L:$L,$M59,'sys inv movment rpt'!$N:$N,Y$1)</f>
        <v>0</v>
      </c>
      <c r="Z59" s="86">
        <f>SUMIFS('sys inv movment rpt'!$M:$M,'sys inv movment rpt'!$L:$L,$M59,'sys inv movment rpt'!$N:$N,Z$1)</f>
        <v>0</v>
      </c>
      <c r="AA59" s="86">
        <f>SUMIFS('sys inv movment rpt'!$M:$M,'sys inv movment rpt'!$L:$L,$M59,'sys inv movment rpt'!$N:$N,AA$1)</f>
        <v>0</v>
      </c>
      <c r="AB59" s="86">
        <f>SUMIFS('sys inv movment rpt'!$M:$M,'sys inv movment rpt'!$L:$L,$M59,'sys inv movment rpt'!$N:$N,AB$1)</f>
        <v>0</v>
      </c>
      <c r="AC59" s="86">
        <f>SUMIFS('sys inv movment rpt'!$M:$M,'sys inv movment rpt'!$L:$L,$M59,'sys inv movment rpt'!$N:$N,AC$1)</f>
        <v>0</v>
      </c>
      <c r="AD59" s="86">
        <f>SUMIFS('sys inv movment rpt'!$M:$M,'sys inv movment rpt'!$L:$L,$M59,'sys inv movment rpt'!$N:$N,AD$1)</f>
        <v>0</v>
      </c>
      <c r="AE59" s="86">
        <f>SUMIFS('sys inv movment rpt'!$M:$M,'sys inv movment rpt'!$L:$L,$M59,'sys inv movment rpt'!$N:$N,AE$1)</f>
        <v>0</v>
      </c>
      <c r="AF59" s="86">
        <f>SUMIFS('sys inv movment rpt'!$M:$M,'sys inv movment rpt'!$L:$L,$M59,'sys inv movment rpt'!$N:$N,AF$1)</f>
        <v>0</v>
      </c>
      <c r="AG59" s="86">
        <f>SUMIFS('sys inv movment rpt'!$M:$M,'sys inv movment rpt'!$L:$L,$M59,'sys inv movment rpt'!$N:$N,AG$1)</f>
        <v>0</v>
      </c>
      <c r="AH59" s="86">
        <f>SUMIFS('sys inv movment rpt'!$M:$M,'sys inv movment rpt'!$L:$L,$M59,'sys inv movment rpt'!$N:$N,AH$1)</f>
        <v>0</v>
      </c>
      <c r="AI59" s="86">
        <f>SUMIFS('sys inv movment rpt'!$M:$M,'sys inv movment rpt'!$L:$L,$M59,'sys inv movment rpt'!$N:$N,AI$1)</f>
        <v>0</v>
      </c>
      <c r="AJ59" s="86">
        <f>SUMIFS('sys inv movment rpt'!$M:$M,'sys inv movment rpt'!$L:$L,$M59,'sys inv movment rpt'!$N:$N,AJ$1)</f>
        <v>96120</v>
      </c>
      <c r="AK59" s="86">
        <f>SUMIFS('sys inv movment rpt'!$M:$M,'sys inv movment rpt'!$L:$L,$M59,'sys inv movment rpt'!$N:$N,AK$1)</f>
        <v>0</v>
      </c>
      <c r="AL59" s="86">
        <f>SUMIFS('sys inv movment rpt'!$M:$M,'sys inv movment rpt'!$L:$L,$M59,'sys inv movment rpt'!$N:$N,AL$1)</f>
        <v>0</v>
      </c>
      <c r="AM59" s="86">
        <f>SUMIFS('sys inv movment rpt'!$M:$M,'sys inv movment rpt'!$L:$L,$M59,'sys inv movment rpt'!$N:$N,AM$1)</f>
        <v>0</v>
      </c>
      <c r="AN59" s="86">
        <f>SUMIFS('sys inv movment rpt'!$M:$M,'sys inv movment rpt'!$L:$L,$M59,'sys inv movment rpt'!$N:$N,AN$1)</f>
        <v>0</v>
      </c>
      <c r="AO59" s="86">
        <f>SUMIFS('sys inv movment rpt'!$M:$M,'sys inv movment rpt'!$L:$L,$M59,'sys inv movment rpt'!$N:$N,AO$1)</f>
        <v>0</v>
      </c>
      <c r="AP59" s="86">
        <f>SUMIFS('sys inv movment rpt'!$M:$M,'sys inv movment rpt'!$L:$L,$M59,'sys inv movment rpt'!$N:$N,AP$1)</f>
        <v>0</v>
      </c>
      <c r="AQ59" s="86">
        <f>SUMIFS('sys inv movment rpt'!$M:$M,'sys inv movment rpt'!$L:$L,$M59,'sys inv movment rpt'!$N:$N,AQ$1)</f>
        <v>0</v>
      </c>
      <c r="AR59" s="86">
        <f>SUMIFS('sys inv movment rpt'!$M:$M,'sys inv movment rpt'!$L:$L,$M59,'sys inv movment rpt'!$N:$N,AR$1)</f>
        <v>11160</v>
      </c>
      <c r="AS59" s="86">
        <f>SUMIFS('sys inv movment rpt'!$M:$M,'sys inv movment rpt'!$L:$L,$M59,'sys inv movment rpt'!$N:$N,AS$1)</f>
        <v>0</v>
      </c>
      <c r="AT59" s="86">
        <f>SUMIFS('sys inv movment rpt'!$M:$M,'sys inv movment rpt'!$L:$L,$M59,'sys inv movment rpt'!$N:$N,AT$1)</f>
        <v>0</v>
      </c>
      <c r="AU59" s="86">
        <f>SUMIFS('sys inv movment rpt'!$M:$M,'sys inv movment rpt'!$L:$L,$M59,'sys inv movment rpt'!$N:$N,AU$1)</f>
        <v>0</v>
      </c>
      <c r="AV59" s="86">
        <f>SUMIFS('sys inv movment rpt'!$M:$M,'sys inv movment rpt'!$L:$L,$M59,'sys inv movment rpt'!$N:$N,AV$1)</f>
        <v>0</v>
      </c>
      <c r="AW59" s="87" t="str">
        <f>IFERROR(VLOOKUP(A59,'sys-backorder details'!E:U,17,0),"-")</f>
        <v>45 Days</v>
      </c>
      <c r="AX59" s="87" t="str">
        <f>IF(K59&gt;1,VLOOKUP(A59,'settings-routing'!A:I,9,0),"")</f>
        <v/>
      </c>
    </row>
    <row r="60" ht="12.75" hidden="1" customHeight="1">
      <c r="A60" s="50" t="s">
        <v>350</v>
      </c>
      <c r="B60" s="50" t="s">
        <v>351</v>
      </c>
      <c r="C60" s="50">
        <f t="shared" si="2"/>
        <v>19440</v>
      </c>
      <c r="D60" s="80">
        <f>SUMIF('Stocks 101-111'!$J:$J,'item dashboard'!A60,'Stocks 101-111'!K:K)</f>
        <v>19440</v>
      </c>
      <c r="E60" s="80">
        <f>SUMIF('Stocks 101-111'!$J:$J,'item dashboard'!A60,'Stocks 101-111'!$L:$L)</f>
        <v>0</v>
      </c>
      <c r="F60" s="81">
        <f t="shared" si="3"/>
        <v>0</v>
      </c>
      <c r="G60" s="82">
        <f t="shared" si="4"/>
        <v>0.02857142857</v>
      </c>
      <c r="H60" s="50">
        <f>SUMIFS('sys-backorder details'!$M:$M,'sys-backorder details'!$E:$E,'item dashboard'!A60,'sys-backorder details'!$V:$V,"")</f>
        <v>0</v>
      </c>
      <c r="I60" s="83">
        <f>SUMIF('settings-routing'!$I:$I,'item dashboard'!A60,'settings-routing'!$O:$O)</f>
        <v>0</v>
      </c>
      <c r="J60" s="50">
        <f>SUMIFS('sys-backorder details'!$M:$M,'sys-backorder details'!$E:$E,'item dashboard'!A60,'sys-backorder details'!$V:$V,"Call off")</f>
        <v>19400</v>
      </c>
      <c r="K60" s="84">
        <f t="shared" si="5"/>
        <v>-19440</v>
      </c>
      <c r="L60" s="84">
        <f>SUMIF('Production Plan'!$E:$E,'item dashboard'!A60,'Production Plan'!$N:$N)</f>
        <v>0</v>
      </c>
      <c r="M60" s="85" t="str">
        <f t="shared" si="1"/>
        <v>B-200MEN-W22-200 ml White Lotion Bottle</v>
      </c>
      <c r="N60" s="86">
        <f>SUMIFS('sys inv movment rpt'!$M:$M,'sys inv movment rpt'!$L:$L,$M60,'sys inv movment rpt'!$N:$N,N$1)</f>
        <v>0</v>
      </c>
      <c r="O60" s="86">
        <f>SUMIFS('sys inv movment rpt'!$M:$M,'sys inv movment rpt'!$L:$L,$M60,'sys inv movment rpt'!$N:$N,O$1)</f>
        <v>0</v>
      </c>
      <c r="P60" s="86">
        <f>SUMIFS('sys inv movment rpt'!$M:$M,'sys inv movment rpt'!$L:$L,$M60,'sys inv movment rpt'!$N:$N,P$1)</f>
        <v>0</v>
      </c>
      <c r="Q60" s="86">
        <f>SUMIFS('sys inv movment rpt'!$M:$M,'sys inv movment rpt'!$L:$L,$M60,'sys inv movment rpt'!$N:$N,Q$1)</f>
        <v>0</v>
      </c>
      <c r="R60" s="86">
        <f>SUMIFS('sys inv movment rpt'!$M:$M,'sys inv movment rpt'!$L:$L,$M60,'sys inv movment rpt'!$N:$N,R$1)</f>
        <v>0</v>
      </c>
      <c r="S60" s="86">
        <f>SUMIFS('sys inv movment rpt'!$M:$M,'sys inv movment rpt'!$L:$L,$M60,'sys inv movment rpt'!$N:$N,S$1)</f>
        <v>0</v>
      </c>
      <c r="T60" s="86">
        <f>SUMIFS('sys inv movment rpt'!$M:$M,'sys inv movment rpt'!$L:$L,$M60,'sys inv movment rpt'!$N:$N,T$1)</f>
        <v>0</v>
      </c>
      <c r="U60" s="86">
        <f>SUMIFS('sys inv movment rpt'!$M:$M,'sys inv movment rpt'!$L:$L,$M60,'sys inv movment rpt'!$N:$N,U$1)</f>
        <v>0</v>
      </c>
      <c r="V60" s="86">
        <f>SUMIFS('sys inv movment rpt'!$M:$M,'sys inv movment rpt'!$L:$L,$M60,'sys inv movment rpt'!$N:$N,V$1)</f>
        <v>0</v>
      </c>
      <c r="W60" s="86">
        <f>SUMIFS('sys inv movment rpt'!$M:$M,'sys inv movment rpt'!$L:$L,$M60,'sys inv movment rpt'!$N:$N,W$1)</f>
        <v>0</v>
      </c>
      <c r="X60" s="86">
        <f>SUMIFS('sys inv movment rpt'!$M:$M,'sys inv movment rpt'!$L:$L,$M60,'sys inv movment rpt'!$N:$N,X$1)</f>
        <v>0</v>
      </c>
      <c r="Y60" s="86">
        <f>SUMIFS('sys inv movment rpt'!$M:$M,'sys inv movment rpt'!$L:$L,$M60,'sys inv movment rpt'!$N:$N,Y$1)</f>
        <v>0</v>
      </c>
      <c r="Z60" s="86">
        <f>SUMIFS('sys inv movment rpt'!$M:$M,'sys inv movment rpt'!$L:$L,$M60,'sys inv movment rpt'!$N:$N,Z$1)</f>
        <v>0</v>
      </c>
      <c r="AA60" s="86">
        <f>SUMIFS('sys inv movment rpt'!$M:$M,'sys inv movment rpt'!$L:$L,$M60,'sys inv movment rpt'!$N:$N,AA$1)</f>
        <v>0</v>
      </c>
      <c r="AB60" s="86">
        <f>SUMIFS('sys inv movment rpt'!$M:$M,'sys inv movment rpt'!$L:$L,$M60,'sys inv movment rpt'!$N:$N,AB$1)</f>
        <v>0</v>
      </c>
      <c r="AC60" s="86">
        <f>SUMIFS('sys inv movment rpt'!$M:$M,'sys inv movment rpt'!$L:$L,$M60,'sys inv movment rpt'!$N:$N,AC$1)</f>
        <v>0</v>
      </c>
      <c r="AD60" s="86">
        <f>SUMIFS('sys inv movment rpt'!$M:$M,'sys inv movment rpt'!$L:$L,$M60,'sys inv movment rpt'!$N:$N,AD$1)</f>
        <v>0</v>
      </c>
      <c r="AE60" s="86">
        <f>SUMIFS('sys inv movment rpt'!$M:$M,'sys inv movment rpt'!$L:$L,$M60,'sys inv movment rpt'!$N:$N,AE$1)</f>
        <v>12600</v>
      </c>
      <c r="AF60" s="86">
        <f>SUMIFS('sys inv movment rpt'!$M:$M,'sys inv movment rpt'!$L:$L,$M60,'sys inv movment rpt'!$N:$N,AF$1)</f>
        <v>0</v>
      </c>
      <c r="AG60" s="86">
        <f>SUMIFS('sys inv movment rpt'!$M:$M,'sys inv movment rpt'!$L:$L,$M60,'sys inv movment rpt'!$N:$N,AG$1)</f>
        <v>0</v>
      </c>
      <c r="AH60" s="86">
        <f>SUMIFS('sys inv movment rpt'!$M:$M,'sys inv movment rpt'!$L:$L,$M60,'sys inv movment rpt'!$N:$N,AH$1)</f>
        <v>0</v>
      </c>
      <c r="AI60" s="86">
        <f>SUMIFS('sys inv movment rpt'!$M:$M,'sys inv movment rpt'!$L:$L,$M60,'sys inv movment rpt'!$N:$N,AI$1)</f>
        <v>0</v>
      </c>
      <c r="AJ60" s="86">
        <f>SUMIFS('sys inv movment rpt'!$M:$M,'sys inv movment rpt'!$L:$L,$M60,'sys inv movment rpt'!$N:$N,AJ$1)</f>
        <v>0</v>
      </c>
      <c r="AK60" s="86">
        <f>SUMIFS('sys inv movment rpt'!$M:$M,'sys inv movment rpt'!$L:$L,$M60,'sys inv movment rpt'!$N:$N,AK$1)</f>
        <v>0</v>
      </c>
      <c r="AL60" s="86">
        <f>SUMIFS('sys inv movment rpt'!$M:$M,'sys inv movment rpt'!$L:$L,$M60,'sys inv movment rpt'!$N:$N,AL$1)</f>
        <v>0</v>
      </c>
      <c r="AM60" s="86">
        <f>SUMIFS('sys inv movment rpt'!$M:$M,'sys inv movment rpt'!$L:$L,$M60,'sys inv movment rpt'!$N:$N,AM$1)</f>
        <v>0</v>
      </c>
      <c r="AN60" s="86">
        <f>SUMIFS('sys inv movment rpt'!$M:$M,'sys inv movment rpt'!$L:$L,$M60,'sys inv movment rpt'!$N:$N,AN$1)</f>
        <v>0</v>
      </c>
      <c r="AO60" s="86">
        <f>SUMIFS('sys inv movment rpt'!$M:$M,'sys inv movment rpt'!$L:$L,$M60,'sys inv movment rpt'!$N:$N,AO$1)</f>
        <v>0</v>
      </c>
      <c r="AP60" s="86">
        <f>SUMIFS('sys inv movment rpt'!$M:$M,'sys inv movment rpt'!$L:$L,$M60,'sys inv movment rpt'!$N:$N,AP$1)</f>
        <v>0</v>
      </c>
      <c r="AQ60" s="86">
        <f>SUMIFS('sys inv movment rpt'!$M:$M,'sys inv movment rpt'!$L:$L,$M60,'sys inv movment rpt'!$N:$N,AQ$1)</f>
        <v>0</v>
      </c>
      <c r="AR60" s="86">
        <f>SUMIFS('sys inv movment rpt'!$M:$M,'sys inv movment rpt'!$L:$L,$M60,'sys inv movment rpt'!$N:$N,AR$1)</f>
        <v>0</v>
      </c>
      <c r="AS60" s="86">
        <f>SUMIFS('sys inv movment rpt'!$M:$M,'sys inv movment rpt'!$L:$L,$M60,'sys inv movment rpt'!$N:$N,AS$1)</f>
        <v>0</v>
      </c>
      <c r="AT60" s="86">
        <f>SUMIFS('sys inv movment rpt'!$M:$M,'sys inv movment rpt'!$L:$L,$M60,'sys inv movment rpt'!$N:$N,AT$1)</f>
        <v>0</v>
      </c>
      <c r="AU60" s="86">
        <f>SUMIFS('sys inv movment rpt'!$M:$M,'sys inv movment rpt'!$L:$L,$M60,'sys inv movment rpt'!$N:$N,AU$1)</f>
        <v>0</v>
      </c>
      <c r="AV60" s="86">
        <f>SUMIFS('sys inv movment rpt'!$M:$M,'sys inv movment rpt'!$L:$L,$M60,'sys inv movment rpt'!$N:$N,AV$1)</f>
        <v>0</v>
      </c>
      <c r="AW60" s="87" t="str">
        <f>IFERROR(VLOOKUP(A60,'sys-backorder details'!E:U,17,0),"-")</f>
        <v>45 Days</v>
      </c>
      <c r="AX60" s="87" t="str">
        <f>IF(K60&gt;1,VLOOKUP(A60,'settings-routing'!A:I,9,0),"")</f>
        <v/>
      </c>
    </row>
    <row r="61" ht="12.75" hidden="1" customHeight="1">
      <c r="A61" s="50" t="s">
        <v>352</v>
      </c>
      <c r="B61" s="50" t="s">
        <v>353</v>
      </c>
      <c r="C61" s="50">
        <f t="shared" si="2"/>
        <v>0</v>
      </c>
      <c r="D61" s="80">
        <f>SUMIF('Stocks 101-111'!$J:$J,'item dashboard'!A61,'Stocks 101-111'!K:K)</f>
        <v>0</v>
      </c>
      <c r="E61" s="80">
        <f>SUMIF('Stocks 101-111'!$J:$J,'item dashboard'!A61,'Stocks 101-111'!$L:$L)</f>
        <v>0</v>
      </c>
      <c r="F61" s="81">
        <f t="shared" si="3"/>
        <v>0</v>
      </c>
      <c r="G61" s="82">
        <f t="shared" si="4"/>
        <v>0</v>
      </c>
      <c r="H61" s="50">
        <f>SUMIFS('sys-backorder details'!$M:$M,'sys-backorder details'!$E:$E,'item dashboard'!A61,'sys-backorder details'!$V:$V,"")</f>
        <v>0</v>
      </c>
      <c r="I61" s="83">
        <f>SUMIF('settings-routing'!$I:$I,'item dashboard'!A61,'settings-routing'!$O:$O)</f>
        <v>0</v>
      </c>
      <c r="J61" s="50">
        <f>SUMIFS('sys-backorder details'!$M:$M,'sys-backorder details'!$E:$E,'item dashboard'!A61,'sys-backorder details'!$V:$V,"Call off")</f>
        <v>0</v>
      </c>
      <c r="K61" s="84">
        <f t="shared" si="5"/>
        <v>0</v>
      </c>
      <c r="L61" s="84">
        <f>SUMIF('Production Plan'!$E:$E,'item dashboard'!A61,'Production Plan'!$N:$N)</f>
        <v>0</v>
      </c>
      <c r="M61" s="85" t="str">
        <f t="shared" si="1"/>
        <v>B-200MH-N26-C192 200 ml Milk&amp;Honey Natural Bottle</v>
      </c>
      <c r="N61" s="86">
        <f>SUMIFS('sys inv movment rpt'!$M:$M,'sys inv movment rpt'!$L:$L,$M61,'sys inv movment rpt'!$N:$N,N$1)</f>
        <v>0</v>
      </c>
      <c r="O61" s="86">
        <f>SUMIFS('sys inv movment rpt'!$M:$M,'sys inv movment rpt'!$L:$L,$M61,'sys inv movment rpt'!$N:$N,O$1)</f>
        <v>0</v>
      </c>
      <c r="P61" s="86">
        <f>SUMIFS('sys inv movment rpt'!$M:$M,'sys inv movment rpt'!$L:$L,$M61,'sys inv movment rpt'!$N:$N,P$1)</f>
        <v>0</v>
      </c>
      <c r="Q61" s="86">
        <f>SUMIFS('sys inv movment rpt'!$M:$M,'sys inv movment rpt'!$L:$L,$M61,'sys inv movment rpt'!$N:$N,Q$1)</f>
        <v>0</v>
      </c>
      <c r="R61" s="86">
        <f>SUMIFS('sys inv movment rpt'!$M:$M,'sys inv movment rpt'!$L:$L,$M61,'sys inv movment rpt'!$N:$N,R$1)</f>
        <v>0</v>
      </c>
      <c r="S61" s="86">
        <f>SUMIFS('sys inv movment rpt'!$M:$M,'sys inv movment rpt'!$L:$L,$M61,'sys inv movment rpt'!$N:$N,S$1)</f>
        <v>0</v>
      </c>
      <c r="T61" s="86">
        <f>SUMIFS('sys inv movment rpt'!$M:$M,'sys inv movment rpt'!$L:$L,$M61,'sys inv movment rpt'!$N:$N,T$1)</f>
        <v>0</v>
      </c>
      <c r="U61" s="86">
        <f>SUMIFS('sys inv movment rpt'!$M:$M,'sys inv movment rpt'!$L:$L,$M61,'sys inv movment rpt'!$N:$N,U$1)</f>
        <v>0</v>
      </c>
      <c r="V61" s="86">
        <f>SUMIFS('sys inv movment rpt'!$M:$M,'sys inv movment rpt'!$L:$L,$M61,'sys inv movment rpt'!$N:$N,V$1)</f>
        <v>0</v>
      </c>
      <c r="W61" s="86">
        <f>SUMIFS('sys inv movment rpt'!$M:$M,'sys inv movment rpt'!$L:$L,$M61,'sys inv movment rpt'!$N:$N,W$1)</f>
        <v>0</v>
      </c>
      <c r="X61" s="86">
        <f>SUMIFS('sys inv movment rpt'!$M:$M,'sys inv movment rpt'!$L:$L,$M61,'sys inv movment rpt'!$N:$N,X$1)</f>
        <v>0</v>
      </c>
      <c r="Y61" s="86">
        <f>SUMIFS('sys inv movment rpt'!$M:$M,'sys inv movment rpt'!$L:$L,$M61,'sys inv movment rpt'!$N:$N,Y$1)</f>
        <v>0</v>
      </c>
      <c r="Z61" s="86">
        <f>SUMIFS('sys inv movment rpt'!$M:$M,'sys inv movment rpt'!$L:$L,$M61,'sys inv movment rpt'!$N:$N,Z$1)</f>
        <v>0</v>
      </c>
      <c r="AA61" s="86">
        <f>SUMIFS('sys inv movment rpt'!$M:$M,'sys inv movment rpt'!$L:$L,$M61,'sys inv movment rpt'!$N:$N,AA$1)</f>
        <v>0</v>
      </c>
      <c r="AB61" s="86">
        <f>SUMIFS('sys inv movment rpt'!$M:$M,'sys inv movment rpt'!$L:$L,$M61,'sys inv movment rpt'!$N:$N,AB$1)</f>
        <v>0</v>
      </c>
      <c r="AC61" s="86">
        <f>SUMIFS('sys inv movment rpt'!$M:$M,'sys inv movment rpt'!$L:$L,$M61,'sys inv movment rpt'!$N:$N,AC$1)</f>
        <v>0</v>
      </c>
      <c r="AD61" s="86">
        <f>SUMIFS('sys inv movment rpt'!$M:$M,'sys inv movment rpt'!$L:$L,$M61,'sys inv movment rpt'!$N:$N,AD$1)</f>
        <v>0</v>
      </c>
      <c r="AE61" s="86">
        <f>SUMIFS('sys inv movment rpt'!$M:$M,'sys inv movment rpt'!$L:$L,$M61,'sys inv movment rpt'!$N:$N,AE$1)</f>
        <v>0</v>
      </c>
      <c r="AF61" s="86">
        <f>SUMIFS('sys inv movment rpt'!$M:$M,'sys inv movment rpt'!$L:$L,$M61,'sys inv movment rpt'!$N:$N,AF$1)</f>
        <v>0</v>
      </c>
      <c r="AG61" s="86">
        <f>SUMIFS('sys inv movment rpt'!$M:$M,'sys inv movment rpt'!$L:$L,$M61,'sys inv movment rpt'!$N:$N,AG$1)</f>
        <v>0</v>
      </c>
      <c r="AH61" s="86">
        <f>SUMIFS('sys inv movment rpt'!$M:$M,'sys inv movment rpt'!$L:$L,$M61,'sys inv movment rpt'!$N:$N,AH$1)</f>
        <v>0</v>
      </c>
      <c r="AI61" s="86">
        <f>SUMIFS('sys inv movment rpt'!$M:$M,'sys inv movment rpt'!$L:$L,$M61,'sys inv movment rpt'!$N:$N,AI$1)</f>
        <v>0</v>
      </c>
      <c r="AJ61" s="86">
        <f>SUMIFS('sys inv movment rpt'!$M:$M,'sys inv movment rpt'!$L:$L,$M61,'sys inv movment rpt'!$N:$N,AJ$1)</f>
        <v>0</v>
      </c>
      <c r="AK61" s="86">
        <f>SUMIFS('sys inv movment rpt'!$M:$M,'sys inv movment rpt'!$L:$L,$M61,'sys inv movment rpt'!$N:$N,AK$1)</f>
        <v>0</v>
      </c>
      <c r="AL61" s="86">
        <f>SUMIFS('sys inv movment rpt'!$M:$M,'sys inv movment rpt'!$L:$L,$M61,'sys inv movment rpt'!$N:$N,AL$1)</f>
        <v>0</v>
      </c>
      <c r="AM61" s="86">
        <f>SUMIFS('sys inv movment rpt'!$M:$M,'sys inv movment rpt'!$L:$L,$M61,'sys inv movment rpt'!$N:$N,AM$1)</f>
        <v>0</v>
      </c>
      <c r="AN61" s="86">
        <f>SUMIFS('sys inv movment rpt'!$M:$M,'sys inv movment rpt'!$L:$L,$M61,'sys inv movment rpt'!$N:$N,AN$1)</f>
        <v>0</v>
      </c>
      <c r="AO61" s="86">
        <f>SUMIFS('sys inv movment rpt'!$M:$M,'sys inv movment rpt'!$L:$L,$M61,'sys inv movment rpt'!$N:$N,AO$1)</f>
        <v>0</v>
      </c>
      <c r="AP61" s="86">
        <f>SUMIFS('sys inv movment rpt'!$M:$M,'sys inv movment rpt'!$L:$L,$M61,'sys inv movment rpt'!$N:$N,AP$1)</f>
        <v>0</v>
      </c>
      <c r="AQ61" s="86">
        <f>SUMIFS('sys inv movment rpt'!$M:$M,'sys inv movment rpt'!$L:$L,$M61,'sys inv movment rpt'!$N:$N,AQ$1)</f>
        <v>0</v>
      </c>
      <c r="AR61" s="86">
        <f>SUMIFS('sys inv movment rpt'!$M:$M,'sys inv movment rpt'!$L:$L,$M61,'sys inv movment rpt'!$N:$N,AR$1)</f>
        <v>0</v>
      </c>
      <c r="AS61" s="86">
        <f>SUMIFS('sys inv movment rpt'!$M:$M,'sys inv movment rpt'!$L:$L,$M61,'sys inv movment rpt'!$N:$N,AS$1)</f>
        <v>0</v>
      </c>
      <c r="AT61" s="86">
        <f>SUMIFS('sys inv movment rpt'!$M:$M,'sys inv movment rpt'!$L:$L,$M61,'sys inv movment rpt'!$N:$N,AT$1)</f>
        <v>0</v>
      </c>
      <c r="AU61" s="86">
        <f>SUMIFS('sys inv movment rpt'!$M:$M,'sys inv movment rpt'!$L:$L,$M61,'sys inv movment rpt'!$N:$N,AU$1)</f>
        <v>0</v>
      </c>
      <c r="AV61" s="86">
        <f>SUMIFS('sys inv movment rpt'!$M:$M,'sys inv movment rpt'!$L:$L,$M61,'sys inv movment rpt'!$N:$N,AV$1)</f>
        <v>0</v>
      </c>
      <c r="AW61" s="87" t="str">
        <f>IFERROR(VLOOKUP(A61,'sys-backorder details'!E:U,17,0),"-")</f>
        <v>-</v>
      </c>
      <c r="AX61" s="87" t="str">
        <f>IF(K61&gt;1,VLOOKUP(A61,'settings-routing'!A:I,9,0),"")</f>
        <v/>
      </c>
    </row>
    <row r="62" ht="12.75" hidden="1" customHeight="1">
      <c r="A62" s="50" t="s">
        <v>354</v>
      </c>
      <c r="B62" s="50" t="s">
        <v>355</v>
      </c>
      <c r="C62" s="50">
        <f t="shared" si="2"/>
        <v>0</v>
      </c>
      <c r="D62" s="80">
        <f>SUMIF('Stocks 101-111'!$J:$J,'item dashboard'!A62,'Stocks 101-111'!K:K)</f>
        <v>0</v>
      </c>
      <c r="E62" s="80">
        <f>SUMIF('Stocks 101-111'!$J:$J,'item dashboard'!A62,'Stocks 101-111'!$L:$L)</f>
        <v>0</v>
      </c>
      <c r="F62" s="81">
        <f t="shared" si="3"/>
        <v>0</v>
      </c>
      <c r="G62" s="82">
        <f t="shared" si="4"/>
        <v>0</v>
      </c>
      <c r="H62" s="50">
        <f>SUMIFS('sys-backorder details'!$M:$M,'sys-backorder details'!$E:$E,'item dashboard'!A62,'sys-backorder details'!$V:$V,"")</f>
        <v>0</v>
      </c>
      <c r="I62" s="83">
        <f>SUMIF('settings-routing'!$I:$I,'item dashboard'!A62,'settings-routing'!$O:$O)</f>
        <v>0</v>
      </c>
      <c r="J62" s="50">
        <f>SUMIFS('sys-backorder details'!$M:$M,'sys-backorder details'!$E:$E,'item dashboard'!A62,'sys-backorder details'!$V:$V,"Call off")</f>
        <v>0</v>
      </c>
      <c r="K62" s="84">
        <f t="shared" si="5"/>
        <v>0</v>
      </c>
      <c r="L62" s="84">
        <f>SUMIF('Production Plan'!$E:$E,'item dashboard'!A62,'Production Plan'!$N:$N)</f>
        <v>0</v>
      </c>
      <c r="M62" s="85" t="str">
        <f t="shared" si="1"/>
        <v>B-200MOV-LY22-200 ml Movit Light Yellow Lotion Bottle</v>
      </c>
      <c r="N62" s="86">
        <f>SUMIFS('sys inv movment rpt'!$M:$M,'sys inv movment rpt'!$L:$L,$M62,'sys inv movment rpt'!$N:$N,N$1)</f>
        <v>0</v>
      </c>
      <c r="O62" s="86">
        <f>SUMIFS('sys inv movment rpt'!$M:$M,'sys inv movment rpt'!$L:$L,$M62,'sys inv movment rpt'!$N:$N,O$1)</f>
        <v>0</v>
      </c>
      <c r="P62" s="86">
        <f>SUMIFS('sys inv movment rpt'!$M:$M,'sys inv movment rpt'!$L:$L,$M62,'sys inv movment rpt'!$N:$N,P$1)</f>
        <v>0</v>
      </c>
      <c r="Q62" s="86">
        <f>SUMIFS('sys inv movment rpt'!$M:$M,'sys inv movment rpt'!$L:$L,$M62,'sys inv movment rpt'!$N:$N,Q$1)</f>
        <v>0</v>
      </c>
      <c r="R62" s="86">
        <f>SUMIFS('sys inv movment rpt'!$M:$M,'sys inv movment rpt'!$L:$L,$M62,'sys inv movment rpt'!$N:$N,R$1)</f>
        <v>0</v>
      </c>
      <c r="S62" s="86">
        <f>SUMIFS('sys inv movment rpt'!$M:$M,'sys inv movment rpt'!$L:$L,$M62,'sys inv movment rpt'!$N:$N,S$1)</f>
        <v>0</v>
      </c>
      <c r="T62" s="86">
        <f>SUMIFS('sys inv movment rpt'!$M:$M,'sys inv movment rpt'!$L:$L,$M62,'sys inv movment rpt'!$N:$N,T$1)</f>
        <v>0</v>
      </c>
      <c r="U62" s="86">
        <f>SUMIFS('sys inv movment rpt'!$M:$M,'sys inv movment rpt'!$L:$L,$M62,'sys inv movment rpt'!$N:$N,U$1)</f>
        <v>0</v>
      </c>
      <c r="V62" s="86">
        <f>SUMIFS('sys inv movment rpt'!$M:$M,'sys inv movment rpt'!$L:$L,$M62,'sys inv movment rpt'!$N:$N,V$1)</f>
        <v>0</v>
      </c>
      <c r="W62" s="86">
        <f>SUMIFS('sys inv movment rpt'!$M:$M,'sys inv movment rpt'!$L:$L,$M62,'sys inv movment rpt'!$N:$N,W$1)</f>
        <v>0</v>
      </c>
      <c r="X62" s="86">
        <f>SUMIFS('sys inv movment rpt'!$M:$M,'sys inv movment rpt'!$L:$L,$M62,'sys inv movment rpt'!$N:$N,X$1)</f>
        <v>0</v>
      </c>
      <c r="Y62" s="86">
        <f>SUMIFS('sys inv movment rpt'!$M:$M,'sys inv movment rpt'!$L:$L,$M62,'sys inv movment rpt'!$N:$N,Y$1)</f>
        <v>0</v>
      </c>
      <c r="Z62" s="86">
        <f>SUMIFS('sys inv movment rpt'!$M:$M,'sys inv movment rpt'!$L:$L,$M62,'sys inv movment rpt'!$N:$N,Z$1)</f>
        <v>0</v>
      </c>
      <c r="AA62" s="86">
        <f>SUMIFS('sys inv movment rpt'!$M:$M,'sys inv movment rpt'!$L:$L,$M62,'sys inv movment rpt'!$N:$N,AA$1)</f>
        <v>0</v>
      </c>
      <c r="AB62" s="86">
        <f>SUMIFS('sys inv movment rpt'!$M:$M,'sys inv movment rpt'!$L:$L,$M62,'sys inv movment rpt'!$N:$N,AB$1)</f>
        <v>0</v>
      </c>
      <c r="AC62" s="86">
        <f>SUMIFS('sys inv movment rpt'!$M:$M,'sys inv movment rpt'!$L:$L,$M62,'sys inv movment rpt'!$N:$N,AC$1)</f>
        <v>0</v>
      </c>
      <c r="AD62" s="86">
        <f>SUMIFS('sys inv movment rpt'!$M:$M,'sys inv movment rpt'!$L:$L,$M62,'sys inv movment rpt'!$N:$N,AD$1)</f>
        <v>0</v>
      </c>
      <c r="AE62" s="86">
        <f>SUMIFS('sys inv movment rpt'!$M:$M,'sys inv movment rpt'!$L:$L,$M62,'sys inv movment rpt'!$N:$N,AE$1)</f>
        <v>0</v>
      </c>
      <c r="AF62" s="86">
        <f>SUMIFS('sys inv movment rpt'!$M:$M,'sys inv movment rpt'!$L:$L,$M62,'sys inv movment rpt'!$N:$N,AF$1)</f>
        <v>0</v>
      </c>
      <c r="AG62" s="86">
        <f>SUMIFS('sys inv movment rpt'!$M:$M,'sys inv movment rpt'!$L:$L,$M62,'sys inv movment rpt'!$N:$N,AG$1)</f>
        <v>0</v>
      </c>
      <c r="AH62" s="86">
        <f>SUMIFS('sys inv movment rpt'!$M:$M,'sys inv movment rpt'!$L:$L,$M62,'sys inv movment rpt'!$N:$N,AH$1)</f>
        <v>0</v>
      </c>
      <c r="AI62" s="86">
        <f>SUMIFS('sys inv movment rpt'!$M:$M,'sys inv movment rpt'!$L:$L,$M62,'sys inv movment rpt'!$N:$N,AI$1)</f>
        <v>0</v>
      </c>
      <c r="AJ62" s="86">
        <f>SUMIFS('sys inv movment rpt'!$M:$M,'sys inv movment rpt'!$L:$L,$M62,'sys inv movment rpt'!$N:$N,AJ$1)</f>
        <v>0</v>
      </c>
      <c r="AK62" s="86">
        <f>SUMIFS('sys inv movment rpt'!$M:$M,'sys inv movment rpt'!$L:$L,$M62,'sys inv movment rpt'!$N:$N,AK$1)</f>
        <v>0</v>
      </c>
      <c r="AL62" s="86">
        <f>SUMIFS('sys inv movment rpt'!$M:$M,'sys inv movment rpt'!$L:$L,$M62,'sys inv movment rpt'!$N:$N,AL$1)</f>
        <v>0</v>
      </c>
      <c r="AM62" s="86">
        <f>SUMIFS('sys inv movment rpt'!$M:$M,'sys inv movment rpt'!$L:$L,$M62,'sys inv movment rpt'!$N:$N,AM$1)</f>
        <v>0</v>
      </c>
      <c r="AN62" s="86">
        <f>SUMIFS('sys inv movment rpt'!$M:$M,'sys inv movment rpt'!$L:$L,$M62,'sys inv movment rpt'!$N:$N,AN$1)</f>
        <v>0</v>
      </c>
      <c r="AO62" s="86">
        <f>SUMIFS('sys inv movment rpt'!$M:$M,'sys inv movment rpt'!$L:$L,$M62,'sys inv movment rpt'!$N:$N,AO$1)</f>
        <v>0</v>
      </c>
      <c r="AP62" s="86">
        <f>SUMIFS('sys inv movment rpt'!$M:$M,'sys inv movment rpt'!$L:$L,$M62,'sys inv movment rpt'!$N:$N,AP$1)</f>
        <v>0</v>
      </c>
      <c r="AQ62" s="86">
        <f>SUMIFS('sys inv movment rpt'!$M:$M,'sys inv movment rpt'!$L:$L,$M62,'sys inv movment rpt'!$N:$N,AQ$1)</f>
        <v>0</v>
      </c>
      <c r="AR62" s="86">
        <f>SUMIFS('sys inv movment rpt'!$M:$M,'sys inv movment rpt'!$L:$L,$M62,'sys inv movment rpt'!$N:$N,AR$1)</f>
        <v>0</v>
      </c>
      <c r="AS62" s="86">
        <f>SUMIFS('sys inv movment rpt'!$M:$M,'sys inv movment rpt'!$L:$L,$M62,'sys inv movment rpt'!$N:$N,AS$1)</f>
        <v>0</v>
      </c>
      <c r="AT62" s="86">
        <f>SUMIFS('sys inv movment rpt'!$M:$M,'sys inv movment rpt'!$L:$L,$M62,'sys inv movment rpt'!$N:$N,AT$1)</f>
        <v>0</v>
      </c>
      <c r="AU62" s="86">
        <f>SUMIFS('sys inv movment rpt'!$M:$M,'sys inv movment rpt'!$L:$L,$M62,'sys inv movment rpt'!$N:$N,AU$1)</f>
        <v>0</v>
      </c>
      <c r="AV62" s="86">
        <f>SUMIFS('sys inv movment rpt'!$M:$M,'sys inv movment rpt'!$L:$L,$M62,'sys inv movment rpt'!$N:$N,AV$1)</f>
        <v>0</v>
      </c>
      <c r="AW62" s="87" t="str">
        <f>IFERROR(VLOOKUP(A62,'sys-backorder details'!E:U,17,0),"-")</f>
        <v>-</v>
      </c>
      <c r="AX62" s="87" t="str">
        <f>IF(K62&gt;1,VLOOKUP(A62,'settings-routing'!A:I,9,0),"")</f>
        <v/>
      </c>
    </row>
    <row r="63" ht="12.75" hidden="1" customHeight="1">
      <c r="A63" s="50" t="s">
        <v>356</v>
      </c>
      <c r="B63" s="50" t="s">
        <v>357</v>
      </c>
      <c r="C63" s="50">
        <f t="shared" si="2"/>
        <v>24300</v>
      </c>
      <c r="D63" s="80">
        <f>SUMIF('Stocks 101-111'!$J:$J,'item dashboard'!A63,'Stocks 101-111'!K:K)</f>
        <v>24300</v>
      </c>
      <c r="E63" s="80">
        <f>SUMIF('Stocks 101-111'!$J:$J,'item dashboard'!A63,'Stocks 101-111'!$L:$L)</f>
        <v>0</v>
      </c>
      <c r="F63" s="81">
        <f t="shared" si="3"/>
        <v>0</v>
      </c>
      <c r="G63" s="82">
        <f t="shared" si="4"/>
        <v>0.1142857143</v>
      </c>
      <c r="H63" s="50">
        <f>SUMIFS('sys-backorder details'!$M:$M,'sys-backorder details'!$E:$E,'item dashboard'!A63,'sys-backorder details'!$V:$V,"")</f>
        <v>0</v>
      </c>
      <c r="I63" s="83">
        <f>SUMIF('settings-routing'!$I:$I,'item dashboard'!A63,'settings-routing'!$O:$O)</f>
        <v>0</v>
      </c>
      <c r="J63" s="50">
        <f>SUMIFS('sys-backorder details'!$M:$M,'sys-backorder details'!$E:$E,'item dashboard'!A63,'sys-backorder details'!$V:$V,"Call off")</f>
        <v>166700</v>
      </c>
      <c r="K63" s="84">
        <f t="shared" si="5"/>
        <v>-24300</v>
      </c>
      <c r="L63" s="84">
        <f>SUMIF('Production Plan'!$E:$E,'item dashboard'!A63,'Production Plan'!$N:$N)</f>
        <v>0</v>
      </c>
      <c r="M63" s="85" t="str">
        <f t="shared" si="1"/>
        <v>B-200NIV-DBL22-200 ml Nivea Men Lotion Dark Blue Bottle</v>
      </c>
      <c r="N63" s="86">
        <f>SUMIFS('sys inv movment rpt'!$M:$M,'sys inv movment rpt'!$L:$L,$M63,'sys inv movment rpt'!$N:$N,N$1)</f>
        <v>78300</v>
      </c>
      <c r="O63" s="86">
        <f>SUMIFS('sys inv movment rpt'!$M:$M,'sys inv movment rpt'!$L:$L,$M63,'sys inv movment rpt'!$N:$N,O$1)</f>
        <v>0</v>
      </c>
      <c r="P63" s="86">
        <f>SUMIFS('sys inv movment rpt'!$M:$M,'sys inv movment rpt'!$L:$L,$M63,'sys inv movment rpt'!$N:$N,P$1)</f>
        <v>0</v>
      </c>
      <c r="Q63" s="86">
        <f>SUMIFS('sys inv movment rpt'!$M:$M,'sys inv movment rpt'!$L:$L,$M63,'sys inv movment rpt'!$N:$N,Q$1)</f>
        <v>0</v>
      </c>
      <c r="R63" s="86">
        <f>SUMIFS('sys inv movment rpt'!$M:$M,'sys inv movment rpt'!$L:$L,$M63,'sys inv movment rpt'!$N:$N,R$1)</f>
        <v>0</v>
      </c>
      <c r="S63" s="86">
        <f>SUMIFS('sys inv movment rpt'!$M:$M,'sys inv movment rpt'!$L:$L,$M63,'sys inv movment rpt'!$N:$N,S$1)</f>
        <v>0</v>
      </c>
      <c r="T63" s="86">
        <f>SUMIFS('sys inv movment rpt'!$M:$M,'sys inv movment rpt'!$L:$L,$M63,'sys inv movment rpt'!$N:$N,T$1)</f>
        <v>0</v>
      </c>
      <c r="U63" s="86">
        <f>SUMIFS('sys inv movment rpt'!$M:$M,'sys inv movment rpt'!$L:$L,$M63,'sys inv movment rpt'!$N:$N,U$1)</f>
        <v>0</v>
      </c>
      <c r="V63" s="86">
        <f>SUMIFS('sys inv movment rpt'!$M:$M,'sys inv movment rpt'!$L:$L,$M63,'sys inv movment rpt'!$N:$N,V$1)</f>
        <v>0</v>
      </c>
      <c r="W63" s="86">
        <f>SUMIFS('sys inv movment rpt'!$M:$M,'sys inv movment rpt'!$L:$L,$M63,'sys inv movment rpt'!$N:$N,W$1)</f>
        <v>0</v>
      </c>
      <c r="X63" s="86">
        <f>SUMIFS('sys inv movment rpt'!$M:$M,'sys inv movment rpt'!$L:$L,$M63,'sys inv movment rpt'!$N:$N,X$1)</f>
        <v>0</v>
      </c>
      <c r="Y63" s="86">
        <f>SUMIFS('sys inv movment rpt'!$M:$M,'sys inv movment rpt'!$L:$L,$M63,'sys inv movment rpt'!$N:$N,Y$1)</f>
        <v>0</v>
      </c>
      <c r="Z63" s="86">
        <f>SUMIFS('sys inv movment rpt'!$M:$M,'sys inv movment rpt'!$L:$L,$M63,'sys inv movment rpt'!$N:$N,Z$1)</f>
        <v>0</v>
      </c>
      <c r="AA63" s="86">
        <f>SUMIFS('sys inv movment rpt'!$M:$M,'sys inv movment rpt'!$L:$L,$M63,'sys inv movment rpt'!$N:$N,AA$1)</f>
        <v>9000</v>
      </c>
      <c r="AB63" s="86">
        <f>SUMIFS('sys inv movment rpt'!$M:$M,'sys inv movment rpt'!$L:$L,$M63,'sys inv movment rpt'!$N:$N,AB$1)</f>
        <v>0</v>
      </c>
      <c r="AC63" s="86">
        <f>SUMIFS('sys inv movment rpt'!$M:$M,'sys inv movment rpt'!$L:$L,$M63,'sys inv movment rpt'!$N:$N,AC$1)</f>
        <v>0</v>
      </c>
      <c r="AD63" s="86">
        <f>SUMIFS('sys inv movment rpt'!$M:$M,'sys inv movment rpt'!$L:$L,$M63,'sys inv movment rpt'!$N:$N,AD$1)</f>
        <v>0</v>
      </c>
      <c r="AE63" s="86">
        <f>SUMIFS('sys inv movment rpt'!$M:$M,'sys inv movment rpt'!$L:$L,$M63,'sys inv movment rpt'!$N:$N,AE$1)</f>
        <v>0</v>
      </c>
      <c r="AF63" s="86">
        <f>SUMIFS('sys inv movment rpt'!$M:$M,'sys inv movment rpt'!$L:$L,$M63,'sys inv movment rpt'!$N:$N,AF$1)</f>
        <v>0</v>
      </c>
      <c r="AG63" s="86">
        <f>SUMIFS('sys inv movment rpt'!$M:$M,'sys inv movment rpt'!$L:$L,$M63,'sys inv movment rpt'!$N:$N,AG$1)</f>
        <v>0</v>
      </c>
      <c r="AH63" s="86">
        <f>SUMIFS('sys inv movment rpt'!$M:$M,'sys inv movment rpt'!$L:$L,$M63,'sys inv movment rpt'!$N:$N,AH$1)</f>
        <v>0</v>
      </c>
      <c r="AI63" s="86">
        <f>SUMIFS('sys inv movment rpt'!$M:$M,'sys inv movment rpt'!$L:$L,$M63,'sys inv movment rpt'!$N:$N,AI$1)</f>
        <v>0</v>
      </c>
      <c r="AJ63" s="86">
        <f>SUMIFS('sys inv movment rpt'!$M:$M,'sys inv movment rpt'!$L:$L,$M63,'sys inv movment rpt'!$N:$N,AJ$1)</f>
        <v>7200</v>
      </c>
      <c r="AK63" s="86">
        <f>SUMIFS('sys inv movment rpt'!$M:$M,'sys inv movment rpt'!$L:$L,$M63,'sys inv movment rpt'!$N:$N,AK$1)</f>
        <v>0</v>
      </c>
      <c r="AL63" s="86">
        <f>SUMIFS('sys inv movment rpt'!$M:$M,'sys inv movment rpt'!$L:$L,$M63,'sys inv movment rpt'!$N:$N,AL$1)</f>
        <v>0</v>
      </c>
      <c r="AM63" s="86">
        <f>SUMIFS('sys inv movment rpt'!$M:$M,'sys inv movment rpt'!$L:$L,$M63,'sys inv movment rpt'!$N:$N,AM$1)</f>
        <v>0</v>
      </c>
      <c r="AN63" s="86">
        <f>SUMIFS('sys inv movment rpt'!$M:$M,'sys inv movment rpt'!$L:$L,$M63,'sys inv movment rpt'!$N:$N,AN$1)</f>
        <v>6000</v>
      </c>
      <c r="AO63" s="86">
        <f>SUMIFS('sys inv movment rpt'!$M:$M,'sys inv movment rpt'!$L:$L,$M63,'sys inv movment rpt'!$N:$N,AO$1)</f>
        <v>0</v>
      </c>
      <c r="AP63" s="86">
        <f>SUMIFS('sys inv movment rpt'!$M:$M,'sys inv movment rpt'!$L:$L,$M63,'sys inv movment rpt'!$N:$N,AP$1)</f>
        <v>0</v>
      </c>
      <c r="AQ63" s="86">
        <f>SUMIFS('sys inv movment rpt'!$M:$M,'sys inv movment rpt'!$L:$L,$M63,'sys inv movment rpt'!$N:$N,AQ$1)</f>
        <v>0</v>
      </c>
      <c r="AR63" s="86">
        <f>SUMIFS('sys inv movment rpt'!$M:$M,'sys inv movment rpt'!$L:$L,$M63,'sys inv movment rpt'!$N:$N,AR$1)</f>
        <v>0</v>
      </c>
      <c r="AS63" s="86">
        <f>SUMIFS('sys inv movment rpt'!$M:$M,'sys inv movment rpt'!$L:$L,$M63,'sys inv movment rpt'!$N:$N,AS$1)</f>
        <v>0</v>
      </c>
      <c r="AT63" s="86">
        <f>SUMIFS('sys inv movment rpt'!$M:$M,'sys inv movment rpt'!$L:$L,$M63,'sys inv movment rpt'!$N:$N,AT$1)</f>
        <v>0</v>
      </c>
      <c r="AU63" s="86">
        <f>SUMIFS('sys inv movment rpt'!$M:$M,'sys inv movment rpt'!$L:$L,$M63,'sys inv movment rpt'!$N:$N,AU$1)</f>
        <v>0</v>
      </c>
      <c r="AV63" s="86">
        <f>SUMIFS('sys inv movment rpt'!$M:$M,'sys inv movment rpt'!$L:$L,$M63,'sys inv movment rpt'!$N:$N,AV$1)</f>
        <v>0</v>
      </c>
      <c r="AW63" s="87" t="str">
        <f>IFERROR(VLOOKUP(A63,'sys-backorder details'!E:U,17,0),"-")</f>
        <v>30 Days</v>
      </c>
      <c r="AX63" s="87" t="str">
        <f>IF(K63&gt;1,VLOOKUP(A63,'settings-routing'!A:I,9,0),"")</f>
        <v/>
      </c>
    </row>
    <row r="64" ht="12.75" hidden="1" customHeight="1">
      <c r="A64" s="28" t="s">
        <v>358</v>
      </c>
      <c r="B64" s="28" t="s">
        <v>359</v>
      </c>
      <c r="C64" s="50">
        <f t="shared" si="2"/>
        <v>0</v>
      </c>
      <c r="D64" s="80">
        <f>SUMIF('Stocks 101-111'!$J:$J,'item dashboard'!A64,'Stocks 101-111'!K:K)</f>
        <v>0</v>
      </c>
      <c r="E64" s="80">
        <f>SUMIF('Stocks 101-111'!$J:$J,'item dashboard'!A64,'Stocks 101-111'!$L:$L)</f>
        <v>0</v>
      </c>
      <c r="F64" s="81">
        <f t="shared" si="3"/>
        <v>0</v>
      </c>
      <c r="G64" s="82">
        <f t="shared" si="4"/>
        <v>0</v>
      </c>
      <c r="H64" s="50">
        <f>SUMIFS('sys-backorder details'!$M:$M,'sys-backorder details'!$E:$E,'item dashboard'!A64,'sys-backorder details'!$V:$V,"")</f>
        <v>0</v>
      </c>
      <c r="I64" s="83">
        <f>SUMIF('settings-routing'!$I:$I,'item dashboard'!A64,'settings-routing'!$O:$O)</f>
        <v>0</v>
      </c>
      <c r="J64" s="50">
        <f>SUMIFS('sys-backorder details'!$M:$M,'sys-backorder details'!$E:$E,'item dashboard'!A64,'sys-backorder details'!$V:$V,"Call off")</f>
        <v>0</v>
      </c>
      <c r="K64" s="84">
        <f t="shared" si="5"/>
        <v>0</v>
      </c>
      <c r="L64" s="84">
        <f>SUMIF('Production Plan'!$E:$E,'item dashboard'!A64,'Production Plan'!$N:$N)</f>
        <v>0</v>
      </c>
      <c r="M64" s="85" t="str">
        <f t="shared" si="1"/>
        <v>B-200POWER BOY-BL20-200 ml Blue Poweboy Bottle</v>
      </c>
      <c r="N64" s="86">
        <f>SUMIFS('sys inv movment rpt'!$M:$M,'sys inv movment rpt'!$L:$L,$M64,'sys inv movment rpt'!$N:$N,N$1)</f>
        <v>0</v>
      </c>
      <c r="O64" s="86">
        <f>SUMIFS('sys inv movment rpt'!$M:$M,'sys inv movment rpt'!$L:$L,$M64,'sys inv movment rpt'!$N:$N,O$1)</f>
        <v>0</v>
      </c>
      <c r="P64" s="86">
        <f>SUMIFS('sys inv movment rpt'!$M:$M,'sys inv movment rpt'!$L:$L,$M64,'sys inv movment rpt'!$N:$N,P$1)</f>
        <v>0</v>
      </c>
      <c r="Q64" s="86">
        <f>SUMIFS('sys inv movment rpt'!$M:$M,'sys inv movment rpt'!$L:$L,$M64,'sys inv movment rpt'!$N:$N,Q$1)</f>
        <v>0</v>
      </c>
      <c r="R64" s="86">
        <f>SUMIFS('sys inv movment rpt'!$M:$M,'sys inv movment rpt'!$L:$L,$M64,'sys inv movment rpt'!$N:$N,R$1)</f>
        <v>0</v>
      </c>
      <c r="S64" s="86">
        <f>SUMIFS('sys inv movment rpt'!$M:$M,'sys inv movment rpt'!$L:$L,$M64,'sys inv movment rpt'!$N:$N,S$1)</f>
        <v>0</v>
      </c>
      <c r="T64" s="86">
        <f>SUMIFS('sys inv movment rpt'!$M:$M,'sys inv movment rpt'!$L:$L,$M64,'sys inv movment rpt'!$N:$N,T$1)</f>
        <v>0</v>
      </c>
      <c r="U64" s="86">
        <f>SUMIFS('sys inv movment rpt'!$M:$M,'sys inv movment rpt'!$L:$L,$M64,'sys inv movment rpt'!$N:$N,U$1)</f>
        <v>0</v>
      </c>
      <c r="V64" s="86">
        <f>SUMIFS('sys inv movment rpt'!$M:$M,'sys inv movment rpt'!$L:$L,$M64,'sys inv movment rpt'!$N:$N,V$1)</f>
        <v>0</v>
      </c>
      <c r="W64" s="86">
        <f>SUMIFS('sys inv movment rpt'!$M:$M,'sys inv movment rpt'!$L:$L,$M64,'sys inv movment rpt'!$N:$N,W$1)</f>
        <v>0</v>
      </c>
      <c r="X64" s="86">
        <f>SUMIFS('sys inv movment rpt'!$M:$M,'sys inv movment rpt'!$L:$L,$M64,'sys inv movment rpt'!$N:$N,X$1)</f>
        <v>0</v>
      </c>
      <c r="Y64" s="86">
        <f>SUMIFS('sys inv movment rpt'!$M:$M,'sys inv movment rpt'!$L:$L,$M64,'sys inv movment rpt'!$N:$N,Y$1)</f>
        <v>0</v>
      </c>
      <c r="Z64" s="86">
        <f>SUMIFS('sys inv movment rpt'!$M:$M,'sys inv movment rpt'!$L:$L,$M64,'sys inv movment rpt'!$N:$N,Z$1)</f>
        <v>0</v>
      </c>
      <c r="AA64" s="86">
        <f>SUMIFS('sys inv movment rpt'!$M:$M,'sys inv movment rpt'!$L:$L,$M64,'sys inv movment rpt'!$N:$N,AA$1)</f>
        <v>0</v>
      </c>
      <c r="AB64" s="86">
        <f>SUMIFS('sys inv movment rpt'!$M:$M,'sys inv movment rpt'!$L:$L,$M64,'sys inv movment rpt'!$N:$N,AB$1)</f>
        <v>0</v>
      </c>
      <c r="AC64" s="86">
        <f>SUMIFS('sys inv movment rpt'!$M:$M,'sys inv movment rpt'!$L:$L,$M64,'sys inv movment rpt'!$N:$N,AC$1)</f>
        <v>0</v>
      </c>
      <c r="AD64" s="86">
        <f>SUMIFS('sys inv movment rpt'!$M:$M,'sys inv movment rpt'!$L:$L,$M64,'sys inv movment rpt'!$N:$N,AD$1)</f>
        <v>0</v>
      </c>
      <c r="AE64" s="86">
        <f>SUMIFS('sys inv movment rpt'!$M:$M,'sys inv movment rpt'!$L:$L,$M64,'sys inv movment rpt'!$N:$N,AE$1)</f>
        <v>0</v>
      </c>
      <c r="AF64" s="86">
        <f>SUMIFS('sys inv movment rpt'!$M:$M,'sys inv movment rpt'!$L:$L,$M64,'sys inv movment rpt'!$N:$N,AF$1)</f>
        <v>0</v>
      </c>
      <c r="AG64" s="86">
        <f>SUMIFS('sys inv movment rpt'!$M:$M,'sys inv movment rpt'!$L:$L,$M64,'sys inv movment rpt'!$N:$N,AG$1)</f>
        <v>0</v>
      </c>
      <c r="AH64" s="86">
        <f>SUMIFS('sys inv movment rpt'!$M:$M,'sys inv movment rpt'!$L:$L,$M64,'sys inv movment rpt'!$N:$N,AH$1)</f>
        <v>0</v>
      </c>
      <c r="AI64" s="86">
        <f>SUMIFS('sys inv movment rpt'!$M:$M,'sys inv movment rpt'!$L:$L,$M64,'sys inv movment rpt'!$N:$N,AI$1)</f>
        <v>0</v>
      </c>
      <c r="AJ64" s="86">
        <f>SUMIFS('sys inv movment rpt'!$M:$M,'sys inv movment rpt'!$L:$L,$M64,'sys inv movment rpt'!$N:$N,AJ$1)</f>
        <v>0</v>
      </c>
      <c r="AK64" s="86">
        <f>SUMIFS('sys inv movment rpt'!$M:$M,'sys inv movment rpt'!$L:$L,$M64,'sys inv movment rpt'!$N:$N,AK$1)</f>
        <v>0</v>
      </c>
      <c r="AL64" s="86">
        <f>SUMIFS('sys inv movment rpt'!$M:$M,'sys inv movment rpt'!$L:$L,$M64,'sys inv movment rpt'!$N:$N,AL$1)</f>
        <v>0</v>
      </c>
      <c r="AM64" s="86">
        <f>SUMIFS('sys inv movment rpt'!$M:$M,'sys inv movment rpt'!$L:$L,$M64,'sys inv movment rpt'!$N:$N,AM$1)</f>
        <v>0</v>
      </c>
      <c r="AN64" s="86">
        <f>SUMIFS('sys inv movment rpt'!$M:$M,'sys inv movment rpt'!$L:$L,$M64,'sys inv movment rpt'!$N:$N,AN$1)</f>
        <v>0</v>
      </c>
      <c r="AO64" s="86">
        <f>SUMIFS('sys inv movment rpt'!$M:$M,'sys inv movment rpt'!$L:$L,$M64,'sys inv movment rpt'!$N:$N,AO$1)</f>
        <v>0</v>
      </c>
      <c r="AP64" s="86">
        <f>SUMIFS('sys inv movment rpt'!$M:$M,'sys inv movment rpt'!$L:$L,$M64,'sys inv movment rpt'!$N:$N,AP$1)</f>
        <v>0</v>
      </c>
      <c r="AQ64" s="86">
        <f>SUMIFS('sys inv movment rpt'!$M:$M,'sys inv movment rpt'!$L:$L,$M64,'sys inv movment rpt'!$N:$N,AQ$1)</f>
        <v>0</v>
      </c>
      <c r="AR64" s="86">
        <f>SUMIFS('sys inv movment rpt'!$M:$M,'sys inv movment rpt'!$L:$L,$M64,'sys inv movment rpt'!$N:$N,AR$1)</f>
        <v>0</v>
      </c>
      <c r="AS64" s="86">
        <f>SUMIFS('sys inv movment rpt'!$M:$M,'sys inv movment rpt'!$L:$L,$M64,'sys inv movment rpt'!$N:$N,AS$1)</f>
        <v>0</v>
      </c>
      <c r="AT64" s="86">
        <f>SUMIFS('sys inv movment rpt'!$M:$M,'sys inv movment rpt'!$L:$L,$M64,'sys inv movment rpt'!$N:$N,AT$1)</f>
        <v>0</v>
      </c>
      <c r="AU64" s="86">
        <f>SUMIFS('sys inv movment rpt'!$M:$M,'sys inv movment rpt'!$L:$L,$M64,'sys inv movment rpt'!$N:$N,AU$1)</f>
        <v>0</v>
      </c>
      <c r="AV64" s="86">
        <f>SUMIFS('sys inv movment rpt'!$M:$M,'sys inv movment rpt'!$L:$L,$M64,'sys inv movment rpt'!$N:$N,AV$1)</f>
        <v>0</v>
      </c>
      <c r="AW64" s="87" t="str">
        <f>IFERROR(VLOOKUP(A64,'sys-backorder details'!E:U,17,0),"-")</f>
        <v>-</v>
      </c>
      <c r="AX64" s="87" t="str">
        <f>IF(K64&gt;1,VLOOKUP(A64,'settings-routing'!A:I,9,0),"")</f>
        <v/>
      </c>
    </row>
    <row r="65" ht="12.75" hidden="1" customHeight="1">
      <c r="A65" s="28" t="s">
        <v>360</v>
      </c>
      <c r="B65" s="28" t="s">
        <v>361</v>
      </c>
      <c r="C65" s="50">
        <f t="shared" si="2"/>
        <v>2100</v>
      </c>
      <c r="D65" s="80">
        <f>SUMIF('Stocks 101-111'!$J:$J,'item dashboard'!A65,'Stocks 101-111'!K:K)</f>
        <v>2100</v>
      </c>
      <c r="E65" s="80">
        <f>SUMIF('Stocks 101-111'!$J:$J,'item dashboard'!A65,'Stocks 101-111'!$L:$L)</f>
        <v>0</v>
      </c>
      <c r="F65" s="81">
        <f t="shared" si="3"/>
        <v>0</v>
      </c>
      <c r="G65" s="82">
        <f t="shared" si="4"/>
        <v>0.05714285714</v>
      </c>
      <c r="H65" s="50">
        <f>SUMIFS('sys-backorder details'!$M:$M,'sys-backorder details'!$E:$E,'item dashboard'!A65,'sys-backorder details'!$V:$V,"")</f>
        <v>0</v>
      </c>
      <c r="I65" s="83">
        <f>SUMIF('settings-routing'!$I:$I,'item dashboard'!A65,'settings-routing'!$O:$O)</f>
        <v>0</v>
      </c>
      <c r="J65" s="50">
        <f>SUMIFS('sys-backorder details'!$M:$M,'sys-backorder details'!$E:$E,'item dashboard'!A65,'sys-backorder details'!$V:$V,"Call off")</f>
        <v>0</v>
      </c>
      <c r="K65" s="84">
        <f t="shared" si="5"/>
        <v>-2100</v>
      </c>
      <c r="L65" s="84">
        <f>SUMIF('Production Plan'!$E:$E,'item dashboard'!A65,'Production Plan'!$N:$N)</f>
        <v>0</v>
      </c>
      <c r="M65" s="85" t="str">
        <f t="shared" si="1"/>
        <v>B-200S-BL20PBOY-200 ml Sleeved Blue Poweboy Bottle</v>
      </c>
      <c r="N65" s="86">
        <f>SUMIFS('sys inv movment rpt'!$M:$M,'sys inv movment rpt'!$L:$L,$M65,'sys inv movment rpt'!$N:$N,N$1)</f>
        <v>0</v>
      </c>
      <c r="O65" s="86">
        <f>SUMIFS('sys inv movment rpt'!$M:$M,'sys inv movment rpt'!$L:$L,$M65,'sys inv movment rpt'!$N:$N,O$1)</f>
        <v>0</v>
      </c>
      <c r="P65" s="86">
        <f>SUMIFS('sys inv movment rpt'!$M:$M,'sys inv movment rpt'!$L:$L,$M65,'sys inv movment rpt'!$N:$N,P$1)</f>
        <v>0</v>
      </c>
      <c r="Q65" s="86">
        <f>SUMIFS('sys inv movment rpt'!$M:$M,'sys inv movment rpt'!$L:$L,$M65,'sys inv movment rpt'!$N:$N,Q$1)</f>
        <v>0</v>
      </c>
      <c r="R65" s="86">
        <f>SUMIFS('sys inv movment rpt'!$M:$M,'sys inv movment rpt'!$L:$L,$M65,'sys inv movment rpt'!$N:$N,R$1)</f>
        <v>6250</v>
      </c>
      <c r="S65" s="86">
        <f>SUMIFS('sys inv movment rpt'!$M:$M,'sys inv movment rpt'!$L:$L,$M65,'sys inv movment rpt'!$N:$N,S$1)</f>
        <v>0</v>
      </c>
      <c r="T65" s="86">
        <f>SUMIFS('sys inv movment rpt'!$M:$M,'sys inv movment rpt'!$L:$L,$M65,'sys inv movment rpt'!$N:$N,T$1)</f>
        <v>0</v>
      </c>
      <c r="U65" s="86">
        <f>SUMIFS('sys inv movment rpt'!$M:$M,'sys inv movment rpt'!$L:$L,$M65,'sys inv movment rpt'!$N:$N,U$1)</f>
        <v>0</v>
      </c>
      <c r="V65" s="86">
        <f>SUMIFS('sys inv movment rpt'!$M:$M,'sys inv movment rpt'!$L:$L,$M65,'sys inv movment rpt'!$N:$N,V$1)</f>
        <v>0</v>
      </c>
      <c r="W65" s="86">
        <f>SUMIFS('sys inv movment rpt'!$M:$M,'sys inv movment rpt'!$L:$L,$M65,'sys inv movment rpt'!$N:$N,W$1)</f>
        <v>0</v>
      </c>
      <c r="X65" s="86">
        <f>SUMIFS('sys inv movment rpt'!$M:$M,'sys inv movment rpt'!$L:$L,$M65,'sys inv movment rpt'!$N:$N,X$1)</f>
        <v>0</v>
      </c>
      <c r="Y65" s="86">
        <f>SUMIFS('sys inv movment rpt'!$M:$M,'sys inv movment rpt'!$L:$L,$M65,'sys inv movment rpt'!$N:$N,Y$1)</f>
        <v>0</v>
      </c>
      <c r="Z65" s="86">
        <f>SUMIFS('sys inv movment rpt'!$M:$M,'sys inv movment rpt'!$L:$L,$M65,'sys inv movment rpt'!$N:$N,Z$1)</f>
        <v>0</v>
      </c>
      <c r="AA65" s="86">
        <f>SUMIFS('sys inv movment rpt'!$M:$M,'sys inv movment rpt'!$L:$L,$M65,'sys inv movment rpt'!$N:$N,AA$1)</f>
        <v>0</v>
      </c>
      <c r="AB65" s="86">
        <f>SUMIFS('sys inv movment rpt'!$M:$M,'sys inv movment rpt'!$L:$L,$M65,'sys inv movment rpt'!$N:$N,AB$1)</f>
        <v>0</v>
      </c>
      <c r="AC65" s="86">
        <f>SUMIFS('sys inv movment rpt'!$M:$M,'sys inv movment rpt'!$L:$L,$M65,'sys inv movment rpt'!$N:$N,AC$1)</f>
        <v>0</v>
      </c>
      <c r="AD65" s="86">
        <f>SUMIFS('sys inv movment rpt'!$M:$M,'sys inv movment rpt'!$L:$L,$M65,'sys inv movment rpt'!$N:$N,AD$1)</f>
        <v>0</v>
      </c>
      <c r="AE65" s="86">
        <f>SUMIFS('sys inv movment rpt'!$M:$M,'sys inv movment rpt'!$L:$L,$M65,'sys inv movment rpt'!$N:$N,AE$1)</f>
        <v>0</v>
      </c>
      <c r="AF65" s="86">
        <f>SUMIFS('sys inv movment rpt'!$M:$M,'sys inv movment rpt'!$L:$L,$M65,'sys inv movment rpt'!$N:$N,AF$1)</f>
        <v>0</v>
      </c>
      <c r="AG65" s="86">
        <f>SUMIFS('sys inv movment rpt'!$M:$M,'sys inv movment rpt'!$L:$L,$M65,'sys inv movment rpt'!$N:$N,AG$1)</f>
        <v>0</v>
      </c>
      <c r="AH65" s="86">
        <f>SUMIFS('sys inv movment rpt'!$M:$M,'sys inv movment rpt'!$L:$L,$M65,'sys inv movment rpt'!$N:$N,AH$1)</f>
        <v>0</v>
      </c>
      <c r="AI65" s="86">
        <f>SUMIFS('sys inv movment rpt'!$M:$M,'sys inv movment rpt'!$L:$L,$M65,'sys inv movment rpt'!$N:$N,AI$1)</f>
        <v>0</v>
      </c>
      <c r="AJ65" s="86">
        <f>SUMIFS('sys inv movment rpt'!$M:$M,'sys inv movment rpt'!$L:$L,$M65,'sys inv movment rpt'!$N:$N,AJ$1)</f>
        <v>0</v>
      </c>
      <c r="AK65" s="86">
        <f>SUMIFS('sys inv movment rpt'!$M:$M,'sys inv movment rpt'!$L:$L,$M65,'sys inv movment rpt'!$N:$N,AK$1)</f>
        <v>0</v>
      </c>
      <c r="AL65" s="86">
        <f>SUMIFS('sys inv movment rpt'!$M:$M,'sys inv movment rpt'!$L:$L,$M65,'sys inv movment rpt'!$N:$N,AL$1)</f>
        <v>0</v>
      </c>
      <c r="AM65" s="86">
        <f>SUMIFS('sys inv movment rpt'!$M:$M,'sys inv movment rpt'!$L:$L,$M65,'sys inv movment rpt'!$N:$N,AM$1)</f>
        <v>0</v>
      </c>
      <c r="AN65" s="86">
        <f>SUMIFS('sys inv movment rpt'!$M:$M,'sys inv movment rpt'!$L:$L,$M65,'sys inv movment rpt'!$N:$N,AN$1)</f>
        <v>0</v>
      </c>
      <c r="AO65" s="86">
        <f>SUMIFS('sys inv movment rpt'!$M:$M,'sys inv movment rpt'!$L:$L,$M65,'sys inv movment rpt'!$N:$N,AO$1)</f>
        <v>0</v>
      </c>
      <c r="AP65" s="86">
        <f>SUMIFS('sys inv movment rpt'!$M:$M,'sys inv movment rpt'!$L:$L,$M65,'sys inv movment rpt'!$N:$N,AP$1)</f>
        <v>0</v>
      </c>
      <c r="AQ65" s="86">
        <f>SUMIFS('sys inv movment rpt'!$M:$M,'sys inv movment rpt'!$L:$L,$M65,'sys inv movment rpt'!$N:$N,AQ$1)</f>
        <v>0</v>
      </c>
      <c r="AR65" s="86">
        <f>SUMIFS('sys inv movment rpt'!$M:$M,'sys inv movment rpt'!$L:$L,$M65,'sys inv movment rpt'!$N:$N,AR$1)</f>
        <v>0</v>
      </c>
      <c r="AS65" s="86">
        <f>SUMIFS('sys inv movment rpt'!$M:$M,'sys inv movment rpt'!$L:$L,$M65,'sys inv movment rpt'!$N:$N,AS$1)</f>
        <v>2100</v>
      </c>
      <c r="AT65" s="86">
        <f>SUMIFS('sys inv movment rpt'!$M:$M,'sys inv movment rpt'!$L:$L,$M65,'sys inv movment rpt'!$N:$N,AT$1)</f>
        <v>0</v>
      </c>
      <c r="AU65" s="86">
        <f>SUMIFS('sys inv movment rpt'!$M:$M,'sys inv movment rpt'!$L:$L,$M65,'sys inv movment rpt'!$N:$N,AU$1)</f>
        <v>0</v>
      </c>
      <c r="AV65" s="86">
        <f>SUMIFS('sys inv movment rpt'!$M:$M,'sys inv movment rpt'!$L:$L,$M65,'sys inv movment rpt'!$N:$N,AV$1)</f>
        <v>0</v>
      </c>
      <c r="AW65" s="87" t="str">
        <f>IFERROR(VLOOKUP(A65,'sys-backorder details'!E:U,17,0),"-")</f>
        <v>-</v>
      </c>
      <c r="AX65" s="87" t="str">
        <f>IF(K65&gt;1,VLOOKUP(A65,'settings-routing'!A:I,9,0),"")</f>
        <v/>
      </c>
    </row>
    <row r="66" ht="12.75" hidden="1" customHeight="1">
      <c r="A66" s="50" t="s">
        <v>120</v>
      </c>
      <c r="B66" s="50" t="s">
        <v>362</v>
      </c>
      <c r="C66" s="50">
        <f t="shared" si="2"/>
        <v>7800</v>
      </c>
      <c r="D66" s="80">
        <f>SUMIF('Stocks 101-111'!$J:$J,'item dashboard'!A66,'Stocks 101-111'!K:K)</f>
        <v>7800</v>
      </c>
      <c r="E66" s="80">
        <f>SUMIF('Stocks 101-111'!$J:$J,'item dashboard'!A66,'Stocks 101-111'!$L:$L)</f>
        <v>0</v>
      </c>
      <c r="F66" s="81">
        <f t="shared" si="3"/>
        <v>0</v>
      </c>
      <c r="G66" s="82">
        <f t="shared" si="4"/>
        <v>0.1428571429</v>
      </c>
      <c r="H66" s="50">
        <f>SUMIFS('sys-backorder details'!$M:$M,'sys-backorder details'!$E:$E,'item dashboard'!A66,'sys-backorder details'!$V:$V,"")</f>
        <v>0</v>
      </c>
      <c r="I66" s="83">
        <f>SUMIF('settings-routing'!$I:$I,'item dashboard'!A66,'settings-routing'!$O:$O)</f>
        <v>0</v>
      </c>
      <c r="J66" s="50">
        <f>SUMIFS('sys-backorder details'!$M:$M,'sys-backorder details'!$E:$E,'item dashboard'!A66,'sys-backorder details'!$V:$V,"Call off")</f>
        <v>57900</v>
      </c>
      <c r="K66" s="84">
        <f t="shared" si="5"/>
        <v>-7800</v>
      </c>
      <c r="L66" s="84">
        <f>SUMIF('Production Plan'!$E:$E,'item dashboard'!A66,'Production Plan'!$N:$N)</f>
        <v>600</v>
      </c>
      <c r="M66" s="85" t="str">
        <f t="shared" si="1"/>
        <v>B-200STD17-DB20-200 ml Nivea STD17 Dark Blue Bottle</v>
      </c>
      <c r="N66" s="86">
        <f>SUMIFS('sys inv movment rpt'!$M:$M,'sys inv movment rpt'!$L:$L,$M66,'sys inv movment rpt'!$N:$N,N$1)</f>
        <v>19500</v>
      </c>
      <c r="O66" s="86">
        <f>SUMIFS('sys inv movment rpt'!$M:$M,'sys inv movment rpt'!$L:$L,$M66,'sys inv movment rpt'!$N:$N,O$1)</f>
        <v>0</v>
      </c>
      <c r="P66" s="86">
        <f>SUMIFS('sys inv movment rpt'!$M:$M,'sys inv movment rpt'!$L:$L,$M66,'sys inv movment rpt'!$N:$N,P$1)</f>
        <v>0</v>
      </c>
      <c r="Q66" s="86">
        <f>SUMIFS('sys inv movment rpt'!$M:$M,'sys inv movment rpt'!$L:$L,$M66,'sys inv movment rpt'!$N:$N,Q$1)</f>
        <v>0</v>
      </c>
      <c r="R66" s="86">
        <f>SUMIFS('sys inv movment rpt'!$M:$M,'sys inv movment rpt'!$L:$L,$M66,'sys inv movment rpt'!$N:$N,R$1)</f>
        <v>0</v>
      </c>
      <c r="S66" s="86">
        <f>SUMIFS('sys inv movment rpt'!$M:$M,'sys inv movment rpt'!$L:$L,$M66,'sys inv movment rpt'!$N:$N,S$1)</f>
        <v>0</v>
      </c>
      <c r="T66" s="86">
        <f>SUMIFS('sys inv movment rpt'!$M:$M,'sys inv movment rpt'!$L:$L,$M66,'sys inv movment rpt'!$N:$N,T$1)</f>
        <v>0</v>
      </c>
      <c r="U66" s="86">
        <f>SUMIFS('sys inv movment rpt'!$M:$M,'sys inv movment rpt'!$L:$L,$M66,'sys inv movment rpt'!$N:$N,U$1)</f>
        <v>0</v>
      </c>
      <c r="V66" s="86">
        <f>SUMIFS('sys inv movment rpt'!$M:$M,'sys inv movment rpt'!$L:$L,$M66,'sys inv movment rpt'!$N:$N,V$1)</f>
        <v>0</v>
      </c>
      <c r="W66" s="86">
        <f>SUMIFS('sys inv movment rpt'!$M:$M,'sys inv movment rpt'!$L:$L,$M66,'sys inv movment rpt'!$N:$N,W$1)</f>
        <v>2100</v>
      </c>
      <c r="X66" s="86">
        <f>SUMIFS('sys inv movment rpt'!$M:$M,'sys inv movment rpt'!$L:$L,$M66,'sys inv movment rpt'!$N:$N,X$1)</f>
        <v>0</v>
      </c>
      <c r="Y66" s="86">
        <f>SUMIFS('sys inv movment rpt'!$M:$M,'sys inv movment rpt'!$L:$L,$M66,'sys inv movment rpt'!$N:$N,Y$1)</f>
        <v>0</v>
      </c>
      <c r="Z66" s="86">
        <f>SUMIFS('sys inv movment rpt'!$M:$M,'sys inv movment rpt'!$L:$L,$M66,'sys inv movment rpt'!$N:$N,Z$1)</f>
        <v>0</v>
      </c>
      <c r="AA66" s="86">
        <f>SUMIFS('sys inv movment rpt'!$M:$M,'sys inv movment rpt'!$L:$L,$M66,'sys inv movment rpt'!$N:$N,AA$1)</f>
        <v>7200</v>
      </c>
      <c r="AB66" s="86">
        <f>SUMIFS('sys inv movment rpt'!$M:$M,'sys inv movment rpt'!$L:$L,$M66,'sys inv movment rpt'!$N:$N,AB$1)</f>
        <v>0</v>
      </c>
      <c r="AC66" s="86">
        <f>SUMIFS('sys inv movment rpt'!$M:$M,'sys inv movment rpt'!$L:$L,$M66,'sys inv movment rpt'!$N:$N,AC$1)</f>
        <v>0</v>
      </c>
      <c r="AD66" s="86">
        <f>SUMIFS('sys inv movment rpt'!$M:$M,'sys inv movment rpt'!$L:$L,$M66,'sys inv movment rpt'!$N:$N,AD$1)</f>
        <v>0</v>
      </c>
      <c r="AE66" s="86">
        <f>SUMIFS('sys inv movment rpt'!$M:$M,'sys inv movment rpt'!$L:$L,$M66,'sys inv movment rpt'!$N:$N,AE$1)</f>
        <v>0</v>
      </c>
      <c r="AF66" s="86">
        <f>SUMIFS('sys inv movment rpt'!$M:$M,'sys inv movment rpt'!$L:$L,$M66,'sys inv movment rpt'!$N:$N,AF$1)</f>
        <v>0</v>
      </c>
      <c r="AG66" s="86">
        <f>SUMIFS('sys inv movment rpt'!$M:$M,'sys inv movment rpt'!$L:$L,$M66,'sys inv movment rpt'!$N:$N,AG$1)</f>
        <v>0</v>
      </c>
      <c r="AH66" s="86">
        <f>SUMIFS('sys inv movment rpt'!$M:$M,'sys inv movment rpt'!$L:$L,$M66,'sys inv movment rpt'!$N:$N,AH$1)</f>
        <v>0</v>
      </c>
      <c r="AI66" s="86">
        <f>SUMIFS('sys inv movment rpt'!$M:$M,'sys inv movment rpt'!$L:$L,$M66,'sys inv movment rpt'!$N:$N,AI$1)</f>
        <v>0</v>
      </c>
      <c r="AJ66" s="86">
        <f>SUMIFS('sys inv movment rpt'!$M:$M,'sys inv movment rpt'!$L:$L,$M66,'sys inv movment rpt'!$N:$N,AJ$1)</f>
        <v>0</v>
      </c>
      <c r="AK66" s="86">
        <f>SUMIFS('sys inv movment rpt'!$M:$M,'sys inv movment rpt'!$L:$L,$M66,'sys inv movment rpt'!$N:$N,AK$1)</f>
        <v>0</v>
      </c>
      <c r="AL66" s="86">
        <f>SUMIFS('sys inv movment rpt'!$M:$M,'sys inv movment rpt'!$L:$L,$M66,'sys inv movment rpt'!$N:$N,AL$1)</f>
        <v>0</v>
      </c>
      <c r="AM66" s="86">
        <f>SUMIFS('sys inv movment rpt'!$M:$M,'sys inv movment rpt'!$L:$L,$M66,'sys inv movment rpt'!$N:$N,AM$1)</f>
        <v>0</v>
      </c>
      <c r="AN66" s="86">
        <f>SUMIFS('sys inv movment rpt'!$M:$M,'sys inv movment rpt'!$L:$L,$M66,'sys inv movment rpt'!$N:$N,AN$1)</f>
        <v>10200</v>
      </c>
      <c r="AO66" s="86">
        <f>SUMIFS('sys inv movment rpt'!$M:$M,'sys inv movment rpt'!$L:$L,$M66,'sys inv movment rpt'!$N:$N,AO$1)</f>
        <v>0</v>
      </c>
      <c r="AP66" s="86">
        <f>SUMIFS('sys inv movment rpt'!$M:$M,'sys inv movment rpt'!$L:$L,$M66,'sys inv movment rpt'!$N:$N,AP$1)</f>
        <v>0</v>
      </c>
      <c r="AQ66" s="86">
        <f>SUMIFS('sys inv movment rpt'!$M:$M,'sys inv movment rpt'!$L:$L,$M66,'sys inv movment rpt'!$N:$N,AQ$1)</f>
        <v>0</v>
      </c>
      <c r="AR66" s="86">
        <f>SUMIFS('sys inv movment rpt'!$M:$M,'sys inv movment rpt'!$L:$L,$M66,'sys inv movment rpt'!$N:$N,AR$1)</f>
        <v>0</v>
      </c>
      <c r="AS66" s="86">
        <f>SUMIFS('sys inv movment rpt'!$M:$M,'sys inv movment rpt'!$L:$L,$M66,'sys inv movment rpt'!$N:$N,AS$1)</f>
        <v>0</v>
      </c>
      <c r="AT66" s="86">
        <f>SUMIFS('sys inv movment rpt'!$M:$M,'sys inv movment rpt'!$L:$L,$M66,'sys inv movment rpt'!$N:$N,AT$1)</f>
        <v>0</v>
      </c>
      <c r="AU66" s="86">
        <f>SUMIFS('sys inv movment rpt'!$M:$M,'sys inv movment rpt'!$L:$L,$M66,'sys inv movment rpt'!$N:$N,AU$1)</f>
        <v>0</v>
      </c>
      <c r="AV66" s="86">
        <f>SUMIFS('sys inv movment rpt'!$M:$M,'sys inv movment rpt'!$L:$L,$M66,'sys inv movment rpt'!$N:$N,AV$1)</f>
        <v>2400</v>
      </c>
      <c r="AW66" s="87" t="str">
        <f>IFERROR(VLOOKUP(A66,'sys-backorder details'!E:U,17,0),"-")</f>
        <v>30 Days</v>
      </c>
      <c r="AX66" s="87" t="str">
        <f>IF(K66&gt;1,VLOOKUP(A66,'settings-routing'!A:I,9,0),"")</f>
        <v/>
      </c>
    </row>
    <row r="67" ht="12.75" hidden="1" customHeight="1">
      <c r="A67" s="28" t="s">
        <v>121</v>
      </c>
      <c r="B67" s="28" t="s">
        <v>363</v>
      </c>
      <c r="C67" s="50">
        <f t="shared" si="2"/>
        <v>600</v>
      </c>
      <c r="D67" s="80">
        <f>SUMIF('Stocks 101-111'!$J:$J,'item dashboard'!A67,'Stocks 101-111'!K:K)</f>
        <v>600</v>
      </c>
      <c r="E67" s="80">
        <f>SUMIF('Stocks 101-111'!$J:$J,'item dashboard'!A67,'Stocks 101-111'!$L:$L)</f>
        <v>0</v>
      </c>
      <c r="F67" s="81">
        <f t="shared" si="3"/>
        <v>0</v>
      </c>
      <c r="G67" s="82">
        <f t="shared" si="4"/>
        <v>0.1142857143</v>
      </c>
      <c r="H67" s="50">
        <f>SUMIFS('sys-backorder details'!$M:$M,'sys-backorder details'!$E:$E,'item dashboard'!A67,'sys-backorder details'!$V:$V,"")</f>
        <v>0</v>
      </c>
      <c r="I67" s="83">
        <f>SUMIF('settings-routing'!$I:$I,'item dashboard'!A67,'settings-routing'!$O:$O)</f>
        <v>0</v>
      </c>
      <c r="J67" s="50">
        <f>SUMIFS('sys-backorder details'!$M:$M,'sys-backorder details'!$E:$E,'item dashboard'!A67,'sys-backorder details'!$V:$V,"Call off")</f>
        <v>29300</v>
      </c>
      <c r="K67" s="84">
        <f t="shared" si="5"/>
        <v>-600</v>
      </c>
      <c r="L67" s="84">
        <f>SUMIF('Production Plan'!$E:$E,'item dashboard'!A67,'Production Plan'!$N:$N)</f>
        <v>21000</v>
      </c>
      <c r="M67" s="85" t="str">
        <f t="shared" si="1"/>
        <v>B-200STD17-PB20-200 ml Nivea STD 17 Pearly Blue bottle</v>
      </c>
      <c r="N67" s="86">
        <f>SUMIFS('sys inv movment rpt'!$M:$M,'sys inv movment rpt'!$L:$L,$M67,'sys inv movment rpt'!$N:$N,N$1)</f>
        <v>0</v>
      </c>
      <c r="O67" s="86">
        <f>SUMIFS('sys inv movment rpt'!$M:$M,'sys inv movment rpt'!$L:$L,$M67,'sys inv movment rpt'!$N:$N,O$1)</f>
        <v>0</v>
      </c>
      <c r="P67" s="86">
        <f>SUMIFS('sys inv movment rpt'!$M:$M,'sys inv movment rpt'!$L:$L,$M67,'sys inv movment rpt'!$N:$N,P$1)</f>
        <v>0</v>
      </c>
      <c r="Q67" s="86">
        <f>SUMIFS('sys inv movment rpt'!$M:$M,'sys inv movment rpt'!$L:$L,$M67,'sys inv movment rpt'!$N:$N,Q$1)</f>
        <v>0</v>
      </c>
      <c r="R67" s="86">
        <f>SUMIFS('sys inv movment rpt'!$M:$M,'sys inv movment rpt'!$L:$L,$M67,'sys inv movment rpt'!$N:$N,R$1)</f>
        <v>0</v>
      </c>
      <c r="S67" s="86">
        <f>SUMIFS('sys inv movment rpt'!$M:$M,'sys inv movment rpt'!$L:$L,$M67,'sys inv movment rpt'!$N:$N,S$1)</f>
        <v>8100</v>
      </c>
      <c r="T67" s="86">
        <f>SUMIFS('sys inv movment rpt'!$M:$M,'sys inv movment rpt'!$L:$L,$M67,'sys inv movment rpt'!$N:$N,T$1)</f>
        <v>0</v>
      </c>
      <c r="U67" s="86">
        <f>SUMIFS('sys inv movment rpt'!$M:$M,'sys inv movment rpt'!$L:$L,$M67,'sys inv movment rpt'!$N:$N,U$1)</f>
        <v>0</v>
      </c>
      <c r="V67" s="86">
        <f>SUMIFS('sys inv movment rpt'!$M:$M,'sys inv movment rpt'!$L:$L,$M67,'sys inv movment rpt'!$N:$N,V$1)</f>
        <v>0</v>
      </c>
      <c r="W67" s="86">
        <f>SUMIFS('sys inv movment rpt'!$M:$M,'sys inv movment rpt'!$L:$L,$M67,'sys inv movment rpt'!$N:$N,W$1)</f>
        <v>5100</v>
      </c>
      <c r="X67" s="86">
        <f>SUMIFS('sys inv movment rpt'!$M:$M,'sys inv movment rpt'!$L:$L,$M67,'sys inv movment rpt'!$N:$N,X$1)</f>
        <v>0</v>
      </c>
      <c r="Y67" s="86">
        <f>SUMIFS('sys inv movment rpt'!$M:$M,'sys inv movment rpt'!$L:$L,$M67,'sys inv movment rpt'!$N:$N,Y$1)</f>
        <v>0</v>
      </c>
      <c r="Z67" s="86">
        <f>SUMIFS('sys inv movment rpt'!$M:$M,'sys inv movment rpt'!$L:$L,$M67,'sys inv movment rpt'!$N:$N,Z$1)</f>
        <v>0</v>
      </c>
      <c r="AA67" s="86">
        <f>SUMIFS('sys inv movment rpt'!$M:$M,'sys inv movment rpt'!$L:$L,$M67,'sys inv movment rpt'!$N:$N,AA$1)</f>
        <v>15900</v>
      </c>
      <c r="AB67" s="86">
        <f>SUMIFS('sys inv movment rpt'!$M:$M,'sys inv movment rpt'!$L:$L,$M67,'sys inv movment rpt'!$N:$N,AB$1)</f>
        <v>0</v>
      </c>
      <c r="AC67" s="86">
        <f>SUMIFS('sys inv movment rpt'!$M:$M,'sys inv movment rpt'!$L:$L,$M67,'sys inv movment rpt'!$N:$N,AC$1)</f>
        <v>0</v>
      </c>
      <c r="AD67" s="86">
        <f>SUMIFS('sys inv movment rpt'!$M:$M,'sys inv movment rpt'!$L:$L,$M67,'sys inv movment rpt'!$N:$N,AD$1)</f>
        <v>0</v>
      </c>
      <c r="AE67" s="86">
        <f>SUMIFS('sys inv movment rpt'!$M:$M,'sys inv movment rpt'!$L:$L,$M67,'sys inv movment rpt'!$N:$N,AE$1)</f>
        <v>0</v>
      </c>
      <c r="AF67" s="86">
        <f>SUMIFS('sys inv movment rpt'!$M:$M,'sys inv movment rpt'!$L:$L,$M67,'sys inv movment rpt'!$N:$N,AF$1)</f>
        <v>0</v>
      </c>
      <c r="AG67" s="86">
        <f>SUMIFS('sys inv movment rpt'!$M:$M,'sys inv movment rpt'!$L:$L,$M67,'sys inv movment rpt'!$N:$N,AG$1)</f>
        <v>0</v>
      </c>
      <c r="AH67" s="86">
        <f>SUMIFS('sys inv movment rpt'!$M:$M,'sys inv movment rpt'!$L:$L,$M67,'sys inv movment rpt'!$N:$N,AH$1)</f>
        <v>0</v>
      </c>
      <c r="AI67" s="86">
        <f>SUMIFS('sys inv movment rpt'!$M:$M,'sys inv movment rpt'!$L:$L,$M67,'sys inv movment rpt'!$N:$N,AI$1)</f>
        <v>0</v>
      </c>
      <c r="AJ67" s="86">
        <f>SUMIFS('sys inv movment rpt'!$M:$M,'sys inv movment rpt'!$L:$L,$M67,'sys inv movment rpt'!$N:$N,AJ$1)</f>
        <v>9300</v>
      </c>
      <c r="AK67" s="86">
        <f>SUMIFS('sys inv movment rpt'!$M:$M,'sys inv movment rpt'!$L:$L,$M67,'sys inv movment rpt'!$N:$N,AK$1)</f>
        <v>0</v>
      </c>
      <c r="AL67" s="86">
        <f>SUMIFS('sys inv movment rpt'!$M:$M,'sys inv movment rpt'!$L:$L,$M67,'sys inv movment rpt'!$N:$N,AL$1)</f>
        <v>0</v>
      </c>
      <c r="AM67" s="86">
        <f>SUMIFS('sys inv movment rpt'!$M:$M,'sys inv movment rpt'!$L:$L,$M67,'sys inv movment rpt'!$N:$N,AM$1)</f>
        <v>0</v>
      </c>
      <c r="AN67" s="86">
        <f>SUMIFS('sys inv movment rpt'!$M:$M,'sys inv movment rpt'!$L:$L,$M67,'sys inv movment rpt'!$N:$N,AN$1)</f>
        <v>0</v>
      </c>
      <c r="AO67" s="86">
        <f>SUMIFS('sys inv movment rpt'!$M:$M,'sys inv movment rpt'!$L:$L,$M67,'sys inv movment rpt'!$N:$N,AO$1)</f>
        <v>0</v>
      </c>
      <c r="AP67" s="86">
        <f>SUMIFS('sys inv movment rpt'!$M:$M,'sys inv movment rpt'!$L:$L,$M67,'sys inv movment rpt'!$N:$N,AP$1)</f>
        <v>0</v>
      </c>
      <c r="AQ67" s="86">
        <f>SUMIFS('sys inv movment rpt'!$M:$M,'sys inv movment rpt'!$L:$L,$M67,'sys inv movment rpt'!$N:$N,AQ$1)</f>
        <v>0</v>
      </c>
      <c r="AR67" s="86">
        <f>SUMIFS('sys inv movment rpt'!$M:$M,'sys inv movment rpt'!$L:$L,$M67,'sys inv movment rpt'!$N:$N,AR$1)</f>
        <v>0</v>
      </c>
      <c r="AS67" s="86">
        <f>SUMIFS('sys inv movment rpt'!$M:$M,'sys inv movment rpt'!$L:$L,$M67,'sys inv movment rpt'!$N:$N,AS$1)</f>
        <v>0</v>
      </c>
      <c r="AT67" s="86">
        <f>SUMIFS('sys inv movment rpt'!$M:$M,'sys inv movment rpt'!$L:$L,$M67,'sys inv movment rpt'!$N:$N,AT$1)</f>
        <v>0</v>
      </c>
      <c r="AU67" s="86">
        <f>SUMIFS('sys inv movment rpt'!$M:$M,'sys inv movment rpt'!$L:$L,$M67,'sys inv movment rpt'!$N:$N,AU$1)</f>
        <v>0</v>
      </c>
      <c r="AV67" s="86">
        <f>SUMIFS('sys inv movment rpt'!$M:$M,'sys inv movment rpt'!$L:$L,$M67,'sys inv movment rpt'!$N:$N,AV$1)</f>
        <v>0</v>
      </c>
      <c r="AW67" s="87" t="str">
        <f>IFERROR(VLOOKUP(A67,'sys-backorder details'!E:U,17,0),"-")</f>
        <v>30 Days</v>
      </c>
      <c r="AX67" s="87" t="str">
        <f>IF(K67&gt;1,VLOOKUP(A67,'settings-routing'!A:I,9,0),"")</f>
        <v/>
      </c>
    </row>
    <row r="68" ht="12.75" hidden="1" customHeight="1">
      <c r="A68" s="50" t="s">
        <v>364</v>
      </c>
      <c r="B68" s="50" t="s">
        <v>365</v>
      </c>
      <c r="C68" s="50">
        <f t="shared" si="2"/>
        <v>27000</v>
      </c>
      <c r="D68" s="80">
        <f>SUMIF('Stocks 101-111'!$J:$J,'item dashboard'!A68,'Stocks 101-111'!K:K)</f>
        <v>27000</v>
      </c>
      <c r="E68" s="80">
        <f>SUMIF('Stocks 101-111'!$J:$J,'item dashboard'!A68,'Stocks 101-111'!$L:$L)</f>
        <v>0</v>
      </c>
      <c r="F68" s="81">
        <f t="shared" si="3"/>
        <v>0</v>
      </c>
      <c r="G68" s="82">
        <f t="shared" si="4"/>
        <v>0.05714285714</v>
      </c>
      <c r="H68" s="50">
        <f>SUMIFS('sys-backorder details'!$M:$M,'sys-backorder details'!$E:$E,'item dashboard'!A68,'sys-backorder details'!$V:$V,"")</f>
        <v>0</v>
      </c>
      <c r="I68" s="83">
        <f>SUMIF('settings-routing'!$I:$I,'item dashboard'!A68,'settings-routing'!$O:$O)</f>
        <v>0</v>
      </c>
      <c r="J68" s="50">
        <f>SUMIFS('sys-backorder details'!$M:$M,'sys-backorder details'!$E:$E,'item dashboard'!A68,'sys-backorder details'!$V:$V,"Call off")</f>
        <v>52000</v>
      </c>
      <c r="K68" s="84">
        <f t="shared" si="5"/>
        <v>-27000</v>
      </c>
      <c r="L68" s="84">
        <f>SUMIF('Production Plan'!$E:$E,'item dashboard'!A68,'Production Plan'!$N:$N)</f>
        <v>0</v>
      </c>
      <c r="M68" s="85" t="str">
        <f t="shared" si="1"/>
        <v>B-200STD17-W20-200 ml Nivea std17 White bottle</v>
      </c>
      <c r="N68" s="86">
        <f>SUMIFS('sys inv movment rpt'!$M:$M,'sys inv movment rpt'!$L:$L,$M68,'sys inv movment rpt'!$N:$N,N$1)</f>
        <v>19800</v>
      </c>
      <c r="O68" s="86">
        <f>SUMIFS('sys inv movment rpt'!$M:$M,'sys inv movment rpt'!$L:$L,$M68,'sys inv movment rpt'!$N:$N,O$1)</f>
        <v>0</v>
      </c>
      <c r="P68" s="86">
        <f>SUMIFS('sys inv movment rpt'!$M:$M,'sys inv movment rpt'!$L:$L,$M68,'sys inv movment rpt'!$N:$N,P$1)</f>
        <v>0</v>
      </c>
      <c r="Q68" s="86">
        <f>SUMIFS('sys inv movment rpt'!$M:$M,'sys inv movment rpt'!$L:$L,$M68,'sys inv movment rpt'!$N:$N,Q$1)</f>
        <v>0</v>
      </c>
      <c r="R68" s="86">
        <f>SUMIFS('sys inv movment rpt'!$M:$M,'sys inv movment rpt'!$L:$L,$M68,'sys inv movment rpt'!$N:$N,R$1)</f>
        <v>0</v>
      </c>
      <c r="S68" s="86">
        <f>SUMIFS('sys inv movment rpt'!$M:$M,'sys inv movment rpt'!$L:$L,$M68,'sys inv movment rpt'!$N:$N,S$1)</f>
        <v>0</v>
      </c>
      <c r="T68" s="86">
        <f>SUMIFS('sys inv movment rpt'!$M:$M,'sys inv movment rpt'!$L:$L,$M68,'sys inv movment rpt'!$N:$N,T$1)</f>
        <v>0</v>
      </c>
      <c r="U68" s="86">
        <f>SUMIFS('sys inv movment rpt'!$M:$M,'sys inv movment rpt'!$L:$L,$M68,'sys inv movment rpt'!$N:$N,U$1)</f>
        <v>0</v>
      </c>
      <c r="V68" s="86">
        <f>SUMIFS('sys inv movment rpt'!$M:$M,'sys inv movment rpt'!$L:$L,$M68,'sys inv movment rpt'!$N:$N,V$1)</f>
        <v>0</v>
      </c>
      <c r="W68" s="86">
        <f>SUMIFS('sys inv movment rpt'!$M:$M,'sys inv movment rpt'!$L:$L,$M68,'sys inv movment rpt'!$N:$N,W$1)</f>
        <v>0</v>
      </c>
      <c r="X68" s="86">
        <f>SUMIFS('sys inv movment rpt'!$M:$M,'sys inv movment rpt'!$L:$L,$M68,'sys inv movment rpt'!$N:$N,X$1)</f>
        <v>0</v>
      </c>
      <c r="Y68" s="86">
        <f>SUMIFS('sys inv movment rpt'!$M:$M,'sys inv movment rpt'!$L:$L,$M68,'sys inv movment rpt'!$N:$N,Y$1)</f>
        <v>0</v>
      </c>
      <c r="Z68" s="86">
        <f>SUMIFS('sys inv movment rpt'!$M:$M,'sys inv movment rpt'!$L:$L,$M68,'sys inv movment rpt'!$N:$N,Z$1)</f>
        <v>0</v>
      </c>
      <c r="AA68" s="86">
        <f>SUMIFS('sys inv movment rpt'!$M:$M,'sys inv movment rpt'!$L:$L,$M68,'sys inv movment rpt'!$N:$N,AA$1)</f>
        <v>0</v>
      </c>
      <c r="AB68" s="86">
        <f>SUMIFS('sys inv movment rpt'!$M:$M,'sys inv movment rpt'!$L:$L,$M68,'sys inv movment rpt'!$N:$N,AB$1)</f>
        <v>0</v>
      </c>
      <c r="AC68" s="86">
        <f>SUMIFS('sys inv movment rpt'!$M:$M,'sys inv movment rpt'!$L:$L,$M68,'sys inv movment rpt'!$N:$N,AC$1)</f>
        <v>0</v>
      </c>
      <c r="AD68" s="86">
        <f>SUMIFS('sys inv movment rpt'!$M:$M,'sys inv movment rpt'!$L:$L,$M68,'sys inv movment rpt'!$N:$N,AD$1)</f>
        <v>0</v>
      </c>
      <c r="AE68" s="86">
        <f>SUMIFS('sys inv movment rpt'!$M:$M,'sys inv movment rpt'!$L:$L,$M68,'sys inv movment rpt'!$N:$N,AE$1)</f>
        <v>0</v>
      </c>
      <c r="AF68" s="86">
        <f>SUMIFS('sys inv movment rpt'!$M:$M,'sys inv movment rpt'!$L:$L,$M68,'sys inv movment rpt'!$N:$N,AF$1)</f>
        <v>0</v>
      </c>
      <c r="AG68" s="86">
        <f>SUMIFS('sys inv movment rpt'!$M:$M,'sys inv movment rpt'!$L:$L,$M68,'sys inv movment rpt'!$N:$N,AG$1)</f>
        <v>0</v>
      </c>
      <c r="AH68" s="86">
        <f>SUMIFS('sys inv movment rpt'!$M:$M,'sys inv movment rpt'!$L:$L,$M68,'sys inv movment rpt'!$N:$N,AH$1)</f>
        <v>0</v>
      </c>
      <c r="AI68" s="86">
        <f>SUMIFS('sys inv movment rpt'!$M:$M,'sys inv movment rpt'!$L:$L,$M68,'sys inv movment rpt'!$N:$N,AI$1)</f>
        <v>0</v>
      </c>
      <c r="AJ68" s="86">
        <f>SUMIFS('sys inv movment rpt'!$M:$M,'sys inv movment rpt'!$L:$L,$M68,'sys inv movment rpt'!$N:$N,AJ$1)</f>
        <v>13800</v>
      </c>
      <c r="AK68" s="86">
        <f>SUMIFS('sys inv movment rpt'!$M:$M,'sys inv movment rpt'!$L:$L,$M68,'sys inv movment rpt'!$N:$N,AK$1)</f>
        <v>0</v>
      </c>
      <c r="AL68" s="86">
        <f>SUMIFS('sys inv movment rpt'!$M:$M,'sys inv movment rpt'!$L:$L,$M68,'sys inv movment rpt'!$N:$N,AL$1)</f>
        <v>0</v>
      </c>
      <c r="AM68" s="86">
        <f>SUMIFS('sys inv movment rpt'!$M:$M,'sys inv movment rpt'!$L:$L,$M68,'sys inv movment rpt'!$N:$N,AM$1)</f>
        <v>0</v>
      </c>
      <c r="AN68" s="86">
        <f>SUMIFS('sys inv movment rpt'!$M:$M,'sys inv movment rpt'!$L:$L,$M68,'sys inv movment rpt'!$N:$N,AN$1)</f>
        <v>0</v>
      </c>
      <c r="AO68" s="86">
        <f>SUMIFS('sys inv movment rpt'!$M:$M,'sys inv movment rpt'!$L:$L,$M68,'sys inv movment rpt'!$N:$N,AO$1)</f>
        <v>0</v>
      </c>
      <c r="AP68" s="86">
        <f>SUMIFS('sys inv movment rpt'!$M:$M,'sys inv movment rpt'!$L:$L,$M68,'sys inv movment rpt'!$N:$N,AP$1)</f>
        <v>0</v>
      </c>
      <c r="AQ68" s="86">
        <f>SUMIFS('sys inv movment rpt'!$M:$M,'sys inv movment rpt'!$L:$L,$M68,'sys inv movment rpt'!$N:$N,AQ$1)</f>
        <v>0</v>
      </c>
      <c r="AR68" s="86">
        <f>SUMIFS('sys inv movment rpt'!$M:$M,'sys inv movment rpt'!$L:$L,$M68,'sys inv movment rpt'!$N:$N,AR$1)</f>
        <v>0</v>
      </c>
      <c r="AS68" s="86">
        <f>SUMIFS('sys inv movment rpt'!$M:$M,'sys inv movment rpt'!$L:$L,$M68,'sys inv movment rpt'!$N:$N,AS$1)</f>
        <v>0</v>
      </c>
      <c r="AT68" s="86">
        <f>SUMIFS('sys inv movment rpt'!$M:$M,'sys inv movment rpt'!$L:$L,$M68,'sys inv movment rpt'!$N:$N,AT$1)</f>
        <v>0</v>
      </c>
      <c r="AU68" s="86">
        <f>SUMIFS('sys inv movment rpt'!$M:$M,'sys inv movment rpt'!$L:$L,$M68,'sys inv movment rpt'!$N:$N,AU$1)</f>
        <v>0</v>
      </c>
      <c r="AV68" s="86">
        <f>SUMIFS('sys inv movment rpt'!$M:$M,'sys inv movment rpt'!$L:$L,$M68,'sys inv movment rpt'!$N:$N,AV$1)</f>
        <v>0</v>
      </c>
      <c r="AW68" s="87" t="str">
        <f>IFERROR(VLOOKUP(A68,'sys-backorder details'!E:U,17,0),"-")</f>
        <v>30 Days</v>
      </c>
      <c r="AX68" s="87" t="str">
        <f>IF(K68&gt;1,VLOOKUP(A68,'settings-routing'!A:I,9,0),"")</f>
        <v/>
      </c>
    </row>
    <row r="69" ht="12.75" hidden="1" customHeight="1">
      <c r="A69" s="50" t="s">
        <v>366</v>
      </c>
      <c r="B69" s="50" t="s">
        <v>367</v>
      </c>
      <c r="C69" s="50">
        <f t="shared" si="2"/>
        <v>0</v>
      </c>
      <c r="D69" s="80">
        <f>SUMIF('Stocks 101-111'!$J:$J,'item dashboard'!A69,'Stocks 101-111'!K:K)</f>
        <v>0</v>
      </c>
      <c r="E69" s="80">
        <f>SUMIF('Stocks 101-111'!$J:$J,'item dashboard'!A69,'Stocks 101-111'!$L:$L)</f>
        <v>0</v>
      </c>
      <c r="F69" s="81">
        <f t="shared" si="3"/>
        <v>0</v>
      </c>
      <c r="G69" s="82">
        <f t="shared" si="4"/>
        <v>0</v>
      </c>
      <c r="H69" s="50">
        <f>SUMIFS('sys-backorder details'!$M:$M,'sys-backorder details'!$E:$E,'item dashboard'!A69,'sys-backorder details'!$V:$V,"")</f>
        <v>0</v>
      </c>
      <c r="I69" s="83">
        <f>SUMIF('settings-routing'!$I:$I,'item dashboard'!A69,'settings-routing'!$O:$O)</f>
        <v>0</v>
      </c>
      <c r="J69" s="50">
        <f>SUMIFS('sys-backorder details'!$M:$M,'sys-backorder details'!$E:$E,'item dashboard'!A69,'sys-backorder details'!$V:$V,"Call off")</f>
        <v>0</v>
      </c>
      <c r="K69" s="84">
        <f t="shared" si="5"/>
        <v>0</v>
      </c>
      <c r="L69" s="84">
        <f>SUMIF('Production Plan'!$E:$E,'item dashboard'!A69,'Production Plan'!$N:$N)</f>
        <v>0</v>
      </c>
      <c r="M69" s="85" t="str">
        <f t="shared" si="1"/>
        <v>B-200SV-W25BMU-200 gm Imperial white sleeved Mchuzi beef mix</v>
      </c>
      <c r="N69" s="86">
        <f>SUMIFS('sys inv movment rpt'!$M:$M,'sys inv movment rpt'!$L:$L,$M69,'sys inv movment rpt'!$N:$N,N$1)</f>
        <v>0</v>
      </c>
      <c r="O69" s="86">
        <f>SUMIFS('sys inv movment rpt'!$M:$M,'sys inv movment rpt'!$L:$L,$M69,'sys inv movment rpt'!$N:$N,O$1)</f>
        <v>0</v>
      </c>
      <c r="P69" s="86">
        <f>SUMIFS('sys inv movment rpt'!$M:$M,'sys inv movment rpt'!$L:$L,$M69,'sys inv movment rpt'!$N:$N,P$1)</f>
        <v>0</v>
      </c>
      <c r="Q69" s="86">
        <f>SUMIFS('sys inv movment rpt'!$M:$M,'sys inv movment rpt'!$L:$L,$M69,'sys inv movment rpt'!$N:$N,Q$1)</f>
        <v>0</v>
      </c>
      <c r="R69" s="86">
        <f>SUMIFS('sys inv movment rpt'!$M:$M,'sys inv movment rpt'!$L:$L,$M69,'sys inv movment rpt'!$N:$N,R$1)</f>
        <v>0</v>
      </c>
      <c r="S69" s="86">
        <f>SUMIFS('sys inv movment rpt'!$M:$M,'sys inv movment rpt'!$L:$L,$M69,'sys inv movment rpt'!$N:$N,S$1)</f>
        <v>0</v>
      </c>
      <c r="T69" s="86">
        <f>SUMIFS('sys inv movment rpt'!$M:$M,'sys inv movment rpt'!$L:$L,$M69,'sys inv movment rpt'!$N:$N,T$1)</f>
        <v>0</v>
      </c>
      <c r="U69" s="86">
        <f>SUMIFS('sys inv movment rpt'!$M:$M,'sys inv movment rpt'!$L:$L,$M69,'sys inv movment rpt'!$N:$N,U$1)</f>
        <v>0</v>
      </c>
      <c r="V69" s="86">
        <f>SUMIFS('sys inv movment rpt'!$M:$M,'sys inv movment rpt'!$L:$L,$M69,'sys inv movment rpt'!$N:$N,V$1)</f>
        <v>0</v>
      </c>
      <c r="W69" s="86">
        <f>SUMIFS('sys inv movment rpt'!$M:$M,'sys inv movment rpt'!$L:$L,$M69,'sys inv movment rpt'!$N:$N,W$1)</f>
        <v>0</v>
      </c>
      <c r="X69" s="86">
        <f>SUMIFS('sys inv movment rpt'!$M:$M,'sys inv movment rpt'!$L:$L,$M69,'sys inv movment rpt'!$N:$N,X$1)</f>
        <v>0</v>
      </c>
      <c r="Y69" s="86">
        <f>SUMIFS('sys inv movment rpt'!$M:$M,'sys inv movment rpt'!$L:$L,$M69,'sys inv movment rpt'!$N:$N,Y$1)</f>
        <v>0</v>
      </c>
      <c r="Z69" s="86">
        <f>SUMIFS('sys inv movment rpt'!$M:$M,'sys inv movment rpt'!$L:$L,$M69,'sys inv movment rpt'!$N:$N,Z$1)</f>
        <v>0</v>
      </c>
      <c r="AA69" s="86">
        <f>SUMIFS('sys inv movment rpt'!$M:$M,'sys inv movment rpt'!$L:$L,$M69,'sys inv movment rpt'!$N:$N,AA$1)</f>
        <v>0</v>
      </c>
      <c r="AB69" s="86">
        <f>SUMIFS('sys inv movment rpt'!$M:$M,'sys inv movment rpt'!$L:$L,$M69,'sys inv movment rpt'!$N:$N,AB$1)</f>
        <v>0</v>
      </c>
      <c r="AC69" s="86">
        <f>SUMIFS('sys inv movment rpt'!$M:$M,'sys inv movment rpt'!$L:$L,$M69,'sys inv movment rpt'!$N:$N,AC$1)</f>
        <v>0</v>
      </c>
      <c r="AD69" s="86">
        <f>SUMIFS('sys inv movment rpt'!$M:$M,'sys inv movment rpt'!$L:$L,$M69,'sys inv movment rpt'!$N:$N,AD$1)</f>
        <v>0</v>
      </c>
      <c r="AE69" s="86">
        <f>SUMIFS('sys inv movment rpt'!$M:$M,'sys inv movment rpt'!$L:$L,$M69,'sys inv movment rpt'!$N:$N,AE$1)</f>
        <v>0</v>
      </c>
      <c r="AF69" s="86">
        <f>SUMIFS('sys inv movment rpt'!$M:$M,'sys inv movment rpt'!$L:$L,$M69,'sys inv movment rpt'!$N:$N,AF$1)</f>
        <v>0</v>
      </c>
      <c r="AG69" s="86">
        <f>SUMIFS('sys inv movment rpt'!$M:$M,'sys inv movment rpt'!$L:$L,$M69,'sys inv movment rpt'!$N:$N,AG$1)</f>
        <v>0</v>
      </c>
      <c r="AH69" s="86">
        <f>SUMIFS('sys inv movment rpt'!$M:$M,'sys inv movment rpt'!$L:$L,$M69,'sys inv movment rpt'!$N:$N,AH$1)</f>
        <v>0</v>
      </c>
      <c r="AI69" s="86">
        <f>SUMIFS('sys inv movment rpt'!$M:$M,'sys inv movment rpt'!$L:$L,$M69,'sys inv movment rpt'!$N:$N,AI$1)</f>
        <v>0</v>
      </c>
      <c r="AJ69" s="86">
        <f>SUMIFS('sys inv movment rpt'!$M:$M,'sys inv movment rpt'!$L:$L,$M69,'sys inv movment rpt'!$N:$N,AJ$1)</f>
        <v>0</v>
      </c>
      <c r="AK69" s="86">
        <f>SUMIFS('sys inv movment rpt'!$M:$M,'sys inv movment rpt'!$L:$L,$M69,'sys inv movment rpt'!$N:$N,AK$1)</f>
        <v>0</v>
      </c>
      <c r="AL69" s="86">
        <f>SUMIFS('sys inv movment rpt'!$M:$M,'sys inv movment rpt'!$L:$L,$M69,'sys inv movment rpt'!$N:$N,AL$1)</f>
        <v>0</v>
      </c>
      <c r="AM69" s="86">
        <f>SUMIFS('sys inv movment rpt'!$M:$M,'sys inv movment rpt'!$L:$L,$M69,'sys inv movment rpt'!$N:$N,AM$1)</f>
        <v>0</v>
      </c>
      <c r="AN69" s="86">
        <f>SUMIFS('sys inv movment rpt'!$M:$M,'sys inv movment rpt'!$L:$L,$M69,'sys inv movment rpt'!$N:$N,AN$1)</f>
        <v>0</v>
      </c>
      <c r="AO69" s="86">
        <f>SUMIFS('sys inv movment rpt'!$M:$M,'sys inv movment rpt'!$L:$L,$M69,'sys inv movment rpt'!$N:$N,AO$1)</f>
        <v>0</v>
      </c>
      <c r="AP69" s="86">
        <f>SUMIFS('sys inv movment rpt'!$M:$M,'sys inv movment rpt'!$L:$L,$M69,'sys inv movment rpt'!$N:$N,AP$1)</f>
        <v>0</v>
      </c>
      <c r="AQ69" s="86">
        <f>SUMIFS('sys inv movment rpt'!$M:$M,'sys inv movment rpt'!$L:$L,$M69,'sys inv movment rpt'!$N:$N,AQ$1)</f>
        <v>0</v>
      </c>
      <c r="AR69" s="86">
        <f>SUMIFS('sys inv movment rpt'!$M:$M,'sys inv movment rpt'!$L:$L,$M69,'sys inv movment rpt'!$N:$N,AR$1)</f>
        <v>0</v>
      </c>
      <c r="AS69" s="86">
        <f>SUMIFS('sys inv movment rpt'!$M:$M,'sys inv movment rpt'!$L:$L,$M69,'sys inv movment rpt'!$N:$N,AS$1)</f>
        <v>0</v>
      </c>
      <c r="AT69" s="86">
        <f>SUMIFS('sys inv movment rpt'!$M:$M,'sys inv movment rpt'!$L:$L,$M69,'sys inv movment rpt'!$N:$N,AT$1)</f>
        <v>0</v>
      </c>
      <c r="AU69" s="86">
        <f>SUMIFS('sys inv movment rpt'!$M:$M,'sys inv movment rpt'!$L:$L,$M69,'sys inv movment rpt'!$N:$N,AU$1)</f>
        <v>0</v>
      </c>
      <c r="AV69" s="86">
        <f>SUMIFS('sys inv movment rpt'!$M:$M,'sys inv movment rpt'!$L:$L,$M69,'sys inv movment rpt'!$N:$N,AV$1)</f>
        <v>0</v>
      </c>
      <c r="AW69" s="87" t="str">
        <f>IFERROR(VLOOKUP(A69,'sys-backorder details'!E:U,17,0),"-")</f>
        <v>-</v>
      </c>
      <c r="AX69" s="87" t="str">
        <f>IF(K69&gt;1,VLOOKUP(A69,'settings-routing'!A:I,9,0),"")</f>
        <v/>
      </c>
    </row>
    <row r="70" ht="12.75" hidden="1" customHeight="1">
      <c r="A70" s="28" t="s">
        <v>368</v>
      </c>
      <c r="B70" s="28" t="s">
        <v>369</v>
      </c>
      <c r="C70" s="50">
        <f t="shared" si="2"/>
        <v>0</v>
      </c>
      <c r="D70" s="80">
        <f>SUMIF('Stocks 101-111'!$J:$J,'item dashboard'!A70,'Stocks 101-111'!K:K)</f>
        <v>0</v>
      </c>
      <c r="E70" s="80">
        <f>SUMIF('Stocks 101-111'!$J:$J,'item dashboard'!A70,'Stocks 101-111'!$L:$L)</f>
        <v>0</v>
      </c>
      <c r="F70" s="81">
        <f t="shared" si="3"/>
        <v>0</v>
      </c>
      <c r="G70" s="82">
        <f t="shared" si="4"/>
        <v>0</v>
      </c>
      <c r="H70" s="50">
        <f>SUMIFS('sys-backorder details'!$M:$M,'sys-backorder details'!$E:$E,'item dashboard'!A70,'sys-backorder details'!$V:$V,"")</f>
        <v>0</v>
      </c>
      <c r="I70" s="83">
        <f>SUMIF('settings-routing'!$I:$I,'item dashboard'!A70,'settings-routing'!$O:$O)</f>
        <v>0</v>
      </c>
      <c r="J70" s="50">
        <f>SUMIFS('sys-backorder details'!$M:$M,'sys-backorder details'!$E:$E,'item dashboard'!A70,'sys-backorder details'!$V:$V,"Call off")</f>
        <v>0</v>
      </c>
      <c r="K70" s="84">
        <f t="shared" si="5"/>
        <v>0</v>
      </c>
      <c r="L70" s="84">
        <f>SUMIF('Production Plan'!$E:$E,'item dashboard'!A70,'Production Plan'!$N:$N)</f>
        <v>0</v>
      </c>
      <c r="M70" s="85" t="str">
        <f t="shared" si="1"/>
        <v>B-200SV-W25CMU-200 gm Imperial white sleeved Mchuzi Chicken mix</v>
      </c>
      <c r="N70" s="86">
        <f>SUMIFS('sys inv movment rpt'!$M:$M,'sys inv movment rpt'!$L:$L,$M70,'sys inv movment rpt'!$N:$N,N$1)</f>
        <v>0</v>
      </c>
      <c r="O70" s="86">
        <f>SUMIFS('sys inv movment rpt'!$M:$M,'sys inv movment rpt'!$L:$L,$M70,'sys inv movment rpt'!$N:$N,O$1)</f>
        <v>0</v>
      </c>
      <c r="P70" s="86">
        <f>SUMIFS('sys inv movment rpt'!$M:$M,'sys inv movment rpt'!$L:$L,$M70,'sys inv movment rpt'!$N:$N,P$1)</f>
        <v>0</v>
      </c>
      <c r="Q70" s="86">
        <f>SUMIFS('sys inv movment rpt'!$M:$M,'sys inv movment rpt'!$L:$L,$M70,'sys inv movment rpt'!$N:$N,Q$1)</f>
        <v>0</v>
      </c>
      <c r="R70" s="86">
        <f>SUMIFS('sys inv movment rpt'!$M:$M,'sys inv movment rpt'!$L:$L,$M70,'sys inv movment rpt'!$N:$N,R$1)</f>
        <v>0</v>
      </c>
      <c r="S70" s="86">
        <f>SUMIFS('sys inv movment rpt'!$M:$M,'sys inv movment rpt'!$L:$L,$M70,'sys inv movment rpt'!$N:$N,S$1)</f>
        <v>0</v>
      </c>
      <c r="T70" s="86">
        <f>SUMIFS('sys inv movment rpt'!$M:$M,'sys inv movment rpt'!$L:$L,$M70,'sys inv movment rpt'!$N:$N,T$1)</f>
        <v>0</v>
      </c>
      <c r="U70" s="86">
        <f>SUMIFS('sys inv movment rpt'!$M:$M,'sys inv movment rpt'!$L:$L,$M70,'sys inv movment rpt'!$N:$N,U$1)</f>
        <v>0</v>
      </c>
      <c r="V70" s="86">
        <f>SUMIFS('sys inv movment rpt'!$M:$M,'sys inv movment rpt'!$L:$L,$M70,'sys inv movment rpt'!$N:$N,V$1)</f>
        <v>0</v>
      </c>
      <c r="W70" s="86">
        <f>SUMIFS('sys inv movment rpt'!$M:$M,'sys inv movment rpt'!$L:$L,$M70,'sys inv movment rpt'!$N:$N,W$1)</f>
        <v>0</v>
      </c>
      <c r="X70" s="86">
        <f>SUMIFS('sys inv movment rpt'!$M:$M,'sys inv movment rpt'!$L:$L,$M70,'sys inv movment rpt'!$N:$N,X$1)</f>
        <v>0</v>
      </c>
      <c r="Y70" s="86">
        <f>SUMIFS('sys inv movment rpt'!$M:$M,'sys inv movment rpt'!$L:$L,$M70,'sys inv movment rpt'!$N:$N,Y$1)</f>
        <v>0</v>
      </c>
      <c r="Z70" s="86">
        <f>SUMIFS('sys inv movment rpt'!$M:$M,'sys inv movment rpt'!$L:$L,$M70,'sys inv movment rpt'!$N:$N,Z$1)</f>
        <v>0</v>
      </c>
      <c r="AA70" s="86">
        <f>SUMIFS('sys inv movment rpt'!$M:$M,'sys inv movment rpt'!$L:$L,$M70,'sys inv movment rpt'!$N:$N,AA$1)</f>
        <v>0</v>
      </c>
      <c r="AB70" s="86">
        <f>SUMIFS('sys inv movment rpt'!$M:$M,'sys inv movment rpt'!$L:$L,$M70,'sys inv movment rpt'!$N:$N,AB$1)</f>
        <v>0</v>
      </c>
      <c r="AC70" s="86">
        <f>SUMIFS('sys inv movment rpt'!$M:$M,'sys inv movment rpt'!$L:$L,$M70,'sys inv movment rpt'!$N:$N,AC$1)</f>
        <v>0</v>
      </c>
      <c r="AD70" s="86">
        <f>SUMIFS('sys inv movment rpt'!$M:$M,'sys inv movment rpt'!$L:$L,$M70,'sys inv movment rpt'!$N:$N,AD$1)</f>
        <v>0</v>
      </c>
      <c r="AE70" s="86">
        <f>SUMIFS('sys inv movment rpt'!$M:$M,'sys inv movment rpt'!$L:$L,$M70,'sys inv movment rpt'!$N:$N,AE$1)</f>
        <v>0</v>
      </c>
      <c r="AF70" s="86">
        <f>SUMIFS('sys inv movment rpt'!$M:$M,'sys inv movment rpt'!$L:$L,$M70,'sys inv movment rpt'!$N:$N,AF$1)</f>
        <v>0</v>
      </c>
      <c r="AG70" s="86">
        <f>SUMIFS('sys inv movment rpt'!$M:$M,'sys inv movment rpt'!$L:$L,$M70,'sys inv movment rpt'!$N:$N,AG$1)</f>
        <v>0</v>
      </c>
      <c r="AH70" s="86">
        <f>SUMIFS('sys inv movment rpt'!$M:$M,'sys inv movment rpt'!$L:$L,$M70,'sys inv movment rpt'!$N:$N,AH$1)</f>
        <v>0</v>
      </c>
      <c r="AI70" s="86">
        <f>SUMIFS('sys inv movment rpt'!$M:$M,'sys inv movment rpt'!$L:$L,$M70,'sys inv movment rpt'!$N:$N,AI$1)</f>
        <v>0</v>
      </c>
      <c r="AJ70" s="86">
        <f>SUMIFS('sys inv movment rpt'!$M:$M,'sys inv movment rpt'!$L:$L,$M70,'sys inv movment rpt'!$N:$N,AJ$1)</f>
        <v>0</v>
      </c>
      <c r="AK70" s="86">
        <f>SUMIFS('sys inv movment rpt'!$M:$M,'sys inv movment rpt'!$L:$L,$M70,'sys inv movment rpt'!$N:$N,AK$1)</f>
        <v>0</v>
      </c>
      <c r="AL70" s="86">
        <f>SUMIFS('sys inv movment rpt'!$M:$M,'sys inv movment rpt'!$L:$L,$M70,'sys inv movment rpt'!$N:$N,AL$1)</f>
        <v>0</v>
      </c>
      <c r="AM70" s="86">
        <f>SUMIFS('sys inv movment rpt'!$M:$M,'sys inv movment rpt'!$L:$L,$M70,'sys inv movment rpt'!$N:$N,AM$1)</f>
        <v>0</v>
      </c>
      <c r="AN70" s="86">
        <f>SUMIFS('sys inv movment rpt'!$M:$M,'sys inv movment rpt'!$L:$L,$M70,'sys inv movment rpt'!$N:$N,AN$1)</f>
        <v>0</v>
      </c>
      <c r="AO70" s="86">
        <f>SUMIFS('sys inv movment rpt'!$M:$M,'sys inv movment rpt'!$L:$L,$M70,'sys inv movment rpt'!$N:$N,AO$1)</f>
        <v>0</v>
      </c>
      <c r="AP70" s="86">
        <f>SUMIFS('sys inv movment rpt'!$M:$M,'sys inv movment rpt'!$L:$L,$M70,'sys inv movment rpt'!$N:$N,AP$1)</f>
        <v>0</v>
      </c>
      <c r="AQ70" s="86">
        <f>SUMIFS('sys inv movment rpt'!$M:$M,'sys inv movment rpt'!$L:$L,$M70,'sys inv movment rpt'!$N:$N,AQ$1)</f>
        <v>0</v>
      </c>
      <c r="AR70" s="86">
        <f>SUMIFS('sys inv movment rpt'!$M:$M,'sys inv movment rpt'!$L:$L,$M70,'sys inv movment rpt'!$N:$N,AR$1)</f>
        <v>0</v>
      </c>
      <c r="AS70" s="86">
        <f>SUMIFS('sys inv movment rpt'!$M:$M,'sys inv movment rpt'!$L:$L,$M70,'sys inv movment rpt'!$N:$N,AS$1)</f>
        <v>0</v>
      </c>
      <c r="AT70" s="86">
        <f>SUMIFS('sys inv movment rpt'!$M:$M,'sys inv movment rpt'!$L:$L,$M70,'sys inv movment rpt'!$N:$N,AT$1)</f>
        <v>0</v>
      </c>
      <c r="AU70" s="86">
        <f>SUMIFS('sys inv movment rpt'!$M:$M,'sys inv movment rpt'!$L:$L,$M70,'sys inv movment rpt'!$N:$N,AU$1)</f>
        <v>0</v>
      </c>
      <c r="AV70" s="86">
        <f>SUMIFS('sys inv movment rpt'!$M:$M,'sys inv movment rpt'!$L:$L,$M70,'sys inv movment rpt'!$N:$N,AV$1)</f>
        <v>0</v>
      </c>
      <c r="AW70" s="87" t="str">
        <f>IFERROR(VLOOKUP(A70,'sys-backorder details'!E:U,17,0),"-")</f>
        <v>-</v>
      </c>
      <c r="AX70" s="87" t="str">
        <f>IF(K70&gt;1,VLOOKUP(A70,'settings-routing'!A:I,9,0),"")</f>
        <v/>
      </c>
    </row>
    <row r="71" ht="12.75" hidden="1" customHeight="1">
      <c r="A71" s="50" t="s">
        <v>370</v>
      </c>
      <c r="B71" s="50" t="s">
        <v>371</v>
      </c>
      <c r="C71" s="50">
        <f t="shared" si="2"/>
        <v>0</v>
      </c>
      <c r="D71" s="80">
        <f>SUMIF('Stocks 101-111'!$J:$J,'item dashboard'!A71,'Stocks 101-111'!K:K)</f>
        <v>0</v>
      </c>
      <c r="E71" s="80">
        <f>SUMIF('Stocks 101-111'!$J:$J,'item dashboard'!A71,'Stocks 101-111'!$L:$L)</f>
        <v>0</v>
      </c>
      <c r="F71" s="81">
        <f t="shared" si="3"/>
        <v>0</v>
      </c>
      <c r="G71" s="82">
        <f t="shared" si="4"/>
        <v>0.02857142857</v>
      </c>
      <c r="H71" s="50">
        <f>SUMIFS('sys-backorder details'!$M:$M,'sys-backorder details'!$E:$E,'item dashboard'!A71,'sys-backorder details'!$V:$V,"")</f>
        <v>0</v>
      </c>
      <c r="I71" s="83">
        <f>SUMIF('settings-routing'!$I:$I,'item dashboard'!A71,'settings-routing'!$O:$O)</f>
        <v>0</v>
      </c>
      <c r="J71" s="50">
        <f>SUMIFS('sys-backorder details'!$M:$M,'sys-backorder details'!$E:$E,'item dashboard'!A71,'sys-backorder details'!$V:$V,"Call off")</f>
        <v>23450</v>
      </c>
      <c r="K71" s="84">
        <f t="shared" si="5"/>
        <v>0</v>
      </c>
      <c r="L71" s="84">
        <f>SUMIF('Production Plan'!$E:$E,'item dashboard'!A71,'Production Plan'!$N:$N)</f>
        <v>1</v>
      </c>
      <c r="M71" s="85" t="str">
        <f t="shared" si="1"/>
        <v>B-200VC-N37-200 ml Bottle Only</v>
      </c>
      <c r="N71" s="86">
        <f>SUMIFS('sys inv movment rpt'!$M:$M,'sys inv movment rpt'!$L:$L,$M71,'sys inv movment rpt'!$N:$N,N$1)</f>
        <v>0</v>
      </c>
      <c r="O71" s="86">
        <f>SUMIFS('sys inv movment rpt'!$M:$M,'sys inv movment rpt'!$L:$L,$M71,'sys inv movment rpt'!$N:$N,O$1)</f>
        <v>0</v>
      </c>
      <c r="P71" s="86">
        <f>SUMIFS('sys inv movment rpt'!$M:$M,'sys inv movment rpt'!$L:$L,$M71,'sys inv movment rpt'!$N:$N,P$1)</f>
        <v>0</v>
      </c>
      <c r="Q71" s="86">
        <f>SUMIFS('sys inv movment rpt'!$M:$M,'sys inv movment rpt'!$L:$L,$M71,'sys inv movment rpt'!$N:$N,Q$1)</f>
        <v>0</v>
      </c>
      <c r="R71" s="86">
        <f>SUMIFS('sys inv movment rpt'!$M:$M,'sys inv movment rpt'!$L:$L,$M71,'sys inv movment rpt'!$N:$N,R$1)</f>
        <v>0</v>
      </c>
      <c r="S71" s="86">
        <f>SUMIFS('sys inv movment rpt'!$M:$M,'sys inv movment rpt'!$L:$L,$M71,'sys inv movment rpt'!$N:$N,S$1)</f>
        <v>0</v>
      </c>
      <c r="T71" s="86">
        <f>SUMIFS('sys inv movment rpt'!$M:$M,'sys inv movment rpt'!$L:$L,$M71,'sys inv movment rpt'!$N:$N,T$1)</f>
        <v>0</v>
      </c>
      <c r="U71" s="86">
        <f>SUMIFS('sys inv movment rpt'!$M:$M,'sys inv movment rpt'!$L:$L,$M71,'sys inv movment rpt'!$N:$N,U$1)</f>
        <v>0</v>
      </c>
      <c r="V71" s="86">
        <f>SUMIFS('sys inv movment rpt'!$M:$M,'sys inv movment rpt'!$L:$L,$M71,'sys inv movment rpt'!$N:$N,V$1)</f>
        <v>0</v>
      </c>
      <c r="W71" s="86">
        <f>SUMIFS('sys inv movment rpt'!$M:$M,'sys inv movment rpt'!$L:$L,$M71,'sys inv movment rpt'!$N:$N,W$1)</f>
        <v>0</v>
      </c>
      <c r="X71" s="86">
        <f>SUMIFS('sys inv movment rpt'!$M:$M,'sys inv movment rpt'!$L:$L,$M71,'sys inv movment rpt'!$N:$N,X$1)</f>
        <v>0</v>
      </c>
      <c r="Y71" s="86">
        <f>SUMIFS('sys inv movment rpt'!$M:$M,'sys inv movment rpt'!$L:$L,$M71,'sys inv movment rpt'!$N:$N,Y$1)</f>
        <v>0</v>
      </c>
      <c r="Z71" s="86">
        <f>SUMIFS('sys inv movment rpt'!$M:$M,'sys inv movment rpt'!$L:$L,$M71,'sys inv movment rpt'!$N:$N,Z$1)</f>
        <v>0</v>
      </c>
      <c r="AA71" s="86">
        <f>SUMIFS('sys inv movment rpt'!$M:$M,'sys inv movment rpt'!$L:$L,$M71,'sys inv movment rpt'!$N:$N,AA$1)</f>
        <v>5600</v>
      </c>
      <c r="AB71" s="86">
        <f>SUMIFS('sys inv movment rpt'!$M:$M,'sys inv movment rpt'!$L:$L,$M71,'sys inv movment rpt'!$N:$N,AB$1)</f>
        <v>0</v>
      </c>
      <c r="AC71" s="86">
        <f>SUMIFS('sys inv movment rpt'!$M:$M,'sys inv movment rpt'!$L:$L,$M71,'sys inv movment rpt'!$N:$N,AC$1)</f>
        <v>0</v>
      </c>
      <c r="AD71" s="86">
        <f>SUMIFS('sys inv movment rpt'!$M:$M,'sys inv movment rpt'!$L:$L,$M71,'sys inv movment rpt'!$N:$N,AD$1)</f>
        <v>0</v>
      </c>
      <c r="AE71" s="86">
        <f>SUMIFS('sys inv movment rpt'!$M:$M,'sys inv movment rpt'!$L:$L,$M71,'sys inv movment rpt'!$N:$N,AE$1)</f>
        <v>0</v>
      </c>
      <c r="AF71" s="86">
        <f>SUMIFS('sys inv movment rpt'!$M:$M,'sys inv movment rpt'!$L:$L,$M71,'sys inv movment rpt'!$N:$N,AF$1)</f>
        <v>0</v>
      </c>
      <c r="AG71" s="86">
        <f>SUMIFS('sys inv movment rpt'!$M:$M,'sys inv movment rpt'!$L:$L,$M71,'sys inv movment rpt'!$N:$N,AG$1)</f>
        <v>0</v>
      </c>
      <c r="AH71" s="86">
        <f>SUMIFS('sys inv movment rpt'!$M:$M,'sys inv movment rpt'!$L:$L,$M71,'sys inv movment rpt'!$N:$N,AH$1)</f>
        <v>0</v>
      </c>
      <c r="AI71" s="86">
        <f>SUMIFS('sys inv movment rpt'!$M:$M,'sys inv movment rpt'!$L:$L,$M71,'sys inv movment rpt'!$N:$N,AI$1)</f>
        <v>0</v>
      </c>
      <c r="AJ71" s="86">
        <f>SUMIFS('sys inv movment rpt'!$M:$M,'sys inv movment rpt'!$L:$L,$M71,'sys inv movment rpt'!$N:$N,AJ$1)</f>
        <v>0</v>
      </c>
      <c r="AK71" s="86">
        <f>SUMIFS('sys inv movment rpt'!$M:$M,'sys inv movment rpt'!$L:$L,$M71,'sys inv movment rpt'!$N:$N,AK$1)</f>
        <v>0</v>
      </c>
      <c r="AL71" s="86">
        <f>SUMIFS('sys inv movment rpt'!$M:$M,'sys inv movment rpt'!$L:$L,$M71,'sys inv movment rpt'!$N:$N,AL$1)</f>
        <v>0</v>
      </c>
      <c r="AM71" s="86">
        <f>SUMIFS('sys inv movment rpt'!$M:$M,'sys inv movment rpt'!$L:$L,$M71,'sys inv movment rpt'!$N:$N,AM$1)</f>
        <v>0</v>
      </c>
      <c r="AN71" s="86">
        <f>SUMIFS('sys inv movment rpt'!$M:$M,'sys inv movment rpt'!$L:$L,$M71,'sys inv movment rpt'!$N:$N,AN$1)</f>
        <v>0</v>
      </c>
      <c r="AO71" s="86">
        <f>SUMIFS('sys inv movment rpt'!$M:$M,'sys inv movment rpt'!$L:$L,$M71,'sys inv movment rpt'!$N:$N,AO$1)</f>
        <v>0</v>
      </c>
      <c r="AP71" s="86">
        <f>SUMIFS('sys inv movment rpt'!$M:$M,'sys inv movment rpt'!$L:$L,$M71,'sys inv movment rpt'!$N:$N,AP$1)</f>
        <v>0</v>
      </c>
      <c r="AQ71" s="86">
        <f>SUMIFS('sys inv movment rpt'!$M:$M,'sys inv movment rpt'!$L:$L,$M71,'sys inv movment rpt'!$N:$N,AQ$1)</f>
        <v>0</v>
      </c>
      <c r="AR71" s="86">
        <f>SUMIFS('sys inv movment rpt'!$M:$M,'sys inv movment rpt'!$L:$L,$M71,'sys inv movment rpt'!$N:$N,AR$1)</f>
        <v>0</v>
      </c>
      <c r="AS71" s="86">
        <f>SUMIFS('sys inv movment rpt'!$M:$M,'sys inv movment rpt'!$L:$L,$M71,'sys inv movment rpt'!$N:$N,AS$1)</f>
        <v>0</v>
      </c>
      <c r="AT71" s="86">
        <f>SUMIFS('sys inv movment rpt'!$M:$M,'sys inv movment rpt'!$L:$L,$M71,'sys inv movment rpt'!$N:$N,AT$1)</f>
        <v>0</v>
      </c>
      <c r="AU71" s="86">
        <f>SUMIFS('sys inv movment rpt'!$M:$M,'sys inv movment rpt'!$L:$L,$M71,'sys inv movment rpt'!$N:$N,AU$1)</f>
        <v>0</v>
      </c>
      <c r="AV71" s="86">
        <f>SUMIFS('sys inv movment rpt'!$M:$M,'sys inv movment rpt'!$L:$L,$M71,'sys inv movment rpt'!$N:$N,AV$1)</f>
        <v>0</v>
      </c>
      <c r="AW71" s="87" t="str">
        <f>IFERROR(VLOOKUP(A71,'sys-backorder details'!E:U,17,0),"-")</f>
        <v>30 Days</v>
      </c>
      <c r="AX71" s="87" t="str">
        <f>IF(K71&gt;1,VLOOKUP(A71,'settings-routing'!A:I,9,0),"")</f>
        <v/>
      </c>
    </row>
    <row r="72" ht="12.75" hidden="1" customHeight="1">
      <c r="A72" s="50" t="s">
        <v>372</v>
      </c>
      <c r="B72" s="50" t="s">
        <v>373</v>
      </c>
      <c r="C72" s="50">
        <f t="shared" si="2"/>
        <v>0</v>
      </c>
      <c r="D72" s="80">
        <f>SUMIF('Stocks 101-111'!$J:$J,'item dashboard'!A72,'Stocks 101-111'!K:K)</f>
        <v>0</v>
      </c>
      <c r="E72" s="80">
        <f>SUMIF('Stocks 101-111'!$J:$J,'item dashboard'!A72,'Stocks 101-111'!$L:$L)</f>
        <v>0</v>
      </c>
      <c r="F72" s="81">
        <f t="shared" si="3"/>
        <v>0</v>
      </c>
      <c r="G72" s="82">
        <f t="shared" si="4"/>
        <v>0</v>
      </c>
      <c r="H72" s="50">
        <f>SUMIFS('sys-backorder details'!$M:$M,'sys-backorder details'!$E:$E,'item dashboard'!A72,'sys-backorder details'!$V:$V,"")</f>
        <v>0</v>
      </c>
      <c r="I72" s="83">
        <f>SUMIF('settings-routing'!$I:$I,'item dashboard'!A72,'settings-routing'!$O:$O)</f>
        <v>0</v>
      </c>
      <c r="J72" s="50">
        <f>SUMIFS('sys-backorder details'!$M:$M,'sys-backorder details'!$E:$E,'item dashboard'!A72,'sys-backorder details'!$V:$V,"Call off")</f>
        <v>0</v>
      </c>
      <c r="K72" s="84">
        <f t="shared" si="5"/>
        <v>0</v>
      </c>
      <c r="L72" s="84">
        <f>SUMIF('Production Plan'!$E:$E,'item dashboard'!A72,'Production Plan'!$N:$N)</f>
        <v>0</v>
      </c>
      <c r="M72" s="85" t="str">
        <f t="shared" si="1"/>
        <v>B-225REV-W27-225 gm Revlon White jar</v>
      </c>
      <c r="N72" s="86">
        <f>SUMIFS('sys inv movment rpt'!$M:$M,'sys inv movment rpt'!$L:$L,$M72,'sys inv movment rpt'!$N:$N,N$1)</f>
        <v>0</v>
      </c>
      <c r="O72" s="86">
        <f>SUMIFS('sys inv movment rpt'!$M:$M,'sys inv movment rpt'!$L:$L,$M72,'sys inv movment rpt'!$N:$N,O$1)</f>
        <v>0</v>
      </c>
      <c r="P72" s="86">
        <f>SUMIFS('sys inv movment rpt'!$M:$M,'sys inv movment rpt'!$L:$L,$M72,'sys inv movment rpt'!$N:$N,P$1)</f>
        <v>0</v>
      </c>
      <c r="Q72" s="86">
        <f>SUMIFS('sys inv movment rpt'!$M:$M,'sys inv movment rpt'!$L:$L,$M72,'sys inv movment rpt'!$N:$N,Q$1)</f>
        <v>0</v>
      </c>
      <c r="R72" s="86">
        <f>SUMIFS('sys inv movment rpt'!$M:$M,'sys inv movment rpt'!$L:$L,$M72,'sys inv movment rpt'!$N:$N,R$1)</f>
        <v>0</v>
      </c>
      <c r="S72" s="86">
        <f>SUMIFS('sys inv movment rpt'!$M:$M,'sys inv movment rpt'!$L:$L,$M72,'sys inv movment rpt'!$N:$N,S$1)</f>
        <v>0</v>
      </c>
      <c r="T72" s="86">
        <f>SUMIFS('sys inv movment rpt'!$M:$M,'sys inv movment rpt'!$L:$L,$M72,'sys inv movment rpt'!$N:$N,T$1)</f>
        <v>0</v>
      </c>
      <c r="U72" s="86">
        <f>SUMIFS('sys inv movment rpt'!$M:$M,'sys inv movment rpt'!$L:$L,$M72,'sys inv movment rpt'!$N:$N,U$1)</f>
        <v>0</v>
      </c>
      <c r="V72" s="86">
        <f>SUMIFS('sys inv movment rpt'!$M:$M,'sys inv movment rpt'!$L:$L,$M72,'sys inv movment rpt'!$N:$N,V$1)</f>
        <v>0</v>
      </c>
      <c r="W72" s="86">
        <f>SUMIFS('sys inv movment rpt'!$M:$M,'sys inv movment rpt'!$L:$L,$M72,'sys inv movment rpt'!$N:$N,W$1)</f>
        <v>0</v>
      </c>
      <c r="X72" s="86">
        <f>SUMIFS('sys inv movment rpt'!$M:$M,'sys inv movment rpt'!$L:$L,$M72,'sys inv movment rpt'!$N:$N,X$1)</f>
        <v>0</v>
      </c>
      <c r="Y72" s="86">
        <f>SUMIFS('sys inv movment rpt'!$M:$M,'sys inv movment rpt'!$L:$L,$M72,'sys inv movment rpt'!$N:$N,Y$1)</f>
        <v>0</v>
      </c>
      <c r="Z72" s="86">
        <f>SUMIFS('sys inv movment rpt'!$M:$M,'sys inv movment rpt'!$L:$L,$M72,'sys inv movment rpt'!$N:$N,Z$1)</f>
        <v>0</v>
      </c>
      <c r="AA72" s="86">
        <f>SUMIFS('sys inv movment rpt'!$M:$M,'sys inv movment rpt'!$L:$L,$M72,'sys inv movment rpt'!$N:$N,AA$1)</f>
        <v>0</v>
      </c>
      <c r="AB72" s="86">
        <f>SUMIFS('sys inv movment rpt'!$M:$M,'sys inv movment rpt'!$L:$L,$M72,'sys inv movment rpt'!$N:$N,AB$1)</f>
        <v>0</v>
      </c>
      <c r="AC72" s="86">
        <f>SUMIFS('sys inv movment rpt'!$M:$M,'sys inv movment rpt'!$L:$L,$M72,'sys inv movment rpt'!$N:$N,AC$1)</f>
        <v>0</v>
      </c>
      <c r="AD72" s="86">
        <f>SUMIFS('sys inv movment rpt'!$M:$M,'sys inv movment rpt'!$L:$L,$M72,'sys inv movment rpt'!$N:$N,AD$1)</f>
        <v>0</v>
      </c>
      <c r="AE72" s="86">
        <f>SUMIFS('sys inv movment rpt'!$M:$M,'sys inv movment rpt'!$L:$L,$M72,'sys inv movment rpt'!$N:$N,AE$1)</f>
        <v>0</v>
      </c>
      <c r="AF72" s="86">
        <f>SUMIFS('sys inv movment rpt'!$M:$M,'sys inv movment rpt'!$L:$L,$M72,'sys inv movment rpt'!$N:$N,AF$1)</f>
        <v>0</v>
      </c>
      <c r="AG72" s="86">
        <f>SUMIFS('sys inv movment rpt'!$M:$M,'sys inv movment rpt'!$L:$L,$M72,'sys inv movment rpt'!$N:$N,AG$1)</f>
        <v>0</v>
      </c>
      <c r="AH72" s="86">
        <f>SUMIFS('sys inv movment rpt'!$M:$M,'sys inv movment rpt'!$L:$L,$M72,'sys inv movment rpt'!$N:$N,AH$1)</f>
        <v>0</v>
      </c>
      <c r="AI72" s="86">
        <f>SUMIFS('sys inv movment rpt'!$M:$M,'sys inv movment rpt'!$L:$L,$M72,'sys inv movment rpt'!$N:$N,AI$1)</f>
        <v>0</v>
      </c>
      <c r="AJ72" s="86">
        <f>SUMIFS('sys inv movment rpt'!$M:$M,'sys inv movment rpt'!$L:$L,$M72,'sys inv movment rpt'!$N:$N,AJ$1)</f>
        <v>0</v>
      </c>
      <c r="AK72" s="86">
        <f>SUMIFS('sys inv movment rpt'!$M:$M,'sys inv movment rpt'!$L:$L,$M72,'sys inv movment rpt'!$N:$N,AK$1)</f>
        <v>0</v>
      </c>
      <c r="AL72" s="86">
        <f>SUMIFS('sys inv movment rpt'!$M:$M,'sys inv movment rpt'!$L:$L,$M72,'sys inv movment rpt'!$N:$N,AL$1)</f>
        <v>0</v>
      </c>
      <c r="AM72" s="86">
        <f>SUMIFS('sys inv movment rpt'!$M:$M,'sys inv movment rpt'!$L:$L,$M72,'sys inv movment rpt'!$N:$N,AM$1)</f>
        <v>0</v>
      </c>
      <c r="AN72" s="86">
        <f>SUMIFS('sys inv movment rpt'!$M:$M,'sys inv movment rpt'!$L:$L,$M72,'sys inv movment rpt'!$N:$N,AN$1)</f>
        <v>0</v>
      </c>
      <c r="AO72" s="86">
        <f>SUMIFS('sys inv movment rpt'!$M:$M,'sys inv movment rpt'!$L:$L,$M72,'sys inv movment rpt'!$N:$N,AO$1)</f>
        <v>0</v>
      </c>
      <c r="AP72" s="86">
        <f>SUMIFS('sys inv movment rpt'!$M:$M,'sys inv movment rpt'!$L:$L,$M72,'sys inv movment rpt'!$N:$N,AP$1)</f>
        <v>0</v>
      </c>
      <c r="AQ72" s="86">
        <f>SUMIFS('sys inv movment rpt'!$M:$M,'sys inv movment rpt'!$L:$L,$M72,'sys inv movment rpt'!$N:$N,AQ$1)</f>
        <v>0</v>
      </c>
      <c r="AR72" s="86">
        <f>SUMIFS('sys inv movment rpt'!$M:$M,'sys inv movment rpt'!$L:$L,$M72,'sys inv movment rpt'!$N:$N,AR$1)</f>
        <v>0</v>
      </c>
      <c r="AS72" s="86">
        <f>SUMIFS('sys inv movment rpt'!$M:$M,'sys inv movment rpt'!$L:$L,$M72,'sys inv movment rpt'!$N:$N,AS$1)</f>
        <v>0</v>
      </c>
      <c r="AT72" s="86">
        <f>SUMIFS('sys inv movment rpt'!$M:$M,'sys inv movment rpt'!$L:$L,$M72,'sys inv movment rpt'!$N:$N,AT$1)</f>
        <v>0</v>
      </c>
      <c r="AU72" s="86">
        <f>SUMIFS('sys inv movment rpt'!$M:$M,'sys inv movment rpt'!$L:$L,$M72,'sys inv movment rpt'!$N:$N,AU$1)</f>
        <v>0</v>
      </c>
      <c r="AV72" s="86">
        <f>SUMIFS('sys inv movment rpt'!$M:$M,'sys inv movment rpt'!$L:$L,$M72,'sys inv movment rpt'!$N:$N,AV$1)</f>
        <v>0</v>
      </c>
      <c r="AW72" s="87" t="str">
        <f>IFERROR(VLOOKUP(A72,'sys-backorder details'!E:U,17,0),"-")</f>
        <v>-</v>
      </c>
      <c r="AX72" s="87" t="str">
        <f>IF(K72&gt;1,VLOOKUP(A72,'settings-routing'!A:I,9,0),"")</f>
        <v/>
      </c>
    </row>
    <row r="73" ht="12.75" hidden="1" customHeight="1">
      <c r="A73" s="28" t="s">
        <v>374</v>
      </c>
      <c r="B73" s="28" t="s">
        <v>375</v>
      </c>
      <c r="C73" s="50">
        <f t="shared" si="2"/>
        <v>0</v>
      </c>
      <c r="D73" s="80">
        <f>SUMIF('Stocks 101-111'!$J:$J,'item dashboard'!A73,'Stocks 101-111'!K:K)</f>
        <v>0</v>
      </c>
      <c r="E73" s="80">
        <f>SUMIF('Stocks 101-111'!$J:$J,'item dashboard'!A73,'Stocks 101-111'!$L:$L)</f>
        <v>0</v>
      </c>
      <c r="F73" s="81">
        <f t="shared" si="3"/>
        <v>0</v>
      </c>
      <c r="G73" s="82">
        <f t="shared" si="4"/>
        <v>0</v>
      </c>
      <c r="H73" s="50">
        <f>SUMIFS('sys-backorder details'!$M:$M,'sys-backorder details'!$E:$E,'item dashboard'!A73,'sys-backorder details'!$V:$V,"")</f>
        <v>0</v>
      </c>
      <c r="I73" s="83">
        <f>SUMIF('settings-routing'!$I:$I,'item dashboard'!A73,'settings-routing'!$O:$O)</f>
        <v>0</v>
      </c>
      <c r="J73" s="50">
        <f>SUMIFS('sys-backorder details'!$M:$M,'sys-backorder details'!$E:$E,'item dashboard'!A73,'sys-backorder details'!$V:$V,"Call off")</f>
        <v>0</v>
      </c>
      <c r="K73" s="84">
        <f t="shared" si="5"/>
        <v>0</v>
      </c>
      <c r="L73" s="84">
        <f>SUMIF('Production Plan'!$E:$E,'item dashboard'!A73,'Production Plan'!$N:$N)</f>
        <v>0</v>
      </c>
      <c r="M73" s="85" t="str">
        <f t="shared" si="1"/>
        <v>B-225REV-W27EPC-225 gm Revlon White Pntd Epcc Cream Relax</v>
      </c>
      <c r="N73" s="86">
        <f>SUMIFS('sys inv movment rpt'!$M:$M,'sys inv movment rpt'!$L:$L,$M73,'sys inv movment rpt'!$N:$N,N$1)</f>
        <v>0</v>
      </c>
      <c r="O73" s="86">
        <f>SUMIFS('sys inv movment rpt'!$M:$M,'sys inv movment rpt'!$L:$L,$M73,'sys inv movment rpt'!$N:$N,O$1)</f>
        <v>0</v>
      </c>
      <c r="P73" s="86">
        <f>SUMIFS('sys inv movment rpt'!$M:$M,'sys inv movment rpt'!$L:$L,$M73,'sys inv movment rpt'!$N:$N,P$1)</f>
        <v>0</v>
      </c>
      <c r="Q73" s="86">
        <f>SUMIFS('sys inv movment rpt'!$M:$M,'sys inv movment rpt'!$L:$L,$M73,'sys inv movment rpt'!$N:$N,Q$1)</f>
        <v>0</v>
      </c>
      <c r="R73" s="86">
        <f>SUMIFS('sys inv movment rpt'!$M:$M,'sys inv movment rpt'!$L:$L,$M73,'sys inv movment rpt'!$N:$N,R$1)</f>
        <v>0</v>
      </c>
      <c r="S73" s="86">
        <f>SUMIFS('sys inv movment rpt'!$M:$M,'sys inv movment rpt'!$L:$L,$M73,'sys inv movment rpt'!$N:$N,S$1)</f>
        <v>0</v>
      </c>
      <c r="T73" s="86">
        <f>SUMIFS('sys inv movment rpt'!$M:$M,'sys inv movment rpt'!$L:$L,$M73,'sys inv movment rpt'!$N:$N,T$1)</f>
        <v>0</v>
      </c>
      <c r="U73" s="86">
        <f>SUMIFS('sys inv movment rpt'!$M:$M,'sys inv movment rpt'!$L:$L,$M73,'sys inv movment rpt'!$N:$N,U$1)</f>
        <v>0</v>
      </c>
      <c r="V73" s="86">
        <f>SUMIFS('sys inv movment rpt'!$M:$M,'sys inv movment rpt'!$L:$L,$M73,'sys inv movment rpt'!$N:$N,V$1)</f>
        <v>0</v>
      </c>
      <c r="W73" s="86">
        <f>SUMIFS('sys inv movment rpt'!$M:$M,'sys inv movment rpt'!$L:$L,$M73,'sys inv movment rpt'!$N:$N,W$1)</f>
        <v>0</v>
      </c>
      <c r="X73" s="86">
        <f>SUMIFS('sys inv movment rpt'!$M:$M,'sys inv movment rpt'!$L:$L,$M73,'sys inv movment rpt'!$N:$N,X$1)</f>
        <v>0</v>
      </c>
      <c r="Y73" s="86">
        <f>SUMIFS('sys inv movment rpt'!$M:$M,'sys inv movment rpt'!$L:$L,$M73,'sys inv movment rpt'!$N:$N,Y$1)</f>
        <v>0</v>
      </c>
      <c r="Z73" s="86">
        <f>SUMIFS('sys inv movment rpt'!$M:$M,'sys inv movment rpt'!$L:$L,$M73,'sys inv movment rpt'!$N:$N,Z$1)</f>
        <v>0</v>
      </c>
      <c r="AA73" s="86">
        <f>SUMIFS('sys inv movment rpt'!$M:$M,'sys inv movment rpt'!$L:$L,$M73,'sys inv movment rpt'!$N:$N,AA$1)</f>
        <v>0</v>
      </c>
      <c r="AB73" s="86">
        <f>SUMIFS('sys inv movment rpt'!$M:$M,'sys inv movment rpt'!$L:$L,$M73,'sys inv movment rpt'!$N:$N,AB$1)</f>
        <v>0</v>
      </c>
      <c r="AC73" s="86">
        <f>SUMIFS('sys inv movment rpt'!$M:$M,'sys inv movment rpt'!$L:$L,$M73,'sys inv movment rpt'!$N:$N,AC$1)</f>
        <v>0</v>
      </c>
      <c r="AD73" s="86">
        <f>SUMIFS('sys inv movment rpt'!$M:$M,'sys inv movment rpt'!$L:$L,$M73,'sys inv movment rpt'!$N:$N,AD$1)</f>
        <v>0</v>
      </c>
      <c r="AE73" s="86">
        <f>SUMIFS('sys inv movment rpt'!$M:$M,'sys inv movment rpt'!$L:$L,$M73,'sys inv movment rpt'!$N:$N,AE$1)</f>
        <v>0</v>
      </c>
      <c r="AF73" s="86">
        <f>SUMIFS('sys inv movment rpt'!$M:$M,'sys inv movment rpt'!$L:$L,$M73,'sys inv movment rpt'!$N:$N,AF$1)</f>
        <v>0</v>
      </c>
      <c r="AG73" s="86">
        <f>SUMIFS('sys inv movment rpt'!$M:$M,'sys inv movment rpt'!$L:$L,$M73,'sys inv movment rpt'!$N:$N,AG$1)</f>
        <v>0</v>
      </c>
      <c r="AH73" s="86">
        <f>SUMIFS('sys inv movment rpt'!$M:$M,'sys inv movment rpt'!$L:$L,$M73,'sys inv movment rpt'!$N:$N,AH$1)</f>
        <v>0</v>
      </c>
      <c r="AI73" s="86">
        <f>SUMIFS('sys inv movment rpt'!$M:$M,'sys inv movment rpt'!$L:$L,$M73,'sys inv movment rpt'!$N:$N,AI$1)</f>
        <v>0</v>
      </c>
      <c r="AJ73" s="86">
        <f>SUMIFS('sys inv movment rpt'!$M:$M,'sys inv movment rpt'!$L:$L,$M73,'sys inv movment rpt'!$N:$N,AJ$1)</f>
        <v>0</v>
      </c>
      <c r="AK73" s="86">
        <f>SUMIFS('sys inv movment rpt'!$M:$M,'sys inv movment rpt'!$L:$L,$M73,'sys inv movment rpt'!$N:$N,AK$1)</f>
        <v>0</v>
      </c>
      <c r="AL73" s="86">
        <f>SUMIFS('sys inv movment rpt'!$M:$M,'sys inv movment rpt'!$L:$L,$M73,'sys inv movment rpt'!$N:$N,AL$1)</f>
        <v>0</v>
      </c>
      <c r="AM73" s="86">
        <f>SUMIFS('sys inv movment rpt'!$M:$M,'sys inv movment rpt'!$L:$L,$M73,'sys inv movment rpt'!$N:$N,AM$1)</f>
        <v>0</v>
      </c>
      <c r="AN73" s="86">
        <f>SUMIFS('sys inv movment rpt'!$M:$M,'sys inv movment rpt'!$L:$L,$M73,'sys inv movment rpt'!$N:$N,AN$1)</f>
        <v>0</v>
      </c>
      <c r="AO73" s="86">
        <f>SUMIFS('sys inv movment rpt'!$M:$M,'sys inv movment rpt'!$L:$L,$M73,'sys inv movment rpt'!$N:$N,AO$1)</f>
        <v>0</v>
      </c>
      <c r="AP73" s="86">
        <f>SUMIFS('sys inv movment rpt'!$M:$M,'sys inv movment rpt'!$L:$L,$M73,'sys inv movment rpt'!$N:$N,AP$1)</f>
        <v>0</v>
      </c>
      <c r="AQ73" s="86">
        <f>SUMIFS('sys inv movment rpt'!$M:$M,'sys inv movment rpt'!$L:$L,$M73,'sys inv movment rpt'!$N:$N,AQ$1)</f>
        <v>0</v>
      </c>
      <c r="AR73" s="86">
        <f>SUMIFS('sys inv movment rpt'!$M:$M,'sys inv movment rpt'!$L:$L,$M73,'sys inv movment rpt'!$N:$N,AR$1)</f>
        <v>0</v>
      </c>
      <c r="AS73" s="86">
        <f>SUMIFS('sys inv movment rpt'!$M:$M,'sys inv movment rpt'!$L:$L,$M73,'sys inv movment rpt'!$N:$N,AS$1)</f>
        <v>0</v>
      </c>
      <c r="AT73" s="86">
        <f>SUMIFS('sys inv movment rpt'!$M:$M,'sys inv movment rpt'!$L:$L,$M73,'sys inv movment rpt'!$N:$N,AT$1)</f>
        <v>0</v>
      </c>
      <c r="AU73" s="86">
        <f>SUMIFS('sys inv movment rpt'!$M:$M,'sys inv movment rpt'!$L:$L,$M73,'sys inv movment rpt'!$N:$N,AU$1)</f>
        <v>0</v>
      </c>
      <c r="AV73" s="86">
        <f>SUMIFS('sys inv movment rpt'!$M:$M,'sys inv movment rpt'!$L:$L,$M73,'sys inv movment rpt'!$N:$N,AV$1)</f>
        <v>0</v>
      </c>
      <c r="AW73" s="87" t="str">
        <f>IFERROR(VLOOKUP(A73,'sys-backorder details'!E:U,17,0),"-")</f>
        <v>-</v>
      </c>
      <c r="AX73" s="87" t="str">
        <f>IF(K73&gt;1,VLOOKUP(A73,'settings-routing'!A:I,9,0),"")</f>
        <v/>
      </c>
    </row>
    <row r="74" ht="12.75" hidden="1" customHeight="1">
      <c r="A74" s="28" t="s">
        <v>376</v>
      </c>
      <c r="B74" s="28" t="s">
        <v>377</v>
      </c>
      <c r="C74" s="50">
        <f t="shared" si="2"/>
        <v>6000</v>
      </c>
      <c r="D74" s="80">
        <f>SUMIF('Stocks 101-111'!$J:$J,'item dashboard'!A74,'Stocks 101-111'!K:K)</f>
        <v>6000</v>
      </c>
      <c r="E74" s="80">
        <f>SUMIF('Stocks 101-111'!$J:$J,'item dashboard'!A74,'Stocks 101-111'!$L:$L)</f>
        <v>0</v>
      </c>
      <c r="F74" s="81">
        <f t="shared" si="3"/>
        <v>0</v>
      </c>
      <c r="G74" s="82">
        <f t="shared" si="4"/>
        <v>0</v>
      </c>
      <c r="H74" s="50">
        <f>SUMIFS('sys-backorder details'!$M:$M,'sys-backorder details'!$E:$E,'item dashboard'!A74,'sys-backorder details'!$V:$V,"")</f>
        <v>0</v>
      </c>
      <c r="I74" s="83">
        <f>SUMIF('settings-routing'!$I:$I,'item dashboard'!A74,'settings-routing'!$O:$O)</f>
        <v>0</v>
      </c>
      <c r="J74" s="50">
        <f>SUMIFS('sys-backorder details'!$M:$M,'sys-backorder details'!$E:$E,'item dashboard'!A74,'sys-backorder details'!$V:$V,"Call off")</f>
        <v>42500</v>
      </c>
      <c r="K74" s="84">
        <f t="shared" si="5"/>
        <v>-6000</v>
      </c>
      <c r="L74" s="84">
        <f>SUMIF('Production Plan'!$E:$E,'item dashboard'!A74,'Production Plan'!$N:$N)</f>
        <v>18000</v>
      </c>
      <c r="M74" s="85" t="str">
        <f t="shared" si="1"/>
        <v>B-240MOV-N22-240 ml Natural Body Milk Lotion Bottle</v>
      </c>
      <c r="N74" s="86">
        <f>SUMIFS('sys inv movment rpt'!$M:$M,'sys inv movment rpt'!$L:$L,$M74,'sys inv movment rpt'!$N:$N,N$1)</f>
        <v>0</v>
      </c>
      <c r="O74" s="86">
        <f>SUMIFS('sys inv movment rpt'!$M:$M,'sys inv movment rpt'!$L:$L,$M74,'sys inv movment rpt'!$N:$N,O$1)</f>
        <v>0</v>
      </c>
      <c r="P74" s="86">
        <f>SUMIFS('sys inv movment rpt'!$M:$M,'sys inv movment rpt'!$L:$L,$M74,'sys inv movment rpt'!$N:$N,P$1)</f>
        <v>0</v>
      </c>
      <c r="Q74" s="86">
        <f>SUMIFS('sys inv movment rpt'!$M:$M,'sys inv movment rpt'!$L:$L,$M74,'sys inv movment rpt'!$N:$N,Q$1)</f>
        <v>0</v>
      </c>
      <c r="R74" s="86">
        <f>SUMIFS('sys inv movment rpt'!$M:$M,'sys inv movment rpt'!$L:$L,$M74,'sys inv movment rpt'!$N:$N,R$1)</f>
        <v>0</v>
      </c>
      <c r="S74" s="86">
        <f>SUMIFS('sys inv movment rpt'!$M:$M,'sys inv movment rpt'!$L:$L,$M74,'sys inv movment rpt'!$N:$N,S$1)</f>
        <v>0</v>
      </c>
      <c r="T74" s="86">
        <f>SUMIFS('sys inv movment rpt'!$M:$M,'sys inv movment rpt'!$L:$L,$M74,'sys inv movment rpt'!$N:$N,T$1)</f>
        <v>0</v>
      </c>
      <c r="U74" s="86">
        <f>SUMIFS('sys inv movment rpt'!$M:$M,'sys inv movment rpt'!$L:$L,$M74,'sys inv movment rpt'!$N:$N,U$1)</f>
        <v>0</v>
      </c>
      <c r="V74" s="86">
        <f>SUMIFS('sys inv movment rpt'!$M:$M,'sys inv movment rpt'!$L:$L,$M74,'sys inv movment rpt'!$N:$N,V$1)</f>
        <v>0</v>
      </c>
      <c r="W74" s="86">
        <f>SUMIFS('sys inv movment rpt'!$M:$M,'sys inv movment rpt'!$L:$L,$M74,'sys inv movment rpt'!$N:$N,W$1)</f>
        <v>0</v>
      </c>
      <c r="X74" s="86">
        <f>SUMIFS('sys inv movment rpt'!$M:$M,'sys inv movment rpt'!$L:$L,$M74,'sys inv movment rpt'!$N:$N,X$1)</f>
        <v>0</v>
      </c>
      <c r="Y74" s="86">
        <f>SUMIFS('sys inv movment rpt'!$M:$M,'sys inv movment rpt'!$L:$L,$M74,'sys inv movment rpt'!$N:$N,Y$1)</f>
        <v>0</v>
      </c>
      <c r="Z74" s="86">
        <f>SUMIFS('sys inv movment rpt'!$M:$M,'sys inv movment rpt'!$L:$L,$M74,'sys inv movment rpt'!$N:$N,Z$1)</f>
        <v>0</v>
      </c>
      <c r="AA74" s="86">
        <f>SUMIFS('sys inv movment rpt'!$M:$M,'sys inv movment rpt'!$L:$L,$M74,'sys inv movment rpt'!$N:$N,AA$1)</f>
        <v>0</v>
      </c>
      <c r="AB74" s="86">
        <f>SUMIFS('sys inv movment rpt'!$M:$M,'sys inv movment rpt'!$L:$L,$M74,'sys inv movment rpt'!$N:$N,AB$1)</f>
        <v>0</v>
      </c>
      <c r="AC74" s="86">
        <f>SUMIFS('sys inv movment rpt'!$M:$M,'sys inv movment rpt'!$L:$L,$M74,'sys inv movment rpt'!$N:$N,AC$1)</f>
        <v>0</v>
      </c>
      <c r="AD74" s="86">
        <f>SUMIFS('sys inv movment rpt'!$M:$M,'sys inv movment rpt'!$L:$L,$M74,'sys inv movment rpt'!$N:$N,AD$1)</f>
        <v>0</v>
      </c>
      <c r="AE74" s="86">
        <f>SUMIFS('sys inv movment rpt'!$M:$M,'sys inv movment rpt'!$L:$L,$M74,'sys inv movment rpt'!$N:$N,AE$1)</f>
        <v>0</v>
      </c>
      <c r="AF74" s="86">
        <f>SUMIFS('sys inv movment rpt'!$M:$M,'sys inv movment rpt'!$L:$L,$M74,'sys inv movment rpt'!$N:$N,AF$1)</f>
        <v>0</v>
      </c>
      <c r="AG74" s="86">
        <f>SUMIFS('sys inv movment rpt'!$M:$M,'sys inv movment rpt'!$L:$L,$M74,'sys inv movment rpt'!$N:$N,AG$1)</f>
        <v>0</v>
      </c>
      <c r="AH74" s="86">
        <f>SUMIFS('sys inv movment rpt'!$M:$M,'sys inv movment rpt'!$L:$L,$M74,'sys inv movment rpt'!$N:$N,AH$1)</f>
        <v>0</v>
      </c>
      <c r="AI74" s="86">
        <f>SUMIFS('sys inv movment rpt'!$M:$M,'sys inv movment rpt'!$L:$L,$M74,'sys inv movment rpt'!$N:$N,AI$1)</f>
        <v>0</v>
      </c>
      <c r="AJ74" s="86">
        <f>SUMIFS('sys inv movment rpt'!$M:$M,'sys inv movment rpt'!$L:$L,$M74,'sys inv movment rpt'!$N:$N,AJ$1)</f>
        <v>0</v>
      </c>
      <c r="AK74" s="86">
        <f>SUMIFS('sys inv movment rpt'!$M:$M,'sys inv movment rpt'!$L:$L,$M74,'sys inv movment rpt'!$N:$N,AK$1)</f>
        <v>0</v>
      </c>
      <c r="AL74" s="86">
        <f>SUMIFS('sys inv movment rpt'!$M:$M,'sys inv movment rpt'!$L:$L,$M74,'sys inv movment rpt'!$N:$N,AL$1)</f>
        <v>0</v>
      </c>
      <c r="AM74" s="86">
        <f>SUMIFS('sys inv movment rpt'!$M:$M,'sys inv movment rpt'!$L:$L,$M74,'sys inv movment rpt'!$N:$N,AM$1)</f>
        <v>0</v>
      </c>
      <c r="AN74" s="86">
        <f>SUMIFS('sys inv movment rpt'!$M:$M,'sys inv movment rpt'!$L:$L,$M74,'sys inv movment rpt'!$N:$N,AN$1)</f>
        <v>0</v>
      </c>
      <c r="AO74" s="86">
        <f>SUMIFS('sys inv movment rpt'!$M:$M,'sys inv movment rpt'!$L:$L,$M74,'sys inv movment rpt'!$N:$N,AO$1)</f>
        <v>0</v>
      </c>
      <c r="AP74" s="86">
        <f>SUMIFS('sys inv movment rpt'!$M:$M,'sys inv movment rpt'!$L:$L,$M74,'sys inv movment rpt'!$N:$N,AP$1)</f>
        <v>0</v>
      </c>
      <c r="AQ74" s="86">
        <f>SUMIFS('sys inv movment rpt'!$M:$M,'sys inv movment rpt'!$L:$L,$M74,'sys inv movment rpt'!$N:$N,AQ$1)</f>
        <v>0</v>
      </c>
      <c r="AR74" s="86">
        <f>SUMIFS('sys inv movment rpt'!$M:$M,'sys inv movment rpt'!$L:$L,$M74,'sys inv movment rpt'!$N:$N,AR$1)</f>
        <v>0</v>
      </c>
      <c r="AS74" s="86">
        <f>SUMIFS('sys inv movment rpt'!$M:$M,'sys inv movment rpt'!$L:$L,$M74,'sys inv movment rpt'!$N:$N,AS$1)</f>
        <v>0</v>
      </c>
      <c r="AT74" s="86">
        <f>SUMIFS('sys inv movment rpt'!$M:$M,'sys inv movment rpt'!$L:$L,$M74,'sys inv movment rpt'!$N:$N,AT$1)</f>
        <v>0</v>
      </c>
      <c r="AU74" s="86">
        <f>SUMIFS('sys inv movment rpt'!$M:$M,'sys inv movment rpt'!$L:$L,$M74,'sys inv movment rpt'!$N:$N,AU$1)</f>
        <v>0</v>
      </c>
      <c r="AV74" s="86">
        <f>SUMIFS('sys inv movment rpt'!$M:$M,'sys inv movment rpt'!$L:$L,$M74,'sys inv movment rpt'!$N:$N,AV$1)</f>
        <v>0</v>
      </c>
      <c r="AW74" s="87" t="str">
        <f>IFERROR(VLOOKUP(A74,'sys-backorder details'!E:U,17,0),"-")</f>
        <v>45 Days</v>
      </c>
      <c r="AX74" s="87" t="str">
        <f>IF(K74&gt;1,VLOOKUP(A74,'settings-routing'!A:I,9,0),"")</f>
        <v/>
      </c>
    </row>
    <row r="75" ht="12.75" hidden="1" customHeight="1">
      <c r="A75" s="50" t="s">
        <v>378</v>
      </c>
      <c r="B75" s="50" t="s">
        <v>379</v>
      </c>
      <c r="C75" s="50">
        <f t="shared" si="2"/>
        <v>0</v>
      </c>
      <c r="D75" s="80">
        <f>SUMIF('Stocks 101-111'!$J:$J,'item dashboard'!A75,'Stocks 101-111'!K:K)</f>
        <v>0</v>
      </c>
      <c r="E75" s="80">
        <f>SUMIF('Stocks 101-111'!$J:$J,'item dashboard'!A75,'Stocks 101-111'!$L:$L)</f>
        <v>0</v>
      </c>
      <c r="F75" s="81">
        <f t="shared" si="3"/>
        <v>0</v>
      </c>
      <c r="G75" s="82">
        <f t="shared" si="4"/>
        <v>0</v>
      </c>
      <c r="H75" s="50">
        <f>SUMIFS('sys-backorder details'!$M:$M,'sys-backorder details'!$E:$E,'item dashboard'!A75,'sys-backorder details'!$V:$V,"")</f>
        <v>0</v>
      </c>
      <c r="I75" s="83">
        <f>SUMIF('settings-routing'!$I:$I,'item dashboard'!A75,'settings-routing'!$O:$O)</f>
        <v>0</v>
      </c>
      <c r="J75" s="50">
        <f>SUMIFS('sys-backorder details'!$M:$M,'sys-backorder details'!$E:$E,'item dashboard'!A75,'sys-backorder details'!$V:$V,"Call off")</f>
        <v>0</v>
      </c>
      <c r="K75" s="84">
        <f t="shared" si="5"/>
        <v>0</v>
      </c>
      <c r="L75" s="84">
        <f>SUMIF('Production Plan'!$E:$E,'item dashboard'!A75,'Production Plan'!$N:$N)</f>
        <v>0</v>
      </c>
      <c r="M75" s="85" t="str">
        <f t="shared" si="1"/>
        <v>B-240MOV-PK22-240 ml Pink Glycerine Lotion Bottle</v>
      </c>
      <c r="N75" s="86">
        <f>SUMIFS('sys inv movment rpt'!$M:$M,'sys inv movment rpt'!$L:$L,$M75,'sys inv movment rpt'!$N:$N,N$1)</f>
        <v>0</v>
      </c>
      <c r="O75" s="86">
        <f>SUMIFS('sys inv movment rpt'!$M:$M,'sys inv movment rpt'!$L:$L,$M75,'sys inv movment rpt'!$N:$N,O$1)</f>
        <v>0</v>
      </c>
      <c r="P75" s="86">
        <f>SUMIFS('sys inv movment rpt'!$M:$M,'sys inv movment rpt'!$L:$L,$M75,'sys inv movment rpt'!$N:$N,P$1)</f>
        <v>0</v>
      </c>
      <c r="Q75" s="86">
        <f>SUMIFS('sys inv movment rpt'!$M:$M,'sys inv movment rpt'!$L:$L,$M75,'sys inv movment rpt'!$N:$N,Q$1)</f>
        <v>0</v>
      </c>
      <c r="R75" s="86">
        <f>SUMIFS('sys inv movment rpt'!$M:$M,'sys inv movment rpt'!$L:$L,$M75,'sys inv movment rpt'!$N:$N,R$1)</f>
        <v>0</v>
      </c>
      <c r="S75" s="86">
        <f>SUMIFS('sys inv movment rpt'!$M:$M,'sys inv movment rpt'!$L:$L,$M75,'sys inv movment rpt'!$N:$N,S$1)</f>
        <v>0</v>
      </c>
      <c r="T75" s="86">
        <f>SUMIFS('sys inv movment rpt'!$M:$M,'sys inv movment rpt'!$L:$L,$M75,'sys inv movment rpt'!$N:$N,T$1)</f>
        <v>0</v>
      </c>
      <c r="U75" s="86">
        <f>SUMIFS('sys inv movment rpt'!$M:$M,'sys inv movment rpt'!$L:$L,$M75,'sys inv movment rpt'!$N:$N,U$1)</f>
        <v>0</v>
      </c>
      <c r="V75" s="86">
        <f>SUMIFS('sys inv movment rpt'!$M:$M,'sys inv movment rpt'!$L:$L,$M75,'sys inv movment rpt'!$N:$N,V$1)</f>
        <v>0</v>
      </c>
      <c r="W75" s="86">
        <f>SUMIFS('sys inv movment rpt'!$M:$M,'sys inv movment rpt'!$L:$L,$M75,'sys inv movment rpt'!$N:$N,W$1)</f>
        <v>0</v>
      </c>
      <c r="X75" s="86">
        <f>SUMIFS('sys inv movment rpt'!$M:$M,'sys inv movment rpt'!$L:$L,$M75,'sys inv movment rpt'!$N:$N,X$1)</f>
        <v>0</v>
      </c>
      <c r="Y75" s="86">
        <f>SUMIFS('sys inv movment rpt'!$M:$M,'sys inv movment rpt'!$L:$L,$M75,'sys inv movment rpt'!$N:$N,Y$1)</f>
        <v>0</v>
      </c>
      <c r="Z75" s="86">
        <f>SUMIFS('sys inv movment rpt'!$M:$M,'sys inv movment rpt'!$L:$L,$M75,'sys inv movment rpt'!$N:$N,Z$1)</f>
        <v>0</v>
      </c>
      <c r="AA75" s="86">
        <f>SUMIFS('sys inv movment rpt'!$M:$M,'sys inv movment rpt'!$L:$L,$M75,'sys inv movment rpt'!$N:$N,AA$1)</f>
        <v>0</v>
      </c>
      <c r="AB75" s="86">
        <f>SUMIFS('sys inv movment rpt'!$M:$M,'sys inv movment rpt'!$L:$L,$M75,'sys inv movment rpt'!$N:$N,AB$1)</f>
        <v>0</v>
      </c>
      <c r="AC75" s="86">
        <f>SUMIFS('sys inv movment rpt'!$M:$M,'sys inv movment rpt'!$L:$L,$M75,'sys inv movment rpt'!$N:$N,AC$1)</f>
        <v>0</v>
      </c>
      <c r="AD75" s="86">
        <f>SUMIFS('sys inv movment rpt'!$M:$M,'sys inv movment rpt'!$L:$L,$M75,'sys inv movment rpt'!$N:$N,AD$1)</f>
        <v>0</v>
      </c>
      <c r="AE75" s="86">
        <f>SUMIFS('sys inv movment rpt'!$M:$M,'sys inv movment rpt'!$L:$L,$M75,'sys inv movment rpt'!$N:$N,AE$1)</f>
        <v>0</v>
      </c>
      <c r="AF75" s="86">
        <f>SUMIFS('sys inv movment rpt'!$M:$M,'sys inv movment rpt'!$L:$L,$M75,'sys inv movment rpt'!$N:$N,AF$1)</f>
        <v>0</v>
      </c>
      <c r="AG75" s="86">
        <f>SUMIFS('sys inv movment rpt'!$M:$M,'sys inv movment rpt'!$L:$L,$M75,'sys inv movment rpt'!$N:$N,AG$1)</f>
        <v>0</v>
      </c>
      <c r="AH75" s="86">
        <f>SUMIFS('sys inv movment rpt'!$M:$M,'sys inv movment rpt'!$L:$L,$M75,'sys inv movment rpt'!$N:$N,AH$1)</f>
        <v>0</v>
      </c>
      <c r="AI75" s="86">
        <f>SUMIFS('sys inv movment rpt'!$M:$M,'sys inv movment rpt'!$L:$L,$M75,'sys inv movment rpt'!$N:$N,AI$1)</f>
        <v>0</v>
      </c>
      <c r="AJ75" s="86">
        <f>SUMIFS('sys inv movment rpt'!$M:$M,'sys inv movment rpt'!$L:$L,$M75,'sys inv movment rpt'!$N:$N,AJ$1)</f>
        <v>0</v>
      </c>
      <c r="AK75" s="86">
        <f>SUMIFS('sys inv movment rpt'!$M:$M,'sys inv movment rpt'!$L:$L,$M75,'sys inv movment rpt'!$N:$N,AK$1)</f>
        <v>0</v>
      </c>
      <c r="AL75" s="86">
        <f>SUMIFS('sys inv movment rpt'!$M:$M,'sys inv movment rpt'!$L:$L,$M75,'sys inv movment rpt'!$N:$N,AL$1)</f>
        <v>0</v>
      </c>
      <c r="AM75" s="86">
        <f>SUMIFS('sys inv movment rpt'!$M:$M,'sys inv movment rpt'!$L:$L,$M75,'sys inv movment rpt'!$N:$N,AM$1)</f>
        <v>0</v>
      </c>
      <c r="AN75" s="86">
        <f>SUMIFS('sys inv movment rpt'!$M:$M,'sys inv movment rpt'!$L:$L,$M75,'sys inv movment rpt'!$N:$N,AN$1)</f>
        <v>0</v>
      </c>
      <c r="AO75" s="86">
        <f>SUMIFS('sys inv movment rpt'!$M:$M,'sys inv movment rpt'!$L:$L,$M75,'sys inv movment rpt'!$N:$N,AO$1)</f>
        <v>0</v>
      </c>
      <c r="AP75" s="86">
        <f>SUMIFS('sys inv movment rpt'!$M:$M,'sys inv movment rpt'!$L:$L,$M75,'sys inv movment rpt'!$N:$N,AP$1)</f>
        <v>0</v>
      </c>
      <c r="AQ75" s="86">
        <f>SUMIFS('sys inv movment rpt'!$M:$M,'sys inv movment rpt'!$L:$L,$M75,'sys inv movment rpt'!$N:$N,AQ$1)</f>
        <v>0</v>
      </c>
      <c r="AR75" s="86">
        <f>SUMIFS('sys inv movment rpt'!$M:$M,'sys inv movment rpt'!$L:$L,$M75,'sys inv movment rpt'!$N:$N,AR$1)</f>
        <v>0</v>
      </c>
      <c r="AS75" s="86">
        <f>SUMIFS('sys inv movment rpt'!$M:$M,'sys inv movment rpt'!$L:$L,$M75,'sys inv movment rpt'!$N:$N,AS$1)</f>
        <v>0</v>
      </c>
      <c r="AT75" s="86">
        <f>SUMIFS('sys inv movment rpt'!$M:$M,'sys inv movment rpt'!$L:$L,$M75,'sys inv movment rpt'!$N:$N,AT$1)</f>
        <v>0</v>
      </c>
      <c r="AU75" s="86">
        <f>SUMIFS('sys inv movment rpt'!$M:$M,'sys inv movment rpt'!$L:$L,$M75,'sys inv movment rpt'!$N:$N,AU$1)</f>
        <v>0</v>
      </c>
      <c r="AV75" s="86">
        <f>SUMIFS('sys inv movment rpt'!$M:$M,'sys inv movment rpt'!$L:$L,$M75,'sys inv movment rpt'!$N:$N,AV$1)</f>
        <v>0</v>
      </c>
      <c r="AW75" s="87" t="str">
        <f>IFERROR(VLOOKUP(A75,'sys-backorder details'!E:U,17,0),"-")</f>
        <v>-</v>
      </c>
      <c r="AX75" s="87" t="str">
        <f>IF(K75&gt;1,VLOOKUP(A75,'settings-routing'!A:I,9,0),"")</f>
        <v/>
      </c>
    </row>
    <row r="76" ht="12.75" hidden="1" customHeight="1">
      <c r="A76" s="50" t="s">
        <v>380</v>
      </c>
      <c r="B76" s="50" t="s">
        <v>381</v>
      </c>
      <c r="C76" s="50">
        <f t="shared" si="2"/>
        <v>18000</v>
      </c>
      <c r="D76" s="80">
        <f>SUMIF('Stocks 101-111'!$J:$J,'item dashboard'!A76,'Stocks 101-111'!K:K)</f>
        <v>18000</v>
      </c>
      <c r="E76" s="80">
        <f>SUMIF('Stocks 101-111'!$J:$J,'item dashboard'!A76,'Stocks 101-111'!$L:$L)</f>
        <v>0</v>
      </c>
      <c r="F76" s="81">
        <f t="shared" si="3"/>
        <v>0</v>
      </c>
      <c r="G76" s="82">
        <f t="shared" si="4"/>
        <v>0.05714285714</v>
      </c>
      <c r="H76" s="50">
        <f>SUMIFS('sys-backorder details'!$M:$M,'sys-backorder details'!$E:$E,'item dashboard'!A76,'sys-backorder details'!$V:$V,"")</f>
        <v>0</v>
      </c>
      <c r="I76" s="83">
        <f>SUMIF('settings-routing'!$I:$I,'item dashboard'!A76,'settings-routing'!$O:$O)</f>
        <v>0</v>
      </c>
      <c r="J76" s="50">
        <f>SUMIFS('sys-backorder details'!$M:$M,'sys-backorder details'!$E:$E,'item dashboard'!A76,'sys-backorder details'!$V:$V,"Call off")</f>
        <v>61600</v>
      </c>
      <c r="K76" s="84">
        <f t="shared" si="5"/>
        <v>-18000</v>
      </c>
      <c r="L76" s="84">
        <f>SUMIF('Production Plan'!$E:$E,'item dashboard'!A76,'Production Plan'!$N:$N)</f>
        <v>25000</v>
      </c>
      <c r="M76" s="85" t="str">
        <f t="shared" si="1"/>
        <v>B-240MOV-W22-240 ml White Body Milk Lotion Bottle</v>
      </c>
      <c r="N76" s="86">
        <f>SUMIFS('sys inv movment rpt'!$M:$M,'sys inv movment rpt'!$L:$L,$M76,'sys inv movment rpt'!$N:$N,N$1)</f>
        <v>0</v>
      </c>
      <c r="O76" s="86">
        <f>SUMIFS('sys inv movment rpt'!$M:$M,'sys inv movment rpt'!$L:$L,$M76,'sys inv movment rpt'!$N:$N,O$1)</f>
        <v>0</v>
      </c>
      <c r="P76" s="86">
        <f>SUMIFS('sys inv movment rpt'!$M:$M,'sys inv movment rpt'!$L:$L,$M76,'sys inv movment rpt'!$N:$N,P$1)</f>
        <v>0</v>
      </c>
      <c r="Q76" s="86">
        <f>SUMIFS('sys inv movment rpt'!$M:$M,'sys inv movment rpt'!$L:$L,$M76,'sys inv movment rpt'!$N:$N,Q$1)</f>
        <v>0</v>
      </c>
      <c r="R76" s="86">
        <f>SUMIFS('sys inv movment rpt'!$M:$M,'sys inv movment rpt'!$L:$L,$M76,'sys inv movment rpt'!$N:$N,R$1)</f>
        <v>13800</v>
      </c>
      <c r="S76" s="86">
        <f>SUMIFS('sys inv movment rpt'!$M:$M,'sys inv movment rpt'!$L:$L,$M76,'sys inv movment rpt'!$N:$N,S$1)</f>
        <v>0</v>
      </c>
      <c r="T76" s="86">
        <f>SUMIFS('sys inv movment rpt'!$M:$M,'sys inv movment rpt'!$L:$L,$M76,'sys inv movment rpt'!$N:$N,T$1)</f>
        <v>0</v>
      </c>
      <c r="U76" s="86">
        <f>SUMIFS('sys inv movment rpt'!$M:$M,'sys inv movment rpt'!$L:$L,$M76,'sys inv movment rpt'!$N:$N,U$1)</f>
        <v>0</v>
      </c>
      <c r="V76" s="86">
        <f>SUMIFS('sys inv movment rpt'!$M:$M,'sys inv movment rpt'!$L:$L,$M76,'sys inv movment rpt'!$N:$N,V$1)</f>
        <v>0</v>
      </c>
      <c r="W76" s="86">
        <f>SUMIFS('sys inv movment rpt'!$M:$M,'sys inv movment rpt'!$L:$L,$M76,'sys inv movment rpt'!$N:$N,W$1)</f>
        <v>0</v>
      </c>
      <c r="X76" s="86">
        <f>SUMIFS('sys inv movment rpt'!$M:$M,'sys inv movment rpt'!$L:$L,$M76,'sys inv movment rpt'!$N:$N,X$1)</f>
        <v>0</v>
      </c>
      <c r="Y76" s="86">
        <f>SUMIFS('sys inv movment rpt'!$M:$M,'sys inv movment rpt'!$L:$L,$M76,'sys inv movment rpt'!$N:$N,Y$1)</f>
        <v>0</v>
      </c>
      <c r="Z76" s="86">
        <f>SUMIFS('sys inv movment rpt'!$M:$M,'sys inv movment rpt'!$L:$L,$M76,'sys inv movment rpt'!$N:$N,Z$1)</f>
        <v>0</v>
      </c>
      <c r="AA76" s="86">
        <f>SUMIFS('sys inv movment rpt'!$M:$M,'sys inv movment rpt'!$L:$L,$M76,'sys inv movment rpt'!$N:$N,AA$1)</f>
        <v>0</v>
      </c>
      <c r="AB76" s="86">
        <f>SUMIFS('sys inv movment rpt'!$M:$M,'sys inv movment rpt'!$L:$L,$M76,'sys inv movment rpt'!$N:$N,AB$1)</f>
        <v>0</v>
      </c>
      <c r="AC76" s="86">
        <f>SUMIFS('sys inv movment rpt'!$M:$M,'sys inv movment rpt'!$L:$L,$M76,'sys inv movment rpt'!$N:$N,AC$1)</f>
        <v>0</v>
      </c>
      <c r="AD76" s="86">
        <f>SUMIFS('sys inv movment rpt'!$M:$M,'sys inv movment rpt'!$L:$L,$M76,'sys inv movment rpt'!$N:$N,AD$1)</f>
        <v>0</v>
      </c>
      <c r="AE76" s="86">
        <f>SUMIFS('sys inv movment rpt'!$M:$M,'sys inv movment rpt'!$L:$L,$M76,'sys inv movment rpt'!$N:$N,AE$1)</f>
        <v>0</v>
      </c>
      <c r="AF76" s="86">
        <f>SUMIFS('sys inv movment rpt'!$M:$M,'sys inv movment rpt'!$L:$L,$M76,'sys inv movment rpt'!$N:$N,AF$1)</f>
        <v>0</v>
      </c>
      <c r="AG76" s="86">
        <f>SUMIFS('sys inv movment rpt'!$M:$M,'sys inv movment rpt'!$L:$L,$M76,'sys inv movment rpt'!$N:$N,AG$1)</f>
        <v>0</v>
      </c>
      <c r="AH76" s="86">
        <f>SUMIFS('sys inv movment rpt'!$M:$M,'sys inv movment rpt'!$L:$L,$M76,'sys inv movment rpt'!$N:$N,AH$1)</f>
        <v>0</v>
      </c>
      <c r="AI76" s="86">
        <f>SUMIFS('sys inv movment rpt'!$M:$M,'sys inv movment rpt'!$L:$L,$M76,'sys inv movment rpt'!$N:$N,AI$1)</f>
        <v>0</v>
      </c>
      <c r="AJ76" s="86">
        <f>SUMIFS('sys inv movment rpt'!$M:$M,'sys inv movment rpt'!$L:$L,$M76,'sys inv movment rpt'!$N:$N,AJ$1)</f>
        <v>26660</v>
      </c>
      <c r="AK76" s="86">
        <f>SUMIFS('sys inv movment rpt'!$M:$M,'sys inv movment rpt'!$L:$L,$M76,'sys inv movment rpt'!$N:$N,AK$1)</f>
        <v>0</v>
      </c>
      <c r="AL76" s="86">
        <f>SUMIFS('sys inv movment rpt'!$M:$M,'sys inv movment rpt'!$L:$L,$M76,'sys inv movment rpt'!$N:$N,AL$1)</f>
        <v>0</v>
      </c>
      <c r="AM76" s="86">
        <f>SUMIFS('sys inv movment rpt'!$M:$M,'sys inv movment rpt'!$L:$L,$M76,'sys inv movment rpt'!$N:$N,AM$1)</f>
        <v>0</v>
      </c>
      <c r="AN76" s="86">
        <f>SUMIFS('sys inv movment rpt'!$M:$M,'sys inv movment rpt'!$L:$L,$M76,'sys inv movment rpt'!$N:$N,AN$1)</f>
        <v>0</v>
      </c>
      <c r="AO76" s="86">
        <f>SUMIFS('sys inv movment rpt'!$M:$M,'sys inv movment rpt'!$L:$L,$M76,'sys inv movment rpt'!$N:$N,AO$1)</f>
        <v>0</v>
      </c>
      <c r="AP76" s="86">
        <f>SUMIFS('sys inv movment rpt'!$M:$M,'sys inv movment rpt'!$L:$L,$M76,'sys inv movment rpt'!$N:$N,AP$1)</f>
        <v>0</v>
      </c>
      <c r="AQ76" s="86">
        <f>SUMIFS('sys inv movment rpt'!$M:$M,'sys inv movment rpt'!$L:$L,$M76,'sys inv movment rpt'!$N:$N,AQ$1)</f>
        <v>0</v>
      </c>
      <c r="AR76" s="86">
        <f>SUMIFS('sys inv movment rpt'!$M:$M,'sys inv movment rpt'!$L:$L,$M76,'sys inv movment rpt'!$N:$N,AR$1)</f>
        <v>0</v>
      </c>
      <c r="AS76" s="86">
        <f>SUMIFS('sys inv movment rpt'!$M:$M,'sys inv movment rpt'!$L:$L,$M76,'sys inv movment rpt'!$N:$N,AS$1)</f>
        <v>0</v>
      </c>
      <c r="AT76" s="86">
        <f>SUMIFS('sys inv movment rpt'!$M:$M,'sys inv movment rpt'!$L:$L,$M76,'sys inv movment rpt'!$N:$N,AT$1)</f>
        <v>0</v>
      </c>
      <c r="AU76" s="86">
        <f>SUMIFS('sys inv movment rpt'!$M:$M,'sys inv movment rpt'!$L:$L,$M76,'sys inv movment rpt'!$N:$N,AU$1)</f>
        <v>0</v>
      </c>
      <c r="AV76" s="86">
        <f>SUMIFS('sys inv movment rpt'!$M:$M,'sys inv movment rpt'!$L:$L,$M76,'sys inv movment rpt'!$N:$N,AV$1)</f>
        <v>0</v>
      </c>
      <c r="AW76" s="87" t="str">
        <f>IFERROR(VLOOKUP(A76,'sys-backorder details'!E:U,17,0),"-")</f>
        <v>45 Days</v>
      </c>
      <c r="AX76" s="87" t="str">
        <f>IF(K76&gt;1,VLOOKUP(A76,'settings-routing'!A:I,9,0),"")</f>
        <v/>
      </c>
    </row>
    <row r="77" ht="12.75" hidden="1" customHeight="1">
      <c r="A77" s="28" t="s">
        <v>382</v>
      </c>
      <c r="B77" s="28" t="s">
        <v>383</v>
      </c>
      <c r="C77" s="50">
        <f t="shared" si="2"/>
        <v>0</v>
      </c>
      <c r="D77" s="80">
        <f>SUMIF('Stocks 101-111'!$J:$J,'item dashboard'!A77,'Stocks 101-111'!K:K)</f>
        <v>0</v>
      </c>
      <c r="E77" s="80">
        <f>SUMIF('Stocks 101-111'!$J:$J,'item dashboard'!A77,'Stocks 101-111'!$L:$L)</f>
        <v>0</v>
      </c>
      <c r="F77" s="81">
        <f t="shared" si="3"/>
        <v>0</v>
      </c>
      <c r="G77" s="82">
        <f t="shared" si="4"/>
        <v>0</v>
      </c>
      <c r="H77" s="50">
        <f>SUMIFS('sys-backorder details'!$M:$M,'sys-backorder details'!$E:$E,'item dashboard'!A77,'sys-backorder details'!$V:$V,"")</f>
        <v>0</v>
      </c>
      <c r="I77" s="83">
        <f>SUMIF('settings-routing'!$I:$I,'item dashboard'!A77,'settings-routing'!$O:$O)</f>
        <v>0</v>
      </c>
      <c r="J77" s="50">
        <f>SUMIFS('sys-backorder details'!$M:$M,'sys-backorder details'!$E:$E,'item dashboard'!A77,'sys-backorder details'!$V:$V,"Call off")</f>
        <v>50000</v>
      </c>
      <c r="K77" s="84">
        <f t="shared" si="5"/>
        <v>0</v>
      </c>
      <c r="L77" s="84">
        <f>SUMIF('Production Plan'!$E:$E,'item dashboard'!A77,'Production Plan'!$N:$N)</f>
        <v>25000</v>
      </c>
      <c r="M77" s="85" t="str">
        <f t="shared" si="1"/>
        <v>B-240MOV-YL22-240 ml Yellow Lotion Bottle</v>
      </c>
      <c r="N77" s="86">
        <f>SUMIFS('sys inv movment rpt'!$M:$M,'sys inv movment rpt'!$L:$L,$M77,'sys inv movment rpt'!$N:$N,N$1)</f>
        <v>0</v>
      </c>
      <c r="O77" s="86">
        <f>SUMIFS('sys inv movment rpt'!$M:$M,'sys inv movment rpt'!$L:$L,$M77,'sys inv movment rpt'!$N:$N,O$1)</f>
        <v>0</v>
      </c>
      <c r="P77" s="86">
        <f>SUMIFS('sys inv movment rpt'!$M:$M,'sys inv movment rpt'!$L:$L,$M77,'sys inv movment rpt'!$N:$N,P$1)</f>
        <v>0</v>
      </c>
      <c r="Q77" s="86">
        <f>SUMIFS('sys inv movment rpt'!$M:$M,'sys inv movment rpt'!$L:$L,$M77,'sys inv movment rpt'!$N:$N,Q$1)</f>
        <v>0</v>
      </c>
      <c r="R77" s="86">
        <f>SUMIFS('sys inv movment rpt'!$M:$M,'sys inv movment rpt'!$L:$L,$M77,'sys inv movment rpt'!$N:$N,R$1)</f>
        <v>0</v>
      </c>
      <c r="S77" s="86">
        <f>SUMIFS('sys inv movment rpt'!$M:$M,'sys inv movment rpt'!$L:$L,$M77,'sys inv movment rpt'!$N:$N,S$1)</f>
        <v>0</v>
      </c>
      <c r="T77" s="86">
        <f>SUMIFS('sys inv movment rpt'!$M:$M,'sys inv movment rpt'!$L:$L,$M77,'sys inv movment rpt'!$N:$N,T$1)</f>
        <v>0</v>
      </c>
      <c r="U77" s="86">
        <f>SUMIFS('sys inv movment rpt'!$M:$M,'sys inv movment rpt'!$L:$L,$M77,'sys inv movment rpt'!$N:$N,U$1)</f>
        <v>0</v>
      </c>
      <c r="V77" s="86">
        <f>SUMIFS('sys inv movment rpt'!$M:$M,'sys inv movment rpt'!$L:$L,$M77,'sys inv movment rpt'!$N:$N,V$1)</f>
        <v>0</v>
      </c>
      <c r="W77" s="86">
        <f>SUMIFS('sys inv movment rpt'!$M:$M,'sys inv movment rpt'!$L:$L,$M77,'sys inv movment rpt'!$N:$N,W$1)</f>
        <v>0</v>
      </c>
      <c r="X77" s="86">
        <f>SUMIFS('sys inv movment rpt'!$M:$M,'sys inv movment rpt'!$L:$L,$M77,'sys inv movment rpt'!$N:$N,X$1)</f>
        <v>0</v>
      </c>
      <c r="Y77" s="86">
        <f>SUMIFS('sys inv movment rpt'!$M:$M,'sys inv movment rpt'!$L:$L,$M77,'sys inv movment rpt'!$N:$N,Y$1)</f>
        <v>0</v>
      </c>
      <c r="Z77" s="86">
        <f>SUMIFS('sys inv movment rpt'!$M:$M,'sys inv movment rpt'!$L:$L,$M77,'sys inv movment rpt'!$N:$N,Z$1)</f>
        <v>0</v>
      </c>
      <c r="AA77" s="86">
        <f>SUMIFS('sys inv movment rpt'!$M:$M,'sys inv movment rpt'!$L:$L,$M77,'sys inv movment rpt'!$N:$N,AA$1)</f>
        <v>0</v>
      </c>
      <c r="AB77" s="86">
        <f>SUMIFS('sys inv movment rpt'!$M:$M,'sys inv movment rpt'!$L:$L,$M77,'sys inv movment rpt'!$N:$N,AB$1)</f>
        <v>0</v>
      </c>
      <c r="AC77" s="86">
        <f>SUMIFS('sys inv movment rpt'!$M:$M,'sys inv movment rpt'!$L:$L,$M77,'sys inv movment rpt'!$N:$N,AC$1)</f>
        <v>0</v>
      </c>
      <c r="AD77" s="86">
        <f>SUMIFS('sys inv movment rpt'!$M:$M,'sys inv movment rpt'!$L:$L,$M77,'sys inv movment rpt'!$N:$N,AD$1)</f>
        <v>0</v>
      </c>
      <c r="AE77" s="86">
        <f>SUMIFS('sys inv movment rpt'!$M:$M,'sys inv movment rpt'!$L:$L,$M77,'sys inv movment rpt'!$N:$N,AE$1)</f>
        <v>0</v>
      </c>
      <c r="AF77" s="86">
        <f>SUMIFS('sys inv movment rpt'!$M:$M,'sys inv movment rpt'!$L:$L,$M77,'sys inv movment rpt'!$N:$N,AF$1)</f>
        <v>0</v>
      </c>
      <c r="AG77" s="86">
        <f>SUMIFS('sys inv movment rpt'!$M:$M,'sys inv movment rpt'!$L:$L,$M77,'sys inv movment rpt'!$N:$N,AG$1)</f>
        <v>0</v>
      </c>
      <c r="AH77" s="86">
        <f>SUMIFS('sys inv movment rpt'!$M:$M,'sys inv movment rpt'!$L:$L,$M77,'sys inv movment rpt'!$N:$N,AH$1)</f>
        <v>0</v>
      </c>
      <c r="AI77" s="86">
        <f>SUMIFS('sys inv movment rpt'!$M:$M,'sys inv movment rpt'!$L:$L,$M77,'sys inv movment rpt'!$N:$N,AI$1)</f>
        <v>0</v>
      </c>
      <c r="AJ77" s="86">
        <f>SUMIFS('sys inv movment rpt'!$M:$M,'sys inv movment rpt'!$L:$L,$M77,'sys inv movment rpt'!$N:$N,AJ$1)</f>
        <v>0</v>
      </c>
      <c r="AK77" s="86">
        <f>SUMIFS('sys inv movment rpt'!$M:$M,'sys inv movment rpt'!$L:$L,$M77,'sys inv movment rpt'!$N:$N,AK$1)</f>
        <v>0</v>
      </c>
      <c r="AL77" s="86">
        <f>SUMIFS('sys inv movment rpt'!$M:$M,'sys inv movment rpt'!$L:$L,$M77,'sys inv movment rpt'!$N:$N,AL$1)</f>
        <v>0</v>
      </c>
      <c r="AM77" s="86">
        <f>SUMIFS('sys inv movment rpt'!$M:$M,'sys inv movment rpt'!$L:$L,$M77,'sys inv movment rpt'!$N:$N,AM$1)</f>
        <v>0</v>
      </c>
      <c r="AN77" s="86">
        <f>SUMIFS('sys inv movment rpt'!$M:$M,'sys inv movment rpt'!$L:$L,$M77,'sys inv movment rpt'!$N:$N,AN$1)</f>
        <v>0</v>
      </c>
      <c r="AO77" s="86">
        <f>SUMIFS('sys inv movment rpt'!$M:$M,'sys inv movment rpt'!$L:$L,$M77,'sys inv movment rpt'!$N:$N,AO$1)</f>
        <v>0</v>
      </c>
      <c r="AP77" s="86">
        <f>SUMIFS('sys inv movment rpt'!$M:$M,'sys inv movment rpt'!$L:$L,$M77,'sys inv movment rpt'!$N:$N,AP$1)</f>
        <v>0</v>
      </c>
      <c r="AQ77" s="86">
        <f>SUMIFS('sys inv movment rpt'!$M:$M,'sys inv movment rpt'!$L:$L,$M77,'sys inv movment rpt'!$N:$N,AQ$1)</f>
        <v>0</v>
      </c>
      <c r="AR77" s="86">
        <f>SUMIFS('sys inv movment rpt'!$M:$M,'sys inv movment rpt'!$L:$L,$M77,'sys inv movment rpt'!$N:$N,AR$1)</f>
        <v>0</v>
      </c>
      <c r="AS77" s="86">
        <f>SUMIFS('sys inv movment rpt'!$M:$M,'sys inv movment rpt'!$L:$L,$M77,'sys inv movment rpt'!$N:$N,AS$1)</f>
        <v>0</v>
      </c>
      <c r="AT77" s="86">
        <f>SUMIFS('sys inv movment rpt'!$M:$M,'sys inv movment rpt'!$L:$L,$M77,'sys inv movment rpt'!$N:$N,AT$1)</f>
        <v>0</v>
      </c>
      <c r="AU77" s="86">
        <f>SUMIFS('sys inv movment rpt'!$M:$M,'sys inv movment rpt'!$L:$L,$M77,'sys inv movment rpt'!$N:$N,AU$1)</f>
        <v>0</v>
      </c>
      <c r="AV77" s="86">
        <f>SUMIFS('sys inv movment rpt'!$M:$M,'sys inv movment rpt'!$L:$L,$M77,'sys inv movment rpt'!$N:$N,AV$1)</f>
        <v>0</v>
      </c>
      <c r="AW77" s="87" t="str">
        <f>IFERROR(VLOOKUP(A77,'sys-backorder details'!E:U,17,0),"-")</f>
        <v>45 Days</v>
      </c>
      <c r="AX77" s="87" t="str">
        <f>IF(K77&gt;1,VLOOKUP(A77,'settings-routing'!A:I,9,0),"")</f>
        <v/>
      </c>
    </row>
    <row r="78" ht="12.75" hidden="1" customHeight="1">
      <c r="A78" s="50" t="s">
        <v>384</v>
      </c>
      <c r="B78" s="50" t="s">
        <v>385</v>
      </c>
      <c r="C78" s="50">
        <f t="shared" si="2"/>
        <v>250</v>
      </c>
      <c r="D78" s="80">
        <f>SUMIF('Stocks 101-111'!$J:$J,'item dashboard'!A78,'Stocks 101-111'!K:K)</f>
        <v>250</v>
      </c>
      <c r="E78" s="80">
        <f>SUMIF('Stocks 101-111'!$J:$J,'item dashboard'!A78,'Stocks 101-111'!$L:$L)</f>
        <v>0</v>
      </c>
      <c r="F78" s="81">
        <f t="shared" si="3"/>
        <v>0</v>
      </c>
      <c r="G78" s="82">
        <f t="shared" si="4"/>
        <v>0</v>
      </c>
      <c r="H78" s="50">
        <f>SUMIFS('sys-backorder details'!$M:$M,'sys-backorder details'!$E:$E,'item dashboard'!A78,'sys-backorder details'!$V:$V,"")</f>
        <v>0</v>
      </c>
      <c r="I78" s="83">
        <f>SUMIF('settings-routing'!$I:$I,'item dashboard'!A78,'settings-routing'!$O:$O)</f>
        <v>0</v>
      </c>
      <c r="J78" s="50">
        <f>SUMIFS('sys-backorder details'!$M:$M,'sys-backorder details'!$E:$E,'item dashboard'!A78,'sys-backorder details'!$V:$V,"Call off")</f>
        <v>0</v>
      </c>
      <c r="K78" s="84">
        <f t="shared" si="5"/>
        <v>-250</v>
      </c>
      <c r="L78" s="84">
        <f>SUMIF('Production Plan'!$E:$E,'item dashboard'!A78,'Production Plan'!$N:$N)</f>
        <v>0</v>
      </c>
      <c r="M78" s="85" t="str">
        <f t="shared" si="1"/>
        <v>B-250GITH-W15-250 ml White Githunguri Bottle</v>
      </c>
      <c r="N78" s="86">
        <f>SUMIFS('sys inv movment rpt'!$M:$M,'sys inv movment rpt'!$L:$L,$M78,'sys inv movment rpt'!$N:$N,N$1)</f>
        <v>0</v>
      </c>
      <c r="O78" s="86">
        <f>SUMIFS('sys inv movment rpt'!$M:$M,'sys inv movment rpt'!$L:$L,$M78,'sys inv movment rpt'!$N:$N,O$1)</f>
        <v>0</v>
      </c>
      <c r="P78" s="86">
        <f>SUMIFS('sys inv movment rpt'!$M:$M,'sys inv movment rpt'!$L:$L,$M78,'sys inv movment rpt'!$N:$N,P$1)</f>
        <v>0</v>
      </c>
      <c r="Q78" s="86">
        <f>SUMIFS('sys inv movment rpt'!$M:$M,'sys inv movment rpt'!$L:$L,$M78,'sys inv movment rpt'!$N:$N,Q$1)</f>
        <v>0</v>
      </c>
      <c r="R78" s="86">
        <f>SUMIFS('sys inv movment rpt'!$M:$M,'sys inv movment rpt'!$L:$L,$M78,'sys inv movment rpt'!$N:$N,R$1)</f>
        <v>0</v>
      </c>
      <c r="S78" s="86">
        <f>SUMIFS('sys inv movment rpt'!$M:$M,'sys inv movment rpt'!$L:$L,$M78,'sys inv movment rpt'!$N:$N,S$1)</f>
        <v>0</v>
      </c>
      <c r="T78" s="86">
        <f>SUMIFS('sys inv movment rpt'!$M:$M,'sys inv movment rpt'!$L:$L,$M78,'sys inv movment rpt'!$N:$N,T$1)</f>
        <v>0</v>
      </c>
      <c r="U78" s="86">
        <f>SUMIFS('sys inv movment rpt'!$M:$M,'sys inv movment rpt'!$L:$L,$M78,'sys inv movment rpt'!$N:$N,U$1)</f>
        <v>0</v>
      </c>
      <c r="V78" s="86">
        <f>SUMIFS('sys inv movment rpt'!$M:$M,'sys inv movment rpt'!$L:$L,$M78,'sys inv movment rpt'!$N:$N,V$1)</f>
        <v>0</v>
      </c>
      <c r="W78" s="86">
        <f>SUMIFS('sys inv movment rpt'!$M:$M,'sys inv movment rpt'!$L:$L,$M78,'sys inv movment rpt'!$N:$N,W$1)</f>
        <v>0</v>
      </c>
      <c r="X78" s="86">
        <f>SUMIFS('sys inv movment rpt'!$M:$M,'sys inv movment rpt'!$L:$L,$M78,'sys inv movment rpt'!$N:$N,X$1)</f>
        <v>0</v>
      </c>
      <c r="Y78" s="86">
        <f>SUMIFS('sys inv movment rpt'!$M:$M,'sys inv movment rpt'!$L:$L,$M78,'sys inv movment rpt'!$N:$N,Y$1)</f>
        <v>0</v>
      </c>
      <c r="Z78" s="86">
        <f>SUMIFS('sys inv movment rpt'!$M:$M,'sys inv movment rpt'!$L:$L,$M78,'sys inv movment rpt'!$N:$N,Z$1)</f>
        <v>0</v>
      </c>
      <c r="AA78" s="86">
        <f>SUMIFS('sys inv movment rpt'!$M:$M,'sys inv movment rpt'!$L:$L,$M78,'sys inv movment rpt'!$N:$N,AA$1)</f>
        <v>0</v>
      </c>
      <c r="AB78" s="86">
        <f>SUMIFS('sys inv movment rpt'!$M:$M,'sys inv movment rpt'!$L:$L,$M78,'sys inv movment rpt'!$N:$N,AB$1)</f>
        <v>0</v>
      </c>
      <c r="AC78" s="86">
        <f>SUMIFS('sys inv movment rpt'!$M:$M,'sys inv movment rpt'!$L:$L,$M78,'sys inv movment rpt'!$N:$N,AC$1)</f>
        <v>0</v>
      </c>
      <c r="AD78" s="86">
        <f>SUMIFS('sys inv movment rpt'!$M:$M,'sys inv movment rpt'!$L:$L,$M78,'sys inv movment rpt'!$N:$N,AD$1)</f>
        <v>0</v>
      </c>
      <c r="AE78" s="86">
        <f>SUMIFS('sys inv movment rpt'!$M:$M,'sys inv movment rpt'!$L:$L,$M78,'sys inv movment rpt'!$N:$N,AE$1)</f>
        <v>0</v>
      </c>
      <c r="AF78" s="86">
        <f>SUMIFS('sys inv movment rpt'!$M:$M,'sys inv movment rpt'!$L:$L,$M78,'sys inv movment rpt'!$N:$N,AF$1)</f>
        <v>0</v>
      </c>
      <c r="AG78" s="86">
        <f>SUMIFS('sys inv movment rpt'!$M:$M,'sys inv movment rpt'!$L:$L,$M78,'sys inv movment rpt'!$N:$N,AG$1)</f>
        <v>0</v>
      </c>
      <c r="AH78" s="86">
        <f>SUMIFS('sys inv movment rpt'!$M:$M,'sys inv movment rpt'!$L:$L,$M78,'sys inv movment rpt'!$N:$N,AH$1)</f>
        <v>0</v>
      </c>
      <c r="AI78" s="86">
        <f>SUMIFS('sys inv movment rpt'!$M:$M,'sys inv movment rpt'!$L:$L,$M78,'sys inv movment rpt'!$N:$N,AI$1)</f>
        <v>0</v>
      </c>
      <c r="AJ78" s="86">
        <f>SUMIFS('sys inv movment rpt'!$M:$M,'sys inv movment rpt'!$L:$L,$M78,'sys inv movment rpt'!$N:$N,AJ$1)</f>
        <v>0</v>
      </c>
      <c r="AK78" s="86">
        <f>SUMIFS('sys inv movment rpt'!$M:$M,'sys inv movment rpt'!$L:$L,$M78,'sys inv movment rpt'!$N:$N,AK$1)</f>
        <v>0</v>
      </c>
      <c r="AL78" s="86">
        <f>SUMIFS('sys inv movment rpt'!$M:$M,'sys inv movment rpt'!$L:$L,$M78,'sys inv movment rpt'!$N:$N,AL$1)</f>
        <v>0</v>
      </c>
      <c r="AM78" s="86">
        <f>SUMIFS('sys inv movment rpt'!$M:$M,'sys inv movment rpt'!$L:$L,$M78,'sys inv movment rpt'!$N:$N,AM$1)</f>
        <v>0</v>
      </c>
      <c r="AN78" s="86">
        <f>SUMIFS('sys inv movment rpt'!$M:$M,'sys inv movment rpt'!$L:$L,$M78,'sys inv movment rpt'!$N:$N,AN$1)</f>
        <v>0</v>
      </c>
      <c r="AO78" s="86">
        <f>SUMIFS('sys inv movment rpt'!$M:$M,'sys inv movment rpt'!$L:$L,$M78,'sys inv movment rpt'!$N:$N,AO$1)</f>
        <v>0</v>
      </c>
      <c r="AP78" s="86">
        <f>SUMIFS('sys inv movment rpt'!$M:$M,'sys inv movment rpt'!$L:$L,$M78,'sys inv movment rpt'!$N:$N,AP$1)</f>
        <v>0</v>
      </c>
      <c r="AQ78" s="86">
        <f>SUMIFS('sys inv movment rpt'!$M:$M,'sys inv movment rpt'!$L:$L,$M78,'sys inv movment rpt'!$N:$N,AQ$1)</f>
        <v>0</v>
      </c>
      <c r="AR78" s="86">
        <f>SUMIFS('sys inv movment rpt'!$M:$M,'sys inv movment rpt'!$L:$L,$M78,'sys inv movment rpt'!$N:$N,AR$1)</f>
        <v>0</v>
      </c>
      <c r="AS78" s="86">
        <f>SUMIFS('sys inv movment rpt'!$M:$M,'sys inv movment rpt'!$L:$L,$M78,'sys inv movment rpt'!$N:$N,AS$1)</f>
        <v>0</v>
      </c>
      <c r="AT78" s="86">
        <f>SUMIFS('sys inv movment rpt'!$M:$M,'sys inv movment rpt'!$L:$L,$M78,'sys inv movment rpt'!$N:$N,AT$1)</f>
        <v>0</v>
      </c>
      <c r="AU78" s="86">
        <f>SUMIFS('sys inv movment rpt'!$M:$M,'sys inv movment rpt'!$L:$L,$M78,'sys inv movment rpt'!$N:$N,AU$1)</f>
        <v>0</v>
      </c>
      <c r="AV78" s="86">
        <f>SUMIFS('sys inv movment rpt'!$M:$M,'sys inv movment rpt'!$L:$L,$M78,'sys inv movment rpt'!$N:$N,AV$1)</f>
        <v>0</v>
      </c>
      <c r="AW78" s="87" t="str">
        <f>IFERROR(VLOOKUP(A78,'sys-backorder details'!E:U,17,0),"-")</f>
        <v>-</v>
      </c>
      <c r="AX78" s="87" t="str">
        <f>IF(K78&gt;1,VLOOKUP(A78,'settings-routing'!A:I,9,0),"")</f>
        <v/>
      </c>
    </row>
    <row r="79" ht="12.75" hidden="1" customHeight="1">
      <c r="A79" s="28" t="s">
        <v>386</v>
      </c>
      <c r="B79" s="28" t="s">
        <v>387</v>
      </c>
      <c r="C79" s="50">
        <f t="shared" si="2"/>
        <v>0</v>
      </c>
      <c r="D79" s="80">
        <f>SUMIF('Stocks 101-111'!$J:$J,'item dashboard'!A79,'Stocks 101-111'!K:K)</f>
        <v>0</v>
      </c>
      <c r="E79" s="80">
        <f>SUMIF('Stocks 101-111'!$J:$J,'item dashboard'!A79,'Stocks 101-111'!$L:$L)</f>
        <v>0</v>
      </c>
      <c r="F79" s="81">
        <f t="shared" si="3"/>
        <v>0</v>
      </c>
      <c r="G79" s="82">
        <f t="shared" si="4"/>
        <v>0</v>
      </c>
      <c r="H79" s="50">
        <f>SUMIFS('sys-backorder details'!$M:$M,'sys-backorder details'!$E:$E,'item dashboard'!A79,'sys-backorder details'!$V:$V,"")</f>
        <v>0</v>
      </c>
      <c r="I79" s="83">
        <f>SUMIF('settings-routing'!$I:$I,'item dashboard'!A79,'settings-routing'!$O:$O)</f>
        <v>0</v>
      </c>
      <c r="J79" s="50">
        <f>SUMIFS('sys-backorder details'!$M:$M,'sys-backorder details'!$E:$E,'item dashboard'!A79,'sys-backorder details'!$V:$V,"Call off")</f>
        <v>0</v>
      </c>
      <c r="K79" s="84">
        <f t="shared" si="5"/>
        <v>0</v>
      </c>
      <c r="L79" s="84">
        <f>SUMIF('Production Plan'!$E:$E,'item dashboard'!A79,'Production Plan'!$N:$N)</f>
        <v>0</v>
      </c>
      <c r="M79" s="85" t="str">
        <f t="shared" si="1"/>
        <v>B-250GS-W15DAPP-250 ml Githunguri White Sleeved Dry Apple Bottle</v>
      </c>
      <c r="N79" s="86">
        <f>SUMIFS('sys inv movment rpt'!$M:$M,'sys inv movment rpt'!$L:$L,$M79,'sys inv movment rpt'!$N:$N,N$1)</f>
        <v>0</v>
      </c>
      <c r="O79" s="86">
        <f>SUMIFS('sys inv movment rpt'!$M:$M,'sys inv movment rpt'!$L:$L,$M79,'sys inv movment rpt'!$N:$N,O$1)</f>
        <v>0</v>
      </c>
      <c r="P79" s="86">
        <f>SUMIFS('sys inv movment rpt'!$M:$M,'sys inv movment rpt'!$L:$L,$M79,'sys inv movment rpt'!$N:$N,P$1)</f>
        <v>0</v>
      </c>
      <c r="Q79" s="86">
        <f>SUMIFS('sys inv movment rpt'!$M:$M,'sys inv movment rpt'!$L:$L,$M79,'sys inv movment rpt'!$N:$N,Q$1)</f>
        <v>0</v>
      </c>
      <c r="R79" s="86">
        <f>SUMIFS('sys inv movment rpt'!$M:$M,'sys inv movment rpt'!$L:$L,$M79,'sys inv movment rpt'!$N:$N,R$1)</f>
        <v>0</v>
      </c>
      <c r="S79" s="86">
        <f>SUMIFS('sys inv movment rpt'!$M:$M,'sys inv movment rpt'!$L:$L,$M79,'sys inv movment rpt'!$N:$N,S$1)</f>
        <v>0</v>
      </c>
      <c r="T79" s="86">
        <f>SUMIFS('sys inv movment rpt'!$M:$M,'sys inv movment rpt'!$L:$L,$M79,'sys inv movment rpt'!$N:$N,T$1)</f>
        <v>0</v>
      </c>
      <c r="U79" s="86">
        <f>SUMIFS('sys inv movment rpt'!$M:$M,'sys inv movment rpt'!$L:$L,$M79,'sys inv movment rpt'!$N:$N,U$1)</f>
        <v>0</v>
      </c>
      <c r="V79" s="86">
        <f>SUMIFS('sys inv movment rpt'!$M:$M,'sys inv movment rpt'!$L:$L,$M79,'sys inv movment rpt'!$N:$N,V$1)</f>
        <v>0</v>
      </c>
      <c r="W79" s="86">
        <f>SUMIFS('sys inv movment rpt'!$M:$M,'sys inv movment rpt'!$L:$L,$M79,'sys inv movment rpt'!$N:$N,W$1)</f>
        <v>0</v>
      </c>
      <c r="X79" s="86">
        <f>SUMIFS('sys inv movment rpt'!$M:$M,'sys inv movment rpt'!$L:$L,$M79,'sys inv movment rpt'!$N:$N,X$1)</f>
        <v>0</v>
      </c>
      <c r="Y79" s="86">
        <f>SUMIFS('sys inv movment rpt'!$M:$M,'sys inv movment rpt'!$L:$L,$M79,'sys inv movment rpt'!$N:$N,Y$1)</f>
        <v>0</v>
      </c>
      <c r="Z79" s="86">
        <f>SUMIFS('sys inv movment rpt'!$M:$M,'sys inv movment rpt'!$L:$L,$M79,'sys inv movment rpt'!$N:$N,Z$1)</f>
        <v>0</v>
      </c>
      <c r="AA79" s="86">
        <f>SUMIFS('sys inv movment rpt'!$M:$M,'sys inv movment rpt'!$L:$L,$M79,'sys inv movment rpt'!$N:$N,AA$1)</f>
        <v>0</v>
      </c>
      <c r="AB79" s="86">
        <f>SUMIFS('sys inv movment rpt'!$M:$M,'sys inv movment rpt'!$L:$L,$M79,'sys inv movment rpt'!$N:$N,AB$1)</f>
        <v>0</v>
      </c>
      <c r="AC79" s="86">
        <f>SUMIFS('sys inv movment rpt'!$M:$M,'sys inv movment rpt'!$L:$L,$M79,'sys inv movment rpt'!$N:$N,AC$1)</f>
        <v>0</v>
      </c>
      <c r="AD79" s="86">
        <f>SUMIFS('sys inv movment rpt'!$M:$M,'sys inv movment rpt'!$L:$L,$M79,'sys inv movment rpt'!$N:$N,AD$1)</f>
        <v>0</v>
      </c>
      <c r="AE79" s="86">
        <f>SUMIFS('sys inv movment rpt'!$M:$M,'sys inv movment rpt'!$L:$L,$M79,'sys inv movment rpt'!$N:$N,AE$1)</f>
        <v>0</v>
      </c>
      <c r="AF79" s="86">
        <f>SUMIFS('sys inv movment rpt'!$M:$M,'sys inv movment rpt'!$L:$L,$M79,'sys inv movment rpt'!$N:$N,AF$1)</f>
        <v>0</v>
      </c>
      <c r="AG79" s="86">
        <f>SUMIFS('sys inv movment rpt'!$M:$M,'sys inv movment rpt'!$L:$L,$M79,'sys inv movment rpt'!$N:$N,AG$1)</f>
        <v>0</v>
      </c>
      <c r="AH79" s="86">
        <f>SUMIFS('sys inv movment rpt'!$M:$M,'sys inv movment rpt'!$L:$L,$M79,'sys inv movment rpt'!$N:$N,AH$1)</f>
        <v>0</v>
      </c>
      <c r="AI79" s="86">
        <f>SUMIFS('sys inv movment rpt'!$M:$M,'sys inv movment rpt'!$L:$L,$M79,'sys inv movment rpt'!$N:$N,AI$1)</f>
        <v>0</v>
      </c>
      <c r="AJ79" s="86">
        <f>SUMIFS('sys inv movment rpt'!$M:$M,'sys inv movment rpt'!$L:$L,$M79,'sys inv movment rpt'!$N:$N,AJ$1)</f>
        <v>0</v>
      </c>
      <c r="AK79" s="86">
        <f>SUMIFS('sys inv movment rpt'!$M:$M,'sys inv movment rpt'!$L:$L,$M79,'sys inv movment rpt'!$N:$N,AK$1)</f>
        <v>0</v>
      </c>
      <c r="AL79" s="86">
        <f>SUMIFS('sys inv movment rpt'!$M:$M,'sys inv movment rpt'!$L:$L,$M79,'sys inv movment rpt'!$N:$N,AL$1)</f>
        <v>0</v>
      </c>
      <c r="AM79" s="86">
        <f>SUMIFS('sys inv movment rpt'!$M:$M,'sys inv movment rpt'!$L:$L,$M79,'sys inv movment rpt'!$N:$N,AM$1)</f>
        <v>0</v>
      </c>
      <c r="AN79" s="86">
        <f>SUMIFS('sys inv movment rpt'!$M:$M,'sys inv movment rpt'!$L:$L,$M79,'sys inv movment rpt'!$N:$N,AN$1)</f>
        <v>0</v>
      </c>
      <c r="AO79" s="86">
        <f>SUMIFS('sys inv movment rpt'!$M:$M,'sys inv movment rpt'!$L:$L,$M79,'sys inv movment rpt'!$N:$N,AO$1)</f>
        <v>0</v>
      </c>
      <c r="AP79" s="86">
        <f>SUMIFS('sys inv movment rpt'!$M:$M,'sys inv movment rpt'!$L:$L,$M79,'sys inv movment rpt'!$N:$N,AP$1)</f>
        <v>0</v>
      </c>
      <c r="AQ79" s="86">
        <f>SUMIFS('sys inv movment rpt'!$M:$M,'sys inv movment rpt'!$L:$L,$M79,'sys inv movment rpt'!$N:$N,AQ$1)</f>
        <v>0</v>
      </c>
      <c r="AR79" s="86">
        <f>SUMIFS('sys inv movment rpt'!$M:$M,'sys inv movment rpt'!$L:$L,$M79,'sys inv movment rpt'!$N:$N,AR$1)</f>
        <v>0</v>
      </c>
      <c r="AS79" s="86">
        <f>SUMIFS('sys inv movment rpt'!$M:$M,'sys inv movment rpt'!$L:$L,$M79,'sys inv movment rpt'!$N:$N,AS$1)</f>
        <v>0</v>
      </c>
      <c r="AT79" s="86">
        <f>SUMIFS('sys inv movment rpt'!$M:$M,'sys inv movment rpt'!$L:$L,$M79,'sys inv movment rpt'!$N:$N,AT$1)</f>
        <v>0</v>
      </c>
      <c r="AU79" s="86">
        <f>SUMIFS('sys inv movment rpt'!$M:$M,'sys inv movment rpt'!$L:$L,$M79,'sys inv movment rpt'!$N:$N,AU$1)</f>
        <v>0</v>
      </c>
      <c r="AV79" s="86">
        <f>SUMIFS('sys inv movment rpt'!$M:$M,'sys inv movment rpt'!$L:$L,$M79,'sys inv movment rpt'!$N:$N,AV$1)</f>
        <v>0</v>
      </c>
      <c r="AW79" s="87" t="str">
        <f>IFERROR(VLOOKUP(A79,'sys-backorder details'!E:U,17,0),"-")</f>
        <v>-</v>
      </c>
      <c r="AX79" s="87" t="str">
        <f>IF(K79&gt;1,VLOOKUP(A79,'settings-routing'!A:I,9,0),"")</f>
        <v/>
      </c>
    </row>
    <row r="80" ht="12.75" hidden="1" customHeight="1">
      <c r="A80" s="50" t="s">
        <v>388</v>
      </c>
      <c r="B80" s="50" t="s">
        <v>389</v>
      </c>
      <c r="C80" s="50">
        <f t="shared" si="2"/>
        <v>0</v>
      </c>
      <c r="D80" s="80">
        <f>SUMIF('Stocks 101-111'!$J:$J,'item dashboard'!A80,'Stocks 101-111'!K:K)</f>
        <v>0</v>
      </c>
      <c r="E80" s="80">
        <f>SUMIF('Stocks 101-111'!$J:$J,'item dashboard'!A80,'Stocks 101-111'!$L:$L)</f>
        <v>0</v>
      </c>
      <c r="F80" s="81">
        <f t="shared" si="3"/>
        <v>0</v>
      </c>
      <c r="G80" s="82">
        <f t="shared" si="4"/>
        <v>0.05714285714</v>
      </c>
      <c r="H80" s="50">
        <f>SUMIFS('sys-backorder details'!$M:$M,'sys-backorder details'!$E:$E,'item dashboard'!A80,'sys-backorder details'!$V:$V,"")</f>
        <v>0</v>
      </c>
      <c r="I80" s="83">
        <f>SUMIF('settings-routing'!$I:$I,'item dashboard'!A80,'settings-routing'!$O:$O)</f>
        <v>0</v>
      </c>
      <c r="J80" s="50">
        <f>SUMIFS('sys-backorder details'!$M:$M,'sys-backorder details'!$E:$E,'item dashboard'!A80,'sys-backorder details'!$V:$V,"Call off")</f>
        <v>0</v>
      </c>
      <c r="K80" s="84">
        <f t="shared" si="5"/>
        <v>0</v>
      </c>
      <c r="L80" s="84">
        <f>SUMIF('Production Plan'!$E:$E,'item dashboard'!A80,'Production Plan'!$N:$N)</f>
        <v>0</v>
      </c>
      <c r="M80" s="85" t="str">
        <f t="shared" si="1"/>
        <v>B-250GS-W15PA-250 ml Githunguri Sleeved Passion Bottle</v>
      </c>
      <c r="N80" s="86">
        <f>SUMIFS('sys inv movment rpt'!$M:$M,'sys inv movment rpt'!$L:$L,$M80,'sys inv movment rpt'!$N:$N,N$1)</f>
        <v>0</v>
      </c>
      <c r="O80" s="86">
        <f>SUMIFS('sys inv movment rpt'!$M:$M,'sys inv movment rpt'!$L:$L,$M80,'sys inv movment rpt'!$N:$N,O$1)</f>
        <v>0</v>
      </c>
      <c r="P80" s="86">
        <f>SUMIFS('sys inv movment rpt'!$M:$M,'sys inv movment rpt'!$L:$L,$M80,'sys inv movment rpt'!$N:$N,P$1)</f>
        <v>0</v>
      </c>
      <c r="Q80" s="86">
        <f>SUMIFS('sys inv movment rpt'!$M:$M,'sys inv movment rpt'!$L:$L,$M80,'sys inv movment rpt'!$N:$N,Q$1)</f>
        <v>0</v>
      </c>
      <c r="R80" s="86">
        <f>SUMIFS('sys inv movment rpt'!$M:$M,'sys inv movment rpt'!$L:$L,$M80,'sys inv movment rpt'!$N:$N,R$1)</f>
        <v>0</v>
      </c>
      <c r="S80" s="86">
        <f>SUMIFS('sys inv movment rpt'!$M:$M,'sys inv movment rpt'!$L:$L,$M80,'sys inv movment rpt'!$N:$N,S$1)</f>
        <v>0</v>
      </c>
      <c r="T80" s="86">
        <f>SUMIFS('sys inv movment rpt'!$M:$M,'sys inv movment rpt'!$L:$L,$M80,'sys inv movment rpt'!$N:$N,T$1)</f>
        <v>0</v>
      </c>
      <c r="U80" s="86">
        <f>SUMIFS('sys inv movment rpt'!$M:$M,'sys inv movment rpt'!$L:$L,$M80,'sys inv movment rpt'!$N:$N,U$1)</f>
        <v>0</v>
      </c>
      <c r="V80" s="86">
        <f>SUMIFS('sys inv movment rpt'!$M:$M,'sys inv movment rpt'!$L:$L,$M80,'sys inv movment rpt'!$N:$N,V$1)</f>
        <v>7500</v>
      </c>
      <c r="W80" s="86">
        <f>SUMIFS('sys inv movment rpt'!$M:$M,'sys inv movment rpt'!$L:$L,$M80,'sys inv movment rpt'!$N:$N,W$1)</f>
        <v>0</v>
      </c>
      <c r="X80" s="86">
        <f>SUMIFS('sys inv movment rpt'!$M:$M,'sys inv movment rpt'!$L:$L,$M80,'sys inv movment rpt'!$N:$N,X$1)</f>
        <v>0</v>
      </c>
      <c r="Y80" s="86">
        <f>SUMIFS('sys inv movment rpt'!$M:$M,'sys inv movment rpt'!$L:$L,$M80,'sys inv movment rpt'!$N:$N,Y$1)</f>
        <v>0</v>
      </c>
      <c r="Z80" s="86">
        <f>SUMIFS('sys inv movment rpt'!$M:$M,'sys inv movment rpt'!$L:$L,$M80,'sys inv movment rpt'!$N:$N,Z$1)</f>
        <v>0</v>
      </c>
      <c r="AA80" s="86">
        <f>SUMIFS('sys inv movment rpt'!$M:$M,'sys inv movment rpt'!$L:$L,$M80,'sys inv movment rpt'!$N:$N,AA$1)</f>
        <v>0</v>
      </c>
      <c r="AB80" s="86">
        <f>SUMIFS('sys inv movment rpt'!$M:$M,'sys inv movment rpt'!$L:$L,$M80,'sys inv movment rpt'!$N:$N,AB$1)</f>
        <v>0</v>
      </c>
      <c r="AC80" s="86">
        <f>SUMIFS('sys inv movment rpt'!$M:$M,'sys inv movment rpt'!$L:$L,$M80,'sys inv movment rpt'!$N:$N,AC$1)</f>
        <v>0</v>
      </c>
      <c r="AD80" s="86">
        <f>SUMIFS('sys inv movment rpt'!$M:$M,'sys inv movment rpt'!$L:$L,$M80,'sys inv movment rpt'!$N:$N,AD$1)</f>
        <v>0</v>
      </c>
      <c r="AE80" s="86">
        <f>SUMIFS('sys inv movment rpt'!$M:$M,'sys inv movment rpt'!$L:$L,$M80,'sys inv movment rpt'!$N:$N,AE$1)</f>
        <v>0</v>
      </c>
      <c r="AF80" s="86">
        <f>SUMIFS('sys inv movment rpt'!$M:$M,'sys inv movment rpt'!$L:$L,$M80,'sys inv movment rpt'!$N:$N,AF$1)</f>
        <v>0</v>
      </c>
      <c r="AG80" s="86">
        <f>SUMIFS('sys inv movment rpt'!$M:$M,'sys inv movment rpt'!$L:$L,$M80,'sys inv movment rpt'!$N:$N,AG$1)</f>
        <v>0</v>
      </c>
      <c r="AH80" s="86">
        <f>SUMIFS('sys inv movment rpt'!$M:$M,'sys inv movment rpt'!$L:$L,$M80,'sys inv movment rpt'!$N:$N,AH$1)</f>
        <v>0</v>
      </c>
      <c r="AI80" s="86">
        <f>SUMIFS('sys inv movment rpt'!$M:$M,'sys inv movment rpt'!$L:$L,$M80,'sys inv movment rpt'!$N:$N,AI$1)</f>
        <v>0</v>
      </c>
      <c r="AJ80" s="86">
        <f>SUMIFS('sys inv movment rpt'!$M:$M,'sys inv movment rpt'!$L:$L,$M80,'sys inv movment rpt'!$N:$N,AJ$1)</f>
        <v>0</v>
      </c>
      <c r="AK80" s="86">
        <f>SUMIFS('sys inv movment rpt'!$M:$M,'sys inv movment rpt'!$L:$L,$M80,'sys inv movment rpt'!$N:$N,AK$1)</f>
        <v>0</v>
      </c>
      <c r="AL80" s="86">
        <f>SUMIFS('sys inv movment rpt'!$M:$M,'sys inv movment rpt'!$L:$L,$M80,'sys inv movment rpt'!$N:$N,AL$1)</f>
        <v>0</v>
      </c>
      <c r="AM80" s="86">
        <f>SUMIFS('sys inv movment rpt'!$M:$M,'sys inv movment rpt'!$L:$L,$M80,'sys inv movment rpt'!$N:$N,AM$1)</f>
        <v>0</v>
      </c>
      <c r="AN80" s="86">
        <f>SUMIFS('sys inv movment rpt'!$M:$M,'sys inv movment rpt'!$L:$L,$M80,'sys inv movment rpt'!$N:$N,AN$1)</f>
        <v>0</v>
      </c>
      <c r="AO80" s="86">
        <f>SUMIFS('sys inv movment rpt'!$M:$M,'sys inv movment rpt'!$L:$L,$M80,'sys inv movment rpt'!$N:$N,AO$1)</f>
        <v>0</v>
      </c>
      <c r="AP80" s="86">
        <f>SUMIFS('sys inv movment rpt'!$M:$M,'sys inv movment rpt'!$L:$L,$M80,'sys inv movment rpt'!$N:$N,AP$1)</f>
        <v>0</v>
      </c>
      <c r="AQ80" s="86">
        <f>SUMIFS('sys inv movment rpt'!$M:$M,'sys inv movment rpt'!$L:$L,$M80,'sys inv movment rpt'!$N:$N,AQ$1)</f>
        <v>0</v>
      </c>
      <c r="AR80" s="86">
        <f>SUMIFS('sys inv movment rpt'!$M:$M,'sys inv movment rpt'!$L:$L,$M80,'sys inv movment rpt'!$N:$N,AR$1)</f>
        <v>2500</v>
      </c>
      <c r="AS80" s="86">
        <f>SUMIFS('sys inv movment rpt'!$M:$M,'sys inv movment rpt'!$L:$L,$M80,'sys inv movment rpt'!$N:$N,AS$1)</f>
        <v>0</v>
      </c>
      <c r="AT80" s="86">
        <f>SUMIFS('sys inv movment rpt'!$M:$M,'sys inv movment rpt'!$L:$L,$M80,'sys inv movment rpt'!$N:$N,AT$1)</f>
        <v>0</v>
      </c>
      <c r="AU80" s="86">
        <f>SUMIFS('sys inv movment rpt'!$M:$M,'sys inv movment rpt'!$L:$L,$M80,'sys inv movment rpt'!$N:$N,AU$1)</f>
        <v>0</v>
      </c>
      <c r="AV80" s="86">
        <f>SUMIFS('sys inv movment rpt'!$M:$M,'sys inv movment rpt'!$L:$L,$M80,'sys inv movment rpt'!$N:$N,AV$1)</f>
        <v>0</v>
      </c>
      <c r="AW80" s="87" t="str">
        <f>IFERROR(VLOOKUP(A80,'sys-backorder details'!E:U,17,0),"-")</f>
        <v>-</v>
      </c>
      <c r="AX80" s="87" t="str">
        <f>IF(K80&gt;1,VLOOKUP(A80,'settings-routing'!A:I,9,0),"")</f>
        <v/>
      </c>
    </row>
    <row r="81" ht="12.75" hidden="1" customHeight="1">
      <c r="A81" s="28" t="s">
        <v>390</v>
      </c>
      <c r="B81" s="28" t="s">
        <v>391</v>
      </c>
      <c r="C81" s="50">
        <f t="shared" si="2"/>
        <v>0</v>
      </c>
      <c r="D81" s="80">
        <f>SUMIF('Stocks 101-111'!$J:$J,'item dashboard'!A81,'Stocks 101-111'!K:K)</f>
        <v>0</v>
      </c>
      <c r="E81" s="80">
        <f>SUMIF('Stocks 101-111'!$J:$J,'item dashboard'!A81,'Stocks 101-111'!$L:$L)</f>
        <v>0</v>
      </c>
      <c r="F81" s="81">
        <f t="shared" si="3"/>
        <v>0</v>
      </c>
      <c r="G81" s="82">
        <f t="shared" si="4"/>
        <v>0</v>
      </c>
      <c r="H81" s="50">
        <f>SUMIFS('sys-backorder details'!$M:$M,'sys-backorder details'!$E:$E,'item dashboard'!A81,'sys-backorder details'!$V:$V,"")</f>
        <v>0</v>
      </c>
      <c r="I81" s="83">
        <f>SUMIF('settings-routing'!$I:$I,'item dashboard'!A81,'settings-routing'!$O:$O)</f>
        <v>0</v>
      </c>
      <c r="J81" s="50">
        <f>SUMIFS('sys-backorder details'!$M:$M,'sys-backorder details'!$E:$E,'item dashboard'!A81,'sys-backorder details'!$V:$V,"Call off")</f>
        <v>0</v>
      </c>
      <c r="K81" s="84">
        <f t="shared" si="5"/>
        <v>0</v>
      </c>
      <c r="L81" s="84">
        <f>SUMIF('Production Plan'!$E:$E,'item dashboard'!A81,'Production Plan'!$N:$N)</f>
        <v>0</v>
      </c>
      <c r="M81" s="85" t="str">
        <f t="shared" si="1"/>
        <v>B-250GS-W15PI-250 ml Githunguri Sleeved Pineapple Bottl</v>
      </c>
      <c r="N81" s="86">
        <f>SUMIFS('sys inv movment rpt'!$M:$M,'sys inv movment rpt'!$L:$L,$M81,'sys inv movment rpt'!$N:$N,N$1)</f>
        <v>0</v>
      </c>
      <c r="O81" s="86">
        <f>SUMIFS('sys inv movment rpt'!$M:$M,'sys inv movment rpt'!$L:$L,$M81,'sys inv movment rpt'!$N:$N,O$1)</f>
        <v>0</v>
      </c>
      <c r="P81" s="86">
        <f>SUMIFS('sys inv movment rpt'!$M:$M,'sys inv movment rpt'!$L:$L,$M81,'sys inv movment rpt'!$N:$N,P$1)</f>
        <v>0</v>
      </c>
      <c r="Q81" s="86">
        <f>SUMIFS('sys inv movment rpt'!$M:$M,'sys inv movment rpt'!$L:$L,$M81,'sys inv movment rpt'!$N:$N,Q$1)</f>
        <v>0</v>
      </c>
      <c r="R81" s="86">
        <f>SUMIFS('sys inv movment rpt'!$M:$M,'sys inv movment rpt'!$L:$L,$M81,'sys inv movment rpt'!$N:$N,R$1)</f>
        <v>0</v>
      </c>
      <c r="S81" s="86">
        <f>SUMIFS('sys inv movment rpt'!$M:$M,'sys inv movment rpt'!$L:$L,$M81,'sys inv movment rpt'!$N:$N,S$1)</f>
        <v>0</v>
      </c>
      <c r="T81" s="86">
        <f>SUMIFS('sys inv movment rpt'!$M:$M,'sys inv movment rpt'!$L:$L,$M81,'sys inv movment rpt'!$N:$N,T$1)</f>
        <v>0</v>
      </c>
      <c r="U81" s="86">
        <f>SUMIFS('sys inv movment rpt'!$M:$M,'sys inv movment rpt'!$L:$L,$M81,'sys inv movment rpt'!$N:$N,U$1)</f>
        <v>0</v>
      </c>
      <c r="V81" s="86">
        <f>SUMIFS('sys inv movment rpt'!$M:$M,'sys inv movment rpt'!$L:$L,$M81,'sys inv movment rpt'!$N:$N,V$1)</f>
        <v>0</v>
      </c>
      <c r="W81" s="86">
        <f>SUMIFS('sys inv movment rpt'!$M:$M,'sys inv movment rpt'!$L:$L,$M81,'sys inv movment rpt'!$N:$N,W$1)</f>
        <v>0</v>
      </c>
      <c r="X81" s="86">
        <f>SUMIFS('sys inv movment rpt'!$M:$M,'sys inv movment rpt'!$L:$L,$M81,'sys inv movment rpt'!$N:$N,X$1)</f>
        <v>0</v>
      </c>
      <c r="Y81" s="86">
        <f>SUMIFS('sys inv movment rpt'!$M:$M,'sys inv movment rpt'!$L:$L,$M81,'sys inv movment rpt'!$N:$N,Y$1)</f>
        <v>0</v>
      </c>
      <c r="Z81" s="86">
        <f>SUMIFS('sys inv movment rpt'!$M:$M,'sys inv movment rpt'!$L:$L,$M81,'sys inv movment rpt'!$N:$N,Z$1)</f>
        <v>0</v>
      </c>
      <c r="AA81" s="86">
        <f>SUMIFS('sys inv movment rpt'!$M:$M,'sys inv movment rpt'!$L:$L,$M81,'sys inv movment rpt'!$N:$N,AA$1)</f>
        <v>0</v>
      </c>
      <c r="AB81" s="86">
        <f>SUMIFS('sys inv movment rpt'!$M:$M,'sys inv movment rpt'!$L:$L,$M81,'sys inv movment rpt'!$N:$N,AB$1)</f>
        <v>0</v>
      </c>
      <c r="AC81" s="86">
        <f>SUMIFS('sys inv movment rpt'!$M:$M,'sys inv movment rpt'!$L:$L,$M81,'sys inv movment rpt'!$N:$N,AC$1)</f>
        <v>0</v>
      </c>
      <c r="AD81" s="86">
        <f>SUMIFS('sys inv movment rpt'!$M:$M,'sys inv movment rpt'!$L:$L,$M81,'sys inv movment rpt'!$N:$N,AD$1)</f>
        <v>0</v>
      </c>
      <c r="AE81" s="86">
        <f>SUMIFS('sys inv movment rpt'!$M:$M,'sys inv movment rpt'!$L:$L,$M81,'sys inv movment rpt'!$N:$N,AE$1)</f>
        <v>0</v>
      </c>
      <c r="AF81" s="86">
        <f>SUMIFS('sys inv movment rpt'!$M:$M,'sys inv movment rpt'!$L:$L,$M81,'sys inv movment rpt'!$N:$N,AF$1)</f>
        <v>0</v>
      </c>
      <c r="AG81" s="86">
        <f>SUMIFS('sys inv movment rpt'!$M:$M,'sys inv movment rpt'!$L:$L,$M81,'sys inv movment rpt'!$N:$N,AG$1)</f>
        <v>0</v>
      </c>
      <c r="AH81" s="86">
        <f>SUMIFS('sys inv movment rpt'!$M:$M,'sys inv movment rpt'!$L:$L,$M81,'sys inv movment rpt'!$N:$N,AH$1)</f>
        <v>0</v>
      </c>
      <c r="AI81" s="86">
        <f>SUMIFS('sys inv movment rpt'!$M:$M,'sys inv movment rpt'!$L:$L,$M81,'sys inv movment rpt'!$N:$N,AI$1)</f>
        <v>0</v>
      </c>
      <c r="AJ81" s="86">
        <f>SUMIFS('sys inv movment rpt'!$M:$M,'sys inv movment rpt'!$L:$L,$M81,'sys inv movment rpt'!$N:$N,AJ$1)</f>
        <v>0</v>
      </c>
      <c r="AK81" s="86">
        <f>SUMIFS('sys inv movment rpt'!$M:$M,'sys inv movment rpt'!$L:$L,$M81,'sys inv movment rpt'!$N:$N,AK$1)</f>
        <v>0</v>
      </c>
      <c r="AL81" s="86">
        <f>SUMIFS('sys inv movment rpt'!$M:$M,'sys inv movment rpt'!$L:$L,$M81,'sys inv movment rpt'!$N:$N,AL$1)</f>
        <v>0</v>
      </c>
      <c r="AM81" s="86">
        <f>SUMIFS('sys inv movment rpt'!$M:$M,'sys inv movment rpt'!$L:$L,$M81,'sys inv movment rpt'!$N:$N,AM$1)</f>
        <v>0</v>
      </c>
      <c r="AN81" s="86">
        <f>SUMIFS('sys inv movment rpt'!$M:$M,'sys inv movment rpt'!$L:$L,$M81,'sys inv movment rpt'!$N:$N,AN$1)</f>
        <v>0</v>
      </c>
      <c r="AO81" s="86">
        <f>SUMIFS('sys inv movment rpt'!$M:$M,'sys inv movment rpt'!$L:$L,$M81,'sys inv movment rpt'!$N:$N,AO$1)</f>
        <v>0</v>
      </c>
      <c r="AP81" s="86">
        <f>SUMIFS('sys inv movment rpt'!$M:$M,'sys inv movment rpt'!$L:$L,$M81,'sys inv movment rpt'!$N:$N,AP$1)</f>
        <v>0</v>
      </c>
      <c r="AQ81" s="86">
        <f>SUMIFS('sys inv movment rpt'!$M:$M,'sys inv movment rpt'!$L:$L,$M81,'sys inv movment rpt'!$N:$N,AQ$1)</f>
        <v>0</v>
      </c>
      <c r="AR81" s="86">
        <f>SUMIFS('sys inv movment rpt'!$M:$M,'sys inv movment rpt'!$L:$L,$M81,'sys inv movment rpt'!$N:$N,AR$1)</f>
        <v>0</v>
      </c>
      <c r="AS81" s="86">
        <f>SUMIFS('sys inv movment rpt'!$M:$M,'sys inv movment rpt'!$L:$L,$M81,'sys inv movment rpt'!$N:$N,AS$1)</f>
        <v>0</v>
      </c>
      <c r="AT81" s="86">
        <f>SUMIFS('sys inv movment rpt'!$M:$M,'sys inv movment rpt'!$L:$L,$M81,'sys inv movment rpt'!$N:$N,AT$1)</f>
        <v>0</v>
      </c>
      <c r="AU81" s="86">
        <f>SUMIFS('sys inv movment rpt'!$M:$M,'sys inv movment rpt'!$L:$L,$M81,'sys inv movment rpt'!$N:$N,AU$1)</f>
        <v>0</v>
      </c>
      <c r="AV81" s="86">
        <f>SUMIFS('sys inv movment rpt'!$M:$M,'sys inv movment rpt'!$L:$L,$M81,'sys inv movment rpt'!$N:$N,AV$1)</f>
        <v>0</v>
      </c>
      <c r="AW81" s="87" t="str">
        <f>IFERROR(VLOOKUP(A81,'sys-backorder details'!E:U,17,0),"-")</f>
        <v>-</v>
      </c>
      <c r="AX81" s="87" t="str">
        <f>IF(K81&gt;1,VLOOKUP(A81,'settings-routing'!A:I,9,0),"")</f>
        <v/>
      </c>
    </row>
    <row r="82" ht="12.75" hidden="1" customHeight="1">
      <c r="A82" s="43" t="s">
        <v>392</v>
      </c>
      <c r="B82" s="28" t="s">
        <v>393</v>
      </c>
      <c r="C82" s="50">
        <f t="shared" si="2"/>
        <v>0</v>
      </c>
      <c r="D82" s="80">
        <f>SUMIF('Stocks 101-111'!$J:$J,'item dashboard'!A82,'Stocks 101-111'!K:K)</f>
        <v>0</v>
      </c>
      <c r="E82" s="80">
        <f>SUMIF('Stocks 101-111'!$J:$J,'item dashboard'!A82,'Stocks 101-111'!$L:$L)</f>
        <v>0</v>
      </c>
      <c r="F82" s="81">
        <f t="shared" si="3"/>
        <v>0</v>
      </c>
      <c r="G82" s="82">
        <f t="shared" si="4"/>
        <v>0</v>
      </c>
      <c r="H82" s="50">
        <f>SUMIFS('sys-backorder details'!$M:$M,'sys-backorder details'!$E:$E,'item dashboard'!A82,'sys-backorder details'!$V:$V,"")</f>
        <v>0</v>
      </c>
      <c r="I82" s="83">
        <f>SUMIF('settings-routing'!$I:$I,'item dashboard'!A82,'settings-routing'!$O:$O)</f>
        <v>0</v>
      </c>
      <c r="J82" s="50">
        <f>SUMIFS('sys-backorder details'!$M:$M,'sys-backorder details'!$E:$E,'item dashboard'!A82,'sys-backorder details'!$V:$V,"Call off")</f>
        <v>0</v>
      </c>
      <c r="K82" s="84">
        <f t="shared" si="5"/>
        <v>0</v>
      </c>
      <c r="L82" s="84">
        <f>SUMIF('Production Plan'!$E:$E,'item dashboard'!A82,'Production Plan'!$N:$N)</f>
        <v>0</v>
      </c>
      <c r="M82" s="85" t="str">
        <f t="shared" si="1"/>
        <v>B-250GS-W15RF-250 ml Githunguri Sleeved Real Fruit Bottle</v>
      </c>
      <c r="N82" s="86">
        <f>SUMIFS('sys inv movment rpt'!$M:$M,'sys inv movment rpt'!$L:$L,$M82,'sys inv movment rpt'!$N:$N,N$1)</f>
        <v>0</v>
      </c>
      <c r="O82" s="86">
        <f>SUMIFS('sys inv movment rpt'!$M:$M,'sys inv movment rpt'!$L:$L,$M82,'sys inv movment rpt'!$N:$N,O$1)</f>
        <v>0</v>
      </c>
      <c r="P82" s="86">
        <f>SUMIFS('sys inv movment rpt'!$M:$M,'sys inv movment rpt'!$L:$L,$M82,'sys inv movment rpt'!$N:$N,P$1)</f>
        <v>0</v>
      </c>
      <c r="Q82" s="86">
        <f>SUMIFS('sys inv movment rpt'!$M:$M,'sys inv movment rpt'!$L:$L,$M82,'sys inv movment rpt'!$N:$N,Q$1)</f>
        <v>0</v>
      </c>
      <c r="R82" s="86">
        <f>SUMIFS('sys inv movment rpt'!$M:$M,'sys inv movment rpt'!$L:$L,$M82,'sys inv movment rpt'!$N:$N,R$1)</f>
        <v>0</v>
      </c>
      <c r="S82" s="86">
        <f>SUMIFS('sys inv movment rpt'!$M:$M,'sys inv movment rpt'!$L:$L,$M82,'sys inv movment rpt'!$N:$N,S$1)</f>
        <v>0</v>
      </c>
      <c r="T82" s="86">
        <f>SUMIFS('sys inv movment rpt'!$M:$M,'sys inv movment rpt'!$L:$L,$M82,'sys inv movment rpt'!$N:$N,T$1)</f>
        <v>0</v>
      </c>
      <c r="U82" s="86">
        <f>SUMIFS('sys inv movment rpt'!$M:$M,'sys inv movment rpt'!$L:$L,$M82,'sys inv movment rpt'!$N:$N,U$1)</f>
        <v>0</v>
      </c>
      <c r="V82" s="86">
        <f>SUMIFS('sys inv movment rpt'!$M:$M,'sys inv movment rpt'!$L:$L,$M82,'sys inv movment rpt'!$N:$N,V$1)</f>
        <v>0</v>
      </c>
      <c r="W82" s="86">
        <f>SUMIFS('sys inv movment rpt'!$M:$M,'sys inv movment rpt'!$L:$L,$M82,'sys inv movment rpt'!$N:$N,W$1)</f>
        <v>0</v>
      </c>
      <c r="X82" s="86">
        <f>SUMIFS('sys inv movment rpt'!$M:$M,'sys inv movment rpt'!$L:$L,$M82,'sys inv movment rpt'!$N:$N,X$1)</f>
        <v>0</v>
      </c>
      <c r="Y82" s="86">
        <f>SUMIFS('sys inv movment rpt'!$M:$M,'sys inv movment rpt'!$L:$L,$M82,'sys inv movment rpt'!$N:$N,Y$1)</f>
        <v>0</v>
      </c>
      <c r="Z82" s="86">
        <f>SUMIFS('sys inv movment rpt'!$M:$M,'sys inv movment rpt'!$L:$L,$M82,'sys inv movment rpt'!$N:$N,Z$1)</f>
        <v>0</v>
      </c>
      <c r="AA82" s="86">
        <f>SUMIFS('sys inv movment rpt'!$M:$M,'sys inv movment rpt'!$L:$L,$M82,'sys inv movment rpt'!$N:$N,AA$1)</f>
        <v>0</v>
      </c>
      <c r="AB82" s="86">
        <f>SUMIFS('sys inv movment rpt'!$M:$M,'sys inv movment rpt'!$L:$L,$M82,'sys inv movment rpt'!$N:$N,AB$1)</f>
        <v>0</v>
      </c>
      <c r="AC82" s="86">
        <f>SUMIFS('sys inv movment rpt'!$M:$M,'sys inv movment rpt'!$L:$L,$M82,'sys inv movment rpt'!$N:$N,AC$1)</f>
        <v>0</v>
      </c>
      <c r="AD82" s="86">
        <f>SUMIFS('sys inv movment rpt'!$M:$M,'sys inv movment rpt'!$L:$L,$M82,'sys inv movment rpt'!$N:$N,AD$1)</f>
        <v>0</v>
      </c>
      <c r="AE82" s="86">
        <f>SUMIFS('sys inv movment rpt'!$M:$M,'sys inv movment rpt'!$L:$L,$M82,'sys inv movment rpt'!$N:$N,AE$1)</f>
        <v>0</v>
      </c>
      <c r="AF82" s="86">
        <f>SUMIFS('sys inv movment rpt'!$M:$M,'sys inv movment rpt'!$L:$L,$M82,'sys inv movment rpt'!$N:$N,AF$1)</f>
        <v>0</v>
      </c>
      <c r="AG82" s="86">
        <f>SUMIFS('sys inv movment rpt'!$M:$M,'sys inv movment rpt'!$L:$L,$M82,'sys inv movment rpt'!$N:$N,AG$1)</f>
        <v>0</v>
      </c>
      <c r="AH82" s="86">
        <f>SUMIFS('sys inv movment rpt'!$M:$M,'sys inv movment rpt'!$L:$L,$M82,'sys inv movment rpt'!$N:$N,AH$1)</f>
        <v>0</v>
      </c>
      <c r="AI82" s="86">
        <f>SUMIFS('sys inv movment rpt'!$M:$M,'sys inv movment rpt'!$L:$L,$M82,'sys inv movment rpt'!$N:$N,AI$1)</f>
        <v>0</v>
      </c>
      <c r="AJ82" s="86">
        <f>SUMIFS('sys inv movment rpt'!$M:$M,'sys inv movment rpt'!$L:$L,$M82,'sys inv movment rpt'!$N:$N,AJ$1)</f>
        <v>0</v>
      </c>
      <c r="AK82" s="86">
        <f>SUMIFS('sys inv movment rpt'!$M:$M,'sys inv movment rpt'!$L:$L,$M82,'sys inv movment rpt'!$N:$N,AK$1)</f>
        <v>0</v>
      </c>
      <c r="AL82" s="86">
        <f>SUMIFS('sys inv movment rpt'!$M:$M,'sys inv movment rpt'!$L:$L,$M82,'sys inv movment rpt'!$N:$N,AL$1)</f>
        <v>0</v>
      </c>
      <c r="AM82" s="86">
        <f>SUMIFS('sys inv movment rpt'!$M:$M,'sys inv movment rpt'!$L:$L,$M82,'sys inv movment rpt'!$N:$N,AM$1)</f>
        <v>0</v>
      </c>
      <c r="AN82" s="86">
        <f>SUMIFS('sys inv movment rpt'!$M:$M,'sys inv movment rpt'!$L:$L,$M82,'sys inv movment rpt'!$N:$N,AN$1)</f>
        <v>0</v>
      </c>
      <c r="AO82" s="86">
        <f>SUMIFS('sys inv movment rpt'!$M:$M,'sys inv movment rpt'!$L:$L,$M82,'sys inv movment rpt'!$N:$N,AO$1)</f>
        <v>0</v>
      </c>
      <c r="AP82" s="86">
        <f>SUMIFS('sys inv movment rpt'!$M:$M,'sys inv movment rpt'!$L:$L,$M82,'sys inv movment rpt'!$N:$N,AP$1)</f>
        <v>0</v>
      </c>
      <c r="AQ82" s="86">
        <f>SUMIFS('sys inv movment rpt'!$M:$M,'sys inv movment rpt'!$L:$L,$M82,'sys inv movment rpt'!$N:$N,AQ$1)</f>
        <v>0</v>
      </c>
      <c r="AR82" s="86">
        <f>SUMIFS('sys inv movment rpt'!$M:$M,'sys inv movment rpt'!$L:$L,$M82,'sys inv movment rpt'!$N:$N,AR$1)</f>
        <v>0</v>
      </c>
      <c r="AS82" s="86">
        <f>SUMIFS('sys inv movment rpt'!$M:$M,'sys inv movment rpt'!$L:$L,$M82,'sys inv movment rpt'!$N:$N,AS$1)</f>
        <v>0</v>
      </c>
      <c r="AT82" s="86">
        <f>SUMIFS('sys inv movment rpt'!$M:$M,'sys inv movment rpt'!$L:$L,$M82,'sys inv movment rpt'!$N:$N,AT$1)</f>
        <v>0</v>
      </c>
      <c r="AU82" s="86">
        <f>SUMIFS('sys inv movment rpt'!$M:$M,'sys inv movment rpt'!$L:$L,$M82,'sys inv movment rpt'!$N:$N,AU$1)</f>
        <v>0</v>
      </c>
      <c r="AV82" s="86">
        <f>SUMIFS('sys inv movment rpt'!$M:$M,'sys inv movment rpt'!$L:$L,$M82,'sys inv movment rpt'!$N:$N,AV$1)</f>
        <v>0</v>
      </c>
      <c r="AW82" s="87" t="str">
        <f>IFERROR(VLOOKUP(A82,'sys-backorder details'!E:U,17,0),"-")</f>
        <v>-</v>
      </c>
      <c r="AX82" s="87" t="str">
        <f>IF(K82&gt;1,VLOOKUP(A82,'settings-routing'!A:I,9,0),"")</f>
        <v/>
      </c>
    </row>
    <row r="83" ht="12.75" hidden="1" customHeight="1">
      <c r="A83" s="28" t="s">
        <v>394</v>
      </c>
      <c r="B83" s="28" t="s">
        <v>395</v>
      </c>
      <c r="C83" s="50">
        <f t="shared" si="2"/>
        <v>0</v>
      </c>
      <c r="D83" s="80">
        <f>SUMIF('Stocks 101-111'!$J:$J,'item dashboard'!A83,'Stocks 101-111'!K:K)</f>
        <v>0</v>
      </c>
      <c r="E83" s="80">
        <f>SUMIF('Stocks 101-111'!$J:$J,'item dashboard'!A83,'Stocks 101-111'!$L:$L)</f>
        <v>0</v>
      </c>
      <c r="F83" s="81">
        <f t="shared" si="3"/>
        <v>0</v>
      </c>
      <c r="G83" s="82">
        <f t="shared" si="4"/>
        <v>0.02857142857</v>
      </c>
      <c r="H83" s="50">
        <f>SUMIFS('sys-backorder details'!$M:$M,'sys-backorder details'!$E:$E,'item dashboard'!A83,'sys-backorder details'!$V:$V,"")</f>
        <v>0</v>
      </c>
      <c r="I83" s="83">
        <f>SUMIF('settings-routing'!$I:$I,'item dashboard'!A83,'settings-routing'!$O:$O)</f>
        <v>0</v>
      </c>
      <c r="J83" s="50">
        <f>SUMIFS('sys-backorder details'!$M:$M,'sys-backorder details'!$E:$E,'item dashboard'!A83,'sys-backorder details'!$V:$V,"Call off")</f>
        <v>0</v>
      </c>
      <c r="K83" s="84">
        <f t="shared" si="5"/>
        <v>0</v>
      </c>
      <c r="L83" s="84">
        <f>SUMIF('Production Plan'!$E:$E,'item dashboard'!A83,'Production Plan'!$N:$N)</f>
        <v>0</v>
      </c>
      <c r="M83" s="85" t="str">
        <f t="shared" si="1"/>
        <v>B-250GS-W15SB-250 ml Githunguri Sleeved Strawberry Bottle</v>
      </c>
      <c r="N83" s="86">
        <f>SUMIFS('sys inv movment rpt'!$M:$M,'sys inv movment rpt'!$L:$L,$M83,'sys inv movment rpt'!$N:$N,N$1)</f>
        <v>0</v>
      </c>
      <c r="O83" s="86">
        <f>SUMIFS('sys inv movment rpt'!$M:$M,'sys inv movment rpt'!$L:$L,$M83,'sys inv movment rpt'!$N:$N,O$1)</f>
        <v>0</v>
      </c>
      <c r="P83" s="86">
        <f>SUMIFS('sys inv movment rpt'!$M:$M,'sys inv movment rpt'!$L:$L,$M83,'sys inv movment rpt'!$N:$N,P$1)</f>
        <v>0</v>
      </c>
      <c r="Q83" s="86">
        <f>SUMIFS('sys inv movment rpt'!$M:$M,'sys inv movment rpt'!$L:$L,$M83,'sys inv movment rpt'!$N:$N,Q$1)</f>
        <v>0</v>
      </c>
      <c r="R83" s="86">
        <f>SUMIFS('sys inv movment rpt'!$M:$M,'sys inv movment rpt'!$L:$L,$M83,'sys inv movment rpt'!$N:$N,R$1)</f>
        <v>0</v>
      </c>
      <c r="S83" s="86">
        <f>SUMIFS('sys inv movment rpt'!$M:$M,'sys inv movment rpt'!$L:$L,$M83,'sys inv movment rpt'!$N:$N,S$1)</f>
        <v>0</v>
      </c>
      <c r="T83" s="86">
        <f>SUMIFS('sys inv movment rpt'!$M:$M,'sys inv movment rpt'!$L:$L,$M83,'sys inv movment rpt'!$N:$N,T$1)</f>
        <v>0</v>
      </c>
      <c r="U83" s="86">
        <f>SUMIFS('sys inv movment rpt'!$M:$M,'sys inv movment rpt'!$L:$L,$M83,'sys inv movment rpt'!$N:$N,U$1)</f>
        <v>0</v>
      </c>
      <c r="V83" s="86">
        <f>SUMIFS('sys inv movment rpt'!$M:$M,'sys inv movment rpt'!$L:$L,$M83,'sys inv movment rpt'!$N:$N,V$1)</f>
        <v>0</v>
      </c>
      <c r="W83" s="86">
        <f>SUMIFS('sys inv movment rpt'!$M:$M,'sys inv movment rpt'!$L:$L,$M83,'sys inv movment rpt'!$N:$N,W$1)</f>
        <v>0</v>
      </c>
      <c r="X83" s="86">
        <f>SUMIFS('sys inv movment rpt'!$M:$M,'sys inv movment rpt'!$L:$L,$M83,'sys inv movment rpt'!$N:$N,X$1)</f>
        <v>0</v>
      </c>
      <c r="Y83" s="86">
        <f>SUMIFS('sys inv movment rpt'!$M:$M,'sys inv movment rpt'!$L:$L,$M83,'sys inv movment rpt'!$N:$N,Y$1)</f>
        <v>0</v>
      </c>
      <c r="Z83" s="86">
        <f>SUMIFS('sys inv movment rpt'!$M:$M,'sys inv movment rpt'!$L:$L,$M83,'sys inv movment rpt'!$N:$N,Z$1)</f>
        <v>0</v>
      </c>
      <c r="AA83" s="86">
        <f>SUMIFS('sys inv movment rpt'!$M:$M,'sys inv movment rpt'!$L:$L,$M83,'sys inv movment rpt'!$N:$N,AA$1)</f>
        <v>0</v>
      </c>
      <c r="AB83" s="86">
        <f>SUMIFS('sys inv movment rpt'!$M:$M,'sys inv movment rpt'!$L:$L,$M83,'sys inv movment rpt'!$N:$N,AB$1)</f>
        <v>0</v>
      </c>
      <c r="AC83" s="86">
        <f>SUMIFS('sys inv movment rpt'!$M:$M,'sys inv movment rpt'!$L:$L,$M83,'sys inv movment rpt'!$N:$N,AC$1)</f>
        <v>0</v>
      </c>
      <c r="AD83" s="86">
        <f>SUMIFS('sys inv movment rpt'!$M:$M,'sys inv movment rpt'!$L:$L,$M83,'sys inv movment rpt'!$N:$N,AD$1)</f>
        <v>0</v>
      </c>
      <c r="AE83" s="86">
        <f>SUMIFS('sys inv movment rpt'!$M:$M,'sys inv movment rpt'!$L:$L,$M83,'sys inv movment rpt'!$N:$N,AE$1)</f>
        <v>0</v>
      </c>
      <c r="AF83" s="86">
        <f>SUMIFS('sys inv movment rpt'!$M:$M,'sys inv movment rpt'!$L:$L,$M83,'sys inv movment rpt'!$N:$N,AF$1)</f>
        <v>0</v>
      </c>
      <c r="AG83" s="86">
        <f>SUMIFS('sys inv movment rpt'!$M:$M,'sys inv movment rpt'!$L:$L,$M83,'sys inv movment rpt'!$N:$N,AG$1)</f>
        <v>0</v>
      </c>
      <c r="AH83" s="86">
        <f>SUMIFS('sys inv movment rpt'!$M:$M,'sys inv movment rpt'!$L:$L,$M83,'sys inv movment rpt'!$N:$N,AH$1)</f>
        <v>0</v>
      </c>
      <c r="AI83" s="86">
        <f>SUMIFS('sys inv movment rpt'!$M:$M,'sys inv movment rpt'!$L:$L,$M83,'sys inv movment rpt'!$N:$N,AI$1)</f>
        <v>0</v>
      </c>
      <c r="AJ83" s="86">
        <f>SUMIFS('sys inv movment rpt'!$M:$M,'sys inv movment rpt'!$L:$L,$M83,'sys inv movment rpt'!$N:$N,AJ$1)</f>
        <v>0</v>
      </c>
      <c r="AK83" s="86">
        <f>SUMIFS('sys inv movment rpt'!$M:$M,'sys inv movment rpt'!$L:$L,$M83,'sys inv movment rpt'!$N:$N,AK$1)</f>
        <v>0</v>
      </c>
      <c r="AL83" s="86">
        <f>SUMIFS('sys inv movment rpt'!$M:$M,'sys inv movment rpt'!$L:$L,$M83,'sys inv movment rpt'!$N:$N,AL$1)</f>
        <v>0</v>
      </c>
      <c r="AM83" s="86">
        <f>SUMIFS('sys inv movment rpt'!$M:$M,'sys inv movment rpt'!$L:$L,$M83,'sys inv movment rpt'!$N:$N,AM$1)</f>
        <v>0</v>
      </c>
      <c r="AN83" s="86">
        <f>SUMIFS('sys inv movment rpt'!$M:$M,'sys inv movment rpt'!$L:$L,$M83,'sys inv movment rpt'!$N:$N,AN$1)</f>
        <v>0</v>
      </c>
      <c r="AO83" s="86">
        <f>SUMIFS('sys inv movment rpt'!$M:$M,'sys inv movment rpt'!$L:$L,$M83,'sys inv movment rpt'!$N:$N,AO$1)</f>
        <v>0</v>
      </c>
      <c r="AP83" s="86">
        <f>SUMIFS('sys inv movment rpt'!$M:$M,'sys inv movment rpt'!$L:$L,$M83,'sys inv movment rpt'!$N:$N,AP$1)</f>
        <v>0</v>
      </c>
      <c r="AQ83" s="86">
        <f>SUMIFS('sys inv movment rpt'!$M:$M,'sys inv movment rpt'!$L:$L,$M83,'sys inv movment rpt'!$N:$N,AQ$1)</f>
        <v>0</v>
      </c>
      <c r="AR83" s="86">
        <f>SUMIFS('sys inv movment rpt'!$M:$M,'sys inv movment rpt'!$L:$L,$M83,'sys inv movment rpt'!$N:$N,AR$1)</f>
        <v>4000</v>
      </c>
      <c r="AS83" s="86">
        <f>SUMIFS('sys inv movment rpt'!$M:$M,'sys inv movment rpt'!$L:$L,$M83,'sys inv movment rpt'!$N:$N,AS$1)</f>
        <v>0</v>
      </c>
      <c r="AT83" s="86">
        <f>SUMIFS('sys inv movment rpt'!$M:$M,'sys inv movment rpt'!$L:$L,$M83,'sys inv movment rpt'!$N:$N,AT$1)</f>
        <v>0</v>
      </c>
      <c r="AU83" s="86">
        <f>SUMIFS('sys inv movment rpt'!$M:$M,'sys inv movment rpt'!$L:$L,$M83,'sys inv movment rpt'!$N:$N,AU$1)</f>
        <v>0</v>
      </c>
      <c r="AV83" s="86">
        <f>SUMIFS('sys inv movment rpt'!$M:$M,'sys inv movment rpt'!$L:$L,$M83,'sys inv movment rpt'!$N:$N,AV$1)</f>
        <v>0</v>
      </c>
      <c r="AW83" s="87" t="str">
        <f>IFERROR(VLOOKUP(A83,'sys-backorder details'!E:U,17,0),"-")</f>
        <v>-</v>
      </c>
      <c r="AX83" s="87" t="str">
        <f>IF(K83&gt;1,VLOOKUP(A83,'settings-routing'!A:I,9,0),"")</f>
        <v/>
      </c>
    </row>
    <row r="84" ht="12.75" hidden="1" customHeight="1">
      <c r="A84" s="28" t="s">
        <v>396</v>
      </c>
      <c r="B84" s="28" t="s">
        <v>397</v>
      </c>
      <c r="C84" s="50">
        <f t="shared" si="2"/>
        <v>0</v>
      </c>
      <c r="D84" s="80">
        <f>SUMIF('Stocks 101-111'!$J:$J,'item dashboard'!A84,'Stocks 101-111'!K:K)</f>
        <v>0</v>
      </c>
      <c r="E84" s="80">
        <f>SUMIF('Stocks 101-111'!$J:$J,'item dashboard'!A84,'Stocks 101-111'!$L:$L)</f>
        <v>0</v>
      </c>
      <c r="F84" s="81">
        <f t="shared" si="3"/>
        <v>0</v>
      </c>
      <c r="G84" s="82">
        <f t="shared" si="4"/>
        <v>0.02857142857</v>
      </c>
      <c r="H84" s="50">
        <f>SUMIFS('sys-backorder details'!$M:$M,'sys-backorder details'!$E:$E,'item dashboard'!A84,'sys-backorder details'!$V:$V,"")</f>
        <v>0</v>
      </c>
      <c r="I84" s="83">
        <f>SUMIF('settings-routing'!$I:$I,'item dashboard'!A84,'settings-routing'!$O:$O)</f>
        <v>0</v>
      </c>
      <c r="J84" s="50">
        <f>SUMIFS('sys-backorder details'!$M:$M,'sys-backorder details'!$E:$E,'item dashboard'!A84,'sys-backorder details'!$V:$V,"Call off")</f>
        <v>0</v>
      </c>
      <c r="K84" s="84">
        <f t="shared" si="5"/>
        <v>0</v>
      </c>
      <c r="L84" s="84">
        <f>SUMIF('Production Plan'!$E:$E,'item dashboard'!A84,'Production Plan'!$N:$N)</f>
        <v>0</v>
      </c>
      <c r="M84" s="85" t="str">
        <f t="shared" si="1"/>
        <v>B-250GS-W15VA-250 ml Githunguri sleeved Vanilla Bottle</v>
      </c>
      <c r="N84" s="86">
        <f>SUMIFS('sys inv movment rpt'!$M:$M,'sys inv movment rpt'!$L:$L,$M84,'sys inv movment rpt'!$N:$N,N$1)</f>
        <v>0</v>
      </c>
      <c r="O84" s="86">
        <f>SUMIFS('sys inv movment rpt'!$M:$M,'sys inv movment rpt'!$L:$L,$M84,'sys inv movment rpt'!$N:$N,O$1)</f>
        <v>0</v>
      </c>
      <c r="P84" s="86">
        <f>SUMIFS('sys inv movment rpt'!$M:$M,'sys inv movment rpt'!$L:$L,$M84,'sys inv movment rpt'!$N:$N,P$1)</f>
        <v>0</v>
      </c>
      <c r="Q84" s="86">
        <f>SUMIFS('sys inv movment rpt'!$M:$M,'sys inv movment rpt'!$L:$L,$M84,'sys inv movment rpt'!$N:$N,Q$1)</f>
        <v>0</v>
      </c>
      <c r="R84" s="86">
        <f>SUMIFS('sys inv movment rpt'!$M:$M,'sys inv movment rpt'!$L:$L,$M84,'sys inv movment rpt'!$N:$N,R$1)</f>
        <v>0</v>
      </c>
      <c r="S84" s="86">
        <f>SUMIFS('sys inv movment rpt'!$M:$M,'sys inv movment rpt'!$L:$L,$M84,'sys inv movment rpt'!$N:$N,S$1)</f>
        <v>0</v>
      </c>
      <c r="T84" s="86">
        <f>SUMIFS('sys inv movment rpt'!$M:$M,'sys inv movment rpt'!$L:$L,$M84,'sys inv movment rpt'!$N:$N,T$1)</f>
        <v>0</v>
      </c>
      <c r="U84" s="86">
        <f>SUMIFS('sys inv movment rpt'!$M:$M,'sys inv movment rpt'!$L:$L,$M84,'sys inv movment rpt'!$N:$N,U$1)</f>
        <v>0</v>
      </c>
      <c r="V84" s="86">
        <f>SUMIFS('sys inv movment rpt'!$M:$M,'sys inv movment rpt'!$L:$L,$M84,'sys inv movment rpt'!$N:$N,V$1)</f>
        <v>0</v>
      </c>
      <c r="W84" s="86">
        <f>SUMIFS('sys inv movment rpt'!$M:$M,'sys inv movment rpt'!$L:$L,$M84,'sys inv movment rpt'!$N:$N,W$1)</f>
        <v>0</v>
      </c>
      <c r="X84" s="86">
        <f>SUMIFS('sys inv movment rpt'!$M:$M,'sys inv movment rpt'!$L:$L,$M84,'sys inv movment rpt'!$N:$N,X$1)</f>
        <v>0</v>
      </c>
      <c r="Y84" s="86">
        <f>SUMIFS('sys inv movment rpt'!$M:$M,'sys inv movment rpt'!$L:$L,$M84,'sys inv movment rpt'!$N:$N,Y$1)</f>
        <v>0</v>
      </c>
      <c r="Z84" s="86">
        <f>SUMIFS('sys inv movment rpt'!$M:$M,'sys inv movment rpt'!$L:$L,$M84,'sys inv movment rpt'!$N:$N,Z$1)</f>
        <v>0</v>
      </c>
      <c r="AA84" s="86">
        <f>SUMIFS('sys inv movment rpt'!$M:$M,'sys inv movment rpt'!$L:$L,$M84,'sys inv movment rpt'!$N:$N,AA$1)</f>
        <v>0</v>
      </c>
      <c r="AB84" s="86">
        <f>SUMIFS('sys inv movment rpt'!$M:$M,'sys inv movment rpt'!$L:$L,$M84,'sys inv movment rpt'!$N:$N,AB$1)</f>
        <v>0</v>
      </c>
      <c r="AC84" s="86">
        <f>SUMIFS('sys inv movment rpt'!$M:$M,'sys inv movment rpt'!$L:$L,$M84,'sys inv movment rpt'!$N:$N,AC$1)</f>
        <v>0</v>
      </c>
      <c r="AD84" s="86">
        <f>SUMIFS('sys inv movment rpt'!$M:$M,'sys inv movment rpt'!$L:$L,$M84,'sys inv movment rpt'!$N:$N,AD$1)</f>
        <v>0</v>
      </c>
      <c r="AE84" s="86">
        <f>SUMIFS('sys inv movment rpt'!$M:$M,'sys inv movment rpt'!$L:$L,$M84,'sys inv movment rpt'!$N:$N,AE$1)</f>
        <v>0</v>
      </c>
      <c r="AF84" s="86">
        <f>SUMIFS('sys inv movment rpt'!$M:$M,'sys inv movment rpt'!$L:$L,$M84,'sys inv movment rpt'!$N:$N,AF$1)</f>
        <v>0</v>
      </c>
      <c r="AG84" s="86">
        <f>SUMIFS('sys inv movment rpt'!$M:$M,'sys inv movment rpt'!$L:$L,$M84,'sys inv movment rpt'!$N:$N,AG$1)</f>
        <v>0</v>
      </c>
      <c r="AH84" s="86">
        <f>SUMIFS('sys inv movment rpt'!$M:$M,'sys inv movment rpt'!$L:$L,$M84,'sys inv movment rpt'!$N:$N,AH$1)</f>
        <v>0</v>
      </c>
      <c r="AI84" s="86">
        <f>SUMIFS('sys inv movment rpt'!$M:$M,'sys inv movment rpt'!$L:$L,$M84,'sys inv movment rpt'!$N:$N,AI$1)</f>
        <v>0</v>
      </c>
      <c r="AJ84" s="86">
        <f>SUMIFS('sys inv movment rpt'!$M:$M,'sys inv movment rpt'!$L:$L,$M84,'sys inv movment rpt'!$N:$N,AJ$1)</f>
        <v>0</v>
      </c>
      <c r="AK84" s="86">
        <f>SUMIFS('sys inv movment rpt'!$M:$M,'sys inv movment rpt'!$L:$L,$M84,'sys inv movment rpt'!$N:$N,AK$1)</f>
        <v>0</v>
      </c>
      <c r="AL84" s="86">
        <f>SUMIFS('sys inv movment rpt'!$M:$M,'sys inv movment rpt'!$L:$L,$M84,'sys inv movment rpt'!$N:$N,AL$1)</f>
        <v>0</v>
      </c>
      <c r="AM84" s="86">
        <f>SUMIFS('sys inv movment rpt'!$M:$M,'sys inv movment rpt'!$L:$L,$M84,'sys inv movment rpt'!$N:$N,AM$1)</f>
        <v>0</v>
      </c>
      <c r="AN84" s="86">
        <f>SUMIFS('sys inv movment rpt'!$M:$M,'sys inv movment rpt'!$L:$L,$M84,'sys inv movment rpt'!$N:$N,AN$1)</f>
        <v>0</v>
      </c>
      <c r="AO84" s="86">
        <f>SUMIFS('sys inv movment rpt'!$M:$M,'sys inv movment rpt'!$L:$L,$M84,'sys inv movment rpt'!$N:$N,AO$1)</f>
        <v>0</v>
      </c>
      <c r="AP84" s="86">
        <f>SUMIFS('sys inv movment rpt'!$M:$M,'sys inv movment rpt'!$L:$L,$M84,'sys inv movment rpt'!$N:$N,AP$1)</f>
        <v>0</v>
      </c>
      <c r="AQ84" s="86">
        <f>SUMIFS('sys inv movment rpt'!$M:$M,'sys inv movment rpt'!$L:$L,$M84,'sys inv movment rpt'!$N:$N,AQ$1)</f>
        <v>0</v>
      </c>
      <c r="AR84" s="86">
        <f>SUMIFS('sys inv movment rpt'!$M:$M,'sys inv movment rpt'!$L:$L,$M84,'sys inv movment rpt'!$N:$N,AR$1)</f>
        <v>250</v>
      </c>
      <c r="AS84" s="86">
        <f>SUMIFS('sys inv movment rpt'!$M:$M,'sys inv movment rpt'!$L:$L,$M84,'sys inv movment rpt'!$N:$N,AS$1)</f>
        <v>0</v>
      </c>
      <c r="AT84" s="86">
        <f>SUMIFS('sys inv movment rpt'!$M:$M,'sys inv movment rpt'!$L:$L,$M84,'sys inv movment rpt'!$N:$N,AT$1)</f>
        <v>0</v>
      </c>
      <c r="AU84" s="86">
        <f>SUMIFS('sys inv movment rpt'!$M:$M,'sys inv movment rpt'!$L:$L,$M84,'sys inv movment rpt'!$N:$N,AU$1)</f>
        <v>0</v>
      </c>
      <c r="AV84" s="86">
        <f>SUMIFS('sys inv movment rpt'!$M:$M,'sys inv movment rpt'!$L:$L,$M84,'sys inv movment rpt'!$N:$N,AV$1)</f>
        <v>0</v>
      </c>
      <c r="AW84" s="87" t="str">
        <f>IFERROR(VLOOKUP(A84,'sys-backorder details'!E:U,17,0),"-")</f>
        <v>-</v>
      </c>
      <c r="AX84" s="87" t="str">
        <f>IF(K84&gt;1,VLOOKUP(A84,'settings-routing'!A:I,9,0),"")</f>
        <v/>
      </c>
    </row>
    <row r="85" ht="12.75" hidden="1" customHeight="1">
      <c r="A85" s="28" t="s">
        <v>398</v>
      </c>
      <c r="B85" s="28" t="s">
        <v>399</v>
      </c>
      <c r="C85" s="50">
        <f t="shared" si="2"/>
        <v>0</v>
      </c>
      <c r="D85" s="80">
        <f>SUMIF('Stocks 101-111'!$J:$J,'item dashboard'!A85,'Stocks 101-111'!K:K)</f>
        <v>0</v>
      </c>
      <c r="E85" s="80">
        <f>SUMIF('Stocks 101-111'!$J:$J,'item dashboard'!A85,'Stocks 101-111'!$L:$L)</f>
        <v>0</v>
      </c>
      <c r="F85" s="81">
        <f t="shared" si="3"/>
        <v>0</v>
      </c>
      <c r="G85" s="82">
        <f t="shared" si="4"/>
        <v>0</v>
      </c>
      <c r="H85" s="50">
        <f>SUMIFS('sys-backorder details'!$M:$M,'sys-backorder details'!$E:$E,'item dashboard'!A85,'sys-backorder details'!$V:$V,"")</f>
        <v>0</v>
      </c>
      <c r="I85" s="83">
        <f>SUMIF('settings-routing'!$I:$I,'item dashboard'!A85,'settings-routing'!$O:$O)</f>
        <v>0</v>
      </c>
      <c r="J85" s="50">
        <f>SUMIFS('sys-backorder details'!$M:$M,'sys-backorder details'!$E:$E,'item dashboard'!A85,'sys-backorder details'!$V:$V,"Call off")</f>
        <v>0</v>
      </c>
      <c r="K85" s="84">
        <f t="shared" si="5"/>
        <v>0</v>
      </c>
      <c r="L85" s="84">
        <f>SUMIF('Production Plan'!$E:$E,'item dashboard'!A85,'Production Plan'!$N:$N)</f>
        <v>0</v>
      </c>
      <c r="M85" s="85" t="str">
        <f t="shared" si="1"/>
        <v>B-250GS-W15YAP-250 ml Githunguri Sleeved Yuppi Apricot</v>
      </c>
      <c r="N85" s="86">
        <f>SUMIFS('sys inv movment rpt'!$M:$M,'sys inv movment rpt'!$L:$L,$M85,'sys inv movment rpt'!$N:$N,N$1)</f>
        <v>0</v>
      </c>
      <c r="O85" s="86">
        <f>SUMIFS('sys inv movment rpt'!$M:$M,'sys inv movment rpt'!$L:$L,$M85,'sys inv movment rpt'!$N:$N,O$1)</f>
        <v>0</v>
      </c>
      <c r="P85" s="86">
        <f>SUMIFS('sys inv movment rpt'!$M:$M,'sys inv movment rpt'!$L:$L,$M85,'sys inv movment rpt'!$N:$N,P$1)</f>
        <v>0</v>
      </c>
      <c r="Q85" s="86">
        <f>SUMIFS('sys inv movment rpt'!$M:$M,'sys inv movment rpt'!$L:$L,$M85,'sys inv movment rpt'!$N:$N,Q$1)</f>
        <v>0</v>
      </c>
      <c r="R85" s="86">
        <f>SUMIFS('sys inv movment rpt'!$M:$M,'sys inv movment rpt'!$L:$L,$M85,'sys inv movment rpt'!$N:$N,R$1)</f>
        <v>0</v>
      </c>
      <c r="S85" s="86">
        <f>SUMIFS('sys inv movment rpt'!$M:$M,'sys inv movment rpt'!$L:$L,$M85,'sys inv movment rpt'!$N:$N,S$1)</f>
        <v>0</v>
      </c>
      <c r="T85" s="86">
        <f>SUMIFS('sys inv movment rpt'!$M:$M,'sys inv movment rpt'!$L:$L,$M85,'sys inv movment rpt'!$N:$N,T$1)</f>
        <v>0</v>
      </c>
      <c r="U85" s="86">
        <f>SUMIFS('sys inv movment rpt'!$M:$M,'sys inv movment rpt'!$L:$L,$M85,'sys inv movment rpt'!$N:$N,U$1)</f>
        <v>0</v>
      </c>
      <c r="V85" s="86">
        <f>SUMIFS('sys inv movment rpt'!$M:$M,'sys inv movment rpt'!$L:$L,$M85,'sys inv movment rpt'!$N:$N,V$1)</f>
        <v>0</v>
      </c>
      <c r="W85" s="86">
        <f>SUMIFS('sys inv movment rpt'!$M:$M,'sys inv movment rpt'!$L:$L,$M85,'sys inv movment rpt'!$N:$N,W$1)</f>
        <v>0</v>
      </c>
      <c r="X85" s="86">
        <f>SUMIFS('sys inv movment rpt'!$M:$M,'sys inv movment rpt'!$L:$L,$M85,'sys inv movment rpt'!$N:$N,X$1)</f>
        <v>0</v>
      </c>
      <c r="Y85" s="86">
        <f>SUMIFS('sys inv movment rpt'!$M:$M,'sys inv movment rpt'!$L:$L,$M85,'sys inv movment rpt'!$N:$N,Y$1)</f>
        <v>0</v>
      </c>
      <c r="Z85" s="86">
        <f>SUMIFS('sys inv movment rpt'!$M:$M,'sys inv movment rpt'!$L:$L,$M85,'sys inv movment rpt'!$N:$N,Z$1)</f>
        <v>0</v>
      </c>
      <c r="AA85" s="86">
        <f>SUMIFS('sys inv movment rpt'!$M:$M,'sys inv movment rpt'!$L:$L,$M85,'sys inv movment rpt'!$N:$N,AA$1)</f>
        <v>0</v>
      </c>
      <c r="AB85" s="86">
        <f>SUMIFS('sys inv movment rpt'!$M:$M,'sys inv movment rpt'!$L:$L,$M85,'sys inv movment rpt'!$N:$N,AB$1)</f>
        <v>0</v>
      </c>
      <c r="AC85" s="86">
        <f>SUMIFS('sys inv movment rpt'!$M:$M,'sys inv movment rpt'!$L:$L,$M85,'sys inv movment rpt'!$N:$N,AC$1)</f>
        <v>0</v>
      </c>
      <c r="AD85" s="86">
        <f>SUMIFS('sys inv movment rpt'!$M:$M,'sys inv movment rpt'!$L:$L,$M85,'sys inv movment rpt'!$N:$N,AD$1)</f>
        <v>0</v>
      </c>
      <c r="AE85" s="86">
        <f>SUMIFS('sys inv movment rpt'!$M:$M,'sys inv movment rpt'!$L:$L,$M85,'sys inv movment rpt'!$N:$N,AE$1)</f>
        <v>0</v>
      </c>
      <c r="AF85" s="86">
        <f>SUMIFS('sys inv movment rpt'!$M:$M,'sys inv movment rpt'!$L:$L,$M85,'sys inv movment rpt'!$N:$N,AF$1)</f>
        <v>0</v>
      </c>
      <c r="AG85" s="86">
        <f>SUMIFS('sys inv movment rpt'!$M:$M,'sys inv movment rpt'!$L:$L,$M85,'sys inv movment rpt'!$N:$N,AG$1)</f>
        <v>0</v>
      </c>
      <c r="AH85" s="86">
        <f>SUMIFS('sys inv movment rpt'!$M:$M,'sys inv movment rpt'!$L:$L,$M85,'sys inv movment rpt'!$N:$N,AH$1)</f>
        <v>0</v>
      </c>
      <c r="AI85" s="86">
        <f>SUMIFS('sys inv movment rpt'!$M:$M,'sys inv movment rpt'!$L:$L,$M85,'sys inv movment rpt'!$N:$N,AI$1)</f>
        <v>0</v>
      </c>
      <c r="AJ85" s="86">
        <f>SUMIFS('sys inv movment rpt'!$M:$M,'sys inv movment rpt'!$L:$L,$M85,'sys inv movment rpt'!$N:$N,AJ$1)</f>
        <v>0</v>
      </c>
      <c r="AK85" s="86">
        <f>SUMIFS('sys inv movment rpt'!$M:$M,'sys inv movment rpt'!$L:$L,$M85,'sys inv movment rpt'!$N:$N,AK$1)</f>
        <v>0</v>
      </c>
      <c r="AL85" s="86">
        <f>SUMIFS('sys inv movment rpt'!$M:$M,'sys inv movment rpt'!$L:$L,$M85,'sys inv movment rpt'!$N:$N,AL$1)</f>
        <v>0</v>
      </c>
      <c r="AM85" s="86">
        <f>SUMIFS('sys inv movment rpt'!$M:$M,'sys inv movment rpt'!$L:$L,$M85,'sys inv movment rpt'!$N:$N,AM$1)</f>
        <v>0</v>
      </c>
      <c r="AN85" s="86">
        <f>SUMIFS('sys inv movment rpt'!$M:$M,'sys inv movment rpt'!$L:$L,$M85,'sys inv movment rpt'!$N:$N,AN$1)</f>
        <v>0</v>
      </c>
      <c r="AO85" s="86">
        <f>SUMIFS('sys inv movment rpt'!$M:$M,'sys inv movment rpt'!$L:$L,$M85,'sys inv movment rpt'!$N:$N,AO$1)</f>
        <v>0</v>
      </c>
      <c r="AP85" s="86">
        <f>SUMIFS('sys inv movment rpt'!$M:$M,'sys inv movment rpt'!$L:$L,$M85,'sys inv movment rpt'!$N:$N,AP$1)</f>
        <v>0</v>
      </c>
      <c r="AQ85" s="86">
        <f>SUMIFS('sys inv movment rpt'!$M:$M,'sys inv movment rpt'!$L:$L,$M85,'sys inv movment rpt'!$N:$N,AQ$1)</f>
        <v>0</v>
      </c>
      <c r="AR85" s="86">
        <f>SUMIFS('sys inv movment rpt'!$M:$M,'sys inv movment rpt'!$L:$L,$M85,'sys inv movment rpt'!$N:$N,AR$1)</f>
        <v>0</v>
      </c>
      <c r="AS85" s="86">
        <f>SUMIFS('sys inv movment rpt'!$M:$M,'sys inv movment rpt'!$L:$L,$M85,'sys inv movment rpt'!$N:$N,AS$1)</f>
        <v>0</v>
      </c>
      <c r="AT85" s="86">
        <f>SUMIFS('sys inv movment rpt'!$M:$M,'sys inv movment rpt'!$L:$L,$M85,'sys inv movment rpt'!$N:$N,AT$1)</f>
        <v>0</v>
      </c>
      <c r="AU85" s="86">
        <f>SUMIFS('sys inv movment rpt'!$M:$M,'sys inv movment rpt'!$L:$L,$M85,'sys inv movment rpt'!$N:$N,AU$1)</f>
        <v>0</v>
      </c>
      <c r="AV85" s="86">
        <f>SUMIFS('sys inv movment rpt'!$M:$M,'sys inv movment rpt'!$L:$L,$M85,'sys inv movment rpt'!$N:$N,AV$1)</f>
        <v>0</v>
      </c>
      <c r="AW85" s="87" t="str">
        <f>IFERROR(VLOOKUP(A85,'sys-backorder details'!E:U,17,0),"-")</f>
        <v>-</v>
      </c>
      <c r="AX85" s="87" t="str">
        <f>IF(K85&gt;1,VLOOKUP(A85,'settings-routing'!A:I,9,0),"")</f>
        <v/>
      </c>
    </row>
    <row r="86" ht="12.75" hidden="1" customHeight="1">
      <c r="A86" s="50" t="s">
        <v>400</v>
      </c>
      <c r="B86" s="50" t="s">
        <v>401</v>
      </c>
      <c r="C86" s="50">
        <f t="shared" si="2"/>
        <v>0</v>
      </c>
      <c r="D86" s="80">
        <f>SUMIF('Stocks 101-111'!$J:$J,'item dashboard'!A86,'Stocks 101-111'!K:K)</f>
        <v>0</v>
      </c>
      <c r="E86" s="80">
        <f>SUMIF('Stocks 101-111'!$J:$J,'item dashboard'!A86,'Stocks 101-111'!$L:$L)</f>
        <v>0</v>
      </c>
      <c r="F86" s="81">
        <f t="shared" si="3"/>
        <v>0</v>
      </c>
      <c r="G86" s="82">
        <f t="shared" si="4"/>
        <v>0</v>
      </c>
      <c r="H86" s="50">
        <f>SUMIFS('sys-backorder details'!$M:$M,'sys-backorder details'!$E:$E,'item dashboard'!A86,'sys-backorder details'!$V:$V,"")</f>
        <v>0</v>
      </c>
      <c r="I86" s="83">
        <f>SUMIF('settings-routing'!$I:$I,'item dashboard'!A86,'settings-routing'!$O:$O)</f>
        <v>0</v>
      </c>
      <c r="J86" s="50">
        <f>SUMIFS('sys-backorder details'!$M:$M,'sys-backorder details'!$E:$E,'item dashboard'!A86,'sys-backorder details'!$V:$V,"Call off")</f>
        <v>0</v>
      </c>
      <c r="K86" s="84">
        <f t="shared" si="5"/>
        <v>0</v>
      </c>
      <c r="L86" s="84">
        <f>SUMIF('Production Plan'!$E:$E,'item dashboard'!A86,'Production Plan'!$N:$N)</f>
        <v>0</v>
      </c>
      <c r="M86" s="85" t="str">
        <f t="shared" si="1"/>
        <v>B-250GS-W15YPE-250 ml Githunguri Sleeved Yuppi Peach</v>
      </c>
      <c r="N86" s="86">
        <f>SUMIFS('sys inv movment rpt'!$M:$M,'sys inv movment rpt'!$L:$L,$M86,'sys inv movment rpt'!$N:$N,N$1)</f>
        <v>0</v>
      </c>
      <c r="O86" s="86">
        <f>SUMIFS('sys inv movment rpt'!$M:$M,'sys inv movment rpt'!$L:$L,$M86,'sys inv movment rpt'!$N:$N,O$1)</f>
        <v>0</v>
      </c>
      <c r="P86" s="86">
        <f>SUMIFS('sys inv movment rpt'!$M:$M,'sys inv movment rpt'!$L:$L,$M86,'sys inv movment rpt'!$N:$N,P$1)</f>
        <v>0</v>
      </c>
      <c r="Q86" s="86">
        <f>SUMIFS('sys inv movment rpt'!$M:$M,'sys inv movment rpt'!$L:$L,$M86,'sys inv movment rpt'!$N:$N,Q$1)</f>
        <v>0</v>
      </c>
      <c r="R86" s="86">
        <f>SUMIFS('sys inv movment rpt'!$M:$M,'sys inv movment rpt'!$L:$L,$M86,'sys inv movment rpt'!$N:$N,R$1)</f>
        <v>0</v>
      </c>
      <c r="S86" s="86">
        <f>SUMIFS('sys inv movment rpt'!$M:$M,'sys inv movment rpt'!$L:$L,$M86,'sys inv movment rpt'!$N:$N,S$1)</f>
        <v>0</v>
      </c>
      <c r="T86" s="86">
        <f>SUMIFS('sys inv movment rpt'!$M:$M,'sys inv movment rpt'!$L:$L,$M86,'sys inv movment rpt'!$N:$N,T$1)</f>
        <v>0</v>
      </c>
      <c r="U86" s="86">
        <f>SUMIFS('sys inv movment rpt'!$M:$M,'sys inv movment rpt'!$L:$L,$M86,'sys inv movment rpt'!$N:$N,U$1)</f>
        <v>0</v>
      </c>
      <c r="V86" s="86">
        <f>SUMIFS('sys inv movment rpt'!$M:$M,'sys inv movment rpt'!$L:$L,$M86,'sys inv movment rpt'!$N:$N,V$1)</f>
        <v>0</v>
      </c>
      <c r="W86" s="86">
        <f>SUMIFS('sys inv movment rpt'!$M:$M,'sys inv movment rpt'!$L:$L,$M86,'sys inv movment rpt'!$N:$N,W$1)</f>
        <v>0</v>
      </c>
      <c r="X86" s="86">
        <f>SUMIFS('sys inv movment rpt'!$M:$M,'sys inv movment rpt'!$L:$L,$M86,'sys inv movment rpt'!$N:$N,X$1)</f>
        <v>0</v>
      </c>
      <c r="Y86" s="86">
        <f>SUMIFS('sys inv movment rpt'!$M:$M,'sys inv movment rpt'!$L:$L,$M86,'sys inv movment rpt'!$N:$N,Y$1)</f>
        <v>0</v>
      </c>
      <c r="Z86" s="86">
        <f>SUMIFS('sys inv movment rpt'!$M:$M,'sys inv movment rpt'!$L:$L,$M86,'sys inv movment rpt'!$N:$N,Z$1)</f>
        <v>0</v>
      </c>
      <c r="AA86" s="86">
        <f>SUMIFS('sys inv movment rpt'!$M:$M,'sys inv movment rpt'!$L:$L,$M86,'sys inv movment rpt'!$N:$N,AA$1)</f>
        <v>0</v>
      </c>
      <c r="AB86" s="86">
        <f>SUMIFS('sys inv movment rpt'!$M:$M,'sys inv movment rpt'!$L:$L,$M86,'sys inv movment rpt'!$N:$N,AB$1)</f>
        <v>0</v>
      </c>
      <c r="AC86" s="86">
        <f>SUMIFS('sys inv movment rpt'!$M:$M,'sys inv movment rpt'!$L:$L,$M86,'sys inv movment rpt'!$N:$N,AC$1)</f>
        <v>0</v>
      </c>
      <c r="AD86" s="86">
        <f>SUMIFS('sys inv movment rpt'!$M:$M,'sys inv movment rpt'!$L:$L,$M86,'sys inv movment rpt'!$N:$N,AD$1)</f>
        <v>0</v>
      </c>
      <c r="AE86" s="86">
        <f>SUMIFS('sys inv movment rpt'!$M:$M,'sys inv movment rpt'!$L:$L,$M86,'sys inv movment rpt'!$N:$N,AE$1)</f>
        <v>0</v>
      </c>
      <c r="AF86" s="86">
        <f>SUMIFS('sys inv movment rpt'!$M:$M,'sys inv movment rpt'!$L:$L,$M86,'sys inv movment rpt'!$N:$N,AF$1)</f>
        <v>0</v>
      </c>
      <c r="AG86" s="86">
        <f>SUMIFS('sys inv movment rpt'!$M:$M,'sys inv movment rpt'!$L:$L,$M86,'sys inv movment rpt'!$N:$N,AG$1)</f>
        <v>0</v>
      </c>
      <c r="AH86" s="86">
        <f>SUMIFS('sys inv movment rpt'!$M:$M,'sys inv movment rpt'!$L:$L,$M86,'sys inv movment rpt'!$N:$N,AH$1)</f>
        <v>0</v>
      </c>
      <c r="AI86" s="86">
        <f>SUMIFS('sys inv movment rpt'!$M:$M,'sys inv movment rpt'!$L:$L,$M86,'sys inv movment rpt'!$N:$N,AI$1)</f>
        <v>0</v>
      </c>
      <c r="AJ86" s="86">
        <f>SUMIFS('sys inv movment rpt'!$M:$M,'sys inv movment rpt'!$L:$L,$M86,'sys inv movment rpt'!$N:$N,AJ$1)</f>
        <v>0</v>
      </c>
      <c r="AK86" s="86">
        <f>SUMIFS('sys inv movment rpt'!$M:$M,'sys inv movment rpt'!$L:$L,$M86,'sys inv movment rpt'!$N:$N,AK$1)</f>
        <v>0</v>
      </c>
      <c r="AL86" s="86">
        <f>SUMIFS('sys inv movment rpt'!$M:$M,'sys inv movment rpt'!$L:$L,$M86,'sys inv movment rpt'!$N:$N,AL$1)</f>
        <v>0</v>
      </c>
      <c r="AM86" s="86">
        <f>SUMIFS('sys inv movment rpt'!$M:$M,'sys inv movment rpt'!$L:$L,$M86,'sys inv movment rpt'!$N:$N,AM$1)</f>
        <v>0</v>
      </c>
      <c r="AN86" s="86">
        <f>SUMIFS('sys inv movment rpt'!$M:$M,'sys inv movment rpt'!$L:$L,$M86,'sys inv movment rpt'!$N:$N,AN$1)</f>
        <v>0</v>
      </c>
      <c r="AO86" s="86">
        <f>SUMIFS('sys inv movment rpt'!$M:$M,'sys inv movment rpt'!$L:$L,$M86,'sys inv movment rpt'!$N:$N,AO$1)</f>
        <v>0</v>
      </c>
      <c r="AP86" s="86">
        <f>SUMIFS('sys inv movment rpt'!$M:$M,'sys inv movment rpt'!$L:$L,$M86,'sys inv movment rpt'!$N:$N,AP$1)</f>
        <v>0</v>
      </c>
      <c r="AQ86" s="86">
        <f>SUMIFS('sys inv movment rpt'!$M:$M,'sys inv movment rpt'!$L:$L,$M86,'sys inv movment rpt'!$N:$N,AQ$1)</f>
        <v>0</v>
      </c>
      <c r="AR86" s="86">
        <f>SUMIFS('sys inv movment rpt'!$M:$M,'sys inv movment rpt'!$L:$L,$M86,'sys inv movment rpt'!$N:$N,AR$1)</f>
        <v>0</v>
      </c>
      <c r="AS86" s="86">
        <f>SUMIFS('sys inv movment rpt'!$M:$M,'sys inv movment rpt'!$L:$L,$M86,'sys inv movment rpt'!$N:$N,AS$1)</f>
        <v>0</v>
      </c>
      <c r="AT86" s="86">
        <f>SUMIFS('sys inv movment rpt'!$M:$M,'sys inv movment rpt'!$L:$L,$M86,'sys inv movment rpt'!$N:$N,AT$1)</f>
        <v>0</v>
      </c>
      <c r="AU86" s="86">
        <f>SUMIFS('sys inv movment rpt'!$M:$M,'sys inv movment rpt'!$L:$L,$M86,'sys inv movment rpt'!$N:$N,AU$1)</f>
        <v>0</v>
      </c>
      <c r="AV86" s="86">
        <f>SUMIFS('sys inv movment rpt'!$M:$M,'sys inv movment rpt'!$L:$L,$M86,'sys inv movment rpt'!$N:$N,AV$1)</f>
        <v>0</v>
      </c>
      <c r="AW86" s="87" t="str">
        <f>IFERROR(VLOOKUP(A86,'sys-backorder details'!E:U,17,0),"-")</f>
        <v>-</v>
      </c>
      <c r="AX86" s="87" t="str">
        <f>IF(K86&gt;1,VLOOKUP(A86,'settings-routing'!A:I,9,0),"")</f>
        <v/>
      </c>
    </row>
    <row r="87" ht="12.75" hidden="1" customHeight="1">
      <c r="A87" s="28" t="s">
        <v>402</v>
      </c>
      <c r="B87" s="28" t="s">
        <v>403</v>
      </c>
      <c r="C87" s="50">
        <f t="shared" si="2"/>
        <v>0</v>
      </c>
      <c r="D87" s="80">
        <f>SUMIF('Stocks 101-111'!$J:$J,'item dashboard'!A87,'Stocks 101-111'!K:K)</f>
        <v>0</v>
      </c>
      <c r="E87" s="80">
        <f>SUMIF('Stocks 101-111'!$J:$J,'item dashboard'!A87,'Stocks 101-111'!$L:$L)</f>
        <v>0</v>
      </c>
      <c r="F87" s="81">
        <f t="shared" si="3"/>
        <v>0</v>
      </c>
      <c r="G87" s="82">
        <f t="shared" si="4"/>
        <v>0.02857142857</v>
      </c>
      <c r="H87" s="50">
        <f>SUMIFS('sys-backorder details'!$M:$M,'sys-backorder details'!$E:$E,'item dashboard'!A87,'sys-backorder details'!$V:$V,"")</f>
        <v>0</v>
      </c>
      <c r="I87" s="83">
        <f>SUMIF('settings-routing'!$I:$I,'item dashboard'!A87,'settings-routing'!$O:$O)</f>
        <v>0</v>
      </c>
      <c r="J87" s="50">
        <f>SUMIFS('sys-backorder details'!$M:$M,'sys-backorder details'!$E:$E,'item dashboard'!A87,'sys-backorder details'!$V:$V,"Call off")</f>
        <v>0</v>
      </c>
      <c r="K87" s="84">
        <f t="shared" si="5"/>
        <v>0</v>
      </c>
      <c r="L87" s="84">
        <f>SUMIF('Production Plan'!$E:$E,'item dashboard'!A87,'Production Plan'!$N:$N)</f>
        <v>0</v>
      </c>
      <c r="M87" s="85" t="str">
        <f t="shared" si="1"/>
        <v>B-250GS-W15YSB-250 ml Githunguri Sleeved Yuppi Stawberry</v>
      </c>
      <c r="N87" s="86">
        <f>SUMIFS('sys inv movment rpt'!$M:$M,'sys inv movment rpt'!$L:$L,$M87,'sys inv movment rpt'!$N:$N,N$1)</f>
        <v>0</v>
      </c>
      <c r="O87" s="86">
        <f>SUMIFS('sys inv movment rpt'!$M:$M,'sys inv movment rpt'!$L:$L,$M87,'sys inv movment rpt'!$N:$N,O$1)</f>
        <v>0</v>
      </c>
      <c r="P87" s="86">
        <f>SUMIFS('sys inv movment rpt'!$M:$M,'sys inv movment rpt'!$L:$L,$M87,'sys inv movment rpt'!$N:$N,P$1)</f>
        <v>0</v>
      </c>
      <c r="Q87" s="86">
        <f>SUMIFS('sys inv movment rpt'!$M:$M,'sys inv movment rpt'!$L:$L,$M87,'sys inv movment rpt'!$N:$N,Q$1)</f>
        <v>0</v>
      </c>
      <c r="R87" s="86">
        <f>SUMIFS('sys inv movment rpt'!$M:$M,'sys inv movment rpt'!$L:$L,$M87,'sys inv movment rpt'!$N:$N,R$1)</f>
        <v>0</v>
      </c>
      <c r="S87" s="86">
        <f>SUMIFS('sys inv movment rpt'!$M:$M,'sys inv movment rpt'!$L:$L,$M87,'sys inv movment rpt'!$N:$N,S$1)</f>
        <v>0</v>
      </c>
      <c r="T87" s="86">
        <f>SUMIFS('sys inv movment rpt'!$M:$M,'sys inv movment rpt'!$L:$L,$M87,'sys inv movment rpt'!$N:$N,T$1)</f>
        <v>0</v>
      </c>
      <c r="U87" s="86">
        <f>SUMIFS('sys inv movment rpt'!$M:$M,'sys inv movment rpt'!$L:$L,$M87,'sys inv movment rpt'!$N:$N,U$1)</f>
        <v>0</v>
      </c>
      <c r="V87" s="86">
        <f>SUMIFS('sys inv movment rpt'!$M:$M,'sys inv movment rpt'!$L:$L,$M87,'sys inv movment rpt'!$N:$N,V$1)</f>
        <v>0</v>
      </c>
      <c r="W87" s="86">
        <f>SUMIFS('sys inv movment rpt'!$M:$M,'sys inv movment rpt'!$L:$L,$M87,'sys inv movment rpt'!$N:$N,W$1)</f>
        <v>0</v>
      </c>
      <c r="X87" s="86">
        <f>SUMIFS('sys inv movment rpt'!$M:$M,'sys inv movment rpt'!$L:$L,$M87,'sys inv movment rpt'!$N:$N,X$1)</f>
        <v>0</v>
      </c>
      <c r="Y87" s="86">
        <f>SUMIFS('sys inv movment rpt'!$M:$M,'sys inv movment rpt'!$L:$L,$M87,'sys inv movment rpt'!$N:$N,Y$1)</f>
        <v>0</v>
      </c>
      <c r="Z87" s="86">
        <f>SUMIFS('sys inv movment rpt'!$M:$M,'sys inv movment rpt'!$L:$L,$M87,'sys inv movment rpt'!$N:$N,Z$1)</f>
        <v>0</v>
      </c>
      <c r="AA87" s="86">
        <f>SUMIFS('sys inv movment rpt'!$M:$M,'sys inv movment rpt'!$L:$L,$M87,'sys inv movment rpt'!$N:$N,AA$1)</f>
        <v>0</v>
      </c>
      <c r="AB87" s="86">
        <f>SUMIFS('sys inv movment rpt'!$M:$M,'sys inv movment rpt'!$L:$L,$M87,'sys inv movment rpt'!$N:$N,AB$1)</f>
        <v>0</v>
      </c>
      <c r="AC87" s="86">
        <f>SUMIFS('sys inv movment rpt'!$M:$M,'sys inv movment rpt'!$L:$L,$M87,'sys inv movment rpt'!$N:$N,AC$1)</f>
        <v>0</v>
      </c>
      <c r="AD87" s="86">
        <f>SUMIFS('sys inv movment rpt'!$M:$M,'sys inv movment rpt'!$L:$L,$M87,'sys inv movment rpt'!$N:$N,AD$1)</f>
        <v>0</v>
      </c>
      <c r="AE87" s="86">
        <f>SUMIFS('sys inv movment rpt'!$M:$M,'sys inv movment rpt'!$L:$L,$M87,'sys inv movment rpt'!$N:$N,AE$1)</f>
        <v>0</v>
      </c>
      <c r="AF87" s="86">
        <f>SUMIFS('sys inv movment rpt'!$M:$M,'sys inv movment rpt'!$L:$L,$M87,'sys inv movment rpt'!$N:$N,AF$1)</f>
        <v>0</v>
      </c>
      <c r="AG87" s="86">
        <f>SUMIFS('sys inv movment rpt'!$M:$M,'sys inv movment rpt'!$L:$L,$M87,'sys inv movment rpt'!$N:$N,AG$1)</f>
        <v>0</v>
      </c>
      <c r="AH87" s="86">
        <f>SUMIFS('sys inv movment rpt'!$M:$M,'sys inv movment rpt'!$L:$L,$M87,'sys inv movment rpt'!$N:$N,AH$1)</f>
        <v>0</v>
      </c>
      <c r="AI87" s="86">
        <f>SUMIFS('sys inv movment rpt'!$M:$M,'sys inv movment rpt'!$L:$L,$M87,'sys inv movment rpt'!$N:$N,AI$1)</f>
        <v>0</v>
      </c>
      <c r="AJ87" s="86">
        <f>SUMIFS('sys inv movment rpt'!$M:$M,'sys inv movment rpt'!$L:$L,$M87,'sys inv movment rpt'!$N:$N,AJ$1)</f>
        <v>0</v>
      </c>
      <c r="AK87" s="86">
        <f>SUMIFS('sys inv movment rpt'!$M:$M,'sys inv movment rpt'!$L:$L,$M87,'sys inv movment rpt'!$N:$N,AK$1)</f>
        <v>0</v>
      </c>
      <c r="AL87" s="86">
        <f>SUMIFS('sys inv movment rpt'!$M:$M,'sys inv movment rpt'!$L:$L,$M87,'sys inv movment rpt'!$N:$N,AL$1)</f>
        <v>0</v>
      </c>
      <c r="AM87" s="86">
        <f>SUMIFS('sys inv movment rpt'!$M:$M,'sys inv movment rpt'!$L:$L,$M87,'sys inv movment rpt'!$N:$N,AM$1)</f>
        <v>0</v>
      </c>
      <c r="AN87" s="86">
        <f>SUMIFS('sys inv movment rpt'!$M:$M,'sys inv movment rpt'!$L:$L,$M87,'sys inv movment rpt'!$N:$N,AN$1)</f>
        <v>0</v>
      </c>
      <c r="AO87" s="86">
        <f>SUMIFS('sys inv movment rpt'!$M:$M,'sys inv movment rpt'!$L:$L,$M87,'sys inv movment rpt'!$N:$N,AO$1)</f>
        <v>0</v>
      </c>
      <c r="AP87" s="86">
        <f>SUMIFS('sys inv movment rpt'!$M:$M,'sys inv movment rpt'!$L:$L,$M87,'sys inv movment rpt'!$N:$N,AP$1)</f>
        <v>0</v>
      </c>
      <c r="AQ87" s="86">
        <f>SUMIFS('sys inv movment rpt'!$M:$M,'sys inv movment rpt'!$L:$L,$M87,'sys inv movment rpt'!$N:$N,AQ$1)</f>
        <v>0</v>
      </c>
      <c r="AR87" s="86">
        <f>SUMIFS('sys inv movment rpt'!$M:$M,'sys inv movment rpt'!$L:$L,$M87,'sys inv movment rpt'!$N:$N,AR$1)</f>
        <v>5250</v>
      </c>
      <c r="AS87" s="86">
        <f>SUMIFS('sys inv movment rpt'!$M:$M,'sys inv movment rpt'!$L:$L,$M87,'sys inv movment rpt'!$N:$N,AS$1)</f>
        <v>0</v>
      </c>
      <c r="AT87" s="86">
        <f>SUMIFS('sys inv movment rpt'!$M:$M,'sys inv movment rpt'!$L:$L,$M87,'sys inv movment rpt'!$N:$N,AT$1)</f>
        <v>0</v>
      </c>
      <c r="AU87" s="86">
        <f>SUMIFS('sys inv movment rpt'!$M:$M,'sys inv movment rpt'!$L:$L,$M87,'sys inv movment rpt'!$N:$N,AU$1)</f>
        <v>0</v>
      </c>
      <c r="AV87" s="86">
        <f>SUMIFS('sys inv movment rpt'!$M:$M,'sys inv movment rpt'!$L:$L,$M87,'sys inv movment rpt'!$N:$N,AV$1)</f>
        <v>0</v>
      </c>
      <c r="AW87" s="87" t="str">
        <f>IFERROR(VLOOKUP(A87,'sys-backorder details'!E:U,17,0),"-")</f>
        <v>-</v>
      </c>
      <c r="AX87" s="87" t="str">
        <f>IF(K87&gt;1,VLOOKUP(A87,'settings-routing'!A:I,9,0),"")</f>
        <v/>
      </c>
    </row>
    <row r="88" ht="12.75" hidden="1" customHeight="1">
      <c r="A88" s="28" t="s">
        <v>404</v>
      </c>
      <c r="B88" s="28" t="s">
        <v>405</v>
      </c>
      <c r="C88" s="50">
        <f t="shared" si="2"/>
        <v>0</v>
      </c>
      <c r="D88" s="80">
        <f>SUMIF('Stocks 101-111'!$J:$J,'item dashboard'!A88,'Stocks 101-111'!K:K)</f>
        <v>0</v>
      </c>
      <c r="E88" s="80">
        <f>SUMIF('Stocks 101-111'!$J:$J,'item dashboard'!A88,'Stocks 101-111'!$L:$L)</f>
        <v>0</v>
      </c>
      <c r="F88" s="81">
        <f t="shared" si="3"/>
        <v>0</v>
      </c>
      <c r="G88" s="82">
        <f t="shared" si="4"/>
        <v>0</v>
      </c>
      <c r="H88" s="50">
        <f>SUMIFS('sys-backorder details'!$M:$M,'sys-backorder details'!$E:$E,'item dashboard'!A88,'sys-backorder details'!$V:$V,"")</f>
        <v>0</v>
      </c>
      <c r="I88" s="83">
        <f>SUMIF('settings-routing'!$I:$I,'item dashboard'!A88,'settings-routing'!$O:$O)</f>
        <v>0</v>
      </c>
      <c r="J88" s="50">
        <f>SUMIFS('sys-backorder details'!$M:$M,'sys-backorder details'!$E:$E,'item dashboard'!A88,'sys-backorder details'!$V:$V,"Call off")</f>
        <v>0</v>
      </c>
      <c r="K88" s="84">
        <f t="shared" si="5"/>
        <v>0</v>
      </c>
      <c r="L88" s="84">
        <f>SUMIF('Production Plan'!$E:$E,'item dashboard'!A88,'Production Plan'!$N:$N)</f>
        <v>0</v>
      </c>
      <c r="M88" s="85" t="str">
        <f t="shared" si="1"/>
        <v>B-250GS-W15YT-250 ml Githunguri Sleeved Yuppi Tropical</v>
      </c>
      <c r="N88" s="86">
        <f>SUMIFS('sys inv movment rpt'!$M:$M,'sys inv movment rpt'!$L:$L,$M88,'sys inv movment rpt'!$N:$N,N$1)</f>
        <v>0</v>
      </c>
      <c r="O88" s="86">
        <f>SUMIFS('sys inv movment rpt'!$M:$M,'sys inv movment rpt'!$L:$L,$M88,'sys inv movment rpt'!$N:$N,O$1)</f>
        <v>0</v>
      </c>
      <c r="P88" s="86">
        <f>SUMIFS('sys inv movment rpt'!$M:$M,'sys inv movment rpt'!$L:$L,$M88,'sys inv movment rpt'!$N:$N,P$1)</f>
        <v>0</v>
      </c>
      <c r="Q88" s="86">
        <f>SUMIFS('sys inv movment rpt'!$M:$M,'sys inv movment rpt'!$L:$L,$M88,'sys inv movment rpt'!$N:$N,Q$1)</f>
        <v>0</v>
      </c>
      <c r="R88" s="86">
        <f>SUMIFS('sys inv movment rpt'!$M:$M,'sys inv movment rpt'!$L:$L,$M88,'sys inv movment rpt'!$N:$N,R$1)</f>
        <v>0</v>
      </c>
      <c r="S88" s="86">
        <f>SUMIFS('sys inv movment rpt'!$M:$M,'sys inv movment rpt'!$L:$L,$M88,'sys inv movment rpt'!$N:$N,S$1)</f>
        <v>0</v>
      </c>
      <c r="T88" s="86">
        <f>SUMIFS('sys inv movment rpt'!$M:$M,'sys inv movment rpt'!$L:$L,$M88,'sys inv movment rpt'!$N:$N,T$1)</f>
        <v>0</v>
      </c>
      <c r="U88" s="86">
        <f>SUMIFS('sys inv movment rpt'!$M:$M,'sys inv movment rpt'!$L:$L,$M88,'sys inv movment rpt'!$N:$N,U$1)</f>
        <v>0</v>
      </c>
      <c r="V88" s="86">
        <f>SUMIFS('sys inv movment rpt'!$M:$M,'sys inv movment rpt'!$L:$L,$M88,'sys inv movment rpt'!$N:$N,V$1)</f>
        <v>0</v>
      </c>
      <c r="W88" s="86">
        <f>SUMIFS('sys inv movment rpt'!$M:$M,'sys inv movment rpt'!$L:$L,$M88,'sys inv movment rpt'!$N:$N,W$1)</f>
        <v>0</v>
      </c>
      <c r="X88" s="86">
        <f>SUMIFS('sys inv movment rpt'!$M:$M,'sys inv movment rpt'!$L:$L,$M88,'sys inv movment rpt'!$N:$N,X$1)</f>
        <v>0</v>
      </c>
      <c r="Y88" s="86">
        <f>SUMIFS('sys inv movment rpt'!$M:$M,'sys inv movment rpt'!$L:$L,$M88,'sys inv movment rpt'!$N:$N,Y$1)</f>
        <v>0</v>
      </c>
      <c r="Z88" s="86">
        <f>SUMIFS('sys inv movment rpt'!$M:$M,'sys inv movment rpt'!$L:$L,$M88,'sys inv movment rpt'!$N:$N,Z$1)</f>
        <v>0</v>
      </c>
      <c r="AA88" s="86">
        <f>SUMIFS('sys inv movment rpt'!$M:$M,'sys inv movment rpt'!$L:$L,$M88,'sys inv movment rpt'!$N:$N,AA$1)</f>
        <v>0</v>
      </c>
      <c r="AB88" s="86">
        <f>SUMIFS('sys inv movment rpt'!$M:$M,'sys inv movment rpt'!$L:$L,$M88,'sys inv movment rpt'!$N:$N,AB$1)</f>
        <v>0</v>
      </c>
      <c r="AC88" s="86">
        <f>SUMIFS('sys inv movment rpt'!$M:$M,'sys inv movment rpt'!$L:$L,$M88,'sys inv movment rpt'!$N:$N,AC$1)</f>
        <v>0</v>
      </c>
      <c r="AD88" s="86">
        <f>SUMIFS('sys inv movment rpt'!$M:$M,'sys inv movment rpt'!$L:$L,$M88,'sys inv movment rpt'!$N:$N,AD$1)</f>
        <v>0</v>
      </c>
      <c r="AE88" s="86">
        <f>SUMIFS('sys inv movment rpt'!$M:$M,'sys inv movment rpt'!$L:$L,$M88,'sys inv movment rpt'!$N:$N,AE$1)</f>
        <v>0</v>
      </c>
      <c r="AF88" s="86">
        <f>SUMIFS('sys inv movment rpt'!$M:$M,'sys inv movment rpt'!$L:$L,$M88,'sys inv movment rpt'!$N:$N,AF$1)</f>
        <v>0</v>
      </c>
      <c r="AG88" s="86">
        <f>SUMIFS('sys inv movment rpt'!$M:$M,'sys inv movment rpt'!$L:$L,$M88,'sys inv movment rpt'!$N:$N,AG$1)</f>
        <v>0</v>
      </c>
      <c r="AH88" s="86">
        <f>SUMIFS('sys inv movment rpt'!$M:$M,'sys inv movment rpt'!$L:$L,$M88,'sys inv movment rpt'!$N:$N,AH$1)</f>
        <v>0</v>
      </c>
      <c r="AI88" s="86">
        <f>SUMIFS('sys inv movment rpt'!$M:$M,'sys inv movment rpt'!$L:$L,$M88,'sys inv movment rpt'!$N:$N,AI$1)</f>
        <v>0</v>
      </c>
      <c r="AJ88" s="86">
        <f>SUMIFS('sys inv movment rpt'!$M:$M,'sys inv movment rpt'!$L:$L,$M88,'sys inv movment rpt'!$N:$N,AJ$1)</f>
        <v>0</v>
      </c>
      <c r="AK88" s="86">
        <f>SUMIFS('sys inv movment rpt'!$M:$M,'sys inv movment rpt'!$L:$L,$M88,'sys inv movment rpt'!$N:$N,AK$1)</f>
        <v>0</v>
      </c>
      <c r="AL88" s="86">
        <f>SUMIFS('sys inv movment rpt'!$M:$M,'sys inv movment rpt'!$L:$L,$M88,'sys inv movment rpt'!$N:$N,AL$1)</f>
        <v>0</v>
      </c>
      <c r="AM88" s="86">
        <f>SUMIFS('sys inv movment rpt'!$M:$M,'sys inv movment rpt'!$L:$L,$M88,'sys inv movment rpt'!$N:$N,AM$1)</f>
        <v>0</v>
      </c>
      <c r="AN88" s="86">
        <f>SUMIFS('sys inv movment rpt'!$M:$M,'sys inv movment rpt'!$L:$L,$M88,'sys inv movment rpt'!$N:$N,AN$1)</f>
        <v>0</v>
      </c>
      <c r="AO88" s="86">
        <f>SUMIFS('sys inv movment rpt'!$M:$M,'sys inv movment rpt'!$L:$L,$M88,'sys inv movment rpt'!$N:$N,AO$1)</f>
        <v>0</v>
      </c>
      <c r="AP88" s="86">
        <f>SUMIFS('sys inv movment rpt'!$M:$M,'sys inv movment rpt'!$L:$L,$M88,'sys inv movment rpt'!$N:$N,AP$1)</f>
        <v>0</v>
      </c>
      <c r="AQ88" s="86">
        <f>SUMIFS('sys inv movment rpt'!$M:$M,'sys inv movment rpt'!$L:$L,$M88,'sys inv movment rpt'!$N:$N,AQ$1)</f>
        <v>0</v>
      </c>
      <c r="AR88" s="86">
        <f>SUMIFS('sys inv movment rpt'!$M:$M,'sys inv movment rpt'!$L:$L,$M88,'sys inv movment rpt'!$N:$N,AR$1)</f>
        <v>0</v>
      </c>
      <c r="AS88" s="86">
        <f>SUMIFS('sys inv movment rpt'!$M:$M,'sys inv movment rpt'!$L:$L,$M88,'sys inv movment rpt'!$N:$N,AS$1)</f>
        <v>0</v>
      </c>
      <c r="AT88" s="86">
        <f>SUMIFS('sys inv movment rpt'!$M:$M,'sys inv movment rpt'!$L:$L,$M88,'sys inv movment rpt'!$N:$N,AT$1)</f>
        <v>0</v>
      </c>
      <c r="AU88" s="86">
        <f>SUMIFS('sys inv movment rpt'!$M:$M,'sys inv movment rpt'!$L:$L,$M88,'sys inv movment rpt'!$N:$N,AU$1)</f>
        <v>0</v>
      </c>
      <c r="AV88" s="86">
        <f>SUMIFS('sys inv movment rpt'!$M:$M,'sys inv movment rpt'!$L:$L,$M88,'sys inv movment rpt'!$N:$N,AV$1)</f>
        <v>0</v>
      </c>
      <c r="AW88" s="87" t="str">
        <f>IFERROR(VLOOKUP(A88,'sys-backorder details'!E:U,17,0),"-")</f>
        <v>-</v>
      </c>
      <c r="AX88" s="87" t="str">
        <f>IF(K88&gt;1,VLOOKUP(A88,'settings-routing'!A:I,9,0),"")</f>
        <v/>
      </c>
    </row>
    <row r="89" ht="12.75" hidden="1" customHeight="1">
      <c r="A89" s="28" t="s">
        <v>406</v>
      </c>
      <c r="B89" s="28" t="s">
        <v>407</v>
      </c>
      <c r="C89" s="50">
        <f t="shared" si="2"/>
        <v>0</v>
      </c>
      <c r="D89" s="80">
        <f>SUMIF('Stocks 101-111'!$J:$J,'item dashboard'!A89,'Stocks 101-111'!K:K)</f>
        <v>0</v>
      </c>
      <c r="E89" s="80">
        <f>SUMIF('Stocks 101-111'!$J:$J,'item dashboard'!A89,'Stocks 101-111'!$L:$L)</f>
        <v>0</v>
      </c>
      <c r="F89" s="81">
        <f t="shared" si="3"/>
        <v>0</v>
      </c>
      <c r="G89" s="82">
        <f t="shared" si="4"/>
        <v>0</v>
      </c>
      <c r="H89" s="50">
        <f>SUMIFS('sys-backorder details'!$M:$M,'sys-backorder details'!$E:$E,'item dashboard'!A89,'sys-backorder details'!$V:$V,"")</f>
        <v>0</v>
      </c>
      <c r="I89" s="83">
        <f>SUMIF('settings-routing'!$I:$I,'item dashboard'!A89,'settings-routing'!$O:$O)</f>
        <v>0</v>
      </c>
      <c r="J89" s="50">
        <f>SUMIFS('sys-backorder details'!$M:$M,'sys-backorder details'!$E:$E,'item dashboard'!A89,'sys-backorder details'!$V:$V,"Call off")</f>
        <v>0</v>
      </c>
      <c r="K89" s="84">
        <f t="shared" si="5"/>
        <v>0</v>
      </c>
      <c r="L89" s="84">
        <f>SUMIF('Production Plan'!$E:$E,'item dashboard'!A89,'Production Plan'!$N:$N)</f>
        <v>0</v>
      </c>
      <c r="M89" s="85" t="str">
        <f t="shared" si="1"/>
        <v>B-250MC-N26-250 gm M/C Natural jar</v>
      </c>
      <c r="N89" s="86">
        <f>SUMIFS('sys inv movment rpt'!$M:$M,'sys inv movment rpt'!$L:$L,$M89,'sys inv movment rpt'!$N:$N,N$1)</f>
        <v>0</v>
      </c>
      <c r="O89" s="86">
        <f>SUMIFS('sys inv movment rpt'!$M:$M,'sys inv movment rpt'!$L:$L,$M89,'sys inv movment rpt'!$N:$N,O$1)</f>
        <v>0</v>
      </c>
      <c r="P89" s="86">
        <f>SUMIFS('sys inv movment rpt'!$M:$M,'sys inv movment rpt'!$L:$L,$M89,'sys inv movment rpt'!$N:$N,P$1)</f>
        <v>0</v>
      </c>
      <c r="Q89" s="86">
        <f>SUMIFS('sys inv movment rpt'!$M:$M,'sys inv movment rpt'!$L:$L,$M89,'sys inv movment rpt'!$N:$N,Q$1)</f>
        <v>0</v>
      </c>
      <c r="R89" s="86">
        <f>SUMIFS('sys inv movment rpt'!$M:$M,'sys inv movment rpt'!$L:$L,$M89,'sys inv movment rpt'!$N:$N,R$1)</f>
        <v>0</v>
      </c>
      <c r="S89" s="86">
        <f>SUMIFS('sys inv movment rpt'!$M:$M,'sys inv movment rpt'!$L:$L,$M89,'sys inv movment rpt'!$N:$N,S$1)</f>
        <v>0</v>
      </c>
      <c r="T89" s="86">
        <f>SUMIFS('sys inv movment rpt'!$M:$M,'sys inv movment rpt'!$L:$L,$M89,'sys inv movment rpt'!$N:$N,T$1)</f>
        <v>0</v>
      </c>
      <c r="U89" s="86">
        <f>SUMIFS('sys inv movment rpt'!$M:$M,'sys inv movment rpt'!$L:$L,$M89,'sys inv movment rpt'!$N:$N,U$1)</f>
        <v>0</v>
      </c>
      <c r="V89" s="86">
        <f>SUMIFS('sys inv movment rpt'!$M:$M,'sys inv movment rpt'!$L:$L,$M89,'sys inv movment rpt'!$N:$N,V$1)</f>
        <v>0</v>
      </c>
      <c r="W89" s="86">
        <f>SUMIFS('sys inv movment rpt'!$M:$M,'sys inv movment rpt'!$L:$L,$M89,'sys inv movment rpt'!$N:$N,W$1)</f>
        <v>0</v>
      </c>
      <c r="X89" s="86">
        <f>SUMIFS('sys inv movment rpt'!$M:$M,'sys inv movment rpt'!$L:$L,$M89,'sys inv movment rpt'!$N:$N,X$1)</f>
        <v>0</v>
      </c>
      <c r="Y89" s="86">
        <f>SUMIFS('sys inv movment rpt'!$M:$M,'sys inv movment rpt'!$L:$L,$M89,'sys inv movment rpt'!$N:$N,Y$1)</f>
        <v>0</v>
      </c>
      <c r="Z89" s="86">
        <f>SUMIFS('sys inv movment rpt'!$M:$M,'sys inv movment rpt'!$L:$L,$M89,'sys inv movment rpt'!$N:$N,Z$1)</f>
        <v>0</v>
      </c>
      <c r="AA89" s="86">
        <f>SUMIFS('sys inv movment rpt'!$M:$M,'sys inv movment rpt'!$L:$L,$M89,'sys inv movment rpt'!$N:$N,AA$1)</f>
        <v>0</v>
      </c>
      <c r="AB89" s="86">
        <f>SUMIFS('sys inv movment rpt'!$M:$M,'sys inv movment rpt'!$L:$L,$M89,'sys inv movment rpt'!$N:$N,AB$1)</f>
        <v>0</v>
      </c>
      <c r="AC89" s="86">
        <f>SUMIFS('sys inv movment rpt'!$M:$M,'sys inv movment rpt'!$L:$L,$M89,'sys inv movment rpt'!$N:$N,AC$1)</f>
        <v>0</v>
      </c>
      <c r="AD89" s="86">
        <f>SUMIFS('sys inv movment rpt'!$M:$M,'sys inv movment rpt'!$L:$L,$M89,'sys inv movment rpt'!$N:$N,AD$1)</f>
        <v>0</v>
      </c>
      <c r="AE89" s="86">
        <f>SUMIFS('sys inv movment rpt'!$M:$M,'sys inv movment rpt'!$L:$L,$M89,'sys inv movment rpt'!$N:$N,AE$1)</f>
        <v>0</v>
      </c>
      <c r="AF89" s="86">
        <f>SUMIFS('sys inv movment rpt'!$M:$M,'sys inv movment rpt'!$L:$L,$M89,'sys inv movment rpt'!$N:$N,AF$1)</f>
        <v>0</v>
      </c>
      <c r="AG89" s="86">
        <f>SUMIFS('sys inv movment rpt'!$M:$M,'sys inv movment rpt'!$L:$L,$M89,'sys inv movment rpt'!$N:$N,AG$1)</f>
        <v>0</v>
      </c>
      <c r="AH89" s="86">
        <f>SUMIFS('sys inv movment rpt'!$M:$M,'sys inv movment rpt'!$L:$L,$M89,'sys inv movment rpt'!$N:$N,AH$1)</f>
        <v>0</v>
      </c>
      <c r="AI89" s="86">
        <f>SUMIFS('sys inv movment rpt'!$M:$M,'sys inv movment rpt'!$L:$L,$M89,'sys inv movment rpt'!$N:$N,AI$1)</f>
        <v>0</v>
      </c>
      <c r="AJ89" s="86">
        <f>SUMIFS('sys inv movment rpt'!$M:$M,'sys inv movment rpt'!$L:$L,$M89,'sys inv movment rpt'!$N:$N,AJ$1)</f>
        <v>0</v>
      </c>
      <c r="AK89" s="86">
        <f>SUMIFS('sys inv movment rpt'!$M:$M,'sys inv movment rpt'!$L:$L,$M89,'sys inv movment rpt'!$N:$N,AK$1)</f>
        <v>0</v>
      </c>
      <c r="AL89" s="86">
        <f>SUMIFS('sys inv movment rpt'!$M:$M,'sys inv movment rpt'!$L:$L,$M89,'sys inv movment rpt'!$N:$N,AL$1)</f>
        <v>0</v>
      </c>
      <c r="AM89" s="86">
        <f>SUMIFS('sys inv movment rpt'!$M:$M,'sys inv movment rpt'!$L:$L,$M89,'sys inv movment rpt'!$N:$N,AM$1)</f>
        <v>0</v>
      </c>
      <c r="AN89" s="86">
        <f>SUMIFS('sys inv movment rpt'!$M:$M,'sys inv movment rpt'!$L:$L,$M89,'sys inv movment rpt'!$N:$N,AN$1)</f>
        <v>0</v>
      </c>
      <c r="AO89" s="86">
        <f>SUMIFS('sys inv movment rpt'!$M:$M,'sys inv movment rpt'!$L:$L,$M89,'sys inv movment rpt'!$N:$N,AO$1)</f>
        <v>0</v>
      </c>
      <c r="AP89" s="86">
        <f>SUMIFS('sys inv movment rpt'!$M:$M,'sys inv movment rpt'!$L:$L,$M89,'sys inv movment rpt'!$N:$N,AP$1)</f>
        <v>0</v>
      </c>
      <c r="AQ89" s="86">
        <f>SUMIFS('sys inv movment rpt'!$M:$M,'sys inv movment rpt'!$L:$L,$M89,'sys inv movment rpt'!$N:$N,AQ$1)</f>
        <v>0</v>
      </c>
      <c r="AR89" s="86">
        <f>SUMIFS('sys inv movment rpt'!$M:$M,'sys inv movment rpt'!$L:$L,$M89,'sys inv movment rpt'!$N:$N,AR$1)</f>
        <v>0</v>
      </c>
      <c r="AS89" s="86">
        <f>SUMIFS('sys inv movment rpt'!$M:$M,'sys inv movment rpt'!$L:$L,$M89,'sys inv movment rpt'!$N:$N,AS$1)</f>
        <v>0</v>
      </c>
      <c r="AT89" s="86">
        <f>SUMIFS('sys inv movment rpt'!$M:$M,'sys inv movment rpt'!$L:$L,$M89,'sys inv movment rpt'!$N:$N,AT$1)</f>
        <v>0</v>
      </c>
      <c r="AU89" s="86">
        <f>SUMIFS('sys inv movment rpt'!$M:$M,'sys inv movment rpt'!$L:$L,$M89,'sys inv movment rpt'!$N:$N,AU$1)</f>
        <v>0</v>
      </c>
      <c r="AV89" s="86">
        <f>SUMIFS('sys inv movment rpt'!$M:$M,'sys inv movment rpt'!$L:$L,$M89,'sys inv movment rpt'!$N:$N,AV$1)</f>
        <v>0</v>
      </c>
      <c r="AW89" s="87" t="str">
        <f>IFERROR(VLOOKUP(A89,'sys-backorder details'!E:U,17,0),"-")</f>
        <v>-</v>
      </c>
      <c r="AX89" s="87" t="str">
        <f>IF(K89&gt;1,VLOOKUP(A89,'settings-routing'!A:I,9,0),"")</f>
        <v/>
      </c>
    </row>
    <row r="90" ht="12.75" hidden="1" customHeight="1">
      <c r="A90" s="15" t="s">
        <v>408</v>
      </c>
      <c r="B90" s="15" t="s">
        <v>409</v>
      </c>
      <c r="C90" s="50">
        <f t="shared" si="2"/>
        <v>0</v>
      </c>
      <c r="D90" s="80">
        <f>SUMIF('Stocks 101-111'!$J:$J,'item dashboard'!A90,'Stocks 101-111'!K:K)</f>
        <v>0</v>
      </c>
      <c r="E90" s="80">
        <f>SUMIF('Stocks 101-111'!$J:$J,'item dashboard'!A90,'Stocks 101-111'!$L:$L)</f>
        <v>0</v>
      </c>
      <c r="F90" s="81">
        <f t="shared" si="3"/>
        <v>0</v>
      </c>
      <c r="G90" s="82">
        <f t="shared" si="4"/>
        <v>0</v>
      </c>
      <c r="H90" s="50">
        <f>SUMIFS('sys-backorder details'!$M:$M,'sys-backorder details'!$E:$E,'item dashboard'!A90,'sys-backorder details'!$V:$V,"")</f>
        <v>0</v>
      </c>
      <c r="I90" s="83">
        <f>SUMIF('settings-routing'!$I:$I,'item dashboard'!A90,'settings-routing'!$O:$O)</f>
        <v>0</v>
      </c>
      <c r="J90" s="50">
        <f>SUMIFS('sys-backorder details'!$M:$M,'sys-backorder details'!$E:$E,'item dashboard'!A90,'sys-backorder details'!$V:$V,"Call off")</f>
        <v>0</v>
      </c>
      <c r="K90" s="84">
        <f t="shared" si="5"/>
        <v>0</v>
      </c>
      <c r="L90" s="84">
        <f>SUMIF('Production Plan'!$E:$E,'item dashboard'!A90,'Production Plan'!$N:$N)</f>
        <v>0</v>
      </c>
      <c r="M90" s="85" t="str">
        <f t="shared" si="1"/>
        <v>B-250MC-N26EPCC-250 gm M/C Natural Pntd Epcc Q/Lady jar</v>
      </c>
      <c r="N90" s="86">
        <f>SUMIFS('sys inv movment rpt'!$M:$M,'sys inv movment rpt'!$L:$L,$M90,'sys inv movment rpt'!$N:$N,N$1)</f>
        <v>0</v>
      </c>
      <c r="O90" s="86">
        <f>SUMIFS('sys inv movment rpt'!$M:$M,'sys inv movment rpt'!$L:$L,$M90,'sys inv movment rpt'!$N:$N,O$1)</f>
        <v>0</v>
      </c>
      <c r="P90" s="86">
        <f>SUMIFS('sys inv movment rpt'!$M:$M,'sys inv movment rpt'!$L:$L,$M90,'sys inv movment rpt'!$N:$N,P$1)</f>
        <v>0</v>
      </c>
      <c r="Q90" s="86">
        <f>SUMIFS('sys inv movment rpt'!$M:$M,'sys inv movment rpt'!$L:$L,$M90,'sys inv movment rpt'!$N:$N,Q$1)</f>
        <v>0</v>
      </c>
      <c r="R90" s="86">
        <f>SUMIFS('sys inv movment rpt'!$M:$M,'sys inv movment rpt'!$L:$L,$M90,'sys inv movment rpt'!$N:$N,R$1)</f>
        <v>0</v>
      </c>
      <c r="S90" s="86">
        <f>SUMIFS('sys inv movment rpt'!$M:$M,'sys inv movment rpt'!$L:$L,$M90,'sys inv movment rpt'!$N:$N,S$1)</f>
        <v>0</v>
      </c>
      <c r="T90" s="86">
        <f>SUMIFS('sys inv movment rpt'!$M:$M,'sys inv movment rpt'!$L:$L,$M90,'sys inv movment rpt'!$N:$N,T$1)</f>
        <v>0</v>
      </c>
      <c r="U90" s="86">
        <f>SUMIFS('sys inv movment rpt'!$M:$M,'sys inv movment rpt'!$L:$L,$M90,'sys inv movment rpt'!$N:$N,U$1)</f>
        <v>0</v>
      </c>
      <c r="V90" s="86">
        <f>SUMIFS('sys inv movment rpt'!$M:$M,'sys inv movment rpt'!$L:$L,$M90,'sys inv movment rpt'!$N:$N,V$1)</f>
        <v>0</v>
      </c>
      <c r="W90" s="86">
        <f>SUMIFS('sys inv movment rpt'!$M:$M,'sys inv movment rpt'!$L:$L,$M90,'sys inv movment rpt'!$N:$N,W$1)</f>
        <v>0</v>
      </c>
      <c r="X90" s="86">
        <f>SUMIFS('sys inv movment rpt'!$M:$M,'sys inv movment rpt'!$L:$L,$M90,'sys inv movment rpt'!$N:$N,X$1)</f>
        <v>0</v>
      </c>
      <c r="Y90" s="86">
        <f>SUMIFS('sys inv movment rpt'!$M:$M,'sys inv movment rpt'!$L:$L,$M90,'sys inv movment rpt'!$N:$N,Y$1)</f>
        <v>0</v>
      </c>
      <c r="Z90" s="86">
        <f>SUMIFS('sys inv movment rpt'!$M:$M,'sys inv movment rpt'!$L:$L,$M90,'sys inv movment rpt'!$N:$N,Z$1)</f>
        <v>0</v>
      </c>
      <c r="AA90" s="86">
        <f>SUMIFS('sys inv movment rpt'!$M:$M,'sys inv movment rpt'!$L:$L,$M90,'sys inv movment rpt'!$N:$N,AA$1)</f>
        <v>0</v>
      </c>
      <c r="AB90" s="86">
        <f>SUMIFS('sys inv movment rpt'!$M:$M,'sys inv movment rpt'!$L:$L,$M90,'sys inv movment rpt'!$N:$N,AB$1)</f>
        <v>0</v>
      </c>
      <c r="AC90" s="86">
        <f>SUMIFS('sys inv movment rpt'!$M:$M,'sys inv movment rpt'!$L:$L,$M90,'sys inv movment rpt'!$N:$N,AC$1)</f>
        <v>0</v>
      </c>
      <c r="AD90" s="86">
        <f>SUMIFS('sys inv movment rpt'!$M:$M,'sys inv movment rpt'!$L:$L,$M90,'sys inv movment rpt'!$N:$N,AD$1)</f>
        <v>0</v>
      </c>
      <c r="AE90" s="86">
        <f>SUMIFS('sys inv movment rpt'!$M:$M,'sys inv movment rpt'!$L:$L,$M90,'sys inv movment rpt'!$N:$N,AE$1)</f>
        <v>0</v>
      </c>
      <c r="AF90" s="86">
        <f>SUMIFS('sys inv movment rpt'!$M:$M,'sys inv movment rpt'!$L:$L,$M90,'sys inv movment rpt'!$N:$N,AF$1)</f>
        <v>0</v>
      </c>
      <c r="AG90" s="86">
        <f>SUMIFS('sys inv movment rpt'!$M:$M,'sys inv movment rpt'!$L:$L,$M90,'sys inv movment rpt'!$N:$N,AG$1)</f>
        <v>0</v>
      </c>
      <c r="AH90" s="86">
        <f>SUMIFS('sys inv movment rpt'!$M:$M,'sys inv movment rpt'!$L:$L,$M90,'sys inv movment rpt'!$N:$N,AH$1)</f>
        <v>0</v>
      </c>
      <c r="AI90" s="86">
        <f>SUMIFS('sys inv movment rpt'!$M:$M,'sys inv movment rpt'!$L:$L,$M90,'sys inv movment rpt'!$N:$N,AI$1)</f>
        <v>0</v>
      </c>
      <c r="AJ90" s="86">
        <f>SUMIFS('sys inv movment rpt'!$M:$M,'sys inv movment rpt'!$L:$L,$M90,'sys inv movment rpt'!$N:$N,AJ$1)</f>
        <v>0</v>
      </c>
      <c r="AK90" s="86">
        <f>SUMIFS('sys inv movment rpt'!$M:$M,'sys inv movment rpt'!$L:$L,$M90,'sys inv movment rpt'!$N:$N,AK$1)</f>
        <v>0</v>
      </c>
      <c r="AL90" s="86">
        <f>SUMIFS('sys inv movment rpt'!$M:$M,'sys inv movment rpt'!$L:$L,$M90,'sys inv movment rpt'!$N:$N,AL$1)</f>
        <v>0</v>
      </c>
      <c r="AM90" s="86">
        <f>SUMIFS('sys inv movment rpt'!$M:$M,'sys inv movment rpt'!$L:$L,$M90,'sys inv movment rpt'!$N:$N,AM$1)</f>
        <v>0</v>
      </c>
      <c r="AN90" s="86">
        <f>SUMIFS('sys inv movment rpt'!$M:$M,'sys inv movment rpt'!$L:$L,$M90,'sys inv movment rpt'!$N:$N,AN$1)</f>
        <v>0</v>
      </c>
      <c r="AO90" s="86">
        <f>SUMIFS('sys inv movment rpt'!$M:$M,'sys inv movment rpt'!$L:$L,$M90,'sys inv movment rpt'!$N:$N,AO$1)</f>
        <v>0</v>
      </c>
      <c r="AP90" s="86">
        <f>SUMIFS('sys inv movment rpt'!$M:$M,'sys inv movment rpt'!$L:$L,$M90,'sys inv movment rpt'!$N:$N,AP$1)</f>
        <v>0</v>
      </c>
      <c r="AQ90" s="86">
        <f>SUMIFS('sys inv movment rpt'!$M:$M,'sys inv movment rpt'!$L:$L,$M90,'sys inv movment rpt'!$N:$N,AQ$1)</f>
        <v>0</v>
      </c>
      <c r="AR90" s="86">
        <f>SUMIFS('sys inv movment rpt'!$M:$M,'sys inv movment rpt'!$L:$L,$M90,'sys inv movment rpt'!$N:$N,AR$1)</f>
        <v>0</v>
      </c>
      <c r="AS90" s="86">
        <f>SUMIFS('sys inv movment rpt'!$M:$M,'sys inv movment rpt'!$L:$L,$M90,'sys inv movment rpt'!$N:$N,AS$1)</f>
        <v>0</v>
      </c>
      <c r="AT90" s="86">
        <f>SUMIFS('sys inv movment rpt'!$M:$M,'sys inv movment rpt'!$L:$L,$M90,'sys inv movment rpt'!$N:$N,AT$1)</f>
        <v>0</v>
      </c>
      <c r="AU90" s="86">
        <f>SUMIFS('sys inv movment rpt'!$M:$M,'sys inv movment rpt'!$L:$L,$M90,'sys inv movment rpt'!$N:$N,AU$1)</f>
        <v>0</v>
      </c>
      <c r="AV90" s="86">
        <f>SUMIFS('sys inv movment rpt'!$M:$M,'sys inv movment rpt'!$L:$L,$M90,'sys inv movment rpt'!$N:$N,AV$1)</f>
        <v>0</v>
      </c>
      <c r="AW90" s="87" t="str">
        <f>IFERROR(VLOOKUP(A90,'sys-backorder details'!E:U,17,0),"-")</f>
        <v>-</v>
      </c>
      <c r="AX90" s="87" t="str">
        <f>IF(K90&gt;1,VLOOKUP(A90,'settings-routing'!A:I,9,0),"")</f>
        <v/>
      </c>
    </row>
    <row r="91" ht="12.75" hidden="1" customHeight="1">
      <c r="A91" s="50" t="s">
        <v>410</v>
      </c>
      <c r="B91" s="50" t="s">
        <v>411</v>
      </c>
      <c r="C91" s="50">
        <f t="shared" si="2"/>
        <v>1000</v>
      </c>
      <c r="D91" s="80">
        <f>SUMIF('Stocks 101-111'!$J:$J,'item dashboard'!A91,'Stocks 101-111'!K:K)</f>
        <v>1000</v>
      </c>
      <c r="E91" s="80">
        <f>SUMIF('Stocks 101-111'!$J:$J,'item dashboard'!A91,'Stocks 101-111'!$L:$L)</f>
        <v>0</v>
      </c>
      <c r="F91" s="81">
        <f t="shared" si="3"/>
        <v>0</v>
      </c>
      <c r="G91" s="82">
        <f t="shared" si="4"/>
        <v>0</v>
      </c>
      <c r="H91" s="50">
        <f>SUMIFS('sys-backorder details'!$M:$M,'sys-backorder details'!$E:$E,'item dashboard'!A91,'sys-backorder details'!$V:$V,"")</f>
        <v>0</v>
      </c>
      <c r="I91" s="83">
        <f>SUMIF('settings-routing'!$I:$I,'item dashboard'!A91,'settings-routing'!$O:$O)</f>
        <v>0</v>
      </c>
      <c r="J91" s="50">
        <f>SUMIFS('sys-backorder details'!$M:$M,'sys-backorder details'!$E:$E,'item dashboard'!A91,'sys-backorder details'!$V:$V,"Call off")</f>
        <v>0</v>
      </c>
      <c r="K91" s="84">
        <f t="shared" si="5"/>
        <v>-1000</v>
      </c>
      <c r="L91" s="84">
        <f>SUMIF('Production Plan'!$E:$E,'item dashboard'!A91,'Production Plan'!$N:$N)</f>
        <v>0</v>
      </c>
      <c r="M91" s="85" t="str">
        <f t="shared" si="1"/>
        <v>B-250MOLITO-W16-250 ml Molito Bottle</v>
      </c>
      <c r="N91" s="86">
        <f>SUMIFS('sys inv movment rpt'!$M:$M,'sys inv movment rpt'!$L:$L,$M91,'sys inv movment rpt'!$N:$N,N$1)</f>
        <v>0</v>
      </c>
      <c r="O91" s="86">
        <f>SUMIFS('sys inv movment rpt'!$M:$M,'sys inv movment rpt'!$L:$L,$M91,'sys inv movment rpt'!$N:$N,O$1)</f>
        <v>0</v>
      </c>
      <c r="P91" s="86">
        <f>SUMIFS('sys inv movment rpt'!$M:$M,'sys inv movment rpt'!$L:$L,$M91,'sys inv movment rpt'!$N:$N,P$1)</f>
        <v>0</v>
      </c>
      <c r="Q91" s="86">
        <f>SUMIFS('sys inv movment rpt'!$M:$M,'sys inv movment rpt'!$L:$L,$M91,'sys inv movment rpt'!$N:$N,Q$1)</f>
        <v>0</v>
      </c>
      <c r="R91" s="86">
        <f>SUMIFS('sys inv movment rpt'!$M:$M,'sys inv movment rpt'!$L:$L,$M91,'sys inv movment rpt'!$N:$N,R$1)</f>
        <v>0</v>
      </c>
      <c r="S91" s="86">
        <f>SUMIFS('sys inv movment rpt'!$M:$M,'sys inv movment rpt'!$L:$L,$M91,'sys inv movment rpt'!$N:$N,S$1)</f>
        <v>0</v>
      </c>
      <c r="T91" s="86">
        <f>SUMIFS('sys inv movment rpt'!$M:$M,'sys inv movment rpt'!$L:$L,$M91,'sys inv movment rpt'!$N:$N,T$1)</f>
        <v>0</v>
      </c>
      <c r="U91" s="86">
        <f>SUMIFS('sys inv movment rpt'!$M:$M,'sys inv movment rpt'!$L:$L,$M91,'sys inv movment rpt'!$N:$N,U$1)</f>
        <v>0</v>
      </c>
      <c r="V91" s="86">
        <f>SUMIFS('sys inv movment rpt'!$M:$M,'sys inv movment rpt'!$L:$L,$M91,'sys inv movment rpt'!$N:$N,V$1)</f>
        <v>0</v>
      </c>
      <c r="W91" s="86">
        <f>SUMIFS('sys inv movment rpt'!$M:$M,'sys inv movment rpt'!$L:$L,$M91,'sys inv movment rpt'!$N:$N,W$1)</f>
        <v>0</v>
      </c>
      <c r="X91" s="86">
        <f>SUMIFS('sys inv movment rpt'!$M:$M,'sys inv movment rpt'!$L:$L,$M91,'sys inv movment rpt'!$N:$N,X$1)</f>
        <v>0</v>
      </c>
      <c r="Y91" s="86">
        <f>SUMIFS('sys inv movment rpt'!$M:$M,'sys inv movment rpt'!$L:$L,$M91,'sys inv movment rpt'!$N:$N,Y$1)</f>
        <v>0</v>
      </c>
      <c r="Z91" s="86">
        <f>SUMIFS('sys inv movment rpt'!$M:$M,'sys inv movment rpt'!$L:$L,$M91,'sys inv movment rpt'!$N:$N,Z$1)</f>
        <v>0</v>
      </c>
      <c r="AA91" s="86">
        <f>SUMIFS('sys inv movment rpt'!$M:$M,'sys inv movment rpt'!$L:$L,$M91,'sys inv movment rpt'!$N:$N,AA$1)</f>
        <v>0</v>
      </c>
      <c r="AB91" s="86">
        <f>SUMIFS('sys inv movment rpt'!$M:$M,'sys inv movment rpt'!$L:$L,$M91,'sys inv movment rpt'!$N:$N,AB$1)</f>
        <v>0</v>
      </c>
      <c r="AC91" s="86">
        <f>SUMIFS('sys inv movment rpt'!$M:$M,'sys inv movment rpt'!$L:$L,$M91,'sys inv movment rpt'!$N:$N,AC$1)</f>
        <v>0</v>
      </c>
      <c r="AD91" s="86">
        <f>SUMIFS('sys inv movment rpt'!$M:$M,'sys inv movment rpt'!$L:$L,$M91,'sys inv movment rpt'!$N:$N,AD$1)</f>
        <v>0</v>
      </c>
      <c r="AE91" s="86">
        <f>SUMIFS('sys inv movment rpt'!$M:$M,'sys inv movment rpt'!$L:$L,$M91,'sys inv movment rpt'!$N:$N,AE$1)</f>
        <v>0</v>
      </c>
      <c r="AF91" s="86">
        <f>SUMIFS('sys inv movment rpt'!$M:$M,'sys inv movment rpt'!$L:$L,$M91,'sys inv movment rpt'!$N:$N,AF$1)</f>
        <v>0</v>
      </c>
      <c r="AG91" s="86">
        <f>SUMIFS('sys inv movment rpt'!$M:$M,'sys inv movment rpt'!$L:$L,$M91,'sys inv movment rpt'!$N:$N,AG$1)</f>
        <v>0</v>
      </c>
      <c r="AH91" s="86">
        <f>SUMIFS('sys inv movment rpt'!$M:$M,'sys inv movment rpt'!$L:$L,$M91,'sys inv movment rpt'!$N:$N,AH$1)</f>
        <v>0</v>
      </c>
      <c r="AI91" s="86">
        <f>SUMIFS('sys inv movment rpt'!$M:$M,'sys inv movment rpt'!$L:$L,$M91,'sys inv movment rpt'!$N:$N,AI$1)</f>
        <v>0</v>
      </c>
      <c r="AJ91" s="86">
        <f>SUMIFS('sys inv movment rpt'!$M:$M,'sys inv movment rpt'!$L:$L,$M91,'sys inv movment rpt'!$N:$N,AJ$1)</f>
        <v>0</v>
      </c>
      <c r="AK91" s="86">
        <f>SUMIFS('sys inv movment rpt'!$M:$M,'sys inv movment rpt'!$L:$L,$M91,'sys inv movment rpt'!$N:$N,AK$1)</f>
        <v>0</v>
      </c>
      <c r="AL91" s="86">
        <f>SUMIFS('sys inv movment rpt'!$M:$M,'sys inv movment rpt'!$L:$L,$M91,'sys inv movment rpt'!$N:$N,AL$1)</f>
        <v>0</v>
      </c>
      <c r="AM91" s="86">
        <f>SUMIFS('sys inv movment rpt'!$M:$M,'sys inv movment rpt'!$L:$L,$M91,'sys inv movment rpt'!$N:$N,AM$1)</f>
        <v>0</v>
      </c>
      <c r="AN91" s="86">
        <f>SUMIFS('sys inv movment rpt'!$M:$M,'sys inv movment rpt'!$L:$L,$M91,'sys inv movment rpt'!$N:$N,AN$1)</f>
        <v>0</v>
      </c>
      <c r="AO91" s="86">
        <f>SUMIFS('sys inv movment rpt'!$M:$M,'sys inv movment rpt'!$L:$L,$M91,'sys inv movment rpt'!$N:$N,AO$1)</f>
        <v>0</v>
      </c>
      <c r="AP91" s="86">
        <f>SUMIFS('sys inv movment rpt'!$M:$M,'sys inv movment rpt'!$L:$L,$M91,'sys inv movment rpt'!$N:$N,AP$1)</f>
        <v>0</v>
      </c>
      <c r="AQ91" s="86">
        <f>SUMIFS('sys inv movment rpt'!$M:$M,'sys inv movment rpt'!$L:$L,$M91,'sys inv movment rpt'!$N:$N,AQ$1)</f>
        <v>0</v>
      </c>
      <c r="AR91" s="86">
        <f>SUMIFS('sys inv movment rpt'!$M:$M,'sys inv movment rpt'!$L:$L,$M91,'sys inv movment rpt'!$N:$N,AR$1)</f>
        <v>0</v>
      </c>
      <c r="AS91" s="86">
        <f>SUMIFS('sys inv movment rpt'!$M:$M,'sys inv movment rpt'!$L:$L,$M91,'sys inv movment rpt'!$N:$N,AS$1)</f>
        <v>0</v>
      </c>
      <c r="AT91" s="86">
        <f>SUMIFS('sys inv movment rpt'!$M:$M,'sys inv movment rpt'!$L:$L,$M91,'sys inv movment rpt'!$N:$N,AT$1)</f>
        <v>0</v>
      </c>
      <c r="AU91" s="86">
        <f>SUMIFS('sys inv movment rpt'!$M:$M,'sys inv movment rpt'!$L:$L,$M91,'sys inv movment rpt'!$N:$N,AU$1)</f>
        <v>0</v>
      </c>
      <c r="AV91" s="86">
        <f>SUMIFS('sys inv movment rpt'!$M:$M,'sys inv movment rpt'!$L:$L,$M91,'sys inv movment rpt'!$N:$N,AV$1)</f>
        <v>0</v>
      </c>
      <c r="AW91" s="87" t="str">
        <f>IFERROR(VLOOKUP(A91,'sys-backorder details'!E:U,17,0),"-")</f>
        <v>-</v>
      </c>
      <c r="AX91" s="87" t="str">
        <f>IF(K91&gt;1,VLOOKUP(A91,'settings-routing'!A:I,9,0),"")</f>
        <v/>
      </c>
    </row>
    <row r="92" ht="12.75" hidden="1" customHeight="1">
      <c r="A92" s="28" t="s">
        <v>412</v>
      </c>
      <c r="B92" s="28" t="s">
        <v>413</v>
      </c>
      <c r="C92" s="50">
        <f t="shared" si="2"/>
        <v>125</v>
      </c>
      <c r="D92" s="80">
        <f>SUMIF('Stocks 101-111'!$J:$J,'item dashboard'!A92,'Stocks 101-111'!K:K)</f>
        <v>125</v>
      </c>
      <c r="E92" s="80">
        <f>SUMIF('Stocks 101-111'!$J:$J,'item dashboard'!A92,'Stocks 101-111'!$L:$L)</f>
        <v>0</v>
      </c>
      <c r="F92" s="81">
        <f t="shared" si="3"/>
        <v>0</v>
      </c>
      <c r="G92" s="82">
        <f t="shared" si="4"/>
        <v>0</v>
      </c>
      <c r="H92" s="50">
        <f>SUMIFS('sys-backorder details'!$M:$M,'sys-backorder details'!$E:$E,'item dashboard'!A92,'sys-backorder details'!$V:$V,"")</f>
        <v>0</v>
      </c>
      <c r="I92" s="83">
        <f>SUMIF('settings-routing'!$I:$I,'item dashboard'!A92,'settings-routing'!$O:$O)</f>
        <v>0</v>
      </c>
      <c r="J92" s="50">
        <f>SUMIFS('sys-backorder details'!$M:$M,'sys-backorder details'!$E:$E,'item dashboard'!A92,'sys-backorder details'!$V:$V,"Call off")</f>
        <v>0</v>
      </c>
      <c r="K92" s="84">
        <f t="shared" si="5"/>
        <v>-125</v>
      </c>
      <c r="L92" s="84">
        <f>SUMIF('Production Plan'!$E:$E,'item dashboard'!A92,'Production Plan'!$N:$N)</f>
        <v>0</v>
      </c>
      <c r="M92" s="85" t="str">
        <f>'sys-backorder details'!#REF!-'item dashboard'!#REF!</f>
        <v>#ERROR!</v>
      </c>
      <c r="N92" s="86">
        <f>SUMIFS('sys inv movment rpt'!$M:$M,'sys inv movment rpt'!$L:$L,$M92,'sys inv movment rpt'!$N:$N,N$1)</f>
        <v>0</v>
      </c>
      <c r="O92" s="86">
        <f>SUMIFS('sys inv movment rpt'!$M:$M,'sys inv movment rpt'!$L:$L,$M92,'sys inv movment rpt'!$N:$N,O$1)</f>
        <v>0</v>
      </c>
      <c r="P92" s="86">
        <f>SUMIFS('sys inv movment rpt'!$M:$M,'sys inv movment rpt'!$L:$L,$M92,'sys inv movment rpt'!$N:$N,P$1)</f>
        <v>0</v>
      </c>
      <c r="Q92" s="86">
        <f>SUMIFS('sys inv movment rpt'!$M:$M,'sys inv movment rpt'!$L:$L,$M92,'sys inv movment rpt'!$N:$N,Q$1)</f>
        <v>0</v>
      </c>
      <c r="R92" s="86">
        <f>SUMIFS('sys inv movment rpt'!$M:$M,'sys inv movment rpt'!$L:$L,$M92,'sys inv movment rpt'!$N:$N,R$1)</f>
        <v>0</v>
      </c>
      <c r="S92" s="86">
        <f>SUMIFS('sys inv movment rpt'!$M:$M,'sys inv movment rpt'!$L:$L,$M92,'sys inv movment rpt'!$N:$N,S$1)</f>
        <v>0</v>
      </c>
      <c r="T92" s="86">
        <f>SUMIFS('sys inv movment rpt'!$M:$M,'sys inv movment rpt'!$L:$L,$M92,'sys inv movment rpt'!$N:$N,T$1)</f>
        <v>0</v>
      </c>
      <c r="U92" s="86">
        <f>SUMIFS('sys inv movment rpt'!$M:$M,'sys inv movment rpt'!$L:$L,$M92,'sys inv movment rpt'!$N:$N,U$1)</f>
        <v>0</v>
      </c>
      <c r="V92" s="86">
        <f>SUMIFS('sys inv movment rpt'!$M:$M,'sys inv movment rpt'!$L:$L,$M92,'sys inv movment rpt'!$N:$N,V$1)</f>
        <v>0</v>
      </c>
      <c r="W92" s="86">
        <f>SUMIFS('sys inv movment rpt'!$M:$M,'sys inv movment rpt'!$L:$L,$M92,'sys inv movment rpt'!$N:$N,W$1)</f>
        <v>0</v>
      </c>
      <c r="X92" s="86">
        <f>SUMIFS('sys inv movment rpt'!$M:$M,'sys inv movment rpt'!$L:$L,$M92,'sys inv movment rpt'!$N:$N,X$1)</f>
        <v>0</v>
      </c>
      <c r="Y92" s="86">
        <f>SUMIFS('sys inv movment rpt'!$M:$M,'sys inv movment rpt'!$L:$L,$M92,'sys inv movment rpt'!$N:$N,Y$1)</f>
        <v>0</v>
      </c>
      <c r="Z92" s="86">
        <f>SUMIFS('sys inv movment rpt'!$M:$M,'sys inv movment rpt'!$L:$L,$M92,'sys inv movment rpt'!$N:$N,Z$1)</f>
        <v>0</v>
      </c>
      <c r="AA92" s="86">
        <f>SUMIFS('sys inv movment rpt'!$M:$M,'sys inv movment rpt'!$L:$L,$M92,'sys inv movment rpt'!$N:$N,AA$1)</f>
        <v>0</v>
      </c>
      <c r="AB92" s="86">
        <f>SUMIFS('sys inv movment rpt'!$M:$M,'sys inv movment rpt'!$L:$L,$M92,'sys inv movment rpt'!$N:$N,AB$1)</f>
        <v>0</v>
      </c>
      <c r="AC92" s="86">
        <f>SUMIFS('sys inv movment rpt'!$M:$M,'sys inv movment rpt'!$L:$L,$M92,'sys inv movment rpt'!$N:$N,AC$1)</f>
        <v>0</v>
      </c>
      <c r="AD92" s="86">
        <f>SUMIFS('sys inv movment rpt'!$M:$M,'sys inv movment rpt'!$L:$L,$M92,'sys inv movment rpt'!$N:$N,AD$1)</f>
        <v>0</v>
      </c>
      <c r="AE92" s="86">
        <f>SUMIFS('sys inv movment rpt'!$M:$M,'sys inv movment rpt'!$L:$L,$M92,'sys inv movment rpt'!$N:$N,AE$1)</f>
        <v>0</v>
      </c>
      <c r="AF92" s="86">
        <f>SUMIFS('sys inv movment rpt'!$M:$M,'sys inv movment rpt'!$L:$L,$M92,'sys inv movment rpt'!$N:$N,AF$1)</f>
        <v>0</v>
      </c>
      <c r="AG92" s="86">
        <f>SUMIFS('sys inv movment rpt'!$M:$M,'sys inv movment rpt'!$L:$L,$M92,'sys inv movment rpt'!$N:$N,AG$1)</f>
        <v>0</v>
      </c>
      <c r="AH92" s="86">
        <f>SUMIFS('sys inv movment rpt'!$M:$M,'sys inv movment rpt'!$L:$L,$M92,'sys inv movment rpt'!$N:$N,AH$1)</f>
        <v>0</v>
      </c>
      <c r="AI92" s="86">
        <f>SUMIFS('sys inv movment rpt'!$M:$M,'sys inv movment rpt'!$L:$L,$M92,'sys inv movment rpt'!$N:$N,AI$1)</f>
        <v>0</v>
      </c>
      <c r="AJ92" s="86">
        <f>SUMIFS('sys inv movment rpt'!$M:$M,'sys inv movment rpt'!$L:$L,$M92,'sys inv movment rpt'!$N:$N,AJ$1)</f>
        <v>0</v>
      </c>
      <c r="AK92" s="86">
        <f>SUMIFS('sys inv movment rpt'!$M:$M,'sys inv movment rpt'!$L:$L,$M92,'sys inv movment rpt'!$N:$N,AK$1)</f>
        <v>0</v>
      </c>
      <c r="AL92" s="86">
        <f>SUMIFS('sys inv movment rpt'!$M:$M,'sys inv movment rpt'!$L:$L,$M92,'sys inv movment rpt'!$N:$N,AL$1)</f>
        <v>0</v>
      </c>
      <c r="AM92" s="86">
        <f>SUMIFS('sys inv movment rpt'!$M:$M,'sys inv movment rpt'!$L:$L,$M92,'sys inv movment rpt'!$N:$N,AM$1)</f>
        <v>0</v>
      </c>
      <c r="AN92" s="86">
        <f>SUMIFS('sys inv movment rpt'!$M:$M,'sys inv movment rpt'!$L:$L,$M92,'sys inv movment rpt'!$N:$N,AN$1)</f>
        <v>0</v>
      </c>
      <c r="AO92" s="86">
        <f>SUMIFS('sys inv movment rpt'!$M:$M,'sys inv movment rpt'!$L:$L,$M92,'sys inv movment rpt'!$N:$N,AO$1)</f>
        <v>0</v>
      </c>
      <c r="AP92" s="86">
        <f>SUMIFS('sys inv movment rpt'!$M:$M,'sys inv movment rpt'!$L:$L,$M92,'sys inv movment rpt'!$N:$N,AP$1)</f>
        <v>0</v>
      </c>
      <c r="AQ92" s="86">
        <f>SUMIFS('sys inv movment rpt'!$M:$M,'sys inv movment rpt'!$L:$L,$M92,'sys inv movment rpt'!$N:$N,AQ$1)</f>
        <v>0</v>
      </c>
      <c r="AR92" s="86">
        <f>SUMIFS('sys inv movment rpt'!$M:$M,'sys inv movment rpt'!$L:$L,$M92,'sys inv movment rpt'!$N:$N,AR$1)</f>
        <v>0</v>
      </c>
      <c r="AS92" s="86">
        <f>SUMIFS('sys inv movment rpt'!$M:$M,'sys inv movment rpt'!$L:$L,$M92,'sys inv movment rpt'!$N:$N,AS$1)</f>
        <v>0</v>
      </c>
      <c r="AT92" s="86">
        <f>SUMIFS('sys inv movment rpt'!$M:$M,'sys inv movment rpt'!$L:$L,$M92,'sys inv movment rpt'!$N:$N,AT$1)</f>
        <v>0</v>
      </c>
      <c r="AU92" s="86">
        <f>SUMIFS('sys inv movment rpt'!$M:$M,'sys inv movment rpt'!$L:$L,$M92,'sys inv movment rpt'!$N:$N,AU$1)</f>
        <v>0</v>
      </c>
      <c r="AV92" s="86">
        <f>SUMIFS('sys inv movment rpt'!$M:$M,'sys inv movment rpt'!$L:$L,$M92,'sys inv movment rpt'!$N:$N,AV$1)</f>
        <v>0</v>
      </c>
      <c r="AW92" s="87" t="str">
        <f>IFERROR(VLOOKUP(A92,'sys-backorder details'!E:U,17,0),"-")</f>
        <v>-</v>
      </c>
      <c r="AX92" s="87" t="str">
        <f>IF(K92&gt;1,VLOOKUP(A92,'settings-routing'!A:I,9,0),"")</f>
        <v/>
      </c>
    </row>
    <row r="93" ht="12.75" hidden="1" customHeight="1">
      <c r="A93" s="50" t="s">
        <v>414</v>
      </c>
      <c r="B93" s="50" t="s">
        <v>415</v>
      </c>
      <c r="C93" s="50">
        <f t="shared" si="2"/>
        <v>0</v>
      </c>
      <c r="D93" s="80">
        <f>SUMIF('Stocks 101-111'!$J:$J,'item dashboard'!A93,'Stocks 101-111'!K:K)</f>
        <v>0</v>
      </c>
      <c r="E93" s="80">
        <f>SUMIF('Stocks 101-111'!$J:$J,'item dashboard'!A93,'Stocks 101-111'!$L:$L)</f>
        <v>0</v>
      </c>
      <c r="F93" s="81">
        <f t="shared" si="3"/>
        <v>0</v>
      </c>
      <c r="G93" s="82">
        <f t="shared" si="4"/>
        <v>0</v>
      </c>
      <c r="H93" s="50">
        <f>SUMIFS('sys-backorder details'!$M:$M,'sys-backorder details'!$E:$E,'item dashboard'!A93,'sys-backorder details'!$V:$V,"")</f>
        <v>0</v>
      </c>
      <c r="I93" s="83">
        <f>SUMIF('settings-routing'!$I:$I,'item dashboard'!A93,'settings-routing'!$O:$O)</f>
        <v>0</v>
      </c>
      <c r="J93" s="50">
        <f>SUMIFS('sys-backorder details'!$M:$M,'sys-backorder details'!$E:$E,'item dashboard'!A93,'sys-backorder details'!$V:$V,"Call off")</f>
        <v>0</v>
      </c>
      <c r="K93" s="84">
        <f t="shared" si="5"/>
        <v>0</v>
      </c>
      <c r="L93" s="84">
        <f>SUMIF('Production Plan'!$E:$E,'item dashboard'!A93,'Production Plan'!$N:$N)</f>
        <v>0</v>
      </c>
      <c r="M93" s="85" t="str">
        <f t="shared" ref="M93:M1384" si="6">A93&amp;"-"&amp;B93</f>
        <v>B-250MS-W16NA-250 ml WHITE Sleeved Molito Natural Bottle</v>
      </c>
      <c r="N93" s="86">
        <f>SUMIFS('sys inv movment rpt'!$M:$M,'sys inv movment rpt'!$L:$L,$M93,'sys inv movment rpt'!$N:$N,N$1)</f>
        <v>0</v>
      </c>
      <c r="O93" s="86">
        <f>SUMIFS('sys inv movment rpt'!$M:$M,'sys inv movment rpt'!$L:$L,$M93,'sys inv movment rpt'!$N:$N,O$1)</f>
        <v>0</v>
      </c>
      <c r="P93" s="86">
        <f>SUMIFS('sys inv movment rpt'!$M:$M,'sys inv movment rpt'!$L:$L,$M93,'sys inv movment rpt'!$N:$N,P$1)</f>
        <v>0</v>
      </c>
      <c r="Q93" s="86">
        <f>SUMIFS('sys inv movment rpt'!$M:$M,'sys inv movment rpt'!$L:$L,$M93,'sys inv movment rpt'!$N:$N,Q$1)</f>
        <v>0</v>
      </c>
      <c r="R93" s="86">
        <f>SUMIFS('sys inv movment rpt'!$M:$M,'sys inv movment rpt'!$L:$L,$M93,'sys inv movment rpt'!$N:$N,R$1)</f>
        <v>0</v>
      </c>
      <c r="S93" s="86">
        <f>SUMIFS('sys inv movment rpt'!$M:$M,'sys inv movment rpt'!$L:$L,$M93,'sys inv movment rpt'!$N:$N,S$1)</f>
        <v>0</v>
      </c>
      <c r="T93" s="86">
        <f>SUMIFS('sys inv movment rpt'!$M:$M,'sys inv movment rpt'!$L:$L,$M93,'sys inv movment rpt'!$N:$N,T$1)</f>
        <v>0</v>
      </c>
      <c r="U93" s="86">
        <f>SUMIFS('sys inv movment rpt'!$M:$M,'sys inv movment rpt'!$L:$L,$M93,'sys inv movment rpt'!$N:$N,U$1)</f>
        <v>0</v>
      </c>
      <c r="V93" s="86">
        <f>SUMIFS('sys inv movment rpt'!$M:$M,'sys inv movment rpt'!$L:$L,$M93,'sys inv movment rpt'!$N:$N,V$1)</f>
        <v>0</v>
      </c>
      <c r="W93" s="86">
        <f>SUMIFS('sys inv movment rpt'!$M:$M,'sys inv movment rpt'!$L:$L,$M93,'sys inv movment rpt'!$N:$N,W$1)</f>
        <v>0</v>
      </c>
      <c r="X93" s="86">
        <f>SUMIFS('sys inv movment rpt'!$M:$M,'sys inv movment rpt'!$L:$L,$M93,'sys inv movment rpt'!$N:$N,X$1)</f>
        <v>0</v>
      </c>
      <c r="Y93" s="86">
        <f>SUMIFS('sys inv movment rpt'!$M:$M,'sys inv movment rpt'!$L:$L,$M93,'sys inv movment rpt'!$N:$N,Y$1)</f>
        <v>0</v>
      </c>
      <c r="Z93" s="86">
        <f>SUMIFS('sys inv movment rpt'!$M:$M,'sys inv movment rpt'!$L:$L,$M93,'sys inv movment rpt'!$N:$N,Z$1)</f>
        <v>0</v>
      </c>
      <c r="AA93" s="86">
        <f>SUMIFS('sys inv movment rpt'!$M:$M,'sys inv movment rpt'!$L:$L,$M93,'sys inv movment rpt'!$N:$N,AA$1)</f>
        <v>0</v>
      </c>
      <c r="AB93" s="86">
        <f>SUMIFS('sys inv movment rpt'!$M:$M,'sys inv movment rpt'!$L:$L,$M93,'sys inv movment rpt'!$N:$N,AB$1)</f>
        <v>0</v>
      </c>
      <c r="AC93" s="86">
        <f>SUMIFS('sys inv movment rpt'!$M:$M,'sys inv movment rpt'!$L:$L,$M93,'sys inv movment rpt'!$N:$N,AC$1)</f>
        <v>0</v>
      </c>
      <c r="AD93" s="86">
        <f>SUMIFS('sys inv movment rpt'!$M:$M,'sys inv movment rpt'!$L:$L,$M93,'sys inv movment rpt'!$N:$N,AD$1)</f>
        <v>0</v>
      </c>
      <c r="AE93" s="86">
        <f>SUMIFS('sys inv movment rpt'!$M:$M,'sys inv movment rpt'!$L:$L,$M93,'sys inv movment rpt'!$N:$N,AE$1)</f>
        <v>0</v>
      </c>
      <c r="AF93" s="86">
        <f>SUMIFS('sys inv movment rpt'!$M:$M,'sys inv movment rpt'!$L:$L,$M93,'sys inv movment rpt'!$N:$N,AF$1)</f>
        <v>0</v>
      </c>
      <c r="AG93" s="86">
        <f>SUMIFS('sys inv movment rpt'!$M:$M,'sys inv movment rpt'!$L:$L,$M93,'sys inv movment rpt'!$N:$N,AG$1)</f>
        <v>0</v>
      </c>
      <c r="AH93" s="86">
        <f>SUMIFS('sys inv movment rpt'!$M:$M,'sys inv movment rpt'!$L:$L,$M93,'sys inv movment rpt'!$N:$N,AH$1)</f>
        <v>0</v>
      </c>
      <c r="AI93" s="86">
        <f>SUMIFS('sys inv movment rpt'!$M:$M,'sys inv movment rpt'!$L:$L,$M93,'sys inv movment rpt'!$N:$N,AI$1)</f>
        <v>0</v>
      </c>
      <c r="AJ93" s="86">
        <f>SUMIFS('sys inv movment rpt'!$M:$M,'sys inv movment rpt'!$L:$L,$M93,'sys inv movment rpt'!$N:$N,AJ$1)</f>
        <v>0</v>
      </c>
      <c r="AK93" s="86">
        <f>SUMIFS('sys inv movment rpt'!$M:$M,'sys inv movment rpt'!$L:$L,$M93,'sys inv movment rpt'!$N:$N,AK$1)</f>
        <v>0</v>
      </c>
      <c r="AL93" s="86">
        <f>SUMIFS('sys inv movment rpt'!$M:$M,'sys inv movment rpt'!$L:$L,$M93,'sys inv movment rpt'!$N:$N,AL$1)</f>
        <v>0</v>
      </c>
      <c r="AM93" s="86">
        <f>SUMIFS('sys inv movment rpt'!$M:$M,'sys inv movment rpt'!$L:$L,$M93,'sys inv movment rpt'!$N:$N,AM$1)</f>
        <v>0</v>
      </c>
      <c r="AN93" s="86">
        <f>SUMIFS('sys inv movment rpt'!$M:$M,'sys inv movment rpt'!$L:$L,$M93,'sys inv movment rpt'!$N:$N,AN$1)</f>
        <v>0</v>
      </c>
      <c r="AO93" s="86">
        <f>SUMIFS('sys inv movment rpt'!$M:$M,'sys inv movment rpt'!$L:$L,$M93,'sys inv movment rpt'!$N:$N,AO$1)</f>
        <v>0</v>
      </c>
      <c r="AP93" s="86">
        <f>SUMIFS('sys inv movment rpt'!$M:$M,'sys inv movment rpt'!$L:$L,$M93,'sys inv movment rpt'!$N:$N,AP$1)</f>
        <v>0</v>
      </c>
      <c r="AQ93" s="86">
        <f>SUMIFS('sys inv movment rpt'!$M:$M,'sys inv movment rpt'!$L:$L,$M93,'sys inv movment rpt'!$N:$N,AQ$1)</f>
        <v>0</v>
      </c>
      <c r="AR93" s="86">
        <f>SUMIFS('sys inv movment rpt'!$M:$M,'sys inv movment rpt'!$L:$L,$M93,'sys inv movment rpt'!$N:$N,AR$1)</f>
        <v>0</v>
      </c>
      <c r="AS93" s="86">
        <f>SUMIFS('sys inv movment rpt'!$M:$M,'sys inv movment rpt'!$L:$L,$M93,'sys inv movment rpt'!$N:$N,AS$1)</f>
        <v>0</v>
      </c>
      <c r="AT93" s="86">
        <f>SUMIFS('sys inv movment rpt'!$M:$M,'sys inv movment rpt'!$L:$L,$M93,'sys inv movment rpt'!$N:$N,AT$1)</f>
        <v>0</v>
      </c>
      <c r="AU93" s="86">
        <f>SUMIFS('sys inv movment rpt'!$M:$M,'sys inv movment rpt'!$L:$L,$M93,'sys inv movment rpt'!$N:$N,AU$1)</f>
        <v>0</v>
      </c>
      <c r="AV93" s="86">
        <f>SUMIFS('sys inv movment rpt'!$M:$M,'sys inv movment rpt'!$L:$L,$M93,'sys inv movment rpt'!$N:$N,AV$1)</f>
        <v>0</v>
      </c>
      <c r="AW93" s="87" t="str">
        <f>IFERROR(VLOOKUP(A93,'sys-backorder details'!E:U,17,0),"-")</f>
        <v>-</v>
      </c>
      <c r="AX93" s="87" t="str">
        <f>IF(K93&gt;1,VLOOKUP(A93,'settings-routing'!A:I,9,0),"")</f>
        <v/>
      </c>
    </row>
    <row r="94" ht="12.75" hidden="1" customHeight="1">
      <c r="A94" s="28" t="s">
        <v>416</v>
      </c>
      <c r="B94" s="28" t="s">
        <v>417</v>
      </c>
      <c r="C94" s="50">
        <f t="shared" si="2"/>
        <v>0</v>
      </c>
      <c r="D94" s="80">
        <f>SUMIF('Stocks 101-111'!$J:$J,'item dashboard'!A94,'Stocks 101-111'!K:K)</f>
        <v>0</v>
      </c>
      <c r="E94" s="80">
        <f>SUMIF('Stocks 101-111'!$J:$J,'item dashboard'!A94,'Stocks 101-111'!$L:$L)</f>
        <v>0</v>
      </c>
      <c r="F94" s="81">
        <f t="shared" si="3"/>
        <v>0</v>
      </c>
      <c r="G94" s="82">
        <f t="shared" si="4"/>
        <v>0</v>
      </c>
      <c r="H94" s="50">
        <f>SUMIFS('sys-backorder details'!$M:$M,'sys-backorder details'!$E:$E,'item dashboard'!A94,'sys-backorder details'!$V:$V,"")</f>
        <v>0</v>
      </c>
      <c r="I94" s="83">
        <f>SUMIF('settings-routing'!$I:$I,'item dashboard'!A94,'settings-routing'!$O:$O)</f>
        <v>0</v>
      </c>
      <c r="J94" s="50">
        <f>SUMIFS('sys-backorder details'!$M:$M,'sys-backorder details'!$E:$E,'item dashboard'!A94,'sys-backorder details'!$V:$V,"Call off")</f>
        <v>0</v>
      </c>
      <c r="K94" s="84">
        <f t="shared" si="5"/>
        <v>0</v>
      </c>
      <c r="L94" s="84">
        <f>SUMIF('Production Plan'!$E:$E,'item dashboard'!A94,'Production Plan'!$N:$N)</f>
        <v>0</v>
      </c>
      <c r="M94" s="85" t="str">
        <f t="shared" si="6"/>
        <v>B-250MS-W16PE-250 ml White Sleeved Molito Peach Bottle</v>
      </c>
      <c r="N94" s="86">
        <f>SUMIFS('sys inv movment rpt'!$M:$M,'sys inv movment rpt'!$L:$L,$M94,'sys inv movment rpt'!$N:$N,N$1)</f>
        <v>0</v>
      </c>
      <c r="O94" s="86">
        <f>SUMIFS('sys inv movment rpt'!$M:$M,'sys inv movment rpt'!$L:$L,$M94,'sys inv movment rpt'!$N:$N,O$1)</f>
        <v>0</v>
      </c>
      <c r="P94" s="86">
        <f>SUMIFS('sys inv movment rpt'!$M:$M,'sys inv movment rpt'!$L:$L,$M94,'sys inv movment rpt'!$N:$N,P$1)</f>
        <v>0</v>
      </c>
      <c r="Q94" s="86">
        <f>SUMIFS('sys inv movment rpt'!$M:$M,'sys inv movment rpt'!$L:$L,$M94,'sys inv movment rpt'!$N:$N,Q$1)</f>
        <v>0</v>
      </c>
      <c r="R94" s="86">
        <f>SUMIFS('sys inv movment rpt'!$M:$M,'sys inv movment rpt'!$L:$L,$M94,'sys inv movment rpt'!$N:$N,R$1)</f>
        <v>0</v>
      </c>
      <c r="S94" s="86">
        <f>SUMIFS('sys inv movment rpt'!$M:$M,'sys inv movment rpt'!$L:$L,$M94,'sys inv movment rpt'!$N:$N,S$1)</f>
        <v>0</v>
      </c>
      <c r="T94" s="86">
        <f>SUMIFS('sys inv movment rpt'!$M:$M,'sys inv movment rpt'!$L:$L,$M94,'sys inv movment rpt'!$N:$N,T$1)</f>
        <v>0</v>
      </c>
      <c r="U94" s="86">
        <f>SUMIFS('sys inv movment rpt'!$M:$M,'sys inv movment rpt'!$L:$L,$M94,'sys inv movment rpt'!$N:$N,U$1)</f>
        <v>0</v>
      </c>
      <c r="V94" s="86">
        <f>SUMIFS('sys inv movment rpt'!$M:$M,'sys inv movment rpt'!$L:$L,$M94,'sys inv movment rpt'!$N:$N,V$1)</f>
        <v>0</v>
      </c>
      <c r="W94" s="86">
        <f>SUMIFS('sys inv movment rpt'!$M:$M,'sys inv movment rpt'!$L:$L,$M94,'sys inv movment rpt'!$N:$N,W$1)</f>
        <v>0</v>
      </c>
      <c r="X94" s="86">
        <f>SUMIFS('sys inv movment rpt'!$M:$M,'sys inv movment rpt'!$L:$L,$M94,'sys inv movment rpt'!$N:$N,X$1)</f>
        <v>0</v>
      </c>
      <c r="Y94" s="86">
        <f>SUMIFS('sys inv movment rpt'!$M:$M,'sys inv movment rpt'!$L:$L,$M94,'sys inv movment rpt'!$N:$N,Y$1)</f>
        <v>0</v>
      </c>
      <c r="Z94" s="86">
        <f>SUMIFS('sys inv movment rpt'!$M:$M,'sys inv movment rpt'!$L:$L,$M94,'sys inv movment rpt'!$N:$N,Z$1)</f>
        <v>0</v>
      </c>
      <c r="AA94" s="86">
        <f>SUMIFS('sys inv movment rpt'!$M:$M,'sys inv movment rpt'!$L:$L,$M94,'sys inv movment rpt'!$N:$N,AA$1)</f>
        <v>0</v>
      </c>
      <c r="AB94" s="86">
        <f>SUMIFS('sys inv movment rpt'!$M:$M,'sys inv movment rpt'!$L:$L,$M94,'sys inv movment rpt'!$N:$N,AB$1)</f>
        <v>0</v>
      </c>
      <c r="AC94" s="86">
        <f>SUMIFS('sys inv movment rpt'!$M:$M,'sys inv movment rpt'!$L:$L,$M94,'sys inv movment rpt'!$N:$N,AC$1)</f>
        <v>0</v>
      </c>
      <c r="AD94" s="86">
        <f>SUMIFS('sys inv movment rpt'!$M:$M,'sys inv movment rpt'!$L:$L,$M94,'sys inv movment rpt'!$N:$N,AD$1)</f>
        <v>0</v>
      </c>
      <c r="AE94" s="86">
        <f>SUMIFS('sys inv movment rpt'!$M:$M,'sys inv movment rpt'!$L:$L,$M94,'sys inv movment rpt'!$N:$N,AE$1)</f>
        <v>0</v>
      </c>
      <c r="AF94" s="86">
        <f>SUMIFS('sys inv movment rpt'!$M:$M,'sys inv movment rpt'!$L:$L,$M94,'sys inv movment rpt'!$N:$N,AF$1)</f>
        <v>0</v>
      </c>
      <c r="AG94" s="86">
        <f>SUMIFS('sys inv movment rpt'!$M:$M,'sys inv movment rpt'!$L:$L,$M94,'sys inv movment rpt'!$N:$N,AG$1)</f>
        <v>0</v>
      </c>
      <c r="AH94" s="86">
        <f>SUMIFS('sys inv movment rpt'!$M:$M,'sys inv movment rpt'!$L:$L,$M94,'sys inv movment rpt'!$N:$N,AH$1)</f>
        <v>0</v>
      </c>
      <c r="AI94" s="86">
        <f>SUMIFS('sys inv movment rpt'!$M:$M,'sys inv movment rpt'!$L:$L,$M94,'sys inv movment rpt'!$N:$N,AI$1)</f>
        <v>0</v>
      </c>
      <c r="AJ94" s="86">
        <f>SUMIFS('sys inv movment rpt'!$M:$M,'sys inv movment rpt'!$L:$L,$M94,'sys inv movment rpt'!$N:$N,AJ$1)</f>
        <v>0</v>
      </c>
      <c r="AK94" s="86">
        <f>SUMIFS('sys inv movment rpt'!$M:$M,'sys inv movment rpt'!$L:$L,$M94,'sys inv movment rpt'!$N:$N,AK$1)</f>
        <v>0</v>
      </c>
      <c r="AL94" s="86">
        <f>SUMIFS('sys inv movment rpt'!$M:$M,'sys inv movment rpt'!$L:$L,$M94,'sys inv movment rpt'!$N:$N,AL$1)</f>
        <v>0</v>
      </c>
      <c r="AM94" s="86">
        <f>SUMIFS('sys inv movment rpt'!$M:$M,'sys inv movment rpt'!$L:$L,$M94,'sys inv movment rpt'!$N:$N,AM$1)</f>
        <v>0</v>
      </c>
      <c r="AN94" s="86">
        <f>SUMIFS('sys inv movment rpt'!$M:$M,'sys inv movment rpt'!$L:$L,$M94,'sys inv movment rpt'!$N:$N,AN$1)</f>
        <v>0</v>
      </c>
      <c r="AO94" s="86">
        <f>SUMIFS('sys inv movment rpt'!$M:$M,'sys inv movment rpt'!$L:$L,$M94,'sys inv movment rpt'!$N:$N,AO$1)</f>
        <v>0</v>
      </c>
      <c r="AP94" s="86">
        <f>SUMIFS('sys inv movment rpt'!$M:$M,'sys inv movment rpt'!$L:$L,$M94,'sys inv movment rpt'!$N:$N,AP$1)</f>
        <v>0</v>
      </c>
      <c r="AQ94" s="86">
        <f>SUMIFS('sys inv movment rpt'!$M:$M,'sys inv movment rpt'!$L:$L,$M94,'sys inv movment rpt'!$N:$N,AQ$1)</f>
        <v>0</v>
      </c>
      <c r="AR94" s="86">
        <f>SUMIFS('sys inv movment rpt'!$M:$M,'sys inv movment rpt'!$L:$L,$M94,'sys inv movment rpt'!$N:$N,AR$1)</f>
        <v>0</v>
      </c>
      <c r="AS94" s="86">
        <f>SUMIFS('sys inv movment rpt'!$M:$M,'sys inv movment rpt'!$L:$L,$M94,'sys inv movment rpt'!$N:$N,AS$1)</f>
        <v>0</v>
      </c>
      <c r="AT94" s="86">
        <f>SUMIFS('sys inv movment rpt'!$M:$M,'sys inv movment rpt'!$L:$L,$M94,'sys inv movment rpt'!$N:$N,AT$1)</f>
        <v>0</v>
      </c>
      <c r="AU94" s="86">
        <f>SUMIFS('sys inv movment rpt'!$M:$M,'sys inv movment rpt'!$L:$L,$M94,'sys inv movment rpt'!$N:$N,AU$1)</f>
        <v>0</v>
      </c>
      <c r="AV94" s="86">
        <f>SUMIFS('sys inv movment rpt'!$M:$M,'sys inv movment rpt'!$L:$L,$M94,'sys inv movment rpt'!$N:$N,AV$1)</f>
        <v>0</v>
      </c>
      <c r="AW94" s="87" t="str">
        <f>IFERROR(VLOOKUP(A94,'sys-backorder details'!E:U,17,0),"-")</f>
        <v>-</v>
      </c>
      <c r="AX94" s="87" t="str">
        <f>IF(K94&gt;1,VLOOKUP(A94,'settings-routing'!A:I,9,0),"")</f>
        <v/>
      </c>
    </row>
    <row r="95" ht="12.75" hidden="1" customHeight="1">
      <c r="A95" s="28" t="s">
        <v>418</v>
      </c>
      <c r="B95" s="28" t="s">
        <v>419</v>
      </c>
      <c r="C95" s="50">
        <f t="shared" si="2"/>
        <v>0</v>
      </c>
      <c r="D95" s="80">
        <f>SUMIF('Stocks 101-111'!$J:$J,'item dashboard'!A95,'Stocks 101-111'!K:K)</f>
        <v>0</v>
      </c>
      <c r="E95" s="80">
        <f>SUMIF('Stocks 101-111'!$J:$J,'item dashboard'!A95,'Stocks 101-111'!$L:$L)</f>
        <v>0</v>
      </c>
      <c r="F95" s="81">
        <f t="shared" si="3"/>
        <v>0</v>
      </c>
      <c r="G95" s="82">
        <f t="shared" si="4"/>
        <v>0</v>
      </c>
      <c r="H95" s="50">
        <f>SUMIFS('sys-backorder details'!$M:$M,'sys-backorder details'!$E:$E,'item dashboard'!A95,'sys-backorder details'!$V:$V,"")</f>
        <v>0</v>
      </c>
      <c r="I95" s="83">
        <f>SUMIF('settings-routing'!$I:$I,'item dashboard'!A95,'settings-routing'!$O:$O)</f>
        <v>0</v>
      </c>
      <c r="J95" s="50">
        <f>SUMIFS('sys-backorder details'!$M:$M,'sys-backorder details'!$E:$E,'item dashboard'!A95,'sys-backorder details'!$V:$V,"Call off")</f>
        <v>0</v>
      </c>
      <c r="K95" s="84">
        <f t="shared" si="5"/>
        <v>0</v>
      </c>
      <c r="L95" s="84">
        <f>SUMIF('Production Plan'!$E:$E,'item dashboard'!A95,'Production Plan'!$N:$N)</f>
        <v>0</v>
      </c>
      <c r="M95" s="85" t="str">
        <f t="shared" si="6"/>
        <v>B-250MS-W16SB-250 ml White Sleeved Strawberry Molito Bottle</v>
      </c>
      <c r="N95" s="86">
        <f>SUMIFS('sys inv movment rpt'!$M:$M,'sys inv movment rpt'!$L:$L,$M95,'sys inv movment rpt'!$N:$N,N$1)</f>
        <v>0</v>
      </c>
      <c r="O95" s="86">
        <f>SUMIFS('sys inv movment rpt'!$M:$M,'sys inv movment rpt'!$L:$L,$M95,'sys inv movment rpt'!$N:$N,O$1)</f>
        <v>0</v>
      </c>
      <c r="P95" s="86">
        <f>SUMIFS('sys inv movment rpt'!$M:$M,'sys inv movment rpt'!$L:$L,$M95,'sys inv movment rpt'!$N:$N,P$1)</f>
        <v>0</v>
      </c>
      <c r="Q95" s="86">
        <f>SUMIFS('sys inv movment rpt'!$M:$M,'sys inv movment rpt'!$L:$L,$M95,'sys inv movment rpt'!$N:$N,Q$1)</f>
        <v>0</v>
      </c>
      <c r="R95" s="86">
        <f>SUMIFS('sys inv movment rpt'!$M:$M,'sys inv movment rpt'!$L:$L,$M95,'sys inv movment rpt'!$N:$N,R$1)</f>
        <v>0</v>
      </c>
      <c r="S95" s="86">
        <f>SUMIFS('sys inv movment rpt'!$M:$M,'sys inv movment rpt'!$L:$L,$M95,'sys inv movment rpt'!$N:$N,S$1)</f>
        <v>0</v>
      </c>
      <c r="T95" s="86">
        <f>SUMIFS('sys inv movment rpt'!$M:$M,'sys inv movment rpt'!$L:$L,$M95,'sys inv movment rpt'!$N:$N,T$1)</f>
        <v>0</v>
      </c>
      <c r="U95" s="86">
        <f>SUMIFS('sys inv movment rpt'!$M:$M,'sys inv movment rpt'!$L:$L,$M95,'sys inv movment rpt'!$N:$N,U$1)</f>
        <v>0</v>
      </c>
      <c r="V95" s="86">
        <f>SUMIFS('sys inv movment rpt'!$M:$M,'sys inv movment rpt'!$L:$L,$M95,'sys inv movment rpt'!$N:$N,V$1)</f>
        <v>0</v>
      </c>
      <c r="W95" s="86">
        <f>SUMIFS('sys inv movment rpt'!$M:$M,'sys inv movment rpt'!$L:$L,$M95,'sys inv movment rpt'!$N:$N,W$1)</f>
        <v>0</v>
      </c>
      <c r="X95" s="86">
        <f>SUMIFS('sys inv movment rpt'!$M:$M,'sys inv movment rpt'!$L:$L,$M95,'sys inv movment rpt'!$N:$N,X$1)</f>
        <v>0</v>
      </c>
      <c r="Y95" s="86">
        <f>SUMIFS('sys inv movment rpt'!$M:$M,'sys inv movment rpt'!$L:$L,$M95,'sys inv movment rpt'!$N:$N,Y$1)</f>
        <v>0</v>
      </c>
      <c r="Z95" s="86">
        <f>SUMIFS('sys inv movment rpt'!$M:$M,'sys inv movment rpt'!$L:$L,$M95,'sys inv movment rpt'!$N:$N,Z$1)</f>
        <v>0</v>
      </c>
      <c r="AA95" s="86">
        <f>SUMIFS('sys inv movment rpt'!$M:$M,'sys inv movment rpt'!$L:$L,$M95,'sys inv movment rpt'!$N:$N,AA$1)</f>
        <v>0</v>
      </c>
      <c r="AB95" s="86">
        <f>SUMIFS('sys inv movment rpt'!$M:$M,'sys inv movment rpt'!$L:$L,$M95,'sys inv movment rpt'!$N:$N,AB$1)</f>
        <v>0</v>
      </c>
      <c r="AC95" s="86">
        <f>SUMIFS('sys inv movment rpt'!$M:$M,'sys inv movment rpt'!$L:$L,$M95,'sys inv movment rpt'!$N:$N,AC$1)</f>
        <v>0</v>
      </c>
      <c r="AD95" s="86">
        <f>SUMIFS('sys inv movment rpt'!$M:$M,'sys inv movment rpt'!$L:$L,$M95,'sys inv movment rpt'!$N:$N,AD$1)</f>
        <v>0</v>
      </c>
      <c r="AE95" s="86">
        <f>SUMIFS('sys inv movment rpt'!$M:$M,'sys inv movment rpt'!$L:$L,$M95,'sys inv movment rpt'!$N:$N,AE$1)</f>
        <v>0</v>
      </c>
      <c r="AF95" s="86">
        <f>SUMIFS('sys inv movment rpt'!$M:$M,'sys inv movment rpt'!$L:$L,$M95,'sys inv movment rpt'!$N:$N,AF$1)</f>
        <v>0</v>
      </c>
      <c r="AG95" s="86">
        <f>SUMIFS('sys inv movment rpt'!$M:$M,'sys inv movment rpt'!$L:$L,$M95,'sys inv movment rpt'!$N:$N,AG$1)</f>
        <v>0</v>
      </c>
      <c r="AH95" s="86">
        <f>SUMIFS('sys inv movment rpt'!$M:$M,'sys inv movment rpt'!$L:$L,$M95,'sys inv movment rpt'!$N:$N,AH$1)</f>
        <v>0</v>
      </c>
      <c r="AI95" s="86">
        <f>SUMIFS('sys inv movment rpt'!$M:$M,'sys inv movment rpt'!$L:$L,$M95,'sys inv movment rpt'!$N:$N,AI$1)</f>
        <v>0</v>
      </c>
      <c r="AJ95" s="86">
        <f>SUMIFS('sys inv movment rpt'!$M:$M,'sys inv movment rpt'!$L:$L,$M95,'sys inv movment rpt'!$N:$N,AJ$1)</f>
        <v>0</v>
      </c>
      <c r="AK95" s="86">
        <f>SUMIFS('sys inv movment rpt'!$M:$M,'sys inv movment rpt'!$L:$L,$M95,'sys inv movment rpt'!$N:$N,AK$1)</f>
        <v>0</v>
      </c>
      <c r="AL95" s="86">
        <f>SUMIFS('sys inv movment rpt'!$M:$M,'sys inv movment rpt'!$L:$L,$M95,'sys inv movment rpt'!$N:$N,AL$1)</f>
        <v>0</v>
      </c>
      <c r="AM95" s="86">
        <f>SUMIFS('sys inv movment rpt'!$M:$M,'sys inv movment rpt'!$L:$L,$M95,'sys inv movment rpt'!$N:$N,AM$1)</f>
        <v>0</v>
      </c>
      <c r="AN95" s="86">
        <f>SUMIFS('sys inv movment rpt'!$M:$M,'sys inv movment rpt'!$L:$L,$M95,'sys inv movment rpt'!$N:$N,AN$1)</f>
        <v>0</v>
      </c>
      <c r="AO95" s="86">
        <f>SUMIFS('sys inv movment rpt'!$M:$M,'sys inv movment rpt'!$L:$L,$M95,'sys inv movment rpt'!$N:$N,AO$1)</f>
        <v>0</v>
      </c>
      <c r="AP95" s="86">
        <f>SUMIFS('sys inv movment rpt'!$M:$M,'sys inv movment rpt'!$L:$L,$M95,'sys inv movment rpt'!$N:$N,AP$1)</f>
        <v>0</v>
      </c>
      <c r="AQ95" s="86">
        <f>SUMIFS('sys inv movment rpt'!$M:$M,'sys inv movment rpt'!$L:$L,$M95,'sys inv movment rpt'!$N:$N,AQ$1)</f>
        <v>0</v>
      </c>
      <c r="AR95" s="86">
        <f>SUMIFS('sys inv movment rpt'!$M:$M,'sys inv movment rpt'!$L:$L,$M95,'sys inv movment rpt'!$N:$N,AR$1)</f>
        <v>0</v>
      </c>
      <c r="AS95" s="86">
        <f>SUMIFS('sys inv movment rpt'!$M:$M,'sys inv movment rpt'!$L:$L,$M95,'sys inv movment rpt'!$N:$N,AS$1)</f>
        <v>0</v>
      </c>
      <c r="AT95" s="86">
        <f>SUMIFS('sys inv movment rpt'!$M:$M,'sys inv movment rpt'!$L:$L,$M95,'sys inv movment rpt'!$N:$N,AT$1)</f>
        <v>0</v>
      </c>
      <c r="AU95" s="86">
        <f>SUMIFS('sys inv movment rpt'!$M:$M,'sys inv movment rpt'!$L:$L,$M95,'sys inv movment rpt'!$N:$N,AU$1)</f>
        <v>0</v>
      </c>
      <c r="AV95" s="86">
        <f>SUMIFS('sys inv movment rpt'!$M:$M,'sys inv movment rpt'!$L:$L,$M95,'sys inv movment rpt'!$N:$N,AV$1)</f>
        <v>0</v>
      </c>
      <c r="AW95" s="87" t="str">
        <f>IFERROR(VLOOKUP(A95,'sys-backorder details'!E:U,17,0),"-")</f>
        <v>-</v>
      </c>
      <c r="AX95" s="87" t="str">
        <f>IF(K95&gt;1,VLOOKUP(A95,'settings-routing'!A:I,9,0),"")</f>
        <v/>
      </c>
    </row>
    <row r="96" ht="12.75" hidden="1" customHeight="1">
      <c r="A96" s="50" t="s">
        <v>420</v>
      </c>
      <c r="B96" s="50" t="s">
        <v>421</v>
      </c>
      <c r="C96" s="50">
        <f t="shared" si="2"/>
        <v>0</v>
      </c>
      <c r="D96" s="80">
        <f>SUMIF('Stocks 101-111'!$J:$J,'item dashboard'!A96,'Stocks 101-111'!K:K)</f>
        <v>0</v>
      </c>
      <c r="E96" s="80">
        <f>SUMIF('Stocks 101-111'!$J:$J,'item dashboard'!A96,'Stocks 101-111'!$L:$L)</f>
        <v>0</v>
      </c>
      <c r="F96" s="81">
        <f t="shared" si="3"/>
        <v>0</v>
      </c>
      <c r="G96" s="82">
        <f t="shared" si="4"/>
        <v>0</v>
      </c>
      <c r="H96" s="50">
        <f>SUMIFS('sys-backorder details'!$M:$M,'sys-backorder details'!$E:$E,'item dashboard'!A96,'sys-backorder details'!$V:$V,"")</f>
        <v>0</v>
      </c>
      <c r="I96" s="83">
        <f>SUMIF('settings-routing'!$I:$I,'item dashboard'!A96,'settings-routing'!$O:$O)</f>
        <v>0</v>
      </c>
      <c r="J96" s="50">
        <f>SUMIFS('sys-backorder details'!$M:$M,'sys-backorder details'!$E:$E,'item dashboard'!A96,'sys-backorder details'!$V:$V,"Call off")</f>
        <v>0</v>
      </c>
      <c r="K96" s="84">
        <f t="shared" si="5"/>
        <v>0</v>
      </c>
      <c r="L96" s="84">
        <f>SUMIF('Production Plan'!$E:$E,'item dashboard'!A96,'Production Plan'!$N:$N)</f>
        <v>0</v>
      </c>
      <c r="M96" s="85" t="str">
        <f t="shared" si="6"/>
        <v>B-250MS-W16VA-250 ml White Sleeved Vanila Molito Bottle</v>
      </c>
      <c r="N96" s="86">
        <f>SUMIFS('sys inv movment rpt'!$M:$M,'sys inv movment rpt'!$L:$L,$M96,'sys inv movment rpt'!$N:$N,N$1)</f>
        <v>0</v>
      </c>
      <c r="O96" s="86">
        <f>SUMIFS('sys inv movment rpt'!$M:$M,'sys inv movment rpt'!$L:$L,$M96,'sys inv movment rpt'!$N:$N,O$1)</f>
        <v>0</v>
      </c>
      <c r="P96" s="86">
        <f>SUMIFS('sys inv movment rpt'!$M:$M,'sys inv movment rpt'!$L:$L,$M96,'sys inv movment rpt'!$N:$N,P$1)</f>
        <v>0</v>
      </c>
      <c r="Q96" s="86">
        <f>SUMIFS('sys inv movment rpt'!$M:$M,'sys inv movment rpt'!$L:$L,$M96,'sys inv movment rpt'!$N:$N,Q$1)</f>
        <v>0</v>
      </c>
      <c r="R96" s="86">
        <f>SUMIFS('sys inv movment rpt'!$M:$M,'sys inv movment rpt'!$L:$L,$M96,'sys inv movment rpt'!$N:$N,R$1)</f>
        <v>0</v>
      </c>
      <c r="S96" s="86">
        <f>SUMIFS('sys inv movment rpt'!$M:$M,'sys inv movment rpt'!$L:$L,$M96,'sys inv movment rpt'!$N:$N,S$1)</f>
        <v>0</v>
      </c>
      <c r="T96" s="86">
        <f>SUMIFS('sys inv movment rpt'!$M:$M,'sys inv movment rpt'!$L:$L,$M96,'sys inv movment rpt'!$N:$N,T$1)</f>
        <v>0</v>
      </c>
      <c r="U96" s="86">
        <f>SUMIFS('sys inv movment rpt'!$M:$M,'sys inv movment rpt'!$L:$L,$M96,'sys inv movment rpt'!$N:$N,U$1)</f>
        <v>0</v>
      </c>
      <c r="V96" s="86">
        <f>SUMIFS('sys inv movment rpt'!$M:$M,'sys inv movment rpt'!$L:$L,$M96,'sys inv movment rpt'!$N:$N,V$1)</f>
        <v>0</v>
      </c>
      <c r="W96" s="86">
        <f>SUMIFS('sys inv movment rpt'!$M:$M,'sys inv movment rpt'!$L:$L,$M96,'sys inv movment rpt'!$N:$N,W$1)</f>
        <v>0</v>
      </c>
      <c r="X96" s="86">
        <f>SUMIFS('sys inv movment rpt'!$M:$M,'sys inv movment rpt'!$L:$L,$M96,'sys inv movment rpt'!$N:$N,X$1)</f>
        <v>0</v>
      </c>
      <c r="Y96" s="86">
        <f>SUMIFS('sys inv movment rpt'!$M:$M,'sys inv movment rpt'!$L:$L,$M96,'sys inv movment rpt'!$N:$N,Y$1)</f>
        <v>0</v>
      </c>
      <c r="Z96" s="86">
        <f>SUMIFS('sys inv movment rpt'!$M:$M,'sys inv movment rpt'!$L:$L,$M96,'sys inv movment rpt'!$N:$N,Z$1)</f>
        <v>0</v>
      </c>
      <c r="AA96" s="86">
        <f>SUMIFS('sys inv movment rpt'!$M:$M,'sys inv movment rpt'!$L:$L,$M96,'sys inv movment rpt'!$N:$N,AA$1)</f>
        <v>0</v>
      </c>
      <c r="AB96" s="86">
        <f>SUMIFS('sys inv movment rpt'!$M:$M,'sys inv movment rpt'!$L:$L,$M96,'sys inv movment rpt'!$N:$N,AB$1)</f>
        <v>0</v>
      </c>
      <c r="AC96" s="86">
        <f>SUMIFS('sys inv movment rpt'!$M:$M,'sys inv movment rpt'!$L:$L,$M96,'sys inv movment rpt'!$N:$N,AC$1)</f>
        <v>0</v>
      </c>
      <c r="AD96" s="86">
        <f>SUMIFS('sys inv movment rpt'!$M:$M,'sys inv movment rpt'!$L:$L,$M96,'sys inv movment rpt'!$N:$N,AD$1)</f>
        <v>0</v>
      </c>
      <c r="AE96" s="86">
        <f>SUMIFS('sys inv movment rpt'!$M:$M,'sys inv movment rpt'!$L:$L,$M96,'sys inv movment rpt'!$N:$N,AE$1)</f>
        <v>0</v>
      </c>
      <c r="AF96" s="86">
        <f>SUMIFS('sys inv movment rpt'!$M:$M,'sys inv movment rpt'!$L:$L,$M96,'sys inv movment rpt'!$N:$N,AF$1)</f>
        <v>0</v>
      </c>
      <c r="AG96" s="86">
        <f>SUMIFS('sys inv movment rpt'!$M:$M,'sys inv movment rpt'!$L:$L,$M96,'sys inv movment rpt'!$N:$N,AG$1)</f>
        <v>0</v>
      </c>
      <c r="AH96" s="86">
        <f>SUMIFS('sys inv movment rpt'!$M:$M,'sys inv movment rpt'!$L:$L,$M96,'sys inv movment rpt'!$N:$N,AH$1)</f>
        <v>0</v>
      </c>
      <c r="AI96" s="86">
        <f>SUMIFS('sys inv movment rpt'!$M:$M,'sys inv movment rpt'!$L:$L,$M96,'sys inv movment rpt'!$N:$N,AI$1)</f>
        <v>0</v>
      </c>
      <c r="AJ96" s="86">
        <f>SUMIFS('sys inv movment rpt'!$M:$M,'sys inv movment rpt'!$L:$L,$M96,'sys inv movment rpt'!$N:$N,AJ$1)</f>
        <v>0</v>
      </c>
      <c r="AK96" s="86">
        <f>SUMIFS('sys inv movment rpt'!$M:$M,'sys inv movment rpt'!$L:$L,$M96,'sys inv movment rpt'!$N:$N,AK$1)</f>
        <v>0</v>
      </c>
      <c r="AL96" s="86">
        <f>SUMIFS('sys inv movment rpt'!$M:$M,'sys inv movment rpt'!$L:$L,$M96,'sys inv movment rpt'!$N:$N,AL$1)</f>
        <v>0</v>
      </c>
      <c r="AM96" s="86">
        <f>SUMIFS('sys inv movment rpt'!$M:$M,'sys inv movment rpt'!$L:$L,$M96,'sys inv movment rpt'!$N:$N,AM$1)</f>
        <v>0</v>
      </c>
      <c r="AN96" s="86">
        <f>SUMIFS('sys inv movment rpt'!$M:$M,'sys inv movment rpt'!$L:$L,$M96,'sys inv movment rpt'!$N:$N,AN$1)</f>
        <v>0</v>
      </c>
      <c r="AO96" s="86">
        <f>SUMIFS('sys inv movment rpt'!$M:$M,'sys inv movment rpt'!$L:$L,$M96,'sys inv movment rpt'!$N:$N,AO$1)</f>
        <v>0</v>
      </c>
      <c r="AP96" s="86">
        <f>SUMIFS('sys inv movment rpt'!$M:$M,'sys inv movment rpt'!$L:$L,$M96,'sys inv movment rpt'!$N:$N,AP$1)</f>
        <v>0</v>
      </c>
      <c r="AQ96" s="86">
        <f>SUMIFS('sys inv movment rpt'!$M:$M,'sys inv movment rpt'!$L:$L,$M96,'sys inv movment rpt'!$N:$N,AQ$1)</f>
        <v>0</v>
      </c>
      <c r="AR96" s="86">
        <f>SUMIFS('sys inv movment rpt'!$M:$M,'sys inv movment rpt'!$L:$L,$M96,'sys inv movment rpt'!$N:$N,AR$1)</f>
        <v>0</v>
      </c>
      <c r="AS96" s="86">
        <f>SUMIFS('sys inv movment rpt'!$M:$M,'sys inv movment rpt'!$L:$L,$M96,'sys inv movment rpt'!$N:$N,AS$1)</f>
        <v>0</v>
      </c>
      <c r="AT96" s="86">
        <f>SUMIFS('sys inv movment rpt'!$M:$M,'sys inv movment rpt'!$L:$L,$M96,'sys inv movment rpt'!$N:$N,AT$1)</f>
        <v>0</v>
      </c>
      <c r="AU96" s="86">
        <f>SUMIFS('sys inv movment rpt'!$M:$M,'sys inv movment rpt'!$L:$L,$M96,'sys inv movment rpt'!$N:$N,AU$1)</f>
        <v>0</v>
      </c>
      <c r="AV96" s="86">
        <f>SUMIFS('sys inv movment rpt'!$M:$M,'sys inv movment rpt'!$L:$L,$M96,'sys inv movment rpt'!$N:$N,AV$1)</f>
        <v>0</v>
      </c>
      <c r="AW96" s="87" t="str">
        <f>IFERROR(VLOOKUP(A96,'sys-backorder details'!E:U,17,0),"-")</f>
        <v>-</v>
      </c>
      <c r="AX96" s="87" t="str">
        <f>IF(K96&gt;1,VLOOKUP(A96,'settings-routing'!A:I,9,0),"")</f>
        <v/>
      </c>
    </row>
    <row r="97" ht="12.75" hidden="1" customHeight="1">
      <c r="A97" s="28" t="s">
        <v>422</v>
      </c>
      <c r="B97" s="28" t="s">
        <v>423</v>
      </c>
      <c r="C97" s="50">
        <f t="shared" si="2"/>
        <v>300</v>
      </c>
      <c r="D97" s="80">
        <f>SUMIF('Stocks 101-111'!$J:$J,'item dashboard'!A97,'Stocks 101-111'!K:K)</f>
        <v>300</v>
      </c>
      <c r="E97" s="80">
        <f>SUMIF('Stocks 101-111'!$J:$J,'item dashboard'!A97,'Stocks 101-111'!$L:$L)</f>
        <v>0</v>
      </c>
      <c r="F97" s="81">
        <f t="shared" si="3"/>
        <v>0</v>
      </c>
      <c r="G97" s="82">
        <f t="shared" si="4"/>
        <v>0.1428571429</v>
      </c>
      <c r="H97" s="50">
        <f>SUMIFS('sys-backorder details'!$M:$M,'sys-backorder details'!$E:$E,'item dashboard'!A97,'sys-backorder details'!$V:$V,"")</f>
        <v>0</v>
      </c>
      <c r="I97" s="83">
        <f>SUMIF('settings-routing'!$I:$I,'item dashboard'!A97,'settings-routing'!$O:$O)</f>
        <v>0</v>
      </c>
      <c r="J97" s="50">
        <f>SUMIFS('sys-backorder details'!$M:$M,'sys-backorder details'!$E:$E,'item dashboard'!A97,'sys-backorder details'!$V:$V,"Call off")</f>
        <v>5100</v>
      </c>
      <c r="K97" s="84">
        <f t="shared" si="5"/>
        <v>-300</v>
      </c>
      <c r="L97" s="84">
        <f>SUMIF('Production Plan'!$E:$E,'item dashboard'!A97,'Production Plan'!$N:$N)</f>
        <v>-300</v>
      </c>
      <c r="M97" s="85" t="str">
        <f t="shared" si="6"/>
        <v>B-250SRV-PW21-250 ml Servechem Pearly White Lotion Bottle</v>
      </c>
      <c r="N97" s="86">
        <f>SUMIFS('sys inv movment rpt'!$M:$M,'sys inv movment rpt'!$L:$L,$M97,'sys inv movment rpt'!$N:$N,N$1)</f>
        <v>5300</v>
      </c>
      <c r="O97" s="86">
        <f>SUMIFS('sys inv movment rpt'!$M:$M,'sys inv movment rpt'!$L:$L,$M97,'sys inv movment rpt'!$N:$N,O$1)</f>
        <v>0</v>
      </c>
      <c r="P97" s="86">
        <f>SUMIFS('sys inv movment rpt'!$M:$M,'sys inv movment rpt'!$L:$L,$M97,'sys inv movment rpt'!$N:$N,P$1)</f>
        <v>0</v>
      </c>
      <c r="Q97" s="86">
        <f>SUMIFS('sys inv movment rpt'!$M:$M,'sys inv movment rpt'!$L:$L,$M97,'sys inv movment rpt'!$N:$N,Q$1)</f>
        <v>0</v>
      </c>
      <c r="R97" s="86">
        <f>SUMIFS('sys inv movment rpt'!$M:$M,'sys inv movment rpt'!$L:$L,$M97,'sys inv movment rpt'!$N:$N,R$1)</f>
        <v>7400</v>
      </c>
      <c r="S97" s="86">
        <f>SUMIFS('sys inv movment rpt'!$M:$M,'sys inv movment rpt'!$L:$L,$M97,'sys inv movment rpt'!$N:$N,S$1)</f>
        <v>0</v>
      </c>
      <c r="T97" s="86">
        <f>SUMIFS('sys inv movment rpt'!$M:$M,'sys inv movment rpt'!$L:$L,$M97,'sys inv movment rpt'!$N:$N,T$1)</f>
        <v>0</v>
      </c>
      <c r="U97" s="86">
        <f>SUMIFS('sys inv movment rpt'!$M:$M,'sys inv movment rpt'!$L:$L,$M97,'sys inv movment rpt'!$N:$N,U$1)</f>
        <v>0</v>
      </c>
      <c r="V97" s="86">
        <f>SUMIFS('sys inv movment rpt'!$M:$M,'sys inv movment rpt'!$L:$L,$M97,'sys inv movment rpt'!$N:$N,V$1)</f>
        <v>0</v>
      </c>
      <c r="W97" s="86">
        <f>SUMIFS('sys inv movment rpt'!$M:$M,'sys inv movment rpt'!$L:$L,$M97,'sys inv movment rpt'!$N:$N,W$1)</f>
        <v>0</v>
      </c>
      <c r="X97" s="86">
        <f>SUMIFS('sys inv movment rpt'!$M:$M,'sys inv movment rpt'!$L:$L,$M97,'sys inv movment rpt'!$N:$N,X$1)</f>
        <v>0</v>
      </c>
      <c r="Y97" s="86">
        <f>SUMIFS('sys inv movment rpt'!$M:$M,'sys inv movment rpt'!$L:$L,$M97,'sys inv movment rpt'!$N:$N,Y$1)</f>
        <v>0</v>
      </c>
      <c r="Z97" s="86">
        <f>SUMIFS('sys inv movment rpt'!$M:$M,'sys inv movment rpt'!$L:$L,$M97,'sys inv movment rpt'!$N:$N,Z$1)</f>
        <v>0</v>
      </c>
      <c r="AA97" s="86">
        <f>SUMIFS('sys inv movment rpt'!$M:$M,'sys inv movment rpt'!$L:$L,$M97,'sys inv movment rpt'!$N:$N,AA$1)</f>
        <v>0</v>
      </c>
      <c r="AB97" s="86">
        <f>SUMIFS('sys inv movment rpt'!$M:$M,'sys inv movment rpt'!$L:$L,$M97,'sys inv movment rpt'!$N:$N,AB$1)</f>
        <v>0</v>
      </c>
      <c r="AC97" s="86">
        <f>SUMIFS('sys inv movment rpt'!$M:$M,'sys inv movment rpt'!$L:$L,$M97,'sys inv movment rpt'!$N:$N,AC$1)</f>
        <v>0</v>
      </c>
      <c r="AD97" s="86">
        <f>SUMIFS('sys inv movment rpt'!$M:$M,'sys inv movment rpt'!$L:$L,$M97,'sys inv movment rpt'!$N:$N,AD$1)</f>
        <v>0</v>
      </c>
      <c r="AE97" s="86">
        <f>SUMIFS('sys inv movment rpt'!$M:$M,'sys inv movment rpt'!$L:$L,$M97,'sys inv movment rpt'!$N:$N,AE$1)</f>
        <v>0</v>
      </c>
      <c r="AF97" s="86">
        <f>SUMIFS('sys inv movment rpt'!$M:$M,'sys inv movment rpt'!$L:$L,$M97,'sys inv movment rpt'!$N:$N,AF$1)</f>
        <v>0</v>
      </c>
      <c r="AG97" s="86">
        <f>SUMIFS('sys inv movment rpt'!$M:$M,'sys inv movment rpt'!$L:$L,$M97,'sys inv movment rpt'!$N:$N,AG$1)</f>
        <v>0</v>
      </c>
      <c r="AH97" s="86">
        <f>SUMIFS('sys inv movment rpt'!$M:$M,'sys inv movment rpt'!$L:$L,$M97,'sys inv movment rpt'!$N:$N,AH$1)</f>
        <v>0</v>
      </c>
      <c r="AI97" s="86">
        <f>SUMIFS('sys inv movment rpt'!$M:$M,'sys inv movment rpt'!$L:$L,$M97,'sys inv movment rpt'!$N:$N,AI$1)</f>
        <v>3000</v>
      </c>
      <c r="AJ97" s="86">
        <f>SUMIFS('sys inv movment rpt'!$M:$M,'sys inv movment rpt'!$L:$L,$M97,'sys inv movment rpt'!$N:$N,AJ$1)</f>
        <v>0</v>
      </c>
      <c r="AK97" s="86">
        <f>SUMIFS('sys inv movment rpt'!$M:$M,'sys inv movment rpt'!$L:$L,$M97,'sys inv movment rpt'!$N:$N,AK$1)</f>
        <v>0</v>
      </c>
      <c r="AL97" s="86">
        <f>SUMIFS('sys inv movment rpt'!$M:$M,'sys inv movment rpt'!$L:$L,$M97,'sys inv movment rpt'!$N:$N,AL$1)</f>
        <v>0</v>
      </c>
      <c r="AM97" s="86">
        <f>SUMIFS('sys inv movment rpt'!$M:$M,'sys inv movment rpt'!$L:$L,$M97,'sys inv movment rpt'!$N:$N,AM$1)</f>
        <v>0</v>
      </c>
      <c r="AN97" s="86">
        <f>SUMIFS('sys inv movment rpt'!$M:$M,'sys inv movment rpt'!$L:$L,$M97,'sys inv movment rpt'!$N:$N,AN$1)</f>
        <v>9300</v>
      </c>
      <c r="AO97" s="86">
        <f>SUMIFS('sys inv movment rpt'!$M:$M,'sys inv movment rpt'!$L:$L,$M97,'sys inv movment rpt'!$N:$N,AO$1)</f>
        <v>0</v>
      </c>
      <c r="AP97" s="86">
        <f>SUMIFS('sys inv movment rpt'!$M:$M,'sys inv movment rpt'!$L:$L,$M97,'sys inv movment rpt'!$N:$N,AP$1)</f>
        <v>0</v>
      </c>
      <c r="AQ97" s="86">
        <f>SUMIFS('sys inv movment rpt'!$M:$M,'sys inv movment rpt'!$L:$L,$M97,'sys inv movment rpt'!$N:$N,AQ$1)</f>
        <v>0</v>
      </c>
      <c r="AR97" s="86">
        <f>SUMIFS('sys inv movment rpt'!$M:$M,'sys inv movment rpt'!$L:$L,$M97,'sys inv movment rpt'!$N:$N,AR$1)</f>
        <v>3900</v>
      </c>
      <c r="AS97" s="86">
        <f>SUMIFS('sys inv movment rpt'!$M:$M,'sys inv movment rpt'!$L:$L,$M97,'sys inv movment rpt'!$N:$N,AS$1)</f>
        <v>0</v>
      </c>
      <c r="AT97" s="86">
        <f>SUMIFS('sys inv movment rpt'!$M:$M,'sys inv movment rpt'!$L:$L,$M97,'sys inv movment rpt'!$N:$N,AT$1)</f>
        <v>0</v>
      </c>
      <c r="AU97" s="86">
        <f>SUMIFS('sys inv movment rpt'!$M:$M,'sys inv movment rpt'!$L:$L,$M97,'sys inv movment rpt'!$N:$N,AU$1)</f>
        <v>0</v>
      </c>
      <c r="AV97" s="86">
        <f>SUMIFS('sys inv movment rpt'!$M:$M,'sys inv movment rpt'!$L:$L,$M97,'sys inv movment rpt'!$N:$N,AV$1)</f>
        <v>0</v>
      </c>
      <c r="AW97" s="87" t="str">
        <f>IFERROR(VLOOKUP(A97,'sys-backorder details'!E:U,17,0),"-")</f>
        <v>15 Days</v>
      </c>
      <c r="AX97" s="87" t="str">
        <f>IF(K97&gt;1,VLOOKUP(A97,'settings-routing'!A:I,9,0),"")</f>
        <v/>
      </c>
    </row>
    <row r="98" ht="12.75" hidden="1" customHeight="1">
      <c r="A98" s="50" t="s">
        <v>424</v>
      </c>
      <c r="B98" s="50" t="s">
        <v>425</v>
      </c>
      <c r="C98" s="50">
        <f t="shared" si="2"/>
        <v>0</v>
      </c>
      <c r="D98" s="80">
        <f>SUMIF('Stocks 101-111'!$J:$J,'item dashboard'!A98,'Stocks 101-111'!K:K)</f>
        <v>0</v>
      </c>
      <c r="E98" s="80">
        <f>SUMIF('Stocks 101-111'!$J:$J,'item dashboard'!A98,'Stocks 101-111'!$L:$L)</f>
        <v>0</v>
      </c>
      <c r="F98" s="81">
        <f t="shared" si="3"/>
        <v>0</v>
      </c>
      <c r="G98" s="82">
        <f t="shared" si="4"/>
        <v>0</v>
      </c>
      <c r="H98" s="50">
        <f>SUMIFS('sys-backorder details'!$M:$M,'sys-backorder details'!$E:$E,'item dashboard'!A98,'sys-backorder details'!$V:$V,"")</f>
        <v>0</v>
      </c>
      <c r="I98" s="83">
        <f>SUMIF('settings-routing'!$I:$I,'item dashboard'!A98,'settings-routing'!$O:$O)</f>
        <v>0</v>
      </c>
      <c r="J98" s="50">
        <f>SUMIFS('sys-backorder details'!$M:$M,'sys-backorder details'!$E:$E,'item dashboard'!A98,'sys-backorder details'!$V:$V,"Call off")</f>
        <v>0</v>
      </c>
      <c r="K98" s="84">
        <f t="shared" si="5"/>
        <v>0</v>
      </c>
      <c r="L98" s="84">
        <f>SUMIF('Production Plan'!$E:$E,'item dashboard'!A98,'Production Plan'!$N:$N)</f>
        <v>0</v>
      </c>
      <c r="M98" s="85" t="str">
        <f t="shared" si="6"/>
        <v>B-250SYLVA-W24-250 gm Sylva White Jar</v>
      </c>
      <c r="N98" s="86">
        <f>SUMIFS('sys inv movment rpt'!$M:$M,'sys inv movment rpt'!$L:$L,$M98,'sys inv movment rpt'!$N:$N,N$1)</f>
        <v>0</v>
      </c>
      <c r="O98" s="86">
        <f>SUMIFS('sys inv movment rpt'!$M:$M,'sys inv movment rpt'!$L:$L,$M98,'sys inv movment rpt'!$N:$N,O$1)</f>
        <v>0</v>
      </c>
      <c r="P98" s="86">
        <f>SUMIFS('sys inv movment rpt'!$M:$M,'sys inv movment rpt'!$L:$L,$M98,'sys inv movment rpt'!$N:$N,P$1)</f>
        <v>0</v>
      </c>
      <c r="Q98" s="86">
        <f>SUMIFS('sys inv movment rpt'!$M:$M,'sys inv movment rpt'!$L:$L,$M98,'sys inv movment rpt'!$N:$N,Q$1)</f>
        <v>0</v>
      </c>
      <c r="R98" s="86">
        <f>SUMIFS('sys inv movment rpt'!$M:$M,'sys inv movment rpt'!$L:$L,$M98,'sys inv movment rpt'!$N:$N,R$1)</f>
        <v>0</v>
      </c>
      <c r="S98" s="86">
        <f>SUMIFS('sys inv movment rpt'!$M:$M,'sys inv movment rpt'!$L:$L,$M98,'sys inv movment rpt'!$N:$N,S$1)</f>
        <v>0</v>
      </c>
      <c r="T98" s="86">
        <f>SUMIFS('sys inv movment rpt'!$M:$M,'sys inv movment rpt'!$L:$L,$M98,'sys inv movment rpt'!$N:$N,T$1)</f>
        <v>0</v>
      </c>
      <c r="U98" s="86">
        <f>SUMIFS('sys inv movment rpt'!$M:$M,'sys inv movment rpt'!$L:$L,$M98,'sys inv movment rpt'!$N:$N,U$1)</f>
        <v>0</v>
      </c>
      <c r="V98" s="86">
        <f>SUMIFS('sys inv movment rpt'!$M:$M,'sys inv movment rpt'!$L:$L,$M98,'sys inv movment rpt'!$N:$N,V$1)</f>
        <v>0</v>
      </c>
      <c r="W98" s="86">
        <f>SUMIFS('sys inv movment rpt'!$M:$M,'sys inv movment rpt'!$L:$L,$M98,'sys inv movment rpt'!$N:$N,W$1)</f>
        <v>0</v>
      </c>
      <c r="X98" s="86">
        <f>SUMIFS('sys inv movment rpt'!$M:$M,'sys inv movment rpt'!$L:$L,$M98,'sys inv movment rpt'!$N:$N,X$1)</f>
        <v>0</v>
      </c>
      <c r="Y98" s="86">
        <f>SUMIFS('sys inv movment rpt'!$M:$M,'sys inv movment rpt'!$L:$L,$M98,'sys inv movment rpt'!$N:$N,Y$1)</f>
        <v>0</v>
      </c>
      <c r="Z98" s="86">
        <f>SUMIFS('sys inv movment rpt'!$M:$M,'sys inv movment rpt'!$L:$L,$M98,'sys inv movment rpt'!$N:$N,Z$1)</f>
        <v>0</v>
      </c>
      <c r="AA98" s="86">
        <f>SUMIFS('sys inv movment rpt'!$M:$M,'sys inv movment rpt'!$L:$L,$M98,'sys inv movment rpt'!$N:$N,AA$1)</f>
        <v>0</v>
      </c>
      <c r="AB98" s="86">
        <f>SUMIFS('sys inv movment rpt'!$M:$M,'sys inv movment rpt'!$L:$L,$M98,'sys inv movment rpt'!$N:$N,AB$1)</f>
        <v>0</v>
      </c>
      <c r="AC98" s="86">
        <f>SUMIFS('sys inv movment rpt'!$M:$M,'sys inv movment rpt'!$L:$L,$M98,'sys inv movment rpt'!$N:$N,AC$1)</f>
        <v>0</v>
      </c>
      <c r="AD98" s="86">
        <f>SUMIFS('sys inv movment rpt'!$M:$M,'sys inv movment rpt'!$L:$L,$M98,'sys inv movment rpt'!$N:$N,AD$1)</f>
        <v>0</v>
      </c>
      <c r="AE98" s="86">
        <f>SUMIFS('sys inv movment rpt'!$M:$M,'sys inv movment rpt'!$L:$L,$M98,'sys inv movment rpt'!$N:$N,AE$1)</f>
        <v>0</v>
      </c>
      <c r="AF98" s="86">
        <f>SUMIFS('sys inv movment rpt'!$M:$M,'sys inv movment rpt'!$L:$L,$M98,'sys inv movment rpt'!$N:$N,AF$1)</f>
        <v>0</v>
      </c>
      <c r="AG98" s="86">
        <f>SUMIFS('sys inv movment rpt'!$M:$M,'sys inv movment rpt'!$L:$L,$M98,'sys inv movment rpt'!$N:$N,AG$1)</f>
        <v>0</v>
      </c>
      <c r="AH98" s="86">
        <f>SUMIFS('sys inv movment rpt'!$M:$M,'sys inv movment rpt'!$L:$L,$M98,'sys inv movment rpt'!$N:$N,AH$1)</f>
        <v>0</v>
      </c>
      <c r="AI98" s="86">
        <f>SUMIFS('sys inv movment rpt'!$M:$M,'sys inv movment rpt'!$L:$L,$M98,'sys inv movment rpt'!$N:$N,AI$1)</f>
        <v>0</v>
      </c>
      <c r="AJ98" s="86">
        <f>SUMIFS('sys inv movment rpt'!$M:$M,'sys inv movment rpt'!$L:$L,$M98,'sys inv movment rpt'!$N:$N,AJ$1)</f>
        <v>0</v>
      </c>
      <c r="AK98" s="86">
        <f>SUMIFS('sys inv movment rpt'!$M:$M,'sys inv movment rpt'!$L:$L,$M98,'sys inv movment rpt'!$N:$N,AK$1)</f>
        <v>0</v>
      </c>
      <c r="AL98" s="86">
        <f>SUMIFS('sys inv movment rpt'!$M:$M,'sys inv movment rpt'!$L:$L,$M98,'sys inv movment rpt'!$N:$N,AL$1)</f>
        <v>0</v>
      </c>
      <c r="AM98" s="86">
        <f>SUMIFS('sys inv movment rpt'!$M:$M,'sys inv movment rpt'!$L:$L,$M98,'sys inv movment rpt'!$N:$N,AM$1)</f>
        <v>0</v>
      </c>
      <c r="AN98" s="86">
        <f>SUMIFS('sys inv movment rpt'!$M:$M,'sys inv movment rpt'!$L:$L,$M98,'sys inv movment rpt'!$N:$N,AN$1)</f>
        <v>0</v>
      </c>
      <c r="AO98" s="86">
        <f>SUMIFS('sys inv movment rpt'!$M:$M,'sys inv movment rpt'!$L:$L,$M98,'sys inv movment rpt'!$N:$N,AO$1)</f>
        <v>0</v>
      </c>
      <c r="AP98" s="86">
        <f>SUMIFS('sys inv movment rpt'!$M:$M,'sys inv movment rpt'!$L:$L,$M98,'sys inv movment rpt'!$N:$N,AP$1)</f>
        <v>0</v>
      </c>
      <c r="AQ98" s="86">
        <f>SUMIFS('sys inv movment rpt'!$M:$M,'sys inv movment rpt'!$L:$L,$M98,'sys inv movment rpt'!$N:$N,AQ$1)</f>
        <v>0</v>
      </c>
      <c r="AR98" s="86">
        <f>SUMIFS('sys inv movment rpt'!$M:$M,'sys inv movment rpt'!$L:$L,$M98,'sys inv movment rpt'!$N:$N,AR$1)</f>
        <v>0</v>
      </c>
      <c r="AS98" s="86">
        <f>SUMIFS('sys inv movment rpt'!$M:$M,'sys inv movment rpt'!$L:$L,$M98,'sys inv movment rpt'!$N:$N,AS$1)</f>
        <v>0</v>
      </c>
      <c r="AT98" s="86">
        <f>SUMIFS('sys inv movment rpt'!$M:$M,'sys inv movment rpt'!$L:$L,$M98,'sys inv movment rpt'!$N:$N,AT$1)</f>
        <v>0</v>
      </c>
      <c r="AU98" s="86">
        <f>SUMIFS('sys inv movment rpt'!$M:$M,'sys inv movment rpt'!$L:$L,$M98,'sys inv movment rpt'!$N:$N,AU$1)</f>
        <v>0</v>
      </c>
      <c r="AV98" s="86">
        <f>SUMIFS('sys inv movment rpt'!$M:$M,'sys inv movment rpt'!$L:$L,$M98,'sys inv movment rpt'!$N:$N,AV$1)</f>
        <v>0</v>
      </c>
      <c r="AW98" s="87" t="str">
        <f>IFERROR(VLOOKUP(A98,'sys-backorder details'!E:U,17,0),"-")</f>
        <v>-</v>
      </c>
      <c r="AX98" s="87" t="str">
        <f>IF(K98&gt;1,VLOOKUP(A98,'settings-routing'!A:I,9,0),"")</f>
        <v/>
      </c>
    </row>
    <row r="99" ht="12.75" hidden="1" customHeight="1">
      <c r="A99" s="50" t="s">
        <v>426</v>
      </c>
      <c r="B99" s="50" t="s">
        <v>427</v>
      </c>
      <c r="C99" s="50">
        <f t="shared" si="2"/>
        <v>0</v>
      </c>
      <c r="D99" s="80">
        <f>SUMIF('Stocks 101-111'!$J:$J,'item dashboard'!A99,'Stocks 101-111'!K:K)</f>
        <v>0</v>
      </c>
      <c r="E99" s="80">
        <f>SUMIF('Stocks 101-111'!$J:$J,'item dashboard'!A99,'Stocks 101-111'!$L:$L)</f>
        <v>0</v>
      </c>
      <c r="F99" s="81">
        <f t="shared" si="3"/>
        <v>0</v>
      </c>
      <c r="G99" s="82">
        <f t="shared" si="4"/>
        <v>0</v>
      </c>
      <c r="H99" s="50">
        <f>SUMIFS('sys-backorder details'!$M:$M,'sys-backorder details'!$E:$E,'item dashboard'!A99,'sys-backorder details'!$V:$V,"")</f>
        <v>0</v>
      </c>
      <c r="I99" s="83">
        <f>SUMIF('settings-routing'!$I:$I,'item dashboard'!A99,'settings-routing'!$O:$O)</f>
        <v>0</v>
      </c>
      <c r="J99" s="50">
        <f>SUMIFS('sys-backorder details'!$M:$M,'sys-backorder details'!$E:$E,'item dashboard'!A99,'sys-backorder details'!$V:$V,"Call off")</f>
        <v>0</v>
      </c>
      <c r="K99" s="84">
        <f t="shared" si="5"/>
        <v>0</v>
      </c>
      <c r="L99" s="84">
        <f>SUMIF('Production Plan'!$E:$E,'item dashboard'!A99,'Production Plan'!$N:$N)</f>
        <v>0</v>
      </c>
      <c r="M99" s="85" t="str">
        <f t="shared" si="6"/>
        <v>B-250UNIQUE-W28-250 ml White Unique Bottle</v>
      </c>
      <c r="N99" s="86">
        <f>SUMIFS('sys inv movment rpt'!$M:$M,'sys inv movment rpt'!$L:$L,$M99,'sys inv movment rpt'!$N:$N,N$1)</f>
        <v>0</v>
      </c>
      <c r="O99" s="86">
        <f>SUMIFS('sys inv movment rpt'!$M:$M,'sys inv movment rpt'!$L:$L,$M99,'sys inv movment rpt'!$N:$N,O$1)</f>
        <v>0</v>
      </c>
      <c r="P99" s="86">
        <f>SUMIFS('sys inv movment rpt'!$M:$M,'sys inv movment rpt'!$L:$L,$M99,'sys inv movment rpt'!$N:$N,P$1)</f>
        <v>0</v>
      </c>
      <c r="Q99" s="86">
        <f>SUMIFS('sys inv movment rpt'!$M:$M,'sys inv movment rpt'!$L:$L,$M99,'sys inv movment rpt'!$N:$N,Q$1)</f>
        <v>0</v>
      </c>
      <c r="R99" s="86">
        <f>SUMIFS('sys inv movment rpt'!$M:$M,'sys inv movment rpt'!$L:$L,$M99,'sys inv movment rpt'!$N:$N,R$1)</f>
        <v>0</v>
      </c>
      <c r="S99" s="86">
        <f>SUMIFS('sys inv movment rpt'!$M:$M,'sys inv movment rpt'!$L:$L,$M99,'sys inv movment rpt'!$N:$N,S$1)</f>
        <v>0</v>
      </c>
      <c r="T99" s="86">
        <f>SUMIFS('sys inv movment rpt'!$M:$M,'sys inv movment rpt'!$L:$L,$M99,'sys inv movment rpt'!$N:$N,T$1)</f>
        <v>0</v>
      </c>
      <c r="U99" s="86">
        <f>SUMIFS('sys inv movment rpt'!$M:$M,'sys inv movment rpt'!$L:$L,$M99,'sys inv movment rpt'!$N:$N,U$1)</f>
        <v>0</v>
      </c>
      <c r="V99" s="86">
        <f>SUMIFS('sys inv movment rpt'!$M:$M,'sys inv movment rpt'!$L:$L,$M99,'sys inv movment rpt'!$N:$N,V$1)</f>
        <v>0</v>
      </c>
      <c r="W99" s="86">
        <f>SUMIFS('sys inv movment rpt'!$M:$M,'sys inv movment rpt'!$L:$L,$M99,'sys inv movment rpt'!$N:$N,W$1)</f>
        <v>0</v>
      </c>
      <c r="X99" s="86">
        <f>SUMIFS('sys inv movment rpt'!$M:$M,'sys inv movment rpt'!$L:$L,$M99,'sys inv movment rpt'!$N:$N,X$1)</f>
        <v>0</v>
      </c>
      <c r="Y99" s="86">
        <f>SUMIFS('sys inv movment rpt'!$M:$M,'sys inv movment rpt'!$L:$L,$M99,'sys inv movment rpt'!$N:$N,Y$1)</f>
        <v>0</v>
      </c>
      <c r="Z99" s="86">
        <f>SUMIFS('sys inv movment rpt'!$M:$M,'sys inv movment rpt'!$L:$L,$M99,'sys inv movment rpt'!$N:$N,Z$1)</f>
        <v>0</v>
      </c>
      <c r="AA99" s="86">
        <f>SUMIFS('sys inv movment rpt'!$M:$M,'sys inv movment rpt'!$L:$L,$M99,'sys inv movment rpt'!$N:$N,AA$1)</f>
        <v>0</v>
      </c>
      <c r="AB99" s="86">
        <f>SUMIFS('sys inv movment rpt'!$M:$M,'sys inv movment rpt'!$L:$L,$M99,'sys inv movment rpt'!$N:$N,AB$1)</f>
        <v>0</v>
      </c>
      <c r="AC99" s="86">
        <f>SUMIFS('sys inv movment rpt'!$M:$M,'sys inv movment rpt'!$L:$L,$M99,'sys inv movment rpt'!$N:$N,AC$1)</f>
        <v>0</v>
      </c>
      <c r="AD99" s="86">
        <f>SUMIFS('sys inv movment rpt'!$M:$M,'sys inv movment rpt'!$L:$L,$M99,'sys inv movment rpt'!$N:$N,AD$1)</f>
        <v>0</v>
      </c>
      <c r="AE99" s="86">
        <f>SUMIFS('sys inv movment rpt'!$M:$M,'sys inv movment rpt'!$L:$L,$M99,'sys inv movment rpt'!$N:$N,AE$1)</f>
        <v>0</v>
      </c>
      <c r="AF99" s="86">
        <f>SUMIFS('sys inv movment rpt'!$M:$M,'sys inv movment rpt'!$L:$L,$M99,'sys inv movment rpt'!$N:$N,AF$1)</f>
        <v>0</v>
      </c>
      <c r="AG99" s="86">
        <f>SUMIFS('sys inv movment rpt'!$M:$M,'sys inv movment rpt'!$L:$L,$M99,'sys inv movment rpt'!$N:$N,AG$1)</f>
        <v>0</v>
      </c>
      <c r="AH99" s="86">
        <f>SUMIFS('sys inv movment rpt'!$M:$M,'sys inv movment rpt'!$L:$L,$M99,'sys inv movment rpt'!$N:$N,AH$1)</f>
        <v>0</v>
      </c>
      <c r="AI99" s="86">
        <f>SUMIFS('sys inv movment rpt'!$M:$M,'sys inv movment rpt'!$L:$L,$M99,'sys inv movment rpt'!$N:$N,AI$1)</f>
        <v>0</v>
      </c>
      <c r="AJ99" s="86">
        <f>SUMIFS('sys inv movment rpt'!$M:$M,'sys inv movment rpt'!$L:$L,$M99,'sys inv movment rpt'!$N:$N,AJ$1)</f>
        <v>0</v>
      </c>
      <c r="AK99" s="86">
        <f>SUMIFS('sys inv movment rpt'!$M:$M,'sys inv movment rpt'!$L:$L,$M99,'sys inv movment rpt'!$N:$N,AK$1)</f>
        <v>0</v>
      </c>
      <c r="AL99" s="86">
        <f>SUMIFS('sys inv movment rpt'!$M:$M,'sys inv movment rpt'!$L:$L,$M99,'sys inv movment rpt'!$N:$N,AL$1)</f>
        <v>0</v>
      </c>
      <c r="AM99" s="86">
        <f>SUMIFS('sys inv movment rpt'!$M:$M,'sys inv movment rpt'!$L:$L,$M99,'sys inv movment rpt'!$N:$N,AM$1)</f>
        <v>0</v>
      </c>
      <c r="AN99" s="86">
        <f>SUMIFS('sys inv movment rpt'!$M:$M,'sys inv movment rpt'!$L:$L,$M99,'sys inv movment rpt'!$N:$N,AN$1)</f>
        <v>0</v>
      </c>
      <c r="AO99" s="86">
        <f>SUMIFS('sys inv movment rpt'!$M:$M,'sys inv movment rpt'!$L:$L,$M99,'sys inv movment rpt'!$N:$N,AO$1)</f>
        <v>0</v>
      </c>
      <c r="AP99" s="86">
        <f>SUMIFS('sys inv movment rpt'!$M:$M,'sys inv movment rpt'!$L:$L,$M99,'sys inv movment rpt'!$N:$N,AP$1)</f>
        <v>0</v>
      </c>
      <c r="AQ99" s="86">
        <f>SUMIFS('sys inv movment rpt'!$M:$M,'sys inv movment rpt'!$L:$L,$M99,'sys inv movment rpt'!$N:$N,AQ$1)</f>
        <v>0</v>
      </c>
      <c r="AR99" s="86">
        <f>SUMIFS('sys inv movment rpt'!$M:$M,'sys inv movment rpt'!$L:$L,$M99,'sys inv movment rpt'!$N:$N,AR$1)</f>
        <v>0</v>
      </c>
      <c r="AS99" s="86">
        <f>SUMIFS('sys inv movment rpt'!$M:$M,'sys inv movment rpt'!$L:$L,$M99,'sys inv movment rpt'!$N:$N,AS$1)</f>
        <v>0</v>
      </c>
      <c r="AT99" s="86">
        <f>SUMIFS('sys inv movment rpt'!$M:$M,'sys inv movment rpt'!$L:$L,$M99,'sys inv movment rpt'!$N:$N,AT$1)</f>
        <v>0</v>
      </c>
      <c r="AU99" s="86">
        <f>SUMIFS('sys inv movment rpt'!$M:$M,'sys inv movment rpt'!$L:$L,$M99,'sys inv movment rpt'!$N:$N,AU$1)</f>
        <v>0</v>
      </c>
      <c r="AV99" s="86">
        <f>SUMIFS('sys inv movment rpt'!$M:$M,'sys inv movment rpt'!$L:$L,$M99,'sys inv movment rpt'!$N:$N,AV$1)</f>
        <v>0</v>
      </c>
      <c r="AW99" s="87" t="str">
        <f>IFERROR(VLOOKUP(A99,'sys-backorder details'!E:U,17,0),"-")</f>
        <v>-</v>
      </c>
      <c r="AX99" s="87" t="str">
        <f>IF(K99&gt;1,VLOOKUP(A99,'settings-routing'!A:I,9,0),"")</f>
        <v/>
      </c>
    </row>
    <row r="100" ht="12.75" hidden="1" customHeight="1">
      <c r="A100" s="28" t="s">
        <v>428</v>
      </c>
      <c r="B100" s="28" t="s">
        <v>429</v>
      </c>
      <c r="C100" s="50">
        <f t="shared" si="2"/>
        <v>0</v>
      </c>
      <c r="D100" s="80">
        <f>SUMIF('Stocks 101-111'!$J:$J,'item dashboard'!A100,'Stocks 101-111'!K:K)</f>
        <v>0</v>
      </c>
      <c r="E100" s="80">
        <f>SUMIF('Stocks 101-111'!$J:$J,'item dashboard'!A100,'Stocks 101-111'!$L:$L)</f>
        <v>0</v>
      </c>
      <c r="F100" s="81">
        <f t="shared" si="3"/>
        <v>0</v>
      </c>
      <c r="G100" s="82">
        <f t="shared" si="4"/>
        <v>0</v>
      </c>
      <c r="H100" s="50">
        <f>SUMIFS('sys-backorder details'!$M:$M,'sys-backorder details'!$E:$E,'item dashboard'!A100,'sys-backorder details'!$V:$V,"")</f>
        <v>0</v>
      </c>
      <c r="I100" s="83">
        <f>SUMIF('settings-routing'!$I:$I,'item dashboard'!A100,'settings-routing'!$O:$O)</f>
        <v>0</v>
      </c>
      <c r="J100" s="50">
        <f>SUMIFS('sys-backorder details'!$M:$M,'sys-backorder details'!$E:$E,'item dashboard'!A100,'sys-backorder details'!$V:$V,"Call off")</f>
        <v>0</v>
      </c>
      <c r="K100" s="84">
        <f t="shared" si="5"/>
        <v>0</v>
      </c>
      <c r="L100" s="84">
        <f>SUMIF('Production Plan'!$E:$E,'item dashboard'!A100,'Production Plan'!$N:$N)</f>
        <v>0</v>
      </c>
      <c r="M100" s="85" t="str">
        <f t="shared" si="6"/>
        <v>B-250VIV-N26-250ml Natural Bottle</v>
      </c>
      <c r="N100" s="86">
        <f>SUMIFS('sys inv movment rpt'!$M:$M,'sys inv movment rpt'!$L:$L,$M100,'sys inv movment rpt'!$N:$N,N$1)</f>
        <v>0</v>
      </c>
      <c r="O100" s="86">
        <f>SUMIFS('sys inv movment rpt'!$M:$M,'sys inv movment rpt'!$L:$L,$M100,'sys inv movment rpt'!$N:$N,O$1)</f>
        <v>0</v>
      </c>
      <c r="P100" s="86">
        <f>SUMIFS('sys inv movment rpt'!$M:$M,'sys inv movment rpt'!$L:$L,$M100,'sys inv movment rpt'!$N:$N,P$1)</f>
        <v>0</v>
      </c>
      <c r="Q100" s="86">
        <f>SUMIFS('sys inv movment rpt'!$M:$M,'sys inv movment rpt'!$L:$L,$M100,'sys inv movment rpt'!$N:$N,Q$1)</f>
        <v>0</v>
      </c>
      <c r="R100" s="86">
        <f>SUMIFS('sys inv movment rpt'!$M:$M,'sys inv movment rpt'!$L:$L,$M100,'sys inv movment rpt'!$N:$N,R$1)</f>
        <v>0</v>
      </c>
      <c r="S100" s="86">
        <f>SUMIFS('sys inv movment rpt'!$M:$M,'sys inv movment rpt'!$L:$L,$M100,'sys inv movment rpt'!$N:$N,S$1)</f>
        <v>0</v>
      </c>
      <c r="T100" s="86">
        <f>SUMIFS('sys inv movment rpt'!$M:$M,'sys inv movment rpt'!$L:$L,$M100,'sys inv movment rpt'!$N:$N,T$1)</f>
        <v>0</v>
      </c>
      <c r="U100" s="86">
        <f>SUMIFS('sys inv movment rpt'!$M:$M,'sys inv movment rpt'!$L:$L,$M100,'sys inv movment rpt'!$N:$N,U$1)</f>
        <v>0</v>
      </c>
      <c r="V100" s="86">
        <f>SUMIFS('sys inv movment rpt'!$M:$M,'sys inv movment rpt'!$L:$L,$M100,'sys inv movment rpt'!$N:$N,V$1)</f>
        <v>0</v>
      </c>
      <c r="W100" s="86">
        <f>SUMIFS('sys inv movment rpt'!$M:$M,'sys inv movment rpt'!$L:$L,$M100,'sys inv movment rpt'!$N:$N,W$1)</f>
        <v>0</v>
      </c>
      <c r="X100" s="86">
        <f>SUMIFS('sys inv movment rpt'!$M:$M,'sys inv movment rpt'!$L:$L,$M100,'sys inv movment rpt'!$N:$N,X$1)</f>
        <v>0</v>
      </c>
      <c r="Y100" s="86">
        <f>SUMIFS('sys inv movment rpt'!$M:$M,'sys inv movment rpt'!$L:$L,$M100,'sys inv movment rpt'!$N:$N,Y$1)</f>
        <v>0</v>
      </c>
      <c r="Z100" s="86">
        <f>SUMIFS('sys inv movment rpt'!$M:$M,'sys inv movment rpt'!$L:$L,$M100,'sys inv movment rpt'!$N:$N,Z$1)</f>
        <v>0</v>
      </c>
      <c r="AA100" s="86">
        <f>SUMIFS('sys inv movment rpt'!$M:$M,'sys inv movment rpt'!$L:$L,$M100,'sys inv movment rpt'!$N:$N,AA$1)</f>
        <v>0</v>
      </c>
      <c r="AB100" s="86">
        <f>SUMIFS('sys inv movment rpt'!$M:$M,'sys inv movment rpt'!$L:$L,$M100,'sys inv movment rpt'!$N:$N,AB$1)</f>
        <v>0</v>
      </c>
      <c r="AC100" s="86">
        <f>SUMIFS('sys inv movment rpt'!$M:$M,'sys inv movment rpt'!$L:$L,$M100,'sys inv movment rpt'!$N:$N,AC$1)</f>
        <v>0</v>
      </c>
      <c r="AD100" s="86">
        <f>SUMIFS('sys inv movment rpt'!$M:$M,'sys inv movment rpt'!$L:$L,$M100,'sys inv movment rpt'!$N:$N,AD$1)</f>
        <v>0</v>
      </c>
      <c r="AE100" s="86">
        <f>SUMIFS('sys inv movment rpt'!$M:$M,'sys inv movment rpt'!$L:$L,$M100,'sys inv movment rpt'!$N:$N,AE$1)</f>
        <v>0</v>
      </c>
      <c r="AF100" s="86">
        <f>SUMIFS('sys inv movment rpt'!$M:$M,'sys inv movment rpt'!$L:$L,$M100,'sys inv movment rpt'!$N:$N,AF$1)</f>
        <v>0</v>
      </c>
      <c r="AG100" s="86">
        <f>SUMIFS('sys inv movment rpt'!$M:$M,'sys inv movment rpt'!$L:$L,$M100,'sys inv movment rpt'!$N:$N,AG$1)</f>
        <v>0</v>
      </c>
      <c r="AH100" s="86">
        <f>SUMIFS('sys inv movment rpt'!$M:$M,'sys inv movment rpt'!$L:$L,$M100,'sys inv movment rpt'!$N:$N,AH$1)</f>
        <v>0</v>
      </c>
      <c r="AI100" s="86">
        <f>SUMIFS('sys inv movment rpt'!$M:$M,'sys inv movment rpt'!$L:$L,$M100,'sys inv movment rpt'!$N:$N,AI$1)</f>
        <v>0</v>
      </c>
      <c r="AJ100" s="86">
        <f>SUMIFS('sys inv movment rpt'!$M:$M,'sys inv movment rpt'!$L:$L,$M100,'sys inv movment rpt'!$N:$N,AJ$1)</f>
        <v>0</v>
      </c>
      <c r="AK100" s="86">
        <f>SUMIFS('sys inv movment rpt'!$M:$M,'sys inv movment rpt'!$L:$L,$M100,'sys inv movment rpt'!$N:$N,AK$1)</f>
        <v>0</v>
      </c>
      <c r="AL100" s="86">
        <f>SUMIFS('sys inv movment rpt'!$M:$M,'sys inv movment rpt'!$L:$L,$M100,'sys inv movment rpt'!$N:$N,AL$1)</f>
        <v>0</v>
      </c>
      <c r="AM100" s="86">
        <f>SUMIFS('sys inv movment rpt'!$M:$M,'sys inv movment rpt'!$L:$L,$M100,'sys inv movment rpt'!$N:$N,AM$1)</f>
        <v>0</v>
      </c>
      <c r="AN100" s="86">
        <f>SUMIFS('sys inv movment rpt'!$M:$M,'sys inv movment rpt'!$L:$L,$M100,'sys inv movment rpt'!$N:$N,AN$1)</f>
        <v>0</v>
      </c>
      <c r="AO100" s="86">
        <f>SUMIFS('sys inv movment rpt'!$M:$M,'sys inv movment rpt'!$L:$L,$M100,'sys inv movment rpt'!$N:$N,AO$1)</f>
        <v>0</v>
      </c>
      <c r="AP100" s="86">
        <f>SUMIFS('sys inv movment rpt'!$M:$M,'sys inv movment rpt'!$L:$L,$M100,'sys inv movment rpt'!$N:$N,AP$1)</f>
        <v>0</v>
      </c>
      <c r="AQ100" s="86">
        <f>SUMIFS('sys inv movment rpt'!$M:$M,'sys inv movment rpt'!$L:$L,$M100,'sys inv movment rpt'!$N:$N,AQ$1)</f>
        <v>0</v>
      </c>
      <c r="AR100" s="86">
        <f>SUMIFS('sys inv movment rpt'!$M:$M,'sys inv movment rpt'!$L:$L,$M100,'sys inv movment rpt'!$N:$N,AR$1)</f>
        <v>0</v>
      </c>
      <c r="AS100" s="86">
        <f>SUMIFS('sys inv movment rpt'!$M:$M,'sys inv movment rpt'!$L:$L,$M100,'sys inv movment rpt'!$N:$N,AS$1)</f>
        <v>0</v>
      </c>
      <c r="AT100" s="86">
        <f>SUMIFS('sys inv movment rpt'!$M:$M,'sys inv movment rpt'!$L:$L,$M100,'sys inv movment rpt'!$N:$N,AT$1)</f>
        <v>0</v>
      </c>
      <c r="AU100" s="86">
        <f>SUMIFS('sys inv movment rpt'!$M:$M,'sys inv movment rpt'!$L:$L,$M100,'sys inv movment rpt'!$N:$N,AU$1)</f>
        <v>0</v>
      </c>
      <c r="AV100" s="86">
        <f>SUMIFS('sys inv movment rpt'!$M:$M,'sys inv movment rpt'!$L:$L,$M100,'sys inv movment rpt'!$N:$N,AV$1)</f>
        <v>0</v>
      </c>
      <c r="AW100" s="87" t="str">
        <f>IFERROR(VLOOKUP(A100,'sys-backorder details'!E:U,17,0),"-")</f>
        <v>-</v>
      </c>
      <c r="AX100" s="87" t="str">
        <f>IF(K100&gt;1,VLOOKUP(A100,'settings-routing'!A:I,9,0),"")</f>
        <v/>
      </c>
    </row>
    <row r="101" ht="12.75" hidden="1" customHeight="1">
      <c r="A101" s="50" t="s">
        <v>430</v>
      </c>
      <c r="B101" s="50" t="s">
        <v>431</v>
      </c>
      <c r="C101" s="50">
        <f t="shared" si="2"/>
        <v>0</v>
      </c>
      <c r="D101" s="80">
        <f>SUMIF('Stocks 101-111'!$J:$J,'item dashboard'!A101,'Stocks 101-111'!K:K)</f>
        <v>0</v>
      </c>
      <c r="E101" s="80">
        <f>SUMIF('Stocks 101-111'!$J:$J,'item dashboard'!A101,'Stocks 101-111'!$L:$L)</f>
        <v>0</v>
      </c>
      <c r="F101" s="81">
        <f t="shared" si="3"/>
        <v>0</v>
      </c>
      <c r="G101" s="82">
        <f t="shared" si="4"/>
        <v>0.02857142857</v>
      </c>
      <c r="H101" s="50">
        <f>SUMIFS('sys-backorder details'!$M:$M,'sys-backorder details'!$E:$E,'item dashboard'!A101,'sys-backorder details'!$V:$V,"")</f>
        <v>0</v>
      </c>
      <c r="I101" s="83">
        <f>SUMIF('settings-routing'!$I:$I,'item dashboard'!A101,'settings-routing'!$O:$O)</f>
        <v>0</v>
      </c>
      <c r="J101" s="50">
        <f>SUMIFS('sys-backorder details'!$M:$M,'sys-backorder details'!$E:$E,'item dashboard'!A101,'sys-backorder details'!$V:$V,"Call off")</f>
        <v>44000</v>
      </c>
      <c r="K101" s="84">
        <f t="shared" si="5"/>
        <v>0</v>
      </c>
      <c r="L101" s="84">
        <f>SUMIF('Production Plan'!$E:$E,'item dashboard'!A101,'Production Plan'!$N:$N)</f>
        <v>1</v>
      </c>
      <c r="M101" s="85" t="str">
        <f t="shared" si="6"/>
        <v>B-25BBYJR-W9-25 gm White Junior Powder Bottle</v>
      </c>
      <c r="N101" s="86">
        <f>SUMIFS('sys inv movment rpt'!$M:$M,'sys inv movment rpt'!$L:$L,$M101,'sys inv movment rpt'!$N:$N,N$1)</f>
        <v>0</v>
      </c>
      <c r="O101" s="86">
        <f>SUMIFS('sys inv movment rpt'!$M:$M,'sys inv movment rpt'!$L:$L,$M101,'sys inv movment rpt'!$N:$N,O$1)</f>
        <v>0</v>
      </c>
      <c r="P101" s="86">
        <f>SUMIFS('sys inv movment rpt'!$M:$M,'sys inv movment rpt'!$L:$L,$M101,'sys inv movment rpt'!$N:$N,P$1)</f>
        <v>0</v>
      </c>
      <c r="Q101" s="86">
        <f>SUMIFS('sys inv movment rpt'!$M:$M,'sys inv movment rpt'!$L:$L,$M101,'sys inv movment rpt'!$N:$N,Q$1)</f>
        <v>0</v>
      </c>
      <c r="R101" s="86">
        <f>SUMIFS('sys inv movment rpt'!$M:$M,'sys inv movment rpt'!$L:$L,$M101,'sys inv movment rpt'!$N:$N,R$1)</f>
        <v>0</v>
      </c>
      <c r="S101" s="86">
        <f>SUMIFS('sys inv movment rpt'!$M:$M,'sys inv movment rpt'!$L:$L,$M101,'sys inv movment rpt'!$N:$N,S$1)</f>
        <v>0</v>
      </c>
      <c r="T101" s="86">
        <f>SUMIFS('sys inv movment rpt'!$M:$M,'sys inv movment rpt'!$L:$L,$M101,'sys inv movment rpt'!$N:$N,T$1)</f>
        <v>0</v>
      </c>
      <c r="U101" s="86">
        <f>SUMIFS('sys inv movment rpt'!$M:$M,'sys inv movment rpt'!$L:$L,$M101,'sys inv movment rpt'!$N:$N,U$1)</f>
        <v>0</v>
      </c>
      <c r="V101" s="86">
        <f>SUMIFS('sys inv movment rpt'!$M:$M,'sys inv movment rpt'!$L:$L,$M101,'sys inv movment rpt'!$N:$N,V$1)</f>
        <v>0</v>
      </c>
      <c r="W101" s="86">
        <f>SUMIFS('sys inv movment rpt'!$M:$M,'sys inv movment rpt'!$L:$L,$M101,'sys inv movment rpt'!$N:$N,W$1)</f>
        <v>0</v>
      </c>
      <c r="X101" s="86">
        <f>SUMIFS('sys inv movment rpt'!$M:$M,'sys inv movment rpt'!$L:$L,$M101,'sys inv movment rpt'!$N:$N,X$1)</f>
        <v>0</v>
      </c>
      <c r="Y101" s="86">
        <f>SUMIFS('sys inv movment rpt'!$M:$M,'sys inv movment rpt'!$L:$L,$M101,'sys inv movment rpt'!$N:$N,Y$1)</f>
        <v>0</v>
      </c>
      <c r="Z101" s="86">
        <f>SUMIFS('sys inv movment rpt'!$M:$M,'sys inv movment rpt'!$L:$L,$M101,'sys inv movment rpt'!$N:$N,Z$1)</f>
        <v>0</v>
      </c>
      <c r="AA101" s="86">
        <f>SUMIFS('sys inv movment rpt'!$M:$M,'sys inv movment rpt'!$L:$L,$M101,'sys inv movment rpt'!$N:$N,AA$1)</f>
        <v>0</v>
      </c>
      <c r="AB101" s="86">
        <f>SUMIFS('sys inv movment rpt'!$M:$M,'sys inv movment rpt'!$L:$L,$M101,'sys inv movment rpt'!$N:$N,AB$1)</f>
        <v>0</v>
      </c>
      <c r="AC101" s="86">
        <f>SUMIFS('sys inv movment rpt'!$M:$M,'sys inv movment rpt'!$L:$L,$M101,'sys inv movment rpt'!$N:$N,AC$1)</f>
        <v>0</v>
      </c>
      <c r="AD101" s="86">
        <f>SUMIFS('sys inv movment rpt'!$M:$M,'sys inv movment rpt'!$L:$L,$M101,'sys inv movment rpt'!$N:$N,AD$1)</f>
        <v>0</v>
      </c>
      <c r="AE101" s="86">
        <f>SUMIFS('sys inv movment rpt'!$M:$M,'sys inv movment rpt'!$L:$L,$M101,'sys inv movment rpt'!$N:$N,AE$1)</f>
        <v>10000</v>
      </c>
      <c r="AF101" s="86">
        <f>SUMIFS('sys inv movment rpt'!$M:$M,'sys inv movment rpt'!$L:$L,$M101,'sys inv movment rpt'!$N:$N,AF$1)</f>
        <v>0</v>
      </c>
      <c r="AG101" s="86">
        <f>SUMIFS('sys inv movment rpt'!$M:$M,'sys inv movment rpt'!$L:$L,$M101,'sys inv movment rpt'!$N:$N,AG$1)</f>
        <v>0</v>
      </c>
      <c r="AH101" s="86">
        <f>SUMIFS('sys inv movment rpt'!$M:$M,'sys inv movment rpt'!$L:$L,$M101,'sys inv movment rpt'!$N:$N,AH$1)</f>
        <v>0</v>
      </c>
      <c r="AI101" s="86">
        <f>SUMIFS('sys inv movment rpt'!$M:$M,'sys inv movment rpt'!$L:$L,$M101,'sys inv movment rpt'!$N:$N,AI$1)</f>
        <v>0</v>
      </c>
      <c r="AJ101" s="86">
        <f>SUMIFS('sys inv movment rpt'!$M:$M,'sys inv movment rpt'!$L:$L,$M101,'sys inv movment rpt'!$N:$N,AJ$1)</f>
        <v>0</v>
      </c>
      <c r="AK101" s="86">
        <f>SUMIFS('sys inv movment rpt'!$M:$M,'sys inv movment rpt'!$L:$L,$M101,'sys inv movment rpt'!$N:$N,AK$1)</f>
        <v>0</v>
      </c>
      <c r="AL101" s="86">
        <f>SUMIFS('sys inv movment rpt'!$M:$M,'sys inv movment rpt'!$L:$L,$M101,'sys inv movment rpt'!$N:$N,AL$1)</f>
        <v>0</v>
      </c>
      <c r="AM101" s="86">
        <f>SUMIFS('sys inv movment rpt'!$M:$M,'sys inv movment rpt'!$L:$L,$M101,'sys inv movment rpt'!$N:$N,AM$1)</f>
        <v>0</v>
      </c>
      <c r="AN101" s="86">
        <f>SUMIFS('sys inv movment rpt'!$M:$M,'sys inv movment rpt'!$L:$L,$M101,'sys inv movment rpt'!$N:$N,AN$1)</f>
        <v>0</v>
      </c>
      <c r="AO101" s="86">
        <f>SUMIFS('sys inv movment rpt'!$M:$M,'sys inv movment rpt'!$L:$L,$M101,'sys inv movment rpt'!$N:$N,AO$1)</f>
        <v>0</v>
      </c>
      <c r="AP101" s="86">
        <f>SUMIFS('sys inv movment rpt'!$M:$M,'sys inv movment rpt'!$L:$L,$M101,'sys inv movment rpt'!$N:$N,AP$1)</f>
        <v>0</v>
      </c>
      <c r="AQ101" s="86">
        <f>SUMIFS('sys inv movment rpt'!$M:$M,'sys inv movment rpt'!$L:$L,$M101,'sys inv movment rpt'!$N:$N,AQ$1)</f>
        <v>0</v>
      </c>
      <c r="AR101" s="86">
        <f>SUMIFS('sys inv movment rpt'!$M:$M,'sys inv movment rpt'!$L:$L,$M101,'sys inv movment rpt'!$N:$N,AR$1)</f>
        <v>0</v>
      </c>
      <c r="AS101" s="86">
        <f>SUMIFS('sys inv movment rpt'!$M:$M,'sys inv movment rpt'!$L:$L,$M101,'sys inv movment rpt'!$N:$N,AS$1)</f>
        <v>0</v>
      </c>
      <c r="AT101" s="86">
        <f>SUMIFS('sys inv movment rpt'!$M:$M,'sys inv movment rpt'!$L:$L,$M101,'sys inv movment rpt'!$N:$N,AT$1)</f>
        <v>0</v>
      </c>
      <c r="AU101" s="86">
        <f>SUMIFS('sys inv movment rpt'!$M:$M,'sys inv movment rpt'!$L:$L,$M101,'sys inv movment rpt'!$N:$N,AU$1)</f>
        <v>0</v>
      </c>
      <c r="AV101" s="86">
        <f>SUMIFS('sys inv movment rpt'!$M:$M,'sys inv movment rpt'!$L:$L,$M101,'sys inv movment rpt'!$N:$N,AV$1)</f>
        <v>0</v>
      </c>
      <c r="AW101" s="87" t="str">
        <f>IFERROR(VLOOKUP(A101,'sys-backorder details'!E:U,17,0),"-")</f>
        <v>45 Days</v>
      </c>
      <c r="AX101" s="87" t="str">
        <f>IF(K101&gt;1,VLOOKUP(A101,'settings-routing'!A:I,9,0),"")</f>
        <v/>
      </c>
    </row>
    <row r="102" ht="12.75" hidden="1" customHeight="1">
      <c r="A102" s="28" t="s">
        <v>432</v>
      </c>
      <c r="B102" s="28" t="s">
        <v>433</v>
      </c>
      <c r="C102" s="50">
        <f t="shared" si="2"/>
        <v>0</v>
      </c>
      <c r="D102" s="80">
        <f>SUMIF('Stocks 101-111'!$J:$J,'item dashboard'!A102,'Stocks 101-111'!K:K)</f>
        <v>0</v>
      </c>
      <c r="E102" s="80">
        <f>SUMIF('Stocks 101-111'!$J:$J,'item dashboard'!A102,'Stocks 101-111'!$L:$L)</f>
        <v>0</v>
      </c>
      <c r="F102" s="81">
        <f t="shared" si="3"/>
        <v>0</v>
      </c>
      <c r="G102" s="82">
        <f t="shared" si="4"/>
        <v>0</v>
      </c>
      <c r="H102" s="50">
        <f>SUMIFS('sys-backorder details'!$M:$M,'sys-backorder details'!$E:$E,'item dashboard'!A102,'sys-backorder details'!$V:$V,"")</f>
        <v>0</v>
      </c>
      <c r="I102" s="83">
        <f>SUMIF('settings-routing'!$I:$I,'item dashboard'!A102,'settings-routing'!$O:$O)</f>
        <v>0</v>
      </c>
      <c r="J102" s="50">
        <f>SUMIFS('sys-backorder details'!$M:$M,'sys-backorder details'!$E:$E,'item dashboard'!A102,'sys-backorder details'!$V:$V,"Call off")</f>
        <v>0</v>
      </c>
      <c r="K102" s="84">
        <f t="shared" si="5"/>
        <v>0</v>
      </c>
      <c r="L102" s="84">
        <f>SUMIF('Production Plan'!$E:$E,'item dashboard'!A102,'Production Plan'!$N:$N)</f>
        <v>0</v>
      </c>
      <c r="M102" s="85" t="str">
        <f t="shared" si="6"/>
        <v>B-25PDR-W9-25gm White Powder</v>
      </c>
      <c r="N102" s="86">
        <f>SUMIFS('sys inv movment rpt'!$M:$M,'sys inv movment rpt'!$L:$L,$M102,'sys inv movment rpt'!$N:$N,N$1)</f>
        <v>0</v>
      </c>
      <c r="O102" s="86">
        <f>SUMIFS('sys inv movment rpt'!$M:$M,'sys inv movment rpt'!$L:$L,$M102,'sys inv movment rpt'!$N:$N,O$1)</f>
        <v>0</v>
      </c>
      <c r="P102" s="86">
        <f>SUMIFS('sys inv movment rpt'!$M:$M,'sys inv movment rpt'!$L:$L,$M102,'sys inv movment rpt'!$N:$N,P$1)</f>
        <v>0</v>
      </c>
      <c r="Q102" s="86">
        <f>SUMIFS('sys inv movment rpt'!$M:$M,'sys inv movment rpt'!$L:$L,$M102,'sys inv movment rpt'!$N:$N,Q$1)</f>
        <v>0</v>
      </c>
      <c r="R102" s="86">
        <f>SUMIFS('sys inv movment rpt'!$M:$M,'sys inv movment rpt'!$L:$L,$M102,'sys inv movment rpt'!$N:$N,R$1)</f>
        <v>0</v>
      </c>
      <c r="S102" s="86">
        <f>SUMIFS('sys inv movment rpt'!$M:$M,'sys inv movment rpt'!$L:$L,$M102,'sys inv movment rpt'!$N:$N,S$1)</f>
        <v>0</v>
      </c>
      <c r="T102" s="86">
        <f>SUMIFS('sys inv movment rpt'!$M:$M,'sys inv movment rpt'!$L:$L,$M102,'sys inv movment rpt'!$N:$N,T$1)</f>
        <v>0</v>
      </c>
      <c r="U102" s="86">
        <f>SUMIFS('sys inv movment rpt'!$M:$M,'sys inv movment rpt'!$L:$L,$M102,'sys inv movment rpt'!$N:$N,U$1)</f>
        <v>0</v>
      </c>
      <c r="V102" s="86">
        <f>SUMIFS('sys inv movment rpt'!$M:$M,'sys inv movment rpt'!$L:$L,$M102,'sys inv movment rpt'!$N:$N,V$1)</f>
        <v>0</v>
      </c>
      <c r="W102" s="86">
        <f>SUMIFS('sys inv movment rpt'!$M:$M,'sys inv movment rpt'!$L:$L,$M102,'sys inv movment rpt'!$N:$N,W$1)</f>
        <v>0</v>
      </c>
      <c r="X102" s="86">
        <f>SUMIFS('sys inv movment rpt'!$M:$M,'sys inv movment rpt'!$L:$L,$M102,'sys inv movment rpt'!$N:$N,X$1)</f>
        <v>0</v>
      </c>
      <c r="Y102" s="86">
        <f>SUMIFS('sys inv movment rpt'!$M:$M,'sys inv movment rpt'!$L:$L,$M102,'sys inv movment rpt'!$N:$N,Y$1)</f>
        <v>0</v>
      </c>
      <c r="Z102" s="86">
        <f>SUMIFS('sys inv movment rpt'!$M:$M,'sys inv movment rpt'!$L:$L,$M102,'sys inv movment rpt'!$N:$N,Z$1)</f>
        <v>0</v>
      </c>
      <c r="AA102" s="86">
        <f>SUMIFS('sys inv movment rpt'!$M:$M,'sys inv movment rpt'!$L:$L,$M102,'sys inv movment rpt'!$N:$N,AA$1)</f>
        <v>0</v>
      </c>
      <c r="AB102" s="86">
        <f>SUMIFS('sys inv movment rpt'!$M:$M,'sys inv movment rpt'!$L:$L,$M102,'sys inv movment rpt'!$N:$N,AB$1)</f>
        <v>0</v>
      </c>
      <c r="AC102" s="86">
        <f>SUMIFS('sys inv movment rpt'!$M:$M,'sys inv movment rpt'!$L:$L,$M102,'sys inv movment rpt'!$N:$N,AC$1)</f>
        <v>0</v>
      </c>
      <c r="AD102" s="86">
        <f>SUMIFS('sys inv movment rpt'!$M:$M,'sys inv movment rpt'!$L:$L,$M102,'sys inv movment rpt'!$N:$N,AD$1)</f>
        <v>0</v>
      </c>
      <c r="AE102" s="86">
        <f>SUMIFS('sys inv movment rpt'!$M:$M,'sys inv movment rpt'!$L:$L,$M102,'sys inv movment rpt'!$N:$N,AE$1)</f>
        <v>0</v>
      </c>
      <c r="AF102" s="86">
        <f>SUMIFS('sys inv movment rpt'!$M:$M,'sys inv movment rpt'!$L:$L,$M102,'sys inv movment rpt'!$N:$N,AF$1)</f>
        <v>0</v>
      </c>
      <c r="AG102" s="86">
        <f>SUMIFS('sys inv movment rpt'!$M:$M,'sys inv movment rpt'!$L:$L,$M102,'sys inv movment rpt'!$N:$N,AG$1)</f>
        <v>0</v>
      </c>
      <c r="AH102" s="86">
        <f>SUMIFS('sys inv movment rpt'!$M:$M,'sys inv movment rpt'!$L:$L,$M102,'sys inv movment rpt'!$N:$N,AH$1)</f>
        <v>0</v>
      </c>
      <c r="AI102" s="86">
        <f>SUMIFS('sys inv movment rpt'!$M:$M,'sys inv movment rpt'!$L:$L,$M102,'sys inv movment rpt'!$N:$N,AI$1)</f>
        <v>0</v>
      </c>
      <c r="AJ102" s="86">
        <f>SUMIFS('sys inv movment rpt'!$M:$M,'sys inv movment rpt'!$L:$L,$M102,'sys inv movment rpt'!$N:$N,AJ$1)</f>
        <v>0</v>
      </c>
      <c r="AK102" s="86">
        <f>SUMIFS('sys inv movment rpt'!$M:$M,'sys inv movment rpt'!$L:$L,$M102,'sys inv movment rpt'!$N:$N,AK$1)</f>
        <v>0</v>
      </c>
      <c r="AL102" s="86">
        <f>SUMIFS('sys inv movment rpt'!$M:$M,'sys inv movment rpt'!$L:$L,$M102,'sys inv movment rpt'!$N:$N,AL$1)</f>
        <v>0</v>
      </c>
      <c r="AM102" s="86">
        <f>SUMIFS('sys inv movment rpt'!$M:$M,'sys inv movment rpt'!$L:$L,$M102,'sys inv movment rpt'!$N:$N,AM$1)</f>
        <v>0</v>
      </c>
      <c r="AN102" s="86">
        <f>SUMIFS('sys inv movment rpt'!$M:$M,'sys inv movment rpt'!$L:$L,$M102,'sys inv movment rpt'!$N:$N,AN$1)</f>
        <v>0</v>
      </c>
      <c r="AO102" s="86">
        <f>SUMIFS('sys inv movment rpt'!$M:$M,'sys inv movment rpt'!$L:$L,$M102,'sys inv movment rpt'!$N:$N,AO$1)</f>
        <v>0</v>
      </c>
      <c r="AP102" s="86">
        <f>SUMIFS('sys inv movment rpt'!$M:$M,'sys inv movment rpt'!$L:$L,$M102,'sys inv movment rpt'!$N:$N,AP$1)</f>
        <v>0</v>
      </c>
      <c r="AQ102" s="86">
        <f>SUMIFS('sys inv movment rpt'!$M:$M,'sys inv movment rpt'!$L:$L,$M102,'sys inv movment rpt'!$N:$N,AQ$1)</f>
        <v>0</v>
      </c>
      <c r="AR102" s="86">
        <f>SUMIFS('sys inv movment rpt'!$M:$M,'sys inv movment rpt'!$L:$L,$M102,'sys inv movment rpt'!$N:$N,AR$1)</f>
        <v>0</v>
      </c>
      <c r="AS102" s="86">
        <f>SUMIFS('sys inv movment rpt'!$M:$M,'sys inv movment rpt'!$L:$L,$M102,'sys inv movment rpt'!$N:$N,AS$1)</f>
        <v>0</v>
      </c>
      <c r="AT102" s="86">
        <f>SUMIFS('sys inv movment rpt'!$M:$M,'sys inv movment rpt'!$L:$L,$M102,'sys inv movment rpt'!$N:$N,AT$1)</f>
        <v>0</v>
      </c>
      <c r="AU102" s="86">
        <f>SUMIFS('sys inv movment rpt'!$M:$M,'sys inv movment rpt'!$L:$L,$M102,'sys inv movment rpt'!$N:$N,AU$1)</f>
        <v>0</v>
      </c>
      <c r="AV102" s="86">
        <f>SUMIFS('sys inv movment rpt'!$M:$M,'sys inv movment rpt'!$L:$L,$M102,'sys inv movment rpt'!$N:$N,AV$1)</f>
        <v>0</v>
      </c>
      <c r="AW102" s="87" t="str">
        <f>IFERROR(VLOOKUP(A102,'sys-backorder details'!E:U,17,0),"-")</f>
        <v>-</v>
      </c>
      <c r="AX102" s="87" t="str">
        <f>IF(K102&gt;1,VLOOKUP(A102,'settings-routing'!A:I,9,0),"")</f>
        <v/>
      </c>
    </row>
    <row r="103" ht="12.75" hidden="1" customHeight="1">
      <c r="A103" s="28" t="s">
        <v>434</v>
      </c>
      <c r="B103" s="28" t="s">
        <v>435</v>
      </c>
      <c r="C103" s="50">
        <f t="shared" si="2"/>
        <v>0</v>
      </c>
      <c r="D103" s="80">
        <f>SUMIF('Stocks 101-111'!$J:$J,'item dashboard'!A103,'Stocks 101-111'!K:K)</f>
        <v>0</v>
      </c>
      <c r="E103" s="80">
        <f>SUMIF('Stocks 101-111'!$J:$J,'item dashboard'!A103,'Stocks 101-111'!$L:$L)</f>
        <v>0</v>
      </c>
      <c r="F103" s="81">
        <f t="shared" si="3"/>
        <v>0</v>
      </c>
      <c r="G103" s="82">
        <f t="shared" si="4"/>
        <v>0</v>
      </c>
      <c r="H103" s="50">
        <f>SUMIFS('sys-backorder details'!$M:$M,'sys-backorder details'!$E:$E,'item dashboard'!A103,'sys-backorder details'!$V:$V,"")</f>
        <v>0</v>
      </c>
      <c r="I103" s="83">
        <f>SUMIF('settings-routing'!$I:$I,'item dashboard'!A103,'settings-routing'!$O:$O)</f>
        <v>0</v>
      </c>
      <c r="J103" s="50">
        <f>SUMIFS('sys-backorder details'!$M:$M,'sys-backorder details'!$E:$E,'item dashboard'!A103,'sys-backorder details'!$V:$V,"Call off")</f>
        <v>0</v>
      </c>
      <c r="K103" s="84">
        <f t="shared" si="5"/>
        <v>0</v>
      </c>
      <c r="L103" s="84">
        <f>SUMIF('Production Plan'!$E:$E,'item dashboard'!A103,'Production Plan'!$N:$N)</f>
        <v>0</v>
      </c>
      <c r="M103" s="85" t="str">
        <f t="shared" si="6"/>
        <v>B-25SYLVA-W6-25 gm Sylva White Jar</v>
      </c>
      <c r="N103" s="86">
        <f>SUMIFS('sys inv movment rpt'!$M:$M,'sys inv movment rpt'!$L:$L,$M103,'sys inv movment rpt'!$N:$N,N$1)</f>
        <v>0</v>
      </c>
      <c r="O103" s="86">
        <f>SUMIFS('sys inv movment rpt'!$M:$M,'sys inv movment rpt'!$L:$L,$M103,'sys inv movment rpt'!$N:$N,O$1)</f>
        <v>0</v>
      </c>
      <c r="P103" s="86">
        <f>SUMIFS('sys inv movment rpt'!$M:$M,'sys inv movment rpt'!$L:$L,$M103,'sys inv movment rpt'!$N:$N,P$1)</f>
        <v>0</v>
      </c>
      <c r="Q103" s="86">
        <f>SUMIFS('sys inv movment rpt'!$M:$M,'sys inv movment rpt'!$L:$L,$M103,'sys inv movment rpt'!$N:$N,Q$1)</f>
        <v>0</v>
      </c>
      <c r="R103" s="86">
        <f>SUMIFS('sys inv movment rpt'!$M:$M,'sys inv movment rpt'!$L:$L,$M103,'sys inv movment rpt'!$N:$N,R$1)</f>
        <v>0</v>
      </c>
      <c r="S103" s="86">
        <f>SUMIFS('sys inv movment rpt'!$M:$M,'sys inv movment rpt'!$L:$L,$M103,'sys inv movment rpt'!$N:$N,S$1)</f>
        <v>0</v>
      </c>
      <c r="T103" s="86">
        <f>SUMIFS('sys inv movment rpt'!$M:$M,'sys inv movment rpt'!$L:$L,$M103,'sys inv movment rpt'!$N:$N,T$1)</f>
        <v>0</v>
      </c>
      <c r="U103" s="86">
        <f>SUMIFS('sys inv movment rpt'!$M:$M,'sys inv movment rpt'!$L:$L,$M103,'sys inv movment rpt'!$N:$N,U$1)</f>
        <v>0</v>
      </c>
      <c r="V103" s="86">
        <f>SUMIFS('sys inv movment rpt'!$M:$M,'sys inv movment rpt'!$L:$L,$M103,'sys inv movment rpt'!$N:$N,V$1)</f>
        <v>0</v>
      </c>
      <c r="W103" s="86">
        <f>SUMIFS('sys inv movment rpt'!$M:$M,'sys inv movment rpt'!$L:$L,$M103,'sys inv movment rpt'!$N:$N,W$1)</f>
        <v>0</v>
      </c>
      <c r="X103" s="86">
        <f>SUMIFS('sys inv movment rpt'!$M:$M,'sys inv movment rpt'!$L:$L,$M103,'sys inv movment rpt'!$N:$N,X$1)</f>
        <v>0</v>
      </c>
      <c r="Y103" s="86">
        <f>SUMIFS('sys inv movment rpt'!$M:$M,'sys inv movment rpt'!$L:$L,$M103,'sys inv movment rpt'!$N:$N,Y$1)</f>
        <v>0</v>
      </c>
      <c r="Z103" s="86">
        <f>SUMIFS('sys inv movment rpt'!$M:$M,'sys inv movment rpt'!$L:$L,$M103,'sys inv movment rpt'!$N:$N,Z$1)</f>
        <v>0</v>
      </c>
      <c r="AA103" s="86">
        <f>SUMIFS('sys inv movment rpt'!$M:$M,'sys inv movment rpt'!$L:$L,$M103,'sys inv movment rpt'!$N:$N,AA$1)</f>
        <v>0</v>
      </c>
      <c r="AB103" s="86">
        <f>SUMIFS('sys inv movment rpt'!$M:$M,'sys inv movment rpt'!$L:$L,$M103,'sys inv movment rpt'!$N:$N,AB$1)</f>
        <v>0</v>
      </c>
      <c r="AC103" s="86">
        <f>SUMIFS('sys inv movment rpt'!$M:$M,'sys inv movment rpt'!$L:$L,$M103,'sys inv movment rpt'!$N:$N,AC$1)</f>
        <v>0</v>
      </c>
      <c r="AD103" s="86">
        <f>SUMIFS('sys inv movment rpt'!$M:$M,'sys inv movment rpt'!$L:$L,$M103,'sys inv movment rpt'!$N:$N,AD$1)</f>
        <v>0</v>
      </c>
      <c r="AE103" s="86">
        <f>SUMIFS('sys inv movment rpt'!$M:$M,'sys inv movment rpt'!$L:$L,$M103,'sys inv movment rpt'!$N:$N,AE$1)</f>
        <v>0</v>
      </c>
      <c r="AF103" s="86">
        <f>SUMIFS('sys inv movment rpt'!$M:$M,'sys inv movment rpt'!$L:$L,$M103,'sys inv movment rpt'!$N:$N,AF$1)</f>
        <v>0</v>
      </c>
      <c r="AG103" s="86">
        <f>SUMIFS('sys inv movment rpt'!$M:$M,'sys inv movment rpt'!$L:$L,$M103,'sys inv movment rpt'!$N:$N,AG$1)</f>
        <v>0</v>
      </c>
      <c r="AH103" s="86">
        <f>SUMIFS('sys inv movment rpt'!$M:$M,'sys inv movment rpt'!$L:$L,$M103,'sys inv movment rpt'!$N:$N,AH$1)</f>
        <v>0</v>
      </c>
      <c r="AI103" s="86">
        <f>SUMIFS('sys inv movment rpt'!$M:$M,'sys inv movment rpt'!$L:$L,$M103,'sys inv movment rpt'!$N:$N,AI$1)</f>
        <v>0</v>
      </c>
      <c r="AJ103" s="86">
        <f>SUMIFS('sys inv movment rpt'!$M:$M,'sys inv movment rpt'!$L:$L,$M103,'sys inv movment rpt'!$N:$N,AJ$1)</f>
        <v>0</v>
      </c>
      <c r="AK103" s="86">
        <f>SUMIFS('sys inv movment rpt'!$M:$M,'sys inv movment rpt'!$L:$L,$M103,'sys inv movment rpt'!$N:$N,AK$1)</f>
        <v>0</v>
      </c>
      <c r="AL103" s="86">
        <f>SUMIFS('sys inv movment rpt'!$M:$M,'sys inv movment rpt'!$L:$L,$M103,'sys inv movment rpt'!$N:$N,AL$1)</f>
        <v>0</v>
      </c>
      <c r="AM103" s="86">
        <f>SUMIFS('sys inv movment rpt'!$M:$M,'sys inv movment rpt'!$L:$L,$M103,'sys inv movment rpt'!$N:$N,AM$1)</f>
        <v>0</v>
      </c>
      <c r="AN103" s="86">
        <f>SUMIFS('sys inv movment rpt'!$M:$M,'sys inv movment rpt'!$L:$L,$M103,'sys inv movment rpt'!$N:$N,AN$1)</f>
        <v>0</v>
      </c>
      <c r="AO103" s="86">
        <f>SUMIFS('sys inv movment rpt'!$M:$M,'sys inv movment rpt'!$L:$L,$M103,'sys inv movment rpt'!$N:$N,AO$1)</f>
        <v>0</v>
      </c>
      <c r="AP103" s="86">
        <f>SUMIFS('sys inv movment rpt'!$M:$M,'sys inv movment rpt'!$L:$L,$M103,'sys inv movment rpt'!$N:$N,AP$1)</f>
        <v>0</v>
      </c>
      <c r="AQ103" s="86">
        <f>SUMIFS('sys inv movment rpt'!$M:$M,'sys inv movment rpt'!$L:$L,$M103,'sys inv movment rpt'!$N:$N,AQ$1)</f>
        <v>0</v>
      </c>
      <c r="AR103" s="86">
        <f>SUMIFS('sys inv movment rpt'!$M:$M,'sys inv movment rpt'!$L:$L,$M103,'sys inv movment rpt'!$N:$N,AR$1)</f>
        <v>0</v>
      </c>
      <c r="AS103" s="86">
        <f>SUMIFS('sys inv movment rpt'!$M:$M,'sys inv movment rpt'!$L:$L,$M103,'sys inv movment rpt'!$N:$N,AS$1)</f>
        <v>0</v>
      </c>
      <c r="AT103" s="86">
        <f>SUMIFS('sys inv movment rpt'!$M:$M,'sys inv movment rpt'!$L:$L,$M103,'sys inv movment rpt'!$N:$N,AT$1)</f>
        <v>0</v>
      </c>
      <c r="AU103" s="86">
        <f>SUMIFS('sys inv movment rpt'!$M:$M,'sys inv movment rpt'!$L:$L,$M103,'sys inv movment rpt'!$N:$N,AU$1)</f>
        <v>0</v>
      </c>
      <c r="AV103" s="86">
        <f>SUMIFS('sys inv movment rpt'!$M:$M,'sys inv movment rpt'!$L:$L,$M103,'sys inv movment rpt'!$N:$N,AV$1)</f>
        <v>0</v>
      </c>
      <c r="AW103" s="87" t="str">
        <f>IFERROR(VLOOKUP(A103,'sys-backorder details'!E:U,17,0),"-")</f>
        <v>-</v>
      </c>
      <c r="AX103" s="87" t="str">
        <f>IF(K103&gt;1,VLOOKUP(A103,'settings-routing'!A:I,9,0),"")</f>
        <v/>
      </c>
    </row>
    <row r="104" ht="12.75" hidden="1" customHeight="1">
      <c r="A104" s="50" t="s">
        <v>436</v>
      </c>
      <c r="B104" s="50" t="s">
        <v>437</v>
      </c>
      <c r="C104" s="50">
        <f t="shared" si="2"/>
        <v>0</v>
      </c>
      <c r="D104" s="80">
        <f>SUMIF('Stocks 101-111'!$J:$J,'item dashboard'!A104,'Stocks 101-111'!K:K)</f>
        <v>0</v>
      </c>
      <c r="E104" s="80">
        <f>SUMIF('Stocks 101-111'!$J:$J,'item dashboard'!A104,'Stocks 101-111'!$L:$L)</f>
        <v>0</v>
      </c>
      <c r="F104" s="81">
        <f t="shared" si="3"/>
        <v>0</v>
      </c>
      <c r="G104" s="82">
        <f t="shared" si="4"/>
        <v>0</v>
      </c>
      <c r="H104" s="50">
        <f>SUMIFS('sys-backorder details'!$M:$M,'sys-backorder details'!$E:$E,'item dashboard'!A104,'sys-backorder details'!$V:$V,"")</f>
        <v>0</v>
      </c>
      <c r="I104" s="83">
        <f>SUMIF('settings-routing'!$I:$I,'item dashboard'!A104,'settings-routing'!$O:$O)</f>
        <v>0</v>
      </c>
      <c r="J104" s="50">
        <f>SUMIFS('sys-backorder details'!$M:$M,'sys-backorder details'!$E:$E,'item dashboard'!A104,'sys-backorder details'!$V:$V,"Call off")</f>
        <v>0</v>
      </c>
      <c r="K104" s="84">
        <f t="shared" si="5"/>
        <v>0</v>
      </c>
      <c r="L104" s="84">
        <f>SUMIF('Production Plan'!$E:$E,'item dashboard'!A104,'Production Plan'!$N:$N)</f>
        <v>0</v>
      </c>
      <c r="M104" s="85" t="str">
        <f t="shared" si="6"/>
        <v>B-2GFRYCAPPED-Y122-2L Capped Golden Fry Yellow Jerrican</v>
      </c>
      <c r="N104" s="86">
        <f>SUMIFS('sys inv movment rpt'!$M:$M,'sys inv movment rpt'!$L:$L,$M104,'sys inv movment rpt'!$N:$N,N$1)</f>
        <v>0</v>
      </c>
      <c r="O104" s="86">
        <f>SUMIFS('sys inv movment rpt'!$M:$M,'sys inv movment rpt'!$L:$L,$M104,'sys inv movment rpt'!$N:$N,O$1)</f>
        <v>0</v>
      </c>
      <c r="P104" s="86">
        <f>SUMIFS('sys inv movment rpt'!$M:$M,'sys inv movment rpt'!$L:$L,$M104,'sys inv movment rpt'!$N:$N,P$1)</f>
        <v>0</v>
      </c>
      <c r="Q104" s="86">
        <f>SUMIFS('sys inv movment rpt'!$M:$M,'sys inv movment rpt'!$L:$L,$M104,'sys inv movment rpt'!$N:$N,Q$1)</f>
        <v>0</v>
      </c>
      <c r="R104" s="86">
        <f>SUMIFS('sys inv movment rpt'!$M:$M,'sys inv movment rpt'!$L:$L,$M104,'sys inv movment rpt'!$N:$N,R$1)</f>
        <v>0</v>
      </c>
      <c r="S104" s="86">
        <f>SUMIFS('sys inv movment rpt'!$M:$M,'sys inv movment rpt'!$L:$L,$M104,'sys inv movment rpt'!$N:$N,S$1)</f>
        <v>0</v>
      </c>
      <c r="T104" s="86">
        <f>SUMIFS('sys inv movment rpt'!$M:$M,'sys inv movment rpt'!$L:$L,$M104,'sys inv movment rpt'!$N:$N,T$1)</f>
        <v>0</v>
      </c>
      <c r="U104" s="86">
        <f>SUMIFS('sys inv movment rpt'!$M:$M,'sys inv movment rpt'!$L:$L,$M104,'sys inv movment rpt'!$N:$N,U$1)</f>
        <v>0</v>
      </c>
      <c r="V104" s="86">
        <f>SUMIFS('sys inv movment rpt'!$M:$M,'sys inv movment rpt'!$L:$L,$M104,'sys inv movment rpt'!$N:$N,V$1)</f>
        <v>0</v>
      </c>
      <c r="W104" s="86">
        <f>SUMIFS('sys inv movment rpt'!$M:$M,'sys inv movment rpt'!$L:$L,$M104,'sys inv movment rpt'!$N:$N,W$1)</f>
        <v>0</v>
      </c>
      <c r="X104" s="86">
        <f>SUMIFS('sys inv movment rpt'!$M:$M,'sys inv movment rpt'!$L:$L,$M104,'sys inv movment rpt'!$N:$N,X$1)</f>
        <v>0</v>
      </c>
      <c r="Y104" s="86">
        <f>SUMIFS('sys inv movment rpt'!$M:$M,'sys inv movment rpt'!$L:$L,$M104,'sys inv movment rpt'!$N:$N,Y$1)</f>
        <v>0</v>
      </c>
      <c r="Z104" s="86">
        <f>SUMIFS('sys inv movment rpt'!$M:$M,'sys inv movment rpt'!$L:$L,$M104,'sys inv movment rpt'!$N:$N,Z$1)</f>
        <v>0</v>
      </c>
      <c r="AA104" s="86">
        <f>SUMIFS('sys inv movment rpt'!$M:$M,'sys inv movment rpt'!$L:$L,$M104,'sys inv movment rpt'!$N:$N,AA$1)</f>
        <v>0</v>
      </c>
      <c r="AB104" s="86">
        <f>SUMIFS('sys inv movment rpt'!$M:$M,'sys inv movment rpt'!$L:$L,$M104,'sys inv movment rpt'!$N:$N,AB$1)</f>
        <v>0</v>
      </c>
      <c r="AC104" s="86">
        <f>SUMIFS('sys inv movment rpt'!$M:$M,'sys inv movment rpt'!$L:$L,$M104,'sys inv movment rpt'!$N:$N,AC$1)</f>
        <v>0</v>
      </c>
      <c r="AD104" s="86">
        <f>SUMIFS('sys inv movment rpt'!$M:$M,'sys inv movment rpt'!$L:$L,$M104,'sys inv movment rpt'!$N:$N,AD$1)</f>
        <v>0</v>
      </c>
      <c r="AE104" s="86">
        <f>SUMIFS('sys inv movment rpt'!$M:$M,'sys inv movment rpt'!$L:$L,$M104,'sys inv movment rpt'!$N:$N,AE$1)</f>
        <v>0</v>
      </c>
      <c r="AF104" s="86">
        <f>SUMIFS('sys inv movment rpt'!$M:$M,'sys inv movment rpt'!$L:$L,$M104,'sys inv movment rpt'!$N:$N,AF$1)</f>
        <v>0</v>
      </c>
      <c r="AG104" s="86">
        <f>SUMIFS('sys inv movment rpt'!$M:$M,'sys inv movment rpt'!$L:$L,$M104,'sys inv movment rpt'!$N:$N,AG$1)</f>
        <v>0</v>
      </c>
      <c r="AH104" s="86">
        <f>SUMIFS('sys inv movment rpt'!$M:$M,'sys inv movment rpt'!$L:$L,$M104,'sys inv movment rpt'!$N:$N,AH$1)</f>
        <v>0</v>
      </c>
      <c r="AI104" s="86">
        <f>SUMIFS('sys inv movment rpt'!$M:$M,'sys inv movment rpt'!$L:$L,$M104,'sys inv movment rpt'!$N:$N,AI$1)</f>
        <v>0</v>
      </c>
      <c r="AJ104" s="86">
        <f>SUMIFS('sys inv movment rpt'!$M:$M,'sys inv movment rpt'!$L:$L,$M104,'sys inv movment rpt'!$N:$N,AJ$1)</f>
        <v>0</v>
      </c>
      <c r="AK104" s="86">
        <f>SUMIFS('sys inv movment rpt'!$M:$M,'sys inv movment rpt'!$L:$L,$M104,'sys inv movment rpt'!$N:$N,AK$1)</f>
        <v>0</v>
      </c>
      <c r="AL104" s="86">
        <f>SUMIFS('sys inv movment rpt'!$M:$M,'sys inv movment rpt'!$L:$L,$M104,'sys inv movment rpt'!$N:$N,AL$1)</f>
        <v>0</v>
      </c>
      <c r="AM104" s="86">
        <f>SUMIFS('sys inv movment rpt'!$M:$M,'sys inv movment rpt'!$L:$L,$M104,'sys inv movment rpt'!$N:$N,AM$1)</f>
        <v>0</v>
      </c>
      <c r="AN104" s="86">
        <f>SUMIFS('sys inv movment rpt'!$M:$M,'sys inv movment rpt'!$L:$L,$M104,'sys inv movment rpt'!$N:$N,AN$1)</f>
        <v>0</v>
      </c>
      <c r="AO104" s="86">
        <f>SUMIFS('sys inv movment rpt'!$M:$M,'sys inv movment rpt'!$L:$L,$M104,'sys inv movment rpt'!$N:$N,AO$1)</f>
        <v>0</v>
      </c>
      <c r="AP104" s="86">
        <f>SUMIFS('sys inv movment rpt'!$M:$M,'sys inv movment rpt'!$L:$L,$M104,'sys inv movment rpt'!$N:$N,AP$1)</f>
        <v>0</v>
      </c>
      <c r="AQ104" s="86">
        <f>SUMIFS('sys inv movment rpt'!$M:$M,'sys inv movment rpt'!$L:$L,$M104,'sys inv movment rpt'!$N:$N,AQ$1)</f>
        <v>0</v>
      </c>
      <c r="AR104" s="86">
        <f>SUMIFS('sys inv movment rpt'!$M:$M,'sys inv movment rpt'!$L:$L,$M104,'sys inv movment rpt'!$N:$N,AR$1)</f>
        <v>0</v>
      </c>
      <c r="AS104" s="86">
        <f>SUMIFS('sys inv movment rpt'!$M:$M,'sys inv movment rpt'!$L:$L,$M104,'sys inv movment rpt'!$N:$N,AS$1)</f>
        <v>0</v>
      </c>
      <c r="AT104" s="86">
        <f>SUMIFS('sys inv movment rpt'!$M:$M,'sys inv movment rpt'!$L:$L,$M104,'sys inv movment rpt'!$N:$N,AT$1)</f>
        <v>0</v>
      </c>
      <c r="AU104" s="86">
        <f>SUMIFS('sys inv movment rpt'!$M:$M,'sys inv movment rpt'!$L:$L,$M104,'sys inv movment rpt'!$N:$N,AU$1)</f>
        <v>0</v>
      </c>
      <c r="AV104" s="86">
        <f>SUMIFS('sys inv movment rpt'!$M:$M,'sys inv movment rpt'!$L:$L,$M104,'sys inv movment rpt'!$N:$N,AV$1)</f>
        <v>0</v>
      </c>
      <c r="AW104" s="87" t="str">
        <f>IFERROR(VLOOKUP(A104,'sys-backorder details'!E:U,17,0),"-")</f>
        <v>-</v>
      </c>
      <c r="AX104" s="87" t="str">
        <f>IF(K104&gt;1,VLOOKUP(A104,'settings-routing'!A:I,9,0),"")</f>
        <v/>
      </c>
    </row>
    <row r="105" ht="12.75" hidden="1" customHeight="1">
      <c r="A105" s="28" t="s">
        <v>438</v>
      </c>
      <c r="B105" s="28" t="s">
        <v>439</v>
      </c>
      <c r="C105" s="50">
        <f t="shared" si="2"/>
        <v>0</v>
      </c>
      <c r="D105" s="80">
        <f>SUMIF('Stocks 101-111'!$J:$J,'item dashboard'!A105,'Stocks 101-111'!K:K)</f>
        <v>0</v>
      </c>
      <c r="E105" s="80">
        <f>SUMIF('Stocks 101-111'!$J:$J,'item dashboard'!A105,'Stocks 101-111'!$L:$L)</f>
        <v>0</v>
      </c>
      <c r="F105" s="81">
        <f t="shared" si="3"/>
        <v>0</v>
      </c>
      <c r="G105" s="82">
        <f t="shared" si="4"/>
        <v>0</v>
      </c>
      <c r="H105" s="50">
        <f>SUMIFS('sys-backorder details'!$M:$M,'sys-backorder details'!$E:$E,'item dashboard'!A105,'sys-backorder details'!$V:$V,"")</f>
        <v>0</v>
      </c>
      <c r="I105" s="83">
        <f>SUMIF('settings-routing'!$I:$I,'item dashboard'!A105,'settings-routing'!$O:$O)</f>
        <v>0</v>
      </c>
      <c r="J105" s="50">
        <f>SUMIFS('sys-backorder details'!$M:$M,'sys-backorder details'!$E:$E,'item dashboard'!A105,'sys-backorder details'!$V:$V,"Call off")</f>
        <v>0</v>
      </c>
      <c r="K105" s="84">
        <f t="shared" si="5"/>
        <v>0</v>
      </c>
      <c r="L105" s="84">
        <f>SUMIF('Production Plan'!$E:$E,'item dashboard'!A105,'Production Plan'!$N:$N)</f>
        <v>0</v>
      </c>
      <c r="M105" s="85" t="str">
        <f t="shared" si="6"/>
        <v>B-2GFRY-Y115-2L Golden Fry Yellow Jerrican</v>
      </c>
      <c r="N105" s="86">
        <f>SUMIFS('sys inv movment rpt'!$M:$M,'sys inv movment rpt'!$L:$L,$M105,'sys inv movment rpt'!$N:$N,N$1)</f>
        <v>0</v>
      </c>
      <c r="O105" s="86">
        <f>SUMIFS('sys inv movment rpt'!$M:$M,'sys inv movment rpt'!$L:$L,$M105,'sys inv movment rpt'!$N:$N,O$1)</f>
        <v>0</v>
      </c>
      <c r="P105" s="86">
        <f>SUMIFS('sys inv movment rpt'!$M:$M,'sys inv movment rpt'!$L:$L,$M105,'sys inv movment rpt'!$N:$N,P$1)</f>
        <v>0</v>
      </c>
      <c r="Q105" s="86">
        <f>SUMIFS('sys inv movment rpt'!$M:$M,'sys inv movment rpt'!$L:$L,$M105,'sys inv movment rpt'!$N:$N,Q$1)</f>
        <v>0</v>
      </c>
      <c r="R105" s="86">
        <f>SUMIFS('sys inv movment rpt'!$M:$M,'sys inv movment rpt'!$L:$L,$M105,'sys inv movment rpt'!$N:$N,R$1)</f>
        <v>0</v>
      </c>
      <c r="S105" s="86">
        <f>SUMIFS('sys inv movment rpt'!$M:$M,'sys inv movment rpt'!$L:$L,$M105,'sys inv movment rpt'!$N:$N,S$1)</f>
        <v>0</v>
      </c>
      <c r="T105" s="86">
        <f>SUMIFS('sys inv movment rpt'!$M:$M,'sys inv movment rpt'!$L:$L,$M105,'sys inv movment rpt'!$N:$N,T$1)</f>
        <v>0</v>
      </c>
      <c r="U105" s="86">
        <f>SUMIFS('sys inv movment rpt'!$M:$M,'sys inv movment rpt'!$L:$L,$M105,'sys inv movment rpt'!$N:$N,U$1)</f>
        <v>0</v>
      </c>
      <c r="V105" s="86">
        <f>SUMIFS('sys inv movment rpt'!$M:$M,'sys inv movment rpt'!$L:$L,$M105,'sys inv movment rpt'!$N:$N,V$1)</f>
        <v>0</v>
      </c>
      <c r="W105" s="86">
        <f>SUMIFS('sys inv movment rpt'!$M:$M,'sys inv movment rpt'!$L:$L,$M105,'sys inv movment rpt'!$N:$N,W$1)</f>
        <v>0</v>
      </c>
      <c r="X105" s="86">
        <f>SUMIFS('sys inv movment rpt'!$M:$M,'sys inv movment rpt'!$L:$L,$M105,'sys inv movment rpt'!$N:$N,X$1)</f>
        <v>0</v>
      </c>
      <c r="Y105" s="86">
        <f>SUMIFS('sys inv movment rpt'!$M:$M,'sys inv movment rpt'!$L:$L,$M105,'sys inv movment rpt'!$N:$N,Y$1)</f>
        <v>0</v>
      </c>
      <c r="Z105" s="86">
        <f>SUMIFS('sys inv movment rpt'!$M:$M,'sys inv movment rpt'!$L:$L,$M105,'sys inv movment rpt'!$N:$N,Z$1)</f>
        <v>0</v>
      </c>
      <c r="AA105" s="86">
        <f>SUMIFS('sys inv movment rpt'!$M:$M,'sys inv movment rpt'!$L:$L,$M105,'sys inv movment rpt'!$N:$N,AA$1)</f>
        <v>0</v>
      </c>
      <c r="AB105" s="86">
        <f>SUMIFS('sys inv movment rpt'!$M:$M,'sys inv movment rpt'!$L:$L,$M105,'sys inv movment rpt'!$N:$N,AB$1)</f>
        <v>0</v>
      </c>
      <c r="AC105" s="86">
        <f>SUMIFS('sys inv movment rpt'!$M:$M,'sys inv movment rpt'!$L:$L,$M105,'sys inv movment rpt'!$N:$N,AC$1)</f>
        <v>0</v>
      </c>
      <c r="AD105" s="86">
        <f>SUMIFS('sys inv movment rpt'!$M:$M,'sys inv movment rpt'!$L:$L,$M105,'sys inv movment rpt'!$N:$N,AD$1)</f>
        <v>0</v>
      </c>
      <c r="AE105" s="86">
        <f>SUMIFS('sys inv movment rpt'!$M:$M,'sys inv movment rpt'!$L:$L,$M105,'sys inv movment rpt'!$N:$N,AE$1)</f>
        <v>0</v>
      </c>
      <c r="AF105" s="86">
        <f>SUMIFS('sys inv movment rpt'!$M:$M,'sys inv movment rpt'!$L:$L,$M105,'sys inv movment rpt'!$N:$N,AF$1)</f>
        <v>0</v>
      </c>
      <c r="AG105" s="86">
        <f>SUMIFS('sys inv movment rpt'!$M:$M,'sys inv movment rpt'!$L:$L,$M105,'sys inv movment rpt'!$N:$N,AG$1)</f>
        <v>0</v>
      </c>
      <c r="AH105" s="86">
        <f>SUMIFS('sys inv movment rpt'!$M:$M,'sys inv movment rpt'!$L:$L,$M105,'sys inv movment rpt'!$N:$N,AH$1)</f>
        <v>0</v>
      </c>
      <c r="AI105" s="86">
        <f>SUMIFS('sys inv movment rpt'!$M:$M,'sys inv movment rpt'!$L:$L,$M105,'sys inv movment rpt'!$N:$N,AI$1)</f>
        <v>0</v>
      </c>
      <c r="AJ105" s="86">
        <f>SUMIFS('sys inv movment rpt'!$M:$M,'sys inv movment rpt'!$L:$L,$M105,'sys inv movment rpt'!$N:$N,AJ$1)</f>
        <v>0</v>
      </c>
      <c r="AK105" s="86">
        <f>SUMIFS('sys inv movment rpt'!$M:$M,'sys inv movment rpt'!$L:$L,$M105,'sys inv movment rpt'!$N:$N,AK$1)</f>
        <v>0</v>
      </c>
      <c r="AL105" s="86">
        <f>SUMIFS('sys inv movment rpt'!$M:$M,'sys inv movment rpt'!$L:$L,$M105,'sys inv movment rpt'!$N:$N,AL$1)</f>
        <v>0</v>
      </c>
      <c r="AM105" s="86">
        <f>SUMIFS('sys inv movment rpt'!$M:$M,'sys inv movment rpt'!$L:$L,$M105,'sys inv movment rpt'!$N:$N,AM$1)</f>
        <v>0</v>
      </c>
      <c r="AN105" s="86">
        <f>SUMIFS('sys inv movment rpt'!$M:$M,'sys inv movment rpt'!$L:$L,$M105,'sys inv movment rpt'!$N:$N,AN$1)</f>
        <v>0</v>
      </c>
      <c r="AO105" s="86">
        <f>SUMIFS('sys inv movment rpt'!$M:$M,'sys inv movment rpt'!$L:$L,$M105,'sys inv movment rpt'!$N:$N,AO$1)</f>
        <v>0</v>
      </c>
      <c r="AP105" s="86">
        <f>SUMIFS('sys inv movment rpt'!$M:$M,'sys inv movment rpt'!$L:$L,$M105,'sys inv movment rpt'!$N:$N,AP$1)</f>
        <v>0</v>
      </c>
      <c r="AQ105" s="86">
        <f>SUMIFS('sys inv movment rpt'!$M:$M,'sys inv movment rpt'!$L:$L,$M105,'sys inv movment rpt'!$N:$N,AQ$1)</f>
        <v>0</v>
      </c>
      <c r="AR105" s="86">
        <f>SUMIFS('sys inv movment rpt'!$M:$M,'sys inv movment rpt'!$L:$L,$M105,'sys inv movment rpt'!$N:$N,AR$1)</f>
        <v>0</v>
      </c>
      <c r="AS105" s="86">
        <f>SUMIFS('sys inv movment rpt'!$M:$M,'sys inv movment rpt'!$L:$L,$M105,'sys inv movment rpt'!$N:$N,AS$1)</f>
        <v>0</v>
      </c>
      <c r="AT105" s="86">
        <f>SUMIFS('sys inv movment rpt'!$M:$M,'sys inv movment rpt'!$L:$L,$M105,'sys inv movment rpt'!$N:$N,AT$1)</f>
        <v>0</v>
      </c>
      <c r="AU105" s="86">
        <f>SUMIFS('sys inv movment rpt'!$M:$M,'sys inv movment rpt'!$L:$L,$M105,'sys inv movment rpt'!$N:$N,AU$1)</f>
        <v>0</v>
      </c>
      <c r="AV105" s="86">
        <f>SUMIFS('sys inv movment rpt'!$M:$M,'sys inv movment rpt'!$L:$L,$M105,'sys inv movment rpt'!$N:$N,AV$1)</f>
        <v>0</v>
      </c>
      <c r="AW105" s="87" t="str">
        <f>IFERROR(VLOOKUP(A105,'sys-backorder details'!E:U,17,0),"-")</f>
        <v>-</v>
      </c>
      <c r="AX105" s="87" t="str">
        <f>IF(K105&gt;1,VLOOKUP(A105,'settings-routing'!A:I,9,0),"")</f>
        <v/>
      </c>
    </row>
    <row r="106" ht="12.75" hidden="1" customHeight="1">
      <c r="A106" s="15" t="s">
        <v>440</v>
      </c>
      <c r="B106" s="15" t="s">
        <v>313</v>
      </c>
      <c r="C106" s="50">
        <f t="shared" si="2"/>
        <v>11800</v>
      </c>
      <c r="D106" s="80">
        <f>SUMIF('Stocks 101-111'!$J:$J,'item dashboard'!A106,'Stocks 101-111'!K:K)</f>
        <v>11800</v>
      </c>
      <c r="E106" s="80">
        <f>SUMIF('Stocks 101-111'!$J:$J,'item dashboard'!A106,'Stocks 101-111'!$L:$L)</f>
        <v>0</v>
      </c>
      <c r="F106" s="81">
        <f t="shared" si="3"/>
        <v>0</v>
      </c>
      <c r="G106" s="82">
        <f t="shared" si="4"/>
        <v>0</v>
      </c>
      <c r="H106" s="50">
        <f>SUMIFS('sys-backorder details'!$M:$M,'sys-backorder details'!$E:$E,'item dashboard'!A106,'sys-backorder details'!$V:$V,"")</f>
        <v>0</v>
      </c>
      <c r="I106" s="83">
        <f>SUMIF('settings-routing'!$I:$I,'item dashboard'!A106,'settings-routing'!$O:$O)</f>
        <v>0</v>
      </c>
      <c r="J106" s="50">
        <f>SUMIFS('sys-backorder details'!$M:$M,'sys-backorder details'!$E:$E,'item dashboard'!A106,'sys-backorder details'!$V:$V,"Call off")</f>
        <v>65600</v>
      </c>
      <c r="K106" s="84">
        <f t="shared" si="5"/>
        <v>-11800</v>
      </c>
      <c r="L106" s="84">
        <f>SUMIF('Production Plan'!$E:$E,'item dashboard'!A106,'Production Plan'!$N:$N)</f>
        <v>200</v>
      </c>
      <c r="M106" s="85" t="str">
        <f t="shared" si="6"/>
        <v>B-2GFRY-Y124-500 gm  Printed White Bottle</v>
      </c>
      <c r="N106" s="86">
        <f>SUMIFS('sys inv movment rpt'!$M:$M,'sys inv movment rpt'!$L:$L,$M106,'sys inv movment rpt'!$N:$N,N$1)</f>
        <v>0</v>
      </c>
      <c r="O106" s="86">
        <f>SUMIFS('sys inv movment rpt'!$M:$M,'sys inv movment rpt'!$L:$L,$M106,'sys inv movment rpt'!$N:$N,O$1)</f>
        <v>0</v>
      </c>
      <c r="P106" s="86">
        <f>SUMIFS('sys inv movment rpt'!$M:$M,'sys inv movment rpt'!$L:$L,$M106,'sys inv movment rpt'!$N:$N,P$1)</f>
        <v>0</v>
      </c>
      <c r="Q106" s="86">
        <f>SUMIFS('sys inv movment rpt'!$M:$M,'sys inv movment rpt'!$L:$L,$M106,'sys inv movment rpt'!$N:$N,Q$1)</f>
        <v>0</v>
      </c>
      <c r="R106" s="86">
        <f>SUMIFS('sys inv movment rpt'!$M:$M,'sys inv movment rpt'!$L:$L,$M106,'sys inv movment rpt'!$N:$N,R$1)</f>
        <v>0</v>
      </c>
      <c r="S106" s="86">
        <f>SUMIFS('sys inv movment rpt'!$M:$M,'sys inv movment rpt'!$L:$L,$M106,'sys inv movment rpt'!$N:$N,S$1)</f>
        <v>0</v>
      </c>
      <c r="T106" s="86">
        <f>SUMIFS('sys inv movment rpt'!$M:$M,'sys inv movment rpt'!$L:$L,$M106,'sys inv movment rpt'!$N:$N,T$1)</f>
        <v>0</v>
      </c>
      <c r="U106" s="86">
        <f>SUMIFS('sys inv movment rpt'!$M:$M,'sys inv movment rpt'!$L:$L,$M106,'sys inv movment rpt'!$N:$N,U$1)</f>
        <v>0</v>
      </c>
      <c r="V106" s="86">
        <f>SUMIFS('sys inv movment rpt'!$M:$M,'sys inv movment rpt'!$L:$L,$M106,'sys inv movment rpt'!$N:$N,V$1)</f>
        <v>0</v>
      </c>
      <c r="W106" s="86">
        <f>SUMIFS('sys inv movment rpt'!$M:$M,'sys inv movment rpt'!$L:$L,$M106,'sys inv movment rpt'!$N:$N,W$1)</f>
        <v>0</v>
      </c>
      <c r="X106" s="86">
        <f>SUMIFS('sys inv movment rpt'!$M:$M,'sys inv movment rpt'!$L:$L,$M106,'sys inv movment rpt'!$N:$N,X$1)</f>
        <v>0</v>
      </c>
      <c r="Y106" s="86">
        <f>SUMIFS('sys inv movment rpt'!$M:$M,'sys inv movment rpt'!$L:$L,$M106,'sys inv movment rpt'!$N:$N,Y$1)</f>
        <v>0</v>
      </c>
      <c r="Z106" s="86">
        <f>SUMIFS('sys inv movment rpt'!$M:$M,'sys inv movment rpt'!$L:$L,$M106,'sys inv movment rpt'!$N:$N,Z$1)</f>
        <v>0</v>
      </c>
      <c r="AA106" s="86">
        <f>SUMIFS('sys inv movment rpt'!$M:$M,'sys inv movment rpt'!$L:$L,$M106,'sys inv movment rpt'!$N:$N,AA$1)</f>
        <v>0</v>
      </c>
      <c r="AB106" s="86">
        <f>SUMIFS('sys inv movment rpt'!$M:$M,'sys inv movment rpt'!$L:$L,$M106,'sys inv movment rpt'!$N:$N,AB$1)</f>
        <v>0</v>
      </c>
      <c r="AC106" s="86">
        <f>SUMIFS('sys inv movment rpt'!$M:$M,'sys inv movment rpt'!$L:$L,$M106,'sys inv movment rpt'!$N:$N,AC$1)</f>
        <v>0</v>
      </c>
      <c r="AD106" s="86">
        <f>SUMIFS('sys inv movment rpt'!$M:$M,'sys inv movment rpt'!$L:$L,$M106,'sys inv movment rpt'!$N:$N,AD$1)</f>
        <v>0</v>
      </c>
      <c r="AE106" s="86">
        <f>SUMIFS('sys inv movment rpt'!$M:$M,'sys inv movment rpt'!$L:$L,$M106,'sys inv movment rpt'!$N:$N,AE$1)</f>
        <v>0</v>
      </c>
      <c r="AF106" s="86">
        <f>SUMIFS('sys inv movment rpt'!$M:$M,'sys inv movment rpt'!$L:$L,$M106,'sys inv movment rpt'!$N:$N,AF$1)</f>
        <v>0</v>
      </c>
      <c r="AG106" s="86">
        <f>SUMIFS('sys inv movment rpt'!$M:$M,'sys inv movment rpt'!$L:$L,$M106,'sys inv movment rpt'!$N:$N,AG$1)</f>
        <v>0</v>
      </c>
      <c r="AH106" s="86">
        <f>SUMIFS('sys inv movment rpt'!$M:$M,'sys inv movment rpt'!$L:$L,$M106,'sys inv movment rpt'!$N:$N,AH$1)</f>
        <v>0</v>
      </c>
      <c r="AI106" s="86">
        <f>SUMIFS('sys inv movment rpt'!$M:$M,'sys inv movment rpt'!$L:$L,$M106,'sys inv movment rpt'!$N:$N,AI$1)</f>
        <v>0</v>
      </c>
      <c r="AJ106" s="86">
        <f>SUMIFS('sys inv movment rpt'!$M:$M,'sys inv movment rpt'!$L:$L,$M106,'sys inv movment rpt'!$N:$N,AJ$1)</f>
        <v>0</v>
      </c>
      <c r="AK106" s="86">
        <f>SUMIFS('sys inv movment rpt'!$M:$M,'sys inv movment rpt'!$L:$L,$M106,'sys inv movment rpt'!$N:$N,AK$1)</f>
        <v>0</v>
      </c>
      <c r="AL106" s="86">
        <f>SUMIFS('sys inv movment rpt'!$M:$M,'sys inv movment rpt'!$L:$L,$M106,'sys inv movment rpt'!$N:$N,AL$1)</f>
        <v>0</v>
      </c>
      <c r="AM106" s="86">
        <f>SUMIFS('sys inv movment rpt'!$M:$M,'sys inv movment rpt'!$L:$L,$M106,'sys inv movment rpt'!$N:$N,AM$1)</f>
        <v>0</v>
      </c>
      <c r="AN106" s="86">
        <f>SUMIFS('sys inv movment rpt'!$M:$M,'sys inv movment rpt'!$L:$L,$M106,'sys inv movment rpt'!$N:$N,AN$1)</f>
        <v>0</v>
      </c>
      <c r="AO106" s="86">
        <f>SUMIFS('sys inv movment rpt'!$M:$M,'sys inv movment rpt'!$L:$L,$M106,'sys inv movment rpt'!$N:$N,AO$1)</f>
        <v>0</v>
      </c>
      <c r="AP106" s="86">
        <f>SUMIFS('sys inv movment rpt'!$M:$M,'sys inv movment rpt'!$L:$L,$M106,'sys inv movment rpt'!$N:$N,AP$1)</f>
        <v>0</v>
      </c>
      <c r="AQ106" s="86">
        <f>SUMIFS('sys inv movment rpt'!$M:$M,'sys inv movment rpt'!$L:$L,$M106,'sys inv movment rpt'!$N:$N,AQ$1)</f>
        <v>0</v>
      </c>
      <c r="AR106" s="86">
        <f>SUMIFS('sys inv movment rpt'!$M:$M,'sys inv movment rpt'!$L:$L,$M106,'sys inv movment rpt'!$N:$N,AR$1)</f>
        <v>0</v>
      </c>
      <c r="AS106" s="86">
        <f>SUMIFS('sys inv movment rpt'!$M:$M,'sys inv movment rpt'!$L:$L,$M106,'sys inv movment rpt'!$N:$N,AS$1)</f>
        <v>0</v>
      </c>
      <c r="AT106" s="86">
        <f>SUMIFS('sys inv movment rpt'!$M:$M,'sys inv movment rpt'!$L:$L,$M106,'sys inv movment rpt'!$N:$N,AT$1)</f>
        <v>0</v>
      </c>
      <c r="AU106" s="86">
        <f>SUMIFS('sys inv movment rpt'!$M:$M,'sys inv movment rpt'!$L:$L,$M106,'sys inv movment rpt'!$N:$N,AU$1)</f>
        <v>0</v>
      </c>
      <c r="AV106" s="86">
        <f>SUMIFS('sys inv movment rpt'!$M:$M,'sys inv movment rpt'!$L:$L,$M106,'sys inv movment rpt'!$N:$N,AV$1)</f>
        <v>0</v>
      </c>
      <c r="AW106" s="87" t="str">
        <f>IFERROR(VLOOKUP(A106,'sys-backorder details'!E:U,17,0),"-")</f>
        <v>60 Days</v>
      </c>
      <c r="AX106" s="87" t="str">
        <f>IF(K106&gt;1,VLOOKUP(A106,'settings-routing'!A:I,9,0),"")</f>
        <v/>
      </c>
    </row>
    <row r="107" ht="12.75" hidden="1" customHeight="1">
      <c r="A107" s="50" t="s">
        <v>441</v>
      </c>
      <c r="B107" s="50" t="s">
        <v>442</v>
      </c>
      <c r="C107" s="50">
        <f t="shared" si="2"/>
        <v>0</v>
      </c>
      <c r="D107" s="80">
        <f>SUMIF('Stocks 101-111'!$J:$J,'item dashboard'!A107,'Stocks 101-111'!K:K)</f>
        <v>0</v>
      </c>
      <c r="E107" s="80">
        <f>SUMIF('Stocks 101-111'!$J:$J,'item dashboard'!A107,'Stocks 101-111'!$L:$L)</f>
        <v>0</v>
      </c>
      <c r="F107" s="81">
        <f t="shared" si="3"/>
        <v>0</v>
      </c>
      <c r="G107" s="82">
        <f t="shared" si="4"/>
        <v>0.1714285714</v>
      </c>
      <c r="H107" s="50">
        <f>SUMIFS('sys-backorder details'!$M:$M,'sys-backorder details'!$E:$E,'item dashboard'!A107,'sys-backorder details'!$V:$V,"")</f>
        <v>0</v>
      </c>
      <c r="I107" s="83">
        <f>SUMIF('settings-routing'!$I:$I,'item dashboard'!A107,'settings-routing'!$O:$O)</f>
        <v>0</v>
      </c>
      <c r="J107" s="50">
        <f>SUMIFS('sys-backorder details'!$M:$M,'sys-backorder details'!$E:$E,'item dashboard'!A107,'sys-backorder details'!$V:$V,"Call off")</f>
        <v>142040</v>
      </c>
      <c r="K107" s="84">
        <f t="shared" si="5"/>
        <v>0</v>
      </c>
      <c r="L107" s="84">
        <f>SUMIF('Production Plan'!$E:$E,'item dashboard'!A107,'Production Plan'!$N:$N)</f>
        <v>0</v>
      </c>
      <c r="M107" s="85" t="str">
        <f t="shared" si="6"/>
        <v>B-2LBROOK-N55-2 Ltr. Brookside Natural jerrican</v>
      </c>
      <c r="N107" s="86">
        <f>SUMIFS('sys inv movment rpt'!$M:$M,'sys inv movment rpt'!$L:$L,$M107,'sys inv movment rpt'!$N:$N,N$1)</f>
        <v>2460</v>
      </c>
      <c r="O107" s="86">
        <f>SUMIFS('sys inv movment rpt'!$M:$M,'sys inv movment rpt'!$L:$L,$M107,'sys inv movment rpt'!$N:$N,O$1)</f>
        <v>0</v>
      </c>
      <c r="P107" s="86">
        <f>SUMIFS('sys inv movment rpt'!$M:$M,'sys inv movment rpt'!$L:$L,$M107,'sys inv movment rpt'!$N:$N,P$1)</f>
        <v>0</v>
      </c>
      <c r="Q107" s="86">
        <f>SUMIFS('sys inv movment rpt'!$M:$M,'sys inv movment rpt'!$L:$L,$M107,'sys inv movment rpt'!$N:$N,Q$1)</f>
        <v>0</v>
      </c>
      <c r="R107" s="86">
        <f>SUMIFS('sys inv movment rpt'!$M:$M,'sys inv movment rpt'!$L:$L,$M107,'sys inv movment rpt'!$N:$N,R$1)</f>
        <v>0</v>
      </c>
      <c r="S107" s="86">
        <f>SUMIFS('sys inv movment rpt'!$M:$M,'sys inv movment rpt'!$L:$L,$M107,'sys inv movment rpt'!$N:$N,S$1)</f>
        <v>0</v>
      </c>
      <c r="T107" s="86">
        <f>SUMIFS('sys inv movment rpt'!$M:$M,'sys inv movment rpt'!$L:$L,$M107,'sys inv movment rpt'!$N:$N,T$1)</f>
        <v>0</v>
      </c>
      <c r="U107" s="86">
        <f>SUMIFS('sys inv movment rpt'!$M:$M,'sys inv movment rpt'!$L:$L,$M107,'sys inv movment rpt'!$N:$N,U$1)</f>
        <v>0</v>
      </c>
      <c r="V107" s="86">
        <f>SUMIFS('sys inv movment rpt'!$M:$M,'sys inv movment rpt'!$L:$L,$M107,'sys inv movment rpt'!$N:$N,V$1)</f>
        <v>0</v>
      </c>
      <c r="W107" s="86">
        <f>SUMIFS('sys inv movment rpt'!$M:$M,'sys inv movment rpt'!$L:$L,$M107,'sys inv movment rpt'!$N:$N,W$1)</f>
        <v>0</v>
      </c>
      <c r="X107" s="86">
        <f>SUMIFS('sys inv movment rpt'!$M:$M,'sys inv movment rpt'!$L:$L,$M107,'sys inv movment rpt'!$N:$N,X$1)</f>
        <v>0</v>
      </c>
      <c r="Y107" s="86">
        <f>SUMIFS('sys inv movment rpt'!$M:$M,'sys inv movment rpt'!$L:$L,$M107,'sys inv movment rpt'!$N:$N,Y$1)</f>
        <v>0</v>
      </c>
      <c r="Z107" s="86">
        <f>SUMIFS('sys inv movment rpt'!$M:$M,'sys inv movment rpt'!$L:$L,$M107,'sys inv movment rpt'!$N:$N,Z$1)</f>
        <v>0</v>
      </c>
      <c r="AA107" s="86">
        <f>SUMIFS('sys inv movment rpt'!$M:$M,'sys inv movment rpt'!$L:$L,$M107,'sys inv movment rpt'!$N:$N,AA$1)</f>
        <v>0</v>
      </c>
      <c r="AB107" s="86">
        <f>SUMIFS('sys inv movment rpt'!$M:$M,'sys inv movment rpt'!$L:$L,$M107,'sys inv movment rpt'!$N:$N,AB$1)</f>
        <v>0</v>
      </c>
      <c r="AC107" s="86">
        <f>SUMIFS('sys inv movment rpt'!$M:$M,'sys inv movment rpt'!$L:$L,$M107,'sys inv movment rpt'!$N:$N,AC$1)</f>
        <v>0</v>
      </c>
      <c r="AD107" s="86">
        <f>SUMIFS('sys inv movment rpt'!$M:$M,'sys inv movment rpt'!$L:$L,$M107,'sys inv movment rpt'!$N:$N,AD$1)</f>
        <v>0</v>
      </c>
      <c r="AE107" s="86">
        <f>SUMIFS('sys inv movment rpt'!$M:$M,'sys inv movment rpt'!$L:$L,$M107,'sys inv movment rpt'!$N:$N,AE$1)</f>
        <v>2880</v>
      </c>
      <c r="AF107" s="86">
        <f>SUMIFS('sys inv movment rpt'!$M:$M,'sys inv movment rpt'!$L:$L,$M107,'sys inv movment rpt'!$N:$N,AF$1)</f>
        <v>0</v>
      </c>
      <c r="AG107" s="86">
        <f>SUMIFS('sys inv movment rpt'!$M:$M,'sys inv movment rpt'!$L:$L,$M107,'sys inv movment rpt'!$N:$N,AG$1)</f>
        <v>0</v>
      </c>
      <c r="AH107" s="86">
        <f>SUMIFS('sys inv movment rpt'!$M:$M,'sys inv movment rpt'!$L:$L,$M107,'sys inv movment rpt'!$N:$N,AH$1)</f>
        <v>0</v>
      </c>
      <c r="AI107" s="86">
        <f>SUMIFS('sys inv movment rpt'!$M:$M,'sys inv movment rpt'!$L:$L,$M107,'sys inv movment rpt'!$N:$N,AI$1)</f>
        <v>3480</v>
      </c>
      <c r="AJ107" s="86">
        <f>SUMIFS('sys inv movment rpt'!$M:$M,'sys inv movment rpt'!$L:$L,$M107,'sys inv movment rpt'!$N:$N,AJ$1)</f>
        <v>0</v>
      </c>
      <c r="AK107" s="86">
        <f>SUMIFS('sys inv movment rpt'!$M:$M,'sys inv movment rpt'!$L:$L,$M107,'sys inv movment rpt'!$N:$N,AK$1)</f>
        <v>0</v>
      </c>
      <c r="AL107" s="86">
        <f>SUMIFS('sys inv movment rpt'!$M:$M,'sys inv movment rpt'!$L:$L,$M107,'sys inv movment rpt'!$N:$N,AL$1)</f>
        <v>0</v>
      </c>
      <c r="AM107" s="86">
        <f>SUMIFS('sys inv movment rpt'!$M:$M,'sys inv movment rpt'!$L:$L,$M107,'sys inv movment rpt'!$N:$N,AM$1)</f>
        <v>0</v>
      </c>
      <c r="AN107" s="86">
        <f>SUMIFS('sys inv movment rpt'!$M:$M,'sys inv movment rpt'!$L:$L,$M107,'sys inv movment rpt'!$N:$N,AN$1)</f>
        <v>8580</v>
      </c>
      <c r="AO107" s="86">
        <f>SUMIFS('sys inv movment rpt'!$M:$M,'sys inv movment rpt'!$L:$L,$M107,'sys inv movment rpt'!$N:$N,AO$1)</f>
        <v>0</v>
      </c>
      <c r="AP107" s="86">
        <f>SUMIFS('sys inv movment rpt'!$M:$M,'sys inv movment rpt'!$L:$L,$M107,'sys inv movment rpt'!$N:$N,AP$1)</f>
        <v>0</v>
      </c>
      <c r="AQ107" s="86">
        <f>SUMIFS('sys inv movment rpt'!$M:$M,'sys inv movment rpt'!$L:$L,$M107,'sys inv movment rpt'!$N:$N,AQ$1)</f>
        <v>0</v>
      </c>
      <c r="AR107" s="86">
        <f>SUMIFS('sys inv movment rpt'!$M:$M,'sys inv movment rpt'!$L:$L,$M107,'sys inv movment rpt'!$N:$N,AR$1)</f>
        <v>2460</v>
      </c>
      <c r="AS107" s="86">
        <f>SUMIFS('sys inv movment rpt'!$M:$M,'sys inv movment rpt'!$L:$L,$M107,'sys inv movment rpt'!$N:$N,AS$1)</f>
        <v>0</v>
      </c>
      <c r="AT107" s="86">
        <f>SUMIFS('sys inv movment rpt'!$M:$M,'sys inv movment rpt'!$L:$L,$M107,'sys inv movment rpt'!$N:$N,AT$1)</f>
        <v>0</v>
      </c>
      <c r="AU107" s="86">
        <f>SUMIFS('sys inv movment rpt'!$M:$M,'sys inv movment rpt'!$L:$L,$M107,'sys inv movment rpt'!$N:$N,AU$1)</f>
        <v>0</v>
      </c>
      <c r="AV107" s="86">
        <f>SUMIFS('sys inv movment rpt'!$M:$M,'sys inv movment rpt'!$L:$L,$M107,'sys inv movment rpt'!$N:$N,AV$1)</f>
        <v>780</v>
      </c>
      <c r="AW107" s="87" t="str">
        <f>IFERROR(VLOOKUP(A107,'sys-backorder details'!E:U,17,0),"-")</f>
        <v>30 Days</v>
      </c>
      <c r="AX107" s="87" t="str">
        <f>IF(K107&gt;1,VLOOKUP(A107,'settings-routing'!A:I,9,0),"")</f>
        <v/>
      </c>
    </row>
    <row r="108" ht="12.75" hidden="1" customHeight="1">
      <c r="A108" s="50" t="s">
        <v>443</v>
      </c>
      <c r="B108" s="50" t="s">
        <v>444</v>
      </c>
      <c r="C108" s="50">
        <f t="shared" si="2"/>
        <v>0</v>
      </c>
      <c r="D108" s="80">
        <f>SUMIF('Stocks 101-111'!$J:$J,'item dashboard'!A108,'Stocks 101-111'!K:K)</f>
        <v>0</v>
      </c>
      <c r="E108" s="80">
        <f>SUMIF('Stocks 101-111'!$J:$J,'item dashboard'!A108,'Stocks 101-111'!$L:$L)</f>
        <v>0</v>
      </c>
      <c r="F108" s="81">
        <f t="shared" si="3"/>
        <v>0</v>
      </c>
      <c r="G108" s="82">
        <f t="shared" si="4"/>
        <v>0</v>
      </c>
      <c r="H108" s="50">
        <f>SUMIFS('sys-backorder details'!$M:$M,'sys-backorder details'!$E:$E,'item dashboard'!A108,'sys-backorder details'!$V:$V,"")</f>
        <v>0</v>
      </c>
      <c r="I108" s="83">
        <f>SUMIF('settings-routing'!$I:$I,'item dashboard'!A108,'settings-routing'!$O:$O)</f>
        <v>0</v>
      </c>
      <c r="J108" s="50">
        <f>SUMIFS('sys-backorder details'!$M:$M,'sys-backorder details'!$E:$E,'item dashboard'!A108,'sys-backorder details'!$V:$V,"Call off")</f>
        <v>0</v>
      </c>
      <c r="K108" s="84">
        <f t="shared" si="5"/>
        <v>0</v>
      </c>
      <c r="L108" s="84">
        <f>SUMIF('Production Plan'!$E:$E,'item dashboard'!A108,'Production Plan'!$N:$N)</f>
        <v>0</v>
      </c>
      <c r="M108" s="85" t="str">
        <f t="shared" si="6"/>
        <v>B-2LGITH-N58-2L Natural Githunguri Bottle</v>
      </c>
      <c r="N108" s="86">
        <f>SUMIFS('sys inv movment rpt'!$M:$M,'sys inv movment rpt'!$L:$L,$M108,'sys inv movment rpt'!$N:$N,N$1)</f>
        <v>0</v>
      </c>
      <c r="O108" s="86">
        <f>SUMIFS('sys inv movment rpt'!$M:$M,'sys inv movment rpt'!$L:$L,$M108,'sys inv movment rpt'!$N:$N,O$1)</f>
        <v>0</v>
      </c>
      <c r="P108" s="86">
        <f>SUMIFS('sys inv movment rpt'!$M:$M,'sys inv movment rpt'!$L:$L,$M108,'sys inv movment rpt'!$N:$N,P$1)</f>
        <v>0</v>
      </c>
      <c r="Q108" s="86">
        <f>SUMIFS('sys inv movment rpt'!$M:$M,'sys inv movment rpt'!$L:$L,$M108,'sys inv movment rpt'!$N:$N,Q$1)</f>
        <v>0</v>
      </c>
      <c r="R108" s="86">
        <f>SUMIFS('sys inv movment rpt'!$M:$M,'sys inv movment rpt'!$L:$L,$M108,'sys inv movment rpt'!$N:$N,R$1)</f>
        <v>0</v>
      </c>
      <c r="S108" s="86">
        <f>SUMIFS('sys inv movment rpt'!$M:$M,'sys inv movment rpt'!$L:$L,$M108,'sys inv movment rpt'!$N:$N,S$1)</f>
        <v>0</v>
      </c>
      <c r="T108" s="86">
        <f>SUMIFS('sys inv movment rpt'!$M:$M,'sys inv movment rpt'!$L:$L,$M108,'sys inv movment rpt'!$N:$N,T$1)</f>
        <v>0</v>
      </c>
      <c r="U108" s="86">
        <f>SUMIFS('sys inv movment rpt'!$M:$M,'sys inv movment rpt'!$L:$L,$M108,'sys inv movment rpt'!$N:$N,U$1)</f>
        <v>0</v>
      </c>
      <c r="V108" s="86">
        <f>SUMIFS('sys inv movment rpt'!$M:$M,'sys inv movment rpt'!$L:$L,$M108,'sys inv movment rpt'!$N:$N,V$1)</f>
        <v>0</v>
      </c>
      <c r="W108" s="86">
        <f>SUMIFS('sys inv movment rpt'!$M:$M,'sys inv movment rpt'!$L:$L,$M108,'sys inv movment rpt'!$N:$N,W$1)</f>
        <v>0</v>
      </c>
      <c r="X108" s="86">
        <f>SUMIFS('sys inv movment rpt'!$M:$M,'sys inv movment rpt'!$L:$L,$M108,'sys inv movment rpt'!$N:$N,X$1)</f>
        <v>0</v>
      </c>
      <c r="Y108" s="86">
        <f>SUMIFS('sys inv movment rpt'!$M:$M,'sys inv movment rpt'!$L:$L,$M108,'sys inv movment rpt'!$N:$N,Y$1)</f>
        <v>0</v>
      </c>
      <c r="Z108" s="86">
        <f>SUMIFS('sys inv movment rpt'!$M:$M,'sys inv movment rpt'!$L:$L,$M108,'sys inv movment rpt'!$N:$N,Z$1)</f>
        <v>0</v>
      </c>
      <c r="AA108" s="86">
        <f>SUMIFS('sys inv movment rpt'!$M:$M,'sys inv movment rpt'!$L:$L,$M108,'sys inv movment rpt'!$N:$N,AA$1)</f>
        <v>0</v>
      </c>
      <c r="AB108" s="86">
        <f>SUMIFS('sys inv movment rpt'!$M:$M,'sys inv movment rpt'!$L:$L,$M108,'sys inv movment rpt'!$N:$N,AB$1)</f>
        <v>0</v>
      </c>
      <c r="AC108" s="86">
        <f>SUMIFS('sys inv movment rpt'!$M:$M,'sys inv movment rpt'!$L:$L,$M108,'sys inv movment rpt'!$N:$N,AC$1)</f>
        <v>0</v>
      </c>
      <c r="AD108" s="86">
        <f>SUMIFS('sys inv movment rpt'!$M:$M,'sys inv movment rpt'!$L:$L,$M108,'sys inv movment rpt'!$N:$N,AD$1)</f>
        <v>0</v>
      </c>
      <c r="AE108" s="86">
        <f>SUMIFS('sys inv movment rpt'!$M:$M,'sys inv movment rpt'!$L:$L,$M108,'sys inv movment rpt'!$N:$N,AE$1)</f>
        <v>0</v>
      </c>
      <c r="AF108" s="86">
        <f>SUMIFS('sys inv movment rpt'!$M:$M,'sys inv movment rpt'!$L:$L,$M108,'sys inv movment rpt'!$N:$N,AF$1)</f>
        <v>0</v>
      </c>
      <c r="AG108" s="86">
        <f>SUMIFS('sys inv movment rpt'!$M:$M,'sys inv movment rpt'!$L:$L,$M108,'sys inv movment rpt'!$N:$N,AG$1)</f>
        <v>0</v>
      </c>
      <c r="AH108" s="86">
        <f>SUMIFS('sys inv movment rpt'!$M:$M,'sys inv movment rpt'!$L:$L,$M108,'sys inv movment rpt'!$N:$N,AH$1)</f>
        <v>0</v>
      </c>
      <c r="AI108" s="86">
        <f>SUMIFS('sys inv movment rpt'!$M:$M,'sys inv movment rpt'!$L:$L,$M108,'sys inv movment rpt'!$N:$N,AI$1)</f>
        <v>0</v>
      </c>
      <c r="AJ108" s="86">
        <f>SUMIFS('sys inv movment rpt'!$M:$M,'sys inv movment rpt'!$L:$L,$M108,'sys inv movment rpt'!$N:$N,AJ$1)</f>
        <v>0</v>
      </c>
      <c r="AK108" s="86">
        <f>SUMIFS('sys inv movment rpt'!$M:$M,'sys inv movment rpt'!$L:$L,$M108,'sys inv movment rpt'!$N:$N,AK$1)</f>
        <v>0</v>
      </c>
      <c r="AL108" s="86">
        <f>SUMIFS('sys inv movment rpt'!$M:$M,'sys inv movment rpt'!$L:$L,$M108,'sys inv movment rpt'!$N:$N,AL$1)</f>
        <v>0</v>
      </c>
      <c r="AM108" s="86">
        <f>SUMIFS('sys inv movment rpt'!$M:$M,'sys inv movment rpt'!$L:$L,$M108,'sys inv movment rpt'!$N:$N,AM$1)</f>
        <v>0</v>
      </c>
      <c r="AN108" s="86">
        <f>SUMIFS('sys inv movment rpt'!$M:$M,'sys inv movment rpt'!$L:$L,$M108,'sys inv movment rpt'!$N:$N,AN$1)</f>
        <v>0</v>
      </c>
      <c r="AO108" s="86">
        <f>SUMIFS('sys inv movment rpt'!$M:$M,'sys inv movment rpt'!$L:$L,$M108,'sys inv movment rpt'!$N:$N,AO$1)</f>
        <v>0</v>
      </c>
      <c r="AP108" s="86">
        <f>SUMIFS('sys inv movment rpt'!$M:$M,'sys inv movment rpt'!$L:$L,$M108,'sys inv movment rpt'!$N:$N,AP$1)</f>
        <v>0</v>
      </c>
      <c r="AQ108" s="86">
        <f>SUMIFS('sys inv movment rpt'!$M:$M,'sys inv movment rpt'!$L:$L,$M108,'sys inv movment rpt'!$N:$N,AQ$1)</f>
        <v>0</v>
      </c>
      <c r="AR108" s="86">
        <f>SUMIFS('sys inv movment rpt'!$M:$M,'sys inv movment rpt'!$L:$L,$M108,'sys inv movment rpt'!$N:$N,AR$1)</f>
        <v>0</v>
      </c>
      <c r="AS108" s="86">
        <f>SUMIFS('sys inv movment rpt'!$M:$M,'sys inv movment rpt'!$L:$L,$M108,'sys inv movment rpt'!$N:$N,AS$1)</f>
        <v>0</v>
      </c>
      <c r="AT108" s="86">
        <f>SUMIFS('sys inv movment rpt'!$M:$M,'sys inv movment rpt'!$L:$L,$M108,'sys inv movment rpt'!$N:$N,AT$1)</f>
        <v>0</v>
      </c>
      <c r="AU108" s="86">
        <f>SUMIFS('sys inv movment rpt'!$M:$M,'sys inv movment rpt'!$L:$L,$M108,'sys inv movment rpt'!$N:$N,AU$1)</f>
        <v>0</v>
      </c>
      <c r="AV108" s="86">
        <f>SUMIFS('sys inv movment rpt'!$M:$M,'sys inv movment rpt'!$L:$L,$M108,'sys inv movment rpt'!$N:$N,AV$1)</f>
        <v>0</v>
      </c>
      <c r="AW108" s="87" t="str">
        <f>IFERROR(VLOOKUP(A108,'sys-backorder details'!E:U,17,0),"-")</f>
        <v>-</v>
      </c>
      <c r="AX108" s="87" t="str">
        <f>IF(K108&gt;1,VLOOKUP(A108,'settings-routing'!A:I,9,0),"")</f>
        <v/>
      </c>
    </row>
    <row r="109" ht="12.75" hidden="1" customHeight="1">
      <c r="A109" s="50" t="s">
        <v>445</v>
      </c>
      <c r="B109" s="50" t="s">
        <v>446</v>
      </c>
      <c r="C109" s="50">
        <f t="shared" si="2"/>
        <v>0</v>
      </c>
      <c r="D109" s="80">
        <f>SUMIF('Stocks 101-111'!$J:$J,'item dashboard'!A109,'Stocks 101-111'!K:K)</f>
        <v>0</v>
      </c>
      <c r="E109" s="80">
        <f>SUMIF('Stocks 101-111'!$J:$J,'item dashboard'!A109,'Stocks 101-111'!$L:$L)</f>
        <v>0</v>
      </c>
      <c r="F109" s="81">
        <f t="shared" si="3"/>
        <v>0</v>
      </c>
      <c r="G109" s="82">
        <f t="shared" si="4"/>
        <v>0</v>
      </c>
      <c r="H109" s="50">
        <f>SUMIFS('sys-backorder details'!$M:$M,'sys-backorder details'!$E:$E,'item dashboard'!A109,'sys-backorder details'!$V:$V,"")</f>
        <v>0</v>
      </c>
      <c r="I109" s="83">
        <f>SUMIF('settings-routing'!$I:$I,'item dashboard'!A109,'settings-routing'!$O:$O)</f>
        <v>0</v>
      </c>
      <c r="J109" s="50">
        <f>SUMIFS('sys-backorder details'!$M:$M,'sys-backorder details'!$E:$E,'item dashboard'!A109,'sys-backorder details'!$V:$V,"Call off")</f>
        <v>0</v>
      </c>
      <c r="K109" s="84">
        <f t="shared" si="5"/>
        <v>0</v>
      </c>
      <c r="L109" s="84">
        <f>SUMIF('Production Plan'!$E:$E,'item dashboard'!A109,'Production Plan'!$N:$N)</f>
        <v>0</v>
      </c>
      <c r="M109" s="85" t="str">
        <f t="shared" si="6"/>
        <v>B-2L-N60-2 Ltr. Natural Milk JerryCan</v>
      </c>
      <c r="N109" s="86">
        <f>SUMIFS('sys inv movment rpt'!$M:$M,'sys inv movment rpt'!$L:$L,$M109,'sys inv movment rpt'!$N:$N,N$1)</f>
        <v>0</v>
      </c>
      <c r="O109" s="86">
        <f>SUMIFS('sys inv movment rpt'!$M:$M,'sys inv movment rpt'!$L:$L,$M109,'sys inv movment rpt'!$N:$N,O$1)</f>
        <v>0</v>
      </c>
      <c r="P109" s="86">
        <f>SUMIFS('sys inv movment rpt'!$M:$M,'sys inv movment rpt'!$L:$L,$M109,'sys inv movment rpt'!$N:$N,P$1)</f>
        <v>0</v>
      </c>
      <c r="Q109" s="86">
        <f>SUMIFS('sys inv movment rpt'!$M:$M,'sys inv movment rpt'!$L:$L,$M109,'sys inv movment rpt'!$N:$N,Q$1)</f>
        <v>0</v>
      </c>
      <c r="R109" s="86">
        <f>SUMIFS('sys inv movment rpt'!$M:$M,'sys inv movment rpt'!$L:$L,$M109,'sys inv movment rpt'!$N:$N,R$1)</f>
        <v>0</v>
      </c>
      <c r="S109" s="86">
        <f>SUMIFS('sys inv movment rpt'!$M:$M,'sys inv movment rpt'!$L:$L,$M109,'sys inv movment rpt'!$N:$N,S$1)</f>
        <v>0</v>
      </c>
      <c r="T109" s="86">
        <f>SUMIFS('sys inv movment rpt'!$M:$M,'sys inv movment rpt'!$L:$L,$M109,'sys inv movment rpt'!$N:$N,T$1)</f>
        <v>0</v>
      </c>
      <c r="U109" s="86">
        <f>SUMIFS('sys inv movment rpt'!$M:$M,'sys inv movment rpt'!$L:$L,$M109,'sys inv movment rpt'!$N:$N,U$1)</f>
        <v>0</v>
      </c>
      <c r="V109" s="86">
        <f>SUMIFS('sys inv movment rpt'!$M:$M,'sys inv movment rpt'!$L:$L,$M109,'sys inv movment rpt'!$N:$N,V$1)</f>
        <v>0</v>
      </c>
      <c r="W109" s="86">
        <f>SUMIFS('sys inv movment rpt'!$M:$M,'sys inv movment rpt'!$L:$L,$M109,'sys inv movment rpt'!$N:$N,W$1)</f>
        <v>0</v>
      </c>
      <c r="X109" s="86">
        <f>SUMIFS('sys inv movment rpt'!$M:$M,'sys inv movment rpt'!$L:$L,$M109,'sys inv movment rpt'!$N:$N,X$1)</f>
        <v>0</v>
      </c>
      <c r="Y109" s="86">
        <f>SUMIFS('sys inv movment rpt'!$M:$M,'sys inv movment rpt'!$L:$L,$M109,'sys inv movment rpt'!$N:$N,Y$1)</f>
        <v>0</v>
      </c>
      <c r="Z109" s="86">
        <f>SUMIFS('sys inv movment rpt'!$M:$M,'sys inv movment rpt'!$L:$L,$M109,'sys inv movment rpt'!$N:$N,Z$1)</f>
        <v>0</v>
      </c>
      <c r="AA109" s="86">
        <f>SUMIFS('sys inv movment rpt'!$M:$M,'sys inv movment rpt'!$L:$L,$M109,'sys inv movment rpt'!$N:$N,AA$1)</f>
        <v>0</v>
      </c>
      <c r="AB109" s="86">
        <f>SUMIFS('sys inv movment rpt'!$M:$M,'sys inv movment rpt'!$L:$L,$M109,'sys inv movment rpt'!$N:$N,AB$1)</f>
        <v>0</v>
      </c>
      <c r="AC109" s="86">
        <f>SUMIFS('sys inv movment rpt'!$M:$M,'sys inv movment rpt'!$L:$L,$M109,'sys inv movment rpt'!$N:$N,AC$1)</f>
        <v>0</v>
      </c>
      <c r="AD109" s="86">
        <f>SUMIFS('sys inv movment rpt'!$M:$M,'sys inv movment rpt'!$L:$L,$M109,'sys inv movment rpt'!$N:$N,AD$1)</f>
        <v>0</v>
      </c>
      <c r="AE109" s="86">
        <f>SUMIFS('sys inv movment rpt'!$M:$M,'sys inv movment rpt'!$L:$L,$M109,'sys inv movment rpt'!$N:$N,AE$1)</f>
        <v>0</v>
      </c>
      <c r="AF109" s="86">
        <f>SUMIFS('sys inv movment rpt'!$M:$M,'sys inv movment rpt'!$L:$L,$M109,'sys inv movment rpt'!$N:$N,AF$1)</f>
        <v>0</v>
      </c>
      <c r="AG109" s="86">
        <f>SUMIFS('sys inv movment rpt'!$M:$M,'sys inv movment rpt'!$L:$L,$M109,'sys inv movment rpt'!$N:$N,AG$1)</f>
        <v>0</v>
      </c>
      <c r="AH109" s="86">
        <f>SUMIFS('sys inv movment rpt'!$M:$M,'sys inv movment rpt'!$L:$L,$M109,'sys inv movment rpt'!$N:$N,AH$1)</f>
        <v>0</v>
      </c>
      <c r="AI109" s="86">
        <f>SUMIFS('sys inv movment rpt'!$M:$M,'sys inv movment rpt'!$L:$L,$M109,'sys inv movment rpt'!$N:$N,AI$1)</f>
        <v>0</v>
      </c>
      <c r="AJ109" s="86">
        <f>SUMIFS('sys inv movment rpt'!$M:$M,'sys inv movment rpt'!$L:$L,$M109,'sys inv movment rpt'!$N:$N,AJ$1)</f>
        <v>0</v>
      </c>
      <c r="AK109" s="86">
        <f>SUMIFS('sys inv movment rpt'!$M:$M,'sys inv movment rpt'!$L:$L,$M109,'sys inv movment rpt'!$N:$N,AK$1)</f>
        <v>0</v>
      </c>
      <c r="AL109" s="86">
        <f>SUMIFS('sys inv movment rpt'!$M:$M,'sys inv movment rpt'!$L:$L,$M109,'sys inv movment rpt'!$N:$N,AL$1)</f>
        <v>0</v>
      </c>
      <c r="AM109" s="86">
        <f>SUMIFS('sys inv movment rpt'!$M:$M,'sys inv movment rpt'!$L:$L,$M109,'sys inv movment rpt'!$N:$N,AM$1)</f>
        <v>0</v>
      </c>
      <c r="AN109" s="86">
        <f>SUMIFS('sys inv movment rpt'!$M:$M,'sys inv movment rpt'!$L:$L,$M109,'sys inv movment rpt'!$N:$N,AN$1)</f>
        <v>0</v>
      </c>
      <c r="AO109" s="86">
        <f>SUMIFS('sys inv movment rpt'!$M:$M,'sys inv movment rpt'!$L:$L,$M109,'sys inv movment rpt'!$N:$N,AO$1)</f>
        <v>0</v>
      </c>
      <c r="AP109" s="86">
        <f>SUMIFS('sys inv movment rpt'!$M:$M,'sys inv movment rpt'!$L:$L,$M109,'sys inv movment rpt'!$N:$N,AP$1)</f>
        <v>0</v>
      </c>
      <c r="AQ109" s="86">
        <f>SUMIFS('sys inv movment rpt'!$M:$M,'sys inv movment rpt'!$L:$L,$M109,'sys inv movment rpt'!$N:$N,AQ$1)</f>
        <v>0</v>
      </c>
      <c r="AR109" s="86">
        <f>SUMIFS('sys inv movment rpt'!$M:$M,'sys inv movment rpt'!$L:$L,$M109,'sys inv movment rpt'!$N:$N,AR$1)</f>
        <v>0</v>
      </c>
      <c r="AS109" s="86">
        <f>SUMIFS('sys inv movment rpt'!$M:$M,'sys inv movment rpt'!$L:$L,$M109,'sys inv movment rpt'!$N:$N,AS$1)</f>
        <v>0</v>
      </c>
      <c r="AT109" s="86">
        <f>SUMIFS('sys inv movment rpt'!$M:$M,'sys inv movment rpt'!$L:$L,$M109,'sys inv movment rpt'!$N:$N,AT$1)</f>
        <v>0</v>
      </c>
      <c r="AU109" s="86">
        <f>SUMIFS('sys inv movment rpt'!$M:$M,'sys inv movment rpt'!$L:$L,$M109,'sys inv movment rpt'!$N:$N,AU$1)</f>
        <v>0</v>
      </c>
      <c r="AV109" s="86">
        <f>SUMIFS('sys inv movment rpt'!$M:$M,'sys inv movment rpt'!$L:$L,$M109,'sys inv movment rpt'!$N:$N,AV$1)</f>
        <v>0</v>
      </c>
      <c r="AW109" s="87" t="str">
        <f>IFERROR(VLOOKUP(A109,'sys-backorder details'!E:U,17,0),"-")</f>
        <v>-</v>
      </c>
      <c r="AX109" s="87" t="str">
        <f>IF(K109&gt;1,VLOOKUP(A109,'settings-routing'!A:I,9,0),"")</f>
        <v/>
      </c>
    </row>
    <row r="110" ht="12.75" hidden="1" customHeight="1">
      <c r="A110" s="50" t="s">
        <v>447</v>
      </c>
      <c r="B110" s="50" t="s">
        <v>448</v>
      </c>
      <c r="C110" s="50">
        <f t="shared" si="2"/>
        <v>0</v>
      </c>
      <c r="D110" s="80">
        <f>SUMIF('Stocks 101-111'!$J:$J,'item dashboard'!A110,'Stocks 101-111'!K:K)</f>
        <v>0</v>
      </c>
      <c r="E110" s="80">
        <f>SUMIF('Stocks 101-111'!$J:$J,'item dashboard'!A110,'Stocks 101-111'!$L:$L)</f>
        <v>0</v>
      </c>
      <c r="F110" s="81">
        <f t="shared" si="3"/>
        <v>0</v>
      </c>
      <c r="G110" s="82">
        <f t="shared" si="4"/>
        <v>0</v>
      </c>
      <c r="H110" s="50">
        <f>SUMIFS('sys-backorder details'!$M:$M,'sys-backorder details'!$E:$E,'item dashboard'!A110,'sys-backorder details'!$V:$V,"")</f>
        <v>0</v>
      </c>
      <c r="I110" s="83">
        <f>SUMIF('settings-routing'!$I:$I,'item dashboard'!A110,'settings-routing'!$O:$O)</f>
        <v>0</v>
      </c>
      <c r="J110" s="50">
        <f>SUMIFS('sys-backorder details'!$M:$M,'sys-backorder details'!$E:$E,'item dashboard'!A110,'sys-backorder details'!$V:$V,"Call off")</f>
        <v>0</v>
      </c>
      <c r="K110" s="84">
        <f t="shared" si="5"/>
        <v>0</v>
      </c>
      <c r="L110" s="84">
        <f>SUMIF('Production Plan'!$E:$E,'item dashboard'!A110,'Production Plan'!$N:$N)</f>
        <v>0</v>
      </c>
      <c r="M110" s="85" t="str">
        <f t="shared" si="6"/>
        <v>B-2L-PK60-2 Ltr. Pink Milk JerryCan</v>
      </c>
      <c r="N110" s="86">
        <f>SUMIFS('sys inv movment rpt'!$M:$M,'sys inv movment rpt'!$L:$L,$M110,'sys inv movment rpt'!$N:$N,N$1)</f>
        <v>0</v>
      </c>
      <c r="O110" s="86">
        <f>SUMIFS('sys inv movment rpt'!$M:$M,'sys inv movment rpt'!$L:$L,$M110,'sys inv movment rpt'!$N:$N,O$1)</f>
        <v>0</v>
      </c>
      <c r="P110" s="86">
        <f>SUMIFS('sys inv movment rpt'!$M:$M,'sys inv movment rpt'!$L:$L,$M110,'sys inv movment rpt'!$N:$N,P$1)</f>
        <v>0</v>
      </c>
      <c r="Q110" s="86">
        <f>SUMIFS('sys inv movment rpt'!$M:$M,'sys inv movment rpt'!$L:$L,$M110,'sys inv movment rpt'!$N:$N,Q$1)</f>
        <v>0</v>
      </c>
      <c r="R110" s="86">
        <f>SUMIFS('sys inv movment rpt'!$M:$M,'sys inv movment rpt'!$L:$L,$M110,'sys inv movment rpt'!$N:$N,R$1)</f>
        <v>0</v>
      </c>
      <c r="S110" s="86">
        <f>SUMIFS('sys inv movment rpt'!$M:$M,'sys inv movment rpt'!$L:$L,$M110,'sys inv movment rpt'!$N:$N,S$1)</f>
        <v>0</v>
      </c>
      <c r="T110" s="86">
        <f>SUMIFS('sys inv movment rpt'!$M:$M,'sys inv movment rpt'!$L:$L,$M110,'sys inv movment rpt'!$N:$N,T$1)</f>
        <v>0</v>
      </c>
      <c r="U110" s="86">
        <f>SUMIFS('sys inv movment rpt'!$M:$M,'sys inv movment rpt'!$L:$L,$M110,'sys inv movment rpt'!$N:$N,U$1)</f>
        <v>0</v>
      </c>
      <c r="V110" s="86">
        <f>SUMIFS('sys inv movment rpt'!$M:$M,'sys inv movment rpt'!$L:$L,$M110,'sys inv movment rpt'!$N:$N,V$1)</f>
        <v>0</v>
      </c>
      <c r="W110" s="86">
        <f>SUMIFS('sys inv movment rpt'!$M:$M,'sys inv movment rpt'!$L:$L,$M110,'sys inv movment rpt'!$N:$N,W$1)</f>
        <v>0</v>
      </c>
      <c r="X110" s="86">
        <f>SUMIFS('sys inv movment rpt'!$M:$M,'sys inv movment rpt'!$L:$L,$M110,'sys inv movment rpt'!$N:$N,X$1)</f>
        <v>0</v>
      </c>
      <c r="Y110" s="86">
        <f>SUMIFS('sys inv movment rpt'!$M:$M,'sys inv movment rpt'!$L:$L,$M110,'sys inv movment rpt'!$N:$N,Y$1)</f>
        <v>0</v>
      </c>
      <c r="Z110" s="86">
        <f>SUMIFS('sys inv movment rpt'!$M:$M,'sys inv movment rpt'!$L:$L,$M110,'sys inv movment rpt'!$N:$N,Z$1)</f>
        <v>0</v>
      </c>
      <c r="AA110" s="86">
        <f>SUMIFS('sys inv movment rpt'!$M:$M,'sys inv movment rpt'!$L:$L,$M110,'sys inv movment rpt'!$N:$N,AA$1)</f>
        <v>0</v>
      </c>
      <c r="AB110" s="86">
        <f>SUMIFS('sys inv movment rpt'!$M:$M,'sys inv movment rpt'!$L:$L,$M110,'sys inv movment rpt'!$N:$N,AB$1)</f>
        <v>0</v>
      </c>
      <c r="AC110" s="86">
        <f>SUMIFS('sys inv movment rpt'!$M:$M,'sys inv movment rpt'!$L:$L,$M110,'sys inv movment rpt'!$N:$N,AC$1)</f>
        <v>0</v>
      </c>
      <c r="AD110" s="86">
        <f>SUMIFS('sys inv movment rpt'!$M:$M,'sys inv movment rpt'!$L:$L,$M110,'sys inv movment rpt'!$N:$N,AD$1)</f>
        <v>0</v>
      </c>
      <c r="AE110" s="86">
        <f>SUMIFS('sys inv movment rpt'!$M:$M,'sys inv movment rpt'!$L:$L,$M110,'sys inv movment rpt'!$N:$N,AE$1)</f>
        <v>0</v>
      </c>
      <c r="AF110" s="86">
        <f>SUMIFS('sys inv movment rpt'!$M:$M,'sys inv movment rpt'!$L:$L,$M110,'sys inv movment rpt'!$N:$N,AF$1)</f>
        <v>0</v>
      </c>
      <c r="AG110" s="86">
        <f>SUMIFS('sys inv movment rpt'!$M:$M,'sys inv movment rpt'!$L:$L,$M110,'sys inv movment rpt'!$N:$N,AG$1)</f>
        <v>0</v>
      </c>
      <c r="AH110" s="86">
        <f>SUMIFS('sys inv movment rpt'!$M:$M,'sys inv movment rpt'!$L:$L,$M110,'sys inv movment rpt'!$N:$N,AH$1)</f>
        <v>0</v>
      </c>
      <c r="AI110" s="86">
        <f>SUMIFS('sys inv movment rpt'!$M:$M,'sys inv movment rpt'!$L:$L,$M110,'sys inv movment rpt'!$N:$N,AI$1)</f>
        <v>0</v>
      </c>
      <c r="AJ110" s="86">
        <f>SUMIFS('sys inv movment rpt'!$M:$M,'sys inv movment rpt'!$L:$L,$M110,'sys inv movment rpt'!$N:$N,AJ$1)</f>
        <v>0</v>
      </c>
      <c r="AK110" s="86">
        <f>SUMIFS('sys inv movment rpt'!$M:$M,'sys inv movment rpt'!$L:$L,$M110,'sys inv movment rpt'!$N:$N,AK$1)</f>
        <v>0</v>
      </c>
      <c r="AL110" s="86">
        <f>SUMIFS('sys inv movment rpt'!$M:$M,'sys inv movment rpt'!$L:$L,$M110,'sys inv movment rpt'!$N:$N,AL$1)</f>
        <v>0</v>
      </c>
      <c r="AM110" s="86">
        <f>SUMIFS('sys inv movment rpt'!$M:$M,'sys inv movment rpt'!$L:$L,$M110,'sys inv movment rpt'!$N:$N,AM$1)</f>
        <v>0</v>
      </c>
      <c r="AN110" s="86">
        <f>SUMIFS('sys inv movment rpt'!$M:$M,'sys inv movment rpt'!$L:$L,$M110,'sys inv movment rpt'!$N:$N,AN$1)</f>
        <v>0</v>
      </c>
      <c r="AO110" s="86">
        <f>SUMIFS('sys inv movment rpt'!$M:$M,'sys inv movment rpt'!$L:$L,$M110,'sys inv movment rpt'!$N:$N,AO$1)</f>
        <v>0</v>
      </c>
      <c r="AP110" s="86">
        <f>SUMIFS('sys inv movment rpt'!$M:$M,'sys inv movment rpt'!$L:$L,$M110,'sys inv movment rpt'!$N:$N,AP$1)</f>
        <v>0</v>
      </c>
      <c r="AQ110" s="86">
        <f>SUMIFS('sys inv movment rpt'!$M:$M,'sys inv movment rpt'!$L:$L,$M110,'sys inv movment rpt'!$N:$N,AQ$1)</f>
        <v>0</v>
      </c>
      <c r="AR110" s="86">
        <f>SUMIFS('sys inv movment rpt'!$M:$M,'sys inv movment rpt'!$L:$L,$M110,'sys inv movment rpt'!$N:$N,AR$1)</f>
        <v>0</v>
      </c>
      <c r="AS110" s="86">
        <f>SUMIFS('sys inv movment rpt'!$M:$M,'sys inv movment rpt'!$L:$L,$M110,'sys inv movment rpt'!$N:$N,AS$1)</f>
        <v>0</v>
      </c>
      <c r="AT110" s="86">
        <f>SUMIFS('sys inv movment rpt'!$M:$M,'sys inv movment rpt'!$L:$L,$M110,'sys inv movment rpt'!$N:$N,AT$1)</f>
        <v>0</v>
      </c>
      <c r="AU110" s="86">
        <f>SUMIFS('sys inv movment rpt'!$M:$M,'sys inv movment rpt'!$L:$L,$M110,'sys inv movment rpt'!$N:$N,AU$1)</f>
        <v>0</v>
      </c>
      <c r="AV110" s="86">
        <f>SUMIFS('sys inv movment rpt'!$M:$M,'sys inv movment rpt'!$L:$L,$M110,'sys inv movment rpt'!$N:$N,AV$1)</f>
        <v>0</v>
      </c>
      <c r="AW110" s="87" t="str">
        <f>IFERROR(VLOOKUP(A110,'sys-backorder details'!E:U,17,0),"-")</f>
        <v>-</v>
      </c>
      <c r="AX110" s="87" t="str">
        <f>IF(K110&gt;1,VLOOKUP(A110,'settings-routing'!A:I,9,0),"")</f>
        <v/>
      </c>
    </row>
    <row r="111" ht="12.75" hidden="1" customHeight="1">
      <c r="A111" s="28" t="s">
        <v>449</v>
      </c>
      <c r="B111" s="28" t="s">
        <v>450</v>
      </c>
      <c r="C111" s="50">
        <f t="shared" si="2"/>
        <v>0</v>
      </c>
      <c r="D111" s="80">
        <f>SUMIF('Stocks 101-111'!$J:$J,'item dashboard'!A111,'Stocks 101-111'!K:K)</f>
        <v>0</v>
      </c>
      <c r="E111" s="80">
        <f>SUMIF('Stocks 101-111'!$J:$J,'item dashboard'!A111,'Stocks 101-111'!$L:$L)</f>
        <v>0</v>
      </c>
      <c r="F111" s="81">
        <f t="shared" si="3"/>
        <v>0</v>
      </c>
      <c r="G111" s="82">
        <f t="shared" si="4"/>
        <v>0</v>
      </c>
      <c r="H111" s="50">
        <f>SUMIFS('sys-backorder details'!$M:$M,'sys-backorder details'!$E:$E,'item dashboard'!A111,'sys-backorder details'!$V:$V,"")</f>
        <v>0</v>
      </c>
      <c r="I111" s="83">
        <f>SUMIF('settings-routing'!$I:$I,'item dashboard'!A111,'settings-routing'!$O:$O)</f>
        <v>0</v>
      </c>
      <c r="J111" s="50">
        <f>SUMIFS('sys-backorder details'!$M:$M,'sys-backorder details'!$E:$E,'item dashboard'!A111,'sys-backorder details'!$V:$V,"Call off")</f>
        <v>0</v>
      </c>
      <c r="K111" s="84">
        <f t="shared" si="5"/>
        <v>0</v>
      </c>
      <c r="L111" s="84">
        <f>SUMIF('Production Plan'!$E:$E,'item dashboard'!A111,'Production Plan'!$N:$N)</f>
        <v>0</v>
      </c>
      <c r="M111" s="85" t="str">
        <f t="shared" si="6"/>
        <v>B-2LSPRAYER-N150-2 Ltr. Natural Jerrycan</v>
      </c>
      <c r="N111" s="86">
        <f>SUMIFS('sys inv movment rpt'!$M:$M,'sys inv movment rpt'!$L:$L,$M111,'sys inv movment rpt'!$N:$N,N$1)</f>
        <v>0</v>
      </c>
      <c r="O111" s="86">
        <f>SUMIFS('sys inv movment rpt'!$M:$M,'sys inv movment rpt'!$L:$L,$M111,'sys inv movment rpt'!$N:$N,O$1)</f>
        <v>0</v>
      </c>
      <c r="P111" s="86">
        <f>SUMIFS('sys inv movment rpt'!$M:$M,'sys inv movment rpt'!$L:$L,$M111,'sys inv movment rpt'!$N:$N,P$1)</f>
        <v>0</v>
      </c>
      <c r="Q111" s="86">
        <f>SUMIFS('sys inv movment rpt'!$M:$M,'sys inv movment rpt'!$L:$L,$M111,'sys inv movment rpt'!$N:$N,Q$1)</f>
        <v>0</v>
      </c>
      <c r="R111" s="86">
        <f>SUMIFS('sys inv movment rpt'!$M:$M,'sys inv movment rpt'!$L:$L,$M111,'sys inv movment rpt'!$N:$N,R$1)</f>
        <v>0</v>
      </c>
      <c r="S111" s="86">
        <f>SUMIFS('sys inv movment rpt'!$M:$M,'sys inv movment rpt'!$L:$L,$M111,'sys inv movment rpt'!$N:$N,S$1)</f>
        <v>0</v>
      </c>
      <c r="T111" s="86">
        <f>SUMIFS('sys inv movment rpt'!$M:$M,'sys inv movment rpt'!$L:$L,$M111,'sys inv movment rpt'!$N:$N,T$1)</f>
        <v>0</v>
      </c>
      <c r="U111" s="86">
        <f>SUMIFS('sys inv movment rpt'!$M:$M,'sys inv movment rpt'!$L:$L,$M111,'sys inv movment rpt'!$N:$N,U$1)</f>
        <v>0</v>
      </c>
      <c r="V111" s="86">
        <f>SUMIFS('sys inv movment rpt'!$M:$M,'sys inv movment rpt'!$L:$L,$M111,'sys inv movment rpt'!$N:$N,V$1)</f>
        <v>0</v>
      </c>
      <c r="W111" s="86">
        <f>SUMIFS('sys inv movment rpt'!$M:$M,'sys inv movment rpt'!$L:$L,$M111,'sys inv movment rpt'!$N:$N,W$1)</f>
        <v>0</v>
      </c>
      <c r="X111" s="86">
        <f>SUMIFS('sys inv movment rpt'!$M:$M,'sys inv movment rpt'!$L:$L,$M111,'sys inv movment rpt'!$N:$N,X$1)</f>
        <v>0</v>
      </c>
      <c r="Y111" s="86">
        <f>SUMIFS('sys inv movment rpt'!$M:$M,'sys inv movment rpt'!$L:$L,$M111,'sys inv movment rpt'!$N:$N,Y$1)</f>
        <v>0</v>
      </c>
      <c r="Z111" s="86">
        <f>SUMIFS('sys inv movment rpt'!$M:$M,'sys inv movment rpt'!$L:$L,$M111,'sys inv movment rpt'!$N:$N,Z$1)</f>
        <v>0</v>
      </c>
      <c r="AA111" s="86">
        <f>SUMIFS('sys inv movment rpt'!$M:$M,'sys inv movment rpt'!$L:$L,$M111,'sys inv movment rpt'!$N:$N,AA$1)</f>
        <v>0</v>
      </c>
      <c r="AB111" s="86">
        <f>SUMIFS('sys inv movment rpt'!$M:$M,'sys inv movment rpt'!$L:$L,$M111,'sys inv movment rpt'!$N:$N,AB$1)</f>
        <v>0</v>
      </c>
      <c r="AC111" s="86">
        <f>SUMIFS('sys inv movment rpt'!$M:$M,'sys inv movment rpt'!$L:$L,$M111,'sys inv movment rpt'!$N:$N,AC$1)</f>
        <v>0</v>
      </c>
      <c r="AD111" s="86">
        <f>SUMIFS('sys inv movment rpt'!$M:$M,'sys inv movment rpt'!$L:$L,$M111,'sys inv movment rpt'!$N:$N,AD$1)</f>
        <v>0</v>
      </c>
      <c r="AE111" s="86">
        <f>SUMIFS('sys inv movment rpt'!$M:$M,'sys inv movment rpt'!$L:$L,$M111,'sys inv movment rpt'!$N:$N,AE$1)</f>
        <v>0</v>
      </c>
      <c r="AF111" s="86">
        <f>SUMIFS('sys inv movment rpt'!$M:$M,'sys inv movment rpt'!$L:$L,$M111,'sys inv movment rpt'!$N:$N,AF$1)</f>
        <v>0</v>
      </c>
      <c r="AG111" s="86">
        <f>SUMIFS('sys inv movment rpt'!$M:$M,'sys inv movment rpt'!$L:$L,$M111,'sys inv movment rpt'!$N:$N,AG$1)</f>
        <v>0</v>
      </c>
      <c r="AH111" s="86">
        <f>SUMIFS('sys inv movment rpt'!$M:$M,'sys inv movment rpt'!$L:$L,$M111,'sys inv movment rpt'!$N:$N,AH$1)</f>
        <v>0</v>
      </c>
      <c r="AI111" s="86">
        <f>SUMIFS('sys inv movment rpt'!$M:$M,'sys inv movment rpt'!$L:$L,$M111,'sys inv movment rpt'!$N:$N,AI$1)</f>
        <v>0</v>
      </c>
      <c r="AJ111" s="86">
        <f>SUMIFS('sys inv movment rpt'!$M:$M,'sys inv movment rpt'!$L:$L,$M111,'sys inv movment rpt'!$N:$N,AJ$1)</f>
        <v>0</v>
      </c>
      <c r="AK111" s="86">
        <f>SUMIFS('sys inv movment rpt'!$M:$M,'sys inv movment rpt'!$L:$L,$M111,'sys inv movment rpt'!$N:$N,AK$1)</f>
        <v>0</v>
      </c>
      <c r="AL111" s="86">
        <f>SUMIFS('sys inv movment rpt'!$M:$M,'sys inv movment rpt'!$L:$L,$M111,'sys inv movment rpt'!$N:$N,AL$1)</f>
        <v>0</v>
      </c>
      <c r="AM111" s="86">
        <f>SUMIFS('sys inv movment rpt'!$M:$M,'sys inv movment rpt'!$L:$L,$M111,'sys inv movment rpt'!$N:$N,AM$1)</f>
        <v>0</v>
      </c>
      <c r="AN111" s="86">
        <f>SUMIFS('sys inv movment rpt'!$M:$M,'sys inv movment rpt'!$L:$L,$M111,'sys inv movment rpt'!$N:$N,AN$1)</f>
        <v>0</v>
      </c>
      <c r="AO111" s="86">
        <f>SUMIFS('sys inv movment rpt'!$M:$M,'sys inv movment rpt'!$L:$L,$M111,'sys inv movment rpt'!$N:$N,AO$1)</f>
        <v>0</v>
      </c>
      <c r="AP111" s="86">
        <f>SUMIFS('sys inv movment rpt'!$M:$M,'sys inv movment rpt'!$L:$L,$M111,'sys inv movment rpt'!$N:$N,AP$1)</f>
        <v>0</v>
      </c>
      <c r="AQ111" s="86">
        <f>SUMIFS('sys inv movment rpt'!$M:$M,'sys inv movment rpt'!$L:$L,$M111,'sys inv movment rpt'!$N:$N,AQ$1)</f>
        <v>0</v>
      </c>
      <c r="AR111" s="86">
        <f>SUMIFS('sys inv movment rpt'!$M:$M,'sys inv movment rpt'!$L:$L,$M111,'sys inv movment rpt'!$N:$N,AR$1)</f>
        <v>0</v>
      </c>
      <c r="AS111" s="86">
        <f>SUMIFS('sys inv movment rpt'!$M:$M,'sys inv movment rpt'!$L:$L,$M111,'sys inv movment rpt'!$N:$N,AS$1)</f>
        <v>0</v>
      </c>
      <c r="AT111" s="86">
        <f>SUMIFS('sys inv movment rpt'!$M:$M,'sys inv movment rpt'!$L:$L,$M111,'sys inv movment rpt'!$N:$N,AT$1)</f>
        <v>0</v>
      </c>
      <c r="AU111" s="86">
        <f>SUMIFS('sys inv movment rpt'!$M:$M,'sys inv movment rpt'!$L:$L,$M111,'sys inv movment rpt'!$N:$N,AU$1)</f>
        <v>0</v>
      </c>
      <c r="AV111" s="86">
        <f>SUMIFS('sys inv movment rpt'!$M:$M,'sys inv movment rpt'!$L:$L,$M111,'sys inv movment rpt'!$N:$N,AV$1)</f>
        <v>0</v>
      </c>
      <c r="AW111" s="87" t="str">
        <f>IFERROR(VLOOKUP(A111,'sys-backorder details'!E:U,17,0),"-")</f>
        <v>-</v>
      </c>
      <c r="AX111" s="87" t="str">
        <f>IF(K111&gt;1,VLOOKUP(A111,'settings-routing'!A:I,9,0),"")</f>
        <v/>
      </c>
    </row>
    <row r="112" ht="12.75" hidden="1" customHeight="1">
      <c r="A112" s="50" t="s">
        <v>451</v>
      </c>
      <c r="B112" s="50" t="s">
        <v>452</v>
      </c>
      <c r="C112" s="50">
        <f t="shared" si="2"/>
        <v>0</v>
      </c>
      <c r="D112" s="80">
        <f>SUMIF('Stocks 101-111'!$J:$J,'item dashboard'!A112,'Stocks 101-111'!K:K)</f>
        <v>0</v>
      </c>
      <c r="E112" s="80">
        <f>SUMIF('Stocks 101-111'!$J:$J,'item dashboard'!A112,'Stocks 101-111'!$L:$L)</f>
        <v>0</v>
      </c>
      <c r="F112" s="81">
        <f t="shared" si="3"/>
        <v>0</v>
      </c>
      <c r="G112" s="82">
        <f t="shared" si="4"/>
        <v>0</v>
      </c>
      <c r="H112" s="50">
        <f>SUMIFS('sys-backorder details'!$M:$M,'sys-backorder details'!$E:$E,'item dashboard'!A112,'sys-backorder details'!$V:$V,"")</f>
        <v>0</v>
      </c>
      <c r="I112" s="83">
        <f>SUMIF('settings-routing'!$I:$I,'item dashboard'!A112,'settings-routing'!$O:$O)</f>
        <v>0</v>
      </c>
      <c r="J112" s="50">
        <f>SUMIFS('sys-backorder details'!$M:$M,'sys-backorder details'!$E:$E,'item dashboard'!A112,'sys-backorder details'!$V:$V,"Call off")</f>
        <v>0</v>
      </c>
      <c r="K112" s="84">
        <f t="shared" si="5"/>
        <v>0</v>
      </c>
      <c r="L112" s="84">
        <f>SUMIF('Production Plan'!$E:$E,'item dashboard'!A112,'Production Plan'!$N:$N)</f>
        <v>0</v>
      </c>
      <c r="M112" s="85" t="str">
        <f t="shared" si="6"/>
        <v>B-2LSPRAYER-N97-2 Ltr. Natural Sprayer Bottle</v>
      </c>
      <c r="N112" s="86">
        <f>SUMIFS('sys inv movment rpt'!$M:$M,'sys inv movment rpt'!$L:$L,$M112,'sys inv movment rpt'!$N:$N,N$1)</f>
        <v>0</v>
      </c>
      <c r="O112" s="86">
        <f>SUMIFS('sys inv movment rpt'!$M:$M,'sys inv movment rpt'!$L:$L,$M112,'sys inv movment rpt'!$N:$N,O$1)</f>
        <v>0</v>
      </c>
      <c r="P112" s="86">
        <f>SUMIFS('sys inv movment rpt'!$M:$M,'sys inv movment rpt'!$L:$L,$M112,'sys inv movment rpt'!$N:$N,P$1)</f>
        <v>0</v>
      </c>
      <c r="Q112" s="86">
        <f>SUMIFS('sys inv movment rpt'!$M:$M,'sys inv movment rpt'!$L:$L,$M112,'sys inv movment rpt'!$N:$N,Q$1)</f>
        <v>0</v>
      </c>
      <c r="R112" s="86">
        <f>SUMIFS('sys inv movment rpt'!$M:$M,'sys inv movment rpt'!$L:$L,$M112,'sys inv movment rpt'!$N:$N,R$1)</f>
        <v>0</v>
      </c>
      <c r="S112" s="86">
        <f>SUMIFS('sys inv movment rpt'!$M:$M,'sys inv movment rpt'!$L:$L,$M112,'sys inv movment rpt'!$N:$N,S$1)</f>
        <v>0</v>
      </c>
      <c r="T112" s="86">
        <f>SUMIFS('sys inv movment rpt'!$M:$M,'sys inv movment rpt'!$L:$L,$M112,'sys inv movment rpt'!$N:$N,T$1)</f>
        <v>0</v>
      </c>
      <c r="U112" s="86">
        <f>SUMIFS('sys inv movment rpt'!$M:$M,'sys inv movment rpt'!$L:$L,$M112,'sys inv movment rpt'!$N:$N,U$1)</f>
        <v>0</v>
      </c>
      <c r="V112" s="86">
        <f>SUMIFS('sys inv movment rpt'!$M:$M,'sys inv movment rpt'!$L:$L,$M112,'sys inv movment rpt'!$N:$N,V$1)</f>
        <v>0</v>
      </c>
      <c r="W112" s="86">
        <f>SUMIFS('sys inv movment rpt'!$M:$M,'sys inv movment rpt'!$L:$L,$M112,'sys inv movment rpt'!$N:$N,W$1)</f>
        <v>0</v>
      </c>
      <c r="X112" s="86">
        <f>SUMIFS('sys inv movment rpt'!$M:$M,'sys inv movment rpt'!$L:$L,$M112,'sys inv movment rpt'!$N:$N,X$1)</f>
        <v>0</v>
      </c>
      <c r="Y112" s="86">
        <f>SUMIFS('sys inv movment rpt'!$M:$M,'sys inv movment rpt'!$L:$L,$M112,'sys inv movment rpt'!$N:$N,Y$1)</f>
        <v>0</v>
      </c>
      <c r="Z112" s="86">
        <f>SUMIFS('sys inv movment rpt'!$M:$M,'sys inv movment rpt'!$L:$L,$M112,'sys inv movment rpt'!$N:$N,Z$1)</f>
        <v>0</v>
      </c>
      <c r="AA112" s="86">
        <f>SUMIFS('sys inv movment rpt'!$M:$M,'sys inv movment rpt'!$L:$L,$M112,'sys inv movment rpt'!$N:$N,AA$1)</f>
        <v>0</v>
      </c>
      <c r="AB112" s="86">
        <f>SUMIFS('sys inv movment rpt'!$M:$M,'sys inv movment rpt'!$L:$L,$M112,'sys inv movment rpt'!$N:$N,AB$1)</f>
        <v>0</v>
      </c>
      <c r="AC112" s="86">
        <f>SUMIFS('sys inv movment rpt'!$M:$M,'sys inv movment rpt'!$L:$L,$M112,'sys inv movment rpt'!$N:$N,AC$1)</f>
        <v>0</v>
      </c>
      <c r="AD112" s="86">
        <f>SUMIFS('sys inv movment rpt'!$M:$M,'sys inv movment rpt'!$L:$L,$M112,'sys inv movment rpt'!$N:$N,AD$1)</f>
        <v>0</v>
      </c>
      <c r="AE112" s="86">
        <f>SUMIFS('sys inv movment rpt'!$M:$M,'sys inv movment rpt'!$L:$L,$M112,'sys inv movment rpt'!$N:$N,AE$1)</f>
        <v>0</v>
      </c>
      <c r="AF112" s="86">
        <f>SUMIFS('sys inv movment rpt'!$M:$M,'sys inv movment rpt'!$L:$L,$M112,'sys inv movment rpt'!$N:$N,AF$1)</f>
        <v>0</v>
      </c>
      <c r="AG112" s="86">
        <f>SUMIFS('sys inv movment rpt'!$M:$M,'sys inv movment rpt'!$L:$L,$M112,'sys inv movment rpt'!$N:$N,AG$1)</f>
        <v>0</v>
      </c>
      <c r="AH112" s="86">
        <f>SUMIFS('sys inv movment rpt'!$M:$M,'sys inv movment rpt'!$L:$L,$M112,'sys inv movment rpt'!$N:$N,AH$1)</f>
        <v>0</v>
      </c>
      <c r="AI112" s="86">
        <f>SUMIFS('sys inv movment rpt'!$M:$M,'sys inv movment rpt'!$L:$L,$M112,'sys inv movment rpt'!$N:$N,AI$1)</f>
        <v>0</v>
      </c>
      <c r="AJ112" s="86">
        <f>SUMIFS('sys inv movment rpt'!$M:$M,'sys inv movment rpt'!$L:$L,$M112,'sys inv movment rpt'!$N:$N,AJ$1)</f>
        <v>0</v>
      </c>
      <c r="AK112" s="86">
        <f>SUMIFS('sys inv movment rpt'!$M:$M,'sys inv movment rpt'!$L:$L,$M112,'sys inv movment rpt'!$N:$N,AK$1)</f>
        <v>0</v>
      </c>
      <c r="AL112" s="86">
        <f>SUMIFS('sys inv movment rpt'!$M:$M,'sys inv movment rpt'!$L:$L,$M112,'sys inv movment rpt'!$N:$N,AL$1)</f>
        <v>0</v>
      </c>
      <c r="AM112" s="86">
        <f>SUMIFS('sys inv movment rpt'!$M:$M,'sys inv movment rpt'!$L:$L,$M112,'sys inv movment rpt'!$N:$N,AM$1)</f>
        <v>0</v>
      </c>
      <c r="AN112" s="86">
        <f>SUMIFS('sys inv movment rpt'!$M:$M,'sys inv movment rpt'!$L:$L,$M112,'sys inv movment rpt'!$N:$N,AN$1)</f>
        <v>0</v>
      </c>
      <c r="AO112" s="86">
        <f>SUMIFS('sys inv movment rpt'!$M:$M,'sys inv movment rpt'!$L:$L,$M112,'sys inv movment rpt'!$N:$N,AO$1)</f>
        <v>0</v>
      </c>
      <c r="AP112" s="86">
        <f>SUMIFS('sys inv movment rpt'!$M:$M,'sys inv movment rpt'!$L:$L,$M112,'sys inv movment rpt'!$N:$N,AP$1)</f>
        <v>0</v>
      </c>
      <c r="AQ112" s="86">
        <f>SUMIFS('sys inv movment rpt'!$M:$M,'sys inv movment rpt'!$L:$L,$M112,'sys inv movment rpt'!$N:$N,AQ$1)</f>
        <v>0</v>
      </c>
      <c r="AR112" s="86">
        <f>SUMIFS('sys inv movment rpt'!$M:$M,'sys inv movment rpt'!$L:$L,$M112,'sys inv movment rpt'!$N:$N,AR$1)</f>
        <v>0</v>
      </c>
      <c r="AS112" s="86">
        <f>SUMIFS('sys inv movment rpt'!$M:$M,'sys inv movment rpt'!$L:$L,$M112,'sys inv movment rpt'!$N:$N,AS$1)</f>
        <v>0</v>
      </c>
      <c r="AT112" s="86">
        <f>SUMIFS('sys inv movment rpt'!$M:$M,'sys inv movment rpt'!$L:$L,$M112,'sys inv movment rpt'!$N:$N,AT$1)</f>
        <v>0</v>
      </c>
      <c r="AU112" s="86">
        <f>SUMIFS('sys inv movment rpt'!$M:$M,'sys inv movment rpt'!$L:$L,$M112,'sys inv movment rpt'!$N:$N,AU$1)</f>
        <v>0</v>
      </c>
      <c r="AV112" s="86">
        <f>SUMIFS('sys inv movment rpt'!$M:$M,'sys inv movment rpt'!$L:$L,$M112,'sys inv movment rpt'!$N:$N,AV$1)</f>
        <v>0</v>
      </c>
      <c r="AW112" s="87" t="str">
        <f>IFERROR(VLOOKUP(A112,'sys-backorder details'!E:U,17,0),"-")</f>
        <v>-</v>
      </c>
      <c r="AX112" s="87" t="str">
        <f>IF(K112&gt;1,VLOOKUP(A112,'settings-routing'!A:I,9,0),"")</f>
        <v/>
      </c>
    </row>
    <row r="113" ht="12.75" hidden="1" customHeight="1">
      <c r="A113" s="13" t="s">
        <v>453</v>
      </c>
      <c r="B113" s="13" t="s">
        <v>454</v>
      </c>
      <c r="C113" s="50">
        <f t="shared" si="2"/>
        <v>0</v>
      </c>
      <c r="D113" s="80">
        <f>SUMIF('Stocks 101-111'!$J:$J,'item dashboard'!A113,'Stocks 101-111'!K:K)</f>
        <v>0</v>
      </c>
      <c r="E113" s="80">
        <f>SUMIF('Stocks 101-111'!$J:$J,'item dashboard'!A113,'Stocks 101-111'!$L:$L)</f>
        <v>0</v>
      </c>
      <c r="F113" s="81">
        <f t="shared" si="3"/>
        <v>0</v>
      </c>
      <c r="G113" s="82">
        <f t="shared" si="4"/>
        <v>0</v>
      </c>
      <c r="H113" s="50">
        <f>SUMIFS('sys-backorder details'!$M:$M,'sys-backorder details'!$E:$E,'item dashboard'!A113,'sys-backorder details'!$V:$V,"")</f>
        <v>0</v>
      </c>
      <c r="I113" s="83">
        <f>SUMIF('settings-routing'!$I:$I,'item dashboard'!A113,'settings-routing'!$O:$O)</f>
        <v>0</v>
      </c>
      <c r="J113" s="50">
        <f>SUMIFS('sys-backorder details'!$M:$M,'sys-backorder details'!$E:$E,'item dashboard'!A113,'sys-backorder details'!$V:$V,"Call off")</f>
        <v>0</v>
      </c>
      <c r="K113" s="84">
        <f t="shared" si="5"/>
        <v>0</v>
      </c>
      <c r="L113" s="84">
        <f>SUMIF('Production Plan'!$E:$E,'item dashboard'!A113,'Production Plan'!$N:$N)</f>
        <v>0</v>
      </c>
      <c r="M113" s="85" t="str">
        <f t="shared" si="6"/>
        <v>B-2LSPY-N150RE-2 Ltr. Natural Printedd RETOQ JerryCan</v>
      </c>
      <c r="N113" s="86">
        <f>SUMIFS('sys inv movment rpt'!$M:$M,'sys inv movment rpt'!$L:$L,$M113,'sys inv movment rpt'!$N:$N,N$1)</f>
        <v>0</v>
      </c>
      <c r="O113" s="86">
        <f>SUMIFS('sys inv movment rpt'!$M:$M,'sys inv movment rpt'!$L:$L,$M113,'sys inv movment rpt'!$N:$N,O$1)</f>
        <v>0</v>
      </c>
      <c r="P113" s="86">
        <f>SUMIFS('sys inv movment rpt'!$M:$M,'sys inv movment rpt'!$L:$L,$M113,'sys inv movment rpt'!$N:$N,P$1)</f>
        <v>0</v>
      </c>
      <c r="Q113" s="86">
        <f>SUMIFS('sys inv movment rpt'!$M:$M,'sys inv movment rpt'!$L:$L,$M113,'sys inv movment rpt'!$N:$N,Q$1)</f>
        <v>0</v>
      </c>
      <c r="R113" s="86">
        <f>SUMIFS('sys inv movment rpt'!$M:$M,'sys inv movment rpt'!$L:$L,$M113,'sys inv movment rpt'!$N:$N,R$1)</f>
        <v>0</v>
      </c>
      <c r="S113" s="86">
        <f>SUMIFS('sys inv movment rpt'!$M:$M,'sys inv movment rpt'!$L:$L,$M113,'sys inv movment rpt'!$N:$N,S$1)</f>
        <v>0</v>
      </c>
      <c r="T113" s="86">
        <f>SUMIFS('sys inv movment rpt'!$M:$M,'sys inv movment rpt'!$L:$L,$M113,'sys inv movment rpt'!$N:$N,T$1)</f>
        <v>0</v>
      </c>
      <c r="U113" s="86">
        <f>SUMIFS('sys inv movment rpt'!$M:$M,'sys inv movment rpt'!$L:$L,$M113,'sys inv movment rpt'!$N:$N,U$1)</f>
        <v>0</v>
      </c>
      <c r="V113" s="86">
        <f>SUMIFS('sys inv movment rpt'!$M:$M,'sys inv movment rpt'!$L:$L,$M113,'sys inv movment rpt'!$N:$N,V$1)</f>
        <v>0</v>
      </c>
      <c r="W113" s="86">
        <f>SUMIFS('sys inv movment rpt'!$M:$M,'sys inv movment rpt'!$L:$L,$M113,'sys inv movment rpt'!$N:$N,W$1)</f>
        <v>0</v>
      </c>
      <c r="X113" s="86">
        <f>SUMIFS('sys inv movment rpt'!$M:$M,'sys inv movment rpt'!$L:$L,$M113,'sys inv movment rpt'!$N:$N,X$1)</f>
        <v>0</v>
      </c>
      <c r="Y113" s="86">
        <f>SUMIFS('sys inv movment rpt'!$M:$M,'sys inv movment rpt'!$L:$L,$M113,'sys inv movment rpt'!$N:$N,Y$1)</f>
        <v>0</v>
      </c>
      <c r="Z113" s="86">
        <f>SUMIFS('sys inv movment rpt'!$M:$M,'sys inv movment rpt'!$L:$L,$M113,'sys inv movment rpt'!$N:$N,Z$1)</f>
        <v>0</v>
      </c>
      <c r="AA113" s="86">
        <f>SUMIFS('sys inv movment rpt'!$M:$M,'sys inv movment rpt'!$L:$L,$M113,'sys inv movment rpt'!$N:$N,AA$1)</f>
        <v>0</v>
      </c>
      <c r="AB113" s="86">
        <f>SUMIFS('sys inv movment rpt'!$M:$M,'sys inv movment rpt'!$L:$L,$M113,'sys inv movment rpt'!$N:$N,AB$1)</f>
        <v>0</v>
      </c>
      <c r="AC113" s="86">
        <f>SUMIFS('sys inv movment rpt'!$M:$M,'sys inv movment rpt'!$L:$L,$M113,'sys inv movment rpt'!$N:$N,AC$1)</f>
        <v>0</v>
      </c>
      <c r="AD113" s="86">
        <f>SUMIFS('sys inv movment rpt'!$M:$M,'sys inv movment rpt'!$L:$L,$M113,'sys inv movment rpt'!$N:$N,AD$1)</f>
        <v>0</v>
      </c>
      <c r="AE113" s="86">
        <f>SUMIFS('sys inv movment rpt'!$M:$M,'sys inv movment rpt'!$L:$L,$M113,'sys inv movment rpt'!$N:$N,AE$1)</f>
        <v>0</v>
      </c>
      <c r="AF113" s="86">
        <f>SUMIFS('sys inv movment rpt'!$M:$M,'sys inv movment rpt'!$L:$L,$M113,'sys inv movment rpt'!$N:$N,AF$1)</f>
        <v>0</v>
      </c>
      <c r="AG113" s="86">
        <f>SUMIFS('sys inv movment rpt'!$M:$M,'sys inv movment rpt'!$L:$L,$M113,'sys inv movment rpt'!$N:$N,AG$1)</f>
        <v>0</v>
      </c>
      <c r="AH113" s="86">
        <f>SUMIFS('sys inv movment rpt'!$M:$M,'sys inv movment rpt'!$L:$L,$M113,'sys inv movment rpt'!$N:$N,AH$1)</f>
        <v>0</v>
      </c>
      <c r="AI113" s="86">
        <f>SUMIFS('sys inv movment rpt'!$M:$M,'sys inv movment rpt'!$L:$L,$M113,'sys inv movment rpt'!$N:$N,AI$1)</f>
        <v>0</v>
      </c>
      <c r="AJ113" s="86">
        <f>SUMIFS('sys inv movment rpt'!$M:$M,'sys inv movment rpt'!$L:$L,$M113,'sys inv movment rpt'!$N:$N,AJ$1)</f>
        <v>0</v>
      </c>
      <c r="AK113" s="86">
        <f>SUMIFS('sys inv movment rpt'!$M:$M,'sys inv movment rpt'!$L:$L,$M113,'sys inv movment rpt'!$N:$N,AK$1)</f>
        <v>0</v>
      </c>
      <c r="AL113" s="86">
        <f>SUMIFS('sys inv movment rpt'!$M:$M,'sys inv movment rpt'!$L:$L,$M113,'sys inv movment rpt'!$N:$N,AL$1)</f>
        <v>0</v>
      </c>
      <c r="AM113" s="86">
        <f>SUMIFS('sys inv movment rpt'!$M:$M,'sys inv movment rpt'!$L:$L,$M113,'sys inv movment rpt'!$N:$N,AM$1)</f>
        <v>0</v>
      </c>
      <c r="AN113" s="86">
        <f>SUMIFS('sys inv movment rpt'!$M:$M,'sys inv movment rpt'!$L:$L,$M113,'sys inv movment rpt'!$N:$N,AN$1)</f>
        <v>0</v>
      </c>
      <c r="AO113" s="86">
        <f>SUMIFS('sys inv movment rpt'!$M:$M,'sys inv movment rpt'!$L:$L,$M113,'sys inv movment rpt'!$N:$N,AO$1)</f>
        <v>0</v>
      </c>
      <c r="AP113" s="86">
        <f>SUMIFS('sys inv movment rpt'!$M:$M,'sys inv movment rpt'!$L:$L,$M113,'sys inv movment rpt'!$N:$N,AP$1)</f>
        <v>0</v>
      </c>
      <c r="AQ113" s="86">
        <f>SUMIFS('sys inv movment rpt'!$M:$M,'sys inv movment rpt'!$L:$L,$M113,'sys inv movment rpt'!$N:$N,AQ$1)</f>
        <v>0</v>
      </c>
      <c r="AR113" s="86">
        <f>SUMIFS('sys inv movment rpt'!$M:$M,'sys inv movment rpt'!$L:$L,$M113,'sys inv movment rpt'!$N:$N,AR$1)</f>
        <v>0</v>
      </c>
      <c r="AS113" s="86">
        <f>SUMIFS('sys inv movment rpt'!$M:$M,'sys inv movment rpt'!$L:$L,$M113,'sys inv movment rpt'!$N:$N,AS$1)</f>
        <v>0</v>
      </c>
      <c r="AT113" s="86">
        <f>SUMIFS('sys inv movment rpt'!$M:$M,'sys inv movment rpt'!$L:$L,$M113,'sys inv movment rpt'!$N:$N,AT$1)</f>
        <v>0</v>
      </c>
      <c r="AU113" s="86">
        <f>SUMIFS('sys inv movment rpt'!$M:$M,'sys inv movment rpt'!$L:$L,$M113,'sys inv movment rpt'!$N:$N,AU$1)</f>
        <v>0</v>
      </c>
      <c r="AV113" s="86">
        <f>SUMIFS('sys inv movment rpt'!$M:$M,'sys inv movment rpt'!$L:$L,$M113,'sys inv movment rpt'!$N:$N,AV$1)</f>
        <v>0</v>
      </c>
      <c r="AW113" s="87" t="str">
        <f>IFERROR(VLOOKUP(A113,'sys-backorder details'!E:U,17,0),"-")</f>
        <v>-</v>
      </c>
      <c r="AX113" s="87" t="str">
        <f>IF(K113&gt;1,VLOOKUP(A113,'settings-routing'!A:I,9,0),"")</f>
        <v/>
      </c>
    </row>
    <row r="114" ht="12.75" hidden="1" customHeight="1">
      <c r="A114" s="50" t="s">
        <v>455</v>
      </c>
      <c r="B114" s="50" t="s">
        <v>456</v>
      </c>
      <c r="C114" s="50">
        <f t="shared" si="2"/>
        <v>0</v>
      </c>
      <c r="D114" s="80">
        <f>SUMIF('Stocks 101-111'!$J:$J,'item dashboard'!A114,'Stocks 101-111'!K:K)</f>
        <v>0</v>
      </c>
      <c r="E114" s="80">
        <f>SUMIF('Stocks 101-111'!$J:$J,'item dashboard'!A114,'Stocks 101-111'!$L:$L)</f>
        <v>0</v>
      </c>
      <c r="F114" s="81">
        <f t="shared" si="3"/>
        <v>0</v>
      </c>
      <c r="G114" s="82">
        <f t="shared" si="4"/>
        <v>0</v>
      </c>
      <c r="H114" s="50">
        <f>SUMIFS('sys-backorder details'!$M:$M,'sys-backorder details'!$E:$E,'item dashboard'!A114,'sys-backorder details'!$V:$V,"")</f>
        <v>0</v>
      </c>
      <c r="I114" s="83">
        <f>SUMIF('settings-routing'!$I:$I,'item dashboard'!A114,'settings-routing'!$O:$O)</f>
        <v>0</v>
      </c>
      <c r="J114" s="50">
        <f>SUMIFS('sys-backorder details'!$M:$M,'sys-backorder details'!$E:$E,'item dashboard'!A114,'sys-backorder details'!$V:$V,"Call off")</f>
        <v>0</v>
      </c>
      <c r="K114" s="84">
        <f t="shared" si="5"/>
        <v>0</v>
      </c>
      <c r="L114" s="84">
        <f>SUMIF('Production Plan'!$E:$E,'item dashboard'!A114,'Production Plan'!$N:$N)</f>
        <v>0</v>
      </c>
      <c r="M114" s="85" t="str">
        <f t="shared" si="6"/>
        <v>B-2LSPY-N97 LATE-2 Ltr. Natural Sprayer Printed Latest Bottle</v>
      </c>
      <c r="N114" s="86">
        <f>SUMIFS('sys inv movment rpt'!$M:$M,'sys inv movment rpt'!$L:$L,$M114,'sys inv movment rpt'!$N:$N,N$1)</f>
        <v>0</v>
      </c>
      <c r="O114" s="86">
        <f>SUMIFS('sys inv movment rpt'!$M:$M,'sys inv movment rpt'!$L:$L,$M114,'sys inv movment rpt'!$N:$N,O$1)</f>
        <v>0</v>
      </c>
      <c r="P114" s="86">
        <f>SUMIFS('sys inv movment rpt'!$M:$M,'sys inv movment rpt'!$L:$L,$M114,'sys inv movment rpt'!$N:$N,P$1)</f>
        <v>0</v>
      </c>
      <c r="Q114" s="86">
        <f>SUMIFS('sys inv movment rpt'!$M:$M,'sys inv movment rpt'!$L:$L,$M114,'sys inv movment rpt'!$N:$N,Q$1)</f>
        <v>0</v>
      </c>
      <c r="R114" s="86">
        <f>SUMIFS('sys inv movment rpt'!$M:$M,'sys inv movment rpt'!$L:$L,$M114,'sys inv movment rpt'!$N:$N,R$1)</f>
        <v>0</v>
      </c>
      <c r="S114" s="86">
        <f>SUMIFS('sys inv movment rpt'!$M:$M,'sys inv movment rpt'!$L:$L,$M114,'sys inv movment rpt'!$N:$N,S$1)</f>
        <v>0</v>
      </c>
      <c r="T114" s="86">
        <f>SUMIFS('sys inv movment rpt'!$M:$M,'sys inv movment rpt'!$L:$L,$M114,'sys inv movment rpt'!$N:$N,T$1)</f>
        <v>0</v>
      </c>
      <c r="U114" s="86">
        <f>SUMIFS('sys inv movment rpt'!$M:$M,'sys inv movment rpt'!$L:$L,$M114,'sys inv movment rpt'!$N:$N,U$1)</f>
        <v>0</v>
      </c>
      <c r="V114" s="86">
        <f>SUMIFS('sys inv movment rpt'!$M:$M,'sys inv movment rpt'!$L:$L,$M114,'sys inv movment rpt'!$N:$N,V$1)</f>
        <v>0</v>
      </c>
      <c r="W114" s="86">
        <f>SUMIFS('sys inv movment rpt'!$M:$M,'sys inv movment rpt'!$L:$L,$M114,'sys inv movment rpt'!$N:$N,W$1)</f>
        <v>0</v>
      </c>
      <c r="X114" s="86">
        <f>SUMIFS('sys inv movment rpt'!$M:$M,'sys inv movment rpt'!$L:$L,$M114,'sys inv movment rpt'!$N:$N,X$1)</f>
        <v>0</v>
      </c>
      <c r="Y114" s="86">
        <f>SUMIFS('sys inv movment rpt'!$M:$M,'sys inv movment rpt'!$L:$L,$M114,'sys inv movment rpt'!$N:$N,Y$1)</f>
        <v>0</v>
      </c>
      <c r="Z114" s="86">
        <f>SUMIFS('sys inv movment rpt'!$M:$M,'sys inv movment rpt'!$L:$L,$M114,'sys inv movment rpt'!$N:$N,Z$1)</f>
        <v>0</v>
      </c>
      <c r="AA114" s="86">
        <f>SUMIFS('sys inv movment rpt'!$M:$M,'sys inv movment rpt'!$L:$L,$M114,'sys inv movment rpt'!$N:$N,AA$1)</f>
        <v>0</v>
      </c>
      <c r="AB114" s="86">
        <f>SUMIFS('sys inv movment rpt'!$M:$M,'sys inv movment rpt'!$L:$L,$M114,'sys inv movment rpt'!$N:$N,AB$1)</f>
        <v>0</v>
      </c>
      <c r="AC114" s="86">
        <f>SUMIFS('sys inv movment rpt'!$M:$M,'sys inv movment rpt'!$L:$L,$M114,'sys inv movment rpt'!$N:$N,AC$1)</f>
        <v>0</v>
      </c>
      <c r="AD114" s="86">
        <f>SUMIFS('sys inv movment rpt'!$M:$M,'sys inv movment rpt'!$L:$L,$M114,'sys inv movment rpt'!$N:$N,AD$1)</f>
        <v>0</v>
      </c>
      <c r="AE114" s="86">
        <f>SUMIFS('sys inv movment rpt'!$M:$M,'sys inv movment rpt'!$L:$L,$M114,'sys inv movment rpt'!$N:$N,AE$1)</f>
        <v>0</v>
      </c>
      <c r="AF114" s="86">
        <f>SUMIFS('sys inv movment rpt'!$M:$M,'sys inv movment rpt'!$L:$L,$M114,'sys inv movment rpt'!$N:$N,AF$1)</f>
        <v>0</v>
      </c>
      <c r="AG114" s="86">
        <f>SUMIFS('sys inv movment rpt'!$M:$M,'sys inv movment rpt'!$L:$L,$M114,'sys inv movment rpt'!$N:$N,AG$1)</f>
        <v>0</v>
      </c>
      <c r="AH114" s="86">
        <f>SUMIFS('sys inv movment rpt'!$M:$M,'sys inv movment rpt'!$L:$L,$M114,'sys inv movment rpt'!$N:$N,AH$1)</f>
        <v>0</v>
      </c>
      <c r="AI114" s="86">
        <f>SUMIFS('sys inv movment rpt'!$M:$M,'sys inv movment rpt'!$L:$L,$M114,'sys inv movment rpt'!$N:$N,AI$1)</f>
        <v>0</v>
      </c>
      <c r="AJ114" s="86">
        <f>SUMIFS('sys inv movment rpt'!$M:$M,'sys inv movment rpt'!$L:$L,$M114,'sys inv movment rpt'!$N:$N,AJ$1)</f>
        <v>0</v>
      </c>
      <c r="AK114" s="86">
        <f>SUMIFS('sys inv movment rpt'!$M:$M,'sys inv movment rpt'!$L:$L,$M114,'sys inv movment rpt'!$N:$N,AK$1)</f>
        <v>0</v>
      </c>
      <c r="AL114" s="86">
        <f>SUMIFS('sys inv movment rpt'!$M:$M,'sys inv movment rpt'!$L:$L,$M114,'sys inv movment rpt'!$N:$N,AL$1)</f>
        <v>0</v>
      </c>
      <c r="AM114" s="86">
        <f>SUMIFS('sys inv movment rpt'!$M:$M,'sys inv movment rpt'!$L:$L,$M114,'sys inv movment rpt'!$N:$N,AM$1)</f>
        <v>0</v>
      </c>
      <c r="AN114" s="86">
        <f>SUMIFS('sys inv movment rpt'!$M:$M,'sys inv movment rpt'!$L:$L,$M114,'sys inv movment rpt'!$N:$N,AN$1)</f>
        <v>0</v>
      </c>
      <c r="AO114" s="86">
        <f>SUMIFS('sys inv movment rpt'!$M:$M,'sys inv movment rpt'!$L:$L,$M114,'sys inv movment rpt'!$N:$N,AO$1)</f>
        <v>0</v>
      </c>
      <c r="AP114" s="86">
        <f>SUMIFS('sys inv movment rpt'!$M:$M,'sys inv movment rpt'!$L:$L,$M114,'sys inv movment rpt'!$N:$N,AP$1)</f>
        <v>0</v>
      </c>
      <c r="AQ114" s="86">
        <f>SUMIFS('sys inv movment rpt'!$M:$M,'sys inv movment rpt'!$L:$L,$M114,'sys inv movment rpt'!$N:$N,AQ$1)</f>
        <v>0</v>
      </c>
      <c r="AR114" s="86">
        <f>SUMIFS('sys inv movment rpt'!$M:$M,'sys inv movment rpt'!$L:$L,$M114,'sys inv movment rpt'!$N:$N,AR$1)</f>
        <v>0</v>
      </c>
      <c r="AS114" s="86">
        <f>SUMIFS('sys inv movment rpt'!$M:$M,'sys inv movment rpt'!$L:$L,$M114,'sys inv movment rpt'!$N:$N,AS$1)</f>
        <v>0</v>
      </c>
      <c r="AT114" s="86">
        <f>SUMIFS('sys inv movment rpt'!$M:$M,'sys inv movment rpt'!$L:$L,$M114,'sys inv movment rpt'!$N:$N,AT$1)</f>
        <v>0</v>
      </c>
      <c r="AU114" s="86">
        <f>SUMIFS('sys inv movment rpt'!$M:$M,'sys inv movment rpt'!$L:$L,$M114,'sys inv movment rpt'!$N:$N,AU$1)</f>
        <v>0</v>
      </c>
      <c r="AV114" s="86">
        <f>SUMIFS('sys inv movment rpt'!$M:$M,'sys inv movment rpt'!$L:$L,$M114,'sys inv movment rpt'!$N:$N,AV$1)</f>
        <v>0</v>
      </c>
      <c r="AW114" s="87" t="str">
        <f>IFERROR(VLOOKUP(A114,'sys-backorder details'!E:U,17,0),"-")</f>
        <v>-</v>
      </c>
      <c r="AX114" s="87" t="str">
        <f>IF(K114&gt;1,VLOOKUP(A114,'settings-routing'!A:I,9,0),"")</f>
        <v/>
      </c>
    </row>
    <row r="115" ht="12.75" hidden="1" customHeight="1">
      <c r="A115" s="28" t="s">
        <v>457</v>
      </c>
      <c r="B115" s="28" t="s">
        <v>458</v>
      </c>
      <c r="C115" s="50">
        <f t="shared" si="2"/>
        <v>0</v>
      </c>
      <c r="D115" s="80">
        <f>SUMIF('Stocks 101-111'!$J:$J,'item dashboard'!A115,'Stocks 101-111'!K:K)</f>
        <v>0</v>
      </c>
      <c r="E115" s="80">
        <f>SUMIF('Stocks 101-111'!$J:$J,'item dashboard'!A115,'Stocks 101-111'!$L:$L)</f>
        <v>0</v>
      </c>
      <c r="F115" s="81">
        <f t="shared" si="3"/>
        <v>0</v>
      </c>
      <c r="G115" s="82">
        <f t="shared" si="4"/>
        <v>0</v>
      </c>
      <c r="H115" s="50">
        <f>SUMIFS('sys-backorder details'!$M:$M,'sys-backorder details'!$E:$E,'item dashboard'!A115,'sys-backorder details'!$V:$V,"")</f>
        <v>0</v>
      </c>
      <c r="I115" s="83">
        <f>SUMIF('settings-routing'!$I:$I,'item dashboard'!A115,'settings-routing'!$O:$O)</f>
        <v>0</v>
      </c>
      <c r="J115" s="50">
        <f>SUMIFS('sys-backorder details'!$M:$M,'sys-backorder details'!$E:$E,'item dashboard'!A115,'sys-backorder details'!$V:$V,"Call off")</f>
        <v>0</v>
      </c>
      <c r="K115" s="84">
        <f t="shared" si="5"/>
        <v>0</v>
      </c>
      <c r="L115" s="84">
        <f>SUMIF('Production Plan'!$E:$E,'item dashboard'!A115,'Production Plan'!$N:$N)</f>
        <v>0</v>
      </c>
      <c r="M115" s="85" t="str">
        <f t="shared" si="6"/>
        <v>B-2LSPY-N97LAIBUTA-2 Ltr.S Natural Printed Laibuta Botte</v>
      </c>
      <c r="N115" s="86">
        <f>SUMIFS('sys inv movment rpt'!$M:$M,'sys inv movment rpt'!$L:$L,$M115,'sys inv movment rpt'!$N:$N,N$1)</f>
        <v>0</v>
      </c>
      <c r="O115" s="86">
        <f>SUMIFS('sys inv movment rpt'!$M:$M,'sys inv movment rpt'!$L:$L,$M115,'sys inv movment rpt'!$N:$N,O$1)</f>
        <v>0</v>
      </c>
      <c r="P115" s="86">
        <f>SUMIFS('sys inv movment rpt'!$M:$M,'sys inv movment rpt'!$L:$L,$M115,'sys inv movment rpt'!$N:$N,P$1)</f>
        <v>0</v>
      </c>
      <c r="Q115" s="86">
        <f>SUMIFS('sys inv movment rpt'!$M:$M,'sys inv movment rpt'!$L:$L,$M115,'sys inv movment rpt'!$N:$N,Q$1)</f>
        <v>0</v>
      </c>
      <c r="R115" s="86">
        <f>SUMIFS('sys inv movment rpt'!$M:$M,'sys inv movment rpt'!$L:$L,$M115,'sys inv movment rpt'!$N:$N,R$1)</f>
        <v>0</v>
      </c>
      <c r="S115" s="86">
        <f>SUMIFS('sys inv movment rpt'!$M:$M,'sys inv movment rpt'!$L:$L,$M115,'sys inv movment rpt'!$N:$N,S$1)</f>
        <v>0</v>
      </c>
      <c r="T115" s="86">
        <f>SUMIFS('sys inv movment rpt'!$M:$M,'sys inv movment rpt'!$L:$L,$M115,'sys inv movment rpt'!$N:$N,T$1)</f>
        <v>0</v>
      </c>
      <c r="U115" s="86">
        <f>SUMIFS('sys inv movment rpt'!$M:$M,'sys inv movment rpt'!$L:$L,$M115,'sys inv movment rpt'!$N:$N,U$1)</f>
        <v>0</v>
      </c>
      <c r="V115" s="86">
        <f>SUMIFS('sys inv movment rpt'!$M:$M,'sys inv movment rpt'!$L:$L,$M115,'sys inv movment rpt'!$N:$N,V$1)</f>
        <v>0</v>
      </c>
      <c r="W115" s="86">
        <f>SUMIFS('sys inv movment rpt'!$M:$M,'sys inv movment rpt'!$L:$L,$M115,'sys inv movment rpt'!$N:$N,W$1)</f>
        <v>0</v>
      </c>
      <c r="X115" s="86">
        <f>SUMIFS('sys inv movment rpt'!$M:$M,'sys inv movment rpt'!$L:$L,$M115,'sys inv movment rpt'!$N:$N,X$1)</f>
        <v>0</v>
      </c>
      <c r="Y115" s="86">
        <f>SUMIFS('sys inv movment rpt'!$M:$M,'sys inv movment rpt'!$L:$L,$M115,'sys inv movment rpt'!$N:$N,Y$1)</f>
        <v>0</v>
      </c>
      <c r="Z115" s="86">
        <f>SUMIFS('sys inv movment rpt'!$M:$M,'sys inv movment rpt'!$L:$L,$M115,'sys inv movment rpt'!$N:$N,Z$1)</f>
        <v>0</v>
      </c>
      <c r="AA115" s="86">
        <f>SUMIFS('sys inv movment rpt'!$M:$M,'sys inv movment rpt'!$L:$L,$M115,'sys inv movment rpt'!$N:$N,AA$1)</f>
        <v>0</v>
      </c>
      <c r="AB115" s="86">
        <f>SUMIFS('sys inv movment rpt'!$M:$M,'sys inv movment rpt'!$L:$L,$M115,'sys inv movment rpt'!$N:$N,AB$1)</f>
        <v>0</v>
      </c>
      <c r="AC115" s="86">
        <f>SUMIFS('sys inv movment rpt'!$M:$M,'sys inv movment rpt'!$L:$L,$M115,'sys inv movment rpt'!$N:$N,AC$1)</f>
        <v>0</v>
      </c>
      <c r="AD115" s="86">
        <f>SUMIFS('sys inv movment rpt'!$M:$M,'sys inv movment rpt'!$L:$L,$M115,'sys inv movment rpt'!$N:$N,AD$1)</f>
        <v>0</v>
      </c>
      <c r="AE115" s="86">
        <f>SUMIFS('sys inv movment rpt'!$M:$M,'sys inv movment rpt'!$L:$L,$M115,'sys inv movment rpt'!$N:$N,AE$1)</f>
        <v>0</v>
      </c>
      <c r="AF115" s="86">
        <f>SUMIFS('sys inv movment rpt'!$M:$M,'sys inv movment rpt'!$L:$L,$M115,'sys inv movment rpt'!$N:$N,AF$1)</f>
        <v>0</v>
      </c>
      <c r="AG115" s="86">
        <f>SUMIFS('sys inv movment rpt'!$M:$M,'sys inv movment rpt'!$L:$L,$M115,'sys inv movment rpt'!$N:$N,AG$1)</f>
        <v>0</v>
      </c>
      <c r="AH115" s="86">
        <f>SUMIFS('sys inv movment rpt'!$M:$M,'sys inv movment rpt'!$L:$L,$M115,'sys inv movment rpt'!$N:$N,AH$1)</f>
        <v>0</v>
      </c>
      <c r="AI115" s="86">
        <f>SUMIFS('sys inv movment rpt'!$M:$M,'sys inv movment rpt'!$L:$L,$M115,'sys inv movment rpt'!$N:$N,AI$1)</f>
        <v>0</v>
      </c>
      <c r="AJ115" s="86">
        <f>SUMIFS('sys inv movment rpt'!$M:$M,'sys inv movment rpt'!$L:$L,$M115,'sys inv movment rpt'!$N:$N,AJ$1)</f>
        <v>0</v>
      </c>
      <c r="AK115" s="86">
        <f>SUMIFS('sys inv movment rpt'!$M:$M,'sys inv movment rpt'!$L:$L,$M115,'sys inv movment rpt'!$N:$N,AK$1)</f>
        <v>0</v>
      </c>
      <c r="AL115" s="86">
        <f>SUMIFS('sys inv movment rpt'!$M:$M,'sys inv movment rpt'!$L:$L,$M115,'sys inv movment rpt'!$N:$N,AL$1)</f>
        <v>0</v>
      </c>
      <c r="AM115" s="86">
        <f>SUMIFS('sys inv movment rpt'!$M:$M,'sys inv movment rpt'!$L:$L,$M115,'sys inv movment rpt'!$N:$N,AM$1)</f>
        <v>0</v>
      </c>
      <c r="AN115" s="86">
        <f>SUMIFS('sys inv movment rpt'!$M:$M,'sys inv movment rpt'!$L:$L,$M115,'sys inv movment rpt'!$N:$N,AN$1)</f>
        <v>0</v>
      </c>
      <c r="AO115" s="86">
        <f>SUMIFS('sys inv movment rpt'!$M:$M,'sys inv movment rpt'!$L:$L,$M115,'sys inv movment rpt'!$N:$N,AO$1)</f>
        <v>0</v>
      </c>
      <c r="AP115" s="86">
        <f>SUMIFS('sys inv movment rpt'!$M:$M,'sys inv movment rpt'!$L:$L,$M115,'sys inv movment rpt'!$N:$N,AP$1)</f>
        <v>0</v>
      </c>
      <c r="AQ115" s="86">
        <f>SUMIFS('sys inv movment rpt'!$M:$M,'sys inv movment rpt'!$L:$L,$M115,'sys inv movment rpt'!$N:$N,AQ$1)</f>
        <v>0</v>
      </c>
      <c r="AR115" s="86">
        <f>SUMIFS('sys inv movment rpt'!$M:$M,'sys inv movment rpt'!$L:$L,$M115,'sys inv movment rpt'!$N:$N,AR$1)</f>
        <v>0</v>
      </c>
      <c r="AS115" s="86">
        <f>SUMIFS('sys inv movment rpt'!$M:$M,'sys inv movment rpt'!$L:$L,$M115,'sys inv movment rpt'!$N:$N,AS$1)</f>
        <v>0</v>
      </c>
      <c r="AT115" s="86">
        <f>SUMIFS('sys inv movment rpt'!$M:$M,'sys inv movment rpt'!$L:$L,$M115,'sys inv movment rpt'!$N:$N,AT$1)</f>
        <v>0</v>
      </c>
      <c r="AU115" s="86">
        <f>SUMIFS('sys inv movment rpt'!$M:$M,'sys inv movment rpt'!$L:$L,$M115,'sys inv movment rpt'!$N:$N,AU$1)</f>
        <v>0</v>
      </c>
      <c r="AV115" s="86">
        <f>SUMIFS('sys inv movment rpt'!$M:$M,'sys inv movment rpt'!$L:$L,$M115,'sys inv movment rpt'!$N:$N,AV$1)</f>
        <v>0</v>
      </c>
      <c r="AW115" s="87" t="str">
        <f>IFERROR(VLOOKUP(A115,'sys-backorder details'!E:U,17,0),"-")</f>
        <v>-</v>
      </c>
      <c r="AX115" s="87" t="str">
        <f>IF(K115&gt;1,VLOOKUP(A115,'settings-routing'!A:I,9,0),"")</f>
        <v/>
      </c>
    </row>
    <row r="116" ht="12.75" hidden="1" customHeight="1">
      <c r="A116" s="28" t="s">
        <v>459</v>
      </c>
      <c r="B116" s="28" t="s">
        <v>460</v>
      </c>
      <c r="C116" s="50">
        <f t="shared" si="2"/>
        <v>0</v>
      </c>
      <c r="D116" s="80">
        <f>SUMIF('Stocks 101-111'!$J:$J,'item dashboard'!A116,'Stocks 101-111'!K:K)</f>
        <v>0</v>
      </c>
      <c r="E116" s="80">
        <f>SUMIF('Stocks 101-111'!$J:$J,'item dashboard'!A116,'Stocks 101-111'!$L:$L)</f>
        <v>0</v>
      </c>
      <c r="F116" s="81">
        <f t="shared" si="3"/>
        <v>0</v>
      </c>
      <c r="G116" s="82">
        <f t="shared" si="4"/>
        <v>0</v>
      </c>
      <c r="H116" s="50">
        <f>SUMIFS('sys-backorder details'!$M:$M,'sys-backorder details'!$E:$E,'item dashboard'!A116,'sys-backorder details'!$V:$V,"")</f>
        <v>0</v>
      </c>
      <c r="I116" s="83">
        <f>SUMIF('settings-routing'!$I:$I,'item dashboard'!A116,'settings-routing'!$O:$O)</f>
        <v>0</v>
      </c>
      <c r="J116" s="50">
        <f>SUMIFS('sys-backorder details'!$M:$M,'sys-backorder details'!$E:$E,'item dashboard'!A116,'sys-backorder details'!$V:$V,"Call off")</f>
        <v>0</v>
      </c>
      <c r="K116" s="84">
        <f t="shared" si="5"/>
        <v>0</v>
      </c>
      <c r="L116" s="84">
        <f>SUMIF('Production Plan'!$E:$E,'item dashboard'!A116,'Production Plan'!$N:$N)</f>
        <v>0</v>
      </c>
      <c r="M116" s="85" t="str">
        <f t="shared" si="6"/>
        <v>B-2LSPY-N97UWI-2 Ltr. Natural Printed Uwimana Bottle</v>
      </c>
      <c r="N116" s="86">
        <f>SUMIFS('sys inv movment rpt'!$M:$M,'sys inv movment rpt'!$L:$L,$M116,'sys inv movment rpt'!$N:$N,N$1)</f>
        <v>0</v>
      </c>
      <c r="O116" s="86">
        <f>SUMIFS('sys inv movment rpt'!$M:$M,'sys inv movment rpt'!$L:$L,$M116,'sys inv movment rpt'!$N:$N,O$1)</f>
        <v>0</v>
      </c>
      <c r="P116" s="86">
        <f>SUMIFS('sys inv movment rpt'!$M:$M,'sys inv movment rpt'!$L:$L,$M116,'sys inv movment rpt'!$N:$N,P$1)</f>
        <v>0</v>
      </c>
      <c r="Q116" s="86">
        <f>SUMIFS('sys inv movment rpt'!$M:$M,'sys inv movment rpt'!$L:$L,$M116,'sys inv movment rpt'!$N:$N,Q$1)</f>
        <v>0</v>
      </c>
      <c r="R116" s="86">
        <f>SUMIFS('sys inv movment rpt'!$M:$M,'sys inv movment rpt'!$L:$L,$M116,'sys inv movment rpt'!$N:$N,R$1)</f>
        <v>0</v>
      </c>
      <c r="S116" s="86">
        <f>SUMIFS('sys inv movment rpt'!$M:$M,'sys inv movment rpt'!$L:$L,$M116,'sys inv movment rpt'!$N:$N,S$1)</f>
        <v>0</v>
      </c>
      <c r="T116" s="86">
        <f>SUMIFS('sys inv movment rpt'!$M:$M,'sys inv movment rpt'!$L:$L,$M116,'sys inv movment rpt'!$N:$N,T$1)</f>
        <v>0</v>
      </c>
      <c r="U116" s="86">
        <f>SUMIFS('sys inv movment rpt'!$M:$M,'sys inv movment rpt'!$L:$L,$M116,'sys inv movment rpt'!$N:$N,U$1)</f>
        <v>0</v>
      </c>
      <c r="V116" s="86">
        <f>SUMIFS('sys inv movment rpt'!$M:$M,'sys inv movment rpt'!$L:$L,$M116,'sys inv movment rpt'!$N:$N,V$1)</f>
        <v>0</v>
      </c>
      <c r="W116" s="86">
        <f>SUMIFS('sys inv movment rpt'!$M:$M,'sys inv movment rpt'!$L:$L,$M116,'sys inv movment rpt'!$N:$N,W$1)</f>
        <v>0</v>
      </c>
      <c r="X116" s="86">
        <f>SUMIFS('sys inv movment rpt'!$M:$M,'sys inv movment rpt'!$L:$L,$M116,'sys inv movment rpt'!$N:$N,X$1)</f>
        <v>0</v>
      </c>
      <c r="Y116" s="86">
        <f>SUMIFS('sys inv movment rpt'!$M:$M,'sys inv movment rpt'!$L:$L,$M116,'sys inv movment rpt'!$N:$N,Y$1)</f>
        <v>0</v>
      </c>
      <c r="Z116" s="86">
        <f>SUMIFS('sys inv movment rpt'!$M:$M,'sys inv movment rpt'!$L:$L,$M116,'sys inv movment rpt'!$N:$N,Z$1)</f>
        <v>0</v>
      </c>
      <c r="AA116" s="86">
        <f>SUMIFS('sys inv movment rpt'!$M:$M,'sys inv movment rpt'!$L:$L,$M116,'sys inv movment rpt'!$N:$N,AA$1)</f>
        <v>0</v>
      </c>
      <c r="AB116" s="86">
        <f>SUMIFS('sys inv movment rpt'!$M:$M,'sys inv movment rpt'!$L:$L,$M116,'sys inv movment rpt'!$N:$N,AB$1)</f>
        <v>0</v>
      </c>
      <c r="AC116" s="86">
        <f>SUMIFS('sys inv movment rpt'!$M:$M,'sys inv movment rpt'!$L:$L,$M116,'sys inv movment rpt'!$N:$N,AC$1)</f>
        <v>0</v>
      </c>
      <c r="AD116" s="86">
        <f>SUMIFS('sys inv movment rpt'!$M:$M,'sys inv movment rpt'!$L:$L,$M116,'sys inv movment rpt'!$N:$N,AD$1)</f>
        <v>0</v>
      </c>
      <c r="AE116" s="86">
        <f>SUMIFS('sys inv movment rpt'!$M:$M,'sys inv movment rpt'!$L:$L,$M116,'sys inv movment rpt'!$N:$N,AE$1)</f>
        <v>0</v>
      </c>
      <c r="AF116" s="86">
        <f>SUMIFS('sys inv movment rpt'!$M:$M,'sys inv movment rpt'!$L:$L,$M116,'sys inv movment rpt'!$N:$N,AF$1)</f>
        <v>0</v>
      </c>
      <c r="AG116" s="86">
        <f>SUMIFS('sys inv movment rpt'!$M:$M,'sys inv movment rpt'!$L:$L,$M116,'sys inv movment rpt'!$N:$N,AG$1)</f>
        <v>0</v>
      </c>
      <c r="AH116" s="86">
        <f>SUMIFS('sys inv movment rpt'!$M:$M,'sys inv movment rpt'!$L:$L,$M116,'sys inv movment rpt'!$N:$N,AH$1)</f>
        <v>0</v>
      </c>
      <c r="AI116" s="86">
        <f>SUMIFS('sys inv movment rpt'!$M:$M,'sys inv movment rpt'!$L:$L,$M116,'sys inv movment rpt'!$N:$N,AI$1)</f>
        <v>0</v>
      </c>
      <c r="AJ116" s="86">
        <f>SUMIFS('sys inv movment rpt'!$M:$M,'sys inv movment rpt'!$L:$L,$M116,'sys inv movment rpt'!$N:$N,AJ$1)</f>
        <v>0</v>
      </c>
      <c r="AK116" s="86">
        <f>SUMIFS('sys inv movment rpt'!$M:$M,'sys inv movment rpt'!$L:$L,$M116,'sys inv movment rpt'!$N:$N,AK$1)</f>
        <v>0</v>
      </c>
      <c r="AL116" s="86">
        <f>SUMIFS('sys inv movment rpt'!$M:$M,'sys inv movment rpt'!$L:$L,$M116,'sys inv movment rpt'!$N:$N,AL$1)</f>
        <v>0</v>
      </c>
      <c r="AM116" s="86">
        <f>SUMIFS('sys inv movment rpt'!$M:$M,'sys inv movment rpt'!$L:$L,$M116,'sys inv movment rpt'!$N:$N,AM$1)</f>
        <v>0</v>
      </c>
      <c r="AN116" s="86">
        <f>SUMIFS('sys inv movment rpt'!$M:$M,'sys inv movment rpt'!$L:$L,$M116,'sys inv movment rpt'!$N:$N,AN$1)</f>
        <v>0</v>
      </c>
      <c r="AO116" s="86">
        <f>SUMIFS('sys inv movment rpt'!$M:$M,'sys inv movment rpt'!$L:$L,$M116,'sys inv movment rpt'!$N:$N,AO$1)</f>
        <v>0</v>
      </c>
      <c r="AP116" s="86">
        <f>SUMIFS('sys inv movment rpt'!$M:$M,'sys inv movment rpt'!$L:$L,$M116,'sys inv movment rpt'!$N:$N,AP$1)</f>
        <v>0</v>
      </c>
      <c r="AQ116" s="86">
        <f>SUMIFS('sys inv movment rpt'!$M:$M,'sys inv movment rpt'!$L:$L,$M116,'sys inv movment rpt'!$N:$N,AQ$1)</f>
        <v>0</v>
      </c>
      <c r="AR116" s="86">
        <f>SUMIFS('sys inv movment rpt'!$M:$M,'sys inv movment rpt'!$L:$L,$M116,'sys inv movment rpt'!$N:$N,AR$1)</f>
        <v>0</v>
      </c>
      <c r="AS116" s="86">
        <f>SUMIFS('sys inv movment rpt'!$M:$M,'sys inv movment rpt'!$L:$L,$M116,'sys inv movment rpt'!$N:$N,AS$1)</f>
        <v>0</v>
      </c>
      <c r="AT116" s="86">
        <f>SUMIFS('sys inv movment rpt'!$M:$M,'sys inv movment rpt'!$L:$L,$M116,'sys inv movment rpt'!$N:$N,AT$1)</f>
        <v>0</v>
      </c>
      <c r="AU116" s="86">
        <f>SUMIFS('sys inv movment rpt'!$M:$M,'sys inv movment rpt'!$L:$L,$M116,'sys inv movment rpt'!$N:$N,AU$1)</f>
        <v>0</v>
      </c>
      <c r="AV116" s="86">
        <f>SUMIFS('sys inv movment rpt'!$M:$M,'sys inv movment rpt'!$L:$L,$M116,'sys inv movment rpt'!$N:$N,AV$1)</f>
        <v>0</v>
      </c>
      <c r="AW116" s="87" t="str">
        <f>IFERROR(VLOOKUP(A116,'sys-backorder details'!E:U,17,0),"-")</f>
        <v>-</v>
      </c>
      <c r="AX116" s="87" t="str">
        <f>IF(K116&gt;1,VLOOKUP(A116,'settings-routing'!A:I,9,0),"")</f>
        <v/>
      </c>
    </row>
    <row r="117" ht="12.75" hidden="1" customHeight="1">
      <c r="A117" s="50" t="s">
        <v>461</v>
      </c>
      <c r="B117" s="50" t="s">
        <v>462</v>
      </c>
      <c r="C117" s="50">
        <f t="shared" si="2"/>
        <v>0</v>
      </c>
      <c r="D117" s="80">
        <f>SUMIF('Stocks 101-111'!$J:$J,'item dashboard'!A117,'Stocks 101-111'!K:K)</f>
        <v>0</v>
      </c>
      <c r="E117" s="80">
        <f>SUMIF('Stocks 101-111'!$J:$J,'item dashboard'!A117,'Stocks 101-111'!$L:$L)</f>
        <v>0</v>
      </c>
      <c r="F117" s="81">
        <f t="shared" si="3"/>
        <v>0</v>
      </c>
      <c r="G117" s="82">
        <f t="shared" si="4"/>
        <v>0</v>
      </c>
      <c r="H117" s="50">
        <f>SUMIFS('sys-backorder details'!$M:$M,'sys-backorder details'!$E:$E,'item dashboard'!A117,'sys-backorder details'!$V:$V,"")</f>
        <v>0</v>
      </c>
      <c r="I117" s="83">
        <f>SUMIF('settings-routing'!$I:$I,'item dashboard'!A117,'settings-routing'!$O:$O)</f>
        <v>0</v>
      </c>
      <c r="J117" s="50">
        <f>SUMIFS('sys-backorder details'!$M:$M,'sys-backorder details'!$E:$E,'item dashboard'!A117,'sys-backorder details'!$V:$V,"Call off")</f>
        <v>0</v>
      </c>
      <c r="K117" s="84">
        <f t="shared" si="5"/>
        <v>0</v>
      </c>
      <c r="L117" s="84">
        <f>SUMIF('Production Plan'!$E:$E,'item dashboard'!A117,'Production Plan'!$N:$N)</f>
        <v>0</v>
      </c>
      <c r="M117" s="85" t="str">
        <f t="shared" si="6"/>
        <v>B-2LSPY-OR97FARM-2 Ltr.Orange Printed Farm Access Spray Pump Bottle</v>
      </c>
      <c r="N117" s="86">
        <f>SUMIFS('sys inv movment rpt'!$M:$M,'sys inv movment rpt'!$L:$L,$M117,'sys inv movment rpt'!$N:$N,N$1)</f>
        <v>0</v>
      </c>
      <c r="O117" s="86">
        <f>SUMIFS('sys inv movment rpt'!$M:$M,'sys inv movment rpt'!$L:$L,$M117,'sys inv movment rpt'!$N:$N,O$1)</f>
        <v>0</v>
      </c>
      <c r="P117" s="86">
        <f>SUMIFS('sys inv movment rpt'!$M:$M,'sys inv movment rpt'!$L:$L,$M117,'sys inv movment rpt'!$N:$N,P$1)</f>
        <v>0</v>
      </c>
      <c r="Q117" s="86">
        <f>SUMIFS('sys inv movment rpt'!$M:$M,'sys inv movment rpt'!$L:$L,$M117,'sys inv movment rpt'!$N:$N,Q$1)</f>
        <v>0</v>
      </c>
      <c r="R117" s="86">
        <f>SUMIFS('sys inv movment rpt'!$M:$M,'sys inv movment rpt'!$L:$L,$M117,'sys inv movment rpt'!$N:$N,R$1)</f>
        <v>0</v>
      </c>
      <c r="S117" s="86">
        <f>SUMIFS('sys inv movment rpt'!$M:$M,'sys inv movment rpt'!$L:$L,$M117,'sys inv movment rpt'!$N:$N,S$1)</f>
        <v>0</v>
      </c>
      <c r="T117" s="86">
        <f>SUMIFS('sys inv movment rpt'!$M:$M,'sys inv movment rpt'!$L:$L,$M117,'sys inv movment rpt'!$N:$N,T$1)</f>
        <v>0</v>
      </c>
      <c r="U117" s="86">
        <f>SUMIFS('sys inv movment rpt'!$M:$M,'sys inv movment rpt'!$L:$L,$M117,'sys inv movment rpt'!$N:$N,U$1)</f>
        <v>0</v>
      </c>
      <c r="V117" s="86">
        <f>SUMIFS('sys inv movment rpt'!$M:$M,'sys inv movment rpt'!$L:$L,$M117,'sys inv movment rpt'!$N:$N,V$1)</f>
        <v>0</v>
      </c>
      <c r="W117" s="86">
        <f>SUMIFS('sys inv movment rpt'!$M:$M,'sys inv movment rpt'!$L:$L,$M117,'sys inv movment rpt'!$N:$N,W$1)</f>
        <v>0</v>
      </c>
      <c r="X117" s="86">
        <f>SUMIFS('sys inv movment rpt'!$M:$M,'sys inv movment rpt'!$L:$L,$M117,'sys inv movment rpt'!$N:$N,X$1)</f>
        <v>0</v>
      </c>
      <c r="Y117" s="86">
        <f>SUMIFS('sys inv movment rpt'!$M:$M,'sys inv movment rpt'!$L:$L,$M117,'sys inv movment rpt'!$N:$N,Y$1)</f>
        <v>0</v>
      </c>
      <c r="Z117" s="86">
        <f>SUMIFS('sys inv movment rpt'!$M:$M,'sys inv movment rpt'!$L:$L,$M117,'sys inv movment rpt'!$N:$N,Z$1)</f>
        <v>0</v>
      </c>
      <c r="AA117" s="86">
        <f>SUMIFS('sys inv movment rpt'!$M:$M,'sys inv movment rpt'!$L:$L,$M117,'sys inv movment rpt'!$N:$N,AA$1)</f>
        <v>0</v>
      </c>
      <c r="AB117" s="86">
        <f>SUMIFS('sys inv movment rpt'!$M:$M,'sys inv movment rpt'!$L:$L,$M117,'sys inv movment rpt'!$N:$N,AB$1)</f>
        <v>0</v>
      </c>
      <c r="AC117" s="86">
        <f>SUMIFS('sys inv movment rpt'!$M:$M,'sys inv movment rpt'!$L:$L,$M117,'sys inv movment rpt'!$N:$N,AC$1)</f>
        <v>0</v>
      </c>
      <c r="AD117" s="86">
        <f>SUMIFS('sys inv movment rpt'!$M:$M,'sys inv movment rpt'!$L:$L,$M117,'sys inv movment rpt'!$N:$N,AD$1)</f>
        <v>0</v>
      </c>
      <c r="AE117" s="86">
        <f>SUMIFS('sys inv movment rpt'!$M:$M,'sys inv movment rpt'!$L:$L,$M117,'sys inv movment rpt'!$N:$N,AE$1)</f>
        <v>0</v>
      </c>
      <c r="AF117" s="86">
        <f>SUMIFS('sys inv movment rpt'!$M:$M,'sys inv movment rpt'!$L:$L,$M117,'sys inv movment rpt'!$N:$N,AF$1)</f>
        <v>0</v>
      </c>
      <c r="AG117" s="86">
        <f>SUMIFS('sys inv movment rpt'!$M:$M,'sys inv movment rpt'!$L:$L,$M117,'sys inv movment rpt'!$N:$N,AG$1)</f>
        <v>0</v>
      </c>
      <c r="AH117" s="86">
        <f>SUMIFS('sys inv movment rpt'!$M:$M,'sys inv movment rpt'!$L:$L,$M117,'sys inv movment rpt'!$N:$N,AH$1)</f>
        <v>0</v>
      </c>
      <c r="AI117" s="86">
        <f>SUMIFS('sys inv movment rpt'!$M:$M,'sys inv movment rpt'!$L:$L,$M117,'sys inv movment rpt'!$N:$N,AI$1)</f>
        <v>0</v>
      </c>
      <c r="AJ117" s="86">
        <f>SUMIFS('sys inv movment rpt'!$M:$M,'sys inv movment rpt'!$L:$L,$M117,'sys inv movment rpt'!$N:$N,AJ$1)</f>
        <v>0</v>
      </c>
      <c r="AK117" s="86">
        <f>SUMIFS('sys inv movment rpt'!$M:$M,'sys inv movment rpt'!$L:$L,$M117,'sys inv movment rpt'!$N:$N,AK$1)</f>
        <v>0</v>
      </c>
      <c r="AL117" s="86">
        <f>SUMIFS('sys inv movment rpt'!$M:$M,'sys inv movment rpt'!$L:$L,$M117,'sys inv movment rpt'!$N:$N,AL$1)</f>
        <v>0</v>
      </c>
      <c r="AM117" s="86">
        <f>SUMIFS('sys inv movment rpt'!$M:$M,'sys inv movment rpt'!$L:$L,$M117,'sys inv movment rpt'!$N:$N,AM$1)</f>
        <v>0</v>
      </c>
      <c r="AN117" s="86">
        <f>SUMIFS('sys inv movment rpt'!$M:$M,'sys inv movment rpt'!$L:$L,$M117,'sys inv movment rpt'!$N:$N,AN$1)</f>
        <v>0</v>
      </c>
      <c r="AO117" s="86">
        <f>SUMIFS('sys inv movment rpt'!$M:$M,'sys inv movment rpt'!$L:$L,$M117,'sys inv movment rpt'!$N:$N,AO$1)</f>
        <v>0</v>
      </c>
      <c r="AP117" s="86">
        <f>SUMIFS('sys inv movment rpt'!$M:$M,'sys inv movment rpt'!$L:$L,$M117,'sys inv movment rpt'!$N:$N,AP$1)</f>
        <v>0</v>
      </c>
      <c r="AQ117" s="86">
        <f>SUMIFS('sys inv movment rpt'!$M:$M,'sys inv movment rpt'!$L:$L,$M117,'sys inv movment rpt'!$N:$N,AQ$1)</f>
        <v>0</v>
      </c>
      <c r="AR117" s="86">
        <f>SUMIFS('sys inv movment rpt'!$M:$M,'sys inv movment rpt'!$L:$L,$M117,'sys inv movment rpt'!$N:$N,AR$1)</f>
        <v>0</v>
      </c>
      <c r="AS117" s="86">
        <f>SUMIFS('sys inv movment rpt'!$M:$M,'sys inv movment rpt'!$L:$L,$M117,'sys inv movment rpt'!$N:$N,AS$1)</f>
        <v>0</v>
      </c>
      <c r="AT117" s="86">
        <f>SUMIFS('sys inv movment rpt'!$M:$M,'sys inv movment rpt'!$L:$L,$M117,'sys inv movment rpt'!$N:$N,AT$1)</f>
        <v>0</v>
      </c>
      <c r="AU117" s="86">
        <f>SUMIFS('sys inv movment rpt'!$M:$M,'sys inv movment rpt'!$L:$L,$M117,'sys inv movment rpt'!$N:$N,AU$1)</f>
        <v>0</v>
      </c>
      <c r="AV117" s="86">
        <f>SUMIFS('sys inv movment rpt'!$M:$M,'sys inv movment rpt'!$L:$L,$M117,'sys inv movment rpt'!$N:$N,AV$1)</f>
        <v>0</v>
      </c>
      <c r="AW117" s="87" t="str">
        <f>IFERROR(VLOOKUP(A117,'sys-backorder details'!E:U,17,0),"-")</f>
        <v>-</v>
      </c>
      <c r="AX117" s="87" t="str">
        <f>IF(K117&gt;1,VLOOKUP(A117,'settings-routing'!A:I,9,0),"")</f>
        <v/>
      </c>
    </row>
    <row r="118" ht="12.75" hidden="1" customHeight="1">
      <c r="A118" s="28" t="s">
        <v>463</v>
      </c>
      <c r="B118" s="28" t="s">
        <v>464</v>
      </c>
      <c r="C118" s="50">
        <f t="shared" si="2"/>
        <v>0</v>
      </c>
      <c r="D118" s="80">
        <f>SUMIF('Stocks 101-111'!$J:$J,'item dashboard'!A118,'Stocks 101-111'!K:K)</f>
        <v>0</v>
      </c>
      <c r="E118" s="80">
        <f>SUMIF('Stocks 101-111'!$J:$J,'item dashboard'!A118,'Stocks 101-111'!$L:$L)</f>
        <v>0</v>
      </c>
      <c r="F118" s="81">
        <f t="shared" si="3"/>
        <v>0</v>
      </c>
      <c r="G118" s="82">
        <f t="shared" si="4"/>
        <v>0</v>
      </c>
      <c r="H118" s="50">
        <f>SUMIFS('sys-backorder details'!$M:$M,'sys-backorder details'!$E:$E,'item dashboard'!A118,'sys-backorder details'!$V:$V,"")</f>
        <v>0</v>
      </c>
      <c r="I118" s="83">
        <f>SUMIF('settings-routing'!$I:$I,'item dashboard'!A118,'settings-routing'!$O:$O)</f>
        <v>0</v>
      </c>
      <c r="J118" s="50">
        <f>SUMIFS('sys-backorder details'!$M:$M,'sys-backorder details'!$E:$E,'item dashboard'!A118,'sys-backorder details'!$V:$V,"Call off")</f>
        <v>0</v>
      </c>
      <c r="K118" s="84">
        <f t="shared" si="5"/>
        <v>0</v>
      </c>
      <c r="L118" s="84">
        <f>SUMIF('Production Plan'!$E:$E,'item dashboard'!A118,'Production Plan'!$N:$N)</f>
        <v>0</v>
      </c>
      <c r="M118" s="85" t="str">
        <f t="shared" si="6"/>
        <v>B-2LSPY-RD97FARM-2 Ltr. Red Printed Farm Access Spray Pump Bottle</v>
      </c>
      <c r="N118" s="86">
        <f>SUMIFS('sys inv movment rpt'!$M:$M,'sys inv movment rpt'!$L:$L,$M118,'sys inv movment rpt'!$N:$N,N$1)</f>
        <v>0</v>
      </c>
      <c r="O118" s="86">
        <f>SUMIFS('sys inv movment rpt'!$M:$M,'sys inv movment rpt'!$L:$L,$M118,'sys inv movment rpt'!$N:$N,O$1)</f>
        <v>0</v>
      </c>
      <c r="P118" s="86">
        <f>SUMIFS('sys inv movment rpt'!$M:$M,'sys inv movment rpt'!$L:$L,$M118,'sys inv movment rpt'!$N:$N,P$1)</f>
        <v>0</v>
      </c>
      <c r="Q118" s="86">
        <f>SUMIFS('sys inv movment rpt'!$M:$M,'sys inv movment rpt'!$L:$L,$M118,'sys inv movment rpt'!$N:$N,Q$1)</f>
        <v>0</v>
      </c>
      <c r="R118" s="86">
        <f>SUMIFS('sys inv movment rpt'!$M:$M,'sys inv movment rpt'!$L:$L,$M118,'sys inv movment rpt'!$N:$N,R$1)</f>
        <v>0</v>
      </c>
      <c r="S118" s="86">
        <f>SUMIFS('sys inv movment rpt'!$M:$M,'sys inv movment rpt'!$L:$L,$M118,'sys inv movment rpt'!$N:$N,S$1)</f>
        <v>0</v>
      </c>
      <c r="T118" s="86">
        <f>SUMIFS('sys inv movment rpt'!$M:$M,'sys inv movment rpt'!$L:$L,$M118,'sys inv movment rpt'!$N:$N,T$1)</f>
        <v>0</v>
      </c>
      <c r="U118" s="86">
        <f>SUMIFS('sys inv movment rpt'!$M:$M,'sys inv movment rpt'!$L:$L,$M118,'sys inv movment rpt'!$N:$N,U$1)</f>
        <v>0</v>
      </c>
      <c r="V118" s="86">
        <f>SUMIFS('sys inv movment rpt'!$M:$M,'sys inv movment rpt'!$L:$L,$M118,'sys inv movment rpt'!$N:$N,V$1)</f>
        <v>0</v>
      </c>
      <c r="W118" s="86">
        <f>SUMIFS('sys inv movment rpt'!$M:$M,'sys inv movment rpt'!$L:$L,$M118,'sys inv movment rpt'!$N:$N,W$1)</f>
        <v>0</v>
      </c>
      <c r="X118" s="86">
        <f>SUMIFS('sys inv movment rpt'!$M:$M,'sys inv movment rpt'!$L:$L,$M118,'sys inv movment rpt'!$N:$N,X$1)</f>
        <v>0</v>
      </c>
      <c r="Y118" s="86">
        <f>SUMIFS('sys inv movment rpt'!$M:$M,'sys inv movment rpt'!$L:$L,$M118,'sys inv movment rpt'!$N:$N,Y$1)</f>
        <v>0</v>
      </c>
      <c r="Z118" s="86">
        <f>SUMIFS('sys inv movment rpt'!$M:$M,'sys inv movment rpt'!$L:$L,$M118,'sys inv movment rpt'!$N:$N,Z$1)</f>
        <v>0</v>
      </c>
      <c r="AA118" s="86">
        <f>SUMIFS('sys inv movment rpt'!$M:$M,'sys inv movment rpt'!$L:$L,$M118,'sys inv movment rpt'!$N:$N,AA$1)</f>
        <v>0</v>
      </c>
      <c r="AB118" s="86">
        <f>SUMIFS('sys inv movment rpt'!$M:$M,'sys inv movment rpt'!$L:$L,$M118,'sys inv movment rpt'!$N:$N,AB$1)</f>
        <v>0</v>
      </c>
      <c r="AC118" s="86">
        <f>SUMIFS('sys inv movment rpt'!$M:$M,'sys inv movment rpt'!$L:$L,$M118,'sys inv movment rpt'!$N:$N,AC$1)</f>
        <v>0</v>
      </c>
      <c r="AD118" s="86">
        <f>SUMIFS('sys inv movment rpt'!$M:$M,'sys inv movment rpt'!$L:$L,$M118,'sys inv movment rpt'!$N:$N,AD$1)</f>
        <v>0</v>
      </c>
      <c r="AE118" s="86">
        <f>SUMIFS('sys inv movment rpt'!$M:$M,'sys inv movment rpt'!$L:$L,$M118,'sys inv movment rpt'!$N:$N,AE$1)</f>
        <v>0</v>
      </c>
      <c r="AF118" s="86">
        <f>SUMIFS('sys inv movment rpt'!$M:$M,'sys inv movment rpt'!$L:$L,$M118,'sys inv movment rpt'!$N:$N,AF$1)</f>
        <v>0</v>
      </c>
      <c r="AG118" s="86">
        <f>SUMIFS('sys inv movment rpt'!$M:$M,'sys inv movment rpt'!$L:$L,$M118,'sys inv movment rpt'!$N:$N,AG$1)</f>
        <v>0</v>
      </c>
      <c r="AH118" s="86">
        <f>SUMIFS('sys inv movment rpt'!$M:$M,'sys inv movment rpt'!$L:$L,$M118,'sys inv movment rpt'!$N:$N,AH$1)</f>
        <v>0</v>
      </c>
      <c r="AI118" s="86">
        <f>SUMIFS('sys inv movment rpt'!$M:$M,'sys inv movment rpt'!$L:$L,$M118,'sys inv movment rpt'!$N:$N,AI$1)</f>
        <v>0</v>
      </c>
      <c r="AJ118" s="86">
        <f>SUMIFS('sys inv movment rpt'!$M:$M,'sys inv movment rpt'!$L:$L,$M118,'sys inv movment rpt'!$N:$N,AJ$1)</f>
        <v>0</v>
      </c>
      <c r="AK118" s="86">
        <f>SUMIFS('sys inv movment rpt'!$M:$M,'sys inv movment rpt'!$L:$L,$M118,'sys inv movment rpt'!$N:$N,AK$1)</f>
        <v>0</v>
      </c>
      <c r="AL118" s="86">
        <f>SUMIFS('sys inv movment rpt'!$M:$M,'sys inv movment rpt'!$L:$L,$M118,'sys inv movment rpt'!$N:$N,AL$1)</f>
        <v>0</v>
      </c>
      <c r="AM118" s="86">
        <f>SUMIFS('sys inv movment rpt'!$M:$M,'sys inv movment rpt'!$L:$L,$M118,'sys inv movment rpt'!$N:$N,AM$1)</f>
        <v>0</v>
      </c>
      <c r="AN118" s="86">
        <f>SUMIFS('sys inv movment rpt'!$M:$M,'sys inv movment rpt'!$L:$L,$M118,'sys inv movment rpt'!$N:$N,AN$1)</f>
        <v>0</v>
      </c>
      <c r="AO118" s="86">
        <f>SUMIFS('sys inv movment rpt'!$M:$M,'sys inv movment rpt'!$L:$L,$M118,'sys inv movment rpt'!$N:$N,AO$1)</f>
        <v>0</v>
      </c>
      <c r="AP118" s="86">
        <f>SUMIFS('sys inv movment rpt'!$M:$M,'sys inv movment rpt'!$L:$L,$M118,'sys inv movment rpt'!$N:$N,AP$1)</f>
        <v>0</v>
      </c>
      <c r="AQ118" s="86">
        <f>SUMIFS('sys inv movment rpt'!$M:$M,'sys inv movment rpt'!$L:$L,$M118,'sys inv movment rpt'!$N:$N,AQ$1)</f>
        <v>0</v>
      </c>
      <c r="AR118" s="86">
        <f>SUMIFS('sys inv movment rpt'!$M:$M,'sys inv movment rpt'!$L:$L,$M118,'sys inv movment rpt'!$N:$N,AR$1)</f>
        <v>0</v>
      </c>
      <c r="AS118" s="86">
        <f>SUMIFS('sys inv movment rpt'!$M:$M,'sys inv movment rpt'!$L:$L,$M118,'sys inv movment rpt'!$N:$N,AS$1)</f>
        <v>0</v>
      </c>
      <c r="AT118" s="86">
        <f>SUMIFS('sys inv movment rpt'!$M:$M,'sys inv movment rpt'!$L:$L,$M118,'sys inv movment rpt'!$N:$N,AT$1)</f>
        <v>0</v>
      </c>
      <c r="AU118" s="86">
        <f>SUMIFS('sys inv movment rpt'!$M:$M,'sys inv movment rpt'!$L:$L,$M118,'sys inv movment rpt'!$N:$N,AU$1)</f>
        <v>0</v>
      </c>
      <c r="AV118" s="86">
        <f>SUMIFS('sys inv movment rpt'!$M:$M,'sys inv movment rpt'!$L:$L,$M118,'sys inv movment rpt'!$N:$N,AV$1)</f>
        <v>0</v>
      </c>
      <c r="AW118" s="87" t="str">
        <f>IFERROR(VLOOKUP(A118,'sys-backorder details'!E:U,17,0),"-")</f>
        <v>-</v>
      </c>
      <c r="AX118" s="87" t="str">
        <f>IF(K118&gt;1,VLOOKUP(A118,'settings-routing'!A:I,9,0),"")</f>
        <v/>
      </c>
    </row>
    <row r="119" ht="12.75" hidden="1" customHeight="1">
      <c r="A119" s="28" t="s">
        <v>465</v>
      </c>
      <c r="B119" s="50" t="s">
        <v>466</v>
      </c>
      <c r="C119" s="50">
        <f t="shared" si="2"/>
        <v>0</v>
      </c>
      <c r="D119" s="80">
        <f>SUMIF('Stocks 101-111'!$J:$J,'item dashboard'!A119,'Stocks 101-111'!K:K)</f>
        <v>0</v>
      </c>
      <c r="E119" s="80">
        <f>SUMIF('Stocks 101-111'!$J:$J,'item dashboard'!A119,'Stocks 101-111'!$L:$L)</f>
        <v>0</v>
      </c>
      <c r="F119" s="81">
        <f t="shared" si="3"/>
        <v>0</v>
      </c>
      <c r="G119" s="82">
        <f t="shared" si="4"/>
        <v>0</v>
      </c>
      <c r="H119" s="50">
        <f>SUMIFS('sys-backorder details'!$M:$M,'sys-backorder details'!$E:$E,'item dashboard'!A119,'sys-backorder details'!$V:$V,"")</f>
        <v>0</v>
      </c>
      <c r="I119" s="83">
        <f>SUMIF('settings-routing'!$I:$I,'item dashboard'!A119,'settings-routing'!$O:$O)</f>
        <v>0</v>
      </c>
      <c r="J119" s="50">
        <f>SUMIFS('sys-backorder details'!$M:$M,'sys-backorder details'!$E:$E,'item dashboard'!A119,'sys-backorder details'!$V:$V,"Call off")</f>
        <v>0</v>
      </c>
      <c r="K119" s="84">
        <f t="shared" si="5"/>
        <v>0</v>
      </c>
      <c r="L119" s="84">
        <f>SUMIF('Production Plan'!$E:$E,'item dashboard'!A119,'Production Plan'!$N:$N)</f>
        <v>0</v>
      </c>
      <c r="M119" s="85" t="str">
        <f t="shared" si="6"/>
        <v>B-2LVIV-N130-2 Ltr. Natural Bottle</v>
      </c>
      <c r="N119" s="86">
        <f>SUMIFS('sys inv movment rpt'!$M:$M,'sys inv movment rpt'!$L:$L,$M119,'sys inv movment rpt'!$N:$N,N$1)</f>
        <v>0</v>
      </c>
      <c r="O119" s="86">
        <f>SUMIFS('sys inv movment rpt'!$M:$M,'sys inv movment rpt'!$L:$L,$M119,'sys inv movment rpt'!$N:$N,O$1)</f>
        <v>0</v>
      </c>
      <c r="P119" s="86">
        <f>SUMIFS('sys inv movment rpt'!$M:$M,'sys inv movment rpt'!$L:$L,$M119,'sys inv movment rpt'!$N:$N,P$1)</f>
        <v>0</v>
      </c>
      <c r="Q119" s="86">
        <f>SUMIFS('sys inv movment rpt'!$M:$M,'sys inv movment rpt'!$L:$L,$M119,'sys inv movment rpt'!$N:$N,Q$1)</f>
        <v>0</v>
      </c>
      <c r="R119" s="86">
        <f>SUMIFS('sys inv movment rpt'!$M:$M,'sys inv movment rpt'!$L:$L,$M119,'sys inv movment rpt'!$N:$N,R$1)</f>
        <v>0</v>
      </c>
      <c r="S119" s="86">
        <f>SUMIFS('sys inv movment rpt'!$M:$M,'sys inv movment rpt'!$L:$L,$M119,'sys inv movment rpt'!$N:$N,S$1)</f>
        <v>0</v>
      </c>
      <c r="T119" s="86">
        <f>SUMIFS('sys inv movment rpt'!$M:$M,'sys inv movment rpt'!$L:$L,$M119,'sys inv movment rpt'!$N:$N,T$1)</f>
        <v>0</v>
      </c>
      <c r="U119" s="86">
        <f>SUMIFS('sys inv movment rpt'!$M:$M,'sys inv movment rpt'!$L:$L,$M119,'sys inv movment rpt'!$N:$N,U$1)</f>
        <v>0</v>
      </c>
      <c r="V119" s="86">
        <f>SUMIFS('sys inv movment rpt'!$M:$M,'sys inv movment rpt'!$L:$L,$M119,'sys inv movment rpt'!$N:$N,V$1)</f>
        <v>0</v>
      </c>
      <c r="W119" s="86">
        <f>SUMIFS('sys inv movment rpt'!$M:$M,'sys inv movment rpt'!$L:$L,$M119,'sys inv movment rpt'!$N:$N,W$1)</f>
        <v>0</v>
      </c>
      <c r="X119" s="86">
        <f>SUMIFS('sys inv movment rpt'!$M:$M,'sys inv movment rpt'!$L:$L,$M119,'sys inv movment rpt'!$N:$N,X$1)</f>
        <v>0</v>
      </c>
      <c r="Y119" s="86">
        <f>SUMIFS('sys inv movment rpt'!$M:$M,'sys inv movment rpt'!$L:$L,$M119,'sys inv movment rpt'!$N:$N,Y$1)</f>
        <v>0</v>
      </c>
      <c r="Z119" s="86">
        <f>SUMIFS('sys inv movment rpt'!$M:$M,'sys inv movment rpt'!$L:$L,$M119,'sys inv movment rpt'!$N:$N,Z$1)</f>
        <v>0</v>
      </c>
      <c r="AA119" s="86">
        <f>SUMIFS('sys inv movment rpt'!$M:$M,'sys inv movment rpt'!$L:$L,$M119,'sys inv movment rpt'!$N:$N,AA$1)</f>
        <v>0</v>
      </c>
      <c r="AB119" s="86">
        <f>SUMIFS('sys inv movment rpt'!$M:$M,'sys inv movment rpt'!$L:$L,$M119,'sys inv movment rpt'!$N:$N,AB$1)</f>
        <v>0</v>
      </c>
      <c r="AC119" s="86">
        <f>SUMIFS('sys inv movment rpt'!$M:$M,'sys inv movment rpt'!$L:$L,$M119,'sys inv movment rpt'!$N:$N,AC$1)</f>
        <v>0</v>
      </c>
      <c r="AD119" s="86">
        <f>SUMIFS('sys inv movment rpt'!$M:$M,'sys inv movment rpt'!$L:$L,$M119,'sys inv movment rpt'!$N:$N,AD$1)</f>
        <v>0</v>
      </c>
      <c r="AE119" s="86">
        <f>SUMIFS('sys inv movment rpt'!$M:$M,'sys inv movment rpt'!$L:$L,$M119,'sys inv movment rpt'!$N:$N,AE$1)</f>
        <v>0</v>
      </c>
      <c r="AF119" s="86">
        <f>SUMIFS('sys inv movment rpt'!$M:$M,'sys inv movment rpt'!$L:$L,$M119,'sys inv movment rpt'!$N:$N,AF$1)</f>
        <v>0</v>
      </c>
      <c r="AG119" s="86">
        <f>SUMIFS('sys inv movment rpt'!$M:$M,'sys inv movment rpt'!$L:$L,$M119,'sys inv movment rpt'!$N:$N,AG$1)</f>
        <v>0</v>
      </c>
      <c r="AH119" s="86">
        <f>SUMIFS('sys inv movment rpt'!$M:$M,'sys inv movment rpt'!$L:$L,$M119,'sys inv movment rpt'!$N:$N,AH$1)</f>
        <v>0</v>
      </c>
      <c r="AI119" s="86">
        <f>SUMIFS('sys inv movment rpt'!$M:$M,'sys inv movment rpt'!$L:$L,$M119,'sys inv movment rpt'!$N:$N,AI$1)</f>
        <v>0</v>
      </c>
      <c r="AJ119" s="86">
        <f>SUMIFS('sys inv movment rpt'!$M:$M,'sys inv movment rpt'!$L:$L,$M119,'sys inv movment rpt'!$N:$N,AJ$1)</f>
        <v>0</v>
      </c>
      <c r="AK119" s="86">
        <f>SUMIFS('sys inv movment rpt'!$M:$M,'sys inv movment rpt'!$L:$L,$M119,'sys inv movment rpt'!$N:$N,AK$1)</f>
        <v>0</v>
      </c>
      <c r="AL119" s="86">
        <f>SUMIFS('sys inv movment rpt'!$M:$M,'sys inv movment rpt'!$L:$L,$M119,'sys inv movment rpt'!$N:$N,AL$1)</f>
        <v>0</v>
      </c>
      <c r="AM119" s="86">
        <f>SUMIFS('sys inv movment rpt'!$M:$M,'sys inv movment rpt'!$L:$L,$M119,'sys inv movment rpt'!$N:$N,AM$1)</f>
        <v>0</v>
      </c>
      <c r="AN119" s="86">
        <f>SUMIFS('sys inv movment rpt'!$M:$M,'sys inv movment rpt'!$L:$L,$M119,'sys inv movment rpt'!$N:$N,AN$1)</f>
        <v>0</v>
      </c>
      <c r="AO119" s="86">
        <f>SUMIFS('sys inv movment rpt'!$M:$M,'sys inv movment rpt'!$L:$L,$M119,'sys inv movment rpt'!$N:$N,AO$1)</f>
        <v>0</v>
      </c>
      <c r="AP119" s="86">
        <f>SUMIFS('sys inv movment rpt'!$M:$M,'sys inv movment rpt'!$L:$L,$M119,'sys inv movment rpt'!$N:$N,AP$1)</f>
        <v>0</v>
      </c>
      <c r="AQ119" s="86">
        <f>SUMIFS('sys inv movment rpt'!$M:$M,'sys inv movment rpt'!$L:$L,$M119,'sys inv movment rpt'!$N:$N,AQ$1)</f>
        <v>0</v>
      </c>
      <c r="AR119" s="86">
        <f>SUMIFS('sys inv movment rpt'!$M:$M,'sys inv movment rpt'!$L:$L,$M119,'sys inv movment rpt'!$N:$N,AR$1)</f>
        <v>0</v>
      </c>
      <c r="AS119" s="86">
        <f>SUMIFS('sys inv movment rpt'!$M:$M,'sys inv movment rpt'!$L:$L,$M119,'sys inv movment rpt'!$N:$N,AS$1)</f>
        <v>0</v>
      </c>
      <c r="AT119" s="86">
        <f>SUMIFS('sys inv movment rpt'!$M:$M,'sys inv movment rpt'!$L:$L,$M119,'sys inv movment rpt'!$N:$N,AT$1)</f>
        <v>0</v>
      </c>
      <c r="AU119" s="86">
        <f>SUMIFS('sys inv movment rpt'!$M:$M,'sys inv movment rpt'!$L:$L,$M119,'sys inv movment rpt'!$N:$N,AU$1)</f>
        <v>0</v>
      </c>
      <c r="AV119" s="86">
        <f>SUMIFS('sys inv movment rpt'!$M:$M,'sys inv movment rpt'!$L:$L,$M119,'sys inv movment rpt'!$N:$N,AV$1)</f>
        <v>0</v>
      </c>
      <c r="AW119" s="87" t="str">
        <f>IFERROR(VLOOKUP(A119,'sys-backorder details'!E:U,17,0),"-")</f>
        <v>-</v>
      </c>
      <c r="AX119" s="87" t="str">
        <f>IF(K119&gt;1,VLOOKUP(A119,'settings-routing'!A:I,9,0),"")</f>
        <v/>
      </c>
    </row>
    <row r="120" ht="12.75" hidden="1" customHeight="1">
      <c r="A120" s="28" t="s">
        <v>467</v>
      </c>
      <c r="B120" s="28" t="s">
        <v>468</v>
      </c>
      <c r="C120" s="50">
        <f t="shared" si="2"/>
        <v>0</v>
      </c>
      <c r="D120" s="80">
        <f>SUMIF('Stocks 101-111'!$J:$J,'item dashboard'!A120,'Stocks 101-111'!K:K)</f>
        <v>0</v>
      </c>
      <c r="E120" s="80">
        <f>SUMIF('Stocks 101-111'!$J:$J,'item dashboard'!A120,'Stocks 101-111'!$L:$L)</f>
        <v>0</v>
      </c>
      <c r="F120" s="81">
        <f t="shared" si="3"/>
        <v>0</v>
      </c>
      <c r="G120" s="82">
        <f t="shared" si="4"/>
        <v>0</v>
      </c>
      <c r="H120" s="50">
        <f>SUMIFS('sys-backorder details'!$M:$M,'sys-backorder details'!$E:$E,'item dashboard'!A120,'sys-backorder details'!$V:$V,"")</f>
        <v>0</v>
      </c>
      <c r="I120" s="83">
        <f>SUMIF('settings-routing'!$I:$I,'item dashboard'!A120,'settings-routing'!$O:$O)</f>
        <v>0</v>
      </c>
      <c r="J120" s="50">
        <f>SUMIFS('sys-backorder details'!$M:$M,'sys-backorder details'!$E:$E,'item dashboard'!A120,'sys-backorder details'!$V:$V,"Call off")</f>
        <v>0</v>
      </c>
      <c r="K120" s="84">
        <f t="shared" si="5"/>
        <v>0</v>
      </c>
      <c r="L120" s="84">
        <f>SUMIF('Production Plan'!$E:$E,'item dashboard'!A120,'Production Plan'!$N:$N)</f>
        <v>0</v>
      </c>
      <c r="M120" s="85" t="str">
        <f t="shared" si="6"/>
        <v>B-2L-W60-2 Ltr. White Milk JerryCan</v>
      </c>
      <c r="N120" s="86">
        <f>SUMIFS('sys inv movment rpt'!$M:$M,'sys inv movment rpt'!$L:$L,$M120,'sys inv movment rpt'!$N:$N,N$1)</f>
        <v>0</v>
      </c>
      <c r="O120" s="86">
        <f>SUMIFS('sys inv movment rpt'!$M:$M,'sys inv movment rpt'!$L:$L,$M120,'sys inv movment rpt'!$N:$N,O$1)</f>
        <v>0</v>
      </c>
      <c r="P120" s="86">
        <f>SUMIFS('sys inv movment rpt'!$M:$M,'sys inv movment rpt'!$L:$L,$M120,'sys inv movment rpt'!$N:$N,P$1)</f>
        <v>0</v>
      </c>
      <c r="Q120" s="86">
        <f>SUMIFS('sys inv movment rpt'!$M:$M,'sys inv movment rpt'!$L:$L,$M120,'sys inv movment rpt'!$N:$N,Q$1)</f>
        <v>0</v>
      </c>
      <c r="R120" s="86">
        <f>SUMIFS('sys inv movment rpt'!$M:$M,'sys inv movment rpt'!$L:$L,$M120,'sys inv movment rpt'!$N:$N,R$1)</f>
        <v>0</v>
      </c>
      <c r="S120" s="86">
        <f>SUMIFS('sys inv movment rpt'!$M:$M,'sys inv movment rpt'!$L:$L,$M120,'sys inv movment rpt'!$N:$N,S$1)</f>
        <v>0</v>
      </c>
      <c r="T120" s="86">
        <f>SUMIFS('sys inv movment rpt'!$M:$M,'sys inv movment rpt'!$L:$L,$M120,'sys inv movment rpt'!$N:$N,T$1)</f>
        <v>0</v>
      </c>
      <c r="U120" s="86">
        <f>SUMIFS('sys inv movment rpt'!$M:$M,'sys inv movment rpt'!$L:$L,$M120,'sys inv movment rpt'!$N:$N,U$1)</f>
        <v>0</v>
      </c>
      <c r="V120" s="86">
        <f>SUMIFS('sys inv movment rpt'!$M:$M,'sys inv movment rpt'!$L:$L,$M120,'sys inv movment rpt'!$N:$N,V$1)</f>
        <v>0</v>
      </c>
      <c r="W120" s="86">
        <f>SUMIFS('sys inv movment rpt'!$M:$M,'sys inv movment rpt'!$L:$L,$M120,'sys inv movment rpt'!$N:$N,W$1)</f>
        <v>0</v>
      </c>
      <c r="X120" s="86">
        <f>SUMIFS('sys inv movment rpt'!$M:$M,'sys inv movment rpt'!$L:$L,$M120,'sys inv movment rpt'!$N:$N,X$1)</f>
        <v>0</v>
      </c>
      <c r="Y120" s="86">
        <f>SUMIFS('sys inv movment rpt'!$M:$M,'sys inv movment rpt'!$L:$L,$M120,'sys inv movment rpt'!$N:$N,Y$1)</f>
        <v>0</v>
      </c>
      <c r="Z120" s="86">
        <f>SUMIFS('sys inv movment rpt'!$M:$M,'sys inv movment rpt'!$L:$L,$M120,'sys inv movment rpt'!$N:$N,Z$1)</f>
        <v>0</v>
      </c>
      <c r="AA120" s="86">
        <f>SUMIFS('sys inv movment rpt'!$M:$M,'sys inv movment rpt'!$L:$L,$M120,'sys inv movment rpt'!$N:$N,AA$1)</f>
        <v>0</v>
      </c>
      <c r="AB120" s="86">
        <f>SUMIFS('sys inv movment rpt'!$M:$M,'sys inv movment rpt'!$L:$L,$M120,'sys inv movment rpt'!$N:$N,AB$1)</f>
        <v>0</v>
      </c>
      <c r="AC120" s="86">
        <f>SUMIFS('sys inv movment rpt'!$M:$M,'sys inv movment rpt'!$L:$L,$M120,'sys inv movment rpt'!$N:$N,AC$1)</f>
        <v>0</v>
      </c>
      <c r="AD120" s="86">
        <f>SUMIFS('sys inv movment rpt'!$M:$M,'sys inv movment rpt'!$L:$L,$M120,'sys inv movment rpt'!$N:$N,AD$1)</f>
        <v>0</v>
      </c>
      <c r="AE120" s="86">
        <f>SUMIFS('sys inv movment rpt'!$M:$M,'sys inv movment rpt'!$L:$L,$M120,'sys inv movment rpt'!$N:$N,AE$1)</f>
        <v>0</v>
      </c>
      <c r="AF120" s="86">
        <f>SUMIFS('sys inv movment rpt'!$M:$M,'sys inv movment rpt'!$L:$L,$M120,'sys inv movment rpt'!$N:$N,AF$1)</f>
        <v>0</v>
      </c>
      <c r="AG120" s="86">
        <f>SUMIFS('sys inv movment rpt'!$M:$M,'sys inv movment rpt'!$L:$L,$M120,'sys inv movment rpt'!$N:$N,AG$1)</f>
        <v>0</v>
      </c>
      <c r="AH120" s="86">
        <f>SUMIFS('sys inv movment rpt'!$M:$M,'sys inv movment rpt'!$L:$L,$M120,'sys inv movment rpt'!$N:$N,AH$1)</f>
        <v>0</v>
      </c>
      <c r="AI120" s="86">
        <f>SUMIFS('sys inv movment rpt'!$M:$M,'sys inv movment rpt'!$L:$L,$M120,'sys inv movment rpt'!$N:$N,AI$1)</f>
        <v>0</v>
      </c>
      <c r="AJ120" s="86">
        <f>SUMIFS('sys inv movment rpt'!$M:$M,'sys inv movment rpt'!$L:$L,$M120,'sys inv movment rpt'!$N:$N,AJ$1)</f>
        <v>0</v>
      </c>
      <c r="AK120" s="86">
        <f>SUMIFS('sys inv movment rpt'!$M:$M,'sys inv movment rpt'!$L:$L,$M120,'sys inv movment rpt'!$N:$N,AK$1)</f>
        <v>0</v>
      </c>
      <c r="AL120" s="86">
        <f>SUMIFS('sys inv movment rpt'!$M:$M,'sys inv movment rpt'!$L:$L,$M120,'sys inv movment rpt'!$N:$N,AL$1)</f>
        <v>0</v>
      </c>
      <c r="AM120" s="86">
        <f>SUMIFS('sys inv movment rpt'!$M:$M,'sys inv movment rpt'!$L:$L,$M120,'sys inv movment rpt'!$N:$N,AM$1)</f>
        <v>0</v>
      </c>
      <c r="AN120" s="86">
        <f>SUMIFS('sys inv movment rpt'!$M:$M,'sys inv movment rpt'!$L:$L,$M120,'sys inv movment rpt'!$N:$N,AN$1)</f>
        <v>0</v>
      </c>
      <c r="AO120" s="86">
        <f>SUMIFS('sys inv movment rpt'!$M:$M,'sys inv movment rpt'!$L:$L,$M120,'sys inv movment rpt'!$N:$N,AO$1)</f>
        <v>0</v>
      </c>
      <c r="AP120" s="86">
        <f>SUMIFS('sys inv movment rpt'!$M:$M,'sys inv movment rpt'!$L:$L,$M120,'sys inv movment rpt'!$N:$N,AP$1)</f>
        <v>0</v>
      </c>
      <c r="AQ120" s="86">
        <f>SUMIFS('sys inv movment rpt'!$M:$M,'sys inv movment rpt'!$L:$L,$M120,'sys inv movment rpt'!$N:$N,AQ$1)</f>
        <v>0</v>
      </c>
      <c r="AR120" s="86">
        <f>SUMIFS('sys inv movment rpt'!$M:$M,'sys inv movment rpt'!$L:$L,$M120,'sys inv movment rpt'!$N:$N,AR$1)</f>
        <v>0</v>
      </c>
      <c r="AS120" s="86">
        <f>SUMIFS('sys inv movment rpt'!$M:$M,'sys inv movment rpt'!$L:$L,$M120,'sys inv movment rpt'!$N:$N,AS$1)</f>
        <v>0</v>
      </c>
      <c r="AT120" s="86">
        <f>SUMIFS('sys inv movment rpt'!$M:$M,'sys inv movment rpt'!$L:$L,$M120,'sys inv movment rpt'!$N:$N,AT$1)</f>
        <v>0</v>
      </c>
      <c r="AU120" s="86">
        <f>SUMIFS('sys inv movment rpt'!$M:$M,'sys inv movment rpt'!$L:$L,$M120,'sys inv movment rpt'!$N:$N,AU$1)</f>
        <v>0</v>
      </c>
      <c r="AV120" s="86">
        <f>SUMIFS('sys inv movment rpt'!$M:$M,'sys inv movment rpt'!$L:$L,$M120,'sys inv movment rpt'!$N:$N,AV$1)</f>
        <v>0</v>
      </c>
      <c r="AW120" s="87" t="str">
        <f>IFERROR(VLOOKUP(A120,'sys-backorder details'!E:U,17,0),"-")</f>
        <v>-</v>
      </c>
      <c r="AX120" s="87" t="str">
        <f>IF(K120&gt;1,VLOOKUP(A120,'settings-routing'!A:I,9,0),"")</f>
        <v/>
      </c>
    </row>
    <row r="121" ht="12.75" hidden="1" customHeight="1">
      <c r="A121" s="28" t="s">
        <v>469</v>
      </c>
      <c r="B121" s="28" t="s">
        <v>470</v>
      </c>
      <c r="C121" s="50">
        <f t="shared" si="2"/>
        <v>0</v>
      </c>
      <c r="D121" s="80">
        <f>SUMIF('Stocks 101-111'!$J:$J,'item dashboard'!A121,'Stocks 101-111'!K:K)</f>
        <v>0</v>
      </c>
      <c r="E121" s="80">
        <f>SUMIF('Stocks 101-111'!$J:$J,'item dashboard'!A121,'Stocks 101-111'!$L:$L)</f>
        <v>0</v>
      </c>
      <c r="F121" s="81">
        <f t="shared" si="3"/>
        <v>0</v>
      </c>
      <c r="G121" s="82">
        <f t="shared" si="4"/>
        <v>0</v>
      </c>
      <c r="H121" s="50">
        <f>SUMIFS('sys-backorder details'!$M:$M,'sys-backorder details'!$E:$E,'item dashboard'!A121,'sys-backorder details'!$V:$V,"")</f>
        <v>0</v>
      </c>
      <c r="I121" s="83">
        <f>SUMIF('settings-routing'!$I:$I,'item dashboard'!A121,'settings-routing'!$O:$O)</f>
        <v>0</v>
      </c>
      <c r="J121" s="50">
        <f>SUMIFS('sys-backorder details'!$M:$M,'sys-backorder details'!$E:$E,'item dashboard'!A121,'sys-backorder details'!$V:$V,"Call off")</f>
        <v>0</v>
      </c>
      <c r="K121" s="84">
        <f t="shared" si="5"/>
        <v>0</v>
      </c>
      <c r="L121" s="84">
        <f>SUMIF('Production Plan'!$E:$E,'item dashboard'!A121,'Production Plan'!$N:$N)</f>
        <v>0</v>
      </c>
      <c r="M121" s="85" t="str">
        <f t="shared" si="6"/>
        <v>B-300CB-N26-CAL 300ml C.B Jar Natural</v>
      </c>
      <c r="N121" s="86">
        <f>SUMIFS('sys inv movment rpt'!$M:$M,'sys inv movment rpt'!$L:$L,$M121,'sys inv movment rpt'!$N:$N,N$1)</f>
        <v>0</v>
      </c>
      <c r="O121" s="86">
        <f>SUMIFS('sys inv movment rpt'!$M:$M,'sys inv movment rpt'!$L:$L,$M121,'sys inv movment rpt'!$N:$N,O$1)</f>
        <v>0</v>
      </c>
      <c r="P121" s="86">
        <f>SUMIFS('sys inv movment rpt'!$M:$M,'sys inv movment rpt'!$L:$L,$M121,'sys inv movment rpt'!$N:$N,P$1)</f>
        <v>0</v>
      </c>
      <c r="Q121" s="86">
        <f>SUMIFS('sys inv movment rpt'!$M:$M,'sys inv movment rpt'!$L:$L,$M121,'sys inv movment rpt'!$N:$N,Q$1)</f>
        <v>0</v>
      </c>
      <c r="R121" s="86">
        <f>SUMIFS('sys inv movment rpt'!$M:$M,'sys inv movment rpt'!$L:$L,$M121,'sys inv movment rpt'!$N:$N,R$1)</f>
        <v>0</v>
      </c>
      <c r="S121" s="86">
        <f>SUMIFS('sys inv movment rpt'!$M:$M,'sys inv movment rpt'!$L:$L,$M121,'sys inv movment rpt'!$N:$N,S$1)</f>
        <v>0</v>
      </c>
      <c r="T121" s="86">
        <f>SUMIFS('sys inv movment rpt'!$M:$M,'sys inv movment rpt'!$L:$L,$M121,'sys inv movment rpt'!$N:$N,T$1)</f>
        <v>0</v>
      </c>
      <c r="U121" s="86">
        <f>SUMIFS('sys inv movment rpt'!$M:$M,'sys inv movment rpt'!$L:$L,$M121,'sys inv movment rpt'!$N:$N,U$1)</f>
        <v>0</v>
      </c>
      <c r="V121" s="86">
        <f>SUMIFS('sys inv movment rpt'!$M:$M,'sys inv movment rpt'!$L:$L,$M121,'sys inv movment rpt'!$N:$N,V$1)</f>
        <v>0</v>
      </c>
      <c r="W121" s="86">
        <f>SUMIFS('sys inv movment rpt'!$M:$M,'sys inv movment rpt'!$L:$L,$M121,'sys inv movment rpt'!$N:$N,W$1)</f>
        <v>0</v>
      </c>
      <c r="X121" s="86">
        <f>SUMIFS('sys inv movment rpt'!$M:$M,'sys inv movment rpt'!$L:$L,$M121,'sys inv movment rpt'!$N:$N,X$1)</f>
        <v>0</v>
      </c>
      <c r="Y121" s="86">
        <f>SUMIFS('sys inv movment rpt'!$M:$M,'sys inv movment rpt'!$L:$L,$M121,'sys inv movment rpt'!$N:$N,Y$1)</f>
        <v>0</v>
      </c>
      <c r="Z121" s="86">
        <f>SUMIFS('sys inv movment rpt'!$M:$M,'sys inv movment rpt'!$L:$L,$M121,'sys inv movment rpt'!$N:$N,Z$1)</f>
        <v>0</v>
      </c>
      <c r="AA121" s="86">
        <f>SUMIFS('sys inv movment rpt'!$M:$M,'sys inv movment rpt'!$L:$L,$M121,'sys inv movment rpt'!$N:$N,AA$1)</f>
        <v>0</v>
      </c>
      <c r="AB121" s="86">
        <f>SUMIFS('sys inv movment rpt'!$M:$M,'sys inv movment rpt'!$L:$L,$M121,'sys inv movment rpt'!$N:$N,AB$1)</f>
        <v>0</v>
      </c>
      <c r="AC121" s="86">
        <f>SUMIFS('sys inv movment rpt'!$M:$M,'sys inv movment rpt'!$L:$L,$M121,'sys inv movment rpt'!$N:$N,AC$1)</f>
        <v>0</v>
      </c>
      <c r="AD121" s="86">
        <f>SUMIFS('sys inv movment rpt'!$M:$M,'sys inv movment rpt'!$L:$L,$M121,'sys inv movment rpt'!$N:$N,AD$1)</f>
        <v>0</v>
      </c>
      <c r="AE121" s="86">
        <f>SUMIFS('sys inv movment rpt'!$M:$M,'sys inv movment rpt'!$L:$L,$M121,'sys inv movment rpt'!$N:$N,AE$1)</f>
        <v>0</v>
      </c>
      <c r="AF121" s="86">
        <f>SUMIFS('sys inv movment rpt'!$M:$M,'sys inv movment rpt'!$L:$L,$M121,'sys inv movment rpt'!$N:$N,AF$1)</f>
        <v>0</v>
      </c>
      <c r="AG121" s="86">
        <f>SUMIFS('sys inv movment rpt'!$M:$M,'sys inv movment rpt'!$L:$L,$M121,'sys inv movment rpt'!$N:$N,AG$1)</f>
        <v>0</v>
      </c>
      <c r="AH121" s="86">
        <f>SUMIFS('sys inv movment rpt'!$M:$M,'sys inv movment rpt'!$L:$L,$M121,'sys inv movment rpt'!$N:$N,AH$1)</f>
        <v>0</v>
      </c>
      <c r="AI121" s="86">
        <f>SUMIFS('sys inv movment rpt'!$M:$M,'sys inv movment rpt'!$L:$L,$M121,'sys inv movment rpt'!$N:$N,AI$1)</f>
        <v>0</v>
      </c>
      <c r="AJ121" s="86">
        <f>SUMIFS('sys inv movment rpt'!$M:$M,'sys inv movment rpt'!$L:$L,$M121,'sys inv movment rpt'!$N:$N,AJ$1)</f>
        <v>0</v>
      </c>
      <c r="AK121" s="86">
        <f>SUMIFS('sys inv movment rpt'!$M:$M,'sys inv movment rpt'!$L:$L,$M121,'sys inv movment rpt'!$N:$N,AK$1)</f>
        <v>0</v>
      </c>
      <c r="AL121" s="86">
        <f>SUMIFS('sys inv movment rpt'!$M:$M,'sys inv movment rpt'!$L:$L,$M121,'sys inv movment rpt'!$N:$N,AL$1)</f>
        <v>0</v>
      </c>
      <c r="AM121" s="86">
        <f>SUMIFS('sys inv movment rpt'!$M:$M,'sys inv movment rpt'!$L:$L,$M121,'sys inv movment rpt'!$N:$N,AM$1)</f>
        <v>0</v>
      </c>
      <c r="AN121" s="86">
        <f>SUMIFS('sys inv movment rpt'!$M:$M,'sys inv movment rpt'!$L:$L,$M121,'sys inv movment rpt'!$N:$N,AN$1)</f>
        <v>0</v>
      </c>
      <c r="AO121" s="86">
        <f>SUMIFS('sys inv movment rpt'!$M:$M,'sys inv movment rpt'!$L:$L,$M121,'sys inv movment rpt'!$N:$N,AO$1)</f>
        <v>0</v>
      </c>
      <c r="AP121" s="86">
        <f>SUMIFS('sys inv movment rpt'!$M:$M,'sys inv movment rpt'!$L:$L,$M121,'sys inv movment rpt'!$N:$N,AP$1)</f>
        <v>0</v>
      </c>
      <c r="AQ121" s="86">
        <f>SUMIFS('sys inv movment rpt'!$M:$M,'sys inv movment rpt'!$L:$L,$M121,'sys inv movment rpt'!$N:$N,AQ$1)</f>
        <v>0</v>
      </c>
      <c r="AR121" s="86">
        <f>SUMIFS('sys inv movment rpt'!$M:$M,'sys inv movment rpt'!$L:$L,$M121,'sys inv movment rpt'!$N:$N,AR$1)</f>
        <v>0</v>
      </c>
      <c r="AS121" s="86">
        <f>SUMIFS('sys inv movment rpt'!$M:$M,'sys inv movment rpt'!$L:$L,$M121,'sys inv movment rpt'!$N:$N,AS$1)</f>
        <v>0</v>
      </c>
      <c r="AT121" s="86">
        <f>SUMIFS('sys inv movment rpt'!$M:$M,'sys inv movment rpt'!$L:$L,$M121,'sys inv movment rpt'!$N:$N,AT$1)</f>
        <v>0</v>
      </c>
      <c r="AU121" s="86">
        <f>SUMIFS('sys inv movment rpt'!$M:$M,'sys inv movment rpt'!$L:$L,$M121,'sys inv movment rpt'!$N:$N,AU$1)</f>
        <v>0</v>
      </c>
      <c r="AV121" s="86">
        <f>SUMIFS('sys inv movment rpt'!$M:$M,'sys inv movment rpt'!$L:$L,$M121,'sys inv movment rpt'!$N:$N,AV$1)</f>
        <v>0</v>
      </c>
      <c r="AW121" s="87" t="str">
        <f>IFERROR(VLOOKUP(A121,'sys-backorder details'!E:U,17,0),"-")</f>
        <v>-</v>
      </c>
      <c r="AX121" s="87" t="str">
        <f>IF(K121&gt;1,VLOOKUP(A121,'settings-routing'!A:I,9,0),"")</f>
        <v/>
      </c>
    </row>
    <row r="122" ht="12.75" hidden="1" customHeight="1">
      <c r="A122" s="28" t="s">
        <v>471</v>
      </c>
      <c r="B122" s="28" t="s">
        <v>472</v>
      </c>
      <c r="C122" s="50">
        <f t="shared" si="2"/>
        <v>0</v>
      </c>
      <c r="D122" s="80">
        <f>SUMIF('Stocks 101-111'!$J:$J,'item dashboard'!A122,'Stocks 101-111'!K:K)</f>
        <v>0</v>
      </c>
      <c r="E122" s="80">
        <f>SUMIF('Stocks 101-111'!$J:$J,'item dashboard'!A122,'Stocks 101-111'!$L:$L)</f>
        <v>0</v>
      </c>
      <c r="F122" s="81">
        <f t="shared" si="3"/>
        <v>0</v>
      </c>
      <c r="G122" s="82">
        <f t="shared" si="4"/>
        <v>0</v>
      </c>
      <c r="H122" s="50">
        <f>SUMIFS('sys-backorder details'!$M:$M,'sys-backorder details'!$E:$E,'item dashboard'!A122,'sys-backorder details'!$V:$V,"")</f>
        <v>0</v>
      </c>
      <c r="I122" s="83">
        <f>SUMIF('settings-routing'!$I:$I,'item dashboard'!A122,'settings-routing'!$O:$O)</f>
        <v>0</v>
      </c>
      <c r="J122" s="50">
        <f>SUMIFS('sys-backorder details'!$M:$M,'sys-backorder details'!$E:$E,'item dashboard'!A122,'sys-backorder details'!$V:$V,"Call off")</f>
        <v>0</v>
      </c>
      <c r="K122" s="84">
        <f t="shared" si="5"/>
        <v>0</v>
      </c>
      <c r="L122" s="84">
        <f>SUMIF('Production Plan'!$E:$E,'item dashboard'!A122,'Production Plan'!$N:$N)</f>
        <v>0</v>
      </c>
      <c r="M122" s="85" t="str">
        <f t="shared" si="6"/>
        <v>B-300CB-N36-CAL 300 ml C.B Jar Natural</v>
      </c>
      <c r="N122" s="86">
        <f>SUMIFS('sys inv movment rpt'!$M:$M,'sys inv movment rpt'!$L:$L,$M122,'sys inv movment rpt'!$N:$N,N$1)</f>
        <v>0</v>
      </c>
      <c r="O122" s="86">
        <f>SUMIFS('sys inv movment rpt'!$M:$M,'sys inv movment rpt'!$L:$L,$M122,'sys inv movment rpt'!$N:$N,O$1)</f>
        <v>0</v>
      </c>
      <c r="P122" s="86">
        <f>SUMIFS('sys inv movment rpt'!$M:$M,'sys inv movment rpt'!$L:$L,$M122,'sys inv movment rpt'!$N:$N,P$1)</f>
        <v>0</v>
      </c>
      <c r="Q122" s="86">
        <f>SUMIFS('sys inv movment rpt'!$M:$M,'sys inv movment rpt'!$L:$L,$M122,'sys inv movment rpt'!$N:$N,Q$1)</f>
        <v>0</v>
      </c>
      <c r="R122" s="86">
        <f>SUMIFS('sys inv movment rpt'!$M:$M,'sys inv movment rpt'!$L:$L,$M122,'sys inv movment rpt'!$N:$N,R$1)</f>
        <v>0</v>
      </c>
      <c r="S122" s="86">
        <f>SUMIFS('sys inv movment rpt'!$M:$M,'sys inv movment rpt'!$L:$L,$M122,'sys inv movment rpt'!$N:$N,S$1)</f>
        <v>0</v>
      </c>
      <c r="T122" s="86">
        <f>SUMIFS('sys inv movment rpt'!$M:$M,'sys inv movment rpt'!$L:$L,$M122,'sys inv movment rpt'!$N:$N,T$1)</f>
        <v>0</v>
      </c>
      <c r="U122" s="86">
        <f>SUMIFS('sys inv movment rpt'!$M:$M,'sys inv movment rpt'!$L:$L,$M122,'sys inv movment rpt'!$N:$N,U$1)</f>
        <v>0</v>
      </c>
      <c r="V122" s="86">
        <f>SUMIFS('sys inv movment rpt'!$M:$M,'sys inv movment rpt'!$L:$L,$M122,'sys inv movment rpt'!$N:$N,V$1)</f>
        <v>0</v>
      </c>
      <c r="W122" s="86">
        <f>SUMIFS('sys inv movment rpt'!$M:$M,'sys inv movment rpt'!$L:$L,$M122,'sys inv movment rpt'!$N:$N,W$1)</f>
        <v>0</v>
      </c>
      <c r="X122" s="86">
        <f>SUMIFS('sys inv movment rpt'!$M:$M,'sys inv movment rpt'!$L:$L,$M122,'sys inv movment rpt'!$N:$N,X$1)</f>
        <v>0</v>
      </c>
      <c r="Y122" s="86">
        <f>SUMIFS('sys inv movment rpt'!$M:$M,'sys inv movment rpt'!$L:$L,$M122,'sys inv movment rpt'!$N:$N,Y$1)</f>
        <v>0</v>
      </c>
      <c r="Z122" s="86">
        <f>SUMIFS('sys inv movment rpt'!$M:$M,'sys inv movment rpt'!$L:$L,$M122,'sys inv movment rpt'!$N:$N,Z$1)</f>
        <v>0</v>
      </c>
      <c r="AA122" s="86">
        <f>SUMIFS('sys inv movment rpt'!$M:$M,'sys inv movment rpt'!$L:$L,$M122,'sys inv movment rpt'!$N:$N,AA$1)</f>
        <v>0</v>
      </c>
      <c r="AB122" s="86">
        <f>SUMIFS('sys inv movment rpt'!$M:$M,'sys inv movment rpt'!$L:$L,$M122,'sys inv movment rpt'!$N:$N,AB$1)</f>
        <v>0</v>
      </c>
      <c r="AC122" s="86">
        <f>SUMIFS('sys inv movment rpt'!$M:$M,'sys inv movment rpt'!$L:$L,$M122,'sys inv movment rpt'!$N:$N,AC$1)</f>
        <v>0</v>
      </c>
      <c r="AD122" s="86">
        <f>SUMIFS('sys inv movment rpt'!$M:$M,'sys inv movment rpt'!$L:$L,$M122,'sys inv movment rpt'!$N:$N,AD$1)</f>
        <v>0</v>
      </c>
      <c r="AE122" s="86">
        <f>SUMIFS('sys inv movment rpt'!$M:$M,'sys inv movment rpt'!$L:$L,$M122,'sys inv movment rpt'!$N:$N,AE$1)</f>
        <v>0</v>
      </c>
      <c r="AF122" s="86">
        <f>SUMIFS('sys inv movment rpt'!$M:$M,'sys inv movment rpt'!$L:$L,$M122,'sys inv movment rpt'!$N:$N,AF$1)</f>
        <v>0</v>
      </c>
      <c r="AG122" s="86">
        <f>SUMIFS('sys inv movment rpt'!$M:$M,'sys inv movment rpt'!$L:$L,$M122,'sys inv movment rpt'!$N:$N,AG$1)</f>
        <v>0</v>
      </c>
      <c r="AH122" s="86">
        <f>SUMIFS('sys inv movment rpt'!$M:$M,'sys inv movment rpt'!$L:$L,$M122,'sys inv movment rpt'!$N:$N,AH$1)</f>
        <v>0</v>
      </c>
      <c r="AI122" s="86">
        <f>SUMIFS('sys inv movment rpt'!$M:$M,'sys inv movment rpt'!$L:$L,$M122,'sys inv movment rpt'!$N:$N,AI$1)</f>
        <v>0</v>
      </c>
      <c r="AJ122" s="86">
        <f>SUMIFS('sys inv movment rpt'!$M:$M,'sys inv movment rpt'!$L:$L,$M122,'sys inv movment rpt'!$N:$N,AJ$1)</f>
        <v>0</v>
      </c>
      <c r="AK122" s="86">
        <f>SUMIFS('sys inv movment rpt'!$M:$M,'sys inv movment rpt'!$L:$L,$M122,'sys inv movment rpt'!$N:$N,AK$1)</f>
        <v>0</v>
      </c>
      <c r="AL122" s="86">
        <f>SUMIFS('sys inv movment rpt'!$M:$M,'sys inv movment rpt'!$L:$L,$M122,'sys inv movment rpt'!$N:$N,AL$1)</f>
        <v>0</v>
      </c>
      <c r="AM122" s="86">
        <f>SUMIFS('sys inv movment rpt'!$M:$M,'sys inv movment rpt'!$L:$L,$M122,'sys inv movment rpt'!$N:$N,AM$1)</f>
        <v>0</v>
      </c>
      <c r="AN122" s="86">
        <f>SUMIFS('sys inv movment rpt'!$M:$M,'sys inv movment rpt'!$L:$L,$M122,'sys inv movment rpt'!$N:$N,AN$1)</f>
        <v>0</v>
      </c>
      <c r="AO122" s="86">
        <f>SUMIFS('sys inv movment rpt'!$M:$M,'sys inv movment rpt'!$L:$L,$M122,'sys inv movment rpt'!$N:$N,AO$1)</f>
        <v>0</v>
      </c>
      <c r="AP122" s="86">
        <f>SUMIFS('sys inv movment rpt'!$M:$M,'sys inv movment rpt'!$L:$L,$M122,'sys inv movment rpt'!$N:$N,AP$1)</f>
        <v>0</v>
      </c>
      <c r="AQ122" s="86">
        <f>SUMIFS('sys inv movment rpt'!$M:$M,'sys inv movment rpt'!$L:$L,$M122,'sys inv movment rpt'!$N:$N,AQ$1)</f>
        <v>0</v>
      </c>
      <c r="AR122" s="86">
        <f>SUMIFS('sys inv movment rpt'!$M:$M,'sys inv movment rpt'!$L:$L,$M122,'sys inv movment rpt'!$N:$N,AR$1)</f>
        <v>0</v>
      </c>
      <c r="AS122" s="86">
        <f>SUMIFS('sys inv movment rpt'!$M:$M,'sys inv movment rpt'!$L:$L,$M122,'sys inv movment rpt'!$N:$N,AS$1)</f>
        <v>0</v>
      </c>
      <c r="AT122" s="86">
        <f>SUMIFS('sys inv movment rpt'!$M:$M,'sys inv movment rpt'!$L:$L,$M122,'sys inv movment rpt'!$N:$N,AT$1)</f>
        <v>0</v>
      </c>
      <c r="AU122" s="86">
        <f>SUMIFS('sys inv movment rpt'!$M:$M,'sys inv movment rpt'!$L:$L,$M122,'sys inv movment rpt'!$N:$N,AU$1)</f>
        <v>0</v>
      </c>
      <c r="AV122" s="86">
        <f>SUMIFS('sys inv movment rpt'!$M:$M,'sys inv movment rpt'!$L:$L,$M122,'sys inv movment rpt'!$N:$N,AV$1)</f>
        <v>0</v>
      </c>
      <c r="AW122" s="87" t="str">
        <f>IFERROR(VLOOKUP(A122,'sys-backorder details'!E:U,17,0),"-")</f>
        <v>-</v>
      </c>
      <c r="AX122" s="87" t="str">
        <f>IF(K122&gt;1,VLOOKUP(A122,'settings-routing'!A:I,9,0),"")</f>
        <v/>
      </c>
    </row>
    <row r="123" ht="12.75" hidden="1" customHeight="1">
      <c r="A123" s="28" t="s">
        <v>473</v>
      </c>
      <c r="B123" s="28" t="s">
        <v>474</v>
      </c>
      <c r="C123" s="50">
        <f t="shared" si="2"/>
        <v>0</v>
      </c>
      <c r="D123" s="80">
        <f>SUMIF('Stocks 101-111'!$J:$J,'item dashboard'!A123,'Stocks 101-111'!K:K)</f>
        <v>0</v>
      </c>
      <c r="E123" s="80">
        <f>SUMIF('Stocks 101-111'!$J:$J,'item dashboard'!A123,'Stocks 101-111'!$L:$L)</f>
        <v>0</v>
      </c>
      <c r="F123" s="81">
        <f t="shared" si="3"/>
        <v>0</v>
      </c>
      <c r="G123" s="82">
        <f t="shared" si="4"/>
        <v>0.02857142857</v>
      </c>
      <c r="H123" s="50">
        <f>SUMIFS('sys-backorder details'!$M:$M,'sys-backorder details'!$E:$E,'item dashboard'!A123,'sys-backorder details'!$V:$V,"")</f>
        <v>0</v>
      </c>
      <c r="I123" s="83">
        <f>SUMIF('settings-routing'!$I:$I,'item dashboard'!A123,'settings-routing'!$O:$O)</f>
        <v>0</v>
      </c>
      <c r="J123" s="50">
        <f>SUMIFS('sys-backorder details'!$M:$M,'sys-backorder details'!$E:$E,'item dashboard'!A123,'sys-backorder details'!$V:$V,"Call off")</f>
        <v>0</v>
      </c>
      <c r="K123" s="84">
        <f t="shared" si="5"/>
        <v>0</v>
      </c>
      <c r="L123" s="84">
        <f>SUMIF('Production Plan'!$E:$E,'item dashboard'!A123,'Production Plan'!$N:$N)</f>
        <v>0</v>
      </c>
      <c r="M123" s="85" t="str">
        <f t="shared" si="6"/>
        <v>B-300FLME-CL22-300 gm Zoe Clear jar</v>
      </c>
      <c r="N123" s="86">
        <f>SUMIFS('sys inv movment rpt'!$M:$M,'sys inv movment rpt'!$L:$L,$M123,'sys inv movment rpt'!$N:$N,N$1)</f>
        <v>0</v>
      </c>
      <c r="O123" s="86">
        <f>SUMIFS('sys inv movment rpt'!$M:$M,'sys inv movment rpt'!$L:$L,$M123,'sys inv movment rpt'!$N:$N,O$1)</f>
        <v>0</v>
      </c>
      <c r="P123" s="86">
        <f>SUMIFS('sys inv movment rpt'!$M:$M,'sys inv movment rpt'!$L:$L,$M123,'sys inv movment rpt'!$N:$N,P$1)</f>
        <v>0</v>
      </c>
      <c r="Q123" s="86">
        <f>SUMIFS('sys inv movment rpt'!$M:$M,'sys inv movment rpt'!$L:$L,$M123,'sys inv movment rpt'!$N:$N,Q$1)</f>
        <v>0</v>
      </c>
      <c r="R123" s="86">
        <f>SUMIFS('sys inv movment rpt'!$M:$M,'sys inv movment rpt'!$L:$L,$M123,'sys inv movment rpt'!$N:$N,R$1)</f>
        <v>0</v>
      </c>
      <c r="S123" s="86">
        <f>SUMIFS('sys inv movment rpt'!$M:$M,'sys inv movment rpt'!$L:$L,$M123,'sys inv movment rpt'!$N:$N,S$1)</f>
        <v>0</v>
      </c>
      <c r="T123" s="86">
        <f>SUMIFS('sys inv movment rpt'!$M:$M,'sys inv movment rpt'!$L:$L,$M123,'sys inv movment rpt'!$N:$N,T$1)</f>
        <v>0</v>
      </c>
      <c r="U123" s="86">
        <f>SUMIFS('sys inv movment rpt'!$M:$M,'sys inv movment rpt'!$L:$L,$M123,'sys inv movment rpt'!$N:$N,U$1)</f>
        <v>0</v>
      </c>
      <c r="V123" s="86">
        <f>SUMIFS('sys inv movment rpt'!$M:$M,'sys inv movment rpt'!$L:$L,$M123,'sys inv movment rpt'!$N:$N,V$1)</f>
        <v>0</v>
      </c>
      <c r="W123" s="86">
        <f>SUMIFS('sys inv movment rpt'!$M:$M,'sys inv movment rpt'!$L:$L,$M123,'sys inv movment rpt'!$N:$N,W$1)</f>
        <v>0</v>
      </c>
      <c r="X123" s="86">
        <f>SUMIFS('sys inv movment rpt'!$M:$M,'sys inv movment rpt'!$L:$L,$M123,'sys inv movment rpt'!$N:$N,X$1)</f>
        <v>0</v>
      </c>
      <c r="Y123" s="86">
        <f>SUMIFS('sys inv movment rpt'!$M:$M,'sys inv movment rpt'!$L:$L,$M123,'sys inv movment rpt'!$N:$N,Y$1)</f>
        <v>0</v>
      </c>
      <c r="Z123" s="86">
        <f>SUMIFS('sys inv movment rpt'!$M:$M,'sys inv movment rpt'!$L:$L,$M123,'sys inv movment rpt'!$N:$N,Z$1)</f>
        <v>0</v>
      </c>
      <c r="AA123" s="86">
        <f>SUMIFS('sys inv movment rpt'!$M:$M,'sys inv movment rpt'!$L:$L,$M123,'sys inv movment rpt'!$N:$N,AA$1)</f>
        <v>0</v>
      </c>
      <c r="AB123" s="86">
        <f>SUMIFS('sys inv movment rpt'!$M:$M,'sys inv movment rpt'!$L:$L,$M123,'sys inv movment rpt'!$N:$N,AB$1)</f>
        <v>0</v>
      </c>
      <c r="AC123" s="86">
        <f>SUMIFS('sys inv movment rpt'!$M:$M,'sys inv movment rpt'!$L:$L,$M123,'sys inv movment rpt'!$N:$N,AC$1)</f>
        <v>0</v>
      </c>
      <c r="AD123" s="86">
        <f>SUMIFS('sys inv movment rpt'!$M:$M,'sys inv movment rpt'!$L:$L,$M123,'sys inv movment rpt'!$N:$N,AD$1)</f>
        <v>0</v>
      </c>
      <c r="AE123" s="86">
        <f>SUMIFS('sys inv movment rpt'!$M:$M,'sys inv movment rpt'!$L:$L,$M123,'sys inv movment rpt'!$N:$N,AE$1)</f>
        <v>0</v>
      </c>
      <c r="AF123" s="86">
        <f>SUMIFS('sys inv movment rpt'!$M:$M,'sys inv movment rpt'!$L:$L,$M123,'sys inv movment rpt'!$N:$N,AF$1)</f>
        <v>0</v>
      </c>
      <c r="AG123" s="86">
        <f>SUMIFS('sys inv movment rpt'!$M:$M,'sys inv movment rpt'!$L:$L,$M123,'sys inv movment rpt'!$N:$N,AG$1)</f>
        <v>0</v>
      </c>
      <c r="AH123" s="86">
        <f>SUMIFS('sys inv movment rpt'!$M:$M,'sys inv movment rpt'!$L:$L,$M123,'sys inv movment rpt'!$N:$N,AH$1)</f>
        <v>0</v>
      </c>
      <c r="AI123" s="86">
        <f>SUMIFS('sys inv movment rpt'!$M:$M,'sys inv movment rpt'!$L:$L,$M123,'sys inv movment rpt'!$N:$N,AI$1)</f>
        <v>0</v>
      </c>
      <c r="AJ123" s="86">
        <f>SUMIFS('sys inv movment rpt'!$M:$M,'sys inv movment rpt'!$L:$L,$M123,'sys inv movment rpt'!$N:$N,AJ$1)</f>
        <v>0</v>
      </c>
      <c r="AK123" s="86">
        <f>SUMIFS('sys inv movment rpt'!$M:$M,'sys inv movment rpt'!$L:$L,$M123,'sys inv movment rpt'!$N:$N,AK$1)</f>
        <v>0</v>
      </c>
      <c r="AL123" s="86">
        <f>SUMIFS('sys inv movment rpt'!$M:$M,'sys inv movment rpt'!$L:$L,$M123,'sys inv movment rpt'!$N:$N,AL$1)</f>
        <v>0</v>
      </c>
      <c r="AM123" s="86">
        <f>SUMIFS('sys inv movment rpt'!$M:$M,'sys inv movment rpt'!$L:$L,$M123,'sys inv movment rpt'!$N:$N,AM$1)</f>
        <v>0</v>
      </c>
      <c r="AN123" s="86">
        <f>SUMIFS('sys inv movment rpt'!$M:$M,'sys inv movment rpt'!$L:$L,$M123,'sys inv movment rpt'!$N:$N,AN$1)</f>
        <v>0</v>
      </c>
      <c r="AO123" s="86">
        <f>SUMIFS('sys inv movment rpt'!$M:$M,'sys inv movment rpt'!$L:$L,$M123,'sys inv movment rpt'!$N:$N,AO$1)</f>
        <v>0</v>
      </c>
      <c r="AP123" s="86">
        <f>SUMIFS('sys inv movment rpt'!$M:$M,'sys inv movment rpt'!$L:$L,$M123,'sys inv movment rpt'!$N:$N,AP$1)</f>
        <v>0</v>
      </c>
      <c r="AQ123" s="86">
        <f>SUMIFS('sys inv movment rpt'!$M:$M,'sys inv movment rpt'!$L:$L,$M123,'sys inv movment rpt'!$N:$N,AQ$1)</f>
        <v>0</v>
      </c>
      <c r="AR123" s="86">
        <f>SUMIFS('sys inv movment rpt'!$M:$M,'sys inv movment rpt'!$L:$L,$M123,'sys inv movment rpt'!$N:$N,AR$1)</f>
        <v>0</v>
      </c>
      <c r="AS123" s="86">
        <f>SUMIFS('sys inv movment rpt'!$M:$M,'sys inv movment rpt'!$L:$L,$M123,'sys inv movment rpt'!$N:$N,AS$1)</f>
        <v>6000</v>
      </c>
      <c r="AT123" s="86">
        <f>SUMIFS('sys inv movment rpt'!$M:$M,'sys inv movment rpt'!$L:$L,$M123,'sys inv movment rpt'!$N:$N,AT$1)</f>
        <v>0</v>
      </c>
      <c r="AU123" s="86">
        <f>SUMIFS('sys inv movment rpt'!$M:$M,'sys inv movment rpt'!$L:$L,$M123,'sys inv movment rpt'!$N:$N,AU$1)</f>
        <v>0</v>
      </c>
      <c r="AV123" s="86">
        <f>SUMIFS('sys inv movment rpt'!$M:$M,'sys inv movment rpt'!$L:$L,$M123,'sys inv movment rpt'!$N:$N,AV$1)</f>
        <v>0</v>
      </c>
      <c r="AW123" s="87" t="str">
        <f>IFERROR(VLOOKUP(A123,'sys-backorder details'!E:U,17,0),"-")</f>
        <v>-</v>
      </c>
      <c r="AX123" s="87" t="str">
        <f>IF(K123&gt;1,VLOOKUP(A123,'settings-routing'!A:I,9,0),"")</f>
        <v/>
      </c>
    </row>
    <row r="124" ht="12.75" hidden="1" customHeight="1">
      <c r="A124" s="28" t="s">
        <v>475</v>
      </c>
      <c r="B124" s="28" t="s">
        <v>476</v>
      </c>
      <c r="C124" s="50">
        <f t="shared" si="2"/>
        <v>0</v>
      </c>
      <c r="D124" s="80">
        <f>SUMIF('Stocks 101-111'!$J:$J,'item dashboard'!A124,'Stocks 101-111'!K:K)</f>
        <v>0</v>
      </c>
      <c r="E124" s="80">
        <f>SUMIF('Stocks 101-111'!$J:$J,'item dashboard'!A124,'Stocks 101-111'!$L:$L)</f>
        <v>0</v>
      </c>
      <c r="F124" s="81">
        <f t="shared" si="3"/>
        <v>0</v>
      </c>
      <c r="G124" s="82">
        <f t="shared" si="4"/>
        <v>0</v>
      </c>
      <c r="H124" s="50">
        <f>SUMIFS('sys-backorder details'!$M:$M,'sys-backorder details'!$E:$E,'item dashboard'!A124,'sys-backorder details'!$V:$V,"")</f>
        <v>0</v>
      </c>
      <c r="I124" s="83">
        <f>SUMIF('settings-routing'!$I:$I,'item dashboard'!A124,'settings-routing'!$O:$O)</f>
        <v>0</v>
      </c>
      <c r="J124" s="50">
        <f>SUMIFS('sys-backorder details'!$M:$M,'sys-backorder details'!$E:$E,'item dashboard'!A124,'sys-backorder details'!$V:$V,"Call off")</f>
        <v>0</v>
      </c>
      <c r="K124" s="84">
        <f t="shared" si="5"/>
        <v>0</v>
      </c>
      <c r="L124" s="84">
        <f>SUMIF('Production Plan'!$E:$E,'item dashboard'!A124,'Production Plan'!$N:$N)</f>
        <v>0</v>
      </c>
      <c r="M124" s="85" t="str">
        <f t="shared" si="6"/>
        <v>B-300LG-N26-C92 300ml L.G Jar Natural</v>
      </c>
      <c r="N124" s="86">
        <f>SUMIFS('sys inv movment rpt'!$M:$M,'sys inv movment rpt'!$L:$L,$M124,'sys inv movment rpt'!$N:$N,N$1)</f>
        <v>0</v>
      </c>
      <c r="O124" s="86">
        <f>SUMIFS('sys inv movment rpt'!$M:$M,'sys inv movment rpt'!$L:$L,$M124,'sys inv movment rpt'!$N:$N,O$1)</f>
        <v>0</v>
      </c>
      <c r="P124" s="86">
        <f>SUMIFS('sys inv movment rpt'!$M:$M,'sys inv movment rpt'!$L:$L,$M124,'sys inv movment rpt'!$N:$N,P$1)</f>
        <v>0</v>
      </c>
      <c r="Q124" s="86">
        <f>SUMIFS('sys inv movment rpt'!$M:$M,'sys inv movment rpt'!$L:$L,$M124,'sys inv movment rpt'!$N:$N,Q$1)</f>
        <v>0</v>
      </c>
      <c r="R124" s="86">
        <f>SUMIFS('sys inv movment rpt'!$M:$M,'sys inv movment rpt'!$L:$L,$M124,'sys inv movment rpt'!$N:$N,R$1)</f>
        <v>0</v>
      </c>
      <c r="S124" s="86">
        <f>SUMIFS('sys inv movment rpt'!$M:$M,'sys inv movment rpt'!$L:$L,$M124,'sys inv movment rpt'!$N:$N,S$1)</f>
        <v>0</v>
      </c>
      <c r="T124" s="86">
        <f>SUMIFS('sys inv movment rpt'!$M:$M,'sys inv movment rpt'!$L:$L,$M124,'sys inv movment rpt'!$N:$N,T$1)</f>
        <v>0</v>
      </c>
      <c r="U124" s="86">
        <f>SUMIFS('sys inv movment rpt'!$M:$M,'sys inv movment rpt'!$L:$L,$M124,'sys inv movment rpt'!$N:$N,U$1)</f>
        <v>0</v>
      </c>
      <c r="V124" s="86">
        <f>SUMIFS('sys inv movment rpt'!$M:$M,'sys inv movment rpt'!$L:$L,$M124,'sys inv movment rpt'!$N:$N,V$1)</f>
        <v>0</v>
      </c>
      <c r="W124" s="86">
        <f>SUMIFS('sys inv movment rpt'!$M:$M,'sys inv movment rpt'!$L:$L,$M124,'sys inv movment rpt'!$N:$N,W$1)</f>
        <v>0</v>
      </c>
      <c r="X124" s="86">
        <f>SUMIFS('sys inv movment rpt'!$M:$M,'sys inv movment rpt'!$L:$L,$M124,'sys inv movment rpt'!$N:$N,X$1)</f>
        <v>0</v>
      </c>
      <c r="Y124" s="86">
        <f>SUMIFS('sys inv movment rpt'!$M:$M,'sys inv movment rpt'!$L:$L,$M124,'sys inv movment rpt'!$N:$N,Y$1)</f>
        <v>0</v>
      </c>
      <c r="Z124" s="86">
        <f>SUMIFS('sys inv movment rpt'!$M:$M,'sys inv movment rpt'!$L:$L,$M124,'sys inv movment rpt'!$N:$N,Z$1)</f>
        <v>0</v>
      </c>
      <c r="AA124" s="86">
        <f>SUMIFS('sys inv movment rpt'!$M:$M,'sys inv movment rpt'!$L:$L,$M124,'sys inv movment rpt'!$N:$N,AA$1)</f>
        <v>0</v>
      </c>
      <c r="AB124" s="86">
        <f>SUMIFS('sys inv movment rpt'!$M:$M,'sys inv movment rpt'!$L:$L,$M124,'sys inv movment rpt'!$N:$N,AB$1)</f>
        <v>0</v>
      </c>
      <c r="AC124" s="86">
        <f>SUMIFS('sys inv movment rpt'!$M:$M,'sys inv movment rpt'!$L:$L,$M124,'sys inv movment rpt'!$N:$N,AC$1)</f>
        <v>0</v>
      </c>
      <c r="AD124" s="86">
        <f>SUMIFS('sys inv movment rpt'!$M:$M,'sys inv movment rpt'!$L:$L,$M124,'sys inv movment rpt'!$N:$N,AD$1)</f>
        <v>0</v>
      </c>
      <c r="AE124" s="86">
        <f>SUMIFS('sys inv movment rpt'!$M:$M,'sys inv movment rpt'!$L:$L,$M124,'sys inv movment rpt'!$N:$N,AE$1)</f>
        <v>0</v>
      </c>
      <c r="AF124" s="86">
        <f>SUMIFS('sys inv movment rpt'!$M:$M,'sys inv movment rpt'!$L:$L,$M124,'sys inv movment rpt'!$N:$N,AF$1)</f>
        <v>0</v>
      </c>
      <c r="AG124" s="86">
        <f>SUMIFS('sys inv movment rpt'!$M:$M,'sys inv movment rpt'!$L:$L,$M124,'sys inv movment rpt'!$N:$N,AG$1)</f>
        <v>0</v>
      </c>
      <c r="AH124" s="86">
        <f>SUMIFS('sys inv movment rpt'!$M:$M,'sys inv movment rpt'!$L:$L,$M124,'sys inv movment rpt'!$N:$N,AH$1)</f>
        <v>0</v>
      </c>
      <c r="AI124" s="86">
        <f>SUMIFS('sys inv movment rpt'!$M:$M,'sys inv movment rpt'!$L:$L,$M124,'sys inv movment rpt'!$N:$N,AI$1)</f>
        <v>0</v>
      </c>
      <c r="AJ124" s="86">
        <f>SUMIFS('sys inv movment rpt'!$M:$M,'sys inv movment rpt'!$L:$L,$M124,'sys inv movment rpt'!$N:$N,AJ$1)</f>
        <v>0</v>
      </c>
      <c r="AK124" s="86">
        <f>SUMIFS('sys inv movment rpt'!$M:$M,'sys inv movment rpt'!$L:$L,$M124,'sys inv movment rpt'!$N:$N,AK$1)</f>
        <v>0</v>
      </c>
      <c r="AL124" s="86">
        <f>SUMIFS('sys inv movment rpt'!$M:$M,'sys inv movment rpt'!$L:$L,$M124,'sys inv movment rpt'!$N:$N,AL$1)</f>
        <v>0</v>
      </c>
      <c r="AM124" s="86">
        <f>SUMIFS('sys inv movment rpt'!$M:$M,'sys inv movment rpt'!$L:$L,$M124,'sys inv movment rpt'!$N:$N,AM$1)</f>
        <v>0</v>
      </c>
      <c r="AN124" s="86">
        <f>SUMIFS('sys inv movment rpt'!$M:$M,'sys inv movment rpt'!$L:$L,$M124,'sys inv movment rpt'!$N:$N,AN$1)</f>
        <v>0</v>
      </c>
      <c r="AO124" s="86">
        <f>SUMIFS('sys inv movment rpt'!$M:$M,'sys inv movment rpt'!$L:$L,$M124,'sys inv movment rpt'!$N:$N,AO$1)</f>
        <v>0</v>
      </c>
      <c r="AP124" s="86">
        <f>SUMIFS('sys inv movment rpt'!$M:$M,'sys inv movment rpt'!$L:$L,$M124,'sys inv movment rpt'!$N:$N,AP$1)</f>
        <v>0</v>
      </c>
      <c r="AQ124" s="86">
        <f>SUMIFS('sys inv movment rpt'!$M:$M,'sys inv movment rpt'!$L:$L,$M124,'sys inv movment rpt'!$N:$N,AQ$1)</f>
        <v>0</v>
      </c>
      <c r="AR124" s="86">
        <f>SUMIFS('sys inv movment rpt'!$M:$M,'sys inv movment rpt'!$L:$L,$M124,'sys inv movment rpt'!$N:$N,AR$1)</f>
        <v>0</v>
      </c>
      <c r="AS124" s="86">
        <f>SUMIFS('sys inv movment rpt'!$M:$M,'sys inv movment rpt'!$L:$L,$M124,'sys inv movment rpt'!$N:$N,AS$1)</f>
        <v>0</v>
      </c>
      <c r="AT124" s="86">
        <f>SUMIFS('sys inv movment rpt'!$M:$M,'sys inv movment rpt'!$L:$L,$M124,'sys inv movment rpt'!$N:$N,AT$1)</f>
        <v>0</v>
      </c>
      <c r="AU124" s="86">
        <f>SUMIFS('sys inv movment rpt'!$M:$M,'sys inv movment rpt'!$L:$L,$M124,'sys inv movment rpt'!$N:$N,AU$1)</f>
        <v>0</v>
      </c>
      <c r="AV124" s="86">
        <f>SUMIFS('sys inv movment rpt'!$M:$M,'sys inv movment rpt'!$L:$L,$M124,'sys inv movment rpt'!$N:$N,AV$1)</f>
        <v>0</v>
      </c>
      <c r="AW124" s="87" t="str">
        <f>IFERROR(VLOOKUP(A124,'sys-backorder details'!E:U,17,0),"-")</f>
        <v>-</v>
      </c>
      <c r="AX124" s="87" t="str">
        <f>IF(K124&gt;1,VLOOKUP(A124,'settings-routing'!A:I,9,0),"")</f>
        <v/>
      </c>
    </row>
    <row r="125" ht="12.75" hidden="1" customHeight="1">
      <c r="A125" s="28" t="s">
        <v>477</v>
      </c>
      <c r="B125" s="28" t="s">
        <v>478</v>
      </c>
      <c r="C125" s="50">
        <f t="shared" si="2"/>
        <v>0</v>
      </c>
      <c r="D125" s="80">
        <f>SUMIF('Stocks 101-111'!$J:$J,'item dashboard'!A125,'Stocks 101-111'!K:K)</f>
        <v>0</v>
      </c>
      <c r="E125" s="80">
        <f>SUMIF('Stocks 101-111'!$J:$J,'item dashboard'!A125,'Stocks 101-111'!$L:$L)</f>
        <v>0</v>
      </c>
      <c r="F125" s="81">
        <f t="shared" si="3"/>
        <v>0</v>
      </c>
      <c r="G125" s="82">
        <f t="shared" si="4"/>
        <v>0</v>
      </c>
      <c r="H125" s="50">
        <f>SUMIFS('sys-backorder details'!$M:$M,'sys-backorder details'!$E:$E,'item dashboard'!A125,'sys-backorder details'!$V:$V,"")</f>
        <v>0</v>
      </c>
      <c r="I125" s="83">
        <f>SUMIF('settings-routing'!$I:$I,'item dashboard'!A125,'settings-routing'!$O:$O)</f>
        <v>0</v>
      </c>
      <c r="J125" s="50">
        <f>SUMIFS('sys-backorder details'!$M:$M,'sys-backorder details'!$E:$E,'item dashboard'!A125,'sys-backorder details'!$V:$V,"Call off")</f>
        <v>0</v>
      </c>
      <c r="K125" s="84">
        <f t="shared" si="5"/>
        <v>0</v>
      </c>
      <c r="L125" s="84">
        <f>SUMIF('Production Plan'!$E:$E,'item dashboard'!A125,'Production Plan'!$N:$N)</f>
        <v>0</v>
      </c>
      <c r="M125" s="85" t="str">
        <f t="shared" si="6"/>
        <v>B-300LG-N36-C92 300 ml L.G Jar Natural</v>
      </c>
      <c r="N125" s="86">
        <f>SUMIFS('sys inv movment rpt'!$M:$M,'sys inv movment rpt'!$L:$L,$M125,'sys inv movment rpt'!$N:$N,N$1)</f>
        <v>0</v>
      </c>
      <c r="O125" s="86">
        <f>SUMIFS('sys inv movment rpt'!$M:$M,'sys inv movment rpt'!$L:$L,$M125,'sys inv movment rpt'!$N:$N,O$1)</f>
        <v>0</v>
      </c>
      <c r="P125" s="86">
        <f>SUMIFS('sys inv movment rpt'!$M:$M,'sys inv movment rpt'!$L:$L,$M125,'sys inv movment rpt'!$N:$N,P$1)</f>
        <v>0</v>
      </c>
      <c r="Q125" s="86">
        <f>SUMIFS('sys inv movment rpt'!$M:$M,'sys inv movment rpt'!$L:$L,$M125,'sys inv movment rpt'!$N:$N,Q$1)</f>
        <v>0</v>
      </c>
      <c r="R125" s="86">
        <f>SUMIFS('sys inv movment rpt'!$M:$M,'sys inv movment rpt'!$L:$L,$M125,'sys inv movment rpt'!$N:$N,R$1)</f>
        <v>0</v>
      </c>
      <c r="S125" s="86">
        <f>SUMIFS('sys inv movment rpt'!$M:$M,'sys inv movment rpt'!$L:$L,$M125,'sys inv movment rpt'!$N:$N,S$1)</f>
        <v>0</v>
      </c>
      <c r="T125" s="86">
        <f>SUMIFS('sys inv movment rpt'!$M:$M,'sys inv movment rpt'!$L:$L,$M125,'sys inv movment rpt'!$N:$N,T$1)</f>
        <v>0</v>
      </c>
      <c r="U125" s="86">
        <f>SUMIFS('sys inv movment rpt'!$M:$M,'sys inv movment rpt'!$L:$L,$M125,'sys inv movment rpt'!$N:$N,U$1)</f>
        <v>0</v>
      </c>
      <c r="V125" s="86">
        <f>SUMIFS('sys inv movment rpt'!$M:$M,'sys inv movment rpt'!$L:$L,$M125,'sys inv movment rpt'!$N:$N,V$1)</f>
        <v>0</v>
      </c>
      <c r="W125" s="86">
        <f>SUMIFS('sys inv movment rpt'!$M:$M,'sys inv movment rpt'!$L:$L,$M125,'sys inv movment rpt'!$N:$N,W$1)</f>
        <v>0</v>
      </c>
      <c r="X125" s="86">
        <f>SUMIFS('sys inv movment rpt'!$M:$M,'sys inv movment rpt'!$L:$L,$M125,'sys inv movment rpt'!$N:$N,X$1)</f>
        <v>0</v>
      </c>
      <c r="Y125" s="86">
        <f>SUMIFS('sys inv movment rpt'!$M:$M,'sys inv movment rpt'!$L:$L,$M125,'sys inv movment rpt'!$N:$N,Y$1)</f>
        <v>0</v>
      </c>
      <c r="Z125" s="86">
        <f>SUMIFS('sys inv movment rpt'!$M:$M,'sys inv movment rpt'!$L:$L,$M125,'sys inv movment rpt'!$N:$N,Z$1)</f>
        <v>0</v>
      </c>
      <c r="AA125" s="86">
        <f>SUMIFS('sys inv movment rpt'!$M:$M,'sys inv movment rpt'!$L:$L,$M125,'sys inv movment rpt'!$N:$N,AA$1)</f>
        <v>0</v>
      </c>
      <c r="AB125" s="86">
        <f>SUMIFS('sys inv movment rpt'!$M:$M,'sys inv movment rpt'!$L:$L,$M125,'sys inv movment rpt'!$N:$N,AB$1)</f>
        <v>0</v>
      </c>
      <c r="AC125" s="86">
        <f>SUMIFS('sys inv movment rpt'!$M:$M,'sys inv movment rpt'!$L:$L,$M125,'sys inv movment rpt'!$N:$N,AC$1)</f>
        <v>0</v>
      </c>
      <c r="AD125" s="86">
        <f>SUMIFS('sys inv movment rpt'!$M:$M,'sys inv movment rpt'!$L:$L,$M125,'sys inv movment rpt'!$N:$N,AD$1)</f>
        <v>0</v>
      </c>
      <c r="AE125" s="86">
        <f>SUMIFS('sys inv movment rpt'!$M:$M,'sys inv movment rpt'!$L:$L,$M125,'sys inv movment rpt'!$N:$N,AE$1)</f>
        <v>0</v>
      </c>
      <c r="AF125" s="86">
        <f>SUMIFS('sys inv movment rpt'!$M:$M,'sys inv movment rpt'!$L:$L,$M125,'sys inv movment rpt'!$N:$N,AF$1)</f>
        <v>0</v>
      </c>
      <c r="AG125" s="86">
        <f>SUMIFS('sys inv movment rpt'!$M:$M,'sys inv movment rpt'!$L:$L,$M125,'sys inv movment rpt'!$N:$N,AG$1)</f>
        <v>0</v>
      </c>
      <c r="AH125" s="86">
        <f>SUMIFS('sys inv movment rpt'!$M:$M,'sys inv movment rpt'!$L:$L,$M125,'sys inv movment rpt'!$N:$N,AH$1)</f>
        <v>0</v>
      </c>
      <c r="AI125" s="86">
        <f>SUMIFS('sys inv movment rpt'!$M:$M,'sys inv movment rpt'!$L:$L,$M125,'sys inv movment rpt'!$N:$N,AI$1)</f>
        <v>0</v>
      </c>
      <c r="AJ125" s="86">
        <f>SUMIFS('sys inv movment rpt'!$M:$M,'sys inv movment rpt'!$L:$L,$M125,'sys inv movment rpt'!$N:$N,AJ$1)</f>
        <v>0</v>
      </c>
      <c r="AK125" s="86">
        <f>SUMIFS('sys inv movment rpt'!$M:$M,'sys inv movment rpt'!$L:$L,$M125,'sys inv movment rpt'!$N:$N,AK$1)</f>
        <v>0</v>
      </c>
      <c r="AL125" s="86">
        <f>SUMIFS('sys inv movment rpt'!$M:$M,'sys inv movment rpt'!$L:$L,$M125,'sys inv movment rpt'!$N:$N,AL$1)</f>
        <v>0</v>
      </c>
      <c r="AM125" s="86">
        <f>SUMIFS('sys inv movment rpt'!$M:$M,'sys inv movment rpt'!$L:$L,$M125,'sys inv movment rpt'!$N:$N,AM$1)</f>
        <v>0</v>
      </c>
      <c r="AN125" s="86">
        <f>SUMIFS('sys inv movment rpt'!$M:$M,'sys inv movment rpt'!$L:$L,$M125,'sys inv movment rpt'!$N:$N,AN$1)</f>
        <v>0</v>
      </c>
      <c r="AO125" s="86">
        <f>SUMIFS('sys inv movment rpt'!$M:$M,'sys inv movment rpt'!$L:$L,$M125,'sys inv movment rpt'!$N:$N,AO$1)</f>
        <v>0</v>
      </c>
      <c r="AP125" s="86">
        <f>SUMIFS('sys inv movment rpt'!$M:$M,'sys inv movment rpt'!$L:$L,$M125,'sys inv movment rpt'!$N:$N,AP$1)</f>
        <v>0</v>
      </c>
      <c r="AQ125" s="86">
        <f>SUMIFS('sys inv movment rpt'!$M:$M,'sys inv movment rpt'!$L:$L,$M125,'sys inv movment rpt'!$N:$N,AQ$1)</f>
        <v>0</v>
      </c>
      <c r="AR125" s="86">
        <f>SUMIFS('sys inv movment rpt'!$M:$M,'sys inv movment rpt'!$L:$L,$M125,'sys inv movment rpt'!$N:$N,AR$1)</f>
        <v>0</v>
      </c>
      <c r="AS125" s="86">
        <f>SUMIFS('sys inv movment rpt'!$M:$M,'sys inv movment rpt'!$L:$L,$M125,'sys inv movment rpt'!$N:$N,AS$1)</f>
        <v>0</v>
      </c>
      <c r="AT125" s="86">
        <f>SUMIFS('sys inv movment rpt'!$M:$M,'sys inv movment rpt'!$L:$L,$M125,'sys inv movment rpt'!$N:$N,AT$1)</f>
        <v>0</v>
      </c>
      <c r="AU125" s="86">
        <f>SUMIFS('sys inv movment rpt'!$M:$M,'sys inv movment rpt'!$L:$L,$M125,'sys inv movment rpt'!$N:$N,AU$1)</f>
        <v>0</v>
      </c>
      <c r="AV125" s="86">
        <f>SUMIFS('sys inv movment rpt'!$M:$M,'sys inv movment rpt'!$L:$L,$M125,'sys inv movment rpt'!$N:$N,AV$1)</f>
        <v>0</v>
      </c>
      <c r="AW125" s="87" t="str">
        <f>IFERROR(VLOOKUP(A125,'sys-backorder details'!E:U,17,0),"-")</f>
        <v>-</v>
      </c>
      <c r="AX125" s="87" t="str">
        <f>IF(K125&gt;1,VLOOKUP(A125,'settings-routing'!A:I,9,0),"")</f>
        <v/>
      </c>
    </row>
    <row r="126" ht="12.75" hidden="1" customHeight="1">
      <c r="A126" s="28" t="s">
        <v>479</v>
      </c>
      <c r="B126" s="28" t="s">
        <v>480</v>
      </c>
      <c r="C126" s="50">
        <f t="shared" si="2"/>
        <v>0</v>
      </c>
      <c r="D126" s="80">
        <f>SUMIF('Stocks 101-111'!$J:$J,'item dashboard'!A126,'Stocks 101-111'!K:K)</f>
        <v>0</v>
      </c>
      <c r="E126" s="80">
        <f>SUMIF('Stocks 101-111'!$J:$J,'item dashboard'!A126,'Stocks 101-111'!$L:$L)</f>
        <v>0</v>
      </c>
      <c r="F126" s="81">
        <f t="shared" si="3"/>
        <v>0</v>
      </c>
      <c r="G126" s="82">
        <f t="shared" si="4"/>
        <v>0</v>
      </c>
      <c r="H126" s="50">
        <f>SUMIFS('sys-backorder details'!$M:$M,'sys-backorder details'!$E:$E,'item dashboard'!A126,'sys-backorder details'!$V:$V,"")</f>
        <v>0</v>
      </c>
      <c r="I126" s="83">
        <f>SUMIF('settings-routing'!$I:$I,'item dashboard'!A126,'settings-routing'!$O:$O)</f>
        <v>0</v>
      </c>
      <c r="J126" s="50">
        <f>SUMIFS('sys-backorder details'!$M:$M,'sys-backorder details'!$E:$E,'item dashboard'!A126,'sys-backorder details'!$V:$V,"Call off")</f>
        <v>0</v>
      </c>
      <c r="K126" s="84">
        <f t="shared" si="5"/>
        <v>0</v>
      </c>
      <c r="L126" s="84">
        <f>SUMIF('Production Plan'!$E:$E,'item dashboard'!A126,'Production Plan'!$N:$N)</f>
        <v>0</v>
      </c>
      <c r="M126" s="85" t="str">
        <f t="shared" si="6"/>
        <v>B-300SPK-BL25-300 ml Blue spak Bottle</v>
      </c>
      <c r="N126" s="86">
        <f>SUMIFS('sys inv movment rpt'!$M:$M,'sys inv movment rpt'!$L:$L,$M126,'sys inv movment rpt'!$N:$N,N$1)</f>
        <v>0</v>
      </c>
      <c r="O126" s="86">
        <f>SUMIFS('sys inv movment rpt'!$M:$M,'sys inv movment rpt'!$L:$L,$M126,'sys inv movment rpt'!$N:$N,O$1)</f>
        <v>0</v>
      </c>
      <c r="P126" s="86">
        <f>SUMIFS('sys inv movment rpt'!$M:$M,'sys inv movment rpt'!$L:$L,$M126,'sys inv movment rpt'!$N:$N,P$1)</f>
        <v>0</v>
      </c>
      <c r="Q126" s="86">
        <f>SUMIFS('sys inv movment rpt'!$M:$M,'sys inv movment rpt'!$L:$L,$M126,'sys inv movment rpt'!$N:$N,Q$1)</f>
        <v>0</v>
      </c>
      <c r="R126" s="86">
        <f>SUMIFS('sys inv movment rpt'!$M:$M,'sys inv movment rpt'!$L:$L,$M126,'sys inv movment rpt'!$N:$N,R$1)</f>
        <v>0</v>
      </c>
      <c r="S126" s="86">
        <f>SUMIFS('sys inv movment rpt'!$M:$M,'sys inv movment rpt'!$L:$L,$M126,'sys inv movment rpt'!$N:$N,S$1)</f>
        <v>0</v>
      </c>
      <c r="T126" s="86">
        <f>SUMIFS('sys inv movment rpt'!$M:$M,'sys inv movment rpt'!$L:$L,$M126,'sys inv movment rpt'!$N:$N,T$1)</f>
        <v>0</v>
      </c>
      <c r="U126" s="86">
        <f>SUMIFS('sys inv movment rpt'!$M:$M,'sys inv movment rpt'!$L:$L,$M126,'sys inv movment rpt'!$N:$N,U$1)</f>
        <v>0</v>
      </c>
      <c r="V126" s="86">
        <f>SUMIFS('sys inv movment rpt'!$M:$M,'sys inv movment rpt'!$L:$L,$M126,'sys inv movment rpt'!$N:$N,V$1)</f>
        <v>0</v>
      </c>
      <c r="W126" s="86">
        <f>SUMIFS('sys inv movment rpt'!$M:$M,'sys inv movment rpt'!$L:$L,$M126,'sys inv movment rpt'!$N:$N,W$1)</f>
        <v>0</v>
      </c>
      <c r="X126" s="86">
        <f>SUMIFS('sys inv movment rpt'!$M:$M,'sys inv movment rpt'!$L:$L,$M126,'sys inv movment rpt'!$N:$N,X$1)</f>
        <v>0</v>
      </c>
      <c r="Y126" s="86">
        <f>SUMIFS('sys inv movment rpt'!$M:$M,'sys inv movment rpt'!$L:$L,$M126,'sys inv movment rpt'!$N:$N,Y$1)</f>
        <v>0</v>
      </c>
      <c r="Z126" s="86">
        <f>SUMIFS('sys inv movment rpt'!$M:$M,'sys inv movment rpt'!$L:$L,$M126,'sys inv movment rpt'!$N:$N,Z$1)</f>
        <v>0</v>
      </c>
      <c r="AA126" s="86">
        <f>SUMIFS('sys inv movment rpt'!$M:$M,'sys inv movment rpt'!$L:$L,$M126,'sys inv movment rpt'!$N:$N,AA$1)</f>
        <v>0</v>
      </c>
      <c r="AB126" s="86">
        <f>SUMIFS('sys inv movment rpt'!$M:$M,'sys inv movment rpt'!$L:$L,$M126,'sys inv movment rpt'!$N:$N,AB$1)</f>
        <v>0</v>
      </c>
      <c r="AC126" s="86">
        <f>SUMIFS('sys inv movment rpt'!$M:$M,'sys inv movment rpt'!$L:$L,$M126,'sys inv movment rpt'!$N:$N,AC$1)</f>
        <v>0</v>
      </c>
      <c r="AD126" s="86">
        <f>SUMIFS('sys inv movment rpt'!$M:$M,'sys inv movment rpt'!$L:$L,$M126,'sys inv movment rpt'!$N:$N,AD$1)</f>
        <v>0</v>
      </c>
      <c r="AE126" s="86">
        <f>SUMIFS('sys inv movment rpt'!$M:$M,'sys inv movment rpt'!$L:$L,$M126,'sys inv movment rpt'!$N:$N,AE$1)</f>
        <v>0</v>
      </c>
      <c r="AF126" s="86">
        <f>SUMIFS('sys inv movment rpt'!$M:$M,'sys inv movment rpt'!$L:$L,$M126,'sys inv movment rpt'!$N:$N,AF$1)</f>
        <v>0</v>
      </c>
      <c r="AG126" s="86">
        <f>SUMIFS('sys inv movment rpt'!$M:$M,'sys inv movment rpt'!$L:$L,$M126,'sys inv movment rpt'!$N:$N,AG$1)</f>
        <v>0</v>
      </c>
      <c r="AH126" s="86">
        <f>SUMIFS('sys inv movment rpt'!$M:$M,'sys inv movment rpt'!$L:$L,$M126,'sys inv movment rpt'!$N:$N,AH$1)</f>
        <v>0</v>
      </c>
      <c r="AI126" s="86">
        <f>SUMIFS('sys inv movment rpt'!$M:$M,'sys inv movment rpt'!$L:$L,$M126,'sys inv movment rpt'!$N:$N,AI$1)</f>
        <v>0</v>
      </c>
      <c r="AJ126" s="86">
        <f>SUMIFS('sys inv movment rpt'!$M:$M,'sys inv movment rpt'!$L:$L,$M126,'sys inv movment rpt'!$N:$N,AJ$1)</f>
        <v>0</v>
      </c>
      <c r="AK126" s="86">
        <f>SUMIFS('sys inv movment rpt'!$M:$M,'sys inv movment rpt'!$L:$L,$M126,'sys inv movment rpt'!$N:$N,AK$1)</f>
        <v>0</v>
      </c>
      <c r="AL126" s="86">
        <f>SUMIFS('sys inv movment rpt'!$M:$M,'sys inv movment rpt'!$L:$L,$M126,'sys inv movment rpt'!$N:$N,AL$1)</f>
        <v>0</v>
      </c>
      <c r="AM126" s="86">
        <f>SUMIFS('sys inv movment rpt'!$M:$M,'sys inv movment rpt'!$L:$L,$M126,'sys inv movment rpt'!$N:$N,AM$1)</f>
        <v>0</v>
      </c>
      <c r="AN126" s="86">
        <f>SUMIFS('sys inv movment rpt'!$M:$M,'sys inv movment rpt'!$L:$L,$M126,'sys inv movment rpt'!$N:$N,AN$1)</f>
        <v>0</v>
      </c>
      <c r="AO126" s="86">
        <f>SUMIFS('sys inv movment rpt'!$M:$M,'sys inv movment rpt'!$L:$L,$M126,'sys inv movment rpt'!$N:$N,AO$1)</f>
        <v>0</v>
      </c>
      <c r="AP126" s="86">
        <f>SUMIFS('sys inv movment rpt'!$M:$M,'sys inv movment rpt'!$L:$L,$M126,'sys inv movment rpt'!$N:$N,AP$1)</f>
        <v>0</v>
      </c>
      <c r="AQ126" s="86">
        <f>SUMIFS('sys inv movment rpt'!$M:$M,'sys inv movment rpt'!$L:$L,$M126,'sys inv movment rpt'!$N:$N,AQ$1)</f>
        <v>0</v>
      </c>
      <c r="AR126" s="86">
        <f>SUMIFS('sys inv movment rpt'!$M:$M,'sys inv movment rpt'!$L:$L,$M126,'sys inv movment rpt'!$N:$N,AR$1)</f>
        <v>0</v>
      </c>
      <c r="AS126" s="86">
        <f>SUMIFS('sys inv movment rpt'!$M:$M,'sys inv movment rpt'!$L:$L,$M126,'sys inv movment rpt'!$N:$N,AS$1)</f>
        <v>0</v>
      </c>
      <c r="AT126" s="86">
        <f>SUMIFS('sys inv movment rpt'!$M:$M,'sys inv movment rpt'!$L:$L,$M126,'sys inv movment rpt'!$N:$N,AT$1)</f>
        <v>0</v>
      </c>
      <c r="AU126" s="86">
        <f>SUMIFS('sys inv movment rpt'!$M:$M,'sys inv movment rpt'!$L:$L,$M126,'sys inv movment rpt'!$N:$N,AU$1)</f>
        <v>0</v>
      </c>
      <c r="AV126" s="86">
        <f>SUMIFS('sys inv movment rpt'!$M:$M,'sys inv movment rpt'!$L:$L,$M126,'sys inv movment rpt'!$N:$N,AV$1)</f>
        <v>0</v>
      </c>
      <c r="AW126" s="87" t="str">
        <f>IFERROR(VLOOKUP(A126,'sys-backorder details'!E:U,17,0),"-")</f>
        <v>-</v>
      </c>
      <c r="AX126" s="87" t="str">
        <f>IF(K126&gt;1,VLOOKUP(A126,'settings-routing'!A:I,9,0),"")</f>
        <v/>
      </c>
    </row>
    <row r="127" ht="12.75" hidden="1" customHeight="1">
      <c r="A127" s="28" t="s">
        <v>481</v>
      </c>
      <c r="B127" s="28" t="s">
        <v>482</v>
      </c>
      <c r="C127" s="50">
        <f t="shared" si="2"/>
        <v>0</v>
      </c>
      <c r="D127" s="80">
        <f>SUMIF('Stocks 101-111'!$J:$J,'item dashboard'!A127,'Stocks 101-111'!K:K)</f>
        <v>0</v>
      </c>
      <c r="E127" s="80">
        <f>SUMIF('Stocks 101-111'!$J:$J,'item dashboard'!A127,'Stocks 101-111'!$L:$L)</f>
        <v>0</v>
      </c>
      <c r="F127" s="81">
        <f t="shared" si="3"/>
        <v>0</v>
      </c>
      <c r="G127" s="82">
        <f t="shared" si="4"/>
        <v>0</v>
      </c>
      <c r="H127" s="50">
        <f>SUMIFS('sys-backorder details'!$M:$M,'sys-backorder details'!$E:$E,'item dashboard'!A127,'sys-backorder details'!$V:$V,"")</f>
        <v>0</v>
      </c>
      <c r="I127" s="83">
        <f>SUMIF('settings-routing'!$I:$I,'item dashboard'!A127,'settings-routing'!$O:$O)</f>
        <v>0</v>
      </c>
      <c r="J127" s="50">
        <f>SUMIFS('sys-backorder details'!$M:$M,'sys-backorder details'!$E:$E,'item dashboard'!A127,'sys-backorder details'!$V:$V,"Call off")</f>
        <v>0</v>
      </c>
      <c r="K127" s="84">
        <f t="shared" si="5"/>
        <v>0</v>
      </c>
      <c r="L127" s="84">
        <f>SUMIF('Production Plan'!$E:$E,'item dashboard'!A127,'Production Plan'!$N:$N)</f>
        <v>0</v>
      </c>
      <c r="M127" s="85" t="str">
        <f t="shared" si="6"/>
        <v>B-300SPK-BL25SK-300 ml Blue Printed spak Bottle</v>
      </c>
      <c r="N127" s="86">
        <f>SUMIFS('sys inv movment rpt'!$M:$M,'sys inv movment rpt'!$L:$L,$M127,'sys inv movment rpt'!$N:$N,N$1)</f>
        <v>0</v>
      </c>
      <c r="O127" s="86">
        <f>SUMIFS('sys inv movment rpt'!$M:$M,'sys inv movment rpt'!$L:$L,$M127,'sys inv movment rpt'!$N:$N,O$1)</f>
        <v>0</v>
      </c>
      <c r="P127" s="86">
        <f>SUMIFS('sys inv movment rpt'!$M:$M,'sys inv movment rpt'!$L:$L,$M127,'sys inv movment rpt'!$N:$N,P$1)</f>
        <v>0</v>
      </c>
      <c r="Q127" s="86">
        <f>SUMIFS('sys inv movment rpt'!$M:$M,'sys inv movment rpt'!$L:$L,$M127,'sys inv movment rpt'!$N:$N,Q$1)</f>
        <v>0</v>
      </c>
      <c r="R127" s="86">
        <f>SUMIFS('sys inv movment rpt'!$M:$M,'sys inv movment rpt'!$L:$L,$M127,'sys inv movment rpt'!$N:$N,R$1)</f>
        <v>0</v>
      </c>
      <c r="S127" s="86">
        <f>SUMIFS('sys inv movment rpt'!$M:$M,'sys inv movment rpt'!$L:$L,$M127,'sys inv movment rpt'!$N:$N,S$1)</f>
        <v>0</v>
      </c>
      <c r="T127" s="86">
        <f>SUMIFS('sys inv movment rpt'!$M:$M,'sys inv movment rpt'!$L:$L,$M127,'sys inv movment rpt'!$N:$N,T$1)</f>
        <v>0</v>
      </c>
      <c r="U127" s="86">
        <f>SUMIFS('sys inv movment rpt'!$M:$M,'sys inv movment rpt'!$L:$L,$M127,'sys inv movment rpt'!$N:$N,U$1)</f>
        <v>0</v>
      </c>
      <c r="V127" s="86">
        <f>SUMIFS('sys inv movment rpt'!$M:$M,'sys inv movment rpt'!$L:$L,$M127,'sys inv movment rpt'!$N:$N,V$1)</f>
        <v>0</v>
      </c>
      <c r="W127" s="86">
        <f>SUMIFS('sys inv movment rpt'!$M:$M,'sys inv movment rpt'!$L:$L,$M127,'sys inv movment rpt'!$N:$N,W$1)</f>
        <v>0</v>
      </c>
      <c r="X127" s="86">
        <f>SUMIFS('sys inv movment rpt'!$M:$M,'sys inv movment rpt'!$L:$L,$M127,'sys inv movment rpt'!$N:$N,X$1)</f>
        <v>0</v>
      </c>
      <c r="Y127" s="86">
        <f>SUMIFS('sys inv movment rpt'!$M:$M,'sys inv movment rpt'!$L:$L,$M127,'sys inv movment rpt'!$N:$N,Y$1)</f>
        <v>0</v>
      </c>
      <c r="Z127" s="86">
        <f>SUMIFS('sys inv movment rpt'!$M:$M,'sys inv movment rpt'!$L:$L,$M127,'sys inv movment rpt'!$N:$N,Z$1)</f>
        <v>0</v>
      </c>
      <c r="AA127" s="86">
        <f>SUMIFS('sys inv movment rpt'!$M:$M,'sys inv movment rpt'!$L:$L,$M127,'sys inv movment rpt'!$N:$N,AA$1)</f>
        <v>0</v>
      </c>
      <c r="AB127" s="86">
        <f>SUMIFS('sys inv movment rpt'!$M:$M,'sys inv movment rpt'!$L:$L,$M127,'sys inv movment rpt'!$N:$N,AB$1)</f>
        <v>0</v>
      </c>
      <c r="AC127" s="86">
        <f>SUMIFS('sys inv movment rpt'!$M:$M,'sys inv movment rpt'!$L:$L,$M127,'sys inv movment rpt'!$N:$N,AC$1)</f>
        <v>0</v>
      </c>
      <c r="AD127" s="86">
        <f>SUMIFS('sys inv movment rpt'!$M:$M,'sys inv movment rpt'!$L:$L,$M127,'sys inv movment rpt'!$N:$N,AD$1)</f>
        <v>0</v>
      </c>
      <c r="AE127" s="86">
        <f>SUMIFS('sys inv movment rpt'!$M:$M,'sys inv movment rpt'!$L:$L,$M127,'sys inv movment rpt'!$N:$N,AE$1)</f>
        <v>0</v>
      </c>
      <c r="AF127" s="86">
        <f>SUMIFS('sys inv movment rpt'!$M:$M,'sys inv movment rpt'!$L:$L,$M127,'sys inv movment rpt'!$N:$N,AF$1)</f>
        <v>0</v>
      </c>
      <c r="AG127" s="86">
        <f>SUMIFS('sys inv movment rpt'!$M:$M,'sys inv movment rpt'!$L:$L,$M127,'sys inv movment rpt'!$N:$N,AG$1)</f>
        <v>0</v>
      </c>
      <c r="AH127" s="86">
        <f>SUMIFS('sys inv movment rpt'!$M:$M,'sys inv movment rpt'!$L:$L,$M127,'sys inv movment rpt'!$N:$N,AH$1)</f>
        <v>0</v>
      </c>
      <c r="AI127" s="86">
        <f>SUMIFS('sys inv movment rpt'!$M:$M,'sys inv movment rpt'!$L:$L,$M127,'sys inv movment rpt'!$N:$N,AI$1)</f>
        <v>0</v>
      </c>
      <c r="AJ127" s="86">
        <f>SUMIFS('sys inv movment rpt'!$M:$M,'sys inv movment rpt'!$L:$L,$M127,'sys inv movment rpt'!$N:$N,AJ$1)</f>
        <v>0</v>
      </c>
      <c r="AK127" s="86">
        <f>SUMIFS('sys inv movment rpt'!$M:$M,'sys inv movment rpt'!$L:$L,$M127,'sys inv movment rpt'!$N:$N,AK$1)</f>
        <v>0</v>
      </c>
      <c r="AL127" s="86">
        <f>SUMIFS('sys inv movment rpt'!$M:$M,'sys inv movment rpt'!$L:$L,$M127,'sys inv movment rpt'!$N:$N,AL$1)</f>
        <v>0</v>
      </c>
      <c r="AM127" s="86">
        <f>SUMIFS('sys inv movment rpt'!$M:$M,'sys inv movment rpt'!$L:$L,$M127,'sys inv movment rpt'!$N:$N,AM$1)</f>
        <v>0</v>
      </c>
      <c r="AN127" s="86">
        <f>SUMIFS('sys inv movment rpt'!$M:$M,'sys inv movment rpt'!$L:$L,$M127,'sys inv movment rpt'!$N:$N,AN$1)</f>
        <v>0</v>
      </c>
      <c r="AO127" s="86">
        <f>SUMIFS('sys inv movment rpt'!$M:$M,'sys inv movment rpt'!$L:$L,$M127,'sys inv movment rpt'!$N:$N,AO$1)</f>
        <v>0</v>
      </c>
      <c r="AP127" s="86">
        <f>SUMIFS('sys inv movment rpt'!$M:$M,'sys inv movment rpt'!$L:$L,$M127,'sys inv movment rpt'!$N:$N,AP$1)</f>
        <v>0</v>
      </c>
      <c r="AQ127" s="86">
        <f>SUMIFS('sys inv movment rpt'!$M:$M,'sys inv movment rpt'!$L:$L,$M127,'sys inv movment rpt'!$N:$N,AQ$1)</f>
        <v>0</v>
      </c>
      <c r="AR127" s="86">
        <f>SUMIFS('sys inv movment rpt'!$M:$M,'sys inv movment rpt'!$L:$L,$M127,'sys inv movment rpt'!$N:$N,AR$1)</f>
        <v>0</v>
      </c>
      <c r="AS127" s="86">
        <f>SUMIFS('sys inv movment rpt'!$M:$M,'sys inv movment rpt'!$L:$L,$M127,'sys inv movment rpt'!$N:$N,AS$1)</f>
        <v>0</v>
      </c>
      <c r="AT127" s="86">
        <f>SUMIFS('sys inv movment rpt'!$M:$M,'sys inv movment rpt'!$L:$L,$M127,'sys inv movment rpt'!$N:$N,AT$1)</f>
        <v>0</v>
      </c>
      <c r="AU127" s="86">
        <f>SUMIFS('sys inv movment rpt'!$M:$M,'sys inv movment rpt'!$L:$L,$M127,'sys inv movment rpt'!$N:$N,AU$1)</f>
        <v>0</v>
      </c>
      <c r="AV127" s="86">
        <f>SUMIFS('sys inv movment rpt'!$M:$M,'sys inv movment rpt'!$L:$L,$M127,'sys inv movment rpt'!$N:$N,AV$1)</f>
        <v>0</v>
      </c>
      <c r="AW127" s="87" t="str">
        <f>IFERROR(VLOOKUP(A127,'sys-backorder details'!E:U,17,0),"-")</f>
        <v>-</v>
      </c>
      <c r="AX127" s="87" t="str">
        <f>IF(K127&gt;1,VLOOKUP(A127,'settings-routing'!A:I,9,0),"")</f>
        <v/>
      </c>
    </row>
    <row r="128" ht="12.75" hidden="1" customHeight="1">
      <c r="A128" s="50" t="s">
        <v>483</v>
      </c>
      <c r="B128" s="50" t="s">
        <v>484</v>
      </c>
      <c r="C128" s="50">
        <f t="shared" si="2"/>
        <v>0</v>
      </c>
      <c r="D128" s="80">
        <f>SUMIF('Stocks 101-111'!$J:$J,'item dashboard'!A128,'Stocks 101-111'!K:K)</f>
        <v>0</v>
      </c>
      <c r="E128" s="80">
        <f>SUMIF('Stocks 101-111'!$J:$J,'item dashboard'!A128,'Stocks 101-111'!$L:$L)</f>
        <v>0</v>
      </c>
      <c r="F128" s="81">
        <f t="shared" si="3"/>
        <v>0</v>
      </c>
      <c r="G128" s="82">
        <f t="shared" si="4"/>
        <v>0</v>
      </c>
      <c r="H128" s="50">
        <f>SUMIFS('sys-backorder details'!$M:$M,'sys-backorder details'!$E:$E,'item dashboard'!A128,'sys-backorder details'!$V:$V,"")</f>
        <v>0</v>
      </c>
      <c r="I128" s="83">
        <f>SUMIF('settings-routing'!$I:$I,'item dashboard'!A128,'settings-routing'!$O:$O)</f>
        <v>0</v>
      </c>
      <c r="J128" s="50">
        <f>SUMIFS('sys-backorder details'!$M:$M,'sys-backorder details'!$E:$E,'item dashboard'!A128,'sys-backorder details'!$V:$V,"Call off")</f>
        <v>0</v>
      </c>
      <c r="K128" s="84">
        <f t="shared" si="5"/>
        <v>0</v>
      </c>
      <c r="L128" s="84">
        <f>SUMIF('Production Plan'!$E:$E,'item dashboard'!A128,'Production Plan'!$N:$N)</f>
        <v>0</v>
      </c>
      <c r="M128" s="85" t="str">
        <f t="shared" si="6"/>
        <v>B-300VC-N47-300 ml Bottle Only</v>
      </c>
      <c r="N128" s="86">
        <f>SUMIFS('sys inv movment rpt'!$M:$M,'sys inv movment rpt'!$L:$L,$M128,'sys inv movment rpt'!$N:$N,N$1)</f>
        <v>0</v>
      </c>
      <c r="O128" s="86">
        <f>SUMIFS('sys inv movment rpt'!$M:$M,'sys inv movment rpt'!$L:$L,$M128,'sys inv movment rpt'!$N:$N,O$1)</f>
        <v>0</v>
      </c>
      <c r="P128" s="86">
        <f>SUMIFS('sys inv movment rpt'!$M:$M,'sys inv movment rpt'!$L:$L,$M128,'sys inv movment rpt'!$N:$N,P$1)</f>
        <v>0</v>
      </c>
      <c r="Q128" s="86">
        <f>SUMIFS('sys inv movment rpt'!$M:$M,'sys inv movment rpt'!$L:$L,$M128,'sys inv movment rpt'!$N:$N,Q$1)</f>
        <v>0</v>
      </c>
      <c r="R128" s="86">
        <f>SUMIFS('sys inv movment rpt'!$M:$M,'sys inv movment rpt'!$L:$L,$M128,'sys inv movment rpt'!$N:$N,R$1)</f>
        <v>0</v>
      </c>
      <c r="S128" s="86">
        <f>SUMIFS('sys inv movment rpt'!$M:$M,'sys inv movment rpt'!$L:$L,$M128,'sys inv movment rpt'!$N:$N,S$1)</f>
        <v>0</v>
      </c>
      <c r="T128" s="86">
        <f>SUMIFS('sys inv movment rpt'!$M:$M,'sys inv movment rpt'!$L:$L,$M128,'sys inv movment rpt'!$N:$N,T$1)</f>
        <v>0</v>
      </c>
      <c r="U128" s="86">
        <f>SUMIFS('sys inv movment rpt'!$M:$M,'sys inv movment rpt'!$L:$L,$M128,'sys inv movment rpt'!$N:$N,U$1)</f>
        <v>0</v>
      </c>
      <c r="V128" s="86">
        <f>SUMIFS('sys inv movment rpt'!$M:$M,'sys inv movment rpt'!$L:$L,$M128,'sys inv movment rpt'!$N:$N,V$1)</f>
        <v>0</v>
      </c>
      <c r="W128" s="86">
        <f>SUMIFS('sys inv movment rpt'!$M:$M,'sys inv movment rpt'!$L:$L,$M128,'sys inv movment rpt'!$N:$N,W$1)</f>
        <v>0</v>
      </c>
      <c r="X128" s="86">
        <f>SUMIFS('sys inv movment rpt'!$M:$M,'sys inv movment rpt'!$L:$L,$M128,'sys inv movment rpt'!$N:$N,X$1)</f>
        <v>0</v>
      </c>
      <c r="Y128" s="86">
        <f>SUMIFS('sys inv movment rpt'!$M:$M,'sys inv movment rpt'!$L:$L,$M128,'sys inv movment rpt'!$N:$N,Y$1)</f>
        <v>0</v>
      </c>
      <c r="Z128" s="86">
        <f>SUMIFS('sys inv movment rpt'!$M:$M,'sys inv movment rpt'!$L:$L,$M128,'sys inv movment rpt'!$N:$N,Z$1)</f>
        <v>0</v>
      </c>
      <c r="AA128" s="86">
        <f>SUMIFS('sys inv movment rpt'!$M:$M,'sys inv movment rpt'!$L:$L,$M128,'sys inv movment rpt'!$N:$N,AA$1)</f>
        <v>0</v>
      </c>
      <c r="AB128" s="86">
        <f>SUMIFS('sys inv movment rpt'!$M:$M,'sys inv movment rpt'!$L:$L,$M128,'sys inv movment rpt'!$N:$N,AB$1)</f>
        <v>0</v>
      </c>
      <c r="AC128" s="86">
        <f>SUMIFS('sys inv movment rpt'!$M:$M,'sys inv movment rpt'!$L:$L,$M128,'sys inv movment rpt'!$N:$N,AC$1)</f>
        <v>0</v>
      </c>
      <c r="AD128" s="86">
        <f>SUMIFS('sys inv movment rpt'!$M:$M,'sys inv movment rpt'!$L:$L,$M128,'sys inv movment rpt'!$N:$N,AD$1)</f>
        <v>0</v>
      </c>
      <c r="AE128" s="86">
        <f>SUMIFS('sys inv movment rpt'!$M:$M,'sys inv movment rpt'!$L:$L,$M128,'sys inv movment rpt'!$N:$N,AE$1)</f>
        <v>0</v>
      </c>
      <c r="AF128" s="86">
        <f>SUMIFS('sys inv movment rpt'!$M:$M,'sys inv movment rpt'!$L:$L,$M128,'sys inv movment rpt'!$N:$N,AF$1)</f>
        <v>0</v>
      </c>
      <c r="AG128" s="86">
        <f>SUMIFS('sys inv movment rpt'!$M:$M,'sys inv movment rpt'!$L:$L,$M128,'sys inv movment rpt'!$N:$N,AG$1)</f>
        <v>0</v>
      </c>
      <c r="AH128" s="86">
        <f>SUMIFS('sys inv movment rpt'!$M:$M,'sys inv movment rpt'!$L:$L,$M128,'sys inv movment rpt'!$N:$N,AH$1)</f>
        <v>0</v>
      </c>
      <c r="AI128" s="86">
        <f>SUMIFS('sys inv movment rpt'!$M:$M,'sys inv movment rpt'!$L:$L,$M128,'sys inv movment rpt'!$N:$N,AI$1)</f>
        <v>0</v>
      </c>
      <c r="AJ128" s="86">
        <f>SUMIFS('sys inv movment rpt'!$M:$M,'sys inv movment rpt'!$L:$L,$M128,'sys inv movment rpt'!$N:$N,AJ$1)</f>
        <v>0</v>
      </c>
      <c r="AK128" s="86">
        <f>SUMIFS('sys inv movment rpt'!$M:$M,'sys inv movment rpt'!$L:$L,$M128,'sys inv movment rpt'!$N:$N,AK$1)</f>
        <v>0</v>
      </c>
      <c r="AL128" s="86">
        <f>SUMIFS('sys inv movment rpt'!$M:$M,'sys inv movment rpt'!$L:$L,$M128,'sys inv movment rpt'!$N:$N,AL$1)</f>
        <v>0</v>
      </c>
      <c r="AM128" s="86">
        <f>SUMIFS('sys inv movment rpt'!$M:$M,'sys inv movment rpt'!$L:$L,$M128,'sys inv movment rpt'!$N:$N,AM$1)</f>
        <v>0</v>
      </c>
      <c r="AN128" s="86">
        <f>SUMIFS('sys inv movment rpt'!$M:$M,'sys inv movment rpt'!$L:$L,$M128,'sys inv movment rpt'!$N:$N,AN$1)</f>
        <v>0</v>
      </c>
      <c r="AO128" s="86">
        <f>SUMIFS('sys inv movment rpt'!$M:$M,'sys inv movment rpt'!$L:$L,$M128,'sys inv movment rpt'!$N:$N,AO$1)</f>
        <v>0</v>
      </c>
      <c r="AP128" s="86">
        <f>SUMIFS('sys inv movment rpt'!$M:$M,'sys inv movment rpt'!$L:$L,$M128,'sys inv movment rpt'!$N:$N,AP$1)</f>
        <v>0</v>
      </c>
      <c r="AQ128" s="86">
        <f>SUMIFS('sys inv movment rpt'!$M:$M,'sys inv movment rpt'!$L:$L,$M128,'sys inv movment rpt'!$N:$N,AQ$1)</f>
        <v>0</v>
      </c>
      <c r="AR128" s="86">
        <f>SUMIFS('sys inv movment rpt'!$M:$M,'sys inv movment rpt'!$L:$L,$M128,'sys inv movment rpt'!$N:$N,AR$1)</f>
        <v>0</v>
      </c>
      <c r="AS128" s="86">
        <f>SUMIFS('sys inv movment rpt'!$M:$M,'sys inv movment rpt'!$L:$L,$M128,'sys inv movment rpt'!$N:$N,AS$1)</f>
        <v>0</v>
      </c>
      <c r="AT128" s="86">
        <f>SUMIFS('sys inv movment rpt'!$M:$M,'sys inv movment rpt'!$L:$L,$M128,'sys inv movment rpt'!$N:$N,AT$1)</f>
        <v>0</v>
      </c>
      <c r="AU128" s="86">
        <f>SUMIFS('sys inv movment rpt'!$M:$M,'sys inv movment rpt'!$L:$L,$M128,'sys inv movment rpt'!$N:$N,AU$1)</f>
        <v>0</v>
      </c>
      <c r="AV128" s="86">
        <f>SUMIFS('sys inv movment rpt'!$M:$M,'sys inv movment rpt'!$L:$L,$M128,'sys inv movment rpt'!$N:$N,AV$1)</f>
        <v>0</v>
      </c>
      <c r="AW128" s="87" t="str">
        <f>IFERROR(VLOOKUP(A128,'sys-backorder details'!E:U,17,0),"-")</f>
        <v>-</v>
      </c>
      <c r="AX128" s="87" t="str">
        <f>IF(K128&gt;1,VLOOKUP(A128,'settings-routing'!A:I,9,0),"")</f>
        <v/>
      </c>
    </row>
    <row r="129" ht="12.75" hidden="1" customHeight="1">
      <c r="A129" s="50" t="s">
        <v>485</v>
      </c>
      <c r="B129" s="50" t="s">
        <v>486</v>
      </c>
      <c r="C129" s="50">
        <f t="shared" si="2"/>
        <v>0</v>
      </c>
      <c r="D129" s="80">
        <f>SUMIF('Stocks 101-111'!$J:$J,'item dashboard'!A129,'Stocks 101-111'!K:K)</f>
        <v>0</v>
      </c>
      <c r="E129" s="80">
        <f>SUMIF('Stocks 101-111'!$J:$J,'item dashboard'!A129,'Stocks 101-111'!$L:$L)</f>
        <v>0</v>
      </c>
      <c r="F129" s="81">
        <f t="shared" si="3"/>
        <v>0</v>
      </c>
      <c r="G129" s="82">
        <f t="shared" si="4"/>
        <v>0</v>
      </c>
      <c r="H129" s="50">
        <f>SUMIFS('sys-backorder details'!$M:$M,'sys-backorder details'!$E:$E,'item dashboard'!A129,'sys-backorder details'!$V:$V,"")</f>
        <v>0</v>
      </c>
      <c r="I129" s="83">
        <f>SUMIF('settings-routing'!$I:$I,'item dashboard'!A129,'settings-routing'!$O:$O)</f>
        <v>0</v>
      </c>
      <c r="J129" s="50">
        <f>SUMIFS('sys-backorder details'!$M:$M,'sys-backorder details'!$E:$E,'item dashboard'!A129,'sys-backorder details'!$V:$V,"Call off")</f>
        <v>0</v>
      </c>
      <c r="K129" s="84">
        <f t="shared" si="5"/>
        <v>0</v>
      </c>
      <c r="L129" s="84">
        <f>SUMIF('Production Plan'!$E:$E,'item dashboard'!A129,'Production Plan'!$N:$N)</f>
        <v>0</v>
      </c>
      <c r="M129" s="85" t="str">
        <f t="shared" si="6"/>
        <v>B-320SAF-N20-320 ml LDPE Window Cleaner Bottle</v>
      </c>
      <c r="N129" s="86">
        <f>SUMIFS('sys inv movment rpt'!$M:$M,'sys inv movment rpt'!$L:$L,$M129,'sys inv movment rpt'!$N:$N,N$1)</f>
        <v>0</v>
      </c>
      <c r="O129" s="86">
        <f>SUMIFS('sys inv movment rpt'!$M:$M,'sys inv movment rpt'!$L:$L,$M129,'sys inv movment rpt'!$N:$N,O$1)</f>
        <v>0</v>
      </c>
      <c r="P129" s="86">
        <f>SUMIFS('sys inv movment rpt'!$M:$M,'sys inv movment rpt'!$L:$L,$M129,'sys inv movment rpt'!$N:$N,P$1)</f>
        <v>0</v>
      </c>
      <c r="Q129" s="86">
        <f>SUMIFS('sys inv movment rpt'!$M:$M,'sys inv movment rpt'!$L:$L,$M129,'sys inv movment rpt'!$N:$N,Q$1)</f>
        <v>0</v>
      </c>
      <c r="R129" s="86">
        <f>SUMIFS('sys inv movment rpt'!$M:$M,'sys inv movment rpt'!$L:$L,$M129,'sys inv movment rpt'!$N:$N,R$1)</f>
        <v>0</v>
      </c>
      <c r="S129" s="86">
        <f>SUMIFS('sys inv movment rpt'!$M:$M,'sys inv movment rpt'!$L:$L,$M129,'sys inv movment rpt'!$N:$N,S$1)</f>
        <v>0</v>
      </c>
      <c r="T129" s="86">
        <f>SUMIFS('sys inv movment rpt'!$M:$M,'sys inv movment rpt'!$L:$L,$M129,'sys inv movment rpt'!$N:$N,T$1)</f>
        <v>0</v>
      </c>
      <c r="U129" s="86">
        <f>SUMIFS('sys inv movment rpt'!$M:$M,'sys inv movment rpt'!$L:$L,$M129,'sys inv movment rpt'!$N:$N,U$1)</f>
        <v>0</v>
      </c>
      <c r="V129" s="86">
        <f>SUMIFS('sys inv movment rpt'!$M:$M,'sys inv movment rpt'!$L:$L,$M129,'sys inv movment rpt'!$N:$N,V$1)</f>
        <v>0</v>
      </c>
      <c r="W129" s="86">
        <f>SUMIFS('sys inv movment rpt'!$M:$M,'sys inv movment rpt'!$L:$L,$M129,'sys inv movment rpt'!$N:$N,W$1)</f>
        <v>0</v>
      </c>
      <c r="X129" s="86">
        <f>SUMIFS('sys inv movment rpt'!$M:$M,'sys inv movment rpt'!$L:$L,$M129,'sys inv movment rpt'!$N:$N,X$1)</f>
        <v>0</v>
      </c>
      <c r="Y129" s="86">
        <f>SUMIFS('sys inv movment rpt'!$M:$M,'sys inv movment rpt'!$L:$L,$M129,'sys inv movment rpt'!$N:$N,Y$1)</f>
        <v>0</v>
      </c>
      <c r="Z129" s="86">
        <f>SUMIFS('sys inv movment rpt'!$M:$M,'sys inv movment rpt'!$L:$L,$M129,'sys inv movment rpt'!$N:$N,Z$1)</f>
        <v>0</v>
      </c>
      <c r="AA129" s="86">
        <f>SUMIFS('sys inv movment rpt'!$M:$M,'sys inv movment rpt'!$L:$L,$M129,'sys inv movment rpt'!$N:$N,AA$1)</f>
        <v>0</v>
      </c>
      <c r="AB129" s="86">
        <f>SUMIFS('sys inv movment rpt'!$M:$M,'sys inv movment rpt'!$L:$L,$M129,'sys inv movment rpt'!$N:$N,AB$1)</f>
        <v>0</v>
      </c>
      <c r="AC129" s="86">
        <f>SUMIFS('sys inv movment rpt'!$M:$M,'sys inv movment rpt'!$L:$L,$M129,'sys inv movment rpt'!$N:$N,AC$1)</f>
        <v>0</v>
      </c>
      <c r="AD129" s="86">
        <f>SUMIFS('sys inv movment rpt'!$M:$M,'sys inv movment rpt'!$L:$L,$M129,'sys inv movment rpt'!$N:$N,AD$1)</f>
        <v>0</v>
      </c>
      <c r="AE129" s="86">
        <f>SUMIFS('sys inv movment rpt'!$M:$M,'sys inv movment rpt'!$L:$L,$M129,'sys inv movment rpt'!$N:$N,AE$1)</f>
        <v>0</v>
      </c>
      <c r="AF129" s="86">
        <f>SUMIFS('sys inv movment rpt'!$M:$M,'sys inv movment rpt'!$L:$L,$M129,'sys inv movment rpt'!$N:$N,AF$1)</f>
        <v>0</v>
      </c>
      <c r="AG129" s="86">
        <f>SUMIFS('sys inv movment rpt'!$M:$M,'sys inv movment rpt'!$L:$L,$M129,'sys inv movment rpt'!$N:$N,AG$1)</f>
        <v>0</v>
      </c>
      <c r="AH129" s="86">
        <f>SUMIFS('sys inv movment rpt'!$M:$M,'sys inv movment rpt'!$L:$L,$M129,'sys inv movment rpt'!$N:$N,AH$1)</f>
        <v>0</v>
      </c>
      <c r="AI129" s="86">
        <f>SUMIFS('sys inv movment rpt'!$M:$M,'sys inv movment rpt'!$L:$L,$M129,'sys inv movment rpt'!$N:$N,AI$1)</f>
        <v>0</v>
      </c>
      <c r="AJ129" s="86">
        <f>SUMIFS('sys inv movment rpt'!$M:$M,'sys inv movment rpt'!$L:$L,$M129,'sys inv movment rpt'!$N:$N,AJ$1)</f>
        <v>0</v>
      </c>
      <c r="AK129" s="86">
        <f>SUMIFS('sys inv movment rpt'!$M:$M,'sys inv movment rpt'!$L:$L,$M129,'sys inv movment rpt'!$N:$N,AK$1)</f>
        <v>0</v>
      </c>
      <c r="AL129" s="86">
        <f>SUMIFS('sys inv movment rpt'!$M:$M,'sys inv movment rpt'!$L:$L,$M129,'sys inv movment rpt'!$N:$N,AL$1)</f>
        <v>0</v>
      </c>
      <c r="AM129" s="86">
        <f>SUMIFS('sys inv movment rpt'!$M:$M,'sys inv movment rpt'!$L:$L,$M129,'sys inv movment rpt'!$N:$N,AM$1)</f>
        <v>0</v>
      </c>
      <c r="AN129" s="86">
        <f>SUMIFS('sys inv movment rpt'!$M:$M,'sys inv movment rpt'!$L:$L,$M129,'sys inv movment rpt'!$N:$N,AN$1)</f>
        <v>0</v>
      </c>
      <c r="AO129" s="86">
        <f>SUMIFS('sys inv movment rpt'!$M:$M,'sys inv movment rpt'!$L:$L,$M129,'sys inv movment rpt'!$N:$N,AO$1)</f>
        <v>0</v>
      </c>
      <c r="AP129" s="86">
        <f>SUMIFS('sys inv movment rpt'!$M:$M,'sys inv movment rpt'!$L:$L,$M129,'sys inv movment rpt'!$N:$N,AP$1)</f>
        <v>0</v>
      </c>
      <c r="AQ129" s="86">
        <f>SUMIFS('sys inv movment rpt'!$M:$M,'sys inv movment rpt'!$L:$L,$M129,'sys inv movment rpt'!$N:$N,AQ$1)</f>
        <v>0</v>
      </c>
      <c r="AR129" s="86">
        <f>SUMIFS('sys inv movment rpt'!$M:$M,'sys inv movment rpt'!$L:$L,$M129,'sys inv movment rpt'!$N:$N,AR$1)</f>
        <v>0</v>
      </c>
      <c r="AS129" s="86">
        <f>SUMIFS('sys inv movment rpt'!$M:$M,'sys inv movment rpt'!$L:$L,$M129,'sys inv movment rpt'!$N:$N,AS$1)</f>
        <v>0</v>
      </c>
      <c r="AT129" s="86">
        <f>SUMIFS('sys inv movment rpt'!$M:$M,'sys inv movment rpt'!$L:$L,$M129,'sys inv movment rpt'!$N:$N,AT$1)</f>
        <v>0</v>
      </c>
      <c r="AU129" s="86">
        <f>SUMIFS('sys inv movment rpt'!$M:$M,'sys inv movment rpt'!$L:$L,$M129,'sys inv movment rpt'!$N:$N,AU$1)</f>
        <v>0</v>
      </c>
      <c r="AV129" s="86">
        <f>SUMIFS('sys inv movment rpt'!$M:$M,'sys inv movment rpt'!$L:$L,$M129,'sys inv movment rpt'!$N:$N,AV$1)</f>
        <v>0</v>
      </c>
      <c r="AW129" s="87" t="str">
        <f>IFERROR(VLOOKUP(A129,'sys-backorder details'!E:U,17,0),"-")</f>
        <v>-</v>
      </c>
      <c r="AX129" s="87" t="str">
        <f>IF(K129&gt;1,VLOOKUP(A129,'settings-routing'!A:I,9,0),"")</f>
        <v/>
      </c>
    </row>
    <row r="130" ht="12.75" hidden="1" customHeight="1">
      <c r="A130" s="28" t="s">
        <v>487</v>
      </c>
      <c r="B130" s="28" t="s">
        <v>488</v>
      </c>
      <c r="C130" s="50">
        <f t="shared" si="2"/>
        <v>0</v>
      </c>
      <c r="D130" s="80">
        <f>SUMIF('Stocks 101-111'!$J:$J,'item dashboard'!A130,'Stocks 101-111'!K:K)</f>
        <v>0</v>
      </c>
      <c r="E130" s="80">
        <f>SUMIF('Stocks 101-111'!$J:$J,'item dashboard'!A130,'Stocks 101-111'!$L:$L)</f>
        <v>0</v>
      </c>
      <c r="F130" s="81">
        <f t="shared" si="3"/>
        <v>0</v>
      </c>
      <c r="G130" s="82">
        <f t="shared" si="4"/>
        <v>0</v>
      </c>
      <c r="H130" s="50">
        <f>SUMIFS('sys-backorder details'!$M:$M,'sys-backorder details'!$E:$E,'item dashboard'!A130,'sys-backorder details'!$V:$V,"")</f>
        <v>0</v>
      </c>
      <c r="I130" s="83">
        <f>SUMIF('settings-routing'!$I:$I,'item dashboard'!A130,'settings-routing'!$O:$O)</f>
        <v>0</v>
      </c>
      <c r="J130" s="50">
        <f>SUMIFS('sys-backorder details'!$M:$M,'sys-backorder details'!$E:$E,'item dashboard'!A130,'sys-backorder details'!$V:$V,"Call off")</f>
        <v>0</v>
      </c>
      <c r="K130" s="84">
        <f t="shared" si="5"/>
        <v>0</v>
      </c>
      <c r="L130" s="84">
        <f>SUMIF('Production Plan'!$E:$E,'item dashboard'!A130,'Production Plan'!$N:$N)</f>
        <v>0</v>
      </c>
      <c r="M130" s="85" t="str">
        <f t="shared" si="6"/>
        <v>B-32OZ-N70-32OZ Haco Natural Bottle</v>
      </c>
      <c r="N130" s="86">
        <f>SUMIFS('sys inv movment rpt'!$M:$M,'sys inv movment rpt'!$L:$L,$M130,'sys inv movment rpt'!$N:$N,N$1)</f>
        <v>0</v>
      </c>
      <c r="O130" s="86">
        <f>SUMIFS('sys inv movment rpt'!$M:$M,'sys inv movment rpt'!$L:$L,$M130,'sys inv movment rpt'!$N:$N,O$1)</f>
        <v>0</v>
      </c>
      <c r="P130" s="86">
        <f>SUMIFS('sys inv movment rpt'!$M:$M,'sys inv movment rpt'!$L:$L,$M130,'sys inv movment rpt'!$N:$N,P$1)</f>
        <v>0</v>
      </c>
      <c r="Q130" s="86">
        <f>SUMIFS('sys inv movment rpt'!$M:$M,'sys inv movment rpt'!$L:$L,$M130,'sys inv movment rpt'!$N:$N,Q$1)</f>
        <v>0</v>
      </c>
      <c r="R130" s="86">
        <f>SUMIFS('sys inv movment rpt'!$M:$M,'sys inv movment rpt'!$L:$L,$M130,'sys inv movment rpt'!$N:$N,R$1)</f>
        <v>0</v>
      </c>
      <c r="S130" s="86">
        <f>SUMIFS('sys inv movment rpt'!$M:$M,'sys inv movment rpt'!$L:$L,$M130,'sys inv movment rpt'!$N:$N,S$1)</f>
        <v>0</v>
      </c>
      <c r="T130" s="86">
        <f>SUMIFS('sys inv movment rpt'!$M:$M,'sys inv movment rpt'!$L:$L,$M130,'sys inv movment rpt'!$N:$N,T$1)</f>
        <v>0</v>
      </c>
      <c r="U130" s="86">
        <f>SUMIFS('sys inv movment rpt'!$M:$M,'sys inv movment rpt'!$L:$L,$M130,'sys inv movment rpt'!$N:$N,U$1)</f>
        <v>0</v>
      </c>
      <c r="V130" s="86">
        <f>SUMIFS('sys inv movment rpt'!$M:$M,'sys inv movment rpt'!$L:$L,$M130,'sys inv movment rpt'!$N:$N,V$1)</f>
        <v>0</v>
      </c>
      <c r="W130" s="86">
        <f>SUMIFS('sys inv movment rpt'!$M:$M,'sys inv movment rpt'!$L:$L,$M130,'sys inv movment rpt'!$N:$N,W$1)</f>
        <v>0</v>
      </c>
      <c r="X130" s="86">
        <f>SUMIFS('sys inv movment rpt'!$M:$M,'sys inv movment rpt'!$L:$L,$M130,'sys inv movment rpt'!$N:$N,X$1)</f>
        <v>0</v>
      </c>
      <c r="Y130" s="86">
        <f>SUMIFS('sys inv movment rpt'!$M:$M,'sys inv movment rpt'!$L:$L,$M130,'sys inv movment rpt'!$N:$N,Y$1)</f>
        <v>0</v>
      </c>
      <c r="Z130" s="86">
        <f>SUMIFS('sys inv movment rpt'!$M:$M,'sys inv movment rpt'!$L:$L,$M130,'sys inv movment rpt'!$N:$N,Z$1)</f>
        <v>0</v>
      </c>
      <c r="AA130" s="86">
        <f>SUMIFS('sys inv movment rpt'!$M:$M,'sys inv movment rpt'!$L:$L,$M130,'sys inv movment rpt'!$N:$N,AA$1)</f>
        <v>0</v>
      </c>
      <c r="AB130" s="86">
        <f>SUMIFS('sys inv movment rpt'!$M:$M,'sys inv movment rpt'!$L:$L,$M130,'sys inv movment rpt'!$N:$N,AB$1)</f>
        <v>0</v>
      </c>
      <c r="AC130" s="86">
        <f>SUMIFS('sys inv movment rpt'!$M:$M,'sys inv movment rpt'!$L:$L,$M130,'sys inv movment rpt'!$N:$N,AC$1)</f>
        <v>0</v>
      </c>
      <c r="AD130" s="86">
        <f>SUMIFS('sys inv movment rpt'!$M:$M,'sys inv movment rpt'!$L:$L,$M130,'sys inv movment rpt'!$N:$N,AD$1)</f>
        <v>0</v>
      </c>
      <c r="AE130" s="86">
        <f>SUMIFS('sys inv movment rpt'!$M:$M,'sys inv movment rpt'!$L:$L,$M130,'sys inv movment rpt'!$N:$N,AE$1)</f>
        <v>0</v>
      </c>
      <c r="AF130" s="86">
        <f>SUMIFS('sys inv movment rpt'!$M:$M,'sys inv movment rpt'!$L:$L,$M130,'sys inv movment rpt'!$N:$N,AF$1)</f>
        <v>0</v>
      </c>
      <c r="AG130" s="86">
        <f>SUMIFS('sys inv movment rpt'!$M:$M,'sys inv movment rpt'!$L:$L,$M130,'sys inv movment rpt'!$N:$N,AG$1)</f>
        <v>0</v>
      </c>
      <c r="AH130" s="86">
        <f>SUMIFS('sys inv movment rpt'!$M:$M,'sys inv movment rpt'!$L:$L,$M130,'sys inv movment rpt'!$N:$N,AH$1)</f>
        <v>0</v>
      </c>
      <c r="AI130" s="86">
        <f>SUMIFS('sys inv movment rpt'!$M:$M,'sys inv movment rpt'!$L:$L,$M130,'sys inv movment rpt'!$N:$N,AI$1)</f>
        <v>0</v>
      </c>
      <c r="AJ130" s="86">
        <f>SUMIFS('sys inv movment rpt'!$M:$M,'sys inv movment rpt'!$L:$L,$M130,'sys inv movment rpt'!$N:$N,AJ$1)</f>
        <v>0</v>
      </c>
      <c r="AK130" s="86">
        <f>SUMIFS('sys inv movment rpt'!$M:$M,'sys inv movment rpt'!$L:$L,$M130,'sys inv movment rpt'!$N:$N,AK$1)</f>
        <v>0</v>
      </c>
      <c r="AL130" s="86">
        <f>SUMIFS('sys inv movment rpt'!$M:$M,'sys inv movment rpt'!$L:$L,$M130,'sys inv movment rpt'!$N:$N,AL$1)</f>
        <v>0</v>
      </c>
      <c r="AM130" s="86">
        <f>SUMIFS('sys inv movment rpt'!$M:$M,'sys inv movment rpt'!$L:$L,$M130,'sys inv movment rpt'!$N:$N,AM$1)</f>
        <v>0</v>
      </c>
      <c r="AN130" s="86">
        <f>SUMIFS('sys inv movment rpt'!$M:$M,'sys inv movment rpt'!$L:$L,$M130,'sys inv movment rpt'!$N:$N,AN$1)</f>
        <v>0</v>
      </c>
      <c r="AO130" s="86">
        <f>SUMIFS('sys inv movment rpt'!$M:$M,'sys inv movment rpt'!$L:$L,$M130,'sys inv movment rpt'!$N:$N,AO$1)</f>
        <v>0</v>
      </c>
      <c r="AP130" s="86">
        <f>SUMIFS('sys inv movment rpt'!$M:$M,'sys inv movment rpt'!$L:$L,$M130,'sys inv movment rpt'!$N:$N,AP$1)</f>
        <v>0</v>
      </c>
      <c r="AQ130" s="86">
        <f>SUMIFS('sys inv movment rpt'!$M:$M,'sys inv movment rpt'!$L:$L,$M130,'sys inv movment rpt'!$N:$N,AQ$1)</f>
        <v>0</v>
      </c>
      <c r="AR130" s="86">
        <f>SUMIFS('sys inv movment rpt'!$M:$M,'sys inv movment rpt'!$L:$L,$M130,'sys inv movment rpt'!$N:$N,AR$1)</f>
        <v>0</v>
      </c>
      <c r="AS130" s="86">
        <f>SUMIFS('sys inv movment rpt'!$M:$M,'sys inv movment rpt'!$L:$L,$M130,'sys inv movment rpt'!$N:$N,AS$1)</f>
        <v>0</v>
      </c>
      <c r="AT130" s="86">
        <f>SUMIFS('sys inv movment rpt'!$M:$M,'sys inv movment rpt'!$L:$L,$M130,'sys inv movment rpt'!$N:$N,AT$1)</f>
        <v>0</v>
      </c>
      <c r="AU130" s="86">
        <f>SUMIFS('sys inv movment rpt'!$M:$M,'sys inv movment rpt'!$L:$L,$M130,'sys inv movment rpt'!$N:$N,AU$1)</f>
        <v>0</v>
      </c>
      <c r="AV130" s="86">
        <f>SUMIFS('sys inv movment rpt'!$M:$M,'sys inv movment rpt'!$L:$L,$M130,'sys inv movment rpt'!$N:$N,AV$1)</f>
        <v>0</v>
      </c>
      <c r="AW130" s="87" t="str">
        <f>IFERROR(VLOOKUP(A130,'sys-backorder details'!E:U,17,0),"-")</f>
        <v>-</v>
      </c>
      <c r="AX130" s="87" t="str">
        <f>IF(K130&gt;1,VLOOKUP(A130,'settings-routing'!A:I,9,0),"")</f>
        <v/>
      </c>
    </row>
    <row r="131" ht="12.75" hidden="1" customHeight="1">
      <c r="A131" s="50" t="s">
        <v>489</v>
      </c>
      <c r="B131" s="50" t="s">
        <v>490</v>
      </c>
      <c r="C131" s="50">
        <f t="shared" si="2"/>
        <v>0</v>
      </c>
      <c r="D131" s="80">
        <f>SUMIF('Stocks 101-111'!$J:$J,'item dashboard'!A131,'Stocks 101-111'!K:K)</f>
        <v>0</v>
      </c>
      <c r="E131" s="80">
        <f>SUMIF('Stocks 101-111'!$J:$J,'item dashboard'!A131,'Stocks 101-111'!$L:$L)</f>
        <v>0</v>
      </c>
      <c r="F131" s="81">
        <f t="shared" si="3"/>
        <v>0</v>
      </c>
      <c r="G131" s="82">
        <f t="shared" si="4"/>
        <v>0</v>
      </c>
      <c r="H131" s="50">
        <f>SUMIFS('sys-backorder details'!$M:$M,'sys-backorder details'!$E:$E,'item dashboard'!A131,'sys-backorder details'!$V:$V,"")</f>
        <v>0</v>
      </c>
      <c r="I131" s="83">
        <f>SUMIF('settings-routing'!$I:$I,'item dashboard'!A131,'settings-routing'!$O:$O)</f>
        <v>0</v>
      </c>
      <c r="J131" s="50">
        <f>SUMIFS('sys-backorder details'!$M:$M,'sys-backorder details'!$E:$E,'item dashboard'!A131,'sys-backorder details'!$V:$V,"Call off")</f>
        <v>0</v>
      </c>
      <c r="K131" s="84">
        <f t="shared" si="5"/>
        <v>0</v>
      </c>
      <c r="L131" s="84">
        <f>SUMIF('Production Plan'!$E:$E,'item dashboard'!A131,'Production Plan'!$N:$N)</f>
        <v>0</v>
      </c>
      <c r="M131" s="85" t="str">
        <f t="shared" si="6"/>
        <v>B-32OZ-O70-32OZ Haco Orange Bottle</v>
      </c>
      <c r="N131" s="86">
        <f>SUMIFS('sys inv movment rpt'!$M:$M,'sys inv movment rpt'!$L:$L,$M131,'sys inv movment rpt'!$N:$N,N$1)</f>
        <v>0</v>
      </c>
      <c r="O131" s="86">
        <f>SUMIFS('sys inv movment rpt'!$M:$M,'sys inv movment rpt'!$L:$L,$M131,'sys inv movment rpt'!$N:$N,O$1)</f>
        <v>0</v>
      </c>
      <c r="P131" s="86">
        <f>SUMIFS('sys inv movment rpt'!$M:$M,'sys inv movment rpt'!$L:$L,$M131,'sys inv movment rpt'!$N:$N,P$1)</f>
        <v>0</v>
      </c>
      <c r="Q131" s="86">
        <f>SUMIFS('sys inv movment rpt'!$M:$M,'sys inv movment rpt'!$L:$L,$M131,'sys inv movment rpt'!$N:$N,Q$1)</f>
        <v>0</v>
      </c>
      <c r="R131" s="86">
        <f>SUMIFS('sys inv movment rpt'!$M:$M,'sys inv movment rpt'!$L:$L,$M131,'sys inv movment rpt'!$N:$N,R$1)</f>
        <v>0</v>
      </c>
      <c r="S131" s="86">
        <f>SUMIFS('sys inv movment rpt'!$M:$M,'sys inv movment rpt'!$L:$L,$M131,'sys inv movment rpt'!$N:$N,S$1)</f>
        <v>0</v>
      </c>
      <c r="T131" s="86">
        <f>SUMIFS('sys inv movment rpt'!$M:$M,'sys inv movment rpt'!$L:$L,$M131,'sys inv movment rpt'!$N:$N,T$1)</f>
        <v>0</v>
      </c>
      <c r="U131" s="86">
        <f>SUMIFS('sys inv movment rpt'!$M:$M,'sys inv movment rpt'!$L:$L,$M131,'sys inv movment rpt'!$N:$N,U$1)</f>
        <v>0</v>
      </c>
      <c r="V131" s="86">
        <f>SUMIFS('sys inv movment rpt'!$M:$M,'sys inv movment rpt'!$L:$L,$M131,'sys inv movment rpt'!$N:$N,V$1)</f>
        <v>0</v>
      </c>
      <c r="W131" s="86">
        <f>SUMIFS('sys inv movment rpt'!$M:$M,'sys inv movment rpt'!$L:$L,$M131,'sys inv movment rpt'!$N:$N,W$1)</f>
        <v>0</v>
      </c>
      <c r="X131" s="86">
        <f>SUMIFS('sys inv movment rpt'!$M:$M,'sys inv movment rpt'!$L:$L,$M131,'sys inv movment rpt'!$N:$N,X$1)</f>
        <v>0</v>
      </c>
      <c r="Y131" s="86">
        <f>SUMIFS('sys inv movment rpt'!$M:$M,'sys inv movment rpt'!$L:$L,$M131,'sys inv movment rpt'!$N:$N,Y$1)</f>
        <v>0</v>
      </c>
      <c r="Z131" s="86">
        <f>SUMIFS('sys inv movment rpt'!$M:$M,'sys inv movment rpt'!$L:$L,$M131,'sys inv movment rpt'!$N:$N,Z$1)</f>
        <v>0</v>
      </c>
      <c r="AA131" s="86">
        <f>SUMIFS('sys inv movment rpt'!$M:$M,'sys inv movment rpt'!$L:$L,$M131,'sys inv movment rpt'!$N:$N,AA$1)</f>
        <v>0</v>
      </c>
      <c r="AB131" s="86">
        <f>SUMIFS('sys inv movment rpt'!$M:$M,'sys inv movment rpt'!$L:$L,$M131,'sys inv movment rpt'!$N:$N,AB$1)</f>
        <v>0</v>
      </c>
      <c r="AC131" s="86">
        <f>SUMIFS('sys inv movment rpt'!$M:$M,'sys inv movment rpt'!$L:$L,$M131,'sys inv movment rpt'!$N:$N,AC$1)</f>
        <v>0</v>
      </c>
      <c r="AD131" s="86">
        <f>SUMIFS('sys inv movment rpt'!$M:$M,'sys inv movment rpt'!$L:$L,$M131,'sys inv movment rpt'!$N:$N,AD$1)</f>
        <v>0</v>
      </c>
      <c r="AE131" s="86">
        <f>SUMIFS('sys inv movment rpt'!$M:$M,'sys inv movment rpt'!$L:$L,$M131,'sys inv movment rpt'!$N:$N,AE$1)</f>
        <v>0</v>
      </c>
      <c r="AF131" s="86">
        <f>SUMIFS('sys inv movment rpt'!$M:$M,'sys inv movment rpt'!$L:$L,$M131,'sys inv movment rpt'!$N:$N,AF$1)</f>
        <v>0</v>
      </c>
      <c r="AG131" s="86">
        <f>SUMIFS('sys inv movment rpt'!$M:$M,'sys inv movment rpt'!$L:$L,$M131,'sys inv movment rpt'!$N:$N,AG$1)</f>
        <v>0</v>
      </c>
      <c r="AH131" s="86">
        <f>SUMIFS('sys inv movment rpt'!$M:$M,'sys inv movment rpt'!$L:$L,$M131,'sys inv movment rpt'!$N:$N,AH$1)</f>
        <v>0</v>
      </c>
      <c r="AI131" s="86">
        <f>SUMIFS('sys inv movment rpt'!$M:$M,'sys inv movment rpt'!$L:$L,$M131,'sys inv movment rpt'!$N:$N,AI$1)</f>
        <v>0</v>
      </c>
      <c r="AJ131" s="86">
        <f>SUMIFS('sys inv movment rpt'!$M:$M,'sys inv movment rpt'!$L:$L,$M131,'sys inv movment rpt'!$N:$N,AJ$1)</f>
        <v>0</v>
      </c>
      <c r="AK131" s="86">
        <f>SUMIFS('sys inv movment rpt'!$M:$M,'sys inv movment rpt'!$L:$L,$M131,'sys inv movment rpt'!$N:$N,AK$1)</f>
        <v>0</v>
      </c>
      <c r="AL131" s="86">
        <f>SUMIFS('sys inv movment rpt'!$M:$M,'sys inv movment rpt'!$L:$L,$M131,'sys inv movment rpt'!$N:$N,AL$1)</f>
        <v>0</v>
      </c>
      <c r="AM131" s="86">
        <f>SUMIFS('sys inv movment rpt'!$M:$M,'sys inv movment rpt'!$L:$L,$M131,'sys inv movment rpt'!$N:$N,AM$1)</f>
        <v>0</v>
      </c>
      <c r="AN131" s="86">
        <f>SUMIFS('sys inv movment rpt'!$M:$M,'sys inv movment rpt'!$L:$L,$M131,'sys inv movment rpt'!$N:$N,AN$1)</f>
        <v>0</v>
      </c>
      <c r="AO131" s="86">
        <f>SUMIFS('sys inv movment rpt'!$M:$M,'sys inv movment rpt'!$L:$L,$M131,'sys inv movment rpt'!$N:$N,AO$1)</f>
        <v>0</v>
      </c>
      <c r="AP131" s="86">
        <f>SUMIFS('sys inv movment rpt'!$M:$M,'sys inv movment rpt'!$L:$L,$M131,'sys inv movment rpt'!$N:$N,AP$1)</f>
        <v>0</v>
      </c>
      <c r="AQ131" s="86">
        <f>SUMIFS('sys inv movment rpt'!$M:$M,'sys inv movment rpt'!$L:$L,$M131,'sys inv movment rpt'!$N:$N,AQ$1)</f>
        <v>0</v>
      </c>
      <c r="AR131" s="86">
        <f>SUMIFS('sys inv movment rpt'!$M:$M,'sys inv movment rpt'!$L:$L,$M131,'sys inv movment rpt'!$N:$N,AR$1)</f>
        <v>0</v>
      </c>
      <c r="AS131" s="86">
        <f>SUMIFS('sys inv movment rpt'!$M:$M,'sys inv movment rpt'!$L:$L,$M131,'sys inv movment rpt'!$N:$N,AS$1)</f>
        <v>0</v>
      </c>
      <c r="AT131" s="86">
        <f>SUMIFS('sys inv movment rpt'!$M:$M,'sys inv movment rpt'!$L:$L,$M131,'sys inv movment rpt'!$N:$N,AT$1)</f>
        <v>0</v>
      </c>
      <c r="AU131" s="86">
        <f>SUMIFS('sys inv movment rpt'!$M:$M,'sys inv movment rpt'!$L:$L,$M131,'sys inv movment rpt'!$N:$N,AU$1)</f>
        <v>0</v>
      </c>
      <c r="AV131" s="86">
        <f>SUMIFS('sys inv movment rpt'!$M:$M,'sys inv movment rpt'!$L:$L,$M131,'sys inv movment rpt'!$N:$N,AV$1)</f>
        <v>0</v>
      </c>
      <c r="AW131" s="87" t="str">
        <f>IFERROR(VLOOKUP(A131,'sys-backorder details'!E:U,17,0),"-")</f>
        <v>-</v>
      </c>
      <c r="AX131" s="87" t="str">
        <f>IF(K131&gt;1,VLOOKUP(A131,'settings-routing'!A:I,9,0),"")</f>
        <v/>
      </c>
    </row>
    <row r="132" ht="12.75" hidden="1" customHeight="1">
      <c r="A132" s="50" t="s">
        <v>491</v>
      </c>
      <c r="B132" s="50" t="s">
        <v>492</v>
      </c>
      <c r="C132" s="50">
        <f t="shared" si="2"/>
        <v>0</v>
      </c>
      <c r="D132" s="80">
        <f>SUMIF('Stocks 101-111'!$J:$J,'item dashboard'!A132,'Stocks 101-111'!K:K)</f>
        <v>0</v>
      </c>
      <c r="E132" s="80">
        <f>SUMIF('Stocks 101-111'!$J:$J,'item dashboard'!A132,'Stocks 101-111'!$L:$L)</f>
        <v>0</v>
      </c>
      <c r="F132" s="81">
        <f t="shared" si="3"/>
        <v>0</v>
      </c>
      <c r="G132" s="82">
        <f t="shared" si="4"/>
        <v>0</v>
      </c>
      <c r="H132" s="50">
        <f>SUMIFS('sys-backorder details'!$M:$M,'sys-backorder details'!$E:$E,'item dashboard'!A132,'sys-backorder details'!$V:$V,"")</f>
        <v>0</v>
      </c>
      <c r="I132" s="83">
        <f>SUMIF('settings-routing'!$I:$I,'item dashboard'!A132,'settings-routing'!$O:$O)</f>
        <v>0</v>
      </c>
      <c r="J132" s="50">
        <f>SUMIFS('sys-backorder details'!$M:$M,'sys-backorder details'!$E:$E,'item dashboard'!A132,'sys-backorder details'!$V:$V,"Call off")</f>
        <v>0</v>
      </c>
      <c r="K132" s="84">
        <f t="shared" si="5"/>
        <v>0</v>
      </c>
      <c r="L132" s="84">
        <f>SUMIF('Production Plan'!$E:$E,'item dashboard'!A132,'Production Plan'!$N:$N)</f>
        <v>0</v>
      </c>
      <c r="M132" s="85" t="str">
        <f t="shared" si="6"/>
        <v>B-350POLY-N24-350 ml Polymark Natural Jerrycan</v>
      </c>
      <c r="N132" s="86">
        <f>SUMIFS('sys inv movment rpt'!$M:$M,'sys inv movment rpt'!$L:$L,$M132,'sys inv movment rpt'!$N:$N,N$1)</f>
        <v>0</v>
      </c>
      <c r="O132" s="86">
        <f>SUMIFS('sys inv movment rpt'!$M:$M,'sys inv movment rpt'!$L:$L,$M132,'sys inv movment rpt'!$N:$N,O$1)</f>
        <v>0</v>
      </c>
      <c r="P132" s="86">
        <f>SUMIFS('sys inv movment rpt'!$M:$M,'sys inv movment rpt'!$L:$L,$M132,'sys inv movment rpt'!$N:$N,P$1)</f>
        <v>0</v>
      </c>
      <c r="Q132" s="86">
        <f>SUMIFS('sys inv movment rpt'!$M:$M,'sys inv movment rpt'!$L:$L,$M132,'sys inv movment rpt'!$N:$N,Q$1)</f>
        <v>0</v>
      </c>
      <c r="R132" s="86">
        <f>SUMIFS('sys inv movment rpt'!$M:$M,'sys inv movment rpt'!$L:$L,$M132,'sys inv movment rpt'!$N:$N,R$1)</f>
        <v>0</v>
      </c>
      <c r="S132" s="86">
        <f>SUMIFS('sys inv movment rpt'!$M:$M,'sys inv movment rpt'!$L:$L,$M132,'sys inv movment rpt'!$N:$N,S$1)</f>
        <v>0</v>
      </c>
      <c r="T132" s="86">
        <f>SUMIFS('sys inv movment rpt'!$M:$M,'sys inv movment rpt'!$L:$L,$M132,'sys inv movment rpt'!$N:$N,T$1)</f>
        <v>0</v>
      </c>
      <c r="U132" s="86">
        <f>SUMIFS('sys inv movment rpt'!$M:$M,'sys inv movment rpt'!$L:$L,$M132,'sys inv movment rpt'!$N:$N,U$1)</f>
        <v>0</v>
      </c>
      <c r="V132" s="86">
        <f>SUMIFS('sys inv movment rpt'!$M:$M,'sys inv movment rpt'!$L:$L,$M132,'sys inv movment rpt'!$N:$N,V$1)</f>
        <v>0</v>
      </c>
      <c r="W132" s="86">
        <f>SUMIFS('sys inv movment rpt'!$M:$M,'sys inv movment rpt'!$L:$L,$M132,'sys inv movment rpt'!$N:$N,W$1)</f>
        <v>0</v>
      </c>
      <c r="X132" s="86">
        <f>SUMIFS('sys inv movment rpt'!$M:$M,'sys inv movment rpt'!$L:$L,$M132,'sys inv movment rpt'!$N:$N,X$1)</f>
        <v>0</v>
      </c>
      <c r="Y132" s="86">
        <f>SUMIFS('sys inv movment rpt'!$M:$M,'sys inv movment rpt'!$L:$L,$M132,'sys inv movment rpt'!$N:$N,Y$1)</f>
        <v>0</v>
      </c>
      <c r="Z132" s="86">
        <f>SUMIFS('sys inv movment rpt'!$M:$M,'sys inv movment rpt'!$L:$L,$M132,'sys inv movment rpt'!$N:$N,Z$1)</f>
        <v>0</v>
      </c>
      <c r="AA132" s="86">
        <f>SUMIFS('sys inv movment rpt'!$M:$M,'sys inv movment rpt'!$L:$L,$M132,'sys inv movment rpt'!$N:$N,AA$1)</f>
        <v>0</v>
      </c>
      <c r="AB132" s="86">
        <f>SUMIFS('sys inv movment rpt'!$M:$M,'sys inv movment rpt'!$L:$L,$M132,'sys inv movment rpt'!$N:$N,AB$1)</f>
        <v>0</v>
      </c>
      <c r="AC132" s="86">
        <f>SUMIFS('sys inv movment rpt'!$M:$M,'sys inv movment rpt'!$L:$L,$M132,'sys inv movment rpt'!$N:$N,AC$1)</f>
        <v>0</v>
      </c>
      <c r="AD132" s="86">
        <f>SUMIFS('sys inv movment rpt'!$M:$M,'sys inv movment rpt'!$L:$L,$M132,'sys inv movment rpt'!$N:$N,AD$1)</f>
        <v>0</v>
      </c>
      <c r="AE132" s="86">
        <f>SUMIFS('sys inv movment rpt'!$M:$M,'sys inv movment rpt'!$L:$L,$M132,'sys inv movment rpt'!$N:$N,AE$1)</f>
        <v>0</v>
      </c>
      <c r="AF132" s="86">
        <f>SUMIFS('sys inv movment rpt'!$M:$M,'sys inv movment rpt'!$L:$L,$M132,'sys inv movment rpt'!$N:$N,AF$1)</f>
        <v>0</v>
      </c>
      <c r="AG132" s="86">
        <f>SUMIFS('sys inv movment rpt'!$M:$M,'sys inv movment rpt'!$L:$L,$M132,'sys inv movment rpt'!$N:$N,AG$1)</f>
        <v>0</v>
      </c>
      <c r="AH132" s="86">
        <f>SUMIFS('sys inv movment rpt'!$M:$M,'sys inv movment rpt'!$L:$L,$M132,'sys inv movment rpt'!$N:$N,AH$1)</f>
        <v>0</v>
      </c>
      <c r="AI132" s="86">
        <f>SUMIFS('sys inv movment rpt'!$M:$M,'sys inv movment rpt'!$L:$L,$M132,'sys inv movment rpt'!$N:$N,AI$1)</f>
        <v>0</v>
      </c>
      <c r="AJ132" s="86">
        <f>SUMIFS('sys inv movment rpt'!$M:$M,'sys inv movment rpt'!$L:$L,$M132,'sys inv movment rpt'!$N:$N,AJ$1)</f>
        <v>0</v>
      </c>
      <c r="AK132" s="86">
        <f>SUMIFS('sys inv movment rpt'!$M:$M,'sys inv movment rpt'!$L:$L,$M132,'sys inv movment rpt'!$N:$N,AK$1)</f>
        <v>0</v>
      </c>
      <c r="AL132" s="86">
        <f>SUMIFS('sys inv movment rpt'!$M:$M,'sys inv movment rpt'!$L:$L,$M132,'sys inv movment rpt'!$N:$N,AL$1)</f>
        <v>0</v>
      </c>
      <c r="AM132" s="86">
        <f>SUMIFS('sys inv movment rpt'!$M:$M,'sys inv movment rpt'!$L:$L,$M132,'sys inv movment rpt'!$N:$N,AM$1)</f>
        <v>0</v>
      </c>
      <c r="AN132" s="86">
        <f>SUMIFS('sys inv movment rpt'!$M:$M,'sys inv movment rpt'!$L:$L,$M132,'sys inv movment rpt'!$N:$N,AN$1)</f>
        <v>0</v>
      </c>
      <c r="AO132" s="86">
        <f>SUMIFS('sys inv movment rpt'!$M:$M,'sys inv movment rpt'!$L:$L,$M132,'sys inv movment rpt'!$N:$N,AO$1)</f>
        <v>0</v>
      </c>
      <c r="AP132" s="86">
        <f>SUMIFS('sys inv movment rpt'!$M:$M,'sys inv movment rpt'!$L:$L,$M132,'sys inv movment rpt'!$N:$N,AP$1)</f>
        <v>0</v>
      </c>
      <c r="AQ132" s="86">
        <f>SUMIFS('sys inv movment rpt'!$M:$M,'sys inv movment rpt'!$L:$L,$M132,'sys inv movment rpt'!$N:$N,AQ$1)</f>
        <v>0</v>
      </c>
      <c r="AR132" s="86">
        <f>SUMIFS('sys inv movment rpt'!$M:$M,'sys inv movment rpt'!$L:$L,$M132,'sys inv movment rpt'!$N:$N,AR$1)</f>
        <v>0</v>
      </c>
      <c r="AS132" s="86">
        <f>SUMIFS('sys inv movment rpt'!$M:$M,'sys inv movment rpt'!$L:$L,$M132,'sys inv movment rpt'!$N:$N,AS$1)</f>
        <v>0</v>
      </c>
      <c r="AT132" s="86">
        <f>SUMIFS('sys inv movment rpt'!$M:$M,'sys inv movment rpt'!$L:$L,$M132,'sys inv movment rpt'!$N:$N,AT$1)</f>
        <v>0</v>
      </c>
      <c r="AU132" s="86">
        <f>SUMIFS('sys inv movment rpt'!$M:$M,'sys inv movment rpt'!$L:$L,$M132,'sys inv movment rpt'!$N:$N,AU$1)</f>
        <v>0</v>
      </c>
      <c r="AV132" s="86">
        <f>SUMIFS('sys inv movment rpt'!$M:$M,'sys inv movment rpt'!$L:$L,$M132,'sys inv movment rpt'!$N:$N,AV$1)</f>
        <v>0</v>
      </c>
      <c r="AW132" s="87" t="str">
        <f>IFERROR(VLOOKUP(A132,'sys-backorder details'!E:U,17,0),"-")</f>
        <v>-</v>
      </c>
      <c r="AX132" s="87" t="str">
        <f>IF(K132&gt;1,VLOOKUP(A132,'settings-routing'!A:I,9,0),"")</f>
        <v/>
      </c>
    </row>
    <row r="133" ht="12.75" hidden="1" customHeight="1">
      <c r="A133" s="28" t="s">
        <v>493</v>
      </c>
      <c r="B133" s="28" t="s">
        <v>494</v>
      </c>
      <c r="C133" s="50">
        <f t="shared" si="2"/>
        <v>0</v>
      </c>
      <c r="D133" s="80">
        <f>SUMIF('Stocks 101-111'!$J:$J,'item dashboard'!A133,'Stocks 101-111'!K:K)</f>
        <v>0</v>
      </c>
      <c r="E133" s="80">
        <f>SUMIF('Stocks 101-111'!$J:$J,'item dashboard'!A133,'Stocks 101-111'!$L:$L)</f>
        <v>0</v>
      </c>
      <c r="F133" s="81">
        <f t="shared" si="3"/>
        <v>0</v>
      </c>
      <c r="G133" s="82">
        <f t="shared" si="4"/>
        <v>0</v>
      </c>
      <c r="H133" s="50">
        <f>SUMIFS('sys-backorder details'!$M:$M,'sys-backorder details'!$E:$E,'item dashboard'!A133,'sys-backorder details'!$V:$V,"")</f>
        <v>0</v>
      </c>
      <c r="I133" s="83">
        <f>SUMIF('settings-routing'!$I:$I,'item dashboard'!A133,'settings-routing'!$O:$O)</f>
        <v>0</v>
      </c>
      <c r="J133" s="50">
        <f>SUMIFS('sys-backorder details'!$M:$M,'sys-backorder details'!$E:$E,'item dashboard'!A133,'sys-backorder details'!$V:$V,"Call off")</f>
        <v>0</v>
      </c>
      <c r="K133" s="84">
        <f t="shared" si="5"/>
        <v>0</v>
      </c>
      <c r="L133" s="84">
        <f>SUMIF('Production Plan'!$E:$E,'item dashboard'!A133,'Production Plan'!$N:$N)</f>
        <v>0</v>
      </c>
      <c r="M133" s="85" t="str">
        <f t="shared" si="6"/>
        <v>B-3GFRYCAPPED-Y182-3L Capped Golden Fry Yellow Jerrycan</v>
      </c>
      <c r="N133" s="86">
        <f>SUMIFS('sys inv movment rpt'!$M:$M,'sys inv movment rpt'!$L:$L,$M133,'sys inv movment rpt'!$N:$N,N$1)</f>
        <v>0</v>
      </c>
      <c r="O133" s="86">
        <f>SUMIFS('sys inv movment rpt'!$M:$M,'sys inv movment rpt'!$L:$L,$M133,'sys inv movment rpt'!$N:$N,O$1)</f>
        <v>0</v>
      </c>
      <c r="P133" s="86">
        <f>SUMIFS('sys inv movment rpt'!$M:$M,'sys inv movment rpt'!$L:$L,$M133,'sys inv movment rpt'!$N:$N,P$1)</f>
        <v>0</v>
      </c>
      <c r="Q133" s="86">
        <f>SUMIFS('sys inv movment rpt'!$M:$M,'sys inv movment rpt'!$L:$L,$M133,'sys inv movment rpt'!$N:$N,Q$1)</f>
        <v>0</v>
      </c>
      <c r="R133" s="86">
        <f>SUMIFS('sys inv movment rpt'!$M:$M,'sys inv movment rpt'!$L:$L,$M133,'sys inv movment rpt'!$N:$N,R$1)</f>
        <v>0</v>
      </c>
      <c r="S133" s="86">
        <f>SUMIFS('sys inv movment rpt'!$M:$M,'sys inv movment rpt'!$L:$L,$M133,'sys inv movment rpt'!$N:$N,S$1)</f>
        <v>0</v>
      </c>
      <c r="T133" s="86">
        <f>SUMIFS('sys inv movment rpt'!$M:$M,'sys inv movment rpt'!$L:$L,$M133,'sys inv movment rpt'!$N:$N,T$1)</f>
        <v>0</v>
      </c>
      <c r="U133" s="86">
        <f>SUMIFS('sys inv movment rpt'!$M:$M,'sys inv movment rpt'!$L:$L,$M133,'sys inv movment rpt'!$N:$N,U$1)</f>
        <v>0</v>
      </c>
      <c r="V133" s="86">
        <f>SUMIFS('sys inv movment rpt'!$M:$M,'sys inv movment rpt'!$L:$L,$M133,'sys inv movment rpt'!$N:$N,V$1)</f>
        <v>0</v>
      </c>
      <c r="W133" s="86">
        <f>SUMIFS('sys inv movment rpt'!$M:$M,'sys inv movment rpt'!$L:$L,$M133,'sys inv movment rpt'!$N:$N,W$1)</f>
        <v>0</v>
      </c>
      <c r="X133" s="86">
        <f>SUMIFS('sys inv movment rpt'!$M:$M,'sys inv movment rpt'!$L:$L,$M133,'sys inv movment rpt'!$N:$N,X$1)</f>
        <v>0</v>
      </c>
      <c r="Y133" s="86">
        <f>SUMIFS('sys inv movment rpt'!$M:$M,'sys inv movment rpt'!$L:$L,$M133,'sys inv movment rpt'!$N:$N,Y$1)</f>
        <v>0</v>
      </c>
      <c r="Z133" s="86">
        <f>SUMIFS('sys inv movment rpt'!$M:$M,'sys inv movment rpt'!$L:$L,$M133,'sys inv movment rpt'!$N:$N,Z$1)</f>
        <v>0</v>
      </c>
      <c r="AA133" s="86">
        <f>SUMIFS('sys inv movment rpt'!$M:$M,'sys inv movment rpt'!$L:$L,$M133,'sys inv movment rpt'!$N:$N,AA$1)</f>
        <v>0</v>
      </c>
      <c r="AB133" s="86">
        <f>SUMIFS('sys inv movment rpt'!$M:$M,'sys inv movment rpt'!$L:$L,$M133,'sys inv movment rpt'!$N:$N,AB$1)</f>
        <v>0</v>
      </c>
      <c r="AC133" s="86">
        <f>SUMIFS('sys inv movment rpt'!$M:$M,'sys inv movment rpt'!$L:$L,$M133,'sys inv movment rpt'!$N:$N,AC$1)</f>
        <v>0</v>
      </c>
      <c r="AD133" s="86">
        <f>SUMIFS('sys inv movment rpt'!$M:$M,'sys inv movment rpt'!$L:$L,$M133,'sys inv movment rpt'!$N:$N,AD$1)</f>
        <v>0</v>
      </c>
      <c r="AE133" s="86">
        <f>SUMIFS('sys inv movment rpt'!$M:$M,'sys inv movment rpt'!$L:$L,$M133,'sys inv movment rpt'!$N:$N,AE$1)</f>
        <v>0</v>
      </c>
      <c r="AF133" s="86">
        <f>SUMIFS('sys inv movment rpt'!$M:$M,'sys inv movment rpt'!$L:$L,$M133,'sys inv movment rpt'!$N:$N,AF$1)</f>
        <v>0</v>
      </c>
      <c r="AG133" s="86">
        <f>SUMIFS('sys inv movment rpt'!$M:$M,'sys inv movment rpt'!$L:$L,$M133,'sys inv movment rpt'!$N:$N,AG$1)</f>
        <v>0</v>
      </c>
      <c r="AH133" s="86">
        <f>SUMIFS('sys inv movment rpt'!$M:$M,'sys inv movment rpt'!$L:$L,$M133,'sys inv movment rpt'!$N:$N,AH$1)</f>
        <v>0</v>
      </c>
      <c r="AI133" s="86">
        <f>SUMIFS('sys inv movment rpt'!$M:$M,'sys inv movment rpt'!$L:$L,$M133,'sys inv movment rpt'!$N:$N,AI$1)</f>
        <v>0</v>
      </c>
      <c r="AJ133" s="86">
        <f>SUMIFS('sys inv movment rpt'!$M:$M,'sys inv movment rpt'!$L:$L,$M133,'sys inv movment rpt'!$N:$N,AJ$1)</f>
        <v>0</v>
      </c>
      <c r="AK133" s="86">
        <f>SUMIFS('sys inv movment rpt'!$M:$M,'sys inv movment rpt'!$L:$L,$M133,'sys inv movment rpt'!$N:$N,AK$1)</f>
        <v>0</v>
      </c>
      <c r="AL133" s="86">
        <f>SUMIFS('sys inv movment rpt'!$M:$M,'sys inv movment rpt'!$L:$L,$M133,'sys inv movment rpt'!$N:$N,AL$1)</f>
        <v>0</v>
      </c>
      <c r="AM133" s="86">
        <f>SUMIFS('sys inv movment rpt'!$M:$M,'sys inv movment rpt'!$L:$L,$M133,'sys inv movment rpt'!$N:$N,AM$1)</f>
        <v>0</v>
      </c>
      <c r="AN133" s="86">
        <f>SUMIFS('sys inv movment rpt'!$M:$M,'sys inv movment rpt'!$L:$L,$M133,'sys inv movment rpt'!$N:$N,AN$1)</f>
        <v>0</v>
      </c>
      <c r="AO133" s="86">
        <f>SUMIFS('sys inv movment rpt'!$M:$M,'sys inv movment rpt'!$L:$L,$M133,'sys inv movment rpt'!$N:$N,AO$1)</f>
        <v>0</v>
      </c>
      <c r="AP133" s="86">
        <f>SUMIFS('sys inv movment rpt'!$M:$M,'sys inv movment rpt'!$L:$L,$M133,'sys inv movment rpt'!$N:$N,AP$1)</f>
        <v>0</v>
      </c>
      <c r="AQ133" s="86">
        <f>SUMIFS('sys inv movment rpt'!$M:$M,'sys inv movment rpt'!$L:$L,$M133,'sys inv movment rpt'!$N:$N,AQ$1)</f>
        <v>0</v>
      </c>
      <c r="AR133" s="86">
        <f>SUMIFS('sys inv movment rpt'!$M:$M,'sys inv movment rpt'!$L:$L,$M133,'sys inv movment rpt'!$N:$N,AR$1)</f>
        <v>0</v>
      </c>
      <c r="AS133" s="86">
        <f>SUMIFS('sys inv movment rpt'!$M:$M,'sys inv movment rpt'!$L:$L,$M133,'sys inv movment rpt'!$N:$N,AS$1)</f>
        <v>0</v>
      </c>
      <c r="AT133" s="86">
        <f>SUMIFS('sys inv movment rpt'!$M:$M,'sys inv movment rpt'!$L:$L,$M133,'sys inv movment rpt'!$N:$N,AT$1)</f>
        <v>0</v>
      </c>
      <c r="AU133" s="86">
        <f>SUMIFS('sys inv movment rpt'!$M:$M,'sys inv movment rpt'!$L:$L,$M133,'sys inv movment rpt'!$N:$N,AU$1)</f>
        <v>0</v>
      </c>
      <c r="AV133" s="86">
        <f>SUMIFS('sys inv movment rpt'!$M:$M,'sys inv movment rpt'!$L:$L,$M133,'sys inv movment rpt'!$N:$N,AV$1)</f>
        <v>0</v>
      </c>
      <c r="AW133" s="87" t="str">
        <f>IFERROR(VLOOKUP(A133,'sys-backorder details'!E:U,17,0),"-")</f>
        <v>-</v>
      </c>
      <c r="AX133" s="87" t="str">
        <f>IF(K133&gt;1,VLOOKUP(A133,'settings-routing'!A:I,9,0),"")</f>
        <v/>
      </c>
    </row>
    <row r="134" ht="12.75" hidden="1" customHeight="1">
      <c r="A134" s="28" t="s">
        <v>495</v>
      </c>
      <c r="B134" s="28" t="s">
        <v>496</v>
      </c>
      <c r="C134" s="50">
        <f t="shared" si="2"/>
        <v>7840</v>
      </c>
      <c r="D134" s="80">
        <f>SUMIF('Stocks 101-111'!$J:$J,'item dashboard'!A134,'Stocks 101-111'!K:K)</f>
        <v>7840</v>
      </c>
      <c r="E134" s="80">
        <f>SUMIF('Stocks 101-111'!$J:$J,'item dashboard'!A134,'Stocks 101-111'!$L:$L)</f>
        <v>0</v>
      </c>
      <c r="F134" s="81">
        <f t="shared" si="3"/>
        <v>0</v>
      </c>
      <c r="G134" s="82">
        <f t="shared" si="4"/>
        <v>0</v>
      </c>
      <c r="H134" s="50">
        <f>SUMIFS('sys-backorder details'!$M:$M,'sys-backorder details'!$E:$E,'item dashboard'!A134,'sys-backorder details'!$V:$V,"")</f>
        <v>0</v>
      </c>
      <c r="I134" s="83">
        <f>SUMIF('settings-routing'!$I:$I,'item dashboard'!A134,'settings-routing'!$O:$O)</f>
        <v>0</v>
      </c>
      <c r="J134" s="50">
        <f>SUMIFS('sys-backorder details'!$M:$M,'sys-backorder details'!$E:$E,'item dashboard'!A134,'sys-backorder details'!$V:$V,"Call off")</f>
        <v>28300</v>
      </c>
      <c r="K134" s="84">
        <f t="shared" si="5"/>
        <v>-7840</v>
      </c>
      <c r="L134" s="84">
        <f>SUMIF('Production Plan'!$E:$E,'item dashboard'!A134,'Production Plan'!$N:$N)</f>
        <v>1160</v>
      </c>
      <c r="M134" s="85" t="str">
        <f t="shared" si="6"/>
        <v>B-3GFRY-Y175-3L Golden Fry Yellow Jerrycan</v>
      </c>
      <c r="N134" s="86">
        <f>SUMIFS('sys inv movment rpt'!$M:$M,'sys inv movment rpt'!$L:$L,$M134,'sys inv movment rpt'!$N:$N,N$1)</f>
        <v>0</v>
      </c>
      <c r="O134" s="86">
        <f>SUMIFS('sys inv movment rpt'!$M:$M,'sys inv movment rpt'!$L:$L,$M134,'sys inv movment rpt'!$N:$N,O$1)</f>
        <v>0</v>
      </c>
      <c r="P134" s="86">
        <f>SUMIFS('sys inv movment rpt'!$M:$M,'sys inv movment rpt'!$L:$L,$M134,'sys inv movment rpt'!$N:$N,P$1)</f>
        <v>0</v>
      </c>
      <c r="Q134" s="86">
        <f>SUMIFS('sys inv movment rpt'!$M:$M,'sys inv movment rpt'!$L:$L,$M134,'sys inv movment rpt'!$N:$N,Q$1)</f>
        <v>0</v>
      </c>
      <c r="R134" s="86">
        <f>SUMIFS('sys inv movment rpt'!$M:$M,'sys inv movment rpt'!$L:$L,$M134,'sys inv movment rpt'!$N:$N,R$1)</f>
        <v>0</v>
      </c>
      <c r="S134" s="86">
        <f>SUMIFS('sys inv movment rpt'!$M:$M,'sys inv movment rpt'!$L:$L,$M134,'sys inv movment rpt'!$N:$N,S$1)</f>
        <v>0</v>
      </c>
      <c r="T134" s="86">
        <f>SUMIFS('sys inv movment rpt'!$M:$M,'sys inv movment rpt'!$L:$L,$M134,'sys inv movment rpt'!$N:$N,T$1)</f>
        <v>0</v>
      </c>
      <c r="U134" s="86">
        <f>SUMIFS('sys inv movment rpt'!$M:$M,'sys inv movment rpt'!$L:$L,$M134,'sys inv movment rpt'!$N:$N,U$1)</f>
        <v>0</v>
      </c>
      <c r="V134" s="86">
        <f>SUMIFS('sys inv movment rpt'!$M:$M,'sys inv movment rpt'!$L:$L,$M134,'sys inv movment rpt'!$N:$N,V$1)</f>
        <v>0</v>
      </c>
      <c r="W134" s="86">
        <f>SUMIFS('sys inv movment rpt'!$M:$M,'sys inv movment rpt'!$L:$L,$M134,'sys inv movment rpt'!$N:$N,W$1)</f>
        <v>0</v>
      </c>
      <c r="X134" s="86">
        <f>SUMIFS('sys inv movment rpt'!$M:$M,'sys inv movment rpt'!$L:$L,$M134,'sys inv movment rpt'!$N:$N,X$1)</f>
        <v>0</v>
      </c>
      <c r="Y134" s="86">
        <f>SUMIFS('sys inv movment rpt'!$M:$M,'sys inv movment rpt'!$L:$L,$M134,'sys inv movment rpt'!$N:$N,Y$1)</f>
        <v>0</v>
      </c>
      <c r="Z134" s="86">
        <f>SUMIFS('sys inv movment rpt'!$M:$M,'sys inv movment rpt'!$L:$L,$M134,'sys inv movment rpt'!$N:$N,Z$1)</f>
        <v>0</v>
      </c>
      <c r="AA134" s="86">
        <f>SUMIFS('sys inv movment rpt'!$M:$M,'sys inv movment rpt'!$L:$L,$M134,'sys inv movment rpt'!$N:$N,AA$1)</f>
        <v>0</v>
      </c>
      <c r="AB134" s="86">
        <f>SUMIFS('sys inv movment rpt'!$M:$M,'sys inv movment rpt'!$L:$L,$M134,'sys inv movment rpt'!$N:$N,AB$1)</f>
        <v>0</v>
      </c>
      <c r="AC134" s="86">
        <f>SUMIFS('sys inv movment rpt'!$M:$M,'sys inv movment rpt'!$L:$L,$M134,'sys inv movment rpt'!$N:$N,AC$1)</f>
        <v>0</v>
      </c>
      <c r="AD134" s="86">
        <f>SUMIFS('sys inv movment rpt'!$M:$M,'sys inv movment rpt'!$L:$L,$M134,'sys inv movment rpt'!$N:$N,AD$1)</f>
        <v>0</v>
      </c>
      <c r="AE134" s="86">
        <f>SUMIFS('sys inv movment rpt'!$M:$M,'sys inv movment rpt'!$L:$L,$M134,'sys inv movment rpt'!$N:$N,AE$1)</f>
        <v>0</v>
      </c>
      <c r="AF134" s="86">
        <f>SUMIFS('sys inv movment rpt'!$M:$M,'sys inv movment rpt'!$L:$L,$M134,'sys inv movment rpt'!$N:$N,AF$1)</f>
        <v>0</v>
      </c>
      <c r="AG134" s="86">
        <f>SUMIFS('sys inv movment rpt'!$M:$M,'sys inv movment rpt'!$L:$L,$M134,'sys inv movment rpt'!$N:$N,AG$1)</f>
        <v>0</v>
      </c>
      <c r="AH134" s="86">
        <f>SUMIFS('sys inv movment rpt'!$M:$M,'sys inv movment rpt'!$L:$L,$M134,'sys inv movment rpt'!$N:$N,AH$1)</f>
        <v>0</v>
      </c>
      <c r="AI134" s="86">
        <f>SUMIFS('sys inv movment rpt'!$M:$M,'sys inv movment rpt'!$L:$L,$M134,'sys inv movment rpt'!$N:$N,AI$1)</f>
        <v>0</v>
      </c>
      <c r="AJ134" s="86">
        <f>SUMIFS('sys inv movment rpt'!$M:$M,'sys inv movment rpt'!$L:$L,$M134,'sys inv movment rpt'!$N:$N,AJ$1)</f>
        <v>0</v>
      </c>
      <c r="AK134" s="86">
        <f>SUMIFS('sys inv movment rpt'!$M:$M,'sys inv movment rpt'!$L:$L,$M134,'sys inv movment rpt'!$N:$N,AK$1)</f>
        <v>0</v>
      </c>
      <c r="AL134" s="86">
        <f>SUMIFS('sys inv movment rpt'!$M:$M,'sys inv movment rpt'!$L:$L,$M134,'sys inv movment rpt'!$N:$N,AL$1)</f>
        <v>0</v>
      </c>
      <c r="AM134" s="86">
        <f>SUMIFS('sys inv movment rpt'!$M:$M,'sys inv movment rpt'!$L:$L,$M134,'sys inv movment rpt'!$N:$N,AM$1)</f>
        <v>0</v>
      </c>
      <c r="AN134" s="86">
        <f>SUMIFS('sys inv movment rpt'!$M:$M,'sys inv movment rpt'!$L:$L,$M134,'sys inv movment rpt'!$N:$N,AN$1)</f>
        <v>0</v>
      </c>
      <c r="AO134" s="86">
        <f>SUMIFS('sys inv movment rpt'!$M:$M,'sys inv movment rpt'!$L:$L,$M134,'sys inv movment rpt'!$N:$N,AO$1)</f>
        <v>0</v>
      </c>
      <c r="AP134" s="86">
        <f>SUMIFS('sys inv movment rpt'!$M:$M,'sys inv movment rpt'!$L:$L,$M134,'sys inv movment rpt'!$N:$N,AP$1)</f>
        <v>0</v>
      </c>
      <c r="AQ134" s="86">
        <f>SUMIFS('sys inv movment rpt'!$M:$M,'sys inv movment rpt'!$L:$L,$M134,'sys inv movment rpt'!$N:$N,AQ$1)</f>
        <v>0</v>
      </c>
      <c r="AR134" s="86">
        <f>SUMIFS('sys inv movment rpt'!$M:$M,'sys inv movment rpt'!$L:$L,$M134,'sys inv movment rpt'!$N:$N,AR$1)</f>
        <v>0</v>
      </c>
      <c r="AS134" s="86">
        <f>SUMIFS('sys inv movment rpt'!$M:$M,'sys inv movment rpt'!$L:$L,$M134,'sys inv movment rpt'!$N:$N,AS$1)</f>
        <v>0</v>
      </c>
      <c r="AT134" s="86">
        <f>SUMIFS('sys inv movment rpt'!$M:$M,'sys inv movment rpt'!$L:$L,$M134,'sys inv movment rpt'!$N:$N,AT$1)</f>
        <v>0</v>
      </c>
      <c r="AU134" s="86">
        <f>SUMIFS('sys inv movment rpt'!$M:$M,'sys inv movment rpt'!$L:$L,$M134,'sys inv movment rpt'!$N:$N,AU$1)</f>
        <v>0</v>
      </c>
      <c r="AV134" s="86">
        <f>SUMIFS('sys inv movment rpt'!$M:$M,'sys inv movment rpt'!$L:$L,$M134,'sys inv movment rpt'!$N:$N,AV$1)</f>
        <v>0</v>
      </c>
      <c r="AW134" s="87" t="str">
        <f>IFERROR(VLOOKUP(A134,'sys-backorder details'!E:U,17,0),"-")</f>
        <v>60 Days</v>
      </c>
      <c r="AX134" s="87" t="str">
        <f>IF(K134&gt;1,VLOOKUP(A134,'settings-routing'!A:I,9,0),"")</f>
        <v/>
      </c>
    </row>
    <row r="135" ht="12.75" hidden="1" customHeight="1">
      <c r="A135" s="28" t="s">
        <v>497</v>
      </c>
      <c r="B135" s="28" t="s">
        <v>498</v>
      </c>
      <c r="C135" s="50">
        <f t="shared" si="2"/>
        <v>0</v>
      </c>
      <c r="D135" s="80">
        <f>SUMIF('Stocks 101-111'!$J:$J,'item dashboard'!A135,'Stocks 101-111'!K:K)</f>
        <v>0</v>
      </c>
      <c r="E135" s="80">
        <f>SUMIF('Stocks 101-111'!$J:$J,'item dashboard'!A135,'Stocks 101-111'!$L:$L)</f>
        <v>0</v>
      </c>
      <c r="F135" s="81">
        <f t="shared" si="3"/>
        <v>0</v>
      </c>
      <c r="G135" s="82">
        <f t="shared" si="4"/>
        <v>0</v>
      </c>
      <c r="H135" s="50">
        <f>SUMIFS('sys-backorder details'!$M:$M,'sys-backorder details'!$E:$E,'item dashboard'!A135,'sys-backorder details'!$V:$V,"")</f>
        <v>0</v>
      </c>
      <c r="I135" s="83">
        <f>SUMIF('settings-routing'!$I:$I,'item dashboard'!A135,'settings-routing'!$O:$O)</f>
        <v>0</v>
      </c>
      <c r="J135" s="50">
        <f>SUMIFS('sys-backorder details'!$M:$M,'sys-backorder details'!$E:$E,'item dashboard'!A135,'sys-backorder details'!$V:$V,"Call off")</f>
        <v>0</v>
      </c>
      <c r="K135" s="84">
        <f t="shared" si="5"/>
        <v>0</v>
      </c>
      <c r="L135" s="84">
        <f>SUMIF('Production Plan'!$E:$E,'item dashboard'!A135,'Production Plan'!$N:$N)</f>
        <v>0</v>
      </c>
      <c r="M135" s="85" t="str">
        <f t="shared" si="6"/>
        <v>B-400AFR-N38-400 ml Natural Lego Bottle</v>
      </c>
      <c r="N135" s="86">
        <f>SUMIFS('sys inv movment rpt'!$M:$M,'sys inv movment rpt'!$L:$L,$M135,'sys inv movment rpt'!$N:$N,N$1)</f>
        <v>0</v>
      </c>
      <c r="O135" s="86">
        <f>SUMIFS('sys inv movment rpt'!$M:$M,'sys inv movment rpt'!$L:$L,$M135,'sys inv movment rpt'!$N:$N,O$1)</f>
        <v>0</v>
      </c>
      <c r="P135" s="86">
        <f>SUMIFS('sys inv movment rpt'!$M:$M,'sys inv movment rpt'!$L:$L,$M135,'sys inv movment rpt'!$N:$N,P$1)</f>
        <v>0</v>
      </c>
      <c r="Q135" s="86">
        <f>SUMIFS('sys inv movment rpt'!$M:$M,'sys inv movment rpt'!$L:$L,$M135,'sys inv movment rpt'!$N:$N,Q$1)</f>
        <v>0</v>
      </c>
      <c r="R135" s="86">
        <f>SUMIFS('sys inv movment rpt'!$M:$M,'sys inv movment rpt'!$L:$L,$M135,'sys inv movment rpt'!$N:$N,R$1)</f>
        <v>0</v>
      </c>
      <c r="S135" s="86">
        <f>SUMIFS('sys inv movment rpt'!$M:$M,'sys inv movment rpt'!$L:$L,$M135,'sys inv movment rpt'!$N:$N,S$1)</f>
        <v>0</v>
      </c>
      <c r="T135" s="86">
        <f>SUMIFS('sys inv movment rpt'!$M:$M,'sys inv movment rpt'!$L:$L,$M135,'sys inv movment rpt'!$N:$N,T$1)</f>
        <v>0</v>
      </c>
      <c r="U135" s="86">
        <f>SUMIFS('sys inv movment rpt'!$M:$M,'sys inv movment rpt'!$L:$L,$M135,'sys inv movment rpt'!$N:$N,U$1)</f>
        <v>0</v>
      </c>
      <c r="V135" s="86">
        <f>SUMIFS('sys inv movment rpt'!$M:$M,'sys inv movment rpt'!$L:$L,$M135,'sys inv movment rpt'!$N:$N,V$1)</f>
        <v>0</v>
      </c>
      <c r="W135" s="86">
        <f>SUMIFS('sys inv movment rpt'!$M:$M,'sys inv movment rpt'!$L:$L,$M135,'sys inv movment rpt'!$N:$N,W$1)</f>
        <v>0</v>
      </c>
      <c r="X135" s="86">
        <f>SUMIFS('sys inv movment rpt'!$M:$M,'sys inv movment rpt'!$L:$L,$M135,'sys inv movment rpt'!$N:$N,X$1)</f>
        <v>0</v>
      </c>
      <c r="Y135" s="86">
        <f>SUMIFS('sys inv movment rpt'!$M:$M,'sys inv movment rpt'!$L:$L,$M135,'sys inv movment rpt'!$N:$N,Y$1)</f>
        <v>0</v>
      </c>
      <c r="Z135" s="86">
        <f>SUMIFS('sys inv movment rpt'!$M:$M,'sys inv movment rpt'!$L:$L,$M135,'sys inv movment rpt'!$N:$N,Z$1)</f>
        <v>0</v>
      </c>
      <c r="AA135" s="86">
        <f>SUMIFS('sys inv movment rpt'!$M:$M,'sys inv movment rpt'!$L:$L,$M135,'sys inv movment rpt'!$N:$N,AA$1)</f>
        <v>0</v>
      </c>
      <c r="AB135" s="86">
        <f>SUMIFS('sys inv movment rpt'!$M:$M,'sys inv movment rpt'!$L:$L,$M135,'sys inv movment rpt'!$N:$N,AB$1)</f>
        <v>0</v>
      </c>
      <c r="AC135" s="86">
        <f>SUMIFS('sys inv movment rpt'!$M:$M,'sys inv movment rpt'!$L:$L,$M135,'sys inv movment rpt'!$N:$N,AC$1)</f>
        <v>0</v>
      </c>
      <c r="AD135" s="86">
        <f>SUMIFS('sys inv movment rpt'!$M:$M,'sys inv movment rpt'!$L:$L,$M135,'sys inv movment rpt'!$N:$N,AD$1)</f>
        <v>0</v>
      </c>
      <c r="AE135" s="86">
        <f>SUMIFS('sys inv movment rpt'!$M:$M,'sys inv movment rpt'!$L:$L,$M135,'sys inv movment rpt'!$N:$N,AE$1)</f>
        <v>0</v>
      </c>
      <c r="AF135" s="86">
        <f>SUMIFS('sys inv movment rpt'!$M:$M,'sys inv movment rpt'!$L:$L,$M135,'sys inv movment rpt'!$N:$N,AF$1)</f>
        <v>0</v>
      </c>
      <c r="AG135" s="86">
        <f>SUMIFS('sys inv movment rpt'!$M:$M,'sys inv movment rpt'!$L:$L,$M135,'sys inv movment rpt'!$N:$N,AG$1)</f>
        <v>0</v>
      </c>
      <c r="AH135" s="86">
        <f>SUMIFS('sys inv movment rpt'!$M:$M,'sys inv movment rpt'!$L:$L,$M135,'sys inv movment rpt'!$N:$N,AH$1)</f>
        <v>0</v>
      </c>
      <c r="AI135" s="86">
        <f>SUMIFS('sys inv movment rpt'!$M:$M,'sys inv movment rpt'!$L:$L,$M135,'sys inv movment rpt'!$N:$N,AI$1)</f>
        <v>0</v>
      </c>
      <c r="AJ135" s="86">
        <f>SUMIFS('sys inv movment rpt'!$M:$M,'sys inv movment rpt'!$L:$L,$M135,'sys inv movment rpt'!$N:$N,AJ$1)</f>
        <v>0</v>
      </c>
      <c r="AK135" s="86">
        <f>SUMIFS('sys inv movment rpt'!$M:$M,'sys inv movment rpt'!$L:$L,$M135,'sys inv movment rpt'!$N:$N,AK$1)</f>
        <v>0</v>
      </c>
      <c r="AL135" s="86">
        <f>SUMIFS('sys inv movment rpt'!$M:$M,'sys inv movment rpt'!$L:$L,$M135,'sys inv movment rpt'!$N:$N,AL$1)</f>
        <v>0</v>
      </c>
      <c r="AM135" s="86">
        <f>SUMIFS('sys inv movment rpt'!$M:$M,'sys inv movment rpt'!$L:$L,$M135,'sys inv movment rpt'!$N:$N,AM$1)</f>
        <v>0</v>
      </c>
      <c r="AN135" s="86">
        <f>SUMIFS('sys inv movment rpt'!$M:$M,'sys inv movment rpt'!$L:$L,$M135,'sys inv movment rpt'!$N:$N,AN$1)</f>
        <v>0</v>
      </c>
      <c r="AO135" s="86">
        <f>SUMIFS('sys inv movment rpt'!$M:$M,'sys inv movment rpt'!$L:$L,$M135,'sys inv movment rpt'!$N:$N,AO$1)</f>
        <v>0</v>
      </c>
      <c r="AP135" s="86">
        <f>SUMIFS('sys inv movment rpt'!$M:$M,'sys inv movment rpt'!$L:$L,$M135,'sys inv movment rpt'!$N:$N,AP$1)</f>
        <v>0</v>
      </c>
      <c r="AQ135" s="86">
        <f>SUMIFS('sys inv movment rpt'!$M:$M,'sys inv movment rpt'!$L:$L,$M135,'sys inv movment rpt'!$N:$N,AQ$1)</f>
        <v>0</v>
      </c>
      <c r="AR135" s="86">
        <f>SUMIFS('sys inv movment rpt'!$M:$M,'sys inv movment rpt'!$L:$L,$M135,'sys inv movment rpt'!$N:$N,AR$1)</f>
        <v>0</v>
      </c>
      <c r="AS135" s="86">
        <f>SUMIFS('sys inv movment rpt'!$M:$M,'sys inv movment rpt'!$L:$L,$M135,'sys inv movment rpt'!$N:$N,AS$1)</f>
        <v>0</v>
      </c>
      <c r="AT135" s="86">
        <f>SUMIFS('sys inv movment rpt'!$M:$M,'sys inv movment rpt'!$L:$L,$M135,'sys inv movment rpt'!$N:$N,AT$1)</f>
        <v>0</v>
      </c>
      <c r="AU135" s="86">
        <f>SUMIFS('sys inv movment rpt'!$M:$M,'sys inv movment rpt'!$L:$L,$M135,'sys inv movment rpt'!$N:$N,AU$1)</f>
        <v>0</v>
      </c>
      <c r="AV135" s="86">
        <f>SUMIFS('sys inv movment rpt'!$M:$M,'sys inv movment rpt'!$L:$L,$M135,'sys inv movment rpt'!$N:$N,AV$1)</f>
        <v>0</v>
      </c>
      <c r="AW135" s="87" t="str">
        <f>IFERROR(VLOOKUP(A135,'sys-backorder details'!E:U,17,0),"-")</f>
        <v>-</v>
      </c>
      <c r="AX135" s="87" t="str">
        <f>IF(K135&gt;1,VLOOKUP(A135,'settings-routing'!A:I,9,0),"")</f>
        <v/>
      </c>
    </row>
    <row r="136" ht="12.75" hidden="1" customHeight="1">
      <c r="A136" s="50" t="s">
        <v>499</v>
      </c>
      <c r="B136" s="50" t="s">
        <v>500</v>
      </c>
      <c r="C136" s="50">
        <f t="shared" si="2"/>
        <v>0</v>
      </c>
      <c r="D136" s="80">
        <f>SUMIF('Stocks 101-111'!$J:$J,'item dashboard'!A136,'Stocks 101-111'!K:K)</f>
        <v>0</v>
      </c>
      <c r="E136" s="80">
        <f>SUMIF('Stocks 101-111'!$J:$J,'item dashboard'!A136,'Stocks 101-111'!$L:$L)</f>
        <v>0</v>
      </c>
      <c r="F136" s="81">
        <f t="shared" si="3"/>
        <v>0</v>
      </c>
      <c r="G136" s="82">
        <f t="shared" si="4"/>
        <v>0</v>
      </c>
      <c r="H136" s="50">
        <f>SUMIFS('sys-backorder details'!$M:$M,'sys-backorder details'!$E:$E,'item dashboard'!A136,'sys-backorder details'!$V:$V,"")</f>
        <v>0</v>
      </c>
      <c r="I136" s="83">
        <f>SUMIF('settings-routing'!$I:$I,'item dashboard'!A136,'settings-routing'!$O:$O)</f>
        <v>0</v>
      </c>
      <c r="J136" s="50">
        <f>SUMIFS('sys-backorder details'!$M:$M,'sys-backorder details'!$E:$E,'item dashboard'!A136,'sys-backorder details'!$V:$V,"Call off")</f>
        <v>0</v>
      </c>
      <c r="K136" s="84">
        <f t="shared" si="5"/>
        <v>0</v>
      </c>
      <c r="L136" s="84">
        <f>SUMIF('Production Plan'!$E:$E,'item dashboard'!A136,'Production Plan'!$N:$N)</f>
        <v>0</v>
      </c>
      <c r="M136" s="85" t="str">
        <f t="shared" si="6"/>
        <v>B-400CB-N37-C18 400 ml Coco Butter Bottle Natural</v>
      </c>
      <c r="N136" s="86">
        <f>SUMIFS('sys inv movment rpt'!$M:$M,'sys inv movment rpt'!$L:$L,$M136,'sys inv movment rpt'!$N:$N,N$1)</f>
        <v>0</v>
      </c>
      <c r="O136" s="86">
        <f>SUMIFS('sys inv movment rpt'!$M:$M,'sys inv movment rpt'!$L:$L,$M136,'sys inv movment rpt'!$N:$N,O$1)</f>
        <v>0</v>
      </c>
      <c r="P136" s="86">
        <f>SUMIFS('sys inv movment rpt'!$M:$M,'sys inv movment rpt'!$L:$L,$M136,'sys inv movment rpt'!$N:$N,P$1)</f>
        <v>0</v>
      </c>
      <c r="Q136" s="86">
        <f>SUMIFS('sys inv movment rpt'!$M:$M,'sys inv movment rpt'!$L:$L,$M136,'sys inv movment rpt'!$N:$N,Q$1)</f>
        <v>0</v>
      </c>
      <c r="R136" s="86">
        <f>SUMIFS('sys inv movment rpt'!$M:$M,'sys inv movment rpt'!$L:$L,$M136,'sys inv movment rpt'!$N:$N,R$1)</f>
        <v>0</v>
      </c>
      <c r="S136" s="86">
        <f>SUMIFS('sys inv movment rpt'!$M:$M,'sys inv movment rpt'!$L:$L,$M136,'sys inv movment rpt'!$N:$N,S$1)</f>
        <v>0</v>
      </c>
      <c r="T136" s="86">
        <f>SUMIFS('sys inv movment rpt'!$M:$M,'sys inv movment rpt'!$L:$L,$M136,'sys inv movment rpt'!$N:$N,T$1)</f>
        <v>0</v>
      </c>
      <c r="U136" s="86">
        <f>SUMIFS('sys inv movment rpt'!$M:$M,'sys inv movment rpt'!$L:$L,$M136,'sys inv movment rpt'!$N:$N,U$1)</f>
        <v>0</v>
      </c>
      <c r="V136" s="86">
        <f>SUMIFS('sys inv movment rpt'!$M:$M,'sys inv movment rpt'!$L:$L,$M136,'sys inv movment rpt'!$N:$N,V$1)</f>
        <v>0</v>
      </c>
      <c r="W136" s="86">
        <f>SUMIFS('sys inv movment rpt'!$M:$M,'sys inv movment rpt'!$L:$L,$M136,'sys inv movment rpt'!$N:$N,W$1)</f>
        <v>0</v>
      </c>
      <c r="X136" s="86">
        <f>SUMIFS('sys inv movment rpt'!$M:$M,'sys inv movment rpt'!$L:$L,$M136,'sys inv movment rpt'!$N:$N,X$1)</f>
        <v>0</v>
      </c>
      <c r="Y136" s="86">
        <f>SUMIFS('sys inv movment rpt'!$M:$M,'sys inv movment rpt'!$L:$L,$M136,'sys inv movment rpt'!$N:$N,Y$1)</f>
        <v>0</v>
      </c>
      <c r="Z136" s="86">
        <f>SUMIFS('sys inv movment rpt'!$M:$M,'sys inv movment rpt'!$L:$L,$M136,'sys inv movment rpt'!$N:$N,Z$1)</f>
        <v>0</v>
      </c>
      <c r="AA136" s="86">
        <f>SUMIFS('sys inv movment rpt'!$M:$M,'sys inv movment rpt'!$L:$L,$M136,'sys inv movment rpt'!$N:$N,AA$1)</f>
        <v>0</v>
      </c>
      <c r="AB136" s="86">
        <f>SUMIFS('sys inv movment rpt'!$M:$M,'sys inv movment rpt'!$L:$L,$M136,'sys inv movment rpt'!$N:$N,AB$1)</f>
        <v>0</v>
      </c>
      <c r="AC136" s="86">
        <f>SUMIFS('sys inv movment rpt'!$M:$M,'sys inv movment rpt'!$L:$L,$M136,'sys inv movment rpt'!$N:$N,AC$1)</f>
        <v>0</v>
      </c>
      <c r="AD136" s="86">
        <f>SUMIFS('sys inv movment rpt'!$M:$M,'sys inv movment rpt'!$L:$L,$M136,'sys inv movment rpt'!$N:$N,AD$1)</f>
        <v>0</v>
      </c>
      <c r="AE136" s="86">
        <f>SUMIFS('sys inv movment rpt'!$M:$M,'sys inv movment rpt'!$L:$L,$M136,'sys inv movment rpt'!$N:$N,AE$1)</f>
        <v>0</v>
      </c>
      <c r="AF136" s="86">
        <f>SUMIFS('sys inv movment rpt'!$M:$M,'sys inv movment rpt'!$L:$L,$M136,'sys inv movment rpt'!$N:$N,AF$1)</f>
        <v>0</v>
      </c>
      <c r="AG136" s="86">
        <f>SUMIFS('sys inv movment rpt'!$M:$M,'sys inv movment rpt'!$L:$L,$M136,'sys inv movment rpt'!$N:$N,AG$1)</f>
        <v>0</v>
      </c>
      <c r="AH136" s="86">
        <f>SUMIFS('sys inv movment rpt'!$M:$M,'sys inv movment rpt'!$L:$L,$M136,'sys inv movment rpt'!$N:$N,AH$1)</f>
        <v>0</v>
      </c>
      <c r="AI136" s="86">
        <f>SUMIFS('sys inv movment rpt'!$M:$M,'sys inv movment rpt'!$L:$L,$M136,'sys inv movment rpt'!$N:$N,AI$1)</f>
        <v>0</v>
      </c>
      <c r="AJ136" s="86">
        <f>SUMIFS('sys inv movment rpt'!$M:$M,'sys inv movment rpt'!$L:$L,$M136,'sys inv movment rpt'!$N:$N,AJ$1)</f>
        <v>0</v>
      </c>
      <c r="AK136" s="86">
        <f>SUMIFS('sys inv movment rpt'!$M:$M,'sys inv movment rpt'!$L:$L,$M136,'sys inv movment rpt'!$N:$N,AK$1)</f>
        <v>0</v>
      </c>
      <c r="AL136" s="86">
        <f>SUMIFS('sys inv movment rpt'!$M:$M,'sys inv movment rpt'!$L:$L,$M136,'sys inv movment rpt'!$N:$N,AL$1)</f>
        <v>0</v>
      </c>
      <c r="AM136" s="86">
        <f>SUMIFS('sys inv movment rpt'!$M:$M,'sys inv movment rpt'!$L:$L,$M136,'sys inv movment rpt'!$N:$N,AM$1)</f>
        <v>0</v>
      </c>
      <c r="AN136" s="86">
        <f>SUMIFS('sys inv movment rpt'!$M:$M,'sys inv movment rpt'!$L:$L,$M136,'sys inv movment rpt'!$N:$N,AN$1)</f>
        <v>0</v>
      </c>
      <c r="AO136" s="86">
        <f>SUMIFS('sys inv movment rpt'!$M:$M,'sys inv movment rpt'!$L:$L,$M136,'sys inv movment rpt'!$N:$N,AO$1)</f>
        <v>0</v>
      </c>
      <c r="AP136" s="86">
        <f>SUMIFS('sys inv movment rpt'!$M:$M,'sys inv movment rpt'!$L:$L,$M136,'sys inv movment rpt'!$N:$N,AP$1)</f>
        <v>0</v>
      </c>
      <c r="AQ136" s="86">
        <f>SUMIFS('sys inv movment rpt'!$M:$M,'sys inv movment rpt'!$L:$L,$M136,'sys inv movment rpt'!$N:$N,AQ$1)</f>
        <v>0</v>
      </c>
      <c r="AR136" s="86">
        <f>SUMIFS('sys inv movment rpt'!$M:$M,'sys inv movment rpt'!$L:$L,$M136,'sys inv movment rpt'!$N:$N,AR$1)</f>
        <v>0</v>
      </c>
      <c r="AS136" s="86">
        <f>SUMIFS('sys inv movment rpt'!$M:$M,'sys inv movment rpt'!$L:$L,$M136,'sys inv movment rpt'!$N:$N,AS$1)</f>
        <v>0</v>
      </c>
      <c r="AT136" s="86">
        <f>SUMIFS('sys inv movment rpt'!$M:$M,'sys inv movment rpt'!$L:$L,$M136,'sys inv movment rpt'!$N:$N,AT$1)</f>
        <v>0</v>
      </c>
      <c r="AU136" s="86">
        <f>SUMIFS('sys inv movment rpt'!$M:$M,'sys inv movment rpt'!$L:$L,$M136,'sys inv movment rpt'!$N:$N,AU$1)</f>
        <v>0</v>
      </c>
      <c r="AV136" s="86">
        <f>SUMIFS('sys inv movment rpt'!$M:$M,'sys inv movment rpt'!$L:$L,$M136,'sys inv movment rpt'!$N:$N,AV$1)</f>
        <v>0</v>
      </c>
      <c r="AW136" s="87" t="str">
        <f>IFERROR(VLOOKUP(A136,'sys-backorder details'!E:U,17,0),"-")</f>
        <v>-</v>
      </c>
      <c r="AX136" s="87" t="str">
        <f>IF(K136&gt;1,VLOOKUP(A136,'settings-routing'!A:I,9,0),"")</f>
        <v/>
      </c>
    </row>
    <row r="137" ht="12.75" hidden="1" customHeight="1">
      <c r="A137" s="50" t="s">
        <v>501</v>
      </c>
      <c r="B137" s="50" t="s">
        <v>502</v>
      </c>
      <c r="C137" s="50">
        <f t="shared" si="2"/>
        <v>0</v>
      </c>
      <c r="D137" s="80">
        <f>SUMIF('Stocks 101-111'!$J:$J,'item dashboard'!A137,'Stocks 101-111'!K:K)</f>
        <v>0</v>
      </c>
      <c r="E137" s="80">
        <f>SUMIF('Stocks 101-111'!$J:$J,'item dashboard'!A137,'Stocks 101-111'!$L:$L)</f>
        <v>0</v>
      </c>
      <c r="F137" s="81">
        <f t="shared" si="3"/>
        <v>0</v>
      </c>
      <c r="G137" s="82">
        <f t="shared" si="4"/>
        <v>0.2571428571</v>
      </c>
      <c r="H137" s="50">
        <f>SUMIFS('sys-backorder details'!$M:$M,'sys-backorder details'!$E:$E,'item dashboard'!A137,'sys-backorder details'!$V:$V,"")</f>
        <v>0</v>
      </c>
      <c r="I137" s="83">
        <f>SUMIF('settings-routing'!$I:$I,'item dashboard'!A137,'settings-routing'!$O:$O)</f>
        <v>0</v>
      </c>
      <c r="J137" s="50">
        <f>SUMIFS('sys-backorder details'!$M:$M,'sys-backorder details'!$E:$E,'item dashboard'!A137,'sys-backorder details'!$V:$V,"Call off")</f>
        <v>30000</v>
      </c>
      <c r="K137" s="84">
        <f t="shared" si="5"/>
        <v>0</v>
      </c>
      <c r="L137" s="84">
        <f>SUMIF('Production Plan'!$E:$E,'item dashboard'!A137,'Production Plan'!$N:$N)</f>
        <v>0</v>
      </c>
      <c r="M137" s="85" t="str">
        <f t="shared" si="6"/>
        <v>B-400COC-W50-400 gm White Excel cocoa jar</v>
      </c>
      <c r="N137" s="86">
        <f>SUMIFS('sys inv movment rpt'!$M:$M,'sys inv movment rpt'!$L:$L,$M137,'sys inv movment rpt'!$N:$N,N$1)</f>
        <v>0</v>
      </c>
      <c r="O137" s="86">
        <f>SUMIFS('sys inv movment rpt'!$M:$M,'sys inv movment rpt'!$L:$L,$M137,'sys inv movment rpt'!$N:$N,O$1)</f>
        <v>0</v>
      </c>
      <c r="P137" s="86">
        <f>SUMIFS('sys inv movment rpt'!$M:$M,'sys inv movment rpt'!$L:$L,$M137,'sys inv movment rpt'!$N:$N,P$1)</f>
        <v>0</v>
      </c>
      <c r="Q137" s="86">
        <f>SUMIFS('sys inv movment rpt'!$M:$M,'sys inv movment rpt'!$L:$L,$M137,'sys inv movment rpt'!$N:$N,Q$1)</f>
        <v>0</v>
      </c>
      <c r="R137" s="86">
        <f>SUMIFS('sys inv movment rpt'!$M:$M,'sys inv movment rpt'!$L:$L,$M137,'sys inv movment rpt'!$N:$N,R$1)</f>
        <v>11430</v>
      </c>
      <c r="S137" s="86">
        <f>SUMIFS('sys inv movment rpt'!$M:$M,'sys inv movment rpt'!$L:$L,$M137,'sys inv movment rpt'!$N:$N,S$1)</f>
        <v>0</v>
      </c>
      <c r="T137" s="86">
        <f>SUMIFS('sys inv movment rpt'!$M:$M,'sys inv movment rpt'!$L:$L,$M137,'sys inv movment rpt'!$N:$N,T$1)</f>
        <v>0</v>
      </c>
      <c r="U137" s="86">
        <f>SUMIFS('sys inv movment rpt'!$M:$M,'sys inv movment rpt'!$L:$L,$M137,'sys inv movment rpt'!$N:$N,U$1)</f>
        <v>0</v>
      </c>
      <c r="V137" s="86">
        <f>SUMIFS('sys inv movment rpt'!$M:$M,'sys inv movment rpt'!$L:$L,$M137,'sys inv movment rpt'!$N:$N,V$1)</f>
        <v>2970</v>
      </c>
      <c r="W137" s="86">
        <f>SUMIFS('sys inv movment rpt'!$M:$M,'sys inv movment rpt'!$L:$L,$M137,'sys inv movment rpt'!$N:$N,W$1)</f>
        <v>2880</v>
      </c>
      <c r="X137" s="86">
        <f>SUMIFS('sys inv movment rpt'!$M:$M,'sys inv movment rpt'!$L:$L,$M137,'sys inv movment rpt'!$N:$N,X$1)</f>
        <v>0</v>
      </c>
      <c r="Y137" s="86">
        <f>SUMIFS('sys inv movment rpt'!$M:$M,'sys inv movment rpt'!$L:$L,$M137,'sys inv movment rpt'!$N:$N,Y$1)</f>
        <v>0</v>
      </c>
      <c r="Z137" s="86">
        <f>SUMIFS('sys inv movment rpt'!$M:$M,'sys inv movment rpt'!$L:$L,$M137,'sys inv movment rpt'!$N:$N,Z$1)</f>
        <v>0</v>
      </c>
      <c r="AA137" s="86">
        <f>SUMIFS('sys inv movment rpt'!$M:$M,'sys inv movment rpt'!$L:$L,$M137,'sys inv movment rpt'!$N:$N,AA$1)</f>
        <v>4590</v>
      </c>
      <c r="AB137" s="86">
        <f>SUMIFS('sys inv movment rpt'!$M:$M,'sys inv movment rpt'!$L:$L,$M137,'sys inv movment rpt'!$N:$N,AB$1)</f>
        <v>0</v>
      </c>
      <c r="AC137" s="86">
        <f>SUMIFS('sys inv movment rpt'!$M:$M,'sys inv movment rpt'!$L:$L,$M137,'sys inv movment rpt'!$N:$N,AC$1)</f>
        <v>0</v>
      </c>
      <c r="AD137" s="86">
        <f>SUMIFS('sys inv movment rpt'!$M:$M,'sys inv movment rpt'!$L:$L,$M137,'sys inv movment rpt'!$N:$N,AD$1)</f>
        <v>0</v>
      </c>
      <c r="AE137" s="86">
        <f>SUMIFS('sys inv movment rpt'!$M:$M,'sys inv movment rpt'!$L:$L,$M137,'sys inv movment rpt'!$N:$N,AE$1)</f>
        <v>5760</v>
      </c>
      <c r="AF137" s="86">
        <f>SUMIFS('sys inv movment rpt'!$M:$M,'sys inv movment rpt'!$L:$L,$M137,'sys inv movment rpt'!$N:$N,AF$1)</f>
        <v>0</v>
      </c>
      <c r="AG137" s="86">
        <f>SUMIFS('sys inv movment rpt'!$M:$M,'sys inv movment rpt'!$L:$L,$M137,'sys inv movment rpt'!$N:$N,AG$1)</f>
        <v>0</v>
      </c>
      <c r="AH137" s="86">
        <f>SUMIFS('sys inv movment rpt'!$M:$M,'sys inv movment rpt'!$L:$L,$M137,'sys inv movment rpt'!$N:$N,AH$1)</f>
        <v>0</v>
      </c>
      <c r="AI137" s="86">
        <f>SUMIFS('sys inv movment rpt'!$M:$M,'sys inv movment rpt'!$L:$L,$M137,'sys inv movment rpt'!$N:$N,AI$1)</f>
        <v>5580</v>
      </c>
      <c r="AJ137" s="86">
        <f>SUMIFS('sys inv movment rpt'!$M:$M,'sys inv movment rpt'!$L:$L,$M137,'sys inv movment rpt'!$N:$N,AJ$1)</f>
        <v>2430</v>
      </c>
      <c r="AK137" s="86">
        <f>SUMIFS('sys inv movment rpt'!$M:$M,'sys inv movment rpt'!$L:$L,$M137,'sys inv movment rpt'!$N:$N,AK$1)</f>
        <v>0</v>
      </c>
      <c r="AL137" s="86">
        <f>SUMIFS('sys inv movment rpt'!$M:$M,'sys inv movment rpt'!$L:$L,$M137,'sys inv movment rpt'!$N:$N,AL$1)</f>
        <v>0</v>
      </c>
      <c r="AM137" s="86">
        <f>SUMIFS('sys inv movment rpt'!$M:$M,'sys inv movment rpt'!$L:$L,$M137,'sys inv movment rpt'!$N:$N,AM$1)</f>
        <v>0</v>
      </c>
      <c r="AN137" s="86">
        <f>SUMIFS('sys inv movment rpt'!$M:$M,'sys inv movment rpt'!$L:$L,$M137,'sys inv movment rpt'!$N:$N,AN$1)</f>
        <v>6300</v>
      </c>
      <c r="AO137" s="86">
        <f>SUMIFS('sys inv movment rpt'!$M:$M,'sys inv movment rpt'!$L:$L,$M137,'sys inv movment rpt'!$N:$N,AO$1)</f>
        <v>0</v>
      </c>
      <c r="AP137" s="86">
        <f>SUMIFS('sys inv movment rpt'!$M:$M,'sys inv movment rpt'!$L:$L,$M137,'sys inv movment rpt'!$N:$N,AP$1)</f>
        <v>0</v>
      </c>
      <c r="AQ137" s="86">
        <f>SUMIFS('sys inv movment rpt'!$M:$M,'sys inv movment rpt'!$L:$L,$M137,'sys inv movment rpt'!$N:$N,AQ$1)</f>
        <v>0</v>
      </c>
      <c r="AR137" s="86">
        <f>SUMIFS('sys inv movment rpt'!$M:$M,'sys inv movment rpt'!$L:$L,$M137,'sys inv movment rpt'!$N:$N,AR$1)</f>
        <v>10530</v>
      </c>
      <c r="AS137" s="86">
        <f>SUMIFS('sys inv movment rpt'!$M:$M,'sys inv movment rpt'!$L:$L,$M137,'sys inv movment rpt'!$N:$N,AS$1)</f>
        <v>0</v>
      </c>
      <c r="AT137" s="86">
        <f>SUMIFS('sys inv movment rpt'!$M:$M,'sys inv movment rpt'!$L:$L,$M137,'sys inv movment rpt'!$N:$N,AT$1)</f>
        <v>0</v>
      </c>
      <c r="AU137" s="86">
        <f>SUMIFS('sys inv movment rpt'!$M:$M,'sys inv movment rpt'!$L:$L,$M137,'sys inv movment rpt'!$N:$N,AU$1)</f>
        <v>0</v>
      </c>
      <c r="AV137" s="86">
        <f>SUMIFS('sys inv movment rpt'!$M:$M,'sys inv movment rpt'!$L:$L,$M137,'sys inv movment rpt'!$N:$N,AV$1)</f>
        <v>0</v>
      </c>
      <c r="AW137" s="87" t="str">
        <f>IFERROR(VLOOKUP(A137,'sys-backorder details'!E:U,17,0),"-")</f>
        <v>7 Days</v>
      </c>
      <c r="AX137" s="87" t="str">
        <f>IF(K137&gt;1,VLOOKUP(A137,'settings-routing'!A:I,9,0),"")</f>
        <v/>
      </c>
    </row>
    <row r="138" ht="12.75" hidden="1" customHeight="1">
      <c r="A138" s="15" t="s">
        <v>503</v>
      </c>
      <c r="B138" s="15" t="s">
        <v>504</v>
      </c>
      <c r="C138" s="50">
        <f t="shared" si="2"/>
        <v>1600</v>
      </c>
      <c r="D138" s="80">
        <f>SUMIF('Stocks 101-111'!$J:$J,'item dashboard'!A138,'Stocks 101-111'!K:K)</f>
        <v>1600</v>
      </c>
      <c r="E138" s="80">
        <f>SUMIF('Stocks 101-111'!$J:$J,'item dashboard'!A138,'Stocks 101-111'!$L:$L)</f>
        <v>0</v>
      </c>
      <c r="F138" s="81">
        <f t="shared" si="3"/>
        <v>0</v>
      </c>
      <c r="G138" s="82">
        <f t="shared" si="4"/>
        <v>0</v>
      </c>
      <c r="H138" s="50">
        <f>SUMIFS('sys-backorder details'!$M:$M,'sys-backorder details'!$E:$E,'item dashboard'!A138,'sys-backorder details'!$V:$V,"")</f>
        <v>0</v>
      </c>
      <c r="I138" s="83">
        <f>SUMIF('settings-routing'!$I:$I,'item dashboard'!A138,'settings-routing'!$O:$O)</f>
        <v>0</v>
      </c>
      <c r="J138" s="50">
        <f>SUMIFS('sys-backorder details'!$M:$M,'sys-backorder details'!$E:$E,'item dashboard'!A138,'sys-backorder details'!$V:$V,"Call off")</f>
        <v>0</v>
      </c>
      <c r="K138" s="84">
        <f t="shared" si="5"/>
        <v>-1600</v>
      </c>
      <c r="L138" s="84">
        <f>SUMIF('Production Plan'!$E:$E,'item dashboard'!A138,'Production Plan'!$N:$N)</f>
        <v>0</v>
      </c>
      <c r="M138" s="85" t="str">
        <f t="shared" si="6"/>
        <v>B-400ECL-W30-400 ml Lotion Bottle</v>
      </c>
      <c r="N138" s="86">
        <f>SUMIFS('sys inv movment rpt'!$M:$M,'sys inv movment rpt'!$L:$L,$M138,'sys inv movment rpt'!$N:$N,N$1)</f>
        <v>0</v>
      </c>
      <c r="O138" s="86">
        <f>SUMIFS('sys inv movment rpt'!$M:$M,'sys inv movment rpt'!$L:$L,$M138,'sys inv movment rpt'!$N:$N,O$1)</f>
        <v>0</v>
      </c>
      <c r="P138" s="86">
        <f>SUMIFS('sys inv movment rpt'!$M:$M,'sys inv movment rpt'!$L:$L,$M138,'sys inv movment rpt'!$N:$N,P$1)</f>
        <v>0</v>
      </c>
      <c r="Q138" s="86">
        <f>SUMIFS('sys inv movment rpt'!$M:$M,'sys inv movment rpt'!$L:$L,$M138,'sys inv movment rpt'!$N:$N,Q$1)</f>
        <v>0</v>
      </c>
      <c r="R138" s="86">
        <f>SUMIFS('sys inv movment rpt'!$M:$M,'sys inv movment rpt'!$L:$L,$M138,'sys inv movment rpt'!$N:$N,R$1)</f>
        <v>0</v>
      </c>
      <c r="S138" s="86">
        <f>SUMIFS('sys inv movment rpt'!$M:$M,'sys inv movment rpt'!$L:$L,$M138,'sys inv movment rpt'!$N:$N,S$1)</f>
        <v>0</v>
      </c>
      <c r="T138" s="86">
        <f>SUMIFS('sys inv movment rpt'!$M:$M,'sys inv movment rpt'!$L:$L,$M138,'sys inv movment rpt'!$N:$N,T$1)</f>
        <v>0</v>
      </c>
      <c r="U138" s="86">
        <f>SUMIFS('sys inv movment rpt'!$M:$M,'sys inv movment rpt'!$L:$L,$M138,'sys inv movment rpt'!$N:$N,U$1)</f>
        <v>0</v>
      </c>
      <c r="V138" s="86">
        <f>SUMIFS('sys inv movment rpt'!$M:$M,'sys inv movment rpt'!$L:$L,$M138,'sys inv movment rpt'!$N:$N,V$1)</f>
        <v>0</v>
      </c>
      <c r="W138" s="86">
        <f>SUMIFS('sys inv movment rpt'!$M:$M,'sys inv movment rpt'!$L:$L,$M138,'sys inv movment rpt'!$N:$N,W$1)</f>
        <v>0</v>
      </c>
      <c r="X138" s="86">
        <f>SUMIFS('sys inv movment rpt'!$M:$M,'sys inv movment rpt'!$L:$L,$M138,'sys inv movment rpt'!$N:$N,X$1)</f>
        <v>0</v>
      </c>
      <c r="Y138" s="86">
        <f>SUMIFS('sys inv movment rpt'!$M:$M,'sys inv movment rpt'!$L:$L,$M138,'sys inv movment rpt'!$N:$N,Y$1)</f>
        <v>0</v>
      </c>
      <c r="Z138" s="86">
        <f>SUMIFS('sys inv movment rpt'!$M:$M,'sys inv movment rpt'!$L:$L,$M138,'sys inv movment rpt'!$N:$N,Z$1)</f>
        <v>0</v>
      </c>
      <c r="AA138" s="86">
        <f>SUMIFS('sys inv movment rpt'!$M:$M,'sys inv movment rpt'!$L:$L,$M138,'sys inv movment rpt'!$N:$N,AA$1)</f>
        <v>0</v>
      </c>
      <c r="AB138" s="86">
        <f>SUMIFS('sys inv movment rpt'!$M:$M,'sys inv movment rpt'!$L:$L,$M138,'sys inv movment rpt'!$N:$N,AB$1)</f>
        <v>0</v>
      </c>
      <c r="AC138" s="86">
        <f>SUMIFS('sys inv movment rpt'!$M:$M,'sys inv movment rpt'!$L:$L,$M138,'sys inv movment rpt'!$N:$N,AC$1)</f>
        <v>0</v>
      </c>
      <c r="AD138" s="86">
        <f>SUMIFS('sys inv movment rpt'!$M:$M,'sys inv movment rpt'!$L:$L,$M138,'sys inv movment rpt'!$N:$N,AD$1)</f>
        <v>0</v>
      </c>
      <c r="AE138" s="86">
        <f>SUMIFS('sys inv movment rpt'!$M:$M,'sys inv movment rpt'!$L:$L,$M138,'sys inv movment rpt'!$N:$N,AE$1)</f>
        <v>0</v>
      </c>
      <c r="AF138" s="86">
        <f>SUMIFS('sys inv movment rpt'!$M:$M,'sys inv movment rpt'!$L:$L,$M138,'sys inv movment rpt'!$N:$N,AF$1)</f>
        <v>0</v>
      </c>
      <c r="AG138" s="86">
        <f>SUMIFS('sys inv movment rpt'!$M:$M,'sys inv movment rpt'!$L:$L,$M138,'sys inv movment rpt'!$N:$N,AG$1)</f>
        <v>0</v>
      </c>
      <c r="AH138" s="86">
        <f>SUMIFS('sys inv movment rpt'!$M:$M,'sys inv movment rpt'!$L:$L,$M138,'sys inv movment rpt'!$N:$N,AH$1)</f>
        <v>0</v>
      </c>
      <c r="AI138" s="86">
        <f>SUMIFS('sys inv movment rpt'!$M:$M,'sys inv movment rpt'!$L:$L,$M138,'sys inv movment rpt'!$N:$N,AI$1)</f>
        <v>0</v>
      </c>
      <c r="AJ138" s="86">
        <f>SUMIFS('sys inv movment rpt'!$M:$M,'sys inv movment rpt'!$L:$L,$M138,'sys inv movment rpt'!$N:$N,AJ$1)</f>
        <v>0</v>
      </c>
      <c r="AK138" s="86">
        <f>SUMIFS('sys inv movment rpt'!$M:$M,'sys inv movment rpt'!$L:$L,$M138,'sys inv movment rpt'!$N:$N,AK$1)</f>
        <v>0</v>
      </c>
      <c r="AL138" s="86">
        <f>SUMIFS('sys inv movment rpt'!$M:$M,'sys inv movment rpt'!$L:$L,$M138,'sys inv movment rpt'!$N:$N,AL$1)</f>
        <v>0</v>
      </c>
      <c r="AM138" s="86">
        <f>SUMIFS('sys inv movment rpt'!$M:$M,'sys inv movment rpt'!$L:$L,$M138,'sys inv movment rpt'!$N:$N,AM$1)</f>
        <v>0</v>
      </c>
      <c r="AN138" s="86">
        <f>SUMIFS('sys inv movment rpt'!$M:$M,'sys inv movment rpt'!$L:$L,$M138,'sys inv movment rpt'!$N:$N,AN$1)</f>
        <v>0</v>
      </c>
      <c r="AO138" s="86">
        <f>SUMIFS('sys inv movment rpt'!$M:$M,'sys inv movment rpt'!$L:$L,$M138,'sys inv movment rpt'!$N:$N,AO$1)</f>
        <v>0</v>
      </c>
      <c r="AP138" s="86">
        <f>SUMIFS('sys inv movment rpt'!$M:$M,'sys inv movment rpt'!$L:$L,$M138,'sys inv movment rpt'!$N:$N,AP$1)</f>
        <v>0</v>
      </c>
      <c r="AQ138" s="86">
        <f>SUMIFS('sys inv movment rpt'!$M:$M,'sys inv movment rpt'!$L:$L,$M138,'sys inv movment rpt'!$N:$N,AQ$1)</f>
        <v>0</v>
      </c>
      <c r="AR138" s="86">
        <f>SUMIFS('sys inv movment rpt'!$M:$M,'sys inv movment rpt'!$L:$L,$M138,'sys inv movment rpt'!$N:$N,AR$1)</f>
        <v>0</v>
      </c>
      <c r="AS138" s="86">
        <f>SUMIFS('sys inv movment rpt'!$M:$M,'sys inv movment rpt'!$L:$L,$M138,'sys inv movment rpt'!$N:$N,AS$1)</f>
        <v>0</v>
      </c>
      <c r="AT138" s="86">
        <f>SUMIFS('sys inv movment rpt'!$M:$M,'sys inv movment rpt'!$L:$L,$M138,'sys inv movment rpt'!$N:$N,AT$1)</f>
        <v>0</v>
      </c>
      <c r="AU138" s="86">
        <f>SUMIFS('sys inv movment rpt'!$M:$M,'sys inv movment rpt'!$L:$L,$M138,'sys inv movment rpt'!$N:$N,AU$1)</f>
        <v>0</v>
      </c>
      <c r="AV138" s="86">
        <f>SUMIFS('sys inv movment rpt'!$M:$M,'sys inv movment rpt'!$L:$L,$M138,'sys inv movment rpt'!$N:$N,AV$1)</f>
        <v>0</v>
      </c>
      <c r="AW138" s="87" t="str">
        <f>IFERROR(VLOOKUP(A138,'sys-backorder details'!E:U,17,0),"-")</f>
        <v>-</v>
      </c>
      <c r="AX138" s="87" t="str">
        <f>IF(K138&gt;1,VLOOKUP(A138,'settings-routing'!A:I,9,0),"")</f>
        <v/>
      </c>
    </row>
    <row r="139" ht="12.75" hidden="1" customHeight="1">
      <c r="A139" s="50" t="s">
        <v>505</v>
      </c>
      <c r="B139" s="50" t="s">
        <v>506</v>
      </c>
      <c r="C139" s="50">
        <f t="shared" si="2"/>
        <v>0</v>
      </c>
      <c r="D139" s="80">
        <f>SUMIF('Stocks 101-111'!$J:$J,'item dashboard'!A139,'Stocks 101-111'!K:K)</f>
        <v>0</v>
      </c>
      <c r="E139" s="80">
        <f>SUMIF('Stocks 101-111'!$J:$J,'item dashboard'!A139,'Stocks 101-111'!$L:$L)</f>
        <v>0</v>
      </c>
      <c r="F139" s="81">
        <f t="shared" si="3"/>
        <v>0</v>
      </c>
      <c r="G139" s="82">
        <f t="shared" si="4"/>
        <v>0</v>
      </c>
      <c r="H139" s="50">
        <f>SUMIFS('sys-backorder details'!$M:$M,'sys-backorder details'!$E:$E,'item dashboard'!A139,'sys-backorder details'!$V:$V,"")</f>
        <v>0</v>
      </c>
      <c r="I139" s="83">
        <f>SUMIF('settings-routing'!$I:$I,'item dashboard'!A139,'settings-routing'!$O:$O)</f>
        <v>0</v>
      </c>
      <c r="J139" s="50">
        <f>SUMIFS('sys-backorder details'!$M:$M,'sys-backorder details'!$E:$E,'item dashboard'!A139,'sys-backorder details'!$V:$V,"Call off")</f>
        <v>0</v>
      </c>
      <c r="K139" s="84">
        <f t="shared" si="5"/>
        <v>0</v>
      </c>
      <c r="L139" s="84">
        <f>SUMIF('Production Plan'!$E:$E,'item dashboard'!A139,'Production Plan'!$N:$N)</f>
        <v>0</v>
      </c>
      <c r="M139" s="85" t="str">
        <f t="shared" si="6"/>
        <v>B-400IBL-PW42-400 ml Pearly White Lotion Bottle</v>
      </c>
      <c r="N139" s="86">
        <f>SUMIFS('sys inv movment rpt'!$M:$M,'sys inv movment rpt'!$L:$L,$M139,'sys inv movment rpt'!$N:$N,N$1)</f>
        <v>0</v>
      </c>
      <c r="O139" s="86">
        <f>SUMIFS('sys inv movment rpt'!$M:$M,'sys inv movment rpt'!$L:$L,$M139,'sys inv movment rpt'!$N:$N,O$1)</f>
        <v>0</v>
      </c>
      <c r="P139" s="86">
        <f>SUMIFS('sys inv movment rpt'!$M:$M,'sys inv movment rpt'!$L:$L,$M139,'sys inv movment rpt'!$N:$N,P$1)</f>
        <v>0</v>
      </c>
      <c r="Q139" s="86">
        <f>SUMIFS('sys inv movment rpt'!$M:$M,'sys inv movment rpt'!$L:$L,$M139,'sys inv movment rpt'!$N:$N,Q$1)</f>
        <v>0</v>
      </c>
      <c r="R139" s="86">
        <f>SUMIFS('sys inv movment rpt'!$M:$M,'sys inv movment rpt'!$L:$L,$M139,'sys inv movment rpt'!$N:$N,R$1)</f>
        <v>0</v>
      </c>
      <c r="S139" s="86">
        <f>SUMIFS('sys inv movment rpt'!$M:$M,'sys inv movment rpt'!$L:$L,$M139,'sys inv movment rpt'!$N:$N,S$1)</f>
        <v>0</v>
      </c>
      <c r="T139" s="86">
        <f>SUMIFS('sys inv movment rpt'!$M:$M,'sys inv movment rpt'!$L:$L,$M139,'sys inv movment rpt'!$N:$N,T$1)</f>
        <v>0</v>
      </c>
      <c r="U139" s="86">
        <f>SUMIFS('sys inv movment rpt'!$M:$M,'sys inv movment rpt'!$L:$L,$M139,'sys inv movment rpt'!$N:$N,U$1)</f>
        <v>0</v>
      </c>
      <c r="V139" s="86">
        <f>SUMIFS('sys inv movment rpt'!$M:$M,'sys inv movment rpt'!$L:$L,$M139,'sys inv movment rpt'!$N:$N,V$1)</f>
        <v>0</v>
      </c>
      <c r="W139" s="86">
        <f>SUMIFS('sys inv movment rpt'!$M:$M,'sys inv movment rpt'!$L:$L,$M139,'sys inv movment rpt'!$N:$N,W$1)</f>
        <v>0</v>
      </c>
      <c r="X139" s="86">
        <f>SUMIFS('sys inv movment rpt'!$M:$M,'sys inv movment rpt'!$L:$L,$M139,'sys inv movment rpt'!$N:$N,X$1)</f>
        <v>0</v>
      </c>
      <c r="Y139" s="86">
        <f>SUMIFS('sys inv movment rpt'!$M:$M,'sys inv movment rpt'!$L:$L,$M139,'sys inv movment rpt'!$N:$N,Y$1)</f>
        <v>0</v>
      </c>
      <c r="Z139" s="86">
        <f>SUMIFS('sys inv movment rpt'!$M:$M,'sys inv movment rpt'!$L:$L,$M139,'sys inv movment rpt'!$N:$N,Z$1)</f>
        <v>0</v>
      </c>
      <c r="AA139" s="86">
        <f>SUMIFS('sys inv movment rpt'!$M:$M,'sys inv movment rpt'!$L:$L,$M139,'sys inv movment rpt'!$N:$N,AA$1)</f>
        <v>0</v>
      </c>
      <c r="AB139" s="86">
        <f>SUMIFS('sys inv movment rpt'!$M:$M,'sys inv movment rpt'!$L:$L,$M139,'sys inv movment rpt'!$N:$N,AB$1)</f>
        <v>0</v>
      </c>
      <c r="AC139" s="86">
        <f>SUMIFS('sys inv movment rpt'!$M:$M,'sys inv movment rpt'!$L:$L,$M139,'sys inv movment rpt'!$N:$N,AC$1)</f>
        <v>0</v>
      </c>
      <c r="AD139" s="86">
        <f>SUMIFS('sys inv movment rpt'!$M:$M,'sys inv movment rpt'!$L:$L,$M139,'sys inv movment rpt'!$N:$N,AD$1)</f>
        <v>0</v>
      </c>
      <c r="AE139" s="86">
        <f>SUMIFS('sys inv movment rpt'!$M:$M,'sys inv movment rpt'!$L:$L,$M139,'sys inv movment rpt'!$N:$N,AE$1)</f>
        <v>0</v>
      </c>
      <c r="AF139" s="86">
        <f>SUMIFS('sys inv movment rpt'!$M:$M,'sys inv movment rpt'!$L:$L,$M139,'sys inv movment rpt'!$N:$N,AF$1)</f>
        <v>0</v>
      </c>
      <c r="AG139" s="86">
        <f>SUMIFS('sys inv movment rpt'!$M:$M,'sys inv movment rpt'!$L:$L,$M139,'sys inv movment rpt'!$N:$N,AG$1)</f>
        <v>0</v>
      </c>
      <c r="AH139" s="86">
        <f>SUMIFS('sys inv movment rpt'!$M:$M,'sys inv movment rpt'!$L:$L,$M139,'sys inv movment rpt'!$N:$N,AH$1)</f>
        <v>0</v>
      </c>
      <c r="AI139" s="86">
        <f>SUMIFS('sys inv movment rpt'!$M:$M,'sys inv movment rpt'!$L:$L,$M139,'sys inv movment rpt'!$N:$N,AI$1)</f>
        <v>0</v>
      </c>
      <c r="AJ139" s="86">
        <f>SUMIFS('sys inv movment rpt'!$M:$M,'sys inv movment rpt'!$L:$L,$M139,'sys inv movment rpt'!$N:$N,AJ$1)</f>
        <v>0</v>
      </c>
      <c r="AK139" s="86">
        <f>SUMIFS('sys inv movment rpt'!$M:$M,'sys inv movment rpt'!$L:$L,$M139,'sys inv movment rpt'!$N:$N,AK$1)</f>
        <v>0</v>
      </c>
      <c r="AL139" s="86">
        <f>SUMIFS('sys inv movment rpt'!$M:$M,'sys inv movment rpt'!$L:$L,$M139,'sys inv movment rpt'!$N:$N,AL$1)</f>
        <v>0</v>
      </c>
      <c r="AM139" s="86">
        <f>SUMIFS('sys inv movment rpt'!$M:$M,'sys inv movment rpt'!$L:$L,$M139,'sys inv movment rpt'!$N:$N,AM$1)</f>
        <v>0</v>
      </c>
      <c r="AN139" s="86">
        <f>SUMIFS('sys inv movment rpt'!$M:$M,'sys inv movment rpt'!$L:$L,$M139,'sys inv movment rpt'!$N:$N,AN$1)</f>
        <v>0</v>
      </c>
      <c r="AO139" s="86">
        <f>SUMIFS('sys inv movment rpt'!$M:$M,'sys inv movment rpt'!$L:$L,$M139,'sys inv movment rpt'!$N:$N,AO$1)</f>
        <v>0</v>
      </c>
      <c r="AP139" s="86">
        <f>SUMIFS('sys inv movment rpt'!$M:$M,'sys inv movment rpt'!$L:$L,$M139,'sys inv movment rpt'!$N:$N,AP$1)</f>
        <v>0</v>
      </c>
      <c r="AQ139" s="86">
        <f>SUMIFS('sys inv movment rpt'!$M:$M,'sys inv movment rpt'!$L:$L,$M139,'sys inv movment rpt'!$N:$N,AQ$1)</f>
        <v>0</v>
      </c>
      <c r="AR139" s="86">
        <f>SUMIFS('sys inv movment rpt'!$M:$M,'sys inv movment rpt'!$L:$L,$M139,'sys inv movment rpt'!$N:$N,AR$1)</f>
        <v>0</v>
      </c>
      <c r="AS139" s="86">
        <f>SUMIFS('sys inv movment rpt'!$M:$M,'sys inv movment rpt'!$L:$L,$M139,'sys inv movment rpt'!$N:$N,AS$1)</f>
        <v>0</v>
      </c>
      <c r="AT139" s="86">
        <f>SUMIFS('sys inv movment rpt'!$M:$M,'sys inv movment rpt'!$L:$L,$M139,'sys inv movment rpt'!$N:$N,AT$1)</f>
        <v>0</v>
      </c>
      <c r="AU139" s="86">
        <f>SUMIFS('sys inv movment rpt'!$M:$M,'sys inv movment rpt'!$L:$L,$M139,'sys inv movment rpt'!$N:$N,AU$1)</f>
        <v>0</v>
      </c>
      <c r="AV139" s="86">
        <f>SUMIFS('sys inv movment rpt'!$M:$M,'sys inv movment rpt'!$L:$L,$M139,'sys inv movment rpt'!$N:$N,AV$1)</f>
        <v>0</v>
      </c>
      <c r="AW139" s="87" t="str">
        <f>IFERROR(VLOOKUP(A139,'sys-backorder details'!E:U,17,0),"-")</f>
        <v>-</v>
      </c>
      <c r="AX139" s="87" t="str">
        <f>IF(K139&gt;1,VLOOKUP(A139,'settings-routing'!A:I,9,0),"")</f>
        <v/>
      </c>
    </row>
    <row r="140" ht="12.75" hidden="1" customHeight="1">
      <c r="A140" s="15" t="s">
        <v>507</v>
      </c>
      <c r="B140" s="15" t="s">
        <v>508</v>
      </c>
      <c r="C140" s="50">
        <f t="shared" si="2"/>
        <v>0</v>
      </c>
      <c r="D140" s="80">
        <f>SUMIF('Stocks 101-111'!$J:$J,'item dashboard'!A140,'Stocks 101-111'!K:K)</f>
        <v>0</v>
      </c>
      <c r="E140" s="80">
        <f>SUMIF('Stocks 101-111'!$J:$J,'item dashboard'!A140,'Stocks 101-111'!$L:$L)</f>
        <v>0</v>
      </c>
      <c r="F140" s="81">
        <f t="shared" si="3"/>
        <v>0</v>
      </c>
      <c r="G140" s="82">
        <f t="shared" si="4"/>
        <v>0</v>
      </c>
      <c r="H140" s="50">
        <f>SUMIFS('sys-backorder details'!$M:$M,'sys-backorder details'!$E:$E,'item dashboard'!A140,'sys-backorder details'!$V:$V,"")</f>
        <v>0</v>
      </c>
      <c r="I140" s="83">
        <f>SUMIF('settings-routing'!$I:$I,'item dashboard'!A140,'settings-routing'!$O:$O)</f>
        <v>0</v>
      </c>
      <c r="J140" s="50">
        <f>SUMIFS('sys-backorder details'!$M:$M,'sys-backorder details'!$E:$E,'item dashboard'!A140,'sys-backorder details'!$V:$V,"Call off")</f>
        <v>0</v>
      </c>
      <c r="K140" s="84">
        <f t="shared" si="5"/>
        <v>0</v>
      </c>
      <c r="L140" s="84">
        <f>SUMIF('Production Plan'!$E:$E,'item dashboard'!A140,'Production Plan'!$N:$N)</f>
        <v>0</v>
      </c>
      <c r="M140" s="85" t="str">
        <f t="shared" si="6"/>
        <v>B-400LG-N37-C15 400 ml Lanolin Glycerine Bottle Natural</v>
      </c>
      <c r="N140" s="86">
        <f>SUMIFS('sys inv movment rpt'!$M:$M,'sys inv movment rpt'!$L:$L,$M140,'sys inv movment rpt'!$N:$N,N$1)</f>
        <v>0</v>
      </c>
      <c r="O140" s="86">
        <f>SUMIFS('sys inv movment rpt'!$M:$M,'sys inv movment rpt'!$L:$L,$M140,'sys inv movment rpt'!$N:$N,O$1)</f>
        <v>0</v>
      </c>
      <c r="P140" s="86">
        <f>SUMIFS('sys inv movment rpt'!$M:$M,'sys inv movment rpt'!$L:$L,$M140,'sys inv movment rpt'!$N:$N,P$1)</f>
        <v>0</v>
      </c>
      <c r="Q140" s="86">
        <f>SUMIFS('sys inv movment rpt'!$M:$M,'sys inv movment rpt'!$L:$L,$M140,'sys inv movment rpt'!$N:$N,Q$1)</f>
        <v>0</v>
      </c>
      <c r="R140" s="86">
        <f>SUMIFS('sys inv movment rpt'!$M:$M,'sys inv movment rpt'!$L:$L,$M140,'sys inv movment rpt'!$N:$N,R$1)</f>
        <v>0</v>
      </c>
      <c r="S140" s="86">
        <f>SUMIFS('sys inv movment rpt'!$M:$M,'sys inv movment rpt'!$L:$L,$M140,'sys inv movment rpt'!$N:$N,S$1)</f>
        <v>0</v>
      </c>
      <c r="T140" s="86">
        <f>SUMIFS('sys inv movment rpt'!$M:$M,'sys inv movment rpt'!$L:$L,$M140,'sys inv movment rpt'!$N:$N,T$1)</f>
        <v>0</v>
      </c>
      <c r="U140" s="86">
        <f>SUMIFS('sys inv movment rpt'!$M:$M,'sys inv movment rpt'!$L:$L,$M140,'sys inv movment rpt'!$N:$N,U$1)</f>
        <v>0</v>
      </c>
      <c r="V140" s="86">
        <f>SUMIFS('sys inv movment rpt'!$M:$M,'sys inv movment rpt'!$L:$L,$M140,'sys inv movment rpt'!$N:$N,V$1)</f>
        <v>0</v>
      </c>
      <c r="W140" s="86">
        <f>SUMIFS('sys inv movment rpt'!$M:$M,'sys inv movment rpt'!$L:$L,$M140,'sys inv movment rpt'!$N:$N,W$1)</f>
        <v>0</v>
      </c>
      <c r="X140" s="86">
        <f>SUMIFS('sys inv movment rpt'!$M:$M,'sys inv movment rpt'!$L:$L,$M140,'sys inv movment rpt'!$N:$N,X$1)</f>
        <v>0</v>
      </c>
      <c r="Y140" s="86">
        <f>SUMIFS('sys inv movment rpt'!$M:$M,'sys inv movment rpt'!$L:$L,$M140,'sys inv movment rpt'!$N:$N,Y$1)</f>
        <v>0</v>
      </c>
      <c r="Z140" s="86">
        <f>SUMIFS('sys inv movment rpt'!$M:$M,'sys inv movment rpt'!$L:$L,$M140,'sys inv movment rpt'!$N:$N,Z$1)</f>
        <v>0</v>
      </c>
      <c r="AA140" s="86">
        <f>SUMIFS('sys inv movment rpt'!$M:$M,'sys inv movment rpt'!$L:$L,$M140,'sys inv movment rpt'!$N:$N,AA$1)</f>
        <v>0</v>
      </c>
      <c r="AB140" s="86">
        <f>SUMIFS('sys inv movment rpt'!$M:$M,'sys inv movment rpt'!$L:$L,$M140,'sys inv movment rpt'!$N:$N,AB$1)</f>
        <v>0</v>
      </c>
      <c r="AC140" s="86">
        <f>SUMIFS('sys inv movment rpt'!$M:$M,'sys inv movment rpt'!$L:$L,$M140,'sys inv movment rpt'!$N:$N,AC$1)</f>
        <v>0</v>
      </c>
      <c r="AD140" s="86">
        <f>SUMIFS('sys inv movment rpt'!$M:$M,'sys inv movment rpt'!$L:$L,$M140,'sys inv movment rpt'!$N:$N,AD$1)</f>
        <v>0</v>
      </c>
      <c r="AE140" s="86">
        <f>SUMIFS('sys inv movment rpt'!$M:$M,'sys inv movment rpt'!$L:$L,$M140,'sys inv movment rpt'!$N:$N,AE$1)</f>
        <v>0</v>
      </c>
      <c r="AF140" s="86">
        <f>SUMIFS('sys inv movment rpt'!$M:$M,'sys inv movment rpt'!$L:$L,$M140,'sys inv movment rpt'!$N:$N,AF$1)</f>
        <v>0</v>
      </c>
      <c r="AG140" s="86">
        <f>SUMIFS('sys inv movment rpt'!$M:$M,'sys inv movment rpt'!$L:$L,$M140,'sys inv movment rpt'!$N:$N,AG$1)</f>
        <v>0</v>
      </c>
      <c r="AH140" s="86">
        <f>SUMIFS('sys inv movment rpt'!$M:$M,'sys inv movment rpt'!$L:$L,$M140,'sys inv movment rpt'!$N:$N,AH$1)</f>
        <v>0</v>
      </c>
      <c r="AI140" s="86">
        <f>SUMIFS('sys inv movment rpt'!$M:$M,'sys inv movment rpt'!$L:$L,$M140,'sys inv movment rpt'!$N:$N,AI$1)</f>
        <v>0</v>
      </c>
      <c r="AJ140" s="86">
        <f>SUMIFS('sys inv movment rpt'!$M:$M,'sys inv movment rpt'!$L:$L,$M140,'sys inv movment rpt'!$N:$N,AJ$1)</f>
        <v>0</v>
      </c>
      <c r="AK140" s="86">
        <f>SUMIFS('sys inv movment rpt'!$M:$M,'sys inv movment rpt'!$L:$L,$M140,'sys inv movment rpt'!$N:$N,AK$1)</f>
        <v>0</v>
      </c>
      <c r="AL140" s="86">
        <f>SUMIFS('sys inv movment rpt'!$M:$M,'sys inv movment rpt'!$L:$L,$M140,'sys inv movment rpt'!$N:$N,AL$1)</f>
        <v>0</v>
      </c>
      <c r="AM140" s="86">
        <f>SUMIFS('sys inv movment rpt'!$M:$M,'sys inv movment rpt'!$L:$L,$M140,'sys inv movment rpt'!$N:$N,AM$1)</f>
        <v>0</v>
      </c>
      <c r="AN140" s="86">
        <f>SUMIFS('sys inv movment rpt'!$M:$M,'sys inv movment rpt'!$L:$L,$M140,'sys inv movment rpt'!$N:$N,AN$1)</f>
        <v>0</v>
      </c>
      <c r="AO140" s="86">
        <f>SUMIFS('sys inv movment rpt'!$M:$M,'sys inv movment rpt'!$L:$L,$M140,'sys inv movment rpt'!$N:$N,AO$1)</f>
        <v>0</v>
      </c>
      <c r="AP140" s="86">
        <f>SUMIFS('sys inv movment rpt'!$M:$M,'sys inv movment rpt'!$L:$L,$M140,'sys inv movment rpt'!$N:$N,AP$1)</f>
        <v>0</v>
      </c>
      <c r="AQ140" s="86">
        <f>SUMIFS('sys inv movment rpt'!$M:$M,'sys inv movment rpt'!$L:$L,$M140,'sys inv movment rpt'!$N:$N,AQ$1)</f>
        <v>0</v>
      </c>
      <c r="AR140" s="86">
        <f>SUMIFS('sys inv movment rpt'!$M:$M,'sys inv movment rpt'!$L:$L,$M140,'sys inv movment rpt'!$N:$N,AR$1)</f>
        <v>0</v>
      </c>
      <c r="AS140" s="86">
        <f>SUMIFS('sys inv movment rpt'!$M:$M,'sys inv movment rpt'!$L:$L,$M140,'sys inv movment rpt'!$N:$N,AS$1)</f>
        <v>0</v>
      </c>
      <c r="AT140" s="86">
        <f>SUMIFS('sys inv movment rpt'!$M:$M,'sys inv movment rpt'!$L:$L,$M140,'sys inv movment rpt'!$N:$N,AT$1)</f>
        <v>0</v>
      </c>
      <c r="AU140" s="86">
        <f>SUMIFS('sys inv movment rpt'!$M:$M,'sys inv movment rpt'!$L:$L,$M140,'sys inv movment rpt'!$N:$N,AU$1)</f>
        <v>0</v>
      </c>
      <c r="AV140" s="86">
        <f>SUMIFS('sys inv movment rpt'!$M:$M,'sys inv movment rpt'!$L:$L,$M140,'sys inv movment rpt'!$N:$N,AV$1)</f>
        <v>0</v>
      </c>
      <c r="AW140" s="87" t="str">
        <f>IFERROR(VLOOKUP(A140,'sys-backorder details'!E:U,17,0),"-")</f>
        <v>-</v>
      </c>
      <c r="AX140" s="87" t="str">
        <f>IF(K140&gt;1,VLOOKUP(A140,'settings-routing'!A:I,9,0),"")</f>
        <v/>
      </c>
    </row>
    <row r="141" ht="12.75" hidden="1" customHeight="1">
      <c r="A141" s="50" t="s">
        <v>509</v>
      </c>
      <c r="B141" s="50" t="s">
        <v>510</v>
      </c>
      <c r="C141" s="50">
        <f t="shared" si="2"/>
        <v>0</v>
      </c>
      <c r="D141" s="80">
        <f>SUMIF('Stocks 101-111'!$J:$J,'item dashboard'!A141,'Stocks 101-111'!K:K)</f>
        <v>0</v>
      </c>
      <c r="E141" s="80">
        <f>SUMIF('Stocks 101-111'!$J:$J,'item dashboard'!A141,'Stocks 101-111'!$L:$L)</f>
        <v>0</v>
      </c>
      <c r="F141" s="81">
        <f t="shared" si="3"/>
        <v>0</v>
      </c>
      <c r="G141" s="82">
        <f t="shared" si="4"/>
        <v>0</v>
      </c>
      <c r="H141" s="50">
        <f>SUMIFS('sys-backorder details'!$M:$M,'sys-backorder details'!$E:$E,'item dashboard'!A141,'sys-backorder details'!$V:$V,"")</f>
        <v>0</v>
      </c>
      <c r="I141" s="83">
        <f>SUMIF('settings-routing'!$I:$I,'item dashboard'!A141,'settings-routing'!$O:$O)</f>
        <v>0</v>
      </c>
      <c r="J141" s="50">
        <f>SUMIFS('sys-backorder details'!$M:$M,'sys-backorder details'!$E:$E,'item dashboard'!A141,'sys-backorder details'!$V:$V,"Call off")</f>
        <v>0</v>
      </c>
      <c r="K141" s="84">
        <f t="shared" si="5"/>
        <v>0</v>
      </c>
      <c r="L141" s="84">
        <f>SUMIF('Production Plan'!$E:$E,'item dashboard'!A141,'Production Plan'!$N:$N)</f>
        <v>0</v>
      </c>
      <c r="M141" s="85" t="str">
        <f t="shared" si="6"/>
        <v>B-400MH-N37-C191 400 ml Milk&amp;Honey Natural Bottle</v>
      </c>
      <c r="N141" s="86">
        <f>SUMIFS('sys inv movment rpt'!$M:$M,'sys inv movment rpt'!$L:$L,$M141,'sys inv movment rpt'!$N:$N,N$1)</f>
        <v>0</v>
      </c>
      <c r="O141" s="86">
        <f>SUMIFS('sys inv movment rpt'!$M:$M,'sys inv movment rpt'!$L:$L,$M141,'sys inv movment rpt'!$N:$N,O$1)</f>
        <v>0</v>
      </c>
      <c r="P141" s="86">
        <f>SUMIFS('sys inv movment rpt'!$M:$M,'sys inv movment rpt'!$L:$L,$M141,'sys inv movment rpt'!$N:$N,P$1)</f>
        <v>0</v>
      </c>
      <c r="Q141" s="86">
        <f>SUMIFS('sys inv movment rpt'!$M:$M,'sys inv movment rpt'!$L:$L,$M141,'sys inv movment rpt'!$N:$N,Q$1)</f>
        <v>0</v>
      </c>
      <c r="R141" s="86">
        <f>SUMIFS('sys inv movment rpt'!$M:$M,'sys inv movment rpt'!$L:$L,$M141,'sys inv movment rpt'!$N:$N,R$1)</f>
        <v>0</v>
      </c>
      <c r="S141" s="86">
        <f>SUMIFS('sys inv movment rpt'!$M:$M,'sys inv movment rpt'!$L:$L,$M141,'sys inv movment rpt'!$N:$N,S$1)</f>
        <v>0</v>
      </c>
      <c r="T141" s="86">
        <f>SUMIFS('sys inv movment rpt'!$M:$M,'sys inv movment rpt'!$L:$L,$M141,'sys inv movment rpt'!$N:$N,T$1)</f>
        <v>0</v>
      </c>
      <c r="U141" s="86">
        <f>SUMIFS('sys inv movment rpt'!$M:$M,'sys inv movment rpt'!$L:$L,$M141,'sys inv movment rpt'!$N:$N,U$1)</f>
        <v>0</v>
      </c>
      <c r="V141" s="86">
        <f>SUMIFS('sys inv movment rpt'!$M:$M,'sys inv movment rpt'!$L:$L,$M141,'sys inv movment rpt'!$N:$N,V$1)</f>
        <v>0</v>
      </c>
      <c r="W141" s="86">
        <f>SUMIFS('sys inv movment rpt'!$M:$M,'sys inv movment rpt'!$L:$L,$M141,'sys inv movment rpt'!$N:$N,W$1)</f>
        <v>0</v>
      </c>
      <c r="X141" s="86">
        <f>SUMIFS('sys inv movment rpt'!$M:$M,'sys inv movment rpt'!$L:$L,$M141,'sys inv movment rpt'!$N:$N,X$1)</f>
        <v>0</v>
      </c>
      <c r="Y141" s="86">
        <f>SUMIFS('sys inv movment rpt'!$M:$M,'sys inv movment rpt'!$L:$L,$M141,'sys inv movment rpt'!$N:$N,Y$1)</f>
        <v>0</v>
      </c>
      <c r="Z141" s="86">
        <f>SUMIFS('sys inv movment rpt'!$M:$M,'sys inv movment rpt'!$L:$L,$M141,'sys inv movment rpt'!$N:$N,Z$1)</f>
        <v>0</v>
      </c>
      <c r="AA141" s="86">
        <f>SUMIFS('sys inv movment rpt'!$M:$M,'sys inv movment rpt'!$L:$L,$M141,'sys inv movment rpt'!$N:$N,AA$1)</f>
        <v>0</v>
      </c>
      <c r="AB141" s="86">
        <f>SUMIFS('sys inv movment rpt'!$M:$M,'sys inv movment rpt'!$L:$L,$M141,'sys inv movment rpt'!$N:$N,AB$1)</f>
        <v>0</v>
      </c>
      <c r="AC141" s="86">
        <f>SUMIFS('sys inv movment rpt'!$M:$M,'sys inv movment rpt'!$L:$L,$M141,'sys inv movment rpt'!$N:$N,AC$1)</f>
        <v>0</v>
      </c>
      <c r="AD141" s="86">
        <f>SUMIFS('sys inv movment rpt'!$M:$M,'sys inv movment rpt'!$L:$L,$M141,'sys inv movment rpt'!$N:$N,AD$1)</f>
        <v>0</v>
      </c>
      <c r="AE141" s="86">
        <f>SUMIFS('sys inv movment rpt'!$M:$M,'sys inv movment rpt'!$L:$L,$M141,'sys inv movment rpt'!$N:$N,AE$1)</f>
        <v>0</v>
      </c>
      <c r="AF141" s="86">
        <f>SUMIFS('sys inv movment rpt'!$M:$M,'sys inv movment rpt'!$L:$L,$M141,'sys inv movment rpt'!$N:$N,AF$1)</f>
        <v>0</v>
      </c>
      <c r="AG141" s="86">
        <f>SUMIFS('sys inv movment rpt'!$M:$M,'sys inv movment rpt'!$L:$L,$M141,'sys inv movment rpt'!$N:$N,AG$1)</f>
        <v>0</v>
      </c>
      <c r="AH141" s="86">
        <f>SUMIFS('sys inv movment rpt'!$M:$M,'sys inv movment rpt'!$L:$L,$M141,'sys inv movment rpt'!$N:$N,AH$1)</f>
        <v>0</v>
      </c>
      <c r="AI141" s="86">
        <f>SUMIFS('sys inv movment rpt'!$M:$M,'sys inv movment rpt'!$L:$L,$M141,'sys inv movment rpt'!$N:$N,AI$1)</f>
        <v>0</v>
      </c>
      <c r="AJ141" s="86">
        <f>SUMIFS('sys inv movment rpt'!$M:$M,'sys inv movment rpt'!$L:$L,$M141,'sys inv movment rpt'!$N:$N,AJ$1)</f>
        <v>0</v>
      </c>
      <c r="AK141" s="86">
        <f>SUMIFS('sys inv movment rpt'!$M:$M,'sys inv movment rpt'!$L:$L,$M141,'sys inv movment rpt'!$N:$N,AK$1)</f>
        <v>0</v>
      </c>
      <c r="AL141" s="86">
        <f>SUMIFS('sys inv movment rpt'!$M:$M,'sys inv movment rpt'!$L:$L,$M141,'sys inv movment rpt'!$N:$N,AL$1)</f>
        <v>0</v>
      </c>
      <c r="AM141" s="86">
        <f>SUMIFS('sys inv movment rpt'!$M:$M,'sys inv movment rpt'!$L:$L,$M141,'sys inv movment rpt'!$N:$N,AM$1)</f>
        <v>0</v>
      </c>
      <c r="AN141" s="86">
        <f>SUMIFS('sys inv movment rpt'!$M:$M,'sys inv movment rpt'!$L:$L,$M141,'sys inv movment rpt'!$N:$N,AN$1)</f>
        <v>0</v>
      </c>
      <c r="AO141" s="86">
        <f>SUMIFS('sys inv movment rpt'!$M:$M,'sys inv movment rpt'!$L:$L,$M141,'sys inv movment rpt'!$N:$N,AO$1)</f>
        <v>0</v>
      </c>
      <c r="AP141" s="86">
        <f>SUMIFS('sys inv movment rpt'!$M:$M,'sys inv movment rpt'!$L:$L,$M141,'sys inv movment rpt'!$N:$N,AP$1)</f>
        <v>0</v>
      </c>
      <c r="AQ141" s="86">
        <f>SUMIFS('sys inv movment rpt'!$M:$M,'sys inv movment rpt'!$L:$L,$M141,'sys inv movment rpt'!$N:$N,AQ$1)</f>
        <v>0</v>
      </c>
      <c r="AR141" s="86">
        <f>SUMIFS('sys inv movment rpt'!$M:$M,'sys inv movment rpt'!$L:$L,$M141,'sys inv movment rpt'!$N:$N,AR$1)</f>
        <v>0</v>
      </c>
      <c r="AS141" s="86">
        <f>SUMIFS('sys inv movment rpt'!$M:$M,'sys inv movment rpt'!$L:$L,$M141,'sys inv movment rpt'!$N:$N,AS$1)</f>
        <v>0</v>
      </c>
      <c r="AT141" s="86">
        <f>SUMIFS('sys inv movment rpt'!$M:$M,'sys inv movment rpt'!$L:$L,$M141,'sys inv movment rpt'!$N:$N,AT$1)</f>
        <v>0</v>
      </c>
      <c r="AU141" s="86">
        <f>SUMIFS('sys inv movment rpt'!$M:$M,'sys inv movment rpt'!$L:$L,$M141,'sys inv movment rpt'!$N:$N,AU$1)</f>
        <v>0</v>
      </c>
      <c r="AV141" s="86">
        <f>SUMIFS('sys inv movment rpt'!$M:$M,'sys inv movment rpt'!$L:$L,$M141,'sys inv movment rpt'!$N:$N,AV$1)</f>
        <v>0</v>
      </c>
      <c r="AW141" s="87" t="str">
        <f>IFERROR(VLOOKUP(A141,'sys-backorder details'!E:U,17,0),"-")</f>
        <v>-</v>
      </c>
      <c r="AX141" s="87" t="str">
        <f>IF(K141&gt;1,VLOOKUP(A141,'settings-routing'!A:I,9,0),"")</f>
        <v/>
      </c>
    </row>
    <row r="142" ht="12.75" hidden="1" customHeight="1">
      <c r="A142" s="50" t="s">
        <v>511</v>
      </c>
      <c r="B142" s="50" t="s">
        <v>512</v>
      </c>
      <c r="C142" s="50">
        <f t="shared" si="2"/>
        <v>0</v>
      </c>
      <c r="D142" s="80">
        <f>SUMIF('Stocks 101-111'!$J:$J,'item dashboard'!A142,'Stocks 101-111'!K:K)</f>
        <v>0</v>
      </c>
      <c r="E142" s="80">
        <f>SUMIF('Stocks 101-111'!$J:$J,'item dashboard'!A142,'Stocks 101-111'!$L:$L)</f>
        <v>0</v>
      </c>
      <c r="F142" s="81">
        <f t="shared" si="3"/>
        <v>0</v>
      </c>
      <c r="G142" s="82">
        <f t="shared" si="4"/>
        <v>0.1714285714</v>
      </c>
      <c r="H142" s="50">
        <f>SUMIFS('sys-backorder details'!$M:$M,'sys-backorder details'!$E:$E,'item dashboard'!A142,'sys-backorder details'!$V:$V,"")</f>
        <v>0</v>
      </c>
      <c r="I142" s="83">
        <f>SUMIF('settings-routing'!$I:$I,'item dashboard'!A142,'settings-routing'!$O:$O)</f>
        <v>0</v>
      </c>
      <c r="J142" s="50">
        <f>SUMIFS('sys-backorder details'!$M:$M,'sys-backorder details'!$E:$E,'item dashboard'!A142,'sys-backorder details'!$V:$V,"Call off")</f>
        <v>125000</v>
      </c>
      <c r="K142" s="84">
        <f t="shared" si="5"/>
        <v>0</v>
      </c>
      <c r="L142" s="84">
        <f>SUMIF('Production Plan'!$E:$E,'item dashboard'!A142,'Production Plan'!$N:$N)</f>
        <v>0</v>
      </c>
      <c r="M142" s="85" t="str">
        <f t="shared" si="6"/>
        <v>B-400NIV-DBL41-400 ml Nivea Men Lotion Dark Blue Bottle</v>
      </c>
      <c r="N142" s="86">
        <f>SUMIFS('sys inv movment rpt'!$M:$M,'sys inv movment rpt'!$L:$L,$M142,'sys inv movment rpt'!$N:$N,N$1)</f>
        <v>34200</v>
      </c>
      <c r="O142" s="86">
        <f>SUMIFS('sys inv movment rpt'!$M:$M,'sys inv movment rpt'!$L:$L,$M142,'sys inv movment rpt'!$N:$N,O$1)</f>
        <v>0</v>
      </c>
      <c r="P142" s="86">
        <f>SUMIFS('sys inv movment rpt'!$M:$M,'sys inv movment rpt'!$L:$L,$M142,'sys inv movment rpt'!$N:$N,P$1)</f>
        <v>0</v>
      </c>
      <c r="Q142" s="86">
        <f>SUMIFS('sys inv movment rpt'!$M:$M,'sys inv movment rpt'!$L:$L,$M142,'sys inv movment rpt'!$N:$N,Q$1)</f>
        <v>0</v>
      </c>
      <c r="R142" s="86">
        <f>SUMIFS('sys inv movment rpt'!$M:$M,'sys inv movment rpt'!$L:$L,$M142,'sys inv movment rpt'!$N:$N,R$1)</f>
        <v>0</v>
      </c>
      <c r="S142" s="86">
        <f>SUMIFS('sys inv movment rpt'!$M:$M,'sys inv movment rpt'!$L:$L,$M142,'sys inv movment rpt'!$N:$N,S$1)</f>
        <v>800</v>
      </c>
      <c r="T142" s="86">
        <f>SUMIFS('sys inv movment rpt'!$M:$M,'sys inv movment rpt'!$L:$L,$M142,'sys inv movment rpt'!$N:$N,T$1)</f>
        <v>0</v>
      </c>
      <c r="U142" s="86">
        <f>SUMIFS('sys inv movment rpt'!$M:$M,'sys inv movment rpt'!$L:$L,$M142,'sys inv movment rpt'!$N:$N,U$1)</f>
        <v>0</v>
      </c>
      <c r="V142" s="86">
        <f>SUMIFS('sys inv movment rpt'!$M:$M,'sys inv movment rpt'!$L:$L,$M142,'sys inv movment rpt'!$N:$N,V$1)</f>
        <v>0</v>
      </c>
      <c r="W142" s="86">
        <f>SUMIFS('sys inv movment rpt'!$M:$M,'sys inv movment rpt'!$L:$L,$M142,'sys inv movment rpt'!$N:$N,W$1)</f>
        <v>3200</v>
      </c>
      <c r="X142" s="86">
        <f>SUMIFS('sys inv movment rpt'!$M:$M,'sys inv movment rpt'!$L:$L,$M142,'sys inv movment rpt'!$N:$N,X$1)</f>
        <v>0</v>
      </c>
      <c r="Y142" s="86">
        <f>SUMIFS('sys inv movment rpt'!$M:$M,'sys inv movment rpt'!$L:$L,$M142,'sys inv movment rpt'!$N:$N,Y$1)</f>
        <v>0</v>
      </c>
      <c r="Z142" s="86">
        <f>SUMIFS('sys inv movment rpt'!$M:$M,'sys inv movment rpt'!$L:$L,$M142,'sys inv movment rpt'!$N:$N,Z$1)</f>
        <v>0</v>
      </c>
      <c r="AA142" s="86">
        <f>SUMIFS('sys inv movment rpt'!$M:$M,'sys inv movment rpt'!$L:$L,$M142,'sys inv movment rpt'!$N:$N,AA$1)</f>
        <v>1800</v>
      </c>
      <c r="AB142" s="86">
        <f>SUMIFS('sys inv movment rpt'!$M:$M,'sys inv movment rpt'!$L:$L,$M142,'sys inv movment rpt'!$N:$N,AB$1)</f>
        <v>0</v>
      </c>
      <c r="AC142" s="86">
        <f>SUMIFS('sys inv movment rpt'!$M:$M,'sys inv movment rpt'!$L:$L,$M142,'sys inv movment rpt'!$N:$N,AC$1)</f>
        <v>0</v>
      </c>
      <c r="AD142" s="86">
        <f>SUMIFS('sys inv movment rpt'!$M:$M,'sys inv movment rpt'!$L:$L,$M142,'sys inv movment rpt'!$N:$N,AD$1)</f>
        <v>0</v>
      </c>
      <c r="AE142" s="86">
        <f>SUMIFS('sys inv movment rpt'!$M:$M,'sys inv movment rpt'!$L:$L,$M142,'sys inv movment rpt'!$N:$N,AE$1)</f>
        <v>0</v>
      </c>
      <c r="AF142" s="86">
        <f>SUMIFS('sys inv movment rpt'!$M:$M,'sys inv movment rpt'!$L:$L,$M142,'sys inv movment rpt'!$N:$N,AF$1)</f>
        <v>0</v>
      </c>
      <c r="AG142" s="86">
        <f>SUMIFS('sys inv movment rpt'!$M:$M,'sys inv movment rpt'!$L:$L,$M142,'sys inv movment rpt'!$N:$N,AG$1)</f>
        <v>0</v>
      </c>
      <c r="AH142" s="86">
        <f>SUMIFS('sys inv movment rpt'!$M:$M,'sys inv movment rpt'!$L:$L,$M142,'sys inv movment rpt'!$N:$N,AH$1)</f>
        <v>0</v>
      </c>
      <c r="AI142" s="86">
        <f>SUMIFS('sys inv movment rpt'!$M:$M,'sys inv movment rpt'!$L:$L,$M142,'sys inv movment rpt'!$N:$N,AI$1)</f>
        <v>0</v>
      </c>
      <c r="AJ142" s="86">
        <f>SUMIFS('sys inv movment rpt'!$M:$M,'sys inv movment rpt'!$L:$L,$M142,'sys inv movment rpt'!$N:$N,AJ$1)</f>
        <v>0</v>
      </c>
      <c r="AK142" s="86">
        <f>SUMIFS('sys inv movment rpt'!$M:$M,'sys inv movment rpt'!$L:$L,$M142,'sys inv movment rpt'!$N:$N,AK$1)</f>
        <v>0</v>
      </c>
      <c r="AL142" s="86">
        <f>SUMIFS('sys inv movment rpt'!$M:$M,'sys inv movment rpt'!$L:$L,$M142,'sys inv movment rpt'!$N:$N,AL$1)</f>
        <v>0</v>
      </c>
      <c r="AM142" s="86">
        <f>SUMIFS('sys inv movment rpt'!$M:$M,'sys inv movment rpt'!$L:$L,$M142,'sys inv movment rpt'!$N:$N,AM$1)</f>
        <v>0</v>
      </c>
      <c r="AN142" s="86">
        <f>SUMIFS('sys inv movment rpt'!$M:$M,'sys inv movment rpt'!$L:$L,$M142,'sys inv movment rpt'!$N:$N,AN$1)</f>
        <v>4600</v>
      </c>
      <c r="AO142" s="86">
        <f>SUMIFS('sys inv movment rpt'!$M:$M,'sys inv movment rpt'!$L:$L,$M142,'sys inv movment rpt'!$N:$N,AO$1)</f>
        <v>0</v>
      </c>
      <c r="AP142" s="86">
        <f>SUMIFS('sys inv movment rpt'!$M:$M,'sys inv movment rpt'!$L:$L,$M142,'sys inv movment rpt'!$N:$N,AP$1)</f>
        <v>0</v>
      </c>
      <c r="AQ142" s="86">
        <f>SUMIFS('sys inv movment rpt'!$M:$M,'sys inv movment rpt'!$L:$L,$M142,'sys inv movment rpt'!$N:$N,AQ$1)</f>
        <v>0</v>
      </c>
      <c r="AR142" s="86">
        <f>SUMIFS('sys inv movment rpt'!$M:$M,'sys inv movment rpt'!$L:$L,$M142,'sys inv movment rpt'!$N:$N,AR$1)</f>
        <v>0</v>
      </c>
      <c r="AS142" s="86">
        <f>SUMIFS('sys inv movment rpt'!$M:$M,'sys inv movment rpt'!$L:$L,$M142,'sys inv movment rpt'!$N:$N,AS$1)</f>
        <v>0</v>
      </c>
      <c r="AT142" s="86">
        <f>SUMIFS('sys inv movment rpt'!$M:$M,'sys inv movment rpt'!$L:$L,$M142,'sys inv movment rpt'!$N:$N,AT$1)</f>
        <v>0</v>
      </c>
      <c r="AU142" s="86">
        <f>SUMIFS('sys inv movment rpt'!$M:$M,'sys inv movment rpt'!$L:$L,$M142,'sys inv movment rpt'!$N:$N,AU$1)</f>
        <v>0</v>
      </c>
      <c r="AV142" s="86">
        <f>SUMIFS('sys inv movment rpt'!$M:$M,'sys inv movment rpt'!$L:$L,$M142,'sys inv movment rpt'!$N:$N,AV$1)</f>
        <v>4600</v>
      </c>
      <c r="AW142" s="87" t="str">
        <f>IFERROR(VLOOKUP(A142,'sys-backorder details'!E:U,17,0),"-")</f>
        <v>30 Days</v>
      </c>
      <c r="AX142" s="87" t="str">
        <f>IF(K142&gt;1,VLOOKUP(A142,'settings-routing'!A:I,9,0),"")</f>
        <v/>
      </c>
    </row>
    <row r="143" ht="12.75" hidden="1" customHeight="1">
      <c r="A143" s="50" t="s">
        <v>513</v>
      </c>
      <c r="B143" s="50" t="s">
        <v>514</v>
      </c>
      <c r="C143" s="50">
        <f t="shared" si="2"/>
        <v>180</v>
      </c>
      <c r="D143" s="80">
        <f>SUMIF('Stocks 101-111'!$J:$J,'item dashboard'!A143,'Stocks 101-111'!K:K)</f>
        <v>180</v>
      </c>
      <c r="E143" s="80">
        <f>SUMIF('Stocks 101-111'!$J:$J,'item dashboard'!A143,'Stocks 101-111'!$L:$L)</f>
        <v>0</v>
      </c>
      <c r="F143" s="81">
        <f t="shared" si="3"/>
        <v>0</v>
      </c>
      <c r="G143" s="82">
        <f t="shared" si="4"/>
        <v>0</v>
      </c>
      <c r="H143" s="50">
        <f>SUMIFS('sys-backorder details'!$M:$M,'sys-backorder details'!$E:$E,'item dashboard'!A143,'sys-backorder details'!$V:$V,"")</f>
        <v>0</v>
      </c>
      <c r="I143" s="83">
        <f>SUMIF('settings-routing'!$I:$I,'item dashboard'!A143,'settings-routing'!$O:$O)</f>
        <v>0</v>
      </c>
      <c r="J143" s="50">
        <f>SUMIFS('sys-backorder details'!$M:$M,'sys-backorder details'!$E:$E,'item dashboard'!A143,'sys-backorder details'!$V:$V,"Call off")</f>
        <v>0</v>
      </c>
      <c r="K143" s="84">
        <f t="shared" si="5"/>
        <v>-180</v>
      </c>
      <c r="L143" s="84">
        <f>SUMIF('Production Plan'!$E:$E,'item dashboard'!A143,'Production Plan'!$N:$N)</f>
        <v>0</v>
      </c>
      <c r="M143" s="85" t="str">
        <f t="shared" si="6"/>
        <v>B-400POWERBOY-BL35-400ml PowerBoy Bottle</v>
      </c>
      <c r="N143" s="86">
        <f>SUMIFS('sys inv movment rpt'!$M:$M,'sys inv movment rpt'!$L:$L,$M143,'sys inv movment rpt'!$N:$N,N$1)</f>
        <v>0</v>
      </c>
      <c r="O143" s="86">
        <f>SUMIFS('sys inv movment rpt'!$M:$M,'sys inv movment rpt'!$L:$L,$M143,'sys inv movment rpt'!$N:$N,O$1)</f>
        <v>0</v>
      </c>
      <c r="P143" s="86">
        <f>SUMIFS('sys inv movment rpt'!$M:$M,'sys inv movment rpt'!$L:$L,$M143,'sys inv movment rpt'!$N:$N,P$1)</f>
        <v>0</v>
      </c>
      <c r="Q143" s="86">
        <f>SUMIFS('sys inv movment rpt'!$M:$M,'sys inv movment rpt'!$L:$L,$M143,'sys inv movment rpt'!$N:$N,Q$1)</f>
        <v>0</v>
      </c>
      <c r="R143" s="86">
        <f>SUMIFS('sys inv movment rpt'!$M:$M,'sys inv movment rpt'!$L:$L,$M143,'sys inv movment rpt'!$N:$N,R$1)</f>
        <v>0</v>
      </c>
      <c r="S143" s="86">
        <f>SUMIFS('sys inv movment rpt'!$M:$M,'sys inv movment rpt'!$L:$L,$M143,'sys inv movment rpt'!$N:$N,S$1)</f>
        <v>0</v>
      </c>
      <c r="T143" s="86">
        <f>SUMIFS('sys inv movment rpt'!$M:$M,'sys inv movment rpt'!$L:$L,$M143,'sys inv movment rpt'!$N:$N,T$1)</f>
        <v>0</v>
      </c>
      <c r="U143" s="86">
        <f>SUMIFS('sys inv movment rpt'!$M:$M,'sys inv movment rpt'!$L:$L,$M143,'sys inv movment rpt'!$N:$N,U$1)</f>
        <v>0</v>
      </c>
      <c r="V143" s="86">
        <f>SUMIFS('sys inv movment rpt'!$M:$M,'sys inv movment rpt'!$L:$L,$M143,'sys inv movment rpt'!$N:$N,V$1)</f>
        <v>0</v>
      </c>
      <c r="W143" s="86">
        <f>SUMIFS('sys inv movment rpt'!$M:$M,'sys inv movment rpt'!$L:$L,$M143,'sys inv movment rpt'!$N:$N,W$1)</f>
        <v>0</v>
      </c>
      <c r="X143" s="86">
        <f>SUMIFS('sys inv movment rpt'!$M:$M,'sys inv movment rpt'!$L:$L,$M143,'sys inv movment rpt'!$N:$N,X$1)</f>
        <v>0</v>
      </c>
      <c r="Y143" s="86">
        <f>SUMIFS('sys inv movment rpt'!$M:$M,'sys inv movment rpt'!$L:$L,$M143,'sys inv movment rpt'!$N:$N,Y$1)</f>
        <v>0</v>
      </c>
      <c r="Z143" s="86">
        <f>SUMIFS('sys inv movment rpt'!$M:$M,'sys inv movment rpt'!$L:$L,$M143,'sys inv movment rpt'!$N:$N,Z$1)</f>
        <v>0</v>
      </c>
      <c r="AA143" s="86">
        <f>SUMIFS('sys inv movment rpt'!$M:$M,'sys inv movment rpt'!$L:$L,$M143,'sys inv movment rpt'!$N:$N,AA$1)</f>
        <v>0</v>
      </c>
      <c r="AB143" s="86">
        <f>SUMIFS('sys inv movment rpt'!$M:$M,'sys inv movment rpt'!$L:$L,$M143,'sys inv movment rpt'!$N:$N,AB$1)</f>
        <v>0</v>
      </c>
      <c r="AC143" s="86">
        <f>SUMIFS('sys inv movment rpt'!$M:$M,'sys inv movment rpt'!$L:$L,$M143,'sys inv movment rpt'!$N:$N,AC$1)</f>
        <v>0</v>
      </c>
      <c r="AD143" s="86">
        <f>SUMIFS('sys inv movment rpt'!$M:$M,'sys inv movment rpt'!$L:$L,$M143,'sys inv movment rpt'!$N:$N,AD$1)</f>
        <v>0</v>
      </c>
      <c r="AE143" s="86">
        <f>SUMIFS('sys inv movment rpt'!$M:$M,'sys inv movment rpt'!$L:$L,$M143,'sys inv movment rpt'!$N:$N,AE$1)</f>
        <v>0</v>
      </c>
      <c r="AF143" s="86">
        <f>SUMIFS('sys inv movment rpt'!$M:$M,'sys inv movment rpt'!$L:$L,$M143,'sys inv movment rpt'!$N:$N,AF$1)</f>
        <v>0</v>
      </c>
      <c r="AG143" s="86">
        <f>SUMIFS('sys inv movment rpt'!$M:$M,'sys inv movment rpt'!$L:$L,$M143,'sys inv movment rpt'!$N:$N,AG$1)</f>
        <v>0</v>
      </c>
      <c r="AH143" s="86">
        <f>SUMIFS('sys inv movment rpt'!$M:$M,'sys inv movment rpt'!$L:$L,$M143,'sys inv movment rpt'!$N:$N,AH$1)</f>
        <v>0</v>
      </c>
      <c r="AI143" s="86">
        <f>SUMIFS('sys inv movment rpt'!$M:$M,'sys inv movment rpt'!$L:$L,$M143,'sys inv movment rpt'!$N:$N,AI$1)</f>
        <v>0</v>
      </c>
      <c r="AJ143" s="86">
        <f>SUMIFS('sys inv movment rpt'!$M:$M,'sys inv movment rpt'!$L:$L,$M143,'sys inv movment rpt'!$N:$N,AJ$1)</f>
        <v>0</v>
      </c>
      <c r="AK143" s="86">
        <f>SUMIFS('sys inv movment rpt'!$M:$M,'sys inv movment rpt'!$L:$L,$M143,'sys inv movment rpt'!$N:$N,AK$1)</f>
        <v>0</v>
      </c>
      <c r="AL143" s="86">
        <f>SUMIFS('sys inv movment rpt'!$M:$M,'sys inv movment rpt'!$L:$L,$M143,'sys inv movment rpt'!$N:$N,AL$1)</f>
        <v>0</v>
      </c>
      <c r="AM143" s="86">
        <f>SUMIFS('sys inv movment rpt'!$M:$M,'sys inv movment rpt'!$L:$L,$M143,'sys inv movment rpt'!$N:$N,AM$1)</f>
        <v>0</v>
      </c>
      <c r="AN143" s="86">
        <f>SUMIFS('sys inv movment rpt'!$M:$M,'sys inv movment rpt'!$L:$L,$M143,'sys inv movment rpt'!$N:$N,AN$1)</f>
        <v>0</v>
      </c>
      <c r="AO143" s="86">
        <f>SUMIFS('sys inv movment rpt'!$M:$M,'sys inv movment rpt'!$L:$L,$M143,'sys inv movment rpt'!$N:$N,AO$1)</f>
        <v>0</v>
      </c>
      <c r="AP143" s="86">
        <f>SUMIFS('sys inv movment rpt'!$M:$M,'sys inv movment rpt'!$L:$L,$M143,'sys inv movment rpt'!$N:$N,AP$1)</f>
        <v>0</v>
      </c>
      <c r="AQ143" s="86">
        <f>SUMIFS('sys inv movment rpt'!$M:$M,'sys inv movment rpt'!$L:$L,$M143,'sys inv movment rpt'!$N:$N,AQ$1)</f>
        <v>0</v>
      </c>
      <c r="AR143" s="86">
        <f>SUMIFS('sys inv movment rpt'!$M:$M,'sys inv movment rpt'!$L:$L,$M143,'sys inv movment rpt'!$N:$N,AR$1)</f>
        <v>0</v>
      </c>
      <c r="AS143" s="86">
        <f>SUMIFS('sys inv movment rpt'!$M:$M,'sys inv movment rpt'!$L:$L,$M143,'sys inv movment rpt'!$N:$N,AS$1)</f>
        <v>0</v>
      </c>
      <c r="AT143" s="86">
        <f>SUMIFS('sys inv movment rpt'!$M:$M,'sys inv movment rpt'!$L:$L,$M143,'sys inv movment rpt'!$N:$N,AT$1)</f>
        <v>0</v>
      </c>
      <c r="AU143" s="86">
        <f>SUMIFS('sys inv movment rpt'!$M:$M,'sys inv movment rpt'!$L:$L,$M143,'sys inv movment rpt'!$N:$N,AU$1)</f>
        <v>0</v>
      </c>
      <c r="AV143" s="86">
        <f>SUMIFS('sys inv movment rpt'!$M:$M,'sys inv movment rpt'!$L:$L,$M143,'sys inv movment rpt'!$N:$N,AV$1)</f>
        <v>0</v>
      </c>
      <c r="AW143" s="87" t="str">
        <f>IFERROR(VLOOKUP(A143,'sys-backorder details'!E:U,17,0),"-")</f>
        <v>-</v>
      </c>
      <c r="AX143" s="87" t="str">
        <f>IF(K143&gt;1,VLOOKUP(A143,'settings-routing'!A:I,9,0),"")</f>
        <v/>
      </c>
    </row>
    <row r="144" ht="12.75" hidden="1" customHeight="1">
      <c r="A144" s="50" t="s">
        <v>515</v>
      </c>
      <c r="B144" s="50" t="s">
        <v>516</v>
      </c>
      <c r="C144" s="50">
        <f t="shared" si="2"/>
        <v>4040</v>
      </c>
      <c r="D144" s="80">
        <f>SUMIF('Stocks 101-111'!$J:$J,'item dashboard'!A144,'Stocks 101-111'!K:K)</f>
        <v>4040</v>
      </c>
      <c r="E144" s="80">
        <f>SUMIF('Stocks 101-111'!$J:$J,'item dashboard'!A144,'Stocks 101-111'!$L:$L)</f>
        <v>0</v>
      </c>
      <c r="F144" s="81">
        <f t="shared" si="3"/>
        <v>0</v>
      </c>
      <c r="G144" s="82">
        <f t="shared" si="4"/>
        <v>0.02857142857</v>
      </c>
      <c r="H144" s="50">
        <f>SUMIFS('sys-backorder details'!$M:$M,'sys-backorder details'!$E:$E,'item dashboard'!A144,'sys-backorder details'!$V:$V,"")</f>
        <v>0</v>
      </c>
      <c r="I144" s="83">
        <f>SUMIF('settings-routing'!$I:$I,'item dashboard'!A144,'settings-routing'!$O:$O)</f>
        <v>0</v>
      </c>
      <c r="J144" s="50">
        <f>SUMIFS('sys-backorder details'!$M:$M,'sys-backorder details'!$E:$E,'item dashboard'!A144,'sys-backorder details'!$V:$V,"Call off")</f>
        <v>0</v>
      </c>
      <c r="K144" s="84">
        <f t="shared" si="5"/>
        <v>-4040</v>
      </c>
      <c r="L144" s="84">
        <f>SUMIF('Production Plan'!$E:$E,'item dashboard'!A144,'Production Plan'!$N:$N)</f>
        <v>0</v>
      </c>
      <c r="M144" s="85" t="str">
        <f t="shared" si="6"/>
        <v>B-400S-BL35PBOY-400 ml Sleeved Blue Power Boy Bottle</v>
      </c>
      <c r="N144" s="86">
        <f>SUMIFS('sys inv movment rpt'!$M:$M,'sys inv movment rpt'!$L:$L,$M144,'sys inv movment rpt'!$N:$N,N$1)</f>
        <v>0</v>
      </c>
      <c r="O144" s="86">
        <f>SUMIFS('sys inv movment rpt'!$M:$M,'sys inv movment rpt'!$L:$L,$M144,'sys inv movment rpt'!$N:$N,O$1)</f>
        <v>0</v>
      </c>
      <c r="P144" s="86">
        <f>SUMIFS('sys inv movment rpt'!$M:$M,'sys inv movment rpt'!$L:$L,$M144,'sys inv movment rpt'!$N:$N,P$1)</f>
        <v>0</v>
      </c>
      <c r="Q144" s="86">
        <f>SUMIFS('sys inv movment rpt'!$M:$M,'sys inv movment rpt'!$L:$L,$M144,'sys inv movment rpt'!$N:$N,Q$1)</f>
        <v>0</v>
      </c>
      <c r="R144" s="86">
        <f>SUMIFS('sys inv movment rpt'!$M:$M,'sys inv movment rpt'!$L:$L,$M144,'sys inv movment rpt'!$N:$N,R$1)</f>
        <v>0</v>
      </c>
      <c r="S144" s="86">
        <f>SUMIFS('sys inv movment rpt'!$M:$M,'sys inv movment rpt'!$L:$L,$M144,'sys inv movment rpt'!$N:$N,S$1)</f>
        <v>0</v>
      </c>
      <c r="T144" s="86">
        <f>SUMIFS('sys inv movment rpt'!$M:$M,'sys inv movment rpt'!$L:$L,$M144,'sys inv movment rpt'!$N:$N,T$1)</f>
        <v>0</v>
      </c>
      <c r="U144" s="86">
        <f>SUMIFS('sys inv movment rpt'!$M:$M,'sys inv movment rpt'!$L:$L,$M144,'sys inv movment rpt'!$N:$N,U$1)</f>
        <v>0</v>
      </c>
      <c r="V144" s="86">
        <f>SUMIFS('sys inv movment rpt'!$M:$M,'sys inv movment rpt'!$L:$L,$M144,'sys inv movment rpt'!$N:$N,V$1)</f>
        <v>0</v>
      </c>
      <c r="W144" s="86">
        <f>SUMIFS('sys inv movment rpt'!$M:$M,'sys inv movment rpt'!$L:$L,$M144,'sys inv movment rpt'!$N:$N,W$1)</f>
        <v>0</v>
      </c>
      <c r="X144" s="86">
        <f>SUMIFS('sys inv movment rpt'!$M:$M,'sys inv movment rpt'!$L:$L,$M144,'sys inv movment rpt'!$N:$N,X$1)</f>
        <v>0</v>
      </c>
      <c r="Y144" s="86">
        <f>SUMIFS('sys inv movment rpt'!$M:$M,'sys inv movment rpt'!$L:$L,$M144,'sys inv movment rpt'!$N:$N,Y$1)</f>
        <v>0</v>
      </c>
      <c r="Z144" s="86">
        <f>SUMIFS('sys inv movment rpt'!$M:$M,'sys inv movment rpt'!$L:$L,$M144,'sys inv movment rpt'!$N:$N,Z$1)</f>
        <v>0</v>
      </c>
      <c r="AA144" s="86">
        <f>SUMIFS('sys inv movment rpt'!$M:$M,'sys inv movment rpt'!$L:$L,$M144,'sys inv movment rpt'!$N:$N,AA$1)</f>
        <v>0</v>
      </c>
      <c r="AB144" s="86">
        <f>SUMIFS('sys inv movment rpt'!$M:$M,'sys inv movment rpt'!$L:$L,$M144,'sys inv movment rpt'!$N:$N,AB$1)</f>
        <v>0</v>
      </c>
      <c r="AC144" s="86">
        <f>SUMIFS('sys inv movment rpt'!$M:$M,'sys inv movment rpt'!$L:$L,$M144,'sys inv movment rpt'!$N:$N,AC$1)</f>
        <v>0</v>
      </c>
      <c r="AD144" s="86">
        <f>SUMIFS('sys inv movment rpt'!$M:$M,'sys inv movment rpt'!$L:$L,$M144,'sys inv movment rpt'!$N:$N,AD$1)</f>
        <v>0</v>
      </c>
      <c r="AE144" s="86">
        <f>SUMIFS('sys inv movment rpt'!$M:$M,'sys inv movment rpt'!$L:$L,$M144,'sys inv movment rpt'!$N:$N,AE$1)</f>
        <v>0</v>
      </c>
      <c r="AF144" s="86">
        <f>SUMIFS('sys inv movment rpt'!$M:$M,'sys inv movment rpt'!$L:$L,$M144,'sys inv movment rpt'!$N:$N,AF$1)</f>
        <v>0</v>
      </c>
      <c r="AG144" s="86">
        <f>SUMIFS('sys inv movment rpt'!$M:$M,'sys inv movment rpt'!$L:$L,$M144,'sys inv movment rpt'!$N:$N,AG$1)</f>
        <v>0</v>
      </c>
      <c r="AH144" s="86">
        <f>SUMIFS('sys inv movment rpt'!$M:$M,'sys inv movment rpt'!$L:$L,$M144,'sys inv movment rpt'!$N:$N,AH$1)</f>
        <v>0</v>
      </c>
      <c r="AI144" s="86">
        <f>SUMIFS('sys inv movment rpt'!$M:$M,'sys inv movment rpt'!$L:$L,$M144,'sys inv movment rpt'!$N:$N,AI$1)</f>
        <v>0</v>
      </c>
      <c r="AJ144" s="86">
        <f>SUMIFS('sys inv movment rpt'!$M:$M,'sys inv movment rpt'!$L:$L,$M144,'sys inv movment rpt'!$N:$N,AJ$1)</f>
        <v>0</v>
      </c>
      <c r="AK144" s="86">
        <f>SUMIFS('sys inv movment rpt'!$M:$M,'sys inv movment rpt'!$L:$L,$M144,'sys inv movment rpt'!$N:$N,AK$1)</f>
        <v>0</v>
      </c>
      <c r="AL144" s="86">
        <f>SUMIFS('sys inv movment rpt'!$M:$M,'sys inv movment rpt'!$L:$L,$M144,'sys inv movment rpt'!$N:$N,AL$1)</f>
        <v>0</v>
      </c>
      <c r="AM144" s="86">
        <f>SUMIFS('sys inv movment rpt'!$M:$M,'sys inv movment rpt'!$L:$L,$M144,'sys inv movment rpt'!$N:$N,AM$1)</f>
        <v>0</v>
      </c>
      <c r="AN144" s="86">
        <f>SUMIFS('sys inv movment rpt'!$M:$M,'sys inv movment rpt'!$L:$L,$M144,'sys inv movment rpt'!$N:$N,AN$1)</f>
        <v>0</v>
      </c>
      <c r="AO144" s="86">
        <f>SUMIFS('sys inv movment rpt'!$M:$M,'sys inv movment rpt'!$L:$L,$M144,'sys inv movment rpt'!$N:$N,AO$1)</f>
        <v>0</v>
      </c>
      <c r="AP144" s="86">
        <f>SUMIFS('sys inv movment rpt'!$M:$M,'sys inv movment rpt'!$L:$L,$M144,'sys inv movment rpt'!$N:$N,AP$1)</f>
        <v>0</v>
      </c>
      <c r="AQ144" s="86">
        <f>SUMIFS('sys inv movment rpt'!$M:$M,'sys inv movment rpt'!$L:$L,$M144,'sys inv movment rpt'!$N:$N,AQ$1)</f>
        <v>0</v>
      </c>
      <c r="AR144" s="86">
        <f>SUMIFS('sys inv movment rpt'!$M:$M,'sys inv movment rpt'!$L:$L,$M144,'sys inv movment rpt'!$N:$N,AR$1)</f>
        <v>0</v>
      </c>
      <c r="AS144" s="86">
        <f>SUMIFS('sys inv movment rpt'!$M:$M,'sys inv movment rpt'!$L:$L,$M144,'sys inv movment rpt'!$N:$N,AS$1)</f>
        <v>4040</v>
      </c>
      <c r="AT144" s="86">
        <f>SUMIFS('sys inv movment rpt'!$M:$M,'sys inv movment rpt'!$L:$L,$M144,'sys inv movment rpt'!$N:$N,AT$1)</f>
        <v>0</v>
      </c>
      <c r="AU144" s="86">
        <f>SUMIFS('sys inv movment rpt'!$M:$M,'sys inv movment rpt'!$L:$L,$M144,'sys inv movment rpt'!$N:$N,AU$1)</f>
        <v>0</v>
      </c>
      <c r="AV144" s="86">
        <f>SUMIFS('sys inv movment rpt'!$M:$M,'sys inv movment rpt'!$L:$L,$M144,'sys inv movment rpt'!$N:$N,AV$1)</f>
        <v>0</v>
      </c>
      <c r="AW144" s="87" t="str">
        <f>IFERROR(VLOOKUP(A144,'sys-backorder details'!E:U,17,0),"-")</f>
        <v>-</v>
      </c>
      <c r="AX144" s="87" t="str">
        <f>IF(K144&gt;1,VLOOKUP(A144,'settings-routing'!A:I,9,0),"")</f>
        <v/>
      </c>
    </row>
    <row r="145" ht="12.75" hidden="1" customHeight="1">
      <c r="A145" s="28" t="s">
        <v>517</v>
      </c>
      <c r="B145" s="28" t="s">
        <v>518</v>
      </c>
      <c r="C145" s="50">
        <f t="shared" si="2"/>
        <v>400</v>
      </c>
      <c r="D145" s="80">
        <f>SUMIF('Stocks 101-111'!$J:$J,'item dashboard'!A145,'Stocks 101-111'!K:K)</f>
        <v>400</v>
      </c>
      <c r="E145" s="80">
        <f>SUMIF('Stocks 101-111'!$J:$J,'item dashboard'!A145,'Stocks 101-111'!$L:$L)</f>
        <v>0</v>
      </c>
      <c r="F145" s="81">
        <f t="shared" si="3"/>
        <v>0</v>
      </c>
      <c r="G145" s="82">
        <f t="shared" si="4"/>
        <v>0.1714285714</v>
      </c>
      <c r="H145" s="50">
        <f>SUMIFS('sys-backorder details'!$M:$M,'sys-backorder details'!$E:$E,'item dashboard'!A145,'sys-backorder details'!$V:$V,"")</f>
        <v>0</v>
      </c>
      <c r="I145" s="83">
        <f>SUMIF('settings-routing'!$I:$I,'item dashboard'!A145,'settings-routing'!$O:$O)</f>
        <v>0</v>
      </c>
      <c r="J145" s="50">
        <f>SUMIFS('sys-backorder details'!$M:$M,'sys-backorder details'!$E:$E,'item dashboard'!A145,'sys-backorder details'!$V:$V,"Call off")</f>
        <v>5000</v>
      </c>
      <c r="K145" s="84">
        <f t="shared" si="5"/>
        <v>-400</v>
      </c>
      <c r="L145" s="84">
        <f>SUMIF('Production Plan'!$E:$E,'item dashboard'!A145,'Production Plan'!$N:$N)</f>
        <v>-400</v>
      </c>
      <c r="M145" s="85" t="str">
        <f t="shared" si="6"/>
        <v>B-400SRV-PW35-400 ml Servechem Pearly White Lotion Bottle</v>
      </c>
      <c r="N145" s="86">
        <f>SUMIFS('sys inv movment rpt'!$M:$M,'sys inv movment rpt'!$L:$L,$M145,'sys inv movment rpt'!$N:$N,N$1)</f>
        <v>0</v>
      </c>
      <c r="O145" s="86">
        <f>SUMIFS('sys inv movment rpt'!$M:$M,'sys inv movment rpt'!$L:$L,$M145,'sys inv movment rpt'!$N:$N,O$1)</f>
        <v>0</v>
      </c>
      <c r="P145" s="86">
        <f>SUMIFS('sys inv movment rpt'!$M:$M,'sys inv movment rpt'!$L:$L,$M145,'sys inv movment rpt'!$N:$N,P$1)</f>
        <v>0</v>
      </c>
      <c r="Q145" s="86">
        <f>SUMIFS('sys inv movment rpt'!$M:$M,'sys inv movment rpt'!$L:$L,$M145,'sys inv movment rpt'!$N:$N,Q$1)</f>
        <v>0</v>
      </c>
      <c r="R145" s="86">
        <f>SUMIFS('sys inv movment rpt'!$M:$M,'sys inv movment rpt'!$L:$L,$M145,'sys inv movment rpt'!$N:$N,R$1)</f>
        <v>5000</v>
      </c>
      <c r="S145" s="86">
        <f>SUMIFS('sys inv movment rpt'!$M:$M,'sys inv movment rpt'!$L:$L,$M145,'sys inv movment rpt'!$N:$N,S$1)</f>
        <v>0</v>
      </c>
      <c r="T145" s="86">
        <f>SUMIFS('sys inv movment rpt'!$M:$M,'sys inv movment rpt'!$L:$L,$M145,'sys inv movment rpt'!$N:$N,T$1)</f>
        <v>0</v>
      </c>
      <c r="U145" s="86">
        <f>SUMIFS('sys inv movment rpt'!$M:$M,'sys inv movment rpt'!$L:$L,$M145,'sys inv movment rpt'!$N:$N,U$1)</f>
        <v>0</v>
      </c>
      <c r="V145" s="86">
        <f>SUMIFS('sys inv movment rpt'!$M:$M,'sys inv movment rpt'!$L:$L,$M145,'sys inv movment rpt'!$N:$N,V$1)</f>
        <v>3600</v>
      </c>
      <c r="W145" s="86">
        <f>SUMIFS('sys inv movment rpt'!$M:$M,'sys inv movment rpt'!$L:$L,$M145,'sys inv movment rpt'!$N:$N,W$1)</f>
        <v>0</v>
      </c>
      <c r="X145" s="86">
        <f>SUMIFS('sys inv movment rpt'!$M:$M,'sys inv movment rpt'!$L:$L,$M145,'sys inv movment rpt'!$N:$N,X$1)</f>
        <v>0</v>
      </c>
      <c r="Y145" s="86">
        <f>SUMIFS('sys inv movment rpt'!$M:$M,'sys inv movment rpt'!$L:$L,$M145,'sys inv movment rpt'!$N:$N,Y$1)</f>
        <v>0</v>
      </c>
      <c r="Z145" s="86">
        <f>SUMIFS('sys inv movment rpt'!$M:$M,'sys inv movment rpt'!$L:$L,$M145,'sys inv movment rpt'!$N:$N,Z$1)</f>
        <v>0</v>
      </c>
      <c r="AA145" s="86">
        <f>SUMIFS('sys inv movment rpt'!$M:$M,'sys inv movment rpt'!$L:$L,$M145,'sys inv movment rpt'!$N:$N,AA$1)</f>
        <v>0</v>
      </c>
      <c r="AB145" s="86">
        <f>SUMIFS('sys inv movment rpt'!$M:$M,'sys inv movment rpt'!$L:$L,$M145,'sys inv movment rpt'!$N:$N,AB$1)</f>
        <v>0</v>
      </c>
      <c r="AC145" s="86">
        <f>SUMIFS('sys inv movment rpt'!$M:$M,'sys inv movment rpt'!$L:$L,$M145,'sys inv movment rpt'!$N:$N,AC$1)</f>
        <v>0</v>
      </c>
      <c r="AD145" s="86">
        <f>SUMIFS('sys inv movment rpt'!$M:$M,'sys inv movment rpt'!$L:$L,$M145,'sys inv movment rpt'!$N:$N,AD$1)</f>
        <v>0</v>
      </c>
      <c r="AE145" s="86">
        <f>SUMIFS('sys inv movment rpt'!$M:$M,'sys inv movment rpt'!$L:$L,$M145,'sys inv movment rpt'!$N:$N,AE$1)</f>
        <v>0</v>
      </c>
      <c r="AF145" s="86">
        <f>SUMIFS('sys inv movment rpt'!$M:$M,'sys inv movment rpt'!$L:$L,$M145,'sys inv movment rpt'!$N:$N,AF$1)</f>
        <v>0</v>
      </c>
      <c r="AG145" s="86">
        <f>SUMIFS('sys inv movment rpt'!$M:$M,'sys inv movment rpt'!$L:$L,$M145,'sys inv movment rpt'!$N:$N,AG$1)</f>
        <v>0</v>
      </c>
      <c r="AH145" s="86">
        <f>SUMIFS('sys inv movment rpt'!$M:$M,'sys inv movment rpt'!$L:$L,$M145,'sys inv movment rpt'!$N:$N,AH$1)</f>
        <v>0</v>
      </c>
      <c r="AI145" s="86">
        <f>SUMIFS('sys inv movment rpt'!$M:$M,'sys inv movment rpt'!$L:$L,$M145,'sys inv movment rpt'!$N:$N,AI$1)</f>
        <v>3800</v>
      </c>
      <c r="AJ145" s="86">
        <f>SUMIFS('sys inv movment rpt'!$M:$M,'sys inv movment rpt'!$L:$L,$M145,'sys inv movment rpt'!$N:$N,AJ$1)</f>
        <v>0</v>
      </c>
      <c r="AK145" s="86">
        <f>SUMIFS('sys inv movment rpt'!$M:$M,'sys inv movment rpt'!$L:$L,$M145,'sys inv movment rpt'!$N:$N,AK$1)</f>
        <v>0</v>
      </c>
      <c r="AL145" s="86">
        <f>SUMIFS('sys inv movment rpt'!$M:$M,'sys inv movment rpt'!$L:$L,$M145,'sys inv movment rpt'!$N:$N,AL$1)</f>
        <v>0</v>
      </c>
      <c r="AM145" s="86">
        <f>SUMIFS('sys inv movment rpt'!$M:$M,'sys inv movment rpt'!$L:$L,$M145,'sys inv movment rpt'!$N:$N,AM$1)</f>
        <v>0</v>
      </c>
      <c r="AN145" s="86">
        <f>SUMIFS('sys inv movment rpt'!$M:$M,'sys inv movment rpt'!$L:$L,$M145,'sys inv movment rpt'!$N:$N,AN$1)</f>
        <v>5000</v>
      </c>
      <c r="AO145" s="86">
        <f>SUMIFS('sys inv movment rpt'!$M:$M,'sys inv movment rpt'!$L:$L,$M145,'sys inv movment rpt'!$N:$N,AO$1)</f>
        <v>0</v>
      </c>
      <c r="AP145" s="86">
        <f>SUMIFS('sys inv movment rpt'!$M:$M,'sys inv movment rpt'!$L:$L,$M145,'sys inv movment rpt'!$N:$N,AP$1)</f>
        <v>0</v>
      </c>
      <c r="AQ145" s="86">
        <f>SUMIFS('sys inv movment rpt'!$M:$M,'sys inv movment rpt'!$L:$L,$M145,'sys inv movment rpt'!$N:$N,AQ$1)</f>
        <v>0</v>
      </c>
      <c r="AR145" s="86">
        <f>SUMIFS('sys inv movment rpt'!$M:$M,'sys inv movment rpt'!$L:$L,$M145,'sys inv movment rpt'!$N:$N,AR$1)</f>
        <v>1200</v>
      </c>
      <c r="AS145" s="86">
        <f>SUMIFS('sys inv movment rpt'!$M:$M,'sys inv movment rpt'!$L:$L,$M145,'sys inv movment rpt'!$N:$N,AS$1)</f>
        <v>5000</v>
      </c>
      <c r="AT145" s="86">
        <f>SUMIFS('sys inv movment rpt'!$M:$M,'sys inv movment rpt'!$L:$L,$M145,'sys inv movment rpt'!$N:$N,AT$1)</f>
        <v>0</v>
      </c>
      <c r="AU145" s="86">
        <f>SUMIFS('sys inv movment rpt'!$M:$M,'sys inv movment rpt'!$L:$L,$M145,'sys inv movment rpt'!$N:$N,AU$1)</f>
        <v>0</v>
      </c>
      <c r="AV145" s="86">
        <f>SUMIFS('sys inv movment rpt'!$M:$M,'sys inv movment rpt'!$L:$L,$M145,'sys inv movment rpt'!$N:$N,AV$1)</f>
        <v>0</v>
      </c>
      <c r="AW145" s="87" t="str">
        <f>IFERROR(VLOOKUP(A145,'sys-backorder details'!E:U,17,0),"-")</f>
        <v>15 Days</v>
      </c>
      <c r="AX145" s="87" t="str">
        <f>IF(K145&gt;1,VLOOKUP(A145,'settings-routing'!A:I,9,0),"")</f>
        <v/>
      </c>
    </row>
    <row r="146" ht="12.75" hidden="1" customHeight="1">
      <c r="A146" s="50" t="s">
        <v>519</v>
      </c>
      <c r="B146" s="50" t="s">
        <v>520</v>
      </c>
      <c r="C146" s="50">
        <f t="shared" si="2"/>
        <v>8000</v>
      </c>
      <c r="D146" s="80">
        <f>SUMIF('Stocks 101-111'!$J:$J,'item dashboard'!A146,'Stocks 101-111'!K:K)</f>
        <v>8000</v>
      </c>
      <c r="E146" s="80">
        <f>SUMIF('Stocks 101-111'!$J:$J,'item dashboard'!A146,'Stocks 101-111'!$L:$L)</f>
        <v>0</v>
      </c>
      <c r="F146" s="81">
        <f t="shared" si="3"/>
        <v>0</v>
      </c>
      <c r="G146" s="82">
        <f t="shared" si="4"/>
        <v>0.2</v>
      </c>
      <c r="H146" s="50">
        <f>SUMIFS('sys-backorder details'!$M:$M,'sys-backorder details'!$E:$E,'item dashboard'!A146,'sys-backorder details'!$V:$V,"")</f>
        <v>0</v>
      </c>
      <c r="I146" s="83">
        <f>SUMIF('settings-routing'!$I:$I,'item dashboard'!A146,'settings-routing'!$O:$O)</f>
        <v>0</v>
      </c>
      <c r="J146" s="50">
        <f>SUMIFS('sys-backorder details'!$M:$M,'sys-backorder details'!$E:$E,'item dashboard'!A146,'sys-backorder details'!$V:$V,"Call off")</f>
        <v>13800</v>
      </c>
      <c r="K146" s="84">
        <f t="shared" si="5"/>
        <v>-8000</v>
      </c>
      <c r="L146" s="84">
        <f>SUMIF('Production Plan'!$E:$E,'item dashboard'!A146,'Production Plan'!$N:$N)</f>
        <v>0</v>
      </c>
      <c r="M146" s="85" t="str">
        <f t="shared" si="6"/>
        <v>B-400STD17-DB34-400 ml Nivea STD17 Dark Blue Bottle</v>
      </c>
      <c r="N146" s="86">
        <f>SUMIFS('sys inv movment rpt'!$M:$M,'sys inv movment rpt'!$L:$L,$M146,'sys inv movment rpt'!$N:$N,N$1)</f>
        <v>4800</v>
      </c>
      <c r="O146" s="86">
        <f>SUMIFS('sys inv movment rpt'!$M:$M,'sys inv movment rpt'!$L:$L,$M146,'sys inv movment rpt'!$N:$N,O$1)</f>
        <v>0</v>
      </c>
      <c r="P146" s="86">
        <f>SUMIFS('sys inv movment rpt'!$M:$M,'sys inv movment rpt'!$L:$L,$M146,'sys inv movment rpt'!$N:$N,P$1)</f>
        <v>0</v>
      </c>
      <c r="Q146" s="86">
        <f>SUMIFS('sys inv movment rpt'!$M:$M,'sys inv movment rpt'!$L:$L,$M146,'sys inv movment rpt'!$N:$N,Q$1)</f>
        <v>0</v>
      </c>
      <c r="R146" s="86">
        <f>SUMIFS('sys inv movment rpt'!$M:$M,'sys inv movment rpt'!$L:$L,$M146,'sys inv movment rpt'!$N:$N,R$1)</f>
        <v>0</v>
      </c>
      <c r="S146" s="86">
        <f>SUMIFS('sys inv movment rpt'!$M:$M,'sys inv movment rpt'!$L:$L,$M146,'sys inv movment rpt'!$N:$N,S$1)</f>
        <v>0</v>
      </c>
      <c r="T146" s="86">
        <f>SUMIFS('sys inv movment rpt'!$M:$M,'sys inv movment rpt'!$L:$L,$M146,'sys inv movment rpt'!$N:$N,T$1)</f>
        <v>0</v>
      </c>
      <c r="U146" s="86">
        <f>SUMIFS('sys inv movment rpt'!$M:$M,'sys inv movment rpt'!$L:$L,$M146,'sys inv movment rpt'!$N:$N,U$1)</f>
        <v>0</v>
      </c>
      <c r="V146" s="86">
        <f>SUMIFS('sys inv movment rpt'!$M:$M,'sys inv movment rpt'!$L:$L,$M146,'sys inv movment rpt'!$N:$N,V$1)</f>
        <v>0</v>
      </c>
      <c r="W146" s="86">
        <f>SUMIFS('sys inv movment rpt'!$M:$M,'sys inv movment rpt'!$L:$L,$M146,'sys inv movment rpt'!$N:$N,W$1)</f>
        <v>5200</v>
      </c>
      <c r="X146" s="86">
        <f>SUMIFS('sys inv movment rpt'!$M:$M,'sys inv movment rpt'!$L:$L,$M146,'sys inv movment rpt'!$N:$N,X$1)</f>
        <v>0</v>
      </c>
      <c r="Y146" s="86">
        <f>SUMIFS('sys inv movment rpt'!$M:$M,'sys inv movment rpt'!$L:$L,$M146,'sys inv movment rpt'!$N:$N,Y$1)</f>
        <v>0</v>
      </c>
      <c r="Z146" s="86">
        <f>SUMIFS('sys inv movment rpt'!$M:$M,'sys inv movment rpt'!$L:$L,$M146,'sys inv movment rpt'!$N:$N,Z$1)</f>
        <v>0</v>
      </c>
      <c r="AA146" s="86">
        <f>SUMIFS('sys inv movment rpt'!$M:$M,'sys inv movment rpt'!$L:$L,$M146,'sys inv movment rpt'!$N:$N,AA$1)</f>
        <v>2800</v>
      </c>
      <c r="AB146" s="86">
        <f>SUMIFS('sys inv movment rpt'!$M:$M,'sys inv movment rpt'!$L:$L,$M146,'sys inv movment rpt'!$N:$N,AB$1)</f>
        <v>0</v>
      </c>
      <c r="AC146" s="86">
        <f>SUMIFS('sys inv movment rpt'!$M:$M,'sys inv movment rpt'!$L:$L,$M146,'sys inv movment rpt'!$N:$N,AC$1)</f>
        <v>0</v>
      </c>
      <c r="AD146" s="86">
        <f>SUMIFS('sys inv movment rpt'!$M:$M,'sys inv movment rpt'!$L:$L,$M146,'sys inv movment rpt'!$N:$N,AD$1)</f>
        <v>0</v>
      </c>
      <c r="AE146" s="86">
        <f>SUMIFS('sys inv movment rpt'!$M:$M,'sys inv movment rpt'!$L:$L,$M146,'sys inv movment rpt'!$N:$N,AE$1)</f>
        <v>0</v>
      </c>
      <c r="AF146" s="86">
        <f>SUMIFS('sys inv movment rpt'!$M:$M,'sys inv movment rpt'!$L:$L,$M146,'sys inv movment rpt'!$N:$N,AF$1)</f>
        <v>0</v>
      </c>
      <c r="AG146" s="86">
        <f>SUMIFS('sys inv movment rpt'!$M:$M,'sys inv movment rpt'!$L:$L,$M146,'sys inv movment rpt'!$N:$N,AG$1)</f>
        <v>0</v>
      </c>
      <c r="AH146" s="86">
        <f>SUMIFS('sys inv movment rpt'!$M:$M,'sys inv movment rpt'!$L:$L,$M146,'sys inv movment rpt'!$N:$N,AH$1)</f>
        <v>0</v>
      </c>
      <c r="AI146" s="86">
        <f>SUMIFS('sys inv movment rpt'!$M:$M,'sys inv movment rpt'!$L:$L,$M146,'sys inv movment rpt'!$N:$N,AI$1)</f>
        <v>0</v>
      </c>
      <c r="AJ146" s="86">
        <f>SUMIFS('sys inv movment rpt'!$M:$M,'sys inv movment rpt'!$L:$L,$M146,'sys inv movment rpt'!$N:$N,AJ$1)</f>
        <v>6000</v>
      </c>
      <c r="AK146" s="86">
        <f>SUMIFS('sys inv movment rpt'!$M:$M,'sys inv movment rpt'!$L:$L,$M146,'sys inv movment rpt'!$N:$N,AK$1)</f>
        <v>0</v>
      </c>
      <c r="AL146" s="86">
        <f>SUMIFS('sys inv movment rpt'!$M:$M,'sys inv movment rpt'!$L:$L,$M146,'sys inv movment rpt'!$N:$N,AL$1)</f>
        <v>0</v>
      </c>
      <c r="AM146" s="86">
        <f>SUMIFS('sys inv movment rpt'!$M:$M,'sys inv movment rpt'!$L:$L,$M146,'sys inv movment rpt'!$N:$N,AM$1)</f>
        <v>0</v>
      </c>
      <c r="AN146" s="86">
        <f>SUMIFS('sys inv movment rpt'!$M:$M,'sys inv movment rpt'!$L:$L,$M146,'sys inv movment rpt'!$N:$N,AN$1)</f>
        <v>20600</v>
      </c>
      <c r="AO146" s="86">
        <f>SUMIFS('sys inv movment rpt'!$M:$M,'sys inv movment rpt'!$L:$L,$M146,'sys inv movment rpt'!$N:$N,AO$1)</f>
        <v>0</v>
      </c>
      <c r="AP146" s="86">
        <f>SUMIFS('sys inv movment rpt'!$M:$M,'sys inv movment rpt'!$L:$L,$M146,'sys inv movment rpt'!$N:$N,AP$1)</f>
        <v>0</v>
      </c>
      <c r="AQ146" s="86">
        <f>SUMIFS('sys inv movment rpt'!$M:$M,'sys inv movment rpt'!$L:$L,$M146,'sys inv movment rpt'!$N:$N,AQ$1)</f>
        <v>0</v>
      </c>
      <c r="AR146" s="86">
        <f>SUMIFS('sys inv movment rpt'!$M:$M,'sys inv movment rpt'!$L:$L,$M146,'sys inv movment rpt'!$N:$N,AR$1)</f>
        <v>0</v>
      </c>
      <c r="AS146" s="86">
        <f>SUMIFS('sys inv movment rpt'!$M:$M,'sys inv movment rpt'!$L:$L,$M146,'sys inv movment rpt'!$N:$N,AS$1)</f>
        <v>5400</v>
      </c>
      <c r="AT146" s="86">
        <f>SUMIFS('sys inv movment rpt'!$M:$M,'sys inv movment rpt'!$L:$L,$M146,'sys inv movment rpt'!$N:$N,AT$1)</f>
        <v>0</v>
      </c>
      <c r="AU146" s="86">
        <f>SUMIFS('sys inv movment rpt'!$M:$M,'sys inv movment rpt'!$L:$L,$M146,'sys inv movment rpt'!$N:$N,AU$1)</f>
        <v>0</v>
      </c>
      <c r="AV146" s="86">
        <f>SUMIFS('sys inv movment rpt'!$M:$M,'sys inv movment rpt'!$L:$L,$M146,'sys inv movment rpt'!$N:$N,AV$1)</f>
        <v>3400</v>
      </c>
      <c r="AW146" s="87" t="str">
        <f>IFERROR(VLOOKUP(A146,'sys-backorder details'!E:U,17,0),"-")</f>
        <v>30 Days</v>
      </c>
      <c r="AX146" s="87" t="str">
        <f>IF(K146&gt;1,VLOOKUP(A146,'settings-routing'!A:I,9,0),"")</f>
        <v/>
      </c>
    </row>
    <row r="147" ht="12.75" hidden="1" customHeight="1">
      <c r="A147" s="50" t="s">
        <v>110</v>
      </c>
      <c r="B147" s="50" t="s">
        <v>521</v>
      </c>
      <c r="C147" s="50">
        <f t="shared" si="2"/>
        <v>20400</v>
      </c>
      <c r="D147" s="80">
        <f>SUMIF('Stocks 101-111'!$J:$J,'item dashboard'!A147,'Stocks 101-111'!K:K)</f>
        <v>20400</v>
      </c>
      <c r="E147" s="80">
        <f>SUMIF('Stocks 101-111'!$J:$J,'item dashboard'!A147,'Stocks 101-111'!$L:$L)</f>
        <v>0</v>
      </c>
      <c r="F147" s="81">
        <f t="shared" si="3"/>
        <v>0</v>
      </c>
      <c r="G147" s="82">
        <f t="shared" si="4"/>
        <v>0.08571428571</v>
      </c>
      <c r="H147" s="50">
        <f>SUMIFS('sys-backorder details'!$M:$M,'sys-backorder details'!$E:$E,'item dashboard'!A147,'sys-backorder details'!$V:$V,"")</f>
        <v>0</v>
      </c>
      <c r="I147" s="83">
        <f>SUMIF('settings-routing'!$I:$I,'item dashboard'!A147,'settings-routing'!$O:$O)</f>
        <v>0</v>
      </c>
      <c r="J147" s="50">
        <f>SUMIFS('sys-backorder details'!$M:$M,'sys-backorder details'!$E:$E,'item dashboard'!A147,'sys-backorder details'!$V:$V,"Call off")</f>
        <v>34400</v>
      </c>
      <c r="K147" s="84">
        <f t="shared" si="5"/>
        <v>-20400</v>
      </c>
      <c r="L147" s="84">
        <f>SUMIF('Production Plan'!$E:$E,'item dashboard'!A147,'Production Plan'!$N:$N)</f>
        <v>900</v>
      </c>
      <c r="M147" s="85" t="str">
        <f t="shared" si="6"/>
        <v>B-400STD17-PB34-400 ml Nivea STD17 Smooth Milky Pearly Bottle</v>
      </c>
      <c r="N147" s="86">
        <f>SUMIFS('sys inv movment rpt'!$M:$M,'sys inv movment rpt'!$L:$L,$M147,'sys inv movment rpt'!$N:$N,N$1)</f>
        <v>0</v>
      </c>
      <c r="O147" s="86">
        <f>SUMIFS('sys inv movment rpt'!$M:$M,'sys inv movment rpt'!$L:$L,$M147,'sys inv movment rpt'!$N:$N,O$1)</f>
        <v>0</v>
      </c>
      <c r="P147" s="86">
        <f>SUMIFS('sys inv movment rpt'!$M:$M,'sys inv movment rpt'!$L:$L,$M147,'sys inv movment rpt'!$N:$N,P$1)</f>
        <v>0</v>
      </c>
      <c r="Q147" s="86">
        <f>SUMIFS('sys inv movment rpt'!$M:$M,'sys inv movment rpt'!$L:$L,$M147,'sys inv movment rpt'!$N:$N,Q$1)</f>
        <v>0</v>
      </c>
      <c r="R147" s="86">
        <f>SUMIFS('sys inv movment rpt'!$M:$M,'sys inv movment rpt'!$L:$L,$M147,'sys inv movment rpt'!$N:$N,R$1)</f>
        <v>0</v>
      </c>
      <c r="S147" s="86">
        <f>SUMIFS('sys inv movment rpt'!$M:$M,'sys inv movment rpt'!$L:$L,$M147,'sys inv movment rpt'!$N:$N,S$1)</f>
        <v>2400</v>
      </c>
      <c r="T147" s="86">
        <f>SUMIFS('sys inv movment rpt'!$M:$M,'sys inv movment rpt'!$L:$L,$M147,'sys inv movment rpt'!$N:$N,T$1)</f>
        <v>0</v>
      </c>
      <c r="U147" s="86">
        <f>SUMIFS('sys inv movment rpt'!$M:$M,'sys inv movment rpt'!$L:$L,$M147,'sys inv movment rpt'!$N:$N,U$1)</f>
        <v>0</v>
      </c>
      <c r="V147" s="86">
        <f>SUMIFS('sys inv movment rpt'!$M:$M,'sys inv movment rpt'!$L:$L,$M147,'sys inv movment rpt'!$N:$N,V$1)</f>
        <v>0</v>
      </c>
      <c r="W147" s="86">
        <f>SUMIFS('sys inv movment rpt'!$M:$M,'sys inv movment rpt'!$L:$L,$M147,'sys inv movment rpt'!$N:$N,W$1)</f>
        <v>0</v>
      </c>
      <c r="X147" s="86">
        <f>SUMIFS('sys inv movment rpt'!$M:$M,'sys inv movment rpt'!$L:$L,$M147,'sys inv movment rpt'!$N:$N,X$1)</f>
        <v>0</v>
      </c>
      <c r="Y147" s="86">
        <f>SUMIFS('sys inv movment rpt'!$M:$M,'sys inv movment rpt'!$L:$L,$M147,'sys inv movment rpt'!$N:$N,Y$1)</f>
        <v>0</v>
      </c>
      <c r="Z147" s="86">
        <f>SUMIFS('sys inv movment rpt'!$M:$M,'sys inv movment rpt'!$L:$L,$M147,'sys inv movment rpt'!$N:$N,Z$1)</f>
        <v>0</v>
      </c>
      <c r="AA147" s="86">
        <f>SUMIFS('sys inv movment rpt'!$M:$M,'sys inv movment rpt'!$L:$L,$M147,'sys inv movment rpt'!$N:$N,AA$1)</f>
        <v>9200</v>
      </c>
      <c r="AB147" s="86">
        <f>SUMIFS('sys inv movment rpt'!$M:$M,'sys inv movment rpt'!$L:$L,$M147,'sys inv movment rpt'!$N:$N,AB$1)</f>
        <v>0</v>
      </c>
      <c r="AC147" s="86">
        <f>SUMIFS('sys inv movment rpt'!$M:$M,'sys inv movment rpt'!$L:$L,$M147,'sys inv movment rpt'!$N:$N,AC$1)</f>
        <v>0</v>
      </c>
      <c r="AD147" s="86">
        <f>SUMIFS('sys inv movment rpt'!$M:$M,'sys inv movment rpt'!$L:$L,$M147,'sys inv movment rpt'!$N:$N,AD$1)</f>
        <v>0</v>
      </c>
      <c r="AE147" s="86">
        <f>SUMIFS('sys inv movment rpt'!$M:$M,'sys inv movment rpt'!$L:$L,$M147,'sys inv movment rpt'!$N:$N,AE$1)</f>
        <v>0</v>
      </c>
      <c r="AF147" s="86">
        <f>SUMIFS('sys inv movment rpt'!$M:$M,'sys inv movment rpt'!$L:$L,$M147,'sys inv movment rpt'!$N:$N,AF$1)</f>
        <v>0</v>
      </c>
      <c r="AG147" s="86">
        <f>SUMIFS('sys inv movment rpt'!$M:$M,'sys inv movment rpt'!$L:$L,$M147,'sys inv movment rpt'!$N:$N,AG$1)</f>
        <v>0</v>
      </c>
      <c r="AH147" s="86">
        <f>SUMIFS('sys inv movment rpt'!$M:$M,'sys inv movment rpt'!$L:$L,$M147,'sys inv movment rpt'!$N:$N,AH$1)</f>
        <v>0</v>
      </c>
      <c r="AI147" s="86">
        <f>SUMIFS('sys inv movment rpt'!$M:$M,'sys inv movment rpt'!$L:$L,$M147,'sys inv movment rpt'!$N:$N,AI$1)</f>
        <v>0</v>
      </c>
      <c r="AJ147" s="86">
        <f>SUMIFS('sys inv movment rpt'!$M:$M,'sys inv movment rpt'!$L:$L,$M147,'sys inv movment rpt'!$N:$N,AJ$1)</f>
        <v>4000</v>
      </c>
      <c r="AK147" s="86">
        <f>SUMIFS('sys inv movment rpt'!$M:$M,'sys inv movment rpt'!$L:$L,$M147,'sys inv movment rpt'!$N:$N,AK$1)</f>
        <v>0</v>
      </c>
      <c r="AL147" s="86">
        <f>SUMIFS('sys inv movment rpt'!$M:$M,'sys inv movment rpt'!$L:$L,$M147,'sys inv movment rpt'!$N:$N,AL$1)</f>
        <v>0</v>
      </c>
      <c r="AM147" s="86">
        <f>SUMIFS('sys inv movment rpt'!$M:$M,'sys inv movment rpt'!$L:$L,$M147,'sys inv movment rpt'!$N:$N,AM$1)</f>
        <v>0</v>
      </c>
      <c r="AN147" s="86">
        <f>SUMIFS('sys inv movment rpt'!$M:$M,'sys inv movment rpt'!$L:$L,$M147,'sys inv movment rpt'!$N:$N,AN$1)</f>
        <v>0</v>
      </c>
      <c r="AO147" s="86">
        <f>SUMIFS('sys inv movment rpt'!$M:$M,'sys inv movment rpt'!$L:$L,$M147,'sys inv movment rpt'!$N:$N,AO$1)</f>
        <v>0</v>
      </c>
      <c r="AP147" s="86">
        <f>SUMIFS('sys inv movment rpt'!$M:$M,'sys inv movment rpt'!$L:$L,$M147,'sys inv movment rpt'!$N:$N,AP$1)</f>
        <v>0</v>
      </c>
      <c r="AQ147" s="86">
        <f>SUMIFS('sys inv movment rpt'!$M:$M,'sys inv movment rpt'!$L:$L,$M147,'sys inv movment rpt'!$N:$N,AQ$1)</f>
        <v>0</v>
      </c>
      <c r="AR147" s="86">
        <f>SUMIFS('sys inv movment rpt'!$M:$M,'sys inv movment rpt'!$L:$L,$M147,'sys inv movment rpt'!$N:$N,AR$1)</f>
        <v>0</v>
      </c>
      <c r="AS147" s="86">
        <f>SUMIFS('sys inv movment rpt'!$M:$M,'sys inv movment rpt'!$L:$L,$M147,'sys inv movment rpt'!$N:$N,AS$1)</f>
        <v>0</v>
      </c>
      <c r="AT147" s="86">
        <f>SUMIFS('sys inv movment rpt'!$M:$M,'sys inv movment rpt'!$L:$L,$M147,'sys inv movment rpt'!$N:$N,AT$1)</f>
        <v>0</v>
      </c>
      <c r="AU147" s="86">
        <f>SUMIFS('sys inv movment rpt'!$M:$M,'sys inv movment rpt'!$L:$L,$M147,'sys inv movment rpt'!$N:$N,AU$1)</f>
        <v>0</v>
      </c>
      <c r="AV147" s="86">
        <f>SUMIFS('sys inv movment rpt'!$M:$M,'sys inv movment rpt'!$L:$L,$M147,'sys inv movment rpt'!$N:$N,AV$1)</f>
        <v>0</v>
      </c>
      <c r="AW147" s="87" t="str">
        <f>IFERROR(VLOOKUP(A147,'sys-backorder details'!E:U,17,0),"-")</f>
        <v>30 Days</v>
      </c>
      <c r="AX147" s="87" t="str">
        <f>IF(K147&gt;1,VLOOKUP(A147,'settings-routing'!A:I,9,0),"")</f>
        <v/>
      </c>
    </row>
    <row r="148" ht="12.75" hidden="1" customHeight="1">
      <c r="A148" s="28" t="s">
        <v>522</v>
      </c>
      <c r="B148" s="28" t="s">
        <v>523</v>
      </c>
      <c r="C148" s="50">
        <f t="shared" si="2"/>
        <v>5800</v>
      </c>
      <c r="D148" s="80">
        <f>SUMIF('Stocks 101-111'!$J:$J,'item dashboard'!A148,'Stocks 101-111'!K:K)</f>
        <v>5800</v>
      </c>
      <c r="E148" s="80">
        <f>SUMIF('Stocks 101-111'!$J:$J,'item dashboard'!A148,'Stocks 101-111'!$L:$L)</f>
        <v>0</v>
      </c>
      <c r="F148" s="81">
        <f t="shared" si="3"/>
        <v>0</v>
      </c>
      <c r="G148" s="82">
        <f t="shared" si="4"/>
        <v>0.02857142857</v>
      </c>
      <c r="H148" s="50">
        <f>SUMIFS('sys-backorder details'!$M:$M,'sys-backorder details'!$E:$E,'item dashboard'!A148,'sys-backorder details'!$V:$V,"")</f>
        <v>0</v>
      </c>
      <c r="I148" s="83">
        <f>SUMIF('settings-routing'!$I:$I,'item dashboard'!A148,'settings-routing'!$O:$O)</f>
        <v>0</v>
      </c>
      <c r="J148" s="50">
        <f>SUMIFS('sys-backorder details'!$M:$M,'sys-backorder details'!$E:$E,'item dashboard'!A148,'sys-backorder details'!$V:$V,"Call off")</f>
        <v>81400</v>
      </c>
      <c r="K148" s="84">
        <f t="shared" si="5"/>
        <v>-5800</v>
      </c>
      <c r="L148" s="84">
        <f>SUMIF('Production Plan'!$E:$E,'item dashboard'!A148,'Production Plan'!$N:$N)</f>
        <v>0</v>
      </c>
      <c r="M148" s="85" t="str">
        <f t="shared" si="6"/>
        <v>B-400STD17-W34-400 ml Nivea Std17 White Bottle</v>
      </c>
      <c r="N148" s="86">
        <f>SUMIFS('sys inv movment rpt'!$M:$M,'sys inv movment rpt'!$L:$L,$M148,'sys inv movment rpt'!$N:$N,N$1)</f>
        <v>0</v>
      </c>
      <c r="O148" s="86">
        <f>SUMIFS('sys inv movment rpt'!$M:$M,'sys inv movment rpt'!$L:$L,$M148,'sys inv movment rpt'!$N:$N,O$1)</f>
        <v>0</v>
      </c>
      <c r="P148" s="86">
        <f>SUMIFS('sys inv movment rpt'!$M:$M,'sys inv movment rpt'!$L:$L,$M148,'sys inv movment rpt'!$N:$N,P$1)</f>
        <v>0</v>
      </c>
      <c r="Q148" s="86">
        <f>SUMIFS('sys inv movment rpt'!$M:$M,'sys inv movment rpt'!$L:$L,$M148,'sys inv movment rpt'!$N:$N,Q$1)</f>
        <v>0</v>
      </c>
      <c r="R148" s="86">
        <f>SUMIFS('sys inv movment rpt'!$M:$M,'sys inv movment rpt'!$L:$L,$M148,'sys inv movment rpt'!$N:$N,R$1)</f>
        <v>0</v>
      </c>
      <c r="S148" s="86">
        <f>SUMIFS('sys inv movment rpt'!$M:$M,'sys inv movment rpt'!$L:$L,$M148,'sys inv movment rpt'!$N:$N,S$1)</f>
        <v>0</v>
      </c>
      <c r="T148" s="86">
        <f>SUMIFS('sys inv movment rpt'!$M:$M,'sys inv movment rpt'!$L:$L,$M148,'sys inv movment rpt'!$N:$N,T$1)</f>
        <v>0</v>
      </c>
      <c r="U148" s="86">
        <f>SUMIFS('sys inv movment rpt'!$M:$M,'sys inv movment rpt'!$L:$L,$M148,'sys inv movment rpt'!$N:$N,U$1)</f>
        <v>0</v>
      </c>
      <c r="V148" s="86">
        <f>SUMIFS('sys inv movment rpt'!$M:$M,'sys inv movment rpt'!$L:$L,$M148,'sys inv movment rpt'!$N:$N,V$1)</f>
        <v>0</v>
      </c>
      <c r="W148" s="86">
        <f>SUMIFS('sys inv movment rpt'!$M:$M,'sys inv movment rpt'!$L:$L,$M148,'sys inv movment rpt'!$N:$N,W$1)</f>
        <v>0</v>
      </c>
      <c r="X148" s="86">
        <f>SUMIFS('sys inv movment rpt'!$M:$M,'sys inv movment rpt'!$L:$L,$M148,'sys inv movment rpt'!$N:$N,X$1)</f>
        <v>0</v>
      </c>
      <c r="Y148" s="86">
        <f>SUMIFS('sys inv movment rpt'!$M:$M,'sys inv movment rpt'!$L:$L,$M148,'sys inv movment rpt'!$N:$N,Y$1)</f>
        <v>0</v>
      </c>
      <c r="Z148" s="86">
        <f>SUMIFS('sys inv movment rpt'!$M:$M,'sys inv movment rpt'!$L:$L,$M148,'sys inv movment rpt'!$N:$N,Z$1)</f>
        <v>0</v>
      </c>
      <c r="AA148" s="86">
        <f>SUMIFS('sys inv movment rpt'!$M:$M,'sys inv movment rpt'!$L:$L,$M148,'sys inv movment rpt'!$N:$N,AA$1)</f>
        <v>0</v>
      </c>
      <c r="AB148" s="86">
        <f>SUMIFS('sys inv movment rpt'!$M:$M,'sys inv movment rpt'!$L:$L,$M148,'sys inv movment rpt'!$N:$N,AB$1)</f>
        <v>0</v>
      </c>
      <c r="AC148" s="86">
        <f>SUMIFS('sys inv movment rpt'!$M:$M,'sys inv movment rpt'!$L:$L,$M148,'sys inv movment rpt'!$N:$N,AC$1)</f>
        <v>0</v>
      </c>
      <c r="AD148" s="86">
        <f>SUMIFS('sys inv movment rpt'!$M:$M,'sys inv movment rpt'!$L:$L,$M148,'sys inv movment rpt'!$N:$N,AD$1)</f>
        <v>0</v>
      </c>
      <c r="AE148" s="86">
        <f>SUMIFS('sys inv movment rpt'!$M:$M,'sys inv movment rpt'!$L:$L,$M148,'sys inv movment rpt'!$N:$N,AE$1)</f>
        <v>0</v>
      </c>
      <c r="AF148" s="86">
        <f>SUMIFS('sys inv movment rpt'!$M:$M,'sys inv movment rpt'!$L:$L,$M148,'sys inv movment rpt'!$N:$N,AF$1)</f>
        <v>0</v>
      </c>
      <c r="AG148" s="86">
        <f>SUMIFS('sys inv movment rpt'!$M:$M,'sys inv movment rpt'!$L:$L,$M148,'sys inv movment rpt'!$N:$N,AG$1)</f>
        <v>0</v>
      </c>
      <c r="AH148" s="86">
        <f>SUMIFS('sys inv movment rpt'!$M:$M,'sys inv movment rpt'!$L:$L,$M148,'sys inv movment rpt'!$N:$N,AH$1)</f>
        <v>0</v>
      </c>
      <c r="AI148" s="86">
        <f>SUMIFS('sys inv movment rpt'!$M:$M,'sys inv movment rpt'!$L:$L,$M148,'sys inv movment rpt'!$N:$N,AI$1)</f>
        <v>0</v>
      </c>
      <c r="AJ148" s="86">
        <f>SUMIFS('sys inv movment rpt'!$M:$M,'sys inv movment rpt'!$L:$L,$M148,'sys inv movment rpt'!$N:$N,AJ$1)</f>
        <v>29800</v>
      </c>
      <c r="AK148" s="86">
        <f>SUMIFS('sys inv movment rpt'!$M:$M,'sys inv movment rpt'!$L:$L,$M148,'sys inv movment rpt'!$N:$N,AK$1)</f>
        <v>0</v>
      </c>
      <c r="AL148" s="86">
        <f>SUMIFS('sys inv movment rpt'!$M:$M,'sys inv movment rpt'!$L:$L,$M148,'sys inv movment rpt'!$N:$N,AL$1)</f>
        <v>0</v>
      </c>
      <c r="AM148" s="86">
        <f>SUMIFS('sys inv movment rpt'!$M:$M,'sys inv movment rpt'!$L:$L,$M148,'sys inv movment rpt'!$N:$N,AM$1)</f>
        <v>0</v>
      </c>
      <c r="AN148" s="86">
        <f>SUMIFS('sys inv movment rpt'!$M:$M,'sys inv movment rpt'!$L:$L,$M148,'sys inv movment rpt'!$N:$N,AN$1)</f>
        <v>0</v>
      </c>
      <c r="AO148" s="86">
        <f>SUMIFS('sys inv movment rpt'!$M:$M,'sys inv movment rpt'!$L:$L,$M148,'sys inv movment rpt'!$N:$N,AO$1)</f>
        <v>0</v>
      </c>
      <c r="AP148" s="86">
        <f>SUMIFS('sys inv movment rpt'!$M:$M,'sys inv movment rpt'!$L:$L,$M148,'sys inv movment rpt'!$N:$N,AP$1)</f>
        <v>0</v>
      </c>
      <c r="AQ148" s="86">
        <f>SUMIFS('sys inv movment rpt'!$M:$M,'sys inv movment rpt'!$L:$L,$M148,'sys inv movment rpt'!$N:$N,AQ$1)</f>
        <v>0</v>
      </c>
      <c r="AR148" s="86">
        <f>SUMIFS('sys inv movment rpt'!$M:$M,'sys inv movment rpt'!$L:$L,$M148,'sys inv movment rpt'!$N:$N,AR$1)</f>
        <v>0</v>
      </c>
      <c r="AS148" s="86">
        <f>SUMIFS('sys inv movment rpt'!$M:$M,'sys inv movment rpt'!$L:$L,$M148,'sys inv movment rpt'!$N:$N,AS$1)</f>
        <v>0</v>
      </c>
      <c r="AT148" s="86">
        <f>SUMIFS('sys inv movment rpt'!$M:$M,'sys inv movment rpt'!$L:$L,$M148,'sys inv movment rpt'!$N:$N,AT$1)</f>
        <v>0</v>
      </c>
      <c r="AU148" s="86">
        <f>SUMIFS('sys inv movment rpt'!$M:$M,'sys inv movment rpt'!$L:$L,$M148,'sys inv movment rpt'!$N:$N,AU$1)</f>
        <v>0</v>
      </c>
      <c r="AV148" s="86">
        <f>SUMIFS('sys inv movment rpt'!$M:$M,'sys inv movment rpt'!$L:$L,$M148,'sys inv movment rpt'!$N:$N,AV$1)</f>
        <v>0</v>
      </c>
      <c r="AW148" s="87" t="str">
        <f>IFERROR(VLOOKUP(A148,'sys-backorder details'!E:U,17,0),"-")</f>
        <v>30 Days</v>
      </c>
      <c r="AX148" s="87" t="str">
        <f>IF(K148&gt;1,VLOOKUP(A148,'settings-routing'!A:I,9,0),"")</f>
        <v/>
      </c>
    </row>
    <row r="149" ht="12.75" hidden="1" customHeight="1">
      <c r="A149" s="28" t="s">
        <v>524</v>
      </c>
      <c r="B149" s="28" t="s">
        <v>525</v>
      </c>
      <c r="C149" s="50">
        <f t="shared" si="2"/>
        <v>0</v>
      </c>
      <c r="D149" s="80">
        <f>SUMIF('Stocks 101-111'!$J:$J,'item dashboard'!A149,'Stocks 101-111'!K:K)</f>
        <v>0</v>
      </c>
      <c r="E149" s="80">
        <f>SUMIF('Stocks 101-111'!$J:$J,'item dashboard'!A149,'Stocks 101-111'!$L:$L)</f>
        <v>0</v>
      </c>
      <c r="F149" s="81">
        <f t="shared" si="3"/>
        <v>0</v>
      </c>
      <c r="G149" s="82">
        <f t="shared" si="4"/>
        <v>0</v>
      </c>
      <c r="H149" s="50">
        <f>SUMIFS('sys-backorder details'!$M:$M,'sys-backorder details'!$E:$E,'item dashboard'!A149,'sys-backorder details'!$V:$V,"")</f>
        <v>0</v>
      </c>
      <c r="I149" s="83">
        <f>SUMIF('settings-routing'!$I:$I,'item dashboard'!A149,'settings-routing'!$O:$O)</f>
        <v>0</v>
      </c>
      <c r="J149" s="50">
        <f>SUMIFS('sys-backorder details'!$M:$M,'sys-backorder details'!$E:$E,'item dashboard'!A149,'sys-backorder details'!$V:$V,"Call off")</f>
        <v>0</v>
      </c>
      <c r="K149" s="84">
        <f t="shared" si="5"/>
        <v>0</v>
      </c>
      <c r="L149" s="84">
        <f>SUMIF('Production Plan'!$E:$E,'item dashboard'!A149,'Production Plan'!$N:$N)</f>
        <v>0</v>
      </c>
      <c r="M149" s="85" t="str">
        <f t="shared" si="6"/>
        <v>B-400VIV-N32-400 ml Natural Bottle</v>
      </c>
      <c r="N149" s="86">
        <f>SUMIFS('sys inv movment rpt'!$M:$M,'sys inv movment rpt'!$L:$L,$M149,'sys inv movment rpt'!$N:$N,N$1)</f>
        <v>0</v>
      </c>
      <c r="O149" s="86">
        <f>SUMIFS('sys inv movment rpt'!$M:$M,'sys inv movment rpt'!$L:$L,$M149,'sys inv movment rpt'!$N:$N,O$1)</f>
        <v>0</v>
      </c>
      <c r="P149" s="86">
        <f>SUMIFS('sys inv movment rpt'!$M:$M,'sys inv movment rpt'!$L:$L,$M149,'sys inv movment rpt'!$N:$N,P$1)</f>
        <v>0</v>
      </c>
      <c r="Q149" s="86">
        <f>SUMIFS('sys inv movment rpt'!$M:$M,'sys inv movment rpt'!$L:$L,$M149,'sys inv movment rpt'!$N:$N,Q$1)</f>
        <v>0</v>
      </c>
      <c r="R149" s="86">
        <f>SUMIFS('sys inv movment rpt'!$M:$M,'sys inv movment rpt'!$L:$L,$M149,'sys inv movment rpt'!$N:$N,R$1)</f>
        <v>0</v>
      </c>
      <c r="S149" s="86">
        <f>SUMIFS('sys inv movment rpt'!$M:$M,'sys inv movment rpt'!$L:$L,$M149,'sys inv movment rpt'!$N:$N,S$1)</f>
        <v>0</v>
      </c>
      <c r="T149" s="86">
        <f>SUMIFS('sys inv movment rpt'!$M:$M,'sys inv movment rpt'!$L:$L,$M149,'sys inv movment rpt'!$N:$N,T$1)</f>
        <v>0</v>
      </c>
      <c r="U149" s="86">
        <f>SUMIFS('sys inv movment rpt'!$M:$M,'sys inv movment rpt'!$L:$L,$M149,'sys inv movment rpt'!$N:$N,U$1)</f>
        <v>0</v>
      </c>
      <c r="V149" s="86">
        <f>SUMIFS('sys inv movment rpt'!$M:$M,'sys inv movment rpt'!$L:$L,$M149,'sys inv movment rpt'!$N:$N,V$1)</f>
        <v>0</v>
      </c>
      <c r="W149" s="86">
        <f>SUMIFS('sys inv movment rpt'!$M:$M,'sys inv movment rpt'!$L:$L,$M149,'sys inv movment rpt'!$N:$N,W$1)</f>
        <v>0</v>
      </c>
      <c r="X149" s="86">
        <f>SUMIFS('sys inv movment rpt'!$M:$M,'sys inv movment rpt'!$L:$L,$M149,'sys inv movment rpt'!$N:$N,X$1)</f>
        <v>0</v>
      </c>
      <c r="Y149" s="86">
        <f>SUMIFS('sys inv movment rpt'!$M:$M,'sys inv movment rpt'!$L:$L,$M149,'sys inv movment rpt'!$N:$N,Y$1)</f>
        <v>0</v>
      </c>
      <c r="Z149" s="86">
        <f>SUMIFS('sys inv movment rpt'!$M:$M,'sys inv movment rpt'!$L:$L,$M149,'sys inv movment rpt'!$N:$N,Z$1)</f>
        <v>0</v>
      </c>
      <c r="AA149" s="86">
        <f>SUMIFS('sys inv movment rpt'!$M:$M,'sys inv movment rpt'!$L:$L,$M149,'sys inv movment rpt'!$N:$N,AA$1)</f>
        <v>0</v>
      </c>
      <c r="AB149" s="86">
        <f>SUMIFS('sys inv movment rpt'!$M:$M,'sys inv movment rpt'!$L:$L,$M149,'sys inv movment rpt'!$N:$N,AB$1)</f>
        <v>0</v>
      </c>
      <c r="AC149" s="86">
        <f>SUMIFS('sys inv movment rpt'!$M:$M,'sys inv movment rpt'!$L:$L,$M149,'sys inv movment rpt'!$N:$N,AC$1)</f>
        <v>0</v>
      </c>
      <c r="AD149" s="86">
        <f>SUMIFS('sys inv movment rpt'!$M:$M,'sys inv movment rpt'!$L:$L,$M149,'sys inv movment rpt'!$N:$N,AD$1)</f>
        <v>0</v>
      </c>
      <c r="AE149" s="86">
        <f>SUMIFS('sys inv movment rpt'!$M:$M,'sys inv movment rpt'!$L:$L,$M149,'sys inv movment rpt'!$N:$N,AE$1)</f>
        <v>0</v>
      </c>
      <c r="AF149" s="86">
        <f>SUMIFS('sys inv movment rpt'!$M:$M,'sys inv movment rpt'!$L:$L,$M149,'sys inv movment rpt'!$N:$N,AF$1)</f>
        <v>0</v>
      </c>
      <c r="AG149" s="86">
        <f>SUMIFS('sys inv movment rpt'!$M:$M,'sys inv movment rpt'!$L:$L,$M149,'sys inv movment rpt'!$N:$N,AG$1)</f>
        <v>0</v>
      </c>
      <c r="AH149" s="86">
        <f>SUMIFS('sys inv movment rpt'!$M:$M,'sys inv movment rpt'!$L:$L,$M149,'sys inv movment rpt'!$N:$N,AH$1)</f>
        <v>0</v>
      </c>
      <c r="AI149" s="86">
        <f>SUMIFS('sys inv movment rpt'!$M:$M,'sys inv movment rpt'!$L:$L,$M149,'sys inv movment rpt'!$N:$N,AI$1)</f>
        <v>0</v>
      </c>
      <c r="AJ149" s="86">
        <f>SUMIFS('sys inv movment rpt'!$M:$M,'sys inv movment rpt'!$L:$L,$M149,'sys inv movment rpt'!$N:$N,AJ$1)</f>
        <v>0</v>
      </c>
      <c r="AK149" s="86">
        <f>SUMIFS('sys inv movment rpt'!$M:$M,'sys inv movment rpt'!$L:$L,$M149,'sys inv movment rpt'!$N:$N,AK$1)</f>
        <v>0</v>
      </c>
      <c r="AL149" s="86">
        <f>SUMIFS('sys inv movment rpt'!$M:$M,'sys inv movment rpt'!$L:$L,$M149,'sys inv movment rpt'!$N:$N,AL$1)</f>
        <v>0</v>
      </c>
      <c r="AM149" s="86">
        <f>SUMIFS('sys inv movment rpt'!$M:$M,'sys inv movment rpt'!$L:$L,$M149,'sys inv movment rpt'!$N:$N,AM$1)</f>
        <v>0</v>
      </c>
      <c r="AN149" s="86">
        <f>SUMIFS('sys inv movment rpt'!$M:$M,'sys inv movment rpt'!$L:$L,$M149,'sys inv movment rpt'!$N:$N,AN$1)</f>
        <v>0</v>
      </c>
      <c r="AO149" s="86">
        <f>SUMIFS('sys inv movment rpt'!$M:$M,'sys inv movment rpt'!$L:$L,$M149,'sys inv movment rpt'!$N:$N,AO$1)</f>
        <v>0</v>
      </c>
      <c r="AP149" s="86">
        <f>SUMIFS('sys inv movment rpt'!$M:$M,'sys inv movment rpt'!$L:$L,$M149,'sys inv movment rpt'!$N:$N,AP$1)</f>
        <v>0</v>
      </c>
      <c r="AQ149" s="86">
        <f>SUMIFS('sys inv movment rpt'!$M:$M,'sys inv movment rpt'!$L:$L,$M149,'sys inv movment rpt'!$N:$N,AQ$1)</f>
        <v>0</v>
      </c>
      <c r="AR149" s="86">
        <f>SUMIFS('sys inv movment rpt'!$M:$M,'sys inv movment rpt'!$L:$L,$M149,'sys inv movment rpt'!$N:$N,AR$1)</f>
        <v>0</v>
      </c>
      <c r="AS149" s="86">
        <f>SUMIFS('sys inv movment rpt'!$M:$M,'sys inv movment rpt'!$L:$L,$M149,'sys inv movment rpt'!$N:$N,AS$1)</f>
        <v>0</v>
      </c>
      <c r="AT149" s="86">
        <f>SUMIFS('sys inv movment rpt'!$M:$M,'sys inv movment rpt'!$L:$L,$M149,'sys inv movment rpt'!$N:$N,AT$1)</f>
        <v>0</v>
      </c>
      <c r="AU149" s="86">
        <f>SUMIFS('sys inv movment rpt'!$M:$M,'sys inv movment rpt'!$L:$L,$M149,'sys inv movment rpt'!$N:$N,AU$1)</f>
        <v>0</v>
      </c>
      <c r="AV149" s="86">
        <f>SUMIFS('sys inv movment rpt'!$M:$M,'sys inv movment rpt'!$L:$L,$M149,'sys inv movment rpt'!$N:$N,AV$1)</f>
        <v>0</v>
      </c>
      <c r="AW149" s="87" t="str">
        <f>IFERROR(VLOOKUP(A149,'sys-backorder details'!E:U,17,0),"-")</f>
        <v>-</v>
      </c>
      <c r="AX149" s="87" t="str">
        <f>IF(K149&gt;1,VLOOKUP(A149,'settings-routing'!A:I,9,0),"")</f>
        <v/>
      </c>
    </row>
    <row r="150" ht="12.75" hidden="1" customHeight="1">
      <c r="A150" s="50" t="s">
        <v>526</v>
      </c>
      <c r="B150" s="50" t="s">
        <v>527</v>
      </c>
      <c r="C150" s="50">
        <f t="shared" si="2"/>
        <v>0</v>
      </c>
      <c r="D150" s="80">
        <f>SUMIF('Stocks 101-111'!$J:$J,'item dashboard'!A150,'Stocks 101-111'!K:K)</f>
        <v>0</v>
      </c>
      <c r="E150" s="80">
        <f>SUMIF('Stocks 101-111'!$J:$J,'item dashboard'!A150,'Stocks 101-111'!$L:$L)</f>
        <v>0</v>
      </c>
      <c r="F150" s="81">
        <f t="shared" si="3"/>
        <v>0</v>
      </c>
      <c r="G150" s="82">
        <f t="shared" si="4"/>
        <v>0</v>
      </c>
      <c r="H150" s="50">
        <f>SUMIFS('sys-backorder details'!$M:$M,'sys-backorder details'!$E:$E,'item dashboard'!A150,'sys-backorder details'!$V:$V,"")</f>
        <v>0</v>
      </c>
      <c r="I150" s="83">
        <f>SUMIF('settings-routing'!$I:$I,'item dashboard'!A150,'settings-routing'!$O:$O)</f>
        <v>0</v>
      </c>
      <c r="J150" s="50">
        <f>SUMIFS('sys-backorder details'!$M:$M,'sys-backorder details'!$E:$E,'item dashboard'!A150,'sys-backorder details'!$V:$V,"Call off")</f>
        <v>0</v>
      </c>
      <c r="K150" s="84">
        <f t="shared" si="5"/>
        <v>0</v>
      </c>
      <c r="L150" s="84">
        <f>SUMIF('Production Plan'!$E:$E,'item dashboard'!A150,'Production Plan'!$N:$N)</f>
        <v>0</v>
      </c>
      <c r="M150" s="85" t="str">
        <f t="shared" si="6"/>
        <v>B-40SRV-N6-40ml Servechem Natural Bottle</v>
      </c>
      <c r="N150" s="86">
        <f>SUMIFS('sys inv movment rpt'!$M:$M,'sys inv movment rpt'!$L:$L,$M150,'sys inv movment rpt'!$N:$N,N$1)</f>
        <v>0</v>
      </c>
      <c r="O150" s="86">
        <f>SUMIFS('sys inv movment rpt'!$M:$M,'sys inv movment rpt'!$L:$L,$M150,'sys inv movment rpt'!$N:$N,O$1)</f>
        <v>0</v>
      </c>
      <c r="P150" s="86">
        <f>SUMIFS('sys inv movment rpt'!$M:$M,'sys inv movment rpt'!$L:$L,$M150,'sys inv movment rpt'!$N:$N,P$1)</f>
        <v>0</v>
      </c>
      <c r="Q150" s="86">
        <f>SUMIFS('sys inv movment rpt'!$M:$M,'sys inv movment rpt'!$L:$L,$M150,'sys inv movment rpt'!$N:$N,Q$1)</f>
        <v>0</v>
      </c>
      <c r="R150" s="86">
        <f>SUMIFS('sys inv movment rpt'!$M:$M,'sys inv movment rpt'!$L:$L,$M150,'sys inv movment rpt'!$N:$N,R$1)</f>
        <v>0</v>
      </c>
      <c r="S150" s="86">
        <f>SUMIFS('sys inv movment rpt'!$M:$M,'sys inv movment rpt'!$L:$L,$M150,'sys inv movment rpt'!$N:$N,S$1)</f>
        <v>0</v>
      </c>
      <c r="T150" s="86">
        <f>SUMIFS('sys inv movment rpt'!$M:$M,'sys inv movment rpt'!$L:$L,$M150,'sys inv movment rpt'!$N:$N,T$1)</f>
        <v>0</v>
      </c>
      <c r="U150" s="86">
        <f>SUMIFS('sys inv movment rpt'!$M:$M,'sys inv movment rpt'!$L:$L,$M150,'sys inv movment rpt'!$N:$N,U$1)</f>
        <v>0</v>
      </c>
      <c r="V150" s="86">
        <f>SUMIFS('sys inv movment rpt'!$M:$M,'sys inv movment rpt'!$L:$L,$M150,'sys inv movment rpt'!$N:$N,V$1)</f>
        <v>0</v>
      </c>
      <c r="W150" s="86">
        <f>SUMIFS('sys inv movment rpt'!$M:$M,'sys inv movment rpt'!$L:$L,$M150,'sys inv movment rpt'!$N:$N,W$1)</f>
        <v>0</v>
      </c>
      <c r="X150" s="86">
        <f>SUMIFS('sys inv movment rpt'!$M:$M,'sys inv movment rpt'!$L:$L,$M150,'sys inv movment rpt'!$N:$N,X$1)</f>
        <v>0</v>
      </c>
      <c r="Y150" s="86">
        <f>SUMIFS('sys inv movment rpt'!$M:$M,'sys inv movment rpt'!$L:$L,$M150,'sys inv movment rpt'!$N:$N,Y$1)</f>
        <v>0</v>
      </c>
      <c r="Z150" s="86">
        <f>SUMIFS('sys inv movment rpt'!$M:$M,'sys inv movment rpt'!$L:$L,$M150,'sys inv movment rpt'!$N:$N,Z$1)</f>
        <v>0</v>
      </c>
      <c r="AA150" s="86">
        <f>SUMIFS('sys inv movment rpt'!$M:$M,'sys inv movment rpt'!$L:$L,$M150,'sys inv movment rpt'!$N:$N,AA$1)</f>
        <v>0</v>
      </c>
      <c r="AB150" s="86">
        <f>SUMIFS('sys inv movment rpt'!$M:$M,'sys inv movment rpt'!$L:$L,$M150,'sys inv movment rpt'!$N:$N,AB$1)</f>
        <v>0</v>
      </c>
      <c r="AC150" s="86">
        <f>SUMIFS('sys inv movment rpt'!$M:$M,'sys inv movment rpt'!$L:$L,$M150,'sys inv movment rpt'!$N:$N,AC$1)</f>
        <v>0</v>
      </c>
      <c r="AD150" s="86">
        <f>SUMIFS('sys inv movment rpt'!$M:$M,'sys inv movment rpt'!$L:$L,$M150,'sys inv movment rpt'!$N:$N,AD$1)</f>
        <v>0</v>
      </c>
      <c r="AE150" s="86">
        <f>SUMIFS('sys inv movment rpt'!$M:$M,'sys inv movment rpt'!$L:$L,$M150,'sys inv movment rpt'!$N:$N,AE$1)</f>
        <v>0</v>
      </c>
      <c r="AF150" s="86">
        <f>SUMIFS('sys inv movment rpt'!$M:$M,'sys inv movment rpt'!$L:$L,$M150,'sys inv movment rpt'!$N:$N,AF$1)</f>
        <v>0</v>
      </c>
      <c r="AG150" s="86">
        <f>SUMIFS('sys inv movment rpt'!$M:$M,'sys inv movment rpt'!$L:$L,$M150,'sys inv movment rpt'!$N:$N,AG$1)</f>
        <v>0</v>
      </c>
      <c r="AH150" s="86">
        <f>SUMIFS('sys inv movment rpt'!$M:$M,'sys inv movment rpt'!$L:$L,$M150,'sys inv movment rpt'!$N:$N,AH$1)</f>
        <v>0</v>
      </c>
      <c r="AI150" s="86">
        <f>SUMIFS('sys inv movment rpt'!$M:$M,'sys inv movment rpt'!$L:$L,$M150,'sys inv movment rpt'!$N:$N,AI$1)</f>
        <v>0</v>
      </c>
      <c r="AJ150" s="86">
        <f>SUMIFS('sys inv movment rpt'!$M:$M,'sys inv movment rpt'!$L:$L,$M150,'sys inv movment rpt'!$N:$N,AJ$1)</f>
        <v>0</v>
      </c>
      <c r="AK150" s="86">
        <f>SUMIFS('sys inv movment rpt'!$M:$M,'sys inv movment rpt'!$L:$L,$M150,'sys inv movment rpt'!$N:$N,AK$1)</f>
        <v>0</v>
      </c>
      <c r="AL150" s="86">
        <f>SUMIFS('sys inv movment rpt'!$M:$M,'sys inv movment rpt'!$L:$L,$M150,'sys inv movment rpt'!$N:$N,AL$1)</f>
        <v>0</v>
      </c>
      <c r="AM150" s="86">
        <f>SUMIFS('sys inv movment rpt'!$M:$M,'sys inv movment rpt'!$L:$L,$M150,'sys inv movment rpt'!$N:$N,AM$1)</f>
        <v>0</v>
      </c>
      <c r="AN150" s="86">
        <f>SUMIFS('sys inv movment rpt'!$M:$M,'sys inv movment rpt'!$L:$L,$M150,'sys inv movment rpt'!$N:$N,AN$1)</f>
        <v>0</v>
      </c>
      <c r="AO150" s="86">
        <f>SUMIFS('sys inv movment rpt'!$M:$M,'sys inv movment rpt'!$L:$L,$M150,'sys inv movment rpt'!$N:$N,AO$1)</f>
        <v>0</v>
      </c>
      <c r="AP150" s="86">
        <f>SUMIFS('sys inv movment rpt'!$M:$M,'sys inv movment rpt'!$L:$L,$M150,'sys inv movment rpt'!$N:$N,AP$1)</f>
        <v>0</v>
      </c>
      <c r="AQ150" s="86">
        <f>SUMIFS('sys inv movment rpt'!$M:$M,'sys inv movment rpt'!$L:$L,$M150,'sys inv movment rpt'!$N:$N,AQ$1)</f>
        <v>0</v>
      </c>
      <c r="AR150" s="86">
        <f>SUMIFS('sys inv movment rpt'!$M:$M,'sys inv movment rpt'!$L:$L,$M150,'sys inv movment rpt'!$N:$N,AR$1)</f>
        <v>0</v>
      </c>
      <c r="AS150" s="86">
        <f>SUMIFS('sys inv movment rpt'!$M:$M,'sys inv movment rpt'!$L:$L,$M150,'sys inv movment rpt'!$N:$N,AS$1)</f>
        <v>0</v>
      </c>
      <c r="AT150" s="86">
        <f>SUMIFS('sys inv movment rpt'!$M:$M,'sys inv movment rpt'!$L:$L,$M150,'sys inv movment rpt'!$N:$N,AT$1)</f>
        <v>0</v>
      </c>
      <c r="AU150" s="86">
        <f>SUMIFS('sys inv movment rpt'!$M:$M,'sys inv movment rpt'!$L:$L,$M150,'sys inv movment rpt'!$N:$N,AU$1)</f>
        <v>0</v>
      </c>
      <c r="AV150" s="86">
        <f>SUMIFS('sys inv movment rpt'!$M:$M,'sys inv movment rpt'!$L:$L,$M150,'sys inv movment rpt'!$N:$N,AV$1)</f>
        <v>0</v>
      </c>
      <c r="AW150" s="87" t="str">
        <f>IFERROR(VLOOKUP(A150,'sys-backorder details'!E:U,17,0),"-")</f>
        <v>-</v>
      </c>
      <c r="AX150" s="87" t="str">
        <f>IF(K150&gt;1,VLOOKUP(A150,'settings-routing'!A:I,9,0),"")</f>
        <v/>
      </c>
    </row>
    <row r="151" ht="12.75" hidden="1" customHeight="1">
      <c r="A151" s="50" t="s">
        <v>528</v>
      </c>
      <c r="B151" s="50" t="s">
        <v>529</v>
      </c>
      <c r="C151" s="50">
        <f t="shared" si="2"/>
        <v>0</v>
      </c>
      <c r="D151" s="80">
        <f>SUMIF('Stocks 101-111'!$J:$J,'item dashboard'!A151,'Stocks 101-111'!K:K)</f>
        <v>0</v>
      </c>
      <c r="E151" s="80">
        <f>SUMIF('Stocks 101-111'!$J:$J,'item dashboard'!A151,'Stocks 101-111'!$L:$L)</f>
        <v>0</v>
      </c>
      <c r="F151" s="81">
        <f t="shared" si="3"/>
        <v>0</v>
      </c>
      <c r="G151" s="82">
        <f t="shared" si="4"/>
        <v>0</v>
      </c>
      <c r="H151" s="50">
        <f>SUMIFS('sys-backorder details'!$M:$M,'sys-backorder details'!$E:$E,'item dashboard'!A151,'sys-backorder details'!$V:$V,"")</f>
        <v>0</v>
      </c>
      <c r="I151" s="83">
        <f>SUMIF('settings-routing'!$I:$I,'item dashboard'!A151,'settings-routing'!$O:$O)</f>
        <v>0</v>
      </c>
      <c r="J151" s="50">
        <f>SUMIFS('sys-backorder details'!$M:$M,'sys-backorder details'!$E:$E,'item dashboard'!A151,'sys-backorder details'!$V:$V,"Call off")</f>
        <v>0</v>
      </c>
      <c r="K151" s="84">
        <f t="shared" si="5"/>
        <v>0</v>
      </c>
      <c r="L151" s="84">
        <f>SUMIF('Production Plan'!$E:$E,'item dashboard'!A151,'Production Plan'!$N:$N)</f>
        <v>0</v>
      </c>
      <c r="M151" s="85" t="str">
        <f t="shared" si="6"/>
        <v>B-5 Ltr.NAS-W250-5 Ltr. White Nas Jerrycan</v>
      </c>
      <c r="N151" s="86">
        <f>SUMIFS('sys inv movment rpt'!$M:$M,'sys inv movment rpt'!$L:$L,$M151,'sys inv movment rpt'!$N:$N,N$1)</f>
        <v>0</v>
      </c>
      <c r="O151" s="86">
        <f>SUMIFS('sys inv movment rpt'!$M:$M,'sys inv movment rpt'!$L:$L,$M151,'sys inv movment rpt'!$N:$N,O$1)</f>
        <v>0</v>
      </c>
      <c r="P151" s="86">
        <f>SUMIFS('sys inv movment rpt'!$M:$M,'sys inv movment rpt'!$L:$L,$M151,'sys inv movment rpt'!$N:$N,P$1)</f>
        <v>0</v>
      </c>
      <c r="Q151" s="86">
        <f>SUMIFS('sys inv movment rpt'!$M:$M,'sys inv movment rpt'!$L:$L,$M151,'sys inv movment rpt'!$N:$N,Q$1)</f>
        <v>0</v>
      </c>
      <c r="R151" s="86">
        <f>SUMIFS('sys inv movment rpt'!$M:$M,'sys inv movment rpt'!$L:$L,$M151,'sys inv movment rpt'!$N:$N,R$1)</f>
        <v>0</v>
      </c>
      <c r="S151" s="86">
        <f>SUMIFS('sys inv movment rpt'!$M:$M,'sys inv movment rpt'!$L:$L,$M151,'sys inv movment rpt'!$N:$N,S$1)</f>
        <v>0</v>
      </c>
      <c r="T151" s="86">
        <f>SUMIFS('sys inv movment rpt'!$M:$M,'sys inv movment rpt'!$L:$L,$M151,'sys inv movment rpt'!$N:$N,T$1)</f>
        <v>0</v>
      </c>
      <c r="U151" s="86">
        <f>SUMIFS('sys inv movment rpt'!$M:$M,'sys inv movment rpt'!$L:$L,$M151,'sys inv movment rpt'!$N:$N,U$1)</f>
        <v>0</v>
      </c>
      <c r="V151" s="86">
        <f>SUMIFS('sys inv movment rpt'!$M:$M,'sys inv movment rpt'!$L:$L,$M151,'sys inv movment rpt'!$N:$N,V$1)</f>
        <v>0</v>
      </c>
      <c r="W151" s="86">
        <f>SUMIFS('sys inv movment rpt'!$M:$M,'sys inv movment rpt'!$L:$L,$M151,'sys inv movment rpt'!$N:$N,W$1)</f>
        <v>0</v>
      </c>
      <c r="X151" s="86">
        <f>SUMIFS('sys inv movment rpt'!$M:$M,'sys inv movment rpt'!$L:$L,$M151,'sys inv movment rpt'!$N:$N,X$1)</f>
        <v>0</v>
      </c>
      <c r="Y151" s="86">
        <f>SUMIFS('sys inv movment rpt'!$M:$M,'sys inv movment rpt'!$L:$L,$M151,'sys inv movment rpt'!$N:$N,Y$1)</f>
        <v>0</v>
      </c>
      <c r="Z151" s="86">
        <f>SUMIFS('sys inv movment rpt'!$M:$M,'sys inv movment rpt'!$L:$L,$M151,'sys inv movment rpt'!$N:$N,Z$1)</f>
        <v>0</v>
      </c>
      <c r="AA151" s="86">
        <f>SUMIFS('sys inv movment rpt'!$M:$M,'sys inv movment rpt'!$L:$L,$M151,'sys inv movment rpt'!$N:$N,AA$1)</f>
        <v>0</v>
      </c>
      <c r="AB151" s="86">
        <f>SUMIFS('sys inv movment rpt'!$M:$M,'sys inv movment rpt'!$L:$L,$M151,'sys inv movment rpt'!$N:$N,AB$1)</f>
        <v>0</v>
      </c>
      <c r="AC151" s="86">
        <f>SUMIFS('sys inv movment rpt'!$M:$M,'sys inv movment rpt'!$L:$L,$M151,'sys inv movment rpt'!$N:$N,AC$1)</f>
        <v>0</v>
      </c>
      <c r="AD151" s="86">
        <f>SUMIFS('sys inv movment rpt'!$M:$M,'sys inv movment rpt'!$L:$L,$M151,'sys inv movment rpt'!$N:$N,AD$1)</f>
        <v>0</v>
      </c>
      <c r="AE151" s="86">
        <f>SUMIFS('sys inv movment rpt'!$M:$M,'sys inv movment rpt'!$L:$L,$M151,'sys inv movment rpt'!$N:$N,AE$1)</f>
        <v>0</v>
      </c>
      <c r="AF151" s="86">
        <f>SUMIFS('sys inv movment rpt'!$M:$M,'sys inv movment rpt'!$L:$L,$M151,'sys inv movment rpt'!$N:$N,AF$1)</f>
        <v>0</v>
      </c>
      <c r="AG151" s="86">
        <f>SUMIFS('sys inv movment rpt'!$M:$M,'sys inv movment rpt'!$L:$L,$M151,'sys inv movment rpt'!$N:$N,AG$1)</f>
        <v>0</v>
      </c>
      <c r="AH151" s="86">
        <f>SUMIFS('sys inv movment rpt'!$M:$M,'sys inv movment rpt'!$L:$L,$M151,'sys inv movment rpt'!$N:$N,AH$1)</f>
        <v>0</v>
      </c>
      <c r="AI151" s="86">
        <f>SUMIFS('sys inv movment rpt'!$M:$M,'sys inv movment rpt'!$L:$L,$M151,'sys inv movment rpt'!$N:$N,AI$1)</f>
        <v>0</v>
      </c>
      <c r="AJ151" s="86">
        <f>SUMIFS('sys inv movment rpt'!$M:$M,'sys inv movment rpt'!$L:$L,$M151,'sys inv movment rpt'!$N:$N,AJ$1)</f>
        <v>0</v>
      </c>
      <c r="AK151" s="86">
        <f>SUMIFS('sys inv movment rpt'!$M:$M,'sys inv movment rpt'!$L:$L,$M151,'sys inv movment rpt'!$N:$N,AK$1)</f>
        <v>0</v>
      </c>
      <c r="AL151" s="86">
        <f>SUMIFS('sys inv movment rpt'!$M:$M,'sys inv movment rpt'!$L:$L,$M151,'sys inv movment rpt'!$N:$N,AL$1)</f>
        <v>0</v>
      </c>
      <c r="AM151" s="86">
        <f>SUMIFS('sys inv movment rpt'!$M:$M,'sys inv movment rpt'!$L:$L,$M151,'sys inv movment rpt'!$N:$N,AM$1)</f>
        <v>0</v>
      </c>
      <c r="AN151" s="86">
        <f>SUMIFS('sys inv movment rpt'!$M:$M,'sys inv movment rpt'!$L:$L,$M151,'sys inv movment rpt'!$N:$N,AN$1)</f>
        <v>0</v>
      </c>
      <c r="AO151" s="86">
        <f>SUMIFS('sys inv movment rpt'!$M:$M,'sys inv movment rpt'!$L:$L,$M151,'sys inv movment rpt'!$N:$N,AO$1)</f>
        <v>0</v>
      </c>
      <c r="AP151" s="86">
        <f>SUMIFS('sys inv movment rpt'!$M:$M,'sys inv movment rpt'!$L:$L,$M151,'sys inv movment rpt'!$N:$N,AP$1)</f>
        <v>0</v>
      </c>
      <c r="AQ151" s="86">
        <f>SUMIFS('sys inv movment rpt'!$M:$M,'sys inv movment rpt'!$L:$L,$M151,'sys inv movment rpt'!$N:$N,AQ$1)</f>
        <v>0</v>
      </c>
      <c r="AR151" s="86">
        <f>SUMIFS('sys inv movment rpt'!$M:$M,'sys inv movment rpt'!$L:$L,$M151,'sys inv movment rpt'!$N:$N,AR$1)</f>
        <v>0</v>
      </c>
      <c r="AS151" s="86">
        <f>SUMIFS('sys inv movment rpt'!$M:$M,'sys inv movment rpt'!$L:$L,$M151,'sys inv movment rpt'!$N:$N,AS$1)</f>
        <v>0</v>
      </c>
      <c r="AT151" s="86">
        <f>SUMIFS('sys inv movment rpt'!$M:$M,'sys inv movment rpt'!$L:$L,$M151,'sys inv movment rpt'!$N:$N,AT$1)</f>
        <v>0</v>
      </c>
      <c r="AU151" s="86">
        <f>SUMIFS('sys inv movment rpt'!$M:$M,'sys inv movment rpt'!$L:$L,$M151,'sys inv movment rpt'!$N:$N,AU$1)</f>
        <v>0</v>
      </c>
      <c r="AV151" s="86">
        <f>SUMIFS('sys inv movment rpt'!$M:$M,'sys inv movment rpt'!$L:$L,$M151,'sys inv movment rpt'!$N:$N,AV$1)</f>
        <v>0</v>
      </c>
      <c r="AW151" s="87" t="str">
        <f>IFERROR(VLOOKUP(A151,'sys-backorder details'!E:U,17,0),"-")</f>
        <v>-</v>
      </c>
      <c r="AX151" s="87" t="str">
        <f>IF(K151&gt;1,VLOOKUP(A151,'settings-routing'!A:I,9,0),"")</f>
        <v/>
      </c>
    </row>
    <row r="152" ht="12.75" hidden="1" customHeight="1">
      <c r="A152" s="50" t="s">
        <v>530</v>
      </c>
      <c r="B152" s="50" t="s">
        <v>531</v>
      </c>
      <c r="C152" s="50">
        <f t="shared" si="2"/>
        <v>0</v>
      </c>
      <c r="D152" s="80">
        <f>SUMIF('Stocks 101-111'!$J:$J,'item dashboard'!A152,'Stocks 101-111'!K:K)</f>
        <v>0</v>
      </c>
      <c r="E152" s="80">
        <f>SUMIF('Stocks 101-111'!$J:$J,'item dashboard'!A152,'Stocks 101-111'!$L:$L)</f>
        <v>0</v>
      </c>
      <c r="F152" s="81">
        <f t="shared" si="3"/>
        <v>0</v>
      </c>
      <c r="G152" s="82">
        <f t="shared" si="4"/>
        <v>0</v>
      </c>
      <c r="H152" s="50">
        <f>SUMIFS('sys-backorder details'!$M:$M,'sys-backorder details'!$E:$E,'item dashboard'!A152,'sys-backorder details'!$V:$V,"")</f>
        <v>0</v>
      </c>
      <c r="I152" s="83">
        <f>SUMIF('settings-routing'!$I:$I,'item dashboard'!A152,'settings-routing'!$O:$O)</f>
        <v>0</v>
      </c>
      <c r="J152" s="50">
        <f>SUMIFS('sys-backorder details'!$M:$M,'sys-backorder details'!$E:$E,'item dashboard'!A152,'sys-backorder details'!$V:$V,"Call off")</f>
        <v>0</v>
      </c>
      <c r="K152" s="84">
        <f t="shared" si="5"/>
        <v>0</v>
      </c>
      <c r="L152" s="84">
        <f>SUMIF('Production Plan'!$E:$E,'item dashboard'!A152,'Production Plan'!$N:$N)</f>
        <v>0</v>
      </c>
      <c r="M152" s="85" t="str">
        <f t="shared" si="6"/>
        <v>B-500ANG-BL46THIKA-500ml Angular Thika Wax Blue Bottle</v>
      </c>
      <c r="N152" s="86">
        <f>SUMIFS('sys inv movment rpt'!$M:$M,'sys inv movment rpt'!$L:$L,$M152,'sys inv movment rpt'!$N:$N,N$1)</f>
        <v>0</v>
      </c>
      <c r="O152" s="86">
        <f>SUMIFS('sys inv movment rpt'!$M:$M,'sys inv movment rpt'!$L:$L,$M152,'sys inv movment rpt'!$N:$N,O$1)</f>
        <v>0</v>
      </c>
      <c r="P152" s="86">
        <f>SUMIFS('sys inv movment rpt'!$M:$M,'sys inv movment rpt'!$L:$L,$M152,'sys inv movment rpt'!$N:$N,P$1)</f>
        <v>0</v>
      </c>
      <c r="Q152" s="86">
        <f>SUMIFS('sys inv movment rpt'!$M:$M,'sys inv movment rpt'!$L:$L,$M152,'sys inv movment rpt'!$N:$N,Q$1)</f>
        <v>0</v>
      </c>
      <c r="R152" s="86">
        <f>SUMIFS('sys inv movment rpt'!$M:$M,'sys inv movment rpt'!$L:$L,$M152,'sys inv movment rpt'!$N:$N,R$1)</f>
        <v>0</v>
      </c>
      <c r="S152" s="86">
        <f>SUMIFS('sys inv movment rpt'!$M:$M,'sys inv movment rpt'!$L:$L,$M152,'sys inv movment rpt'!$N:$N,S$1)</f>
        <v>0</v>
      </c>
      <c r="T152" s="86">
        <f>SUMIFS('sys inv movment rpt'!$M:$M,'sys inv movment rpt'!$L:$L,$M152,'sys inv movment rpt'!$N:$N,T$1)</f>
        <v>0</v>
      </c>
      <c r="U152" s="86">
        <f>SUMIFS('sys inv movment rpt'!$M:$M,'sys inv movment rpt'!$L:$L,$M152,'sys inv movment rpt'!$N:$N,U$1)</f>
        <v>0</v>
      </c>
      <c r="V152" s="86">
        <f>SUMIFS('sys inv movment rpt'!$M:$M,'sys inv movment rpt'!$L:$L,$M152,'sys inv movment rpt'!$N:$N,V$1)</f>
        <v>0</v>
      </c>
      <c r="W152" s="86">
        <f>SUMIFS('sys inv movment rpt'!$M:$M,'sys inv movment rpt'!$L:$L,$M152,'sys inv movment rpt'!$N:$N,W$1)</f>
        <v>0</v>
      </c>
      <c r="X152" s="86">
        <f>SUMIFS('sys inv movment rpt'!$M:$M,'sys inv movment rpt'!$L:$L,$M152,'sys inv movment rpt'!$N:$N,X$1)</f>
        <v>0</v>
      </c>
      <c r="Y152" s="86">
        <f>SUMIFS('sys inv movment rpt'!$M:$M,'sys inv movment rpt'!$L:$L,$M152,'sys inv movment rpt'!$N:$N,Y$1)</f>
        <v>0</v>
      </c>
      <c r="Z152" s="86">
        <f>SUMIFS('sys inv movment rpt'!$M:$M,'sys inv movment rpt'!$L:$L,$M152,'sys inv movment rpt'!$N:$N,Z$1)</f>
        <v>0</v>
      </c>
      <c r="AA152" s="86">
        <f>SUMIFS('sys inv movment rpt'!$M:$M,'sys inv movment rpt'!$L:$L,$M152,'sys inv movment rpt'!$N:$N,AA$1)</f>
        <v>0</v>
      </c>
      <c r="AB152" s="86">
        <f>SUMIFS('sys inv movment rpt'!$M:$M,'sys inv movment rpt'!$L:$L,$M152,'sys inv movment rpt'!$N:$N,AB$1)</f>
        <v>0</v>
      </c>
      <c r="AC152" s="86">
        <f>SUMIFS('sys inv movment rpt'!$M:$M,'sys inv movment rpt'!$L:$L,$M152,'sys inv movment rpt'!$N:$N,AC$1)</f>
        <v>0</v>
      </c>
      <c r="AD152" s="86">
        <f>SUMIFS('sys inv movment rpt'!$M:$M,'sys inv movment rpt'!$L:$L,$M152,'sys inv movment rpt'!$N:$N,AD$1)</f>
        <v>0</v>
      </c>
      <c r="AE152" s="86">
        <f>SUMIFS('sys inv movment rpt'!$M:$M,'sys inv movment rpt'!$L:$L,$M152,'sys inv movment rpt'!$N:$N,AE$1)</f>
        <v>0</v>
      </c>
      <c r="AF152" s="86">
        <f>SUMIFS('sys inv movment rpt'!$M:$M,'sys inv movment rpt'!$L:$L,$M152,'sys inv movment rpt'!$N:$N,AF$1)</f>
        <v>0</v>
      </c>
      <c r="AG152" s="86">
        <f>SUMIFS('sys inv movment rpt'!$M:$M,'sys inv movment rpt'!$L:$L,$M152,'sys inv movment rpt'!$N:$N,AG$1)</f>
        <v>0</v>
      </c>
      <c r="AH152" s="86">
        <f>SUMIFS('sys inv movment rpt'!$M:$M,'sys inv movment rpt'!$L:$L,$M152,'sys inv movment rpt'!$N:$N,AH$1)</f>
        <v>0</v>
      </c>
      <c r="AI152" s="86">
        <f>SUMIFS('sys inv movment rpt'!$M:$M,'sys inv movment rpt'!$L:$L,$M152,'sys inv movment rpt'!$N:$N,AI$1)</f>
        <v>0</v>
      </c>
      <c r="AJ152" s="86">
        <f>SUMIFS('sys inv movment rpt'!$M:$M,'sys inv movment rpt'!$L:$L,$M152,'sys inv movment rpt'!$N:$N,AJ$1)</f>
        <v>0</v>
      </c>
      <c r="AK152" s="86">
        <f>SUMIFS('sys inv movment rpt'!$M:$M,'sys inv movment rpt'!$L:$L,$M152,'sys inv movment rpt'!$N:$N,AK$1)</f>
        <v>0</v>
      </c>
      <c r="AL152" s="86">
        <f>SUMIFS('sys inv movment rpt'!$M:$M,'sys inv movment rpt'!$L:$L,$M152,'sys inv movment rpt'!$N:$N,AL$1)</f>
        <v>0</v>
      </c>
      <c r="AM152" s="86">
        <f>SUMIFS('sys inv movment rpt'!$M:$M,'sys inv movment rpt'!$L:$L,$M152,'sys inv movment rpt'!$N:$N,AM$1)</f>
        <v>0</v>
      </c>
      <c r="AN152" s="86">
        <f>SUMIFS('sys inv movment rpt'!$M:$M,'sys inv movment rpt'!$L:$L,$M152,'sys inv movment rpt'!$N:$N,AN$1)</f>
        <v>0</v>
      </c>
      <c r="AO152" s="86">
        <f>SUMIFS('sys inv movment rpt'!$M:$M,'sys inv movment rpt'!$L:$L,$M152,'sys inv movment rpt'!$N:$N,AO$1)</f>
        <v>0</v>
      </c>
      <c r="AP152" s="86">
        <f>SUMIFS('sys inv movment rpt'!$M:$M,'sys inv movment rpt'!$L:$L,$M152,'sys inv movment rpt'!$N:$N,AP$1)</f>
        <v>0</v>
      </c>
      <c r="AQ152" s="86">
        <f>SUMIFS('sys inv movment rpt'!$M:$M,'sys inv movment rpt'!$L:$L,$M152,'sys inv movment rpt'!$N:$N,AQ$1)</f>
        <v>0</v>
      </c>
      <c r="AR152" s="86">
        <f>SUMIFS('sys inv movment rpt'!$M:$M,'sys inv movment rpt'!$L:$L,$M152,'sys inv movment rpt'!$N:$N,AR$1)</f>
        <v>0</v>
      </c>
      <c r="AS152" s="86">
        <f>SUMIFS('sys inv movment rpt'!$M:$M,'sys inv movment rpt'!$L:$L,$M152,'sys inv movment rpt'!$N:$N,AS$1)</f>
        <v>0</v>
      </c>
      <c r="AT152" s="86">
        <f>SUMIFS('sys inv movment rpt'!$M:$M,'sys inv movment rpt'!$L:$L,$M152,'sys inv movment rpt'!$N:$N,AT$1)</f>
        <v>0</v>
      </c>
      <c r="AU152" s="86">
        <f>SUMIFS('sys inv movment rpt'!$M:$M,'sys inv movment rpt'!$L:$L,$M152,'sys inv movment rpt'!$N:$N,AU$1)</f>
        <v>0</v>
      </c>
      <c r="AV152" s="86">
        <f>SUMIFS('sys inv movment rpt'!$M:$M,'sys inv movment rpt'!$L:$L,$M152,'sys inv movment rpt'!$N:$N,AV$1)</f>
        <v>0</v>
      </c>
      <c r="AW152" s="87" t="str">
        <f>IFERROR(VLOOKUP(A152,'sys-backorder details'!E:U,17,0),"-")</f>
        <v>-</v>
      </c>
      <c r="AX152" s="87" t="str">
        <f>IF(K152&gt;1,VLOOKUP(A152,'settings-routing'!A:I,9,0),"")</f>
        <v/>
      </c>
    </row>
    <row r="153" ht="12.75" hidden="1" customHeight="1">
      <c r="A153" s="15" t="s">
        <v>79</v>
      </c>
      <c r="B153" s="15" t="s">
        <v>532</v>
      </c>
      <c r="C153" s="50">
        <f t="shared" si="2"/>
        <v>0</v>
      </c>
      <c r="D153" s="80">
        <f>SUMIF('Stocks 101-111'!$J:$J,'item dashboard'!A153,'Stocks 101-111'!K:K)</f>
        <v>0</v>
      </c>
      <c r="E153" s="80">
        <f>SUMIF('Stocks 101-111'!$J:$J,'item dashboard'!A153,'Stocks 101-111'!$L:$L)</f>
        <v>0</v>
      </c>
      <c r="F153" s="81">
        <f t="shared" si="3"/>
        <v>0</v>
      </c>
      <c r="G153" s="82">
        <f t="shared" si="4"/>
        <v>0</v>
      </c>
      <c r="H153" s="50">
        <f>SUMIFS('sys-backorder details'!$M:$M,'sys-backorder details'!$E:$E,'item dashboard'!A153,'sys-backorder details'!$V:$V,"")</f>
        <v>0</v>
      </c>
      <c r="I153" s="83">
        <f>SUMIF('settings-routing'!$I:$I,'item dashboard'!A153,'settings-routing'!$O:$O)</f>
        <v>0</v>
      </c>
      <c r="J153" s="50">
        <f>SUMIFS('sys-backorder details'!$M:$M,'sys-backorder details'!$E:$E,'item dashboard'!A153,'sys-backorder details'!$V:$V,"Call off")</f>
        <v>0</v>
      </c>
      <c r="K153" s="84">
        <f t="shared" si="5"/>
        <v>0</v>
      </c>
      <c r="L153" s="84">
        <f>SUMIF('Production Plan'!$E:$E,'item dashboard'!A153,'Production Plan'!$N:$N)</f>
        <v>0</v>
      </c>
      <c r="M153" s="85" t="str">
        <f t="shared" si="6"/>
        <v>B-500ANG-GN46THIKA-500ml Angular Thika Wax Green Bottle</v>
      </c>
      <c r="N153" s="86">
        <f>SUMIFS('sys inv movment rpt'!$M:$M,'sys inv movment rpt'!$L:$L,$M153,'sys inv movment rpt'!$N:$N,N$1)</f>
        <v>0</v>
      </c>
      <c r="O153" s="86">
        <f>SUMIFS('sys inv movment rpt'!$M:$M,'sys inv movment rpt'!$L:$L,$M153,'sys inv movment rpt'!$N:$N,O$1)</f>
        <v>0</v>
      </c>
      <c r="P153" s="86">
        <f>SUMIFS('sys inv movment rpt'!$M:$M,'sys inv movment rpt'!$L:$L,$M153,'sys inv movment rpt'!$N:$N,P$1)</f>
        <v>0</v>
      </c>
      <c r="Q153" s="86">
        <f>SUMIFS('sys inv movment rpt'!$M:$M,'sys inv movment rpt'!$L:$L,$M153,'sys inv movment rpt'!$N:$N,Q$1)</f>
        <v>0</v>
      </c>
      <c r="R153" s="86">
        <f>SUMIFS('sys inv movment rpt'!$M:$M,'sys inv movment rpt'!$L:$L,$M153,'sys inv movment rpt'!$N:$N,R$1)</f>
        <v>0</v>
      </c>
      <c r="S153" s="86">
        <f>SUMIFS('sys inv movment rpt'!$M:$M,'sys inv movment rpt'!$L:$L,$M153,'sys inv movment rpt'!$N:$N,S$1)</f>
        <v>0</v>
      </c>
      <c r="T153" s="86">
        <f>SUMIFS('sys inv movment rpt'!$M:$M,'sys inv movment rpt'!$L:$L,$M153,'sys inv movment rpt'!$N:$N,T$1)</f>
        <v>0</v>
      </c>
      <c r="U153" s="86">
        <f>SUMIFS('sys inv movment rpt'!$M:$M,'sys inv movment rpt'!$L:$L,$M153,'sys inv movment rpt'!$N:$N,U$1)</f>
        <v>0</v>
      </c>
      <c r="V153" s="86">
        <f>SUMIFS('sys inv movment rpt'!$M:$M,'sys inv movment rpt'!$L:$L,$M153,'sys inv movment rpt'!$N:$N,V$1)</f>
        <v>0</v>
      </c>
      <c r="W153" s="86">
        <f>SUMIFS('sys inv movment rpt'!$M:$M,'sys inv movment rpt'!$L:$L,$M153,'sys inv movment rpt'!$N:$N,W$1)</f>
        <v>0</v>
      </c>
      <c r="X153" s="86">
        <f>SUMIFS('sys inv movment rpt'!$M:$M,'sys inv movment rpt'!$L:$L,$M153,'sys inv movment rpt'!$N:$N,X$1)</f>
        <v>0</v>
      </c>
      <c r="Y153" s="86">
        <f>SUMIFS('sys inv movment rpt'!$M:$M,'sys inv movment rpt'!$L:$L,$M153,'sys inv movment rpt'!$N:$N,Y$1)</f>
        <v>0</v>
      </c>
      <c r="Z153" s="86">
        <f>SUMIFS('sys inv movment rpt'!$M:$M,'sys inv movment rpt'!$L:$L,$M153,'sys inv movment rpt'!$N:$N,Z$1)</f>
        <v>0</v>
      </c>
      <c r="AA153" s="86">
        <f>SUMIFS('sys inv movment rpt'!$M:$M,'sys inv movment rpt'!$L:$L,$M153,'sys inv movment rpt'!$N:$N,AA$1)</f>
        <v>0</v>
      </c>
      <c r="AB153" s="86">
        <f>SUMIFS('sys inv movment rpt'!$M:$M,'sys inv movment rpt'!$L:$L,$M153,'sys inv movment rpt'!$N:$N,AB$1)</f>
        <v>0</v>
      </c>
      <c r="AC153" s="86">
        <f>SUMIFS('sys inv movment rpt'!$M:$M,'sys inv movment rpt'!$L:$L,$M153,'sys inv movment rpt'!$N:$N,AC$1)</f>
        <v>0</v>
      </c>
      <c r="AD153" s="86">
        <f>SUMIFS('sys inv movment rpt'!$M:$M,'sys inv movment rpt'!$L:$L,$M153,'sys inv movment rpt'!$N:$N,AD$1)</f>
        <v>0</v>
      </c>
      <c r="AE153" s="86">
        <f>SUMIFS('sys inv movment rpt'!$M:$M,'sys inv movment rpt'!$L:$L,$M153,'sys inv movment rpt'!$N:$N,AE$1)</f>
        <v>0</v>
      </c>
      <c r="AF153" s="86">
        <f>SUMIFS('sys inv movment rpt'!$M:$M,'sys inv movment rpt'!$L:$L,$M153,'sys inv movment rpt'!$N:$N,AF$1)</f>
        <v>0</v>
      </c>
      <c r="AG153" s="86">
        <f>SUMIFS('sys inv movment rpt'!$M:$M,'sys inv movment rpt'!$L:$L,$M153,'sys inv movment rpt'!$N:$N,AG$1)</f>
        <v>0</v>
      </c>
      <c r="AH153" s="86">
        <f>SUMIFS('sys inv movment rpt'!$M:$M,'sys inv movment rpt'!$L:$L,$M153,'sys inv movment rpt'!$N:$N,AH$1)</f>
        <v>0</v>
      </c>
      <c r="AI153" s="86">
        <f>SUMIFS('sys inv movment rpt'!$M:$M,'sys inv movment rpt'!$L:$L,$M153,'sys inv movment rpt'!$N:$N,AI$1)</f>
        <v>0</v>
      </c>
      <c r="AJ153" s="86">
        <f>SUMIFS('sys inv movment rpt'!$M:$M,'sys inv movment rpt'!$L:$L,$M153,'sys inv movment rpt'!$N:$N,AJ$1)</f>
        <v>0</v>
      </c>
      <c r="AK153" s="86">
        <f>SUMIFS('sys inv movment rpt'!$M:$M,'sys inv movment rpt'!$L:$L,$M153,'sys inv movment rpt'!$N:$N,AK$1)</f>
        <v>0</v>
      </c>
      <c r="AL153" s="86">
        <f>SUMIFS('sys inv movment rpt'!$M:$M,'sys inv movment rpt'!$L:$L,$M153,'sys inv movment rpt'!$N:$N,AL$1)</f>
        <v>0</v>
      </c>
      <c r="AM153" s="86">
        <f>SUMIFS('sys inv movment rpt'!$M:$M,'sys inv movment rpt'!$L:$L,$M153,'sys inv movment rpt'!$N:$N,AM$1)</f>
        <v>0</v>
      </c>
      <c r="AN153" s="86">
        <f>SUMIFS('sys inv movment rpt'!$M:$M,'sys inv movment rpt'!$L:$L,$M153,'sys inv movment rpt'!$N:$N,AN$1)</f>
        <v>0</v>
      </c>
      <c r="AO153" s="86">
        <f>SUMIFS('sys inv movment rpt'!$M:$M,'sys inv movment rpt'!$L:$L,$M153,'sys inv movment rpt'!$N:$N,AO$1)</f>
        <v>0</v>
      </c>
      <c r="AP153" s="86">
        <f>SUMIFS('sys inv movment rpt'!$M:$M,'sys inv movment rpt'!$L:$L,$M153,'sys inv movment rpt'!$N:$N,AP$1)</f>
        <v>0</v>
      </c>
      <c r="AQ153" s="86">
        <f>SUMIFS('sys inv movment rpt'!$M:$M,'sys inv movment rpt'!$L:$L,$M153,'sys inv movment rpt'!$N:$N,AQ$1)</f>
        <v>0</v>
      </c>
      <c r="AR153" s="86">
        <f>SUMIFS('sys inv movment rpt'!$M:$M,'sys inv movment rpt'!$L:$L,$M153,'sys inv movment rpt'!$N:$N,AR$1)</f>
        <v>0</v>
      </c>
      <c r="AS153" s="86">
        <f>SUMIFS('sys inv movment rpt'!$M:$M,'sys inv movment rpt'!$L:$L,$M153,'sys inv movment rpt'!$N:$N,AS$1)</f>
        <v>0</v>
      </c>
      <c r="AT153" s="86">
        <f>SUMIFS('sys inv movment rpt'!$M:$M,'sys inv movment rpt'!$L:$L,$M153,'sys inv movment rpt'!$N:$N,AT$1)</f>
        <v>0</v>
      </c>
      <c r="AU153" s="86">
        <f>SUMIFS('sys inv movment rpt'!$M:$M,'sys inv movment rpt'!$L:$L,$M153,'sys inv movment rpt'!$N:$N,AU$1)</f>
        <v>0</v>
      </c>
      <c r="AV153" s="86">
        <f>SUMIFS('sys inv movment rpt'!$M:$M,'sys inv movment rpt'!$L:$L,$M153,'sys inv movment rpt'!$N:$N,AV$1)</f>
        <v>0</v>
      </c>
      <c r="AW153" s="87" t="str">
        <f>IFERROR(VLOOKUP(A153,'sys-backorder details'!E:U,17,0),"-")</f>
        <v>-</v>
      </c>
      <c r="AX153" s="87" t="str">
        <f>IF(K153&gt;1,VLOOKUP(A153,'settings-routing'!A:I,9,0),"")</f>
        <v/>
      </c>
    </row>
    <row r="154" ht="12.75" hidden="1" customHeight="1">
      <c r="A154" s="50" t="s">
        <v>533</v>
      </c>
      <c r="B154" s="50" t="s">
        <v>534</v>
      </c>
      <c r="C154" s="50">
        <f t="shared" si="2"/>
        <v>0</v>
      </c>
      <c r="D154" s="80">
        <f>SUMIF('Stocks 101-111'!$J:$J,'item dashboard'!A154,'Stocks 101-111'!K:K)</f>
        <v>0</v>
      </c>
      <c r="E154" s="80">
        <f>SUMIF('Stocks 101-111'!$J:$J,'item dashboard'!A154,'Stocks 101-111'!$L:$L)</f>
        <v>0</v>
      </c>
      <c r="F154" s="81">
        <f t="shared" si="3"/>
        <v>0</v>
      </c>
      <c r="G154" s="82">
        <f t="shared" si="4"/>
        <v>0</v>
      </c>
      <c r="H154" s="50">
        <f>SUMIFS('sys-backorder details'!$M:$M,'sys-backorder details'!$E:$E,'item dashboard'!A154,'sys-backorder details'!$V:$V,"")</f>
        <v>0</v>
      </c>
      <c r="I154" s="83">
        <f>SUMIF('settings-routing'!$I:$I,'item dashboard'!A154,'settings-routing'!$O:$O)</f>
        <v>0</v>
      </c>
      <c r="J154" s="50">
        <f>SUMIFS('sys-backorder details'!$M:$M,'sys-backorder details'!$E:$E,'item dashboard'!A154,'sys-backorder details'!$V:$V,"Call off")</f>
        <v>0</v>
      </c>
      <c r="K154" s="84">
        <f t="shared" si="5"/>
        <v>0</v>
      </c>
      <c r="L154" s="84">
        <f>SUMIF('Production Plan'!$E:$E,'item dashboard'!A154,'Production Plan'!$N:$N)</f>
        <v>0</v>
      </c>
      <c r="M154" s="85" t="str">
        <f t="shared" si="6"/>
        <v>B-500ANG-PUR46THIKA-500ml Angular Thika Wax Purple Bottle</v>
      </c>
      <c r="N154" s="86">
        <f>SUMIFS('sys inv movment rpt'!$M:$M,'sys inv movment rpt'!$L:$L,$M154,'sys inv movment rpt'!$N:$N,N$1)</f>
        <v>0</v>
      </c>
      <c r="O154" s="86">
        <f>SUMIFS('sys inv movment rpt'!$M:$M,'sys inv movment rpt'!$L:$L,$M154,'sys inv movment rpt'!$N:$N,O$1)</f>
        <v>0</v>
      </c>
      <c r="P154" s="86">
        <f>SUMIFS('sys inv movment rpt'!$M:$M,'sys inv movment rpt'!$L:$L,$M154,'sys inv movment rpt'!$N:$N,P$1)</f>
        <v>0</v>
      </c>
      <c r="Q154" s="86">
        <f>SUMIFS('sys inv movment rpt'!$M:$M,'sys inv movment rpt'!$L:$L,$M154,'sys inv movment rpt'!$N:$N,Q$1)</f>
        <v>0</v>
      </c>
      <c r="R154" s="86">
        <f>SUMIFS('sys inv movment rpt'!$M:$M,'sys inv movment rpt'!$L:$L,$M154,'sys inv movment rpt'!$N:$N,R$1)</f>
        <v>0</v>
      </c>
      <c r="S154" s="86">
        <f>SUMIFS('sys inv movment rpt'!$M:$M,'sys inv movment rpt'!$L:$L,$M154,'sys inv movment rpt'!$N:$N,S$1)</f>
        <v>0</v>
      </c>
      <c r="T154" s="86">
        <f>SUMIFS('sys inv movment rpt'!$M:$M,'sys inv movment rpt'!$L:$L,$M154,'sys inv movment rpt'!$N:$N,T$1)</f>
        <v>0</v>
      </c>
      <c r="U154" s="86">
        <f>SUMIFS('sys inv movment rpt'!$M:$M,'sys inv movment rpt'!$L:$L,$M154,'sys inv movment rpt'!$N:$N,U$1)</f>
        <v>0</v>
      </c>
      <c r="V154" s="86">
        <f>SUMIFS('sys inv movment rpt'!$M:$M,'sys inv movment rpt'!$L:$L,$M154,'sys inv movment rpt'!$N:$N,V$1)</f>
        <v>0</v>
      </c>
      <c r="W154" s="86">
        <f>SUMIFS('sys inv movment rpt'!$M:$M,'sys inv movment rpt'!$L:$L,$M154,'sys inv movment rpt'!$N:$N,W$1)</f>
        <v>0</v>
      </c>
      <c r="X154" s="86">
        <f>SUMIFS('sys inv movment rpt'!$M:$M,'sys inv movment rpt'!$L:$L,$M154,'sys inv movment rpt'!$N:$N,X$1)</f>
        <v>0</v>
      </c>
      <c r="Y154" s="86">
        <f>SUMIFS('sys inv movment rpt'!$M:$M,'sys inv movment rpt'!$L:$L,$M154,'sys inv movment rpt'!$N:$N,Y$1)</f>
        <v>0</v>
      </c>
      <c r="Z154" s="86">
        <f>SUMIFS('sys inv movment rpt'!$M:$M,'sys inv movment rpt'!$L:$L,$M154,'sys inv movment rpt'!$N:$N,Z$1)</f>
        <v>0</v>
      </c>
      <c r="AA154" s="86">
        <f>SUMIFS('sys inv movment rpt'!$M:$M,'sys inv movment rpt'!$L:$L,$M154,'sys inv movment rpt'!$N:$N,AA$1)</f>
        <v>0</v>
      </c>
      <c r="AB154" s="86">
        <f>SUMIFS('sys inv movment rpt'!$M:$M,'sys inv movment rpt'!$L:$L,$M154,'sys inv movment rpt'!$N:$N,AB$1)</f>
        <v>0</v>
      </c>
      <c r="AC154" s="86">
        <f>SUMIFS('sys inv movment rpt'!$M:$M,'sys inv movment rpt'!$L:$L,$M154,'sys inv movment rpt'!$N:$N,AC$1)</f>
        <v>0</v>
      </c>
      <c r="AD154" s="86">
        <f>SUMIFS('sys inv movment rpt'!$M:$M,'sys inv movment rpt'!$L:$L,$M154,'sys inv movment rpt'!$N:$N,AD$1)</f>
        <v>0</v>
      </c>
      <c r="AE154" s="86">
        <f>SUMIFS('sys inv movment rpt'!$M:$M,'sys inv movment rpt'!$L:$L,$M154,'sys inv movment rpt'!$N:$N,AE$1)</f>
        <v>0</v>
      </c>
      <c r="AF154" s="86">
        <f>SUMIFS('sys inv movment rpt'!$M:$M,'sys inv movment rpt'!$L:$L,$M154,'sys inv movment rpt'!$N:$N,AF$1)</f>
        <v>0</v>
      </c>
      <c r="AG154" s="86">
        <f>SUMIFS('sys inv movment rpt'!$M:$M,'sys inv movment rpt'!$L:$L,$M154,'sys inv movment rpt'!$N:$N,AG$1)</f>
        <v>0</v>
      </c>
      <c r="AH154" s="86">
        <f>SUMIFS('sys inv movment rpt'!$M:$M,'sys inv movment rpt'!$L:$L,$M154,'sys inv movment rpt'!$N:$N,AH$1)</f>
        <v>0</v>
      </c>
      <c r="AI154" s="86">
        <f>SUMIFS('sys inv movment rpt'!$M:$M,'sys inv movment rpt'!$L:$L,$M154,'sys inv movment rpt'!$N:$N,AI$1)</f>
        <v>0</v>
      </c>
      <c r="AJ154" s="86">
        <f>SUMIFS('sys inv movment rpt'!$M:$M,'sys inv movment rpt'!$L:$L,$M154,'sys inv movment rpt'!$N:$N,AJ$1)</f>
        <v>0</v>
      </c>
      <c r="AK154" s="86">
        <f>SUMIFS('sys inv movment rpt'!$M:$M,'sys inv movment rpt'!$L:$L,$M154,'sys inv movment rpt'!$N:$N,AK$1)</f>
        <v>0</v>
      </c>
      <c r="AL154" s="86">
        <f>SUMIFS('sys inv movment rpt'!$M:$M,'sys inv movment rpt'!$L:$L,$M154,'sys inv movment rpt'!$N:$N,AL$1)</f>
        <v>0</v>
      </c>
      <c r="AM154" s="86">
        <f>SUMIFS('sys inv movment rpt'!$M:$M,'sys inv movment rpt'!$L:$L,$M154,'sys inv movment rpt'!$N:$N,AM$1)</f>
        <v>0</v>
      </c>
      <c r="AN154" s="86">
        <f>SUMIFS('sys inv movment rpt'!$M:$M,'sys inv movment rpt'!$L:$L,$M154,'sys inv movment rpt'!$N:$N,AN$1)</f>
        <v>0</v>
      </c>
      <c r="AO154" s="86">
        <f>SUMIFS('sys inv movment rpt'!$M:$M,'sys inv movment rpt'!$L:$L,$M154,'sys inv movment rpt'!$N:$N,AO$1)</f>
        <v>0</v>
      </c>
      <c r="AP154" s="86">
        <f>SUMIFS('sys inv movment rpt'!$M:$M,'sys inv movment rpt'!$L:$L,$M154,'sys inv movment rpt'!$N:$N,AP$1)</f>
        <v>0</v>
      </c>
      <c r="AQ154" s="86">
        <f>SUMIFS('sys inv movment rpt'!$M:$M,'sys inv movment rpt'!$L:$L,$M154,'sys inv movment rpt'!$N:$N,AQ$1)</f>
        <v>0</v>
      </c>
      <c r="AR154" s="86">
        <f>SUMIFS('sys inv movment rpt'!$M:$M,'sys inv movment rpt'!$L:$L,$M154,'sys inv movment rpt'!$N:$N,AR$1)</f>
        <v>0</v>
      </c>
      <c r="AS154" s="86">
        <f>SUMIFS('sys inv movment rpt'!$M:$M,'sys inv movment rpt'!$L:$L,$M154,'sys inv movment rpt'!$N:$N,AS$1)</f>
        <v>0</v>
      </c>
      <c r="AT154" s="86">
        <f>SUMIFS('sys inv movment rpt'!$M:$M,'sys inv movment rpt'!$L:$L,$M154,'sys inv movment rpt'!$N:$N,AT$1)</f>
        <v>0</v>
      </c>
      <c r="AU154" s="86">
        <f>SUMIFS('sys inv movment rpt'!$M:$M,'sys inv movment rpt'!$L:$L,$M154,'sys inv movment rpt'!$N:$N,AU$1)</f>
        <v>0</v>
      </c>
      <c r="AV154" s="86">
        <f>SUMIFS('sys inv movment rpt'!$M:$M,'sys inv movment rpt'!$L:$L,$M154,'sys inv movment rpt'!$N:$N,AV$1)</f>
        <v>0</v>
      </c>
      <c r="AW154" s="87" t="str">
        <f>IFERROR(VLOOKUP(A154,'sys-backorder details'!E:U,17,0),"-")</f>
        <v>-</v>
      </c>
      <c r="AX154" s="87" t="str">
        <f>IF(K154&gt;1,VLOOKUP(A154,'settings-routing'!A:I,9,0),"")</f>
        <v/>
      </c>
    </row>
    <row r="155" ht="12.75" hidden="1" customHeight="1">
      <c r="A155" s="15" t="s">
        <v>535</v>
      </c>
      <c r="B155" s="15" t="s">
        <v>536</v>
      </c>
      <c r="C155" s="50">
        <f t="shared" si="2"/>
        <v>0</v>
      </c>
      <c r="D155" s="80">
        <f>SUMIF('Stocks 101-111'!$J:$J,'item dashboard'!A155,'Stocks 101-111'!K:K)</f>
        <v>0</v>
      </c>
      <c r="E155" s="80">
        <f>SUMIF('Stocks 101-111'!$J:$J,'item dashboard'!A155,'Stocks 101-111'!$L:$L)</f>
        <v>0</v>
      </c>
      <c r="F155" s="81">
        <f t="shared" si="3"/>
        <v>0</v>
      </c>
      <c r="G155" s="82">
        <f t="shared" si="4"/>
        <v>0.1428571429</v>
      </c>
      <c r="H155" s="50">
        <f>SUMIFS('sys-backorder details'!$M:$M,'sys-backorder details'!$E:$E,'item dashboard'!A155,'sys-backorder details'!$V:$V,"")</f>
        <v>0</v>
      </c>
      <c r="I155" s="83">
        <f>SUMIF('settings-routing'!$I:$I,'item dashboard'!A155,'settings-routing'!$O:$O)</f>
        <v>0</v>
      </c>
      <c r="J155" s="50">
        <f>SUMIFS('sys-backorder details'!$M:$M,'sys-backorder details'!$E:$E,'item dashboard'!A155,'sys-backorder details'!$V:$V,"Call off")</f>
        <v>0</v>
      </c>
      <c r="K155" s="84">
        <f t="shared" si="5"/>
        <v>0</v>
      </c>
      <c r="L155" s="84">
        <f>SUMIF('Production Plan'!$E:$E,'item dashboard'!A155,'Production Plan'!$N:$N)</f>
        <v>0</v>
      </c>
      <c r="M155" s="85" t="str">
        <f t="shared" si="6"/>
        <v>B-500ANG-W46THIKA-500ml AngularThika Wax White Bottle</v>
      </c>
      <c r="N155" s="86">
        <f>SUMIFS('sys inv movment rpt'!$M:$M,'sys inv movment rpt'!$L:$L,$M155,'sys inv movment rpt'!$N:$N,N$1)</f>
        <v>0</v>
      </c>
      <c r="O155" s="86">
        <f>SUMIFS('sys inv movment rpt'!$M:$M,'sys inv movment rpt'!$L:$L,$M155,'sys inv movment rpt'!$N:$N,O$1)</f>
        <v>0</v>
      </c>
      <c r="P155" s="86">
        <f>SUMIFS('sys inv movment rpt'!$M:$M,'sys inv movment rpt'!$L:$L,$M155,'sys inv movment rpt'!$N:$N,P$1)</f>
        <v>0</v>
      </c>
      <c r="Q155" s="86">
        <f>SUMIFS('sys inv movment rpt'!$M:$M,'sys inv movment rpt'!$L:$L,$M155,'sys inv movment rpt'!$N:$N,Q$1)</f>
        <v>0</v>
      </c>
      <c r="R155" s="86">
        <f>SUMIFS('sys inv movment rpt'!$M:$M,'sys inv movment rpt'!$L:$L,$M155,'sys inv movment rpt'!$N:$N,R$1)</f>
        <v>4320</v>
      </c>
      <c r="S155" s="86">
        <f>SUMIFS('sys inv movment rpt'!$M:$M,'sys inv movment rpt'!$L:$L,$M155,'sys inv movment rpt'!$N:$N,S$1)</f>
        <v>0</v>
      </c>
      <c r="T155" s="86">
        <f>SUMIFS('sys inv movment rpt'!$M:$M,'sys inv movment rpt'!$L:$L,$M155,'sys inv movment rpt'!$N:$N,T$1)</f>
        <v>0</v>
      </c>
      <c r="U155" s="86">
        <f>SUMIFS('sys inv movment rpt'!$M:$M,'sys inv movment rpt'!$L:$L,$M155,'sys inv movment rpt'!$N:$N,U$1)</f>
        <v>0</v>
      </c>
      <c r="V155" s="86">
        <f>SUMIFS('sys inv movment rpt'!$M:$M,'sys inv movment rpt'!$L:$L,$M155,'sys inv movment rpt'!$N:$N,V$1)</f>
        <v>0</v>
      </c>
      <c r="W155" s="86">
        <f>SUMIFS('sys inv movment rpt'!$M:$M,'sys inv movment rpt'!$L:$L,$M155,'sys inv movment rpt'!$N:$N,W$1)</f>
        <v>0</v>
      </c>
      <c r="X155" s="86">
        <f>SUMIFS('sys inv movment rpt'!$M:$M,'sys inv movment rpt'!$L:$L,$M155,'sys inv movment rpt'!$N:$N,X$1)</f>
        <v>0</v>
      </c>
      <c r="Y155" s="86">
        <f>SUMIFS('sys inv movment rpt'!$M:$M,'sys inv movment rpt'!$L:$L,$M155,'sys inv movment rpt'!$N:$N,Y$1)</f>
        <v>0</v>
      </c>
      <c r="Z155" s="86">
        <f>SUMIFS('sys inv movment rpt'!$M:$M,'sys inv movment rpt'!$L:$L,$M155,'sys inv movment rpt'!$N:$N,Z$1)</f>
        <v>0</v>
      </c>
      <c r="AA155" s="86">
        <f>SUMIFS('sys inv movment rpt'!$M:$M,'sys inv movment rpt'!$L:$L,$M155,'sys inv movment rpt'!$N:$N,AA$1)</f>
        <v>720</v>
      </c>
      <c r="AB155" s="86">
        <f>SUMIFS('sys inv movment rpt'!$M:$M,'sys inv movment rpt'!$L:$L,$M155,'sys inv movment rpt'!$N:$N,AB$1)</f>
        <v>0</v>
      </c>
      <c r="AC155" s="86">
        <f>SUMIFS('sys inv movment rpt'!$M:$M,'sys inv movment rpt'!$L:$L,$M155,'sys inv movment rpt'!$N:$N,AC$1)</f>
        <v>0</v>
      </c>
      <c r="AD155" s="86">
        <f>SUMIFS('sys inv movment rpt'!$M:$M,'sys inv movment rpt'!$L:$L,$M155,'sys inv movment rpt'!$N:$N,AD$1)</f>
        <v>0</v>
      </c>
      <c r="AE155" s="86">
        <f>SUMIFS('sys inv movment rpt'!$M:$M,'sys inv movment rpt'!$L:$L,$M155,'sys inv movment rpt'!$N:$N,AE$1)</f>
        <v>2160</v>
      </c>
      <c r="AF155" s="86">
        <f>SUMIFS('sys inv movment rpt'!$M:$M,'sys inv movment rpt'!$L:$L,$M155,'sys inv movment rpt'!$N:$N,AF$1)</f>
        <v>0</v>
      </c>
      <c r="AG155" s="86">
        <f>SUMIFS('sys inv movment rpt'!$M:$M,'sys inv movment rpt'!$L:$L,$M155,'sys inv movment rpt'!$N:$N,AG$1)</f>
        <v>0</v>
      </c>
      <c r="AH155" s="86">
        <f>SUMIFS('sys inv movment rpt'!$M:$M,'sys inv movment rpt'!$L:$L,$M155,'sys inv movment rpt'!$N:$N,AH$1)</f>
        <v>0</v>
      </c>
      <c r="AI155" s="86">
        <f>SUMIFS('sys inv movment rpt'!$M:$M,'sys inv movment rpt'!$L:$L,$M155,'sys inv movment rpt'!$N:$N,AI$1)</f>
        <v>0</v>
      </c>
      <c r="AJ155" s="86">
        <f>SUMIFS('sys inv movment rpt'!$M:$M,'sys inv movment rpt'!$L:$L,$M155,'sys inv movment rpt'!$N:$N,AJ$1)</f>
        <v>0</v>
      </c>
      <c r="AK155" s="86">
        <f>SUMIFS('sys inv movment rpt'!$M:$M,'sys inv movment rpt'!$L:$L,$M155,'sys inv movment rpt'!$N:$N,AK$1)</f>
        <v>0</v>
      </c>
      <c r="AL155" s="86">
        <f>SUMIFS('sys inv movment rpt'!$M:$M,'sys inv movment rpt'!$L:$L,$M155,'sys inv movment rpt'!$N:$N,AL$1)</f>
        <v>0</v>
      </c>
      <c r="AM155" s="86">
        <f>SUMIFS('sys inv movment rpt'!$M:$M,'sys inv movment rpt'!$L:$L,$M155,'sys inv movment rpt'!$N:$N,AM$1)</f>
        <v>0</v>
      </c>
      <c r="AN155" s="86">
        <f>SUMIFS('sys inv movment rpt'!$M:$M,'sys inv movment rpt'!$L:$L,$M155,'sys inv movment rpt'!$N:$N,AN$1)</f>
        <v>3744</v>
      </c>
      <c r="AO155" s="86">
        <f>SUMIFS('sys inv movment rpt'!$M:$M,'sys inv movment rpt'!$L:$L,$M155,'sys inv movment rpt'!$N:$N,AO$1)</f>
        <v>0</v>
      </c>
      <c r="AP155" s="86">
        <f>SUMIFS('sys inv movment rpt'!$M:$M,'sys inv movment rpt'!$L:$L,$M155,'sys inv movment rpt'!$N:$N,AP$1)</f>
        <v>0</v>
      </c>
      <c r="AQ155" s="86">
        <f>SUMIFS('sys inv movment rpt'!$M:$M,'sys inv movment rpt'!$L:$L,$M155,'sys inv movment rpt'!$N:$N,AQ$1)</f>
        <v>0</v>
      </c>
      <c r="AR155" s="86">
        <f>SUMIFS('sys inv movment rpt'!$M:$M,'sys inv movment rpt'!$L:$L,$M155,'sys inv movment rpt'!$N:$N,AR$1)</f>
        <v>0</v>
      </c>
      <c r="AS155" s="86">
        <f>SUMIFS('sys inv movment rpt'!$M:$M,'sys inv movment rpt'!$L:$L,$M155,'sys inv movment rpt'!$N:$N,AS$1)</f>
        <v>2736</v>
      </c>
      <c r="AT155" s="86">
        <f>SUMIFS('sys inv movment rpt'!$M:$M,'sys inv movment rpt'!$L:$L,$M155,'sys inv movment rpt'!$N:$N,AT$1)</f>
        <v>0</v>
      </c>
      <c r="AU155" s="86">
        <f>SUMIFS('sys inv movment rpt'!$M:$M,'sys inv movment rpt'!$L:$L,$M155,'sys inv movment rpt'!$N:$N,AU$1)</f>
        <v>0</v>
      </c>
      <c r="AV155" s="86">
        <f>SUMIFS('sys inv movment rpt'!$M:$M,'sys inv movment rpt'!$L:$L,$M155,'sys inv movment rpt'!$N:$N,AV$1)</f>
        <v>0</v>
      </c>
      <c r="AW155" s="87" t="str">
        <f>IFERROR(VLOOKUP(A155,'sys-backorder details'!E:U,17,0),"-")</f>
        <v>-</v>
      </c>
      <c r="AX155" s="87" t="str">
        <f>IF(K155&gt;1,VLOOKUP(A155,'settings-routing'!A:I,9,0),"")</f>
        <v/>
      </c>
    </row>
    <row r="156" ht="12.75" hidden="1" customHeight="1">
      <c r="A156" s="50" t="s">
        <v>537</v>
      </c>
      <c r="B156" s="50" t="s">
        <v>538</v>
      </c>
      <c r="C156" s="50">
        <f t="shared" si="2"/>
        <v>0</v>
      </c>
      <c r="D156" s="80">
        <f>SUMIF('Stocks 101-111'!$J:$J,'item dashboard'!A156,'Stocks 101-111'!K:K)</f>
        <v>0</v>
      </c>
      <c r="E156" s="80">
        <f>SUMIF('Stocks 101-111'!$J:$J,'item dashboard'!A156,'Stocks 101-111'!$L:$L)</f>
        <v>0</v>
      </c>
      <c r="F156" s="81">
        <f t="shared" si="3"/>
        <v>0</v>
      </c>
      <c r="G156" s="82">
        <f t="shared" si="4"/>
        <v>0</v>
      </c>
      <c r="H156" s="50">
        <f>SUMIFS('sys-backorder details'!$M:$M,'sys-backorder details'!$E:$E,'item dashboard'!A156,'sys-backorder details'!$V:$V,"")</f>
        <v>0</v>
      </c>
      <c r="I156" s="83">
        <f>SUMIF('settings-routing'!$I:$I,'item dashboard'!A156,'settings-routing'!$O:$O)</f>
        <v>0</v>
      </c>
      <c r="J156" s="50">
        <f>SUMIFS('sys-backorder details'!$M:$M,'sys-backorder details'!$E:$E,'item dashboard'!A156,'sys-backorder details'!$V:$V,"Call off")</f>
        <v>0</v>
      </c>
      <c r="K156" s="84">
        <f t="shared" si="5"/>
        <v>0</v>
      </c>
      <c r="L156" s="84">
        <f>SUMIF('Production Plan'!$E:$E,'item dashboard'!A156,'Production Plan'!$N:$N)</f>
        <v>0</v>
      </c>
      <c r="M156" s="85" t="str">
        <f t="shared" si="6"/>
        <v>B-500ANG-YL46THIKA-500ml Angular Thika Wax Yellow Bottle</v>
      </c>
      <c r="N156" s="86">
        <f>SUMIFS('sys inv movment rpt'!$M:$M,'sys inv movment rpt'!$L:$L,$M156,'sys inv movment rpt'!$N:$N,N$1)</f>
        <v>0</v>
      </c>
      <c r="O156" s="86">
        <f>SUMIFS('sys inv movment rpt'!$M:$M,'sys inv movment rpt'!$L:$L,$M156,'sys inv movment rpt'!$N:$N,O$1)</f>
        <v>0</v>
      </c>
      <c r="P156" s="86">
        <f>SUMIFS('sys inv movment rpt'!$M:$M,'sys inv movment rpt'!$L:$L,$M156,'sys inv movment rpt'!$N:$N,P$1)</f>
        <v>0</v>
      </c>
      <c r="Q156" s="86">
        <f>SUMIFS('sys inv movment rpt'!$M:$M,'sys inv movment rpt'!$L:$L,$M156,'sys inv movment rpt'!$N:$N,Q$1)</f>
        <v>0</v>
      </c>
      <c r="R156" s="86">
        <f>SUMIFS('sys inv movment rpt'!$M:$M,'sys inv movment rpt'!$L:$L,$M156,'sys inv movment rpt'!$N:$N,R$1)</f>
        <v>0</v>
      </c>
      <c r="S156" s="86">
        <f>SUMIFS('sys inv movment rpt'!$M:$M,'sys inv movment rpt'!$L:$L,$M156,'sys inv movment rpt'!$N:$N,S$1)</f>
        <v>0</v>
      </c>
      <c r="T156" s="86">
        <f>SUMIFS('sys inv movment rpt'!$M:$M,'sys inv movment rpt'!$L:$L,$M156,'sys inv movment rpt'!$N:$N,T$1)</f>
        <v>0</v>
      </c>
      <c r="U156" s="86">
        <f>SUMIFS('sys inv movment rpt'!$M:$M,'sys inv movment rpt'!$L:$L,$M156,'sys inv movment rpt'!$N:$N,U$1)</f>
        <v>0</v>
      </c>
      <c r="V156" s="86">
        <f>SUMIFS('sys inv movment rpt'!$M:$M,'sys inv movment rpt'!$L:$L,$M156,'sys inv movment rpt'!$N:$N,V$1)</f>
        <v>0</v>
      </c>
      <c r="W156" s="86">
        <f>SUMIFS('sys inv movment rpt'!$M:$M,'sys inv movment rpt'!$L:$L,$M156,'sys inv movment rpt'!$N:$N,W$1)</f>
        <v>0</v>
      </c>
      <c r="X156" s="86">
        <f>SUMIFS('sys inv movment rpt'!$M:$M,'sys inv movment rpt'!$L:$L,$M156,'sys inv movment rpt'!$N:$N,X$1)</f>
        <v>0</v>
      </c>
      <c r="Y156" s="86">
        <f>SUMIFS('sys inv movment rpt'!$M:$M,'sys inv movment rpt'!$L:$L,$M156,'sys inv movment rpt'!$N:$N,Y$1)</f>
        <v>0</v>
      </c>
      <c r="Z156" s="86">
        <f>SUMIFS('sys inv movment rpt'!$M:$M,'sys inv movment rpt'!$L:$L,$M156,'sys inv movment rpt'!$N:$N,Z$1)</f>
        <v>0</v>
      </c>
      <c r="AA156" s="86">
        <f>SUMIFS('sys inv movment rpt'!$M:$M,'sys inv movment rpt'!$L:$L,$M156,'sys inv movment rpt'!$N:$N,AA$1)</f>
        <v>0</v>
      </c>
      <c r="AB156" s="86">
        <f>SUMIFS('sys inv movment rpt'!$M:$M,'sys inv movment rpt'!$L:$L,$M156,'sys inv movment rpt'!$N:$N,AB$1)</f>
        <v>0</v>
      </c>
      <c r="AC156" s="86">
        <f>SUMIFS('sys inv movment rpt'!$M:$M,'sys inv movment rpt'!$L:$L,$M156,'sys inv movment rpt'!$N:$N,AC$1)</f>
        <v>0</v>
      </c>
      <c r="AD156" s="86">
        <f>SUMIFS('sys inv movment rpt'!$M:$M,'sys inv movment rpt'!$L:$L,$M156,'sys inv movment rpt'!$N:$N,AD$1)</f>
        <v>0</v>
      </c>
      <c r="AE156" s="86">
        <f>SUMIFS('sys inv movment rpt'!$M:$M,'sys inv movment rpt'!$L:$L,$M156,'sys inv movment rpt'!$N:$N,AE$1)</f>
        <v>0</v>
      </c>
      <c r="AF156" s="86">
        <f>SUMIFS('sys inv movment rpt'!$M:$M,'sys inv movment rpt'!$L:$L,$M156,'sys inv movment rpt'!$N:$N,AF$1)</f>
        <v>0</v>
      </c>
      <c r="AG156" s="86">
        <f>SUMIFS('sys inv movment rpt'!$M:$M,'sys inv movment rpt'!$L:$L,$M156,'sys inv movment rpt'!$N:$N,AG$1)</f>
        <v>0</v>
      </c>
      <c r="AH156" s="86">
        <f>SUMIFS('sys inv movment rpt'!$M:$M,'sys inv movment rpt'!$L:$L,$M156,'sys inv movment rpt'!$N:$N,AH$1)</f>
        <v>0</v>
      </c>
      <c r="AI156" s="86">
        <f>SUMIFS('sys inv movment rpt'!$M:$M,'sys inv movment rpt'!$L:$L,$M156,'sys inv movment rpt'!$N:$N,AI$1)</f>
        <v>0</v>
      </c>
      <c r="AJ156" s="86">
        <f>SUMIFS('sys inv movment rpt'!$M:$M,'sys inv movment rpt'!$L:$L,$M156,'sys inv movment rpt'!$N:$N,AJ$1)</f>
        <v>0</v>
      </c>
      <c r="AK156" s="86">
        <f>SUMIFS('sys inv movment rpt'!$M:$M,'sys inv movment rpt'!$L:$L,$M156,'sys inv movment rpt'!$N:$N,AK$1)</f>
        <v>0</v>
      </c>
      <c r="AL156" s="86">
        <f>SUMIFS('sys inv movment rpt'!$M:$M,'sys inv movment rpt'!$L:$L,$M156,'sys inv movment rpt'!$N:$N,AL$1)</f>
        <v>0</v>
      </c>
      <c r="AM156" s="86">
        <f>SUMIFS('sys inv movment rpt'!$M:$M,'sys inv movment rpt'!$L:$L,$M156,'sys inv movment rpt'!$N:$N,AM$1)</f>
        <v>0</v>
      </c>
      <c r="AN156" s="86">
        <f>SUMIFS('sys inv movment rpt'!$M:$M,'sys inv movment rpt'!$L:$L,$M156,'sys inv movment rpt'!$N:$N,AN$1)</f>
        <v>0</v>
      </c>
      <c r="AO156" s="86">
        <f>SUMIFS('sys inv movment rpt'!$M:$M,'sys inv movment rpt'!$L:$L,$M156,'sys inv movment rpt'!$N:$N,AO$1)</f>
        <v>0</v>
      </c>
      <c r="AP156" s="86">
        <f>SUMIFS('sys inv movment rpt'!$M:$M,'sys inv movment rpt'!$L:$L,$M156,'sys inv movment rpt'!$N:$N,AP$1)</f>
        <v>0</v>
      </c>
      <c r="AQ156" s="86">
        <f>SUMIFS('sys inv movment rpt'!$M:$M,'sys inv movment rpt'!$L:$L,$M156,'sys inv movment rpt'!$N:$N,AQ$1)</f>
        <v>0</v>
      </c>
      <c r="AR156" s="86">
        <f>SUMIFS('sys inv movment rpt'!$M:$M,'sys inv movment rpt'!$L:$L,$M156,'sys inv movment rpt'!$N:$N,AR$1)</f>
        <v>0</v>
      </c>
      <c r="AS156" s="86">
        <f>SUMIFS('sys inv movment rpt'!$M:$M,'sys inv movment rpt'!$L:$L,$M156,'sys inv movment rpt'!$N:$N,AS$1)</f>
        <v>0</v>
      </c>
      <c r="AT156" s="86">
        <f>SUMIFS('sys inv movment rpt'!$M:$M,'sys inv movment rpt'!$L:$L,$M156,'sys inv movment rpt'!$N:$N,AT$1)</f>
        <v>0</v>
      </c>
      <c r="AU156" s="86">
        <f>SUMIFS('sys inv movment rpt'!$M:$M,'sys inv movment rpt'!$L:$L,$M156,'sys inv movment rpt'!$N:$N,AU$1)</f>
        <v>0</v>
      </c>
      <c r="AV156" s="86">
        <f>SUMIFS('sys inv movment rpt'!$M:$M,'sys inv movment rpt'!$L:$L,$M156,'sys inv movment rpt'!$N:$N,AV$1)</f>
        <v>0</v>
      </c>
      <c r="AW156" s="87" t="str">
        <f>IFERROR(VLOOKUP(A156,'sys-backorder details'!E:U,17,0),"-")</f>
        <v>-</v>
      </c>
      <c r="AX156" s="87" t="str">
        <f>IF(K156&gt;1,VLOOKUP(A156,'settings-routing'!A:I,9,0),"")</f>
        <v/>
      </c>
    </row>
    <row r="157" ht="12.75" hidden="1" customHeight="1">
      <c r="A157" s="28" t="s">
        <v>539</v>
      </c>
      <c r="B157" s="28" t="s">
        <v>540</v>
      </c>
      <c r="C157" s="50">
        <f t="shared" si="2"/>
        <v>0</v>
      </c>
      <c r="D157" s="80">
        <f>SUMIF('Stocks 101-111'!$J:$J,'item dashboard'!A157,'Stocks 101-111'!K:K)</f>
        <v>0</v>
      </c>
      <c r="E157" s="80">
        <f>SUMIF('Stocks 101-111'!$J:$J,'item dashboard'!A157,'Stocks 101-111'!$L:$L)</f>
        <v>0</v>
      </c>
      <c r="F157" s="81">
        <f t="shared" si="3"/>
        <v>0</v>
      </c>
      <c r="G157" s="82">
        <f t="shared" si="4"/>
        <v>0</v>
      </c>
      <c r="H157" s="50">
        <f>SUMIFS('sys-backorder details'!$M:$M,'sys-backorder details'!$E:$E,'item dashboard'!A157,'sys-backorder details'!$V:$V,"")</f>
        <v>0</v>
      </c>
      <c r="I157" s="83">
        <f>SUMIF('settings-routing'!$I:$I,'item dashboard'!A157,'settings-routing'!$O:$O)</f>
        <v>0</v>
      </c>
      <c r="J157" s="50">
        <f>SUMIFS('sys-backorder details'!$M:$M,'sys-backorder details'!$E:$E,'item dashboard'!A157,'sys-backorder details'!$V:$V,"Call off")</f>
        <v>0</v>
      </c>
      <c r="K157" s="84">
        <f t="shared" si="5"/>
        <v>0</v>
      </c>
      <c r="L157" s="84">
        <f>SUMIF('Production Plan'!$E:$E,'item dashboard'!A157,'Production Plan'!$N:$N)</f>
        <v>0</v>
      </c>
      <c r="M157" s="85" t="str">
        <f t="shared" si="6"/>
        <v>B-500CAPPEDGFRY-Y45-500 ml Capped Golden Fry Yellow Jerrycan</v>
      </c>
      <c r="N157" s="86">
        <f>SUMIFS('sys inv movment rpt'!$M:$M,'sys inv movment rpt'!$L:$L,$M157,'sys inv movment rpt'!$N:$N,N$1)</f>
        <v>0</v>
      </c>
      <c r="O157" s="86">
        <f>SUMIFS('sys inv movment rpt'!$M:$M,'sys inv movment rpt'!$L:$L,$M157,'sys inv movment rpt'!$N:$N,O$1)</f>
        <v>0</v>
      </c>
      <c r="P157" s="86">
        <f>SUMIFS('sys inv movment rpt'!$M:$M,'sys inv movment rpt'!$L:$L,$M157,'sys inv movment rpt'!$N:$N,P$1)</f>
        <v>0</v>
      </c>
      <c r="Q157" s="86">
        <f>SUMIFS('sys inv movment rpt'!$M:$M,'sys inv movment rpt'!$L:$L,$M157,'sys inv movment rpt'!$N:$N,Q$1)</f>
        <v>0</v>
      </c>
      <c r="R157" s="86">
        <f>SUMIFS('sys inv movment rpt'!$M:$M,'sys inv movment rpt'!$L:$L,$M157,'sys inv movment rpt'!$N:$N,R$1)</f>
        <v>0</v>
      </c>
      <c r="S157" s="86">
        <f>SUMIFS('sys inv movment rpt'!$M:$M,'sys inv movment rpt'!$L:$L,$M157,'sys inv movment rpt'!$N:$N,S$1)</f>
        <v>0</v>
      </c>
      <c r="T157" s="86">
        <f>SUMIFS('sys inv movment rpt'!$M:$M,'sys inv movment rpt'!$L:$L,$M157,'sys inv movment rpt'!$N:$N,T$1)</f>
        <v>0</v>
      </c>
      <c r="U157" s="86">
        <f>SUMIFS('sys inv movment rpt'!$M:$M,'sys inv movment rpt'!$L:$L,$M157,'sys inv movment rpt'!$N:$N,U$1)</f>
        <v>0</v>
      </c>
      <c r="V157" s="86">
        <f>SUMIFS('sys inv movment rpt'!$M:$M,'sys inv movment rpt'!$L:$L,$M157,'sys inv movment rpt'!$N:$N,V$1)</f>
        <v>0</v>
      </c>
      <c r="W157" s="86">
        <f>SUMIFS('sys inv movment rpt'!$M:$M,'sys inv movment rpt'!$L:$L,$M157,'sys inv movment rpt'!$N:$N,W$1)</f>
        <v>0</v>
      </c>
      <c r="X157" s="86">
        <f>SUMIFS('sys inv movment rpt'!$M:$M,'sys inv movment rpt'!$L:$L,$M157,'sys inv movment rpt'!$N:$N,X$1)</f>
        <v>0</v>
      </c>
      <c r="Y157" s="86">
        <f>SUMIFS('sys inv movment rpt'!$M:$M,'sys inv movment rpt'!$L:$L,$M157,'sys inv movment rpt'!$N:$N,Y$1)</f>
        <v>0</v>
      </c>
      <c r="Z157" s="86">
        <f>SUMIFS('sys inv movment rpt'!$M:$M,'sys inv movment rpt'!$L:$L,$M157,'sys inv movment rpt'!$N:$N,Z$1)</f>
        <v>0</v>
      </c>
      <c r="AA157" s="86">
        <f>SUMIFS('sys inv movment rpt'!$M:$M,'sys inv movment rpt'!$L:$L,$M157,'sys inv movment rpt'!$N:$N,AA$1)</f>
        <v>0</v>
      </c>
      <c r="AB157" s="86">
        <f>SUMIFS('sys inv movment rpt'!$M:$M,'sys inv movment rpt'!$L:$L,$M157,'sys inv movment rpt'!$N:$N,AB$1)</f>
        <v>0</v>
      </c>
      <c r="AC157" s="86">
        <f>SUMIFS('sys inv movment rpt'!$M:$M,'sys inv movment rpt'!$L:$L,$M157,'sys inv movment rpt'!$N:$N,AC$1)</f>
        <v>0</v>
      </c>
      <c r="AD157" s="86">
        <f>SUMIFS('sys inv movment rpt'!$M:$M,'sys inv movment rpt'!$L:$L,$M157,'sys inv movment rpt'!$N:$N,AD$1)</f>
        <v>0</v>
      </c>
      <c r="AE157" s="86">
        <f>SUMIFS('sys inv movment rpt'!$M:$M,'sys inv movment rpt'!$L:$L,$M157,'sys inv movment rpt'!$N:$N,AE$1)</f>
        <v>0</v>
      </c>
      <c r="AF157" s="86">
        <f>SUMIFS('sys inv movment rpt'!$M:$M,'sys inv movment rpt'!$L:$L,$M157,'sys inv movment rpt'!$N:$N,AF$1)</f>
        <v>0</v>
      </c>
      <c r="AG157" s="86">
        <f>SUMIFS('sys inv movment rpt'!$M:$M,'sys inv movment rpt'!$L:$L,$M157,'sys inv movment rpt'!$N:$N,AG$1)</f>
        <v>0</v>
      </c>
      <c r="AH157" s="86">
        <f>SUMIFS('sys inv movment rpt'!$M:$M,'sys inv movment rpt'!$L:$L,$M157,'sys inv movment rpt'!$N:$N,AH$1)</f>
        <v>0</v>
      </c>
      <c r="AI157" s="86">
        <f>SUMIFS('sys inv movment rpt'!$M:$M,'sys inv movment rpt'!$L:$L,$M157,'sys inv movment rpt'!$N:$N,AI$1)</f>
        <v>0</v>
      </c>
      <c r="AJ157" s="86">
        <f>SUMIFS('sys inv movment rpt'!$M:$M,'sys inv movment rpt'!$L:$L,$M157,'sys inv movment rpt'!$N:$N,AJ$1)</f>
        <v>0</v>
      </c>
      <c r="AK157" s="86">
        <f>SUMIFS('sys inv movment rpt'!$M:$M,'sys inv movment rpt'!$L:$L,$M157,'sys inv movment rpt'!$N:$N,AK$1)</f>
        <v>0</v>
      </c>
      <c r="AL157" s="86">
        <f>SUMIFS('sys inv movment rpt'!$M:$M,'sys inv movment rpt'!$L:$L,$M157,'sys inv movment rpt'!$N:$N,AL$1)</f>
        <v>0</v>
      </c>
      <c r="AM157" s="86">
        <f>SUMIFS('sys inv movment rpt'!$M:$M,'sys inv movment rpt'!$L:$L,$M157,'sys inv movment rpt'!$N:$N,AM$1)</f>
        <v>0</v>
      </c>
      <c r="AN157" s="86">
        <f>SUMIFS('sys inv movment rpt'!$M:$M,'sys inv movment rpt'!$L:$L,$M157,'sys inv movment rpt'!$N:$N,AN$1)</f>
        <v>0</v>
      </c>
      <c r="AO157" s="86">
        <f>SUMIFS('sys inv movment rpt'!$M:$M,'sys inv movment rpt'!$L:$L,$M157,'sys inv movment rpt'!$N:$N,AO$1)</f>
        <v>0</v>
      </c>
      <c r="AP157" s="86">
        <f>SUMIFS('sys inv movment rpt'!$M:$M,'sys inv movment rpt'!$L:$L,$M157,'sys inv movment rpt'!$N:$N,AP$1)</f>
        <v>0</v>
      </c>
      <c r="AQ157" s="86">
        <f>SUMIFS('sys inv movment rpt'!$M:$M,'sys inv movment rpt'!$L:$L,$M157,'sys inv movment rpt'!$N:$N,AQ$1)</f>
        <v>0</v>
      </c>
      <c r="AR157" s="86">
        <f>SUMIFS('sys inv movment rpt'!$M:$M,'sys inv movment rpt'!$L:$L,$M157,'sys inv movment rpt'!$N:$N,AR$1)</f>
        <v>0</v>
      </c>
      <c r="AS157" s="86">
        <f>SUMIFS('sys inv movment rpt'!$M:$M,'sys inv movment rpt'!$L:$L,$M157,'sys inv movment rpt'!$N:$N,AS$1)</f>
        <v>0</v>
      </c>
      <c r="AT157" s="86">
        <f>SUMIFS('sys inv movment rpt'!$M:$M,'sys inv movment rpt'!$L:$L,$M157,'sys inv movment rpt'!$N:$N,AT$1)</f>
        <v>0</v>
      </c>
      <c r="AU157" s="86">
        <f>SUMIFS('sys inv movment rpt'!$M:$M,'sys inv movment rpt'!$L:$L,$M157,'sys inv movment rpt'!$N:$N,AU$1)</f>
        <v>0</v>
      </c>
      <c r="AV157" s="86">
        <f>SUMIFS('sys inv movment rpt'!$M:$M,'sys inv movment rpt'!$L:$L,$M157,'sys inv movment rpt'!$N:$N,AV$1)</f>
        <v>0</v>
      </c>
      <c r="AW157" s="87" t="str">
        <f>IFERROR(VLOOKUP(A157,'sys-backorder details'!E:U,17,0),"-")</f>
        <v>-</v>
      </c>
      <c r="AX157" s="87" t="str">
        <f>IF(K157&gt;1,VLOOKUP(A157,'settings-routing'!A:I,9,0),"")</f>
        <v/>
      </c>
    </row>
    <row r="158" ht="12.75" hidden="1" customHeight="1">
      <c r="A158" s="50" t="s">
        <v>541</v>
      </c>
      <c r="B158" s="50" t="s">
        <v>542</v>
      </c>
      <c r="C158" s="50">
        <f t="shared" si="2"/>
        <v>0</v>
      </c>
      <c r="D158" s="80">
        <f>SUMIF('Stocks 101-111'!$J:$J,'item dashboard'!A158,'Stocks 101-111'!K:K)</f>
        <v>0</v>
      </c>
      <c r="E158" s="80">
        <f>SUMIF('Stocks 101-111'!$J:$J,'item dashboard'!A158,'Stocks 101-111'!$L:$L)</f>
        <v>0</v>
      </c>
      <c r="F158" s="81">
        <f t="shared" si="3"/>
        <v>0</v>
      </c>
      <c r="G158" s="82">
        <f t="shared" si="4"/>
        <v>0</v>
      </c>
      <c r="H158" s="50">
        <f>SUMIFS('sys-backorder details'!$M:$M,'sys-backorder details'!$E:$E,'item dashboard'!A158,'sys-backorder details'!$V:$V,"")</f>
        <v>0</v>
      </c>
      <c r="I158" s="83">
        <f>SUMIF('settings-routing'!$I:$I,'item dashboard'!A158,'settings-routing'!$O:$O)</f>
        <v>0</v>
      </c>
      <c r="J158" s="50">
        <f>SUMIFS('sys-backorder details'!$M:$M,'sys-backorder details'!$E:$E,'item dashboard'!A158,'sys-backorder details'!$V:$V,"Call off")</f>
        <v>0</v>
      </c>
      <c r="K158" s="84">
        <f t="shared" si="5"/>
        <v>0</v>
      </c>
      <c r="L158" s="84">
        <f>SUMIF('Production Plan'!$E:$E,'item dashboard'!A158,'Production Plan'!$N:$N)</f>
        <v>0</v>
      </c>
      <c r="M158" s="85" t="str">
        <f t="shared" si="6"/>
        <v>B-500CB-N36-500gm Coco butter Natural Jar</v>
      </c>
      <c r="N158" s="86">
        <f>SUMIFS('sys inv movment rpt'!$M:$M,'sys inv movment rpt'!$L:$L,$M158,'sys inv movment rpt'!$N:$N,N$1)</f>
        <v>0</v>
      </c>
      <c r="O158" s="86">
        <f>SUMIFS('sys inv movment rpt'!$M:$M,'sys inv movment rpt'!$L:$L,$M158,'sys inv movment rpt'!$N:$N,O$1)</f>
        <v>0</v>
      </c>
      <c r="P158" s="86">
        <f>SUMIFS('sys inv movment rpt'!$M:$M,'sys inv movment rpt'!$L:$L,$M158,'sys inv movment rpt'!$N:$N,P$1)</f>
        <v>0</v>
      </c>
      <c r="Q158" s="86">
        <f>SUMIFS('sys inv movment rpt'!$M:$M,'sys inv movment rpt'!$L:$L,$M158,'sys inv movment rpt'!$N:$N,Q$1)</f>
        <v>0</v>
      </c>
      <c r="R158" s="86">
        <f>SUMIFS('sys inv movment rpt'!$M:$M,'sys inv movment rpt'!$L:$L,$M158,'sys inv movment rpt'!$N:$N,R$1)</f>
        <v>0</v>
      </c>
      <c r="S158" s="86">
        <f>SUMIFS('sys inv movment rpt'!$M:$M,'sys inv movment rpt'!$L:$L,$M158,'sys inv movment rpt'!$N:$N,S$1)</f>
        <v>0</v>
      </c>
      <c r="T158" s="86">
        <f>SUMIFS('sys inv movment rpt'!$M:$M,'sys inv movment rpt'!$L:$L,$M158,'sys inv movment rpt'!$N:$N,T$1)</f>
        <v>0</v>
      </c>
      <c r="U158" s="86">
        <f>SUMIFS('sys inv movment rpt'!$M:$M,'sys inv movment rpt'!$L:$L,$M158,'sys inv movment rpt'!$N:$N,U$1)</f>
        <v>0</v>
      </c>
      <c r="V158" s="86">
        <f>SUMIFS('sys inv movment rpt'!$M:$M,'sys inv movment rpt'!$L:$L,$M158,'sys inv movment rpt'!$N:$N,V$1)</f>
        <v>0</v>
      </c>
      <c r="W158" s="86">
        <f>SUMIFS('sys inv movment rpt'!$M:$M,'sys inv movment rpt'!$L:$L,$M158,'sys inv movment rpt'!$N:$N,W$1)</f>
        <v>0</v>
      </c>
      <c r="X158" s="86">
        <f>SUMIFS('sys inv movment rpt'!$M:$M,'sys inv movment rpt'!$L:$L,$M158,'sys inv movment rpt'!$N:$N,X$1)</f>
        <v>0</v>
      </c>
      <c r="Y158" s="86">
        <f>SUMIFS('sys inv movment rpt'!$M:$M,'sys inv movment rpt'!$L:$L,$M158,'sys inv movment rpt'!$N:$N,Y$1)</f>
        <v>0</v>
      </c>
      <c r="Z158" s="86">
        <f>SUMIFS('sys inv movment rpt'!$M:$M,'sys inv movment rpt'!$L:$L,$M158,'sys inv movment rpt'!$N:$N,Z$1)</f>
        <v>0</v>
      </c>
      <c r="AA158" s="86">
        <f>SUMIFS('sys inv movment rpt'!$M:$M,'sys inv movment rpt'!$L:$L,$M158,'sys inv movment rpt'!$N:$N,AA$1)</f>
        <v>0</v>
      </c>
      <c r="AB158" s="86">
        <f>SUMIFS('sys inv movment rpt'!$M:$M,'sys inv movment rpt'!$L:$L,$M158,'sys inv movment rpt'!$N:$N,AB$1)</f>
        <v>0</v>
      </c>
      <c r="AC158" s="86">
        <f>SUMIFS('sys inv movment rpt'!$M:$M,'sys inv movment rpt'!$L:$L,$M158,'sys inv movment rpt'!$N:$N,AC$1)</f>
        <v>0</v>
      </c>
      <c r="AD158" s="86">
        <f>SUMIFS('sys inv movment rpt'!$M:$M,'sys inv movment rpt'!$L:$L,$M158,'sys inv movment rpt'!$N:$N,AD$1)</f>
        <v>0</v>
      </c>
      <c r="AE158" s="86">
        <f>SUMIFS('sys inv movment rpt'!$M:$M,'sys inv movment rpt'!$L:$L,$M158,'sys inv movment rpt'!$N:$N,AE$1)</f>
        <v>0</v>
      </c>
      <c r="AF158" s="86">
        <f>SUMIFS('sys inv movment rpt'!$M:$M,'sys inv movment rpt'!$L:$L,$M158,'sys inv movment rpt'!$N:$N,AF$1)</f>
        <v>0</v>
      </c>
      <c r="AG158" s="86">
        <f>SUMIFS('sys inv movment rpt'!$M:$M,'sys inv movment rpt'!$L:$L,$M158,'sys inv movment rpt'!$N:$N,AG$1)</f>
        <v>0</v>
      </c>
      <c r="AH158" s="86">
        <f>SUMIFS('sys inv movment rpt'!$M:$M,'sys inv movment rpt'!$L:$L,$M158,'sys inv movment rpt'!$N:$N,AH$1)</f>
        <v>0</v>
      </c>
      <c r="AI158" s="86">
        <f>SUMIFS('sys inv movment rpt'!$M:$M,'sys inv movment rpt'!$L:$L,$M158,'sys inv movment rpt'!$N:$N,AI$1)</f>
        <v>0</v>
      </c>
      <c r="AJ158" s="86">
        <f>SUMIFS('sys inv movment rpt'!$M:$M,'sys inv movment rpt'!$L:$L,$M158,'sys inv movment rpt'!$N:$N,AJ$1)</f>
        <v>0</v>
      </c>
      <c r="AK158" s="86">
        <f>SUMIFS('sys inv movment rpt'!$M:$M,'sys inv movment rpt'!$L:$L,$M158,'sys inv movment rpt'!$N:$N,AK$1)</f>
        <v>0</v>
      </c>
      <c r="AL158" s="86">
        <f>SUMIFS('sys inv movment rpt'!$M:$M,'sys inv movment rpt'!$L:$L,$M158,'sys inv movment rpt'!$N:$N,AL$1)</f>
        <v>0</v>
      </c>
      <c r="AM158" s="86">
        <f>SUMIFS('sys inv movment rpt'!$M:$M,'sys inv movment rpt'!$L:$L,$M158,'sys inv movment rpt'!$N:$N,AM$1)</f>
        <v>0</v>
      </c>
      <c r="AN158" s="86">
        <f>SUMIFS('sys inv movment rpt'!$M:$M,'sys inv movment rpt'!$L:$L,$M158,'sys inv movment rpt'!$N:$N,AN$1)</f>
        <v>0</v>
      </c>
      <c r="AO158" s="86">
        <f>SUMIFS('sys inv movment rpt'!$M:$M,'sys inv movment rpt'!$L:$L,$M158,'sys inv movment rpt'!$N:$N,AO$1)</f>
        <v>0</v>
      </c>
      <c r="AP158" s="86">
        <f>SUMIFS('sys inv movment rpt'!$M:$M,'sys inv movment rpt'!$L:$L,$M158,'sys inv movment rpt'!$N:$N,AP$1)</f>
        <v>0</v>
      </c>
      <c r="AQ158" s="86">
        <f>SUMIFS('sys inv movment rpt'!$M:$M,'sys inv movment rpt'!$L:$L,$M158,'sys inv movment rpt'!$N:$N,AQ$1)</f>
        <v>0</v>
      </c>
      <c r="AR158" s="86">
        <f>SUMIFS('sys inv movment rpt'!$M:$M,'sys inv movment rpt'!$L:$L,$M158,'sys inv movment rpt'!$N:$N,AR$1)</f>
        <v>0</v>
      </c>
      <c r="AS158" s="86">
        <f>SUMIFS('sys inv movment rpt'!$M:$M,'sys inv movment rpt'!$L:$L,$M158,'sys inv movment rpt'!$N:$N,AS$1)</f>
        <v>0</v>
      </c>
      <c r="AT158" s="86">
        <f>SUMIFS('sys inv movment rpt'!$M:$M,'sys inv movment rpt'!$L:$L,$M158,'sys inv movment rpt'!$N:$N,AT$1)</f>
        <v>0</v>
      </c>
      <c r="AU158" s="86">
        <f>SUMIFS('sys inv movment rpt'!$M:$M,'sys inv movment rpt'!$L:$L,$M158,'sys inv movment rpt'!$N:$N,AU$1)</f>
        <v>0</v>
      </c>
      <c r="AV158" s="86">
        <f>SUMIFS('sys inv movment rpt'!$M:$M,'sys inv movment rpt'!$L:$L,$M158,'sys inv movment rpt'!$N:$N,AV$1)</f>
        <v>0</v>
      </c>
      <c r="AW158" s="87" t="str">
        <f>IFERROR(VLOOKUP(A158,'sys-backorder details'!E:U,17,0),"-")</f>
        <v>-</v>
      </c>
      <c r="AX158" s="87" t="str">
        <f>IF(K158&gt;1,VLOOKUP(A158,'settings-routing'!A:I,9,0),"")</f>
        <v/>
      </c>
    </row>
    <row r="159" ht="12.75" hidden="1" customHeight="1">
      <c r="A159" s="50" t="s">
        <v>543</v>
      </c>
      <c r="B159" s="50" t="s">
        <v>544</v>
      </c>
      <c r="C159" s="50">
        <f t="shared" si="2"/>
        <v>0</v>
      </c>
      <c r="D159" s="80">
        <f>SUMIF('Stocks 101-111'!$J:$J,'item dashboard'!A159,'Stocks 101-111'!K:K)</f>
        <v>0</v>
      </c>
      <c r="E159" s="80">
        <f>SUMIF('Stocks 101-111'!$J:$J,'item dashboard'!A159,'Stocks 101-111'!$L:$L)</f>
        <v>0</v>
      </c>
      <c r="F159" s="81">
        <f t="shared" si="3"/>
        <v>0</v>
      </c>
      <c r="G159" s="82">
        <f t="shared" si="4"/>
        <v>0.02857142857</v>
      </c>
      <c r="H159" s="50">
        <f>SUMIFS('sys-backorder details'!$M:$M,'sys-backorder details'!$E:$E,'item dashboard'!A159,'sys-backorder details'!$V:$V,"")</f>
        <v>0</v>
      </c>
      <c r="I159" s="83">
        <f>SUMIF('settings-routing'!$I:$I,'item dashboard'!A159,'settings-routing'!$O:$O)</f>
        <v>0</v>
      </c>
      <c r="J159" s="50">
        <f>SUMIFS('sys-backorder details'!$M:$M,'sys-backorder details'!$E:$E,'item dashboard'!A159,'sys-backorder details'!$V:$V,"Call off")</f>
        <v>0</v>
      </c>
      <c r="K159" s="84">
        <f t="shared" si="5"/>
        <v>0</v>
      </c>
      <c r="L159" s="84">
        <f>SUMIF('Production Plan'!$E:$E,'item dashboard'!A159,'Production Plan'!$N:$N)</f>
        <v>0</v>
      </c>
      <c r="M159" s="85" t="str">
        <f t="shared" si="6"/>
        <v>B-500FLME-CL34-500 gm Zoe Clear jar</v>
      </c>
      <c r="N159" s="86">
        <f>SUMIFS('sys inv movment rpt'!$M:$M,'sys inv movment rpt'!$L:$L,$M159,'sys inv movment rpt'!$N:$N,N$1)</f>
        <v>0</v>
      </c>
      <c r="O159" s="86">
        <f>SUMIFS('sys inv movment rpt'!$M:$M,'sys inv movment rpt'!$L:$L,$M159,'sys inv movment rpt'!$N:$N,O$1)</f>
        <v>0</v>
      </c>
      <c r="P159" s="86">
        <f>SUMIFS('sys inv movment rpt'!$M:$M,'sys inv movment rpt'!$L:$L,$M159,'sys inv movment rpt'!$N:$N,P$1)</f>
        <v>0</v>
      </c>
      <c r="Q159" s="86">
        <f>SUMIFS('sys inv movment rpt'!$M:$M,'sys inv movment rpt'!$L:$L,$M159,'sys inv movment rpt'!$N:$N,Q$1)</f>
        <v>0</v>
      </c>
      <c r="R159" s="86">
        <f>SUMIFS('sys inv movment rpt'!$M:$M,'sys inv movment rpt'!$L:$L,$M159,'sys inv movment rpt'!$N:$N,R$1)</f>
        <v>0</v>
      </c>
      <c r="S159" s="86">
        <f>SUMIFS('sys inv movment rpt'!$M:$M,'sys inv movment rpt'!$L:$L,$M159,'sys inv movment rpt'!$N:$N,S$1)</f>
        <v>0</v>
      </c>
      <c r="T159" s="86">
        <f>SUMIFS('sys inv movment rpt'!$M:$M,'sys inv movment rpt'!$L:$L,$M159,'sys inv movment rpt'!$N:$N,T$1)</f>
        <v>0</v>
      </c>
      <c r="U159" s="86">
        <f>SUMIFS('sys inv movment rpt'!$M:$M,'sys inv movment rpt'!$L:$L,$M159,'sys inv movment rpt'!$N:$N,U$1)</f>
        <v>0</v>
      </c>
      <c r="V159" s="86">
        <f>SUMIFS('sys inv movment rpt'!$M:$M,'sys inv movment rpt'!$L:$L,$M159,'sys inv movment rpt'!$N:$N,V$1)</f>
        <v>0</v>
      </c>
      <c r="W159" s="86">
        <f>SUMIFS('sys inv movment rpt'!$M:$M,'sys inv movment rpt'!$L:$L,$M159,'sys inv movment rpt'!$N:$N,W$1)</f>
        <v>0</v>
      </c>
      <c r="X159" s="86">
        <f>SUMIFS('sys inv movment rpt'!$M:$M,'sys inv movment rpt'!$L:$L,$M159,'sys inv movment rpt'!$N:$N,X$1)</f>
        <v>0</v>
      </c>
      <c r="Y159" s="86">
        <f>SUMIFS('sys inv movment rpt'!$M:$M,'sys inv movment rpt'!$L:$L,$M159,'sys inv movment rpt'!$N:$N,Y$1)</f>
        <v>0</v>
      </c>
      <c r="Z159" s="86">
        <f>SUMIFS('sys inv movment rpt'!$M:$M,'sys inv movment rpt'!$L:$L,$M159,'sys inv movment rpt'!$N:$N,Z$1)</f>
        <v>0</v>
      </c>
      <c r="AA159" s="86">
        <f>SUMIFS('sys inv movment rpt'!$M:$M,'sys inv movment rpt'!$L:$L,$M159,'sys inv movment rpt'!$N:$N,AA$1)</f>
        <v>0</v>
      </c>
      <c r="AB159" s="86">
        <f>SUMIFS('sys inv movment rpt'!$M:$M,'sys inv movment rpt'!$L:$L,$M159,'sys inv movment rpt'!$N:$N,AB$1)</f>
        <v>0</v>
      </c>
      <c r="AC159" s="86">
        <f>SUMIFS('sys inv movment rpt'!$M:$M,'sys inv movment rpt'!$L:$L,$M159,'sys inv movment rpt'!$N:$N,AC$1)</f>
        <v>0</v>
      </c>
      <c r="AD159" s="86">
        <f>SUMIFS('sys inv movment rpt'!$M:$M,'sys inv movment rpt'!$L:$L,$M159,'sys inv movment rpt'!$N:$N,AD$1)</f>
        <v>0</v>
      </c>
      <c r="AE159" s="86">
        <f>SUMIFS('sys inv movment rpt'!$M:$M,'sys inv movment rpt'!$L:$L,$M159,'sys inv movment rpt'!$N:$N,AE$1)</f>
        <v>0</v>
      </c>
      <c r="AF159" s="86">
        <f>SUMIFS('sys inv movment rpt'!$M:$M,'sys inv movment rpt'!$L:$L,$M159,'sys inv movment rpt'!$N:$N,AF$1)</f>
        <v>0</v>
      </c>
      <c r="AG159" s="86">
        <f>SUMIFS('sys inv movment rpt'!$M:$M,'sys inv movment rpt'!$L:$L,$M159,'sys inv movment rpt'!$N:$N,AG$1)</f>
        <v>0</v>
      </c>
      <c r="AH159" s="86">
        <f>SUMIFS('sys inv movment rpt'!$M:$M,'sys inv movment rpt'!$L:$L,$M159,'sys inv movment rpt'!$N:$N,AH$1)</f>
        <v>0</v>
      </c>
      <c r="AI159" s="86">
        <f>SUMIFS('sys inv movment rpt'!$M:$M,'sys inv movment rpt'!$L:$L,$M159,'sys inv movment rpt'!$N:$N,AI$1)</f>
        <v>0</v>
      </c>
      <c r="AJ159" s="86">
        <f>SUMIFS('sys inv movment rpt'!$M:$M,'sys inv movment rpt'!$L:$L,$M159,'sys inv movment rpt'!$N:$N,AJ$1)</f>
        <v>0</v>
      </c>
      <c r="AK159" s="86">
        <f>SUMIFS('sys inv movment rpt'!$M:$M,'sys inv movment rpt'!$L:$L,$M159,'sys inv movment rpt'!$N:$N,AK$1)</f>
        <v>0</v>
      </c>
      <c r="AL159" s="86">
        <f>SUMIFS('sys inv movment rpt'!$M:$M,'sys inv movment rpt'!$L:$L,$M159,'sys inv movment rpt'!$N:$N,AL$1)</f>
        <v>0</v>
      </c>
      <c r="AM159" s="86">
        <f>SUMIFS('sys inv movment rpt'!$M:$M,'sys inv movment rpt'!$L:$L,$M159,'sys inv movment rpt'!$N:$N,AM$1)</f>
        <v>0</v>
      </c>
      <c r="AN159" s="86">
        <f>SUMIFS('sys inv movment rpt'!$M:$M,'sys inv movment rpt'!$L:$L,$M159,'sys inv movment rpt'!$N:$N,AN$1)</f>
        <v>0</v>
      </c>
      <c r="AO159" s="86">
        <f>SUMIFS('sys inv movment rpt'!$M:$M,'sys inv movment rpt'!$L:$L,$M159,'sys inv movment rpt'!$N:$N,AO$1)</f>
        <v>0</v>
      </c>
      <c r="AP159" s="86">
        <f>SUMIFS('sys inv movment rpt'!$M:$M,'sys inv movment rpt'!$L:$L,$M159,'sys inv movment rpt'!$N:$N,AP$1)</f>
        <v>0</v>
      </c>
      <c r="AQ159" s="86">
        <f>SUMIFS('sys inv movment rpt'!$M:$M,'sys inv movment rpt'!$L:$L,$M159,'sys inv movment rpt'!$N:$N,AQ$1)</f>
        <v>0</v>
      </c>
      <c r="AR159" s="86">
        <f>SUMIFS('sys inv movment rpt'!$M:$M,'sys inv movment rpt'!$L:$L,$M159,'sys inv movment rpt'!$N:$N,AR$1)</f>
        <v>0</v>
      </c>
      <c r="AS159" s="86">
        <f>SUMIFS('sys inv movment rpt'!$M:$M,'sys inv movment rpt'!$L:$L,$M159,'sys inv movment rpt'!$N:$N,AS$1)</f>
        <v>6000</v>
      </c>
      <c r="AT159" s="86">
        <f>SUMIFS('sys inv movment rpt'!$M:$M,'sys inv movment rpt'!$L:$L,$M159,'sys inv movment rpt'!$N:$N,AT$1)</f>
        <v>0</v>
      </c>
      <c r="AU159" s="86">
        <f>SUMIFS('sys inv movment rpt'!$M:$M,'sys inv movment rpt'!$L:$L,$M159,'sys inv movment rpt'!$N:$N,AU$1)</f>
        <v>0</v>
      </c>
      <c r="AV159" s="86">
        <f>SUMIFS('sys inv movment rpt'!$M:$M,'sys inv movment rpt'!$L:$L,$M159,'sys inv movment rpt'!$N:$N,AV$1)</f>
        <v>0</v>
      </c>
      <c r="AW159" s="87" t="str">
        <f>IFERROR(VLOOKUP(A159,'sys-backorder details'!E:U,17,0),"-")</f>
        <v>-</v>
      </c>
      <c r="AX159" s="87" t="str">
        <f>IF(K159&gt;1,VLOOKUP(A159,'settings-routing'!A:I,9,0),"")</f>
        <v/>
      </c>
    </row>
    <row r="160" ht="12.75" hidden="1" customHeight="1">
      <c r="A160" s="28" t="s">
        <v>545</v>
      </c>
      <c r="B160" s="28" t="s">
        <v>546</v>
      </c>
      <c r="C160" s="50">
        <f t="shared" si="2"/>
        <v>0</v>
      </c>
      <c r="D160" s="80">
        <f>SUMIF('Stocks 101-111'!$J:$J,'item dashboard'!A160,'Stocks 101-111'!K:K)</f>
        <v>0</v>
      </c>
      <c r="E160" s="80">
        <f>SUMIF('Stocks 101-111'!$J:$J,'item dashboard'!A160,'Stocks 101-111'!$L:$L)</f>
        <v>0</v>
      </c>
      <c r="F160" s="81">
        <f t="shared" si="3"/>
        <v>0</v>
      </c>
      <c r="G160" s="82">
        <f t="shared" si="4"/>
        <v>0</v>
      </c>
      <c r="H160" s="50">
        <f>SUMIFS('sys-backorder details'!$M:$M,'sys-backorder details'!$E:$E,'item dashboard'!A160,'sys-backorder details'!$V:$V,"")</f>
        <v>0</v>
      </c>
      <c r="I160" s="83">
        <f>SUMIF('settings-routing'!$I:$I,'item dashboard'!A160,'settings-routing'!$O:$O)</f>
        <v>0</v>
      </c>
      <c r="J160" s="50">
        <f>SUMIFS('sys-backorder details'!$M:$M,'sys-backorder details'!$E:$E,'item dashboard'!A160,'sys-backorder details'!$V:$V,"Call off")</f>
        <v>0</v>
      </c>
      <c r="K160" s="84">
        <f t="shared" si="5"/>
        <v>0</v>
      </c>
      <c r="L160" s="84">
        <f>SUMIF('Production Plan'!$E:$E,'item dashboard'!A160,'Production Plan'!$N:$N)</f>
        <v>0</v>
      </c>
      <c r="M160" s="85" t="str">
        <f t="shared" si="6"/>
        <v>B-500GFRY-Y38-500 ml Golden Fry Yellow Jerrycan</v>
      </c>
      <c r="N160" s="86">
        <f>SUMIFS('sys inv movment rpt'!$M:$M,'sys inv movment rpt'!$L:$L,$M160,'sys inv movment rpt'!$N:$N,N$1)</f>
        <v>0</v>
      </c>
      <c r="O160" s="86">
        <f>SUMIFS('sys inv movment rpt'!$M:$M,'sys inv movment rpt'!$L:$L,$M160,'sys inv movment rpt'!$N:$N,O$1)</f>
        <v>0</v>
      </c>
      <c r="P160" s="86">
        <f>SUMIFS('sys inv movment rpt'!$M:$M,'sys inv movment rpt'!$L:$L,$M160,'sys inv movment rpt'!$N:$N,P$1)</f>
        <v>0</v>
      </c>
      <c r="Q160" s="86">
        <f>SUMIFS('sys inv movment rpt'!$M:$M,'sys inv movment rpt'!$L:$L,$M160,'sys inv movment rpt'!$N:$N,Q$1)</f>
        <v>0</v>
      </c>
      <c r="R160" s="86">
        <f>SUMIFS('sys inv movment rpt'!$M:$M,'sys inv movment rpt'!$L:$L,$M160,'sys inv movment rpt'!$N:$N,R$1)</f>
        <v>0</v>
      </c>
      <c r="S160" s="86">
        <f>SUMIFS('sys inv movment rpt'!$M:$M,'sys inv movment rpt'!$L:$L,$M160,'sys inv movment rpt'!$N:$N,S$1)</f>
        <v>0</v>
      </c>
      <c r="T160" s="86">
        <f>SUMIFS('sys inv movment rpt'!$M:$M,'sys inv movment rpt'!$L:$L,$M160,'sys inv movment rpt'!$N:$N,T$1)</f>
        <v>0</v>
      </c>
      <c r="U160" s="86">
        <f>SUMIFS('sys inv movment rpt'!$M:$M,'sys inv movment rpt'!$L:$L,$M160,'sys inv movment rpt'!$N:$N,U$1)</f>
        <v>0</v>
      </c>
      <c r="V160" s="86">
        <f>SUMIFS('sys inv movment rpt'!$M:$M,'sys inv movment rpt'!$L:$L,$M160,'sys inv movment rpt'!$N:$N,V$1)</f>
        <v>0</v>
      </c>
      <c r="W160" s="86">
        <f>SUMIFS('sys inv movment rpt'!$M:$M,'sys inv movment rpt'!$L:$L,$M160,'sys inv movment rpt'!$N:$N,W$1)</f>
        <v>0</v>
      </c>
      <c r="X160" s="86">
        <f>SUMIFS('sys inv movment rpt'!$M:$M,'sys inv movment rpt'!$L:$L,$M160,'sys inv movment rpt'!$N:$N,X$1)</f>
        <v>0</v>
      </c>
      <c r="Y160" s="86">
        <f>SUMIFS('sys inv movment rpt'!$M:$M,'sys inv movment rpt'!$L:$L,$M160,'sys inv movment rpt'!$N:$N,Y$1)</f>
        <v>0</v>
      </c>
      <c r="Z160" s="86">
        <f>SUMIFS('sys inv movment rpt'!$M:$M,'sys inv movment rpt'!$L:$L,$M160,'sys inv movment rpt'!$N:$N,Z$1)</f>
        <v>0</v>
      </c>
      <c r="AA160" s="86">
        <f>SUMIFS('sys inv movment rpt'!$M:$M,'sys inv movment rpt'!$L:$L,$M160,'sys inv movment rpt'!$N:$N,AA$1)</f>
        <v>0</v>
      </c>
      <c r="AB160" s="86">
        <f>SUMIFS('sys inv movment rpt'!$M:$M,'sys inv movment rpt'!$L:$L,$M160,'sys inv movment rpt'!$N:$N,AB$1)</f>
        <v>0</v>
      </c>
      <c r="AC160" s="86">
        <f>SUMIFS('sys inv movment rpt'!$M:$M,'sys inv movment rpt'!$L:$L,$M160,'sys inv movment rpt'!$N:$N,AC$1)</f>
        <v>0</v>
      </c>
      <c r="AD160" s="86">
        <f>SUMIFS('sys inv movment rpt'!$M:$M,'sys inv movment rpt'!$L:$L,$M160,'sys inv movment rpt'!$N:$N,AD$1)</f>
        <v>0</v>
      </c>
      <c r="AE160" s="86">
        <f>SUMIFS('sys inv movment rpt'!$M:$M,'sys inv movment rpt'!$L:$L,$M160,'sys inv movment rpt'!$N:$N,AE$1)</f>
        <v>0</v>
      </c>
      <c r="AF160" s="86">
        <f>SUMIFS('sys inv movment rpt'!$M:$M,'sys inv movment rpt'!$L:$L,$M160,'sys inv movment rpt'!$N:$N,AF$1)</f>
        <v>0</v>
      </c>
      <c r="AG160" s="86">
        <f>SUMIFS('sys inv movment rpt'!$M:$M,'sys inv movment rpt'!$L:$L,$M160,'sys inv movment rpt'!$N:$N,AG$1)</f>
        <v>0</v>
      </c>
      <c r="AH160" s="86">
        <f>SUMIFS('sys inv movment rpt'!$M:$M,'sys inv movment rpt'!$L:$L,$M160,'sys inv movment rpt'!$N:$N,AH$1)</f>
        <v>0</v>
      </c>
      <c r="AI160" s="86">
        <f>SUMIFS('sys inv movment rpt'!$M:$M,'sys inv movment rpt'!$L:$L,$M160,'sys inv movment rpt'!$N:$N,AI$1)</f>
        <v>0</v>
      </c>
      <c r="AJ160" s="86">
        <f>SUMIFS('sys inv movment rpt'!$M:$M,'sys inv movment rpt'!$L:$L,$M160,'sys inv movment rpt'!$N:$N,AJ$1)</f>
        <v>0</v>
      </c>
      <c r="AK160" s="86">
        <f>SUMIFS('sys inv movment rpt'!$M:$M,'sys inv movment rpt'!$L:$L,$M160,'sys inv movment rpt'!$N:$N,AK$1)</f>
        <v>0</v>
      </c>
      <c r="AL160" s="86">
        <f>SUMIFS('sys inv movment rpt'!$M:$M,'sys inv movment rpt'!$L:$L,$M160,'sys inv movment rpt'!$N:$N,AL$1)</f>
        <v>0</v>
      </c>
      <c r="AM160" s="86">
        <f>SUMIFS('sys inv movment rpt'!$M:$M,'sys inv movment rpt'!$L:$L,$M160,'sys inv movment rpt'!$N:$N,AM$1)</f>
        <v>0</v>
      </c>
      <c r="AN160" s="86">
        <f>SUMIFS('sys inv movment rpt'!$M:$M,'sys inv movment rpt'!$L:$L,$M160,'sys inv movment rpt'!$N:$N,AN$1)</f>
        <v>0</v>
      </c>
      <c r="AO160" s="86">
        <f>SUMIFS('sys inv movment rpt'!$M:$M,'sys inv movment rpt'!$L:$L,$M160,'sys inv movment rpt'!$N:$N,AO$1)</f>
        <v>0</v>
      </c>
      <c r="AP160" s="86">
        <f>SUMIFS('sys inv movment rpt'!$M:$M,'sys inv movment rpt'!$L:$L,$M160,'sys inv movment rpt'!$N:$N,AP$1)</f>
        <v>0</v>
      </c>
      <c r="AQ160" s="86">
        <f>SUMIFS('sys inv movment rpt'!$M:$M,'sys inv movment rpt'!$L:$L,$M160,'sys inv movment rpt'!$N:$N,AQ$1)</f>
        <v>0</v>
      </c>
      <c r="AR160" s="86">
        <f>SUMIFS('sys inv movment rpt'!$M:$M,'sys inv movment rpt'!$L:$L,$M160,'sys inv movment rpt'!$N:$N,AR$1)</f>
        <v>0</v>
      </c>
      <c r="AS160" s="86">
        <f>SUMIFS('sys inv movment rpt'!$M:$M,'sys inv movment rpt'!$L:$L,$M160,'sys inv movment rpt'!$N:$N,AS$1)</f>
        <v>0</v>
      </c>
      <c r="AT160" s="86">
        <f>SUMIFS('sys inv movment rpt'!$M:$M,'sys inv movment rpt'!$L:$L,$M160,'sys inv movment rpt'!$N:$N,AT$1)</f>
        <v>0</v>
      </c>
      <c r="AU160" s="86">
        <f>SUMIFS('sys inv movment rpt'!$M:$M,'sys inv movment rpt'!$L:$L,$M160,'sys inv movment rpt'!$N:$N,AU$1)</f>
        <v>0</v>
      </c>
      <c r="AV160" s="86">
        <f>SUMIFS('sys inv movment rpt'!$M:$M,'sys inv movment rpt'!$L:$L,$M160,'sys inv movment rpt'!$N:$N,AV$1)</f>
        <v>0</v>
      </c>
      <c r="AW160" s="87" t="str">
        <f>IFERROR(VLOOKUP(A160,'sys-backorder details'!E:U,17,0),"-")</f>
        <v>-</v>
      </c>
      <c r="AX160" s="87" t="str">
        <f>IF(K160&gt;1,VLOOKUP(A160,'settings-routing'!A:I,9,0),"")</f>
        <v/>
      </c>
    </row>
    <row r="161" ht="12.75" hidden="1" customHeight="1">
      <c r="A161" s="15" t="s">
        <v>547</v>
      </c>
      <c r="B161" s="15" t="s">
        <v>313</v>
      </c>
      <c r="C161" s="50">
        <f t="shared" si="2"/>
        <v>840</v>
      </c>
      <c r="D161" s="80">
        <f>SUMIF('Stocks 101-111'!$J:$J,'item dashboard'!A161,'Stocks 101-111'!K:K)</f>
        <v>840</v>
      </c>
      <c r="E161" s="80">
        <f>SUMIF('Stocks 101-111'!$J:$J,'item dashboard'!A161,'Stocks 101-111'!$L:$L)</f>
        <v>0</v>
      </c>
      <c r="F161" s="81">
        <f t="shared" si="3"/>
        <v>0</v>
      </c>
      <c r="G161" s="82">
        <f t="shared" si="4"/>
        <v>0</v>
      </c>
      <c r="H161" s="50">
        <f>SUMIFS('sys-backorder details'!$M:$M,'sys-backorder details'!$E:$E,'item dashboard'!A161,'sys-backorder details'!$V:$V,"")</f>
        <v>0</v>
      </c>
      <c r="I161" s="83">
        <f>SUMIF('settings-routing'!$I:$I,'item dashboard'!A161,'settings-routing'!$O:$O)</f>
        <v>0</v>
      </c>
      <c r="J161" s="50">
        <f>SUMIFS('sys-backorder details'!$M:$M,'sys-backorder details'!$E:$E,'item dashboard'!A161,'sys-backorder details'!$V:$V,"Call off")</f>
        <v>92560</v>
      </c>
      <c r="K161" s="84">
        <f t="shared" si="5"/>
        <v>-840</v>
      </c>
      <c r="L161" s="84">
        <f>SUMIF('Production Plan'!$E:$E,'item dashboard'!A161,'Production Plan'!$N:$N)</f>
        <v>15160</v>
      </c>
      <c r="M161" s="85" t="str">
        <f t="shared" si="6"/>
        <v>B-500GFRY-Y44-500 gm  Printed White Bottle</v>
      </c>
      <c r="N161" s="86">
        <f>SUMIFS('sys inv movment rpt'!$M:$M,'sys inv movment rpt'!$L:$L,$M161,'sys inv movment rpt'!$N:$N,N$1)</f>
        <v>0</v>
      </c>
      <c r="O161" s="86">
        <f>SUMIFS('sys inv movment rpt'!$M:$M,'sys inv movment rpt'!$L:$L,$M161,'sys inv movment rpt'!$N:$N,O$1)</f>
        <v>0</v>
      </c>
      <c r="P161" s="86">
        <f>SUMIFS('sys inv movment rpt'!$M:$M,'sys inv movment rpt'!$L:$L,$M161,'sys inv movment rpt'!$N:$N,P$1)</f>
        <v>0</v>
      </c>
      <c r="Q161" s="86">
        <f>SUMIFS('sys inv movment rpt'!$M:$M,'sys inv movment rpt'!$L:$L,$M161,'sys inv movment rpt'!$N:$N,Q$1)</f>
        <v>0</v>
      </c>
      <c r="R161" s="86">
        <f>SUMIFS('sys inv movment rpt'!$M:$M,'sys inv movment rpt'!$L:$L,$M161,'sys inv movment rpt'!$N:$N,R$1)</f>
        <v>0</v>
      </c>
      <c r="S161" s="86">
        <f>SUMIFS('sys inv movment rpt'!$M:$M,'sys inv movment rpt'!$L:$L,$M161,'sys inv movment rpt'!$N:$N,S$1)</f>
        <v>0</v>
      </c>
      <c r="T161" s="86">
        <f>SUMIFS('sys inv movment rpt'!$M:$M,'sys inv movment rpt'!$L:$L,$M161,'sys inv movment rpt'!$N:$N,T$1)</f>
        <v>0</v>
      </c>
      <c r="U161" s="86">
        <f>SUMIFS('sys inv movment rpt'!$M:$M,'sys inv movment rpt'!$L:$L,$M161,'sys inv movment rpt'!$N:$N,U$1)</f>
        <v>0</v>
      </c>
      <c r="V161" s="86">
        <f>SUMIFS('sys inv movment rpt'!$M:$M,'sys inv movment rpt'!$L:$L,$M161,'sys inv movment rpt'!$N:$N,V$1)</f>
        <v>0</v>
      </c>
      <c r="W161" s="86">
        <f>SUMIFS('sys inv movment rpt'!$M:$M,'sys inv movment rpt'!$L:$L,$M161,'sys inv movment rpt'!$N:$N,W$1)</f>
        <v>0</v>
      </c>
      <c r="X161" s="86">
        <f>SUMIFS('sys inv movment rpt'!$M:$M,'sys inv movment rpt'!$L:$L,$M161,'sys inv movment rpt'!$N:$N,X$1)</f>
        <v>0</v>
      </c>
      <c r="Y161" s="86">
        <f>SUMIFS('sys inv movment rpt'!$M:$M,'sys inv movment rpt'!$L:$L,$M161,'sys inv movment rpt'!$N:$N,Y$1)</f>
        <v>0</v>
      </c>
      <c r="Z161" s="86">
        <f>SUMIFS('sys inv movment rpt'!$M:$M,'sys inv movment rpt'!$L:$L,$M161,'sys inv movment rpt'!$N:$N,Z$1)</f>
        <v>0</v>
      </c>
      <c r="AA161" s="86">
        <f>SUMIFS('sys inv movment rpt'!$M:$M,'sys inv movment rpt'!$L:$L,$M161,'sys inv movment rpt'!$N:$N,AA$1)</f>
        <v>0</v>
      </c>
      <c r="AB161" s="86">
        <f>SUMIFS('sys inv movment rpt'!$M:$M,'sys inv movment rpt'!$L:$L,$M161,'sys inv movment rpt'!$N:$N,AB$1)</f>
        <v>0</v>
      </c>
      <c r="AC161" s="86">
        <f>SUMIFS('sys inv movment rpt'!$M:$M,'sys inv movment rpt'!$L:$L,$M161,'sys inv movment rpt'!$N:$N,AC$1)</f>
        <v>0</v>
      </c>
      <c r="AD161" s="86">
        <f>SUMIFS('sys inv movment rpt'!$M:$M,'sys inv movment rpt'!$L:$L,$M161,'sys inv movment rpt'!$N:$N,AD$1)</f>
        <v>0</v>
      </c>
      <c r="AE161" s="86">
        <f>SUMIFS('sys inv movment rpt'!$M:$M,'sys inv movment rpt'!$L:$L,$M161,'sys inv movment rpt'!$N:$N,AE$1)</f>
        <v>0</v>
      </c>
      <c r="AF161" s="86">
        <f>SUMIFS('sys inv movment rpt'!$M:$M,'sys inv movment rpt'!$L:$L,$M161,'sys inv movment rpt'!$N:$N,AF$1)</f>
        <v>0</v>
      </c>
      <c r="AG161" s="86">
        <f>SUMIFS('sys inv movment rpt'!$M:$M,'sys inv movment rpt'!$L:$L,$M161,'sys inv movment rpt'!$N:$N,AG$1)</f>
        <v>0</v>
      </c>
      <c r="AH161" s="86">
        <f>SUMIFS('sys inv movment rpt'!$M:$M,'sys inv movment rpt'!$L:$L,$M161,'sys inv movment rpt'!$N:$N,AH$1)</f>
        <v>0</v>
      </c>
      <c r="AI161" s="86">
        <f>SUMIFS('sys inv movment rpt'!$M:$M,'sys inv movment rpt'!$L:$L,$M161,'sys inv movment rpt'!$N:$N,AI$1)</f>
        <v>0</v>
      </c>
      <c r="AJ161" s="86">
        <f>SUMIFS('sys inv movment rpt'!$M:$M,'sys inv movment rpt'!$L:$L,$M161,'sys inv movment rpt'!$N:$N,AJ$1)</f>
        <v>0</v>
      </c>
      <c r="AK161" s="86">
        <f>SUMIFS('sys inv movment rpt'!$M:$M,'sys inv movment rpt'!$L:$L,$M161,'sys inv movment rpt'!$N:$N,AK$1)</f>
        <v>0</v>
      </c>
      <c r="AL161" s="86">
        <f>SUMIFS('sys inv movment rpt'!$M:$M,'sys inv movment rpt'!$L:$L,$M161,'sys inv movment rpt'!$N:$N,AL$1)</f>
        <v>0</v>
      </c>
      <c r="AM161" s="86">
        <f>SUMIFS('sys inv movment rpt'!$M:$M,'sys inv movment rpt'!$L:$L,$M161,'sys inv movment rpt'!$N:$N,AM$1)</f>
        <v>0</v>
      </c>
      <c r="AN161" s="86">
        <f>SUMIFS('sys inv movment rpt'!$M:$M,'sys inv movment rpt'!$L:$L,$M161,'sys inv movment rpt'!$N:$N,AN$1)</f>
        <v>0</v>
      </c>
      <c r="AO161" s="86">
        <f>SUMIFS('sys inv movment rpt'!$M:$M,'sys inv movment rpt'!$L:$L,$M161,'sys inv movment rpt'!$N:$N,AO$1)</f>
        <v>0</v>
      </c>
      <c r="AP161" s="86">
        <f>SUMIFS('sys inv movment rpt'!$M:$M,'sys inv movment rpt'!$L:$L,$M161,'sys inv movment rpt'!$N:$N,AP$1)</f>
        <v>0</v>
      </c>
      <c r="AQ161" s="86">
        <f>SUMIFS('sys inv movment rpt'!$M:$M,'sys inv movment rpt'!$L:$L,$M161,'sys inv movment rpt'!$N:$N,AQ$1)</f>
        <v>0</v>
      </c>
      <c r="AR161" s="86">
        <f>SUMIFS('sys inv movment rpt'!$M:$M,'sys inv movment rpt'!$L:$L,$M161,'sys inv movment rpt'!$N:$N,AR$1)</f>
        <v>0</v>
      </c>
      <c r="AS161" s="86">
        <f>SUMIFS('sys inv movment rpt'!$M:$M,'sys inv movment rpt'!$L:$L,$M161,'sys inv movment rpt'!$N:$N,AS$1)</f>
        <v>0</v>
      </c>
      <c r="AT161" s="86">
        <f>SUMIFS('sys inv movment rpt'!$M:$M,'sys inv movment rpt'!$L:$L,$M161,'sys inv movment rpt'!$N:$N,AT$1)</f>
        <v>0</v>
      </c>
      <c r="AU161" s="86">
        <f>SUMIFS('sys inv movment rpt'!$M:$M,'sys inv movment rpt'!$L:$L,$M161,'sys inv movment rpt'!$N:$N,AU$1)</f>
        <v>0</v>
      </c>
      <c r="AV161" s="86">
        <f>SUMIFS('sys inv movment rpt'!$M:$M,'sys inv movment rpt'!$L:$L,$M161,'sys inv movment rpt'!$N:$N,AV$1)</f>
        <v>0</v>
      </c>
      <c r="AW161" s="87" t="str">
        <f>IFERROR(VLOOKUP(A161,'sys-backorder details'!E:U,17,0),"-")</f>
        <v>60 Days</v>
      </c>
      <c r="AX161" s="87" t="str">
        <f>IF(K161&gt;1,VLOOKUP(A161,'settings-routing'!A:I,9,0),"")</f>
        <v/>
      </c>
    </row>
    <row r="162" ht="12.75" hidden="1" customHeight="1">
      <c r="A162" s="50" t="s">
        <v>548</v>
      </c>
      <c r="B162" s="50" t="s">
        <v>549</v>
      </c>
      <c r="C162" s="50">
        <f t="shared" si="2"/>
        <v>0</v>
      </c>
      <c r="D162" s="80">
        <f>SUMIF('Stocks 101-111'!$J:$J,'item dashboard'!A162,'Stocks 101-111'!K:K)</f>
        <v>0</v>
      </c>
      <c r="E162" s="80">
        <f>SUMIF('Stocks 101-111'!$J:$J,'item dashboard'!A162,'Stocks 101-111'!$L:$L)</f>
        <v>0</v>
      </c>
      <c r="F162" s="81">
        <f t="shared" si="3"/>
        <v>0</v>
      </c>
      <c r="G162" s="82">
        <f t="shared" si="4"/>
        <v>0</v>
      </c>
      <c r="H162" s="50">
        <f>SUMIFS('sys-backorder details'!$M:$M,'sys-backorder details'!$E:$E,'item dashboard'!A162,'sys-backorder details'!$V:$V,"")</f>
        <v>0</v>
      </c>
      <c r="I162" s="83">
        <f>SUMIF('settings-routing'!$I:$I,'item dashboard'!A162,'settings-routing'!$O:$O)</f>
        <v>0</v>
      </c>
      <c r="J162" s="50">
        <f>SUMIFS('sys-backorder details'!$M:$M,'sys-backorder details'!$E:$E,'item dashboard'!A162,'sys-backorder details'!$V:$V,"Call off")</f>
        <v>0</v>
      </c>
      <c r="K162" s="84">
        <f t="shared" si="5"/>
        <v>0</v>
      </c>
      <c r="L162" s="84">
        <f>SUMIF('Production Plan'!$E:$E,'item dashboard'!A162,'Production Plan'!$N:$N)</f>
        <v>0</v>
      </c>
      <c r="M162" s="85" t="str">
        <f t="shared" si="6"/>
        <v>B-500GITH-W24-500 ml White Githunguri Bottle</v>
      </c>
      <c r="N162" s="86">
        <f>SUMIFS('sys inv movment rpt'!$M:$M,'sys inv movment rpt'!$L:$L,$M162,'sys inv movment rpt'!$N:$N,N$1)</f>
        <v>0</v>
      </c>
      <c r="O162" s="86">
        <f>SUMIFS('sys inv movment rpt'!$M:$M,'sys inv movment rpt'!$L:$L,$M162,'sys inv movment rpt'!$N:$N,O$1)</f>
        <v>0</v>
      </c>
      <c r="P162" s="86">
        <f>SUMIFS('sys inv movment rpt'!$M:$M,'sys inv movment rpt'!$L:$L,$M162,'sys inv movment rpt'!$N:$N,P$1)</f>
        <v>0</v>
      </c>
      <c r="Q162" s="86">
        <f>SUMIFS('sys inv movment rpt'!$M:$M,'sys inv movment rpt'!$L:$L,$M162,'sys inv movment rpt'!$N:$N,Q$1)</f>
        <v>0</v>
      </c>
      <c r="R162" s="86">
        <f>SUMIFS('sys inv movment rpt'!$M:$M,'sys inv movment rpt'!$L:$L,$M162,'sys inv movment rpt'!$N:$N,R$1)</f>
        <v>0</v>
      </c>
      <c r="S162" s="86">
        <f>SUMIFS('sys inv movment rpt'!$M:$M,'sys inv movment rpt'!$L:$L,$M162,'sys inv movment rpt'!$N:$N,S$1)</f>
        <v>0</v>
      </c>
      <c r="T162" s="86">
        <f>SUMIFS('sys inv movment rpt'!$M:$M,'sys inv movment rpt'!$L:$L,$M162,'sys inv movment rpt'!$N:$N,T$1)</f>
        <v>0</v>
      </c>
      <c r="U162" s="86">
        <f>SUMIFS('sys inv movment rpt'!$M:$M,'sys inv movment rpt'!$L:$L,$M162,'sys inv movment rpt'!$N:$N,U$1)</f>
        <v>0</v>
      </c>
      <c r="V162" s="86">
        <f>SUMIFS('sys inv movment rpt'!$M:$M,'sys inv movment rpt'!$L:$L,$M162,'sys inv movment rpt'!$N:$N,V$1)</f>
        <v>0</v>
      </c>
      <c r="W162" s="86">
        <f>SUMIFS('sys inv movment rpt'!$M:$M,'sys inv movment rpt'!$L:$L,$M162,'sys inv movment rpt'!$N:$N,W$1)</f>
        <v>0</v>
      </c>
      <c r="X162" s="86">
        <f>SUMIFS('sys inv movment rpt'!$M:$M,'sys inv movment rpt'!$L:$L,$M162,'sys inv movment rpt'!$N:$N,X$1)</f>
        <v>0</v>
      </c>
      <c r="Y162" s="86">
        <f>SUMIFS('sys inv movment rpt'!$M:$M,'sys inv movment rpt'!$L:$L,$M162,'sys inv movment rpt'!$N:$N,Y$1)</f>
        <v>0</v>
      </c>
      <c r="Z162" s="86">
        <f>SUMIFS('sys inv movment rpt'!$M:$M,'sys inv movment rpt'!$L:$L,$M162,'sys inv movment rpt'!$N:$N,Z$1)</f>
        <v>0</v>
      </c>
      <c r="AA162" s="86">
        <f>SUMIFS('sys inv movment rpt'!$M:$M,'sys inv movment rpt'!$L:$L,$M162,'sys inv movment rpt'!$N:$N,AA$1)</f>
        <v>0</v>
      </c>
      <c r="AB162" s="86">
        <f>SUMIFS('sys inv movment rpt'!$M:$M,'sys inv movment rpt'!$L:$L,$M162,'sys inv movment rpt'!$N:$N,AB$1)</f>
        <v>0</v>
      </c>
      <c r="AC162" s="86">
        <f>SUMIFS('sys inv movment rpt'!$M:$M,'sys inv movment rpt'!$L:$L,$M162,'sys inv movment rpt'!$N:$N,AC$1)</f>
        <v>0</v>
      </c>
      <c r="AD162" s="86">
        <f>SUMIFS('sys inv movment rpt'!$M:$M,'sys inv movment rpt'!$L:$L,$M162,'sys inv movment rpt'!$N:$N,AD$1)</f>
        <v>0</v>
      </c>
      <c r="AE162" s="86">
        <f>SUMIFS('sys inv movment rpt'!$M:$M,'sys inv movment rpt'!$L:$L,$M162,'sys inv movment rpt'!$N:$N,AE$1)</f>
        <v>0</v>
      </c>
      <c r="AF162" s="86">
        <f>SUMIFS('sys inv movment rpt'!$M:$M,'sys inv movment rpt'!$L:$L,$M162,'sys inv movment rpt'!$N:$N,AF$1)</f>
        <v>0</v>
      </c>
      <c r="AG162" s="86">
        <f>SUMIFS('sys inv movment rpt'!$M:$M,'sys inv movment rpt'!$L:$L,$M162,'sys inv movment rpt'!$N:$N,AG$1)</f>
        <v>0</v>
      </c>
      <c r="AH162" s="86">
        <f>SUMIFS('sys inv movment rpt'!$M:$M,'sys inv movment rpt'!$L:$L,$M162,'sys inv movment rpt'!$N:$N,AH$1)</f>
        <v>0</v>
      </c>
      <c r="AI162" s="86">
        <f>SUMIFS('sys inv movment rpt'!$M:$M,'sys inv movment rpt'!$L:$L,$M162,'sys inv movment rpt'!$N:$N,AI$1)</f>
        <v>0</v>
      </c>
      <c r="AJ162" s="86">
        <f>SUMIFS('sys inv movment rpt'!$M:$M,'sys inv movment rpt'!$L:$L,$M162,'sys inv movment rpt'!$N:$N,AJ$1)</f>
        <v>0</v>
      </c>
      <c r="AK162" s="86">
        <f>SUMIFS('sys inv movment rpt'!$M:$M,'sys inv movment rpt'!$L:$L,$M162,'sys inv movment rpt'!$N:$N,AK$1)</f>
        <v>0</v>
      </c>
      <c r="AL162" s="86">
        <f>SUMIFS('sys inv movment rpt'!$M:$M,'sys inv movment rpt'!$L:$L,$M162,'sys inv movment rpt'!$N:$N,AL$1)</f>
        <v>0</v>
      </c>
      <c r="AM162" s="86">
        <f>SUMIFS('sys inv movment rpt'!$M:$M,'sys inv movment rpt'!$L:$L,$M162,'sys inv movment rpt'!$N:$N,AM$1)</f>
        <v>0</v>
      </c>
      <c r="AN162" s="86">
        <f>SUMIFS('sys inv movment rpt'!$M:$M,'sys inv movment rpt'!$L:$L,$M162,'sys inv movment rpt'!$N:$N,AN$1)</f>
        <v>0</v>
      </c>
      <c r="AO162" s="86">
        <f>SUMIFS('sys inv movment rpt'!$M:$M,'sys inv movment rpt'!$L:$L,$M162,'sys inv movment rpt'!$N:$N,AO$1)</f>
        <v>0</v>
      </c>
      <c r="AP162" s="86">
        <f>SUMIFS('sys inv movment rpt'!$M:$M,'sys inv movment rpt'!$L:$L,$M162,'sys inv movment rpt'!$N:$N,AP$1)</f>
        <v>0</v>
      </c>
      <c r="AQ162" s="86">
        <f>SUMIFS('sys inv movment rpt'!$M:$M,'sys inv movment rpt'!$L:$L,$M162,'sys inv movment rpt'!$N:$N,AQ$1)</f>
        <v>0</v>
      </c>
      <c r="AR162" s="86">
        <f>SUMIFS('sys inv movment rpt'!$M:$M,'sys inv movment rpt'!$L:$L,$M162,'sys inv movment rpt'!$N:$N,AR$1)</f>
        <v>0</v>
      </c>
      <c r="AS162" s="86">
        <f>SUMIFS('sys inv movment rpt'!$M:$M,'sys inv movment rpt'!$L:$L,$M162,'sys inv movment rpt'!$N:$N,AS$1)</f>
        <v>0</v>
      </c>
      <c r="AT162" s="86">
        <f>SUMIFS('sys inv movment rpt'!$M:$M,'sys inv movment rpt'!$L:$L,$M162,'sys inv movment rpt'!$N:$N,AT$1)</f>
        <v>0</v>
      </c>
      <c r="AU162" s="86">
        <f>SUMIFS('sys inv movment rpt'!$M:$M,'sys inv movment rpt'!$L:$L,$M162,'sys inv movment rpt'!$N:$N,AU$1)</f>
        <v>0</v>
      </c>
      <c r="AV162" s="86">
        <f>SUMIFS('sys inv movment rpt'!$M:$M,'sys inv movment rpt'!$L:$L,$M162,'sys inv movment rpt'!$N:$N,AV$1)</f>
        <v>0</v>
      </c>
      <c r="AW162" s="87" t="str">
        <f>IFERROR(VLOOKUP(A162,'sys-backorder details'!E:U,17,0),"-")</f>
        <v>-</v>
      </c>
      <c r="AX162" s="87" t="str">
        <f>IF(K162&gt;1,VLOOKUP(A162,'settings-routing'!A:I,9,0),"")</f>
        <v/>
      </c>
    </row>
    <row r="163" ht="12.75" hidden="1" customHeight="1">
      <c r="A163" s="50" t="s">
        <v>550</v>
      </c>
      <c r="B163" s="50" t="s">
        <v>551</v>
      </c>
      <c r="C163" s="50">
        <f t="shared" si="2"/>
        <v>0</v>
      </c>
      <c r="D163" s="80">
        <f>SUMIF('Stocks 101-111'!$J:$J,'item dashboard'!A163,'Stocks 101-111'!K:K)</f>
        <v>0</v>
      </c>
      <c r="E163" s="80">
        <f>SUMIF('Stocks 101-111'!$J:$J,'item dashboard'!A163,'Stocks 101-111'!$L:$L)</f>
        <v>0</v>
      </c>
      <c r="F163" s="81">
        <f t="shared" si="3"/>
        <v>0</v>
      </c>
      <c r="G163" s="82">
        <f t="shared" si="4"/>
        <v>0</v>
      </c>
      <c r="H163" s="50">
        <f>SUMIFS('sys-backorder details'!$M:$M,'sys-backorder details'!$E:$E,'item dashboard'!A163,'sys-backorder details'!$V:$V,"")</f>
        <v>0</v>
      </c>
      <c r="I163" s="83">
        <f>SUMIF('settings-routing'!$I:$I,'item dashboard'!A163,'settings-routing'!$O:$O)</f>
        <v>0</v>
      </c>
      <c r="J163" s="50">
        <f>SUMIFS('sys-backorder details'!$M:$M,'sys-backorder details'!$E:$E,'item dashboard'!A163,'sys-backorder details'!$V:$V,"Call off")</f>
        <v>0</v>
      </c>
      <c r="K163" s="84">
        <f t="shared" si="5"/>
        <v>0</v>
      </c>
      <c r="L163" s="84">
        <f>SUMIF('Production Plan'!$E:$E,'item dashboard'!A163,'Production Plan'!$N:$N)</f>
        <v>0</v>
      </c>
      <c r="M163" s="85" t="str">
        <f t="shared" si="6"/>
        <v>B-500GSMALA-W24-500 ml Sleeved Githunguri Mala Bottle</v>
      </c>
      <c r="N163" s="86">
        <f>SUMIFS('sys inv movment rpt'!$M:$M,'sys inv movment rpt'!$L:$L,$M163,'sys inv movment rpt'!$N:$N,N$1)</f>
        <v>0</v>
      </c>
      <c r="O163" s="86">
        <f>SUMIFS('sys inv movment rpt'!$M:$M,'sys inv movment rpt'!$L:$L,$M163,'sys inv movment rpt'!$N:$N,O$1)</f>
        <v>0</v>
      </c>
      <c r="P163" s="86">
        <f>SUMIFS('sys inv movment rpt'!$M:$M,'sys inv movment rpt'!$L:$L,$M163,'sys inv movment rpt'!$N:$N,P$1)</f>
        <v>0</v>
      </c>
      <c r="Q163" s="86">
        <f>SUMIFS('sys inv movment rpt'!$M:$M,'sys inv movment rpt'!$L:$L,$M163,'sys inv movment rpt'!$N:$N,Q$1)</f>
        <v>0</v>
      </c>
      <c r="R163" s="86">
        <f>SUMIFS('sys inv movment rpt'!$M:$M,'sys inv movment rpt'!$L:$L,$M163,'sys inv movment rpt'!$N:$N,R$1)</f>
        <v>0</v>
      </c>
      <c r="S163" s="86">
        <f>SUMIFS('sys inv movment rpt'!$M:$M,'sys inv movment rpt'!$L:$L,$M163,'sys inv movment rpt'!$N:$N,S$1)</f>
        <v>0</v>
      </c>
      <c r="T163" s="86">
        <f>SUMIFS('sys inv movment rpt'!$M:$M,'sys inv movment rpt'!$L:$L,$M163,'sys inv movment rpt'!$N:$N,T$1)</f>
        <v>0</v>
      </c>
      <c r="U163" s="86">
        <f>SUMIFS('sys inv movment rpt'!$M:$M,'sys inv movment rpt'!$L:$L,$M163,'sys inv movment rpt'!$N:$N,U$1)</f>
        <v>0</v>
      </c>
      <c r="V163" s="86">
        <f>SUMIFS('sys inv movment rpt'!$M:$M,'sys inv movment rpt'!$L:$L,$M163,'sys inv movment rpt'!$N:$N,V$1)</f>
        <v>0</v>
      </c>
      <c r="W163" s="86">
        <f>SUMIFS('sys inv movment rpt'!$M:$M,'sys inv movment rpt'!$L:$L,$M163,'sys inv movment rpt'!$N:$N,W$1)</f>
        <v>0</v>
      </c>
      <c r="X163" s="86">
        <f>SUMIFS('sys inv movment rpt'!$M:$M,'sys inv movment rpt'!$L:$L,$M163,'sys inv movment rpt'!$N:$N,X$1)</f>
        <v>0</v>
      </c>
      <c r="Y163" s="86">
        <f>SUMIFS('sys inv movment rpt'!$M:$M,'sys inv movment rpt'!$L:$L,$M163,'sys inv movment rpt'!$N:$N,Y$1)</f>
        <v>0</v>
      </c>
      <c r="Z163" s="86">
        <f>SUMIFS('sys inv movment rpt'!$M:$M,'sys inv movment rpt'!$L:$L,$M163,'sys inv movment rpt'!$N:$N,Z$1)</f>
        <v>0</v>
      </c>
      <c r="AA163" s="86">
        <f>SUMIFS('sys inv movment rpt'!$M:$M,'sys inv movment rpt'!$L:$L,$M163,'sys inv movment rpt'!$N:$N,AA$1)</f>
        <v>0</v>
      </c>
      <c r="AB163" s="86">
        <f>SUMIFS('sys inv movment rpt'!$M:$M,'sys inv movment rpt'!$L:$L,$M163,'sys inv movment rpt'!$N:$N,AB$1)</f>
        <v>0</v>
      </c>
      <c r="AC163" s="86">
        <f>SUMIFS('sys inv movment rpt'!$M:$M,'sys inv movment rpt'!$L:$L,$M163,'sys inv movment rpt'!$N:$N,AC$1)</f>
        <v>0</v>
      </c>
      <c r="AD163" s="86">
        <f>SUMIFS('sys inv movment rpt'!$M:$M,'sys inv movment rpt'!$L:$L,$M163,'sys inv movment rpt'!$N:$N,AD$1)</f>
        <v>0</v>
      </c>
      <c r="AE163" s="86">
        <f>SUMIFS('sys inv movment rpt'!$M:$M,'sys inv movment rpt'!$L:$L,$M163,'sys inv movment rpt'!$N:$N,AE$1)</f>
        <v>0</v>
      </c>
      <c r="AF163" s="86">
        <f>SUMIFS('sys inv movment rpt'!$M:$M,'sys inv movment rpt'!$L:$L,$M163,'sys inv movment rpt'!$N:$N,AF$1)</f>
        <v>0</v>
      </c>
      <c r="AG163" s="86">
        <f>SUMIFS('sys inv movment rpt'!$M:$M,'sys inv movment rpt'!$L:$L,$M163,'sys inv movment rpt'!$N:$N,AG$1)</f>
        <v>0</v>
      </c>
      <c r="AH163" s="86">
        <f>SUMIFS('sys inv movment rpt'!$M:$M,'sys inv movment rpt'!$L:$L,$M163,'sys inv movment rpt'!$N:$N,AH$1)</f>
        <v>0</v>
      </c>
      <c r="AI163" s="86">
        <f>SUMIFS('sys inv movment rpt'!$M:$M,'sys inv movment rpt'!$L:$L,$M163,'sys inv movment rpt'!$N:$N,AI$1)</f>
        <v>0</v>
      </c>
      <c r="AJ163" s="86">
        <f>SUMIFS('sys inv movment rpt'!$M:$M,'sys inv movment rpt'!$L:$L,$M163,'sys inv movment rpt'!$N:$N,AJ$1)</f>
        <v>0</v>
      </c>
      <c r="AK163" s="86">
        <f>SUMIFS('sys inv movment rpt'!$M:$M,'sys inv movment rpt'!$L:$L,$M163,'sys inv movment rpt'!$N:$N,AK$1)</f>
        <v>0</v>
      </c>
      <c r="AL163" s="86">
        <f>SUMIFS('sys inv movment rpt'!$M:$M,'sys inv movment rpt'!$L:$L,$M163,'sys inv movment rpt'!$N:$N,AL$1)</f>
        <v>0</v>
      </c>
      <c r="AM163" s="86">
        <f>SUMIFS('sys inv movment rpt'!$M:$M,'sys inv movment rpt'!$L:$L,$M163,'sys inv movment rpt'!$N:$N,AM$1)</f>
        <v>0</v>
      </c>
      <c r="AN163" s="86">
        <f>SUMIFS('sys inv movment rpt'!$M:$M,'sys inv movment rpt'!$L:$L,$M163,'sys inv movment rpt'!$N:$N,AN$1)</f>
        <v>0</v>
      </c>
      <c r="AO163" s="86">
        <f>SUMIFS('sys inv movment rpt'!$M:$M,'sys inv movment rpt'!$L:$L,$M163,'sys inv movment rpt'!$N:$N,AO$1)</f>
        <v>0</v>
      </c>
      <c r="AP163" s="86">
        <f>SUMIFS('sys inv movment rpt'!$M:$M,'sys inv movment rpt'!$L:$L,$M163,'sys inv movment rpt'!$N:$N,AP$1)</f>
        <v>0</v>
      </c>
      <c r="AQ163" s="86">
        <f>SUMIFS('sys inv movment rpt'!$M:$M,'sys inv movment rpt'!$L:$L,$M163,'sys inv movment rpt'!$N:$N,AQ$1)</f>
        <v>0</v>
      </c>
      <c r="AR163" s="86">
        <f>SUMIFS('sys inv movment rpt'!$M:$M,'sys inv movment rpt'!$L:$L,$M163,'sys inv movment rpt'!$N:$N,AR$1)</f>
        <v>0</v>
      </c>
      <c r="AS163" s="86">
        <f>SUMIFS('sys inv movment rpt'!$M:$M,'sys inv movment rpt'!$L:$L,$M163,'sys inv movment rpt'!$N:$N,AS$1)</f>
        <v>0</v>
      </c>
      <c r="AT163" s="86">
        <f>SUMIFS('sys inv movment rpt'!$M:$M,'sys inv movment rpt'!$L:$L,$M163,'sys inv movment rpt'!$N:$N,AT$1)</f>
        <v>0</v>
      </c>
      <c r="AU163" s="86">
        <f>SUMIFS('sys inv movment rpt'!$M:$M,'sys inv movment rpt'!$L:$L,$M163,'sys inv movment rpt'!$N:$N,AU$1)</f>
        <v>0</v>
      </c>
      <c r="AV163" s="86">
        <f>SUMIFS('sys inv movment rpt'!$M:$M,'sys inv movment rpt'!$L:$L,$M163,'sys inv movment rpt'!$N:$N,AV$1)</f>
        <v>0</v>
      </c>
      <c r="AW163" s="87" t="str">
        <f>IFERROR(VLOOKUP(A163,'sys-backorder details'!E:U,17,0),"-")</f>
        <v>-</v>
      </c>
      <c r="AX163" s="87" t="str">
        <f>IF(K163&gt;1,VLOOKUP(A163,'settings-routing'!A:I,9,0),"")</f>
        <v/>
      </c>
    </row>
    <row r="164" ht="12.75" hidden="1" customHeight="1">
      <c r="A164" s="50" t="s">
        <v>552</v>
      </c>
      <c r="B164" s="50" t="s">
        <v>553</v>
      </c>
      <c r="C164" s="50">
        <f t="shared" si="2"/>
        <v>0</v>
      </c>
      <c r="D164" s="80">
        <f>SUMIF('Stocks 101-111'!$J:$J,'item dashboard'!A164,'Stocks 101-111'!K:K)</f>
        <v>0</v>
      </c>
      <c r="E164" s="80">
        <f>SUMIF('Stocks 101-111'!$J:$J,'item dashboard'!A164,'Stocks 101-111'!$L:$L)</f>
        <v>0</v>
      </c>
      <c r="F164" s="81">
        <f t="shared" si="3"/>
        <v>0</v>
      </c>
      <c r="G164" s="82">
        <f t="shared" si="4"/>
        <v>0</v>
      </c>
      <c r="H164" s="50">
        <f>SUMIFS('sys-backorder details'!$M:$M,'sys-backorder details'!$E:$E,'item dashboard'!A164,'sys-backorder details'!$V:$V,"")</f>
        <v>0</v>
      </c>
      <c r="I164" s="83">
        <f>SUMIF('settings-routing'!$I:$I,'item dashboard'!A164,'settings-routing'!$O:$O)</f>
        <v>0</v>
      </c>
      <c r="J164" s="50">
        <f>SUMIFS('sys-backorder details'!$M:$M,'sys-backorder details'!$E:$E,'item dashboard'!A164,'sys-backorder details'!$V:$V,"Call off")</f>
        <v>0</v>
      </c>
      <c r="K164" s="84">
        <f t="shared" si="5"/>
        <v>0</v>
      </c>
      <c r="L164" s="84">
        <f>SUMIF('Production Plan'!$E:$E,'item dashboard'!A164,'Production Plan'!$N:$N)</f>
        <v>0</v>
      </c>
      <c r="M164" s="85" t="str">
        <f t="shared" si="6"/>
        <v>B-500GS-W24DAPP-500 ml Githunguri Sleeved Dry Apple Bottle</v>
      </c>
      <c r="N164" s="86">
        <f>SUMIFS('sys inv movment rpt'!$M:$M,'sys inv movment rpt'!$L:$L,$M164,'sys inv movment rpt'!$N:$N,N$1)</f>
        <v>0</v>
      </c>
      <c r="O164" s="86">
        <f>SUMIFS('sys inv movment rpt'!$M:$M,'sys inv movment rpt'!$L:$L,$M164,'sys inv movment rpt'!$N:$N,O$1)</f>
        <v>0</v>
      </c>
      <c r="P164" s="86">
        <f>SUMIFS('sys inv movment rpt'!$M:$M,'sys inv movment rpt'!$L:$L,$M164,'sys inv movment rpt'!$N:$N,P$1)</f>
        <v>0</v>
      </c>
      <c r="Q164" s="86">
        <f>SUMIFS('sys inv movment rpt'!$M:$M,'sys inv movment rpt'!$L:$L,$M164,'sys inv movment rpt'!$N:$N,Q$1)</f>
        <v>0</v>
      </c>
      <c r="R164" s="86">
        <f>SUMIFS('sys inv movment rpt'!$M:$M,'sys inv movment rpt'!$L:$L,$M164,'sys inv movment rpt'!$N:$N,R$1)</f>
        <v>0</v>
      </c>
      <c r="S164" s="86">
        <f>SUMIFS('sys inv movment rpt'!$M:$M,'sys inv movment rpt'!$L:$L,$M164,'sys inv movment rpt'!$N:$N,S$1)</f>
        <v>0</v>
      </c>
      <c r="T164" s="86">
        <f>SUMIFS('sys inv movment rpt'!$M:$M,'sys inv movment rpt'!$L:$L,$M164,'sys inv movment rpt'!$N:$N,T$1)</f>
        <v>0</v>
      </c>
      <c r="U164" s="86">
        <f>SUMIFS('sys inv movment rpt'!$M:$M,'sys inv movment rpt'!$L:$L,$M164,'sys inv movment rpt'!$N:$N,U$1)</f>
        <v>0</v>
      </c>
      <c r="V164" s="86">
        <f>SUMIFS('sys inv movment rpt'!$M:$M,'sys inv movment rpt'!$L:$L,$M164,'sys inv movment rpt'!$N:$N,V$1)</f>
        <v>0</v>
      </c>
      <c r="W164" s="86">
        <f>SUMIFS('sys inv movment rpt'!$M:$M,'sys inv movment rpt'!$L:$L,$M164,'sys inv movment rpt'!$N:$N,W$1)</f>
        <v>0</v>
      </c>
      <c r="X164" s="86">
        <f>SUMIFS('sys inv movment rpt'!$M:$M,'sys inv movment rpt'!$L:$L,$M164,'sys inv movment rpt'!$N:$N,X$1)</f>
        <v>0</v>
      </c>
      <c r="Y164" s="86">
        <f>SUMIFS('sys inv movment rpt'!$M:$M,'sys inv movment rpt'!$L:$L,$M164,'sys inv movment rpt'!$N:$N,Y$1)</f>
        <v>0</v>
      </c>
      <c r="Z164" s="86">
        <f>SUMIFS('sys inv movment rpt'!$M:$M,'sys inv movment rpt'!$L:$L,$M164,'sys inv movment rpt'!$N:$N,Z$1)</f>
        <v>0</v>
      </c>
      <c r="AA164" s="86">
        <f>SUMIFS('sys inv movment rpt'!$M:$M,'sys inv movment rpt'!$L:$L,$M164,'sys inv movment rpt'!$N:$N,AA$1)</f>
        <v>0</v>
      </c>
      <c r="AB164" s="86">
        <f>SUMIFS('sys inv movment rpt'!$M:$M,'sys inv movment rpt'!$L:$L,$M164,'sys inv movment rpt'!$N:$N,AB$1)</f>
        <v>0</v>
      </c>
      <c r="AC164" s="86">
        <f>SUMIFS('sys inv movment rpt'!$M:$M,'sys inv movment rpt'!$L:$L,$M164,'sys inv movment rpt'!$N:$N,AC$1)</f>
        <v>0</v>
      </c>
      <c r="AD164" s="86">
        <f>SUMIFS('sys inv movment rpt'!$M:$M,'sys inv movment rpt'!$L:$L,$M164,'sys inv movment rpt'!$N:$N,AD$1)</f>
        <v>0</v>
      </c>
      <c r="AE164" s="86">
        <f>SUMIFS('sys inv movment rpt'!$M:$M,'sys inv movment rpt'!$L:$L,$M164,'sys inv movment rpt'!$N:$N,AE$1)</f>
        <v>0</v>
      </c>
      <c r="AF164" s="86">
        <f>SUMIFS('sys inv movment rpt'!$M:$M,'sys inv movment rpt'!$L:$L,$M164,'sys inv movment rpt'!$N:$N,AF$1)</f>
        <v>0</v>
      </c>
      <c r="AG164" s="86">
        <f>SUMIFS('sys inv movment rpt'!$M:$M,'sys inv movment rpt'!$L:$L,$M164,'sys inv movment rpt'!$N:$N,AG$1)</f>
        <v>0</v>
      </c>
      <c r="AH164" s="86">
        <f>SUMIFS('sys inv movment rpt'!$M:$M,'sys inv movment rpt'!$L:$L,$M164,'sys inv movment rpt'!$N:$N,AH$1)</f>
        <v>0</v>
      </c>
      <c r="AI164" s="86">
        <f>SUMIFS('sys inv movment rpt'!$M:$M,'sys inv movment rpt'!$L:$L,$M164,'sys inv movment rpt'!$N:$N,AI$1)</f>
        <v>0</v>
      </c>
      <c r="AJ164" s="86">
        <f>SUMIFS('sys inv movment rpt'!$M:$M,'sys inv movment rpt'!$L:$L,$M164,'sys inv movment rpt'!$N:$N,AJ$1)</f>
        <v>0</v>
      </c>
      <c r="AK164" s="86">
        <f>SUMIFS('sys inv movment rpt'!$M:$M,'sys inv movment rpt'!$L:$L,$M164,'sys inv movment rpt'!$N:$N,AK$1)</f>
        <v>0</v>
      </c>
      <c r="AL164" s="86">
        <f>SUMIFS('sys inv movment rpt'!$M:$M,'sys inv movment rpt'!$L:$L,$M164,'sys inv movment rpt'!$N:$N,AL$1)</f>
        <v>0</v>
      </c>
      <c r="AM164" s="86">
        <f>SUMIFS('sys inv movment rpt'!$M:$M,'sys inv movment rpt'!$L:$L,$M164,'sys inv movment rpt'!$N:$N,AM$1)</f>
        <v>0</v>
      </c>
      <c r="AN164" s="86">
        <f>SUMIFS('sys inv movment rpt'!$M:$M,'sys inv movment rpt'!$L:$L,$M164,'sys inv movment rpt'!$N:$N,AN$1)</f>
        <v>0</v>
      </c>
      <c r="AO164" s="86">
        <f>SUMIFS('sys inv movment rpt'!$M:$M,'sys inv movment rpt'!$L:$L,$M164,'sys inv movment rpt'!$N:$N,AO$1)</f>
        <v>0</v>
      </c>
      <c r="AP164" s="86">
        <f>SUMIFS('sys inv movment rpt'!$M:$M,'sys inv movment rpt'!$L:$L,$M164,'sys inv movment rpt'!$N:$N,AP$1)</f>
        <v>0</v>
      </c>
      <c r="AQ164" s="86">
        <f>SUMIFS('sys inv movment rpt'!$M:$M,'sys inv movment rpt'!$L:$L,$M164,'sys inv movment rpt'!$N:$N,AQ$1)</f>
        <v>0</v>
      </c>
      <c r="AR164" s="86">
        <f>SUMIFS('sys inv movment rpt'!$M:$M,'sys inv movment rpt'!$L:$L,$M164,'sys inv movment rpt'!$N:$N,AR$1)</f>
        <v>0</v>
      </c>
      <c r="AS164" s="86">
        <f>SUMIFS('sys inv movment rpt'!$M:$M,'sys inv movment rpt'!$L:$L,$M164,'sys inv movment rpt'!$N:$N,AS$1)</f>
        <v>0</v>
      </c>
      <c r="AT164" s="86">
        <f>SUMIFS('sys inv movment rpt'!$M:$M,'sys inv movment rpt'!$L:$L,$M164,'sys inv movment rpt'!$N:$N,AT$1)</f>
        <v>0</v>
      </c>
      <c r="AU164" s="86">
        <f>SUMIFS('sys inv movment rpt'!$M:$M,'sys inv movment rpt'!$L:$L,$M164,'sys inv movment rpt'!$N:$N,AU$1)</f>
        <v>0</v>
      </c>
      <c r="AV164" s="86">
        <f>SUMIFS('sys inv movment rpt'!$M:$M,'sys inv movment rpt'!$L:$L,$M164,'sys inv movment rpt'!$N:$N,AV$1)</f>
        <v>0</v>
      </c>
      <c r="AW164" s="87" t="str">
        <f>IFERROR(VLOOKUP(A164,'sys-backorder details'!E:U,17,0),"-")</f>
        <v>-</v>
      </c>
      <c r="AX164" s="87" t="str">
        <f>IF(K164&gt;1,VLOOKUP(A164,'settings-routing'!A:I,9,0),"")</f>
        <v/>
      </c>
    </row>
    <row r="165" ht="12.75" hidden="1" customHeight="1">
      <c r="A165" s="50" t="s">
        <v>554</v>
      </c>
      <c r="B165" s="50" t="s">
        <v>555</v>
      </c>
      <c r="C165" s="50">
        <f t="shared" si="2"/>
        <v>70</v>
      </c>
      <c r="D165" s="80">
        <f>SUMIF('Stocks 101-111'!$J:$J,'item dashboard'!A165,'Stocks 101-111'!K:K)</f>
        <v>70</v>
      </c>
      <c r="E165" s="80">
        <f>SUMIF('Stocks 101-111'!$J:$J,'item dashboard'!A165,'Stocks 101-111'!$L:$L)</f>
        <v>0</v>
      </c>
      <c r="F165" s="81">
        <f t="shared" si="3"/>
        <v>0</v>
      </c>
      <c r="G165" s="82">
        <f t="shared" si="4"/>
        <v>0</v>
      </c>
      <c r="H165" s="50">
        <f>SUMIFS('sys-backorder details'!$M:$M,'sys-backorder details'!$E:$E,'item dashboard'!A165,'sys-backorder details'!$V:$V,"")</f>
        <v>0</v>
      </c>
      <c r="I165" s="83">
        <f>SUMIF('settings-routing'!$I:$I,'item dashboard'!A165,'settings-routing'!$O:$O)</f>
        <v>0</v>
      </c>
      <c r="J165" s="50">
        <f>SUMIFS('sys-backorder details'!$M:$M,'sys-backorder details'!$E:$E,'item dashboard'!A165,'sys-backorder details'!$V:$V,"Call off")</f>
        <v>0</v>
      </c>
      <c r="K165" s="84">
        <f t="shared" si="5"/>
        <v>-70</v>
      </c>
      <c r="L165" s="84">
        <f>SUMIF('Production Plan'!$E:$E,'item dashboard'!A165,'Production Plan'!$N:$N)</f>
        <v>0</v>
      </c>
      <c r="M165" s="85" t="str">
        <f t="shared" si="6"/>
        <v>B-500GS-W24PA-500 ml Githunguri Sleeved Passion Bottle</v>
      </c>
      <c r="N165" s="86">
        <f>SUMIFS('sys inv movment rpt'!$M:$M,'sys inv movment rpt'!$L:$L,$M165,'sys inv movment rpt'!$N:$N,N$1)</f>
        <v>0</v>
      </c>
      <c r="O165" s="86">
        <f>SUMIFS('sys inv movment rpt'!$M:$M,'sys inv movment rpt'!$L:$L,$M165,'sys inv movment rpt'!$N:$N,O$1)</f>
        <v>0</v>
      </c>
      <c r="P165" s="86">
        <f>SUMIFS('sys inv movment rpt'!$M:$M,'sys inv movment rpt'!$L:$L,$M165,'sys inv movment rpt'!$N:$N,P$1)</f>
        <v>0</v>
      </c>
      <c r="Q165" s="86">
        <f>SUMIFS('sys inv movment rpt'!$M:$M,'sys inv movment rpt'!$L:$L,$M165,'sys inv movment rpt'!$N:$N,Q$1)</f>
        <v>0</v>
      </c>
      <c r="R165" s="86">
        <f>SUMIFS('sys inv movment rpt'!$M:$M,'sys inv movment rpt'!$L:$L,$M165,'sys inv movment rpt'!$N:$N,R$1)</f>
        <v>0</v>
      </c>
      <c r="S165" s="86">
        <f>SUMIFS('sys inv movment rpt'!$M:$M,'sys inv movment rpt'!$L:$L,$M165,'sys inv movment rpt'!$N:$N,S$1)</f>
        <v>0</v>
      </c>
      <c r="T165" s="86">
        <f>SUMIFS('sys inv movment rpt'!$M:$M,'sys inv movment rpt'!$L:$L,$M165,'sys inv movment rpt'!$N:$N,T$1)</f>
        <v>0</v>
      </c>
      <c r="U165" s="86">
        <f>SUMIFS('sys inv movment rpt'!$M:$M,'sys inv movment rpt'!$L:$L,$M165,'sys inv movment rpt'!$N:$N,U$1)</f>
        <v>0</v>
      </c>
      <c r="V165" s="86">
        <f>SUMIFS('sys inv movment rpt'!$M:$M,'sys inv movment rpt'!$L:$L,$M165,'sys inv movment rpt'!$N:$N,V$1)</f>
        <v>0</v>
      </c>
      <c r="W165" s="86">
        <f>SUMIFS('sys inv movment rpt'!$M:$M,'sys inv movment rpt'!$L:$L,$M165,'sys inv movment rpt'!$N:$N,W$1)</f>
        <v>0</v>
      </c>
      <c r="X165" s="86">
        <f>SUMIFS('sys inv movment rpt'!$M:$M,'sys inv movment rpt'!$L:$L,$M165,'sys inv movment rpt'!$N:$N,X$1)</f>
        <v>0</v>
      </c>
      <c r="Y165" s="86">
        <f>SUMIFS('sys inv movment rpt'!$M:$M,'sys inv movment rpt'!$L:$L,$M165,'sys inv movment rpt'!$N:$N,Y$1)</f>
        <v>0</v>
      </c>
      <c r="Z165" s="86">
        <f>SUMIFS('sys inv movment rpt'!$M:$M,'sys inv movment rpt'!$L:$L,$M165,'sys inv movment rpt'!$N:$N,Z$1)</f>
        <v>0</v>
      </c>
      <c r="AA165" s="86">
        <f>SUMIFS('sys inv movment rpt'!$M:$M,'sys inv movment rpt'!$L:$L,$M165,'sys inv movment rpt'!$N:$N,AA$1)</f>
        <v>0</v>
      </c>
      <c r="AB165" s="86">
        <f>SUMIFS('sys inv movment rpt'!$M:$M,'sys inv movment rpt'!$L:$L,$M165,'sys inv movment rpt'!$N:$N,AB$1)</f>
        <v>0</v>
      </c>
      <c r="AC165" s="86">
        <f>SUMIFS('sys inv movment rpt'!$M:$M,'sys inv movment rpt'!$L:$L,$M165,'sys inv movment rpt'!$N:$N,AC$1)</f>
        <v>0</v>
      </c>
      <c r="AD165" s="86">
        <f>SUMIFS('sys inv movment rpt'!$M:$M,'sys inv movment rpt'!$L:$L,$M165,'sys inv movment rpt'!$N:$N,AD$1)</f>
        <v>0</v>
      </c>
      <c r="AE165" s="86">
        <f>SUMIFS('sys inv movment rpt'!$M:$M,'sys inv movment rpt'!$L:$L,$M165,'sys inv movment rpt'!$N:$N,AE$1)</f>
        <v>0</v>
      </c>
      <c r="AF165" s="86">
        <f>SUMIFS('sys inv movment rpt'!$M:$M,'sys inv movment rpt'!$L:$L,$M165,'sys inv movment rpt'!$N:$N,AF$1)</f>
        <v>0</v>
      </c>
      <c r="AG165" s="86">
        <f>SUMIFS('sys inv movment rpt'!$M:$M,'sys inv movment rpt'!$L:$L,$M165,'sys inv movment rpt'!$N:$N,AG$1)</f>
        <v>0</v>
      </c>
      <c r="AH165" s="86">
        <f>SUMIFS('sys inv movment rpt'!$M:$M,'sys inv movment rpt'!$L:$L,$M165,'sys inv movment rpt'!$N:$N,AH$1)</f>
        <v>0</v>
      </c>
      <c r="AI165" s="86">
        <f>SUMIFS('sys inv movment rpt'!$M:$M,'sys inv movment rpt'!$L:$L,$M165,'sys inv movment rpt'!$N:$N,AI$1)</f>
        <v>0</v>
      </c>
      <c r="AJ165" s="86">
        <f>SUMIFS('sys inv movment rpt'!$M:$M,'sys inv movment rpt'!$L:$L,$M165,'sys inv movment rpt'!$N:$N,AJ$1)</f>
        <v>0</v>
      </c>
      <c r="AK165" s="86">
        <f>SUMIFS('sys inv movment rpt'!$M:$M,'sys inv movment rpt'!$L:$L,$M165,'sys inv movment rpt'!$N:$N,AK$1)</f>
        <v>0</v>
      </c>
      <c r="AL165" s="86">
        <f>SUMIFS('sys inv movment rpt'!$M:$M,'sys inv movment rpt'!$L:$L,$M165,'sys inv movment rpt'!$N:$N,AL$1)</f>
        <v>0</v>
      </c>
      <c r="AM165" s="86">
        <f>SUMIFS('sys inv movment rpt'!$M:$M,'sys inv movment rpt'!$L:$L,$M165,'sys inv movment rpt'!$N:$N,AM$1)</f>
        <v>0</v>
      </c>
      <c r="AN165" s="86">
        <f>SUMIFS('sys inv movment rpt'!$M:$M,'sys inv movment rpt'!$L:$L,$M165,'sys inv movment rpt'!$N:$N,AN$1)</f>
        <v>0</v>
      </c>
      <c r="AO165" s="86">
        <f>SUMIFS('sys inv movment rpt'!$M:$M,'sys inv movment rpt'!$L:$L,$M165,'sys inv movment rpt'!$N:$N,AO$1)</f>
        <v>0</v>
      </c>
      <c r="AP165" s="86">
        <f>SUMIFS('sys inv movment rpt'!$M:$M,'sys inv movment rpt'!$L:$L,$M165,'sys inv movment rpt'!$N:$N,AP$1)</f>
        <v>0</v>
      </c>
      <c r="AQ165" s="86">
        <f>SUMIFS('sys inv movment rpt'!$M:$M,'sys inv movment rpt'!$L:$L,$M165,'sys inv movment rpt'!$N:$N,AQ$1)</f>
        <v>0</v>
      </c>
      <c r="AR165" s="86">
        <f>SUMIFS('sys inv movment rpt'!$M:$M,'sys inv movment rpt'!$L:$L,$M165,'sys inv movment rpt'!$N:$N,AR$1)</f>
        <v>0</v>
      </c>
      <c r="AS165" s="86">
        <f>SUMIFS('sys inv movment rpt'!$M:$M,'sys inv movment rpt'!$L:$L,$M165,'sys inv movment rpt'!$N:$N,AS$1)</f>
        <v>0</v>
      </c>
      <c r="AT165" s="86">
        <f>SUMIFS('sys inv movment rpt'!$M:$M,'sys inv movment rpt'!$L:$L,$M165,'sys inv movment rpt'!$N:$N,AT$1)</f>
        <v>0</v>
      </c>
      <c r="AU165" s="86">
        <f>SUMIFS('sys inv movment rpt'!$M:$M,'sys inv movment rpt'!$L:$L,$M165,'sys inv movment rpt'!$N:$N,AU$1)</f>
        <v>0</v>
      </c>
      <c r="AV165" s="86">
        <f>SUMIFS('sys inv movment rpt'!$M:$M,'sys inv movment rpt'!$L:$L,$M165,'sys inv movment rpt'!$N:$N,AV$1)</f>
        <v>0</v>
      </c>
      <c r="AW165" s="87" t="str">
        <f>IFERROR(VLOOKUP(A165,'sys-backorder details'!E:U,17,0),"-")</f>
        <v>-</v>
      </c>
      <c r="AX165" s="87" t="str">
        <f>IF(K165&gt;1,VLOOKUP(A165,'settings-routing'!A:I,9,0),"")</f>
        <v/>
      </c>
    </row>
    <row r="166" ht="12.75" hidden="1" customHeight="1">
      <c r="A166" s="50" t="s">
        <v>556</v>
      </c>
      <c r="B166" s="50" t="s">
        <v>557</v>
      </c>
      <c r="C166" s="50">
        <f t="shared" si="2"/>
        <v>0</v>
      </c>
      <c r="D166" s="80">
        <f>SUMIF('Stocks 101-111'!$J:$J,'item dashboard'!A166,'Stocks 101-111'!K:K)</f>
        <v>0</v>
      </c>
      <c r="E166" s="80">
        <f>SUMIF('Stocks 101-111'!$J:$J,'item dashboard'!A166,'Stocks 101-111'!$L:$L)</f>
        <v>0</v>
      </c>
      <c r="F166" s="81">
        <f t="shared" si="3"/>
        <v>0</v>
      </c>
      <c r="G166" s="82">
        <f t="shared" si="4"/>
        <v>0.02857142857</v>
      </c>
      <c r="H166" s="50">
        <f>SUMIFS('sys-backorder details'!$M:$M,'sys-backorder details'!$E:$E,'item dashboard'!A166,'sys-backorder details'!$V:$V,"")</f>
        <v>0</v>
      </c>
      <c r="I166" s="83">
        <f>SUMIF('settings-routing'!$I:$I,'item dashboard'!A166,'settings-routing'!$O:$O)</f>
        <v>0</v>
      </c>
      <c r="J166" s="50">
        <f>SUMIFS('sys-backorder details'!$M:$M,'sys-backorder details'!$E:$E,'item dashboard'!A166,'sys-backorder details'!$V:$V,"Call off")</f>
        <v>0</v>
      </c>
      <c r="K166" s="84">
        <f t="shared" si="5"/>
        <v>0</v>
      </c>
      <c r="L166" s="84">
        <f>SUMIF('Production Plan'!$E:$E,'item dashboard'!A166,'Production Plan'!$N:$N)</f>
        <v>0</v>
      </c>
      <c r="M166" s="85" t="str">
        <f t="shared" si="6"/>
        <v>B-500GS-W24PI-500 ml Githunguri Sleeved Pineapple bottle</v>
      </c>
      <c r="N166" s="86">
        <f>SUMIFS('sys inv movment rpt'!$M:$M,'sys inv movment rpt'!$L:$L,$M166,'sys inv movment rpt'!$N:$N,N$1)</f>
        <v>0</v>
      </c>
      <c r="O166" s="86">
        <f>SUMIFS('sys inv movment rpt'!$M:$M,'sys inv movment rpt'!$L:$L,$M166,'sys inv movment rpt'!$N:$N,O$1)</f>
        <v>0</v>
      </c>
      <c r="P166" s="86">
        <f>SUMIFS('sys inv movment rpt'!$M:$M,'sys inv movment rpt'!$L:$L,$M166,'sys inv movment rpt'!$N:$N,P$1)</f>
        <v>0</v>
      </c>
      <c r="Q166" s="86">
        <f>SUMIFS('sys inv movment rpt'!$M:$M,'sys inv movment rpt'!$L:$L,$M166,'sys inv movment rpt'!$N:$N,Q$1)</f>
        <v>0</v>
      </c>
      <c r="R166" s="86">
        <f>SUMIFS('sys inv movment rpt'!$M:$M,'sys inv movment rpt'!$L:$L,$M166,'sys inv movment rpt'!$N:$N,R$1)</f>
        <v>0</v>
      </c>
      <c r="S166" s="86">
        <f>SUMIFS('sys inv movment rpt'!$M:$M,'sys inv movment rpt'!$L:$L,$M166,'sys inv movment rpt'!$N:$N,S$1)</f>
        <v>0</v>
      </c>
      <c r="T166" s="86">
        <f>SUMIFS('sys inv movment rpt'!$M:$M,'sys inv movment rpt'!$L:$L,$M166,'sys inv movment rpt'!$N:$N,T$1)</f>
        <v>0</v>
      </c>
      <c r="U166" s="86">
        <f>SUMIFS('sys inv movment rpt'!$M:$M,'sys inv movment rpt'!$L:$L,$M166,'sys inv movment rpt'!$N:$N,U$1)</f>
        <v>0</v>
      </c>
      <c r="V166" s="86">
        <f>SUMIFS('sys inv movment rpt'!$M:$M,'sys inv movment rpt'!$L:$L,$M166,'sys inv movment rpt'!$N:$N,V$1)</f>
        <v>2880</v>
      </c>
      <c r="W166" s="86">
        <f>SUMIFS('sys inv movment rpt'!$M:$M,'sys inv movment rpt'!$L:$L,$M166,'sys inv movment rpt'!$N:$N,W$1)</f>
        <v>0</v>
      </c>
      <c r="X166" s="86">
        <f>SUMIFS('sys inv movment rpt'!$M:$M,'sys inv movment rpt'!$L:$L,$M166,'sys inv movment rpt'!$N:$N,X$1)</f>
        <v>0</v>
      </c>
      <c r="Y166" s="86">
        <f>SUMIFS('sys inv movment rpt'!$M:$M,'sys inv movment rpt'!$L:$L,$M166,'sys inv movment rpt'!$N:$N,Y$1)</f>
        <v>0</v>
      </c>
      <c r="Z166" s="86">
        <f>SUMIFS('sys inv movment rpt'!$M:$M,'sys inv movment rpt'!$L:$L,$M166,'sys inv movment rpt'!$N:$N,Z$1)</f>
        <v>0</v>
      </c>
      <c r="AA166" s="86">
        <f>SUMIFS('sys inv movment rpt'!$M:$M,'sys inv movment rpt'!$L:$L,$M166,'sys inv movment rpt'!$N:$N,AA$1)</f>
        <v>0</v>
      </c>
      <c r="AB166" s="86">
        <f>SUMIFS('sys inv movment rpt'!$M:$M,'sys inv movment rpt'!$L:$L,$M166,'sys inv movment rpt'!$N:$N,AB$1)</f>
        <v>0</v>
      </c>
      <c r="AC166" s="86">
        <f>SUMIFS('sys inv movment rpt'!$M:$M,'sys inv movment rpt'!$L:$L,$M166,'sys inv movment rpt'!$N:$N,AC$1)</f>
        <v>0</v>
      </c>
      <c r="AD166" s="86">
        <f>SUMIFS('sys inv movment rpt'!$M:$M,'sys inv movment rpt'!$L:$L,$M166,'sys inv movment rpt'!$N:$N,AD$1)</f>
        <v>0</v>
      </c>
      <c r="AE166" s="86">
        <f>SUMIFS('sys inv movment rpt'!$M:$M,'sys inv movment rpt'!$L:$L,$M166,'sys inv movment rpt'!$N:$N,AE$1)</f>
        <v>0</v>
      </c>
      <c r="AF166" s="86">
        <f>SUMIFS('sys inv movment rpt'!$M:$M,'sys inv movment rpt'!$L:$L,$M166,'sys inv movment rpt'!$N:$N,AF$1)</f>
        <v>0</v>
      </c>
      <c r="AG166" s="86">
        <f>SUMIFS('sys inv movment rpt'!$M:$M,'sys inv movment rpt'!$L:$L,$M166,'sys inv movment rpt'!$N:$N,AG$1)</f>
        <v>0</v>
      </c>
      <c r="AH166" s="86">
        <f>SUMIFS('sys inv movment rpt'!$M:$M,'sys inv movment rpt'!$L:$L,$M166,'sys inv movment rpt'!$N:$N,AH$1)</f>
        <v>0</v>
      </c>
      <c r="AI166" s="86">
        <f>SUMIFS('sys inv movment rpt'!$M:$M,'sys inv movment rpt'!$L:$L,$M166,'sys inv movment rpt'!$N:$N,AI$1)</f>
        <v>0</v>
      </c>
      <c r="AJ166" s="86">
        <f>SUMIFS('sys inv movment rpt'!$M:$M,'sys inv movment rpt'!$L:$L,$M166,'sys inv movment rpt'!$N:$N,AJ$1)</f>
        <v>0</v>
      </c>
      <c r="AK166" s="86">
        <f>SUMIFS('sys inv movment rpt'!$M:$M,'sys inv movment rpt'!$L:$L,$M166,'sys inv movment rpt'!$N:$N,AK$1)</f>
        <v>0</v>
      </c>
      <c r="AL166" s="86">
        <f>SUMIFS('sys inv movment rpt'!$M:$M,'sys inv movment rpt'!$L:$L,$M166,'sys inv movment rpt'!$N:$N,AL$1)</f>
        <v>0</v>
      </c>
      <c r="AM166" s="86">
        <f>SUMIFS('sys inv movment rpt'!$M:$M,'sys inv movment rpt'!$L:$L,$M166,'sys inv movment rpt'!$N:$N,AM$1)</f>
        <v>0</v>
      </c>
      <c r="AN166" s="86">
        <f>SUMIFS('sys inv movment rpt'!$M:$M,'sys inv movment rpt'!$L:$L,$M166,'sys inv movment rpt'!$N:$N,AN$1)</f>
        <v>0</v>
      </c>
      <c r="AO166" s="86">
        <f>SUMIFS('sys inv movment rpt'!$M:$M,'sys inv movment rpt'!$L:$L,$M166,'sys inv movment rpt'!$N:$N,AO$1)</f>
        <v>0</v>
      </c>
      <c r="AP166" s="86">
        <f>SUMIFS('sys inv movment rpt'!$M:$M,'sys inv movment rpt'!$L:$L,$M166,'sys inv movment rpt'!$N:$N,AP$1)</f>
        <v>0</v>
      </c>
      <c r="AQ166" s="86">
        <f>SUMIFS('sys inv movment rpt'!$M:$M,'sys inv movment rpt'!$L:$L,$M166,'sys inv movment rpt'!$N:$N,AQ$1)</f>
        <v>0</v>
      </c>
      <c r="AR166" s="86">
        <f>SUMIFS('sys inv movment rpt'!$M:$M,'sys inv movment rpt'!$L:$L,$M166,'sys inv movment rpt'!$N:$N,AR$1)</f>
        <v>0</v>
      </c>
      <c r="AS166" s="86">
        <f>SUMIFS('sys inv movment rpt'!$M:$M,'sys inv movment rpt'!$L:$L,$M166,'sys inv movment rpt'!$N:$N,AS$1)</f>
        <v>0</v>
      </c>
      <c r="AT166" s="86">
        <f>SUMIFS('sys inv movment rpt'!$M:$M,'sys inv movment rpt'!$L:$L,$M166,'sys inv movment rpt'!$N:$N,AT$1)</f>
        <v>0</v>
      </c>
      <c r="AU166" s="86">
        <f>SUMIFS('sys inv movment rpt'!$M:$M,'sys inv movment rpt'!$L:$L,$M166,'sys inv movment rpt'!$N:$N,AU$1)</f>
        <v>0</v>
      </c>
      <c r="AV166" s="86">
        <f>SUMIFS('sys inv movment rpt'!$M:$M,'sys inv movment rpt'!$L:$L,$M166,'sys inv movment rpt'!$N:$N,AV$1)</f>
        <v>0</v>
      </c>
      <c r="AW166" s="87" t="str">
        <f>IFERROR(VLOOKUP(A166,'sys-backorder details'!E:U,17,0),"-")</f>
        <v>-</v>
      </c>
      <c r="AX166" s="87" t="str">
        <f>IF(K166&gt;1,VLOOKUP(A166,'settings-routing'!A:I,9,0),"")</f>
        <v/>
      </c>
    </row>
    <row r="167" ht="12.75" hidden="1" customHeight="1">
      <c r="A167" s="50" t="s">
        <v>558</v>
      </c>
      <c r="B167" s="50" t="s">
        <v>559</v>
      </c>
      <c r="C167" s="50">
        <f t="shared" si="2"/>
        <v>0</v>
      </c>
      <c r="D167" s="80">
        <f>SUMIF('Stocks 101-111'!$J:$J,'item dashboard'!A167,'Stocks 101-111'!K:K)</f>
        <v>0</v>
      </c>
      <c r="E167" s="80">
        <f>SUMIF('Stocks 101-111'!$J:$J,'item dashboard'!A167,'Stocks 101-111'!$L:$L)</f>
        <v>0</v>
      </c>
      <c r="F167" s="81">
        <f t="shared" si="3"/>
        <v>0</v>
      </c>
      <c r="G167" s="82">
        <f t="shared" si="4"/>
        <v>0</v>
      </c>
      <c r="H167" s="50">
        <f>SUMIFS('sys-backorder details'!$M:$M,'sys-backorder details'!$E:$E,'item dashboard'!A167,'sys-backorder details'!$V:$V,"")</f>
        <v>0</v>
      </c>
      <c r="I167" s="83">
        <f>SUMIF('settings-routing'!$I:$I,'item dashboard'!A167,'settings-routing'!$O:$O)</f>
        <v>0</v>
      </c>
      <c r="J167" s="50">
        <f>SUMIFS('sys-backorder details'!$M:$M,'sys-backorder details'!$E:$E,'item dashboard'!A167,'sys-backorder details'!$V:$V,"Call off")</f>
        <v>0</v>
      </c>
      <c r="K167" s="84">
        <f t="shared" si="5"/>
        <v>0</v>
      </c>
      <c r="L167" s="84">
        <f>SUMIF('Production Plan'!$E:$E,'item dashboard'!A167,'Production Plan'!$N:$N)</f>
        <v>0</v>
      </c>
      <c r="M167" s="85" t="str">
        <f t="shared" si="6"/>
        <v>B-500GS-W24RDOR-500ml Githunguri Slved RedOrange Btl</v>
      </c>
      <c r="N167" s="86">
        <f>SUMIFS('sys inv movment rpt'!$M:$M,'sys inv movment rpt'!$L:$L,$M167,'sys inv movment rpt'!$N:$N,N$1)</f>
        <v>0</v>
      </c>
      <c r="O167" s="86">
        <f>SUMIFS('sys inv movment rpt'!$M:$M,'sys inv movment rpt'!$L:$L,$M167,'sys inv movment rpt'!$N:$N,O$1)</f>
        <v>0</v>
      </c>
      <c r="P167" s="86">
        <f>SUMIFS('sys inv movment rpt'!$M:$M,'sys inv movment rpt'!$L:$L,$M167,'sys inv movment rpt'!$N:$N,P$1)</f>
        <v>0</v>
      </c>
      <c r="Q167" s="86">
        <f>SUMIFS('sys inv movment rpt'!$M:$M,'sys inv movment rpt'!$L:$L,$M167,'sys inv movment rpt'!$N:$N,Q$1)</f>
        <v>0</v>
      </c>
      <c r="R167" s="86">
        <f>SUMIFS('sys inv movment rpt'!$M:$M,'sys inv movment rpt'!$L:$L,$M167,'sys inv movment rpt'!$N:$N,R$1)</f>
        <v>0</v>
      </c>
      <c r="S167" s="86">
        <f>SUMIFS('sys inv movment rpt'!$M:$M,'sys inv movment rpt'!$L:$L,$M167,'sys inv movment rpt'!$N:$N,S$1)</f>
        <v>0</v>
      </c>
      <c r="T167" s="86">
        <f>SUMIFS('sys inv movment rpt'!$M:$M,'sys inv movment rpt'!$L:$L,$M167,'sys inv movment rpt'!$N:$N,T$1)</f>
        <v>0</v>
      </c>
      <c r="U167" s="86">
        <f>SUMIFS('sys inv movment rpt'!$M:$M,'sys inv movment rpt'!$L:$L,$M167,'sys inv movment rpt'!$N:$N,U$1)</f>
        <v>0</v>
      </c>
      <c r="V167" s="86">
        <f>SUMIFS('sys inv movment rpt'!$M:$M,'sys inv movment rpt'!$L:$L,$M167,'sys inv movment rpt'!$N:$N,V$1)</f>
        <v>0</v>
      </c>
      <c r="W167" s="86">
        <f>SUMIFS('sys inv movment rpt'!$M:$M,'sys inv movment rpt'!$L:$L,$M167,'sys inv movment rpt'!$N:$N,W$1)</f>
        <v>0</v>
      </c>
      <c r="X167" s="86">
        <f>SUMIFS('sys inv movment rpt'!$M:$M,'sys inv movment rpt'!$L:$L,$M167,'sys inv movment rpt'!$N:$N,X$1)</f>
        <v>0</v>
      </c>
      <c r="Y167" s="86">
        <f>SUMIFS('sys inv movment rpt'!$M:$M,'sys inv movment rpt'!$L:$L,$M167,'sys inv movment rpt'!$N:$N,Y$1)</f>
        <v>0</v>
      </c>
      <c r="Z167" s="86">
        <f>SUMIFS('sys inv movment rpt'!$M:$M,'sys inv movment rpt'!$L:$L,$M167,'sys inv movment rpt'!$N:$N,Z$1)</f>
        <v>0</v>
      </c>
      <c r="AA167" s="86">
        <f>SUMIFS('sys inv movment rpt'!$M:$M,'sys inv movment rpt'!$L:$L,$M167,'sys inv movment rpt'!$N:$N,AA$1)</f>
        <v>0</v>
      </c>
      <c r="AB167" s="86">
        <f>SUMIFS('sys inv movment rpt'!$M:$M,'sys inv movment rpt'!$L:$L,$M167,'sys inv movment rpt'!$N:$N,AB$1)</f>
        <v>0</v>
      </c>
      <c r="AC167" s="86">
        <f>SUMIFS('sys inv movment rpt'!$M:$M,'sys inv movment rpt'!$L:$L,$M167,'sys inv movment rpt'!$N:$N,AC$1)</f>
        <v>0</v>
      </c>
      <c r="AD167" s="86">
        <f>SUMIFS('sys inv movment rpt'!$M:$M,'sys inv movment rpt'!$L:$L,$M167,'sys inv movment rpt'!$N:$N,AD$1)</f>
        <v>0</v>
      </c>
      <c r="AE167" s="86">
        <f>SUMIFS('sys inv movment rpt'!$M:$M,'sys inv movment rpt'!$L:$L,$M167,'sys inv movment rpt'!$N:$N,AE$1)</f>
        <v>0</v>
      </c>
      <c r="AF167" s="86">
        <f>SUMIFS('sys inv movment rpt'!$M:$M,'sys inv movment rpt'!$L:$L,$M167,'sys inv movment rpt'!$N:$N,AF$1)</f>
        <v>0</v>
      </c>
      <c r="AG167" s="86">
        <f>SUMIFS('sys inv movment rpt'!$M:$M,'sys inv movment rpt'!$L:$L,$M167,'sys inv movment rpt'!$N:$N,AG$1)</f>
        <v>0</v>
      </c>
      <c r="AH167" s="86">
        <f>SUMIFS('sys inv movment rpt'!$M:$M,'sys inv movment rpt'!$L:$L,$M167,'sys inv movment rpt'!$N:$N,AH$1)</f>
        <v>0</v>
      </c>
      <c r="AI167" s="86">
        <f>SUMIFS('sys inv movment rpt'!$M:$M,'sys inv movment rpt'!$L:$L,$M167,'sys inv movment rpt'!$N:$N,AI$1)</f>
        <v>0</v>
      </c>
      <c r="AJ167" s="86">
        <f>SUMIFS('sys inv movment rpt'!$M:$M,'sys inv movment rpt'!$L:$L,$M167,'sys inv movment rpt'!$N:$N,AJ$1)</f>
        <v>0</v>
      </c>
      <c r="AK167" s="86">
        <f>SUMIFS('sys inv movment rpt'!$M:$M,'sys inv movment rpt'!$L:$L,$M167,'sys inv movment rpt'!$N:$N,AK$1)</f>
        <v>0</v>
      </c>
      <c r="AL167" s="86">
        <f>SUMIFS('sys inv movment rpt'!$M:$M,'sys inv movment rpt'!$L:$L,$M167,'sys inv movment rpt'!$N:$N,AL$1)</f>
        <v>0</v>
      </c>
      <c r="AM167" s="86">
        <f>SUMIFS('sys inv movment rpt'!$M:$M,'sys inv movment rpt'!$L:$L,$M167,'sys inv movment rpt'!$N:$N,AM$1)</f>
        <v>0</v>
      </c>
      <c r="AN167" s="86">
        <f>SUMIFS('sys inv movment rpt'!$M:$M,'sys inv movment rpt'!$L:$L,$M167,'sys inv movment rpt'!$N:$N,AN$1)</f>
        <v>0</v>
      </c>
      <c r="AO167" s="86">
        <f>SUMIFS('sys inv movment rpt'!$M:$M,'sys inv movment rpt'!$L:$L,$M167,'sys inv movment rpt'!$N:$N,AO$1)</f>
        <v>0</v>
      </c>
      <c r="AP167" s="86">
        <f>SUMIFS('sys inv movment rpt'!$M:$M,'sys inv movment rpt'!$L:$L,$M167,'sys inv movment rpt'!$N:$N,AP$1)</f>
        <v>0</v>
      </c>
      <c r="AQ167" s="86">
        <f>SUMIFS('sys inv movment rpt'!$M:$M,'sys inv movment rpt'!$L:$L,$M167,'sys inv movment rpt'!$N:$N,AQ$1)</f>
        <v>0</v>
      </c>
      <c r="AR167" s="86">
        <f>SUMIFS('sys inv movment rpt'!$M:$M,'sys inv movment rpt'!$L:$L,$M167,'sys inv movment rpt'!$N:$N,AR$1)</f>
        <v>0</v>
      </c>
      <c r="AS167" s="86">
        <f>SUMIFS('sys inv movment rpt'!$M:$M,'sys inv movment rpt'!$L:$L,$M167,'sys inv movment rpt'!$N:$N,AS$1)</f>
        <v>0</v>
      </c>
      <c r="AT167" s="86">
        <f>SUMIFS('sys inv movment rpt'!$M:$M,'sys inv movment rpt'!$L:$L,$M167,'sys inv movment rpt'!$N:$N,AT$1)</f>
        <v>0</v>
      </c>
      <c r="AU167" s="86">
        <f>SUMIFS('sys inv movment rpt'!$M:$M,'sys inv movment rpt'!$L:$L,$M167,'sys inv movment rpt'!$N:$N,AU$1)</f>
        <v>0</v>
      </c>
      <c r="AV167" s="86">
        <f>SUMIFS('sys inv movment rpt'!$M:$M,'sys inv movment rpt'!$L:$L,$M167,'sys inv movment rpt'!$N:$N,AV$1)</f>
        <v>0</v>
      </c>
      <c r="AW167" s="87" t="str">
        <f>IFERROR(VLOOKUP(A167,'sys-backorder details'!E:U,17,0),"-")</f>
        <v>-</v>
      </c>
      <c r="AX167" s="87" t="str">
        <f>IF(K167&gt;1,VLOOKUP(A167,'settings-routing'!A:I,9,0),"")</f>
        <v/>
      </c>
    </row>
    <row r="168" ht="12.75" hidden="1" customHeight="1">
      <c r="A168" s="50" t="s">
        <v>560</v>
      </c>
      <c r="B168" s="50" t="s">
        <v>561</v>
      </c>
      <c r="C168" s="50">
        <f t="shared" si="2"/>
        <v>0</v>
      </c>
      <c r="D168" s="80">
        <f>SUMIF('Stocks 101-111'!$J:$J,'item dashboard'!A168,'Stocks 101-111'!K:K)</f>
        <v>0</v>
      </c>
      <c r="E168" s="80">
        <f>SUMIF('Stocks 101-111'!$J:$J,'item dashboard'!A168,'Stocks 101-111'!$L:$L)</f>
        <v>0</v>
      </c>
      <c r="F168" s="81">
        <f t="shared" si="3"/>
        <v>0</v>
      </c>
      <c r="G168" s="82">
        <f t="shared" si="4"/>
        <v>0</v>
      </c>
      <c r="H168" s="50">
        <f>SUMIFS('sys-backorder details'!$M:$M,'sys-backorder details'!$E:$E,'item dashboard'!A168,'sys-backorder details'!$V:$V,"")</f>
        <v>0</v>
      </c>
      <c r="I168" s="83">
        <f>SUMIF('settings-routing'!$I:$I,'item dashboard'!A168,'settings-routing'!$O:$O)</f>
        <v>0</v>
      </c>
      <c r="J168" s="50">
        <f>SUMIFS('sys-backorder details'!$M:$M,'sys-backorder details'!$E:$E,'item dashboard'!A168,'sys-backorder details'!$V:$V,"Call off")</f>
        <v>0</v>
      </c>
      <c r="K168" s="84">
        <f t="shared" si="5"/>
        <v>0</v>
      </c>
      <c r="L168" s="84">
        <f>SUMIF('Production Plan'!$E:$E,'item dashboard'!A168,'Production Plan'!$N:$N)</f>
        <v>0</v>
      </c>
      <c r="M168" s="85" t="str">
        <f t="shared" si="6"/>
        <v>B-500GS-W24RF-500 ml Githunguri Sleeved Real Fruit Bottle</v>
      </c>
      <c r="N168" s="86">
        <f>SUMIFS('sys inv movment rpt'!$M:$M,'sys inv movment rpt'!$L:$L,$M168,'sys inv movment rpt'!$N:$N,N$1)</f>
        <v>0</v>
      </c>
      <c r="O168" s="86">
        <f>SUMIFS('sys inv movment rpt'!$M:$M,'sys inv movment rpt'!$L:$L,$M168,'sys inv movment rpt'!$N:$N,O$1)</f>
        <v>0</v>
      </c>
      <c r="P168" s="86">
        <f>SUMIFS('sys inv movment rpt'!$M:$M,'sys inv movment rpt'!$L:$L,$M168,'sys inv movment rpt'!$N:$N,P$1)</f>
        <v>0</v>
      </c>
      <c r="Q168" s="86">
        <f>SUMIFS('sys inv movment rpt'!$M:$M,'sys inv movment rpt'!$L:$L,$M168,'sys inv movment rpt'!$N:$N,Q$1)</f>
        <v>0</v>
      </c>
      <c r="R168" s="86">
        <f>SUMIFS('sys inv movment rpt'!$M:$M,'sys inv movment rpt'!$L:$L,$M168,'sys inv movment rpt'!$N:$N,R$1)</f>
        <v>0</v>
      </c>
      <c r="S168" s="86">
        <f>SUMIFS('sys inv movment rpt'!$M:$M,'sys inv movment rpt'!$L:$L,$M168,'sys inv movment rpt'!$N:$N,S$1)</f>
        <v>0</v>
      </c>
      <c r="T168" s="86">
        <f>SUMIFS('sys inv movment rpt'!$M:$M,'sys inv movment rpt'!$L:$L,$M168,'sys inv movment rpt'!$N:$N,T$1)</f>
        <v>0</v>
      </c>
      <c r="U168" s="86">
        <f>SUMIFS('sys inv movment rpt'!$M:$M,'sys inv movment rpt'!$L:$L,$M168,'sys inv movment rpt'!$N:$N,U$1)</f>
        <v>0</v>
      </c>
      <c r="V168" s="86">
        <f>SUMIFS('sys inv movment rpt'!$M:$M,'sys inv movment rpt'!$L:$L,$M168,'sys inv movment rpt'!$N:$N,V$1)</f>
        <v>0</v>
      </c>
      <c r="W168" s="86">
        <f>SUMIFS('sys inv movment rpt'!$M:$M,'sys inv movment rpt'!$L:$L,$M168,'sys inv movment rpt'!$N:$N,W$1)</f>
        <v>0</v>
      </c>
      <c r="X168" s="86">
        <f>SUMIFS('sys inv movment rpt'!$M:$M,'sys inv movment rpt'!$L:$L,$M168,'sys inv movment rpt'!$N:$N,X$1)</f>
        <v>0</v>
      </c>
      <c r="Y168" s="86">
        <f>SUMIFS('sys inv movment rpt'!$M:$M,'sys inv movment rpt'!$L:$L,$M168,'sys inv movment rpt'!$N:$N,Y$1)</f>
        <v>0</v>
      </c>
      <c r="Z168" s="86">
        <f>SUMIFS('sys inv movment rpt'!$M:$M,'sys inv movment rpt'!$L:$L,$M168,'sys inv movment rpt'!$N:$N,Z$1)</f>
        <v>0</v>
      </c>
      <c r="AA168" s="86">
        <f>SUMIFS('sys inv movment rpt'!$M:$M,'sys inv movment rpt'!$L:$L,$M168,'sys inv movment rpt'!$N:$N,AA$1)</f>
        <v>0</v>
      </c>
      <c r="AB168" s="86">
        <f>SUMIFS('sys inv movment rpt'!$M:$M,'sys inv movment rpt'!$L:$L,$M168,'sys inv movment rpt'!$N:$N,AB$1)</f>
        <v>0</v>
      </c>
      <c r="AC168" s="86">
        <f>SUMIFS('sys inv movment rpt'!$M:$M,'sys inv movment rpt'!$L:$L,$M168,'sys inv movment rpt'!$N:$N,AC$1)</f>
        <v>0</v>
      </c>
      <c r="AD168" s="86">
        <f>SUMIFS('sys inv movment rpt'!$M:$M,'sys inv movment rpt'!$L:$L,$M168,'sys inv movment rpt'!$N:$N,AD$1)</f>
        <v>0</v>
      </c>
      <c r="AE168" s="86">
        <f>SUMIFS('sys inv movment rpt'!$M:$M,'sys inv movment rpt'!$L:$L,$M168,'sys inv movment rpt'!$N:$N,AE$1)</f>
        <v>0</v>
      </c>
      <c r="AF168" s="86">
        <f>SUMIFS('sys inv movment rpt'!$M:$M,'sys inv movment rpt'!$L:$L,$M168,'sys inv movment rpt'!$N:$N,AF$1)</f>
        <v>0</v>
      </c>
      <c r="AG168" s="86">
        <f>SUMIFS('sys inv movment rpt'!$M:$M,'sys inv movment rpt'!$L:$L,$M168,'sys inv movment rpt'!$N:$N,AG$1)</f>
        <v>0</v>
      </c>
      <c r="AH168" s="86">
        <f>SUMIFS('sys inv movment rpt'!$M:$M,'sys inv movment rpt'!$L:$L,$M168,'sys inv movment rpt'!$N:$N,AH$1)</f>
        <v>0</v>
      </c>
      <c r="AI168" s="86">
        <f>SUMIFS('sys inv movment rpt'!$M:$M,'sys inv movment rpt'!$L:$L,$M168,'sys inv movment rpt'!$N:$N,AI$1)</f>
        <v>0</v>
      </c>
      <c r="AJ168" s="86">
        <f>SUMIFS('sys inv movment rpt'!$M:$M,'sys inv movment rpt'!$L:$L,$M168,'sys inv movment rpt'!$N:$N,AJ$1)</f>
        <v>0</v>
      </c>
      <c r="AK168" s="86">
        <f>SUMIFS('sys inv movment rpt'!$M:$M,'sys inv movment rpt'!$L:$L,$M168,'sys inv movment rpt'!$N:$N,AK$1)</f>
        <v>0</v>
      </c>
      <c r="AL168" s="86">
        <f>SUMIFS('sys inv movment rpt'!$M:$M,'sys inv movment rpt'!$L:$L,$M168,'sys inv movment rpt'!$N:$N,AL$1)</f>
        <v>0</v>
      </c>
      <c r="AM168" s="86">
        <f>SUMIFS('sys inv movment rpt'!$M:$M,'sys inv movment rpt'!$L:$L,$M168,'sys inv movment rpt'!$N:$N,AM$1)</f>
        <v>0</v>
      </c>
      <c r="AN168" s="86">
        <f>SUMIFS('sys inv movment rpt'!$M:$M,'sys inv movment rpt'!$L:$L,$M168,'sys inv movment rpt'!$N:$N,AN$1)</f>
        <v>0</v>
      </c>
      <c r="AO168" s="86">
        <f>SUMIFS('sys inv movment rpt'!$M:$M,'sys inv movment rpt'!$L:$L,$M168,'sys inv movment rpt'!$N:$N,AO$1)</f>
        <v>0</v>
      </c>
      <c r="AP168" s="86">
        <f>SUMIFS('sys inv movment rpt'!$M:$M,'sys inv movment rpt'!$L:$L,$M168,'sys inv movment rpt'!$N:$N,AP$1)</f>
        <v>0</v>
      </c>
      <c r="AQ168" s="86">
        <f>SUMIFS('sys inv movment rpt'!$M:$M,'sys inv movment rpt'!$L:$L,$M168,'sys inv movment rpt'!$N:$N,AQ$1)</f>
        <v>0</v>
      </c>
      <c r="AR168" s="86">
        <f>SUMIFS('sys inv movment rpt'!$M:$M,'sys inv movment rpt'!$L:$L,$M168,'sys inv movment rpt'!$N:$N,AR$1)</f>
        <v>0</v>
      </c>
      <c r="AS168" s="86">
        <f>SUMIFS('sys inv movment rpt'!$M:$M,'sys inv movment rpt'!$L:$L,$M168,'sys inv movment rpt'!$N:$N,AS$1)</f>
        <v>0</v>
      </c>
      <c r="AT168" s="86">
        <f>SUMIFS('sys inv movment rpt'!$M:$M,'sys inv movment rpt'!$L:$L,$M168,'sys inv movment rpt'!$N:$N,AT$1)</f>
        <v>0</v>
      </c>
      <c r="AU168" s="86">
        <f>SUMIFS('sys inv movment rpt'!$M:$M,'sys inv movment rpt'!$L:$L,$M168,'sys inv movment rpt'!$N:$N,AU$1)</f>
        <v>0</v>
      </c>
      <c r="AV168" s="86">
        <f>SUMIFS('sys inv movment rpt'!$M:$M,'sys inv movment rpt'!$L:$L,$M168,'sys inv movment rpt'!$N:$N,AV$1)</f>
        <v>0</v>
      </c>
      <c r="AW168" s="87" t="str">
        <f>IFERROR(VLOOKUP(A168,'sys-backorder details'!E:U,17,0),"-")</f>
        <v>-</v>
      </c>
      <c r="AX168" s="87" t="str">
        <f>IF(K168&gt;1,VLOOKUP(A168,'settings-routing'!A:I,9,0),"")</f>
        <v/>
      </c>
    </row>
    <row r="169" ht="12.75" hidden="1" customHeight="1">
      <c r="A169" s="50" t="s">
        <v>562</v>
      </c>
      <c r="B169" s="50" t="s">
        <v>563</v>
      </c>
      <c r="C169" s="50">
        <f t="shared" si="2"/>
        <v>91</v>
      </c>
      <c r="D169" s="80">
        <f>SUMIF('Stocks 101-111'!$J:$J,'item dashboard'!A169,'Stocks 101-111'!K:K)</f>
        <v>91</v>
      </c>
      <c r="E169" s="80">
        <f>SUMIF('Stocks 101-111'!$J:$J,'item dashboard'!A169,'Stocks 101-111'!$L:$L)</f>
        <v>0</v>
      </c>
      <c r="F169" s="81">
        <f t="shared" si="3"/>
        <v>0</v>
      </c>
      <c r="G169" s="82">
        <f t="shared" si="4"/>
        <v>0</v>
      </c>
      <c r="H169" s="50">
        <f>SUMIFS('sys-backorder details'!$M:$M,'sys-backorder details'!$E:$E,'item dashboard'!A169,'sys-backorder details'!$V:$V,"")</f>
        <v>0</v>
      </c>
      <c r="I169" s="83">
        <f>SUMIF('settings-routing'!$I:$I,'item dashboard'!A169,'settings-routing'!$O:$O)</f>
        <v>0</v>
      </c>
      <c r="J169" s="50">
        <f>SUMIFS('sys-backorder details'!$M:$M,'sys-backorder details'!$E:$E,'item dashboard'!A169,'sys-backorder details'!$V:$V,"Call off")</f>
        <v>0</v>
      </c>
      <c r="K169" s="84">
        <f t="shared" si="5"/>
        <v>-91</v>
      </c>
      <c r="L169" s="84">
        <f>SUMIF('Production Plan'!$E:$E,'item dashboard'!A169,'Production Plan'!$N:$N)</f>
        <v>0</v>
      </c>
      <c r="M169" s="85" t="str">
        <f t="shared" si="6"/>
        <v>B-500GS-W24RP-500 ml Githunguri Sleeved Yuppi Peach Bottle</v>
      </c>
      <c r="N169" s="86">
        <f>SUMIFS('sys inv movment rpt'!$M:$M,'sys inv movment rpt'!$L:$L,$M169,'sys inv movment rpt'!$N:$N,N$1)</f>
        <v>0</v>
      </c>
      <c r="O169" s="86">
        <f>SUMIFS('sys inv movment rpt'!$M:$M,'sys inv movment rpt'!$L:$L,$M169,'sys inv movment rpt'!$N:$N,O$1)</f>
        <v>0</v>
      </c>
      <c r="P169" s="86">
        <f>SUMIFS('sys inv movment rpt'!$M:$M,'sys inv movment rpt'!$L:$L,$M169,'sys inv movment rpt'!$N:$N,P$1)</f>
        <v>0</v>
      </c>
      <c r="Q169" s="86">
        <f>SUMIFS('sys inv movment rpt'!$M:$M,'sys inv movment rpt'!$L:$L,$M169,'sys inv movment rpt'!$N:$N,Q$1)</f>
        <v>0</v>
      </c>
      <c r="R169" s="86">
        <f>SUMIFS('sys inv movment rpt'!$M:$M,'sys inv movment rpt'!$L:$L,$M169,'sys inv movment rpt'!$N:$N,R$1)</f>
        <v>0</v>
      </c>
      <c r="S169" s="86">
        <f>SUMIFS('sys inv movment rpt'!$M:$M,'sys inv movment rpt'!$L:$L,$M169,'sys inv movment rpt'!$N:$N,S$1)</f>
        <v>0</v>
      </c>
      <c r="T169" s="86">
        <f>SUMIFS('sys inv movment rpt'!$M:$M,'sys inv movment rpt'!$L:$L,$M169,'sys inv movment rpt'!$N:$N,T$1)</f>
        <v>0</v>
      </c>
      <c r="U169" s="86">
        <f>SUMIFS('sys inv movment rpt'!$M:$M,'sys inv movment rpt'!$L:$L,$M169,'sys inv movment rpt'!$N:$N,U$1)</f>
        <v>0</v>
      </c>
      <c r="V169" s="86">
        <f>SUMIFS('sys inv movment rpt'!$M:$M,'sys inv movment rpt'!$L:$L,$M169,'sys inv movment rpt'!$N:$N,V$1)</f>
        <v>0</v>
      </c>
      <c r="W169" s="86">
        <f>SUMIFS('sys inv movment rpt'!$M:$M,'sys inv movment rpt'!$L:$L,$M169,'sys inv movment rpt'!$N:$N,W$1)</f>
        <v>0</v>
      </c>
      <c r="X169" s="86">
        <f>SUMIFS('sys inv movment rpt'!$M:$M,'sys inv movment rpt'!$L:$L,$M169,'sys inv movment rpt'!$N:$N,X$1)</f>
        <v>0</v>
      </c>
      <c r="Y169" s="86">
        <f>SUMIFS('sys inv movment rpt'!$M:$M,'sys inv movment rpt'!$L:$L,$M169,'sys inv movment rpt'!$N:$N,Y$1)</f>
        <v>0</v>
      </c>
      <c r="Z169" s="86">
        <f>SUMIFS('sys inv movment rpt'!$M:$M,'sys inv movment rpt'!$L:$L,$M169,'sys inv movment rpt'!$N:$N,Z$1)</f>
        <v>0</v>
      </c>
      <c r="AA169" s="86">
        <f>SUMIFS('sys inv movment rpt'!$M:$M,'sys inv movment rpt'!$L:$L,$M169,'sys inv movment rpt'!$N:$N,AA$1)</f>
        <v>0</v>
      </c>
      <c r="AB169" s="86">
        <f>SUMIFS('sys inv movment rpt'!$M:$M,'sys inv movment rpt'!$L:$L,$M169,'sys inv movment rpt'!$N:$N,AB$1)</f>
        <v>0</v>
      </c>
      <c r="AC169" s="86">
        <f>SUMIFS('sys inv movment rpt'!$M:$M,'sys inv movment rpt'!$L:$L,$M169,'sys inv movment rpt'!$N:$N,AC$1)</f>
        <v>0</v>
      </c>
      <c r="AD169" s="86">
        <f>SUMIFS('sys inv movment rpt'!$M:$M,'sys inv movment rpt'!$L:$L,$M169,'sys inv movment rpt'!$N:$N,AD$1)</f>
        <v>0</v>
      </c>
      <c r="AE169" s="86">
        <f>SUMIFS('sys inv movment rpt'!$M:$M,'sys inv movment rpt'!$L:$L,$M169,'sys inv movment rpt'!$N:$N,AE$1)</f>
        <v>0</v>
      </c>
      <c r="AF169" s="86">
        <f>SUMIFS('sys inv movment rpt'!$M:$M,'sys inv movment rpt'!$L:$L,$M169,'sys inv movment rpt'!$N:$N,AF$1)</f>
        <v>0</v>
      </c>
      <c r="AG169" s="86">
        <f>SUMIFS('sys inv movment rpt'!$M:$M,'sys inv movment rpt'!$L:$L,$M169,'sys inv movment rpt'!$N:$N,AG$1)</f>
        <v>0</v>
      </c>
      <c r="AH169" s="86">
        <f>SUMIFS('sys inv movment rpt'!$M:$M,'sys inv movment rpt'!$L:$L,$M169,'sys inv movment rpt'!$N:$N,AH$1)</f>
        <v>0</v>
      </c>
      <c r="AI169" s="86">
        <f>SUMIFS('sys inv movment rpt'!$M:$M,'sys inv movment rpt'!$L:$L,$M169,'sys inv movment rpt'!$N:$N,AI$1)</f>
        <v>0</v>
      </c>
      <c r="AJ169" s="86">
        <f>SUMIFS('sys inv movment rpt'!$M:$M,'sys inv movment rpt'!$L:$L,$M169,'sys inv movment rpt'!$N:$N,AJ$1)</f>
        <v>0</v>
      </c>
      <c r="AK169" s="86">
        <f>SUMIFS('sys inv movment rpt'!$M:$M,'sys inv movment rpt'!$L:$L,$M169,'sys inv movment rpt'!$N:$N,AK$1)</f>
        <v>0</v>
      </c>
      <c r="AL169" s="86">
        <f>SUMIFS('sys inv movment rpt'!$M:$M,'sys inv movment rpt'!$L:$L,$M169,'sys inv movment rpt'!$N:$N,AL$1)</f>
        <v>0</v>
      </c>
      <c r="AM169" s="86">
        <f>SUMIFS('sys inv movment rpt'!$M:$M,'sys inv movment rpt'!$L:$L,$M169,'sys inv movment rpt'!$N:$N,AM$1)</f>
        <v>0</v>
      </c>
      <c r="AN169" s="86">
        <f>SUMIFS('sys inv movment rpt'!$M:$M,'sys inv movment rpt'!$L:$L,$M169,'sys inv movment rpt'!$N:$N,AN$1)</f>
        <v>0</v>
      </c>
      <c r="AO169" s="86">
        <f>SUMIFS('sys inv movment rpt'!$M:$M,'sys inv movment rpt'!$L:$L,$M169,'sys inv movment rpt'!$N:$N,AO$1)</f>
        <v>0</v>
      </c>
      <c r="AP169" s="86">
        <f>SUMIFS('sys inv movment rpt'!$M:$M,'sys inv movment rpt'!$L:$L,$M169,'sys inv movment rpt'!$N:$N,AP$1)</f>
        <v>0</v>
      </c>
      <c r="AQ169" s="86">
        <f>SUMIFS('sys inv movment rpt'!$M:$M,'sys inv movment rpt'!$L:$L,$M169,'sys inv movment rpt'!$N:$N,AQ$1)</f>
        <v>0</v>
      </c>
      <c r="AR169" s="86">
        <f>SUMIFS('sys inv movment rpt'!$M:$M,'sys inv movment rpt'!$L:$L,$M169,'sys inv movment rpt'!$N:$N,AR$1)</f>
        <v>0</v>
      </c>
      <c r="AS169" s="86">
        <f>SUMIFS('sys inv movment rpt'!$M:$M,'sys inv movment rpt'!$L:$L,$M169,'sys inv movment rpt'!$N:$N,AS$1)</f>
        <v>0</v>
      </c>
      <c r="AT169" s="86">
        <f>SUMIFS('sys inv movment rpt'!$M:$M,'sys inv movment rpt'!$L:$L,$M169,'sys inv movment rpt'!$N:$N,AT$1)</f>
        <v>0</v>
      </c>
      <c r="AU169" s="86">
        <f>SUMIFS('sys inv movment rpt'!$M:$M,'sys inv movment rpt'!$L:$L,$M169,'sys inv movment rpt'!$N:$N,AU$1)</f>
        <v>0</v>
      </c>
      <c r="AV169" s="86">
        <f>SUMIFS('sys inv movment rpt'!$M:$M,'sys inv movment rpt'!$L:$L,$M169,'sys inv movment rpt'!$N:$N,AV$1)</f>
        <v>0</v>
      </c>
      <c r="AW169" s="87" t="str">
        <f>IFERROR(VLOOKUP(A169,'sys-backorder details'!E:U,17,0),"-")</f>
        <v>-</v>
      </c>
      <c r="AX169" s="87" t="str">
        <f>IF(K169&gt;1,VLOOKUP(A169,'settings-routing'!A:I,9,0),"")</f>
        <v/>
      </c>
    </row>
    <row r="170" ht="12.75" hidden="1" customHeight="1">
      <c r="A170" s="50" t="s">
        <v>564</v>
      </c>
      <c r="B170" s="50" t="s">
        <v>565</v>
      </c>
      <c r="C170" s="50">
        <f t="shared" si="2"/>
        <v>0</v>
      </c>
      <c r="D170" s="80">
        <f>SUMIF('Stocks 101-111'!$J:$J,'item dashboard'!A170,'Stocks 101-111'!K:K)</f>
        <v>0</v>
      </c>
      <c r="E170" s="80">
        <f>SUMIF('Stocks 101-111'!$J:$J,'item dashboard'!A170,'Stocks 101-111'!$L:$L)</f>
        <v>0</v>
      </c>
      <c r="F170" s="81">
        <f t="shared" si="3"/>
        <v>0</v>
      </c>
      <c r="G170" s="82">
        <f t="shared" si="4"/>
        <v>0</v>
      </c>
      <c r="H170" s="50">
        <f>SUMIFS('sys-backorder details'!$M:$M,'sys-backorder details'!$E:$E,'item dashboard'!A170,'sys-backorder details'!$V:$V,"")</f>
        <v>0</v>
      </c>
      <c r="I170" s="83">
        <f>SUMIF('settings-routing'!$I:$I,'item dashboard'!A170,'settings-routing'!$O:$O)</f>
        <v>0</v>
      </c>
      <c r="J170" s="50">
        <f>SUMIFS('sys-backorder details'!$M:$M,'sys-backorder details'!$E:$E,'item dashboard'!A170,'sys-backorder details'!$V:$V,"Call off")</f>
        <v>0</v>
      </c>
      <c r="K170" s="84">
        <f t="shared" si="5"/>
        <v>0</v>
      </c>
      <c r="L170" s="84">
        <f>SUMIF('Production Plan'!$E:$E,'item dashboard'!A170,'Production Plan'!$N:$N)</f>
        <v>0</v>
      </c>
      <c r="M170" s="85" t="str">
        <f t="shared" si="6"/>
        <v>B-500GS-W24SB-500 ml Githunguri Sleeved Strawberry Bottle</v>
      </c>
      <c r="N170" s="86">
        <f>SUMIFS('sys inv movment rpt'!$M:$M,'sys inv movment rpt'!$L:$L,$M170,'sys inv movment rpt'!$N:$N,N$1)</f>
        <v>0</v>
      </c>
      <c r="O170" s="86">
        <f>SUMIFS('sys inv movment rpt'!$M:$M,'sys inv movment rpt'!$L:$L,$M170,'sys inv movment rpt'!$N:$N,O$1)</f>
        <v>0</v>
      </c>
      <c r="P170" s="86">
        <f>SUMIFS('sys inv movment rpt'!$M:$M,'sys inv movment rpt'!$L:$L,$M170,'sys inv movment rpt'!$N:$N,P$1)</f>
        <v>0</v>
      </c>
      <c r="Q170" s="86">
        <f>SUMIFS('sys inv movment rpt'!$M:$M,'sys inv movment rpt'!$L:$L,$M170,'sys inv movment rpt'!$N:$N,Q$1)</f>
        <v>0</v>
      </c>
      <c r="R170" s="86">
        <f>SUMIFS('sys inv movment rpt'!$M:$M,'sys inv movment rpt'!$L:$L,$M170,'sys inv movment rpt'!$N:$N,R$1)</f>
        <v>0</v>
      </c>
      <c r="S170" s="86">
        <f>SUMIFS('sys inv movment rpt'!$M:$M,'sys inv movment rpt'!$L:$L,$M170,'sys inv movment rpt'!$N:$N,S$1)</f>
        <v>0</v>
      </c>
      <c r="T170" s="86">
        <f>SUMIFS('sys inv movment rpt'!$M:$M,'sys inv movment rpt'!$L:$L,$M170,'sys inv movment rpt'!$N:$N,T$1)</f>
        <v>0</v>
      </c>
      <c r="U170" s="86">
        <f>SUMIFS('sys inv movment rpt'!$M:$M,'sys inv movment rpt'!$L:$L,$M170,'sys inv movment rpt'!$N:$N,U$1)</f>
        <v>0</v>
      </c>
      <c r="V170" s="86">
        <f>SUMIFS('sys inv movment rpt'!$M:$M,'sys inv movment rpt'!$L:$L,$M170,'sys inv movment rpt'!$N:$N,V$1)</f>
        <v>0</v>
      </c>
      <c r="W170" s="86">
        <f>SUMIFS('sys inv movment rpt'!$M:$M,'sys inv movment rpt'!$L:$L,$M170,'sys inv movment rpt'!$N:$N,W$1)</f>
        <v>0</v>
      </c>
      <c r="X170" s="86">
        <f>SUMIFS('sys inv movment rpt'!$M:$M,'sys inv movment rpt'!$L:$L,$M170,'sys inv movment rpt'!$N:$N,X$1)</f>
        <v>0</v>
      </c>
      <c r="Y170" s="86">
        <f>SUMIFS('sys inv movment rpt'!$M:$M,'sys inv movment rpt'!$L:$L,$M170,'sys inv movment rpt'!$N:$N,Y$1)</f>
        <v>0</v>
      </c>
      <c r="Z170" s="86">
        <f>SUMIFS('sys inv movment rpt'!$M:$M,'sys inv movment rpt'!$L:$L,$M170,'sys inv movment rpt'!$N:$N,Z$1)</f>
        <v>0</v>
      </c>
      <c r="AA170" s="86">
        <f>SUMIFS('sys inv movment rpt'!$M:$M,'sys inv movment rpt'!$L:$L,$M170,'sys inv movment rpt'!$N:$N,AA$1)</f>
        <v>0</v>
      </c>
      <c r="AB170" s="86">
        <f>SUMIFS('sys inv movment rpt'!$M:$M,'sys inv movment rpt'!$L:$L,$M170,'sys inv movment rpt'!$N:$N,AB$1)</f>
        <v>0</v>
      </c>
      <c r="AC170" s="86">
        <f>SUMIFS('sys inv movment rpt'!$M:$M,'sys inv movment rpt'!$L:$L,$M170,'sys inv movment rpt'!$N:$N,AC$1)</f>
        <v>0</v>
      </c>
      <c r="AD170" s="86">
        <f>SUMIFS('sys inv movment rpt'!$M:$M,'sys inv movment rpt'!$L:$L,$M170,'sys inv movment rpt'!$N:$N,AD$1)</f>
        <v>0</v>
      </c>
      <c r="AE170" s="86">
        <f>SUMIFS('sys inv movment rpt'!$M:$M,'sys inv movment rpt'!$L:$L,$M170,'sys inv movment rpt'!$N:$N,AE$1)</f>
        <v>0</v>
      </c>
      <c r="AF170" s="86">
        <f>SUMIFS('sys inv movment rpt'!$M:$M,'sys inv movment rpt'!$L:$L,$M170,'sys inv movment rpt'!$N:$N,AF$1)</f>
        <v>0</v>
      </c>
      <c r="AG170" s="86">
        <f>SUMIFS('sys inv movment rpt'!$M:$M,'sys inv movment rpt'!$L:$L,$M170,'sys inv movment rpt'!$N:$N,AG$1)</f>
        <v>0</v>
      </c>
      <c r="AH170" s="86">
        <f>SUMIFS('sys inv movment rpt'!$M:$M,'sys inv movment rpt'!$L:$L,$M170,'sys inv movment rpt'!$N:$N,AH$1)</f>
        <v>0</v>
      </c>
      <c r="AI170" s="86">
        <f>SUMIFS('sys inv movment rpt'!$M:$M,'sys inv movment rpt'!$L:$L,$M170,'sys inv movment rpt'!$N:$N,AI$1)</f>
        <v>0</v>
      </c>
      <c r="AJ170" s="86">
        <f>SUMIFS('sys inv movment rpt'!$M:$M,'sys inv movment rpt'!$L:$L,$M170,'sys inv movment rpt'!$N:$N,AJ$1)</f>
        <v>0</v>
      </c>
      <c r="AK170" s="86">
        <f>SUMIFS('sys inv movment rpt'!$M:$M,'sys inv movment rpt'!$L:$L,$M170,'sys inv movment rpt'!$N:$N,AK$1)</f>
        <v>0</v>
      </c>
      <c r="AL170" s="86">
        <f>SUMIFS('sys inv movment rpt'!$M:$M,'sys inv movment rpt'!$L:$L,$M170,'sys inv movment rpt'!$N:$N,AL$1)</f>
        <v>0</v>
      </c>
      <c r="AM170" s="86">
        <f>SUMIFS('sys inv movment rpt'!$M:$M,'sys inv movment rpt'!$L:$L,$M170,'sys inv movment rpt'!$N:$N,AM$1)</f>
        <v>0</v>
      </c>
      <c r="AN170" s="86">
        <f>SUMIFS('sys inv movment rpt'!$M:$M,'sys inv movment rpt'!$L:$L,$M170,'sys inv movment rpt'!$N:$N,AN$1)</f>
        <v>0</v>
      </c>
      <c r="AO170" s="86">
        <f>SUMIFS('sys inv movment rpt'!$M:$M,'sys inv movment rpt'!$L:$L,$M170,'sys inv movment rpt'!$N:$N,AO$1)</f>
        <v>0</v>
      </c>
      <c r="AP170" s="86">
        <f>SUMIFS('sys inv movment rpt'!$M:$M,'sys inv movment rpt'!$L:$L,$M170,'sys inv movment rpt'!$N:$N,AP$1)</f>
        <v>0</v>
      </c>
      <c r="AQ170" s="86">
        <f>SUMIFS('sys inv movment rpt'!$M:$M,'sys inv movment rpt'!$L:$L,$M170,'sys inv movment rpt'!$N:$N,AQ$1)</f>
        <v>0</v>
      </c>
      <c r="AR170" s="86">
        <f>SUMIFS('sys inv movment rpt'!$M:$M,'sys inv movment rpt'!$L:$L,$M170,'sys inv movment rpt'!$N:$N,AR$1)</f>
        <v>0</v>
      </c>
      <c r="AS170" s="86">
        <f>SUMIFS('sys inv movment rpt'!$M:$M,'sys inv movment rpt'!$L:$L,$M170,'sys inv movment rpt'!$N:$N,AS$1)</f>
        <v>0</v>
      </c>
      <c r="AT170" s="86">
        <f>SUMIFS('sys inv movment rpt'!$M:$M,'sys inv movment rpt'!$L:$L,$M170,'sys inv movment rpt'!$N:$N,AT$1)</f>
        <v>0</v>
      </c>
      <c r="AU170" s="86">
        <f>SUMIFS('sys inv movment rpt'!$M:$M,'sys inv movment rpt'!$L:$L,$M170,'sys inv movment rpt'!$N:$N,AU$1)</f>
        <v>0</v>
      </c>
      <c r="AV170" s="86">
        <f>SUMIFS('sys inv movment rpt'!$M:$M,'sys inv movment rpt'!$L:$L,$M170,'sys inv movment rpt'!$N:$N,AV$1)</f>
        <v>0</v>
      </c>
      <c r="AW170" s="87" t="str">
        <f>IFERROR(VLOOKUP(A170,'sys-backorder details'!E:U,17,0),"-")</f>
        <v>-</v>
      </c>
      <c r="AX170" s="87" t="str">
        <f>IF(K170&gt;1,VLOOKUP(A170,'settings-routing'!A:I,9,0),"")</f>
        <v/>
      </c>
    </row>
    <row r="171" ht="12.75" hidden="1" customHeight="1">
      <c r="A171" s="50" t="s">
        <v>566</v>
      </c>
      <c r="B171" s="50" t="s">
        <v>567</v>
      </c>
      <c r="C171" s="50">
        <f t="shared" si="2"/>
        <v>138</v>
      </c>
      <c r="D171" s="80">
        <f>SUMIF('Stocks 101-111'!$J:$J,'item dashboard'!A171,'Stocks 101-111'!K:K)</f>
        <v>138</v>
      </c>
      <c r="E171" s="80">
        <f>SUMIF('Stocks 101-111'!$J:$J,'item dashboard'!A171,'Stocks 101-111'!$L:$L)</f>
        <v>0</v>
      </c>
      <c r="F171" s="81">
        <f t="shared" si="3"/>
        <v>0</v>
      </c>
      <c r="G171" s="82">
        <f t="shared" si="4"/>
        <v>0</v>
      </c>
      <c r="H171" s="50">
        <f>SUMIFS('sys-backorder details'!$M:$M,'sys-backorder details'!$E:$E,'item dashboard'!A171,'sys-backorder details'!$V:$V,"")</f>
        <v>0</v>
      </c>
      <c r="I171" s="83">
        <f>SUMIF('settings-routing'!$I:$I,'item dashboard'!A171,'settings-routing'!$O:$O)</f>
        <v>0</v>
      </c>
      <c r="J171" s="50">
        <f>SUMIFS('sys-backorder details'!$M:$M,'sys-backorder details'!$E:$E,'item dashboard'!A171,'sys-backorder details'!$V:$V,"Call off")</f>
        <v>0</v>
      </c>
      <c r="K171" s="84">
        <f t="shared" si="5"/>
        <v>-138</v>
      </c>
      <c r="L171" s="84">
        <f>SUMIF('Production Plan'!$E:$E,'item dashboard'!A171,'Production Plan'!$N:$N)</f>
        <v>0</v>
      </c>
      <c r="M171" s="85" t="str">
        <f t="shared" si="6"/>
        <v>B-500GS-W24VA-500 ml Githunguri Sleeved Vanilla Bottle</v>
      </c>
      <c r="N171" s="86">
        <f>SUMIFS('sys inv movment rpt'!$M:$M,'sys inv movment rpt'!$L:$L,$M171,'sys inv movment rpt'!$N:$N,N$1)</f>
        <v>0</v>
      </c>
      <c r="O171" s="86">
        <f>SUMIFS('sys inv movment rpt'!$M:$M,'sys inv movment rpt'!$L:$L,$M171,'sys inv movment rpt'!$N:$N,O$1)</f>
        <v>0</v>
      </c>
      <c r="P171" s="86">
        <f>SUMIFS('sys inv movment rpt'!$M:$M,'sys inv movment rpt'!$L:$L,$M171,'sys inv movment rpt'!$N:$N,P$1)</f>
        <v>0</v>
      </c>
      <c r="Q171" s="86">
        <f>SUMIFS('sys inv movment rpt'!$M:$M,'sys inv movment rpt'!$L:$L,$M171,'sys inv movment rpt'!$N:$N,Q$1)</f>
        <v>0</v>
      </c>
      <c r="R171" s="86">
        <f>SUMIFS('sys inv movment rpt'!$M:$M,'sys inv movment rpt'!$L:$L,$M171,'sys inv movment rpt'!$N:$N,R$1)</f>
        <v>0</v>
      </c>
      <c r="S171" s="86">
        <f>SUMIFS('sys inv movment rpt'!$M:$M,'sys inv movment rpt'!$L:$L,$M171,'sys inv movment rpt'!$N:$N,S$1)</f>
        <v>0</v>
      </c>
      <c r="T171" s="86">
        <f>SUMIFS('sys inv movment rpt'!$M:$M,'sys inv movment rpt'!$L:$L,$M171,'sys inv movment rpt'!$N:$N,T$1)</f>
        <v>0</v>
      </c>
      <c r="U171" s="86">
        <f>SUMIFS('sys inv movment rpt'!$M:$M,'sys inv movment rpt'!$L:$L,$M171,'sys inv movment rpt'!$N:$N,U$1)</f>
        <v>0</v>
      </c>
      <c r="V171" s="86">
        <f>SUMIFS('sys inv movment rpt'!$M:$M,'sys inv movment rpt'!$L:$L,$M171,'sys inv movment rpt'!$N:$N,V$1)</f>
        <v>0</v>
      </c>
      <c r="W171" s="86">
        <f>SUMIFS('sys inv movment rpt'!$M:$M,'sys inv movment rpt'!$L:$L,$M171,'sys inv movment rpt'!$N:$N,W$1)</f>
        <v>0</v>
      </c>
      <c r="X171" s="86">
        <f>SUMIFS('sys inv movment rpt'!$M:$M,'sys inv movment rpt'!$L:$L,$M171,'sys inv movment rpt'!$N:$N,X$1)</f>
        <v>0</v>
      </c>
      <c r="Y171" s="86">
        <f>SUMIFS('sys inv movment rpt'!$M:$M,'sys inv movment rpt'!$L:$L,$M171,'sys inv movment rpt'!$N:$N,Y$1)</f>
        <v>0</v>
      </c>
      <c r="Z171" s="86">
        <f>SUMIFS('sys inv movment rpt'!$M:$M,'sys inv movment rpt'!$L:$L,$M171,'sys inv movment rpt'!$N:$N,Z$1)</f>
        <v>0</v>
      </c>
      <c r="AA171" s="86">
        <f>SUMIFS('sys inv movment rpt'!$M:$M,'sys inv movment rpt'!$L:$L,$M171,'sys inv movment rpt'!$N:$N,AA$1)</f>
        <v>0</v>
      </c>
      <c r="AB171" s="86">
        <f>SUMIFS('sys inv movment rpt'!$M:$M,'sys inv movment rpt'!$L:$L,$M171,'sys inv movment rpt'!$N:$N,AB$1)</f>
        <v>0</v>
      </c>
      <c r="AC171" s="86">
        <f>SUMIFS('sys inv movment rpt'!$M:$M,'sys inv movment rpt'!$L:$L,$M171,'sys inv movment rpt'!$N:$N,AC$1)</f>
        <v>0</v>
      </c>
      <c r="AD171" s="86">
        <f>SUMIFS('sys inv movment rpt'!$M:$M,'sys inv movment rpt'!$L:$L,$M171,'sys inv movment rpt'!$N:$N,AD$1)</f>
        <v>0</v>
      </c>
      <c r="AE171" s="86">
        <f>SUMIFS('sys inv movment rpt'!$M:$M,'sys inv movment rpt'!$L:$L,$M171,'sys inv movment rpt'!$N:$N,AE$1)</f>
        <v>0</v>
      </c>
      <c r="AF171" s="86">
        <f>SUMIFS('sys inv movment rpt'!$M:$M,'sys inv movment rpt'!$L:$L,$M171,'sys inv movment rpt'!$N:$N,AF$1)</f>
        <v>0</v>
      </c>
      <c r="AG171" s="86">
        <f>SUMIFS('sys inv movment rpt'!$M:$M,'sys inv movment rpt'!$L:$L,$M171,'sys inv movment rpt'!$N:$N,AG$1)</f>
        <v>0</v>
      </c>
      <c r="AH171" s="86">
        <f>SUMIFS('sys inv movment rpt'!$M:$M,'sys inv movment rpt'!$L:$L,$M171,'sys inv movment rpt'!$N:$N,AH$1)</f>
        <v>0</v>
      </c>
      <c r="AI171" s="86">
        <f>SUMIFS('sys inv movment rpt'!$M:$M,'sys inv movment rpt'!$L:$L,$M171,'sys inv movment rpt'!$N:$N,AI$1)</f>
        <v>0</v>
      </c>
      <c r="AJ171" s="86">
        <f>SUMIFS('sys inv movment rpt'!$M:$M,'sys inv movment rpt'!$L:$L,$M171,'sys inv movment rpt'!$N:$N,AJ$1)</f>
        <v>0</v>
      </c>
      <c r="AK171" s="86">
        <f>SUMIFS('sys inv movment rpt'!$M:$M,'sys inv movment rpt'!$L:$L,$M171,'sys inv movment rpt'!$N:$N,AK$1)</f>
        <v>0</v>
      </c>
      <c r="AL171" s="86">
        <f>SUMIFS('sys inv movment rpt'!$M:$M,'sys inv movment rpt'!$L:$L,$M171,'sys inv movment rpt'!$N:$N,AL$1)</f>
        <v>0</v>
      </c>
      <c r="AM171" s="86">
        <f>SUMIFS('sys inv movment rpt'!$M:$M,'sys inv movment rpt'!$L:$L,$M171,'sys inv movment rpt'!$N:$N,AM$1)</f>
        <v>0</v>
      </c>
      <c r="AN171" s="86">
        <f>SUMIFS('sys inv movment rpt'!$M:$M,'sys inv movment rpt'!$L:$L,$M171,'sys inv movment rpt'!$N:$N,AN$1)</f>
        <v>0</v>
      </c>
      <c r="AO171" s="86">
        <f>SUMIFS('sys inv movment rpt'!$M:$M,'sys inv movment rpt'!$L:$L,$M171,'sys inv movment rpt'!$N:$N,AO$1)</f>
        <v>0</v>
      </c>
      <c r="AP171" s="86">
        <f>SUMIFS('sys inv movment rpt'!$M:$M,'sys inv movment rpt'!$L:$L,$M171,'sys inv movment rpt'!$N:$N,AP$1)</f>
        <v>0</v>
      </c>
      <c r="AQ171" s="86">
        <f>SUMIFS('sys inv movment rpt'!$M:$M,'sys inv movment rpt'!$L:$L,$M171,'sys inv movment rpt'!$N:$N,AQ$1)</f>
        <v>0</v>
      </c>
      <c r="AR171" s="86">
        <f>SUMIFS('sys inv movment rpt'!$M:$M,'sys inv movment rpt'!$L:$L,$M171,'sys inv movment rpt'!$N:$N,AR$1)</f>
        <v>0</v>
      </c>
      <c r="AS171" s="86">
        <f>SUMIFS('sys inv movment rpt'!$M:$M,'sys inv movment rpt'!$L:$L,$M171,'sys inv movment rpt'!$N:$N,AS$1)</f>
        <v>0</v>
      </c>
      <c r="AT171" s="86">
        <f>SUMIFS('sys inv movment rpt'!$M:$M,'sys inv movment rpt'!$L:$L,$M171,'sys inv movment rpt'!$N:$N,AT$1)</f>
        <v>0</v>
      </c>
      <c r="AU171" s="86">
        <f>SUMIFS('sys inv movment rpt'!$M:$M,'sys inv movment rpt'!$L:$L,$M171,'sys inv movment rpt'!$N:$N,AU$1)</f>
        <v>0</v>
      </c>
      <c r="AV171" s="86">
        <f>SUMIFS('sys inv movment rpt'!$M:$M,'sys inv movment rpt'!$L:$L,$M171,'sys inv movment rpt'!$N:$N,AV$1)</f>
        <v>0</v>
      </c>
      <c r="AW171" s="87" t="str">
        <f>IFERROR(VLOOKUP(A171,'sys-backorder details'!E:U,17,0),"-")</f>
        <v>-</v>
      </c>
      <c r="AX171" s="87" t="str">
        <f>IF(K171&gt;1,VLOOKUP(A171,'settings-routing'!A:I,9,0),"")</f>
        <v/>
      </c>
    </row>
    <row r="172" ht="12.75" hidden="1" customHeight="1">
      <c r="A172" s="50" t="s">
        <v>568</v>
      </c>
      <c r="B172" s="50" t="s">
        <v>569</v>
      </c>
      <c r="C172" s="50">
        <f t="shared" si="2"/>
        <v>62</v>
      </c>
      <c r="D172" s="80">
        <f>SUMIF('Stocks 101-111'!$J:$J,'item dashboard'!A172,'Stocks 101-111'!K:K)</f>
        <v>62</v>
      </c>
      <c r="E172" s="80">
        <f>SUMIF('Stocks 101-111'!$J:$J,'item dashboard'!A172,'Stocks 101-111'!$L:$L)</f>
        <v>0</v>
      </c>
      <c r="F172" s="81">
        <f t="shared" si="3"/>
        <v>0</v>
      </c>
      <c r="G172" s="82">
        <f t="shared" si="4"/>
        <v>0</v>
      </c>
      <c r="H172" s="50">
        <f>SUMIFS('sys-backorder details'!$M:$M,'sys-backorder details'!$E:$E,'item dashboard'!A172,'sys-backorder details'!$V:$V,"")</f>
        <v>0</v>
      </c>
      <c r="I172" s="83">
        <f>SUMIF('settings-routing'!$I:$I,'item dashboard'!A172,'settings-routing'!$O:$O)</f>
        <v>0</v>
      </c>
      <c r="J172" s="50">
        <f>SUMIFS('sys-backorder details'!$M:$M,'sys-backorder details'!$E:$E,'item dashboard'!A172,'sys-backorder details'!$V:$V,"Call off")</f>
        <v>0</v>
      </c>
      <c r="K172" s="84">
        <f t="shared" si="5"/>
        <v>-62</v>
      </c>
      <c r="L172" s="84">
        <f>SUMIF('Production Plan'!$E:$E,'item dashboard'!A172,'Production Plan'!$N:$N)</f>
        <v>0</v>
      </c>
      <c r="M172" s="85" t="str">
        <f t="shared" si="6"/>
        <v>B-500GS-W24YAP-500 ml Githunguri Sleeved Yuppi Apricot Bottle</v>
      </c>
      <c r="N172" s="86">
        <f>SUMIFS('sys inv movment rpt'!$M:$M,'sys inv movment rpt'!$L:$L,$M172,'sys inv movment rpt'!$N:$N,N$1)</f>
        <v>0</v>
      </c>
      <c r="O172" s="86">
        <f>SUMIFS('sys inv movment rpt'!$M:$M,'sys inv movment rpt'!$L:$L,$M172,'sys inv movment rpt'!$N:$N,O$1)</f>
        <v>0</v>
      </c>
      <c r="P172" s="86">
        <f>SUMIFS('sys inv movment rpt'!$M:$M,'sys inv movment rpt'!$L:$L,$M172,'sys inv movment rpt'!$N:$N,P$1)</f>
        <v>0</v>
      </c>
      <c r="Q172" s="86">
        <f>SUMIFS('sys inv movment rpt'!$M:$M,'sys inv movment rpt'!$L:$L,$M172,'sys inv movment rpt'!$N:$N,Q$1)</f>
        <v>0</v>
      </c>
      <c r="R172" s="86">
        <f>SUMIFS('sys inv movment rpt'!$M:$M,'sys inv movment rpt'!$L:$L,$M172,'sys inv movment rpt'!$N:$N,R$1)</f>
        <v>0</v>
      </c>
      <c r="S172" s="86">
        <f>SUMIFS('sys inv movment rpt'!$M:$M,'sys inv movment rpt'!$L:$L,$M172,'sys inv movment rpt'!$N:$N,S$1)</f>
        <v>0</v>
      </c>
      <c r="T172" s="86">
        <f>SUMIFS('sys inv movment rpt'!$M:$M,'sys inv movment rpt'!$L:$L,$M172,'sys inv movment rpt'!$N:$N,T$1)</f>
        <v>0</v>
      </c>
      <c r="U172" s="86">
        <f>SUMIFS('sys inv movment rpt'!$M:$M,'sys inv movment rpt'!$L:$L,$M172,'sys inv movment rpt'!$N:$N,U$1)</f>
        <v>0</v>
      </c>
      <c r="V172" s="86">
        <f>SUMIFS('sys inv movment rpt'!$M:$M,'sys inv movment rpt'!$L:$L,$M172,'sys inv movment rpt'!$N:$N,V$1)</f>
        <v>0</v>
      </c>
      <c r="W172" s="86">
        <f>SUMIFS('sys inv movment rpt'!$M:$M,'sys inv movment rpt'!$L:$L,$M172,'sys inv movment rpt'!$N:$N,W$1)</f>
        <v>0</v>
      </c>
      <c r="X172" s="86">
        <f>SUMIFS('sys inv movment rpt'!$M:$M,'sys inv movment rpt'!$L:$L,$M172,'sys inv movment rpt'!$N:$N,X$1)</f>
        <v>0</v>
      </c>
      <c r="Y172" s="86">
        <f>SUMIFS('sys inv movment rpt'!$M:$M,'sys inv movment rpt'!$L:$L,$M172,'sys inv movment rpt'!$N:$N,Y$1)</f>
        <v>0</v>
      </c>
      <c r="Z172" s="86">
        <f>SUMIFS('sys inv movment rpt'!$M:$M,'sys inv movment rpt'!$L:$L,$M172,'sys inv movment rpt'!$N:$N,Z$1)</f>
        <v>0</v>
      </c>
      <c r="AA172" s="86">
        <f>SUMIFS('sys inv movment rpt'!$M:$M,'sys inv movment rpt'!$L:$L,$M172,'sys inv movment rpt'!$N:$N,AA$1)</f>
        <v>0</v>
      </c>
      <c r="AB172" s="86">
        <f>SUMIFS('sys inv movment rpt'!$M:$M,'sys inv movment rpt'!$L:$L,$M172,'sys inv movment rpt'!$N:$N,AB$1)</f>
        <v>0</v>
      </c>
      <c r="AC172" s="86">
        <f>SUMIFS('sys inv movment rpt'!$M:$M,'sys inv movment rpt'!$L:$L,$M172,'sys inv movment rpt'!$N:$N,AC$1)</f>
        <v>0</v>
      </c>
      <c r="AD172" s="86">
        <f>SUMIFS('sys inv movment rpt'!$M:$M,'sys inv movment rpt'!$L:$L,$M172,'sys inv movment rpt'!$N:$N,AD$1)</f>
        <v>0</v>
      </c>
      <c r="AE172" s="86">
        <f>SUMIFS('sys inv movment rpt'!$M:$M,'sys inv movment rpt'!$L:$L,$M172,'sys inv movment rpt'!$N:$N,AE$1)</f>
        <v>0</v>
      </c>
      <c r="AF172" s="86">
        <f>SUMIFS('sys inv movment rpt'!$M:$M,'sys inv movment rpt'!$L:$L,$M172,'sys inv movment rpt'!$N:$N,AF$1)</f>
        <v>0</v>
      </c>
      <c r="AG172" s="86">
        <f>SUMIFS('sys inv movment rpt'!$M:$M,'sys inv movment rpt'!$L:$L,$M172,'sys inv movment rpt'!$N:$N,AG$1)</f>
        <v>0</v>
      </c>
      <c r="AH172" s="86">
        <f>SUMIFS('sys inv movment rpt'!$M:$M,'sys inv movment rpt'!$L:$L,$M172,'sys inv movment rpt'!$N:$N,AH$1)</f>
        <v>0</v>
      </c>
      <c r="AI172" s="86">
        <f>SUMIFS('sys inv movment rpt'!$M:$M,'sys inv movment rpt'!$L:$L,$M172,'sys inv movment rpt'!$N:$N,AI$1)</f>
        <v>0</v>
      </c>
      <c r="AJ172" s="86">
        <f>SUMIFS('sys inv movment rpt'!$M:$M,'sys inv movment rpt'!$L:$L,$M172,'sys inv movment rpt'!$N:$N,AJ$1)</f>
        <v>0</v>
      </c>
      <c r="AK172" s="86">
        <f>SUMIFS('sys inv movment rpt'!$M:$M,'sys inv movment rpt'!$L:$L,$M172,'sys inv movment rpt'!$N:$N,AK$1)</f>
        <v>0</v>
      </c>
      <c r="AL172" s="86">
        <f>SUMIFS('sys inv movment rpt'!$M:$M,'sys inv movment rpt'!$L:$L,$M172,'sys inv movment rpt'!$N:$N,AL$1)</f>
        <v>0</v>
      </c>
      <c r="AM172" s="86">
        <f>SUMIFS('sys inv movment rpt'!$M:$M,'sys inv movment rpt'!$L:$L,$M172,'sys inv movment rpt'!$N:$N,AM$1)</f>
        <v>0</v>
      </c>
      <c r="AN172" s="86">
        <f>SUMIFS('sys inv movment rpt'!$M:$M,'sys inv movment rpt'!$L:$L,$M172,'sys inv movment rpt'!$N:$N,AN$1)</f>
        <v>0</v>
      </c>
      <c r="AO172" s="86">
        <f>SUMIFS('sys inv movment rpt'!$M:$M,'sys inv movment rpt'!$L:$L,$M172,'sys inv movment rpt'!$N:$N,AO$1)</f>
        <v>0</v>
      </c>
      <c r="AP172" s="86">
        <f>SUMIFS('sys inv movment rpt'!$M:$M,'sys inv movment rpt'!$L:$L,$M172,'sys inv movment rpt'!$N:$N,AP$1)</f>
        <v>0</v>
      </c>
      <c r="AQ172" s="86">
        <f>SUMIFS('sys inv movment rpt'!$M:$M,'sys inv movment rpt'!$L:$L,$M172,'sys inv movment rpt'!$N:$N,AQ$1)</f>
        <v>0</v>
      </c>
      <c r="AR172" s="86">
        <f>SUMIFS('sys inv movment rpt'!$M:$M,'sys inv movment rpt'!$L:$L,$M172,'sys inv movment rpt'!$N:$N,AR$1)</f>
        <v>0</v>
      </c>
      <c r="AS172" s="86">
        <f>SUMIFS('sys inv movment rpt'!$M:$M,'sys inv movment rpt'!$L:$L,$M172,'sys inv movment rpt'!$N:$N,AS$1)</f>
        <v>0</v>
      </c>
      <c r="AT172" s="86">
        <f>SUMIFS('sys inv movment rpt'!$M:$M,'sys inv movment rpt'!$L:$L,$M172,'sys inv movment rpt'!$N:$N,AT$1)</f>
        <v>0</v>
      </c>
      <c r="AU172" s="86">
        <f>SUMIFS('sys inv movment rpt'!$M:$M,'sys inv movment rpt'!$L:$L,$M172,'sys inv movment rpt'!$N:$N,AU$1)</f>
        <v>0</v>
      </c>
      <c r="AV172" s="86">
        <f>SUMIFS('sys inv movment rpt'!$M:$M,'sys inv movment rpt'!$L:$L,$M172,'sys inv movment rpt'!$N:$N,AV$1)</f>
        <v>0</v>
      </c>
      <c r="AW172" s="87" t="str">
        <f>IFERROR(VLOOKUP(A172,'sys-backorder details'!E:U,17,0),"-")</f>
        <v>-</v>
      </c>
      <c r="AX172" s="87" t="str">
        <f>IF(K172&gt;1,VLOOKUP(A172,'settings-routing'!A:I,9,0),"")</f>
        <v/>
      </c>
    </row>
    <row r="173" ht="12.75" hidden="1" customHeight="1">
      <c r="A173" s="50" t="s">
        <v>570</v>
      </c>
      <c r="B173" s="50" t="s">
        <v>571</v>
      </c>
      <c r="C173" s="50">
        <f t="shared" si="2"/>
        <v>0</v>
      </c>
      <c r="D173" s="80">
        <f>SUMIF('Stocks 101-111'!$J:$J,'item dashboard'!A173,'Stocks 101-111'!K:K)</f>
        <v>0</v>
      </c>
      <c r="E173" s="80">
        <f>SUMIF('Stocks 101-111'!$J:$J,'item dashboard'!A173,'Stocks 101-111'!$L:$L)</f>
        <v>0</v>
      </c>
      <c r="F173" s="81">
        <f t="shared" si="3"/>
        <v>0</v>
      </c>
      <c r="G173" s="82">
        <f t="shared" si="4"/>
        <v>0.02857142857</v>
      </c>
      <c r="H173" s="50">
        <f>SUMIFS('sys-backorder details'!$M:$M,'sys-backorder details'!$E:$E,'item dashboard'!A173,'sys-backorder details'!$V:$V,"")</f>
        <v>0</v>
      </c>
      <c r="I173" s="83">
        <f>SUMIF('settings-routing'!$I:$I,'item dashboard'!A173,'settings-routing'!$O:$O)</f>
        <v>0</v>
      </c>
      <c r="J173" s="50">
        <f>SUMIFS('sys-backorder details'!$M:$M,'sys-backorder details'!$E:$E,'item dashboard'!A173,'sys-backorder details'!$V:$V,"Call off")</f>
        <v>0</v>
      </c>
      <c r="K173" s="84">
        <f t="shared" si="5"/>
        <v>0</v>
      </c>
      <c r="L173" s="84">
        <f>SUMIF('Production Plan'!$E:$E,'item dashboard'!A173,'Production Plan'!$N:$N)</f>
        <v>0</v>
      </c>
      <c r="M173" s="85" t="str">
        <f t="shared" si="6"/>
        <v>B-500GS-W24YSB-500 ml Sleeved Yuppi Strawberry Bottle</v>
      </c>
      <c r="N173" s="86">
        <f>SUMIFS('sys inv movment rpt'!$M:$M,'sys inv movment rpt'!$L:$L,$M173,'sys inv movment rpt'!$N:$N,N$1)</f>
        <v>0</v>
      </c>
      <c r="O173" s="86">
        <f>SUMIFS('sys inv movment rpt'!$M:$M,'sys inv movment rpt'!$L:$L,$M173,'sys inv movment rpt'!$N:$N,O$1)</f>
        <v>0</v>
      </c>
      <c r="P173" s="86">
        <f>SUMIFS('sys inv movment rpt'!$M:$M,'sys inv movment rpt'!$L:$L,$M173,'sys inv movment rpt'!$N:$N,P$1)</f>
        <v>0</v>
      </c>
      <c r="Q173" s="86">
        <f>SUMIFS('sys inv movment rpt'!$M:$M,'sys inv movment rpt'!$L:$L,$M173,'sys inv movment rpt'!$N:$N,Q$1)</f>
        <v>0</v>
      </c>
      <c r="R173" s="86">
        <f>SUMIFS('sys inv movment rpt'!$M:$M,'sys inv movment rpt'!$L:$L,$M173,'sys inv movment rpt'!$N:$N,R$1)</f>
        <v>0</v>
      </c>
      <c r="S173" s="86">
        <f>SUMIFS('sys inv movment rpt'!$M:$M,'sys inv movment rpt'!$L:$L,$M173,'sys inv movment rpt'!$N:$N,S$1)</f>
        <v>0</v>
      </c>
      <c r="T173" s="86">
        <f>SUMIFS('sys inv movment rpt'!$M:$M,'sys inv movment rpt'!$L:$L,$M173,'sys inv movment rpt'!$N:$N,T$1)</f>
        <v>0</v>
      </c>
      <c r="U173" s="86">
        <f>SUMIFS('sys inv movment rpt'!$M:$M,'sys inv movment rpt'!$L:$L,$M173,'sys inv movment rpt'!$N:$N,U$1)</f>
        <v>0</v>
      </c>
      <c r="V173" s="86">
        <f>SUMIFS('sys inv movment rpt'!$M:$M,'sys inv movment rpt'!$L:$L,$M173,'sys inv movment rpt'!$N:$N,V$1)</f>
        <v>4176</v>
      </c>
      <c r="W173" s="86">
        <f>SUMIFS('sys inv movment rpt'!$M:$M,'sys inv movment rpt'!$L:$L,$M173,'sys inv movment rpt'!$N:$N,W$1)</f>
        <v>0</v>
      </c>
      <c r="X173" s="86">
        <f>SUMIFS('sys inv movment rpt'!$M:$M,'sys inv movment rpt'!$L:$L,$M173,'sys inv movment rpt'!$N:$N,X$1)</f>
        <v>0</v>
      </c>
      <c r="Y173" s="86">
        <f>SUMIFS('sys inv movment rpt'!$M:$M,'sys inv movment rpt'!$L:$L,$M173,'sys inv movment rpt'!$N:$N,Y$1)</f>
        <v>0</v>
      </c>
      <c r="Z173" s="86">
        <f>SUMIFS('sys inv movment rpt'!$M:$M,'sys inv movment rpt'!$L:$L,$M173,'sys inv movment rpt'!$N:$N,Z$1)</f>
        <v>0</v>
      </c>
      <c r="AA173" s="86">
        <f>SUMIFS('sys inv movment rpt'!$M:$M,'sys inv movment rpt'!$L:$L,$M173,'sys inv movment rpt'!$N:$N,AA$1)</f>
        <v>0</v>
      </c>
      <c r="AB173" s="86">
        <f>SUMIFS('sys inv movment rpt'!$M:$M,'sys inv movment rpt'!$L:$L,$M173,'sys inv movment rpt'!$N:$N,AB$1)</f>
        <v>0</v>
      </c>
      <c r="AC173" s="86">
        <f>SUMIFS('sys inv movment rpt'!$M:$M,'sys inv movment rpt'!$L:$L,$M173,'sys inv movment rpt'!$N:$N,AC$1)</f>
        <v>0</v>
      </c>
      <c r="AD173" s="86">
        <f>SUMIFS('sys inv movment rpt'!$M:$M,'sys inv movment rpt'!$L:$L,$M173,'sys inv movment rpt'!$N:$N,AD$1)</f>
        <v>0</v>
      </c>
      <c r="AE173" s="86">
        <f>SUMIFS('sys inv movment rpt'!$M:$M,'sys inv movment rpt'!$L:$L,$M173,'sys inv movment rpt'!$N:$N,AE$1)</f>
        <v>0</v>
      </c>
      <c r="AF173" s="86">
        <f>SUMIFS('sys inv movment rpt'!$M:$M,'sys inv movment rpt'!$L:$L,$M173,'sys inv movment rpt'!$N:$N,AF$1)</f>
        <v>0</v>
      </c>
      <c r="AG173" s="86">
        <f>SUMIFS('sys inv movment rpt'!$M:$M,'sys inv movment rpt'!$L:$L,$M173,'sys inv movment rpt'!$N:$N,AG$1)</f>
        <v>0</v>
      </c>
      <c r="AH173" s="86">
        <f>SUMIFS('sys inv movment rpt'!$M:$M,'sys inv movment rpt'!$L:$L,$M173,'sys inv movment rpt'!$N:$N,AH$1)</f>
        <v>0</v>
      </c>
      <c r="AI173" s="86">
        <f>SUMIFS('sys inv movment rpt'!$M:$M,'sys inv movment rpt'!$L:$L,$M173,'sys inv movment rpt'!$N:$N,AI$1)</f>
        <v>0</v>
      </c>
      <c r="AJ173" s="86">
        <f>SUMIFS('sys inv movment rpt'!$M:$M,'sys inv movment rpt'!$L:$L,$M173,'sys inv movment rpt'!$N:$N,AJ$1)</f>
        <v>0</v>
      </c>
      <c r="AK173" s="86">
        <f>SUMIFS('sys inv movment rpt'!$M:$M,'sys inv movment rpt'!$L:$L,$M173,'sys inv movment rpt'!$N:$N,AK$1)</f>
        <v>0</v>
      </c>
      <c r="AL173" s="86">
        <f>SUMIFS('sys inv movment rpt'!$M:$M,'sys inv movment rpt'!$L:$L,$M173,'sys inv movment rpt'!$N:$N,AL$1)</f>
        <v>0</v>
      </c>
      <c r="AM173" s="86">
        <f>SUMIFS('sys inv movment rpt'!$M:$M,'sys inv movment rpt'!$L:$L,$M173,'sys inv movment rpt'!$N:$N,AM$1)</f>
        <v>0</v>
      </c>
      <c r="AN173" s="86">
        <f>SUMIFS('sys inv movment rpt'!$M:$M,'sys inv movment rpt'!$L:$L,$M173,'sys inv movment rpt'!$N:$N,AN$1)</f>
        <v>0</v>
      </c>
      <c r="AO173" s="86">
        <f>SUMIFS('sys inv movment rpt'!$M:$M,'sys inv movment rpt'!$L:$L,$M173,'sys inv movment rpt'!$N:$N,AO$1)</f>
        <v>0</v>
      </c>
      <c r="AP173" s="86">
        <f>SUMIFS('sys inv movment rpt'!$M:$M,'sys inv movment rpt'!$L:$L,$M173,'sys inv movment rpt'!$N:$N,AP$1)</f>
        <v>0</v>
      </c>
      <c r="AQ173" s="86">
        <f>SUMIFS('sys inv movment rpt'!$M:$M,'sys inv movment rpt'!$L:$L,$M173,'sys inv movment rpt'!$N:$N,AQ$1)</f>
        <v>0</v>
      </c>
      <c r="AR173" s="86">
        <f>SUMIFS('sys inv movment rpt'!$M:$M,'sys inv movment rpt'!$L:$L,$M173,'sys inv movment rpt'!$N:$N,AR$1)</f>
        <v>0</v>
      </c>
      <c r="AS173" s="86">
        <f>SUMIFS('sys inv movment rpt'!$M:$M,'sys inv movment rpt'!$L:$L,$M173,'sys inv movment rpt'!$N:$N,AS$1)</f>
        <v>0</v>
      </c>
      <c r="AT173" s="86">
        <f>SUMIFS('sys inv movment rpt'!$M:$M,'sys inv movment rpt'!$L:$L,$M173,'sys inv movment rpt'!$N:$N,AT$1)</f>
        <v>0</v>
      </c>
      <c r="AU173" s="86">
        <f>SUMIFS('sys inv movment rpt'!$M:$M,'sys inv movment rpt'!$L:$L,$M173,'sys inv movment rpt'!$N:$N,AU$1)</f>
        <v>0</v>
      </c>
      <c r="AV173" s="86">
        <f>SUMIFS('sys inv movment rpt'!$M:$M,'sys inv movment rpt'!$L:$L,$M173,'sys inv movment rpt'!$N:$N,AV$1)</f>
        <v>0</v>
      </c>
      <c r="AW173" s="87" t="str">
        <f>IFERROR(VLOOKUP(A173,'sys-backorder details'!E:U,17,0),"-")</f>
        <v>-</v>
      </c>
      <c r="AX173" s="87" t="str">
        <f>IF(K173&gt;1,VLOOKUP(A173,'settings-routing'!A:I,9,0),"")</f>
        <v/>
      </c>
    </row>
    <row r="174" ht="12.75" hidden="1" customHeight="1">
      <c r="A174" s="50" t="s">
        <v>572</v>
      </c>
      <c r="B174" s="50" t="s">
        <v>573</v>
      </c>
      <c r="C174" s="50">
        <f t="shared" si="2"/>
        <v>0</v>
      </c>
      <c r="D174" s="80">
        <f>SUMIF('Stocks 101-111'!$J:$J,'item dashboard'!A174,'Stocks 101-111'!K:K)</f>
        <v>0</v>
      </c>
      <c r="E174" s="80">
        <f>SUMIF('Stocks 101-111'!$J:$J,'item dashboard'!A174,'Stocks 101-111'!$L:$L)</f>
        <v>0</v>
      </c>
      <c r="F174" s="81">
        <f t="shared" si="3"/>
        <v>0</v>
      </c>
      <c r="G174" s="82">
        <f t="shared" si="4"/>
        <v>0</v>
      </c>
      <c r="H174" s="50">
        <f>SUMIFS('sys-backorder details'!$M:$M,'sys-backorder details'!$E:$E,'item dashboard'!A174,'sys-backorder details'!$V:$V,"")</f>
        <v>0</v>
      </c>
      <c r="I174" s="83">
        <f>SUMIF('settings-routing'!$I:$I,'item dashboard'!A174,'settings-routing'!$O:$O)</f>
        <v>0</v>
      </c>
      <c r="J174" s="50">
        <f>SUMIFS('sys-backorder details'!$M:$M,'sys-backorder details'!$E:$E,'item dashboard'!A174,'sys-backorder details'!$V:$V,"Call off")</f>
        <v>0</v>
      </c>
      <c r="K174" s="84">
        <f t="shared" si="5"/>
        <v>0</v>
      </c>
      <c r="L174" s="84">
        <f>SUMIF('Production Plan'!$E:$E,'item dashboard'!A174,'Production Plan'!$N:$N)</f>
        <v>0</v>
      </c>
      <c r="M174" s="85" t="str">
        <f t="shared" si="6"/>
        <v>B-500GS-W24YT-500 Githunguri Sleeved Yuppi Tropical Bottle</v>
      </c>
      <c r="N174" s="86">
        <f>SUMIFS('sys inv movment rpt'!$M:$M,'sys inv movment rpt'!$L:$L,$M174,'sys inv movment rpt'!$N:$N,N$1)</f>
        <v>0</v>
      </c>
      <c r="O174" s="86">
        <f>SUMIFS('sys inv movment rpt'!$M:$M,'sys inv movment rpt'!$L:$L,$M174,'sys inv movment rpt'!$N:$N,O$1)</f>
        <v>0</v>
      </c>
      <c r="P174" s="86">
        <f>SUMIFS('sys inv movment rpt'!$M:$M,'sys inv movment rpt'!$L:$L,$M174,'sys inv movment rpt'!$N:$N,P$1)</f>
        <v>0</v>
      </c>
      <c r="Q174" s="86">
        <f>SUMIFS('sys inv movment rpt'!$M:$M,'sys inv movment rpt'!$L:$L,$M174,'sys inv movment rpt'!$N:$N,Q$1)</f>
        <v>0</v>
      </c>
      <c r="R174" s="86">
        <f>SUMIFS('sys inv movment rpt'!$M:$M,'sys inv movment rpt'!$L:$L,$M174,'sys inv movment rpt'!$N:$N,R$1)</f>
        <v>0</v>
      </c>
      <c r="S174" s="86">
        <f>SUMIFS('sys inv movment rpt'!$M:$M,'sys inv movment rpt'!$L:$L,$M174,'sys inv movment rpt'!$N:$N,S$1)</f>
        <v>0</v>
      </c>
      <c r="T174" s="86">
        <f>SUMIFS('sys inv movment rpt'!$M:$M,'sys inv movment rpt'!$L:$L,$M174,'sys inv movment rpt'!$N:$N,T$1)</f>
        <v>0</v>
      </c>
      <c r="U174" s="86">
        <f>SUMIFS('sys inv movment rpt'!$M:$M,'sys inv movment rpt'!$L:$L,$M174,'sys inv movment rpt'!$N:$N,U$1)</f>
        <v>0</v>
      </c>
      <c r="V174" s="86">
        <f>SUMIFS('sys inv movment rpt'!$M:$M,'sys inv movment rpt'!$L:$L,$M174,'sys inv movment rpt'!$N:$N,V$1)</f>
        <v>0</v>
      </c>
      <c r="W174" s="86">
        <f>SUMIFS('sys inv movment rpt'!$M:$M,'sys inv movment rpt'!$L:$L,$M174,'sys inv movment rpt'!$N:$N,W$1)</f>
        <v>0</v>
      </c>
      <c r="X174" s="86">
        <f>SUMIFS('sys inv movment rpt'!$M:$M,'sys inv movment rpt'!$L:$L,$M174,'sys inv movment rpt'!$N:$N,X$1)</f>
        <v>0</v>
      </c>
      <c r="Y174" s="86">
        <f>SUMIFS('sys inv movment rpt'!$M:$M,'sys inv movment rpt'!$L:$L,$M174,'sys inv movment rpt'!$N:$N,Y$1)</f>
        <v>0</v>
      </c>
      <c r="Z174" s="86">
        <f>SUMIFS('sys inv movment rpt'!$M:$M,'sys inv movment rpt'!$L:$L,$M174,'sys inv movment rpt'!$N:$N,Z$1)</f>
        <v>0</v>
      </c>
      <c r="AA174" s="86">
        <f>SUMIFS('sys inv movment rpt'!$M:$M,'sys inv movment rpt'!$L:$L,$M174,'sys inv movment rpt'!$N:$N,AA$1)</f>
        <v>0</v>
      </c>
      <c r="AB174" s="86">
        <f>SUMIFS('sys inv movment rpt'!$M:$M,'sys inv movment rpt'!$L:$L,$M174,'sys inv movment rpt'!$N:$N,AB$1)</f>
        <v>0</v>
      </c>
      <c r="AC174" s="86">
        <f>SUMIFS('sys inv movment rpt'!$M:$M,'sys inv movment rpt'!$L:$L,$M174,'sys inv movment rpt'!$N:$N,AC$1)</f>
        <v>0</v>
      </c>
      <c r="AD174" s="86">
        <f>SUMIFS('sys inv movment rpt'!$M:$M,'sys inv movment rpt'!$L:$L,$M174,'sys inv movment rpt'!$N:$N,AD$1)</f>
        <v>0</v>
      </c>
      <c r="AE174" s="86">
        <f>SUMIFS('sys inv movment rpt'!$M:$M,'sys inv movment rpt'!$L:$L,$M174,'sys inv movment rpt'!$N:$N,AE$1)</f>
        <v>0</v>
      </c>
      <c r="AF174" s="86">
        <f>SUMIFS('sys inv movment rpt'!$M:$M,'sys inv movment rpt'!$L:$L,$M174,'sys inv movment rpt'!$N:$N,AF$1)</f>
        <v>0</v>
      </c>
      <c r="AG174" s="86">
        <f>SUMIFS('sys inv movment rpt'!$M:$M,'sys inv movment rpt'!$L:$L,$M174,'sys inv movment rpt'!$N:$N,AG$1)</f>
        <v>0</v>
      </c>
      <c r="AH174" s="86">
        <f>SUMIFS('sys inv movment rpt'!$M:$M,'sys inv movment rpt'!$L:$L,$M174,'sys inv movment rpt'!$N:$N,AH$1)</f>
        <v>0</v>
      </c>
      <c r="AI174" s="86">
        <f>SUMIFS('sys inv movment rpt'!$M:$M,'sys inv movment rpt'!$L:$L,$M174,'sys inv movment rpt'!$N:$N,AI$1)</f>
        <v>0</v>
      </c>
      <c r="AJ174" s="86">
        <f>SUMIFS('sys inv movment rpt'!$M:$M,'sys inv movment rpt'!$L:$L,$M174,'sys inv movment rpt'!$N:$N,AJ$1)</f>
        <v>0</v>
      </c>
      <c r="AK174" s="86">
        <f>SUMIFS('sys inv movment rpt'!$M:$M,'sys inv movment rpt'!$L:$L,$M174,'sys inv movment rpt'!$N:$N,AK$1)</f>
        <v>0</v>
      </c>
      <c r="AL174" s="86">
        <f>SUMIFS('sys inv movment rpt'!$M:$M,'sys inv movment rpt'!$L:$L,$M174,'sys inv movment rpt'!$N:$N,AL$1)</f>
        <v>0</v>
      </c>
      <c r="AM174" s="86">
        <f>SUMIFS('sys inv movment rpt'!$M:$M,'sys inv movment rpt'!$L:$L,$M174,'sys inv movment rpt'!$N:$N,AM$1)</f>
        <v>0</v>
      </c>
      <c r="AN174" s="86">
        <f>SUMIFS('sys inv movment rpt'!$M:$M,'sys inv movment rpt'!$L:$L,$M174,'sys inv movment rpt'!$N:$N,AN$1)</f>
        <v>0</v>
      </c>
      <c r="AO174" s="86">
        <f>SUMIFS('sys inv movment rpt'!$M:$M,'sys inv movment rpt'!$L:$L,$M174,'sys inv movment rpt'!$N:$N,AO$1)</f>
        <v>0</v>
      </c>
      <c r="AP174" s="86">
        <f>SUMIFS('sys inv movment rpt'!$M:$M,'sys inv movment rpt'!$L:$L,$M174,'sys inv movment rpt'!$N:$N,AP$1)</f>
        <v>0</v>
      </c>
      <c r="AQ174" s="86">
        <f>SUMIFS('sys inv movment rpt'!$M:$M,'sys inv movment rpt'!$L:$L,$M174,'sys inv movment rpt'!$N:$N,AQ$1)</f>
        <v>0</v>
      </c>
      <c r="AR174" s="86">
        <f>SUMIFS('sys inv movment rpt'!$M:$M,'sys inv movment rpt'!$L:$L,$M174,'sys inv movment rpt'!$N:$N,AR$1)</f>
        <v>0</v>
      </c>
      <c r="AS174" s="86">
        <f>SUMIFS('sys inv movment rpt'!$M:$M,'sys inv movment rpt'!$L:$L,$M174,'sys inv movment rpt'!$N:$N,AS$1)</f>
        <v>0</v>
      </c>
      <c r="AT174" s="86">
        <f>SUMIFS('sys inv movment rpt'!$M:$M,'sys inv movment rpt'!$L:$L,$M174,'sys inv movment rpt'!$N:$N,AT$1)</f>
        <v>0</v>
      </c>
      <c r="AU174" s="86">
        <f>SUMIFS('sys inv movment rpt'!$M:$M,'sys inv movment rpt'!$L:$L,$M174,'sys inv movment rpt'!$N:$N,AU$1)</f>
        <v>0</v>
      </c>
      <c r="AV174" s="86">
        <f>SUMIFS('sys inv movment rpt'!$M:$M,'sys inv movment rpt'!$L:$L,$M174,'sys inv movment rpt'!$N:$N,AV$1)</f>
        <v>0</v>
      </c>
      <c r="AW174" s="87" t="str">
        <f>IFERROR(VLOOKUP(A174,'sys-backorder details'!E:U,17,0),"-")</f>
        <v>-</v>
      </c>
      <c r="AX174" s="87" t="str">
        <f>IF(K174&gt;1,VLOOKUP(A174,'settings-routing'!A:I,9,0),"")</f>
        <v/>
      </c>
    </row>
    <row r="175" ht="12.75" hidden="1" customHeight="1">
      <c r="A175" s="50" t="s">
        <v>574</v>
      </c>
      <c r="B175" s="50" t="s">
        <v>575</v>
      </c>
      <c r="C175" s="50">
        <f t="shared" si="2"/>
        <v>0</v>
      </c>
      <c r="D175" s="80">
        <f>SUMIF('Stocks 101-111'!$J:$J,'item dashboard'!A175,'Stocks 101-111'!K:K)</f>
        <v>0</v>
      </c>
      <c r="E175" s="80">
        <f>SUMIF('Stocks 101-111'!$J:$J,'item dashboard'!A175,'Stocks 101-111'!$L:$L)</f>
        <v>0</v>
      </c>
      <c r="F175" s="81">
        <f t="shared" si="3"/>
        <v>0</v>
      </c>
      <c r="G175" s="82">
        <f t="shared" si="4"/>
        <v>0</v>
      </c>
      <c r="H175" s="50">
        <f>SUMIFS('sys-backorder details'!$M:$M,'sys-backorder details'!$E:$E,'item dashboard'!A175,'sys-backorder details'!$V:$V,"")</f>
        <v>0</v>
      </c>
      <c r="I175" s="83">
        <f>SUMIF('settings-routing'!$I:$I,'item dashboard'!A175,'settings-routing'!$O:$O)</f>
        <v>0</v>
      </c>
      <c r="J175" s="50">
        <f>SUMIFS('sys-backorder details'!$M:$M,'sys-backorder details'!$E:$E,'item dashboard'!A175,'sys-backorder details'!$V:$V,"Call off")</f>
        <v>0</v>
      </c>
      <c r="K175" s="84">
        <f t="shared" si="5"/>
        <v>0</v>
      </c>
      <c r="L175" s="84">
        <f>SUMIF('Production Plan'!$E:$E,'item dashboard'!A175,'Production Plan'!$N:$N)</f>
        <v>0</v>
      </c>
      <c r="M175" s="85" t="str">
        <f t="shared" si="6"/>
        <v>B-500IB-DGN29-500 Ml Dark Green Bottle</v>
      </c>
      <c r="N175" s="86">
        <f>SUMIFS('sys inv movment rpt'!$M:$M,'sys inv movment rpt'!$L:$L,$M175,'sys inv movment rpt'!$N:$N,N$1)</f>
        <v>0</v>
      </c>
      <c r="O175" s="86">
        <f>SUMIFS('sys inv movment rpt'!$M:$M,'sys inv movment rpt'!$L:$L,$M175,'sys inv movment rpt'!$N:$N,O$1)</f>
        <v>0</v>
      </c>
      <c r="P175" s="86">
        <f>SUMIFS('sys inv movment rpt'!$M:$M,'sys inv movment rpt'!$L:$L,$M175,'sys inv movment rpt'!$N:$N,P$1)</f>
        <v>0</v>
      </c>
      <c r="Q175" s="86">
        <f>SUMIFS('sys inv movment rpt'!$M:$M,'sys inv movment rpt'!$L:$L,$M175,'sys inv movment rpt'!$N:$N,Q$1)</f>
        <v>0</v>
      </c>
      <c r="R175" s="86">
        <f>SUMIFS('sys inv movment rpt'!$M:$M,'sys inv movment rpt'!$L:$L,$M175,'sys inv movment rpt'!$N:$N,R$1)</f>
        <v>0</v>
      </c>
      <c r="S175" s="86">
        <f>SUMIFS('sys inv movment rpt'!$M:$M,'sys inv movment rpt'!$L:$L,$M175,'sys inv movment rpt'!$N:$N,S$1)</f>
        <v>0</v>
      </c>
      <c r="T175" s="86">
        <f>SUMIFS('sys inv movment rpt'!$M:$M,'sys inv movment rpt'!$L:$L,$M175,'sys inv movment rpt'!$N:$N,T$1)</f>
        <v>0</v>
      </c>
      <c r="U175" s="86">
        <f>SUMIFS('sys inv movment rpt'!$M:$M,'sys inv movment rpt'!$L:$L,$M175,'sys inv movment rpt'!$N:$N,U$1)</f>
        <v>0</v>
      </c>
      <c r="V175" s="86">
        <f>SUMIFS('sys inv movment rpt'!$M:$M,'sys inv movment rpt'!$L:$L,$M175,'sys inv movment rpt'!$N:$N,V$1)</f>
        <v>0</v>
      </c>
      <c r="W175" s="86">
        <f>SUMIFS('sys inv movment rpt'!$M:$M,'sys inv movment rpt'!$L:$L,$M175,'sys inv movment rpt'!$N:$N,W$1)</f>
        <v>0</v>
      </c>
      <c r="X175" s="86">
        <f>SUMIFS('sys inv movment rpt'!$M:$M,'sys inv movment rpt'!$L:$L,$M175,'sys inv movment rpt'!$N:$N,X$1)</f>
        <v>0</v>
      </c>
      <c r="Y175" s="86">
        <f>SUMIFS('sys inv movment rpt'!$M:$M,'sys inv movment rpt'!$L:$L,$M175,'sys inv movment rpt'!$N:$N,Y$1)</f>
        <v>0</v>
      </c>
      <c r="Z175" s="86">
        <f>SUMIFS('sys inv movment rpt'!$M:$M,'sys inv movment rpt'!$L:$L,$M175,'sys inv movment rpt'!$N:$N,Z$1)</f>
        <v>0</v>
      </c>
      <c r="AA175" s="86">
        <f>SUMIFS('sys inv movment rpt'!$M:$M,'sys inv movment rpt'!$L:$L,$M175,'sys inv movment rpt'!$N:$N,AA$1)</f>
        <v>0</v>
      </c>
      <c r="AB175" s="86">
        <f>SUMIFS('sys inv movment rpt'!$M:$M,'sys inv movment rpt'!$L:$L,$M175,'sys inv movment rpt'!$N:$N,AB$1)</f>
        <v>0</v>
      </c>
      <c r="AC175" s="86">
        <f>SUMIFS('sys inv movment rpt'!$M:$M,'sys inv movment rpt'!$L:$L,$M175,'sys inv movment rpt'!$N:$N,AC$1)</f>
        <v>0</v>
      </c>
      <c r="AD175" s="86">
        <f>SUMIFS('sys inv movment rpt'!$M:$M,'sys inv movment rpt'!$L:$L,$M175,'sys inv movment rpt'!$N:$N,AD$1)</f>
        <v>0</v>
      </c>
      <c r="AE175" s="86">
        <f>SUMIFS('sys inv movment rpt'!$M:$M,'sys inv movment rpt'!$L:$L,$M175,'sys inv movment rpt'!$N:$N,AE$1)</f>
        <v>0</v>
      </c>
      <c r="AF175" s="86">
        <f>SUMIFS('sys inv movment rpt'!$M:$M,'sys inv movment rpt'!$L:$L,$M175,'sys inv movment rpt'!$N:$N,AF$1)</f>
        <v>0</v>
      </c>
      <c r="AG175" s="86">
        <f>SUMIFS('sys inv movment rpt'!$M:$M,'sys inv movment rpt'!$L:$L,$M175,'sys inv movment rpt'!$N:$N,AG$1)</f>
        <v>0</v>
      </c>
      <c r="AH175" s="86">
        <f>SUMIFS('sys inv movment rpt'!$M:$M,'sys inv movment rpt'!$L:$L,$M175,'sys inv movment rpt'!$N:$N,AH$1)</f>
        <v>0</v>
      </c>
      <c r="AI175" s="86">
        <f>SUMIFS('sys inv movment rpt'!$M:$M,'sys inv movment rpt'!$L:$L,$M175,'sys inv movment rpt'!$N:$N,AI$1)</f>
        <v>0</v>
      </c>
      <c r="AJ175" s="86">
        <f>SUMIFS('sys inv movment rpt'!$M:$M,'sys inv movment rpt'!$L:$L,$M175,'sys inv movment rpt'!$N:$N,AJ$1)</f>
        <v>0</v>
      </c>
      <c r="AK175" s="86">
        <f>SUMIFS('sys inv movment rpt'!$M:$M,'sys inv movment rpt'!$L:$L,$M175,'sys inv movment rpt'!$N:$N,AK$1)</f>
        <v>0</v>
      </c>
      <c r="AL175" s="86">
        <f>SUMIFS('sys inv movment rpt'!$M:$M,'sys inv movment rpt'!$L:$L,$M175,'sys inv movment rpt'!$N:$N,AL$1)</f>
        <v>0</v>
      </c>
      <c r="AM175" s="86">
        <f>SUMIFS('sys inv movment rpt'!$M:$M,'sys inv movment rpt'!$L:$L,$M175,'sys inv movment rpt'!$N:$N,AM$1)</f>
        <v>0</v>
      </c>
      <c r="AN175" s="86">
        <f>SUMIFS('sys inv movment rpt'!$M:$M,'sys inv movment rpt'!$L:$L,$M175,'sys inv movment rpt'!$N:$N,AN$1)</f>
        <v>0</v>
      </c>
      <c r="AO175" s="86">
        <f>SUMIFS('sys inv movment rpt'!$M:$M,'sys inv movment rpt'!$L:$L,$M175,'sys inv movment rpt'!$N:$N,AO$1)</f>
        <v>0</v>
      </c>
      <c r="AP175" s="86">
        <f>SUMIFS('sys inv movment rpt'!$M:$M,'sys inv movment rpt'!$L:$L,$M175,'sys inv movment rpt'!$N:$N,AP$1)</f>
        <v>0</v>
      </c>
      <c r="AQ175" s="86">
        <f>SUMIFS('sys inv movment rpt'!$M:$M,'sys inv movment rpt'!$L:$L,$M175,'sys inv movment rpt'!$N:$N,AQ$1)</f>
        <v>0</v>
      </c>
      <c r="AR175" s="86">
        <f>SUMIFS('sys inv movment rpt'!$M:$M,'sys inv movment rpt'!$L:$L,$M175,'sys inv movment rpt'!$N:$N,AR$1)</f>
        <v>0</v>
      </c>
      <c r="AS175" s="86">
        <f>SUMIFS('sys inv movment rpt'!$M:$M,'sys inv movment rpt'!$L:$L,$M175,'sys inv movment rpt'!$N:$N,AS$1)</f>
        <v>0</v>
      </c>
      <c r="AT175" s="86">
        <f>SUMIFS('sys inv movment rpt'!$M:$M,'sys inv movment rpt'!$L:$L,$M175,'sys inv movment rpt'!$N:$N,AT$1)</f>
        <v>0</v>
      </c>
      <c r="AU175" s="86">
        <f>SUMIFS('sys inv movment rpt'!$M:$M,'sys inv movment rpt'!$L:$L,$M175,'sys inv movment rpt'!$N:$N,AU$1)</f>
        <v>0</v>
      </c>
      <c r="AV175" s="86">
        <f>SUMIFS('sys inv movment rpt'!$M:$M,'sys inv movment rpt'!$L:$L,$M175,'sys inv movment rpt'!$N:$N,AV$1)</f>
        <v>0</v>
      </c>
      <c r="AW175" s="87" t="str">
        <f>IFERROR(VLOOKUP(A175,'sys-backorder details'!E:U,17,0),"-")</f>
        <v>-</v>
      </c>
      <c r="AX175" s="87" t="str">
        <f>IF(K175&gt;1,VLOOKUP(A175,'settings-routing'!A:I,9,0),"")</f>
        <v/>
      </c>
    </row>
    <row r="176" ht="12.75" hidden="1" customHeight="1">
      <c r="A176" s="50" t="s">
        <v>576</v>
      </c>
      <c r="B176" s="50" t="s">
        <v>577</v>
      </c>
      <c r="C176" s="50">
        <f t="shared" si="2"/>
        <v>0</v>
      </c>
      <c r="D176" s="80">
        <f>SUMIF('Stocks 101-111'!$J:$J,'item dashboard'!A176,'Stocks 101-111'!K:K)</f>
        <v>0</v>
      </c>
      <c r="E176" s="80">
        <f>SUMIF('Stocks 101-111'!$J:$J,'item dashboard'!A176,'Stocks 101-111'!$L:$L)</f>
        <v>0</v>
      </c>
      <c r="F176" s="81">
        <f t="shared" si="3"/>
        <v>0</v>
      </c>
      <c r="G176" s="82">
        <f t="shared" si="4"/>
        <v>0</v>
      </c>
      <c r="H176" s="50">
        <f>SUMIFS('sys-backorder details'!$M:$M,'sys-backorder details'!$E:$E,'item dashboard'!A176,'sys-backorder details'!$V:$V,"")</f>
        <v>0</v>
      </c>
      <c r="I176" s="83">
        <f>SUMIF('settings-routing'!$I:$I,'item dashboard'!A176,'settings-routing'!$O:$O)</f>
        <v>0</v>
      </c>
      <c r="J176" s="50">
        <f>SUMIFS('sys-backorder details'!$M:$M,'sys-backorder details'!$E:$E,'item dashboard'!A176,'sys-backorder details'!$V:$V,"Call off")</f>
        <v>0</v>
      </c>
      <c r="K176" s="84">
        <f t="shared" si="5"/>
        <v>0</v>
      </c>
      <c r="L176" s="84">
        <f>SUMIF('Production Plan'!$E:$E,'item dashboard'!A176,'Production Plan'!$N:$N)</f>
        <v>0</v>
      </c>
      <c r="M176" s="85" t="str">
        <f t="shared" si="6"/>
        <v>B-500IB-DY29-500 Ml  Dark Yellow Bottle</v>
      </c>
      <c r="N176" s="86">
        <f>SUMIFS('sys inv movment rpt'!$M:$M,'sys inv movment rpt'!$L:$L,$M176,'sys inv movment rpt'!$N:$N,N$1)</f>
        <v>0</v>
      </c>
      <c r="O176" s="86">
        <f>SUMIFS('sys inv movment rpt'!$M:$M,'sys inv movment rpt'!$L:$L,$M176,'sys inv movment rpt'!$N:$N,O$1)</f>
        <v>0</v>
      </c>
      <c r="P176" s="86">
        <f>SUMIFS('sys inv movment rpt'!$M:$M,'sys inv movment rpt'!$L:$L,$M176,'sys inv movment rpt'!$N:$N,P$1)</f>
        <v>0</v>
      </c>
      <c r="Q176" s="86">
        <f>SUMIFS('sys inv movment rpt'!$M:$M,'sys inv movment rpt'!$L:$L,$M176,'sys inv movment rpt'!$N:$N,Q$1)</f>
        <v>0</v>
      </c>
      <c r="R176" s="86">
        <f>SUMIFS('sys inv movment rpt'!$M:$M,'sys inv movment rpt'!$L:$L,$M176,'sys inv movment rpt'!$N:$N,R$1)</f>
        <v>0</v>
      </c>
      <c r="S176" s="86">
        <f>SUMIFS('sys inv movment rpt'!$M:$M,'sys inv movment rpt'!$L:$L,$M176,'sys inv movment rpt'!$N:$N,S$1)</f>
        <v>0</v>
      </c>
      <c r="T176" s="86">
        <f>SUMIFS('sys inv movment rpt'!$M:$M,'sys inv movment rpt'!$L:$L,$M176,'sys inv movment rpt'!$N:$N,T$1)</f>
        <v>0</v>
      </c>
      <c r="U176" s="86">
        <f>SUMIFS('sys inv movment rpt'!$M:$M,'sys inv movment rpt'!$L:$L,$M176,'sys inv movment rpt'!$N:$N,U$1)</f>
        <v>0</v>
      </c>
      <c r="V176" s="86">
        <f>SUMIFS('sys inv movment rpt'!$M:$M,'sys inv movment rpt'!$L:$L,$M176,'sys inv movment rpt'!$N:$N,V$1)</f>
        <v>0</v>
      </c>
      <c r="W176" s="86">
        <f>SUMIFS('sys inv movment rpt'!$M:$M,'sys inv movment rpt'!$L:$L,$M176,'sys inv movment rpt'!$N:$N,W$1)</f>
        <v>0</v>
      </c>
      <c r="X176" s="86">
        <f>SUMIFS('sys inv movment rpt'!$M:$M,'sys inv movment rpt'!$L:$L,$M176,'sys inv movment rpt'!$N:$N,X$1)</f>
        <v>0</v>
      </c>
      <c r="Y176" s="86">
        <f>SUMIFS('sys inv movment rpt'!$M:$M,'sys inv movment rpt'!$L:$L,$M176,'sys inv movment rpt'!$N:$N,Y$1)</f>
        <v>0</v>
      </c>
      <c r="Z176" s="86">
        <f>SUMIFS('sys inv movment rpt'!$M:$M,'sys inv movment rpt'!$L:$L,$M176,'sys inv movment rpt'!$N:$N,Z$1)</f>
        <v>0</v>
      </c>
      <c r="AA176" s="86">
        <f>SUMIFS('sys inv movment rpt'!$M:$M,'sys inv movment rpt'!$L:$L,$M176,'sys inv movment rpt'!$N:$N,AA$1)</f>
        <v>0</v>
      </c>
      <c r="AB176" s="86">
        <f>SUMIFS('sys inv movment rpt'!$M:$M,'sys inv movment rpt'!$L:$L,$M176,'sys inv movment rpt'!$N:$N,AB$1)</f>
        <v>0</v>
      </c>
      <c r="AC176" s="86">
        <f>SUMIFS('sys inv movment rpt'!$M:$M,'sys inv movment rpt'!$L:$L,$M176,'sys inv movment rpt'!$N:$N,AC$1)</f>
        <v>0</v>
      </c>
      <c r="AD176" s="86">
        <f>SUMIFS('sys inv movment rpt'!$M:$M,'sys inv movment rpt'!$L:$L,$M176,'sys inv movment rpt'!$N:$N,AD$1)</f>
        <v>0</v>
      </c>
      <c r="AE176" s="86">
        <f>SUMIFS('sys inv movment rpt'!$M:$M,'sys inv movment rpt'!$L:$L,$M176,'sys inv movment rpt'!$N:$N,AE$1)</f>
        <v>0</v>
      </c>
      <c r="AF176" s="86">
        <f>SUMIFS('sys inv movment rpt'!$M:$M,'sys inv movment rpt'!$L:$L,$M176,'sys inv movment rpt'!$N:$N,AF$1)</f>
        <v>0</v>
      </c>
      <c r="AG176" s="86">
        <f>SUMIFS('sys inv movment rpt'!$M:$M,'sys inv movment rpt'!$L:$L,$M176,'sys inv movment rpt'!$N:$N,AG$1)</f>
        <v>0</v>
      </c>
      <c r="AH176" s="86">
        <f>SUMIFS('sys inv movment rpt'!$M:$M,'sys inv movment rpt'!$L:$L,$M176,'sys inv movment rpt'!$N:$N,AH$1)</f>
        <v>0</v>
      </c>
      <c r="AI176" s="86">
        <f>SUMIFS('sys inv movment rpt'!$M:$M,'sys inv movment rpt'!$L:$L,$M176,'sys inv movment rpt'!$N:$N,AI$1)</f>
        <v>0</v>
      </c>
      <c r="AJ176" s="86">
        <f>SUMIFS('sys inv movment rpt'!$M:$M,'sys inv movment rpt'!$L:$L,$M176,'sys inv movment rpt'!$N:$N,AJ$1)</f>
        <v>0</v>
      </c>
      <c r="AK176" s="86">
        <f>SUMIFS('sys inv movment rpt'!$M:$M,'sys inv movment rpt'!$L:$L,$M176,'sys inv movment rpt'!$N:$N,AK$1)</f>
        <v>0</v>
      </c>
      <c r="AL176" s="86">
        <f>SUMIFS('sys inv movment rpt'!$M:$M,'sys inv movment rpt'!$L:$L,$M176,'sys inv movment rpt'!$N:$N,AL$1)</f>
        <v>0</v>
      </c>
      <c r="AM176" s="86">
        <f>SUMIFS('sys inv movment rpt'!$M:$M,'sys inv movment rpt'!$L:$L,$M176,'sys inv movment rpt'!$N:$N,AM$1)</f>
        <v>0</v>
      </c>
      <c r="AN176" s="86">
        <f>SUMIFS('sys inv movment rpt'!$M:$M,'sys inv movment rpt'!$L:$L,$M176,'sys inv movment rpt'!$N:$N,AN$1)</f>
        <v>0</v>
      </c>
      <c r="AO176" s="86">
        <f>SUMIFS('sys inv movment rpt'!$M:$M,'sys inv movment rpt'!$L:$L,$M176,'sys inv movment rpt'!$N:$N,AO$1)</f>
        <v>0</v>
      </c>
      <c r="AP176" s="86">
        <f>SUMIFS('sys inv movment rpt'!$M:$M,'sys inv movment rpt'!$L:$L,$M176,'sys inv movment rpt'!$N:$N,AP$1)</f>
        <v>0</v>
      </c>
      <c r="AQ176" s="86">
        <f>SUMIFS('sys inv movment rpt'!$M:$M,'sys inv movment rpt'!$L:$L,$M176,'sys inv movment rpt'!$N:$N,AQ$1)</f>
        <v>0</v>
      </c>
      <c r="AR176" s="86">
        <f>SUMIFS('sys inv movment rpt'!$M:$M,'sys inv movment rpt'!$L:$L,$M176,'sys inv movment rpt'!$N:$N,AR$1)</f>
        <v>0</v>
      </c>
      <c r="AS176" s="86">
        <f>SUMIFS('sys inv movment rpt'!$M:$M,'sys inv movment rpt'!$L:$L,$M176,'sys inv movment rpt'!$N:$N,AS$1)</f>
        <v>0</v>
      </c>
      <c r="AT176" s="86">
        <f>SUMIFS('sys inv movment rpt'!$M:$M,'sys inv movment rpt'!$L:$L,$M176,'sys inv movment rpt'!$N:$N,AT$1)</f>
        <v>0</v>
      </c>
      <c r="AU176" s="86">
        <f>SUMIFS('sys inv movment rpt'!$M:$M,'sys inv movment rpt'!$L:$L,$M176,'sys inv movment rpt'!$N:$N,AU$1)</f>
        <v>0</v>
      </c>
      <c r="AV176" s="86">
        <f>SUMIFS('sys inv movment rpt'!$M:$M,'sys inv movment rpt'!$L:$L,$M176,'sys inv movment rpt'!$N:$N,AV$1)</f>
        <v>0</v>
      </c>
      <c r="AW176" s="87" t="str">
        <f>IFERROR(VLOOKUP(A176,'sys-backorder details'!E:U,17,0),"-")</f>
        <v>-</v>
      </c>
      <c r="AX176" s="87" t="str">
        <f>IF(K176&gt;1,VLOOKUP(A176,'settings-routing'!A:I,9,0),"")</f>
        <v/>
      </c>
    </row>
    <row r="177" ht="12.75" hidden="1" customHeight="1">
      <c r="A177" s="13" t="s">
        <v>578</v>
      </c>
      <c r="B177" s="13" t="s">
        <v>579</v>
      </c>
      <c r="C177" s="50">
        <f t="shared" si="2"/>
        <v>0</v>
      </c>
      <c r="D177" s="80">
        <f>SUMIF('Stocks 101-111'!$J:$J,'item dashboard'!A177,'Stocks 101-111'!K:K)</f>
        <v>0</v>
      </c>
      <c r="E177" s="80">
        <f>SUMIF('Stocks 101-111'!$J:$J,'item dashboard'!A177,'Stocks 101-111'!$L:$L)</f>
        <v>0</v>
      </c>
      <c r="F177" s="81">
        <f t="shared" si="3"/>
        <v>0</v>
      </c>
      <c r="G177" s="82">
        <f t="shared" si="4"/>
        <v>0.02857142857</v>
      </c>
      <c r="H177" s="50">
        <f>SUMIFS('sys-backorder details'!$M:$M,'sys-backorder details'!$E:$E,'item dashboard'!A177,'sys-backorder details'!$V:$V,"")</f>
        <v>0</v>
      </c>
      <c r="I177" s="83">
        <f>SUMIF('settings-routing'!$I:$I,'item dashboard'!A177,'settings-routing'!$O:$O)</f>
        <v>0</v>
      </c>
      <c r="J177" s="50">
        <f>SUMIFS('sys-backorder details'!$M:$M,'sys-backorder details'!$E:$E,'item dashboard'!A177,'sys-backorder details'!$V:$V,"Call off")</f>
        <v>0</v>
      </c>
      <c r="K177" s="84">
        <f t="shared" si="5"/>
        <v>0</v>
      </c>
      <c r="L177" s="84">
        <f>SUMIF('Production Plan'!$E:$E,'item dashboard'!A177,'Production Plan'!$N:$N)</f>
        <v>0</v>
      </c>
      <c r="M177" s="85" t="str">
        <f t="shared" si="6"/>
        <v>B-500IB-LGN29-500 Ml  Light Green Bottle</v>
      </c>
      <c r="N177" s="86">
        <f>SUMIFS('sys inv movment rpt'!$M:$M,'sys inv movment rpt'!$L:$L,$M177,'sys inv movment rpt'!$N:$N,N$1)</f>
        <v>0</v>
      </c>
      <c r="O177" s="86">
        <f>SUMIFS('sys inv movment rpt'!$M:$M,'sys inv movment rpt'!$L:$L,$M177,'sys inv movment rpt'!$N:$N,O$1)</f>
        <v>0</v>
      </c>
      <c r="P177" s="86">
        <f>SUMIFS('sys inv movment rpt'!$M:$M,'sys inv movment rpt'!$L:$L,$M177,'sys inv movment rpt'!$N:$N,P$1)</f>
        <v>0</v>
      </c>
      <c r="Q177" s="86">
        <f>SUMIFS('sys inv movment rpt'!$M:$M,'sys inv movment rpt'!$L:$L,$M177,'sys inv movment rpt'!$N:$N,Q$1)</f>
        <v>0</v>
      </c>
      <c r="R177" s="86">
        <f>SUMIFS('sys inv movment rpt'!$M:$M,'sys inv movment rpt'!$L:$L,$M177,'sys inv movment rpt'!$N:$N,R$1)</f>
        <v>0</v>
      </c>
      <c r="S177" s="86">
        <f>SUMIFS('sys inv movment rpt'!$M:$M,'sys inv movment rpt'!$L:$L,$M177,'sys inv movment rpt'!$N:$N,S$1)</f>
        <v>0</v>
      </c>
      <c r="T177" s="86">
        <f>SUMIFS('sys inv movment rpt'!$M:$M,'sys inv movment rpt'!$L:$L,$M177,'sys inv movment rpt'!$N:$N,T$1)</f>
        <v>0</v>
      </c>
      <c r="U177" s="86">
        <f>SUMIFS('sys inv movment rpt'!$M:$M,'sys inv movment rpt'!$L:$L,$M177,'sys inv movment rpt'!$N:$N,U$1)</f>
        <v>0</v>
      </c>
      <c r="V177" s="86">
        <f>SUMIFS('sys inv movment rpt'!$M:$M,'sys inv movment rpt'!$L:$L,$M177,'sys inv movment rpt'!$N:$N,V$1)</f>
        <v>0</v>
      </c>
      <c r="W177" s="86">
        <f>SUMIFS('sys inv movment rpt'!$M:$M,'sys inv movment rpt'!$L:$L,$M177,'sys inv movment rpt'!$N:$N,W$1)</f>
        <v>0</v>
      </c>
      <c r="X177" s="86">
        <f>SUMIFS('sys inv movment rpt'!$M:$M,'sys inv movment rpt'!$L:$L,$M177,'sys inv movment rpt'!$N:$N,X$1)</f>
        <v>0</v>
      </c>
      <c r="Y177" s="86">
        <f>SUMIFS('sys inv movment rpt'!$M:$M,'sys inv movment rpt'!$L:$L,$M177,'sys inv movment rpt'!$N:$N,Y$1)</f>
        <v>0</v>
      </c>
      <c r="Z177" s="86">
        <f>SUMIFS('sys inv movment rpt'!$M:$M,'sys inv movment rpt'!$L:$L,$M177,'sys inv movment rpt'!$N:$N,Z$1)</f>
        <v>0</v>
      </c>
      <c r="AA177" s="86">
        <f>SUMIFS('sys inv movment rpt'!$M:$M,'sys inv movment rpt'!$L:$L,$M177,'sys inv movment rpt'!$N:$N,AA$1)</f>
        <v>4920</v>
      </c>
      <c r="AB177" s="86">
        <f>SUMIFS('sys inv movment rpt'!$M:$M,'sys inv movment rpt'!$L:$L,$M177,'sys inv movment rpt'!$N:$N,AB$1)</f>
        <v>0</v>
      </c>
      <c r="AC177" s="86">
        <f>SUMIFS('sys inv movment rpt'!$M:$M,'sys inv movment rpt'!$L:$L,$M177,'sys inv movment rpt'!$N:$N,AC$1)</f>
        <v>0</v>
      </c>
      <c r="AD177" s="86">
        <f>SUMIFS('sys inv movment rpt'!$M:$M,'sys inv movment rpt'!$L:$L,$M177,'sys inv movment rpt'!$N:$N,AD$1)</f>
        <v>0</v>
      </c>
      <c r="AE177" s="86">
        <f>SUMIFS('sys inv movment rpt'!$M:$M,'sys inv movment rpt'!$L:$L,$M177,'sys inv movment rpt'!$N:$N,AE$1)</f>
        <v>0</v>
      </c>
      <c r="AF177" s="86">
        <f>SUMIFS('sys inv movment rpt'!$M:$M,'sys inv movment rpt'!$L:$L,$M177,'sys inv movment rpt'!$N:$N,AF$1)</f>
        <v>0</v>
      </c>
      <c r="AG177" s="86">
        <f>SUMIFS('sys inv movment rpt'!$M:$M,'sys inv movment rpt'!$L:$L,$M177,'sys inv movment rpt'!$N:$N,AG$1)</f>
        <v>0</v>
      </c>
      <c r="AH177" s="86">
        <f>SUMIFS('sys inv movment rpt'!$M:$M,'sys inv movment rpt'!$L:$L,$M177,'sys inv movment rpt'!$N:$N,AH$1)</f>
        <v>0</v>
      </c>
      <c r="AI177" s="86">
        <f>SUMIFS('sys inv movment rpt'!$M:$M,'sys inv movment rpt'!$L:$L,$M177,'sys inv movment rpt'!$N:$N,AI$1)</f>
        <v>0</v>
      </c>
      <c r="AJ177" s="86">
        <f>SUMIFS('sys inv movment rpt'!$M:$M,'sys inv movment rpt'!$L:$L,$M177,'sys inv movment rpt'!$N:$N,AJ$1)</f>
        <v>0</v>
      </c>
      <c r="AK177" s="86">
        <f>SUMIFS('sys inv movment rpt'!$M:$M,'sys inv movment rpt'!$L:$L,$M177,'sys inv movment rpt'!$N:$N,AK$1)</f>
        <v>0</v>
      </c>
      <c r="AL177" s="86">
        <f>SUMIFS('sys inv movment rpt'!$M:$M,'sys inv movment rpt'!$L:$L,$M177,'sys inv movment rpt'!$N:$N,AL$1)</f>
        <v>0</v>
      </c>
      <c r="AM177" s="86">
        <f>SUMIFS('sys inv movment rpt'!$M:$M,'sys inv movment rpt'!$L:$L,$M177,'sys inv movment rpt'!$N:$N,AM$1)</f>
        <v>0</v>
      </c>
      <c r="AN177" s="86">
        <f>SUMIFS('sys inv movment rpt'!$M:$M,'sys inv movment rpt'!$L:$L,$M177,'sys inv movment rpt'!$N:$N,AN$1)</f>
        <v>0</v>
      </c>
      <c r="AO177" s="86">
        <f>SUMIFS('sys inv movment rpt'!$M:$M,'sys inv movment rpt'!$L:$L,$M177,'sys inv movment rpt'!$N:$N,AO$1)</f>
        <v>0</v>
      </c>
      <c r="AP177" s="86">
        <f>SUMIFS('sys inv movment rpt'!$M:$M,'sys inv movment rpt'!$L:$L,$M177,'sys inv movment rpt'!$N:$N,AP$1)</f>
        <v>0</v>
      </c>
      <c r="AQ177" s="86">
        <f>SUMIFS('sys inv movment rpt'!$M:$M,'sys inv movment rpt'!$L:$L,$M177,'sys inv movment rpt'!$N:$N,AQ$1)</f>
        <v>0</v>
      </c>
      <c r="AR177" s="86">
        <f>SUMIFS('sys inv movment rpt'!$M:$M,'sys inv movment rpt'!$L:$L,$M177,'sys inv movment rpt'!$N:$N,AR$1)</f>
        <v>0</v>
      </c>
      <c r="AS177" s="86">
        <f>SUMIFS('sys inv movment rpt'!$M:$M,'sys inv movment rpt'!$L:$L,$M177,'sys inv movment rpt'!$N:$N,AS$1)</f>
        <v>0</v>
      </c>
      <c r="AT177" s="86">
        <f>SUMIFS('sys inv movment rpt'!$M:$M,'sys inv movment rpt'!$L:$L,$M177,'sys inv movment rpt'!$N:$N,AT$1)</f>
        <v>0</v>
      </c>
      <c r="AU177" s="86">
        <f>SUMIFS('sys inv movment rpt'!$M:$M,'sys inv movment rpt'!$L:$L,$M177,'sys inv movment rpt'!$N:$N,AU$1)</f>
        <v>0</v>
      </c>
      <c r="AV177" s="86">
        <f>SUMIFS('sys inv movment rpt'!$M:$M,'sys inv movment rpt'!$L:$L,$M177,'sys inv movment rpt'!$N:$N,AV$1)</f>
        <v>0</v>
      </c>
      <c r="AW177" s="87" t="str">
        <f>IFERROR(VLOOKUP(A177,'sys-backorder details'!E:U,17,0),"-")</f>
        <v>-</v>
      </c>
      <c r="AX177" s="87" t="str">
        <f>IF(K177&gt;1,VLOOKUP(A177,'settings-routing'!A:I,9,0),"")</f>
        <v/>
      </c>
    </row>
    <row r="178" ht="12.75" hidden="1" customHeight="1">
      <c r="A178" s="13" t="s">
        <v>580</v>
      </c>
      <c r="B178" s="13" t="s">
        <v>579</v>
      </c>
      <c r="C178" s="50">
        <f t="shared" si="2"/>
        <v>0</v>
      </c>
      <c r="D178" s="80">
        <f>SUMIF('Stocks 101-111'!$J:$J,'item dashboard'!A178,'Stocks 101-111'!K:K)</f>
        <v>0</v>
      </c>
      <c r="E178" s="80">
        <f>SUMIF('Stocks 101-111'!$J:$J,'item dashboard'!A178,'Stocks 101-111'!$L:$L)</f>
        <v>0</v>
      </c>
      <c r="F178" s="81">
        <f t="shared" si="3"/>
        <v>0</v>
      </c>
      <c r="G178" s="82">
        <f t="shared" si="4"/>
        <v>0.02857142857</v>
      </c>
      <c r="H178" s="50">
        <f>SUMIFS('sys-backorder details'!$M:$M,'sys-backorder details'!$E:$E,'item dashboard'!A178,'sys-backorder details'!$V:$V,"")</f>
        <v>0</v>
      </c>
      <c r="I178" s="83">
        <f>SUMIF('settings-routing'!$I:$I,'item dashboard'!A178,'settings-routing'!$O:$O)</f>
        <v>0</v>
      </c>
      <c r="J178" s="50">
        <f>SUMIFS('sys-backorder details'!$M:$M,'sys-backorder details'!$E:$E,'item dashboard'!A178,'sys-backorder details'!$V:$V,"Call off")</f>
        <v>0</v>
      </c>
      <c r="K178" s="84">
        <f t="shared" si="5"/>
        <v>0</v>
      </c>
      <c r="L178" s="84">
        <f>SUMIF('Production Plan'!$E:$E,'item dashboard'!A178,'Production Plan'!$N:$N)</f>
        <v>0</v>
      </c>
      <c r="M178" s="85" t="str">
        <f t="shared" si="6"/>
        <v>B-500IB-LGN33-500 Ml  Light Green Bottle</v>
      </c>
      <c r="N178" s="86">
        <f>SUMIFS('sys inv movment rpt'!$M:$M,'sys inv movment rpt'!$L:$L,$M178,'sys inv movment rpt'!$N:$N,N$1)</f>
        <v>0</v>
      </c>
      <c r="O178" s="86">
        <f>SUMIFS('sys inv movment rpt'!$M:$M,'sys inv movment rpt'!$L:$L,$M178,'sys inv movment rpt'!$N:$N,O$1)</f>
        <v>0</v>
      </c>
      <c r="P178" s="86">
        <f>SUMIFS('sys inv movment rpt'!$M:$M,'sys inv movment rpt'!$L:$L,$M178,'sys inv movment rpt'!$N:$N,P$1)</f>
        <v>0</v>
      </c>
      <c r="Q178" s="86">
        <f>SUMIFS('sys inv movment rpt'!$M:$M,'sys inv movment rpt'!$L:$L,$M178,'sys inv movment rpt'!$N:$N,Q$1)</f>
        <v>0</v>
      </c>
      <c r="R178" s="86">
        <f>SUMIFS('sys inv movment rpt'!$M:$M,'sys inv movment rpt'!$L:$L,$M178,'sys inv movment rpt'!$N:$N,R$1)</f>
        <v>0</v>
      </c>
      <c r="S178" s="86">
        <f>SUMIFS('sys inv movment rpt'!$M:$M,'sys inv movment rpt'!$L:$L,$M178,'sys inv movment rpt'!$N:$N,S$1)</f>
        <v>0</v>
      </c>
      <c r="T178" s="86">
        <f>SUMIFS('sys inv movment rpt'!$M:$M,'sys inv movment rpt'!$L:$L,$M178,'sys inv movment rpt'!$N:$N,T$1)</f>
        <v>0</v>
      </c>
      <c r="U178" s="86">
        <f>SUMIFS('sys inv movment rpt'!$M:$M,'sys inv movment rpt'!$L:$L,$M178,'sys inv movment rpt'!$N:$N,U$1)</f>
        <v>0</v>
      </c>
      <c r="V178" s="86">
        <f>SUMIFS('sys inv movment rpt'!$M:$M,'sys inv movment rpt'!$L:$L,$M178,'sys inv movment rpt'!$N:$N,V$1)</f>
        <v>0</v>
      </c>
      <c r="W178" s="86">
        <f>SUMIFS('sys inv movment rpt'!$M:$M,'sys inv movment rpt'!$L:$L,$M178,'sys inv movment rpt'!$N:$N,W$1)</f>
        <v>0</v>
      </c>
      <c r="X178" s="86">
        <f>SUMIFS('sys inv movment rpt'!$M:$M,'sys inv movment rpt'!$L:$L,$M178,'sys inv movment rpt'!$N:$N,X$1)</f>
        <v>0</v>
      </c>
      <c r="Y178" s="86">
        <f>SUMIFS('sys inv movment rpt'!$M:$M,'sys inv movment rpt'!$L:$L,$M178,'sys inv movment rpt'!$N:$N,Y$1)</f>
        <v>0</v>
      </c>
      <c r="Z178" s="86">
        <f>SUMIFS('sys inv movment rpt'!$M:$M,'sys inv movment rpt'!$L:$L,$M178,'sys inv movment rpt'!$N:$N,Z$1)</f>
        <v>0</v>
      </c>
      <c r="AA178" s="86">
        <f>SUMIFS('sys inv movment rpt'!$M:$M,'sys inv movment rpt'!$L:$L,$M178,'sys inv movment rpt'!$N:$N,AA$1)</f>
        <v>0</v>
      </c>
      <c r="AB178" s="86">
        <f>SUMIFS('sys inv movment rpt'!$M:$M,'sys inv movment rpt'!$L:$L,$M178,'sys inv movment rpt'!$N:$N,AB$1)</f>
        <v>0</v>
      </c>
      <c r="AC178" s="86">
        <f>SUMIFS('sys inv movment rpt'!$M:$M,'sys inv movment rpt'!$L:$L,$M178,'sys inv movment rpt'!$N:$N,AC$1)</f>
        <v>0</v>
      </c>
      <c r="AD178" s="86">
        <f>SUMIFS('sys inv movment rpt'!$M:$M,'sys inv movment rpt'!$L:$L,$M178,'sys inv movment rpt'!$N:$N,AD$1)</f>
        <v>0</v>
      </c>
      <c r="AE178" s="86">
        <f>SUMIFS('sys inv movment rpt'!$M:$M,'sys inv movment rpt'!$L:$L,$M178,'sys inv movment rpt'!$N:$N,AE$1)</f>
        <v>0</v>
      </c>
      <c r="AF178" s="86">
        <f>SUMIFS('sys inv movment rpt'!$M:$M,'sys inv movment rpt'!$L:$L,$M178,'sys inv movment rpt'!$N:$N,AF$1)</f>
        <v>0</v>
      </c>
      <c r="AG178" s="86">
        <f>SUMIFS('sys inv movment rpt'!$M:$M,'sys inv movment rpt'!$L:$L,$M178,'sys inv movment rpt'!$N:$N,AG$1)</f>
        <v>0</v>
      </c>
      <c r="AH178" s="86">
        <f>SUMIFS('sys inv movment rpt'!$M:$M,'sys inv movment rpt'!$L:$L,$M178,'sys inv movment rpt'!$N:$N,AH$1)</f>
        <v>0</v>
      </c>
      <c r="AI178" s="86">
        <f>SUMIFS('sys inv movment rpt'!$M:$M,'sys inv movment rpt'!$L:$L,$M178,'sys inv movment rpt'!$N:$N,AI$1)</f>
        <v>0</v>
      </c>
      <c r="AJ178" s="86">
        <f>SUMIFS('sys inv movment rpt'!$M:$M,'sys inv movment rpt'!$L:$L,$M178,'sys inv movment rpt'!$N:$N,AJ$1)</f>
        <v>0</v>
      </c>
      <c r="AK178" s="86">
        <f>SUMIFS('sys inv movment rpt'!$M:$M,'sys inv movment rpt'!$L:$L,$M178,'sys inv movment rpt'!$N:$N,AK$1)</f>
        <v>0</v>
      </c>
      <c r="AL178" s="86">
        <f>SUMIFS('sys inv movment rpt'!$M:$M,'sys inv movment rpt'!$L:$L,$M178,'sys inv movment rpt'!$N:$N,AL$1)</f>
        <v>0</v>
      </c>
      <c r="AM178" s="86">
        <f>SUMIFS('sys inv movment rpt'!$M:$M,'sys inv movment rpt'!$L:$L,$M178,'sys inv movment rpt'!$N:$N,AM$1)</f>
        <v>0</v>
      </c>
      <c r="AN178" s="86">
        <f>SUMIFS('sys inv movment rpt'!$M:$M,'sys inv movment rpt'!$L:$L,$M178,'sys inv movment rpt'!$N:$N,AN$1)</f>
        <v>0</v>
      </c>
      <c r="AO178" s="86">
        <f>SUMIFS('sys inv movment rpt'!$M:$M,'sys inv movment rpt'!$L:$L,$M178,'sys inv movment rpt'!$N:$N,AO$1)</f>
        <v>3600</v>
      </c>
      <c r="AP178" s="86">
        <f>SUMIFS('sys inv movment rpt'!$M:$M,'sys inv movment rpt'!$L:$L,$M178,'sys inv movment rpt'!$N:$N,AP$1)</f>
        <v>0</v>
      </c>
      <c r="AQ178" s="86">
        <f>SUMIFS('sys inv movment rpt'!$M:$M,'sys inv movment rpt'!$L:$L,$M178,'sys inv movment rpt'!$N:$N,AQ$1)</f>
        <v>0</v>
      </c>
      <c r="AR178" s="86">
        <f>SUMIFS('sys inv movment rpt'!$M:$M,'sys inv movment rpt'!$L:$L,$M178,'sys inv movment rpt'!$N:$N,AR$1)</f>
        <v>0</v>
      </c>
      <c r="AS178" s="86">
        <f>SUMIFS('sys inv movment rpt'!$M:$M,'sys inv movment rpt'!$L:$L,$M178,'sys inv movment rpt'!$N:$N,AS$1)</f>
        <v>0</v>
      </c>
      <c r="AT178" s="86">
        <f>SUMIFS('sys inv movment rpt'!$M:$M,'sys inv movment rpt'!$L:$L,$M178,'sys inv movment rpt'!$N:$N,AT$1)</f>
        <v>0</v>
      </c>
      <c r="AU178" s="86">
        <f>SUMIFS('sys inv movment rpt'!$M:$M,'sys inv movment rpt'!$L:$L,$M178,'sys inv movment rpt'!$N:$N,AU$1)</f>
        <v>0</v>
      </c>
      <c r="AV178" s="86">
        <f>SUMIFS('sys inv movment rpt'!$M:$M,'sys inv movment rpt'!$L:$L,$M178,'sys inv movment rpt'!$N:$N,AV$1)</f>
        <v>0</v>
      </c>
      <c r="AW178" s="87" t="str">
        <f>IFERROR(VLOOKUP(A178,'sys-backorder details'!E:U,17,0),"-")</f>
        <v>-</v>
      </c>
      <c r="AX178" s="87" t="str">
        <f>IF(K178&gt;1,VLOOKUP(A178,'settings-routing'!A:I,9,0),"")</f>
        <v/>
      </c>
    </row>
    <row r="179" ht="12.75" hidden="1" customHeight="1">
      <c r="A179" s="28" t="s">
        <v>581</v>
      </c>
      <c r="B179" s="28" t="s">
        <v>582</v>
      </c>
      <c r="C179" s="50">
        <f t="shared" si="2"/>
        <v>0</v>
      </c>
      <c r="D179" s="80">
        <f>SUMIF('Stocks 101-111'!$J:$J,'item dashboard'!A179,'Stocks 101-111'!K:K)</f>
        <v>0</v>
      </c>
      <c r="E179" s="80">
        <f>SUMIF('Stocks 101-111'!$J:$J,'item dashboard'!A179,'Stocks 101-111'!$L:$L)</f>
        <v>0</v>
      </c>
      <c r="F179" s="81">
        <f t="shared" si="3"/>
        <v>0</v>
      </c>
      <c r="G179" s="82">
        <f t="shared" si="4"/>
        <v>0</v>
      </c>
      <c r="H179" s="50">
        <f>SUMIFS('sys-backorder details'!$M:$M,'sys-backorder details'!$E:$E,'item dashboard'!A179,'sys-backorder details'!$V:$V,"")</f>
        <v>0</v>
      </c>
      <c r="I179" s="83">
        <f>SUMIF('settings-routing'!$I:$I,'item dashboard'!A179,'settings-routing'!$O:$O)</f>
        <v>0</v>
      </c>
      <c r="J179" s="50">
        <f>SUMIFS('sys-backorder details'!$M:$M,'sys-backorder details'!$E:$E,'item dashboard'!A179,'sys-backorder details'!$V:$V,"Call off")</f>
        <v>0</v>
      </c>
      <c r="K179" s="84">
        <f t="shared" si="5"/>
        <v>0</v>
      </c>
      <c r="L179" s="84">
        <f>SUMIF('Production Plan'!$E:$E,'item dashboard'!A179,'Production Plan'!$N:$N)</f>
        <v>0</v>
      </c>
      <c r="M179" s="85" t="str">
        <f t="shared" si="6"/>
        <v>B-500IFI-W35-500 gm Imperial Food Industries White Plain Jar</v>
      </c>
      <c r="N179" s="86">
        <f>SUMIFS('sys inv movment rpt'!$M:$M,'sys inv movment rpt'!$L:$L,$M179,'sys inv movment rpt'!$N:$N,N$1)</f>
        <v>0</v>
      </c>
      <c r="O179" s="86">
        <f>SUMIFS('sys inv movment rpt'!$M:$M,'sys inv movment rpt'!$L:$L,$M179,'sys inv movment rpt'!$N:$N,O$1)</f>
        <v>0</v>
      </c>
      <c r="P179" s="86">
        <f>SUMIFS('sys inv movment rpt'!$M:$M,'sys inv movment rpt'!$L:$L,$M179,'sys inv movment rpt'!$N:$N,P$1)</f>
        <v>0</v>
      </c>
      <c r="Q179" s="86">
        <f>SUMIFS('sys inv movment rpt'!$M:$M,'sys inv movment rpt'!$L:$L,$M179,'sys inv movment rpt'!$N:$N,Q$1)</f>
        <v>0</v>
      </c>
      <c r="R179" s="86">
        <f>SUMIFS('sys inv movment rpt'!$M:$M,'sys inv movment rpt'!$L:$L,$M179,'sys inv movment rpt'!$N:$N,R$1)</f>
        <v>0</v>
      </c>
      <c r="S179" s="86">
        <f>SUMIFS('sys inv movment rpt'!$M:$M,'sys inv movment rpt'!$L:$L,$M179,'sys inv movment rpt'!$N:$N,S$1)</f>
        <v>0</v>
      </c>
      <c r="T179" s="86">
        <f>SUMIFS('sys inv movment rpt'!$M:$M,'sys inv movment rpt'!$L:$L,$M179,'sys inv movment rpt'!$N:$N,T$1)</f>
        <v>0</v>
      </c>
      <c r="U179" s="86">
        <f>SUMIFS('sys inv movment rpt'!$M:$M,'sys inv movment rpt'!$L:$L,$M179,'sys inv movment rpt'!$N:$N,U$1)</f>
        <v>0</v>
      </c>
      <c r="V179" s="86">
        <f>SUMIFS('sys inv movment rpt'!$M:$M,'sys inv movment rpt'!$L:$L,$M179,'sys inv movment rpt'!$N:$N,V$1)</f>
        <v>0</v>
      </c>
      <c r="W179" s="86">
        <f>SUMIFS('sys inv movment rpt'!$M:$M,'sys inv movment rpt'!$L:$L,$M179,'sys inv movment rpt'!$N:$N,W$1)</f>
        <v>0</v>
      </c>
      <c r="X179" s="86">
        <f>SUMIFS('sys inv movment rpt'!$M:$M,'sys inv movment rpt'!$L:$L,$M179,'sys inv movment rpt'!$N:$N,X$1)</f>
        <v>0</v>
      </c>
      <c r="Y179" s="86">
        <f>SUMIFS('sys inv movment rpt'!$M:$M,'sys inv movment rpt'!$L:$L,$M179,'sys inv movment rpt'!$N:$N,Y$1)</f>
        <v>0</v>
      </c>
      <c r="Z179" s="86">
        <f>SUMIFS('sys inv movment rpt'!$M:$M,'sys inv movment rpt'!$L:$L,$M179,'sys inv movment rpt'!$N:$N,Z$1)</f>
        <v>0</v>
      </c>
      <c r="AA179" s="86">
        <f>SUMIFS('sys inv movment rpt'!$M:$M,'sys inv movment rpt'!$L:$L,$M179,'sys inv movment rpt'!$N:$N,AA$1)</f>
        <v>0</v>
      </c>
      <c r="AB179" s="86">
        <f>SUMIFS('sys inv movment rpt'!$M:$M,'sys inv movment rpt'!$L:$L,$M179,'sys inv movment rpt'!$N:$N,AB$1)</f>
        <v>0</v>
      </c>
      <c r="AC179" s="86">
        <f>SUMIFS('sys inv movment rpt'!$M:$M,'sys inv movment rpt'!$L:$L,$M179,'sys inv movment rpt'!$N:$N,AC$1)</f>
        <v>0</v>
      </c>
      <c r="AD179" s="86">
        <f>SUMIFS('sys inv movment rpt'!$M:$M,'sys inv movment rpt'!$L:$L,$M179,'sys inv movment rpt'!$N:$N,AD$1)</f>
        <v>0</v>
      </c>
      <c r="AE179" s="86">
        <f>SUMIFS('sys inv movment rpt'!$M:$M,'sys inv movment rpt'!$L:$L,$M179,'sys inv movment rpt'!$N:$N,AE$1)</f>
        <v>0</v>
      </c>
      <c r="AF179" s="86">
        <f>SUMIFS('sys inv movment rpt'!$M:$M,'sys inv movment rpt'!$L:$L,$M179,'sys inv movment rpt'!$N:$N,AF$1)</f>
        <v>0</v>
      </c>
      <c r="AG179" s="86">
        <f>SUMIFS('sys inv movment rpt'!$M:$M,'sys inv movment rpt'!$L:$L,$M179,'sys inv movment rpt'!$N:$N,AG$1)</f>
        <v>0</v>
      </c>
      <c r="AH179" s="86">
        <f>SUMIFS('sys inv movment rpt'!$M:$M,'sys inv movment rpt'!$L:$L,$M179,'sys inv movment rpt'!$N:$N,AH$1)</f>
        <v>0</v>
      </c>
      <c r="AI179" s="86">
        <f>SUMIFS('sys inv movment rpt'!$M:$M,'sys inv movment rpt'!$L:$L,$M179,'sys inv movment rpt'!$N:$N,AI$1)</f>
        <v>0</v>
      </c>
      <c r="AJ179" s="86">
        <f>SUMIFS('sys inv movment rpt'!$M:$M,'sys inv movment rpt'!$L:$L,$M179,'sys inv movment rpt'!$N:$N,AJ$1)</f>
        <v>0</v>
      </c>
      <c r="AK179" s="86">
        <f>SUMIFS('sys inv movment rpt'!$M:$M,'sys inv movment rpt'!$L:$L,$M179,'sys inv movment rpt'!$N:$N,AK$1)</f>
        <v>0</v>
      </c>
      <c r="AL179" s="86">
        <f>SUMIFS('sys inv movment rpt'!$M:$M,'sys inv movment rpt'!$L:$L,$M179,'sys inv movment rpt'!$N:$N,AL$1)</f>
        <v>0</v>
      </c>
      <c r="AM179" s="86">
        <f>SUMIFS('sys inv movment rpt'!$M:$M,'sys inv movment rpt'!$L:$L,$M179,'sys inv movment rpt'!$N:$N,AM$1)</f>
        <v>0</v>
      </c>
      <c r="AN179" s="86">
        <f>SUMIFS('sys inv movment rpt'!$M:$M,'sys inv movment rpt'!$L:$L,$M179,'sys inv movment rpt'!$N:$N,AN$1)</f>
        <v>0</v>
      </c>
      <c r="AO179" s="86">
        <f>SUMIFS('sys inv movment rpt'!$M:$M,'sys inv movment rpt'!$L:$L,$M179,'sys inv movment rpt'!$N:$N,AO$1)</f>
        <v>0</v>
      </c>
      <c r="AP179" s="86">
        <f>SUMIFS('sys inv movment rpt'!$M:$M,'sys inv movment rpt'!$L:$L,$M179,'sys inv movment rpt'!$N:$N,AP$1)</f>
        <v>0</v>
      </c>
      <c r="AQ179" s="86">
        <f>SUMIFS('sys inv movment rpt'!$M:$M,'sys inv movment rpt'!$L:$L,$M179,'sys inv movment rpt'!$N:$N,AQ$1)</f>
        <v>0</v>
      </c>
      <c r="AR179" s="86">
        <f>SUMIFS('sys inv movment rpt'!$M:$M,'sys inv movment rpt'!$L:$L,$M179,'sys inv movment rpt'!$N:$N,AR$1)</f>
        <v>0</v>
      </c>
      <c r="AS179" s="86">
        <f>SUMIFS('sys inv movment rpt'!$M:$M,'sys inv movment rpt'!$L:$L,$M179,'sys inv movment rpt'!$N:$N,AS$1)</f>
        <v>0</v>
      </c>
      <c r="AT179" s="86">
        <f>SUMIFS('sys inv movment rpt'!$M:$M,'sys inv movment rpt'!$L:$L,$M179,'sys inv movment rpt'!$N:$N,AT$1)</f>
        <v>0</v>
      </c>
      <c r="AU179" s="86">
        <f>SUMIFS('sys inv movment rpt'!$M:$M,'sys inv movment rpt'!$L:$L,$M179,'sys inv movment rpt'!$N:$N,AU$1)</f>
        <v>0</v>
      </c>
      <c r="AV179" s="86">
        <f>SUMIFS('sys inv movment rpt'!$M:$M,'sys inv movment rpt'!$L:$L,$M179,'sys inv movment rpt'!$N:$N,AV$1)</f>
        <v>0</v>
      </c>
      <c r="AW179" s="87" t="str">
        <f>IFERROR(VLOOKUP(A179,'sys-backorder details'!E:U,17,0),"-")</f>
        <v>-</v>
      </c>
      <c r="AX179" s="87" t="str">
        <f>IF(K179&gt;1,VLOOKUP(A179,'settings-routing'!A:I,9,0),"")</f>
        <v/>
      </c>
    </row>
    <row r="180" ht="12.75" hidden="1" customHeight="1">
      <c r="A180" s="50" t="s">
        <v>583</v>
      </c>
      <c r="B180" s="50" t="s">
        <v>584</v>
      </c>
      <c r="C180" s="50">
        <f t="shared" si="2"/>
        <v>0</v>
      </c>
      <c r="D180" s="80">
        <f>SUMIF('Stocks 101-111'!$J:$J,'item dashboard'!A180,'Stocks 101-111'!K:K)</f>
        <v>0</v>
      </c>
      <c r="E180" s="80">
        <f>SUMIF('Stocks 101-111'!$J:$J,'item dashboard'!A180,'Stocks 101-111'!$L:$L)</f>
        <v>0</v>
      </c>
      <c r="F180" s="81">
        <f t="shared" si="3"/>
        <v>0</v>
      </c>
      <c r="G180" s="82">
        <f t="shared" si="4"/>
        <v>0</v>
      </c>
      <c r="H180" s="50">
        <f>SUMIFS('sys-backorder details'!$M:$M,'sys-backorder details'!$E:$E,'item dashboard'!A180,'sys-backorder details'!$V:$V,"")</f>
        <v>0</v>
      </c>
      <c r="I180" s="83">
        <f>SUMIF('settings-routing'!$I:$I,'item dashboard'!A180,'settings-routing'!$O:$O)</f>
        <v>0</v>
      </c>
      <c r="J180" s="50">
        <f>SUMIFS('sys-backorder details'!$M:$M,'sys-backorder details'!$E:$E,'item dashboard'!A180,'sys-backorder details'!$V:$V,"Call off")</f>
        <v>0</v>
      </c>
      <c r="K180" s="84">
        <f t="shared" si="5"/>
        <v>0</v>
      </c>
      <c r="L180" s="84">
        <f>SUMIF('Production Plan'!$E:$E,'item dashboard'!A180,'Production Plan'!$N:$N)</f>
        <v>0</v>
      </c>
      <c r="M180" s="85" t="str">
        <f t="shared" si="6"/>
        <v>B-500JAMII-W21-500 ml Jamii bottle only</v>
      </c>
      <c r="N180" s="86">
        <f>SUMIFS('sys inv movment rpt'!$M:$M,'sys inv movment rpt'!$L:$L,$M180,'sys inv movment rpt'!$N:$N,N$1)</f>
        <v>0</v>
      </c>
      <c r="O180" s="86">
        <f>SUMIFS('sys inv movment rpt'!$M:$M,'sys inv movment rpt'!$L:$L,$M180,'sys inv movment rpt'!$N:$N,O$1)</f>
        <v>0</v>
      </c>
      <c r="P180" s="86">
        <f>SUMIFS('sys inv movment rpt'!$M:$M,'sys inv movment rpt'!$L:$L,$M180,'sys inv movment rpt'!$N:$N,P$1)</f>
        <v>0</v>
      </c>
      <c r="Q180" s="86">
        <f>SUMIFS('sys inv movment rpt'!$M:$M,'sys inv movment rpt'!$L:$L,$M180,'sys inv movment rpt'!$N:$N,Q$1)</f>
        <v>0</v>
      </c>
      <c r="R180" s="86">
        <f>SUMIFS('sys inv movment rpt'!$M:$M,'sys inv movment rpt'!$L:$L,$M180,'sys inv movment rpt'!$N:$N,R$1)</f>
        <v>0</v>
      </c>
      <c r="S180" s="86">
        <f>SUMIFS('sys inv movment rpt'!$M:$M,'sys inv movment rpt'!$L:$L,$M180,'sys inv movment rpt'!$N:$N,S$1)</f>
        <v>0</v>
      </c>
      <c r="T180" s="86">
        <f>SUMIFS('sys inv movment rpt'!$M:$M,'sys inv movment rpt'!$L:$L,$M180,'sys inv movment rpt'!$N:$N,T$1)</f>
        <v>0</v>
      </c>
      <c r="U180" s="86">
        <f>SUMIFS('sys inv movment rpt'!$M:$M,'sys inv movment rpt'!$L:$L,$M180,'sys inv movment rpt'!$N:$N,U$1)</f>
        <v>0</v>
      </c>
      <c r="V180" s="86">
        <f>SUMIFS('sys inv movment rpt'!$M:$M,'sys inv movment rpt'!$L:$L,$M180,'sys inv movment rpt'!$N:$N,V$1)</f>
        <v>0</v>
      </c>
      <c r="W180" s="86">
        <f>SUMIFS('sys inv movment rpt'!$M:$M,'sys inv movment rpt'!$L:$L,$M180,'sys inv movment rpt'!$N:$N,W$1)</f>
        <v>0</v>
      </c>
      <c r="X180" s="86">
        <f>SUMIFS('sys inv movment rpt'!$M:$M,'sys inv movment rpt'!$L:$L,$M180,'sys inv movment rpt'!$N:$N,X$1)</f>
        <v>0</v>
      </c>
      <c r="Y180" s="86">
        <f>SUMIFS('sys inv movment rpt'!$M:$M,'sys inv movment rpt'!$L:$L,$M180,'sys inv movment rpt'!$N:$N,Y$1)</f>
        <v>0</v>
      </c>
      <c r="Z180" s="86">
        <f>SUMIFS('sys inv movment rpt'!$M:$M,'sys inv movment rpt'!$L:$L,$M180,'sys inv movment rpt'!$N:$N,Z$1)</f>
        <v>0</v>
      </c>
      <c r="AA180" s="86">
        <f>SUMIFS('sys inv movment rpt'!$M:$M,'sys inv movment rpt'!$L:$L,$M180,'sys inv movment rpt'!$N:$N,AA$1)</f>
        <v>0</v>
      </c>
      <c r="AB180" s="86">
        <f>SUMIFS('sys inv movment rpt'!$M:$M,'sys inv movment rpt'!$L:$L,$M180,'sys inv movment rpt'!$N:$N,AB$1)</f>
        <v>0</v>
      </c>
      <c r="AC180" s="86">
        <f>SUMIFS('sys inv movment rpt'!$M:$M,'sys inv movment rpt'!$L:$L,$M180,'sys inv movment rpt'!$N:$N,AC$1)</f>
        <v>0</v>
      </c>
      <c r="AD180" s="86">
        <f>SUMIFS('sys inv movment rpt'!$M:$M,'sys inv movment rpt'!$L:$L,$M180,'sys inv movment rpt'!$N:$N,AD$1)</f>
        <v>0</v>
      </c>
      <c r="AE180" s="86">
        <f>SUMIFS('sys inv movment rpt'!$M:$M,'sys inv movment rpt'!$L:$L,$M180,'sys inv movment rpt'!$N:$N,AE$1)</f>
        <v>0</v>
      </c>
      <c r="AF180" s="86">
        <f>SUMIFS('sys inv movment rpt'!$M:$M,'sys inv movment rpt'!$L:$L,$M180,'sys inv movment rpt'!$N:$N,AF$1)</f>
        <v>0</v>
      </c>
      <c r="AG180" s="86">
        <f>SUMIFS('sys inv movment rpt'!$M:$M,'sys inv movment rpt'!$L:$L,$M180,'sys inv movment rpt'!$N:$N,AG$1)</f>
        <v>0</v>
      </c>
      <c r="AH180" s="86">
        <f>SUMIFS('sys inv movment rpt'!$M:$M,'sys inv movment rpt'!$L:$L,$M180,'sys inv movment rpt'!$N:$N,AH$1)</f>
        <v>0</v>
      </c>
      <c r="AI180" s="86">
        <f>SUMIFS('sys inv movment rpt'!$M:$M,'sys inv movment rpt'!$L:$L,$M180,'sys inv movment rpt'!$N:$N,AI$1)</f>
        <v>0</v>
      </c>
      <c r="AJ180" s="86">
        <f>SUMIFS('sys inv movment rpt'!$M:$M,'sys inv movment rpt'!$L:$L,$M180,'sys inv movment rpt'!$N:$N,AJ$1)</f>
        <v>0</v>
      </c>
      <c r="AK180" s="86">
        <f>SUMIFS('sys inv movment rpt'!$M:$M,'sys inv movment rpt'!$L:$L,$M180,'sys inv movment rpt'!$N:$N,AK$1)</f>
        <v>0</v>
      </c>
      <c r="AL180" s="86">
        <f>SUMIFS('sys inv movment rpt'!$M:$M,'sys inv movment rpt'!$L:$L,$M180,'sys inv movment rpt'!$N:$N,AL$1)</f>
        <v>0</v>
      </c>
      <c r="AM180" s="86">
        <f>SUMIFS('sys inv movment rpt'!$M:$M,'sys inv movment rpt'!$L:$L,$M180,'sys inv movment rpt'!$N:$N,AM$1)</f>
        <v>0</v>
      </c>
      <c r="AN180" s="86">
        <f>SUMIFS('sys inv movment rpt'!$M:$M,'sys inv movment rpt'!$L:$L,$M180,'sys inv movment rpt'!$N:$N,AN$1)</f>
        <v>0</v>
      </c>
      <c r="AO180" s="86">
        <f>SUMIFS('sys inv movment rpt'!$M:$M,'sys inv movment rpt'!$L:$L,$M180,'sys inv movment rpt'!$N:$N,AO$1)</f>
        <v>0</v>
      </c>
      <c r="AP180" s="86">
        <f>SUMIFS('sys inv movment rpt'!$M:$M,'sys inv movment rpt'!$L:$L,$M180,'sys inv movment rpt'!$N:$N,AP$1)</f>
        <v>0</v>
      </c>
      <c r="AQ180" s="86">
        <f>SUMIFS('sys inv movment rpt'!$M:$M,'sys inv movment rpt'!$L:$L,$M180,'sys inv movment rpt'!$N:$N,AQ$1)</f>
        <v>0</v>
      </c>
      <c r="AR180" s="86">
        <f>SUMIFS('sys inv movment rpt'!$M:$M,'sys inv movment rpt'!$L:$L,$M180,'sys inv movment rpt'!$N:$N,AR$1)</f>
        <v>0</v>
      </c>
      <c r="AS180" s="86">
        <f>SUMIFS('sys inv movment rpt'!$M:$M,'sys inv movment rpt'!$L:$L,$M180,'sys inv movment rpt'!$N:$N,AS$1)</f>
        <v>0</v>
      </c>
      <c r="AT180" s="86">
        <f>SUMIFS('sys inv movment rpt'!$M:$M,'sys inv movment rpt'!$L:$L,$M180,'sys inv movment rpt'!$N:$N,AT$1)</f>
        <v>0</v>
      </c>
      <c r="AU180" s="86">
        <f>SUMIFS('sys inv movment rpt'!$M:$M,'sys inv movment rpt'!$L:$L,$M180,'sys inv movment rpt'!$N:$N,AU$1)</f>
        <v>0</v>
      </c>
      <c r="AV180" s="86">
        <f>SUMIFS('sys inv movment rpt'!$M:$M,'sys inv movment rpt'!$L:$L,$M180,'sys inv movment rpt'!$N:$N,AV$1)</f>
        <v>0</v>
      </c>
      <c r="AW180" s="87" t="str">
        <f>IFERROR(VLOOKUP(A180,'sys-backorder details'!E:U,17,0),"-")</f>
        <v>-</v>
      </c>
      <c r="AX180" s="87" t="str">
        <f>IF(K180&gt;1,VLOOKUP(A180,'settings-routing'!A:I,9,0),"")</f>
        <v/>
      </c>
    </row>
    <row r="181" ht="12.75" hidden="1" customHeight="1">
      <c r="A181" s="15" t="s">
        <v>585</v>
      </c>
      <c r="B181" s="15" t="s">
        <v>586</v>
      </c>
      <c r="C181" s="50">
        <f t="shared" si="2"/>
        <v>0</v>
      </c>
      <c r="D181" s="80">
        <f>SUMIF('Stocks 101-111'!$J:$J,'item dashboard'!A181,'Stocks 101-111'!K:K)</f>
        <v>0</v>
      </c>
      <c r="E181" s="80">
        <f>SUMIF('Stocks 101-111'!$J:$J,'item dashboard'!A181,'Stocks 101-111'!$L:$L)</f>
        <v>0</v>
      </c>
      <c r="F181" s="81">
        <f t="shared" si="3"/>
        <v>0</v>
      </c>
      <c r="G181" s="82">
        <f t="shared" si="4"/>
        <v>0</v>
      </c>
      <c r="H181" s="50">
        <f>SUMIFS('sys-backorder details'!$M:$M,'sys-backorder details'!$E:$E,'item dashboard'!A181,'sys-backorder details'!$V:$V,"")</f>
        <v>0</v>
      </c>
      <c r="I181" s="83">
        <f>SUMIF('settings-routing'!$I:$I,'item dashboard'!A181,'settings-routing'!$O:$O)</f>
        <v>0</v>
      </c>
      <c r="J181" s="50">
        <f>SUMIFS('sys-backorder details'!$M:$M,'sys-backorder details'!$E:$E,'item dashboard'!A181,'sys-backorder details'!$V:$V,"Call off")</f>
        <v>0</v>
      </c>
      <c r="K181" s="84">
        <f t="shared" si="5"/>
        <v>0</v>
      </c>
      <c r="L181" s="84">
        <f>SUMIF('Production Plan'!$E:$E,'item dashboard'!A181,'Production Plan'!$N:$N)</f>
        <v>0</v>
      </c>
      <c r="M181" s="85" t="str">
        <f t="shared" si="6"/>
        <v>B-500LG-N36-500gm L.G Natural Jar</v>
      </c>
      <c r="N181" s="86">
        <f>SUMIFS('sys inv movment rpt'!$M:$M,'sys inv movment rpt'!$L:$L,$M181,'sys inv movment rpt'!$N:$N,N$1)</f>
        <v>0</v>
      </c>
      <c r="O181" s="86">
        <f>SUMIFS('sys inv movment rpt'!$M:$M,'sys inv movment rpt'!$L:$L,$M181,'sys inv movment rpt'!$N:$N,O$1)</f>
        <v>0</v>
      </c>
      <c r="P181" s="86">
        <f>SUMIFS('sys inv movment rpt'!$M:$M,'sys inv movment rpt'!$L:$L,$M181,'sys inv movment rpt'!$N:$N,P$1)</f>
        <v>0</v>
      </c>
      <c r="Q181" s="86">
        <f>SUMIFS('sys inv movment rpt'!$M:$M,'sys inv movment rpt'!$L:$L,$M181,'sys inv movment rpt'!$N:$N,Q$1)</f>
        <v>0</v>
      </c>
      <c r="R181" s="86">
        <f>SUMIFS('sys inv movment rpt'!$M:$M,'sys inv movment rpt'!$L:$L,$M181,'sys inv movment rpt'!$N:$N,R$1)</f>
        <v>0</v>
      </c>
      <c r="S181" s="86">
        <f>SUMIFS('sys inv movment rpt'!$M:$M,'sys inv movment rpt'!$L:$L,$M181,'sys inv movment rpt'!$N:$N,S$1)</f>
        <v>0</v>
      </c>
      <c r="T181" s="86">
        <f>SUMIFS('sys inv movment rpt'!$M:$M,'sys inv movment rpt'!$L:$L,$M181,'sys inv movment rpt'!$N:$N,T$1)</f>
        <v>0</v>
      </c>
      <c r="U181" s="86">
        <f>SUMIFS('sys inv movment rpt'!$M:$M,'sys inv movment rpt'!$L:$L,$M181,'sys inv movment rpt'!$N:$N,U$1)</f>
        <v>0</v>
      </c>
      <c r="V181" s="86">
        <f>SUMIFS('sys inv movment rpt'!$M:$M,'sys inv movment rpt'!$L:$L,$M181,'sys inv movment rpt'!$N:$N,V$1)</f>
        <v>0</v>
      </c>
      <c r="W181" s="86">
        <f>SUMIFS('sys inv movment rpt'!$M:$M,'sys inv movment rpt'!$L:$L,$M181,'sys inv movment rpt'!$N:$N,W$1)</f>
        <v>0</v>
      </c>
      <c r="X181" s="86">
        <f>SUMIFS('sys inv movment rpt'!$M:$M,'sys inv movment rpt'!$L:$L,$M181,'sys inv movment rpt'!$N:$N,X$1)</f>
        <v>0</v>
      </c>
      <c r="Y181" s="86">
        <f>SUMIFS('sys inv movment rpt'!$M:$M,'sys inv movment rpt'!$L:$L,$M181,'sys inv movment rpt'!$N:$N,Y$1)</f>
        <v>0</v>
      </c>
      <c r="Z181" s="86">
        <f>SUMIFS('sys inv movment rpt'!$M:$M,'sys inv movment rpt'!$L:$L,$M181,'sys inv movment rpt'!$N:$N,Z$1)</f>
        <v>0</v>
      </c>
      <c r="AA181" s="86">
        <f>SUMIFS('sys inv movment rpt'!$M:$M,'sys inv movment rpt'!$L:$L,$M181,'sys inv movment rpt'!$N:$N,AA$1)</f>
        <v>0</v>
      </c>
      <c r="AB181" s="86">
        <f>SUMIFS('sys inv movment rpt'!$M:$M,'sys inv movment rpt'!$L:$L,$M181,'sys inv movment rpt'!$N:$N,AB$1)</f>
        <v>0</v>
      </c>
      <c r="AC181" s="86">
        <f>SUMIFS('sys inv movment rpt'!$M:$M,'sys inv movment rpt'!$L:$L,$M181,'sys inv movment rpt'!$N:$N,AC$1)</f>
        <v>0</v>
      </c>
      <c r="AD181" s="86">
        <f>SUMIFS('sys inv movment rpt'!$M:$M,'sys inv movment rpt'!$L:$L,$M181,'sys inv movment rpt'!$N:$N,AD$1)</f>
        <v>0</v>
      </c>
      <c r="AE181" s="86">
        <f>SUMIFS('sys inv movment rpt'!$M:$M,'sys inv movment rpt'!$L:$L,$M181,'sys inv movment rpt'!$N:$N,AE$1)</f>
        <v>0</v>
      </c>
      <c r="AF181" s="86">
        <f>SUMIFS('sys inv movment rpt'!$M:$M,'sys inv movment rpt'!$L:$L,$M181,'sys inv movment rpt'!$N:$N,AF$1)</f>
        <v>0</v>
      </c>
      <c r="AG181" s="86">
        <f>SUMIFS('sys inv movment rpt'!$M:$M,'sys inv movment rpt'!$L:$L,$M181,'sys inv movment rpt'!$N:$N,AG$1)</f>
        <v>0</v>
      </c>
      <c r="AH181" s="86">
        <f>SUMIFS('sys inv movment rpt'!$M:$M,'sys inv movment rpt'!$L:$L,$M181,'sys inv movment rpt'!$N:$N,AH$1)</f>
        <v>0</v>
      </c>
      <c r="AI181" s="86">
        <f>SUMIFS('sys inv movment rpt'!$M:$M,'sys inv movment rpt'!$L:$L,$M181,'sys inv movment rpt'!$N:$N,AI$1)</f>
        <v>0</v>
      </c>
      <c r="AJ181" s="86">
        <f>SUMIFS('sys inv movment rpt'!$M:$M,'sys inv movment rpt'!$L:$L,$M181,'sys inv movment rpt'!$N:$N,AJ$1)</f>
        <v>0</v>
      </c>
      <c r="AK181" s="86">
        <f>SUMIFS('sys inv movment rpt'!$M:$M,'sys inv movment rpt'!$L:$L,$M181,'sys inv movment rpt'!$N:$N,AK$1)</f>
        <v>0</v>
      </c>
      <c r="AL181" s="86">
        <f>SUMIFS('sys inv movment rpt'!$M:$M,'sys inv movment rpt'!$L:$L,$M181,'sys inv movment rpt'!$N:$N,AL$1)</f>
        <v>0</v>
      </c>
      <c r="AM181" s="86">
        <f>SUMIFS('sys inv movment rpt'!$M:$M,'sys inv movment rpt'!$L:$L,$M181,'sys inv movment rpt'!$N:$N,AM$1)</f>
        <v>0</v>
      </c>
      <c r="AN181" s="86">
        <f>SUMIFS('sys inv movment rpt'!$M:$M,'sys inv movment rpt'!$L:$L,$M181,'sys inv movment rpt'!$N:$N,AN$1)</f>
        <v>0</v>
      </c>
      <c r="AO181" s="86">
        <f>SUMIFS('sys inv movment rpt'!$M:$M,'sys inv movment rpt'!$L:$L,$M181,'sys inv movment rpt'!$N:$N,AO$1)</f>
        <v>0</v>
      </c>
      <c r="AP181" s="86">
        <f>SUMIFS('sys inv movment rpt'!$M:$M,'sys inv movment rpt'!$L:$L,$M181,'sys inv movment rpt'!$N:$N,AP$1)</f>
        <v>0</v>
      </c>
      <c r="AQ181" s="86">
        <f>SUMIFS('sys inv movment rpt'!$M:$M,'sys inv movment rpt'!$L:$L,$M181,'sys inv movment rpt'!$N:$N,AQ$1)</f>
        <v>0</v>
      </c>
      <c r="AR181" s="86">
        <f>SUMIFS('sys inv movment rpt'!$M:$M,'sys inv movment rpt'!$L:$L,$M181,'sys inv movment rpt'!$N:$N,AR$1)</f>
        <v>0</v>
      </c>
      <c r="AS181" s="86">
        <f>SUMIFS('sys inv movment rpt'!$M:$M,'sys inv movment rpt'!$L:$L,$M181,'sys inv movment rpt'!$N:$N,AS$1)</f>
        <v>0</v>
      </c>
      <c r="AT181" s="86">
        <f>SUMIFS('sys inv movment rpt'!$M:$M,'sys inv movment rpt'!$L:$L,$M181,'sys inv movment rpt'!$N:$N,AT$1)</f>
        <v>0</v>
      </c>
      <c r="AU181" s="86">
        <f>SUMIFS('sys inv movment rpt'!$M:$M,'sys inv movment rpt'!$L:$L,$M181,'sys inv movment rpt'!$N:$N,AU$1)</f>
        <v>0</v>
      </c>
      <c r="AV181" s="86">
        <f>SUMIFS('sys inv movment rpt'!$M:$M,'sys inv movment rpt'!$L:$L,$M181,'sys inv movment rpt'!$N:$N,AV$1)</f>
        <v>0</v>
      </c>
      <c r="AW181" s="87" t="str">
        <f>IFERROR(VLOOKUP(A181,'sys-backorder details'!E:U,17,0),"-")</f>
        <v>-</v>
      </c>
      <c r="AX181" s="87" t="str">
        <f>IF(K181&gt;1,VLOOKUP(A181,'settings-routing'!A:I,9,0),"")</f>
        <v/>
      </c>
    </row>
    <row r="182" ht="12.75" hidden="1" customHeight="1">
      <c r="A182" s="50" t="s">
        <v>587</v>
      </c>
      <c r="B182" s="50" t="s">
        <v>588</v>
      </c>
      <c r="C182" s="50">
        <f t="shared" si="2"/>
        <v>1070</v>
      </c>
      <c r="D182" s="80">
        <f>SUMIF('Stocks 101-111'!$J:$J,'item dashboard'!A182,'Stocks 101-111'!K:K)</f>
        <v>1070</v>
      </c>
      <c r="E182" s="80">
        <f>SUMIF('Stocks 101-111'!$J:$J,'item dashboard'!A182,'Stocks 101-111'!$L:$L)</f>
        <v>0</v>
      </c>
      <c r="F182" s="81">
        <f t="shared" si="3"/>
        <v>0</v>
      </c>
      <c r="G182" s="82">
        <f t="shared" si="4"/>
        <v>0</v>
      </c>
      <c r="H182" s="50">
        <f>SUMIFS('sys-backorder details'!$M:$M,'sys-backorder details'!$E:$E,'item dashboard'!A182,'sys-backorder details'!$V:$V,"")</f>
        <v>0</v>
      </c>
      <c r="I182" s="83">
        <f>SUMIF('settings-routing'!$I:$I,'item dashboard'!A182,'settings-routing'!$O:$O)</f>
        <v>0</v>
      </c>
      <c r="J182" s="50">
        <f>SUMIFS('sys-backorder details'!$M:$M,'sys-backorder details'!$E:$E,'item dashboard'!A182,'sys-backorder details'!$V:$V,"Call off")</f>
        <v>0</v>
      </c>
      <c r="K182" s="84">
        <f t="shared" si="5"/>
        <v>-1070</v>
      </c>
      <c r="L182" s="84">
        <f>SUMIF('Production Plan'!$E:$E,'item dashboard'!A182,'Production Plan'!$N:$N)</f>
        <v>0</v>
      </c>
      <c r="M182" s="85" t="str">
        <f t="shared" si="6"/>
        <v>B-500MOLITO-W23-500 ml Molito Bottle</v>
      </c>
      <c r="N182" s="86">
        <f>SUMIFS('sys inv movment rpt'!$M:$M,'sys inv movment rpt'!$L:$L,$M182,'sys inv movment rpt'!$N:$N,N$1)</f>
        <v>0</v>
      </c>
      <c r="O182" s="86">
        <f>SUMIFS('sys inv movment rpt'!$M:$M,'sys inv movment rpt'!$L:$L,$M182,'sys inv movment rpt'!$N:$N,O$1)</f>
        <v>0</v>
      </c>
      <c r="P182" s="86">
        <f>SUMIFS('sys inv movment rpt'!$M:$M,'sys inv movment rpt'!$L:$L,$M182,'sys inv movment rpt'!$N:$N,P$1)</f>
        <v>0</v>
      </c>
      <c r="Q182" s="86">
        <f>SUMIFS('sys inv movment rpt'!$M:$M,'sys inv movment rpt'!$L:$L,$M182,'sys inv movment rpt'!$N:$N,Q$1)</f>
        <v>0</v>
      </c>
      <c r="R182" s="86">
        <f>SUMIFS('sys inv movment rpt'!$M:$M,'sys inv movment rpt'!$L:$L,$M182,'sys inv movment rpt'!$N:$N,R$1)</f>
        <v>0</v>
      </c>
      <c r="S182" s="86">
        <f>SUMIFS('sys inv movment rpt'!$M:$M,'sys inv movment rpt'!$L:$L,$M182,'sys inv movment rpt'!$N:$N,S$1)</f>
        <v>0</v>
      </c>
      <c r="T182" s="86">
        <f>SUMIFS('sys inv movment rpt'!$M:$M,'sys inv movment rpt'!$L:$L,$M182,'sys inv movment rpt'!$N:$N,T$1)</f>
        <v>0</v>
      </c>
      <c r="U182" s="86">
        <f>SUMIFS('sys inv movment rpt'!$M:$M,'sys inv movment rpt'!$L:$L,$M182,'sys inv movment rpt'!$N:$N,U$1)</f>
        <v>0</v>
      </c>
      <c r="V182" s="86">
        <f>SUMIFS('sys inv movment rpt'!$M:$M,'sys inv movment rpt'!$L:$L,$M182,'sys inv movment rpt'!$N:$N,V$1)</f>
        <v>0</v>
      </c>
      <c r="W182" s="86">
        <f>SUMIFS('sys inv movment rpt'!$M:$M,'sys inv movment rpt'!$L:$L,$M182,'sys inv movment rpt'!$N:$N,W$1)</f>
        <v>0</v>
      </c>
      <c r="X182" s="86">
        <f>SUMIFS('sys inv movment rpt'!$M:$M,'sys inv movment rpt'!$L:$L,$M182,'sys inv movment rpt'!$N:$N,X$1)</f>
        <v>0</v>
      </c>
      <c r="Y182" s="86">
        <f>SUMIFS('sys inv movment rpt'!$M:$M,'sys inv movment rpt'!$L:$L,$M182,'sys inv movment rpt'!$N:$N,Y$1)</f>
        <v>0</v>
      </c>
      <c r="Z182" s="86">
        <f>SUMIFS('sys inv movment rpt'!$M:$M,'sys inv movment rpt'!$L:$L,$M182,'sys inv movment rpt'!$N:$N,Z$1)</f>
        <v>0</v>
      </c>
      <c r="AA182" s="86">
        <f>SUMIFS('sys inv movment rpt'!$M:$M,'sys inv movment rpt'!$L:$L,$M182,'sys inv movment rpt'!$N:$N,AA$1)</f>
        <v>0</v>
      </c>
      <c r="AB182" s="86">
        <f>SUMIFS('sys inv movment rpt'!$M:$M,'sys inv movment rpt'!$L:$L,$M182,'sys inv movment rpt'!$N:$N,AB$1)</f>
        <v>0</v>
      </c>
      <c r="AC182" s="86">
        <f>SUMIFS('sys inv movment rpt'!$M:$M,'sys inv movment rpt'!$L:$L,$M182,'sys inv movment rpt'!$N:$N,AC$1)</f>
        <v>0</v>
      </c>
      <c r="AD182" s="86">
        <f>SUMIFS('sys inv movment rpt'!$M:$M,'sys inv movment rpt'!$L:$L,$M182,'sys inv movment rpt'!$N:$N,AD$1)</f>
        <v>0</v>
      </c>
      <c r="AE182" s="86">
        <f>SUMIFS('sys inv movment rpt'!$M:$M,'sys inv movment rpt'!$L:$L,$M182,'sys inv movment rpt'!$N:$N,AE$1)</f>
        <v>0</v>
      </c>
      <c r="AF182" s="86">
        <f>SUMIFS('sys inv movment rpt'!$M:$M,'sys inv movment rpt'!$L:$L,$M182,'sys inv movment rpt'!$N:$N,AF$1)</f>
        <v>0</v>
      </c>
      <c r="AG182" s="86">
        <f>SUMIFS('sys inv movment rpt'!$M:$M,'sys inv movment rpt'!$L:$L,$M182,'sys inv movment rpt'!$N:$N,AG$1)</f>
        <v>0</v>
      </c>
      <c r="AH182" s="86">
        <f>SUMIFS('sys inv movment rpt'!$M:$M,'sys inv movment rpt'!$L:$L,$M182,'sys inv movment rpt'!$N:$N,AH$1)</f>
        <v>0</v>
      </c>
      <c r="AI182" s="86">
        <f>SUMIFS('sys inv movment rpt'!$M:$M,'sys inv movment rpt'!$L:$L,$M182,'sys inv movment rpt'!$N:$N,AI$1)</f>
        <v>0</v>
      </c>
      <c r="AJ182" s="86">
        <f>SUMIFS('sys inv movment rpt'!$M:$M,'sys inv movment rpt'!$L:$L,$M182,'sys inv movment rpt'!$N:$N,AJ$1)</f>
        <v>0</v>
      </c>
      <c r="AK182" s="86">
        <f>SUMIFS('sys inv movment rpt'!$M:$M,'sys inv movment rpt'!$L:$L,$M182,'sys inv movment rpt'!$N:$N,AK$1)</f>
        <v>0</v>
      </c>
      <c r="AL182" s="86">
        <f>SUMIFS('sys inv movment rpt'!$M:$M,'sys inv movment rpt'!$L:$L,$M182,'sys inv movment rpt'!$N:$N,AL$1)</f>
        <v>0</v>
      </c>
      <c r="AM182" s="86">
        <f>SUMIFS('sys inv movment rpt'!$M:$M,'sys inv movment rpt'!$L:$L,$M182,'sys inv movment rpt'!$N:$N,AM$1)</f>
        <v>0</v>
      </c>
      <c r="AN182" s="86">
        <f>SUMIFS('sys inv movment rpt'!$M:$M,'sys inv movment rpt'!$L:$L,$M182,'sys inv movment rpt'!$N:$N,AN$1)</f>
        <v>0</v>
      </c>
      <c r="AO182" s="86">
        <f>SUMIFS('sys inv movment rpt'!$M:$M,'sys inv movment rpt'!$L:$L,$M182,'sys inv movment rpt'!$N:$N,AO$1)</f>
        <v>0</v>
      </c>
      <c r="AP182" s="86">
        <f>SUMIFS('sys inv movment rpt'!$M:$M,'sys inv movment rpt'!$L:$L,$M182,'sys inv movment rpt'!$N:$N,AP$1)</f>
        <v>0</v>
      </c>
      <c r="AQ182" s="86">
        <f>SUMIFS('sys inv movment rpt'!$M:$M,'sys inv movment rpt'!$L:$L,$M182,'sys inv movment rpt'!$N:$N,AQ$1)</f>
        <v>0</v>
      </c>
      <c r="AR182" s="86">
        <f>SUMIFS('sys inv movment rpt'!$M:$M,'sys inv movment rpt'!$L:$L,$M182,'sys inv movment rpt'!$N:$N,AR$1)</f>
        <v>0</v>
      </c>
      <c r="AS182" s="86">
        <f>SUMIFS('sys inv movment rpt'!$M:$M,'sys inv movment rpt'!$L:$L,$M182,'sys inv movment rpt'!$N:$N,AS$1)</f>
        <v>0</v>
      </c>
      <c r="AT182" s="86">
        <f>SUMIFS('sys inv movment rpt'!$M:$M,'sys inv movment rpt'!$L:$L,$M182,'sys inv movment rpt'!$N:$N,AT$1)</f>
        <v>0</v>
      </c>
      <c r="AU182" s="86">
        <f>SUMIFS('sys inv movment rpt'!$M:$M,'sys inv movment rpt'!$L:$L,$M182,'sys inv movment rpt'!$N:$N,AU$1)</f>
        <v>0</v>
      </c>
      <c r="AV182" s="86">
        <f>SUMIFS('sys inv movment rpt'!$M:$M,'sys inv movment rpt'!$L:$L,$M182,'sys inv movment rpt'!$N:$N,AV$1)</f>
        <v>0</v>
      </c>
      <c r="AW182" s="87" t="str">
        <f>IFERROR(VLOOKUP(A182,'sys-backorder details'!E:U,17,0),"-")</f>
        <v>-</v>
      </c>
      <c r="AX182" s="87" t="str">
        <f>IF(K182&gt;1,VLOOKUP(A182,'settings-routing'!A:I,9,0),"")</f>
        <v/>
      </c>
    </row>
    <row r="183" ht="12.75" hidden="1" customHeight="1">
      <c r="A183" s="50" t="s">
        <v>589</v>
      </c>
      <c r="B183" s="50" t="s">
        <v>590</v>
      </c>
      <c r="C183" s="50">
        <f t="shared" si="2"/>
        <v>3744</v>
      </c>
      <c r="D183" s="80">
        <f>SUMIF('Stocks 101-111'!$J:$J,'item dashboard'!A183,'Stocks 101-111'!K:K)</f>
        <v>3744</v>
      </c>
      <c r="E183" s="80">
        <f>SUMIF('Stocks 101-111'!$J:$J,'item dashboard'!A183,'Stocks 101-111'!$L:$L)</f>
        <v>0</v>
      </c>
      <c r="F183" s="81">
        <f t="shared" si="3"/>
        <v>0</v>
      </c>
      <c r="G183" s="82">
        <f t="shared" si="4"/>
        <v>0</v>
      </c>
      <c r="H183" s="50">
        <f>SUMIFS('sys-backorder details'!$M:$M,'sys-backorder details'!$E:$E,'item dashboard'!A183,'sys-backorder details'!$V:$V,"")</f>
        <v>0</v>
      </c>
      <c r="I183" s="83">
        <f>SUMIF('settings-routing'!$I:$I,'item dashboard'!A183,'settings-routing'!$O:$O)</f>
        <v>0</v>
      </c>
      <c r="J183" s="50">
        <f>SUMIFS('sys-backorder details'!$M:$M,'sys-backorder details'!$E:$E,'item dashboard'!A183,'sys-backorder details'!$V:$V,"Call off")</f>
        <v>0</v>
      </c>
      <c r="K183" s="84">
        <f t="shared" si="5"/>
        <v>-3744</v>
      </c>
      <c r="L183" s="84">
        <f>SUMIF('Production Plan'!$E:$E,'item dashboard'!A183,'Production Plan'!$N:$N)</f>
        <v>0</v>
      </c>
      <c r="M183" s="85" t="str">
        <f t="shared" si="6"/>
        <v>B-500MS-W23MA-500 ml Molito sleeved Mango Bottle</v>
      </c>
      <c r="N183" s="86">
        <f>SUMIFS('sys inv movment rpt'!$M:$M,'sys inv movment rpt'!$L:$L,$M183,'sys inv movment rpt'!$N:$N,N$1)</f>
        <v>0</v>
      </c>
      <c r="O183" s="86">
        <f>SUMIFS('sys inv movment rpt'!$M:$M,'sys inv movment rpt'!$L:$L,$M183,'sys inv movment rpt'!$N:$N,O$1)</f>
        <v>0</v>
      </c>
      <c r="P183" s="86">
        <f>SUMIFS('sys inv movment rpt'!$M:$M,'sys inv movment rpt'!$L:$L,$M183,'sys inv movment rpt'!$N:$N,P$1)</f>
        <v>0</v>
      </c>
      <c r="Q183" s="86">
        <f>SUMIFS('sys inv movment rpt'!$M:$M,'sys inv movment rpt'!$L:$L,$M183,'sys inv movment rpt'!$N:$N,Q$1)</f>
        <v>0</v>
      </c>
      <c r="R183" s="86">
        <f>SUMIFS('sys inv movment rpt'!$M:$M,'sys inv movment rpt'!$L:$L,$M183,'sys inv movment rpt'!$N:$N,R$1)</f>
        <v>0</v>
      </c>
      <c r="S183" s="86">
        <f>SUMIFS('sys inv movment rpt'!$M:$M,'sys inv movment rpt'!$L:$L,$M183,'sys inv movment rpt'!$N:$N,S$1)</f>
        <v>0</v>
      </c>
      <c r="T183" s="86">
        <f>SUMIFS('sys inv movment rpt'!$M:$M,'sys inv movment rpt'!$L:$L,$M183,'sys inv movment rpt'!$N:$N,T$1)</f>
        <v>0</v>
      </c>
      <c r="U183" s="86">
        <f>SUMIFS('sys inv movment rpt'!$M:$M,'sys inv movment rpt'!$L:$L,$M183,'sys inv movment rpt'!$N:$N,U$1)</f>
        <v>0</v>
      </c>
      <c r="V183" s="86">
        <f>SUMIFS('sys inv movment rpt'!$M:$M,'sys inv movment rpt'!$L:$L,$M183,'sys inv movment rpt'!$N:$N,V$1)</f>
        <v>0</v>
      </c>
      <c r="W183" s="86">
        <f>SUMIFS('sys inv movment rpt'!$M:$M,'sys inv movment rpt'!$L:$L,$M183,'sys inv movment rpt'!$N:$N,W$1)</f>
        <v>0</v>
      </c>
      <c r="X183" s="86">
        <f>SUMIFS('sys inv movment rpt'!$M:$M,'sys inv movment rpt'!$L:$L,$M183,'sys inv movment rpt'!$N:$N,X$1)</f>
        <v>0</v>
      </c>
      <c r="Y183" s="86">
        <f>SUMIFS('sys inv movment rpt'!$M:$M,'sys inv movment rpt'!$L:$L,$M183,'sys inv movment rpt'!$N:$N,Y$1)</f>
        <v>0</v>
      </c>
      <c r="Z183" s="86">
        <f>SUMIFS('sys inv movment rpt'!$M:$M,'sys inv movment rpt'!$L:$L,$M183,'sys inv movment rpt'!$N:$N,Z$1)</f>
        <v>0</v>
      </c>
      <c r="AA183" s="86">
        <f>SUMIFS('sys inv movment rpt'!$M:$M,'sys inv movment rpt'!$L:$L,$M183,'sys inv movment rpt'!$N:$N,AA$1)</f>
        <v>0</v>
      </c>
      <c r="AB183" s="86">
        <f>SUMIFS('sys inv movment rpt'!$M:$M,'sys inv movment rpt'!$L:$L,$M183,'sys inv movment rpt'!$N:$N,AB$1)</f>
        <v>0</v>
      </c>
      <c r="AC183" s="86">
        <f>SUMIFS('sys inv movment rpt'!$M:$M,'sys inv movment rpt'!$L:$L,$M183,'sys inv movment rpt'!$N:$N,AC$1)</f>
        <v>0</v>
      </c>
      <c r="AD183" s="86">
        <f>SUMIFS('sys inv movment rpt'!$M:$M,'sys inv movment rpt'!$L:$L,$M183,'sys inv movment rpt'!$N:$N,AD$1)</f>
        <v>0</v>
      </c>
      <c r="AE183" s="86">
        <f>SUMIFS('sys inv movment rpt'!$M:$M,'sys inv movment rpt'!$L:$L,$M183,'sys inv movment rpt'!$N:$N,AE$1)</f>
        <v>0</v>
      </c>
      <c r="AF183" s="86">
        <f>SUMIFS('sys inv movment rpt'!$M:$M,'sys inv movment rpt'!$L:$L,$M183,'sys inv movment rpt'!$N:$N,AF$1)</f>
        <v>0</v>
      </c>
      <c r="AG183" s="86">
        <f>SUMIFS('sys inv movment rpt'!$M:$M,'sys inv movment rpt'!$L:$L,$M183,'sys inv movment rpt'!$N:$N,AG$1)</f>
        <v>0</v>
      </c>
      <c r="AH183" s="86">
        <f>SUMIFS('sys inv movment rpt'!$M:$M,'sys inv movment rpt'!$L:$L,$M183,'sys inv movment rpt'!$N:$N,AH$1)</f>
        <v>0</v>
      </c>
      <c r="AI183" s="86">
        <f>SUMIFS('sys inv movment rpt'!$M:$M,'sys inv movment rpt'!$L:$L,$M183,'sys inv movment rpt'!$N:$N,AI$1)</f>
        <v>0</v>
      </c>
      <c r="AJ183" s="86">
        <f>SUMIFS('sys inv movment rpt'!$M:$M,'sys inv movment rpt'!$L:$L,$M183,'sys inv movment rpt'!$N:$N,AJ$1)</f>
        <v>0</v>
      </c>
      <c r="AK183" s="86">
        <f>SUMIFS('sys inv movment rpt'!$M:$M,'sys inv movment rpt'!$L:$L,$M183,'sys inv movment rpt'!$N:$N,AK$1)</f>
        <v>0</v>
      </c>
      <c r="AL183" s="86">
        <f>SUMIFS('sys inv movment rpt'!$M:$M,'sys inv movment rpt'!$L:$L,$M183,'sys inv movment rpt'!$N:$N,AL$1)</f>
        <v>0</v>
      </c>
      <c r="AM183" s="86">
        <f>SUMIFS('sys inv movment rpt'!$M:$M,'sys inv movment rpt'!$L:$L,$M183,'sys inv movment rpt'!$N:$N,AM$1)</f>
        <v>0</v>
      </c>
      <c r="AN183" s="86">
        <f>SUMIFS('sys inv movment rpt'!$M:$M,'sys inv movment rpt'!$L:$L,$M183,'sys inv movment rpt'!$N:$N,AN$1)</f>
        <v>0</v>
      </c>
      <c r="AO183" s="86">
        <f>SUMIFS('sys inv movment rpt'!$M:$M,'sys inv movment rpt'!$L:$L,$M183,'sys inv movment rpt'!$N:$N,AO$1)</f>
        <v>0</v>
      </c>
      <c r="AP183" s="86">
        <f>SUMIFS('sys inv movment rpt'!$M:$M,'sys inv movment rpt'!$L:$L,$M183,'sys inv movment rpt'!$N:$N,AP$1)</f>
        <v>0</v>
      </c>
      <c r="AQ183" s="86">
        <f>SUMIFS('sys inv movment rpt'!$M:$M,'sys inv movment rpt'!$L:$L,$M183,'sys inv movment rpt'!$N:$N,AQ$1)</f>
        <v>0</v>
      </c>
      <c r="AR183" s="86">
        <f>SUMIFS('sys inv movment rpt'!$M:$M,'sys inv movment rpt'!$L:$L,$M183,'sys inv movment rpt'!$N:$N,AR$1)</f>
        <v>0</v>
      </c>
      <c r="AS183" s="86">
        <f>SUMIFS('sys inv movment rpt'!$M:$M,'sys inv movment rpt'!$L:$L,$M183,'sys inv movment rpt'!$N:$N,AS$1)</f>
        <v>0</v>
      </c>
      <c r="AT183" s="86">
        <f>SUMIFS('sys inv movment rpt'!$M:$M,'sys inv movment rpt'!$L:$L,$M183,'sys inv movment rpt'!$N:$N,AT$1)</f>
        <v>0</v>
      </c>
      <c r="AU183" s="86">
        <f>SUMIFS('sys inv movment rpt'!$M:$M,'sys inv movment rpt'!$L:$L,$M183,'sys inv movment rpt'!$N:$N,AU$1)</f>
        <v>0</v>
      </c>
      <c r="AV183" s="86">
        <f>SUMIFS('sys inv movment rpt'!$M:$M,'sys inv movment rpt'!$L:$L,$M183,'sys inv movment rpt'!$N:$N,AV$1)</f>
        <v>0</v>
      </c>
      <c r="AW183" s="87" t="str">
        <f>IFERROR(VLOOKUP(A183,'sys-backorder details'!E:U,17,0),"-")</f>
        <v>-</v>
      </c>
      <c r="AX183" s="87" t="str">
        <f>IF(K183&gt;1,VLOOKUP(A183,'settings-routing'!A:I,9,0),"")</f>
        <v/>
      </c>
    </row>
    <row r="184" ht="12.75" hidden="1" customHeight="1">
      <c r="A184" s="50" t="s">
        <v>591</v>
      </c>
      <c r="B184" s="50" t="s">
        <v>592</v>
      </c>
      <c r="C184" s="50">
        <f t="shared" si="2"/>
        <v>0</v>
      </c>
      <c r="D184" s="80">
        <f>SUMIF('Stocks 101-111'!$J:$J,'item dashboard'!A184,'Stocks 101-111'!K:K)</f>
        <v>0</v>
      </c>
      <c r="E184" s="80">
        <f>SUMIF('Stocks 101-111'!$J:$J,'item dashboard'!A184,'Stocks 101-111'!$L:$L)</f>
        <v>0</v>
      </c>
      <c r="F184" s="81">
        <f t="shared" si="3"/>
        <v>0</v>
      </c>
      <c r="G184" s="82">
        <f t="shared" si="4"/>
        <v>0</v>
      </c>
      <c r="H184" s="50">
        <f>SUMIFS('sys-backorder details'!$M:$M,'sys-backorder details'!$E:$E,'item dashboard'!A184,'sys-backorder details'!$V:$V,"")</f>
        <v>0</v>
      </c>
      <c r="I184" s="83">
        <f>SUMIF('settings-routing'!$I:$I,'item dashboard'!A184,'settings-routing'!$O:$O)</f>
        <v>0</v>
      </c>
      <c r="J184" s="50">
        <f>SUMIFS('sys-backorder details'!$M:$M,'sys-backorder details'!$E:$E,'item dashboard'!A184,'sys-backorder details'!$V:$V,"Call off")</f>
        <v>0</v>
      </c>
      <c r="K184" s="84">
        <f t="shared" si="5"/>
        <v>0</v>
      </c>
      <c r="L184" s="84">
        <f>SUMIF('Production Plan'!$E:$E,'item dashboard'!A184,'Production Plan'!$N:$N)</f>
        <v>0</v>
      </c>
      <c r="M184" s="85" t="str">
        <f t="shared" si="6"/>
        <v>B-500MS-W23NA-500 ml White Sleeved Molito Natural Bottle</v>
      </c>
      <c r="N184" s="86">
        <f>SUMIFS('sys inv movment rpt'!$M:$M,'sys inv movment rpt'!$L:$L,$M184,'sys inv movment rpt'!$N:$N,N$1)</f>
        <v>0</v>
      </c>
      <c r="O184" s="86">
        <f>SUMIFS('sys inv movment rpt'!$M:$M,'sys inv movment rpt'!$L:$L,$M184,'sys inv movment rpt'!$N:$N,O$1)</f>
        <v>0</v>
      </c>
      <c r="P184" s="86">
        <f>SUMIFS('sys inv movment rpt'!$M:$M,'sys inv movment rpt'!$L:$L,$M184,'sys inv movment rpt'!$N:$N,P$1)</f>
        <v>0</v>
      </c>
      <c r="Q184" s="86">
        <f>SUMIFS('sys inv movment rpt'!$M:$M,'sys inv movment rpt'!$L:$L,$M184,'sys inv movment rpt'!$N:$N,Q$1)</f>
        <v>0</v>
      </c>
      <c r="R184" s="86">
        <f>SUMIFS('sys inv movment rpt'!$M:$M,'sys inv movment rpt'!$L:$L,$M184,'sys inv movment rpt'!$N:$N,R$1)</f>
        <v>0</v>
      </c>
      <c r="S184" s="86">
        <f>SUMIFS('sys inv movment rpt'!$M:$M,'sys inv movment rpt'!$L:$L,$M184,'sys inv movment rpt'!$N:$N,S$1)</f>
        <v>0</v>
      </c>
      <c r="T184" s="86">
        <f>SUMIFS('sys inv movment rpt'!$M:$M,'sys inv movment rpt'!$L:$L,$M184,'sys inv movment rpt'!$N:$N,T$1)</f>
        <v>0</v>
      </c>
      <c r="U184" s="86">
        <f>SUMIFS('sys inv movment rpt'!$M:$M,'sys inv movment rpt'!$L:$L,$M184,'sys inv movment rpt'!$N:$N,U$1)</f>
        <v>0</v>
      </c>
      <c r="V184" s="86">
        <f>SUMIFS('sys inv movment rpt'!$M:$M,'sys inv movment rpt'!$L:$L,$M184,'sys inv movment rpt'!$N:$N,V$1)</f>
        <v>0</v>
      </c>
      <c r="W184" s="86">
        <f>SUMIFS('sys inv movment rpt'!$M:$M,'sys inv movment rpt'!$L:$L,$M184,'sys inv movment rpt'!$N:$N,W$1)</f>
        <v>0</v>
      </c>
      <c r="X184" s="86">
        <f>SUMIFS('sys inv movment rpt'!$M:$M,'sys inv movment rpt'!$L:$L,$M184,'sys inv movment rpt'!$N:$N,X$1)</f>
        <v>0</v>
      </c>
      <c r="Y184" s="86">
        <f>SUMIFS('sys inv movment rpt'!$M:$M,'sys inv movment rpt'!$L:$L,$M184,'sys inv movment rpt'!$N:$N,Y$1)</f>
        <v>0</v>
      </c>
      <c r="Z184" s="86">
        <f>SUMIFS('sys inv movment rpt'!$M:$M,'sys inv movment rpt'!$L:$L,$M184,'sys inv movment rpt'!$N:$N,Z$1)</f>
        <v>0</v>
      </c>
      <c r="AA184" s="86">
        <f>SUMIFS('sys inv movment rpt'!$M:$M,'sys inv movment rpt'!$L:$L,$M184,'sys inv movment rpt'!$N:$N,AA$1)</f>
        <v>0</v>
      </c>
      <c r="AB184" s="86">
        <f>SUMIFS('sys inv movment rpt'!$M:$M,'sys inv movment rpt'!$L:$L,$M184,'sys inv movment rpt'!$N:$N,AB$1)</f>
        <v>0</v>
      </c>
      <c r="AC184" s="86">
        <f>SUMIFS('sys inv movment rpt'!$M:$M,'sys inv movment rpt'!$L:$L,$M184,'sys inv movment rpt'!$N:$N,AC$1)</f>
        <v>0</v>
      </c>
      <c r="AD184" s="86">
        <f>SUMIFS('sys inv movment rpt'!$M:$M,'sys inv movment rpt'!$L:$L,$M184,'sys inv movment rpt'!$N:$N,AD$1)</f>
        <v>0</v>
      </c>
      <c r="AE184" s="86">
        <f>SUMIFS('sys inv movment rpt'!$M:$M,'sys inv movment rpt'!$L:$L,$M184,'sys inv movment rpt'!$N:$N,AE$1)</f>
        <v>0</v>
      </c>
      <c r="AF184" s="86">
        <f>SUMIFS('sys inv movment rpt'!$M:$M,'sys inv movment rpt'!$L:$L,$M184,'sys inv movment rpt'!$N:$N,AF$1)</f>
        <v>0</v>
      </c>
      <c r="AG184" s="86">
        <f>SUMIFS('sys inv movment rpt'!$M:$M,'sys inv movment rpt'!$L:$L,$M184,'sys inv movment rpt'!$N:$N,AG$1)</f>
        <v>0</v>
      </c>
      <c r="AH184" s="86">
        <f>SUMIFS('sys inv movment rpt'!$M:$M,'sys inv movment rpt'!$L:$L,$M184,'sys inv movment rpt'!$N:$N,AH$1)</f>
        <v>0</v>
      </c>
      <c r="AI184" s="86">
        <f>SUMIFS('sys inv movment rpt'!$M:$M,'sys inv movment rpt'!$L:$L,$M184,'sys inv movment rpt'!$N:$N,AI$1)</f>
        <v>0</v>
      </c>
      <c r="AJ184" s="86">
        <f>SUMIFS('sys inv movment rpt'!$M:$M,'sys inv movment rpt'!$L:$L,$M184,'sys inv movment rpt'!$N:$N,AJ$1)</f>
        <v>0</v>
      </c>
      <c r="AK184" s="86">
        <f>SUMIFS('sys inv movment rpt'!$M:$M,'sys inv movment rpt'!$L:$L,$M184,'sys inv movment rpt'!$N:$N,AK$1)</f>
        <v>0</v>
      </c>
      <c r="AL184" s="86">
        <f>SUMIFS('sys inv movment rpt'!$M:$M,'sys inv movment rpt'!$L:$L,$M184,'sys inv movment rpt'!$N:$N,AL$1)</f>
        <v>0</v>
      </c>
      <c r="AM184" s="86">
        <f>SUMIFS('sys inv movment rpt'!$M:$M,'sys inv movment rpt'!$L:$L,$M184,'sys inv movment rpt'!$N:$N,AM$1)</f>
        <v>0</v>
      </c>
      <c r="AN184" s="86">
        <f>SUMIFS('sys inv movment rpt'!$M:$M,'sys inv movment rpt'!$L:$L,$M184,'sys inv movment rpt'!$N:$N,AN$1)</f>
        <v>0</v>
      </c>
      <c r="AO184" s="86">
        <f>SUMIFS('sys inv movment rpt'!$M:$M,'sys inv movment rpt'!$L:$L,$M184,'sys inv movment rpt'!$N:$N,AO$1)</f>
        <v>0</v>
      </c>
      <c r="AP184" s="86">
        <f>SUMIFS('sys inv movment rpt'!$M:$M,'sys inv movment rpt'!$L:$L,$M184,'sys inv movment rpt'!$N:$N,AP$1)</f>
        <v>0</v>
      </c>
      <c r="AQ184" s="86">
        <f>SUMIFS('sys inv movment rpt'!$M:$M,'sys inv movment rpt'!$L:$L,$M184,'sys inv movment rpt'!$N:$N,AQ$1)</f>
        <v>0</v>
      </c>
      <c r="AR184" s="86">
        <f>SUMIFS('sys inv movment rpt'!$M:$M,'sys inv movment rpt'!$L:$L,$M184,'sys inv movment rpt'!$N:$N,AR$1)</f>
        <v>0</v>
      </c>
      <c r="AS184" s="86">
        <f>SUMIFS('sys inv movment rpt'!$M:$M,'sys inv movment rpt'!$L:$L,$M184,'sys inv movment rpt'!$N:$N,AS$1)</f>
        <v>0</v>
      </c>
      <c r="AT184" s="86">
        <f>SUMIFS('sys inv movment rpt'!$M:$M,'sys inv movment rpt'!$L:$L,$M184,'sys inv movment rpt'!$N:$N,AT$1)</f>
        <v>0</v>
      </c>
      <c r="AU184" s="86">
        <f>SUMIFS('sys inv movment rpt'!$M:$M,'sys inv movment rpt'!$L:$L,$M184,'sys inv movment rpt'!$N:$N,AU$1)</f>
        <v>0</v>
      </c>
      <c r="AV184" s="86">
        <f>SUMIFS('sys inv movment rpt'!$M:$M,'sys inv movment rpt'!$L:$L,$M184,'sys inv movment rpt'!$N:$N,AV$1)</f>
        <v>0</v>
      </c>
      <c r="AW184" s="87" t="str">
        <f>IFERROR(VLOOKUP(A184,'sys-backorder details'!E:U,17,0),"-")</f>
        <v>-</v>
      </c>
      <c r="AX184" s="87" t="str">
        <f>IF(K184&gt;1,VLOOKUP(A184,'settings-routing'!A:I,9,0),"")</f>
        <v/>
      </c>
    </row>
    <row r="185" ht="12.75" hidden="1" customHeight="1">
      <c r="A185" s="50" t="s">
        <v>593</v>
      </c>
      <c r="B185" s="50" t="s">
        <v>594</v>
      </c>
      <c r="C185" s="50">
        <f t="shared" si="2"/>
        <v>0</v>
      </c>
      <c r="D185" s="80">
        <f>SUMIF('Stocks 101-111'!$J:$J,'item dashboard'!A185,'Stocks 101-111'!K:K)</f>
        <v>0</v>
      </c>
      <c r="E185" s="80">
        <f>SUMIF('Stocks 101-111'!$J:$J,'item dashboard'!A185,'Stocks 101-111'!$L:$L)</f>
        <v>0</v>
      </c>
      <c r="F185" s="81">
        <f t="shared" si="3"/>
        <v>0</v>
      </c>
      <c r="G185" s="82">
        <f t="shared" si="4"/>
        <v>0</v>
      </c>
      <c r="H185" s="50">
        <f>SUMIFS('sys-backorder details'!$M:$M,'sys-backorder details'!$E:$E,'item dashboard'!A185,'sys-backorder details'!$V:$V,"")</f>
        <v>0</v>
      </c>
      <c r="I185" s="83">
        <f>SUMIF('settings-routing'!$I:$I,'item dashboard'!A185,'settings-routing'!$O:$O)</f>
        <v>0</v>
      </c>
      <c r="J185" s="50">
        <f>SUMIFS('sys-backorder details'!$M:$M,'sys-backorder details'!$E:$E,'item dashboard'!A185,'sys-backorder details'!$V:$V,"Call off")</f>
        <v>0</v>
      </c>
      <c r="K185" s="84">
        <f t="shared" si="5"/>
        <v>0</v>
      </c>
      <c r="L185" s="84">
        <f>SUMIF('Production Plan'!$E:$E,'item dashboard'!A185,'Production Plan'!$N:$N)</f>
        <v>0</v>
      </c>
      <c r="M185" s="85" t="str">
        <f t="shared" si="6"/>
        <v>B-500MS-W23PE-500 ml White Sleeved Molito Peach Bottle</v>
      </c>
      <c r="N185" s="86">
        <f>SUMIFS('sys inv movment rpt'!$M:$M,'sys inv movment rpt'!$L:$L,$M185,'sys inv movment rpt'!$N:$N,N$1)</f>
        <v>0</v>
      </c>
      <c r="O185" s="86">
        <f>SUMIFS('sys inv movment rpt'!$M:$M,'sys inv movment rpt'!$L:$L,$M185,'sys inv movment rpt'!$N:$N,O$1)</f>
        <v>0</v>
      </c>
      <c r="P185" s="86">
        <f>SUMIFS('sys inv movment rpt'!$M:$M,'sys inv movment rpt'!$L:$L,$M185,'sys inv movment rpt'!$N:$N,P$1)</f>
        <v>0</v>
      </c>
      <c r="Q185" s="86">
        <f>SUMIFS('sys inv movment rpt'!$M:$M,'sys inv movment rpt'!$L:$L,$M185,'sys inv movment rpt'!$N:$N,Q$1)</f>
        <v>0</v>
      </c>
      <c r="R185" s="86">
        <f>SUMIFS('sys inv movment rpt'!$M:$M,'sys inv movment rpt'!$L:$L,$M185,'sys inv movment rpt'!$N:$N,R$1)</f>
        <v>0</v>
      </c>
      <c r="S185" s="86">
        <f>SUMIFS('sys inv movment rpt'!$M:$M,'sys inv movment rpt'!$L:$L,$M185,'sys inv movment rpt'!$N:$N,S$1)</f>
        <v>0</v>
      </c>
      <c r="T185" s="86">
        <f>SUMIFS('sys inv movment rpt'!$M:$M,'sys inv movment rpt'!$L:$L,$M185,'sys inv movment rpt'!$N:$N,T$1)</f>
        <v>0</v>
      </c>
      <c r="U185" s="86">
        <f>SUMIFS('sys inv movment rpt'!$M:$M,'sys inv movment rpt'!$L:$L,$M185,'sys inv movment rpt'!$N:$N,U$1)</f>
        <v>0</v>
      </c>
      <c r="V185" s="86">
        <f>SUMIFS('sys inv movment rpt'!$M:$M,'sys inv movment rpt'!$L:$L,$M185,'sys inv movment rpt'!$N:$N,V$1)</f>
        <v>0</v>
      </c>
      <c r="W185" s="86">
        <f>SUMIFS('sys inv movment rpt'!$M:$M,'sys inv movment rpt'!$L:$L,$M185,'sys inv movment rpt'!$N:$N,W$1)</f>
        <v>0</v>
      </c>
      <c r="X185" s="86">
        <f>SUMIFS('sys inv movment rpt'!$M:$M,'sys inv movment rpt'!$L:$L,$M185,'sys inv movment rpt'!$N:$N,X$1)</f>
        <v>0</v>
      </c>
      <c r="Y185" s="86">
        <f>SUMIFS('sys inv movment rpt'!$M:$M,'sys inv movment rpt'!$L:$L,$M185,'sys inv movment rpt'!$N:$N,Y$1)</f>
        <v>0</v>
      </c>
      <c r="Z185" s="86">
        <f>SUMIFS('sys inv movment rpt'!$M:$M,'sys inv movment rpt'!$L:$L,$M185,'sys inv movment rpt'!$N:$N,Z$1)</f>
        <v>0</v>
      </c>
      <c r="AA185" s="86">
        <f>SUMIFS('sys inv movment rpt'!$M:$M,'sys inv movment rpt'!$L:$L,$M185,'sys inv movment rpt'!$N:$N,AA$1)</f>
        <v>0</v>
      </c>
      <c r="AB185" s="86">
        <f>SUMIFS('sys inv movment rpt'!$M:$M,'sys inv movment rpt'!$L:$L,$M185,'sys inv movment rpt'!$N:$N,AB$1)</f>
        <v>0</v>
      </c>
      <c r="AC185" s="86">
        <f>SUMIFS('sys inv movment rpt'!$M:$M,'sys inv movment rpt'!$L:$L,$M185,'sys inv movment rpt'!$N:$N,AC$1)</f>
        <v>0</v>
      </c>
      <c r="AD185" s="86">
        <f>SUMIFS('sys inv movment rpt'!$M:$M,'sys inv movment rpt'!$L:$L,$M185,'sys inv movment rpt'!$N:$N,AD$1)</f>
        <v>0</v>
      </c>
      <c r="AE185" s="86">
        <f>SUMIFS('sys inv movment rpt'!$M:$M,'sys inv movment rpt'!$L:$L,$M185,'sys inv movment rpt'!$N:$N,AE$1)</f>
        <v>0</v>
      </c>
      <c r="AF185" s="86">
        <f>SUMIFS('sys inv movment rpt'!$M:$M,'sys inv movment rpt'!$L:$L,$M185,'sys inv movment rpt'!$N:$N,AF$1)</f>
        <v>0</v>
      </c>
      <c r="AG185" s="86">
        <f>SUMIFS('sys inv movment rpt'!$M:$M,'sys inv movment rpt'!$L:$L,$M185,'sys inv movment rpt'!$N:$N,AG$1)</f>
        <v>0</v>
      </c>
      <c r="AH185" s="86">
        <f>SUMIFS('sys inv movment rpt'!$M:$M,'sys inv movment rpt'!$L:$L,$M185,'sys inv movment rpt'!$N:$N,AH$1)</f>
        <v>0</v>
      </c>
      <c r="AI185" s="86">
        <f>SUMIFS('sys inv movment rpt'!$M:$M,'sys inv movment rpt'!$L:$L,$M185,'sys inv movment rpt'!$N:$N,AI$1)</f>
        <v>0</v>
      </c>
      <c r="AJ185" s="86">
        <f>SUMIFS('sys inv movment rpt'!$M:$M,'sys inv movment rpt'!$L:$L,$M185,'sys inv movment rpt'!$N:$N,AJ$1)</f>
        <v>0</v>
      </c>
      <c r="AK185" s="86">
        <f>SUMIFS('sys inv movment rpt'!$M:$M,'sys inv movment rpt'!$L:$L,$M185,'sys inv movment rpt'!$N:$N,AK$1)</f>
        <v>0</v>
      </c>
      <c r="AL185" s="86">
        <f>SUMIFS('sys inv movment rpt'!$M:$M,'sys inv movment rpt'!$L:$L,$M185,'sys inv movment rpt'!$N:$N,AL$1)</f>
        <v>0</v>
      </c>
      <c r="AM185" s="86">
        <f>SUMIFS('sys inv movment rpt'!$M:$M,'sys inv movment rpt'!$L:$L,$M185,'sys inv movment rpt'!$N:$N,AM$1)</f>
        <v>0</v>
      </c>
      <c r="AN185" s="86">
        <f>SUMIFS('sys inv movment rpt'!$M:$M,'sys inv movment rpt'!$L:$L,$M185,'sys inv movment rpt'!$N:$N,AN$1)</f>
        <v>0</v>
      </c>
      <c r="AO185" s="86">
        <f>SUMIFS('sys inv movment rpt'!$M:$M,'sys inv movment rpt'!$L:$L,$M185,'sys inv movment rpt'!$N:$N,AO$1)</f>
        <v>0</v>
      </c>
      <c r="AP185" s="86">
        <f>SUMIFS('sys inv movment rpt'!$M:$M,'sys inv movment rpt'!$L:$L,$M185,'sys inv movment rpt'!$N:$N,AP$1)</f>
        <v>0</v>
      </c>
      <c r="AQ185" s="86">
        <f>SUMIFS('sys inv movment rpt'!$M:$M,'sys inv movment rpt'!$L:$L,$M185,'sys inv movment rpt'!$N:$N,AQ$1)</f>
        <v>0</v>
      </c>
      <c r="AR185" s="86">
        <f>SUMIFS('sys inv movment rpt'!$M:$M,'sys inv movment rpt'!$L:$L,$M185,'sys inv movment rpt'!$N:$N,AR$1)</f>
        <v>0</v>
      </c>
      <c r="AS185" s="86">
        <f>SUMIFS('sys inv movment rpt'!$M:$M,'sys inv movment rpt'!$L:$L,$M185,'sys inv movment rpt'!$N:$N,AS$1)</f>
        <v>0</v>
      </c>
      <c r="AT185" s="86">
        <f>SUMIFS('sys inv movment rpt'!$M:$M,'sys inv movment rpt'!$L:$L,$M185,'sys inv movment rpt'!$N:$N,AT$1)</f>
        <v>0</v>
      </c>
      <c r="AU185" s="86">
        <f>SUMIFS('sys inv movment rpt'!$M:$M,'sys inv movment rpt'!$L:$L,$M185,'sys inv movment rpt'!$N:$N,AU$1)</f>
        <v>0</v>
      </c>
      <c r="AV185" s="86">
        <f>SUMIFS('sys inv movment rpt'!$M:$M,'sys inv movment rpt'!$L:$L,$M185,'sys inv movment rpt'!$N:$N,AV$1)</f>
        <v>0</v>
      </c>
      <c r="AW185" s="87" t="str">
        <f>IFERROR(VLOOKUP(A185,'sys-backorder details'!E:U,17,0),"-")</f>
        <v>-</v>
      </c>
      <c r="AX185" s="87" t="str">
        <f>IF(K185&gt;1,VLOOKUP(A185,'settings-routing'!A:I,9,0),"")</f>
        <v/>
      </c>
    </row>
    <row r="186" ht="12.75" hidden="1" customHeight="1">
      <c r="A186" s="50" t="s">
        <v>595</v>
      </c>
      <c r="B186" s="50" t="s">
        <v>596</v>
      </c>
      <c r="C186" s="50">
        <f t="shared" si="2"/>
        <v>0</v>
      </c>
      <c r="D186" s="80">
        <f>SUMIF('Stocks 101-111'!$J:$J,'item dashboard'!A186,'Stocks 101-111'!K:K)</f>
        <v>0</v>
      </c>
      <c r="E186" s="80">
        <f>SUMIF('Stocks 101-111'!$J:$J,'item dashboard'!A186,'Stocks 101-111'!$L:$L)</f>
        <v>0</v>
      </c>
      <c r="F186" s="81">
        <f t="shared" si="3"/>
        <v>0</v>
      </c>
      <c r="G186" s="82">
        <f t="shared" si="4"/>
        <v>0</v>
      </c>
      <c r="H186" s="50">
        <f>SUMIFS('sys-backorder details'!$M:$M,'sys-backorder details'!$E:$E,'item dashboard'!A186,'sys-backorder details'!$V:$V,"")</f>
        <v>0</v>
      </c>
      <c r="I186" s="83">
        <f>SUMIF('settings-routing'!$I:$I,'item dashboard'!A186,'settings-routing'!$O:$O)</f>
        <v>0</v>
      </c>
      <c r="J186" s="50">
        <f>SUMIFS('sys-backorder details'!$M:$M,'sys-backorder details'!$E:$E,'item dashboard'!A186,'sys-backorder details'!$V:$V,"Call off")</f>
        <v>0</v>
      </c>
      <c r="K186" s="84">
        <f t="shared" si="5"/>
        <v>0</v>
      </c>
      <c r="L186" s="84">
        <f>SUMIF('Production Plan'!$E:$E,'item dashboard'!A186,'Production Plan'!$N:$N)</f>
        <v>0</v>
      </c>
      <c r="M186" s="85" t="str">
        <f t="shared" si="6"/>
        <v>B-500MS-W23SB-500 ml Molito sleeved Strawberry Bottle</v>
      </c>
      <c r="N186" s="86">
        <f>SUMIFS('sys inv movment rpt'!$M:$M,'sys inv movment rpt'!$L:$L,$M186,'sys inv movment rpt'!$N:$N,N$1)</f>
        <v>0</v>
      </c>
      <c r="O186" s="86">
        <f>SUMIFS('sys inv movment rpt'!$M:$M,'sys inv movment rpt'!$L:$L,$M186,'sys inv movment rpt'!$N:$N,O$1)</f>
        <v>0</v>
      </c>
      <c r="P186" s="86">
        <f>SUMIFS('sys inv movment rpt'!$M:$M,'sys inv movment rpt'!$L:$L,$M186,'sys inv movment rpt'!$N:$N,P$1)</f>
        <v>0</v>
      </c>
      <c r="Q186" s="86">
        <f>SUMIFS('sys inv movment rpt'!$M:$M,'sys inv movment rpt'!$L:$L,$M186,'sys inv movment rpt'!$N:$N,Q$1)</f>
        <v>0</v>
      </c>
      <c r="R186" s="86">
        <f>SUMIFS('sys inv movment rpt'!$M:$M,'sys inv movment rpt'!$L:$L,$M186,'sys inv movment rpt'!$N:$N,R$1)</f>
        <v>0</v>
      </c>
      <c r="S186" s="86">
        <f>SUMIFS('sys inv movment rpt'!$M:$M,'sys inv movment rpt'!$L:$L,$M186,'sys inv movment rpt'!$N:$N,S$1)</f>
        <v>0</v>
      </c>
      <c r="T186" s="86">
        <f>SUMIFS('sys inv movment rpt'!$M:$M,'sys inv movment rpt'!$L:$L,$M186,'sys inv movment rpt'!$N:$N,T$1)</f>
        <v>0</v>
      </c>
      <c r="U186" s="86">
        <f>SUMIFS('sys inv movment rpt'!$M:$M,'sys inv movment rpt'!$L:$L,$M186,'sys inv movment rpt'!$N:$N,U$1)</f>
        <v>0</v>
      </c>
      <c r="V186" s="86">
        <f>SUMIFS('sys inv movment rpt'!$M:$M,'sys inv movment rpt'!$L:$L,$M186,'sys inv movment rpt'!$N:$N,V$1)</f>
        <v>0</v>
      </c>
      <c r="W186" s="86">
        <f>SUMIFS('sys inv movment rpt'!$M:$M,'sys inv movment rpt'!$L:$L,$M186,'sys inv movment rpt'!$N:$N,W$1)</f>
        <v>0</v>
      </c>
      <c r="X186" s="86">
        <f>SUMIFS('sys inv movment rpt'!$M:$M,'sys inv movment rpt'!$L:$L,$M186,'sys inv movment rpt'!$N:$N,X$1)</f>
        <v>0</v>
      </c>
      <c r="Y186" s="86">
        <f>SUMIFS('sys inv movment rpt'!$M:$M,'sys inv movment rpt'!$L:$L,$M186,'sys inv movment rpt'!$N:$N,Y$1)</f>
        <v>0</v>
      </c>
      <c r="Z186" s="86">
        <f>SUMIFS('sys inv movment rpt'!$M:$M,'sys inv movment rpt'!$L:$L,$M186,'sys inv movment rpt'!$N:$N,Z$1)</f>
        <v>0</v>
      </c>
      <c r="AA186" s="86">
        <f>SUMIFS('sys inv movment rpt'!$M:$M,'sys inv movment rpt'!$L:$L,$M186,'sys inv movment rpt'!$N:$N,AA$1)</f>
        <v>0</v>
      </c>
      <c r="AB186" s="86">
        <f>SUMIFS('sys inv movment rpt'!$M:$M,'sys inv movment rpt'!$L:$L,$M186,'sys inv movment rpt'!$N:$N,AB$1)</f>
        <v>0</v>
      </c>
      <c r="AC186" s="86">
        <f>SUMIFS('sys inv movment rpt'!$M:$M,'sys inv movment rpt'!$L:$L,$M186,'sys inv movment rpt'!$N:$N,AC$1)</f>
        <v>0</v>
      </c>
      <c r="AD186" s="86">
        <f>SUMIFS('sys inv movment rpt'!$M:$M,'sys inv movment rpt'!$L:$L,$M186,'sys inv movment rpt'!$N:$N,AD$1)</f>
        <v>0</v>
      </c>
      <c r="AE186" s="86">
        <f>SUMIFS('sys inv movment rpt'!$M:$M,'sys inv movment rpt'!$L:$L,$M186,'sys inv movment rpt'!$N:$N,AE$1)</f>
        <v>0</v>
      </c>
      <c r="AF186" s="86">
        <f>SUMIFS('sys inv movment rpt'!$M:$M,'sys inv movment rpt'!$L:$L,$M186,'sys inv movment rpt'!$N:$N,AF$1)</f>
        <v>0</v>
      </c>
      <c r="AG186" s="86">
        <f>SUMIFS('sys inv movment rpt'!$M:$M,'sys inv movment rpt'!$L:$L,$M186,'sys inv movment rpt'!$N:$N,AG$1)</f>
        <v>0</v>
      </c>
      <c r="AH186" s="86">
        <f>SUMIFS('sys inv movment rpt'!$M:$M,'sys inv movment rpt'!$L:$L,$M186,'sys inv movment rpt'!$N:$N,AH$1)</f>
        <v>0</v>
      </c>
      <c r="AI186" s="86">
        <f>SUMIFS('sys inv movment rpt'!$M:$M,'sys inv movment rpt'!$L:$L,$M186,'sys inv movment rpt'!$N:$N,AI$1)</f>
        <v>0</v>
      </c>
      <c r="AJ186" s="86">
        <f>SUMIFS('sys inv movment rpt'!$M:$M,'sys inv movment rpt'!$L:$L,$M186,'sys inv movment rpt'!$N:$N,AJ$1)</f>
        <v>0</v>
      </c>
      <c r="AK186" s="86">
        <f>SUMIFS('sys inv movment rpt'!$M:$M,'sys inv movment rpt'!$L:$L,$M186,'sys inv movment rpt'!$N:$N,AK$1)</f>
        <v>0</v>
      </c>
      <c r="AL186" s="86">
        <f>SUMIFS('sys inv movment rpt'!$M:$M,'sys inv movment rpt'!$L:$L,$M186,'sys inv movment rpt'!$N:$N,AL$1)</f>
        <v>0</v>
      </c>
      <c r="AM186" s="86">
        <f>SUMIFS('sys inv movment rpt'!$M:$M,'sys inv movment rpt'!$L:$L,$M186,'sys inv movment rpt'!$N:$N,AM$1)</f>
        <v>0</v>
      </c>
      <c r="AN186" s="86">
        <f>SUMIFS('sys inv movment rpt'!$M:$M,'sys inv movment rpt'!$L:$L,$M186,'sys inv movment rpt'!$N:$N,AN$1)</f>
        <v>0</v>
      </c>
      <c r="AO186" s="86">
        <f>SUMIFS('sys inv movment rpt'!$M:$M,'sys inv movment rpt'!$L:$L,$M186,'sys inv movment rpt'!$N:$N,AO$1)</f>
        <v>0</v>
      </c>
      <c r="AP186" s="86">
        <f>SUMIFS('sys inv movment rpt'!$M:$M,'sys inv movment rpt'!$L:$L,$M186,'sys inv movment rpt'!$N:$N,AP$1)</f>
        <v>0</v>
      </c>
      <c r="AQ186" s="86">
        <f>SUMIFS('sys inv movment rpt'!$M:$M,'sys inv movment rpt'!$L:$L,$M186,'sys inv movment rpt'!$N:$N,AQ$1)</f>
        <v>0</v>
      </c>
      <c r="AR186" s="86">
        <f>SUMIFS('sys inv movment rpt'!$M:$M,'sys inv movment rpt'!$L:$L,$M186,'sys inv movment rpt'!$N:$N,AR$1)</f>
        <v>0</v>
      </c>
      <c r="AS186" s="86">
        <f>SUMIFS('sys inv movment rpt'!$M:$M,'sys inv movment rpt'!$L:$L,$M186,'sys inv movment rpt'!$N:$N,AS$1)</f>
        <v>0</v>
      </c>
      <c r="AT186" s="86">
        <f>SUMIFS('sys inv movment rpt'!$M:$M,'sys inv movment rpt'!$L:$L,$M186,'sys inv movment rpt'!$N:$N,AT$1)</f>
        <v>0</v>
      </c>
      <c r="AU186" s="86">
        <f>SUMIFS('sys inv movment rpt'!$M:$M,'sys inv movment rpt'!$L:$L,$M186,'sys inv movment rpt'!$N:$N,AU$1)</f>
        <v>0</v>
      </c>
      <c r="AV186" s="86">
        <f>SUMIFS('sys inv movment rpt'!$M:$M,'sys inv movment rpt'!$L:$L,$M186,'sys inv movment rpt'!$N:$N,AV$1)</f>
        <v>0</v>
      </c>
      <c r="AW186" s="87" t="str">
        <f>IFERROR(VLOOKUP(A186,'sys-backorder details'!E:U,17,0),"-")</f>
        <v>-</v>
      </c>
      <c r="AX186" s="87" t="str">
        <f>IF(K186&gt;1,VLOOKUP(A186,'settings-routing'!A:I,9,0),"")</f>
        <v/>
      </c>
    </row>
    <row r="187" ht="12.75" hidden="1" customHeight="1">
      <c r="A187" s="28" t="s">
        <v>597</v>
      </c>
      <c r="B187" s="28" t="s">
        <v>598</v>
      </c>
      <c r="C187" s="50">
        <f t="shared" si="2"/>
        <v>0</v>
      </c>
      <c r="D187" s="80">
        <f>SUMIF('Stocks 101-111'!$J:$J,'item dashboard'!A187,'Stocks 101-111'!K:K)</f>
        <v>0</v>
      </c>
      <c r="E187" s="80">
        <f>SUMIF('Stocks 101-111'!$J:$J,'item dashboard'!A187,'Stocks 101-111'!$L:$L)</f>
        <v>0</v>
      </c>
      <c r="F187" s="81">
        <f t="shared" si="3"/>
        <v>0</v>
      </c>
      <c r="G187" s="82">
        <f t="shared" si="4"/>
        <v>0.02857142857</v>
      </c>
      <c r="H187" s="50">
        <f>SUMIFS('sys-backorder details'!$M:$M,'sys-backorder details'!$E:$E,'item dashboard'!A187,'sys-backorder details'!$V:$V,"")</f>
        <v>0</v>
      </c>
      <c r="I187" s="83">
        <f>SUMIF('settings-routing'!$I:$I,'item dashboard'!A187,'settings-routing'!$O:$O)</f>
        <v>0</v>
      </c>
      <c r="J187" s="50">
        <f>SUMIFS('sys-backorder details'!$M:$M,'sys-backorder details'!$E:$E,'item dashboard'!A187,'sys-backorder details'!$V:$V,"Call off")</f>
        <v>0</v>
      </c>
      <c r="K187" s="84">
        <f t="shared" si="5"/>
        <v>0</v>
      </c>
      <c r="L187" s="84">
        <f>SUMIF('Production Plan'!$E:$E,'item dashboard'!A187,'Production Plan'!$N:$N)</f>
        <v>0</v>
      </c>
      <c r="M187" s="85" t="str">
        <f t="shared" si="6"/>
        <v>B-500MS-W23VA-500 ml Molito sleeved Vanilla Bottle</v>
      </c>
      <c r="N187" s="86">
        <f>SUMIFS('sys inv movment rpt'!$M:$M,'sys inv movment rpt'!$L:$L,$M187,'sys inv movment rpt'!$N:$N,N$1)</f>
        <v>0</v>
      </c>
      <c r="O187" s="86">
        <f>SUMIFS('sys inv movment rpt'!$M:$M,'sys inv movment rpt'!$L:$L,$M187,'sys inv movment rpt'!$N:$N,O$1)</f>
        <v>0</v>
      </c>
      <c r="P187" s="86">
        <f>SUMIFS('sys inv movment rpt'!$M:$M,'sys inv movment rpt'!$L:$L,$M187,'sys inv movment rpt'!$N:$N,P$1)</f>
        <v>0</v>
      </c>
      <c r="Q187" s="86">
        <f>SUMIFS('sys inv movment rpt'!$M:$M,'sys inv movment rpt'!$L:$L,$M187,'sys inv movment rpt'!$N:$N,Q$1)</f>
        <v>0</v>
      </c>
      <c r="R187" s="86">
        <f>SUMIFS('sys inv movment rpt'!$M:$M,'sys inv movment rpt'!$L:$L,$M187,'sys inv movment rpt'!$N:$N,R$1)</f>
        <v>0</v>
      </c>
      <c r="S187" s="86">
        <f>SUMIFS('sys inv movment rpt'!$M:$M,'sys inv movment rpt'!$L:$L,$M187,'sys inv movment rpt'!$N:$N,S$1)</f>
        <v>0</v>
      </c>
      <c r="T187" s="86">
        <f>SUMIFS('sys inv movment rpt'!$M:$M,'sys inv movment rpt'!$L:$L,$M187,'sys inv movment rpt'!$N:$N,T$1)</f>
        <v>0</v>
      </c>
      <c r="U187" s="86">
        <f>SUMIFS('sys inv movment rpt'!$M:$M,'sys inv movment rpt'!$L:$L,$M187,'sys inv movment rpt'!$N:$N,U$1)</f>
        <v>0</v>
      </c>
      <c r="V187" s="86">
        <f>SUMIFS('sys inv movment rpt'!$M:$M,'sys inv movment rpt'!$L:$L,$M187,'sys inv movment rpt'!$N:$N,V$1)</f>
        <v>0</v>
      </c>
      <c r="W187" s="86">
        <f>SUMIFS('sys inv movment rpt'!$M:$M,'sys inv movment rpt'!$L:$L,$M187,'sys inv movment rpt'!$N:$N,W$1)</f>
        <v>0</v>
      </c>
      <c r="X187" s="86">
        <f>SUMIFS('sys inv movment rpt'!$M:$M,'sys inv movment rpt'!$L:$L,$M187,'sys inv movment rpt'!$N:$N,X$1)</f>
        <v>0</v>
      </c>
      <c r="Y187" s="86">
        <f>SUMIFS('sys inv movment rpt'!$M:$M,'sys inv movment rpt'!$L:$L,$M187,'sys inv movment rpt'!$N:$N,Y$1)</f>
        <v>0</v>
      </c>
      <c r="Z187" s="86">
        <f>SUMIFS('sys inv movment rpt'!$M:$M,'sys inv movment rpt'!$L:$L,$M187,'sys inv movment rpt'!$N:$N,Z$1)</f>
        <v>0</v>
      </c>
      <c r="AA187" s="86">
        <f>SUMIFS('sys inv movment rpt'!$M:$M,'sys inv movment rpt'!$L:$L,$M187,'sys inv movment rpt'!$N:$N,AA$1)</f>
        <v>0</v>
      </c>
      <c r="AB187" s="86">
        <f>SUMIFS('sys inv movment rpt'!$M:$M,'sys inv movment rpt'!$L:$L,$M187,'sys inv movment rpt'!$N:$N,AB$1)</f>
        <v>0</v>
      </c>
      <c r="AC187" s="86">
        <f>SUMIFS('sys inv movment rpt'!$M:$M,'sys inv movment rpt'!$L:$L,$M187,'sys inv movment rpt'!$N:$N,AC$1)</f>
        <v>0</v>
      </c>
      <c r="AD187" s="86">
        <f>SUMIFS('sys inv movment rpt'!$M:$M,'sys inv movment rpt'!$L:$L,$M187,'sys inv movment rpt'!$N:$N,AD$1)</f>
        <v>0</v>
      </c>
      <c r="AE187" s="86">
        <f>SUMIFS('sys inv movment rpt'!$M:$M,'sys inv movment rpt'!$L:$L,$M187,'sys inv movment rpt'!$N:$N,AE$1)</f>
        <v>0</v>
      </c>
      <c r="AF187" s="86">
        <f>SUMIFS('sys inv movment rpt'!$M:$M,'sys inv movment rpt'!$L:$L,$M187,'sys inv movment rpt'!$N:$N,AF$1)</f>
        <v>0</v>
      </c>
      <c r="AG187" s="86">
        <f>SUMIFS('sys inv movment rpt'!$M:$M,'sys inv movment rpt'!$L:$L,$M187,'sys inv movment rpt'!$N:$N,AG$1)</f>
        <v>0</v>
      </c>
      <c r="AH187" s="86">
        <f>SUMIFS('sys inv movment rpt'!$M:$M,'sys inv movment rpt'!$L:$L,$M187,'sys inv movment rpt'!$N:$N,AH$1)</f>
        <v>0</v>
      </c>
      <c r="AI187" s="86">
        <f>SUMIFS('sys inv movment rpt'!$M:$M,'sys inv movment rpt'!$L:$L,$M187,'sys inv movment rpt'!$N:$N,AI$1)</f>
        <v>0</v>
      </c>
      <c r="AJ187" s="86">
        <f>SUMIFS('sys inv movment rpt'!$M:$M,'sys inv movment rpt'!$L:$L,$M187,'sys inv movment rpt'!$N:$N,AJ$1)</f>
        <v>0</v>
      </c>
      <c r="AK187" s="86">
        <f>SUMIFS('sys inv movment rpt'!$M:$M,'sys inv movment rpt'!$L:$L,$M187,'sys inv movment rpt'!$N:$N,AK$1)</f>
        <v>0</v>
      </c>
      <c r="AL187" s="86">
        <f>SUMIFS('sys inv movment rpt'!$M:$M,'sys inv movment rpt'!$L:$L,$M187,'sys inv movment rpt'!$N:$N,AL$1)</f>
        <v>0</v>
      </c>
      <c r="AM187" s="86">
        <f>SUMIFS('sys inv movment rpt'!$M:$M,'sys inv movment rpt'!$L:$L,$M187,'sys inv movment rpt'!$N:$N,AM$1)</f>
        <v>0</v>
      </c>
      <c r="AN187" s="86">
        <f>SUMIFS('sys inv movment rpt'!$M:$M,'sys inv movment rpt'!$L:$L,$M187,'sys inv movment rpt'!$N:$N,AN$1)</f>
        <v>1152</v>
      </c>
      <c r="AO187" s="86">
        <f>SUMIFS('sys inv movment rpt'!$M:$M,'sys inv movment rpt'!$L:$L,$M187,'sys inv movment rpt'!$N:$N,AO$1)</f>
        <v>0</v>
      </c>
      <c r="AP187" s="86">
        <f>SUMIFS('sys inv movment rpt'!$M:$M,'sys inv movment rpt'!$L:$L,$M187,'sys inv movment rpt'!$N:$N,AP$1)</f>
        <v>0</v>
      </c>
      <c r="AQ187" s="86">
        <f>SUMIFS('sys inv movment rpt'!$M:$M,'sys inv movment rpt'!$L:$L,$M187,'sys inv movment rpt'!$N:$N,AQ$1)</f>
        <v>0</v>
      </c>
      <c r="AR187" s="86">
        <f>SUMIFS('sys inv movment rpt'!$M:$M,'sys inv movment rpt'!$L:$L,$M187,'sys inv movment rpt'!$N:$N,AR$1)</f>
        <v>0</v>
      </c>
      <c r="AS187" s="86">
        <f>SUMIFS('sys inv movment rpt'!$M:$M,'sys inv movment rpt'!$L:$L,$M187,'sys inv movment rpt'!$N:$N,AS$1)</f>
        <v>0</v>
      </c>
      <c r="AT187" s="86">
        <f>SUMIFS('sys inv movment rpt'!$M:$M,'sys inv movment rpt'!$L:$L,$M187,'sys inv movment rpt'!$N:$N,AT$1)</f>
        <v>0</v>
      </c>
      <c r="AU187" s="86">
        <f>SUMIFS('sys inv movment rpt'!$M:$M,'sys inv movment rpt'!$L:$L,$M187,'sys inv movment rpt'!$N:$N,AU$1)</f>
        <v>0</v>
      </c>
      <c r="AV187" s="86">
        <f>SUMIFS('sys inv movment rpt'!$M:$M,'sys inv movment rpt'!$L:$L,$M187,'sys inv movment rpt'!$N:$N,AV$1)</f>
        <v>0</v>
      </c>
      <c r="AW187" s="87" t="str">
        <f>IFERROR(VLOOKUP(A187,'sys-backorder details'!E:U,17,0),"-")</f>
        <v>-</v>
      </c>
      <c r="AX187" s="87" t="str">
        <f>IF(K187&gt;1,VLOOKUP(A187,'settings-routing'!A:I,9,0),"")</f>
        <v/>
      </c>
    </row>
    <row r="188" ht="12.75" hidden="1" customHeight="1">
      <c r="A188" s="50" t="s">
        <v>599</v>
      </c>
      <c r="B188" s="50" t="s">
        <v>600</v>
      </c>
      <c r="C188" s="50">
        <f t="shared" si="2"/>
        <v>0</v>
      </c>
      <c r="D188" s="80">
        <f>SUMIF('Stocks 101-111'!$J:$J,'item dashboard'!A188,'Stocks 101-111'!K:K)</f>
        <v>0</v>
      </c>
      <c r="E188" s="80">
        <f>SUMIF('Stocks 101-111'!$J:$J,'item dashboard'!A188,'Stocks 101-111'!$L:$L)</f>
        <v>0</v>
      </c>
      <c r="F188" s="81">
        <f t="shared" si="3"/>
        <v>0</v>
      </c>
      <c r="G188" s="82">
        <f t="shared" si="4"/>
        <v>0</v>
      </c>
      <c r="H188" s="50">
        <f>SUMIFS('sys-backorder details'!$M:$M,'sys-backorder details'!$E:$E,'item dashboard'!A188,'sys-backorder details'!$V:$V,"")</f>
        <v>0</v>
      </c>
      <c r="I188" s="83">
        <f>SUMIF('settings-routing'!$I:$I,'item dashboard'!A188,'settings-routing'!$O:$O)</f>
        <v>0</v>
      </c>
      <c r="J188" s="50">
        <f>SUMIFS('sys-backorder details'!$M:$M,'sys-backorder details'!$E:$E,'item dashboard'!A188,'sys-backorder details'!$V:$V,"Call off")</f>
        <v>0</v>
      </c>
      <c r="K188" s="84">
        <f t="shared" si="5"/>
        <v>0</v>
      </c>
      <c r="L188" s="84">
        <f>SUMIF('Production Plan'!$E:$E,'item dashboard'!A188,'Production Plan'!$N:$N)</f>
        <v>0</v>
      </c>
      <c r="M188" s="85" t="str">
        <f t="shared" si="6"/>
        <v>B-500NAS-W47-500 ml Nas White Bottle</v>
      </c>
      <c r="N188" s="86">
        <f>SUMIFS('sys inv movment rpt'!$M:$M,'sys inv movment rpt'!$L:$L,$M188,'sys inv movment rpt'!$N:$N,N$1)</f>
        <v>0</v>
      </c>
      <c r="O188" s="86">
        <f>SUMIFS('sys inv movment rpt'!$M:$M,'sys inv movment rpt'!$L:$L,$M188,'sys inv movment rpt'!$N:$N,O$1)</f>
        <v>0</v>
      </c>
      <c r="P188" s="86">
        <f>SUMIFS('sys inv movment rpt'!$M:$M,'sys inv movment rpt'!$L:$L,$M188,'sys inv movment rpt'!$N:$N,P$1)</f>
        <v>0</v>
      </c>
      <c r="Q188" s="86">
        <f>SUMIFS('sys inv movment rpt'!$M:$M,'sys inv movment rpt'!$L:$L,$M188,'sys inv movment rpt'!$N:$N,Q$1)</f>
        <v>0</v>
      </c>
      <c r="R188" s="86">
        <f>SUMIFS('sys inv movment rpt'!$M:$M,'sys inv movment rpt'!$L:$L,$M188,'sys inv movment rpt'!$N:$N,R$1)</f>
        <v>0</v>
      </c>
      <c r="S188" s="86">
        <f>SUMIFS('sys inv movment rpt'!$M:$M,'sys inv movment rpt'!$L:$L,$M188,'sys inv movment rpt'!$N:$N,S$1)</f>
        <v>0</v>
      </c>
      <c r="T188" s="86">
        <f>SUMIFS('sys inv movment rpt'!$M:$M,'sys inv movment rpt'!$L:$L,$M188,'sys inv movment rpt'!$N:$N,T$1)</f>
        <v>0</v>
      </c>
      <c r="U188" s="86">
        <f>SUMIFS('sys inv movment rpt'!$M:$M,'sys inv movment rpt'!$L:$L,$M188,'sys inv movment rpt'!$N:$N,U$1)</f>
        <v>0</v>
      </c>
      <c r="V188" s="86">
        <f>SUMIFS('sys inv movment rpt'!$M:$M,'sys inv movment rpt'!$L:$L,$M188,'sys inv movment rpt'!$N:$N,V$1)</f>
        <v>0</v>
      </c>
      <c r="W188" s="86">
        <f>SUMIFS('sys inv movment rpt'!$M:$M,'sys inv movment rpt'!$L:$L,$M188,'sys inv movment rpt'!$N:$N,W$1)</f>
        <v>0</v>
      </c>
      <c r="X188" s="86">
        <f>SUMIFS('sys inv movment rpt'!$M:$M,'sys inv movment rpt'!$L:$L,$M188,'sys inv movment rpt'!$N:$N,X$1)</f>
        <v>0</v>
      </c>
      <c r="Y188" s="86">
        <f>SUMIFS('sys inv movment rpt'!$M:$M,'sys inv movment rpt'!$L:$L,$M188,'sys inv movment rpt'!$N:$N,Y$1)</f>
        <v>0</v>
      </c>
      <c r="Z188" s="86">
        <f>SUMIFS('sys inv movment rpt'!$M:$M,'sys inv movment rpt'!$L:$L,$M188,'sys inv movment rpt'!$N:$N,Z$1)</f>
        <v>0</v>
      </c>
      <c r="AA188" s="86">
        <f>SUMIFS('sys inv movment rpt'!$M:$M,'sys inv movment rpt'!$L:$L,$M188,'sys inv movment rpt'!$N:$N,AA$1)</f>
        <v>0</v>
      </c>
      <c r="AB188" s="86">
        <f>SUMIFS('sys inv movment rpt'!$M:$M,'sys inv movment rpt'!$L:$L,$M188,'sys inv movment rpt'!$N:$N,AB$1)</f>
        <v>0</v>
      </c>
      <c r="AC188" s="86">
        <f>SUMIFS('sys inv movment rpt'!$M:$M,'sys inv movment rpt'!$L:$L,$M188,'sys inv movment rpt'!$N:$N,AC$1)</f>
        <v>0</v>
      </c>
      <c r="AD188" s="86">
        <f>SUMIFS('sys inv movment rpt'!$M:$M,'sys inv movment rpt'!$L:$L,$M188,'sys inv movment rpt'!$N:$N,AD$1)</f>
        <v>0</v>
      </c>
      <c r="AE188" s="86">
        <f>SUMIFS('sys inv movment rpt'!$M:$M,'sys inv movment rpt'!$L:$L,$M188,'sys inv movment rpt'!$N:$N,AE$1)</f>
        <v>0</v>
      </c>
      <c r="AF188" s="86">
        <f>SUMIFS('sys inv movment rpt'!$M:$M,'sys inv movment rpt'!$L:$L,$M188,'sys inv movment rpt'!$N:$N,AF$1)</f>
        <v>0</v>
      </c>
      <c r="AG188" s="86">
        <f>SUMIFS('sys inv movment rpt'!$M:$M,'sys inv movment rpt'!$L:$L,$M188,'sys inv movment rpt'!$N:$N,AG$1)</f>
        <v>0</v>
      </c>
      <c r="AH188" s="86">
        <f>SUMIFS('sys inv movment rpt'!$M:$M,'sys inv movment rpt'!$L:$L,$M188,'sys inv movment rpt'!$N:$N,AH$1)</f>
        <v>0</v>
      </c>
      <c r="AI188" s="86">
        <f>SUMIFS('sys inv movment rpt'!$M:$M,'sys inv movment rpt'!$L:$L,$M188,'sys inv movment rpt'!$N:$N,AI$1)</f>
        <v>0</v>
      </c>
      <c r="AJ188" s="86">
        <f>SUMIFS('sys inv movment rpt'!$M:$M,'sys inv movment rpt'!$L:$L,$M188,'sys inv movment rpt'!$N:$N,AJ$1)</f>
        <v>0</v>
      </c>
      <c r="AK188" s="86">
        <f>SUMIFS('sys inv movment rpt'!$M:$M,'sys inv movment rpt'!$L:$L,$M188,'sys inv movment rpt'!$N:$N,AK$1)</f>
        <v>0</v>
      </c>
      <c r="AL188" s="86">
        <f>SUMIFS('sys inv movment rpt'!$M:$M,'sys inv movment rpt'!$L:$L,$M188,'sys inv movment rpt'!$N:$N,AL$1)</f>
        <v>0</v>
      </c>
      <c r="AM188" s="86">
        <f>SUMIFS('sys inv movment rpt'!$M:$M,'sys inv movment rpt'!$L:$L,$M188,'sys inv movment rpt'!$N:$N,AM$1)</f>
        <v>0</v>
      </c>
      <c r="AN188" s="86">
        <f>SUMIFS('sys inv movment rpt'!$M:$M,'sys inv movment rpt'!$L:$L,$M188,'sys inv movment rpt'!$N:$N,AN$1)</f>
        <v>0</v>
      </c>
      <c r="AO188" s="86">
        <f>SUMIFS('sys inv movment rpt'!$M:$M,'sys inv movment rpt'!$L:$L,$M188,'sys inv movment rpt'!$N:$N,AO$1)</f>
        <v>0</v>
      </c>
      <c r="AP188" s="86">
        <f>SUMIFS('sys inv movment rpt'!$M:$M,'sys inv movment rpt'!$L:$L,$M188,'sys inv movment rpt'!$N:$N,AP$1)</f>
        <v>0</v>
      </c>
      <c r="AQ188" s="86">
        <f>SUMIFS('sys inv movment rpt'!$M:$M,'sys inv movment rpt'!$L:$L,$M188,'sys inv movment rpt'!$N:$N,AQ$1)</f>
        <v>0</v>
      </c>
      <c r="AR188" s="86">
        <f>SUMIFS('sys inv movment rpt'!$M:$M,'sys inv movment rpt'!$L:$L,$M188,'sys inv movment rpt'!$N:$N,AR$1)</f>
        <v>0</v>
      </c>
      <c r="AS188" s="86">
        <f>SUMIFS('sys inv movment rpt'!$M:$M,'sys inv movment rpt'!$L:$L,$M188,'sys inv movment rpt'!$N:$N,AS$1)</f>
        <v>0</v>
      </c>
      <c r="AT188" s="86">
        <f>SUMIFS('sys inv movment rpt'!$M:$M,'sys inv movment rpt'!$L:$L,$M188,'sys inv movment rpt'!$N:$N,AT$1)</f>
        <v>0</v>
      </c>
      <c r="AU188" s="86">
        <f>SUMIFS('sys inv movment rpt'!$M:$M,'sys inv movment rpt'!$L:$L,$M188,'sys inv movment rpt'!$N:$N,AU$1)</f>
        <v>0</v>
      </c>
      <c r="AV188" s="86">
        <f>SUMIFS('sys inv movment rpt'!$M:$M,'sys inv movment rpt'!$L:$L,$M188,'sys inv movment rpt'!$N:$N,AV$1)</f>
        <v>0</v>
      </c>
      <c r="AW188" s="87" t="str">
        <f>IFERROR(VLOOKUP(A188,'sys-backorder details'!E:U,17,0),"-")</f>
        <v>-</v>
      </c>
      <c r="AX188" s="87" t="str">
        <f>IF(K188&gt;1,VLOOKUP(A188,'settings-routing'!A:I,9,0),"")</f>
        <v/>
      </c>
    </row>
    <row r="189" ht="12.75" hidden="1" customHeight="1">
      <c r="A189" s="15" t="s">
        <v>601</v>
      </c>
      <c r="B189" s="15" t="s">
        <v>602</v>
      </c>
      <c r="C189" s="50">
        <f t="shared" si="2"/>
        <v>0</v>
      </c>
      <c r="D189" s="80">
        <f>SUMIF('Stocks 101-111'!$J:$J,'item dashboard'!A189,'Stocks 101-111'!K:K)</f>
        <v>0</v>
      </c>
      <c r="E189" s="80">
        <f>SUMIF('Stocks 101-111'!$J:$J,'item dashboard'!A189,'Stocks 101-111'!$L:$L)</f>
        <v>0</v>
      </c>
      <c r="F189" s="81">
        <f t="shared" si="3"/>
        <v>0</v>
      </c>
      <c r="G189" s="82">
        <f t="shared" si="4"/>
        <v>0.1142857143</v>
      </c>
      <c r="H189" s="50">
        <f>SUMIFS('sys-backorder details'!$M:$M,'sys-backorder details'!$E:$E,'item dashboard'!A189,'sys-backorder details'!$V:$V,"")</f>
        <v>0</v>
      </c>
      <c r="I189" s="83">
        <f>SUMIF('settings-routing'!$I:$I,'item dashboard'!A189,'settings-routing'!$O:$O)</f>
        <v>0</v>
      </c>
      <c r="J189" s="50">
        <f>SUMIFS('sys-backorder details'!$M:$M,'sys-backorder details'!$E:$E,'item dashboard'!A189,'sys-backorder details'!$V:$V,"Call off")</f>
        <v>9120</v>
      </c>
      <c r="K189" s="84">
        <f t="shared" si="5"/>
        <v>0</v>
      </c>
      <c r="L189" s="84">
        <f>SUMIF('Production Plan'!$E:$E,'item dashboard'!A189,'Production Plan'!$N:$N)</f>
        <v>1</v>
      </c>
      <c r="M189" s="85" t="str">
        <f t="shared" si="6"/>
        <v>B-500NURO-LGN35-500 Ml Nuro Light Green Bottle</v>
      </c>
      <c r="N189" s="86">
        <f>SUMIFS('sys inv movment rpt'!$M:$M,'sys inv movment rpt'!$L:$L,$M189,'sys inv movment rpt'!$N:$N,N$1)</f>
        <v>0</v>
      </c>
      <c r="O189" s="86">
        <f>SUMIFS('sys inv movment rpt'!$M:$M,'sys inv movment rpt'!$L:$L,$M189,'sys inv movment rpt'!$N:$N,O$1)</f>
        <v>0</v>
      </c>
      <c r="P189" s="86">
        <f>SUMIFS('sys inv movment rpt'!$M:$M,'sys inv movment rpt'!$L:$L,$M189,'sys inv movment rpt'!$N:$N,P$1)</f>
        <v>0</v>
      </c>
      <c r="Q189" s="86">
        <f>SUMIFS('sys inv movment rpt'!$M:$M,'sys inv movment rpt'!$L:$L,$M189,'sys inv movment rpt'!$N:$N,Q$1)</f>
        <v>0</v>
      </c>
      <c r="R189" s="86">
        <f>SUMIFS('sys inv movment rpt'!$M:$M,'sys inv movment rpt'!$L:$L,$M189,'sys inv movment rpt'!$N:$N,R$1)</f>
        <v>21456</v>
      </c>
      <c r="S189" s="86">
        <f>SUMIFS('sys inv movment rpt'!$M:$M,'sys inv movment rpt'!$L:$L,$M189,'sys inv movment rpt'!$N:$N,S$1)</f>
        <v>0</v>
      </c>
      <c r="T189" s="86">
        <f>SUMIFS('sys inv movment rpt'!$M:$M,'sys inv movment rpt'!$L:$L,$M189,'sys inv movment rpt'!$N:$N,T$1)</f>
        <v>0</v>
      </c>
      <c r="U189" s="86">
        <f>SUMIFS('sys inv movment rpt'!$M:$M,'sys inv movment rpt'!$L:$L,$M189,'sys inv movment rpt'!$N:$N,U$1)</f>
        <v>0</v>
      </c>
      <c r="V189" s="86">
        <f>SUMIFS('sys inv movment rpt'!$M:$M,'sys inv movment rpt'!$L:$L,$M189,'sys inv movment rpt'!$N:$N,V$1)</f>
        <v>0</v>
      </c>
      <c r="W189" s="86">
        <f>SUMIFS('sys inv movment rpt'!$M:$M,'sys inv movment rpt'!$L:$L,$M189,'sys inv movment rpt'!$N:$N,W$1)</f>
        <v>1872</v>
      </c>
      <c r="X189" s="86">
        <f>SUMIFS('sys inv movment rpt'!$M:$M,'sys inv movment rpt'!$L:$L,$M189,'sys inv movment rpt'!$N:$N,X$1)</f>
        <v>0</v>
      </c>
      <c r="Y189" s="86">
        <f>SUMIFS('sys inv movment rpt'!$M:$M,'sys inv movment rpt'!$L:$L,$M189,'sys inv movment rpt'!$N:$N,Y$1)</f>
        <v>0</v>
      </c>
      <c r="Z189" s="86">
        <f>SUMIFS('sys inv movment rpt'!$M:$M,'sys inv movment rpt'!$L:$L,$M189,'sys inv movment rpt'!$N:$N,Z$1)</f>
        <v>0</v>
      </c>
      <c r="AA189" s="86">
        <f>SUMIFS('sys inv movment rpt'!$M:$M,'sys inv movment rpt'!$L:$L,$M189,'sys inv movment rpt'!$N:$N,AA$1)</f>
        <v>0</v>
      </c>
      <c r="AB189" s="86">
        <f>SUMIFS('sys inv movment rpt'!$M:$M,'sys inv movment rpt'!$L:$L,$M189,'sys inv movment rpt'!$N:$N,AB$1)</f>
        <v>0</v>
      </c>
      <c r="AC189" s="86">
        <f>SUMIFS('sys inv movment rpt'!$M:$M,'sys inv movment rpt'!$L:$L,$M189,'sys inv movment rpt'!$N:$N,AC$1)</f>
        <v>0</v>
      </c>
      <c r="AD189" s="86">
        <f>SUMIFS('sys inv movment rpt'!$M:$M,'sys inv movment rpt'!$L:$L,$M189,'sys inv movment rpt'!$N:$N,AD$1)</f>
        <v>0</v>
      </c>
      <c r="AE189" s="86">
        <f>SUMIFS('sys inv movment rpt'!$M:$M,'sys inv movment rpt'!$L:$L,$M189,'sys inv movment rpt'!$N:$N,AE$1)</f>
        <v>0</v>
      </c>
      <c r="AF189" s="86">
        <f>SUMIFS('sys inv movment rpt'!$M:$M,'sys inv movment rpt'!$L:$L,$M189,'sys inv movment rpt'!$N:$N,AF$1)</f>
        <v>0</v>
      </c>
      <c r="AG189" s="86">
        <f>SUMIFS('sys inv movment rpt'!$M:$M,'sys inv movment rpt'!$L:$L,$M189,'sys inv movment rpt'!$N:$N,AG$1)</f>
        <v>0</v>
      </c>
      <c r="AH189" s="86">
        <f>SUMIFS('sys inv movment rpt'!$M:$M,'sys inv movment rpt'!$L:$L,$M189,'sys inv movment rpt'!$N:$N,AH$1)</f>
        <v>0</v>
      </c>
      <c r="AI189" s="86">
        <f>SUMIFS('sys inv movment rpt'!$M:$M,'sys inv movment rpt'!$L:$L,$M189,'sys inv movment rpt'!$N:$N,AI$1)</f>
        <v>0</v>
      </c>
      <c r="AJ189" s="86">
        <f>SUMIFS('sys inv movment rpt'!$M:$M,'sys inv movment rpt'!$L:$L,$M189,'sys inv movment rpt'!$N:$N,AJ$1)</f>
        <v>14112</v>
      </c>
      <c r="AK189" s="86">
        <f>SUMIFS('sys inv movment rpt'!$M:$M,'sys inv movment rpt'!$L:$L,$M189,'sys inv movment rpt'!$N:$N,AK$1)</f>
        <v>0</v>
      </c>
      <c r="AL189" s="86">
        <f>SUMIFS('sys inv movment rpt'!$M:$M,'sys inv movment rpt'!$L:$L,$M189,'sys inv movment rpt'!$N:$N,AL$1)</f>
        <v>0</v>
      </c>
      <c r="AM189" s="86">
        <f>SUMIFS('sys inv movment rpt'!$M:$M,'sys inv movment rpt'!$L:$L,$M189,'sys inv movment rpt'!$N:$N,AM$1)</f>
        <v>0</v>
      </c>
      <c r="AN189" s="86">
        <f>SUMIFS('sys inv movment rpt'!$M:$M,'sys inv movment rpt'!$L:$L,$M189,'sys inv movment rpt'!$N:$N,AN$1)</f>
        <v>15408</v>
      </c>
      <c r="AO189" s="86">
        <f>SUMIFS('sys inv movment rpt'!$M:$M,'sys inv movment rpt'!$L:$L,$M189,'sys inv movment rpt'!$N:$N,AO$1)</f>
        <v>0</v>
      </c>
      <c r="AP189" s="86">
        <f>SUMIFS('sys inv movment rpt'!$M:$M,'sys inv movment rpt'!$L:$L,$M189,'sys inv movment rpt'!$N:$N,AP$1)</f>
        <v>0</v>
      </c>
      <c r="AQ189" s="86">
        <f>SUMIFS('sys inv movment rpt'!$M:$M,'sys inv movment rpt'!$L:$L,$M189,'sys inv movment rpt'!$N:$N,AQ$1)</f>
        <v>0</v>
      </c>
      <c r="AR189" s="86">
        <f>SUMIFS('sys inv movment rpt'!$M:$M,'sys inv movment rpt'!$L:$L,$M189,'sys inv movment rpt'!$N:$N,AR$1)</f>
        <v>0</v>
      </c>
      <c r="AS189" s="86">
        <f>SUMIFS('sys inv movment rpt'!$M:$M,'sys inv movment rpt'!$L:$L,$M189,'sys inv movment rpt'!$N:$N,AS$1)</f>
        <v>0</v>
      </c>
      <c r="AT189" s="86">
        <f>SUMIFS('sys inv movment rpt'!$M:$M,'sys inv movment rpt'!$L:$L,$M189,'sys inv movment rpt'!$N:$N,AT$1)</f>
        <v>0</v>
      </c>
      <c r="AU189" s="86">
        <f>SUMIFS('sys inv movment rpt'!$M:$M,'sys inv movment rpt'!$L:$L,$M189,'sys inv movment rpt'!$N:$N,AU$1)</f>
        <v>0</v>
      </c>
      <c r="AV189" s="86">
        <f>SUMIFS('sys inv movment rpt'!$M:$M,'sys inv movment rpt'!$L:$L,$M189,'sys inv movment rpt'!$N:$N,AV$1)</f>
        <v>0</v>
      </c>
      <c r="AW189" s="87" t="str">
        <f>IFERROR(VLOOKUP(A189,'sys-backorder details'!E:U,17,0),"-")</f>
        <v>30 Days</v>
      </c>
      <c r="AX189" s="87" t="str">
        <f>IF(K189&gt;1,VLOOKUP(A189,'settings-routing'!A:I,9,0),"")</f>
        <v/>
      </c>
    </row>
    <row r="190" ht="12.75" hidden="1" customHeight="1">
      <c r="A190" s="28" t="s">
        <v>603</v>
      </c>
      <c r="B190" s="28" t="s">
        <v>604</v>
      </c>
      <c r="C190" s="50">
        <f t="shared" si="2"/>
        <v>0</v>
      </c>
      <c r="D190" s="80">
        <f>SUMIF('Stocks 101-111'!$J:$J,'item dashboard'!A190,'Stocks 101-111'!K:K)</f>
        <v>0</v>
      </c>
      <c r="E190" s="80">
        <f>SUMIF('Stocks 101-111'!$J:$J,'item dashboard'!A190,'Stocks 101-111'!$L:$L)</f>
        <v>0</v>
      </c>
      <c r="F190" s="81">
        <f t="shared" si="3"/>
        <v>0</v>
      </c>
      <c r="G190" s="82">
        <f t="shared" si="4"/>
        <v>0</v>
      </c>
      <c r="H190" s="50">
        <f>SUMIFS('sys-backorder details'!$M:$M,'sys-backorder details'!$E:$E,'item dashboard'!A190,'sys-backorder details'!$V:$V,"")</f>
        <v>0</v>
      </c>
      <c r="I190" s="83">
        <f>SUMIF('settings-routing'!$I:$I,'item dashboard'!A190,'settings-routing'!$O:$O)</f>
        <v>0</v>
      </c>
      <c r="J190" s="50">
        <f>SUMIFS('sys-backorder details'!$M:$M,'sys-backorder details'!$E:$E,'item dashboard'!A190,'sys-backorder details'!$V:$V,"Call off")</f>
        <v>0</v>
      </c>
      <c r="K190" s="84">
        <f t="shared" si="5"/>
        <v>0</v>
      </c>
      <c r="L190" s="84">
        <f>SUMIF('Production Plan'!$E:$E,'item dashboard'!A190,'Production Plan'!$N:$N)</f>
        <v>0</v>
      </c>
      <c r="M190" s="85" t="str">
        <f t="shared" si="6"/>
        <v>B-500POL-BL44-500 ml Polmerk Blue Bottle</v>
      </c>
      <c r="N190" s="86">
        <f>SUMIFS('sys inv movment rpt'!$M:$M,'sys inv movment rpt'!$L:$L,$M190,'sys inv movment rpt'!$N:$N,N$1)</f>
        <v>0</v>
      </c>
      <c r="O190" s="86">
        <f>SUMIFS('sys inv movment rpt'!$M:$M,'sys inv movment rpt'!$L:$L,$M190,'sys inv movment rpt'!$N:$N,O$1)</f>
        <v>0</v>
      </c>
      <c r="P190" s="86">
        <f>SUMIFS('sys inv movment rpt'!$M:$M,'sys inv movment rpt'!$L:$L,$M190,'sys inv movment rpt'!$N:$N,P$1)</f>
        <v>0</v>
      </c>
      <c r="Q190" s="86">
        <f>SUMIFS('sys inv movment rpt'!$M:$M,'sys inv movment rpt'!$L:$L,$M190,'sys inv movment rpt'!$N:$N,Q$1)</f>
        <v>0</v>
      </c>
      <c r="R190" s="86">
        <f>SUMIFS('sys inv movment rpt'!$M:$M,'sys inv movment rpt'!$L:$L,$M190,'sys inv movment rpt'!$N:$N,R$1)</f>
        <v>0</v>
      </c>
      <c r="S190" s="86">
        <f>SUMIFS('sys inv movment rpt'!$M:$M,'sys inv movment rpt'!$L:$L,$M190,'sys inv movment rpt'!$N:$N,S$1)</f>
        <v>0</v>
      </c>
      <c r="T190" s="86">
        <f>SUMIFS('sys inv movment rpt'!$M:$M,'sys inv movment rpt'!$L:$L,$M190,'sys inv movment rpt'!$N:$N,T$1)</f>
        <v>0</v>
      </c>
      <c r="U190" s="86">
        <f>SUMIFS('sys inv movment rpt'!$M:$M,'sys inv movment rpt'!$L:$L,$M190,'sys inv movment rpt'!$N:$N,U$1)</f>
        <v>0</v>
      </c>
      <c r="V190" s="86">
        <f>SUMIFS('sys inv movment rpt'!$M:$M,'sys inv movment rpt'!$L:$L,$M190,'sys inv movment rpt'!$N:$N,V$1)</f>
        <v>0</v>
      </c>
      <c r="W190" s="86">
        <f>SUMIFS('sys inv movment rpt'!$M:$M,'sys inv movment rpt'!$L:$L,$M190,'sys inv movment rpt'!$N:$N,W$1)</f>
        <v>0</v>
      </c>
      <c r="X190" s="86">
        <f>SUMIFS('sys inv movment rpt'!$M:$M,'sys inv movment rpt'!$L:$L,$M190,'sys inv movment rpt'!$N:$N,X$1)</f>
        <v>0</v>
      </c>
      <c r="Y190" s="86">
        <f>SUMIFS('sys inv movment rpt'!$M:$M,'sys inv movment rpt'!$L:$L,$M190,'sys inv movment rpt'!$N:$N,Y$1)</f>
        <v>0</v>
      </c>
      <c r="Z190" s="86">
        <f>SUMIFS('sys inv movment rpt'!$M:$M,'sys inv movment rpt'!$L:$L,$M190,'sys inv movment rpt'!$N:$N,Z$1)</f>
        <v>0</v>
      </c>
      <c r="AA190" s="86">
        <f>SUMIFS('sys inv movment rpt'!$M:$M,'sys inv movment rpt'!$L:$L,$M190,'sys inv movment rpt'!$N:$N,AA$1)</f>
        <v>0</v>
      </c>
      <c r="AB190" s="86">
        <f>SUMIFS('sys inv movment rpt'!$M:$M,'sys inv movment rpt'!$L:$L,$M190,'sys inv movment rpt'!$N:$N,AB$1)</f>
        <v>0</v>
      </c>
      <c r="AC190" s="86">
        <f>SUMIFS('sys inv movment rpt'!$M:$M,'sys inv movment rpt'!$L:$L,$M190,'sys inv movment rpt'!$N:$N,AC$1)</f>
        <v>0</v>
      </c>
      <c r="AD190" s="86">
        <f>SUMIFS('sys inv movment rpt'!$M:$M,'sys inv movment rpt'!$L:$L,$M190,'sys inv movment rpt'!$N:$N,AD$1)</f>
        <v>0</v>
      </c>
      <c r="AE190" s="86">
        <f>SUMIFS('sys inv movment rpt'!$M:$M,'sys inv movment rpt'!$L:$L,$M190,'sys inv movment rpt'!$N:$N,AE$1)</f>
        <v>0</v>
      </c>
      <c r="AF190" s="86">
        <f>SUMIFS('sys inv movment rpt'!$M:$M,'sys inv movment rpt'!$L:$L,$M190,'sys inv movment rpt'!$N:$N,AF$1)</f>
        <v>0</v>
      </c>
      <c r="AG190" s="86">
        <f>SUMIFS('sys inv movment rpt'!$M:$M,'sys inv movment rpt'!$L:$L,$M190,'sys inv movment rpt'!$N:$N,AG$1)</f>
        <v>0</v>
      </c>
      <c r="AH190" s="86">
        <f>SUMIFS('sys inv movment rpt'!$M:$M,'sys inv movment rpt'!$L:$L,$M190,'sys inv movment rpt'!$N:$N,AH$1)</f>
        <v>0</v>
      </c>
      <c r="AI190" s="86">
        <f>SUMIFS('sys inv movment rpt'!$M:$M,'sys inv movment rpt'!$L:$L,$M190,'sys inv movment rpt'!$N:$N,AI$1)</f>
        <v>0</v>
      </c>
      <c r="AJ190" s="86">
        <f>SUMIFS('sys inv movment rpt'!$M:$M,'sys inv movment rpt'!$L:$L,$M190,'sys inv movment rpt'!$N:$N,AJ$1)</f>
        <v>0</v>
      </c>
      <c r="AK190" s="86">
        <f>SUMIFS('sys inv movment rpt'!$M:$M,'sys inv movment rpt'!$L:$L,$M190,'sys inv movment rpt'!$N:$N,AK$1)</f>
        <v>0</v>
      </c>
      <c r="AL190" s="86">
        <f>SUMIFS('sys inv movment rpt'!$M:$M,'sys inv movment rpt'!$L:$L,$M190,'sys inv movment rpt'!$N:$N,AL$1)</f>
        <v>0</v>
      </c>
      <c r="AM190" s="86">
        <f>SUMIFS('sys inv movment rpt'!$M:$M,'sys inv movment rpt'!$L:$L,$M190,'sys inv movment rpt'!$N:$N,AM$1)</f>
        <v>0</v>
      </c>
      <c r="AN190" s="86">
        <f>SUMIFS('sys inv movment rpt'!$M:$M,'sys inv movment rpt'!$L:$L,$M190,'sys inv movment rpt'!$N:$N,AN$1)</f>
        <v>0</v>
      </c>
      <c r="AO190" s="86">
        <f>SUMIFS('sys inv movment rpt'!$M:$M,'sys inv movment rpt'!$L:$L,$M190,'sys inv movment rpt'!$N:$N,AO$1)</f>
        <v>0</v>
      </c>
      <c r="AP190" s="86">
        <f>SUMIFS('sys inv movment rpt'!$M:$M,'sys inv movment rpt'!$L:$L,$M190,'sys inv movment rpt'!$N:$N,AP$1)</f>
        <v>0</v>
      </c>
      <c r="AQ190" s="86">
        <f>SUMIFS('sys inv movment rpt'!$M:$M,'sys inv movment rpt'!$L:$L,$M190,'sys inv movment rpt'!$N:$N,AQ$1)</f>
        <v>0</v>
      </c>
      <c r="AR190" s="86">
        <f>SUMIFS('sys inv movment rpt'!$M:$M,'sys inv movment rpt'!$L:$L,$M190,'sys inv movment rpt'!$N:$N,AR$1)</f>
        <v>0</v>
      </c>
      <c r="AS190" s="86">
        <f>SUMIFS('sys inv movment rpt'!$M:$M,'sys inv movment rpt'!$L:$L,$M190,'sys inv movment rpt'!$N:$N,AS$1)</f>
        <v>0</v>
      </c>
      <c r="AT190" s="86">
        <f>SUMIFS('sys inv movment rpt'!$M:$M,'sys inv movment rpt'!$L:$L,$M190,'sys inv movment rpt'!$N:$N,AT$1)</f>
        <v>0</v>
      </c>
      <c r="AU190" s="86">
        <f>SUMIFS('sys inv movment rpt'!$M:$M,'sys inv movment rpt'!$L:$L,$M190,'sys inv movment rpt'!$N:$N,AU$1)</f>
        <v>0</v>
      </c>
      <c r="AV190" s="86">
        <f>SUMIFS('sys inv movment rpt'!$M:$M,'sys inv movment rpt'!$L:$L,$M190,'sys inv movment rpt'!$N:$N,AV$1)</f>
        <v>0</v>
      </c>
      <c r="AW190" s="87" t="str">
        <f>IFERROR(VLOOKUP(A190,'sys-backorder details'!E:U,17,0),"-")</f>
        <v>-</v>
      </c>
      <c r="AX190" s="87" t="str">
        <f>IF(K190&gt;1,VLOOKUP(A190,'settings-routing'!A:I,9,0),"")</f>
        <v/>
      </c>
    </row>
    <row r="191" ht="12.75" hidden="1" customHeight="1">
      <c r="A191" s="50" t="s">
        <v>605</v>
      </c>
      <c r="B191" s="50" t="s">
        <v>606</v>
      </c>
      <c r="C191" s="50">
        <f t="shared" si="2"/>
        <v>0</v>
      </c>
      <c r="D191" s="80">
        <f>SUMIF('Stocks 101-111'!$J:$J,'item dashboard'!A191,'Stocks 101-111'!K:K)</f>
        <v>0</v>
      </c>
      <c r="E191" s="80">
        <f>SUMIF('Stocks 101-111'!$J:$J,'item dashboard'!A191,'Stocks 101-111'!$L:$L)</f>
        <v>0</v>
      </c>
      <c r="F191" s="81">
        <f t="shared" si="3"/>
        <v>0</v>
      </c>
      <c r="G191" s="82">
        <f t="shared" si="4"/>
        <v>0</v>
      </c>
      <c r="H191" s="50">
        <f>SUMIFS('sys-backorder details'!$M:$M,'sys-backorder details'!$E:$E,'item dashboard'!A191,'sys-backorder details'!$V:$V,"")</f>
        <v>0</v>
      </c>
      <c r="I191" s="83">
        <f>SUMIF('settings-routing'!$I:$I,'item dashboard'!A191,'settings-routing'!$O:$O)</f>
        <v>0</v>
      </c>
      <c r="J191" s="50">
        <f>SUMIFS('sys-backorder details'!$M:$M,'sys-backorder details'!$E:$E,'item dashboard'!A191,'sys-backorder details'!$V:$V,"Call off")</f>
        <v>0</v>
      </c>
      <c r="K191" s="84">
        <f t="shared" si="5"/>
        <v>0</v>
      </c>
      <c r="L191" s="84">
        <f>SUMIF('Production Plan'!$E:$E,'item dashboard'!A191,'Production Plan'!$N:$N)</f>
        <v>0</v>
      </c>
      <c r="M191" s="85" t="str">
        <f t="shared" si="6"/>
        <v>B-500POL-GN44-500 ml Polmerk Green Bottle</v>
      </c>
      <c r="N191" s="86">
        <f>SUMIFS('sys inv movment rpt'!$M:$M,'sys inv movment rpt'!$L:$L,$M191,'sys inv movment rpt'!$N:$N,N$1)</f>
        <v>0</v>
      </c>
      <c r="O191" s="86">
        <f>SUMIFS('sys inv movment rpt'!$M:$M,'sys inv movment rpt'!$L:$L,$M191,'sys inv movment rpt'!$N:$N,O$1)</f>
        <v>0</v>
      </c>
      <c r="P191" s="86">
        <f>SUMIFS('sys inv movment rpt'!$M:$M,'sys inv movment rpt'!$L:$L,$M191,'sys inv movment rpt'!$N:$N,P$1)</f>
        <v>0</v>
      </c>
      <c r="Q191" s="86">
        <f>SUMIFS('sys inv movment rpt'!$M:$M,'sys inv movment rpt'!$L:$L,$M191,'sys inv movment rpt'!$N:$N,Q$1)</f>
        <v>0</v>
      </c>
      <c r="R191" s="86">
        <f>SUMIFS('sys inv movment rpt'!$M:$M,'sys inv movment rpt'!$L:$L,$M191,'sys inv movment rpt'!$N:$N,R$1)</f>
        <v>0</v>
      </c>
      <c r="S191" s="86">
        <f>SUMIFS('sys inv movment rpt'!$M:$M,'sys inv movment rpt'!$L:$L,$M191,'sys inv movment rpt'!$N:$N,S$1)</f>
        <v>0</v>
      </c>
      <c r="T191" s="86">
        <f>SUMIFS('sys inv movment rpt'!$M:$M,'sys inv movment rpt'!$L:$L,$M191,'sys inv movment rpt'!$N:$N,T$1)</f>
        <v>0</v>
      </c>
      <c r="U191" s="86">
        <f>SUMIFS('sys inv movment rpt'!$M:$M,'sys inv movment rpt'!$L:$L,$M191,'sys inv movment rpt'!$N:$N,U$1)</f>
        <v>0</v>
      </c>
      <c r="V191" s="86">
        <f>SUMIFS('sys inv movment rpt'!$M:$M,'sys inv movment rpt'!$L:$L,$M191,'sys inv movment rpt'!$N:$N,V$1)</f>
        <v>0</v>
      </c>
      <c r="W191" s="86">
        <f>SUMIFS('sys inv movment rpt'!$M:$M,'sys inv movment rpt'!$L:$L,$M191,'sys inv movment rpt'!$N:$N,W$1)</f>
        <v>0</v>
      </c>
      <c r="X191" s="86">
        <f>SUMIFS('sys inv movment rpt'!$M:$M,'sys inv movment rpt'!$L:$L,$M191,'sys inv movment rpt'!$N:$N,X$1)</f>
        <v>0</v>
      </c>
      <c r="Y191" s="86">
        <f>SUMIFS('sys inv movment rpt'!$M:$M,'sys inv movment rpt'!$L:$L,$M191,'sys inv movment rpt'!$N:$N,Y$1)</f>
        <v>0</v>
      </c>
      <c r="Z191" s="86">
        <f>SUMIFS('sys inv movment rpt'!$M:$M,'sys inv movment rpt'!$L:$L,$M191,'sys inv movment rpt'!$N:$N,Z$1)</f>
        <v>0</v>
      </c>
      <c r="AA191" s="86">
        <f>SUMIFS('sys inv movment rpt'!$M:$M,'sys inv movment rpt'!$L:$L,$M191,'sys inv movment rpt'!$N:$N,AA$1)</f>
        <v>0</v>
      </c>
      <c r="AB191" s="86">
        <f>SUMIFS('sys inv movment rpt'!$M:$M,'sys inv movment rpt'!$L:$L,$M191,'sys inv movment rpt'!$N:$N,AB$1)</f>
        <v>0</v>
      </c>
      <c r="AC191" s="86">
        <f>SUMIFS('sys inv movment rpt'!$M:$M,'sys inv movment rpt'!$L:$L,$M191,'sys inv movment rpt'!$N:$N,AC$1)</f>
        <v>0</v>
      </c>
      <c r="AD191" s="86">
        <f>SUMIFS('sys inv movment rpt'!$M:$M,'sys inv movment rpt'!$L:$L,$M191,'sys inv movment rpt'!$N:$N,AD$1)</f>
        <v>0</v>
      </c>
      <c r="AE191" s="86">
        <f>SUMIFS('sys inv movment rpt'!$M:$M,'sys inv movment rpt'!$L:$L,$M191,'sys inv movment rpt'!$N:$N,AE$1)</f>
        <v>0</v>
      </c>
      <c r="AF191" s="86">
        <f>SUMIFS('sys inv movment rpt'!$M:$M,'sys inv movment rpt'!$L:$L,$M191,'sys inv movment rpt'!$N:$N,AF$1)</f>
        <v>0</v>
      </c>
      <c r="AG191" s="86">
        <f>SUMIFS('sys inv movment rpt'!$M:$M,'sys inv movment rpt'!$L:$L,$M191,'sys inv movment rpt'!$N:$N,AG$1)</f>
        <v>0</v>
      </c>
      <c r="AH191" s="86">
        <f>SUMIFS('sys inv movment rpt'!$M:$M,'sys inv movment rpt'!$L:$L,$M191,'sys inv movment rpt'!$N:$N,AH$1)</f>
        <v>0</v>
      </c>
      <c r="AI191" s="86">
        <f>SUMIFS('sys inv movment rpt'!$M:$M,'sys inv movment rpt'!$L:$L,$M191,'sys inv movment rpt'!$N:$N,AI$1)</f>
        <v>0</v>
      </c>
      <c r="AJ191" s="86">
        <f>SUMIFS('sys inv movment rpt'!$M:$M,'sys inv movment rpt'!$L:$L,$M191,'sys inv movment rpt'!$N:$N,AJ$1)</f>
        <v>0</v>
      </c>
      <c r="AK191" s="86">
        <f>SUMIFS('sys inv movment rpt'!$M:$M,'sys inv movment rpt'!$L:$L,$M191,'sys inv movment rpt'!$N:$N,AK$1)</f>
        <v>0</v>
      </c>
      <c r="AL191" s="86">
        <f>SUMIFS('sys inv movment rpt'!$M:$M,'sys inv movment rpt'!$L:$L,$M191,'sys inv movment rpt'!$N:$N,AL$1)</f>
        <v>0</v>
      </c>
      <c r="AM191" s="86">
        <f>SUMIFS('sys inv movment rpt'!$M:$M,'sys inv movment rpt'!$L:$L,$M191,'sys inv movment rpt'!$N:$N,AM$1)</f>
        <v>0</v>
      </c>
      <c r="AN191" s="86">
        <f>SUMIFS('sys inv movment rpt'!$M:$M,'sys inv movment rpt'!$L:$L,$M191,'sys inv movment rpt'!$N:$N,AN$1)</f>
        <v>0</v>
      </c>
      <c r="AO191" s="86">
        <f>SUMIFS('sys inv movment rpt'!$M:$M,'sys inv movment rpt'!$L:$L,$M191,'sys inv movment rpt'!$N:$N,AO$1)</f>
        <v>0</v>
      </c>
      <c r="AP191" s="86">
        <f>SUMIFS('sys inv movment rpt'!$M:$M,'sys inv movment rpt'!$L:$L,$M191,'sys inv movment rpt'!$N:$N,AP$1)</f>
        <v>0</v>
      </c>
      <c r="AQ191" s="86">
        <f>SUMIFS('sys inv movment rpt'!$M:$M,'sys inv movment rpt'!$L:$L,$M191,'sys inv movment rpt'!$N:$N,AQ$1)</f>
        <v>0</v>
      </c>
      <c r="AR191" s="86">
        <f>SUMIFS('sys inv movment rpt'!$M:$M,'sys inv movment rpt'!$L:$L,$M191,'sys inv movment rpt'!$N:$N,AR$1)</f>
        <v>0</v>
      </c>
      <c r="AS191" s="86">
        <f>SUMIFS('sys inv movment rpt'!$M:$M,'sys inv movment rpt'!$L:$L,$M191,'sys inv movment rpt'!$N:$N,AS$1)</f>
        <v>0</v>
      </c>
      <c r="AT191" s="86">
        <f>SUMIFS('sys inv movment rpt'!$M:$M,'sys inv movment rpt'!$L:$L,$M191,'sys inv movment rpt'!$N:$N,AT$1)</f>
        <v>0</v>
      </c>
      <c r="AU191" s="86">
        <f>SUMIFS('sys inv movment rpt'!$M:$M,'sys inv movment rpt'!$L:$L,$M191,'sys inv movment rpt'!$N:$N,AU$1)</f>
        <v>0</v>
      </c>
      <c r="AV191" s="86">
        <f>SUMIFS('sys inv movment rpt'!$M:$M,'sys inv movment rpt'!$L:$L,$M191,'sys inv movment rpt'!$N:$N,AV$1)</f>
        <v>0</v>
      </c>
      <c r="AW191" s="87" t="str">
        <f>IFERROR(VLOOKUP(A191,'sys-backorder details'!E:U,17,0),"-")</f>
        <v>-</v>
      </c>
      <c r="AX191" s="87" t="str">
        <f>IF(K191&gt;1,VLOOKUP(A191,'settings-routing'!A:I,9,0),"")</f>
        <v/>
      </c>
    </row>
    <row r="192" ht="12.75" hidden="1" customHeight="1">
      <c r="A192" s="28" t="s">
        <v>607</v>
      </c>
      <c r="B192" s="28" t="s">
        <v>608</v>
      </c>
      <c r="C192" s="50">
        <f t="shared" si="2"/>
        <v>0</v>
      </c>
      <c r="D192" s="80">
        <f>SUMIF('Stocks 101-111'!$J:$J,'item dashboard'!A192,'Stocks 101-111'!K:K)</f>
        <v>0</v>
      </c>
      <c r="E192" s="80">
        <f>SUMIF('Stocks 101-111'!$J:$J,'item dashboard'!A192,'Stocks 101-111'!$L:$L)</f>
        <v>0</v>
      </c>
      <c r="F192" s="81">
        <f t="shared" si="3"/>
        <v>0</v>
      </c>
      <c r="G192" s="82">
        <f t="shared" si="4"/>
        <v>0</v>
      </c>
      <c r="H192" s="50">
        <f>SUMIFS('sys-backorder details'!$M:$M,'sys-backorder details'!$E:$E,'item dashboard'!A192,'sys-backorder details'!$V:$V,"")</f>
        <v>0</v>
      </c>
      <c r="I192" s="83">
        <f>SUMIF('settings-routing'!$I:$I,'item dashboard'!A192,'settings-routing'!$O:$O)</f>
        <v>0</v>
      </c>
      <c r="J192" s="50">
        <f>SUMIFS('sys-backorder details'!$M:$M,'sys-backorder details'!$E:$E,'item dashboard'!A192,'sys-backorder details'!$V:$V,"Call off")</f>
        <v>0</v>
      </c>
      <c r="K192" s="84">
        <f t="shared" si="5"/>
        <v>0</v>
      </c>
      <c r="L192" s="84">
        <f>SUMIF('Production Plan'!$E:$E,'item dashboard'!A192,'Production Plan'!$N:$N)</f>
        <v>0</v>
      </c>
      <c r="M192" s="85" t="str">
        <f t="shared" si="6"/>
        <v>B-500POL-LBL44-500 ml Polmerk Light Blue Bottle</v>
      </c>
      <c r="N192" s="86">
        <f>SUMIFS('sys inv movment rpt'!$M:$M,'sys inv movment rpt'!$L:$L,$M192,'sys inv movment rpt'!$N:$N,N$1)</f>
        <v>0</v>
      </c>
      <c r="O192" s="86">
        <f>SUMIFS('sys inv movment rpt'!$M:$M,'sys inv movment rpt'!$L:$L,$M192,'sys inv movment rpt'!$N:$N,O$1)</f>
        <v>0</v>
      </c>
      <c r="P192" s="86">
        <f>SUMIFS('sys inv movment rpt'!$M:$M,'sys inv movment rpt'!$L:$L,$M192,'sys inv movment rpt'!$N:$N,P$1)</f>
        <v>0</v>
      </c>
      <c r="Q192" s="86">
        <f>SUMIFS('sys inv movment rpt'!$M:$M,'sys inv movment rpt'!$L:$L,$M192,'sys inv movment rpt'!$N:$N,Q$1)</f>
        <v>0</v>
      </c>
      <c r="R192" s="86">
        <f>SUMIFS('sys inv movment rpt'!$M:$M,'sys inv movment rpt'!$L:$L,$M192,'sys inv movment rpt'!$N:$N,R$1)</f>
        <v>0</v>
      </c>
      <c r="S192" s="86">
        <f>SUMIFS('sys inv movment rpt'!$M:$M,'sys inv movment rpt'!$L:$L,$M192,'sys inv movment rpt'!$N:$N,S$1)</f>
        <v>0</v>
      </c>
      <c r="T192" s="86">
        <f>SUMIFS('sys inv movment rpt'!$M:$M,'sys inv movment rpt'!$L:$L,$M192,'sys inv movment rpt'!$N:$N,T$1)</f>
        <v>0</v>
      </c>
      <c r="U192" s="86">
        <f>SUMIFS('sys inv movment rpt'!$M:$M,'sys inv movment rpt'!$L:$L,$M192,'sys inv movment rpt'!$N:$N,U$1)</f>
        <v>0</v>
      </c>
      <c r="V192" s="86">
        <f>SUMIFS('sys inv movment rpt'!$M:$M,'sys inv movment rpt'!$L:$L,$M192,'sys inv movment rpt'!$N:$N,V$1)</f>
        <v>0</v>
      </c>
      <c r="W192" s="86">
        <f>SUMIFS('sys inv movment rpt'!$M:$M,'sys inv movment rpt'!$L:$L,$M192,'sys inv movment rpt'!$N:$N,W$1)</f>
        <v>0</v>
      </c>
      <c r="X192" s="86">
        <f>SUMIFS('sys inv movment rpt'!$M:$M,'sys inv movment rpt'!$L:$L,$M192,'sys inv movment rpt'!$N:$N,X$1)</f>
        <v>0</v>
      </c>
      <c r="Y192" s="86">
        <f>SUMIFS('sys inv movment rpt'!$M:$M,'sys inv movment rpt'!$L:$L,$M192,'sys inv movment rpt'!$N:$N,Y$1)</f>
        <v>0</v>
      </c>
      <c r="Z192" s="86">
        <f>SUMIFS('sys inv movment rpt'!$M:$M,'sys inv movment rpt'!$L:$L,$M192,'sys inv movment rpt'!$N:$N,Z$1)</f>
        <v>0</v>
      </c>
      <c r="AA192" s="86">
        <f>SUMIFS('sys inv movment rpt'!$M:$M,'sys inv movment rpt'!$L:$L,$M192,'sys inv movment rpt'!$N:$N,AA$1)</f>
        <v>0</v>
      </c>
      <c r="AB192" s="86">
        <f>SUMIFS('sys inv movment rpt'!$M:$M,'sys inv movment rpt'!$L:$L,$M192,'sys inv movment rpt'!$N:$N,AB$1)</f>
        <v>0</v>
      </c>
      <c r="AC192" s="86">
        <f>SUMIFS('sys inv movment rpt'!$M:$M,'sys inv movment rpt'!$L:$L,$M192,'sys inv movment rpt'!$N:$N,AC$1)</f>
        <v>0</v>
      </c>
      <c r="AD192" s="86">
        <f>SUMIFS('sys inv movment rpt'!$M:$M,'sys inv movment rpt'!$L:$L,$M192,'sys inv movment rpt'!$N:$N,AD$1)</f>
        <v>0</v>
      </c>
      <c r="AE192" s="86">
        <f>SUMIFS('sys inv movment rpt'!$M:$M,'sys inv movment rpt'!$L:$L,$M192,'sys inv movment rpt'!$N:$N,AE$1)</f>
        <v>0</v>
      </c>
      <c r="AF192" s="86">
        <f>SUMIFS('sys inv movment rpt'!$M:$M,'sys inv movment rpt'!$L:$L,$M192,'sys inv movment rpt'!$N:$N,AF$1)</f>
        <v>0</v>
      </c>
      <c r="AG192" s="86">
        <f>SUMIFS('sys inv movment rpt'!$M:$M,'sys inv movment rpt'!$L:$L,$M192,'sys inv movment rpt'!$N:$N,AG$1)</f>
        <v>0</v>
      </c>
      <c r="AH192" s="86">
        <f>SUMIFS('sys inv movment rpt'!$M:$M,'sys inv movment rpt'!$L:$L,$M192,'sys inv movment rpt'!$N:$N,AH$1)</f>
        <v>0</v>
      </c>
      <c r="AI192" s="86">
        <f>SUMIFS('sys inv movment rpt'!$M:$M,'sys inv movment rpt'!$L:$L,$M192,'sys inv movment rpt'!$N:$N,AI$1)</f>
        <v>0</v>
      </c>
      <c r="AJ192" s="86">
        <f>SUMIFS('sys inv movment rpt'!$M:$M,'sys inv movment rpt'!$L:$L,$M192,'sys inv movment rpt'!$N:$N,AJ$1)</f>
        <v>0</v>
      </c>
      <c r="AK192" s="86">
        <f>SUMIFS('sys inv movment rpt'!$M:$M,'sys inv movment rpt'!$L:$L,$M192,'sys inv movment rpt'!$N:$N,AK$1)</f>
        <v>0</v>
      </c>
      <c r="AL192" s="86">
        <f>SUMIFS('sys inv movment rpt'!$M:$M,'sys inv movment rpt'!$L:$L,$M192,'sys inv movment rpt'!$N:$N,AL$1)</f>
        <v>0</v>
      </c>
      <c r="AM192" s="86">
        <f>SUMIFS('sys inv movment rpt'!$M:$M,'sys inv movment rpt'!$L:$L,$M192,'sys inv movment rpt'!$N:$N,AM$1)</f>
        <v>0</v>
      </c>
      <c r="AN192" s="86">
        <f>SUMIFS('sys inv movment rpt'!$M:$M,'sys inv movment rpt'!$L:$L,$M192,'sys inv movment rpt'!$N:$N,AN$1)</f>
        <v>0</v>
      </c>
      <c r="AO192" s="86">
        <f>SUMIFS('sys inv movment rpt'!$M:$M,'sys inv movment rpt'!$L:$L,$M192,'sys inv movment rpt'!$N:$N,AO$1)</f>
        <v>0</v>
      </c>
      <c r="AP192" s="86">
        <f>SUMIFS('sys inv movment rpt'!$M:$M,'sys inv movment rpt'!$L:$L,$M192,'sys inv movment rpt'!$N:$N,AP$1)</f>
        <v>0</v>
      </c>
      <c r="AQ192" s="86">
        <f>SUMIFS('sys inv movment rpt'!$M:$M,'sys inv movment rpt'!$L:$L,$M192,'sys inv movment rpt'!$N:$N,AQ$1)</f>
        <v>0</v>
      </c>
      <c r="AR192" s="86">
        <f>SUMIFS('sys inv movment rpt'!$M:$M,'sys inv movment rpt'!$L:$L,$M192,'sys inv movment rpt'!$N:$N,AR$1)</f>
        <v>0</v>
      </c>
      <c r="AS192" s="86">
        <f>SUMIFS('sys inv movment rpt'!$M:$M,'sys inv movment rpt'!$L:$L,$M192,'sys inv movment rpt'!$N:$N,AS$1)</f>
        <v>0</v>
      </c>
      <c r="AT192" s="86">
        <f>SUMIFS('sys inv movment rpt'!$M:$M,'sys inv movment rpt'!$L:$L,$M192,'sys inv movment rpt'!$N:$N,AT$1)</f>
        <v>0</v>
      </c>
      <c r="AU192" s="86">
        <f>SUMIFS('sys inv movment rpt'!$M:$M,'sys inv movment rpt'!$L:$L,$M192,'sys inv movment rpt'!$N:$N,AU$1)</f>
        <v>0</v>
      </c>
      <c r="AV192" s="86">
        <f>SUMIFS('sys inv movment rpt'!$M:$M,'sys inv movment rpt'!$L:$L,$M192,'sys inv movment rpt'!$N:$N,AV$1)</f>
        <v>0</v>
      </c>
      <c r="AW192" s="87" t="str">
        <f>IFERROR(VLOOKUP(A192,'sys-backorder details'!E:U,17,0),"-")</f>
        <v>-</v>
      </c>
      <c r="AX192" s="87" t="str">
        <f>IF(K192&gt;1,VLOOKUP(A192,'settings-routing'!A:I,9,0),"")</f>
        <v/>
      </c>
    </row>
    <row r="193" ht="12.75" hidden="1" customHeight="1">
      <c r="A193" s="50" t="s">
        <v>609</v>
      </c>
      <c r="B193" s="50" t="s">
        <v>610</v>
      </c>
      <c r="C193" s="50">
        <f t="shared" si="2"/>
        <v>0</v>
      </c>
      <c r="D193" s="80">
        <f>SUMIF('Stocks 101-111'!$J:$J,'item dashboard'!A193,'Stocks 101-111'!K:K)</f>
        <v>0</v>
      </c>
      <c r="E193" s="80">
        <f>SUMIF('Stocks 101-111'!$J:$J,'item dashboard'!A193,'Stocks 101-111'!$L:$L)</f>
        <v>0</v>
      </c>
      <c r="F193" s="81">
        <f t="shared" si="3"/>
        <v>0</v>
      </c>
      <c r="G193" s="82">
        <f t="shared" si="4"/>
        <v>0</v>
      </c>
      <c r="H193" s="50">
        <f>SUMIFS('sys-backorder details'!$M:$M,'sys-backorder details'!$E:$E,'item dashboard'!A193,'sys-backorder details'!$V:$V,"")</f>
        <v>0</v>
      </c>
      <c r="I193" s="83">
        <f>SUMIF('settings-routing'!$I:$I,'item dashboard'!A193,'settings-routing'!$O:$O)</f>
        <v>0</v>
      </c>
      <c r="J193" s="50">
        <f>SUMIFS('sys-backorder details'!$M:$M,'sys-backorder details'!$E:$E,'item dashboard'!A193,'sys-backorder details'!$V:$V,"Call off")</f>
        <v>0</v>
      </c>
      <c r="K193" s="84">
        <f t="shared" si="5"/>
        <v>0</v>
      </c>
      <c r="L193" s="84">
        <f>SUMIF('Production Plan'!$E:$E,'item dashboard'!A193,'Production Plan'!$N:$N)</f>
        <v>0</v>
      </c>
      <c r="M193" s="85" t="str">
        <f t="shared" si="6"/>
        <v>B-500POL-O44-500 ml Polmerk Orange Bottle</v>
      </c>
      <c r="N193" s="86">
        <f>SUMIFS('sys inv movment rpt'!$M:$M,'sys inv movment rpt'!$L:$L,$M193,'sys inv movment rpt'!$N:$N,N$1)</f>
        <v>0</v>
      </c>
      <c r="O193" s="86">
        <f>SUMIFS('sys inv movment rpt'!$M:$M,'sys inv movment rpt'!$L:$L,$M193,'sys inv movment rpt'!$N:$N,O$1)</f>
        <v>0</v>
      </c>
      <c r="P193" s="86">
        <f>SUMIFS('sys inv movment rpt'!$M:$M,'sys inv movment rpt'!$L:$L,$M193,'sys inv movment rpt'!$N:$N,P$1)</f>
        <v>0</v>
      </c>
      <c r="Q193" s="86">
        <f>SUMIFS('sys inv movment rpt'!$M:$M,'sys inv movment rpt'!$L:$L,$M193,'sys inv movment rpt'!$N:$N,Q$1)</f>
        <v>0</v>
      </c>
      <c r="R193" s="86">
        <f>SUMIFS('sys inv movment rpt'!$M:$M,'sys inv movment rpt'!$L:$L,$M193,'sys inv movment rpt'!$N:$N,R$1)</f>
        <v>0</v>
      </c>
      <c r="S193" s="86">
        <f>SUMIFS('sys inv movment rpt'!$M:$M,'sys inv movment rpt'!$L:$L,$M193,'sys inv movment rpt'!$N:$N,S$1)</f>
        <v>0</v>
      </c>
      <c r="T193" s="86">
        <f>SUMIFS('sys inv movment rpt'!$M:$M,'sys inv movment rpt'!$L:$L,$M193,'sys inv movment rpt'!$N:$N,T$1)</f>
        <v>0</v>
      </c>
      <c r="U193" s="86">
        <f>SUMIFS('sys inv movment rpt'!$M:$M,'sys inv movment rpt'!$L:$L,$M193,'sys inv movment rpt'!$N:$N,U$1)</f>
        <v>0</v>
      </c>
      <c r="V193" s="86">
        <f>SUMIFS('sys inv movment rpt'!$M:$M,'sys inv movment rpt'!$L:$L,$M193,'sys inv movment rpt'!$N:$N,V$1)</f>
        <v>0</v>
      </c>
      <c r="W193" s="86">
        <f>SUMIFS('sys inv movment rpt'!$M:$M,'sys inv movment rpt'!$L:$L,$M193,'sys inv movment rpt'!$N:$N,W$1)</f>
        <v>0</v>
      </c>
      <c r="X193" s="86">
        <f>SUMIFS('sys inv movment rpt'!$M:$M,'sys inv movment rpt'!$L:$L,$M193,'sys inv movment rpt'!$N:$N,X$1)</f>
        <v>0</v>
      </c>
      <c r="Y193" s="86">
        <f>SUMIFS('sys inv movment rpt'!$M:$M,'sys inv movment rpt'!$L:$L,$M193,'sys inv movment rpt'!$N:$N,Y$1)</f>
        <v>0</v>
      </c>
      <c r="Z193" s="86">
        <f>SUMIFS('sys inv movment rpt'!$M:$M,'sys inv movment rpt'!$L:$L,$M193,'sys inv movment rpt'!$N:$N,Z$1)</f>
        <v>0</v>
      </c>
      <c r="AA193" s="86">
        <f>SUMIFS('sys inv movment rpt'!$M:$M,'sys inv movment rpt'!$L:$L,$M193,'sys inv movment rpt'!$N:$N,AA$1)</f>
        <v>0</v>
      </c>
      <c r="AB193" s="86">
        <f>SUMIFS('sys inv movment rpt'!$M:$M,'sys inv movment rpt'!$L:$L,$M193,'sys inv movment rpt'!$N:$N,AB$1)</f>
        <v>0</v>
      </c>
      <c r="AC193" s="86">
        <f>SUMIFS('sys inv movment rpt'!$M:$M,'sys inv movment rpt'!$L:$L,$M193,'sys inv movment rpt'!$N:$N,AC$1)</f>
        <v>0</v>
      </c>
      <c r="AD193" s="86">
        <f>SUMIFS('sys inv movment rpt'!$M:$M,'sys inv movment rpt'!$L:$L,$M193,'sys inv movment rpt'!$N:$N,AD$1)</f>
        <v>0</v>
      </c>
      <c r="AE193" s="86">
        <f>SUMIFS('sys inv movment rpt'!$M:$M,'sys inv movment rpt'!$L:$L,$M193,'sys inv movment rpt'!$N:$N,AE$1)</f>
        <v>0</v>
      </c>
      <c r="AF193" s="86">
        <f>SUMIFS('sys inv movment rpt'!$M:$M,'sys inv movment rpt'!$L:$L,$M193,'sys inv movment rpt'!$N:$N,AF$1)</f>
        <v>0</v>
      </c>
      <c r="AG193" s="86">
        <f>SUMIFS('sys inv movment rpt'!$M:$M,'sys inv movment rpt'!$L:$L,$M193,'sys inv movment rpt'!$N:$N,AG$1)</f>
        <v>0</v>
      </c>
      <c r="AH193" s="86">
        <f>SUMIFS('sys inv movment rpt'!$M:$M,'sys inv movment rpt'!$L:$L,$M193,'sys inv movment rpt'!$N:$N,AH$1)</f>
        <v>0</v>
      </c>
      <c r="AI193" s="86">
        <f>SUMIFS('sys inv movment rpt'!$M:$M,'sys inv movment rpt'!$L:$L,$M193,'sys inv movment rpt'!$N:$N,AI$1)</f>
        <v>0</v>
      </c>
      <c r="AJ193" s="86">
        <f>SUMIFS('sys inv movment rpt'!$M:$M,'sys inv movment rpt'!$L:$L,$M193,'sys inv movment rpt'!$N:$N,AJ$1)</f>
        <v>0</v>
      </c>
      <c r="AK193" s="86">
        <f>SUMIFS('sys inv movment rpt'!$M:$M,'sys inv movment rpt'!$L:$L,$M193,'sys inv movment rpt'!$N:$N,AK$1)</f>
        <v>0</v>
      </c>
      <c r="AL193" s="86">
        <f>SUMIFS('sys inv movment rpt'!$M:$M,'sys inv movment rpt'!$L:$L,$M193,'sys inv movment rpt'!$N:$N,AL$1)</f>
        <v>0</v>
      </c>
      <c r="AM193" s="86">
        <f>SUMIFS('sys inv movment rpt'!$M:$M,'sys inv movment rpt'!$L:$L,$M193,'sys inv movment rpt'!$N:$N,AM$1)</f>
        <v>0</v>
      </c>
      <c r="AN193" s="86">
        <f>SUMIFS('sys inv movment rpt'!$M:$M,'sys inv movment rpt'!$L:$L,$M193,'sys inv movment rpt'!$N:$N,AN$1)</f>
        <v>0</v>
      </c>
      <c r="AO193" s="86">
        <f>SUMIFS('sys inv movment rpt'!$M:$M,'sys inv movment rpt'!$L:$L,$M193,'sys inv movment rpt'!$N:$N,AO$1)</f>
        <v>0</v>
      </c>
      <c r="AP193" s="86">
        <f>SUMIFS('sys inv movment rpt'!$M:$M,'sys inv movment rpt'!$L:$L,$M193,'sys inv movment rpt'!$N:$N,AP$1)</f>
        <v>0</v>
      </c>
      <c r="AQ193" s="86">
        <f>SUMIFS('sys inv movment rpt'!$M:$M,'sys inv movment rpt'!$L:$L,$M193,'sys inv movment rpt'!$N:$N,AQ$1)</f>
        <v>0</v>
      </c>
      <c r="AR193" s="86">
        <f>SUMIFS('sys inv movment rpt'!$M:$M,'sys inv movment rpt'!$L:$L,$M193,'sys inv movment rpt'!$N:$N,AR$1)</f>
        <v>0</v>
      </c>
      <c r="AS193" s="86">
        <f>SUMIFS('sys inv movment rpt'!$M:$M,'sys inv movment rpt'!$L:$L,$M193,'sys inv movment rpt'!$N:$N,AS$1)</f>
        <v>0</v>
      </c>
      <c r="AT193" s="86">
        <f>SUMIFS('sys inv movment rpt'!$M:$M,'sys inv movment rpt'!$L:$L,$M193,'sys inv movment rpt'!$N:$N,AT$1)</f>
        <v>0</v>
      </c>
      <c r="AU193" s="86">
        <f>SUMIFS('sys inv movment rpt'!$M:$M,'sys inv movment rpt'!$L:$L,$M193,'sys inv movment rpt'!$N:$N,AU$1)</f>
        <v>0</v>
      </c>
      <c r="AV193" s="86">
        <f>SUMIFS('sys inv movment rpt'!$M:$M,'sys inv movment rpt'!$L:$L,$M193,'sys inv movment rpt'!$N:$N,AV$1)</f>
        <v>0</v>
      </c>
      <c r="AW193" s="87" t="str">
        <f>IFERROR(VLOOKUP(A193,'sys-backorder details'!E:U,17,0),"-")</f>
        <v>-</v>
      </c>
      <c r="AX193" s="87" t="str">
        <f>IF(K193&gt;1,VLOOKUP(A193,'settings-routing'!A:I,9,0),"")</f>
        <v/>
      </c>
    </row>
    <row r="194" ht="12.75" hidden="1" customHeight="1">
      <c r="A194" s="50" t="s">
        <v>611</v>
      </c>
      <c r="B194" s="50" t="s">
        <v>612</v>
      </c>
      <c r="C194" s="50">
        <f t="shared" si="2"/>
        <v>0</v>
      </c>
      <c r="D194" s="80">
        <f>SUMIF('Stocks 101-111'!$J:$J,'item dashboard'!A194,'Stocks 101-111'!K:K)</f>
        <v>0</v>
      </c>
      <c r="E194" s="80">
        <f>SUMIF('Stocks 101-111'!$J:$J,'item dashboard'!A194,'Stocks 101-111'!$L:$L)</f>
        <v>0</v>
      </c>
      <c r="F194" s="81">
        <f t="shared" si="3"/>
        <v>0</v>
      </c>
      <c r="G194" s="82">
        <f t="shared" si="4"/>
        <v>0</v>
      </c>
      <c r="H194" s="50">
        <f>SUMIFS('sys-backorder details'!$M:$M,'sys-backorder details'!$E:$E,'item dashboard'!A194,'sys-backorder details'!$V:$V,"")</f>
        <v>0</v>
      </c>
      <c r="I194" s="83">
        <f>SUMIF('settings-routing'!$I:$I,'item dashboard'!A194,'settings-routing'!$O:$O)</f>
        <v>0</v>
      </c>
      <c r="J194" s="50">
        <f>SUMIFS('sys-backorder details'!$M:$M,'sys-backorder details'!$E:$E,'item dashboard'!A194,'sys-backorder details'!$V:$V,"Call off")</f>
        <v>0</v>
      </c>
      <c r="K194" s="84">
        <f t="shared" si="5"/>
        <v>0</v>
      </c>
      <c r="L194" s="84">
        <f>SUMIF('Production Plan'!$E:$E,'item dashboard'!A194,'Production Plan'!$N:$N)</f>
        <v>0</v>
      </c>
      <c r="M194" s="85" t="str">
        <f t="shared" si="6"/>
        <v>B-500POL-PUR44-500 ml Polmerk Lavender Purple Bottle</v>
      </c>
      <c r="N194" s="86">
        <f>SUMIFS('sys inv movment rpt'!$M:$M,'sys inv movment rpt'!$L:$L,$M194,'sys inv movment rpt'!$N:$N,N$1)</f>
        <v>0</v>
      </c>
      <c r="O194" s="86">
        <f>SUMIFS('sys inv movment rpt'!$M:$M,'sys inv movment rpt'!$L:$L,$M194,'sys inv movment rpt'!$N:$N,O$1)</f>
        <v>0</v>
      </c>
      <c r="P194" s="86">
        <f>SUMIFS('sys inv movment rpt'!$M:$M,'sys inv movment rpt'!$L:$L,$M194,'sys inv movment rpt'!$N:$N,P$1)</f>
        <v>0</v>
      </c>
      <c r="Q194" s="86">
        <f>SUMIFS('sys inv movment rpt'!$M:$M,'sys inv movment rpt'!$L:$L,$M194,'sys inv movment rpt'!$N:$N,Q$1)</f>
        <v>0</v>
      </c>
      <c r="R194" s="86">
        <f>SUMIFS('sys inv movment rpt'!$M:$M,'sys inv movment rpt'!$L:$L,$M194,'sys inv movment rpt'!$N:$N,R$1)</f>
        <v>0</v>
      </c>
      <c r="S194" s="86">
        <f>SUMIFS('sys inv movment rpt'!$M:$M,'sys inv movment rpt'!$L:$L,$M194,'sys inv movment rpt'!$N:$N,S$1)</f>
        <v>0</v>
      </c>
      <c r="T194" s="86">
        <f>SUMIFS('sys inv movment rpt'!$M:$M,'sys inv movment rpt'!$L:$L,$M194,'sys inv movment rpt'!$N:$N,T$1)</f>
        <v>0</v>
      </c>
      <c r="U194" s="86">
        <f>SUMIFS('sys inv movment rpt'!$M:$M,'sys inv movment rpt'!$L:$L,$M194,'sys inv movment rpt'!$N:$N,U$1)</f>
        <v>0</v>
      </c>
      <c r="V194" s="86">
        <f>SUMIFS('sys inv movment rpt'!$M:$M,'sys inv movment rpt'!$L:$L,$M194,'sys inv movment rpt'!$N:$N,V$1)</f>
        <v>0</v>
      </c>
      <c r="W194" s="86">
        <f>SUMIFS('sys inv movment rpt'!$M:$M,'sys inv movment rpt'!$L:$L,$M194,'sys inv movment rpt'!$N:$N,W$1)</f>
        <v>0</v>
      </c>
      <c r="X194" s="86">
        <f>SUMIFS('sys inv movment rpt'!$M:$M,'sys inv movment rpt'!$L:$L,$M194,'sys inv movment rpt'!$N:$N,X$1)</f>
        <v>0</v>
      </c>
      <c r="Y194" s="86">
        <f>SUMIFS('sys inv movment rpt'!$M:$M,'sys inv movment rpt'!$L:$L,$M194,'sys inv movment rpt'!$N:$N,Y$1)</f>
        <v>0</v>
      </c>
      <c r="Z194" s="86">
        <f>SUMIFS('sys inv movment rpt'!$M:$M,'sys inv movment rpt'!$L:$L,$M194,'sys inv movment rpt'!$N:$N,Z$1)</f>
        <v>0</v>
      </c>
      <c r="AA194" s="86">
        <f>SUMIFS('sys inv movment rpt'!$M:$M,'sys inv movment rpt'!$L:$L,$M194,'sys inv movment rpt'!$N:$N,AA$1)</f>
        <v>0</v>
      </c>
      <c r="AB194" s="86">
        <f>SUMIFS('sys inv movment rpt'!$M:$M,'sys inv movment rpt'!$L:$L,$M194,'sys inv movment rpt'!$N:$N,AB$1)</f>
        <v>0</v>
      </c>
      <c r="AC194" s="86">
        <f>SUMIFS('sys inv movment rpt'!$M:$M,'sys inv movment rpt'!$L:$L,$M194,'sys inv movment rpt'!$N:$N,AC$1)</f>
        <v>0</v>
      </c>
      <c r="AD194" s="86">
        <f>SUMIFS('sys inv movment rpt'!$M:$M,'sys inv movment rpt'!$L:$L,$M194,'sys inv movment rpt'!$N:$N,AD$1)</f>
        <v>0</v>
      </c>
      <c r="AE194" s="86">
        <f>SUMIFS('sys inv movment rpt'!$M:$M,'sys inv movment rpt'!$L:$L,$M194,'sys inv movment rpt'!$N:$N,AE$1)</f>
        <v>0</v>
      </c>
      <c r="AF194" s="86">
        <f>SUMIFS('sys inv movment rpt'!$M:$M,'sys inv movment rpt'!$L:$L,$M194,'sys inv movment rpt'!$N:$N,AF$1)</f>
        <v>0</v>
      </c>
      <c r="AG194" s="86">
        <f>SUMIFS('sys inv movment rpt'!$M:$M,'sys inv movment rpt'!$L:$L,$M194,'sys inv movment rpt'!$N:$N,AG$1)</f>
        <v>0</v>
      </c>
      <c r="AH194" s="86">
        <f>SUMIFS('sys inv movment rpt'!$M:$M,'sys inv movment rpt'!$L:$L,$M194,'sys inv movment rpt'!$N:$N,AH$1)</f>
        <v>0</v>
      </c>
      <c r="AI194" s="86">
        <f>SUMIFS('sys inv movment rpt'!$M:$M,'sys inv movment rpt'!$L:$L,$M194,'sys inv movment rpt'!$N:$N,AI$1)</f>
        <v>0</v>
      </c>
      <c r="AJ194" s="86">
        <f>SUMIFS('sys inv movment rpt'!$M:$M,'sys inv movment rpt'!$L:$L,$M194,'sys inv movment rpt'!$N:$N,AJ$1)</f>
        <v>0</v>
      </c>
      <c r="AK194" s="86">
        <f>SUMIFS('sys inv movment rpt'!$M:$M,'sys inv movment rpt'!$L:$L,$M194,'sys inv movment rpt'!$N:$N,AK$1)</f>
        <v>0</v>
      </c>
      <c r="AL194" s="86">
        <f>SUMIFS('sys inv movment rpt'!$M:$M,'sys inv movment rpt'!$L:$L,$M194,'sys inv movment rpt'!$N:$N,AL$1)</f>
        <v>0</v>
      </c>
      <c r="AM194" s="86">
        <f>SUMIFS('sys inv movment rpt'!$M:$M,'sys inv movment rpt'!$L:$L,$M194,'sys inv movment rpt'!$N:$N,AM$1)</f>
        <v>0</v>
      </c>
      <c r="AN194" s="86">
        <f>SUMIFS('sys inv movment rpt'!$M:$M,'sys inv movment rpt'!$L:$L,$M194,'sys inv movment rpt'!$N:$N,AN$1)</f>
        <v>0</v>
      </c>
      <c r="AO194" s="86">
        <f>SUMIFS('sys inv movment rpt'!$M:$M,'sys inv movment rpt'!$L:$L,$M194,'sys inv movment rpt'!$N:$N,AO$1)</f>
        <v>0</v>
      </c>
      <c r="AP194" s="86">
        <f>SUMIFS('sys inv movment rpt'!$M:$M,'sys inv movment rpt'!$L:$L,$M194,'sys inv movment rpt'!$N:$N,AP$1)</f>
        <v>0</v>
      </c>
      <c r="AQ194" s="86">
        <f>SUMIFS('sys inv movment rpt'!$M:$M,'sys inv movment rpt'!$L:$L,$M194,'sys inv movment rpt'!$N:$N,AQ$1)</f>
        <v>0</v>
      </c>
      <c r="AR194" s="86">
        <f>SUMIFS('sys inv movment rpt'!$M:$M,'sys inv movment rpt'!$L:$L,$M194,'sys inv movment rpt'!$N:$N,AR$1)</f>
        <v>0</v>
      </c>
      <c r="AS194" s="86">
        <f>SUMIFS('sys inv movment rpt'!$M:$M,'sys inv movment rpt'!$L:$L,$M194,'sys inv movment rpt'!$N:$N,AS$1)</f>
        <v>0</v>
      </c>
      <c r="AT194" s="86">
        <f>SUMIFS('sys inv movment rpt'!$M:$M,'sys inv movment rpt'!$L:$L,$M194,'sys inv movment rpt'!$N:$N,AT$1)</f>
        <v>0</v>
      </c>
      <c r="AU194" s="86">
        <f>SUMIFS('sys inv movment rpt'!$M:$M,'sys inv movment rpt'!$L:$L,$M194,'sys inv movment rpt'!$N:$N,AU$1)</f>
        <v>0</v>
      </c>
      <c r="AV194" s="86">
        <f>SUMIFS('sys inv movment rpt'!$M:$M,'sys inv movment rpt'!$L:$L,$M194,'sys inv movment rpt'!$N:$N,AV$1)</f>
        <v>0</v>
      </c>
      <c r="AW194" s="87" t="str">
        <f>IFERROR(VLOOKUP(A194,'sys-backorder details'!E:U,17,0),"-")</f>
        <v>-</v>
      </c>
      <c r="AX194" s="87" t="str">
        <f>IF(K194&gt;1,VLOOKUP(A194,'settings-routing'!A:I,9,0),"")</f>
        <v/>
      </c>
    </row>
    <row r="195" ht="12.75" hidden="1" customHeight="1">
      <c r="A195" s="50" t="s">
        <v>613</v>
      </c>
      <c r="B195" s="50" t="s">
        <v>614</v>
      </c>
      <c r="C195" s="50">
        <f t="shared" si="2"/>
        <v>0</v>
      </c>
      <c r="D195" s="80">
        <f>SUMIF('Stocks 101-111'!$J:$J,'item dashboard'!A195,'Stocks 101-111'!K:K)</f>
        <v>0</v>
      </c>
      <c r="E195" s="80">
        <f>SUMIF('Stocks 101-111'!$J:$J,'item dashboard'!A195,'Stocks 101-111'!$L:$L)</f>
        <v>0</v>
      </c>
      <c r="F195" s="81">
        <f t="shared" si="3"/>
        <v>0</v>
      </c>
      <c r="G195" s="82">
        <f t="shared" si="4"/>
        <v>0</v>
      </c>
      <c r="H195" s="50">
        <f>SUMIFS('sys-backorder details'!$M:$M,'sys-backorder details'!$E:$E,'item dashboard'!A195,'sys-backorder details'!$V:$V,"")</f>
        <v>0</v>
      </c>
      <c r="I195" s="83">
        <f>SUMIF('settings-routing'!$I:$I,'item dashboard'!A195,'settings-routing'!$O:$O)</f>
        <v>0</v>
      </c>
      <c r="J195" s="50">
        <f>SUMIFS('sys-backorder details'!$M:$M,'sys-backorder details'!$E:$E,'item dashboard'!A195,'sys-backorder details'!$V:$V,"Call off")</f>
        <v>0</v>
      </c>
      <c r="K195" s="84">
        <f t="shared" si="5"/>
        <v>0</v>
      </c>
      <c r="L195" s="84">
        <f>SUMIF('Production Plan'!$E:$E,'item dashboard'!A195,'Production Plan'!$N:$N)</f>
        <v>0</v>
      </c>
      <c r="M195" s="85" t="str">
        <f t="shared" si="6"/>
        <v>B-500POL-W44-500 ml Polmerk White Bottle</v>
      </c>
      <c r="N195" s="86">
        <f>SUMIFS('sys inv movment rpt'!$M:$M,'sys inv movment rpt'!$L:$L,$M195,'sys inv movment rpt'!$N:$N,N$1)</f>
        <v>0</v>
      </c>
      <c r="O195" s="86">
        <f>SUMIFS('sys inv movment rpt'!$M:$M,'sys inv movment rpt'!$L:$L,$M195,'sys inv movment rpt'!$N:$N,O$1)</f>
        <v>0</v>
      </c>
      <c r="P195" s="86">
        <f>SUMIFS('sys inv movment rpt'!$M:$M,'sys inv movment rpt'!$L:$L,$M195,'sys inv movment rpt'!$N:$N,P$1)</f>
        <v>0</v>
      </c>
      <c r="Q195" s="86">
        <f>SUMIFS('sys inv movment rpt'!$M:$M,'sys inv movment rpt'!$L:$L,$M195,'sys inv movment rpt'!$N:$N,Q$1)</f>
        <v>0</v>
      </c>
      <c r="R195" s="86">
        <f>SUMIFS('sys inv movment rpt'!$M:$M,'sys inv movment rpt'!$L:$L,$M195,'sys inv movment rpt'!$N:$N,R$1)</f>
        <v>0</v>
      </c>
      <c r="S195" s="86">
        <f>SUMIFS('sys inv movment rpt'!$M:$M,'sys inv movment rpt'!$L:$L,$M195,'sys inv movment rpt'!$N:$N,S$1)</f>
        <v>0</v>
      </c>
      <c r="T195" s="86">
        <f>SUMIFS('sys inv movment rpt'!$M:$M,'sys inv movment rpt'!$L:$L,$M195,'sys inv movment rpt'!$N:$N,T$1)</f>
        <v>0</v>
      </c>
      <c r="U195" s="86">
        <f>SUMIFS('sys inv movment rpt'!$M:$M,'sys inv movment rpt'!$L:$L,$M195,'sys inv movment rpt'!$N:$N,U$1)</f>
        <v>0</v>
      </c>
      <c r="V195" s="86">
        <f>SUMIFS('sys inv movment rpt'!$M:$M,'sys inv movment rpt'!$L:$L,$M195,'sys inv movment rpt'!$N:$N,V$1)</f>
        <v>0</v>
      </c>
      <c r="W195" s="86">
        <f>SUMIFS('sys inv movment rpt'!$M:$M,'sys inv movment rpt'!$L:$L,$M195,'sys inv movment rpt'!$N:$N,W$1)</f>
        <v>0</v>
      </c>
      <c r="X195" s="86">
        <f>SUMIFS('sys inv movment rpt'!$M:$M,'sys inv movment rpt'!$L:$L,$M195,'sys inv movment rpt'!$N:$N,X$1)</f>
        <v>0</v>
      </c>
      <c r="Y195" s="86">
        <f>SUMIFS('sys inv movment rpt'!$M:$M,'sys inv movment rpt'!$L:$L,$M195,'sys inv movment rpt'!$N:$N,Y$1)</f>
        <v>0</v>
      </c>
      <c r="Z195" s="86">
        <f>SUMIFS('sys inv movment rpt'!$M:$M,'sys inv movment rpt'!$L:$L,$M195,'sys inv movment rpt'!$N:$N,Z$1)</f>
        <v>0</v>
      </c>
      <c r="AA195" s="86">
        <f>SUMIFS('sys inv movment rpt'!$M:$M,'sys inv movment rpt'!$L:$L,$M195,'sys inv movment rpt'!$N:$N,AA$1)</f>
        <v>0</v>
      </c>
      <c r="AB195" s="86">
        <f>SUMIFS('sys inv movment rpt'!$M:$M,'sys inv movment rpt'!$L:$L,$M195,'sys inv movment rpt'!$N:$N,AB$1)</f>
        <v>0</v>
      </c>
      <c r="AC195" s="86">
        <f>SUMIFS('sys inv movment rpt'!$M:$M,'sys inv movment rpt'!$L:$L,$M195,'sys inv movment rpt'!$N:$N,AC$1)</f>
        <v>0</v>
      </c>
      <c r="AD195" s="86">
        <f>SUMIFS('sys inv movment rpt'!$M:$M,'sys inv movment rpt'!$L:$L,$M195,'sys inv movment rpt'!$N:$N,AD$1)</f>
        <v>0</v>
      </c>
      <c r="AE195" s="86">
        <f>SUMIFS('sys inv movment rpt'!$M:$M,'sys inv movment rpt'!$L:$L,$M195,'sys inv movment rpt'!$N:$N,AE$1)</f>
        <v>0</v>
      </c>
      <c r="AF195" s="86">
        <f>SUMIFS('sys inv movment rpt'!$M:$M,'sys inv movment rpt'!$L:$L,$M195,'sys inv movment rpt'!$N:$N,AF$1)</f>
        <v>0</v>
      </c>
      <c r="AG195" s="86">
        <f>SUMIFS('sys inv movment rpt'!$M:$M,'sys inv movment rpt'!$L:$L,$M195,'sys inv movment rpt'!$N:$N,AG$1)</f>
        <v>0</v>
      </c>
      <c r="AH195" s="86">
        <f>SUMIFS('sys inv movment rpt'!$M:$M,'sys inv movment rpt'!$L:$L,$M195,'sys inv movment rpt'!$N:$N,AH$1)</f>
        <v>0</v>
      </c>
      <c r="AI195" s="86">
        <f>SUMIFS('sys inv movment rpt'!$M:$M,'sys inv movment rpt'!$L:$L,$M195,'sys inv movment rpt'!$N:$N,AI$1)</f>
        <v>0</v>
      </c>
      <c r="AJ195" s="86">
        <f>SUMIFS('sys inv movment rpt'!$M:$M,'sys inv movment rpt'!$L:$L,$M195,'sys inv movment rpt'!$N:$N,AJ$1)</f>
        <v>0</v>
      </c>
      <c r="AK195" s="86">
        <f>SUMIFS('sys inv movment rpt'!$M:$M,'sys inv movment rpt'!$L:$L,$M195,'sys inv movment rpt'!$N:$N,AK$1)</f>
        <v>0</v>
      </c>
      <c r="AL195" s="86">
        <f>SUMIFS('sys inv movment rpt'!$M:$M,'sys inv movment rpt'!$L:$L,$M195,'sys inv movment rpt'!$N:$N,AL$1)</f>
        <v>0</v>
      </c>
      <c r="AM195" s="86">
        <f>SUMIFS('sys inv movment rpt'!$M:$M,'sys inv movment rpt'!$L:$L,$M195,'sys inv movment rpt'!$N:$N,AM$1)</f>
        <v>0</v>
      </c>
      <c r="AN195" s="86">
        <f>SUMIFS('sys inv movment rpt'!$M:$M,'sys inv movment rpt'!$L:$L,$M195,'sys inv movment rpt'!$N:$N,AN$1)</f>
        <v>0</v>
      </c>
      <c r="AO195" s="86">
        <f>SUMIFS('sys inv movment rpt'!$M:$M,'sys inv movment rpt'!$L:$L,$M195,'sys inv movment rpt'!$N:$N,AO$1)</f>
        <v>0</v>
      </c>
      <c r="AP195" s="86">
        <f>SUMIFS('sys inv movment rpt'!$M:$M,'sys inv movment rpt'!$L:$L,$M195,'sys inv movment rpt'!$N:$N,AP$1)</f>
        <v>0</v>
      </c>
      <c r="AQ195" s="86">
        <f>SUMIFS('sys inv movment rpt'!$M:$M,'sys inv movment rpt'!$L:$L,$M195,'sys inv movment rpt'!$N:$N,AQ$1)</f>
        <v>0</v>
      </c>
      <c r="AR195" s="86">
        <f>SUMIFS('sys inv movment rpt'!$M:$M,'sys inv movment rpt'!$L:$L,$M195,'sys inv movment rpt'!$N:$N,AR$1)</f>
        <v>0</v>
      </c>
      <c r="AS195" s="86">
        <f>SUMIFS('sys inv movment rpt'!$M:$M,'sys inv movment rpt'!$L:$L,$M195,'sys inv movment rpt'!$N:$N,AS$1)</f>
        <v>0</v>
      </c>
      <c r="AT195" s="86">
        <f>SUMIFS('sys inv movment rpt'!$M:$M,'sys inv movment rpt'!$L:$L,$M195,'sys inv movment rpt'!$N:$N,AT$1)</f>
        <v>0</v>
      </c>
      <c r="AU195" s="86">
        <f>SUMIFS('sys inv movment rpt'!$M:$M,'sys inv movment rpt'!$L:$L,$M195,'sys inv movment rpt'!$N:$N,AU$1)</f>
        <v>0</v>
      </c>
      <c r="AV195" s="86">
        <f>SUMIFS('sys inv movment rpt'!$M:$M,'sys inv movment rpt'!$L:$L,$M195,'sys inv movment rpt'!$N:$N,AV$1)</f>
        <v>0</v>
      </c>
      <c r="AW195" s="87" t="str">
        <f>IFERROR(VLOOKUP(A195,'sys-backorder details'!E:U,17,0),"-")</f>
        <v>-</v>
      </c>
      <c r="AX195" s="87" t="str">
        <f>IF(K195&gt;1,VLOOKUP(A195,'settings-routing'!A:I,9,0),"")</f>
        <v/>
      </c>
    </row>
    <row r="196" ht="12.75" hidden="1" customHeight="1">
      <c r="A196" s="28" t="s">
        <v>615</v>
      </c>
      <c r="B196" s="28" t="s">
        <v>616</v>
      </c>
      <c r="C196" s="50">
        <f t="shared" si="2"/>
        <v>288</v>
      </c>
      <c r="D196" s="80">
        <f>SUMIF('Stocks 101-111'!$J:$J,'item dashboard'!A196,'Stocks 101-111'!K:K)</f>
        <v>288</v>
      </c>
      <c r="E196" s="80">
        <f>SUMIF('Stocks 101-111'!$J:$J,'item dashboard'!A196,'Stocks 101-111'!$L:$L)</f>
        <v>0</v>
      </c>
      <c r="F196" s="81">
        <f t="shared" si="3"/>
        <v>0</v>
      </c>
      <c r="G196" s="82">
        <f t="shared" si="4"/>
        <v>0</v>
      </c>
      <c r="H196" s="50">
        <f>SUMIFS('sys-backorder details'!$M:$M,'sys-backorder details'!$E:$E,'item dashboard'!A196,'sys-backorder details'!$V:$V,"")</f>
        <v>0</v>
      </c>
      <c r="I196" s="83">
        <f>SUMIF('settings-routing'!$I:$I,'item dashboard'!A196,'settings-routing'!$O:$O)</f>
        <v>0</v>
      </c>
      <c r="J196" s="50">
        <f>SUMIFS('sys-backorder details'!$M:$M,'sys-backorder details'!$E:$E,'item dashboard'!A196,'sys-backorder details'!$V:$V,"Call off")</f>
        <v>0</v>
      </c>
      <c r="K196" s="84">
        <f t="shared" si="5"/>
        <v>-288</v>
      </c>
      <c r="L196" s="84">
        <f>SUMIF('Production Plan'!$E:$E,'item dashboard'!A196,'Production Plan'!$N:$N)</f>
        <v>0</v>
      </c>
      <c r="M196" s="85" t="str">
        <f t="shared" si="6"/>
        <v>B-500POL-Y44-500 ml Polmerk Yellow Bottle</v>
      </c>
      <c r="N196" s="86">
        <f>SUMIFS('sys inv movment rpt'!$M:$M,'sys inv movment rpt'!$L:$L,$M196,'sys inv movment rpt'!$N:$N,N$1)</f>
        <v>0</v>
      </c>
      <c r="O196" s="86">
        <f>SUMIFS('sys inv movment rpt'!$M:$M,'sys inv movment rpt'!$L:$L,$M196,'sys inv movment rpt'!$N:$N,O$1)</f>
        <v>0</v>
      </c>
      <c r="P196" s="86">
        <f>SUMIFS('sys inv movment rpt'!$M:$M,'sys inv movment rpt'!$L:$L,$M196,'sys inv movment rpt'!$N:$N,P$1)</f>
        <v>0</v>
      </c>
      <c r="Q196" s="86">
        <f>SUMIFS('sys inv movment rpt'!$M:$M,'sys inv movment rpt'!$L:$L,$M196,'sys inv movment rpt'!$N:$N,Q$1)</f>
        <v>0</v>
      </c>
      <c r="R196" s="86">
        <f>SUMIFS('sys inv movment rpt'!$M:$M,'sys inv movment rpt'!$L:$L,$M196,'sys inv movment rpt'!$N:$N,R$1)</f>
        <v>0</v>
      </c>
      <c r="S196" s="86">
        <f>SUMIFS('sys inv movment rpt'!$M:$M,'sys inv movment rpt'!$L:$L,$M196,'sys inv movment rpt'!$N:$N,S$1)</f>
        <v>0</v>
      </c>
      <c r="T196" s="86">
        <f>SUMIFS('sys inv movment rpt'!$M:$M,'sys inv movment rpt'!$L:$L,$M196,'sys inv movment rpt'!$N:$N,T$1)</f>
        <v>0</v>
      </c>
      <c r="U196" s="86">
        <f>SUMIFS('sys inv movment rpt'!$M:$M,'sys inv movment rpt'!$L:$L,$M196,'sys inv movment rpt'!$N:$N,U$1)</f>
        <v>0</v>
      </c>
      <c r="V196" s="86">
        <f>SUMIFS('sys inv movment rpt'!$M:$M,'sys inv movment rpt'!$L:$L,$M196,'sys inv movment rpt'!$N:$N,V$1)</f>
        <v>0</v>
      </c>
      <c r="W196" s="86">
        <f>SUMIFS('sys inv movment rpt'!$M:$M,'sys inv movment rpt'!$L:$L,$M196,'sys inv movment rpt'!$N:$N,W$1)</f>
        <v>0</v>
      </c>
      <c r="X196" s="86">
        <f>SUMIFS('sys inv movment rpt'!$M:$M,'sys inv movment rpt'!$L:$L,$M196,'sys inv movment rpt'!$N:$N,X$1)</f>
        <v>0</v>
      </c>
      <c r="Y196" s="86">
        <f>SUMIFS('sys inv movment rpt'!$M:$M,'sys inv movment rpt'!$L:$L,$M196,'sys inv movment rpt'!$N:$N,Y$1)</f>
        <v>0</v>
      </c>
      <c r="Z196" s="86">
        <f>SUMIFS('sys inv movment rpt'!$M:$M,'sys inv movment rpt'!$L:$L,$M196,'sys inv movment rpt'!$N:$N,Z$1)</f>
        <v>0</v>
      </c>
      <c r="AA196" s="86">
        <f>SUMIFS('sys inv movment rpt'!$M:$M,'sys inv movment rpt'!$L:$L,$M196,'sys inv movment rpt'!$N:$N,AA$1)</f>
        <v>0</v>
      </c>
      <c r="AB196" s="86">
        <f>SUMIFS('sys inv movment rpt'!$M:$M,'sys inv movment rpt'!$L:$L,$M196,'sys inv movment rpt'!$N:$N,AB$1)</f>
        <v>0</v>
      </c>
      <c r="AC196" s="86">
        <f>SUMIFS('sys inv movment rpt'!$M:$M,'sys inv movment rpt'!$L:$L,$M196,'sys inv movment rpt'!$N:$N,AC$1)</f>
        <v>0</v>
      </c>
      <c r="AD196" s="86">
        <f>SUMIFS('sys inv movment rpt'!$M:$M,'sys inv movment rpt'!$L:$L,$M196,'sys inv movment rpt'!$N:$N,AD$1)</f>
        <v>0</v>
      </c>
      <c r="AE196" s="86">
        <f>SUMIFS('sys inv movment rpt'!$M:$M,'sys inv movment rpt'!$L:$L,$M196,'sys inv movment rpt'!$N:$N,AE$1)</f>
        <v>0</v>
      </c>
      <c r="AF196" s="86">
        <f>SUMIFS('sys inv movment rpt'!$M:$M,'sys inv movment rpt'!$L:$L,$M196,'sys inv movment rpt'!$N:$N,AF$1)</f>
        <v>0</v>
      </c>
      <c r="AG196" s="86">
        <f>SUMIFS('sys inv movment rpt'!$M:$M,'sys inv movment rpt'!$L:$L,$M196,'sys inv movment rpt'!$N:$N,AG$1)</f>
        <v>0</v>
      </c>
      <c r="AH196" s="86">
        <f>SUMIFS('sys inv movment rpt'!$M:$M,'sys inv movment rpt'!$L:$L,$M196,'sys inv movment rpt'!$N:$N,AH$1)</f>
        <v>0</v>
      </c>
      <c r="AI196" s="86">
        <f>SUMIFS('sys inv movment rpt'!$M:$M,'sys inv movment rpt'!$L:$L,$M196,'sys inv movment rpt'!$N:$N,AI$1)</f>
        <v>0</v>
      </c>
      <c r="AJ196" s="86">
        <f>SUMIFS('sys inv movment rpt'!$M:$M,'sys inv movment rpt'!$L:$L,$M196,'sys inv movment rpt'!$N:$N,AJ$1)</f>
        <v>0</v>
      </c>
      <c r="AK196" s="86">
        <f>SUMIFS('sys inv movment rpt'!$M:$M,'sys inv movment rpt'!$L:$L,$M196,'sys inv movment rpt'!$N:$N,AK$1)</f>
        <v>0</v>
      </c>
      <c r="AL196" s="86">
        <f>SUMIFS('sys inv movment rpt'!$M:$M,'sys inv movment rpt'!$L:$L,$M196,'sys inv movment rpt'!$N:$N,AL$1)</f>
        <v>0</v>
      </c>
      <c r="AM196" s="86">
        <f>SUMIFS('sys inv movment rpt'!$M:$M,'sys inv movment rpt'!$L:$L,$M196,'sys inv movment rpt'!$N:$N,AM$1)</f>
        <v>0</v>
      </c>
      <c r="AN196" s="86">
        <f>SUMIFS('sys inv movment rpt'!$M:$M,'sys inv movment rpt'!$L:$L,$M196,'sys inv movment rpt'!$N:$N,AN$1)</f>
        <v>0</v>
      </c>
      <c r="AO196" s="86">
        <f>SUMIFS('sys inv movment rpt'!$M:$M,'sys inv movment rpt'!$L:$L,$M196,'sys inv movment rpt'!$N:$N,AO$1)</f>
        <v>0</v>
      </c>
      <c r="AP196" s="86">
        <f>SUMIFS('sys inv movment rpt'!$M:$M,'sys inv movment rpt'!$L:$L,$M196,'sys inv movment rpt'!$N:$N,AP$1)</f>
        <v>0</v>
      </c>
      <c r="AQ196" s="86">
        <f>SUMIFS('sys inv movment rpt'!$M:$M,'sys inv movment rpt'!$L:$L,$M196,'sys inv movment rpt'!$N:$N,AQ$1)</f>
        <v>0</v>
      </c>
      <c r="AR196" s="86">
        <f>SUMIFS('sys inv movment rpt'!$M:$M,'sys inv movment rpt'!$L:$L,$M196,'sys inv movment rpt'!$N:$N,AR$1)</f>
        <v>0</v>
      </c>
      <c r="AS196" s="86">
        <f>SUMIFS('sys inv movment rpt'!$M:$M,'sys inv movment rpt'!$L:$L,$M196,'sys inv movment rpt'!$N:$N,AS$1)</f>
        <v>0</v>
      </c>
      <c r="AT196" s="86">
        <f>SUMIFS('sys inv movment rpt'!$M:$M,'sys inv movment rpt'!$L:$L,$M196,'sys inv movment rpt'!$N:$N,AT$1)</f>
        <v>0</v>
      </c>
      <c r="AU196" s="86">
        <f>SUMIFS('sys inv movment rpt'!$M:$M,'sys inv movment rpt'!$L:$L,$M196,'sys inv movment rpt'!$N:$N,AU$1)</f>
        <v>0</v>
      </c>
      <c r="AV196" s="86">
        <f>SUMIFS('sys inv movment rpt'!$M:$M,'sys inv movment rpt'!$L:$L,$M196,'sys inv movment rpt'!$N:$N,AV$1)</f>
        <v>0</v>
      </c>
      <c r="AW196" s="87" t="str">
        <f>IFERROR(VLOOKUP(A196,'sys-backorder details'!E:U,17,0),"-")</f>
        <v>-</v>
      </c>
      <c r="AX196" s="87" t="str">
        <f>IF(K196&gt;1,VLOOKUP(A196,'settings-routing'!A:I,9,0),"")</f>
        <v/>
      </c>
    </row>
    <row r="197" ht="12.75" hidden="1" customHeight="1">
      <c r="A197" s="50" t="s">
        <v>617</v>
      </c>
      <c r="B197" s="50" t="s">
        <v>618</v>
      </c>
      <c r="C197" s="50">
        <f t="shared" si="2"/>
        <v>0</v>
      </c>
      <c r="D197" s="80">
        <f>SUMIF('Stocks 101-111'!$J:$J,'item dashboard'!A197,'Stocks 101-111'!K:K)</f>
        <v>0</v>
      </c>
      <c r="E197" s="80">
        <f>SUMIF('Stocks 101-111'!$J:$J,'item dashboard'!A197,'Stocks 101-111'!$L:$L)</f>
        <v>0</v>
      </c>
      <c r="F197" s="81">
        <f t="shared" si="3"/>
        <v>0</v>
      </c>
      <c r="G197" s="82">
        <f t="shared" si="4"/>
        <v>0</v>
      </c>
      <c r="H197" s="50">
        <f>SUMIFS('sys-backorder details'!$M:$M,'sys-backorder details'!$E:$E,'item dashboard'!A197,'sys-backorder details'!$V:$V,"")</f>
        <v>0</v>
      </c>
      <c r="I197" s="83">
        <f>SUMIF('settings-routing'!$I:$I,'item dashboard'!A197,'settings-routing'!$O:$O)</f>
        <v>0</v>
      </c>
      <c r="J197" s="50">
        <f>SUMIFS('sys-backorder details'!$M:$M,'sys-backorder details'!$E:$E,'item dashboard'!A197,'sys-backorder details'!$V:$V,"Call off")</f>
        <v>0</v>
      </c>
      <c r="K197" s="84">
        <f t="shared" si="5"/>
        <v>0</v>
      </c>
      <c r="L197" s="84">
        <f>SUMIF('Production Plan'!$E:$E,'item dashboard'!A197,'Production Plan'!$N:$N)</f>
        <v>0</v>
      </c>
      <c r="M197" s="85" t="str">
        <f t="shared" si="6"/>
        <v>B-500RING-BL44-500 ml Blue Ring Blue Bottle</v>
      </c>
      <c r="N197" s="86">
        <f>SUMIFS('sys inv movment rpt'!$M:$M,'sys inv movment rpt'!$L:$L,$M197,'sys inv movment rpt'!$N:$N,N$1)</f>
        <v>0</v>
      </c>
      <c r="O197" s="86">
        <f>SUMIFS('sys inv movment rpt'!$M:$M,'sys inv movment rpt'!$L:$L,$M197,'sys inv movment rpt'!$N:$N,O$1)</f>
        <v>0</v>
      </c>
      <c r="P197" s="86">
        <f>SUMIFS('sys inv movment rpt'!$M:$M,'sys inv movment rpt'!$L:$L,$M197,'sys inv movment rpt'!$N:$N,P$1)</f>
        <v>0</v>
      </c>
      <c r="Q197" s="86">
        <f>SUMIFS('sys inv movment rpt'!$M:$M,'sys inv movment rpt'!$L:$L,$M197,'sys inv movment rpt'!$N:$N,Q$1)</f>
        <v>0</v>
      </c>
      <c r="R197" s="86">
        <f>SUMIFS('sys inv movment rpt'!$M:$M,'sys inv movment rpt'!$L:$L,$M197,'sys inv movment rpt'!$N:$N,R$1)</f>
        <v>0</v>
      </c>
      <c r="S197" s="86">
        <f>SUMIFS('sys inv movment rpt'!$M:$M,'sys inv movment rpt'!$L:$L,$M197,'sys inv movment rpt'!$N:$N,S$1)</f>
        <v>0</v>
      </c>
      <c r="T197" s="86">
        <f>SUMIFS('sys inv movment rpt'!$M:$M,'sys inv movment rpt'!$L:$L,$M197,'sys inv movment rpt'!$N:$N,T$1)</f>
        <v>0</v>
      </c>
      <c r="U197" s="86">
        <f>SUMIFS('sys inv movment rpt'!$M:$M,'sys inv movment rpt'!$L:$L,$M197,'sys inv movment rpt'!$N:$N,U$1)</f>
        <v>0</v>
      </c>
      <c r="V197" s="86">
        <f>SUMIFS('sys inv movment rpt'!$M:$M,'sys inv movment rpt'!$L:$L,$M197,'sys inv movment rpt'!$N:$N,V$1)</f>
        <v>0</v>
      </c>
      <c r="W197" s="86">
        <f>SUMIFS('sys inv movment rpt'!$M:$M,'sys inv movment rpt'!$L:$L,$M197,'sys inv movment rpt'!$N:$N,W$1)</f>
        <v>0</v>
      </c>
      <c r="X197" s="86">
        <f>SUMIFS('sys inv movment rpt'!$M:$M,'sys inv movment rpt'!$L:$L,$M197,'sys inv movment rpt'!$N:$N,X$1)</f>
        <v>0</v>
      </c>
      <c r="Y197" s="86">
        <f>SUMIFS('sys inv movment rpt'!$M:$M,'sys inv movment rpt'!$L:$L,$M197,'sys inv movment rpt'!$N:$N,Y$1)</f>
        <v>0</v>
      </c>
      <c r="Z197" s="86">
        <f>SUMIFS('sys inv movment rpt'!$M:$M,'sys inv movment rpt'!$L:$L,$M197,'sys inv movment rpt'!$N:$N,Z$1)</f>
        <v>0</v>
      </c>
      <c r="AA197" s="86">
        <f>SUMIFS('sys inv movment rpt'!$M:$M,'sys inv movment rpt'!$L:$L,$M197,'sys inv movment rpt'!$N:$N,AA$1)</f>
        <v>0</v>
      </c>
      <c r="AB197" s="86">
        <f>SUMIFS('sys inv movment rpt'!$M:$M,'sys inv movment rpt'!$L:$L,$M197,'sys inv movment rpt'!$N:$N,AB$1)</f>
        <v>0</v>
      </c>
      <c r="AC197" s="86">
        <f>SUMIFS('sys inv movment rpt'!$M:$M,'sys inv movment rpt'!$L:$L,$M197,'sys inv movment rpt'!$N:$N,AC$1)</f>
        <v>0</v>
      </c>
      <c r="AD197" s="86">
        <f>SUMIFS('sys inv movment rpt'!$M:$M,'sys inv movment rpt'!$L:$L,$M197,'sys inv movment rpt'!$N:$N,AD$1)</f>
        <v>0</v>
      </c>
      <c r="AE197" s="86">
        <f>SUMIFS('sys inv movment rpt'!$M:$M,'sys inv movment rpt'!$L:$L,$M197,'sys inv movment rpt'!$N:$N,AE$1)</f>
        <v>0</v>
      </c>
      <c r="AF197" s="86">
        <f>SUMIFS('sys inv movment rpt'!$M:$M,'sys inv movment rpt'!$L:$L,$M197,'sys inv movment rpt'!$N:$N,AF$1)</f>
        <v>0</v>
      </c>
      <c r="AG197" s="86">
        <f>SUMIFS('sys inv movment rpt'!$M:$M,'sys inv movment rpt'!$L:$L,$M197,'sys inv movment rpt'!$N:$N,AG$1)</f>
        <v>0</v>
      </c>
      <c r="AH197" s="86">
        <f>SUMIFS('sys inv movment rpt'!$M:$M,'sys inv movment rpt'!$L:$L,$M197,'sys inv movment rpt'!$N:$N,AH$1)</f>
        <v>0</v>
      </c>
      <c r="AI197" s="86">
        <f>SUMIFS('sys inv movment rpt'!$M:$M,'sys inv movment rpt'!$L:$L,$M197,'sys inv movment rpt'!$N:$N,AI$1)</f>
        <v>0</v>
      </c>
      <c r="AJ197" s="86">
        <f>SUMIFS('sys inv movment rpt'!$M:$M,'sys inv movment rpt'!$L:$L,$M197,'sys inv movment rpt'!$N:$N,AJ$1)</f>
        <v>0</v>
      </c>
      <c r="AK197" s="86">
        <f>SUMIFS('sys inv movment rpt'!$M:$M,'sys inv movment rpt'!$L:$L,$M197,'sys inv movment rpt'!$N:$N,AK$1)</f>
        <v>0</v>
      </c>
      <c r="AL197" s="86">
        <f>SUMIFS('sys inv movment rpt'!$M:$M,'sys inv movment rpt'!$L:$L,$M197,'sys inv movment rpt'!$N:$N,AL$1)</f>
        <v>0</v>
      </c>
      <c r="AM197" s="86">
        <f>SUMIFS('sys inv movment rpt'!$M:$M,'sys inv movment rpt'!$L:$L,$M197,'sys inv movment rpt'!$N:$N,AM$1)</f>
        <v>0</v>
      </c>
      <c r="AN197" s="86">
        <f>SUMIFS('sys inv movment rpt'!$M:$M,'sys inv movment rpt'!$L:$L,$M197,'sys inv movment rpt'!$N:$N,AN$1)</f>
        <v>0</v>
      </c>
      <c r="AO197" s="86">
        <f>SUMIFS('sys inv movment rpt'!$M:$M,'sys inv movment rpt'!$L:$L,$M197,'sys inv movment rpt'!$N:$N,AO$1)</f>
        <v>0</v>
      </c>
      <c r="AP197" s="86">
        <f>SUMIFS('sys inv movment rpt'!$M:$M,'sys inv movment rpt'!$L:$L,$M197,'sys inv movment rpt'!$N:$N,AP$1)</f>
        <v>0</v>
      </c>
      <c r="AQ197" s="86">
        <f>SUMIFS('sys inv movment rpt'!$M:$M,'sys inv movment rpt'!$L:$L,$M197,'sys inv movment rpt'!$N:$N,AQ$1)</f>
        <v>0</v>
      </c>
      <c r="AR197" s="86">
        <f>SUMIFS('sys inv movment rpt'!$M:$M,'sys inv movment rpt'!$L:$L,$M197,'sys inv movment rpt'!$N:$N,AR$1)</f>
        <v>0</v>
      </c>
      <c r="AS197" s="86">
        <f>SUMIFS('sys inv movment rpt'!$M:$M,'sys inv movment rpt'!$L:$L,$M197,'sys inv movment rpt'!$N:$N,AS$1)</f>
        <v>0</v>
      </c>
      <c r="AT197" s="86">
        <f>SUMIFS('sys inv movment rpt'!$M:$M,'sys inv movment rpt'!$L:$L,$M197,'sys inv movment rpt'!$N:$N,AT$1)</f>
        <v>0</v>
      </c>
      <c r="AU197" s="86">
        <f>SUMIFS('sys inv movment rpt'!$M:$M,'sys inv movment rpt'!$L:$L,$M197,'sys inv movment rpt'!$N:$N,AU$1)</f>
        <v>0</v>
      </c>
      <c r="AV197" s="86">
        <f>SUMIFS('sys inv movment rpt'!$M:$M,'sys inv movment rpt'!$L:$L,$M197,'sys inv movment rpt'!$N:$N,AV$1)</f>
        <v>0</v>
      </c>
      <c r="AW197" s="87" t="str">
        <f>IFERROR(VLOOKUP(A197,'sys-backorder details'!E:U,17,0),"-")</f>
        <v>-</v>
      </c>
      <c r="AX197" s="87" t="str">
        <f>IF(K197&gt;1,VLOOKUP(A197,'settings-routing'!A:I,9,0),"")</f>
        <v/>
      </c>
    </row>
    <row r="198" ht="12.75" hidden="1" customHeight="1">
      <c r="A198" s="28" t="s">
        <v>619</v>
      </c>
      <c r="B198" s="28" t="s">
        <v>620</v>
      </c>
      <c r="C198" s="50">
        <f t="shared" si="2"/>
        <v>0</v>
      </c>
      <c r="D198" s="80">
        <f>SUMIF('Stocks 101-111'!$J:$J,'item dashboard'!A198,'Stocks 101-111'!K:K)</f>
        <v>0</v>
      </c>
      <c r="E198" s="80">
        <f>SUMIF('Stocks 101-111'!$J:$J,'item dashboard'!A198,'Stocks 101-111'!$L:$L)</f>
        <v>0</v>
      </c>
      <c r="F198" s="81">
        <f t="shared" si="3"/>
        <v>0</v>
      </c>
      <c r="G198" s="82">
        <f t="shared" si="4"/>
        <v>0</v>
      </c>
      <c r="H198" s="50">
        <f>SUMIFS('sys-backorder details'!$M:$M,'sys-backorder details'!$E:$E,'item dashboard'!A198,'sys-backorder details'!$V:$V,"")</f>
        <v>0</v>
      </c>
      <c r="I198" s="83">
        <f>SUMIF('settings-routing'!$I:$I,'item dashboard'!A198,'settings-routing'!$O:$O)</f>
        <v>0</v>
      </c>
      <c r="J198" s="50">
        <f>SUMIFS('sys-backorder details'!$M:$M,'sys-backorder details'!$E:$E,'item dashboard'!A198,'sys-backorder details'!$V:$V,"Call off")</f>
        <v>0</v>
      </c>
      <c r="K198" s="84">
        <f t="shared" si="5"/>
        <v>0</v>
      </c>
      <c r="L198" s="84">
        <f>SUMIF('Production Plan'!$E:$E,'item dashboard'!A198,'Production Plan'!$N:$N)</f>
        <v>0</v>
      </c>
      <c r="M198" s="85" t="str">
        <f t="shared" si="6"/>
        <v>B-500SV-W35BMU-500 gm white sleeved imperial beef muchuzi mix</v>
      </c>
      <c r="N198" s="86">
        <f>SUMIFS('sys inv movment rpt'!$M:$M,'sys inv movment rpt'!$L:$L,$M198,'sys inv movment rpt'!$N:$N,N$1)</f>
        <v>0</v>
      </c>
      <c r="O198" s="86">
        <f>SUMIFS('sys inv movment rpt'!$M:$M,'sys inv movment rpt'!$L:$L,$M198,'sys inv movment rpt'!$N:$N,O$1)</f>
        <v>0</v>
      </c>
      <c r="P198" s="86">
        <f>SUMIFS('sys inv movment rpt'!$M:$M,'sys inv movment rpt'!$L:$L,$M198,'sys inv movment rpt'!$N:$N,P$1)</f>
        <v>0</v>
      </c>
      <c r="Q198" s="86">
        <f>SUMIFS('sys inv movment rpt'!$M:$M,'sys inv movment rpt'!$L:$L,$M198,'sys inv movment rpt'!$N:$N,Q$1)</f>
        <v>0</v>
      </c>
      <c r="R198" s="86">
        <f>SUMIFS('sys inv movment rpt'!$M:$M,'sys inv movment rpt'!$L:$L,$M198,'sys inv movment rpt'!$N:$N,R$1)</f>
        <v>0</v>
      </c>
      <c r="S198" s="86">
        <f>SUMIFS('sys inv movment rpt'!$M:$M,'sys inv movment rpt'!$L:$L,$M198,'sys inv movment rpt'!$N:$N,S$1)</f>
        <v>0</v>
      </c>
      <c r="T198" s="86">
        <f>SUMIFS('sys inv movment rpt'!$M:$M,'sys inv movment rpt'!$L:$L,$M198,'sys inv movment rpt'!$N:$N,T$1)</f>
        <v>0</v>
      </c>
      <c r="U198" s="86">
        <f>SUMIFS('sys inv movment rpt'!$M:$M,'sys inv movment rpt'!$L:$L,$M198,'sys inv movment rpt'!$N:$N,U$1)</f>
        <v>0</v>
      </c>
      <c r="V198" s="86">
        <f>SUMIFS('sys inv movment rpt'!$M:$M,'sys inv movment rpt'!$L:$L,$M198,'sys inv movment rpt'!$N:$N,V$1)</f>
        <v>0</v>
      </c>
      <c r="W198" s="86">
        <f>SUMIFS('sys inv movment rpt'!$M:$M,'sys inv movment rpt'!$L:$L,$M198,'sys inv movment rpt'!$N:$N,W$1)</f>
        <v>0</v>
      </c>
      <c r="X198" s="86">
        <f>SUMIFS('sys inv movment rpt'!$M:$M,'sys inv movment rpt'!$L:$L,$M198,'sys inv movment rpt'!$N:$N,X$1)</f>
        <v>0</v>
      </c>
      <c r="Y198" s="86">
        <f>SUMIFS('sys inv movment rpt'!$M:$M,'sys inv movment rpt'!$L:$L,$M198,'sys inv movment rpt'!$N:$N,Y$1)</f>
        <v>0</v>
      </c>
      <c r="Z198" s="86">
        <f>SUMIFS('sys inv movment rpt'!$M:$M,'sys inv movment rpt'!$L:$L,$M198,'sys inv movment rpt'!$N:$N,Z$1)</f>
        <v>0</v>
      </c>
      <c r="AA198" s="86">
        <f>SUMIFS('sys inv movment rpt'!$M:$M,'sys inv movment rpt'!$L:$L,$M198,'sys inv movment rpt'!$N:$N,AA$1)</f>
        <v>0</v>
      </c>
      <c r="AB198" s="86">
        <f>SUMIFS('sys inv movment rpt'!$M:$M,'sys inv movment rpt'!$L:$L,$M198,'sys inv movment rpt'!$N:$N,AB$1)</f>
        <v>0</v>
      </c>
      <c r="AC198" s="86">
        <f>SUMIFS('sys inv movment rpt'!$M:$M,'sys inv movment rpt'!$L:$L,$M198,'sys inv movment rpt'!$N:$N,AC$1)</f>
        <v>0</v>
      </c>
      <c r="AD198" s="86">
        <f>SUMIFS('sys inv movment rpt'!$M:$M,'sys inv movment rpt'!$L:$L,$M198,'sys inv movment rpt'!$N:$N,AD$1)</f>
        <v>0</v>
      </c>
      <c r="AE198" s="86">
        <f>SUMIFS('sys inv movment rpt'!$M:$M,'sys inv movment rpt'!$L:$L,$M198,'sys inv movment rpt'!$N:$N,AE$1)</f>
        <v>0</v>
      </c>
      <c r="AF198" s="86">
        <f>SUMIFS('sys inv movment rpt'!$M:$M,'sys inv movment rpt'!$L:$L,$M198,'sys inv movment rpt'!$N:$N,AF$1)</f>
        <v>0</v>
      </c>
      <c r="AG198" s="86">
        <f>SUMIFS('sys inv movment rpt'!$M:$M,'sys inv movment rpt'!$L:$L,$M198,'sys inv movment rpt'!$N:$N,AG$1)</f>
        <v>0</v>
      </c>
      <c r="AH198" s="86">
        <f>SUMIFS('sys inv movment rpt'!$M:$M,'sys inv movment rpt'!$L:$L,$M198,'sys inv movment rpt'!$N:$N,AH$1)</f>
        <v>0</v>
      </c>
      <c r="AI198" s="86">
        <f>SUMIFS('sys inv movment rpt'!$M:$M,'sys inv movment rpt'!$L:$L,$M198,'sys inv movment rpt'!$N:$N,AI$1)</f>
        <v>0</v>
      </c>
      <c r="AJ198" s="86">
        <f>SUMIFS('sys inv movment rpt'!$M:$M,'sys inv movment rpt'!$L:$L,$M198,'sys inv movment rpt'!$N:$N,AJ$1)</f>
        <v>0</v>
      </c>
      <c r="AK198" s="86">
        <f>SUMIFS('sys inv movment rpt'!$M:$M,'sys inv movment rpt'!$L:$L,$M198,'sys inv movment rpt'!$N:$N,AK$1)</f>
        <v>0</v>
      </c>
      <c r="AL198" s="86">
        <f>SUMIFS('sys inv movment rpt'!$M:$M,'sys inv movment rpt'!$L:$L,$M198,'sys inv movment rpt'!$N:$N,AL$1)</f>
        <v>0</v>
      </c>
      <c r="AM198" s="86">
        <f>SUMIFS('sys inv movment rpt'!$M:$M,'sys inv movment rpt'!$L:$L,$M198,'sys inv movment rpt'!$N:$N,AM$1)</f>
        <v>0</v>
      </c>
      <c r="AN198" s="86">
        <f>SUMIFS('sys inv movment rpt'!$M:$M,'sys inv movment rpt'!$L:$L,$M198,'sys inv movment rpt'!$N:$N,AN$1)</f>
        <v>0</v>
      </c>
      <c r="AO198" s="86">
        <f>SUMIFS('sys inv movment rpt'!$M:$M,'sys inv movment rpt'!$L:$L,$M198,'sys inv movment rpt'!$N:$N,AO$1)</f>
        <v>0</v>
      </c>
      <c r="AP198" s="86">
        <f>SUMIFS('sys inv movment rpt'!$M:$M,'sys inv movment rpt'!$L:$L,$M198,'sys inv movment rpt'!$N:$N,AP$1)</f>
        <v>0</v>
      </c>
      <c r="AQ198" s="86">
        <f>SUMIFS('sys inv movment rpt'!$M:$M,'sys inv movment rpt'!$L:$L,$M198,'sys inv movment rpt'!$N:$N,AQ$1)</f>
        <v>0</v>
      </c>
      <c r="AR198" s="86">
        <f>SUMIFS('sys inv movment rpt'!$M:$M,'sys inv movment rpt'!$L:$L,$M198,'sys inv movment rpt'!$N:$N,AR$1)</f>
        <v>0</v>
      </c>
      <c r="AS198" s="86">
        <f>SUMIFS('sys inv movment rpt'!$M:$M,'sys inv movment rpt'!$L:$L,$M198,'sys inv movment rpt'!$N:$N,AS$1)</f>
        <v>0</v>
      </c>
      <c r="AT198" s="86">
        <f>SUMIFS('sys inv movment rpt'!$M:$M,'sys inv movment rpt'!$L:$L,$M198,'sys inv movment rpt'!$N:$N,AT$1)</f>
        <v>0</v>
      </c>
      <c r="AU198" s="86">
        <f>SUMIFS('sys inv movment rpt'!$M:$M,'sys inv movment rpt'!$L:$L,$M198,'sys inv movment rpt'!$N:$N,AU$1)</f>
        <v>0</v>
      </c>
      <c r="AV198" s="86">
        <f>SUMIFS('sys inv movment rpt'!$M:$M,'sys inv movment rpt'!$L:$L,$M198,'sys inv movment rpt'!$N:$N,AV$1)</f>
        <v>0</v>
      </c>
      <c r="AW198" s="87" t="str">
        <f>IFERROR(VLOOKUP(A198,'sys-backorder details'!E:U,17,0),"-")</f>
        <v>-</v>
      </c>
      <c r="AX198" s="87" t="str">
        <f>IF(K198&gt;1,VLOOKUP(A198,'settings-routing'!A:I,9,0),"")</f>
        <v/>
      </c>
    </row>
    <row r="199" ht="12.75" hidden="1" customHeight="1">
      <c r="A199" s="50" t="s">
        <v>621</v>
      </c>
      <c r="B199" s="50" t="s">
        <v>622</v>
      </c>
      <c r="C199" s="50">
        <f t="shared" si="2"/>
        <v>0</v>
      </c>
      <c r="D199" s="80">
        <f>SUMIF('Stocks 101-111'!$J:$J,'item dashboard'!A199,'Stocks 101-111'!K:K)</f>
        <v>0</v>
      </c>
      <c r="E199" s="80">
        <f>SUMIF('Stocks 101-111'!$J:$J,'item dashboard'!A199,'Stocks 101-111'!$L:$L)</f>
        <v>0</v>
      </c>
      <c r="F199" s="81">
        <f t="shared" si="3"/>
        <v>0</v>
      </c>
      <c r="G199" s="82">
        <f t="shared" si="4"/>
        <v>0</v>
      </c>
      <c r="H199" s="50">
        <f>SUMIFS('sys-backorder details'!$M:$M,'sys-backorder details'!$E:$E,'item dashboard'!A199,'sys-backorder details'!$V:$V,"")</f>
        <v>0</v>
      </c>
      <c r="I199" s="83">
        <f>SUMIF('settings-routing'!$I:$I,'item dashboard'!A199,'settings-routing'!$O:$O)</f>
        <v>0</v>
      </c>
      <c r="J199" s="50">
        <f>SUMIFS('sys-backorder details'!$M:$M,'sys-backorder details'!$E:$E,'item dashboard'!A199,'sys-backorder details'!$V:$V,"Call off")</f>
        <v>0</v>
      </c>
      <c r="K199" s="84">
        <f t="shared" si="5"/>
        <v>0</v>
      </c>
      <c r="L199" s="84">
        <f>SUMIF('Production Plan'!$E:$E,'item dashboard'!A199,'Production Plan'!$N:$N)</f>
        <v>0</v>
      </c>
      <c r="M199" s="85" t="str">
        <f t="shared" si="6"/>
        <v>B-500SV-W35CMU-500 gm white Imperial sleeved chicken Mchuzi mix</v>
      </c>
      <c r="N199" s="86">
        <f>SUMIFS('sys inv movment rpt'!$M:$M,'sys inv movment rpt'!$L:$L,$M199,'sys inv movment rpt'!$N:$N,N$1)</f>
        <v>0</v>
      </c>
      <c r="O199" s="86">
        <f>SUMIFS('sys inv movment rpt'!$M:$M,'sys inv movment rpt'!$L:$L,$M199,'sys inv movment rpt'!$N:$N,O$1)</f>
        <v>0</v>
      </c>
      <c r="P199" s="86">
        <f>SUMIFS('sys inv movment rpt'!$M:$M,'sys inv movment rpt'!$L:$L,$M199,'sys inv movment rpt'!$N:$N,P$1)</f>
        <v>0</v>
      </c>
      <c r="Q199" s="86">
        <f>SUMIFS('sys inv movment rpt'!$M:$M,'sys inv movment rpt'!$L:$L,$M199,'sys inv movment rpt'!$N:$N,Q$1)</f>
        <v>0</v>
      </c>
      <c r="R199" s="86">
        <f>SUMIFS('sys inv movment rpt'!$M:$M,'sys inv movment rpt'!$L:$L,$M199,'sys inv movment rpt'!$N:$N,R$1)</f>
        <v>0</v>
      </c>
      <c r="S199" s="86">
        <f>SUMIFS('sys inv movment rpt'!$M:$M,'sys inv movment rpt'!$L:$L,$M199,'sys inv movment rpt'!$N:$N,S$1)</f>
        <v>0</v>
      </c>
      <c r="T199" s="86">
        <f>SUMIFS('sys inv movment rpt'!$M:$M,'sys inv movment rpt'!$L:$L,$M199,'sys inv movment rpt'!$N:$N,T$1)</f>
        <v>0</v>
      </c>
      <c r="U199" s="86">
        <f>SUMIFS('sys inv movment rpt'!$M:$M,'sys inv movment rpt'!$L:$L,$M199,'sys inv movment rpt'!$N:$N,U$1)</f>
        <v>0</v>
      </c>
      <c r="V199" s="86">
        <f>SUMIFS('sys inv movment rpt'!$M:$M,'sys inv movment rpt'!$L:$L,$M199,'sys inv movment rpt'!$N:$N,V$1)</f>
        <v>0</v>
      </c>
      <c r="W199" s="86">
        <f>SUMIFS('sys inv movment rpt'!$M:$M,'sys inv movment rpt'!$L:$L,$M199,'sys inv movment rpt'!$N:$N,W$1)</f>
        <v>0</v>
      </c>
      <c r="X199" s="86">
        <f>SUMIFS('sys inv movment rpt'!$M:$M,'sys inv movment rpt'!$L:$L,$M199,'sys inv movment rpt'!$N:$N,X$1)</f>
        <v>0</v>
      </c>
      <c r="Y199" s="86">
        <f>SUMIFS('sys inv movment rpt'!$M:$M,'sys inv movment rpt'!$L:$L,$M199,'sys inv movment rpt'!$N:$N,Y$1)</f>
        <v>0</v>
      </c>
      <c r="Z199" s="86">
        <f>SUMIFS('sys inv movment rpt'!$M:$M,'sys inv movment rpt'!$L:$L,$M199,'sys inv movment rpt'!$N:$N,Z$1)</f>
        <v>0</v>
      </c>
      <c r="AA199" s="86">
        <f>SUMIFS('sys inv movment rpt'!$M:$M,'sys inv movment rpt'!$L:$L,$M199,'sys inv movment rpt'!$N:$N,AA$1)</f>
        <v>0</v>
      </c>
      <c r="AB199" s="86">
        <f>SUMIFS('sys inv movment rpt'!$M:$M,'sys inv movment rpt'!$L:$L,$M199,'sys inv movment rpt'!$N:$N,AB$1)</f>
        <v>0</v>
      </c>
      <c r="AC199" s="86">
        <f>SUMIFS('sys inv movment rpt'!$M:$M,'sys inv movment rpt'!$L:$L,$M199,'sys inv movment rpt'!$N:$N,AC$1)</f>
        <v>0</v>
      </c>
      <c r="AD199" s="86">
        <f>SUMIFS('sys inv movment rpt'!$M:$M,'sys inv movment rpt'!$L:$L,$M199,'sys inv movment rpt'!$N:$N,AD$1)</f>
        <v>0</v>
      </c>
      <c r="AE199" s="86">
        <f>SUMIFS('sys inv movment rpt'!$M:$M,'sys inv movment rpt'!$L:$L,$M199,'sys inv movment rpt'!$N:$N,AE$1)</f>
        <v>0</v>
      </c>
      <c r="AF199" s="86">
        <f>SUMIFS('sys inv movment rpt'!$M:$M,'sys inv movment rpt'!$L:$L,$M199,'sys inv movment rpt'!$N:$N,AF$1)</f>
        <v>0</v>
      </c>
      <c r="AG199" s="86">
        <f>SUMIFS('sys inv movment rpt'!$M:$M,'sys inv movment rpt'!$L:$L,$M199,'sys inv movment rpt'!$N:$N,AG$1)</f>
        <v>0</v>
      </c>
      <c r="AH199" s="86">
        <f>SUMIFS('sys inv movment rpt'!$M:$M,'sys inv movment rpt'!$L:$L,$M199,'sys inv movment rpt'!$N:$N,AH$1)</f>
        <v>0</v>
      </c>
      <c r="AI199" s="86">
        <f>SUMIFS('sys inv movment rpt'!$M:$M,'sys inv movment rpt'!$L:$L,$M199,'sys inv movment rpt'!$N:$N,AI$1)</f>
        <v>0</v>
      </c>
      <c r="AJ199" s="86">
        <f>SUMIFS('sys inv movment rpt'!$M:$M,'sys inv movment rpt'!$L:$L,$M199,'sys inv movment rpt'!$N:$N,AJ$1)</f>
        <v>0</v>
      </c>
      <c r="AK199" s="86">
        <f>SUMIFS('sys inv movment rpt'!$M:$M,'sys inv movment rpt'!$L:$L,$M199,'sys inv movment rpt'!$N:$N,AK$1)</f>
        <v>0</v>
      </c>
      <c r="AL199" s="86">
        <f>SUMIFS('sys inv movment rpt'!$M:$M,'sys inv movment rpt'!$L:$L,$M199,'sys inv movment rpt'!$N:$N,AL$1)</f>
        <v>0</v>
      </c>
      <c r="AM199" s="86">
        <f>SUMIFS('sys inv movment rpt'!$M:$M,'sys inv movment rpt'!$L:$L,$M199,'sys inv movment rpt'!$N:$N,AM$1)</f>
        <v>0</v>
      </c>
      <c r="AN199" s="86">
        <f>SUMIFS('sys inv movment rpt'!$M:$M,'sys inv movment rpt'!$L:$L,$M199,'sys inv movment rpt'!$N:$N,AN$1)</f>
        <v>0</v>
      </c>
      <c r="AO199" s="86">
        <f>SUMIFS('sys inv movment rpt'!$M:$M,'sys inv movment rpt'!$L:$L,$M199,'sys inv movment rpt'!$N:$N,AO$1)</f>
        <v>0</v>
      </c>
      <c r="AP199" s="86">
        <f>SUMIFS('sys inv movment rpt'!$M:$M,'sys inv movment rpt'!$L:$L,$M199,'sys inv movment rpt'!$N:$N,AP$1)</f>
        <v>0</v>
      </c>
      <c r="AQ199" s="86">
        <f>SUMIFS('sys inv movment rpt'!$M:$M,'sys inv movment rpt'!$L:$L,$M199,'sys inv movment rpt'!$N:$N,AQ$1)</f>
        <v>0</v>
      </c>
      <c r="AR199" s="86">
        <f>SUMIFS('sys inv movment rpt'!$M:$M,'sys inv movment rpt'!$L:$L,$M199,'sys inv movment rpt'!$N:$N,AR$1)</f>
        <v>0</v>
      </c>
      <c r="AS199" s="86">
        <f>SUMIFS('sys inv movment rpt'!$M:$M,'sys inv movment rpt'!$L:$L,$M199,'sys inv movment rpt'!$N:$N,AS$1)</f>
        <v>0</v>
      </c>
      <c r="AT199" s="86">
        <f>SUMIFS('sys inv movment rpt'!$M:$M,'sys inv movment rpt'!$L:$L,$M199,'sys inv movment rpt'!$N:$N,AT$1)</f>
        <v>0</v>
      </c>
      <c r="AU199" s="86">
        <f>SUMIFS('sys inv movment rpt'!$M:$M,'sys inv movment rpt'!$L:$L,$M199,'sys inv movment rpt'!$N:$N,AU$1)</f>
        <v>0</v>
      </c>
      <c r="AV199" s="86">
        <f>SUMIFS('sys inv movment rpt'!$M:$M,'sys inv movment rpt'!$L:$L,$M199,'sys inv movment rpt'!$N:$N,AV$1)</f>
        <v>0</v>
      </c>
      <c r="AW199" s="87" t="str">
        <f>IFERROR(VLOOKUP(A199,'sys-backorder details'!E:U,17,0),"-")</f>
        <v>-</v>
      </c>
      <c r="AX199" s="87" t="str">
        <f>IF(K199&gt;1,VLOOKUP(A199,'settings-routing'!A:I,9,0),"")</f>
        <v/>
      </c>
    </row>
    <row r="200" ht="12.75" hidden="1" customHeight="1">
      <c r="A200" s="50" t="s">
        <v>623</v>
      </c>
      <c r="B200" s="50" t="s">
        <v>624</v>
      </c>
      <c r="C200" s="50">
        <f t="shared" si="2"/>
        <v>840</v>
      </c>
      <c r="D200" s="80">
        <f>SUMIF('Stocks 101-111'!$J:$J,'item dashboard'!A200,'Stocks 101-111'!K:K)</f>
        <v>840</v>
      </c>
      <c r="E200" s="80">
        <f>SUMIF('Stocks 101-111'!$J:$J,'item dashboard'!A200,'Stocks 101-111'!$L:$L)</f>
        <v>0</v>
      </c>
      <c r="F200" s="81">
        <f t="shared" si="3"/>
        <v>0</v>
      </c>
      <c r="G200" s="82">
        <f t="shared" si="4"/>
        <v>0.05714285714</v>
      </c>
      <c r="H200" s="50">
        <f>SUMIFS('sys-backorder details'!$M:$M,'sys-backorder details'!$E:$E,'item dashboard'!A200,'sys-backorder details'!$V:$V,"")</f>
        <v>0</v>
      </c>
      <c r="I200" s="83">
        <f>SUMIF('settings-routing'!$I:$I,'item dashboard'!A200,'settings-routing'!$O:$O)</f>
        <v>0</v>
      </c>
      <c r="J200" s="50">
        <f>SUMIFS('sys-backorder details'!$M:$M,'sys-backorder details'!$E:$E,'item dashboard'!A200,'sys-backorder details'!$V:$V,"Call off")</f>
        <v>0</v>
      </c>
      <c r="K200" s="84">
        <f t="shared" si="5"/>
        <v>-840</v>
      </c>
      <c r="L200" s="84">
        <f>SUMIF('Production Plan'!$E:$E,'item dashboard'!A200,'Production Plan'!$N:$N)</f>
        <v>0</v>
      </c>
      <c r="M200" s="85" t="str">
        <f t="shared" si="6"/>
        <v>B-500TRO-BL44-500 ml Angular Blue bottle</v>
      </c>
      <c r="N200" s="86">
        <f>SUMIFS('sys inv movment rpt'!$M:$M,'sys inv movment rpt'!$L:$L,$M200,'sys inv movment rpt'!$N:$N,N$1)</f>
        <v>0</v>
      </c>
      <c r="O200" s="86">
        <f>SUMIFS('sys inv movment rpt'!$M:$M,'sys inv movment rpt'!$L:$L,$M200,'sys inv movment rpt'!$N:$N,O$1)</f>
        <v>0</v>
      </c>
      <c r="P200" s="86">
        <f>SUMIFS('sys inv movment rpt'!$M:$M,'sys inv movment rpt'!$L:$L,$M200,'sys inv movment rpt'!$N:$N,P$1)</f>
        <v>0</v>
      </c>
      <c r="Q200" s="86">
        <f>SUMIFS('sys inv movment rpt'!$M:$M,'sys inv movment rpt'!$L:$L,$M200,'sys inv movment rpt'!$N:$N,Q$1)</f>
        <v>0</v>
      </c>
      <c r="R200" s="86">
        <f>SUMIFS('sys inv movment rpt'!$M:$M,'sys inv movment rpt'!$L:$L,$M200,'sys inv movment rpt'!$N:$N,R$1)</f>
        <v>0</v>
      </c>
      <c r="S200" s="86">
        <f>SUMIFS('sys inv movment rpt'!$M:$M,'sys inv movment rpt'!$L:$L,$M200,'sys inv movment rpt'!$N:$N,S$1)</f>
        <v>0</v>
      </c>
      <c r="T200" s="86">
        <f>SUMIFS('sys inv movment rpt'!$M:$M,'sys inv movment rpt'!$L:$L,$M200,'sys inv movment rpt'!$N:$N,T$1)</f>
        <v>0</v>
      </c>
      <c r="U200" s="86">
        <f>SUMIFS('sys inv movment rpt'!$M:$M,'sys inv movment rpt'!$L:$L,$M200,'sys inv movment rpt'!$N:$N,U$1)</f>
        <v>0</v>
      </c>
      <c r="V200" s="86">
        <f>SUMIFS('sys inv movment rpt'!$M:$M,'sys inv movment rpt'!$L:$L,$M200,'sys inv movment rpt'!$N:$N,V$1)</f>
        <v>3600</v>
      </c>
      <c r="W200" s="86">
        <f>SUMIFS('sys inv movment rpt'!$M:$M,'sys inv movment rpt'!$L:$L,$M200,'sys inv movment rpt'!$N:$N,W$1)</f>
        <v>0</v>
      </c>
      <c r="X200" s="86">
        <f>SUMIFS('sys inv movment rpt'!$M:$M,'sys inv movment rpt'!$L:$L,$M200,'sys inv movment rpt'!$N:$N,X$1)</f>
        <v>0</v>
      </c>
      <c r="Y200" s="86">
        <f>SUMIFS('sys inv movment rpt'!$M:$M,'sys inv movment rpt'!$L:$L,$M200,'sys inv movment rpt'!$N:$N,Y$1)</f>
        <v>0</v>
      </c>
      <c r="Z200" s="86">
        <f>SUMIFS('sys inv movment rpt'!$M:$M,'sys inv movment rpt'!$L:$L,$M200,'sys inv movment rpt'!$N:$N,Z$1)</f>
        <v>0</v>
      </c>
      <c r="AA200" s="86">
        <f>SUMIFS('sys inv movment rpt'!$M:$M,'sys inv movment rpt'!$L:$L,$M200,'sys inv movment rpt'!$N:$N,AA$1)</f>
        <v>0</v>
      </c>
      <c r="AB200" s="86">
        <f>SUMIFS('sys inv movment rpt'!$M:$M,'sys inv movment rpt'!$L:$L,$M200,'sys inv movment rpt'!$N:$N,AB$1)</f>
        <v>0</v>
      </c>
      <c r="AC200" s="86">
        <f>SUMIFS('sys inv movment rpt'!$M:$M,'sys inv movment rpt'!$L:$L,$M200,'sys inv movment rpt'!$N:$N,AC$1)</f>
        <v>0</v>
      </c>
      <c r="AD200" s="86">
        <f>SUMIFS('sys inv movment rpt'!$M:$M,'sys inv movment rpt'!$L:$L,$M200,'sys inv movment rpt'!$N:$N,AD$1)</f>
        <v>0</v>
      </c>
      <c r="AE200" s="86">
        <f>SUMIFS('sys inv movment rpt'!$M:$M,'sys inv movment rpt'!$L:$L,$M200,'sys inv movment rpt'!$N:$N,AE$1)</f>
        <v>0</v>
      </c>
      <c r="AF200" s="86">
        <f>SUMIFS('sys inv movment rpt'!$M:$M,'sys inv movment rpt'!$L:$L,$M200,'sys inv movment rpt'!$N:$N,AF$1)</f>
        <v>0</v>
      </c>
      <c r="AG200" s="86">
        <f>SUMIFS('sys inv movment rpt'!$M:$M,'sys inv movment rpt'!$L:$L,$M200,'sys inv movment rpt'!$N:$N,AG$1)</f>
        <v>0</v>
      </c>
      <c r="AH200" s="86">
        <f>SUMIFS('sys inv movment rpt'!$M:$M,'sys inv movment rpt'!$L:$L,$M200,'sys inv movment rpt'!$N:$N,AH$1)</f>
        <v>0</v>
      </c>
      <c r="AI200" s="86">
        <f>SUMIFS('sys inv movment rpt'!$M:$M,'sys inv movment rpt'!$L:$L,$M200,'sys inv movment rpt'!$N:$N,AI$1)</f>
        <v>0</v>
      </c>
      <c r="AJ200" s="86">
        <f>SUMIFS('sys inv movment rpt'!$M:$M,'sys inv movment rpt'!$L:$L,$M200,'sys inv movment rpt'!$N:$N,AJ$1)</f>
        <v>7920</v>
      </c>
      <c r="AK200" s="86">
        <f>SUMIFS('sys inv movment rpt'!$M:$M,'sys inv movment rpt'!$L:$L,$M200,'sys inv movment rpt'!$N:$N,AK$1)</f>
        <v>0</v>
      </c>
      <c r="AL200" s="86">
        <f>SUMIFS('sys inv movment rpt'!$M:$M,'sys inv movment rpt'!$L:$L,$M200,'sys inv movment rpt'!$N:$N,AL$1)</f>
        <v>0</v>
      </c>
      <c r="AM200" s="86">
        <f>SUMIFS('sys inv movment rpt'!$M:$M,'sys inv movment rpt'!$L:$L,$M200,'sys inv movment rpt'!$N:$N,AM$1)</f>
        <v>0</v>
      </c>
      <c r="AN200" s="86">
        <f>SUMIFS('sys inv movment rpt'!$M:$M,'sys inv movment rpt'!$L:$L,$M200,'sys inv movment rpt'!$N:$N,AN$1)</f>
        <v>0</v>
      </c>
      <c r="AO200" s="86">
        <f>SUMIFS('sys inv movment rpt'!$M:$M,'sys inv movment rpt'!$L:$L,$M200,'sys inv movment rpt'!$N:$N,AO$1)</f>
        <v>0</v>
      </c>
      <c r="AP200" s="86">
        <f>SUMIFS('sys inv movment rpt'!$M:$M,'sys inv movment rpt'!$L:$L,$M200,'sys inv movment rpt'!$N:$N,AP$1)</f>
        <v>0</v>
      </c>
      <c r="AQ200" s="86">
        <f>SUMIFS('sys inv movment rpt'!$M:$M,'sys inv movment rpt'!$L:$L,$M200,'sys inv movment rpt'!$N:$N,AQ$1)</f>
        <v>0</v>
      </c>
      <c r="AR200" s="86">
        <f>SUMIFS('sys inv movment rpt'!$M:$M,'sys inv movment rpt'!$L:$L,$M200,'sys inv movment rpt'!$N:$N,AR$1)</f>
        <v>0</v>
      </c>
      <c r="AS200" s="86">
        <f>SUMIFS('sys inv movment rpt'!$M:$M,'sys inv movment rpt'!$L:$L,$M200,'sys inv movment rpt'!$N:$N,AS$1)</f>
        <v>0</v>
      </c>
      <c r="AT200" s="86">
        <f>SUMIFS('sys inv movment rpt'!$M:$M,'sys inv movment rpt'!$L:$L,$M200,'sys inv movment rpt'!$N:$N,AT$1)</f>
        <v>0</v>
      </c>
      <c r="AU200" s="86">
        <f>SUMIFS('sys inv movment rpt'!$M:$M,'sys inv movment rpt'!$L:$L,$M200,'sys inv movment rpt'!$N:$N,AU$1)</f>
        <v>0</v>
      </c>
      <c r="AV200" s="86">
        <f>SUMIFS('sys inv movment rpt'!$M:$M,'sys inv movment rpt'!$L:$L,$M200,'sys inv movment rpt'!$N:$N,AV$1)</f>
        <v>0</v>
      </c>
      <c r="AW200" s="87" t="str">
        <f>IFERROR(VLOOKUP(A200,'sys-backorder details'!E:U,17,0),"-")</f>
        <v>-</v>
      </c>
      <c r="AX200" s="87" t="str">
        <f>IF(K200&gt;1,VLOOKUP(A200,'settings-routing'!A:I,9,0),"")</f>
        <v/>
      </c>
    </row>
    <row r="201" ht="12.75" hidden="1" customHeight="1">
      <c r="A201" s="50" t="s">
        <v>625</v>
      </c>
      <c r="B201" s="50" t="s">
        <v>626</v>
      </c>
      <c r="C201" s="50">
        <f t="shared" si="2"/>
        <v>88</v>
      </c>
      <c r="D201" s="80">
        <f>SUMIF('Stocks 101-111'!$J:$J,'item dashboard'!A201,'Stocks 101-111'!K:K)</f>
        <v>88</v>
      </c>
      <c r="E201" s="80">
        <f>SUMIF('Stocks 101-111'!$J:$J,'item dashboard'!A201,'Stocks 101-111'!$L:$L)</f>
        <v>0</v>
      </c>
      <c r="F201" s="81">
        <f t="shared" si="3"/>
        <v>0</v>
      </c>
      <c r="G201" s="82">
        <f t="shared" si="4"/>
        <v>0.02857142857</v>
      </c>
      <c r="H201" s="50">
        <f>SUMIFS('sys-backorder details'!$M:$M,'sys-backorder details'!$E:$E,'item dashboard'!A201,'sys-backorder details'!$V:$V,"")</f>
        <v>0</v>
      </c>
      <c r="I201" s="83">
        <f>SUMIF('settings-routing'!$I:$I,'item dashboard'!A201,'settings-routing'!$O:$O)</f>
        <v>0</v>
      </c>
      <c r="J201" s="50">
        <f>SUMIFS('sys-backorder details'!$M:$M,'sys-backorder details'!$E:$E,'item dashboard'!A201,'sys-backorder details'!$V:$V,"Call off")</f>
        <v>0</v>
      </c>
      <c r="K201" s="84">
        <f t="shared" si="5"/>
        <v>-88</v>
      </c>
      <c r="L201" s="84">
        <f>SUMIF('Production Plan'!$E:$E,'item dashboard'!A201,'Production Plan'!$N:$N)</f>
        <v>0</v>
      </c>
      <c r="M201" s="85" t="str">
        <f t="shared" si="6"/>
        <v>B-500TRO-GN44-500 ml Angular Green Bottle</v>
      </c>
      <c r="N201" s="86">
        <f>SUMIFS('sys inv movment rpt'!$M:$M,'sys inv movment rpt'!$L:$L,$M201,'sys inv movment rpt'!$N:$N,N$1)</f>
        <v>0</v>
      </c>
      <c r="O201" s="86">
        <f>SUMIFS('sys inv movment rpt'!$M:$M,'sys inv movment rpt'!$L:$L,$M201,'sys inv movment rpt'!$N:$N,O$1)</f>
        <v>0</v>
      </c>
      <c r="P201" s="86">
        <f>SUMIFS('sys inv movment rpt'!$M:$M,'sys inv movment rpt'!$L:$L,$M201,'sys inv movment rpt'!$N:$N,P$1)</f>
        <v>0</v>
      </c>
      <c r="Q201" s="86">
        <f>SUMIFS('sys inv movment rpt'!$M:$M,'sys inv movment rpt'!$L:$L,$M201,'sys inv movment rpt'!$N:$N,Q$1)</f>
        <v>0</v>
      </c>
      <c r="R201" s="86">
        <f>SUMIFS('sys inv movment rpt'!$M:$M,'sys inv movment rpt'!$L:$L,$M201,'sys inv movment rpt'!$N:$N,R$1)</f>
        <v>0</v>
      </c>
      <c r="S201" s="86">
        <f>SUMIFS('sys inv movment rpt'!$M:$M,'sys inv movment rpt'!$L:$L,$M201,'sys inv movment rpt'!$N:$N,S$1)</f>
        <v>0</v>
      </c>
      <c r="T201" s="86">
        <f>SUMIFS('sys inv movment rpt'!$M:$M,'sys inv movment rpt'!$L:$L,$M201,'sys inv movment rpt'!$N:$N,T$1)</f>
        <v>0</v>
      </c>
      <c r="U201" s="86">
        <f>SUMIFS('sys inv movment rpt'!$M:$M,'sys inv movment rpt'!$L:$L,$M201,'sys inv movment rpt'!$N:$N,U$1)</f>
        <v>0</v>
      </c>
      <c r="V201" s="86">
        <f>SUMIFS('sys inv movment rpt'!$M:$M,'sys inv movment rpt'!$L:$L,$M201,'sys inv movment rpt'!$N:$N,V$1)</f>
        <v>0</v>
      </c>
      <c r="W201" s="86">
        <f>SUMIFS('sys inv movment rpt'!$M:$M,'sys inv movment rpt'!$L:$L,$M201,'sys inv movment rpt'!$N:$N,W$1)</f>
        <v>0</v>
      </c>
      <c r="X201" s="86">
        <f>SUMIFS('sys inv movment rpt'!$M:$M,'sys inv movment rpt'!$L:$L,$M201,'sys inv movment rpt'!$N:$N,X$1)</f>
        <v>0</v>
      </c>
      <c r="Y201" s="86">
        <f>SUMIFS('sys inv movment rpt'!$M:$M,'sys inv movment rpt'!$L:$L,$M201,'sys inv movment rpt'!$N:$N,Y$1)</f>
        <v>0</v>
      </c>
      <c r="Z201" s="86">
        <f>SUMIFS('sys inv movment rpt'!$M:$M,'sys inv movment rpt'!$L:$L,$M201,'sys inv movment rpt'!$N:$N,Z$1)</f>
        <v>0</v>
      </c>
      <c r="AA201" s="86">
        <f>SUMIFS('sys inv movment rpt'!$M:$M,'sys inv movment rpt'!$L:$L,$M201,'sys inv movment rpt'!$N:$N,AA$1)</f>
        <v>0</v>
      </c>
      <c r="AB201" s="86">
        <f>SUMIFS('sys inv movment rpt'!$M:$M,'sys inv movment rpt'!$L:$L,$M201,'sys inv movment rpt'!$N:$N,AB$1)</f>
        <v>0</v>
      </c>
      <c r="AC201" s="86">
        <f>SUMIFS('sys inv movment rpt'!$M:$M,'sys inv movment rpt'!$L:$L,$M201,'sys inv movment rpt'!$N:$N,AC$1)</f>
        <v>0</v>
      </c>
      <c r="AD201" s="86">
        <f>SUMIFS('sys inv movment rpt'!$M:$M,'sys inv movment rpt'!$L:$L,$M201,'sys inv movment rpt'!$N:$N,AD$1)</f>
        <v>0</v>
      </c>
      <c r="AE201" s="86">
        <f>SUMIFS('sys inv movment rpt'!$M:$M,'sys inv movment rpt'!$L:$L,$M201,'sys inv movment rpt'!$N:$N,AE$1)</f>
        <v>0</v>
      </c>
      <c r="AF201" s="86">
        <f>SUMIFS('sys inv movment rpt'!$M:$M,'sys inv movment rpt'!$L:$L,$M201,'sys inv movment rpt'!$N:$N,AF$1)</f>
        <v>0</v>
      </c>
      <c r="AG201" s="86">
        <f>SUMIFS('sys inv movment rpt'!$M:$M,'sys inv movment rpt'!$L:$L,$M201,'sys inv movment rpt'!$N:$N,AG$1)</f>
        <v>0</v>
      </c>
      <c r="AH201" s="86">
        <f>SUMIFS('sys inv movment rpt'!$M:$M,'sys inv movment rpt'!$L:$L,$M201,'sys inv movment rpt'!$N:$N,AH$1)</f>
        <v>0</v>
      </c>
      <c r="AI201" s="86">
        <f>SUMIFS('sys inv movment rpt'!$M:$M,'sys inv movment rpt'!$L:$L,$M201,'sys inv movment rpt'!$N:$N,AI$1)</f>
        <v>0</v>
      </c>
      <c r="AJ201" s="86">
        <f>SUMIFS('sys inv movment rpt'!$M:$M,'sys inv movment rpt'!$L:$L,$M201,'sys inv movment rpt'!$N:$N,AJ$1)</f>
        <v>0</v>
      </c>
      <c r="AK201" s="86">
        <f>SUMIFS('sys inv movment rpt'!$M:$M,'sys inv movment rpt'!$L:$L,$M201,'sys inv movment rpt'!$N:$N,AK$1)</f>
        <v>0</v>
      </c>
      <c r="AL201" s="86">
        <f>SUMIFS('sys inv movment rpt'!$M:$M,'sys inv movment rpt'!$L:$L,$M201,'sys inv movment rpt'!$N:$N,AL$1)</f>
        <v>0</v>
      </c>
      <c r="AM201" s="86">
        <f>SUMIFS('sys inv movment rpt'!$M:$M,'sys inv movment rpt'!$L:$L,$M201,'sys inv movment rpt'!$N:$N,AM$1)</f>
        <v>0</v>
      </c>
      <c r="AN201" s="86">
        <f>SUMIFS('sys inv movment rpt'!$M:$M,'sys inv movment rpt'!$L:$L,$M201,'sys inv movment rpt'!$N:$N,AN$1)</f>
        <v>0</v>
      </c>
      <c r="AO201" s="86">
        <f>SUMIFS('sys inv movment rpt'!$M:$M,'sys inv movment rpt'!$L:$L,$M201,'sys inv movment rpt'!$N:$N,AO$1)</f>
        <v>0</v>
      </c>
      <c r="AP201" s="86">
        <f>SUMIFS('sys inv movment rpt'!$M:$M,'sys inv movment rpt'!$L:$L,$M201,'sys inv movment rpt'!$N:$N,AP$1)</f>
        <v>0</v>
      </c>
      <c r="AQ201" s="86">
        <f>SUMIFS('sys inv movment rpt'!$M:$M,'sys inv movment rpt'!$L:$L,$M201,'sys inv movment rpt'!$N:$N,AQ$1)</f>
        <v>0</v>
      </c>
      <c r="AR201" s="86">
        <f>SUMIFS('sys inv movment rpt'!$M:$M,'sys inv movment rpt'!$L:$L,$M201,'sys inv movment rpt'!$N:$N,AR$1)</f>
        <v>2160</v>
      </c>
      <c r="AS201" s="86">
        <f>SUMIFS('sys inv movment rpt'!$M:$M,'sys inv movment rpt'!$L:$L,$M201,'sys inv movment rpt'!$N:$N,AS$1)</f>
        <v>0</v>
      </c>
      <c r="AT201" s="86">
        <f>SUMIFS('sys inv movment rpt'!$M:$M,'sys inv movment rpt'!$L:$L,$M201,'sys inv movment rpt'!$N:$N,AT$1)</f>
        <v>0</v>
      </c>
      <c r="AU201" s="86">
        <f>SUMIFS('sys inv movment rpt'!$M:$M,'sys inv movment rpt'!$L:$L,$M201,'sys inv movment rpt'!$N:$N,AU$1)</f>
        <v>0</v>
      </c>
      <c r="AV201" s="86">
        <f>SUMIFS('sys inv movment rpt'!$M:$M,'sys inv movment rpt'!$L:$L,$M201,'sys inv movment rpt'!$N:$N,AV$1)</f>
        <v>0</v>
      </c>
      <c r="AW201" s="87" t="str">
        <f>IFERROR(VLOOKUP(A201,'sys-backorder details'!E:U,17,0),"-")</f>
        <v>-</v>
      </c>
      <c r="AX201" s="87" t="str">
        <f>IF(K201&gt;1,VLOOKUP(A201,'settings-routing'!A:I,9,0),"")</f>
        <v/>
      </c>
    </row>
    <row r="202" ht="12.75" hidden="1" customHeight="1">
      <c r="A202" s="50" t="s">
        <v>627</v>
      </c>
      <c r="B202" s="50" t="s">
        <v>628</v>
      </c>
      <c r="C202" s="50">
        <f t="shared" si="2"/>
        <v>0</v>
      </c>
      <c r="D202" s="80">
        <f>SUMIF('Stocks 101-111'!$J:$J,'item dashboard'!A202,'Stocks 101-111'!K:K)</f>
        <v>0</v>
      </c>
      <c r="E202" s="80">
        <f>SUMIF('Stocks 101-111'!$J:$J,'item dashboard'!A202,'Stocks 101-111'!$L:$L)</f>
        <v>0</v>
      </c>
      <c r="F202" s="81">
        <f t="shared" si="3"/>
        <v>0</v>
      </c>
      <c r="G202" s="82">
        <f t="shared" si="4"/>
        <v>0.02857142857</v>
      </c>
      <c r="H202" s="50">
        <f>SUMIFS('sys-backorder details'!$M:$M,'sys-backorder details'!$E:$E,'item dashboard'!A202,'sys-backorder details'!$V:$V,"")</f>
        <v>0</v>
      </c>
      <c r="I202" s="83">
        <f>SUMIF('settings-routing'!$I:$I,'item dashboard'!A202,'settings-routing'!$O:$O)</f>
        <v>0</v>
      </c>
      <c r="J202" s="50">
        <f>SUMIFS('sys-backorder details'!$M:$M,'sys-backorder details'!$E:$E,'item dashboard'!A202,'sys-backorder details'!$V:$V,"Call off")</f>
        <v>0</v>
      </c>
      <c r="K202" s="84">
        <f t="shared" si="5"/>
        <v>0</v>
      </c>
      <c r="L202" s="84">
        <f>SUMIF('Production Plan'!$E:$E,'item dashboard'!A202,'Production Plan'!$N:$N)</f>
        <v>0</v>
      </c>
      <c r="M202" s="85" t="str">
        <f t="shared" si="6"/>
        <v>B-500TRO-PK44-500 ml Angular Pink Bottle</v>
      </c>
      <c r="N202" s="86">
        <f>SUMIFS('sys inv movment rpt'!$M:$M,'sys inv movment rpt'!$L:$L,$M202,'sys inv movment rpt'!$N:$N,N$1)</f>
        <v>0</v>
      </c>
      <c r="O202" s="86">
        <f>SUMIFS('sys inv movment rpt'!$M:$M,'sys inv movment rpt'!$L:$L,$M202,'sys inv movment rpt'!$N:$N,O$1)</f>
        <v>0</v>
      </c>
      <c r="P202" s="86">
        <f>SUMIFS('sys inv movment rpt'!$M:$M,'sys inv movment rpt'!$L:$L,$M202,'sys inv movment rpt'!$N:$N,P$1)</f>
        <v>0</v>
      </c>
      <c r="Q202" s="86">
        <f>SUMIFS('sys inv movment rpt'!$M:$M,'sys inv movment rpt'!$L:$L,$M202,'sys inv movment rpt'!$N:$N,Q$1)</f>
        <v>0</v>
      </c>
      <c r="R202" s="86">
        <f>SUMIFS('sys inv movment rpt'!$M:$M,'sys inv movment rpt'!$L:$L,$M202,'sys inv movment rpt'!$N:$N,R$1)</f>
        <v>0</v>
      </c>
      <c r="S202" s="86">
        <f>SUMIFS('sys inv movment rpt'!$M:$M,'sys inv movment rpt'!$L:$L,$M202,'sys inv movment rpt'!$N:$N,S$1)</f>
        <v>0</v>
      </c>
      <c r="T202" s="86">
        <f>SUMIFS('sys inv movment rpt'!$M:$M,'sys inv movment rpt'!$L:$L,$M202,'sys inv movment rpt'!$N:$N,T$1)</f>
        <v>0</v>
      </c>
      <c r="U202" s="86">
        <f>SUMIFS('sys inv movment rpt'!$M:$M,'sys inv movment rpt'!$L:$L,$M202,'sys inv movment rpt'!$N:$N,U$1)</f>
        <v>0</v>
      </c>
      <c r="V202" s="86">
        <f>SUMIFS('sys inv movment rpt'!$M:$M,'sys inv movment rpt'!$L:$L,$M202,'sys inv movment rpt'!$N:$N,V$1)</f>
        <v>0</v>
      </c>
      <c r="W202" s="86">
        <f>SUMIFS('sys inv movment rpt'!$M:$M,'sys inv movment rpt'!$L:$L,$M202,'sys inv movment rpt'!$N:$N,W$1)</f>
        <v>0</v>
      </c>
      <c r="X202" s="86">
        <f>SUMIFS('sys inv movment rpt'!$M:$M,'sys inv movment rpt'!$L:$L,$M202,'sys inv movment rpt'!$N:$N,X$1)</f>
        <v>0</v>
      </c>
      <c r="Y202" s="86">
        <f>SUMIFS('sys inv movment rpt'!$M:$M,'sys inv movment rpt'!$L:$L,$M202,'sys inv movment rpt'!$N:$N,Y$1)</f>
        <v>0</v>
      </c>
      <c r="Z202" s="86">
        <f>SUMIFS('sys inv movment rpt'!$M:$M,'sys inv movment rpt'!$L:$L,$M202,'sys inv movment rpt'!$N:$N,Z$1)</f>
        <v>0</v>
      </c>
      <c r="AA202" s="86">
        <f>SUMIFS('sys inv movment rpt'!$M:$M,'sys inv movment rpt'!$L:$L,$M202,'sys inv movment rpt'!$N:$N,AA$1)</f>
        <v>0</v>
      </c>
      <c r="AB202" s="86">
        <f>SUMIFS('sys inv movment rpt'!$M:$M,'sys inv movment rpt'!$L:$L,$M202,'sys inv movment rpt'!$N:$N,AB$1)</f>
        <v>0</v>
      </c>
      <c r="AC202" s="86">
        <f>SUMIFS('sys inv movment rpt'!$M:$M,'sys inv movment rpt'!$L:$L,$M202,'sys inv movment rpt'!$N:$N,AC$1)</f>
        <v>0</v>
      </c>
      <c r="AD202" s="86">
        <f>SUMIFS('sys inv movment rpt'!$M:$M,'sys inv movment rpt'!$L:$L,$M202,'sys inv movment rpt'!$N:$N,AD$1)</f>
        <v>0</v>
      </c>
      <c r="AE202" s="86">
        <f>SUMIFS('sys inv movment rpt'!$M:$M,'sys inv movment rpt'!$L:$L,$M202,'sys inv movment rpt'!$N:$N,AE$1)</f>
        <v>0</v>
      </c>
      <c r="AF202" s="86">
        <f>SUMIFS('sys inv movment rpt'!$M:$M,'sys inv movment rpt'!$L:$L,$M202,'sys inv movment rpt'!$N:$N,AF$1)</f>
        <v>0</v>
      </c>
      <c r="AG202" s="86">
        <f>SUMIFS('sys inv movment rpt'!$M:$M,'sys inv movment rpt'!$L:$L,$M202,'sys inv movment rpt'!$N:$N,AG$1)</f>
        <v>0</v>
      </c>
      <c r="AH202" s="86">
        <f>SUMIFS('sys inv movment rpt'!$M:$M,'sys inv movment rpt'!$L:$L,$M202,'sys inv movment rpt'!$N:$N,AH$1)</f>
        <v>0</v>
      </c>
      <c r="AI202" s="86">
        <f>SUMIFS('sys inv movment rpt'!$M:$M,'sys inv movment rpt'!$L:$L,$M202,'sys inv movment rpt'!$N:$N,AI$1)</f>
        <v>0</v>
      </c>
      <c r="AJ202" s="86">
        <f>SUMIFS('sys inv movment rpt'!$M:$M,'sys inv movment rpt'!$L:$L,$M202,'sys inv movment rpt'!$N:$N,AJ$1)</f>
        <v>0</v>
      </c>
      <c r="AK202" s="86">
        <f>SUMIFS('sys inv movment rpt'!$M:$M,'sys inv movment rpt'!$L:$L,$M202,'sys inv movment rpt'!$N:$N,AK$1)</f>
        <v>0</v>
      </c>
      <c r="AL202" s="86">
        <f>SUMIFS('sys inv movment rpt'!$M:$M,'sys inv movment rpt'!$L:$L,$M202,'sys inv movment rpt'!$N:$N,AL$1)</f>
        <v>0</v>
      </c>
      <c r="AM202" s="86">
        <f>SUMIFS('sys inv movment rpt'!$M:$M,'sys inv movment rpt'!$L:$L,$M202,'sys inv movment rpt'!$N:$N,AM$1)</f>
        <v>0</v>
      </c>
      <c r="AN202" s="86">
        <f>SUMIFS('sys inv movment rpt'!$M:$M,'sys inv movment rpt'!$L:$L,$M202,'sys inv movment rpt'!$N:$N,AN$1)</f>
        <v>0</v>
      </c>
      <c r="AO202" s="86">
        <f>SUMIFS('sys inv movment rpt'!$M:$M,'sys inv movment rpt'!$L:$L,$M202,'sys inv movment rpt'!$N:$N,AO$1)</f>
        <v>0</v>
      </c>
      <c r="AP202" s="86">
        <f>SUMIFS('sys inv movment rpt'!$M:$M,'sys inv movment rpt'!$L:$L,$M202,'sys inv movment rpt'!$N:$N,AP$1)</f>
        <v>0</v>
      </c>
      <c r="AQ202" s="86">
        <f>SUMIFS('sys inv movment rpt'!$M:$M,'sys inv movment rpt'!$L:$L,$M202,'sys inv movment rpt'!$N:$N,AQ$1)</f>
        <v>0</v>
      </c>
      <c r="AR202" s="86">
        <f>SUMIFS('sys inv movment rpt'!$M:$M,'sys inv movment rpt'!$L:$L,$M202,'sys inv movment rpt'!$N:$N,AR$1)</f>
        <v>3168</v>
      </c>
      <c r="AS202" s="86">
        <f>SUMIFS('sys inv movment rpt'!$M:$M,'sys inv movment rpt'!$L:$L,$M202,'sys inv movment rpt'!$N:$N,AS$1)</f>
        <v>0</v>
      </c>
      <c r="AT202" s="86">
        <f>SUMIFS('sys inv movment rpt'!$M:$M,'sys inv movment rpt'!$L:$L,$M202,'sys inv movment rpt'!$N:$N,AT$1)</f>
        <v>0</v>
      </c>
      <c r="AU202" s="86">
        <f>SUMIFS('sys inv movment rpt'!$M:$M,'sys inv movment rpt'!$L:$L,$M202,'sys inv movment rpt'!$N:$N,AU$1)</f>
        <v>0</v>
      </c>
      <c r="AV202" s="86">
        <f>SUMIFS('sys inv movment rpt'!$M:$M,'sys inv movment rpt'!$L:$L,$M202,'sys inv movment rpt'!$N:$N,AV$1)</f>
        <v>0</v>
      </c>
      <c r="AW202" s="87" t="str">
        <f>IFERROR(VLOOKUP(A202,'sys-backorder details'!E:U,17,0),"-")</f>
        <v>-</v>
      </c>
      <c r="AX202" s="87" t="str">
        <f>IF(K202&gt;1,VLOOKUP(A202,'settings-routing'!A:I,9,0),"")</f>
        <v/>
      </c>
    </row>
    <row r="203" ht="12.75" hidden="1" customHeight="1">
      <c r="A203" s="28" t="s">
        <v>629</v>
      </c>
      <c r="B203" s="28" t="s">
        <v>630</v>
      </c>
      <c r="C203" s="50">
        <f t="shared" si="2"/>
        <v>0</v>
      </c>
      <c r="D203" s="80">
        <f>SUMIF('Stocks 101-111'!$J:$J,'item dashboard'!A203,'Stocks 101-111'!K:K)</f>
        <v>0</v>
      </c>
      <c r="E203" s="80">
        <f>SUMIF('Stocks 101-111'!$J:$J,'item dashboard'!A203,'Stocks 101-111'!$L:$L)</f>
        <v>0</v>
      </c>
      <c r="F203" s="81">
        <f t="shared" si="3"/>
        <v>0</v>
      </c>
      <c r="G203" s="82">
        <f t="shared" si="4"/>
        <v>0</v>
      </c>
      <c r="H203" s="50">
        <f>SUMIFS('sys-backorder details'!$M:$M,'sys-backorder details'!$E:$E,'item dashboard'!A203,'sys-backorder details'!$V:$V,"")</f>
        <v>0</v>
      </c>
      <c r="I203" s="83">
        <f>SUMIF('settings-routing'!$I:$I,'item dashboard'!A203,'settings-routing'!$O:$O)</f>
        <v>0</v>
      </c>
      <c r="J203" s="50">
        <f>SUMIFS('sys-backorder details'!$M:$M,'sys-backorder details'!$E:$E,'item dashboard'!A203,'sys-backorder details'!$V:$V,"Call off")</f>
        <v>24</v>
      </c>
      <c r="K203" s="84">
        <f t="shared" si="5"/>
        <v>0</v>
      </c>
      <c r="L203" s="84">
        <f>SUMIF('Production Plan'!$E:$E,'item dashboard'!A203,'Production Plan'!$N:$N)</f>
        <v>0</v>
      </c>
      <c r="M203" s="85" t="str">
        <f t="shared" si="6"/>
        <v>B-500TRO-Y44-500 ml Angular Yellow bottle</v>
      </c>
      <c r="N203" s="86">
        <f>SUMIFS('sys inv movment rpt'!$M:$M,'sys inv movment rpt'!$L:$L,$M203,'sys inv movment rpt'!$N:$N,N$1)</f>
        <v>0</v>
      </c>
      <c r="O203" s="86">
        <f>SUMIFS('sys inv movment rpt'!$M:$M,'sys inv movment rpt'!$L:$L,$M203,'sys inv movment rpt'!$N:$N,O$1)</f>
        <v>0</v>
      </c>
      <c r="P203" s="86">
        <f>SUMIFS('sys inv movment rpt'!$M:$M,'sys inv movment rpt'!$L:$L,$M203,'sys inv movment rpt'!$N:$N,P$1)</f>
        <v>0</v>
      </c>
      <c r="Q203" s="86">
        <f>SUMIFS('sys inv movment rpt'!$M:$M,'sys inv movment rpt'!$L:$L,$M203,'sys inv movment rpt'!$N:$N,Q$1)</f>
        <v>0</v>
      </c>
      <c r="R203" s="86">
        <f>SUMIFS('sys inv movment rpt'!$M:$M,'sys inv movment rpt'!$L:$L,$M203,'sys inv movment rpt'!$N:$N,R$1)</f>
        <v>0</v>
      </c>
      <c r="S203" s="86">
        <f>SUMIFS('sys inv movment rpt'!$M:$M,'sys inv movment rpt'!$L:$L,$M203,'sys inv movment rpt'!$N:$N,S$1)</f>
        <v>0</v>
      </c>
      <c r="T203" s="86">
        <f>SUMIFS('sys inv movment rpt'!$M:$M,'sys inv movment rpt'!$L:$L,$M203,'sys inv movment rpt'!$N:$N,T$1)</f>
        <v>0</v>
      </c>
      <c r="U203" s="86">
        <f>SUMIFS('sys inv movment rpt'!$M:$M,'sys inv movment rpt'!$L:$L,$M203,'sys inv movment rpt'!$N:$N,U$1)</f>
        <v>0</v>
      </c>
      <c r="V203" s="86">
        <f>SUMIFS('sys inv movment rpt'!$M:$M,'sys inv movment rpt'!$L:$L,$M203,'sys inv movment rpt'!$N:$N,V$1)</f>
        <v>0</v>
      </c>
      <c r="W203" s="86">
        <f>SUMIFS('sys inv movment rpt'!$M:$M,'sys inv movment rpt'!$L:$L,$M203,'sys inv movment rpt'!$N:$N,W$1)</f>
        <v>0</v>
      </c>
      <c r="X203" s="86">
        <f>SUMIFS('sys inv movment rpt'!$M:$M,'sys inv movment rpt'!$L:$L,$M203,'sys inv movment rpt'!$N:$N,X$1)</f>
        <v>0</v>
      </c>
      <c r="Y203" s="86">
        <f>SUMIFS('sys inv movment rpt'!$M:$M,'sys inv movment rpt'!$L:$L,$M203,'sys inv movment rpt'!$N:$N,Y$1)</f>
        <v>0</v>
      </c>
      <c r="Z203" s="86">
        <f>SUMIFS('sys inv movment rpt'!$M:$M,'sys inv movment rpt'!$L:$L,$M203,'sys inv movment rpt'!$N:$N,Z$1)</f>
        <v>0</v>
      </c>
      <c r="AA203" s="86">
        <f>SUMIFS('sys inv movment rpt'!$M:$M,'sys inv movment rpt'!$L:$L,$M203,'sys inv movment rpt'!$N:$N,AA$1)</f>
        <v>0</v>
      </c>
      <c r="AB203" s="86">
        <f>SUMIFS('sys inv movment rpt'!$M:$M,'sys inv movment rpt'!$L:$L,$M203,'sys inv movment rpt'!$N:$N,AB$1)</f>
        <v>0</v>
      </c>
      <c r="AC203" s="86">
        <f>SUMIFS('sys inv movment rpt'!$M:$M,'sys inv movment rpt'!$L:$L,$M203,'sys inv movment rpt'!$N:$N,AC$1)</f>
        <v>0</v>
      </c>
      <c r="AD203" s="86">
        <f>SUMIFS('sys inv movment rpt'!$M:$M,'sys inv movment rpt'!$L:$L,$M203,'sys inv movment rpt'!$N:$N,AD$1)</f>
        <v>0</v>
      </c>
      <c r="AE203" s="86">
        <f>SUMIFS('sys inv movment rpt'!$M:$M,'sys inv movment rpt'!$L:$L,$M203,'sys inv movment rpt'!$N:$N,AE$1)</f>
        <v>0</v>
      </c>
      <c r="AF203" s="86">
        <f>SUMIFS('sys inv movment rpt'!$M:$M,'sys inv movment rpt'!$L:$L,$M203,'sys inv movment rpt'!$N:$N,AF$1)</f>
        <v>0</v>
      </c>
      <c r="AG203" s="86">
        <f>SUMIFS('sys inv movment rpt'!$M:$M,'sys inv movment rpt'!$L:$L,$M203,'sys inv movment rpt'!$N:$N,AG$1)</f>
        <v>0</v>
      </c>
      <c r="AH203" s="86">
        <f>SUMIFS('sys inv movment rpt'!$M:$M,'sys inv movment rpt'!$L:$L,$M203,'sys inv movment rpt'!$N:$N,AH$1)</f>
        <v>0</v>
      </c>
      <c r="AI203" s="86">
        <f>SUMIFS('sys inv movment rpt'!$M:$M,'sys inv movment rpt'!$L:$L,$M203,'sys inv movment rpt'!$N:$N,AI$1)</f>
        <v>0</v>
      </c>
      <c r="AJ203" s="86">
        <f>SUMIFS('sys inv movment rpt'!$M:$M,'sys inv movment rpt'!$L:$L,$M203,'sys inv movment rpt'!$N:$N,AJ$1)</f>
        <v>0</v>
      </c>
      <c r="AK203" s="86">
        <f>SUMIFS('sys inv movment rpt'!$M:$M,'sys inv movment rpt'!$L:$L,$M203,'sys inv movment rpt'!$N:$N,AK$1)</f>
        <v>0</v>
      </c>
      <c r="AL203" s="86">
        <f>SUMIFS('sys inv movment rpt'!$M:$M,'sys inv movment rpt'!$L:$L,$M203,'sys inv movment rpt'!$N:$N,AL$1)</f>
        <v>0</v>
      </c>
      <c r="AM203" s="86">
        <f>SUMIFS('sys inv movment rpt'!$M:$M,'sys inv movment rpt'!$L:$L,$M203,'sys inv movment rpt'!$N:$N,AM$1)</f>
        <v>0</v>
      </c>
      <c r="AN203" s="86">
        <f>SUMIFS('sys inv movment rpt'!$M:$M,'sys inv movment rpt'!$L:$L,$M203,'sys inv movment rpt'!$N:$N,AN$1)</f>
        <v>0</v>
      </c>
      <c r="AO203" s="86">
        <f>SUMIFS('sys inv movment rpt'!$M:$M,'sys inv movment rpt'!$L:$L,$M203,'sys inv movment rpt'!$N:$N,AO$1)</f>
        <v>0</v>
      </c>
      <c r="AP203" s="86">
        <f>SUMIFS('sys inv movment rpt'!$M:$M,'sys inv movment rpt'!$L:$L,$M203,'sys inv movment rpt'!$N:$N,AP$1)</f>
        <v>0</v>
      </c>
      <c r="AQ203" s="86">
        <f>SUMIFS('sys inv movment rpt'!$M:$M,'sys inv movment rpt'!$L:$L,$M203,'sys inv movment rpt'!$N:$N,AQ$1)</f>
        <v>0</v>
      </c>
      <c r="AR203" s="86">
        <f>SUMIFS('sys inv movment rpt'!$M:$M,'sys inv movment rpt'!$L:$L,$M203,'sys inv movment rpt'!$N:$N,AR$1)</f>
        <v>0</v>
      </c>
      <c r="AS203" s="86">
        <f>SUMIFS('sys inv movment rpt'!$M:$M,'sys inv movment rpt'!$L:$L,$M203,'sys inv movment rpt'!$N:$N,AS$1)</f>
        <v>0</v>
      </c>
      <c r="AT203" s="86">
        <f>SUMIFS('sys inv movment rpt'!$M:$M,'sys inv movment rpt'!$L:$L,$M203,'sys inv movment rpt'!$N:$N,AT$1)</f>
        <v>0</v>
      </c>
      <c r="AU203" s="86">
        <f>SUMIFS('sys inv movment rpt'!$M:$M,'sys inv movment rpt'!$L:$L,$M203,'sys inv movment rpt'!$N:$N,AU$1)</f>
        <v>0</v>
      </c>
      <c r="AV203" s="86">
        <f>SUMIFS('sys inv movment rpt'!$M:$M,'sys inv movment rpt'!$L:$L,$M203,'sys inv movment rpt'!$N:$N,AV$1)</f>
        <v>0</v>
      </c>
      <c r="AW203" s="87" t="str">
        <f>IFERROR(VLOOKUP(A203,'sys-backorder details'!E:U,17,0),"-")</f>
        <v>30 Days</v>
      </c>
      <c r="AX203" s="87" t="str">
        <f>IF(K203&gt;1,VLOOKUP(A203,'settings-routing'!A:I,9,0),"")</f>
        <v/>
      </c>
    </row>
    <row r="204" ht="12.75" hidden="1" customHeight="1">
      <c r="A204" s="28" t="s">
        <v>631</v>
      </c>
      <c r="B204" s="28" t="s">
        <v>632</v>
      </c>
      <c r="C204" s="50">
        <f t="shared" si="2"/>
        <v>0</v>
      </c>
      <c r="D204" s="80">
        <f>SUMIF('Stocks 101-111'!$J:$J,'item dashboard'!A204,'Stocks 101-111'!K:K)</f>
        <v>0</v>
      </c>
      <c r="E204" s="80">
        <f>SUMIF('Stocks 101-111'!$J:$J,'item dashboard'!A204,'Stocks 101-111'!$L:$L)</f>
        <v>0</v>
      </c>
      <c r="F204" s="81">
        <f t="shared" si="3"/>
        <v>0</v>
      </c>
      <c r="G204" s="82">
        <f t="shared" si="4"/>
        <v>0</v>
      </c>
      <c r="H204" s="50">
        <f>SUMIFS('sys-backorder details'!$M:$M,'sys-backorder details'!$E:$E,'item dashboard'!A204,'sys-backorder details'!$V:$V,"")</f>
        <v>0</v>
      </c>
      <c r="I204" s="83">
        <f>SUMIF('settings-routing'!$I:$I,'item dashboard'!A204,'settings-routing'!$O:$O)</f>
        <v>0</v>
      </c>
      <c r="J204" s="50">
        <f>SUMIFS('sys-backorder details'!$M:$M,'sys-backorder details'!$E:$E,'item dashboard'!A204,'sys-backorder details'!$V:$V,"Call off")</f>
        <v>0</v>
      </c>
      <c r="K204" s="84">
        <f t="shared" si="5"/>
        <v>0</v>
      </c>
      <c r="L204" s="84">
        <f>SUMIF('Production Plan'!$E:$E,'item dashboard'!A204,'Production Plan'!$N:$N)</f>
        <v>0</v>
      </c>
      <c r="M204" s="85" t="str">
        <f t="shared" si="6"/>
        <v>B-500VIV-N56-500ml Natural Bottle</v>
      </c>
      <c r="N204" s="86">
        <f>SUMIFS('sys inv movment rpt'!$M:$M,'sys inv movment rpt'!$L:$L,$M204,'sys inv movment rpt'!$N:$N,N$1)</f>
        <v>0</v>
      </c>
      <c r="O204" s="86">
        <f>SUMIFS('sys inv movment rpt'!$M:$M,'sys inv movment rpt'!$L:$L,$M204,'sys inv movment rpt'!$N:$N,O$1)</f>
        <v>0</v>
      </c>
      <c r="P204" s="86">
        <f>SUMIFS('sys inv movment rpt'!$M:$M,'sys inv movment rpt'!$L:$L,$M204,'sys inv movment rpt'!$N:$N,P$1)</f>
        <v>0</v>
      </c>
      <c r="Q204" s="86">
        <f>SUMIFS('sys inv movment rpt'!$M:$M,'sys inv movment rpt'!$L:$L,$M204,'sys inv movment rpt'!$N:$N,Q$1)</f>
        <v>0</v>
      </c>
      <c r="R204" s="86">
        <f>SUMIFS('sys inv movment rpt'!$M:$M,'sys inv movment rpt'!$L:$L,$M204,'sys inv movment rpt'!$N:$N,R$1)</f>
        <v>0</v>
      </c>
      <c r="S204" s="86">
        <f>SUMIFS('sys inv movment rpt'!$M:$M,'sys inv movment rpt'!$L:$L,$M204,'sys inv movment rpt'!$N:$N,S$1)</f>
        <v>0</v>
      </c>
      <c r="T204" s="86">
        <f>SUMIFS('sys inv movment rpt'!$M:$M,'sys inv movment rpt'!$L:$L,$M204,'sys inv movment rpt'!$N:$N,T$1)</f>
        <v>0</v>
      </c>
      <c r="U204" s="86">
        <f>SUMIFS('sys inv movment rpt'!$M:$M,'sys inv movment rpt'!$L:$L,$M204,'sys inv movment rpt'!$N:$N,U$1)</f>
        <v>0</v>
      </c>
      <c r="V204" s="86">
        <f>SUMIFS('sys inv movment rpt'!$M:$M,'sys inv movment rpt'!$L:$L,$M204,'sys inv movment rpt'!$N:$N,V$1)</f>
        <v>0</v>
      </c>
      <c r="W204" s="86">
        <f>SUMIFS('sys inv movment rpt'!$M:$M,'sys inv movment rpt'!$L:$L,$M204,'sys inv movment rpt'!$N:$N,W$1)</f>
        <v>0</v>
      </c>
      <c r="X204" s="86">
        <f>SUMIFS('sys inv movment rpt'!$M:$M,'sys inv movment rpt'!$L:$L,$M204,'sys inv movment rpt'!$N:$N,X$1)</f>
        <v>0</v>
      </c>
      <c r="Y204" s="86">
        <f>SUMIFS('sys inv movment rpt'!$M:$M,'sys inv movment rpt'!$L:$L,$M204,'sys inv movment rpt'!$N:$N,Y$1)</f>
        <v>0</v>
      </c>
      <c r="Z204" s="86">
        <f>SUMIFS('sys inv movment rpt'!$M:$M,'sys inv movment rpt'!$L:$L,$M204,'sys inv movment rpt'!$N:$N,Z$1)</f>
        <v>0</v>
      </c>
      <c r="AA204" s="86">
        <f>SUMIFS('sys inv movment rpt'!$M:$M,'sys inv movment rpt'!$L:$L,$M204,'sys inv movment rpt'!$N:$N,AA$1)</f>
        <v>0</v>
      </c>
      <c r="AB204" s="86">
        <f>SUMIFS('sys inv movment rpt'!$M:$M,'sys inv movment rpt'!$L:$L,$M204,'sys inv movment rpt'!$N:$N,AB$1)</f>
        <v>0</v>
      </c>
      <c r="AC204" s="86">
        <f>SUMIFS('sys inv movment rpt'!$M:$M,'sys inv movment rpt'!$L:$L,$M204,'sys inv movment rpt'!$N:$N,AC$1)</f>
        <v>0</v>
      </c>
      <c r="AD204" s="86">
        <f>SUMIFS('sys inv movment rpt'!$M:$M,'sys inv movment rpt'!$L:$L,$M204,'sys inv movment rpt'!$N:$N,AD$1)</f>
        <v>0</v>
      </c>
      <c r="AE204" s="86">
        <f>SUMIFS('sys inv movment rpt'!$M:$M,'sys inv movment rpt'!$L:$L,$M204,'sys inv movment rpt'!$N:$N,AE$1)</f>
        <v>0</v>
      </c>
      <c r="AF204" s="86">
        <f>SUMIFS('sys inv movment rpt'!$M:$M,'sys inv movment rpt'!$L:$L,$M204,'sys inv movment rpt'!$N:$N,AF$1)</f>
        <v>0</v>
      </c>
      <c r="AG204" s="86">
        <f>SUMIFS('sys inv movment rpt'!$M:$M,'sys inv movment rpt'!$L:$L,$M204,'sys inv movment rpt'!$N:$N,AG$1)</f>
        <v>0</v>
      </c>
      <c r="AH204" s="86">
        <f>SUMIFS('sys inv movment rpt'!$M:$M,'sys inv movment rpt'!$L:$L,$M204,'sys inv movment rpt'!$N:$N,AH$1)</f>
        <v>0</v>
      </c>
      <c r="AI204" s="86">
        <f>SUMIFS('sys inv movment rpt'!$M:$M,'sys inv movment rpt'!$L:$L,$M204,'sys inv movment rpt'!$N:$N,AI$1)</f>
        <v>0</v>
      </c>
      <c r="AJ204" s="86">
        <f>SUMIFS('sys inv movment rpt'!$M:$M,'sys inv movment rpt'!$L:$L,$M204,'sys inv movment rpt'!$N:$N,AJ$1)</f>
        <v>0</v>
      </c>
      <c r="AK204" s="86">
        <f>SUMIFS('sys inv movment rpt'!$M:$M,'sys inv movment rpt'!$L:$L,$M204,'sys inv movment rpt'!$N:$N,AK$1)</f>
        <v>0</v>
      </c>
      <c r="AL204" s="86">
        <f>SUMIFS('sys inv movment rpt'!$M:$M,'sys inv movment rpt'!$L:$L,$M204,'sys inv movment rpt'!$N:$N,AL$1)</f>
        <v>0</v>
      </c>
      <c r="AM204" s="86">
        <f>SUMIFS('sys inv movment rpt'!$M:$M,'sys inv movment rpt'!$L:$L,$M204,'sys inv movment rpt'!$N:$N,AM$1)</f>
        <v>0</v>
      </c>
      <c r="AN204" s="86">
        <f>SUMIFS('sys inv movment rpt'!$M:$M,'sys inv movment rpt'!$L:$L,$M204,'sys inv movment rpt'!$N:$N,AN$1)</f>
        <v>0</v>
      </c>
      <c r="AO204" s="86">
        <f>SUMIFS('sys inv movment rpt'!$M:$M,'sys inv movment rpt'!$L:$L,$M204,'sys inv movment rpt'!$N:$N,AO$1)</f>
        <v>0</v>
      </c>
      <c r="AP204" s="86">
        <f>SUMIFS('sys inv movment rpt'!$M:$M,'sys inv movment rpt'!$L:$L,$M204,'sys inv movment rpt'!$N:$N,AP$1)</f>
        <v>0</v>
      </c>
      <c r="AQ204" s="86">
        <f>SUMIFS('sys inv movment rpt'!$M:$M,'sys inv movment rpt'!$L:$L,$M204,'sys inv movment rpt'!$N:$N,AQ$1)</f>
        <v>0</v>
      </c>
      <c r="AR204" s="86">
        <f>SUMIFS('sys inv movment rpt'!$M:$M,'sys inv movment rpt'!$L:$L,$M204,'sys inv movment rpt'!$N:$N,AR$1)</f>
        <v>0</v>
      </c>
      <c r="AS204" s="86">
        <f>SUMIFS('sys inv movment rpt'!$M:$M,'sys inv movment rpt'!$L:$L,$M204,'sys inv movment rpt'!$N:$N,AS$1)</f>
        <v>0</v>
      </c>
      <c r="AT204" s="86">
        <f>SUMIFS('sys inv movment rpt'!$M:$M,'sys inv movment rpt'!$L:$L,$M204,'sys inv movment rpt'!$N:$N,AT$1)</f>
        <v>0</v>
      </c>
      <c r="AU204" s="86">
        <f>SUMIFS('sys inv movment rpt'!$M:$M,'sys inv movment rpt'!$L:$L,$M204,'sys inv movment rpt'!$N:$N,AU$1)</f>
        <v>0</v>
      </c>
      <c r="AV204" s="86">
        <f>SUMIFS('sys inv movment rpt'!$M:$M,'sys inv movment rpt'!$L:$L,$M204,'sys inv movment rpt'!$N:$N,AV$1)</f>
        <v>0</v>
      </c>
      <c r="AW204" s="87" t="str">
        <f>IFERROR(VLOOKUP(A204,'sys-backorder details'!E:U,17,0),"-")</f>
        <v>-</v>
      </c>
      <c r="AX204" s="87" t="str">
        <f>IF(K204&gt;1,VLOOKUP(A204,'settings-routing'!A:I,9,0),"")</f>
        <v/>
      </c>
    </row>
    <row r="205" ht="12.75" hidden="1" customHeight="1">
      <c r="A205" s="50" t="s">
        <v>633</v>
      </c>
      <c r="B205" s="50" t="s">
        <v>634</v>
      </c>
      <c r="C205" s="50">
        <f t="shared" si="2"/>
        <v>0</v>
      </c>
      <c r="D205" s="80">
        <f>SUMIF('Stocks 101-111'!$J:$J,'item dashboard'!A205,'Stocks 101-111'!K:K)</f>
        <v>0</v>
      </c>
      <c r="E205" s="80">
        <f>SUMIF('Stocks 101-111'!$J:$J,'item dashboard'!A205,'Stocks 101-111'!$L:$L)</f>
        <v>0</v>
      </c>
      <c r="F205" s="81">
        <f t="shared" si="3"/>
        <v>0</v>
      </c>
      <c r="G205" s="82">
        <f t="shared" si="4"/>
        <v>0.02857142857</v>
      </c>
      <c r="H205" s="50">
        <f>SUMIFS('sys-backorder details'!$M:$M,'sys-backorder details'!$E:$E,'item dashboard'!A205,'sys-backorder details'!$V:$V,"")</f>
        <v>0</v>
      </c>
      <c r="I205" s="83">
        <f>SUMIF('settings-routing'!$I:$I,'item dashboard'!A205,'settings-routing'!$O:$O)</f>
        <v>0</v>
      </c>
      <c r="J205" s="50">
        <f>SUMIFS('sys-backorder details'!$M:$M,'sys-backorder details'!$E:$E,'item dashboard'!A205,'sys-backorder details'!$V:$V,"Call off")</f>
        <v>0</v>
      </c>
      <c r="K205" s="84">
        <f t="shared" si="5"/>
        <v>0</v>
      </c>
      <c r="L205" s="84">
        <f>SUMIF('Production Plan'!$E:$E,'item dashboard'!A205,'Production Plan'!$N:$N)</f>
        <v>0</v>
      </c>
      <c r="M205" s="85" t="str">
        <f t="shared" si="6"/>
        <v>B-500VIV-W43-500 ml Vivek Angular White Bottle</v>
      </c>
      <c r="N205" s="86">
        <f>SUMIFS('sys inv movment rpt'!$M:$M,'sys inv movment rpt'!$L:$L,$M205,'sys inv movment rpt'!$N:$N,N$1)</f>
        <v>0</v>
      </c>
      <c r="O205" s="86">
        <f>SUMIFS('sys inv movment rpt'!$M:$M,'sys inv movment rpt'!$L:$L,$M205,'sys inv movment rpt'!$N:$N,O$1)</f>
        <v>0</v>
      </c>
      <c r="P205" s="86">
        <f>SUMIFS('sys inv movment rpt'!$M:$M,'sys inv movment rpt'!$L:$L,$M205,'sys inv movment rpt'!$N:$N,P$1)</f>
        <v>0</v>
      </c>
      <c r="Q205" s="86">
        <f>SUMIFS('sys inv movment rpt'!$M:$M,'sys inv movment rpt'!$L:$L,$M205,'sys inv movment rpt'!$N:$N,Q$1)</f>
        <v>0</v>
      </c>
      <c r="R205" s="86">
        <f>SUMIFS('sys inv movment rpt'!$M:$M,'sys inv movment rpt'!$L:$L,$M205,'sys inv movment rpt'!$N:$N,R$1)</f>
        <v>0</v>
      </c>
      <c r="S205" s="86">
        <f>SUMIFS('sys inv movment rpt'!$M:$M,'sys inv movment rpt'!$L:$L,$M205,'sys inv movment rpt'!$N:$N,S$1)</f>
        <v>0</v>
      </c>
      <c r="T205" s="86">
        <f>SUMIFS('sys inv movment rpt'!$M:$M,'sys inv movment rpt'!$L:$L,$M205,'sys inv movment rpt'!$N:$N,T$1)</f>
        <v>0</v>
      </c>
      <c r="U205" s="86">
        <f>SUMIFS('sys inv movment rpt'!$M:$M,'sys inv movment rpt'!$L:$L,$M205,'sys inv movment rpt'!$N:$N,U$1)</f>
        <v>0</v>
      </c>
      <c r="V205" s="86">
        <f>SUMIFS('sys inv movment rpt'!$M:$M,'sys inv movment rpt'!$L:$L,$M205,'sys inv movment rpt'!$N:$N,V$1)</f>
        <v>0</v>
      </c>
      <c r="W205" s="86">
        <f>SUMIFS('sys inv movment rpt'!$M:$M,'sys inv movment rpt'!$L:$L,$M205,'sys inv movment rpt'!$N:$N,W$1)</f>
        <v>0</v>
      </c>
      <c r="X205" s="86">
        <f>SUMIFS('sys inv movment rpt'!$M:$M,'sys inv movment rpt'!$L:$L,$M205,'sys inv movment rpt'!$N:$N,X$1)</f>
        <v>0</v>
      </c>
      <c r="Y205" s="86">
        <f>SUMIFS('sys inv movment rpt'!$M:$M,'sys inv movment rpt'!$L:$L,$M205,'sys inv movment rpt'!$N:$N,Y$1)</f>
        <v>0</v>
      </c>
      <c r="Z205" s="86">
        <f>SUMIFS('sys inv movment rpt'!$M:$M,'sys inv movment rpt'!$L:$L,$M205,'sys inv movment rpt'!$N:$N,Z$1)</f>
        <v>0</v>
      </c>
      <c r="AA205" s="86">
        <f>SUMIFS('sys inv movment rpt'!$M:$M,'sys inv movment rpt'!$L:$L,$M205,'sys inv movment rpt'!$N:$N,AA$1)</f>
        <v>0</v>
      </c>
      <c r="AB205" s="86">
        <f>SUMIFS('sys inv movment rpt'!$M:$M,'sys inv movment rpt'!$L:$L,$M205,'sys inv movment rpt'!$N:$N,AB$1)</f>
        <v>0</v>
      </c>
      <c r="AC205" s="86">
        <f>SUMIFS('sys inv movment rpt'!$M:$M,'sys inv movment rpt'!$L:$L,$M205,'sys inv movment rpt'!$N:$N,AC$1)</f>
        <v>0</v>
      </c>
      <c r="AD205" s="86">
        <f>SUMIFS('sys inv movment rpt'!$M:$M,'sys inv movment rpt'!$L:$L,$M205,'sys inv movment rpt'!$N:$N,AD$1)</f>
        <v>0</v>
      </c>
      <c r="AE205" s="86">
        <f>SUMIFS('sys inv movment rpt'!$M:$M,'sys inv movment rpt'!$L:$L,$M205,'sys inv movment rpt'!$N:$N,AE$1)</f>
        <v>0</v>
      </c>
      <c r="AF205" s="86">
        <f>SUMIFS('sys inv movment rpt'!$M:$M,'sys inv movment rpt'!$L:$L,$M205,'sys inv movment rpt'!$N:$N,AF$1)</f>
        <v>0</v>
      </c>
      <c r="AG205" s="86">
        <f>SUMIFS('sys inv movment rpt'!$M:$M,'sys inv movment rpt'!$L:$L,$M205,'sys inv movment rpt'!$N:$N,AG$1)</f>
        <v>0</v>
      </c>
      <c r="AH205" s="86">
        <f>SUMIFS('sys inv movment rpt'!$M:$M,'sys inv movment rpt'!$L:$L,$M205,'sys inv movment rpt'!$N:$N,AH$1)</f>
        <v>0</v>
      </c>
      <c r="AI205" s="86">
        <f>SUMIFS('sys inv movment rpt'!$M:$M,'sys inv movment rpt'!$L:$L,$M205,'sys inv movment rpt'!$N:$N,AI$1)</f>
        <v>864</v>
      </c>
      <c r="AJ205" s="86">
        <f>SUMIFS('sys inv movment rpt'!$M:$M,'sys inv movment rpt'!$L:$L,$M205,'sys inv movment rpt'!$N:$N,AJ$1)</f>
        <v>0</v>
      </c>
      <c r="AK205" s="86">
        <f>SUMIFS('sys inv movment rpt'!$M:$M,'sys inv movment rpt'!$L:$L,$M205,'sys inv movment rpt'!$N:$N,AK$1)</f>
        <v>0</v>
      </c>
      <c r="AL205" s="86">
        <f>SUMIFS('sys inv movment rpt'!$M:$M,'sys inv movment rpt'!$L:$L,$M205,'sys inv movment rpt'!$N:$N,AL$1)</f>
        <v>0</v>
      </c>
      <c r="AM205" s="86">
        <f>SUMIFS('sys inv movment rpt'!$M:$M,'sys inv movment rpt'!$L:$L,$M205,'sys inv movment rpt'!$N:$N,AM$1)</f>
        <v>0</v>
      </c>
      <c r="AN205" s="86">
        <f>SUMIFS('sys inv movment rpt'!$M:$M,'sys inv movment rpt'!$L:$L,$M205,'sys inv movment rpt'!$N:$N,AN$1)</f>
        <v>0</v>
      </c>
      <c r="AO205" s="86">
        <f>SUMIFS('sys inv movment rpt'!$M:$M,'sys inv movment rpt'!$L:$L,$M205,'sys inv movment rpt'!$N:$N,AO$1)</f>
        <v>0</v>
      </c>
      <c r="AP205" s="86">
        <f>SUMIFS('sys inv movment rpt'!$M:$M,'sys inv movment rpt'!$L:$L,$M205,'sys inv movment rpt'!$N:$N,AP$1)</f>
        <v>0</v>
      </c>
      <c r="AQ205" s="86">
        <f>SUMIFS('sys inv movment rpt'!$M:$M,'sys inv movment rpt'!$L:$L,$M205,'sys inv movment rpt'!$N:$N,AQ$1)</f>
        <v>0</v>
      </c>
      <c r="AR205" s="86">
        <f>SUMIFS('sys inv movment rpt'!$M:$M,'sys inv movment rpt'!$L:$L,$M205,'sys inv movment rpt'!$N:$N,AR$1)</f>
        <v>0</v>
      </c>
      <c r="AS205" s="86">
        <f>SUMIFS('sys inv movment rpt'!$M:$M,'sys inv movment rpt'!$L:$L,$M205,'sys inv movment rpt'!$N:$N,AS$1)</f>
        <v>0</v>
      </c>
      <c r="AT205" s="86">
        <f>SUMIFS('sys inv movment rpt'!$M:$M,'sys inv movment rpt'!$L:$L,$M205,'sys inv movment rpt'!$N:$N,AT$1)</f>
        <v>0</v>
      </c>
      <c r="AU205" s="86">
        <f>SUMIFS('sys inv movment rpt'!$M:$M,'sys inv movment rpt'!$L:$L,$M205,'sys inv movment rpt'!$N:$N,AU$1)</f>
        <v>0</v>
      </c>
      <c r="AV205" s="86">
        <f>SUMIFS('sys inv movment rpt'!$M:$M,'sys inv movment rpt'!$L:$L,$M205,'sys inv movment rpt'!$N:$N,AV$1)</f>
        <v>0</v>
      </c>
      <c r="AW205" s="87" t="str">
        <f>IFERROR(VLOOKUP(A205,'sys-backorder details'!E:U,17,0),"-")</f>
        <v>-</v>
      </c>
      <c r="AX205" s="87" t="str">
        <f>IF(K205&gt;1,VLOOKUP(A205,'settings-routing'!A:I,9,0),"")</f>
        <v/>
      </c>
    </row>
    <row r="206" ht="12.75" hidden="1" customHeight="1">
      <c r="A206" s="50" t="s">
        <v>635</v>
      </c>
      <c r="B206" s="50" t="s">
        <v>636</v>
      </c>
      <c r="C206" s="50">
        <f t="shared" si="2"/>
        <v>27200</v>
      </c>
      <c r="D206" s="80">
        <f>SUMIF('Stocks 101-111'!$J:$J,'item dashboard'!A206,'Stocks 101-111'!K:K)</f>
        <v>27200</v>
      </c>
      <c r="E206" s="80">
        <f>SUMIF('Stocks 101-111'!$J:$J,'item dashboard'!A206,'Stocks 101-111'!$L:$L)</f>
        <v>0</v>
      </c>
      <c r="F206" s="81">
        <f t="shared" si="3"/>
        <v>0</v>
      </c>
      <c r="G206" s="82">
        <f t="shared" si="4"/>
        <v>0.02857142857</v>
      </c>
      <c r="H206" s="50">
        <f>SUMIFS('sys-backorder details'!$M:$M,'sys-backorder details'!$E:$E,'item dashboard'!A206,'sys-backorder details'!$V:$V,"")</f>
        <v>0</v>
      </c>
      <c r="I206" s="83">
        <f>SUMIF('settings-routing'!$I:$I,'item dashboard'!A206,'settings-routing'!$O:$O)</f>
        <v>0</v>
      </c>
      <c r="J206" s="50">
        <f>SUMIFS('sys-backorder details'!$M:$M,'sys-backorder details'!$E:$E,'item dashboard'!A206,'sys-backorder details'!$V:$V,"Call off")</f>
        <v>64000</v>
      </c>
      <c r="K206" s="84">
        <f t="shared" si="5"/>
        <v>-27200</v>
      </c>
      <c r="L206" s="84">
        <f>SUMIF('Production Plan'!$E:$E,'item dashboard'!A206,'Production Plan'!$N:$N)</f>
        <v>0</v>
      </c>
      <c r="M206" s="85" t="str">
        <f t="shared" si="6"/>
        <v>B-50BBYJR-W13-50 gm White Junior Powder Bottle</v>
      </c>
      <c r="N206" s="86">
        <f>SUMIFS('sys inv movment rpt'!$M:$M,'sys inv movment rpt'!$L:$L,$M206,'sys inv movment rpt'!$N:$N,N$1)</f>
        <v>0</v>
      </c>
      <c r="O206" s="86">
        <f>SUMIFS('sys inv movment rpt'!$M:$M,'sys inv movment rpt'!$L:$L,$M206,'sys inv movment rpt'!$N:$N,O$1)</f>
        <v>0</v>
      </c>
      <c r="P206" s="86">
        <f>SUMIFS('sys inv movment rpt'!$M:$M,'sys inv movment rpt'!$L:$L,$M206,'sys inv movment rpt'!$N:$N,P$1)</f>
        <v>0</v>
      </c>
      <c r="Q206" s="86">
        <f>SUMIFS('sys inv movment rpt'!$M:$M,'sys inv movment rpt'!$L:$L,$M206,'sys inv movment rpt'!$N:$N,Q$1)</f>
        <v>0</v>
      </c>
      <c r="R206" s="86">
        <f>SUMIFS('sys inv movment rpt'!$M:$M,'sys inv movment rpt'!$L:$L,$M206,'sys inv movment rpt'!$N:$N,R$1)</f>
        <v>0</v>
      </c>
      <c r="S206" s="86">
        <f>SUMIFS('sys inv movment rpt'!$M:$M,'sys inv movment rpt'!$L:$L,$M206,'sys inv movment rpt'!$N:$N,S$1)</f>
        <v>0</v>
      </c>
      <c r="T206" s="86">
        <f>SUMIFS('sys inv movment rpt'!$M:$M,'sys inv movment rpt'!$L:$L,$M206,'sys inv movment rpt'!$N:$N,T$1)</f>
        <v>0</v>
      </c>
      <c r="U206" s="86">
        <f>SUMIFS('sys inv movment rpt'!$M:$M,'sys inv movment rpt'!$L:$L,$M206,'sys inv movment rpt'!$N:$N,U$1)</f>
        <v>0</v>
      </c>
      <c r="V206" s="86">
        <f>SUMIFS('sys inv movment rpt'!$M:$M,'sys inv movment rpt'!$L:$L,$M206,'sys inv movment rpt'!$N:$N,V$1)</f>
        <v>0</v>
      </c>
      <c r="W206" s="86">
        <f>SUMIFS('sys inv movment rpt'!$M:$M,'sys inv movment rpt'!$L:$L,$M206,'sys inv movment rpt'!$N:$N,W$1)</f>
        <v>0</v>
      </c>
      <c r="X206" s="86">
        <f>SUMIFS('sys inv movment rpt'!$M:$M,'sys inv movment rpt'!$L:$L,$M206,'sys inv movment rpt'!$N:$N,X$1)</f>
        <v>0</v>
      </c>
      <c r="Y206" s="86">
        <f>SUMIFS('sys inv movment rpt'!$M:$M,'sys inv movment rpt'!$L:$L,$M206,'sys inv movment rpt'!$N:$N,Y$1)</f>
        <v>0</v>
      </c>
      <c r="Z206" s="86">
        <f>SUMIFS('sys inv movment rpt'!$M:$M,'sys inv movment rpt'!$L:$L,$M206,'sys inv movment rpt'!$N:$N,Z$1)</f>
        <v>0</v>
      </c>
      <c r="AA206" s="86">
        <f>SUMIFS('sys inv movment rpt'!$M:$M,'sys inv movment rpt'!$L:$L,$M206,'sys inv movment rpt'!$N:$N,AA$1)</f>
        <v>0</v>
      </c>
      <c r="AB206" s="86">
        <f>SUMIFS('sys inv movment rpt'!$M:$M,'sys inv movment rpt'!$L:$L,$M206,'sys inv movment rpt'!$N:$N,AB$1)</f>
        <v>0</v>
      </c>
      <c r="AC206" s="86">
        <f>SUMIFS('sys inv movment rpt'!$M:$M,'sys inv movment rpt'!$L:$L,$M206,'sys inv movment rpt'!$N:$N,AC$1)</f>
        <v>0</v>
      </c>
      <c r="AD206" s="86">
        <f>SUMIFS('sys inv movment rpt'!$M:$M,'sys inv movment rpt'!$L:$L,$M206,'sys inv movment rpt'!$N:$N,AD$1)</f>
        <v>0</v>
      </c>
      <c r="AE206" s="86">
        <f>SUMIFS('sys inv movment rpt'!$M:$M,'sys inv movment rpt'!$L:$L,$M206,'sys inv movment rpt'!$N:$N,AE$1)</f>
        <v>25600</v>
      </c>
      <c r="AF206" s="86">
        <f>SUMIFS('sys inv movment rpt'!$M:$M,'sys inv movment rpt'!$L:$L,$M206,'sys inv movment rpt'!$N:$N,AF$1)</f>
        <v>0</v>
      </c>
      <c r="AG206" s="86">
        <f>SUMIFS('sys inv movment rpt'!$M:$M,'sys inv movment rpt'!$L:$L,$M206,'sys inv movment rpt'!$N:$N,AG$1)</f>
        <v>0</v>
      </c>
      <c r="AH206" s="86">
        <f>SUMIFS('sys inv movment rpt'!$M:$M,'sys inv movment rpt'!$L:$L,$M206,'sys inv movment rpt'!$N:$N,AH$1)</f>
        <v>0</v>
      </c>
      <c r="AI206" s="86">
        <f>SUMIFS('sys inv movment rpt'!$M:$M,'sys inv movment rpt'!$L:$L,$M206,'sys inv movment rpt'!$N:$N,AI$1)</f>
        <v>0</v>
      </c>
      <c r="AJ206" s="86">
        <f>SUMIFS('sys inv movment rpt'!$M:$M,'sys inv movment rpt'!$L:$L,$M206,'sys inv movment rpt'!$N:$N,AJ$1)</f>
        <v>0</v>
      </c>
      <c r="AK206" s="86">
        <f>SUMIFS('sys inv movment rpt'!$M:$M,'sys inv movment rpt'!$L:$L,$M206,'sys inv movment rpt'!$N:$N,AK$1)</f>
        <v>0</v>
      </c>
      <c r="AL206" s="86">
        <f>SUMIFS('sys inv movment rpt'!$M:$M,'sys inv movment rpt'!$L:$L,$M206,'sys inv movment rpt'!$N:$N,AL$1)</f>
        <v>0</v>
      </c>
      <c r="AM206" s="86">
        <f>SUMIFS('sys inv movment rpt'!$M:$M,'sys inv movment rpt'!$L:$L,$M206,'sys inv movment rpt'!$N:$N,AM$1)</f>
        <v>0</v>
      </c>
      <c r="AN206" s="86">
        <f>SUMIFS('sys inv movment rpt'!$M:$M,'sys inv movment rpt'!$L:$L,$M206,'sys inv movment rpt'!$N:$N,AN$1)</f>
        <v>0</v>
      </c>
      <c r="AO206" s="86">
        <f>SUMIFS('sys inv movment rpt'!$M:$M,'sys inv movment rpt'!$L:$L,$M206,'sys inv movment rpt'!$N:$N,AO$1)</f>
        <v>0</v>
      </c>
      <c r="AP206" s="86">
        <f>SUMIFS('sys inv movment rpt'!$M:$M,'sys inv movment rpt'!$L:$L,$M206,'sys inv movment rpt'!$N:$N,AP$1)</f>
        <v>0</v>
      </c>
      <c r="AQ206" s="86">
        <f>SUMIFS('sys inv movment rpt'!$M:$M,'sys inv movment rpt'!$L:$L,$M206,'sys inv movment rpt'!$N:$N,AQ$1)</f>
        <v>0</v>
      </c>
      <c r="AR206" s="86">
        <f>SUMIFS('sys inv movment rpt'!$M:$M,'sys inv movment rpt'!$L:$L,$M206,'sys inv movment rpt'!$N:$N,AR$1)</f>
        <v>0</v>
      </c>
      <c r="AS206" s="86">
        <f>SUMIFS('sys inv movment rpt'!$M:$M,'sys inv movment rpt'!$L:$L,$M206,'sys inv movment rpt'!$N:$N,AS$1)</f>
        <v>0</v>
      </c>
      <c r="AT206" s="86">
        <f>SUMIFS('sys inv movment rpt'!$M:$M,'sys inv movment rpt'!$L:$L,$M206,'sys inv movment rpt'!$N:$N,AT$1)</f>
        <v>0</v>
      </c>
      <c r="AU206" s="86">
        <f>SUMIFS('sys inv movment rpt'!$M:$M,'sys inv movment rpt'!$L:$L,$M206,'sys inv movment rpt'!$N:$N,AU$1)</f>
        <v>0</v>
      </c>
      <c r="AV206" s="86">
        <f>SUMIFS('sys inv movment rpt'!$M:$M,'sys inv movment rpt'!$L:$L,$M206,'sys inv movment rpt'!$N:$N,AV$1)</f>
        <v>0</v>
      </c>
      <c r="AW206" s="87" t="str">
        <f>IFERROR(VLOOKUP(A206,'sys-backorder details'!E:U,17,0),"-")</f>
        <v>45 Days</v>
      </c>
      <c r="AX206" s="87" t="str">
        <f>IF(K206&gt;1,VLOOKUP(A206,'settings-routing'!A:I,9,0),"")</f>
        <v/>
      </c>
    </row>
    <row r="207" ht="12.75" hidden="1" customHeight="1">
      <c r="A207" s="28" t="s">
        <v>637</v>
      </c>
      <c r="B207" s="28" t="s">
        <v>638</v>
      </c>
      <c r="C207" s="50">
        <f t="shared" si="2"/>
        <v>0</v>
      </c>
      <c r="D207" s="80">
        <f>SUMIF('Stocks 101-111'!$J:$J,'item dashboard'!A207,'Stocks 101-111'!K:K)</f>
        <v>0</v>
      </c>
      <c r="E207" s="80">
        <f>SUMIF('Stocks 101-111'!$J:$J,'item dashboard'!A207,'Stocks 101-111'!$L:$L)</f>
        <v>0</v>
      </c>
      <c r="F207" s="81">
        <f t="shared" si="3"/>
        <v>0</v>
      </c>
      <c r="G207" s="82">
        <f t="shared" si="4"/>
        <v>0</v>
      </c>
      <c r="H207" s="50">
        <f>SUMIFS('sys-backorder details'!$M:$M,'sys-backorder details'!$E:$E,'item dashboard'!A207,'sys-backorder details'!$V:$V,"")</f>
        <v>0</v>
      </c>
      <c r="I207" s="83">
        <f>SUMIF('settings-routing'!$I:$I,'item dashboard'!A207,'settings-routing'!$O:$O)</f>
        <v>0</v>
      </c>
      <c r="J207" s="50">
        <f>SUMIFS('sys-backorder details'!$M:$M,'sys-backorder details'!$E:$E,'item dashboard'!A207,'sys-backorder details'!$V:$V,"Call off")</f>
        <v>0</v>
      </c>
      <c r="K207" s="84">
        <f t="shared" si="5"/>
        <v>0</v>
      </c>
      <c r="L207" s="84">
        <f>SUMIF('Production Plan'!$E:$E,'item dashboard'!A207,'Production Plan'!$N:$N)</f>
        <v>0</v>
      </c>
      <c r="M207" s="85" t="str">
        <f t="shared" si="6"/>
        <v>B-50MOV-BW13-50 gm Blue White Powder Bottle</v>
      </c>
      <c r="N207" s="86">
        <f>SUMIFS('sys inv movment rpt'!$M:$M,'sys inv movment rpt'!$L:$L,$M207,'sys inv movment rpt'!$N:$N,N$1)</f>
        <v>0</v>
      </c>
      <c r="O207" s="86">
        <f>SUMIFS('sys inv movment rpt'!$M:$M,'sys inv movment rpt'!$L:$L,$M207,'sys inv movment rpt'!$N:$N,O$1)</f>
        <v>0</v>
      </c>
      <c r="P207" s="86">
        <f>SUMIFS('sys inv movment rpt'!$M:$M,'sys inv movment rpt'!$L:$L,$M207,'sys inv movment rpt'!$N:$N,P$1)</f>
        <v>0</v>
      </c>
      <c r="Q207" s="86">
        <f>SUMIFS('sys inv movment rpt'!$M:$M,'sys inv movment rpt'!$L:$L,$M207,'sys inv movment rpt'!$N:$N,Q$1)</f>
        <v>0</v>
      </c>
      <c r="R207" s="86">
        <f>SUMIFS('sys inv movment rpt'!$M:$M,'sys inv movment rpt'!$L:$L,$M207,'sys inv movment rpt'!$N:$N,R$1)</f>
        <v>0</v>
      </c>
      <c r="S207" s="86">
        <f>SUMIFS('sys inv movment rpt'!$M:$M,'sys inv movment rpt'!$L:$L,$M207,'sys inv movment rpt'!$N:$N,S$1)</f>
        <v>0</v>
      </c>
      <c r="T207" s="86">
        <f>SUMIFS('sys inv movment rpt'!$M:$M,'sys inv movment rpt'!$L:$L,$M207,'sys inv movment rpt'!$N:$N,T$1)</f>
        <v>0</v>
      </c>
      <c r="U207" s="86">
        <f>SUMIFS('sys inv movment rpt'!$M:$M,'sys inv movment rpt'!$L:$L,$M207,'sys inv movment rpt'!$N:$N,U$1)</f>
        <v>0</v>
      </c>
      <c r="V207" s="86">
        <f>SUMIFS('sys inv movment rpt'!$M:$M,'sys inv movment rpt'!$L:$L,$M207,'sys inv movment rpt'!$N:$N,V$1)</f>
        <v>0</v>
      </c>
      <c r="W207" s="86">
        <f>SUMIFS('sys inv movment rpt'!$M:$M,'sys inv movment rpt'!$L:$L,$M207,'sys inv movment rpt'!$N:$N,W$1)</f>
        <v>0</v>
      </c>
      <c r="X207" s="86">
        <f>SUMIFS('sys inv movment rpt'!$M:$M,'sys inv movment rpt'!$L:$L,$M207,'sys inv movment rpt'!$N:$N,X$1)</f>
        <v>0</v>
      </c>
      <c r="Y207" s="86">
        <f>SUMIFS('sys inv movment rpt'!$M:$M,'sys inv movment rpt'!$L:$L,$M207,'sys inv movment rpt'!$N:$N,Y$1)</f>
        <v>0</v>
      </c>
      <c r="Z207" s="86">
        <f>SUMIFS('sys inv movment rpt'!$M:$M,'sys inv movment rpt'!$L:$L,$M207,'sys inv movment rpt'!$N:$N,Z$1)</f>
        <v>0</v>
      </c>
      <c r="AA207" s="86">
        <f>SUMIFS('sys inv movment rpt'!$M:$M,'sys inv movment rpt'!$L:$L,$M207,'sys inv movment rpt'!$N:$N,AA$1)</f>
        <v>0</v>
      </c>
      <c r="AB207" s="86">
        <f>SUMIFS('sys inv movment rpt'!$M:$M,'sys inv movment rpt'!$L:$L,$M207,'sys inv movment rpt'!$N:$N,AB$1)</f>
        <v>0</v>
      </c>
      <c r="AC207" s="86">
        <f>SUMIFS('sys inv movment rpt'!$M:$M,'sys inv movment rpt'!$L:$L,$M207,'sys inv movment rpt'!$N:$N,AC$1)</f>
        <v>0</v>
      </c>
      <c r="AD207" s="86">
        <f>SUMIFS('sys inv movment rpt'!$M:$M,'sys inv movment rpt'!$L:$L,$M207,'sys inv movment rpt'!$N:$N,AD$1)</f>
        <v>0</v>
      </c>
      <c r="AE207" s="86">
        <f>SUMIFS('sys inv movment rpt'!$M:$M,'sys inv movment rpt'!$L:$L,$M207,'sys inv movment rpt'!$N:$N,AE$1)</f>
        <v>0</v>
      </c>
      <c r="AF207" s="86">
        <f>SUMIFS('sys inv movment rpt'!$M:$M,'sys inv movment rpt'!$L:$L,$M207,'sys inv movment rpt'!$N:$N,AF$1)</f>
        <v>0</v>
      </c>
      <c r="AG207" s="86">
        <f>SUMIFS('sys inv movment rpt'!$M:$M,'sys inv movment rpt'!$L:$L,$M207,'sys inv movment rpt'!$N:$N,AG$1)</f>
        <v>0</v>
      </c>
      <c r="AH207" s="86">
        <f>SUMIFS('sys inv movment rpt'!$M:$M,'sys inv movment rpt'!$L:$L,$M207,'sys inv movment rpt'!$N:$N,AH$1)</f>
        <v>0</v>
      </c>
      <c r="AI207" s="86">
        <f>SUMIFS('sys inv movment rpt'!$M:$M,'sys inv movment rpt'!$L:$L,$M207,'sys inv movment rpt'!$N:$N,AI$1)</f>
        <v>0</v>
      </c>
      <c r="AJ207" s="86">
        <f>SUMIFS('sys inv movment rpt'!$M:$M,'sys inv movment rpt'!$L:$L,$M207,'sys inv movment rpt'!$N:$N,AJ$1)</f>
        <v>0</v>
      </c>
      <c r="AK207" s="86">
        <f>SUMIFS('sys inv movment rpt'!$M:$M,'sys inv movment rpt'!$L:$L,$M207,'sys inv movment rpt'!$N:$N,AK$1)</f>
        <v>0</v>
      </c>
      <c r="AL207" s="86">
        <f>SUMIFS('sys inv movment rpt'!$M:$M,'sys inv movment rpt'!$L:$L,$M207,'sys inv movment rpt'!$N:$N,AL$1)</f>
        <v>0</v>
      </c>
      <c r="AM207" s="86">
        <f>SUMIFS('sys inv movment rpt'!$M:$M,'sys inv movment rpt'!$L:$L,$M207,'sys inv movment rpt'!$N:$N,AM$1)</f>
        <v>0</v>
      </c>
      <c r="AN207" s="86">
        <f>SUMIFS('sys inv movment rpt'!$M:$M,'sys inv movment rpt'!$L:$L,$M207,'sys inv movment rpt'!$N:$N,AN$1)</f>
        <v>0</v>
      </c>
      <c r="AO207" s="86">
        <f>SUMIFS('sys inv movment rpt'!$M:$M,'sys inv movment rpt'!$L:$L,$M207,'sys inv movment rpt'!$N:$N,AO$1)</f>
        <v>0</v>
      </c>
      <c r="AP207" s="86">
        <f>SUMIFS('sys inv movment rpt'!$M:$M,'sys inv movment rpt'!$L:$L,$M207,'sys inv movment rpt'!$N:$N,AP$1)</f>
        <v>0</v>
      </c>
      <c r="AQ207" s="86">
        <f>SUMIFS('sys inv movment rpt'!$M:$M,'sys inv movment rpt'!$L:$L,$M207,'sys inv movment rpt'!$N:$N,AQ$1)</f>
        <v>0</v>
      </c>
      <c r="AR207" s="86">
        <f>SUMIFS('sys inv movment rpt'!$M:$M,'sys inv movment rpt'!$L:$L,$M207,'sys inv movment rpt'!$N:$N,AR$1)</f>
        <v>0</v>
      </c>
      <c r="AS207" s="86">
        <f>SUMIFS('sys inv movment rpt'!$M:$M,'sys inv movment rpt'!$L:$L,$M207,'sys inv movment rpt'!$N:$N,AS$1)</f>
        <v>0</v>
      </c>
      <c r="AT207" s="86">
        <f>SUMIFS('sys inv movment rpt'!$M:$M,'sys inv movment rpt'!$L:$L,$M207,'sys inv movment rpt'!$N:$N,AT$1)</f>
        <v>0</v>
      </c>
      <c r="AU207" s="86">
        <f>SUMIFS('sys inv movment rpt'!$M:$M,'sys inv movment rpt'!$L:$L,$M207,'sys inv movment rpt'!$N:$N,AU$1)</f>
        <v>0</v>
      </c>
      <c r="AV207" s="86">
        <f>SUMIFS('sys inv movment rpt'!$M:$M,'sys inv movment rpt'!$L:$L,$M207,'sys inv movment rpt'!$N:$N,AV$1)</f>
        <v>0</v>
      </c>
      <c r="AW207" s="87" t="str">
        <f>IFERROR(VLOOKUP(A207,'sys-backorder details'!E:U,17,0),"-")</f>
        <v>-</v>
      </c>
      <c r="AX207" s="87" t="str">
        <f>IF(K207&gt;1,VLOOKUP(A207,'settings-routing'!A:I,9,0),"")</f>
        <v/>
      </c>
    </row>
    <row r="208" ht="12.75" hidden="1" customHeight="1">
      <c r="A208" s="50" t="s">
        <v>639</v>
      </c>
      <c r="B208" s="50" t="s">
        <v>640</v>
      </c>
      <c r="C208" s="50">
        <f t="shared" si="2"/>
        <v>0</v>
      </c>
      <c r="D208" s="80">
        <f>SUMIF('Stocks 101-111'!$J:$J,'item dashboard'!A208,'Stocks 101-111'!K:K)</f>
        <v>0</v>
      </c>
      <c r="E208" s="80">
        <f>SUMIF('Stocks 101-111'!$J:$J,'item dashboard'!A208,'Stocks 101-111'!$L:$L)</f>
        <v>0</v>
      </c>
      <c r="F208" s="81">
        <f t="shared" si="3"/>
        <v>0</v>
      </c>
      <c r="G208" s="82">
        <f t="shared" si="4"/>
        <v>0</v>
      </c>
      <c r="H208" s="50">
        <f>SUMIFS('sys-backorder details'!$M:$M,'sys-backorder details'!$E:$E,'item dashboard'!A208,'sys-backorder details'!$V:$V,"")</f>
        <v>0</v>
      </c>
      <c r="I208" s="83">
        <f>SUMIF('settings-routing'!$I:$I,'item dashboard'!A208,'settings-routing'!$O:$O)</f>
        <v>0</v>
      </c>
      <c r="J208" s="50">
        <f>SUMIFS('sys-backorder details'!$M:$M,'sys-backorder details'!$E:$E,'item dashboard'!A208,'sys-backorder details'!$V:$V,"Call off")</f>
        <v>0</v>
      </c>
      <c r="K208" s="84">
        <f t="shared" si="5"/>
        <v>0</v>
      </c>
      <c r="L208" s="84">
        <f>SUMIF('Production Plan'!$E:$E,'item dashboard'!A208,'Production Plan'!$N:$N)</f>
        <v>0</v>
      </c>
      <c r="M208" s="85" t="str">
        <f t="shared" si="6"/>
        <v>B-50PDR-W13-50gm White Powder Bottle</v>
      </c>
      <c r="N208" s="86">
        <f>SUMIFS('sys inv movment rpt'!$M:$M,'sys inv movment rpt'!$L:$L,$M208,'sys inv movment rpt'!$N:$N,N$1)</f>
        <v>0</v>
      </c>
      <c r="O208" s="86">
        <f>SUMIFS('sys inv movment rpt'!$M:$M,'sys inv movment rpt'!$L:$L,$M208,'sys inv movment rpt'!$N:$N,O$1)</f>
        <v>0</v>
      </c>
      <c r="P208" s="86">
        <f>SUMIFS('sys inv movment rpt'!$M:$M,'sys inv movment rpt'!$L:$L,$M208,'sys inv movment rpt'!$N:$N,P$1)</f>
        <v>0</v>
      </c>
      <c r="Q208" s="86">
        <f>SUMIFS('sys inv movment rpt'!$M:$M,'sys inv movment rpt'!$L:$L,$M208,'sys inv movment rpt'!$N:$N,Q$1)</f>
        <v>0</v>
      </c>
      <c r="R208" s="86">
        <f>SUMIFS('sys inv movment rpt'!$M:$M,'sys inv movment rpt'!$L:$L,$M208,'sys inv movment rpt'!$N:$N,R$1)</f>
        <v>0</v>
      </c>
      <c r="S208" s="86">
        <f>SUMIFS('sys inv movment rpt'!$M:$M,'sys inv movment rpt'!$L:$L,$M208,'sys inv movment rpt'!$N:$N,S$1)</f>
        <v>0</v>
      </c>
      <c r="T208" s="86">
        <f>SUMIFS('sys inv movment rpt'!$M:$M,'sys inv movment rpt'!$L:$L,$M208,'sys inv movment rpt'!$N:$N,T$1)</f>
        <v>0</v>
      </c>
      <c r="U208" s="86">
        <f>SUMIFS('sys inv movment rpt'!$M:$M,'sys inv movment rpt'!$L:$L,$M208,'sys inv movment rpt'!$N:$N,U$1)</f>
        <v>0</v>
      </c>
      <c r="V208" s="86">
        <f>SUMIFS('sys inv movment rpt'!$M:$M,'sys inv movment rpt'!$L:$L,$M208,'sys inv movment rpt'!$N:$N,V$1)</f>
        <v>0</v>
      </c>
      <c r="W208" s="86">
        <f>SUMIFS('sys inv movment rpt'!$M:$M,'sys inv movment rpt'!$L:$L,$M208,'sys inv movment rpt'!$N:$N,W$1)</f>
        <v>0</v>
      </c>
      <c r="X208" s="86">
        <f>SUMIFS('sys inv movment rpt'!$M:$M,'sys inv movment rpt'!$L:$L,$M208,'sys inv movment rpt'!$N:$N,X$1)</f>
        <v>0</v>
      </c>
      <c r="Y208" s="86">
        <f>SUMIFS('sys inv movment rpt'!$M:$M,'sys inv movment rpt'!$L:$L,$M208,'sys inv movment rpt'!$N:$N,Y$1)</f>
        <v>0</v>
      </c>
      <c r="Z208" s="86">
        <f>SUMIFS('sys inv movment rpt'!$M:$M,'sys inv movment rpt'!$L:$L,$M208,'sys inv movment rpt'!$N:$N,Z$1)</f>
        <v>0</v>
      </c>
      <c r="AA208" s="86">
        <f>SUMIFS('sys inv movment rpt'!$M:$M,'sys inv movment rpt'!$L:$L,$M208,'sys inv movment rpt'!$N:$N,AA$1)</f>
        <v>0</v>
      </c>
      <c r="AB208" s="86">
        <f>SUMIFS('sys inv movment rpt'!$M:$M,'sys inv movment rpt'!$L:$L,$M208,'sys inv movment rpt'!$N:$N,AB$1)</f>
        <v>0</v>
      </c>
      <c r="AC208" s="86">
        <f>SUMIFS('sys inv movment rpt'!$M:$M,'sys inv movment rpt'!$L:$L,$M208,'sys inv movment rpt'!$N:$N,AC$1)</f>
        <v>0</v>
      </c>
      <c r="AD208" s="86">
        <f>SUMIFS('sys inv movment rpt'!$M:$M,'sys inv movment rpt'!$L:$L,$M208,'sys inv movment rpt'!$N:$N,AD$1)</f>
        <v>0</v>
      </c>
      <c r="AE208" s="86">
        <f>SUMIFS('sys inv movment rpt'!$M:$M,'sys inv movment rpt'!$L:$L,$M208,'sys inv movment rpt'!$N:$N,AE$1)</f>
        <v>0</v>
      </c>
      <c r="AF208" s="86">
        <f>SUMIFS('sys inv movment rpt'!$M:$M,'sys inv movment rpt'!$L:$L,$M208,'sys inv movment rpt'!$N:$N,AF$1)</f>
        <v>0</v>
      </c>
      <c r="AG208" s="86">
        <f>SUMIFS('sys inv movment rpt'!$M:$M,'sys inv movment rpt'!$L:$L,$M208,'sys inv movment rpt'!$N:$N,AG$1)</f>
        <v>0</v>
      </c>
      <c r="AH208" s="86">
        <f>SUMIFS('sys inv movment rpt'!$M:$M,'sys inv movment rpt'!$L:$L,$M208,'sys inv movment rpt'!$N:$N,AH$1)</f>
        <v>0</v>
      </c>
      <c r="AI208" s="86">
        <f>SUMIFS('sys inv movment rpt'!$M:$M,'sys inv movment rpt'!$L:$L,$M208,'sys inv movment rpt'!$N:$N,AI$1)</f>
        <v>0</v>
      </c>
      <c r="AJ208" s="86">
        <f>SUMIFS('sys inv movment rpt'!$M:$M,'sys inv movment rpt'!$L:$L,$M208,'sys inv movment rpt'!$N:$N,AJ$1)</f>
        <v>0</v>
      </c>
      <c r="AK208" s="86">
        <f>SUMIFS('sys inv movment rpt'!$M:$M,'sys inv movment rpt'!$L:$L,$M208,'sys inv movment rpt'!$N:$N,AK$1)</f>
        <v>0</v>
      </c>
      <c r="AL208" s="86">
        <f>SUMIFS('sys inv movment rpt'!$M:$M,'sys inv movment rpt'!$L:$L,$M208,'sys inv movment rpt'!$N:$N,AL$1)</f>
        <v>0</v>
      </c>
      <c r="AM208" s="86">
        <f>SUMIFS('sys inv movment rpt'!$M:$M,'sys inv movment rpt'!$L:$L,$M208,'sys inv movment rpt'!$N:$N,AM$1)</f>
        <v>0</v>
      </c>
      <c r="AN208" s="86">
        <f>SUMIFS('sys inv movment rpt'!$M:$M,'sys inv movment rpt'!$L:$L,$M208,'sys inv movment rpt'!$N:$N,AN$1)</f>
        <v>0</v>
      </c>
      <c r="AO208" s="86">
        <f>SUMIFS('sys inv movment rpt'!$M:$M,'sys inv movment rpt'!$L:$L,$M208,'sys inv movment rpt'!$N:$N,AO$1)</f>
        <v>0</v>
      </c>
      <c r="AP208" s="86">
        <f>SUMIFS('sys inv movment rpt'!$M:$M,'sys inv movment rpt'!$L:$L,$M208,'sys inv movment rpt'!$N:$N,AP$1)</f>
        <v>0</v>
      </c>
      <c r="AQ208" s="86">
        <f>SUMIFS('sys inv movment rpt'!$M:$M,'sys inv movment rpt'!$L:$L,$M208,'sys inv movment rpt'!$N:$N,AQ$1)</f>
        <v>0</v>
      </c>
      <c r="AR208" s="86">
        <f>SUMIFS('sys inv movment rpt'!$M:$M,'sys inv movment rpt'!$L:$L,$M208,'sys inv movment rpt'!$N:$N,AR$1)</f>
        <v>0</v>
      </c>
      <c r="AS208" s="86">
        <f>SUMIFS('sys inv movment rpt'!$M:$M,'sys inv movment rpt'!$L:$L,$M208,'sys inv movment rpt'!$N:$N,AS$1)</f>
        <v>0</v>
      </c>
      <c r="AT208" s="86">
        <f>SUMIFS('sys inv movment rpt'!$M:$M,'sys inv movment rpt'!$L:$L,$M208,'sys inv movment rpt'!$N:$N,AT$1)</f>
        <v>0</v>
      </c>
      <c r="AU208" s="86">
        <f>SUMIFS('sys inv movment rpt'!$M:$M,'sys inv movment rpt'!$L:$L,$M208,'sys inv movment rpt'!$N:$N,AU$1)</f>
        <v>0</v>
      </c>
      <c r="AV208" s="86">
        <f>SUMIFS('sys inv movment rpt'!$M:$M,'sys inv movment rpt'!$L:$L,$M208,'sys inv movment rpt'!$N:$N,AV$1)</f>
        <v>0</v>
      </c>
      <c r="AW208" s="87" t="str">
        <f>IFERROR(VLOOKUP(A208,'sys-backorder details'!E:U,17,0),"-")</f>
        <v>-</v>
      </c>
      <c r="AX208" s="87" t="str">
        <f>IF(K208&gt;1,VLOOKUP(A208,'settings-routing'!A:I,9,0),"")</f>
        <v/>
      </c>
    </row>
    <row r="209" ht="12.75" hidden="1" customHeight="1">
      <c r="A209" s="50" t="s">
        <v>641</v>
      </c>
      <c r="B209" s="50" t="s">
        <v>642</v>
      </c>
      <c r="C209" s="50">
        <f t="shared" si="2"/>
        <v>0</v>
      </c>
      <c r="D209" s="80">
        <f>SUMIF('Stocks 101-111'!$J:$J,'item dashboard'!A209,'Stocks 101-111'!K:K)</f>
        <v>0</v>
      </c>
      <c r="E209" s="80">
        <f>SUMIF('Stocks 101-111'!$J:$J,'item dashboard'!A209,'Stocks 101-111'!$L:$L)</f>
        <v>0</v>
      </c>
      <c r="F209" s="81">
        <f t="shared" si="3"/>
        <v>0</v>
      </c>
      <c r="G209" s="82">
        <f t="shared" si="4"/>
        <v>0</v>
      </c>
      <c r="H209" s="50">
        <f>SUMIFS('sys-backorder details'!$M:$M,'sys-backorder details'!$E:$E,'item dashboard'!A209,'sys-backorder details'!$V:$V,"")</f>
        <v>0</v>
      </c>
      <c r="I209" s="83">
        <f>SUMIF('settings-routing'!$I:$I,'item dashboard'!A209,'settings-routing'!$O:$O)</f>
        <v>0</v>
      </c>
      <c r="J209" s="50">
        <f>SUMIFS('sys-backorder details'!$M:$M,'sys-backorder details'!$E:$E,'item dashboard'!A209,'sys-backorder details'!$V:$V,"Call off")</f>
        <v>0</v>
      </c>
      <c r="K209" s="84">
        <f t="shared" si="5"/>
        <v>0</v>
      </c>
      <c r="L209" s="84">
        <f>SUMIF('Production Plan'!$E:$E,'item dashboard'!A209,'Production Plan'!$N:$N)</f>
        <v>0</v>
      </c>
      <c r="M209" s="85" t="str">
        <f t="shared" si="6"/>
        <v>B-50SYLVA-W9-50 gm Sylva White Jar</v>
      </c>
      <c r="N209" s="86">
        <f>SUMIFS('sys inv movment rpt'!$M:$M,'sys inv movment rpt'!$L:$L,$M209,'sys inv movment rpt'!$N:$N,N$1)</f>
        <v>0</v>
      </c>
      <c r="O209" s="86">
        <f>SUMIFS('sys inv movment rpt'!$M:$M,'sys inv movment rpt'!$L:$L,$M209,'sys inv movment rpt'!$N:$N,O$1)</f>
        <v>0</v>
      </c>
      <c r="P209" s="86">
        <f>SUMIFS('sys inv movment rpt'!$M:$M,'sys inv movment rpt'!$L:$L,$M209,'sys inv movment rpt'!$N:$N,P$1)</f>
        <v>0</v>
      </c>
      <c r="Q209" s="86">
        <f>SUMIFS('sys inv movment rpt'!$M:$M,'sys inv movment rpt'!$L:$L,$M209,'sys inv movment rpt'!$N:$N,Q$1)</f>
        <v>0</v>
      </c>
      <c r="R209" s="86">
        <f>SUMIFS('sys inv movment rpt'!$M:$M,'sys inv movment rpt'!$L:$L,$M209,'sys inv movment rpt'!$N:$N,R$1)</f>
        <v>0</v>
      </c>
      <c r="S209" s="86">
        <f>SUMIFS('sys inv movment rpt'!$M:$M,'sys inv movment rpt'!$L:$L,$M209,'sys inv movment rpt'!$N:$N,S$1)</f>
        <v>0</v>
      </c>
      <c r="T209" s="86">
        <f>SUMIFS('sys inv movment rpt'!$M:$M,'sys inv movment rpt'!$L:$L,$M209,'sys inv movment rpt'!$N:$N,T$1)</f>
        <v>0</v>
      </c>
      <c r="U209" s="86">
        <f>SUMIFS('sys inv movment rpt'!$M:$M,'sys inv movment rpt'!$L:$L,$M209,'sys inv movment rpt'!$N:$N,U$1)</f>
        <v>0</v>
      </c>
      <c r="V209" s="86">
        <f>SUMIFS('sys inv movment rpt'!$M:$M,'sys inv movment rpt'!$L:$L,$M209,'sys inv movment rpt'!$N:$N,V$1)</f>
        <v>0</v>
      </c>
      <c r="W209" s="86">
        <f>SUMIFS('sys inv movment rpt'!$M:$M,'sys inv movment rpt'!$L:$L,$M209,'sys inv movment rpt'!$N:$N,W$1)</f>
        <v>0</v>
      </c>
      <c r="X209" s="86">
        <f>SUMIFS('sys inv movment rpt'!$M:$M,'sys inv movment rpt'!$L:$L,$M209,'sys inv movment rpt'!$N:$N,X$1)</f>
        <v>0</v>
      </c>
      <c r="Y209" s="86">
        <f>SUMIFS('sys inv movment rpt'!$M:$M,'sys inv movment rpt'!$L:$L,$M209,'sys inv movment rpt'!$N:$N,Y$1)</f>
        <v>0</v>
      </c>
      <c r="Z209" s="86">
        <f>SUMIFS('sys inv movment rpt'!$M:$M,'sys inv movment rpt'!$L:$L,$M209,'sys inv movment rpt'!$N:$N,Z$1)</f>
        <v>0</v>
      </c>
      <c r="AA209" s="86">
        <f>SUMIFS('sys inv movment rpt'!$M:$M,'sys inv movment rpt'!$L:$L,$M209,'sys inv movment rpt'!$N:$N,AA$1)</f>
        <v>0</v>
      </c>
      <c r="AB209" s="86">
        <f>SUMIFS('sys inv movment rpt'!$M:$M,'sys inv movment rpt'!$L:$L,$M209,'sys inv movment rpt'!$N:$N,AB$1)</f>
        <v>0</v>
      </c>
      <c r="AC209" s="86">
        <f>SUMIFS('sys inv movment rpt'!$M:$M,'sys inv movment rpt'!$L:$L,$M209,'sys inv movment rpt'!$N:$N,AC$1)</f>
        <v>0</v>
      </c>
      <c r="AD209" s="86">
        <f>SUMIFS('sys inv movment rpt'!$M:$M,'sys inv movment rpt'!$L:$L,$M209,'sys inv movment rpt'!$N:$N,AD$1)</f>
        <v>0</v>
      </c>
      <c r="AE209" s="86">
        <f>SUMIFS('sys inv movment rpt'!$M:$M,'sys inv movment rpt'!$L:$L,$M209,'sys inv movment rpt'!$N:$N,AE$1)</f>
        <v>0</v>
      </c>
      <c r="AF209" s="86">
        <f>SUMIFS('sys inv movment rpt'!$M:$M,'sys inv movment rpt'!$L:$L,$M209,'sys inv movment rpt'!$N:$N,AF$1)</f>
        <v>0</v>
      </c>
      <c r="AG209" s="86">
        <f>SUMIFS('sys inv movment rpt'!$M:$M,'sys inv movment rpt'!$L:$L,$M209,'sys inv movment rpt'!$N:$N,AG$1)</f>
        <v>0</v>
      </c>
      <c r="AH209" s="86">
        <f>SUMIFS('sys inv movment rpt'!$M:$M,'sys inv movment rpt'!$L:$L,$M209,'sys inv movment rpt'!$N:$N,AH$1)</f>
        <v>0</v>
      </c>
      <c r="AI209" s="86">
        <f>SUMIFS('sys inv movment rpt'!$M:$M,'sys inv movment rpt'!$L:$L,$M209,'sys inv movment rpt'!$N:$N,AI$1)</f>
        <v>0</v>
      </c>
      <c r="AJ209" s="86">
        <f>SUMIFS('sys inv movment rpt'!$M:$M,'sys inv movment rpt'!$L:$L,$M209,'sys inv movment rpt'!$N:$N,AJ$1)</f>
        <v>0</v>
      </c>
      <c r="AK209" s="86">
        <f>SUMIFS('sys inv movment rpt'!$M:$M,'sys inv movment rpt'!$L:$L,$M209,'sys inv movment rpt'!$N:$N,AK$1)</f>
        <v>0</v>
      </c>
      <c r="AL209" s="86">
        <f>SUMIFS('sys inv movment rpt'!$M:$M,'sys inv movment rpt'!$L:$L,$M209,'sys inv movment rpt'!$N:$N,AL$1)</f>
        <v>0</v>
      </c>
      <c r="AM209" s="86">
        <f>SUMIFS('sys inv movment rpt'!$M:$M,'sys inv movment rpt'!$L:$L,$M209,'sys inv movment rpt'!$N:$N,AM$1)</f>
        <v>0</v>
      </c>
      <c r="AN209" s="86">
        <f>SUMIFS('sys inv movment rpt'!$M:$M,'sys inv movment rpt'!$L:$L,$M209,'sys inv movment rpt'!$N:$N,AN$1)</f>
        <v>0</v>
      </c>
      <c r="AO209" s="86">
        <f>SUMIFS('sys inv movment rpt'!$M:$M,'sys inv movment rpt'!$L:$L,$M209,'sys inv movment rpt'!$N:$N,AO$1)</f>
        <v>0</v>
      </c>
      <c r="AP209" s="86">
        <f>SUMIFS('sys inv movment rpt'!$M:$M,'sys inv movment rpt'!$L:$L,$M209,'sys inv movment rpt'!$N:$N,AP$1)</f>
        <v>0</v>
      </c>
      <c r="AQ209" s="86">
        <f>SUMIFS('sys inv movment rpt'!$M:$M,'sys inv movment rpt'!$L:$L,$M209,'sys inv movment rpt'!$N:$N,AQ$1)</f>
        <v>0</v>
      </c>
      <c r="AR209" s="86">
        <f>SUMIFS('sys inv movment rpt'!$M:$M,'sys inv movment rpt'!$L:$L,$M209,'sys inv movment rpt'!$N:$N,AR$1)</f>
        <v>0</v>
      </c>
      <c r="AS209" s="86">
        <f>SUMIFS('sys inv movment rpt'!$M:$M,'sys inv movment rpt'!$L:$L,$M209,'sys inv movment rpt'!$N:$N,AS$1)</f>
        <v>0</v>
      </c>
      <c r="AT209" s="86">
        <f>SUMIFS('sys inv movment rpt'!$M:$M,'sys inv movment rpt'!$L:$L,$M209,'sys inv movment rpt'!$N:$N,AT$1)</f>
        <v>0</v>
      </c>
      <c r="AU209" s="86">
        <f>SUMIFS('sys inv movment rpt'!$M:$M,'sys inv movment rpt'!$L:$L,$M209,'sys inv movment rpt'!$N:$N,AU$1)</f>
        <v>0</v>
      </c>
      <c r="AV209" s="86">
        <f>SUMIFS('sys inv movment rpt'!$M:$M,'sys inv movment rpt'!$L:$L,$M209,'sys inv movment rpt'!$N:$N,AV$1)</f>
        <v>0</v>
      </c>
      <c r="AW209" s="87" t="str">
        <f>IFERROR(VLOOKUP(A209,'sys-backorder details'!E:U,17,0),"-")</f>
        <v>-</v>
      </c>
      <c r="AX209" s="87" t="str">
        <f>IF(K209&gt;1,VLOOKUP(A209,'settings-routing'!A:I,9,0),"")</f>
        <v/>
      </c>
    </row>
    <row r="210" ht="12.75" hidden="1" customHeight="1">
      <c r="A210" s="50" t="s">
        <v>643</v>
      </c>
      <c r="B210" s="50" t="s">
        <v>644</v>
      </c>
      <c r="C210" s="50">
        <f t="shared" si="2"/>
        <v>0</v>
      </c>
      <c r="D210" s="80">
        <f>SUMIF('Stocks 101-111'!$J:$J,'item dashboard'!A210,'Stocks 101-111'!K:K)</f>
        <v>0</v>
      </c>
      <c r="E210" s="80">
        <f>SUMIF('Stocks 101-111'!$J:$J,'item dashboard'!A210,'Stocks 101-111'!$L:$L)</f>
        <v>0</v>
      </c>
      <c r="F210" s="81">
        <f t="shared" si="3"/>
        <v>0</v>
      </c>
      <c r="G210" s="82">
        <f t="shared" si="4"/>
        <v>0</v>
      </c>
      <c r="H210" s="50">
        <f>SUMIFS('sys-backorder details'!$M:$M,'sys-backorder details'!$E:$E,'item dashboard'!A210,'sys-backorder details'!$V:$V,"")</f>
        <v>0</v>
      </c>
      <c r="I210" s="83">
        <f>SUMIF('settings-routing'!$I:$I,'item dashboard'!A210,'settings-routing'!$O:$O)</f>
        <v>0</v>
      </c>
      <c r="J210" s="50">
        <f>SUMIFS('sys-backorder details'!$M:$M,'sys-backorder details'!$E:$E,'item dashboard'!A210,'sys-backorder details'!$V:$V,"Call off")</f>
        <v>0</v>
      </c>
      <c r="K210" s="84">
        <f t="shared" si="5"/>
        <v>0</v>
      </c>
      <c r="L210" s="84">
        <f>SUMIF('Production Plan'!$E:$E,'item dashboard'!A210,'Production Plan'!$N:$N)</f>
        <v>0</v>
      </c>
      <c r="M210" s="85" t="str">
        <f t="shared" si="6"/>
        <v>B-50UNIQUE-W9-50 ml White Unique Bottle</v>
      </c>
      <c r="N210" s="86">
        <f>SUMIFS('sys inv movment rpt'!$M:$M,'sys inv movment rpt'!$L:$L,$M210,'sys inv movment rpt'!$N:$N,N$1)</f>
        <v>0</v>
      </c>
      <c r="O210" s="86">
        <f>SUMIFS('sys inv movment rpt'!$M:$M,'sys inv movment rpt'!$L:$L,$M210,'sys inv movment rpt'!$N:$N,O$1)</f>
        <v>0</v>
      </c>
      <c r="P210" s="86">
        <f>SUMIFS('sys inv movment rpt'!$M:$M,'sys inv movment rpt'!$L:$L,$M210,'sys inv movment rpt'!$N:$N,P$1)</f>
        <v>0</v>
      </c>
      <c r="Q210" s="86">
        <f>SUMIFS('sys inv movment rpt'!$M:$M,'sys inv movment rpt'!$L:$L,$M210,'sys inv movment rpt'!$N:$N,Q$1)</f>
        <v>0</v>
      </c>
      <c r="R210" s="86">
        <f>SUMIFS('sys inv movment rpt'!$M:$M,'sys inv movment rpt'!$L:$L,$M210,'sys inv movment rpt'!$N:$N,R$1)</f>
        <v>0</v>
      </c>
      <c r="S210" s="86">
        <f>SUMIFS('sys inv movment rpt'!$M:$M,'sys inv movment rpt'!$L:$L,$M210,'sys inv movment rpt'!$N:$N,S$1)</f>
        <v>0</v>
      </c>
      <c r="T210" s="86">
        <f>SUMIFS('sys inv movment rpt'!$M:$M,'sys inv movment rpt'!$L:$L,$M210,'sys inv movment rpt'!$N:$N,T$1)</f>
        <v>0</v>
      </c>
      <c r="U210" s="86">
        <f>SUMIFS('sys inv movment rpt'!$M:$M,'sys inv movment rpt'!$L:$L,$M210,'sys inv movment rpt'!$N:$N,U$1)</f>
        <v>0</v>
      </c>
      <c r="V210" s="86">
        <f>SUMIFS('sys inv movment rpt'!$M:$M,'sys inv movment rpt'!$L:$L,$M210,'sys inv movment rpt'!$N:$N,V$1)</f>
        <v>0</v>
      </c>
      <c r="W210" s="86">
        <f>SUMIFS('sys inv movment rpt'!$M:$M,'sys inv movment rpt'!$L:$L,$M210,'sys inv movment rpt'!$N:$N,W$1)</f>
        <v>0</v>
      </c>
      <c r="X210" s="86">
        <f>SUMIFS('sys inv movment rpt'!$M:$M,'sys inv movment rpt'!$L:$L,$M210,'sys inv movment rpt'!$N:$N,X$1)</f>
        <v>0</v>
      </c>
      <c r="Y210" s="86">
        <f>SUMIFS('sys inv movment rpt'!$M:$M,'sys inv movment rpt'!$L:$L,$M210,'sys inv movment rpt'!$N:$N,Y$1)</f>
        <v>0</v>
      </c>
      <c r="Z210" s="86">
        <f>SUMIFS('sys inv movment rpt'!$M:$M,'sys inv movment rpt'!$L:$L,$M210,'sys inv movment rpt'!$N:$N,Z$1)</f>
        <v>0</v>
      </c>
      <c r="AA210" s="86">
        <f>SUMIFS('sys inv movment rpt'!$M:$M,'sys inv movment rpt'!$L:$L,$M210,'sys inv movment rpt'!$N:$N,AA$1)</f>
        <v>0</v>
      </c>
      <c r="AB210" s="86">
        <f>SUMIFS('sys inv movment rpt'!$M:$M,'sys inv movment rpt'!$L:$L,$M210,'sys inv movment rpt'!$N:$N,AB$1)</f>
        <v>0</v>
      </c>
      <c r="AC210" s="86">
        <f>SUMIFS('sys inv movment rpt'!$M:$M,'sys inv movment rpt'!$L:$L,$M210,'sys inv movment rpt'!$N:$N,AC$1)</f>
        <v>0</v>
      </c>
      <c r="AD210" s="86">
        <f>SUMIFS('sys inv movment rpt'!$M:$M,'sys inv movment rpt'!$L:$L,$M210,'sys inv movment rpt'!$N:$N,AD$1)</f>
        <v>0</v>
      </c>
      <c r="AE210" s="86">
        <f>SUMIFS('sys inv movment rpt'!$M:$M,'sys inv movment rpt'!$L:$L,$M210,'sys inv movment rpt'!$N:$N,AE$1)</f>
        <v>0</v>
      </c>
      <c r="AF210" s="86">
        <f>SUMIFS('sys inv movment rpt'!$M:$M,'sys inv movment rpt'!$L:$L,$M210,'sys inv movment rpt'!$N:$N,AF$1)</f>
        <v>0</v>
      </c>
      <c r="AG210" s="86">
        <f>SUMIFS('sys inv movment rpt'!$M:$M,'sys inv movment rpt'!$L:$L,$M210,'sys inv movment rpt'!$N:$N,AG$1)</f>
        <v>0</v>
      </c>
      <c r="AH210" s="86">
        <f>SUMIFS('sys inv movment rpt'!$M:$M,'sys inv movment rpt'!$L:$L,$M210,'sys inv movment rpt'!$N:$N,AH$1)</f>
        <v>0</v>
      </c>
      <c r="AI210" s="86">
        <f>SUMIFS('sys inv movment rpt'!$M:$M,'sys inv movment rpt'!$L:$L,$M210,'sys inv movment rpt'!$N:$N,AI$1)</f>
        <v>0</v>
      </c>
      <c r="AJ210" s="86">
        <f>SUMIFS('sys inv movment rpt'!$M:$M,'sys inv movment rpt'!$L:$L,$M210,'sys inv movment rpt'!$N:$N,AJ$1)</f>
        <v>0</v>
      </c>
      <c r="AK210" s="86">
        <f>SUMIFS('sys inv movment rpt'!$M:$M,'sys inv movment rpt'!$L:$L,$M210,'sys inv movment rpt'!$N:$N,AK$1)</f>
        <v>0</v>
      </c>
      <c r="AL210" s="86">
        <f>SUMIFS('sys inv movment rpt'!$M:$M,'sys inv movment rpt'!$L:$L,$M210,'sys inv movment rpt'!$N:$N,AL$1)</f>
        <v>0</v>
      </c>
      <c r="AM210" s="86">
        <f>SUMIFS('sys inv movment rpt'!$M:$M,'sys inv movment rpt'!$L:$L,$M210,'sys inv movment rpt'!$N:$N,AM$1)</f>
        <v>0</v>
      </c>
      <c r="AN210" s="86">
        <f>SUMIFS('sys inv movment rpt'!$M:$M,'sys inv movment rpt'!$L:$L,$M210,'sys inv movment rpt'!$N:$N,AN$1)</f>
        <v>0</v>
      </c>
      <c r="AO210" s="86">
        <f>SUMIFS('sys inv movment rpt'!$M:$M,'sys inv movment rpt'!$L:$L,$M210,'sys inv movment rpt'!$N:$N,AO$1)</f>
        <v>0</v>
      </c>
      <c r="AP210" s="86">
        <f>SUMIFS('sys inv movment rpt'!$M:$M,'sys inv movment rpt'!$L:$L,$M210,'sys inv movment rpt'!$N:$N,AP$1)</f>
        <v>0</v>
      </c>
      <c r="AQ210" s="86">
        <f>SUMIFS('sys inv movment rpt'!$M:$M,'sys inv movment rpt'!$L:$L,$M210,'sys inv movment rpt'!$N:$N,AQ$1)</f>
        <v>0</v>
      </c>
      <c r="AR210" s="86">
        <f>SUMIFS('sys inv movment rpt'!$M:$M,'sys inv movment rpt'!$L:$L,$M210,'sys inv movment rpt'!$N:$N,AR$1)</f>
        <v>0</v>
      </c>
      <c r="AS210" s="86">
        <f>SUMIFS('sys inv movment rpt'!$M:$M,'sys inv movment rpt'!$L:$L,$M210,'sys inv movment rpt'!$N:$N,AS$1)</f>
        <v>0</v>
      </c>
      <c r="AT210" s="86">
        <f>SUMIFS('sys inv movment rpt'!$M:$M,'sys inv movment rpt'!$L:$L,$M210,'sys inv movment rpt'!$N:$N,AT$1)</f>
        <v>0</v>
      </c>
      <c r="AU210" s="86">
        <f>SUMIFS('sys inv movment rpt'!$M:$M,'sys inv movment rpt'!$L:$L,$M210,'sys inv movment rpt'!$N:$N,AU$1)</f>
        <v>0</v>
      </c>
      <c r="AV210" s="86">
        <f>SUMIFS('sys inv movment rpt'!$M:$M,'sys inv movment rpt'!$L:$L,$M210,'sys inv movment rpt'!$N:$N,AV$1)</f>
        <v>0</v>
      </c>
      <c r="AW210" s="87" t="str">
        <f>IFERROR(VLOOKUP(A210,'sys-backorder details'!E:U,17,0),"-")</f>
        <v>-</v>
      </c>
      <c r="AX210" s="87" t="str">
        <f>IF(K210&gt;1,VLOOKUP(A210,'settings-routing'!A:I,9,0),"")</f>
        <v/>
      </c>
    </row>
    <row r="211" ht="12.75" hidden="1" customHeight="1">
      <c r="A211" s="50" t="s">
        <v>645</v>
      </c>
      <c r="B211" s="50" t="s">
        <v>646</v>
      </c>
      <c r="C211" s="50">
        <f t="shared" si="2"/>
        <v>0</v>
      </c>
      <c r="D211" s="80">
        <f>SUMIF('Stocks 101-111'!$J:$J,'item dashboard'!A211,'Stocks 101-111'!K:K)</f>
        <v>0</v>
      </c>
      <c r="E211" s="80">
        <f>SUMIF('Stocks 101-111'!$J:$J,'item dashboard'!A211,'Stocks 101-111'!$L:$L)</f>
        <v>0</v>
      </c>
      <c r="F211" s="81">
        <f t="shared" si="3"/>
        <v>0</v>
      </c>
      <c r="G211" s="82">
        <f t="shared" si="4"/>
        <v>0</v>
      </c>
      <c r="H211" s="50">
        <f>SUMIFS('sys-backorder details'!$M:$M,'sys-backorder details'!$E:$E,'item dashboard'!A211,'sys-backorder details'!$V:$V,"")</f>
        <v>0</v>
      </c>
      <c r="I211" s="83">
        <f>SUMIF('settings-routing'!$I:$I,'item dashboard'!A211,'settings-routing'!$O:$O)</f>
        <v>0</v>
      </c>
      <c r="J211" s="50">
        <f>SUMIFS('sys-backorder details'!$M:$M,'sys-backorder details'!$E:$E,'item dashboard'!A211,'sys-backorder details'!$V:$V,"Call off")</f>
        <v>10000</v>
      </c>
      <c r="K211" s="84">
        <f t="shared" si="5"/>
        <v>0</v>
      </c>
      <c r="L211" s="84">
        <f>SUMIF('Production Plan'!$E:$E,'item dashboard'!A211,'Production Plan'!$N:$N)</f>
        <v>1</v>
      </c>
      <c r="M211" s="85" t="str">
        <f t="shared" si="6"/>
        <v>B-50VC-N14-50 ml Bottle Only</v>
      </c>
      <c r="N211" s="86">
        <f>SUMIFS('sys inv movment rpt'!$M:$M,'sys inv movment rpt'!$L:$L,$M211,'sys inv movment rpt'!$N:$N,N$1)</f>
        <v>0</v>
      </c>
      <c r="O211" s="86">
        <f>SUMIFS('sys inv movment rpt'!$M:$M,'sys inv movment rpt'!$L:$L,$M211,'sys inv movment rpt'!$N:$N,O$1)</f>
        <v>0</v>
      </c>
      <c r="P211" s="86">
        <f>SUMIFS('sys inv movment rpt'!$M:$M,'sys inv movment rpt'!$L:$L,$M211,'sys inv movment rpt'!$N:$N,P$1)</f>
        <v>0</v>
      </c>
      <c r="Q211" s="86">
        <f>SUMIFS('sys inv movment rpt'!$M:$M,'sys inv movment rpt'!$L:$L,$M211,'sys inv movment rpt'!$N:$N,Q$1)</f>
        <v>0</v>
      </c>
      <c r="R211" s="86">
        <f>SUMIFS('sys inv movment rpt'!$M:$M,'sys inv movment rpt'!$L:$L,$M211,'sys inv movment rpt'!$N:$N,R$1)</f>
        <v>0</v>
      </c>
      <c r="S211" s="86">
        <f>SUMIFS('sys inv movment rpt'!$M:$M,'sys inv movment rpt'!$L:$L,$M211,'sys inv movment rpt'!$N:$N,S$1)</f>
        <v>0</v>
      </c>
      <c r="T211" s="86">
        <f>SUMIFS('sys inv movment rpt'!$M:$M,'sys inv movment rpt'!$L:$L,$M211,'sys inv movment rpt'!$N:$N,T$1)</f>
        <v>0</v>
      </c>
      <c r="U211" s="86">
        <f>SUMIFS('sys inv movment rpt'!$M:$M,'sys inv movment rpt'!$L:$L,$M211,'sys inv movment rpt'!$N:$N,U$1)</f>
        <v>0</v>
      </c>
      <c r="V211" s="86">
        <f>SUMIFS('sys inv movment rpt'!$M:$M,'sys inv movment rpt'!$L:$L,$M211,'sys inv movment rpt'!$N:$N,V$1)</f>
        <v>0</v>
      </c>
      <c r="W211" s="86">
        <f>SUMIFS('sys inv movment rpt'!$M:$M,'sys inv movment rpt'!$L:$L,$M211,'sys inv movment rpt'!$N:$N,W$1)</f>
        <v>0</v>
      </c>
      <c r="X211" s="86">
        <f>SUMIFS('sys inv movment rpt'!$M:$M,'sys inv movment rpt'!$L:$L,$M211,'sys inv movment rpt'!$N:$N,X$1)</f>
        <v>0</v>
      </c>
      <c r="Y211" s="86">
        <f>SUMIFS('sys inv movment rpt'!$M:$M,'sys inv movment rpt'!$L:$L,$M211,'sys inv movment rpt'!$N:$N,Y$1)</f>
        <v>0</v>
      </c>
      <c r="Z211" s="86">
        <f>SUMIFS('sys inv movment rpt'!$M:$M,'sys inv movment rpt'!$L:$L,$M211,'sys inv movment rpt'!$N:$N,Z$1)</f>
        <v>0</v>
      </c>
      <c r="AA211" s="86">
        <f>SUMIFS('sys inv movment rpt'!$M:$M,'sys inv movment rpt'!$L:$L,$M211,'sys inv movment rpt'!$N:$N,AA$1)</f>
        <v>0</v>
      </c>
      <c r="AB211" s="86">
        <f>SUMIFS('sys inv movment rpt'!$M:$M,'sys inv movment rpt'!$L:$L,$M211,'sys inv movment rpt'!$N:$N,AB$1)</f>
        <v>0</v>
      </c>
      <c r="AC211" s="86">
        <f>SUMIFS('sys inv movment rpt'!$M:$M,'sys inv movment rpt'!$L:$L,$M211,'sys inv movment rpt'!$N:$N,AC$1)</f>
        <v>0</v>
      </c>
      <c r="AD211" s="86">
        <f>SUMIFS('sys inv movment rpt'!$M:$M,'sys inv movment rpt'!$L:$L,$M211,'sys inv movment rpt'!$N:$N,AD$1)</f>
        <v>0</v>
      </c>
      <c r="AE211" s="86">
        <f>SUMIFS('sys inv movment rpt'!$M:$M,'sys inv movment rpt'!$L:$L,$M211,'sys inv movment rpt'!$N:$N,AE$1)</f>
        <v>0</v>
      </c>
      <c r="AF211" s="86">
        <f>SUMIFS('sys inv movment rpt'!$M:$M,'sys inv movment rpt'!$L:$L,$M211,'sys inv movment rpt'!$N:$N,AF$1)</f>
        <v>0</v>
      </c>
      <c r="AG211" s="86">
        <f>SUMIFS('sys inv movment rpt'!$M:$M,'sys inv movment rpt'!$L:$L,$M211,'sys inv movment rpt'!$N:$N,AG$1)</f>
        <v>0</v>
      </c>
      <c r="AH211" s="86">
        <f>SUMIFS('sys inv movment rpt'!$M:$M,'sys inv movment rpt'!$L:$L,$M211,'sys inv movment rpt'!$N:$N,AH$1)</f>
        <v>0</v>
      </c>
      <c r="AI211" s="86">
        <f>SUMIFS('sys inv movment rpt'!$M:$M,'sys inv movment rpt'!$L:$L,$M211,'sys inv movment rpt'!$N:$N,AI$1)</f>
        <v>0</v>
      </c>
      <c r="AJ211" s="86">
        <f>SUMIFS('sys inv movment rpt'!$M:$M,'sys inv movment rpt'!$L:$L,$M211,'sys inv movment rpt'!$N:$N,AJ$1)</f>
        <v>0</v>
      </c>
      <c r="AK211" s="86">
        <f>SUMIFS('sys inv movment rpt'!$M:$M,'sys inv movment rpt'!$L:$L,$M211,'sys inv movment rpt'!$N:$N,AK$1)</f>
        <v>0</v>
      </c>
      <c r="AL211" s="86">
        <f>SUMIFS('sys inv movment rpt'!$M:$M,'sys inv movment rpt'!$L:$L,$M211,'sys inv movment rpt'!$N:$N,AL$1)</f>
        <v>0</v>
      </c>
      <c r="AM211" s="86">
        <f>SUMIFS('sys inv movment rpt'!$M:$M,'sys inv movment rpt'!$L:$L,$M211,'sys inv movment rpt'!$N:$N,AM$1)</f>
        <v>0</v>
      </c>
      <c r="AN211" s="86">
        <f>SUMIFS('sys inv movment rpt'!$M:$M,'sys inv movment rpt'!$L:$L,$M211,'sys inv movment rpt'!$N:$N,AN$1)</f>
        <v>0</v>
      </c>
      <c r="AO211" s="86">
        <f>SUMIFS('sys inv movment rpt'!$M:$M,'sys inv movment rpt'!$L:$L,$M211,'sys inv movment rpt'!$N:$N,AO$1)</f>
        <v>0</v>
      </c>
      <c r="AP211" s="86">
        <f>SUMIFS('sys inv movment rpt'!$M:$M,'sys inv movment rpt'!$L:$L,$M211,'sys inv movment rpt'!$N:$N,AP$1)</f>
        <v>0</v>
      </c>
      <c r="AQ211" s="86">
        <f>SUMIFS('sys inv movment rpt'!$M:$M,'sys inv movment rpt'!$L:$L,$M211,'sys inv movment rpt'!$N:$N,AQ$1)</f>
        <v>0</v>
      </c>
      <c r="AR211" s="86">
        <f>SUMIFS('sys inv movment rpt'!$M:$M,'sys inv movment rpt'!$L:$L,$M211,'sys inv movment rpt'!$N:$N,AR$1)</f>
        <v>0</v>
      </c>
      <c r="AS211" s="86">
        <f>SUMIFS('sys inv movment rpt'!$M:$M,'sys inv movment rpt'!$L:$L,$M211,'sys inv movment rpt'!$N:$N,AS$1)</f>
        <v>0</v>
      </c>
      <c r="AT211" s="86">
        <f>SUMIFS('sys inv movment rpt'!$M:$M,'sys inv movment rpt'!$L:$L,$M211,'sys inv movment rpt'!$N:$N,AT$1)</f>
        <v>0</v>
      </c>
      <c r="AU211" s="86">
        <f>SUMIFS('sys inv movment rpt'!$M:$M,'sys inv movment rpt'!$L:$L,$M211,'sys inv movment rpt'!$N:$N,AU$1)</f>
        <v>0</v>
      </c>
      <c r="AV211" s="86">
        <f>SUMIFS('sys inv movment rpt'!$M:$M,'sys inv movment rpt'!$L:$L,$M211,'sys inv movment rpt'!$N:$N,AV$1)</f>
        <v>0</v>
      </c>
      <c r="AW211" s="87" t="str">
        <f>IFERROR(VLOOKUP(A211,'sys-backorder details'!E:U,17,0),"-")</f>
        <v>30 Days</v>
      </c>
      <c r="AX211" s="87" t="str">
        <f>IF(K211&gt;1,VLOOKUP(A211,'settings-routing'!A:I,9,0),"")</f>
        <v/>
      </c>
    </row>
    <row r="212" ht="12.75" hidden="1" customHeight="1">
      <c r="A212" s="50" t="s">
        <v>647</v>
      </c>
      <c r="B212" s="50" t="s">
        <v>648</v>
      </c>
      <c r="C212" s="50">
        <f t="shared" si="2"/>
        <v>0</v>
      </c>
      <c r="D212" s="80">
        <f>SUMIF('Stocks 101-111'!$J:$J,'item dashboard'!A212,'Stocks 101-111'!K:K)</f>
        <v>0</v>
      </c>
      <c r="E212" s="80">
        <f>SUMIF('Stocks 101-111'!$J:$J,'item dashboard'!A212,'Stocks 101-111'!$L:$L)</f>
        <v>0</v>
      </c>
      <c r="F212" s="81">
        <f t="shared" si="3"/>
        <v>0</v>
      </c>
      <c r="G212" s="82">
        <f t="shared" si="4"/>
        <v>0</v>
      </c>
      <c r="H212" s="50">
        <f>SUMIFS('sys-backorder details'!$M:$M,'sys-backorder details'!$E:$E,'item dashboard'!A212,'sys-backorder details'!$V:$V,"")</f>
        <v>0</v>
      </c>
      <c r="I212" s="83">
        <f>SUMIF('settings-routing'!$I:$I,'item dashboard'!A212,'settings-routing'!$O:$O)</f>
        <v>0</v>
      </c>
      <c r="J212" s="50">
        <f>SUMIFS('sys-backorder details'!$M:$M,'sys-backorder details'!$E:$E,'item dashboard'!A212,'sys-backorder details'!$V:$V,"Call off")</f>
        <v>0</v>
      </c>
      <c r="K212" s="84">
        <f t="shared" si="5"/>
        <v>0</v>
      </c>
      <c r="L212" s="84">
        <f>SUMIF('Production Plan'!$E:$E,'item dashboard'!A212,'Production Plan'!$N:$N)</f>
        <v>0</v>
      </c>
      <c r="M212" s="85" t="str">
        <f t="shared" si="6"/>
        <v>B-5GFRYCAPPED-Y247-5 Ltr. Capped Golden Fry Yellow Jerrycan</v>
      </c>
      <c r="N212" s="86">
        <f>SUMIFS('sys inv movment rpt'!$M:$M,'sys inv movment rpt'!$L:$L,$M212,'sys inv movment rpt'!$N:$N,N$1)</f>
        <v>0</v>
      </c>
      <c r="O212" s="86">
        <f>SUMIFS('sys inv movment rpt'!$M:$M,'sys inv movment rpt'!$L:$L,$M212,'sys inv movment rpt'!$N:$N,O$1)</f>
        <v>0</v>
      </c>
      <c r="P212" s="86">
        <f>SUMIFS('sys inv movment rpt'!$M:$M,'sys inv movment rpt'!$L:$L,$M212,'sys inv movment rpt'!$N:$N,P$1)</f>
        <v>0</v>
      </c>
      <c r="Q212" s="86">
        <f>SUMIFS('sys inv movment rpt'!$M:$M,'sys inv movment rpt'!$L:$L,$M212,'sys inv movment rpt'!$N:$N,Q$1)</f>
        <v>0</v>
      </c>
      <c r="R212" s="86">
        <f>SUMIFS('sys inv movment rpt'!$M:$M,'sys inv movment rpt'!$L:$L,$M212,'sys inv movment rpt'!$N:$N,R$1)</f>
        <v>0</v>
      </c>
      <c r="S212" s="86">
        <f>SUMIFS('sys inv movment rpt'!$M:$M,'sys inv movment rpt'!$L:$L,$M212,'sys inv movment rpt'!$N:$N,S$1)</f>
        <v>0</v>
      </c>
      <c r="T212" s="86">
        <f>SUMIFS('sys inv movment rpt'!$M:$M,'sys inv movment rpt'!$L:$L,$M212,'sys inv movment rpt'!$N:$N,T$1)</f>
        <v>0</v>
      </c>
      <c r="U212" s="86">
        <f>SUMIFS('sys inv movment rpt'!$M:$M,'sys inv movment rpt'!$L:$L,$M212,'sys inv movment rpt'!$N:$N,U$1)</f>
        <v>0</v>
      </c>
      <c r="V212" s="86">
        <f>SUMIFS('sys inv movment rpt'!$M:$M,'sys inv movment rpt'!$L:$L,$M212,'sys inv movment rpt'!$N:$N,V$1)</f>
        <v>0</v>
      </c>
      <c r="W212" s="86">
        <f>SUMIFS('sys inv movment rpt'!$M:$M,'sys inv movment rpt'!$L:$L,$M212,'sys inv movment rpt'!$N:$N,W$1)</f>
        <v>0</v>
      </c>
      <c r="X212" s="86">
        <f>SUMIFS('sys inv movment rpt'!$M:$M,'sys inv movment rpt'!$L:$L,$M212,'sys inv movment rpt'!$N:$N,X$1)</f>
        <v>0</v>
      </c>
      <c r="Y212" s="86">
        <f>SUMIFS('sys inv movment rpt'!$M:$M,'sys inv movment rpt'!$L:$L,$M212,'sys inv movment rpt'!$N:$N,Y$1)</f>
        <v>0</v>
      </c>
      <c r="Z212" s="86">
        <f>SUMIFS('sys inv movment rpt'!$M:$M,'sys inv movment rpt'!$L:$L,$M212,'sys inv movment rpt'!$N:$N,Z$1)</f>
        <v>0</v>
      </c>
      <c r="AA212" s="86">
        <f>SUMIFS('sys inv movment rpt'!$M:$M,'sys inv movment rpt'!$L:$L,$M212,'sys inv movment rpt'!$N:$N,AA$1)</f>
        <v>0</v>
      </c>
      <c r="AB212" s="86">
        <f>SUMIFS('sys inv movment rpt'!$M:$M,'sys inv movment rpt'!$L:$L,$M212,'sys inv movment rpt'!$N:$N,AB$1)</f>
        <v>0</v>
      </c>
      <c r="AC212" s="86">
        <f>SUMIFS('sys inv movment rpt'!$M:$M,'sys inv movment rpt'!$L:$L,$M212,'sys inv movment rpt'!$N:$N,AC$1)</f>
        <v>0</v>
      </c>
      <c r="AD212" s="86">
        <f>SUMIFS('sys inv movment rpt'!$M:$M,'sys inv movment rpt'!$L:$L,$M212,'sys inv movment rpt'!$N:$N,AD$1)</f>
        <v>0</v>
      </c>
      <c r="AE212" s="86">
        <f>SUMIFS('sys inv movment rpt'!$M:$M,'sys inv movment rpt'!$L:$L,$M212,'sys inv movment rpt'!$N:$N,AE$1)</f>
        <v>0</v>
      </c>
      <c r="AF212" s="86">
        <f>SUMIFS('sys inv movment rpt'!$M:$M,'sys inv movment rpt'!$L:$L,$M212,'sys inv movment rpt'!$N:$N,AF$1)</f>
        <v>0</v>
      </c>
      <c r="AG212" s="86">
        <f>SUMIFS('sys inv movment rpt'!$M:$M,'sys inv movment rpt'!$L:$L,$M212,'sys inv movment rpt'!$N:$N,AG$1)</f>
        <v>0</v>
      </c>
      <c r="AH212" s="86">
        <f>SUMIFS('sys inv movment rpt'!$M:$M,'sys inv movment rpt'!$L:$L,$M212,'sys inv movment rpt'!$N:$N,AH$1)</f>
        <v>0</v>
      </c>
      <c r="AI212" s="86">
        <f>SUMIFS('sys inv movment rpt'!$M:$M,'sys inv movment rpt'!$L:$L,$M212,'sys inv movment rpt'!$N:$N,AI$1)</f>
        <v>0</v>
      </c>
      <c r="AJ212" s="86">
        <f>SUMIFS('sys inv movment rpt'!$M:$M,'sys inv movment rpt'!$L:$L,$M212,'sys inv movment rpt'!$N:$N,AJ$1)</f>
        <v>0</v>
      </c>
      <c r="AK212" s="86">
        <f>SUMIFS('sys inv movment rpt'!$M:$M,'sys inv movment rpt'!$L:$L,$M212,'sys inv movment rpt'!$N:$N,AK$1)</f>
        <v>0</v>
      </c>
      <c r="AL212" s="86">
        <f>SUMIFS('sys inv movment rpt'!$M:$M,'sys inv movment rpt'!$L:$L,$M212,'sys inv movment rpt'!$N:$N,AL$1)</f>
        <v>0</v>
      </c>
      <c r="AM212" s="86">
        <f>SUMIFS('sys inv movment rpt'!$M:$M,'sys inv movment rpt'!$L:$L,$M212,'sys inv movment rpt'!$N:$N,AM$1)</f>
        <v>0</v>
      </c>
      <c r="AN212" s="86">
        <f>SUMIFS('sys inv movment rpt'!$M:$M,'sys inv movment rpt'!$L:$L,$M212,'sys inv movment rpt'!$N:$N,AN$1)</f>
        <v>0</v>
      </c>
      <c r="AO212" s="86">
        <f>SUMIFS('sys inv movment rpt'!$M:$M,'sys inv movment rpt'!$L:$L,$M212,'sys inv movment rpt'!$N:$N,AO$1)</f>
        <v>0</v>
      </c>
      <c r="AP212" s="86">
        <f>SUMIFS('sys inv movment rpt'!$M:$M,'sys inv movment rpt'!$L:$L,$M212,'sys inv movment rpt'!$N:$N,AP$1)</f>
        <v>0</v>
      </c>
      <c r="AQ212" s="86">
        <f>SUMIFS('sys inv movment rpt'!$M:$M,'sys inv movment rpt'!$L:$L,$M212,'sys inv movment rpt'!$N:$N,AQ$1)</f>
        <v>0</v>
      </c>
      <c r="AR212" s="86">
        <f>SUMIFS('sys inv movment rpt'!$M:$M,'sys inv movment rpt'!$L:$L,$M212,'sys inv movment rpt'!$N:$N,AR$1)</f>
        <v>0</v>
      </c>
      <c r="AS212" s="86">
        <f>SUMIFS('sys inv movment rpt'!$M:$M,'sys inv movment rpt'!$L:$L,$M212,'sys inv movment rpt'!$N:$N,AS$1)</f>
        <v>0</v>
      </c>
      <c r="AT212" s="86">
        <f>SUMIFS('sys inv movment rpt'!$M:$M,'sys inv movment rpt'!$L:$L,$M212,'sys inv movment rpt'!$N:$N,AT$1)</f>
        <v>0</v>
      </c>
      <c r="AU212" s="86">
        <f>SUMIFS('sys inv movment rpt'!$M:$M,'sys inv movment rpt'!$L:$L,$M212,'sys inv movment rpt'!$N:$N,AU$1)</f>
        <v>0</v>
      </c>
      <c r="AV212" s="86">
        <f>SUMIFS('sys inv movment rpt'!$M:$M,'sys inv movment rpt'!$L:$L,$M212,'sys inv movment rpt'!$N:$N,AV$1)</f>
        <v>0</v>
      </c>
      <c r="AW212" s="87" t="str">
        <f>IFERROR(VLOOKUP(A212,'sys-backorder details'!E:U,17,0),"-")</f>
        <v>-</v>
      </c>
      <c r="AX212" s="87" t="str">
        <f>IF(K212&gt;1,VLOOKUP(A212,'settings-routing'!A:I,9,0),"")</f>
        <v/>
      </c>
    </row>
    <row r="213" ht="12.75" hidden="1" customHeight="1">
      <c r="A213" s="28" t="s">
        <v>649</v>
      </c>
      <c r="B213" s="28" t="s">
        <v>650</v>
      </c>
      <c r="C213" s="50">
        <f t="shared" si="2"/>
        <v>0</v>
      </c>
      <c r="D213" s="80">
        <f>SUMIF('Stocks 101-111'!$J:$J,'item dashboard'!A213,'Stocks 101-111'!K:K)</f>
        <v>0</v>
      </c>
      <c r="E213" s="80">
        <f>SUMIF('Stocks 101-111'!$J:$J,'item dashboard'!A213,'Stocks 101-111'!$L:$L)</f>
        <v>0</v>
      </c>
      <c r="F213" s="81">
        <f t="shared" si="3"/>
        <v>0</v>
      </c>
      <c r="G213" s="82">
        <f t="shared" si="4"/>
        <v>0</v>
      </c>
      <c r="H213" s="50">
        <f>SUMIFS('sys-backorder details'!$M:$M,'sys-backorder details'!$E:$E,'item dashboard'!A213,'sys-backorder details'!$V:$V,"")</f>
        <v>0</v>
      </c>
      <c r="I213" s="83">
        <f>SUMIF('settings-routing'!$I:$I,'item dashboard'!A213,'settings-routing'!$O:$O)</f>
        <v>0</v>
      </c>
      <c r="J213" s="50">
        <f>SUMIFS('sys-backorder details'!$M:$M,'sys-backorder details'!$E:$E,'item dashboard'!A213,'sys-backorder details'!$V:$V,"Call off")</f>
        <v>0</v>
      </c>
      <c r="K213" s="84">
        <f t="shared" si="5"/>
        <v>0</v>
      </c>
      <c r="L213" s="84">
        <f>SUMIF('Production Plan'!$E:$E,'item dashboard'!A213,'Production Plan'!$N:$N)</f>
        <v>0</v>
      </c>
      <c r="M213" s="85" t="str">
        <f t="shared" si="6"/>
        <v>B-5GFRY-Y240-5 Ltr. Golden Fry Yellow Jerrycan</v>
      </c>
      <c r="N213" s="86">
        <f>SUMIFS('sys inv movment rpt'!$M:$M,'sys inv movment rpt'!$L:$L,$M213,'sys inv movment rpt'!$N:$N,N$1)</f>
        <v>0</v>
      </c>
      <c r="O213" s="86">
        <f>SUMIFS('sys inv movment rpt'!$M:$M,'sys inv movment rpt'!$L:$L,$M213,'sys inv movment rpt'!$N:$N,O$1)</f>
        <v>0</v>
      </c>
      <c r="P213" s="86">
        <f>SUMIFS('sys inv movment rpt'!$M:$M,'sys inv movment rpt'!$L:$L,$M213,'sys inv movment rpt'!$N:$N,P$1)</f>
        <v>0</v>
      </c>
      <c r="Q213" s="86">
        <f>SUMIFS('sys inv movment rpt'!$M:$M,'sys inv movment rpt'!$L:$L,$M213,'sys inv movment rpt'!$N:$N,Q$1)</f>
        <v>0</v>
      </c>
      <c r="R213" s="86">
        <f>SUMIFS('sys inv movment rpt'!$M:$M,'sys inv movment rpt'!$L:$L,$M213,'sys inv movment rpt'!$N:$N,R$1)</f>
        <v>0</v>
      </c>
      <c r="S213" s="86">
        <f>SUMIFS('sys inv movment rpt'!$M:$M,'sys inv movment rpt'!$L:$L,$M213,'sys inv movment rpt'!$N:$N,S$1)</f>
        <v>0</v>
      </c>
      <c r="T213" s="86">
        <f>SUMIFS('sys inv movment rpt'!$M:$M,'sys inv movment rpt'!$L:$L,$M213,'sys inv movment rpt'!$N:$N,T$1)</f>
        <v>0</v>
      </c>
      <c r="U213" s="86">
        <f>SUMIFS('sys inv movment rpt'!$M:$M,'sys inv movment rpt'!$L:$L,$M213,'sys inv movment rpt'!$N:$N,U$1)</f>
        <v>0</v>
      </c>
      <c r="V213" s="86">
        <f>SUMIFS('sys inv movment rpt'!$M:$M,'sys inv movment rpt'!$L:$L,$M213,'sys inv movment rpt'!$N:$N,V$1)</f>
        <v>0</v>
      </c>
      <c r="W213" s="86">
        <f>SUMIFS('sys inv movment rpt'!$M:$M,'sys inv movment rpt'!$L:$L,$M213,'sys inv movment rpt'!$N:$N,W$1)</f>
        <v>0</v>
      </c>
      <c r="X213" s="86">
        <f>SUMIFS('sys inv movment rpt'!$M:$M,'sys inv movment rpt'!$L:$L,$M213,'sys inv movment rpt'!$N:$N,X$1)</f>
        <v>0</v>
      </c>
      <c r="Y213" s="86">
        <f>SUMIFS('sys inv movment rpt'!$M:$M,'sys inv movment rpt'!$L:$L,$M213,'sys inv movment rpt'!$N:$N,Y$1)</f>
        <v>0</v>
      </c>
      <c r="Z213" s="86">
        <f>SUMIFS('sys inv movment rpt'!$M:$M,'sys inv movment rpt'!$L:$L,$M213,'sys inv movment rpt'!$N:$N,Z$1)</f>
        <v>0</v>
      </c>
      <c r="AA213" s="86">
        <f>SUMIFS('sys inv movment rpt'!$M:$M,'sys inv movment rpt'!$L:$L,$M213,'sys inv movment rpt'!$N:$N,AA$1)</f>
        <v>0</v>
      </c>
      <c r="AB213" s="86">
        <f>SUMIFS('sys inv movment rpt'!$M:$M,'sys inv movment rpt'!$L:$L,$M213,'sys inv movment rpt'!$N:$N,AB$1)</f>
        <v>0</v>
      </c>
      <c r="AC213" s="86">
        <f>SUMIFS('sys inv movment rpt'!$M:$M,'sys inv movment rpt'!$L:$L,$M213,'sys inv movment rpt'!$N:$N,AC$1)</f>
        <v>0</v>
      </c>
      <c r="AD213" s="86">
        <f>SUMIFS('sys inv movment rpt'!$M:$M,'sys inv movment rpt'!$L:$L,$M213,'sys inv movment rpt'!$N:$N,AD$1)</f>
        <v>0</v>
      </c>
      <c r="AE213" s="86">
        <f>SUMIFS('sys inv movment rpt'!$M:$M,'sys inv movment rpt'!$L:$L,$M213,'sys inv movment rpt'!$N:$N,AE$1)</f>
        <v>0</v>
      </c>
      <c r="AF213" s="86">
        <f>SUMIFS('sys inv movment rpt'!$M:$M,'sys inv movment rpt'!$L:$L,$M213,'sys inv movment rpt'!$N:$N,AF$1)</f>
        <v>0</v>
      </c>
      <c r="AG213" s="86">
        <f>SUMIFS('sys inv movment rpt'!$M:$M,'sys inv movment rpt'!$L:$L,$M213,'sys inv movment rpt'!$N:$N,AG$1)</f>
        <v>0</v>
      </c>
      <c r="AH213" s="86">
        <f>SUMIFS('sys inv movment rpt'!$M:$M,'sys inv movment rpt'!$L:$L,$M213,'sys inv movment rpt'!$N:$N,AH$1)</f>
        <v>0</v>
      </c>
      <c r="AI213" s="86">
        <f>SUMIFS('sys inv movment rpt'!$M:$M,'sys inv movment rpt'!$L:$L,$M213,'sys inv movment rpt'!$N:$N,AI$1)</f>
        <v>0</v>
      </c>
      <c r="AJ213" s="86">
        <f>SUMIFS('sys inv movment rpt'!$M:$M,'sys inv movment rpt'!$L:$L,$M213,'sys inv movment rpt'!$N:$N,AJ$1)</f>
        <v>0</v>
      </c>
      <c r="AK213" s="86">
        <f>SUMIFS('sys inv movment rpt'!$M:$M,'sys inv movment rpt'!$L:$L,$M213,'sys inv movment rpt'!$N:$N,AK$1)</f>
        <v>0</v>
      </c>
      <c r="AL213" s="86">
        <f>SUMIFS('sys inv movment rpt'!$M:$M,'sys inv movment rpt'!$L:$L,$M213,'sys inv movment rpt'!$N:$N,AL$1)</f>
        <v>0</v>
      </c>
      <c r="AM213" s="86">
        <f>SUMIFS('sys inv movment rpt'!$M:$M,'sys inv movment rpt'!$L:$L,$M213,'sys inv movment rpt'!$N:$N,AM$1)</f>
        <v>0</v>
      </c>
      <c r="AN213" s="86">
        <f>SUMIFS('sys inv movment rpt'!$M:$M,'sys inv movment rpt'!$L:$L,$M213,'sys inv movment rpt'!$N:$N,AN$1)</f>
        <v>0</v>
      </c>
      <c r="AO213" s="86">
        <f>SUMIFS('sys inv movment rpt'!$M:$M,'sys inv movment rpt'!$L:$L,$M213,'sys inv movment rpt'!$N:$N,AO$1)</f>
        <v>0</v>
      </c>
      <c r="AP213" s="86">
        <f>SUMIFS('sys inv movment rpt'!$M:$M,'sys inv movment rpt'!$L:$L,$M213,'sys inv movment rpt'!$N:$N,AP$1)</f>
        <v>0</v>
      </c>
      <c r="AQ213" s="86">
        <f>SUMIFS('sys inv movment rpt'!$M:$M,'sys inv movment rpt'!$L:$L,$M213,'sys inv movment rpt'!$N:$N,AQ$1)</f>
        <v>0</v>
      </c>
      <c r="AR213" s="86">
        <f>SUMIFS('sys inv movment rpt'!$M:$M,'sys inv movment rpt'!$L:$L,$M213,'sys inv movment rpt'!$N:$N,AR$1)</f>
        <v>0</v>
      </c>
      <c r="AS213" s="86">
        <f>SUMIFS('sys inv movment rpt'!$M:$M,'sys inv movment rpt'!$L:$L,$M213,'sys inv movment rpt'!$N:$N,AS$1)</f>
        <v>0</v>
      </c>
      <c r="AT213" s="86">
        <f>SUMIFS('sys inv movment rpt'!$M:$M,'sys inv movment rpt'!$L:$L,$M213,'sys inv movment rpt'!$N:$N,AT$1)</f>
        <v>0</v>
      </c>
      <c r="AU213" s="86">
        <f>SUMIFS('sys inv movment rpt'!$M:$M,'sys inv movment rpt'!$L:$L,$M213,'sys inv movment rpt'!$N:$N,AU$1)</f>
        <v>0</v>
      </c>
      <c r="AV213" s="86">
        <f>SUMIFS('sys inv movment rpt'!$M:$M,'sys inv movment rpt'!$L:$L,$M213,'sys inv movment rpt'!$N:$N,AV$1)</f>
        <v>0</v>
      </c>
      <c r="AW213" s="87" t="str">
        <f>IFERROR(VLOOKUP(A213,'sys-backorder details'!E:U,17,0),"-")</f>
        <v>-</v>
      </c>
      <c r="AX213" s="87" t="str">
        <f>IF(K213&gt;1,VLOOKUP(A213,'settings-routing'!A:I,9,0),"")</f>
        <v/>
      </c>
    </row>
    <row r="214" ht="12.75" hidden="1" customHeight="1">
      <c r="A214" s="15" t="s">
        <v>60</v>
      </c>
      <c r="B214" s="15" t="s">
        <v>313</v>
      </c>
      <c r="C214" s="50">
        <f t="shared" si="2"/>
        <v>1760</v>
      </c>
      <c r="D214" s="80">
        <f>SUMIF('Stocks 101-111'!$J:$J,'item dashboard'!A214,'Stocks 101-111'!K:K)</f>
        <v>1760</v>
      </c>
      <c r="E214" s="80">
        <f>SUMIF('Stocks 101-111'!$J:$J,'item dashboard'!A214,'Stocks 101-111'!$L:$L)</f>
        <v>0</v>
      </c>
      <c r="F214" s="81">
        <f t="shared" si="3"/>
        <v>0</v>
      </c>
      <c r="G214" s="82">
        <f t="shared" si="4"/>
        <v>0</v>
      </c>
      <c r="H214" s="50">
        <f>SUMIFS('sys-backorder details'!$M:$M,'sys-backorder details'!$E:$E,'item dashboard'!A214,'sys-backorder details'!$V:$V,"")</f>
        <v>0</v>
      </c>
      <c r="I214" s="83">
        <f>SUMIF('settings-routing'!$I:$I,'item dashboard'!A214,'settings-routing'!$O:$O)</f>
        <v>0</v>
      </c>
      <c r="J214" s="50">
        <f>SUMIFS('sys-backorder details'!$M:$M,'sys-backorder details'!$E:$E,'item dashboard'!A214,'sys-backorder details'!$V:$V,"Call off")</f>
        <v>12700</v>
      </c>
      <c r="K214" s="84">
        <f t="shared" si="5"/>
        <v>-1760</v>
      </c>
      <c r="L214" s="84">
        <f>SUMIF('Production Plan'!$E:$E,'item dashboard'!A214,'Production Plan'!$N:$N)</f>
        <v>240</v>
      </c>
      <c r="M214" s="85" t="str">
        <f t="shared" si="6"/>
        <v>B-5GFRY-Y245-500 gm  Printed White Bottle</v>
      </c>
      <c r="N214" s="86">
        <f>SUMIFS('sys inv movment rpt'!$M:$M,'sys inv movment rpt'!$L:$L,$M214,'sys inv movment rpt'!$N:$N,N$1)</f>
        <v>0</v>
      </c>
      <c r="O214" s="86">
        <f>SUMIFS('sys inv movment rpt'!$M:$M,'sys inv movment rpt'!$L:$L,$M214,'sys inv movment rpt'!$N:$N,O$1)</f>
        <v>0</v>
      </c>
      <c r="P214" s="86">
        <f>SUMIFS('sys inv movment rpt'!$M:$M,'sys inv movment rpt'!$L:$L,$M214,'sys inv movment rpt'!$N:$N,P$1)</f>
        <v>0</v>
      </c>
      <c r="Q214" s="86">
        <f>SUMIFS('sys inv movment rpt'!$M:$M,'sys inv movment rpt'!$L:$L,$M214,'sys inv movment rpt'!$N:$N,Q$1)</f>
        <v>0</v>
      </c>
      <c r="R214" s="86">
        <f>SUMIFS('sys inv movment rpt'!$M:$M,'sys inv movment rpt'!$L:$L,$M214,'sys inv movment rpt'!$N:$N,R$1)</f>
        <v>0</v>
      </c>
      <c r="S214" s="86">
        <f>SUMIFS('sys inv movment rpt'!$M:$M,'sys inv movment rpt'!$L:$L,$M214,'sys inv movment rpt'!$N:$N,S$1)</f>
        <v>0</v>
      </c>
      <c r="T214" s="86">
        <f>SUMIFS('sys inv movment rpt'!$M:$M,'sys inv movment rpt'!$L:$L,$M214,'sys inv movment rpt'!$N:$N,T$1)</f>
        <v>0</v>
      </c>
      <c r="U214" s="86">
        <f>SUMIFS('sys inv movment rpt'!$M:$M,'sys inv movment rpt'!$L:$L,$M214,'sys inv movment rpt'!$N:$N,U$1)</f>
        <v>0</v>
      </c>
      <c r="V214" s="86">
        <f>SUMIFS('sys inv movment rpt'!$M:$M,'sys inv movment rpt'!$L:$L,$M214,'sys inv movment rpt'!$N:$N,V$1)</f>
        <v>0</v>
      </c>
      <c r="W214" s="86">
        <f>SUMIFS('sys inv movment rpt'!$M:$M,'sys inv movment rpt'!$L:$L,$M214,'sys inv movment rpt'!$N:$N,W$1)</f>
        <v>0</v>
      </c>
      <c r="X214" s="86">
        <f>SUMIFS('sys inv movment rpt'!$M:$M,'sys inv movment rpt'!$L:$L,$M214,'sys inv movment rpt'!$N:$N,X$1)</f>
        <v>0</v>
      </c>
      <c r="Y214" s="86">
        <f>SUMIFS('sys inv movment rpt'!$M:$M,'sys inv movment rpt'!$L:$L,$M214,'sys inv movment rpt'!$N:$N,Y$1)</f>
        <v>0</v>
      </c>
      <c r="Z214" s="86">
        <f>SUMIFS('sys inv movment rpt'!$M:$M,'sys inv movment rpt'!$L:$L,$M214,'sys inv movment rpt'!$N:$N,Z$1)</f>
        <v>0</v>
      </c>
      <c r="AA214" s="86">
        <f>SUMIFS('sys inv movment rpt'!$M:$M,'sys inv movment rpt'!$L:$L,$M214,'sys inv movment rpt'!$N:$N,AA$1)</f>
        <v>0</v>
      </c>
      <c r="AB214" s="86">
        <f>SUMIFS('sys inv movment rpt'!$M:$M,'sys inv movment rpt'!$L:$L,$M214,'sys inv movment rpt'!$N:$N,AB$1)</f>
        <v>0</v>
      </c>
      <c r="AC214" s="86">
        <f>SUMIFS('sys inv movment rpt'!$M:$M,'sys inv movment rpt'!$L:$L,$M214,'sys inv movment rpt'!$N:$N,AC$1)</f>
        <v>0</v>
      </c>
      <c r="AD214" s="86">
        <f>SUMIFS('sys inv movment rpt'!$M:$M,'sys inv movment rpt'!$L:$L,$M214,'sys inv movment rpt'!$N:$N,AD$1)</f>
        <v>0</v>
      </c>
      <c r="AE214" s="86">
        <f>SUMIFS('sys inv movment rpt'!$M:$M,'sys inv movment rpt'!$L:$L,$M214,'sys inv movment rpt'!$N:$N,AE$1)</f>
        <v>0</v>
      </c>
      <c r="AF214" s="86">
        <f>SUMIFS('sys inv movment rpt'!$M:$M,'sys inv movment rpt'!$L:$L,$M214,'sys inv movment rpt'!$N:$N,AF$1)</f>
        <v>0</v>
      </c>
      <c r="AG214" s="86">
        <f>SUMIFS('sys inv movment rpt'!$M:$M,'sys inv movment rpt'!$L:$L,$M214,'sys inv movment rpt'!$N:$N,AG$1)</f>
        <v>0</v>
      </c>
      <c r="AH214" s="86">
        <f>SUMIFS('sys inv movment rpt'!$M:$M,'sys inv movment rpt'!$L:$L,$M214,'sys inv movment rpt'!$N:$N,AH$1)</f>
        <v>0</v>
      </c>
      <c r="AI214" s="86">
        <f>SUMIFS('sys inv movment rpt'!$M:$M,'sys inv movment rpt'!$L:$L,$M214,'sys inv movment rpt'!$N:$N,AI$1)</f>
        <v>0</v>
      </c>
      <c r="AJ214" s="86">
        <f>SUMIFS('sys inv movment rpt'!$M:$M,'sys inv movment rpt'!$L:$L,$M214,'sys inv movment rpt'!$N:$N,AJ$1)</f>
        <v>0</v>
      </c>
      <c r="AK214" s="86">
        <f>SUMIFS('sys inv movment rpt'!$M:$M,'sys inv movment rpt'!$L:$L,$M214,'sys inv movment rpt'!$N:$N,AK$1)</f>
        <v>0</v>
      </c>
      <c r="AL214" s="86">
        <f>SUMIFS('sys inv movment rpt'!$M:$M,'sys inv movment rpt'!$L:$L,$M214,'sys inv movment rpt'!$N:$N,AL$1)</f>
        <v>0</v>
      </c>
      <c r="AM214" s="86">
        <f>SUMIFS('sys inv movment rpt'!$M:$M,'sys inv movment rpt'!$L:$L,$M214,'sys inv movment rpt'!$N:$N,AM$1)</f>
        <v>0</v>
      </c>
      <c r="AN214" s="86">
        <f>SUMIFS('sys inv movment rpt'!$M:$M,'sys inv movment rpt'!$L:$L,$M214,'sys inv movment rpt'!$N:$N,AN$1)</f>
        <v>0</v>
      </c>
      <c r="AO214" s="86">
        <f>SUMIFS('sys inv movment rpt'!$M:$M,'sys inv movment rpt'!$L:$L,$M214,'sys inv movment rpt'!$N:$N,AO$1)</f>
        <v>0</v>
      </c>
      <c r="AP214" s="86">
        <f>SUMIFS('sys inv movment rpt'!$M:$M,'sys inv movment rpt'!$L:$L,$M214,'sys inv movment rpt'!$N:$N,AP$1)</f>
        <v>0</v>
      </c>
      <c r="AQ214" s="86">
        <f>SUMIFS('sys inv movment rpt'!$M:$M,'sys inv movment rpt'!$L:$L,$M214,'sys inv movment rpt'!$N:$N,AQ$1)</f>
        <v>0</v>
      </c>
      <c r="AR214" s="86">
        <f>SUMIFS('sys inv movment rpt'!$M:$M,'sys inv movment rpt'!$L:$L,$M214,'sys inv movment rpt'!$N:$N,AR$1)</f>
        <v>0</v>
      </c>
      <c r="AS214" s="86">
        <f>SUMIFS('sys inv movment rpt'!$M:$M,'sys inv movment rpt'!$L:$L,$M214,'sys inv movment rpt'!$N:$N,AS$1)</f>
        <v>0</v>
      </c>
      <c r="AT214" s="86">
        <f>SUMIFS('sys inv movment rpt'!$M:$M,'sys inv movment rpt'!$L:$L,$M214,'sys inv movment rpt'!$N:$N,AT$1)</f>
        <v>0</v>
      </c>
      <c r="AU214" s="86">
        <f>SUMIFS('sys inv movment rpt'!$M:$M,'sys inv movment rpt'!$L:$L,$M214,'sys inv movment rpt'!$N:$N,AU$1)</f>
        <v>0</v>
      </c>
      <c r="AV214" s="86">
        <f>SUMIFS('sys inv movment rpt'!$M:$M,'sys inv movment rpt'!$L:$L,$M214,'sys inv movment rpt'!$N:$N,AV$1)</f>
        <v>0</v>
      </c>
      <c r="AW214" s="87" t="str">
        <f>IFERROR(VLOOKUP(A214,'sys-backorder details'!E:U,17,0),"-")</f>
        <v>60 Days</v>
      </c>
      <c r="AX214" s="87" t="str">
        <f>IF(K214&gt;1,VLOOKUP(A214,'settings-routing'!A:I,9,0),"")</f>
        <v/>
      </c>
    </row>
    <row r="215" ht="12.75" hidden="1" customHeight="1">
      <c r="A215" s="50" t="s">
        <v>651</v>
      </c>
      <c r="B215" s="50" t="s">
        <v>652</v>
      </c>
      <c r="C215" s="50">
        <f t="shared" si="2"/>
        <v>0</v>
      </c>
      <c r="D215" s="80">
        <f>SUMIF('Stocks 101-111'!$J:$J,'item dashboard'!A215,'Stocks 101-111'!K:K)</f>
        <v>0</v>
      </c>
      <c r="E215" s="80">
        <f>SUMIF('Stocks 101-111'!$J:$J,'item dashboard'!A215,'Stocks 101-111'!$L:$L)</f>
        <v>0</v>
      </c>
      <c r="F215" s="81">
        <f t="shared" si="3"/>
        <v>0</v>
      </c>
      <c r="G215" s="82">
        <f t="shared" si="4"/>
        <v>0</v>
      </c>
      <c r="H215" s="50">
        <f>SUMIFS('sys-backorder details'!$M:$M,'sys-backorder details'!$E:$E,'item dashboard'!A215,'sys-backorder details'!$V:$V,"")</f>
        <v>0</v>
      </c>
      <c r="I215" s="83">
        <f>SUMIF('settings-routing'!$I:$I,'item dashboard'!A215,'settings-routing'!$O:$O)</f>
        <v>0</v>
      </c>
      <c r="J215" s="50">
        <f>SUMIFS('sys-backorder details'!$M:$M,'sys-backorder details'!$E:$E,'item dashboard'!A215,'sys-backorder details'!$V:$V,"Call off")</f>
        <v>0</v>
      </c>
      <c r="K215" s="84">
        <f t="shared" si="5"/>
        <v>0</v>
      </c>
      <c r="L215" s="84">
        <f>SUMIF('Production Plan'!$E:$E,'item dashboard'!A215,'Production Plan'!$N:$N)</f>
        <v>0</v>
      </c>
      <c r="M215" s="85" t="str">
        <f t="shared" si="6"/>
        <v>B-5LTOTAL-GY240-5 Ltr. Grey Total Lube Jerrycan</v>
      </c>
      <c r="N215" s="86">
        <f>SUMIFS('sys inv movment rpt'!$M:$M,'sys inv movment rpt'!$L:$L,$M215,'sys inv movment rpt'!$N:$N,N$1)</f>
        <v>0</v>
      </c>
      <c r="O215" s="86">
        <f>SUMIFS('sys inv movment rpt'!$M:$M,'sys inv movment rpt'!$L:$L,$M215,'sys inv movment rpt'!$N:$N,O$1)</f>
        <v>0</v>
      </c>
      <c r="P215" s="86">
        <f>SUMIFS('sys inv movment rpt'!$M:$M,'sys inv movment rpt'!$L:$L,$M215,'sys inv movment rpt'!$N:$N,P$1)</f>
        <v>0</v>
      </c>
      <c r="Q215" s="86">
        <f>SUMIFS('sys inv movment rpt'!$M:$M,'sys inv movment rpt'!$L:$L,$M215,'sys inv movment rpt'!$N:$N,Q$1)</f>
        <v>0</v>
      </c>
      <c r="R215" s="86">
        <f>SUMIFS('sys inv movment rpt'!$M:$M,'sys inv movment rpt'!$L:$L,$M215,'sys inv movment rpt'!$N:$N,R$1)</f>
        <v>0</v>
      </c>
      <c r="S215" s="86">
        <f>SUMIFS('sys inv movment rpt'!$M:$M,'sys inv movment rpt'!$L:$L,$M215,'sys inv movment rpt'!$N:$N,S$1)</f>
        <v>0</v>
      </c>
      <c r="T215" s="86">
        <f>SUMIFS('sys inv movment rpt'!$M:$M,'sys inv movment rpt'!$L:$L,$M215,'sys inv movment rpt'!$N:$N,T$1)</f>
        <v>0</v>
      </c>
      <c r="U215" s="86">
        <f>SUMIFS('sys inv movment rpt'!$M:$M,'sys inv movment rpt'!$L:$L,$M215,'sys inv movment rpt'!$N:$N,U$1)</f>
        <v>0</v>
      </c>
      <c r="V215" s="86">
        <f>SUMIFS('sys inv movment rpt'!$M:$M,'sys inv movment rpt'!$L:$L,$M215,'sys inv movment rpt'!$N:$N,V$1)</f>
        <v>0</v>
      </c>
      <c r="W215" s="86">
        <f>SUMIFS('sys inv movment rpt'!$M:$M,'sys inv movment rpt'!$L:$L,$M215,'sys inv movment rpt'!$N:$N,W$1)</f>
        <v>0</v>
      </c>
      <c r="X215" s="86">
        <f>SUMIFS('sys inv movment rpt'!$M:$M,'sys inv movment rpt'!$L:$L,$M215,'sys inv movment rpt'!$N:$N,X$1)</f>
        <v>0</v>
      </c>
      <c r="Y215" s="86">
        <f>SUMIFS('sys inv movment rpt'!$M:$M,'sys inv movment rpt'!$L:$L,$M215,'sys inv movment rpt'!$N:$N,Y$1)</f>
        <v>0</v>
      </c>
      <c r="Z215" s="86">
        <f>SUMIFS('sys inv movment rpt'!$M:$M,'sys inv movment rpt'!$L:$L,$M215,'sys inv movment rpt'!$N:$N,Z$1)</f>
        <v>0</v>
      </c>
      <c r="AA215" s="86">
        <f>SUMIFS('sys inv movment rpt'!$M:$M,'sys inv movment rpt'!$L:$L,$M215,'sys inv movment rpt'!$N:$N,AA$1)</f>
        <v>0</v>
      </c>
      <c r="AB215" s="86">
        <f>SUMIFS('sys inv movment rpt'!$M:$M,'sys inv movment rpt'!$L:$L,$M215,'sys inv movment rpt'!$N:$N,AB$1)</f>
        <v>0</v>
      </c>
      <c r="AC215" s="86">
        <f>SUMIFS('sys inv movment rpt'!$M:$M,'sys inv movment rpt'!$L:$L,$M215,'sys inv movment rpt'!$N:$N,AC$1)</f>
        <v>0</v>
      </c>
      <c r="AD215" s="86">
        <f>SUMIFS('sys inv movment rpt'!$M:$M,'sys inv movment rpt'!$L:$L,$M215,'sys inv movment rpt'!$N:$N,AD$1)</f>
        <v>0</v>
      </c>
      <c r="AE215" s="86">
        <f>SUMIFS('sys inv movment rpt'!$M:$M,'sys inv movment rpt'!$L:$L,$M215,'sys inv movment rpt'!$N:$N,AE$1)</f>
        <v>0</v>
      </c>
      <c r="AF215" s="86">
        <f>SUMIFS('sys inv movment rpt'!$M:$M,'sys inv movment rpt'!$L:$L,$M215,'sys inv movment rpt'!$N:$N,AF$1)</f>
        <v>0</v>
      </c>
      <c r="AG215" s="86">
        <f>SUMIFS('sys inv movment rpt'!$M:$M,'sys inv movment rpt'!$L:$L,$M215,'sys inv movment rpt'!$N:$N,AG$1)</f>
        <v>0</v>
      </c>
      <c r="AH215" s="86">
        <f>SUMIFS('sys inv movment rpt'!$M:$M,'sys inv movment rpt'!$L:$L,$M215,'sys inv movment rpt'!$N:$N,AH$1)</f>
        <v>0</v>
      </c>
      <c r="AI215" s="86">
        <f>SUMIFS('sys inv movment rpt'!$M:$M,'sys inv movment rpt'!$L:$L,$M215,'sys inv movment rpt'!$N:$N,AI$1)</f>
        <v>0</v>
      </c>
      <c r="AJ215" s="86">
        <f>SUMIFS('sys inv movment rpt'!$M:$M,'sys inv movment rpt'!$L:$L,$M215,'sys inv movment rpt'!$N:$N,AJ$1)</f>
        <v>0</v>
      </c>
      <c r="AK215" s="86">
        <f>SUMIFS('sys inv movment rpt'!$M:$M,'sys inv movment rpt'!$L:$L,$M215,'sys inv movment rpt'!$N:$N,AK$1)</f>
        <v>0</v>
      </c>
      <c r="AL215" s="86">
        <f>SUMIFS('sys inv movment rpt'!$M:$M,'sys inv movment rpt'!$L:$L,$M215,'sys inv movment rpt'!$N:$N,AL$1)</f>
        <v>0</v>
      </c>
      <c r="AM215" s="86">
        <f>SUMIFS('sys inv movment rpt'!$M:$M,'sys inv movment rpt'!$L:$L,$M215,'sys inv movment rpt'!$N:$N,AM$1)</f>
        <v>0</v>
      </c>
      <c r="AN215" s="86">
        <f>SUMIFS('sys inv movment rpt'!$M:$M,'sys inv movment rpt'!$L:$L,$M215,'sys inv movment rpt'!$N:$N,AN$1)</f>
        <v>0</v>
      </c>
      <c r="AO215" s="86">
        <f>SUMIFS('sys inv movment rpt'!$M:$M,'sys inv movment rpt'!$L:$L,$M215,'sys inv movment rpt'!$N:$N,AO$1)</f>
        <v>0</v>
      </c>
      <c r="AP215" s="86">
        <f>SUMIFS('sys inv movment rpt'!$M:$M,'sys inv movment rpt'!$L:$L,$M215,'sys inv movment rpt'!$N:$N,AP$1)</f>
        <v>0</v>
      </c>
      <c r="AQ215" s="86">
        <f>SUMIFS('sys inv movment rpt'!$M:$M,'sys inv movment rpt'!$L:$L,$M215,'sys inv movment rpt'!$N:$N,AQ$1)</f>
        <v>0</v>
      </c>
      <c r="AR215" s="86">
        <f>SUMIFS('sys inv movment rpt'!$M:$M,'sys inv movment rpt'!$L:$L,$M215,'sys inv movment rpt'!$N:$N,AR$1)</f>
        <v>0</v>
      </c>
      <c r="AS215" s="86">
        <f>SUMIFS('sys inv movment rpt'!$M:$M,'sys inv movment rpt'!$L:$L,$M215,'sys inv movment rpt'!$N:$N,AS$1)</f>
        <v>0</v>
      </c>
      <c r="AT215" s="86">
        <f>SUMIFS('sys inv movment rpt'!$M:$M,'sys inv movment rpt'!$L:$L,$M215,'sys inv movment rpt'!$N:$N,AT$1)</f>
        <v>0</v>
      </c>
      <c r="AU215" s="86">
        <f>SUMIFS('sys inv movment rpt'!$M:$M,'sys inv movment rpt'!$L:$L,$M215,'sys inv movment rpt'!$N:$N,AU$1)</f>
        <v>0</v>
      </c>
      <c r="AV215" s="86">
        <f>SUMIFS('sys inv movment rpt'!$M:$M,'sys inv movment rpt'!$L:$L,$M215,'sys inv movment rpt'!$N:$N,AV$1)</f>
        <v>0</v>
      </c>
      <c r="AW215" s="87" t="str">
        <f>IFERROR(VLOOKUP(A215,'sys-backorder details'!E:U,17,0),"-")</f>
        <v>-</v>
      </c>
      <c r="AX215" s="87" t="str">
        <f>IF(K215&gt;1,VLOOKUP(A215,'settings-routing'!A:I,9,0),"")</f>
        <v/>
      </c>
    </row>
    <row r="216" ht="12.75" hidden="1" customHeight="1">
      <c r="A216" s="50" t="s">
        <v>653</v>
      </c>
      <c r="B216" s="50" t="s">
        <v>529</v>
      </c>
      <c r="C216" s="50">
        <f t="shared" si="2"/>
        <v>0</v>
      </c>
      <c r="D216" s="80">
        <f>SUMIF('Stocks 101-111'!$J:$J,'item dashboard'!A216,'Stocks 101-111'!K:K)</f>
        <v>0</v>
      </c>
      <c r="E216" s="80">
        <f>SUMIF('Stocks 101-111'!$J:$J,'item dashboard'!A216,'Stocks 101-111'!$L:$L)</f>
        <v>0</v>
      </c>
      <c r="F216" s="81">
        <f t="shared" si="3"/>
        <v>0</v>
      </c>
      <c r="G216" s="82">
        <f t="shared" si="4"/>
        <v>0</v>
      </c>
      <c r="H216" s="50">
        <f>SUMIFS('sys-backorder details'!$M:$M,'sys-backorder details'!$E:$E,'item dashboard'!A216,'sys-backorder details'!$V:$V,"")</f>
        <v>0</v>
      </c>
      <c r="I216" s="83">
        <f>SUMIF('settings-routing'!$I:$I,'item dashboard'!A216,'settings-routing'!$O:$O)</f>
        <v>0</v>
      </c>
      <c r="J216" s="50">
        <f>SUMIFS('sys-backorder details'!$M:$M,'sys-backorder details'!$E:$E,'item dashboard'!A216,'sys-backorder details'!$V:$V,"Call off")</f>
        <v>0</v>
      </c>
      <c r="K216" s="84">
        <f t="shared" si="5"/>
        <v>0</v>
      </c>
      <c r="L216" s="84">
        <f>SUMIF('Production Plan'!$E:$E,'item dashboard'!A216,'Production Plan'!$N:$N)</f>
        <v>0</v>
      </c>
      <c r="M216" s="85" t="str">
        <f t="shared" si="6"/>
        <v>B-5LTRNAS-W250-5 Ltr. White Nas Jerrycan</v>
      </c>
      <c r="N216" s="86">
        <f>SUMIFS('sys inv movment rpt'!$M:$M,'sys inv movment rpt'!$L:$L,$M216,'sys inv movment rpt'!$N:$N,N$1)</f>
        <v>0</v>
      </c>
      <c r="O216" s="86">
        <f>SUMIFS('sys inv movment rpt'!$M:$M,'sys inv movment rpt'!$L:$L,$M216,'sys inv movment rpt'!$N:$N,O$1)</f>
        <v>0</v>
      </c>
      <c r="P216" s="86">
        <f>SUMIFS('sys inv movment rpt'!$M:$M,'sys inv movment rpt'!$L:$L,$M216,'sys inv movment rpt'!$N:$N,P$1)</f>
        <v>0</v>
      </c>
      <c r="Q216" s="86">
        <f>SUMIFS('sys inv movment rpt'!$M:$M,'sys inv movment rpt'!$L:$L,$M216,'sys inv movment rpt'!$N:$N,Q$1)</f>
        <v>0</v>
      </c>
      <c r="R216" s="86">
        <f>SUMIFS('sys inv movment rpt'!$M:$M,'sys inv movment rpt'!$L:$L,$M216,'sys inv movment rpt'!$N:$N,R$1)</f>
        <v>0</v>
      </c>
      <c r="S216" s="86">
        <f>SUMIFS('sys inv movment rpt'!$M:$M,'sys inv movment rpt'!$L:$L,$M216,'sys inv movment rpt'!$N:$N,S$1)</f>
        <v>0</v>
      </c>
      <c r="T216" s="86">
        <f>SUMIFS('sys inv movment rpt'!$M:$M,'sys inv movment rpt'!$L:$L,$M216,'sys inv movment rpt'!$N:$N,T$1)</f>
        <v>0</v>
      </c>
      <c r="U216" s="86">
        <f>SUMIFS('sys inv movment rpt'!$M:$M,'sys inv movment rpt'!$L:$L,$M216,'sys inv movment rpt'!$N:$N,U$1)</f>
        <v>0</v>
      </c>
      <c r="V216" s="86">
        <f>SUMIFS('sys inv movment rpt'!$M:$M,'sys inv movment rpt'!$L:$L,$M216,'sys inv movment rpt'!$N:$N,V$1)</f>
        <v>0</v>
      </c>
      <c r="W216" s="86">
        <f>SUMIFS('sys inv movment rpt'!$M:$M,'sys inv movment rpt'!$L:$L,$M216,'sys inv movment rpt'!$N:$N,W$1)</f>
        <v>0</v>
      </c>
      <c r="X216" s="86">
        <f>SUMIFS('sys inv movment rpt'!$M:$M,'sys inv movment rpt'!$L:$L,$M216,'sys inv movment rpt'!$N:$N,X$1)</f>
        <v>0</v>
      </c>
      <c r="Y216" s="86">
        <f>SUMIFS('sys inv movment rpt'!$M:$M,'sys inv movment rpt'!$L:$L,$M216,'sys inv movment rpt'!$N:$N,Y$1)</f>
        <v>0</v>
      </c>
      <c r="Z216" s="86">
        <f>SUMIFS('sys inv movment rpt'!$M:$M,'sys inv movment rpt'!$L:$L,$M216,'sys inv movment rpt'!$N:$N,Z$1)</f>
        <v>0</v>
      </c>
      <c r="AA216" s="86">
        <f>SUMIFS('sys inv movment rpt'!$M:$M,'sys inv movment rpt'!$L:$L,$M216,'sys inv movment rpt'!$N:$N,AA$1)</f>
        <v>0</v>
      </c>
      <c r="AB216" s="86">
        <f>SUMIFS('sys inv movment rpt'!$M:$M,'sys inv movment rpt'!$L:$L,$M216,'sys inv movment rpt'!$N:$N,AB$1)</f>
        <v>0</v>
      </c>
      <c r="AC216" s="86">
        <f>SUMIFS('sys inv movment rpt'!$M:$M,'sys inv movment rpt'!$L:$L,$M216,'sys inv movment rpt'!$N:$N,AC$1)</f>
        <v>0</v>
      </c>
      <c r="AD216" s="86">
        <f>SUMIFS('sys inv movment rpt'!$M:$M,'sys inv movment rpt'!$L:$L,$M216,'sys inv movment rpt'!$N:$N,AD$1)</f>
        <v>0</v>
      </c>
      <c r="AE216" s="86">
        <f>SUMIFS('sys inv movment rpt'!$M:$M,'sys inv movment rpt'!$L:$L,$M216,'sys inv movment rpt'!$N:$N,AE$1)</f>
        <v>0</v>
      </c>
      <c r="AF216" s="86">
        <f>SUMIFS('sys inv movment rpt'!$M:$M,'sys inv movment rpt'!$L:$L,$M216,'sys inv movment rpt'!$N:$N,AF$1)</f>
        <v>0</v>
      </c>
      <c r="AG216" s="86">
        <f>SUMIFS('sys inv movment rpt'!$M:$M,'sys inv movment rpt'!$L:$L,$M216,'sys inv movment rpt'!$N:$N,AG$1)</f>
        <v>0</v>
      </c>
      <c r="AH216" s="86">
        <f>SUMIFS('sys inv movment rpt'!$M:$M,'sys inv movment rpt'!$L:$L,$M216,'sys inv movment rpt'!$N:$N,AH$1)</f>
        <v>0</v>
      </c>
      <c r="AI216" s="86">
        <f>SUMIFS('sys inv movment rpt'!$M:$M,'sys inv movment rpt'!$L:$L,$M216,'sys inv movment rpt'!$N:$N,AI$1)</f>
        <v>0</v>
      </c>
      <c r="AJ216" s="86">
        <f>SUMIFS('sys inv movment rpt'!$M:$M,'sys inv movment rpt'!$L:$L,$M216,'sys inv movment rpt'!$N:$N,AJ$1)</f>
        <v>0</v>
      </c>
      <c r="AK216" s="86">
        <f>SUMIFS('sys inv movment rpt'!$M:$M,'sys inv movment rpt'!$L:$L,$M216,'sys inv movment rpt'!$N:$N,AK$1)</f>
        <v>0</v>
      </c>
      <c r="AL216" s="86">
        <f>SUMIFS('sys inv movment rpt'!$M:$M,'sys inv movment rpt'!$L:$L,$M216,'sys inv movment rpt'!$N:$N,AL$1)</f>
        <v>0</v>
      </c>
      <c r="AM216" s="86">
        <f>SUMIFS('sys inv movment rpt'!$M:$M,'sys inv movment rpt'!$L:$L,$M216,'sys inv movment rpt'!$N:$N,AM$1)</f>
        <v>0</v>
      </c>
      <c r="AN216" s="86">
        <f>SUMIFS('sys inv movment rpt'!$M:$M,'sys inv movment rpt'!$L:$L,$M216,'sys inv movment rpt'!$N:$N,AN$1)</f>
        <v>0</v>
      </c>
      <c r="AO216" s="86">
        <f>SUMIFS('sys inv movment rpt'!$M:$M,'sys inv movment rpt'!$L:$L,$M216,'sys inv movment rpt'!$N:$N,AO$1)</f>
        <v>0</v>
      </c>
      <c r="AP216" s="86">
        <f>SUMIFS('sys inv movment rpt'!$M:$M,'sys inv movment rpt'!$L:$L,$M216,'sys inv movment rpt'!$N:$N,AP$1)</f>
        <v>0</v>
      </c>
      <c r="AQ216" s="86">
        <f>SUMIFS('sys inv movment rpt'!$M:$M,'sys inv movment rpt'!$L:$L,$M216,'sys inv movment rpt'!$N:$N,AQ$1)</f>
        <v>0</v>
      </c>
      <c r="AR216" s="86">
        <f>SUMIFS('sys inv movment rpt'!$M:$M,'sys inv movment rpt'!$L:$L,$M216,'sys inv movment rpt'!$N:$N,AR$1)</f>
        <v>0</v>
      </c>
      <c r="AS216" s="86">
        <f>SUMIFS('sys inv movment rpt'!$M:$M,'sys inv movment rpt'!$L:$L,$M216,'sys inv movment rpt'!$N:$N,AS$1)</f>
        <v>0</v>
      </c>
      <c r="AT216" s="86">
        <f>SUMIFS('sys inv movment rpt'!$M:$M,'sys inv movment rpt'!$L:$L,$M216,'sys inv movment rpt'!$N:$N,AT$1)</f>
        <v>0</v>
      </c>
      <c r="AU216" s="86">
        <f>SUMIFS('sys inv movment rpt'!$M:$M,'sys inv movment rpt'!$L:$L,$M216,'sys inv movment rpt'!$N:$N,AU$1)</f>
        <v>0</v>
      </c>
      <c r="AV216" s="86">
        <f>SUMIFS('sys inv movment rpt'!$M:$M,'sys inv movment rpt'!$L:$L,$M216,'sys inv movment rpt'!$N:$N,AV$1)</f>
        <v>0</v>
      </c>
      <c r="AW216" s="87" t="str">
        <f>IFERROR(VLOOKUP(A216,'sys-backorder details'!E:U,17,0),"-")</f>
        <v>-</v>
      </c>
      <c r="AX216" s="87" t="str">
        <f>IF(K216&gt;1,VLOOKUP(A216,'settings-routing'!A:I,9,0),"")</f>
        <v/>
      </c>
    </row>
    <row r="217" ht="12.75" hidden="1" customHeight="1">
      <c r="A217" s="50" t="s">
        <v>654</v>
      </c>
      <c r="B217" s="50" t="s">
        <v>655</v>
      </c>
      <c r="C217" s="50">
        <f t="shared" si="2"/>
        <v>0</v>
      </c>
      <c r="D217" s="80">
        <f>SUMIF('Stocks 101-111'!$J:$J,'item dashboard'!A217,'Stocks 101-111'!K:K)</f>
        <v>0</v>
      </c>
      <c r="E217" s="80">
        <f>SUMIF('Stocks 101-111'!$J:$J,'item dashboard'!A217,'Stocks 101-111'!$L:$L)</f>
        <v>0</v>
      </c>
      <c r="F217" s="81">
        <f t="shared" si="3"/>
        <v>0</v>
      </c>
      <c r="G217" s="82">
        <f t="shared" si="4"/>
        <v>0</v>
      </c>
      <c r="H217" s="50">
        <f>SUMIFS('sys-backorder details'!$M:$M,'sys-backorder details'!$E:$E,'item dashboard'!A217,'sys-backorder details'!$V:$V,"")</f>
        <v>0</v>
      </c>
      <c r="I217" s="83">
        <f>SUMIF('settings-routing'!$I:$I,'item dashboard'!A217,'settings-routing'!$O:$O)</f>
        <v>0</v>
      </c>
      <c r="J217" s="50">
        <f>SUMIFS('sys-backorder details'!$M:$M,'sys-backorder details'!$E:$E,'item dashboard'!A217,'sys-backorder details'!$V:$V,"Call off")</f>
        <v>0</v>
      </c>
      <c r="K217" s="84">
        <f t="shared" si="5"/>
        <v>0</v>
      </c>
      <c r="L217" s="84">
        <f>SUMIF('Production Plan'!$E:$E,'item dashboard'!A217,'Production Plan'!$N:$N)</f>
        <v>0</v>
      </c>
      <c r="M217" s="85" t="str">
        <f t="shared" si="6"/>
        <v>B-600IBL-PW58-600 ml Pearly White Lotion Bottle</v>
      </c>
      <c r="N217" s="86">
        <f>SUMIFS('sys inv movment rpt'!$M:$M,'sys inv movment rpt'!$L:$L,$M217,'sys inv movment rpt'!$N:$N,N$1)</f>
        <v>0</v>
      </c>
      <c r="O217" s="86">
        <f>SUMIFS('sys inv movment rpt'!$M:$M,'sys inv movment rpt'!$L:$L,$M217,'sys inv movment rpt'!$N:$N,O$1)</f>
        <v>0</v>
      </c>
      <c r="P217" s="86">
        <f>SUMIFS('sys inv movment rpt'!$M:$M,'sys inv movment rpt'!$L:$L,$M217,'sys inv movment rpt'!$N:$N,P$1)</f>
        <v>0</v>
      </c>
      <c r="Q217" s="86">
        <f>SUMIFS('sys inv movment rpt'!$M:$M,'sys inv movment rpt'!$L:$L,$M217,'sys inv movment rpt'!$N:$N,Q$1)</f>
        <v>0</v>
      </c>
      <c r="R217" s="86">
        <f>SUMIFS('sys inv movment rpt'!$M:$M,'sys inv movment rpt'!$L:$L,$M217,'sys inv movment rpt'!$N:$N,R$1)</f>
        <v>0</v>
      </c>
      <c r="S217" s="86">
        <f>SUMIFS('sys inv movment rpt'!$M:$M,'sys inv movment rpt'!$L:$L,$M217,'sys inv movment rpt'!$N:$N,S$1)</f>
        <v>0</v>
      </c>
      <c r="T217" s="86">
        <f>SUMIFS('sys inv movment rpt'!$M:$M,'sys inv movment rpt'!$L:$L,$M217,'sys inv movment rpt'!$N:$N,T$1)</f>
        <v>0</v>
      </c>
      <c r="U217" s="86">
        <f>SUMIFS('sys inv movment rpt'!$M:$M,'sys inv movment rpt'!$L:$L,$M217,'sys inv movment rpt'!$N:$N,U$1)</f>
        <v>0</v>
      </c>
      <c r="V217" s="86">
        <f>SUMIFS('sys inv movment rpt'!$M:$M,'sys inv movment rpt'!$L:$L,$M217,'sys inv movment rpt'!$N:$N,V$1)</f>
        <v>0</v>
      </c>
      <c r="W217" s="86">
        <f>SUMIFS('sys inv movment rpt'!$M:$M,'sys inv movment rpt'!$L:$L,$M217,'sys inv movment rpt'!$N:$N,W$1)</f>
        <v>0</v>
      </c>
      <c r="X217" s="86">
        <f>SUMIFS('sys inv movment rpt'!$M:$M,'sys inv movment rpt'!$L:$L,$M217,'sys inv movment rpt'!$N:$N,X$1)</f>
        <v>0</v>
      </c>
      <c r="Y217" s="86">
        <f>SUMIFS('sys inv movment rpt'!$M:$M,'sys inv movment rpt'!$L:$L,$M217,'sys inv movment rpt'!$N:$N,Y$1)</f>
        <v>0</v>
      </c>
      <c r="Z217" s="86">
        <f>SUMIFS('sys inv movment rpt'!$M:$M,'sys inv movment rpt'!$L:$L,$M217,'sys inv movment rpt'!$N:$N,Z$1)</f>
        <v>0</v>
      </c>
      <c r="AA217" s="86">
        <f>SUMIFS('sys inv movment rpt'!$M:$M,'sys inv movment rpt'!$L:$L,$M217,'sys inv movment rpt'!$N:$N,AA$1)</f>
        <v>0</v>
      </c>
      <c r="AB217" s="86">
        <f>SUMIFS('sys inv movment rpt'!$M:$M,'sys inv movment rpt'!$L:$L,$M217,'sys inv movment rpt'!$N:$N,AB$1)</f>
        <v>0</v>
      </c>
      <c r="AC217" s="86">
        <f>SUMIFS('sys inv movment rpt'!$M:$M,'sys inv movment rpt'!$L:$L,$M217,'sys inv movment rpt'!$N:$N,AC$1)</f>
        <v>0</v>
      </c>
      <c r="AD217" s="86">
        <f>SUMIFS('sys inv movment rpt'!$M:$M,'sys inv movment rpt'!$L:$L,$M217,'sys inv movment rpt'!$N:$N,AD$1)</f>
        <v>0</v>
      </c>
      <c r="AE217" s="86">
        <f>SUMIFS('sys inv movment rpt'!$M:$M,'sys inv movment rpt'!$L:$L,$M217,'sys inv movment rpt'!$N:$N,AE$1)</f>
        <v>0</v>
      </c>
      <c r="AF217" s="86">
        <f>SUMIFS('sys inv movment rpt'!$M:$M,'sys inv movment rpt'!$L:$L,$M217,'sys inv movment rpt'!$N:$N,AF$1)</f>
        <v>0</v>
      </c>
      <c r="AG217" s="86">
        <f>SUMIFS('sys inv movment rpt'!$M:$M,'sys inv movment rpt'!$L:$L,$M217,'sys inv movment rpt'!$N:$N,AG$1)</f>
        <v>0</v>
      </c>
      <c r="AH217" s="86">
        <f>SUMIFS('sys inv movment rpt'!$M:$M,'sys inv movment rpt'!$L:$L,$M217,'sys inv movment rpt'!$N:$N,AH$1)</f>
        <v>0</v>
      </c>
      <c r="AI217" s="86">
        <f>SUMIFS('sys inv movment rpt'!$M:$M,'sys inv movment rpt'!$L:$L,$M217,'sys inv movment rpt'!$N:$N,AI$1)</f>
        <v>0</v>
      </c>
      <c r="AJ217" s="86">
        <f>SUMIFS('sys inv movment rpt'!$M:$M,'sys inv movment rpt'!$L:$L,$M217,'sys inv movment rpt'!$N:$N,AJ$1)</f>
        <v>0</v>
      </c>
      <c r="AK217" s="86">
        <f>SUMIFS('sys inv movment rpt'!$M:$M,'sys inv movment rpt'!$L:$L,$M217,'sys inv movment rpt'!$N:$N,AK$1)</f>
        <v>0</v>
      </c>
      <c r="AL217" s="86">
        <f>SUMIFS('sys inv movment rpt'!$M:$M,'sys inv movment rpt'!$L:$L,$M217,'sys inv movment rpt'!$N:$N,AL$1)</f>
        <v>0</v>
      </c>
      <c r="AM217" s="86">
        <f>SUMIFS('sys inv movment rpt'!$M:$M,'sys inv movment rpt'!$L:$L,$M217,'sys inv movment rpt'!$N:$N,AM$1)</f>
        <v>0</v>
      </c>
      <c r="AN217" s="86">
        <f>SUMIFS('sys inv movment rpt'!$M:$M,'sys inv movment rpt'!$L:$L,$M217,'sys inv movment rpt'!$N:$N,AN$1)</f>
        <v>0</v>
      </c>
      <c r="AO217" s="86">
        <f>SUMIFS('sys inv movment rpt'!$M:$M,'sys inv movment rpt'!$L:$L,$M217,'sys inv movment rpt'!$N:$N,AO$1)</f>
        <v>0</v>
      </c>
      <c r="AP217" s="86">
        <f>SUMIFS('sys inv movment rpt'!$M:$M,'sys inv movment rpt'!$L:$L,$M217,'sys inv movment rpt'!$N:$N,AP$1)</f>
        <v>0</v>
      </c>
      <c r="AQ217" s="86">
        <f>SUMIFS('sys inv movment rpt'!$M:$M,'sys inv movment rpt'!$L:$L,$M217,'sys inv movment rpt'!$N:$N,AQ$1)</f>
        <v>0</v>
      </c>
      <c r="AR217" s="86">
        <f>SUMIFS('sys inv movment rpt'!$M:$M,'sys inv movment rpt'!$L:$L,$M217,'sys inv movment rpt'!$N:$N,AR$1)</f>
        <v>0</v>
      </c>
      <c r="AS217" s="86">
        <f>SUMIFS('sys inv movment rpt'!$M:$M,'sys inv movment rpt'!$L:$L,$M217,'sys inv movment rpt'!$N:$N,AS$1)</f>
        <v>0</v>
      </c>
      <c r="AT217" s="86">
        <f>SUMIFS('sys inv movment rpt'!$M:$M,'sys inv movment rpt'!$L:$L,$M217,'sys inv movment rpt'!$N:$N,AT$1)</f>
        <v>0</v>
      </c>
      <c r="AU217" s="86">
        <f>SUMIFS('sys inv movment rpt'!$M:$M,'sys inv movment rpt'!$L:$L,$M217,'sys inv movment rpt'!$N:$N,AU$1)</f>
        <v>0</v>
      </c>
      <c r="AV217" s="86">
        <f>SUMIFS('sys inv movment rpt'!$M:$M,'sys inv movment rpt'!$L:$L,$M217,'sys inv movment rpt'!$N:$N,AV$1)</f>
        <v>0</v>
      </c>
      <c r="AW217" s="87" t="str">
        <f>IFERROR(VLOOKUP(A217,'sys-backorder details'!E:U,17,0),"-")</f>
        <v>-</v>
      </c>
      <c r="AX217" s="87" t="str">
        <f>IF(K217&gt;1,VLOOKUP(A217,'settings-routing'!A:I,9,0),"")</f>
        <v/>
      </c>
    </row>
    <row r="218" ht="12.75" hidden="1" customHeight="1">
      <c r="A218" s="28" t="s">
        <v>656</v>
      </c>
      <c r="B218" s="28" t="s">
        <v>657</v>
      </c>
      <c r="C218" s="50">
        <f t="shared" si="2"/>
        <v>0</v>
      </c>
      <c r="D218" s="80">
        <f>SUMIF('Stocks 101-111'!$J:$J,'item dashboard'!A218,'Stocks 101-111'!K:K)</f>
        <v>0</v>
      </c>
      <c r="E218" s="80">
        <f>SUMIF('Stocks 101-111'!$J:$J,'item dashboard'!A218,'Stocks 101-111'!$L:$L)</f>
        <v>0</v>
      </c>
      <c r="F218" s="81">
        <f t="shared" si="3"/>
        <v>0</v>
      </c>
      <c r="G218" s="82">
        <f t="shared" si="4"/>
        <v>0</v>
      </c>
      <c r="H218" s="50">
        <f>SUMIFS('sys-backorder details'!$M:$M,'sys-backorder details'!$E:$E,'item dashboard'!A218,'sys-backorder details'!$V:$V,"")</f>
        <v>0</v>
      </c>
      <c r="I218" s="83">
        <f>SUMIF('settings-routing'!$I:$I,'item dashboard'!A218,'settings-routing'!$O:$O)</f>
        <v>0</v>
      </c>
      <c r="J218" s="50">
        <f>SUMIFS('sys-backorder details'!$M:$M,'sys-backorder details'!$E:$E,'item dashboard'!A218,'sys-backorder details'!$V:$V,"Call off")</f>
        <v>0</v>
      </c>
      <c r="K218" s="84">
        <f t="shared" si="5"/>
        <v>0</v>
      </c>
      <c r="L218" s="84">
        <f>SUMIF('Production Plan'!$E:$E,'item dashboard'!A218,'Production Plan'!$N:$N)</f>
        <v>0</v>
      </c>
      <c r="M218" s="85" t="str">
        <f t="shared" si="6"/>
        <v>B-600SHP-N44-600ml Natural Bottle</v>
      </c>
      <c r="N218" s="86">
        <f>SUMIFS('sys inv movment rpt'!$M:$M,'sys inv movment rpt'!$L:$L,$M218,'sys inv movment rpt'!$N:$N,N$1)</f>
        <v>0</v>
      </c>
      <c r="O218" s="86">
        <f>SUMIFS('sys inv movment rpt'!$M:$M,'sys inv movment rpt'!$L:$L,$M218,'sys inv movment rpt'!$N:$N,O$1)</f>
        <v>0</v>
      </c>
      <c r="P218" s="86">
        <f>SUMIFS('sys inv movment rpt'!$M:$M,'sys inv movment rpt'!$L:$L,$M218,'sys inv movment rpt'!$N:$N,P$1)</f>
        <v>0</v>
      </c>
      <c r="Q218" s="86">
        <f>SUMIFS('sys inv movment rpt'!$M:$M,'sys inv movment rpt'!$L:$L,$M218,'sys inv movment rpt'!$N:$N,Q$1)</f>
        <v>0</v>
      </c>
      <c r="R218" s="86">
        <f>SUMIFS('sys inv movment rpt'!$M:$M,'sys inv movment rpt'!$L:$L,$M218,'sys inv movment rpt'!$N:$N,R$1)</f>
        <v>0</v>
      </c>
      <c r="S218" s="86">
        <f>SUMIFS('sys inv movment rpt'!$M:$M,'sys inv movment rpt'!$L:$L,$M218,'sys inv movment rpt'!$N:$N,S$1)</f>
        <v>0</v>
      </c>
      <c r="T218" s="86">
        <f>SUMIFS('sys inv movment rpt'!$M:$M,'sys inv movment rpt'!$L:$L,$M218,'sys inv movment rpt'!$N:$N,T$1)</f>
        <v>0</v>
      </c>
      <c r="U218" s="86">
        <f>SUMIFS('sys inv movment rpt'!$M:$M,'sys inv movment rpt'!$L:$L,$M218,'sys inv movment rpt'!$N:$N,U$1)</f>
        <v>0</v>
      </c>
      <c r="V218" s="86">
        <f>SUMIFS('sys inv movment rpt'!$M:$M,'sys inv movment rpt'!$L:$L,$M218,'sys inv movment rpt'!$N:$N,V$1)</f>
        <v>0</v>
      </c>
      <c r="W218" s="86">
        <f>SUMIFS('sys inv movment rpt'!$M:$M,'sys inv movment rpt'!$L:$L,$M218,'sys inv movment rpt'!$N:$N,W$1)</f>
        <v>0</v>
      </c>
      <c r="X218" s="86">
        <f>SUMIFS('sys inv movment rpt'!$M:$M,'sys inv movment rpt'!$L:$L,$M218,'sys inv movment rpt'!$N:$N,X$1)</f>
        <v>0</v>
      </c>
      <c r="Y218" s="86">
        <f>SUMIFS('sys inv movment rpt'!$M:$M,'sys inv movment rpt'!$L:$L,$M218,'sys inv movment rpt'!$N:$N,Y$1)</f>
        <v>0</v>
      </c>
      <c r="Z218" s="86">
        <f>SUMIFS('sys inv movment rpt'!$M:$M,'sys inv movment rpt'!$L:$L,$M218,'sys inv movment rpt'!$N:$N,Z$1)</f>
        <v>0</v>
      </c>
      <c r="AA218" s="86">
        <f>SUMIFS('sys inv movment rpt'!$M:$M,'sys inv movment rpt'!$L:$L,$M218,'sys inv movment rpt'!$N:$N,AA$1)</f>
        <v>0</v>
      </c>
      <c r="AB218" s="86">
        <f>SUMIFS('sys inv movment rpt'!$M:$M,'sys inv movment rpt'!$L:$L,$M218,'sys inv movment rpt'!$N:$N,AB$1)</f>
        <v>0</v>
      </c>
      <c r="AC218" s="86">
        <f>SUMIFS('sys inv movment rpt'!$M:$M,'sys inv movment rpt'!$L:$L,$M218,'sys inv movment rpt'!$N:$N,AC$1)</f>
        <v>0</v>
      </c>
      <c r="AD218" s="86">
        <f>SUMIFS('sys inv movment rpt'!$M:$M,'sys inv movment rpt'!$L:$L,$M218,'sys inv movment rpt'!$N:$N,AD$1)</f>
        <v>0</v>
      </c>
      <c r="AE218" s="86">
        <f>SUMIFS('sys inv movment rpt'!$M:$M,'sys inv movment rpt'!$L:$L,$M218,'sys inv movment rpt'!$N:$N,AE$1)</f>
        <v>0</v>
      </c>
      <c r="AF218" s="86">
        <f>SUMIFS('sys inv movment rpt'!$M:$M,'sys inv movment rpt'!$L:$L,$M218,'sys inv movment rpt'!$N:$N,AF$1)</f>
        <v>0</v>
      </c>
      <c r="AG218" s="86">
        <f>SUMIFS('sys inv movment rpt'!$M:$M,'sys inv movment rpt'!$L:$L,$M218,'sys inv movment rpt'!$N:$N,AG$1)</f>
        <v>0</v>
      </c>
      <c r="AH218" s="86">
        <f>SUMIFS('sys inv movment rpt'!$M:$M,'sys inv movment rpt'!$L:$L,$M218,'sys inv movment rpt'!$N:$N,AH$1)</f>
        <v>0</v>
      </c>
      <c r="AI218" s="86">
        <f>SUMIFS('sys inv movment rpt'!$M:$M,'sys inv movment rpt'!$L:$L,$M218,'sys inv movment rpt'!$N:$N,AI$1)</f>
        <v>0</v>
      </c>
      <c r="AJ218" s="86">
        <f>SUMIFS('sys inv movment rpt'!$M:$M,'sys inv movment rpt'!$L:$L,$M218,'sys inv movment rpt'!$N:$N,AJ$1)</f>
        <v>0</v>
      </c>
      <c r="AK218" s="86">
        <f>SUMIFS('sys inv movment rpt'!$M:$M,'sys inv movment rpt'!$L:$L,$M218,'sys inv movment rpt'!$N:$N,AK$1)</f>
        <v>0</v>
      </c>
      <c r="AL218" s="86">
        <f>SUMIFS('sys inv movment rpt'!$M:$M,'sys inv movment rpt'!$L:$L,$M218,'sys inv movment rpt'!$N:$N,AL$1)</f>
        <v>0</v>
      </c>
      <c r="AM218" s="86">
        <f>SUMIFS('sys inv movment rpt'!$M:$M,'sys inv movment rpt'!$L:$L,$M218,'sys inv movment rpt'!$N:$N,AM$1)</f>
        <v>0</v>
      </c>
      <c r="AN218" s="86">
        <f>SUMIFS('sys inv movment rpt'!$M:$M,'sys inv movment rpt'!$L:$L,$M218,'sys inv movment rpt'!$N:$N,AN$1)</f>
        <v>0</v>
      </c>
      <c r="AO218" s="86">
        <f>SUMIFS('sys inv movment rpt'!$M:$M,'sys inv movment rpt'!$L:$L,$M218,'sys inv movment rpt'!$N:$N,AO$1)</f>
        <v>0</v>
      </c>
      <c r="AP218" s="86">
        <f>SUMIFS('sys inv movment rpt'!$M:$M,'sys inv movment rpt'!$L:$L,$M218,'sys inv movment rpt'!$N:$N,AP$1)</f>
        <v>0</v>
      </c>
      <c r="AQ218" s="86">
        <f>SUMIFS('sys inv movment rpt'!$M:$M,'sys inv movment rpt'!$L:$L,$M218,'sys inv movment rpt'!$N:$N,AQ$1)</f>
        <v>0</v>
      </c>
      <c r="AR218" s="86">
        <f>SUMIFS('sys inv movment rpt'!$M:$M,'sys inv movment rpt'!$L:$L,$M218,'sys inv movment rpt'!$N:$N,AR$1)</f>
        <v>0</v>
      </c>
      <c r="AS218" s="86">
        <f>SUMIFS('sys inv movment rpt'!$M:$M,'sys inv movment rpt'!$L:$L,$M218,'sys inv movment rpt'!$N:$N,AS$1)</f>
        <v>0</v>
      </c>
      <c r="AT218" s="86">
        <f>SUMIFS('sys inv movment rpt'!$M:$M,'sys inv movment rpt'!$L:$L,$M218,'sys inv movment rpt'!$N:$N,AT$1)</f>
        <v>0</v>
      </c>
      <c r="AU218" s="86">
        <f>SUMIFS('sys inv movment rpt'!$M:$M,'sys inv movment rpt'!$L:$L,$M218,'sys inv movment rpt'!$N:$N,AU$1)</f>
        <v>0</v>
      </c>
      <c r="AV218" s="86">
        <f>SUMIFS('sys inv movment rpt'!$M:$M,'sys inv movment rpt'!$L:$L,$M218,'sys inv movment rpt'!$N:$N,AV$1)</f>
        <v>0</v>
      </c>
      <c r="AW218" s="87" t="str">
        <f>IFERROR(VLOOKUP(A218,'sys-backorder details'!E:U,17,0),"-")</f>
        <v>-</v>
      </c>
      <c r="AX218" s="87" t="str">
        <f>IF(K218&gt;1,VLOOKUP(A218,'settings-routing'!A:I,9,0),"")</f>
        <v/>
      </c>
    </row>
    <row r="219" ht="12.75" hidden="1" customHeight="1">
      <c r="A219" s="28" t="s">
        <v>658</v>
      </c>
      <c r="B219" s="50" t="s">
        <v>659</v>
      </c>
      <c r="C219" s="50">
        <f t="shared" si="2"/>
        <v>0</v>
      </c>
      <c r="D219" s="80">
        <f>SUMIF('Stocks 101-111'!$J:$J,'item dashboard'!A219,'Stocks 101-111'!K:K)</f>
        <v>0</v>
      </c>
      <c r="E219" s="80">
        <f>SUMIF('Stocks 101-111'!$J:$J,'item dashboard'!A219,'Stocks 101-111'!$L:$L)</f>
        <v>0</v>
      </c>
      <c r="F219" s="81">
        <f t="shared" si="3"/>
        <v>0</v>
      </c>
      <c r="G219" s="82">
        <f t="shared" si="4"/>
        <v>0</v>
      </c>
      <c r="H219" s="50">
        <f>SUMIFS('sys-backorder details'!$M:$M,'sys-backorder details'!$E:$E,'item dashboard'!A219,'sys-backorder details'!$V:$V,"")</f>
        <v>0</v>
      </c>
      <c r="I219" s="83">
        <f>SUMIF('settings-routing'!$I:$I,'item dashboard'!A219,'settings-routing'!$O:$O)</f>
        <v>0</v>
      </c>
      <c r="J219" s="50">
        <f>SUMIFS('sys-backorder details'!$M:$M,'sys-backorder details'!$E:$E,'item dashboard'!A219,'sys-backorder details'!$V:$V,"Call off")</f>
        <v>0</v>
      </c>
      <c r="K219" s="84">
        <f t="shared" si="5"/>
        <v>0</v>
      </c>
      <c r="L219" s="84">
        <f>SUMIF('Production Plan'!$E:$E,'item dashboard'!A219,'Production Plan'!$N:$N)</f>
        <v>0</v>
      </c>
      <c r="M219" s="85" t="str">
        <f t="shared" si="6"/>
        <v>B-600SHP-N44PRN-600ml Natural Printed Bottle</v>
      </c>
      <c r="N219" s="86">
        <f>SUMIFS('sys inv movment rpt'!$M:$M,'sys inv movment rpt'!$L:$L,$M219,'sys inv movment rpt'!$N:$N,N$1)</f>
        <v>0</v>
      </c>
      <c r="O219" s="86">
        <f>SUMIFS('sys inv movment rpt'!$M:$M,'sys inv movment rpt'!$L:$L,$M219,'sys inv movment rpt'!$N:$N,O$1)</f>
        <v>0</v>
      </c>
      <c r="P219" s="86">
        <f>SUMIFS('sys inv movment rpt'!$M:$M,'sys inv movment rpt'!$L:$L,$M219,'sys inv movment rpt'!$N:$N,P$1)</f>
        <v>0</v>
      </c>
      <c r="Q219" s="86">
        <f>SUMIFS('sys inv movment rpt'!$M:$M,'sys inv movment rpt'!$L:$L,$M219,'sys inv movment rpt'!$N:$N,Q$1)</f>
        <v>0</v>
      </c>
      <c r="R219" s="86">
        <f>SUMIFS('sys inv movment rpt'!$M:$M,'sys inv movment rpt'!$L:$L,$M219,'sys inv movment rpt'!$N:$N,R$1)</f>
        <v>0</v>
      </c>
      <c r="S219" s="86">
        <f>SUMIFS('sys inv movment rpt'!$M:$M,'sys inv movment rpt'!$L:$L,$M219,'sys inv movment rpt'!$N:$N,S$1)</f>
        <v>0</v>
      </c>
      <c r="T219" s="86">
        <f>SUMIFS('sys inv movment rpt'!$M:$M,'sys inv movment rpt'!$L:$L,$M219,'sys inv movment rpt'!$N:$N,T$1)</f>
        <v>0</v>
      </c>
      <c r="U219" s="86">
        <f>SUMIFS('sys inv movment rpt'!$M:$M,'sys inv movment rpt'!$L:$L,$M219,'sys inv movment rpt'!$N:$N,U$1)</f>
        <v>0</v>
      </c>
      <c r="V219" s="86">
        <f>SUMIFS('sys inv movment rpt'!$M:$M,'sys inv movment rpt'!$L:$L,$M219,'sys inv movment rpt'!$N:$N,V$1)</f>
        <v>0</v>
      </c>
      <c r="W219" s="86">
        <f>SUMIFS('sys inv movment rpt'!$M:$M,'sys inv movment rpt'!$L:$L,$M219,'sys inv movment rpt'!$N:$N,W$1)</f>
        <v>0</v>
      </c>
      <c r="X219" s="86">
        <f>SUMIFS('sys inv movment rpt'!$M:$M,'sys inv movment rpt'!$L:$L,$M219,'sys inv movment rpt'!$N:$N,X$1)</f>
        <v>0</v>
      </c>
      <c r="Y219" s="86">
        <f>SUMIFS('sys inv movment rpt'!$M:$M,'sys inv movment rpt'!$L:$L,$M219,'sys inv movment rpt'!$N:$N,Y$1)</f>
        <v>0</v>
      </c>
      <c r="Z219" s="86">
        <f>SUMIFS('sys inv movment rpt'!$M:$M,'sys inv movment rpt'!$L:$L,$M219,'sys inv movment rpt'!$N:$N,Z$1)</f>
        <v>0</v>
      </c>
      <c r="AA219" s="86">
        <f>SUMIFS('sys inv movment rpt'!$M:$M,'sys inv movment rpt'!$L:$L,$M219,'sys inv movment rpt'!$N:$N,AA$1)</f>
        <v>0</v>
      </c>
      <c r="AB219" s="86">
        <f>SUMIFS('sys inv movment rpt'!$M:$M,'sys inv movment rpt'!$L:$L,$M219,'sys inv movment rpt'!$N:$N,AB$1)</f>
        <v>0</v>
      </c>
      <c r="AC219" s="86">
        <f>SUMIFS('sys inv movment rpt'!$M:$M,'sys inv movment rpt'!$L:$L,$M219,'sys inv movment rpt'!$N:$N,AC$1)</f>
        <v>0</v>
      </c>
      <c r="AD219" s="86">
        <f>SUMIFS('sys inv movment rpt'!$M:$M,'sys inv movment rpt'!$L:$L,$M219,'sys inv movment rpt'!$N:$N,AD$1)</f>
        <v>0</v>
      </c>
      <c r="AE219" s="86">
        <f>SUMIFS('sys inv movment rpt'!$M:$M,'sys inv movment rpt'!$L:$L,$M219,'sys inv movment rpt'!$N:$N,AE$1)</f>
        <v>0</v>
      </c>
      <c r="AF219" s="86">
        <f>SUMIFS('sys inv movment rpt'!$M:$M,'sys inv movment rpt'!$L:$L,$M219,'sys inv movment rpt'!$N:$N,AF$1)</f>
        <v>0</v>
      </c>
      <c r="AG219" s="86">
        <f>SUMIFS('sys inv movment rpt'!$M:$M,'sys inv movment rpt'!$L:$L,$M219,'sys inv movment rpt'!$N:$N,AG$1)</f>
        <v>0</v>
      </c>
      <c r="AH219" s="86">
        <f>SUMIFS('sys inv movment rpt'!$M:$M,'sys inv movment rpt'!$L:$L,$M219,'sys inv movment rpt'!$N:$N,AH$1)</f>
        <v>0</v>
      </c>
      <c r="AI219" s="86">
        <f>SUMIFS('sys inv movment rpt'!$M:$M,'sys inv movment rpt'!$L:$L,$M219,'sys inv movment rpt'!$N:$N,AI$1)</f>
        <v>0</v>
      </c>
      <c r="AJ219" s="86">
        <f>SUMIFS('sys inv movment rpt'!$M:$M,'sys inv movment rpt'!$L:$L,$M219,'sys inv movment rpt'!$N:$N,AJ$1)</f>
        <v>0</v>
      </c>
      <c r="AK219" s="86">
        <f>SUMIFS('sys inv movment rpt'!$M:$M,'sys inv movment rpt'!$L:$L,$M219,'sys inv movment rpt'!$N:$N,AK$1)</f>
        <v>0</v>
      </c>
      <c r="AL219" s="86">
        <f>SUMIFS('sys inv movment rpt'!$M:$M,'sys inv movment rpt'!$L:$L,$M219,'sys inv movment rpt'!$N:$N,AL$1)</f>
        <v>0</v>
      </c>
      <c r="AM219" s="86">
        <f>SUMIFS('sys inv movment rpt'!$M:$M,'sys inv movment rpt'!$L:$L,$M219,'sys inv movment rpt'!$N:$N,AM$1)</f>
        <v>0</v>
      </c>
      <c r="AN219" s="86">
        <f>SUMIFS('sys inv movment rpt'!$M:$M,'sys inv movment rpt'!$L:$L,$M219,'sys inv movment rpt'!$N:$N,AN$1)</f>
        <v>0</v>
      </c>
      <c r="AO219" s="86">
        <f>SUMIFS('sys inv movment rpt'!$M:$M,'sys inv movment rpt'!$L:$L,$M219,'sys inv movment rpt'!$N:$N,AO$1)</f>
        <v>0</v>
      </c>
      <c r="AP219" s="86">
        <f>SUMIFS('sys inv movment rpt'!$M:$M,'sys inv movment rpt'!$L:$L,$M219,'sys inv movment rpt'!$N:$N,AP$1)</f>
        <v>0</v>
      </c>
      <c r="AQ219" s="86">
        <f>SUMIFS('sys inv movment rpt'!$M:$M,'sys inv movment rpt'!$L:$L,$M219,'sys inv movment rpt'!$N:$N,AQ$1)</f>
        <v>0</v>
      </c>
      <c r="AR219" s="86">
        <f>SUMIFS('sys inv movment rpt'!$M:$M,'sys inv movment rpt'!$L:$L,$M219,'sys inv movment rpt'!$N:$N,AR$1)</f>
        <v>0</v>
      </c>
      <c r="AS219" s="86">
        <f>SUMIFS('sys inv movment rpt'!$M:$M,'sys inv movment rpt'!$L:$L,$M219,'sys inv movment rpt'!$N:$N,AS$1)</f>
        <v>0</v>
      </c>
      <c r="AT219" s="86">
        <f>SUMIFS('sys inv movment rpt'!$M:$M,'sys inv movment rpt'!$L:$L,$M219,'sys inv movment rpt'!$N:$N,AT$1)</f>
        <v>0</v>
      </c>
      <c r="AU219" s="86">
        <f>SUMIFS('sys inv movment rpt'!$M:$M,'sys inv movment rpt'!$L:$L,$M219,'sys inv movment rpt'!$N:$N,AU$1)</f>
        <v>0</v>
      </c>
      <c r="AV219" s="86">
        <f>SUMIFS('sys inv movment rpt'!$M:$M,'sys inv movment rpt'!$L:$L,$M219,'sys inv movment rpt'!$N:$N,AV$1)</f>
        <v>0</v>
      </c>
      <c r="AW219" s="87" t="str">
        <f>IFERROR(VLOOKUP(A219,'sys-backorder details'!E:U,17,0),"-")</f>
        <v>-</v>
      </c>
      <c r="AX219" s="87" t="str">
        <f>IF(K219&gt;1,VLOOKUP(A219,'settings-routing'!A:I,9,0),"")</f>
        <v/>
      </c>
    </row>
    <row r="220" ht="12.75" hidden="1" customHeight="1">
      <c r="A220" s="28" t="s">
        <v>660</v>
      </c>
      <c r="B220" s="50" t="s">
        <v>661</v>
      </c>
      <c r="C220" s="50">
        <f t="shared" si="2"/>
        <v>0</v>
      </c>
      <c r="D220" s="80">
        <f>SUMIF('Stocks 101-111'!$J:$J,'item dashboard'!A220,'Stocks 101-111'!K:K)</f>
        <v>0</v>
      </c>
      <c r="E220" s="80">
        <f>SUMIF('Stocks 101-111'!$J:$J,'item dashboard'!A220,'Stocks 101-111'!$L:$L)</f>
        <v>0</v>
      </c>
      <c r="F220" s="81">
        <f t="shared" si="3"/>
        <v>0</v>
      </c>
      <c r="G220" s="82">
        <f t="shared" si="4"/>
        <v>0</v>
      </c>
      <c r="H220" s="50">
        <f>SUMIFS('sys-backorder details'!$M:$M,'sys-backorder details'!$E:$E,'item dashboard'!A220,'sys-backorder details'!$V:$V,"")</f>
        <v>0</v>
      </c>
      <c r="I220" s="83">
        <f>SUMIF('settings-routing'!$I:$I,'item dashboard'!A220,'settings-routing'!$O:$O)</f>
        <v>0</v>
      </c>
      <c r="J220" s="50">
        <f>SUMIFS('sys-backorder details'!$M:$M,'sys-backorder details'!$E:$E,'item dashboard'!A220,'sys-backorder details'!$V:$V,"Call off")</f>
        <v>0</v>
      </c>
      <c r="K220" s="84">
        <f t="shared" si="5"/>
        <v>0</v>
      </c>
      <c r="L220" s="84">
        <f>SUMIF('Production Plan'!$E:$E,'item dashboard'!A220,'Production Plan'!$N:$N)</f>
        <v>0</v>
      </c>
      <c r="M220" s="85" t="str">
        <f t="shared" si="6"/>
        <v>B-600SRV-N46-600ML SERVECHEM LOTION BOTTLE</v>
      </c>
      <c r="N220" s="86">
        <f>SUMIFS('sys inv movment rpt'!$M:$M,'sys inv movment rpt'!$L:$L,$M220,'sys inv movment rpt'!$N:$N,N$1)</f>
        <v>0</v>
      </c>
      <c r="O220" s="86">
        <f>SUMIFS('sys inv movment rpt'!$M:$M,'sys inv movment rpt'!$L:$L,$M220,'sys inv movment rpt'!$N:$N,O$1)</f>
        <v>0</v>
      </c>
      <c r="P220" s="86">
        <f>SUMIFS('sys inv movment rpt'!$M:$M,'sys inv movment rpt'!$L:$L,$M220,'sys inv movment rpt'!$N:$N,P$1)</f>
        <v>0</v>
      </c>
      <c r="Q220" s="86">
        <f>SUMIFS('sys inv movment rpt'!$M:$M,'sys inv movment rpt'!$L:$L,$M220,'sys inv movment rpt'!$N:$N,Q$1)</f>
        <v>0</v>
      </c>
      <c r="R220" s="86">
        <f>SUMIFS('sys inv movment rpt'!$M:$M,'sys inv movment rpt'!$L:$L,$M220,'sys inv movment rpt'!$N:$N,R$1)</f>
        <v>0</v>
      </c>
      <c r="S220" s="86">
        <f>SUMIFS('sys inv movment rpt'!$M:$M,'sys inv movment rpt'!$L:$L,$M220,'sys inv movment rpt'!$N:$N,S$1)</f>
        <v>0</v>
      </c>
      <c r="T220" s="86">
        <f>SUMIFS('sys inv movment rpt'!$M:$M,'sys inv movment rpt'!$L:$L,$M220,'sys inv movment rpt'!$N:$N,T$1)</f>
        <v>0</v>
      </c>
      <c r="U220" s="86">
        <f>SUMIFS('sys inv movment rpt'!$M:$M,'sys inv movment rpt'!$L:$L,$M220,'sys inv movment rpt'!$N:$N,U$1)</f>
        <v>0</v>
      </c>
      <c r="V220" s="86">
        <f>SUMIFS('sys inv movment rpt'!$M:$M,'sys inv movment rpt'!$L:$L,$M220,'sys inv movment rpt'!$N:$N,V$1)</f>
        <v>0</v>
      </c>
      <c r="W220" s="86">
        <f>SUMIFS('sys inv movment rpt'!$M:$M,'sys inv movment rpt'!$L:$L,$M220,'sys inv movment rpt'!$N:$N,W$1)</f>
        <v>0</v>
      </c>
      <c r="X220" s="86">
        <f>SUMIFS('sys inv movment rpt'!$M:$M,'sys inv movment rpt'!$L:$L,$M220,'sys inv movment rpt'!$N:$N,X$1)</f>
        <v>0</v>
      </c>
      <c r="Y220" s="86">
        <f>SUMIFS('sys inv movment rpt'!$M:$M,'sys inv movment rpt'!$L:$L,$M220,'sys inv movment rpt'!$N:$N,Y$1)</f>
        <v>0</v>
      </c>
      <c r="Z220" s="86">
        <f>SUMIFS('sys inv movment rpt'!$M:$M,'sys inv movment rpt'!$L:$L,$M220,'sys inv movment rpt'!$N:$N,Z$1)</f>
        <v>0</v>
      </c>
      <c r="AA220" s="86">
        <f>SUMIFS('sys inv movment rpt'!$M:$M,'sys inv movment rpt'!$L:$L,$M220,'sys inv movment rpt'!$N:$N,AA$1)</f>
        <v>0</v>
      </c>
      <c r="AB220" s="86">
        <f>SUMIFS('sys inv movment rpt'!$M:$M,'sys inv movment rpt'!$L:$L,$M220,'sys inv movment rpt'!$N:$N,AB$1)</f>
        <v>0</v>
      </c>
      <c r="AC220" s="86">
        <f>SUMIFS('sys inv movment rpt'!$M:$M,'sys inv movment rpt'!$L:$L,$M220,'sys inv movment rpt'!$N:$N,AC$1)</f>
        <v>0</v>
      </c>
      <c r="AD220" s="86">
        <f>SUMIFS('sys inv movment rpt'!$M:$M,'sys inv movment rpt'!$L:$L,$M220,'sys inv movment rpt'!$N:$N,AD$1)</f>
        <v>0</v>
      </c>
      <c r="AE220" s="86">
        <f>SUMIFS('sys inv movment rpt'!$M:$M,'sys inv movment rpt'!$L:$L,$M220,'sys inv movment rpt'!$N:$N,AE$1)</f>
        <v>0</v>
      </c>
      <c r="AF220" s="86">
        <f>SUMIFS('sys inv movment rpt'!$M:$M,'sys inv movment rpt'!$L:$L,$M220,'sys inv movment rpt'!$N:$N,AF$1)</f>
        <v>0</v>
      </c>
      <c r="AG220" s="86">
        <f>SUMIFS('sys inv movment rpt'!$M:$M,'sys inv movment rpt'!$L:$L,$M220,'sys inv movment rpt'!$N:$N,AG$1)</f>
        <v>0</v>
      </c>
      <c r="AH220" s="86">
        <f>SUMIFS('sys inv movment rpt'!$M:$M,'sys inv movment rpt'!$L:$L,$M220,'sys inv movment rpt'!$N:$N,AH$1)</f>
        <v>0</v>
      </c>
      <c r="AI220" s="86">
        <f>SUMIFS('sys inv movment rpt'!$M:$M,'sys inv movment rpt'!$L:$L,$M220,'sys inv movment rpt'!$N:$N,AI$1)</f>
        <v>0</v>
      </c>
      <c r="AJ220" s="86">
        <f>SUMIFS('sys inv movment rpt'!$M:$M,'sys inv movment rpt'!$L:$L,$M220,'sys inv movment rpt'!$N:$N,AJ$1)</f>
        <v>0</v>
      </c>
      <c r="AK220" s="86">
        <f>SUMIFS('sys inv movment rpt'!$M:$M,'sys inv movment rpt'!$L:$L,$M220,'sys inv movment rpt'!$N:$N,AK$1)</f>
        <v>0</v>
      </c>
      <c r="AL220" s="86">
        <f>SUMIFS('sys inv movment rpt'!$M:$M,'sys inv movment rpt'!$L:$L,$M220,'sys inv movment rpt'!$N:$N,AL$1)</f>
        <v>0</v>
      </c>
      <c r="AM220" s="86">
        <f>SUMIFS('sys inv movment rpt'!$M:$M,'sys inv movment rpt'!$L:$L,$M220,'sys inv movment rpt'!$N:$N,AM$1)</f>
        <v>0</v>
      </c>
      <c r="AN220" s="86">
        <f>SUMIFS('sys inv movment rpt'!$M:$M,'sys inv movment rpt'!$L:$L,$M220,'sys inv movment rpt'!$N:$N,AN$1)</f>
        <v>0</v>
      </c>
      <c r="AO220" s="86">
        <f>SUMIFS('sys inv movment rpt'!$M:$M,'sys inv movment rpt'!$L:$L,$M220,'sys inv movment rpt'!$N:$N,AO$1)</f>
        <v>0</v>
      </c>
      <c r="AP220" s="86">
        <f>SUMIFS('sys inv movment rpt'!$M:$M,'sys inv movment rpt'!$L:$L,$M220,'sys inv movment rpt'!$N:$N,AP$1)</f>
        <v>0</v>
      </c>
      <c r="AQ220" s="86">
        <f>SUMIFS('sys inv movment rpt'!$M:$M,'sys inv movment rpt'!$L:$L,$M220,'sys inv movment rpt'!$N:$N,AQ$1)</f>
        <v>0</v>
      </c>
      <c r="AR220" s="86">
        <f>SUMIFS('sys inv movment rpt'!$M:$M,'sys inv movment rpt'!$L:$L,$M220,'sys inv movment rpt'!$N:$N,AR$1)</f>
        <v>0</v>
      </c>
      <c r="AS220" s="86">
        <f>SUMIFS('sys inv movment rpt'!$M:$M,'sys inv movment rpt'!$L:$L,$M220,'sys inv movment rpt'!$N:$N,AS$1)</f>
        <v>0</v>
      </c>
      <c r="AT220" s="86">
        <f>SUMIFS('sys inv movment rpt'!$M:$M,'sys inv movment rpt'!$L:$L,$M220,'sys inv movment rpt'!$N:$N,AT$1)</f>
        <v>0</v>
      </c>
      <c r="AU220" s="86">
        <f>SUMIFS('sys inv movment rpt'!$M:$M,'sys inv movment rpt'!$L:$L,$M220,'sys inv movment rpt'!$N:$N,AU$1)</f>
        <v>0</v>
      </c>
      <c r="AV220" s="86">
        <f>SUMIFS('sys inv movment rpt'!$M:$M,'sys inv movment rpt'!$L:$L,$M220,'sys inv movment rpt'!$N:$N,AV$1)</f>
        <v>0</v>
      </c>
      <c r="AW220" s="87" t="str">
        <f>IFERROR(VLOOKUP(A220,'sys-backorder details'!E:U,17,0),"-")</f>
        <v>-</v>
      </c>
      <c r="AX220" s="87" t="str">
        <f>IF(K220&gt;1,VLOOKUP(A220,'settings-routing'!A:I,9,0),"")</f>
        <v/>
      </c>
    </row>
    <row r="221" ht="12.75" hidden="1" customHeight="1">
      <c r="A221" s="28" t="s">
        <v>662</v>
      </c>
      <c r="B221" s="28" t="s">
        <v>663</v>
      </c>
      <c r="C221" s="50">
        <f t="shared" si="2"/>
        <v>0</v>
      </c>
      <c r="D221" s="80">
        <f>SUMIF('Stocks 101-111'!$J:$J,'item dashboard'!A221,'Stocks 101-111'!K:K)</f>
        <v>0</v>
      </c>
      <c r="E221" s="80">
        <f>SUMIF('Stocks 101-111'!$J:$J,'item dashboard'!A221,'Stocks 101-111'!$L:$L)</f>
        <v>0</v>
      </c>
      <c r="F221" s="81">
        <f t="shared" si="3"/>
        <v>0</v>
      </c>
      <c r="G221" s="82">
        <f t="shared" si="4"/>
        <v>0</v>
      </c>
      <c r="H221" s="50">
        <f>SUMIFS('sys-backorder details'!$M:$M,'sys-backorder details'!$E:$E,'item dashboard'!A221,'sys-backorder details'!$V:$V,"")</f>
        <v>0</v>
      </c>
      <c r="I221" s="83">
        <f>SUMIF('settings-routing'!$I:$I,'item dashboard'!A221,'settings-routing'!$O:$O)</f>
        <v>0</v>
      </c>
      <c r="J221" s="50">
        <f>SUMIFS('sys-backorder details'!$M:$M,'sys-backorder details'!$E:$E,'item dashboard'!A221,'sys-backorder details'!$V:$V,"Call off")</f>
        <v>0</v>
      </c>
      <c r="K221" s="84">
        <f t="shared" si="5"/>
        <v>0</v>
      </c>
      <c r="L221" s="84">
        <f>SUMIF('Production Plan'!$E:$E,'item dashboard'!A221,'Production Plan'!$N:$N)</f>
        <v>0</v>
      </c>
      <c r="M221" s="85" t="str">
        <f t="shared" si="6"/>
        <v>B-60FLME-CL8-60 gm Flame Tree Clear jar</v>
      </c>
      <c r="N221" s="86">
        <f>SUMIFS('sys inv movment rpt'!$M:$M,'sys inv movment rpt'!$L:$L,$M221,'sys inv movment rpt'!$N:$N,N$1)</f>
        <v>0</v>
      </c>
      <c r="O221" s="86">
        <f>SUMIFS('sys inv movment rpt'!$M:$M,'sys inv movment rpt'!$L:$L,$M221,'sys inv movment rpt'!$N:$N,O$1)</f>
        <v>0</v>
      </c>
      <c r="P221" s="86">
        <f>SUMIFS('sys inv movment rpt'!$M:$M,'sys inv movment rpt'!$L:$L,$M221,'sys inv movment rpt'!$N:$N,P$1)</f>
        <v>0</v>
      </c>
      <c r="Q221" s="86">
        <f>SUMIFS('sys inv movment rpt'!$M:$M,'sys inv movment rpt'!$L:$L,$M221,'sys inv movment rpt'!$N:$N,Q$1)</f>
        <v>0</v>
      </c>
      <c r="R221" s="86">
        <f>SUMIFS('sys inv movment rpt'!$M:$M,'sys inv movment rpt'!$L:$L,$M221,'sys inv movment rpt'!$N:$N,R$1)</f>
        <v>0</v>
      </c>
      <c r="S221" s="86">
        <f>SUMIFS('sys inv movment rpt'!$M:$M,'sys inv movment rpt'!$L:$L,$M221,'sys inv movment rpt'!$N:$N,S$1)</f>
        <v>0</v>
      </c>
      <c r="T221" s="86">
        <f>SUMIFS('sys inv movment rpt'!$M:$M,'sys inv movment rpt'!$L:$L,$M221,'sys inv movment rpt'!$N:$N,T$1)</f>
        <v>0</v>
      </c>
      <c r="U221" s="86">
        <f>SUMIFS('sys inv movment rpt'!$M:$M,'sys inv movment rpt'!$L:$L,$M221,'sys inv movment rpt'!$N:$N,U$1)</f>
        <v>0</v>
      </c>
      <c r="V221" s="86">
        <f>SUMIFS('sys inv movment rpt'!$M:$M,'sys inv movment rpt'!$L:$L,$M221,'sys inv movment rpt'!$N:$N,V$1)</f>
        <v>0</v>
      </c>
      <c r="W221" s="86">
        <f>SUMIFS('sys inv movment rpt'!$M:$M,'sys inv movment rpt'!$L:$L,$M221,'sys inv movment rpt'!$N:$N,W$1)</f>
        <v>0</v>
      </c>
      <c r="X221" s="86">
        <f>SUMIFS('sys inv movment rpt'!$M:$M,'sys inv movment rpt'!$L:$L,$M221,'sys inv movment rpt'!$N:$N,X$1)</f>
        <v>0</v>
      </c>
      <c r="Y221" s="86">
        <f>SUMIFS('sys inv movment rpt'!$M:$M,'sys inv movment rpt'!$L:$L,$M221,'sys inv movment rpt'!$N:$N,Y$1)</f>
        <v>0</v>
      </c>
      <c r="Z221" s="86">
        <f>SUMIFS('sys inv movment rpt'!$M:$M,'sys inv movment rpt'!$L:$L,$M221,'sys inv movment rpt'!$N:$N,Z$1)</f>
        <v>0</v>
      </c>
      <c r="AA221" s="86">
        <f>SUMIFS('sys inv movment rpt'!$M:$M,'sys inv movment rpt'!$L:$L,$M221,'sys inv movment rpt'!$N:$N,AA$1)</f>
        <v>0</v>
      </c>
      <c r="AB221" s="86">
        <f>SUMIFS('sys inv movment rpt'!$M:$M,'sys inv movment rpt'!$L:$L,$M221,'sys inv movment rpt'!$N:$N,AB$1)</f>
        <v>0</v>
      </c>
      <c r="AC221" s="86">
        <f>SUMIFS('sys inv movment rpt'!$M:$M,'sys inv movment rpt'!$L:$L,$M221,'sys inv movment rpt'!$N:$N,AC$1)</f>
        <v>0</v>
      </c>
      <c r="AD221" s="86">
        <f>SUMIFS('sys inv movment rpt'!$M:$M,'sys inv movment rpt'!$L:$L,$M221,'sys inv movment rpt'!$N:$N,AD$1)</f>
        <v>0</v>
      </c>
      <c r="AE221" s="86">
        <f>SUMIFS('sys inv movment rpt'!$M:$M,'sys inv movment rpt'!$L:$L,$M221,'sys inv movment rpt'!$N:$N,AE$1)</f>
        <v>0</v>
      </c>
      <c r="AF221" s="86">
        <f>SUMIFS('sys inv movment rpt'!$M:$M,'sys inv movment rpt'!$L:$L,$M221,'sys inv movment rpt'!$N:$N,AF$1)</f>
        <v>0</v>
      </c>
      <c r="AG221" s="86">
        <f>SUMIFS('sys inv movment rpt'!$M:$M,'sys inv movment rpt'!$L:$L,$M221,'sys inv movment rpt'!$N:$N,AG$1)</f>
        <v>0</v>
      </c>
      <c r="AH221" s="86">
        <f>SUMIFS('sys inv movment rpt'!$M:$M,'sys inv movment rpt'!$L:$L,$M221,'sys inv movment rpt'!$N:$N,AH$1)</f>
        <v>0</v>
      </c>
      <c r="AI221" s="86">
        <f>SUMIFS('sys inv movment rpt'!$M:$M,'sys inv movment rpt'!$L:$L,$M221,'sys inv movment rpt'!$N:$N,AI$1)</f>
        <v>0</v>
      </c>
      <c r="AJ221" s="86">
        <f>SUMIFS('sys inv movment rpt'!$M:$M,'sys inv movment rpt'!$L:$L,$M221,'sys inv movment rpt'!$N:$N,AJ$1)</f>
        <v>0</v>
      </c>
      <c r="AK221" s="86">
        <f>SUMIFS('sys inv movment rpt'!$M:$M,'sys inv movment rpt'!$L:$L,$M221,'sys inv movment rpt'!$N:$N,AK$1)</f>
        <v>0</v>
      </c>
      <c r="AL221" s="86">
        <f>SUMIFS('sys inv movment rpt'!$M:$M,'sys inv movment rpt'!$L:$L,$M221,'sys inv movment rpt'!$N:$N,AL$1)</f>
        <v>0</v>
      </c>
      <c r="AM221" s="86">
        <f>SUMIFS('sys inv movment rpt'!$M:$M,'sys inv movment rpt'!$L:$L,$M221,'sys inv movment rpt'!$N:$N,AM$1)</f>
        <v>0</v>
      </c>
      <c r="AN221" s="86">
        <f>SUMIFS('sys inv movment rpt'!$M:$M,'sys inv movment rpt'!$L:$L,$M221,'sys inv movment rpt'!$N:$N,AN$1)</f>
        <v>0</v>
      </c>
      <c r="AO221" s="86">
        <f>SUMIFS('sys inv movment rpt'!$M:$M,'sys inv movment rpt'!$L:$L,$M221,'sys inv movment rpt'!$N:$N,AO$1)</f>
        <v>0</v>
      </c>
      <c r="AP221" s="86">
        <f>SUMIFS('sys inv movment rpt'!$M:$M,'sys inv movment rpt'!$L:$L,$M221,'sys inv movment rpt'!$N:$N,AP$1)</f>
        <v>0</v>
      </c>
      <c r="AQ221" s="86">
        <f>SUMIFS('sys inv movment rpt'!$M:$M,'sys inv movment rpt'!$L:$L,$M221,'sys inv movment rpt'!$N:$N,AQ$1)</f>
        <v>0</v>
      </c>
      <c r="AR221" s="86">
        <f>SUMIFS('sys inv movment rpt'!$M:$M,'sys inv movment rpt'!$L:$L,$M221,'sys inv movment rpt'!$N:$N,AR$1)</f>
        <v>0</v>
      </c>
      <c r="AS221" s="86">
        <f>SUMIFS('sys inv movment rpt'!$M:$M,'sys inv movment rpt'!$L:$L,$M221,'sys inv movment rpt'!$N:$N,AS$1)</f>
        <v>0</v>
      </c>
      <c r="AT221" s="86">
        <f>SUMIFS('sys inv movment rpt'!$M:$M,'sys inv movment rpt'!$L:$L,$M221,'sys inv movment rpt'!$N:$N,AT$1)</f>
        <v>0</v>
      </c>
      <c r="AU221" s="86">
        <f>SUMIFS('sys inv movment rpt'!$M:$M,'sys inv movment rpt'!$L:$L,$M221,'sys inv movment rpt'!$N:$N,AU$1)</f>
        <v>0</v>
      </c>
      <c r="AV221" s="86">
        <f>SUMIFS('sys inv movment rpt'!$M:$M,'sys inv movment rpt'!$L:$L,$M221,'sys inv movment rpt'!$N:$N,AV$1)</f>
        <v>0</v>
      </c>
      <c r="AW221" s="87" t="str">
        <f>IFERROR(VLOOKUP(A221,'sys-backorder details'!E:U,17,0),"-")</f>
        <v>-</v>
      </c>
      <c r="AX221" s="87" t="str">
        <f>IF(K221&gt;1,VLOOKUP(A221,'settings-routing'!A:I,9,0),"")</f>
        <v/>
      </c>
    </row>
    <row r="222" ht="12.75" hidden="1" customHeight="1">
      <c r="A222" s="28" t="s">
        <v>664</v>
      </c>
      <c r="B222" s="50" t="s">
        <v>665</v>
      </c>
      <c r="C222" s="50">
        <f t="shared" si="2"/>
        <v>0</v>
      </c>
      <c r="D222" s="80">
        <f>SUMIF('Stocks 101-111'!$J:$J,'item dashboard'!A222,'Stocks 101-111'!K:K)</f>
        <v>0</v>
      </c>
      <c r="E222" s="80">
        <f>SUMIF('Stocks 101-111'!$J:$J,'item dashboard'!A222,'Stocks 101-111'!$L:$L)</f>
        <v>0</v>
      </c>
      <c r="F222" s="81">
        <f t="shared" si="3"/>
        <v>0</v>
      </c>
      <c r="G222" s="82">
        <f t="shared" si="4"/>
        <v>0.1714285714</v>
      </c>
      <c r="H222" s="50">
        <f>SUMIFS('sys-backorder details'!$M:$M,'sys-backorder details'!$E:$E,'item dashboard'!A222,'sys-backorder details'!$V:$V,"")</f>
        <v>0</v>
      </c>
      <c r="I222" s="83">
        <f>SUMIF('settings-routing'!$I:$I,'item dashboard'!A222,'settings-routing'!$O:$O)</f>
        <v>0</v>
      </c>
      <c r="J222" s="50">
        <f>SUMIFS('sys-backorder details'!$M:$M,'sys-backorder details'!$E:$E,'item dashboard'!A222,'sys-backorder details'!$V:$V,"Call off")</f>
        <v>1856</v>
      </c>
      <c r="K222" s="84">
        <f t="shared" si="5"/>
        <v>0</v>
      </c>
      <c r="L222" s="84">
        <f>SUMIF('Production Plan'!$E:$E,'item dashboard'!A222,'Production Plan'!$N:$N)</f>
        <v>0</v>
      </c>
      <c r="M222" s="85" t="str">
        <f t="shared" si="6"/>
        <v>B-60JOH-W12-60 gm White Johnson Jar</v>
      </c>
      <c r="N222" s="86">
        <f>SUMIFS('sys inv movment rpt'!$M:$M,'sys inv movment rpt'!$L:$L,$M222,'sys inv movment rpt'!$N:$N,N$1)</f>
        <v>0</v>
      </c>
      <c r="O222" s="86">
        <f>SUMIFS('sys inv movment rpt'!$M:$M,'sys inv movment rpt'!$L:$L,$M222,'sys inv movment rpt'!$N:$N,O$1)</f>
        <v>0</v>
      </c>
      <c r="P222" s="86">
        <f>SUMIFS('sys inv movment rpt'!$M:$M,'sys inv movment rpt'!$L:$L,$M222,'sys inv movment rpt'!$N:$N,P$1)</f>
        <v>0</v>
      </c>
      <c r="Q222" s="86">
        <f>SUMIFS('sys inv movment rpt'!$M:$M,'sys inv movment rpt'!$L:$L,$M222,'sys inv movment rpt'!$N:$N,Q$1)</f>
        <v>0</v>
      </c>
      <c r="R222" s="86">
        <f>SUMIFS('sys inv movment rpt'!$M:$M,'sys inv movment rpt'!$L:$L,$M222,'sys inv movment rpt'!$N:$N,R$1)</f>
        <v>5184</v>
      </c>
      <c r="S222" s="86">
        <f>SUMIFS('sys inv movment rpt'!$M:$M,'sys inv movment rpt'!$L:$L,$M222,'sys inv movment rpt'!$N:$N,S$1)</f>
        <v>0</v>
      </c>
      <c r="T222" s="86">
        <f>SUMIFS('sys inv movment rpt'!$M:$M,'sys inv movment rpt'!$L:$L,$M222,'sys inv movment rpt'!$N:$N,T$1)</f>
        <v>0</v>
      </c>
      <c r="U222" s="86">
        <f>SUMIFS('sys inv movment rpt'!$M:$M,'sys inv movment rpt'!$L:$L,$M222,'sys inv movment rpt'!$N:$N,U$1)</f>
        <v>0</v>
      </c>
      <c r="V222" s="86">
        <f>SUMIFS('sys inv movment rpt'!$M:$M,'sys inv movment rpt'!$L:$L,$M222,'sys inv movment rpt'!$N:$N,V$1)</f>
        <v>6048</v>
      </c>
      <c r="W222" s="86">
        <f>SUMIFS('sys inv movment rpt'!$M:$M,'sys inv movment rpt'!$L:$L,$M222,'sys inv movment rpt'!$N:$N,W$1)</f>
        <v>0</v>
      </c>
      <c r="X222" s="86">
        <f>SUMIFS('sys inv movment rpt'!$M:$M,'sys inv movment rpt'!$L:$L,$M222,'sys inv movment rpt'!$N:$N,X$1)</f>
        <v>0</v>
      </c>
      <c r="Y222" s="86">
        <f>SUMIFS('sys inv movment rpt'!$M:$M,'sys inv movment rpt'!$L:$L,$M222,'sys inv movment rpt'!$N:$N,Y$1)</f>
        <v>0</v>
      </c>
      <c r="Z222" s="86">
        <f>SUMIFS('sys inv movment rpt'!$M:$M,'sys inv movment rpt'!$L:$L,$M222,'sys inv movment rpt'!$N:$N,Z$1)</f>
        <v>0</v>
      </c>
      <c r="AA222" s="86">
        <f>SUMIFS('sys inv movment rpt'!$M:$M,'sys inv movment rpt'!$L:$L,$M222,'sys inv movment rpt'!$N:$N,AA$1)</f>
        <v>6048</v>
      </c>
      <c r="AB222" s="86">
        <f>SUMIFS('sys inv movment rpt'!$M:$M,'sys inv movment rpt'!$L:$L,$M222,'sys inv movment rpt'!$N:$N,AB$1)</f>
        <v>0</v>
      </c>
      <c r="AC222" s="86">
        <f>SUMIFS('sys inv movment rpt'!$M:$M,'sys inv movment rpt'!$L:$L,$M222,'sys inv movment rpt'!$N:$N,AC$1)</f>
        <v>0</v>
      </c>
      <c r="AD222" s="86">
        <f>SUMIFS('sys inv movment rpt'!$M:$M,'sys inv movment rpt'!$L:$L,$M222,'sys inv movment rpt'!$N:$N,AD$1)</f>
        <v>0</v>
      </c>
      <c r="AE222" s="86">
        <f>SUMIFS('sys inv movment rpt'!$M:$M,'sys inv movment rpt'!$L:$L,$M222,'sys inv movment rpt'!$N:$N,AE$1)</f>
        <v>2592</v>
      </c>
      <c r="AF222" s="86">
        <f>SUMIFS('sys inv movment rpt'!$M:$M,'sys inv movment rpt'!$L:$L,$M222,'sys inv movment rpt'!$N:$N,AF$1)</f>
        <v>0</v>
      </c>
      <c r="AG222" s="86">
        <f>SUMIFS('sys inv movment rpt'!$M:$M,'sys inv movment rpt'!$L:$L,$M222,'sys inv movment rpt'!$N:$N,AG$1)</f>
        <v>0</v>
      </c>
      <c r="AH222" s="86">
        <f>SUMIFS('sys inv movment rpt'!$M:$M,'sys inv movment rpt'!$L:$L,$M222,'sys inv movment rpt'!$N:$N,AH$1)</f>
        <v>0</v>
      </c>
      <c r="AI222" s="86">
        <f>SUMIFS('sys inv movment rpt'!$M:$M,'sys inv movment rpt'!$L:$L,$M222,'sys inv movment rpt'!$N:$N,AI$1)</f>
        <v>0</v>
      </c>
      <c r="AJ222" s="86">
        <f>SUMIFS('sys inv movment rpt'!$M:$M,'sys inv movment rpt'!$L:$L,$M222,'sys inv movment rpt'!$N:$N,AJ$1)</f>
        <v>0</v>
      </c>
      <c r="AK222" s="86">
        <f>SUMIFS('sys inv movment rpt'!$M:$M,'sys inv movment rpt'!$L:$L,$M222,'sys inv movment rpt'!$N:$N,AK$1)</f>
        <v>0</v>
      </c>
      <c r="AL222" s="86">
        <f>SUMIFS('sys inv movment rpt'!$M:$M,'sys inv movment rpt'!$L:$L,$M222,'sys inv movment rpt'!$N:$N,AL$1)</f>
        <v>0</v>
      </c>
      <c r="AM222" s="86">
        <f>SUMIFS('sys inv movment rpt'!$M:$M,'sys inv movment rpt'!$L:$L,$M222,'sys inv movment rpt'!$N:$N,AM$1)</f>
        <v>0</v>
      </c>
      <c r="AN222" s="86">
        <f>SUMIFS('sys inv movment rpt'!$M:$M,'sys inv movment rpt'!$L:$L,$M222,'sys inv movment rpt'!$N:$N,AN$1)</f>
        <v>0</v>
      </c>
      <c r="AO222" s="86">
        <f>SUMIFS('sys inv movment rpt'!$M:$M,'sys inv movment rpt'!$L:$L,$M222,'sys inv movment rpt'!$N:$N,AO$1)</f>
        <v>0</v>
      </c>
      <c r="AP222" s="86">
        <f>SUMIFS('sys inv movment rpt'!$M:$M,'sys inv movment rpt'!$L:$L,$M222,'sys inv movment rpt'!$N:$N,AP$1)</f>
        <v>0</v>
      </c>
      <c r="AQ222" s="86">
        <f>SUMIFS('sys inv movment rpt'!$M:$M,'sys inv movment rpt'!$L:$L,$M222,'sys inv movment rpt'!$N:$N,AQ$1)</f>
        <v>0</v>
      </c>
      <c r="AR222" s="86">
        <f>SUMIFS('sys inv movment rpt'!$M:$M,'sys inv movment rpt'!$L:$L,$M222,'sys inv movment rpt'!$N:$N,AR$1)</f>
        <v>12000</v>
      </c>
      <c r="AS222" s="86">
        <f>SUMIFS('sys inv movment rpt'!$M:$M,'sys inv movment rpt'!$L:$L,$M222,'sys inv movment rpt'!$N:$N,AS$1)</f>
        <v>0</v>
      </c>
      <c r="AT222" s="86">
        <f>SUMIFS('sys inv movment rpt'!$M:$M,'sys inv movment rpt'!$L:$L,$M222,'sys inv movment rpt'!$N:$N,AT$1)</f>
        <v>0</v>
      </c>
      <c r="AU222" s="86">
        <f>SUMIFS('sys inv movment rpt'!$M:$M,'sys inv movment rpt'!$L:$L,$M222,'sys inv movment rpt'!$N:$N,AU$1)</f>
        <v>0</v>
      </c>
      <c r="AV222" s="86">
        <f>SUMIFS('sys inv movment rpt'!$M:$M,'sys inv movment rpt'!$L:$L,$M222,'sys inv movment rpt'!$N:$N,AV$1)</f>
        <v>8800</v>
      </c>
      <c r="AW222" s="87" t="str">
        <f>IFERROR(VLOOKUP(A222,'sys-backorder details'!E:U,17,0),"-")</f>
        <v>30 Days</v>
      </c>
      <c r="AX222" s="87" t="str">
        <f>IF(K222&gt;1,VLOOKUP(A222,'settings-routing'!A:I,9,0),"")</f>
        <v/>
      </c>
    </row>
    <row r="223" ht="12.75" hidden="1" customHeight="1">
      <c r="A223" s="50" t="s">
        <v>666</v>
      </c>
      <c r="B223" s="50" t="s">
        <v>667</v>
      </c>
      <c r="C223" s="50">
        <f t="shared" si="2"/>
        <v>0</v>
      </c>
      <c r="D223" s="80">
        <f>SUMIF('Stocks 101-111'!$J:$J,'item dashboard'!A223,'Stocks 101-111'!K:K)</f>
        <v>0</v>
      </c>
      <c r="E223" s="80">
        <f>SUMIF('Stocks 101-111'!$J:$J,'item dashboard'!A223,'Stocks 101-111'!$L:$L)</f>
        <v>0</v>
      </c>
      <c r="F223" s="81">
        <f t="shared" si="3"/>
        <v>0</v>
      </c>
      <c r="G223" s="82">
        <f t="shared" si="4"/>
        <v>0</v>
      </c>
      <c r="H223" s="50">
        <f>SUMIFS('sys-backorder details'!$M:$M,'sys-backorder details'!$E:$E,'item dashboard'!A223,'sys-backorder details'!$V:$V,"")</f>
        <v>0</v>
      </c>
      <c r="I223" s="83">
        <f>SUMIF('settings-routing'!$I:$I,'item dashboard'!A223,'settings-routing'!$O:$O)</f>
        <v>0</v>
      </c>
      <c r="J223" s="50">
        <f>SUMIFS('sys-backorder details'!$M:$M,'sys-backorder details'!$E:$E,'item dashboard'!A223,'sys-backorder details'!$V:$V,"Call off")</f>
        <v>0</v>
      </c>
      <c r="K223" s="84">
        <f t="shared" si="5"/>
        <v>0</v>
      </c>
      <c r="L223" s="84">
        <f>SUMIF('Production Plan'!$E:$E,'item dashboard'!A223,'Production Plan'!$N:$N)</f>
        <v>0</v>
      </c>
      <c r="M223" s="85" t="str">
        <f t="shared" si="6"/>
        <v>B-60OYO-W10-60 gm Oyo White  jar</v>
      </c>
      <c r="N223" s="86">
        <f>SUMIFS('sys inv movment rpt'!$M:$M,'sys inv movment rpt'!$L:$L,$M223,'sys inv movment rpt'!$N:$N,N$1)</f>
        <v>0</v>
      </c>
      <c r="O223" s="86">
        <f>SUMIFS('sys inv movment rpt'!$M:$M,'sys inv movment rpt'!$L:$L,$M223,'sys inv movment rpt'!$N:$N,O$1)</f>
        <v>0</v>
      </c>
      <c r="P223" s="86">
        <f>SUMIFS('sys inv movment rpt'!$M:$M,'sys inv movment rpt'!$L:$L,$M223,'sys inv movment rpt'!$N:$N,P$1)</f>
        <v>0</v>
      </c>
      <c r="Q223" s="86">
        <f>SUMIFS('sys inv movment rpt'!$M:$M,'sys inv movment rpt'!$L:$L,$M223,'sys inv movment rpt'!$N:$N,Q$1)</f>
        <v>0</v>
      </c>
      <c r="R223" s="86">
        <f>SUMIFS('sys inv movment rpt'!$M:$M,'sys inv movment rpt'!$L:$L,$M223,'sys inv movment rpt'!$N:$N,R$1)</f>
        <v>0</v>
      </c>
      <c r="S223" s="86">
        <f>SUMIFS('sys inv movment rpt'!$M:$M,'sys inv movment rpt'!$L:$L,$M223,'sys inv movment rpt'!$N:$N,S$1)</f>
        <v>0</v>
      </c>
      <c r="T223" s="86">
        <f>SUMIFS('sys inv movment rpt'!$M:$M,'sys inv movment rpt'!$L:$L,$M223,'sys inv movment rpt'!$N:$N,T$1)</f>
        <v>0</v>
      </c>
      <c r="U223" s="86">
        <f>SUMIFS('sys inv movment rpt'!$M:$M,'sys inv movment rpt'!$L:$L,$M223,'sys inv movment rpt'!$N:$N,U$1)</f>
        <v>0</v>
      </c>
      <c r="V223" s="86">
        <f>SUMIFS('sys inv movment rpt'!$M:$M,'sys inv movment rpt'!$L:$L,$M223,'sys inv movment rpt'!$N:$N,V$1)</f>
        <v>0</v>
      </c>
      <c r="W223" s="86">
        <f>SUMIFS('sys inv movment rpt'!$M:$M,'sys inv movment rpt'!$L:$L,$M223,'sys inv movment rpt'!$N:$N,W$1)</f>
        <v>0</v>
      </c>
      <c r="X223" s="86">
        <f>SUMIFS('sys inv movment rpt'!$M:$M,'sys inv movment rpt'!$L:$L,$M223,'sys inv movment rpt'!$N:$N,X$1)</f>
        <v>0</v>
      </c>
      <c r="Y223" s="86">
        <f>SUMIFS('sys inv movment rpt'!$M:$M,'sys inv movment rpt'!$L:$L,$M223,'sys inv movment rpt'!$N:$N,Y$1)</f>
        <v>0</v>
      </c>
      <c r="Z223" s="86">
        <f>SUMIFS('sys inv movment rpt'!$M:$M,'sys inv movment rpt'!$L:$L,$M223,'sys inv movment rpt'!$N:$N,Z$1)</f>
        <v>0</v>
      </c>
      <c r="AA223" s="86">
        <f>SUMIFS('sys inv movment rpt'!$M:$M,'sys inv movment rpt'!$L:$L,$M223,'sys inv movment rpt'!$N:$N,AA$1)</f>
        <v>0</v>
      </c>
      <c r="AB223" s="86">
        <f>SUMIFS('sys inv movment rpt'!$M:$M,'sys inv movment rpt'!$L:$L,$M223,'sys inv movment rpt'!$N:$N,AB$1)</f>
        <v>0</v>
      </c>
      <c r="AC223" s="86">
        <f>SUMIFS('sys inv movment rpt'!$M:$M,'sys inv movment rpt'!$L:$L,$M223,'sys inv movment rpt'!$N:$N,AC$1)</f>
        <v>0</v>
      </c>
      <c r="AD223" s="86">
        <f>SUMIFS('sys inv movment rpt'!$M:$M,'sys inv movment rpt'!$L:$L,$M223,'sys inv movment rpt'!$N:$N,AD$1)</f>
        <v>0</v>
      </c>
      <c r="AE223" s="86">
        <f>SUMIFS('sys inv movment rpt'!$M:$M,'sys inv movment rpt'!$L:$L,$M223,'sys inv movment rpt'!$N:$N,AE$1)</f>
        <v>0</v>
      </c>
      <c r="AF223" s="86">
        <f>SUMIFS('sys inv movment rpt'!$M:$M,'sys inv movment rpt'!$L:$L,$M223,'sys inv movment rpt'!$N:$N,AF$1)</f>
        <v>0</v>
      </c>
      <c r="AG223" s="86">
        <f>SUMIFS('sys inv movment rpt'!$M:$M,'sys inv movment rpt'!$L:$L,$M223,'sys inv movment rpt'!$N:$N,AG$1)</f>
        <v>0</v>
      </c>
      <c r="AH223" s="86">
        <f>SUMIFS('sys inv movment rpt'!$M:$M,'sys inv movment rpt'!$L:$L,$M223,'sys inv movment rpt'!$N:$N,AH$1)</f>
        <v>0</v>
      </c>
      <c r="AI223" s="86">
        <f>SUMIFS('sys inv movment rpt'!$M:$M,'sys inv movment rpt'!$L:$L,$M223,'sys inv movment rpt'!$N:$N,AI$1)</f>
        <v>0</v>
      </c>
      <c r="AJ223" s="86">
        <f>SUMIFS('sys inv movment rpt'!$M:$M,'sys inv movment rpt'!$L:$L,$M223,'sys inv movment rpt'!$N:$N,AJ$1)</f>
        <v>0</v>
      </c>
      <c r="AK223" s="86">
        <f>SUMIFS('sys inv movment rpt'!$M:$M,'sys inv movment rpt'!$L:$L,$M223,'sys inv movment rpt'!$N:$N,AK$1)</f>
        <v>0</v>
      </c>
      <c r="AL223" s="86">
        <f>SUMIFS('sys inv movment rpt'!$M:$M,'sys inv movment rpt'!$L:$L,$M223,'sys inv movment rpt'!$N:$N,AL$1)</f>
        <v>0</v>
      </c>
      <c r="AM223" s="86">
        <f>SUMIFS('sys inv movment rpt'!$M:$M,'sys inv movment rpt'!$L:$L,$M223,'sys inv movment rpt'!$N:$N,AM$1)</f>
        <v>0</v>
      </c>
      <c r="AN223" s="86">
        <f>SUMIFS('sys inv movment rpt'!$M:$M,'sys inv movment rpt'!$L:$L,$M223,'sys inv movment rpt'!$N:$N,AN$1)</f>
        <v>0</v>
      </c>
      <c r="AO223" s="86">
        <f>SUMIFS('sys inv movment rpt'!$M:$M,'sys inv movment rpt'!$L:$L,$M223,'sys inv movment rpt'!$N:$N,AO$1)</f>
        <v>0</v>
      </c>
      <c r="AP223" s="86">
        <f>SUMIFS('sys inv movment rpt'!$M:$M,'sys inv movment rpt'!$L:$L,$M223,'sys inv movment rpt'!$N:$N,AP$1)</f>
        <v>0</v>
      </c>
      <c r="AQ223" s="86">
        <f>SUMIFS('sys inv movment rpt'!$M:$M,'sys inv movment rpt'!$L:$L,$M223,'sys inv movment rpt'!$N:$N,AQ$1)</f>
        <v>0</v>
      </c>
      <c r="AR223" s="86">
        <f>SUMIFS('sys inv movment rpt'!$M:$M,'sys inv movment rpt'!$L:$L,$M223,'sys inv movment rpt'!$N:$N,AR$1)</f>
        <v>0</v>
      </c>
      <c r="AS223" s="86">
        <f>SUMIFS('sys inv movment rpt'!$M:$M,'sys inv movment rpt'!$L:$L,$M223,'sys inv movment rpt'!$N:$N,AS$1)</f>
        <v>0</v>
      </c>
      <c r="AT223" s="86">
        <f>SUMIFS('sys inv movment rpt'!$M:$M,'sys inv movment rpt'!$L:$L,$M223,'sys inv movment rpt'!$N:$N,AT$1)</f>
        <v>0</v>
      </c>
      <c r="AU223" s="86">
        <f>SUMIFS('sys inv movment rpt'!$M:$M,'sys inv movment rpt'!$L:$L,$M223,'sys inv movment rpt'!$N:$N,AU$1)</f>
        <v>0</v>
      </c>
      <c r="AV223" s="86">
        <f>SUMIFS('sys inv movment rpt'!$M:$M,'sys inv movment rpt'!$L:$L,$M223,'sys inv movment rpt'!$N:$N,AV$1)</f>
        <v>0</v>
      </c>
      <c r="AW223" s="87" t="str">
        <f>IFERROR(VLOOKUP(A223,'sys-backorder details'!E:U,17,0),"-")</f>
        <v>-</v>
      </c>
      <c r="AX223" s="87" t="str">
        <f>IF(K223&gt;1,VLOOKUP(A223,'settings-routing'!A:I,9,0),"")</f>
        <v/>
      </c>
    </row>
    <row r="224" ht="12.75" hidden="1" customHeight="1">
      <c r="A224" s="50" t="s">
        <v>668</v>
      </c>
      <c r="B224" s="50" t="s">
        <v>669</v>
      </c>
      <c r="C224" s="50">
        <f t="shared" si="2"/>
        <v>0</v>
      </c>
      <c r="D224" s="80">
        <f>SUMIF('Stocks 101-111'!$J:$J,'item dashboard'!A224,'Stocks 101-111'!K:K)</f>
        <v>0</v>
      </c>
      <c r="E224" s="80">
        <f>SUMIF('Stocks 101-111'!$J:$J,'item dashboard'!A224,'Stocks 101-111'!$L:$L)</f>
        <v>0</v>
      </c>
      <c r="F224" s="81">
        <f t="shared" si="3"/>
        <v>0</v>
      </c>
      <c r="G224" s="82">
        <f t="shared" si="4"/>
        <v>0.2</v>
      </c>
      <c r="H224" s="50">
        <f>SUMIFS('sys-backorder details'!$M:$M,'sys-backorder details'!$E:$E,'item dashboard'!A224,'sys-backorder details'!$V:$V,"")</f>
        <v>0</v>
      </c>
      <c r="I224" s="83">
        <f>SUMIF('settings-routing'!$I:$I,'item dashboard'!A224,'settings-routing'!$O:$O)</f>
        <v>0</v>
      </c>
      <c r="J224" s="50">
        <f>SUMIFS('sys-backorder details'!$M:$M,'sys-backorder details'!$E:$E,'item dashboard'!A224,'sys-backorder details'!$V:$V,"Call off")</f>
        <v>0</v>
      </c>
      <c r="K224" s="84">
        <f t="shared" si="5"/>
        <v>0</v>
      </c>
      <c r="L224" s="84">
        <f>SUMIF('Production Plan'!$E:$E,'item dashboard'!A224,'Production Plan'!$N:$N)</f>
        <v>0</v>
      </c>
      <c r="M224" s="85" t="str">
        <f t="shared" si="6"/>
        <v>B-60ZOE-CL10-60 ml Zoe Clear Bottle</v>
      </c>
      <c r="N224" s="86">
        <f>SUMIFS('sys inv movment rpt'!$M:$M,'sys inv movment rpt'!$L:$L,$M224,'sys inv movment rpt'!$N:$N,N$1)</f>
        <v>15600</v>
      </c>
      <c r="O224" s="86">
        <f>SUMIFS('sys inv movment rpt'!$M:$M,'sys inv movment rpt'!$L:$L,$M224,'sys inv movment rpt'!$N:$N,O$1)</f>
        <v>0</v>
      </c>
      <c r="P224" s="86">
        <f>SUMIFS('sys inv movment rpt'!$M:$M,'sys inv movment rpt'!$L:$L,$M224,'sys inv movment rpt'!$N:$N,P$1)</f>
        <v>0</v>
      </c>
      <c r="Q224" s="86">
        <f>SUMIFS('sys inv movment rpt'!$M:$M,'sys inv movment rpt'!$L:$L,$M224,'sys inv movment rpt'!$N:$N,Q$1)</f>
        <v>0</v>
      </c>
      <c r="R224" s="86">
        <f>SUMIFS('sys inv movment rpt'!$M:$M,'sys inv movment rpt'!$L:$L,$M224,'sys inv movment rpt'!$N:$N,R$1)</f>
        <v>7800</v>
      </c>
      <c r="S224" s="86">
        <f>SUMIFS('sys inv movment rpt'!$M:$M,'sys inv movment rpt'!$L:$L,$M224,'sys inv movment rpt'!$N:$N,S$1)</f>
        <v>0</v>
      </c>
      <c r="T224" s="86">
        <f>SUMIFS('sys inv movment rpt'!$M:$M,'sys inv movment rpt'!$L:$L,$M224,'sys inv movment rpt'!$N:$N,T$1)</f>
        <v>0</v>
      </c>
      <c r="U224" s="86">
        <f>SUMIFS('sys inv movment rpt'!$M:$M,'sys inv movment rpt'!$L:$L,$M224,'sys inv movment rpt'!$N:$N,U$1)</f>
        <v>0</v>
      </c>
      <c r="V224" s="86">
        <f>SUMIFS('sys inv movment rpt'!$M:$M,'sys inv movment rpt'!$L:$L,$M224,'sys inv movment rpt'!$N:$N,V$1)</f>
        <v>0</v>
      </c>
      <c r="W224" s="86">
        <f>SUMIFS('sys inv movment rpt'!$M:$M,'sys inv movment rpt'!$L:$L,$M224,'sys inv movment rpt'!$N:$N,W$1)</f>
        <v>10800</v>
      </c>
      <c r="X224" s="86">
        <f>SUMIFS('sys inv movment rpt'!$M:$M,'sys inv movment rpt'!$L:$L,$M224,'sys inv movment rpt'!$N:$N,X$1)</f>
        <v>0</v>
      </c>
      <c r="Y224" s="86">
        <f>SUMIFS('sys inv movment rpt'!$M:$M,'sys inv movment rpt'!$L:$L,$M224,'sys inv movment rpt'!$N:$N,Y$1)</f>
        <v>0</v>
      </c>
      <c r="Z224" s="86">
        <f>SUMIFS('sys inv movment rpt'!$M:$M,'sys inv movment rpt'!$L:$L,$M224,'sys inv movment rpt'!$N:$N,Z$1)</f>
        <v>0</v>
      </c>
      <c r="AA224" s="86">
        <f>SUMIFS('sys inv movment rpt'!$M:$M,'sys inv movment rpt'!$L:$L,$M224,'sys inv movment rpt'!$N:$N,AA$1)</f>
        <v>16200</v>
      </c>
      <c r="AB224" s="86">
        <f>SUMIFS('sys inv movment rpt'!$M:$M,'sys inv movment rpt'!$L:$L,$M224,'sys inv movment rpt'!$N:$N,AB$1)</f>
        <v>0</v>
      </c>
      <c r="AC224" s="86">
        <f>SUMIFS('sys inv movment rpt'!$M:$M,'sys inv movment rpt'!$L:$L,$M224,'sys inv movment rpt'!$N:$N,AC$1)</f>
        <v>0</v>
      </c>
      <c r="AD224" s="86">
        <f>SUMIFS('sys inv movment rpt'!$M:$M,'sys inv movment rpt'!$L:$L,$M224,'sys inv movment rpt'!$N:$N,AD$1)</f>
        <v>0</v>
      </c>
      <c r="AE224" s="86">
        <f>SUMIFS('sys inv movment rpt'!$M:$M,'sys inv movment rpt'!$L:$L,$M224,'sys inv movment rpt'!$N:$N,AE$1)</f>
        <v>9000</v>
      </c>
      <c r="AF224" s="86">
        <f>SUMIFS('sys inv movment rpt'!$M:$M,'sys inv movment rpt'!$L:$L,$M224,'sys inv movment rpt'!$N:$N,AF$1)</f>
        <v>0</v>
      </c>
      <c r="AG224" s="86">
        <f>SUMIFS('sys inv movment rpt'!$M:$M,'sys inv movment rpt'!$L:$L,$M224,'sys inv movment rpt'!$N:$N,AG$1)</f>
        <v>0</v>
      </c>
      <c r="AH224" s="86">
        <f>SUMIFS('sys inv movment rpt'!$M:$M,'sys inv movment rpt'!$L:$L,$M224,'sys inv movment rpt'!$N:$N,AH$1)</f>
        <v>0</v>
      </c>
      <c r="AI224" s="86">
        <f>SUMIFS('sys inv movment rpt'!$M:$M,'sys inv movment rpt'!$L:$L,$M224,'sys inv movment rpt'!$N:$N,AI$1)</f>
        <v>0</v>
      </c>
      <c r="AJ224" s="86">
        <f>SUMIFS('sys inv movment rpt'!$M:$M,'sys inv movment rpt'!$L:$L,$M224,'sys inv movment rpt'!$N:$N,AJ$1)</f>
        <v>0</v>
      </c>
      <c r="AK224" s="86">
        <f>SUMIFS('sys inv movment rpt'!$M:$M,'sys inv movment rpt'!$L:$L,$M224,'sys inv movment rpt'!$N:$N,AK$1)</f>
        <v>0</v>
      </c>
      <c r="AL224" s="86">
        <f>SUMIFS('sys inv movment rpt'!$M:$M,'sys inv movment rpt'!$L:$L,$M224,'sys inv movment rpt'!$N:$N,AL$1)</f>
        <v>0</v>
      </c>
      <c r="AM224" s="86">
        <f>SUMIFS('sys inv movment rpt'!$M:$M,'sys inv movment rpt'!$L:$L,$M224,'sys inv movment rpt'!$N:$N,AM$1)</f>
        <v>0</v>
      </c>
      <c r="AN224" s="86">
        <f>SUMIFS('sys inv movment rpt'!$M:$M,'sys inv movment rpt'!$L:$L,$M224,'sys inv movment rpt'!$N:$N,AN$1)</f>
        <v>34200</v>
      </c>
      <c r="AO224" s="86">
        <f>SUMIFS('sys inv movment rpt'!$M:$M,'sys inv movment rpt'!$L:$L,$M224,'sys inv movment rpt'!$N:$N,AO$1)</f>
        <v>0</v>
      </c>
      <c r="AP224" s="86">
        <f>SUMIFS('sys inv movment rpt'!$M:$M,'sys inv movment rpt'!$L:$L,$M224,'sys inv movment rpt'!$N:$N,AP$1)</f>
        <v>0</v>
      </c>
      <c r="AQ224" s="86">
        <f>SUMIFS('sys inv movment rpt'!$M:$M,'sys inv movment rpt'!$L:$L,$M224,'sys inv movment rpt'!$N:$N,AQ$1)</f>
        <v>0</v>
      </c>
      <c r="AR224" s="86">
        <f>SUMIFS('sys inv movment rpt'!$M:$M,'sys inv movment rpt'!$L:$L,$M224,'sys inv movment rpt'!$N:$N,AR$1)</f>
        <v>15000</v>
      </c>
      <c r="AS224" s="86">
        <f>SUMIFS('sys inv movment rpt'!$M:$M,'sys inv movment rpt'!$L:$L,$M224,'sys inv movment rpt'!$N:$N,AS$1)</f>
        <v>0</v>
      </c>
      <c r="AT224" s="86">
        <f>SUMIFS('sys inv movment rpt'!$M:$M,'sys inv movment rpt'!$L:$L,$M224,'sys inv movment rpt'!$N:$N,AT$1)</f>
        <v>0</v>
      </c>
      <c r="AU224" s="86">
        <f>SUMIFS('sys inv movment rpt'!$M:$M,'sys inv movment rpt'!$L:$L,$M224,'sys inv movment rpt'!$N:$N,AU$1)</f>
        <v>0</v>
      </c>
      <c r="AV224" s="86">
        <f>SUMIFS('sys inv movment rpt'!$M:$M,'sys inv movment rpt'!$L:$L,$M224,'sys inv movment rpt'!$N:$N,AV$1)</f>
        <v>0</v>
      </c>
      <c r="AW224" s="87" t="str">
        <f>IFERROR(VLOOKUP(A224,'sys-backorder details'!E:U,17,0),"-")</f>
        <v>-</v>
      </c>
      <c r="AX224" s="87" t="str">
        <f>IF(K224&gt;1,VLOOKUP(A224,'settings-routing'!A:I,9,0),"")</f>
        <v/>
      </c>
    </row>
    <row r="225" ht="12.75" hidden="1" customHeight="1">
      <c r="A225" s="50" t="s">
        <v>670</v>
      </c>
      <c r="B225" s="50" t="s">
        <v>671</v>
      </c>
      <c r="C225" s="50">
        <f t="shared" si="2"/>
        <v>0</v>
      </c>
      <c r="D225" s="80">
        <f>SUMIF('Stocks 101-111'!$J:$J,'item dashboard'!A225,'Stocks 101-111'!K:K)</f>
        <v>0</v>
      </c>
      <c r="E225" s="80">
        <f>SUMIF('Stocks 101-111'!$J:$J,'item dashboard'!A225,'Stocks 101-111'!$L:$L)</f>
        <v>0</v>
      </c>
      <c r="F225" s="81">
        <f t="shared" si="3"/>
        <v>0</v>
      </c>
      <c r="G225" s="82">
        <f t="shared" si="4"/>
        <v>0</v>
      </c>
      <c r="H225" s="50">
        <f>SUMIFS('sys-backorder details'!$M:$M,'sys-backorder details'!$E:$E,'item dashboard'!A225,'sys-backorder details'!$V:$V,"")</f>
        <v>0</v>
      </c>
      <c r="I225" s="83">
        <f>SUMIF('settings-routing'!$I:$I,'item dashboard'!A225,'settings-routing'!$O:$O)</f>
        <v>0</v>
      </c>
      <c r="J225" s="50">
        <f>SUMIFS('sys-backorder details'!$M:$M,'sys-backorder details'!$E:$E,'item dashboard'!A225,'sys-backorder details'!$V:$V,"Call off")</f>
        <v>0</v>
      </c>
      <c r="K225" s="84">
        <f t="shared" si="5"/>
        <v>0</v>
      </c>
      <c r="L225" s="84">
        <f>SUMIF('Production Plan'!$E:$E,'item dashboard'!A225,'Production Plan'!$N:$N)</f>
        <v>0</v>
      </c>
      <c r="M225" s="85" t="str">
        <f t="shared" si="6"/>
        <v>B-70BL-W8-70ml Bleach  White Bottle</v>
      </c>
      <c r="N225" s="86">
        <f>SUMIFS('sys inv movment rpt'!$M:$M,'sys inv movment rpt'!$L:$L,$M225,'sys inv movment rpt'!$N:$N,N$1)</f>
        <v>0</v>
      </c>
      <c r="O225" s="86">
        <f>SUMIFS('sys inv movment rpt'!$M:$M,'sys inv movment rpt'!$L:$L,$M225,'sys inv movment rpt'!$N:$N,O$1)</f>
        <v>0</v>
      </c>
      <c r="P225" s="86">
        <f>SUMIFS('sys inv movment rpt'!$M:$M,'sys inv movment rpt'!$L:$L,$M225,'sys inv movment rpt'!$N:$N,P$1)</f>
        <v>0</v>
      </c>
      <c r="Q225" s="86">
        <f>SUMIFS('sys inv movment rpt'!$M:$M,'sys inv movment rpt'!$L:$L,$M225,'sys inv movment rpt'!$N:$N,Q$1)</f>
        <v>0</v>
      </c>
      <c r="R225" s="86">
        <f>SUMIFS('sys inv movment rpt'!$M:$M,'sys inv movment rpt'!$L:$L,$M225,'sys inv movment rpt'!$N:$N,R$1)</f>
        <v>0</v>
      </c>
      <c r="S225" s="86">
        <f>SUMIFS('sys inv movment rpt'!$M:$M,'sys inv movment rpt'!$L:$L,$M225,'sys inv movment rpt'!$N:$N,S$1)</f>
        <v>0</v>
      </c>
      <c r="T225" s="86">
        <f>SUMIFS('sys inv movment rpt'!$M:$M,'sys inv movment rpt'!$L:$L,$M225,'sys inv movment rpt'!$N:$N,T$1)</f>
        <v>0</v>
      </c>
      <c r="U225" s="86">
        <f>SUMIFS('sys inv movment rpt'!$M:$M,'sys inv movment rpt'!$L:$L,$M225,'sys inv movment rpt'!$N:$N,U$1)</f>
        <v>0</v>
      </c>
      <c r="V225" s="86">
        <f>SUMIFS('sys inv movment rpt'!$M:$M,'sys inv movment rpt'!$L:$L,$M225,'sys inv movment rpt'!$N:$N,V$1)</f>
        <v>0</v>
      </c>
      <c r="W225" s="86">
        <f>SUMIFS('sys inv movment rpt'!$M:$M,'sys inv movment rpt'!$L:$L,$M225,'sys inv movment rpt'!$N:$N,W$1)</f>
        <v>0</v>
      </c>
      <c r="X225" s="86">
        <f>SUMIFS('sys inv movment rpt'!$M:$M,'sys inv movment rpt'!$L:$L,$M225,'sys inv movment rpt'!$N:$N,X$1)</f>
        <v>0</v>
      </c>
      <c r="Y225" s="86">
        <f>SUMIFS('sys inv movment rpt'!$M:$M,'sys inv movment rpt'!$L:$L,$M225,'sys inv movment rpt'!$N:$N,Y$1)</f>
        <v>0</v>
      </c>
      <c r="Z225" s="86">
        <f>SUMIFS('sys inv movment rpt'!$M:$M,'sys inv movment rpt'!$L:$L,$M225,'sys inv movment rpt'!$N:$N,Z$1)</f>
        <v>0</v>
      </c>
      <c r="AA225" s="86">
        <f>SUMIFS('sys inv movment rpt'!$M:$M,'sys inv movment rpt'!$L:$L,$M225,'sys inv movment rpt'!$N:$N,AA$1)</f>
        <v>0</v>
      </c>
      <c r="AB225" s="86">
        <f>SUMIFS('sys inv movment rpt'!$M:$M,'sys inv movment rpt'!$L:$L,$M225,'sys inv movment rpt'!$N:$N,AB$1)</f>
        <v>0</v>
      </c>
      <c r="AC225" s="86">
        <f>SUMIFS('sys inv movment rpt'!$M:$M,'sys inv movment rpt'!$L:$L,$M225,'sys inv movment rpt'!$N:$N,AC$1)</f>
        <v>0</v>
      </c>
      <c r="AD225" s="86">
        <f>SUMIFS('sys inv movment rpt'!$M:$M,'sys inv movment rpt'!$L:$L,$M225,'sys inv movment rpt'!$N:$N,AD$1)</f>
        <v>0</v>
      </c>
      <c r="AE225" s="86">
        <f>SUMIFS('sys inv movment rpt'!$M:$M,'sys inv movment rpt'!$L:$L,$M225,'sys inv movment rpt'!$N:$N,AE$1)</f>
        <v>0</v>
      </c>
      <c r="AF225" s="86">
        <f>SUMIFS('sys inv movment rpt'!$M:$M,'sys inv movment rpt'!$L:$L,$M225,'sys inv movment rpt'!$N:$N,AF$1)</f>
        <v>0</v>
      </c>
      <c r="AG225" s="86">
        <f>SUMIFS('sys inv movment rpt'!$M:$M,'sys inv movment rpt'!$L:$L,$M225,'sys inv movment rpt'!$N:$N,AG$1)</f>
        <v>0</v>
      </c>
      <c r="AH225" s="86">
        <f>SUMIFS('sys inv movment rpt'!$M:$M,'sys inv movment rpt'!$L:$L,$M225,'sys inv movment rpt'!$N:$N,AH$1)</f>
        <v>0</v>
      </c>
      <c r="AI225" s="86">
        <f>SUMIFS('sys inv movment rpt'!$M:$M,'sys inv movment rpt'!$L:$L,$M225,'sys inv movment rpt'!$N:$N,AI$1)</f>
        <v>0</v>
      </c>
      <c r="AJ225" s="86">
        <f>SUMIFS('sys inv movment rpt'!$M:$M,'sys inv movment rpt'!$L:$L,$M225,'sys inv movment rpt'!$N:$N,AJ$1)</f>
        <v>0</v>
      </c>
      <c r="AK225" s="86">
        <f>SUMIFS('sys inv movment rpt'!$M:$M,'sys inv movment rpt'!$L:$L,$M225,'sys inv movment rpt'!$N:$N,AK$1)</f>
        <v>0</v>
      </c>
      <c r="AL225" s="86">
        <f>SUMIFS('sys inv movment rpt'!$M:$M,'sys inv movment rpt'!$L:$L,$M225,'sys inv movment rpt'!$N:$N,AL$1)</f>
        <v>0</v>
      </c>
      <c r="AM225" s="86">
        <f>SUMIFS('sys inv movment rpt'!$M:$M,'sys inv movment rpt'!$L:$L,$M225,'sys inv movment rpt'!$N:$N,AM$1)</f>
        <v>0</v>
      </c>
      <c r="AN225" s="86">
        <f>SUMIFS('sys inv movment rpt'!$M:$M,'sys inv movment rpt'!$L:$L,$M225,'sys inv movment rpt'!$N:$N,AN$1)</f>
        <v>0</v>
      </c>
      <c r="AO225" s="86">
        <f>SUMIFS('sys inv movment rpt'!$M:$M,'sys inv movment rpt'!$L:$L,$M225,'sys inv movment rpt'!$N:$N,AO$1)</f>
        <v>0</v>
      </c>
      <c r="AP225" s="86">
        <f>SUMIFS('sys inv movment rpt'!$M:$M,'sys inv movment rpt'!$L:$L,$M225,'sys inv movment rpt'!$N:$N,AP$1)</f>
        <v>0</v>
      </c>
      <c r="AQ225" s="86">
        <f>SUMIFS('sys inv movment rpt'!$M:$M,'sys inv movment rpt'!$L:$L,$M225,'sys inv movment rpt'!$N:$N,AQ$1)</f>
        <v>0</v>
      </c>
      <c r="AR225" s="86">
        <f>SUMIFS('sys inv movment rpt'!$M:$M,'sys inv movment rpt'!$L:$L,$M225,'sys inv movment rpt'!$N:$N,AR$1)</f>
        <v>0</v>
      </c>
      <c r="AS225" s="86">
        <f>SUMIFS('sys inv movment rpt'!$M:$M,'sys inv movment rpt'!$L:$L,$M225,'sys inv movment rpt'!$N:$N,AS$1)</f>
        <v>0</v>
      </c>
      <c r="AT225" s="86">
        <f>SUMIFS('sys inv movment rpt'!$M:$M,'sys inv movment rpt'!$L:$L,$M225,'sys inv movment rpt'!$N:$N,AT$1)</f>
        <v>0</v>
      </c>
      <c r="AU225" s="86">
        <f>SUMIFS('sys inv movment rpt'!$M:$M,'sys inv movment rpt'!$L:$L,$M225,'sys inv movment rpt'!$N:$N,AU$1)</f>
        <v>0</v>
      </c>
      <c r="AV225" s="86">
        <f>SUMIFS('sys inv movment rpt'!$M:$M,'sys inv movment rpt'!$L:$L,$M225,'sys inv movment rpt'!$N:$N,AV$1)</f>
        <v>0</v>
      </c>
      <c r="AW225" s="87" t="str">
        <f>IFERROR(VLOOKUP(A225,'sys-backorder details'!E:U,17,0),"-")</f>
        <v>-</v>
      </c>
      <c r="AX225" s="87" t="str">
        <f>IF(K225&gt;1,VLOOKUP(A225,'settings-routing'!A:I,9,0),"")</f>
        <v/>
      </c>
    </row>
    <row r="226" ht="12.75" hidden="1" customHeight="1">
      <c r="A226" s="50" t="s">
        <v>672</v>
      </c>
      <c r="B226" s="50" t="s">
        <v>673</v>
      </c>
      <c r="C226" s="50">
        <f t="shared" si="2"/>
        <v>0</v>
      </c>
      <c r="D226" s="80">
        <f>SUMIF('Stocks 101-111'!$J:$J,'item dashboard'!A226,'Stocks 101-111'!K:K)</f>
        <v>0</v>
      </c>
      <c r="E226" s="80">
        <f>SUMIF('Stocks 101-111'!$J:$J,'item dashboard'!A226,'Stocks 101-111'!$L:$L)</f>
        <v>0</v>
      </c>
      <c r="F226" s="81">
        <f t="shared" si="3"/>
        <v>0</v>
      </c>
      <c r="G226" s="82">
        <f t="shared" si="4"/>
        <v>0</v>
      </c>
      <c r="H226" s="50">
        <f>SUMIFS('sys-backorder details'!$M:$M,'sys-backorder details'!$E:$E,'item dashboard'!A226,'sys-backorder details'!$V:$V,"")</f>
        <v>0</v>
      </c>
      <c r="I226" s="83">
        <f>SUMIF('settings-routing'!$I:$I,'item dashboard'!A226,'settings-routing'!$O:$O)</f>
        <v>0</v>
      </c>
      <c r="J226" s="50">
        <f>SUMIFS('sys-backorder details'!$M:$M,'sys-backorder details'!$E:$E,'item dashboard'!A226,'sys-backorder details'!$V:$V,"Call off")</f>
        <v>0</v>
      </c>
      <c r="K226" s="84">
        <f t="shared" si="5"/>
        <v>0</v>
      </c>
      <c r="L226" s="84">
        <f>SUMIF('Production Plan'!$E:$E,'item dashboard'!A226,'Production Plan'!$N:$N)</f>
        <v>0</v>
      </c>
      <c r="M226" s="85" t="str">
        <f t="shared" si="6"/>
        <v>B-70BL-W8BYTEX-70ml Printed Bytex Bottle</v>
      </c>
      <c r="N226" s="86">
        <f>SUMIFS('sys inv movment rpt'!$M:$M,'sys inv movment rpt'!$L:$L,$M226,'sys inv movment rpt'!$N:$N,N$1)</f>
        <v>0</v>
      </c>
      <c r="O226" s="86">
        <f>SUMIFS('sys inv movment rpt'!$M:$M,'sys inv movment rpt'!$L:$L,$M226,'sys inv movment rpt'!$N:$N,O$1)</f>
        <v>0</v>
      </c>
      <c r="P226" s="86">
        <f>SUMIFS('sys inv movment rpt'!$M:$M,'sys inv movment rpt'!$L:$L,$M226,'sys inv movment rpt'!$N:$N,P$1)</f>
        <v>0</v>
      </c>
      <c r="Q226" s="86">
        <f>SUMIFS('sys inv movment rpt'!$M:$M,'sys inv movment rpt'!$L:$L,$M226,'sys inv movment rpt'!$N:$N,Q$1)</f>
        <v>0</v>
      </c>
      <c r="R226" s="86">
        <f>SUMIFS('sys inv movment rpt'!$M:$M,'sys inv movment rpt'!$L:$L,$M226,'sys inv movment rpt'!$N:$N,R$1)</f>
        <v>0</v>
      </c>
      <c r="S226" s="86">
        <f>SUMIFS('sys inv movment rpt'!$M:$M,'sys inv movment rpt'!$L:$L,$M226,'sys inv movment rpt'!$N:$N,S$1)</f>
        <v>0</v>
      </c>
      <c r="T226" s="86">
        <f>SUMIFS('sys inv movment rpt'!$M:$M,'sys inv movment rpt'!$L:$L,$M226,'sys inv movment rpt'!$N:$N,T$1)</f>
        <v>0</v>
      </c>
      <c r="U226" s="86">
        <f>SUMIFS('sys inv movment rpt'!$M:$M,'sys inv movment rpt'!$L:$L,$M226,'sys inv movment rpt'!$N:$N,U$1)</f>
        <v>0</v>
      </c>
      <c r="V226" s="86">
        <f>SUMIFS('sys inv movment rpt'!$M:$M,'sys inv movment rpt'!$L:$L,$M226,'sys inv movment rpt'!$N:$N,V$1)</f>
        <v>0</v>
      </c>
      <c r="W226" s="86">
        <f>SUMIFS('sys inv movment rpt'!$M:$M,'sys inv movment rpt'!$L:$L,$M226,'sys inv movment rpt'!$N:$N,W$1)</f>
        <v>0</v>
      </c>
      <c r="X226" s="86">
        <f>SUMIFS('sys inv movment rpt'!$M:$M,'sys inv movment rpt'!$L:$L,$M226,'sys inv movment rpt'!$N:$N,X$1)</f>
        <v>0</v>
      </c>
      <c r="Y226" s="86">
        <f>SUMIFS('sys inv movment rpt'!$M:$M,'sys inv movment rpt'!$L:$L,$M226,'sys inv movment rpt'!$N:$N,Y$1)</f>
        <v>0</v>
      </c>
      <c r="Z226" s="86">
        <f>SUMIFS('sys inv movment rpt'!$M:$M,'sys inv movment rpt'!$L:$L,$M226,'sys inv movment rpt'!$N:$N,Z$1)</f>
        <v>0</v>
      </c>
      <c r="AA226" s="86">
        <f>SUMIFS('sys inv movment rpt'!$M:$M,'sys inv movment rpt'!$L:$L,$M226,'sys inv movment rpt'!$N:$N,AA$1)</f>
        <v>0</v>
      </c>
      <c r="AB226" s="86">
        <f>SUMIFS('sys inv movment rpt'!$M:$M,'sys inv movment rpt'!$L:$L,$M226,'sys inv movment rpt'!$N:$N,AB$1)</f>
        <v>0</v>
      </c>
      <c r="AC226" s="86">
        <f>SUMIFS('sys inv movment rpt'!$M:$M,'sys inv movment rpt'!$L:$L,$M226,'sys inv movment rpt'!$N:$N,AC$1)</f>
        <v>0</v>
      </c>
      <c r="AD226" s="86">
        <f>SUMIFS('sys inv movment rpt'!$M:$M,'sys inv movment rpt'!$L:$L,$M226,'sys inv movment rpt'!$N:$N,AD$1)</f>
        <v>0</v>
      </c>
      <c r="AE226" s="86">
        <f>SUMIFS('sys inv movment rpt'!$M:$M,'sys inv movment rpt'!$L:$L,$M226,'sys inv movment rpt'!$N:$N,AE$1)</f>
        <v>0</v>
      </c>
      <c r="AF226" s="86">
        <f>SUMIFS('sys inv movment rpt'!$M:$M,'sys inv movment rpt'!$L:$L,$M226,'sys inv movment rpt'!$N:$N,AF$1)</f>
        <v>0</v>
      </c>
      <c r="AG226" s="86">
        <f>SUMIFS('sys inv movment rpt'!$M:$M,'sys inv movment rpt'!$L:$L,$M226,'sys inv movment rpt'!$N:$N,AG$1)</f>
        <v>0</v>
      </c>
      <c r="AH226" s="86">
        <f>SUMIFS('sys inv movment rpt'!$M:$M,'sys inv movment rpt'!$L:$L,$M226,'sys inv movment rpt'!$N:$N,AH$1)</f>
        <v>0</v>
      </c>
      <c r="AI226" s="86">
        <f>SUMIFS('sys inv movment rpt'!$M:$M,'sys inv movment rpt'!$L:$L,$M226,'sys inv movment rpt'!$N:$N,AI$1)</f>
        <v>0</v>
      </c>
      <c r="AJ226" s="86">
        <f>SUMIFS('sys inv movment rpt'!$M:$M,'sys inv movment rpt'!$L:$L,$M226,'sys inv movment rpt'!$N:$N,AJ$1)</f>
        <v>0</v>
      </c>
      <c r="AK226" s="86">
        <f>SUMIFS('sys inv movment rpt'!$M:$M,'sys inv movment rpt'!$L:$L,$M226,'sys inv movment rpt'!$N:$N,AK$1)</f>
        <v>0</v>
      </c>
      <c r="AL226" s="86">
        <f>SUMIFS('sys inv movment rpt'!$M:$M,'sys inv movment rpt'!$L:$L,$M226,'sys inv movment rpt'!$N:$N,AL$1)</f>
        <v>0</v>
      </c>
      <c r="AM226" s="86">
        <f>SUMIFS('sys inv movment rpt'!$M:$M,'sys inv movment rpt'!$L:$L,$M226,'sys inv movment rpt'!$N:$N,AM$1)</f>
        <v>0</v>
      </c>
      <c r="AN226" s="86">
        <f>SUMIFS('sys inv movment rpt'!$M:$M,'sys inv movment rpt'!$L:$L,$M226,'sys inv movment rpt'!$N:$N,AN$1)</f>
        <v>0</v>
      </c>
      <c r="AO226" s="86">
        <f>SUMIFS('sys inv movment rpt'!$M:$M,'sys inv movment rpt'!$L:$L,$M226,'sys inv movment rpt'!$N:$N,AO$1)</f>
        <v>0</v>
      </c>
      <c r="AP226" s="86">
        <f>SUMIFS('sys inv movment rpt'!$M:$M,'sys inv movment rpt'!$L:$L,$M226,'sys inv movment rpt'!$N:$N,AP$1)</f>
        <v>0</v>
      </c>
      <c r="AQ226" s="86">
        <f>SUMIFS('sys inv movment rpt'!$M:$M,'sys inv movment rpt'!$L:$L,$M226,'sys inv movment rpt'!$N:$N,AQ$1)</f>
        <v>0</v>
      </c>
      <c r="AR226" s="86">
        <f>SUMIFS('sys inv movment rpt'!$M:$M,'sys inv movment rpt'!$L:$L,$M226,'sys inv movment rpt'!$N:$N,AR$1)</f>
        <v>0</v>
      </c>
      <c r="AS226" s="86">
        <f>SUMIFS('sys inv movment rpt'!$M:$M,'sys inv movment rpt'!$L:$L,$M226,'sys inv movment rpt'!$N:$N,AS$1)</f>
        <v>0</v>
      </c>
      <c r="AT226" s="86">
        <f>SUMIFS('sys inv movment rpt'!$M:$M,'sys inv movment rpt'!$L:$L,$M226,'sys inv movment rpt'!$N:$N,AT$1)</f>
        <v>0</v>
      </c>
      <c r="AU226" s="86">
        <f>SUMIFS('sys inv movment rpt'!$M:$M,'sys inv movment rpt'!$L:$L,$M226,'sys inv movment rpt'!$N:$N,AU$1)</f>
        <v>0</v>
      </c>
      <c r="AV226" s="86">
        <f>SUMIFS('sys inv movment rpt'!$M:$M,'sys inv movment rpt'!$L:$L,$M226,'sys inv movment rpt'!$N:$N,AV$1)</f>
        <v>0</v>
      </c>
      <c r="AW226" s="87" t="str">
        <f>IFERROR(VLOOKUP(A226,'sys-backorder details'!E:U,17,0),"-")</f>
        <v>-</v>
      </c>
      <c r="AX226" s="87" t="str">
        <f>IF(K226&gt;1,VLOOKUP(A226,'settings-routing'!A:I,9,0),"")</f>
        <v/>
      </c>
    </row>
    <row r="227" ht="12.75" hidden="1" customHeight="1">
      <c r="A227" s="50" t="s">
        <v>674</v>
      </c>
      <c r="B227" s="50" t="s">
        <v>675</v>
      </c>
      <c r="C227" s="50">
        <f t="shared" si="2"/>
        <v>0</v>
      </c>
      <c r="D227" s="80">
        <f>SUMIF('Stocks 101-111'!$J:$J,'item dashboard'!A227,'Stocks 101-111'!K:K)</f>
        <v>0</v>
      </c>
      <c r="E227" s="80">
        <f>SUMIF('Stocks 101-111'!$J:$J,'item dashboard'!A227,'Stocks 101-111'!$L:$L)</f>
        <v>0</v>
      </c>
      <c r="F227" s="81">
        <f t="shared" si="3"/>
        <v>0</v>
      </c>
      <c r="G227" s="82">
        <f t="shared" si="4"/>
        <v>0</v>
      </c>
      <c r="H227" s="50">
        <f>SUMIFS('sys-backorder details'!$M:$M,'sys-backorder details'!$E:$E,'item dashboard'!A227,'sys-backorder details'!$V:$V,"")</f>
        <v>0</v>
      </c>
      <c r="I227" s="83">
        <f>SUMIF('settings-routing'!$I:$I,'item dashboard'!A227,'settings-routing'!$O:$O)</f>
        <v>0</v>
      </c>
      <c r="J227" s="50">
        <f>SUMIFS('sys-backorder details'!$M:$M,'sys-backorder details'!$E:$E,'item dashboard'!A227,'sys-backorder details'!$V:$V,"Call off")</f>
        <v>0</v>
      </c>
      <c r="K227" s="84">
        <f t="shared" si="5"/>
        <v>0</v>
      </c>
      <c r="L227" s="84">
        <f>SUMIF('Production Plan'!$E:$E,'item dashboard'!A227,'Production Plan'!$N:$N)</f>
        <v>0</v>
      </c>
      <c r="M227" s="85" t="str">
        <f t="shared" si="6"/>
        <v>B-70BL-W8ELEX-70ml White Bleach Printed Elex Bottle</v>
      </c>
      <c r="N227" s="86">
        <f>SUMIFS('sys inv movment rpt'!$M:$M,'sys inv movment rpt'!$L:$L,$M227,'sys inv movment rpt'!$N:$N,N$1)</f>
        <v>0</v>
      </c>
      <c r="O227" s="86">
        <f>SUMIFS('sys inv movment rpt'!$M:$M,'sys inv movment rpt'!$L:$L,$M227,'sys inv movment rpt'!$N:$N,O$1)</f>
        <v>0</v>
      </c>
      <c r="P227" s="86">
        <f>SUMIFS('sys inv movment rpt'!$M:$M,'sys inv movment rpt'!$L:$L,$M227,'sys inv movment rpt'!$N:$N,P$1)</f>
        <v>0</v>
      </c>
      <c r="Q227" s="86">
        <f>SUMIFS('sys inv movment rpt'!$M:$M,'sys inv movment rpt'!$L:$L,$M227,'sys inv movment rpt'!$N:$N,Q$1)</f>
        <v>0</v>
      </c>
      <c r="R227" s="86">
        <f>SUMIFS('sys inv movment rpt'!$M:$M,'sys inv movment rpt'!$L:$L,$M227,'sys inv movment rpt'!$N:$N,R$1)</f>
        <v>0</v>
      </c>
      <c r="S227" s="86">
        <f>SUMIFS('sys inv movment rpt'!$M:$M,'sys inv movment rpt'!$L:$L,$M227,'sys inv movment rpt'!$N:$N,S$1)</f>
        <v>0</v>
      </c>
      <c r="T227" s="86">
        <f>SUMIFS('sys inv movment rpt'!$M:$M,'sys inv movment rpt'!$L:$L,$M227,'sys inv movment rpt'!$N:$N,T$1)</f>
        <v>0</v>
      </c>
      <c r="U227" s="86">
        <f>SUMIFS('sys inv movment rpt'!$M:$M,'sys inv movment rpt'!$L:$L,$M227,'sys inv movment rpt'!$N:$N,U$1)</f>
        <v>0</v>
      </c>
      <c r="V227" s="86">
        <f>SUMIFS('sys inv movment rpt'!$M:$M,'sys inv movment rpt'!$L:$L,$M227,'sys inv movment rpt'!$N:$N,V$1)</f>
        <v>0</v>
      </c>
      <c r="W227" s="86">
        <f>SUMIFS('sys inv movment rpt'!$M:$M,'sys inv movment rpt'!$L:$L,$M227,'sys inv movment rpt'!$N:$N,W$1)</f>
        <v>0</v>
      </c>
      <c r="X227" s="86">
        <f>SUMIFS('sys inv movment rpt'!$M:$M,'sys inv movment rpt'!$L:$L,$M227,'sys inv movment rpt'!$N:$N,X$1)</f>
        <v>0</v>
      </c>
      <c r="Y227" s="86">
        <f>SUMIFS('sys inv movment rpt'!$M:$M,'sys inv movment rpt'!$L:$L,$M227,'sys inv movment rpt'!$N:$N,Y$1)</f>
        <v>0</v>
      </c>
      <c r="Z227" s="86">
        <f>SUMIFS('sys inv movment rpt'!$M:$M,'sys inv movment rpt'!$L:$L,$M227,'sys inv movment rpt'!$N:$N,Z$1)</f>
        <v>0</v>
      </c>
      <c r="AA227" s="86">
        <f>SUMIFS('sys inv movment rpt'!$M:$M,'sys inv movment rpt'!$L:$L,$M227,'sys inv movment rpt'!$N:$N,AA$1)</f>
        <v>0</v>
      </c>
      <c r="AB227" s="86">
        <f>SUMIFS('sys inv movment rpt'!$M:$M,'sys inv movment rpt'!$L:$L,$M227,'sys inv movment rpt'!$N:$N,AB$1)</f>
        <v>0</v>
      </c>
      <c r="AC227" s="86">
        <f>SUMIFS('sys inv movment rpt'!$M:$M,'sys inv movment rpt'!$L:$L,$M227,'sys inv movment rpt'!$N:$N,AC$1)</f>
        <v>0</v>
      </c>
      <c r="AD227" s="86">
        <f>SUMIFS('sys inv movment rpt'!$M:$M,'sys inv movment rpt'!$L:$L,$M227,'sys inv movment rpt'!$N:$N,AD$1)</f>
        <v>0</v>
      </c>
      <c r="AE227" s="86">
        <f>SUMIFS('sys inv movment rpt'!$M:$M,'sys inv movment rpt'!$L:$L,$M227,'sys inv movment rpt'!$N:$N,AE$1)</f>
        <v>0</v>
      </c>
      <c r="AF227" s="86">
        <f>SUMIFS('sys inv movment rpt'!$M:$M,'sys inv movment rpt'!$L:$L,$M227,'sys inv movment rpt'!$N:$N,AF$1)</f>
        <v>0</v>
      </c>
      <c r="AG227" s="86">
        <f>SUMIFS('sys inv movment rpt'!$M:$M,'sys inv movment rpt'!$L:$L,$M227,'sys inv movment rpt'!$N:$N,AG$1)</f>
        <v>0</v>
      </c>
      <c r="AH227" s="86">
        <f>SUMIFS('sys inv movment rpt'!$M:$M,'sys inv movment rpt'!$L:$L,$M227,'sys inv movment rpt'!$N:$N,AH$1)</f>
        <v>0</v>
      </c>
      <c r="AI227" s="86">
        <f>SUMIFS('sys inv movment rpt'!$M:$M,'sys inv movment rpt'!$L:$L,$M227,'sys inv movment rpt'!$N:$N,AI$1)</f>
        <v>0</v>
      </c>
      <c r="AJ227" s="86">
        <f>SUMIFS('sys inv movment rpt'!$M:$M,'sys inv movment rpt'!$L:$L,$M227,'sys inv movment rpt'!$N:$N,AJ$1)</f>
        <v>0</v>
      </c>
      <c r="AK227" s="86">
        <f>SUMIFS('sys inv movment rpt'!$M:$M,'sys inv movment rpt'!$L:$L,$M227,'sys inv movment rpt'!$N:$N,AK$1)</f>
        <v>0</v>
      </c>
      <c r="AL227" s="86">
        <f>SUMIFS('sys inv movment rpt'!$M:$M,'sys inv movment rpt'!$L:$L,$M227,'sys inv movment rpt'!$N:$N,AL$1)</f>
        <v>0</v>
      </c>
      <c r="AM227" s="86">
        <f>SUMIFS('sys inv movment rpt'!$M:$M,'sys inv movment rpt'!$L:$L,$M227,'sys inv movment rpt'!$N:$N,AM$1)</f>
        <v>0</v>
      </c>
      <c r="AN227" s="86">
        <f>SUMIFS('sys inv movment rpt'!$M:$M,'sys inv movment rpt'!$L:$L,$M227,'sys inv movment rpt'!$N:$N,AN$1)</f>
        <v>0</v>
      </c>
      <c r="AO227" s="86">
        <f>SUMIFS('sys inv movment rpt'!$M:$M,'sys inv movment rpt'!$L:$L,$M227,'sys inv movment rpt'!$N:$N,AO$1)</f>
        <v>0</v>
      </c>
      <c r="AP227" s="86">
        <f>SUMIFS('sys inv movment rpt'!$M:$M,'sys inv movment rpt'!$L:$L,$M227,'sys inv movment rpt'!$N:$N,AP$1)</f>
        <v>0</v>
      </c>
      <c r="AQ227" s="86">
        <f>SUMIFS('sys inv movment rpt'!$M:$M,'sys inv movment rpt'!$L:$L,$M227,'sys inv movment rpt'!$N:$N,AQ$1)</f>
        <v>0</v>
      </c>
      <c r="AR227" s="86">
        <f>SUMIFS('sys inv movment rpt'!$M:$M,'sys inv movment rpt'!$L:$L,$M227,'sys inv movment rpt'!$N:$N,AR$1)</f>
        <v>0</v>
      </c>
      <c r="AS227" s="86">
        <f>SUMIFS('sys inv movment rpt'!$M:$M,'sys inv movment rpt'!$L:$L,$M227,'sys inv movment rpt'!$N:$N,AS$1)</f>
        <v>0</v>
      </c>
      <c r="AT227" s="86">
        <f>SUMIFS('sys inv movment rpt'!$M:$M,'sys inv movment rpt'!$L:$L,$M227,'sys inv movment rpt'!$N:$N,AT$1)</f>
        <v>0</v>
      </c>
      <c r="AU227" s="86">
        <f>SUMIFS('sys inv movment rpt'!$M:$M,'sys inv movment rpt'!$L:$L,$M227,'sys inv movment rpt'!$N:$N,AU$1)</f>
        <v>0</v>
      </c>
      <c r="AV227" s="86">
        <f>SUMIFS('sys inv movment rpt'!$M:$M,'sys inv movment rpt'!$L:$L,$M227,'sys inv movment rpt'!$N:$N,AV$1)</f>
        <v>0</v>
      </c>
      <c r="AW227" s="87" t="str">
        <f>IFERROR(VLOOKUP(A227,'sys-backorder details'!E:U,17,0),"-")</f>
        <v>-</v>
      </c>
      <c r="AX227" s="87" t="str">
        <f>IF(K227&gt;1,VLOOKUP(A227,'settings-routing'!A:I,9,0),"")</f>
        <v/>
      </c>
    </row>
    <row r="228" ht="12.75" hidden="1" customHeight="1">
      <c r="A228" s="50" t="s">
        <v>676</v>
      </c>
      <c r="B228" s="50" t="s">
        <v>677</v>
      </c>
      <c r="C228" s="50">
        <f t="shared" si="2"/>
        <v>600</v>
      </c>
      <c r="D228" s="80">
        <f>SUMIF('Stocks 101-111'!$J:$J,'item dashboard'!A228,'Stocks 101-111'!K:K)</f>
        <v>600</v>
      </c>
      <c r="E228" s="80">
        <f>SUMIF('Stocks 101-111'!$J:$J,'item dashboard'!A228,'Stocks 101-111'!$L:$L)</f>
        <v>0</v>
      </c>
      <c r="F228" s="81">
        <f t="shared" si="3"/>
        <v>0</v>
      </c>
      <c r="G228" s="82">
        <f t="shared" si="4"/>
        <v>0.2571428571</v>
      </c>
      <c r="H228" s="50">
        <f>SUMIFS('sys-backorder details'!$M:$M,'sys-backorder details'!$E:$E,'item dashboard'!A228,'sys-backorder details'!$V:$V,"")</f>
        <v>0</v>
      </c>
      <c r="I228" s="83">
        <f>SUMIF('settings-routing'!$I:$I,'item dashboard'!A228,'settings-routing'!$O:$O)</f>
        <v>0</v>
      </c>
      <c r="J228" s="50">
        <f>SUMIFS('sys-backorder details'!$M:$M,'sys-backorder details'!$E:$E,'item dashboard'!A228,'sys-backorder details'!$V:$V,"Call off")</f>
        <v>0</v>
      </c>
      <c r="K228" s="84">
        <f t="shared" si="5"/>
        <v>-600</v>
      </c>
      <c r="L228" s="84">
        <f>SUMIF('Production Plan'!$E:$E,'item dashboard'!A228,'Production Plan'!$N:$N)</f>
        <v>0</v>
      </c>
      <c r="M228" s="85" t="str">
        <f t="shared" si="6"/>
        <v>B-750ANG-BL57-750 ml Angular Blue Bottle</v>
      </c>
      <c r="N228" s="86">
        <f>SUMIFS('sys inv movment rpt'!$M:$M,'sys inv movment rpt'!$L:$L,$M228,'sys inv movment rpt'!$N:$N,N$1)</f>
        <v>5520</v>
      </c>
      <c r="O228" s="86">
        <f>SUMIFS('sys inv movment rpt'!$M:$M,'sys inv movment rpt'!$L:$L,$M228,'sys inv movment rpt'!$N:$N,O$1)</f>
        <v>0</v>
      </c>
      <c r="P228" s="86">
        <f>SUMIFS('sys inv movment rpt'!$M:$M,'sys inv movment rpt'!$L:$L,$M228,'sys inv movment rpt'!$N:$N,P$1)</f>
        <v>0</v>
      </c>
      <c r="Q228" s="86">
        <f>SUMIFS('sys inv movment rpt'!$M:$M,'sys inv movment rpt'!$L:$L,$M228,'sys inv movment rpt'!$N:$N,Q$1)</f>
        <v>0</v>
      </c>
      <c r="R228" s="86">
        <f>SUMIFS('sys inv movment rpt'!$M:$M,'sys inv movment rpt'!$L:$L,$M228,'sys inv movment rpt'!$N:$N,R$1)</f>
        <v>0</v>
      </c>
      <c r="S228" s="86">
        <f>SUMIFS('sys inv movment rpt'!$M:$M,'sys inv movment rpt'!$L:$L,$M228,'sys inv movment rpt'!$N:$N,S$1)</f>
        <v>600</v>
      </c>
      <c r="T228" s="86">
        <f>SUMIFS('sys inv movment rpt'!$M:$M,'sys inv movment rpt'!$L:$L,$M228,'sys inv movment rpt'!$N:$N,T$1)</f>
        <v>0</v>
      </c>
      <c r="U228" s="86">
        <f>SUMIFS('sys inv movment rpt'!$M:$M,'sys inv movment rpt'!$L:$L,$M228,'sys inv movment rpt'!$N:$N,U$1)</f>
        <v>0</v>
      </c>
      <c r="V228" s="86">
        <f>SUMIFS('sys inv movment rpt'!$M:$M,'sys inv movment rpt'!$L:$L,$M228,'sys inv movment rpt'!$N:$N,V$1)</f>
        <v>0</v>
      </c>
      <c r="W228" s="86">
        <f>SUMIFS('sys inv movment rpt'!$M:$M,'sys inv movment rpt'!$L:$L,$M228,'sys inv movment rpt'!$N:$N,W$1)</f>
        <v>720</v>
      </c>
      <c r="X228" s="86">
        <f>SUMIFS('sys inv movment rpt'!$M:$M,'sys inv movment rpt'!$L:$L,$M228,'sys inv movment rpt'!$N:$N,X$1)</f>
        <v>0</v>
      </c>
      <c r="Y228" s="86">
        <f>SUMIFS('sys inv movment rpt'!$M:$M,'sys inv movment rpt'!$L:$L,$M228,'sys inv movment rpt'!$N:$N,Y$1)</f>
        <v>0</v>
      </c>
      <c r="Z228" s="86">
        <f>SUMIFS('sys inv movment rpt'!$M:$M,'sys inv movment rpt'!$L:$L,$M228,'sys inv movment rpt'!$N:$N,Z$1)</f>
        <v>0</v>
      </c>
      <c r="AA228" s="86">
        <f>SUMIFS('sys inv movment rpt'!$M:$M,'sys inv movment rpt'!$L:$L,$M228,'sys inv movment rpt'!$N:$N,AA$1)</f>
        <v>120</v>
      </c>
      <c r="AB228" s="86">
        <f>SUMIFS('sys inv movment rpt'!$M:$M,'sys inv movment rpt'!$L:$L,$M228,'sys inv movment rpt'!$N:$N,AB$1)</f>
        <v>0</v>
      </c>
      <c r="AC228" s="86">
        <f>SUMIFS('sys inv movment rpt'!$M:$M,'sys inv movment rpt'!$L:$L,$M228,'sys inv movment rpt'!$N:$N,AC$1)</f>
        <v>0</v>
      </c>
      <c r="AD228" s="86">
        <f>SUMIFS('sys inv movment rpt'!$M:$M,'sys inv movment rpt'!$L:$L,$M228,'sys inv movment rpt'!$N:$N,AD$1)</f>
        <v>0</v>
      </c>
      <c r="AE228" s="86">
        <f>SUMIFS('sys inv movment rpt'!$M:$M,'sys inv movment rpt'!$L:$L,$M228,'sys inv movment rpt'!$N:$N,AE$1)</f>
        <v>0</v>
      </c>
      <c r="AF228" s="86">
        <f>SUMIFS('sys inv movment rpt'!$M:$M,'sys inv movment rpt'!$L:$L,$M228,'sys inv movment rpt'!$N:$N,AF$1)</f>
        <v>0</v>
      </c>
      <c r="AG228" s="86">
        <f>SUMIFS('sys inv movment rpt'!$M:$M,'sys inv movment rpt'!$L:$L,$M228,'sys inv movment rpt'!$N:$N,AG$1)</f>
        <v>0</v>
      </c>
      <c r="AH228" s="86">
        <f>SUMIFS('sys inv movment rpt'!$M:$M,'sys inv movment rpt'!$L:$L,$M228,'sys inv movment rpt'!$N:$N,AH$1)</f>
        <v>0</v>
      </c>
      <c r="AI228" s="86">
        <f>SUMIFS('sys inv movment rpt'!$M:$M,'sys inv movment rpt'!$L:$L,$M228,'sys inv movment rpt'!$N:$N,AI$1)</f>
        <v>0</v>
      </c>
      <c r="AJ228" s="86">
        <f>SUMIFS('sys inv movment rpt'!$M:$M,'sys inv movment rpt'!$L:$L,$M228,'sys inv movment rpt'!$N:$N,AJ$1)</f>
        <v>240</v>
      </c>
      <c r="AK228" s="86">
        <f>SUMIFS('sys inv movment rpt'!$M:$M,'sys inv movment rpt'!$L:$L,$M228,'sys inv movment rpt'!$N:$N,AK$1)</f>
        <v>0</v>
      </c>
      <c r="AL228" s="86">
        <f>SUMIFS('sys inv movment rpt'!$M:$M,'sys inv movment rpt'!$L:$L,$M228,'sys inv movment rpt'!$N:$N,AL$1)</f>
        <v>0</v>
      </c>
      <c r="AM228" s="86">
        <f>SUMIFS('sys inv movment rpt'!$M:$M,'sys inv movment rpt'!$L:$L,$M228,'sys inv movment rpt'!$N:$N,AM$1)</f>
        <v>0</v>
      </c>
      <c r="AN228" s="86">
        <f>SUMIFS('sys inv movment rpt'!$M:$M,'sys inv movment rpt'!$L:$L,$M228,'sys inv movment rpt'!$N:$N,AN$1)</f>
        <v>480</v>
      </c>
      <c r="AO228" s="86">
        <f>SUMIFS('sys inv movment rpt'!$M:$M,'sys inv movment rpt'!$L:$L,$M228,'sys inv movment rpt'!$N:$N,AO$1)</f>
        <v>240</v>
      </c>
      <c r="AP228" s="86">
        <f>SUMIFS('sys inv movment rpt'!$M:$M,'sys inv movment rpt'!$L:$L,$M228,'sys inv movment rpt'!$N:$N,AP$1)</f>
        <v>0</v>
      </c>
      <c r="AQ228" s="86">
        <f>SUMIFS('sys inv movment rpt'!$M:$M,'sys inv movment rpt'!$L:$L,$M228,'sys inv movment rpt'!$N:$N,AQ$1)</f>
        <v>0</v>
      </c>
      <c r="AR228" s="86">
        <f>SUMIFS('sys inv movment rpt'!$M:$M,'sys inv movment rpt'!$L:$L,$M228,'sys inv movment rpt'!$N:$N,AR$1)</f>
        <v>120</v>
      </c>
      <c r="AS228" s="86">
        <f>SUMIFS('sys inv movment rpt'!$M:$M,'sys inv movment rpt'!$L:$L,$M228,'sys inv movment rpt'!$N:$N,AS$1)</f>
        <v>0</v>
      </c>
      <c r="AT228" s="86">
        <f>SUMIFS('sys inv movment rpt'!$M:$M,'sys inv movment rpt'!$L:$L,$M228,'sys inv movment rpt'!$N:$N,AT$1)</f>
        <v>0</v>
      </c>
      <c r="AU228" s="86">
        <f>SUMIFS('sys inv movment rpt'!$M:$M,'sys inv movment rpt'!$L:$L,$M228,'sys inv movment rpt'!$N:$N,AU$1)</f>
        <v>0</v>
      </c>
      <c r="AV228" s="86">
        <f>SUMIFS('sys inv movment rpt'!$M:$M,'sys inv movment rpt'!$L:$L,$M228,'sys inv movment rpt'!$N:$N,AV$1)</f>
        <v>120</v>
      </c>
      <c r="AW228" s="87" t="str">
        <f>IFERROR(VLOOKUP(A228,'sys-backorder details'!E:U,17,0),"-")</f>
        <v>-</v>
      </c>
      <c r="AX228" s="87" t="str">
        <f>IF(K228&gt;1,VLOOKUP(A228,'settings-routing'!A:I,9,0),"")</f>
        <v/>
      </c>
    </row>
    <row r="229" ht="12.75" hidden="1" customHeight="1">
      <c r="A229" s="50" t="s">
        <v>678</v>
      </c>
      <c r="B229" s="50" t="s">
        <v>679</v>
      </c>
      <c r="C229" s="50">
        <f t="shared" si="2"/>
        <v>0</v>
      </c>
      <c r="D229" s="80">
        <f>SUMIF('Stocks 101-111'!$J:$J,'item dashboard'!A229,'Stocks 101-111'!K:K)</f>
        <v>0</v>
      </c>
      <c r="E229" s="80">
        <f>SUMIF('Stocks 101-111'!$J:$J,'item dashboard'!A229,'Stocks 101-111'!$L:$L)</f>
        <v>0</v>
      </c>
      <c r="F229" s="81">
        <f t="shared" si="3"/>
        <v>0</v>
      </c>
      <c r="G229" s="82">
        <f t="shared" si="4"/>
        <v>0</v>
      </c>
      <c r="H229" s="50">
        <f>SUMIFS('sys-backorder details'!$M:$M,'sys-backorder details'!$E:$E,'item dashboard'!A229,'sys-backorder details'!$V:$V,"")</f>
        <v>0</v>
      </c>
      <c r="I229" s="83">
        <f>SUMIF('settings-routing'!$I:$I,'item dashboard'!A229,'settings-routing'!$O:$O)</f>
        <v>0</v>
      </c>
      <c r="J229" s="50">
        <f>SUMIFS('sys-backorder details'!$M:$M,'sys-backorder details'!$E:$E,'item dashboard'!A229,'sys-backorder details'!$V:$V,"Call off")</f>
        <v>0</v>
      </c>
      <c r="K229" s="84">
        <f t="shared" si="5"/>
        <v>0</v>
      </c>
      <c r="L229" s="84">
        <f>SUMIF('Production Plan'!$E:$E,'item dashboard'!A229,'Production Plan'!$N:$N)</f>
        <v>0</v>
      </c>
      <c r="M229" s="85" t="str">
        <f t="shared" si="6"/>
        <v>B-750ANG-BL57AZM-750ml Angular Blue Prnt Azma</v>
      </c>
      <c r="N229" s="86">
        <f>SUMIFS('sys inv movment rpt'!$M:$M,'sys inv movment rpt'!$L:$L,$M229,'sys inv movment rpt'!$N:$N,N$1)</f>
        <v>0</v>
      </c>
      <c r="O229" s="86">
        <f>SUMIFS('sys inv movment rpt'!$M:$M,'sys inv movment rpt'!$L:$L,$M229,'sys inv movment rpt'!$N:$N,O$1)</f>
        <v>0</v>
      </c>
      <c r="P229" s="86">
        <f>SUMIFS('sys inv movment rpt'!$M:$M,'sys inv movment rpt'!$L:$L,$M229,'sys inv movment rpt'!$N:$N,P$1)</f>
        <v>0</v>
      </c>
      <c r="Q229" s="86">
        <f>SUMIFS('sys inv movment rpt'!$M:$M,'sys inv movment rpt'!$L:$L,$M229,'sys inv movment rpt'!$N:$N,Q$1)</f>
        <v>0</v>
      </c>
      <c r="R229" s="86">
        <f>SUMIFS('sys inv movment rpt'!$M:$M,'sys inv movment rpt'!$L:$L,$M229,'sys inv movment rpt'!$N:$N,R$1)</f>
        <v>0</v>
      </c>
      <c r="S229" s="86">
        <f>SUMIFS('sys inv movment rpt'!$M:$M,'sys inv movment rpt'!$L:$L,$M229,'sys inv movment rpt'!$N:$N,S$1)</f>
        <v>0</v>
      </c>
      <c r="T229" s="86">
        <f>SUMIFS('sys inv movment rpt'!$M:$M,'sys inv movment rpt'!$L:$L,$M229,'sys inv movment rpt'!$N:$N,T$1)</f>
        <v>0</v>
      </c>
      <c r="U229" s="86">
        <f>SUMIFS('sys inv movment rpt'!$M:$M,'sys inv movment rpt'!$L:$L,$M229,'sys inv movment rpt'!$N:$N,U$1)</f>
        <v>0</v>
      </c>
      <c r="V229" s="86">
        <f>SUMIFS('sys inv movment rpt'!$M:$M,'sys inv movment rpt'!$L:$L,$M229,'sys inv movment rpt'!$N:$N,V$1)</f>
        <v>0</v>
      </c>
      <c r="W229" s="86">
        <f>SUMIFS('sys inv movment rpt'!$M:$M,'sys inv movment rpt'!$L:$L,$M229,'sys inv movment rpt'!$N:$N,W$1)</f>
        <v>0</v>
      </c>
      <c r="X229" s="86">
        <f>SUMIFS('sys inv movment rpt'!$M:$M,'sys inv movment rpt'!$L:$L,$M229,'sys inv movment rpt'!$N:$N,X$1)</f>
        <v>0</v>
      </c>
      <c r="Y229" s="86">
        <f>SUMIFS('sys inv movment rpt'!$M:$M,'sys inv movment rpt'!$L:$L,$M229,'sys inv movment rpt'!$N:$N,Y$1)</f>
        <v>0</v>
      </c>
      <c r="Z229" s="86">
        <f>SUMIFS('sys inv movment rpt'!$M:$M,'sys inv movment rpt'!$L:$L,$M229,'sys inv movment rpt'!$N:$N,Z$1)</f>
        <v>0</v>
      </c>
      <c r="AA229" s="86">
        <f>SUMIFS('sys inv movment rpt'!$M:$M,'sys inv movment rpt'!$L:$L,$M229,'sys inv movment rpt'!$N:$N,AA$1)</f>
        <v>0</v>
      </c>
      <c r="AB229" s="86">
        <f>SUMIFS('sys inv movment rpt'!$M:$M,'sys inv movment rpt'!$L:$L,$M229,'sys inv movment rpt'!$N:$N,AB$1)</f>
        <v>0</v>
      </c>
      <c r="AC229" s="86">
        <f>SUMIFS('sys inv movment rpt'!$M:$M,'sys inv movment rpt'!$L:$L,$M229,'sys inv movment rpt'!$N:$N,AC$1)</f>
        <v>0</v>
      </c>
      <c r="AD229" s="86">
        <f>SUMIFS('sys inv movment rpt'!$M:$M,'sys inv movment rpt'!$L:$L,$M229,'sys inv movment rpt'!$N:$N,AD$1)</f>
        <v>0</v>
      </c>
      <c r="AE229" s="86">
        <f>SUMIFS('sys inv movment rpt'!$M:$M,'sys inv movment rpt'!$L:$L,$M229,'sys inv movment rpt'!$N:$N,AE$1)</f>
        <v>0</v>
      </c>
      <c r="AF229" s="86">
        <f>SUMIFS('sys inv movment rpt'!$M:$M,'sys inv movment rpt'!$L:$L,$M229,'sys inv movment rpt'!$N:$N,AF$1)</f>
        <v>0</v>
      </c>
      <c r="AG229" s="86">
        <f>SUMIFS('sys inv movment rpt'!$M:$M,'sys inv movment rpt'!$L:$L,$M229,'sys inv movment rpt'!$N:$N,AG$1)</f>
        <v>0</v>
      </c>
      <c r="AH229" s="86">
        <f>SUMIFS('sys inv movment rpt'!$M:$M,'sys inv movment rpt'!$L:$L,$M229,'sys inv movment rpt'!$N:$N,AH$1)</f>
        <v>0</v>
      </c>
      <c r="AI229" s="86">
        <f>SUMIFS('sys inv movment rpt'!$M:$M,'sys inv movment rpt'!$L:$L,$M229,'sys inv movment rpt'!$N:$N,AI$1)</f>
        <v>0</v>
      </c>
      <c r="AJ229" s="86">
        <f>SUMIFS('sys inv movment rpt'!$M:$M,'sys inv movment rpt'!$L:$L,$M229,'sys inv movment rpt'!$N:$N,AJ$1)</f>
        <v>0</v>
      </c>
      <c r="AK229" s="86">
        <f>SUMIFS('sys inv movment rpt'!$M:$M,'sys inv movment rpt'!$L:$L,$M229,'sys inv movment rpt'!$N:$N,AK$1)</f>
        <v>0</v>
      </c>
      <c r="AL229" s="86">
        <f>SUMIFS('sys inv movment rpt'!$M:$M,'sys inv movment rpt'!$L:$L,$M229,'sys inv movment rpt'!$N:$N,AL$1)</f>
        <v>0</v>
      </c>
      <c r="AM229" s="86">
        <f>SUMIFS('sys inv movment rpt'!$M:$M,'sys inv movment rpt'!$L:$L,$M229,'sys inv movment rpt'!$N:$N,AM$1)</f>
        <v>0</v>
      </c>
      <c r="AN229" s="86">
        <f>SUMIFS('sys inv movment rpt'!$M:$M,'sys inv movment rpt'!$L:$L,$M229,'sys inv movment rpt'!$N:$N,AN$1)</f>
        <v>0</v>
      </c>
      <c r="AO229" s="86">
        <f>SUMIFS('sys inv movment rpt'!$M:$M,'sys inv movment rpt'!$L:$L,$M229,'sys inv movment rpt'!$N:$N,AO$1)</f>
        <v>0</v>
      </c>
      <c r="AP229" s="86">
        <f>SUMIFS('sys inv movment rpt'!$M:$M,'sys inv movment rpt'!$L:$L,$M229,'sys inv movment rpt'!$N:$N,AP$1)</f>
        <v>0</v>
      </c>
      <c r="AQ229" s="86">
        <f>SUMIFS('sys inv movment rpt'!$M:$M,'sys inv movment rpt'!$L:$L,$M229,'sys inv movment rpt'!$N:$N,AQ$1)</f>
        <v>0</v>
      </c>
      <c r="AR229" s="86">
        <f>SUMIFS('sys inv movment rpt'!$M:$M,'sys inv movment rpt'!$L:$L,$M229,'sys inv movment rpt'!$N:$N,AR$1)</f>
        <v>0</v>
      </c>
      <c r="AS229" s="86">
        <f>SUMIFS('sys inv movment rpt'!$M:$M,'sys inv movment rpt'!$L:$L,$M229,'sys inv movment rpt'!$N:$N,AS$1)</f>
        <v>0</v>
      </c>
      <c r="AT229" s="86">
        <f>SUMIFS('sys inv movment rpt'!$M:$M,'sys inv movment rpt'!$L:$L,$M229,'sys inv movment rpt'!$N:$N,AT$1)</f>
        <v>0</v>
      </c>
      <c r="AU229" s="86">
        <f>SUMIFS('sys inv movment rpt'!$M:$M,'sys inv movment rpt'!$L:$L,$M229,'sys inv movment rpt'!$N:$N,AU$1)</f>
        <v>0</v>
      </c>
      <c r="AV229" s="86">
        <f>SUMIFS('sys inv movment rpt'!$M:$M,'sys inv movment rpt'!$L:$L,$M229,'sys inv movment rpt'!$N:$N,AV$1)</f>
        <v>0</v>
      </c>
      <c r="AW229" s="87" t="str">
        <f>IFERROR(VLOOKUP(A229,'sys-backorder details'!E:U,17,0),"-")</f>
        <v>-</v>
      </c>
      <c r="AX229" s="87" t="str">
        <f>IF(K229&gt;1,VLOOKUP(A229,'settings-routing'!A:I,9,0),"")</f>
        <v/>
      </c>
    </row>
    <row r="230" ht="12.75" hidden="1" customHeight="1">
      <c r="A230" s="50" t="s">
        <v>680</v>
      </c>
      <c r="B230" s="50" t="s">
        <v>681</v>
      </c>
      <c r="C230" s="50">
        <f t="shared" si="2"/>
        <v>0</v>
      </c>
      <c r="D230" s="80">
        <f>SUMIF('Stocks 101-111'!$J:$J,'item dashboard'!A230,'Stocks 101-111'!K:K)</f>
        <v>0</v>
      </c>
      <c r="E230" s="80">
        <f>SUMIF('Stocks 101-111'!$J:$J,'item dashboard'!A230,'Stocks 101-111'!$L:$L)</f>
        <v>0</v>
      </c>
      <c r="F230" s="81">
        <f t="shared" si="3"/>
        <v>0</v>
      </c>
      <c r="G230" s="82">
        <f t="shared" si="4"/>
        <v>0</v>
      </c>
      <c r="H230" s="50">
        <f>SUMIFS('sys-backorder details'!$M:$M,'sys-backorder details'!$E:$E,'item dashboard'!A230,'sys-backorder details'!$V:$V,"")</f>
        <v>0</v>
      </c>
      <c r="I230" s="83">
        <f>SUMIF('settings-routing'!$I:$I,'item dashboard'!A230,'settings-routing'!$O:$O)</f>
        <v>0</v>
      </c>
      <c r="J230" s="50">
        <f>SUMIFS('sys-backorder details'!$M:$M,'sys-backorder details'!$E:$E,'item dashboard'!A230,'sys-backorder details'!$V:$V,"Call off")</f>
        <v>0</v>
      </c>
      <c r="K230" s="84">
        <f t="shared" si="5"/>
        <v>0</v>
      </c>
      <c r="L230" s="84">
        <f>SUMIF('Production Plan'!$E:$E,'item dashboard'!A230,'Production Plan'!$N:$N)</f>
        <v>0</v>
      </c>
      <c r="M230" s="85" t="str">
        <f t="shared" si="6"/>
        <v>B-750ANG-GN5-750ML Angular Green Bottle</v>
      </c>
      <c r="N230" s="86">
        <f>SUMIFS('sys inv movment rpt'!$M:$M,'sys inv movment rpt'!$L:$L,$M230,'sys inv movment rpt'!$N:$N,N$1)</f>
        <v>0</v>
      </c>
      <c r="O230" s="86">
        <f>SUMIFS('sys inv movment rpt'!$M:$M,'sys inv movment rpt'!$L:$L,$M230,'sys inv movment rpt'!$N:$N,O$1)</f>
        <v>0</v>
      </c>
      <c r="P230" s="86">
        <f>SUMIFS('sys inv movment rpt'!$M:$M,'sys inv movment rpt'!$L:$L,$M230,'sys inv movment rpt'!$N:$N,P$1)</f>
        <v>0</v>
      </c>
      <c r="Q230" s="86">
        <f>SUMIFS('sys inv movment rpt'!$M:$M,'sys inv movment rpt'!$L:$L,$M230,'sys inv movment rpt'!$N:$N,Q$1)</f>
        <v>0</v>
      </c>
      <c r="R230" s="86">
        <f>SUMIFS('sys inv movment rpt'!$M:$M,'sys inv movment rpt'!$L:$L,$M230,'sys inv movment rpt'!$N:$N,R$1)</f>
        <v>0</v>
      </c>
      <c r="S230" s="86">
        <f>SUMIFS('sys inv movment rpt'!$M:$M,'sys inv movment rpt'!$L:$L,$M230,'sys inv movment rpt'!$N:$N,S$1)</f>
        <v>0</v>
      </c>
      <c r="T230" s="86">
        <f>SUMIFS('sys inv movment rpt'!$M:$M,'sys inv movment rpt'!$L:$L,$M230,'sys inv movment rpt'!$N:$N,T$1)</f>
        <v>0</v>
      </c>
      <c r="U230" s="86">
        <f>SUMIFS('sys inv movment rpt'!$M:$M,'sys inv movment rpt'!$L:$L,$M230,'sys inv movment rpt'!$N:$N,U$1)</f>
        <v>0</v>
      </c>
      <c r="V230" s="86">
        <f>SUMIFS('sys inv movment rpt'!$M:$M,'sys inv movment rpt'!$L:$L,$M230,'sys inv movment rpt'!$N:$N,V$1)</f>
        <v>0</v>
      </c>
      <c r="W230" s="86">
        <f>SUMIFS('sys inv movment rpt'!$M:$M,'sys inv movment rpt'!$L:$L,$M230,'sys inv movment rpt'!$N:$N,W$1)</f>
        <v>0</v>
      </c>
      <c r="X230" s="86">
        <f>SUMIFS('sys inv movment rpt'!$M:$M,'sys inv movment rpt'!$L:$L,$M230,'sys inv movment rpt'!$N:$N,X$1)</f>
        <v>0</v>
      </c>
      <c r="Y230" s="86">
        <f>SUMIFS('sys inv movment rpt'!$M:$M,'sys inv movment rpt'!$L:$L,$M230,'sys inv movment rpt'!$N:$N,Y$1)</f>
        <v>0</v>
      </c>
      <c r="Z230" s="86">
        <f>SUMIFS('sys inv movment rpt'!$M:$M,'sys inv movment rpt'!$L:$L,$M230,'sys inv movment rpt'!$N:$N,Z$1)</f>
        <v>0</v>
      </c>
      <c r="AA230" s="86">
        <f>SUMIFS('sys inv movment rpt'!$M:$M,'sys inv movment rpt'!$L:$L,$M230,'sys inv movment rpt'!$N:$N,AA$1)</f>
        <v>0</v>
      </c>
      <c r="AB230" s="86">
        <f>SUMIFS('sys inv movment rpt'!$M:$M,'sys inv movment rpt'!$L:$L,$M230,'sys inv movment rpt'!$N:$N,AB$1)</f>
        <v>0</v>
      </c>
      <c r="AC230" s="86">
        <f>SUMIFS('sys inv movment rpt'!$M:$M,'sys inv movment rpt'!$L:$L,$M230,'sys inv movment rpt'!$N:$N,AC$1)</f>
        <v>0</v>
      </c>
      <c r="AD230" s="86">
        <f>SUMIFS('sys inv movment rpt'!$M:$M,'sys inv movment rpt'!$L:$L,$M230,'sys inv movment rpt'!$N:$N,AD$1)</f>
        <v>0</v>
      </c>
      <c r="AE230" s="86">
        <f>SUMIFS('sys inv movment rpt'!$M:$M,'sys inv movment rpt'!$L:$L,$M230,'sys inv movment rpt'!$N:$N,AE$1)</f>
        <v>0</v>
      </c>
      <c r="AF230" s="86">
        <f>SUMIFS('sys inv movment rpt'!$M:$M,'sys inv movment rpt'!$L:$L,$M230,'sys inv movment rpt'!$N:$N,AF$1)</f>
        <v>0</v>
      </c>
      <c r="AG230" s="86">
        <f>SUMIFS('sys inv movment rpt'!$M:$M,'sys inv movment rpt'!$L:$L,$M230,'sys inv movment rpt'!$N:$N,AG$1)</f>
        <v>0</v>
      </c>
      <c r="AH230" s="86">
        <f>SUMIFS('sys inv movment rpt'!$M:$M,'sys inv movment rpt'!$L:$L,$M230,'sys inv movment rpt'!$N:$N,AH$1)</f>
        <v>0</v>
      </c>
      <c r="AI230" s="86">
        <f>SUMIFS('sys inv movment rpt'!$M:$M,'sys inv movment rpt'!$L:$L,$M230,'sys inv movment rpt'!$N:$N,AI$1)</f>
        <v>0</v>
      </c>
      <c r="AJ230" s="86">
        <f>SUMIFS('sys inv movment rpt'!$M:$M,'sys inv movment rpt'!$L:$L,$M230,'sys inv movment rpt'!$N:$N,AJ$1)</f>
        <v>0</v>
      </c>
      <c r="AK230" s="86">
        <f>SUMIFS('sys inv movment rpt'!$M:$M,'sys inv movment rpt'!$L:$L,$M230,'sys inv movment rpt'!$N:$N,AK$1)</f>
        <v>0</v>
      </c>
      <c r="AL230" s="86">
        <f>SUMIFS('sys inv movment rpt'!$M:$M,'sys inv movment rpt'!$L:$L,$M230,'sys inv movment rpt'!$N:$N,AL$1)</f>
        <v>0</v>
      </c>
      <c r="AM230" s="86">
        <f>SUMIFS('sys inv movment rpt'!$M:$M,'sys inv movment rpt'!$L:$L,$M230,'sys inv movment rpt'!$N:$N,AM$1)</f>
        <v>0</v>
      </c>
      <c r="AN230" s="86">
        <f>SUMIFS('sys inv movment rpt'!$M:$M,'sys inv movment rpt'!$L:$L,$M230,'sys inv movment rpt'!$N:$N,AN$1)</f>
        <v>0</v>
      </c>
      <c r="AO230" s="86">
        <f>SUMIFS('sys inv movment rpt'!$M:$M,'sys inv movment rpt'!$L:$L,$M230,'sys inv movment rpt'!$N:$N,AO$1)</f>
        <v>0</v>
      </c>
      <c r="AP230" s="86">
        <f>SUMIFS('sys inv movment rpt'!$M:$M,'sys inv movment rpt'!$L:$L,$M230,'sys inv movment rpt'!$N:$N,AP$1)</f>
        <v>0</v>
      </c>
      <c r="AQ230" s="86">
        <f>SUMIFS('sys inv movment rpt'!$M:$M,'sys inv movment rpt'!$L:$L,$M230,'sys inv movment rpt'!$N:$N,AQ$1)</f>
        <v>0</v>
      </c>
      <c r="AR230" s="86">
        <f>SUMIFS('sys inv movment rpt'!$M:$M,'sys inv movment rpt'!$L:$L,$M230,'sys inv movment rpt'!$N:$N,AR$1)</f>
        <v>0</v>
      </c>
      <c r="AS230" s="86">
        <f>SUMIFS('sys inv movment rpt'!$M:$M,'sys inv movment rpt'!$L:$L,$M230,'sys inv movment rpt'!$N:$N,AS$1)</f>
        <v>0</v>
      </c>
      <c r="AT230" s="86">
        <f>SUMIFS('sys inv movment rpt'!$M:$M,'sys inv movment rpt'!$L:$L,$M230,'sys inv movment rpt'!$N:$N,AT$1)</f>
        <v>0</v>
      </c>
      <c r="AU230" s="86">
        <f>SUMIFS('sys inv movment rpt'!$M:$M,'sys inv movment rpt'!$L:$L,$M230,'sys inv movment rpt'!$N:$N,AU$1)</f>
        <v>0</v>
      </c>
      <c r="AV230" s="86">
        <f>SUMIFS('sys inv movment rpt'!$M:$M,'sys inv movment rpt'!$L:$L,$M230,'sys inv movment rpt'!$N:$N,AV$1)</f>
        <v>0</v>
      </c>
      <c r="AW230" s="87" t="str">
        <f>IFERROR(VLOOKUP(A230,'sys-backorder details'!E:U,17,0),"-")</f>
        <v>-</v>
      </c>
      <c r="AX230" s="87" t="str">
        <f>IF(K230&gt;1,VLOOKUP(A230,'settings-routing'!A:I,9,0),"")</f>
        <v/>
      </c>
    </row>
    <row r="231" ht="12.75" hidden="1" customHeight="1">
      <c r="A231" s="50" t="s">
        <v>682</v>
      </c>
      <c r="B231" s="50" t="s">
        <v>683</v>
      </c>
      <c r="C231" s="50">
        <f t="shared" si="2"/>
        <v>0</v>
      </c>
      <c r="D231" s="80">
        <f>SUMIF('Stocks 101-111'!$J:$J,'item dashboard'!A231,'Stocks 101-111'!K:K)</f>
        <v>0</v>
      </c>
      <c r="E231" s="80">
        <f>SUMIF('Stocks 101-111'!$J:$J,'item dashboard'!A231,'Stocks 101-111'!$L:$L)</f>
        <v>0</v>
      </c>
      <c r="F231" s="81">
        <f t="shared" si="3"/>
        <v>0</v>
      </c>
      <c r="G231" s="82">
        <f t="shared" si="4"/>
        <v>0.02857142857</v>
      </c>
      <c r="H231" s="50">
        <f>SUMIFS('sys-backorder details'!$M:$M,'sys-backorder details'!$E:$E,'item dashboard'!A231,'sys-backorder details'!$V:$V,"")</f>
        <v>0</v>
      </c>
      <c r="I231" s="83">
        <f>SUMIF('settings-routing'!$I:$I,'item dashboard'!A231,'settings-routing'!$O:$O)</f>
        <v>0</v>
      </c>
      <c r="J231" s="50">
        <f>SUMIFS('sys-backorder details'!$M:$M,'sys-backorder details'!$E:$E,'item dashboard'!A231,'sys-backorder details'!$V:$V,"Call off")</f>
        <v>0</v>
      </c>
      <c r="K231" s="84">
        <f t="shared" si="5"/>
        <v>0</v>
      </c>
      <c r="L231" s="84">
        <f>SUMIF('Production Plan'!$E:$E,'item dashboard'!A231,'Production Plan'!$N:$N)</f>
        <v>0</v>
      </c>
      <c r="M231" s="85" t="str">
        <f t="shared" si="6"/>
        <v>B-750ANG-GN57-750 ml Angular Green Bottle</v>
      </c>
      <c r="N231" s="86">
        <f>SUMIFS('sys inv movment rpt'!$M:$M,'sys inv movment rpt'!$L:$L,$M231,'sys inv movment rpt'!$N:$N,N$1)</f>
        <v>480</v>
      </c>
      <c r="O231" s="86">
        <f>SUMIFS('sys inv movment rpt'!$M:$M,'sys inv movment rpt'!$L:$L,$M231,'sys inv movment rpt'!$N:$N,O$1)</f>
        <v>0</v>
      </c>
      <c r="P231" s="86">
        <f>SUMIFS('sys inv movment rpt'!$M:$M,'sys inv movment rpt'!$L:$L,$M231,'sys inv movment rpt'!$N:$N,P$1)</f>
        <v>0</v>
      </c>
      <c r="Q231" s="86">
        <f>SUMIFS('sys inv movment rpt'!$M:$M,'sys inv movment rpt'!$L:$L,$M231,'sys inv movment rpt'!$N:$N,Q$1)</f>
        <v>0</v>
      </c>
      <c r="R231" s="86">
        <f>SUMIFS('sys inv movment rpt'!$M:$M,'sys inv movment rpt'!$L:$L,$M231,'sys inv movment rpt'!$N:$N,R$1)</f>
        <v>0</v>
      </c>
      <c r="S231" s="86">
        <f>SUMIFS('sys inv movment rpt'!$M:$M,'sys inv movment rpt'!$L:$L,$M231,'sys inv movment rpt'!$N:$N,S$1)</f>
        <v>0</v>
      </c>
      <c r="T231" s="86">
        <f>SUMIFS('sys inv movment rpt'!$M:$M,'sys inv movment rpt'!$L:$L,$M231,'sys inv movment rpt'!$N:$N,T$1)</f>
        <v>0</v>
      </c>
      <c r="U231" s="86">
        <f>SUMIFS('sys inv movment rpt'!$M:$M,'sys inv movment rpt'!$L:$L,$M231,'sys inv movment rpt'!$N:$N,U$1)</f>
        <v>0</v>
      </c>
      <c r="V231" s="86">
        <f>SUMIFS('sys inv movment rpt'!$M:$M,'sys inv movment rpt'!$L:$L,$M231,'sys inv movment rpt'!$N:$N,V$1)</f>
        <v>0</v>
      </c>
      <c r="W231" s="86">
        <f>SUMIFS('sys inv movment rpt'!$M:$M,'sys inv movment rpt'!$L:$L,$M231,'sys inv movment rpt'!$N:$N,W$1)</f>
        <v>0</v>
      </c>
      <c r="X231" s="86">
        <f>SUMIFS('sys inv movment rpt'!$M:$M,'sys inv movment rpt'!$L:$L,$M231,'sys inv movment rpt'!$N:$N,X$1)</f>
        <v>0</v>
      </c>
      <c r="Y231" s="86">
        <f>SUMIFS('sys inv movment rpt'!$M:$M,'sys inv movment rpt'!$L:$L,$M231,'sys inv movment rpt'!$N:$N,Y$1)</f>
        <v>0</v>
      </c>
      <c r="Z231" s="86">
        <f>SUMIFS('sys inv movment rpt'!$M:$M,'sys inv movment rpt'!$L:$L,$M231,'sys inv movment rpt'!$N:$N,Z$1)</f>
        <v>0</v>
      </c>
      <c r="AA231" s="86">
        <f>SUMIFS('sys inv movment rpt'!$M:$M,'sys inv movment rpt'!$L:$L,$M231,'sys inv movment rpt'!$N:$N,AA$1)</f>
        <v>0</v>
      </c>
      <c r="AB231" s="86">
        <f>SUMIFS('sys inv movment rpt'!$M:$M,'sys inv movment rpt'!$L:$L,$M231,'sys inv movment rpt'!$N:$N,AB$1)</f>
        <v>0</v>
      </c>
      <c r="AC231" s="86">
        <f>SUMIFS('sys inv movment rpt'!$M:$M,'sys inv movment rpt'!$L:$L,$M231,'sys inv movment rpt'!$N:$N,AC$1)</f>
        <v>0</v>
      </c>
      <c r="AD231" s="86">
        <f>SUMIFS('sys inv movment rpt'!$M:$M,'sys inv movment rpt'!$L:$L,$M231,'sys inv movment rpt'!$N:$N,AD$1)</f>
        <v>0</v>
      </c>
      <c r="AE231" s="86">
        <f>SUMIFS('sys inv movment rpt'!$M:$M,'sys inv movment rpt'!$L:$L,$M231,'sys inv movment rpt'!$N:$N,AE$1)</f>
        <v>0</v>
      </c>
      <c r="AF231" s="86">
        <f>SUMIFS('sys inv movment rpt'!$M:$M,'sys inv movment rpt'!$L:$L,$M231,'sys inv movment rpt'!$N:$N,AF$1)</f>
        <v>0</v>
      </c>
      <c r="AG231" s="86">
        <f>SUMIFS('sys inv movment rpt'!$M:$M,'sys inv movment rpt'!$L:$L,$M231,'sys inv movment rpt'!$N:$N,AG$1)</f>
        <v>0</v>
      </c>
      <c r="AH231" s="86">
        <f>SUMIFS('sys inv movment rpt'!$M:$M,'sys inv movment rpt'!$L:$L,$M231,'sys inv movment rpt'!$N:$N,AH$1)</f>
        <v>0</v>
      </c>
      <c r="AI231" s="86">
        <f>SUMIFS('sys inv movment rpt'!$M:$M,'sys inv movment rpt'!$L:$L,$M231,'sys inv movment rpt'!$N:$N,AI$1)</f>
        <v>0</v>
      </c>
      <c r="AJ231" s="86">
        <f>SUMIFS('sys inv movment rpt'!$M:$M,'sys inv movment rpt'!$L:$L,$M231,'sys inv movment rpt'!$N:$N,AJ$1)</f>
        <v>0</v>
      </c>
      <c r="AK231" s="86">
        <f>SUMIFS('sys inv movment rpt'!$M:$M,'sys inv movment rpt'!$L:$L,$M231,'sys inv movment rpt'!$N:$N,AK$1)</f>
        <v>0</v>
      </c>
      <c r="AL231" s="86">
        <f>SUMIFS('sys inv movment rpt'!$M:$M,'sys inv movment rpt'!$L:$L,$M231,'sys inv movment rpt'!$N:$N,AL$1)</f>
        <v>0</v>
      </c>
      <c r="AM231" s="86">
        <f>SUMIFS('sys inv movment rpt'!$M:$M,'sys inv movment rpt'!$L:$L,$M231,'sys inv movment rpt'!$N:$N,AM$1)</f>
        <v>0</v>
      </c>
      <c r="AN231" s="86">
        <f>SUMIFS('sys inv movment rpt'!$M:$M,'sys inv movment rpt'!$L:$L,$M231,'sys inv movment rpt'!$N:$N,AN$1)</f>
        <v>0</v>
      </c>
      <c r="AO231" s="86">
        <f>SUMIFS('sys inv movment rpt'!$M:$M,'sys inv movment rpt'!$L:$L,$M231,'sys inv movment rpt'!$N:$N,AO$1)</f>
        <v>0</v>
      </c>
      <c r="AP231" s="86">
        <f>SUMIFS('sys inv movment rpt'!$M:$M,'sys inv movment rpt'!$L:$L,$M231,'sys inv movment rpt'!$N:$N,AP$1)</f>
        <v>0</v>
      </c>
      <c r="AQ231" s="86">
        <f>SUMIFS('sys inv movment rpt'!$M:$M,'sys inv movment rpt'!$L:$L,$M231,'sys inv movment rpt'!$N:$N,AQ$1)</f>
        <v>0</v>
      </c>
      <c r="AR231" s="86">
        <f>SUMIFS('sys inv movment rpt'!$M:$M,'sys inv movment rpt'!$L:$L,$M231,'sys inv movment rpt'!$N:$N,AR$1)</f>
        <v>0</v>
      </c>
      <c r="AS231" s="86">
        <f>SUMIFS('sys inv movment rpt'!$M:$M,'sys inv movment rpt'!$L:$L,$M231,'sys inv movment rpt'!$N:$N,AS$1)</f>
        <v>0</v>
      </c>
      <c r="AT231" s="86">
        <f>SUMIFS('sys inv movment rpt'!$M:$M,'sys inv movment rpt'!$L:$L,$M231,'sys inv movment rpt'!$N:$N,AT$1)</f>
        <v>0</v>
      </c>
      <c r="AU231" s="86">
        <f>SUMIFS('sys inv movment rpt'!$M:$M,'sys inv movment rpt'!$L:$L,$M231,'sys inv movment rpt'!$N:$N,AU$1)</f>
        <v>0</v>
      </c>
      <c r="AV231" s="86">
        <f>SUMIFS('sys inv movment rpt'!$M:$M,'sys inv movment rpt'!$L:$L,$M231,'sys inv movment rpt'!$N:$N,AV$1)</f>
        <v>0</v>
      </c>
      <c r="AW231" s="87" t="str">
        <f>IFERROR(VLOOKUP(A231,'sys-backorder details'!E:U,17,0),"-")</f>
        <v>-</v>
      </c>
      <c r="AX231" s="87" t="str">
        <f>IF(K231&gt;1,VLOOKUP(A231,'settings-routing'!A:I,9,0),"")</f>
        <v/>
      </c>
    </row>
    <row r="232" ht="12.75" hidden="1" customHeight="1">
      <c r="A232" s="50" t="s">
        <v>684</v>
      </c>
      <c r="B232" s="50" t="s">
        <v>685</v>
      </c>
      <c r="C232" s="50">
        <f t="shared" si="2"/>
        <v>0</v>
      </c>
      <c r="D232" s="80">
        <f>SUMIF('Stocks 101-111'!$J:$J,'item dashboard'!A232,'Stocks 101-111'!K:K)</f>
        <v>0</v>
      </c>
      <c r="E232" s="80">
        <f>SUMIF('Stocks 101-111'!$J:$J,'item dashboard'!A232,'Stocks 101-111'!$L:$L)</f>
        <v>0</v>
      </c>
      <c r="F232" s="81">
        <f t="shared" si="3"/>
        <v>0</v>
      </c>
      <c r="G232" s="82">
        <f t="shared" si="4"/>
        <v>0</v>
      </c>
      <c r="H232" s="50">
        <f>SUMIFS('sys-backorder details'!$M:$M,'sys-backorder details'!$E:$E,'item dashboard'!A232,'sys-backorder details'!$V:$V,"")</f>
        <v>0</v>
      </c>
      <c r="I232" s="83">
        <f>SUMIF('settings-routing'!$I:$I,'item dashboard'!A232,'settings-routing'!$O:$O)</f>
        <v>0</v>
      </c>
      <c r="J232" s="50">
        <f>SUMIFS('sys-backorder details'!$M:$M,'sys-backorder details'!$E:$E,'item dashboard'!A232,'sys-backorder details'!$V:$V,"Call off")</f>
        <v>0</v>
      </c>
      <c r="K232" s="84">
        <f t="shared" si="5"/>
        <v>0</v>
      </c>
      <c r="L232" s="84">
        <f>SUMIF('Production Plan'!$E:$E,'item dashboard'!A232,'Production Plan'!$N:$N)</f>
        <v>0</v>
      </c>
      <c r="M232" s="85" t="str">
        <f t="shared" si="6"/>
        <v>B-750ANG-GN57AZM-750ml Angular Bottle</v>
      </c>
      <c r="N232" s="86">
        <f>SUMIFS('sys inv movment rpt'!$M:$M,'sys inv movment rpt'!$L:$L,$M232,'sys inv movment rpt'!$N:$N,N$1)</f>
        <v>0</v>
      </c>
      <c r="O232" s="86">
        <f>SUMIFS('sys inv movment rpt'!$M:$M,'sys inv movment rpt'!$L:$L,$M232,'sys inv movment rpt'!$N:$N,O$1)</f>
        <v>0</v>
      </c>
      <c r="P232" s="86">
        <f>SUMIFS('sys inv movment rpt'!$M:$M,'sys inv movment rpt'!$L:$L,$M232,'sys inv movment rpt'!$N:$N,P$1)</f>
        <v>0</v>
      </c>
      <c r="Q232" s="86">
        <f>SUMIFS('sys inv movment rpt'!$M:$M,'sys inv movment rpt'!$L:$L,$M232,'sys inv movment rpt'!$N:$N,Q$1)</f>
        <v>0</v>
      </c>
      <c r="R232" s="86">
        <f>SUMIFS('sys inv movment rpt'!$M:$M,'sys inv movment rpt'!$L:$L,$M232,'sys inv movment rpt'!$N:$N,R$1)</f>
        <v>0</v>
      </c>
      <c r="S232" s="86">
        <f>SUMIFS('sys inv movment rpt'!$M:$M,'sys inv movment rpt'!$L:$L,$M232,'sys inv movment rpt'!$N:$N,S$1)</f>
        <v>0</v>
      </c>
      <c r="T232" s="86">
        <f>SUMIFS('sys inv movment rpt'!$M:$M,'sys inv movment rpt'!$L:$L,$M232,'sys inv movment rpt'!$N:$N,T$1)</f>
        <v>0</v>
      </c>
      <c r="U232" s="86">
        <f>SUMIFS('sys inv movment rpt'!$M:$M,'sys inv movment rpt'!$L:$L,$M232,'sys inv movment rpt'!$N:$N,U$1)</f>
        <v>0</v>
      </c>
      <c r="V232" s="86">
        <f>SUMIFS('sys inv movment rpt'!$M:$M,'sys inv movment rpt'!$L:$L,$M232,'sys inv movment rpt'!$N:$N,V$1)</f>
        <v>0</v>
      </c>
      <c r="W232" s="86">
        <f>SUMIFS('sys inv movment rpt'!$M:$M,'sys inv movment rpt'!$L:$L,$M232,'sys inv movment rpt'!$N:$N,W$1)</f>
        <v>0</v>
      </c>
      <c r="X232" s="86">
        <f>SUMIFS('sys inv movment rpt'!$M:$M,'sys inv movment rpt'!$L:$L,$M232,'sys inv movment rpt'!$N:$N,X$1)</f>
        <v>0</v>
      </c>
      <c r="Y232" s="86">
        <f>SUMIFS('sys inv movment rpt'!$M:$M,'sys inv movment rpt'!$L:$L,$M232,'sys inv movment rpt'!$N:$N,Y$1)</f>
        <v>0</v>
      </c>
      <c r="Z232" s="86">
        <f>SUMIFS('sys inv movment rpt'!$M:$M,'sys inv movment rpt'!$L:$L,$M232,'sys inv movment rpt'!$N:$N,Z$1)</f>
        <v>0</v>
      </c>
      <c r="AA232" s="86">
        <f>SUMIFS('sys inv movment rpt'!$M:$M,'sys inv movment rpt'!$L:$L,$M232,'sys inv movment rpt'!$N:$N,AA$1)</f>
        <v>0</v>
      </c>
      <c r="AB232" s="86">
        <f>SUMIFS('sys inv movment rpt'!$M:$M,'sys inv movment rpt'!$L:$L,$M232,'sys inv movment rpt'!$N:$N,AB$1)</f>
        <v>0</v>
      </c>
      <c r="AC232" s="86">
        <f>SUMIFS('sys inv movment rpt'!$M:$M,'sys inv movment rpt'!$L:$L,$M232,'sys inv movment rpt'!$N:$N,AC$1)</f>
        <v>0</v>
      </c>
      <c r="AD232" s="86">
        <f>SUMIFS('sys inv movment rpt'!$M:$M,'sys inv movment rpt'!$L:$L,$M232,'sys inv movment rpt'!$N:$N,AD$1)</f>
        <v>0</v>
      </c>
      <c r="AE232" s="86">
        <f>SUMIFS('sys inv movment rpt'!$M:$M,'sys inv movment rpt'!$L:$L,$M232,'sys inv movment rpt'!$N:$N,AE$1)</f>
        <v>0</v>
      </c>
      <c r="AF232" s="86">
        <f>SUMIFS('sys inv movment rpt'!$M:$M,'sys inv movment rpt'!$L:$L,$M232,'sys inv movment rpt'!$N:$N,AF$1)</f>
        <v>0</v>
      </c>
      <c r="AG232" s="86">
        <f>SUMIFS('sys inv movment rpt'!$M:$M,'sys inv movment rpt'!$L:$L,$M232,'sys inv movment rpt'!$N:$N,AG$1)</f>
        <v>0</v>
      </c>
      <c r="AH232" s="86">
        <f>SUMIFS('sys inv movment rpt'!$M:$M,'sys inv movment rpt'!$L:$L,$M232,'sys inv movment rpt'!$N:$N,AH$1)</f>
        <v>0</v>
      </c>
      <c r="AI232" s="86">
        <f>SUMIFS('sys inv movment rpt'!$M:$M,'sys inv movment rpt'!$L:$L,$M232,'sys inv movment rpt'!$N:$N,AI$1)</f>
        <v>0</v>
      </c>
      <c r="AJ232" s="86">
        <f>SUMIFS('sys inv movment rpt'!$M:$M,'sys inv movment rpt'!$L:$L,$M232,'sys inv movment rpt'!$N:$N,AJ$1)</f>
        <v>0</v>
      </c>
      <c r="AK232" s="86">
        <f>SUMIFS('sys inv movment rpt'!$M:$M,'sys inv movment rpt'!$L:$L,$M232,'sys inv movment rpt'!$N:$N,AK$1)</f>
        <v>0</v>
      </c>
      <c r="AL232" s="86">
        <f>SUMIFS('sys inv movment rpt'!$M:$M,'sys inv movment rpt'!$L:$L,$M232,'sys inv movment rpt'!$N:$N,AL$1)</f>
        <v>0</v>
      </c>
      <c r="AM232" s="86">
        <f>SUMIFS('sys inv movment rpt'!$M:$M,'sys inv movment rpt'!$L:$L,$M232,'sys inv movment rpt'!$N:$N,AM$1)</f>
        <v>0</v>
      </c>
      <c r="AN232" s="86">
        <f>SUMIFS('sys inv movment rpt'!$M:$M,'sys inv movment rpt'!$L:$L,$M232,'sys inv movment rpt'!$N:$N,AN$1)</f>
        <v>0</v>
      </c>
      <c r="AO232" s="86">
        <f>SUMIFS('sys inv movment rpt'!$M:$M,'sys inv movment rpt'!$L:$L,$M232,'sys inv movment rpt'!$N:$N,AO$1)</f>
        <v>0</v>
      </c>
      <c r="AP232" s="86">
        <f>SUMIFS('sys inv movment rpt'!$M:$M,'sys inv movment rpt'!$L:$L,$M232,'sys inv movment rpt'!$N:$N,AP$1)</f>
        <v>0</v>
      </c>
      <c r="AQ232" s="86">
        <f>SUMIFS('sys inv movment rpt'!$M:$M,'sys inv movment rpt'!$L:$L,$M232,'sys inv movment rpt'!$N:$N,AQ$1)</f>
        <v>0</v>
      </c>
      <c r="AR232" s="86">
        <f>SUMIFS('sys inv movment rpt'!$M:$M,'sys inv movment rpt'!$L:$L,$M232,'sys inv movment rpt'!$N:$N,AR$1)</f>
        <v>0</v>
      </c>
      <c r="AS232" s="86">
        <f>SUMIFS('sys inv movment rpt'!$M:$M,'sys inv movment rpt'!$L:$L,$M232,'sys inv movment rpt'!$N:$N,AS$1)</f>
        <v>0</v>
      </c>
      <c r="AT232" s="86">
        <f>SUMIFS('sys inv movment rpt'!$M:$M,'sys inv movment rpt'!$L:$L,$M232,'sys inv movment rpt'!$N:$N,AT$1)</f>
        <v>0</v>
      </c>
      <c r="AU232" s="86">
        <f>SUMIFS('sys inv movment rpt'!$M:$M,'sys inv movment rpt'!$L:$L,$M232,'sys inv movment rpt'!$N:$N,AU$1)</f>
        <v>0</v>
      </c>
      <c r="AV232" s="86">
        <f>SUMIFS('sys inv movment rpt'!$M:$M,'sys inv movment rpt'!$L:$L,$M232,'sys inv movment rpt'!$N:$N,AV$1)</f>
        <v>0</v>
      </c>
      <c r="AW232" s="87" t="str">
        <f>IFERROR(VLOOKUP(A232,'sys-backorder details'!E:U,17,0),"-")</f>
        <v>-</v>
      </c>
      <c r="AX232" s="87" t="str">
        <f>IF(K232&gt;1,VLOOKUP(A232,'settings-routing'!A:I,9,0),"")</f>
        <v/>
      </c>
    </row>
    <row r="233" ht="12.75" hidden="1" customHeight="1">
      <c r="A233" s="50" t="s">
        <v>686</v>
      </c>
      <c r="B233" s="50" t="s">
        <v>687</v>
      </c>
      <c r="C233" s="50">
        <f t="shared" si="2"/>
        <v>0</v>
      </c>
      <c r="D233" s="80">
        <f>SUMIF('Stocks 101-111'!$J:$J,'item dashboard'!A233,'Stocks 101-111'!K:K)</f>
        <v>0</v>
      </c>
      <c r="E233" s="80">
        <f>SUMIF('Stocks 101-111'!$J:$J,'item dashboard'!A233,'Stocks 101-111'!$L:$L)</f>
        <v>0</v>
      </c>
      <c r="F233" s="81">
        <f t="shared" si="3"/>
        <v>0</v>
      </c>
      <c r="G233" s="82">
        <f t="shared" si="4"/>
        <v>0</v>
      </c>
      <c r="H233" s="50">
        <f>SUMIFS('sys-backorder details'!$M:$M,'sys-backorder details'!$E:$E,'item dashboard'!A233,'sys-backorder details'!$V:$V,"")</f>
        <v>0</v>
      </c>
      <c r="I233" s="83">
        <f>SUMIF('settings-routing'!$I:$I,'item dashboard'!A233,'settings-routing'!$O:$O)</f>
        <v>0</v>
      </c>
      <c r="J233" s="50">
        <f>SUMIFS('sys-backorder details'!$M:$M,'sys-backorder details'!$E:$E,'item dashboard'!A233,'sys-backorder details'!$V:$V,"Call off")</f>
        <v>0</v>
      </c>
      <c r="K233" s="84">
        <f t="shared" si="5"/>
        <v>0</v>
      </c>
      <c r="L233" s="84">
        <f>SUMIF('Production Plan'!$E:$E,'item dashboard'!A233,'Production Plan'!$N:$N)</f>
        <v>0</v>
      </c>
      <c r="M233" s="85" t="str">
        <f t="shared" si="6"/>
        <v>B-750ANG-N57-750 ml Natural Bottle</v>
      </c>
      <c r="N233" s="86">
        <f>SUMIFS('sys inv movment rpt'!$M:$M,'sys inv movment rpt'!$L:$L,$M233,'sys inv movment rpt'!$N:$N,N$1)</f>
        <v>0</v>
      </c>
      <c r="O233" s="86">
        <f>SUMIFS('sys inv movment rpt'!$M:$M,'sys inv movment rpt'!$L:$L,$M233,'sys inv movment rpt'!$N:$N,O$1)</f>
        <v>0</v>
      </c>
      <c r="P233" s="86">
        <f>SUMIFS('sys inv movment rpt'!$M:$M,'sys inv movment rpt'!$L:$L,$M233,'sys inv movment rpt'!$N:$N,P$1)</f>
        <v>0</v>
      </c>
      <c r="Q233" s="86">
        <f>SUMIFS('sys inv movment rpt'!$M:$M,'sys inv movment rpt'!$L:$L,$M233,'sys inv movment rpt'!$N:$N,Q$1)</f>
        <v>0</v>
      </c>
      <c r="R233" s="86">
        <f>SUMIFS('sys inv movment rpt'!$M:$M,'sys inv movment rpt'!$L:$L,$M233,'sys inv movment rpt'!$N:$N,R$1)</f>
        <v>0</v>
      </c>
      <c r="S233" s="86">
        <f>SUMIFS('sys inv movment rpt'!$M:$M,'sys inv movment rpt'!$L:$L,$M233,'sys inv movment rpt'!$N:$N,S$1)</f>
        <v>0</v>
      </c>
      <c r="T233" s="86">
        <f>SUMIFS('sys inv movment rpt'!$M:$M,'sys inv movment rpt'!$L:$L,$M233,'sys inv movment rpt'!$N:$N,T$1)</f>
        <v>0</v>
      </c>
      <c r="U233" s="86">
        <f>SUMIFS('sys inv movment rpt'!$M:$M,'sys inv movment rpt'!$L:$L,$M233,'sys inv movment rpt'!$N:$N,U$1)</f>
        <v>0</v>
      </c>
      <c r="V233" s="86">
        <f>SUMIFS('sys inv movment rpt'!$M:$M,'sys inv movment rpt'!$L:$L,$M233,'sys inv movment rpt'!$N:$N,V$1)</f>
        <v>0</v>
      </c>
      <c r="W233" s="86">
        <f>SUMIFS('sys inv movment rpt'!$M:$M,'sys inv movment rpt'!$L:$L,$M233,'sys inv movment rpt'!$N:$N,W$1)</f>
        <v>0</v>
      </c>
      <c r="X233" s="86">
        <f>SUMIFS('sys inv movment rpt'!$M:$M,'sys inv movment rpt'!$L:$L,$M233,'sys inv movment rpt'!$N:$N,X$1)</f>
        <v>0</v>
      </c>
      <c r="Y233" s="86">
        <f>SUMIFS('sys inv movment rpt'!$M:$M,'sys inv movment rpt'!$L:$L,$M233,'sys inv movment rpt'!$N:$N,Y$1)</f>
        <v>0</v>
      </c>
      <c r="Z233" s="86">
        <f>SUMIFS('sys inv movment rpt'!$M:$M,'sys inv movment rpt'!$L:$L,$M233,'sys inv movment rpt'!$N:$N,Z$1)</f>
        <v>0</v>
      </c>
      <c r="AA233" s="86">
        <f>SUMIFS('sys inv movment rpt'!$M:$M,'sys inv movment rpt'!$L:$L,$M233,'sys inv movment rpt'!$N:$N,AA$1)</f>
        <v>0</v>
      </c>
      <c r="AB233" s="86">
        <f>SUMIFS('sys inv movment rpt'!$M:$M,'sys inv movment rpt'!$L:$L,$M233,'sys inv movment rpt'!$N:$N,AB$1)</f>
        <v>0</v>
      </c>
      <c r="AC233" s="86">
        <f>SUMIFS('sys inv movment rpt'!$M:$M,'sys inv movment rpt'!$L:$L,$M233,'sys inv movment rpt'!$N:$N,AC$1)</f>
        <v>0</v>
      </c>
      <c r="AD233" s="86">
        <f>SUMIFS('sys inv movment rpt'!$M:$M,'sys inv movment rpt'!$L:$L,$M233,'sys inv movment rpt'!$N:$N,AD$1)</f>
        <v>0</v>
      </c>
      <c r="AE233" s="86">
        <f>SUMIFS('sys inv movment rpt'!$M:$M,'sys inv movment rpt'!$L:$L,$M233,'sys inv movment rpt'!$N:$N,AE$1)</f>
        <v>0</v>
      </c>
      <c r="AF233" s="86">
        <f>SUMIFS('sys inv movment rpt'!$M:$M,'sys inv movment rpt'!$L:$L,$M233,'sys inv movment rpt'!$N:$N,AF$1)</f>
        <v>0</v>
      </c>
      <c r="AG233" s="86">
        <f>SUMIFS('sys inv movment rpt'!$M:$M,'sys inv movment rpt'!$L:$L,$M233,'sys inv movment rpt'!$N:$N,AG$1)</f>
        <v>0</v>
      </c>
      <c r="AH233" s="86">
        <f>SUMIFS('sys inv movment rpt'!$M:$M,'sys inv movment rpt'!$L:$L,$M233,'sys inv movment rpt'!$N:$N,AH$1)</f>
        <v>0</v>
      </c>
      <c r="AI233" s="86">
        <f>SUMIFS('sys inv movment rpt'!$M:$M,'sys inv movment rpt'!$L:$L,$M233,'sys inv movment rpt'!$N:$N,AI$1)</f>
        <v>0</v>
      </c>
      <c r="AJ233" s="86">
        <f>SUMIFS('sys inv movment rpt'!$M:$M,'sys inv movment rpt'!$L:$L,$M233,'sys inv movment rpt'!$N:$N,AJ$1)</f>
        <v>0</v>
      </c>
      <c r="AK233" s="86">
        <f>SUMIFS('sys inv movment rpt'!$M:$M,'sys inv movment rpt'!$L:$L,$M233,'sys inv movment rpt'!$N:$N,AK$1)</f>
        <v>0</v>
      </c>
      <c r="AL233" s="86">
        <f>SUMIFS('sys inv movment rpt'!$M:$M,'sys inv movment rpt'!$L:$L,$M233,'sys inv movment rpt'!$N:$N,AL$1)</f>
        <v>0</v>
      </c>
      <c r="AM233" s="86">
        <f>SUMIFS('sys inv movment rpt'!$M:$M,'sys inv movment rpt'!$L:$L,$M233,'sys inv movment rpt'!$N:$N,AM$1)</f>
        <v>0</v>
      </c>
      <c r="AN233" s="86">
        <f>SUMIFS('sys inv movment rpt'!$M:$M,'sys inv movment rpt'!$L:$L,$M233,'sys inv movment rpt'!$N:$N,AN$1)</f>
        <v>0</v>
      </c>
      <c r="AO233" s="86">
        <f>SUMIFS('sys inv movment rpt'!$M:$M,'sys inv movment rpt'!$L:$L,$M233,'sys inv movment rpt'!$N:$N,AO$1)</f>
        <v>0</v>
      </c>
      <c r="AP233" s="86">
        <f>SUMIFS('sys inv movment rpt'!$M:$M,'sys inv movment rpt'!$L:$L,$M233,'sys inv movment rpt'!$N:$N,AP$1)</f>
        <v>0</v>
      </c>
      <c r="AQ233" s="86">
        <f>SUMIFS('sys inv movment rpt'!$M:$M,'sys inv movment rpt'!$L:$L,$M233,'sys inv movment rpt'!$N:$N,AQ$1)</f>
        <v>0</v>
      </c>
      <c r="AR233" s="86">
        <f>SUMIFS('sys inv movment rpt'!$M:$M,'sys inv movment rpt'!$L:$L,$M233,'sys inv movment rpt'!$N:$N,AR$1)</f>
        <v>0</v>
      </c>
      <c r="AS233" s="86">
        <f>SUMIFS('sys inv movment rpt'!$M:$M,'sys inv movment rpt'!$L:$L,$M233,'sys inv movment rpt'!$N:$N,AS$1)</f>
        <v>0</v>
      </c>
      <c r="AT233" s="86">
        <f>SUMIFS('sys inv movment rpt'!$M:$M,'sys inv movment rpt'!$L:$L,$M233,'sys inv movment rpt'!$N:$N,AT$1)</f>
        <v>0</v>
      </c>
      <c r="AU233" s="86">
        <f>SUMIFS('sys inv movment rpt'!$M:$M,'sys inv movment rpt'!$L:$L,$M233,'sys inv movment rpt'!$N:$N,AU$1)</f>
        <v>0</v>
      </c>
      <c r="AV233" s="86">
        <f>SUMIFS('sys inv movment rpt'!$M:$M,'sys inv movment rpt'!$L:$L,$M233,'sys inv movment rpt'!$N:$N,AV$1)</f>
        <v>0</v>
      </c>
      <c r="AW233" s="87" t="str">
        <f>IFERROR(VLOOKUP(A233,'sys-backorder details'!E:U,17,0),"-")</f>
        <v>-</v>
      </c>
      <c r="AX233" s="87" t="str">
        <f>IF(K233&gt;1,VLOOKUP(A233,'settings-routing'!A:I,9,0),"")</f>
        <v/>
      </c>
    </row>
    <row r="234" ht="12.75" hidden="1" customHeight="1">
      <c r="A234" s="50" t="s">
        <v>688</v>
      </c>
      <c r="B234" s="50" t="s">
        <v>689</v>
      </c>
      <c r="C234" s="50">
        <f t="shared" si="2"/>
        <v>0</v>
      </c>
      <c r="D234" s="80">
        <f>SUMIF('Stocks 101-111'!$J:$J,'item dashboard'!A234,'Stocks 101-111'!K:K)</f>
        <v>0</v>
      </c>
      <c r="E234" s="80">
        <f>SUMIF('Stocks 101-111'!$J:$J,'item dashboard'!A234,'Stocks 101-111'!$L:$L)</f>
        <v>0</v>
      </c>
      <c r="F234" s="81">
        <f t="shared" si="3"/>
        <v>0</v>
      </c>
      <c r="G234" s="82">
        <f t="shared" si="4"/>
        <v>0</v>
      </c>
      <c r="H234" s="50">
        <f>SUMIFS('sys-backorder details'!$M:$M,'sys-backorder details'!$E:$E,'item dashboard'!A234,'sys-backorder details'!$V:$V,"")</f>
        <v>0</v>
      </c>
      <c r="I234" s="83">
        <f>SUMIF('settings-routing'!$I:$I,'item dashboard'!A234,'settings-routing'!$O:$O)</f>
        <v>0</v>
      </c>
      <c r="J234" s="50">
        <f>SUMIFS('sys-backorder details'!$M:$M,'sys-backorder details'!$E:$E,'item dashboard'!A234,'sys-backorder details'!$V:$V,"Call off")</f>
        <v>0</v>
      </c>
      <c r="K234" s="84">
        <f t="shared" si="5"/>
        <v>0</v>
      </c>
      <c r="L234" s="84">
        <f>SUMIF('Production Plan'!$E:$E,'item dashboard'!A234,'Production Plan'!$N:$N)</f>
        <v>0</v>
      </c>
      <c r="M234" s="85" t="str">
        <f t="shared" si="6"/>
        <v>B-750ANG-OR57-750 ml Angular Orange Bottle</v>
      </c>
      <c r="N234" s="86">
        <f>SUMIFS('sys inv movment rpt'!$M:$M,'sys inv movment rpt'!$L:$L,$M234,'sys inv movment rpt'!$N:$N,N$1)</f>
        <v>0</v>
      </c>
      <c r="O234" s="86">
        <f>SUMIFS('sys inv movment rpt'!$M:$M,'sys inv movment rpt'!$L:$L,$M234,'sys inv movment rpt'!$N:$N,O$1)</f>
        <v>0</v>
      </c>
      <c r="P234" s="86">
        <f>SUMIFS('sys inv movment rpt'!$M:$M,'sys inv movment rpt'!$L:$L,$M234,'sys inv movment rpt'!$N:$N,P$1)</f>
        <v>0</v>
      </c>
      <c r="Q234" s="86">
        <f>SUMIFS('sys inv movment rpt'!$M:$M,'sys inv movment rpt'!$L:$L,$M234,'sys inv movment rpt'!$N:$N,Q$1)</f>
        <v>0</v>
      </c>
      <c r="R234" s="86">
        <f>SUMIFS('sys inv movment rpt'!$M:$M,'sys inv movment rpt'!$L:$L,$M234,'sys inv movment rpt'!$N:$N,R$1)</f>
        <v>0</v>
      </c>
      <c r="S234" s="86">
        <f>SUMIFS('sys inv movment rpt'!$M:$M,'sys inv movment rpt'!$L:$L,$M234,'sys inv movment rpt'!$N:$N,S$1)</f>
        <v>0</v>
      </c>
      <c r="T234" s="86">
        <f>SUMIFS('sys inv movment rpt'!$M:$M,'sys inv movment rpt'!$L:$L,$M234,'sys inv movment rpt'!$N:$N,T$1)</f>
        <v>0</v>
      </c>
      <c r="U234" s="86">
        <f>SUMIFS('sys inv movment rpt'!$M:$M,'sys inv movment rpt'!$L:$L,$M234,'sys inv movment rpt'!$N:$N,U$1)</f>
        <v>0</v>
      </c>
      <c r="V234" s="86">
        <f>SUMIFS('sys inv movment rpt'!$M:$M,'sys inv movment rpt'!$L:$L,$M234,'sys inv movment rpt'!$N:$N,V$1)</f>
        <v>0</v>
      </c>
      <c r="W234" s="86">
        <f>SUMIFS('sys inv movment rpt'!$M:$M,'sys inv movment rpt'!$L:$L,$M234,'sys inv movment rpt'!$N:$N,W$1)</f>
        <v>0</v>
      </c>
      <c r="X234" s="86">
        <f>SUMIFS('sys inv movment rpt'!$M:$M,'sys inv movment rpt'!$L:$L,$M234,'sys inv movment rpt'!$N:$N,X$1)</f>
        <v>0</v>
      </c>
      <c r="Y234" s="86">
        <f>SUMIFS('sys inv movment rpt'!$M:$M,'sys inv movment rpt'!$L:$L,$M234,'sys inv movment rpt'!$N:$N,Y$1)</f>
        <v>0</v>
      </c>
      <c r="Z234" s="86">
        <f>SUMIFS('sys inv movment rpt'!$M:$M,'sys inv movment rpt'!$L:$L,$M234,'sys inv movment rpt'!$N:$N,Z$1)</f>
        <v>0</v>
      </c>
      <c r="AA234" s="86">
        <f>SUMIFS('sys inv movment rpt'!$M:$M,'sys inv movment rpt'!$L:$L,$M234,'sys inv movment rpt'!$N:$N,AA$1)</f>
        <v>0</v>
      </c>
      <c r="AB234" s="86">
        <f>SUMIFS('sys inv movment rpt'!$M:$M,'sys inv movment rpt'!$L:$L,$M234,'sys inv movment rpt'!$N:$N,AB$1)</f>
        <v>0</v>
      </c>
      <c r="AC234" s="86">
        <f>SUMIFS('sys inv movment rpt'!$M:$M,'sys inv movment rpt'!$L:$L,$M234,'sys inv movment rpt'!$N:$N,AC$1)</f>
        <v>0</v>
      </c>
      <c r="AD234" s="86">
        <f>SUMIFS('sys inv movment rpt'!$M:$M,'sys inv movment rpt'!$L:$L,$M234,'sys inv movment rpt'!$N:$N,AD$1)</f>
        <v>0</v>
      </c>
      <c r="AE234" s="86">
        <f>SUMIFS('sys inv movment rpt'!$M:$M,'sys inv movment rpt'!$L:$L,$M234,'sys inv movment rpt'!$N:$N,AE$1)</f>
        <v>0</v>
      </c>
      <c r="AF234" s="86">
        <f>SUMIFS('sys inv movment rpt'!$M:$M,'sys inv movment rpt'!$L:$L,$M234,'sys inv movment rpt'!$N:$N,AF$1)</f>
        <v>0</v>
      </c>
      <c r="AG234" s="86">
        <f>SUMIFS('sys inv movment rpt'!$M:$M,'sys inv movment rpt'!$L:$L,$M234,'sys inv movment rpt'!$N:$N,AG$1)</f>
        <v>0</v>
      </c>
      <c r="AH234" s="86">
        <f>SUMIFS('sys inv movment rpt'!$M:$M,'sys inv movment rpt'!$L:$L,$M234,'sys inv movment rpt'!$N:$N,AH$1)</f>
        <v>0</v>
      </c>
      <c r="AI234" s="86">
        <f>SUMIFS('sys inv movment rpt'!$M:$M,'sys inv movment rpt'!$L:$L,$M234,'sys inv movment rpt'!$N:$N,AI$1)</f>
        <v>0</v>
      </c>
      <c r="AJ234" s="86">
        <f>SUMIFS('sys inv movment rpt'!$M:$M,'sys inv movment rpt'!$L:$L,$M234,'sys inv movment rpt'!$N:$N,AJ$1)</f>
        <v>0</v>
      </c>
      <c r="AK234" s="86">
        <f>SUMIFS('sys inv movment rpt'!$M:$M,'sys inv movment rpt'!$L:$L,$M234,'sys inv movment rpt'!$N:$N,AK$1)</f>
        <v>0</v>
      </c>
      <c r="AL234" s="86">
        <f>SUMIFS('sys inv movment rpt'!$M:$M,'sys inv movment rpt'!$L:$L,$M234,'sys inv movment rpt'!$N:$N,AL$1)</f>
        <v>0</v>
      </c>
      <c r="AM234" s="86">
        <f>SUMIFS('sys inv movment rpt'!$M:$M,'sys inv movment rpt'!$L:$L,$M234,'sys inv movment rpt'!$N:$N,AM$1)</f>
        <v>0</v>
      </c>
      <c r="AN234" s="86">
        <f>SUMIFS('sys inv movment rpt'!$M:$M,'sys inv movment rpt'!$L:$L,$M234,'sys inv movment rpt'!$N:$N,AN$1)</f>
        <v>0</v>
      </c>
      <c r="AO234" s="86">
        <f>SUMIFS('sys inv movment rpt'!$M:$M,'sys inv movment rpt'!$L:$L,$M234,'sys inv movment rpt'!$N:$N,AO$1)</f>
        <v>0</v>
      </c>
      <c r="AP234" s="86">
        <f>SUMIFS('sys inv movment rpt'!$M:$M,'sys inv movment rpt'!$L:$L,$M234,'sys inv movment rpt'!$N:$N,AP$1)</f>
        <v>0</v>
      </c>
      <c r="AQ234" s="86">
        <f>SUMIFS('sys inv movment rpt'!$M:$M,'sys inv movment rpt'!$L:$L,$M234,'sys inv movment rpt'!$N:$N,AQ$1)</f>
        <v>0</v>
      </c>
      <c r="AR234" s="86">
        <f>SUMIFS('sys inv movment rpt'!$M:$M,'sys inv movment rpt'!$L:$L,$M234,'sys inv movment rpt'!$N:$N,AR$1)</f>
        <v>0</v>
      </c>
      <c r="AS234" s="86">
        <f>SUMIFS('sys inv movment rpt'!$M:$M,'sys inv movment rpt'!$L:$L,$M234,'sys inv movment rpt'!$N:$N,AS$1)</f>
        <v>0</v>
      </c>
      <c r="AT234" s="86">
        <f>SUMIFS('sys inv movment rpt'!$M:$M,'sys inv movment rpt'!$L:$L,$M234,'sys inv movment rpt'!$N:$N,AT$1)</f>
        <v>0</v>
      </c>
      <c r="AU234" s="86">
        <f>SUMIFS('sys inv movment rpt'!$M:$M,'sys inv movment rpt'!$L:$L,$M234,'sys inv movment rpt'!$N:$N,AU$1)</f>
        <v>0</v>
      </c>
      <c r="AV234" s="86">
        <f>SUMIFS('sys inv movment rpt'!$M:$M,'sys inv movment rpt'!$L:$L,$M234,'sys inv movment rpt'!$N:$N,AV$1)</f>
        <v>0</v>
      </c>
      <c r="AW234" s="87" t="str">
        <f>IFERROR(VLOOKUP(A234,'sys-backorder details'!E:U,17,0),"-")</f>
        <v>-</v>
      </c>
      <c r="AX234" s="87" t="str">
        <f>IF(K234&gt;1,VLOOKUP(A234,'settings-routing'!A:I,9,0),"")</f>
        <v/>
      </c>
    </row>
    <row r="235" ht="12.75" hidden="1" customHeight="1">
      <c r="A235" s="50" t="s">
        <v>690</v>
      </c>
      <c r="B235" s="50" t="s">
        <v>691</v>
      </c>
      <c r="C235" s="50">
        <f t="shared" si="2"/>
        <v>0</v>
      </c>
      <c r="D235" s="80">
        <f>SUMIF('Stocks 101-111'!$J:$J,'item dashboard'!A235,'Stocks 101-111'!K:K)</f>
        <v>0</v>
      </c>
      <c r="E235" s="80">
        <f>SUMIF('Stocks 101-111'!$J:$J,'item dashboard'!A235,'Stocks 101-111'!$L:$L)</f>
        <v>0</v>
      </c>
      <c r="F235" s="81">
        <f t="shared" si="3"/>
        <v>0</v>
      </c>
      <c r="G235" s="82">
        <f t="shared" si="4"/>
        <v>0.08571428571</v>
      </c>
      <c r="H235" s="50">
        <f>SUMIFS('sys-backorder details'!$M:$M,'sys-backorder details'!$E:$E,'item dashboard'!A235,'sys-backorder details'!$V:$V,"")</f>
        <v>0</v>
      </c>
      <c r="I235" s="83">
        <f>SUMIF('settings-routing'!$I:$I,'item dashboard'!A235,'settings-routing'!$O:$O)</f>
        <v>0</v>
      </c>
      <c r="J235" s="50">
        <f>SUMIFS('sys-backorder details'!$M:$M,'sys-backorder details'!$E:$E,'item dashboard'!A235,'sys-backorder details'!$V:$V,"Call off")</f>
        <v>0</v>
      </c>
      <c r="K235" s="84">
        <f t="shared" si="5"/>
        <v>0</v>
      </c>
      <c r="L235" s="84">
        <f>SUMIF('Production Plan'!$E:$E,'item dashboard'!A235,'Production Plan'!$N:$N)</f>
        <v>0</v>
      </c>
      <c r="M235" s="85" t="str">
        <f t="shared" si="6"/>
        <v>B-750ANG-PUR57-750 ml Angular Purple Bottle</v>
      </c>
      <c r="N235" s="86">
        <f>SUMIFS('sys inv movment rpt'!$M:$M,'sys inv movment rpt'!$L:$L,$M235,'sys inv movment rpt'!$N:$N,N$1)</f>
        <v>0</v>
      </c>
      <c r="O235" s="86">
        <f>SUMIFS('sys inv movment rpt'!$M:$M,'sys inv movment rpt'!$L:$L,$M235,'sys inv movment rpt'!$N:$N,O$1)</f>
        <v>0</v>
      </c>
      <c r="P235" s="86">
        <f>SUMIFS('sys inv movment rpt'!$M:$M,'sys inv movment rpt'!$L:$L,$M235,'sys inv movment rpt'!$N:$N,P$1)</f>
        <v>0</v>
      </c>
      <c r="Q235" s="86">
        <f>SUMIFS('sys inv movment rpt'!$M:$M,'sys inv movment rpt'!$L:$L,$M235,'sys inv movment rpt'!$N:$N,Q$1)</f>
        <v>0</v>
      </c>
      <c r="R235" s="86">
        <f>SUMIFS('sys inv movment rpt'!$M:$M,'sys inv movment rpt'!$L:$L,$M235,'sys inv movment rpt'!$N:$N,R$1)</f>
        <v>240</v>
      </c>
      <c r="S235" s="86">
        <f>SUMIFS('sys inv movment rpt'!$M:$M,'sys inv movment rpt'!$L:$L,$M235,'sys inv movment rpt'!$N:$N,S$1)</f>
        <v>0</v>
      </c>
      <c r="T235" s="86">
        <f>SUMIFS('sys inv movment rpt'!$M:$M,'sys inv movment rpt'!$L:$L,$M235,'sys inv movment rpt'!$N:$N,T$1)</f>
        <v>0</v>
      </c>
      <c r="U235" s="86">
        <f>SUMIFS('sys inv movment rpt'!$M:$M,'sys inv movment rpt'!$L:$L,$M235,'sys inv movment rpt'!$N:$N,U$1)</f>
        <v>0</v>
      </c>
      <c r="V235" s="86">
        <f>SUMIFS('sys inv movment rpt'!$M:$M,'sys inv movment rpt'!$L:$L,$M235,'sys inv movment rpt'!$N:$N,V$1)</f>
        <v>0</v>
      </c>
      <c r="W235" s="86">
        <f>SUMIFS('sys inv movment rpt'!$M:$M,'sys inv movment rpt'!$L:$L,$M235,'sys inv movment rpt'!$N:$N,W$1)</f>
        <v>0</v>
      </c>
      <c r="X235" s="86">
        <f>SUMIFS('sys inv movment rpt'!$M:$M,'sys inv movment rpt'!$L:$L,$M235,'sys inv movment rpt'!$N:$N,X$1)</f>
        <v>0</v>
      </c>
      <c r="Y235" s="86">
        <f>SUMIFS('sys inv movment rpt'!$M:$M,'sys inv movment rpt'!$L:$L,$M235,'sys inv movment rpt'!$N:$N,Y$1)</f>
        <v>0</v>
      </c>
      <c r="Z235" s="86">
        <f>SUMIFS('sys inv movment rpt'!$M:$M,'sys inv movment rpt'!$L:$L,$M235,'sys inv movment rpt'!$N:$N,Z$1)</f>
        <v>0</v>
      </c>
      <c r="AA235" s="86">
        <f>SUMIFS('sys inv movment rpt'!$M:$M,'sys inv movment rpt'!$L:$L,$M235,'sys inv movment rpt'!$N:$N,AA$1)</f>
        <v>0</v>
      </c>
      <c r="AB235" s="86">
        <f>SUMIFS('sys inv movment rpt'!$M:$M,'sys inv movment rpt'!$L:$L,$M235,'sys inv movment rpt'!$N:$N,AB$1)</f>
        <v>0</v>
      </c>
      <c r="AC235" s="86">
        <f>SUMIFS('sys inv movment rpt'!$M:$M,'sys inv movment rpt'!$L:$L,$M235,'sys inv movment rpt'!$N:$N,AC$1)</f>
        <v>0</v>
      </c>
      <c r="AD235" s="86">
        <f>SUMIFS('sys inv movment rpt'!$M:$M,'sys inv movment rpt'!$L:$L,$M235,'sys inv movment rpt'!$N:$N,AD$1)</f>
        <v>0</v>
      </c>
      <c r="AE235" s="86">
        <f>SUMIFS('sys inv movment rpt'!$M:$M,'sys inv movment rpt'!$L:$L,$M235,'sys inv movment rpt'!$N:$N,AE$1)</f>
        <v>120</v>
      </c>
      <c r="AF235" s="86">
        <f>SUMIFS('sys inv movment rpt'!$M:$M,'sys inv movment rpt'!$L:$L,$M235,'sys inv movment rpt'!$N:$N,AF$1)</f>
        <v>0</v>
      </c>
      <c r="AG235" s="86">
        <f>SUMIFS('sys inv movment rpt'!$M:$M,'sys inv movment rpt'!$L:$L,$M235,'sys inv movment rpt'!$N:$N,AG$1)</f>
        <v>0</v>
      </c>
      <c r="AH235" s="86">
        <f>SUMIFS('sys inv movment rpt'!$M:$M,'sys inv movment rpt'!$L:$L,$M235,'sys inv movment rpt'!$N:$N,AH$1)</f>
        <v>0</v>
      </c>
      <c r="AI235" s="86">
        <f>SUMIFS('sys inv movment rpt'!$M:$M,'sys inv movment rpt'!$L:$L,$M235,'sys inv movment rpt'!$N:$N,AI$1)</f>
        <v>0</v>
      </c>
      <c r="AJ235" s="86">
        <f>SUMIFS('sys inv movment rpt'!$M:$M,'sys inv movment rpt'!$L:$L,$M235,'sys inv movment rpt'!$N:$N,AJ$1)</f>
        <v>0</v>
      </c>
      <c r="AK235" s="86">
        <f>SUMIFS('sys inv movment rpt'!$M:$M,'sys inv movment rpt'!$L:$L,$M235,'sys inv movment rpt'!$N:$N,AK$1)</f>
        <v>0</v>
      </c>
      <c r="AL235" s="86">
        <f>SUMIFS('sys inv movment rpt'!$M:$M,'sys inv movment rpt'!$L:$L,$M235,'sys inv movment rpt'!$N:$N,AL$1)</f>
        <v>0</v>
      </c>
      <c r="AM235" s="86">
        <f>SUMIFS('sys inv movment rpt'!$M:$M,'sys inv movment rpt'!$L:$L,$M235,'sys inv movment rpt'!$N:$N,AM$1)</f>
        <v>0</v>
      </c>
      <c r="AN235" s="86">
        <f>SUMIFS('sys inv movment rpt'!$M:$M,'sys inv movment rpt'!$L:$L,$M235,'sys inv movment rpt'!$N:$N,AN$1)</f>
        <v>240</v>
      </c>
      <c r="AO235" s="86">
        <f>SUMIFS('sys inv movment rpt'!$M:$M,'sys inv movment rpt'!$L:$L,$M235,'sys inv movment rpt'!$N:$N,AO$1)</f>
        <v>0</v>
      </c>
      <c r="AP235" s="86">
        <f>SUMIFS('sys inv movment rpt'!$M:$M,'sys inv movment rpt'!$L:$L,$M235,'sys inv movment rpt'!$N:$N,AP$1)</f>
        <v>0</v>
      </c>
      <c r="AQ235" s="86">
        <f>SUMIFS('sys inv movment rpt'!$M:$M,'sys inv movment rpt'!$L:$L,$M235,'sys inv movment rpt'!$N:$N,AQ$1)</f>
        <v>0</v>
      </c>
      <c r="AR235" s="86">
        <f>SUMIFS('sys inv movment rpt'!$M:$M,'sys inv movment rpt'!$L:$L,$M235,'sys inv movment rpt'!$N:$N,AR$1)</f>
        <v>0</v>
      </c>
      <c r="AS235" s="86">
        <f>SUMIFS('sys inv movment rpt'!$M:$M,'sys inv movment rpt'!$L:$L,$M235,'sys inv movment rpt'!$N:$N,AS$1)</f>
        <v>0</v>
      </c>
      <c r="AT235" s="86">
        <f>SUMIFS('sys inv movment rpt'!$M:$M,'sys inv movment rpt'!$L:$L,$M235,'sys inv movment rpt'!$N:$N,AT$1)</f>
        <v>0</v>
      </c>
      <c r="AU235" s="86">
        <f>SUMIFS('sys inv movment rpt'!$M:$M,'sys inv movment rpt'!$L:$L,$M235,'sys inv movment rpt'!$N:$N,AU$1)</f>
        <v>0</v>
      </c>
      <c r="AV235" s="86">
        <f>SUMIFS('sys inv movment rpt'!$M:$M,'sys inv movment rpt'!$L:$L,$M235,'sys inv movment rpt'!$N:$N,AV$1)</f>
        <v>0</v>
      </c>
      <c r="AW235" s="87" t="str">
        <f>IFERROR(VLOOKUP(A235,'sys-backorder details'!E:U,17,0),"-")</f>
        <v>-</v>
      </c>
      <c r="AX235" s="87" t="str">
        <f>IF(K235&gt;1,VLOOKUP(A235,'settings-routing'!A:I,9,0),"")</f>
        <v/>
      </c>
    </row>
    <row r="236" ht="12.75" hidden="1" customHeight="1">
      <c r="A236" s="50" t="s">
        <v>692</v>
      </c>
      <c r="B236" s="50" t="s">
        <v>685</v>
      </c>
      <c r="C236" s="50">
        <f t="shared" si="2"/>
        <v>0</v>
      </c>
      <c r="D236" s="80">
        <f>SUMIF('Stocks 101-111'!$J:$J,'item dashboard'!A236,'Stocks 101-111'!K:K)</f>
        <v>0</v>
      </c>
      <c r="E236" s="80">
        <f>SUMIF('Stocks 101-111'!$J:$J,'item dashboard'!A236,'Stocks 101-111'!$L:$L)</f>
        <v>0</v>
      </c>
      <c r="F236" s="81">
        <f t="shared" si="3"/>
        <v>0</v>
      </c>
      <c r="G236" s="82">
        <f t="shared" si="4"/>
        <v>0</v>
      </c>
      <c r="H236" s="50">
        <f>SUMIFS('sys-backorder details'!$M:$M,'sys-backorder details'!$E:$E,'item dashboard'!A236,'sys-backorder details'!$V:$V,"")</f>
        <v>0</v>
      </c>
      <c r="I236" s="83">
        <f>SUMIF('settings-routing'!$I:$I,'item dashboard'!A236,'settings-routing'!$O:$O)</f>
        <v>0</v>
      </c>
      <c r="J236" s="50">
        <f>SUMIFS('sys-backorder details'!$M:$M,'sys-backorder details'!$E:$E,'item dashboard'!A236,'sys-backorder details'!$V:$V,"Call off")</f>
        <v>0</v>
      </c>
      <c r="K236" s="84">
        <f t="shared" si="5"/>
        <v>0</v>
      </c>
      <c r="L236" s="84">
        <f>SUMIF('Production Plan'!$E:$E,'item dashboard'!A236,'Production Plan'!$N:$N)</f>
        <v>0</v>
      </c>
      <c r="M236" s="85" t="str">
        <f t="shared" si="6"/>
        <v>B-750ANG-PUR57AZM-750ml Angular Bottle</v>
      </c>
      <c r="N236" s="86">
        <f>SUMIFS('sys inv movment rpt'!$M:$M,'sys inv movment rpt'!$L:$L,$M236,'sys inv movment rpt'!$N:$N,N$1)</f>
        <v>0</v>
      </c>
      <c r="O236" s="86">
        <f>SUMIFS('sys inv movment rpt'!$M:$M,'sys inv movment rpt'!$L:$L,$M236,'sys inv movment rpt'!$N:$N,O$1)</f>
        <v>0</v>
      </c>
      <c r="P236" s="86">
        <f>SUMIFS('sys inv movment rpt'!$M:$M,'sys inv movment rpt'!$L:$L,$M236,'sys inv movment rpt'!$N:$N,P$1)</f>
        <v>0</v>
      </c>
      <c r="Q236" s="86">
        <f>SUMIFS('sys inv movment rpt'!$M:$M,'sys inv movment rpt'!$L:$L,$M236,'sys inv movment rpt'!$N:$N,Q$1)</f>
        <v>0</v>
      </c>
      <c r="R236" s="86">
        <f>SUMIFS('sys inv movment rpt'!$M:$M,'sys inv movment rpt'!$L:$L,$M236,'sys inv movment rpt'!$N:$N,R$1)</f>
        <v>0</v>
      </c>
      <c r="S236" s="86">
        <f>SUMIFS('sys inv movment rpt'!$M:$M,'sys inv movment rpt'!$L:$L,$M236,'sys inv movment rpt'!$N:$N,S$1)</f>
        <v>0</v>
      </c>
      <c r="T236" s="86">
        <f>SUMIFS('sys inv movment rpt'!$M:$M,'sys inv movment rpt'!$L:$L,$M236,'sys inv movment rpt'!$N:$N,T$1)</f>
        <v>0</v>
      </c>
      <c r="U236" s="86">
        <f>SUMIFS('sys inv movment rpt'!$M:$M,'sys inv movment rpt'!$L:$L,$M236,'sys inv movment rpt'!$N:$N,U$1)</f>
        <v>0</v>
      </c>
      <c r="V236" s="86">
        <f>SUMIFS('sys inv movment rpt'!$M:$M,'sys inv movment rpt'!$L:$L,$M236,'sys inv movment rpt'!$N:$N,V$1)</f>
        <v>0</v>
      </c>
      <c r="W236" s="86">
        <f>SUMIFS('sys inv movment rpt'!$M:$M,'sys inv movment rpt'!$L:$L,$M236,'sys inv movment rpt'!$N:$N,W$1)</f>
        <v>0</v>
      </c>
      <c r="X236" s="86">
        <f>SUMIFS('sys inv movment rpt'!$M:$M,'sys inv movment rpt'!$L:$L,$M236,'sys inv movment rpt'!$N:$N,X$1)</f>
        <v>0</v>
      </c>
      <c r="Y236" s="86">
        <f>SUMIFS('sys inv movment rpt'!$M:$M,'sys inv movment rpt'!$L:$L,$M236,'sys inv movment rpt'!$N:$N,Y$1)</f>
        <v>0</v>
      </c>
      <c r="Z236" s="86">
        <f>SUMIFS('sys inv movment rpt'!$M:$M,'sys inv movment rpt'!$L:$L,$M236,'sys inv movment rpt'!$N:$N,Z$1)</f>
        <v>0</v>
      </c>
      <c r="AA236" s="86">
        <f>SUMIFS('sys inv movment rpt'!$M:$M,'sys inv movment rpt'!$L:$L,$M236,'sys inv movment rpt'!$N:$N,AA$1)</f>
        <v>0</v>
      </c>
      <c r="AB236" s="86">
        <f>SUMIFS('sys inv movment rpt'!$M:$M,'sys inv movment rpt'!$L:$L,$M236,'sys inv movment rpt'!$N:$N,AB$1)</f>
        <v>0</v>
      </c>
      <c r="AC236" s="86">
        <f>SUMIFS('sys inv movment rpt'!$M:$M,'sys inv movment rpt'!$L:$L,$M236,'sys inv movment rpt'!$N:$N,AC$1)</f>
        <v>0</v>
      </c>
      <c r="AD236" s="86">
        <f>SUMIFS('sys inv movment rpt'!$M:$M,'sys inv movment rpt'!$L:$L,$M236,'sys inv movment rpt'!$N:$N,AD$1)</f>
        <v>0</v>
      </c>
      <c r="AE236" s="86">
        <f>SUMIFS('sys inv movment rpt'!$M:$M,'sys inv movment rpt'!$L:$L,$M236,'sys inv movment rpt'!$N:$N,AE$1)</f>
        <v>0</v>
      </c>
      <c r="AF236" s="86">
        <f>SUMIFS('sys inv movment rpt'!$M:$M,'sys inv movment rpt'!$L:$L,$M236,'sys inv movment rpt'!$N:$N,AF$1)</f>
        <v>0</v>
      </c>
      <c r="AG236" s="86">
        <f>SUMIFS('sys inv movment rpt'!$M:$M,'sys inv movment rpt'!$L:$L,$M236,'sys inv movment rpt'!$N:$N,AG$1)</f>
        <v>0</v>
      </c>
      <c r="AH236" s="86">
        <f>SUMIFS('sys inv movment rpt'!$M:$M,'sys inv movment rpt'!$L:$L,$M236,'sys inv movment rpt'!$N:$N,AH$1)</f>
        <v>0</v>
      </c>
      <c r="AI236" s="86">
        <f>SUMIFS('sys inv movment rpt'!$M:$M,'sys inv movment rpt'!$L:$L,$M236,'sys inv movment rpt'!$N:$N,AI$1)</f>
        <v>0</v>
      </c>
      <c r="AJ236" s="86">
        <f>SUMIFS('sys inv movment rpt'!$M:$M,'sys inv movment rpt'!$L:$L,$M236,'sys inv movment rpt'!$N:$N,AJ$1)</f>
        <v>0</v>
      </c>
      <c r="AK236" s="86">
        <f>SUMIFS('sys inv movment rpt'!$M:$M,'sys inv movment rpt'!$L:$L,$M236,'sys inv movment rpt'!$N:$N,AK$1)</f>
        <v>0</v>
      </c>
      <c r="AL236" s="86">
        <f>SUMIFS('sys inv movment rpt'!$M:$M,'sys inv movment rpt'!$L:$L,$M236,'sys inv movment rpt'!$N:$N,AL$1)</f>
        <v>0</v>
      </c>
      <c r="AM236" s="86">
        <f>SUMIFS('sys inv movment rpt'!$M:$M,'sys inv movment rpt'!$L:$L,$M236,'sys inv movment rpt'!$N:$N,AM$1)</f>
        <v>0</v>
      </c>
      <c r="AN236" s="86">
        <f>SUMIFS('sys inv movment rpt'!$M:$M,'sys inv movment rpt'!$L:$L,$M236,'sys inv movment rpt'!$N:$N,AN$1)</f>
        <v>0</v>
      </c>
      <c r="AO236" s="86">
        <f>SUMIFS('sys inv movment rpt'!$M:$M,'sys inv movment rpt'!$L:$L,$M236,'sys inv movment rpt'!$N:$N,AO$1)</f>
        <v>0</v>
      </c>
      <c r="AP236" s="86">
        <f>SUMIFS('sys inv movment rpt'!$M:$M,'sys inv movment rpt'!$L:$L,$M236,'sys inv movment rpt'!$N:$N,AP$1)</f>
        <v>0</v>
      </c>
      <c r="AQ236" s="86">
        <f>SUMIFS('sys inv movment rpt'!$M:$M,'sys inv movment rpt'!$L:$L,$M236,'sys inv movment rpt'!$N:$N,AQ$1)</f>
        <v>0</v>
      </c>
      <c r="AR236" s="86">
        <f>SUMIFS('sys inv movment rpt'!$M:$M,'sys inv movment rpt'!$L:$L,$M236,'sys inv movment rpt'!$N:$N,AR$1)</f>
        <v>0</v>
      </c>
      <c r="AS236" s="86">
        <f>SUMIFS('sys inv movment rpt'!$M:$M,'sys inv movment rpt'!$L:$L,$M236,'sys inv movment rpt'!$N:$N,AS$1)</f>
        <v>0</v>
      </c>
      <c r="AT236" s="86">
        <f>SUMIFS('sys inv movment rpt'!$M:$M,'sys inv movment rpt'!$L:$L,$M236,'sys inv movment rpt'!$N:$N,AT$1)</f>
        <v>0</v>
      </c>
      <c r="AU236" s="86">
        <f>SUMIFS('sys inv movment rpt'!$M:$M,'sys inv movment rpt'!$L:$L,$M236,'sys inv movment rpt'!$N:$N,AU$1)</f>
        <v>0</v>
      </c>
      <c r="AV236" s="86">
        <f>SUMIFS('sys inv movment rpt'!$M:$M,'sys inv movment rpt'!$L:$L,$M236,'sys inv movment rpt'!$N:$N,AV$1)</f>
        <v>0</v>
      </c>
      <c r="AW236" s="87" t="str">
        <f>IFERROR(VLOOKUP(A236,'sys-backorder details'!E:U,17,0),"-")</f>
        <v>-</v>
      </c>
      <c r="AX236" s="87" t="str">
        <f>IF(K236&gt;1,VLOOKUP(A236,'settings-routing'!A:I,9,0),"")</f>
        <v/>
      </c>
    </row>
    <row r="237" ht="12.75" hidden="1" customHeight="1">
      <c r="A237" s="50" t="s">
        <v>693</v>
      </c>
      <c r="B237" s="50" t="s">
        <v>694</v>
      </c>
      <c r="C237" s="50">
        <f t="shared" si="2"/>
        <v>360</v>
      </c>
      <c r="D237" s="80">
        <f>SUMIF('Stocks 101-111'!$J:$J,'item dashboard'!A237,'Stocks 101-111'!K:K)</f>
        <v>360</v>
      </c>
      <c r="E237" s="80">
        <f>SUMIF('Stocks 101-111'!$J:$J,'item dashboard'!A237,'Stocks 101-111'!$L:$L)</f>
        <v>0</v>
      </c>
      <c r="F237" s="81">
        <f t="shared" si="3"/>
        <v>0</v>
      </c>
      <c r="G237" s="82">
        <f t="shared" si="4"/>
        <v>0.1428571429</v>
      </c>
      <c r="H237" s="50">
        <f>SUMIFS('sys-backorder details'!$M:$M,'sys-backorder details'!$E:$E,'item dashboard'!A237,'sys-backorder details'!$V:$V,"")</f>
        <v>0</v>
      </c>
      <c r="I237" s="83">
        <f>SUMIF('settings-routing'!$I:$I,'item dashboard'!A237,'settings-routing'!$O:$O)</f>
        <v>0</v>
      </c>
      <c r="J237" s="50">
        <f>SUMIFS('sys-backorder details'!$M:$M,'sys-backorder details'!$E:$E,'item dashboard'!A237,'sys-backorder details'!$V:$V,"Call off")</f>
        <v>120</v>
      </c>
      <c r="K237" s="84">
        <f t="shared" si="5"/>
        <v>-360</v>
      </c>
      <c r="L237" s="84">
        <f>SUMIF('Production Plan'!$E:$E,'item dashboard'!A237,'Production Plan'!$N:$N)</f>
        <v>0</v>
      </c>
      <c r="M237" s="85" t="str">
        <f t="shared" si="6"/>
        <v>B-750ANG-W57-750 ml Aangular White Bottle</v>
      </c>
      <c r="N237" s="86">
        <f>SUMIFS('sys inv movment rpt'!$M:$M,'sys inv movment rpt'!$L:$L,$M237,'sys inv movment rpt'!$N:$N,N$1)</f>
        <v>0</v>
      </c>
      <c r="O237" s="86">
        <f>SUMIFS('sys inv movment rpt'!$M:$M,'sys inv movment rpt'!$L:$L,$M237,'sys inv movment rpt'!$N:$N,O$1)</f>
        <v>0</v>
      </c>
      <c r="P237" s="86">
        <f>SUMIFS('sys inv movment rpt'!$M:$M,'sys inv movment rpt'!$L:$L,$M237,'sys inv movment rpt'!$N:$N,P$1)</f>
        <v>0</v>
      </c>
      <c r="Q237" s="86">
        <f>SUMIFS('sys inv movment rpt'!$M:$M,'sys inv movment rpt'!$L:$L,$M237,'sys inv movment rpt'!$N:$N,Q$1)</f>
        <v>0</v>
      </c>
      <c r="R237" s="86">
        <f>SUMIFS('sys inv movment rpt'!$M:$M,'sys inv movment rpt'!$L:$L,$M237,'sys inv movment rpt'!$N:$N,R$1)</f>
        <v>120</v>
      </c>
      <c r="S237" s="86">
        <f>SUMIFS('sys inv movment rpt'!$M:$M,'sys inv movment rpt'!$L:$L,$M237,'sys inv movment rpt'!$N:$N,S$1)</f>
        <v>120</v>
      </c>
      <c r="T237" s="86">
        <f>SUMIFS('sys inv movment rpt'!$M:$M,'sys inv movment rpt'!$L:$L,$M237,'sys inv movment rpt'!$N:$N,T$1)</f>
        <v>0</v>
      </c>
      <c r="U237" s="86">
        <f>SUMIFS('sys inv movment rpt'!$M:$M,'sys inv movment rpt'!$L:$L,$M237,'sys inv movment rpt'!$N:$N,U$1)</f>
        <v>0</v>
      </c>
      <c r="V237" s="86">
        <f>SUMIFS('sys inv movment rpt'!$M:$M,'sys inv movment rpt'!$L:$L,$M237,'sys inv movment rpt'!$N:$N,V$1)</f>
        <v>0</v>
      </c>
      <c r="W237" s="86">
        <f>SUMIFS('sys inv movment rpt'!$M:$M,'sys inv movment rpt'!$L:$L,$M237,'sys inv movment rpt'!$N:$N,W$1)</f>
        <v>5040</v>
      </c>
      <c r="X237" s="86">
        <f>SUMIFS('sys inv movment rpt'!$M:$M,'sys inv movment rpt'!$L:$L,$M237,'sys inv movment rpt'!$N:$N,X$1)</f>
        <v>0</v>
      </c>
      <c r="Y237" s="86">
        <f>SUMIFS('sys inv movment rpt'!$M:$M,'sys inv movment rpt'!$L:$L,$M237,'sys inv movment rpt'!$N:$N,Y$1)</f>
        <v>0</v>
      </c>
      <c r="Z237" s="86">
        <f>SUMIFS('sys inv movment rpt'!$M:$M,'sys inv movment rpt'!$L:$L,$M237,'sys inv movment rpt'!$N:$N,Z$1)</f>
        <v>0</v>
      </c>
      <c r="AA237" s="86">
        <f>SUMIFS('sys inv movment rpt'!$M:$M,'sys inv movment rpt'!$L:$L,$M237,'sys inv movment rpt'!$N:$N,AA$1)</f>
        <v>0</v>
      </c>
      <c r="AB237" s="86">
        <f>SUMIFS('sys inv movment rpt'!$M:$M,'sys inv movment rpt'!$L:$L,$M237,'sys inv movment rpt'!$N:$N,AB$1)</f>
        <v>0</v>
      </c>
      <c r="AC237" s="86">
        <f>SUMIFS('sys inv movment rpt'!$M:$M,'sys inv movment rpt'!$L:$L,$M237,'sys inv movment rpt'!$N:$N,AC$1)</f>
        <v>0</v>
      </c>
      <c r="AD237" s="86">
        <f>SUMIFS('sys inv movment rpt'!$M:$M,'sys inv movment rpt'!$L:$L,$M237,'sys inv movment rpt'!$N:$N,AD$1)</f>
        <v>0</v>
      </c>
      <c r="AE237" s="86">
        <f>SUMIFS('sys inv movment rpt'!$M:$M,'sys inv movment rpt'!$L:$L,$M237,'sys inv movment rpt'!$N:$N,AE$1)</f>
        <v>480</v>
      </c>
      <c r="AF237" s="86">
        <f>SUMIFS('sys inv movment rpt'!$M:$M,'sys inv movment rpt'!$L:$L,$M237,'sys inv movment rpt'!$N:$N,AF$1)</f>
        <v>0</v>
      </c>
      <c r="AG237" s="86">
        <f>SUMIFS('sys inv movment rpt'!$M:$M,'sys inv movment rpt'!$L:$L,$M237,'sys inv movment rpt'!$N:$N,AG$1)</f>
        <v>0</v>
      </c>
      <c r="AH237" s="86">
        <f>SUMIFS('sys inv movment rpt'!$M:$M,'sys inv movment rpt'!$L:$L,$M237,'sys inv movment rpt'!$N:$N,AH$1)</f>
        <v>0</v>
      </c>
      <c r="AI237" s="86">
        <f>SUMIFS('sys inv movment rpt'!$M:$M,'sys inv movment rpt'!$L:$L,$M237,'sys inv movment rpt'!$N:$N,AI$1)</f>
        <v>0</v>
      </c>
      <c r="AJ237" s="86">
        <f>SUMIFS('sys inv movment rpt'!$M:$M,'sys inv movment rpt'!$L:$L,$M237,'sys inv movment rpt'!$N:$N,AJ$1)</f>
        <v>0</v>
      </c>
      <c r="AK237" s="86">
        <f>SUMIFS('sys inv movment rpt'!$M:$M,'sys inv movment rpt'!$L:$L,$M237,'sys inv movment rpt'!$N:$N,AK$1)</f>
        <v>0</v>
      </c>
      <c r="AL237" s="86">
        <f>SUMIFS('sys inv movment rpt'!$M:$M,'sys inv movment rpt'!$L:$L,$M237,'sys inv movment rpt'!$N:$N,AL$1)</f>
        <v>0</v>
      </c>
      <c r="AM237" s="86">
        <f>SUMIFS('sys inv movment rpt'!$M:$M,'sys inv movment rpt'!$L:$L,$M237,'sys inv movment rpt'!$N:$N,AM$1)</f>
        <v>0</v>
      </c>
      <c r="AN237" s="86">
        <f>SUMIFS('sys inv movment rpt'!$M:$M,'sys inv movment rpt'!$L:$L,$M237,'sys inv movment rpt'!$N:$N,AN$1)</f>
        <v>0</v>
      </c>
      <c r="AO237" s="86">
        <f>SUMIFS('sys inv movment rpt'!$M:$M,'sys inv movment rpt'!$L:$L,$M237,'sys inv movment rpt'!$N:$N,AO$1)</f>
        <v>0</v>
      </c>
      <c r="AP237" s="86">
        <f>SUMIFS('sys inv movment rpt'!$M:$M,'sys inv movment rpt'!$L:$L,$M237,'sys inv movment rpt'!$N:$N,AP$1)</f>
        <v>0</v>
      </c>
      <c r="AQ237" s="86">
        <f>SUMIFS('sys inv movment rpt'!$M:$M,'sys inv movment rpt'!$L:$L,$M237,'sys inv movment rpt'!$N:$N,AQ$1)</f>
        <v>0</v>
      </c>
      <c r="AR237" s="86">
        <f>SUMIFS('sys inv movment rpt'!$M:$M,'sys inv movment rpt'!$L:$L,$M237,'sys inv movment rpt'!$N:$N,AR$1)</f>
        <v>120</v>
      </c>
      <c r="AS237" s="86">
        <f>SUMIFS('sys inv movment rpt'!$M:$M,'sys inv movment rpt'!$L:$L,$M237,'sys inv movment rpt'!$N:$N,AS$1)</f>
        <v>0</v>
      </c>
      <c r="AT237" s="86">
        <f>SUMIFS('sys inv movment rpt'!$M:$M,'sys inv movment rpt'!$L:$L,$M237,'sys inv movment rpt'!$N:$N,AT$1)</f>
        <v>0</v>
      </c>
      <c r="AU237" s="86">
        <f>SUMIFS('sys inv movment rpt'!$M:$M,'sys inv movment rpt'!$L:$L,$M237,'sys inv movment rpt'!$N:$N,AU$1)</f>
        <v>0</v>
      </c>
      <c r="AV237" s="86">
        <f>SUMIFS('sys inv movment rpt'!$M:$M,'sys inv movment rpt'!$L:$L,$M237,'sys inv movment rpt'!$N:$N,AV$1)</f>
        <v>0</v>
      </c>
      <c r="AW237" s="87" t="str">
        <f>IFERROR(VLOOKUP(A237,'sys-backorder details'!E:U,17,0),"-")</f>
        <v>Cash/Current Cheque</v>
      </c>
      <c r="AX237" s="87" t="str">
        <f>IF(K237&gt;1,VLOOKUP(A237,'settings-routing'!A:I,9,0),"")</f>
        <v/>
      </c>
    </row>
    <row r="238" ht="12.75" hidden="1" customHeight="1">
      <c r="A238" s="28" t="s">
        <v>695</v>
      </c>
      <c r="B238" s="28" t="s">
        <v>696</v>
      </c>
      <c r="C238" s="50">
        <f t="shared" si="2"/>
        <v>0</v>
      </c>
      <c r="D238" s="80">
        <f>SUMIF('Stocks 101-111'!$J:$J,'item dashboard'!A238,'Stocks 101-111'!K:K)</f>
        <v>0</v>
      </c>
      <c r="E238" s="80">
        <f>SUMIF('Stocks 101-111'!$J:$J,'item dashboard'!A238,'Stocks 101-111'!$L:$L)</f>
        <v>0</v>
      </c>
      <c r="F238" s="81">
        <f t="shared" si="3"/>
        <v>0</v>
      </c>
      <c r="G238" s="82">
        <f t="shared" si="4"/>
        <v>0</v>
      </c>
      <c r="H238" s="50">
        <f>SUMIFS('sys-backorder details'!$M:$M,'sys-backorder details'!$E:$E,'item dashboard'!A238,'sys-backorder details'!$V:$V,"")</f>
        <v>0</v>
      </c>
      <c r="I238" s="83">
        <f>SUMIF('settings-routing'!$I:$I,'item dashboard'!A238,'settings-routing'!$O:$O)</f>
        <v>0</v>
      </c>
      <c r="J238" s="50">
        <f>SUMIFS('sys-backorder details'!$M:$M,'sys-backorder details'!$E:$E,'item dashboard'!A238,'sys-backorder details'!$V:$V,"Call off")</f>
        <v>0</v>
      </c>
      <c r="K238" s="84">
        <f t="shared" si="5"/>
        <v>0</v>
      </c>
      <c r="L238" s="84">
        <f>SUMIF('Production Plan'!$E:$E,'item dashboard'!A238,'Production Plan'!$N:$N)</f>
        <v>0</v>
      </c>
      <c r="M238" s="85" t="str">
        <f t="shared" si="6"/>
        <v>B-750ANG-Y57-750 ml Angular Yellow Bottle</v>
      </c>
      <c r="N238" s="86">
        <f>SUMIFS('sys inv movment rpt'!$M:$M,'sys inv movment rpt'!$L:$L,$M238,'sys inv movment rpt'!$N:$N,N$1)</f>
        <v>0</v>
      </c>
      <c r="O238" s="86">
        <f>SUMIFS('sys inv movment rpt'!$M:$M,'sys inv movment rpt'!$L:$L,$M238,'sys inv movment rpt'!$N:$N,O$1)</f>
        <v>0</v>
      </c>
      <c r="P238" s="86">
        <f>SUMIFS('sys inv movment rpt'!$M:$M,'sys inv movment rpt'!$L:$L,$M238,'sys inv movment rpt'!$N:$N,P$1)</f>
        <v>0</v>
      </c>
      <c r="Q238" s="86">
        <f>SUMIFS('sys inv movment rpt'!$M:$M,'sys inv movment rpt'!$L:$L,$M238,'sys inv movment rpt'!$N:$N,Q$1)</f>
        <v>0</v>
      </c>
      <c r="R238" s="86">
        <f>SUMIFS('sys inv movment rpt'!$M:$M,'sys inv movment rpt'!$L:$L,$M238,'sys inv movment rpt'!$N:$N,R$1)</f>
        <v>0</v>
      </c>
      <c r="S238" s="86">
        <f>SUMIFS('sys inv movment rpt'!$M:$M,'sys inv movment rpt'!$L:$L,$M238,'sys inv movment rpt'!$N:$N,S$1)</f>
        <v>0</v>
      </c>
      <c r="T238" s="86">
        <f>SUMIFS('sys inv movment rpt'!$M:$M,'sys inv movment rpt'!$L:$L,$M238,'sys inv movment rpt'!$N:$N,T$1)</f>
        <v>0</v>
      </c>
      <c r="U238" s="86">
        <f>SUMIFS('sys inv movment rpt'!$M:$M,'sys inv movment rpt'!$L:$L,$M238,'sys inv movment rpt'!$N:$N,U$1)</f>
        <v>0</v>
      </c>
      <c r="V238" s="86">
        <f>SUMIFS('sys inv movment rpt'!$M:$M,'sys inv movment rpt'!$L:$L,$M238,'sys inv movment rpt'!$N:$N,V$1)</f>
        <v>0</v>
      </c>
      <c r="W238" s="86">
        <f>SUMIFS('sys inv movment rpt'!$M:$M,'sys inv movment rpt'!$L:$L,$M238,'sys inv movment rpt'!$N:$N,W$1)</f>
        <v>0</v>
      </c>
      <c r="X238" s="86">
        <f>SUMIFS('sys inv movment rpt'!$M:$M,'sys inv movment rpt'!$L:$L,$M238,'sys inv movment rpt'!$N:$N,X$1)</f>
        <v>0</v>
      </c>
      <c r="Y238" s="86">
        <f>SUMIFS('sys inv movment rpt'!$M:$M,'sys inv movment rpt'!$L:$L,$M238,'sys inv movment rpt'!$N:$N,Y$1)</f>
        <v>0</v>
      </c>
      <c r="Z238" s="86">
        <f>SUMIFS('sys inv movment rpt'!$M:$M,'sys inv movment rpt'!$L:$L,$M238,'sys inv movment rpt'!$N:$N,Z$1)</f>
        <v>0</v>
      </c>
      <c r="AA238" s="86">
        <f>SUMIFS('sys inv movment rpt'!$M:$M,'sys inv movment rpt'!$L:$L,$M238,'sys inv movment rpt'!$N:$N,AA$1)</f>
        <v>0</v>
      </c>
      <c r="AB238" s="86">
        <f>SUMIFS('sys inv movment rpt'!$M:$M,'sys inv movment rpt'!$L:$L,$M238,'sys inv movment rpt'!$N:$N,AB$1)</f>
        <v>0</v>
      </c>
      <c r="AC238" s="86">
        <f>SUMIFS('sys inv movment rpt'!$M:$M,'sys inv movment rpt'!$L:$L,$M238,'sys inv movment rpt'!$N:$N,AC$1)</f>
        <v>0</v>
      </c>
      <c r="AD238" s="86">
        <f>SUMIFS('sys inv movment rpt'!$M:$M,'sys inv movment rpt'!$L:$L,$M238,'sys inv movment rpt'!$N:$N,AD$1)</f>
        <v>0</v>
      </c>
      <c r="AE238" s="86">
        <f>SUMIFS('sys inv movment rpt'!$M:$M,'sys inv movment rpt'!$L:$L,$M238,'sys inv movment rpt'!$N:$N,AE$1)</f>
        <v>0</v>
      </c>
      <c r="AF238" s="86">
        <f>SUMIFS('sys inv movment rpt'!$M:$M,'sys inv movment rpt'!$L:$L,$M238,'sys inv movment rpt'!$N:$N,AF$1)</f>
        <v>0</v>
      </c>
      <c r="AG238" s="86">
        <f>SUMIFS('sys inv movment rpt'!$M:$M,'sys inv movment rpt'!$L:$L,$M238,'sys inv movment rpt'!$N:$N,AG$1)</f>
        <v>0</v>
      </c>
      <c r="AH238" s="86">
        <f>SUMIFS('sys inv movment rpt'!$M:$M,'sys inv movment rpt'!$L:$L,$M238,'sys inv movment rpt'!$N:$N,AH$1)</f>
        <v>0</v>
      </c>
      <c r="AI238" s="86">
        <f>SUMIFS('sys inv movment rpt'!$M:$M,'sys inv movment rpt'!$L:$L,$M238,'sys inv movment rpt'!$N:$N,AI$1)</f>
        <v>0</v>
      </c>
      <c r="AJ238" s="86">
        <f>SUMIFS('sys inv movment rpt'!$M:$M,'sys inv movment rpt'!$L:$L,$M238,'sys inv movment rpt'!$N:$N,AJ$1)</f>
        <v>0</v>
      </c>
      <c r="AK238" s="86">
        <f>SUMIFS('sys inv movment rpt'!$M:$M,'sys inv movment rpt'!$L:$L,$M238,'sys inv movment rpt'!$N:$N,AK$1)</f>
        <v>0</v>
      </c>
      <c r="AL238" s="86">
        <f>SUMIFS('sys inv movment rpt'!$M:$M,'sys inv movment rpt'!$L:$L,$M238,'sys inv movment rpt'!$N:$N,AL$1)</f>
        <v>0</v>
      </c>
      <c r="AM238" s="86">
        <f>SUMIFS('sys inv movment rpt'!$M:$M,'sys inv movment rpt'!$L:$L,$M238,'sys inv movment rpt'!$N:$N,AM$1)</f>
        <v>0</v>
      </c>
      <c r="AN238" s="86">
        <f>SUMIFS('sys inv movment rpt'!$M:$M,'sys inv movment rpt'!$L:$L,$M238,'sys inv movment rpt'!$N:$N,AN$1)</f>
        <v>0</v>
      </c>
      <c r="AO238" s="86">
        <f>SUMIFS('sys inv movment rpt'!$M:$M,'sys inv movment rpt'!$L:$L,$M238,'sys inv movment rpt'!$N:$N,AO$1)</f>
        <v>0</v>
      </c>
      <c r="AP238" s="86">
        <f>SUMIFS('sys inv movment rpt'!$M:$M,'sys inv movment rpt'!$L:$L,$M238,'sys inv movment rpt'!$N:$N,AP$1)</f>
        <v>0</v>
      </c>
      <c r="AQ238" s="86">
        <f>SUMIFS('sys inv movment rpt'!$M:$M,'sys inv movment rpt'!$L:$L,$M238,'sys inv movment rpt'!$N:$N,AQ$1)</f>
        <v>0</v>
      </c>
      <c r="AR238" s="86">
        <f>SUMIFS('sys inv movment rpt'!$M:$M,'sys inv movment rpt'!$L:$L,$M238,'sys inv movment rpt'!$N:$N,AR$1)</f>
        <v>0</v>
      </c>
      <c r="AS238" s="86">
        <f>SUMIFS('sys inv movment rpt'!$M:$M,'sys inv movment rpt'!$L:$L,$M238,'sys inv movment rpt'!$N:$N,AS$1)</f>
        <v>0</v>
      </c>
      <c r="AT238" s="86">
        <f>SUMIFS('sys inv movment rpt'!$M:$M,'sys inv movment rpt'!$L:$L,$M238,'sys inv movment rpt'!$N:$N,AT$1)</f>
        <v>0</v>
      </c>
      <c r="AU238" s="86">
        <f>SUMIFS('sys inv movment rpt'!$M:$M,'sys inv movment rpt'!$L:$L,$M238,'sys inv movment rpt'!$N:$N,AU$1)</f>
        <v>0</v>
      </c>
      <c r="AV238" s="86">
        <f>SUMIFS('sys inv movment rpt'!$M:$M,'sys inv movment rpt'!$L:$L,$M238,'sys inv movment rpt'!$N:$N,AV$1)</f>
        <v>0</v>
      </c>
      <c r="AW238" s="87" t="str">
        <f>IFERROR(VLOOKUP(A238,'sys-backorder details'!E:U,17,0),"-")</f>
        <v>-</v>
      </c>
      <c r="AX238" s="87" t="str">
        <f>IF(K238&gt;1,VLOOKUP(A238,'settings-routing'!A:I,9,0),"")</f>
        <v/>
      </c>
    </row>
    <row r="239" ht="12.75" hidden="1" customHeight="1">
      <c r="A239" s="50" t="s">
        <v>697</v>
      </c>
      <c r="B239" s="50" t="s">
        <v>685</v>
      </c>
      <c r="C239" s="50">
        <f t="shared" si="2"/>
        <v>0</v>
      </c>
      <c r="D239" s="80">
        <f>SUMIF('Stocks 101-111'!$J:$J,'item dashboard'!A239,'Stocks 101-111'!K:K)</f>
        <v>0</v>
      </c>
      <c r="E239" s="80">
        <f>SUMIF('Stocks 101-111'!$J:$J,'item dashboard'!A239,'Stocks 101-111'!$L:$L)</f>
        <v>0</v>
      </c>
      <c r="F239" s="81">
        <f t="shared" si="3"/>
        <v>0</v>
      </c>
      <c r="G239" s="82">
        <f t="shared" si="4"/>
        <v>0</v>
      </c>
      <c r="H239" s="50">
        <f>SUMIFS('sys-backorder details'!$M:$M,'sys-backorder details'!$E:$E,'item dashboard'!A239,'sys-backorder details'!$V:$V,"")</f>
        <v>0</v>
      </c>
      <c r="I239" s="83">
        <f>SUMIF('settings-routing'!$I:$I,'item dashboard'!A239,'settings-routing'!$O:$O)</f>
        <v>0</v>
      </c>
      <c r="J239" s="50">
        <f>SUMIFS('sys-backorder details'!$M:$M,'sys-backorder details'!$E:$E,'item dashboard'!A239,'sys-backorder details'!$V:$V,"Call off")</f>
        <v>0</v>
      </c>
      <c r="K239" s="84">
        <f t="shared" si="5"/>
        <v>0</v>
      </c>
      <c r="L239" s="84">
        <f>SUMIF('Production Plan'!$E:$E,'item dashboard'!A239,'Production Plan'!$N:$N)</f>
        <v>0</v>
      </c>
      <c r="M239" s="85" t="str">
        <f t="shared" si="6"/>
        <v>B-750ANG-Y57AZM-750ml Angular Bottle</v>
      </c>
      <c r="N239" s="86">
        <f>SUMIFS('sys inv movment rpt'!$M:$M,'sys inv movment rpt'!$L:$L,$M239,'sys inv movment rpt'!$N:$N,N$1)</f>
        <v>0</v>
      </c>
      <c r="O239" s="86">
        <f>SUMIFS('sys inv movment rpt'!$M:$M,'sys inv movment rpt'!$L:$L,$M239,'sys inv movment rpt'!$N:$N,O$1)</f>
        <v>0</v>
      </c>
      <c r="P239" s="86">
        <f>SUMIFS('sys inv movment rpt'!$M:$M,'sys inv movment rpt'!$L:$L,$M239,'sys inv movment rpt'!$N:$N,P$1)</f>
        <v>0</v>
      </c>
      <c r="Q239" s="86">
        <f>SUMIFS('sys inv movment rpt'!$M:$M,'sys inv movment rpt'!$L:$L,$M239,'sys inv movment rpt'!$N:$N,Q$1)</f>
        <v>0</v>
      </c>
      <c r="R239" s="86">
        <f>SUMIFS('sys inv movment rpt'!$M:$M,'sys inv movment rpt'!$L:$L,$M239,'sys inv movment rpt'!$N:$N,R$1)</f>
        <v>0</v>
      </c>
      <c r="S239" s="86">
        <f>SUMIFS('sys inv movment rpt'!$M:$M,'sys inv movment rpt'!$L:$L,$M239,'sys inv movment rpt'!$N:$N,S$1)</f>
        <v>0</v>
      </c>
      <c r="T239" s="86">
        <f>SUMIFS('sys inv movment rpt'!$M:$M,'sys inv movment rpt'!$L:$L,$M239,'sys inv movment rpt'!$N:$N,T$1)</f>
        <v>0</v>
      </c>
      <c r="U239" s="86">
        <f>SUMIFS('sys inv movment rpt'!$M:$M,'sys inv movment rpt'!$L:$L,$M239,'sys inv movment rpt'!$N:$N,U$1)</f>
        <v>0</v>
      </c>
      <c r="V239" s="86">
        <f>SUMIFS('sys inv movment rpt'!$M:$M,'sys inv movment rpt'!$L:$L,$M239,'sys inv movment rpt'!$N:$N,V$1)</f>
        <v>0</v>
      </c>
      <c r="W239" s="86">
        <f>SUMIFS('sys inv movment rpt'!$M:$M,'sys inv movment rpt'!$L:$L,$M239,'sys inv movment rpt'!$N:$N,W$1)</f>
        <v>0</v>
      </c>
      <c r="X239" s="86">
        <f>SUMIFS('sys inv movment rpt'!$M:$M,'sys inv movment rpt'!$L:$L,$M239,'sys inv movment rpt'!$N:$N,X$1)</f>
        <v>0</v>
      </c>
      <c r="Y239" s="86">
        <f>SUMIFS('sys inv movment rpt'!$M:$M,'sys inv movment rpt'!$L:$L,$M239,'sys inv movment rpt'!$N:$N,Y$1)</f>
        <v>0</v>
      </c>
      <c r="Z239" s="86">
        <f>SUMIFS('sys inv movment rpt'!$M:$M,'sys inv movment rpt'!$L:$L,$M239,'sys inv movment rpt'!$N:$N,Z$1)</f>
        <v>0</v>
      </c>
      <c r="AA239" s="86">
        <f>SUMIFS('sys inv movment rpt'!$M:$M,'sys inv movment rpt'!$L:$L,$M239,'sys inv movment rpt'!$N:$N,AA$1)</f>
        <v>0</v>
      </c>
      <c r="AB239" s="86">
        <f>SUMIFS('sys inv movment rpt'!$M:$M,'sys inv movment rpt'!$L:$L,$M239,'sys inv movment rpt'!$N:$N,AB$1)</f>
        <v>0</v>
      </c>
      <c r="AC239" s="86">
        <f>SUMIFS('sys inv movment rpt'!$M:$M,'sys inv movment rpt'!$L:$L,$M239,'sys inv movment rpt'!$N:$N,AC$1)</f>
        <v>0</v>
      </c>
      <c r="AD239" s="86">
        <f>SUMIFS('sys inv movment rpt'!$M:$M,'sys inv movment rpt'!$L:$L,$M239,'sys inv movment rpt'!$N:$N,AD$1)</f>
        <v>0</v>
      </c>
      <c r="AE239" s="86">
        <f>SUMIFS('sys inv movment rpt'!$M:$M,'sys inv movment rpt'!$L:$L,$M239,'sys inv movment rpt'!$N:$N,AE$1)</f>
        <v>0</v>
      </c>
      <c r="AF239" s="86">
        <f>SUMIFS('sys inv movment rpt'!$M:$M,'sys inv movment rpt'!$L:$L,$M239,'sys inv movment rpt'!$N:$N,AF$1)</f>
        <v>0</v>
      </c>
      <c r="AG239" s="86">
        <f>SUMIFS('sys inv movment rpt'!$M:$M,'sys inv movment rpt'!$L:$L,$M239,'sys inv movment rpt'!$N:$N,AG$1)</f>
        <v>0</v>
      </c>
      <c r="AH239" s="86">
        <f>SUMIFS('sys inv movment rpt'!$M:$M,'sys inv movment rpt'!$L:$L,$M239,'sys inv movment rpt'!$N:$N,AH$1)</f>
        <v>0</v>
      </c>
      <c r="AI239" s="86">
        <f>SUMIFS('sys inv movment rpt'!$M:$M,'sys inv movment rpt'!$L:$L,$M239,'sys inv movment rpt'!$N:$N,AI$1)</f>
        <v>0</v>
      </c>
      <c r="AJ239" s="86">
        <f>SUMIFS('sys inv movment rpt'!$M:$M,'sys inv movment rpt'!$L:$L,$M239,'sys inv movment rpt'!$N:$N,AJ$1)</f>
        <v>0</v>
      </c>
      <c r="AK239" s="86">
        <f>SUMIFS('sys inv movment rpt'!$M:$M,'sys inv movment rpt'!$L:$L,$M239,'sys inv movment rpt'!$N:$N,AK$1)</f>
        <v>0</v>
      </c>
      <c r="AL239" s="86">
        <f>SUMIFS('sys inv movment rpt'!$M:$M,'sys inv movment rpt'!$L:$L,$M239,'sys inv movment rpt'!$N:$N,AL$1)</f>
        <v>0</v>
      </c>
      <c r="AM239" s="86">
        <f>SUMIFS('sys inv movment rpt'!$M:$M,'sys inv movment rpt'!$L:$L,$M239,'sys inv movment rpt'!$N:$N,AM$1)</f>
        <v>0</v>
      </c>
      <c r="AN239" s="86">
        <f>SUMIFS('sys inv movment rpt'!$M:$M,'sys inv movment rpt'!$L:$L,$M239,'sys inv movment rpt'!$N:$N,AN$1)</f>
        <v>0</v>
      </c>
      <c r="AO239" s="86">
        <f>SUMIFS('sys inv movment rpt'!$M:$M,'sys inv movment rpt'!$L:$L,$M239,'sys inv movment rpt'!$N:$N,AO$1)</f>
        <v>0</v>
      </c>
      <c r="AP239" s="86">
        <f>SUMIFS('sys inv movment rpt'!$M:$M,'sys inv movment rpt'!$L:$L,$M239,'sys inv movment rpt'!$N:$N,AP$1)</f>
        <v>0</v>
      </c>
      <c r="AQ239" s="86">
        <f>SUMIFS('sys inv movment rpt'!$M:$M,'sys inv movment rpt'!$L:$L,$M239,'sys inv movment rpt'!$N:$N,AQ$1)</f>
        <v>0</v>
      </c>
      <c r="AR239" s="86">
        <f>SUMIFS('sys inv movment rpt'!$M:$M,'sys inv movment rpt'!$L:$L,$M239,'sys inv movment rpt'!$N:$N,AR$1)</f>
        <v>0</v>
      </c>
      <c r="AS239" s="86">
        <f>SUMIFS('sys inv movment rpt'!$M:$M,'sys inv movment rpt'!$L:$L,$M239,'sys inv movment rpt'!$N:$N,AS$1)</f>
        <v>0</v>
      </c>
      <c r="AT239" s="86">
        <f>SUMIFS('sys inv movment rpt'!$M:$M,'sys inv movment rpt'!$L:$L,$M239,'sys inv movment rpt'!$N:$N,AT$1)</f>
        <v>0</v>
      </c>
      <c r="AU239" s="86">
        <f>SUMIFS('sys inv movment rpt'!$M:$M,'sys inv movment rpt'!$L:$L,$M239,'sys inv movment rpt'!$N:$N,AU$1)</f>
        <v>0</v>
      </c>
      <c r="AV239" s="86">
        <f>SUMIFS('sys inv movment rpt'!$M:$M,'sys inv movment rpt'!$L:$L,$M239,'sys inv movment rpt'!$N:$N,AV$1)</f>
        <v>0</v>
      </c>
      <c r="AW239" s="87" t="str">
        <f>IFERROR(VLOOKUP(A239,'sys-backorder details'!E:U,17,0),"-")</f>
        <v>-</v>
      </c>
      <c r="AX239" s="87" t="str">
        <f>IF(K239&gt;1,VLOOKUP(A239,'settings-routing'!A:I,9,0),"")</f>
        <v/>
      </c>
    </row>
    <row r="240" ht="12.75" hidden="1" customHeight="1">
      <c r="A240" s="50" t="s">
        <v>698</v>
      </c>
      <c r="B240" s="50" t="s">
        <v>699</v>
      </c>
      <c r="C240" s="50">
        <f t="shared" si="2"/>
        <v>0</v>
      </c>
      <c r="D240" s="80">
        <f>SUMIF('Stocks 101-111'!$J:$J,'item dashboard'!A240,'Stocks 101-111'!K:K)</f>
        <v>0</v>
      </c>
      <c r="E240" s="80">
        <f>SUMIF('Stocks 101-111'!$J:$J,'item dashboard'!A240,'Stocks 101-111'!$L:$L)</f>
        <v>0</v>
      </c>
      <c r="F240" s="81">
        <f t="shared" si="3"/>
        <v>0</v>
      </c>
      <c r="G240" s="82">
        <f t="shared" si="4"/>
        <v>0</v>
      </c>
      <c r="H240" s="50">
        <f>SUMIFS('sys-backorder details'!$M:$M,'sys-backorder details'!$E:$E,'item dashboard'!A240,'sys-backorder details'!$V:$V,"")</f>
        <v>0</v>
      </c>
      <c r="I240" s="83">
        <f>SUMIF('settings-routing'!$I:$I,'item dashboard'!A240,'settings-routing'!$O:$O)</f>
        <v>0</v>
      </c>
      <c r="J240" s="50">
        <f>SUMIFS('sys-backorder details'!$M:$M,'sys-backorder details'!$E:$E,'item dashboard'!A240,'sys-backorder details'!$V:$V,"Call off")</f>
        <v>0</v>
      </c>
      <c r="K240" s="84">
        <f t="shared" si="5"/>
        <v>0</v>
      </c>
      <c r="L240" s="84">
        <f>SUMIF('Production Plan'!$E:$E,'item dashboard'!A240,'Production Plan'!$N:$N)</f>
        <v>0</v>
      </c>
      <c r="M240" s="85" t="str">
        <f t="shared" si="6"/>
        <v>B-750BL-BL42-750 ml Bleach Blue Bottle</v>
      </c>
      <c r="N240" s="86">
        <f>SUMIFS('sys inv movment rpt'!$M:$M,'sys inv movment rpt'!$L:$L,$M240,'sys inv movment rpt'!$N:$N,N$1)</f>
        <v>0</v>
      </c>
      <c r="O240" s="86">
        <f>SUMIFS('sys inv movment rpt'!$M:$M,'sys inv movment rpt'!$L:$L,$M240,'sys inv movment rpt'!$N:$N,O$1)</f>
        <v>0</v>
      </c>
      <c r="P240" s="86">
        <f>SUMIFS('sys inv movment rpt'!$M:$M,'sys inv movment rpt'!$L:$L,$M240,'sys inv movment rpt'!$N:$N,P$1)</f>
        <v>0</v>
      </c>
      <c r="Q240" s="86">
        <f>SUMIFS('sys inv movment rpt'!$M:$M,'sys inv movment rpt'!$L:$L,$M240,'sys inv movment rpt'!$N:$N,Q$1)</f>
        <v>0</v>
      </c>
      <c r="R240" s="86">
        <f>SUMIFS('sys inv movment rpt'!$M:$M,'sys inv movment rpt'!$L:$L,$M240,'sys inv movment rpt'!$N:$N,R$1)</f>
        <v>0</v>
      </c>
      <c r="S240" s="86">
        <f>SUMIFS('sys inv movment rpt'!$M:$M,'sys inv movment rpt'!$L:$L,$M240,'sys inv movment rpt'!$N:$N,S$1)</f>
        <v>0</v>
      </c>
      <c r="T240" s="86">
        <f>SUMIFS('sys inv movment rpt'!$M:$M,'sys inv movment rpt'!$L:$L,$M240,'sys inv movment rpt'!$N:$N,T$1)</f>
        <v>0</v>
      </c>
      <c r="U240" s="86">
        <f>SUMIFS('sys inv movment rpt'!$M:$M,'sys inv movment rpt'!$L:$L,$M240,'sys inv movment rpt'!$N:$N,U$1)</f>
        <v>0</v>
      </c>
      <c r="V240" s="86">
        <f>SUMIFS('sys inv movment rpt'!$M:$M,'sys inv movment rpt'!$L:$L,$M240,'sys inv movment rpt'!$N:$N,V$1)</f>
        <v>0</v>
      </c>
      <c r="W240" s="86">
        <f>SUMIFS('sys inv movment rpt'!$M:$M,'sys inv movment rpt'!$L:$L,$M240,'sys inv movment rpt'!$N:$N,W$1)</f>
        <v>0</v>
      </c>
      <c r="X240" s="86">
        <f>SUMIFS('sys inv movment rpt'!$M:$M,'sys inv movment rpt'!$L:$L,$M240,'sys inv movment rpt'!$N:$N,X$1)</f>
        <v>0</v>
      </c>
      <c r="Y240" s="86">
        <f>SUMIFS('sys inv movment rpt'!$M:$M,'sys inv movment rpt'!$L:$L,$M240,'sys inv movment rpt'!$N:$N,Y$1)</f>
        <v>0</v>
      </c>
      <c r="Z240" s="86">
        <f>SUMIFS('sys inv movment rpt'!$M:$M,'sys inv movment rpt'!$L:$L,$M240,'sys inv movment rpt'!$N:$N,Z$1)</f>
        <v>0</v>
      </c>
      <c r="AA240" s="86">
        <f>SUMIFS('sys inv movment rpt'!$M:$M,'sys inv movment rpt'!$L:$L,$M240,'sys inv movment rpt'!$N:$N,AA$1)</f>
        <v>0</v>
      </c>
      <c r="AB240" s="86">
        <f>SUMIFS('sys inv movment rpt'!$M:$M,'sys inv movment rpt'!$L:$L,$M240,'sys inv movment rpt'!$N:$N,AB$1)</f>
        <v>0</v>
      </c>
      <c r="AC240" s="86">
        <f>SUMIFS('sys inv movment rpt'!$M:$M,'sys inv movment rpt'!$L:$L,$M240,'sys inv movment rpt'!$N:$N,AC$1)</f>
        <v>0</v>
      </c>
      <c r="AD240" s="86">
        <f>SUMIFS('sys inv movment rpt'!$M:$M,'sys inv movment rpt'!$L:$L,$M240,'sys inv movment rpt'!$N:$N,AD$1)</f>
        <v>0</v>
      </c>
      <c r="AE240" s="86">
        <f>SUMIFS('sys inv movment rpt'!$M:$M,'sys inv movment rpt'!$L:$L,$M240,'sys inv movment rpt'!$N:$N,AE$1)</f>
        <v>0</v>
      </c>
      <c r="AF240" s="86">
        <f>SUMIFS('sys inv movment rpt'!$M:$M,'sys inv movment rpt'!$L:$L,$M240,'sys inv movment rpt'!$N:$N,AF$1)</f>
        <v>0</v>
      </c>
      <c r="AG240" s="86">
        <f>SUMIFS('sys inv movment rpt'!$M:$M,'sys inv movment rpt'!$L:$L,$M240,'sys inv movment rpt'!$N:$N,AG$1)</f>
        <v>0</v>
      </c>
      <c r="AH240" s="86">
        <f>SUMIFS('sys inv movment rpt'!$M:$M,'sys inv movment rpt'!$L:$L,$M240,'sys inv movment rpt'!$N:$N,AH$1)</f>
        <v>0</v>
      </c>
      <c r="AI240" s="86">
        <f>SUMIFS('sys inv movment rpt'!$M:$M,'sys inv movment rpt'!$L:$L,$M240,'sys inv movment rpt'!$N:$N,AI$1)</f>
        <v>0</v>
      </c>
      <c r="AJ240" s="86">
        <f>SUMIFS('sys inv movment rpt'!$M:$M,'sys inv movment rpt'!$L:$L,$M240,'sys inv movment rpt'!$N:$N,AJ$1)</f>
        <v>0</v>
      </c>
      <c r="AK240" s="86">
        <f>SUMIFS('sys inv movment rpt'!$M:$M,'sys inv movment rpt'!$L:$L,$M240,'sys inv movment rpt'!$N:$N,AK$1)</f>
        <v>0</v>
      </c>
      <c r="AL240" s="86">
        <f>SUMIFS('sys inv movment rpt'!$M:$M,'sys inv movment rpt'!$L:$L,$M240,'sys inv movment rpt'!$N:$N,AL$1)</f>
        <v>0</v>
      </c>
      <c r="AM240" s="86">
        <f>SUMIFS('sys inv movment rpt'!$M:$M,'sys inv movment rpt'!$L:$L,$M240,'sys inv movment rpt'!$N:$N,AM$1)</f>
        <v>0</v>
      </c>
      <c r="AN240" s="86">
        <f>SUMIFS('sys inv movment rpt'!$M:$M,'sys inv movment rpt'!$L:$L,$M240,'sys inv movment rpt'!$N:$N,AN$1)</f>
        <v>0</v>
      </c>
      <c r="AO240" s="86">
        <f>SUMIFS('sys inv movment rpt'!$M:$M,'sys inv movment rpt'!$L:$L,$M240,'sys inv movment rpt'!$N:$N,AO$1)</f>
        <v>0</v>
      </c>
      <c r="AP240" s="86">
        <f>SUMIFS('sys inv movment rpt'!$M:$M,'sys inv movment rpt'!$L:$L,$M240,'sys inv movment rpt'!$N:$N,AP$1)</f>
        <v>0</v>
      </c>
      <c r="AQ240" s="86">
        <f>SUMIFS('sys inv movment rpt'!$M:$M,'sys inv movment rpt'!$L:$L,$M240,'sys inv movment rpt'!$N:$N,AQ$1)</f>
        <v>0</v>
      </c>
      <c r="AR240" s="86">
        <f>SUMIFS('sys inv movment rpt'!$M:$M,'sys inv movment rpt'!$L:$L,$M240,'sys inv movment rpt'!$N:$N,AR$1)</f>
        <v>0</v>
      </c>
      <c r="AS240" s="86">
        <f>SUMIFS('sys inv movment rpt'!$M:$M,'sys inv movment rpt'!$L:$L,$M240,'sys inv movment rpt'!$N:$N,AS$1)</f>
        <v>0</v>
      </c>
      <c r="AT240" s="86">
        <f>SUMIFS('sys inv movment rpt'!$M:$M,'sys inv movment rpt'!$L:$L,$M240,'sys inv movment rpt'!$N:$N,AT$1)</f>
        <v>0</v>
      </c>
      <c r="AU240" s="86">
        <f>SUMIFS('sys inv movment rpt'!$M:$M,'sys inv movment rpt'!$L:$L,$M240,'sys inv movment rpt'!$N:$N,AU$1)</f>
        <v>0</v>
      </c>
      <c r="AV240" s="86">
        <f>SUMIFS('sys inv movment rpt'!$M:$M,'sys inv movment rpt'!$L:$L,$M240,'sys inv movment rpt'!$N:$N,AV$1)</f>
        <v>0</v>
      </c>
      <c r="AW240" s="87" t="str">
        <f>IFERROR(VLOOKUP(A240,'sys-backorder details'!E:U,17,0),"-")</f>
        <v>-</v>
      </c>
      <c r="AX240" s="87" t="str">
        <f>IF(K240&gt;1,VLOOKUP(A240,'settings-routing'!A:I,9,0),"")</f>
        <v/>
      </c>
    </row>
    <row r="241" ht="12.75" hidden="1" customHeight="1">
      <c r="A241" s="50" t="s">
        <v>700</v>
      </c>
      <c r="B241" s="50" t="s">
        <v>701</v>
      </c>
      <c r="C241" s="50">
        <f t="shared" si="2"/>
        <v>80</v>
      </c>
      <c r="D241" s="80">
        <f>SUMIF('Stocks 101-111'!$J:$J,'item dashboard'!A241,'Stocks 101-111'!K:K)</f>
        <v>80</v>
      </c>
      <c r="E241" s="80">
        <f>SUMIF('Stocks 101-111'!$J:$J,'item dashboard'!A241,'Stocks 101-111'!$L:$L)</f>
        <v>0</v>
      </c>
      <c r="F241" s="81">
        <f t="shared" si="3"/>
        <v>0</v>
      </c>
      <c r="G241" s="82">
        <f t="shared" si="4"/>
        <v>0.1714285714</v>
      </c>
      <c r="H241" s="50">
        <f>SUMIFS('sys-backorder details'!$M:$M,'sys-backorder details'!$E:$E,'item dashboard'!A241,'sys-backorder details'!$V:$V,"")</f>
        <v>0</v>
      </c>
      <c r="I241" s="83">
        <f>SUMIF('settings-routing'!$I:$I,'item dashboard'!A241,'settings-routing'!$O:$O)</f>
        <v>0</v>
      </c>
      <c r="J241" s="50">
        <f>SUMIFS('sys-backorder details'!$M:$M,'sys-backorder details'!$E:$E,'item dashboard'!A241,'sys-backorder details'!$V:$V,"Call off")</f>
        <v>0</v>
      </c>
      <c r="K241" s="84">
        <f t="shared" si="5"/>
        <v>-80</v>
      </c>
      <c r="L241" s="84">
        <f>SUMIF('Production Plan'!$E:$E,'item dashboard'!A241,'Production Plan'!$N:$N)</f>
        <v>0</v>
      </c>
      <c r="M241" s="85" t="str">
        <f t="shared" si="6"/>
        <v>B-750BL-W42-750 ml Bleach White Bottle</v>
      </c>
      <c r="N241" s="86">
        <f>SUMIFS('sys inv movment rpt'!$M:$M,'sys inv movment rpt'!$L:$L,$M241,'sys inv movment rpt'!$N:$N,N$1)</f>
        <v>1040</v>
      </c>
      <c r="O241" s="86">
        <f>SUMIFS('sys inv movment rpt'!$M:$M,'sys inv movment rpt'!$L:$L,$M241,'sys inv movment rpt'!$N:$N,O$1)</f>
        <v>0</v>
      </c>
      <c r="P241" s="86">
        <f>SUMIFS('sys inv movment rpt'!$M:$M,'sys inv movment rpt'!$L:$L,$M241,'sys inv movment rpt'!$N:$N,P$1)</f>
        <v>0</v>
      </c>
      <c r="Q241" s="86">
        <f>SUMIFS('sys inv movment rpt'!$M:$M,'sys inv movment rpt'!$L:$L,$M241,'sys inv movment rpt'!$N:$N,Q$1)</f>
        <v>0</v>
      </c>
      <c r="R241" s="86">
        <f>SUMIFS('sys inv movment rpt'!$M:$M,'sys inv movment rpt'!$L:$L,$M241,'sys inv movment rpt'!$N:$N,R$1)</f>
        <v>0</v>
      </c>
      <c r="S241" s="86">
        <f>SUMIFS('sys inv movment rpt'!$M:$M,'sys inv movment rpt'!$L:$L,$M241,'sys inv movment rpt'!$N:$N,S$1)</f>
        <v>80</v>
      </c>
      <c r="T241" s="86">
        <f>SUMIFS('sys inv movment rpt'!$M:$M,'sys inv movment rpt'!$L:$L,$M241,'sys inv movment rpt'!$N:$N,T$1)</f>
        <v>0</v>
      </c>
      <c r="U241" s="86">
        <f>SUMIFS('sys inv movment rpt'!$M:$M,'sys inv movment rpt'!$L:$L,$M241,'sys inv movment rpt'!$N:$N,U$1)</f>
        <v>0</v>
      </c>
      <c r="V241" s="86">
        <f>SUMIFS('sys inv movment rpt'!$M:$M,'sys inv movment rpt'!$L:$L,$M241,'sys inv movment rpt'!$N:$N,V$1)</f>
        <v>0</v>
      </c>
      <c r="W241" s="86">
        <f>SUMIFS('sys inv movment rpt'!$M:$M,'sys inv movment rpt'!$L:$L,$M241,'sys inv movment rpt'!$N:$N,W$1)</f>
        <v>0</v>
      </c>
      <c r="X241" s="86">
        <f>SUMIFS('sys inv movment rpt'!$M:$M,'sys inv movment rpt'!$L:$L,$M241,'sys inv movment rpt'!$N:$N,X$1)</f>
        <v>0</v>
      </c>
      <c r="Y241" s="86">
        <f>SUMIFS('sys inv movment rpt'!$M:$M,'sys inv movment rpt'!$L:$L,$M241,'sys inv movment rpt'!$N:$N,Y$1)</f>
        <v>0</v>
      </c>
      <c r="Z241" s="86">
        <f>SUMIFS('sys inv movment rpt'!$M:$M,'sys inv movment rpt'!$L:$L,$M241,'sys inv movment rpt'!$N:$N,Z$1)</f>
        <v>0</v>
      </c>
      <c r="AA241" s="86">
        <f>SUMIFS('sys inv movment rpt'!$M:$M,'sys inv movment rpt'!$L:$L,$M241,'sys inv movment rpt'!$N:$N,AA$1)</f>
        <v>8000</v>
      </c>
      <c r="AB241" s="86">
        <f>SUMIFS('sys inv movment rpt'!$M:$M,'sys inv movment rpt'!$L:$L,$M241,'sys inv movment rpt'!$N:$N,AB$1)</f>
        <v>0</v>
      </c>
      <c r="AC241" s="86">
        <f>SUMIFS('sys inv movment rpt'!$M:$M,'sys inv movment rpt'!$L:$L,$M241,'sys inv movment rpt'!$N:$N,AC$1)</f>
        <v>0</v>
      </c>
      <c r="AD241" s="86">
        <f>SUMIFS('sys inv movment rpt'!$M:$M,'sys inv movment rpt'!$L:$L,$M241,'sys inv movment rpt'!$N:$N,AD$1)</f>
        <v>0</v>
      </c>
      <c r="AE241" s="86">
        <f>SUMIFS('sys inv movment rpt'!$M:$M,'sys inv movment rpt'!$L:$L,$M241,'sys inv movment rpt'!$N:$N,AE$1)</f>
        <v>2960</v>
      </c>
      <c r="AF241" s="86">
        <f>SUMIFS('sys inv movment rpt'!$M:$M,'sys inv movment rpt'!$L:$L,$M241,'sys inv movment rpt'!$N:$N,AF$1)</f>
        <v>0</v>
      </c>
      <c r="AG241" s="86">
        <f>SUMIFS('sys inv movment rpt'!$M:$M,'sys inv movment rpt'!$L:$L,$M241,'sys inv movment rpt'!$N:$N,AG$1)</f>
        <v>0</v>
      </c>
      <c r="AH241" s="86">
        <f>SUMIFS('sys inv movment rpt'!$M:$M,'sys inv movment rpt'!$L:$L,$M241,'sys inv movment rpt'!$N:$N,AH$1)</f>
        <v>0</v>
      </c>
      <c r="AI241" s="86">
        <f>SUMIFS('sys inv movment rpt'!$M:$M,'sys inv movment rpt'!$L:$L,$M241,'sys inv movment rpt'!$N:$N,AI$1)</f>
        <v>0</v>
      </c>
      <c r="AJ241" s="86">
        <f>SUMIFS('sys inv movment rpt'!$M:$M,'sys inv movment rpt'!$L:$L,$M241,'sys inv movment rpt'!$N:$N,AJ$1)</f>
        <v>160</v>
      </c>
      <c r="AK241" s="86">
        <f>SUMIFS('sys inv movment rpt'!$M:$M,'sys inv movment rpt'!$L:$L,$M241,'sys inv movment rpt'!$N:$N,AK$1)</f>
        <v>0</v>
      </c>
      <c r="AL241" s="86">
        <f>SUMIFS('sys inv movment rpt'!$M:$M,'sys inv movment rpt'!$L:$L,$M241,'sys inv movment rpt'!$N:$N,AL$1)</f>
        <v>0</v>
      </c>
      <c r="AM241" s="86">
        <f>SUMIFS('sys inv movment rpt'!$M:$M,'sys inv movment rpt'!$L:$L,$M241,'sys inv movment rpt'!$N:$N,AM$1)</f>
        <v>0</v>
      </c>
      <c r="AN241" s="86">
        <f>SUMIFS('sys inv movment rpt'!$M:$M,'sys inv movment rpt'!$L:$L,$M241,'sys inv movment rpt'!$N:$N,AN$1)</f>
        <v>0</v>
      </c>
      <c r="AO241" s="86">
        <f>SUMIFS('sys inv movment rpt'!$M:$M,'sys inv movment rpt'!$L:$L,$M241,'sys inv movment rpt'!$N:$N,AO$1)</f>
        <v>240</v>
      </c>
      <c r="AP241" s="86">
        <f>SUMIFS('sys inv movment rpt'!$M:$M,'sys inv movment rpt'!$L:$L,$M241,'sys inv movment rpt'!$N:$N,AP$1)</f>
        <v>0</v>
      </c>
      <c r="AQ241" s="86">
        <f>SUMIFS('sys inv movment rpt'!$M:$M,'sys inv movment rpt'!$L:$L,$M241,'sys inv movment rpt'!$N:$N,AQ$1)</f>
        <v>0</v>
      </c>
      <c r="AR241" s="86">
        <f>SUMIFS('sys inv movment rpt'!$M:$M,'sys inv movment rpt'!$L:$L,$M241,'sys inv movment rpt'!$N:$N,AR$1)</f>
        <v>0</v>
      </c>
      <c r="AS241" s="86">
        <f>SUMIFS('sys inv movment rpt'!$M:$M,'sys inv movment rpt'!$L:$L,$M241,'sys inv movment rpt'!$N:$N,AS$1)</f>
        <v>0</v>
      </c>
      <c r="AT241" s="86">
        <f>SUMIFS('sys inv movment rpt'!$M:$M,'sys inv movment rpt'!$L:$L,$M241,'sys inv movment rpt'!$N:$N,AT$1)</f>
        <v>0</v>
      </c>
      <c r="AU241" s="86">
        <f>SUMIFS('sys inv movment rpt'!$M:$M,'sys inv movment rpt'!$L:$L,$M241,'sys inv movment rpt'!$N:$N,AU$1)</f>
        <v>0</v>
      </c>
      <c r="AV241" s="86">
        <f>SUMIFS('sys inv movment rpt'!$M:$M,'sys inv movment rpt'!$L:$L,$M241,'sys inv movment rpt'!$N:$N,AV$1)</f>
        <v>0</v>
      </c>
      <c r="AW241" s="87" t="str">
        <f>IFERROR(VLOOKUP(A241,'sys-backorder details'!E:U,17,0),"-")</f>
        <v>-</v>
      </c>
      <c r="AX241" s="87" t="str">
        <f>IF(K241&gt;1,VLOOKUP(A241,'settings-routing'!A:I,9,0),"")</f>
        <v/>
      </c>
    </row>
    <row r="242" ht="12.75" hidden="1" customHeight="1">
      <c r="A242" s="50" t="s">
        <v>702</v>
      </c>
      <c r="B242" s="50" t="s">
        <v>703</v>
      </c>
      <c r="C242" s="50">
        <f t="shared" si="2"/>
        <v>0</v>
      </c>
      <c r="D242" s="80">
        <f>SUMIF('Stocks 101-111'!$J:$J,'item dashboard'!A242,'Stocks 101-111'!K:K)</f>
        <v>0</v>
      </c>
      <c r="E242" s="80">
        <f>SUMIF('Stocks 101-111'!$J:$J,'item dashboard'!A242,'Stocks 101-111'!$L:$L)</f>
        <v>0</v>
      </c>
      <c r="F242" s="81">
        <f t="shared" si="3"/>
        <v>0</v>
      </c>
      <c r="G242" s="82">
        <f t="shared" si="4"/>
        <v>0</v>
      </c>
      <c r="H242" s="50">
        <f>SUMIFS('sys-backorder details'!$M:$M,'sys-backorder details'!$E:$E,'item dashboard'!A242,'sys-backorder details'!$V:$V,"")</f>
        <v>0</v>
      </c>
      <c r="I242" s="83">
        <f>SUMIF('settings-routing'!$I:$I,'item dashboard'!A242,'settings-routing'!$O:$O)</f>
        <v>0</v>
      </c>
      <c r="J242" s="50">
        <f>SUMIFS('sys-backorder details'!$M:$M,'sys-backorder details'!$E:$E,'item dashboard'!A242,'sys-backorder details'!$V:$V,"Call off")</f>
        <v>0</v>
      </c>
      <c r="K242" s="84">
        <f t="shared" si="5"/>
        <v>0</v>
      </c>
      <c r="L242" s="84">
        <f>SUMIF('Production Plan'!$E:$E,'item dashboard'!A242,'Production Plan'!$N:$N)</f>
        <v>0</v>
      </c>
      <c r="M242" s="85" t="str">
        <f t="shared" si="6"/>
        <v>B-750BL-W42ODX-750 ml Bleach Pntd Odex White Bottle</v>
      </c>
      <c r="N242" s="86">
        <f>SUMIFS('sys inv movment rpt'!$M:$M,'sys inv movment rpt'!$L:$L,$M242,'sys inv movment rpt'!$N:$N,N$1)</f>
        <v>0</v>
      </c>
      <c r="O242" s="86">
        <f>SUMIFS('sys inv movment rpt'!$M:$M,'sys inv movment rpt'!$L:$L,$M242,'sys inv movment rpt'!$N:$N,O$1)</f>
        <v>0</v>
      </c>
      <c r="P242" s="86">
        <f>SUMIFS('sys inv movment rpt'!$M:$M,'sys inv movment rpt'!$L:$L,$M242,'sys inv movment rpt'!$N:$N,P$1)</f>
        <v>0</v>
      </c>
      <c r="Q242" s="86">
        <f>SUMIFS('sys inv movment rpt'!$M:$M,'sys inv movment rpt'!$L:$L,$M242,'sys inv movment rpt'!$N:$N,Q$1)</f>
        <v>0</v>
      </c>
      <c r="R242" s="86">
        <f>SUMIFS('sys inv movment rpt'!$M:$M,'sys inv movment rpt'!$L:$L,$M242,'sys inv movment rpt'!$N:$N,R$1)</f>
        <v>0</v>
      </c>
      <c r="S242" s="86">
        <f>SUMIFS('sys inv movment rpt'!$M:$M,'sys inv movment rpt'!$L:$L,$M242,'sys inv movment rpt'!$N:$N,S$1)</f>
        <v>0</v>
      </c>
      <c r="T242" s="86">
        <f>SUMIFS('sys inv movment rpt'!$M:$M,'sys inv movment rpt'!$L:$L,$M242,'sys inv movment rpt'!$N:$N,T$1)</f>
        <v>0</v>
      </c>
      <c r="U242" s="86">
        <f>SUMIFS('sys inv movment rpt'!$M:$M,'sys inv movment rpt'!$L:$L,$M242,'sys inv movment rpt'!$N:$N,U$1)</f>
        <v>0</v>
      </c>
      <c r="V242" s="86">
        <f>SUMIFS('sys inv movment rpt'!$M:$M,'sys inv movment rpt'!$L:$L,$M242,'sys inv movment rpt'!$N:$N,V$1)</f>
        <v>0</v>
      </c>
      <c r="W242" s="86">
        <f>SUMIFS('sys inv movment rpt'!$M:$M,'sys inv movment rpt'!$L:$L,$M242,'sys inv movment rpt'!$N:$N,W$1)</f>
        <v>0</v>
      </c>
      <c r="X242" s="86">
        <f>SUMIFS('sys inv movment rpt'!$M:$M,'sys inv movment rpt'!$L:$L,$M242,'sys inv movment rpt'!$N:$N,X$1)</f>
        <v>0</v>
      </c>
      <c r="Y242" s="86">
        <f>SUMIFS('sys inv movment rpt'!$M:$M,'sys inv movment rpt'!$L:$L,$M242,'sys inv movment rpt'!$N:$N,Y$1)</f>
        <v>0</v>
      </c>
      <c r="Z242" s="86">
        <f>SUMIFS('sys inv movment rpt'!$M:$M,'sys inv movment rpt'!$L:$L,$M242,'sys inv movment rpt'!$N:$N,Z$1)</f>
        <v>0</v>
      </c>
      <c r="AA242" s="86">
        <f>SUMIFS('sys inv movment rpt'!$M:$M,'sys inv movment rpt'!$L:$L,$M242,'sys inv movment rpt'!$N:$N,AA$1)</f>
        <v>0</v>
      </c>
      <c r="AB242" s="86">
        <f>SUMIFS('sys inv movment rpt'!$M:$M,'sys inv movment rpt'!$L:$L,$M242,'sys inv movment rpt'!$N:$N,AB$1)</f>
        <v>0</v>
      </c>
      <c r="AC242" s="86">
        <f>SUMIFS('sys inv movment rpt'!$M:$M,'sys inv movment rpt'!$L:$L,$M242,'sys inv movment rpt'!$N:$N,AC$1)</f>
        <v>0</v>
      </c>
      <c r="AD242" s="86">
        <f>SUMIFS('sys inv movment rpt'!$M:$M,'sys inv movment rpt'!$L:$L,$M242,'sys inv movment rpt'!$N:$N,AD$1)</f>
        <v>0</v>
      </c>
      <c r="AE242" s="86">
        <f>SUMIFS('sys inv movment rpt'!$M:$M,'sys inv movment rpt'!$L:$L,$M242,'sys inv movment rpt'!$N:$N,AE$1)</f>
        <v>0</v>
      </c>
      <c r="AF242" s="86">
        <f>SUMIFS('sys inv movment rpt'!$M:$M,'sys inv movment rpt'!$L:$L,$M242,'sys inv movment rpt'!$N:$N,AF$1)</f>
        <v>0</v>
      </c>
      <c r="AG242" s="86">
        <f>SUMIFS('sys inv movment rpt'!$M:$M,'sys inv movment rpt'!$L:$L,$M242,'sys inv movment rpt'!$N:$N,AG$1)</f>
        <v>0</v>
      </c>
      <c r="AH242" s="86">
        <f>SUMIFS('sys inv movment rpt'!$M:$M,'sys inv movment rpt'!$L:$L,$M242,'sys inv movment rpt'!$N:$N,AH$1)</f>
        <v>0</v>
      </c>
      <c r="AI242" s="86">
        <f>SUMIFS('sys inv movment rpt'!$M:$M,'sys inv movment rpt'!$L:$L,$M242,'sys inv movment rpt'!$N:$N,AI$1)</f>
        <v>0</v>
      </c>
      <c r="AJ242" s="86">
        <f>SUMIFS('sys inv movment rpt'!$M:$M,'sys inv movment rpt'!$L:$L,$M242,'sys inv movment rpt'!$N:$N,AJ$1)</f>
        <v>0</v>
      </c>
      <c r="AK242" s="86">
        <f>SUMIFS('sys inv movment rpt'!$M:$M,'sys inv movment rpt'!$L:$L,$M242,'sys inv movment rpt'!$N:$N,AK$1)</f>
        <v>0</v>
      </c>
      <c r="AL242" s="86">
        <f>SUMIFS('sys inv movment rpt'!$M:$M,'sys inv movment rpt'!$L:$L,$M242,'sys inv movment rpt'!$N:$N,AL$1)</f>
        <v>0</v>
      </c>
      <c r="AM242" s="86">
        <f>SUMIFS('sys inv movment rpt'!$M:$M,'sys inv movment rpt'!$L:$L,$M242,'sys inv movment rpt'!$N:$N,AM$1)</f>
        <v>0</v>
      </c>
      <c r="AN242" s="86">
        <f>SUMIFS('sys inv movment rpt'!$M:$M,'sys inv movment rpt'!$L:$L,$M242,'sys inv movment rpt'!$N:$N,AN$1)</f>
        <v>0</v>
      </c>
      <c r="AO242" s="86">
        <f>SUMIFS('sys inv movment rpt'!$M:$M,'sys inv movment rpt'!$L:$L,$M242,'sys inv movment rpt'!$N:$N,AO$1)</f>
        <v>0</v>
      </c>
      <c r="AP242" s="86">
        <f>SUMIFS('sys inv movment rpt'!$M:$M,'sys inv movment rpt'!$L:$L,$M242,'sys inv movment rpt'!$N:$N,AP$1)</f>
        <v>0</v>
      </c>
      <c r="AQ242" s="86">
        <f>SUMIFS('sys inv movment rpt'!$M:$M,'sys inv movment rpt'!$L:$L,$M242,'sys inv movment rpt'!$N:$N,AQ$1)</f>
        <v>0</v>
      </c>
      <c r="AR242" s="86">
        <f>SUMIFS('sys inv movment rpt'!$M:$M,'sys inv movment rpt'!$L:$L,$M242,'sys inv movment rpt'!$N:$N,AR$1)</f>
        <v>0</v>
      </c>
      <c r="AS242" s="86">
        <f>SUMIFS('sys inv movment rpt'!$M:$M,'sys inv movment rpt'!$L:$L,$M242,'sys inv movment rpt'!$N:$N,AS$1)</f>
        <v>0</v>
      </c>
      <c r="AT242" s="86">
        <f>SUMIFS('sys inv movment rpt'!$M:$M,'sys inv movment rpt'!$L:$L,$M242,'sys inv movment rpt'!$N:$N,AT$1)</f>
        <v>0</v>
      </c>
      <c r="AU242" s="86">
        <f>SUMIFS('sys inv movment rpt'!$M:$M,'sys inv movment rpt'!$L:$L,$M242,'sys inv movment rpt'!$N:$N,AU$1)</f>
        <v>0</v>
      </c>
      <c r="AV242" s="86">
        <f>SUMIFS('sys inv movment rpt'!$M:$M,'sys inv movment rpt'!$L:$L,$M242,'sys inv movment rpt'!$N:$N,AV$1)</f>
        <v>0</v>
      </c>
      <c r="AW242" s="87" t="str">
        <f>IFERROR(VLOOKUP(A242,'sys-backorder details'!E:U,17,0),"-")</f>
        <v>-</v>
      </c>
      <c r="AX242" s="87" t="str">
        <f>IF(K242&gt;1,VLOOKUP(A242,'settings-routing'!A:I,9,0),"")</f>
        <v/>
      </c>
    </row>
    <row r="243" ht="12.75" hidden="1" customHeight="1">
      <c r="A243" s="50" t="s">
        <v>704</v>
      </c>
      <c r="B243" s="50" t="s">
        <v>705</v>
      </c>
      <c r="C243" s="50">
        <f t="shared" si="2"/>
        <v>0</v>
      </c>
      <c r="D243" s="80">
        <f>SUMIF('Stocks 101-111'!$J:$J,'item dashboard'!A243,'Stocks 101-111'!K:K)</f>
        <v>0</v>
      </c>
      <c r="E243" s="80">
        <f>SUMIF('Stocks 101-111'!$J:$J,'item dashboard'!A243,'Stocks 101-111'!$L:$L)</f>
        <v>0</v>
      </c>
      <c r="F243" s="81">
        <f t="shared" si="3"/>
        <v>0</v>
      </c>
      <c r="G243" s="82">
        <f t="shared" si="4"/>
        <v>0</v>
      </c>
      <c r="H243" s="50">
        <f>SUMIFS('sys-backorder details'!$M:$M,'sys-backorder details'!$E:$E,'item dashboard'!A243,'sys-backorder details'!$V:$V,"")</f>
        <v>0</v>
      </c>
      <c r="I243" s="83">
        <f>SUMIF('settings-routing'!$I:$I,'item dashboard'!A243,'settings-routing'!$O:$O)</f>
        <v>0</v>
      </c>
      <c r="J243" s="50">
        <f>SUMIFS('sys-backorder details'!$M:$M,'sys-backorder details'!$E:$E,'item dashboard'!A243,'sys-backorder details'!$V:$V,"Call off")</f>
        <v>0</v>
      </c>
      <c r="K243" s="84">
        <f t="shared" si="5"/>
        <v>0</v>
      </c>
      <c r="L243" s="84">
        <f>SUMIF('Production Plan'!$E:$E,'item dashboard'!A243,'Production Plan'!$N:$N)</f>
        <v>0</v>
      </c>
      <c r="M243" s="85" t="str">
        <f t="shared" si="6"/>
        <v>B-750BL-W42RNG-750 ml Bleach Pntd Blue Ring White Bottle</v>
      </c>
      <c r="N243" s="86">
        <f>SUMIFS('sys inv movment rpt'!$M:$M,'sys inv movment rpt'!$L:$L,$M243,'sys inv movment rpt'!$N:$N,N$1)</f>
        <v>0</v>
      </c>
      <c r="O243" s="86">
        <f>SUMIFS('sys inv movment rpt'!$M:$M,'sys inv movment rpt'!$L:$L,$M243,'sys inv movment rpt'!$N:$N,O$1)</f>
        <v>0</v>
      </c>
      <c r="P243" s="86">
        <f>SUMIFS('sys inv movment rpt'!$M:$M,'sys inv movment rpt'!$L:$L,$M243,'sys inv movment rpt'!$N:$N,P$1)</f>
        <v>0</v>
      </c>
      <c r="Q243" s="86">
        <f>SUMIFS('sys inv movment rpt'!$M:$M,'sys inv movment rpt'!$L:$L,$M243,'sys inv movment rpt'!$N:$N,Q$1)</f>
        <v>0</v>
      </c>
      <c r="R243" s="86">
        <f>SUMIFS('sys inv movment rpt'!$M:$M,'sys inv movment rpt'!$L:$L,$M243,'sys inv movment rpt'!$N:$N,R$1)</f>
        <v>0</v>
      </c>
      <c r="S243" s="86">
        <f>SUMIFS('sys inv movment rpt'!$M:$M,'sys inv movment rpt'!$L:$L,$M243,'sys inv movment rpt'!$N:$N,S$1)</f>
        <v>0</v>
      </c>
      <c r="T243" s="86">
        <f>SUMIFS('sys inv movment rpt'!$M:$M,'sys inv movment rpt'!$L:$L,$M243,'sys inv movment rpt'!$N:$N,T$1)</f>
        <v>0</v>
      </c>
      <c r="U243" s="86">
        <f>SUMIFS('sys inv movment rpt'!$M:$M,'sys inv movment rpt'!$L:$L,$M243,'sys inv movment rpt'!$N:$N,U$1)</f>
        <v>0</v>
      </c>
      <c r="V243" s="86">
        <f>SUMIFS('sys inv movment rpt'!$M:$M,'sys inv movment rpt'!$L:$L,$M243,'sys inv movment rpt'!$N:$N,V$1)</f>
        <v>0</v>
      </c>
      <c r="W243" s="86">
        <f>SUMIFS('sys inv movment rpt'!$M:$M,'sys inv movment rpt'!$L:$L,$M243,'sys inv movment rpt'!$N:$N,W$1)</f>
        <v>0</v>
      </c>
      <c r="X243" s="86">
        <f>SUMIFS('sys inv movment rpt'!$M:$M,'sys inv movment rpt'!$L:$L,$M243,'sys inv movment rpt'!$N:$N,X$1)</f>
        <v>0</v>
      </c>
      <c r="Y243" s="86">
        <f>SUMIFS('sys inv movment rpt'!$M:$M,'sys inv movment rpt'!$L:$L,$M243,'sys inv movment rpt'!$N:$N,Y$1)</f>
        <v>0</v>
      </c>
      <c r="Z243" s="86">
        <f>SUMIFS('sys inv movment rpt'!$M:$M,'sys inv movment rpt'!$L:$L,$M243,'sys inv movment rpt'!$N:$N,Z$1)</f>
        <v>0</v>
      </c>
      <c r="AA243" s="86">
        <f>SUMIFS('sys inv movment rpt'!$M:$M,'sys inv movment rpt'!$L:$L,$M243,'sys inv movment rpt'!$N:$N,AA$1)</f>
        <v>0</v>
      </c>
      <c r="AB243" s="86">
        <f>SUMIFS('sys inv movment rpt'!$M:$M,'sys inv movment rpt'!$L:$L,$M243,'sys inv movment rpt'!$N:$N,AB$1)</f>
        <v>0</v>
      </c>
      <c r="AC243" s="86">
        <f>SUMIFS('sys inv movment rpt'!$M:$M,'sys inv movment rpt'!$L:$L,$M243,'sys inv movment rpt'!$N:$N,AC$1)</f>
        <v>0</v>
      </c>
      <c r="AD243" s="86">
        <f>SUMIFS('sys inv movment rpt'!$M:$M,'sys inv movment rpt'!$L:$L,$M243,'sys inv movment rpt'!$N:$N,AD$1)</f>
        <v>0</v>
      </c>
      <c r="AE243" s="86">
        <f>SUMIFS('sys inv movment rpt'!$M:$M,'sys inv movment rpt'!$L:$L,$M243,'sys inv movment rpt'!$N:$N,AE$1)</f>
        <v>0</v>
      </c>
      <c r="AF243" s="86">
        <f>SUMIFS('sys inv movment rpt'!$M:$M,'sys inv movment rpt'!$L:$L,$M243,'sys inv movment rpt'!$N:$N,AF$1)</f>
        <v>0</v>
      </c>
      <c r="AG243" s="86">
        <f>SUMIFS('sys inv movment rpt'!$M:$M,'sys inv movment rpt'!$L:$L,$M243,'sys inv movment rpt'!$N:$N,AG$1)</f>
        <v>0</v>
      </c>
      <c r="AH243" s="86">
        <f>SUMIFS('sys inv movment rpt'!$M:$M,'sys inv movment rpt'!$L:$L,$M243,'sys inv movment rpt'!$N:$N,AH$1)</f>
        <v>0</v>
      </c>
      <c r="AI243" s="86">
        <f>SUMIFS('sys inv movment rpt'!$M:$M,'sys inv movment rpt'!$L:$L,$M243,'sys inv movment rpt'!$N:$N,AI$1)</f>
        <v>0</v>
      </c>
      <c r="AJ243" s="86">
        <f>SUMIFS('sys inv movment rpt'!$M:$M,'sys inv movment rpt'!$L:$L,$M243,'sys inv movment rpt'!$N:$N,AJ$1)</f>
        <v>0</v>
      </c>
      <c r="AK243" s="86">
        <f>SUMIFS('sys inv movment rpt'!$M:$M,'sys inv movment rpt'!$L:$L,$M243,'sys inv movment rpt'!$N:$N,AK$1)</f>
        <v>0</v>
      </c>
      <c r="AL243" s="86">
        <f>SUMIFS('sys inv movment rpt'!$M:$M,'sys inv movment rpt'!$L:$L,$M243,'sys inv movment rpt'!$N:$N,AL$1)</f>
        <v>0</v>
      </c>
      <c r="AM243" s="86">
        <f>SUMIFS('sys inv movment rpt'!$M:$M,'sys inv movment rpt'!$L:$L,$M243,'sys inv movment rpt'!$N:$N,AM$1)</f>
        <v>0</v>
      </c>
      <c r="AN243" s="86">
        <f>SUMIFS('sys inv movment rpt'!$M:$M,'sys inv movment rpt'!$L:$L,$M243,'sys inv movment rpt'!$N:$N,AN$1)</f>
        <v>0</v>
      </c>
      <c r="AO243" s="86">
        <f>SUMIFS('sys inv movment rpt'!$M:$M,'sys inv movment rpt'!$L:$L,$M243,'sys inv movment rpt'!$N:$N,AO$1)</f>
        <v>0</v>
      </c>
      <c r="AP243" s="86">
        <f>SUMIFS('sys inv movment rpt'!$M:$M,'sys inv movment rpt'!$L:$L,$M243,'sys inv movment rpt'!$N:$N,AP$1)</f>
        <v>0</v>
      </c>
      <c r="AQ243" s="86">
        <f>SUMIFS('sys inv movment rpt'!$M:$M,'sys inv movment rpt'!$L:$L,$M243,'sys inv movment rpt'!$N:$N,AQ$1)</f>
        <v>0</v>
      </c>
      <c r="AR243" s="86">
        <f>SUMIFS('sys inv movment rpt'!$M:$M,'sys inv movment rpt'!$L:$L,$M243,'sys inv movment rpt'!$N:$N,AR$1)</f>
        <v>0</v>
      </c>
      <c r="AS243" s="86">
        <f>SUMIFS('sys inv movment rpt'!$M:$M,'sys inv movment rpt'!$L:$L,$M243,'sys inv movment rpt'!$N:$N,AS$1)</f>
        <v>0</v>
      </c>
      <c r="AT243" s="86">
        <f>SUMIFS('sys inv movment rpt'!$M:$M,'sys inv movment rpt'!$L:$L,$M243,'sys inv movment rpt'!$N:$N,AT$1)</f>
        <v>0</v>
      </c>
      <c r="AU243" s="86">
        <f>SUMIFS('sys inv movment rpt'!$M:$M,'sys inv movment rpt'!$L:$L,$M243,'sys inv movment rpt'!$N:$N,AU$1)</f>
        <v>0</v>
      </c>
      <c r="AV243" s="86">
        <f>SUMIFS('sys inv movment rpt'!$M:$M,'sys inv movment rpt'!$L:$L,$M243,'sys inv movment rpt'!$N:$N,AV$1)</f>
        <v>0</v>
      </c>
      <c r="AW243" s="87" t="str">
        <f>IFERROR(VLOOKUP(A243,'sys-backorder details'!E:U,17,0),"-")</f>
        <v>-</v>
      </c>
      <c r="AX243" s="87" t="str">
        <f>IF(K243&gt;1,VLOOKUP(A243,'settings-routing'!A:I,9,0),"")</f>
        <v/>
      </c>
    </row>
    <row r="244" ht="12.75" hidden="1" customHeight="1">
      <c r="A244" s="50" t="s">
        <v>706</v>
      </c>
      <c r="B244" s="50" t="s">
        <v>701</v>
      </c>
      <c r="C244" s="50">
        <f t="shared" si="2"/>
        <v>0</v>
      </c>
      <c r="D244" s="80">
        <f>SUMIF('Stocks 101-111'!$J:$J,'item dashboard'!A244,'Stocks 101-111'!K:K)</f>
        <v>0</v>
      </c>
      <c r="E244" s="80">
        <f>SUMIF('Stocks 101-111'!$J:$J,'item dashboard'!A244,'Stocks 101-111'!$L:$L)</f>
        <v>0</v>
      </c>
      <c r="F244" s="81">
        <f t="shared" si="3"/>
        <v>0</v>
      </c>
      <c r="G244" s="82">
        <f t="shared" si="4"/>
        <v>0</v>
      </c>
      <c r="H244" s="50">
        <f>SUMIFS('sys-backorder details'!$M:$M,'sys-backorder details'!$E:$E,'item dashboard'!A244,'sys-backorder details'!$V:$V,"")</f>
        <v>0</v>
      </c>
      <c r="I244" s="83">
        <f>SUMIF('settings-routing'!$I:$I,'item dashboard'!A244,'settings-routing'!$O:$O)</f>
        <v>0</v>
      </c>
      <c r="J244" s="50">
        <f>SUMIFS('sys-backorder details'!$M:$M,'sys-backorder details'!$E:$E,'item dashboard'!A244,'sys-backorder details'!$V:$V,"Call off")</f>
        <v>0</v>
      </c>
      <c r="K244" s="84">
        <f t="shared" si="5"/>
        <v>0</v>
      </c>
      <c r="L244" s="84">
        <f>SUMIF('Production Plan'!$E:$E,'item dashboard'!A244,'Production Plan'!$N:$N)</f>
        <v>0</v>
      </c>
      <c r="M244" s="85" t="str">
        <f t="shared" si="6"/>
        <v>B-750BL-W42SMG-750 ml Bleach White Bottle</v>
      </c>
      <c r="N244" s="86">
        <f>SUMIFS('sys inv movment rpt'!$M:$M,'sys inv movment rpt'!$L:$L,$M244,'sys inv movment rpt'!$N:$N,N$1)</f>
        <v>0</v>
      </c>
      <c r="O244" s="86">
        <f>SUMIFS('sys inv movment rpt'!$M:$M,'sys inv movment rpt'!$L:$L,$M244,'sys inv movment rpt'!$N:$N,O$1)</f>
        <v>0</v>
      </c>
      <c r="P244" s="86">
        <f>SUMIFS('sys inv movment rpt'!$M:$M,'sys inv movment rpt'!$L:$L,$M244,'sys inv movment rpt'!$N:$N,P$1)</f>
        <v>0</v>
      </c>
      <c r="Q244" s="86">
        <f>SUMIFS('sys inv movment rpt'!$M:$M,'sys inv movment rpt'!$L:$L,$M244,'sys inv movment rpt'!$N:$N,Q$1)</f>
        <v>0</v>
      </c>
      <c r="R244" s="86">
        <f>SUMIFS('sys inv movment rpt'!$M:$M,'sys inv movment rpt'!$L:$L,$M244,'sys inv movment rpt'!$N:$N,R$1)</f>
        <v>0</v>
      </c>
      <c r="S244" s="86">
        <f>SUMIFS('sys inv movment rpt'!$M:$M,'sys inv movment rpt'!$L:$L,$M244,'sys inv movment rpt'!$N:$N,S$1)</f>
        <v>0</v>
      </c>
      <c r="T244" s="86">
        <f>SUMIFS('sys inv movment rpt'!$M:$M,'sys inv movment rpt'!$L:$L,$M244,'sys inv movment rpt'!$N:$N,T$1)</f>
        <v>0</v>
      </c>
      <c r="U244" s="86">
        <f>SUMIFS('sys inv movment rpt'!$M:$M,'sys inv movment rpt'!$L:$L,$M244,'sys inv movment rpt'!$N:$N,U$1)</f>
        <v>0</v>
      </c>
      <c r="V244" s="86">
        <f>SUMIFS('sys inv movment rpt'!$M:$M,'sys inv movment rpt'!$L:$L,$M244,'sys inv movment rpt'!$N:$N,V$1)</f>
        <v>0</v>
      </c>
      <c r="W244" s="86">
        <f>SUMIFS('sys inv movment rpt'!$M:$M,'sys inv movment rpt'!$L:$L,$M244,'sys inv movment rpt'!$N:$N,W$1)</f>
        <v>0</v>
      </c>
      <c r="X244" s="86">
        <f>SUMIFS('sys inv movment rpt'!$M:$M,'sys inv movment rpt'!$L:$L,$M244,'sys inv movment rpt'!$N:$N,X$1)</f>
        <v>0</v>
      </c>
      <c r="Y244" s="86">
        <f>SUMIFS('sys inv movment rpt'!$M:$M,'sys inv movment rpt'!$L:$L,$M244,'sys inv movment rpt'!$N:$N,Y$1)</f>
        <v>0</v>
      </c>
      <c r="Z244" s="86">
        <f>SUMIFS('sys inv movment rpt'!$M:$M,'sys inv movment rpt'!$L:$L,$M244,'sys inv movment rpt'!$N:$N,Z$1)</f>
        <v>0</v>
      </c>
      <c r="AA244" s="86">
        <f>SUMIFS('sys inv movment rpt'!$M:$M,'sys inv movment rpt'!$L:$L,$M244,'sys inv movment rpt'!$N:$N,AA$1)</f>
        <v>0</v>
      </c>
      <c r="AB244" s="86">
        <f>SUMIFS('sys inv movment rpt'!$M:$M,'sys inv movment rpt'!$L:$L,$M244,'sys inv movment rpt'!$N:$N,AB$1)</f>
        <v>0</v>
      </c>
      <c r="AC244" s="86">
        <f>SUMIFS('sys inv movment rpt'!$M:$M,'sys inv movment rpt'!$L:$L,$M244,'sys inv movment rpt'!$N:$N,AC$1)</f>
        <v>0</v>
      </c>
      <c r="AD244" s="86">
        <f>SUMIFS('sys inv movment rpt'!$M:$M,'sys inv movment rpt'!$L:$L,$M244,'sys inv movment rpt'!$N:$N,AD$1)</f>
        <v>0</v>
      </c>
      <c r="AE244" s="86">
        <f>SUMIFS('sys inv movment rpt'!$M:$M,'sys inv movment rpt'!$L:$L,$M244,'sys inv movment rpt'!$N:$N,AE$1)</f>
        <v>0</v>
      </c>
      <c r="AF244" s="86">
        <f>SUMIFS('sys inv movment rpt'!$M:$M,'sys inv movment rpt'!$L:$L,$M244,'sys inv movment rpt'!$N:$N,AF$1)</f>
        <v>0</v>
      </c>
      <c r="AG244" s="86">
        <f>SUMIFS('sys inv movment rpt'!$M:$M,'sys inv movment rpt'!$L:$L,$M244,'sys inv movment rpt'!$N:$N,AG$1)</f>
        <v>0</v>
      </c>
      <c r="AH244" s="86">
        <f>SUMIFS('sys inv movment rpt'!$M:$M,'sys inv movment rpt'!$L:$L,$M244,'sys inv movment rpt'!$N:$N,AH$1)</f>
        <v>0</v>
      </c>
      <c r="AI244" s="86">
        <f>SUMIFS('sys inv movment rpt'!$M:$M,'sys inv movment rpt'!$L:$L,$M244,'sys inv movment rpt'!$N:$N,AI$1)</f>
        <v>0</v>
      </c>
      <c r="AJ244" s="86">
        <f>SUMIFS('sys inv movment rpt'!$M:$M,'sys inv movment rpt'!$L:$L,$M244,'sys inv movment rpt'!$N:$N,AJ$1)</f>
        <v>0</v>
      </c>
      <c r="AK244" s="86">
        <f>SUMIFS('sys inv movment rpt'!$M:$M,'sys inv movment rpt'!$L:$L,$M244,'sys inv movment rpt'!$N:$N,AK$1)</f>
        <v>0</v>
      </c>
      <c r="AL244" s="86">
        <f>SUMIFS('sys inv movment rpt'!$M:$M,'sys inv movment rpt'!$L:$L,$M244,'sys inv movment rpt'!$N:$N,AL$1)</f>
        <v>0</v>
      </c>
      <c r="AM244" s="86">
        <f>SUMIFS('sys inv movment rpt'!$M:$M,'sys inv movment rpt'!$L:$L,$M244,'sys inv movment rpt'!$N:$N,AM$1)</f>
        <v>0</v>
      </c>
      <c r="AN244" s="86">
        <f>SUMIFS('sys inv movment rpt'!$M:$M,'sys inv movment rpt'!$L:$L,$M244,'sys inv movment rpt'!$N:$N,AN$1)</f>
        <v>0</v>
      </c>
      <c r="AO244" s="86">
        <f>SUMIFS('sys inv movment rpt'!$M:$M,'sys inv movment rpt'!$L:$L,$M244,'sys inv movment rpt'!$N:$N,AO$1)</f>
        <v>0</v>
      </c>
      <c r="AP244" s="86">
        <f>SUMIFS('sys inv movment rpt'!$M:$M,'sys inv movment rpt'!$L:$L,$M244,'sys inv movment rpt'!$N:$N,AP$1)</f>
        <v>0</v>
      </c>
      <c r="AQ244" s="86">
        <f>SUMIFS('sys inv movment rpt'!$M:$M,'sys inv movment rpt'!$L:$L,$M244,'sys inv movment rpt'!$N:$N,AQ$1)</f>
        <v>0</v>
      </c>
      <c r="AR244" s="86">
        <f>SUMIFS('sys inv movment rpt'!$M:$M,'sys inv movment rpt'!$L:$L,$M244,'sys inv movment rpt'!$N:$N,AR$1)</f>
        <v>0</v>
      </c>
      <c r="AS244" s="86">
        <f>SUMIFS('sys inv movment rpt'!$M:$M,'sys inv movment rpt'!$L:$L,$M244,'sys inv movment rpt'!$N:$N,AS$1)</f>
        <v>0</v>
      </c>
      <c r="AT244" s="86">
        <f>SUMIFS('sys inv movment rpt'!$M:$M,'sys inv movment rpt'!$L:$L,$M244,'sys inv movment rpt'!$N:$N,AT$1)</f>
        <v>0</v>
      </c>
      <c r="AU244" s="86">
        <f>SUMIFS('sys inv movment rpt'!$M:$M,'sys inv movment rpt'!$L:$L,$M244,'sys inv movment rpt'!$N:$N,AU$1)</f>
        <v>0</v>
      </c>
      <c r="AV244" s="86">
        <f>SUMIFS('sys inv movment rpt'!$M:$M,'sys inv movment rpt'!$L:$L,$M244,'sys inv movment rpt'!$N:$N,AV$1)</f>
        <v>0</v>
      </c>
      <c r="AW244" s="87" t="str">
        <f>IFERROR(VLOOKUP(A244,'sys-backorder details'!E:U,17,0),"-")</f>
        <v>-</v>
      </c>
      <c r="AX244" s="87" t="str">
        <f>IF(K244&gt;1,VLOOKUP(A244,'settings-routing'!A:I,9,0),"")</f>
        <v/>
      </c>
    </row>
    <row r="245" ht="12.75" hidden="1" customHeight="1">
      <c r="A245" s="15" t="s">
        <v>707</v>
      </c>
      <c r="B245" s="15" t="s">
        <v>708</v>
      </c>
      <c r="C245" s="50">
        <f t="shared" si="2"/>
        <v>3840</v>
      </c>
      <c r="D245" s="80">
        <f>SUMIF('Stocks 101-111'!$J:$J,'item dashboard'!A245,'Stocks 101-111'!K:K)</f>
        <v>3840</v>
      </c>
      <c r="E245" s="80">
        <f>SUMIF('Stocks 101-111'!$J:$J,'item dashboard'!A245,'Stocks 101-111'!$L:$L)</f>
        <v>0</v>
      </c>
      <c r="F245" s="81">
        <f t="shared" si="3"/>
        <v>0</v>
      </c>
      <c r="G245" s="82">
        <f t="shared" si="4"/>
        <v>0</v>
      </c>
      <c r="H245" s="50">
        <f>SUMIFS('sys-backorder details'!$M:$M,'sys-backorder details'!$E:$E,'item dashboard'!A245,'sys-backorder details'!$V:$V,"")</f>
        <v>0</v>
      </c>
      <c r="I245" s="83">
        <f>SUMIF('settings-routing'!$I:$I,'item dashboard'!A245,'settings-routing'!$O:$O)</f>
        <v>0</v>
      </c>
      <c r="J245" s="50">
        <f>SUMIFS('sys-backorder details'!$M:$M,'sys-backorder details'!$E:$E,'item dashboard'!A245,'sys-backorder details'!$V:$V,"Call off")</f>
        <v>14640</v>
      </c>
      <c r="K245" s="84">
        <f t="shared" si="5"/>
        <v>-3840</v>
      </c>
      <c r="L245" s="84">
        <f>SUMIF('Production Plan'!$E:$E,'item dashboard'!A245,'Production Plan'!$N:$N)</f>
        <v>0</v>
      </c>
      <c r="M245" s="85" t="str">
        <f t="shared" si="6"/>
        <v>B-750MOV-CM58-750ml Cream Radiant Shower Gel Bottle</v>
      </c>
      <c r="N245" s="86">
        <f>SUMIFS('sys inv movment rpt'!$M:$M,'sys inv movment rpt'!$L:$L,$M245,'sys inv movment rpt'!$N:$N,N$1)</f>
        <v>0</v>
      </c>
      <c r="O245" s="86">
        <f>SUMIFS('sys inv movment rpt'!$M:$M,'sys inv movment rpt'!$L:$L,$M245,'sys inv movment rpt'!$N:$N,O$1)</f>
        <v>0</v>
      </c>
      <c r="P245" s="86">
        <f>SUMIFS('sys inv movment rpt'!$M:$M,'sys inv movment rpt'!$L:$L,$M245,'sys inv movment rpt'!$N:$N,P$1)</f>
        <v>0</v>
      </c>
      <c r="Q245" s="86">
        <f>SUMIFS('sys inv movment rpt'!$M:$M,'sys inv movment rpt'!$L:$L,$M245,'sys inv movment rpt'!$N:$N,Q$1)</f>
        <v>0</v>
      </c>
      <c r="R245" s="86">
        <f>SUMIFS('sys inv movment rpt'!$M:$M,'sys inv movment rpt'!$L:$L,$M245,'sys inv movment rpt'!$N:$N,R$1)</f>
        <v>0</v>
      </c>
      <c r="S245" s="86">
        <f>SUMIFS('sys inv movment rpt'!$M:$M,'sys inv movment rpt'!$L:$L,$M245,'sys inv movment rpt'!$N:$N,S$1)</f>
        <v>0</v>
      </c>
      <c r="T245" s="86">
        <f>SUMIFS('sys inv movment rpt'!$M:$M,'sys inv movment rpt'!$L:$L,$M245,'sys inv movment rpt'!$N:$N,T$1)</f>
        <v>0</v>
      </c>
      <c r="U245" s="86">
        <f>SUMIFS('sys inv movment rpt'!$M:$M,'sys inv movment rpt'!$L:$L,$M245,'sys inv movment rpt'!$N:$N,U$1)</f>
        <v>0</v>
      </c>
      <c r="V245" s="86">
        <f>SUMIFS('sys inv movment rpt'!$M:$M,'sys inv movment rpt'!$L:$L,$M245,'sys inv movment rpt'!$N:$N,V$1)</f>
        <v>0</v>
      </c>
      <c r="W245" s="86">
        <f>SUMIFS('sys inv movment rpt'!$M:$M,'sys inv movment rpt'!$L:$L,$M245,'sys inv movment rpt'!$N:$N,W$1)</f>
        <v>0</v>
      </c>
      <c r="X245" s="86">
        <f>SUMIFS('sys inv movment rpt'!$M:$M,'sys inv movment rpt'!$L:$L,$M245,'sys inv movment rpt'!$N:$N,X$1)</f>
        <v>0</v>
      </c>
      <c r="Y245" s="86">
        <f>SUMIFS('sys inv movment rpt'!$M:$M,'sys inv movment rpt'!$L:$L,$M245,'sys inv movment rpt'!$N:$N,Y$1)</f>
        <v>0</v>
      </c>
      <c r="Z245" s="86">
        <f>SUMIFS('sys inv movment rpt'!$M:$M,'sys inv movment rpt'!$L:$L,$M245,'sys inv movment rpt'!$N:$N,Z$1)</f>
        <v>0</v>
      </c>
      <c r="AA245" s="86">
        <f>SUMIFS('sys inv movment rpt'!$M:$M,'sys inv movment rpt'!$L:$L,$M245,'sys inv movment rpt'!$N:$N,AA$1)</f>
        <v>0</v>
      </c>
      <c r="AB245" s="86">
        <f>SUMIFS('sys inv movment rpt'!$M:$M,'sys inv movment rpt'!$L:$L,$M245,'sys inv movment rpt'!$N:$N,AB$1)</f>
        <v>0</v>
      </c>
      <c r="AC245" s="86">
        <f>SUMIFS('sys inv movment rpt'!$M:$M,'sys inv movment rpt'!$L:$L,$M245,'sys inv movment rpt'!$N:$N,AC$1)</f>
        <v>0</v>
      </c>
      <c r="AD245" s="86">
        <f>SUMIFS('sys inv movment rpt'!$M:$M,'sys inv movment rpt'!$L:$L,$M245,'sys inv movment rpt'!$N:$N,AD$1)</f>
        <v>0</v>
      </c>
      <c r="AE245" s="86">
        <f>SUMIFS('sys inv movment rpt'!$M:$M,'sys inv movment rpt'!$L:$L,$M245,'sys inv movment rpt'!$N:$N,AE$1)</f>
        <v>0</v>
      </c>
      <c r="AF245" s="86">
        <f>SUMIFS('sys inv movment rpt'!$M:$M,'sys inv movment rpt'!$L:$L,$M245,'sys inv movment rpt'!$N:$N,AF$1)</f>
        <v>0</v>
      </c>
      <c r="AG245" s="86">
        <f>SUMIFS('sys inv movment rpt'!$M:$M,'sys inv movment rpt'!$L:$L,$M245,'sys inv movment rpt'!$N:$N,AG$1)</f>
        <v>0</v>
      </c>
      <c r="AH245" s="86">
        <f>SUMIFS('sys inv movment rpt'!$M:$M,'sys inv movment rpt'!$L:$L,$M245,'sys inv movment rpt'!$N:$N,AH$1)</f>
        <v>0</v>
      </c>
      <c r="AI245" s="86">
        <f>SUMIFS('sys inv movment rpt'!$M:$M,'sys inv movment rpt'!$L:$L,$M245,'sys inv movment rpt'!$N:$N,AI$1)</f>
        <v>0</v>
      </c>
      <c r="AJ245" s="86">
        <f>SUMIFS('sys inv movment rpt'!$M:$M,'sys inv movment rpt'!$L:$L,$M245,'sys inv movment rpt'!$N:$N,AJ$1)</f>
        <v>0</v>
      </c>
      <c r="AK245" s="86">
        <f>SUMIFS('sys inv movment rpt'!$M:$M,'sys inv movment rpt'!$L:$L,$M245,'sys inv movment rpt'!$N:$N,AK$1)</f>
        <v>0</v>
      </c>
      <c r="AL245" s="86">
        <f>SUMIFS('sys inv movment rpt'!$M:$M,'sys inv movment rpt'!$L:$L,$M245,'sys inv movment rpt'!$N:$N,AL$1)</f>
        <v>0</v>
      </c>
      <c r="AM245" s="86">
        <f>SUMIFS('sys inv movment rpt'!$M:$M,'sys inv movment rpt'!$L:$L,$M245,'sys inv movment rpt'!$N:$N,AM$1)</f>
        <v>0</v>
      </c>
      <c r="AN245" s="86">
        <f>SUMIFS('sys inv movment rpt'!$M:$M,'sys inv movment rpt'!$L:$L,$M245,'sys inv movment rpt'!$N:$N,AN$1)</f>
        <v>0</v>
      </c>
      <c r="AO245" s="86">
        <f>SUMIFS('sys inv movment rpt'!$M:$M,'sys inv movment rpt'!$L:$L,$M245,'sys inv movment rpt'!$N:$N,AO$1)</f>
        <v>0</v>
      </c>
      <c r="AP245" s="86">
        <f>SUMIFS('sys inv movment rpt'!$M:$M,'sys inv movment rpt'!$L:$L,$M245,'sys inv movment rpt'!$N:$N,AP$1)</f>
        <v>0</v>
      </c>
      <c r="AQ245" s="86">
        <f>SUMIFS('sys inv movment rpt'!$M:$M,'sys inv movment rpt'!$L:$L,$M245,'sys inv movment rpt'!$N:$N,AQ$1)</f>
        <v>0</v>
      </c>
      <c r="AR245" s="86">
        <f>SUMIFS('sys inv movment rpt'!$M:$M,'sys inv movment rpt'!$L:$L,$M245,'sys inv movment rpt'!$N:$N,AR$1)</f>
        <v>0</v>
      </c>
      <c r="AS245" s="86">
        <f>SUMIFS('sys inv movment rpt'!$M:$M,'sys inv movment rpt'!$L:$L,$M245,'sys inv movment rpt'!$N:$N,AS$1)</f>
        <v>0</v>
      </c>
      <c r="AT245" s="86">
        <f>SUMIFS('sys inv movment rpt'!$M:$M,'sys inv movment rpt'!$L:$L,$M245,'sys inv movment rpt'!$N:$N,AT$1)</f>
        <v>0</v>
      </c>
      <c r="AU245" s="86">
        <f>SUMIFS('sys inv movment rpt'!$M:$M,'sys inv movment rpt'!$L:$L,$M245,'sys inv movment rpt'!$N:$N,AU$1)</f>
        <v>0</v>
      </c>
      <c r="AV245" s="86">
        <f>SUMIFS('sys inv movment rpt'!$M:$M,'sys inv movment rpt'!$L:$L,$M245,'sys inv movment rpt'!$N:$N,AV$1)</f>
        <v>0</v>
      </c>
      <c r="AW245" s="87" t="str">
        <f>IFERROR(VLOOKUP(A245,'sys-backorder details'!E:U,17,0),"-")</f>
        <v>45 Days</v>
      </c>
      <c r="AX245" s="87" t="str">
        <f>IF(K245&gt;1,VLOOKUP(A245,'settings-routing'!A:I,9,0),"")</f>
        <v/>
      </c>
    </row>
    <row r="246" ht="12.75" hidden="1" customHeight="1">
      <c r="A246" s="50" t="s">
        <v>709</v>
      </c>
      <c r="B246" s="50" t="s">
        <v>710</v>
      </c>
      <c r="C246" s="50">
        <f t="shared" si="2"/>
        <v>0</v>
      </c>
      <c r="D246" s="80">
        <f>SUMIF('Stocks 101-111'!$J:$J,'item dashboard'!A246,'Stocks 101-111'!K:K)</f>
        <v>0</v>
      </c>
      <c r="E246" s="80">
        <f>SUMIF('Stocks 101-111'!$J:$J,'item dashboard'!A246,'Stocks 101-111'!$L:$L)</f>
        <v>0</v>
      </c>
      <c r="F246" s="81">
        <f t="shared" si="3"/>
        <v>0</v>
      </c>
      <c r="G246" s="82">
        <f t="shared" si="4"/>
        <v>0</v>
      </c>
      <c r="H246" s="50">
        <f>SUMIFS('sys-backorder details'!$M:$M,'sys-backorder details'!$E:$E,'item dashboard'!A246,'sys-backorder details'!$V:$V,"")</f>
        <v>0</v>
      </c>
      <c r="I246" s="83">
        <f>SUMIF('settings-routing'!$I:$I,'item dashboard'!A246,'settings-routing'!$O:$O)</f>
        <v>0</v>
      </c>
      <c r="J246" s="50">
        <f>SUMIFS('sys-backorder details'!$M:$M,'sys-backorder details'!$E:$E,'item dashboard'!A246,'sys-backorder details'!$V:$V,"Call off")</f>
        <v>0</v>
      </c>
      <c r="K246" s="84">
        <f t="shared" si="5"/>
        <v>0</v>
      </c>
      <c r="L246" s="84">
        <f>SUMIF('Production Plan'!$E:$E,'item dashboard'!A246,'Production Plan'!$N:$N)</f>
        <v>0</v>
      </c>
      <c r="M246" s="85" t="str">
        <f t="shared" si="6"/>
        <v>B-750MOV-W58-750ml Radiant Shower Gel Bottle</v>
      </c>
      <c r="N246" s="86">
        <f>SUMIFS('sys inv movment rpt'!$M:$M,'sys inv movment rpt'!$L:$L,$M246,'sys inv movment rpt'!$N:$N,N$1)</f>
        <v>0</v>
      </c>
      <c r="O246" s="86">
        <f>SUMIFS('sys inv movment rpt'!$M:$M,'sys inv movment rpt'!$L:$L,$M246,'sys inv movment rpt'!$N:$N,O$1)</f>
        <v>0</v>
      </c>
      <c r="P246" s="86">
        <f>SUMIFS('sys inv movment rpt'!$M:$M,'sys inv movment rpt'!$L:$L,$M246,'sys inv movment rpt'!$N:$N,P$1)</f>
        <v>0</v>
      </c>
      <c r="Q246" s="86">
        <f>SUMIFS('sys inv movment rpt'!$M:$M,'sys inv movment rpt'!$L:$L,$M246,'sys inv movment rpt'!$N:$N,Q$1)</f>
        <v>0</v>
      </c>
      <c r="R246" s="86">
        <f>SUMIFS('sys inv movment rpt'!$M:$M,'sys inv movment rpt'!$L:$L,$M246,'sys inv movment rpt'!$N:$N,R$1)</f>
        <v>0</v>
      </c>
      <c r="S246" s="86">
        <f>SUMIFS('sys inv movment rpt'!$M:$M,'sys inv movment rpt'!$L:$L,$M246,'sys inv movment rpt'!$N:$N,S$1)</f>
        <v>0</v>
      </c>
      <c r="T246" s="86">
        <f>SUMIFS('sys inv movment rpt'!$M:$M,'sys inv movment rpt'!$L:$L,$M246,'sys inv movment rpt'!$N:$N,T$1)</f>
        <v>0</v>
      </c>
      <c r="U246" s="86">
        <f>SUMIFS('sys inv movment rpt'!$M:$M,'sys inv movment rpt'!$L:$L,$M246,'sys inv movment rpt'!$N:$N,U$1)</f>
        <v>0</v>
      </c>
      <c r="V246" s="86">
        <f>SUMIFS('sys inv movment rpt'!$M:$M,'sys inv movment rpt'!$L:$L,$M246,'sys inv movment rpt'!$N:$N,V$1)</f>
        <v>0</v>
      </c>
      <c r="W246" s="86">
        <f>SUMIFS('sys inv movment rpt'!$M:$M,'sys inv movment rpt'!$L:$L,$M246,'sys inv movment rpt'!$N:$N,W$1)</f>
        <v>0</v>
      </c>
      <c r="X246" s="86">
        <f>SUMIFS('sys inv movment rpt'!$M:$M,'sys inv movment rpt'!$L:$L,$M246,'sys inv movment rpt'!$N:$N,X$1)</f>
        <v>0</v>
      </c>
      <c r="Y246" s="86">
        <f>SUMIFS('sys inv movment rpt'!$M:$M,'sys inv movment rpt'!$L:$L,$M246,'sys inv movment rpt'!$N:$N,Y$1)</f>
        <v>0</v>
      </c>
      <c r="Z246" s="86">
        <f>SUMIFS('sys inv movment rpt'!$M:$M,'sys inv movment rpt'!$L:$L,$M246,'sys inv movment rpt'!$N:$N,Z$1)</f>
        <v>0</v>
      </c>
      <c r="AA246" s="86">
        <f>SUMIFS('sys inv movment rpt'!$M:$M,'sys inv movment rpt'!$L:$L,$M246,'sys inv movment rpt'!$N:$N,AA$1)</f>
        <v>0</v>
      </c>
      <c r="AB246" s="86">
        <f>SUMIFS('sys inv movment rpt'!$M:$M,'sys inv movment rpt'!$L:$L,$M246,'sys inv movment rpt'!$N:$N,AB$1)</f>
        <v>0</v>
      </c>
      <c r="AC246" s="86">
        <f>SUMIFS('sys inv movment rpt'!$M:$M,'sys inv movment rpt'!$L:$L,$M246,'sys inv movment rpt'!$N:$N,AC$1)</f>
        <v>0</v>
      </c>
      <c r="AD246" s="86">
        <f>SUMIFS('sys inv movment rpt'!$M:$M,'sys inv movment rpt'!$L:$L,$M246,'sys inv movment rpt'!$N:$N,AD$1)</f>
        <v>0</v>
      </c>
      <c r="AE246" s="86">
        <f>SUMIFS('sys inv movment rpt'!$M:$M,'sys inv movment rpt'!$L:$L,$M246,'sys inv movment rpt'!$N:$N,AE$1)</f>
        <v>0</v>
      </c>
      <c r="AF246" s="86">
        <f>SUMIFS('sys inv movment rpt'!$M:$M,'sys inv movment rpt'!$L:$L,$M246,'sys inv movment rpt'!$N:$N,AF$1)</f>
        <v>0</v>
      </c>
      <c r="AG246" s="86">
        <f>SUMIFS('sys inv movment rpt'!$M:$M,'sys inv movment rpt'!$L:$L,$M246,'sys inv movment rpt'!$N:$N,AG$1)</f>
        <v>0</v>
      </c>
      <c r="AH246" s="86">
        <f>SUMIFS('sys inv movment rpt'!$M:$M,'sys inv movment rpt'!$L:$L,$M246,'sys inv movment rpt'!$N:$N,AH$1)</f>
        <v>0</v>
      </c>
      <c r="AI246" s="86">
        <f>SUMIFS('sys inv movment rpt'!$M:$M,'sys inv movment rpt'!$L:$L,$M246,'sys inv movment rpt'!$N:$N,AI$1)</f>
        <v>0</v>
      </c>
      <c r="AJ246" s="86">
        <f>SUMIFS('sys inv movment rpt'!$M:$M,'sys inv movment rpt'!$L:$L,$M246,'sys inv movment rpt'!$N:$N,AJ$1)</f>
        <v>0</v>
      </c>
      <c r="AK246" s="86">
        <f>SUMIFS('sys inv movment rpt'!$M:$M,'sys inv movment rpt'!$L:$L,$M246,'sys inv movment rpt'!$N:$N,AK$1)</f>
        <v>0</v>
      </c>
      <c r="AL246" s="86">
        <f>SUMIFS('sys inv movment rpt'!$M:$M,'sys inv movment rpt'!$L:$L,$M246,'sys inv movment rpt'!$N:$N,AL$1)</f>
        <v>0</v>
      </c>
      <c r="AM246" s="86">
        <f>SUMIFS('sys inv movment rpt'!$M:$M,'sys inv movment rpt'!$L:$L,$M246,'sys inv movment rpt'!$N:$N,AM$1)</f>
        <v>0</v>
      </c>
      <c r="AN246" s="86">
        <f>SUMIFS('sys inv movment rpt'!$M:$M,'sys inv movment rpt'!$L:$L,$M246,'sys inv movment rpt'!$N:$N,AN$1)</f>
        <v>0</v>
      </c>
      <c r="AO246" s="86">
        <f>SUMIFS('sys inv movment rpt'!$M:$M,'sys inv movment rpt'!$L:$L,$M246,'sys inv movment rpt'!$N:$N,AO$1)</f>
        <v>0</v>
      </c>
      <c r="AP246" s="86">
        <f>SUMIFS('sys inv movment rpt'!$M:$M,'sys inv movment rpt'!$L:$L,$M246,'sys inv movment rpt'!$N:$N,AP$1)</f>
        <v>0</v>
      </c>
      <c r="AQ246" s="86">
        <f>SUMIFS('sys inv movment rpt'!$M:$M,'sys inv movment rpt'!$L:$L,$M246,'sys inv movment rpt'!$N:$N,AQ$1)</f>
        <v>0</v>
      </c>
      <c r="AR246" s="86">
        <f>SUMIFS('sys inv movment rpt'!$M:$M,'sys inv movment rpt'!$L:$L,$M246,'sys inv movment rpt'!$N:$N,AR$1)</f>
        <v>0</v>
      </c>
      <c r="AS246" s="86">
        <f>SUMIFS('sys inv movment rpt'!$M:$M,'sys inv movment rpt'!$L:$L,$M246,'sys inv movment rpt'!$N:$N,AS$1)</f>
        <v>0</v>
      </c>
      <c r="AT246" s="86">
        <f>SUMIFS('sys inv movment rpt'!$M:$M,'sys inv movment rpt'!$L:$L,$M246,'sys inv movment rpt'!$N:$N,AT$1)</f>
        <v>0</v>
      </c>
      <c r="AU246" s="86">
        <f>SUMIFS('sys inv movment rpt'!$M:$M,'sys inv movment rpt'!$L:$L,$M246,'sys inv movment rpt'!$N:$N,AU$1)</f>
        <v>0</v>
      </c>
      <c r="AV246" s="86">
        <f>SUMIFS('sys inv movment rpt'!$M:$M,'sys inv movment rpt'!$L:$L,$M246,'sys inv movment rpt'!$N:$N,AV$1)</f>
        <v>0</v>
      </c>
      <c r="AW246" s="87" t="str">
        <f>IFERROR(VLOOKUP(A246,'sys-backorder details'!E:U,17,0),"-")</f>
        <v>-</v>
      </c>
      <c r="AX246" s="87" t="str">
        <f>IF(K246&gt;1,VLOOKUP(A246,'settings-routing'!A:I,9,0),"")</f>
        <v/>
      </c>
    </row>
    <row r="247" ht="12.75" hidden="1" customHeight="1">
      <c r="A247" s="50" t="s">
        <v>711</v>
      </c>
      <c r="B247" s="50" t="s">
        <v>712</v>
      </c>
      <c r="C247" s="50">
        <f t="shared" si="2"/>
        <v>0</v>
      </c>
      <c r="D247" s="80">
        <f>SUMIF('Stocks 101-111'!$J:$J,'item dashboard'!A247,'Stocks 101-111'!K:K)</f>
        <v>0</v>
      </c>
      <c r="E247" s="80">
        <f>SUMIF('Stocks 101-111'!$J:$J,'item dashboard'!A247,'Stocks 101-111'!$L:$L)</f>
        <v>0</v>
      </c>
      <c r="F247" s="81">
        <f t="shared" si="3"/>
        <v>0</v>
      </c>
      <c r="G247" s="82">
        <f t="shared" si="4"/>
        <v>0</v>
      </c>
      <c r="H247" s="50">
        <f>SUMIFS('sys-backorder details'!$M:$M,'sys-backorder details'!$E:$E,'item dashboard'!A247,'sys-backorder details'!$V:$V,"")</f>
        <v>0</v>
      </c>
      <c r="I247" s="83">
        <f>SUMIF('settings-routing'!$I:$I,'item dashboard'!A247,'settings-routing'!$O:$O)</f>
        <v>0</v>
      </c>
      <c r="J247" s="50">
        <f>SUMIFS('sys-backorder details'!$M:$M,'sys-backorder details'!$E:$E,'item dashboard'!A247,'sys-backorder details'!$V:$V,"Call off")</f>
        <v>0</v>
      </c>
      <c r="K247" s="84">
        <f t="shared" si="5"/>
        <v>0</v>
      </c>
      <c r="L247" s="84">
        <f>SUMIF('Production Plan'!$E:$E,'item dashboard'!A247,'Production Plan'!$N:$N)</f>
        <v>0</v>
      </c>
      <c r="M247" s="85" t="str">
        <f t="shared" si="6"/>
        <v>B-750OD-N70-750ml HDPE Natural Bottle</v>
      </c>
      <c r="N247" s="86">
        <f>SUMIFS('sys inv movment rpt'!$M:$M,'sys inv movment rpt'!$L:$L,$M247,'sys inv movment rpt'!$N:$N,N$1)</f>
        <v>0</v>
      </c>
      <c r="O247" s="86">
        <f>SUMIFS('sys inv movment rpt'!$M:$M,'sys inv movment rpt'!$L:$L,$M247,'sys inv movment rpt'!$N:$N,O$1)</f>
        <v>0</v>
      </c>
      <c r="P247" s="86">
        <f>SUMIFS('sys inv movment rpt'!$M:$M,'sys inv movment rpt'!$L:$L,$M247,'sys inv movment rpt'!$N:$N,P$1)</f>
        <v>0</v>
      </c>
      <c r="Q247" s="86">
        <f>SUMIFS('sys inv movment rpt'!$M:$M,'sys inv movment rpt'!$L:$L,$M247,'sys inv movment rpt'!$N:$N,Q$1)</f>
        <v>0</v>
      </c>
      <c r="R247" s="86">
        <f>SUMIFS('sys inv movment rpt'!$M:$M,'sys inv movment rpt'!$L:$L,$M247,'sys inv movment rpt'!$N:$N,R$1)</f>
        <v>0</v>
      </c>
      <c r="S247" s="86">
        <f>SUMIFS('sys inv movment rpt'!$M:$M,'sys inv movment rpt'!$L:$L,$M247,'sys inv movment rpt'!$N:$N,S$1)</f>
        <v>0</v>
      </c>
      <c r="T247" s="86">
        <f>SUMIFS('sys inv movment rpt'!$M:$M,'sys inv movment rpt'!$L:$L,$M247,'sys inv movment rpt'!$N:$N,T$1)</f>
        <v>0</v>
      </c>
      <c r="U247" s="86">
        <f>SUMIFS('sys inv movment rpt'!$M:$M,'sys inv movment rpt'!$L:$L,$M247,'sys inv movment rpt'!$N:$N,U$1)</f>
        <v>0</v>
      </c>
      <c r="V247" s="86">
        <f>SUMIFS('sys inv movment rpt'!$M:$M,'sys inv movment rpt'!$L:$L,$M247,'sys inv movment rpt'!$N:$N,V$1)</f>
        <v>0</v>
      </c>
      <c r="W247" s="86">
        <f>SUMIFS('sys inv movment rpt'!$M:$M,'sys inv movment rpt'!$L:$L,$M247,'sys inv movment rpt'!$N:$N,W$1)</f>
        <v>0</v>
      </c>
      <c r="X247" s="86">
        <f>SUMIFS('sys inv movment rpt'!$M:$M,'sys inv movment rpt'!$L:$L,$M247,'sys inv movment rpt'!$N:$N,X$1)</f>
        <v>0</v>
      </c>
      <c r="Y247" s="86">
        <f>SUMIFS('sys inv movment rpt'!$M:$M,'sys inv movment rpt'!$L:$L,$M247,'sys inv movment rpt'!$N:$N,Y$1)</f>
        <v>0</v>
      </c>
      <c r="Z247" s="86">
        <f>SUMIFS('sys inv movment rpt'!$M:$M,'sys inv movment rpt'!$L:$L,$M247,'sys inv movment rpt'!$N:$N,Z$1)</f>
        <v>0</v>
      </c>
      <c r="AA247" s="86">
        <f>SUMIFS('sys inv movment rpt'!$M:$M,'sys inv movment rpt'!$L:$L,$M247,'sys inv movment rpt'!$N:$N,AA$1)</f>
        <v>0</v>
      </c>
      <c r="AB247" s="86">
        <f>SUMIFS('sys inv movment rpt'!$M:$M,'sys inv movment rpt'!$L:$L,$M247,'sys inv movment rpt'!$N:$N,AB$1)</f>
        <v>0</v>
      </c>
      <c r="AC247" s="86">
        <f>SUMIFS('sys inv movment rpt'!$M:$M,'sys inv movment rpt'!$L:$L,$M247,'sys inv movment rpt'!$N:$N,AC$1)</f>
        <v>0</v>
      </c>
      <c r="AD247" s="86">
        <f>SUMIFS('sys inv movment rpt'!$M:$M,'sys inv movment rpt'!$L:$L,$M247,'sys inv movment rpt'!$N:$N,AD$1)</f>
        <v>0</v>
      </c>
      <c r="AE247" s="86">
        <f>SUMIFS('sys inv movment rpt'!$M:$M,'sys inv movment rpt'!$L:$L,$M247,'sys inv movment rpt'!$N:$N,AE$1)</f>
        <v>0</v>
      </c>
      <c r="AF247" s="86">
        <f>SUMIFS('sys inv movment rpt'!$M:$M,'sys inv movment rpt'!$L:$L,$M247,'sys inv movment rpt'!$N:$N,AF$1)</f>
        <v>0</v>
      </c>
      <c r="AG247" s="86">
        <f>SUMIFS('sys inv movment rpt'!$M:$M,'sys inv movment rpt'!$L:$L,$M247,'sys inv movment rpt'!$N:$N,AG$1)</f>
        <v>0</v>
      </c>
      <c r="AH247" s="86">
        <f>SUMIFS('sys inv movment rpt'!$M:$M,'sys inv movment rpt'!$L:$L,$M247,'sys inv movment rpt'!$N:$N,AH$1)</f>
        <v>0</v>
      </c>
      <c r="AI247" s="86">
        <f>SUMIFS('sys inv movment rpt'!$M:$M,'sys inv movment rpt'!$L:$L,$M247,'sys inv movment rpt'!$N:$N,AI$1)</f>
        <v>0</v>
      </c>
      <c r="AJ247" s="86">
        <f>SUMIFS('sys inv movment rpt'!$M:$M,'sys inv movment rpt'!$L:$L,$M247,'sys inv movment rpt'!$N:$N,AJ$1)</f>
        <v>0</v>
      </c>
      <c r="AK247" s="86">
        <f>SUMIFS('sys inv movment rpt'!$M:$M,'sys inv movment rpt'!$L:$L,$M247,'sys inv movment rpt'!$N:$N,AK$1)</f>
        <v>0</v>
      </c>
      <c r="AL247" s="86">
        <f>SUMIFS('sys inv movment rpt'!$M:$M,'sys inv movment rpt'!$L:$L,$M247,'sys inv movment rpt'!$N:$N,AL$1)</f>
        <v>0</v>
      </c>
      <c r="AM247" s="86">
        <f>SUMIFS('sys inv movment rpt'!$M:$M,'sys inv movment rpt'!$L:$L,$M247,'sys inv movment rpt'!$N:$N,AM$1)</f>
        <v>0</v>
      </c>
      <c r="AN247" s="86">
        <f>SUMIFS('sys inv movment rpt'!$M:$M,'sys inv movment rpt'!$L:$L,$M247,'sys inv movment rpt'!$N:$N,AN$1)</f>
        <v>0</v>
      </c>
      <c r="AO247" s="86">
        <f>SUMIFS('sys inv movment rpt'!$M:$M,'sys inv movment rpt'!$L:$L,$M247,'sys inv movment rpt'!$N:$N,AO$1)</f>
        <v>0</v>
      </c>
      <c r="AP247" s="86">
        <f>SUMIFS('sys inv movment rpt'!$M:$M,'sys inv movment rpt'!$L:$L,$M247,'sys inv movment rpt'!$N:$N,AP$1)</f>
        <v>0</v>
      </c>
      <c r="AQ247" s="86">
        <f>SUMIFS('sys inv movment rpt'!$M:$M,'sys inv movment rpt'!$L:$L,$M247,'sys inv movment rpt'!$N:$N,AQ$1)</f>
        <v>0</v>
      </c>
      <c r="AR247" s="86">
        <f>SUMIFS('sys inv movment rpt'!$M:$M,'sys inv movment rpt'!$L:$L,$M247,'sys inv movment rpt'!$N:$N,AR$1)</f>
        <v>0</v>
      </c>
      <c r="AS247" s="86">
        <f>SUMIFS('sys inv movment rpt'!$M:$M,'sys inv movment rpt'!$L:$L,$M247,'sys inv movment rpt'!$N:$N,AS$1)</f>
        <v>0</v>
      </c>
      <c r="AT247" s="86">
        <f>SUMIFS('sys inv movment rpt'!$M:$M,'sys inv movment rpt'!$L:$L,$M247,'sys inv movment rpt'!$N:$N,AT$1)</f>
        <v>0</v>
      </c>
      <c r="AU247" s="86">
        <f>SUMIFS('sys inv movment rpt'!$M:$M,'sys inv movment rpt'!$L:$L,$M247,'sys inv movment rpt'!$N:$N,AU$1)</f>
        <v>0</v>
      </c>
      <c r="AV247" s="86">
        <f>SUMIFS('sys inv movment rpt'!$M:$M,'sys inv movment rpt'!$L:$L,$M247,'sys inv movment rpt'!$N:$N,AV$1)</f>
        <v>0</v>
      </c>
      <c r="AW247" s="87" t="str">
        <f>IFERROR(VLOOKUP(A247,'sys-backorder details'!E:U,17,0),"-")</f>
        <v>-</v>
      </c>
      <c r="AX247" s="87" t="str">
        <f>IF(K247&gt;1,VLOOKUP(A247,'settings-routing'!A:I,9,0),"")</f>
        <v/>
      </c>
    </row>
    <row r="248" ht="12.75" hidden="1" customHeight="1">
      <c r="A248" s="50" t="s">
        <v>713</v>
      </c>
      <c r="B248" s="50" t="s">
        <v>714</v>
      </c>
      <c r="C248" s="50">
        <f t="shared" si="2"/>
        <v>0</v>
      </c>
      <c r="D248" s="80">
        <f>SUMIF('Stocks 101-111'!$J:$J,'item dashboard'!A248,'Stocks 101-111'!K:K)</f>
        <v>0</v>
      </c>
      <c r="E248" s="80">
        <f>SUMIF('Stocks 101-111'!$J:$J,'item dashboard'!A248,'Stocks 101-111'!$L:$L)</f>
        <v>0</v>
      </c>
      <c r="F248" s="81">
        <f t="shared" si="3"/>
        <v>0</v>
      </c>
      <c r="G248" s="82">
        <f t="shared" si="4"/>
        <v>0</v>
      </c>
      <c r="H248" s="50">
        <f>SUMIFS('sys-backorder details'!$M:$M,'sys-backorder details'!$E:$E,'item dashboard'!A248,'sys-backorder details'!$V:$V,"")</f>
        <v>0</v>
      </c>
      <c r="I248" s="83">
        <f>SUMIF('settings-routing'!$I:$I,'item dashboard'!A248,'settings-routing'!$O:$O)</f>
        <v>0</v>
      </c>
      <c r="J248" s="50">
        <f>SUMIFS('sys-backorder details'!$M:$M,'sys-backorder details'!$E:$E,'item dashboard'!A248,'sys-backorder details'!$V:$V,"Call off")</f>
        <v>0</v>
      </c>
      <c r="K248" s="84">
        <f t="shared" si="5"/>
        <v>0</v>
      </c>
      <c r="L248" s="84">
        <f>SUMIF('Production Plan'!$E:$E,'item dashboard'!A248,'Production Plan'!$N:$N)</f>
        <v>0</v>
      </c>
      <c r="M248" s="85" t="str">
        <f t="shared" si="6"/>
        <v>B-750OD-W60-750ml HDPE Bottle</v>
      </c>
      <c r="N248" s="86">
        <f>SUMIFS('sys inv movment rpt'!$M:$M,'sys inv movment rpt'!$L:$L,$M248,'sys inv movment rpt'!$N:$N,N$1)</f>
        <v>0</v>
      </c>
      <c r="O248" s="86">
        <f>SUMIFS('sys inv movment rpt'!$M:$M,'sys inv movment rpt'!$L:$L,$M248,'sys inv movment rpt'!$N:$N,O$1)</f>
        <v>0</v>
      </c>
      <c r="P248" s="86">
        <f>SUMIFS('sys inv movment rpt'!$M:$M,'sys inv movment rpt'!$L:$L,$M248,'sys inv movment rpt'!$N:$N,P$1)</f>
        <v>0</v>
      </c>
      <c r="Q248" s="86">
        <f>SUMIFS('sys inv movment rpt'!$M:$M,'sys inv movment rpt'!$L:$L,$M248,'sys inv movment rpt'!$N:$N,Q$1)</f>
        <v>0</v>
      </c>
      <c r="R248" s="86">
        <f>SUMIFS('sys inv movment rpt'!$M:$M,'sys inv movment rpt'!$L:$L,$M248,'sys inv movment rpt'!$N:$N,R$1)</f>
        <v>0</v>
      </c>
      <c r="S248" s="86">
        <f>SUMIFS('sys inv movment rpt'!$M:$M,'sys inv movment rpt'!$L:$L,$M248,'sys inv movment rpt'!$N:$N,S$1)</f>
        <v>0</v>
      </c>
      <c r="T248" s="86">
        <f>SUMIFS('sys inv movment rpt'!$M:$M,'sys inv movment rpt'!$L:$L,$M248,'sys inv movment rpt'!$N:$N,T$1)</f>
        <v>0</v>
      </c>
      <c r="U248" s="86">
        <f>SUMIFS('sys inv movment rpt'!$M:$M,'sys inv movment rpt'!$L:$L,$M248,'sys inv movment rpt'!$N:$N,U$1)</f>
        <v>0</v>
      </c>
      <c r="V248" s="86">
        <f>SUMIFS('sys inv movment rpt'!$M:$M,'sys inv movment rpt'!$L:$L,$M248,'sys inv movment rpt'!$N:$N,V$1)</f>
        <v>0</v>
      </c>
      <c r="W248" s="86">
        <f>SUMIFS('sys inv movment rpt'!$M:$M,'sys inv movment rpt'!$L:$L,$M248,'sys inv movment rpt'!$N:$N,W$1)</f>
        <v>0</v>
      </c>
      <c r="X248" s="86">
        <f>SUMIFS('sys inv movment rpt'!$M:$M,'sys inv movment rpt'!$L:$L,$M248,'sys inv movment rpt'!$N:$N,X$1)</f>
        <v>0</v>
      </c>
      <c r="Y248" s="86">
        <f>SUMIFS('sys inv movment rpt'!$M:$M,'sys inv movment rpt'!$L:$L,$M248,'sys inv movment rpt'!$N:$N,Y$1)</f>
        <v>0</v>
      </c>
      <c r="Z248" s="86">
        <f>SUMIFS('sys inv movment rpt'!$M:$M,'sys inv movment rpt'!$L:$L,$M248,'sys inv movment rpt'!$N:$N,Z$1)</f>
        <v>0</v>
      </c>
      <c r="AA248" s="86">
        <f>SUMIFS('sys inv movment rpt'!$M:$M,'sys inv movment rpt'!$L:$L,$M248,'sys inv movment rpt'!$N:$N,AA$1)</f>
        <v>0</v>
      </c>
      <c r="AB248" s="86">
        <f>SUMIFS('sys inv movment rpt'!$M:$M,'sys inv movment rpt'!$L:$L,$M248,'sys inv movment rpt'!$N:$N,AB$1)</f>
        <v>0</v>
      </c>
      <c r="AC248" s="86">
        <f>SUMIFS('sys inv movment rpt'!$M:$M,'sys inv movment rpt'!$L:$L,$M248,'sys inv movment rpt'!$N:$N,AC$1)</f>
        <v>0</v>
      </c>
      <c r="AD248" s="86">
        <f>SUMIFS('sys inv movment rpt'!$M:$M,'sys inv movment rpt'!$L:$L,$M248,'sys inv movment rpt'!$N:$N,AD$1)</f>
        <v>0</v>
      </c>
      <c r="AE248" s="86">
        <f>SUMIFS('sys inv movment rpt'!$M:$M,'sys inv movment rpt'!$L:$L,$M248,'sys inv movment rpt'!$N:$N,AE$1)</f>
        <v>0</v>
      </c>
      <c r="AF248" s="86">
        <f>SUMIFS('sys inv movment rpt'!$M:$M,'sys inv movment rpt'!$L:$L,$M248,'sys inv movment rpt'!$N:$N,AF$1)</f>
        <v>0</v>
      </c>
      <c r="AG248" s="86">
        <f>SUMIFS('sys inv movment rpt'!$M:$M,'sys inv movment rpt'!$L:$L,$M248,'sys inv movment rpt'!$N:$N,AG$1)</f>
        <v>0</v>
      </c>
      <c r="AH248" s="86">
        <f>SUMIFS('sys inv movment rpt'!$M:$M,'sys inv movment rpt'!$L:$L,$M248,'sys inv movment rpt'!$N:$N,AH$1)</f>
        <v>0</v>
      </c>
      <c r="AI248" s="86">
        <f>SUMIFS('sys inv movment rpt'!$M:$M,'sys inv movment rpt'!$L:$L,$M248,'sys inv movment rpt'!$N:$N,AI$1)</f>
        <v>0</v>
      </c>
      <c r="AJ248" s="86">
        <f>SUMIFS('sys inv movment rpt'!$M:$M,'sys inv movment rpt'!$L:$L,$M248,'sys inv movment rpt'!$N:$N,AJ$1)</f>
        <v>0</v>
      </c>
      <c r="AK248" s="86">
        <f>SUMIFS('sys inv movment rpt'!$M:$M,'sys inv movment rpt'!$L:$L,$M248,'sys inv movment rpt'!$N:$N,AK$1)</f>
        <v>0</v>
      </c>
      <c r="AL248" s="86">
        <f>SUMIFS('sys inv movment rpt'!$M:$M,'sys inv movment rpt'!$L:$L,$M248,'sys inv movment rpt'!$N:$N,AL$1)</f>
        <v>0</v>
      </c>
      <c r="AM248" s="86">
        <f>SUMIFS('sys inv movment rpt'!$M:$M,'sys inv movment rpt'!$L:$L,$M248,'sys inv movment rpt'!$N:$N,AM$1)</f>
        <v>0</v>
      </c>
      <c r="AN248" s="86">
        <f>SUMIFS('sys inv movment rpt'!$M:$M,'sys inv movment rpt'!$L:$L,$M248,'sys inv movment rpt'!$N:$N,AN$1)</f>
        <v>0</v>
      </c>
      <c r="AO248" s="86">
        <f>SUMIFS('sys inv movment rpt'!$M:$M,'sys inv movment rpt'!$L:$L,$M248,'sys inv movment rpt'!$N:$N,AO$1)</f>
        <v>0</v>
      </c>
      <c r="AP248" s="86">
        <f>SUMIFS('sys inv movment rpt'!$M:$M,'sys inv movment rpt'!$L:$L,$M248,'sys inv movment rpt'!$N:$N,AP$1)</f>
        <v>0</v>
      </c>
      <c r="AQ248" s="86">
        <f>SUMIFS('sys inv movment rpt'!$M:$M,'sys inv movment rpt'!$L:$L,$M248,'sys inv movment rpt'!$N:$N,AQ$1)</f>
        <v>0</v>
      </c>
      <c r="AR248" s="86">
        <f>SUMIFS('sys inv movment rpt'!$M:$M,'sys inv movment rpt'!$L:$L,$M248,'sys inv movment rpt'!$N:$N,AR$1)</f>
        <v>0</v>
      </c>
      <c r="AS248" s="86">
        <f>SUMIFS('sys inv movment rpt'!$M:$M,'sys inv movment rpt'!$L:$L,$M248,'sys inv movment rpt'!$N:$N,AS$1)</f>
        <v>0</v>
      </c>
      <c r="AT248" s="86">
        <f>SUMIFS('sys inv movment rpt'!$M:$M,'sys inv movment rpt'!$L:$L,$M248,'sys inv movment rpt'!$N:$N,AT$1)</f>
        <v>0</v>
      </c>
      <c r="AU248" s="86">
        <f>SUMIFS('sys inv movment rpt'!$M:$M,'sys inv movment rpt'!$L:$L,$M248,'sys inv movment rpt'!$N:$N,AU$1)</f>
        <v>0</v>
      </c>
      <c r="AV248" s="86">
        <f>SUMIFS('sys inv movment rpt'!$M:$M,'sys inv movment rpt'!$L:$L,$M248,'sys inv movment rpt'!$N:$N,AV$1)</f>
        <v>0</v>
      </c>
      <c r="AW248" s="87" t="str">
        <f>IFERROR(VLOOKUP(A248,'sys-backorder details'!E:U,17,0),"-")</f>
        <v>-</v>
      </c>
      <c r="AX248" s="87" t="str">
        <f>IF(K248&gt;1,VLOOKUP(A248,'settings-routing'!A:I,9,0),"")</f>
        <v/>
      </c>
    </row>
    <row r="249" ht="12.75" hidden="1" customHeight="1">
      <c r="A249" s="50" t="s">
        <v>715</v>
      </c>
      <c r="B249" s="50" t="s">
        <v>716</v>
      </c>
      <c r="C249" s="50">
        <f t="shared" si="2"/>
        <v>0</v>
      </c>
      <c r="D249" s="80">
        <f>SUMIF('Stocks 101-111'!$J:$J,'item dashboard'!A249,'Stocks 101-111'!K:K)</f>
        <v>0</v>
      </c>
      <c r="E249" s="80">
        <f>SUMIF('Stocks 101-111'!$J:$J,'item dashboard'!A249,'Stocks 101-111'!$L:$L)</f>
        <v>0</v>
      </c>
      <c r="F249" s="81">
        <f t="shared" si="3"/>
        <v>0</v>
      </c>
      <c r="G249" s="82">
        <f t="shared" si="4"/>
        <v>0</v>
      </c>
      <c r="H249" s="50">
        <f>SUMIFS('sys-backorder details'!$M:$M,'sys-backorder details'!$E:$E,'item dashboard'!A249,'sys-backorder details'!$V:$V,"")</f>
        <v>0</v>
      </c>
      <c r="I249" s="83">
        <f>SUMIF('settings-routing'!$I:$I,'item dashboard'!A249,'settings-routing'!$O:$O)</f>
        <v>0</v>
      </c>
      <c r="J249" s="50">
        <f>SUMIFS('sys-backorder details'!$M:$M,'sys-backorder details'!$E:$E,'item dashboard'!A249,'sys-backorder details'!$V:$V,"Call off")</f>
        <v>0</v>
      </c>
      <c r="K249" s="84">
        <f t="shared" si="5"/>
        <v>0</v>
      </c>
      <c r="L249" s="84">
        <f>SUMIF('Production Plan'!$E:$E,'item dashboard'!A249,'Production Plan'!$N:$N)</f>
        <v>0</v>
      </c>
      <c r="M249" s="85" t="str">
        <f t="shared" si="6"/>
        <v>B-750POLY-N51-750 ml Polymark Natural Jerrycan</v>
      </c>
      <c r="N249" s="86">
        <f>SUMIFS('sys inv movment rpt'!$M:$M,'sys inv movment rpt'!$L:$L,$M249,'sys inv movment rpt'!$N:$N,N$1)</f>
        <v>0</v>
      </c>
      <c r="O249" s="86">
        <f>SUMIFS('sys inv movment rpt'!$M:$M,'sys inv movment rpt'!$L:$L,$M249,'sys inv movment rpt'!$N:$N,O$1)</f>
        <v>0</v>
      </c>
      <c r="P249" s="86">
        <f>SUMIFS('sys inv movment rpt'!$M:$M,'sys inv movment rpt'!$L:$L,$M249,'sys inv movment rpt'!$N:$N,P$1)</f>
        <v>0</v>
      </c>
      <c r="Q249" s="86">
        <f>SUMIFS('sys inv movment rpt'!$M:$M,'sys inv movment rpt'!$L:$L,$M249,'sys inv movment rpt'!$N:$N,Q$1)</f>
        <v>0</v>
      </c>
      <c r="R249" s="86">
        <f>SUMIFS('sys inv movment rpt'!$M:$M,'sys inv movment rpt'!$L:$L,$M249,'sys inv movment rpt'!$N:$N,R$1)</f>
        <v>0</v>
      </c>
      <c r="S249" s="86">
        <f>SUMIFS('sys inv movment rpt'!$M:$M,'sys inv movment rpt'!$L:$L,$M249,'sys inv movment rpt'!$N:$N,S$1)</f>
        <v>0</v>
      </c>
      <c r="T249" s="86">
        <f>SUMIFS('sys inv movment rpt'!$M:$M,'sys inv movment rpt'!$L:$L,$M249,'sys inv movment rpt'!$N:$N,T$1)</f>
        <v>0</v>
      </c>
      <c r="U249" s="86">
        <f>SUMIFS('sys inv movment rpt'!$M:$M,'sys inv movment rpt'!$L:$L,$M249,'sys inv movment rpt'!$N:$N,U$1)</f>
        <v>0</v>
      </c>
      <c r="V249" s="86">
        <f>SUMIFS('sys inv movment rpt'!$M:$M,'sys inv movment rpt'!$L:$L,$M249,'sys inv movment rpt'!$N:$N,V$1)</f>
        <v>0</v>
      </c>
      <c r="W249" s="86">
        <f>SUMIFS('sys inv movment rpt'!$M:$M,'sys inv movment rpt'!$L:$L,$M249,'sys inv movment rpt'!$N:$N,W$1)</f>
        <v>0</v>
      </c>
      <c r="X249" s="86">
        <f>SUMIFS('sys inv movment rpt'!$M:$M,'sys inv movment rpt'!$L:$L,$M249,'sys inv movment rpt'!$N:$N,X$1)</f>
        <v>0</v>
      </c>
      <c r="Y249" s="86">
        <f>SUMIFS('sys inv movment rpt'!$M:$M,'sys inv movment rpt'!$L:$L,$M249,'sys inv movment rpt'!$N:$N,Y$1)</f>
        <v>0</v>
      </c>
      <c r="Z249" s="86">
        <f>SUMIFS('sys inv movment rpt'!$M:$M,'sys inv movment rpt'!$L:$L,$M249,'sys inv movment rpt'!$N:$N,Z$1)</f>
        <v>0</v>
      </c>
      <c r="AA249" s="86">
        <f>SUMIFS('sys inv movment rpt'!$M:$M,'sys inv movment rpt'!$L:$L,$M249,'sys inv movment rpt'!$N:$N,AA$1)</f>
        <v>0</v>
      </c>
      <c r="AB249" s="86">
        <f>SUMIFS('sys inv movment rpt'!$M:$M,'sys inv movment rpt'!$L:$L,$M249,'sys inv movment rpt'!$N:$N,AB$1)</f>
        <v>0</v>
      </c>
      <c r="AC249" s="86">
        <f>SUMIFS('sys inv movment rpt'!$M:$M,'sys inv movment rpt'!$L:$L,$M249,'sys inv movment rpt'!$N:$N,AC$1)</f>
        <v>0</v>
      </c>
      <c r="AD249" s="86">
        <f>SUMIFS('sys inv movment rpt'!$M:$M,'sys inv movment rpt'!$L:$L,$M249,'sys inv movment rpt'!$N:$N,AD$1)</f>
        <v>0</v>
      </c>
      <c r="AE249" s="86">
        <f>SUMIFS('sys inv movment rpt'!$M:$M,'sys inv movment rpt'!$L:$L,$M249,'sys inv movment rpt'!$N:$N,AE$1)</f>
        <v>0</v>
      </c>
      <c r="AF249" s="86">
        <f>SUMIFS('sys inv movment rpt'!$M:$M,'sys inv movment rpt'!$L:$L,$M249,'sys inv movment rpt'!$N:$N,AF$1)</f>
        <v>0</v>
      </c>
      <c r="AG249" s="86">
        <f>SUMIFS('sys inv movment rpt'!$M:$M,'sys inv movment rpt'!$L:$L,$M249,'sys inv movment rpt'!$N:$N,AG$1)</f>
        <v>0</v>
      </c>
      <c r="AH249" s="86">
        <f>SUMIFS('sys inv movment rpt'!$M:$M,'sys inv movment rpt'!$L:$L,$M249,'sys inv movment rpt'!$N:$N,AH$1)</f>
        <v>0</v>
      </c>
      <c r="AI249" s="86">
        <f>SUMIFS('sys inv movment rpt'!$M:$M,'sys inv movment rpt'!$L:$L,$M249,'sys inv movment rpt'!$N:$N,AI$1)</f>
        <v>0</v>
      </c>
      <c r="AJ249" s="86">
        <f>SUMIFS('sys inv movment rpt'!$M:$M,'sys inv movment rpt'!$L:$L,$M249,'sys inv movment rpt'!$N:$N,AJ$1)</f>
        <v>0</v>
      </c>
      <c r="AK249" s="86">
        <f>SUMIFS('sys inv movment rpt'!$M:$M,'sys inv movment rpt'!$L:$L,$M249,'sys inv movment rpt'!$N:$N,AK$1)</f>
        <v>0</v>
      </c>
      <c r="AL249" s="86">
        <f>SUMIFS('sys inv movment rpt'!$M:$M,'sys inv movment rpt'!$L:$L,$M249,'sys inv movment rpt'!$N:$N,AL$1)</f>
        <v>0</v>
      </c>
      <c r="AM249" s="86">
        <f>SUMIFS('sys inv movment rpt'!$M:$M,'sys inv movment rpt'!$L:$L,$M249,'sys inv movment rpt'!$N:$N,AM$1)</f>
        <v>0</v>
      </c>
      <c r="AN249" s="86">
        <f>SUMIFS('sys inv movment rpt'!$M:$M,'sys inv movment rpt'!$L:$L,$M249,'sys inv movment rpt'!$N:$N,AN$1)</f>
        <v>0</v>
      </c>
      <c r="AO249" s="86">
        <f>SUMIFS('sys inv movment rpt'!$M:$M,'sys inv movment rpt'!$L:$L,$M249,'sys inv movment rpt'!$N:$N,AO$1)</f>
        <v>0</v>
      </c>
      <c r="AP249" s="86">
        <f>SUMIFS('sys inv movment rpt'!$M:$M,'sys inv movment rpt'!$L:$L,$M249,'sys inv movment rpt'!$N:$N,AP$1)</f>
        <v>0</v>
      </c>
      <c r="AQ249" s="86">
        <f>SUMIFS('sys inv movment rpt'!$M:$M,'sys inv movment rpt'!$L:$L,$M249,'sys inv movment rpt'!$N:$N,AQ$1)</f>
        <v>0</v>
      </c>
      <c r="AR249" s="86">
        <f>SUMIFS('sys inv movment rpt'!$M:$M,'sys inv movment rpt'!$L:$L,$M249,'sys inv movment rpt'!$N:$N,AR$1)</f>
        <v>0</v>
      </c>
      <c r="AS249" s="86">
        <f>SUMIFS('sys inv movment rpt'!$M:$M,'sys inv movment rpt'!$L:$L,$M249,'sys inv movment rpt'!$N:$N,AS$1)</f>
        <v>0</v>
      </c>
      <c r="AT249" s="86">
        <f>SUMIFS('sys inv movment rpt'!$M:$M,'sys inv movment rpt'!$L:$L,$M249,'sys inv movment rpt'!$N:$N,AT$1)</f>
        <v>0</v>
      </c>
      <c r="AU249" s="86">
        <f>SUMIFS('sys inv movment rpt'!$M:$M,'sys inv movment rpt'!$L:$L,$M249,'sys inv movment rpt'!$N:$N,AU$1)</f>
        <v>0</v>
      </c>
      <c r="AV249" s="86">
        <f>SUMIFS('sys inv movment rpt'!$M:$M,'sys inv movment rpt'!$L:$L,$M249,'sys inv movment rpt'!$N:$N,AV$1)</f>
        <v>0</v>
      </c>
      <c r="AW249" s="87" t="str">
        <f>IFERROR(VLOOKUP(A249,'sys-backorder details'!E:U,17,0),"-")</f>
        <v>-</v>
      </c>
      <c r="AX249" s="87" t="str">
        <f>IF(K249&gt;1,VLOOKUP(A249,'settings-routing'!A:I,9,0),"")</f>
        <v/>
      </c>
    </row>
    <row r="250" ht="12.75" hidden="1" customHeight="1">
      <c r="A250" s="50" t="s">
        <v>717</v>
      </c>
      <c r="B250" s="50" t="s">
        <v>718</v>
      </c>
      <c r="C250" s="50">
        <f t="shared" si="2"/>
        <v>1100</v>
      </c>
      <c r="D250" s="80">
        <f>SUMIF('Stocks 101-111'!$J:$J,'item dashboard'!A250,'Stocks 101-111'!K:K)</f>
        <v>1100</v>
      </c>
      <c r="E250" s="80">
        <f>SUMIF('Stocks 101-111'!$J:$J,'item dashboard'!A250,'Stocks 101-111'!$L:$L)</f>
        <v>0</v>
      </c>
      <c r="F250" s="81">
        <f t="shared" si="3"/>
        <v>0</v>
      </c>
      <c r="G250" s="82">
        <f t="shared" si="4"/>
        <v>0</v>
      </c>
      <c r="H250" s="50">
        <f>SUMIFS('sys-backorder details'!$M:$M,'sys-backorder details'!$E:$E,'item dashboard'!A250,'sys-backorder details'!$V:$V,"")</f>
        <v>0</v>
      </c>
      <c r="I250" s="83">
        <f>SUMIF('settings-routing'!$I:$I,'item dashboard'!A250,'settings-routing'!$O:$O)</f>
        <v>0</v>
      </c>
      <c r="J250" s="50">
        <f>SUMIFS('sys-backorder details'!$M:$M,'sys-backorder details'!$E:$E,'item dashboard'!A250,'sys-backorder details'!$V:$V,"Call off")</f>
        <v>0</v>
      </c>
      <c r="K250" s="84">
        <f t="shared" si="5"/>
        <v>-1100</v>
      </c>
      <c r="L250" s="84">
        <f>SUMIF('Production Plan'!$E:$E,'item dashboard'!A250,'Production Plan'!$N:$N)</f>
        <v>0</v>
      </c>
      <c r="M250" s="85" t="str">
        <f t="shared" si="6"/>
        <v>B-750POWERBOY-BL59-750 ml Power Boy Bottle</v>
      </c>
      <c r="N250" s="86">
        <f>SUMIFS('sys inv movment rpt'!$M:$M,'sys inv movment rpt'!$L:$L,$M250,'sys inv movment rpt'!$N:$N,N$1)</f>
        <v>0</v>
      </c>
      <c r="O250" s="86">
        <f>SUMIFS('sys inv movment rpt'!$M:$M,'sys inv movment rpt'!$L:$L,$M250,'sys inv movment rpt'!$N:$N,O$1)</f>
        <v>0</v>
      </c>
      <c r="P250" s="86">
        <f>SUMIFS('sys inv movment rpt'!$M:$M,'sys inv movment rpt'!$L:$L,$M250,'sys inv movment rpt'!$N:$N,P$1)</f>
        <v>0</v>
      </c>
      <c r="Q250" s="86">
        <f>SUMIFS('sys inv movment rpt'!$M:$M,'sys inv movment rpt'!$L:$L,$M250,'sys inv movment rpt'!$N:$N,Q$1)</f>
        <v>0</v>
      </c>
      <c r="R250" s="86">
        <f>SUMIFS('sys inv movment rpt'!$M:$M,'sys inv movment rpt'!$L:$L,$M250,'sys inv movment rpt'!$N:$N,R$1)</f>
        <v>0</v>
      </c>
      <c r="S250" s="86">
        <f>SUMIFS('sys inv movment rpt'!$M:$M,'sys inv movment rpt'!$L:$L,$M250,'sys inv movment rpt'!$N:$N,S$1)</f>
        <v>0</v>
      </c>
      <c r="T250" s="86">
        <f>SUMIFS('sys inv movment rpt'!$M:$M,'sys inv movment rpt'!$L:$L,$M250,'sys inv movment rpt'!$N:$N,T$1)</f>
        <v>0</v>
      </c>
      <c r="U250" s="86">
        <f>SUMIFS('sys inv movment rpt'!$M:$M,'sys inv movment rpt'!$L:$L,$M250,'sys inv movment rpt'!$N:$N,U$1)</f>
        <v>0</v>
      </c>
      <c r="V250" s="86">
        <f>SUMIFS('sys inv movment rpt'!$M:$M,'sys inv movment rpt'!$L:$L,$M250,'sys inv movment rpt'!$N:$N,V$1)</f>
        <v>0</v>
      </c>
      <c r="W250" s="86">
        <f>SUMIFS('sys inv movment rpt'!$M:$M,'sys inv movment rpt'!$L:$L,$M250,'sys inv movment rpt'!$N:$N,W$1)</f>
        <v>0</v>
      </c>
      <c r="X250" s="86">
        <f>SUMIFS('sys inv movment rpt'!$M:$M,'sys inv movment rpt'!$L:$L,$M250,'sys inv movment rpt'!$N:$N,X$1)</f>
        <v>0</v>
      </c>
      <c r="Y250" s="86">
        <f>SUMIFS('sys inv movment rpt'!$M:$M,'sys inv movment rpt'!$L:$L,$M250,'sys inv movment rpt'!$N:$N,Y$1)</f>
        <v>0</v>
      </c>
      <c r="Z250" s="86">
        <f>SUMIFS('sys inv movment rpt'!$M:$M,'sys inv movment rpt'!$L:$L,$M250,'sys inv movment rpt'!$N:$N,Z$1)</f>
        <v>0</v>
      </c>
      <c r="AA250" s="86">
        <f>SUMIFS('sys inv movment rpt'!$M:$M,'sys inv movment rpt'!$L:$L,$M250,'sys inv movment rpt'!$N:$N,AA$1)</f>
        <v>0</v>
      </c>
      <c r="AB250" s="86">
        <f>SUMIFS('sys inv movment rpt'!$M:$M,'sys inv movment rpt'!$L:$L,$M250,'sys inv movment rpt'!$N:$N,AB$1)</f>
        <v>0</v>
      </c>
      <c r="AC250" s="86">
        <f>SUMIFS('sys inv movment rpt'!$M:$M,'sys inv movment rpt'!$L:$L,$M250,'sys inv movment rpt'!$N:$N,AC$1)</f>
        <v>0</v>
      </c>
      <c r="AD250" s="86">
        <f>SUMIFS('sys inv movment rpt'!$M:$M,'sys inv movment rpt'!$L:$L,$M250,'sys inv movment rpt'!$N:$N,AD$1)</f>
        <v>0</v>
      </c>
      <c r="AE250" s="86">
        <f>SUMIFS('sys inv movment rpt'!$M:$M,'sys inv movment rpt'!$L:$L,$M250,'sys inv movment rpt'!$N:$N,AE$1)</f>
        <v>0</v>
      </c>
      <c r="AF250" s="86">
        <f>SUMIFS('sys inv movment rpt'!$M:$M,'sys inv movment rpt'!$L:$L,$M250,'sys inv movment rpt'!$N:$N,AF$1)</f>
        <v>0</v>
      </c>
      <c r="AG250" s="86">
        <f>SUMIFS('sys inv movment rpt'!$M:$M,'sys inv movment rpt'!$L:$L,$M250,'sys inv movment rpt'!$N:$N,AG$1)</f>
        <v>0</v>
      </c>
      <c r="AH250" s="86">
        <f>SUMIFS('sys inv movment rpt'!$M:$M,'sys inv movment rpt'!$L:$L,$M250,'sys inv movment rpt'!$N:$N,AH$1)</f>
        <v>0</v>
      </c>
      <c r="AI250" s="86">
        <f>SUMIFS('sys inv movment rpt'!$M:$M,'sys inv movment rpt'!$L:$L,$M250,'sys inv movment rpt'!$N:$N,AI$1)</f>
        <v>0</v>
      </c>
      <c r="AJ250" s="86">
        <f>SUMIFS('sys inv movment rpt'!$M:$M,'sys inv movment rpt'!$L:$L,$M250,'sys inv movment rpt'!$N:$N,AJ$1)</f>
        <v>0</v>
      </c>
      <c r="AK250" s="86">
        <f>SUMIFS('sys inv movment rpt'!$M:$M,'sys inv movment rpt'!$L:$L,$M250,'sys inv movment rpt'!$N:$N,AK$1)</f>
        <v>0</v>
      </c>
      <c r="AL250" s="86">
        <f>SUMIFS('sys inv movment rpt'!$M:$M,'sys inv movment rpt'!$L:$L,$M250,'sys inv movment rpt'!$N:$N,AL$1)</f>
        <v>0</v>
      </c>
      <c r="AM250" s="86">
        <f>SUMIFS('sys inv movment rpt'!$M:$M,'sys inv movment rpt'!$L:$L,$M250,'sys inv movment rpt'!$N:$N,AM$1)</f>
        <v>0</v>
      </c>
      <c r="AN250" s="86">
        <f>SUMIFS('sys inv movment rpt'!$M:$M,'sys inv movment rpt'!$L:$L,$M250,'sys inv movment rpt'!$N:$N,AN$1)</f>
        <v>0</v>
      </c>
      <c r="AO250" s="86">
        <f>SUMIFS('sys inv movment rpt'!$M:$M,'sys inv movment rpt'!$L:$L,$M250,'sys inv movment rpt'!$N:$N,AO$1)</f>
        <v>0</v>
      </c>
      <c r="AP250" s="86">
        <f>SUMIFS('sys inv movment rpt'!$M:$M,'sys inv movment rpt'!$L:$L,$M250,'sys inv movment rpt'!$N:$N,AP$1)</f>
        <v>0</v>
      </c>
      <c r="AQ250" s="86">
        <f>SUMIFS('sys inv movment rpt'!$M:$M,'sys inv movment rpt'!$L:$L,$M250,'sys inv movment rpt'!$N:$N,AQ$1)</f>
        <v>0</v>
      </c>
      <c r="AR250" s="86">
        <f>SUMIFS('sys inv movment rpt'!$M:$M,'sys inv movment rpt'!$L:$L,$M250,'sys inv movment rpt'!$N:$N,AR$1)</f>
        <v>0</v>
      </c>
      <c r="AS250" s="86">
        <f>SUMIFS('sys inv movment rpt'!$M:$M,'sys inv movment rpt'!$L:$L,$M250,'sys inv movment rpt'!$N:$N,AS$1)</f>
        <v>0</v>
      </c>
      <c r="AT250" s="86">
        <f>SUMIFS('sys inv movment rpt'!$M:$M,'sys inv movment rpt'!$L:$L,$M250,'sys inv movment rpt'!$N:$N,AT$1)</f>
        <v>0</v>
      </c>
      <c r="AU250" s="86">
        <f>SUMIFS('sys inv movment rpt'!$M:$M,'sys inv movment rpt'!$L:$L,$M250,'sys inv movment rpt'!$N:$N,AU$1)</f>
        <v>0</v>
      </c>
      <c r="AV250" s="86">
        <f>SUMIFS('sys inv movment rpt'!$M:$M,'sys inv movment rpt'!$L:$L,$M250,'sys inv movment rpt'!$N:$N,AV$1)</f>
        <v>0</v>
      </c>
      <c r="AW250" s="87" t="str">
        <f>IFERROR(VLOOKUP(A250,'sys-backorder details'!E:U,17,0),"-")</f>
        <v>-</v>
      </c>
      <c r="AX250" s="87" t="str">
        <f>IF(K250&gt;1,VLOOKUP(A250,'settings-routing'!A:I,9,0),"")</f>
        <v/>
      </c>
    </row>
    <row r="251" ht="12.75" hidden="1" customHeight="1">
      <c r="A251" s="28" t="s">
        <v>719</v>
      </c>
      <c r="B251" s="28" t="s">
        <v>720</v>
      </c>
      <c r="C251" s="50">
        <f t="shared" si="2"/>
        <v>0</v>
      </c>
      <c r="D251" s="80">
        <f>SUMIF('Stocks 101-111'!$J:$J,'item dashboard'!A251,'Stocks 101-111'!K:K)</f>
        <v>0</v>
      </c>
      <c r="E251" s="80">
        <f>SUMIF('Stocks 101-111'!$J:$J,'item dashboard'!A251,'Stocks 101-111'!$L:$L)</f>
        <v>0</v>
      </c>
      <c r="F251" s="81">
        <f t="shared" si="3"/>
        <v>0</v>
      </c>
      <c r="G251" s="82">
        <f t="shared" si="4"/>
        <v>0</v>
      </c>
      <c r="H251" s="50">
        <f>SUMIFS('sys-backorder details'!$M:$M,'sys-backorder details'!$E:$E,'item dashboard'!A251,'sys-backorder details'!$V:$V,"")</f>
        <v>0</v>
      </c>
      <c r="I251" s="83">
        <f>SUMIF('settings-routing'!$I:$I,'item dashboard'!A251,'settings-routing'!$O:$O)</f>
        <v>0</v>
      </c>
      <c r="J251" s="50">
        <f>SUMIFS('sys-backorder details'!$M:$M,'sys-backorder details'!$E:$E,'item dashboard'!A251,'sys-backorder details'!$V:$V,"Call off")</f>
        <v>0</v>
      </c>
      <c r="K251" s="84">
        <f t="shared" si="5"/>
        <v>0</v>
      </c>
      <c r="L251" s="84">
        <f>SUMIF('Production Plan'!$E:$E,'item dashboard'!A251,'Production Plan'!$N:$N)</f>
        <v>0</v>
      </c>
      <c r="M251" s="85" t="str">
        <f t="shared" si="6"/>
        <v>B-750SAMEG-BL45-750 ml Angular Sameg Blue Bottle</v>
      </c>
      <c r="N251" s="86">
        <f>SUMIFS('sys inv movment rpt'!$M:$M,'sys inv movment rpt'!$L:$L,$M251,'sys inv movment rpt'!$N:$N,N$1)</f>
        <v>0</v>
      </c>
      <c r="O251" s="86">
        <f>SUMIFS('sys inv movment rpt'!$M:$M,'sys inv movment rpt'!$L:$L,$M251,'sys inv movment rpt'!$N:$N,O$1)</f>
        <v>0</v>
      </c>
      <c r="P251" s="86">
        <f>SUMIFS('sys inv movment rpt'!$M:$M,'sys inv movment rpt'!$L:$L,$M251,'sys inv movment rpt'!$N:$N,P$1)</f>
        <v>0</v>
      </c>
      <c r="Q251" s="86">
        <f>SUMIFS('sys inv movment rpt'!$M:$M,'sys inv movment rpt'!$L:$L,$M251,'sys inv movment rpt'!$N:$N,Q$1)</f>
        <v>0</v>
      </c>
      <c r="R251" s="86">
        <f>SUMIFS('sys inv movment rpt'!$M:$M,'sys inv movment rpt'!$L:$L,$M251,'sys inv movment rpt'!$N:$N,R$1)</f>
        <v>0</v>
      </c>
      <c r="S251" s="86">
        <f>SUMIFS('sys inv movment rpt'!$M:$M,'sys inv movment rpt'!$L:$L,$M251,'sys inv movment rpt'!$N:$N,S$1)</f>
        <v>0</v>
      </c>
      <c r="T251" s="86">
        <f>SUMIFS('sys inv movment rpt'!$M:$M,'sys inv movment rpt'!$L:$L,$M251,'sys inv movment rpt'!$N:$N,T$1)</f>
        <v>0</v>
      </c>
      <c r="U251" s="86">
        <f>SUMIFS('sys inv movment rpt'!$M:$M,'sys inv movment rpt'!$L:$L,$M251,'sys inv movment rpt'!$N:$N,U$1)</f>
        <v>0</v>
      </c>
      <c r="V251" s="86">
        <f>SUMIFS('sys inv movment rpt'!$M:$M,'sys inv movment rpt'!$L:$L,$M251,'sys inv movment rpt'!$N:$N,V$1)</f>
        <v>0</v>
      </c>
      <c r="W251" s="86">
        <f>SUMIFS('sys inv movment rpt'!$M:$M,'sys inv movment rpt'!$L:$L,$M251,'sys inv movment rpt'!$N:$N,W$1)</f>
        <v>0</v>
      </c>
      <c r="X251" s="86">
        <f>SUMIFS('sys inv movment rpt'!$M:$M,'sys inv movment rpt'!$L:$L,$M251,'sys inv movment rpt'!$N:$N,X$1)</f>
        <v>0</v>
      </c>
      <c r="Y251" s="86">
        <f>SUMIFS('sys inv movment rpt'!$M:$M,'sys inv movment rpt'!$L:$L,$M251,'sys inv movment rpt'!$N:$N,Y$1)</f>
        <v>0</v>
      </c>
      <c r="Z251" s="86">
        <f>SUMIFS('sys inv movment rpt'!$M:$M,'sys inv movment rpt'!$L:$L,$M251,'sys inv movment rpt'!$N:$N,Z$1)</f>
        <v>0</v>
      </c>
      <c r="AA251" s="86">
        <f>SUMIFS('sys inv movment rpt'!$M:$M,'sys inv movment rpt'!$L:$L,$M251,'sys inv movment rpt'!$N:$N,AA$1)</f>
        <v>0</v>
      </c>
      <c r="AB251" s="86">
        <f>SUMIFS('sys inv movment rpt'!$M:$M,'sys inv movment rpt'!$L:$L,$M251,'sys inv movment rpt'!$N:$N,AB$1)</f>
        <v>0</v>
      </c>
      <c r="AC251" s="86">
        <f>SUMIFS('sys inv movment rpt'!$M:$M,'sys inv movment rpt'!$L:$L,$M251,'sys inv movment rpt'!$N:$N,AC$1)</f>
        <v>0</v>
      </c>
      <c r="AD251" s="86">
        <f>SUMIFS('sys inv movment rpt'!$M:$M,'sys inv movment rpt'!$L:$L,$M251,'sys inv movment rpt'!$N:$N,AD$1)</f>
        <v>0</v>
      </c>
      <c r="AE251" s="86">
        <f>SUMIFS('sys inv movment rpt'!$M:$M,'sys inv movment rpt'!$L:$L,$M251,'sys inv movment rpt'!$N:$N,AE$1)</f>
        <v>0</v>
      </c>
      <c r="AF251" s="86">
        <f>SUMIFS('sys inv movment rpt'!$M:$M,'sys inv movment rpt'!$L:$L,$M251,'sys inv movment rpt'!$N:$N,AF$1)</f>
        <v>0</v>
      </c>
      <c r="AG251" s="86">
        <f>SUMIFS('sys inv movment rpt'!$M:$M,'sys inv movment rpt'!$L:$L,$M251,'sys inv movment rpt'!$N:$N,AG$1)</f>
        <v>0</v>
      </c>
      <c r="AH251" s="86">
        <f>SUMIFS('sys inv movment rpt'!$M:$M,'sys inv movment rpt'!$L:$L,$M251,'sys inv movment rpt'!$N:$N,AH$1)</f>
        <v>0</v>
      </c>
      <c r="AI251" s="86">
        <f>SUMIFS('sys inv movment rpt'!$M:$M,'sys inv movment rpt'!$L:$L,$M251,'sys inv movment rpt'!$N:$N,AI$1)</f>
        <v>0</v>
      </c>
      <c r="AJ251" s="86">
        <f>SUMIFS('sys inv movment rpt'!$M:$M,'sys inv movment rpt'!$L:$L,$M251,'sys inv movment rpt'!$N:$N,AJ$1)</f>
        <v>0</v>
      </c>
      <c r="AK251" s="86">
        <f>SUMIFS('sys inv movment rpt'!$M:$M,'sys inv movment rpt'!$L:$L,$M251,'sys inv movment rpt'!$N:$N,AK$1)</f>
        <v>0</v>
      </c>
      <c r="AL251" s="86">
        <f>SUMIFS('sys inv movment rpt'!$M:$M,'sys inv movment rpt'!$L:$L,$M251,'sys inv movment rpt'!$N:$N,AL$1)</f>
        <v>0</v>
      </c>
      <c r="AM251" s="86">
        <f>SUMIFS('sys inv movment rpt'!$M:$M,'sys inv movment rpt'!$L:$L,$M251,'sys inv movment rpt'!$N:$N,AM$1)</f>
        <v>0</v>
      </c>
      <c r="AN251" s="86">
        <f>SUMIFS('sys inv movment rpt'!$M:$M,'sys inv movment rpt'!$L:$L,$M251,'sys inv movment rpt'!$N:$N,AN$1)</f>
        <v>0</v>
      </c>
      <c r="AO251" s="86">
        <f>SUMIFS('sys inv movment rpt'!$M:$M,'sys inv movment rpt'!$L:$L,$M251,'sys inv movment rpt'!$N:$N,AO$1)</f>
        <v>0</v>
      </c>
      <c r="AP251" s="86">
        <f>SUMIFS('sys inv movment rpt'!$M:$M,'sys inv movment rpt'!$L:$L,$M251,'sys inv movment rpt'!$N:$N,AP$1)</f>
        <v>0</v>
      </c>
      <c r="AQ251" s="86">
        <f>SUMIFS('sys inv movment rpt'!$M:$M,'sys inv movment rpt'!$L:$L,$M251,'sys inv movment rpt'!$N:$N,AQ$1)</f>
        <v>0</v>
      </c>
      <c r="AR251" s="86">
        <f>SUMIFS('sys inv movment rpt'!$M:$M,'sys inv movment rpt'!$L:$L,$M251,'sys inv movment rpt'!$N:$N,AR$1)</f>
        <v>0</v>
      </c>
      <c r="AS251" s="86">
        <f>SUMIFS('sys inv movment rpt'!$M:$M,'sys inv movment rpt'!$L:$L,$M251,'sys inv movment rpt'!$N:$N,AS$1)</f>
        <v>0</v>
      </c>
      <c r="AT251" s="86">
        <f>SUMIFS('sys inv movment rpt'!$M:$M,'sys inv movment rpt'!$L:$L,$M251,'sys inv movment rpt'!$N:$N,AT$1)</f>
        <v>0</v>
      </c>
      <c r="AU251" s="86">
        <f>SUMIFS('sys inv movment rpt'!$M:$M,'sys inv movment rpt'!$L:$L,$M251,'sys inv movment rpt'!$N:$N,AU$1)</f>
        <v>0</v>
      </c>
      <c r="AV251" s="86">
        <f>SUMIFS('sys inv movment rpt'!$M:$M,'sys inv movment rpt'!$L:$L,$M251,'sys inv movment rpt'!$N:$N,AV$1)</f>
        <v>0</v>
      </c>
      <c r="AW251" s="87" t="str">
        <f>IFERROR(VLOOKUP(A251,'sys-backorder details'!E:U,17,0),"-")</f>
        <v>-</v>
      </c>
      <c r="AX251" s="87" t="str">
        <f>IF(K251&gt;1,VLOOKUP(A251,'settings-routing'!A:I,9,0),"")</f>
        <v/>
      </c>
    </row>
    <row r="252" ht="12.75" hidden="1" customHeight="1">
      <c r="A252" s="28" t="s">
        <v>721</v>
      </c>
      <c r="B252" s="28" t="s">
        <v>722</v>
      </c>
      <c r="C252" s="50">
        <f t="shared" si="2"/>
        <v>0</v>
      </c>
      <c r="D252" s="80">
        <f>SUMIF('Stocks 101-111'!$J:$J,'item dashboard'!A252,'Stocks 101-111'!K:K)</f>
        <v>0</v>
      </c>
      <c r="E252" s="80">
        <f>SUMIF('Stocks 101-111'!$J:$J,'item dashboard'!A252,'Stocks 101-111'!$L:$L)</f>
        <v>0</v>
      </c>
      <c r="F252" s="81">
        <f t="shared" si="3"/>
        <v>0</v>
      </c>
      <c r="G252" s="82">
        <f t="shared" si="4"/>
        <v>0</v>
      </c>
      <c r="H252" s="50">
        <f>SUMIFS('sys-backorder details'!$M:$M,'sys-backorder details'!$E:$E,'item dashboard'!A252,'sys-backorder details'!$V:$V,"")</f>
        <v>0</v>
      </c>
      <c r="I252" s="83">
        <f>SUMIF('settings-routing'!$I:$I,'item dashboard'!A252,'settings-routing'!$O:$O)</f>
        <v>0</v>
      </c>
      <c r="J252" s="50">
        <f>SUMIFS('sys-backorder details'!$M:$M,'sys-backorder details'!$E:$E,'item dashboard'!A252,'sys-backorder details'!$V:$V,"Call off")</f>
        <v>0</v>
      </c>
      <c r="K252" s="84">
        <f t="shared" si="5"/>
        <v>0</v>
      </c>
      <c r="L252" s="84">
        <f>SUMIF('Production Plan'!$E:$E,'item dashboard'!A252,'Production Plan'!$N:$N)</f>
        <v>0</v>
      </c>
      <c r="M252" s="85" t="str">
        <f t="shared" si="6"/>
        <v>B-750SAMEG-PUR45-750 ml Angular Purple Sameg Bottle</v>
      </c>
      <c r="N252" s="86">
        <f>SUMIFS('sys inv movment rpt'!$M:$M,'sys inv movment rpt'!$L:$L,$M252,'sys inv movment rpt'!$N:$N,N$1)</f>
        <v>0</v>
      </c>
      <c r="O252" s="86">
        <f>SUMIFS('sys inv movment rpt'!$M:$M,'sys inv movment rpt'!$L:$L,$M252,'sys inv movment rpt'!$N:$N,O$1)</f>
        <v>0</v>
      </c>
      <c r="P252" s="86">
        <f>SUMIFS('sys inv movment rpt'!$M:$M,'sys inv movment rpt'!$L:$L,$M252,'sys inv movment rpt'!$N:$N,P$1)</f>
        <v>0</v>
      </c>
      <c r="Q252" s="86">
        <f>SUMIFS('sys inv movment rpt'!$M:$M,'sys inv movment rpt'!$L:$L,$M252,'sys inv movment rpt'!$N:$N,Q$1)</f>
        <v>0</v>
      </c>
      <c r="R252" s="86">
        <f>SUMIFS('sys inv movment rpt'!$M:$M,'sys inv movment rpt'!$L:$L,$M252,'sys inv movment rpt'!$N:$N,R$1)</f>
        <v>0</v>
      </c>
      <c r="S252" s="86">
        <f>SUMIFS('sys inv movment rpt'!$M:$M,'sys inv movment rpt'!$L:$L,$M252,'sys inv movment rpt'!$N:$N,S$1)</f>
        <v>0</v>
      </c>
      <c r="T252" s="86">
        <f>SUMIFS('sys inv movment rpt'!$M:$M,'sys inv movment rpt'!$L:$L,$M252,'sys inv movment rpt'!$N:$N,T$1)</f>
        <v>0</v>
      </c>
      <c r="U252" s="86">
        <f>SUMIFS('sys inv movment rpt'!$M:$M,'sys inv movment rpt'!$L:$L,$M252,'sys inv movment rpt'!$N:$N,U$1)</f>
        <v>0</v>
      </c>
      <c r="V252" s="86">
        <f>SUMIFS('sys inv movment rpt'!$M:$M,'sys inv movment rpt'!$L:$L,$M252,'sys inv movment rpt'!$N:$N,V$1)</f>
        <v>0</v>
      </c>
      <c r="W252" s="86">
        <f>SUMIFS('sys inv movment rpt'!$M:$M,'sys inv movment rpt'!$L:$L,$M252,'sys inv movment rpt'!$N:$N,W$1)</f>
        <v>0</v>
      </c>
      <c r="X252" s="86">
        <f>SUMIFS('sys inv movment rpt'!$M:$M,'sys inv movment rpt'!$L:$L,$M252,'sys inv movment rpt'!$N:$N,X$1)</f>
        <v>0</v>
      </c>
      <c r="Y252" s="86">
        <f>SUMIFS('sys inv movment rpt'!$M:$M,'sys inv movment rpt'!$L:$L,$M252,'sys inv movment rpt'!$N:$N,Y$1)</f>
        <v>0</v>
      </c>
      <c r="Z252" s="86">
        <f>SUMIFS('sys inv movment rpt'!$M:$M,'sys inv movment rpt'!$L:$L,$M252,'sys inv movment rpt'!$N:$N,Z$1)</f>
        <v>0</v>
      </c>
      <c r="AA252" s="86">
        <f>SUMIFS('sys inv movment rpt'!$M:$M,'sys inv movment rpt'!$L:$L,$M252,'sys inv movment rpt'!$N:$N,AA$1)</f>
        <v>0</v>
      </c>
      <c r="AB252" s="86">
        <f>SUMIFS('sys inv movment rpt'!$M:$M,'sys inv movment rpt'!$L:$L,$M252,'sys inv movment rpt'!$N:$N,AB$1)</f>
        <v>0</v>
      </c>
      <c r="AC252" s="86">
        <f>SUMIFS('sys inv movment rpt'!$M:$M,'sys inv movment rpt'!$L:$L,$M252,'sys inv movment rpt'!$N:$N,AC$1)</f>
        <v>0</v>
      </c>
      <c r="AD252" s="86">
        <f>SUMIFS('sys inv movment rpt'!$M:$M,'sys inv movment rpt'!$L:$L,$M252,'sys inv movment rpt'!$N:$N,AD$1)</f>
        <v>0</v>
      </c>
      <c r="AE252" s="86">
        <f>SUMIFS('sys inv movment rpt'!$M:$M,'sys inv movment rpt'!$L:$L,$M252,'sys inv movment rpt'!$N:$N,AE$1)</f>
        <v>0</v>
      </c>
      <c r="AF252" s="86">
        <f>SUMIFS('sys inv movment rpt'!$M:$M,'sys inv movment rpt'!$L:$L,$M252,'sys inv movment rpt'!$N:$N,AF$1)</f>
        <v>0</v>
      </c>
      <c r="AG252" s="86">
        <f>SUMIFS('sys inv movment rpt'!$M:$M,'sys inv movment rpt'!$L:$L,$M252,'sys inv movment rpt'!$N:$N,AG$1)</f>
        <v>0</v>
      </c>
      <c r="AH252" s="86">
        <f>SUMIFS('sys inv movment rpt'!$M:$M,'sys inv movment rpt'!$L:$L,$M252,'sys inv movment rpt'!$N:$N,AH$1)</f>
        <v>0</v>
      </c>
      <c r="AI252" s="86">
        <f>SUMIFS('sys inv movment rpt'!$M:$M,'sys inv movment rpt'!$L:$L,$M252,'sys inv movment rpt'!$N:$N,AI$1)</f>
        <v>0</v>
      </c>
      <c r="AJ252" s="86">
        <f>SUMIFS('sys inv movment rpt'!$M:$M,'sys inv movment rpt'!$L:$L,$M252,'sys inv movment rpt'!$N:$N,AJ$1)</f>
        <v>0</v>
      </c>
      <c r="AK252" s="86">
        <f>SUMIFS('sys inv movment rpt'!$M:$M,'sys inv movment rpt'!$L:$L,$M252,'sys inv movment rpt'!$N:$N,AK$1)</f>
        <v>0</v>
      </c>
      <c r="AL252" s="86">
        <f>SUMIFS('sys inv movment rpt'!$M:$M,'sys inv movment rpt'!$L:$L,$M252,'sys inv movment rpt'!$N:$N,AL$1)</f>
        <v>0</v>
      </c>
      <c r="AM252" s="86">
        <f>SUMIFS('sys inv movment rpt'!$M:$M,'sys inv movment rpt'!$L:$L,$M252,'sys inv movment rpt'!$N:$N,AM$1)</f>
        <v>0</v>
      </c>
      <c r="AN252" s="86">
        <f>SUMIFS('sys inv movment rpt'!$M:$M,'sys inv movment rpt'!$L:$L,$M252,'sys inv movment rpt'!$N:$N,AN$1)</f>
        <v>0</v>
      </c>
      <c r="AO252" s="86">
        <f>SUMIFS('sys inv movment rpt'!$M:$M,'sys inv movment rpt'!$L:$L,$M252,'sys inv movment rpt'!$N:$N,AO$1)</f>
        <v>0</v>
      </c>
      <c r="AP252" s="86">
        <f>SUMIFS('sys inv movment rpt'!$M:$M,'sys inv movment rpt'!$L:$L,$M252,'sys inv movment rpt'!$N:$N,AP$1)</f>
        <v>0</v>
      </c>
      <c r="AQ252" s="86">
        <f>SUMIFS('sys inv movment rpt'!$M:$M,'sys inv movment rpt'!$L:$L,$M252,'sys inv movment rpt'!$N:$N,AQ$1)</f>
        <v>0</v>
      </c>
      <c r="AR252" s="86">
        <f>SUMIFS('sys inv movment rpt'!$M:$M,'sys inv movment rpt'!$L:$L,$M252,'sys inv movment rpt'!$N:$N,AR$1)</f>
        <v>0</v>
      </c>
      <c r="AS252" s="86">
        <f>SUMIFS('sys inv movment rpt'!$M:$M,'sys inv movment rpt'!$L:$L,$M252,'sys inv movment rpt'!$N:$N,AS$1)</f>
        <v>0</v>
      </c>
      <c r="AT252" s="86">
        <f>SUMIFS('sys inv movment rpt'!$M:$M,'sys inv movment rpt'!$L:$L,$M252,'sys inv movment rpt'!$N:$N,AT$1)</f>
        <v>0</v>
      </c>
      <c r="AU252" s="86">
        <f>SUMIFS('sys inv movment rpt'!$M:$M,'sys inv movment rpt'!$L:$L,$M252,'sys inv movment rpt'!$N:$N,AU$1)</f>
        <v>0</v>
      </c>
      <c r="AV252" s="86">
        <f>SUMIFS('sys inv movment rpt'!$M:$M,'sys inv movment rpt'!$L:$L,$M252,'sys inv movment rpt'!$N:$N,AV$1)</f>
        <v>0</v>
      </c>
      <c r="AW252" s="87" t="str">
        <f>IFERROR(VLOOKUP(A252,'sys-backorder details'!E:U,17,0),"-")</f>
        <v>-</v>
      </c>
      <c r="AX252" s="87" t="str">
        <f>IF(K252&gt;1,VLOOKUP(A252,'settings-routing'!A:I,9,0),"")</f>
        <v/>
      </c>
    </row>
    <row r="253" ht="12.75" hidden="1" customHeight="1">
      <c r="A253" s="50" t="s">
        <v>723</v>
      </c>
      <c r="B253" s="50" t="s">
        <v>724</v>
      </c>
      <c r="C253" s="50">
        <f t="shared" si="2"/>
        <v>0</v>
      </c>
      <c r="D253" s="80">
        <f>SUMIF('Stocks 101-111'!$J:$J,'item dashboard'!A253,'Stocks 101-111'!K:K)</f>
        <v>0</v>
      </c>
      <c r="E253" s="80">
        <f>SUMIF('Stocks 101-111'!$J:$J,'item dashboard'!A253,'Stocks 101-111'!$L:$L)</f>
        <v>0</v>
      </c>
      <c r="F253" s="81">
        <f t="shared" si="3"/>
        <v>0</v>
      </c>
      <c r="G253" s="82">
        <f t="shared" si="4"/>
        <v>0</v>
      </c>
      <c r="H253" s="50">
        <f>SUMIFS('sys-backorder details'!$M:$M,'sys-backorder details'!$E:$E,'item dashboard'!A253,'sys-backorder details'!$V:$V,"")</f>
        <v>0</v>
      </c>
      <c r="I253" s="83">
        <f>SUMIF('settings-routing'!$I:$I,'item dashboard'!A253,'settings-routing'!$O:$O)</f>
        <v>0</v>
      </c>
      <c r="J253" s="50">
        <f>SUMIFS('sys-backorder details'!$M:$M,'sys-backorder details'!$E:$E,'item dashboard'!A253,'sys-backorder details'!$V:$V,"Call off")</f>
        <v>0</v>
      </c>
      <c r="K253" s="84">
        <f t="shared" si="5"/>
        <v>0</v>
      </c>
      <c r="L253" s="84">
        <f>SUMIF('Production Plan'!$E:$E,'item dashboard'!A253,'Production Plan'!$N:$N)</f>
        <v>0</v>
      </c>
      <c r="M253" s="85" t="str">
        <f t="shared" si="6"/>
        <v>B-750S-BL59PBOY-750 ml Sleeved Blue Power Boy Bottle</v>
      </c>
      <c r="N253" s="86">
        <f>SUMIFS('sys inv movment rpt'!$M:$M,'sys inv movment rpt'!$L:$L,$M253,'sys inv movment rpt'!$N:$N,N$1)</f>
        <v>0</v>
      </c>
      <c r="O253" s="86">
        <f>SUMIFS('sys inv movment rpt'!$M:$M,'sys inv movment rpt'!$L:$L,$M253,'sys inv movment rpt'!$N:$N,O$1)</f>
        <v>0</v>
      </c>
      <c r="P253" s="86">
        <f>SUMIFS('sys inv movment rpt'!$M:$M,'sys inv movment rpt'!$L:$L,$M253,'sys inv movment rpt'!$N:$N,P$1)</f>
        <v>0</v>
      </c>
      <c r="Q253" s="86">
        <f>SUMIFS('sys inv movment rpt'!$M:$M,'sys inv movment rpt'!$L:$L,$M253,'sys inv movment rpt'!$N:$N,Q$1)</f>
        <v>0</v>
      </c>
      <c r="R253" s="86">
        <f>SUMIFS('sys inv movment rpt'!$M:$M,'sys inv movment rpt'!$L:$L,$M253,'sys inv movment rpt'!$N:$N,R$1)</f>
        <v>0</v>
      </c>
      <c r="S253" s="86">
        <f>SUMIFS('sys inv movment rpt'!$M:$M,'sys inv movment rpt'!$L:$L,$M253,'sys inv movment rpt'!$N:$N,S$1)</f>
        <v>0</v>
      </c>
      <c r="T253" s="86">
        <f>SUMIFS('sys inv movment rpt'!$M:$M,'sys inv movment rpt'!$L:$L,$M253,'sys inv movment rpt'!$N:$N,T$1)</f>
        <v>0</v>
      </c>
      <c r="U253" s="86">
        <f>SUMIFS('sys inv movment rpt'!$M:$M,'sys inv movment rpt'!$L:$L,$M253,'sys inv movment rpt'!$N:$N,U$1)</f>
        <v>0</v>
      </c>
      <c r="V253" s="86">
        <f>SUMIFS('sys inv movment rpt'!$M:$M,'sys inv movment rpt'!$L:$L,$M253,'sys inv movment rpt'!$N:$N,V$1)</f>
        <v>0</v>
      </c>
      <c r="W253" s="86">
        <f>SUMIFS('sys inv movment rpt'!$M:$M,'sys inv movment rpt'!$L:$L,$M253,'sys inv movment rpt'!$N:$N,W$1)</f>
        <v>0</v>
      </c>
      <c r="X253" s="86">
        <f>SUMIFS('sys inv movment rpt'!$M:$M,'sys inv movment rpt'!$L:$L,$M253,'sys inv movment rpt'!$N:$N,X$1)</f>
        <v>0</v>
      </c>
      <c r="Y253" s="86">
        <f>SUMIFS('sys inv movment rpt'!$M:$M,'sys inv movment rpt'!$L:$L,$M253,'sys inv movment rpt'!$N:$N,Y$1)</f>
        <v>0</v>
      </c>
      <c r="Z253" s="86">
        <f>SUMIFS('sys inv movment rpt'!$M:$M,'sys inv movment rpt'!$L:$L,$M253,'sys inv movment rpt'!$N:$N,Z$1)</f>
        <v>0</v>
      </c>
      <c r="AA253" s="86">
        <f>SUMIFS('sys inv movment rpt'!$M:$M,'sys inv movment rpt'!$L:$L,$M253,'sys inv movment rpt'!$N:$N,AA$1)</f>
        <v>0</v>
      </c>
      <c r="AB253" s="86">
        <f>SUMIFS('sys inv movment rpt'!$M:$M,'sys inv movment rpt'!$L:$L,$M253,'sys inv movment rpt'!$N:$N,AB$1)</f>
        <v>0</v>
      </c>
      <c r="AC253" s="86">
        <f>SUMIFS('sys inv movment rpt'!$M:$M,'sys inv movment rpt'!$L:$L,$M253,'sys inv movment rpt'!$N:$N,AC$1)</f>
        <v>0</v>
      </c>
      <c r="AD253" s="86">
        <f>SUMIFS('sys inv movment rpt'!$M:$M,'sys inv movment rpt'!$L:$L,$M253,'sys inv movment rpt'!$N:$N,AD$1)</f>
        <v>0</v>
      </c>
      <c r="AE253" s="86">
        <f>SUMIFS('sys inv movment rpt'!$M:$M,'sys inv movment rpt'!$L:$L,$M253,'sys inv movment rpt'!$N:$N,AE$1)</f>
        <v>0</v>
      </c>
      <c r="AF253" s="86">
        <f>SUMIFS('sys inv movment rpt'!$M:$M,'sys inv movment rpt'!$L:$L,$M253,'sys inv movment rpt'!$N:$N,AF$1)</f>
        <v>0</v>
      </c>
      <c r="AG253" s="86">
        <f>SUMIFS('sys inv movment rpt'!$M:$M,'sys inv movment rpt'!$L:$L,$M253,'sys inv movment rpt'!$N:$N,AG$1)</f>
        <v>0</v>
      </c>
      <c r="AH253" s="86">
        <f>SUMIFS('sys inv movment rpt'!$M:$M,'sys inv movment rpt'!$L:$L,$M253,'sys inv movment rpt'!$N:$N,AH$1)</f>
        <v>0</v>
      </c>
      <c r="AI253" s="86">
        <f>SUMIFS('sys inv movment rpt'!$M:$M,'sys inv movment rpt'!$L:$L,$M253,'sys inv movment rpt'!$N:$N,AI$1)</f>
        <v>0</v>
      </c>
      <c r="AJ253" s="86">
        <f>SUMIFS('sys inv movment rpt'!$M:$M,'sys inv movment rpt'!$L:$L,$M253,'sys inv movment rpt'!$N:$N,AJ$1)</f>
        <v>0</v>
      </c>
      <c r="AK253" s="86">
        <f>SUMIFS('sys inv movment rpt'!$M:$M,'sys inv movment rpt'!$L:$L,$M253,'sys inv movment rpt'!$N:$N,AK$1)</f>
        <v>0</v>
      </c>
      <c r="AL253" s="86">
        <f>SUMIFS('sys inv movment rpt'!$M:$M,'sys inv movment rpt'!$L:$L,$M253,'sys inv movment rpt'!$N:$N,AL$1)</f>
        <v>0</v>
      </c>
      <c r="AM253" s="86">
        <f>SUMIFS('sys inv movment rpt'!$M:$M,'sys inv movment rpt'!$L:$L,$M253,'sys inv movment rpt'!$N:$N,AM$1)</f>
        <v>0</v>
      </c>
      <c r="AN253" s="86">
        <f>SUMIFS('sys inv movment rpt'!$M:$M,'sys inv movment rpt'!$L:$L,$M253,'sys inv movment rpt'!$N:$N,AN$1)</f>
        <v>0</v>
      </c>
      <c r="AO253" s="86">
        <f>SUMIFS('sys inv movment rpt'!$M:$M,'sys inv movment rpt'!$L:$L,$M253,'sys inv movment rpt'!$N:$N,AO$1)</f>
        <v>0</v>
      </c>
      <c r="AP253" s="86">
        <f>SUMIFS('sys inv movment rpt'!$M:$M,'sys inv movment rpt'!$L:$L,$M253,'sys inv movment rpt'!$N:$N,AP$1)</f>
        <v>0</v>
      </c>
      <c r="AQ253" s="86">
        <f>SUMIFS('sys inv movment rpt'!$M:$M,'sys inv movment rpt'!$L:$L,$M253,'sys inv movment rpt'!$N:$N,AQ$1)</f>
        <v>0</v>
      </c>
      <c r="AR253" s="86">
        <f>SUMIFS('sys inv movment rpt'!$M:$M,'sys inv movment rpt'!$L:$L,$M253,'sys inv movment rpt'!$N:$N,AR$1)</f>
        <v>0</v>
      </c>
      <c r="AS253" s="86">
        <f>SUMIFS('sys inv movment rpt'!$M:$M,'sys inv movment rpt'!$L:$L,$M253,'sys inv movment rpt'!$N:$N,AS$1)</f>
        <v>0</v>
      </c>
      <c r="AT253" s="86">
        <f>SUMIFS('sys inv movment rpt'!$M:$M,'sys inv movment rpt'!$L:$L,$M253,'sys inv movment rpt'!$N:$N,AT$1)</f>
        <v>0</v>
      </c>
      <c r="AU253" s="86">
        <f>SUMIFS('sys inv movment rpt'!$M:$M,'sys inv movment rpt'!$L:$L,$M253,'sys inv movment rpt'!$N:$N,AU$1)</f>
        <v>0</v>
      </c>
      <c r="AV253" s="86">
        <f>SUMIFS('sys inv movment rpt'!$M:$M,'sys inv movment rpt'!$L:$L,$M253,'sys inv movment rpt'!$N:$N,AV$1)</f>
        <v>0</v>
      </c>
      <c r="AW253" s="87" t="str">
        <f>IFERROR(VLOOKUP(A253,'sys-backorder details'!E:U,17,0),"-")</f>
        <v>-</v>
      </c>
      <c r="AX253" s="87" t="str">
        <f>IF(K253&gt;1,VLOOKUP(A253,'settings-routing'!A:I,9,0),"")</f>
        <v/>
      </c>
    </row>
    <row r="254" ht="12.75" hidden="1" customHeight="1">
      <c r="A254" s="28" t="s">
        <v>725</v>
      </c>
      <c r="B254" s="28" t="s">
        <v>687</v>
      </c>
      <c r="C254" s="50">
        <f t="shared" si="2"/>
        <v>0</v>
      </c>
      <c r="D254" s="80">
        <f>SUMIF('Stocks 101-111'!$J:$J,'item dashboard'!A254,'Stocks 101-111'!K:K)</f>
        <v>0</v>
      </c>
      <c r="E254" s="80">
        <f>SUMIF('Stocks 101-111'!$J:$J,'item dashboard'!A254,'Stocks 101-111'!$L:$L)</f>
        <v>0</v>
      </c>
      <c r="F254" s="81">
        <f t="shared" si="3"/>
        <v>0</v>
      </c>
      <c r="G254" s="82">
        <f t="shared" si="4"/>
        <v>0</v>
      </c>
      <c r="H254" s="50">
        <f>SUMIFS('sys-backorder details'!$M:$M,'sys-backorder details'!$E:$E,'item dashboard'!A254,'sys-backorder details'!$V:$V,"")</f>
        <v>0</v>
      </c>
      <c r="I254" s="83">
        <f>SUMIF('settings-routing'!$I:$I,'item dashboard'!A254,'settings-routing'!$O:$O)</f>
        <v>0</v>
      </c>
      <c r="J254" s="50">
        <f>SUMIFS('sys-backorder details'!$M:$M,'sys-backorder details'!$E:$E,'item dashboard'!A254,'sys-backorder details'!$V:$V,"Call off")</f>
        <v>0</v>
      </c>
      <c r="K254" s="84">
        <f t="shared" si="5"/>
        <v>0</v>
      </c>
      <c r="L254" s="84">
        <f>SUMIF('Production Plan'!$E:$E,'item dashboard'!A254,'Production Plan'!$N:$N)</f>
        <v>0</v>
      </c>
      <c r="M254" s="85" t="str">
        <f t="shared" si="6"/>
        <v>B-750VIV-N50-750 ml Natural Bottle</v>
      </c>
      <c r="N254" s="86">
        <f>SUMIFS('sys inv movment rpt'!$M:$M,'sys inv movment rpt'!$L:$L,$M254,'sys inv movment rpt'!$N:$N,N$1)</f>
        <v>0</v>
      </c>
      <c r="O254" s="86">
        <f>SUMIFS('sys inv movment rpt'!$M:$M,'sys inv movment rpt'!$L:$L,$M254,'sys inv movment rpt'!$N:$N,O$1)</f>
        <v>0</v>
      </c>
      <c r="P254" s="86">
        <f>SUMIFS('sys inv movment rpt'!$M:$M,'sys inv movment rpt'!$L:$L,$M254,'sys inv movment rpt'!$N:$N,P$1)</f>
        <v>0</v>
      </c>
      <c r="Q254" s="86">
        <f>SUMIFS('sys inv movment rpt'!$M:$M,'sys inv movment rpt'!$L:$L,$M254,'sys inv movment rpt'!$N:$N,Q$1)</f>
        <v>0</v>
      </c>
      <c r="R254" s="86">
        <f>SUMIFS('sys inv movment rpt'!$M:$M,'sys inv movment rpt'!$L:$L,$M254,'sys inv movment rpt'!$N:$N,R$1)</f>
        <v>0</v>
      </c>
      <c r="S254" s="86">
        <f>SUMIFS('sys inv movment rpt'!$M:$M,'sys inv movment rpt'!$L:$L,$M254,'sys inv movment rpt'!$N:$N,S$1)</f>
        <v>0</v>
      </c>
      <c r="T254" s="86">
        <f>SUMIFS('sys inv movment rpt'!$M:$M,'sys inv movment rpt'!$L:$L,$M254,'sys inv movment rpt'!$N:$N,T$1)</f>
        <v>0</v>
      </c>
      <c r="U254" s="86">
        <f>SUMIFS('sys inv movment rpt'!$M:$M,'sys inv movment rpt'!$L:$L,$M254,'sys inv movment rpt'!$N:$N,U$1)</f>
        <v>0</v>
      </c>
      <c r="V254" s="86">
        <f>SUMIFS('sys inv movment rpt'!$M:$M,'sys inv movment rpt'!$L:$L,$M254,'sys inv movment rpt'!$N:$N,V$1)</f>
        <v>0</v>
      </c>
      <c r="W254" s="86">
        <f>SUMIFS('sys inv movment rpt'!$M:$M,'sys inv movment rpt'!$L:$L,$M254,'sys inv movment rpt'!$N:$N,W$1)</f>
        <v>0</v>
      </c>
      <c r="X254" s="86">
        <f>SUMIFS('sys inv movment rpt'!$M:$M,'sys inv movment rpt'!$L:$L,$M254,'sys inv movment rpt'!$N:$N,X$1)</f>
        <v>0</v>
      </c>
      <c r="Y254" s="86">
        <f>SUMIFS('sys inv movment rpt'!$M:$M,'sys inv movment rpt'!$L:$L,$M254,'sys inv movment rpt'!$N:$N,Y$1)</f>
        <v>0</v>
      </c>
      <c r="Z254" s="86">
        <f>SUMIFS('sys inv movment rpt'!$M:$M,'sys inv movment rpt'!$L:$L,$M254,'sys inv movment rpt'!$N:$N,Z$1)</f>
        <v>0</v>
      </c>
      <c r="AA254" s="86">
        <f>SUMIFS('sys inv movment rpt'!$M:$M,'sys inv movment rpt'!$L:$L,$M254,'sys inv movment rpt'!$N:$N,AA$1)</f>
        <v>0</v>
      </c>
      <c r="AB254" s="86">
        <f>SUMIFS('sys inv movment rpt'!$M:$M,'sys inv movment rpt'!$L:$L,$M254,'sys inv movment rpt'!$N:$N,AB$1)</f>
        <v>0</v>
      </c>
      <c r="AC254" s="86">
        <f>SUMIFS('sys inv movment rpt'!$M:$M,'sys inv movment rpt'!$L:$L,$M254,'sys inv movment rpt'!$N:$N,AC$1)</f>
        <v>0</v>
      </c>
      <c r="AD254" s="86">
        <f>SUMIFS('sys inv movment rpt'!$M:$M,'sys inv movment rpt'!$L:$L,$M254,'sys inv movment rpt'!$N:$N,AD$1)</f>
        <v>0</v>
      </c>
      <c r="AE254" s="86">
        <f>SUMIFS('sys inv movment rpt'!$M:$M,'sys inv movment rpt'!$L:$L,$M254,'sys inv movment rpt'!$N:$N,AE$1)</f>
        <v>0</v>
      </c>
      <c r="AF254" s="86">
        <f>SUMIFS('sys inv movment rpt'!$M:$M,'sys inv movment rpt'!$L:$L,$M254,'sys inv movment rpt'!$N:$N,AF$1)</f>
        <v>0</v>
      </c>
      <c r="AG254" s="86">
        <f>SUMIFS('sys inv movment rpt'!$M:$M,'sys inv movment rpt'!$L:$L,$M254,'sys inv movment rpt'!$N:$N,AG$1)</f>
        <v>0</v>
      </c>
      <c r="AH254" s="86">
        <f>SUMIFS('sys inv movment rpt'!$M:$M,'sys inv movment rpt'!$L:$L,$M254,'sys inv movment rpt'!$N:$N,AH$1)</f>
        <v>0</v>
      </c>
      <c r="AI254" s="86">
        <f>SUMIFS('sys inv movment rpt'!$M:$M,'sys inv movment rpt'!$L:$L,$M254,'sys inv movment rpt'!$N:$N,AI$1)</f>
        <v>0</v>
      </c>
      <c r="AJ254" s="86">
        <f>SUMIFS('sys inv movment rpt'!$M:$M,'sys inv movment rpt'!$L:$L,$M254,'sys inv movment rpt'!$N:$N,AJ$1)</f>
        <v>0</v>
      </c>
      <c r="AK254" s="86">
        <f>SUMIFS('sys inv movment rpt'!$M:$M,'sys inv movment rpt'!$L:$L,$M254,'sys inv movment rpt'!$N:$N,AK$1)</f>
        <v>0</v>
      </c>
      <c r="AL254" s="86">
        <f>SUMIFS('sys inv movment rpt'!$M:$M,'sys inv movment rpt'!$L:$L,$M254,'sys inv movment rpt'!$N:$N,AL$1)</f>
        <v>0</v>
      </c>
      <c r="AM254" s="86">
        <f>SUMIFS('sys inv movment rpt'!$M:$M,'sys inv movment rpt'!$L:$L,$M254,'sys inv movment rpt'!$N:$N,AM$1)</f>
        <v>0</v>
      </c>
      <c r="AN254" s="86">
        <f>SUMIFS('sys inv movment rpt'!$M:$M,'sys inv movment rpt'!$L:$L,$M254,'sys inv movment rpt'!$N:$N,AN$1)</f>
        <v>0</v>
      </c>
      <c r="AO254" s="86">
        <f>SUMIFS('sys inv movment rpt'!$M:$M,'sys inv movment rpt'!$L:$L,$M254,'sys inv movment rpt'!$N:$N,AO$1)</f>
        <v>0</v>
      </c>
      <c r="AP254" s="86">
        <f>SUMIFS('sys inv movment rpt'!$M:$M,'sys inv movment rpt'!$L:$L,$M254,'sys inv movment rpt'!$N:$N,AP$1)</f>
        <v>0</v>
      </c>
      <c r="AQ254" s="86">
        <f>SUMIFS('sys inv movment rpt'!$M:$M,'sys inv movment rpt'!$L:$L,$M254,'sys inv movment rpt'!$N:$N,AQ$1)</f>
        <v>0</v>
      </c>
      <c r="AR254" s="86">
        <f>SUMIFS('sys inv movment rpt'!$M:$M,'sys inv movment rpt'!$L:$L,$M254,'sys inv movment rpt'!$N:$N,AR$1)</f>
        <v>0</v>
      </c>
      <c r="AS254" s="86">
        <f>SUMIFS('sys inv movment rpt'!$M:$M,'sys inv movment rpt'!$L:$L,$M254,'sys inv movment rpt'!$N:$N,AS$1)</f>
        <v>0</v>
      </c>
      <c r="AT254" s="86">
        <f>SUMIFS('sys inv movment rpt'!$M:$M,'sys inv movment rpt'!$L:$L,$M254,'sys inv movment rpt'!$N:$N,AT$1)</f>
        <v>0</v>
      </c>
      <c r="AU254" s="86">
        <f>SUMIFS('sys inv movment rpt'!$M:$M,'sys inv movment rpt'!$L:$L,$M254,'sys inv movment rpt'!$N:$N,AU$1)</f>
        <v>0</v>
      </c>
      <c r="AV254" s="86">
        <f>SUMIFS('sys inv movment rpt'!$M:$M,'sys inv movment rpt'!$L:$L,$M254,'sys inv movment rpt'!$N:$N,AV$1)</f>
        <v>0</v>
      </c>
      <c r="AW254" s="87" t="str">
        <f>IFERROR(VLOOKUP(A254,'sys-backorder details'!E:U,17,0),"-")</f>
        <v>-</v>
      </c>
      <c r="AX254" s="87" t="str">
        <f>IF(K254&gt;1,VLOOKUP(A254,'settings-routing'!A:I,9,0),"")</f>
        <v/>
      </c>
    </row>
    <row r="255" ht="12.75" hidden="1" customHeight="1">
      <c r="A255" s="50" t="s">
        <v>726</v>
      </c>
      <c r="B255" s="50" t="s">
        <v>727</v>
      </c>
      <c r="C255" s="50">
        <f t="shared" si="2"/>
        <v>0</v>
      </c>
      <c r="D255" s="80">
        <f>SUMIF('Stocks 101-111'!$J:$J,'item dashboard'!A255,'Stocks 101-111'!K:K)</f>
        <v>0</v>
      </c>
      <c r="E255" s="80">
        <f>SUMIF('Stocks 101-111'!$J:$J,'item dashboard'!A255,'Stocks 101-111'!$L:$L)</f>
        <v>0</v>
      </c>
      <c r="F255" s="81">
        <f t="shared" si="3"/>
        <v>0</v>
      </c>
      <c r="G255" s="82">
        <f t="shared" si="4"/>
        <v>0</v>
      </c>
      <c r="H255" s="50">
        <f>SUMIFS('sys-backorder details'!$M:$M,'sys-backorder details'!$E:$E,'item dashboard'!A255,'sys-backorder details'!$V:$V,"")</f>
        <v>0</v>
      </c>
      <c r="I255" s="83">
        <f>SUMIF('settings-routing'!$I:$I,'item dashboard'!A255,'settings-routing'!$O:$O)</f>
        <v>0</v>
      </c>
      <c r="J255" s="50">
        <f>SUMIFS('sys-backorder details'!$M:$M,'sys-backorder details'!$E:$E,'item dashboard'!A255,'sys-backorder details'!$V:$V,"Call off")</f>
        <v>0</v>
      </c>
      <c r="K255" s="84">
        <f t="shared" si="5"/>
        <v>0</v>
      </c>
      <c r="L255" s="84">
        <f>SUMIF('Production Plan'!$E:$E,'item dashboard'!A255,'Production Plan'!$N:$N)</f>
        <v>0</v>
      </c>
      <c r="M255" s="85" t="str">
        <f t="shared" si="6"/>
        <v>B-AL1-W68-1 Ltr. Aesthetics White Jerrycan</v>
      </c>
      <c r="N255" s="86">
        <f>SUMIFS('sys inv movment rpt'!$M:$M,'sys inv movment rpt'!$L:$L,$M255,'sys inv movment rpt'!$N:$N,N$1)</f>
        <v>0</v>
      </c>
      <c r="O255" s="86">
        <f>SUMIFS('sys inv movment rpt'!$M:$M,'sys inv movment rpt'!$L:$L,$M255,'sys inv movment rpt'!$N:$N,O$1)</f>
        <v>0</v>
      </c>
      <c r="P255" s="86">
        <f>SUMIFS('sys inv movment rpt'!$M:$M,'sys inv movment rpt'!$L:$L,$M255,'sys inv movment rpt'!$N:$N,P$1)</f>
        <v>0</v>
      </c>
      <c r="Q255" s="86">
        <f>SUMIFS('sys inv movment rpt'!$M:$M,'sys inv movment rpt'!$L:$L,$M255,'sys inv movment rpt'!$N:$N,Q$1)</f>
        <v>0</v>
      </c>
      <c r="R255" s="86">
        <f>SUMIFS('sys inv movment rpt'!$M:$M,'sys inv movment rpt'!$L:$L,$M255,'sys inv movment rpt'!$N:$N,R$1)</f>
        <v>0</v>
      </c>
      <c r="S255" s="86">
        <f>SUMIFS('sys inv movment rpt'!$M:$M,'sys inv movment rpt'!$L:$L,$M255,'sys inv movment rpt'!$N:$N,S$1)</f>
        <v>0</v>
      </c>
      <c r="T255" s="86">
        <f>SUMIFS('sys inv movment rpt'!$M:$M,'sys inv movment rpt'!$L:$L,$M255,'sys inv movment rpt'!$N:$N,T$1)</f>
        <v>0</v>
      </c>
      <c r="U255" s="86">
        <f>SUMIFS('sys inv movment rpt'!$M:$M,'sys inv movment rpt'!$L:$L,$M255,'sys inv movment rpt'!$N:$N,U$1)</f>
        <v>0</v>
      </c>
      <c r="V255" s="86">
        <f>SUMIFS('sys inv movment rpt'!$M:$M,'sys inv movment rpt'!$L:$L,$M255,'sys inv movment rpt'!$N:$N,V$1)</f>
        <v>0</v>
      </c>
      <c r="W255" s="86">
        <f>SUMIFS('sys inv movment rpt'!$M:$M,'sys inv movment rpt'!$L:$L,$M255,'sys inv movment rpt'!$N:$N,W$1)</f>
        <v>0</v>
      </c>
      <c r="X255" s="86">
        <f>SUMIFS('sys inv movment rpt'!$M:$M,'sys inv movment rpt'!$L:$L,$M255,'sys inv movment rpt'!$N:$N,X$1)</f>
        <v>0</v>
      </c>
      <c r="Y255" s="86">
        <f>SUMIFS('sys inv movment rpt'!$M:$M,'sys inv movment rpt'!$L:$L,$M255,'sys inv movment rpt'!$N:$N,Y$1)</f>
        <v>0</v>
      </c>
      <c r="Z255" s="86">
        <f>SUMIFS('sys inv movment rpt'!$M:$M,'sys inv movment rpt'!$L:$L,$M255,'sys inv movment rpt'!$N:$N,Z$1)</f>
        <v>0</v>
      </c>
      <c r="AA255" s="86">
        <f>SUMIFS('sys inv movment rpt'!$M:$M,'sys inv movment rpt'!$L:$L,$M255,'sys inv movment rpt'!$N:$N,AA$1)</f>
        <v>0</v>
      </c>
      <c r="AB255" s="86">
        <f>SUMIFS('sys inv movment rpt'!$M:$M,'sys inv movment rpt'!$L:$L,$M255,'sys inv movment rpt'!$N:$N,AB$1)</f>
        <v>0</v>
      </c>
      <c r="AC255" s="86">
        <f>SUMIFS('sys inv movment rpt'!$M:$M,'sys inv movment rpt'!$L:$L,$M255,'sys inv movment rpt'!$N:$N,AC$1)</f>
        <v>0</v>
      </c>
      <c r="AD255" s="86">
        <f>SUMIFS('sys inv movment rpt'!$M:$M,'sys inv movment rpt'!$L:$L,$M255,'sys inv movment rpt'!$N:$N,AD$1)</f>
        <v>0</v>
      </c>
      <c r="AE255" s="86">
        <f>SUMIFS('sys inv movment rpt'!$M:$M,'sys inv movment rpt'!$L:$L,$M255,'sys inv movment rpt'!$N:$N,AE$1)</f>
        <v>0</v>
      </c>
      <c r="AF255" s="86">
        <f>SUMIFS('sys inv movment rpt'!$M:$M,'sys inv movment rpt'!$L:$L,$M255,'sys inv movment rpt'!$N:$N,AF$1)</f>
        <v>0</v>
      </c>
      <c r="AG255" s="86">
        <f>SUMIFS('sys inv movment rpt'!$M:$M,'sys inv movment rpt'!$L:$L,$M255,'sys inv movment rpt'!$N:$N,AG$1)</f>
        <v>0</v>
      </c>
      <c r="AH255" s="86">
        <f>SUMIFS('sys inv movment rpt'!$M:$M,'sys inv movment rpt'!$L:$L,$M255,'sys inv movment rpt'!$N:$N,AH$1)</f>
        <v>0</v>
      </c>
      <c r="AI255" s="86">
        <f>SUMIFS('sys inv movment rpt'!$M:$M,'sys inv movment rpt'!$L:$L,$M255,'sys inv movment rpt'!$N:$N,AI$1)</f>
        <v>0</v>
      </c>
      <c r="AJ255" s="86">
        <f>SUMIFS('sys inv movment rpt'!$M:$M,'sys inv movment rpt'!$L:$L,$M255,'sys inv movment rpt'!$N:$N,AJ$1)</f>
        <v>0</v>
      </c>
      <c r="AK255" s="86">
        <f>SUMIFS('sys inv movment rpt'!$M:$M,'sys inv movment rpt'!$L:$L,$M255,'sys inv movment rpt'!$N:$N,AK$1)</f>
        <v>0</v>
      </c>
      <c r="AL255" s="86">
        <f>SUMIFS('sys inv movment rpt'!$M:$M,'sys inv movment rpt'!$L:$L,$M255,'sys inv movment rpt'!$N:$N,AL$1)</f>
        <v>0</v>
      </c>
      <c r="AM255" s="86">
        <f>SUMIFS('sys inv movment rpt'!$M:$M,'sys inv movment rpt'!$L:$L,$M255,'sys inv movment rpt'!$N:$N,AM$1)</f>
        <v>0</v>
      </c>
      <c r="AN255" s="86">
        <f>SUMIFS('sys inv movment rpt'!$M:$M,'sys inv movment rpt'!$L:$L,$M255,'sys inv movment rpt'!$N:$N,AN$1)</f>
        <v>0</v>
      </c>
      <c r="AO255" s="86">
        <f>SUMIFS('sys inv movment rpt'!$M:$M,'sys inv movment rpt'!$L:$L,$M255,'sys inv movment rpt'!$N:$N,AO$1)</f>
        <v>0</v>
      </c>
      <c r="AP255" s="86">
        <f>SUMIFS('sys inv movment rpt'!$M:$M,'sys inv movment rpt'!$L:$L,$M255,'sys inv movment rpt'!$N:$N,AP$1)</f>
        <v>0</v>
      </c>
      <c r="AQ255" s="86">
        <f>SUMIFS('sys inv movment rpt'!$M:$M,'sys inv movment rpt'!$L:$L,$M255,'sys inv movment rpt'!$N:$N,AQ$1)</f>
        <v>0</v>
      </c>
      <c r="AR255" s="86">
        <f>SUMIFS('sys inv movment rpt'!$M:$M,'sys inv movment rpt'!$L:$L,$M255,'sys inv movment rpt'!$N:$N,AR$1)</f>
        <v>0</v>
      </c>
      <c r="AS255" s="86">
        <f>SUMIFS('sys inv movment rpt'!$M:$M,'sys inv movment rpt'!$L:$L,$M255,'sys inv movment rpt'!$N:$N,AS$1)</f>
        <v>0</v>
      </c>
      <c r="AT255" s="86">
        <f>SUMIFS('sys inv movment rpt'!$M:$M,'sys inv movment rpt'!$L:$L,$M255,'sys inv movment rpt'!$N:$N,AT$1)</f>
        <v>0</v>
      </c>
      <c r="AU255" s="86">
        <f>SUMIFS('sys inv movment rpt'!$M:$M,'sys inv movment rpt'!$L:$L,$M255,'sys inv movment rpt'!$N:$N,AU$1)</f>
        <v>0</v>
      </c>
      <c r="AV255" s="86">
        <f>SUMIFS('sys inv movment rpt'!$M:$M,'sys inv movment rpt'!$L:$L,$M255,'sys inv movment rpt'!$N:$N,AV$1)</f>
        <v>0</v>
      </c>
      <c r="AW255" s="87" t="str">
        <f>IFERROR(VLOOKUP(A255,'sys-backorder details'!E:U,17,0),"-")</f>
        <v>-</v>
      </c>
      <c r="AX255" s="87" t="str">
        <f>IF(K255&gt;1,VLOOKUP(A255,'settings-routing'!A:I,9,0),"")</f>
        <v/>
      </c>
    </row>
    <row r="256" ht="12.75" hidden="1" customHeight="1">
      <c r="A256" s="28" t="s">
        <v>728</v>
      </c>
      <c r="B256" s="28" t="s">
        <v>729</v>
      </c>
      <c r="C256" s="50">
        <f t="shared" si="2"/>
        <v>0</v>
      </c>
      <c r="D256" s="80">
        <f>SUMIF('Stocks 101-111'!$J:$J,'item dashboard'!A256,'Stocks 101-111'!K:K)</f>
        <v>0</v>
      </c>
      <c r="E256" s="80">
        <f>SUMIF('Stocks 101-111'!$J:$J,'item dashboard'!A256,'Stocks 101-111'!$L:$L)</f>
        <v>0</v>
      </c>
      <c r="F256" s="81">
        <f t="shared" si="3"/>
        <v>0</v>
      </c>
      <c r="G256" s="82">
        <f t="shared" si="4"/>
        <v>0</v>
      </c>
      <c r="H256" s="50">
        <f>SUMIFS('sys-backorder details'!$M:$M,'sys-backorder details'!$E:$E,'item dashboard'!A256,'sys-backorder details'!$V:$V,"")</f>
        <v>0</v>
      </c>
      <c r="I256" s="83">
        <f>SUMIF('settings-routing'!$I:$I,'item dashboard'!A256,'settings-routing'!$O:$O)</f>
        <v>0</v>
      </c>
      <c r="J256" s="50">
        <f>SUMIFS('sys-backorder details'!$M:$M,'sys-backorder details'!$E:$E,'item dashboard'!A256,'sys-backorder details'!$V:$V,"Call off")</f>
        <v>0</v>
      </c>
      <c r="K256" s="84">
        <f t="shared" si="5"/>
        <v>0</v>
      </c>
      <c r="L256" s="84">
        <f>SUMIF('Production Plan'!$E:$E,'item dashboard'!A256,'Production Plan'!$N:$N)</f>
        <v>0</v>
      </c>
      <c r="M256" s="85" t="str">
        <f t="shared" si="6"/>
        <v>B-B25-BK25-250 ml Black Bottle</v>
      </c>
      <c r="N256" s="86">
        <f>SUMIFS('sys inv movment rpt'!$M:$M,'sys inv movment rpt'!$L:$L,$M256,'sys inv movment rpt'!$N:$N,N$1)</f>
        <v>0</v>
      </c>
      <c r="O256" s="86">
        <f>SUMIFS('sys inv movment rpt'!$M:$M,'sys inv movment rpt'!$L:$L,$M256,'sys inv movment rpt'!$N:$N,O$1)</f>
        <v>0</v>
      </c>
      <c r="P256" s="86">
        <f>SUMIFS('sys inv movment rpt'!$M:$M,'sys inv movment rpt'!$L:$L,$M256,'sys inv movment rpt'!$N:$N,P$1)</f>
        <v>0</v>
      </c>
      <c r="Q256" s="86">
        <f>SUMIFS('sys inv movment rpt'!$M:$M,'sys inv movment rpt'!$L:$L,$M256,'sys inv movment rpt'!$N:$N,Q$1)</f>
        <v>0</v>
      </c>
      <c r="R256" s="86">
        <f>SUMIFS('sys inv movment rpt'!$M:$M,'sys inv movment rpt'!$L:$L,$M256,'sys inv movment rpt'!$N:$N,R$1)</f>
        <v>0</v>
      </c>
      <c r="S256" s="86">
        <f>SUMIFS('sys inv movment rpt'!$M:$M,'sys inv movment rpt'!$L:$L,$M256,'sys inv movment rpt'!$N:$N,S$1)</f>
        <v>0</v>
      </c>
      <c r="T256" s="86">
        <f>SUMIFS('sys inv movment rpt'!$M:$M,'sys inv movment rpt'!$L:$L,$M256,'sys inv movment rpt'!$N:$N,T$1)</f>
        <v>0</v>
      </c>
      <c r="U256" s="86">
        <f>SUMIFS('sys inv movment rpt'!$M:$M,'sys inv movment rpt'!$L:$L,$M256,'sys inv movment rpt'!$N:$N,U$1)</f>
        <v>0</v>
      </c>
      <c r="V256" s="86">
        <f>SUMIFS('sys inv movment rpt'!$M:$M,'sys inv movment rpt'!$L:$L,$M256,'sys inv movment rpt'!$N:$N,V$1)</f>
        <v>0</v>
      </c>
      <c r="W256" s="86">
        <f>SUMIFS('sys inv movment rpt'!$M:$M,'sys inv movment rpt'!$L:$L,$M256,'sys inv movment rpt'!$N:$N,W$1)</f>
        <v>0</v>
      </c>
      <c r="X256" s="86">
        <f>SUMIFS('sys inv movment rpt'!$M:$M,'sys inv movment rpt'!$L:$L,$M256,'sys inv movment rpt'!$N:$N,X$1)</f>
        <v>0</v>
      </c>
      <c r="Y256" s="86">
        <f>SUMIFS('sys inv movment rpt'!$M:$M,'sys inv movment rpt'!$L:$L,$M256,'sys inv movment rpt'!$N:$N,Y$1)</f>
        <v>0</v>
      </c>
      <c r="Z256" s="86">
        <f>SUMIFS('sys inv movment rpt'!$M:$M,'sys inv movment rpt'!$L:$L,$M256,'sys inv movment rpt'!$N:$N,Z$1)</f>
        <v>0</v>
      </c>
      <c r="AA256" s="86">
        <f>SUMIFS('sys inv movment rpt'!$M:$M,'sys inv movment rpt'!$L:$L,$M256,'sys inv movment rpt'!$N:$N,AA$1)</f>
        <v>0</v>
      </c>
      <c r="AB256" s="86">
        <f>SUMIFS('sys inv movment rpt'!$M:$M,'sys inv movment rpt'!$L:$L,$M256,'sys inv movment rpt'!$N:$N,AB$1)</f>
        <v>0</v>
      </c>
      <c r="AC256" s="86">
        <f>SUMIFS('sys inv movment rpt'!$M:$M,'sys inv movment rpt'!$L:$L,$M256,'sys inv movment rpt'!$N:$N,AC$1)</f>
        <v>0</v>
      </c>
      <c r="AD256" s="86">
        <f>SUMIFS('sys inv movment rpt'!$M:$M,'sys inv movment rpt'!$L:$L,$M256,'sys inv movment rpt'!$N:$N,AD$1)</f>
        <v>0</v>
      </c>
      <c r="AE256" s="86">
        <f>SUMIFS('sys inv movment rpt'!$M:$M,'sys inv movment rpt'!$L:$L,$M256,'sys inv movment rpt'!$N:$N,AE$1)</f>
        <v>0</v>
      </c>
      <c r="AF256" s="86">
        <f>SUMIFS('sys inv movment rpt'!$M:$M,'sys inv movment rpt'!$L:$L,$M256,'sys inv movment rpt'!$N:$N,AF$1)</f>
        <v>0</v>
      </c>
      <c r="AG256" s="86">
        <f>SUMIFS('sys inv movment rpt'!$M:$M,'sys inv movment rpt'!$L:$L,$M256,'sys inv movment rpt'!$N:$N,AG$1)</f>
        <v>0</v>
      </c>
      <c r="AH256" s="86">
        <f>SUMIFS('sys inv movment rpt'!$M:$M,'sys inv movment rpt'!$L:$L,$M256,'sys inv movment rpt'!$N:$N,AH$1)</f>
        <v>0</v>
      </c>
      <c r="AI256" s="86">
        <f>SUMIFS('sys inv movment rpt'!$M:$M,'sys inv movment rpt'!$L:$L,$M256,'sys inv movment rpt'!$N:$N,AI$1)</f>
        <v>0</v>
      </c>
      <c r="AJ256" s="86">
        <f>SUMIFS('sys inv movment rpt'!$M:$M,'sys inv movment rpt'!$L:$L,$M256,'sys inv movment rpt'!$N:$N,AJ$1)</f>
        <v>0</v>
      </c>
      <c r="AK256" s="86">
        <f>SUMIFS('sys inv movment rpt'!$M:$M,'sys inv movment rpt'!$L:$L,$M256,'sys inv movment rpt'!$N:$N,AK$1)</f>
        <v>0</v>
      </c>
      <c r="AL256" s="86">
        <f>SUMIFS('sys inv movment rpt'!$M:$M,'sys inv movment rpt'!$L:$L,$M256,'sys inv movment rpt'!$N:$N,AL$1)</f>
        <v>0</v>
      </c>
      <c r="AM256" s="86">
        <f>SUMIFS('sys inv movment rpt'!$M:$M,'sys inv movment rpt'!$L:$L,$M256,'sys inv movment rpt'!$N:$N,AM$1)</f>
        <v>0</v>
      </c>
      <c r="AN256" s="86">
        <f>SUMIFS('sys inv movment rpt'!$M:$M,'sys inv movment rpt'!$L:$L,$M256,'sys inv movment rpt'!$N:$N,AN$1)</f>
        <v>0</v>
      </c>
      <c r="AO256" s="86">
        <f>SUMIFS('sys inv movment rpt'!$M:$M,'sys inv movment rpt'!$L:$L,$M256,'sys inv movment rpt'!$N:$N,AO$1)</f>
        <v>0</v>
      </c>
      <c r="AP256" s="86">
        <f>SUMIFS('sys inv movment rpt'!$M:$M,'sys inv movment rpt'!$L:$L,$M256,'sys inv movment rpt'!$N:$N,AP$1)</f>
        <v>0</v>
      </c>
      <c r="AQ256" s="86">
        <f>SUMIFS('sys inv movment rpt'!$M:$M,'sys inv movment rpt'!$L:$L,$M256,'sys inv movment rpt'!$N:$N,AQ$1)</f>
        <v>0</v>
      </c>
      <c r="AR256" s="86">
        <f>SUMIFS('sys inv movment rpt'!$M:$M,'sys inv movment rpt'!$L:$L,$M256,'sys inv movment rpt'!$N:$N,AR$1)</f>
        <v>0</v>
      </c>
      <c r="AS256" s="86">
        <f>SUMIFS('sys inv movment rpt'!$M:$M,'sys inv movment rpt'!$L:$L,$M256,'sys inv movment rpt'!$N:$N,AS$1)</f>
        <v>0</v>
      </c>
      <c r="AT256" s="86">
        <f>SUMIFS('sys inv movment rpt'!$M:$M,'sys inv movment rpt'!$L:$L,$M256,'sys inv movment rpt'!$N:$N,AT$1)</f>
        <v>0</v>
      </c>
      <c r="AU256" s="86">
        <f>SUMIFS('sys inv movment rpt'!$M:$M,'sys inv movment rpt'!$L:$L,$M256,'sys inv movment rpt'!$N:$N,AU$1)</f>
        <v>0</v>
      </c>
      <c r="AV256" s="86">
        <f>SUMIFS('sys inv movment rpt'!$M:$M,'sys inv movment rpt'!$L:$L,$M256,'sys inv movment rpt'!$N:$N,AV$1)</f>
        <v>0</v>
      </c>
      <c r="AW256" s="87" t="str">
        <f>IFERROR(VLOOKUP(A256,'sys-backorder details'!E:U,17,0),"-")</f>
        <v>-</v>
      </c>
      <c r="AX256" s="87" t="str">
        <f>IF(K256&gt;1,VLOOKUP(A256,'settings-routing'!A:I,9,0),"")</f>
        <v/>
      </c>
    </row>
    <row r="257" ht="12.75" hidden="1" customHeight="1">
      <c r="A257" s="50" t="s">
        <v>730</v>
      </c>
      <c r="B257" s="50" t="s">
        <v>429</v>
      </c>
      <c r="C257" s="50">
        <f t="shared" si="2"/>
        <v>0</v>
      </c>
      <c r="D257" s="80">
        <f>SUMIF('Stocks 101-111'!$J:$J,'item dashboard'!A257,'Stocks 101-111'!K:K)</f>
        <v>0</v>
      </c>
      <c r="E257" s="80">
        <f>SUMIF('Stocks 101-111'!$J:$J,'item dashboard'!A257,'Stocks 101-111'!$L:$L)</f>
        <v>0</v>
      </c>
      <c r="F257" s="81">
        <f t="shared" si="3"/>
        <v>0</v>
      </c>
      <c r="G257" s="82">
        <f t="shared" si="4"/>
        <v>0</v>
      </c>
      <c r="H257" s="50">
        <f>SUMIFS('sys-backorder details'!$M:$M,'sys-backorder details'!$E:$E,'item dashboard'!A257,'sys-backorder details'!$V:$V,"")</f>
        <v>0</v>
      </c>
      <c r="I257" s="83">
        <f>SUMIF('settings-routing'!$I:$I,'item dashboard'!A257,'settings-routing'!$O:$O)</f>
        <v>0</v>
      </c>
      <c r="J257" s="50">
        <f>SUMIFS('sys-backorder details'!$M:$M,'sys-backorder details'!$E:$E,'item dashboard'!A257,'sys-backorder details'!$V:$V,"Call off")</f>
        <v>0</v>
      </c>
      <c r="K257" s="84">
        <f t="shared" si="5"/>
        <v>0</v>
      </c>
      <c r="L257" s="84">
        <f>SUMIF('Production Plan'!$E:$E,'item dashboard'!A257,'Production Plan'!$N:$N)</f>
        <v>0</v>
      </c>
      <c r="M257" s="85" t="str">
        <f t="shared" si="6"/>
        <v>B-B25-N25-250ml Natural Bottle</v>
      </c>
      <c r="N257" s="86">
        <f>SUMIFS('sys inv movment rpt'!$M:$M,'sys inv movment rpt'!$L:$L,$M257,'sys inv movment rpt'!$N:$N,N$1)</f>
        <v>0</v>
      </c>
      <c r="O257" s="86">
        <f>SUMIFS('sys inv movment rpt'!$M:$M,'sys inv movment rpt'!$L:$L,$M257,'sys inv movment rpt'!$N:$N,O$1)</f>
        <v>0</v>
      </c>
      <c r="P257" s="86">
        <f>SUMIFS('sys inv movment rpt'!$M:$M,'sys inv movment rpt'!$L:$L,$M257,'sys inv movment rpt'!$N:$N,P$1)</f>
        <v>0</v>
      </c>
      <c r="Q257" s="86">
        <f>SUMIFS('sys inv movment rpt'!$M:$M,'sys inv movment rpt'!$L:$L,$M257,'sys inv movment rpt'!$N:$N,Q$1)</f>
        <v>0</v>
      </c>
      <c r="R257" s="86">
        <f>SUMIFS('sys inv movment rpt'!$M:$M,'sys inv movment rpt'!$L:$L,$M257,'sys inv movment rpt'!$N:$N,R$1)</f>
        <v>0</v>
      </c>
      <c r="S257" s="86">
        <f>SUMIFS('sys inv movment rpt'!$M:$M,'sys inv movment rpt'!$L:$L,$M257,'sys inv movment rpt'!$N:$N,S$1)</f>
        <v>0</v>
      </c>
      <c r="T257" s="86">
        <f>SUMIFS('sys inv movment rpt'!$M:$M,'sys inv movment rpt'!$L:$L,$M257,'sys inv movment rpt'!$N:$N,T$1)</f>
        <v>0</v>
      </c>
      <c r="U257" s="86">
        <f>SUMIFS('sys inv movment rpt'!$M:$M,'sys inv movment rpt'!$L:$L,$M257,'sys inv movment rpt'!$N:$N,U$1)</f>
        <v>0</v>
      </c>
      <c r="V257" s="86">
        <f>SUMIFS('sys inv movment rpt'!$M:$M,'sys inv movment rpt'!$L:$L,$M257,'sys inv movment rpt'!$N:$N,V$1)</f>
        <v>0</v>
      </c>
      <c r="W257" s="86">
        <f>SUMIFS('sys inv movment rpt'!$M:$M,'sys inv movment rpt'!$L:$L,$M257,'sys inv movment rpt'!$N:$N,W$1)</f>
        <v>0</v>
      </c>
      <c r="X257" s="86">
        <f>SUMIFS('sys inv movment rpt'!$M:$M,'sys inv movment rpt'!$L:$L,$M257,'sys inv movment rpt'!$N:$N,X$1)</f>
        <v>0</v>
      </c>
      <c r="Y257" s="86">
        <f>SUMIFS('sys inv movment rpt'!$M:$M,'sys inv movment rpt'!$L:$L,$M257,'sys inv movment rpt'!$N:$N,Y$1)</f>
        <v>0</v>
      </c>
      <c r="Z257" s="86">
        <f>SUMIFS('sys inv movment rpt'!$M:$M,'sys inv movment rpt'!$L:$L,$M257,'sys inv movment rpt'!$N:$N,Z$1)</f>
        <v>0</v>
      </c>
      <c r="AA257" s="86">
        <f>SUMIFS('sys inv movment rpt'!$M:$M,'sys inv movment rpt'!$L:$L,$M257,'sys inv movment rpt'!$N:$N,AA$1)</f>
        <v>0</v>
      </c>
      <c r="AB257" s="86">
        <f>SUMIFS('sys inv movment rpt'!$M:$M,'sys inv movment rpt'!$L:$L,$M257,'sys inv movment rpt'!$N:$N,AB$1)</f>
        <v>0</v>
      </c>
      <c r="AC257" s="86">
        <f>SUMIFS('sys inv movment rpt'!$M:$M,'sys inv movment rpt'!$L:$L,$M257,'sys inv movment rpt'!$N:$N,AC$1)</f>
        <v>0</v>
      </c>
      <c r="AD257" s="86">
        <f>SUMIFS('sys inv movment rpt'!$M:$M,'sys inv movment rpt'!$L:$L,$M257,'sys inv movment rpt'!$N:$N,AD$1)</f>
        <v>0</v>
      </c>
      <c r="AE257" s="86">
        <f>SUMIFS('sys inv movment rpt'!$M:$M,'sys inv movment rpt'!$L:$L,$M257,'sys inv movment rpt'!$N:$N,AE$1)</f>
        <v>0</v>
      </c>
      <c r="AF257" s="86">
        <f>SUMIFS('sys inv movment rpt'!$M:$M,'sys inv movment rpt'!$L:$L,$M257,'sys inv movment rpt'!$N:$N,AF$1)</f>
        <v>0</v>
      </c>
      <c r="AG257" s="86">
        <f>SUMIFS('sys inv movment rpt'!$M:$M,'sys inv movment rpt'!$L:$L,$M257,'sys inv movment rpt'!$N:$N,AG$1)</f>
        <v>0</v>
      </c>
      <c r="AH257" s="86">
        <f>SUMIFS('sys inv movment rpt'!$M:$M,'sys inv movment rpt'!$L:$L,$M257,'sys inv movment rpt'!$N:$N,AH$1)</f>
        <v>0</v>
      </c>
      <c r="AI257" s="86">
        <f>SUMIFS('sys inv movment rpt'!$M:$M,'sys inv movment rpt'!$L:$L,$M257,'sys inv movment rpt'!$N:$N,AI$1)</f>
        <v>0</v>
      </c>
      <c r="AJ257" s="86">
        <f>SUMIFS('sys inv movment rpt'!$M:$M,'sys inv movment rpt'!$L:$L,$M257,'sys inv movment rpt'!$N:$N,AJ$1)</f>
        <v>0</v>
      </c>
      <c r="AK257" s="86">
        <f>SUMIFS('sys inv movment rpt'!$M:$M,'sys inv movment rpt'!$L:$L,$M257,'sys inv movment rpt'!$N:$N,AK$1)</f>
        <v>0</v>
      </c>
      <c r="AL257" s="86">
        <f>SUMIFS('sys inv movment rpt'!$M:$M,'sys inv movment rpt'!$L:$L,$M257,'sys inv movment rpt'!$N:$N,AL$1)</f>
        <v>0</v>
      </c>
      <c r="AM257" s="86">
        <f>SUMIFS('sys inv movment rpt'!$M:$M,'sys inv movment rpt'!$L:$L,$M257,'sys inv movment rpt'!$N:$N,AM$1)</f>
        <v>0</v>
      </c>
      <c r="AN257" s="86">
        <f>SUMIFS('sys inv movment rpt'!$M:$M,'sys inv movment rpt'!$L:$L,$M257,'sys inv movment rpt'!$N:$N,AN$1)</f>
        <v>0</v>
      </c>
      <c r="AO257" s="86">
        <f>SUMIFS('sys inv movment rpt'!$M:$M,'sys inv movment rpt'!$L:$L,$M257,'sys inv movment rpt'!$N:$N,AO$1)</f>
        <v>0</v>
      </c>
      <c r="AP257" s="86">
        <f>SUMIFS('sys inv movment rpt'!$M:$M,'sys inv movment rpt'!$L:$L,$M257,'sys inv movment rpt'!$N:$N,AP$1)</f>
        <v>0</v>
      </c>
      <c r="AQ257" s="86">
        <f>SUMIFS('sys inv movment rpt'!$M:$M,'sys inv movment rpt'!$L:$L,$M257,'sys inv movment rpt'!$N:$N,AQ$1)</f>
        <v>0</v>
      </c>
      <c r="AR257" s="86">
        <f>SUMIFS('sys inv movment rpt'!$M:$M,'sys inv movment rpt'!$L:$L,$M257,'sys inv movment rpt'!$N:$N,AR$1)</f>
        <v>0</v>
      </c>
      <c r="AS257" s="86">
        <f>SUMIFS('sys inv movment rpt'!$M:$M,'sys inv movment rpt'!$L:$L,$M257,'sys inv movment rpt'!$N:$N,AS$1)</f>
        <v>0</v>
      </c>
      <c r="AT257" s="86">
        <f>SUMIFS('sys inv movment rpt'!$M:$M,'sys inv movment rpt'!$L:$L,$M257,'sys inv movment rpt'!$N:$N,AT$1)</f>
        <v>0</v>
      </c>
      <c r="AU257" s="86">
        <f>SUMIFS('sys inv movment rpt'!$M:$M,'sys inv movment rpt'!$L:$L,$M257,'sys inv movment rpt'!$N:$N,AU$1)</f>
        <v>0</v>
      </c>
      <c r="AV257" s="86">
        <f>SUMIFS('sys inv movment rpt'!$M:$M,'sys inv movment rpt'!$L:$L,$M257,'sys inv movment rpt'!$N:$N,AV$1)</f>
        <v>0</v>
      </c>
      <c r="AW257" s="87" t="str">
        <f>IFERROR(VLOOKUP(A257,'sys-backorder details'!E:U,17,0),"-")</f>
        <v>-</v>
      </c>
      <c r="AX257" s="87" t="str">
        <f>IF(K257&gt;1,VLOOKUP(A257,'settings-routing'!A:I,9,0),"")</f>
        <v/>
      </c>
    </row>
    <row r="258" ht="12.75" hidden="1" customHeight="1">
      <c r="A258" s="50" t="s">
        <v>731</v>
      </c>
      <c r="B258" s="50" t="s">
        <v>732</v>
      </c>
      <c r="C258" s="50">
        <f t="shared" si="2"/>
        <v>0</v>
      </c>
      <c r="D258" s="80">
        <f>SUMIF('Stocks 101-111'!$J:$J,'item dashboard'!A258,'Stocks 101-111'!K:K)</f>
        <v>0</v>
      </c>
      <c r="E258" s="80">
        <f>SUMIF('Stocks 101-111'!$J:$J,'item dashboard'!A258,'Stocks 101-111'!$L:$L)</f>
        <v>0</v>
      </c>
      <c r="F258" s="81">
        <f t="shared" si="3"/>
        <v>0</v>
      </c>
      <c r="G258" s="82">
        <f t="shared" si="4"/>
        <v>0</v>
      </c>
      <c r="H258" s="50">
        <f>SUMIFS('sys-backorder details'!$M:$M,'sys-backorder details'!$E:$E,'item dashboard'!A258,'sys-backorder details'!$V:$V,"")</f>
        <v>0</v>
      </c>
      <c r="I258" s="83">
        <f>SUMIF('settings-routing'!$I:$I,'item dashboard'!A258,'settings-routing'!$O:$O)</f>
        <v>0</v>
      </c>
      <c r="J258" s="50">
        <f>SUMIFS('sys-backorder details'!$M:$M,'sys-backorder details'!$E:$E,'item dashboard'!A258,'sys-backorder details'!$V:$V,"Call off")</f>
        <v>0</v>
      </c>
      <c r="K258" s="84">
        <f t="shared" si="5"/>
        <v>0</v>
      </c>
      <c r="L258" s="84">
        <f>SUMIF('Production Plan'!$E:$E,'item dashboard'!A258,'Production Plan'!$N:$N)</f>
        <v>0</v>
      </c>
      <c r="M258" s="85" t="str">
        <f t="shared" si="6"/>
        <v>B-B25-N25GAB-MS-250ml Natural Pnt Gabfest Methylated Spirit Bot</v>
      </c>
      <c r="N258" s="86">
        <f>SUMIFS('sys inv movment rpt'!$M:$M,'sys inv movment rpt'!$L:$L,$M258,'sys inv movment rpt'!$N:$N,N$1)</f>
        <v>0</v>
      </c>
      <c r="O258" s="86">
        <f>SUMIFS('sys inv movment rpt'!$M:$M,'sys inv movment rpt'!$L:$L,$M258,'sys inv movment rpt'!$N:$N,O$1)</f>
        <v>0</v>
      </c>
      <c r="P258" s="86">
        <f>SUMIFS('sys inv movment rpt'!$M:$M,'sys inv movment rpt'!$L:$L,$M258,'sys inv movment rpt'!$N:$N,P$1)</f>
        <v>0</v>
      </c>
      <c r="Q258" s="86">
        <f>SUMIFS('sys inv movment rpt'!$M:$M,'sys inv movment rpt'!$L:$L,$M258,'sys inv movment rpt'!$N:$N,Q$1)</f>
        <v>0</v>
      </c>
      <c r="R258" s="86">
        <f>SUMIFS('sys inv movment rpt'!$M:$M,'sys inv movment rpt'!$L:$L,$M258,'sys inv movment rpt'!$N:$N,R$1)</f>
        <v>0</v>
      </c>
      <c r="S258" s="86">
        <f>SUMIFS('sys inv movment rpt'!$M:$M,'sys inv movment rpt'!$L:$L,$M258,'sys inv movment rpt'!$N:$N,S$1)</f>
        <v>0</v>
      </c>
      <c r="T258" s="86">
        <f>SUMIFS('sys inv movment rpt'!$M:$M,'sys inv movment rpt'!$L:$L,$M258,'sys inv movment rpt'!$N:$N,T$1)</f>
        <v>0</v>
      </c>
      <c r="U258" s="86">
        <f>SUMIFS('sys inv movment rpt'!$M:$M,'sys inv movment rpt'!$L:$L,$M258,'sys inv movment rpt'!$N:$N,U$1)</f>
        <v>0</v>
      </c>
      <c r="V258" s="86">
        <f>SUMIFS('sys inv movment rpt'!$M:$M,'sys inv movment rpt'!$L:$L,$M258,'sys inv movment rpt'!$N:$N,V$1)</f>
        <v>0</v>
      </c>
      <c r="W258" s="86">
        <f>SUMIFS('sys inv movment rpt'!$M:$M,'sys inv movment rpt'!$L:$L,$M258,'sys inv movment rpt'!$N:$N,W$1)</f>
        <v>0</v>
      </c>
      <c r="X258" s="86">
        <f>SUMIFS('sys inv movment rpt'!$M:$M,'sys inv movment rpt'!$L:$L,$M258,'sys inv movment rpt'!$N:$N,X$1)</f>
        <v>0</v>
      </c>
      <c r="Y258" s="86">
        <f>SUMIFS('sys inv movment rpt'!$M:$M,'sys inv movment rpt'!$L:$L,$M258,'sys inv movment rpt'!$N:$N,Y$1)</f>
        <v>0</v>
      </c>
      <c r="Z258" s="86">
        <f>SUMIFS('sys inv movment rpt'!$M:$M,'sys inv movment rpt'!$L:$L,$M258,'sys inv movment rpt'!$N:$N,Z$1)</f>
        <v>0</v>
      </c>
      <c r="AA258" s="86">
        <f>SUMIFS('sys inv movment rpt'!$M:$M,'sys inv movment rpt'!$L:$L,$M258,'sys inv movment rpt'!$N:$N,AA$1)</f>
        <v>0</v>
      </c>
      <c r="AB258" s="86">
        <f>SUMIFS('sys inv movment rpt'!$M:$M,'sys inv movment rpt'!$L:$L,$M258,'sys inv movment rpt'!$N:$N,AB$1)</f>
        <v>0</v>
      </c>
      <c r="AC258" s="86">
        <f>SUMIFS('sys inv movment rpt'!$M:$M,'sys inv movment rpt'!$L:$L,$M258,'sys inv movment rpt'!$N:$N,AC$1)</f>
        <v>0</v>
      </c>
      <c r="AD258" s="86">
        <f>SUMIFS('sys inv movment rpt'!$M:$M,'sys inv movment rpt'!$L:$L,$M258,'sys inv movment rpt'!$N:$N,AD$1)</f>
        <v>0</v>
      </c>
      <c r="AE258" s="86">
        <f>SUMIFS('sys inv movment rpt'!$M:$M,'sys inv movment rpt'!$L:$L,$M258,'sys inv movment rpt'!$N:$N,AE$1)</f>
        <v>0</v>
      </c>
      <c r="AF258" s="86">
        <f>SUMIFS('sys inv movment rpt'!$M:$M,'sys inv movment rpt'!$L:$L,$M258,'sys inv movment rpt'!$N:$N,AF$1)</f>
        <v>0</v>
      </c>
      <c r="AG258" s="86">
        <f>SUMIFS('sys inv movment rpt'!$M:$M,'sys inv movment rpt'!$L:$L,$M258,'sys inv movment rpt'!$N:$N,AG$1)</f>
        <v>0</v>
      </c>
      <c r="AH258" s="86">
        <f>SUMIFS('sys inv movment rpt'!$M:$M,'sys inv movment rpt'!$L:$L,$M258,'sys inv movment rpt'!$N:$N,AH$1)</f>
        <v>0</v>
      </c>
      <c r="AI258" s="86">
        <f>SUMIFS('sys inv movment rpt'!$M:$M,'sys inv movment rpt'!$L:$L,$M258,'sys inv movment rpt'!$N:$N,AI$1)</f>
        <v>0</v>
      </c>
      <c r="AJ258" s="86">
        <f>SUMIFS('sys inv movment rpt'!$M:$M,'sys inv movment rpt'!$L:$L,$M258,'sys inv movment rpt'!$N:$N,AJ$1)</f>
        <v>0</v>
      </c>
      <c r="AK258" s="86">
        <f>SUMIFS('sys inv movment rpt'!$M:$M,'sys inv movment rpt'!$L:$L,$M258,'sys inv movment rpt'!$N:$N,AK$1)</f>
        <v>0</v>
      </c>
      <c r="AL258" s="86">
        <f>SUMIFS('sys inv movment rpt'!$M:$M,'sys inv movment rpt'!$L:$L,$M258,'sys inv movment rpt'!$N:$N,AL$1)</f>
        <v>0</v>
      </c>
      <c r="AM258" s="86">
        <f>SUMIFS('sys inv movment rpt'!$M:$M,'sys inv movment rpt'!$L:$L,$M258,'sys inv movment rpt'!$N:$N,AM$1)</f>
        <v>0</v>
      </c>
      <c r="AN258" s="86">
        <f>SUMIFS('sys inv movment rpt'!$M:$M,'sys inv movment rpt'!$L:$L,$M258,'sys inv movment rpt'!$N:$N,AN$1)</f>
        <v>0</v>
      </c>
      <c r="AO258" s="86">
        <f>SUMIFS('sys inv movment rpt'!$M:$M,'sys inv movment rpt'!$L:$L,$M258,'sys inv movment rpt'!$N:$N,AO$1)</f>
        <v>0</v>
      </c>
      <c r="AP258" s="86">
        <f>SUMIFS('sys inv movment rpt'!$M:$M,'sys inv movment rpt'!$L:$L,$M258,'sys inv movment rpt'!$N:$N,AP$1)</f>
        <v>0</v>
      </c>
      <c r="AQ258" s="86">
        <f>SUMIFS('sys inv movment rpt'!$M:$M,'sys inv movment rpt'!$L:$L,$M258,'sys inv movment rpt'!$N:$N,AQ$1)</f>
        <v>0</v>
      </c>
      <c r="AR258" s="86">
        <f>SUMIFS('sys inv movment rpt'!$M:$M,'sys inv movment rpt'!$L:$L,$M258,'sys inv movment rpt'!$N:$N,AR$1)</f>
        <v>0</v>
      </c>
      <c r="AS258" s="86">
        <f>SUMIFS('sys inv movment rpt'!$M:$M,'sys inv movment rpt'!$L:$L,$M258,'sys inv movment rpt'!$N:$N,AS$1)</f>
        <v>0</v>
      </c>
      <c r="AT258" s="86">
        <f>SUMIFS('sys inv movment rpt'!$M:$M,'sys inv movment rpt'!$L:$L,$M258,'sys inv movment rpt'!$N:$N,AT$1)</f>
        <v>0</v>
      </c>
      <c r="AU258" s="86">
        <f>SUMIFS('sys inv movment rpt'!$M:$M,'sys inv movment rpt'!$L:$L,$M258,'sys inv movment rpt'!$N:$N,AU$1)</f>
        <v>0</v>
      </c>
      <c r="AV258" s="86">
        <f>SUMIFS('sys inv movment rpt'!$M:$M,'sys inv movment rpt'!$L:$L,$M258,'sys inv movment rpt'!$N:$N,AV$1)</f>
        <v>0</v>
      </c>
      <c r="AW258" s="87" t="str">
        <f>IFERROR(VLOOKUP(A258,'sys-backorder details'!E:U,17,0),"-")</f>
        <v>-</v>
      </c>
      <c r="AX258" s="87" t="str">
        <f>IF(K258&gt;1,VLOOKUP(A258,'settings-routing'!A:I,9,0),"")</f>
        <v/>
      </c>
    </row>
    <row r="259" ht="12.75" hidden="1" customHeight="1">
      <c r="A259" s="50" t="s">
        <v>733</v>
      </c>
      <c r="B259" s="50" t="s">
        <v>734</v>
      </c>
      <c r="C259" s="50">
        <f t="shared" si="2"/>
        <v>3528</v>
      </c>
      <c r="D259" s="80">
        <f>SUMIF('Stocks 101-111'!$J:$J,'item dashboard'!A259,'Stocks 101-111'!K:K)</f>
        <v>3528</v>
      </c>
      <c r="E259" s="80">
        <f>SUMIF('Stocks 101-111'!$J:$J,'item dashboard'!A259,'Stocks 101-111'!$L:$L)</f>
        <v>0</v>
      </c>
      <c r="F259" s="81">
        <f t="shared" si="3"/>
        <v>0</v>
      </c>
      <c r="G259" s="82">
        <f t="shared" si="4"/>
        <v>0.3714285714</v>
      </c>
      <c r="H259" s="50">
        <f>SUMIFS('sys-backorder details'!$M:$M,'sys-backorder details'!$E:$E,'item dashboard'!A259,'sys-backorder details'!$V:$V,"")</f>
        <v>0</v>
      </c>
      <c r="I259" s="83">
        <f>SUMIF('settings-routing'!$I:$I,'item dashboard'!A259,'settings-routing'!$O:$O)</f>
        <v>0</v>
      </c>
      <c r="J259" s="50">
        <f>SUMIFS('sys-backorder details'!$M:$M,'sys-backorder details'!$E:$E,'item dashboard'!A259,'sys-backorder details'!$V:$V,"Call off")</f>
        <v>504</v>
      </c>
      <c r="K259" s="84">
        <f t="shared" si="5"/>
        <v>-3528</v>
      </c>
      <c r="L259" s="84">
        <f>SUMIF('Production Plan'!$E:$E,'item dashboard'!A259,'Production Plan'!$N:$N)</f>
        <v>0</v>
      </c>
      <c r="M259" s="85" t="str">
        <f t="shared" si="6"/>
        <v>B-B25-W25-250 ml White Brake Fluid Bottle</v>
      </c>
      <c r="N259" s="86">
        <f>SUMIFS('sys inv movment rpt'!$M:$M,'sys inv movment rpt'!$L:$L,$M259,'sys inv movment rpt'!$N:$N,N$1)</f>
        <v>13356</v>
      </c>
      <c r="O259" s="86">
        <f>SUMIFS('sys inv movment rpt'!$M:$M,'sys inv movment rpt'!$L:$L,$M259,'sys inv movment rpt'!$N:$N,O$1)</f>
        <v>0</v>
      </c>
      <c r="P259" s="86">
        <f>SUMIFS('sys inv movment rpt'!$M:$M,'sys inv movment rpt'!$L:$L,$M259,'sys inv movment rpt'!$N:$N,P$1)</f>
        <v>0</v>
      </c>
      <c r="Q259" s="86">
        <f>SUMIFS('sys inv movment rpt'!$M:$M,'sys inv movment rpt'!$L:$L,$M259,'sys inv movment rpt'!$N:$N,Q$1)</f>
        <v>0</v>
      </c>
      <c r="R259" s="86">
        <f>SUMIFS('sys inv movment rpt'!$M:$M,'sys inv movment rpt'!$L:$L,$M259,'sys inv movment rpt'!$N:$N,R$1)</f>
        <v>252</v>
      </c>
      <c r="S259" s="86">
        <f>SUMIFS('sys inv movment rpt'!$M:$M,'sys inv movment rpt'!$L:$L,$M259,'sys inv movment rpt'!$N:$N,S$1)</f>
        <v>0</v>
      </c>
      <c r="T259" s="86">
        <f>SUMIFS('sys inv movment rpt'!$M:$M,'sys inv movment rpt'!$L:$L,$M259,'sys inv movment rpt'!$N:$N,T$1)</f>
        <v>0</v>
      </c>
      <c r="U259" s="86">
        <f>SUMIFS('sys inv movment rpt'!$M:$M,'sys inv movment rpt'!$L:$L,$M259,'sys inv movment rpt'!$N:$N,U$1)</f>
        <v>0</v>
      </c>
      <c r="V259" s="86">
        <f>SUMIFS('sys inv movment rpt'!$M:$M,'sys inv movment rpt'!$L:$L,$M259,'sys inv movment rpt'!$N:$N,V$1)</f>
        <v>9828</v>
      </c>
      <c r="W259" s="86">
        <f>SUMIFS('sys inv movment rpt'!$M:$M,'sys inv movment rpt'!$L:$L,$M259,'sys inv movment rpt'!$N:$N,W$1)</f>
        <v>7560</v>
      </c>
      <c r="X259" s="86">
        <f>SUMIFS('sys inv movment rpt'!$M:$M,'sys inv movment rpt'!$L:$L,$M259,'sys inv movment rpt'!$N:$N,X$1)</f>
        <v>0</v>
      </c>
      <c r="Y259" s="86">
        <f>SUMIFS('sys inv movment rpt'!$M:$M,'sys inv movment rpt'!$L:$L,$M259,'sys inv movment rpt'!$N:$N,Y$1)</f>
        <v>0</v>
      </c>
      <c r="Z259" s="86">
        <f>SUMIFS('sys inv movment rpt'!$M:$M,'sys inv movment rpt'!$L:$L,$M259,'sys inv movment rpt'!$N:$N,Z$1)</f>
        <v>0</v>
      </c>
      <c r="AA259" s="86">
        <f>SUMIFS('sys inv movment rpt'!$M:$M,'sys inv movment rpt'!$L:$L,$M259,'sys inv movment rpt'!$N:$N,AA$1)</f>
        <v>1512</v>
      </c>
      <c r="AB259" s="86">
        <f>SUMIFS('sys inv movment rpt'!$M:$M,'sys inv movment rpt'!$L:$L,$M259,'sys inv movment rpt'!$N:$N,AB$1)</f>
        <v>0</v>
      </c>
      <c r="AC259" s="86">
        <f>SUMIFS('sys inv movment rpt'!$M:$M,'sys inv movment rpt'!$L:$L,$M259,'sys inv movment rpt'!$N:$N,AC$1)</f>
        <v>0</v>
      </c>
      <c r="AD259" s="86">
        <f>SUMIFS('sys inv movment rpt'!$M:$M,'sys inv movment rpt'!$L:$L,$M259,'sys inv movment rpt'!$N:$N,AD$1)</f>
        <v>0</v>
      </c>
      <c r="AE259" s="86">
        <f>SUMIFS('sys inv movment rpt'!$M:$M,'sys inv movment rpt'!$L:$L,$M259,'sys inv movment rpt'!$N:$N,AE$1)</f>
        <v>2268</v>
      </c>
      <c r="AF259" s="86">
        <f>SUMIFS('sys inv movment rpt'!$M:$M,'sys inv movment rpt'!$L:$L,$M259,'sys inv movment rpt'!$N:$N,AF$1)</f>
        <v>1512</v>
      </c>
      <c r="AG259" s="86">
        <f>SUMIFS('sys inv movment rpt'!$M:$M,'sys inv movment rpt'!$L:$L,$M259,'sys inv movment rpt'!$N:$N,AG$1)</f>
        <v>0</v>
      </c>
      <c r="AH259" s="86">
        <f>SUMIFS('sys inv movment rpt'!$M:$M,'sys inv movment rpt'!$L:$L,$M259,'sys inv movment rpt'!$N:$N,AH$1)</f>
        <v>0</v>
      </c>
      <c r="AI259" s="86">
        <f>SUMIFS('sys inv movment rpt'!$M:$M,'sys inv movment rpt'!$L:$L,$M259,'sys inv movment rpt'!$N:$N,AI$1)</f>
        <v>13860</v>
      </c>
      <c r="AJ259" s="86">
        <f>SUMIFS('sys inv movment rpt'!$M:$M,'sys inv movment rpt'!$L:$L,$M259,'sys inv movment rpt'!$N:$N,AJ$1)</f>
        <v>5292</v>
      </c>
      <c r="AK259" s="86">
        <f>SUMIFS('sys inv movment rpt'!$M:$M,'sys inv movment rpt'!$L:$L,$M259,'sys inv movment rpt'!$N:$N,AK$1)</f>
        <v>0</v>
      </c>
      <c r="AL259" s="86">
        <f>SUMIFS('sys inv movment rpt'!$M:$M,'sys inv movment rpt'!$L:$L,$M259,'sys inv movment rpt'!$N:$N,AL$1)</f>
        <v>0</v>
      </c>
      <c r="AM259" s="86">
        <f>SUMIFS('sys inv movment rpt'!$M:$M,'sys inv movment rpt'!$L:$L,$M259,'sys inv movment rpt'!$N:$N,AM$1)</f>
        <v>0</v>
      </c>
      <c r="AN259" s="86">
        <f>SUMIFS('sys inv movment rpt'!$M:$M,'sys inv movment rpt'!$L:$L,$M259,'sys inv movment rpt'!$N:$N,AN$1)</f>
        <v>13104</v>
      </c>
      <c r="AO259" s="86">
        <f>SUMIFS('sys inv movment rpt'!$M:$M,'sys inv movment rpt'!$L:$L,$M259,'sys inv movment rpt'!$N:$N,AO$1)</f>
        <v>1008</v>
      </c>
      <c r="AP259" s="86">
        <f>SUMIFS('sys inv movment rpt'!$M:$M,'sys inv movment rpt'!$L:$L,$M259,'sys inv movment rpt'!$N:$N,AP$1)</f>
        <v>0</v>
      </c>
      <c r="AQ259" s="86">
        <f>SUMIFS('sys inv movment rpt'!$M:$M,'sys inv movment rpt'!$L:$L,$M259,'sys inv movment rpt'!$N:$N,AQ$1)</f>
        <v>0</v>
      </c>
      <c r="AR259" s="86">
        <f>SUMIFS('sys inv movment rpt'!$M:$M,'sys inv movment rpt'!$L:$L,$M259,'sys inv movment rpt'!$N:$N,AR$1)</f>
        <v>1512</v>
      </c>
      <c r="AS259" s="86">
        <f>SUMIFS('sys inv movment rpt'!$M:$M,'sys inv movment rpt'!$L:$L,$M259,'sys inv movment rpt'!$N:$N,AS$1)</f>
        <v>0</v>
      </c>
      <c r="AT259" s="86">
        <f>SUMIFS('sys inv movment rpt'!$M:$M,'sys inv movment rpt'!$L:$L,$M259,'sys inv movment rpt'!$N:$N,AT$1)</f>
        <v>0</v>
      </c>
      <c r="AU259" s="86">
        <f>SUMIFS('sys inv movment rpt'!$M:$M,'sys inv movment rpt'!$L:$L,$M259,'sys inv movment rpt'!$N:$N,AU$1)</f>
        <v>0</v>
      </c>
      <c r="AV259" s="86">
        <f>SUMIFS('sys inv movment rpt'!$M:$M,'sys inv movment rpt'!$L:$L,$M259,'sys inv movment rpt'!$N:$N,AV$1)</f>
        <v>4788</v>
      </c>
      <c r="AW259" s="87" t="str">
        <f>IFERROR(VLOOKUP(A259,'sys-backorder details'!E:U,17,0),"-")</f>
        <v>Cash/Current Cheque</v>
      </c>
      <c r="AX259" s="87" t="str">
        <f>IF(K259&gt;1,VLOOKUP(A259,'settings-routing'!A:I,9,0),"")</f>
        <v/>
      </c>
    </row>
    <row r="260" ht="12.75" hidden="1" customHeight="1">
      <c r="A260" s="15" t="s">
        <v>735</v>
      </c>
      <c r="B260" s="15" t="s">
        <v>736</v>
      </c>
      <c r="C260" s="50">
        <f t="shared" si="2"/>
        <v>0</v>
      </c>
      <c r="D260" s="80">
        <f>SUMIF('Stocks 101-111'!$J:$J,'item dashboard'!A260,'Stocks 101-111'!K:K)</f>
        <v>0</v>
      </c>
      <c r="E260" s="80">
        <f>SUMIF('Stocks 101-111'!$J:$J,'item dashboard'!A260,'Stocks 101-111'!$L:$L)</f>
        <v>0</v>
      </c>
      <c r="F260" s="81">
        <f t="shared" si="3"/>
        <v>0</v>
      </c>
      <c r="G260" s="82">
        <f t="shared" si="4"/>
        <v>0</v>
      </c>
      <c r="H260" s="50">
        <f>SUMIFS('sys-backorder details'!$M:$M,'sys-backorder details'!$E:$E,'item dashboard'!A260,'sys-backorder details'!$V:$V,"")</f>
        <v>0</v>
      </c>
      <c r="I260" s="83">
        <f>SUMIF('settings-routing'!$I:$I,'item dashboard'!A260,'settings-routing'!$O:$O)</f>
        <v>0</v>
      </c>
      <c r="J260" s="50">
        <f>SUMIFS('sys-backorder details'!$M:$M,'sys-backorder details'!$E:$E,'item dashboard'!A260,'sys-backorder details'!$V:$V,"Call off")</f>
        <v>0</v>
      </c>
      <c r="K260" s="84">
        <f t="shared" si="5"/>
        <v>0</v>
      </c>
      <c r="L260" s="84">
        <f>SUMIF('Production Plan'!$E:$E,'item dashboard'!A260,'Production Plan'!$N:$N)</f>
        <v>0</v>
      </c>
      <c r="M260" s="85" t="str">
        <f t="shared" si="6"/>
        <v>B-B25-W25GULF-250 ml White Gulf Brake Fluid Printed Bottle</v>
      </c>
      <c r="N260" s="86">
        <f>SUMIFS('sys inv movment rpt'!$M:$M,'sys inv movment rpt'!$L:$L,$M260,'sys inv movment rpt'!$N:$N,N$1)</f>
        <v>0</v>
      </c>
      <c r="O260" s="86">
        <f>SUMIFS('sys inv movment rpt'!$M:$M,'sys inv movment rpt'!$L:$L,$M260,'sys inv movment rpt'!$N:$N,O$1)</f>
        <v>0</v>
      </c>
      <c r="P260" s="86">
        <f>SUMIFS('sys inv movment rpt'!$M:$M,'sys inv movment rpt'!$L:$L,$M260,'sys inv movment rpt'!$N:$N,P$1)</f>
        <v>0</v>
      </c>
      <c r="Q260" s="86">
        <f>SUMIFS('sys inv movment rpt'!$M:$M,'sys inv movment rpt'!$L:$L,$M260,'sys inv movment rpt'!$N:$N,Q$1)</f>
        <v>0</v>
      </c>
      <c r="R260" s="86">
        <f>SUMIFS('sys inv movment rpt'!$M:$M,'sys inv movment rpt'!$L:$L,$M260,'sys inv movment rpt'!$N:$N,R$1)</f>
        <v>0</v>
      </c>
      <c r="S260" s="86">
        <f>SUMIFS('sys inv movment rpt'!$M:$M,'sys inv movment rpt'!$L:$L,$M260,'sys inv movment rpt'!$N:$N,S$1)</f>
        <v>0</v>
      </c>
      <c r="T260" s="86">
        <f>SUMIFS('sys inv movment rpt'!$M:$M,'sys inv movment rpt'!$L:$L,$M260,'sys inv movment rpt'!$N:$N,T$1)</f>
        <v>0</v>
      </c>
      <c r="U260" s="86">
        <f>SUMIFS('sys inv movment rpt'!$M:$M,'sys inv movment rpt'!$L:$L,$M260,'sys inv movment rpt'!$N:$N,U$1)</f>
        <v>0</v>
      </c>
      <c r="V260" s="86">
        <f>SUMIFS('sys inv movment rpt'!$M:$M,'sys inv movment rpt'!$L:$L,$M260,'sys inv movment rpt'!$N:$N,V$1)</f>
        <v>0</v>
      </c>
      <c r="W260" s="86">
        <f>SUMIFS('sys inv movment rpt'!$M:$M,'sys inv movment rpt'!$L:$L,$M260,'sys inv movment rpt'!$N:$N,W$1)</f>
        <v>0</v>
      </c>
      <c r="X260" s="86">
        <f>SUMIFS('sys inv movment rpt'!$M:$M,'sys inv movment rpt'!$L:$L,$M260,'sys inv movment rpt'!$N:$N,X$1)</f>
        <v>0</v>
      </c>
      <c r="Y260" s="86">
        <f>SUMIFS('sys inv movment rpt'!$M:$M,'sys inv movment rpt'!$L:$L,$M260,'sys inv movment rpt'!$N:$N,Y$1)</f>
        <v>0</v>
      </c>
      <c r="Z260" s="86">
        <f>SUMIFS('sys inv movment rpt'!$M:$M,'sys inv movment rpt'!$L:$L,$M260,'sys inv movment rpt'!$N:$N,Z$1)</f>
        <v>0</v>
      </c>
      <c r="AA260" s="86">
        <f>SUMIFS('sys inv movment rpt'!$M:$M,'sys inv movment rpt'!$L:$L,$M260,'sys inv movment rpt'!$N:$N,AA$1)</f>
        <v>0</v>
      </c>
      <c r="AB260" s="86">
        <f>SUMIFS('sys inv movment rpt'!$M:$M,'sys inv movment rpt'!$L:$L,$M260,'sys inv movment rpt'!$N:$N,AB$1)</f>
        <v>0</v>
      </c>
      <c r="AC260" s="86">
        <f>SUMIFS('sys inv movment rpt'!$M:$M,'sys inv movment rpt'!$L:$L,$M260,'sys inv movment rpt'!$N:$N,AC$1)</f>
        <v>0</v>
      </c>
      <c r="AD260" s="86">
        <f>SUMIFS('sys inv movment rpt'!$M:$M,'sys inv movment rpt'!$L:$L,$M260,'sys inv movment rpt'!$N:$N,AD$1)</f>
        <v>0</v>
      </c>
      <c r="AE260" s="86">
        <f>SUMIFS('sys inv movment rpt'!$M:$M,'sys inv movment rpt'!$L:$L,$M260,'sys inv movment rpt'!$N:$N,AE$1)</f>
        <v>0</v>
      </c>
      <c r="AF260" s="86">
        <f>SUMIFS('sys inv movment rpt'!$M:$M,'sys inv movment rpt'!$L:$L,$M260,'sys inv movment rpt'!$N:$N,AF$1)</f>
        <v>0</v>
      </c>
      <c r="AG260" s="86">
        <f>SUMIFS('sys inv movment rpt'!$M:$M,'sys inv movment rpt'!$L:$L,$M260,'sys inv movment rpt'!$N:$N,AG$1)</f>
        <v>0</v>
      </c>
      <c r="AH260" s="86">
        <f>SUMIFS('sys inv movment rpt'!$M:$M,'sys inv movment rpt'!$L:$L,$M260,'sys inv movment rpt'!$N:$N,AH$1)</f>
        <v>0</v>
      </c>
      <c r="AI260" s="86">
        <f>SUMIFS('sys inv movment rpt'!$M:$M,'sys inv movment rpt'!$L:$L,$M260,'sys inv movment rpt'!$N:$N,AI$1)</f>
        <v>0</v>
      </c>
      <c r="AJ260" s="86">
        <f>SUMIFS('sys inv movment rpt'!$M:$M,'sys inv movment rpt'!$L:$L,$M260,'sys inv movment rpt'!$N:$N,AJ$1)</f>
        <v>0</v>
      </c>
      <c r="AK260" s="86">
        <f>SUMIFS('sys inv movment rpt'!$M:$M,'sys inv movment rpt'!$L:$L,$M260,'sys inv movment rpt'!$N:$N,AK$1)</f>
        <v>0</v>
      </c>
      <c r="AL260" s="86">
        <f>SUMIFS('sys inv movment rpt'!$M:$M,'sys inv movment rpt'!$L:$L,$M260,'sys inv movment rpt'!$N:$N,AL$1)</f>
        <v>0</v>
      </c>
      <c r="AM260" s="86">
        <f>SUMIFS('sys inv movment rpt'!$M:$M,'sys inv movment rpt'!$L:$L,$M260,'sys inv movment rpt'!$N:$N,AM$1)</f>
        <v>0</v>
      </c>
      <c r="AN260" s="86">
        <f>SUMIFS('sys inv movment rpt'!$M:$M,'sys inv movment rpt'!$L:$L,$M260,'sys inv movment rpt'!$N:$N,AN$1)</f>
        <v>0</v>
      </c>
      <c r="AO260" s="86">
        <f>SUMIFS('sys inv movment rpt'!$M:$M,'sys inv movment rpt'!$L:$L,$M260,'sys inv movment rpt'!$N:$N,AO$1)</f>
        <v>0</v>
      </c>
      <c r="AP260" s="86">
        <f>SUMIFS('sys inv movment rpt'!$M:$M,'sys inv movment rpt'!$L:$L,$M260,'sys inv movment rpt'!$N:$N,AP$1)</f>
        <v>0</v>
      </c>
      <c r="AQ260" s="86">
        <f>SUMIFS('sys inv movment rpt'!$M:$M,'sys inv movment rpt'!$L:$L,$M260,'sys inv movment rpt'!$N:$N,AQ$1)</f>
        <v>0</v>
      </c>
      <c r="AR260" s="86">
        <f>SUMIFS('sys inv movment rpt'!$M:$M,'sys inv movment rpt'!$L:$L,$M260,'sys inv movment rpt'!$N:$N,AR$1)</f>
        <v>0</v>
      </c>
      <c r="AS260" s="86">
        <f>SUMIFS('sys inv movment rpt'!$M:$M,'sys inv movment rpt'!$L:$L,$M260,'sys inv movment rpt'!$N:$N,AS$1)</f>
        <v>0</v>
      </c>
      <c r="AT260" s="86">
        <f>SUMIFS('sys inv movment rpt'!$M:$M,'sys inv movment rpt'!$L:$L,$M260,'sys inv movment rpt'!$N:$N,AT$1)</f>
        <v>0</v>
      </c>
      <c r="AU260" s="86">
        <f>SUMIFS('sys inv movment rpt'!$M:$M,'sys inv movment rpt'!$L:$L,$M260,'sys inv movment rpt'!$N:$N,AU$1)</f>
        <v>0</v>
      </c>
      <c r="AV260" s="86">
        <f>SUMIFS('sys inv movment rpt'!$M:$M,'sys inv movment rpt'!$L:$L,$M260,'sys inv movment rpt'!$N:$N,AV$1)</f>
        <v>0</v>
      </c>
      <c r="AW260" s="87" t="str">
        <f>IFERROR(VLOOKUP(A260,'sys-backorder details'!E:U,17,0),"-")</f>
        <v>-</v>
      </c>
      <c r="AX260" s="87" t="str">
        <f>IF(K260&gt;1,VLOOKUP(A260,'settings-routing'!A:I,9,0),"")</f>
        <v/>
      </c>
    </row>
    <row r="261" ht="12.75" hidden="1" customHeight="1">
      <c r="A261" s="50" t="s">
        <v>737</v>
      </c>
      <c r="B261" s="50" t="s">
        <v>738</v>
      </c>
      <c r="C261" s="50">
        <f t="shared" si="2"/>
        <v>0</v>
      </c>
      <c r="D261" s="80">
        <f>SUMIF('Stocks 101-111'!$J:$J,'item dashboard'!A261,'Stocks 101-111'!K:K)</f>
        <v>0</v>
      </c>
      <c r="E261" s="80">
        <f>SUMIF('Stocks 101-111'!$J:$J,'item dashboard'!A261,'Stocks 101-111'!$L:$L)</f>
        <v>0</v>
      </c>
      <c r="F261" s="81">
        <f t="shared" si="3"/>
        <v>0</v>
      </c>
      <c r="G261" s="82">
        <f t="shared" si="4"/>
        <v>0</v>
      </c>
      <c r="H261" s="50">
        <f>SUMIFS('sys-backorder details'!$M:$M,'sys-backorder details'!$E:$E,'item dashboard'!A261,'sys-backorder details'!$V:$V,"")</f>
        <v>0</v>
      </c>
      <c r="I261" s="83">
        <f>SUMIF('settings-routing'!$I:$I,'item dashboard'!A261,'settings-routing'!$O:$O)</f>
        <v>0</v>
      </c>
      <c r="J261" s="50">
        <f>SUMIFS('sys-backorder details'!$M:$M,'sys-backorder details'!$E:$E,'item dashboard'!A261,'sys-backorder details'!$V:$V,"Call off")</f>
        <v>0</v>
      </c>
      <c r="K261" s="84">
        <f t="shared" si="5"/>
        <v>0</v>
      </c>
      <c r="L261" s="84">
        <f>SUMIF('Production Plan'!$E:$E,'item dashboard'!A261,'Production Plan'!$N:$N)</f>
        <v>0</v>
      </c>
      <c r="M261" s="85" t="str">
        <f t="shared" si="6"/>
        <v>B-B25-W34-250ml Labelled HBF Dot 4 bottles</v>
      </c>
      <c r="N261" s="86">
        <f>SUMIFS('sys inv movment rpt'!$M:$M,'sys inv movment rpt'!$L:$L,$M261,'sys inv movment rpt'!$N:$N,N$1)</f>
        <v>0</v>
      </c>
      <c r="O261" s="86">
        <f>SUMIFS('sys inv movment rpt'!$M:$M,'sys inv movment rpt'!$L:$L,$M261,'sys inv movment rpt'!$N:$N,O$1)</f>
        <v>0</v>
      </c>
      <c r="P261" s="86">
        <f>SUMIFS('sys inv movment rpt'!$M:$M,'sys inv movment rpt'!$L:$L,$M261,'sys inv movment rpt'!$N:$N,P$1)</f>
        <v>0</v>
      </c>
      <c r="Q261" s="86">
        <f>SUMIFS('sys inv movment rpt'!$M:$M,'sys inv movment rpt'!$L:$L,$M261,'sys inv movment rpt'!$N:$N,Q$1)</f>
        <v>0</v>
      </c>
      <c r="R261" s="86">
        <f>SUMIFS('sys inv movment rpt'!$M:$M,'sys inv movment rpt'!$L:$L,$M261,'sys inv movment rpt'!$N:$N,R$1)</f>
        <v>0</v>
      </c>
      <c r="S261" s="86">
        <f>SUMIFS('sys inv movment rpt'!$M:$M,'sys inv movment rpt'!$L:$L,$M261,'sys inv movment rpt'!$N:$N,S$1)</f>
        <v>0</v>
      </c>
      <c r="T261" s="86">
        <f>SUMIFS('sys inv movment rpt'!$M:$M,'sys inv movment rpt'!$L:$L,$M261,'sys inv movment rpt'!$N:$N,T$1)</f>
        <v>0</v>
      </c>
      <c r="U261" s="86">
        <f>SUMIFS('sys inv movment rpt'!$M:$M,'sys inv movment rpt'!$L:$L,$M261,'sys inv movment rpt'!$N:$N,U$1)</f>
        <v>0</v>
      </c>
      <c r="V261" s="86">
        <f>SUMIFS('sys inv movment rpt'!$M:$M,'sys inv movment rpt'!$L:$L,$M261,'sys inv movment rpt'!$N:$N,V$1)</f>
        <v>0</v>
      </c>
      <c r="W261" s="86">
        <f>SUMIFS('sys inv movment rpt'!$M:$M,'sys inv movment rpt'!$L:$L,$M261,'sys inv movment rpt'!$N:$N,W$1)</f>
        <v>0</v>
      </c>
      <c r="X261" s="86">
        <f>SUMIFS('sys inv movment rpt'!$M:$M,'sys inv movment rpt'!$L:$L,$M261,'sys inv movment rpt'!$N:$N,X$1)</f>
        <v>0</v>
      </c>
      <c r="Y261" s="86">
        <f>SUMIFS('sys inv movment rpt'!$M:$M,'sys inv movment rpt'!$L:$L,$M261,'sys inv movment rpt'!$N:$N,Y$1)</f>
        <v>0</v>
      </c>
      <c r="Z261" s="86">
        <f>SUMIFS('sys inv movment rpt'!$M:$M,'sys inv movment rpt'!$L:$L,$M261,'sys inv movment rpt'!$N:$N,Z$1)</f>
        <v>0</v>
      </c>
      <c r="AA261" s="86">
        <f>SUMIFS('sys inv movment rpt'!$M:$M,'sys inv movment rpt'!$L:$L,$M261,'sys inv movment rpt'!$N:$N,AA$1)</f>
        <v>0</v>
      </c>
      <c r="AB261" s="86">
        <f>SUMIFS('sys inv movment rpt'!$M:$M,'sys inv movment rpt'!$L:$L,$M261,'sys inv movment rpt'!$N:$N,AB$1)</f>
        <v>0</v>
      </c>
      <c r="AC261" s="86">
        <f>SUMIFS('sys inv movment rpt'!$M:$M,'sys inv movment rpt'!$L:$L,$M261,'sys inv movment rpt'!$N:$N,AC$1)</f>
        <v>0</v>
      </c>
      <c r="AD261" s="86">
        <f>SUMIFS('sys inv movment rpt'!$M:$M,'sys inv movment rpt'!$L:$L,$M261,'sys inv movment rpt'!$N:$N,AD$1)</f>
        <v>0</v>
      </c>
      <c r="AE261" s="86">
        <f>SUMIFS('sys inv movment rpt'!$M:$M,'sys inv movment rpt'!$L:$L,$M261,'sys inv movment rpt'!$N:$N,AE$1)</f>
        <v>0</v>
      </c>
      <c r="AF261" s="86">
        <f>SUMIFS('sys inv movment rpt'!$M:$M,'sys inv movment rpt'!$L:$L,$M261,'sys inv movment rpt'!$N:$N,AF$1)</f>
        <v>0</v>
      </c>
      <c r="AG261" s="86">
        <f>SUMIFS('sys inv movment rpt'!$M:$M,'sys inv movment rpt'!$L:$L,$M261,'sys inv movment rpt'!$N:$N,AG$1)</f>
        <v>0</v>
      </c>
      <c r="AH261" s="86">
        <f>SUMIFS('sys inv movment rpt'!$M:$M,'sys inv movment rpt'!$L:$L,$M261,'sys inv movment rpt'!$N:$N,AH$1)</f>
        <v>0</v>
      </c>
      <c r="AI261" s="86">
        <f>SUMIFS('sys inv movment rpt'!$M:$M,'sys inv movment rpt'!$L:$L,$M261,'sys inv movment rpt'!$N:$N,AI$1)</f>
        <v>0</v>
      </c>
      <c r="AJ261" s="86">
        <f>SUMIFS('sys inv movment rpt'!$M:$M,'sys inv movment rpt'!$L:$L,$M261,'sys inv movment rpt'!$N:$N,AJ$1)</f>
        <v>0</v>
      </c>
      <c r="AK261" s="86">
        <f>SUMIFS('sys inv movment rpt'!$M:$M,'sys inv movment rpt'!$L:$L,$M261,'sys inv movment rpt'!$N:$N,AK$1)</f>
        <v>0</v>
      </c>
      <c r="AL261" s="86">
        <f>SUMIFS('sys inv movment rpt'!$M:$M,'sys inv movment rpt'!$L:$L,$M261,'sys inv movment rpt'!$N:$N,AL$1)</f>
        <v>0</v>
      </c>
      <c r="AM261" s="86">
        <f>SUMIFS('sys inv movment rpt'!$M:$M,'sys inv movment rpt'!$L:$L,$M261,'sys inv movment rpt'!$N:$N,AM$1)</f>
        <v>0</v>
      </c>
      <c r="AN261" s="86">
        <f>SUMIFS('sys inv movment rpt'!$M:$M,'sys inv movment rpt'!$L:$L,$M261,'sys inv movment rpt'!$N:$N,AN$1)</f>
        <v>0</v>
      </c>
      <c r="AO261" s="86">
        <f>SUMIFS('sys inv movment rpt'!$M:$M,'sys inv movment rpt'!$L:$L,$M261,'sys inv movment rpt'!$N:$N,AO$1)</f>
        <v>0</v>
      </c>
      <c r="AP261" s="86">
        <f>SUMIFS('sys inv movment rpt'!$M:$M,'sys inv movment rpt'!$L:$L,$M261,'sys inv movment rpt'!$N:$N,AP$1)</f>
        <v>0</v>
      </c>
      <c r="AQ261" s="86">
        <f>SUMIFS('sys inv movment rpt'!$M:$M,'sys inv movment rpt'!$L:$L,$M261,'sys inv movment rpt'!$N:$N,AQ$1)</f>
        <v>0</v>
      </c>
      <c r="AR261" s="86">
        <f>SUMIFS('sys inv movment rpt'!$M:$M,'sys inv movment rpt'!$L:$L,$M261,'sys inv movment rpt'!$N:$N,AR$1)</f>
        <v>0</v>
      </c>
      <c r="AS261" s="86">
        <f>SUMIFS('sys inv movment rpt'!$M:$M,'sys inv movment rpt'!$L:$L,$M261,'sys inv movment rpt'!$N:$N,AS$1)</f>
        <v>0</v>
      </c>
      <c r="AT261" s="86">
        <f>SUMIFS('sys inv movment rpt'!$M:$M,'sys inv movment rpt'!$L:$L,$M261,'sys inv movment rpt'!$N:$N,AT$1)</f>
        <v>0</v>
      </c>
      <c r="AU261" s="86">
        <f>SUMIFS('sys inv movment rpt'!$M:$M,'sys inv movment rpt'!$L:$L,$M261,'sys inv movment rpt'!$N:$N,AU$1)</f>
        <v>0</v>
      </c>
      <c r="AV261" s="86">
        <f>SUMIFS('sys inv movment rpt'!$M:$M,'sys inv movment rpt'!$L:$L,$M261,'sys inv movment rpt'!$N:$N,AV$1)</f>
        <v>0</v>
      </c>
      <c r="AW261" s="87" t="str">
        <f>IFERROR(VLOOKUP(A261,'sys-backorder details'!E:U,17,0),"-")</f>
        <v>-</v>
      </c>
      <c r="AX261" s="87" t="str">
        <f>IF(K261&gt;1,VLOOKUP(A261,'settings-routing'!A:I,9,0),"")</f>
        <v/>
      </c>
    </row>
    <row r="262" ht="12.75" hidden="1" customHeight="1">
      <c r="A262" s="28" t="s">
        <v>739</v>
      </c>
      <c r="B262" s="28" t="s">
        <v>740</v>
      </c>
      <c r="C262" s="50">
        <f t="shared" si="2"/>
        <v>0</v>
      </c>
      <c r="D262" s="80">
        <f>SUMIF('Stocks 101-111'!$J:$J,'item dashboard'!A262,'Stocks 101-111'!K:K)</f>
        <v>0</v>
      </c>
      <c r="E262" s="80">
        <f>SUMIF('Stocks 101-111'!$J:$J,'item dashboard'!A262,'Stocks 101-111'!$L:$L)</f>
        <v>0</v>
      </c>
      <c r="F262" s="81">
        <f t="shared" si="3"/>
        <v>0</v>
      </c>
      <c r="G262" s="82">
        <f t="shared" si="4"/>
        <v>0</v>
      </c>
      <c r="H262" s="50">
        <f>SUMIFS('sys-backorder details'!$M:$M,'sys-backorder details'!$E:$E,'item dashboard'!A262,'sys-backorder details'!$V:$V,"")</f>
        <v>0</v>
      </c>
      <c r="I262" s="83">
        <f>SUMIF('settings-routing'!$I:$I,'item dashboard'!A262,'settings-routing'!$O:$O)</f>
        <v>0</v>
      </c>
      <c r="J262" s="50">
        <f>SUMIFS('sys-backorder details'!$M:$M,'sys-backorder details'!$E:$E,'item dashboard'!A262,'sys-backorder details'!$V:$V,"Call off")</f>
        <v>0</v>
      </c>
      <c r="K262" s="84">
        <f t="shared" si="5"/>
        <v>0</v>
      </c>
      <c r="L262" s="84">
        <f>SUMIF('Production Plan'!$E:$E,'item dashboard'!A262,'Production Plan'!$N:$N)</f>
        <v>0</v>
      </c>
      <c r="M262" s="85" t="str">
        <f t="shared" si="6"/>
        <v>B-B25-Y25-250 ml Yellow Bottle</v>
      </c>
      <c r="N262" s="86">
        <f>SUMIFS('sys inv movment rpt'!$M:$M,'sys inv movment rpt'!$L:$L,$M262,'sys inv movment rpt'!$N:$N,N$1)</f>
        <v>0</v>
      </c>
      <c r="O262" s="86">
        <f>SUMIFS('sys inv movment rpt'!$M:$M,'sys inv movment rpt'!$L:$L,$M262,'sys inv movment rpt'!$N:$N,O$1)</f>
        <v>0</v>
      </c>
      <c r="P262" s="86">
        <f>SUMIFS('sys inv movment rpt'!$M:$M,'sys inv movment rpt'!$L:$L,$M262,'sys inv movment rpt'!$N:$N,P$1)</f>
        <v>0</v>
      </c>
      <c r="Q262" s="86">
        <f>SUMIFS('sys inv movment rpt'!$M:$M,'sys inv movment rpt'!$L:$L,$M262,'sys inv movment rpt'!$N:$N,Q$1)</f>
        <v>0</v>
      </c>
      <c r="R262" s="86">
        <f>SUMIFS('sys inv movment rpt'!$M:$M,'sys inv movment rpt'!$L:$L,$M262,'sys inv movment rpt'!$N:$N,R$1)</f>
        <v>0</v>
      </c>
      <c r="S262" s="86">
        <f>SUMIFS('sys inv movment rpt'!$M:$M,'sys inv movment rpt'!$L:$L,$M262,'sys inv movment rpt'!$N:$N,S$1)</f>
        <v>0</v>
      </c>
      <c r="T262" s="86">
        <f>SUMIFS('sys inv movment rpt'!$M:$M,'sys inv movment rpt'!$L:$L,$M262,'sys inv movment rpt'!$N:$N,T$1)</f>
        <v>0</v>
      </c>
      <c r="U262" s="86">
        <f>SUMIFS('sys inv movment rpt'!$M:$M,'sys inv movment rpt'!$L:$L,$M262,'sys inv movment rpt'!$N:$N,U$1)</f>
        <v>0</v>
      </c>
      <c r="V262" s="86">
        <f>SUMIFS('sys inv movment rpt'!$M:$M,'sys inv movment rpt'!$L:$L,$M262,'sys inv movment rpt'!$N:$N,V$1)</f>
        <v>0</v>
      </c>
      <c r="W262" s="86">
        <f>SUMIFS('sys inv movment rpt'!$M:$M,'sys inv movment rpt'!$L:$L,$M262,'sys inv movment rpt'!$N:$N,W$1)</f>
        <v>0</v>
      </c>
      <c r="X262" s="86">
        <f>SUMIFS('sys inv movment rpt'!$M:$M,'sys inv movment rpt'!$L:$L,$M262,'sys inv movment rpt'!$N:$N,X$1)</f>
        <v>0</v>
      </c>
      <c r="Y262" s="86">
        <f>SUMIFS('sys inv movment rpt'!$M:$M,'sys inv movment rpt'!$L:$L,$M262,'sys inv movment rpt'!$N:$N,Y$1)</f>
        <v>0</v>
      </c>
      <c r="Z262" s="86">
        <f>SUMIFS('sys inv movment rpt'!$M:$M,'sys inv movment rpt'!$L:$L,$M262,'sys inv movment rpt'!$N:$N,Z$1)</f>
        <v>0</v>
      </c>
      <c r="AA262" s="86">
        <f>SUMIFS('sys inv movment rpt'!$M:$M,'sys inv movment rpt'!$L:$L,$M262,'sys inv movment rpt'!$N:$N,AA$1)</f>
        <v>0</v>
      </c>
      <c r="AB262" s="86">
        <f>SUMIFS('sys inv movment rpt'!$M:$M,'sys inv movment rpt'!$L:$L,$M262,'sys inv movment rpt'!$N:$N,AB$1)</f>
        <v>0</v>
      </c>
      <c r="AC262" s="86">
        <f>SUMIFS('sys inv movment rpt'!$M:$M,'sys inv movment rpt'!$L:$L,$M262,'sys inv movment rpt'!$N:$N,AC$1)</f>
        <v>0</v>
      </c>
      <c r="AD262" s="86">
        <f>SUMIFS('sys inv movment rpt'!$M:$M,'sys inv movment rpt'!$L:$L,$M262,'sys inv movment rpt'!$N:$N,AD$1)</f>
        <v>0</v>
      </c>
      <c r="AE262" s="86">
        <f>SUMIFS('sys inv movment rpt'!$M:$M,'sys inv movment rpt'!$L:$L,$M262,'sys inv movment rpt'!$N:$N,AE$1)</f>
        <v>0</v>
      </c>
      <c r="AF262" s="86">
        <f>SUMIFS('sys inv movment rpt'!$M:$M,'sys inv movment rpt'!$L:$L,$M262,'sys inv movment rpt'!$N:$N,AF$1)</f>
        <v>0</v>
      </c>
      <c r="AG262" s="86">
        <f>SUMIFS('sys inv movment rpt'!$M:$M,'sys inv movment rpt'!$L:$L,$M262,'sys inv movment rpt'!$N:$N,AG$1)</f>
        <v>0</v>
      </c>
      <c r="AH262" s="86">
        <f>SUMIFS('sys inv movment rpt'!$M:$M,'sys inv movment rpt'!$L:$L,$M262,'sys inv movment rpt'!$N:$N,AH$1)</f>
        <v>0</v>
      </c>
      <c r="AI262" s="86">
        <f>SUMIFS('sys inv movment rpt'!$M:$M,'sys inv movment rpt'!$L:$L,$M262,'sys inv movment rpt'!$N:$N,AI$1)</f>
        <v>0</v>
      </c>
      <c r="AJ262" s="86">
        <f>SUMIFS('sys inv movment rpt'!$M:$M,'sys inv movment rpt'!$L:$L,$M262,'sys inv movment rpt'!$N:$N,AJ$1)</f>
        <v>0</v>
      </c>
      <c r="AK262" s="86">
        <f>SUMIFS('sys inv movment rpt'!$M:$M,'sys inv movment rpt'!$L:$L,$M262,'sys inv movment rpt'!$N:$N,AK$1)</f>
        <v>0</v>
      </c>
      <c r="AL262" s="86">
        <f>SUMIFS('sys inv movment rpt'!$M:$M,'sys inv movment rpt'!$L:$L,$M262,'sys inv movment rpt'!$N:$N,AL$1)</f>
        <v>0</v>
      </c>
      <c r="AM262" s="86">
        <f>SUMIFS('sys inv movment rpt'!$M:$M,'sys inv movment rpt'!$L:$L,$M262,'sys inv movment rpt'!$N:$N,AM$1)</f>
        <v>0</v>
      </c>
      <c r="AN262" s="86">
        <f>SUMIFS('sys inv movment rpt'!$M:$M,'sys inv movment rpt'!$L:$L,$M262,'sys inv movment rpt'!$N:$N,AN$1)</f>
        <v>0</v>
      </c>
      <c r="AO262" s="86">
        <f>SUMIFS('sys inv movment rpt'!$M:$M,'sys inv movment rpt'!$L:$L,$M262,'sys inv movment rpt'!$N:$N,AO$1)</f>
        <v>0</v>
      </c>
      <c r="AP262" s="86">
        <f>SUMIFS('sys inv movment rpt'!$M:$M,'sys inv movment rpt'!$L:$L,$M262,'sys inv movment rpt'!$N:$N,AP$1)</f>
        <v>0</v>
      </c>
      <c r="AQ262" s="86">
        <f>SUMIFS('sys inv movment rpt'!$M:$M,'sys inv movment rpt'!$L:$L,$M262,'sys inv movment rpt'!$N:$N,AQ$1)</f>
        <v>0</v>
      </c>
      <c r="AR262" s="86">
        <f>SUMIFS('sys inv movment rpt'!$M:$M,'sys inv movment rpt'!$L:$L,$M262,'sys inv movment rpt'!$N:$N,AR$1)</f>
        <v>0</v>
      </c>
      <c r="AS262" s="86">
        <f>SUMIFS('sys inv movment rpt'!$M:$M,'sys inv movment rpt'!$L:$L,$M262,'sys inv movment rpt'!$N:$N,AS$1)</f>
        <v>0</v>
      </c>
      <c r="AT262" s="86">
        <f>SUMIFS('sys inv movment rpt'!$M:$M,'sys inv movment rpt'!$L:$L,$M262,'sys inv movment rpt'!$N:$N,AT$1)</f>
        <v>0</v>
      </c>
      <c r="AU262" s="86">
        <f>SUMIFS('sys inv movment rpt'!$M:$M,'sys inv movment rpt'!$L:$L,$M262,'sys inv movment rpt'!$N:$N,AU$1)</f>
        <v>0</v>
      </c>
      <c r="AV262" s="86">
        <f>SUMIFS('sys inv movment rpt'!$M:$M,'sys inv movment rpt'!$L:$L,$M262,'sys inv movment rpt'!$N:$N,AV$1)</f>
        <v>0</v>
      </c>
      <c r="AW262" s="87" t="str">
        <f>IFERROR(VLOOKUP(A262,'sys-backorder details'!E:U,17,0),"-")</f>
        <v>-</v>
      </c>
      <c r="AX262" s="87" t="str">
        <f>IF(K262&gt;1,VLOOKUP(A262,'settings-routing'!A:I,9,0),"")</f>
        <v/>
      </c>
    </row>
    <row r="263" ht="12.75" hidden="1" customHeight="1">
      <c r="A263" s="50" t="s">
        <v>741</v>
      </c>
      <c r="B263" s="50" t="s">
        <v>742</v>
      </c>
      <c r="C263" s="50">
        <f t="shared" si="2"/>
        <v>0</v>
      </c>
      <c r="D263" s="80">
        <f>SUMIF('Stocks 101-111'!$J:$J,'item dashboard'!A263,'Stocks 101-111'!K:K)</f>
        <v>0</v>
      </c>
      <c r="E263" s="80">
        <f>SUMIF('Stocks 101-111'!$J:$J,'item dashboard'!A263,'Stocks 101-111'!$L:$L)</f>
        <v>0</v>
      </c>
      <c r="F263" s="81">
        <f t="shared" si="3"/>
        <v>0</v>
      </c>
      <c r="G263" s="82">
        <f t="shared" si="4"/>
        <v>0</v>
      </c>
      <c r="H263" s="50">
        <f>SUMIFS('sys-backorder details'!$M:$M,'sys-backorder details'!$E:$E,'item dashboard'!A263,'sys-backorder details'!$V:$V,"")</f>
        <v>0</v>
      </c>
      <c r="I263" s="83">
        <f>SUMIF('settings-routing'!$I:$I,'item dashboard'!A263,'settings-routing'!$O:$O)</f>
        <v>0</v>
      </c>
      <c r="J263" s="50">
        <f>SUMIFS('sys-backorder details'!$M:$M,'sys-backorder details'!$E:$E,'item dashboard'!A263,'sys-backorder details'!$V:$V,"Call off")</f>
        <v>0</v>
      </c>
      <c r="K263" s="84">
        <f t="shared" si="5"/>
        <v>0</v>
      </c>
      <c r="L263" s="84">
        <f>SUMIF('Production Plan'!$E:$E,'item dashboard'!A263,'Production Plan'!$N:$N)</f>
        <v>0</v>
      </c>
      <c r="M263" s="85" t="str">
        <f t="shared" si="6"/>
        <v>B-B25-Y25 KUDUS-250 ml Yellow Pntd Kudus Bottle</v>
      </c>
      <c r="N263" s="86">
        <f>SUMIFS('sys inv movment rpt'!$M:$M,'sys inv movment rpt'!$L:$L,$M263,'sys inv movment rpt'!$N:$N,N$1)</f>
        <v>0</v>
      </c>
      <c r="O263" s="86">
        <f>SUMIFS('sys inv movment rpt'!$M:$M,'sys inv movment rpt'!$L:$L,$M263,'sys inv movment rpt'!$N:$N,O$1)</f>
        <v>0</v>
      </c>
      <c r="P263" s="86">
        <f>SUMIFS('sys inv movment rpt'!$M:$M,'sys inv movment rpt'!$L:$L,$M263,'sys inv movment rpt'!$N:$N,P$1)</f>
        <v>0</v>
      </c>
      <c r="Q263" s="86">
        <f>SUMIFS('sys inv movment rpt'!$M:$M,'sys inv movment rpt'!$L:$L,$M263,'sys inv movment rpt'!$N:$N,Q$1)</f>
        <v>0</v>
      </c>
      <c r="R263" s="86">
        <f>SUMIFS('sys inv movment rpt'!$M:$M,'sys inv movment rpt'!$L:$L,$M263,'sys inv movment rpt'!$N:$N,R$1)</f>
        <v>0</v>
      </c>
      <c r="S263" s="86">
        <f>SUMIFS('sys inv movment rpt'!$M:$M,'sys inv movment rpt'!$L:$L,$M263,'sys inv movment rpt'!$N:$N,S$1)</f>
        <v>0</v>
      </c>
      <c r="T263" s="86">
        <f>SUMIFS('sys inv movment rpt'!$M:$M,'sys inv movment rpt'!$L:$L,$M263,'sys inv movment rpt'!$N:$N,T$1)</f>
        <v>0</v>
      </c>
      <c r="U263" s="86">
        <f>SUMIFS('sys inv movment rpt'!$M:$M,'sys inv movment rpt'!$L:$L,$M263,'sys inv movment rpt'!$N:$N,U$1)</f>
        <v>0</v>
      </c>
      <c r="V263" s="86">
        <f>SUMIFS('sys inv movment rpt'!$M:$M,'sys inv movment rpt'!$L:$L,$M263,'sys inv movment rpt'!$N:$N,V$1)</f>
        <v>0</v>
      </c>
      <c r="W263" s="86">
        <f>SUMIFS('sys inv movment rpt'!$M:$M,'sys inv movment rpt'!$L:$L,$M263,'sys inv movment rpt'!$N:$N,W$1)</f>
        <v>0</v>
      </c>
      <c r="X263" s="86">
        <f>SUMIFS('sys inv movment rpt'!$M:$M,'sys inv movment rpt'!$L:$L,$M263,'sys inv movment rpt'!$N:$N,X$1)</f>
        <v>0</v>
      </c>
      <c r="Y263" s="86">
        <f>SUMIFS('sys inv movment rpt'!$M:$M,'sys inv movment rpt'!$L:$L,$M263,'sys inv movment rpt'!$N:$N,Y$1)</f>
        <v>0</v>
      </c>
      <c r="Z263" s="86">
        <f>SUMIFS('sys inv movment rpt'!$M:$M,'sys inv movment rpt'!$L:$L,$M263,'sys inv movment rpt'!$N:$N,Z$1)</f>
        <v>0</v>
      </c>
      <c r="AA263" s="86">
        <f>SUMIFS('sys inv movment rpt'!$M:$M,'sys inv movment rpt'!$L:$L,$M263,'sys inv movment rpt'!$N:$N,AA$1)</f>
        <v>0</v>
      </c>
      <c r="AB263" s="86">
        <f>SUMIFS('sys inv movment rpt'!$M:$M,'sys inv movment rpt'!$L:$L,$M263,'sys inv movment rpt'!$N:$N,AB$1)</f>
        <v>0</v>
      </c>
      <c r="AC263" s="86">
        <f>SUMIFS('sys inv movment rpt'!$M:$M,'sys inv movment rpt'!$L:$L,$M263,'sys inv movment rpt'!$N:$N,AC$1)</f>
        <v>0</v>
      </c>
      <c r="AD263" s="86">
        <f>SUMIFS('sys inv movment rpt'!$M:$M,'sys inv movment rpt'!$L:$L,$M263,'sys inv movment rpt'!$N:$N,AD$1)</f>
        <v>0</v>
      </c>
      <c r="AE263" s="86">
        <f>SUMIFS('sys inv movment rpt'!$M:$M,'sys inv movment rpt'!$L:$L,$M263,'sys inv movment rpt'!$N:$N,AE$1)</f>
        <v>0</v>
      </c>
      <c r="AF263" s="86">
        <f>SUMIFS('sys inv movment rpt'!$M:$M,'sys inv movment rpt'!$L:$L,$M263,'sys inv movment rpt'!$N:$N,AF$1)</f>
        <v>0</v>
      </c>
      <c r="AG263" s="86">
        <f>SUMIFS('sys inv movment rpt'!$M:$M,'sys inv movment rpt'!$L:$L,$M263,'sys inv movment rpt'!$N:$N,AG$1)</f>
        <v>0</v>
      </c>
      <c r="AH263" s="86">
        <f>SUMIFS('sys inv movment rpt'!$M:$M,'sys inv movment rpt'!$L:$L,$M263,'sys inv movment rpt'!$N:$N,AH$1)</f>
        <v>0</v>
      </c>
      <c r="AI263" s="86">
        <f>SUMIFS('sys inv movment rpt'!$M:$M,'sys inv movment rpt'!$L:$L,$M263,'sys inv movment rpt'!$N:$N,AI$1)</f>
        <v>0</v>
      </c>
      <c r="AJ263" s="86">
        <f>SUMIFS('sys inv movment rpt'!$M:$M,'sys inv movment rpt'!$L:$L,$M263,'sys inv movment rpt'!$N:$N,AJ$1)</f>
        <v>0</v>
      </c>
      <c r="AK263" s="86">
        <f>SUMIFS('sys inv movment rpt'!$M:$M,'sys inv movment rpt'!$L:$L,$M263,'sys inv movment rpt'!$N:$N,AK$1)</f>
        <v>0</v>
      </c>
      <c r="AL263" s="86">
        <f>SUMIFS('sys inv movment rpt'!$M:$M,'sys inv movment rpt'!$L:$L,$M263,'sys inv movment rpt'!$N:$N,AL$1)</f>
        <v>0</v>
      </c>
      <c r="AM263" s="86">
        <f>SUMIFS('sys inv movment rpt'!$M:$M,'sys inv movment rpt'!$L:$L,$M263,'sys inv movment rpt'!$N:$N,AM$1)</f>
        <v>0</v>
      </c>
      <c r="AN263" s="86">
        <f>SUMIFS('sys inv movment rpt'!$M:$M,'sys inv movment rpt'!$L:$L,$M263,'sys inv movment rpt'!$N:$N,AN$1)</f>
        <v>0</v>
      </c>
      <c r="AO263" s="86">
        <f>SUMIFS('sys inv movment rpt'!$M:$M,'sys inv movment rpt'!$L:$L,$M263,'sys inv movment rpt'!$N:$N,AO$1)</f>
        <v>0</v>
      </c>
      <c r="AP263" s="86">
        <f>SUMIFS('sys inv movment rpt'!$M:$M,'sys inv movment rpt'!$L:$L,$M263,'sys inv movment rpt'!$N:$N,AP$1)</f>
        <v>0</v>
      </c>
      <c r="AQ263" s="86">
        <f>SUMIFS('sys inv movment rpt'!$M:$M,'sys inv movment rpt'!$L:$L,$M263,'sys inv movment rpt'!$N:$N,AQ$1)</f>
        <v>0</v>
      </c>
      <c r="AR263" s="86">
        <f>SUMIFS('sys inv movment rpt'!$M:$M,'sys inv movment rpt'!$L:$L,$M263,'sys inv movment rpt'!$N:$N,AR$1)</f>
        <v>0</v>
      </c>
      <c r="AS263" s="86">
        <f>SUMIFS('sys inv movment rpt'!$M:$M,'sys inv movment rpt'!$L:$L,$M263,'sys inv movment rpt'!$N:$N,AS$1)</f>
        <v>0</v>
      </c>
      <c r="AT263" s="86">
        <f>SUMIFS('sys inv movment rpt'!$M:$M,'sys inv movment rpt'!$L:$L,$M263,'sys inv movment rpt'!$N:$N,AT$1)</f>
        <v>0</v>
      </c>
      <c r="AU263" s="86">
        <f>SUMIFS('sys inv movment rpt'!$M:$M,'sys inv movment rpt'!$L:$L,$M263,'sys inv movment rpt'!$N:$N,AU$1)</f>
        <v>0</v>
      </c>
      <c r="AV263" s="86">
        <f>SUMIFS('sys inv movment rpt'!$M:$M,'sys inv movment rpt'!$L:$L,$M263,'sys inv movment rpt'!$N:$N,AV$1)</f>
        <v>0</v>
      </c>
      <c r="AW263" s="87" t="str">
        <f>IFERROR(VLOOKUP(A263,'sys-backorder details'!E:U,17,0),"-")</f>
        <v>-</v>
      </c>
      <c r="AX263" s="87" t="str">
        <f>IF(K263&gt;1,VLOOKUP(A263,'settings-routing'!A:I,9,0),"")</f>
        <v/>
      </c>
    </row>
    <row r="264" ht="12.75" hidden="1" customHeight="1">
      <c r="A264" s="50" t="s">
        <v>743</v>
      </c>
      <c r="B264" s="50" t="s">
        <v>744</v>
      </c>
      <c r="C264" s="50">
        <f t="shared" si="2"/>
        <v>0</v>
      </c>
      <c r="D264" s="80">
        <f>SUMIF('Stocks 101-111'!$J:$J,'item dashboard'!A264,'Stocks 101-111'!K:K)</f>
        <v>0</v>
      </c>
      <c r="E264" s="80">
        <f>SUMIF('Stocks 101-111'!$J:$J,'item dashboard'!A264,'Stocks 101-111'!$L:$L)</f>
        <v>0</v>
      </c>
      <c r="F264" s="81">
        <f t="shared" si="3"/>
        <v>0</v>
      </c>
      <c r="G264" s="82">
        <f t="shared" si="4"/>
        <v>0</v>
      </c>
      <c r="H264" s="50">
        <f>SUMIFS('sys-backorder details'!$M:$M,'sys-backorder details'!$E:$E,'item dashboard'!A264,'sys-backorder details'!$V:$V,"")</f>
        <v>0</v>
      </c>
      <c r="I264" s="83">
        <f>SUMIF('settings-routing'!$I:$I,'item dashboard'!A264,'settings-routing'!$O:$O)</f>
        <v>0</v>
      </c>
      <c r="J264" s="50">
        <f>SUMIFS('sys-backorder details'!$M:$M,'sys-backorder details'!$E:$E,'item dashboard'!A264,'sys-backorder details'!$V:$V,"Call off")</f>
        <v>0</v>
      </c>
      <c r="K264" s="84">
        <f t="shared" si="5"/>
        <v>0</v>
      </c>
      <c r="L264" s="84">
        <f>SUMIF('Production Plan'!$E:$E,'item dashboard'!A264,'Production Plan'!$N:$N)</f>
        <v>0</v>
      </c>
      <c r="M264" s="85" t="str">
        <f t="shared" si="6"/>
        <v>B-B50-W30-500 gm White Greese jar</v>
      </c>
      <c r="N264" s="86">
        <f>SUMIFS('sys inv movment rpt'!$M:$M,'sys inv movment rpt'!$L:$L,$M264,'sys inv movment rpt'!$N:$N,N$1)</f>
        <v>0</v>
      </c>
      <c r="O264" s="86">
        <f>SUMIFS('sys inv movment rpt'!$M:$M,'sys inv movment rpt'!$L:$L,$M264,'sys inv movment rpt'!$N:$N,O$1)</f>
        <v>0</v>
      </c>
      <c r="P264" s="86">
        <f>SUMIFS('sys inv movment rpt'!$M:$M,'sys inv movment rpt'!$L:$L,$M264,'sys inv movment rpt'!$N:$N,P$1)</f>
        <v>0</v>
      </c>
      <c r="Q264" s="86">
        <f>SUMIFS('sys inv movment rpt'!$M:$M,'sys inv movment rpt'!$L:$L,$M264,'sys inv movment rpt'!$N:$N,Q$1)</f>
        <v>0</v>
      </c>
      <c r="R264" s="86">
        <f>SUMIFS('sys inv movment rpt'!$M:$M,'sys inv movment rpt'!$L:$L,$M264,'sys inv movment rpt'!$N:$N,R$1)</f>
        <v>0</v>
      </c>
      <c r="S264" s="86">
        <f>SUMIFS('sys inv movment rpt'!$M:$M,'sys inv movment rpt'!$L:$L,$M264,'sys inv movment rpt'!$N:$N,S$1)</f>
        <v>0</v>
      </c>
      <c r="T264" s="86">
        <f>SUMIFS('sys inv movment rpt'!$M:$M,'sys inv movment rpt'!$L:$L,$M264,'sys inv movment rpt'!$N:$N,T$1)</f>
        <v>0</v>
      </c>
      <c r="U264" s="86">
        <f>SUMIFS('sys inv movment rpt'!$M:$M,'sys inv movment rpt'!$L:$L,$M264,'sys inv movment rpt'!$N:$N,U$1)</f>
        <v>0</v>
      </c>
      <c r="V264" s="86">
        <f>SUMIFS('sys inv movment rpt'!$M:$M,'sys inv movment rpt'!$L:$L,$M264,'sys inv movment rpt'!$N:$N,V$1)</f>
        <v>0</v>
      </c>
      <c r="W264" s="86">
        <f>SUMIFS('sys inv movment rpt'!$M:$M,'sys inv movment rpt'!$L:$L,$M264,'sys inv movment rpt'!$N:$N,W$1)</f>
        <v>0</v>
      </c>
      <c r="X264" s="86">
        <f>SUMIFS('sys inv movment rpt'!$M:$M,'sys inv movment rpt'!$L:$L,$M264,'sys inv movment rpt'!$N:$N,X$1)</f>
        <v>0</v>
      </c>
      <c r="Y264" s="86">
        <f>SUMIFS('sys inv movment rpt'!$M:$M,'sys inv movment rpt'!$L:$L,$M264,'sys inv movment rpt'!$N:$N,Y$1)</f>
        <v>0</v>
      </c>
      <c r="Z264" s="86">
        <f>SUMIFS('sys inv movment rpt'!$M:$M,'sys inv movment rpt'!$L:$L,$M264,'sys inv movment rpt'!$N:$N,Z$1)</f>
        <v>0</v>
      </c>
      <c r="AA264" s="86">
        <f>SUMIFS('sys inv movment rpt'!$M:$M,'sys inv movment rpt'!$L:$L,$M264,'sys inv movment rpt'!$N:$N,AA$1)</f>
        <v>0</v>
      </c>
      <c r="AB264" s="86">
        <f>SUMIFS('sys inv movment rpt'!$M:$M,'sys inv movment rpt'!$L:$L,$M264,'sys inv movment rpt'!$N:$N,AB$1)</f>
        <v>0</v>
      </c>
      <c r="AC264" s="86">
        <f>SUMIFS('sys inv movment rpt'!$M:$M,'sys inv movment rpt'!$L:$L,$M264,'sys inv movment rpt'!$N:$N,AC$1)</f>
        <v>0</v>
      </c>
      <c r="AD264" s="86">
        <f>SUMIFS('sys inv movment rpt'!$M:$M,'sys inv movment rpt'!$L:$L,$M264,'sys inv movment rpt'!$N:$N,AD$1)</f>
        <v>0</v>
      </c>
      <c r="AE264" s="86">
        <f>SUMIFS('sys inv movment rpt'!$M:$M,'sys inv movment rpt'!$L:$L,$M264,'sys inv movment rpt'!$N:$N,AE$1)</f>
        <v>0</v>
      </c>
      <c r="AF264" s="86">
        <f>SUMIFS('sys inv movment rpt'!$M:$M,'sys inv movment rpt'!$L:$L,$M264,'sys inv movment rpt'!$N:$N,AF$1)</f>
        <v>0</v>
      </c>
      <c r="AG264" s="86">
        <f>SUMIFS('sys inv movment rpt'!$M:$M,'sys inv movment rpt'!$L:$L,$M264,'sys inv movment rpt'!$N:$N,AG$1)</f>
        <v>0</v>
      </c>
      <c r="AH264" s="86">
        <f>SUMIFS('sys inv movment rpt'!$M:$M,'sys inv movment rpt'!$L:$L,$M264,'sys inv movment rpt'!$N:$N,AH$1)</f>
        <v>0</v>
      </c>
      <c r="AI264" s="86">
        <f>SUMIFS('sys inv movment rpt'!$M:$M,'sys inv movment rpt'!$L:$L,$M264,'sys inv movment rpt'!$N:$N,AI$1)</f>
        <v>0</v>
      </c>
      <c r="AJ264" s="86">
        <f>SUMIFS('sys inv movment rpt'!$M:$M,'sys inv movment rpt'!$L:$L,$M264,'sys inv movment rpt'!$N:$N,AJ$1)</f>
        <v>0</v>
      </c>
      <c r="AK264" s="86">
        <f>SUMIFS('sys inv movment rpt'!$M:$M,'sys inv movment rpt'!$L:$L,$M264,'sys inv movment rpt'!$N:$N,AK$1)</f>
        <v>0</v>
      </c>
      <c r="AL264" s="86">
        <f>SUMIFS('sys inv movment rpt'!$M:$M,'sys inv movment rpt'!$L:$L,$M264,'sys inv movment rpt'!$N:$N,AL$1)</f>
        <v>0</v>
      </c>
      <c r="AM264" s="86">
        <f>SUMIFS('sys inv movment rpt'!$M:$M,'sys inv movment rpt'!$L:$L,$M264,'sys inv movment rpt'!$N:$N,AM$1)</f>
        <v>0</v>
      </c>
      <c r="AN264" s="86">
        <f>SUMIFS('sys inv movment rpt'!$M:$M,'sys inv movment rpt'!$L:$L,$M264,'sys inv movment rpt'!$N:$N,AN$1)</f>
        <v>0</v>
      </c>
      <c r="AO264" s="86">
        <f>SUMIFS('sys inv movment rpt'!$M:$M,'sys inv movment rpt'!$L:$L,$M264,'sys inv movment rpt'!$N:$N,AO$1)</f>
        <v>0</v>
      </c>
      <c r="AP264" s="86">
        <f>SUMIFS('sys inv movment rpt'!$M:$M,'sys inv movment rpt'!$L:$L,$M264,'sys inv movment rpt'!$N:$N,AP$1)</f>
        <v>0</v>
      </c>
      <c r="AQ264" s="86">
        <f>SUMIFS('sys inv movment rpt'!$M:$M,'sys inv movment rpt'!$L:$L,$M264,'sys inv movment rpt'!$N:$N,AQ$1)</f>
        <v>0</v>
      </c>
      <c r="AR264" s="86">
        <f>SUMIFS('sys inv movment rpt'!$M:$M,'sys inv movment rpt'!$L:$L,$M264,'sys inv movment rpt'!$N:$N,AR$1)</f>
        <v>0</v>
      </c>
      <c r="AS264" s="86">
        <f>SUMIFS('sys inv movment rpt'!$M:$M,'sys inv movment rpt'!$L:$L,$M264,'sys inv movment rpt'!$N:$N,AS$1)</f>
        <v>0</v>
      </c>
      <c r="AT264" s="86">
        <f>SUMIFS('sys inv movment rpt'!$M:$M,'sys inv movment rpt'!$L:$L,$M264,'sys inv movment rpt'!$N:$N,AT$1)</f>
        <v>0</v>
      </c>
      <c r="AU264" s="86">
        <f>SUMIFS('sys inv movment rpt'!$M:$M,'sys inv movment rpt'!$L:$L,$M264,'sys inv movment rpt'!$N:$N,AU$1)</f>
        <v>0</v>
      </c>
      <c r="AV264" s="86">
        <f>SUMIFS('sys inv movment rpt'!$M:$M,'sys inv movment rpt'!$L:$L,$M264,'sys inv movment rpt'!$N:$N,AV$1)</f>
        <v>0</v>
      </c>
      <c r="AW264" s="87" t="str">
        <f>IFERROR(VLOOKUP(A264,'sys-backorder details'!E:U,17,0),"-")</f>
        <v>-</v>
      </c>
      <c r="AX264" s="87" t="str">
        <f>IF(K264&gt;1,VLOOKUP(A264,'settings-routing'!A:I,9,0),"")</f>
        <v/>
      </c>
    </row>
    <row r="265" ht="12.75" hidden="1" customHeight="1">
      <c r="A265" s="50" t="s">
        <v>745</v>
      </c>
      <c r="B265" s="50" t="s">
        <v>746</v>
      </c>
      <c r="C265" s="50">
        <f t="shared" si="2"/>
        <v>0</v>
      </c>
      <c r="D265" s="80">
        <f>SUMIF('Stocks 101-111'!$J:$J,'item dashboard'!A265,'Stocks 101-111'!K:K)</f>
        <v>0</v>
      </c>
      <c r="E265" s="80">
        <f>SUMIF('Stocks 101-111'!$J:$J,'item dashboard'!A265,'Stocks 101-111'!$L:$L)</f>
        <v>0</v>
      </c>
      <c r="F265" s="81">
        <f t="shared" si="3"/>
        <v>0</v>
      </c>
      <c r="G265" s="82">
        <f t="shared" si="4"/>
        <v>0</v>
      </c>
      <c r="H265" s="50">
        <f>SUMIFS('sys-backorder details'!$M:$M,'sys-backorder details'!$E:$E,'item dashboard'!A265,'sys-backorder details'!$V:$V,"")</f>
        <v>0</v>
      </c>
      <c r="I265" s="83">
        <f>SUMIF('settings-routing'!$I:$I,'item dashboard'!A265,'settings-routing'!$O:$O)</f>
        <v>0</v>
      </c>
      <c r="J265" s="50">
        <f>SUMIFS('sys-backorder details'!$M:$M,'sys-backorder details'!$E:$E,'item dashboard'!A265,'sys-backorder details'!$V:$V,"Call off")</f>
        <v>0</v>
      </c>
      <c r="K265" s="84">
        <f t="shared" si="5"/>
        <v>0</v>
      </c>
      <c r="L265" s="84">
        <f>SUMIF('Production Plan'!$E:$E,'item dashboard'!A265,'Production Plan'!$N:$N)</f>
        <v>0</v>
      </c>
      <c r="M265" s="85" t="str">
        <f t="shared" si="6"/>
        <v>B-B50-Y30-500 gm Yellow Greese jar</v>
      </c>
      <c r="N265" s="86">
        <f>SUMIFS('sys inv movment rpt'!$M:$M,'sys inv movment rpt'!$L:$L,$M265,'sys inv movment rpt'!$N:$N,N$1)</f>
        <v>0</v>
      </c>
      <c r="O265" s="86">
        <f>SUMIFS('sys inv movment rpt'!$M:$M,'sys inv movment rpt'!$L:$L,$M265,'sys inv movment rpt'!$N:$N,O$1)</f>
        <v>0</v>
      </c>
      <c r="P265" s="86">
        <f>SUMIFS('sys inv movment rpt'!$M:$M,'sys inv movment rpt'!$L:$L,$M265,'sys inv movment rpt'!$N:$N,P$1)</f>
        <v>0</v>
      </c>
      <c r="Q265" s="86">
        <f>SUMIFS('sys inv movment rpt'!$M:$M,'sys inv movment rpt'!$L:$L,$M265,'sys inv movment rpt'!$N:$N,Q$1)</f>
        <v>0</v>
      </c>
      <c r="R265" s="86">
        <f>SUMIFS('sys inv movment rpt'!$M:$M,'sys inv movment rpt'!$L:$L,$M265,'sys inv movment rpt'!$N:$N,R$1)</f>
        <v>0</v>
      </c>
      <c r="S265" s="86">
        <f>SUMIFS('sys inv movment rpt'!$M:$M,'sys inv movment rpt'!$L:$L,$M265,'sys inv movment rpt'!$N:$N,S$1)</f>
        <v>0</v>
      </c>
      <c r="T265" s="86">
        <f>SUMIFS('sys inv movment rpt'!$M:$M,'sys inv movment rpt'!$L:$L,$M265,'sys inv movment rpt'!$N:$N,T$1)</f>
        <v>0</v>
      </c>
      <c r="U265" s="86">
        <f>SUMIFS('sys inv movment rpt'!$M:$M,'sys inv movment rpt'!$L:$L,$M265,'sys inv movment rpt'!$N:$N,U$1)</f>
        <v>0</v>
      </c>
      <c r="V265" s="86">
        <f>SUMIFS('sys inv movment rpt'!$M:$M,'sys inv movment rpt'!$L:$L,$M265,'sys inv movment rpt'!$N:$N,V$1)</f>
        <v>0</v>
      </c>
      <c r="W265" s="86">
        <f>SUMIFS('sys inv movment rpt'!$M:$M,'sys inv movment rpt'!$L:$L,$M265,'sys inv movment rpt'!$N:$N,W$1)</f>
        <v>0</v>
      </c>
      <c r="X265" s="86">
        <f>SUMIFS('sys inv movment rpt'!$M:$M,'sys inv movment rpt'!$L:$L,$M265,'sys inv movment rpt'!$N:$N,X$1)</f>
        <v>0</v>
      </c>
      <c r="Y265" s="86">
        <f>SUMIFS('sys inv movment rpt'!$M:$M,'sys inv movment rpt'!$L:$L,$M265,'sys inv movment rpt'!$N:$N,Y$1)</f>
        <v>0</v>
      </c>
      <c r="Z265" s="86">
        <f>SUMIFS('sys inv movment rpt'!$M:$M,'sys inv movment rpt'!$L:$L,$M265,'sys inv movment rpt'!$N:$N,Z$1)</f>
        <v>0</v>
      </c>
      <c r="AA265" s="86">
        <f>SUMIFS('sys inv movment rpt'!$M:$M,'sys inv movment rpt'!$L:$L,$M265,'sys inv movment rpt'!$N:$N,AA$1)</f>
        <v>0</v>
      </c>
      <c r="AB265" s="86">
        <f>SUMIFS('sys inv movment rpt'!$M:$M,'sys inv movment rpt'!$L:$L,$M265,'sys inv movment rpt'!$N:$N,AB$1)</f>
        <v>0</v>
      </c>
      <c r="AC265" s="86">
        <f>SUMIFS('sys inv movment rpt'!$M:$M,'sys inv movment rpt'!$L:$L,$M265,'sys inv movment rpt'!$N:$N,AC$1)</f>
        <v>0</v>
      </c>
      <c r="AD265" s="86">
        <f>SUMIFS('sys inv movment rpt'!$M:$M,'sys inv movment rpt'!$L:$L,$M265,'sys inv movment rpt'!$N:$N,AD$1)</f>
        <v>0</v>
      </c>
      <c r="AE265" s="86">
        <f>SUMIFS('sys inv movment rpt'!$M:$M,'sys inv movment rpt'!$L:$L,$M265,'sys inv movment rpt'!$N:$N,AE$1)</f>
        <v>0</v>
      </c>
      <c r="AF265" s="86">
        <f>SUMIFS('sys inv movment rpt'!$M:$M,'sys inv movment rpt'!$L:$L,$M265,'sys inv movment rpt'!$N:$N,AF$1)</f>
        <v>0</v>
      </c>
      <c r="AG265" s="86">
        <f>SUMIFS('sys inv movment rpt'!$M:$M,'sys inv movment rpt'!$L:$L,$M265,'sys inv movment rpt'!$N:$N,AG$1)</f>
        <v>0</v>
      </c>
      <c r="AH265" s="86">
        <f>SUMIFS('sys inv movment rpt'!$M:$M,'sys inv movment rpt'!$L:$L,$M265,'sys inv movment rpt'!$N:$N,AH$1)</f>
        <v>0</v>
      </c>
      <c r="AI265" s="86">
        <f>SUMIFS('sys inv movment rpt'!$M:$M,'sys inv movment rpt'!$L:$L,$M265,'sys inv movment rpt'!$N:$N,AI$1)</f>
        <v>0</v>
      </c>
      <c r="AJ265" s="86">
        <f>SUMIFS('sys inv movment rpt'!$M:$M,'sys inv movment rpt'!$L:$L,$M265,'sys inv movment rpt'!$N:$N,AJ$1)</f>
        <v>0</v>
      </c>
      <c r="AK265" s="86">
        <f>SUMIFS('sys inv movment rpt'!$M:$M,'sys inv movment rpt'!$L:$L,$M265,'sys inv movment rpt'!$N:$N,AK$1)</f>
        <v>0</v>
      </c>
      <c r="AL265" s="86">
        <f>SUMIFS('sys inv movment rpt'!$M:$M,'sys inv movment rpt'!$L:$L,$M265,'sys inv movment rpt'!$N:$N,AL$1)</f>
        <v>0</v>
      </c>
      <c r="AM265" s="86">
        <f>SUMIFS('sys inv movment rpt'!$M:$M,'sys inv movment rpt'!$L:$L,$M265,'sys inv movment rpt'!$N:$N,AM$1)</f>
        <v>0</v>
      </c>
      <c r="AN265" s="86">
        <f>SUMIFS('sys inv movment rpt'!$M:$M,'sys inv movment rpt'!$L:$L,$M265,'sys inv movment rpt'!$N:$N,AN$1)</f>
        <v>0</v>
      </c>
      <c r="AO265" s="86">
        <f>SUMIFS('sys inv movment rpt'!$M:$M,'sys inv movment rpt'!$L:$L,$M265,'sys inv movment rpt'!$N:$N,AO$1)</f>
        <v>0</v>
      </c>
      <c r="AP265" s="86">
        <f>SUMIFS('sys inv movment rpt'!$M:$M,'sys inv movment rpt'!$L:$L,$M265,'sys inv movment rpt'!$N:$N,AP$1)</f>
        <v>0</v>
      </c>
      <c r="AQ265" s="86">
        <f>SUMIFS('sys inv movment rpt'!$M:$M,'sys inv movment rpt'!$L:$L,$M265,'sys inv movment rpt'!$N:$N,AQ$1)</f>
        <v>0</v>
      </c>
      <c r="AR265" s="86">
        <f>SUMIFS('sys inv movment rpt'!$M:$M,'sys inv movment rpt'!$L:$L,$M265,'sys inv movment rpt'!$N:$N,AR$1)</f>
        <v>0</v>
      </c>
      <c r="AS265" s="86">
        <f>SUMIFS('sys inv movment rpt'!$M:$M,'sys inv movment rpt'!$L:$L,$M265,'sys inv movment rpt'!$N:$N,AS$1)</f>
        <v>0</v>
      </c>
      <c r="AT265" s="86">
        <f>SUMIFS('sys inv movment rpt'!$M:$M,'sys inv movment rpt'!$L:$L,$M265,'sys inv movment rpt'!$N:$N,AT$1)</f>
        <v>0</v>
      </c>
      <c r="AU265" s="86">
        <f>SUMIFS('sys inv movment rpt'!$M:$M,'sys inv movment rpt'!$L:$L,$M265,'sys inv movment rpt'!$N:$N,AU$1)</f>
        <v>0</v>
      </c>
      <c r="AV265" s="86">
        <f>SUMIFS('sys inv movment rpt'!$M:$M,'sys inv movment rpt'!$L:$L,$M265,'sys inv movment rpt'!$N:$N,AV$1)</f>
        <v>0</v>
      </c>
      <c r="AW265" s="87" t="str">
        <f>IFERROR(VLOOKUP(A265,'sys-backorder details'!E:U,17,0),"-")</f>
        <v>-</v>
      </c>
      <c r="AX265" s="87" t="str">
        <f>IF(K265&gt;1,VLOOKUP(A265,'settings-routing'!A:I,9,0),"")</f>
        <v/>
      </c>
    </row>
    <row r="266" ht="12.75" hidden="1" customHeight="1">
      <c r="A266" s="50" t="s">
        <v>747</v>
      </c>
      <c r="B266" s="50" t="s">
        <v>748</v>
      </c>
      <c r="C266" s="50">
        <f t="shared" si="2"/>
        <v>0</v>
      </c>
      <c r="D266" s="80">
        <f>SUMIF('Stocks 101-111'!$J:$J,'item dashboard'!A266,'Stocks 101-111'!K:K)</f>
        <v>0</v>
      </c>
      <c r="E266" s="80">
        <f>SUMIF('Stocks 101-111'!$J:$J,'item dashboard'!A266,'Stocks 101-111'!$L:$L)</f>
        <v>0</v>
      </c>
      <c r="F266" s="81">
        <f t="shared" si="3"/>
        <v>0</v>
      </c>
      <c r="G266" s="82">
        <f t="shared" si="4"/>
        <v>0</v>
      </c>
      <c r="H266" s="50">
        <f>SUMIFS('sys-backorder details'!$M:$M,'sys-backorder details'!$E:$E,'item dashboard'!A266,'sys-backorder details'!$V:$V,"")</f>
        <v>0</v>
      </c>
      <c r="I266" s="83">
        <f>SUMIF('settings-routing'!$I:$I,'item dashboard'!A266,'settings-routing'!$O:$O)</f>
        <v>0</v>
      </c>
      <c r="J266" s="50">
        <f>SUMIFS('sys-backorder details'!$M:$M,'sys-backorder details'!$E:$E,'item dashboard'!A266,'sys-backorder details'!$V:$V,"Call off")</f>
        <v>0</v>
      </c>
      <c r="K266" s="84">
        <f t="shared" si="5"/>
        <v>0</v>
      </c>
      <c r="L266" s="84">
        <f>SUMIF('Production Plan'!$E:$E,'item dashboard'!A266,'Production Plan'!$N:$N)</f>
        <v>0</v>
      </c>
      <c r="M266" s="85" t="str">
        <f t="shared" si="6"/>
        <v>B-B50-Y30CHA-500 gm Yellow Charisma Grease Container</v>
      </c>
      <c r="N266" s="86">
        <f>SUMIFS('sys inv movment rpt'!$M:$M,'sys inv movment rpt'!$L:$L,$M266,'sys inv movment rpt'!$N:$N,N$1)</f>
        <v>0</v>
      </c>
      <c r="O266" s="86">
        <f>SUMIFS('sys inv movment rpt'!$M:$M,'sys inv movment rpt'!$L:$L,$M266,'sys inv movment rpt'!$N:$N,O$1)</f>
        <v>0</v>
      </c>
      <c r="P266" s="86">
        <f>SUMIFS('sys inv movment rpt'!$M:$M,'sys inv movment rpt'!$L:$L,$M266,'sys inv movment rpt'!$N:$N,P$1)</f>
        <v>0</v>
      </c>
      <c r="Q266" s="86">
        <f>SUMIFS('sys inv movment rpt'!$M:$M,'sys inv movment rpt'!$L:$L,$M266,'sys inv movment rpt'!$N:$N,Q$1)</f>
        <v>0</v>
      </c>
      <c r="R266" s="86">
        <f>SUMIFS('sys inv movment rpt'!$M:$M,'sys inv movment rpt'!$L:$L,$M266,'sys inv movment rpt'!$N:$N,R$1)</f>
        <v>0</v>
      </c>
      <c r="S266" s="86">
        <f>SUMIFS('sys inv movment rpt'!$M:$M,'sys inv movment rpt'!$L:$L,$M266,'sys inv movment rpt'!$N:$N,S$1)</f>
        <v>0</v>
      </c>
      <c r="T266" s="86">
        <f>SUMIFS('sys inv movment rpt'!$M:$M,'sys inv movment rpt'!$L:$L,$M266,'sys inv movment rpt'!$N:$N,T$1)</f>
        <v>0</v>
      </c>
      <c r="U266" s="86">
        <f>SUMIFS('sys inv movment rpt'!$M:$M,'sys inv movment rpt'!$L:$L,$M266,'sys inv movment rpt'!$N:$N,U$1)</f>
        <v>0</v>
      </c>
      <c r="V266" s="86">
        <f>SUMIFS('sys inv movment rpt'!$M:$M,'sys inv movment rpt'!$L:$L,$M266,'sys inv movment rpt'!$N:$N,V$1)</f>
        <v>0</v>
      </c>
      <c r="W266" s="86">
        <f>SUMIFS('sys inv movment rpt'!$M:$M,'sys inv movment rpt'!$L:$L,$M266,'sys inv movment rpt'!$N:$N,W$1)</f>
        <v>0</v>
      </c>
      <c r="X266" s="86">
        <f>SUMIFS('sys inv movment rpt'!$M:$M,'sys inv movment rpt'!$L:$L,$M266,'sys inv movment rpt'!$N:$N,X$1)</f>
        <v>0</v>
      </c>
      <c r="Y266" s="86">
        <f>SUMIFS('sys inv movment rpt'!$M:$M,'sys inv movment rpt'!$L:$L,$M266,'sys inv movment rpt'!$N:$N,Y$1)</f>
        <v>0</v>
      </c>
      <c r="Z266" s="86">
        <f>SUMIFS('sys inv movment rpt'!$M:$M,'sys inv movment rpt'!$L:$L,$M266,'sys inv movment rpt'!$N:$N,Z$1)</f>
        <v>0</v>
      </c>
      <c r="AA266" s="86">
        <f>SUMIFS('sys inv movment rpt'!$M:$M,'sys inv movment rpt'!$L:$L,$M266,'sys inv movment rpt'!$N:$N,AA$1)</f>
        <v>0</v>
      </c>
      <c r="AB266" s="86">
        <f>SUMIFS('sys inv movment rpt'!$M:$M,'sys inv movment rpt'!$L:$L,$M266,'sys inv movment rpt'!$N:$N,AB$1)</f>
        <v>0</v>
      </c>
      <c r="AC266" s="86">
        <f>SUMIFS('sys inv movment rpt'!$M:$M,'sys inv movment rpt'!$L:$L,$M266,'sys inv movment rpt'!$N:$N,AC$1)</f>
        <v>0</v>
      </c>
      <c r="AD266" s="86">
        <f>SUMIFS('sys inv movment rpt'!$M:$M,'sys inv movment rpt'!$L:$L,$M266,'sys inv movment rpt'!$N:$N,AD$1)</f>
        <v>0</v>
      </c>
      <c r="AE266" s="86">
        <f>SUMIFS('sys inv movment rpt'!$M:$M,'sys inv movment rpt'!$L:$L,$M266,'sys inv movment rpt'!$N:$N,AE$1)</f>
        <v>0</v>
      </c>
      <c r="AF266" s="86">
        <f>SUMIFS('sys inv movment rpt'!$M:$M,'sys inv movment rpt'!$L:$L,$M266,'sys inv movment rpt'!$N:$N,AF$1)</f>
        <v>0</v>
      </c>
      <c r="AG266" s="86">
        <f>SUMIFS('sys inv movment rpt'!$M:$M,'sys inv movment rpt'!$L:$L,$M266,'sys inv movment rpt'!$N:$N,AG$1)</f>
        <v>0</v>
      </c>
      <c r="AH266" s="86">
        <f>SUMIFS('sys inv movment rpt'!$M:$M,'sys inv movment rpt'!$L:$L,$M266,'sys inv movment rpt'!$N:$N,AH$1)</f>
        <v>0</v>
      </c>
      <c r="AI266" s="86">
        <f>SUMIFS('sys inv movment rpt'!$M:$M,'sys inv movment rpt'!$L:$L,$M266,'sys inv movment rpt'!$N:$N,AI$1)</f>
        <v>0</v>
      </c>
      <c r="AJ266" s="86">
        <f>SUMIFS('sys inv movment rpt'!$M:$M,'sys inv movment rpt'!$L:$L,$M266,'sys inv movment rpt'!$N:$N,AJ$1)</f>
        <v>0</v>
      </c>
      <c r="AK266" s="86">
        <f>SUMIFS('sys inv movment rpt'!$M:$M,'sys inv movment rpt'!$L:$L,$M266,'sys inv movment rpt'!$N:$N,AK$1)</f>
        <v>0</v>
      </c>
      <c r="AL266" s="86">
        <f>SUMIFS('sys inv movment rpt'!$M:$M,'sys inv movment rpt'!$L:$L,$M266,'sys inv movment rpt'!$N:$N,AL$1)</f>
        <v>0</v>
      </c>
      <c r="AM266" s="86">
        <f>SUMIFS('sys inv movment rpt'!$M:$M,'sys inv movment rpt'!$L:$L,$M266,'sys inv movment rpt'!$N:$N,AM$1)</f>
        <v>0</v>
      </c>
      <c r="AN266" s="86">
        <f>SUMIFS('sys inv movment rpt'!$M:$M,'sys inv movment rpt'!$L:$L,$M266,'sys inv movment rpt'!$N:$N,AN$1)</f>
        <v>0</v>
      </c>
      <c r="AO266" s="86">
        <f>SUMIFS('sys inv movment rpt'!$M:$M,'sys inv movment rpt'!$L:$L,$M266,'sys inv movment rpt'!$N:$N,AO$1)</f>
        <v>0</v>
      </c>
      <c r="AP266" s="86">
        <f>SUMIFS('sys inv movment rpt'!$M:$M,'sys inv movment rpt'!$L:$L,$M266,'sys inv movment rpt'!$N:$N,AP$1)</f>
        <v>0</v>
      </c>
      <c r="AQ266" s="86">
        <f>SUMIFS('sys inv movment rpt'!$M:$M,'sys inv movment rpt'!$L:$L,$M266,'sys inv movment rpt'!$N:$N,AQ$1)</f>
        <v>0</v>
      </c>
      <c r="AR266" s="86">
        <f>SUMIFS('sys inv movment rpt'!$M:$M,'sys inv movment rpt'!$L:$L,$M266,'sys inv movment rpt'!$N:$N,AR$1)</f>
        <v>0</v>
      </c>
      <c r="AS266" s="86">
        <f>SUMIFS('sys inv movment rpt'!$M:$M,'sys inv movment rpt'!$L:$L,$M266,'sys inv movment rpt'!$N:$N,AS$1)</f>
        <v>0</v>
      </c>
      <c r="AT266" s="86">
        <f>SUMIFS('sys inv movment rpt'!$M:$M,'sys inv movment rpt'!$L:$L,$M266,'sys inv movment rpt'!$N:$N,AT$1)</f>
        <v>0</v>
      </c>
      <c r="AU266" s="86">
        <f>SUMIFS('sys inv movment rpt'!$M:$M,'sys inv movment rpt'!$L:$L,$M266,'sys inv movment rpt'!$N:$N,AU$1)</f>
        <v>0</v>
      </c>
      <c r="AV266" s="86">
        <f>SUMIFS('sys inv movment rpt'!$M:$M,'sys inv movment rpt'!$L:$L,$M266,'sys inv movment rpt'!$N:$N,AV$1)</f>
        <v>0</v>
      </c>
      <c r="AW266" s="87" t="str">
        <f>IFERROR(VLOOKUP(A266,'sys-backorder details'!E:U,17,0),"-")</f>
        <v>-</v>
      </c>
      <c r="AX266" s="87" t="str">
        <f>IF(K266&gt;1,VLOOKUP(A266,'settings-routing'!A:I,9,0),"")</f>
        <v/>
      </c>
    </row>
    <row r="267" ht="12.75" hidden="1" customHeight="1">
      <c r="A267" s="28" t="s">
        <v>749</v>
      </c>
      <c r="B267" s="28" t="s">
        <v>750</v>
      </c>
      <c r="C267" s="50">
        <f t="shared" si="2"/>
        <v>0</v>
      </c>
      <c r="D267" s="80">
        <f>SUMIF('Stocks 101-111'!$J:$J,'item dashboard'!A267,'Stocks 101-111'!K:K)</f>
        <v>0</v>
      </c>
      <c r="E267" s="80">
        <f>SUMIF('Stocks 101-111'!$J:$J,'item dashboard'!A267,'Stocks 101-111'!$L:$L)</f>
        <v>0</v>
      </c>
      <c r="F267" s="81">
        <f t="shared" si="3"/>
        <v>0</v>
      </c>
      <c r="G267" s="82">
        <f t="shared" si="4"/>
        <v>0.2</v>
      </c>
      <c r="H267" s="50">
        <f>SUMIFS('sys-backorder details'!$M:$M,'sys-backorder details'!$E:$E,'item dashboard'!A267,'sys-backorder details'!$V:$V,"")</f>
        <v>0</v>
      </c>
      <c r="I267" s="83">
        <f>SUMIF('settings-routing'!$I:$I,'item dashboard'!A267,'settings-routing'!$O:$O)</f>
        <v>0</v>
      </c>
      <c r="J267" s="50">
        <f>SUMIFS('sys-backorder details'!$M:$M,'sys-backorder details'!$E:$E,'item dashboard'!A267,'sys-backorder details'!$V:$V,"Call off")</f>
        <v>0</v>
      </c>
      <c r="K267" s="84">
        <f t="shared" si="5"/>
        <v>0</v>
      </c>
      <c r="L267" s="84">
        <f>SUMIF('Production Plan'!$E:$E,'item dashboard'!A267,'Production Plan'!$N:$N)</f>
        <v>0</v>
      </c>
      <c r="M267" s="85" t="str">
        <f t="shared" si="6"/>
        <v>B-BIL100-W15-100 ml White Lotion Bottle</v>
      </c>
      <c r="N267" s="86">
        <f>SUMIFS('sys inv movment rpt'!$M:$M,'sys inv movment rpt'!$L:$L,$M267,'sys inv movment rpt'!$N:$N,N$1)</f>
        <v>0</v>
      </c>
      <c r="O267" s="86">
        <f>SUMIFS('sys inv movment rpt'!$M:$M,'sys inv movment rpt'!$L:$L,$M267,'sys inv movment rpt'!$N:$N,O$1)</f>
        <v>0</v>
      </c>
      <c r="P267" s="86">
        <f>SUMIFS('sys inv movment rpt'!$M:$M,'sys inv movment rpt'!$L:$L,$M267,'sys inv movment rpt'!$N:$N,P$1)</f>
        <v>0</v>
      </c>
      <c r="Q267" s="86">
        <f>SUMIFS('sys inv movment rpt'!$M:$M,'sys inv movment rpt'!$L:$L,$M267,'sys inv movment rpt'!$N:$N,Q$1)</f>
        <v>0</v>
      </c>
      <c r="R267" s="86">
        <f>SUMIFS('sys inv movment rpt'!$M:$M,'sys inv movment rpt'!$L:$L,$M267,'sys inv movment rpt'!$N:$N,R$1)</f>
        <v>0</v>
      </c>
      <c r="S267" s="86">
        <f>SUMIFS('sys inv movment rpt'!$M:$M,'sys inv movment rpt'!$L:$L,$M267,'sys inv movment rpt'!$N:$N,S$1)</f>
        <v>0</v>
      </c>
      <c r="T267" s="86">
        <f>SUMIFS('sys inv movment rpt'!$M:$M,'sys inv movment rpt'!$L:$L,$M267,'sys inv movment rpt'!$N:$N,T$1)</f>
        <v>0</v>
      </c>
      <c r="U267" s="86">
        <f>SUMIFS('sys inv movment rpt'!$M:$M,'sys inv movment rpt'!$L:$L,$M267,'sys inv movment rpt'!$N:$N,U$1)</f>
        <v>0</v>
      </c>
      <c r="V267" s="86">
        <f>SUMIFS('sys inv movment rpt'!$M:$M,'sys inv movment rpt'!$L:$L,$M267,'sys inv movment rpt'!$N:$N,V$1)</f>
        <v>5500</v>
      </c>
      <c r="W267" s="86">
        <f>SUMIFS('sys inv movment rpt'!$M:$M,'sys inv movment rpt'!$L:$L,$M267,'sys inv movment rpt'!$N:$N,W$1)</f>
        <v>0</v>
      </c>
      <c r="X267" s="86">
        <f>SUMIFS('sys inv movment rpt'!$M:$M,'sys inv movment rpt'!$L:$L,$M267,'sys inv movment rpt'!$N:$N,X$1)</f>
        <v>0</v>
      </c>
      <c r="Y267" s="86">
        <f>SUMIFS('sys inv movment rpt'!$M:$M,'sys inv movment rpt'!$L:$L,$M267,'sys inv movment rpt'!$N:$N,Y$1)</f>
        <v>0</v>
      </c>
      <c r="Z267" s="86">
        <f>SUMIFS('sys inv movment rpt'!$M:$M,'sys inv movment rpt'!$L:$L,$M267,'sys inv movment rpt'!$N:$N,Z$1)</f>
        <v>0</v>
      </c>
      <c r="AA267" s="86">
        <f>SUMIFS('sys inv movment rpt'!$M:$M,'sys inv movment rpt'!$L:$L,$M267,'sys inv movment rpt'!$N:$N,AA$1)</f>
        <v>0</v>
      </c>
      <c r="AB267" s="86">
        <f>SUMIFS('sys inv movment rpt'!$M:$M,'sys inv movment rpt'!$L:$L,$M267,'sys inv movment rpt'!$N:$N,AB$1)</f>
        <v>0</v>
      </c>
      <c r="AC267" s="86">
        <f>SUMIFS('sys inv movment rpt'!$M:$M,'sys inv movment rpt'!$L:$L,$M267,'sys inv movment rpt'!$N:$N,AC$1)</f>
        <v>0</v>
      </c>
      <c r="AD267" s="86">
        <f>SUMIFS('sys inv movment rpt'!$M:$M,'sys inv movment rpt'!$L:$L,$M267,'sys inv movment rpt'!$N:$N,AD$1)</f>
        <v>0</v>
      </c>
      <c r="AE267" s="86">
        <f>SUMIFS('sys inv movment rpt'!$M:$M,'sys inv movment rpt'!$L:$L,$M267,'sys inv movment rpt'!$N:$N,AE$1)</f>
        <v>20900</v>
      </c>
      <c r="AF267" s="86">
        <f>SUMIFS('sys inv movment rpt'!$M:$M,'sys inv movment rpt'!$L:$L,$M267,'sys inv movment rpt'!$N:$N,AF$1)</f>
        <v>0</v>
      </c>
      <c r="AG267" s="86">
        <f>SUMIFS('sys inv movment rpt'!$M:$M,'sys inv movment rpt'!$L:$L,$M267,'sys inv movment rpt'!$N:$N,AG$1)</f>
        <v>0</v>
      </c>
      <c r="AH267" s="86">
        <f>SUMIFS('sys inv movment rpt'!$M:$M,'sys inv movment rpt'!$L:$L,$M267,'sys inv movment rpt'!$N:$N,AH$1)</f>
        <v>0</v>
      </c>
      <c r="AI267" s="86">
        <f>SUMIFS('sys inv movment rpt'!$M:$M,'sys inv movment rpt'!$L:$L,$M267,'sys inv movment rpt'!$N:$N,AI$1)</f>
        <v>0</v>
      </c>
      <c r="AJ267" s="86">
        <f>SUMIFS('sys inv movment rpt'!$M:$M,'sys inv movment rpt'!$L:$L,$M267,'sys inv movment rpt'!$N:$N,AJ$1)</f>
        <v>4400</v>
      </c>
      <c r="AK267" s="86">
        <f>SUMIFS('sys inv movment rpt'!$M:$M,'sys inv movment rpt'!$L:$L,$M267,'sys inv movment rpt'!$N:$N,AK$1)</f>
        <v>0</v>
      </c>
      <c r="AL267" s="86">
        <f>SUMIFS('sys inv movment rpt'!$M:$M,'sys inv movment rpt'!$L:$L,$M267,'sys inv movment rpt'!$N:$N,AL$1)</f>
        <v>0</v>
      </c>
      <c r="AM267" s="86">
        <f>SUMIFS('sys inv movment rpt'!$M:$M,'sys inv movment rpt'!$L:$L,$M267,'sys inv movment rpt'!$N:$N,AM$1)</f>
        <v>0</v>
      </c>
      <c r="AN267" s="86">
        <f>SUMIFS('sys inv movment rpt'!$M:$M,'sys inv movment rpt'!$L:$L,$M267,'sys inv movment rpt'!$N:$N,AN$1)</f>
        <v>4400</v>
      </c>
      <c r="AO267" s="86">
        <f>SUMIFS('sys inv movment rpt'!$M:$M,'sys inv movment rpt'!$L:$L,$M267,'sys inv movment rpt'!$N:$N,AO$1)</f>
        <v>0</v>
      </c>
      <c r="AP267" s="86">
        <f>SUMIFS('sys inv movment rpt'!$M:$M,'sys inv movment rpt'!$L:$L,$M267,'sys inv movment rpt'!$N:$N,AP$1)</f>
        <v>0</v>
      </c>
      <c r="AQ267" s="86">
        <f>SUMIFS('sys inv movment rpt'!$M:$M,'sys inv movment rpt'!$L:$L,$M267,'sys inv movment rpt'!$N:$N,AQ$1)</f>
        <v>0</v>
      </c>
      <c r="AR267" s="86">
        <f>SUMIFS('sys inv movment rpt'!$M:$M,'sys inv movment rpt'!$L:$L,$M267,'sys inv movment rpt'!$N:$N,AR$1)</f>
        <v>12650</v>
      </c>
      <c r="AS267" s="86">
        <f>SUMIFS('sys inv movment rpt'!$M:$M,'sys inv movment rpt'!$L:$L,$M267,'sys inv movment rpt'!$N:$N,AS$1)</f>
        <v>3300</v>
      </c>
      <c r="AT267" s="86">
        <f>SUMIFS('sys inv movment rpt'!$M:$M,'sys inv movment rpt'!$L:$L,$M267,'sys inv movment rpt'!$N:$N,AT$1)</f>
        <v>0</v>
      </c>
      <c r="AU267" s="86">
        <f>SUMIFS('sys inv movment rpt'!$M:$M,'sys inv movment rpt'!$L:$L,$M267,'sys inv movment rpt'!$N:$N,AU$1)</f>
        <v>0</v>
      </c>
      <c r="AV267" s="86">
        <f>SUMIFS('sys inv movment rpt'!$M:$M,'sys inv movment rpt'!$L:$L,$M267,'sys inv movment rpt'!$N:$N,AV$1)</f>
        <v>3300</v>
      </c>
      <c r="AW267" s="87" t="str">
        <f>IFERROR(VLOOKUP(A267,'sys-backorder details'!E:U,17,0),"-")</f>
        <v>-</v>
      </c>
      <c r="AX267" s="87" t="str">
        <f>IF(K267&gt;1,VLOOKUP(A267,'settings-routing'!A:I,9,0),"")</f>
        <v/>
      </c>
    </row>
    <row r="268" ht="12.75" hidden="1" customHeight="1">
      <c r="A268" s="50" t="s">
        <v>751</v>
      </c>
      <c r="B268" s="50" t="s">
        <v>752</v>
      </c>
      <c r="C268" s="50">
        <f t="shared" si="2"/>
        <v>0</v>
      </c>
      <c r="D268" s="80">
        <f>SUMIF('Stocks 101-111'!$J:$J,'item dashboard'!A268,'Stocks 101-111'!K:K)</f>
        <v>0</v>
      </c>
      <c r="E268" s="80">
        <f>SUMIF('Stocks 101-111'!$J:$J,'item dashboard'!A268,'Stocks 101-111'!$L:$L)</f>
        <v>0</v>
      </c>
      <c r="F268" s="81">
        <f t="shared" si="3"/>
        <v>0</v>
      </c>
      <c r="G268" s="82">
        <f t="shared" si="4"/>
        <v>0.05714285714</v>
      </c>
      <c r="H268" s="50">
        <f>SUMIFS('sys-backorder details'!$M:$M,'sys-backorder details'!$E:$E,'item dashboard'!A268,'sys-backorder details'!$V:$V,"")</f>
        <v>0</v>
      </c>
      <c r="I268" s="83">
        <f>SUMIF('settings-routing'!$I:$I,'item dashboard'!A268,'settings-routing'!$O:$O)</f>
        <v>0</v>
      </c>
      <c r="J268" s="50">
        <f>SUMIFS('sys-backorder details'!$M:$M,'sys-backorder details'!$E:$E,'item dashboard'!A268,'sys-backorder details'!$V:$V,"Call off")</f>
        <v>0</v>
      </c>
      <c r="K268" s="84">
        <f t="shared" si="5"/>
        <v>0</v>
      </c>
      <c r="L268" s="84">
        <f>SUMIF('Production Plan'!$E:$E,'item dashboard'!A268,'Production Plan'!$N:$N)</f>
        <v>0</v>
      </c>
      <c r="M268" s="85" t="str">
        <f t="shared" si="6"/>
        <v>B-BIL200-W20-200 ml White Lotion Bottle Only</v>
      </c>
      <c r="N268" s="86">
        <f>SUMIFS('sys inv movment rpt'!$M:$M,'sys inv movment rpt'!$L:$L,$M268,'sys inv movment rpt'!$N:$N,N$1)</f>
        <v>0</v>
      </c>
      <c r="O268" s="86">
        <f>SUMIFS('sys inv movment rpt'!$M:$M,'sys inv movment rpt'!$L:$L,$M268,'sys inv movment rpt'!$N:$N,O$1)</f>
        <v>0</v>
      </c>
      <c r="P268" s="86">
        <f>SUMIFS('sys inv movment rpt'!$M:$M,'sys inv movment rpt'!$L:$L,$M268,'sys inv movment rpt'!$N:$N,P$1)</f>
        <v>0</v>
      </c>
      <c r="Q268" s="86">
        <f>SUMIFS('sys inv movment rpt'!$M:$M,'sys inv movment rpt'!$L:$L,$M268,'sys inv movment rpt'!$N:$N,Q$1)</f>
        <v>0</v>
      </c>
      <c r="R268" s="86">
        <f>SUMIFS('sys inv movment rpt'!$M:$M,'sys inv movment rpt'!$L:$L,$M268,'sys inv movment rpt'!$N:$N,R$1)</f>
        <v>4200</v>
      </c>
      <c r="S268" s="86">
        <f>SUMIFS('sys inv movment rpt'!$M:$M,'sys inv movment rpt'!$L:$L,$M268,'sys inv movment rpt'!$N:$N,S$1)</f>
        <v>0</v>
      </c>
      <c r="T268" s="86">
        <f>SUMIFS('sys inv movment rpt'!$M:$M,'sys inv movment rpt'!$L:$L,$M268,'sys inv movment rpt'!$N:$N,T$1)</f>
        <v>0</v>
      </c>
      <c r="U268" s="86">
        <f>SUMIFS('sys inv movment rpt'!$M:$M,'sys inv movment rpt'!$L:$L,$M268,'sys inv movment rpt'!$N:$N,U$1)</f>
        <v>0</v>
      </c>
      <c r="V268" s="86">
        <f>SUMIFS('sys inv movment rpt'!$M:$M,'sys inv movment rpt'!$L:$L,$M268,'sys inv movment rpt'!$N:$N,V$1)</f>
        <v>0</v>
      </c>
      <c r="W268" s="86">
        <f>SUMIFS('sys inv movment rpt'!$M:$M,'sys inv movment rpt'!$L:$L,$M268,'sys inv movment rpt'!$N:$N,W$1)</f>
        <v>0</v>
      </c>
      <c r="X268" s="86">
        <f>SUMIFS('sys inv movment rpt'!$M:$M,'sys inv movment rpt'!$L:$L,$M268,'sys inv movment rpt'!$N:$N,X$1)</f>
        <v>0</v>
      </c>
      <c r="Y268" s="86">
        <f>SUMIFS('sys inv movment rpt'!$M:$M,'sys inv movment rpt'!$L:$L,$M268,'sys inv movment rpt'!$N:$N,Y$1)</f>
        <v>0</v>
      </c>
      <c r="Z268" s="86">
        <f>SUMIFS('sys inv movment rpt'!$M:$M,'sys inv movment rpt'!$L:$L,$M268,'sys inv movment rpt'!$N:$N,Z$1)</f>
        <v>0</v>
      </c>
      <c r="AA268" s="86">
        <f>SUMIFS('sys inv movment rpt'!$M:$M,'sys inv movment rpt'!$L:$L,$M268,'sys inv movment rpt'!$N:$N,AA$1)</f>
        <v>0</v>
      </c>
      <c r="AB268" s="86">
        <f>SUMIFS('sys inv movment rpt'!$M:$M,'sys inv movment rpt'!$L:$L,$M268,'sys inv movment rpt'!$N:$N,AB$1)</f>
        <v>0</v>
      </c>
      <c r="AC268" s="86">
        <f>SUMIFS('sys inv movment rpt'!$M:$M,'sys inv movment rpt'!$L:$L,$M268,'sys inv movment rpt'!$N:$N,AC$1)</f>
        <v>0</v>
      </c>
      <c r="AD268" s="86">
        <f>SUMIFS('sys inv movment rpt'!$M:$M,'sys inv movment rpt'!$L:$L,$M268,'sys inv movment rpt'!$N:$N,AD$1)</f>
        <v>0</v>
      </c>
      <c r="AE268" s="86">
        <f>SUMIFS('sys inv movment rpt'!$M:$M,'sys inv movment rpt'!$L:$L,$M268,'sys inv movment rpt'!$N:$N,AE$1)</f>
        <v>0</v>
      </c>
      <c r="AF268" s="86">
        <f>SUMIFS('sys inv movment rpt'!$M:$M,'sys inv movment rpt'!$L:$L,$M268,'sys inv movment rpt'!$N:$N,AF$1)</f>
        <v>0</v>
      </c>
      <c r="AG268" s="86">
        <f>SUMIFS('sys inv movment rpt'!$M:$M,'sys inv movment rpt'!$L:$L,$M268,'sys inv movment rpt'!$N:$N,AG$1)</f>
        <v>0</v>
      </c>
      <c r="AH268" s="86">
        <f>SUMIFS('sys inv movment rpt'!$M:$M,'sys inv movment rpt'!$L:$L,$M268,'sys inv movment rpt'!$N:$N,AH$1)</f>
        <v>0</v>
      </c>
      <c r="AI268" s="86">
        <f>SUMIFS('sys inv movment rpt'!$M:$M,'sys inv movment rpt'!$L:$L,$M268,'sys inv movment rpt'!$N:$N,AI$1)</f>
        <v>11400</v>
      </c>
      <c r="AJ268" s="86">
        <f>SUMIFS('sys inv movment rpt'!$M:$M,'sys inv movment rpt'!$L:$L,$M268,'sys inv movment rpt'!$N:$N,AJ$1)</f>
        <v>0</v>
      </c>
      <c r="AK268" s="86">
        <f>SUMIFS('sys inv movment rpt'!$M:$M,'sys inv movment rpt'!$L:$L,$M268,'sys inv movment rpt'!$N:$N,AK$1)</f>
        <v>0</v>
      </c>
      <c r="AL268" s="86">
        <f>SUMIFS('sys inv movment rpt'!$M:$M,'sys inv movment rpt'!$L:$L,$M268,'sys inv movment rpt'!$N:$N,AL$1)</f>
        <v>0</v>
      </c>
      <c r="AM268" s="86">
        <f>SUMIFS('sys inv movment rpt'!$M:$M,'sys inv movment rpt'!$L:$L,$M268,'sys inv movment rpt'!$N:$N,AM$1)</f>
        <v>0</v>
      </c>
      <c r="AN268" s="86">
        <f>SUMIFS('sys inv movment rpt'!$M:$M,'sys inv movment rpt'!$L:$L,$M268,'sys inv movment rpt'!$N:$N,AN$1)</f>
        <v>0</v>
      </c>
      <c r="AO268" s="86">
        <f>SUMIFS('sys inv movment rpt'!$M:$M,'sys inv movment rpt'!$L:$L,$M268,'sys inv movment rpt'!$N:$N,AO$1)</f>
        <v>0</v>
      </c>
      <c r="AP268" s="86">
        <f>SUMIFS('sys inv movment rpt'!$M:$M,'sys inv movment rpt'!$L:$L,$M268,'sys inv movment rpt'!$N:$N,AP$1)</f>
        <v>0</v>
      </c>
      <c r="AQ268" s="86">
        <f>SUMIFS('sys inv movment rpt'!$M:$M,'sys inv movment rpt'!$L:$L,$M268,'sys inv movment rpt'!$N:$N,AQ$1)</f>
        <v>0</v>
      </c>
      <c r="AR268" s="86">
        <f>SUMIFS('sys inv movment rpt'!$M:$M,'sys inv movment rpt'!$L:$L,$M268,'sys inv movment rpt'!$N:$N,AR$1)</f>
        <v>0</v>
      </c>
      <c r="AS268" s="86">
        <f>SUMIFS('sys inv movment rpt'!$M:$M,'sys inv movment rpt'!$L:$L,$M268,'sys inv movment rpt'!$N:$N,AS$1)</f>
        <v>0</v>
      </c>
      <c r="AT268" s="86">
        <f>SUMIFS('sys inv movment rpt'!$M:$M,'sys inv movment rpt'!$L:$L,$M268,'sys inv movment rpt'!$N:$N,AT$1)</f>
        <v>0</v>
      </c>
      <c r="AU268" s="86">
        <f>SUMIFS('sys inv movment rpt'!$M:$M,'sys inv movment rpt'!$L:$L,$M268,'sys inv movment rpt'!$N:$N,AU$1)</f>
        <v>0</v>
      </c>
      <c r="AV268" s="86">
        <f>SUMIFS('sys inv movment rpt'!$M:$M,'sys inv movment rpt'!$L:$L,$M268,'sys inv movment rpt'!$N:$N,AV$1)</f>
        <v>0</v>
      </c>
      <c r="AW268" s="87" t="str">
        <f>IFERROR(VLOOKUP(A268,'sys-backorder details'!E:U,17,0),"-")</f>
        <v>-</v>
      </c>
      <c r="AX268" s="87" t="str">
        <f>IF(K268&gt;1,VLOOKUP(A268,'settings-routing'!A:I,9,0),"")</f>
        <v/>
      </c>
    </row>
    <row r="269" ht="12.75" hidden="1" customHeight="1">
      <c r="A269" s="50" t="s">
        <v>753</v>
      </c>
      <c r="B269" s="50" t="s">
        <v>754</v>
      </c>
      <c r="C269" s="50">
        <f t="shared" si="2"/>
        <v>0</v>
      </c>
      <c r="D269" s="80">
        <f>SUMIF('Stocks 101-111'!$J:$J,'item dashboard'!A269,'Stocks 101-111'!K:K)</f>
        <v>0</v>
      </c>
      <c r="E269" s="80">
        <f>SUMIF('Stocks 101-111'!$J:$J,'item dashboard'!A269,'Stocks 101-111'!$L:$L)</f>
        <v>0</v>
      </c>
      <c r="F269" s="81">
        <f t="shared" si="3"/>
        <v>0</v>
      </c>
      <c r="G269" s="82">
        <f t="shared" si="4"/>
        <v>0.05714285714</v>
      </c>
      <c r="H269" s="50">
        <f>SUMIFS('sys-backorder details'!$M:$M,'sys-backorder details'!$E:$E,'item dashboard'!A269,'sys-backorder details'!$V:$V,"")</f>
        <v>0</v>
      </c>
      <c r="I269" s="83">
        <f>SUMIF('settings-routing'!$I:$I,'item dashboard'!A269,'settings-routing'!$O:$O)</f>
        <v>0</v>
      </c>
      <c r="J269" s="50">
        <f>SUMIFS('sys-backorder details'!$M:$M,'sys-backorder details'!$E:$E,'item dashboard'!A269,'sys-backorder details'!$V:$V,"Call off")</f>
        <v>0</v>
      </c>
      <c r="K269" s="84">
        <f t="shared" si="5"/>
        <v>0</v>
      </c>
      <c r="L269" s="84">
        <f>SUMIF('Production Plan'!$E:$E,'item dashboard'!A269,'Production Plan'!$N:$N)</f>
        <v>0</v>
      </c>
      <c r="M269" s="85" t="str">
        <f t="shared" si="6"/>
        <v>B-BIL400-W35-400 ml White Lotion Bottle</v>
      </c>
      <c r="N269" s="86">
        <f>SUMIFS('sys inv movment rpt'!$M:$M,'sys inv movment rpt'!$L:$L,$M269,'sys inv movment rpt'!$N:$N,N$1)</f>
        <v>0</v>
      </c>
      <c r="O269" s="86">
        <f>SUMIFS('sys inv movment rpt'!$M:$M,'sys inv movment rpt'!$L:$L,$M269,'sys inv movment rpt'!$N:$N,O$1)</f>
        <v>0</v>
      </c>
      <c r="P269" s="86">
        <f>SUMIFS('sys inv movment rpt'!$M:$M,'sys inv movment rpt'!$L:$L,$M269,'sys inv movment rpt'!$N:$N,P$1)</f>
        <v>0</v>
      </c>
      <c r="Q269" s="86">
        <f>SUMIFS('sys inv movment rpt'!$M:$M,'sys inv movment rpt'!$L:$L,$M269,'sys inv movment rpt'!$N:$N,Q$1)</f>
        <v>0</v>
      </c>
      <c r="R269" s="86">
        <f>SUMIFS('sys inv movment rpt'!$M:$M,'sys inv movment rpt'!$L:$L,$M269,'sys inv movment rpt'!$N:$N,R$1)</f>
        <v>4800</v>
      </c>
      <c r="S269" s="86">
        <f>SUMIFS('sys inv movment rpt'!$M:$M,'sys inv movment rpt'!$L:$L,$M269,'sys inv movment rpt'!$N:$N,S$1)</f>
        <v>0</v>
      </c>
      <c r="T269" s="86">
        <f>SUMIFS('sys inv movment rpt'!$M:$M,'sys inv movment rpt'!$L:$L,$M269,'sys inv movment rpt'!$N:$N,T$1)</f>
        <v>0</v>
      </c>
      <c r="U269" s="86">
        <f>SUMIFS('sys inv movment rpt'!$M:$M,'sys inv movment rpt'!$L:$L,$M269,'sys inv movment rpt'!$N:$N,U$1)</f>
        <v>0</v>
      </c>
      <c r="V269" s="86">
        <f>SUMIFS('sys inv movment rpt'!$M:$M,'sys inv movment rpt'!$L:$L,$M269,'sys inv movment rpt'!$N:$N,V$1)</f>
        <v>0</v>
      </c>
      <c r="W269" s="86">
        <f>SUMIFS('sys inv movment rpt'!$M:$M,'sys inv movment rpt'!$L:$L,$M269,'sys inv movment rpt'!$N:$N,W$1)</f>
        <v>0</v>
      </c>
      <c r="X269" s="86">
        <f>SUMIFS('sys inv movment rpt'!$M:$M,'sys inv movment rpt'!$L:$L,$M269,'sys inv movment rpt'!$N:$N,X$1)</f>
        <v>0</v>
      </c>
      <c r="Y269" s="86">
        <f>SUMIFS('sys inv movment rpt'!$M:$M,'sys inv movment rpt'!$L:$L,$M269,'sys inv movment rpt'!$N:$N,Y$1)</f>
        <v>0</v>
      </c>
      <c r="Z269" s="86">
        <f>SUMIFS('sys inv movment rpt'!$M:$M,'sys inv movment rpt'!$L:$L,$M269,'sys inv movment rpt'!$N:$N,Z$1)</f>
        <v>0</v>
      </c>
      <c r="AA269" s="86">
        <f>SUMIFS('sys inv movment rpt'!$M:$M,'sys inv movment rpt'!$L:$L,$M269,'sys inv movment rpt'!$N:$N,AA$1)</f>
        <v>0</v>
      </c>
      <c r="AB269" s="86">
        <f>SUMIFS('sys inv movment rpt'!$M:$M,'sys inv movment rpt'!$L:$L,$M269,'sys inv movment rpt'!$N:$N,AB$1)</f>
        <v>0</v>
      </c>
      <c r="AC269" s="86">
        <f>SUMIFS('sys inv movment rpt'!$M:$M,'sys inv movment rpt'!$L:$L,$M269,'sys inv movment rpt'!$N:$N,AC$1)</f>
        <v>0</v>
      </c>
      <c r="AD269" s="86">
        <f>SUMIFS('sys inv movment rpt'!$M:$M,'sys inv movment rpt'!$L:$L,$M269,'sys inv movment rpt'!$N:$N,AD$1)</f>
        <v>0</v>
      </c>
      <c r="AE269" s="86">
        <f>SUMIFS('sys inv movment rpt'!$M:$M,'sys inv movment rpt'!$L:$L,$M269,'sys inv movment rpt'!$N:$N,AE$1)</f>
        <v>0</v>
      </c>
      <c r="AF269" s="86">
        <f>SUMIFS('sys inv movment rpt'!$M:$M,'sys inv movment rpt'!$L:$L,$M269,'sys inv movment rpt'!$N:$N,AF$1)</f>
        <v>0</v>
      </c>
      <c r="AG269" s="86">
        <f>SUMIFS('sys inv movment rpt'!$M:$M,'sys inv movment rpt'!$L:$L,$M269,'sys inv movment rpt'!$N:$N,AG$1)</f>
        <v>0</v>
      </c>
      <c r="AH269" s="86">
        <f>SUMIFS('sys inv movment rpt'!$M:$M,'sys inv movment rpt'!$L:$L,$M269,'sys inv movment rpt'!$N:$N,AH$1)</f>
        <v>0</v>
      </c>
      <c r="AI269" s="86">
        <f>SUMIFS('sys inv movment rpt'!$M:$M,'sys inv movment rpt'!$L:$L,$M269,'sys inv movment rpt'!$N:$N,AI$1)</f>
        <v>7800</v>
      </c>
      <c r="AJ269" s="86">
        <f>SUMIFS('sys inv movment rpt'!$M:$M,'sys inv movment rpt'!$L:$L,$M269,'sys inv movment rpt'!$N:$N,AJ$1)</f>
        <v>0</v>
      </c>
      <c r="AK269" s="86">
        <f>SUMIFS('sys inv movment rpt'!$M:$M,'sys inv movment rpt'!$L:$L,$M269,'sys inv movment rpt'!$N:$N,AK$1)</f>
        <v>0</v>
      </c>
      <c r="AL269" s="86">
        <f>SUMIFS('sys inv movment rpt'!$M:$M,'sys inv movment rpt'!$L:$L,$M269,'sys inv movment rpt'!$N:$N,AL$1)</f>
        <v>0</v>
      </c>
      <c r="AM269" s="86">
        <f>SUMIFS('sys inv movment rpt'!$M:$M,'sys inv movment rpt'!$L:$L,$M269,'sys inv movment rpt'!$N:$N,AM$1)</f>
        <v>0</v>
      </c>
      <c r="AN269" s="86">
        <f>SUMIFS('sys inv movment rpt'!$M:$M,'sys inv movment rpt'!$L:$L,$M269,'sys inv movment rpt'!$N:$N,AN$1)</f>
        <v>0</v>
      </c>
      <c r="AO269" s="86">
        <f>SUMIFS('sys inv movment rpt'!$M:$M,'sys inv movment rpt'!$L:$L,$M269,'sys inv movment rpt'!$N:$N,AO$1)</f>
        <v>0</v>
      </c>
      <c r="AP269" s="86">
        <f>SUMIFS('sys inv movment rpt'!$M:$M,'sys inv movment rpt'!$L:$L,$M269,'sys inv movment rpt'!$N:$N,AP$1)</f>
        <v>0</v>
      </c>
      <c r="AQ269" s="86">
        <f>SUMIFS('sys inv movment rpt'!$M:$M,'sys inv movment rpt'!$L:$L,$M269,'sys inv movment rpt'!$N:$N,AQ$1)</f>
        <v>0</v>
      </c>
      <c r="AR269" s="86">
        <f>SUMIFS('sys inv movment rpt'!$M:$M,'sys inv movment rpt'!$L:$L,$M269,'sys inv movment rpt'!$N:$N,AR$1)</f>
        <v>0</v>
      </c>
      <c r="AS269" s="86">
        <f>SUMIFS('sys inv movment rpt'!$M:$M,'sys inv movment rpt'!$L:$L,$M269,'sys inv movment rpt'!$N:$N,AS$1)</f>
        <v>0</v>
      </c>
      <c r="AT269" s="86">
        <f>SUMIFS('sys inv movment rpt'!$M:$M,'sys inv movment rpt'!$L:$L,$M269,'sys inv movment rpt'!$N:$N,AT$1)</f>
        <v>0</v>
      </c>
      <c r="AU269" s="86">
        <f>SUMIFS('sys inv movment rpt'!$M:$M,'sys inv movment rpt'!$L:$L,$M269,'sys inv movment rpt'!$N:$N,AU$1)</f>
        <v>0</v>
      </c>
      <c r="AV269" s="86">
        <f>SUMIFS('sys inv movment rpt'!$M:$M,'sys inv movment rpt'!$L:$L,$M269,'sys inv movment rpt'!$N:$N,AV$1)</f>
        <v>0</v>
      </c>
      <c r="AW269" s="87" t="str">
        <f>IFERROR(VLOOKUP(A269,'sys-backorder details'!E:U,17,0),"-")</f>
        <v>-</v>
      </c>
      <c r="AX269" s="87" t="str">
        <f>IF(K269&gt;1,VLOOKUP(A269,'settings-routing'!A:I,9,0),"")</f>
        <v/>
      </c>
    </row>
    <row r="270" ht="12.75" hidden="1" customHeight="1">
      <c r="A270" s="50" t="s">
        <v>755</v>
      </c>
      <c r="B270" s="50" t="s">
        <v>756</v>
      </c>
      <c r="C270" s="50">
        <f t="shared" si="2"/>
        <v>0</v>
      </c>
      <c r="D270" s="80">
        <f>SUMIF('Stocks 101-111'!$J:$J,'item dashboard'!A270,'Stocks 101-111'!K:K)</f>
        <v>0</v>
      </c>
      <c r="E270" s="80">
        <f>SUMIF('Stocks 101-111'!$J:$J,'item dashboard'!A270,'Stocks 101-111'!$L:$L)</f>
        <v>0</v>
      </c>
      <c r="F270" s="81">
        <f t="shared" si="3"/>
        <v>0</v>
      </c>
      <c r="G270" s="82">
        <f t="shared" si="4"/>
        <v>0</v>
      </c>
      <c r="H270" s="50">
        <f>SUMIFS('sys-backorder details'!$M:$M,'sys-backorder details'!$E:$E,'item dashboard'!A270,'sys-backorder details'!$V:$V,"")</f>
        <v>0</v>
      </c>
      <c r="I270" s="83">
        <f>SUMIF('settings-routing'!$I:$I,'item dashboard'!A270,'settings-routing'!$O:$O)</f>
        <v>0</v>
      </c>
      <c r="J270" s="50">
        <f>SUMIFS('sys-backorder details'!$M:$M,'sys-backorder details'!$E:$E,'item dashboard'!A270,'sys-backorder details'!$V:$V,"Call off")</f>
        <v>0</v>
      </c>
      <c r="K270" s="84">
        <f t="shared" si="5"/>
        <v>0</v>
      </c>
      <c r="L270" s="84">
        <f>SUMIF('Production Plan'!$E:$E,'item dashboard'!A270,'Production Plan'!$N:$N)</f>
        <v>0</v>
      </c>
      <c r="M270" s="85" t="str">
        <f t="shared" si="6"/>
        <v>B-BL1000-BL60-1 Ltr. Bleach Blue Bottle</v>
      </c>
      <c r="N270" s="86">
        <f>SUMIFS('sys inv movment rpt'!$M:$M,'sys inv movment rpt'!$L:$L,$M270,'sys inv movment rpt'!$N:$N,N$1)</f>
        <v>0</v>
      </c>
      <c r="O270" s="86">
        <f>SUMIFS('sys inv movment rpt'!$M:$M,'sys inv movment rpt'!$L:$L,$M270,'sys inv movment rpt'!$N:$N,O$1)</f>
        <v>0</v>
      </c>
      <c r="P270" s="86">
        <f>SUMIFS('sys inv movment rpt'!$M:$M,'sys inv movment rpt'!$L:$L,$M270,'sys inv movment rpt'!$N:$N,P$1)</f>
        <v>0</v>
      </c>
      <c r="Q270" s="86">
        <f>SUMIFS('sys inv movment rpt'!$M:$M,'sys inv movment rpt'!$L:$L,$M270,'sys inv movment rpt'!$N:$N,Q$1)</f>
        <v>0</v>
      </c>
      <c r="R270" s="86">
        <f>SUMIFS('sys inv movment rpt'!$M:$M,'sys inv movment rpt'!$L:$L,$M270,'sys inv movment rpt'!$N:$N,R$1)</f>
        <v>0</v>
      </c>
      <c r="S270" s="86">
        <f>SUMIFS('sys inv movment rpt'!$M:$M,'sys inv movment rpt'!$L:$L,$M270,'sys inv movment rpt'!$N:$N,S$1)</f>
        <v>0</v>
      </c>
      <c r="T270" s="86">
        <f>SUMIFS('sys inv movment rpt'!$M:$M,'sys inv movment rpt'!$L:$L,$M270,'sys inv movment rpt'!$N:$N,T$1)</f>
        <v>0</v>
      </c>
      <c r="U270" s="86">
        <f>SUMIFS('sys inv movment rpt'!$M:$M,'sys inv movment rpt'!$L:$L,$M270,'sys inv movment rpt'!$N:$N,U$1)</f>
        <v>0</v>
      </c>
      <c r="V270" s="86">
        <f>SUMIFS('sys inv movment rpt'!$M:$M,'sys inv movment rpt'!$L:$L,$M270,'sys inv movment rpt'!$N:$N,V$1)</f>
        <v>0</v>
      </c>
      <c r="W270" s="86">
        <f>SUMIFS('sys inv movment rpt'!$M:$M,'sys inv movment rpt'!$L:$L,$M270,'sys inv movment rpt'!$N:$N,W$1)</f>
        <v>0</v>
      </c>
      <c r="X270" s="86">
        <f>SUMIFS('sys inv movment rpt'!$M:$M,'sys inv movment rpt'!$L:$L,$M270,'sys inv movment rpt'!$N:$N,X$1)</f>
        <v>0</v>
      </c>
      <c r="Y270" s="86">
        <f>SUMIFS('sys inv movment rpt'!$M:$M,'sys inv movment rpt'!$L:$L,$M270,'sys inv movment rpt'!$N:$N,Y$1)</f>
        <v>0</v>
      </c>
      <c r="Z270" s="86">
        <f>SUMIFS('sys inv movment rpt'!$M:$M,'sys inv movment rpt'!$L:$L,$M270,'sys inv movment rpt'!$N:$N,Z$1)</f>
        <v>0</v>
      </c>
      <c r="AA270" s="86">
        <f>SUMIFS('sys inv movment rpt'!$M:$M,'sys inv movment rpt'!$L:$L,$M270,'sys inv movment rpt'!$N:$N,AA$1)</f>
        <v>0</v>
      </c>
      <c r="AB270" s="86">
        <f>SUMIFS('sys inv movment rpt'!$M:$M,'sys inv movment rpt'!$L:$L,$M270,'sys inv movment rpt'!$N:$N,AB$1)</f>
        <v>0</v>
      </c>
      <c r="AC270" s="86">
        <f>SUMIFS('sys inv movment rpt'!$M:$M,'sys inv movment rpt'!$L:$L,$M270,'sys inv movment rpt'!$N:$N,AC$1)</f>
        <v>0</v>
      </c>
      <c r="AD270" s="86">
        <f>SUMIFS('sys inv movment rpt'!$M:$M,'sys inv movment rpt'!$L:$L,$M270,'sys inv movment rpt'!$N:$N,AD$1)</f>
        <v>0</v>
      </c>
      <c r="AE270" s="86">
        <f>SUMIFS('sys inv movment rpt'!$M:$M,'sys inv movment rpt'!$L:$L,$M270,'sys inv movment rpt'!$N:$N,AE$1)</f>
        <v>0</v>
      </c>
      <c r="AF270" s="86">
        <f>SUMIFS('sys inv movment rpt'!$M:$M,'sys inv movment rpt'!$L:$L,$M270,'sys inv movment rpt'!$N:$N,AF$1)</f>
        <v>0</v>
      </c>
      <c r="AG270" s="86">
        <f>SUMIFS('sys inv movment rpt'!$M:$M,'sys inv movment rpt'!$L:$L,$M270,'sys inv movment rpt'!$N:$N,AG$1)</f>
        <v>0</v>
      </c>
      <c r="AH270" s="86">
        <f>SUMIFS('sys inv movment rpt'!$M:$M,'sys inv movment rpt'!$L:$L,$M270,'sys inv movment rpt'!$N:$N,AH$1)</f>
        <v>0</v>
      </c>
      <c r="AI270" s="86">
        <f>SUMIFS('sys inv movment rpt'!$M:$M,'sys inv movment rpt'!$L:$L,$M270,'sys inv movment rpt'!$N:$N,AI$1)</f>
        <v>0</v>
      </c>
      <c r="AJ270" s="86">
        <f>SUMIFS('sys inv movment rpt'!$M:$M,'sys inv movment rpt'!$L:$L,$M270,'sys inv movment rpt'!$N:$N,AJ$1)</f>
        <v>0</v>
      </c>
      <c r="AK270" s="86">
        <f>SUMIFS('sys inv movment rpt'!$M:$M,'sys inv movment rpt'!$L:$L,$M270,'sys inv movment rpt'!$N:$N,AK$1)</f>
        <v>0</v>
      </c>
      <c r="AL270" s="86">
        <f>SUMIFS('sys inv movment rpt'!$M:$M,'sys inv movment rpt'!$L:$L,$M270,'sys inv movment rpt'!$N:$N,AL$1)</f>
        <v>0</v>
      </c>
      <c r="AM270" s="86">
        <f>SUMIFS('sys inv movment rpt'!$M:$M,'sys inv movment rpt'!$L:$L,$M270,'sys inv movment rpt'!$N:$N,AM$1)</f>
        <v>0</v>
      </c>
      <c r="AN270" s="86">
        <f>SUMIFS('sys inv movment rpt'!$M:$M,'sys inv movment rpt'!$L:$L,$M270,'sys inv movment rpt'!$N:$N,AN$1)</f>
        <v>0</v>
      </c>
      <c r="AO270" s="86">
        <f>SUMIFS('sys inv movment rpt'!$M:$M,'sys inv movment rpt'!$L:$L,$M270,'sys inv movment rpt'!$N:$N,AO$1)</f>
        <v>0</v>
      </c>
      <c r="AP270" s="86">
        <f>SUMIFS('sys inv movment rpt'!$M:$M,'sys inv movment rpt'!$L:$L,$M270,'sys inv movment rpt'!$N:$N,AP$1)</f>
        <v>0</v>
      </c>
      <c r="AQ270" s="86">
        <f>SUMIFS('sys inv movment rpt'!$M:$M,'sys inv movment rpt'!$L:$L,$M270,'sys inv movment rpt'!$N:$N,AQ$1)</f>
        <v>0</v>
      </c>
      <c r="AR270" s="86">
        <f>SUMIFS('sys inv movment rpt'!$M:$M,'sys inv movment rpt'!$L:$L,$M270,'sys inv movment rpt'!$N:$N,AR$1)</f>
        <v>0</v>
      </c>
      <c r="AS270" s="86">
        <f>SUMIFS('sys inv movment rpt'!$M:$M,'sys inv movment rpt'!$L:$L,$M270,'sys inv movment rpt'!$N:$N,AS$1)</f>
        <v>0</v>
      </c>
      <c r="AT270" s="86">
        <f>SUMIFS('sys inv movment rpt'!$M:$M,'sys inv movment rpt'!$L:$L,$M270,'sys inv movment rpt'!$N:$N,AT$1)</f>
        <v>0</v>
      </c>
      <c r="AU270" s="86">
        <f>SUMIFS('sys inv movment rpt'!$M:$M,'sys inv movment rpt'!$L:$L,$M270,'sys inv movment rpt'!$N:$N,AU$1)</f>
        <v>0</v>
      </c>
      <c r="AV270" s="86">
        <f>SUMIFS('sys inv movment rpt'!$M:$M,'sys inv movment rpt'!$L:$L,$M270,'sys inv movment rpt'!$N:$N,AV$1)</f>
        <v>0</v>
      </c>
      <c r="AW270" s="87" t="str">
        <f>IFERROR(VLOOKUP(A270,'sys-backorder details'!E:U,17,0),"-")</f>
        <v>-</v>
      </c>
      <c r="AX270" s="87" t="str">
        <f>IF(K270&gt;1,VLOOKUP(A270,'settings-routing'!A:I,9,0),"")</f>
        <v/>
      </c>
    </row>
    <row r="271" ht="12.75" hidden="1" customHeight="1">
      <c r="A271" s="28" t="s">
        <v>757</v>
      </c>
      <c r="B271" s="28" t="s">
        <v>758</v>
      </c>
      <c r="C271" s="50">
        <f t="shared" si="2"/>
        <v>0</v>
      </c>
      <c r="D271" s="80">
        <f>SUMIF('Stocks 101-111'!$J:$J,'item dashboard'!A271,'Stocks 101-111'!K:K)</f>
        <v>0</v>
      </c>
      <c r="E271" s="80">
        <f>SUMIF('Stocks 101-111'!$J:$J,'item dashboard'!A271,'Stocks 101-111'!$L:$L)</f>
        <v>0</v>
      </c>
      <c r="F271" s="81">
        <f t="shared" si="3"/>
        <v>0</v>
      </c>
      <c r="G271" s="82">
        <f t="shared" si="4"/>
        <v>0.1142857143</v>
      </c>
      <c r="H271" s="50">
        <f>SUMIFS('sys-backorder details'!$M:$M,'sys-backorder details'!$E:$E,'item dashboard'!A271,'sys-backorder details'!$V:$V,"")</f>
        <v>0</v>
      </c>
      <c r="I271" s="83">
        <f>SUMIF('settings-routing'!$I:$I,'item dashboard'!A271,'settings-routing'!$O:$O)</f>
        <v>0</v>
      </c>
      <c r="J271" s="50">
        <f>SUMIFS('sys-backorder details'!$M:$M,'sys-backorder details'!$E:$E,'item dashboard'!A271,'sys-backorder details'!$V:$V,"Call off")</f>
        <v>0</v>
      </c>
      <c r="K271" s="84">
        <f t="shared" si="5"/>
        <v>0</v>
      </c>
      <c r="L271" s="84">
        <f>SUMIF('Production Plan'!$E:$E,'item dashboard'!A271,'Production Plan'!$N:$N)</f>
        <v>0</v>
      </c>
      <c r="M271" s="85" t="str">
        <f t="shared" si="6"/>
        <v>B-BL1000-W60-1 Ltr. Bleach White Bottle</v>
      </c>
      <c r="N271" s="86">
        <f>SUMIFS('sys inv movment rpt'!$M:$M,'sys inv movment rpt'!$L:$L,$M271,'sys inv movment rpt'!$N:$N,N$1)</f>
        <v>468</v>
      </c>
      <c r="O271" s="86">
        <f>SUMIFS('sys inv movment rpt'!$M:$M,'sys inv movment rpt'!$L:$L,$M271,'sys inv movment rpt'!$N:$N,O$1)</f>
        <v>0</v>
      </c>
      <c r="P271" s="86">
        <f>SUMIFS('sys inv movment rpt'!$M:$M,'sys inv movment rpt'!$L:$L,$M271,'sys inv movment rpt'!$N:$N,P$1)</f>
        <v>0</v>
      </c>
      <c r="Q271" s="86">
        <f>SUMIFS('sys inv movment rpt'!$M:$M,'sys inv movment rpt'!$L:$L,$M271,'sys inv movment rpt'!$N:$N,Q$1)</f>
        <v>0</v>
      </c>
      <c r="R271" s="86">
        <f>SUMIFS('sys inv movment rpt'!$M:$M,'sys inv movment rpt'!$L:$L,$M271,'sys inv movment rpt'!$N:$N,R$1)</f>
        <v>0</v>
      </c>
      <c r="S271" s="86">
        <f>SUMIFS('sys inv movment rpt'!$M:$M,'sys inv movment rpt'!$L:$L,$M271,'sys inv movment rpt'!$N:$N,S$1)</f>
        <v>312</v>
      </c>
      <c r="T271" s="86">
        <f>SUMIFS('sys inv movment rpt'!$M:$M,'sys inv movment rpt'!$L:$L,$M271,'sys inv movment rpt'!$N:$N,T$1)</f>
        <v>0</v>
      </c>
      <c r="U271" s="86">
        <f>SUMIFS('sys inv movment rpt'!$M:$M,'sys inv movment rpt'!$L:$L,$M271,'sys inv movment rpt'!$N:$N,U$1)</f>
        <v>0</v>
      </c>
      <c r="V271" s="86">
        <f>SUMIFS('sys inv movment rpt'!$M:$M,'sys inv movment rpt'!$L:$L,$M271,'sys inv movment rpt'!$N:$N,V$1)</f>
        <v>0</v>
      </c>
      <c r="W271" s="86">
        <f>SUMIFS('sys inv movment rpt'!$M:$M,'sys inv movment rpt'!$L:$L,$M271,'sys inv movment rpt'!$N:$N,W$1)</f>
        <v>0</v>
      </c>
      <c r="X271" s="86">
        <f>SUMIFS('sys inv movment rpt'!$M:$M,'sys inv movment rpt'!$L:$L,$M271,'sys inv movment rpt'!$N:$N,X$1)</f>
        <v>0</v>
      </c>
      <c r="Y271" s="86">
        <f>SUMIFS('sys inv movment rpt'!$M:$M,'sys inv movment rpt'!$L:$L,$M271,'sys inv movment rpt'!$N:$N,Y$1)</f>
        <v>0</v>
      </c>
      <c r="Z271" s="86">
        <f>SUMIFS('sys inv movment rpt'!$M:$M,'sys inv movment rpt'!$L:$L,$M271,'sys inv movment rpt'!$N:$N,Z$1)</f>
        <v>2496</v>
      </c>
      <c r="AA271" s="86">
        <f>SUMIFS('sys inv movment rpt'!$M:$M,'sys inv movment rpt'!$L:$L,$M271,'sys inv movment rpt'!$N:$N,AA$1)</f>
        <v>0</v>
      </c>
      <c r="AB271" s="86">
        <f>SUMIFS('sys inv movment rpt'!$M:$M,'sys inv movment rpt'!$L:$L,$M271,'sys inv movment rpt'!$N:$N,AB$1)</f>
        <v>0</v>
      </c>
      <c r="AC271" s="86">
        <f>SUMIFS('sys inv movment rpt'!$M:$M,'sys inv movment rpt'!$L:$L,$M271,'sys inv movment rpt'!$N:$N,AC$1)</f>
        <v>0</v>
      </c>
      <c r="AD271" s="86">
        <f>SUMIFS('sys inv movment rpt'!$M:$M,'sys inv movment rpt'!$L:$L,$M271,'sys inv movment rpt'!$N:$N,AD$1)</f>
        <v>0</v>
      </c>
      <c r="AE271" s="86">
        <f>SUMIFS('sys inv movment rpt'!$M:$M,'sys inv movment rpt'!$L:$L,$M271,'sys inv movment rpt'!$N:$N,AE$1)</f>
        <v>0</v>
      </c>
      <c r="AF271" s="86">
        <f>SUMIFS('sys inv movment rpt'!$M:$M,'sys inv movment rpt'!$L:$L,$M271,'sys inv movment rpt'!$N:$N,AF$1)</f>
        <v>0</v>
      </c>
      <c r="AG271" s="86">
        <f>SUMIFS('sys inv movment rpt'!$M:$M,'sys inv movment rpt'!$L:$L,$M271,'sys inv movment rpt'!$N:$N,AG$1)</f>
        <v>0</v>
      </c>
      <c r="AH271" s="86">
        <f>SUMIFS('sys inv movment rpt'!$M:$M,'sys inv movment rpt'!$L:$L,$M271,'sys inv movment rpt'!$N:$N,AH$1)</f>
        <v>0</v>
      </c>
      <c r="AI271" s="86">
        <f>SUMIFS('sys inv movment rpt'!$M:$M,'sys inv movment rpt'!$L:$L,$M271,'sys inv movment rpt'!$N:$N,AI$1)</f>
        <v>0</v>
      </c>
      <c r="AJ271" s="86">
        <f>SUMIFS('sys inv movment rpt'!$M:$M,'sys inv movment rpt'!$L:$L,$M271,'sys inv movment rpt'!$N:$N,AJ$1)</f>
        <v>0</v>
      </c>
      <c r="AK271" s="86">
        <f>SUMIFS('sys inv movment rpt'!$M:$M,'sys inv movment rpt'!$L:$L,$M271,'sys inv movment rpt'!$N:$N,AK$1)</f>
        <v>0</v>
      </c>
      <c r="AL271" s="86">
        <f>SUMIFS('sys inv movment rpt'!$M:$M,'sys inv movment rpt'!$L:$L,$M271,'sys inv movment rpt'!$N:$N,AL$1)</f>
        <v>0</v>
      </c>
      <c r="AM271" s="86">
        <f>SUMIFS('sys inv movment rpt'!$M:$M,'sys inv movment rpt'!$L:$L,$M271,'sys inv movment rpt'!$N:$N,AM$1)</f>
        <v>0</v>
      </c>
      <c r="AN271" s="86">
        <f>SUMIFS('sys inv movment rpt'!$M:$M,'sys inv movment rpt'!$L:$L,$M271,'sys inv movment rpt'!$N:$N,AN$1)</f>
        <v>0</v>
      </c>
      <c r="AO271" s="86">
        <f>SUMIFS('sys inv movment rpt'!$M:$M,'sys inv movment rpt'!$L:$L,$M271,'sys inv movment rpt'!$N:$N,AO$1)</f>
        <v>1716</v>
      </c>
      <c r="AP271" s="86">
        <f>SUMIFS('sys inv movment rpt'!$M:$M,'sys inv movment rpt'!$L:$L,$M271,'sys inv movment rpt'!$N:$N,AP$1)</f>
        <v>0</v>
      </c>
      <c r="AQ271" s="86">
        <f>SUMIFS('sys inv movment rpt'!$M:$M,'sys inv movment rpt'!$L:$L,$M271,'sys inv movment rpt'!$N:$N,AQ$1)</f>
        <v>0</v>
      </c>
      <c r="AR271" s="86">
        <f>SUMIFS('sys inv movment rpt'!$M:$M,'sys inv movment rpt'!$L:$L,$M271,'sys inv movment rpt'!$N:$N,AR$1)</f>
        <v>0</v>
      </c>
      <c r="AS271" s="86">
        <f>SUMIFS('sys inv movment rpt'!$M:$M,'sys inv movment rpt'!$L:$L,$M271,'sys inv movment rpt'!$N:$N,AS$1)</f>
        <v>0</v>
      </c>
      <c r="AT271" s="86">
        <f>SUMIFS('sys inv movment rpt'!$M:$M,'sys inv movment rpt'!$L:$L,$M271,'sys inv movment rpt'!$N:$N,AT$1)</f>
        <v>0</v>
      </c>
      <c r="AU271" s="86">
        <f>SUMIFS('sys inv movment rpt'!$M:$M,'sys inv movment rpt'!$L:$L,$M271,'sys inv movment rpt'!$N:$N,AU$1)</f>
        <v>0</v>
      </c>
      <c r="AV271" s="86">
        <f>SUMIFS('sys inv movment rpt'!$M:$M,'sys inv movment rpt'!$L:$L,$M271,'sys inv movment rpt'!$N:$N,AV$1)</f>
        <v>0</v>
      </c>
      <c r="AW271" s="87" t="str">
        <f>IFERROR(VLOOKUP(A271,'sys-backorder details'!E:U,17,0),"-")</f>
        <v>-</v>
      </c>
      <c r="AX271" s="87" t="str">
        <f>IF(K271&gt;1,VLOOKUP(A271,'settings-routing'!A:I,9,0),"")</f>
        <v/>
      </c>
    </row>
    <row r="272" ht="12.75" hidden="1" customHeight="1">
      <c r="A272" s="28" t="s">
        <v>759</v>
      </c>
      <c r="B272" s="28" t="s">
        <v>760</v>
      </c>
      <c r="C272" s="50">
        <f t="shared" si="2"/>
        <v>0</v>
      </c>
      <c r="D272" s="80">
        <f>SUMIF('Stocks 101-111'!$J:$J,'item dashboard'!A272,'Stocks 101-111'!K:K)</f>
        <v>0</v>
      </c>
      <c r="E272" s="80">
        <f>SUMIF('Stocks 101-111'!$J:$J,'item dashboard'!A272,'Stocks 101-111'!$L:$L)</f>
        <v>0</v>
      </c>
      <c r="F272" s="81">
        <f t="shared" si="3"/>
        <v>0</v>
      </c>
      <c r="G272" s="82">
        <f t="shared" si="4"/>
        <v>0</v>
      </c>
      <c r="H272" s="50">
        <f>SUMIFS('sys-backorder details'!$M:$M,'sys-backorder details'!$E:$E,'item dashboard'!A272,'sys-backorder details'!$V:$V,"")</f>
        <v>0</v>
      </c>
      <c r="I272" s="83">
        <f>SUMIF('settings-routing'!$I:$I,'item dashboard'!A272,'settings-routing'!$O:$O)</f>
        <v>0</v>
      </c>
      <c r="J272" s="50">
        <f>SUMIFS('sys-backorder details'!$M:$M,'sys-backorder details'!$E:$E,'item dashboard'!A272,'sys-backorder details'!$V:$V,"Call off")</f>
        <v>0</v>
      </c>
      <c r="K272" s="84">
        <f t="shared" si="5"/>
        <v>0</v>
      </c>
      <c r="L272" s="84">
        <f>SUMIF('Production Plan'!$E:$E,'item dashboard'!A272,'Production Plan'!$N:$N)</f>
        <v>0</v>
      </c>
      <c r="M272" s="85" t="str">
        <f t="shared" si="6"/>
        <v>B-BL1000-W60BTX-1 Ltr. White Printed Blue Ring Bytex Bottle</v>
      </c>
      <c r="N272" s="86">
        <f>SUMIFS('sys inv movment rpt'!$M:$M,'sys inv movment rpt'!$L:$L,$M272,'sys inv movment rpt'!$N:$N,N$1)</f>
        <v>0</v>
      </c>
      <c r="O272" s="86">
        <f>SUMIFS('sys inv movment rpt'!$M:$M,'sys inv movment rpt'!$L:$L,$M272,'sys inv movment rpt'!$N:$N,O$1)</f>
        <v>0</v>
      </c>
      <c r="P272" s="86">
        <f>SUMIFS('sys inv movment rpt'!$M:$M,'sys inv movment rpt'!$L:$L,$M272,'sys inv movment rpt'!$N:$N,P$1)</f>
        <v>0</v>
      </c>
      <c r="Q272" s="86">
        <f>SUMIFS('sys inv movment rpt'!$M:$M,'sys inv movment rpt'!$L:$L,$M272,'sys inv movment rpt'!$N:$N,Q$1)</f>
        <v>0</v>
      </c>
      <c r="R272" s="86">
        <f>SUMIFS('sys inv movment rpt'!$M:$M,'sys inv movment rpt'!$L:$L,$M272,'sys inv movment rpt'!$N:$N,R$1)</f>
        <v>0</v>
      </c>
      <c r="S272" s="86">
        <f>SUMIFS('sys inv movment rpt'!$M:$M,'sys inv movment rpt'!$L:$L,$M272,'sys inv movment rpt'!$N:$N,S$1)</f>
        <v>0</v>
      </c>
      <c r="T272" s="86">
        <f>SUMIFS('sys inv movment rpt'!$M:$M,'sys inv movment rpt'!$L:$L,$M272,'sys inv movment rpt'!$N:$N,T$1)</f>
        <v>0</v>
      </c>
      <c r="U272" s="86">
        <f>SUMIFS('sys inv movment rpt'!$M:$M,'sys inv movment rpt'!$L:$L,$M272,'sys inv movment rpt'!$N:$N,U$1)</f>
        <v>0</v>
      </c>
      <c r="V272" s="86">
        <f>SUMIFS('sys inv movment rpt'!$M:$M,'sys inv movment rpt'!$L:$L,$M272,'sys inv movment rpt'!$N:$N,V$1)</f>
        <v>0</v>
      </c>
      <c r="W272" s="86">
        <f>SUMIFS('sys inv movment rpt'!$M:$M,'sys inv movment rpt'!$L:$L,$M272,'sys inv movment rpt'!$N:$N,W$1)</f>
        <v>0</v>
      </c>
      <c r="X272" s="86">
        <f>SUMIFS('sys inv movment rpt'!$M:$M,'sys inv movment rpt'!$L:$L,$M272,'sys inv movment rpt'!$N:$N,X$1)</f>
        <v>0</v>
      </c>
      <c r="Y272" s="86">
        <f>SUMIFS('sys inv movment rpt'!$M:$M,'sys inv movment rpt'!$L:$L,$M272,'sys inv movment rpt'!$N:$N,Y$1)</f>
        <v>0</v>
      </c>
      <c r="Z272" s="86">
        <f>SUMIFS('sys inv movment rpt'!$M:$M,'sys inv movment rpt'!$L:$L,$M272,'sys inv movment rpt'!$N:$N,Z$1)</f>
        <v>0</v>
      </c>
      <c r="AA272" s="86">
        <f>SUMIFS('sys inv movment rpt'!$M:$M,'sys inv movment rpt'!$L:$L,$M272,'sys inv movment rpt'!$N:$N,AA$1)</f>
        <v>0</v>
      </c>
      <c r="AB272" s="86">
        <f>SUMIFS('sys inv movment rpt'!$M:$M,'sys inv movment rpt'!$L:$L,$M272,'sys inv movment rpt'!$N:$N,AB$1)</f>
        <v>0</v>
      </c>
      <c r="AC272" s="86">
        <f>SUMIFS('sys inv movment rpt'!$M:$M,'sys inv movment rpt'!$L:$L,$M272,'sys inv movment rpt'!$N:$N,AC$1)</f>
        <v>0</v>
      </c>
      <c r="AD272" s="86">
        <f>SUMIFS('sys inv movment rpt'!$M:$M,'sys inv movment rpt'!$L:$L,$M272,'sys inv movment rpt'!$N:$N,AD$1)</f>
        <v>0</v>
      </c>
      <c r="AE272" s="86">
        <f>SUMIFS('sys inv movment rpt'!$M:$M,'sys inv movment rpt'!$L:$L,$M272,'sys inv movment rpt'!$N:$N,AE$1)</f>
        <v>0</v>
      </c>
      <c r="AF272" s="86">
        <f>SUMIFS('sys inv movment rpt'!$M:$M,'sys inv movment rpt'!$L:$L,$M272,'sys inv movment rpt'!$N:$N,AF$1)</f>
        <v>0</v>
      </c>
      <c r="AG272" s="86">
        <f>SUMIFS('sys inv movment rpt'!$M:$M,'sys inv movment rpt'!$L:$L,$M272,'sys inv movment rpt'!$N:$N,AG$1)</f>
        <v>0</v>
      </c>
      <c r="AH272" s="86">
        <f>SUMIFS('sys inv movment rpt'!$M:$M,'sys inv movment rpt'!$L:$L,$M272,'sys inv movment rpt'!$N:$N,AH$1)</f>
        <v>0</v>
      </c>
      <c r="AI272" s="86">
        <f>SUMIFS('sys inv movment rpt'!$M:$M,'sys inv movment rpt'!$L:$L,$M272,'sys inv movment rpt'!$N:$N,AI$1)</f>
        <v>0</v>
      </c>
      <c r="AJ272" s="86">
        <f>SUMIFS('sys inv movment rpt'!$M:$M,'sys inv movment rpt'!$L:$L,$M272,'sys inv movment rpt'!$N:$N,AJ$1)</f>
        <v>0</v>
      </c>
      <c r="AK272" s="86">
        <f>SUMIFS('sys inv movment rpt'!$M:$M,'sys inv movment rpt'!$L:$L,$M272,'sys inv movment rpt'!$N:$N,AK$1)</f>
        <v>0</v>
      </c>
      <c r="AL272" s="86">
        <f>SUMIFS('sys inv movment rpt'!$M:$M,'sys inv movment rpt'!$L:$L,$M272,'sys inv movment rpt'!$N:$N,AL$1)</f>
        <v>0</v>
      </c>
      <c r="AM272" s="86">
        <f>SUMIFS('sys inv movment rpt'!$M:$M,'sys inv movment rpt'!$L:$L,$M272,'sys inv movment rpt'!$N:$N,AM$1)</f>
        <v>0</v>
      </c>
      <c r="AN272" s="86">
        <f>SUMIFS('sys inv movment rpt'!$M:$M,'sys inv movment rpt'!$L:$L,$M272,'sys inv movment rpt'!$N:$N,AN$1)</f>
        <v>0</v>
      </c>
      <c r="AO272" s="86">
        <f>SUMIFS('sys inv movment rpt'!$M:$M,'sys inv movment rpt'!$L:$L,$M272,'sys inv movment rpt'!$N:$N,AO$1)</f>
        <v>0</v>
      </c>
      <c r="AP272" s="86">
        <f>SUMIFS('sys inv movment rpt'!$M:$M,'sys inv movment rpt'!$L:$L,$M272,'sys inv movment rpt'!$N:$N,AP$1)</f>
        <v>0</v>
      </c>
      <c r="AQ272" s="86">
        <f>SUMIFS('sys inv movment rpt'!$M:$M,'sys inv movment rpt'!$L:$L,$M272,'sys inv movment rpt'!$N:$N,AQ$1)</f>
        <v>0</v>
      </c>
      <c r="AR272" s="86">
        <f>SUMIFS('sys inv movment rpt'!$M:$M,'sys inv movment rpt'!$L:$L,$M272,'sys inv movment rpt'!$N:$N,AR$1)</f>
        <v>0</v>
      </c>
      <c r="AS272" s="86">
        <f>SUMIFS('sys inv movment rpt'!$M:$M,'sys inv movment rpt'!$L:$L,$M272,'sys inv movment rpt'!$N:$N,AS$1)</f>
        <v>0</v>
      </c>
      <c r="AT272" s="86">
        <f>SUMIFS('sys inv movment rpt'!$M:$M,'sys inv movment rpt'!$L:$L,$M272,'sys inv movment rpt'!$N:$N,AT$1)</f>
        <v>0</v>
      </c>
      <c r="AU272" s="86">
        <f>SUMIFS('sys inv movment rpt'!$M:$M,'sys inv movment rpt'!$L:$L,$M272,'sys inv movment rpt'!$N:$N,AU$1)</f>
        <v>0</v>
      </c>
      <c r="AV272" s="86">
        <f>SUMIFS('sys inv movment rpt'!$M:$M,'sys inv movment rpt'!$L:$L,$M272,'sys inv movment rpt'!$N:$N,AV$1)</f>
        <v>0</v>
      </c>
      <c r="AW272" s="87" t="str">
        <f>IFERROR(VLOOKUP(A272,'sys-backorder details'!E:U,17,0),"-")</f>
        <v>-</v>
      </c>
      <c r="AX272" s="87" t="str">
        <f>IF(K272&gt;1,VLOOKUP(A272,'settings-routing'!A:I,9,0),"")</f>
        <v/>
      </c>
    </row>
    <row r="273" ht="12.75" hidden="1" customHeight="1">
      <c r="A273" s="28" t="s">
        <v>761</v>
      </c>
      <c r="B273" s="28" t="s">
        <v>762</v>
      </c>
      <c r="C273" s="50">
        <f t="shared" si="2"/>
        <v>0</v>
      </c>
      <c r="D273" s="80">
        <f>SUMIF('Stocks 101-111'!$J:$J,'item dashboard'!A273,'Stocks 101-111'!K:K)</f>
        <v>0</v>
      </c>
      <c r="E273" s="80">
        <f>SUMIF('Stocks 101-111'!$J:$J,'item dashboard'!A273,'Stocks 101-111'!$L:$L)</f>
        <v>0</v>
      </c>
      <c r="F273" s="81">
        <f t="shared" si="3"/>
        <v>0</v>
      </c>
      <c r="G273" s="82">
        <f t="shared" si="4"/>
        <v>0</v>
      </c>
      <c r="H273" s="50">
        <f>SUMIFS('sys-backorder details'!$M:$M,'sys-backorder details'!$E:$E,'item dashboard'!A273,'sys-backorder details'!$V:$V,"")</f>
        <v>0</v>
      </c>
      <c r="I273" s="83">
        <f>SUMIF('settings-routing'!$I:$I,'item dashboard'!A273,'settings-routing'!$O:$O)</f>
        <v>0</v>
      </c>
      <c r="J273" s="50">
        <f>SUMIFS('sys-backorder details'!$M:$M,'sys-backorder details'!$E:$E,'item dashboard'!A273,'sys-backorder details'!$V:$V,"Call off")</f>
        <v>0</v>
      </c>
      <c r="K273" s="84">
        <f t="shared" si="5"/>
        <v>0</v>
      </c>
      <c r="L273" s="84">
        <f>SUMIF('Production Plan'!$E:$E,'item dashboard'!A273,'Production Plan'!$N:$N)</f>
        <v>0</v>
      </c>
      <c r="M273" s="85" t="str">
        <f t="shared" si="6"/>
        <v>B-BL1000-W60ELX-1 Ltr. Bleach White Printed Elex Bottle</v>
      </c>
      <c r="N273" s="86">
        <f>SUMIFS('sys inv movment rpt'!$M:$M,'sys inv movment rpt'!$L:$L,$M273,'sys inv movment rpt'!$N:$N,N$1)</f>
        <v>0</v>
      </c>
      <c r="O273" s="86">
        <f>SUMIFS('sys inv movment rpt'!$M:$M,'sys inv movment rpt'!$L:$L,$M273,'sys inv movment rpt'!$N:$N,O$1)</f>
        <v>0</v>
      </c>
      <c r="P273" s="86">
        <f>SUMIFS('sys inv movment rpt'!$M:$M,'sys inv movment rpt'!$L:$L,$M273,'sys inv movment rpt'!$N:$N,P$1)</f>
        <v>0</v>
      </c>
      <c r="Q273" s="86">
        <f>SUMIFS('sys inv movment rpt'!$M:$M,'sys inv movment rpt'!$L:$L,$M273,'sys inv movment rpt'!$N:$N,Q$1)</f>
        <v>0</v>
      </c>
      <c r="R273" s="86">
        <f>SUMIFS('sys inv movment rpt'!$M:$M,'sys inv movment rpt'!$L:$L,$M273,'sys inv movment rpt'!$N:$N,R$1)</f>
        <v>0</v>
      </c>
      <c r="S273" s="86">
        <f>SUMIFS('sys inv movment rpt'!$M:$M,'sys inv movment rpt'!$L:$L,$M273,'sys inv movment rpt'!$N:$N,S$1)</f>
        <v>0</v>
      </c>
      <c r="T273" s="86">
        <f>SUMIFS('sys inv movment rpt'!$M:$M,'sys inv movment rpt'!$L:$L,$M273,'sys inv movment rpt'!$N:$N,T$1)</f>
        <v>0</v>
      </c>
      <c r="U273" s="86">
        <f>SUMIFS('sys inv movment rpt'!$M:$M,'sys inv movment rpt'!$L:$L,$M273,'sys inv movment rpt'!$N:$N,U$1)</f>
        <v>0</v>
      </c>
      <c r="V273" s="86">
        <f>SUMIFS('sys inv movment rpt'!$M:$M,'sys inv movment rpt'!$L:$L,$M273,'sys inv movment rpt'!$N:$N,V$1)</f>
        <v>0</v>
      </c>
      <c r="W273" s="86">
        <f>SUMIFS('sys inv movment rpt'!$M:$M,'sys inv movment rpt'!$L:$L,$M273,'sys inv movment rpt'!$N:$N,W$1)</f>
        <v>0</v>
      </c>
      <c r="X273" s="86">
        <f>SUMIFS('sys inv movment rpt'!$M:$M,'sys inv movment rpt'!$L:$L,$M273,'sys inv movment rpt'!$N:$N,X$1)</f>
        <v>0</v>
      </c>
      <c r="Y273" s="86">
        <f>SUMIFS('sys inv movment rpt'!$M:$M,'sys inv movment rpt'!$L:$L,$M273,'sys inv movment rpt'!$N:$N,Y$1)</f>
        <v>0</v>
      </c>
      <c r="Z273" s="86">
        <f>SUMIFS('sys inv movment rpt'!$M:$M,'sys inv movment rpt'!$L:$L,$M273,'sys inv movment rpt'!$N:$N,Z$1)</f>
        <v>0</v>
      </c>
      <c r="AA273" s="86">
        <f>SUMIFS('sys inv movment rpt'!$M:$M,'sys inv movment rpt'!$L:$L,$M273,'sys inv movment rpt'!$N:$N,AA$1)</f>
        <v>0</v>
      </c>
      <c r="AB273" s="86">
        <f>SUMIFS('sys inv movment rpt'!$M:$M,'sys inv movment rpt'!$L:$L,$M273,'sys inv movment rpt'!$N:$N,AB$1)</f>
        <v>0</v>
      </c>
      <c r="AC273" s="86">
        <f>SUMIFS('sys inv movment rpt'!$M:$M,'sys inv movment rpt'!$L:$L,$M273,'sys inv movment rpt'!$N:$N,AC$1)</f>
        <v>0</v>
      </c>
      <c r="AD273" s="86">
        <f>SUMIFS('sys inv movment rpt'!$M:$M,'sys inv movment rpt'!$L:$L,$M273,'sys inv movment rpt'!$N:$N,AD$1)</f>
        <v>0</v>
      </c>
      <c r="AE273" s="86">
        <f>SUMIFS('sys inv movment rpt'!$M:$M,'sys inv movment rpt'!$L:$L,$M273,'sys inv movment rpt'!$N:$N,AE$1)</f>
        <v>0</v>
      </c>
      <c r="AF273" s="86">
        <f>SUMIFS('sys inv movment rpt'!$M:$M,'sys inv movment rpt'!$L:$L,$M273,'sys inv movment rpt'!$N:$N,AF$1)</f>
        <v>0</v>
      </c>
      <c r="AG273" s="86">
        <f>SUMIFS('sys inv movment rpt'!$M:$M,'sys inv movment rpt'!$L:$L,$M273,'sys inv movment rpt'!$N:$N,AG$1)</f>
        <v>0</v>
      </c>
      <c r="AH273" s="86">
        <f>SUMIFS('sys inv movment rpt'!$M:$M,'sys inv movment rpt'!$L:$L,$M273,'sys inv movment rpt'!$N:$N,AH$1)</f>
        <v>0</v>
      </c>
      <c r="AI273" s="86">
        <f>SUMIFS('sys inv movment rpt'!$M:$M,'sys inv movment rpt'!$L:$L,$M273,'sys inv movment rpt'!$N:$N,AI$1)</f>
        <v>0</v>
      </c>
      <c r="AJ273" s="86">
        <f>SUMIFS('sys inv movment rpt'!$M:$M,'sys inv movment rpt'!$L:$L,$M273,'sys inv movment rpt'!$N:$N,AJ$1)</f>
        <v>0</v>
      </c>
      <c r="AK273" s="86">
        <f>SUMIFS('sys inv movment rpt'!$M:$M,'sys inv movment rpt'!$L:$L,$M273,'sys inv movment rpt'!$N:$N,AK$1)</f>
        <v>0</v>
      </c>
      <c r="AL273" s="86">
        <f>SUMIFS('sys inv movment rpt'!$M:$M,'sys inv movment rpt'!$L:$L,$M273,'sys inv movment rpt'!$N:$N,AL$1)</f>
        <v>0</v>
      </c>
      <c r="AM273" s="86">
        <f>SUMIFS('sys inv movment rpt'!$M:$M,'sys inv movment rpt'!$L:$L,$M273,'sys inv movment rpt'!$N:$N,AM$1)</f>
        <v>0</v>
      </c>
      <c r="AN273" s="86">
        <f>SUMIFS('sys inv movment rpt'!$M:$M,'sys inv movment rpt'!$L:$L,$M273,'sys inv movment rpt'!$N:$N,AN$1)</f>
        <v>0</v>
      </c>
      <c r="AO273" s="86">
        <f>SUMIFS('sys inv movment rpt'!$M:$M,'sys inv movment rpt'!$L:$L,$M273,'sys inv movment rpt'!$N:$N,AO$1)</f>
        <v>0</v>
      </c>
      <c r="AP273" s="86">
        <f>SUMIFS('sys inv movment rpt'!$M:$M,'sys inv movment rpt'!$L:$L,$M273,'sys inv movment rpt'!$N:$N,AP$1)</f>
        <v>0</v>
      </c>
      <c r="AQ273" s="86">
        <f>SUMIFS('sys inv movment rpt'!$M:$M,'sys inv movment rpt'!$L:$L,$M273,'sys inv movment rpt'!$N:$N,AQ$1)</f>
        <v>0</v>
      </c>
      <c r="AR273" s="86">
        <f>SUMIFS('sys inv movment rpt'!$M:$M,'sys inv movment rpt'!$L:$L,$M273,'sys inv movment rpt'!$N:$N,AR$1)</f>
        <v>0</v>
      </c>
      <c r="AS273" s="86">
        <f>SUMIFS('sys inv movment rpt'!$M:$M,'sys inv movment rpt'!$L:$L,$M273,'sys inv movment rpt'!$N:$N,AS$1)</f>
        <v>0</v>
      </c>
      <c r="AT273" s="86">
        <f>SUMIFS('sys inv movment rpt'!$M:$M,'sys inv movment rpt'!$L:$L,$M273,'sys inv movment rpt'!$N:$N,AT$1)</f>
        <v>0</v>
      </c>
      <c r="AU273" s="86">
        <f>SUMIFS('sys inv movment rpt'!$M:$M,'sys inv movment rpt'!$L:$L,$M273,'sys inv movment rpt'!$N:$N,AU$1)</f>
        <v>0</v>
      </c>
      <c r="AV273" s="86">
        <f>SUMIFS('sys inv movment rpt'!$M:$M,'sys inv movment rpt'!$L:$L,$M273,'sys inv movment rpt'!$N:$N,AV$1)</f>
        <v>0</v>
      </c>
      <c r="AW273" s="87" t="str">
        <f>IFERROR(VLOOKUP(A273,'sys-backorder details'!E:U,17,0),"-")</f>
        <v>-</v>
      </c>
      <c r="AX273" s="87" t="str">
        <f>IF(K273&gt;1,VLOOKUP(A273,'settings-routing'!A:I,9,0),"")</f>
        <v/>
      </c>
    </row>
    <row r="274" ht="12.75" hidden="1" customHeight="1">
      <c r="A274" s="28" t="s">
        <v>763</v>
      </c>
      <c r="B274" s="28" t="s">
        <v>764</v>
      </c>
      <c r="C274" s="50">
        <f t="shared" si="2"/>
        <v>0</v>
      </c>
      <c r="D274" s="80">
        <f>SUMIF('Stocks 101-111'!$J:$J,'item dashboard'!A274,'Stocks 101-111'!K:K)</f>
        <v>0</v>
      </c>
      <c r="E274" s="80">
        <f>SUMIF('Stocks 101-111'!$J:$J,'item dashboard'!A274,'Stocks 101-111'!$L:$L)</f>
        <v>0</v>
      </c>
      <c r="F274" s="81">
        <f t="shared" si="3"/>
        <v>0</v>
      </c>
      <c r="G274" s="82">
        <f t="shared" si="4"/>
        <v>0</v>
      </c>
      <c r="H274" s="50">
        <f>SUMIFS('sys-backorder details'!$M:$M,'sys-backorder details'!$E:$E,'item dashboard'!A274,'sys-backorder details'!$V:$V,"")</f>
        <v>0</v>
      </c>
      <c r="I274" s="83">
        <f>SUMIF('settings-routing'!$I:$I,'item dashboard'!A274,'settings-routing'!$O:$O)</f>
        <v>0</v>
      </c>
      <c r="J274" s="50">
        <f>SUMIFS('sys-backorder details'!$M:$M,'sys-backorder details'!$E:$E,'item dashboard'!A274,'sys-backorder details'!$V:$V,"Call off")</f>
        <v>0</v>
      </c>
      <c r="K274" s="84">
        <f t="shared" si="5"/>
        <v>0</v>
      </c>
      <c r="L274" s="84">
        <f>SUMIF('Production Plan'!$E:$E,'item dashboard'!A274,'Production Plan'!$N:$N)</f>
        <v>0</v>
      </c>
      <c r="M274" s="85" t="str">
        <f t="shared" si="6"/>
        <v>B-BL1000-W60ODX-1 Ltr. Bleach White Printed Odex Bottle</v>
      </c>
      <c r="N274" s="86">
        <f>SUMIFS('sys inv movment rpt'!$M:$M,'sys inv movment rpt'!$L:$L,$M274,'sys inv movment rpt'!$N:$N,N$1)</f>
        <v>0</v>
      </c>
      <c r="O274" s="86">
        <f>SUMIFS('sys inv movment rpt'!$M:$M,'sys inv movment rpt'!$L:$L,$M274,'sys inv movment rpt'!$N:$N,O$1)</f>
        <v>0</v>
      </c>
      <c r="P274" s="86">
        <f>SUMIFS('sys inv movment rpt'!$M:$M,'sys inv movment rpt'!$L:$L,$M274,'sys inv movment rpt'!$N:$N,P$1)</f>
        <v>0</v>
      </c>
      <c r="Q274" s="86">
        <f>SUMIFS('sys inv movment rpt'!$M:$M,'sys inv movment rpt'!$L:$L,$M274,'sys inv movment rpt'!$N:$N,Q$1)</f>
        <v>0</v>
      </c>
      <c r="R274" s="86">
        <f>SUMIFS('sys inv movment rpt'!$M:$M,'sys inv movment rpt'!$L:$L,$M274,'sys inv movment rpt'!$N:$N,R$1)</f>
        <v>0</v>
      </c>
      <c r="S274" s="86">
        <f>SUMIFS('sys inv movment rpt'!$M:$M,'sys inv movment rpt'!$L:$L,$M274,'sys inv movment rpt'!$N:$N,S$1)</f>
        <v>0</v>
      </c>
      <c r="T274" s="86">
        <f>SUMIFS('sys inv movment rpt'!$M:$M,'sys inv movment rpt'!$L:$L,$M274,'sys inv movment rpt'!$N:$N,T$1)</f>
        <v>0</v>
      </c>
      <c r="U274" s="86">
        <f>SUMIFS('sys inv movment rpt'!$M:$M,'sys inv movment rpt'!$L:$L,$M274,'sys inv movment rpt'!$N:$N,U$1)</f>
        <v>0</v>
      </c>
      <c r="V274" s="86">
        <f>SUMIFS('sys inv movment rpt'!$M:$M,'sys inv movment rpt'!$L:$L,$M274,'sys inv movment rpt'!$N:$N,V$1)</f>
        <v>0</v>
      </c>
      <c r="W274" s="86">
        <f>SUMIFS('sys inv movment rpt'!$M:$M,'sys inv movment rpt'!$L:$L,$M274,'sys inv movment rpt'!$N:$N,W$1)</f>
        <v>0</v>
      </c>
      <c r="X274" s="86">
        <f>SUMIFS('sys inv movment rpt'!$M:$M,'sys inv movment rpt'!$L:$L,$M274,'sys inv movment rpt'!$N:$N,X$1)</f>
        <v>0</v>
      </c>
      <c r="Y274" s="86">
        <f>SUMIFS('sys inv movment rpt'!$M:$M,'sys inv movment rpt'!$L:$L,$M274,'sys inv movment rpt'!$N:$N,Y$1)</f>
        <v>0</v>
      </c>
      <c r="Z274" s="86">
        <f>SUMIFS('sys inv movment rpt'!$M:$M,'sys inv movment rpt'!$L:$L,$M274,'sys inv movment rpt'!$N:$N,Z$1)</f>
        <v>0</v>
      </c>
      <c r="AA274" s="86">
        <f>SUMIFS('sys inv movment rpt'!$M:$M,'sys inv movment rpt'!$L:$L,$M274,'sys inv movment rpt'!$N:$N,AA$1)</f>
        <v>0</v>
      </c>
      <c r="AB274" s="86">
        <f>SUMIFS('sys inv movment rpt'!$M:$M,'sys inv movment rpt'!$L:$L,$M274,'sys inv movment rpt'!$N:$N,AB$1)</f>
        <v>0</v>
      </c>
      <c r="AC274" s="86">
        <f>SUMIFS('sys inv movment rpt'!$M:$M,'sys inv movment rpt'!$L:$L,$M274,'sys inv movment rpt'!$N:$N,AC$1)</f>
        <v>0</v>
      </c>
      <c r="AD274" s="86">
        <f>SUMIFS('sys inv movment rpt'!$M:$M,'sys inv movment rpt'!$L:$L,$M274,'sys inv movment rpt'!$N:$N,AD$1)</f>
        <v>0</v>
      </c>
      <c r="AE274" s="86">
        <f>SUMIFS('sys inv movment rpt'!$M:$M,'sys inv movment rpt'!$L:$L,$M274,'sys inv movment rpt'!$N:$N,AE$1)</f>
        <v>0</v>
      </c>
      <c r="AF274" s="86">
        <f>SUMIFS('sys inv movment rpt'!$M:$M,'sys inv movment rpt'!$L:$L,$M274,'sys inv movment rpt'!$N:$N,AF$1)</f>
        <v>0</v>
      </c>
      <c r="AG274" s="86">
        <f>SUMIFS('sys inv movment rpt'!$M:$M,'sys inv movment rpt'!$L:$L,$M274,'sys inv movment rpt'!$N:$N,AG$1)</f>
        <v>0</v>
      </c>
      <c r="AH274" s="86">
        <f>SUMIFS('sys inv movment rpt'!$M:$M,'sys inv movment rpt'!$L:$L,$M274,'sys inv movment rpt'!$N:$N,AH$1)</f>
        <v>0</v>
      </c>
      <c r="AI274" s="86">
        <f>SUMIFS('sys inv movment rpt'!$M:$M,'sys inv movment rpt'!$L:$L,$M274,'sys inv movment rpt'!$N:$N,AI$1)</f>
        <v>0</v>
      </c>
      <c r="AJ274" s="86">
        <f>SUMIFS('sys inv movment rpt'!$M:$M,'sys inv movment rpt'!$L:$L,$M274,'sys inv movment rpt'!$N:$N,AJ$1)</f>
        <v>0</v>
      </c>
      <c r="AK274" s="86">
        <f>SUMIFS('sys inv movment rpt'!$M:$M,'sys inv movment rpt'!$L:$L,$M274,'sys inv movment rpt'!$N:$N,AK$1)</f>
        <v>0</v>
      </c>
      <c r="AL274" s="86">
        <f>SUMIFS('sys inv movment rpt'!$M:$M,'sys inv movment rpt'!$L:$L,$M274,'sys inv movment rpt'!$N:$N,AL$1)</f>
        <v>0</v>
      </c>
      <c r="AM274" s="86">
        <f>SUMIFS('sys inv movment rpt'!$M:$M,'sys inv movment rpt'!$L:$L,$M274,'sys inv movment rpt'!$N:$N,AM$1)</f>
        <v>0</v>
      </c>
      <c r="AN274" s="86">
        <f>SUMIFS('sys inv movment rpt'!$M:$M,'sys inv movment rpt'!$L:$L,$M274,'sys inv movment rpt'!$N:$N,AN$1)</f>
        <v>0</v>
      </c>
      <c r="AO274" s="86">
        <f>SUMIFS('sys inv movment rpt'!$M:$M,'sys inv movment rpt'!$L:$L,$M274,'sys inv movment rpt'!$N:$N,AO$1)</f>
        <v>0</v>
      </c>
      <c r="AP274" s="86">
        <f>SUMIFS('sys inv movment rpt'!$M:$M,'sys inv movment rpt'!$L:$L,$M274,'sys inv movment rpt'!$N:$N,AP$1)</f>
        <v>0</v>
      </c>
      <c r="AQ274" s="86">
        <f>SUMIFS('sys inv movment rpt'!$M:$M,'sys inv movment rpt'!$L:$L,$M274,'sys inv movment rpt'!$N:$N,AQ$1)</f>
        <v>0</v>
      </c>
      <c r="AR274" s="86">
        <f>SUMIFS('sys inv movment rpt'!$M:$M,'sys inv movment rpt'!$L:$L,$M274,'sys inv movment rpt'!$N:$N,AR$1)</f>
        <v>0</v>
      </c>
      <c r="AS274" s="86">
        <f>SUMIFS('sys inv movment rpt'!$M:$M,'sys inv movment rpt'!$L:$L,$M274,'sys inv movment rpt'!$N:$N,AS$1)</f>
        <v>0</v>
      </c>
      <c r="AT274" s="86">
        <f>SUMIFS('sys inv movment rpt'!$M:$M,'sys inv movment rpt'!$L:$L,$M274,'sys inv movment rpt'!$N:$N,AT$1)</f>
        <v>0</v>
      </c>
      <c r="AU274" s="86">
        <f>SUMIFS('sys inv movment rpt'!$M:$M,'sys inv movment rpt'!$L:$L,$M274,'sys inv movment rpt'!$N:$N,AU$1)</f>
        <v>0</v>
      </c>
      <c r="AV274" s="86">
        <f>SUMIFS('sys inv movment rpt'!$M:$M,'sys inv movment rpt'!$L:$L,$M274,'sys inv movment rpt'!$N:$N,AV$1)</f>
        <v>0</v>
      </c>
      <c r="AW274" s="87" t="str">
        <f>IFERROR(VLOOKUP(A274,'sys-backorder details'!E:U,17,0),"-")</f>
        <v>-</v>
      </c>
      <c r="AX274" s="87" t="str">
        <f>IF(K274&gt;1,VLOOKUP(A274,'settings-routing'!A:I,9,0),"")</f>
        <v/>
      </c>
    </row>
    <row r="275" ht="12.75" hidden="1" customHeight="1">
      <c r="A275" s="28" t="s">
        <v>765</v>
      </c>
      <c r="B275" s="28" t="s">
        <v>766</v>
      </c>
      <c r="C275" s="50">
        <f t="shared" si="2"/>
        <v>0</v>
      </c>
      <c r="D275" s="80">
        <f>SUMIF('Stocks 101-111'!$J:$J,'item dashboard'!A275,'Stocks 101-111'!K:K)</f>
        <v>0</v>
      </c>
      <c r="E275" s="80">
        <f>SUMIF('Stocks 101-111'!$J:$J,'item dashboard'!A275,'Stocks 101-111'!$L:$L)</f>
        <v>0</v>
      </c>
      <c r="F275" s="81">
        <f t="shared" si="3"/>
        <v>0</v>
      </c>
      <c r="G275" s="82">
        <f t="shared" si="4"/>
        <v>0</v>
      </c>
      <c r="H275" s="50">
        <f>SUMIFS('sys-backorder details'!$M:$M,'sys-backorder details'!$E:$E,'item dashboard'!A275,'sys-backorder details'!$V:$V,"")</f>
        <v>0</v>
      </c>
      <c r="I275" s="83">
        <f>SUMIF('settings-routing'!$I:$I,'item dashboard'!A275,'settings-routing'!$O:$O)</f>
        <v>0</v>
      </c>
      <c r="J275" s="50">
        <f>SUMIFS('sys-backorder details'!$M:$M,'sys-backorder details'!$E:$E,'item dashboard'!A275,'sys-backorder details'!$V:$V,"Call off")</f>
        <v>0</v>
      </c>
      <c r="K275" s="84">
        <f t="shared" si="5"/>
        <v>0</v>
      </c>
      <c r="L275" s="84">
        <f>SUMIF('Production Plan'!$E:$E,'item dashboard'!A275,'Production Plan'!$N:$N)</f>
        <v>0</v>
      </c>
      <c r="M275" s="85" t="str">
        <f t="shared" si="6"/>
        <v>B-BL1000-W60RNG-S-1 Ltr White Blue Ring Pnt Spak Liquid Bleach Btl</v>
      </c>
      <c r="N275" s="86">
        <f>SUMIFS('sys inv movment rpt'!$M:$M,'sys inv movment rpt'!$L:$L,$M275,'sys inv movment rpt'!$N:$N,N$1)</f>
        <v>0</v>
      </c>
      <c r="O275" s="86">
        <f>SUMIFS('sys inv movment rpt'!$M:$M,'sys inv movment rpt'!$L:$L,$M275,'sys inv movment rpt'!$N:$N,O$1)</f>
        <v>0</v>
      </c>
      <c r="P275" s="86">
        <f>SUMIFS('sys inv movment rpt'!$M:$M,'sys inv movment rpt'!$L:$L,$M275,'sys inv movment rpt'!$N:$N,P$1)</f>
        <v>0</v>
      </c>
      <c r="Q275" s="86">
        <f>SUMIFS('sys inv movment rpt'!$M:$M,'sys inv movment rpt'!$L:$L,$M275,'sys inv movment rpt'!$N:$N,Q$1)</f>
        <v>0</v>
      </c>
      <c r="R275" s="86">
        <f>SUMIFS('sys inv movment rpt'!$M:$M,'sys inv movment rpt'!$L:$L,$M275,'sys inv movment rpt'!$N:$N,R$1)</f>
        <v>0</v>
      </c>
      <c r="S275" s="86">
        <f>SUMIFS('sys inv movment rpt'!$M:$M,'sys inv movment rpt'!$L:$L,$M275,'sys inv movment rpt'!$N:$N,S$1)</f>
        <v>0</v>
      </c>
      <c r="T275" s="86">
        <f>SUMIFS('sys inv movment rpt'!$M:$M,'sys inv movment rpt'!$L:$L,$M275,'sys inv movment rpt'!$N:$N,T$1)</f>
        <v>0</v>
      </c>
      <c r="U275" s="86">
        <f>SUMIFS('sys inv movment rpt'!$M:$M,'sys inv movment rpt'!$L:$L,$M275,'sys inv movment rpt'!$N:$N,U$1)</f>
        <v>0</v>
      </c>
      <c r="V275" s="86">
        <f>SUMIFS('sys inv movment rpt'!$M:$M,'sys inv movment rpt'!$L:$L,$M275,'sys inv movment rpt'!$N:$N,V$1)</f>
        <v>0</v>
      </c>
      <c r="W275" s="86">
        <f>SUMIFS('sys inv movment rpt'!$M:$M,'sys inv movment rpt'!$L:$L,$M275,'sys inv movment rpt'!$N:$N,W$1)</f>
        <v>0</v>
      </c>
      <c r="X275" s="86">
        <f>SUMIFS('sys inv movment rpt'!$M:$M,'sys inv movment rpt'!$L:$L,$M275,'sys inv movment rpt'!$N:$N,X$1)</f>
        <v>0</v>
      </c>
      <c r="Y275" s="86">
        <f>SUMIFS('sys inv movment rpt'!$M:$M,'sys inv movment rpt'!$L:$L,$M275,'sys inv movment rpt'!$N:$N,Y$1)</f>
        <v>0</v>
      </c>
      <c r="Z275" s="86">
        <f>SUMIFS('sys inv movment rpt'!$M:$M,'sys inv movment rpt'!$L:$L,$M275,'sys inv movment rpt'!$N:$N,Z$1)</f>
        <v>0</v>
      </c>
      <c r="AA275" s="86">
        <f>SUMIFS('sys inv movment rpt'!$M:$M,'sys inv movment rpt'!$L:$L,$M275,'sys inv movment rpt'!$N:$N,AA$1)</f>
        <v>0</v>
      </c>
      <c r="AB275" s="86">
        <f>SUMIFS('sys inv movment rpt'!$M:$M,'sys inv movment rpt'!$L:$L,$M275,'sys inv movment rpt'!$N:$N,AB$1)</f>
        <v>0</v>
      </c>
      <c r="AC275" s="86">
        <f>SUMIFS('sys inv movment rpt'!$M:$M,'sys inv movment rpt'!$L:$L,$M275,'sys inv movment rpt'!$N:$N,AC$1)</f>
        <v>0</v>
      </c>
      <c r="AD275" s="86">
        <f>SUMIFS('sys inv movment rpt'!$M:$M,'sys inv movment rpt'!$L:$L,$M275,'sys inv movment rpt'!$N:$N,AD$1)</f>
        <v>0</v>
      </c>
      <c r="AE275" s="86">
        <f>SUMIFS('sys inv movment rpt'!$M:$M,'sys inv movment rpt'!$L:$L,$M275,'sys inv movment rpt'!$N:$N,AE$1)</f>
        <v>0</v>
      </c>
      <c r="AF275" s="86">
        <f>SUMIFS('sys inv movment rpt'!$M:$M,'sys inv movment rpt'!$L:$L,$M275,'sys inv movment rpt'!$N:$N,AF$1)</f>
        <v>0</v>
      </c>
      <c r="AG275" s="86">
        <f>SUMIFS('sys inv movment rpt'!$M:$M,'sys inv movment rpt'!$L:$L,$M275,'sys inv movment rpt'!$N:$N,AG$1)</f>
        <v>0</v>
      </c>
      <c r="AH275" s="86">
        <f>SUMIFS('sys inv movment rpt'!$M:$M,'sys inv movment rpt'!$L:$L,$M275,'sys inv movment rpt'!$N:$N,AH$1)</f>
        <v>0</v>
      </c>
      <c r="AI275" s="86">
        <f>SUMIFS('sys inv movment rpt'!$M:$M,'sys inv movment rpt'!$L:$L,$M275,'sys inv movment rpt'!$N:$N,AI$1)</f>
        <v>0</v>
      </c>
      <c r="AJ275" s="86">
        <f>SUMIFS('sys inv movment rpt'!$M:$M,'sys inv movment rpt'!$L:$L,$M275,'sys inv movment rpt'!$N:$N,AJ$1)</f>
        <v>0</v>
      </c>
      <c r="AK275" s="86">
        <f>SUMIFS('sys inv movment rpt'!$M:$M,'sys inv movment rpt'!$L:$L,$M275,'sys inv movment rpt'!$N:$N,AK$1)</f>
        <v>0</v>
      </c>
      <c r="AL275" s="86">
        <f>SUMIFS('sys inv movment rpt'!$M:$M,'sys inv movment rpt'!$L:$L,$M275,'sys inv movment rpt'!$N:$N,AL$1)</f>
        <v>0</v>
      </c>
      <c r="AM275" s="86">
        <f>SUMIFS('sys inv movment rpt'!$M:$M,'sys inv movment rpt'!$L:$L,$M275,'sys inv movment rpt'!$N:$N,AM$1)</f>
        <v>0</v>
      </c>
      <c r="AN275" s="86">
        <f>SUMIFS('sys inv movment rpt'!$M:$M,'sys inv movment rpt'!$L:$L,$M275,'sys inv movment rpt'!$N:$N,AN$1)</f>
        <v>0</v>
      </c>
      <c r="AO275" s="86">
        <f>SUMIFS('sys inv movment rpt'!$M:$M,'sys inv movment rpt'!$L:$L,$M275,'sys inv movment rpt'!$N:$N,AO$1)</f>
        <v>0</v>
      </c>
      <c r="AP275" s="86">
        <f>SUMIFS('sys inv movment rpt'!$M:$M,'sys inv movment rpt'!$L:$L,$M275,'sys inv movment rpt'!$N:$N,AP$1)</f>
        <v>0</v>
      </c>
      <c r="AQ275" s="86">
        <f>SUMIFS('sys inv movment rpt'!$M:$M,'sys inv movment rpt'!$L:$L,$M275,'sys inv movment rpt'!$N:$N,AQ$1)</f>
        <v>0</v>
      </c>
      <c r="AR275" s="86">
        <f>SUMIFS('sys inv movment rpt'!$M:$M,'sys inv movment rpt'!$L:$L,$M275,'sys inv movment rpt'!$N:$N,AR$1)</f>
        <v>0</v>
      </c>
      <c r="AS275" s="86">
        <f>SUMIFS('sys inv movment rpt'!$M:$M,'sys inv movment rpt'!$L:$L,$M275,'sys inv movment rpt'!$N:$N,AS$1)</f>
        <v>0</v>
      </c>
      <c r="AT275" s="86">
        <f>SUMIFS('sys inv movment rpt'!$M:$M,'sys inv movment rpt'!$L:$L,$M275,'sys inv movment rpt'!$N:$N,AT$1)</f>
        <v>0</v>
      </c>
      <c r="AU275" s="86">
        <f>SUMIFS('sys inv movment rpt'!$M:$M,'sys inv movment rpt'!$L:$L,$M275,'sys inv movment rpt'!$N:$N,AU$1)</f>
        <v>0</v>
      </c>
      <c r="AV275" s="86">
        <f>SUMIFS('sys inv movment rpt'!$M:$M,'sys inv movment rpt'!$L:$L,$M275,'sys inv movment rpt'!$N:$N,AV$1)</f>
        <v>0</v>
      </c>
      <c r="AW275" s="87" t="str">
        <f>IFERROR(VLOOKUP(A275,'sys-backorder details'!E:U,17,0),"-")</f>
        <v>-</v>
      </c>
      <c r="AX275" s="87" t="str">
        <f>IF(K275&gt;1,VLOOKUP(A275,'settings-routing'!A:I,9,0),"")</f>
        <v/>
      </c>
    </row>
    <row r="276" ht="12.75" hidden="1" customHeight="1">
      <c r="A276" s="28" t="s">
        <v>767</v>
      </c>
      <c r="B276" s="28" t="s">
        <v>768</v>
      </c>
      <c r="C276" s="50">
        <f t="shared" si="2"/>
        <v>0</v>
      </c>
      <c r="D276" s="80">
        <f>SUMIF('Stocks 101-111'!$J:$J,'item dashboard'!A276,'Stocks 101-111'!K:K)</f>
        <v>0</v>
      </c>
      <c r="E276" s="80">
        <f>SUMIF('Stocks 101-111'!$J:$J,'item dashboard'!A276,'Stocks 101-111'!$L:$L)</f>
        <v>0</v>
      </c>
      <c r="F276" s="81">
        <f t="shared" si="3"/>
        <v>0</v>
      </c>
      <c r="G276" s="82">
        <f t="shared" si="4"/>
        <v>0</v>
      </c>
      <c r="H276" s="50">
        <f>SUMIFS('sys-backorder details'!$M:$M,'sys-backorder details'!$E:$E,'item dashboard'!A276,'sys-backorder details'!$V:$V,"")</f>
        <v>0</v>
      </c>
      <c r="I276" s="83">
        <f>SUMIF('settings-routing'!$I:$I,'item dashboard'!A276,'settings-routing'!$O:$O)</f>
        <v>0</v>
      </c>
      <c r="J276" s="50">
        <f>SUMIFS('sys-backorder details'!$M:$M,'sys-backorder details'!$E:$E,'item dashboard'!A276,'sys-backorder details'!$V:$V,"Call off")</f>
        <v>0</v>
      </c>
      <c r="K276" s="84">
        <f t="shared" si="5"/>
        <v>0</v>
      </c>
      <c r="L276" s="84">
        <f>SUMIF('Production Plan'!$E:$E,'item dashboard'!A276,'Production Plan'!$N:$N)</f>
        <v>0</v>
      </c>
      <c r="M276" s="85" t="str">
        <f t="shared" si="6"/>
        <v>B-BL250-BL25-250 ml Bleach Blue Bottle</v>
      </c>
      <c r="N276" s="86">
        <f>SUMIFS('sys inv movment rpt'!$M:$M,'sys inv movment rpt'!$L:$L,$M276,'sys inv movment rpt'!$N:$N,N$1)</f>
        <v>0</v>
      </c>
      <c r="O276" s="86">
        <f>SUMIFS('sys inv movment rpt'!$M:$M,'sys inv movment rpt'!$L:$L,$M276,'sys inv movment rpt'!$N:$N,O$1)</f>
        <v>0</v>
      </c>
      <c r="P276" s="86">
        <f>SUMIFS('sys inv movment rpt'!$M:$M,'sys inv movment rpt'!$L:$L,$M276,'sys inv movment rpt'!$N:$N,P$1)</f>
        <v>0</v>
      </c>
      <c r="Q276" s="86">
        <f>SUMIFS('sys inv movment rpt'!$M:$M,'sys inv movment rpt'!$L:$L,$M276,'sys inv movment rpt'!$N:$N,Q$1)</f>
        <v>0</v>
      </c>
      <c r="R276" s="86">
        <f>SUMIFS('sys inv movment rpt'!$M:$M,'sys inv movment rpt'!$L:$L,$M276,'sys inv movment rpt'!$N:$N,R$1)</f>
        <v>0</v>
      </c>
      <c r="S276" s="86">
        <f>SUMIFS('sys inv movment rpt'!$M:$M,'sys inv movment rpt'!$L:$L,$M276,'sys inv movment rpt'!$N:$N,S$1)</f>
        <v>0</v>
      </c>
      <c r="T276" s="86">
        <f>SUMIFS('sys inv movment rpt'!$M:$M,'sys inv movment rpt'!$L:$L,$M276,'sys inv movment rpt'!$N:$N,T$1)</f>
        <v>0</v>
      </c>
      <c r="U276" s="86">
        <f>SUMIFS('sys inv movment rpt'!$M:$M,'sys inv movment rpt'!$L:$L,$M276,'sys inv movment rpt'!$N:$N,U$1)</f>
        <v>0</v>
      </c>
      <c r="V276" s="86">
        <f>SUMIFS('sys inv movment rpt'!$M:$M,'sys inv movment rpt'!$L:$L,$M276,'sys inv movment rpt'!$N:$N,V$1)</f>
        <v>0</v>
      </c>
      <c r="W276" s="86">
        <f>SUMIFS('sys inv movment rpt'!$M:$M,'sys inv movment rpt'!$L:$L,$M276,'sys inv movment rpt'!$N:$N,W$1)</f>
        <v>0</v>
      </c>
      <c r="X276" s="86">
        <f>SUMIFS('sys inv movment rpt'!$M:$M,'sys inv movment rpt'!$L:$L,$M276,'sys inv movment rpt'!$N:$N,X$1)</f>
        <v>0</v>
      </c>
      <c r="Y276" s="86">
        <f>SUMIFS('sys inv movment rpt'!$M:$M,'sys inv movment rpt'!$L:$L,$M276,'sys inv movment rpt'!$N:$N,Y$1)</f>
        <v>0</v>
      </c>
      <c r="Z276" s="86">
        <f>SUMIFS('sys inv movment rpt'!$M:$M,'sys inv movment rpt'!$L:$L,$M276,'sys inv movment rpt'!$N:$N,Z$1)</f>
        <v>0</v>
      </c>
      <c r="AA276" s="86">
        <f>SUMIFS('sys inv movment rpt'!$M:$M,'sys inv movment rpt'!$L:$L,$M276,'sys inv movment rpt'!$N:$N,AA$1)</f>
        <v>0</v>
      </c>
      <c r="AB276" s="86">
        <f>SUMIFS('sys inv movment rpt'!$M:$M,'sys inv movment rpt'!$L:$L,$M276,'sys inv movment rpt'!$N:$N,AB$1)</f>
        <v>0</v>
      </c>
      <c r="AC276" s="86">
        <f>SUMIFS('sys inv movment rpt'!$M:$M,'sys inv movment rpt'!$L:$L,$M276,'sys inv movment rpt'!$N:$N,AC$1)</f>
        <v>0</v>
      </c>
      <c r="AD276" s="86">
        <f>SUMIFS('sys inv movment rpt'!$M:$M,'sys inv movment rpt'!$L:$L,$M276,'sys inv movment rpt'!$N:$N,AD$1)</f>
        <v>0</v>
      </c>
      <c r="AE276" s="86">
        <f>SUMIFS('sys inv movment rpt'!$M:$M,'sys inv movment rpt'!$L:$L,$M276,'sys inv movment rpt'!$N:$N,AE$1)</f>
        <v>0</v>
      </c>
      <c r="AF276" s="86">
        <f>SUMIFS('sys inv movment rpt'!$M:$M,'sys inv movment rpt'!$L:$L,$M276,'sys inv movment rpt'!$N:$N,AF$1)</f>
        <v>0</v>
      </c>
      <c r="AG276" s="86">
        <f>SUMIFS('sys inv movment rpt'!$M:$M,'sys inv movment rpt'!$L:$L,$M276,'sys inv movment rpt'!$N:$N,AG$1)</f>
        <v>0</v>
      </c>
      <c r="AH276" s="86">
        <f>SUMIFS('sys inv movment rpt'!$M:$M,'sys inv movment rpt'!$L:$L,$M276,'sys inv movment rpt'!$N:$N,AH$1)</f>
        <v>0</v>
      </c>
      <c r="AI276" s="86">
        <f>SUMIFS('sys inv movment rpt'!$M:$M,'sys inv movment rpt'!$L:$L,$M276,'sys inv movment rpt'!$N:$N,AI$1)</f>
        <v>0</v>
      </c>
      <c r="AJ276" s="86">
        <f>SUMIFS('sys inv movment rpt'!$M:$M,'sys inv movment rpt'!$L:$L,$M276,'sys inv movment rpt'!$N:$N,AJ$1)</f>
        <v>0</v>
      </c>
      <c r="AK276" s="86">
        <f>SUMIFS('sys inv movment rpt'!$M:$M,'sys inv movment rpt'!$L:$L,$M276,'sys inv movment rpt'!$N:$N,AK$1)</f>
        <v>0</v>
      </c>
      <c r="AL276" s="86">
        <f>SUMIFS('sys inv movment rpt'!$M:$M,'sys inv movment rpt'!$L:$L,$M276,'sys inv movment rpt'!$N:$N,AL$1)</f>
        <v>0</v>
      </c>
      <c r="AM276" s="86">
        <f>SUMIFS('sys inv movment rpt'!$M:$M,'sys inv movment rpt'!$L:$L,$M276,'sys inv movment rpt'!$N:$N,AM$1)</f>
        <v>0</v>
      </c>
      <c r="AN276" s="86">
        <f>SUMIFS('sys inv movment rpt'!$M:$M,'sys inv movment rpt'!$L:$L,$M276,'sys inv movment rpt'!$N:$N,AN$1)</f>
        <v>0</v>
      </c>
      <c r="AO276" s="86">
        <f>SUMIFS('sys inv movment rpt'!$M:$M,'sys inv movment rpt'!$L:$L,$M276,'sys inv movment rpt'!$N:$N,AO$1)</f>
        <v>0</v>
      </c>
      <c r="AP276" s="86">
        <f>SUMIFS('sys inv movment rpt'!$M:$M,'sys inv movment rpt'!$L:$L,$M276,'sys inv movment rpt'!$N:$N,AP$1)</f>
        <v>0</v>
      </c>
      <c r="AQ276" s="86">
        <f>SUMIFS('sys inv movment rpt'!$M:$M,'sys inv movment rpt'!$L:$L,$M276,'sys inv movment rpt'!$N:$N,AQ$1)</f>
        <v>0</v>
      </c>
      <c r="AR276" s="86">
        <f>SUMIFS('sys inv movment rpt'!$M:$M,'sys inv movment rpt'!$L:$L,$M276,'sys inv movment rpt'!$N:$N,AR$1)</f>
        <v>0</v>
      </c>
      <c r="AS276" s="86">
        <f>SUMIFS('sys inv movment rpt'!$M:$M,'sys inv movment rpt'!$L:$L,$M276,'sys inv movment rpt'!$N:$N,AS$1)</f>
        <v>0</v>
      </c>
      <c r="AT276" s="86">
        <f>SUMIFS('sys inv movment rpt'!$M:$M,'sys inv movment rpt'!$L:$L,$M276,'sys inv movment rpt'!$N:$N,AT$1)</f>
        <v>0</v>
      </c>
      <c r="AU276" s="86">
        <f>SUMIFS('sys inv movment rpt'!$M:$M,'sys inv movment rpt'!$L:$L,$M276,'sys inv movment rpt'!$N:$N,AU$1)</f>
        <v>0</v>
      </c>
      <c r="AV276" s="86">
        <f>SUMIFS('sys inv movment rpt'!$M:$M,'sys inv movment rpt'!$L:$L,$M276,'sys inv movment rpt'!$N:$N,AV$1)</f>
        <v>0</v>
      </c>
      <c r="AW276" s="87" t="str">
        <f>IFERROR(VLOOKUP(A276,'sys-backorder details'!E:U,17,0),"-")</f>
        <v>-</v>
      </c>
      <c r="AX276" s="87" t="str">
        <f>IF(K276&gt;1,VLOOKUP(A276,'settings-routing'!A:I,9,0),"")</f>
        <v/>
      </c>
    </row>
    <row r="277" ht="12.75" hidden="1" customHeight="1">
      <c r="A277" s="50" t="s">
        <v>769</v>
      </c>
      <c r="B277" s="50" t="s">
        <v>770</v>
      </c>
      <c r="C277" s="50">
        <f t="shared" si="2"/>
        <v>0</v>
      </c>
      <c r="D277" s="80">
        <f>SUMIF('Stocks 101-111'!$J:$J,'item dashboard'!A277,'Stocks 101-111'!K:K)</f>
        <v>0</v>
      </c>
      <c r="E277" s="80">
        <f>SUMIF('Stocks 101-111'!$J:$J,'item dashboard'!A277,'Stocks 101-111'!$L:$L)</f>
        <v>0</v>
      </c>
      <c r="F277" s="81">
        <f t="shared" si="3"/>
        <v>0</v>
      </c>
      <c r="G277" s="82">
        <f t="shared" si="4"/>
        <v>0.1714285714</v>
      </c>
      <c r="H277" s="50">
        <f>SUMIFS('sys-backorder details'!$M:$M,'sys-backorder details'!$E:$E,'item dashboard'!A277,'sys-backorder details'!$V:$V,"")</f>
        <v>0</v>
      </c>
      <c r="I277" s="83">
        <f>SUMIF('settings-routing'!$I:$I,'item dashboard'!A277,'settings-routing'!$O:$O)</f>
        <v>0</v>
      </c>
      <c r="J277" s="50">
        <f>SUMIFS('sys-backorder details'!$M:$M,'sys-backorder details'!$E:$E,'item dashboard'!A277,'sys-backorder details'!$V:$V,"Call off")</f>
        <v>0</v>
      </c>
      <c r="K277" s="84">
        <f t="shared" si="5"/>
        <v>0</v>
      </c>
      <c r="L277" s="84">
        <f>SUMIF('Production Plan'!$E:$E,'item dashboard'!A277,'Production Plan'!$N:$N)</f>
        <v>0</v>
      </c>
      <c r="M277" s="85" t="str">
        <f t="shared" si="6"/>
        <v>B-BL250-W25-250 ml Bleach White Bottle</v>
      </c>
      <c r="N277" s="86">
        <f>SUMIFS('sys inv movment rpt'!$M:$M,'sys inv movment rpt'!$L:$L,$M277,'sys inv movment rpt'!$N:$N,N$1)</f>
        <v>250</v>
      </c>
      <c r="O277" s="86">
        <f>SUMIFS('sys inv movment rpt'!$M:$M,'sys inv movment rpt'!$L:$L,$M277,'sys inv movment rpt'!$N:$N,O$1)</f>
        <v>0</v>
      </c>
      <c r="P277" s="86">
        <f>SUMIFS('sys inv movment rpt'!$M:$M,'sys inv movment rpt'!$L:$L,$M277,'sys inv movment rpt'!$N:$N,P$1)</f>
        <v>0</v>
      </c>
      <c r="Q277" s="86">
        <f>SUMIFS('sys inv movment rpt'!$M:$M,'sys inv movment rpt'!$L:$L,$M277,'sys inv movment rpt'!$N:$N,Q$1)</f>
        <v>0</v>
      </c>
      <c r="R277" s="86">
        <f>SUMIFS('sys inv movment rpt'!$M:$M,'sys inv movment rpt'!$L:$L,$M277,'sys inv movment rpt'!$N:$N,R$1)</f>
        <v>3000</v>
      </c>
      <c r="S277" s="86">
        <f>SUMIFS('sys inv movment rpt'!$M:$M,'sys inv movment rpt'!$L:$L,$M277,'sys inv movment rpt'!$N:$N,S$1)</f>
        <v>0</v>
      </c>
      <c r="T277" s="86">
        <f>SUMIFS('sys inv movment rpt'!$M:$M,'sys inv movment rpt'!$L:$L,$M277,'sys inv movment rpt'!$N:$N,T$1)</f>
        <v>0</v>
      </c>
      <c r="U277" s="86">
        <f>SUMIFS('sys inv movment rpt'!$M:$M,'sys inv movment rpt'!$L:$L,$M277,'sys inv movment rpt'!$N:$N,U$1)</f>
        <v>0</v>
      </c>
      <c r="V277" s="86">
        <f>SUMIFS('sys inv movment rpt'!$M:$M,'sys inv movment rpt'!$L:$L,$M277,'sys inv movment rpt'!$N:$N,V$1)</f>
        <v>750</v>
      </c>
      <c r="W277" s="86">
        <f>SUMIFS('sys inv movment rpt'!$M:$M,'sys inv movment rpt'!$L:$L,$M277,'sys inv movment rpt'!$N:$N,W$1)</f>
        <v>0</v>
      </c>
      <c r="X277" s="86">
        <f>SUMIFS('sys inv movment rpt'!$M:$M,'sys inv movment rpt'!$L:$L,$M277,'sys inv movment rpt'!$N:$N,X$1)</f>
        <v>0</v>
      </c>
      <c r="Y277" s="86">
        <f>SUMIFS('sys inv movment rpt'!$M:$M,'sys inv movment rpt'!$L:$L,$M277,'sys inv movment rpt'!$N:$N,Y$1)</f>
        <v>0</v>
      </c>
      <c r="Z277" s="86">
        <f>SUMIFS('sys inv movment rpt'!$M:$M,'sys inv movment rpt'!$L:$L,$M277,'sys inv movment rpt'!$N:$N,Z$1)</f>
        <v>0</v>
      </c>
      <c r="AA277" s="86">
        <f>SUMIFS('sys inv movment rpt'!$M:$M,'sys inv movment rpt'!$L:$L,$M277,'sys inv movment rpt'!$N:$N,AA$1)</f>
        <v>0</v>
      </c>
      <c r="AB277" s="86">
        <f>SUMIFS('sys inv movment rpt'!$M:$M,'sys inv movment rpt'!$L:$L,$M277,'sys inv movment rpt'!$N:$N,AB$1)</f>
        <v>0</v>
      </c>
      <c r="AC277" s="86">
        <f>SUMIFS('sys inv movment rpt'!$M:$M,'sys inv movment rpt'!$L:$L,$M277,'sys inv movment rpt'!$N:$N,AC$1)</f>
        <v>0</v>
      </c>
      <c r="AD277" s="86">
        <f>SUMIFS('sys inv movment rpt'!$M:$M,'sys inv movment rpt'!$L:$L,$M277,'sys inv movment rpt'!$N:$N,AD$1)</f>
        <v>0</v>
      </c>
      <c r="AE277" s="86">
        <f>SUMIFS('sys inv movment rpt'!$M:$M,'sys inv movment rpt'!$L:$L,$M277,'sys inv movment rpt'!$N:$N,AE$1)</f>
        <v>250</v>
      </c>
      <c r="AF277" s="86">
        <f>SUMIFS('sys inv movment rpt'!$M:$M,'sys inv movment rpt'!$L:$L,$M277,'sys inv movment rpt'!$N:$N,AF$1)</f>
        <v>0</v>
      </c>
      <c r="AG277" s="86">
        <f>SUMIFS('sys inv movment rpt'!$M:$M,'sys inv movment rpt'!$L:$L,$M277,'sys inv movment rpt'!$N:$N,AG$1)</f>
        <v>0</v>
      </c>
      <c r="AH277" s="86">
        <f>SUMIFS('sys inv movment rpt'!$M:$M,'sys inv movment rpt'!$L:$L,$M277,'sys inv movment rpt'!$N:$N,AH$1)</f>
        <v>0</v>
      </c>
      <c r="AI277" s="86">
        <f>SUMIFS('sys inv movment rpt'!$M:$M,'sys inv movment rpt'!$L:$L,$M277,'sys inv movment rpt'!$N:$N,AI$1)</f>
        <v>250</v>
      </c>
      <c r="AJ277" s="86">
        <f>SUMIFS('sys inv movment rpt'!$M:$M,'sys inv movment rpt'!$L:$L,$M277,'sys inv movment rpt'!$N:$N,AJ$1)</f>
        <v>0</v>
      </c>
      <c r="AK277" s="86">
        <f>SUMIFS('sys inv movment rpt'!$M:$M,'sys inv movment rpt'!$L:$L,$M277,'sys inv movment rpt'!$N:$N,AK$1)</f>
        <v>0</v>
      </c>
      <c r="AL277" s="86">
        <f>SUMIFS('sys inv movment rpt'!$M:$M,'sys inv movment rpt'!$L:$L,$M277,'sys inv movment rpt'!$N:$N,AL$1)</f>
        <v>0</v>
      </c>
      <c r="AM277" s="86">
        <f>SUMIFS('sys inv movment rpt'!$M:$M,'sys inv movment rpt'!$L:$L,$M277,'sys inv movment rpt'!$N:$N,AM$1)</f>
        <v>0</v>
      </c>
      <c r="AN277" s="86">
        <f>SUMIFS('sys inv movment rpt'!$M:$M,'sys inv movment rpt'!$L:$L,$M277,'sys inv movment rpt'!$N:$N,AN$1)</f>
        <v>250</v>
      </c>
      <c r="AO277" s="86">
        <f>SUMIFS('sys inv movment rpt'!$M:$M,'sys inv movment rpt'!$L:$L,$M277,'sys inv movment rpt'!$N:$N,AO$1)</f>
        <v>0</v>
      </c>
      <c r="AP277" s="86">
        <f>SUMIFS('sys inv movment rpt'!$M:$M,'sys inv movment rpt'!$L:$L,$M277,'sys inv movment rpt'!$N:$N,AP$1)</f>
        <v>0</v>
      </c>
      <c r="AQ277" s="86">
        <f>SUMIFS('sys inv movment rpt'!$M:$M,'sys inv movment rpt'!$L:$L,$M277,'sys inv movment rpt'!$N:$N,AQ$1)</f>
        <v>0</v>
      </c>
      <c r="AR277" s="86">
        <f>SUMIFS('sys inv movment rpt'!$M:$M,'sys inv movment rpt'!$L:$L,$M277,'sys inv movment rpt'!$N:$N,AR$1)</f>
        <v>0</v>
      </c>
      <c r="AS277" s="86">
        <f>SUMIFS('sys inv movment rpt'!$M:$M,'sys inv movment rpt'!$L:$L,$M277,'sys inv movment rpt'!$N:$N,AS$1)</f>
        <v>0</v>
      </c>
      <c r="AT277" s="86">
        <f>SUMIFS('sys inv movment rpt'!$M:$M,'sys inv movment rpt'!$L:$L,$M277,'sys inv movment rpt'!$N:$N,AT$1)</f>
        <v>0</v>
      </c>
      <c r="AU277" s="86">
        <f>SUMIFS('sys inv movment rpt'!$M:$M,'sys inv movment rpt'!$L:$L,$M277,'sys inv movment rpt'!$N:$N,AU$1)</f>
        <v>0</v>
      </c>
      <c r="AV277" s="86">
        <f>SUMIFS('sys inv movment rpt'!$M:$M,'sys inv movment rpt'!$L:$L,$M277,'sys inv movment rpt'!$N:$N,AV$1)</f>
        <v>0</v>
      </c>
      <c r="AW277" s="87" t="str">
        <f>IFERROR(VLOOKUP(A277,'sys-backorder details'!E:U,17,0),"-")</f>
        <v>-</v>
      </c>
      <c r="AX277" s="87" t="str">
        <f>IF(K277&gt;1,VLOOKUP(A277,'settings-routing'!A:I,9,0),"")</f>
        <v/>
      </c>
    </row>
    <row r="278" ht="12.75" hidden="1" customHeight="1">
      <c r="A278" s="50" t="s">
        <v>771</v>
      </c>
      <c r="B278" s="50" t="s">
        <v>772</v>
      </c>
      <c r="C278" s="50">
        <f t="shared" si="2"/>
        <v>0</v>
      </c>
      <c r="D278" s="80">
        <f>SUMIF('Stocks 101-111'!$J:$J,'item dashboard'!A278,'Stocks 101-111'!K:K)</f>
        <v>0</v>
      </c>
      <c r="E278" s="80">
        <f>SUMIF('Stocks 101-111'!$J:$J,'item dashboard'!A278,'Stocks 101-111'!$L:$L)</f>
        <v>0</v>
      </c>
      <c r="F278" s="81">
        <f t="shared" si="3"/>
        <v>0</v>
      </c>
      <c r="G278" s="82">
        <f t="shared" si="4"/>
        <v>0</v>
      </c>
      <c r="H278" s="50">
        <f>SUMIFS('sys-backorder details'!$M:$M,'sys-backorder details'!$E:$E,'item dashboard'!A278,'sys-backorder details'!$V:$V,"")</f>
        <v>0</v>
      </c>
      <c r="I278" s="83">
        <f>SUMIF('settings-routing'!$I:$I,'item dashboard'!A278,'settings-routing'!$O:$O)</f>
        <v>0</v>
      </c>
      <c r="J278" s="50">
        <f>SUMIFS('sys-backorder details'!$M:$M,'sys-backorder details'!$E:$E,'item dashboard'!A278,'sys-backorder details'!$V:$V,"Call off")</f>
        <v>0</v>
      </c>
      <c r="K278" s="84">
        <f t="shared" si="5"/>
        <v>0</v>
      </c>
      <c r="L278" s="84">
        <f>SUMIF('Production Plan'!$E:$E,'item dashboard'!A278,'Production Plan'!$N:$N)</f>
        <v>0</v>
      </c>
      <c r="M278" s="85" t="str">
        <f t="shared" si="6"/>
        <v>B-BL250-W25ELEX-250 ml White Printed Elex Bottle</v>
      </c>
      <c r="N278" s="86">
        <f>SUMIFS('sys inv movment rpt'!$M:$M,'sys inv movment rpt'!$L:$L,$M278,'sys inv movment rpt'!$N:$N,N$1)</f>
        <v>0</v>
      </c>
      <c r="O278" s="86">
        <f>SUMIFS('sys inv movment rpt'!$M:$M,'sys inv movment rpt'!$L:$L,$M278,'sys inv movment rpt'!$N:$N,O$1)</f>
        <v>0</v>
      </c>
      <c r="P278" s="86">
        <f>SUMIFS('sys inv movment rpt'!$M:$M,'sys inv movment rpt'!$L:$L,$M278,'sys inv movment rpt'!$N:$N,P$1)</f>
        <v>0</v>
      </c>
      <c r="Q278" s="86">
        <f>SUMIFS('sys inv movment rpt'!$M:$M,'sys inv movment rpt'!$L:$L,$M278,'sys inv movment rpt'!$N:$N,Q$1)</f>
        <v>0</v>
      </c>
      <c r="R278" s="86">
        <f>SUMIFS('sys inv movment rpt'!$M:$M,'sys inv movment rpt'!$L:$L,$M278,'sys inv movment rpt'!$N:$N,R$1)</f>
        <v>0</v>
      </c>
      <c r="S278" s="86">
        <f>SUMIFS('sys inv movment rpt'!$M:$M,'sys inv movment rpt'!$L:$L,$M278,'sys inv movment rpt'!$N:$N,S$1)</f>
        <v>0</v>
      </c>
      <c r="T278" s="86">
        <f>SUMIFS('sys inv movment rpt'!$M:$M,'sys inv movment rpt'!$L:$L,$M278,'sys inv movment rpt'!$N:$N,T$1)</f>
        <v>0</v>
      </c>
      <c r="U278" s="86">
        <f>SUMIFS('sys inv movment rpt'!$M:$M,'sys inv movment rpt'!$L:$L,$M278,'sys inv movment rpt'!$N:$N,U$1)</f>
        <v>0</v>
      </c>
      <c r="V278" s="86">
        <f>SUMIFS('sys inv movment rpt'!$M:$M,'sys inv movment rpt'!$L:$L,$M278,'sys inv movment rpt'!$N:$N,V$1)</f>
        <v>0</v>
      </c>
      <c r="W278" s="86">
        <f>SUMIFS('sys inv movment rpt'!$M:$M,'sys inv movment rpt'!$L:$L,$M278,'sys inv movment rpt'!$N:$N,W$1)</f>
        <v>0</v>
      </c>
      <c r="X278" s="86">
        <f>SUMIFS('sys inv movment rpt'!$M:$M,'sys inv movment rpt'!$L:$L,$M278,'sys inv movment rpt'!$N:$N,X$1)</f>
        <v>0</v>
      </c>
      <c r="Y278" s="86">
        <f>SUMIFS('sys inv movment rpt'!$M:$M,'sys inv movment rpt'!$L:$L,$M278,'sys inv movment rpt'!$N:$N,Y$1)</f>
        <v>0</v>
      </c>
      <c r="Z278" s="86">
        <f>SUMIFS('sys inv movment rpt'!$M:$M,'sys inv movment rpt'!$L:$L,$M278,'sys inv movment rpt'!$N:$N,Z$1)</f>
        <v>0</v>
      </c>
      <c r="AA278" s="86">
        <f>SUMIFS('sys inv movment rpt'!$M:$M,'sys inv movment rpt'!$L:$L,$M278,'sys inv movment rpt'!$N:$N,AA$1)</f>
        <v>0</v>
      </c>
      <c r="AB278" s="86">
        <f>SUMIFS('sys inv movment rpt'!$M:$M,'sys inv movment rpt'!$L:$L,$M278,'sys inv movment rpt'!$N:$N,AB$1)</f>
        <v>0</v>
      </c>
      <c r="AC278" s="86">
        <f>SUMIFS('sys inv movment rpt'!$M:$M,'sys inv movment rpt'!$L:$L,$M278,'sys inv movment rpt'!$N:$N,AC$1)</f>
        <v>0</v>
      </c>
      <c r="AD278" s="86">
        <f>SUMIFS('sys inv movment rpt'!$M:$M,'sys inv movment rpt'!$L:$L,$M278,'sys inv movment rpt'!$N:$N,AD$1)</f>
        <v>0</v>
      </c>
      <c r="AE278" s="86">
        <f>SUMIFS('sys inv movment rpt'!$M:$M,'sys inv movment rpt'!$L:$L,$M278,'sys inv movment rpt'!$N:$N,AE$1)</f>
        <v>0</v>
      </c>
      <c r="AF278" s="86">
        <f>SUMIFS('sys inv movment rpt'!$M:$M,'sys inv movment rpt'!$L:$L,$M278,'sys inv movment rpt'!$N:$N,AF$1)</f>
        <v>0</v>
      </c>
      <c r="AG278" s="86">
        <f>SUMIFS('sys inv movment rpt'!$M:$M,'sys inv movment rpt'!$L:$L,$M278,'sys inv movment rpt'!$N:$N,AG$1)</f>
        <v>0</v>
      </c>
      <c r="AH278" s="86">
        <f>SUMIFS('sys inv movment rpt'!$M:$M,'sys inv movment rpt'!$L:$L,$M278,'sys inv movment rpt'!$N:$N,AH$1)</f>
        <v>0</v>
      </c>
      <c r="AI278" s="86">
        <f>SUMIFS('sys inv movment rpt'!$M:$M,'sys inv movment rpt'!$L:$L,$M278,'sys inv movment rpt'!$N:$N,AI$1)</f>
        <v>0</v>
      </c>
      <c r="AJ278" s="86">
        <f>SUMIFS('sys inv movment rpt'!$M:$M,'sys inv movment rpt'!$L:$L,$M278,'sys inv movment rpt'!$N:$N,AJ$1)</f>
        <v>0</v>
      </c>
      <c r="AK278" s="86">
        <f>SUMIFS('sys inv movment rpt'!$M:$M,'sys inv movment rpt'!$L:$L,$M278,'sys inv movment rpt'!$N:$N,AK$1)</f>
        <v>0</v>
      </c>
      <c r="AL278" s="86">
        <f>SUMIFS('sys inv movment rpt'!$M:$M,'sys inv movment rpt'!$L:$L,$M278,'sys inv movment rpt'!$N:$N,AL$1)</f>
        <v>0</v>
      </c>
      <c r="AM278" s="86">
        <f>SUMIFS('sys inv movment rpt'!$M:$M,'sys inv movment rpt'!$L:$L,$M278,'sys inv movment rpt'!$N:$N,AM$1)</f>
        <v>0</v>
      </c>
      <c r="AN278" s="86">
        <f>SUMIFS('sys inv movment rpt'!$M:$M,'sys inv movment rpt'!$L:$L,$M278,'sys inv movment rpt'!$N:$N,AN$1)</f>
        <v>0</v>
      </c>
      <c r="AO278" s="86">
        <f>SUMIFS('sys inv movment rpt'!$M:$M,'sys inv movment rpt'!$L:$L,$M278,'sys inv movment rpt'!$N:$N,AO$1)</f>
        <v>0</v>
      </c>
      <c r="AP278" s="86">
        <f>SUMIFS('sys inv movment rpt'!$M:$M,'sys inv movment rpt'!$L:$L,$M278,'sys inv movment rpt'!$N:$N,AP$1)</f>
        <v>0</v>
      </c>
      <c r="AQ278" s="86">
        <f>SUMIFS('sys inv movment rpt'!$M:$M,'sys inv movment rpt'!$L:$L,$M278,'sys inv movment rpt'!$N:$N,AQ$1)</f>
        <v>0</v>
      </c>
      <c r="AR278" s="86">
        <f>SUMIFS('sys inv movment rpt'!$M:$M,'sys inv movment rpt'!$L:$L,$M278,'sys inv movment rpt'!$N:$N,AR$1)</f>
        <v>0</v>
      </c>
      <c r="AS278" s="86">
        <f>SUMIFS('sys inv movment rpt'!$M:$M,'sys inv movment rpt'!$L:$L,$M278,'sys inv movment rpt'!$N:$N,AS$1)</f>
        <v>0</v>
      </c>
      <c r="AT278" s="86">
        <f>SUMIFS('sys inv movment rpt'!$M:$M,'sys inv movment rpt'!$L:$L,$M278,'sys inv movment rpt'!$N:$N,AT$1)</f>
        <v>0</v>
      </c>
      <c r="AU278" s="86">
        <f>SUMIFS('sys inv movment rpt'!$M:$M,'sys inv movment rpt'!$L:$L,$M278,'sys inv movment rpt'!$N:$N,AU$1)</f>
        <v>0</v>
      </c>
      <c r="AV278" s="86">
        <f>SUMIFS('sys inv movment rpt'!$M:$M,'sys inv movment rpt'!$L:$L,$M278,'sys inv movment rpt'!$N:$N,AV$1)</f>
        <v>0</v>
      </c>
      <c r="AW278" s="87" t="str">
        <f>IFERROR(VLOOKUP(A278,'sys-backorder details'!E:U,17,0),"-")</f>
        <v>-</v>
      </c>
      <c r="AX278" s="87" t="str">
        <f>IF(K278&gt;1,VLOOKUP(A278,'settings-routing'!A:I,9,0),"")</f>
        <v/>
      </c>
    </row>
    <row r="279" ht="12.75" hidden="1" customHeight="1">
      <c r="A279" s="50" t="s">
        <v>773</v>
      </c>
      <c r="B279" s="50" t="s">
        <v>774</v>
      </c>
      <c r="C279" s="50">
        <f t="shared" si="2"/>
        <v>0</v>
      </c>
      <c r="D279" s="80">
        <f>SUMIF('Stocks 101-111'!$J:$J,'item dashboard'!A279,'Stocks 101-111'!K:K)</f>
        <v>0</v>
      </c>
      <c r="E279" s="80">
        <f>SUMIF('Stocks 101-111'!$J:$J,'item dashboard'!A279,'Stocks 101-111'!$L:$L)</f>
        <v>0</v>
      </c>
      <c r="F279" s="81">
        <f t="shared" si="3"/>
        <v>0</v>
      </c>
      <c r="G279" s="82">
        <f t="shared" si="4"/>
        <v>0</v>
      </c>
      <c r="H279" s="50">
        <f>SUMIFS('sys-backorder details'!$M:$M,'sys-backorder details'!$E:$E,'item dashboard'!A279,'sys-backorder details'!$V:$V,"")</f>
        <v>0</v>
      </c>
      <c r="I279" s="83">
        <f>SUMIF('settings-routing'!$I:$I,'item dashboard'!A279,'settings-routing'!$O:$O)</f>
        <v>0</v>
      </c>
      <c r="J279" s="50">
        <f>SUMIFS('sys-backorder details'!$M:$M,'sys-backorder details'!$E:$E,'item dashboard'!A279,'sys-backorder details'!$V:$V,"Call off")</f>
        <v>0</v>
      </c>
      <c r="K279" s="84">
        <f t="shared" si="5"/>
        <v>0</v>
      </c>
      <c r="L279" s="84">
        <f>SUMIF('Production Plan'!$E:$E,'item dashboard'!A279,'Production Plan'!$N:$N)</f>
        <v>0</v>
      </c>
      <c r="M279" s="85" t="str">
        <f t="shared" si="6"/>
        <v>B-BL250-W25ODX-250 ml Bleach Printed Odex White Bottle</v>
      </c>
      <c r="N279" s="86">
        <f>SUMIFS('sys inv movment rpt'!$M:$M,'sys inv movment rpt'!$L:$L,$M279,'sys inv movment rpt'!$N:$N,N$1)</f>
        <v>0</v>
      </c>
      <c r="O279" s="86">
        <f>SUMIFS('sys inv movment rpt'!$M:$M,'sys inv movment rpt'!$L:$L,$M279,'sys inv movment rpt'!$N:$N,O$1)</f>
        <v>0</v>
      </c>
      <c r="P279" s="86">
        <f>SUMIFS('sys inv movment rpt'!$M:$M,'sys inv movment rpt'!$L:$L,$M279,'sys inv movment rpt'!$N:$N,P$1)</f>
        <v>0</v>
      </c>
      <c r="Q279" s="86">
        <f>SUMIFS('sys inv movment rpt'!$M:$M,'sys inv movment rpt'!$L:$L,$M279,'sys inv movment rpt'!$N:$N,Q$1)</f>
        <v>0</v>
      </c>
      <c r="R279" s="86">
        <f>SUMIFS('sys inv movment rpt'!$M:$M,'sys inv movment rpt'!$L:$L,$M279,'sys inv movment rpt'!$N:$N,R$1)</f>
        <v>0</v>
      </c>
      <c r="S279" s="86">
        <f>SUMIFS('sys inv movment rpt'!$M:$M,'sys inv movment rpt'!$L:$L,$M279,'sys inv movment rpt'!$N:$N,S$1)</f>
        <v>0</v>
      </c>
      <c r="T279" s="86">
        <f>SUMIFS('sys inv movment rpt'!$M:$M,'sys inv movment rpt'!$L:$L,$M279,'sys inv movment rpt'!$N:$N,T$1)</f>
        <v>0</v>
      </c>
      <c r="U279" s="86">
        <f>SUMIFS('sys inv movment rpt'!$M:$M,'sys inv movment rpt'!$L:$L,$M279,'sys inv movment rpt'!$N:$N,U$1)</f>
        <v>0</v>
      </c>
      <c r="V279" s="86">
        <f>SUMIFS('sys inv movment rpt'!$M:$M,'sys inv movment rpt'!$L:$L,$M279,'sys inv movment rpt'!$N:$N,V$1)</f>
        <v>0</v>
      </c>
      <c r="W279" s="86">
        <f>SUMIFS('sys inv movment rpt'!$M:$M,'sys inv movment rpt'!$L:$L,$M279,'sys inv movment rpt'!$N:$N,W$1)</f>
        <v>0</v>
      </c>
      <c r="X279" s="86">
        <f>SUMIFS('sys inv movment rpt'!$M:$M,'sys inv movment rpt'!$L:$L,$M279,'sys inv movment rpt'!$N:$N,X$1)</f>
        <v>0</v>
      </c>
      <c r="Y279" s="86">
        <f>SUMIFS('sys inv movment rpt'!$M:$M,'sys inv movment rpt'!$L:$L,$M279,'sys inv movment rpt'!$N:$N,Y$1)</f>
        <v>0</v>
      </c>
      <c r="Z279" s="86">
        <f>SUMIFS('sys inv movment rpt'!$M:$M,'sys inv movment rpt'!$L:$L,$M279,'sys inv movment rpt'!$N:$N,Z$1)</f>
        <v>0</v>
      </c>
      <c r="AA279" s="86">
        <f>SUMIFS('sys inv movment rpt'!$M:$M,'sys inv movment rpt'!$L:$L,$M279,'sys inv movment rpt'!$N:$N,AA$1)</f>
        <v>0</v>
      </c>
      <c r="AB279" s="86">
        <f>SUMIFS('sys inv movment rpt'!$M:$M,'sys inv movment rpt'!$L:$L,$M279,'sys inv movment rpt'!$N:$N,AB$1)</f>
        <v>0</v>
      </c>
      <c r="AC279" s="86">
        <f>SUMIFS('sys inv movment rpt'!$M:$M,'sys inv movment rpt'!$L:$L,$M279,'sys inv movment rpt'!$N:$N,AC$1)</f>
        <v>0</v>
      </c>
      <c r="AD279" s="86">
        <f>SUMIFS('sys inv movment rpt'!$M:$M,'sys inv movment rpt'!$L:$L,$M279,'sys inv movment rpt'!$N:$N,AD$1)</f>
        <v>0</v>
      </c>
      <c r="AE279" s="86">
        <f>SUMIFS('sys inv movment rpt'!$M:$M,'sys inv movment rpt'!$L:$L,$M279,'sys inv movment rpt'!$N:$N,AE$1)</f>
        <v>0</v>
      </c>
      <c r="AF279" s="86">
        <f>SUMIFS('sys inv movment rpt'!$M:$M,'sys inv movment rpt'!$L:$L,$M279,'sys inv movment rpt'!$N:$N,AF$1)</f>
        <v>0</v>
      </c>
      <c r="AG279" s="86">
        <f>SUMIFS('sys inv movment rpt'!$M:$M,'sys inv movment rpt'!$L:$L,$M279,'sys inv movment rpt'!$N:$N,AG$1)</f>
        <v>0</v>
      </c>
      <c r="AH279" s="86">
        <f>SUMIFS('sys inv movment rpt'!$M:$M,'sys inv movment rpt'!$L:$L,$M279,'sys inv movment rpt'!$N:$N,AH$1)</f>
        <v>0</v>
      </c>
      <c r="AI279" s="86">
        <f>SUMIFS('sys inv movment rpt'!$M:$M,'sys inv movment rpt'!$L:$L,$M279,'sys inv movment rpt'!$N:$N,AI$1)</f>
        <v>0</v>
      </c>
      <c r="AJ279" s="86">
        <f>SUMIFS('sys inv movment rpt'!$M:$M,'sys inv movment rpt'!$L:$L,$M279,'sys inv movment rpt'!$N:$N,AJ$1)</f>
        <v>0</v>
      </c>
      <c r="AK279" s="86">
        <f>SUMIFS('sys inv movment rpt'!$M:$M,'sys inv movment rpt'!$L:$L,$M279,'sys inv movment rpt'!$N:$N,AK$1)</f>
        <v>0</v>
      </c>
      <c r="AL279" s="86">
        <f>SUMIFS('sys inv movment rpt'!$M:$M,'sys inv movment rpt'!$L:$L,$M279,'sys inv movment rpt'!$N:$N,AL$1)</f>
        <v>0</v>
      </c>
      <c r="AM279" s="86">
        <f>SUMIFS('sys inv movment rpt'!$M:$M,'sys inv movment rpt'!$L:$L,$M279,'sys inv movment rpt'!$N:$N,AM$1)</f>
        <v>0</v>
      </c>
      <c r="AN279" s="86">
        <f>SUMIFS('sys inv movment rpt'!$M:$M,'sys inv movment rpt'!$L:$L,$M279,'sys inv movment rpt'!$N:$N,AN$1)</f>
        <v>0</v>
      </c>
      <c r="AO279" s="86">
        <f>SUMIFS('sys inv movment rpt'!$M:$M,'sys inv movment rpt'!$L:$L,$M279,'sys inv movment rpt'!$N:$N,AO$1)</f>
        <v>0</v>
      </c>
      <c r="AP279" s="86">
        <f>SUMIFS('sys inv movment rpt'!$M:$M,'sys inv movment rpt'!$L:$L,$M279,'sys inv movment rpt'!$N:$N,AP$1)</f>
        <v>0</v>
      </c>
      <c r="AQ279" s="86">
        <f>SUMIFS('sys inv movment rpt'!$M:$M,'sys inv movment rpt'!$L:$L,$M279,'sys inv movment rpt'!$N:$N,AQ$1)</f>
        <v>0</v>
      </c>
      <c r="AR279" s="86">
        <f>SUMIFS('sys inv movment rpt'!$M:$M,'sys inv movment rpt'!$L:$L,$M279,'sys inv movment rpt'!$N:$N,AR$1)</f>
        <v>0</v>
      </c>
      <c r="AS279" s="86">
        <f>SUMIFS('sys inv movment rpt'!$M:$M,'sys inv movment rpt'!$L:$L,$M279,'sys inv movment rpt'!$N:$N,AS$1)</f>
        <v>0</v>
      </c>
      <c r="AT279" s="86">
        <f>SUMIFS('sys inv movment rpt'!$M:$M,'sys inv movment rpt'!$L:$L,$M279,'sys inv movment rpt'!$N:$N,AT$1)</f>
        <v>0</v>
      </c>
      <c r="AU279" s="86">
        <f>SUMIFS('sys inv movment rpt'!$M:$M,'sys inv movment rpt'!$L:$L,$M279,'sys inv movment rpt'!$N:$N,AU$1)</f>
        <v>0</v>
      </c>
      <c r="AV279" s="86">
        <f>SUMIFS('sys inv movment rpt'!$M:$M,'sys inv movment rpt'!$L:$L,$M279,'sys inv movment rpt'!$N:$N,AV$1)</f>
        <v>0</v>
      </c>
      <c r="AW279" s="87" t="str">
        <f>IFERROR(VLOOKUP(A279,'sys-backorder details'!E:U,17,0),"-")</f>
        <v>-</v>
      </c>
      <c r="AX279" s="87" t="str">
        <f>IF(K279&gt;1,VLOOKUP(A279,'settings-routing'!A:I,9,0),"")</f>
        <v/>
      </c>
    </row>
    <row r="280" ht="12.75" hidden="1" customHeight="1">
      <c r="A280" s="28" t="s">
        <v>775</v>
      </c>
      <c r="B280" s="28" t="s">
        <v>776</v>
      </c>
      <c r="C280" s="50">
        <f t="shared" si="2"/>
        <v>0</v>
      </c>
      <c r="D280" s="80">
        <f>SUMIF('Stocks 101-111'!$J:$J,'item dashboard'!A280,'Stocks 101-111'!K:K)</f>
        <v>0</v>
      </c>
      <c r="E280" s="80">
        <f>SUMIF('Stocks 101-111'!$J:$J,'item dashboard'!A280,'Stocks 101-111'!$L:$L)</f>
        <v>0</v>
      </c>
      <c r="F280" s="81">
        <f t="shared" si="3"/>
        <v>0</v>
      </c>
      <c r="G280" s="82">
        <f t="shared" si="4"/>
        <v>0</v>
      </c>
      <c r="H280" s="50">
        <f>SUMIFS('sys-backorder details'!$M:$M,'sys-backorder details'!$E:$E,'item dashboard'!A280,'sys-backorder details'!$V:$V,"")</f>
        <v>0</v>
      </c>
      <c r="I280" s="83">
        <f>SUMIF('settings-routing'!$I:$I,'item dashboard'!A280,'settings-routing'!$O:$O)</f>
        <v>0</v>
      </c>
      <c r="J280" s="50">
        <f>SUMIFS('sys-backorder details'!$M:$M,'sys-backorder details'!$E:$E,'item dashboard'!A280,'sys-backorder details'!$V:$V,"Call off")</f>
        <v>0</v>
      </c>
      <c r="K280" s="84">
        <f t="shared" si="5"/>
        <v>0</v>
      </c>
      <c r="L280" s="84">
        <f>SUMIF('Production Plan'!$E:$E,'item dashboard'!A280,'Production Plan'!$N:$N)</f>
        <v>0</v>
      </c>
      <c r="M280" s="85" t="str">
        <f t="shared" si="6"/>
        <v>B-BL250-W25RNG-250 ml Bleach Printed Blue Ring White Bottle</v>
      </c>
      <c r="N280" s="86">
        <f>SUMIFS('sys inv movment rpt'!$M:$M,'sys inv movment rpt'!$L:$L,$M280,'sys inv movment rpt'!$N:$N,N$1)</f>
        <v>0</v>
      </c>
      <c r="O280" s="86">
        <f>SUMIFS('sys inv movment rpt'!$M:$M,'sys inv movment rpt'!$L:$L,$M280,'sys inv movment rpt'!$N:$N,O$1)</f>
        <v>0</v>
      </c>
      <c r="P280" s="86">
        <f>SUMIFS('sys inv movment rpt'!$M:$M,'sys inv movment rpt'!$L:$L,$M280,'sys inv movment rpt'!$N:$N,P$1)</f>
        <v>0</v>
      </c>
      <c r="Q280" s="86">
        <f>SUMIFS('sys inv movment rpt'!$M:$M,'sys inv movment rpt'!$L:$L,$M280,'sys inv movment rpt'!$N:$N,Q$1)</f>
        <v>0</v>
      </c>
      <c r="R280" s="86">
        <f>SUMIFS('sys inv movment rpt'!$M:$M,'sys inv movment rpt'!$L:$L,$M280,'sys inv movment rpt'!$N:$N,R$1)</f>
        <v>0</v>
      </c>
      <c r="S280" s="86">
        <f>SUMIFS('sys inv movment rpt'!$M:$M,'sys inv movment rpt'!$L:$L,$M280,'sys inv movment rpt'!$N:$N,S$1)</f>
        <v>0</v>
      </c>
      <c r="T280" s="86">
        <f>SUMIFS('sys inv movment rpt'!$M:$M,'sys inv movment rpt'!$L:$L,$M280,'sys inv movment rpt'!$N:$N,T$1)</f>
        <v>0</v>
      </c>
      <c r="U280" s="86">
        <f>SUMIFS('sys inv movment rpt'!$M:$M,'sys inv movment rpt'!$L:$L,$M280,'sys inv movment rpt'!$N:$N,U$1)</f>
        <v>0</v>
      </c>
      <c r="V280" s="86">
        <f>SUMIFS('sys inv movment rpt'!$M:$M,'sys inv movment rpt'!$L:$L,$M280,'sys inv movment rpt'!$N:$N,V$1)</f>
        <v>0</v>
      </c>
      <c r="W280" s="86">
        <f>SUMIFS('sys inv movment rpt'!$M:$M,'sys inv movment rpt'!$L:$L,$M280,'sys inv movment rpt'!$N:$N,W$1)</f>
        <v>0</v>
      </c>
      <c r="X280" s="86">
        <f>SUMIFS('sys inv movment rpt'!$M:$M,'sys inv movment rpt'!$L:$L,$M280,'sys inv movment rpt'!$N:$N,X$1)</f>
        <v>0</v>
      </c>
      <c r="Y280" s="86">
        <f>SUMIFS('sys inv movment rpt'!$M:$M,'sys inv movment rpt'!$L:$L,$M280,'sys inv movment rpt'!$N:$N,Y$1)</f>
        <v>0</v>
      </c>
      <c r="Z280" s="86">
        <f>SUMIFS('sys inv movment rpt'!$M:$M,'sys inv movment rpt'!$L:$L,$M280,'sys inv movment rpt'!$N:$N,Z$1)</f>
        <v>0</v>
      </c>
      <c r="AA280" s="86">
        <f>SUMIFS('sys inv movment rpt'!$M:$M,'sys inv movment rpt'!$L:$L,$M280,'sys inv movment rpt'!$N:$N,AA$1)</f>
        <v>0</v>
      </c>
      <c r="AB280" s="86">
        <f>SUMIFS('sys inv movment rpt'!$M:$M,'sys inv movment rpt'!$L:$L,$M280,'sys inv movment rpt'!$N:$N,AB$1)</f>
        <v>0</v>
      </c>
      <c r="AC280" s="86">
        <f>SUMIFS('sys inv movment rpt'!$M:$M,'sys inv movment rpt'!$L:$L,$M280,'sys inv movment rpt'!$N:$N,AC$1)</f>
        <v>0</v>
      </c>
      <c r="AD280" s="86">
        <f>SUMIFS('sys inv movment rpt'!$M:$M,'sys inv movment rpt'!$L:$L,$M280,'sys inv movment rpt'!$N:$N,AD$1)</f>
        <v>0</v>
      </c>
      <c r="AE280" s="86">
        <f>SUMIFS('sys inv movment rpt'!$M:$M,'sys inv movment rpt'!$L:$L,$M280,'sys inv movment rpt'!$N:$N,AE$1)</f>
        <v>0</v>
      </c>
      <c r="AF280" s="86">
        <f>SUMIFS('sys inv movment rpt'!$M:$M,'sys inv movment rpt'!$L:$L,$M280,'sys inv movment rpt'!$N:$N,AF$1)</f>
        <v>0</v>
      </c>
      <c r="AG280" s="86">
        <f>SUMIFS('sys inv movment rpt'!$M:$M,'sys inv movment rpt'!$L:$L,$M280,'sys inv movment rpt'!$N:$N,AG$1)</f>
        <v>0</v>
      </c>
      <c r="AH280" s="86">
        <f>SUMIFS('sys inv movment rpt'!$M:$M,'sys inv movment rpt'!$L:$L,$M280,'sys inv movment rpt'!$N:$N,AH$1)</f>
        <v>0</v>
      </c>
      <c r="AI280" s="86">
        <f>SUMIFS('sys inv movment rpt'!$M:$M,'sys inv movment rpt'!$L:$L,$M280,'sys inv movment rpt'!$N:$N,AI$1)</f>
        <v>0</v>
      </c>
      <c r="AJ280" s="86">
        <f>SUMIFS('sys inv movment rpt'!$M:$M,'sys inv movment rpt'!$L:$L,$M280,'sys inv movment rpt'!$N:$N,AJ$1)</f>
        <v>0</v>
      </c>
      <c r="AK280" s="86">
        <f>SUMIFS('sys inv movment rpt'!$M:$M,'sys inv movment rpt'!$L:$L,$M280,'sys inv movment rpt'!$N:$N,AK$1)</f>
        <v>0</v>
      </c>
      <c r="AL280" s="86">
        <f>SUMIFS('sys inv movment rpt'!$M:$M,'sys inv movment rpt'!$L:$L,$M280,'sys inv movment rpt'!$N:$N,AL$1)</f>
        <v>0</v>
      </c>
      <c r="AM280" s="86">
        <f>SUMIFS('sys inv movment rpt'!$M:$M,'sys inv movment rpt'!$L:$L,$M280,'sys inv movment rpt'!$N:$N,AM$1)</f>
        <v>0</v>
      </c>
      <c r="AN280" s="86">
        <f>SUMIFS('sys inv movment rpt'!$M:$M,'sys inv movment rpt'!$L:$L,$M280,'sys inv movment rpt'!$N:$N,AN$1)</f>
        <v>0</v>
      </c>
      <c r="AO280" s="86">
        <f>SUMIFS('sys inv movment rpt'!$M:$M,'sys inv movment rpt'!$L:$L,$M280,'sys inv movment rpt'!$N:$N,AO$1)</f>
        <v>0</v>
      </c>
      <c r="AP280" s="86">
        <f>SUMIFS('sys inv movment rpt'!$M:$M,'sys inv movment rpt'!$L:$L,$M280,'sys inv movment rpt'!$N:$N,AP$1)</f>
        <v>0</v>
      </c>
      <c r="AQ280" s="86">
        <f>SUMIFS('sys inv movment rpt'!$M:$M,'sys inv movment rpt'!$L:$L,$M280,'sys inv movment rpt'!$N:$N,AQ$1)</f>
        <v>0</v>
      </c>
      <c r="AR280" s="86">
        <f>SUMIFS('sys inv movment rpt'!$M:$M,'sys inv movment rpt'!$L:$L,$M280,'sys inv movment rpt'!$N:$N,AR$1)</f>
        <v>0</v>
      </c>
      <c r="AS280" s="86">
        <f>SUMIFS('sys inv movment rpt'!$M:$M,'sys inv movment rpt'!$L:$L,$M280,'sys inv movment rpt'!$N:$N,AS$1)</f>
        <v>0</v>
      </c>
      <c r="AT280" s="86">
        <f>SUMIFS('sys inv movment rpt'!$M:$M,'sys inv movment rpt'!$L:$L,$M280,'sys inv movment rpt'!$N:$N,AT$1)</f>
        <v>0</v>
      </c>
      <c r="AU280" s="86">
        <f>SUMIFS('sys inv movment rpt'!$M:$M,'sys inv movment rpt'!$L:$L,$M280,'sys inv movment rpt'!$N:$N,AU$1)</f>
        <v>0</v>
      </c>
      <c r="AV280" s="86">
        <f>SUMIFS('sys inv movment rpt'!$M:$M,'sys inv movment rpt'!$L:$L,$M280,'sys inv movment rpt'!$N:$N,AV$1)</f>
        <v>0</v>
      </c>
      <c r="AW280" s="87" t="str">
        <f>IFERROR(VLOOKUP(A280,'sys-backorder details'!E:U,17,0),"-")</f>
        <v>-</v>
      </c>
      <c r="AX280" s="87" t="str">
        <f>IF(K280&gt;1,VLOOKUP(A280,'settings-routing'!A:I,9,0),"")</f>
        <v/>
      </c>
    </row>
    <row r="281" ht="12.75" hidden="1" customHeight="1">
      <c r="A281" s="15" t="s">
        <v>777</v>
      </c>
      <c r="B281" s="15" t="s">
        <v>778</v>
      </c>
      <c r="C281" s="50">
        <f t="shared" si="2"/>
        <v>0</v>
      </c>
      <c r="D281" s="80">
        <f>SUMIF('Stocks 101-111'!$J:$J,'item dashboard'!A281,'Stocks 101-111'!K:K)</f>
        <v>0</v>
      </c>
      <c r="E281" s="80">
        <f>SUMIF('Stocks 101-111'!$J:$J,'item dashboard'!A281,'Stocks 101-111'!$L:$L)</f>
        <v>0</v>
      </c>
      <c r="F281" s="81">
        <f t="shared" si="3"/>
        <v>0</v>
      </c>
      <c r="G281" s="82">
        <f t="shared" si="4"/>
        <v>0</v>
      </c>
      <c r="H281" s="50">
        <f>SUMIFS('sys-backorder details'!$M:$M,'sys-backorder details'!$E:$E,'item dashboard'!A281,'sys-backorder details'!$V:$V,"")</f>
        <v>0</v>
      </c>
      <c r="I281" s="83">
        <f>SUMIF('settings-routing'!$I:$I,'item dashboard'!A281,'settings-routing'!$O:$O)</f>
        <v>0</v>
      </c>
      <c r="J281" s="50">
        <f>SUMIFS('sys-backorder details'!$M:$M,'sys-backorder details'!$E:$E,'item dashboard'!A281,'sys-backorder details'!$V:$V,"Call off")</f>
        <v>0</v>
      </c>
      <c r="K281" s="84">
        <f t="shared" si="5"/>
        <v>0</v>
      </c>
      <c r="L281" s="84">
        <f>SUMIF('Production Plan'!$E:$E,'item dashboard'!A281,'Production Plan'!$N:$N)</f>
        <v>0</v>
      </c>
      <c r="M281" s="85" t="str">
        <f t="shared" si="6"/>
        <v>B-BL250-Y25-250 ml Bleach Yellow Bottle</v>
      </c>
      <c r="N281" s="86">
        <f>SUMIFS('sys inv movment rpt'!$M:$M,'sys inv movment rpt'!$L:$L,$M281,'sys inv movment rpt'!$N:$N,N$1)</f>
        <v>0</v>
      </c>
      <c r="O281" s="86">
        <f>SUMIFS('sys inv movment rpt'!$M:$M,'sys inv movment rpt'!$L:$L,$M281,'sys inv movment rpt'!$N:$N,O$1)</f>
        <v>0</v>
      </c>
      <c r="P281" s="86">
        <f>SUMIFS('sys inv movment rpt'!$M:$M,'sys inv movment rpt'!$L:$L,$M281,'sys inv movment rpt'!$N:$N,P$1)</f>
        <v>0</v>
      </c>
      <c r="Q281" s="86">
        <f>SUMIFS('sys inv movment rpt'!$M:$M,'sys inv movment rpt'!$L:$L,$M281,'sys inv movment rpt'!$N:$N,Q$1)</f>
        <v>0</v>
      </c>
      <c r="R281" s="86">
        <f>SUMIFS('sys inv movment rpt'!$M:$M,'sys inv movment rpt'!$L:$L,$M281,'sys inv movment rpt'!$N:$N,R$1)</f>
        <v>0</v>
      </c>
      <c r="S281" s="86">
        <f>SUMIFS('sys inv movment rpt'!$M:$M,'sys inv movment rpt'!$L:$L,$M281,'sys inv movment rpt'!$N:$N,S$1)</f>
        <v>0</v>
      </c>
      <c r="T281" s="86">
        <f>SUMIFS('sys inv movment rpt'!$M:$M,'sys inv movment rpt'!$L:$L,$M281,'sys inv movment rpt'!$N:$N,T$1)</f>
        <v>0</v>
      </c>
      <c r="U281" s="86">
        <f>SUMIFS('sys inv movment rpt'!$M:$M,'sys inv movment rpt'!$L:$L,$M281,'sys inv movment rpt'!$N:$N,U$1)</f>
        <v>0</v>
      </c>
      <c r="V281" s="86">
        <f>SUMIFS('sys inv movment rpt'!$M:$M,'sys inv movment rpt'!$L:$L,$M281,'sys inv movment rpt'!$N:$N,V$1)</f>
        <v>0</v>
      </c>
      <c r="W281" s="86">
        <f>SUMIFS('sys inv movment rpt'!$M:$M,'sys inv movment rpt'!$L:$L,$M281,'sys inv movment rpt'!$N:$N,W$1)</f>
        <v>0</v>
      </c>
      <c r="X281" s="86">
        <f>SUMIFS('sys inv movment rpt'!$M:$M,'sys inv movment rpt'!$L:$L,$M281,'sys inv movment rpt'!$N:$N,X$1)</f>
        <v>0</v>
      </c>
      <c r="Y281" s="86">
        <f>SUMIFS('sys inv movment rpt'!$M:$M,'sys inv movment rpt'!$L:$L,$M281,'sys inv movment rpt'!$N:$N,Y$1)</f>
        <v>0</v>
      </c>
      <c r="Z281" s="86">
        <f>SUMIFS('sys inv movment rpt'!$M:$M,'sys inv movment rpt'!$L:$L,$M281,'sys inv movment rpt'!$N:$N,Z$1)</f>
        <v>0</v>
      </c>
      <c r="AA281" s="86">
        <f>SUMIFS('sys inv movment rpt'!$M:$M,'sys inv movment rpt'!$L:$L,$M281,'sys inv movment rpt'!$N:$N,AA$1)</f>
        <v>0</v>
      </c>
      <c r="AB281" s="86">
        <f>SUMIFS('sys inv movment rpt'!$M:$M,'sys inv movment rpt'!$L:$L,$M281,'sys inv movment rpt'!$N:$N,AB$1)</f>
        <v>0</v>
      </c>
      <c r="AC281" s="86">
        <f>SUMIFS('sys inv movment rpt'!$M:$M,'sys inv movment rpt'!$L:$L,$M281,'sys inv movment rpt'!$N:$N,AC$1)</f>
        <v>0</v>
      </c>
      <c r="AD281" s="86">
        <f>SUMIFS('sys inv movment rpt'!$M:$M,'sys inv movment rpt'!$L:$L,$M281,'sys inv movment rpt'!$N:$N,AD$1)</f>
        <v>0</v>
      </c>
      <c r="AE281" s="86">
        <f>SUMIFS('sys inv movment rpt'!$M:$M,'sys inv movment rpt'!$L:$L,$M281,'sys inv movment rpt'!$N:$N,AE$1)</f>
        <v>0</v>
      </c>
      <c r="AF281" s="86">
        <f>SUMIFS('sys inv movment rpt'!$M:$M,'sys inv movment rpt'!$L:$L,$M281,'sys inv movment rpt'!$N:$N,AF$1)</f>
        <v>0</v>
      </c>
      <c r="AG281" s="86">
        <f>SUMIFS('sys inv movment rpt'!$M:$M,'sys inv movment rpt'!$L:$L,$M281,'sys inv movment rpt'!$N:$N,AG$1)</f>
        <v>0</v>
      </c>
      <c r="AH281" s="86">
        <f>SUMIFS('sys inv movment rpt'!$M:$M,'sys inv movment rpt'!$L:$L,$M281,'sys inv movment rpt'!$N:$N,AH$1)</f>
        <v>0</v>
      </c>
      <c r="AI281" s="86">
        <f>SUMIFS('sys inv movment rpt'!$M:$M,'sys inv movment rpt'!$L:$L,$M281,'sys inv movment rpt'!$N:$N,AI$1)</f>
        <v>0</v>
      </c>
      <c r="AJ281" s="86">
        <f>SUMIFS('sys inv movment rpt'!$M:$M,'sys inv movment rpt'!$L:$L,$M281,'sys inv movment rpt'!$N:$N,AJ$1)</f>
        <v>0</v>
      </c>
      <c r="AK281" s="86">
        <f>SUMIFS('sys inv movment rpt'!$M:$M,'sys inv movment rpt'!$L:$L,$M281,'sys inv movment rpt'!$N:$N,AK$1)</f>
        <v>0</v>
      </c>
      <c r="AL281" s="86">
        <f>SUMIFS('sys inv movment rpt'!$M:$M,'sys inv movment rpt'!$L:$L,$M281,'sys inv movment rpt'!$N:$N,AL$1)</f>
        <v>0</v>
      </c>
      <c r="AM281" s="86">
        <f>SUMIFS('sys inv movment rpt'!$M:$M,'sys inv movment rpt'!$L:$L,$M281,'sys inv movment rpt'!$N:$N,AM$1)</f>
        <v>0</v>
      </c>
      <c r="AN281" s="86">
        <f>SUMIFS('sys inv movment rpt'!$M:$M,'sys inv movment rpt'!$L:$L,$M281,'sys inv movment rpt'!$N:$N,AN$1)</f>
        <v>0</v>
      </c>
      <c r="AO281" s="86">
        <f>SUMIFS('sys inv movment rpt'!$M:$M,'sys inv movment rpt'!$L:$L,$M281,'sys inv movment rpt'!$N:$N,AO$1)</f>
        <v>0</v>
      </c>
      <c r="AP281" s="86">
        <f>SUMIFS('sys inv movment rpt'!$M:$M,'sys inv movment rpt'!$L:$L,$M281,'sys inv movment rpt'!$N:$N,AP$1)</f>
        <v>0</v>
      </c>
      <c r="AQ281" s="86">
        <f>SUMIFS('sys inv movment rpt'!$M:$M,'sys inv movment rpt'!$L:$L,$M281,'sys inv movment rpt'!$N:$N,AQ$1)</f>
        <v>0</v>
      </c>
      <c r="AR281" s="86">
        <f>SUMIFS('sys inv movment rpt'!$M:$M,'sys inv movment rpt'!$L:$L,$M281,'sys inv movment rpt'!$N:$N,AR$1)</f>
        <v>0</v>
      </c>
      <c r="AS281" s="86">
        <f>SUMIFS('sys inv movment rpt'!$M:$M,'sys inv movment rpt'!$L:$L,$M281,'sys inv movment rpt'!$N:$N,AS$1)</f>
        <v>0</v>
      </c>
      <c r="AT281" s="86">
        <f>SUMIFS('sys inv movment rpt'!$M:$M,'sys inv movment rpt'!$L:$L,$M281,'sys inv movment rpt'!$N:$N,AT$1)</f>
        <v>0</v>
      </c>
      <c r="AU281" s="86">
        <f>SUMIFS('sys inv movment rpt'!$M:$M,'sys inv movment rpt'!$L:$L,$M281,'sys inv movment rpt'!$N:$N,AU$1)</f>
        <v>0</v>
      </c>
      <c r="AV281" s="86">
        <f>SUMIFS('sys inv movment rpt'!$M:$M,'sys inv movment rpt'!$L:$L,$M281,'sys inv movment rpt'!$N:$N,AV$1)</f>
        <v>0</v>
      </c>
      <c r="AW281" s="87" t="str">
        <f>IFERROR(VLOOKUP(A281,'sys-backorder details'!E:U,17,0),"-")</f>
        <v>-</v>
      </c>
      <c r="AX281" s="87" t="str">
        <f>IF(K281&gt;1,VLOOKUP(A281,'settings-routing'!A:I,9,0),"")</f>
        <v/>
      </c>
    </row>
    <row r="282" ht="12.75" hidden="1" customHeight="1">
      <c r="A282" s="50" t="s">
        <v>779</v>
      </c>
      <c r="B282" s="50" t="s">
        <v>780</v>
      </c>
      <c r="C282" s="50">
        <f t="shared" si="2"/>
        <v>0</v>
      </c>
      <c r="D282" s="80">
        <f>SUMIF('Stocks 101-111'!$J:$J,'item dashboard'!A282,'Stocks 101-111'!K:K)</f>
        <v>0</v>
      </c>
      <c r="E282" s="80">
        <f>SUMIF('Stocks 101-111'!$J:$J,'item dashboard'!A282,'Stocks 101-111'!$L:$L)</f>
        <v>0</v>
      </c>
      <c r="F282" s="81">
        <f t="shared" si="3"/>
        <v>0</v>
      </c>
      <c r="G282" s="82">
        <f t="shared" si="4"/>
        <v>0</v>
      </c>
      <c r="H282" s="50">
        <f>SUMIFS('sys-backorder details'!$M:$M,'sys-backorder details'!$E:$E,'item dashboard'!A282,'sys-backorder details'!$V:$V,"")</f>
        <v>0</v>
      </c>
      <c r="I282" s="83">
        <f>SUMIF('settings-routing'!$I:$I,'item dashboard'!A282,'settings-routing'!$O:$O)</f>
        <v>0</v>
      </c>
      <c r="J282" s="50">
        <f>SUMIFS('sys-backorder details'!$M:$M,'sys-backorder details'!$E:$E,'item dashboard'!A282,'sys-backorder details'!$V:$V,"Call off")</f>
        <v>0</v>
      </c>
      <c r="K282" s="84">
        <f t="shared" si="5"/>
        <v>0</v>
      </c>
      <c r="L282" s="84">
        <f>SUMIF('Production Plan'!$E:$E,'item dashboard'!A282,'Production Plan'!$N:$N)</f>
        <v>0</v>
      </c>
      <c r="M282" s="85" t="str">
        <f t="shared" si="6"/>
        <v>B-BL500-BL32-500 ml Bleach Blue Bottle</v>
      </c>
      <c r="N282" s="86">
        <f>SUMIFS('sys inv movment rpt'!$M:$M,'sys inv movment rpt'!$L:$L,$M282,'sys inv movment rpt'!$N:$N,N$1)</f>
        <v>0</v>
      </c>
      <c r="O282" s="86">
        <f>SUMIFS('sys inv movment rpt'!$M:$M,'sys inv movment rpt'!$L:$L,$M282,'sys inv movment rpt'!$N:$N,O$1)</f>
        <v>0</v>
      </c>
      <c r="P282" s="86">
        <f>SUMIFS('sys inv movment rpt'!$M:$M,'sys inv movment rpt'!$L:$L,$M282,'sys inv movment rpt'!$N:$N,P$1)</f>
        <v>0</v>
      </c>
      <c r="Q282" s="86">
        <f>SUMIFS('sys inv movment rpt'!$M:$M,'sys inv movment rpt'!$L:$L,$M282,'sys inv movment rpt'!$N:$N,Q$1)</f>
        <v>0</v>
      </c>
      <c r="R282" s="86">
        <f>SUMIFS('sys inv movment rpt'!$M:$M,'sys inv movment rpt'!$L:$L,$M282,'sys inv movment rpt'!$N:$N,R$1)</f>
        <v>0</v>
      </c>
      <c r="S282" s="86">
        <f>SUMIFS('sys inv movment rpt'!$M:$M,'sys inv movment rpt'!$L:$L,$M282,'sys inv movment rpt'!$N:$N,S$1)</f>
        <v>0</v>
      </c>
      <c r="T282" s="86">
        <f>SUMIFS('sys inv movment rpt'!$M:$M,'sys inv movment rpt'!$L:$L,$M282,'sys inv movment rpt'!$N:$N,T$1)</f>
        <v>0</v>
      </c>
      <c r="U282" s="86">
        <f>SUMIFS('sys inv movment rpt'!$M:$M,'sys inv movment rpt'!$L:$L,$M282,'sys inv movment rpt'!$N:$N,U$1)</f>
        <v>0</v>
      </c>
      <c r="V282" s="86">
        <f>SUMIFS('sys inv movment rpt'!$M:$M,'sys inv movment rpt'!$L:$L,$M282,'sys inv movment rpt'!$N:$N,V$1)</f>
        <v>0</v>
      </c>
      <c r="W282" s="86">
        <f>SUMIFS('sys inv movment rpt'!$M:$M,'sys inv movment rpt'!$L:$L,$M282,'sys inv movment rpt'!$N:$N,W$1)</f>
        <v>0</v>
      </c>
      <c r="X282" s="86">
        <f>SUMIFS('sys inv movment rpt'!$M:$M,'sys inv movment rpt'!$L:$L,$M282,'sys inv movment rpt'!$N:$N,X$1)</f>
        <v>0</v>
      </c>
      <c r="Y282" s="86">
        <f>SUMIFS('sys inv movment rpt'!$M:$M,'sys inv movment rpt'!$L:$L,$M282,'sys inv movment rpt'!$N:$N,Y$1)</f>
        <v>0</v>
      </c>
      <c r="Z282" s="86">
        <f>SUMIFS('sys inv movment rpt'!$M:$M,'sys inv movment rpt'!$L:$L,$M282,'sys inv movment rpt'!$N:$N,Z$1)</f>
        <v>0</v>
      </c>
      <c r="AA282" s="86">
        <f>SUMIFS('sys inv movment rpt'!$M:$M,'sys inv movment rpt'!$L:$L,$M282,'sys inv movment rpt'!$N:$N,AA$1)</f>
        <v>0</v>
      </c>
      <c r="AB282" s="86">
        <f>SUMIFS('sys inv movment rpt'!$M:$M,'sys inv movment rpt'!$L:$L,$M282,'sys inv movment rpt'!$N:$N,AB$1)</f>
        <v>0</v>
      </c>
      <c r="AC282" s="86">
        <f>SUMIFS('sys inv movment rpt'!$M:$M,'sys inv movment rpt'!$L:$L,$M282,'sys inv movment rpt'!$N:$N,AC$1)</f>
        <v>0</v>
      </c>
      <c r="AD282" s="86">
        <f>SUMIFS('sys inv movment rpt'!$M:$M,'sys inv movment rpt'!$L:$L,$M282,'sys inv movment rpt'!$N:$N,AD$1)</f>
        <v>0</v>
      </c>
      <c r="AE282" s="86">
        <f>SUMIFS('sys inv movment rpt'!$M:$M,'sys inv movment rpt'!$L:$L,$M282,'sys inv movment rpt'!$N:$N,AE$1)</f>
        <v>0</v>
      </c>
      <c r="AF282" s="86">
        <f>SUMIFS('sys inv movment rpt'!$M:$M,'sys inv movment rpt'!$L:$L,$M282,'sys inv movment rpt'!$N:$N,AF$1)</f>
        <v>0</v>
      </c>
      <c r="AG282" s="86">
        <f>SUMIFS('sys inv movment rpt'!$M:$M,'sys inv movment rpt'!$L:$L,$M282,'sys inv movment rpt'!$N:$N,AG$1)</f>
        <v>0</v>
      </c>
      <c r="AH282" s="86">
        <f>SUMIFS('sys inv movment rpt'!$M:$M,'sys inv movment rpt'!$L:$L,$M282,'sys inv movment rpt'!$N:$N,AH$1)</f>
        <v>0</v>
      </c>
      <c r="AI282" s="86">
        <f>SUMIFS('sys inv movment rpt'!$M:$M,'sys inv movment rpt'!$L:$L,$M282,'sys inv movment rpt'!$N:$N,AI$1)</f>
        <v>0</v>
      </c>
      <c r="AJ282" s="86">
        <f>SUMIFS('sys inv movment rpt'!$M:$M,'sys inv movment rpt'!$L:$L,$M282,'sys inv movment rpt'!$N:$N,AJ$1)</f>
        <v>0</v>
      </c>
      <c r="AK282" s="86">
        <f>SUMIFS('sys inv movment rpt'!$M:$M,'sys inv movment rpt'!$L:$L,$M282,'sys inv movment rpt'!$N:$N,AK$1)</f>
        <v>0</v>
      </c>
      <c r="AL282" s="86">
        <f>SUMIFS('sys inv movment rpt'!$M:$M,'sys inv movment rpt'!$L:$L,$M282,'sys inv movment rpt'!$N:$N,AL$1)</f>
        <v>0</v>
      </c>
      <c r="AM282" s="86">
        <f>SUMIFS('sys inv movment rpt'!$M:$M,'sys inv movment rpt'!$L:$L,$M282,'sys inv movment rpt'!$N:$N,AM$1)</f>
        <v>0</v>
      </c>
      <c r="AN282" s="86">
        <f>SUMIFS('sys inv movment rpt'!$M:$M,'sys inv movment rpt'!$L:$L,$M282,'sys inv movment rpt'!$N:$N,AN$1)</f>
        <v>0</v>
      </c>
      <c r="AO282" s="86">
        <f>SUMIFS('sys inv movment rpt'!$M:$M,'sys inv movment rpt'!$L:$L,$M282,'sys inv movment rpt'!$N:$N,AO$1)</f>
        <v>0</v>
      </c>
      <c r="AP282" s="86">
        <f>SUMIFS('sys inv movment rpt'!$M:$M,'sys inv movment rpt'!$L:$L,$M282,'sys inv movment rpt'!$N:$N,AP$1)</f>
        <v>0</v>
      </c>
      <c r="AQ282" s="86">
        <f>SUMIFS('sys inv movment rpt'!$M:$M,'sys inv movment rpt'!$L:$L,$M282,'sys inv movment rpt'!$N:$N,AQ$1)</f>
        <v>0</v>
      </c>
      <c r="AR282" s="86">
        <f>SUMIFS('sys inv movment rpt'!$M:$M,'sys inv movment rpt'!$L:$L,$M282,'sys inv movment rpt'!$N:$N,AR$1)</f>
        <v>0</v>
      </c>
      <c r="AS282" s="86">
        <f>SUMIFS('sys inv movment rpt'!$M:$M,'sys inv movment rpt'!$L:$L,$M282,'sys inv movment rpt'!$N:$N,AS$1)</f>
        <v>0</v>
      </c>
      <c r="AT282" s="86">
        <f>SUMIFS('sys inv movment rpt'!$M:$M,'sys inv movment rpt'!$L:$L,$M282,'sys inv movment rpt'!$N:$N,AT$1)</f>
        <v>0</v>
      </c>
      <c r="AU282" s="86">
        <f>SUMIFS('sys inv movment rpt'!$M:$M,'sys inv movment rpt'!$L:$L,$M282,'sys inv movment rpt'!$N:$N,AU$1)</f>
        <v>0</v>
      </c>
      <c r="AV282" s="86">
        <f>SUMIFS('sys inv movment rpt'!$M:$M,'sys inv movment rpt'!$L:$L,$M282,'sys inv movment rpt'!$N:$N,AV$1)</f>
        <v>0</v>
      </c>
      <c r="AW282" s="87" t="str">
        <f>IFERROR(VLOOKUP(A282,'sys-backorder details'!E:U,17,0),"-")</f>
        <v>-</v>
      </c>
      <c r="AX282" s="87" t="str">
        <f>IF(K282&gt;1,VLOOKUP(A282,'settings-routing'!A:I,9,0),"")</f>
        <v/>
      </c>
    </row>
    <row r="283" ht="12.75" hidden="1" customHeight="1">
      <c r="A283" s="50" t="s">
        <v>781</v>
      </c>
      <c r="B283" s="50" t="s">
        <v>782</v>
      </c>
      <c r="C283" s="50">
        <f t="shared" si="2"/>
        <v>0</v>
      </c>
      <c r="D283" s="80">
        <f>SUMIF('Stocks 101-111'!$J:$J,'item dashboard'!A283,'Stocks 101-111'!K:K)</f>
        <v>0</v>
      </c>
      <c r="E283" s="80">
        <f>SUMIF('Stocks 101-111'!$J:$J,'item dashboard'!A283,'Stocks 101-111'!$L:$L)</f>
        <v>0</v>
      </c>
      <c r="F283" s="81">
        <f t="shared" si="3"/>
        <v>0</v>
      </c>
      <c r="G283" s="82">
        <f t="shared" si="4"/>
        <v>0.1428571429</v>
      </c>
      <c r="H283" s="50">
        <f>SUMIFS('sys-backorder details'!$M:$M,'sys-backorder details'!$E:$E,'item dashboard'!A283,'sys-backorder details'!$V:$V,"")</f>
        <v>0</v>
      </c>
      <c r="I283" s="83">
        <f>SUMIF('settings-routing'!$I:$I,'item dashboard'!A283,'settings-routing'!$O:$O)</f>
        <v>0</v>
      </c>
      <c r="J283" s="50">
        <f>SUMIFS('sys-backorder details'!$M:$M,'sys-backorder details'!$E:$E,'item dashboard'!A283,'sys-backorder details'!$V:$V,"Call off")</f>
        <v>0</v>
      </c>
      <c r="K283" s="84">
        <f t="shared" si="5"/>
        <v>0</v>
      </c>
      <c r="L283" s="84">
        <f>SUMIF('Production Plan'!$E:$E,'item dashboard'!A283,'Production Plan'!$N:$N)</f>
        <v>0</v>
      </c>
      <c r="M283" s="85" t="str">
        <f t="shared" si="6"/>
        <v>B-BL500-W32-500 ml Bleach White Bottle</v>
      </c>
      <c r="N283" s="86">
        <f>SUMIFS('sys inv movment rpt'!$M:$M,'sys inv movment rpt'!$L:$L,$M283,'sys inv movment rpt'!$N:$N,N$1)</f>
        <v>6336</v>
      </c>
      <c r="O283" s="86">
        <f>SUMIFS('sys inv movment rpt'!$M:$M,'sys inv movment rpt'!$L:$L,$M283,'sys inv movment rpt'!$N:$N,O$1)</f>
        <v>0</v>
      </c>
      <c r="P283" s="86">
        <f>SUMIFS('sys inv movment rpt'!$M:$M,'sys inv movment rpt'!$L:$L,$M283,'sys inv movment rpt'!$N:$N,P$1)</f>
        <v>0</v>
      </c>
      <c r="Q283" s="86">
        <f>SUMIFS('sys inv movment rpt'!$M:$M,'sys inv movment rpt'!$L:$L,$M283,'sys inv movment rpt'!$N:$N,Q$1)</f>
        <v>0</v>
      </c>
      <c r="R283" s="86">
        <f>SUMIFS('sys inv movment rpt'!$M:$M,'sys inv movment rpt'!$L:$L,$M283,'sys inv movment rpt'!$N:$N,R$1)</f>
        <v>0</v>
      </c>
      <c r="S283" s="86">
        <f>SUMIFS('sys inv movment rpt'!$M:$M,'sys inv movment rpt'!$L:$L,$M283,'sys inv movment rpt'!$N:$N,S$1)</f>
        <v>0</v>
      </c>
      <c r="T283" s="86">
        <f>SUMIFS('sys inv movment rpt'!$M:$M,'sys inv movment rpt'!$L:$L,$M283,'sys inv movment rpt'!$N:$N,T$1)</f>
        <v>0</v>
      </c>
      <c r="U283" s="86">
        <f>SUMIFS('sys inv movment rpt'!$M:$M,'sys inv movment rpt'!$L:$L,$M283,'sys inv movment rpt'!$N:$N,U$1)</f>
        <v>0</v>
      </c>
      <c r="V283" s="86">
        <f>SUMIFS('sys inv movment rpt'!$M:$M,'sys inv movment rpt'!$L:$L,$M283,'sys inv movment rpt'!$N:$N,V$1)</f>
        <v>0</v>
      </c>
      <c r="W283" s="86">
        <f>SUMIFS('sys inv movment rpt'!$M:$M,'sys inv movment rpt'!$L:$L,$M283,'sys inv movment rpt'!$N:$N,W$1)</f>
        <v>0</v>
      </c>
      <c r="X283" s="86">
        <f>SUMIFS('sys inv movment rpt'!$M:$M,'sys inv movment rpt'!$L:$L,$M283,'sys inv movment rpt'!$N:$N,X$1)</f>
        <v>0</v>
      </c>
      <c r="Y283" s="86">
        <f>SUMIFS('sys inv movment rpt'!$M:$M,'sys inv movment rpt'!$L:$L,$M283,'sys inv movment rpt'!$N:$N,Y$1)</f>
        <v>0</v>
      </c>
      <c r="Z283" s="86">
        <f>SUMIFS('sys inv movment rpt'!$M:$M,'sys inv movment rpt'!$L:$L,$M283,'sys inv movment rpt'!$N:$N,Z$1)</f>
        <v>0</v>
      </c>
      <c r="AA283" s="86">
        <f>SUMIFS('sys inv movment rpt'!$M:$M,'sys inv movment rpt'!$L:$L,$M283,'sys inv movment rpt'!$N:$N,AA$1)</f>
        <v>250</v>
      </c>
      <c r="AB283" s="86">
        <f>SUMIFS('sys inv movment rpt'!$M:$M,'sys inv movment rpt'!$L:$L,$M283,'sys inv movment rpt'!$N:$N,AB$1)</f>
        <v>0</v>
      </c>
      <c r="AC283" s="86">
        <f>SUMIFS('sys inv movment rpt'!$M:$M,'sys inv movment rpt'!$L:$L,$M283,'sys inv movment rpt'!$N:$N,AC$1)</f>
        <v>0</v>
      </c>
      <c r="AD283" s="86">
        <f>SUMIFS('sys inv movment rpt'!$M:$M,'sys inv movment rpt'!$L:$L,$M283,'sys inv movment rpt'!$N:$N,AD$1)</f>
        <v>0</v>
      </c>
      <c r="AE283" s="86">
        <f>SUMIFS('sys inv movment rpt'!$M:$M,'sys inv movment rpt'!$L:$L,$M283,'sys inv movment rpt'!$N:$N,AE$1)</f>
        <v>0</v>
      </c>
      <c r="AF283" s="86">
        <f>SUMIFS('sys inv movment rpt'!$M:$M,'sys inv movment rpt'!$L:$L,$M283,'sys inv movment rpt'!$N:$N,AF$1)</f>
        <v>0</v>
      </c>
      <c r="AG283" s="86">
        <f>SUMIFS('sys inv movment rpt'!$M:$M,'sys inv movment rpt'!$L:$L,$M283,'sys inv movment rpt'!$N:$N,AG$1)</f>
        <v>0</v>
      </c>
      <c r="AH283" s="86">
        <f>SUMIFS('sys inv movment rpt'!$M:$M,'sys inv movment rpt'!$L:$L,$M283,'sys inv movment rpt'!$N:$N,AH$1)</f>
        <v>0</v>
      </c>
      <c r="AI283" s="86">
        <f>SUMIFS('sys inv movment rpt'!$M:$M,'sys inv movment rpt'!$L:$L,$M283,'sys inv movment rpt'!$N:$N,AI$1)</f>
        <v>144</v>
      </c>
      <c r="AJ283" s="86">
        <f>SUMIFS('sys inv movment rpt'!$M:$M,'sys inv movment rpt'!$L:$L,$M283,'sys inv movment rpt'!$N:$N,AJ$1)</f>
        <v>0</v>
      </c>
      <c r="AK283" s="86">
        <f>SUMIFS('sys inv movment rpt'!$M:$M,'sys inv movment rpt'!$L:$L,$M283,'sys inv movment rpt'!$N:$N,AK$1)</f>
        <v>0</v>
      </c>
      <c r="AL283" s="86">
        <f>SUMIFS('sys inv movment rpt'!$M:$M,'sys inv movment rpt'!$L:$L,$M283,'sys inv movment rpt'!$N:$N,AL$1)</f>
        <v>0</v>
      </c>
      <c r="AM283" s="86">
        <f>SUMIFS('sys inv movment rpt'!$M:$M,'sys inv movment rpt'!$L:$L,$M283,'sys inv movment rpt'!$N:$N,AM$1)</f>
        <v>0</v>
      </c>
      <c r="AN283" s="86">
        <f>SUMIFS('sys inv movment rpt'!$M:$M,'sys inv movment rpt'!$L:$L,$M283,'sys inv movment rpt'!$N:$N,AN$1)</f>
        <v>0</v>
      </c>
      <c r="AO283" s="86">
        <f>SUMIFS('sys inv movment rpt'!$M:$M,'sys inv movment rpt'!$L:$L,$M283,'sys inv movment rpt'!$N:$N,AO$1)</f>
        <v>0</v>
      </c>
      <c r="AP283" s="86">
        <f>SUMIFS('sys inv movment rpt'!$M:$M,'sys inv movment rpt'!$L:$L,$M283,'sys inv movment rpt'!$N:$N,AP$1)</f>
        <v>0</v>
      </c>
      <c r="AQ283" s="86">
        <f>SUMIFS('sys inv movment rpt'!$M:$M,'sys inv movment rpt'!$L:$L,$M283,'sys inv movment rpt'!$N:$N,AQ$1)</f>
        <v>0</v>
      </c>
      <c r="AR283" s="86">
        <f>SUMIFS('sys inv movment rpt'!$M:$M,'sys inv movment rpt'!$L:$L,$M283,'sys inv movment rpt'!$N:$N,AR$1)</f>
        <v>0</v>
      </c>
      <c r="AS283" s="86">
        <f>SUMIFS('sys inv movment rpt'!$M:$M,'sys inv movment rpt'!$L:$L,$M283,'sys inv movment rpt'!$N:$N,AS$1)</f>
        <v>144</v>
      </c>
      <c r="AT283" s="86">
        <f>SUMIFS('sys inv movment rpt'!$M:$M,'sys inv movment rpt'!$L:$L,$M283,'sys inv movment rpt'!$N:$N,AT$1)</f>
        <v>0</v>
      </c>
      <c r="AU283" s="86">
        <f>SUMIFS('sys inv movment rpt'!$M:$M,'sys inv movment rpt'!$L:$L,$M283,'sys inv movment rpt'!$N:$N,AU$1)</f>
        <v>0</v>
      </c>
      <c r="AV283" s="86">
        <f>SUMIFS('sys inv movment rpt'!$M:$M,'sys inv movment rpt'!$L:$L,$M283,'sys inv movment rpt'!$N:$N,AV$1)</f>
        <v>144</v>
      </c>
      <c r="AW283" s="87" t="str">
        <f>IFERROR(VLOOKUP(A283,'sys-backorder details'!E:U,17,0),"-")</f>
        <v>-</v>
      </c>
      <c r="AX283" s="87" t="str">
        <f>IF(K283&gt;1,VLOOKUP(A283,'settings-routing'!A:I,9,0),"")</f>
        <v/>
      </c>
    </row>
    <row r="284" ht="12.75" hidden="1" customHeight="1">
      <c r="A284" s="50" t="s">
        <v>783</v>
      </c>
      <c r="B284" s="50" t="s">
        <v>784</v>
      </c>
      <c r="C284" s="50">
        <f t="shared" si="2"/>
        <v>0</v>
      </c>
      <c r="D284" s="80">
        <f>SUMIF('Stocks 101-111'!$J:$J,'item dashboard'!A284,'Stocks 101-111'!K:K)</f>
        <v>0</v>
      </c>
      <c r="E284" s="80">
        <f>SUMIF('Stocks 101-111'!$J:$J,'item dashboard'!A284,'Stocks 101-111'!$L:$L)</f>
        <v>0</v>
      </c>
      <c r="F284" s="81">
        <f t="shared" si="3"/>
        <v>0</v>
      </c>
      <c r="G284" s="82">
        <f t="shared" si="4"/>
        <v>0</v>
      </c>
      <c r="H284" s="50">
        <f>SUMIFS('sys-backorder details'!$M:$M,'sys-backorder details'!$E:$E,'item dashboard'!A284,'sys-backorder details'!$V:$V,"")</f>
        <v>0</v>
      </c>
      <c r="I284" s="83">
        <f>SUMIF('settings-routing'!$I:$I,'item dashboard'!A284,'settings-routing'!$O:$O)</f>
        <v>0</v>
      </c>
      <c r="J284" s="50">
        <f>SUMIFS('sys-backorder details'!$M:$M,'sys-backorder details'!$E:$E,'item dashboard'!A284,'sys-backorder details'!$V:$V,"Call off")</f>
        <v>0</v>
      </c>
      <c r="K284" s="84">
        <f t="shared" si="5"/>
        <v>0</v>
      </c>
      <c r="L284" s="84">
        <f>SUMIF('Production Plan'!$E:$E,'item dashboard'!A284,'Production Plan'!$N:$N)</f>
        <v>0</v>
      </c>
      <c r="M284" s="85" t="str">
        <f t="shared" si="6"/>
        <v>B-BL500-W32ELEX-500 ml White Printed Elex Bottle</v>
      </c>
      <c r="N284" s="86">
        <f>SUMIFS('sys inv movment rpt'!$M:$M,'sys inv movment rpt'!$L:$L,$M284,'sys inv movment rpt'!$N:$N,N$1)</f>
        <v>0</v>
      </c>
      <c r="O284" s="86">
        <f>SUMIFS('sys inv movment rpt'!$M:$M,'sys inv movment rpt'!$L:$L,$M284,'sys inv movment rpt'!$N:$N,O$1)</f>
        <v>0</v>
      </c>
      <c r="P284" s="86">
        <f>SUMIFS('sys inv movment rpt'!$M:$M,'sys inv movment rpt'!$L:$L,$M284,'sys inv movment rpt'!$N:$N,P$1)</f>
        <v>0</v>
      </c>
      <c r="Q284" s="86">
        <f>SUMIFS('sys inv movment rpt'!$M:$M,'sys inv movment rpt'!$L:$L,$M284,'sys inv movment rpt'!$N:$N,Q$1)</f>
        <v>0</v>
      </c>
      <c r="R284" s="86">
        <f>SUMIFS('sys inv movment rpt'!$M:$M,'sys inv movment rpt'!$L:$L,$M284,'sys inv movment rpt'!$N:$N,R$1)</f>
        <v>0</v>
      </c>
      <c r="S284" s="86">
        <f>SUMIFS('sys inv movment rpt'!$M:$M,'sys inv movment rpt'!$L:$L,$M284,'sys inv movment rpt'!$N:$N,S$1)</f>
        <v>0</v>
      </c>
      <c r="T284" s="86">
        <f>SUMIFS('sys inv movment rpt'!$M:$M,'sys inv movment rpt'!$L:$L,$M284,'sys inv movment rpt'!$N:$N,T$1)</f>
        <v>0</v>
      </c>
      <c r="U284" s="86">
        <f>SUMIFS('sys inv movment rpt'!$M:$M,'sys inv movment rpt'!$L:$L,$M284,'sys inv movment rpt'!$N:$N,U$1)</f>
        <v>0</v>
      </c>
      <c r="V284" s="86">
        <f>SUMIFS('sys inv movment rpt'!$M:$M,'sys inv movment rpt'!$L:$L,$M284,'sys inv movment rpt'!$N:$N,V$1)</f>
        <v>0</v>
      </c>
      <c r="W284" s="86">
        <f>SUMIFS('sys inv movment rpt'!$M:$M,'sys inv movment rpt'!$L:$L,$M284,'sys inv movment rpt'!$N:$N,W$1)</f>
        <v>0</v>
      </c>
      <c r="X284" s="86">
        <f>SUMIFS('sys inv movment rpt'!$M:$M,'sys inv movment rpt'!$L:$L,$M284,'sys inv movment rpt'!$N:$N,X$1)</f>
        <v>0</v>
      </c>
      <c r="Y284" s="86">
        <f>SUMIFS('sys inv movment rpt'!$M:$M,'sys inv movment rpt'!$L:$L,$M284,'sys inv movment rpt'!$N:$N,Y$1)</f>
        <v>0</v>
      </c>
      <c r="Z284" s="86">
        <f>SUMIFS('sys inv movment rpt'!$M:$M,'sys inv movment rpt'!$L:$L,$M284,'sys inv movment rpt'!$N:$N,Z$1)</f>
        <v>0</v>
      </c>
      <c r="AA284" s="86">
        <f>SUMIFS('sys inv movment rpt'!$M:$M,'sys inv movment rpt'!$L:$L,$M284,'sys inv movment rpt'!$N:$N,AA$1)</f>
        <v>0</v>
      </c>
      <c r="AB284" s="86">
        <f>SUMIFS('sys inv movment rpt'!$M:$M,'sys inv movment rpt'!$L:$L,$M284,'sys inv movment rpt'!$N:$N,AB$1)</f>
        <v>0</v>
      </c>
      <c r="AC284" s="86">
        <f>SUMIFS('sys inv movment rpt'!$M:$M,'sys inv movment rpt'!$L:$L,$M284,'sys inv movment rpt'!$N:$N,AC$1)</f>
        <v>0</v>
      </c>
      <c r="AD284" s="86">
        <f>SUMIFS('sys inv movment rpt'!$M:$M,'sys inv movment rpt'!$L:$L,$M284,'sys inv movment rpt'!$N:$N,AD$1)</f>
        <v>0</v>
      </c>
      <c r="AE284" s="86">
        <f>SUMIFS('sys inv movment rpt'!$M:$M,'sys inv movment rpt'!$L:$L,$M284,'sys inv movment rpt'!$N:$N,AE$1)</f>
        <v>0</v>
      </c>
      <c r="AF284" s="86">
        <f>SUMIFS('sys inv movment rpt'!$M:$M,'sys inv movment rpt'!$L:$L,$M284,'sys inv movment rpt'!$N:$N,AF$1)</f>
        <v>0</v>
      </c>
      <c r="AG284" s="86">
        <f>SUMIFS('sys inv movment rpt'!$M:$M,'sys inv movment rpt'!$L:$L,$M284,'sys inv movment rpt'!$N:$N,AG$1)</f>
        <v>0</v>
      </c>
      <c r="AH284" s="86">
        <f>SUMIFS('sys inv movment rpt'!$M:$M,'sys inv movment rpt'!$L:$L,$M284,'sys inv movment rpt'!$N:$N,AH$1)</f>
        <v>0</v>
      </c>
      <c r="AI284" s="86">
        <f>SUMIFS('sys inv movment rpt'!$M:$M,'sys inv movment rpt'!$L:$L,$M284,'sys inv movment rpt'!$N:$N,AI$1)</f>
        <v>0</v>
      </c>
      <c r="AJ284" s="86">
        <f>SUMIFS('sys inv movment rpt'!$M:$M,'sys inv movment rpt'!$L:$L,$M284,'sys inv movment rpt'!$N:$N,AJ$1)</f>
        <v>0</v>
      </c>
      <c r="AK284" s="86">
        <f>SUMIFS('sys inv movment rpt'!$M:$M,'sys inv movment rpt'!$L:$L,$M284,'sys inv movment rpt'!$N:$N,AK$1)</f>
        <v>0</v>
      </c>
      <c r="AL284" s="86">
        <f>SUMIFS('sys inv movment rpt'!$M:$M,'sys inv movment rpt'!$L:$L,$M284,'sys inv movment rpt'!$N:$N,AL$1)</f>
        <v>0</v>
      </c>
      <c r="AM284" s="86">
        <f>SUMIFS('sys inv movment rpt'!$M:$M,'sys inv movment rpt'!$L:$L,$M284,'sys inv movment rpt'!$N:$N,AM$1)</f>
        <v>0</v>
      </c>
      <c r="AN284" s="86">
        <f>SUMIFS('sys inv movment rpt'!$M:$M,'sys inv movment rpt'!$L:$L,$M284,'sys inv movment rpt'!$N:$N,AN$1)</f>
        <v>0</v>
      </c>
      <c r="AO284" s="86">
        <f>SUMIFS('sys inv movment rpt'!$M:$M,'sys inv movment rpt'!$L:$L,$M284,'sys inv movment rpt'!$N:$N,AO$1)</f>
        <v>0</v>
      </c>
      <c r="AP284" s="86">
        <f>SUMIFS('sys inv movment rpt'!$M:$M,'sys inv movment rpt'!$L:$L,$M284,'sys inv movment rpt'!$N:$N,AP$1)</f>
        <v>0</v>
      </c>
      <c r="AQ284" s="86">
        <f>SUMIFS('sys inv movment rpt'!$M:$M,'sys inv movment rpt'!$L:$L,$M284,'sys inv movment rpt'!$N:$N,AQ$1)</f>
        <v>0</v>
      </c>
      <c r="AR284" s="86">
        <f>SUMIFS('sys inv movment rpt'!$M:$M,'sys inv movment rpt'!$L:$L,$M284,'sys inv movment rpt'!$N:$N,AR$1)</f>
        <v>0</v>
      </c>
      <c r="AS284" s="86">
        <f>SUMIFS('sys inv movment rpt'!$M:$M,'sys inv movment rpt'!$L:$L,$M284,'sys inv movment rpt'!$N:$N,AS$1)</f>
        <v>0</v>
      </c>
      <c r="AT284" s="86">
        <f>SUMIFS('sys inv movment rpt'!$M:$M,'sys inv movment rpt'!$L:$L,$M284,'sys inv movment rpt'!$N:$N,AT$1)</f>
        <v>0</v>
      </c>
      <c r="AU284" s="86">
        <f>SUMIFS('sys inv movment rpt'!$M:$M,'sys inv movment rpt'!$L:$L,$M284,'sys inv movment rpt'!$N:$N,AU$1)</f>
        <v>0</v>
      </c>
      <c r="AV284" s="86">
        <f>SUMIFS('sys inv movment rpt'!$M:$M,'sys inv movment rpt'!$L:$L,$M284,'sys inv movment rpt'!$N:$N,AV$1)</f>
        <v>0</v>
      </c>
      <c r="AW284" s="87" t="str">
        <f>IFERROR(VLOOKUP(A284,'sys-backorder details'!E:U,17,0),"-")</f>
        <v>-</v>
      </c>
      <c r="AX284" s="87" t="str">
        <f>IF(K284&gt;1,VLOOKUP(A284,'settings-routing'!A:I,9,0),"")</f>
        <v/>
      </c>
    </row>
    <row r="285" ht="12.75" hidden="1" customHeight="1">
      <c r="A285" s="28" t="s">
        <v>785</v>
      </c>
      <c r="B285" s="28" t="s">
        <v>786</v>
      </c>
      <c r="C285" s="50">
        <f t="shared" si="2"/>
        <v>0</v>
      </c>
      <c r="D285" s="80">
        <f>SUMIF('Stocks 101-111'!$J:$J,'item dashboard'!A285,'Stocks 101-111'!K:K)</f>
        <v>0</v>
      </c>
      <c r="E285" s="80">
        <f>SUMIF('Stocks 101-111'!$J:$J,'item dashboard'!A285,'Stocks 101-111'!$L:$L)</f>
        <v>0</v>
      </c>
      <c r="F285" s="81">
        <f t="shared" si="3"/>
        <v>0</v>
      </c>
      <c r="G285" s="82">
        <f t="shared" si="4"/>
        <v>0</v>
      </c>
      <c r="H285" s="50">
        <f>SUMIFS('sys-backorder details'!$M:$M,'sys-backorder details'!$E:$E,'item dashboard'!A285,'sys-backorder details'!$V:$V,"")</f>
        <v>0</v>
      </c>
      <c r="I285" s="83">
        <f>SUMIF('settings-routing'!$I:$I,'item dashboard'!A285,'settings-routing'!$O:$O)</f>
        <v>0</v>
      </c>
      <c r="J285" s="50">
        <f>SUMIFS('sys-backorder details'!$M:$M,'sys-backorder details'!$E:$E,'item dashboard'!A285,'sys-backorder details'!$V:$V,"Call off")</f>
        <v>0</v>
      </c>
      <c r="K285" s="84">
        <f t="shared" si="5"/>
        <v>0</v>
      </c>
      <c r="L285" s="84">
        <f>SUMIF('Production Plan'!$E:$E,'item dashboard'!A285,'Production Plan'!$N:$N)</f>
        <v>0</v>
      </c>
      <c r="M285" s="85" t="str">
        <f t="shared" si="6"/>
        <v>B-BL500-W32ODX-500 ml Bleach Printed Odex White Bottle</v>
      </c>
      <c r="N285" s="86">
        <f>SUMIFS('sys inv movment rpt'!$M:$M,'sys inv movment rpt'!$L:$L,$M285,'sys inv movment rpt'!$N:$N,N$1)</f>
        <v>0</v>
      </c>
      <c r="O285" s="86">
        <f>SUMIFS('sys inv movment rpt'!$M:$M,'sys inv movment rpt'!$L:$L,$M285,'sys inv movment rpt'!$N:$N,O$1)</f>
        <v>0</v>
      </c>
      <c r="P285" s="86">
        <f>SUMIFS('sys inv movment rpt'!$M:$M,'sys inv movment rpt'!$L:$L,$M285,'sys inv movment rpt'!$N:$N,P$1)</f>
        <v>0</v>
      </c>
      <c r="Q285" s="86">
        <f>SUMIFS('sys inv movment rpt'!$M:$M,'sys inv movment rpt'!$L:$L,$M285,'sys inv movment rpt'!$N:$N,Q$1)</f>
        <v>0</v>
      </c>
      <c r="R285" s="86">
        <f>SUMIFS('sys inv movment rpt'!$M:$M,'sys inv movment rpt'!$L:$L,$M285,'sys inv movment rpt'!$N:$N,R$1)</f>
        <v>0</v>
      </c>
      <c r="S285" s="86">
        <f>SUMIFS('sys inv movment rpt'!$M:$M,'sys inv movment rpt'!$L:$L,$M285,'sys inv movment rpt'!$N:$N,S$1)</f>
        <v>0</v>
      </c>
      <c r="T285" s="86">
        <f>SUMIFS('sys inv movment rpt'!$M:$M,'sys inv movment rpt'!$L:$L,$M285,'sys inv movment rpt'!$N:$N,T$1)</f>
        <v>0</v>
      </c>
      <c r="U285" s="86">
        <f>SUMIFS('sys inv movment rpt'!$M:$M,'sys inv movment rpt'!$L:$L,$M285,'sys inv movment rpt'!$N:$N,U$1)</f>
        <v>0</v>
      </c>
      <c r="V285" s="86">
        <f>SUMIFS('sys inv movment rpt'!$M:$M,'sys inv movment rpt'!$L:$L,$M285,'sys inv movment rpt'!$N:$N,V$1)</f>
        <v>0</v>
      </c>
      <c r="W285" s="86">
        <f>SUMIFS('sys inv movment rpt'!$M:$M,'sys inv movment rpt'!$L:$L,$M285,'sys inv movment rpt'!$N:$N,W$1)</f>
        <v>0</v>
      </c>
      <c r="X285" s="86">
        <f>SUMIFS('sys inv movment rpt'!$M:$M,'sys inv movment rpt'!$L:$L,$M285,'sys inv movment rpt'!$N:$N,X$1)</f>
        <v>0</v>
      </c>
      <c r="Y285" s="86">
        <f>SUMIFS('sys inv movment rpt'!$M:$M,'sys inv movment rpt'!$L:$L,$M285,'sys inv movment rpt'!$N:$N,Y$1)</f>
        <v>0</v>
      </c>
      <c r="Z285" s="86">
        <f>SUMIFS('sys inv movment rpt'!$M:$M,'sys inv movment rpt'!$L:$L,$M285,'sys inv movment rpt'!$N:$N,Z$1)</f>
        <v>0</v>
      </c>
      <c r="AA285" s="86">
        <f>SUMIFS('sys inv movment rpt'!$M:$M,'sys inv movment rpt'!$L:$L,$M285,'sys inv movment rpt'!$N:$N,AA$1)</f>
        <v>0</v>
      </c>
      <c r="AB285" s="86">
        <f>SUMIFS('sys inv movment rpt'!$M:$M,'sys inv movment rpt'!$L:$L,$M285,'sys inv movment rpt'!$N:$N,AB$1)</f>
        <v>0</v>
      </c>
      <c r="AC285" s="86">
        <f>SUMIFS('sys inv movment rpt'!$M:$M,'sys inv movment rpt'!$L:$L,$M285,'sys inv movment rpt'!$N:$N,AC$1)</f>
        <v>0</v>
      </c>
      <c r="AD285" s="86">
        <f>SUMIFS('sys inv movment rpt'!$M:$M,'sys inv movment rpt'!$L:$L,$M285,'sys inv movment rpt'!$N:$N,AD$1)</f>
        <v>0</v>
      </c>
      <c r="AE285" s="86">
        <f>SUMIFS('sys inv movment rpt'!$M:$M,'sys inv movment rpt'!$L:$L,$M285,'sys inv movment rpt'!$N:$N,AE$1)</f>
        <v>0</v>
      </c>
      <c r="AF285" s="86">
        <f>SUMIFS('sys inv movment rpt'!$M:$M,'sys inv movment rpt'!$L:$L,$M285,'sys inv movment rpt'!$N:$N,AF$1)</f>
        <v>0</v>
      </c>
      <c r="AG285" s="86">
        <f>SUMIFS('sys inv movment rpt'!$M:$M,'sys inv movment rpt'!$L:$L,$M285,'sys inv movment rpt'!$N:$N,AG$1)</f>
        <v>0</v>
      </c>
      <c r="AH285" s="86">
        <f>SUMIFS('sys inv movment rpt'!$M:$M,'sys inv movment rpt'!$L:$L,$M285,'sys inv movment rpt'!$N:$N,AH$1)</f>
        <v>0</v>
      </c>
      <c r="AI285" s="86">
        <f>SUMIFS('sys inv movment rpt'!$M:$M,'sys inv movment rpt'!$L:$L,$M285,'sys inv movment rpt'!$N:$N,AI$1)</f>
        <v>0</v>
      </c>
      <c r="AJ285" s="86">
        <f>SUMIFS('sys inv movment rpt'!$M:$M,'sys inv movment rpt'!$L:$L,$M285,'sys inv movment rpt'!$N:$N,AJ$1)</f>
        <v>0</v>
      </c>
      <c r="AK285" s="86">
        <f>SUMIFS('sys inv movment rpt'!$M:$M,'sys inv movment rpt'!$L:$L,$M285,'sys inv movment rpt'!$N:$N,AK$1)</f>
        <v>0</v>
      </c>
      <c r="AL285" s="86">
        <f>SUMIFS('sys inv movment rpt'!$M:$M,'sys inv movment rpt'!$L:$L,$M285,'sys inv movment rpt'!$N:$N,AL$1)</f>
        <v>0</v>
      </c>
      <c r="AM285" s="86">
        <f>SUMIFS('sys inv movment rpt'!$M:$M,'sys inv movment rpt'!$L:$L,$M285,'sys inv movment rpt'!$N:$N,AM$1)</f>
        <v>0</v>
      </c>
      <c r="AN285" s="86">
        <f>SUMIFS('sys inv movment rpt'!$M:$M,'sys inv movment rpt'!$L:$L,$M285,'sys inv movment rpt'!$N:$N,AN$1)</f>
        <v>0</v>
      </c>
      <c r="AO285" s="86">
        <f>SUMIFS('sys inv movment rpt'!$M:$M,'sys inv movment rpt'!$L:$L,$M285,'sys inv movment rpt'!$N:$N,AO$1)</f>
        <v>0</v>
      </c>
      <c r="AP285" s="86">
        <f>SUMIFS('sys inv movment rpt'!$M:$M,'sys inv movment rpt'!$L:$L,$M285,'sys inv movment rpt'!$N:$N,AP$1)</f>
        <v>0</v>
      </c>
      <c r="AQ285" s="86">
        <f>SUMIFS('sys inv movment rpt'!$M:$M,'sys inv movment rpt'!$L:$L,$M285,'sys inv movment rpt'!$N:$N,AQ$1)</f>
        <v>0</v>
      </c>
      <c r="AR285" s="86">
        <f>SUMIFS('sys inv movment rpt'!$M:$M,'sys inv movment rpt'!$L:$L,$M285,'sys inv movment rpt'!$N:$N,AR$1)</f>
        <v>0</v>
      </c>
      <c r="AS285" s="86">
        <f>SUMIFS('sys inv movment rpt'!$M:$M,'sys inv movment rpt'!$L:$L,$M285,'sys inv movment rpt'!$N:$N,AS$1)</f>
        <v>0</v>
      </c>
      <c r="AT285" s="86">
        <f>SUMIFS('sys inv movment rpt'!$M:$M,'sys inv movment rpt'!$L:$L,$M285,'sys inv movment rpt'!$N:$N,AT$1)</f>
        <v>0</v>
      </c>
      <c r="AU285" s="86">
        <f>SUMIFS('sys inv movment rpt'!$M:$M,'sys inv movment rpt'!$L:$L,$M285,'sys inv movment rpt'!$N:$N,AU$1)</f>
        <v>0</v>
      </c>
      <c r="AV285" s="86">
        <f>SUMIFS('sys inv movment rpt'!$M:$M,'sys inv movment rpt'!$L:$L,$M285,'sys inv movment rpt'!$N:$N,AV$1)</f>
        <v>0</v>
      </c>
      <c r="AW285" s="87" t="str">
        <f>IFERROR(VLOOKUP(A285,'sys-backorder details'!E:U,17,0),"-")</f>
        <v>-</v>
      </c>
      <c r="AX285" s="87" t="str">
        <f>IF(K285&gt;1,VLOOKUP(A285,'settings-routing'!A:I,9,0),"")</f>
        <v/>
      </c>
    </row>
    <row r="286" ht="12.75" hidden="1" customHeight="1">
      <c r="A286" s="50" t="s">
        <v>787</v>
      </c>
      <c r="B286" s="50" t="s">
        <v>788</v>
      </c>
      <c r="C286" s="50">
        <f t="shared" si="2"/>
        <v>0</v>
      </c>
      <c r="D286" s="80">
        <f>SUMIF('Stocks 101-111'!$J:$J,'item dashboard'!A286,'Stocks 101-111'!K:K)</f>
        <v>0</v>
      </c>
      <c r="E286" s="80">
        <f>SUMIF('Stocks 101-111'!$J:$J,'item dashboard'!A286,'Stocks 101-111'!$L:$L)</f>
        <v>0</v>
      </c>
      <c r="F286" s="81">
        <f t="shared" si="3"/>
        <v>0</v>
      </c>
      <c r="G286" s="82">
        <f t="shared" si="4"/>
        <v>0</v>
      </c>
      <c r="H286" s="50">
        <f>SUMIFS('sys-backorder details'!$M:$M,'sys-backorder details'!$E:$E,'item dashboard'!A286,'sys-backorder details'!$V:$V,"")</f>
        <v>0</v>
      </c>
      <c r="I286" s="83">
        <f>SUMIF('settings-routing'!$I:$I,'item dashboard'!A286,'settings-routing'!$O:$O)</f>
        <v>0</v>
      </c>
      <c r="J286" s="50">
        <f>SUMIFS('sys-backorder details'!$M:$M,'sys-backorder details'!$E:$E,'item dashboard'!A286,'sys-backorder details'!$V:$V,"Call off")</f>
        <v>0</v>
      </c>
      <c r="K286" s="84">
        <f t="shared" si="5"/>
        <v>0</v>
      </c>
      <c r="L286" s="84">
        <f>SUMIF('Production Plan'!$E:$E,'item dashboard'!A286,'Production Plan'!$N:$N)</f>
        <v>0</v>
      </c>
      <c r="M286" s="85" t="str">
        <f t="shared" si="6"/>
        <v>B-BL500-Y32-500 ml Bleach Yellow Bottle</v>
      </c>
      <c r="N286" s="86">
        <f>SUMIFS('sys inv movment rpt'!$M:$M,'sys inv movment rpt'!$L:$L,$M286,'sys inv movment rpt'!$N:$N,N$1)</f>
        <v>0</v>
      </c>
      <c r="O286" s="86">
        <f>SUMIFS('sys inv movment rpt'!$M:$M,'sys inv movment rpt'!$L:$L,$M286,'sys inv movment rpt'!$N:$N,O$1)</f>
        <v>0</v>
      </c>
      <c r="P286" s="86">
        <f>SUMIFS('sys inv movment rpt'!$M:$M,'sys inv movment rpt'!$L:$L,$M286,'sys inv movment rpt'!$N:$N,P$1)</f>
        <v>0</v>
      </c>
      <c r="Q286" s="86">
        <f>SUMIFS('sys inv movment rpt'!$M:$M,'sys inv movment rpt'!$L:$L,$M286,'sys inv movment rpt'!$N:$N,Q$1)</f>
        <v>0</v>
      </c>
      <c r="R286" s="86">
        <f>SUMIFS('sys inv movment rpt'!$M:$M,'sys inv movment rpt'!$L:$L,$M286,'sys inv movment rpt'!$N:$N,R$1)</f>
        <v>0</v>
      </c>
      <c r="S286" s="86">
        <f>SUMIFS('sys inv movment rpt'!$M:$M,'sys inv movment rpt'!$L:$L,$M286,'sys inv movment rpt'!$N:$N,S$1)</f>
        <v>0</v>
      </c>
      <c r="T286" s="86">
        <f>SUMIFS('sys inv movment rpt'!$M:$M,'sys inv movment rpt'!$L:$L,$M286,'sys inv movment rpt'!$N:$N,T$1)</f>
        <v>0</v>
      </c>
      <c r="U286" s="86">
        <f>SUMIFS('sys inv movment rpt'!$M:$M,'sys inv movment rpt'!$L:$L,$M286,'sys inv movment rpt'!$N:$N,U$1)</f>
        <v>0</v>
      </c>
      <c r="V286" s="86">
        <f>SUMIFS('sys inv movment rpt'!$M:$M,'sys inv movment rpt'!$L:$L,$M286,'sys inv movment rpt'!$N:$N,V$1)</f>
        <v>0</v>
      </c>
      <c r="W286" s="86">
        <f>SUMIFS('sys inv movment rpt'!$M:$M,'sys inv movment rpt'!$L:$L,$M286,'sys inv movment rpt'!$N:$N,W$1)</f>
        <v>0</v>
      </c>
      <c r="X286" s="86">
        <f>SUMIFS('sys inv movment rpt'!$M:$M,'sys inv movment rpt'!$L:$L,$M286,'sys inv movment rpt'!$N:$N,X$1)</f>
        <v>0</v>
      </c>
      <c r="Y286" s="86">
        <f>SUMIFS('sys inv movment rpt'!$M:$M,'sys inv movment rpt'!$L:$L,$M286,'sys inv movment rpt'!$N:$N,Y$1)</f>
        <v>0</v>
      </c>
      <c r="Z286" s="86">
        <f>SUMIFS('sys inv movment rpt'!$M:$M,'sys inv movment rpt'!$L:$L,$M286,'sys inv movment rpt'!$N:$N,Z$1)</f>
        <v>0</v>
      </c>
      <c r="AA286" s="86">
        <f>SUMIFS('sys inv movment rpt'!$M:$M,'sys inv movment rpt'!$L:$L,$M286,'sys inv movment rpt'!$N:$N,AA$1)</f>
        <v>0</v>
      </c>
      <c r="AB286" s="86">
        <f>SUMIFS('sys inv movment rpt'!$M:$M,'sys inv movment rpt'!$L:$L,$M286,'sys inv movment rpt'!$N:$N,AB$1)</f>
        <v>0</v>
      </c>
      <c r="AC286" s="86">
        <f>SUMIFS('sys inv movment rpt'!$M:$M,'sys inv movment rpt'!$L:$L,$M286,'sys inv movment rpt'!$N:$N,AC$1)</f>
        <v>0</v>
      </c>
      <c r="AD286" s="86">
        <f>SUMIFS('sys inv movment rpt'!$M:$M,'sys inv movment rpt'!$L:$L,$M286,'sys inv movment rpt'!$N:$N,AD$1)</f>
        <v>0</v>
      </c>
      <c r="AE286" s="86">
        <f>SUMIFS('sys inv movment rpt'!$M:$M,'sys inv movment rpt'!$L:$L,$M286,'sys inv movment rpt'!$N:$N,AE$1)</f>
        <v>0</v>
      </c>
      <c r="AF286" s="86">
        <f>SUMIFS('sys inv movment rpt'!$M:$M,'sys inv movment rpt'!$L:$L,$M286,'sys inv movment rpt'!$N:$N,AF$1)</f>
        <v>0</v>
      </c>
      <c r="AG286" s="86">
        <f>SUMIFS('sys inv movment rpt'!$M:$M,'sys inv movment rpt'!$L:$L,$M286,'sys inv movment rpt'!$N:$N,AG$1)</f>
        <v>0</v>
      </c>
      <c r="AH286" s="86">
        <f>SUMIFS('sys inv movment rpt'!$M:$M,'sys inv movment rpt'!$L:$L,$M286,'sys inv movment rpt'!$N:$N,AH$1)</f>
        <v>0</v>
      </c>
      <c r="AI286" s="86">
        <f>SUMIFS('sys inv movment rpt'!$M:$M,'sys inv movment rpt'!$L:$L,$M286,'sys inv movment rpt'!$N:$N,AI$1)</f>
        <v>0</v>
      </c>
      <c r="AJ286" s="86">
        <f>SUMIFS('sys inv movment rpt'!$M:$M,'sys inv movment rpt'!$L:$L,$M286,'sys inv movment rpt'!$N:$N,AJ$1)</f>
        <v>0</v>
      </c>
      <c r="AK286" s="86">
        <f>SUMIFS('sys inv movment rpt'!$M:$M,'sys inv movment rpt'!$L:$L,$M286,'sys inv movment rpt'!$N:$N,AK$1)</f>
        <v>0</v>
      </c>
      <c r="AL286" s="86">
        <f>SUMIFS('sys inv movment rpt'!$M:$M,'sys inv movment rpt'!$L:$L,$M286,'sys inv movment rpt'!$N:$N,AL$1)</f>
        <v>0</v>
      </c>
      <c r="AM286" s="86">
        <f>SUMIFS('sys inv movment rpt'!$M:$M,'sys inv movment rpt'!$L:$L,$M286,'sys inv movment rpt'!$N:$N,AM$1)</f>
        <v>0</v>
      </c>
      <c r="AN286" s="86">
        <f>SUMIFS('sys inv movment rpt'!$M:$M,'sys inv movment rpt'!$L:$L,$M286,'sys inv movment rpt'!$N:$N,AN$1)</f>
        <v>0</v>
      </c>
      <c r="AO286" s="86">
        <f>SUMIFS('sys inv movment rpt'!$M:$M,'sys inv movment rpt'!$L:$L,$M286,'sys inv movment rpt'!$N:$N,AO$1)</f>
        <v>0</v>
      </c>
      <c r="AP286" s="86">
        <f>SUMIFS('sys inv movment rpt'!$M:$M,'sys inv movment rpt'!$L:$L,$M286,'sys inv movment rpt'!$N:$N,AP$1)</f>
        <v>0</v>
      </c>
      <c r="AQ286" s="86">
        <f>SUMIFS('sys inv movment rpt'!$M:$M,'sys inv movment rpt'!$L:$L,$M286,'sys inv movment rpt'!$N:$N,AQ$1)</f>
        <v>0</v>
      </c>
      <c r="AR286" s="86">
        <f>SUMIFS('sys inv movment rpt'!$M:$M,'sys inv movment rpt'!$L:$L,$M286,'sys inv movment rpt'!$N:$N,AR$1)</f>
        <v>0</v>
      </c>
      <c r="AS286" s="86">
        <f>SUMIFS('sys inv movment rpt'!$M:$M,'sys inv movment rpt'!$L:$L,$M286,'sys inv movment rpt'!$N:$N,AS$1)</f>
        <v>0</v>
      </c>
      <c r="AT286" s="86">
        <f>SUMIFS('sys inv movment rpt'!$M:$M,'sys inv movment rpt'!$L:$L,$M286,'sys inv movment rpt'!$N:$N,AT$1)</f>
        <v>0</v>
      </c>
      <c r="AU286" s="86">
        <f>SUMIFS('sys inv movment rpt'!$M:$M,'sys inv movment rpt'!$L:$L,$M286,'sys inv movment rpt'!$N:$N,AU$1)</f>
        <v>0</v>
      </c>
      <c r="AV286" s="86">
        <f>SUMIFS('sys inv movment rpt'!$M:$M,'sys inv movment rpt'!$L:$L,$M286,'sys inv movment rpt'!$N:$N,AV$1)</f>
        <v>0</v>
      </c>
      <c r="AW286" s="87" t="str">
        <f>IFERROR(VLOOKUP(A286,'sys-backorder details'!E:U,17,0),"-")</f>
        <v>-</v>
      </c>
      <c r="AX286" s="87" t="str">
        <f>IF(K286&gt;1,VLOOKUP(A286,'settings-routing'!A:I,9,0),"")</f>
        <v/>
      </c>
    </row>
    <row r="287" ht="12.75" hidden="1" customHeight="1">
      <c r="A287" s="15" t="s">
        <v>789</v>
      </c>
      <c r="B287" s="15" t="s">
        <v>790</v>
      </c>
      <c r="C287" s="50">
        <f t="shared" si="2"/>
        <v>0</v>
      </c>
      <c r="D287" s="80">
        <f>SUMIF('Stocks 101-111'!$J:$J,'item dashboard'!A287,'Stocks 101-111'!K:K)</f>
        <v>0</v>
      </c>
      <c r="E287" s="80">
        <f>SUMIF('Stocks 101-111'!$J:$J,'item dashboard'!A287,'Stocks 101-111'!$L:$L)</f>
        <v>0</v>
      </c>
      <c r="F287" s="81">
        <f t="shared" si="3"/>
        <v>0</v>
      </c>
      <c r="G287" s="82">
        <f t="shared" si="4"/>
        <v>0.08571428571</v>
      </c>
      <c r="H287" s="50">
        <f>SUMIFS('sys-backorder details'!$M:$M,'sys-backorder details'!$E:$E,'item dashboard'!A287,'sys-backorder details'!$V:$V,"")</f>
        <v>0</v>
      </c>
      <c r="I287" s="83">
        <f>SUMIF('settings-routing'!$I:$I,'item dashboard'!A287,'settings-routing'!$O:$O)</f>
        <v>0</v>
      </c>
      <c r="J287" s="50">
        <f>SUMIFS('sys-backorder details'!$M:$M,'sys-backorder details'!$E:$E,'item dashboard'!A287,'sys-backorder details'!$V:$V,"Call off")</f>
        <v>0</v>
      </c>
      <c r="K287" s="84">
        <f t="shared" si="5"/>
        <v>0</v>
      </c>
      <c r="L287" s="84">
        <f>SUMIF('Production Plan'!$E:$E,'item dashboard'!A287,'Production Plan'!$N:$N)</f>
        <v>0</v>
      </c>
      <c r="M287" s="85" t="str">
        <f t="shared" si="6"/>
        <v>B-BL70-W8-70 ml Bleach White bottle</v>
      </c>
      <c r="N287" s="86">
        <f>SUMIFS('sys inv movment rpt'!$M:$M,'sys inv movment rpt'!$L:$L,$M287,'sys inv movment rpt'!$N:$N,N$1)</f>
        <v>0</v>
      </c>
      <c r="O287" s="86">
        <f>SUMIFS('sys inv movment rpt'!$M:$M,'sys inv movment rpt'!$L:$L,$M287,'sys inv movment rpt'!$N:$N,O$1)</f>
        <v>0</v>
      </c>
      <c r="P287" s="86">
        <f>SUMIFS('sys inv movment rpt'!$M:$M,'sys inv movment rpt'!$L:$L,$M287,'sys inv movment rpt'!$N:$N,P$1)</f>
        <v>0</v>
      </c>
      <c r="Q287" s="86">
        <f>SUMIFS('sys inv movment rpt'!$M:$M,'sys inv movment rpt'!$L:$L,$M287,'sys inv movment rpt'!$N:$N,Q$1)</f>
        <v>0</v>
      </c>
      <c r="R287" s="86">
        <f>SUMIFS('sys inv movment rpt'!$M:$M,'sys inv movment rpt'!$L:$L,$M287,'sys inv movment rpt'!$N:$N,R$1)</f>
        <v>4000</v>
      </c>
      <c r="S287" s="86">
        <f>SUMIFS('sys inv movment rpt'!$M:$M,'sys inv movment rpt'!$L:$L,$M287,'sys inv movment rpt'!$N:$N,S$1)</f>
        <v>0</v>
      </c>
      <c r="T287" s="86">
        <f>SUMIFS('sys inv movment rpt'!$M:$M,'sys inv movment rpt'!$L:$L,$M287,'sys inv movment rpt'!$N:$N,T$1)</f>
        <v>0</v>
      </c>
      <c r="U287" s="86">
        <f>SUMIFS('sys inv movment rpt'!$M:$M,'sys inv movment rpt'!$L:$L,$M287,'sys inv movment rpt'!$N:$N,U$1)</f>
        <v>0</v>
      </c>
      <c r="V287" s="86">
        <f>SUMIFS('sys inv movment rpt'!$M:$M,'sys inv movment rpt'!$L:$L,$M287,'sys inv movment rpt'!$N:$N,V$1)</f>
        <v>0</v>
      </c>
      <c r="W287" s="86">
        <f>SUMIFS('sys inv movment rpt'!$M:$M,'sys inv movment rpt'!$L:$L,$M287,'sys inv movment rpt'!$N:$N,W$1)</f>
        <v>0</v>
      </c>
      <c r="X287" s="86">
        <f>SUMIFS('sys inv movment rpt'!$M:$M,'sys inv movment rpt'!$L:$L,$M287,'sys inv movment rpt'!$N:$N,X$1)</f>
        <v>0</v>
      </c>
      <c r="Y287" s="86">
        <f>SUMIFS('sys inv movment rpt'!$M:$M,'sys inv movment rpt'!$L:$L,$M287,'sys inv movment rpt'!$N:$N,Y$1)</f>
        <v>0</v>
      </c>
      <c r="Z287" s="86">
        <f>SUMIFS('sys inv movment rpt'!$M:$M,'sys inv movment rpt'!$L:$L,$M287,'sys inv movment rpt'!$N:$N,Z$1)</f>
        <v>0</v>
      </c>
      <c r="AA287" s="86">
        <f>SUMIFS('sys inv movment rpt'!$M:$M,'sys inv movment rpt'!$L:$L,$M287,'sys inv movment rpt'!$N:$N,AA$1)</f>
        <v>10600</v>
      </c>
      <c r="AB287" s="86">
        <f>SUMIFS('sys inv movment rpt'!$M:$M,'sys inv movment rpt'!$L:$L,$M287,'sys inv movment rpt'!$N:$N,AB$1)</f>
        <v>0</v>
      </c>
      <c r="AC287" s="86">
        <f>SUMIFS('sys inv movment rpt'!$M:$M,'sys inv movment rpt'!$L:$L,$M287,'sys inv movment rpt'!$N:$N,AC$1)</f>
        <v>0</v>
      </c>
      <c r="AD287" s="86">
        <f>SUMIFS('sys inv movment rpt'!$M:$M,'sys inv movment rpt'!$L:$L,$M287,'sys inv movment rpt'!$N:$N,AD$1)</f>
        <v>0</v>
      </c>
      <c r="AE287" s="86">
        <f>SUMIFS('sys inv movment rpt'!$M:$M,'sys inv movment rpt'!$L:$L,$M287,'sys inv movment rpt'!$N:$N,AE$1)</f>
        <v>0</v>
      </c>
      <c r="AF287" s="86">
        <f>SUMIFS('sys inv movment rpt'!$M:$M,'sys inv movment rpt'!$L:$L,$M287,'sys inv movment rpt'!$N:$N,AF$1)</f>
        <v>0</v>
      </c>
      <c r="AG287" s="86">
        <f>SUMIFS('sys inv movment rpt'!$M:$M,'sys inv movment rpt'!$L:$L,$M287,'sys inv movment rpt'!$N:$N,AG$1)</f>
        <v>0</v>
      </c>
      <c r="AH287" s="86">
        <f>SUMIFS('sys inv movment rpt'!$M:$M,'sys inv movment rpt'!$L:$L,$M287,'sys inv movment rpt'!$N:$N,AH$1)</f>
        <v>0</v>
      </c>
      <c r="AI287" s="86">
        <f>SUMIFS('sys inv movment rpt'!$M:$M,'sys inv movment rpt'!$L:$L,$M287,'sys inv movment rpt'!$N:$N,AI$1)</f>
        <v>0</v>
      </c>
      <c r="AJ287" s="86">
        <f>SUMIFS('sys inv movment rpt'!$M:$M,'sys inv movment rpt'!$L:$L,$M287,'sys inv movment rpt'!$N:$N,AJ$1)</f>
        <v>0</v>
      </c>
      <c r="AK287" s="86">
        <f>SUMIFS('sys inv movment rpt'!$M:$M,'sys inv movment rpt'!$L:$L,$M287,'sys inv movment rpt'!$N:$N,AK$1)</f>
        <v>0</v>
      </c>
      <c r="AL287" s="86">
        <f>SUMIFS('sys inv movment rpt'!$M:$M,'sys inv movment rpt'!$L:$L,$M287,'sys inv movment rpt'!$N:$N,AL$1)</f>
        <v>0</v>
      </c>
      <c r="AM287" s="86">
        <f>SUMIFS('sys inv movment rpt'!$M:$M,'sys inv movment rpt'!$L:$L,$M287,'sys inv movment rpt'!$N:$N,AM$1)</f>
        <v>0</v>
      </c>
      <c r="AN287" s="86">
        <f>SUMIFS('sys inv movment rpt'!$M:$M,'sys inv movment rpt'!$L:$L,$M287,'sys inv movment rpt'!$N:$N,AN$1)</f>
        <v>5600</v>
      </c>
      <c r="AO287" s="86">
        <f>SUMIFS('sys inv movment rpt'!$M:$M,'sys inv movment rpt'!$L:$L,$M287,'sys inv movment rpt'!$N:$N,AO$1)</f>
        <v>0</v>
      </c>
      <c r="AP287" s="86">
        <f>SUMIFS('sys inv movment rpt'!$M:$M,'sys inv movment rpt'!$L:$L,$M287,'sys inv movment rpt'!$N:$N,AP$1)</f>
        <v>0</v>
      </c>
      <c r="AQ287" s="86">
        <f>SUMIFS('sys inv movment rpt'!$M:$M,'sys inv movment rpt'!$L:$L,$M287,'sys inv movment rpt'!$N:$N,AQ$1)</f>
        <v>0</v>
      </c>
      <c r="AR287" s="86">
        <f>SUMIFS('sys inv movment rpt'!$M:$M,'sys inv movment rpt'!$L:$L,$M287,'sys inv movment rpt'!$N:$N,AR$1)</f>
        <v>0</v>
      </c>
      <c r="AS287" s="86">
        <f>SUMIFS('sys inv movment rpt'!$M:$M,'sys inv movment rpt'!$L:$L,$M287,'sys inv movment rpt'!$N:$N,AS$1)</f>
        <v>0</v>
      </c>
      <c r="AT287" s="86">
        <f>SUMIFS('sys inv movment rpt'!$M:$M,'sys inv movment rpt'!$L:$L,$M287,'sys inv movment rpt'!$N:$N,AT$1)</f>
        <v>0</v>
      </c>
      <c r="AU287" s="86">
        <f>SUMIFS('sys inv movment rpt'!$M:$M,'sys inv movment rpt'!$L:$L,$M287,'sys inv movment rpt'!$N:$N,AU$1)</f>
        <v>0</v>
      </c>
      <c r="AV287" s="86">
        <f>SUMIFS('sys inv movment rpt'!$M:$M,'sys inv movment rpt'!$L:$L,$M287,'sys inv movment rpt'!$N:$N,AV$1)</f>
        <v>0</v>
      </c>
      <c r="AW287" s="87" t="str">
        <f>IFERROR(VLOOKUP(A287,'sys-backorder details'!E:U,17,0),"-")</f>
        <v>-</v>
      </c>
      <c r="AX287" s="87" t="str">
        <f>IF(K287&gt;1,VLOOKUP(A287,'settings-routing'!A:I,9,0),"")</f>
        <v/>
      </c>
    </row>
    <row r="288" ht="12.75" hidden="1" customHeight="1">
      <c r="A288" s="50" t="s">
        <v>791</v>
      </c>
      <c r="B288" s="50" t="s">
        <v>792</v>
      </c>
      <c r="C288" s="50">
        <f t="shared" si="2"/>
        <v>0</v>
      </c>
      <c r="D288" s="80">
        <f>SUMIF('Stocks 101-111'!$J:$J,'item dashboard'!A288,'Stocks 101-111'!K:K)</f>
        <v>0</v>
      </c>
      <c r="E288" s="80">
        <f>SUMIF('Stocks 101-111'!$J:$J,'item dashboard'!A288,'Stocks 101-111'!$L:$L)</f>
        <v>0</v>
      </c>
      <c r="F288" s="81">
        <f t="shared" si="3"/>
        <v>0</v>
      </c>
      <c r="G288" s="82">
        <f t="shared" si="4"/>
        <v>0</v>
      </c>
      <c r="H288" s="50">
        <f>SUMIFS('sys-backorder details'!$M:$M,'sys-backorder details'!$E:$E,'item dashboard'!A288,'sys-backorder details'!$V:$V,"")</f>
        <v>0</v>
      </c>
      <c r="I288" s="83">
        <f>SUMIF('settings-routing'!$I:$I,'item dashboard'!A288,'settings-routing'!$O:$O)</f>
        <v>0</v>
      </c>
      <c r="J288" s="50">
        <f>SUMIFS('sys-backorder details'!$M:$M,'sys-backorder details'!$E:$E,'item dashboard'!A288,'sys-backorder details'!$V:$V,"Call off")</f>
        <v>0</v>
      </c>
      <c r="K288" s="84">
        <f t="shared" si="5"/>
        <v>0</v>
      </c>
      <c r="L288" s="84">
        <f>SUMIF('Production Plan'!$E:$E,'item dashboard'!A288,'Production Plan'!$N:$N)</f>
        <v>0</v>
      </c>
      <c r="M288" s="85" t="str">
        <f t="shared" si="6"/>
        <v>B-BL71-W8-70ml White Bleach Bottle</v>
      </c>
      <c r="N288" s="86">
        <f>SUMIFS('sys inv movment rpt'!$M:$M,'sys inv movment rpt'!$L:$L,$M288,'sys inv movment rpt'!$N:$N,N$1)</f>
        <v>0</v>
      </c>
      <c r="O288" s="86">
        <f>SUMIFS('sys inv movment rpt'!$M:$M,'sys inv movment rpt'!$L:$L,$M288,'sys inv movment rpt'!$N:$N,O$1)</f>
        <v>0</v>
      </c>
      <c r="P288" s="86">
        <f>SUMIFS('sys inv movment rpt'!$M:$M,'sys inv movment rpt'!$L:$L,$M288,'sys inv movment rpt'!$N:$N,P$1)</f>
        <v>0</v>
      </c>
      <c r="Q288" s="86">
        <f>SUMIFS('sys inv movment rpt'!$M:$M,'sys inv movment rpt'!$L:$L,$M288,'sys inv movment rpt'!$N:$N,Q$1)</f>
        <v>0</v>
      </c>
      <c r="R288" s="86">
        <f>SUMIFS('sys inv movment rpt'!$M:$M,'sys inv movment rpt'!$L:$L,$M288,'sys inv movment rpt'!$N:$N,R$1)</f>
        <v>0</v>
      </c>
      <c r="S288" s="86">
        <f>SUMIFS('sys inv movment rpt'!$M:$M,'sys inv movment rpt'!$L:$L,$M288,'sys inv movment rpt'!$N:$N,S$1)</f>
        <v>0</v>
      </c>
      <c r="T288" s="86">
        <f>SUMIFS('sys inv movment rpt'!$M:$M,'sys inv movment rpt'!$L:$L,$M288,'sys inv movment rpt'!$N:$N,T$1)</f>
        <v>0</v>
      </c>
      <c r="U288" s="86">
        <f>SUMIFS('sys inv movment rpt'!$M:$M,'sys inv movment rpt'!$L:$L,$M288,'sys inv movment rpt'!$N:$N,U$1)</f>
        <v>0</v>
      </c>
      <c r="V288" s="86">
        <f>SUMIFS('sys inv movment rpt'!$M:$M,'sys inv movment rpt'!$L:$L,$M288,'sys inv movment rpt'!$N:$N,V$1)</f>
        <v>0</v>
      </c>
      <c r="W288" s="86">
        <f>SUMIFS('sys inv movment rpt'!$M:$M,'sys inv movment rpt'!$L:$L,$M288,'sys inv movment rpt'!$N:$N,W$1)</f>
        <v>0</v>
      </c>
      <c r="X288" s="86">
        <f>SUMIFS('sys inv movment rpt'!$M:$M,'sys inv movment rpt'!$L:$L,$M288,'sys inv movment rpt'!$N:$N,X$1)</f>
        <v>0</v>
      </c>
      <c r="Y288" s="86">
        <f>SUMIFS('sys inv movment rpt'!$M:$M,'sys inv movment rpt'!$L:$L,$M288,'sys inv movment rpt'!$N:$N,Y$1)</f>
        <v>0</v>
      </c>
      <c r="Z288" s="86">
        <f>SUMIFS('sys inv movment rpt'!$M:$M,'sys inv movment rpt'!$L:$L,$M288,'sys inv movment rpt'!$N:$N,Z$1)</f>
        <v>0</v>
      </c>
      <c r="AA288" s="86">
        <f>SUMIFS('sys inv movment rpt'!$M:$M,'sys inv movment rpt'!$L:$L,$M288,'sys inv movment rpt'!$N:$N,AA$1)</f>
        <v>0</v>
      </c>
      <c r="AB288" s="86">
        <f>SUMIFS('sys inv movment rpt'!$M:$M,'sys inv movment rpt'!$L:$L,$M288,'sys inv movment rpt'!$N:$N,AB$1)</f>
        <v>0</v>
      </c>
      <c r="AC288" s="86">
        <f>SUMIFS('sys inv movment rpt'!$M:$M,'sys inv movment rpt'!$L:$L,$M288,'sys inv movment rpt'!$N:$N,AC$1)</f>
        <v>0</v>
      </c>
      <c r="AD288" s="86">
        <f>SUMIFS('sys inv movment rpt'!$M:$M,'sys inv movment rpt'!$L:$L,$M288,'sys inv movment rpt'!$N:$N,AD$1)</f>
        <v>0</v>
      </c>
      <c r="AE288" s="86">
        <f>SUMIFS('sys inv movment rpt'!$M:$M,'sys inv movment rpt'!$L:$L,$M288,'sys inv movment rpt'!$N:$N,AE$1)</f>
        <v>0</v>
      </c>
      <c r="AF288" s="86">
        <f>SUMIFS('sys inv movment rpt'!$M:$M,'sys inv movment rpt'!$L:$L,$M288,'sys inv movment rpt'!$N:$N,AF$1)</f>
        <v>0</v>
      </c>
      <c r="AG288" s="86">
        <f>SUMIFS('sys inv movment rpt'!$M:$M,'sys inv movment rpt'!$L:$L,$M288,'sys inv movment rpt'!$N:$N,AG$1)</f>
        <v>0</v>
      </c>
      <c r="AH288" s="86">
        <f>SUMIFS('sys inv movment rpt'!$M:$M,'sys inv movment rpt'!$L:$L,$M288,'sys inv movment rpt'!$N:$N,AH$1)</f>
        <v>0</v>
      </c>
      <c r="AI288" s="86">
        <f>SUMIFS('sys inv movment rpt'!$M:$M,'sys inv movment rpt'!$L:$L,$M288,'sys inv movment rpt'!$N:$N,AI$1)</f>
        <v>0</v>
      </c>
      <c r="AJ288" s="86">
        <f>SUMIFS('sys inv movment rpt'!$M:$M,'sys inv movment rpt'!$L:$L,$M288,'sys inv movment rpt'!$N:$N,AJ$1)</f>
        <v>0</v>
      </c>
      <c r="AK288" s="86">
        <f>SUMIFS('sys inv movment rpt'!$M:$M,'sys inv movment rpt'!$L:$L,$M288,'sys inv movment rpt'!$N:$N,AK$1)</f>
        <v>0</v>
      </c>
      <c r="AL288" s="86">
        <f>SUMIFS('sys inv movment rpt'!$M:$M,'sys inv movment rpt'!$L:$L,$M288,'sys inv movment rpt'!$N:$N,AL$1)</f>
        <v>0</v>
      </c>
      <c r="AM288" s="86">
        <f>SUMIFS('sys inv movment rpt'!$M:$M,'sys inv movment rpt'!$L:$L,$M288,'sys inv movment rpt'!$N:$N,AM$1)</f>
        <v>0</v>
      </c>
      <c r="AN288" s="86">
        <f>SUMIFS('sys inv movment rpt'!$M:$M,'sys inv movment rpt'!$L:$L,$M288,'sys inv movment rpt'!$N:$N,AN$1)</f>
        <v>0</v>
      </c>
      <c r="AO288" s="86">
        <f>SUMIFS('sys inv movment rpt'!$M:$M,'sys inv movment rpt'!$L:$L,$M288,'sys inv movment rpt'!$N:$N,AO$1)</f>
        <v>0</v>
      </c>
      <c r="AP288" s="86">
        <f>SUMIFS('sys inv movment rpt'!$M:$M,'sys inv movment rpt'!$L:$L,$M288,'sys inv movment rpt'!$N:$N,AP$1)</f>
        <v>0</v>
      </c>
      <c r="AQ288" s="86">
        <f>SUMIFS('sys inv movment rpt'!$M:$M,'sys inv movment rpt'!$L:$L,$M288,'sys inv movment rpt'!$N:$N,AQ$1)</f>
        <v>0</v>
      </c>
      <c r="AR288" s="86">
        <f>SUMIFS('sys inv movment rpt'!$M:$M,'sys inv movment rpt'!$L:$L,$M288,'sys inv movment rpt'!$N:$N,AR$1)</f>
        <v>0</v>
      </c>
      <c r="AS288" s="86">
        <f>SUMIFS('sys inv movment rpt'!$M:$M,'sys inv movment rpt'!$L:$L,$M288,'sys inv movment rpt'!$N:$N,AS$1)</f>
        <v>0</v>
      </c>
      <c r="AT288" s="86">
        <f>SUMIFS('sys inv movment rpt'!$M:$M,'sys inv movment rpt'!$L:$L,$M288,'sys inv movment rpt'!$N:$N,AT$1)</f>
        <v>0</v>
      </c>
      <c r="AU288" s="86">
        <f>SUMIFS('sys inv movment rpt'!$M:$M,'sys inv movment rpt'!$L:$L,$M288,'sys inv movment rpt'!$N:$N,AU$1)</f>
        <v>0</v>
      </c>
      <c r="AV288" s="86">
        <f>SUMIFS('sys inv movment rpt'!$M:$M,'sys inv movment rpt'!$L:$L,$M288,'sys inv movment rpt'!$N:$N,AV$1)</f>
        <v>0</v>
      </c>
      <c r="AW288" s="87" t="str">
        <f>IFERROR(VLOOKUP(A288,'sys-backorder details'!E:U,17,0),"-")</f>
        <v>-</v>
      </c>
      <c r="AX288" s="87" t="str">
        <f>IF(K288&gt;1,VLOOKUP(A288,'settings-routing'!A:I,9,0),"")</f>
        <v/>
      </c>
    </row>
    <row r="289" ht="12.75" hidden="1" customHeight="1">
      <c r="A289" s="50" t="s">
        <v>793</v>
      </c>
      <c r="B289" s="50" t="s">
        <v>794</v>
      </c>
      <c r="C289" s="50">
        <f t="shared" si="2"/>
        <v>0</v>
      </c>
      <c r="D289" s="80">
        <f>SUMIF('Stocks 101-111'!$J:$J,'item dashboard'!A289,'Stocks 101-111'!K:K)</f>
        <v>0</v>
      </c>
      <c r="E289" s="80">
        <f>SUMIF('Stocks 101-111'!$J:$J,'item dashboard'!A289,'Stocks 101-111'!$L:$L)</f>
        <v>0</v>
      </c>
      <c r="F289" s="81">
        <f t="shared" si="3"/>
        <v>0</v>
      </c>
      <c r="G289" s="82">
        <f t="shared" si="4"/>
        <v>0</v>
      </c>
      <c r="H289" s="50">
        <f>SUMIFS('sys-backorder details'!$M:$M,'sys-backorder details'!$E:$E,'item dashboard'!A289,'sys-backorder details'!$V:$V,"")</f>
        <v>0</v>
      </c>
      <c r="I289" s="83">
        <f>SUMIF('settings-routing'!$I:$I,'item dashboard'!A289,'settings-routing'!$O:$O)</f>
        <v>0</v>
      </c>
      <c r="J289" s="50">
        <f>SUMIFS('sys-backorder details'!$M:$M,'sys-backorder details'!$E:$E,'item dashboard'!A289,'sys-backorder details'!$V:$V,"Call off")</f>
        <v>0</v>
      </c>
      <c r="K289" s="84">
        <f t="shared" si="5"/>
        <v>0</v>
      </c>
      <c r="L289" s="84">
        <f>SUMIF('Production Plan'!$E:$E,'item dashboard'!A289,'Production Plan'!$N:$N)</f>
        <v>0</v>
      </c>
      <c r="M289" s="85" t="str">
        <f t="shared" si="6"/>
        <v>B-BL71-W8ELEX-70 ml Elex White Bleach Bottle</v>
      </c>
      <c r="N289" s="86">
        <f>SUMIFS('sys inv movment rpt'!$M:$M,'sys inv movment rpt'!$L:$L,$M289,'sys inv movment rpt'!$N:$N,N$1)</f>
        <v>0</v>
      </c>
      <c r="O289" s="86">
        <f>SUMIFS('sys inv movment rpt'!$M:$M,'sys inv movment rpt'!$L:$L,$M289,'sys inv movment rpt'!$N:$N,O$1)</f>
        <v>0</v>
      </c>
      <c r="P289" s="86">
        <f>SUMIFS('sys inv movment rpt'!$M:$M,'sys inv movment rpt'!$L:$L,$M289,'sys inv movment rpt'!$N:$N,P$1)</f>
        <v>0</v>
      </c>
      <c r="Q289" s="86">
        <f>SUMIFS('sys inv movment rpt'!$M:$M,'sys inv movment rpt'!$L:$L,$M289,'sys inv movment rpt'!$N:$N,Q$1)</f>
        <v>0</v>
      </c>
      <c r="R289" s="86">
        <f>SUMIFS('sys inv movment rpt'!$M:$M,'sys inv movment rpt'!$L:$L,$M289,'sys inv movment rpt'!$N:$N,R$1)</f>
        <v>0</v>
      </c>
      <c r="S289" s="86">
        <f>SUMIFS('sys inv movment rpt'!$M:$M,'sys inv movment rpt'!$L:$L,$M289,'sys inv movment rpt'!$N:$N,S$1)</f>
        <v>0</v>
      </c>
      <c r="T289" s="86">
        <f>SUMIFS('sys inv movment rpt'!$M:$M,'sys inv movment rpt'!$L:$L,$M289,'sys inv movment rpt'!$N:$N,T$1)</f>
        <v>0</v>
      </c>
      <c r="U289" s="86">
        <f>SUMIFS('sys inv movment rpt'!$M:$M,'sys inv movment rpt'!$L:$L,$M289,'sys inv movment rpt'!$N:$N,U$1)</f>
        <v>0</v>
      </c>
      <c r="V289" s="86">
        <f>SUMIFS('sys inv movment rpt'!$M:$M,'sys inv movment rpt'!$L:$L,$M289,'sys inv movment rpt'!$N:$N,V$1)</f>
        <v>0</v>
      </c>
      <c r="W289" s="86">
        <f>SUMIFS('sys inv movment rpt'!$M:$M,'sys inv movment rpt'!$L:$L,$M289,'sys inv movment rpt'!$N:$N,W$1)</f>
        <v>0</v>
      </c>
      <c r="X289" s="86">
        <f>SUMIFS('sys inv movment rpt'!$M:$M,'sys inv movment rpt'!$L:$L,$M289,'sys inv movment rpt'!$N:$N,X$1)</f>
        <v>0</v>
      </c>
      <c r="Y289" s="86">
        <f>SUMIFS('sys inv movment rpt'!$M:$M,'sys inv movment rpt'!$L:$L,$M289,'sys inv movment rpt'!$N:$N,Y$1)</f>
        <v>0</v>
      </c>
      <c r="Z289" s="86">
        <f>SUMIFS('sys inv movment rpt'!$M:$M,'sys inv movment rpt'!$L:$L,$M289,'sys inv movment rpt'!$N:$N,Z$1)</f>
        <v>0</v>
      </c>
      <c r="AA289" s="86">
        <f>SUMIFS('sys inv movment rpt'!$M:$M,'sys inv movment rpt'!$L:$L,$M289,'sys inv movment rpt'!$N:$N,AA$1)</f>
        <v>0</v>
      </c>
      <c r="AB289" s="86">
        <f>SUMIFS('sys inv movment rpt'!$M:$M,'sys inv movment rpt'!$L:$L,$M289,'sys inv movment rpt'!$N:$N,AB$1)</f>
        <v>0</v>
      </c>
      <c r="AC289" s="86">
        <f>SUMIFS('sys inv movment rpt'!$M:$M,'sys inv movment rpt'!$L:$L,$M289,'sys inv movment rpt'!$N:$N,AC$1)</f>
        <v>0</v>
      </c>
      <c r="AD289" s="86">
        <f>SUMIFS('sys inv movment rpt'!$M:$M,'sys inv movment rpt'!$L:$L,$M289,'sys inv movment rpt'!$N:$N,AD$1)</f>
        <v>0</v>
      </c>
      <c r="AE289" s="86">
        <f>SUMIFS('sys inv movment rpt'!$M:$M,'sys inv movment rpt'!$L:$L,$M289,'sys inv movment rpt'!$N:$N,AE$1)</f>
        <v>0</v>
      </c>
      <c r="AF289" s="86">
        <f>SUMIFS('sys inv movment rpt'!$M:$M,'sys inv movment rpt'!$L:$L,$M289,'sys inv movment rpt'!$N:$N,AF$1)</f>
        <v>0</v>
      </c>
      <c r="AG289" s="86">
        <f>SUMIFS('sys inv movment rpt'!$M:$M,'sys inv movment rpt'!$L:$L,$M289,'sys inv movment rpt'!$N:$N,AG$1)</f>
        <v>0</v>
      </c>
      <c r="AH289" s="86">
        <f>SUMIFS('sys inv movment rpt'!$M:$M,'sys inv movment rpt'!$L:$L,$M289,'sys inv movment rpt'!$N:$N,AH$1)</f>
        <v>0</v>
      </c>
      <c r="AI289" s="86">
        <f>SUMIFS('sys inv movment rpt'!$M:$M,'sys inv movment rpt'!$L:$L,$M289,'sys inv movment rpt'!$N:$N,AI$1)</f>
        <v>0</v>
      </c>
      <c r="AJ289" s="86">
        <f>SUMIFS('sys inv movment rpt'!$M:$M,'sys inv movment rpt'!$L:$L,$M289,'sys inv movment rpt'!$N:$N,AJ$1)</f>
        <v>0</v>
      </c>
      <c r="AK289" s="86">
        <f>SUMIFS('sys inv movment rpt'!$M:$M,'sys inv movment rpt'!$L:$L,$M289,'sys inv movment rpt'!$N:$N,AK$1)</f>
        <v>0</v>
      </c>
      <c r="AL289" s="86">
        <f>SUMIFS('sys inv movment rpt'!$M:$M,'sys inv movment rpt'!$L:$L,$M289,'sys inv movment rpt'!$N:$N,AL$1)</f>
        <v>0</v>
      </c>
      <c r="AM289" s="86">
        <f>SUMIFS('sys inv movment rpt'!$M:$M,'sys inv movment rpt'!$L:$L,$M289,'sys inv movment rpt'!$N:$N,AM$1)</f>
        <v>0</v>
      </c>
      <c r="AN289" s="86">
        <f>SUMIFS('sys inv movment rpt'!$M:$M,'sys inv movment rpt'!$L:$L,$M289,'sys inv movment rpt'!$N:$N,AN$1)</f>
        <v>0</v>
      </c>
      <c r="AO289" s="86">
        <f>SUMIFS('sys inv movment rpt'!$M:$M,'sys inv movment rpt'!$L:$L,$M289,'sys inv movment rpt'!$N:$N,AO$1)</f>
        <v>0</v>
      </c>
      <c r="AP289" s="86">
        <f>SUMIFS('sys inv movment rpt'!$M:$M,'sys inv movment rpt'!$L:$L,$M289,'sys inv movment rpt'!$N:$N,AP$1)</f>
        <v>0</v>
      </c>
      <c r="AQ289" s="86">
        <f>SUMIFS('sys inv movment rpt'!$M:$M,'sys inv movment rpt'!$L:$L,$M289,'sys inv movment rpt'!$N:$N,AQ$1)</f>
        <v>0</v>
      </c>
      <c r="AR289" s="86">
        <f>SUMIFS('sys inv movment rpt'!$M:$M,'sys inv movment rpt'!$L:$L,$M289,'sys inv movment rpt'!$N:$N,AR$1)</f>
        <v>0</v>
      </c>
      <c r="AS289" s="86">
        <f>SUMIFS('sys inv movment rpt'!$M:$M,'sys inv movment rpt'!$L:$L,$M289,'sys inv movment rpt'!$N:$N,AS$1)</f>
        <v>0</v>
      </c>
      <c r="AT289" s="86">
        <f>SUMIFS('sys inv movment rpt'!$M:$M,'sys inv movment rpt'!$L:$L,$M289,'sys inv movment rpt'!$N:$N,AT$1)</f>
        <v>0</v>
      </c>
      <c r="AU289" s="86">
        <f>SUMIFS('sys inv movment rpt'!$M:$M,'sys inv movment rpt'!$L:$L,$M289,'sys inv movment rpt'!$N:$N,AU$1)</f>
        <v>0</v>
      </c>
      <c r="AV289" s="86">
        <f>SUMIFS('sys inv movment rpt'!$M:$M,'sys inv movment rpt'!$L:$L,$M289,'sys inv movment rpt'!$N:$N,AV$1)</f>
        <v>0</v>
      </c>
      <c r="AW289" s="87" t="str">
        <f>IFERROR(VLOOKUP(A289,'sys-backorder details'!E:U,17,0),"-")</f>
        <v>-</v>
      </c>
      <c r="AX289" s="87" t="str">
        <f>IF(K289&gt;1,VLOOKUP(A289,'settings-routing'!A:I,9,0),"")</f>
        <v/>
      </c>
    </row>
    <row r="290" ht="12.75" hidden="1" customHeight="1">
      <c r="A290" s="50" t="s">
        <v>795</v>
      </c>
      <c r="B290" s="50" t="s">
        <v>796</v>
      </c>
      <c r="C290" s="50">
        <f t="shared" si="2"/>
        <v>0</v>
      </c>
      <c r="D290" s="80">
        <f>SUMIF('Stocks 101-111'!$J:$J,'item dashboard'!A290,'Stocks 101-111'!K:K)</f>
        <v>0</v>
      </c>
      <c r="E290" s="80">
        <f>SUMIF('Stocks 101-111'!$J:$J,'item dashboard'!A290,'Stocks 101-111'!$L:$L)</f>
        <v>0</v>
      </c>
      <c r="F290" s="81">
        <f t="shared" si="3"/>
        <v>0</v>
      </c>
      <c r="G290" s="82">
        <f t="shared" si="4"/>
        <v>0</v>
      </c>
      <c r="H290" s="50">
        <f>SUMIFS('sys-backorder details'!$M:$M,'sys-backorder details'!$E:$E,'item dashboard'!A290,'sys-backorder details'!$V:$V,"")</f>
        <v>0</v>
      </c>
      <c r="I290" s="83">
        <f>SUMIF('settings-routing'!$I:$I,'item dashboard'!A290,'settings-routing'!$O:$O)</f>
        <v>0</v>
      </c>
      <c r="J290" s="50">
        <f>SUMIFS('sys-backorder details'!$M:$M,'sys-backorder details'!$E:$E,'item dashboard'!A290,'sys-backorder details'!$V:$V,"Call off")</f>
        <v>0</v>
      </c>
      <c r="K290" s="84">
        <f t="shared" si="5"/>
        <v>0</v>
      </c>
      <c r="L290" s="84">
        <f>SUMIF('Production Plan'!$E:$E,'item dashboard'!A290,'Production Plan'!$N:$N)</f>
        <v>0</v>
      </c>
      <c r="M290" s="85" t="str">
        <f t="shared" si="6"/>
        <v>B-BRAND300-BN22-300 ml Brown BrandVine Bottle</v>
      </c>
      <c r="N290" s="86">
        <f>SUMIFS('sys inv movment rpt'!$M:$M,'sys inv movment rpt'!$L:$L,$M290,'sys inv movment rpt'!$N:$N,N$1)</f>
        <v>0</v>
      </c>
      <c r="O290" s="86">
        <f>SUMIFS('sys inv movment rpt'!$M:$M,'sys inv movment rpt'!$L:$L,$M290,'sys inv movment rpt'!$N:$N,O$1)</f>
        <v>0</v>
      </c>
      <c r="P290" s="86">
        <f>SUMIFS('sys inv movment rpt'!$M:$M,'sys inv movment rpt'!$L:$L,$M290,'sys inv movment rpt'!$N:$N,P$1)</f>
        <v>0</v>
      </c>
      <c r="Q290" s="86">
        <f>SUMIFS('sys inv movment rpt'!$M:$M,'sys inv movment rpt'!$L:$L,$M290,'sys inv movment rpt'!$N:$N,Q$1)</f>
        <v>0</v>
      </c>
      <c r="R290" s="86">
        <f>SUMIFS('sys inv movment rpt'!$M:$M,'sys inv movment rpt'!$L:$L,$M290,'sys inv movment rpt'!$N:$N,R$1)</f>
        <v>0</v>
      </c>
      <c r="S290" s="86">
        <f>SUMIFS('sys inv movment rpt'!$M:$M,'sys inv movment rpt'!$L:$L,$M290,'sys inv movment rpt'!$N:$N,S$1)</f>
        <v>0</v>
      </c>
      <c r="T290" s="86">
        <f>SUMIFS('sys inv movment rpt'!$M:$M,'sys inv movment rpt'!$L:$L,$M290,'sys inv movment rpt'!$N:$N,T$1)</f>
        <v>0</v>
      </c>
      <c r="U290" s="86">
        <f>SUMIFS('sys inv movment rpt'!$M:$M,'sys inv movment rpt'!$L:$L,$M290,'sys inv movment rpt'!$N:$N,U$1)</f>
        <v>0</v>
      </c>
      <c r="V290" s="86">
        <f>SUMIFS('sys inv movment rpt'!$M:$M,'sys inv movment rpt'!$L:$L,$M290,'sys inv movment rpt'!$N:$N,V$1)</f>
        <v>0</v>
      </c>
      <c r="W290" s="86">
        <f>SUMIFS('sys inv movment rpt'!$M:$M,'sys inv movment rpt'!$L:$L,$M290,'sys inv movment rpt'!$N:$N,W$1)</f>
        <v>0</v>
      </c>
      <c r="X290" s="86">
        <f>SUMIFS('sys inv movment rpt'!$M:$M,'sys inv movment rpt'!$L:$L,$M290,'sys inv movment rpt'!$N:$N,X$1)</f>
        <v>0</v>
      </c>
      <c r="Y290" s="86">
        <f>SUMIFS('sys inv movment rpt'!$M:$M,'sys inv movment rpt'!$L:$L,$M290,'sys inv movment rpt'!$N:$N,Y$1)</f>
        <v>0</v>
      </c>
      <c r="Z290" s="86">
        <f>SUMIFS('sys inv movment rpt'!$M:$M,'sys inv movment rpt'!$L:$L,$M290,'sys inv movment rpt'!$N:$N,Z$1)</f>
        <v>0</v>
      </c>
      <c r="AA290" s="86">
        <f>SUMIFS('sys inv movment rpt'!$M:$M,'sys inv movment rpt'!$L:$L,$M290,'sys inv movment rpt'!$N:$N,AA$1)</f>
        <v>0</v>
      </c>
      <c r="AB290" s="86">
        <f>SUMIFS('sys inv movment rpt'!$M:$M,'sys inv movment rpt'!$L:$L,$M290,'sys inv movment rpt'!$N:$N,AB$1)</f>
        <v>0</v>
      </c>
      <c r="AC290" s="86">
        <f>SUMIFS('sys inv movment rpt'!$M:$M,'sys inv movment rpt'!$L:$L,$M290,'sys inv movment rpt'!$N:$N,AC$1)</f>
        <v>0</v>
      </c>
      <c r="AD290" s="86">
        <f>SUMIFS('sys inv movment rpt'!$M:$M,'sys inv movment rpt'!$L:$L,$M290,'sys inv movment rpt'!$N:$N,AD$1)</f>
        <v>0</v>
      </c>
      <c r="AE290" s="86">
        <f>SUMIFS('sys inv movment rpt'!$M:$M,'sys inv movment rpt'!$L:$L,$M290,'sys inv movment rpt'!$N:$N,AE$1)</f>
        <v>0</v>
      </c>
      <c r="AF290" s="86">
        <f>SUMIFS('sys inv movment rpt'!$M:$M,'sys inv movment rpt'!$L:$L,$M290,'sys inv movment rpt'!$N:$N,AF$1)</f>
        <v>0</v>
      </c>
      <c r="AG290" s="86">
        <f>SUMIFS('sys inv movment rpt'!$M:$M,'sys inv movment rpt'!$L:$L,$M290,'sys inv movment rpt'!$N:$N,AG$1)</f>
        <v>0</v>
      </c>
      <c r="AH290" s="86">
        <f>SUMIFS('sys inv movment rpt'!$M:$M,'sys inv movment rpt'!$L:$L,$M290,'sys inv movment rpt'!$N:$N,AH$1)</f>
        <v>0</v>
      </c>
      <c r="AI290" s="86">
        <f>SUMIFS('sys inv movment rpt'!$M:$M,'sys inv movment rpt'!$L:$L,$M290,'sys inv movment rpt'!$N:$N,AI$1)</f>
        <v>0</v>
      </c>
      <c r="AJ290" s="86">
        <f>SUMIFS('sys inv movment rpt'!$M:$M,'sys inv movment rpt'!$L:$L,$M290,'sys inv movment rpt'!$N:$N,AJ$1)</f>
        <v>0</v>
      </c>
      <c r="AK290" s="86">
        <f>SUMIFS('sys inv movment rpt'!$M:$M,'sys inv movment rpt'!$L:$L,$M290,'sys inv movment rpt'!$N:$N,AK$1)</f>
        <v>0</v>
      </c>
      <c r="AL290" s="86">
        <f>SUMIFS('sys inv movment rpt'!$M:$M,'sys inv movment rpt'!$L:$L,$M290,'sys inv movment rpt'!$N:$N,AL$1)</f>
        <v>0</v>
      </c>
      <c r="AM290" s="86">
        <f>SUMIFS('sys inv movment rpt'!$M:$M,'sys inv movment rpt'!$L:$L,$M290,'sys inv movment rpt'!$N:$N,AM$1)</f>
        <v>0</v>
      </c>
      <c r="AN290" s="86">
        <f>SUMIFS('sys inv movment rpt'!$M:$M,'sys inv movment rpt'!$L:$L,$M290,'sys inv movment rpt'!$N:$N,AN$1)</f>
        <v>0</v>
      </c>
      <c r="AO290" s="86">
        <f>SUMIFS('sys inv movment rpt'!$M:$M,'sys inv movment rpt'!$L:$L,$M290,'sys inv movment rpt'!$N:$N,AO$1)</f>
        <v>0</v>
      </c>
      <c r="AP290" s="86">
        <f>SUMIFS('sys inv movment rpt'!$M:$M,'sys inv movment rpt'!$L:$L,$M290,'sys inv movment rpt'!$N:$N,AP$1)</f>
        <v>0</v>
      </c>
      <c r="AQ290" s="86">
        <f>SUMIFS('sys inv movment rpt'!$M:$M,'sys inv movment rpt'!$L:$L,$M290,'sys inv movment rpt'!$N:$N,AQ$1)</f>
        <v>0</v>
      </c>
      <c r="AR290" s="86">
        <f>SUMIFS('sys inv movment rpt'!$M:$M,'sys inv movment rpt'!$L:$L,$M290,'sys inv movment rpt'!$N:$N,AR$1)</f>
        <v>0</v>
      </c>
      <c r="AS290" s="86">
        <f>SUMIFS('sys inv movment rpt'!$M:$M,'sys inv movment rpt'!$L:$L,$M290,'sys inv movment rpt'!$N:$N,AS$1)</f>
        <v>0</v>
      </c>
      <c r="AT290" s="86">
        <f>SUMIFS('sys inv movment rpt'!$M:$M,'sys inv movment rpt'!$L:$L,$M290,'sys inv movment rpt'!$N:$N,AT$1)</f>
        <v>0</v>
      </c>
      <c r="AU290" s="86">
        <f>SUMIFS('sys inv movment rpt'!$M:$M,'sys inv movment rpt'!$L:$L,$M290,'sys inv movment rpt'!$N:$N,AU$1)</f>
        <v>0</v>
      </c>
      <c r="AV290" s="86">
        <f>SUMIFS('sys inv movment rpt'!$M:$M,'sys inv movment rpt'!$L:$L,$M290,'sys inv movment rpt'!$N:$N,AV$1)</f>
        <v>0</v>
      </c>
      <c r="AW290" s="87" t="str">
        <f>IFERROR(VLOOKUP(A290,'sys-backorder details'!E:U,17,0),"-")</f>
        <v>-</v>
      </c>
      <c r="AX290" s="87" t="str">
        <f>IF(K290&gt;1,VLOOKUP(A290,'settings-routing'!A:I,9,0),"")</f>
        <v/>
      </c>
    </row>
    <row r="291" ht="12.75" hidden="1" customHeight="1">
      <c r="A291" s="50" t="s">
        <v>797</v>
      </c>
      <c r="B291" s="50" t="s">
        <v>798</v>
      </c>
      <c r="C291" s="50">
        <f t="shared" si="2"/>
        <v>0</v>
      </c>
      <c r="D291" s="80">
        <f>SUMIF('Stocks 101-111'!$J:$J,'item dashboard'!A291,'Stocks 101-111'!K:K)</f>
        <v>0</v>
      </c>
      <c r="E291" s="80">
        <f>SUMIF('Stocks 101-111'!$J:$J,'item dashboard'!A291,'Stocks 101-111'!$L:$L)</f>
        <v>0</v>
      </c>
      <c r="F291" s="81">
        <f t="shared" si="3"/>
        <v>0</v>
      </c>
      <c r="G291" s="82">
        <f t="shared" si="4"/>
        <v>0</v>
      </c>
      <c r="H291" s="50">
        <f>SUMIFS('sys-backorder details'!$M:$M,'sys-backorder details'!$E:$E,'item dashboard'!A291,'sys-backorder details'!$V:$V,"")</f>
        <v>0</v>
      </c>
      <c r="I291" s="83">
        <f>SUMIF('settings-routing'!$I:$I,'item dashboard'!A291,'settings-routing'!$O:$O)</f>
        <v>0</v>
      </c>
      <c r="J291" s="50">
        <f>SUMIFS('sys-backorder details'!$M:$M,'sys-backorder details'!$E:$E,'item dashboard'!A291,'sys-backorder details'!$V:$V,"Call off")</f>
        <v>0</v>
      </c>
      <c r="K291" s="84">
        <f t="shared" si="5"/>
        <v>0</v>
      </c>
      <c r="L291" s="84">
        <f>SUMIF('Production Plan'!$E:$E,'item dashboard'!A291,'Production Plan'!$N:$N)</f>
        <v>0</v>
      </c>
      <c r="M291" s="85" t="str">
        <f t="shared" si="6"/>
        <v>B-C1-BK16-100 gm Black Wax Bottle</v>
      </c>
      <c r="N291" s="86">
        <f>SUMIFS('sys inv movment rpt'!$M:$M,'sys inv movment rpt'!$L:$L,$M291,'sys inv movment rpt'!$N:$N,N$1)</f>
        <v>0</v>
      </c>
      <c r="O291" s="86">
        <f>SUMIFS('sys inv movment rpt'!$M:$M,'sys inv movment rpt'!$L:$L,$M291,'sys inv movment rpt'!$N:$N,O$1)</f>
        <v>0</v>
      </c>
      <c r="P291" s="86">
        <f>SUMIFS('sys inv movment rpt'!$M:$M,'sys inv movment rpt'!$L:$L,$M291,'sys inv movment rpt'!$N:$N,P$1)</f>
        <v>0</v>
      </c>
      <c r="Q291" s="86">
        <f>SUMIFS('sys inv movment rpt'!$M:$M,'sys inv movment rpt'!$L:$L,$M291,'sys inv movment rpt'!$N:$N,Q$1)</f>
        <v>0</v>
      </c>
      <c r="R291" s="86">
        <f>SUMIFS('sys inv movment rpt'!$M:$M,'sys inv movment rpt'!$L:$L,$M291,'sys inv movment rpt'!$N:$N,R$1)</f>
        <v>0</v>
      </c>
      <c r="S291" s="86">
        <f>SUMIFS('sys inv movment rpt'!$M:$M,'sys inv movment rpt'!$L:$L,$M291,'sys inv movment rpt'!$N:$N,S$1)</f>
        <v>0</v>
      </c>
      <c r="T291" s="86">
        <f>SUMIFS('sys inv movment rpt'!$M:$M,'sys inv movment rpt'!$L:$L,$M291,'sys inv movment rpt'!$N:$N,T$1)</f>
        <v>0</v>
      </c>
      <c r="U291" s="86">
        <f>SUMIFS('sys inv movment rpt'!$M:$M,'sys inv movment rpt'!$L:$L,$M291,'sys inv movment rpt'!$N:$N,U$1)</f>
        <v>0</v>
      </c>
      <c r="V291" s="86">
        <f>SUMIFS('sys inv movment rpt'!$M:$M,'sys inv movment rpt'!$L:$L,$M291,'sys inv movment rpt'!$N:$N,V$1)</f>
        <v>0</v>
      </c>
      <c r="W291" s="86">
        <f>SUMIFS('sys inv movment rpt'!$M:$M,'sys inv movment rpt'!$L:$L,$M291,'sys inv movment rpt'!$N:$N,W$1)</f>
        <v>0</v>
      </c>
      <c r="X291" s="86">
        <f>SUMIFS('sys inv movment rpt'!$M:$M,'sys inv movment rpt'!$L:$L,$M291,'sys inv movment rpt'!$N:$N,X$1)</f>
        <v>0</v>
      </c>
      <c r="Y291" s="86">
        <f>SUMIFS('sys inv movment rpt'!$M:$M,'sys inv movment rpt'!$L:$L,$M291,'sys inv movment rpt'!$N:$N,Y$1)</f>
        <v>0</v>
      </c>
      <c r="Z291" s="86">
        <f>SUMIFS('sys inv movment rpt'!$M:$M,'sys inv movment rpt'!$L:$L,$M291,'sys inv movment rpt'!$N:$N,Z$1)</f>
        <v>0</v>
      </c>
      <c r="AA291" s="86">
        <f>SUMIFS('sys inv movment rpt'!$M:$M,'sys inv movment rpt'!$L:$L,$M291,'sys inv movment rpt'!$N:$N,AA$1)</f>
        <v>0</v>
      </c>
      <c r="AB291" s="86">
        <f>SUMIFS('sys inv movment rpt'!$M:$M,'sys inv movment rpt'!$L:$L,$M291,'sys inv movment rpt'!$N:$N,AB$1)</f>
        <v>0</v>
      </c>
      <c r="AC291" s="86">
        <f>SUMIFS('sys inv movment rpt'!$M:$M,'sys inv movment rpt'!$L:$L,$M291,'sys inv movment rpt'!$N:$N,AC$1)</f>
        <v>0</v>
      </c>
      <c r="AD291" s="86">
        <f>SUMIFS('sys inv movment rpt'!$M:$M,'sys inv movment rpt'!$L:$L,$M291,'sys inv movment rpt'!$N:$N,AD$1)</f>
        <v>0</v>
      </c>
      <c r="AE291" s="86">
        <f>SUMIFS('sys inv movment rpt'!$M:$M,'sys inv movment rpt'!$L:$L,$M291,'sys inv movment rpt'!$N:$N,AE$1)</f>
        <v>0</v>
      </c>
      <c r="AF291" s="86">
        <f>SUMIFS('sys inv movment rpt'!$M:$M,'sys inv movment rpt'!$L:$L,$M291,'sys inv movment rpt'!$N:$N,AF$1)</f>
        <v>0</v>
      </c>
      <c r="AG291" s="86">
        <f>SUMIFS('sys inv movment rpt'!$M:$M,'sys inv movment rpt'!$L:$L,$M291,'sys inv movment rpt'!$N:$N,AG$1)</f>
        <v>0</v>
      </c>
      <c r="AH291" s="86">
        <f>SUMIFS('sys inv movment rpt'!$M:$M,'sys inv movment rpt'!$L:$L,$M291,'sys inv movment rpt'!$N:$N,AH$1)</f>
        <v>0</v>
      </c>
      <c r="AI291" s="86">
        <f>SUMIFS('sys inv movment rpt'!$M:$M,'sys inv movment rpt'!$L:$L,$M291,'sys inv movment rpt'!$N:$N,AI$1)</f>
        <v>0</v>
      </c>
      <c r="AJ291" s="86">
        <f>SUMIFS('sys inv movment rpt'!$M:$M,'sys inv movment rpt'!$L:$L,$M291,'sys inv movment rpt'!$N:$N,AJ$1)</f>
        <v>0</v>
      </c>
      <c r="AK291" s="86">
        <f>SUMIFS('sys inv movment rpt'!$M:$M,'sys inv movment rpt'!$L:$L,$M291,'sys inv movment rpt'!$N:$N,AK$1)</f>
        <v>0</v>
      </c>
      <c r="AL291" s="86">
        <f>SUMIFS('sys inv movment rpt'!$M:$M,'sys inv movment rpt'!$L:$L,$M291,'sys inv movment rpt'!$N:$N,AL$1)</f>
        <v>0</v>
      </c>
      <c r="AM291" s="86">
        <f>SUMIFS('sys inv movment rpt'!$M:$M,'sys inv movment rpt'!$L:$L,$M291,'sys inv movment rpt'!$N:$N,AM$1)</f>
        <v>0</v>
      </c>
      <c r="AN291" s="86">
        <f>SUMIFS('sys inv movment rpt'!$M:$M,'sys inv movment rpt'!$L:$L,$M291,'sys inv movment rpt'!$N:$N,AN$1)</f>
        <v>0</v>
      </c>
      <c r="AO291" s="86">
        <f>SUMIFS('sys inv movment rpt'!$M:$M,'sys inv movment rpt'!$L:$L,$M291,'sys inv movment rpt'!$N:$N,AO$1)</f>
        <v>0</v>
      </c>
      <c r="AP291" s="86">
        <f>SUMIFS('sys inv movment rpt'!$M:$M,'sys inv movment rpt'!$L:$L,$M291,'sys inv movment rpt'!$N:$N,AP$1)</f>
        <v>0</v>
      </c>
      <c r="AQ291" s="86">
        <f>SUMIFS('sys inv movment rpt'!$M:$M,'sys inv movment rpt'!$L:$L,$M291,'sys inv movment rpt'!$N:$N,AQ$1)</f>
        <v>0</v>
      </c>
      <c r="AR291" s="86">
        <f>SUMIFS('sys inv movment rpt'!$M:$M,'sys inv movment rpt'!$L:$L,$M291,'sys inv movment rpt'!$N:$N,AR$1)</f>
        <v>0</v>
      </c>
      <c r="AS291" s="86">
        <f>SUMIFS('sys inv movment rpt'!$M:$M,'sys inv movment rpt'!$L:$L,$M291,'sys inv movment rpt'!$N:$N,AS$1)</f>
        <v>0</v>
      </c>
      <c r="AT291" s="86">
        <f>SUMIFS('sys inv movment rpt'!$M:$M,'sys inv movment rpt'!$L:$L,$M291,'sys inv movment rpt'!$N:$N,AT$1)</f>
        <v>0</v>
      </c>
      <c r="AU291" s="86">
        <f>SUMIFS('sys inv movment rpt'!$M:$M,'sys inv movment rpt'!$L:$L,$M291,'sys inv movment rpt'!$N:$N,AU$1)</f>
        <v>0</v>
      </c>
      <c r="AV291" s="86">
        <f>SUMIFS('sys inv movment rpt'!$M:$M,'sys inv movment rpt'!$L:$L,$M291,'sys inv movment rpt'!$N:$N,AV$1)</f>
        <v>0</v>
      </c>
      <c r="AW291" s="87" t="str">
        <f>IFERROR(VLOOKUP(A291,'sys-backorder details'!E:U,17,0),"-")</f>
        <v>-</v>
      </c>
      <c r="AX291" s="87" t="str">
        <f>IF(K291&gt;1,VLOOKUP(A291,'settings-routing'!A:I,9,0),"")</f>
        <v/>
      </c>
    </row>
    <row r="292" ht="12.75" hidden="1" customHeight="1">
      <c r="A292" s="50" t="s">
        <v>799</v>
      </c>
      <c r="B292" s="50" t="s">
        <v>800</v>
      </c>
      <c r="C292" s="50">
        <f t="shared" si="2"/>
        <v>0</v>
      </c>
      <c r="D292" s="80">
        <f>SUMIF('Stocks 101-111'!$J:$J,'item dashboard'!A292,'Stocks 101-111'!K:K)</f>
        <v>0</v>
      </c>
      <c r="E292" s="80">
        <f>SUMIF('Stocks 101-111'!$J:$J,'item dashboard'!A292,'Stocks 101-111'!$L:$L)</f>
        <v>0</v>
      </c>
      <c r="F292" s="81">
        <f t="shared" si="3"/>
        <v>0</v>
      </c>
      <c r="G292" s="82">
        <f t="shared" si="4"/>
        <v>0</v>
      </c>
      <c r="H292" s="50">
        <f>SUMIFS('sys-backorder details'!$M:$M,'sys-backorder details'!$E:$E,'item dashboard'!A292,'sys-backorder details'!$V:$V,"")</f>
        <v>0</v>
      </c>
      <c r="I292" s="83">
        <f>SUMIF('settings-routing'!$I:$I,'item dashboard'!A292,'settings-routing'!$O:$O)</f>
        <v>0</v>
      </c>
      <c r="J292" s="50">
        <f>SUMIFS('sys-backorder details'!$M:$M,'sys-backorder details'!$E:$E,'item dashboard'!A292,'sys-backorder details'!$V:$V,"Call off")</f>
        <v>0</v>
      </c>
      <c r="K292" s="84">
        <f t="shared" si="5"/>
        <v>0</v>
      </c>
      <c r="L292" s="84">
        <f>SUMIF('Production Plan'!$E:$E,'item dashboard'!A292,'Production Plan'!$N:$N)</f>
        <v>0</v>
      </c>
      <c r="M292" s="85" t="str">
        <f t="shared" si="6"/>
        <v>B-C1-BK16DOVE-100 gm Black Printed Dove Wax Bottle</v>
      </c>
      <c r="N292" s="86">
        <f>SUMIFS('sys inv movment rpt'!$M:$M,'sys inv movment rpt'!$L:$L,$M292,'sys inv movment rpt'!$N:$N,N$1)</f>
        <v>0</v>
      </c>
      <c r="O292" s="86">
        <f>SUMIFS('sys inv movment rpt'!$M:$M,'sys inv movment rpt'!$L:$L,$M292,'sys inv movment rpt'!$N:$N,O$1)</f>
        <v>0</v>
      </c>
      <c r="P292" s="86">
        <f>SUMIFS('sys inv movment rpt'!$M:$M,'sys inv movment rpt'!$L:$L,$M292,'sys inv movment rpt'!$N:$N,P$1)</f>
        <v>0</v>
      </c>
      <c r="Q292" s="86">
        <f>SUMIFS('sys inv movment rpt'!$M:$M,'sys inv movment rpt'!$L:$L,$M292,'sys inv movment rpt'!$N:$N,Q$1)</f>
        <v>0</v>
      </c>
      <c r="R292" s="86">
        <f>SUMIFS('sys inv movment rpt'!$M:$M,'sys inv movment rpt'!$L:$L,$M292,'sys inv movment rpt'!$N:$N,R$1)</f>
        <v>0</v>
      </c>
      <c r="S292" s="86">
        <f>SUMIFS('sys inv movment rpt'!$M:$M,'sys inv movment rpt'!$L:$L,$M292,'sys inv movment rpt'!$N:$N,S$1)</f>
        <v>0</v>
      </c>
      <c r="T292" s="86">
        <f>SUMIFS('sys inv movment rpt'!$M:$M,'sys inv movment rpt'!$L:$L,$M292,'sys inv movment rpt'!$N:$N,T$1)</f>
        <v>0</v>
      </c>
      <c r="U292" s="86">
        <f>SUMIFS('sys inv movment rpt'!$M:$M,'sys inv movment rpt'!$L:$L,$M292,'sys inv movment rpt'!$N:$N,U$1)</f>
        <v>0</v>
      </c>
      <c r="V292" s="86">
        <f>SUMIFS('sys inv movment rpt'!$M:$M,'sys inv movment rpt'!$L:$L,$M292,'sys inv movment rpt'!$N:$N,V$1)</f>
        <v>0</v>
      </c>
      <c r="W292" s="86">
        <f>SUMIFS('sys inv movment rpt'!$M:$M,'sys inv movment rpt'!$L:$L,$M292,'sys inv movment rpt'!$N:$N,W$1)</f>
        <v>0</v>
      </c>
      <c r="X292" s="86">
        <f>SUMIFS('sys inv movment rpt'!$M:$M,'sys inv movment rpt'!$L:$L,$M292,'sys inv movment rpt'!$N:$N,X$1)</f>
        <v>0</v>
      </c>
      <c r="Y292" s="86">
        <f>SUMIFS('sys inv movment rpt'!$M:$M,'sys inv movment rpt'!$L:$L,$M292,'sys inv movment rpt'!$N:$N,Y$1)</f>
        <v>0</v>
      </c>
      <c r="Z292" s="86">
        <f>SUMIFS('sys inv movment rpt'!$M:$M,'sys inv movment rpt'!$L:$L,$M292,'sys inv movment rpt'!$N:$N,Z$1)</f>
        <v>0</v>
      </c>
      <c r="AA292" s="86">
        <f>SUMIFS('sys inv movment rpt'!$M:$M,'sys inv movment rpt'!$L:$L,$M292,'sys inv movment rpt'!$N:$N,AA$1)</f>
        <v>0</v>
      </c>
      <c r="AB292" s="86">
        <f>SUMIFS('sys inv movment rpt'!$M:$M,'sys inv movment rpt'!$L:$L,$M292,'sys inv movment rpt'!$N:$N,AB$1)</f>
        <v>0</v>
      </c>
      <c r="AC292" s="86">
        <f>SUMIFS('sys inv movment rpt'!$M:$M,'sys inv movment rpt'!$L:$L,$M292,'sys inv movment rpt'!$N:$N,AC$1)</f>
        <v>0</v>
      </c>
      <c r="AD292" s="86">
        <f>SUMIFS('sys inv movment rpt'!$M:$M,'sys inv movment rpt'!$L:$L,$M292,'sys inv movment rpt'!$N:$N,AD$1)</f>
        <v>0</v>
      </c>
      <c r="AE292" s="86">
        <f>SUMIFS('sys inv movment rpt'!$M:$M,'sys inv movment rpt'!$L:$L,$M292,'sys inv movment rpt'!$N:$N,AE$1)</f>
        <v>0</v>
      </c>
      <c r="AF292" s="86">
        <f>SUMIFS('sys inv movment rpt'!$M:$M,'sys inv movment rpt'!$L:$L,$M292,'sys inv movment rpt'!$N:$N,AF$1)</f>
        <v>0</v>
      </c>
      <c r="AG292" s="86">
        <f>SUMIFS('sys inv movment rpt'!$M:$M,'sys inv movment rpt'!$L:$L,$M292,'sys inv movment rpt'!$N:$N,AG$1)</f>
        <v>0</v>
      </c>
      <c r="AH292" s="86">
        <f>SUMIFS('sys inv movment rpt'!$M:$M,'sys inv movment rpt'!$L:$L,$M292,'sys inv movment rpt'!$N:$N,AH$1)</f>
        <v>0</v>
      </c>
      <c r="AI292" s="86">
        <f>SUMIFS('sys inv movment rpt'!$M:$M,'sys inv movment rpt'!$L:$L,$M292,'sys inv movment rpt'!$N:$N,AI$1)</f>
        <v>0</v>
      </c>
      <c r="AJ292" s="86">
        <f>SUMIFS('sys inv movment rpt'!$M:$M,'sys inv movment rpt'!$L:$L,$M292,'sys inv movment rpt'!$N:$N,AJ$1)</f>
        <v>0</v>
      </c>
      <c r="AK292" s="86">
        <f>SUMIFS('sys inv movment rpt'!$M:$M,'sys inv movment rpt'!$L:$L,$M292,'sys inv movment rpt'!$N:$N,AK$1)</f>
        <v>0</v>
      </c>
      <c r="AL292" s="86">
        <f>SUMIFS('sys inv movment rpt'!$M:$M,'sys inv movment rpt'!$L:$L,$M292,'sys inv movment rpt'!$N:$N,AL$1)</f>
        <v>0</v>
      </c>
      <c r="AM292" s="86">
        <f>SUMIFS('sys inv movment rpt'!$M:$M,'sys inv movment rpt'!$L:$L,$M292,'sys inv movment rpt'!$N:$N,AM$1)</f>
        <v>0</v>
      </c>
      <c r="AN292" s="86">
        <f>SUMIFS('sys inv movment rpt'!$M:$M,'sys inv movment rpt'!$L:$L,$M292,'sys inv movment rpt'!$N:$N,AN$1)</f>
        <v>0</v>
      </c>
      <c r="AO292" s="86">
        <f>SUMIFS('sys inv movment rpt'!$M:$M,'sys inv movment rpt'!$L:$L,$M292,'sys inv movment rpt'!$N:$N,AO$1)</f>
        <v>0</v>
      </c>
      <c r="AP292" s="86">
        <f>SUMIFS('sys inv movment rpt'!$M:$M,'sys inv movment rpt'!$L:$L,$M292,'sys inv movment rpt'!$N:$N,AP$1)</f>
        <v>0</v>
      </c>
      <c r="AQ292" s="86">
        <f>SUMIFS('sys inv movment rpt'!$M:$M,'sys inv movment rpt'!$L:$L,$M292,'sys inv movment rpt'!$N:$N,AQ$1)</f>
        <v>0</v>
      </c>
      <c r="AR292" s="86">
        <f>SUMIFS('sys inv movment rpt'!$M:$M,'sys inv movment rpt'!$L:$L,$M292,'sys inv movment rpt'!$N:$N,AR$1)</f>
        <v>0</v>
      </c>
      <c r="AS292" s="86">
        <f>SUMIFS('sys inv movment rpt'!$M:$M,'sys inv movment rpt'!$L:$L,$M292,'sys inv movment rpt'!$N:$N,AS$1)</f>
        <v>0</v>
      </c>
      <c r="AT292" s="86">
        <f>SUMIFS('sys inv movment rpt'!$M:$M,'sys inv movment rpt'!$L:$L,$M292,'sys inv movment rpt'!$N:$N,AT$1)</f>
        <v>0</v>
      </c>
      <c r="AU292" s="86">
        <f>SUMIFS('sys inv movment rpt'!$M:$M,'sys inv movment rpt'!$L:$L,$M292,'sys inv movment rpt'!$N:$N,AU$1)</f>
        <v>0</v>
      </c>
      <c r="AV292" s="86">
        <f>SUMIFS('sys inv movment rpt'!$M:$M,'sys inv movment rpt'!$L:$L,$M292,'sys inv movment rpt'!$N:$N,AV$1)</f>
        <v>0</v>
      </c>
      <c r="AW292" s="87" t="str">
        <f>IFERROR(VLOOKUP(A292,'sys-backorder details'!E:U,17,0),"-")</f>
        <v>-</v>
      </c>
      <c r="AX292" s="87" t="str">
        <f>IF(K292&gt;1,VLOOKUP(A292,'settings-routing'!A:I,9,0),"")</f>
        <v/>
      </c>
    </row>
    <row r="293" ht="12.75" hidden="1" customHeight="1">
      <c r="A293" s="28" t="s">
        <v>801</v>
      </c>
      <c r="B293" s="28" t="s">
        <v>802</v>
      </c>
      <c r="C293" s="50">
        <f t="shared" si="2"/>
        <v>0</v>
      </c>
      <c r="D293" s="80">
        <f>SUMIF('Stocks 101-111'!$J:$J,'item dashboard'!A293,'Stocks 101-111'!K:K)</f>
        <v>0</v>
      </c>
      <c r="E293" s="80">
        <f>SUMIF('Stocks 101-111'!$J:$J,'item dashboard'!A293,'Stocks 101-111'!$L:$L)</f>
        <v>0</v>
      </c>
      <c r="F293" s="81">
        <f t="shared" si="3"/>
        <v>0</v>
      </c>
      <c r="G293" s="82">
        <f t="shared" si="4"/>
        <v>0</v>
      </c>
      <c r="H293" s="50">
        <f>SUMIFS('sys-backorder details'!$M:$M,'sys-backorder details'!$E:$E,'item dashboard'!A293,'sys-backorder details'!$V:$V,"")</f>
        <v>0</v>
      </c>
      <c r="I293" s="83">
        <f>SUMIF('settings-routing'!$I:$I,'item dashboard'!A293,'settings-routing'!$O:$O)</f>
        <v>0</v>
      </c>
      <c r="J293" s="50">
        <f>SUMIFS('sys-backorder details'!$M:$M,'sys-backorder details'!$E:$E,'item dashboard'!A293,'sys-backorder details'!$V:$V,"Call off")</f>
        <v>0</v>
      </c>
      <c r="K293" s="84">
        <f t="shared" si="5"/>
        <v>0</v>
      </c>
      <c r="L293" s="84">
        <f>SUMIF('Production Plan'!$E:$E,'item dashboard'!A293,'Production Plan'!$N:$N)</f>
        <v>0</v>
      </c>
      <c r="M293" s="85" t="str">
        <f t="shared" si="6"/>
        <v>B-C1-BN16BATA-S-100 ml Brown Printed Safari bata Suede Bottle</v>
      </c>
      <c r="N293" s="86">
        <f>SUMIFS('sys inv movment rpt'!$M:$M,'sys inv movment rpt'!$L:$L,$M293,'sys inv movment rpt'!$N:$N,N$1)</f>
        <v>0</v>
      </c>
      <c r="O293" s="86">
        <f>SUMIFS('sys inv movment rpt'!$M:$M,'sys inv movment rpt'!$L:$L,$M293,'sys inv movment rpt'!$N:$N,O$1)</f>
        <v>0</v>
      </c>
      <c r="P293" s="86">
        <f>SUMIFS('sys inv movment rpt'!$M:$M,'sys inv movment rpt'!$L:$L,$M293,'sys inv movment rpt'!$N:$N,P$1)</f>
        <v>0</v>
      </c>
      <c r="Q293" s="86">
        <f>SUMIFS('sys inv movment rpt'!$M:$M,'sys inv movment rpt'!$L:$L,$M293,'sys inv movment rpt'!$N:$N,Q$1)</f>
        <v>0</v>
      </c>
      <c r="R293" s="86">
        <f>SUMIFS('sys inv movment rpt'!$M:$M,'sys inv movment rpt'!$L:$L,$M293,'sys inv movment rpt'!$N:$N,R$1)</f>
        <v>0</v>
      </c>
      <c r="S293" s="86">
        <f>SUMIFS('sys inv movment rpt'!$M:$M,'sys inv movment rpt'!$L:$L,$M293,'sys inv movment rpt'!$N:$N,S$1)</f>
        <v>0</v>
      </c>
      <c r="T293" s="86">
        <f>SUMIFS('sys inv movment rpt'!$M:$M,'sys inv movment rpt'!$L:$L,$M293,'sys inv movment rpt'!$N:$N,T$1)</f>
        <v>0</v>
      </c>
      <c r="U293" s="86">
        <f>SUMIFS('sys inv movment rpt'!$M:$M,'sys inv movment rpt'!$L:$L,$M293,'sys inv movment rpt'!$N:$N,U$1)</f>
        <v>0</v>
      </c>
      <c r="V293" s="86">
        <f>SUMIFS('sys inv movment rpt'!$M:$M,'sys inv movment rpt'!$L:$L,$M293,'sys inv movment rpt'!$N:$N,V$1)</f>
        <v>0</v>
      </c>
      <c r="W293" s="86">
        <f>SUMIFS('sys inv movment rpt'!$M:$M,'sys inv movment rpt'!$L:$L,$M293,'sys inv movment rpt'!$N:$N,W$1)</f>
        <v>0</v>
      </c>
      <c r="X293" s="86">
        <f>SUMIFS('sys inv movment rpt'!$M:$M,'sys inv movment rpt'!$L:$L,$M293,'sys inv movment rpt'!$N:$N,X$1)</f>
        <v>0</v>
      </c>
      <c r="Y293" s="86">
        <f>SUMIFS('sys inv movment rpt'!$M:$M,'sys inv movment rpt'!$L:$L,$M293,'sys inv movment rpt'!$N:$N,Y$1)</f>
        <v>0</v>
      </c>
      <c r="Z293" s="86">
        <f>SUMIFS('sys inv movment rpt'!$M:$M,'sys inv movment rpt'!$L:$L,$M293,'sys inv movment rpt'!$N:$N,Z$1)</f>
        <v>0</v>
      </c>
      <c r="AA293" s="86">
        <f>SUMIFS('sys inv movment rpt'!$M:$M,'sys inv movment rpt'!$L:$L,$M293,'sys inv movment rpt'!$N:$N,AA$1)</f>
        <v>0</v>
      </c>
      <c r="AB293" s="86">
        <f>SUMIFS('sys inv movment rpt'!$M:$M,'sys inv movment rpt'!$L:$L,$M293,'sys inv movment rpt'!$N:$N,AB$1)</f>
        <v>0</v>
      </c>
      <c r="AC293" s="86">
        <f>SUMIFS('sys inv movment rpt'!$M:$M,'sys inv movment rpt'!$L:$L,$M293,'sys inv movment rpt'!$N:$N,AC$1)</f>
        <v>0</v>
      </c>
      <c r="AD293" s="86">
        <f>SUMIFS('sys inv movment rpt'!$M:$M,'sys inv movment rpt'!$L:$L,$M293,'sys inv movment rpt'!$N:$N,AD$1)</f>
        <v>0</v>
      </c>
      <c r="AE293" s="86">
        <f>SUMIFS('sys inv movment rpt'!$M:$M,'sys inv movment rpt'!$L:$L,$M293,'sys inv movment rpt'!$N:$N,AE$1)</f>
        <v>0</v>
      </c>
      <c r="AF293" s="86">
        <f>SUMIFS('sys inv movment rpt'!$M:$M,'sys inv movment rpt'!$L:$L,$M293,'sys inv movment rpt'!$N:$N,AF$1)</f>
        <v>0</v>
      </c>
      <c r="AG293" s="86">
        <f>SUMIFS('sys inv movment rpt'!$M:$M,'sys inv movment rpt'!$L:$L,$M293,'sys inv movment rpt'!$N:$N,AG$1)</f>
        <v>0</v>
      </c>
      <c r="AH293" s="86">
        <f>SUMIFS('sys inv movment rpt'!$M:$M,'sys inv movment rpt'!$L:$L,$M293,'sys inv movment rpt'!$N:$N,AH$1)</f>
        <v>0</v>
      </c>
      <c r="AI293" s="86">
        <f>SUMIFS('sys inv movment rpt'!$M:$M,'sys inv movment rpt'!$L:$L,$M293,'sys inv movment rpt'!$N:$N,AI$1)</f>
        <v>0</v>
      </c>
      <c r="AJ293" s="86">
        <f>SUMIFS('sys inv movment rpt'!$M:$M,'sys inv movment rpt'!$L:$L,$M293,'sys inv movment rpt'!$N:$N,AJ$1)</f>
        <v>0</v>
      </c>
      <c r="AK293" s="86">
        <f>SUMIFS('sys inv movment rpt'!$M:$M,'sys inv movment rpt'!$L:$L,$M293,'sys inv movment rpt'!$N:$N,AK$1)</f>
        <v>0</v>
      </c>
      <c r="AL293" s="86">
        <f>SUMIFS('sys inv movment rpt'!$M:$M,'sys inv movment rpt'!$L:$L,$M293,'sys inv movment rpt'!$N:$N,AL$1)</f>
        <v>0</v>
      </c>
      <c r="AM293" s="86">
        <f>SUMIFS('sys inv movment rpt'!$M:$M,'sys inv movment rpt'!$L:$L,$M293,'sys inv movment rpt'!$N:$N,AM$1)</f>
        <v>0</v>
      </c>
      <c r="AN293" s="86">
        <f>SUMIFS('sys inv movment rpt'!$M:$M,'sys inv movment rpt'!$L:$L,$M293,'sys inv movment rpt'!$N:$N,AN$1)</f>
        <v>0</v>
      </c>
      <c r="AO293" s="86">
        <f>SUMIFS('sys inv movment rpt'!$M:$M,'sys inv movment rpt'!$L:$L,$M293,'sys inv movment rpt'!$N:$N,AO$1)</f>
        <v>0</v>
      </c>
      <c r="AP293" s="86">
        <f>SUMIFS('sys inv movment rpt'!$M:$M,'sys inv movment rpt'!$L:$L,$M293,'sys inv movment rpt'!$N:$N,AP$1)</f>
        <v>0</v>
      </c>
      <c r="AQ293" s="86">
        <f>SUMIFS('sys inv movment rpt'!$M:$M,'sys inv movment rpt'!$L:$L,$M293,'sys inv movment rpt'!$N:$N,AQ$1)</f>
        <v>0</v>
      </c>
      <c r="AR293" s="86">
        <f>SUMIFS('sys inv movment rpt'!$M:$M,'sys inv movment rpt'!$L:$L,$M293,'sys inv movment rpt'!$N:$N,AR$1)</f>
        <v>0</v>
      </c>
      <c r="AS293" s="86">
        <f>SUMIFS('sys inv movment rpt'!$M:$M,'sys inv movment rpt'!$L:$L,$M293,'sys inv movment rpt'!$N:$N,AS$1)</f>
        <v>0</v>
      </c>
      <c r="AT293" s="86">
        <f>SUMIFS('sys inv movment rpt'!$M:$M,'sys inv movment rpt'!$L:$L,$M293,'sys inv movment rpt'!$N:$N,AT$1)</f>
        <v>0</v>
      </c>
      <c r="AU293" s="86">
        <f>SUMIFS('sys inv movment rpt'!$M:$M,'sys inv movment rpt'!$L:$L,$M293,'sys inv movment rpt'!$N:$N,AU$1)</f>
        <v>0</v>
      </c>
      <c r="AV293" s="86">
        <f>SUMIFS('sys inv movment rpt'!$M:$M,'sys inv movment rpt'!$L:$L,$M293,'sys inv movment rpt'!$N:$N,AV$1)</f>
        <v>0</v>
      </c>
      <c r="AW293" s="87" t="str">
        <f>IFERROR(VLOOKUP(A293,'sys-backorder details'!E:U,17,0),"-")</f>
        <v>-</v>
      </c>
      <c r="AX293" s="87" t="str">
        <f>IF(K293&gt;1,VLOOKUP(A293,'settings-routing'!A:I,9,0),"")</f>
        <v/>
      </c>
    </row>
    <row r="294" ht="12.75" hidden="1" customHeight="1">
      <c r="A294" s="28" t="s">
        <v>803</v>
      </c>
      <c r="B294" s="28" t="s">
        <v>804</v>
      </c>
      <c r="C294" s="50">
        <f t="shared" si="2"/>
        <v>0</v>
      </c>
      <c r="D294" s="80">
        <f>SUMIF('Stocks 101-111'!$J:$J,'item dashboard'!A294,'Stocks 101-111'!K:K)</f>
        <v>0</v>
      </c>
      <c r="E294" s="80">
        <f>SUMIF('Stocks 101-111'!$J:$J,'item dashboard'!A294,'Stocks 101-111'!$L:$L)</f>
        <v>0</v>
      </c>
      <c r="F294" s="81">
        <f t="shared" si="3"/>
        <v>0</v>
      </c>
      <c r="G294" s="82">
        <f t="shared" si="4"/>
        <v>0</v>
      </c>
      <c r="H294" s="50">
        <f>SUMIFS('sys-backorder details'!$M:$M,'sys-backorder details'!$E:$E,'item dashboard'!A294,'sys-backorder details'!$V:$V,"")</f>
        <v>0</v>
      </c>
      <c r="I294" s="83">
        <f>SUMIF('settings-routing'!$I:$I,'item dashboard'!A294,'settings-routing'!$O:$O)</f>
        <v>0</v>
      </c>
      <c r="J294" s="50">
        <f>SUMIFS('sys-backorder details'!$M:$M,'sys-backorder details'!$E:$E,'item dashboard'!A294,'sys-backorder details'!$V:$V,"Call off")</f>
        <v>0</v>
      </c>
      <c r="K294" s="84">
        <f t="shared" si="5"/>
        <v>0</v>
      </c>
      <c r="L294" s="84">
        <f>SUMIF('Production Plan'!$E:$E,'item dashboard'!A294,'Production Plan'!$N:$N)</f>
        <v>0</v>
      </c>
      <c r="M294" s="85" t="str">
        <f t="shared" si="6"/>
        <v>B-C1-BN16-DOR10-100 gm Brown Printed Doric Rio Suede Cleaner</v>
      </c>
      <c r="N294" s="86">
        <f>SUMIFS('sys inv movment rpt'!$M:$M,'sys inv movment rpt'!$L:$L,$M294,'sys inv movment rpt'!$N:$N,N$1)</f>
        <v>0</v>
      </c>
      <c r="O294" s="86">
        <f>SUMIFS('sys inv movment rpt'!$M:$M,'sys inv movment rpt'!$L:$L,$M294,'sys inv movment rpt'!$N:$N,O$1)</f>
        <v>0</v>
      </c>
      <c r="P294" s="86">
        <f>SUMIFS('sys inv movment rpt'!$M:$M,'sys inv movment rpt'!$L:$L,$M294,'sys inv movment rpt'!$N:$N,P$1)</f>
        <v>0</v>
      </c>
      <c r="Q294" s="86">
        <f>SUMIFS('sys inv movment rpt'!$M:$M,'sys inv movment rpt'!$L:$L,$M294,'sys inv movment rpt'!$N:$N,Q$1)</f>
        <v>0</v>
      </c>
      <c r="R294" s="86">
        <f>SUMIFS('sys inv movment rpt'!$M:$M,'sys inv movment rpt'!$L:$L,$M294,'sys inv movment rpt'!$N:$N,R$1)</f>
        <v>0</v>
      </c>
      <c r="S294" s="86">
        <f>SUMIFS('sys inv movment rpt'!$M:$M,'sys inv movment rpt'!$L:$L,$M294,'sys inv movment rpt'!$N:$N,S$1)</f>
        <v>0</v>
      </c>
      <c r="T294" s="86">
        <f>SUMIFS('sys inv movment rpt'!$M:$M,'sys inv movment rpt'!$L:$L,$M294,'sys inv movment rpt'!$N:$N,T$1)</f>
        <v>0</v>
      </c>
      <c r="U294" s="86">
        <f>SUMIFS('sys inv movment rpt'!$M:$M,'sys inv movment rpt'!$L:$L,$M294,'sys inv movment rpt'!$N:$N,U$1)</f>
        <v>0</v>
      </c>
      <c r="V294" s="86">
        <f>SUMIFS('sys inv movment rpt'!$M:$M,'sys inv movment rpt'!$L:$L,$M294,'sys inv movment rpt'!$N:$N,V$1)</f>
        <v>0</v>
      </c>
      <c r="W294" s="86">
        <f>SUMIFS('sys inv movment rpt'!$M:$M,'sys inv movment rpt'!$L:$L,$M294,'sys inv movment rpt'!$N:$N,W$1)</f>
        <v>0</v>
      </c>
      <c r="X294" s="86">
        <f>SUMIFS('sys inv movment rpt'!$M:$M,'sys inv movment rpt'!$L:$L,$M294,'sys inv movment rpt'!$N:$N,X$1)</f>
        <v>0</v>
      </c>
      <c r="Y294" s="86">
        <f>SUMIFS('sys inv movment rpt'!$M:$M,'sys inv movment rpt'!$L:$L,$M294,'sys inv movment rpt'!$N:$N,Y$1)</f>
        <v>0</v>
      </c>
      <c r="Z294" s="86">
        <f>SUMIFS('sys inv movment rpt'!$M:$M,'sys inv movment rpt'!$L:$L,$M294,'sys inv movment rpt'!$N:$N,Z$1)</f>
        <v>0</v>
      </c>
      <c r="AA294" s="86">
        <f>SUMIFS('sys inv movment rpt'!$M:$M,'sys inv movment rpt'!$L:$L,$M294,'sys inv movment rpt'!$N:$N,AA$1)</f>
        <v>0</v>
      </c>
      <c r="AB294" s="86">
        <f>SUMIFS('sys inv movment rpt'!$M:$M,'sys inv movment rpt'!$L:$L,$M294,'sys inv movment rpt'!$N:$N,AB$1)</f>
        <v>0</v>
      </c>
      <c r="AC294" s="86">
        <f>SUMIFS('sys inv movment rpt'!$M:$M,'sys inv movment rpt'!$L:$L,$M294,'sys inv movment rpt'!$N:$N,AC$1)</f>
        <v>0</v>
      </c>
      <c r="AD294" s="86">
        <f>SUMIFS('sys inv movment rpt'!$M:$M,'sys inv movment rpt'!$L:$L,$M294,'sys inv movment rpt'!$N:$N,AD$1)</f>
        <v>0</v>
      </c>
      <c r="AE294" s="86">
        <f>SUMIFS('sys inv movment rpt'!$M:$M,'sys inv movment rpt'!$L:$L,$M294,'sys inv movment rpt'!$N:$N,AE$1)</f>
        <v>0</v>
      </c>
      <c r="AF294" s="86">
        <f>SUMIFS('sys inv movment rpt'!$M:$M,'sys inv movment rpt'!$L:$L,$M294,'sys inv movment rpt'!$N:$N,AF$1)</f>
        <v>0</v>
      </c>
      <c r="AG294" s="86">
        <f>SUMIFS('sys inv movment rpt'!$M:$M,'sys inv movment rpt'!$L:$L,$M294,'sys inv movment rpt'!$N:$N,AG$1)</f>
        <v>0</v>
      </c>
      <c r="AH294" s="86">
        <f>SUMIFS('sys inv movment rpt'!$M:$M,'sys inv movment rpt'!$L:$L,$M294,'sys inv movment rpt'!$N:$N,AH$1)</f>
        <v>0</v>
      </c>
      <c r="AI294" s="86">
        <f>SUMIFS('sys inv movment rpt'!$M:$M,'sys inv movment rpt'!$L:$L,$M294,'sys inv movment rpt'!$N:$N,AI$1)</f>
        <v>0</v>
      </c>
      <c r="AJ294" s="86">
        <f>SUMIFS('sys inv movment rpt'!$M:$M,'sys inv movment rpt'!$L:$L,$M294,'sys inv movment rpt'!$N:$N,AJ$1)</f>
        <v>0</v>
      </c>
      <c r="AK294" s="86">
        <f>SUMIFS('sys inv movment rpt'!$M:$M,'sys inv movment rpt'!$L:$L,$M294,'sys inv movment rpt'!$N:$N,AK$1)</f>
        <v>0</v>
      </c>
      <c r="AL294" s="86">
        <f>SUMIFS('sys inv movment rpt'!$M:$M,'sys inv movment rpt'!$L:$L,$M294,'sys inv movment rpt'!$N:$N,AL$1)</f>
        <v>0</v>
      </c>
      <c r="AM294" s="86">
        <f>SUMIFS('sys inv movment rpt'!$M:$M,'sys inv movment rpt'!$L:$L,$M294,'sys inv movment rpt'!$N:$N,AM$1)</f>
        <v>0</v>
      </c>
      <c r="AN294" s="86">
        <f>SUMIFS('sys inv movment rpt'!$M:$M,'sys inv movment rpt'!$L:$L,$M294,'sys inv movment rpt'!$N:$N,AN$1)</f>
        <v>0</v>
      </c>
      <c r="AO294" s="86">
        <f>SUMIFS('sys inv movment rpt'!$M:$M,'sys inv movment rpt'!$L:$L,$M294,'sys inv movment rpt'!$N:$N,AO$1)</f>
        <v>0</v>
      </c>
      <c r="AP294" s="86">
        <f>SUMIFS('sys inv movment rpt'!$M:$M,'sys inv movment rpt'!$L:$L,$M294,'sys inv movment rpt'!$N:$N,AP$1)</f>
        <v>0</v>
      </c>
      <c r="AQ294" s="86">
        <f>SUMIFS('sys inv movment rpt'!$M:$M,'sys inv movment rpt'!$L:$L,$M294,'sys inv movment rpt'!$N:$N,AQ$1)</f>
        <v>0</v>
      </c>
      <c r="AR294" s="86">
        <f>SUMIFS('sys inv movment rpt'!$M:$M,'sys inv movment rpt'!$L:$L,$M294,'sys inv movment rpt'!$N:$N,AR$1)</f>
        <v>0</v>
      </c>
      <c r="AS294" s="86">
        <f>SUMIFS('sys inv movment rpt'!$M:$M,'sys inv movment rpt'!$L:$L,$M294,'sys inv movment rpt'!$N:$N,AS$1)</f>
        <v>0</v>
      </c>
      <c r="AT294" s="86">
        <f>SUMIFS('sys inv movment rpt'!$M:$M,'sys inv movment rpt'!$L:$L,$M294,'sys inv movment rpt'!$N:$N,AT$1)</f>
        <v>0</v>
      </c>
      <c r="AU294" s="86">
        <f>SUMIFS('sys inv movment rpt'!$M:$M,'sys inv movment rpt'!$L:$L,$M294,'sys inv movment rpt'!$N:$N,AU$1)</f>
        <v>0</v>
      </c>
      <c r="AV294" s="86">
        <f>SUMIFS('sys inv movment rpt'!$M:$M,'sys inv movment rpt'!$L:$L,$M294,'sys inv movment rpt'!$N:$N,AV$1)</f>
        <v>0</v>
      </c>
      <c r="AW294" s="87" t="str">
        <f>IFERROR(VLOOKUP(A294,'sys-backorder details'!E:U,17,0),"-")</f>
        <v>-</v>
      </c>
      <c r="AX294" s="87" t="str">
        <f>IF(K294&gt;1,VLOOKUP(A294,'settings-routing'!A:I,9,0),"")</f>
        <v/>
      </c>
    </row>
    <row r="295" ht="12.75" hidden="1" customHeight="1">
      <c r="A295" s="50" t="s">
        <v>805</v>
      </c>
      <c r="B295" s="50" t="s">
        <v>806</v>
      </c>
      <c r="C295" s="50">
        <f t="shared" si="2"/>
        <v>0</v>
      </c>
      <c r="D295" s="80">
        <f>SUMIF('Stocks 101-111'!$J:$J,'item dashboard'!A295,'Stocks 101-111'!K:K)</f>
        <v>0</v>
      </c>
      <c r="E295" s="80">
        <f>SUMIF('Stocks 101-111'!$J:$J,'item dashboard'!A295,'Stocks 101-111'!$L:$L)</f>
        <v>0</v>
      </c>
      <c r="F295" s="81">
        <f t="shared" si="3"/>
        <v>0</v>
      </c>
      <c r="G295" s="82">
        <f t="shared" si="4"/>
        <v>0</v>
      </c>
      <c r="H295" s="50">
        <f>SUMIFS('sys-backorder details'!$M:$M,'sys-backorder details'!$E:$E,'item dashboard'!A295,'sys-backorder details'!$V:$V,"")</f>
        <v>0</v>
      </c>
      <c r="I295" s="83">
        <f>SUMIF('settings-routing'!$I:$I,'item dashboard'!A295,'settings-routing'!$O:$O)</f>
        <v>0</v>
      </c>
      <c r="J295" s="50">
        <f>SUMIFS('sys-backorder details'!$M:$M,'sys-backorder details'!$E:$E,'item dashboard'!A295,'sys-backorder details'!$V:$V,"Call off")</f>
        <v>0</v>
      </c>
      <c r="K295" s="84">
        <f t="shared" si="5"/>
        <v>0</v>
      </c>
      <c r="L295" s="84">
        <f>SUMIF('Production Plan'!$E:$E,'item dashboard'!A295,'Production Plan'!$N:$N)</f>
        <v>0</v>
      </c>
      <c r="M295" s="85" t="str">
        <f t="shared" si="6"/>
        <v>B-C1-BN16DORIC-I00 gm Brown Printed Doric RIC Suede Cleaner</v>
      </c>
      <c r="N295" s="86">
        <f>SUMIFS('sys inv movment rpt'!$M:$M,'sys inv movment rpt'!$L:$L,$M295,'sys inv movment rpt'!$N:$N,N$1)</f>
        <v>0</v>
      </c>
      <c r="O295" s="86">
        <f>SUMIFS('sys inv movment rpt'!$M:$M,'sys inv movment rpt'!$L:$L,$M295,'sys inv movment rpt'!$N:$N,O$1)</f>
        <v>0</v>
      </c>
      <c r="P295" s="86">
        <f>SUMIFS('sys inv movment rpt'!$M:$M,'sys inv movment rpt'!$L:$L,$M295,'sys inv movment rpt'!$N:$N,P$1)</f>
        <v>0</v>
      </c>
      <c r="Q295" s="86">
        <f>SUMIFS('sys inv movment rpt'!$M:$M,'sys inv movment rpt'!$L:$L,$M295,'sys inv movment rpt'!$N:$N,Q$1)</f>
        <v>0</v>
      </c>
      <c r="R295" s="86">
        <f>SUMIFS('sys inv movment rpt'!$M:$M,'sys inv movment rpt'!$L:$L,$M295,'sys inv movment rpt'!$N:$N,R$1)</f>
        <v>0</v>
      </c>
      <c r="S295" s="86">
        <f>SUMIFS('sys inv movment rpt'!$M:$M,'sys inv movment rpt'!$L:$L,$M295,'sys inv movment rpt'!$N:$N,S$1)</f>
        <v>0</v>
      </c>
      <c r="T295" s="86">
        <f>SUMIFS('sys inv movment rpt'!$M:$M,'sys inv movment rpt'!$L:$L,$M295,'sys inv movment rpt'!$N:$N,T$1)</f>
        <v>0</v>
      </c>
      <c r="U295" s="86">
        <f>SUMIFS('sys inv movment rpt'!$M:$M,'sys inv movment rpt'!$L:$L,$M295,'sys inv movment rpt'!$N:$N,U$1)</f>
        <v>0</v>
      </c>
      <c r="V295" s="86">
        <f>SUMIFS('sys inv movment rpt'!$M:$M,'sys inv movment rpt'!$L:$L,$M295,'sys inv movment rpt'!$N:$N,V$1)</f>
        <v>0</v>
      </c>
      <c r="W295" s="86">
        <f>SUMIFS('sys inv movment rpt'!$M:$M,'sys inv movment rpt'!$L:$L,$M295,'sys inv movment rpt'!$N:$N,W$1)</f>
        <v>0</v>
      </c>
      <c r="X295" s="86">
        <f>SUMIFS('sys inv movment rpt'!$M:$M,'sys inv movment rpt'!$L:$L,$M295,'sys inv movment rpt'!$N:$N,X$1)</f>
        <v>0</v>
      </c>
      <c r="Y295" s="86">
        <f>SUMIFS('sys inv movment rpt'!$M:$M,'sys inv movment rpt'!$L:$L,$M295,'sys inv movment rpt'!$N:$N,Y$1)</f>
        <v>0</v>
      </c>
      <c r="Z295" s="86">
        <f>SUMIFS('sys inv movment rpt'!$M:$M,'sys inv movment rpt'!$L:$L,$M295,'sys inv movment rpt'!$N:$N,Z$1)</f>
        <v>0</v>
      </c>
      <c r="AA295" s="86">
        <f>SUMIFS('sys inv movment rpt'!$M:$M,'sys inv movment rpt'!$L:$L,$M295,'sys inv movment rpt'!$N:$N,AA$1)</f>
        <v>0</v>
      </c>
      <c r="AB295" s="86">
        <f>SUMIFS('sys inv movment rpt'!$M:$M,'sys inv movment rpt'!$L:$L,$M295,'sys inv movment rpt'!$N:$N,AB$1)</f>
        <v>0</v>
      </c>
      <c r="AC295" s="86">
        <f>SUMIFS('sys inv movment rpt'!$M:$M,'sys inv movment rpt'!$L:$L,$M295,'sys inv movment rpt'!$N:$N,AC$1)</f>
        <v>0</v>
      </c>
      <c r="AD295" s="86">
        <f>SUMIFS('sys inv movment rpt'!$M:$M,'sys inv movment rpt'!$L:$L,$M295,'sys inv movment rpt'!$N:$N,AD$1)</f>
        <v>0</v>
      </c>
      <c r="AE295" s="86">
        <f>SUMIFS('sys inv movment rpt'!$M:$M,'sys inv movment rpt'!$L:$L,$M295,'sys inv movment rpt'!$N:$N,AE$1)</f>
        <v>0</v>
      </c>
      <c r="AF295" s="86">
        <f>SUMIFS('sys inv movment rpt'!$M:$M,'sys inv movment rpt'!$L:$L,$M295,'sys inv movment rpt'!$N:$N,AF$1)</f>
        <v>0</v>
      </c>
      <c r="AG295" s="86">
        <f>SUMIFS('sys inv movment rpt'!$M:$M,'sys inv movment rpt'!$L:$L,$M295,'sys inv movment rpt'!$N:$N,AG$1)</f>
        <v>0</v>
      </c>
      <c r="AH295" s="86">
        <f>SUMIFS('sys inv movment rpt'!$M:$M,'sys inv movment rpt'!$L:$L,$M295,'sys inv movment rpt'!$N:$N,AH$1)</f>
        <v>0</v>
      </c>
      <c r="AI295" s="86">
        <f>SUMIFS('sys inv movment rpt'!$M:$M,'sys inv movment rpt'!$L:$L,$M295,'sys inv movment rpt'!$N:$N,AI$1)</f>
        <v>0</v>
      </c>
      <c r="AJ295" s="86">
        <f>SUMIFS('sys inv movment rpt'!$M:$M,'sys inv movment rpt'!$L:$L,$M295,'sys inv movment rpt'!$N:$N,AJ$1)</f>
        <v>0</v>
      </c>
      <c r="AK295" s="86">
        <f>SUMIFS('sys inv movment rpt'!$M:$M,'sys inv movment rpt'!$L:$L,$M295,'sys inv movment rpt'!$N:$N,AK$1)</f>
        <v>0</v>
      </c>
      <c r="AL295" s="86">
        <f>SUMIFS('sys inv movment rpt'!$M:$M,'sys inv movment rpt'!$L:$L,$M295,'sys inv movment rpt'!$N:$N,AL$1)</f>
        <v>0</v>
      </c>
      <c r="AM295" s="86">
        <f>SUMIFS('sys inv movment rpt'!$M:$M,'sys inv movment rpt'!$L:$L,$M295,'sys inv movment rpt'!$N:$N,AM$1)</f>
        <v>0</v>
      </c>
      <c r="AN295" s="86">
        <f>SUMIFS('sys inv movment rpt'!$M:$M,'sys inv movment rpt'!$L:$L,$M295,'sys inv movment rpt'!$N:$N,AN$1)</f>
        <v>0</v>
      </c>
      <c r="AO295" s="86">
        <f>SUMIFS('sys inv movment rpt'!$M:$M,'sys inv movment rpt'!$L:$L,$M295,'sys inv movment rpt'!$N:$N,AO$1)</f>
        <v>0</v>
      </c>
      <c r="AP295" s="86">
        <f>SUMIFS('sys inv movment rpt'!$M:$M,'sys inv movment rpt'!$L:$L,$M295,'sys inv movment rpt'!$N:$N,AP$1)</f>
        <v>0</v>
      </c>
      <c r="AQ295" s="86">
        <f>SUMIFS('sys inv movment rpt'!$M:$M,'sys inv movment rpt'!$L:$L,$M295,'sys inv movment rpt'!$N:$N,AQ$1)</f>
        <v>0</v>
      </c>
      <c r="AR295" s="86">
        <f>SUMIFS('sys inv movment rpt'!$M:$M,'sys inv movment rpt'!$L:$L,$M295,'sys inv movment rpt'!$N:$N,AR$1)</f>
        <v>0</v>
      </c>
      <c r="AS295" s="86">
        <f>SUMIFS('sys inv movment rpt'!$M:$M,'sys inv movment rpt'!$L:$L,$M295,'sys inv movment rpt'!$N:$N,AS$1)</f>
        <v>0</v>
      </c>
      <c r="AT295" s="86">
        <f>SUMIFS('sys inv movment rpt'!$M:$M,'sys inv movment rpt'!$L:$L,$M295,'sys inv movment rpt'!$N:$N,AT$1)</f>
        <v>0</v>
      </c>
      <c r="AU295" s="86">
        <f>SUMIFS('sys inv movment rpt'!$M:$M,'sys inv movment rpt'!$L:$L,$M295,'sys inv movment rpt'!$N:$N,AU$1)</f>
        <v>0</v>
      </c>
      <c r="AV295" s="86">
        <f>SUMIFS('sys inv movment rpt'!$M:$M,'sys inv movment rpt'!$L:$L,$M295,'sys inv movment rpt'!$N:$N,AV$1)</f>
        <v>0</v>
      </c>
      <c r="AW295" s="87" t="str">
        <f>IFERROR(VLOOKUP(A295,'sys-backorder details'!E:U,17,0),"-")</f>
        <v>-</v>
      </c>
      <c r="AX295" s="87" t="str">
        <f>IF(K295&gt;1,VLOOKUP(A295,'settings-routing'!A:I,9,0),"")</f>
        <v/>
      </c>
    </row>
    <row r="296" ht="12.75" hidden="1" customHeight="1">
      <c r="A296" s="50" t="s">
        <v>807</v>
      </c>
      <c r="B296" s="50" t="s">
        <v>808</v>
      </c>
      <c r="C296" s="50">
        <f t="shared" si="2"/>
        <v>0</v>
      </c>
      <c r="D296" s="80">
        <f>SUMIF('Stocks 101-111'!$J:$J,'item dashboard'!A296,'Stocks 101-111'!K:K)</f>
        <v>0</v>
      </c>
      <c r="E296" s="80">
        <f>SUMIF('Stocks 101-111'!$J:$J,'item dashboard'!A296,'Stocks 101-111'!$L:$L)</f>
        <v>0</v>
      </c>
      <c r="F296" s="81">
        <f t="shared" si="3"/>
        <v>0</v>
      </c>
      <c r="G296" s="82">
        <f t="shared" si="4"/>
        <v>0</v>
      </c>
      <c r="H296" s="50">
        <f>SUMIFS('sys-backorder details'!$M:$M,'sys-backorder details'!$E:$E,'item dashboard'!A296,'sys-backorder details'!$V:$V,"")</f>
        <v>0</v>
      </c>
      <c r="I296" s="83">
        <f>SUMIF('settings-routing'!$I:$I,'item dashboard'!A296,'settings-routing'!$O:$O)</f>
        <v>0</v>
      </c>
      <c r="J296" s="50">
        <f>SUMIFS('sys-backorder details'!$M:$M,'sys-backorder details'!$E:$E,'item dashboard'!A296,'sys-backorder details'!$V:$V,"Call off")</f>
        <v>0</v>
      </c>
      <c r="K296" s="84">
        <f t="shared" si="5"/>
        <v>0</v>
      </c>
      <c r="L296" s="84">
        <f>SUMIF('Production Plan'!$E:$E,'item dashboard'!A296,'Production Plan'!$N:$N)</f>
        <v>0</v>
      </c>
      <c r="M296" s="85" t="str">
        <f t="shared" si="6"/>
        <v>B-C1-BN16DOR-SA-100 gm Brown Printed Doric Leather Bottle</v>
      </c>
      <c r="N296" s="86">
        <f>SUMIFS('sys inv movment rpt'!$M:$M,'sys inv movment rpt'!$L:$L,$M296,'sys inv movment rpt'!$N:$N,N$1)</f>
        <v>0</v>
      </c>
      <c r="O296" s="86">
        <f>SUMIFS('sys inv movment rpt'!$M:$M,'sys inv movment rpt'!$L:$L,$M296,'sys inv movment rpt'!$N:$N,O$1)</f>
        <v>0</v>
      </c>
      <c r="P296" s="86">
        <f>SUMIFS('sys inv movment rpt'!$M:$M,'sys inv movment rpt'!$L:$L,$M296,'sys inv movment rpt'!$N:$N,P$1)</f>
        <v>0</v>
      </c>
      <c r="Q296" s="86">
        <f>SUMIFS('sys inv movment rpt'!$M:$M,'sys inv movment rpt'!$L:$L,$M296,'sys inv movment rpt'!$N:$N,Q$1)</f>
        <v>0</v>
      </c>
      <c r="R296" s="86">
        <f>SUMIFS('sys inv movment rpt'!$M:$M,'sys inv movment rpt'!$L:$L,$M296,'sys inv movment rpt'!$N:$N,R$1)</f>
        <v>0</v>
      </c>
      <c r="S296" s="86">
        <f>SUMIFS('sys inv movment rpt'!$M:$M,'sys inv movment rpt'!$L:$L,$M296,'sys inv movment rpt'!$N:$N,S$1)</f>
        <v>0</v>
      </c>
      <c r="T296" s="86">
        <f>SUMIFS('sys inv movment rpt'!$M:$M,'sys inv movment rpt'!$L:$L,$M296,'sys inv movment rpt'!$N:$N,T$1)</f>
        <v>0</v>
      </c>
      <c r="U296" s="86">
        <f>SUMIFS('sys inv movment rpt'!$M:$M,'sys inv movment rpt'!$L:$L,$M296,'sys inv movment rpt'!$N:$N,U$1)</f>
        <v>0</v>
      </c>
      <c r="V296" s="86">
        <f>SUMIFS('sys inv movment rpt'!$M:$M,'sys inv movment rpt'!$L:$L,$M296,'sys inv movment rpt'!$N:$N,V$1)</f>
        <v>0</v>
      </c>
      <c r="W296" s="86">
        <f>SUMIFS('sys inv movment rpt'!$M:$M,'sys inv movment rpt'!$L:$L,$M296,'sys inv movment rpt'!$N:$N,W$1)</f>
        <v>0</v>
      </c>
      <c r="X296" s="86">
        <f>SUMIFS('sys inv movment rpt'!$M:$M,'sys inv movment rpt'!$L:$L,$M296,'sys inv movment rpt'!$N:$N,X$1)</f>
        <v>0</v>
      </c>
      <c r="Y296" s="86">
        <f>SUMIFS('sys inv movment rpt'!$M:$M,'sys inv movment rpt'!$L:$L,$M296,'sys inv movment rpt'!$N:$N,Y$1)</f>
        <v>0</v>
      </c>
      <c r="Z296" s="86">
        <f>SUMIFS('sys inv movment rpt'!$M:$M,'sys inv movment rpt'!$L:$L,$M296,'sys inv movment rpt'!$N:$N,Z$1)</f>
        <v>0</v>
      </c>
      <c r="AA296" s="86">
        <f>SUMIFS('sys inv movment rpt'!$M:$M,'sys inv movment rpt'!$L:$L,$M296,'sys inv movment rpt'!$N:$N,AA$1)</f>
        <v>0</v>
      </c>
      <c r="AB296" s="86">
        <f>SUMIFS('sys inv movment rpt'!$M:$M,'sys inv movment rpt'!$L:$L,$M296,'sys inv movment rpt'!$N:$N,AB$1)</f>
        <v>0</v>
      </c>
      <c r="AC296" s="86">
        <f>SUMIFS('sys inv movment rpt'!$M:$M,'sys inv movment rpt'!$L:$L,$M296,'sys inv movment rpt'!$N:$N,AC$1)</f>
        <v>0</v>
      </c>
      <c r="AD296" s="86">
        <f>SUMIFS('sys inv movment rpt'!$M:$M,'sys inv movment rpt'!$L:$L,$M296,'sys inv movment rpt'!$N:$N,AD$1)</f>
        <v>0</v>
      </c>
      <c r="AE296" s="86">
        <f>SUMIFS('sys inv movment rpt'!$M:$M,'sys inv movment rpt'!$L:$L,$M296,'sys inv movment rpt'!$N:$N,AE$1)</f>
        <v>0</v>
      </c>
      <c r="AF296" s="86">
        <f>SUMIFS('sys inv movment rpt'!$M:$M,'sys inv movment rpt'!$L:$L,$M296,'sys inv movment rpt'!$N:$N,AF$1)</f>
        <v>0</v>
      </c>
      <c r="AG296" s="86">
        <f>SUMIFS('sys inv movment rpt'!$M:$M,'sys inv movment rpt'!$L:$L,$M296,'sys inv movment rpt'!$N:$N,AG$1)</f>
        <v>0</v>
      </c>
      <c r="AH296" s="86">
        <f>SUMIFS('sys inv movment rpt'!$M:$M,'sys inv movment rpt'!$L:$L,$M296,'sys inv movment rpt'!$N:$N,AH$1)</f>
        <v>0</v>
      </c>
      <c r="AI296" s="86">
        <f>SUMIFS('sys inv movment rpt'!$M:$M,'sys inv movment rpt'!$L:$L,$M296,'sys inv movment rpt'!$N:$N,AI$1)</f>
        <v>0</v>
      </c>
      <c r="AJ296" s="86">
        <f>SUMIFS('sys inv movment rpt'!$M:$M,'sys inv movment rpt'!$L:$L,$M296,'sys inv movment rpt'!$N:$N,AJ$1)</f>
        <v>0</v>
      </c>
      <c r="AK296" s="86">
        <f>SUMIFS('sys inv movment rpt'!$M:$M,'sys inv movment rpt'!$L:$L,$M296,'sys inv movment rpt'!$N:$N,AK$1)</f>
        <v>0</v>
      </c>
      <c r="AL296" s="86">
        <f>SUMIFS('sys inv movment rpt'!$M:$M,'sys inv movment rpt'!$L:$L,$M296,'sys inv movment rpt'!$N:$N,AL$1)</f>
        <v>0</v>
      </c>
      <c r="AM296" s="86">
        <f>SUMIFS('sys inv movment rpt'!$M:$M,'sys inv movment rpt'!$L:$L,$M296,'sys inv movment rpt'!$N:$N,AM$1)</f>
        <v>0</v>
      </c>
      <c r="AN296" s="86">
        <f>SUMIFS('sys inv movment rpt'!$M:$M,'sys inv movment rpt'!$L:$L,$M296,'sys inv movment rpt'!$N:$N,AN$1)</f>
        <v>0</v>
      </c>
      <c r="AO296" s="86">
        <f>SUMIFS('sys inv movment rpt'!$M:$M,'sys inv movment rpt'!$L:$L,$M296,'sys inv movment rpt'!$N:$N,AO$1)</f>
        <v>0</v>
      </c>
      <c r="AP296" s="86">
        <f>SUMIFS('sys inv movment rpt'!$M:$M,'sys inv movment rpt'!$L:$L,$M296,'sys inv movment rpt'!$N:$N,AP$1)</f>
        <v>0</v>
      </c>
      <c r="AQ296" s="86">
        <f>SUMIFS('sys inv movment rpt'!$M:$M,'sys inv movment rpt'!$L:$L,$M296,'sys inv movment rpt'!$N:$N,AQ$1)</f>
        <v>0</v>
      </c>
      <c r="AR296" s="86">
        <f>SUMIFS('sys inv movment rpt'!$M:$M,'sys inv movment rpt'!$L:$L,$M296,'sys inv movment rpt'!$N:$N,AR$1)</f>
        <v>0</v>
      </c>
      <c r="AS296" s="86">
        <f>SUMIFS('sys inv movment rpt'!$M:$M,'sys inv movment rpt'!$L:$L,$M296,'sys inv movment rpt'!$N:$N,AS$1)</f>
        <v>0</v>
      </c>
      <c r="AT296" s="86">
        <f>SUMIFS('sys inv movment rpt'!$M:$M,'sys inv movment rpt'!$L:$L,$M296,'sys inv movment rpt'!$N:$N,AT$1)</f>
        <v>0</v>
      </c>
      <c r="AU296" s="86">
        <f>SUMIFS('sys inv movment rpt'!$M:$M,'sys inv movment rpt'!$L:$L,$M296,'sys inv movment rpt'!$N:$N,AU$1)</f>
        <v>0</v>
      </c>
      <c r="AV296" s="86">
        <f>SUMIFS('sys inv movment rpt'!$M:$M,'sys inv movment rpt'!$L:$L,$M296,'sys inv movment rpt'!$N:$N,AV$1)</f>
        <v>0</v>
      </c>
      <c r="AW296" s="87" t="str">
        <f>IFERROR(VLOOKUP(A296,'sys-backorder details'!E:U,17,0),"-")</f>
        <v>-</v>
      </c>
      <c r="AX296" s="87" t="str">
        <f>IF(K296&gt;1,VLOOKUP(A296,'settings-routing'!A:I,9,0),"")</f>
        <v/>
      </c>
    </row>
    <row r="297" ht="12.75" hidden="1" customHeight="1">
      <c r="A297" s="50" t="s">
        <v>809</v>
      </c>
      <c r="B297" s="50" t="s">
        <v>810</v>
      </c>
      <c r="C297" s="50">
        <f t="shared" si="2"/>
        <v>0</v>
      </c>
      <c r="D297" s="80">
        <f>SUMIF('Stocks 101-111'!$J:$J,'item dashboard'!A297,'Stocks 101-111'!K:K)</f>
        <v>0</v>
      </c>
      <c r="E297" s="80">
        <f>SUMIF('Stocks 101-111'!$J:$J,'item dashboard'!A297,'Stocks 101-111'!$L:$L)</f>
        <v>0</v>
      </c>
      <c r="F297" s="81">
        <f t="shared" si="3"/>
        <v>0</v>
      </c>
      <c r="G297" s="82">
        <f t="shared" si="4"/>
        <v>0</v>
      </c>
      <c r="H297" s="50">
        <f>SUMIFS('sys-backorder details'!$M:$M,'sys-backorder details'!$E:$E,'item dashboard'!A297,'sys-backorder details'!$V:$V,"")</f>
        <v>0</v>
      </c>
      <c r="I297" s="83">
        <f>SUMIF('settings-routing'!$I:$I,'item dashboard'!A297,'settings-routing'!$O:$O)</f>
        <v>0</v>
      </c>
      <c r="J297" s="50">
        <f>SUMIFS('sys-backorder details'!$M:$M,'sys-backorder details'!$E:$E,'item dashboard'!A297,'sys-backorder details'!$V:$V,"Call off")</f>
        <v>0</v>
      </c>
      <c r="K297" s="84">
        <f t="shared" si="5"/>
        <v>0</v>
      </c>
      <c r="L297" s="84">
        <f>SUMIF('Production Plan'!$E:$E,'item dashboard'!A297,'Production Plan'!$N:$N)</f>
        <v>0</v>
      </c>
      <c r="M297" s="85" t="str">
        <f t="shared" si="6"/>
        <v>B-C1-BN16DOR-SU-100 gm Brown Printed Doric Suede Bottle</v>
      </c>
      <c r="N297" s="86">
        <f>SUMIFS('sys inv movment rpt'!$M:$M,'sys inv movment rpt'!$L:$L,$M297,'sys inv movment rpt'!$N:$N,N$1)</f>
        <v>0</v>
      </c>
      <c r="O297" s="86">
        <f>SUMIFS('sys inv movment rpt'!$M:$M,'sys inv movment rpt'!$L:$L,$M297,'sys inv movment rpt'!$N:$N,O$1)</f>
        <v>0</v>
      </c>
      <c r="P297" s="86">
        <f>SUMIFS('sys inv movment rpt'!$M:$M,'sys inv movment rpt'!$L:$L,$M297,'sys inv movment rpt'!$N:$N,P$1)</f>
        <v>0</v>
      </c>
      <c r="Q297" s="86">
        <f>SUMIFS('sys inv movment rpt'!$M:$M,'sys inv movment rpt'!$L:$L,$M297,'sys inv movment rpt'!$N:$N,Q$1)</f>
        <v>0</v>
      </c>
      <c r="R297" s="86">
        <f>SUMIFS('sys inv movment rpt'!$M:$M,'sys inv movment rpt'!$L:$L,$M297,'sys inv movment rpt'!$N:$N,R$1)</f>
        <v>0</v>
      </c>
      <c r="S297" s="86">
        <f>SUMIFS('sys inv movment rpt'!$M:$M,'sys inv movment rpt'!$L:$L,$M297,'sys inv movment rpt'!$N:$N,S$1)</f>
        <v>0</v>
      </c>
      <c r="T297" s="86">
        <f>SUMIFS('sys inv movment rpt'!$M:$M,'sys inv movment rpt'!$L:$L,$M297,'sys inv movment rpt'!$N:$N,T$1)</f>
        <v>0</v>
      </c>
      <c r="U297" s="86">
        <f>SUMIFS('sys inv movment rpt'!$M:$M,'sys inv movment rpt'!$L:$L,$M297,'sys inv movment rpt'!$N:$N,U$1)</f>
        <v>0</v>
      </c>
      <c r="V297" s="86">
        <f>SUMIFS('sys inv movment rpt'!$M:$M,'sys inv movment rpt'!$L:$L,$M297,'sys inv movment rpt'!$N:$N,V$1)</f>
        <v>0</v>
      </c>
      <c r="W297" s="86">
        <f>SUMIFS('sys inv movment rpt'!$M:$M,'sys inv movment rpt'!$L:$L,$M297,'sys inv movment rpt'!$N:$N,W$1)</f>
        <v>0</v>
      </c>
      <c r="X297" s="86">
        <f>SUMIFS('sys inv movment rpt'!$M:$M,'sys inv movment rpt'!$L:$L,$M297,'sys inv movment rpt'!$N:$N,X$1)</f>
        <v>0</v>
      </c>
      <c r="Y297" s="86">
        <f>SUMIFS('sys inv movment rpt'!$M:$M,'sys inv movment rpt'!$L:$L,$M297,'sys inv movment rpt'!$N:$N,Y$1)</f>
        <v>0</v>
      </c>
      <c r="Z297" s="86">
        <f>SUMIFS('sys inv movment rpt'!$M:$M,'sys inv movment rpt'!$L:$L,$M297,'sys inv movment rpt'!$N:$N,Z$1)</f>
        <v>0</v>
      </c>
      <c r="AA297" s="86">
        <f>SUMIFS('sys inv movment rpt'!$M:$M,'sys inv movment rpt'!$L:$L,$M297,'sys inv movment rpt'!$N:$N,AA$1)</f>
        <v>0</v>
      </c>
      <c r="AB297" s="86">
        <f>SUMIFS('sys inv movment rpt'!$M:$M,'sys inv movment rpt'!$L:$L,$M297,'sys inv movment rpt'!$N:$N,AB$1)</f>
        <v>0</v>
      </c>
      <c r="AC297" s="86">
        <f>SUMIFS('sys inv movment rpt'!$M:$M,'sys inv movment rpt'!$L:$L,$M297,'sys inv movment rpt'!$N:$N,AC$1)</f>
        <v>0</v>
      </c>
      <c r="AD297" s="86">
        <f>SUMIFS('sys inv movment rpt'!$M:$M,'sys inv movment rpt'!$L:$L,$M297,'sys inv movment rpt'!$N:$N,AD$1)</f>
        <v>0</v>
      </c>
      <c r="AE297" s="86">
        <f>SUMIFS('sys inv movment rpt'!$M:$M,'sys inv movment rpt'!$L:$L,$M297,'sys inv movment rpt'!$N:$N,AE$1)</f>
        <v>0</v>
      </c>
      <c r="AF297" s="86">
        <f>SUMIFS('sys inv movment rpt'!$M:$M,'sys inv movment rpt'!$L:$L,$M297,'sys inv movment rpt'!$N:$N,AF$1)</f>
        <v>0</v>
      </c>
      <c r="AG297" s="86">
        <f>SUMIFS('sys inv movment rpt'!$M:$M,'sys inv movment rpt'!$L:$L,$M297,'sys inv movment rpt'!$N:$N,AG$1)</f>
        <v>0</v>
      </c>
      <c r="AH297" s="86">
        <f>SUMIFS('sys inv movment rpt'!$M:$M,'sys inv movment rpt'!$L:$L,$M297,'sys inv movment rpt'!$N:$N,AH$1)</f>
        <v>0</v>
      </c>
      <c r="AI297" s="86">
        <f>SUMIFS('sys inv movment rpt'!$M:$M,'sys inv movment rpt'!$L:$L,$M297,'sys inv movment rpt'!$N:$N,AI$1)</f>
        <v>0</v>
      </c>
      <c r="AJ297" s="86">
        <f>SUMIFS('sys inv movment rpt'!$M:$M,'sys inv movment rpt'!$L:$L,$M297,'sys inv movment rpt'!$N:$N,AJ$1)</f>
        <v>0</v>
      </c>
      <c r="AK297" s="86">
        <f>SUMIFS('sys inv movment rpt'!$M:$M,'sys inv movment rpt'!$L:$L,$M297,'sys inv movment rpt'!$N:$N,AK$1)</f>
        <v>0</v>
      </c>
      <c r="AL297" s="86">
        <f>SUMIFS('sys inv movment rpt'!$M:$M,'sys inv movment rpt'!$L:$L,$M297,'sys inv movment rpt'!$N:$N,AL$1)</f>
        <v>0</v>
      </c>
      <c r="AM297" s="86">
        <f>SUMIFS('sys inv movment rpt'!$M:$M,'sys inv movment rpt'!$L:$L,$M297,'sys inv movment rpt'!$N:$N,AM$1)</f>
        <v>0</v>
      </c>
      <c r="AN297" s="86">
        <f>SUMIFS('sys inv movment rpt'!$M:$M,'sys inv movment rpt'!$L:$L,$M297,'sys inv movment rpt'!$N:$N,AN$1)</f>
        <v>0</v>
      </c>
      <c r="AO297" s="86">
        <f>SUMIFS('sys inv movment rpt'!$M:$M,'sys inv movment rpt'!$L:$L,$M297,'sys inv movment rpt'!$N:$N,AO$1)</f>
        <v>0</v>
      </c>
      <c r="AP297" s="86">
        <f>SUMIFS('sys inv movment rpt'!$M:$M,'sys inv movment rpt'!$L:$L,$M297,'sys inv movment rpt'!$N:$N,AP$1)</f>
        <v>0</v>
      </c>
      <c r="AQ297" s="86">
        <f>SUMIFS('sys inv movment rpt'!$M:$M,'sys inv movment rpt'!$L:$L,$M297,'sys inv movment rpt'!$N:$N,AQ$1)</f>
        <v>0</v>
      </c>
      <c r="AR297" s="86">
        <f>SUMIFS('sys inv movment rpt'!$M:$M,'sys inv movment rpt'!$L:$L,$M297,'sys inv movment rpt'!$N:$N,AR$1)</f>
        <v>0</v>
      </c>
      <c r="AS297" s="86">
        <f>SUMIFS('sys inv movment rpt'!$M:$M,'sys inv movment rpt'!$L:$L,$M297,'sys inv movment rpt'!$N:$N,AS$1)</f>
        <v>0</v>
      </c>
      <c r="AT297" s="86">
        <f>SUMIFS('sys inv movment rpt'!$M:$M,'sys inv movment rpt'!$L:$L,$M297,'sys inv movment rpt'!$N:$N,AT$1)</f>
        <v>0</v>
      </c>
      <c r="AU297" s="86">
        <f>SUMIFS('sys inv movment rpt'!$M:$M,'sys inv movment rpt'!$L:$L,$M297,'sys inv movment rpt'!$N:$N,AU$1)</f>
        <v>0</v>
      </c>
      <c r="AV297" s="86">
        <f>SUMIFS('sys inv movment rpt'!$M:$M,'sys inv movment rpt'!$L:$L,$M297,'sys inv movment rpt'!$N:$N,AV$1)</f>
        <v>0</v>
      </c>
      <c r="AW297" s="87" t="str">
        <f>IFERROR(VLOOKUP(A297,'sys-backorder details'!E:U,17,0),"-")</f>
        <v>-</v>
      </c>
      <c r="AX297" s="87" t="str">
        <f>IF(K297&gt;1,VLOOKUP(A297,'settings-routing'!A:I,9,0),"")</f>
        <v/>
      </c>
    </row>
    <row r="298" ht="12.75" hidden="1" customHeight="1">
      <c r="A298" s="50" t="s">
        <v>811</v>
      </c>
      <c r="B298" s="50" t="s">
        <v>812</v>
      </c>
      <c r="C298" s="50">
        <f t="shared" si="2"/>
        <v>0</v>
      </c>
      <c r="D298" s="80">
        <f>SUMIF('Stocks 101-111'!$J:$J,'item dashboard'!A298,'Stocks 101-111'!K:K)</f>
        <v>0</v>
      </c>
      <c r="E298" s="80">
        <f>SUMIF('Stocks 101-111'!$J:$J,'item dashboard'!A298,'Stocks 101-111'!$L:$L)</f>
        <v>0</v>
      </c>
      <c r="F298" s="81">
        <f t="shared" si="3"/>
        <v>0</v>
      </c>
      <c r="G298" s="82">
        <f t="shared" si="4"/>
        <v>0</v>
      </c>
      <c r="H298" s="50">
        <f>SUMIFS('sys-backorder details'!$M:$M,'sys-backorder details'!$E:$E,'item dashboard'!A298,'sys-backorder details'!$V:$V,"")</f>
        <v>0</v>
      </c>
      <c r="I298" s="83">
        <f>SUMIF('settings-routing'!$I:$I,'item dashboard'!A298,'settings-routing'!$O:$O)</f>
        <v>0</v>
      </c>
      <c r="J298" s="50">
        <f>SUMIFS('sys-backorder details'!$M:$M,'sys-backorder details'!$E:$E,'item dashboard'!A298,'sys-backorder details'!$V:$V,"Call off")</f>
        <v>0</v>
      </c>
      <c r="K298" s="84">
        <f t="shared" si="5"/>
        <v>0</v>
      </c>
      <c r="L298" s="84">
        <f>SUMIF('Production Plan'!$E:$E,'item dashboard'!A298,'Production Plan'!$N:$N)</f>
        <v>0</v>
      </c>
      <c r="M298" s="85" t="str">
        <f t="shared" si="6"/>
        <v>B-C1-BR16-100 gm Brown Wax Bottle</v>
      </c>
      <c r="N298" s="86">
        <f>SUMIFS('sys inv movment rpt'!$M:$M,'sys inv movment rpt'!$L:$L,$M298,'sys inv movment rpt'!$N:$N,N$1)</f>
        <v>0</v>
      </c>
      <c r="O298" s="86">
        <f>SUMIFS('sys inv movment rpt'!$M:$M,'sys inv movment rpt'!$L:$L,$M298,'sys inv movment rpt'!$N:$N,O$1)</f>
        <v>0</v>
      </c>
      <c r="P298" s="86">
        <f>SUMIFS('sys inv movment rpt'!$M:$M,'sys inv movment rpt'!$L:$L,$M298,'sys inv movment rpt'!$N:$N,P$1)</f>
        <v>0</v>
      </c>
      <c r="Q298" s="86">
        <f>SUMIFS('sys inv movment rpt'!$M:$M,'sys inv movment rpt'!$L:$L,$M298,'sys inv movment rpt'!$N:$N,Q$1)</f>
        <v>0</v>
      </c>
      <c r="R298" s="86">
        <f>SUMIFS('sys inv movment rpt'!$M:$M,'sys inv movment rpt'!$L:$L,$M298,'sys inv movment rpt'!$N:$N,R$1)</f>
        <v>0</v>
      </c>
      <c r="S298" s="86">
        <f>SUMIFS('sys inv movment rpt'!$M:$M,'sys inv movment rpt'!$L:$L,$M298,'sys inv movment rpt'!$N:$N,S$1)</f>
        <v>0</v>
      </c>
      <c r="T298" s="86">
        <f>SUMIFS('sys inv movment rpt'!$M:$M,'sys inv movment rpt'!$L:$L,$M298,'sys inv movment rpt'!$N:$N,T$1)</f>
        <v>0</v>
      </c>
      <c r="U298" s="86">
        <f>SUMIFS('sys inv movment rpt'!$M:$M,'sys inv movment rpt'!$L:$L,$M298,'sys inv movment rpt'!$N:$N,U$1)</f>
        <v>0</v>
      </c>
      <c r="V298" s="86">
        <f>SUMIFS('sys inv movment rpt'!$M:$M,'sys inv movment rpt'!$L:$L,$M298,'sys inv movment rpt'!$N:$N,V$1)</f>
        <v>0</v>
      </c>
      <c r="W298" s="86">
        <f>SUMIFS('sys inv movment rpt'!$M:$M,'sys inv movment rpt'!$L:$L,$M298,'sys inv movment rpt'!$N:$N,W$1)</f>
        <v>0</v>
      </c>
      <c r="X298" s="86">
        <f>SUMIFS('sys inv movment rpt'!$M:$M,'sys inv movment rpt'!$L:$L,$M298,'sys inv movment rpt'!$N:$N,X$1)</f>
        <v>0</v>
      </c>
      <c r="Y298" s="86">
        <f>SUMIFS('sys inv movment rpt'!$M:$M,'sys inv movment rpt'!$L:$L,$M298,'sys inv movment rpt'!$N:$N,Y$1)</f>
        <v>0</v>
      </c>
      <c r="Z298" s="86">
        <f>SUMIFS('sys inv movment rpt'!$M:$M,'sys inv movment rpt'!$L:$L,$M298,'sys inv movment rpt'!$N:$N,Z$1)</f>
        <v>0</v>
      </c>
      <c r="AA298" s="86">
        <f>SUMIFS('sys inv movment rpt'!$M:$M,'sys inv movment rpt'!$L:$L,$M298,'sys inv movment rpt'!$N:$N,AA$1)</f>
        <v>0</v>
      </c>
      <c r="AB298" s="86">
        <f>SUMIFS('sys inv movment rpt'!$M:$M,'sys inv movment rpt'!$L:$L,$M298,'sys inv movment rpt'!$N:$N,AB$1)</f>
        <v>0</v>
      </c>
      <c r="AC298" s="86">
        <f>SUMIFS('sys inv movment rpt'!$M:$M,'sys inv movment rpt'!$L:$L,$M298,'sys inv movment rpt'!$N:$N,AC$1)</f>
        <v>0</v>
      </c>
      <c r="AD298" s="86">
        <f>SUMIFS('sys inv movment rpt'!$M:$M,'sys inv movment rpt'!$L:$L,$M298,'sys inv movment rpt'!$N:$N,AD$1)</f>
        <v>0</v>
      </c>
      <c r="AE298" s="86">
        <f>SUMIFS('sys inv movment rpt'!$M:$M,'sys inv movment rpt'!$L:$L,$M298,'sys inv movment rpt'!$N:$N,AE$1)</f>
        <v>0</v>
      </c>
      <c r="AF298" s="86">
        <f>SUMIFS('sys inv movment rpt'!$M:$M,'sys inv movment rpt'!$L:$L,$M298,'sys inv movment rpt'!$N:$N,AF$1)</f>
        <v>0</v>
      </c>
      <c r="AG298" s="86">
        <f>SUMIFS('sys inv movment rpt'!$M:$M,'sys inv movment rpt'!$L:$L,$M298,'sys inv movment rpt'!$N:$N,AG$1)</f>
        <v>0</v>
      </c>
      <c r="AH298" s="86">
        <f>SUMIFS('sys inv movment rpt'!$M:$M,'sys inv movment rpt'!$L:$L,$M298,'sys inv movment rpt'!$N:$N,AH$1)</f>
        <v>0</v>
      </c>
      <c r="AI298" s="86">
        <f>SUMIFS('sys inv movment rpt'!$M:$M,'sys inv movment rpt'!$L:$L,$M298,'sys inv movment rpt'!$N:$N,AI$1)</f>
        <v>0</v>
      </c>
      <c r="AJ298" s="86">
        <f>SUMIFS('sys inv movment rpt'!$M:$M,'sys inv movment rpt'!$L:$L,$M298,'sys inv movment rpt'!$N:$N,AJ$1)</f>
        <v>0</v>
      </c>
      <c r="AK298" s="86">
        <f>SUMIFS('sys inv movment rpt'!$M:$M,'sys inv movment rpt'!$L:$L,$M298,'sys inv movment rpt'!$N:$N,AK$1)</f>
        <v>0</v>
      </c>
      <c r="AL298" s="86">
        <f>SUMIFS('sys inv movment rpt'!$M:$M,'sys inv movment rpt'!$L:$L,$M298,'sys inv movment rpt'!$N:$N,AL$1)</f>
        <v>0</v>
      </c>
      <c r="AM298" s="86">
        <f>SUMIFS('sys inv movment rpt'!$M:$M,'sys inv movment rpt'!$L:$L,$M298,'sys inv movment rpt'!$N:$N,AM$1)</f>
        <v>0</v>
      </c>
      <c r="AN298" s="86">
        <f>SUMIFS('sys inv movment rpt'!$M:$M,'sys inv movment rpt'!$L:$L,$M298,'sys inv movment rpt'!$N:$N,AN$1)</f>
        <v>0</v>
      </c>
      <c r="AO298" s="86">
        <f>SUMIFS('sys inv movment rpt'!$M:$M,'sys inv movment rpt'!$L:$L,$M298,'sys inv movment rpt'!$N:$N,AO$1)</f>
        <v>0</v>
      </c>
      <c r="AP298" s="86">
        <f>SUMIFS('sys inv movment rpt'!$M:$M,'sys inv movment rpt'!$L:$L,$M298,'sys inv movment rpt'!$N:$N,AP$1)</f>
        <v>0</v>
      </c>
      <c r="AQ298" s="86">
        <f>SUMIFS('sys inv movment rpt'!$M:$M,'sys inv movment rpt'!$L:$L,$M298,'sys inv movment rpt'!$N:$N,AQ$1)</f>
        <v>0</v>
      </c>
      <c r="AR298" s="86">
        <f>SUMIFS('sys inv movment rpt'!$M:$M,'sys inv movment rpt'!$L:$L,$M298,'sys inv movment rpt'!$N:$N,AR$1)</f>
        <v>0</v>
      </c>
      <c r="AS298" s="86">
        <f>SUMIFS('sys inv movment rpt'!$M:$M,'sys inv movment rpt'!$L:$L,$M298,'sys inv movment rpt'!$N:$N,AS$1)</f>
        <v>0</v>
      </c>
      <c r="AT298" s="86">
        <f>SUMIFS('sys inv movment rpt'!$M:$M,'sys inv movment rpt'!$L:$L,$M298,'sys inv movment rpt'!$N:$N,AT$1)</f>
        <v>0</v>
      </c>
      <c r="AU298" s="86">
        <f>SUMIFS('sys inv movment rpt'!$M:$M,'sys inv movment rpt'!$L:$L,$M298,'sys inv movment rpt'!$N:$N,AU$1)</f>
        <v>0</v>
      </c>
      <c r="AV298" s="86">
        <f>SUMIFS('sys inv movment rpt'!$M:$M,'sys inv movment rpt'!$L:$L,$M298,'sys inv movment rpt'!$N:$N,AV$1)</f>
        <v>0</v>
      </c>
      <c r="AW298" s="87" t="str">
        <f>IFERROR(VLOOKUP(A298,'sys-backorder details'!E:U,17,0),"-")</f>
        <v>-</v>
      </c>
      <c r="AX298" s="87" t="str">
        <f>IF(K298&gt;1,VLOOKUP(A298,'settings-routing'!A:I,9,0),"")</f>
        <v/>
      </c>
    </row>
    <row r="299" ht="12.75" hidden="1" customHeight="1">
      <c r="A299" s="50" t="s">
        <v>813</v>
      </c>
      <c r="B299" s="50" t="s">
        <v>814</v>
      </c>
      <c r="C299" s="50">
        <f t="shared" si="2"/>
        <v>0</v>
      </c>
      <c r="D299" s="80">
        <f>SUMIF('Stocks 101-111'!$J:$J,'item dashboard'!A299,'Stocks 101-111'!K:K)</f>
        <v>0</v>
      </c>
      <c r="E299" s="80">
        <f>SUMIF('Stocks 101-111'!$J:$J,'item dashboard'!A299,'Stocks 101-111'!$L:$L)</f>
        <v>0</v>
      </c>
      <c r="F299" s="81">
        <f t="shared" si="3"/>
        <v>0</v>
      </c>
      <c r="G299" s="82">
        <f t="shared" si="4"/>
        <v>0</v>
      </c>
      <c r="H299" s="50">
        <f>SUMIFS('sys-backorder details'!$M:$M,'sys-backorder details'!$E:$E,'item dashboard'!A299,'sys-backorder details'!$V:$V,"")</f>
        <v>0</v>
      </c>
      <c r="I299" s="83">
        <f>SUMIF('settings-routing'!$I:$I,'item dashboard'!A299,'settings-routing'!$O:$O)</f>
        <v>0</v>
      </c>
      <c r="J299" s="50">
        <f>SUMIFS('sys-backorder details'!$M:$M,'sys-backorder details'!$E:$E,'item dashboard'!A299,'sys-backorder details'!$V:$V,"Call off")</f>
        <v>0</v>
      </c>
      <c r="K299" s="84">
        <f t="shared" si="5"/>
        <v>0</v>
      </c>
      <c r="L299" s="84">
        <f>SUMIF('Production Plan'!$E:$E,'item dashboard'!A299,'Production Plan'!$N:$N)</f>
        <v>0</v>
      </c>
      <c r="M299" s="85" t="str">
        <f t="shared" si="6"/>
        <v>B-C1-N10-100 gm Natural Bottle</v>
      </c>
      <c r="N299" s="86">
        <f>SUMIFS('sys inv movment rpt'!$M:$M,'sys inv movment rpt'!$L:$L,$M299,'sys inv movment rpt'!$N:$N,N$1)</f>
        <v>0</v>
      </c>
      <c r="O299" s="86">
        <f>SUMIFS('sys inv movment rpt'!$M:$M,'sys inv movment rpt'!$L:$L,$M299,'sys inv movment rpt'!$N:$N,O$1)</f>
        <v>0</v>
      </c>
      <c r="P299" s="86">
        <f>SUMIFS('sys inv movment rpt'!$M:$M,'sys inv movment rpt'!$L:$L,$M299,'sys inv movment rpt'!$N:$N,P$1)</f>
        <v>0</v>
      </c>
      <c r="Q299" s="86">
        <f>SUMIFS('sys inv movment rpt'!$M:$M,'sys inv movment rpt'!$L:$L,$M299,'sys inv movment rpt'!$N:$N,Q$1)</f>
        <v>0</v>
      </c>
      <c r="R299" s="86">
        <f>SUMIFS('sys inv movment rpt'!$M:$M,'sys inv movment rpt'!$L:$L,$M299,'sys inv movment rpt'!$N:$N,R$1)</f>
        <v>0</v>
      </c>
      <c r="S299" s="86">
        <f>SUMIFS('sys inv movment rpt'!$M:$M,'sys inv movment rpt'!$L:$L,$M299,'sys inv movment rpt'!$N:$N,S$1)</f>
        <v>0</v>
      </c>
      <c r="T299" s="86">
        <f>SUMIFS('sys inv movment rpt'!$M:$M,'sys inv movment rpt'!$L:$L,$M299,'sys inv movment rpt'!$N:$N,T$1)</f>
        <v>0</v>
      </c>
      <c r="U299" s="86">
        <f>SUMIFS('sys inv movment rpt'!$M:$M,'sys inv movment rpt'!$L:$L,$M299,'sys inv movment rpt'!$N:$N,U$1)</f>
        <v>0</v>
      </c>
      <c r="V299" s="86">
        <f>SUMIFS('sys inv movment rpt'!$M:$M,'sys inv movment rpt'!$L:$L,$M299,'sys inv movment rpt'!$N:$N,V$1)</f>
        <v>0</v>
      </c>
      <c r="W299" s="86">
        <f>SUMIFS('sys inv movment rpt'!$M:$M,'sys inv movment rpt'!$L:$L,$M299,'sys inv movment rpt'!$N:$N,W$1)</f>
        <v>0</v>
      </c>
      <c r="X299" s="86">
        <f>SUMIFS('sys inv movment rpt'!$M:$M,'sys inv movment rpt'!$L:$L,$M299,'sys inv movment rpt'!$N:$N,X$1)</f>
        <v>0</v>
      </c>
      <c r="Y299" s="86">
        <f>SUMIFS('sys inv movment rpt'!$M:$M,'sys inv movment rpt'!$L:$L,$M299,'sys inv movment rpt'!$N:$N,Y$1)</f>
        <v>0</v>
      </c>
      <c r="Z299" s="86">
        <f>SUMIFS('sys inv movment rpt'!$M:$M,'sys inv movment rpt'!$L:$L,$M299,'sys inv movment rpt'!$N:$N,Z$1)</f>
        <v>0</v>
      </c>
      <c r="AA299" s="86">
        <f>SUMIFS('sys inv movment rpt'!$M:$M,'sys inv movment rpt'!$L:$L,$M299,'sys inv movment rpt'!$N:$N,AA$1)</f>
        <v>0</v>
      </c>
      <c r="AB299" s="86">
        <f>SUMIFS('sys inv movment rpt'!$M:$M,'sys inv movment rpt'!$L:$L,$M299,'sys inv movment rpt'!$N:$N,AB$1)</f>
        <v>0</v>
      </c>
      <c r="AC299" s="86">
        <f>SUMIFS('sys inv movment rpt'!$M:$M,'sys inv movment rpt'!$L:$L,$M299,'sys inv movment rpt'!$N:$N,AC$1)</f>
        <v>0</v>
      </c>
      <c r="AD299" s="86">
        <f>SUMIFS('sys inv movment rpt'!$M:$M,'sys inv movment rpt'!$L:$L,$M299,'sys inv movment rpt'!$N:$N,AD$1)</f>
        <v>0</v>
      </c>
      <c r="AE299" s="86">
        <f>SUMIFS('sys inv movment rpt'!$M:$M,'sys inv movment rpt'!$L:$L,$M299,'sys inv movment rpt'!$N:$N,AE$1)</f>
        <v>0</v>
      </c>
      <c r="AF299" s="86">
        <f>SUMIFS('sys inv movment rpt'!$M:$M,'sys inv movment rpt'!$L:$L,$M299,'sys inv movment rpt'!$N:$N,AF$1)</f>
        <v>0</v>
      </c>
      <c r="AG299" s="86">
        <f>SUMIFS('sys inv movment rpt'!$M:$M,'sys inv movment rpt'!$L:$L,$M299,'sys inv movment rpt'!$N:$N,AG$1)</f>
        <v>0</v>
      </c>
      <c r="AH299" s="86">
        <f>SUMIFS('sys inv movment rpt'!$M:$M,'sys inv movment rpt'!$L:$L,$M299,'sys inv movment rpt'!$N:$N,AH$1)</f>
        <v>0</v>
      </c>
      <c r="AI299" s="86">
        <f>SUMIFS('sys inv movment rpt'!$M:$M,'sys inv movment rpt'!$L:$L,$M299,'sys inv movment rpt'!$N:$N,AI$1)</f>
        <v>0</v>
      </c>
      <c r="AJ299" s="86">
        <f>SUMIFS('sys inv movment rpt'!$M:$M,'sys inv movment rpt'!$L:$L,$M299,'sys inv movment rpt'!$N:$N,AJ$1)</f>
        <v>0</v>
      </c>
      <c r="AK299" s="86">
        <f>SUMIFS('sys inv movment rpt'!$M:$M,'sys inv movment rpt'!$L:$L,$M299,'sys inv movment rpt'!$N:$N,AK$1)</f>
        <v>0</v>
      </c>
      <c r="AL299" s="86">
        <f>SUMIFS('sys inv movment rpt'!$M:$M,'sys inv movment rpt'!$L:$L,$M299,'sys inv movment rpt'!$N:$N,AL$1)</f>
        <v>0</v>
      </c>
      <c r="AM299" s="86">
        <f>SUMIFS('sys inv movment rpt'!$M:$M,'sys inv movment rpt'!$L:$L,$M299,'sys inv movment rpt'!$N:$N,AM$1)</f>
        <v>0</v>
      </c>
      <c r="AN299" s="86">
        <f>SUMIFS('sys inv movment rpt'!$M:$M,'sys inv movment rpt'!$L:$L,$M299,'sys inv movment rpt'!$N:$N,AN$1)</f>
        <v>0</v>
      </c>
      <c r="AO299" s="86">
        <f>SUMIFS('sys inv movment rpt'!$M:$M,'sys inv movment rpt'!$L:$L,$M299,'sys inv movment rpt'!$N:$N,AO$1)</f>
        <v>0</v>
      </c>
      <c r="AP299" s="86">
        <f>SUMIFS('sys inv movment rpt'!$M:$M,'sys inv movment rpt'!$L:$L,$M299,'sys inv movment rpt'!$N:$N,AP$1)</f>
        <v>0</v>
      </c>
      <c r="AQ299" s="86">
        <f>SUMIFS('sys inv movment rpt'!$M:$M,'sys inv movment rpt'!$L:$L,$M299,'sys inv movment rpt'!$N:$N,AQ$1)</f>
        <v>0</v>
      </c>
      <c r="AR299" s="86">
        <f>SUMIFS('sys inv movment rpt'!$M:$M,'sys inv movment rpt'!$L:$L,$M299,'sys inv movment rpt'!$N:$N,AR$1)</f>
        <v>0</v>
      </c>
      <c r="AS299" s="86">
        <f>SUMIFS('sys inv movment rpt'!$M:$M,'sys inv movment rpt'!$L:$L,$M299,'sys inv movment rpt'!$N:$N,AS$1)</f>
        <v>0</v>
      </c>
      <c r="AT299" s="86">
        <f>SUMIFS('sys inv movment rpt'!$M:$M,'sys inv movment rpt'!$L:$L,$M299,'sys inv movment rpt'!$N:$N,AT$1)</f>
        <v>0</v>
      </c>
      <c r="AU299" s="86">
        <f>SUMIFS('sys inv movment rpt'!$M:$M,'sys inv movment rpt'!$L:$L,$M299,'sys inv movment rpt'!$N:$N,AU$1)</f>
        <v>0</v>
      </c>
      <c r="AV299" s="86">
        <f>SUMIFS('sys inv movment rpt'!$M:$M,'sys inv movment rpt'!$L:$L,$M299,'sys inv movment rpt'!$N:$N,AV$1)</f>
        <v>0</v>
      </c>
      <c r="AW299" s="87" t="str">
        <f>IFERROR(VLOOKUP(A299,'sys-backorder details'!E:U,17,0),"-")</f>
        <v>-</v>
      </c>
      <c r="AX299" s="87" t="str">
        <f>IF(K299&gt;1,VLOOKUP(A299,'settings-routing'!A:I,9,0),"")</f>
        <v/>
      </c>
    </row>
    <row r="300" ht="12.75" hidden="1" customHeight="1">
      <c r="A300" s="50" t="s">
        <v>815</v>
      </c>
      <c r="B300" s="50" t="s">
        <v>816</v>
      </c>
      <c r="C300" s="50">
        <f t="shared" si="2"/>
        <v>9576</v>
      </c>
      <c r="D300" s="80">
        <f>SUMIF('Stocks 101-111'!$J:$J,'item dashboard'!A300,'Stocks 101-111'!K:K)</f>
        <v>9576</v>
      </c>
      <c r="E300" s="80">
        <f>SUMIF('Stocks 101-111'!$J:$J,'item dashboard'!A300,'Stocks 101-111'!$L:$L)</f>
        <v>0</v>
      </c>
      <c r="F300" s="81">
        <f t="shared" si="3"/>
        <v>0</v>
      </c>
      <c r="G300" s="82">
        <f t="shared" si="4"/>
        <v>0.05714285714</v>
      </c>
      <c r="H300" s="50">
        <f>SUMIFS('sys-backorder details'!$M:$M,'sys-backorder details'!$E:$E,'item dashboard'!A300,'sys-backorder details'!$V:$V,"")</f>
        <v>0</v>
      </c>
      <c r="I300" s="83">
        <f>SUMIF('settings-routing'!$I:$I,'item dashboard'!A300,'settings-routing'!$O:$O)</f>
        <v>0</v>
      </c>
      <c r="J300" s="50">
        <f>SUMIFS('sys-backorder details'!$M:$M,'sys-backorder details'!$E:$E,'item dashboard'!A300,'sys-backorder details'!$V:$V,"Call off")</f>
        <v>10080</v>
      </c>
      <c r="K300" s="84">
        <f t="shared" si="5"/>
        <v>-9576</v>
      </c>
      <c r="L300" s="84">
        <f>SUMIF('Production Plan'!$E:$E,'item dashboard'!A300,'Production Plan'!$N:$N)</f>
        <v>0</v>
      </c>
      <c r="M300" s="85" t="str">
        <f t="shared" si="6"/>
        <v>B-C1-W10-100 ml White Bottle</v>
      </c>
      <c r="N300" s="86">
        <f>SUMIFS('sys inv movment rpt'!$M:$M,'sys inv movment rpt'!$L:$L,$M300,'sys inv movment rpt'!$N:$N,N$1)</f>
        <v>0</v>
      </c>
      <c r="O300" s="86">
        <f>SUMIFS('sys inv movment rpt'!$M:$M,'sys inv movment rpt'!$L:$L,$M300,'sys inv movment rpt'!$N:$N,O$1)</f>
        <v>0</v>
      </c>
      <c r="P300" s="86">
        <f>SUMIFS('sys inv movment rpt'!$M:$M,'sys inv movment rpt'!$L:$L,$M300,'sys inv movment rpt'!$N:$N,P$1)</f>
        <v>0</v>
      </c>
      <c r="Q300" s="86">
        <f>SUMIFS('sys inv movment rpt'!$M:$M,'sys inv movment rpt'!$L:$L,$M300,'sys inv movment rpt'!$N:$N,Q$1)</f>
        <v>0</v>
      </c>
      <c r="R300" s="86">
        <f>SUMIFS('sys inv movment rpt'!$M:$M,'sys inv movment rpt'!$L:$L,$M300,'sys inv movment rpt'!$N:$N,R$1)</f>
        <v>0</v>
      </c>
      <c r="S300" s="86">
        <f>SUMIFS('sys inv movment rpt'!$M:$M,'sys inv movment rpt'!$L:$L,$M300,'sys inv movment rpt'!$N:$N,S$1)</f>
        <v>0</v>
      </c>
      <c r="T300" s="86">
        <f>SUMIFS('sys inv movment rpt'!$M:$M,'sys inv movment rpt'!$L:$L,$M300,'sys inv movment rpt'!$N:$N,T$1)</f>
        <v>0</v>
      </c>
      <c r="U300" s="86">
        <f>SUMIFS('sys inv movment rpt'!$M:$M,'sys inv movment rpt'!$L:$L,$M300,'sys inv movment rpt'!$N:$N,U$1)</f>
        <v>0</v>
      </c>
      <c r="V300" s="86">
        <f>SUMIFS('sys inv movment rpt'!$M:$M,'sys inv movment rpt'!$L:$L,$M300,'sys inv movment rpt'!$N:$N,V$1)</f>
        <v>0</v>
      </c>
      <c r="W300" s="86">
        <f>SUMIFS('sys inv movment rpt'!$M:$M,'sys inv movment rpt'!$L:$L,$M300,'sys inv movment rpt'!$N:$N,W$1)</f>
        <v>0</v>
      </c>
      <c r="X300" s="86">
        <f>SUMIFS('sys inv movment rpt'!$M:$M,'sys inv movment rpt'!$L:$L,$M300,'sys inv movment rpt'!$N:$N,X$1)</f>
        <v>0</v>
      </c>
      <c r="Y300" s="86">
        <f>SUMIFS('sys inv movment rpt'!$M:$M,'sys inv movment rpt'!$L:$L,$M300,'sys inv movment rpt'!$N:$N,Y$1)</f>
        <v>0</v>
      </c>
      <c r="Z300" s="86">
        <f>SUMIFS('sys inv movment rpt'!$M:$M,'sys inv movment rpt'!$L:$L,$M300,'sys inv movment rpt'!$N:$N,Z$1)</f>
        <v>0</v>
      </c>
      <c r="AA300" s="86">
        <f>SUMIFS('sys inv movment rpt'!$M:$M,'sys inv movment rpt'!$L:$L,$M300,'sys inv movment rpt'!$N:$N,AA$1)</f>
        <v>504</v>
      </c>
      <c r="AB300" s="86">
        <f>SUMIFS('sys inv movment rpt'!$M:$M,'sys inv movment rpt'!$L:$L,$M300,'sys inv movment rpt'!$N:$N,AB$1)</f>
        <v>0</v>
      </c>
      <c r="AC300" s="86">
        <f>SUMIFS('sys inv movment rpt'!$M:$M,'sys inv movment rpt'!$L:$L,$M300,'sys inv movment rpt'!$N:$N,AC$1)</f>
        <v>0</v>
      </c>
      <c r="AD300" s="86">
        <f>SUMIFS('sys inv movment rpt'!$M:$M,'sys inv movment rpt'!$L:$L,$M300,'sys inv movment rpt'!$N:$N,AD$1)</f>
        <v>0</v>
      </c>
      <c r="AE300" s="86">
        <f>SUMIFS('sys inv movment rpt'!$M:$M,'sys inv movment rpt'!$L:$L,$M300,'sys inv movment rpt'!$N:$N,AE$1)</f>
        <v>0</v>
      </c>
      <c r="AF300" s="86">
        <f>SUMIFS('sys inv movment rpt'!$M:$M,'sys inv movment rpt'!$L:$L,$M300,'sys inv movment rpt'!$N:$N,AF$1)</f>
        <v>0</v>
      </c>
      <c r="AG300" s="86">
        <f>SUMIFS('sys inv movment rpt'!$M:$M,'sys inv movment rpt'!$L:$L,$M300,'sys inv movment rpt'!$N:$N,AG$1)</f>
        <v>0</v>
      </c>
      <c r="AH300" s="86">
        <f>SUMIFS('sys inv movment rpt'!$M:$M,'sys inv movment rpt'!$L:$L,$M300,'sys inv movment rpt'!$N:$N,AH$1)</f>
        <v>0</v>
      </c>
      <c r="AI300" s="86">
        <f>SUMIFS('sys inv movment rpt'!$M:$M,'sys inv movment rpt'!$L:$L,$M300,'sys inv movment rpt'!$N:$N,AI$1)</f>
        <v>0</v>
      </c>
      <c r="AJ300" s="86">
        <f>SUMIFS('sys inv movment rpt'!$M:$M,'sys inv movment rpt'!$L:$L,$M300,'sys inv movment rpt'!$N:$N,AJ$1)</f>
        <v>0</v>
      </c>
      <c r="AK300" s="86">
        <f>SUMIFS('sys inv movment rpt'!$M:$M,'sys inv movment rpt'!$L:$L,$M300,'sys inv movment rpt'!$N:$N,AK$1)</f>
        <v>0</v>
      </c>
      <c r="AL300" s="86">
        <f>SUMIFS('sys inv movment rpt'!$M:$M,'sys inv movment rpt'!$L:$L,$M300,'sys inv movment rpt'!$N:$N,AL$1)</f>
        <v>0</v>
      </c>
      <c r="AM300" s="86">
        <f>SUMIFS('sys inv movment rpt'!$M:$M,'sys inv movment rpt'!$L:$L,$M300,'sys inv movment rpt'!$N:$N,AM$1)</f>
        <v>0</v>
      </c>
      <c r="AN300" s="86">
        <f>SUMIFS('sys inv movment rpt'!$M:$M,'sys inv movment rpt'!$L:$L,$M300,'sys inv movment rpt'!$N:$N,AN$1)</f>
        <v>0</v>
      </c>
      <c r="AO300" s="86">
        <f>SUMIFS('sys inv movment rpt'!$M:$M,'sys inv movment rpt'!$L:$L,$M300,'sys inv movment rpt'!$N:$N,AO$1)</f>
        <v>8064</v>
      </c>
      <c r="AP300" s="86">
        <f>SUMIFS('sys inv movment rpt'!$M:$M,'sys inv movment rpt'!$L:$L,$M300,'sys inv movment rpt'!$N:$N,AP$1)</f>
        <v>0</v>
      </c>
      <c r="AQ300" s="86">
        <f>SUMIFS('sys inv movment rpt'!$M:$M,'sys inv movment rpt'!$L:$L,$M300,'sys inv movment rpt'!$N:$N,AQ$1)</f>
        <v>0</v>
      </c>
      <c r="AR300" s="86">
        <f>SUMIFS('sys inv movment rpt'!$M:$M,'sys inv movment rpt'!$L:$L,$M300,'sys inv movment rpt'!$N:$N,AR$1)</f>
        <v>0</v>
      </c>
      <c r="AS300" s="86">
        <f>SUMIFS('sys inv movment rpt'!$M:$M,'sys inv movment rpt'!$L:$L,$M300,'sys inv movment rpt'!$N:$N,AS$1)</f>
        <v>0</v>
      </c>
      <c r="AT300" s="86">
        <f>SUMIFS('sys inv movment rpt'!$M:$M,'sys inv movment rpt'!$L:$L,$M300,'sys inv movment rpt'!$N:$N,AT$1)</f>
        <v>0</v>
      </c>
      <c r="AU300" s="86">
        <f>SUMIFS('sys inv movment rpt'!$M:$M,'sys inv movment rpt'!$L:$L,$M300,'sys inv movment rpt'!$N:$N,AU$1)</f>
        <v>0</v>
      </c>
      <c r="AV300" s="86">
        <f>SUMIFS('sys inv movment rpt'!$M:$M,'sys inv movment rpt'!$L:$L,$M300,'sys inv movment rpt'!$N:$N,AV$1)</f>
        <v>0</v>
      </c>
      <c r="AW300" s="87" t="str">
        <f>IFERROR(VLOOKUP(A300,'sys-backorder details'!E:U,17,0),"-")</f>
        <v>Cash/Current Cheque</v>
      </c>
      <c r="AX300" s="87" t="str">
        <f>IF(K300&gt;1,VLOOKUP(A300,'settings-routing'!A:I,9,0),"")</f>
        <v/>
      </c>
    </row>
    <row r="301" ht="12.75" hidden="1" customHeight="1">
      <c r="A301" s="50" t="s">
        <v>817</v>
      </c>
      <c r="B301" s="50" t="s">
        <v>816</v>
      </c>
      <c r="C301" s="50">
        <f t="shared" si="2"/>
        <v>0</v>
      </c>
      <c r="D301" s="80">
        <f>SUMIF('Stocks 101-111'!$J:$J,'item dashboard'!A301,'Stocks 101-111'!K:K)</f>
        <v>0</v>
      </c>
      <c r="E301" s="80">
        <f>SUMIF('Stocks 101-111'!$J:$J,'item dashboard'!A301,'Stocks 101-111'!$L:$L)</f>
        <v>0</v>
      </c>
      <c r="F301" s="81">
        <f t="shared" si="3"/>
        <v>0</v>
      </c>
      <c r="G301" s="82">
        <f t="shared" si="4"/>
        <v>0</v>
      </c>
      <c r="H301" s="50">
        <f>SUMIFS('sys-backorder details'!$M:$M,'sys-backorder details'!$E:$E,'item dashboard'!A301,'sys-backorder details'!$V:$V,"")</f>
        <v>0</v>
      </c>
      <c r="I301" s="83">
        <f>SUMIF('settings-routing'!$I:$I,'item dashboard'!A301,'settings-routing'!$O:$O)</f>
        <v>0</v>
      </c>
      <c r="J301" s="50">
        <f>SUMIFS('sys-backorder details'!$M:$M,'sys-backorder details'!$E:$E,'item dashboard'!A301,'sys-backorder details'!$V:$V,"Call off")</f>
        <v>0</v>
      </c>
      <c r="K301" s="84">
        <f t="shared" si="5"/>
        <v>0</v>
      </c>
      <c r="L301" s="84">
        <f>SUMIF('Production Plan'!$E:$E,'item dashboard'!A301,'Production Plan'!$N:$N)</f>
        <v>0</v>
      </c>
      <c r="M301" s="85" t="str">
        <f t="shared" si="6"/>
        <v>B-C1-W13-100 ml White Bottle</v>
      </c>
      <c r="N301" s="86">
        <f>SUMIFS('sys inv movment rpt'!$M:$M,'sys inv movment rpt'!$L:$L,$M301,'sys inv movment rpt'!$N:$N,N$1)</f>
        <v>0</v>
      </c>
      <c r="O301" s="86">
        <f>SUMIFS('sys inv movment rpt'!$M:$M,'sys inv movment rpt'!$L:$L,$M301,'sys inv movment rpt'!$N:$N,O$1)</f>
        <v>0</v>
      </c>
      <c r="P301" s="86">
        <f>SUMIFS('sys inv movment rpt'!$M:$M,'sys inv movment rpt'!$L:$L,$M301,'sys inv movment rpt'!$N:$N,P$1)</f>
        <v>0</v>
      </c>
      <c r="Q301" s="86">
        <f>SUMIFS('sys inv movment rpt'!$M:$M,'sys inv movment rpt'!$L:$L,$M301,'sys inv movment rpt'!$N:$N,Q$1)</f>
        <v>0</v>
      </c>
      <c r="R301" s="86">
        <f>SUMIFS('sys inv movment rpt'!$M:$M,'sys inv movment rpt'!$L:$L,$M301,'sys inv movment rpt'!$N:$N,R$1)</f>
        <v>0</v>
      </c>
      <c r="S301" s="86">
        <f>SUMIFS('sys inv movment rpt'!$M:$M,'sys inv movment rpt'!$L:$L,$M301,'sys inv movment rpt'!$N:$N,S$1)</f>
        <v>0</v>
      </c>
      <c r="T301" s="86">
        <f>SUMIFS('sys inv movment rpt'!$M:$M,'sys inv movment rpt'!$L:$L,$M301,'sys inv movment rpt'!$N:$N,T$1)</f>
        <v>0</v>
      </c>
      <c r="U301" s="86">
        <f>SUMIFS('sys inv movment rpt'!$M:$M,'sys inv movment rpt'!$L:$L,$M301,'sys inv movment rpt'!$N:$N,U$1)</f>
        <v>0</v>
      </c>
      <c r="V301" s="86">
        <f>SUMIFS('sys inv movment rpt'!$M:$M,'sys inv movment rpt'!$L:$L,$M301,'sys inv movment rpt'!$N:$N,V$1)</f>
        <v>0</v>
      </c>
      <c r="W301" s="86">
        <f>SUMIFS('sys inv movment rpt'!$M:$M,'sys inv movment rpt'!$L:$L,$M301,'sys inv movment rpt'!$N:$N,W$1)</f>
        <v>0</v>
      </c>
      <c r="X301" s="86">
        <f>SUMIFS('sys inv movment rpt'!$M:$M,'sys inv movment rpt'!$L:$L,$M301,'sys inv movment rpt'!$N:$N,X$1)</f>
        <v>0</v>
      </c>
      <c r="Y301" s="86">
        <f>SUMIFS('sys inv movment rpt'!$M:$M,'sys inv movment rpt'!$L:$L,$M301,'sys inv movment rpt'!$N:$N,Y$1)</f>
        <v>0</v>
      </c>
      <c r="Z301" s="86">
        <f>SUMIFS('sys inv movment rpt'!$M:$M,'sys inv movment rpt'!$L:$L,$M301,'sys inv movment rpt'!$N:$N,Z$1)</f>
        <v>0</v>
      </c>
      <c r="AA301" s="86">
        <f>SUMIFS('sys inv movment rpt'!$M:$M,'sys inv movment rpt'!$L:$L,$M301,'sys inv movment rpt'!$N:$N,AA$1)</f>
        <v>0</v>
      </c>
      <c r="AB301" s="86">
        <f>SUMIFS('sys inv movment rpt'!$M:$M,'sys inv movment rpt'!$L:$L,$M301,'sys inv movment rpt'!$N:$N,AB$1)</f>
        <v>0</v>
      </c>
      <c r="AC301" s="86">
        <f>SUMIFS('sys inv movment rpt'!$M:$M,'sys inv movment rpt'!$L:$L,$M301,'sys inv movment rpt'!$N:$N,AC$1)</f>
        <v>0</v>
      </c>
      <c r="AD301" s="86">
        <f>SUMIFS('sys inv movment rpt'!$M:$M,'sys inv movment rpt'!$L:$L,$M301,'sys inv movment rpt'!$N:$N,AD$1)</f>
        <v>0</v>
      </c>
      <c r="AE301" s="86">
        <f>SUMIFS('sys inv movment rpt'!$M:$M,'sys inv movment rpt'!$L:$L,$M301,'sys inv movment rpt'!$N:$N,AE$1)</f>
        <v>0</v>
      </c>
      <c r="AF301" s="86">
        <f>SUMIFS('sys inv movment rpt'!$M:$M,'sys inv movment rpt'!$L:$L,$M301,'sys inv movment rpt'!$N:$N,AF$1)</f>
        <v>0</v>
      </c>
      <c r="AG301" s="86">
        <f>SUMIFS('sys inv movment rpt'!$M:$M,'sys inv movment rpt'!$L:$L,$M301,'sys inv movment rpt'!$N:$N,AG$1)</f>
        <v>0</v>
      </c>
      <c r="AH301" s="86">
        <f>SUMIFS('sys inv movment rpt'!$M:$M,'sys inv movment rpt'!$L:$L,$M301,'sys inv movment rpt'!$N:$N,AH$1)</f>
        <v>0</v>
      </c>
      <c r="AI301" s="86">
        <f>SUMIFS('sys inv movment rpt'!$M:$M,'sys inv movment rpt'!$L:$L,$M301,'sys inv movment rpt'!$N:$N,AI$1)</f>
        <v>0</v>
      </c>
      <c r="AJ301" s="86">
        <f>SUMIFS('sys inv movment rpt'!$M:$M,'sys inv movment rpt'!$L:$L,$M301,'sys inv movment rpt'!$N:$N,AJ$1)</f>
        <v>0</v>
      </c>
      <c r="AK301" s="86">
        <f>SUMIFS('sys inv movment rpt'!$M:$M,'sys inv movment rpt'!$L:$L,$M301,'sys inv movment rpt'!$N:$N,AK$1)</f>
        <v>0</v>
      </c>
      <c r="AL301" s="86">
        <f>SUMIFS('sys inv movment rpt'!$M:$M,'sys inv movment rpt'!$L:$L,$M301,'sys inv movment rpt'!$N:$N,AL$1)</f>
        <v>0</v>
      </c>
      <c r="AM301" s="86">
        <f>SUMIFS('sys inv movment rpt'!$M:$M,'sys inv movment rpt'!$L:$L,$M301,'sys inv movment rpt'!$N:$N,AM$1)</f>
        <v>0</v>
      </c>
      <c r="AN301" s="86">
        <f>SUMIFS('sys inv movment rpt'!$M:$M,'sys inv movment rpt'!$L:$L,$M301,'sys inv movment rpt'!$N:$N,AN$1)</f>
        <v>0</v>
      </c>
      <c r="AO301" s="86">
        <f>SUMIFS('sys inv movment rpt'!$M:$M,'sys inv movment rpt'!$L:$L,$M301,'sys inv movment rpt'!$N:$N,AO$1)</f>
        <v>0</v>
      </c>
      <c r="AP301" s="86">
        <f>SUMIFS('sys inv movment rpt'!$M:$M,'sys inv movment rpt'!$L:$L,$M301,'sys inv movment rpt'!$N:$N,AP$1)</f>
        <v>0</v>
      </c>
      <c r="AQ301" s="86">
        <f>SUMIFS('sys inv movment rpt'!$M:$M,'sys inv movment rpt'!$L:$L,$M301,'sys inv movment rpt'!$N:$N,AQ$1)</f>
        <v>0</v>
      </c>
      <c r="AR301" s="86">
        <f>SUMIFS('sys inv movment rpt'!$M:$M,'sys inv movment rpt'!$L:$L,$M301,'sys inv movment rpt'!$N:$N,AR$1)</f>
        <v>0</v>
      </c>
      <c r="AS301" s="86">
        <f>SUMIFS('sys inv movment rpt'!$M:$M,'sys inv movment rpt'!$L:$L,$M301,'sys inv movment rpt'!$N:$N,AS$1)</f>
        <v>0</v>
      </c>
      <c r="AT301" s="86">
        <f>SUMIFS('sys inv movment rpt'!$M:$M,'sys inv movment rpt'!$L:$L,$M301,'sys inv movment rpt'!$N:$N,AT$1)</f>
        <v>0</v>
      </c>
      <c r="AU301" s="86">
        <f>SUMIFS('sys inv movment rpt'!$M:$M,'sys inv movment rpt'!$L:$L,$M301,'sys inv movment rpt'!$N:$N,AU$1)</f>
        <v>0</v>
      </c>
      <c r="AV301" s="86">
        <f>SUMIFS('sys inv movment rpt'!$M:$M,'sys inv movment rpt'!$L:$L,$M301,'sys inv movment rpt'!$N:$N,AV$1)</f>
        <v>0</v>
      </c>
      <c r="AW301" s="87" t="str">
        <f>IFERROR(VLOOKUP(A301,'sys-backorder details'!E:U,17,0),"-")</f>
        <v>-</v>
      </c>
      <c r="AX301" s="87" t="str">
        <f>IF(K301&gt;1,VLOOKUP(A301,'settings-routing'!A:I,9,0),"")</f>
        <v/>
      </c>
    </row>
    <row r="302" ht="12.75" hidden="1" customHeight="1">
      <c r="A302" s="50" t="s">
        <v>818</v>
      </c>
      <c r="B302" s="50" t="s">
        <v>819</v>
      </c>
      <c r="C302" s="50">
        <f t="shared" si="2"/>
        <v>24000</v>
      </c>
      <c r="D302" s="80">
        <f>SUMIF('Stocks 101-111'!$J:$J,'item dashboard'!A302,'Stocks 101-111'!K:K)</f>
        <v>24000</v>
      </c>
      <c r="E302" s="80">
        <f>SUMIF('Stocks 101-111'!$J:$J,'item dashboard'!A302,'Stocks 101-111'!$L:$L)</f>
        <v>0</v>
      </c>
      <c r="F302" s="81">
        <f t="shared" si="3"/>
        <v>0</v>
      </c>
      <c r="G302" s="82">
        <f t="shared" si="4"/>
        <v>0</v>
      </c>
      <c r="H302" s="50">
        <f>SUMIFS('sys-backorder details'!$M:$M,'sys-backorder details'!$E:$E,'item dashboard'!A302,'sys-backorder details'!$V:$V,"")</f>
        <v>0</v>
      </c>
      <c r="I302" s="83">
        <f>SUMIF('settings-routing'!$I:$I,'item dashboard'!A302,'settings-routing'!$O:$O)</f>
        <v>0</v>
      </c>
      <c r="J302" s="50">
        <f>SUMIFS('sys-backorder details'!$M:$M,'sys-backorder details'!$E:$E,'item dashboard'!A302,'sys-backorder details'!$V:$V,"Call off")</f>
        <v>0</v>
      </c>
      <c r="K302" s="84">
        <f t="shared" si="5"/>
        <v>-24000</v>
      </c>
      <c r="L302" s="84">
        <f>SUMIF('Production Plan'!$E:$E,'item dashboard'!A302,'Production Plan'!$N:$N)</f>
        <v>0</v>
      </c>
      <c r="M302" s="85" t="str">
        <f t="shared" si="6"/>
        <v>B-C2-BK13-100 gm Black Bottle</v>
      </c>
      <c r="N302" s="86">
        <f>SUMIFS('sys inv movment rpt'!$M:$M,'sys inv movment rpt'!$L:$L,$M302,'sys inv movment rpt'!$N:$N,N$1)</f>
        <v>0</v>
      </c>
      <c r="O302" s="86">
        <f>SUMIFS('sys inv movment rpt'!$M:$M,'sys inv movment rpt'!$L:$L,$M302,'sys inv movment rpt'!$N:$N,O$1)</f>
        <v>0</v>
      </c>
      <c r="P302" s="86">
        <f>SUMIFS('sys inv movment rpt'!$M:$M,'sys inv movment rpt'!$L:$L,$M302,'sys inv movment rpt'!$N:$N,P$1)</f>
        <v>0</v>
      </c>
      <c r="Q302" s="86">
        <f>SUMIFS('sys inv movment rpt'!$M:$M,'sys inv movment rpt'!$L:$L,$M302,'sys inv movment rpt'!$N:$N,Q$1)</f>
        <v>0</v>
      </c>
      <c r="R302" s="86">
        <f>SUMIFS('sys inv movment rpt'!$M:$M,'sys inv movment rpt'!$L:$L,$M302,'sys inv movment rpt'!$N:$N,R$1)</f>
        <v>0</v>
      </c>
      <c r="S302" s="86">
        <f>SUMIFS('sys inv movment rpt'!$M:$M,'sys inv movment rpt'!$L:$L,$M302,'sys inv movment rpt'!$N:$N,S$1)</f>
        <v>0</v>
      </c>
      <c r="T302" s="86">
        <f>SUMIFS('sys inv movment rpt'!$M:$M,'sys inv movment rpt'!$L:$L,$M302,'sys inv movment rpt'!$N:$N,T$1)</f>
        <v>0</v>
      </c>
      <c r="U302" s="86">
        <f>SUMIFS('sys inv movment rpt'!$M:$M,'sys inv movment rpt'!$L:$L,$M302,'sys inv movment rpt'!$N:$N,U$1)</f>
        <v>0</v>
      </c>
      <c r="V302" s="86">
        <f>SUMIFS('sys inv movment rpt'!$M:$M,'sys inv movment rpt'!$L:$L,$M302,'sys inv movment rpt'!$N:$N,V$1)</f>
        <v>0</v>
      </c>
      <c r="W302" s="86">
        <f>SUMIFS('sys inv movment rpt'!$M:$M,'sys inv movment rpt'!$L:$L,$M302,'sys inv movment rpt'!$N:$N,W$1)</f>
        <v>0</v>
      </c>
      <c r="X302" s="86">
        <f>SUMIFS('sys inv movment rpt'!$M:$M,'sys inv movment rpt'!$L:$L,$M302,'sys inv movment rpt'!$N:$N,X$1)</f>
        <v>0</v>
      </c>
      <c r="Y302" s="86">
        <f>SUMIFS('sys inv movment rpt'!$M:$M,'sys inv movment rpt'!$L:$L,$M302,'sys inv movment rpt'!$N:$N,Y$1)</f>
        <v>0</v>
      </c>
      <c r="Z302" s="86">
        <f>SUMIFS('sys inv movment rpt'!$M:$M,'sys inv movment rpt'!$L:$L,$M302,'sys inv movment rpt'!$N:$N,Z$1)</f>
        <v>0</v>
      </c>
      <c r="AA302" s="86">
        <f>SUMIFS('sys inv movment rpt'!$M:$M,'sys inv movment rpt'!$L:$L,$M302,'sys inv movment rpt'!$N:$N,AA$1)</f>
        <v>0</v>
      </c>
      <c r="AB302" s="86">
        <f>SUMIFS('sys inv movment rpt'!$M:$M,'sys inv movment rpt'!$L:$L,$M302,'sys inv movment rpt'!$N:$N,AB$1)</f>
        <v>0</v>
      </c>
      <c r="AC302" s="86">
        <f>SUMIFS('sys inv movment rpt'!$M:$M,'sys inv movment rpt'!$L:$L,$M302,'sys inv movment rpt'!$N:$N,AC$1)</f>
        <v>0</v>
      </c>
      <c r="AD302" s="86">
        <f>SUMIFS('sys inv movment rpt'!$M:$M,'sys inv movment rpt'!$L:$L,$M302,'sys inv movment rpt'!$N:$N,AD$1)</f>
        <v>0</v>
      </c>
      <c r="AE302" s="86">
        <f>SUMIFS('sys inv movment rpt'!$M:$M,'sys inv movment rpt'!$L:$L,$M302,'sys inv movment rpt'!$N:$N,AE$1)</f>
        <v>0</v>
      </c>
      <c r="AF302" s="86">
        <f>SUMIFS('sys inv movment rpt'!$M:$M,'sys inv movment rpt'!$L:$L,$M302,'sys inv movment rpt'!$N:$N,AF$1)</f>
        <v>0</v>
      </c>
      <c r="AG302" s="86">
        <f>SUMIFS('sys inv movment rpt'!$M:$M,'sys inv movment rpt'!$L:$L,$M302,'sys inv movment rpt'!$N:$N,AG$1)</f>
        <v>0</v>
      </c>
      <c r="AH302" s="86">
        <f>SUMIFS('sys inv movment rpt'!$M:$M,'sys inv movment rpt'!$L:$L,$M302,'sys inv movment rpt'!$N:$N,AH$1)</f>
        <v>0</v>
      </c>
      <c r="AI302" s="86">
        <f>SUMIFS('sys inv movment rpt'!$M:$M,'sys inv movment rpt'!$L:$L,$M302,'sys inv movment rpt'!$N:$N,AI$1)</f>
        <v>0</v>
      </c>
      <c r="AJ302" s="86">
        <f>SUMIFS('sys inv movment rpt'!$M:$M,'sys inv movment rpt'!$L:$L,$M302,'sys inv movment rpt'!$N:$N,AJ$1)</f>
        <v>0</v>
      </c>
      <c r="AK302" s="86">
        <f>SUMIFS('sys inv movment rpt'!$M:$M,'sys inv movment rpt'!$L:$L,$M302,'sys inv movment rpt'!$N:$N,AK$1)</f>
        <v>0</v>
      </c>
      <c r="AL302" s="86">
        <f>SUMIFS('sys inv movment rpt'!$M:$M,'sys inv movment rpt'!$L:$L,$M302,'sys inv movment rpt'!$N:$N,AL$1)</f>
        <v>0</v>
      </c>
      <c r="AM302" s="86">
        <f>SUMIFS('sys inv movment rpt'!$M:$M,'sys inv movment rpt'!$L:$L,$M302,'sys inv movment rpt'!$N:$N,AM$1)</f>
        <v>0</v>
      </c>
      <c r="AN302" s="86">
        <f>SUMIFS('sys inv movment rpt'!$M:$M,'sys inv movment rpt'!$L:$L,$M302,'sys inv movment rpt'!$N:$N,AN$1)</f>
        <v>0</v>
      </c>
      <c r="AO302" s="86">
        <f>SUMIFS('sys inv movment rpt'!$M:$M,'sys inv movment rpt'!$L:$L,$M302,'sys inv movment rpt'!$N:$N,AO$1)</f>
        <v>0</v>
      </c>
      <c r="AP302" s="86">
        <f>SUMIFS('sys inv movment rpt'!$M:$M,'sys inv movment rpt'!$L:$L,$M302,'sys inv movment rpt'!$N:$N,AP$1)</f>
        <v>0</v>
      </c>
      <c r="AQ302" s="86">
        <f>SUMIFS('sys inv movment rpt'!$M:$M,'sys inv movment rpt'!$L:$L,$M302,'sys inv movment rpt'!$N:$N,AQ$1)</f>
        <v>0</v>
      </c>
      <c r="AR302" s="86">
        <f>SUMIFS('sys inv movment rpt'!$M:$M,'sys inv movment rpt'!$L:$L,$M302,'sys inv movment rpt'!$N:$N,AR$1)</f>
        <v>0</v>
      </c>
      <c r="AS302" s="86">
        <f>SUMIFS('sys inv movment rpt'!$M:$M,'sys inv movment rpt'!$L:$L,$M302,'sys inv movment rpt'!$N:$N,AS$1)</f>
        <v>0</v>
      </c>
      <c r="AT302" s="86">
        <f>SUMIFS('sys inv movment rpt'!$M:$M,'sys inv movment rpt'!$L:$L,$M302,'sys inv movment rpt'!$N:$N,AT$1)</f>
        <v>0</v>
      </c>
      <c r="AU302" s="86">
        <f>SUMIFS('sys inv movment rpt'!$M:$M,'sys inv movment rpt'!$L:$L,$M302,'sys inv movment rpt'!$N:$N,AU$1)</f>
        <v>0</v>
      </c>
      <c r="AV302" s="86">
        <f>SUMIFS('sys inv movment rpt'!$M:$M,'sys inv movment rpt'!$L:$L,$M302,'sys inv movment rpt'!$N:$N,AV$1)</f>
        <v>0</v>
      </c>
      <c r="AW302" s="87" t="str">
        <f>IFERROR(VLOOKUP(A302,'sys-backorder details'!E:U,17,0),"-")</f>
        <v>-</v>
      </c>
      <c r="AX302" s="87" t="str">
        <f>IF(K302&gt;1,VLOOKUP(A302,'settings-routing'!A:I,9,0),"")</f>
        <v/>
      </c>
    </row>
    <row r="303" ht="12.75" hidden="1" customHeight="1">
      <c r="A303" s="50" t="s">
        <v>820</v>
      </c>
      <c r="B303" s="50" t="s">
        <v>821</v>
      </c>
      <c r="C303" s="50">
        <f t="shared" si="2"/>
        <v>0</v>
      </c>
      <c r="D303" s="80">
        <f>SUMIF('Stocks 101-111'!$J:$J,'item dashboard'!A303,'Stocks 101-111'!K:K)</f>
        <v>0</v>
      </c>
      <c r="E303" s="80">
        <f>SUMIF('Stocks 101-111'!$J:$J,'item dashboard'!A303,'Stocks 101-111'!$L:$L)</f>
        <v>0</v>
      </c>
      <c r="F303" s="81">
        <f t="shared" si="3"/>
        <v>0</v>
      </c>
      <c r="G303" s="82">
        <f t="shared" si="4"/>
        <v>0.2857142857</v>
      </c>
      <c r="H303" s="50">
        <f>SUMIFS('sys-backorder details'!$M:$M,'sys-backorder details'!$E:$E,'item dashboard'!A303,'sys-backorder details'!$V:$V,"")</f>
        <v>0</v>
      </c>
      <c r="I303" s="83">
        <f>SUMIF('settings-routing'!$I:$I,'item dashboard'!A303,'settings-routing'!$O:$O)</f>
        <v>0</v>
      </c>
      <c r="J303" s="50">
        <f>SUMIFS('sys-backorder details'!$M:$M,'sys-backorder details'!$E:$E,'item dashboard'!A303,'sys-backorder details'!$V:$V,"Call off")</f>
        <v>2500</v>
      </c>
      <c r="K303" s="84">
        <f t="shared" si="5"/>
        <v>0</v>
      </c>
      <c r="L303" s="84">
        <f>SUMIF('Production Plan'!$E:$E,'item dashboard'!A303,'Production Plan'!$N:$N)</f>
        <v>0</v>
      </c>
      <c r="M303" s="85" t="str">
        <f t="shared" si="6"/>
        <v>B-C2-BK13SARA-S-100 gm Black Printed Suede Cleaner Bottle</v>
      </c>
      <c r="N303" s="86">
        <f>SUMIFS('sys inv movment rpt'!$M:$M,'sys inv movment rpt'!$L:$L,$M303,'sys inv movment rpt'!$N:$N,N$1)</f>
        <v>8000</v>
      </c>
      <c r="O303" s="86">
        <f>SUMIFS('sys inv movment rpt'!$M:$M,'sys inv movment rpt'!$L:$L,$M303,'sys inv movment rpt'!$N:$N,O$1)</f>
        <v>0</v>
      </c>
      <c r="P303" s="86">
        <f>SUMIFS('sys inv movment rpt'!$M:$M,'sys inv movment rpt'!$L:$L,$M303,'sys inv movment rpt'!$N:$N,P$1)</f>
        <v>0</v>
      </c>
      <c r="Q303" s="86">
        <f>SUMIFS('sys inv movment rpt'!$M:$M,'sys inv movment rpt'!$L:$L,$M303,'sys inv movment rpt'!$N:$N,Q$1)</f>
        <v>0</v>
      </c>
      <c r="R303" s="86">
        <f>SUMIFS('sys inv movment rpt'!$M:$M,'sys inv movment rpt'!$L:$L,$M303,'sys inv movment rpt'!$N:$N,R$1)</f>
        <v>3500</v>
      </c>
      <c r="S303" s="86">
        <f>SUMIFS('sys inv movment rpt'!$M:$M,'sys inv movment rpt'!$L:$L,$M303,'sys inv movment rpt'!$N:$N,S$1)</f>
        <v>2000</v>
      </c>
      <c r="T303" s="86">
        <f>SUMIFS('sys inv movment rpt'!$M:$M,'sys inv movment rpt'!$L:$L,$M303,'sys inv movment rpt'!$N:$N,T$1)</f>
        <v>0</v>
      </c>
      <c r="U303" s="86">
        <f>SUMIFS('sys inv movment rpt'!$M:$M,'sys inv movment rpt'!$L:$L,$M303,'sys inv movment rpt'!$N:$N,U$1)</f>
        <v>0</v>
      </c>
      <c r="V303" s="86">
        <f>SUMIFS('sys inv movment rpt'!$M:$M,'sys inv movment rpt'!$L:$L,$M303,'sys inv movment rpt'!$N:$N,V$1)</f>
        <v>34000</v>
      </c>
      <c r="W303" s="86">
        <f>SUMIFS('sys inv movment rpt'!$M:$M,'sys inv movment rpt'!$L:$L,$M303,'sys inv movment rpt'!$N:$N,W$1)</f>
        <v>0</v>
      </c>
      <c r="X303" s="86">
        <f>SUMIFS('sys inv movment rpt'!$M:$M,'sys inv movment rpt'!$L:$L,$M303,'sys inv movment rpt'!$N:$N,X$1)</f>
        <v>0</v>
      </c>
      <c r="Y303" s="86">
        <f>SUMIFS('sys inv movment rpt'!$M:$M,'sys inv movment rpt'!$L:$L,$M303,'sys inv movment rpt'!$N:$N,Y$1)</f>
        <v>0</v>
      </c>
      <c r="Z303" s="86">
        <f>SUMIFS('sys inv movment rpt'!$M:$M,'sys inv movment rpt'!$L:$L,$M303,'sys inv movment rpt'!$N:$N,Z$1)</f>
        <v>0</v>
      </c>
      <c r="AA303" s="86">
        <f>SUMIFS('sys inv movment rpt'!$M:$M,'sys inv movment rpt'!$L:$L,$M303,'sys inv movment rpt'!$N:$N,AA$1)</f>
        <v>0</v>
      </c>
      <c r="AB303" s="86">
        <f>SUMIFS('sys inv movment rpt'!$M:$M,'sys inv movment rpt'!$L:$L,$M303,'sys inv movment rpt'!$N:$N,AB$1)</f>
        <v>0</v>
      </c>
      <c r="AC303" s="86">
        <f>SUMIFS('sys inv movment rpt'!$M:$M,'sys inv movment rpt'!$L:$L,$M303,'sys inv movment rpt'!$N:$N,AC$1)</f>
        <v>0</v>
      </c>
      <c r="AD303" s="86">
        <f>SUMIFS('sys inv movment rpt'!$M:$M,'sys inv movment rpt'!$L:$L,$M303,'sys inv movment rpt'!$N:$N,AD$1)</f>
        <v>0</v>
      </c>
      <c r="AE303" s="86">
        <f>SUMIFS('sys inv movment rpt'!$M:$M,'sys inv movment rpt'!$L:$L,$M303,'sys inv movment rpt'!$N:$N,AE$1)</f>
        <v>5000</v>
      </c>
      <c r="AF303" s="86">
        <f>SUMIFS('sys inv movment rpt'!$M:$M,'sys inv movment rpt'!$L:$L,$M303,'sys inv movment rpt'!$N:$N,AF$1)</f>
        <v>0</v>
      </c>
      <c r="AG303" s="86">
        <f>SUMIFS('sys inv movment rpt'!$M:$M,'sys inv movment rpt'!$L:$L,$M303,'sys inv movment rpt'!$N:$N,AG$1)</f>
        <v>0</v>
      </c>
      <c r="AH303" s="86">
        <f>SUMIFS('sys inv movment rpt'!$M:$M,'sys inv movment rpt'!$L:$L,$M303,'sys inv movment rpt'!$N:$N,AH$1)</f>
        <v>0</v>
      </c>
      <c r="AI303" s="86">
        <f>SUMIFS('sys inv movment rpt'!$M:$M,'sys inv movment rpt'!$L:$L,$M303,'sys inv movment rpt'!$N:$N,AI$1)</f>
        <v>0</v>
      </c>
      <c r="AJ303" s="86">
        <f>SUMIFS('sys inv movment rpt'!$M:$M,'sys inv movment rpt'!$L:$L,$M303,'sys inv movment rpt'!$N:$N,AJ$1)</f>
        <v>5500</v>
      </c>
      <c r="AK303" s="86">
        <f>SUMIFS('sys inv movment rpt'!$M:$M,'sys inv movment rpt'!$L:$L,$M303,'sys inv movment rpt'!$N:$N,AK$1)</f>
        <v>0</v>
      </c>
      <c r="AL303" s="86">
        <f>SUMIFS('sys inv movment rpt'!$M:$M,'sys inv movment rpt'!$L:$L,$M303,'sys inv movment rpt'!$N:$N,AL$1)</f>
        <v>0</v>
      </c>
      <c r="AM303" s="86">
        <f>SUMIFS('sys inv movment rpt'!$M:$M,'sys inv movment rpt'!$L:$L,$M303,'sys inv movment rpt'!$N:$N,AM$1)</f>
        <v>0</v>
      </c>
      <c r="AN303" s="86">
        <f>SUMIFS('sys inv movment rpt'!$M:$M,'sys inv movment rpt'!$L:$L,$M303,'sys inv movment rpt'!$N:$N,AN$1)</f>
        <v>7500</v>
      </c>
      <c r="AO303" s="86">
        <f>SUMIFS('sys inv movment rpt'!$M:$M,'sys inv movment rpt'!$L:$L,$M303,'sys inv movment rpt'!$N:$N,AO$1)</f>
        <v>0</v>
      </c>
      <c r="AP303" s="86">
        <f>SUMIFS('sys inv movment rpt'!$M:$M,'sys inv movment rpt'!$L:$L,$M303,'sys inv movment rpt'!$N:$N,AP$1)</f>
        <v>0</v>
      </c>
      <c r="AQ303" s="86">
        <f>SUMIFS('sys inv movment rpt'!$M:$M,'sys inv movment rpt'!$L:$L,$M303,'sys inv movment rpt'!$N:$N,AQ$1)</f>
        <v>0</v>
      </c>
      <c r="AR303" s="86">
        <f>SUMIFS('sys inv movment rpt'!$M:$M,'sys inv movment rpt'!$L:$L,$M303,'sys inv movment rpt'!$N:$N,AR$1)</f>
        <v>3500</v>
      </c>
      <c r="AS303" s="86">
        <f>SUMIFS('sys inv movment rpt'!$M:$M,'sys inv movment rpt'!$L:$L,$M303,'sys inv movment rpt'!$N:$N,AS$1)</f>
        <v>14000</v>
      </c>
      <c r="AT303" s="86">
        <f>SUMIFS('sys inv movment rpt'!$M:$M,'sys inv movment rpt'!$L:$L,$M303,'sys inv movment rpt'!$N:$N,AT$1)</f>
        <v>0</v>
      </c>
      <c r="AU303" s="86">
        <f>SUMIFS('sys inv movment rpt'!$M:$M,'sys inv movment rpt'!$L:$L,$M303,'sys inv movment rpt'!$N:$N,AU$1)</f>
        <v>0</v>
      </c>
      <c r="AV303" s="86">
        <f>SUMIFS('sys inv movment rpt'!$M:$M,'sys inv movment rpt'!$L:$L,$M303,'sys inv movment rpt'!$N:$N,AV$1)</f>
        <v>11000</v>
      </c>
      <c r="AW303" s="87" t="str">
        <f>IFERROR(VLOOKUP(A303,'sys-backorder details'!E:U,17,0),"-")</f>
        <v>30 Days</v>
      </c>
      <c r="AX303" s="87" t="str">
        <f>IF(K303&gt;1,VLOOKUP(A303,'settings-routing'!A:I,9,0),"")</f>
        <v/>
      </c>
    </row>
    <row r="304" ht="12.75" hidden="1" customHeight="1">
      <c r="A304" s="50" t="s">
        <v>822</v>
      </c>
      <c r="B304" s="50" t="s">
        <v>823</v>
      </c>
      <c r="C304" s="50">
        <f t="shared" si="2"/>
        <v>0</v>
      </c>
      <c r="D304" s="80">
        <f>SUMIF('Stocks 101-111'!$J:$J,'item dashboard'!A304,'Stocks 101-111'!K:K)</f>
        <v>0</v>
      </c>
      <c r="E304" s="80">
        <f>SUMIF('Stocks 101-111'!$J:$J,'item dashboard'!A304,'Stocks 101-111'!$L:$L)</f>
        <v>0</v>
      </c>
      <c r="F304" s="81">
        <f t="shared" si="3"/>
        <v>0</v>
      </c>
      <c r="G304" s="82">
        <f t="shared" si="4"/>
        <v>0</v>
      </c>
      <c r="H304" s="50">
        <f>SUMIFS('sys-backorder details'!$M:$M,'sys-backorder details'!$E:$E,'item dashboard'!A304,'sys-backorder details'!$V:$V,"")</f>
        <v>0</v>
      </c>
      <c r="I304" s="83">
        <f>SUMIF('settings-routing'!$I:$I,'item dashboard'!A304,'settings-routing'!$O:$O)</f>
        <v>0</v>
      </c>
      <c r="J304" s="50">
        <f>SUMIFS('sys-backorder details'!$M:$M,'sys-backorder details'!$E:$E,'item dashboard'!A304,'sys-backorder details'!$V:$V,"Call off")</f>
        <v>0</v>
      </c>
      <c r="K304" s="84">
        <f t="shared" si="5"/>
        <v>0</v>
      </c>
      <c r="L304" s="84">
        <f>SUMIF('Production Plan'!$E:$E,'item dashboard'!A304,'Production Plan'!$N:$N)</f>
        <v>0</v>
      </c>
      <c r="M304" s="85" t="str">
        <f t="shared" si="6"/>
        <v>B-C2-BK15SARA-L-100 gm Black Printed Sara Leather Bottle</v>
      </c>
      <c r="N304" s="86">
        <f>SUMIFS('sys inv movment rpt'!$M:$M,'sys inv movment rpt'!$L:$L,$M304,'sys inv movment rpt'!$N:$N,N$1)</f>
        <v>0</v>
      </c>
      <c r="O304" s="86">
        <f>SUMIFS('sys inv movment rpt'!$M:$M,'sys inv movment rpt'!$L:$L,$M304,'sys inv movment rpt'!$N:$N,O$1)</f>
        <v>0</v>
      </c>
      <c r="P304" s="86">
        <f>SUMIFS('sys inv movment rpt'!$M:$M,'sys inv movment rpt'!$L:$L,$M304,'sys inv movment rpt'!$N:$N,P$1)</f>
        <v>0</v>
      </c>
      <c r="Q304" s="86">
        <f>SUMIFS('sys inv movment rpt'!$M:$M,'sys inv movment rpt'!$L:$L,$M304,'sys inv movment rpt'!$N:$N,Q$1)</f>
        <v>0</v>
      </c>
      <c r="R304" s="86">
        <f>SUMIFS('sys inv movment rpt'!$M:$M,'sys inv movment rpt'!$L:$L,$M304,'sys inv movment rpt'!$N:$N,R$1)</f>
        <v>0</v>
      </c>
      <c r="S304" s="86">
        <f>SUMIFS('sys inv movment rpt'!$M:$M,'sys inv movment rpt'!$L:$L,$M304,'sys inv movment rpt'!$N:$N,S$1)</f>
        <v>0</v>
      </c>
      <c r="T304" s="86">
        <f>SUMIFS('sys inv movment rpt'!$M:$M,'sys inv movment rpt'!$L:$L,$M304,'sys inv movment rpt'!$N:$N,T$1)</f>
        <v>0</v>
      </c>
      <c r="U304" s="86">
        <f>SUMIFS('sys inv movment rpt'!$M:$M,'sys inv movment rpt'!$L:$L,$M304,'sys inv movment rpt'!$N:$N,U$1)</f>
        <v>0</v>
      </c>
      <c r="V304" s="86">
        <f>SUMIFS('sys inv movment rpt'!$M:$M,'sys inv movment rpt'!$L:$L,$M304,'sys inv movment rpt'!$N:$N,V$1)</f>
        <v>0</v>
      </c>
      <c r="W304" s="86">
        <f>SUMIFS('sys inv movment rpt'!$M:$M,'sys inv movment rpt'!$L:$L,$M304,'sys inv movment rpt'!$N:$N,W$1)</f>
        <v>0</v>
      </c>
      <c r="X304" s="86">
        <f>SUMIFS('sys inv movment rpt'!$M:$M,'sys inv movment rpt'!$L:$L,$M304,'sys inv movment rpt'!$N:$N,X$1)</f>
        <v>0</v>
      </c>
      <c r="Y304" s="86">
        <f>SUMIFS('sys inv movment rpt'!$M:$M,'sys inv movment rpt'!$L:$L,$M304,'sys inv movment rpt'!$N:$N,Y$1)</f>
        <v>0</v>
      </c>
      <c r="Z304" s="86">
        <f>SUMIFS('sys inv movment rpt'!$M:$M,'sys inv movment rpt'!$L:$L,$M304,'sys inv movment rpt'!$N:$N,Z$1)</f>
        <v>0</v>
      </c>
      <c r="AA304" s="86">
        <f>SUMIFS('sys inv movment rpt'!$M:$M,'sys inv movment rpt'!$L:$L,$M304,'sys inv movment rpt'!$N:$N,AA$1)</f>
        <v>0</v>
      </c>
      <c r="AB304" s="86">
        <f>SUMIFS('sys inv movment rpt'!$M:$M,'sys inv movment rpt'!$L:$L,$M304,'sys inv movment rpt'!$N:$N,AB$1)</f>
        <v>0</v>
      </c>
      <c r="AC304" s="86">
        <f>SUMIFS('sys inv movment rpt'!$M:$M,'sys inv movment rpt'!$L:$L,$M304,'sys inv movment rpt'!$N:$N,AC$1)</f>
        <v>0</v>
      </c>
      <c r="AD304" s="86">
        <f>SUMIFS('sys inv movment rpt'!$M:$M,'sys inv movment rpt'!$L:$L,$M304,'sys inv movment rpt'!$N:$N,AD$1)</f>
        <v>0</v>
      </c>
      <c r="AE304" s="86">
        <f>SUMIFS('sys inv movment rpt'!$M:$M,'sys inv movment rpt'!$L:$L,$M304,'sys inv movment rpt'!$N:$N,AE$1)</f>
        <v>0</v>
      </c>
      <c r="AF304" s="86">
        <f>SUMIFS('sys inv movment rpt'!$M:$M,'sys inv movment rpt'!$L:$L,$M304,'sys inv movment rpt'!$N:$N,AF$1)</f>
        <v>0</v>
      </c>
      <c r="AG304" s="86">
        <f>SUMIFS('sys inv movment rpt'!$M:$M,'sys inv movment rpt'!$L:$L,$M304,'sys inv movment rpt'!$N:$N,AG$1)</f>
        <v>0</v>
      </c>
      <c r="AH304" s="86">
        <f>SUMIFS('sys inv movment rpt'!$M:$M,'sys inv movment rpt'!$L:$L,$M304,'sys inv movment rpt'!$N:$N,AH$1)</f>
        <v>0</v>
      </c>
      <c r="AI304" s="86">
        <f>SUMIFS('sys inv movment rpt'!$M:$M,'sys inv movment rpt'!$L:$L,$M304,'sys inv movment rpt'!$N:$N,AI$1)</f>
        <v>0</v>
      </c>
      <c r="AJ304" s="86">
        <f>SUMIFS('sys inv movment rpt'!$M:$M,'sys inv movment rpt'!$L:$L,$M304,'sys inv movment rpt'!$N:$N,AJ$1)</f>
        <v>0</v>
      </c>
      <c r="AK304" s="86">
        <f>SUMIFS('sys inv movment rpt'!$M:$M,'sys inv movment rpt'!$L:$L,$M304,'sys inv movment rpt'!$N:$N,AK$1)</f>
        <v>0</v>
      </c>
      <c r="AL304" s="86">
        <f>SUMIFS('sys inv movment rpt'!$M:$M,'sys inv movment rpt'!$L:$L,$M304,'sys inv movment rpt'!$N:$N,AL$1)</f>
        <v>0</v>
      </c>
      <c r="AM304" s="86">
        <f>SUMIFS('sys inv movment rpt'!$M:$M,'sys inv movment rpt'!$L:$L,$M304,'sys inv movment rpt'!$N:$N,AM$1)</f>
        <v>0</v>
      </c>
      <c r="AN304" s="86">
        <f>SUMIFS('sys inv movment rpt'!$M:$M,'sys inv movment rpt'!$L:$L,$M304,'sys inv movment rpt'!$N:$N,AN$1)</f>
        <v>0</v>
      </c>
      <c r="AO304" s="86">
        <f>SUMIFS('sys inv movment rpt'!$M:$M,'sys inv movment rpt'!$L:$L,$M304,'sys inv movment rpt'!$N:$N,AO$1)</f>
        <v>0</v>
      </c>
      <c r="AP304" s="86">
        <f>SUMIFS('sys inv movment rpt'!$M:$M,'sys inv movment rpt'!$L:$L,$M304,'sys inv movment rpt'!$N:$N,AP$1)</f>
        <v>0</v>
      </c>
      <c r="AQ304" s="86">
        <f>SUMIFS('sys inv movment rpt'!$M:$M,'sys inv movment rpt'!$L:$L,$M304,'sys inv movment rpt'!$N:$N,AQ$1)</f>
        <v>0</v>
      </c>
      <c r="AR304" s="86">
        <f>SUMIFS('sys inv movment rpt'!$M:$M,'sys inv movment rpt'!$L:$L,$M304,'sys inv movment rpt'!$N:$N,AR$1)</f>
        <v>0</v>
      </c>
      <c r="AS304" s="86">
        <f>SUMIFS('sys inv movment rpt'!$M:$M,'sys inv movment rpt'!$L:$L,$M304,'sys inv movment rpt'!$N:$N,AS$1)</f>
        <v>0</v>
      </c>
      <c r="AT304" s="86">
        <f>SUMIFS('sys inv movment rpt'!$M:$M,'sys inv movment rpt'!$L:$L,$M304,'sys inv movment rpt'!$N:$N,AT$1)</f>
        <v>0</v>
      </c>
      <c r="AU304" s="86">
        <f>SUMIFS('sys inv movment rpt'!$M:$M,'sys inv movment rpt'!$L:$L,$M304,'sys inv movment rpt'!$N:$N,AU$1)</f>
        <v>0</v>
      </c>
      <c r="AV304" s="86">
        <f>SUMIFS('sys inv movment rpt'!$M:$M,'sys inv movment rpt'!$L:$L,$M304,'sys inv movment rpt'!$N:$N,AV$1)</f>
        <v>0</v>
      </c>
      <c r="AW304" s="87" t="str">
        <f>IFERROR(VLOOKUP(A304,'sys-backorder details'!E:U,17,0),"-")</f>
        <v>-</v>
      </c>
      <c r="AX304" s="87" t="str">
        <f>IF(K304&gt;1,VLOOKUP(A304,'settings-routing'!A:I,9,0),"")</f>
        <v/>
      </c>
    </row>
    <row r="305" ht="12.75" hidden="1" customHeight="1">
      <c r="A305" s="50" t="s">
        <v>824</v>
      </c>
      <c r="B305" s="50" t="s">
        <v>825</v>
      </c>
      <c r="C305" s="50">
        <f t="shared" si="2"/>
        <v>0</v>
      </c>
      <c r="D305" s="80">
        <f>SUMIF('Stocks 101-111'!$J:$J,'item dashboard'!A305,'Stocks 101-111'!K:K)</f>
        <v>0</v>
      </c>
      <c r="E305" s="80">
        <f>SUMIF('Stocks 101-111'!$J:$J,'item dashboard'!A305,'Stocks 101-111'!$L:$L)</f>
        <v>0</v>
      </c>
      <c r="F305" s="81">
        <f t="shared" si="3"/>
        <v>0</v>
      </c>
      <c r="G305" s="82">
        <f t="shared" si="4"/>
        <v>0</v>
      </c>
      <c r="H305" s="50">
        <f>SUMIFS('sys-backorder details'!$M:$M,'sys-backorder details'!$E:$E,'item dashboard'!A305,'sys-backorder details'!$V:$V,"")</f>
        <v>0</v>
      </c>
      <c r="I305" s="83">
        <f>SUMIF('settings-routing'!$I:$I,'item dashboard'!A305,'settings-routing'!$O:$O)</f>
        <v>0</v>
      </c>
      <c r="J305" s="50">
        <f>SUMIFS('sys-backorder details'!$M:$M,'sys-backorder details'!$E:$E,'item dashboard'!A305,'sys-backorder details'!$V:$V,"Call off")</f>
        <v>0</v>
      </c>
      <c r="K305" s="84">
        <f t="shared" si="5"/>
        <v>0</v>
      </c>
      <c r="L305" s="84">
        <f>SUMIF('Production Plan'!$E:$E,'item dashboard'!A305,'Production Plan'!$N:$N)</f>
        <v>0</v>
      </c>
      <c r="M305" s="85" t="str">
        <f t="shared" si="6"/>
        <v>B-C2-BK15SARA-S-100 gm Black Printed Sara Suede Bottle</v>
      </c>
      <c r="N305" s="86">
        <f>SUMIFS('sys inv movment rpt'!$M:$M,'sys inv movment rpt'!$L:$L,$M305,'sys inv movment rpt'!$N:$N,N$1)</f>
        <v>0</v>
      </c>
      <c r="O305" s="86">
        <f>SUMIFS('sys inv movment rpt'!$M:$M,'sys inv movment rpt'!$L:$L,$M305,'sys inv movment rpt'!$N:$N,O$1)</f>
        <v>0</v>
      </c>
      <c r="P305" s="86">
        <f>SUMIFS('sys inv movment rpt'!$M:$M,'sys inv movment rpt'!$L:$L,$M305,'sys inv movment rpt'!$N:$N,P$1)</f>
        <v>0</v>
      </c>
      <c r="Q305" s="86">
        <f>SUMIFS('sys inv movment rpt'!$M:$M,'sys inv movment rpt'!$L:$L,$M305,'sys inv movment rpt'!$N:$N,Q$1)</f>
        <v>0</v>
      </c>
      <c r="R305" s="86">
        <f>SUMIFS('sys inv movment rpt'!$M:$M,'sys inv movment rpt'!$L:$L,$M305,'sys inv movment rpt'!$N:$N,R$1)</f>
        <v>0</v>
      </c>
      <c r="S305" s="86">
        <f>SUMIFS('sys inv movment rpt'!$M:$M,'sys inv movment rpt'!$L:$L,$M305,'sys inv movment rpt'!$N:$N,S$1)</f>
        <v>0</v>
      </c>
      <c r="T305" s="86">
        <f>SUMIFS('sys inv movment rpt'!$M:$M,'sys inv movment rpt'!$L:$L,$M305,'sys inv movment rpt'!$N:$N,T$1)</f>
        <v>0</v>
      </c>
      <c r="U305" s="86">
        <f>SUMIFS('sys inv movment rpt'!$M:$M,'sys inv movment rpt'!$L:$L,$M305,'sys inv movment rpt'!$N:$N,U$1)</f>
        <v>0</v>
      </c>
      <c r="V305" s="86">
        <f>SUMIFS('sys inv movment rpt'!$M:$M,'sys inv movment rpt'!$L:$L,$M305,'sys inv movment rpt'!$N:$N,V$1)</f>
        <v>0</v>
      </c>
      <c r="W305" s="86">
        <f>SUMIFS('sys inv movment rpt'!$M:$M,'sys inv movment rpt'!$L:$L,$M305,'sys inv movment rpt'!$N:$N,W$1)</f>
        <v>0</v>
      </c>
      <c r="X305" s="86">
        <f>SUMIFS('sys inv movment rpt'!$M:$M,'sys inv movment rpt'!$L:$L,$M305,'sys inv movment rpt'!$N:$N,X$1)</f>
        <v>0</v>
      </c>
      <c r="Y305" s="86">
        <f>SUMIFS('sys inv movment rpt'!$M:$M,'sys inv movment rpt'!$L:$L,$M305,'sys inv movment rpt'!$N:$N,Y$1)</f>
        <v>0</v>
      </c>
      <c r="Z305" s="86">
        <f>SUMIFS('sys inv movment rpt'!$M:$M,'sys inv movment rpt'!$L:$L,$M305,'sys inv movment rpt'!$N:$N,Z$1)</f>
        <v>0</v>
      </c>
      <c r="AA305" s="86">
        <f>SUMIFS('sys inv movment rpt'!$M:$M,'sys inv movment rpt'!$L:$L,$M305,'sys inv movment rpt'!$N:$N,AA$1)</f>
        <v>0</v>
      </c>
      <c r="AB305" s="86">
        <f>SUMIFS('sys inv movment rpt'!$M:$M,'sys inv movment rpt'!$L:$L,$M305,'sys inv movment rpt'!$N:$N,AB$1)</f>
        <v>0</v>
      </c>
      <c r="AC305" s="86">
        <f>SUMIFS('sys inv movment rpt'!$M:$M,'sys inv movment rpt'!$L:$L,$M305,'sys inv movment rpt'!$N:$N,AC$1)</f>
        <v>0</v>
      </c>
      <c r="AD305" s="86">
        <f>SUMIFS('sys inv movment rpt'!$M:$M,'sys inv movment rpt'!$L:$L,$M305,'sys inv movment rpt'!$N:$N,AD$1)</f>
        <v>0</v>
      </c>
      <c r="AE305" s="86">
        <f>SUMIFS('sys inv movment rpt'!$M:$M,'sys inv movment rpt'!$L:$L,$M305,'sys inv movment rpt'!$N:$N,AE$1)</f>
        <v>0</v>
      </c>
      <c r="AF305" s="86">
        <f>SUMIFS('sys inv movment rpt'!$M:$M,'sys inv movment rpt'!$L:$L,$M305,'sys inv movment rpt'!$N:$N,AF$1)</f>
        <v>0</v>
      </c>
      <c r="AG305" s="86">
        <f>SUMIFS('sys inv movment rpt'!$M:$M,'sys inv movment rpt'!$L:$L,$M305,'sys inv movment rpt'!$N:$N,AG$1)</f>
        <v>0</v>
      </c>
      <c r="AH305" s="86">
        <f>SUMIFS('sys inv movment rpt'!$M:$M,'sys inv movment rpt'!$L:$L,$M305,'sys inv movment rpt'!$N:$N,AH$1)</f>
        <v>0</v>
      </c>
      <c r="AI305" s="86">
        <f>SUMIFS('sys inv movment rpt'!$M:$M,'sys inv movment rpt'!$L:$L,$M305,'sys inv movment rpt'!$N:$N,AI$1)</f>
        <v>0</v>
      </c>
      <c r="AJ305" s="86">
        <f>SUMIFS('sys inv movment rpt'!$M:$M,'sys inv movment rpt'!$L:$L,$M305,'sys inv movment rpt'!$N:$N,AJ$1)</f>
        <v>0</v>
      </c>
      <c r="AK305" s="86">
        <f>SUMIFS('sys inv movment rpt'!$M:$M,'sys inv movment rpt'!$L:$L,$M305,'sys inv movment rpt'!$N:$N,AK$1)</f>
        <v>0</v>
      </c>
      <c r="AL305" s="86">
        <f>SUMIFS('sys inv movment rpt'!$M:$M,'sys inv movment rpt'!$L:$L,$M305,'sys inv movment rpt'!$N:$N,AL$1)</f>
        <v>0</v>
      </c>
      <c r="AM305" s="86">
        <f>SUMIFS('sys inv movment rpt'!$M:$M,'sys inv movment rpt'!$L:$L,$M305,'sys inv movment rpt'!$N:$N,AM$1)</f>
        <v>0</v>
      </c>
      <c r="AN305" s="86">
        <f>SUMIFS('sys inv movment rpt'!$M:$M,'sys inv movment rpt'!$L:$L,$M305,'sys inv movment rpt'!$N:$N,AN$1)</f>
        <v>0</v>
      </c>
      <c r="AO305" s="86">
        <f>SUMIFS('sys inv movment rpt'!$M:$M,'sys inv movment rpt'!$L:$L,$M305,'sys inv movment rpt'!$N:$N,AO$1)</f>
        <v>0</v>
      </c>
      <c r="AP305" s="86">
        <f>SUMIFS('sys inv movment rpt'!$M:$M,'sys inv movment rpt'!$L:$L,$M305,'sys inv movment rpt'!$N:$N,AP$1)</f>
        <v>0</v>
      </c>
      <c r="AQ305" s="86">
        <f>SUMIFS('sys inv movment rpt'!$M:$M,'sys inv movment rpt'!$L:$L,$M305,'sys inv movment rpt'!$N:$N,AQ$1)</f>
        <v>0</v>
      </c>
      <c r="AR305" s="86">
        <f>SUMIFS('sys inv movment rpt'!$M:$M,'sys inv movment rpt'!$L:$L,$M305,'sys inv movment rpt'!$N:$N,AR$1)</f>
        <v>0</v>
      </c>
      <c r="AS305" s="86">
        <f>SUMIFS('sys inv movment rpt'!$M:$M,'sys inv movment rpt'!$L:$L,$M305,'sys inv movment rpt'!$N:$N,AS$1)</f>
        <v>0</v>
      </c>
      <c r="AT305" s="86">
        <f>SUMIFS('sys inv movment rpt'!$M:$M,'sys inv movment rpt'!$L:$L,$M305,'sys inv movment rpt'!$N:$N,AT$1)</f>
        <v>0</v>
      </c>
      <c r="AU305" s="86">
        <f>SUMIFS('sys inv movment rpt'!$M:$M,'sys inv movment rpt'!$L:$L,$M305,'sys inv movment rpt'!$N:$N,AU$1)</f>
        <v>0</v>
      </c>
      <c r="AV305" s="86">
        <f>SUMIFS('sys inv movment rpt'!$M:$M,'sys inv movment rpt'!$L:$L,$M305,'sys inv movment rpt'!$N:$N,AV$1)</f>
        <v>0</v>
      </c>
      <c r="AW305" s="87" t="str">
        <f>IFERROR(VLOOKUP(A305,'sys-backorder details'!E:U,17,0),"-")</f>
        <v>-</v>
      </c>
      <c r="AX305" s="87" t="str">
        <f>IF(K305&gt;1,VLOOKUP(A305,'settings-routing'!A:I,9,0),"")</f>
        <v/>
      </c>
    </row>
    <row r="306" ht="12.75" hidden="1" customHeight="1">
      <c r="A306" s="50" t="s">
        <v>826</v>
      </c>
      <c r="B306" s="50" t="s">
        <v>827</v>
      </c>
      <c r="C306" s="50">
        <f t="shared" si="2"/>
        <v>4000</v>
      </c>
      <c r="D306" s="80">
        <f>SUMIF('Stocks 101-111'!$J:$J,'item dashboard'!A306,'Stocks 101-111'!K:K)</f>
        <v>4000</v>
      </c>
      <c r="E306" s="80">
        <f>SUMIF('Stocks 101-111'!$J:$J,'item dashboard'!A306,'Stocks 101-111'!$L:$L)</f>
        <v>0</v>
      </c>
      <c r="F306" s="81">
        <f t="shared" si="3"/>
        <v>0</v>
      </c>
      <c r="G306" s="82">
        <f t="shared" si="4"/>
        <v>0.3714285714</v>
      </c>
      <c r="H306" s="50">
        <f>SUMIFS('sys-backorder details'!$M:$M,'sys-backorder details'!$E:$E,'item dashboard'!A306,'sys-backorder details'!$V:$V,"")</f>
        <v>0</v>
      </c>
      <c r="I306" s="83">
        <f>SUMIF('settings-routing'!$I:$I,'item dashboard'!A306,'settings-routing'!$O:$O)</f>
        <v>0</v>
      </c>
      <c r="J306" s="50">
        <f>SUMIFS('sys-backorder details'!$M:$M,'sys-backorder details'!$E:$E,'item dashboard'!A306,'sys-backorder details'!$V:$V,"Call off")</f>
        <v>18000</v>
      </c>
      <c r="K306" s="84">
        <f t="shared" si="5"/>
        <v>-4000</v>
      </c>
      <c r="L306" s="84">
        <f>SUMIF('Production Plan'!$E:$E,'item dashboard'!A306,'Production Plan'!$N:$N)</f>
        <v>-4000</v>
      </c>
      <c r="M306" s="85" t="str">
        <f t="shared" si="6"/>
        <v>B-D1-N5-25 ml Eye dropper Natural Bottle</v>
      </c>
      <c r="N306" s="86">
        <f>SUMIFS('sys inv movment rpt'!$M:$M,'sys inv movment rpt'!$L:$L,$M306,'sys inv movment rpt'!$N:$N,N$1)</f>
        <v>4000</v>
      </c>
      <c r="O306" s="86">
        <f>SUMIFS('sys inv movment rpt'!$M:$M,'sys inv movment rpt'!$L:$L,$M306,'sys inv movment rpt'!$N:$N,O$1)</f>
        <v>0</v>
      </c>
      <c r="P306" s="86">
        <f>SUMIFS('sys inv movment rpt'!$M:$M,'sys inv movment rpt'!$L:$L,$M306,'sys inv movment rpt'!$N:$N,P$1)</f>
        <v>0</v>
      </c>
      <c r="Q306" s="86">
        <f>SUMIFS('sys inv movment rpt'!$M:$M,'sys inv movment rpt'!$L:$L,$M306,'sys inv movment rpt'!$N:$N,Q$1)</f>
        <v>0</v>
      </c>
      <c r="R306" s="86">
        <f>SUMIFS('sys inv movment rpt'!$M:$M,'sys inv movment rpt'!$L:$L,$M306,'sys inv movment rpt'!$N:$N,R$1)</f>
        <v>4000</v>
      </c>
      <c r="S306" s="86">
        <f>SUMIFS('sys inv movment rpt'!$M:$M,'sys inv movment rpt'!$L:$L,$M306,'sys inv movment rpt'!$N:$N,S$1)</f>
        <v>8000</v>
      </c>
      <c r="T306" s="86">
        <f>SUMIFS('sys inv movment rpt'!$M:$M,'sys inv movment rpt'!$L:$L,$M306,'sys inv movment rpt'!$N:$N,T$1)</f>
        <v>0</v>
      </c>
      <c r="U306" s="86">
        <f>SUMIFS('sys inv movment rpt'!$M:$M,'sys inv movment rpt'!$L:$L,$M306,'sys inv movment rpt'!$N:$N,U$1)</f>
        <v>0</v>
      </c>
      <c r="V306" s="86">
        <f>SUMIFS('sys inv movment rpt'!$M:$M,'sys inv movment rpt'!$L:$L,$M306,'sys inv movment rpt'!$N:$N,V$1)</f>
        <v>4000</v>
      </c>
      <c r="W306" s="86">
        <f>SUMIFS('sys inv movment rpt'!$M:$M,'sys inv movment rpt'!$L:$L,$M306,'sys inv movment rpt'!$N:$N,W$1)</f>
        <v>6000</v>
      </c>
      <c r="X306" s="86">
        <f>SUMIFS('sys inv movment rpt'!$M:$M,'sys inv movment rpt'!$L:$L,$M306,'sys inv movment rpt'!$N:$N,X$1)</f>
        <v>0</v>
      </c>
      <c r="Y306" s="86">
        <f>SUMIFS('sys inv movment rpt'!$M:$M,'sys inv movment rpt'!$L:$L,$M306,'sys inv movment rpt'!$N:$N,Y$1)</f>
        <v>0</v>
      </c>
      <c r="Z306" s="86">
        <f>SUMIFS('sys inv movment rpt'!$M:$M,'sys inv movment rpt'!$L:$L,$M306,'sys inv movment rpt'!$N:$N,Z$1)</f>
        <v>0</v>
      </c>
      <c r="AA306" s="86">
        <f>SUMIFS('sys inv movment rpt'!$M:$M,'sys inv movment rpt'!$L:$L,$M306,'sys inv movment rpt'!$N:$N,AA$1)</f>
        <v>2000</v>
      </c>
      <c r="AB306" s="86">
        <f>SUMIFS('sys inv movment rpt'!$M:$M,'sys inv movment rpt'!$L:$L,$M306,'sys inv movment rpt'!$N:$N,AB$1)</f>
        <v>0</v>
      </c>
      <c r="AC306" s="86">
        <f>SUMIFS('sys inv movment rpt'!$M:$M,'sys inv movment rpt'!$L:$L,$M306,'sys inv movment rpt'!$N:$N,AC$1)</f>
        <v>0</v>
      </c>
      <c r="AD306" s="86">
        <f>SUMIFS('sys inv movment rpt'!$M:$M,'sys inv movment rpt'!$L:$L,$M306,'sys inv movment rpt'!$N:$N,AD$1)</f>
        <v>0</v>
      </c>
      <c r="AE306" s="86">
        <f>SUMIFS('sys inv movment rpt'!$M:$M,'sys inv movment rpt'!$L:$L,$M306,'sys inv movment rpt'!$N:$N,AE$1)</f>
        <v>14000</v>
      </c>
      <c r="AF306" s="86">
        <f>SUMIFS('sys inv movment rpt'!$M:$M,'sys inv movment rpt'!$L:$L,$M306,'sys inv movment rpt'!$N:$N,AF$1)</f>
        <v>0</v>
      </c>
      <c r="AG306" s="86">
        <f>SUMIFS('sys inv movment rpt'!$M:$M,'sys inv movment rpt'!$L:$L,$M306,'sys inv movment rpt'!$N:$N,AG$1)</f>
        <v>0</v>
      </c>
      <c r="AH306" s="86">
        <f>SUMIFS('sys inv movment rpt'!$M:$M,'sys inv movment rpt'!$L:$L,$M306,'sys inv movment rpt'!$N:$N,AH$1)</f>
        <v>0</v>
      </c>
      <c r="AI306" s="86">
        <f>SUMIFS('sys inv movment rpt'!$M:$M,'sys inv movment rpt'!$L:$L,$M306,'sys inv movment rpt'!$N:$N,AI$1)</f>
        <v>14000</v>
      </c>
      <c r="AJ306" s="86">
        <f>SUMIFS('sys inv movment rpt'!$M:$M,'sys inv movment rpt'!$L:$L,$M306,'sys inv movment rpt'!$N:$N,AJ$1)</f>
        <v>2000</v>
      </c>
      <c r="AK306" s="86">
        <f>SUMIFS('sys inv movment rpt'!$M:$M,'sys inv movment rpt'!$L:$L,$M306,'sys inv movment rpt'!$N:$N,AK$1)</f>
        <v>0</v>
      </c>
      <c r="AL306" s="86">
        <f>SUMIFS('sys inv movment rpt'!$M:$M,'sys inv movment rpt'!$L:$L,$M306,'sys inv movment rpt'!$N:$N,AL$1)</f>
        <v>0</v>
      </c>
      <c r="AM306" s="86">
        <f>SUMIFS('sys inv movment rpt'!$M:$M,'sys inv movment rpt'!$L:$L,$M306,'sys inv movment rpt'!$N:$N,AM$1)</f>
        <v>0</v>
      </c>
      <c r="AN306" s="86">
        <f>SUMIFS('sys inv movment rpt'!$M:$M,'sys inv movment rpt'!$L:$L,$M306,'sys inv movment rpt'!$N:$N,AN$1)</f>
        <v>2000</v>
      </c>
      <c r="AO306" s="86">
        <f>SUMIFS('sys inv movment rpt'!$M:$M,'sys inv movment rpt'!$L:$L,$M306,'sys inv movment rpt'!$N:$N,AO$1)</f>
        <v>0</v>
      </c>
      <c r="AP306" s="86">
        <f>SUMIFS('sys inv movment rpt'!$M:$M,'sys inv movment rpt'!$L:$L,$M306,'sys inv movment rpt'!$N:$N,AP$1)</f>
        <v>0</v>
      </c>
      <c r="AQ306" s="86">
        <f>SUMIFS('sys inv movment rpt'!$M:$M,'sys inv movment rpt'!$L:$L,$M306,'sys inv movment rpt'!$N:$N,AQ$1)</f>
        <v>0</v>
      </c>
      <c r="AR306" s="86">
        <f>SUMIFS('sys inv movment rpt'!$M:$M,'sys inv movment rpt'!$L:$L,$M306,'sys inv movment rpt'!$N:$N,AR$1)</f>
        <v>28000</v>
      </c>
      <c r="AS306" s="86">
        <f>SUMIFS('sys inv movment rpt'!$M:$M,'sys inv movment rpt'!$L:$L,$M306,'sys inv movment rpt'!$N:$N,AS$1)</f>
        <v>8000</v>
      </c>
      <c r="AT306" s="86">
        <f>SUMIFS('sys inv movment rpt'!$M:$M,'sys inv movment rpt'!$L:$L,$M306,'sys inv movment rpt'!$N:$N,AT$1)</f>
        <v>0</v>
      </c>
      <c r="AU306" s="86">
        <f>SUMIFS('sys inv movment rpt'!$M:$M,'sys inv movment rpt'!$L:$L,$M306,'sys inv movment rpt'!$N:$N,AU$1)</f>
        <v>0</v>
      </c>
      <c r="AV306" s="86">
        <f>SUMIFS('sys inv movment rpt'!$M:$M,'sys inv movment rpt'!$L:$L,$M306,'sys inv movment rpt'!$N:$N,AV$1)</f>
        <v>4000</v>
      </c>
      <c r="AW306" s="87" t="str">
        <f>IFERROR(VLOOKUP(A306,'sys-backorder details'!E:U,17,0),"-")</f>
        <v>Cash/Current Cheque</v>
      </c>
      <c r="AX306" s="87" t="str">
        <f>IF(K306&gt;1,VLOOKUP(A306,'settings-routing'!A:I,9,0),"")</f>
        <v/>
      </c>
    </row>
    <row r="307" ht="12.75" hidden="1" customHeight="1">
      <c r="A307" s="50" t="s">
        <v>828</v>
      </c>
      <c r="B307" s="50" t="s">
        <v>829</v>
      </c>
      <c r="C307" s="50">
        <f t="shared" si="2"/>
        <v>2000</v>
      </c>
      <c r="D307" s="80">
        <f>SUMIF('Stocks 101-111'!$J:$J,'item dashboard'!A307,'Stocks 101-111'!K:K)</f>
        <v>2000</v>
      </c>
      <c r="E307" s="80">
        <f>SUMIF('Stocks 101-111'!$J:$J,'item dashboard'!A307,'Stocks 101-111'!$L:$L)</f>
        <v>0</v>
      </c>
      <c r="F307" s="81">
        <f t="shared" si="3"/>
        <v>0</v>
      </c>
      <c r="G307" s="82">
        <f t="shared" si="4"/>
        <v>0.1142857143</v>
      </c>
      <c r="H307" s="50">
        <f>SUMIFS('sys-backorder details'!$M:$M,'sys-backorder details'!$E:$E,'item dashboard'!A307,'sys-backorder details'!$V:$V,"")</f>
        <v>0</v>
      </c>
      <c r="I307" s="83">
        <f>SUMIF('settings-routing'!$I:$I,'item dashboard'!A307,'settings-routing'!$O:$O)</f>
        <v>0</v>
      </c>
      <c r="J307" s="50">
        <f>SUMIFS('sys-backorder details'!$M:$M,'sys-backorder details'!$E:$E,'item dashboard'!A307,'sys-backorder details'!$V:$V,"Call off")</f>
        <v>10000</v>
      </c>
      <c r="K307" s="84">
        <f t="shared" si="5"/>
        <v>-2000</v>
      </c>
      <c r="L307" s="84">
        <f>SUMIF('Production Plan'!$E:$E,'item dashboard'!A307,'Production Plan'!$N:$N)</f>
        <v>-2000</v>
      </c>
      <c r="M307" s="85" t="str">
        <f t="shared" si="6"/>
        <v>B-D1-W3-25 ml Eye dropper White Bottle</v>
      </c>
      <c r="N307" s="86">
        <f>SUMIFS('sys inv movment rpt'!$M:$M,'sys inv movment rpt'!$L:$L,$M307,'sys inv movment rpt'!$N:$N,N$1)</f>
        <v>0</v>
      </c>
      <c r="O307" s="86">
        <f>SUMIFS('sys inv movment rpt'!$M:$M,'sys inv movment rpt'!$L:$L,$M307,'sys inv movment rpt'!$N:$N,O$1)</f>
        <v>0</v>
      </c>
      <c r="P307" s="86">
        <f>SUMIFS('sys inv movment rpt'!$M:$M,'sys inv movment rpt'!$L:$L,$M307,'sys inv movment rpt'!$N:$N,P$1)</f>
        <v>0</v>
      </c>
      <c r="Q307" s="86">
        <f>SUMIFS('sys inv movment rpt'!$M:$M,'sys inv movment rpt'!$L:$L,$M307,'sys inv movment rpt'!$N:$N,Q$1)</f>
        <v>0</v>
      </c>
      <c r="R307" s="86">
        <f>SUMIFS('sys inv movment rpt'!$M:$M,'sys inv movment rpt'!$L:$L,$M307,'sys inv movment rpt'!$N:$N,R$1)</f>
        <v>0</v>
      </c>
      <c r="S307" s="86">
        <f>SUMIFS('sys inv movment rpt'!$M:$M,'sys inv movment rpt'!$L:$L,$M307,'sys inv movment rpt'!$N:$N,S$1)</f>
        <v>0</v>
      </c>
      <c r="T307" s="86">
        <f>SUMIFS('sys inv movment rpt'!$M:$M,'sys inv movment rpt'!$L:$L,$M307,'sys inv movment rpt'!$N:$N,T$1)</f>
        <v>0</v>
      </c>
      <c r="U307" s="86">
        <f>SUMIFS('sys inv movment rpt'!$M:$M,'sys inv movment rpt'!$L:$L,$M307,'sys inv movment rpt'!$N:$N,U$1)</f>
        <v>0</v>
      </c>
      <c r="V307" s="86">
        <f>SUMIFS('sys inv movment rpt'!$M:$M,'sys inv movment rpt'!$L:$L,$M307,'sys inv movment rpt'!$N:$N,V$1)</f>
        <v>0</v>
      </c>
      <c r="W307" s="86">
        <f>SUMIFS('sys inv movment rpt'!$M:$M,'sys inv movment rpt'!$L:$L,$M307,'sys inv movment rpt'!$N:$N,W$1)</f>
        <v>0</v>
      </c>
      <c r="X307" s="86">
        <f>SUMIFS('sys inv movment rpt'!$M:$M,'sys inv movment rpt'!$L:$L,$M307,'sys inv movment rpt'!$N:$N,X$1)</f>
        <v>0</v>
      </c>
      <c r="Y307" s="86">
        <f>SUMIFS('sys inv movment rpt'!$M:$M,'sys inv movment rpt'!$L:$L,$M307,'sys inv movment rpt'!$N:$N,Y$1)</f>
        <v>0</v>
      </c>
      <c r="Z307" s="86">
        <f>SUMIFS('sys inv movment rpt'!$M:$M,'sys inv movment rpt'!$L:$L,$M307,'sys inv movment rpt'!$N:$N,Z$1)</f>
        <v>0</v>
      </c>
      <c r="AA307" s="86">
        <f>SUMIFS('sys inv movment rpt'!$M:$M,'sys inv movment rpt'!$L:$L,$M307,'sys inv movment rpt'!$N:$N,AA$1)</f>
        <v>11000</v>
      </c>
      <c r="AB307" s="86">
        <f>SUMIFS('sys inv movment rpt'!$M:$M,'sys inv movment rpt'!$L:$L,$M307,'sys inv movment rpt'!$N:$N,AB$1)</f>
        <v>0</v>
      </c>
      <c r="AC307" s="86">
        <f>SUMIFS('sys inv movment rpt'!$M:$M,'sys inv movment rpt'!$L:$L,$M307,'sys inv movment rpt'!$N:$N,AC$1)</f>
        <v>0</v>
      </c>
      <c r="AD307" s="86">
        <f>SUMIFS('sys inv movment rpt'!$M:$M,'sys inv movment rpt'!$L:$L,$M307,'sys inv movment rpt'!$N:$N,AD$1)</f>
        <v>0</v>
      </c>
      <c r="AE307" s="86">
        <f>SUMIFS('sys inv movment rpt'!$M:$M,'sys inv movment rpt'!$L:$L,$M307,'sys inv movment rpt'!$N:$N,AE$1)</f>
        <v>0</v>
      </c>
      <c r="AF307" s="86">
        <f>SUMIFS('sys inv movment rpt'!$M:$M,'sys inv movment rpt'!$L:$L,$M307,'sys inv movment rpt'!$N:$N,AF$1)</f>
        <v>0</v>
      </c>
      <c r="AG307" s="86">
        <f>SUMIFS('sys inv movment rpt'!$M:$M,'sys inv movment rpt'!$L:$L,$M307,'sys inv movment rpt'!$N:$N,AG$1)</f>
        <v>0</v>
      </c>
      <c r="AH307" s="86">
        <f>SUMIFS('sys inv movment rpt'!$M:$M,'sys inv movment rpt'!$L:$L,$M307,'sys inv movment rpt'!$N:$N,AH$1)</f>
        <v>0</v>
      </c>
      <c r="AI307" s="86">
        <f>SUMIFS('sys inv movment rpt'!$M:$M,'sys inv movment rpt'!$L:$L,$M307,'sys inv movment rpt'!$N:$N,AI$1)</f>
        <v>4000</v>
      </c>
      <c r="AJ307" s="86">
        <f>SUMIFS('sys inv movment rpt'!$M:$M,'sys inv movment rpt'!$L:$L,$M307,'sys inv movment rpt'!$N:$N,AJ$1)</f>
        <v>0</v>
      </c>
      <c r="AK307" s="86">
        <f>SUMIFS('sys inv movment rpt'!$M:$M,'sys inv movment rpt'!$L:$L,$M307,'sys inv movment rpt'!$N:$N,AK$1)</f>
        <v>0</v>
      </c>
      <c r="AL307" s="86">
        <f>SUMIFS('sys inv movment rpt'!$M:$M,'sys inv movment rpt'!$L:$L,$M307,'sys inv movment rpt'!$N:$N,AL$1)</f>
        <v>0</v>
      </c>
      <c r="AM307" s="86">
        <f>SUMIFS('sys inv movment rpt'!$M:$M,'sys inv movment rpt'!$L:$L,$M307,'sys inv movment rpt'!$N:$N,AM$1)</f>
        <v>0</v>
      </c>
      <c r="AN307" s="86">
        <f>SUMIFS('sys inv movment rpt'!$M:$M,'sys inv movment rpt'!$L:$L,$M307,'sys inv movment rpt'!$N:$N,AN$1)</f>
        <v>9000</v>
      </c>
      <c r="AO307" s="86">
        <f>SUMIFS('sys inv movment rpt'!$M:$M,'sys inv movment rpt'!$L:$L,$M307,'sys inv movment rpt'!$N:$N,AO$1)</f>
        <v>0</v>
      </c>
      <c r="AP307" s="86">
        <f>SUMIFS('sys inv movment rpt'!$M:$M,'sys inv movment rpt'!$L:$L,$M307,'sys inv movment rpt'!$N:$N,AP$1)</f>
        <v>0</v>
      </c>
      <c r="AQ307" s="86">
        <f>SUMIFS('sys inv movment rpt'!$M:$M,'sys inv movment rpt'!$L:$L,$M307,'sys inv movment rpt'!$N:$N,AQ$1)</f>
        <v>0</v>
      </c>
      <c r="AR307" s="86">
        <f>SUMIFS('sys inv movment rpt'!$M:$M,'sys inv movment rpt'!$L:$L,$M307,'sys inv movment rpt'!$N:$N,AR$1)</f>
        <v>0</v>
      </c>
      <c r="AS307" s="86">
        <f>SUMIFS('sys inv movment rpt'!$M:$M,'sys inv movment rpt'!$L:$L,$M307,'sys inv movment rpt'!$N:$N,AS$1)</f>
        <v>4000</v>
      </c>
      <c r="AT307" s="86">
        <f>SUMIFS('sys inv movment rpt'!$M:$M,'sys inv movment rpt'!$L:$L,$M307,'sys inv movment rpt'!$N:$N,AT$1)</f>
        <v>0</v>
      </c>
      <c r="AU307" s="86">
        <f>SUMIFS('sys inv movment rpt'!$M:$M,'sys inv movment rpt'!$L:$L,$M307,'sys inv movment rpt'!$N:$N,AU$1)</f>
        <v>0</v>
      </c>
      <c r="AV307" s="86">
        <f>SUMIFS('sys inv movment rpt'!$M:$M,'sys inv movment rpt'!$L:$L,$M307,'sys inv movment rpt'!$N:$N,AV$1)</f>
        <v>0</v>
      </c>
      <c r="AW307" s="87" t="str">
        <f>IFERROR(VLOOKUP(A307,'sys-backorder details'!E:U,17,0),"-")</f>
        <v>Cash/Current Cheque</v>
      </c>
      <c r="AX307" s="87" t="str">
        <f>IF(K307&gt;1,VLOOKUP(A307,'settings-routing'!A:I,9,0),"")</f>
        <v/>
      </c>
    </row>
    <row r="308" ht="12.75" hidden="1" customHeight="1">
      <c r="A308" s="50" t="s">
        <v>142</v>
      </c>
      <c r="B308" s="50" t="s">
        <v>830</v>
      </c>
      <c r="C308" s="50">
        <f t="shared" si="2"/>
        <v>12000</v>
      </c>
      <c r="D308" s="80">
        <f>SUMIF('Stocks 101-111'!$J:$J,'item dashboard'!A308,'Stocks 101-111'!K:K)</f>
        <v>12000</v>
      </c>
      <c r="E308" s="80">
        <f>SUMIF('Stocks 101-111'!$J:$J,'item dashboard'!A308,'Stocks 101-111'!$L:$L)</f>
        <v>0</v>
      </c>
      <c r="F308" s="81">
        <f t="shared" si="3"/>
        <v>0</v>
      </c>
      <c r="G308" s="82">
        <f t="shared" si="4"/>
        <v>0.2857142857</v>
      </c>
      <c r="H308" s="50">
        <f>SUMIFS('sys-backorder details'!$M:$M,'sys-backorder details'!$E:$E,'item dashboard'!A308,'sys-backorder details'!$V:$V,"")</f>
        <v>0</v>
      </c>
      <c r="I308" s="83">
        <f>SUMIF('settings-routing'!$I:$I,'item dashboard'!A308,'settings-routing'!$O:$O)</f>
        <v>0</v>
      </c>
      <c r="J308" s="50">
        <f>SUMIFS('sys-backorder details'!$M:$M,'sys-backorder details'!$E:$E,'item dashboard'!A308,'sys-backorder details'!$V:$V,"Call off")</f>
        <v>0</v>
      </c>
      <c r="K308" s="84">
        <f t="shared" si="5"/>
        <v>-12000</v>
      </c>
      <c r="L308" s="84">
        <f>SUMIF('Production Plan'!$E:$E,'item dashboard'!A308,'Production Plan'!$N:$N)</f>
        <v>-12000</v>
      </c>
      <c r="M308" s="85" t="str">
        <f t="shared" si="6"/>
        <v>B-D2-N4-15 ml Eye dropper Natural Bottle</v>
      </c>
      <c r="N308" s="86">
        <f>SUMIFS('sys inv movment rpt'!$M:$M,'sys inv movment rpt'!$L:$L,$M308,'sys inv movment rpt'!$N:$N,N$1)</f>
        <v>0</v>
      </c>
      <c r="O308" s="86">
        <f>SUMIFS('sys inv movment rpt'!$M:$M,'sys inv movment rpt'!$L:$L,$M308,'sys inv movment rpt'!$N:$N,O$1)</f>
        <v>0</v>
      </c>
      <c r="P308" s="86">
        <f>SUMIFS('sys inv movment rpt'!$M:$M,'sys inv movment rpt'!$L:$L,$M308,'sys inv movment rpt'!$N:$N,P$1)</f>
        <v>0</v>
      </c>
      <c r="Q308" s="86">
        <f>SUMIFS('sys inv movment rpt'!$M:$M,'sys inv movment rpt'!$L:$L,$M308,'sys inv movment rpt'!$N:$N,Q$1)</f>
        <v>0</v>
      </c>
      <c r="R308" s="86">
        <f>SUMIFS('sys inv movment rpt'!$M:$M,'sys inv movment rpt'!$L:$L,$M308,'sys inv movment rpt'!$N:$N,R$1)</f>
        <v>0</v>
      </c>
      <c r="S308" s="86">
        <f>SUMIFS('sys inv movment rpt'!$M:$M,'sys inv movment rpt'!$L:$L,$M308,'sys inv movment rpt'!$N:$N,S$1)</f>
        <v>8000</v>
      </c>
      <c r="T308" s="86">
        <f>SUMIFS('sys inv movment rpt'!$M:$M,'sys inv movment rpt'!$L:$L,$M308,'sys inv movment rpt'!$N:$N,T$1)</f>
        <v>0</v>
      </c>
      <c r="U308" s="86">
        <f>SUMIFS('sys inv movment rpt'!$M:$M,'sys inv movment rpt'!$L:$L,$M308,'sys inv movment rpt'!$N:$N,U$1)</f>
        <v>0</v>
      </c>
      <c r="V308" s="86">
        <f>SUMIFS('sys inv movment rpt'!$M:$M,'sys inv movment rpt'!$L:$L,$M308,'sys inv movment rpt'!$N:$N,V$1)</f>
        <v>0</v>
      </c>
      <c r="W308" s="86">
        <f>SUMIFS('sys inv movment rpt'!$M:$M,'sys inv movment rpt'!$L:$L,$M308,'sys inv movment rpt'!$N:$N,W$1)</f>
        <v>0</v>
      </c>
      <c r="X308" s="86">
        <f>SUMIFS('sys inv movment rpt'!$M:$M,'sys inv movment rpt'!$L:$L,$M308,'sys inv movment rpt'!$N:$N,X$1)</f>
        <v>0</v>
      </c>
      <c r="Y308" s="86">
        <f>SUMIFS('sys inv movment rpt'!$M:$M,'sys inv movment rpt'!$L:$L,$M308,'sys inv movment rpt'!$N:$N,Y$1)</f>
        <v>0</v>
      </c>
      <c r="Z308" s="86">
        <f>SUMIFS('sys inv movment rpt'!$M:$M,'sys inv movment rpt'!$L:$L,$M308,'sys inv movment rpt'!$N:$N,Z$1)</f>
        <v>4000</v>
      </c>
      <c r="AA308" s="86">
        <f>SUMIFS('sys inv movment rpt'!$M:$M,'sys inv movment rpt'!$L:$L,$M308,'sys inv movment rpt'!$N:$N,AA$1)</f>
        <v>62000</v>
      </c>
      <c r="AB308" s="86">
        <f>SUMIFS('sys inv movment rpt'!$M:$M,'sys inv movment rpt'!$L:$L,$M308,'sys inv movment rpt'!$N:$N,AB$1)</f>
        <v>0</v>
      </c>
      <c r="AC308" s="86">
        <f>SUMIFS('sys inv movment rpt'!$M:$M,'sys inv movment rpt'!$L:$L,$M308,'sys inv movment rpt'!$N:$N,AC$1)</f>
        <v>0</v>
      </c>
      <c r="AD308" s="86">
        <f>SUMIFS('sys inv movment rpt'!$M:$M,'sys inv movment rpt'!$L:$L,$M308,'sys inv movment rpt'!$N:$N,AD$1)</f>
        <v>0</v>
      </c>
      <c r="AE308" s="86">
        <f>SUMIFS('sys inv movment rpt'!$M:$M,'sys inv movment rpt'!$L:$L,$M308,'sys inv movment rpt'!$N:$N,AE$1)</f>
        <v>34000</v>
      </c>
      <c r="AF308" s="86">
        <f>SUMIFS('sys inv movment rpt'!$M:$M,'sys inv movment rpt'!$L:$L,$M308,'sys inv movment rpt'!$N:$N,AF$1)</f>
        <v>4000</v>
      </c>
      <c r="AG308" s="86">
        <f>SUMIFS('sys inv movment rpt'!$M:$M,'sys inv movment rpt'!$L:$L,$M308,'sys inv movment rpt'!$N:$N,AG$1)</f>
        <v>0</v>
      </c>
      <c r="AH308" s="86">
        <f>SUMIFS('sys inv movment rpt'!$M:$M,'sys inv movment rpt'!$L:$L,$M308,'sys inv movment rpt'!$N:$N,AH$1)</f>
        <v>0</v>
      </c>
      <c r="AI308" s="86">
        <f>SUMIFS('sys inv movment rpt'!$M:$M,'sys inv movment rpt'!$L:$L,$M308,'sys inv movment rpt'!$N:$N,AI$1)</f>
        <v>34000</v>
      </c>
      <c r="AJ308" s="86">
        <f>SUMIFS('sys inv movment rpt'!$M:$M,'sys inv movment rpt'!$L:$L,$M308,'sys inv movment rpt'!$N:$N,AJ$1)</f>
        <v>60000</v>
      </c>
      <c r="AK308" s="86">
        <f>SUMIFS('sys inv movment rpt'!$M:$M,'sys inv movment rpt'!$L:$L,$M308,'sys inv movment rpt'!$N:$N,AK$1)</f>
        <v>0</v>
      </c>
      <c r="AL308" s="86">
        <f>SUMIFS('sys inv movment rpt'!$M:$M,'sys inv movment rpt'!$L:$L,$M308,'sys inv movment rpt'!$N:$N,AL$1)</f>
        <v>0</v>
      </c>
      <c r="AM308" s="86">
        <f>SUMIFS('sys inv movment rpt'!$M:$M,'sys inv movment rpt'!$L:$L,$M308,'sys inv movment rpt'!$N:$N,AM$1)</f>
        <v>0</v>
      </c>
      <c r="AN308" s="86">
        <f>SUMIFS('sys inv movment rpt'!$M:$M,'sys inv movment rpt'!$L:$L,$M308,'sys inv movment rpt'!$N:$N,AN$1)</f>
        <v>28000</v>
      </c>
      <c r="AO308" s="86">
        <f>SUMIFS('sys inv movment rpt'!$M:$M,'sys inv movment rpt'!$L:$L,$M308,'sys inv movment rpt'!$N:$N,AO$1)</f>
        <v>0</v>
      </c>
      <c r="AP308" s="86">
        <f>SUMIFS('sys inv movment rpt'!$M:$M,'sys inv movment rpt'!$L:$L,$M308,'sys inv movment rpt'!$N:$N,AP$1)</f>
        <v>0</v>
      </c>
      <c r="AQ308" s="86">
        <f>SUMIFS('sys inv movment rpt'!$M:$M,'sys inv movment rpt'!$L:$L,$M308,'sys inv movment rpt'!$N:$N,AQ$1)</f>
        <v>0</v>
      </c>
      <c r="AR308" s="86">
        <f>SUMIFS('sys inv movment rpt'!$M:$M,'sys inv movment rpt'!$L:$L,$M308,'sys inv movment rpt'!$N:$N,AR$1)</f>
        <v>8000</v>
      </c>
      <c r="AS308" s="86">
        <f>SUMIFS('sys inv movment rpt'!$M:$M,'sys inv movment rpt'!$L:$L,$M308,'sys inv movment rpt'!$N:$N,AS$1)</f>
        <v>14000</v>
      </c>
      <c r="AT308" s="86">
        <f>SUMIFS('sys inv movment rpt'!$M:$M,'sys inv movment rpt'!$L:$L,$M308,'sys inv movment rpt'!$N:$N,AT$1)</f>
        <v>0</v>
      </c>
      <c r="AU308" s="86">
        <f>SUMIFS('sys inv movment rpt'!$M:$M,'sys inv movment rpt'!$L:$L,$M308,'sys inv movment rpt'!$N:$N,AU$1)</f>
        <v>0</v>
      </c>
      <c r="AV308" s="86">
        <f>SUMIFS('sys inv movment rpt'!$M:$M,'sys inv movment rpt'!$L:$L,$M308,'sys inv movment rpt'!$N:$N,AV$1)</f>
        <v>0</v>
      </c>
      <c r="AW308" s="87" t="str">
        <f>IFERROR(VLOOKUP(A308,'sys-backorder details'!E:U,17,0),"-")</f>
        <v>-</v>
      </c>
      <c r="AX308" s="87" t="str">
        <f>IF(K308&gt;1,VLOOKUP(A308,'settings-routing'!A:I,9,0),"")</f>
        <v/>
      </c>
    </row>
    <row r="309" ht="12.75" hidden="1" customHeight="1">
      <c r="A309" s="50" t="s">
        <v>831</v>
      </c>
      <c r="B309" s="50" t="s">
        <v>832</v>
      </c>
      <c r="C309" s="50">
        <f t="shared" si="2"/>
        <v>14000</v>
      </c>
      <c r="D309" s="80">
        <f>SUMIF('Stocks 101-111'!$J:$J,'item dashboard'!A309,'Stocks 101-111'!K:K)</f>
        <v>14000</v>
      </c>
      <c r="E309" s="80">
        <f>SUMIF('Stocks 101-111'!$J:$J,'item dashboard'!A309,'Stocks 101-111'!$L:$L)</f>
        <v>0</v>
      </c>
      <c r="F309" s="81">
        <f t="shared" si="3"/>
        <v>0</v>
      </c>
      <c r="G309" s="82">
        <f t="shared" si="4"/>
        <v>0.02857142857</v>
      </c>
      <c r="H309" s="50">
        <f>SUMIFS('sys-backorder details'!$M:$M,'sys-backorder details'!$E:$E,'item dashboard'!A309,'sys-backorder details'!$V:$V,"")</f>
        <v>0</v>
      </c>
      <c r="I309" s="83">
        <f>SUMIF('settings-routing'!$I:$I,'item dashboard'!A309,'settings-routing'!$O:$O)</f>
        <v>0</v>
      </c>
      <c r="J309" s="50">
        <f>SUMIFS('sys-backorder details'!$M:$M,'sys-backorder details'!$E:$E,'item dashboard'!A309,'sys-backorder details'!$V:$V,"Call off")</f>
        <v>14000</v>
      </c>
      <c r="K309" s="84">
        <f t="shared" si="5"/>
        <v>-14000</v>
      </c>
      <c r="L309" s="84">
        <f>SUMIF('Production Plan'!$E:$E,'item dashboard'!A309,'Production Plan'!$N:$N)</f>
        <v>0</v>
      </c>
      <c r="M309" s="85" t="str">
        <f t="shared" si="6"/>
        <v>B-D2-W4-15 ml Eye dropper White Bottle</v>
      </c>
      <c r="N309" s="86">
        <f>SUMIFS('sys inv movment rpt'!$M:$M,'sys inv movment rpt'!$L:$L,$M309,'sys inv movment rpt'!$N:$N,N$1)</f>
        <v>0</v>
      </c>
      <c r="O309" s="86">
        <f>SUMIFS('sys inv movment rpt'!$M:$M,'sys inv movment rpt'!$L:$L,$M309,'sys inv movment rpt'!$N:$N,O$1)</f>
        <v>0</v>
      </c>
      <c r="P309" s="86">
        <f>SUMIFS('sys inv movment rpt'!$M:$M,'sys inv movment rpt'!$L:$L,$M309,'sys inv movment rpt'!$N:$N,P$1)</f>
        <v>0</v>
      </c>
      <c r="Q309" s="86">
        <f>SUMIFS('sys inv movment rpt'!$M:$M,'sys inv movment rpt'!$L:$L,$M309,'sys inv movment rpt'!$N:$N,Q$1)</f>
        <v>0</v>
      </c>
      <c r="R309" s="86">
        <f>SUMIFS('sys inv movment rpt'!$M:$M,'sys inv movment rpt'!$L:$L,$M309,'sys inv movment rpt'!$N:$N,R$1)</f>
        <v>0</v>
      </c>
      <c r="S309" s="86">
        <f>SUMIFS('sys inv movment rpt'!$M:$M,'sys inv movment rpt'!$L:$L,$M309,'sys inv movment rpt'!$N:$N,S$1)</f>
        <v>0</v>
      </c>
      <c r="T309" s="86">
        <f>SUMIFS('sys inv movment rpt'!$M:$M,'sys inv movment rpt'!$L:$L,$M309,'sys inv movment rpt'!$N:$N,T$1)</f>
        <v>0</v>
      </c>
      <c r="U309" s="86">
        <f>SUMIFS('sys inv movment rpt'!$M:$M,'sys inv movment rpt'!$L:$L,$M309,'sys inv movment rpt'!$N:$N,U$1)</f>
        <v>0</v>
      </c>
      <c r="V309" s="86">
        <f>SUMIFS('sys inv movment rpt'!$M:$M,'sys inv movment rpt'!$L:$L,$M309,'sys inv movment rpt'!$N:$N,V$1)</f>
        <v>0</v>
      </c>
      <c r="W309" s="86">
        <f>SUMIFS('sys inv movment rpt'!$M:$M,'sys inv movment rpt'!$L:$L,$M309,'sys inv movment rpt'!$N:$N,W$1)</f>
        <v>0</v>
      </c>
      <c r="X309" s="86">
        <f>SUMIFS('sys inv movment rpt'!$M:$M,'sys inv movment rpt'!$L:$L,$M309,'sys inv movment rpt'!$N:$N,X$1)</f>
        <v>0</v>
      </c>
      <c r="Y309" s="86">
        <f>SUMIFS('sys inv movment rpt'!$M:$M,'sys inv movment rpt'!$L:$L,$M309,'sys inv movment rpt'!$N:$N,Y$1)</f>
        <v>0</v>
      </c>
      <c r="Z309" s="86">
        <f>SUMIFS('sys inv movment rpt'!$M:$M,'sys inv movment rpt'!$L:$L,$M309,'sys inv movment rpt'!$N:$N,Z$1)</f>
        <v>4000</v>
      </c>
      <c r="AA309" s="86">
        <f>SUMIFS('sys inv movment rpt'!$M:$M,'sys inv movment rpt'!$L:$L,$M309,'sys inv movment rpt'!$N:$N,AA$1)</f>
        <v>0</v>
      </c>
      <c r="AB309" s="86">
        <f>SUMIFS('sys inv movment rpt'!$M:$M,'sys inv movment rpt'!$L:$L,$M309,'sys inv movment rpt'!$N:$N,AB$1)</f>
        <v>0</v>
      </c>
      <c r="AC309" s="86">
        <f>SUMIFS('sys inv movment rpt'!$M:$M,'sys inv movment rpt'!$L:$L,$M309,'sys inv movment rpt'!$N:$N,AC$1)</f>
        <v>0</v>
      </c>
      <c r="AD309" s="86">
        <f>SUMIFS('sys inv movment rpt'!$M:$M,'sys inv movment rpt'!$L:$L,$M309,'sys inv movment rpt'!$N:$N,AD$1)</f>
        <v>0</v>
      </c>
      <c r="AE309" s="86">
        <f>SUMIFS('sys inv movment rpt'!$M:$M,'sys inv movment rpt'!$L:$L,$M309,'sys inv movment rpt'!$N:$N,AE$1)</f>
        <v>0</v>
      </c>
      <c r="AF309" s="86">
        <f>SUMIFS('sys inv movment rpt'!$M:$M,'sys inv movment rpt'!$L:$L,$M309,'sys inv movment rpt'!$N:$N,AF$1)</f>
        <v>0</v>
      </c>
      <c r="AG309" s="86">
        <f>SUMIFS('sys inv movment rpt'!$M:$M,'sys inv movment rpt'!$L:$L,$M309,'sys inv movment rpt'!$N:$N,AG$1)</f>
        <v>0</v>
      </c>
      <c r="AH309" s="86">
        <f>SUMIFS('sys inv movment rpt'!$M:$M,'sys inv movment rpt'!$L:$L,$M309,'sys inv movment rpt'!$N:$N,AH$1)</f>
        <v>0</v>
      </c>
      <c r="AI309" s="86">
        <f>SUMIFS('sys inv movment rpt'!$M:$M,'sys inv movment rpt'!$L:$L,$M309,'sys inv movment rpt'!$N:$N,AI$1)</f>
        <v>0</v>
      </c>
      <c r="AJ309" s="86">
        <f>SUMIFS('sys inv movment rpt'!$M:$M,'sys inv movment rpt'!$L:$L,$M309,'sys inv movment rpt'!$N:$N,AJ$1)</f>
        <v>0</v>
      </c>
      <c r="AK309" s="86">
        <f>SUMIFS('sys inv movment rpt'!$M:$M,'sys inv movment rpt'!$L:$L,$M309,'sys inv movment rpt'!$N:$N,AK$1)</f>
        <v>0</v>
      </c>
      <c r="AL309" s="86">
        <f>SUMIFS('sys inv movment rpt'!$M:$M,'sys inv movment rpt'!$L:$L,$M309,'sys inv movment rpt'!$N:$N,AL$1)</f>
        <v>0</v>
      </c>
      <c r="AM309" s="86">
        <f>SUMIFS('sys inv movment rpt'!$M:$M,'sys inv movment rpt'!$L:$L,$M309,'sys inv movment rpt'!$N:$N,AM$1)</f>
        <v>0</v>
      </c>
      <c r="AN309" s="86">
        <f>SUMIFS('sys inv movment rpt'!$M:$M,'sys inv movment rpt'!$L:$L,$M309,'sys inv movment rpt'!$N:$N,AN$1)</f>
        <v>0</v>
      </c>
      <c r="AO309" s="86">
        <f>SUMIFS('sys inv movment rpt'!$M:$M,'sys inv movment rpt'!$L:$L,$M309,'sys inv movment rpt'!$N:$N,AO$1)</f>
        <v>0</v>
      </c>
      <c r="AP309" s="86">
        <f>SUMIFS('sys inv movment rpt'!$M:$M,'sys inv movment rpt'!$L:$L,$M309,'sys inv movment rpt'!$N:$N,AP$1)</f>
        <v>0</v>
      </c>
      <c r="AQ309" s="86">
        <f>SUMIFS('sys inv movment rpt'!$M:$M,'sys inv movment rpt'!$L:$L,$M309,'sys inv movment rpt'!$N:$N,AQ$1)</f>
        <v>0</v>
      </c>
      <c r="AR309" s="86">
        <f>SUMIFS('sys inv movment rpt'!$M:$M,'sys inv movment rpt'!$L:$L,$M309,'sys inv movment rpt'!$N:$N,AR$1)</f>
        <v>0</v>
      </c>
      <c r="AS309" s="86">
        <f>SUMIFS('sys inv movment rpt'!$M:$M,'sys inv movment rpt'!$L:$L,$M309,'sys inv movment rpt'!$N:$N,AS$1)</f>
        <v>0</v>
      </c>
      <c r="AT309" s="86">
        <f>SUMIFS('sys inv movment rpt'!$M:$M,'sys inv movment rpt'!$L:$L,$M309,'sys inv movment rpt'!$N:$N,AT$1)</f>
        <v>0</v>
      </c>
      <c r="AU309" s="86">
        <f>SUMIFS('sys inv movment rpt'!$M:$M,'sys inv movment rpt'!$L:$L,$M309,'sys inv movment rpt'!$N:$N,AU$1)</f>
        <v>0</v>
      </c>
      <c r="AV309" s="86">
        <f>SUMIFS('sys inv movment rpt'!$M:$M,'sys inv movment rpt'!$L:$L,$M309,'sys inv movment rpt'!$N:$N,AV$1)</f>
        <v>0</v>
      </c>
      <c r="AW309" s="87" t="str">
        <f>IFERROR(VLOOKUP(A309,'sys-backorder details'!E:U,17,0),"-")</f>
        <v>Cash/Current Cheque</v>
      </c>
      <c r="AX309" s="87" t="str">
        <f>IF(K309&gt;1,VLOOKUP(A309,'settings-routing'!A:I,9,0),"")</f>
        <v/>
      </c>
    </row>
    <row r="310" ht="12.75" hidden="1" customHeight="1">
      <c r="A310" s="28" t="s">
        <v>833</v>
      </c>
      <c r="B310" s="28" t="s">
        <v>834</v>
      </c>
      <c r="C310" s="50">
        <f t="shared" si="2"/>
        <v>0</v>
      </c>
      <c r="D310" s="80">
        <f>SUMIF('Stocks 101-111'!$J:$J,'item dashboard'!A310,'Stocks 101-111'!K:K)</f>
        <v>0</v>
      </c>
      <c r="E310" s="80">
        <f>SUMIF('Stocks 101-111'!$J:$J,'item dashboard'!A310,'Stocks 101-111'!$L:$L)</f>
        <v>0</v>
      </c>
      <c r="F310" s="81">
        <f t="shared" si="3"/>
        <v>0</v>
      </c>
      <c r="G310" s="82">
        <f t="shared" si="4"/>
        <v>0</v>
      </c>
      <c r="H310" s="50">
        <f>SUMIFS('sys-backorder details'!$M:$M,'sys-backorder details'!$E:$E,'item dashboard'!A310,'sys-backorder details'!$V:$V,"")</f>
        <v>0</v>
      </c>
      <c r="I310" s="83">
        <f>SUMIF('settings-routing'!$I:$I,'item dashboard'!A310,'settings-routing'!$O:$O)</f>
        <v>0</v>
      </c>
      <c r="J310" s="50">
        <f>SUMIFS('sys-backorder details'!$M:$M,'sys-backorder details'!$E:$E,'item dashboard'!A310,'sys-backorder details'!$V:$V,"Call off")</f>
        <v>0</v>
      </c>
      <c r="K310" s="84">
        <f t="shared" si="5"/>
        <v>0</v>
      </c>
      <c r="L310" s="84">
        <f>SUMIF('Production Plan'!$E:$E,'item dashboard'!A310,'Production Plan'!$N:$N)</f>
        <v>0</v>
      </c>
      <c r="M310" s="85" t="str">
        <f t="shared" si="6"/>
        <v>B-DH200-N20-200 ml Natural Lotion Bottle</v>
      </c>
      <c r="N310" s="86">
        <f>SUMIFS('sys inv movment rpt'!$M:$M,'sys inv movment rpt'!$L:$L,$M310,'sys inv movment rpt'!$N:$N,N$1)</f>
        <v>0</v>
      </c>
      <c r="O310" s="86">
        <f>SUMIFS('sys inv movment rpt'!$M:$M,'sys inv movment rpt'!$L:$L,$M310,'sys inv movment rpt'!$N:$N,O$1)</f>
        <v>0</v>
      </c>
      <c r="P310" s="86">
        <f>SUMIFS('sys inv movment rpt'!$M:$M,'sys inv movment rpt'!$L:$L,$M310,'sys inv movment rpt'!$N:$N,P$1)</f>
        <v>0</v>
      </c>
      <c r="Q310" s="86">
        <f>SUMIFS('sys inv movment rpt'!$M:$M,'sys inv movment rpt'!$L:$L,$M310,'sys inv movment rpt'!$N:$N,Q$1)</f>
        <v>0</v>
      </c>
      <c r="R310" s="86">
        <f>SUMIFS('sys inv movment rpt'!$M:$M,'sys inv movment rpt'!$L:$L,$M310,'sys inv movment rpt'!$N:$N,R$1)</f>
        <v>0</v>
      </c>
      <c r="S310" s="86">
        <f>SUMIFS('sys inv movment rpt'!$M:$M,'sys inv movment rpt'!$L:$L,$M310,'sys inv movment rpt'!$N:$N,S$1)</f>
        <v>0</v>
      </c>
      <c r="T310" s="86">
        <f>SUMIFS('sys inv movment rpt'!$M:$M,'sys inv movment rpt'!$L:$L,$M310,'sys inv movment rpt'!$N:$N,T$1)</f>
        <v>0</v>
      </c>
      <c r="U310" s="86">
        <f>SUMIFS('sys inv movment rpt'!$M:$M,'sys inv movment rpt'!$L:$L,$M310,'sys inv movment rpt'!$N:$N,U$1)</f>
        <v>0</v>
      </c>
      <c r="V310" s="86">
        <f>SUMIFS('sys inv movment rpt'!$M:$M,'sys inv movment rpt'!$L:$L,$M310,'sys inv movment rpt'!$N:$N,V$1)</f>
        <v>0</v>
      </c>
      <c r="W310" s="86">
        <f>SUMIFS('sys inv movment rpt'!$M:$M,'sys inv movment rpt'!$L:$L,$M310,'sys inv movment rpt'!$N:$N,W$1)</f>
        <v>0</v>
      </c>
      <c r="X310" s="86">
        <f>SUMIFS('sys inv movment rpt'!$M:$M,'sys inv movment rpt'!$L:$L,$M310,'sys inv movment rpt'!$N:$N,X$1)</f>
        <v>0</v>
      </c>
      <c r="Y310" s="86">
        <f>SUMIFS('sys inv movment rpt'!$M:$M,'sys inv movment rpt'!$L:$L,$M310,'sys inv movment rpt'!$N:$N,Y$1)</f>
        <v>0</v>
      </c>
      <c r="Z310" s="86">
        <f>SUMIFS('sys inv movment rpt'!$M:$M,'sys inv movment rpt'!$L:$L,$M310,'sys inv movment rpt'!$N:$N,Z$1)</f>
        <v>0</v>
      </c>
      <c r="AA310" s="86">
        <f>SUMIFS('sys inv movment rpt'!$M:$M,'sys inv movment rpt'!$L:$L,$M310,'sys inv movment rpt'!$N:$N,AA$1)</f>
        <v>0</v>
      </c>
      <c r="AB310" s="86">
        <f>SUMIFS('sys inv movment rpt'!$M:$M,'sys inv movment rpt'!$L:$L,$M310,'sys inv movment rpt'!$N:$N,AB$1)</f>
        <v>0</v>
      </c>
      <c r="AC310" s="86">
        <f>SUMIFS('sys inv movment rpt'!$M:$M,'sys inv movment rpt'!$L:$L,$M310,'sys inv movment rpt'!$N:$N,AC$1)</f>
        <v>0</v>
      </c>
      <c r="AD310" s="86">
        <f>SUMIFS('sys inv movment rpt'!$M:$M,'sys inv movment rpt'!$L:$L,$M310,'sys inv movment rpt'!$N:$N,AD$1)</f>
        <v>0</v>
      </c>
      <c r="AE310" s="86">
        <f>SUMIFS('sys inv movment rpt'!$M:$M,'sys inv movment rpt'!$L:$L,$M310,'sys inv movment rpt'!$N:$N,AE$1)</f>
        <v>0</v>
      </c>
      <c r="AF310" s="86">
        <f>SUMIFS('sys inv movment rpt'!$M:$M,'sys inv movment rpt'!$L:$L,$M310,'sys inv movment rpt'!$N:$N,AF$1)</f>
        <v>0</v>
      </c>
      <c r="AG310" s="86">
        <f>SUMIFS('sys inv movment rpt'!$M:$M,'sys inv movment rpt'!$L:$L,$M310,'sys inv movment rpt'!$N:$N,AG$1)</f>
        <v>0</v>
      </c>
      <c r="AH310" s="86">
        <f>SUMIFS('sys inv movment rpt'!$M:$M,'sys inv movment rpt'!$L:$L,$M310,'sys inv movment rpt'!$N:$N,AH$1)</f>
        <v>0</v>
      </c>
      <c r="AI310" s="86">
        <f>SUMIFS('sys inv movment rpt'!$M:$M,'sys inv movment rpt'!$L:$L,$M310,'sys inv movment rpt'!$N:$N,AI$1)</f>
        <v>0</v>
      </c>
      <c r="AJ310" s="86">
        <f>SUMIFS('sys inv movment rpt'!$M:$M,'sys inv movment rpt'!$L:$L,$M310,'sys inv movment rpt'!$N:$N,AJ$1)</f>
        <v>0</v>
      </c>
      <c r="AK310" s="86">
        <f>SUMIFS('sys inv movment rpt'!$M:$M,'sys inv movment rpt'!$L:$L,$M310,'sys inv movment rpt'!$N:$N,AK$1)</f>
        <v>0</v>
      </c>
      <c r="AL310" s="86">
        <f>SUMIFS('sys inv movment rpt'!$M:$M,'sys inv movment rpt'!$L:$L,$M310,'sys inv movment rpt'!$N:$N,AL$1)</f>
        <v>0</v>
      </c>
      <c r="AM310" s="86">
        <f>SUMIFS('sys inv movment rpt'!$M:$M,'sys inv movment rpt'!$L:$L,$M310,'sys inv movment rpt'!$N:$N,AM$1)</f>
        <v>0</v>
      </c>
      <c r="AN310" s="86">
        <f>SUMIFS('sys inv movment rpt'!$M:$M,'sys inv movment rpt'!$L:$L,$M310,'sys inv movment rpt'!$N:$N,AN$1)</f>
        <v>0</v>
      </c>
      <c r="AO310" s="86">
        <f>SUMIFS('sys inv movment rpt'!$M:$M,'sys inv movment rpt'!$L:$L,$M310,'sys inv movment rpt'!$N:$N,AO$1)</f>
        <v>0</v>
      </c>
      <c r="AP310" s="86">
        <f>SUMIFS('sys inv movment rpt'!$M:$M,'sys inv movment rpt'!$L:$L,$M310,'sys inv movment rpt'!$N:$N,AP$1)</f>
        <v>0</v>
      </c>
      <c r="AQ310" s="86">
        <f>SUMIFS('sys inv movment rpt'!$M:$M,'sys inv movment rpt'!$L:$L,$M310,'sys inv movment rpt'!$N:$N,AQ$1)</f>
        <v>0</v>
      </c>
      <c r="AR310" s="86">
        <f>SUMIFS('sys inv movment rpt'!$M:$M,'sys inv movment rpt'!$L:$L,$M310,'sys inv movment rpt'!$N:$N,AR$1)</f>
        <v>0</v>
      </c>
      <c r="AS310" s="86">
        <f>SUMIFS('sys inv movment rpt'!$M:$M,'sys inv movment rpt'!$L:$L,$M310,'sys inv movment rpt'!$N:$N,AS$1)</f>
        <v>0</v>
      </c>
      <c r="AT310" s="86">
        <f>SUMIFS('sys inv movment rpt'!$M:$M,'sys inv movment rpt'!$L:$L,$M310,'sys inv movment rpt'!$N:$N,AT$1)</f>
        <v>0</v>
      </c>
      <c r="AU310" s="86">
        <f>SUMIFS('sys inv movment rpt'!$M:$M,'sys inv movment rpt'!$L:$L,$M310,'sys inv movment rpt'!$N:$N,AU$1)</f>
        <v>0</v>
      </c>
      <c r="AV310" s="86">
        <f>SUMIFS('sys inv movment rpt'!$M:$M,'sys inv movment rpt'!$L:$L,$M310,'sys inv movment rpt'!$N:$N,AV$1)</f>
        <v>0</v>
      </c>
      <c r="AW310" s="87" t="str">
        <f>IFERROR(VLOOKUP(A310,'sys-backorder details'!E:U,17,0),"-")</f>
        <v>-</v>
      </c>
      <c r="AX310" s="87" t="str">
        <f>IF(K310&gt;1,VLOOKUP(A310,'settings-routing'!A:I,9,0),"")</f>
        <v/>
      </c>
    </row>
    <row r="311" ht="12.75" hidden="1" customHeight="1">
      <c r="A311" s="50" t="s">
        <v>835</v>
      </c>
      <c r="B311" s="50" t="s">
        <v>351</v>
      </c>
      <c r="C311" s="50">
        <f t="shared" si="2"/>
        <v>0</v>
      </c>
      <c r="D311" s="80">
        <f>SUMIF('Stocks 101-111'!$J:$J,'item dashboard'!A311,'Stocks 101-111'!K:K)</f>
        <v>0</v>
      </c>
      <c r="E311" s="80">
        <f>SUMIF('Stocks 101-111'!$J:$J,'item dashboard'!A311,'Stocks 101-111'!$L:$L)</f>
        <v>0</v>
      </c>
      <c r="F311" s="81">
        <f t="shared" si="3"/>
        <v>0</v>
      </c>
      <c r="G311" s="82">
        <f t="shared" si="4"/>
        <v>0</v>
      </c>
      <c r="H311" s="50">
        <f>SUMIFS('sys-backorder details'!$M:$M,'sys-backorder details'!$E:$E,'item dashboard'!A311,'sys-backorder details'!$V:$V,"")</f>
        <v>0</v>
      </c>
      <c r="I311" s="83">
        <f>SUMIF('settings-routing'!$I:$I,'item dashboard'!A311,'settings-routing'!$O:$O)</f>
        <v>0</v>
      </c>
      <c r="J311" s="50">
        <f>SUMIFS('sys-backorder details'!$M:$M,'sys-backorder details'!$E:$E,'item dashboard'!A311,'sys-backorder details'!$V:$V,"Call off")</f>
        <v>0</v>
      </c>
      <c r="K311" s="84">
        <f t="shared" si="5"/>
        <v>0</v>
      </c>
      <c r="L311" s="84">
        <f>SUMIF('Production Plan'!$E:$E,'item dashboard'!A311,'Production Plan'!$N:$N)</f>
        <v>0</v>
      </c>
      <c r="M311" s="85" t="str">
        <f t="shared" si="6"/>
        <v>B-DH200-W20-200 ml White Lotion Bottle</v>
      </c>
      <c r="N311" s="86">
        <f>SUMIFS('sys inv movment rpt'!$M:$M,'sys inv movment rpt'!$L:$L,$M311,'sys inv movment rpt'!$N:$N,N$1)</f>
        <v>0</v>
      </c>
      <c r="O311" s="86">
        <f>SUMIFS('sys inv movment rpt'!$M:$M,'sys inv movment rpt'!$L:$L,$M311,'sys inv movment rpt'!$N:$N,O$1)</f>
        <v>0</v>
      </c>
      <c r="P311" s="86">
        <f>SUMIFS('sys inv movment rpt'!$M:$M,'sys inv movment rpt'!$L:$L,$M311,'sys inv movment rpt'!$N:$N,P$1)</f>
        <v>0</v>
      </c>
      <c r="Q311" s="86">
        <f>SUMIFS('sys inv movment rpt'!$M:$M,'sys inv movment rpt'!$L:$L,$M311,'sys inv movment rpt'!$N:$N,Q$1)</f>
        <v>0</v>
      </c>
      <c r="R311" s="86">
        <f>SUMIFS('sys inv movment rpt'!$M:$M,'sys inv movment rpt'!$L:$L,$M311,'sys inv movment rpt'!$N:$N,R$1)</f>
        <v>0</v>
      </c>
      <c r="S311" s="86">
        <f>SUMIFS('sys inv movment rpt'!$M:$M,'sys inv movment rpt'!$L:$L,$M311,'sys inv movment rpt'!$N:$N,S$1)</f>
        <v>0</v>
      </c>
      <c r="T311" s="86">
        <f>SUMIFS('sys inv movment rpt'!$M:$M,'sys inv movment rpt'!$L:$L,$M311,'sys inv movment rpt'!$N:$N,T$1)</f>
        <v>0</v>
      </c>
      <c r="U311" s="86">
        <f>SUMIFS('sys inv movment rpt'!$M:$M,'sys inv movment rpt'!$L:$L,$M311,'sys inv movment rpt'!$N:$N,U$1)</f>
        <v>0</v>
      </c>
      <c r="V311" s="86">
        <f>SUMIFS('sys inv movment rpt'!$M:$M,'sys inv movment rpt'!$L:$L,$M311,'sys inv movment rpt'!$N:$N,V$1)</f>
        <v>0</v>
      </c>
      <c r="W311" s="86">
        <f>SUMIFS('sys inv movment rpt'!$M:$M,'sys inv movment rpt'!$L:$L,$M311,'sys inv movment rpt'!$N:$N,W$1)</f>
        <v>0</v>
      </c>
      <c r="X311" s="86">
        <f>SUMIFS('sys inv movment rpt'!$M:$M,'sys inv movment rpt'!$L:$L,$M311,'sys inv movment rpt'!$N:$N,X$1)</f>
        <v>0</v>
      </c>
      <c r="Y311" s="86">
        <f>SUMIFS('sys inv movment rpt'!$M:$M,'sys inv movment rpt'!$L:$L,$M311,'sys inv movment rpt'!$N:$N,Y$1)</f>
        <v>0</v>
      </c>
      <c r="Z311" s="86">
        <f>SUMIFS('sys inv movment rpt'!$M:$M,'sys inv movment rpt'!$L:$L,$M311,'sys inv movment rpt'!$N:$N,Z$1)</f>
        <v>0</v>
      </c>
      <c r="AA311" s="86">
        <f>SUMIFS('sys inv movment rpt'!$M:$M,'sys inv movment rpt'!$L:$L,$M311,'sys inv movment rpt'!$N:$N,AA$1)</f>
        <v>0</v>
      </c>
      <c r="AB311" s="86">
        <f>SUMIFS('sys inv movment rpt'!$M:$M,'sys inv movment rpt'!$L:$L,$M311,'sys inv movment rpt'!$N:$N,AB$1)</f>
        <v>0</v>
      </c>
      <c r="AC311" s="86">
        <f>SUMIFS('sys inv movment rpt'!$M:$M,'sys inv movment rpt'!$L:$L,$M311,'sys inv movment rpt'!$N:$N,AC$1)</f>
        <v>0</v>
      </c>
      <c r="AD311" s="86">
        <f>SUMIFS('sys inv movment rpt'!$M:$M,'sys inv movment rpt'!$L:$L,$M311,'sys inv movment rpt'!$N:$N,AD$1)</f>
        <v>0</v>
      </c>
      <c r="AE311" s="86">
        <f>SUMIFS('sys inv movment rpt'!$M:$M,'sys inv movment rpt'!$L:$L,$M311,'sys inv movment rpt'!$N:$N,AE$1)</f>
        <v>0</v>
      </c>
      <c r="AF311" s="86">
        <f>SUMIFS('sys inv movment rpt'!$M:$M,'sys inv movment rpt'!$L:$L,$M311,'sys inv movment rpt'!$N:$N,AF$1)</f>
        <v>0</v>
      </c>
      <c r="AG311" s="86">
        <f>SUMIFS('sys inv movment rpt'!$M:$M,'sys inv movment rpt'!$L:$L,$M311,'sys inv movment rpt'!$N:$N,AG$1)</f>
        <v>0</v>
      </c>
      <c r="AH311" s="86">
        <f>SUMIFS('sys inv movment rpt'!$M:$M,'sys inv movment rpt'!$L:$L,$M311,'sys inv movment rpt'!$N:$N,AH$1)</f>
        <v>0</v>
      </c>
      <c r="AI311" s="86">
        <f>SUMIFS('sys inv movment rpt'!$M:$M,'sys inv movment rpt'!$L:$L,$M311,'sys inv movment rpt'!$N:$N,AI$1)</f>
        <v>0</v>
      </c>
      <c r="AJ311" s="86">
        <f>SUMIFS('sys inv movment rpt'!$M:$M,'sys inv movment rpt'!$L:$L,$M311,'sys inv movment rpt'!$N:$N,AJ$1)</f>
        <v>0</v>
      </c>
      <c r="AK311" s="86">
        <f>SUMIFS('sys inv movment rpt'!$M:$M,'sys inv movment rpt'!$L:$L,$M311,'sys inv movment rpt'!$N:$N,AK$1)</f>
        <v>0</v>
      </c>
      <c r="AL311" s="86">
        <f>SUMIFS('sys inv movment rpt'!$M:$M,'sys inv movment rpt'!$L:$L,$M311,'sys inv movment rpt'!$N:$N,AL$1)</f>
        <v>0</v>
      </c>
      <c r="AM311" s="86">
        <f>SUMIFS('sys inv movment rpt'!$M:$M,'sys inv movment rpt'!$L:$L,$M311,'sys inv movment rpt'!$N:$N,AM$1)</f>
        <v>0</v>
      </c>
      <c r="AN311" s="86">
        <f>SUMIFS('sys inv movment rpt'!$M:$M,'sys inv movment rpt'!$L:$L,$M311,'sys inv movment rpt'!$N:$N,AN$1)</f>
        <v>0</v>
      </c>
      <c r="AO311" s="86">
        <f>SUMIFS('sys inv movment rpt'!$M:$M,'sys inv movment rpt'!$L:$L,$M311,'sys inv movment rpt'!$N:$N,AO$1)</f>
        <v>0</v>
      </c>
      <c r="AP311" s="86">
        <f>SUMIFS('sys inv movment rpt'!$M:$M,'sys inv movment rpt'!$L:$L,$M311,'sys inv movment rpt'!$N:$N,AP$1)</f>
        <v>0</v>
      </c>
      <c r="AQ311" s="86">
        <f>SUMIFS('sys inv movment rpt'!$M:$M,'sys inv movment rpt'!$L:$L,$M311,'sys inv movment rpt'!$N:$N,AQ$1)</f>
        <v>0</v>
      </c>
      <c r="AR311" s="86">
        <f>SUMIFS('sys inv movment rpt'!$M:$M,'sys inv movment rpt'!$L:$L,$M311,'sys inv movment rpt'!$N:$N,AR$1)</f>
        <v>0</v>
      </c>
      <c r="AS311" s="86">
        <f>SUMIFS('sys inv movment rpt'!$M:$M,'sys inv movment rpt'!$L:$L,$M311,'sys inv movment rpt'!$N:$N,AS$1)</f>
        <v>0</v>
      </c>
      <c r="AT311" s="86">
        <f>SUMIFS('sys inv movment rpt'!$M:$M,'sys inv movment rpt'!$L:$L,$M311,'sys inv movment rpt'!$N:$N,AT$1)</f>
        <v>0</v>
      </c>
      <c r="AU311" s="86">
        <f>SUMIFS('sys inv movment rpt'!$M:$M,'sys inv movment rpt'!$L:$L,$M311,'sys inv movment rpt'!$N:$N,AU$1)</f>
        <v>0</v>
      </c>
      <c r="AV311" s="86">
        <f>SUMIFS('sys inv movment rpt'!$M:$M,'sys inv movment rpt'!$L:$L,$M311,'sys inv movment rpt'!$N:$N,AV$1)</f>
        <v>0</v>
      </c>
      <c r="AW311" s="87" t="str">
        <f>IFERROR(VLOOKUP(A311,'sys-backorder details'!E:U,17,0),"-")</f>
        <v>-</v>
      </c>
      <c r="AX311" s="87" t="str">
        <f>IF(K311&gt;1,VLOOKUP(A311,'settings-routing'!A:I,9,0),"")</f>
        <v/>
      </c>
    </row>
    <row r="312" ht="12.75" hidden="1" customHeight="1">
      <c r="A312" s="28" t="s">
        <v>836</v>
      </c>
      <c r="B312" s="28" t="s">
        <v>837</v>
      </c>
      <c r="C312" s="50">
        <f t="shared" si="2"/>
        <v>0</v>
      </c>
      <c r="D312" s="80">
        <f>SUMIF('Stocks 101-111'!$J:$J,'item dashboard'!A312,'Stocks 101-111'!K:K)</f>
        <v>0</v>
      </c>
      <c r="E312" s="80">
        <f>SUMIF('Stocks 101-111'!$J:$J,'item dashboard'!A312,'Stocks 101-111'!$L:$L)</f>
        <v>0</v>
      </c>
      <c r="F312" s="81">
        <f t="shared" si="3"/>
        <v>0</v>
      </c>
      <c r="G312" s="82">
        <f t="shared" si="4"/>
        <v>0</v>
      </c>
      <c r="H312" s="50">
        <f>SUMIFS('sys-backorder details'!$M:$M,'sys-backorder details'!$E:$E,'item dashboard'!A312,'sys-backorder details'!$V:$V,"")</f>
        <v>0</v>
      </c>
      <c r="I312" s="83">
        <f>SUMIF('settings-routing'!$I:$I,'item dashboard'!A312,'settings-routing'!$O:$O)</f>
        <v>0</v>
      </c>
      <c r="J312" s="50">
        <f>SUMIFS('sys-backorder details'!$M:$M,'sys-backorder details'!$E:$E,'item dashboard'!A312,'sys-backorder details'!$V:$V,"Call off")</f>
        <v>0</v>
      </c>
      <c r="K312" s="84">
        <f t="shared" si="5"/>
        <v>0</v>
      </c>
      <c r="L312" s="84">
        <f>SUMIF('Production Plan'!$E:$E,'item dashboard'!A312,'Production Plan'!$N:$N)</f>
        <v>0</v>
      </c>
      <c r="M312" s="85" t="str">
        <f t="shared" si="6"/>
        <v>B-DN200-Y25-200 gm Tablet Yellow Jar</v>
      </c>
      <c r="N312" s="86">
        <f>SUMIFS('sys inv movment rpt'!$M:$M,'sys inv movment rpt'!$L:$L,$M312,'sys inv movment rpt'!$N:$N,N$1)</f>
        <v>0</v>
      </c>
      <c r="O312" s="86">
        <f>SUMIFS('sys inv movment rpt'!$M:$M,'sys inv movment rpt'!$L:$L,$M312,'sys inv movment rpt'!$N:$N,O$1)</f>
        <v>0</v>
      </c>
      <c r="P312" s="86">
        <f>SUMIFS('sys inv movment rpt'!$M:$M,'sys inv movment rpt'!$L:$L,$M312,'sys inv movment rpt'!$N:$N,P$1)</f>
        <v>0</v>
      </c>
      <c r="Q312" s="86">
        <f>SUMIFS('sys inv movment rpt'!$M:$M,'sys inv movment rpt'!$L:$L,$M312,'sys inv movment rpt'!$N:$N,Q$1)</f>
        <v>0</v>
      </c>
      <c r="R312" s="86">
        <f>SUMIFS('sys inv movment rpt'!$M:$M,'sys inv movment rpt'!$L:$L,$M312,'sys inv movment rpt'!$N:$N,R$1)</f>
        <v>0</v>
      </c>
      <c r="S312" s="86">
        <f>SUMIFS('sys inv movment rpt'!$M:$M,'sys inv movment rpt'!$L:$L,$M312,'sys inv movment rpt'!$N:$N,S$1)</f>
        <v>0</v>
      </c>
      <c r="T312" s="86">
        <f>SUMIFS('sys inv movment rpt'!$M:$M,'sys inv movment rpt'!$L:$L,$M312,'sys inv movment rpt'!$N:$N,T$1)</f>
        <v>0</v>
      </c>
      <c r="U312" s="86">
        <f>SUMIFS('sys inv movment rpt'!$M:$M,'sys inv movment rpt'!$L:$L,$M312,'sys inv movment rpt'!$N:$N,U$1)</f>
        <v>0</v>
      </c>
      <c r="V312" s="86">
        <f>SUMIFS('sys inv movment rpt'!$M:$M,'sys inv movment rpt'!$L:$L,$M312,'sys inv movment rpt'!$N:$N,V$1)</f>
        <v>0</v>
      </c>
      <c r="W312" s="86">
        <f>SUMIFS('sys inv movment rpt'!$M:$M,'sys inv movment rpt'!$L:$L,$M312,'sys inv movment rpt'!$N:$N,W$1)</f>
        <v>0</v>
      </c>
      <c r="X312" s="86">
        <f>SUMIFS('sys inv movment rpt'!$M:$M,'sys inv movment rpt'!$L:$L,$M312,'sys inv movment rpt'!$N:$N,X$1)</f>
        <v>0</v>
      </c>
      <c r="Y312" s="86">
        <f>SUMIFS('sys inv movment rpt'!$M:$M,'sys inv movment rpt'!$L:$L,$M312,'sys inv movment rpt'!$N:$N,Y$1)</f>
        <v>0</v>
      </c>
      <c r="Z312" s="86">
        <f>SUMIFS('sys inv movment rpt'!$M:$M,'sys inv movment rpt'!$L:$L,$M312,'sys inv movment rpt'!$N:$N,Z$1)</f>
        <v>0</v>
      </c>
      <c r="AA312" s="86">
        <f>SUMIFS('sys inv movment rpt'!$M:$M,'sys inv movment rpt'!$L:$L,$M312,'sys inv movment rpt'!$N:$N,AA$1)</f>
        <v>0</v>
      </c>
      <c r="AB312" s="86">
        <f>SUMIFS('sys inv movment rpt'!$M:$M,'sys inv movment rpt'!$L:$L,$M312,'sys inv movment rpt'!$N:$N,AB$1)</f>
        <v>0</v>
      </c>
      <c r="AC312" s="86">
        <f>SUMIFS('sys inv movment rpt'!$M:$M,'sys inv movment rpt'!$L:$L,$M312,'sys inv movment rpt'!$N:$N,AC$1)</f>
        <v>0</v>
      </c>
      <c r="AD312" s="86">
        <f>SUMIFS('sys inv movment rpt'!$M:$M,'sys inv movment rpt'!$L:$L,$M312,'sys inv movment rpt'!$N:$N,AD$1)</f>
        <v>0</v>
      </c>
      <c r="AE312" s="86">
        <f>SUMIFS('sys inv movment rpt'!$M:$M,'sys inv movment rpt'!$L:$L,$M312,'sys inv movment rpt'!$N:$N,AE$1)</f>
        <v>0</v>
      </c>
      <c r="AF312" s="86">
        <f>SUMIFS('sys inv movment rpt'!$M:$M,'sys inv movment rpt'!$L:$L,$M312,'sys inv movment rpt'!$N:$N,AF$1)</f>
        <v>0</v>
      </c>
      <c r="AG312" s="86">
        <f>SUMIFS('sys inv movment rpt'!$M:$M,'sys inv movment rpt'!$L:$L,$M312,'sys inv movment rpt'!$N:$N,AG$1)</f>
        <v>0</v>
      </c>
      <c r="AH312" s="86">
        <f>SUMIFS('sys inv movment rpt'!$M:$M,'sys inv movment rpt'!$L:$L,$M312,'sys inv movment rpt'!$N:$N,AH$1)</f>
        <v>0</v>
      </c>
      <c r="AI312" s="86">
        <f>SUMIFS('sys inv movment rpt'!$M:$M,'sys inv movment rpt'!$L:$L,$M312,'sys inv movment rpt'!$N:$N,AI$1)</f>
        <v>0</v>
      </c>
      <c r="AJ312" s="86">
        <f>SUMIFS('sys inv movment rpt'!$M:$M,'sys inv movment rpt'!$L:$L,$M312,'sys inv movment rpt'!$N:$N,AJ$1)</f>
        <v>0</v>
      </c>
      <c r="AK312" s="86">
        <f>SUMIFS('sys inv movment rpt'!$M:$M,'sys inv movment rpt'!$L:$L,$M312,'sys inv movment rpt'!$N:$N,AK$1)</f>
        <v>0</v>
      </c>
      <c r="AL312" s="86">
        <f>SUMIFS('sys inv movment rpt'!$M:$M,'sys inv movment rpt'!$L:$L,$M312,'sys inv movment rpt'!$N:$N,AL$1)</f>
        <v>0</v>
      </c>
      <c r="AM312" s="86">
        <f>SUMIFS('sys inv movment rpt'!$M:$M,'sys inv movment rpt'!$L:$L,$M312,'sys inv movment rpt'!$N:$N,AM$1)</f>
        <v>0</v>
      </c>
      <c r="AN312" s="86">
        <f>SUMIFS('sys inv movment rpt'!$M:$M,'sys inv movment rpt'!$L:$L,$M312,'sys inv movment rpt'!$N:$N,AN$1)</f>
        <v>0</v>
      </c>
      <c r="AO312" s="86">
        <f>SUMIFS('sys inv movment rpt'!$M:$M,'sys inv movment rpt'!$L:$L,$M312,'sys inv movment rpt'!$N:$N,AO$1)</f>
        <v>0</v>
      </c>
      <c r="AP312" s="86">
        <f>SUMIFS('sys inv movment rpt'!$M:$M,'sys inv movment rpt'!$L:$L,$M312,'sys inv movment rpt'!$N:$N,AP$1)</f>
        <v>0</v>
      </c>
      <c r="AQ312" s="86">
        <f>SUMIFS('sys inv movment rpt'!$M:$M,'sys inv movment rpt'!$L:$L,$M312,'sys inv movment rpt'!$N:$N,AQ$1)</f>
        <v>0</v>
      </c>
      <c r="AR312" s="86">
        <f>SUMIFS('sys inv movment rpt'!$M:$M,'sys inv movment rpt'!$L:$L,$M312,'sys inv movment rpt'!$N:$N,AR$1)</f>
        <v>0</v>
      </c>
      <c r="AS312" s="86">
        <f>SUMIFS('sys inv movment rpt'!$M:$M,'sys inv movment rpt'!$L:$L,$M312,'sys inv movment rpt'!$N:$N,AS$1)</f>
        <v>0</v>
      </c>
      <c r="AT312" s="86">
        <f>SUMIFS('sys inv movment rpt'!$M:$M,'sys inv movment rpt'!$L:$L,$M312,'sys inv movment rpt'!$N:$N,AT$1)</f>
        <v>0</v>
      </c>
      <c r="AU312" s="86">
        <f>SUMIFS('sys inv movment rpt'!$M:$M,'sys inv movment rpt'!$L:$L,$M312,'sys inv movment rpt'!$N:$N,AU$1)</f>
        <v>0</v>
      </c>
      <c r="AV312" s="86">
        <f>SUMIFS('sys inv movment rpt'!$M:$M,'sys inv movment rpt'!$L:$L,$M312,'sys inv movment rpt'!$N:$N,AV$1)</f>
        <v>0</v>
      </c>
      <c r="AW312" s="87" t="str">
        <f>IFERROR(VLOOKUP(A312,'sys-backorder details'!E:U,17,0),"-")</f>
        <v>-</v>
      </c>
      <c r="AX312" s="87" t="str">
        <f>IF(K312&gt;1,VLOOKUP(A312,'settings-routing'!A:I,9,0),"")</f>
        <v/>
      </c>
    </row>
    <row r="313" ht="12.75" hidden="1" customHeight="1">
      <c r="A313" s="50" t="s">
        <v>838</v>
      </c>
      <c r="B313" s="50" t="s">
        <v>839</v>
      </c>
      <c r="C313" s="50">
        <f t="shared" si="2"/>
        <v>0</v>
      </c>
      <c r="D313" s="80">
        <f>SUMIF('Stocks 101-111'!$J:$J,'item dashboard'!A313,'Stocks 101-111'!K:K)</f>
        <v>0</v>
      </c>
      <c r="E313" s="80">
        <f>SUMIF('Stocks 101-111'!$J:$J,'item dashboard'!A313,'Stocks 101-111'!$L:$L)</f>
        <v>0</v>
      </c>
      <c r="F313" s="81">
        <f t="shared" si="3"/>
        <v>0</v>
      </c>
      <c r="G313" s="82">
        <f t="shared" si="4"/>
        <v>0</v>
      </c>
      <c r="H313" s="50">
        <f>SUMIFS('sys-backorder details'!$M:$M,'sys-backorder details'!$E:$E,'item dashboard'!A313,'sys-backorder details'!$V:$V,"")</f>
        <v>0</v>
      </c>
      <c r="I313" s="83">
        <f>SUMIF('settings-routing'!$I:$I,'item dashboard'!A313,'settings-routing'!$O:$O)</f>
        <v>0</v>
      </c>
      <c r="J313" s="50">
        <f>SUMIFS('sys-backorder details'!$M:$M,'sys-backorder details'!$E:$E,'item dashboard'!A313,'sys-backorder details'!$V:$V,"Call off")</f>
        <v>0</v>
      </c>
      <c r="K313" s="84">
        <f t="shared" si="5"/>
        <v>0</v>
      </c>
      <c r="L313" s="84">
        <f>SUMIF('Production Plan'!$E:$E,'item dashboard'!A313,'Production Plan'!$N:$N)</f>
        <v>0</v>
      </c>
      <c r="M313" s="85" t="str">
        <f t="shared" si="6"/>
        <v>B-DV1-CL16-100 ml Clear jar</v>
      </c>
      <c r="N313" s="86">
        <f>SUMIFS('sys inv movment rpt'!$M:$M,'sys inv movment rpt'!$L:$L,$M313,'sys inv movment rpt'!$N:$N,N$1)</f>
        <v>0</v>
      </c>
      <c r="O313" s="86">
        <f>SUMIFS('sys inv movment rpt'!$M:$M,'sys inv movment rpt'!$L:$L,$M313,'sys inv movment rpt'!$N:$N,O$1)</f>
        <v>0</v>
      </c>
      <c r="P313" s="86">
        <f>SUMIFS('sys inv movment rpt'!$M:$M,'sys inv movment rpt'!$L:$L,$M313,'sys inv movment rpt'!$N:$N,P$1)</f>
        <v>0</v>
      </c>
      <c r="Q313" s="86">
        <f>SUMIFS('sys inv movment rpt'!$M:$M,'sys inv movment rpt'!$L:$L,$M313,'sys inv movment rpt'!$N:$N,Q$1)</f>
        <v>0</v>
      </c>
      <c r="R313" s="86">
        <f>SUMIFS('sys inv movment rpt'!$M:$M,'sys inv movment rpt'!$L:$L,$M313,'sys inv movment rpt'!$N:$N,R$1)</f>
        <v>0</v>
      </c>
      <c r="S313" s="86">
        <f>SUMIFS('sys inv movment rpt'!$M:$M,'sys inv movment rpt'!$L:$L,$M313,'sys inv movment rpt'!$N:$N,S$1)</f>
        <v>0</v>
      </c>
      <c r="T313" s="86">
        <f>SUMIFS('sys inv movment rpt'!$M:$M,'sys inv movment rpt'!$L:$L,$M313,'sys inv movment rpt'!$N:$N,T$1)</f>
        <v>0</v>
      </c>
      <c r="U313" s="86">
        <f>SUMIFS('sys inv movment rpt'!$M:$M,'sys inv movment rpt'!$L:$L,$M313,'sys inv movment rpt'!$N:$N,U$1)</f>
        <v>0</v>
      </c>
      <c r="V313" s="86">
        <f>SUMIFS('sys inv movment rpt'!$M:$M,'sys inv movment rpt'!$L:$L,$M313,'sys inv movment rpt'!$N:$N,V$1)</f>
        <v>0</v>
      </c>
      <c r="W313" s="86">
        <f>SUMIFS('sys inv movment rpt'!$M:$M,'sys inv movment rpt'!$L:$L,$M313,'sys inv movment rpt'!$N:$N,W$1)</f>
        <v>0</v>
      </c>
      <c r="X313" s="86">
        <f>SUMIFS('sys inv movment rpt'!$M:$M,'sys inv movment rpt'!$L:$L,$M313,'sys inv movment rpt'!$N:$N,X$1)</f>
        <v>0</v>
      </c>
      <c r="Y313" s="86">
        <f>SUMIFS('sys inv movment rpt'!$M:$M,'sys inv movment rpt'!$L:$L,$M313,'sys inv movment rpt'!$N:$N,Y$1)</f>
        <v>0</v>
      </c>
      <c r="Z313" s="86">
        <f>SUMIFS('sys inv movment rpt'!$M:$M,'sys inv movment rpt'!$L:$L,$M313,'sys inv movment rpt'!$N:$N,Z$1)</f>
        <v>0</v>
      </c>
      <c r="AA313" s="86">
        <f>SUMIFS('sys inv movment rpt'!$M:$M,'sys inv movment rpt'!$L:$L,$M313,'sys inv movment rpt'!$N:$N,AA$1)</f>
        <v>0</v>
      </c>
      <c r="AB313" s="86">
        <f>SUMIFS('sys inv movment rpt'!$M:$M,'sys inv movment rpt'!$L:$L,$M313,'sys inv movment rpt'!$N:$N,AB$1)</f>
        <v>0</v>
      </c>
      <c r="AC313" s="86">
        <f>SUMIFS('sys inv movment rpt'!$M:$M,'sys inv movment rpt'!$L:$L,$M313,'sys inv movment rpt'!$N:$N,AC$1)</f>
        <v>0</v>
      </c>
      <c r="AD313" s="86">
        <f>SUMIFS('sys inv movment rpt'!$M:$M,'sys inv movment rpt'!$L:$L,$M313,'sys inv movment rpt'!$N:$N,AD$1)</f>
        <v>0</v>
      </c>
      <c r="AE313" s="86">
        <f>SUMIFS('sys inv movment rpt'!$M:$M,'sys inv movment rpt'!$L:$L,$M313,'sys inv movment rpt'!$N:$N,AE$1)</f>
        <v>0</v>
      </c>
      <c r="AF313" s="86">
        <f>SUMIFS('sys inv movment rpt'!$M:$M,'sys inv movment rpt'!$L:$L,$M313,'sys inv movment rpt'!$N:$N,AF$1)</f>
        <v>0</v>
      </c>
      <c r="AG313" s="86">
        <f>SUMIFS('sys inv movment rpt'!$M:$M,'sys inv movment rpt'!$L:$L,$M313,'sys inv movment rpt'!$N:$N,AG$1)</f>
        <v>0</v>
      </c>
      <c r="AH313" s="86">
        <f>SUMIFS('sys inv movment rpt'!$M:$M,'sys inv movment rpt'!$L:$L,$M313,'sys inv movment rpt'!$N:$N,AH$1)</f>
        <v>0</v>
      </c>
      <c r="AI313" s="86">
        <f>SUMIFS('sys inv movment rpt'!$M:$M,'sys inv movment rpt'!$L:$L,$M313,'sys inv movment rpt'!$N:$N,AI$1)</f>
        <v>0</v>
      </c>
      <c r="AJ313" s="86">
        <f>SUMIFS('sys inv movment rpt'!$M:$M,'sys inv movment rpt'!$L:$L,$M313,'sys inv movment rpt'!$N:$N,AJ$1)</f>
        <v>0</v>
      </c>
      <c r="AK313" s="86">
        <f>SUMIFS('sys inv movment rpt'!$M:$M,'sys inv movment rpt'!$L:$L,$M313,'sys inv movment rpt'!$N:$N,AK$1)</f>
        <v>0</v>
      </c>
      <c r="AL313" s="86">
        <f>SUMIFS('sys inv movment rpt'!$M:$M,'sys inv movment rpt'!$L:$L,$M313,'sys inv movment rpt'!$N:$N,AL$1)</f>
        <v>0</v>
      </c>
      <c r="AM313" s="86">
        <f>SUMIFS('sys inv movment rpt'!$M:$M,'sys inv movment rpt'!$L:$L,$M313,'sys inv movment rpt'!$N:$N,AM$1)</f>
        <v>0</v>
      </c>
      <c r="AN313" s="86">
        <f>SUMIFS('sys inv movment rpt'!$M:$M,'sys inv movment rpt'!$L:$L,$M313,'sys inv movment rpt'!$N:$N,AN$1)</f>
        <v>0</v>
      </c>
      <c r="AO313" s="86">
        <f>SUMIFS('sys inv movment rpt'!$M:$M,'sys inv movment rpt'!$L:$L,$M313,'sys inv movment rpt'!$N:$N,AO$1)</f>
        <v>0</v>
      </c>
      <c r="AP313" s="86">
        <f>SUMIFS('sys inv movment rpt'!$M:$M,'sys inv movment rpt'!$L:$L,$M313,'sys inv movment rpt'!$N:$N,AP$1)</f>
        <v>0</v>
      </c>
      <c r="AQ313" s="86">
        <f>SUMIFS('sys inv movment rpt'!$M:$M,'sys inv movment rpt'!$L:$L,$M313,'sys inv movment rpt'!$N:$N,AQ$1)</f>
        <v>0</v>
      </c>
      <c r="AR313" s="86">
        <f>SUMIFS('sys inv movment rpt'!$M:$M,'sys inv movment rpt'!$L:$L,$M313,'sys inv movment rpt'!$N:$N,AR$1)</f>
        <v>0</v>
      </c>
      <c r="AS313" s="86">
        <f>SUMIFS('sys inv movment rpt'!$M:$M,'sys inv movment rpt'!$L:$L,$M313,'sys inv movment rpt'!$N:$N,AS$1)</f>
        <v>0</v>
      </c>
      <c r="AT313" s="86">
        <f>SUMIFS('sys inv movment rpt'!$M:$M,'sys inv movment rpt'!$L:$L,$M313,'sys inv movment rpt'!$N:$N,AT$1)</f>
        <v>0</v>
      </c>
      <c r="AU313" s="86">
        <f>SUMIFS('sys inv movment rpt'!$M:$M,'sys inv movment rpt'!$L:$L,$M313,'sys inv movment rpt'!$N:$N,AU$1)</f>
        <v>0</v>
      </c>
      <c r="AV313" s="86">
        <f>SUMIFS('sys inv movment rpt'!$M:$M,'sys inv movment rpt'!$L:$L,$M313,'sys inv movment rpt'!$N:$N,AV$1)</f>
        <v>0</v>
      </c>
      <c r="AW313" s="87" t="str">
        <f>IFERROR(VLOOKUP(A313,'sys-backorder details'!E:U,17,0),"-")</f>
        <v>-</v>
      </c>
      <c r="AX313" s="87" t="str">
        <f>IF(K313&gt;1,VLOOKUP(A313,'settings-routing'!A:I,9,0),"")</f>
        <v/>
      </c>
    </row>
    <row r="314" ht="12.75" hidden="1" customHeight="1">
      <c r="A314" s="50" t="s">
        <v>840</v>
      </c>
      <c r="B314" s="50" t="s">
        <v>841</v>
      </c>
      <c r="C314" s="50">
        <f t="shared" si="2"/>
        <v>0</v>
      </c>
      <c r="D314" s="80">
        <f>SUMIF('Stocks 101-111'!$J:$J,'item dashboard'!A314,'Stocks 101-111'!K:K)</f>
        <v>0</v>
      </c>
      <c r="E314" s="80">
        <f>SUMIF('Stocks 101-111'!$J:$J,'item dashboard'!A314,'Stocks 101-111'!$L:$L)</f>
        <v>0</v>
      </c>
      <c r="F314" s="81">
        <f t="shared" si="3"/>
        <v>0</v>
      </c>
      <c r="G314" s="82">
        <f t="shared" si="4"/>
        <v>0</v>
      </c>
      <c r="H314" s="50">
        <f>SUMIFS('sys-backorder details'!$M:$M,'sys-backorder details'!$E:$E,'item dashboard'!A314,'sys-backorder details'!$V:$V,"")</f>
        <v>0</v>
      </c>
      <c r="I314" s="83">
        <f>SUMIF('settings-routing'!$I:$I,'item dashboard'!A314,'settings-routing'!$O:$O)</f>
        <v>0</v>
      </c>
      <c r="J314" s="50">
        <f>SUMIFS('sys-backorder details'!$M:$M,'sys-backorder details'!$E:$E,'item dashboard'!A314,'sys-backorder details'!$V:$V,"Call off")</f>
        <v>0</v>
      </c>
      <c r="K314" s="84">
        <f t="shared" si="5"/>
        <v>0</v>
      </c>
      <c r="L314" s="84">
        <f>SUMIF('Production Plan'!$E:$E,'item dashboard'!A314,'Production Plan'!$N:$N)</f>
        <v>0</v>
      </c>
      <c r="M314" s="85" t="str">
        <f t="shared" si="6"/>
        <v>B-EP110-PNAT13-110 gm Pealy Natural Jar</v>
      </c>
      <c r="N314" s="86">
        <f>SUMIFS('sys inv movment rpt'!$M:$M,'sys inv movment rpt'!$L:$L,$M314,'sys inv movment rpt'!$N:$N,N$1)</f>
        <v>0</v>
      </c>
      <c r="O314" s="86">
        <f>SUMIFS('sys inv movment rpt'!$M:$M,'sys inv movment rpt'!$L:$L,$M314,'sys inv movment rpt'!$N:$N,O$1)</f>
        <v>0</v>
      </c>
      <c r="P314" s="86">
        <f>SUMIFS('sys inv movment rpt'!$M:$M,'sys inv movment rpt'!$L:$L,$M314,'sys inv movment rpt'!$N:$N,P$1)</f>
        <v>0</v>
      </c>
      <c r="Q314" s="86">
        <f>SUMIFS('sys inv movment rpt'!$M:$M,'sys inv movment rpt'!$L:$L,$M314,'sys inv movment rpt'!$N:$N,Q$1)</f>
        <v>0</v>
      </c>
      <c r="R314" s="86">
        <f>SUMIFS('sys inv movment rpt'!$M:$M,'sys inv movment rpt'!$L:$L,$M314,'sys inv movment rpt'!$N:$N,R$1)</f>
        <v>0</v>
      </c>
      <c r="S314" s="86">
        <f>SUMIFS('sys inv movment rpt'!$M:$M,'sys inv movment rpt'!$L:$L,$M314,'sys inv movment rpt'!$N:$N,S$1)</f>
        <v>0</v>
      </c>
      <c r="T314" s="86">
        <f>SUMIFS('sys inv movment rpt'!$M:$M,'sys inv movment rpt'!$L:$L,$M314,'sys inv movment rpt'!$N:$N,T$1)</f>
        <v>0</v>
      </c>
      <c r="U314" s="86">
        <f>SUMIFS('sys inv movment rpt'!$M:$M,'sys inv movment rpt'!$L:$L,$M314,'sys inv movment rpt'!$N:$N,U$1)</f>
        <v>0</v>
      </c>
      <c r="V314" s="86">
        <f>SUMIFS('sys inv movment rpt'!$M:$M,'sys inv movment rpt'!$L:$L,$M314,'sys inv movment rpt'!$N:$N,V$1)</f>
        <v>0</v>
      </c>
      <c r="W314" s="86">
        <f>SUMIFS('sys inv movment rpt'!$M:$M,'sys inv movment rpt'!$L:$L,$M314,'sys inv movment rpt'!$N:$N,W$1)</f>
        <v>0</v>
      </c>
      <c r="X314" s="86">
        <f>SUMIFS('sys inv movment rpt'!$M:$M,'sys inv movment rpt'!$L:$L,$M314,'sys inv movment rpt'!$N:$N,X$1)</f>
        <v>0</v>
      </c>
      <c r="Y314" s="86">
        <f>SUMIFS('sys inv movment rpt'!$M:$M,'sys inv movment rpt'!$L:$L,$M314,'sys inv movment rpt'!$N:$N,Y$1)</f>
        <v>0</v>
      </c>
      <c r="Z314" s="86">
        <f>SUMIFS('sys inv movment rpt'!$M:$M,'sys inv movment rpt'!$L:$L,$M314,'sys inv movment rpt'!$N:$N,Z$1)</f>
        <v>0</v>
      </c>
      <c r="AA314" s="86">
        <f>SUMIFS('sys inv movment rpt'!$M:$M,'sys inv movment rpt'!$L:$L,$M314,'sys inv movment rpt'!$N:$N,AA$1)</f>
        <v>0</v>
      </c>
      <c r="AB314" s="86">
        <f>SUMIFS('sys inv movment rpt'!$M:$M,'sys inv movment rpt'!$L:$L,$M314,'sys inv movment rpt'!$N:$N,AB$1)</f>
        <v>0</v>
      </c>
      <c r="AC314" s="86">
        <f>SUMIFS('sys inv movment rpt'!$M:$M,'sys inv movment rpt'!$L:$L,$M314,'sys inv movment rpt'!$N:$N,AC$1)</f>
        <v>0</v>
      </c>
      <c r="AD314" s="86">
        <f>SUMIFS('sys inv movment rpt'!$M:$M,'sys inv movment rpt'!$L:$L,$M314,'sys inv movment rpt'!$N:$N,AD$1)</f>
        <v>0</v>
      </c>
      <c r="AE314" s="86">
        <f>SUMIFS('sys inv movment rpt'!$M:$M,'sys inv movment rpt'!$L:$L,$M314,'sys inv movment rpt'!$N:$N,AE$1)</f>
        <v>0</v>
      </c>
      <c r="AF314" s="86">
        <f>SUMIFS('sys inv movment rpt'!$M:$M,'sys inv movment rpt'!$L:$L,$M314,'sys inv movment rpt'!$N:$N,AF$1)</f>
        <v>0</v>
      </c>
      <c r="AG314" s="86">
        <f>SUMIFS('sys inv movment rpt'!$M:$M,'sys inv movment rpt'!$L:$L,$M314,'sys inv movment rpt'!$N:$N,AG$1)</f>
        <v>0</v>
      </c>
      <c r="AH314" s="86">
        <f>SUMIFS('sys inv movment rpt'!$M:$M,'sys inv movment rpt'!$L:$L,$M314,'sys inv movment rpt'!$N:$N,AH$1)</f>
        <v>0</v>
      </c>
      <c r="AI314" s="86">
        <f>SUMIFS('sys inv movment rpt'!$M:$M,'sys inv movment rpt'!$L:$L,$M314,'sys inv movment rpt'!$N:$N,AI$1)</f>
        <v>0</v>
      </c>
      <c r="AJ314" s="86">
        <f>SUMIFS('sys inv movment rpt'!$M:$M,'sys inv movment rpt'!$L:$L,$M314,'sys inv movment rpt'!$N:$N,AJ$1)</f>
        <v>0</v>
      </c>
      <c r="AK314" s="86">
        <f>SUMIFS('sys inv movment rpt'!$M:$M,'sys inv movment rpt'!$L:$L,$M314,'sys inv movment rpt'!$N:$N,AK$1)</f>
        <v>0</v>
      </c>
      <c r="AL314" s="86">
        <f>SUMIFS('sys inv movment rpt'!$M:$M,'sys inv movment rpt'!$L:$L,$M314,'sys inv movment rpt'!$N:$N,AL$1)</f>
        <v>0</v>
      </c>
      <c r="AM314" s="86">
        <f>SUMIFS('sys inv movment rpt'!$M:$M,'sys inv movment rpt'!$L:$L,$M314,'sys inv movment rpt'!$N:$N,AM$1)</f>
        <v>0</v>
      </c>
      <c r="AN314" s="86">
        <f>SUMIFS('sys inv movment rpt'!$M:$M,'sys inv movment rpt'!$L:$L,$M314,'sys inv movment rpt'!$N:$N,AN$1)</f>
        <v>0</v>
      </c>
      <c r="AO314" s="86">
        <f>SUMIFS('sys inv movment rpt'!$M:$M,'sys inv movment rpt'!$L:$L,$M314,'sys inv movment rpt'!$N:$N,AO$1)</f>
        <v>0</v>
      </c>
      <c r="AP314" s="86">
        <f>SUMIFS('sys inv movment rpt'!$M:$M,'sys inv movment rpt'!$L:$L,$M314,'sys inv movment rpt'!$N:$N,AP$1)</f>
        <v>0</v>
      </c>
      <c r="AQ314" s="86">
        <f>SUMIFS('sys inv movment rpt'!$M:$M,'sys inv movment rpt'!$L:$L,$M314,'sys inv movment rpt'!$N:$N,AQ$1)</f>
        <v>0</v>
      </c>
      <c r="AR314" s="86">
        <f>SUMIFS('sys inv movment rpt'!$M:$M,'sys inv movment rpt'!$L:$L,$M314,'sys inv movment rpt'!$N:$N,AR$1)</f>
        <v>0</v>
      </c>
      <c r="AS314" s="86">
        <f>SUMIFS('sys inv movment rpt'!$M:$M,'sys inv movment rpt'!$L:$L,$M314,'sys inv movment rpt'!$N:$N,AS$1)</f>
        <v>0</v>
      </c>
      <c r="AT314" s="86">
        <f>SUMIFS('sys inv movment rpt'!$M:$M,'sys inv movment rpt'!$L:$L,$M314,'sys inv movment rpt'!$N:$N,AT$1)</f>
        <v>0</v>
      </c>
      <c r="AU314" s="86">
        <f>SUMIFS('sys inv movment rpt'!$M:$M,'sys inv movment rpt'!$L:$L,$M314,'sys inv movment rpt'!$N:$N,AU$1)</f>
        <v>0</v>
      </c>
      <c r="AV314" s="86">
        <f>SUMIFS('sys inv movment rpt'!$M:$M,'sys inv movment rpt'!$L:$L,$M314,'sys inv movment rpt'!$N:$N,AV$1)</f>
        <v>0</v>
      </c>
      <c r="AW314" s="87" t="str">
        <f>IFERROR(VLOOKUP(A314,'sys-backorder details'!E:U,17,0),"-")</f>
        <v>-</v>
      </c>
      <c r="AX314" s="87" t="str">
        <f>IF(K314&gt;1,VLOOKUP(A314,'settings-routing'!A:I,9,0),"")</f>
        <v/>
      </c>
    </row>
    <row r="315" ht="12.75" hidden="1" customHeight="1">
      <c r="A315" s="28" t="s">
        <v>842</v>
      </c>
      <c r="B315" s="28" t="s">
        <v>843</v>
      </c>
      <c r="C315" s="50">
        <f t="shared" si="2"/>
        <v>3456</v>
      </c>
      <c r="D315" s="80">
        <f>SUMIF('Stocks 101-111'!$J:$J,'item dashboard'!A315,'Stocks 101-111'!K:K)</f>
        <v>3456</v>
      </c>
      <c r="E315" s="80">
        <f>SUMIF('Stocks 101-111'!$J:$J,'item dashboard'!A315,'Stocks 101-111'!$L:$L)</f>
        <v>0</v>
      </c>
      <c r="F315" s="81">
        <f t="shared" si="3"/>
        <v>0</v>
      </c>
      <c r="G315" s="82">
        <f t="shared" si="4"/>
        <v>0</v>
      </c>
      <c r="H315" s="50">
        <f>SUMIFS('sys-backorder details'!$M:$M,'sys-backorder details'!$E:$E,'item dashboard'!A315,'sys-backorder details'!$V:$V,"")</f>
        <v>0</v>
      </c>
      <c r="I315" s="83">
        <f>SUMIF('settings-routing'!$I:$I,'item dashboard'!A315,'settings-routing'!$O:$O)</f>
        <v>0</v>
      </c>
      <c r="J315" s="50">
        <f>SUMIFS('sys-backorder details'!$M:$M,'sys-backorder details'!$E:$E,'item dashboard'!A315,'sys-backorder details'!$V:$V,"Call off")</f>
        <v>0</v>
      </c>
      <c r="K315" s="84">
        <f t="shared" si="5"/>
        <v>-3456</v>
      </c>
      <c r="L315" s="84">
        <f>SUMIF('Production Plan'!$E:$E,'item dashboard'!A315,'Production Plan'!$N:$N)</f>
        <v>0</v>
      </c>
      <c r="M315" s="85" t="str">
        <f t="shared" si="6"/>
        <v>B-EP110-W13-110 gm White Jar</v>
      </c>
      <c r="N315" s="86">
        <f>SUMIFS('sys inv movment rpt'!$M:$M,'sys inv movment rpt'!$L:$L,$M315,'sys inv movment rpt'!$N:$N,N$1)</f>
        <v>0</v>
      </c>
      <c r="O315" s="86">
        <f>SUMIFS('sys inv movment rpt'!$M:$M,'sys inv movment rpt'!$L:$L,$M315,'sys inv movment rpt'!$N:$N,O$1)</f>
        <v>0</v>
      </c>
      <c r="P315" s="86">
        <f>SUMIFS('sys inv movment rpt'!$M:$M,'sys inv movment rpt'!$L:$L,$M315,'sys inv movment rpt'!$N:$N,P$1)</f>
        <v>0</v>
      </c>
      <c r="Q315" s="86">
        <f>SUMIFS('sys inv movment rpt'!$M:$M,'sys inv movment rpt'!$L:$L,$M315,'sys inv movment rpt'!$N:$N,Q$1)</f>
        <v>0</v>
      </c>
      <c r="R315" s="86">
        <f>SUMIFS('sys inv movment rpt'!$M:$M,'sys inv movment rpt'!$L:$L,$M315,'sys inv movment rpt'!$N:$N,R$1)</f>
        <v>0</v>
      </c>
      <c r="S315" s="86">
        <f>SUMIFS('sys inv movment rpt'!$M:$M,'sys inv movment rpt'!$L:$L,$M315,'sys inv movment rpt'!$N:$N,S$1)</f>
        <v>0</v>
      </c>
      <c r="T315" s="86">
        <f>SUMIFS('sys inv movment rpt'!$M:$M,'sys inv movment rpt'!$L:$L,$M315,'sys inv movment rpt'!$N:$N,T$1)</f>
        <v>0</v>
      </c>
      <c r="U315" s="86">
        <f>SUMIFS('sys inv movment rpt'!$M:$M,'sys inv movment rpt'!$L:$L,$M315,'sys inv movment rpt'!$N:$N,U$1)</f>
        <v>0</v>
      </c>
      <c r="V315" s="86">
        <f>SUMIFS('sys inv movment rpt'!$M:$M,'sys inv movment rpt'!$L:$L,$M315,'sys inv movment rpt'!$N:$N,V$1)</f>
        <v>0</v>
      </c>
      <c r="W315" s="86">
        <f>SUMIFS('sys inv movment rpt'!$M:$M,'sys inv movment rpt'!$L:$L,$M315,'sys inv movment rpt'!$N:$N,W$1)</f>
        <v>0</v>
      </c>
      <c r="X315" s="86">
        <f>SUMIFS('sys inv movment rpt'!$M:$M,'sys inv movment rpt'!$L:$L,$M315,'sys inv movment rpt'!$N:$N,X$1)</f>
        <v>0</v>
      </c>
      <c r="Y315" s="86">
        <f>SUMIFS('sys inv movment rpt'!$M:$M,'sys inv movment rpt'!$L:$L,$M315,'sys inv movment rpt'!$N:$N,Y$1)</f>
        <v>0</v>
      </c>
      <c r="Z315" s="86">
        <f>SUMIFS('sys inv movment rpt'!$M:$M,'sys inv movment rpt'!$L:$L,$M315,'sys inv movment rpt'!$N:$N,Z$1)</f>
        <v>0</v>
      </c>
      <c r="AA315" s="86">
        <f>SUMIFS('sys inv movment rpt'!$M:$M,'sys inv movment rpt'!$L:$L,$M315,'sys inv movment rpt'!$N:$N,AA$1)</f>
        <v>0</v>
      </c>
      <c r="AB315" s="86">
        <f>SUMIFS('sys inv movment rpt'!$M:$M,'sys inv movment rpt'!$L:$L,$M315,'sys inv movment rpt'!$N:$N,AB$1)</f>
        <v>0</v>
      </c>
      <c r="AC315" s="86">
        <f>SUMIFS('sys inv movment rpt'!$M:$M,'sys inv movment rpt'!$L:$L,$M315,'sys inv movment rpt'!$N:$N,AC$1)</f>
        <v>0</v>
      </c>
      <c r="AD315" s="86">
        <f>SUMIFS('sys inv movment rpt'!$M:$M,'sys inv movment rpt'!$L:$L,$M315,'sys inv movment rpt'!$N:$N,AD$1)</f>
        <v>0</v>
      </c>
      <c r="AE315" s="86">
        <f>SUMIFS('sys inv movment rpt'!$M:$M,'sys inv movment rpt'!$L:$L,$M315,'sys inv movment rpt'!$N:$N,AE$1)</f>
        <v>0</v>
      </c>
      <c r="AF315" s="86">
        <f>SUMIFS('sys inv movment rpt'!$M:$M,'sys inv movment rpt'!$L:$L,$M315,'sys inv movment rpt'!$N:$N,AF$1)</f>
        <v>0</v>
      </c>
      <c r="AG315" s="86">
        <f>SUMIFS('sys inv movment rpt'!$M:$M,'sys inv movment rpt'!$L:$L,$M315,'sys inv movment rpt'!$N:$N,AG$1)</f>
        <v>0</v>
      </c>
      <c r="AH315" s="86">
        <f>SUMIFS('sys inv movment rpt'!$M:$M,'sys inv movment rpt'!$L:$L,$M315,'sys inv movment rpt'!$N:$N,AH$1)</f>
        <v>0</v>
      </c>
      <c r="AI315" s="86">
        <f>SUMIFS('sys inv movment rpt'!$M:$M,'sys inv movment rpt'!$L:$L,$M315,'sys inv movment rpt'!$N:$N,AI$1)</f>
        <v>0</v>
      </c>
      <c r="AJ315" s="86">
        <f>SUMIFS('sys inv movment rpt'!$M:$M,'sys inv movment rpt'!$L:$L,$M315,'sys inv movment rpt'!$N:$N,AJ$1)</f>
        <v>0</v>
      </c>
      <c r="AK315" s="86">
        <f>SUMIFS('sys inv movment rpt'!$M:$M,'sys inv movment rpt'!$L:$L,$M315,'sys inv movment rpt'!$N:$N,AK$1)</f>
        <v>0</v>
      </c>
      <c r="AL315" s="86">
        <f>SUMIFS('sys inv movment rpt'!$M:$M,'sys inv movment rpt'!$L:$L,$M315,'sys inv movment rpt'!$N:$N,AL$1)</f>
        <v>0</v>
      </c>
      <c r="AM315" s="86">
        <f>SUMIFS('sys inv movment rpt'!$M:$M,'sys inv movment rpt'!$L:$L,$M315,'sys inv movment rpt'!$N:$N,AM$1)</f>
        <v>0</v>
      </c>
      <c r="AN315" s="86">
        <f>SUMIFS('sys inv movment rpt'!$M:$M,'sys inv movment rpt'!$L:$L,$M315,'sys inv movment rpt'!$N:$N,AN$1)</f>
        <v>0</v>
      </c>
      <c r="AO315" s="86">
        <f>SUMIFS('sys inv movment rpt'!$M:$M,'sys inv movment rpt'!$L:$L,$M315,'sys inv movment rpt'!$N:$N,AO$1)</f>
        <v>0</v>
      </c>
      <c r="AP315" s="86">
        <f>SUMIFS('sys inv movment rpt'!$M:$M,'sys inv movment rpt'!$L:$L,$M315,'sys inv movment rpt'!$N:$N,AP$1)</f>
        <v>0</v>
      </c>
      <c r="AQ315" s="86">
        <f>SUMIFS('sys inv movment rpt'!$M:$M,'sys inv movment rpt'!$L:$L,$M315,'sys inv movment rpt'!$N:$N,AQ$1)</f>
        <v>0</v>
      </c>
      <c r="AR315" s="86">
        <f>SUMIFS('sys inv movment rpt'!$M:$M,'sys inv movment rpt'!$L:$L,$M315,'sys inv movment rpt'!$N:$N,AR$1)</f>
        <v>0</v>
      </c>
      <c r="AS315" s="86">
        <f>SUMIFS('sys inv movment rpt'!$M:$M,'sys inv movment rpt'!$L:$L,$M315,'sys inv movment rpt'!$N:$N,AS$1)</f>
        <v>0</v>
      </c>
      <c r="AT315" s="86">
        <f>SUMIFS('sys inv movment rpt'!$M:$M,'sys inv movment rpt'!$L:$L,$M315,'sys inv movment rpt'!$N:$N,AT$1)</f>
        <v>0</v>
      </c>
      <c r="AU315" s="86">
        <f>SUMIFS('sys inv movment rpt'!$M:$M,'sys inv movment rpt'!$L:$L,$M315,'sys inv movment rpt'!$N:$N,AU$1)</f>
        <v>0</v>
      </c>
      <c r="AV315" s="86">
        <f>SUMIFS('sys inv movment rpt'!$M:$M,'sys inv movment rpt'!$L:$L,$M315,'sys inv movment rpt'!$N:$N,AV$1)</f>
        <v>0</v>
      </c>
      <c r="AW315" s="87" t="str">
        <f>IFERROR(VLOOKUP(A315,'sys-backorder details'!E:U,17,0),"-")</f>
        <v>-</v>
      </c>
      <c r="AX315" s="87" t="str">
        <f>IF(K315&gt;1,VLOOKUP(A315,'settings-routing'!A:I,9,0),"")</f>
        <v/>
      </c>
    </row>
    <row r="316" ht="12.75" hidden="1" customHeight="1">
      <c r="A316" s="28" t="s">
        <v>844</v>
      </c>
      <c r="B316" s="28" t="s">
        <v>845</v>
      </c>
      <c r="C316" s="50">
        <f t="shared" si="2"/>
        <v>0</v>
      </c>
      <c r="D316" s="80">
        <f>SUMIF('Stocks 101-111'!$J:$J,'item dashboard'!A316,'Stocks 101-111'!K:K)</f>
        <v>0</v>
      </c>
      <c r="E316" s="80">
        <f>SUMIF('Stocks 101-111'!$J:$J,'item dashboard'!A316,'Stocks 101-111'!$L:$L)</f>
        <v>0</v>
      </c>
      <c r="F316" s="81">
        <f t="shared" si="3"/>
        <v>0</v>
      </c>
      <c r="G316" s="82">
        <f t="shared" si="4"/>
        <v>0</v>
      </c>
      <c r="H316" s="50">
        <f>SUMIFS('sys-backorder details'!$M:$M,'sys-backorder details'!$E:$E,'item dashboard'!A316,'sys-backorder details'!$V:$V,"")</f>
        <v>0</v>
      </c>
      <c r="I316" s="83">
        <f>SUMIF('settings-routing'!$I:$I,'item dashboard'!A316,'settings-routing'!$O:$O)</f>
        <v>0</v>
      </c>
      <c r="J316" s="50">
        <f>SUMIFS('sys-backorder details'!$M:$M,'sys-backorder details'!$E:$E,'item dashboard'!A316,'sys-backorder details'!$V:$V,"Call off")</f>
        <v>0</v>
      </c>
      <c r="K316" s="84">
        <f t="shared" si="5"/>
        <v>0</v>
      </c>
      <c r="L316" s="84">
        <f>SUMIF('Production Plan'!$E:$E,'item dashboard'!A316,'Production Plan'!$N:$N)</f>
        <v>0</v>
      </c>
      <c r="M316" s="85" t="str">
        <f t="shared" si="6"/>
        <v>B-EP1-N6-30 ml Nail polish Natural Bottle</v>
      </c>
      <c r="N316" s="86">
        <f>SUMIFS('sys inv movment rpt'!$M:$M,'sys inv movment rpt'!$L:$L,$M316,'sys inv movment rpt'!$N:$N,N$1)</f>
        <v>0</v>
      </c>
      <c r="O316" s="86">
        <f>SUMIFS('sys inv movment rpt'!$M:$M,'sys inv movment rpt'!$L:$L,$M316,'sys inv movment rpt'!$N:$N,O$1)</f>
        <v>0</v>
      </c>
      <c r="P316" s="86">
        <f>SUMIFS('sys inv movment rpt'!$M:$M,'sys inv movment rpt'!$L:$L,$M316,'sys inv movment rpt'!$N:$N,P$1)</f>
        <v>0</v>
      </c>
      <c r="Q316" s="86">
        <f>SUMIFS('sys inv movment rpt'!$M:$M,'sys inv movment rpt'!$L:$L,$M316,'sys inv movment rpt'!$N:$N,Q$1)</f>
        <v>0</v>
      </c>
      <c r="R316" s="86">
        <f>SUMIFS('sys inv movment rpt'!$M:$M,'sys inv movment rpt'!$L:$L,$M316,'sys inv movment rpt'!$N:$N,R$1)</f>
        <v>0</v>
      </c>
      <c r="S316" s="86">
        <f>SUMIFS('sys inv movment rpt'!$M:$M,'sys inv movment rpt'!$L:$L,$M316,'sys inv movment rpt'!$N:$N,S$1)</f>
        <v>0</v>
      </c>
      <c r="T316" s="86">
        <f>SUMIFS('sys inv movment rpt'!$M:$M,'sys inv movment rpt'!$L:$L,$M316,'sys inv movment rpt'!$N:$N,T$1)</f>
        <v>0</v>
      </c>
      <c r="U316" s="86">
        <f>SUMIFS('sys inv movment rpt'!$M:$M,'sys inv movment rpt'!$L:$L,$M316,'sys inv movment rpt'!$N:$N,U$1)</f>
        <v>0</v>
      </c>
      <c r="V316" s="86">
        <f>SUMIFS('sys inv movment rpt'!$M:$M,'sys inv movment rpt'!$L:$L,$M316,'sys inv movment rpt'!$N:$N,V$1)</f>
        <v>0</v>
      </c>
      <c r="W316" s="86">
        <f>SUMIFS('sys inv movment rpt'!$M:$M,'sys inv movment rpt'!$L:$L,$M316,'sys inv movment rpt'!$N:$N,W$1)</f>
        <v>0</v>
      </c>
      <c r="X316" s="86">
        <f>SUMIFS('sys inv movment rpt'!$M:$M,'sys inv movment rpt'!$L:$L,$M316,'sys inv movment rpt'!$N:$N,X$1)</f>
        <v>0</v>
      </c>
      <c r="Y316" s="86">
        <f>SUMIFS('sys inv movment rpt'!$M:$M,'sys inv movment rpt'!$L:$L,$M316,'sys inv movment rpt'!$N:$N,Y$1)</f>
        <v>0</v>
      </c>
      <c r="Z316" s="86">
        <f>SUMIFS('sys inv movment rpt'!$M:$M,'sys inv movment rpt'!$L:$L,$M316,'sys inv movment rpt'!$N:$N,Z$1)</f>
        <v>0</v>
      </c>
      <c r="AA316" s="86">
        <f>SUMIFS('sys inv movment rpt'!$M:$M,'sys inv movment rpt'!$L:$L,$M316,'sys inv movment rpt'!$N:$N,AA$1)</f>
        <v>0</v>
      </c>
      <c r="AB316" s="86">
        <f>SUMIFS('sys inv movment rpt'!$M:$M,'sys inv movment rpt'!$L:$L,$M316,'sys inv movment rpt'!$N:$N,AB$1)</f>
        <v>0</v>
      </c>
      <c r="AC316" s="86">
        <f>SUMIFS('sys inv movment rpt'!$M:$M,'sys inv movment rpt'!$L:$L,$M316,'sys inv movment rpt'!$N:$N,AC$1)</f>
        <v>0</v>
      </c>
      <c r="AD316" s="86">
        <f>SUMIFS('sys inv movment rpt'!$M:$M,'sys inv movment rpt'!$L:$L,$M316,'sys inv movment rpt'!$N:$N,AD$1)</f>
        <v>0</v>
      </c>
      <c r="AE316" s="86">
        <f>SUMIFS('sys inv movment rpt'!$M:$M,'sys inv movment rpt'!$L:$L,$M316,'sys inv movment rpt'!$N:$N,AE$1)</f>
        <v>0</v>
      </c>
      <c r="AF316" s="86">
        <f>SUMIFS('sys inv movment rpt'!$M:$M,'sys inv movment rpt'!$L:$L,$M316,'sys inv movment rpt'!$N:$N,AF$1)</f>
        <v>0</v>
      </c>
      <c r="AG316" s="86">
        <f>SUMIFS('sys inv movment rpt'!$M:$M,'sys inv movment rpt'!$L:$L,$M316,'sys inv movment rpt'!$N:$N,AG$1)</f>
        <v>0</v>
      </c>
      <c r="AH316" s="86">
        <f>SUMIFS('sys inv movment rpt'!$M:$M,'sys inv movment rpt'!$L:$L,$M316,'sys inv movment rpt'!$N:$N,AH$1)</f>
        <v>0</v>
      </c>
      <c r="AI316" s="86">
        <f>SUMIFS('sys inv movment rpt'!$M:$M,'sys inv movment rpt'!$L:$L,$M316,'sys inv movment rpt'!$N:$N,AI$1)</f>
        <v>0</v>
      </c>
      <c r="AJ316" s="86">
        <f>SUMIFS('sys inv movment rpt'!$M:$M,'sys inv movment rpt'!$L:$L,$M316,'sys inv movment rpt'!$N:$N,AJ$1)</f>
        <v>0</v>
      </c>
      <c r="AK316" s="86">
        <f>SUMIFS('sys inv movment rpt'!$M:$M,'sys inv movment rpt'!$L:$L,$M316,'sys inv movment rpt'!$N:$N,AK$1)</f>
        <v>0</v>
      </c>
      <c r="AL316" s="86">
        <f>SUMIFS('sys inv movment rpt'!$M:$M,'sys inv movment rpt'!$L:$L,$M316,'sys inv movment rpt'!$N:$N,AL$1)</f>
        <v>0</v>
      </c>
      <c r="AM316" s="86">
        <f>SUMIFS('sys inv movment rpt'!$M:$M,'sys inv movment rpt'!$L:$L,$M316,'sys inv movment rpt'!$N:$N,AM$1)</f>
        <v>0</v>
      </c>
      <c r="AN316" s="86">
        <f>SUMIFS('sys inv movment rpt'!$M:$M,'sys inv movment rpt'!$L:$L,$M316,'sys inv movment rpt'!$N:$N,AN$1)</f>
        <v>0</v>
      </c>
      <c r="AO316" s="86">
        <f>SUMIFS('sys inv movment rpt'!$M:$M,'sys inv movment rpt'!$L:$L,$M316,'sys inv movment rpt'!$N:$N,AO$1)</f>
        <v>0</v>
      </c>
      <c r="AP316" s="86">
        <f>SUMIFS('sys inv movment rpt'!$M:$M,'sys inv movment rpt'!$L:$L,$M316,'sys inv movment rpt'!$N:$N,AP$1)</f>
        <v>0</v>
      </c>
      <c r="AQ316" s="86">
        <f>SUMIFS('sys inv movment rpt'!$M:$M,'sys inv movment rpt'!$L:$L,$M316,'sys inv movment rpt'!$N:$N,AQ$1)</f>
        <v>0</v>
      </c>
      <c r="AR316" s="86">
        <f>SUMIFS('sys inv movment rpt'!$M:$M,'sys inv movment rpt'!$L:$L,$M316,'sys inv movment rpt'!$N:$N,AR$1)</f>
        <v>0</v>
      </c>
      <c r="AS316" s="86">
        <f>SUMIFS('sys inv movment rpt'!$M:$M,'sys inv movment rpt'!$L:$L,$M316,'sys inv movment rpt'!$N:$N,AS$1)</f>
        <v>0</v>
      </c>
      <c r="AT316" s="86">
        <f>SUMIFS('sys inv movment rpt'!$M:$M,'sys inv movment rpt'!$L:$L,$M316,'sys inv movment rpt'!$N:$N,AT$1)</f>
        <v>0</v>
      </c>
      <c r="AU316" s="86">
        <f>SUMIFS('sys inv movment rpt'!$M:$M,'sys inv movment rpt'!$L:$L,$M316,'sys inv movment rpt'!$N:$N,AU$1)</f>
        <v>0</v>
      </c>
      <c r="AV316" s="86">
        <f>SUMIFS('sys inv movment rpt'!$M:$M,'sys inv movment rpt'!$L:$L,$M316,'sys inv movment rpt'!$N:$N,AV$1)</f>
        <v>0</v>
      </c>
      <c r="AW316" s="87" t="str">
        <f>IFERROR(VLOOKUP(A316,'sys-backorder details'!E:U,17,0),"-")</f>
        <v>-</v>
      </c>
      <c r="AX316" s="87" t="str">
        <f>IF(K316&gt;1,VLOOKUP(A316,'settings-routing'!A:I,9,0),"")</f>
        <v/>
      </c>
    </row>
    <row r="317" ht="12.75" hidden="1" customHeight="1">
      <c r="A317" s="50" t="s">
        <v>846</v>
      </c>
      <c r="B317" s="50" t="s">
        <v>847</v>
      </c>
      <c r="C317" s="50">
        <f t="shared" si="2"/>
        <v>0</v>
      </c>
      <c r="D317" s="80">
        <f>SUMIF('Stocks 101-111'!$J:$J,'item dashboard'!A317,'Stocks 101-111'!K:K)</f>
        <v>0</v>
      </c>
      <c r="E317" s="80">
        <f>SUMIF('Stocks 101-111'!$J:$J,'item dashboard'!A317,'Stocks 101-111'!$L:$L)</f>
        <v>0</v>
      </c>
      <c r="F317" s="81">
        <f t="shared" si="3"/>
        <v>0</v>
      </c>
      <c r="G317" s="82">
        <f t="shared" si="4"/>
        <v>0</v>
      </c>
      <c r="H317" s="50">
        <f>SUMIFS('sys-backorder details'!$M:$M,'sys-backorder details'!$E:$E,'item dashboard'!A317,'sys-backorder details'!$V:$V,"")</f>
        <v>0</v>
      </c>
      <c r="I317" s="83">
        <f>SUMIF('settings-routing'!$I:$I,'item dashboard'!A317,'settings-routing'!$O:$O)</f>
        <v>0</v>
      </c>
      <c r="J317" s="50">
        <f>SUMIFS('sys-backorder details'!$M:$M,'sys-backorder details'!$E:$E,'item dashboard'!A317,'sys-backorder details'!$V:$V,"Call off")</f>
        <v>0</v>
      </c>
      <c r="K317" s="84">
        <f t="shared" si="5"/>
        <v>0</v>
      </c>
      <c r="L317" s="84">
        <f>SUMIF('Production Plan'!$E:$E,'item dashboard'!A317,'Production Plan'!$N:$N)</f>
        <v>0</v>
      </c>
      <c r="M317" s="85" t="str">
        <f t="shared" si="6"/>
        <v>B-EP2-N9-60 ml Nail polish Natural Bottle</v>
      </c>
      <c r="N317" s="86">
        <f>SUMIFS('sys inv movment rpt'!$M:$M,'sys inv movment rpt'!$L:$L,$M317,'sys inv movment rpt'!$N:$N,N$1)</f>
        <v>0</v>
      </c>
      <c r="O317" s="86">
        <f>SUMIFS('sys inv movment rpt'!$M:$M,'sys inv movment rpt'!$L:$L,$M317,'sys inv movment rpt'!$N:$N,O$1)</f>
        <v>0</v>
      </c>
      <c r="P317" s="86">
        <f>SUMIFS('sys inv movment rpt'!$M:$M,'sys inv movment rpt'!$L:$L,$M317,'sys inv movment rpt'!$N:$N,P$1)</f>
        <v>0</v>
      </c>
      <c r="Q317" s="86">
        <f>SUMIFS('sys inv movment rpt'!$M:$M,'sys inv movment rpt'!$L:$L,$M317,'sys inv movment rpt'!$N:$N,Q$1)</f>
        <v>0</v>
      </c>
      <c r="R317" s="86">
        <f>SUMIFS('sys inv movment rpt'!$M:$M,'sys inv movment rpt'!$L:$L,$M317,'sys inv movment rpt'!$N:$N,R$1)</f>
        <v>0</v>
      </c>
      <c r="S317" s="86">
        <f>SUMIFS('sys inv movment rpt'!$M:$M,'sys inv movment rpt'!$L:$L,$M317,'sys inv movment rpt'!$N:$N,S$1)</f>
        <v>0</v>
      </c>
      <c r="T317" s="86">
        <f>SUMIFS('sys inv movment rpt'!$M:$M,'sys inv movment rpt'!$L:$L,$M317,'sys inv movment rpt'!$N:$N,T$1)</f>
        <v>0</v>
      </c>
      <c r="U317" s="86">
        <f>SUMIFS('sys inv movment rpt'!$M:$M,'sys inv movment rpt'!$L:$L,$M317,'sys inv movment rpt'!$N:$N,U$1)</f>
        <v>0</v>
      </c>
      <c r="V317" s="86">
        <f>SUMIFS('sys inv movment rpt'!$M:$M,'sys inv movment rpt'!$L:$L,$M317,'sys inv movment rpt'!$N:$N,V$1)</f>
        <v>0</v>
      </c>
      <c r="W317" s="86">
        <f>SUMIFS('sys inv movment rpt'!$M:$M,'sys inv movment rpt'!$L:$L,$M317,'sys inv movment rpt'!$N:$N,W$1)</f>
        <v>0</v>
      </c>
      <c r="X317" s="86">
        <f>SUMIFS('sys inv movment rpt'!$M:$M,'sys inv movment rpt'!$L:$L,$M317,'sys inv movment rpt'!$N:$N,X$1)</f>
        <v>0</v>
      </c>
      <c r="Y317" s="86">
        <f>SUMIFS('sys inv movment rpt'!$M:$M,'sys inv movment rpt'!$L:$L,$M317,'sys inv movment rpt'!$N:$N,Y$1)</f>
        <v>0</v>
      </c>
      <c r="Z317" s="86">
        <f>SUMIFS('sys inv movment rpt'!$M:$M,'sys inv movment rpt'!$L:$L,$M317,'sys inv movment rpt'!$N:$N,Z$1)</f>
        <v>0</v>
      </c>
      <c r="AA317" s="86">
        <f>SUMIFS('sys inv movment rpt'!$M:$M,'sys inv movment rpt'!$L:$L,$M317,'sys inv movment rpt'!$N:$N,AA$1)</f>
        <v>0</v>
      </c>
      <c r="AB317" s="86">
        <f>SUMIFS('sys inv movment rpt'!$M:$M,'sys inv movment rpt'!$L:$L,$M317,'sys inv movment rpt'!$N:$N,AB$1)</f>
        <v>0</v>
      </c>
      <c r="AC317" s="86">
        <f>SUMIFS('sys inv movment rpt'!$M:$M,'sys inv movment rpt'!$L:$L,$M317,'sys inv movment rpt'!$N:$N,AC$1)</f>
        <v>0</v>
      </c>
      <c r="AD317" s="86">
        <f>SUMIFS('sys inv movment rpt'!$M:$M,'sys inv movment rpt'!$L:$L,$M317,'sys inv movment rpt'!$N:$N,AD$1)</f>
        <v>0</v>
      </c>
      <c r="AE317" s="86">
        <f>SUMIFS('sys inv movment rpt'!$M:$M,'sys inv movment rpt'!$L:$L,$M317,'sys inv movment rpt'!$N:$N,AE$1)</f>
        <v>0</v>
      </c>
      <c r="AF317" s="86">
        <f>SUMIFS('sys inv movment rpt'!$M:$M,'sys inv movment rpt'!$L:$L,$M317,'sys inv movment rpt'!$N:$N,AF$1)</f>
        <v>0</v>
      </c>
      <c r="AG317" s="86">
        <f>SUMIFS('sys inv movment rpt'!$M:$M,'sys inv movment rpt'!$L:$L,$M317,'sys inv movment rpt'!$N:$N,AG$1)</f>
        <v>0</v>
      </c>
      <c r="AH317" s="86">
        <f>SUMIFS('sys inv movment rpt'!$M:$M,'sys inv movment rpt'!$L:$L,$M317,'sys inv movment rpt'!$N:$N,AH$1)</f>
        <v>0</v>
      </c>
      <c r="AI317" s="86">
        <f>SUMIFS('sys inv movment rpt'!$M:$M,'sys inv movment rpt'!$L:$L,$M317,'sys inv movment rpt'!$N:$N,AI$1)</f>
        <v>0</v>
      </c>
      <c r="AJ317" s="86">
        <f>SUMIFS('sys inv movment rpt'!$M:$M,'sys inv movment rpt'!$L:$L,$M317,'sys inv movment rpt'!$N:$N,AJ$1)</f>
        <v>0</v>
      </c>
      <c r="AK317" s="86">
        <f>SUMIFS('sys inv movment rpt'!$M:$M,'sys inv movment rpt'!$L:$L,$M317,'sys inv movment rpt'!$N:$N,AK$1)</f>
        <v>0</v>
      </c>
      <c r="AL317" s="86">
        <f>SUMIFS('sys inv movment rpt'!$M:$M,'sys inv movment rpt'!$L:$L,$M317,'sys inv movment rpt'!$N:$N,AL$1)</f>
        <v>0</v>
      </c>
      <c r="AM317" s="86">
        <f>SUMIFS('sys inv movment rpt'!$M:$M,'sys inv movment rpt'!$L:$L,$M317,'sys inv movment rpt'!$N:$N,AM$1)</f>
        <v>0</v>
      </c>
      <c r="AN317" s="86">
        <f>SUMIFS('sys inv movment rpt'!$M:$M,'sys inv movment rpt'!$L:$L,$M317,'sys inv movment rpt'!$N:$N,AN$1)</f>
        <v>0</v>
      </c>
      <c r="AO317" s="86">
        <f>SUMIFS('sys inv movment rpt'!$M:$M,'sys inv movment rpt'!$L:$L,$M317,'sys inv movment rpt'!$N:$N,AO$1)</f>
        <v>0</v>
      </c>
      <c r="AP317" s="86">
        <f>SUMIFS('sys inv movment rpt'!$M:$M,'sys inv movment rpt'!$L:$L,$M317,'sys inv movment rpt'!$N:$N,AP$1)</f>
        <v>0</v>
      </c>
      <c r="AQ317" s="86">
        <f>SUMIFS('sys inv movment rpt'!$M:$M,'sys inv movment rpt'!$L:$L,$M317,'sys inv movment rpt'!$N:$N,AQ$1)</f>
        <v>0</v>
      </c>
      <c r="AR317" s="86">
        <f>SUMIFS('sys inv movment rpt'!$M:$M,'sys inv movment rpt'!$L:$L,$M317,'sys inv movment rpt'!$N:$N,AR$1)</f>
        <v>0</v>
      </c>
      <c r="AS317" s="86">
        <f>SUMIFS('sys inv movment rpt'!$M:$M,'sys inv movment rpt'!$L:$L,$M317,'sys inv movment rpt'!$N:$N,AS$1)</f>
        <v>0</v>
      </c>
      <c r="AT317" s="86">
        <f>SUMIFS('sys inv movment rpt'!$M:$M,'sys inv movment rpt'!$L:$L,$M317,'sys inv movment rpt'!$N:$N,AT$1)</f>
        <v>0</v>
      </c>
      <c r="AU317" s="86">
        <f>SUMIFS('sys inv movment rpt'!$M:$M,'sys inv movment rpt'!$L:$L,$M317,'sys inv movment rpt'!$N:$N,AU$1)</f>
        <v>0</v>
      </c>
      <c r="AV317" s="86">
        <f>SUMIFS('sys inv movment rpt'!$M:$M,'sys inv movment rpt'!$L:$L,$M317,'sys inv movment rpt'!$N:$N,AV$1)</f>
        <v>0</v>
      </c>
      <c r="AW317" s="87" t="str">
        <f>IFERROR(VLOOKUP(A317,'sys-backorder details'!E:U,17,0),"-")</f>
        <v>-</v>
      </c>
      <c r="AX317" s="87" t="str">
        <f>IF(K317&gt;1,VLOOKUP(A317,'settings-routing'!A:I,9,0),"")</f>
        <v/>
      </c>
    </row>
    <row r="318" ht="12.75" hidden="1" customHeight="1">
      <c r="A318" s="50" t="s">
        <v>848</v>
      </c>
      <c r="B318" s="50" t="s">
        <v>847</v>
      </c>
      <c r="C318" s="50">
        <f t="shared" si="2"/>
        <v>0</v>
      </c>
      <c r="D318" s="80">
        <f>SUMIF('Stocks 101-111'!$J:$J,'item dashboard'!A318,'Stocks 101-111'!K:K)</f>
        <v>0</v>
      </c>
      <c r="E318" s="80">
        <f>SUMIF('Stocks 101-111'!$J:$J,'item dashboard'!A318,'Stocks 101-111'!$L:$L)</f>
        <v>0</v>
      </c>
      <c r="F318" s="81">
        <f t="shared" si="3"/>
        <v>0</v>
      </c>
      <c r="G318" s="82">
        <f t="shared" si="4"/>
        <v>0</v>
      </c>
      <c r="H318" s="50">
        <f>SUMIFS('sys-backorder details'!$M:$M,'sys-backorder details'!$E:$E,'item dashboard'!A318,'sys-backorder details'!$V:$V,"")</f>
        <v>0</v>
      </c>
      <c r="I318" s="83">
        <f>SUMIF('settings-routing'!$I:$I,'item dashboard'!A318,'settings-routing'!$O:$O)</f>
        <v>0</v>
      </c>
      <c r="J318" s="50">
        <f>SUMIFS('sys-backorder details'!$M:$M,'sys-backorder details'!$E:$E,'item dashboard'!A318,'sys-backorder details'!$V:$V,"Call off")</f>
        <v>0</v>
      </c>
      <c r="K318" s="84">
        <f t="shared" si="5"/>
        <v>0</v>
      </c>
      <c r="L318" s="84">
        <f>SUMIF('Production Plan'!$E:$E,'item dashboard'!A318,'Production Plan'!$N:$N)</f>
        <v>0</v>
      </c>
      <c r="M318" s="85" t="str">
        <f t="shared" si="6"/>
        <v>B-EP60-N10-60 ml Nail polish Natural Bottle</v>
      </c>
      <c r="N318" s="86">
        <f>SUMIFS('sys inv movment rpt'!$M:$M,'sys inv movment rpt'!$L:$L,$M318,'sys inv movment rpt'!$N:$N,N$1)</f>
        <v>0</v>
      </c>
      <c r="O318" s="86">
        <f>SUMIFS('sys inv movment rpt'!$M:$M,'sys inv movment rpt'!$L:$L,$M318,'sys inv movment rpt'!$N:$N,O$1)</f>
        <v>0</v>
      </c>
      <c r="P318" s="86">
        <f>SUMIFS('sys inv movment rpt'!$M:$M,'sys inv movment rpt'!$L:$L,$M318,'sys inv movment rpt'!$N:$N,P$1)</f>
        <v>0</v>
      </c>
      <c r="Q318" s="86">
        <f>SUMIFS('sys inv movment rpt'!$M:$M,'sys inv movment rpt'!$L:$L,$M318,'sys inv movment rpt'!$N:$N,Q$1)</f>
        <v>0</v>
      </c>
      <c r="R318" s="86">
        <f>SUMIFS('sys inv movment rpt'!$M:$M,'sys inv movment rpt'!$L:$L,$M318,'sys inv movment rpt'!$N:$N,R$1)</f>
        <v>0</v>
      </c>
      <c r="S318" s="86">
        <f>SUMIFS('sys inv movment rpt'!$M:$M,'sys inv movment rpt'!$L:$L,$M318,'sys inv movment rpt'!$N:$N,S$1)</f>
        <v>0</v>
      </c>
      <c r="T318" s="86">
        <f>SUMIFS('sys inv movment rpt'!$M:$M,'sys inv movment rpt'!$L:$L,$M318,'sys inv movment rpt'!$N:$N,T$1)</f>
        <v>0</v>
      </c>
      <c r="U318" s="86">
        <f>SUMIFS('sys inv movment rpt'!$M:$M,'sys inv movment rpt'!$L:$L,$M318,'sys inv movment rpt'!$N:$N,U$1)</f>
        <v>0</v>
      </c>
      <c r="V318" s="86">
        <f>SUMIFS('sys inv movment rpt'!$M:$M,'sys inv movment rpt'!$L:$L,$M318,'sys inv movment rpt'!$N:$N,V$1)</f>
        <v>0</v>
      </c>
      <c r="W318" s="86">
        <f>SUMIFS('sys inv movment rpt'!$M:$M,'sys inv movment rpt'!$L:$L,$M318,'sys inv movment rpt'!$N:$N,W$1)</f>
        <v>0</v>
      </c>
      <c r="X318" s="86">
        <f>SUMIFS('sys inv movment rpt'!$M:$M,'sys inv movment rpt'!$L:$L,$M318,'sys inv movment rpt'!$N:$N,X$1)</f>
        <v>0</v>
      </c>
      <c r="Y318" s="86">
        <f>SUMIFS('sys inv movment rpt'!$M:$M,'sys inv movment rpt'!$L:$L,$M318,'sys inv movment rpt'!$N:$N,Y$1)</f>
        <v>0</v>
      </c>
      <c r="Z318" s="86">
        <f>SUMIFS('sys inv movment rpt'!$M:$M,'sys inv movment rpt'!$L:$L,$M318,'sys inv movment rpt'!$N:$N,Z$1)</f>
        <v>0</v>
      </c>
      <c r="AA318" s="86">
        <f>SUMIFS('sys inv movment rpt'!$M:$M,'sys inv movment rpt'!$L:$L,$M318,'sys inv movment rpt'!$N:$N,AA$1)</f>
        <v>0</v>
      </c>
      <c r="AB318" s="86">
        <f>SUMIFS('sys inv movment rpt'!$M:$M,'sys inv movment rpt'!$L:$L,$M318,'sys inv movment rpt'!$N:$N,AB$1)</f>
        <v>0</v>
      </c>
      <c r="AC318" s="86">
        <f>SUMIFS('sys inv movment rpt'!$M:$M,'sys inv movment rpt'!$L:$L,$M318,'sys inv movment rpt'!$N:$N,AC$1)</f>
        <v>0</v>
      </c>
      <c r="AD318" s="86">
        <f>SUMIFS('sys inv movment rpt'!$M:$M,'sys inv movment rpt'!$L:$L,$M318,'sys inv movment rpt'!$N:$N,AD$1)</f>
        <v>0</v>
      </c>
      <c r="AE318" s="86">
        <f>SUMIFS('sys inv movment rpt'!$M:$M,'sys inv movment rpt'!$L:$L,$M318,'sys inv movment rpt'!$N:$N,AE$1)</f>
        <v>0</v>
      </c>
      <c r="AF318" s="86">
        <f>SUMIFS('sys inv movment rpt'!$M:$M,'sys inv movment rpt'!$L:$L,$M318,'sys inv movment rpt'!$N:$N,AF$1)</f>
        <v>0</v>
      </c>
      <c r="AG318" s="86">
        <f>SUMIFS('sys inv movment rpt'!$M:$M,'sys inv movment rpt'!$L:$L,$M318,'sys inv movment rpt'!$N:$N,AG$1)</f>
        <v>0</v>
      </c>
      <c r="AH318" s="86">
        <f>SUMIFS('sys inv movment rpt'!$M:$M,'sys inv movment rpt'!$L:$L,$M318,'sys inv movment rpt'!$N:$N,AH$1)</f>
        <v>0</v>
      </c>
      <c r="AI318" s="86">
        <f>SUMIFS('sys inv movment rpt'!$M:$M,'sys inv movment rpt'!$L:$L,$M318,'sys inv movment rpt'!$N:$N,AI$1)</f>
        <v>0</v>
      </c>
      <c r="AJ318" s="86">
        <f>SUMIFS('sys inv movment rpt'!$M:$M,'sys inv movment rpt'!$L:$L,$M318,'sys inv movment rpt'!$N:$N,AJ$1)</f>
        <v>0</v>
      </c>
      <c r="AK318" s="86">
        <f>SUMIFS('sys inv movment rpt'!$M:$M,'sys inv movment rpt'!$L:$L,$M318,'sys inv movment rpt'!$N:$N,AK$1)</f>
        <v>0</v>
      </c>
      <c r="AL318" s="86">
        <f>SUMIFS('sys inv movment rpt'!$M:$M,'sys inv movment rpt'!$L:$L,$M318,'sys inv movment rpt'!$N:$N,AL$1)</f>
        <v>0</v>
      </c>
      <c r="AM318" s="86">
        <f>SUMIFS('sys inv movment rpt'!$M:$M,'sys inv movment rpt'!$L:$L,$M318,'sys inv movment rpt'!$N:$N,AM$1)</f>
        <v>0</v>
      </c>
      <c r="AN318" s="86">
        <f>SUMIFS('sys inv movment rpt'!$M:$M,'sys inv movment rpt'!$L:$L,$M318,'sys inv movment rpt'!$N:$N,AN$1)</f>
        <v>0</v>
      </c>
      <c r="AO318" s="86">
        <f>SUMIFS('sys inv movment rpt'!$M:$M,'sys inv movment rpt'!$L:$L,$M318,'sys inv movment rpt'!$N:$N,AO$1)</f>
        <v>0</v>
      </c>
      <c r="AP318" s="86">
        <f>SUMIFS('sys inv movment rpt'!$M:$M,'sys inv movment rpt'!$L:$L,$M318,'sys inv movment rpt'!$N:$N,AP$1)</f>
        <v>0</v>
      </c>
      <c r="AQ318" s="86">
        <f>SUMIFS('sys inv movment rpt'!$M:$M,'sys inv movment rpt'!$L:$L,$M318,'sys inv movment rpt'!$N:$N,AQ$1)</f>
        <v>0</v>
      </c>
      <c r="AR318" s="86">
        <f>SUMIFS('sys inv movment rpt'!$M:$M,'sys inv movment rpt'!$L:$L,$M318,'sys inv movment rpt'!$N:$N,AR$1)</f>
        <v>0</v>
      </c>
      <c r="AS318" s="86">
        <f>SUMIFS('sys inv movment rpt'!$M:$M,'sys inv movment rpt'!$L:$L,$M318,'sys inv movment rpt'!$N:$N,AS$1)</f>
        <v>0</v>
      </c>
      <c r="AT318" s="86">
        <f>SUMIFS('sys inv movment rpt'!$M:$M,'sys inv movment rpt'!$L:$L,$M318,'sys inv movment rpt'!$N:$N,AT$1)</f>
        <v>0</v>
      </c>
      <c r="AU318" s="86">
        <f>SUMIFS('sys inv movment rpt'!$M:$M,'sys inv movment rpt'!$L:$L,$M318,'sys inv movment rpt'!$N:$N,AU$1)</f>
        <v>0</v>
      </c>
      <c r="AV318" s="86">
        <f>SUMIFS('sys inv movment rpt'!$M:$M,'sys inv movment rpt'!$L:$L,$M318,'sys inv movment rpt'!$N:$N,AV$1)</f>
        <v>0</v>
      </c>
      <c r="AW318" s="87" t="str">
        <f>IFERROR(VLOOKUP(A318,'sys-backorder details'!E:U,17,0),"-")</f>
        <v>-</v>
      </c>
      <c r="AX318" s="87" t="str">
        <f>IF(K318&gt;1,VLOOKUP(A318,'settings-routing'!A:I,9,0),"")</f>
        <v/>
      </c>
    </row>
    <row r="319" ht="12.75" hidden="1" customHeight="1">
      <c r="A319" s="50" t="s">
        <v>849</v>
      </c>
      <c r="B319" s="50" t="s">
        <v>850</v>
      </c>
      <c r="C319" s="50">
        <f t="shared" si="2"/>
        <v>0</v>
      </c>
      <c r="D319" s="80">
        <f>SUMIF('Stocks 101-111'!$J:$J,'item dashboard'!A319,'Stocks 101-111'!K:K)</f>
        <v>0</v>
      </c>
      <c r="E319" s="80">
        <f>SUMIF('Stocks 101-111'!$J:$J,'item dashboard'!A319,'Stocks 101-111'!$L:$L)</f>
        <v>0</v>
      </c>
      <c r="F319" s="81">
        <f t="shared" si="3"/>
        <v>0</v>
      </c>
      <c r="G319" s="82">
        <f t="shared" si="4"/>
        <v>0.08571428571</v>
      </c>
      <c r="H319" s="50">
        <f>SUMIFS('sys-backorder details'!$M:$M,'sys-backorder details'!$E:$E,'item dashboard'!A319,'sys-backorder details'!$V:$V,"")</f>
        <v>0</v>
      </c>
      <c r="I319" s="83">
        <f>SUMIF('settings-routing'!$I:$I,'item dashboard'!A319,'settings-routing'!$O:$O)</f>
        <v>0</v>
      </c>
      <c r="J319" s="50">
        <f>SUMIFS('sys-backorder details'!$M:$M,'sys-backorder details'!$E:$E,'item dashboard'!A319,'sys-backorder details'!$V:$V,"Call off")</f>
        <v>0</v>
      </c>
      <c r="K319" s="84">
        <f t="shared" si="5"/>
        <v>0</v>
      </c>
      <c r="L319" s="84">
        <f>SUMIF('Production Plan'!$E:$E,'item dashboard'!A319,'Production Plan'!$N:$N)</f>
        <v>0</v>
      </c>
      <c r="M319" s="85" t="str">
        <f t="shared" si="6"/>
        <v>B-F10-N27-500 gm Natural jar</v>
      </c>
      <c r="N319" s="86">
        <f>SUMIFS('sys inv movment rpt'!$M:$M,'sys inv movment rpt'!$L:$L,$M319,'sys inv movment rpt'!$N:$N,N$1)</f>
        <v>0</v>
      </c>
      <c r="O319" s="86">
        <f>SUMIFS('sys inv movment rpt'!$M:$M,'sys inv movment rpt'!$L:$L,$M319,'sys inv movment rpt'!$N:$N,O$1)</f>
        <v>0</v>
      </c>
      <c r="P319" s="86">
        <f>SUMIFS('sys inv movment rpt'!$M:$M,'sys inv movment rpt'!$L:$L,$M319,'sys inv movment rpt'!$N:$N,P$1)</f>
        <v>0</v>
      </c>
      <c r="Q319" s="86">
        <f>SUMIFS('sys inv movment rpt'!$M:$M,'sys inv movment rpt'!$L:$L,$M319,'sys inv movment rpt'!$N:$N,Q$1)</f>
        <v>0</v>
      </c>
      <c r="R319" s="86">
        <f>SUMIFS('sys inv movment rpt'!$M:$M,'sys inv movment rpt'!$L:$L,$M319,'sys inv movment rpt'!$N:$N,R$1)</f>
        <v>0</v>
      </c>
      <c r="S319" s="86">
        <f>SUMIFS('sys inv movment rpt'!$M:$M,'sys inv movment rpt'!$L:$L,$M319,'sys inv movment rpt'!$N:$N,S$1)</f>
        <v>2835</v>
      </c>
      <c r="T319" s="86">
        <f>SUMIFS('sys inv movment rpt'!$M:$M,'sys inv movment rpt'!$L:$L,$M319,'sys inv movment rpt'!$N:$N,T$1)</f>
        <v>0</v>
      </c>
      <c r="U319" s="86">
        <f>SUMIFS('sys inv movment rpt'!$M:$M,'sys inv movment rpt'!$L:$L,$M319,'sys inv movment rpt'!$N:$N,U$1)</f>
        <v>0</v>
      </c>
      <c r="V319" s="86">
        <f>SUMIFS('sys inv movment rpt'!$M:$M,'sys inv movment rpt'!$L:$L,$M319,'sys inv movment rpt'!$N:$N,V$1)</f>
        <v>0</v>
      </c>
      <c r="W319" s="86">
        <f>SUMIFS('sys inv movment rpt'!$M:$M,'sys inv movment rpt'!$L:$L,$M319,'sys inv movment rpt'!$N:$N,W$1)</f>
        <v>0</v>
      </c>
      <c r="X319" s="86">
        <f>SUMIFS('sys inv movment rpt'!$M:$M,'sys inv movment rpt'!$L:$L,$M319,'sys inv movment rpt'!$N:$N,X$1)</f>
        <v>0</v>
      </c>
      <c r="Y319" s="86">
        <f>SUMIFS('sys inv movment rpt'!$M:$M,'sys inv movment rpt'!$L:$L,$M319,'sys inv movment rpt'!$N:$N,Y$1)</f>
        <v>0</v>
      </c>
      <c r="Z319" s="86">
        <f>SUMIFS('sys inv movment rpt'!$M:$M,'sys inv movment rpt'!$L:$L,$M319,'sys inv movment rpt'!$N:$N,Z$1)</f>
        <v>0</v>
      </c>
      <c r="AA319" s="86">
        <f>SUMIFS('sys inv movment rpt'!$M:$M,'sys inv movment rpt'!$L:$L,$M319,'sys inv movment rpt'!$N:$N,AA$1)</f>
        <v>0</v>
      </c>
      <c r="AB319" s="86">
        <f>SUMIFS('sys inv movment rpt'!$M:$M,'sys inv movment rpt'!$L:$L,$M319,'sys inv movment rpt'!$N:$N,AB$1)</f>
        <v>0</v>
      </c>
      <c r="AC319" s="86">
        <f>SUMIFS('sys inv movment rpt'!$M:$M,'sys inv movment rpt'!$L:$L,$M319,'sys inv movment rpt'!$N:$N,AC$1)</f>
        <v>0</v>
      </c>
      <c r="AD319" s="86">
        <f>SUMIFS('sys inv movment rpt'!$M:$M,'sys inv movment rpt'!$L:$L,$M319,'sys inv movment rpt'!$N:$N,AD$1)</f>
        <v>0</v>
      </c>
      <c r="AE319" s="86">
        <f>SUMIFS('sys inv movment rpt'!$M:$M,'sys inv movment rpt'!$L:$L,$M319,'sys inv movment rpt'!$N:$N,AE$1)</f>
        <v>0</v>
      </c>
      <c r="AF319" s="86">
        <f>SUMIFS('sys inv movment rpt'!$M:$M,'sys inv movment rpt'!$L:$L,$M319,'sys inv movment rpt'!$N:$N,AF$1)</f>
        <v>0</v>
      </c>
      <c r="AG319" s="86">
        <f>SUMIFS('sys inv movment rpt'!$M:$M,'sys inv movment rpt'!$L:$L,$M319,'sys inv movment rpt'!$N:$N,AG$1)</f>
        <v>0</v>
      </c>
      <c r="AH319" s="86">
        <f>SUMIFS('sys inv movment rpt'!$M:$M,'sys inv movment rpt'!$L:$L,$M319,'sys inv movment rpt'!$N:$N,AH$1)</f>
        <v>0</v>
      </c>
      <c r="AI319" s="86">
        <f>SUMIFS('sys inv movment rpt'!$M:$M,'sys inv movment rpt'!$L:$L,$M319,'sys inv movment rpt'!$N:$N,AI$1)</f>
        <v>0</v>
      </c>
      <c r="AJ319" s="86">
        <f>SUMIFS('sys inv movment rpt'!$M:$M,'sys inv movment rpt'!$L:$L,$M319,'sys inv movment rpt'!$N:$N,AJ$1)</f>
        <v>1995</v>
      </c>
      <c r="AK319" s="86">
        <f>SUMIFS('sys inv movment rpt'!$M:$M,'sys inv movment rpt'!$L:$L,$M319,'sys inv movment rpt'!$N:$N,AK$1)</f>
        <v>0</v>
      </c>
      <c r="AL319" s="86">
        <f>SUMIFS('sys inv movment rpt'!$M:$M,'sys inv movment rpt'!$L:$L,$M319,'sys inv movment rpt'!$N:$N,AL$1)</f>
        <v>0</v>
      </c>
      <c r="AM319" s="86">
        <f>SUMIFS('sys inv movment rpt'!$M:$M,'sys inv movment rpt'!$L:$L,$M319,'sys inv movment rpt'!$N:$N,AM$1)</f>
        <v>0</v>
      </c>
      <c r="AN319" s="86">
        <f>SUMIFS('sys inv movment rpt'!$M:$M,'sys inv movment rpt'!$L:$L,$M319,'sys inv movment rpt'!$N:$N,AN$1)</f>
        <v>7455</v>
      </c>
      <c r="AO319" s="86">
        <f>SUMIFS('sys inv movment rpt'!$M:$M,'sys inv movment rpt'!$L:$L,$M319,'sys inv movment rpt'!$N:$N,AO$1)</f>
        <v>0</v>
      </c>
      <c r="AP319" s="86">
        <f>SUMIFS('sys inv movment rpt'!$M:$M,'sys inv movment rpt'!$L:$L,$M319,'sys inv movment rpt'!$N:$N,AP$1)</f>
        <v>0</v>
      </c>
      <c r="AQ319" s="86">
        <f>SUMIFS('sys inv movment rpt'!$M:$M,'sys inv movment rpt'!$L:$L,$M319,'sys inv movment rpt'!$N:$N,AQ$1)</f>
        <v>0</v>
      </c>
      <c r="AR319" s="86">
        <f>SUMIFS('sys inv movment rpt'!$M:$M,'sys inv movment rpt'!$L:$L,$M319,'sys inv movment rpt'!$N:$N,AR$1)</f>
        <v>0</v>
      </c>
      <c r="AS319" s="86">
        <f>SUMIFS('sys inv movment rpt'!$M:$M,'sys inv movment rpt'!$L:$L,$M319,'sys inv movment rpt'!$N:$N,AS$1)</f>
        <v>0</v>
      </c>
      <c r="AT319" s="86">
        <f>SUMIFS('sys inv movment rpt'!$M:$M,'sys inv movment rpt'!$L:$L,$M319,'sys inv movment rpt'!$N:$N,AT$1)</f>
        <v>0</v>
      </c>
      <c r="AU319" s="86">
        <f>SUMIFS('sys inv movment rpt'!$M:$M,'sys inv movment rpt'!$L:$L,$M319,'sys inv movment rpt'!$N:$N,AU$1)</f>
        <v>0</v>
      </c>
      <c r="AV319" s="86">
        <f>SUMIFS('sys inv movment rpt'!$M:$M,'sys inv movment rpt'!$L:$L,$M319,'sys inv movment rpt'!$N:$N,AV$1)</f>
        <v>0</v>
      </c>
      <c r="AW319" s="87" t="str">
        <f>IFERROR(VLOOKUP(A319,'sys-backorder details'!E:U,17,0),"-")</f>
        <v>-</v>
      </c>
      <c r="AX319" s="87" t="str">
        <f>IF(K319&gt;1,VLOOKUP(A319,'settings-routing'!A:I,9,0),"")</f>
        <v/>
      </c>
    </row>
    <row r="320" ht="12.75" hidden="1" customHeight="1">
      <c r="A320" s="50" t="s">
        <v>851</v>
      </c>
      <c r="B320" s="50" t="s">
        <v>852</v>
      </c>
      <c r="C320" s="50">
        <f t="shared" si="2"/>
        <v>0</v>
      </c>
      <c r="D320" s="80">
        <f>SUMIF('Stocks 101-111'!$J:$J,'item dashboard'!A320,'Stocks 101-111'!K:K)</f>
        <v>0</v>
      </c>
      <c r="E320" s="80">
        <f>SUMIF('Stocks 101-111'!$J:$J,'item dashboard'!A320,'Stocks 101-111'!$L:$L)</f>
        <v>0</v>
      </c>
      <c r="F320" s="81">
        <f t="shared" si="3"/>
        <v>0</v>
      </c>
      <c r="G320" s="82">
        <f t="shared" si="4"/>
        <v>0</v>
      </c>
      <c r="H320" s="50">
        <f>SUMIFS('sys-backorder details'!$M:$M,'sys-backorder details'!$E:$E,'item dashboard'!A320,'sys-backorder details'!$V:$V,"")</f>
        <v>0</v>
      </c>
      <c r="I320" s="83">
        <f>SUMIF('settings-routing'!$I:$I,'item dashboard'!A320,'settings-routing'!$O:$O)</f>
        <v>0</v>
      </c>
      <c r="J320" s="50">
        <f>SUMIFS('sys-backorder details'!$M:$M,'sys-backorder details'!$E:$E,'item dashboard'!A320,'sys-backorder details'!$V:$V,"Call off")</f>
        <v>0</v>
      </c>
      <c r="K320" s="84">
        <f t="shared" si="5"/>
        <v>0</v>
      </c>
      <c r="L320" s="84">
        <f>SUMIF('Production Plan'!$E:$E,'item dashboard'!A320,'Production Plan'!$N:$N)</f>
        <v>0</v>
      </c>
      <c r="M320" s="85" t="str">
        <f t="shared" si="6"/>
        <v>B-F10-W27-500 gm White jar</v>
      </c>
      <c r="N320" s="86">
        <f>SUMIFS('sys inv movment rpt'!$M:$M,'sys inv movment rpt'!$L:$L,$M320,'sys inv movment rpt'!$N:$N,N$1)</f>
        <v>0</v>
      </c>
      <c r="O320" s="86">
        <f>SUMIFS('sys inv movment rpt'!$M:$M,'sys inv movment rpt'!$L:$L,$M320,'sys inv movment rpt'!$N:$N,O$1)</f>
        <v>0</v>
      </c>
      <c r="P320" s="86">
        <f>SUMIFS('sys inv movment rpt'!$M:$M,'sys inv movment rpt'!$L:$L,$M320,'sys inv movment rpt'!$N:$N,P$1)</f>
        <v>0</v>
      </c>
      <c r="Q320" s="86">
        <f>SUMIFS('sys inv movment rpt'!$M:$M,'sys inv movment rpt'!$L:$L,$M320,'sys inv movment rpt'!$N:$N,Q$1)</f>
        <v>0</v>
      </c>
      <c r="R320" s="86">
        <f>SUMIFS('sys inv movment rpt'!$M:$M,'sys inv movment rpt'!$L:$L,$M320,'sys inv movment rpt'!$N:$N,R$1)</f>
        <v>0</v>
      </c>
      <c r="S320" s="86">
        <f>SUMIFS('sys inv movment rpt'!$M:$M,'sys inv movment rpt'!$L:$L,$M320,'sys inv movment rpt'!$N:$N,S$1)</f>
        <v>0</v>
      </c>
      <c r="T320" s="86">
        <f>SUMIFS('sys inv movment rpt'!$M:$M,'sys inv movment rpt'!$L:$L,$M320,'sys inv movment rpt'!$N:$N,T$1)</f>
        <v>0</v>
      </c>
      <c r="U320" s="86">
        <f>SUMIFS('sys inv movment rpt'!$M:$M,'sys inv movment rpt'!$L:$L,$M320,'sys inv movment rpt'!$N:$N,U$1)</f>
        <v>0</v>
      </c>
      <c r="V320" s="86">
        <f>SUMIFS('sys inv movment rpt'!$M:$M,'sys inv movment rpt'!$L:$L,$M320,'sys inv movment rpt'!$N:$N,V$1)</f>
        <v>0</v>
      </c>
      <c r="W320" s="86">
        <f>SUMIFS('sys inv movment rpt'!$M:$M,'sys inv movment rpt'!$L:$L,$M320,'sys inv movment rpt'!$N:$N,W$1)</f>
        <v>0</v>
      </c>
      <c r="X320" s="86">
        <f>SUMIFS('sys inv movment rpt'!$M:$M,'sys inv movment rpt'!$L:$L,$M320,'sys inv movment rpt'!$N:$N,X$1)</f>
        <v>0</v>
      </c>
      <c r="Y320" s="86">
        <f>SUMIFS('sys inv movment rpt'!$M:$M,'sys inv movment rpt'!$L:$L,$M320,'sys inv movment rpt'!$N:$N,Y$1)</f>
        <v>0</v>
      </c>
      <c r="Z320" s="86">
        <f>SUMIFS('sys inv movment rpt'!$M:$M,'sys inv movment rpt'!$L:$L,$M320,'sys inv movment rpt'!$N:$N,Z$1)</f>
        <v>0</v>
      </c>
      <c r="AA320" s="86">
        <f>SUMIFS('sys inv movment rpt'!$M:$M,'sys inv movment rpt'!$L:$L,$M320,'sys inv movment rpt'!$N:$N,AA$1)</f>
        <v>0</v>
      </c>
      <c r="AB320" s="86">
        <f>SUMIFS('sys inv movment rpt'!$M:$M,'sys inv movment rpt'!$L:$L,$M320,'sys inv movment rpt'!$N:$N,AB$1)</f>
        <v>0</v>
      </c>
      <c r="AC320" s="86">
        <f>SUMIFS('sys inv movment rpt'!$M:$M,'sys inv movment rpt'!$L:$L,$M320,'sys inv movment rpt'!$N:$N,AC$1)</f>
        <v>0</v>
      </c>
      <c r="AD320" s="86">
        <f>SUMIFS('sys inv movment rpt'!$M:$M,'sys inv movment rpt'!$L:$L,$M320,'sys inv movment rpt'!$N:$N,AD$1)</f>
        <v>0</v>
      </c>
      <c r="AE320" s="86">
        <f>SUMIFS('sys inv movment rpt'!$M:$M,'sys inv movment rpt'!$L:$L,$M320,'sys inv movment rpt'!$N:$N,AE$1)</f>
        <v>0</v>
      </c>
      <c r="AF320" s="86">
        <f>SUMIFS('sys inv movment rpt'!$M:$M,'sys inv movment rpt'!$L:$L,$M320,'sys inv movment rpt'!$N:$N,AF$1)</f>
        <v>0</v>
      </c>
      <c r="AG320" s="86">
        <f>SUMIFS('sys inv movment rpt'!$M:$M,'sys inv movment rpt'!$L:$L,$M320,'sys inv movment rpt'!$N:$N,AG$1)</f>
        <v>0</v>
      </c>
      <c r="AH320" s="86">
        <f>SUMIFS('sys inv movment rpt'!$M:$M,'sys inv movment rpt'!$L:$L,$M320,'sys inv movment rpt'!$N:$N,AH$1)</f>
        <v>0</v>
      </c>
      <c r="AI320" s="86">
        <f>SUMIFS('sys inv movment rpt'!$M:$M,'sys inv movment rpt'!$L:$L,$M320,'sys inv movment rpt'!$N:$N,AI$1)</f>
        <v>0</v>
      </c>
      <c r="AJ320" s="86">
        <f>SUMIFS('sys inv movment rpt'!$M:$M,'sys inv movment rpt'!$L:$L,$M320,'sys inv movment rpt'!$N:$N,AJ$1)</f>
        <v>0</v>
      </c>
      <c r="AK320" s="86">
        <f>SUMIFS('sys inv movment rpt'!$M:$M,'sys inv movment rpt'!$L:$L,$M320,'sys inv movment rpt'!$N:$N,AK$1)</f>
        <v>0</v>
      </c>
      <c r="AL320" s="86">
        <f>SUMIFS('sys inv movment rpt'!$M:$M,'sys inv movment rpt'!$L:$L,$M320,'sys inv movment rpt'!$N:$N,AL$1)</f>
        <v>0</v>
      </c>
      <c r="AM320" s="86">
        <f>SUMIFS('sys inv movment rpt'!$M:$M,'sys inv movment rpt'!$L:$L,$M320,'sys inv movment rpt'!$N:$N,AM$1)</f>
        <v>0</v>
      </c>
      <c r="AN320" s="86">
        <f>SUMIFS('sys inv movment rpt'!$M:$M,'sys inv movment rpt'!$L:$L,$M320,'sys inv movment rpt'!$N:$N,AN$1)</f>
        <v>0</v>
      </c>
      <c r="AO320" s="86">
        <f>SUMIFS('sys inv movment rpt'!$M:$M,'sys inv movment rpt'!$L:$L,$M320,'sys inv movment rpt'!$N:$N,AO$1)</f>
        <v>0</v>
      </c>
      <c r="AP320" s="86">
        <f>SUMIFS('sys inv movment rpt'!$M:$M,'sys inv movment rpt'!$L:$L,$M320,'sys inv movment rpt'!$N:$N,AP$1)</f>
        <v>0</v>
      </c>
      <c r="AQ320" s="86">
        <f>SUMIFS('sys inv movment rpt'!$M:$M,'sys inv movment rpt'!$L:$L,$M320,'sys inv movment rpt'!$N:$N,AQ$1)</f>
        <v>0</v>
      </c>
      <c r="AR320" s="86">
        <f>SUMIFS('sys inv movment rpt'!$M:$M,'sys inv movment rpt'!$L:$L,$M320,'sys inv movment rpt'!$N:$N,AR$1)</f>
        <v>0</v>
      </c>
      <c r="AS320" s="86">
        <f>SUMIFS('sys inv movment rpt'!$M:$M,'sys inv movment rpt'!$L:$L,$M320,'sys inv movment rpt'!$N:$N,AS$1)</f>
        <v>0</v>
      </c>
      <c r="AT320" s="86">
        <f>SUMIFS('sys inv movment rpt'!$M:$M,'sys inv movment rpt'!$L:$L,$M320,'sys inv movment rpt'!$N:$N,AT$1)</f>
        <v>0</v>
      </c>
      <c r="AU320" s="86">
        <f>SUMIFS('sys inv movment rpt'!$M:$M,'sys inv movment rpt'!$L:$L,$M320,'sys inv movment rpt'!$N:$N,AU$1)</f>
        <v>0</v>
      </c>
      <c r="AV320" s="86">
        <f>SUMIFS('sys inv movment rpt'!$M:$M,'sys inv movment rpt'!$L:$L,$M320,'sys inv movment rpt'!$N:$N,AV$1)</f>
        <v>0</v>
      </c>
      <c r="AW320" s="87" t="str">
        <f>IFERROR(VLOOKUP(A320,'sys-backorder details'!E:U,17,0),"-")</f>
        <v>-</v>
      </c>
      <c r="AX320" s="87" t="str">
        <f>IF(K320&gt;1,VLOOKUP(A320,'settings-routing'!A:I,9,0),"")</f>
        <v/>
      </c>
    </row>
    <row r="321" ht="12.75" hidden="1" customHeight="1">
      <c r="A321" s="50" t="s">
        <v>853</v>
      </c>
      <c r="B321" s="50" t="s">
        <v>854</v>
      </c>
      <c r="C321" s="50">
        <f t="shared" si="2"/>
        <v>3168</v>
      </c>
      <c r="D321" s="80">
        <f>SUMIF('Stocks 101-111'!$J:$J,'item dashboard'!A321,'Stocks 101-111'!K:K)</f>
        <v>3168</v>
      </c>
      <c r="E321" s="80">
        <f>SUMIF('Stocks 101-111'!$J:$J,'item dashboard'!A321,'Stocks 101-111'!$L:$L)</f>
        <v>0</v>
      </c>
      <c r="F321" s="81">
        <f t="shared" si="3"/>
        <v>0</v>
      </c>
      <c r="G321" s="82">
        <f t="shared" si="4"/>
        <v>0.1714285714</v>
      </c>
      <c r="H321" s="50">
        <f>SUMIFS('sys-backorder details'!$M:$M,'sys-backorder details'!$E:$E,'item dashboard'!A321,'sys-backorder details'!$V:$V,"")</f>
        <v>0</v>
      </c>
      <c r="I321" s="83">
        <f>SUMIF('settings-routing'!$I:$I,'item dashboard'!A321,'settings-routing'!$O:$O)</f>
        <v>0</v>
      </c>
      <c r="J321" s="50">
        <f>SUMIFS('sys-backorder details'!$M:$M,'sys-backorder details'!$E:$E,'item dashboard'!A321,'sys-backorder details'!$V:$V,"Call off")</f>
        <v>0</v>
      </c>
      <c r="K321" s="84">
        <f t="shared" si="5"/>
        <v>-3168</v>
      </c>
      <c r="L321" s="84">
        <f>SUMIF('Production Plan'!$E:$E,'item dashboard'!A321,'Production Plan'!$N:$N)</f>
        <v>0</v>
      </c>
      <c r="M321" s="85" t="str">
        <f t="shared" si="6"/>
        <v>B-F6HD-N14-200 gm Natural jar</v>
      </c>
      <c r="N321" s="86">
        <f>SUMIFS('sys inv movment rpt'!$M:$M,'sys inv movment rpt'!$L:$L,$M321,'sys inv movment rpt'!$N:$N,N$1)</f>
        <v>1152</v>
      </c>
      <c r="O321" s="86">
        <f>SUMIFS('sys inv movment rpt'!$M:$M,'sys inv movment rpt'!$L:$L,$M321,'sys inv movment rpt'!$N:$N,O$1)</f>
        <v>0</v>
      </c>
      <c r="P321" s="86">
        <f>SUMIFS('sys inv movment rpt'!$M:$M,'sys inv movment rpt'!$L:$L,$M321,'sys inv movment rpt'!$N:$N,P$1)</f>
        <v>0</v>
      </c>
      <c r="Q321" s="86">
        <f>SUMIFS('sys inv movment rpt'!$M:$M,'sys inv movment rpt'!$L:$L,$M321,'sys inv movment rpt'!$N:$N,Q$1)</f>
        <v>0</v>
      </c>
      <c r="R321" s="86">
        <f>SUMIFS('sys inv movment rpt'!$M:$M,'sys inv movment rpt'!$L:$L,$M321,'sys inv movment rpt'!$N:$N,R$1)</f>
        <v>0</v>
      </c>
      <c r="S321" s="86">
        <f>SUMIFS('sys inv movment rpt'!$M:$M,'sys inv movment rpt'!$L:$L,$M321,'sys inv movment rpt'!$N:$N,S$1)</f>
        <v>576</v>
      </c>
      <c r="T321" s="86">
        <f>SUMIFS('sys inv movment rpt'!$M:$M,'sys inv movment rpt'!$L:$L,$M321,'sys inv movment rpt'!$N:$N,T$1)</f>
        <v>0</v>
      </c>
      <c r="U321" s="86">
        <f>SUMIFS('sys inv movment rpt'!$M:$M,'sys inv movment rpt'!$L:$L,$M321,'sys inv movment rpt'!$N:$N,U$1)</f>
        <v>0</v>
      </c>
      <c r="V321" s="86">
        <f>SUMIFS('sys inv movment rpt'!$M:$M,'sys inv movment rpt'!$L:$L,$M321,'sys inv movment rpt'!$N:$N,V$1)</f>
        <v>0</v>
      </c>
      <c r="W321" s="86">
        <f>SUMIFS('sys inv movment rpt'!$M:$M,'sys inv movment rpt'!$L:$L,$M321,'sys inv movment rpt'!$N:$N,W$1)</f>
        <v>12672</v>
      </c>
      <c r="X321" s="86">
        <f>SUMIFS('sys inv movment rpt'!$M:$M,'sys inv movment rpt'!$L:$L,$M321,'sys inv movment rpt'!$N:$N,X$1)</f>
        <v>0</v>
      </c>
      <c r="Y321" s="86">
        <f>SUMIFS('sys inv movment rpt'!$M:$M,'sys inv movment rpt'!$L:$L,$M321,'sys inv movment rpt'!$N:$N,Y$1)</f>
        <v>0</v>
      </c>
      <c r="Z321" s="86">
        <f>SUMIFS('sys inv movment rpt'!$M:$M,'sys inv movment rpt'!$L:$L,$M321,'sys inv movment rpt'!$N:$N,Z$1)</f>
        <v>0</v>
      </c>
      <c r="AA321" s="86">
        <f>SUMIFS('sys inv movment rpt'!$M:$M,'sys inv movment rpt'!$L:$L,$M321,'sys inv movment rpt'!$N:$N,AA$1)</f>
        <v>0</v>
      </c>
      <c r="AB321" s="86">
        <f>SUMIFS('sys inv movment rpt'!$M:$M,'sys inv movment rpt'!$L:$L,$M321,'sys inv movment rpt'!$N:$N,AB$1)</f>
        <v>0</v>
      </c>
      <c r="AC321" s="86">
        <f>SUMIFS('sys inv movment rpt'!$M:$M,'sys inv movment rpt'!$L:$L,$M321,'sys inv movment rpt'!$N:$N,AC$1)</f>
        <v>0</v>
      </c>
      <c r="AD321" s="86">
        <f>SUMIFS('sys inv movment rpt'!$M:$M,'sys inv movment rpt'!$L:$L,$M321,'sys inv movment rpt'!$N:$N,AD$1)</f>
        <v>0</v>
      </c>
      <c r="AE321" s="86">
        <f>SUMIFS('sys inv movment rpt'!$M:$M,'sys inv movment rpt'!$L:$L,$M321,'sys inv movment rpt'!$N:$N,AE$1)</f>
        <v>288</v>
      </c>
      <c r="AF321" s="86">
        <f>SUMIFS('sys inv movment rpt'!$M:$M,'sys inv movment rpt'!$L:$L,$M321,'sys inv movment rpt'!$N:$N,AF$1)</f>
        <v>0</v>
      </c>
      <c r="AG321" s="86">
        <f>SUMIFS('sys inv movment rpt'!$M:$M,'sys inv movment rpt'!$L:$L,$M321,'sys inv movment rpt'!$N:$N,AG$1)</f>
        <v>0</v>
      </c>
      <c r="AH321" s="86">
        <f>SUMIFS('sys inv movment rpt'!$M:$M,'sys inv movment rpt'!$L:$L,$M321,'sys inv movment rpt'!$N:$N,AH$1)</f>
        <v>0</v>
      </c>
      <c r="AI321" s="86">
        <f>SUMIFS('sys inv movment rpt'!$M:$M,'sys inv movment rpt'!$L:$L,$M321,'sys inv movment rpt'!$N:$N,AI$1)</f>
        <v>0</v>
      </c>
      <c r="AJ321" s="86">
        <f>SUMIFS('sys inv movment rpt'!$M:$M,'sys inv movment rpt'!$L:$L,$M321,'sys inv movment rpt'!$N:$N,AJ$1)</f>
        <v>0</v>
      </c>
      <c r="AK321" s="86">
        <f>SUMIFS('sys inv movment rpt'!$M:$M,'sys inv movment rpt'!$L:$L,$M321,'sys inv movment rpt'!$N:$N,AK$1)</f>
        <v>0</v>
      </c>
      <c r="AL321" s="86">
        <f>SUMIFS('sys inv movment rpt'!$M:$M,'sys inv movment rpt'!$L:$L,$M321,'sys inv movment rpt'!$N:$N,AL$1)</f>
        <v>0</v>
      </c>
      <c r="AM321" s="86">
        <f>SUMIFS('sys inv movment rpt'!$M:$M,'sys inv movment rpt'!$L:$L,$M321,'sys inv movment rpt'!$N:$N,AM$1)</f>
        <v>0</v>
      </c>
      <c r="AN321" s="86">
        <f>SUMIFS('sys inv movment rpt'!$M:$M,'sys inv movment rpt'!$L:$L,$M321,'sys inv movment rpt'!$N:$N,AN$1)</f>
        <v>10728</v>
      </c>
      <c r="AO321" s="86">
        <f>SUMIFS('sys inv movment rpt'!$M:$M,'sys inv movment rpt'!$L:$L,$M321,'sys inv movment rpt'!$N:$N,AO$1)</f>
        <v>0</v>
      </c>
      <c r="AP321" s="86">
        <f>SUMIFS('sys inv movment rpt'!$M:$M,'sys inv movment rpt'!$L:$L,$M321,'sys inv movment rpt'!$N:$N,AP$1)</f>
        <v>0</v>
      </c>
      <c r="AQ321" s="86">
        <f>SUMIFS('sys inv movment rpt'!$M:$M,'sys inv movment rpt'!$L:$L,$M321,'sys inv movment rpt'!$N:$N,AQ$1)</f>
        <v>0</v>
      </c>
      <c r="AR321" s="86">
        <f>SUMIFS('sys inv movment rpt'!$M:$M,'sys inv movment rpt'!$L:$L,$M321,'sys inv movment rpt'!$N:$N,AR$1)</f>
        <v>3600</v>
      </c>
      <c r="AS321" s="86">
        <f>SUMIFS('sys inv movment rpt'!$M:$M,'sys inv movment rpt'!$L:$L,$M321,'sys inv movment rpt'!$N:$N,AS$1)</f>
        <v>0</v>
      </c>
      <c r="AT321" s="86">
        <f>SUMIFS('sys inv movment rpt'!$M:$M,'sys inv movment rpt'!$L:$L,$M321,'sys inv movment rpt'!$N:$N,AT$1)</f>
        <v>0</v>
      </c>
      <c r="AU321" s="86">
        <f>SUMIFS('sys inv movment rpt'!$M:$M,'sys inv movment rpt'!$L:$L,$M321,'sys inv movment rpt'!$N:$N,AU$1)</f>
        <v>0</v>
      </c>
      <c r="AV321" s="86">
        <f>SUMIFS('sys inv movment rpt'!$M:$M,'sys inv movment rpt'!$L:$L,$M321,'sys inv movment rpt'!$N:$N,AV$1)</f>
        <v>0</v>
      </c>
      <c r="AW321" s="87" t="str">
        <f>IFERROR(VLOOKUP(A321,'sys-backorder details'!E:U,17,0),"-")</f>
        <v>-</v>
      </c>
      <c r="AX321" s="87" t="str">
        <f>IF(K321&gt;1,VLOOKUP(A321,'settings-routing'!A:I,9,0),"")</f>
        <v/>
      </c>
    </row>
    <row r="322" ht="12.75" hidden="1" customHeight="1">
      <c r="A322" s="50" t="s">
        <v>855</v>
      </c>
      <c r="B322" s="50" t="s">
        <v>856</v>
      </c>
      <c r="C322" s="50">
        <f t="shared" si="2"/>
        <v>0</v>
      </c>
      <c r="D322" s="80">
        <f>SUMIF('Stocks 101-111'!$J:$J,'item dashboard'!A322,'Stocks 101-111'!K:K)</f>
        <v>0</v>
      </c>
      <c r="E322" s="80">
        <f>SUMIF('Stocks 101-111'!$J:$J,'item dashboard'!A322,'Stocks 101-111'!$L:$L)</f>
        <v>0</v>
      </c>
      <c r="F322" s="81">
        <f t="shared" si="3"/>
        <v>0</v>
      </c>
      <c r="G322" s="82">
        <f t="shared" si="4"/>
        <v>0</v>
      </c>
      <c r="H322" s="50">
        <f>SUMIFS('sys-backorder details'!$M:$M,'sys-backorder details'!$E:$E,'item dashboard'!A322,'sys-backorder details'!$V:$V,"")</f>
        <v>0</v>
      </c>
      <c r="I322" s="83">
        <f>SUMIF('settings-routing'!$I:$I,'item dashboard'!A322,'settings-routing'!$O:$O)</f>
        <v>0</v>
      </c>
      <c r="J322" s="50">
        <f>SUMIFS('sys-backorder details'!$M:$M,'sys-backorder details'!$E:$E,'item dashboard'!A322,'sys-backorder details'!$V:$V,"Call off")</f>
        <v>0</v>
      </c>
      <c r="K322" s="84">
        <f t="shared" si="5"/>
        <v>0</v>
      </c>
      <c r="L322" s="84">
        <f>SUMIF('Production Plan'!$E:$E,'item dashboard'!A322,'Production Plan'!$N:$N)</f>
        <v>0</v>
      </c>
      <c r="M322" s="85" t="str">
        <f t="shared" si="6"/>
        <v>B-F6HD-N14NIGHT-200 gm Natural Printed Night Rose jar</v>
      </c>
      <c r="N322" s="86">
        <f>SUMIFS('sys inv movment rpt'!$M:$M,'sys inv movment rpt'!$L:$L,$M322,'sys inv movment rpt'!$N:$N,N$1)</f>
        <v>0</v>
      </c>
      <c r="O322" s="86">
        <f>SUMIFS('sys inv movment rpt'!$M:$M,'sys inv movment rpt'!$L:$L,$M322,'sys inv movment rpt'!$N:$N,O$1)</f>
        <v>0</v>
      </c>
      <c r="P322" s="86">
        <f>SUMIFS('sys inv movment rpt'!$M:$M,'sys inv movment rpt'!$L:$L,$M322,'sys inv movment rpt'!$N:$N,P$1)</f>
        <v>0</v>
      </c>
      <c r="Q322" s="86">
        <f>SUMIFS('sys inv movment rpt'!$M:$M,'sys inv movment rpt'!$L:$L,$M322,'sys inv movment rpt'!$N:$N,Q$1)</f>
        <v>0</v>
      </c>
      <c r="R322" s="86">
        <f>SUMIFS('sys inv movment rpt'!$M:$M,'sys inv movment rpt'!$L:$L,$M322,'sys inv movment rpt'!$N:$N,R$1)</f>
        <v>0</v>
      </c>
      <c r="S322" s="86">
        <f>SUMIFS('sys inv movment rpt'!$M:$M,'sys inv movment rpt'!$L:$L,$M322,'sys inv movment rpt'!$N:$N,S$1)</f>
        <v>0</v>
      </c>
      <c r="T322" s="86">
        <f>SUMIFS('sys inv movment rpt'!$M:$M,'sys inv movment rpt'!$L:$L,$M322,'sys inv movment rpt'!$N:$N,T$1)</f>
        <v>0</v>
      </c>
      <c r="U322" s="86">
        <f>SUMIFS('sys inv movment rpt'!$M:$M,'sys inv movment rpt'!$L:$L,$M322,'sys inv movment rpt'!$N:$N,U$1)</f>
        <v>0</v>
      </c>
      <c r="V322" s="86">
        <f>SUMIFS('sys inv movment rpt'!$M:$M,'sys inv movment rpt'!$L:$L,$M322,'sys inv movment rpt'!$N:$N,V$1)</f>
        <v>0</v>
      </c>
      <c r="W322" s="86">
        <f>SUMIFS('sys inv movment rpt'!$M:$M,'sys inv movment rpt'!$L:$L,$M322,'sys inv movment rpt'!$N:$N,W$1)</f>
        <v>0</v>
      </c>
      <c r="X322" s="86">
        <f>SUMIFS('sys inv movment rpt'!$M:$M,'sys inv movment rpt'!$L:$L,$M322,'sys inv movment rpt'!$N:$N,X$1)</f>
        <v>0</v>
      </c>
      <c r="Y322" s="86">
        <f>SUMIFS('sys inv movment rpt'!$M:$M,'sys inv movment rpt'!$L:$L,$M322,'sys inv movment rpt'!$N:$N,Y$1)</f>
        <v>0</v>
      </c>
      <c r="Z322" s="86">
        <f>SUMIFS('sys inv movment rpt'!$M:$M,'sys inv movment rpt'!$L:$L,$M322,'sys inv movment rpt'!$N:$N,Z$1)</f>
        <v>0</v>
      </c>
      <c r="AA322" s="86">
        <f>SUMIFS('sys inv movment rpt'!$M:$M,'sys inv movment rpt'!$L:$L,$M322,'sys inv movment rpt'!$N:$N,AA$1)</f>
        <v>0</v>
      </c>
      <c r="AB322" s="86">
        <f>SUMIFS('sys inv movment rpt'!$M:$M,'sys inv movment rpt'!$L:$L,$M322,'sys inv movment rpt'!$N:$N,AB$1)</f>
        <v>0</v>
      </c>
      <c r="AC322" s="86">
        <f>SUMIFS('sys inv movment rpt'!$M:$M,'sys inv movment rpt'!$L:$L,$M322,'sys inv movment rpt'!$N:$N,AC$1)</f>
        <v>0</v>
      </c>
      <c r="AD322" s="86">
        <f>SUMIFS('sys inv movment rpt'!$M:$M,'sys inv movment rpt'!$L:$L,$M322,'sys inv movment rpt'!$N:$N,AD$1)</f>
        <v>0</v>
      </c>
      <c r="AE322" s="86">
        <f>SUMIFS('sys inv movment rpt'!$M:$M,'sys inv movment rpt'!$L:$L,$M322,'sys inv movment rpt'!$N:$N,AE$1)</f>
        <v>0</v>
      </c>
      <c r="AF322" s="86">
        <f>SUMIFS('sys inv movment rpt'!$M:$M,'sys inv movment rpt'!$L:$L,$M322,'sys inv movment rpt'!$N:$N,AF$1)</f>
        <v>0</v>
      </c>
      <c r="AG322" s="86">
        <f>SUMIFS('sys inv movment rpt'!$M:$M,'sys inv movment rpt'!$L:$L,$M322,'sys inv movment rpt'!$N:$N,AG$1)</f>
        <v>0</v>
      </c>
      <c r="AH322" s="86">
        <f>SUMIFS('sys inv movment rpt'!$M:$M,'sys inv movment rpt'!$L:$L,$M322,'sys inv movment rpt'!$N:$N,AH$1)</f>
        <v>0</v>
      </c>
      <c r="AI322" s="86">
        <f>SUMIFS('sys inv movment rpt'!$M:$M,'sys inv movment rpt'!$L:$L,$M322,'sys inv movment rpt'!$N:$N,AI$1)</f>
        <v>0</v>
      </c>
      <c r="AJ322" s="86">
        <f>SUMIFS('sys inv movment rpt'!$M:$M,'sys inv movment rpt'!$L:$L,$M322,'sys inv movment rpt'!$N:$N,AJ$1)</f>
        <v>0</v>
      </c>
      <c r="AK322" s="86">
        <f>SUMIFS('sys inv movment rpt'!$M:$M,'sys inv movment rpt'!$L:$L,$M322,'sys inv movment rpt'!$N:$N,AK$1)</f>
        <v>0</v>
      </c>
      <c r="AL322" s="86">
        <f>SUMIFS('sys inv movment rpt'!$M:$M,'sys inv movment rpt'!$L:$L,$M322,'sys inv movment rpt'!$N:$N,AL$1)</f>
        <v>0</v>
      </c>
      <c r="AM322" s="86">
        <f>SUMIFS('sys inv movment rpt'!$M:$M,'sys inv movment rpt'!$L:$L,$M322,'sys inv movment rpt'!$N:$N,AM$1)</f>
        <v>0</v>
      </c>
      <c r="AN322" s="86">
        <f>SUMIFS('sys inv movment rpt'!$M:$M,'sys inv movment rpt'!$L:$L,$M322,'sys inv movment rpt'!$N:$N,AN$1)</f>
        <v>0</v>
      </c>
      <c r="AO322" s="86">
        <f>SUMIFS('sys inv movment rpt'!$M:$M,'sys inv movment rpt'!$L:$L,$M322,'sys inv movment rpt'!$N:$N,AO$1)</f>
        <v>0</v>
      </c>
      <c r="AP322" s="86">
        <f>SUMIFS('sys inv movment rpt'!$M:$M,'sys inv movment rpt'!$L:$L,$M322,'sys inv movment rpt'!$N:$N,AP$1)</f>
        <v>0</v>
      </c>
      <c r="AQ322" s="86">
        <f>SUMIFS('sys inv movment rpt'!$M:$M,'sys inv movment rpt'!$L:$L,$M322,'sys inv movment rpt'!$N:$N,AQ$1)</f>
        <v>0</v>
      </c>
      <c r="AR322" s="86">
        <f>SUMIFS('sys inv movment rpt'!$M:$M,'sys inv movment rpt'!$L:$L,$M322,'sys inv movment rpt'!$N:$N,AR$1)</f>
        <v>0</v>
      </c>
      <c r="AS322" s="86">
        <f>SUMIFS('sys inv movment rpt'!$M:$M,'sys inv movment rpt'!$L:$L,$M322,'sys inv movment rpt'!$N:$N,AS$1)</f>
        <v>0</v>
      </c>
      <c r="AT322" s="86">
        <f>SUMIFS('sys inv movment rpt'!$M:$M,'sys inv movment rpt'!$L:$L,$M322,'sys inv movment rpt'!$N:$N,AT$1)</f>
        <v>0</v>
      </c>
      <c r="AU322" s="86">
        <f>SUMIFS('sys inv movment rpt'!$M:$M,'sys inv movment rpt'!$L:$L,$M322,'sys inv movment rpt'!$N:$N,AU$1)</f>
        <v>0</v>
      </c>
      <c r="AV322" s="86">
        <f>SUMIFS('sys inv movment rpt'!$M:$M,'sys inv movment rpt'!$L:$L,$M322,'sys inv movment rpt'!$N:$N,AV$1)</f>
        <v>0</v>
      </c>
      <c r="AW322" s="87" t="str">
        <f>IFERROR(VLOOKUP(A322,'sys-backorder details'!E:U,17,0),"-")</f>
        <v>-</v>
      </c>
      <c r="AX322" s="87" t="str">
        <f>IF(K322&gt;1,VLOOKUP(A322,'settings-routing'!A:I,9,0),"")</f>
        <v/>
      </c>
    </row>
    <row r="323" ht="12.75" hidden="1" customHeight="1">
      <c r="A323" s="50" t="s">
        <v>857</v>
      </c>
      <c r="B323" s="50" t="s">
        <v>858</v>
      </c>
      <c r="C323" s="50">
        <f t="shared" si="2"/>
        <v>0</v>
      </c>
      <c r="D323" s="80">
        <f>SUMIF('Stocks 101-111'!$J:$J,'item dashboard'!A323,'Stocks 101-111'!K:K)</f>
        <v>0</v>
      </c>
      <c r="E323" s="80">
        <f>SUMIF('Stocks 101-111'!$J:$J,'item dashboard'!A323,'Stocks 101-111'!$L:$L)</f>
        <v>0</v>
      </c>
      <c r="F323" s="81">
        <f t="shared" si="3"/>
        <v>0</v>
      </c>
      <c r="G323" s="82">
        <f t="shared" si="4"/>
        <v>0</v>
      </c>
      <c r="H323" s="50">
        <f>SUMIFS('sys-backorder details'!$M:$M,'sys-backorder details'!$E:$E,'item dashboard'!A323,'sys-backorder details'!$V:$V,"")</f>
        <v>0</v>
      </c>
      <c r="I323" s="83">
        <f>SUMIF('settings-routing'!$I:$I,'item dashboard'!A323,'settings-routing'!$O:$O)</f>
        <v>0</v>
      </c>
      <c r="J323" s="50">
        <f>SUMIFS('sys-backorder details'!$M:$M,'sys-backorder details'!$E:$E,'item dashboard'!A323,'sys-backorder details'!$V:$V,"Call off")</f>
        <v>0</v>
      </c>
      <c r="K323" s="84">
        <f t="shared" si="5"/>
        <v>0</v>
      </c>
      <c r="L323" s="84">
        <f>SUMIF('Production Plan'!$E:$E,'item dashboard'!A323,'Production Plan'!$N:$N)</f>
        <v>0</v>
      </c>
      <c r="M323" s="85" t="str">
        <f t="shared" si="6"/>
        <v>B-F6HD-Y14-200 gm Yellow Jar</v>
      </c>
      <c r="N323" s="86">
        <f>SUMIFS('sys inv movment rpt'!$M:$M,'sys inv movment rpt'!$L:$L,$M323,'sys inv movment rpt'!$N:$N,N$1)</f>
        <v>0</v>
      </c>
      <c r="O323" s="86">
        <f>SUMIFS('sys inv movment rpt'!$M:$M,'sys inv movment rpt'!$L:$L,$M323,'sys inv movment rpt'!$N:$N,O$1)</f>
        <v>0</v>
      </c>
      <c r="P323" s="86">
        <f>SUMIFS('sys inv movment rpt'!$M:$M,'sys inv movment rpt'!$L:$L,$M323,'sys inv movment rpt'!$N:$N,P$1)</f>
        <v>0</v>
      </c>
      <c r="Q323" s="86">
        <f>SUMIFS('sys inv movment rpt'!$M:$M,'sys inv movment rpt'!$L:$L,$M323,'sys inv movment rpt'!$N:$N,Q$1)</f>
        <v>0</v>
      </c>
      <c r="R323" s="86">
        <f>SUMIFS('sys inv movment rpt'!$M:$M,'sys inv movment rpt'!$L:$L,$M323,'sys inv movment rpt'!$N:$N,R$1)</f>
        <v>0</v>
      </c>
      <c r="S323" s="86">
        <f>SUMIFS('sys inv movment rpt'!$M:$M,'sys inv movment rpt'!$L:$L,$M323,'sys inv movment rpt'!$N:$N,S$1)</f>
        <v>0</v>
      </c>
      <c r="T323" s="86">
        <f>SUMIFS('sys inv movment rpt'!$M:$M,'sys inv movment rpt'!$L:$L,$M323,'sys inv movment rpt'!$N:$N,T$1)</f>
        <v>0</v>
      </c>
      <c r="U323" s="86">
        <f>SUMIFS('sys inv movment rpt'!$M:$M,'sys inv movment rpt'!$L:$L,$M323,'sys inv movment rpt'!$N:$N,U$1)</f>
        <v>0</v>
      </c>
      <c r="V323" s="86">
        <f>SUMIFS('sys inv movment rpt'!$M:$M,'sys inv movment rpt'!$L:$L,$M323,'sys inv movment rpt'!$N:$N,V$1)</f>
        <v>0</v>
      </c>
      <c r="W323" s="86">
        <f>SUMIFS('sys inv movment rpt'!$M:$M,'sys inv movment rpt'!$L:$L,$M323,'sys inv movment rpt'!$N:$N,W$1)</f>
        <v>0</v>
      </c>
      <c r="X323" s="86">
        <f>SUMIFS('sys inv movment rpt'!$M:$M,'sys inv movment rpt'!$L:$L,$M323,'sys inv movment rpt'!$N:$N,X$1)</f>
        <v>0</v>
      </c>
      <c r="Y323" s="86">
        <f>SUMIFS('sys inv movment rpt'!$M:$M,'sys inv movment rpt'!$L:$L,$M323,'sys inv movment rpt'!$N:$N,Y$1)</f>
        <v>0</v>
      </c>
      <c r="Z323" s="86">
        <f>SUMIFS('sys inv movment rpt'!$M:$M,'sys inv movment rpt'!$L:$L,$M323,'sys inv movment rpt'!$N:$N,Z$1)</f>
        <v>0</v>
      </c>
      <c r="AA323" s="86">
        <f>SUMIFS('sys inv movment rpt'!$M:$M,'sys inv movment rpt'!$L:$L,$M323,'sys inv movment rpt'!$N:$N,AA$1)</f>
        <v>0</v>
      </c>
      <c r="AB323" s="86">
        <f>SUMIFS('sys inv movment rpt'!$M:$M,'sys inv movment rpt'!$L:$L,$M323,'sys inv movment rpt'!$N:$N,AB$1)</f>
        <v>0</v>
      </c>
      <c r="AC323" s="86">
        <f>SUMIFS('sys inv movment rpt'!$M:$M,'sys inv movment rpt'!$L:$L,$M323,'sys inv movment rpt'!$N:$N,AC$1)</f>
        <v>0</v>
      </c>
      <c r="AD323" s="86">
        <f>SUMIFS('sys inv movment rpt'!$M:$M,'sys inv movment rpt'!$L:$L,$M323,'sys inv movment rpt'!$N:$N,AD$1)</f>
        <v>0</v>
      </c>
      <c r="AE323" s="86">
        <f>SUMIFS('sys inv movment rpt'!$M:$M,'sys inv movment rpt'!$L:$L,$M323,'sys inv movment rpt'!$N:$N,AE$1)</f>
        <v>0</v>
      </c>
      <c r="AF323" s="86">
        <f>SUMIFS('sys inv movment rpt'!$M:$M,'sys inv movment rpt'!$L:$L,$M323,'sys inv movment rpt'!$N:$N,AF$1)</f>
        <v>0</v>
      </c>
      <c r="AG323" s="86">
        <f>SUMIFS('sys inv movment rpt'!$M:$M,'sys inv movment rpt'!$L:$L,$M323,'sys inv movment rpt'!$N:$N,AG$1)</f>
        <v>0</v>
      </c>
      <c r="AH323" s="86">
        <f>SUMIFS('sys inv movment rpt'!$M:$M,'sys inv movment rpt'!$L:$L,$M323,'sys inv movment rpt'!$N:$N,AH$1)</f>
        <v>0</v>
      </c>
      <c r="AI323" s="86">
        <f>SUMIFS('sys inv movment rpt'!$M:$M,'sys inv movment rpt'!$L:$L,$M323,'sys inv movment rpt'!$N:$N,AI$1)</f>
        <v>0</v>
      </c>
      <c r="AJ323" s="86">
        <f>SUMIFS('sys inv movment rpt'!$M:$M,'sys inv movment rpt'!$L:$L,$M323,'sys inv movment rpt'!$N:$N,AJ$1)</f>
        <v>0</v>
      </c>
      <c r="AK323" s="86">
        <f>SUMIFS('sys inv movment rpt'!$M:$M,'sys inv movment rpt'!$L:$L,$M323,'sys inv movment rpt'!$N:$N,AK$1)</f>
        <v>0</v>
      </c>
      <c r="AL323" s="86">
        <f>SUMIFS('sys inv movment rpt'!$M:$M,'sys inv movment rpt'!$L:$L,$M323,'sys inv movment rpt'!$N:$N,AL$1)</f>
        <v>0</v>
      </c>
      <c r="AM323" s="86">
        <f>SUMIFS('sys inv movment rpt'!$M:$M,'sys inv movment rpt'!$L:$L,$M323,'sys inv movment rpt'!$N:$N,AM$1)</f>
        <v>0</v>
      </c>
      <c r="AN323" s="86">
        <f>SUMIFS('sys inv movment rpt'!$M:$M,'sys inv movment rpt'!$L:$L,$M323,'sys inv movment rpt'!$N:$N,AN$1)</f>
        <v>0</v>
      </c>
      <c r="AO323" s="86">
        <f>SUMIFS('sys inv movment rpt'!$M:$M,'sys inv movment rpt'!$L:$L,$M323,'sys inv movment rpt'!$N:$N,AO$1)</f>
        <v>0</v>
      </c>
      <c r="AP323" s="86">
        <f>SUMIFS('sys inv movment rpt'!$M:$M,'sys inv movment rpt'!$L:$L,$M323,'sys inv movment rpt'!$N:$N,AP$1)</f>
        <v>0</v>
      </c>
      <c r="AQ323" s="86">
        <f>SUMIFS('sys inv movment rpt'!$M:$M,'sys inv movment rpt'!$L:$L,$M323,'sys inv movment rpt'!$N:$N,AQ$1)</f>
        <v>0</v>
      </c>
      <c r="AR323" s="86">
        <f>SUMIFS('sys inv movment rpt'!$M:$M,'sys inv movment rpt'!$L:$L,$M323,'sys inv movment rpt'!$N:$N,AR$1)</f>
        <v>0</v>
      </c>
      <c r="AS323" s="86">
        <f>SUMIFS('sys inv movment rpt'!$M:$M,'sys inv movment rpt'!$L:$L,$M323,'sys inv movment rpt'!$N:$N,AS$1)</f>
        <v>0</v>
      </c>
      <c r="AT323" s="86">
        <f>SUMIFS('sys inv movment rpt'!$M:$M,'sys inv movment rpt'!$L:$L,$M323,'sys inv movment rpt'!$N:$N,AT$1)</f>
        <v>0</v>
      </c>
      <c r="AU323" s="86">
        <f>SUMIFS('sys inv movment rpt'!$M:$M,'sys inv movment rpt'!$L:$L,$M323,'sys inv movment rpt'!$N:$N,AU$1)</f>
        <v>0</v>
      </c>
      <c r="AV323" s="86">
        <f>SUMIFS('sys inv movment rpt'!$M:$M,'sys inv movment rpt'!$L:$L,$M323,'sys inv movment rpt'!$N:$N,AV$1)</f>
        <v>0</v>
      </c>
      <c r="AW323" s="87" t="str">
        <f>IFERROR(VLOOKUP(A323,'sys-backorder details'!E:U,17,0),"-")</f>
        <v>-</v>
      </c>
      <c r="AX323" s="87" t="str">
        <f>IF(K323&gt;1,VLOOKUP(A323,'settings-routing'!A:I,9,0),"")</f>
        <v/>
      </c>
    </row>
    <row r="324" ht="12.75" hidden="1" customHeight="1">
      <c r="A324" s="28" t="s">
        <v>859</v>
      </c>
      <c r="B324" s="28" t="s">
        <v>860</v>
      </c>
      <c r="C324" s="50">
        <f t="shared" si="2"/>
        <v>0</v>
      </c>
      <c r="D324" s="80">
        <f>SUMIF('Stocks 101-111'!$J:$J,'item dashboard'!A324,'Stocks 101-111'!K:K)</f>
        <v>0</v>
      </c>
      <c r="E324" s="80">
        <f>SUMIF('Stocks 101-111'!$J:$J,'item dashboard'!A324,'Stocks 101-111'!$L:$L)</f>
        <v>0</v>
      </c>
      <c r="F324" s="81">
        <f t="shared" si="3"/>
        <v>0</v>
      </c>
      <c r="G324" s="82">
        <f t="shared" si="4"/>
        <v>0</v>
      </c>
      <c r="H324" s="50">
        <f>SUMIFS('sys-backorder details'!$M:$M,'sys-backorder details'!$E:$E,'item dashboard'!A324,'sys-backorder details'!$V:$V,"")</f>
        <v>0</v>
      </c>
      <c r="I324" s="83">
        <f>SUMIF('settings-routing'!$I:$I,'item dashboard'!A324,'settings-routing'!$O:$O)</f>
        <v>0</v>
      </c>
      <c r="J324" s="50">
        <f>SUMIFS('sys-backorder details'!$M:$M,'sys-backorder details'!$E:$E,'item dashboard'!A324,'sys-backorder details'!$V:$V,"Call off")</f>
        <v>0</v>
      </c>
      <c r="K324" s="84">
        <f t="shared" si="5"/>
        <v>0</v>
      </c>
      <c r="L324" s="84">
        <f>SUMIF('Production Plan'!$E:$E,'item dashboard'!A324,'Production Plan'!$N:$N)</f>
        <v>0</v>
      </c>
      <c r="M324" s="85" t="str">
        <f t="shared" si="6"/>
        <v>B-F6PVC-CL14-200 gm Pvc Clear jar</v>
      </c>
      <c r="N324" s="86">
        <f>SUMIFS('sys inv movment rpt'!$M:$M,'sys inv movment rpt'!$L:$L,$M324,'sys inv movment rpt'!$N:$N,N$1)</f>
        <v>0</v>
      </c>
      <c r="O324" s="86">
        <f>SUMIFS('sys inv movment rpt'!$M:$M,'sys inv movment rpt'!$L:$L,$M324,'sys inv movment rpt'!$N:$N,O$1)</f>
        <v>0</v>
      </c>
      <c r="P324" s="86">
        <f>SUMIFS('sys inv movment rpt'!$M:$M,'sys inv movment rpt'!$L:$L,$M324,'sys inv movment rpt'!$N:$N,P$1)</f>
        <v>0</v>
      </c>
      <c r="Q324" s="86">
        <f>SUMIFS('sys inv movment rpt'!$M:$M,'sys inv movment rpt'!$L:$L,$M324,'sys inv movment rpt'!$N:$N,Q$1)</f>
        <v>0</v>
      </c>
      <c r="R324" s="86">
        <f>SUMIFS('sys inv movment rpt'!$M:$M,'sys inv movment rpt'!$L:$L,$M324,'sys inv movment rpt'!$N:$N,R$1)</f>
        <v>0</v>
      </c>
      <c r="S324" s="86">
        <f>SUMIFS('sys inv movment rpt'!$M:$M,'sys inv movment rpt'!$L:$L,$M324,'sys inv movment rpt'!$N:$N,S$1)</f>
        <v>0</v>
      </c>
      <c r="T324" s="86">
        <f>SUMIFS('sys inv movment rpt'!$M:$M,'sys inv movment rpt'!$L:$L,$M324,'sys inv movment rpt'!$N:$N,T$1)</f>
        <v>0</v>
      </c>
      <c r="U324" s="86">
        <f>SUMIFS('sys inv movment rpt'!$M:$M,'sys inv movment rpt'!$L:$L,$M324,'sys inv movment rpt'!$N:$N,U$1)</f>
        <v>0</v>
      </c>
      <c r="V324" s="86">
        <f>SUMIFS('sys inv movment rpt'!$M:$M,'sys inv movment rpt'!$L:$L,$M324,'sys inv movment rpt'!$N:$N,V$1)</f>
        <v>0</v>
      </c>
      <c r="W324" s="86">
        <f>SUMIFS('sys inv movment rpt'!$M:$M,'sys inv movment rpt'!$L:$L,$M324,'sys inv movment rpt'!$N:$N,W$1)</f>
        <v>0</v>
      </c>
      <c r="X324" s="86">
        <f>SUMIFS('sys inv movment rpt'!$M:$M,'sys inv movment rpt'!$L:$L,$M324,'sys inv movment rpt'!$N:$N,X$1)</f>
        <v>0</v>
      </c>
      <c r="Y324" s="86">
        <f>SUMIFS('sys inv movment rpt'!$M:$M,'sys inv movment rpt'!$L:$L,$M324,'sys inv movment rpt'!$N:$N,Y$1)</f>
        <v>0</v>
      </c>
      <c r="Z324" s="86">
        <f>SUMIFS('sys inv movment rpt'!$M:$M,'sys inv movment rpt'!$L:$L,$M324,'sys inv movment rpt'!$N:$N,Z$1)</f>
        <v>0</v>
      </c>
      <c r="AA324" s="86">
        <f>SUMIFS('sys inv movment rpt'!$M:$M,'sys inv movment rpt'!$L:$L,$M324,'sys inv movment rpt'!$N:$N,AA$1)</f>
        <v>0</v>
      </c>
      <c r="AB324" s="86">
        <f>SUMIFS('sys inv movment rpt'!$M:$M,'sys inv movment rpt'!$L:$L,$M324,'sys inv movment rpt'!$N:$N,AB$1)</f>
        <v>0</v>
      </c>
      <c r="AC324" s="86">
        <f>SUMIFS('sys inv movment rpt'!$M:$M,'sys inv movment rpt'!$L:$L,$M324,'sys inv movment rpt'!$N:$N,AC$1)</f>
        <v>0</v>
      </c>
      <c r="AD324" s="86">
        <f>SUMIFS('sys inv movment rpt'!$M:$M,'sys inv movment rpt'!$L:$L,$M324,'sys inv movment rpt'!$N:$N,AD$1)</f>
        <v>0</v>
      </c>
      <c r="AE324" s="86">
        <f>SUMIFS('sys inv movment rpt'!$M:$M,'sys inv movment rpt'!$L:$L,$M324,'sys inv movment rpt'!$N:$N,AE$1)</f>
        <v>0</v>
      </c>
      <c r="AF324" s="86">
        <f>SUMIFS('sys inv movment rpt'!$M:$M,'sys inv movment rpt'!$L:$L,$M324,'sys inv movment rpt'!$N:$N,AF$1)</f>
        <v>0</v>
      </c>
      <c r="AG324" s="86">
        <f>SUMIFS('sys inv movment rpt'!$M:$M,'sys inv movment rpt'!$L:$L,$M324,'sys inv movment rpt'!$N:$N,AG$1)</f>
        <v>0</v>
      </c>
      <c r="AH324" s="86">
        <f>SUMIFS('sys inv movment rpt'!$M:$M,'sys inv movment rpt'!$L:$L,$M324,'sys inv movment rpt'!$N:$N,AH$1)</f>
        <v>0</v>
      </c>
      <c r="AI324" s="86">
        <f>SUMIFS('sys inv movment rpt'!$M:$M,'sys inv movment rpt'!$L:$L,$M324,'sys inv movment rpt'!$N:$N,AI$1)</f>
        <v>0</v>
      </c>
      <c r="AJ324" s="86">
        <f>SUMIFS('sys inv movment rpt'!$M:$M,'sys inv movment rpt'!$L:$L,$M324,'sys inv movment rpt'!$N:$N,AJ$1)</f>
        <v>0</v>
      </c>
      <c r="AK324" s="86">
        <f>SUMIFS('sys inv movment rpt'!$M:$M,'sys inv movment rpt'!$L:$L,$M324,'sys inv movment rpt'!$N:$N,AK$1)</f>
        <v>0</v>
      </c>
      <c r="AL324" s="86">
        <f>SUMIFS('sys inv movment rpt'!$M:$M,'sys inv movment rpt'!$L:$L,$M324,'sys inv movment rpt'!$N:$N,AL$1)</f>
        <v>0</v>
      </c>
      <c r="AM324" s="86">
        <f>SUMIFS('sys inv movment rpt'!$M:$M,'sys inv movment rpt'!$L:$L,$M324,'sys inv movment rpt'!$N:$N,AM$1)</f>
        <v>0</v>
      </c>
      <c r="AN324" s="86">
        <f>SUMIFS('sys inv movment rpt'!$M:$M,'sys inv movment rpt'!$L:$L,$M324,'sys inv movment rpt'!$N:$N,AN$1)</f>
        <v>0</v>
      </c>
      <c r="AO324" s="86">
        <f>SUMIFS('sys inv movment rpt'!$M:$M,'sys inv movment rpt'!$L:$L,$M324,'sys inv movment rpt'!$N:$N,AO$1)</f>
        <v>0</v>
      </c>
      <c r="AP324" s="86">
        <f>SUMIFS('sys inv movment rpt'!$M:$M,'sys inv movment rpt'!$L:$L,$M324,'sys inv movment rpt'!$N:$N,AP$1)</f>
        <v>0</v>
      </c>
      <c r="AQ324" s="86">
        <f>SUMIFS('sys inv movment rpt'!$M:$M,'sys inv movment rpt'!$L:$L,$M324,'sys inv movment rpt'!$N:$N,AQ$1)</f>
        <v>0</v>
      </c>
      <c r="AR324" s="86">
        <f>SUMIFS('sys inv movment rpt'!$M:$M,'sys inv movment rpt'!$L:$L,$M324,'sys inv movment rpt'!$N:$N,AR$1)</f>
        <v>0</v>
      </c>
      <c r="AS324" s="86">
        <f>SUMIFS('sys inv movment rpt'!$M:$M,'sys inv movment rpt'!$L:$L,$M324,'sys inv movment rpt'!$N:$N,AS$1)</f>
        <v>0</v>
      </c>
      <c r="AT324" s="86">
        <f>SUMIFS('sys inv movment rpt'!$M:$M,'sys inv movment rpt'!$L:$L,$M324,'sys inv movment rpt'!$N:$N,AT$1)</f>
        <v>0</v>
      </c>
      <c r="AU324" s="86">
        <f>SUMIFS('sys inv movment rpt'!$M:$M,'sys inv movment rpt'!$L:$L,$M324,'sys inv movment rpt'!$N:$N,AU$1)</f>
        <v>0</v>
      </c>
      <c r="AV324" s="86">
        <f>SUMIFS('sys inv movment rpt'!$M:$M,'sys inv movment rpt'!$L:$L,$M324,'sys inv movment rpt'!$N:$N,AV$1)</f>
        <v>0</v>
      </c>
      <c r="AW324" s="87" t="str">
        <f>IFERROR(VLOOKUP(A324,'sys-backorder details'!E:U,17,0),"-")</f>
        <v>-</v>
      </c>
      <c r="AX324" s="87" t="str">
        <f>IF(K324&gt;1,VLOOKUP(A324,'settings-routing'!A:I,9,0),"")</f>
        <v/>
      </c>
    </row>
    <row r="325" ht="12.75" hidden="1" customHeight="1">
      <c r="A325" s="28" t="s">
        <v>861</v>
      </c>
      <c r="B325" s="28" t="s">
        <v>862</v>
      </c>
      <c r="C325" s="50">
        <f t="shared" si="2"/>
        <v>0</v>
      </c>
      <c r="D325" s="80">
        <f>SUMIF('Stocks 101-111'!$J:$J,'item dashboard'!A325,'Stocks 101-111'!K:K)</f>
        <v>0</v>
      </c>
      <c r="E325" s="80">
        <f>SUMIF('Stocks 101-111'!$J:$J,'item dashboard'!A325,'Stocks 101-111'!$L:$L)</f>
        <v>0</v>
      </c>
      <c r="F325" s="81">
        <f t="shared" si="3"/>
        <v>0</v>
      </c>
      <c r="G325" s="82">
        <f t="shared" si="4"/>
        <v>0</v>
      </c>
      <c r="H325" s="50">
        <f>SUMIFS('sys-backorder details'!$M:$M,'sys-backorder details'!$E:$E,'item dashboard'!A325,'sys-backorder details'!$V:$V,"")</f>
        <v>0</v>
      </c>
      <c r="I325" s="83">
        <f>SUMIF('settings-routing'!$I:$I,'item dashboard'!A325,'settings-routing'!$O:$O)</f>
        <v>0</v>
      </c>
      <c r="J325" s="50">
        <f>SUMIFS('sys-backorder details'!$M:$M,'sys-backorder details'!$E:$E,'item dashboard'!A325,'sys-backorder details'!$V:$V,"Call off")</f>
        <v>0</v>
      </c>
      <c r="K325" s="84">
        <f t="shared" si="5"/>
        <v>0</v>
      </c>
      <c r="L325" s="84">
        <f>SUMIF('Production Plan'!$E:$E,'item dashboard'!A325,'Production Plan'!$N:$N)</f>
        <v>0</v>
      </c>
      <c r="M325" s="85" t="str">
        <f t="shared" si="6"/>
        <v>B-F8-BN18EXP-250 gm Brown Jar</v>
      </c>
      <c r="N325" s="86">
        <f>SUMIFS('sys inv movment rpt'!$M:$M,'sys inv movment rpt'!$L:$L,$M325,'sys inv movment rpt'!$N:$N,N$1)</f>
        <v>0</v>
      </c>
      <c r="O325" s="86">
        <f>SUMIFS('sys inv movment rpt'!$M:$M,'sys inv movment rpt'!$L:$L,$M325,'sys inv movment rpt'!$N:$N,O$1)</f>
        <v>0</v>
      </c>
      <c r="P325" s="86">
        <f>SUMIFS('sys inv movment rpt'!$M:$M,'sys inv movment rpt'!$L:$L,$M325,'sys inv movment rpt'!$N:$N,P$1)</f>
        <v>0</v>
      </c>
      <c r="Q325" s="86">
        <f>SUMIFS('sys inv movment rpt'!$M:$M,'sys inv movment rpt'!$L:$L,$M325,'sys inv movment rpt'!$N:$N,Q$1)</f>
        <v>0</v>
      </c>
      <c r="R325" s="86">
        <f>SUMIFS('sys inv movment rpt'!$M:$M,'sys inv movment rpt'!$L:$L,$M325,'sys inv movment rpt'!$N:$N,R$1)</f>
        <v>0</v>
      </c>
      <c r="S325" s="86">
        <f>SUMIFS('sys inv movment rpt'!$M:$M,'sys inv movment rpt'!$L:$L,$M325,'sys inv movment rpt'!$N:$N,S$1)</f>
        <v>0</v>
      </c>
      <c r="T325" s="86">
        <f>SUMIFS('sys inv movment rpt'!$M:$M,'sys inv movment rpt'!$L:$L,$M325,'sys inv movment rpt'!$N:$N,T$1)</f>
        <v>0</v>
      </c>
      <c r="U325" s="86">
        <f>SUMIFS('sys inv movment rpt'!$M:$M,'sys inv movment rpt'!$L:$L,$M325,'sys inv movment rpt'!$N:$N,U$1)</f>
        <v>0</v>
      </c>
      <c r="V325" s="86">
        <f>SUMIFS('sys inv movment rpt'!$M:$M,'sys inv movment rpt'!$L:$L,$M325,'sys inv movment rpt'!$N:$N,V$1)</f>
        <v>0</v>
      </c>
      <c r="W325" s="86">
        <f>SUMIFS('sys inv movment rpt'!$M:$M,'sys inv movment rpt'!$L:$L,$M325,'sys inv movment rpt'!$N:$N,W$1)</f>
        <v>0</v>
      </c>
      <c r="X325" s="86">
        <f>SUMIFS('sys inv movment rpt'!$M:$M,'sys inv movment rpt'!$L:$L,$M325,'sys inv movment rpt'!$N:$N,X$1)</f>
        <v>0</v>
      </c>
      <c r="Y325" s="86">
        <f>SUMIFS('sys inv movment rpt'!$M:$M,'sys inv movment rpt'!$L:$L,$M325,'sys inv movment rpt'!$N:$N,Y$1)</f>
        <v>0</v>
      </c>
      <c r="Z325" s="86">
        <f>SUMIFS('sys inv movment rpt'!$M:$M,'sys inv movment rpt'!$L:$L,$M325,'sys inv movment rpt'!$N:$N,Z$1)</f>
        <v>0</v>
      </c>
      <c r="AA325" s="86">
        <f>SUMIFS('sys inv movment rpt'!$M:$M,'sys inv movment rpt'!$L:$L,$M325,'sys inv movment rpt'!$N:$N,AA$1)</f>
        <v>0</v>
      </c>
      <c r="AB325" s="86">
        <f>SUMIFS('sys inv movment rpt'!$M:$M,'sys inv movment rpt'!$L:$L,$M325,'sys inv movment rpt'!$N:$N,AB$1)</f>
        <v>0</v>
      </c>
      <c r="AC325" s="86">
        <f>SUMIFS('sys inv movment rpt'!$M:$M,'sys inv movment rpt'!$L:$L,$M325,'sys inv movment rpt'!$N:$N,AC$1)</f>
        <v>0</v>
      </c>
      <c r="AD325" s="86">
        <f>SUMIFS('sys inv movment rpt'!$M:$M,'sys inv movment rpt'!$L:$L,$M325,'sys inv movment rpt'!$N:$N,AD$1)</f>
        <v>0</v>
      </c>
      <c r="AE325" s="86">
        <f>SUMIFS('sys inv movment rpt'!$M:$M,'sys inv movment rpt'!$L:$L,$M325,'sys inv movment rpt'!$N:$N,AE$1)</f>
        <v>0</v>
      </c>
      <c r="AF325" s="86">
        <f>SUMIFS('sys inv movment rpt'!$M:$M,'sys inv movment rpt'!$L:$L,$M325,'sys inv movment rpt'!$N:$N,AF$1)</f>
        <v>0</v>
      </c>
      <c r="AG325" s="86">
        <f>SUMIFS('sys inv movment rpt'!$M:$M,'sys inv movment rpt'!$L:$L,$M325,'sys inv movment rpt'!$N:$N,AG$1)</f>
        <v>0</v>
      </c>
      <c r="AH325" s="86">
        <f>SUMIFS('sys inv movment rpt'!$M:$M,'sys inv movment rpt'!$L:$L,$M325,'sys inv movment rpt'!$N:$N,AH$1)</f>
        <v>0</v>
      </c>
      <c r="AI325" s="86">
        <f>SUMIFS('sys inv movment rpt'!$M:$M,'sys inv movment rpt'!$L:$L,$M325,'sys inv movment rpt'!$N:$N,AI$1)</f>
        <v>0</v>
      </c>
      <c r="AJ325" s="86">
        <f>SUMIFS('sys inv movment rpt'!$M:$M,'sys inv movment rpt'!$L:$L,$M325,'sys inv movment rpt'!$N:$N,AJ$1)</f>
        <v>0</v>
      </c>
      <c r="AK325" s="86">
        <f>SUMIFS('sys inv movment rpt'!$M:$M,'sys inv movment rpt'!$L:$L,$M325,'sys inv movment rpt'!$N:$N,AK$1)</f>
        <v>0</v>
      </c>
      <c r="AL325" s="86">
        <f>SUMIFS('sys inv movment rpt'!$M:$M,'sys inv movment rpt'!$L:$L,$M325,'sys inv movment rpt'!$N:$N,AL$1)</f>
        <v>0</v>
      </c>
      <c r="AM325" s="86">
        <f>SUMIFS('sys inv movment rpt'!$M:$M,'sys inv movment rpt'!$L:$L,$M325,'sys inv movment rpt'!$N:$N,AM$1)</f>
        <v>0</v>
      </c>
      <c r="AN325" s="86">
        <f>SUMIFS('sys inv movment rpt'!$M:$M,'sys inv movment rpt'!$L:$L,$M325,'sys inv movment rpt'!$N:$N,AN$1)</f>
        <v>0</v>
      </c>
      <c r="AO325" s="86">
        <f>SUMIFS('sys inv movment rpt'!$M:$M,'sys inv movment rpt'!$L:$L,$M325,'sys inv movment rpt'!$N:$N,AO$1)</f>
        <v>0</v>
      </c>
      <c r="AP325" s="86">
        <f>SUMIFS('sys inv movment rpt'!$M:$M,'sys inv movment rpt'!$L:$L,$M325,'sys inv movment rpt'!$N:$N,AP$1)</f>
        <v>0</v>
      </c>
      <c r="AQ325" s="86">
        <f>SUMIFS('sys inv movment rpt'!$M:$M,'sys inv movment rpt'!$L:$L,$M325,'sys inv movment rpt'!$N:$N,AQ$1)</f>
        <v>0</v>
      </c>
      <c r="AR325" s="86">
        <f>SUMIFS('sys inv movment rpt'!$M:$M,'sys inv movment rpt'!$L:$L,$M325,'sys inv movment rpt'!$N:$N,AR$1)</f>
        <v>0</v>
      </c>
      <c r="AS325" s="86">
        <f>SUMIFS('sys inv movment rpt'!$M:$M,'sys inv movment rpt'!$L:$L,$M325,'sys inv movment rpt'!$N:$N,AS$1)</f>
        <v>0</v>
      </c>
      <c r="AT325" s="86">
        <f>SUMIFS('sys inv movment rpt'!$M:$M,'sys inv movment rpt'!$L:$L,$M325,'sys inv movment rpt'!$N:$N,AT$1)</f>
        <v>0</v>
      </c>
      <c r="AU325" s="86">
        <f>SUMIFS('sys inv movment rpt'!$M:$M,'sys inv movment rpt'!$L:$L,$M325,'sys inv movment rpt'!$N:$N,AU$1)</f>
        <v>0</v>
      </c>
      <c r="AV325" s="86">
        <f>SUMIFS('sys inv movment rpt'!$M:$M,'sys inv movment rpt'!$L:$L,$M325,'sys inv movment rpt'!$N:$N,AV$1)</f>
        <v>0</v>
      </c>
      <c r="AW325" s="87" t="str">
        <f>IFERROR(VLOOKUP(A325,'sys-backorder details'!E:U,17,0),"-")</f>
        <v>-</v>
      </c>
      <c r="AX325" s="87" t="str">
        <f>IF(K325&gt;1,VLOOKUP(A325,'settings-routing'!A:I,9,0),"")</f>
        <v/>
      </c>
    </row>
    <row r="326" ht="12.75" hidden="1" customHeight="1">
      <c r="A326" s="50" t="s">
        <v>863</v>
      </c>
      <c r="B326" s="50" t="s">
        <v>864</v>
      </c>
      <c r="C326" s="50">
        <f t="shared" si="2"/>
        <v>240</v>
      </c>
      <c r="D326" s="80">
        <f>SUMIF('Stocks 101-111'!$J:$J,'item dashboard'!A326,'Stocks 101-111'!K:K)</f>
        <v>240</v>
      </c>
      <c r="E326" s="80">
        <f>SUMIF('Stocks 101-111'!$J:$J,'item dashboard'!A326,'Stocks 101-111'!$L:$L)</f>
        <v>0</v>
      </c>
      <c r="F326" s="81">
        <f t="shared" si="3"/>
        <v>0</v>
      </c>
      <c r="G326" s="82">
        <f t="shared" si="4"/>
        <v>0</v>
      </c>
      <c r="H326" s="50">
        <f>SUMIFS('sys-backorder details'!$M:$M,'sys-backorder details'!$E:$E,'item dashboard'!A326,'sys-backorder details'!$V:$V,"")</f>
        <v>0</v>
      </c>
      <c r="I326" s="83">
        <f>SUMIF('settings-routing'!$I:$I,'item dashboard'!A326,'settings-routing'!$O:$O)</f>
        <v>0</v>
      </c>
      <c r="J326" s="50">
        <f>SUMIFS('sys-backorder details'!$M:$M,'sys-backorder details'!$E:$E,'item dashboard'!A326,'sys-backorder details'!$V:$V,"Call off")</f>
        <v>0</v>
      </c>
      <c r="K326" s="84">
        <f t="shared" si="5"/>
        <v>-240</v>
      </c>
      <c r="L326" s="84">
        <f>SUMIF('Production Plan'!$E:$E,'item dashboard'!A326,'Production Plan'!$N:$N)</f>
        <v>0</v>
      </c>
      <c r="M326" s="85" t="str">
        <f t="shared" si="6"/>
        <v>B-F8-CL18-250 gm Clear jar</v>
      </c>
      <c r="N326" s="86">
        <f>SUMIFS('sys inv movment rpt'!$M:$M,'sys inv movment rpt'!$L:$L,$M326,'sys inv movment rpt'!$N:$N,N$1)</f>
        <v>0</v>
      </c>
      <c r="O326" s="86">
        <f>SUMIFS('sys inv movment rpt'!$M:$M,'sys inv movment rpt'!$L:$L,$M326,'sys inv movment rpt'!$N:$N,O$1)</f>
        <v>0</v>
      </c>
      <c r="P326" s="86">
        <f>SUMIFS('sys inv movment rpt'!$M:$M,'sys inv movment rpt'!$L:$L,$M326,'sys inv movment rpt'!$N:$N,P$1)</f>
        <v>0</v>
      </c>
      <c r="Q326" s="86">
        <f>SUMIFS('sys inv movment rpt'!$M:$M,'sys inv movment rpt'!$L:$L,$M326,'sys inv movment rpt'!$N:$N,Q$1)</f>
        <v>0</v>
      </c>
      <c r="R326" s="86">
        <f>SUMIFS('sys inv movment rpt'!$M:$M,'sys inv movment rpt'!$L:$L,$M326,'sys inv movment rpt'!$N:$N,R$1)</f>
        <v>0</v>
      </c>
      <c r="S326" s="86">
        <f>SUMIFS('sys inv movment rpt'!$M:$M,'sys inv movment rpt'!$L:$L,$M326,'sys inv movment rpt'!$N:$N,S$1)</f>
        <v>0</v>
      </c>
      <c r="T326" s="86">
        <f>SUMIFS('sys inv movment rpt'!$M:$M,'sys inv movment rpt'!$L:$L,$M326,'sys inv movment rpt'!$N:$N,T$1)</f>
        <v>0</v>
      </c>
      <c r="U326" s="86">
        <f>SUMIFS('sys inv movment rpt'!$M:$M,'sys inv movment rpt'!$L:$L,$M326,'sys inv movment rpt'!$N:$N,U$1)</f>
        <v>0</v>
      </c>
      <c r="V326" s="86">
        <f>SUMIFS('sys inv movment rpt'!$M:$M,'sys inv movment rpt'!$L:$L,$M326,'sys inv movment rpt'!$N:$N,V$1)</f>
        <v>0</v>
      </c>
      <c r="W326" s="86">
        <f>SUMIFS('sys inv movment rpt'!$M:$M,'sys inv movment rpt'!$L:$L,$M326,'sys inv movment rpt'!$N:$N,W$1)</f>
        <v>0</v>
      </c>
      <c r="X326" s="86">
        <f>SUMIFS('sys inv movment rpt'!$M:$M,'sys inv movment rpt'!$L:$L,$M326,'sys inv movment rpt'!$N:$N,X$1)</f>
        <v>0</v>
      </c>
      <c r="Y326" s="86">
        <f>SUMIFS('sys inv movment rpt'!$M:$M,'sys inv movment rpt'!$L:$L,$M326,'sys inv movment rpt'!$N:$N,Y$1)</f>
        <v>0</v>
      </c>
      <c r="Z326" s="86">
        <f>SUMIFS('sys inv movment rpt'!$M:$M,'sys inv movment rpt'!$L:$L,$M326,'sys inv movment rpt'!$N:$N,Z$1)</f>
        <v>0</v>
      </c>
      <c r="AA326" s="86">
        <f>SUMIFS('sys inv movment rpt'!$M:$M,'sys inv movment rpt'!$L:$L,$M326,'sys inv movment rpt'!$N:$N,AA$1)</f>
        <v>0</v>
      </c>
      <c r="AB326" s="86">
        <f>SUMIFS('sys inv movment rpt'!$M:$M,'sys inv movment rpt'!$L:$L,$M326,'sys inv movment rpt'!$N:$N,AB$1)</f>
        <v>0</v>
      </c>
      <c r="AC326" s="86">
        <f>SUMIFS('sys inv movment rpt'!$M:$M,'sys inv movment rpt'!$L:$L,$M326,'sys inv movment rpt'!$N:$N,AC$1)</f>
        <v>0</v>
      </c>
      <c r="AD326" s="86">
        <f>SUMIFS('sys inv movment rpt'!$M:$M,'sys inv movment rpt'!$L:$L,$M326,'sys inv movment rpt'!$N:$N,AD$1)</f>
        <v>0</v>
      </c>
      <c r="AE326" s="86">
        <f>SUMIFS('sys inv movment rpt'!$M:$M,'sys inv movment rpt'!$L:$L,$M326,'sys inv movment rpt'!$N:$N,AE$1)</f>
        <v>0</v>
      </c>
      <c r="AF326" s="86">
        <f>SUMIFS('sys inv movment rpt'!$M:$M,'sys inv movment rpt'!$L:$L,$M326,'sys inv movment rpt'!$N:$N,AF$1)</f>
        <v>0</v>
      </c>
      <c r="AG326" s="86">
        <f>SUMIFS('sys inv movment rpt'!$M:$M,'sys inv movment rpt'!$L:$L,$M326,'sys inv movment rpt'!$N:$N,AG$1)</f>
        <v>0</v>
      </c>
      <c r="AH326" s="86">
        <f>SUMIFS('sys inv movment rpt'!$M:$M,'sys inv movment rpt'!$L:$L,$M326,'sys inv movment rpt'!$N:$N,AH$1)</f>
        <v>0</v>
      </c>
      <c r="AI326" s="86">
        <f>SUMIFS('sys inv movment rpt'!$M:$M,'sys inv movment rpt'!$L:$L,$M326,'sys inv movment rpt'!$N:$N,AI$1)</f>
        <v>0</v>
      </c>
      <c r="AJ326" s="86">
        <f>SUMIFS('sys inv movment rpt'!$M:$M,'sys inv movment rpt'!$L:$L,$M326,'sys inv movment rpt'!$N:$N,AJ$1)</f>
        <v>0</v>
      </c>
      <c r="AK326" s="86">
        <f>SUMIFS('sys inv movment rpt'!$M:$M,'sys inv movment rpt'!$L:$L,$M326,'sys inv movment rpt'!$N:$N,AK$1)</f>
        <v>0</v>
      </c>
      <c r="AL326" s="86">
        <f>SUMIFS('sys inv movment rpt'!$M:$M,'sys inv movment rpt'!$L:$L,$M326,'sys inv movment rpt'!$N:$N,AL$1)</f>
        <v>0</v>
      </c>
      <c r="AM326" s="86">
        <f>SUMIFS('sys inv movment rpt'!$M:$M,'sys inv movment rpt'!$L:$L,$M326,'sys inv movment rpt'!$N:$N,AM$1)</f>
        <v>0</v>
      </c>
      <c r="AN326" s="86">
        <f>SUMIFS('sys inv movment rpt'!$M:$M,'sys inv movment rpt'!$L:$L,$M326,'sys inv movment rpt'!$N:$N,AN$1)</f>
        <v>0</v>
      </c>
      <c r="AO326" s="86">
        <f>SUMIFS('sys inv movment rpt'!$M:$M,'sys inv movment rpt'!$L:$L,$M326,'sys inv movment rpt'!$N:$N,AO$1)</f>
        <v>0</v>
      </c>
      <c r="AP326" s="86">
        <f>SUMIFS('sys inv movment rpt'!$M:$M,'sys inv movment rpt'!$L:$L,$M326,'sys inv movment rpt'!$N:$N,AP$1)</f>
        <v>0</v>
      </c>
      <c r="AQ326" s="86">
        <f>SUMIFS('sys inv movment rpt'!$M:$M,'sys inv movment rpt'!$L:$L,$M326,'sys inv movment rpt'!$N:$N,AQ$1)</f>
        <v>0</v>
      </c>
      <c r="AR326" s="86">
        <f>SUMIFS('sys inv movment rpt'!$M:$M,'sys inv movment rpt'!$L:$L,$M326,'sys inv movment rpt'!$N:$N,AR$1)</f>
        <v>0</v>
      </c>
      <c r="AS326" s="86">
        <f>SUMIFS('sys inv movment rpt'!$M:$M,'sys inv movment rpt'!$L:$L,$M326,'sys inv movment rpt'!$N:$N,AS$1)</f>
        <v>0</v>
      </c>
      <c r="AT326" s="86">
        <f>SUMIFS('sys inv movment rpt'!$M:$M,'sys inv movment rpt'!$L:$L,$M326,'sys inv movment rpt'!$N:$N,AT$1)</f>
        <v>0</v>
      </c>
      <c r="AU326" s="86">
        <f>SUMIFS('sys inv movment rpt'!$M:$M,'sys inv movment rpt'!$L:$L,$M326,'sys inv movment rpt'!$N:$N,AU$1)</f>
        <v>0</v>
      </c>
      <c r="AV326" s="86">
        <f>SUMIFS('sys inv movment rpt'!$M:$M,'sys inv movment rpt'!$L:$L,$M326,'sys inv movment rpt'!$N:$N,AV$1)</f>
        <v>0</v>
      </c>
      <c r="AW326" s="87" t="str">
        <f>IFERROR(VLOOKUP(A326,'sys-backorder details'!E:U,17,0),"-")</f>
        <v>-</v>
      </c>
      <c r="AX326" s="87" t="str">
        <f>IF(K326&gt;1,VLOOKUP(A326,'settings-routing'!A:I,9,0),"")</f>
        <v/>
      </c>
    </row>
    <row r="327" ht="12.75" hidden="1" customHeight="1">
      <c r="A327" s="50" t="s">
        <v>865</v>
      </c>
      <c r="B327" s="50" t="s">
        <v>866</v>
      </c>
      <c r="C327" s="50">
        <f t="shared" si="2"/>
        <v>0</v>
      </c>
      <c r="D327" s="80">
        <f>SUMIF('Stocks 101-111'!$J:$J,'item dashboard'!A327,'Stocks 101-111'!K:K)</f>
        <v>0</v>
      </c>
      <c r="E327" s="80">
        <f>SUMIF('Stocks 101-111'!$J:$J,'item dashboard'!A327,'Stocks 101-111'!$L:$L)</f>
        <v>0</v>
      </c>
      <c r="F327" s="81">
        <f t="shared" si="3"/>
        <v>0</v>
      </c>
      <c r="G327" s="82">
        <f t="shared" si="4"/>
        <v>0</v>
      </c>
      <c r="H327" s="50">
        <f>SUMIFS('sys-backorder details'!$M:$M,'sys-backorder details'!$E:$E,'item dashboard'!A327,'sys-backorder details'!$V:$V,"")</f>
        <v>0</v>
      </c>
      <c r="I327" s="83">
        <f>SUMIF('settings-routing'!$I:$I,'item dashboard'!A327,'settings-routing'!$O:$O)</f>
        <v>0</v>
      </c>
      <c r="J327" s="50">
        <f>SUMIFS('sys-backorder details'!$M:$M,'sys-backorder details'!$E:$E,'item dashboard'!A327,'sys-backorder details'!$V:$V,"Call off")</f>
        <v>0</v>
      </c>
      <c r="K327" s="84">
        <f t="shared" si="5"/>
        <v>0</v>
      </c>
      <c r="L327" s="84">
        <f>SUMIF('Production Plan'!$E:$E,'item dashboard'!A327,'Production Plan'!$N:$N)</f>
        <v>0</v>
      </c>
      <c r="M327" s="85" t="str">
        <f t="shared" si="6"/>
        <v>B-F8-CL18EXP-250 gm Clear Jar</v>
      </c>
      <c r="N327" s="86">
        <f>SUMIFS('sys inv movment rpt'!$M:$M,'sys inv movment rpt'!$L:$L,$M327,'sys inv movment rpt'!$N:$N,N$1)</f>
        <v>0</v>
      </c>
      <c r="O327" s="86">
        <f>SUMIFS('sys inv movment rpt'!$M:$M,'sys inv movment rpt'!$L:$L,$M327,'sys inv movment rpt'!$N:$N,O$1)</f>
        <v>0</v>
      </c>
      <c r="P327" s="86">
        <f>SUMIFS('sys inv movment rpt'!$M:$M,'sys inv movment rpt'!$L:$L,$M327,'sys inv movment rpt'!$N:$N,P$1)</f>
        <v>0</v>
      </c>
      <c r="Q327" s="86">
        <f>SUMIFS('sys inv movment rpt'!$M:$M,'sys inv movment rpt'!$L:$L,$M327,'sys inv movment rpt'!$N:$N,Q$1)</f>
        <v>0</v>
      </c>
      <c r="R327" s="86">
        <f>SUMIFS('sys inv movment rpt'!$M:$M,'sys inv movment rpt'!$L:$L,$M327,'sys inv movment rpt'!$N:$N,R$1)</f>
        <v>0</v>
      </c>
      <c r="S327" s="86">
        <f>SUMIFS('sys inv movment rpt'!$M:$M,'sys inv movment rpt'!$L:$L,$M327,'sys inv movment rpt'!$N:$N,S$1)</f>
        <v>0</v>
      </c>
      <c r="T327" s="86">
        <f>SUMIFS('sys inv movment rpt'!$M:$M,'sys inv movment rpt'!$L:$L,$M327,'sys inv movment rpt'!$N:$N,T$1)</f>
        <v>0</v>
      </c>
      <c r="U327" s="86">
        <f>SUMIFS('sys inv movment rpt'!$M:$M,'sys inv movment rpt'!$L:$L,$M327,'sys inv movment rpt'!$N:$N,U$1)</f>
        <v>0</v>
      </c>
      <c r="V327" s="86">
        <f>SUMIFS('sys inv movment rpt'!$M:$M,'sys inv movment rpt'!$L:$L,$M327,'sys inv movment rpt'!$N:$N,V$1)</f>
        <v>0</v>
      </c>
      <c r="W327" s="86">
        <f>SUMIFS('sys inv movment rpt'!$M:$M,'sys inv movment rpt'!$L:$L,$M327,'sys inv movment rpt'!$N:$N,W$1)</f>
        <v>0</v>
      </c>
      <c r="X327" s="86">
        <f>SUMIFS('sys inv movment rpt'!$M:$M,'sys inv movment rpt'!$L:$L,$M327,'sys inv movment rpt'!$N:$N,X$1)</f>
        <v>0</v>
      </c>
      <c r="Y327" s="86">
        <f>SUMIFS('sys inv movment rpt'!$M:$M,'sys inv movment rpt'!$L:$L,$M327,'sys inv movment rpt'!$N:$N,Y$1)</f>
        <v>0</v>
      </c>
      <c r="Z327" s="86">
        <f>SUMIFS('sys inv movment rpt'!$M:$M,'sys inv movment rpt'!$L:$L,$M327,'sys inv movment rpt'!$N:$N,Z$1)</f>
        <v>0</v>
      </c>
      <c r="AA327" s="86">
        <f>SUMIFS('sys inv movment rpt'!$M:$M,'sys inv movment rpt'!$L:$L,$M327,'sys inv movment rpt'!$N:$N,AA$1)</f>
        <v>0</v>
      </c>
      <c r="AB327" s="86">
        <f>SUMIFS('sys inv movment rpt'!$M:$M,'sys inv movment rpt'!$L:$L,$M327,'sys inv movment rpt'!$N:$N,AB$1)</f>
        <v>0</v>
      </c>
      <c r="AC327" s="86">
        <f>SUMIFS('sys inv movment rpt'!$M:$M,'sys inv movment rpt'!$L:$L,$M327,'sys inv movment rpt'!$N:$N,AC$1)</f>
        <v>0</v>
      </c>
      <c r="AD327" s="86">
        <f>SUMIFS('sys inv movment rpt'!$M:$M,'sys inv movment rpt'!$L:$L,$M327,'sys inv movment rpt'!$N:$N,AD$1)</f>
        <v>0</v>
      </c>
      <c r="AE327" s="86">
        <f>SUMIFS('sys inv movment rpt'!$M:$M,'sys inv movment rpt'!$L:$L,$M327,'sys inv movment rpt'!$N:$N,AE$1)</f>
        <v>0</v>
      </c>
      <c r="AF327" s="86">
        <f>SUMIFS('sys inv movment rpt'!$M:$M,'sys inv movment rpt'!$L:$L,$M327,'sys inv movment rpt'!$N:$N,AF$1)</f>
        <v>0</v>
      </c>
      <c r="AG327" s="86">
        <f>SUMIFS('sys inv movment rpt'!$M:$M,'sys inv movment rpt'!$L:$L,$M327,'sys inv movment rpt'!$N:$N,AG$1)</f>
        <v>0</v>
      </c>
      <c r="AH327" s="86">
        <f>SUMIFS('sys inv movment rpt'!$M:$M,'sys inv movment rpt'!$L:$L,$M327,'sys inv movment rpt'!$N:$N,AH$1)</f>
        <v>0</v>
      </c>
      <c r="AI327" s="86">
        <f>SUMIFS('sys inv movment rpt'!$M:$M,'sys inv movment rpt'!$L:$L,$M327,'sys inv movment rpt'!$N:$N,AI$1)</f>
        <v>0</v>
      </c>
      <c r="AJ327" s="86">
        <f>SUMIFS('sys inv movment rpt'!$M:$M,'sys inv movment rpt'!$L:$L,$M327,'sys inv movment rpt'!$N:$N,AJ$1)</f>
        <v>0</v>
      </c>
      <c r="AK327" s="86">
        <f>SUMIFS('sys inv movment rpt'!$M:$M,'sys inv movment rpt'!$L:$L,$M327,'sys inv movment rpt'!$N:$N,AK$1)</f>
        <v>0</v>
      </c>
      <c r="AL327" s="86">
        <f>SUMIFS('sys inv movment rpt'!$M:$M,'sys inv movment rpt'!$L:$L,$M327,'sys inv movment rpt'!$N:$N,AL$1)</f>
        <v>0</v>
      </c>
      <c r="AM327" s="86">
        <f>SUMIFS('sys inv movment rpt'!$M:$M,'sys inv movment rpt'!$L:$L,$M327,'sys inv movment rpt'!$N:$N,AM$1)</f>
        <v>0</v>
      </c>
      <c r="AN327" s="86">
        <f>SUMIFS('sys inv movment rpt'!$M:$M,'sys inv movment rpt'!$L:$L,$M327,'sys inv movment rpt'!$N:$N,AN$1)</f>
        <v>0</v>
      </c>
      <c r="AO327" s="86">
        <f>SUMIFS('sys inv movment rpt'!$M:$M,'sys inv movment rpt'!$L:$L,$M327,'sys inv movment rpt'!$N:$N,AO$1)</f>
        <v>0</v>
      </c>
      <c r="AP327" s="86">
        <f>SUMIFS('sys inv movment rpt'!$M:$M,'sys inv movment rpt'!$L:$L,$M327,'sys inv movment rpt'!$N:$N,AP$1)</f>
        <v>0</v>
      </c>
      <c r="AQ327" s="86">
        <f>SUMIFS('sys inv movment rpt'!$M:$M,'sys inv movment rpt'!$L:$L,$M327,'sys inv movment rpt'!$N:$N,AQ$1)</f>
        <v>0</v>
      </c>
      <c r="AR327" s="86">
        <f>SUMIFS('sys inv movment rpt'!$M:$M,'sys inv movment rpt'!$L:$L,$M327,'sys inv movment rpt'!$N:$N,AR$1)</f>
        <v>0</v>
      </c>
      <c r="AS327" s="86">
        <f>SUMIFS('sys inv movment rpt'!$M:$M,'sys inv movment rpt'!$L:$L,$M327,'sys inv movment rpt'!$N:$N,AS$1)</f>
        <v>0</v>
      </c>
      <c r="AT327" s="86">
        <f>SUMIFS('sys inv movment rpt'!$M:$M,'sys inv movment rpt'!$L:$L,$M327,'sys inv movment rpt'!$N:$N,AT$1)</f>
        <v>0</v>
      </c>
      <c r="AU327" s="86">
        <f>SUMIFS('sys inv movment rpt'!$M:$M,'sys inv movment rpt'!$L:$L,$M327,'sys inv movment rpt'!$N:$N,AU$1)</f>
        <v>0</v>
      </c>
      <c r="AV327" s="86">
        <f>SUMIFS('sys inv movment rpt'!$M:$M,'sys inv movment rpt'!$L:$L,$M327,'sys inv movment rpt'!$N:$N,AV$1)</f>
        <v>0</v>
      </c>
      <c r="AW327" s="87" t="str">
        <f>IFERROR(VLOOKUP(A327,'sys-backorder details'!E:U,17,0),"-")</f>
        <v>-</v>
      </c>
      <c r="AX327" s="87" t="str">
        <f>IF(K327&gt;1,VLOOKUP(A327,'settings-routing'!A:I,9,0),"")</f>
        <v/>
      </c>
    </row>
    <row r="328" ht="12.75" hidden="1" customHeight="1">
      <c r="A328" s="28" t="s">
        <v>867</v>
      </c>
      <c r="B328" s="28" t="s">
        <v>868</v>
      </c>
      <c r="C328" s="50">
        <f t="shared" si="2"/>
        <v>0</v>
      </c>
      <c r="D328" s="80">
        <f>SUMIF('Stocks 101-111'!$J:$J,'item dashboard'!A328,'Stocks 101-111'!K:K)</f>
        <v>0</v>
      </c>
      <c r="E328" s="80">
        <f>SUMIF('Stocks 101-111'!$J:$J,'item dashboard'!A328,'Stocks 101-111'!$L:$L)</f>
        <v>0</v>
      </c>
      <c r="F328" s="81">
        <f t="shared" si="3"/>
        <v>0</v>
      </c>
      <c r="G328" s="82">
        <f t="shared" si="4"/>
        <v>0</v>
      </c>
      <c r="H328" s="50">
        <f>SUMIFS('sys-backorder details'!$M:$M,'sys-backorder details'!$E:$E,'item dashboard'!A328,'sys-backorder details'!$V:$V,"")</f>
        <v>0</v>
      </c>
      <c r="I328" s="83">
        <f>SUMIF('settings-routing'!$I:$I,'item dashboard'!A328,'settings-routing'!$O:$O)</f>
        <v>0</v>
      </c>
      <c r="J328" s="50">
        <f>SUMIFS('sys-backorder details'!$M:$M,'sys-backorder details'!$E:$E,'item dashboard'!A328,'sys-backorder details'!$V:$V,"Call off")</f>
        <v>0</v>
      </c>
      <c r="K328" s="84">
        <f t="shared" si="5"/>
        <v>0</v>
      </c>
      <c r="L328" s="84">
        <f>SUMIF('Production Plan'!$E:$E,'item dashboard'!A328,'Production Plan'!$N:$N)</f>
        <v>0</v>
      </c>
      <c r="M328" s="85" t="str">
        <f t="shared" si="6"/>
        <v>B-F8-CL18MAIKA-250 gm Clear Printed Maikar jar</v>
      </c>
      <c r="N328" s="86">
        <f>SUMIFS('sys inv movment rpt'!$M:$M,'sys inv movment rpt'!$L:$L,$M328,'sys inv movment rpt'!$N:$N,N$1)</f>
        <v>0</v>
      </c>
      <c r="O328" s="86">
        <f>SUMIFS('sys inv movment rpt'!$M:$M,'sys inv movment rpt'!$L:$L,$M328,'sys inv movment rpt'!$N:$N,O$1)</f>
        <v>0</v>
      </c>
      <c r="P328" s="86">
        <f>SUMIFS('sys inv movment rpt'!$M:$M,'sys inv movment rpt'!$L:$L,$M328,'sys inv movment rpt'!$N:$N,P$1)</f>
        <v>0</v>
      </c>
      <c r="Q328" s="86">
        <f>SUMIFS('sys inv movment rpt'!$M:$M,'sys inv movment rpt'!$L:$L,$M328,'sys inv movment rpt'!$N:$N,Q$1)</f>
        <v>0</v>
      </c>
      <c r="R328" s="86">
        <f>SUMIFS('sys inv movment rpt'!$M:$M,'sys inv movment rpt'!$L:$L,$M328,'sys inv movment rpt'!$N:$N,R$1)</f>
        <v>0</v>
      </c>
      <c r="S328" s="86">
        <f>SUMIFS('sys inv movment rpt'!$M:$M,'sys inv movment rpt'!$L:$L,$M328,'sys inv movment rpt'!$N:$N,S$1)</f>
        <v>0</v>
      </c>
      <c r="T328" s="86">
        <f>SUMIFS('sys inv movment rpt'!$M:$M,'sys inv movment rpt'!$L:$L,$M328,'sys inv movment rpt'!$N:$N,T$1)</f>
        <v>0</v>
      </c>
      <c r="U328" s="86">
        <f>SUMIFS('sys inv movment rpt'!$M:$M,'sys inv movment rpt'!$L:$L,$M328,'sys inv movment rpt'!$N:$N,U$1)</f>
        <v>0</v>
      </c>
      <c r="V328" s="86">
        <f>SUMIFS('sys inv movment rpt'!$M:$M,'sys inv movment rpt'!$L:$L,$M328,'sys inv movment rpt'!$N:$N,V$1)</f>
        <v>0</v>
      </c>
      <c r="W328" s="86">
        <f>SUMIFS('sys inv movment rpt'!$M:$M,'sys inv movment rpt'!$L:$L,$M328,'sys inv movment rpt'!$N:$N,W$1)</f>
        <v>0</v>
      </c>
      <c r="X328" s="86">
        <f>SUMIFS('sys inv movment rpt'!$M:$M,'sys inv movment rpt'!$L:$L,$M328,'sys inv movment rpt'!$N:$N,X$1)</f>
        <v>0</v>
      </c>
      <c r="Y328" s="86">
        <f>SUMIFS('sys inv movment rpt'!$M:$M,'sys inv movment rpt'!$L:$L,$M328,'sys inv movment rpt'!$N:$N,Y$1)</f>
        <v>0</v>
      </c>
      <c r="Z328" s="86">
        <f>SUMIFS('sys inv movment rpt'!$M:$M,'sys inv movment rpt'!$L:$L,$M328,'sys inv movment rpt'!$N:$N,Z$1)</f>
        <v>0</v>
      </c>
      <c r="AA328" s="86">
        <f>SUMIFS('sys inv movment rpt'!$M:$M,'sys inv movment rpt'!$L:$L,$M328,'sys inv movment rpt'!$N:$N,AA$1)</f>
        <v>0</v>
      </c>
      <c r="AB328" s="86">
        <f>SUMIFS('sys inv movment rpt'!$M:$M,'sys inv movment rpt'!$L:$L,$M328,'sys inv movment rpt'!$N:$N,AB$1)</f>
        <v>0</v>
      </c>
      <c r="AC328" s="86">
        <f>SUMIFS('sys inv movment rpt'!$M:$M,'sys inv movment rpt'!$L:$L,$M328,'sys inv movment rpt'!$N:$N,AC$1)</f>
        <v>0</v>
      </c>
      <c r="AD328" s="86">
        <f>SUMIFS('sys inv movment rpt'!$M:$M,'sys inv movment rpt'!$L:$L,$M328,'sys inv movment rpt'!$N:$N,AD$1)</f>
        <v>0</v>
      </c>
      <c r="AE328" s="86">
        <f>SUMIFS('sys inv movment rpt'!$M:$M,'sys inv movment rpt'!$L:$L,$M328,'sys inv movment rpt'!$N:$N,AE$1)</f>
        <v>0</v>
      </c>
      <c r="AF328" s="86">
        <f>SUMIFS('sys inv movment rpt'!$M:$M,'sys inv movment rpt'!$L:$L,$M328,'sys inv movment rpt'!$N:$N,AF$1)</f>
        <v>0</v>
      </c>
      <c r="AG328" s="86">
        <f>SUMIFS('sys inv movment rpt'!$M:$M,'sys inv movment rpt'!$L:$L,$M328,'sys inv movment rpt'!$N:$N,AG$1)</f>
        <v>0</v>
      </c>
      <c r="AH328" s="86">
        <f>SUMIFS('sys inv movment rpt'!$M:$M,'sys inv movment rpt'!$L:$L,$M328,'sys inv movment rpt'!$N:$N,AH$1)</f>
        <v>0</v>
      </c>
      <c r="AI328" s="86">
        <f>SUMIFS('sys inv movment rpt'!$M:$M,'sys inv movment rpt'!$L:$L,$M328,'sys inv movment rpt'!$N:$N,AI$1)</f>
        <v>0</v>
      </c>
      <c r="AJ328" s="86">
        <f>SUMIFS('sys inv movment rpt'!$M:$M,'sys inv movment rpt'!$L:$L,$M328,'sys inv movment rpt'!$N:$N,AJ$1)</f>
        <v>0</v>
      </c>
      <c r="AK328" s="86">
        <f>SUMIFS('sys inv movment rpt'!$M:$M,'sys inv movment rpt'!$L:$L,$M328,'sys inv movment rpt'!$N:$N,AK$1)</f>
        <v>0</v>
      </c>
      <c r="AL328" s="86">
        <f>SUMIFS('sys inv movment rpt'!$M:$M,'sys inv movment rpt'!$L:$L,$M328,'sys inv movment rpt'!$N:$N,AL$1)</f>
        <v>0</v>
      </c>
      <c r="AM328" s="86">
        <f>SUMIFS('sys inv movment rpt'!$M:$M,'sys inv movment rpt'!$L:$L,$M328,'sys inv movment rpt'!$N:$N,AM$1)</f>
        <v>0</v>
      </c>
      <c r="AN328" s="86">
        <f>SUMIFS('sys inv movment rpt'!$M:$M,'sys inv movment rpt'!$L:$L,$M328,'sys inv movment rpt'!$N:$N,AN$1)</f>
        <v>0</v>
      </c>
      <c r="AO328" s="86">
        <f>SUMIFS('sys inv movment rpt'!$M:$M,'sys inv movment rpt'!$L:$L,$M328,'sys inv movment rpt'!$N:$N,AO$1)</f>
        <v>0</v>
      </c>
      <c r="AP328" s="86">
        <f>SUMIFS('sys inv movment rpt'!$M:$M,'sys inv movment rpt'!$L:$L,$M328,'sys inv movment rpt'!$N:$N,AP$1)</f>
        <v>0</v>
      </c>
      <c r="AQ328" s="86">
        <f>SUMIFS('sys inv movment rpt'!$M:$M,'sys inv movment rpt'!$L:$L,$M328,'sys inv movment rpt'!$N:$N,AQ$1)</f>
        <v>0</v>
      </c>
      <c r="AR328" s="86">
        <f>SUMIFS('sys inv movment rpt'!$M:$M,'sys inv movment rpt'!$L:$L,$M328,'sys inv movment rpt'!$N:$N,AR$1)</f>
        <v>0</v>
      </c>
      <c r="AS328" s="86">
        <f>SUMIFS('sys inv movment rpt'!$M:$M,'sys inv movment rpt'!$L:$L,$M328,'sys inv movment rpt'!$N:$N,AS$1)</f>
        <v>0</v>
      </c>
      <c r="AT328" s="86">
        <f>SUMIFS('sys inv movment rpt'!$M:$M,'sys inv movment rpt'!$L:$L,$M328,'sys inv movment rpt'!$N:$N,AT$1)</f>
        <v>0</v>
      </c>
      <c r="AU328" s="86">
        <f>SUMIFS('sys inv movment rpt'!$M:$M,'sys inv movment rpt'!$L:$L,$M328,'sys inv movment rpt'!$N:$N,AU$1)</f>
        <v>0</v>
      </c>
      <c r="AV328" s="86">
        <f>SUMIFS('sys inv movment rpt'!$M:$M,'sys inv movment rpt'!$L:$L,$M328,'sys inv movment rpt'!$N:$N,AV$1)</f>
        <v>0</v>
      </c>
      <c r="AW328" s="87" t="str">
        <f>IFERROR(VLOOKUP(A328,'sys-backorder details'!E:U,17,0),"-")</f>
        <v>-</v>
      </c>
      <c r="AX328" s="87" t="str">
        <f>IF(K328&gt;1,VLOOKUP(A328,'settings-routing'!A:I,9,0),"")</f>
        <v/>
      </c>
    </row>
    <row r="329" ht="12.75" hidden="1" customHeight="1">
      <c r="A329" s="28" t="s">
        <v>869</v>
      </c>
      <c r="B329" s="28" t="s">
        <v>870</v>
      </c>
      <c r="C329" s="50">
        <f t="shared" si="2"/>
        <v>0</v>
      </c>
      <c r="D329" s="80">
        <f>SUMIF('Stocks 101-111'!$J:$J,'item dashboard'!A329,'Stocks 101-111'!K:K)</f>
        <v>0</v>
      </c>
      <c r="E329" s="80">
        <f>SUMIF('Stocks 101-111'!$J:$J,'item dashboard'!A329,'Stocks 101-111'!$L:$L)</f>
        <v>0</v>
      </c>
      <c r="F329" s="81">
        <f t="shared" si="3"/>
        <v>0</v>
      </c>
      <c r="G329" s="82">
        <f t="shared" si="4"/>
        <v>0</v>
      </c>
      <c r="H329" s="50">
        <f>SUMIFS('sys-backorder details'!$M:$M,'sys-backorder details'!$E:$E,'item dashboard'!A329,'sys-backorder details'!$V:$V,"")</f>
        <v>0</v>
      </c>
      <c r="I329" s="83">
        <f>SUMIF('settings-routing'!$I:$I,'item dashboard'!A329,'settings-routing'!$O:$O)</f>
        <v>0</v>
      </c>
      <c r="J329" s="50">
        <f>SUMIFS('sys-backorder details'!$M:$M,'sys-backorder details'!$E:$E,'item dashboard'!A329,'sys-backorder details'!$V:$V,"Call off")</f>
        <v>0</v>
      </c>
      <c r="K329" s="84">
        <f t="shared" si="5"/>
        <v>0</v>
      </c>
      <c r="L329" s="84">
        <f>SUMIF('Production Plan'!$E:$E,'item dashboard'!A329,'Production Plan'!$N:$N)</f>
        <v>0</v>
      </c>
      <c r="M329" s="85" t="str">
        <f t="shared" si="6"/>
        <v>B-F8-CL18N/MAS-250 gm Clear Printed Nairobi Masters Jar</v>
      </c>
      <c r="N329" s="86">
        <f>SUMIFS('sys inv movment rpt'!$M:$M,'sys inv movment rpt'!$L:$L,$M329,'sys inv movment rpt'!$N:$N,N$1)</f>
        <v>0</v>
      </c>
      <c r="O329" s="86">
        <f>SUMIFS('sys inv movment rpt'!$M:$M,'sys inv movment rpt'!$L:$L,$M329,'sys inv movment rpt'!$N:$N,O$1)</f>
        <v>0</v>
      </c>
      <c r="P329" s="86">
        <f>SUMIFS('sys inv movment rpt'!$M:$M,'sys inv movment rpt'!$L:$L,$M329,'sys inv movment rpt'!$N:$N,P$1)</f>
        <v>0</v>
      </c>
      <c r="Q329" s="86">
        <f>SUMIFS('sys inv movment rpt'!$M:$M,'sys inv movment rpt'!$L:$L,$M329,'sys inv movment rpt'!$N:$N,Q$1)</f>
        <v>0</v>
      </c>
      <c r="R329" s="86">
        <f>SUMIFS('sys inv movment rpt'!$M:$M,'sys inv movment rpt'!$L:$L,$M329,'sys inv movment rpt'!$N:$N,R$1)</f>
        <v>0</v>
      </c>
      <c r="S329" s="86">
        <f>SUMIFS('sys inv movment rpt'!$M:$M,'sys inv movment rpt'!$L:$L,$M329,'sys inv movment rpt'!$N:$N,S$1)</f>
        <v>0</v>
      </c>
      <c r="T329" s="86">
        <f>SUMIFS('sys inv movment rpt'!$M:$M,'sys inv movment rpt'!$L:$L,$M329,'sys inv movment rpt'!$N:$N,T$1)</f>
        <v>0</v>
      </c>
      <c r="U329" s="86">
        <f>SUMIFS('sys inv movment rpt'!$M:$M,'sys inv movment rpt'!$L:$L,$M329,'sys inv movment rpt'!$N:$N,U$1)</f>
        <v>0</v>
      </c>
      <c r="V329" s="86">
        <f>SUMIFS('sys inv movment rpt'!$M:$M,'sys inv movment rpt'!$L:$L,$M329,'sys inv movment rpt'!$N:$N,V$1)</f>
        <v>0</v>
      </c>
      <c r="W329" s="86">
        <f>SUMIFS('sys inv movment rpt'!$M:$M,'sys inv movment rpt'!$L:$L,$M329,'sys inv movment rpt'!$N:$N,W$1)</f>
        <v>0</v>
      </c>
      <c r="X329" s="86">
        <f>SUMIFS('sys inv movment rpt'!$M:$M,'sys inv movment rpt'!$L:$L,$M329,'sys inv movment rpt'!$N:$N,X$1)</f>
        <v>0</v>
      </c>
      <c r="Y329" s="86">
        <f>SUMIFS('sys inv movment rpt'!$M:$M,'sys inv movment rpt'!$L:$L,$M329,'sys inv movment rpt'!$N:$N,Y$1)</f>
        <v>0</v>
      </c>
      <c r="Z329" s="86">
        <f>SUMIFS('sys inv movment rpt'!$M:$M,'sys inv movment rpt'!$L:$L,$M329,'sys inv movment rpt'!$N:$N,Z$1)</f>
        <v>0</v>
      </c>
      <c r="AA329" s="86">
        <f>SUMIFS('sys inv movment rpt'!$M:$M,'sys inv movment rpt'!$L:$L,$M329,'sys inv movment rpt'!$N:$N,AA$1)</f>
        <v>0</v>
      </c>
      <c r="AB329" s="86">
        <f>SUMIFS('sys inv movment rpt'!$M:$M,'sys inv movment rpt'!$L:$L,$M329,'sys inv movment rpt'!$N:$N,AB$1)</f>
        <v>0</v>
      </c>
      <c r="AC329" s="86">
        <f>SUMIFS('sys inv movment rpt'!$M:$M,'sys inv movment rpt'!$L:$L,$M329,'sys inv movment rpt'!$N:$N,AC$1)</f>
        <v>0</v>
      </c>
      <c r="AD329" s="86">
        <f>SUMIFS('sys inv movment rpt'!$M:$M,'sys inv movment rpt'!$L:$L,$M329,'sys inv movment rpt'!$N:$N,AD$1)</f>
        <v>0</v>
      </c>
      <c r="AE329" s="86">
        <f>SUMIFS('sys inv movment rpt'!$M:$M,'sys inv movment rpt'!$L:$L,$M329,'sys inv movment rpt'!$N:$N,AE$1)</f>
        <v>0</v>
      </c>
      <c r="AF329" s="86">
        <f>SUMIFS('sys inv movment rpt'!$M:$M,'sys inv movment rpt'!$L:$L,$M329,'sys inv movment rpt'!$N:$N,AF$1)</f>
        <v>0</v>
      </c>
      <c r="AG329" s="86">
        <f>SUMIFS('sys inv movment rpt'!$M:$M,'sys inv movment rpt'!$L:$L,$M329,'sys inv movment rpt'!$N:$N,AG$1)</f>
        <v>0</v>
      </c>
      <c r="AH329" s="86">
        <f>SUMIFS('sys inv movment rpt'!$M:$M,'sys inv movment rpt'!$L:$L,$M329,'sys inv movment rpt'!$N:$N,AH$1)</f>
        <v>0</v>
      </c>
      <c r="AI329" s="86">
        <f>SUMIFS('sys inv movment rpt'!$M:$M,'sys inv movment rpt'!$L:$L,$M329,'sys inv movment rpt'!$N:$N,AI$1)</f>
        <v>0</v>
      </c>
      <c r="AJ329" s="86">
        <f>SUMIFS('sys inv movment rpt'!$M:$M,'sys inv movment rpt'!$L:$L,$M329,'sys inv movment rpt'!$N:$N,AJ$1)</f>
        <v>0</v>
      </c>
      <c r="AK329" s="86">
        <f>SUMIFS('sys inv movment rpt'!$M:$M,'sys inv movment rpt'!$L:$L,$M329,'sys inv movment rpt'!$N:$N,AK$1)</f>
        <v>0</v>
      </c>
      <c r="AL329" s="86">
        <f>SUMIFS('sys inv movment rpt'!$M:$M,'sys inv movment rpt'!$L:$L,$M329,'sys inv movment rpt'!$N:$N,AL$1)</f>
        <v>0</v>
      </c>
      <c r="AM329" s="86">
        <f>SUMIFS('sys inv movment rpt'!$M:$M,'sys inv movment rpt'!$L:$L,$M329,'sys inv movment rpt'!$N:$N,AM$1)</f>
        <v>0</v>
      </c>
      <c r="AN329" s="86">
        <f>SUMIFS('sys inv movment rpt'!$M:$M,'sys inv movment rpt'!$L:$L,$M329,'sys inv movment rpt'!$N:$N,AN$1)</f>
        <v>0</v>
      </c>
      <c r="AO329" s="86">
        <f>SUMIFS('sys inv movment rpt'!$M:$M,'sys inv movment rpt'!$L:$L,$M329,'sys inv movment rpt'!$N:$N,AO$1)</f>
        <v>0</v>
      </c>
      <c r="AP329" s="86">
        <f>SUMIFS('sys inv movment rpt'!$M:$M,'sys inv movment rpt'!$L:$L,$M329,'sys inv movment rpt'!$N:$N,AP$1)</f>
        <v>0</v>
      </c>
      <c r="AQ329" s="86">
        <f>SUMIFS('sys inv movment rpt'!$M:$M,'sys inv movment rpt'!$L:$L,$M329,'sys inv movment rpt'!$N:$N,AQ$1)</f>
        <v>0</v>
      </c>
      <c r="AR329" s="86">
        <f>SUMIFS('sys inv movment rpt'!$M:$M,'sys inv movment rpt'!$L:$L,$M329,'sys inv movment rpt'!$N:$N,AR$1)</f>
        <v>0</v>
      </c>
      <c r="AS329" s="86">
        <f>SUMIFS('sys inv movment rpt'!$M:$M,'sys inv movment rpt'!$L:$L,$M329,'sys inv movment rpt'!$N:$N,AS$1)</f>
        <v>0</v>
      </c>
      <c r="AT329" s="86">
        <f>SUMIFS('sys inv movment rpt'!$M:$M,'sys inv movment rpt'!$L:$L,$M329,'sys inv movment rpt'!$N:$N,AT$1)</f>
        <v>0</v>
      </c>
      <c r="AU329" s="86">
        <f>SUMIFS('sys inv movment rpt'!$M:$M,'sys inv movment rpt'!$L:$L,$M329,'sys inv movment rpt'!$N:$N,AU$1)</f>
        <v>0</v>
      </c>
      <c r="AV329" s="86">
        <f>SUMIFS('sys inv movment rpt'!$M:$M,'sys inv movment rpt'!$L:$L,$M329,'sys inv movment rpt'!$N:$N,AV$1)</f>
        <v>0</v>
      </c>
      <c r="AW329" s="87" t="str">
        <f>IFERROR(VLOOKUP(A329,'sys-backorder details'!E:U,17,0),"-")</f>
        <v>-</v>
      </c>
      <c r="AX329" s="87" t="str">
        <f>IF(K329&gt;1,VLOOKUP(A329,'settings-routing'!A:I,9,0),"")</f>
        <v/>
      </c>
    </row>
    <row r="330" ht="12.75" hidden="1" customHeight="1">
      <c r="A330" s="50" t="s">
        <v>871</v>
      </c>
      <c r="B330" s="50" t="s">
        <v>872</v>
      </c>
      <c r="C330" s="50">
        <f t="shared" si="2"/>
        <v>0</v>
      </c>
      <c r="D330" s="80">
        <f>SUMIF('Stocks 101-111'!$J:$J,'item dashboard'!A330,'Stocks 101-111'!K:K)</f>
        <v>0</v>
      </c>
      <c r="E330" s="80">
        <f>SUMIF('Stocks 101-111'!$J:$J,'item dashboard'!A330,'Stocks 101-111'!$L:$L)</f>
        <v>0</v>
      </c>
      <c r="F330" s="81">
        <f t="shared" si="3"/>
        <v>0</v>
      </c>
      <c r="G330" s="82">
        <f t="shared" si="4"/>
        <v>0</v>
      </c>
      <c r="H330" s="50">
        <f>SUMIFS('sys-backorder details'!$M:$M,'sys-backorder details'!$E:$E,'item dashboard'!A330,'sys-backorder details'!$V:$V,"")</f>
        <v>0</v>
      </c>
      <c r="I330" s="83">
        <f>SUMIF('settings-routing'!$I:$I,'item dashboard'!A330,'settings-routing'!$O:$O)</f>
        <v>0</v>
      </c>
      <c r="J330" s="50">
        <f>SUMIFS('sys-backorder details'!$M:$M,'sys-backorder details'!$E:$E,'item dashboard'!A330,'sys-backorder details'!$V:$V,"Call off")</f>
        <v>0</v>
      </c>
      <c r="K330" s="84">
        <f t="shared" si="5"/>
        <v>0</v>
      </c>
      <c r="L330" s="84">
        <f>SUMIF('Production Plan'!$E:$E,'item dashboard'!A330,'Production Plan'!$N:$N)</f>
        <v>0</v>
      </c>
      <c r="M330" s="85" t="str">
        <f t="shared" si="6"/>
        <v>B-F8-CL18NB-AV-250 gm Pntd Avocado Oil Nairobi Beauty Clear Jar</v>
      </c>
      <c r="N330" s="86">
        <f>SUMIFS('sys inv movment rpt'!$M:$M,'sys inv movment rpt'!$L:$L,$M330,'sys inv movment rpt'!$N:$N,N$1)</f>
        <v>0</v>
      </c>
      <c r="O330" s="86">
        <f>SUMIFS('sys inv movment rpt'!$M:$M,'sys inv movment rpt'!$L:$L,$M330,'sys inv movment rpt'!$N:$N,O$1)</f>
        <v>0</v>
      </c>
      <c r="P330" s="86">
        <f>SUMIFS('sys inv movment rpt'!$M:$M,'sys inv movment rpt'!$L:$L,$M330,'sys inv movment rpt'!$N:$N,P$1)</f>
        <v>0</v>
      </c>
      <c r="Q330" s="86">
        <f>SUMIFS('sys inv movment rpt'!$M:$M,'sys inv movment rpt'!$L:$L,$M330,'sys inv movment rpt'!$N:$N,Q$1)</f>
        <v>0</v>
      </c>
      <c r="R330" s="86">
        <f>SUMIFS('sys inv movment rpt'!$M:$M,'sys inv movment rpt'!$L:$L,$M330,'sys inv movment rpt'!$N:$N,R$1)</f>
        <v>0</v>
      </c>
      <c r="S330" s="86">
        <f>SUMIFS('sys inv movment rpt'!$M:$M,'sys inv movment rpt'!$L:$L,$M330,'sys inv movment rpt'!$N:$N,S$1)</f>
        <v>0</v>
      </c>
      <c r="T330" s="86">
        <f>SUMIFS('sys inv movment rpt'!$M:$M,'sys inv movment rpt'!$L:$L,$M330,'sys inv movment rpt'!$N:$N,T$1)</f>
        <v>0</v>
      </c>
      <c r="U330" s="86">
        <f>SUMIFS('sys inv movment rpt'!$M:$M,'sys inv movment rpt'!$L:$L,$M330,'sys inv movment rpt'!$N:$N,U$1)</f>
        <v>0</v>
      </c>
      <c r="V330" s="86">
        <f>SUMIFS('sys inv movment rpt'!$M:$M,'sys inv movment rpt'!$L:$L,$M330,'sys inv movment rpt'!$N:$N,V$1)</f>
        <v>0</v>
      </c>
      <c r="W330" s="86">
        <f>SUMIFS('sys inv movment rpt'!$M:$M,'sys inv movment rpt'!$L:$L,$M330,'sys inv movment rpt'!$N:$N,W$1)</f>
        <v>0</v>
      </c>
      <c r="X330" s="86">
        <f>SUMIFS('sys inv movment rpt'!$M:$M,'sys inv movment rpt'!$L:$L,$M330,'sys inv movment rpt'!$N:$N,X$1)</f>
        <v>0</v>
      </c>
      <c r="Y330" s="86">
        <f>SUMIFS('sys inv movment rpt'!$M:$M,'sys inv movment rpt'!$L:$L,$M330,'sys inv movment rpt'!$N:$N,Y$1)</f>
        <v>0</v>
      </c>
      <c r="Z330" s="86">
        <f>SUMIFS('sys inv movment rpt'!$M:$M,'sys inv movment rpt'!$L:$L,$M330,'sys inv movment rpt'!$N:$N,Z$1)</f>
        <v>0</v>
      </c>
      <c r="AA330" s="86">
        <f>SUMIFS('sys inv movment rpt'!$M:$M,'sys inv movment rpt'!$L:$L,$M330,'sys inv movment rpt'!$N:$N,AA$1)</f>
        <v>0</v>
      </c>
      <c r="AB330" s="86">
        <f>SUMIFS('sys inv movment rpt'!$M:$M,'sys inv movment rpt'!$L:$L,$M330,'sys inv movment rpt'!$N:$N,AB$1)</f>
        <v>0</v>
      </c>
      <c r="AC330" s="86">
        <f>SUMIFS('sys inv movment rpt'!$M:$M,'sys inv movment rpt'!$L:$L,$M330,'sys inv movment rpt'!$N:$N,AC$1)</f>
        <v>0</v>
      </c>
      <c r="AD330" s="86">
        <f>SUMIFS('sys inv movment rpt'!$M:$M,'sys inv movment rpt'!$L:$L,$M330,'sys inv movment rpt'!$N:$N,AD$1)</f>
        <v>0</v>
      </c>
      <c r="AE330" s="86">
        <f>SUMIFS('sys inv movment rpt'!$M:$M,'sys inv movment rpt'!$L:$L,$M330,'sys inv movment rpt'!$N:$N,AE$1)</f>
        <v>0</v>
      </c>
      <c r="AF330" s="86">
        <f>SUMIFS('sys inv movment rpt'!$M:$M,'sys inv movment rpt'!$L:$L,$M330,'sys inv movment rpt'!$N:$N,AF$1)</f>
        <v>0</v>
      </c>
      <c r="AG330" s="86">
        <f>SUMIFS('sys inv movment rpt'!$M:$M,'sys inv movment rpt'!$L:$L,$M330,'sys inv movment rpt'!$N:$N,AG$1)</f>
        <v>0</v>
      </c>
      <c r="AH330" s="86">
        <f>SUMIFS('sys inv movment rpt'!$M:$M,'sys inv movment rpt'!$L:$L,$M330,'sys inv movment rpt'!$N:$N,AH$1)</f>
        <v>0</v>
      </c>
      <c r="AI330" s="86">
        <f>SUMIFS('sys inv movment rpt'!$M:$M,'sys inv movment rpt'!$L:$L,$M330,'sys inv movment rpt'!$N:$N,AI$1)</f>
        <v>0</v>
      </c>
      <c r="AJ330" s="86">
        <f>SUMIFS('sys inv movment rpt'!$M:$M,'sys inv movment rpt'!$L:$L,$M330,'sys inv movment rpt'!$N:$N,AJ$1)</f>
        <v>0</v>
      </c>
      <c r="AK330" s="86">
        <f>SUMIFS('sys inv movment rpt'!$M:$M,'sys inv movment rpt'!$L:$L,$M330,'sys inv movment rpt'!$N:$N,AK$1)</f>
        <v>0</v>
      </c>
      <c r="AL330" s="86">
        <f>SUMIFS('sys inv movment rpt'!$M:$M,'sys inv movment rpt'!$L:$L,$M330,'sys inv movment rpt'!$N:$N,AL$1)</f>
        <v>0</v>
      </c>
      <c r="AM330" s="86">
        <f>SUMIFS('sys inv movment rpt'!$M:$M,'sys inv movment rpt'!$L:$L,$M330,'sys inv movment rpt'!$N:$N,AM$1)</f>
        <v>0</v>
      </c>
      <c r="AN330" s="86">
        <f>SUMIFS('sys inv movment rpt'!$M:$M,'sys inv movment rpt'!$L:$L,$M330,'sys inv movment rpt'!$N:$N,AN$1)</f>
        <v>0</v>
      </c>
      <c r="AO330" s="86">
        <f>SUMIFS('sys inv movment rpt'!$M:$M,'sys inv movment rpt'!$L:$L,$M330,'sys inv movment rpt'!$N:$N,AO$1)</f>
        <v>0</v>
      </c>
      <c r="AP330" s="86">
        <f>SUMIFS('sys inv movment rpt'!$M:$M,'sys inv movment rpt'!$L:$L,$M330,'sys inv movment rpt'!$N:$N,AP$1)</f>
        <v>0</v>
      </c>
      <c r="AQ330" s="86">
        <f>SUMIFS('sys inv movment rpt'!$M:$M,'sys inv movment rpt'!$L:$L,$M330,'sys inv movment rpt'!$N:$N,AQ$1)</f>
        <v>0</v>
      </c>
      <c r="AR330" s="86">
        <f>SUMIFS('sys inv movment rpt'!$M:$M,'sys inv movment rpt'!$L:$L,$M330,'sys inv movment rpt'!$N:$N,AR$1)</f>
        <v>0</v>
      </c>
      <c r="AS330" s="86">
        <f>SUMIFS('sys inv movment rpt'!$M:$M,'sys inv movment rpt'!$L:$L,$M330,'sys inv movment rpt'!$N:$N,AS$1)</f>
        <v>0</v>
      </c>
      <c r="AT330" s="86">
        <f>SUMIFS('sys inv movment rpt'!$M:$M,'sys inv movment rpt'!$L:$L,$M330,'sys inv movment rpt'!$N:$N,AT$1)</f>
        <v>0</v>
      </c>
      <c r="AU330" s="86">
        <f>SUMIFS('sys inv movment rpt'!$M:$M,'sys inv movment rpt'!$L:$L,$M330,'sys inv movment rpt'!$N:$N,AU$1)</f>
        <v>0</v>
      </c>
      <c r="AV330" s="86">
        <f>SUMIFS('sys inv movment rpt'!$M:$M,'sys inv movment rpt'!$L:$L,$M330,'sys inv movment rpt'!$N:$N,AV$1)</f>
        <v>0</v>
      </c>
      <c r="AW330" s="87" t="str">
        <f>IFERROR(VLOOKUP(A330,'sys-backorder details'!E:U,17,0),"-")</f>
        <v>-</v>
      </c>
      <c r="AX330" s="87" t="str">
        <f>IF(K330&gt;1,VLOOKUP(A330,'settings-routing'!A:I,9,0),"")</f>
        <v/>
      </c>
    </row>
    <row r="331" ht="12.75" hidden="1" customHeight="1">
      <c r="A331" s="50" t="s">
        <v>873</v>
      </c>
      <c r="B331" s="50" t="s">
        <v>874</v>
      </c>
      <c r="C331" s="50">
        <f t="shared" si="2"/>
        <v>0</v>
      </c>
      <c r="D331" s="80">
        <f>SUMIF('Stocks 101-111'!$J:$J,'item dashboard'!A331,'Stocks 101-111'!K:K)</f>
        <v>0</v>
      </c>
      <c r="E331" s="80">
        <f>SUMIF('Stocks 101-111'!$J:$J,'item dashboard'!A331,'Stocks 101-111'!$L:$L)</f>
        <v>0</v>
      </c>
      <c r="F331" s="81">
        <f t="shared" si="3"/>
        <v>0</v>
      </c>
      <c r="G331" s="82">
        <f t="shared" si="4"/>
        <v>0</v>
      </c>
      <c r="H331" s="50">
        <f>SUMIFS('sys-backorder details'!$M:$M,'sys-backorder details'!$E:$E,'item dashboard'!A331,'sys-backorder details'!$V:$V,"")</f>
        <v>0</v>
      </c>
      <c r="I331" s="83">
        <f>SUMIF('settings-routing'!$I:$I,'item dashboard'!A331,'settings-routing'!$O:$O)</f>
        <v>0</v>
      </c>
      <c r="J331" s="50">
        <f>SUMIFS('sys-backorder details'!$M:$M,'sys-backorder details'!$E:$E,'item dashboard'!A331,'sys-backorder details'!$V:$V,"Call off")</f>
        <v>0</v>
      </c>
      <c r="K331" s="84">
        <f t="shared" si="5"/>
        <v>0</v>
      </c>
      <c r="L331" s="84">
        <f>SUMIF('Production Plan'!$E:$E,'item dashboard'!A331,'Production Plan'!$N:$N)</f>
        <v>0</v>
      </c>
      <c r="M331" s="85" t="str">
        <f t="shared" si="6"/>
        <v>B-F8-CL18NB-HF-250 gm Pntd Hair Food Nairobi Beauty Clear Jar</v>
      </c>
      <c r="N331" s="86">
        <f>SUMIFS('sys inv movment rpt'!$M:$M,'sys inv movment rpt'!$L:$L,$M331,'sys inv movment rpt'!$N:$N,N$1)</f>
        <v>0</v>
      </c>
      <c r="O331" s="86">
        <f>SUMIFS('sys inv movment rpt'!$M:$M,'sys inv movment rpt'!$L:$L,$M331,'sys inv movment rpt'!$N:$N,O$1)</f>
        <v>0</v>
      </c>
      <c r="P331" s="86">
        <f>SUMIFS('sys inv movment rpt'!$M:$M,'sys inv movment rpt'!$L:$L,$M331,'sys inv movment rpt'!$N:$N,P$1)</f>
        <v>0</v>
      </c>
      <c r="Q331" s="86">
        <f>SUMIFS('sys inv movment rpt'!$M:$M,'sys inv movment rpt'!$L:$L,$M331,'sys inv movment rpt'!$N:$N,Q$1)</f>
        <v>0</v>
      </c>
      <c r="R331" s="86">
        <f>SUMIFS('sys inv movment rpt'!$M:$M,'sys inv movment rpt'!$L:$L,$M331,'sys inv movment rpt'!$N:$N,R$1)</f>
        <v>0</v>
      </c>
      <c r="S331" s="86">
        <f>SUMIFS('sys inv movment rpt'!$M:$M,'sys inv movment rpt'!$L:$L,$M331,'sys inv movment rpt'!$N:$N,S$1)</f>
        <v>0</v>
      </c>
      <c r="T331" s="86">
        <f>SUMIFS('sys inv movment rpt'!$M:$M,'sys inv movment rpt'!$L:$L,$M331,'sys inv movment rpt'!$N:$N,T$1)</f>
        <v>0</v>
      </c>
      <c r="U331" s="86">
        <f>SUMIFS('sys inv movment rpt'!$M:$M,'sys inv movment rpt'!$L:$L,$M331,'sys inv movment rpt'!$N:$N,U$1)</f>
        <v>0</v>
      </c>
      <c r="V331" s="86">
        <f>SUMIFS('sys inv movment rpt'!$M:$M,'sys inv movment rpt'!$L:$L,$M331,'sys inv movment rpt'!$N:$N,V$1)</f>
        <v>0</v>
      </c>
      <c r="W331" s="86">
        <f>SUMIFS('sys inv movment rpt'!$M:$M,'sys inv movment rpt'!$L:$L,$M331,'sys inv movment rpt'!$N:$N,W$1)</f>
        <v>0</v>
      </c>
      <c r="X331" s="86">
        <f>SUMIFS('sys inv movment rpt'!$M:$M,'sys inv movment rpt'!$L:$L,$M331,'sys inv movment rpt'!$N:$N,X$1)</f>
        <v>0</v>
      </c>
      <c r="Y331" s="86">
        <f>SUMIFS('sys inv movment rpt'!$M:$M,'sys inv movment rpt'!$L:$L,$M331,'sys inv movment rpt'!$N:$N,Y$1)</f>
        <v>0</v>
      </c>
      <c r="Z331" s="86">
        <f>SUMIFS('sys inv movment rpt'!$M:$M,'sys inv movment rpt'!$L:$L,$M331,'sys inv movment rpt'!$N:$N,Z$1)</f>
        <v>0</v>
      </c>
      <c r="AA331" s="86">
        <f>SUMIFS('sys inv movment rpt'!$M:$M,'sys inv movment rpt'!$L:$L,$M331,'sys inv movment rpt'!$N:$N,AA$1)</f>
        <v>0</v>
      </c>
      <c r="AB331" s="86">
        <f>SUMIFS('sys inv movment rpt'!$M:$M,'sys inv movment rpt'!$L:$L,$M331,'sys inv movment rpt'!$N:$N,AB$1)</f>
        <v>0</v>
      </c>
      <c r="AC331" s="86">
        <f>SUMIFS('sys inv movment rpt'!$M:$M,'sys inv movment rpt'!$L:$L,$M331,'sys inv movment rpt'!$N:$N,AC$1)</f>
        <v>0</v>
      </c>
      <c r="AD331" s="86">
        <f>SUMIFS('sys inv movment rpt'!$M:$M,'sys inv movment rpt'!$L:$L,$M331,'sys inv movment rpt'!$N:$N,AD$1)</f>
        <v>0</v>
      </c>
      <c r="AE331" s="86">
        <f>SUMIFS('sys inv movment rpt'!$M:$M,'sys inv movment rpt'!$L:$L,$M331,'sys inv movment rpt'!$N:$N,AE$1)</f>
        <v>0</v>
      </c>
      <c r="AF331" s="86">
        <f>SUMIFS('sys inv movment rpt'!$M:$M,'sys inv movment rpt'!$L:$L,$M331,'sys inv movment rpt'!$N:$N,AF$1)</f>
        <v>0</v>
      </c>
      <c r="AG331" s="86">
        <f>SUMIFS('sys inv movment rpt'!$M:$M,'sys inv movment rpt'!$L:$L,$M331,'sys inv movment rpt'!$N:$N,AG$1)</f>
        <v>0</v>
      </c>
      <c r="AH331" s="86">
        <f>SUMIFS('sys inv movment rpt'!$M:$M,'sys inv movment rpt'!$L:$L,$M331,'sys inv movment rpt'!$N:$N,AH$1)</f>
        <v>0</v>
      </c>
      <c r="AI331" s="86">
        <f>SUMIFS('sys inv movment rpt'!$M:$M,'sys inv movment rpt'!$L:$L,$M331,'sys inv movment rpt'!$N:$N,AI$1)</f>
        <v>0</v>
      </c>
      <c r="AJ331" s="86">
        <f>SUMIFS('sys inv movment rpt'!$M:$M,'sys inv movment rpt'!$L:$L,$M331,'sys inv movment rpt'!$N:$N,AJ$1)</f>
        <v>0</v>
      </c>
      <c r="AK331" s="86">
        <f>SUMIFS('sys inv movment rpt'!$M:$M,'sys inv movment rpt'!$L:$L,$M331,'sys inv movment rpt'!$N:$N,AK$1)</f>
        <v>0</v>
      </c>
      <c r="AL331" s="86">
        <f>SUMIFS('sys inv movment rpt'!$M:$M,'sys inv movment rpt'!$L:$L,$M331,'sys inv movment rpt'!$N:$N,AL$1)</f>
        <v>0</v>
      </c>
      <c r="AM331" s="86">
        <f>SUMIFS('sys inv movment rpt'!$M:$M,'sys inv movment rpt'!$L:$L,$M331,'sys inv movment rpt'!$N:$N,AM$1)</f>
        <v>0</v>
      </c>
      <c r="AN331" s="86">
        <f>SUMIFS('sys inv movment rpt'!$M:$M,'sys inv movment rpt'!$L:$L,$M331,'sys inv movment rpt'!$N:$N,AN$1)</f>
        <v>0</v>
      </c>
      <c r="AO331" s="86">
        <f>SUMIFS('sys inv movment rpt'!$M:$M,'sys inv movment rpt'!$L:$L,$M331,'sys inv movment rpt'!$N:$N,AO$1)</f>
        <v>0</v>
      </c>
      <c r="AP331" s="86">
        <f>SUMIFS('sys inv movment rpt'!$M:$M,'sys inv movment rpt'!$L:$L,$M331,'sys inv movment rpt'!$N:$N,AP$1)</f>
        <v>0</v>
      </c>
      <c r="AQ331" s="86">
        <f>SUMIFS('sys inv movment rpt'!$M:$M,'sys inv movment rpt'!$L:$L,$M331,'sys inv movment rpt'!$N:$N,AQ$1)</f>
        <v>0</v>
      </c>
      <c r="AR331" s="86">
        <f>SUMIFS('sys inv movment rpt'!$M:$M,'sys inv movment rpt'!$L:$L,$M331,'sys inv movment rpt'!$N:$N,AR$1)</f>
        <v>0</v>
      </c>
      <c r="AS331" s="86">
        <f>SUMIFS('sys inv movment rpt'!$M:$M,'sys inv movment rpt'!$L:$L,$M331,'sys inv movment rpt'!$N:$N,AS$1)</f>
        <v>0</v>
      </c>
      <c r="AT331" s="86">
        <f>SUMIFS('sys inv movment rpt'!$M:$M,'sys inv movment rpt'!$L:$L,$M331,'sys inv movment rpt'!$N:$N,AT$1)</f>
        <v>0</v>
      </c>
      <c r="AU331" s="86">
        <f>SUMIFS('sys inv movment rpt'!$M:$M,'sys inv movment rpt'!$L:$L,$M331,'sys inv movment rpt'!$N:$N,AU$1)</f>
        <v>0</v>
      </c>
      <c r="AV331" s="86">
        <f>SUMIFS('sys inv movment rpt'!$M:$M,'sys inv movment rpt'!$L:$L,$M331,'sys inv movment rpt'!$N:$N,AV$1)</f>
        <v>0</v>
      </c>
      <c r="AW331" s="87" t="str">
        <f>IFERROR(VLOOKUP(A331,'sys-backorder details'!E:U,17,0),"-")</f>
        <v>-</v>
      </c>
      <c r="AX331" s="87" t="str">
        <f>IF(K331&gt;1,VLOOKUP(A331,'settings-routing'!A:I,9,0),"")</f>
        <v/>
      </c>
    </row>
    <row r="332" ht="12.75" hidden="1" customHeight="1">
      <c r="A332" s="28" t="s">
        <v>875</v>
      </c>
      <c r="B332" s="28" t="s">
        <v>876</v>
      </c>
      <c r="C332" s="50">
        <f t="shared" si="2"/>
        <v>0</v>
      </c>
      <c r="D332" s="80">
        <f>SUMIF('Stocks 101-111'!$J:$J,'item dashboard'!A332,'Stocks 101-111'!K:K)</f>
        <v>0</v>
      </c>
      <c r="E332" s="80">
        <f>SUMIF('Stocks 101-111'!$J:$J,'item dashboard'!A332,'Stocks 101-111'!$L:$L)</f>
        <v>0</v>
      </c>
      <c r="F332" s="81">
        <f t="shared" si="3"/>
        <v>0</v>
      </c>
      <c r="G332" s="82">
        <f t="shared" si="4"/>
        <v>0</v>
      </c>
      <c r="H332" s="50">
        <f>SUMIFS('sys-backorder details'!$M:$M,'sys-backorder details'!$E:$E,'item dashboard'!A332,'sys-backorder details'!$V:$V,"")</f>
        <v>0</v>
      </c>
      <c r="I332" s="83">
        <f>SUMIF('settings-routing'!$I:$I,'item dashboard'!A332,'settings-routing'!$O:$O)</f>
        <v>0</v>
      </c>
      <c r="J332" s="50">
        <f>SUMIFS('sys-backorder details'!$M:$M,'sys-backorder details'!$E:$E,'item dashboard'!A332,'sys-backorder details'!$V:$V,"Call off")</f>
        <v>0</v>
      </c>
      <c r="K332" s="84">
        <f t="shared" si="5"/>
        <v>0</v>
      </c>
      <c r="L332" s="84">
        <f>SUMIF('Production Plan'!$E:$E,'item dashboard'!A332,'Production Plan'!$N:$N)</f>
        <v>0</v>
      </c>
      <c r="M332" s="85" t="str">
        <f t="shared" si="6"/>
        <v>B-F8-CL18SERVE-250 gm Pvc Clear Printed Serveskine Jar</v>
      </c>
      <c r="N332" s="86">
        <f>SUMIFS('sys inv movment rpt'!$M:$M,'sys inv movment rpt'!$L:$L,$M332,'sys inv movment rpt'!$N:$N,N$1)</f>
        <v>0</v>
      </c>
      <c r="O332" s="86">
        <f>SUMIFS('sys inv movment rpt'!$M:$M,'sys inv movment rpt'!$L:$L,$M332,'sys inv movment rpt'!$N:$N,O$1)</f>
        <v>0</v>
      </c>
      <c r="P332" s="86">
        <f>SUMIFS('sys inv movment rpt'!$M:$M,'sys inv movment rpt'!$L:$L,$M332,'sys inv movment rpt'!$N:$N,P$1)</f>
        <v>0</v>
      </c>
      <c r="Q332" s="86">
        <f>SUMIFS('sys inv movment rpt'!$M:$M,'sys inv movment rpt'!$L:$L,$M332,'sys inv movment rpt'!$N:$N,Q$1)</f>
        <v>0</v>
      </c>
      <c r="R332" s="86">
        <f>SUMIFS('sys inv movment rpt'!$M:$M,'sys inv movment rpt'!$L:$L,$M332,'sys inv movment rpt'!$N:$N,R$1)</f>
        <v>0</v>
      </c>
      <c r="S332" s="86">
        <f>SUMIFS('sys inv movment rpt'!$M:$M,'sys inv movment rpt'!$L:$L,$M332,'sys inv movment rpt'!$N:$N,S$1)</f>
        <v>0</v>
      </c>
      <c r="T332" s="86">
        <f>SUMIFS('sys inv movment rpt'!$M:$M,'sys inv movment rpt'!$L:$L,$M332,'sys inv movment rpt'!$N:$N,T$1)</f>
        <v>0</v>
      </c>
      <c r="U332" s="86">
        <f>SUMIFS('sys inv movment rpt'!$M:$M,'sys inv movment rpt'!$L:$L,$M332,'sys inv movment rpt'!$N:$N,U$1)</f>
        <v>0</v>
      </c>
      <c r="V332" s="86">
        <f>SUMIFS('sys inv movment rpt'!$M:$M,'sys inv movment rpt'!$L:$L,$M332,'sys inv movment rpt'!$N:$N,V$1)</f>
        <v>0</v>
      </c>
      <c r="W332" s="86">
        <f>SUMIFS('sys inv movment rpt'!$M:$M,'sys inv movment rpt'!$L:$L,$M332,'sys inv movment rpt'!$N:$N,W$1)</f>
        <v>0</v>
      </c>
      <c r="X332" s="86">
        <f>SUMIFS('sys inv movment rpt'!$M:$M,'sys inv movment rpt'!$L:$L,$M332,'sys inv movment rpt'!$N:$N,X$1)</f>
        <v>0</v>
      </c>
      <c r="Y332" s="86">
        <f>SUMIFS('sys inv movment rpt'!$M:$M,'sys inv movment rpt'!$L:$L,$M332,'sys inv movment rpt'!$N:$N,Y$1)</f>
        <v>0</v>
      </c>
      <c r="Z332" s="86">
        <f>SUMIFS('sys inv movment rpt'!$M:$M,'sys inv movment rpt'!$L:$L,$M332,'sys inv movment rpt'!$N:$N,Z$1)</f>
        <v>0</v>
      </c>
      <c r="AA332" s="86">
        <f>SUMIFS('sys inv movment rpt'!$M:$M,'sys inv movment rpt'!$L:$L,$M332,'sys inv movment rpt'!$N:$N,AA$1)</f>
        <v>0</v>
      </c>
      <c r="AB332" s="86">
        <f>SUMIFS('sys inv movment rpt'!$M:$M,'sys inv movment rpt'!$L:$L,$M332,'sys inv movment rpt'!$N:$N,AB$1)</f>
        <v>0</v>
      </c>
      <c r="AC332" s="86">
        <f>SUMIFS('sys inv movment rpt'!$M:$M,'sys inv movment rpt'!$L:$L,$M332,'sys inv movment rpt'!$N:$N,AC$1)</f>
        <v>0</v>
      </c>
      <c r="AD332" s="86">
        <f>SUMIFS('sys inv movment rpt'!$M:$M,'sys inv movment rpt'!$L:$L,$M332,'sys inv movment rpt'!$N:$N,AD$1)</f>
        <v>0</v>
      </c>
      <c r="AE332" s="86">
        <f>SUMIFS('sys inv movment rpt'!$M:$M,'sys inv movment rpt'!$L:$L,$M332,'sys inv movment rpt'!$N:$N,AE$1)</f>
        <v>0</v>
      </c>
      <c r="AF332" s="86">
        <f>SUMIFS('sys inv movment rpt'!$M:$M,'sys inv movment rpt'!$L:$L,$M332,'sys inv movment rpt'!$N:$N,AF$1)</f>
        <v>0</v>
      </c>
      <c r="AG332" s="86">
        <f>SUMIFS('sys inv movment rpt'!$M:$M,'sys inv movment rpt'!$L:$L,$M332,'sys inv movment rpt'!$N:$N,AG$1)</f>
        <v>0</v>
      </c>
      <c r="AH332" s="86">
        <f>SUMIFS('sys inv movment rpt'!$M:$M,'sys inv movment rpt'!$L:$L,$M332,'sys inv movment rpt'!$N:$N,AH$1)</f>
        <v>0</v>
      </c>
      <c r="AI332" s="86">
        <f>SUMIFS('sys inv movment rpt'!$M:$M,'sys inv movment rpt'!$L:$L,$M332,'sys inv movment rpt'!$N:$N,AI$1)</f>
        <v>0</v>
      </c>
      <c r="AJ332" s="86">
        <f>SUMIFS('sys inv movment rpt'!$M:$M,'sys inv movment rpt'!$L:$L,$M332,'sys inv movment rpt'!$N:$N,AJ$1)</f>
        <v>0</v>
      </c>
      <c r="AK332" s="86">
        <f>SUMIFS('sys inv movment rpt'!$M:$M,'sys inv movment rpt'!$L:$L,$M332,'sys inv movment rpt'!$N:$N,AK$1)</f>
        <v>0</v>
      </c>
      <c r="AL332" s="86">
        <f>SUMIFS('sys inv movment rpt'!$M:$M,'sys inv movment rpt'!$L:$L,$M332,'sys inv movment rpt'!$N:$N,AL$1)</f>
        <v>0</v>
      </c>
      <c r="AM332" s="86">
        <f>SUMIFS('sys inv movment rpt'!$M:$M,'sys inv movment rpt'!$L:$L,$M332,'sys inv movment rpt'!$N:$N,AM$1)</f>
        <v>0</v>
      </c>
      <c r="AN332" s="86">
        <f>SUMIFS('sys inv movment rpt'!$M:$M,'sys inv movment rpt'!$L:$L,$M332,'sys inv movment rpt'!$N:$N,AN$1)</f>
        <v>0</v>
      </c>
      <c r="AO332" s="86">
        <f>SUMIFS('sys inv movment rpt'!$M:$M,'sys inv movment rpt'!$L:$L,$M332,'sys inv movment rpt'!$N:$N,AO$1)</f>
        <v>0</v>
      </c>
      <c r="AP332" s="86">
        <f>SUMIFS('sys inv movment rpt'!$M:$M,'sys inv movment rpt'!$L:$L,$M332,'sys inv movment rpt'!$N:$N,AP$1)</f>
        <v>0</v>
      </c>
      <c r="AQ332" s="86">
        <f>SUMIFS('sys inv movment rpt'!$M:$M,'sys inv movment rpt'!$L:$L,$M332,'sys inv movment rpt'!$N:$N,AQ$1)</f>
        <v>0</v>
      </c>
      <c r="AR332" s="86">
        <f>SUMIFS('sys inv movment rpt'!$M:$M,'sys inv movment rpt'!$L:$L,$M332,'sys inv movment rpt'!$N:$N,AR$1)</f>
        <v>0</v>
      </c>
      <c r="AS332" s="86">
        <f>SUMIFS('sys inv movment rpt'!$M:$M,'sys inv movment rpt'!$L:$L,$M332,'sys inv movment rpt'!$N:$N,AS$1)</f>
        <v>0</v>
      </c>
      <c r="AT332" s="86">
        <f>SUMIFS('sys inv movment rpt'!$M:$M,'sys inv movment rpt'!$L:$L,$M332,'sys inv movment rpt'!$N:$N,AT$1)</f>
        <v>0</v>
      </c>
      <c r="AU332" s="86">
        <f>SUMIFS('sys inv movment rpt'!$M:$M,'sys inv movment rpt'!$L:$L,$M332,'sys inv movment rpt'!$N:$N,AU$1)</f>
        <v>0</v>
      </c>
      <c r="AV332" s="86">
        <f>SUMIFS('sys inv movment rpt'!$M:$M,'sys inv movment rpt'!$L:$L,$M332,'sys inv movment rpt'!$N:$N,AV$1)</f>
        <v>0</v>
      </c>
      <c r="AW332" s="87" t="str">
        <f>IFERROR(VLOOKUP(A332,'sys-backorder details'!E:U,17,0),"-")</f>
        <v>-</v>
      </c>
      <c r="AX332" s="87" t="str">
        <f>IF(K332&gt;1,VLOOKUP(A332,'settings-routing'!A:I,9,0),"")</f>
        <v/>
      </c>
    </row>
    <row r="333" ht="12.75" hidden="1" customHeight="1">
      <c r="A333" s="50" t="s">
        <v>877</v>
      </c>
      <c r="B333" s="50" t="s">
        <v>862</v>
      </c>
      <c r="C333" s="50">
        <f t="shared" si="2"/>
        <v>0</v>
      </c>
      <c r="D333" s="80">
        <f>SUMIF('Stocks 101-111'!$J:$J,'item dashboard'!A333,'Stocks 101-111'!K:K)</f>
        <v>0</v>
      </c>
      <c r="E333" s="80">
        <f>SUMIF('Stocks 101-111'!$J:$J,'item dashboard'!A333,'Stocks 101-111'!$L:$L)</f>
        <v>0</v>
      </c>
      <c r="F333" s="81">
        <f t="shared" si="3"/>
        <v>0</v>
      </c>
      <c r="G333" s="82">
        <f t="shared" si="4"/>
        <v>0</v>
      </c>
      <c r="H333" s="50">
        <f>SUMIFS('sys-backorder details'!$M:$M,'sys-backorder details'!$E:$E,'item dashboard'!A333,'sys-backorder details'!$V:$V,"")</f>
        <v>0</v>
      </c>
      <c r="I333" s="83">
        <f>SUMIF('settings-routing'!$I:$I,'item dashboard'!A333,'settings-routing'!$O:$O)</f>
        <v>0</v>
      </c>
      <c r="J333" s="50">
        <f>SUMIFS('sys-backorder details'!$M:$M,'sys-backorder details'!$E:$E,'item dashboard'!A333,'sys-backorder details'!$V:$V,"Call off")</f>
        <v>0</v>
      </c>
      <c r="K333" s="84">
        <f t="shared" si="5"/>
        <v>0</v>
      </c>
      <c r="L333" s="84">
        <f>SUMIF('Production Plan'!$E:$E,'item dashboard'!A333,'Production Plan'!$N:$N)</f>
        <v>0</v>
      </c>
      <c r="M333" s="85" t="str">
        <f t="shared" si="6"/>
        <v>B-F8P-BN18-250 gm Brown Jar</v>
      </c>
      <c r="N333" s="86">
        <f>SUMIFS('sys inv movment rpt'!$M:$M,'sys inv movment rpt'!$L:$L,$M333,'sys inv movment rpt'!$N:$N,N$1)</f>
        <v>0</v>
      </c>
      <c r="O333" s="86">
        <f>SUMIFS('sys inv movment rpt'!$M:$M,'sys inv movment rpt'!$L:$L,$M333,'sys inv movment rpt'!$N:$N,O$1)</f>
        <v>0</v>
      </c>
      <c r="P333" s="86">
        <f>SUMIFS('sys inv movment rpt'!$M:$M,'sys inv movment rpt'!$L:$L,$M333,'sys inv movment rpt'!$N:$N,P$1)</f>
        <v>0</v>
      </c>
      <c r="Q333" s="86">
        <f>SUMIFS('sys inv movment rpt'!$M:$M,'sys inv movment rpt'!$L:$L,$M333,'sys inv movment rpt'!$N:$N,Q$1)</f>
        <v>0</v>
      </c>
      <c r="R333" s="86">
        <f>SUMIFS('sys inv movment rpt'!$M:$M,'sys inv movment rpt'!$L:$L,$M333,'sys inv movment rpt'!$N:$N,R$1)</f>
        <v>0</v>
      </c>
      <c r="S333" s="86">
        <f>SUMIFS('sys inv movment rpt'!$M:$M,'sys inv movment rpt'!$L:$L,$M333,'sys inv movment rpt'!$N:$N,S$1)</f>
        <v>0</v>
      </c>
      <c r="T333" s="86">
        <f>SUMIFS('sys inv movment rpt'!$M:$M,'sys inv movment rpt'!$L:$L,$M333,'sys inv movment rpt'!$N:$N,T$1)</f>
        <v>0</v>
      </c>
      <c r="U333" s="86">
        <f>SUMIFS('sys inv movment rpt'!$M:$M,'sys inv movment rpt'!$L:$L,$M333,'sys inv movment rpt'!$N:$N,U$1)</f>
        <v>0</v>
      </c>
      <c r="V333" s="86">
        <f>SUMIFS('sys inv movment rpt'!$M:$M,'sys inv movment rpt'!$L:$L,$M333,'sys inv movment rpt'!$N:$N,V$1)</f>
        <v>0</v>
      </c>
      <c r="W333" s="86">
        <f>SUMIFS('sys inv movment rpt'!$M:$M,'sys inv movment rpt'!$L:$L,$M333,'sys inv movment rpt'!$N:$N,W$1)</f>
        <v>0</v>
      </c>
      <c r="X333" s="86">
        <f>SUMIFS('sys inv movment rpt'!$M:$M,'sys inv movment rpt'!$L:$L,$M333,'sys inv movment rpt'!$N:$N,X$1)</f>
        <v>0</v>
      </c>
      <c r="Y333" s="86">
        <f>SUMIFS('sys inv movment rpt'!$M:$M,'sys inv movment rpt'!$L:$L,$M333,'sys inv movment rpt'!$N:$N,Y$1)</f>
        <v>0</v>
      </c>
      <c r="Z333" s="86">
        <f>SUMIFS('sys inv movment rpt'!$M:$M,'sys inv movment rpt'!$L:$L,$M333,'sys inv movment rpt'!$N:$N,Z$1)</f>
        <v>0</v>
      </c>
      <c r="AA333" s="86">
        <f>SUMIFS('sys inv movment rpt'!$M:$M,'sys inv movment rpt'!$L:$L,$M333,'sys inv movment rpt'!$N:$N,AA$1)</f>
        <v>0</v>
      </c>
      <c r="AB333" s="86">
        <f>SUMIFS('sys inv movment rpt'!$M:$M,'sys inv movment rpt'!$L:$L,$M333,'sys inv movment rpt'!$N:$N,AB$1)</f>
        <v>0</v>
      </c>
      <c r="AC333" s="86">
        <f>SUMIFS('sys inv movment rpt'!$M:$M,'sys inv movment rpt'!$L:$L,$M333,'sys inv movment rpt'!$N:$N,AC$1)</f>
        <v>0</v>
      </c>
      <c r="AD333" s="86">
        <f>SUMIFS('sys inv movment rpt'!$M:$M,'sys inv movment rpt'!$L:$L,$M333,'sys inv movment rpt'!$N:$N,AD$1)</f>
        <v>0</v>
      </c>
      <c r="AE333" s="86">
        <f>SUMIFS('sys inv movment rpt'!$M:$M,'sys inv movment rpt'!$L:$L,$M333,'sys inv movment rpt'!$N:$N,AE$1)</f>
        <v>0</v>
      </c>
      <c r="AF333" s="86">
        <f>SUMIFS('sys inv movment rpt'!$M:$M,'sys inv movment rpt'!$L:$L,$M333,'sys inv movment rpt'!$N:$N,AF$1)</f>
        <v>0</v>
      </c>
      <c r="AG333" s="86">
        <f>SUMIFS('sys inv movment rpt'!$M:$M,'sys inv movment rpt'!$L:$L,$M333,'sys inv movment rpt'!$N:$N,AG$1)</f>
        <v>0</v>
      </c>
      <c r="AH333" s="86">
        <f>SUMIFS('sys inv movment rpt'!$M:$M,'sys inv movment rpt'!$L:$L,$M333,'sys inv movment rpt'!$N:$N,AH$1)</f>
        <v>0</v>
      </c>
      <c r="AI333" s="86">
        <f>SUMIFS('sys inv movment rpt'!$M:$M,'sys inv movment rpt'!$L:$L,$M333,'sys inv movment rpt'!$N:$N,AI$1)</f>
        <v>0</v>
      </c>
      <c r="AJ333" s="86">
        <f>SUMIFS('sys inv movment rpt'!$M:$M,'sys inv movment rpt'!$L:$L,$M333,'sys inv movment rpt'!$N:$N,AJ$1)</f>
        <v>0</v>
      </c>
      <c r="AK333" s="86">
        <f>SUMIFS('sys inv movment rpt'!$M:$M,'sys inv movment rpt'!$L:$L,$M333,'sys inv movment rpt'!$N:$N,AK$1)</f>
        <v>0</v>
      </c>
      <c r="AL333" s="86">
        <f>SUMIFS('sys inv movment rpt'!$M:$M,'sys inv movment rpt'!$L:$L,$M333,'sys inv movment rpt'!$N:$N,AL$1)</f>
        <v>0</v>
      </c>
      <c r="AM333" s="86">
        <f>SUMIFS('sys inv movment rpt'!$M:$M,'sys inv movment rpt'!$L:$L,$M333,'sys inv movment rpt'!$N:$N,AM$1)</f>
        <v>0</v>
      </c>
      <c r="AN333" s="86">
        <f>SUMIFS('sys inv movment rpt'!$M:$M,'sys inv movment rpt'!$L:$L,$M333,'sys inv movment rpt'!$N:$N,AN$1)</f>
        <v>0</v>
      </c>
      <c r="AO333" s="86">
        <f>SUMIFS('sys inv movment rpt'!$M:$M,'sys inv movment rpt'!$L:$L,$M333,'sys inv movment rpt'!$N:$N,AO$1)</f>
        <v>0</v>
      </c>
      <c r="AP333" s="86">
        <f>SUMIFS('sys inv movment rpt'!$M:$M,'sys inv movment rpt'!$L:$L,$M333,'sys inv movment rpt'!$N:$N,AP$1)</f>
        <v>0</v>
      </c>
      <c r="AQ333" s="86">
        <f>SUMIFS('sys inv movment rpt'!$M:$M,'sys inv movment rpt'!$L:$L,$M333,'sys inv movment rpt'!$N:$N,AQ$1)</f>
        <v>0</v>
      </c>
      <c r="AR333" s="86">
        <f>SUMIFS('sys inv movment rpt'!$M:$M,'sys inv movment rpt'!$L:$L,$M333,'sys inv movment rpt'!$N:$N,AR$1)</f>
        <v>0</v>
      </c>
      <c r="AS333" s="86">
        <f>SUMIFS('sys inv movment rpt'!$M:$M,'sys inv movment rpt'!$L:$L,$M333,'sys inv movment rpt'!$N:$N,AS$1)</f>
        <v>0</v>
      </c>
      <c r="AT333" s="86">
        <f>SUMIFS('sys inv movment rpt'!$M:$M,'sys inv movment rpt'!$L:$L,$M333,'sys inv movment rpt'!$N:$N,AT$1)</f>
        <v>0</v>
      </c>
      <c r="AU333" s="86">
        <f>SUMIFS('sys inv movment rpt'!$M:$M,'sys inv movment rpt'!$L:$L,$M333,'sys inv movment rpt'!$N:$N,AU$1)</f>
        <v>0</v>
      </c>
      <c r="AV333" s="86">
        <f>SUMIFS('sys inv movment rpt'!$M:$M,'sys inv movment rpt'!$L:$L,$M333,'sys inv movment rpt'!$N:$N,AV$1)</f>
        <v>0</v>
      </c>
      <c r="AW333" s="87" t="str">
        <f>IFERROR(VLOOKUP(A333,'sys-backorder details'!E:U,17,0),"-")</f>
        <v>-</v>
      </c>
      <c r="AX333" s="87" t="str">
        <f>IF(K333&gt;1,VLOOKUP(A333,'settings-routing'!A:I,9,0),"")</f>
        <v/>
      </c>
    </row>
    <row r="334" ht="12.75" hidden="1" customHeight="1">
      <c r="A334" s="50" t="s">
        <v>878</v>
      </c>
      <c r="B334" s="50" t="s">
        <v>862</v>
      </c>
      <c r="C334" s="50">
        <f t="shared" si="2"/>
        <v>0</v>
      </c>
      <c r="D334" s="80">
        <f>SUMIF('Stocks 101-111'!$J:$J,'item dashboard'!A334,'Stocks 101-111'!K:K)</f>
        <v>0</v>
      </c>
      <c r="E334" s="80">
        <f>SUMIF('Stocks 101-111'!$J:$J,'item dashboard'!A334,'Stocks 101-111'!$L:$L)</f>
        <v>0</v>
      </c>
      <c r="F334" s="81">
        <f t="shared" si="3"/>
        <v>0</v>
      </c>
      <c r="G334" s="82">
        <f t="shared" si="4"/>
        <v>0</v>
      </c>
      <c r="H334" s="50">
        <f>SUMIFS('sys-backorder details'!$M:$M,'sys-backorder details'!$E:$E,'item dashboard'!A334,'sys-backorder details'!$V:$V,"")</f>
        <v>0</v>
      </c>
      <c r="I334" s="83">
        <f>SUMIF('settings-routing'!$I:$I,'item dashboard'!A334,'settings-routing'!$O:$O)</f>
        <v>0</v>
      </c>
      <c r="J334" s="50">
        <f>SUMIFS('sys-backorder details'!$M:$M,'sys-backorder details'!$E:$E,'item dashboard'!A334,'sys-backorder details'!$V:$V,"Call off")</f>
        <v>0</v>
      </c>
      <c r="K334" s="84">
        <f t="shared" si="5"/>
        <v>0</v>
      </c>
      <c r="L334" s="84">
        <f>SUMIF('Production Plan'!$E:$E,'item dashboard'!A334,'Production Plan'!$N:$N)</f>
        <v>0</v>
      </c>
      <c r="M334" s="85" t="str">
        <f t="shared" si="6"/>
        <v>B-F8P-BN18EXP-250 gm Brown Jar</v>
      </c>
      <c r="N334" s="86">
        <f>SUMIFS('sys inv movment rpt'!$M:$M,'sys inv movment rpt'!$L:$L,$M334,'sys inv movment rpt'!$N:$N,N$1)</f>
        <v>0</v>
      </c>
      <c r="O334" s="86">
        <f>SUMIFS('sys inv movment rpt'!$M:$M,'sys inv movment rpt'!$L:$L,$M334,'sys inv movment rpt'!$N:$N,O$1)</f>
        <v>0</v>
      </c>
      <c r="P334" s="86">
        <f>SUMIFS('sys inv movment rpt'!$M:$M,'sys inv movment rpt'!$L:$L,$M334,'sys inv movment rpt'!$N:$N,P$1)</f>
        <v>0</v>
      </c>
      <c r="Q334" s="86">
        <f>SUMIFS('sys inv movment rpt'!$M:$M,'sys inv movment rpt'!$L:$L,$M334,'sys inv movment rpt'!$N:$N,Q$1)</f>
        <v>0</v>
      </c>
      <c r="R334" s="86">
        <f>SUMIFS('sys inv movment rpt'!$M:$M,'sys inv movment rpt'!$L:$L,$M334,'sys inv movment rpt'!$N:$N,R$1)</f>
        <v>0</v>
      </c>
      <c r="S334" s="86">
        <f>SUMIFS('sys inv movment rpt'!$M:$M,'sys inv movment rpt'!$L:$L,$M334,'sys inv movment rpt'!$N:$N,S$1)</f>
        <v>0</v>
      </c>
      <c r="T334" s="86">
        <f>SUMIFS('sys inv movment rpt'!$M:$M,'sys inv movment rpt'!$L:$L,$M334,'sys inv movment rpt'!$N:$N,T$1)</f>
        <v>0</v>
      </c>
      <c r="U334" s="86">
        <f>SUMIFS('sys inv movment rpt'!$M:$M,'sys inv movment rpt'!$L:$L,$M334,'sys inv movment rpt'!$N:$N,U$1)</f>
        <v>0</v>
      </c>
      <c r="V334" s="86">
        <f>SUMIFS('sys inv movment rpt'!$M:$M,'sys inv movment rpt'!$L:$L,$M334,'sys inv movment rpt'!$N:$N,V$1)</f>
        <v>0</v>
      </c>
      <c r="W334" s="86">
        <f>SUMIFS('sys inv movment rpt'!$M:$M,'sys inv movment rpt'!$L:$L,$M334,'sys inv movment rpt'!$N:$N,W$1)</f>
        <v>0</v>
      </c>
      <c r="X334" s="86">
        <f>SUMIFS('sys inv movment rpt'!$M:$M,'sys inv movment rpt'!$L:$L,$M334,'sys inv movment rpt'!$N:$N,X$1)</f>
        <v>0</v>
      </c>
      <c r="Y334" s="86">
        <f>SUMIFS('sys inv movment rpt'!$M:$M,'sys inv movment rpt'!$L:$L,$M334,'sys inv movment rpt'!$N:$N,Y$1)</f>
        <v>0</v>
      </c>
      <c r="Z334" s="86">
        <f>SUMIFS('sys inv movment rpt'!$M:$M,'sys inv movment rpt'!$L:$L,$M334,'sys inv movment rpt'!$N:$N,Z$1)</f>
        <v>0</v>
      </c>
      <c r="AA334" s="86">
        <f>SUMIFS('sys inv movment rpt'!$M:$M,'sys inv movment rpt'!$L:$L,$M334,'sys inv movment rpt'!$N:$N,AA$1)</f>
        <v>0</v>
      </c>
      <c r="AB334" s="86">
        <f>SUMIFS('sys inv movment rpt'!$M:$M,'sys inv movment rpt'!$L:$L,$M334,'sys inv movment rpt'!$N:$N,AB$1)</f>
        <v>0</v>
      </c>
      <c r="AC334" s="86">
        <f>SUMIFS('sys inv movment rpt'!$M:$M,'sys inv movment rpt'!$L:$L,$M334,'sys inv movment rpt'!$N:$N,AC$1)</f>
        <v>0</v>
      </c>
      <c r="AD334" s="86">
        <f>SUMIFS('sys inv movment rpt'!$M:$M,'sys inv movment rpt'!$L:$L,$M334,'sys inv movment rpt'!$N:$N,AD$1)</f>
        <v>0</v>
      </c>
      <c r="AE334" s="86">
        <f>SUMIFS('sys inv movment rpt'!$M:$M,'sys inv movment rpt'!$L:$L,$M334,'sys inv movment rpt'!$N:$N,AE$1)</f>
        <v>0</v>
      </c>
      <c r="AF334" s="86">
        <f>SUMIFS('sys inv movment rpt'!$M:$M,'sys inv movment rpt'!$L:$L,$M334,'sys inv movment rpt'!$N:$N,AF$1)</f>
        <v>0</v>
      </c>
      <c r="AG334" s="86">
        <f>SUMIFS('sys inv movment rpt'!$M:$M,'sys inv movment rpt'!$L:$L,$M334,'sys inv movment rpt'!$N:$N,AG$1)</f>
        <v>0</v>
      </c>
      <c r="AH334" s="86">
        <f>SUMIFS('sys inv movment rpt'!$M:$M,'sys inv movment rpt'!$L:$L,$M334,'sys inv movment rpt'!$N:$N,AH$1)</f>
        <v>0</v>
      </c>
      <c r="AI334" s="86">
        <f>SUMIFS('sys inv movment rpt'!$M:$M,'sys inv movment rpt'!$L:$L,$M334,'sys inv movment rpt'!$N:$N,AI$1)</f>
        <v>0</v>
      </c>
      <c r="AJ334" s="86">
        <f>SUMIFS('sys inv movment rpt'!$M:$M,'sys inv movment rpt'!$L:$L,$M334,'sys inv movment rpt'!$N:$N,AJ$1)</f>
        <v>0</v>
      </c>
      <c r="AK334" s="86">
        <f>SUMIFS('sys inv movment rpt'!$M:$M,'sys inv movment rpt'!$L:$L,$M334,'sys inv movment rpt'!$N:$N,AK$1)</f>
        <v>0</v>
      </c>
      <c r="AL334" s="86">
        <f>SUMIFS('sys inv movment rpt'!$M:$M,'sys inv movment rpt'!$L:$L,$M334,'sys inv movment rpt'!$N:$N,AL$1)</f>
        <v>0</v>
      </c>
      <c r="AM334" s="86">
        <f>SUMIFS('sys inv movment rpt'!$M:$M,'sys inv movment rpt'!$L:$L,$M334,'sys inv movment rpt'!$N:$N,AM$1)</f>
        <v>0</v>
      </c>
      <c r="AN334" s="86">
        <f>SUMIFS('sys inv movment rpt'!$M:$M,'sys inv movment rpt'!$L:$L,$M334,'sys inv movment rpt'!$N:$N,AN$1)</f>
        <v>0</v>
      </c>
      <c r="AO334" s="86">
        <f>SUMIFS('sys inv movment rpt'!$M:$M,'sys inv movment rpt'!$L:$L,$M334,'sys inv movment rpt'!$N:$N,AO$1)</f>
        <v>0</v>
      </c>
      <c r="AP334" s="86">
        <f>SUMIFS('sys inv movment rpt'!$M:$M,'sys inv movment rpt'!$L:$L,$M334,'sys inv movment rpt'!$N:$N,AP$1)</f>
        <v>0</v>
      </c>
      <c r="AQ334" s="86">
        <f>SUMIFS('sys inv movment rpt'!$M:$M,'sys inv movment rpt'!$L:$L,$M334,'sys inv movment rpt'!$N:$N,AQ$1)</f>
        <v>0</v>
      </c>
      <c r="AR334" s="86">
        <f>SUMIFS('sys inv movment rpt'!$M:$M,'sys inv movment rpt'!$L:$L,$M334,'sys inv movment rpt'!$N:$N,AR$1)</f>
        <v>0</v>
      </c>
      <c r="AS334" s="86">
        <f>SUMIFS('sys inv movment rpt'!$M:$M,'sys inv movment rpt'!$L:$L,$M334,'sys inv movment rpt'!$N:$N,AS$1)</f>
        <v>0</v>
      </c>
      <c r="AT334" s="86">
        <f>SUMIFS('sys inv movment rpt'!$M:$M,'sys inv movment rpt'!$L:$L,$M334,'sys inv movment rpt'!$N:$N,AT$1)</f>
        <v>0</v>
      </c>
      <c r="AU334" s="86">
        <f>SUMIFS('sys inv movment rpt'!$M:$M,'sys inv movment rpt'!$L:$L,$M334,'sys inv movment rpt'!$N:$N,AU$1)</f>
        <v>0</v>
      </c>
      <c r="AV334" s="86">
        <f>SUMIFS('sys inv movment rpt'!$M:$M,'sys inv movment rpt'!$L:$L,$M334,'sys inv movment rpt'!$N:$N,AV$1)</f>
        <v>0</v>
      </c>
      <c r="AW334" s="87" t="str">
        <f>IFERROR(VLOOKUP(A334,'sys-backorder details'!E:U,17,0),"-")</f>
        <v>-</v>
      </c>
      <c r="AX334" s="87" t="str">
        <f>IF(K334&gt;1,VLOOKUP(A334,'settings-routing'!A:I,9,0),"")</f>
        <v/>
      </c>
    </row>
    <row r="335" ht="12.75" hidden="1" customHeight="1">
      <c r="A335" s="50" t="s">
        <v>879</v>
      </c>
      <c r="B335" s="50" t="s">
        <v>880</v>
      </c>
      <c r="C335" s="50">
        <f t="shared" si="2"/>
        <v>0</v>
      </c>
      <c r="D335" s="80">
        <f>SUMIF('Stocks 101-111'!$J:$J,'item dashboard'!A335,'Stocks 101-111'!K:K)</f>
        <v>0</v>
      </c>
      <c r="E335" s="80">
        <f>SUMIF('Stocks 101-111'!$J:$J,'item dashboard'!A335,'Stocks 101-111'!$L:$L)</f>
        <v>0</v>
      </c>
      <c r="F335" s="81">
        <f t="shared" si="3"/>
        <v>0</v>
      </c>
      <c r="G335" s="82">
        <f t="shared" si="4"/>
        <v>0</v>
      </c>
      <c r="H335" s="50">
        <f>SUMIFS('sys-backorder details'!$M:$M,'sys-backorder details'!$E:$E,'item dashboard'!A335,'sys-backorder details'!$V:$V,"")</f>
        <v>0</v>
      </c>
      <c r="I335" s="83">
        <f>SUMIF('settings-routing'!$I:$I,'item dashboard'!A335,'settings-routing'!$O:$O)</f>
        <v>0</v>
      </c>
      <c r="J335" s="50">
        <f>SUMIFS('sys-backorder details'!$M:$M,'sys-backorder details'!$E:$E,'item dashboard'!A335,'sys-backorder details'!$V:$V,"Call off")</f>
        <v>1680</v>
      </c>
      <c r="K335" s="84">
        <f t="shared" si="5"/>
        <v>0</v>
      </c>
      <c r="L335" s="84">
        <f>SUMIF('Production Plan'!$E:$E,'item dashboard'!A335,'Production Plan'!$N:$N)</f>
        <v>0</v>
      </c>
      <c r="M335" s="85" t="str">
        <f t="shared" si="6"/>
        <v>B-F8-PN18-250gm Pearly Natural Jar</v>
      </c>
      <c r="N335" s="86">
        <f>SUMIFS('sys inv movment rpt'!$M:$M,'sys inv movment rpt'!$L:$L,$M335,'sys inv movment rpt'!$N:$N,N$1)</f>
        <v>0</v>
      </c>
      <c r="O335" s="86">
        <f>SUMIFS('sys inv movment rpt'!$M:$M,'sys inv movment rpt'!$L:$L,$M335,'sys inv movment rpt'!$N:$N,O$1)</f>
        <v>0</v>
      </c>
      <c r="P335" s="86">
        <f>SUMIFS('sys inv movment rpt'!$M:$M,'sys inv movment rpt'!$L:$L,$M335,'sys inv movment rpt'!$N:$N,P$1)</f>
        <v>0</v>
      </c>
      <c r="Q335" s="86">
        <f>SUMIFS('sys inv movment rpt'!$M:$M,'sys inv movment rpt'!$L:$L,$M335,'sys inv movment rpt'!$N:$N,Q$1)</f>
        <v>0</v>
      </c>
      <c r="R335" s="86">
        <f>SUMIFS('sys inv movment rpt'!$M:$M,'sys inv movment rpt'!$L:$L,$M335,'sys inv movment rpt'!$N:$N,R$1)</f>
        <v>0</v>
      </c>
      <c r="S335" s="86">
        <f>SUMIFS('sys inv movment rpt'!$M:$M,'sys inv movment rpt'!$L:$L,$M335,'sys inv movment rpt'!$N:$N,S$1)</f>
        <v>0</v>
      </c>
      <c r="T335" s="86">
        <f>SUMIFS('sys inv movment rpt'!$M:$M,'sys inv movment rpt'!$L:$L,$M335,'sys inv movment rpt'!$N:$N,T$1)</f>
        <v>0</v>
      </c>
      <c r="U335" s="86">
        <f>SUMIFS('sys inv movment rpt'!$M:$M,'sys inv movment rpt'!$L:$L,$M335,'sys inv movment rpt'!$N:$N,U$1)</f>
        <v>0</v>
      </c>
      <c r="V335" s="86">
        <f>SUMIFS('sys inv movment rpt'!$M:$M,'sys inv movment rpt'!$L:$L,$M335,'sys inv movment rpt'!$N:$N,V$1)</f>
        <v>0</v>
      </c>
      <c r="W335" s="86">
        <f>SUMIFS('sys inv movment rpt'!$M:$M,'sys inv movment rpt'!$L:$L,$M335,'sys inv movment rpt'!$N:$N,W$1)</f>
        <v>0</v>
      </c>
      <c r="X335" s="86">
        <f>SUMIFS('sys inv movment rpt'!$M:$M,'sys inv movment rpt'!$L:$L,$M335,'sys inv movment rpt'!$N:$N,X$1)</f>
        <v>0</v>
      </c>
      <c r="Y335" s="86">
        <f>SUMIFS('sys inv movment rpt'!$M:$M,'sys inv movment rpt'!$L:$L,$M335,'sys inv movment rpt'!$N:$N,Y$1)</f>
        <v>0</v>
      </c>
      <c r="Z335" s="86">
        <f>SUMIFS('sys inv movment rpt'!$M:$M,'sys inv movment rpt'!$L:$L,$M335,'sys inv movment rpt'!$N:$N,Z$1)</f>
        <v>0</v>
      </c>
      <c r="AA335" s="86">
        <f>SUMIFS('sys inv movment rpt'!$M:$M,'sys inv movment rpt'!$L:$L,$M335,'sys inv movment rpt'!$N:$N,AA$1)</f>
        <v>0</v>
      </c>
      <c r="AB335" s="86">
        <f>SUMIFS('sys inv movment rpt'!$M:$M,'sys inv movment rpt'!$L:$L,$M335,'sys inv movment rpt'!$N:$N,AB$1)</f>
        <v>0</v>
      </c>
      <c r="AC335" s="86">
        <f>SUMIFS('sys inv movment rpt'!$M:$M,'sys inv movment rpt'!$L:$L,$M335,'sys inv movment rpt'!$N:$N,AC$1)</f>
        <v>0</v>
      </c>
      <c r="AD335" s="86">
        <f>SUMIFS('sys inv movment rpt'!$M:$M,'sys inv movment rpt'!$L:$L,$M335,'sys inv movment rpt'!$N:$N,AD$1)</f>
        <v>0</v>
      </c>
      <c r="AE335" s="86">
        <f>SUMIFS('sys inv movment rpt'!$M:$M,'sys inv movment rpt'!$L:$L,$M335,'sys inv movment rpt'!$N:$N,AE$1)</f>
        <v>0</v>
      </c>
      <c r="AF335" s="86">
        <f>SUMIFS('sys inv movment rpt'!$M:$M,'sys inv movment rpt'!$L:$L,$M335,'sys inv movment rpt'!$N:$N,AF$1)</f>
        <v>0</v>
      </c>
      <c r="AG335" s="86">
        <f>SUMIFS('sys inv movment rpt'!$M:$M,'sys inv movment rpt'!$L:$L,$M335,'sys inv movment rpt'!$N:$N,AG$1)</f>
        <v>0</v>
      </c>
      <c r="AH335" s="86">
        <f>SUMIFS('sys inv movment rpt'!$M:$M,'sys inv movment rpt'!$L:$L,$M335,'sys inv movment rpt'!$N:$N,AH$1)</f>
        <v>0</v>
      </c>
      <c r="AI335" s="86">
        <f>SUMIFS('sys inv movment rpt'!$M:$M,'sys inv movment rpt'!$L:$L,$M335,'sys inv movment rpt'!$N:$N,AI$1)</f>
        <v>0</v>
      </c>
      <c r="AJ335" s="86">
        <f>SUMIFS('sys inv movment rpt'!$M:$M,'sys inv movment rpt'!$L:$L,$M335,'sys inv movment rpt'!$N:$N,AJ$1)</f>
        <v>0</v>
      </c>
      <c r="AK335" s="86">
        <f>SUMIFS('sys inv movment rpt'!$M:$M,'sys inv movment rpt'!$L:$L,$M335,'sys inv movment rpt'!$N:$N,AK$1)</f>
        <v>0</v>
      </c>
      <c r="AL335" s="86">
        <f>SUMIFS('sys inv movment rpt'!$M:$M,'sys inv movment rpt'!$L:$L,$M335,'sys inv movment rpt'!$N:$N,AL$1)</f>
        <v>0</v>
      </c>
      <c r="AM335" s="86">
        <f>SUMIFS('sys inv movment rpt'!$M:$M,'sys inv movment rpt'!$L:$L,$M335,'sys inv movment rpt'!$N:$N,AM$1)</f>
        <v>0</v>
      </c>
      <c r="AN335" s="86">
        <f>SUMIFS('sys inv movment rpt'!$M:$M,'sys inv movment rpt'!$L:$L,$M335,'sys inv movment rpt'!$N:$N,AN$1)</f>
        <v>0</v>
      </c>
      <c r="AO335" s="86">
        <f>SUMIFS('sys inv movment rpt'!$M:$M,'sys inv movment rpt'!$L:$L,$M335,'sys inv movment rpt'!$N:$N,AO$1)</f>
        <v>0</v>
      </c>
      <c r="AP335" s="86">
        <f>SUMIFS('sys inv movment rpt'!$M:$M,'sys inv movment rpt'!$L:$L,$M335,'sys inv movment rpt'!$N:$N,AP$1)</f>
        <v>0</v>
      </c>
      <c r="AQ335" s="86">
        <f>SUMIFS('sys inv movment rpt'!$M:$M,'sys inv movment rpt'!$L:$L,$M335,'sys inv movment rpt'!$N:$N,AQ$1)</f>
        <v>0</v>
      </c>
      <c r="AR335" s="86">
        <f>SUMIFS('sys inv movment rpt'!$M:$M,'sys inv movment rpt'!$L:$L,$M335,'sys inv movment rpt'!$N:$N,AR$1)</f>
        <v>0</v>
      </c>
      <c r="AS335" s="86">
        <f>SUMIFS('sys inv movment rpt'!$M:$M,'sys inv movment rpt'!$L:$L,$M335,'sys inv movment rpt'!$N:$N,AS$1)</f>
        <v>0</v>
      </c>
      <c r="AT335" s="86">
        <f>SUMIFS('sys inv movment rpt'!$M:$M,'sys inv movment rpt'!$L:$L,$M335,'sys inv movment rpt'!$N:$N,AT$1)</f>
        <v>0</v>
      </c>
      <c r="AU335" s="86">
        <f>SUMIFS('sys inv movment rpt'!$M:$M,'sys inv movment rpt'!$L:$L,$M335,'sys inv movment rpt'!$N:$N,AU$1)</f>
        <v>0</v>
      </c>
      <c r="AV335" s="86">
        <f>SUMIFS('sys inv movment rpt'!$M:$M,'sys inv movment rpt'!$L:$L,$M335,'sys inv movment rpt'!$N:$N,AV$1)</f>
        <v>0</v>
      </c>
      <c r="AW335" s="87" t="str">
        <f>IFERROR(VLOOKUP(A335,'sys-backorder details'!E:U,17,0),"-")</f>
        <v>Cash/Current Cheque</v>
      </c>
      <c r="AX335" s="87" t="str">
        <f>IF(K335&gt;1,VLOOKUP(A335,'settings-routing'!A:I,9,0),"")</f>
        <v/>
      </c>
    </row>
    <row r="336" ht="12.75" hidden="1" customHeight="1">
      <c r="A336" s="28" t="s">
        <v>881</v>
      </c>
      <c r="B336" s="28" t="s">
        <v>882</v>
      </c>
      <c r="C336" s="50">
        <f t="shared" si="2"/>
        <v>2880</v>
      </c>
      <c r="D336" s="80">
        <f>SUMIF('Stocks 101-111'!$J:$J,'item dashboard'!A336,'Stocks 101-111'!K:K)</f>
        <v>2880</v>
      </c>
      <c r="E336" s="80">
        <f>SUMIF('Stocks 101-111'!$J:$J,'item dashboard'!A336,'Stocks 101-111'!$L:$L)</f>
        <v>0</v>
      </c>
      <c r="F336" s="81">
        <f t="shared" si="3"/>
        <v>0</v>
      </c>
      <c r="G336" s="82">
        <f t="shared" si="4"/>
        <v>0.02857142857</v>
      </c>
      <c r="H336" s="50">
        <f>SUMIFS('sys-backorder details'!$M:$M,'sys-backorder details'!$E:$E,'item dashboard'!A336,'sys-backorder details'!$V:$V,"")</f>
        <v>0</v>
      </c>
      <c r="I336" s="83">
        <f>SUMIF('settings-routing'!$I:$I,'item dashboard'!A336,'settings-routing'!$O:$O)</f>
        <v>0</v>
      </c>
      <c r="J336" s="50">
        <f>SUMIFS('sys-backorder details'!$M:$M,'sys-backorder details'!$E:$E,'item dashboard'!A336,'sys-backorder details'!$V:$V,"Call off")</f>
        <v>0</v>
      </c>
      <c r="K336" s="84">
        <f t="shared" si="5"/>
        <v>-2880</v>
      </c>
      <c r="L336" s="84">
        <f>SUMIF('Production Plan'!$E:$E,'item dashboard'!A336,'Production Plan'!$N:$N)</f>
        <v>0</v>
      </c>
      <c r="M336" s="85" t="str">
        <f t="shared" si="6"/>
        <v>B-F8PP-BK18-250 gm Black jar</v>
      </c>
      <c r="N336" s="86">
        <f>SUMIFS('sys inv movment rpt'!$M:$M,'sys inv movment rpt'!$L:$L,$M336,'sys inv movment rpt'!$N:$N,N$1)</f>
        <v>42480</v>
      </c>
      <c r="O336" s="86">
        <f>SUMIFS('sys inv movment rpt'!$M:$M,'sys inv movment rpt'!$L:$L,$M336,'sys inv movment rpt'!$N:$N,O$1)</f>
        <v>0</v>
      </c>
      <c r="P336" s="86">
        <f>SUMIFS('sys inv movment rpt'!$M:$M,'sys inv movment rpt'!$L:$L,$M336,'sys inv movment rpt'!$N:$N,P$1)</f>
        <v>0</v>
      </c>
      <c r="Q336" s="86">
        <f>SUMIFS('sys inv movment rpt'!$M:$M,'sys inv movment rpt'!$L:$L,$M336,'sys inv movment rpt'!$N:$N,Q$1)</f>
        <v>0</v>
      </c>
      <c r="R336" s="86">
        <f>SUMIFS('sys inv movment rpt'!$M:$M,'sys inv movment rpt'!$L:$L,$M336,'sys inv movment rpt'!$N:$N,R$1)</f>
        <v>0</v>
      </c>
      <c r="S336" s="86">
        <f>SUMIFS('sys inv movment rpt'!$M:$M,'sys inv movment rpt'!$L:$L,$M336,'sys inv movment rpt'!$N:$N,S$1)</f>
        <v>0</v>
      </c>
      <c r="T336" s="86">
        <f>SUMIFS('sys inv movment rpt'!$M:$M,'sys inv movment rpt'!$L:$L,$M336,'sys inv movment rpt'!$N:$N,T$1)</f>
        <v>0</v>
      </c>
      <c r="U336" s="86">
        <f>SUMIFS('sys inv movment rpt'!$M:$M,'sys inv movment rpt'!$L:$L,$M336,'sys inv movment rpt'!$N:$N,U$1)</f>
        <v>0</v>
      </c>
      <c r="V336" s="86">
        <f>SUMIFS('sys inv movment rpt'!$M:$M,'sys inv movment rpt'!$L:$L,$M336,'sys inv movment rpt'!$N:$N,V$1)</f>
        <v>0</v>
      </c>
      <c r="W336" s="86">
        <f>SUMIFS('sys inv movment rpt'!$M:$M,'sys inv movment rpt'!$L:$L,$M336,'sys inv movment rpt'!$N:$N,W$1)</f>
        <v>0</v>
      </c>
      <c r="X336" s="86">
        <f>SUMIFS('sys inv movment rpt'!$M:$M,'sys inv movment rpt'!$L:$L,$M336,'sys inv movment rpt'!$N:$N,X$1)</f>
        <v>0</v>
      </c>
      <c r="Y336" s="86">
        <f>SUMIFS('sys inv movment rpt'!$M:$M,'sys inv movment rpt'!$L:$L,$M336,'sys inv movment rpt'!$N:$N,Y$1)</f>
        <v>0</v>
      </c>
      <c r="Z336" s="86">
        <f>SUMIFS('sys inv movment rpt'!$M:$M,'sys inv movment rpt'!$L:$L,$M336,'sys inv movment rpt'!$N:$N,Z$1)</f>
        <v>0</v>
      </c>
      <c r="AA336" s="86">
        <f>SUMIFS('sys inv movment rpt'!$M:$M,'sys inv movment rpt'!$L:$L,$M336,'sys inv movment rpt'!$N:$N,AA$1)</f>
        <v>0</v>
      </c>
      <c r="AB336" s="86">
        <f>SUMIFS('sys inv movment rpt'!$M:$M,'sys inv movment rpt'!$L:$L,$M336,'sys inv movment rpt'!$N:$N,AB$1)</f>
        <v>0</v>
      </c>
      <c r="AC336" s="86">
        <f>SUMIFS('sys inv movment rpt'!$M:$M,'sys inv movment rpt'!$L:$L,$M336,'sys inv movment rpt'!$N:$N,AC$1)</f>
        <v>0</v>
      </c>
      <c r="AD336" s="86">
        <f>SUMIFS('sys inv movment rpt'!$M:$M,'sys inv movment rpt'!$L:$L,$M336,'sys inv movment rpt'!$N:$N,AD$1)</f>
        <v>0</v>
      </c>
      <c r="AE336" s="86">
        <f>SUMIFS('sys inv movment rpt'!$M:$M,'sys inv movment rpt'!$L:$L,$M336,'sys inv movment rpt'!$N:$N,AE$1)</f>
        <v>0</v>
      </c>
      <c r="AF336" s="86">
        <f>SUMIFS('sys inv movment rpt'!$M:$M,'sys inv movment rpt'!$L:$L,$M336,'sys inv movment rpt'!$N:$N,AF$1)</f>
        <v>0</v>
      </c>
      <c r="AG336" s="86">
        <f>SUMIFS('sys inv movment rpt'!$M:$M,'sys inv movment rpt'!$L:$L,$M336,'sys inv movment rpt'!$N:$N,AG$1)</f>
        <v>0</v>
      </c>
      <c r="AH336" s="86">
        <f>SUMIFS('sys inv movment rpt'!$M:$M,'sys inv movment rpt'!$L:$L,$M336,'sys inv movment rpt'!$N:$N,AH$1)</f>
        <v>0</v>
      </c>
      <c r="AI336" s="86">
        <f>SUMIFS('sys inv movment rpt'!$M:$M,'sys inv movment rpt'!$L:$L,$M336,'sys inv movment rpt'!$N:$N,AI$1)</f>
        <v>0</v>
      </c>
      <c r="AJ336" s="86">
        <f>SUMIFS('sys inv movment rpt'!$M:$M,'sys inv movment rpt'!$L:$L,$M336,'sys inv movment rpt'!$N:$N,AJ$1)</f>
        <v>0</v>
      </c>
      <c r="AK336" s="86">
        <f>SUMIFS('sys inv movment rpt'!$M:$M,'sys inv movment rpt'!$L:$L,$M336,'sys inv movment rpt'!$N:$N,AK$1)</f>
        <v>0</v>
      </c>
      <c r="AL336" s="86">
        <f>SUMIFS('sys inv movment rpt'!$M:$M,'sys inv movment rpt'!$L:$L,$M336,'sys inv movment rpt'!$N:$N,AL$1)</f>
        <v>0</v>
      </c>
      <c r="AM336" s="86">
        <f>SUMIFS('sys inv movment rpt'!$M:$M,'sys inv movment rpt'!$L:$L,$M336,'sys inv movment rpt'!$N:$N,AM$1)</f>
        <v>0</v>
      </c>
      <c r="AN336" s="86">
        <f>SUMIFS('sys inv movment rpt'!$M:$M,'sys inv movment rpt'!$L:$L,$M336,'sys inv movment rpt'!$N:$N,AN$1)</f>
        <v>0</v>
      </c>
      <c r="AO336" s="86">
        <f>SUMIFS('sys inv movment rpt'!$M:$M,'sys inv movment rpt'!$L:$L,$M336,'sys inv movment rpt'!$N:$N,AO$1)</f>
        <v>0</v>
      </c>
      <c r="AP336" s="86">
        <f>SUMIFS('sys inv movment rpt'!$M:$M,'sys inv movment rpt'!$L:$L,$M336,'sys inv movment rpt'!$N:$N,AP$1)</f>
        <v>0</v>
      </c>
      <c r="AQ336" s="86">
        <f>SUMIFS('sys inv movment rpt'!$M:$M,'sys inv movment rpt'!$L:$L,$M336,'sys inv movment rpt'!$N:$N,AQ$1)</f>
        <v>0</v>
      </c>
      <c r="AR336" s="86">
        <f>SUMIFS('sys inv movment rpt'!$M:$M,'sys inv movment rpt'!$L:$L,$M336,'sys inv movment rpt'!$N:$N,AR$1)</f>
        <v>0</v>
      </c>
      <c r="AS336" s="86">
        <f>SUMIFS('sys inv movment rpt'!$M:$M,'sys inv movment rpt'!$L:$L,$M336,'sys inv movment rpt'!$N:$N,AS$1)</f>
        <v>0</v>
      </c>
      <c r="AT336" s="86">
        <f>SUMIFS('sys inv movment rpt'!$M:$M,'sys inv movment rpt'!$L:$L,$M336,'sys inv movment rpt'!$N:$N,AT$1)</f>
        <v>0</v>
      </c>
      <c r="AU336" s="86">
        <f>SUMIFS('sys inv movment rpt'!$M:$M,'sys inv movment rpt'!$L:$L,$M336,'sys inv movment rpt'!$N:$N,AU$1)</f>
        <v>0</v>
      </c>
      <c r="AV336" s="86">
        <f>SUMIFS('sys inv movment rpt'!$M:$M,'sys inv movment rpt'!$L:$L,$M336,'sys inv movment rpt'!$N:$N,AV$1)</f>
        <v>0</v>
      </c>
      <c r="AW336" s="87" t="str">
        <f>IFERROR(VLOOKUP(A336,'sys-backorder details'!E:U,17,0),"-")</f>
        <v>-</v>
      </c>
      <c r="AX336" s="87" t="str">
        <f>IF(K336&gt;1,VLOOKUP(A336,'settings-routing'!A:I,9,0),"")</f>
        <v/>
      </c>
    </row>
    <row r="337" ht="12.75" hidden="1" customHeight="1">
      <c r="A337" s="50" t="s">
        <v>883</v>
      </c>
      <c r="B337" s="50" t="s">
        <v>884</v>
      </c>
      <c r="C337" s="50">
        <f t="shared" si="2"/>
        <v>0</v>
      </c>
      <c r="D337" s="80">
        <f>SUMIF('Stocks 101-111'!$J:$J,'item dashboard'!A337,'Stocks 101-111'!K:K)</f>
        <v>0</v>
      </c>
      <c r="E337" s="80">
        <f>SUMIF('Stocks 101-111'!$J:$J,'item dashboard'!A337,'Stocks 101-111'!$L:$L)</f>
        <v>0</v>
      </c>
      <c r="F337" s="81">
        <f t="shared" si="3"/>
        <v>0</v>
      </c>
      <c r="G337" s="82">
        <f t="shared" si="4"/>
        <v>0</v>
      </c>
      <c r="H337" s="50">
        <f>SUMIFS('sys-backorder details'!$M:$M,'sys-backorder details'!$E:$E,'item dashboard'!A337,'sys-backorder details'!$V:$V,"")</f>
        <v>0</v>
      </c>
      <c r="I337" s="83">
        <f>SUMIF('settings-routing'!$I:$I,'item dashboard'!A337,'settings-routing'!$O:$O)</f>
        <v>0</v>
      </c>
      <c r="J337" s="50">
        <f>SUMIFS('sys-backorder details'!$M:$M,'sys-backorder details'!$E:$E,'item dashboard'!A337,'sys-backorder details'!$V:$V,"Call off")</f>
        <v>0</v>
      </c>
      <c r="K337" s="84">
        <f t="shared" si="5"/>
        <v>0</v>
      </c>
      <c r="L337" s="84">
        <f>SUMIF('Production Plan'!$E:$E,'item dashboard'!A337,'Production Plan'!$N:$N)</f>
        <v>0</v>
      </c>
      <c r="M337" s="85" t="str">
        <f t="shared" si="6"/>
        <v>B-F8PP-CL18 -HA-200 gm PVC Jar</v>
      </c>
      <c r="N337" s="86">
        <f>SUMIFS('sys inv movment rpt'!$M:$M,'sys inv movment rpt'!$L:$L,$M337,'sys inv movment rpt'!$N:$N,N$1)</f>
        <v>0</v>
      </c>
      <c r="O337" s="86">
        <f>SUMIFS('sys inv movment rpt'!$M:$M,'sys inv movment rpt'!$L:$L,$M337,'sys inv movment rpt'!$N:$N,O$1)</f>
        <v>0</v>
      </c>
      <c r="P337" s="86">
        <f>SUMIFS('sys inv movment rpt'!$M:$M,'sys inv movment rpt'!$L:$L,$M337,'sys inv movment rpt'!$N:$N,P$1)</f>
        <v>0</v>
      </c>
      <c r="Q337" s="86">
        <f>SUMIFS('sys inv movment rpt'!$M:$M,'sys inv movment rpt'!$L:$L,$M337,'sys inv movment rpt'!$N:$N,Q$1)</f>
        <v>0</v>
      </c>
      <c r="R337" s="86">
        <f>SUMIFS('sys inv movment rpt'!$M:$M,'sys inv movment rpt'!$L:$L,$M337,'sys inv movment rpt'!$N:$N,R$1)</f>
        <v>0</v>
      </c>
      <c r="S337" s="86">
        <f>SUMIFS('sys inv movment rpt'!$M:$M,'sys inv movment rpt'!$L:$L,$M337,'sys inv movment rpt'!$N:$N,S$1)</f>
        <v>0</v>
      </c>
      <c r="T337" s="86">
        <f>SUMIFS('sys inv movment rpt'!$M:$M,'sys inv movment rpt'!$L:$L,$M337,'sys inv movment rpt'!$N:$N,T$1)</f>
        <v>0</v>
      </c>
      <c r="U337" s="86">
        <f>SUMIFS('sys inv movment rpt'!$M:$M,'sys inv movment rpt'!$L:$L,$M337,'sys inv movment rpt'!$N:$N,U$1)</f>
        <v>0</v>
      </c>
      <c r="V337" s="86">
        <f>SUMIFS('sys inv movment rpt'!$M:$M,'sys inv movment rpt'!$L:$L,$M337,'sys inv movment rpt'!$N:$N,V$1)</f>
        <v>0</v>
      </c>
      <c r="W337" s="86">
        <f>SUMIFS('sys inv movment rpt'!$M:$M,'sys inv movment rpt'!$L:$L,$M337,'sys inv movment rpt'!$N:$N,W$1)</f>
        <v>0</v>
      </c>
      <c r="X337" s="86">
        <f>SUMIFS('sys inv movment rpt'!$M:$M,'sys inv movment rpt'!$L:$L,$M337,'sys inv movment rpt'!$N:$N,X$1)</f>
        <v>0</v>
      </c>
      <c r="Y337" s="86">
        <f>SUMIFS('sys inv movment rpt'!$M:$M,'sys inv movment rpt'!$L:$L,$M337,'sys inv movment rpt'!$N:$N,Y$1)</f>
        <v>0</v>
      </c>
      <c r="Z337" s="86">
        <f>SUMIFS('sys inv movment rpt'!$M:$M,'sys inv movment rpt'!$L:$L,$M337,'sys inv movment rpt'!$N:$N,Z$1)</f>
        <v>0</v>
      </c>
      <c r="AA337" s="86">
        <f>SUMIFS('sys inv movment rpt'!$M:$M,'sys inv movment rpt'!$L:$L,$M337,'sys inv movment rpt'!$N:$N,AA$1)</f>
        <v>0</v>
      </c>
      <c r="AB337" s="86">
        <f>SUMIFS('sys inv movment rpt'!$M:$M,'sys inv movment rpt'!$L:$L,$M337,'sys inv movment rpt'!$N:$N,AB$1)</f>
        <v>0</v>
      </c>
      <c r="AC337" s="86">
        <f>SUMIFS('sys inv movment rpt'!$M:$M,'sys inv movment rpt'!$L:$L,$M337,'sys inv movment rpt'!$N:$N,AC$1)</f>
        <v>0</v>
      </c>
      <c r="AD337" s="86">
        <f>SUMIFS('sys inv movment rpt'!$M:$M,'sys inv movment rpt'!$L:$L,$M337,'sys inv movment rpt'!$N:$N,AD$1)</f>
        <v>0</v>
      </c>
      <c r="AE337" s="86">
        <f>SUMIFS('sys inv movment rpt'!$M:$M,'sys inv movment rpt'!$L:$L,$M337,'sys inv movment rpt'!$N:$N,AE$1)</f>
        <v>0</v>
      </c>
      <c r="AF337" s="86">
        <f>SUMIFS('sys inv movment rpt'!$M:$M,'sys inv movment rpt'!$L:$L,$M337,'sys inv movment rpt'!$N:$N,AF$1)</f>
        <v>0</v>
      </c>
      <c r="AG337" s="86">
        <f>SUMIFS('sys inv movment rpt'!$M:$M,'sys inv movment rpt'!$L:$L,$M337,'sys inv movment rpt'!$N:$N,AG$1)</f>
        <v>0</v>
      </c>
      <c r="AH337" s="86">
        <f>SUMIFS('sys inv movment rpt'!$M:$M,'sys inv movment rpt'!$L:$L,$M337,'sys inv movment rpt'!$N:$N,AH$1)</f>
        <v>0</v>
      </c>
      <c r="AI337" s="86">
        <f>SUMIFS('sys inv movment rpt'!$M:$M,'sys inv movment rpt'!$L:$L,$M337,'sys inv movment rpt'!$N:$N,AI$1)</f>
        <v>0</v>
      </c>
      <c r="AJ337" s="86">
        <f>SUMIFS('sys inv movment rpt'!$M:$M,'sys inv movment rpt'!$L:$L,$M337,'sys inv movment rpt'!$N:$N,AJ$1)</f>
        <v>0</v>
      </c>
      <c r="AK337" s="86">
        <f>SUMIFS('sys inv movment rpt'!$M:$M,'sys inv movment rpt'!$L:$L,$M337,'sys inv movment rpt'!$N:$N,AK$1)</f>
        <v>0</v>
      </c>
      <c r="AL337" s="86">
        <f>SUMIFS('sys inv movment rpt'!$M:$M,'sys inv movment rpt'!$L:$L,$M337,'sys inv movment rpt'!$N:$N,AL$1)</f>
        <v>0</v>
      </c>
      <c r="AM337" s="86">
        <f>SUMIFS('sys inv movment rpt'!$M:$M,'sys inv movment rpt'!$L:$L,$M337,'sys inv movment rpt'!$N:$N,AM$1)</f>
        <v>0</v>
      </c>
      <c r="AN337" s="86">
        <f>SUMIFS('sys inv movment rpt'!$M:$M,'sys inv movment rpt'!$L:$L,$M337,'sys inv movment rpt'!$N:$N,AN$1)</f>
        <v>0</v>
      </c>
      <c r="AO337" s="86">
        <f>SUMIFS('sys inv movment rpt'!$M:$M,'sys inv movment rpt'!$L:$L,$M337,'sys inv movment rpt'!$N:$N,AO$1)</f>
        <v>0</v>
      </c>
      <c r="AP337" s="86">
        <f>SUMIFS('sys inv movment rpt'!$M:$M,'sys inv movment rpt'!$L:$L,$M337,'sys inv movment rpt'!$N:$N,AP$1)</f>
        <v>0</v>
      </c>
      <c r="AQ337" s="86">
        <f>SUMIFS('sys inv movment rpt'!$M:$M,'sys inv movment rpt'!$L:$L,$M337,'sys inv movment rpt'!$N:$N,AQ$1)</f>
        <v>0</v>
      </c>
      <c r="AR337" s="86">
        <f>SUMIFS('sys inv movment rpt'!$M:$M,'sys inv movment rpt'!$L:$L,$M337,'sys inv movment rpt'!$N:$N,AR$1)</f>
        <v>0</v>
      </c>
      <c r="AS337" s="86">
        <f>SUMIFS('sys inv movment rpt'!$M:$M,'sys inv movment rpt'!$L:$L,$M337,'sys inv movment rpt'!$N:$N,AS$1)</f>
        <v>0</v>
      </c>
      <c r="AT337" s="86">
        <f>SUMIFS('sys inv movment rpt'!$M:$M,'sys inv movment rpt'!$L:$L,$M337,'sys inv movment rpt'!$N:$N,AT$1)</f>
        <v>0</v>
      </c>
      <c r="AU337" s="86">
        <f>SUMIFS('sys inv movment rpt'!$M:$M,'sys inv movment rpt'!$L:$L,$M337,'sys inv movment rpt'!$N:$N,AU$1)</f>
        <v>0</v>
      </c>
      <c r="AV337" s="86">
        <f>SUMIFS('sys inv movment rpt'!$M:$M,'sys inv movment rpt'!$L:$L,$M337,'sys inv movment rpt'!$N:$N,AV$1)</f>
        <v>0</v>
      </c>
      <c r="AW337" s="87" t="str">
        <f>IFERROR(VLOOKUP(A337,'sys-backorder details'!E:U,17,0),"-")</f>
        <v>-</v>
      </c>
      <c r="AX337" s="87" t="str">
        <f>IF(K337&gt;1,VLOOKUP(A337,'settings-routing'!A:I,9,0),"")</f>
        <v/>
      </c>
    </row>
    <row r="338" ht="12.75" hidden="1" customHeight="1">
      <c r="A338" s="50" t="s">
        <v>885</v>
      </c>
      <c r="B338" s="50" t="s">
        <v>886</v>
      </c>
      <c r="C338" s="50">
        <f t="shared" si="2"/>
        <v>0</v>
      </c>
      <c r="D338" s="80">
        <f>SUMIF('Stocks 101-111'!$J:$J,'item dashboard'!A338,'Stocks 101-111'!K:K)</f>
        <v>0</v>
      </c>
      <c r="E338" s="80">
        <f>SUMIF('Stocks 101-111'!$J:$J,'item dashboard'!A338,'Stocks 101-111'!$L:$L)</f>
        <v>0</v>
      </c>
      <c r="F338" s="81">
        <f t="shared" si="3"/>
        <v>0</v>
      </c>
      <c r="G338" s="82">
        <f t="shared" si="4"/>
        <v>0</v>
      </c>
      <c r="H338" s="50">
        <f>SUMIFS('sys-backorder details'!$M:$M,'sys-backorder details'!$E:$E,'item dashboard'!A338,'sys-backorder details'!$V:$V,"")</f>
        <v>0</v>
      </c>
      <c r="I338" s="83">
        <f>SUMIF('settings-routing'!$I:$I,'item dashboard'!A338,'settings-routing'!$O:$O)</f>
        <v>0</v>
      </c>
      <c r="J338" s="50">
        <f>SUMIFS('sys-backorder details'!$M:$M,'sys-backorder details'!$E:$E,'item dashboard'!A338,'sys-backorder details'!$V:$V,"Call off")</f>
        <v>0</v>
      </c>
      <c r="K338" s="84">
        <f t="shared" si="5"/>
        <v>0</v>
      </c>
      <c r="L338" s="84">
        <f>SUMIF('Production Plan'!$E:$E,'item dashboard'!A338,'Production Plan'!$N:$N)</f>
        <v>0</v>
      </c>
      <c r="M338" s="85" t="str">
        <f t="shared" si="6"/>
        <v>B-F8PP-DDY18-250gm Dark Yellow Jar</v>
      </c>
      <c r="N338" s="86">
        <f>SUMIFS('sys inv movment rpt'!$M:$M,'sys inv movment rpt'!$L:$L,$M338,'sys inv movment rpt'!$N:$N,N$1)</f>
        <v>0</v>
      </c>
      <c r="O338" s="86">
        <f>SUMIFS('sys inv movment rpt'!$M:$M,'sys inv movment rpt'!$L:$L,$M338,'sys inv movment rpt'!$N:$N,O$1)</f>
        <v>0</v>
      </c>
      <c r="P338" s="86">
        <f>SUMIFS('sys inv movment rpt'!$M:$M,'sys inv movment rpt'!$L:$L,$M338,'sys inv movment rpt'!$N:$N,P$1)</f>
        <v>0</v>
      </c>
      <c r="Q338" s="86">
        <f>SUMIFS('sys inv movment rpt'!$M:$M,'sys inv movment rpt'!$L:$L,$M338,'sys inv movment rpt'!$N:$N,Q$1)</f>
        <v>0</v>
      </c>
      <c r="R338" s="86">
        <f>SUMIFS('sys inv movment rpt'!$M:$M,'sys inv movment rpt'!$L:$L,$M338,'sys inv movment rpt'!$N:$N,R$1)</f>
        <v>0</v>
      </c>
      <c r="S338" s="86">
        <f>SUMIFS('sys inv movment rpt'!$M:$M,'sys inv movment rpt'!$L:$L,$M338,'sys inv movment rpt'!$N:$N,S$1)</f>
        <v>0</v>
      </c>
      <c r="T338" s="86">
        <f>SUMIFS('sys inv movment rpt'!$M:$M,'sys inv movment rpt'!$L:$L,$M338,'sys inv movment rpt'!$N:$N,T$1)</f>
        <v>0</v>
      </c>
      <c r="U338" s="86">
        <f>SUMIFS('sys inv movment rpt'!$M:$M,'sys inv movment rpt'!$L:$L,$M338,'sys inv movment rpt'!$N:$N,U$1)</f>
        <v>0</v>
      </c>
      <c r="V338" s="86">
        <f>SUMIFS('sys inv movment rpt'!$M:$M,'sys inv movment rpt'!$L:$L,$M338,'sys inv movment rpt'!$N:$N,V$1)</f>
        <v>0</v>
      </c>
      <c r="W338" s="86">
        <f>SUMIFS('sys inv movment rpt'!$M:$M,'sys inv movment rpt'!$L:$L,$M338,'sys inv movment rpt'!$N:$N,W$1)</f>
        <v>0</v>
      </c>
      <c r="X338" s="86">
        <f>SUMIFS('sys inv movment rpt'!$M:$M,'sys inv movment rpt'!$L:$L,$M338,'sys inv movment rpt'!$N:$N,X$1)</f>
        <v>0</v>
      </c>
      <c r="Y338" s="86">
        <f>SUMIFS('sys inv movment rpt'!$M:$M,'sys inv movment rpt'!$L:$L,$M338,'sys inv movment rpt'!$N:$N,Y$1)</f>
        <v>0</v>
      </c>
      <c r="Z338" s="86">
        <f>SUMIFS('sys inv movment rpt'!$M:$M,'sys inv movment rpt'!$L:$L,$M338,'sys inv movment rpt'!$N:$N,Z$1)</f>
        <v>0</v>
      </c>
      <c r="AA338" s="86">
        <f>SUMIFS('sys inv movment rpt'!$M:$M,'sys inv movment rpt'!$L:$L,$M338,'sys inv movment rpt'!$N:$N,AA$1)</f>
        <v>0</v>
      </c>
      <c r="AB338" s="86">
        <f>SUMIFS('sys inv movment rpt'!$M:$M,'sys inv movment rpt'!$L:$L,$M338,'sys inv movment rpt'!$N:$N,AB$1)</f>
        <v>0</v>
      </c>
      <c r="AC338" s="86">
        <f>SUMIFS('sys inv movment rpt'!$M:$M,'sys inv movment rpt'!$L:$L,$M338,'sys inv movment rpt'!$N:$N,AC$1)</f>
        <v>0</v>
      </c>
      <c r="AD338" s="86">
        <f>SUMIFS('sys inv movment rpt'!$M:$M,'sys inv movment rpt'!$L:$L,$M338,'sys inv movment rpt'!$N:$N,AD$1)</f>
        <v>0</v>
      </c>
      <c r="AE338" s="86">
        <f>SUMIFS('sys inv movment rpt'!$M:$M,'sys inv movment rpt'!$L:$L,$M338,'sys inv movment rpt'!$N:$N,AE$1)</f>
        <v>0</v>
      </c>
      <c r="AF338" s="86">
        <f>SUMIFS('sys inv movment rpt'!$M:$M,'sys inv movment rpt'!$L:$L,$M338,'sys inv movment rpt'!$N:$N,AF$1)</f>
        <v>0</v>
      </c>
      <c r="AG338" s="86">
        <f>SUMIFS('sys inv movment rpt'!$M:$M,'sys inv movment rpt'!$L:$L,$M338,'sys inv movment rpt'!$N:$N,AG$1)</f>
        <v>0</v>
      </c>
      <c r="AH338" s="86">
        <f>SUMIFS('sys inv movment rpt'!$M:$M,'sys inv movment rpt'!$L:$L,$M338,'sys inv movment rpt'!$N:$N,AH$1)</f>
        <v>0</v>
      </c>
      <c r="AI338" s="86">
        <f>SUMIFS('sys inv movment rpt'!$M:$M,'sys inv movment rpt'!$L:$L,$M338,'sys inv movment rpt'!$N:$N,AI$1)</f>
        <v>0</v>
      </c>
      <c r="AJ338" s="86">
        <f>SUMIFS('sys inv movment rpt'!$M:$M,'sys inv movment rpt'!$L:$L,$M338,'sys inv movment rpt'!$N:$N,AJ$1)</f>
        <v>0</v>
      </c>
      <c r="AK338" s="86">
        <f>SUMIFS('sys inv movment rpt'!$M:$M,'sys inv movment rpt'!$L:$L,$M338,'sys inv movment rpt'!$N:$N,AK$1)</f>
        <v>0</v>
      </c>
      <c r="AL338" s="86">
        <f>SUMIFS('sys inv movment rpt'!$M:$M,'sys inv movment rpt'!$L:$L,$M338,'sys inv movment rpt'!$N:$N,AL$1)</f>
        <v>0</v>
      </c>
      <c r="AM338" s="86">
        <f>SUMIFS('sys inv movment rpt'!$M:$M,'sys inv movment rpt'!$L:$L,$M338,'sys inv movment rpt'!$N:$N,AM$1)</f>
        <v>0</v>
      </c>
      <c r="AN338" s="86">
        <f>SUMIFS('sys inv movment rpt'!$M:$M,'sys inv movment rpt'!$L:$L,$M338,'sys inv movment rpt'!$N:$N,AN$1)</f>
        <v>0</v>
      </c>
      <c r="AO338" s="86">
        <f>SUMIFS('sys inv movment rpt'!$M:$M,'sys inv movment rpt'!$L:$L,$M338,'sys inv movment rpt'!$N:$N,AO$1)</f>
        <v>0</v>
      </c>
      <c r="AP338" s="86">
        <f>SUMIFS('sys inv movment rpt'!$M:$M,'sys inv movment rpt'!$L:$L,$M338,'sys inv movment rpt'!$N:$N,AP$1)</f>
        <v>0</v>
      </c>
      <c r="AQ338" s="86">
        <f>SUMIFS('sys inv movment rpt'!$M:$M,'sys inv movment rpt'!$L:$L,$M338,'sys inv movment rpt'!$N:$N,AQ$1)</f>
        <v>0</v>
      </c>
      <c r="AR338" s="86">
        <f>SUMIFS('sys inv movment rpt'!$M:$M,'sys inv movment rpt'!$L:$L,$M338,'sys inv movment rpt'!$N:$N,AR$1)</f>
        <v>0</v>
      </c>
      <c r="AS338" s="86">
        <f>SUMIFS('sys inv movment rpt'!$M:$M,'sys inv movment rpt'!$L:$L,$M338,'sys inv movment rpt'!$N:$N,AS$1)</f>
        <v>0</v>
      </c>
      <c r="AT338" s="86">
        <f>SUMIFS('sys inv movment rpt'!$M:$M,'sys inv movment rpt'!$L:$L,$M338,'sys inv movment rpt'!$N:$N,AT$1)</f>
        <v>0</v>
      </c>
      <c r="AU338" s="86">
        <f>SUMIFS('sys inv movment rpt'!$M:$M,'sys inv movment rpt'!$L:$L,$M338,'sys inv movment rpt'!$N:$N,AU$1)</f>
        <v>0</v>
      </c>
      <c r="AV338" s="86">
        <f>SUMIFS('sys inv movment rpt'!$M:$M,'sys inv movment rpt'!$L:$L,$M338,'sys inv movment rpt'!$N:$N,AV$1)</f>
        <v>0</v>
      </c>
      <c r="AW338" s="87" t="str">
        <f>IFERROR(VLOOKUP(A338,'sys-backorder details'!E:U,17,0),"-")</f>
        <v>-</v>
      </c>
      <c r="AX338" s="87" t="str">
        <f>IF(K338&gt;1,VLOOKUP(A338,'settings-routing'!A:I,9,0),"")</f>
        <v/>
      </c>
    </row>
    <row r="339" ht="12.75" hidden="1" customHeight="1">
      <c r="A339" s="50" t="s">
        <v>887</v>
      </c>
      <c r="B339" s="50" t="s">
        <v>888</v>
      </c>
      <c r="C339" s="50">
        <f t="shared" si="2"/>
        <v>3840</v>
      </c>
      <c r="D339" s="80">
        <f>SUMIF('Stocks 101-111'!$J:$J,'item dashboard'!A339,'Stocks 101-111'!K:K)</f>
        <v>3840</v>
      </c>
      <c r="E339" s="80">
        <f>SUMIF('Stocks 101-111'!$J:$J,'item dashboard'!A339,'Stocks 101-111'!$L:$L)</f>
        <v>0</v>
      </c>
      <c r="F339" s="81">
        <f t="shared" si="3"/>
        <v>0</v>
      </c>
      <c r="G339" s="82">
        <f t="shared" si="4"/>
        <v>0.3142857143</v>
      </c>
      <c r="H339" s="50">
        <f>SUMIFS('sys-backorder details'!$M:$M,'sys-backorder details'!$E:$E,'item dashboard'!A339,'sys-backorder details'!$V:$V,"")</f>
        <v>0</v>
      </c>
      <c r="I339" s="83">
        <f>SUMIF('settings-routing'!$I:$I,'item dashboard'!A339,'settings-routing'!$O:$O)</f>
        <v>0</v>
      </c>
      <c r="J339" s="50">
        <f>SUMIFS('sys-backorder details'!$M:$M,'sys-backorder details'!$E:$E,'item dashboard'!A339,'sys-backorder details'!$V:$V,"Call off")</f>
        <v>2280</v>
      </c>
      <c r="K339" s="84">
        <f t="shared" si="5"/>
        <v>-3840</v>
      </c>
      <c r="L339" s="84">
        <f>SUMIF('Production Plan'!$E:$E,'item dashboard'!A339,'Production Plan'!$N:$N)</f>
        <v>1</v>
      </c>
      <c r="M339" s="85" t="str">
        <f t="shared" si="6"/>
        <v>B-F8PP-N18-250 gm Natural jar</v>
      </c>
      <c r="N339" s="86">
        <f>SUMIFS('sys inv movment rpt'!$M:$M,'sys inv movment rpt'!$L:$L,$M339,'sys inv movment rpt'!$N:$N,N$1)</f>
        <v>480</v>
      </c>
      <c r="O339" s="86">
        <f>SUMIFS('sys inv movment rpt'!$M:$M,'sys inv movment rpt'!$L:$L,$M339,'sys inv movment rpt'!$N:$N,O$1)</f>
        <v>0</v>
      </c>
      <c r="P339" s="86">
        <f>SUMIFS('sys inv movment rpt'!$M:$M,'sys inv movment rpt'!$L:$L,$M339,'sys inv movment rpt'!$N:$N,P$1)</f>
        <v>0</v>
      </c>
      <c r="Q339" s="86">
        <f>SUMIFS('sys inv movment rpt'!$M:$M,'sys inv movment rpt'!$L:$L,$M339,'sys inv movment rpt'!$N:$N,Q$1)</f>
        <v>0</v>
      </c>
      <c r="R339" s="86">
        <f>SUMIFS('sys inv movment rpt'!$M:$M,'sys inv movment rpt'!$L:$L,$M339,'sys inv movment rpt'!$N:$N,R$1)</f>
        <v>0</v>
      </c>
      <c r="S339" s="86">
        <f>SUMIFS('sys inv movment rpt'!$M:$M,'sys inv movment rpt'!$L:$L,$M339,'sys inv movment rpt'!$N:$N,S$1)</f>
        <v>0</v>
      </c>
      <c r="T339" s="86">
        <f>SUMIFS('sys inv movment rpt'!$M:$M,'sys inv movment rpt'!$L:$L,$M339,'sys inv movment rpt'!$N:$N,T$1)</f>
        <v>0</v>
      </c>
      <c r="U339" s="86">
        <f>SUMIFS('sys inv movment rpt'!$M:$M,'sys inv movment rpt'!$L:$L,$M339,'sys inv movment rpt'!$N:$N,U$1)</f>
        <v>0</v>
      </c>
      <c r="V339" s="86">
        <f>SUMIFS('sys inv movment rpt'!$M:$M,'sys inv movment rpt'!$L:$L,$M339,'sys inv movment rpt'!$N:$N,V$1)</f>
        <v>5040</v>
      </c>
      <c r="W339" s="86">
        <f>SUMIFS('sys inv movment rpt'!$M:$M,'sys inv movment rpt'!$L:$L,$M339,'sys inv movment rpt'!$N:$N,W$1)</f>
        <v>240</v>
      </c>
      <c r="X339" s="86">
        <f>SUMIFS('sys inv movment rpt'!$M:$M,'sys inv movment rpt'!$L:$L,$M339,'sys inv movment rpt'!$N:$N,X$1)</f>
        <v>0</v>
      </c>
      <c r="Y339" s="86">
        <f>SUMIFS('sys inv movment rpt'!$M:$M,'sys inv movment rpt'!$L:$L,$M339,'sys inv movment rpt'!$N:$N,Y$1)</f>
        <v>0</v>
      </c>
      <c r="Z339" s="86">
        <f>SUMIFS('sys inv movment rpt'!$M:$M,'sys inv movment rpt'!$L:$L,$M339,'sys inv movment rpt'!$N:$N,Z$1)</f>
        <v>0</v>
      </c>
      <c r="AA339" s="86">
        <f>SUMIFS('sys inv movment rpt'!$M:$M,'sys inv movment rpt'!$L:$L,$M339,'sys inv movment rpt'!$N:$N,AA$1)</f>
        <v>720</v>
      </c>
      <c r="AB339" s="86">
        <f>SUMIFS('sys inv movment rpt'!$M:$M,'sys inv movment rpt'!$L:$L,$M339,'sys inv movment rpt'!$N:$N,AB$1)</f>
        <v>0</v>
      </c>
      <c r="AC339" s="86">
        <f>SUMIFS('sys inv movment rpt'!$M:$M,'sys inv movment rpt'!$L:$L,$M339,'sys inv movment rpt'!$N:$N,AC$1)</f>
        <v>0</v>
      </c>
      <c r="AD339" s="86">
        <f>SUMIFS('sys inv movment rpt'!$M:$M,'sys inv movment rpt'!$L:$L,$M339,'sys inv movment rpt'!$N:$N,AD$1)</f>
        <v>0</v>
      </c>
      <c r="AE339" s="86">
        <f>SUMIFS('sys inv movment rpt'!$M:$M,'sys inv movment rpt'!$L:$L,$M339,'sys inv movment rpt'!$N:$N,AE$1)</f>
        <v>720</v>
      </c>
      <c r="AF339" s="86">
        <f>SUMIFS('sys inv movment rpt'!$M:$M,'sys inv movment rpt'!$L:$L,$M339,'sys inv movment rpt'!$N:$N,AF$1)</f>
        <v>0</v>
      </c>
      <c r="AG339" s="86">
        <f>SUMIFS('sys inv movment rpt'!$M:$M,'sys inv movment rpt'!$L:$L,$M339,'sys inv movment rpt'!$N:$N,AG$1)</f>
        <v>0</v>
      </c>
      <c r="AH339" s="86">
        <f>SUMIFS('sys inv movment rpt'!$M:$M,'sys inv movment rpt'!$L:$L,$M339,'sys inv movment rpt'!$N:$N,AH$1)</f>
        <v>0</v>
      </c>
      <c r="AI339" s="86">
        <f>SUMIFS('sys inv movment rpt'!$M:$M,'sys inv movment rpt'!$L:$L,$M339,'sys inv movment rpt'!$N:$N,AI$1)</f>
        <v>240</v>
      </c>
      <c r="AJ339" s="86">
        <f>SUMIFS('sys inv movment rpt'!$M:$M,'sys inv movment rpt'!$L:$L,$M339,'sys inv movment rpt'!$N:$N,AJ$1)</f>
        <v>6480</v>
      </c>
      <c r="AK339" s="86">
        <f>SUMIFS('sys inv movment rpt'!$M:$M,'sys inv movment rpt'!$L:$L,$M339,'sys inv movment rpt'!$N:$N,AK$1)</f>
        <v>0</v>
      </c>
      <c r="AL339" s="86">
        <f>SUMIFS('sys inv movment rpt'!$M:$M,'sys inv movment rpt'!$L:$L,$M339,'sys inv movment rpt'!$N:$N,AL$1)</f>
        <v>0</v>
      </c>
      <c r="AM339" s="86">
        <f>SUMIFS('sys inv movment rpt'!$M:$M,'sys inv movment rpt'!$L:$L,$M339,'sys inv movment rpt'!$N:$N,AM$1)</f>
        <v>0</v>
      </c>
      <c r="AN339" s="86">
        <f>SUMIFS('sys inv movment rpt'!$M:$M,'sys inv movment rpt'!$L:$L,$M339,'sys inv movment rpt'!$N:$N,AN$1)</f>
        <v>20400</v>
      </c>
      <c r="AO339" s="86">
        <f>SUMIFS('sys inv movment rpt'!$M:$M,'sys inv movment rpt'!$L:$L,$M339,'sys inv movment rpt'!$N:$N,AO$1)</f>
        <v>0</v>
      </c>
      <c r="AP339" s="86">
        <f>SUMIFS('sys inv movment rpt'!$M:$M,'sys inv movment rpt'!$L:$L,$M339,'sys inv movment rpt'!$N:$N,AP$1)</f>
        <v>0</v>
      </c>
      <c r="AQ339" s="86">
        <f>SUMIFS('sys inv movment rpt'!$M:$M,'sys inv movment rpt'!$L:$L,$M339,'sys inv movment rpt'!$N:$N,AQ$1)</f>
        <v>0</v>
      </c>
      <c r="AR339" s="86">
        <f>SUMIFS('sys inv movment rpt'!$M:$M,'sys inv movment rpt'!$L:$L,$M339,'sys inv movment rpt'!$N:$N,AR$1)</f>
        <v>480</v>
      </c>
      <c r="AS339" s="86">
        <f>SUMIFS('sys inv movment rpt'!$M:$M,'sys inv movment rpt'!$L:$L,$M339,'sys inv movment rpt'!$N:$N,AS$1)</f>
        <v>1440</v>
      </c>
      <c r="AT339" s="86">
        <f>SUMIFS('sys inv movment rpt'!$M:$M,'sys inv movment rpt'!$L:$L,$M339,'sys inv movment rpt'!$N:$N,AT$1)</f>
        <v>0</v>
      </c>
      <c r="AU339" s="86">
        <f>SUMIFS('sys inv movment rpt'!$M:$M,'sys inv movment rpt'!$L:$L,$M339,'sys inv movment rpt'!$N:$N,AU$1)</f>
        <v>0</v>
      </c>
      <c r="AV339" s="86">
        <f>SUMIFS('sys inv movment rpt'!$M:$M,'sys inv movment rpt'!$L:$L,$M339,'sys inv movment rpt'!$N:$N,AV$1)</f>
        <v>3840</v>
      </c>
      <c r="AW339" s="87" t="str">
        <f>IFERROR(VLOOKUP(A339,'sys-backorder details'!E:U,17,0),"-")</f>
        <v>30 Days</v>
      </c>
      <c r="AX339" s="87" t="str">
        <f>IF(K339&gt;1,VLOOKUP(A339,'settings-routing'!A:I,9,0),"")</f>
        <v/>
      </c>
    </row>
    <row r="340" ht="12.75" hidden="1" customHeight="1">
      <c r="A340" s="28" t="s">
        <v>889</v>
      </c>
      <c r="B340" s="28" t="s">
        <v>890</v>
      </c>
      <c r="C340" s="50">
        <f t="shared" si="2"/>
        <v>0</v>
      </c>
      <c r="D340" s="80">
        <f>SUMIF('Stocks 101-111'!$J:$J,'item dashboard'!A340,'Stocks 101-111'!K:K)</f>
        <v>0</v>
      </c>
      <c r="E340" s="80">
        <f>SUMIF('Stocks 101-111'!$J:$J,'item dashboard'!A340,'Stocks 101-111'!$L:$L)</f>
        <v>0</v>
      </c>
      <c r="F340" s="81">
        <f t="shared" si="3"/>
        <v>0</v>
      </c>
      <c r="G340" s="82">
        <f t="shared" si="4"/>
        <v>0</v>
      </c>
      <c r="H340" s="50">
        <f>SUMIFS('sys-backorder details'!$M:$M,'sys-backorder details'!$E:$E,'item dashboard'!A340,'sys-backorder details'!$V:$V,"")</f>
        <v>0</v>
      </c>
      <c r="I340" s="83">
        <f>SUMIF('settings-routing'!$I:$I,'item dashboard'!A340,'settings-routing'!$O:$O)</f>
        <v>0</v>
      </c>
      <c r="J340" s="50">
        <f>SUMIFS('sys-backorder details'!$M:$M,'sys-backorder details'!$E:$E,'item dashboard'!A340,'sys-backorder details'!$V:$V,"Call off")</f>
        <v>0</v>
      </c>
      <c r="K340" s="84">
        <f t="shared" si="5"/>
        <v>0</v>
      </c>
      <c r="L340" s="84">
        <f>SUMIF('Production Plan'!$E:$E,'item dashboard'!A340,'Production Plan'!$N:$N)</f>
        <v>0</v>
      </c>
      <c r="M340" s="85" t="str">
        <f t="shared" si="6"/>
        <v>B-F8PP-N18EPCC-250 gm Natural Printed Epcc jar</v>
      </c>
      <c r="N340" s="86">
        <f>SUMIFS('sys inv movment rpt'!$M:$M,'sys inv movment rpt'!$L:$L,$M340,'sys inv movment rpt'!$N:$N,N$1)</f>
        <v>0</v>
      </c>
      <c r="O340" s="86">
        <f>SUMIFS('sys inv movment rpt'!$M:$M,'sys inv movment rpt'!$L:$L,$M340,'sys inv movment rpt'!$N:$N,O$1)</f>
        <v>0</v>
      </c>
      <c r="P340" s="86">
        <f>SUMIFS('sys inv movment rpt'!$M:$M,'sys inv movment rpt'!$L:$L,$M340,'sys inv movment rpt'!$N:$N,P$1)</f>
        <v>0</v>
      </c>
      <c r="Q340" s="86">
        <f>SUMIFS('sys inv movment rpt'!$M:$M,'sys inv movment rpt'!$L:$L,$M340,'sys inv movment rpt'!$N:$N,Q$1)</f>
        <v>0</v>
      </c>
      <c r="R340" s="86">
        <f>SUMIFS('sys inv movment rpt'!$M:$M,'sys inv movment rpt'!$L:$L,$M340,'sys inv movment rpt'!$N:$N,R$1)</f>
        <v>0</v>
      </c>
      <c r="S340" s="86">
        <f>SUMIFS('sys inv movment rpt'!$M:$M,'sys inv movment rpt'!$L:$L,$M340,'sys inv movment rpt'!$N:$N,S$1)</f>
        <v>0</v>
      </c>
      <c r="T340" s="86">
        <f>SUMIFS('sys inv movment rpt'!$M:$M,'sys inv movment rpt'!$L:$L,$M340,'sys inv movment rpt'!$N:$N,T$1)</f>
        <v>0</v>
      </c>
      <c r="U340" s="86">
        <f>SUMIFS('sys inv movment rpt'!$M:$M,'sys inv movment rpt'!$L:$L,$M340,'sys inv movment rpt'!$N:$N,U$1)</f>
        <v>0</v>
      </c>
      <c r="V340" s="86">
        <f>SUMIFS('sys inv movment rpt'!$M:$M,'sys inv movment rpt'!$L:$L,$M340,'sys inv movment rpt'!$N:$N,V$1)</f>
        <v>0</v>
      </c>
      <c r="W340" s="86">
        <f>SUMIFS('sys inv movment rpt'!$M:$M,'sys inv movment rpt'!$L:$L,$M340,'sys inv movment rpt'!$N:$N,W$1)</f>
        <v>0</v>
      </c>
      <c r="X340" s="86">
        <f>SUMIFS('sys inv movment rpt'!$M:$M,'sys inv movment rpt'!$L:$L,$M340,'sys inv movment rpt'!$N:$N,X$1)</f>
        <v>0</v>
      </c>
      <c r="Y340" s="86">
        <f>SUMIFS('sys inv movment rpt'!$M:$M,'sys inv movment rpt'!$L:$L,$M340,'sys inv movment rpt'!$N:$N,Y$1)</f>
        <v>0</v>
      </c>
      <c r="Z340" s="86">
        <f>SUMIFS('sys inv movment rpt'!$M:$M,'sys inv movment rpt'!$L:$L,$M340,'sys inv movment rpt'!$N:$N,Z$1)</f>
        <v>0</v>
      </c>
      <c r="AA340" s="86">
        <f>SUMIFS('sys inv movment rpt'!$M:$M,'sys inv movment rpt'!$L:$L,$M340,'sys inv movment rpt'!$N:$N,AA$1)</f>
        <v>0</v>
      </c>
      <c r="AB340" s="86">
        <f>SUMIFS('sys inv movment rpt'!$M:$M,'sys inv movment rpt'!$L:$L,$M340,'sys inv movment rpt'!$N:$N,AB$1)</f>
        <v>0</v>
      </c>
      <c r="AC340" s="86">
        <f>SUMIFS('sys inv movment rpt'!$M:$M,'sys inv movment rpt'!$L:$L,$M340,'sys inv movment rpt'!$N:$N,AC$1)</f>
        <v>0</v>
      </c>
      <c r="AD340" s="86">
        <f>SUMIFS('sys inv movment rpt'!$M:$M,'sys inv movment rpt'!$L:$L,$M340,'sys inv movment rpt'!$N:$N,AD$1)</f>
        <v>0</v>
      </c>
      <c r="AE340" s="86">
        <f>SUMIFS('sys inv movment rpt'!$M:$M,'sys inv movment rpt'!$L:$L,$M340,'sys inv movment rpt'!$N:$N,AE$1)</f>
        <v>0</v>
      </c>
      <c r="AF340" s="86">
        <f>SUMIFS('sys inv movment rpt'!$M:$M,'sys inv movment rpt'!$L:$L,$M340,'sys inv movment rpt'!$N:$N,AF$1)</f>
        <v>0</v>
      </c>
      <c r="AG340" s="86">
        <f>SUMIFS('sys inv movment rpt'!$M:$M,'sys inv movment rpt'!$L:$L,$M340,'sys inv movment rpt'!$N:$N,AG$1)</f>
        <v>0</v>
      </c>
      <c r="AH340" s="86">
        <f>SUMIFS('sys inv movment rpt'!$M:$M,'sys inv movment rpt'!$L:$L,$M340,'sys inv movment rpt'!$N:$N,AH$1)</f>
        <v>0</v>
      </c>
      <c r="AI340" s="86">
        <f>SUMIFS('sys inv movment rpt'!$M:$M,'sys inv movment rpt'!$L:$L,$M340,'sys inv movment rpt'!$N:$N,AI$1)</f>
        <v>0</v>
      </c>
      <c r="AJ340" s="86">
        <f>SUMIFS('sys inv movment rpt'!$M:$M,'sys inv movment rpt'!$L:$L,$M340,'sys inv movment rpt'!$N:$N,AJ$1)</f>
        <v>0</v>
      </c>
      <c r="AK340" s="86">
        <f>SUMIFS('sys inv movment rpt'!$M:$M,'sys inv movment rpt'!$L:$L,$M340,'sys inv movment rpt'!$N:$N,AK$1)</f>
        <v>0</v>
      </c>
      <c r="AL340" s="86">
        <f>SUMIFS('sys inv movment rpt'!$M:$M,'sys inv movment rpt'!$L:$L,$M340,'sys inv movment rpt'!$N:$N,AL$1)</f>
        <v>0</v>
      </c>
      <c r="AM340" s="86">
        <f>SUMIFS('sys inv movment rpt'!$M:$M,'sys inv movment rpt'!$L:$L,$M340,'sys inv movment rpt'!$N:$N,AM$1)</f>
        <v>0</v>
      </c>
      <c r="AN340" s="86">
        <f>SUMIFS('sys inv movment rpt'!$M:$M,'sys inv movment rpt'!$L:$L,$M340,'sys inv movment rpt'!$N:$N,AN$1)</f>
        <v>0</v>
      </c>
      <c r="AO340" s="86">
        <f>SUMIFS('sys inv movment rpt'!$M:$M,'sys inv movment rpt'!$L:$L,$M340,'sys inv movment rpt'!$N:$N,AO$1)</f>
        <v>0</v>
      </c>
      <c r="AP340" s="86">
        <f>SUMIFS('sys inv movment rpt'!$M:$M,'sys inv movment rpt'!$L:$L,$M340,'sys inv movment rpt'!$N:$N,AP$1)</f>
        <v>0</v>
      </c>
      <c r="AQ340" s="86">
        <f>SUMIFS('sys inv movment rpt'!$M:$M,'sys inv movment rpt'!$L:$L,$M340,'sys inv movment rpt'!$N:$N,AQ$1)</f>
        <v>0</v>
      </c>
      <c r="AR340" s="86">
        <f>SUMIFS('sys inv movment rpt'!$M:$M,'sys inv movment rpt'!$L:$L,$M340,'sys inv movment rpt'!$N:$N,AR$1)</f>
        <v>0</v>
      </c>
      <c r="AS340" s="86">
        <f>SUMIFS('sys inv movment rpt'!$M:$M,'sys inv movment rpt'!$L:$L,$M340,'sys inv movment rpt'!$N:$N,AS$1)</f>
        <v>0</v>
      </c>
      <c r="AT340" s="86">
        <f>SUMIFS('sys inv movment rpt'!$M:$M,'sys inv movment rpt'!$L:$L,$M340,'sys inv movment rpt'!$N:$N,AT$1)</f>
        <v>0</v>
      </c>
      <c r="AU340" s="86">
        <f>SUMIFS('sys inv movment rpt'!$M:$M,'sys inv movment rpt'!$L:$L,$M340,'sys inv movment rpt'!$N:$N,AU$1)</f>
        <v>0</v>
      </c>
      <c r="AV340" s="86">
        <f>SUMIFS('sys inv movment rpt'!$M:$M,'sys inv movment rpt'!$L:$L,$M340,'sys inv movment rpt'!$N:$N,AV$1)</f>
        <v>0</v>
      </c>
      <c r="AW340" s="87" t="str">
        <f>IFERROR(VLOOKUP(A340,'sys-backorder details'!E:U,17,0),"-")</f>
        <v>-</v>
      </c>
      <c r="AX340" s="87" t="str">
        <f>IF(K340&gt;1,VLOOKUP(A340,'settings-routing'!A:I,9,0),"")</f>
        <v/>
      </c>
    </row>
    <row r="341" ht="12.75" hidden="1" customHeight="1">
      <c r="A341" s="50" t="s">
        <v>891</v>
      </c>
      <c r="B341" s="50" t="s">
        <v>892</v>
      </c>
      <c r="C341" s="50">
        <f t="shared" si="2"/>
        <v>0</v>
      </c>
      <c r="D341" s="80">
        <f>SUMIF('Stocks 101-111'!$J:$J,'item dashboard'!A341,'Stocks 101-111'!K:K)</f>
        <v>0</v>
      </c>
      <c r="E341" s="80">
        <f>SUMIF('Stocks 101-111'!$J:$J,'item dashboard'!A341,'Stocks 101-111'!$L:$L)</f>
        <v>0</v>
      </c>
      <c r="F341" s="81">
        <f t="shared" si="3"/>
        <v>0</v>
      </c>
      <c r="G341" s="82">
        <f t="shared" si="4"/>
        <v>0</v>
      </c>
      <c r="H341" s="50">
        <f>SUMIFS('sys-backorder details'!$M:$M,'sys-backorder details'!$E:$E,'item dashboard'!A341,'sys-backorder details'!$V:$V,"")</f>
        <v>0</v>
      </c>
      <c r="I341" s="83">
        <f>SUMIF('settings-routing'!$I:$I,'item dashboard'!A341,'settings-routing'!$O:$O)</f>
        <v>0</v>
      </c>
      <c r="J341" s="50">
        <f>SUMIFS('sys-backorder details'!$M:$M,'sys-backorder details'!$E:$E,'item dashboard'!A341,'sys-backorder details'!$V:$V,"Call off")</f>
        <v>0</v>
      </c>
      <c r="K341" s="84">
        <f t="shared" si="5"/>
        <v>0</v>
      </c>
      <c r="L341" s="84">
        <f>SUMIF('Production Plan'!$E:$E,'item dashboard'!A341,'Production Plan'!$N:$N)</f>
        <v>0</v>
      </c>
      <c r="M341" s="85" t="str">
        <f t="shared" si="6"/>
        <v>B-F8PP-N18EXP-250 gm Natural Jar</v>
      </c>
      <c r="N341" s="86">
        <f>SUMIFS('sys inv movment rpt'!$M:$M,'sys inv movment rpt'!$L:$L,$M341,'sys inv movment rpt'!$N:$N,N$1)</f>
        <v>0</v>
      </c>
      <c r="O341" s="86">
        <f>SUMIFS('sys inv movment rpt'!$M:$M,'sys inv movment rpt'!$L:$L,$M341,'sys inv movment rpt'!$N:$N,O$1)</f>
        <v>0</v>
      </c>
      <c r="P341" s="86">
        <f>SUMIFS('sys inv movment rpt'!$M:$M,'sys inv movment rpt'!$L:$L,$M341,'sys inv movment rpt'!$N:$N,P$1)</f>
        <v>0</v>
      </c>
      <c r="Q341" s="86">
        <f>SUMIFS('sys inv movment rpt'!$M:$M,'sys inv movment rpt'!$L:$L,$M341,'sys inv movment rpt'!$N:$N,Q$1)</f>
        <v>0</v>
      </c>
      <c r="R341" s="86">
        <f>SUMIFS('sys inv movment rpt'!$M:$M,'sys inv movment rpt'!$L:$L,$M341,'sys inv movment rpt'!$N:$N,R$1)</f>
        <v>0</v>
      </c>
      <c r="S341" s="86">
        <f>SUMIFS('sys inv movment rpt'!$M:$M,'sys inv movment rpt'!$L:$L,$M341,'sys inv movment rpt'!$N:$N,S$1)</f>
        <v>0</v>
      </c>
      <c r="T341" s="86">
        <f>SUMIFS('sys inv movment rpt'!$M:$M,'sys inv movment rpt'!$L:$L,$M341,'sys inv movment rpt'!$N:$N,T$1)</f>
        <v>0</v>
      </c>
      <c r="U341" s="86">
        <f>SUMIFS('sys inv movment rpt'!$M:$M,'sys inv movment rpt'!$L:$L,$M341,'sys inv movment rpt'!$N:$N,U$1)</f>
        <v>0</v>
      </c>
      <c r="V341" s="86">
        <f>SUMIFS('sys inv movment rpt'!$M:$M,'sys inv movment rpt'!$L:$L,$M341,'sys inv movment rpt'!$N:$N,V$1)</f>
        <v>0</v>
      </c>
      <c r="W341" s="86">
        <f>SUMIFS('sys inv movment rpt'!$M:$M,'sys inv movment rpt'!$L:$L,$M341,'sys inv movment rpt'!$N:$N,W$1)</f>
        <v>0</v>
      </c>
      <c r="X341" s="86">
        <f>SUMIFS('sys inv movment rpt'!$M:$M,'sys inv movment rpt'!$L:$L,$M341,'sys inv movment rpt'!$N:$N,X$1)</f>
        <v>0</v>
      </c>
      <c r="Y341" s="86">
        <f>SUMIFS('sys inv movment rpt'!$M:$M,'sys inv movment rpt'!$L:$L,$M341,'sys inv movment rpt'!$N:$N,Y$1)</f>
        <v>0</v>
      </c>
      <c r="Z341" s="86">
        <f>SUMIFS('sys inv movment rpt'!$M:$M,'sys inv movment rpt'!$L:$L,$M341,'sys inv movment rpt'!$N:$N,Z$1)</f>
        <v>0</v>
      </c>
      <c r="AA341" s="86">
        <f>SUMIFS('sys inv movment rpt'!$M:$M,'sys inv movment rpt'!$L:$L,$M341,'sys inv movment rpt'!$N:$N,AA$1)</f>
        <v>0</v>
      </c>
      <c r="AB341" s="86">
        <f>SUMIFS('sys inv movment rpt'!$M:$M,'sys inv movment rpt'!$L:$L,$M341,'sys inv movment rpt'!$N:$N,AB$1)</f>
        <v>0</v>
      </c>
      <c r="AC341" s="86">
        <f>SUMIFS('sys inv movment rpt'!$M:$M,'sys inv movment rpt'!$L:$L,$M341,'sys inv movment rpt'!$N:$N,AC$1)</f>
        <v>0</v>
      </c>
      <c r="AD341" s="86">
        <f>SUMIFS('sys inv movment rpt'!$M:$M,'sys inv movment rpt'!$L:$L,$M341,'sys inv movment rpt'!$N:$N,AD$1)</f>
        <v>0</v>
      </c>
      <c r="AE341" s="86">
        <f>SUMIFS('sys inv movment rpt'!$M:$M,'sys inv movment rpt'!$L:$L,$M341,'sys inv movment rpt'!$N:$N,AE$1)</f>
        <v>0</v>
      </c>
      <c r="AF341" s="86">
        <f>SUMIFS('sys inv movment rpt'!$M:$M,'sys inv movment rpt'!$L:$L,$M341,'sys inv movment rpt'!$N:$N,AF$1)</f>
        <v>0</v>
      </c>
      <c r="AG341" s="86">
        <f>SUMIFS('sys inv movment rpt'!$M:$M,'sys inv movment rpt'!$L:$L,$M341,'sys inv movment rpt'!$N:$N,AG$1)</f>
        <v>0</v>
      </c>
      <c r="AH341" s="86">
        <f>SUMIFS('sys inv movment rpt'!$M:$M,'sys inv movment rpt'!$L:$L,$M341,'sys inv movment rpt'!$N:$N,AH$1)</f>
        <v>0</v>
      </c>
      <c r="AI341" s="86">
        <f>SUMIFS('sys inv movment rpt'!$M:$M,'sys inv movment rpt'!$L:$L,$M341,'sys inv movment rpt'!$N:$N,AI$1)</f>
        <v>0</v>
      </c>
      <c r="AJ341" s="86">
        <f>SUMIFS('sys inv movment rpt'!$M:$M,'sys inv movment rpt'!$L:$L,$M341,'sys inv movment rpt'!$N:$N,AJ$1)</f>
        <v>0</v>
      </c>
      <c r="AK341" s="86">
        <f>SUMIFS('sys inv movment rpt'!$M:$M,'sys inv movment rpt'!$L:$L,$M341,'sys inv movment rpt'!$N:$N,AK$1)</f>
        <v>0</v>
      </c>
      <c r="AL341" s="86">
        <f>SUMIFS('sys inv movment rpt'!$M:$M,'sys inv movment rpt'!$L:$L,$M341,'sys inv movment rpt'!$N:$N,AL$1)</f>
        <v>0</v>
      </c>
      <c r="AM341" s="86">
        <f>SUMIFS('sys inv movment rpt'!$M:$M,'sys inv movment rpt'!$L:$L,$M341,'sys inv movment rpt'!$N:$N,AM$1)</f>
        <v>0</v>
      </c>
      <c r="AN341" s="86">
        <f>SUMIFS('sys inv movment rpt'!$M:$M,'sys inv movment rpt'!$L:$L,$M341,'sys inv movment rpt'!$N:$N,AN$1)</f>
        <v>0</v>
      </c>
      <c r="AO341" s="86">
        <f>SUMIFS('sys inv movment rpt'!$M:$M,'sys inv movment rpt'!$L:$L,$M341,'sys inv movment rpt'!$N:$N,AO$1)</f>
        <v>0</v>
      </c>
      <c r="AP341" s="86">
        <f>SUMIFS('sys inv movment rpt'!$M:$M,'sys inv movment rpt'!$L:$L,$M341,'sys inv movment rpt'!$N:$N,AP$1)</f>
        <v>0</v>
      </c>
      <c r="AQ341" s="86">
        <f>SUMIFS('sys inv movment rpt'!$M:$M,'sys inv movment rpt'!$L:$L,$M341,'sys inv movment rpt'!$N:$N,AQ$1)</f>
        <v>0</v>
      </c>
      <c r="AR341" s="86">
        <f>SUMIFS('sys inv movment rpt'!$M:$M,'sys inv movment rpt'!$L:$L,$M341,'sys inv movment rpt'!$N:$N,AR$1)</f>
        <v>0</v>
      </c>
      <c r="AS341" s="86">
        <f>SUMIFS('sys inv movment rpt'!$M:$M,'sys inv movment rpt'!$L:$L,$M341,'sys inv movment rpt'!$N:$N,AS$1)</f>
        <v>0</v>
      </c>
      <c r="AT341" s="86">
        <f>SUMIFS('sys inv movment rpt'!$M:$M,'sys inv movment rpt'!$L:$L,$M341,'sys inv movment rpt'!$N:$N,AT$1)</f>
        <v>0</v>
      </c>
      <c r="AU341" s="86">
        <f>SUMIFS('sys inv movment rpt'!$M:$M,'sys inv movment rpt'!$L:$L,$M341,'sys inv movment rpt'!$N:$N,AU$1)</f>
        <v>0</v>
      </c>
      <c r="AV341" s="86">
        <f>SUMIFS('sys inv movment rpt'!$M:$M,'sys inv movment rpt'!$L:$L,$M341,'sys inv movment rpt'!$N:$N,AV$1)</f>
        <v>0</v>
      </c>
      <c r="AW341" s="87" t="str">
        <f>IFERROR(VLOOKUP(A341,'sys-backorder details'!E:U,17,0),"-")</f>
        <v>-</v>
      </c>
      <c r="AX341" s="87" t="str">
        <f>IF(K341&gt;1,VLOOKUP(A341,'settings-routing'!A:I,9,0),"")</f>
        <v/>
      </c>
    </row>
    <row r="342" ht="12.75" hidden="1" customHeight="1">
      <c r="A342" s="50" t="s">
        <v>893</v>
      </c>
      <c r="B342" s="50" t="s">
        <v>894</v>
      </c>
      <c r="C342" s="50">
        <f t="shared" si="2"/>
        <v>0</v>
      </c>
      <c r="D342" s="80">
        <f>SUMIF('Stocks 101-111'!$J:$J,'item dashboard'!A342,'Stocks 101-111'!K:K)</f>
        <v>0</v>
      </c>
      <c r="E342" s="80">
        <f>SUMIF('Stocks 101-111'!$J:$J,'item dashboard'!A342,'Stocks 101-111'!$L:$L)</f>
        <v>0</v>
      </c>
      <c r="F342" s="81">
        <f t="shared" si="3"/>
        <v>0</v>
      </c>
      <c r="G342" s="82">
        <f t="shared" si="4"/>
        <v>0</v>
      </c>
      <c r="H342" s="50">
        <f>SUMIFS('sys-backorder details'!$M:$M,'sys-backorder details'!$E:$E,'item dashboard'!A342,'sys-backorder details'!$V:$V,"")</f>
        <v>0</v>
      </c>
      <c r="I342" s="83">
        <f>SUMIF('settings-routing'!$I:$I,'item dashboard'!A342,'settings-routing'!$O:$O)</f>
        <v>0</v>
      </c>
      <c r="J342" s="50">
        <f>SUMIFS('sys-backorder details'!$M:$M,'sys-backorder details'!$E:$E,'item dashboard'!A342,'sys-backorder details'!$V:$V,"Call off")</f>
        <v>0</v>
      </c>
      <c r="K342" s="84">
        <f t="shared" si="5"/>
        <v>0</v>
      </c>
      <c r="L342" s="84">
        <f>SUMIF('Production Plan'!$E:$E,'item dashboard'!A342,'Production Plan'!$N:$N)</f>
        <v>0</v>
      </c>
      <c r="M342" s="85" t="str">
        <f t="shared" si="6"/>
        <v>B-F8PP-PK18TRUE-250 gm Pink Printed True Beauty Jar</v>
      </c>
      <c r="N342" s="86">
        <f>SUMIFS('sys inv movment rpt'!$M:$M,'sys inv movment rpt'!$L:$L,$M342,'sys inv movment rpt'!$N:$N,N$1)</f>
        <v>0</v>
      </c>
      <c r="O342" s="86">
        <f>SUMIFS('sys inv movment rpt'!$M:$M,'sys inv movment rpt'!$L:$L,$M342,'sys inv movment rpt'!$N:$N,O$1)</f>
        <v>0</v>
      </c>
      <c r="P342" s="86">
        <f>SUMIFS('sys inv movment rpt'!$M:$M,'sys inv movment rpt'!$L:$L,$M342,'sys inv movment rpt'!$N:$N,P$1)</f>
        <v>0</v>
      </c>
      <c r="Q342" s="86">
        <f>SUMIFS('sys inv movment rpt'!$M:$M,'sys inv movment rpt'!$L:$L,$M342,'sys inv movment rpt'!$N:$N,Q$1)</f>
        <v>0</v>
      </c>
      <c r="R342" s="86">
        <f>SUMIFS('sys inv movment rpt'!$M:$M,'sys inv movment rpt'!$L:$L,$M342,'sys inv movment rpt'!$N:$N,R$1)</f>
        <v>0</v>
      </c>
      <c r="S342" s="86">
        <f>SUMIFS('sys inv movment rpt'!$M:$M,'sys inv movment rpt'!$L:$L,$M342,'sys inv movment rpt'!$N:$N,S$1)</f>
        <v>0</v>
      </c>
      <c r="T342" s="86">
        <f>SUMIFS('sys inv movment rpt'!$M:$M,'sys inv movment rpt'!$L:$L,$M342,'sys inv movment rpt'!$N:$N,T$1)</f>
        <v>0</v>
      </c>
      <c r="U342" s="86">
        <f>SUMIFS('sys inv movment rpt'!$M:$M,'sys inv movment rpt'!$L:$L,$M342,'sys inv movment rpt'!$N:$N,U$1)</f>
        <v>0</v>
      </c>
      <c r="V342" s="86">
        <f>SUMIFS('sys inv movment rpt'!$M:$M,'sys inv movment rpt'!$L:$L,$M342,'sys inv movment rpt'!$N:$N,V$1)</f>
        <v>0</v>
      </c>
      <c r="W342" s="86">
        <f>SUMIFS('sys inv movment rpt'!$M:$M,'sys inv movment rpt'!$L:$L,$M342,'sys inv movment rpt'!$N:$N,W$1)</f>
        <v>0</v>
      </c>
      <c r="X342" s="86">
        <f>SUMIFS('sys inv movment rpt'!$M:$M,'sys inv movment rpt'!$L:$L,$M342,'sys inv movment rpt'!$N:$N,X$1)</f>
        <v>0</v>
      </c>
      <c r="Y342" s="86">
        <f>SUMIFS('sys inv movment rpt'!$M:$M,'sys inv movment rpt'!$L:$L,$M342,'sys inv movment rpt'!$N:$N,Y$1)</f>
        <v>0</v>
      </c>
      <c r="Z342" s="86">
        <f>SUMIFS('sys inv movment rpt'!$M:$M,'sys inv movment rpt'!$L:$L,$M342,'sys inv movment rpt'!$N:$N,Z$1)</f>
        <v>0</v>
      </c>
      <c r="AA342" s="86">
        <f>SUMIFS('sys inv movment rpt'!$M:$M,'sys inv movment rpt'!$L:$L,$M342,'sys inv movment rpt'!$N:$N,AA$1)</f>
        <v>0</v>
      </c>
      <c r="AB342" s="86">
        <f>SUMIFS('sys inv movment rpt'!$M:$M,'sys inv movment rpt'!$L:$L,$M342,'sys inv movment rpt'!$N:$N,AB$1)</f>
        <v>0</v>
      </c>
      <c r="AC342" s="86">
        <f>SUMIFS('sys inv movment rpt'!$M:$M,'sys inv movment rpt'!$L:$L,$M342,'sys inv movment rpt'!$N:$N,AC$1)</f>
        <v>0</v>
      </c>
      <c r="AD342" s="86">
        <f>SUMIFS('sys inv movment rpt'!$M:$M,'sys inv movment rpt'!$L:$L,$M342,'sys inv movment rpt'!$N:$N,AD$1)</f>
        <v>0</v>
      </c>
      <c r="AE342" s="86">
        <f>SUMIFS('sys inv movment rpt'!$M:$M,'sys inv movment rpt'!$L:$L,$M342,'sys inv movment rpt'!$N:$N,AE$1)</f>
        <v>0</v>
      </c>
      <c r="AF342" s="86">
        <f>SUMIFS('sys inv movment rpt'!$M:$M,'sys inv movment rpt'!$L:$L,$M342,'sys inv movment rpt'!$N:$N,AF$1)</f>
        <v>0</v>
      </c>
      <c r="AG342" s="86">
        <f>SUMIFS('sys inv movment rpt'!$M:$M,'sys inv movment rpt'!$L:$L,$M342,'sys inv movment rpt'!$N:$N,AG$1)</f>
        <v>0</v>
      </c>
      <c r="AH342" s="86">
        <f>SUMIFS('sys inv movment rpt'!$M:$M,'sys inv movment rpt'!$L:$L,$M342,'sys inv movment rpt'!$N:$N,AH$1)</f>
        <v>0</v>
      </c>
      <c r="AI342" s="86">
        <f>SUMIFS('sys inv movment rpt'!$M:$M,'sys inv movment rpt'!$L:$L,$M342,'sys inv movment rpt'!$N:$N,AI$1)</f>
        <v>0</v>
      </c>
      <c r="AJ342" s="86">
        <f>SUMIFS('sys inv movment rpt'!$M:$M,'sys inv movment rpt'!$L:$L,$M342,'sys inv movment rpt'!$N:$N,AJ$1)</f>
        <v>0</v>
      </c>
      <c r="AK342" s="86">
        <f>SUMIFS('sys inv movment rpt'!$M:$M,'sys inv movment rpt'!$L:$L,$M342,'sys inv movment rpt'!$N:$N,AK$1)</f>
        <v>0</v>
      </c>
      <c r="AL342" s="86">
        <f>SUMIFS('sys inv movment rpt'!$M:$M,'sys inv movment rpt'!$L:$L,$M342,'sys inv movment rpt'!$N:$N,AL$1)</f>
        <v>0</v>
      </c>
      <c r="AM342" s="86">
        <f>SUMIFS('sys inv movment rpt'!$M:$M,'sys inv movment rpt'!$L:$L,$M342,'sys inv movment rpt'!$N:$N,AM$1)</f>
        <v>0</v>
      </c>
      <c r="AN342" s="86">
        <f>SUMIFS('sys inv movment rpt'!$M:$M,'sys inv movment rpt'!$L:$L,$M342,'sys inv movment rpt'!$N:$N,AN$1)</f>
        <v>0</v>
      </c>
      <c r="AO342" s="86">
        <f>SUMIFS('sys inv movment rpt'!$M:$M,'sys inv movment rpt'!$L:$L,$M342,'sys inv movment rpt'!$N:$N,AO$1)</f>
        <v>0</v>
      </c>
      <c r="AP342" s="86">
        <f>SUMIFS('sys inv movment rpt'!$M:$M,'sys inv movment rpt'!$L:$L,$M342,'sys inv movment rpt'!$N:$N,AP$1)</f>
        <v>0</v>
      </c>
      <c r="AQ342" s="86">
        <f>SUMIFS('sys inv movment rpt'!$M:$M,'sys inv movment rpt'!$L:$L,$M342,'sys inv movment rpt'!$N:$N,AQ$1)</f>
        <v>0</v>
      </c>
      <c r="AR342" s="86">
        <f>SUMIFS('sys inv movment rpt'!$M:$M,'sys inv movment rpt'!$L:$L,$M342,'sys inv movment rpt'!$N:$N,AR$1)</f>
        <v>0</v>
      </c>
      <c r="AS342" s="86">
        <f>SUMIFS('sys inv movment rpt'!$M:$M,'sys inv movment rpt'!$L:$L,$M342,'sys inv movment rpt'!$N:$N,AS$1)</f>
        <v>0</v>
      </c>
      <c r="AT342" s="86">
        <f>SUMIFS('sys inv movment rpt'!$M:$M,'sys inv movment rpt'!$L:$L,$M342,'sys inv movment rpt'!$N:$N,AT$1)</f>
        <v>0</v>
      </c>
      <c r="AU342" s="86">
        <f>SUMIFS('sys inv movment rpt'!$M:$M,'sys inv movment rpt'!$L:$L,$M342,'sys inv movment rpt'!$N:$N,AU$1)</f>
        <v>0</v>
      </c>
      <c r="AV342" s="86">
        <f>SUMIFS('sys inv movment rpt'!$M:$M,'sys inv movment rpt'!$L:$L,$M342,'sys inv movment rpt'!$N:$N,AV$1)</f>
        <v>0</v>
      </c>
      <c r="AW342" s="87" t="str">
        <f>IFERROR(VLOOKUP(A342,'sys-backorder details'!E:U,17,0),"-")</f>
        <v>-</v>
      </c>
      <c r="AX342" s="87" t="str">
        <f>IF(K342&gt;1,VLOOKUP(A342,'settings-routing'!A:I,9,0),"")</f>
        <v/>
      </c>
    </row>
    <row r="343" ht="12.75" hidden="1" customHeight="1">
      <c r="A343" s="50" t="s">
        <v>895</v>
      </c>
      <c r="B343" s="50" t="s">
        <v>896</v>
      </c>
      <c r="C343" s="50">
        <f t="shared" si="2"/>
        <v>0</v>
      </c>
      <c r="D343" s="80">
        <f>SUMIF('Stocks 101-111'!$J:$J,'item dashboard'!A343,'Stocks 101-111'!K:K)</f>
        <v>0</v>
      </c>
      <c r="E343" s="80">
        <f>SUMIF('Stocks 101-111'!$J:$J,'item dashboard'!A343,'Stocks 101-111'!$L:$L)</f>
        <v>0</v>
      </c>
      <c r="F343" s="81">
        <f t="shared" si="3"/>
        <v>0</v>
      </c>
      <c r="G343" s="82">
        <f t="shared" si="4"/>
        <v>0</v>
      </c>
      <c r="H343" s="50">
        <f>SUMIFS('sys-backorder details'!$M:$M,'sys-backorder details'!$E:$E,'item dashboard'!A343,'sys-backorder details'!$V:$V,"")</f>
        <v>0</v>
      </c>
      <c r="I343" s="83">
        <f>SUMIF('settings-routing'!$I:$I,'item dashboard'!A343,'settings-routing'!$O:$O)</f>
        <v>0</v>
      </c>
      <c r="J343" s="50">
        <f>SUMIFS('sys-backorder details'!$M:$M,'sys-backorder details'!$E:$E,'item dashboard'!A343,'sys-backorder details'!$V:$V,"Call off")</f>
        <v>0</v>
      </c>
      <c r="K343" s="84">
        <f t="shared" si="5"/>
        <v>0</v>
      </c>
      <c r="L343" s="84">
        <f>SUMIF('Production Plan'!$E:$E,'item dashboard'!A343,'Production Plan'!$N:$N)</f>
        <v>0</v>
      </c>
      <c r="M343" s="85" t="str">
        <f t="shared" si="6"/>
        <v>B-F8PP-PNAT18-250 gm Pearly Natural jar</v>
      </c>
      <c r="N343" s="86">
        <f>SUMIFS('sys inv movment rpt'!$M:$M,'sys inv movment rpt'!$L:$L,$M343,'sys inv movment rpt'!$N:$N,N$1)</f>
        <v>0</v>
      </c>
      <c r="O343" s="86">
        <f>SUMIFS('sys inv movment rpt'!$M:$M,'sys inv movment rpt'!$L:$L,$M343,'sys inv movment rpt'!$N:$N,O$1)</f>
        <v>0</v>
      </c>
      <c r="P343" s="86">
        <f>SUMIFS('sys inv movment rpt'!$M:$M,'sys inv movment rpt'!$L:$L,$M343,'sys inv movment rpt'!$N:$N,P$1)</f>
        <v>0</v>
      </c>
      <c r="Q343" s="86">
        <f>SUMIFS('sys inv movment rpt'!$M:$M,'sys inv movment rpt'!$L:$L,$M343,'sys inv movment rpt'!$N:$N,Q$1)</f>
        <v>0</v>
      </c>
      <c r="R343" s="86">
        <f>SUMIFS('sys inv movment rpt'!$M:$M,'sys inv movment rpt'!$L:$L,$M343,'sys inv movment rpt'!$N:$N,R$1)</f>
        <v>0</v>
      </c>
      <c r="S343" s="86">
        <f>SUMIFS('sys inv movment rpt'!$M:$M,'sys inv movment rpt'!$L:$L,$M343,'sys inv movment rpt'!$N:$N,S$1)</f>
        <v>0</v>
      </c>
      <c r="T343" s="86">
        <f>SUMIFS('sys inv movment rpt'!$M:$M,'sys inv movment rpt'!$L:$L,$M343,'sys inv movment rpt'!$N:$N,T$1)</f>
        <v>0</v>
      </c>
      <c r="U343" s="86">
        <f>SUMIFS('sys inv movment rpt'!$M:$M,'sys inv movment rpt'!$L:$L,$M343,'sys inv movment rpt'!$N:$N,U$1)</f>
        <v>0</v>
      </c>
      <c r="V343" s="86">
        <f>SUMIFS('sys inv movment rpt'!$M:$M,'sys inv movment rpt'!$L:$L,$M343,'sys inv movment rpt'!$N:$N,V$1)</f>
        <v>0</v>
      </c>
      <c r="W343" s="86">
        <f>SUMIFS('sys inv movment rpt'!$M:$M,'sys inv movment rpt'!$L:$L,$M343,'sys inv movment rpt'!$N:$N,W$1)</f>
        <v>0</v>
      </c>
      <c r="X343" s="86">
        <f>SUMIFS('sys inv movment rpt'!$M:$M,'sys inv movment rpt'!$L:$L,$M343,'sys inv movment rpt'!$N:$N,X$1)</f>
        <v>0</v>
      </c>
      <c r="Y343" s="86">
        <f>SUMIFS('sys inv movment rpt'!$M:$M,'sys inv movment rpt'!$L:$L,$M343,'sys inv movment rpt'!$N:$N,Y$1)</f>
        <v>0</v>
      </c>
      <c r="Z343" s="86">
        <f>SUMIFS('sys inv movment rpt'!$M:$M,'sys inv movment rpt'!$L:$L,$M343,'sys inv movment rpt'!$N:$N,Z$1)</f>
        <v>0</v>
      </c>
      <c r="AA343" s="86">
        <f>SUMIFS('sys inv movment rpt'!$M:$M,'sys inv movment rpt'!$L:$L,$M343,'sys inv movment rpt'!$N:$N,AA$1)</f>
        <v>0</v>
      </c>
      <c r="AB343" s="86">
        <f>SUMIFS('sys inv movment rpt'!$M:$M,'sys inv movment rpt'!$L:$L,$M343,'sys inv movment rpt'!$N:$N,AB$1)</f>
        <v>0</v>
      </c>
      <c r="AC343" s="86">
        <f>SUMIFS('sys inv movment rpt'!$M:$M,'sys inv movment rpt'!$L:$L,$M343,'sys inv movment rpt'!$N:$N,AC$1)</f>
        <v>0</v>
      </c>
      <c r="AD343" s="86">
        <f>SUMIFS('sys inv movment rpt'!$M:$M,'sys inv movment rpt'!$L:$L,$M343,'sys inv movment rpt'!$N:$N,AD$1)</f>
        <v>0</v>
      </c>
      <c r="AE343" s="86">
        <f>SUMIFS('sys inv movment rpt'!$M:$M,'sys inv movment rpt'!$L:$L,$M343,'sys inv movment rpt'!$N:$N,AE$1)</f>
        <v>0</v>
      </c>
      <c r="AF343" s="86">
        <f>SUMIFS('sys inv movment rpt'!$M:$M,'sys inv movment rpt'!$L:$L,$M343,'sys inv movment rpt'!$N:$N,AF$1)</f>
        <v>0</v>
      </c>
      <c r="AG343" s="86">
        <f>SUMIFS('sys inv movment rpt'!$M:$M,'sys inv movment rpt'!$L:$L,$M343,'sys inv movment rpt'!$N:$N,AG$1)</f>
        <v>0</v>
      </c>
      <c r="AH343" s="86">
        <f>SUMIFS('sys inv movment rpt'!$M:$M,'sys inv movment rpt'!$L:$L,$M343,'sys inv movment rpt'!$N:$N,AH$1)</f>
        <v>0</v>
      </c>
      <c r="AI343" s="86">
        <f>SUMIFS('sys inv movment rpt'!$M:$M,'sys inv movment rpt'!$L:$L,$M343,'sys inv movment rpt'!$N:$N,AI$1)</f>
        <v>0</v>
      </c>
      <c r="AJ343" s="86">
        <f>SUMIFS('sys inv movment rpt'!$M:$M,'sys inv movment rpt'!$L:$L,$M343,'sys inv movment rpt'!$N:$N,AJ$1)</f>
        <v>0</v>
      </c>
      <c r="AK343" s="86">
        <f>SUMIFS('sys inv movment rpt'!$M:$M,'sys inv movment rpt'!$L:$L,$M343,'sys inv movment rpt'!$N:$N,AK$1)</f>
        <v>0</v>
      </c>
      <c r="AL343" s="86">
        <f>SUMIFS('sys inv movment rpt'!$M:$M,'sys inv movment rpt'!$L:$L,$M343,'sys inv movment rpt'!$N:$N,AL$1)</f>
        <v>0</v>
      </c>
      <c r="AM343" s="86">
        <f>SUMIFS('sys inv movment rpt'!$M:$M,'sys inv movment rpt'!$L:$L,$M343,'sys inv movment rpt'!$N:$N,AM$1)</f>
        <v>0</v>
      </c>
      <c r="AN343" s="86">
        <f>SUMIFS('sys inv movment rpt'!$M:$M,'sys inv movment rpt'!$L:$L,$M343,'sys inv movment rpt'!$N:$N,AN$1)</f>
        <v>0</v>
      </c>
      <c r="AO343" s="86">
        <f>SUMIFS('sys inv movment rpt'!$M:$M,'sys inv movment rpt'!$L:$L,$M343,'sys inv movment rpt'!$N:$N,AO$1)</f>
        <v>0</v>
      </c>
      <c r="AP343" s="86">
        <f>SUMIFS('sys inv movment rpt'!$M:$M,'sys inv movment rpt'!$L:$L,$M343,'sys inv movment rpt'!$N:$N,AP$1)</f>
        <v>0</v>
      </c>
      <c r="AQ343" s="86">
        <f>SUMIFS('sys inv movment rpt'!$M:$M,'sys inv movment rpt'!$L:$L,$M343,'sys inv movment rpt'!$N:$N,AQ$1)</f>
        <v>0</v>
      </c>
      <c r="AR343" s="86">
        <f>SUMIFS('sys inv movment rpt'!$M:$M,'sys inv movment rpt'!$L:$L,$M343,'sys inv movment rpt'!$N:$N,AR$1)</f>
        <v>0</v>
      </c>
      <c r="AS343" s="86">
        <f>SUMIFS('sys inv movment rpt'!$M:$M,'sys inv movment rpt'!$L:$L,$M343,'sys inv movment rpt'!$N:$N,AS$1)</f>
        <v>0</v>
      </c>
      <c r="AT343" s="86">
        <f>SUMIFS('sys inv movment rpt'!$M:$M,'sys inv movment rpt'!$L:$L,$M343,'sys inv movment rpt'!$N:$N,AT$1)</f>
        <v>0</v>
      </c>
      <c r="AU343" s="86">
        <f>SUMIFS('sys inv movment rpt'!$M:$M,'sys inv movment rpt'!$L:$L,$M343,'sys inv movment rpt'!$N:$N,AU$1)</f>
        <v>0</v>
      </c>
      <c r="AV343" s="86">
        <f>SUMIFS('sys inv movment rpt'!$M:$M,'sys inv movment rpt'!$L:$L,$M343,'sys inv movment rpt'!$N:$N,AV$1)</f>
        <v>0</v>
      </c>
      <c r="AW343" s="87" t="str">
        <f>IFERROR(VLOOKUP(A343,'sys-backorder details'!E:U,17,0),"-")</f>
        <v>-</v>
      </c>
      <c r="AX343" s="87" t="str">
        <f>IF(K343&gt;1,VLOOKUP(A343,'settings-routing'!A:I,9,0),"")</f>
        <v/>
      </c>
    </row>
    <row r="344" ht="12.75" hidden="1" customHeight="1">
      <c r="A344" s="50" t="s">
        <v>897</v>
      </c>
      <c r="B344" s="50" t="s">
        <v>898</v>
      </c>
      <c r="C344" s="50">
        <f t="shared" si="2"/>
        <v>0</v>
      </c>
      <c r="D344" s="80">
        <f>SUMIF('Stocks 101-111'!$J:$J,'item dashboard'!A344,'Stocks 101-111'!K:K)</f>
        <v>0</v>
      </c>
      <c r="E344" s="80">
        <f>SUMIF('Stocks 101-111'!$J:$J,'item dashboard'!A344,'Stocks 101-111'!$L:$L)</f>
        <v>0</v>
      </c>
      <c r="F344" s="81">
        <f t="shared" si="3"/>
        <v>0</v>
      </c>
      <c r="G344" s="82">
        <f t="shared" si="4"/>
        <v>0</v>
      </c>
      <c r="H344" s="50">
        <f>SUMIFS('sys-backorder details'!$M:$M,'sys-backorder details'!$E:$E,'item dashboard'!A344,'sys-backorder details'!$V:$V,"")</f>
        <v>0</v>
      </c>
      <c r="I344" s="83">
        <f>SUMIF('settings-routing'!$I:$I,'item dashboard'!A344,'settings-routing'!$O:$O)</f>
        <v>0</v>
      </c>
      <c r="J344" s="50">
        <f>SUMIFS('sys-backorder details'!$M:$M,'sys-backorder details'!$E:$E,'item dashboard'!A344,'sys-backorder details'!$V:$V,"Call off")</f>
        <v>0</v>
      </c>
      <c r="K344" s="84">
        <f t="shared" si="5"/>
        <v>0</v>
      </c>
      <c r="L344" s="84">
        <f>SUMIF('Production Plan'!$E:$E,'item dashboard'!A344,'Production Plan'!$N:$N)</f>
        <v>0</v>
      </c>
      <c r="M344" s="85" t="str">
        <f t="shared" si="6"/>
        <v>B-F8PP-PW18-250 gm Pearly White jar</v>
      </c>
      <c r="N344" s="86">
        <f>SUMIFS('sys inv movment rpt'!$M:$M,'sys inv movment rpt'!$L:$L,$M344,'sys inv movment rpt'!$N:$N,N$1)</f>
        <v>0</v>
      </c>
      <c r="O344" s="86">
        <f>SUMIFS('sys inv movment rpt'!$M:$M,'sys inv movment rpt'!$L:$L,$M344,'sys inv movment rpt'!$N:$N,O$1)</f>
        <v>0</v>
      </c>
      <c r="P344" s="86">
        <f>SUMIFS('sys inv movment rpt'!$M:$M,'sys inv movment rpt'!$L:$L,$M344,'sys inv movment rpt'!$N:$N,P$1)</f>
        <v>0</v>
      </c>
      <c r="Q344" s="86">
        <f>SUMIFS('sys inv movment rpt'!$M:$M,'sys inv movment rpt'!$L:$L,$M344,'sys inv movment rpt'!$N:$N,Q$1)</f>
        <v>0</v>
      </c>
      <c r="R344" s="86">
        <f>SUMIFS('sys inv movment rpt'!$M:$M,'sys inv movment rpt'!$L:$L,$M344,'sys inv movment rpt'!$N:$N,R$1)</f>
        <v>0</v>
      </c>
      <c r="S344" s="86">
        <f>SUMIFS('sys inv movment rpt'!$M:$M,'sys inv movment rpt'!$L:$L,$M344,'sys inv movment rpt'!$N:$N,S$1)</f>
        <v>0</v>
      </c>
      <c r="T344" s="86">
        <f>SUMIFS('sys inv movment rpt'!$M:$M,'sys inv movment rpt'!$L:$L,$M344,'sys inv movment rpt'!$N:$N,T$1)</f>
        <v>0</v>
      </c>
      <c r="U344" s="86">
        <f>SUMIFS('sys inv movment rpt'!$M:$M,'sys inv movment rpt'!$L:$L,$M344,'sys inv movment rpt'!$N:$N,U$1)</f>
        <v>0</v>
      </c>
      <c r="V344" s="86">
        <f>SUMIFS('sys inv movment rpt'!$M:$M,'sys inv movment rpt'!$L:$L,$M344,'sys inv movment rpt'!$N:$N,V$1)</f>
        <v>0</v>
      </c>
      <c r="W344" s="86">
        <f>SUMIFS('sys inv movment rpt'!$M:$M,'sys inv movment rpt'!$L:$L,$M344,'sys inv movment rpt'!$N:$N,W$1)</f>
        <v>0</v>
      </c>
      <c r="X344" s="86">
        <f>SUMIFS('sys inv movment rpt'!$M:$M,'sys inv movment rpt'!$L:$L,$M344,'sys inv movment rpt'!$N:$N,X$1)</f>
        <v>0</v>
      </c>
      <c r="Y344" s="86">
        <f>SUMIFS('sys inv movment rpt'!$M:$M,'sys inv movment rpt'!$L:$L,$M344,'sys inv movment rpt'!$N:$N,Y$1)</f>
        <v>0</v>
      </c>
      <c r="Z344" s="86">
        <f>SUMIFS('sys inv movment rpt'!$M:$M,'sys inv movment rpt'!$L:$L,$M344,'sys inv movment rpt'!$N:$N,Z$1)</f>
        <v>0</v>
      </c>
      <c r="AA344" s="86">
        <f>SUMIFS('sys inv movment rpt'!$M:$M,'sys inv movment rpt'!$L:$L,$M344,'sys inv movment rpt'!$N:$N,AA$1)</f>
        <v>0</v>
      </c>
      <c r="AB344" s="86">
        <f>SUMIFS('sys inv movment rpt'!$M:$M,'sys inv movment rpt'!$L:$L,$M344,'sys inv movment rpt'!$N:$N,AB$1)</f>
        <v>0</v>
      </c>
      <c r="AC344" s="86">
        <f>SUMIFS('sys inv movment rpt'!$M:$M,'sys inv movment rpt'!$L:$L,$M344,'sys inv movment rpt'!$N:$N,AC$1)</f>
        <v>0</v>
      </c>
      <c r="AD344" s="86">
        <f>SUMIFS('sys inv movment rpt'!$M:$M,'sys inv movment rpt'!$L:$L,$M344,'sys inv movment rpt'!$N:$N,AD$1)</f>
        <v>0</v>
      </c>
      <c r="AE344" s="86">
        <f>SUMIFS('sys inv movment rpt'!$M:$M,'sys inv movment rpt'!$L:$L,$M344,'sys inv movment rpt'!$N:$N,AE$1)</f>
        <v>0</v>
      </c>
      <c r="AF344" s="86">
        <f>SUMIFS('sys inv movment rpt'!$M:$M,'sys inv movment rpt'!$L:$L,$M344,'sys inv movment rpt'!$N:$N,AF$1)</f>
        <v>0</v>
      </c>
      <c r="AG344" s="86">
        <f>SUMIFS('sys inv movment rpt'!$M:$M,'sys inv movment rpt'!$L:$L,$M344,'sys inv movment rpt'!$N:$N,AG$1)</f>
        <v>0</v>
      </c>
      <c r="AH344" s="86">
        <f>SUMIFS('sys inv movment rpt'!$M:$M,'sys inv movment rpt'!$L:$L,$M344,'sys inv movment rpt'!$N:$N,AH$1)</f>
        <v>0</v>
      </c>
      <c r="AI344" s="86">
        <f>SUMIFS('sys inv movment rpt'!$M:$M,'sys inv movment rpt'!$L:$L,$M344,'sys inv movment rpt'!$N:$N,AI$1)</f>
        <v>0</v>
      </c>
      <c r="AJ344" s="86">
        <f>SUMIFS('sys inv movment rpt'!$M:$M,'sys inv movment rpt'!$L:$L,$M344,'sys inv movment rpt'!$N:$N,AJ$1)</f>
        <v>0</v>
      </c>
      <c r="AK344" s="86">
        <f>SUMIFS('sys inv movment rpt'!$M:$M,'sys inv movment rpt'!$L:$L,$M344,'sys inv movment rpt'!$N:$N,AK$1)</f>
        <v>0</v>
      </c>
      <c r="AL344" s="86">
        <f>SUMIFS('sys inv movment rpt'!$M:$M,'sys inv movment rpt'!$L:$L,$M344,'sys inv movment rpt'!$N:$N,AL$1)</f>
        <v>0</v>
      </c>
      <c r="AM344" s="86">
        <f>SUMIFS('sys inv movment rpt'!$M:$M,'sys inv movment rpt'!$L:$L,$M344,'sys inv movment rpt'!$N:$N,AM$1)</f>
        <v>0</v>
      </c>
      <c r="AN344" s="86">
        <f>SUMIFS('sys inv movment rpt'!$M:$M,'sys inv movment rpt'!$L:$L,$M344,'sys inv movment rpt'!$N:$N,AN$1)</f>
        <v>0</v>
      </c>
      <c r="AO344" s="86">
        <f>SUMIFS('sys inv movment rpt'!$M:$M,'sys inv movment rpt'!$L:$L,$M344,'sys inv movment rpt'!$N:$N,AO$1)</f>
        <v>0</v>
      </c>
      <c r="AP344" s="86">
        <f>SUMIFS('sys inv movment rpt'!$M:$M,'sys inv movment rpt'!$L:$L,$M344,'sys inv movment rpt'!$N:$N,AP$1)</f>
        <v>0</v>
      </c>
      <c r="AQ344" s="86">
        <f>SUMIFS('sys inv movment rpt'!$M:$M,'sys inv movment rpt'!$L:$L,$M344,'sys inv movment rpt'!$N:$N,AQ$1)</f>
        <v>0</v>
      </c>
      <c r="AR344" s="86">
        <f>SUMIFS('sys inv movment rpt'!$M:$M,'sys inv movment rpt'!$L:$L,$M344,'sys inv movment rpt'!$N:$N,AR$1)</f>
        <v>0</v>
      </c>
      <c r="AS344" s="86">
        <f>SUMIFS('sys inv movment rpt'!$M:$M,'sys inv movment rpt'!$L:$L,$M344,'sys inv movment rpt'!$N:$N,AS$1)</f>
        <v>0</v>
      </c>
      <c r="AT344" s="86">
        <f>SUMIFS('sys inv movment rpt'!$M:$M,'sys inv movment rpt'!$L:$L,$M344,'sys inv movment rpt'!$N:$N,AT$1)</f>
        <v>0</v>
      </c>
      <c r="AU344" s="86">
        <f>SUMIFS('sys inv movment rpt'!$M:$M,'sys inv movment rpt'!$L:$L,$M344,'sys inv movment rpt'!$N:$N,AU$1)</f>
        <v>0</v>
      </c>
      <c r="AV344" s="86">
        <f>SUMIFS('sys inv movment rpt'!$M:$M,'sys inv movment rpt'!$L:$L,$M344,'sys inv movment rpt'!$N:$N,AV$1)</f>
        <v>0</v>
      </c>
      <c r="AW344" s="87" t="str">
        <f>IFERROR(VLOOKUP(A344,'sys-backorder details'!E:U,17,0),"-")</f>
        <v>-</v>
      </c>
      <c r="AX344" s="87" t="str">
        <f>IF(K344&gt;1,VLOOKUP(A344,'settings-routing'!A:I,9,0),"")</f>
        <v/>
      </c>
    </row>
    <row r="345" ht="12.75" hidden="1" customHeight="1">
      <c r="A345" s="28" t="s">
        <v>899</v>
      </c>
      <c r="B345" s="28" t="s">
        <v>900</v>
      </c>
      <c r="C345" s="50">
        <f t="shared" si="2"/>
        <v>0</v>
      </c>
      <c r="D345" s="80">
        <f>SUMIF('Stocks 101-111'!$J:$J,'item dashboard'!A345,'Stocks 101-111'!K:K)</f>
        <v>0</v>
      </c>
      <c r="E345" s="80">
        <f>SUMIF('Stocks 101-111'!$J:$J,'item dashboard'!A345,'Stocks 101-111'!$L:$L)</f>
        <v>0</v>
      </c>
      <c r="F345" s="81">
        <f t="shared" si="3"/>
        <v>0</v>
      </c>
      <c r="G345" s="82">
        <f t="shared" si="4"/>
        <v>0</v>
      </c>
      <c r="H345" s="50">
        <f>SUMIFS('sys-backorder details'!$M:$M,'sys-backorder details'!$E:$E,'item dashboard'!A345,'sys-backorder details'!$V:$V,"")</f>
        <v>0</v>
      </c>
      <c r="I345" s="83">
        <f>SUMIF('settings-routing'!$I:$I,'item dashboard'!A345,'settings-routing'!$O:$O)</f>
        <v>0</v>
      </c>
      <c r="J345" s="50">
        <f>SUMIFS('sys-backorder details'!$M:$M,'sys-backorder details'!$E:$E,'item dashboard'!A345,'sys-backorder details'!$V:$V,"Call off")</f>
        <v>0</v>
      </c>
      <c r="K345" s="84">
        <f t="shared" si="5"/>
        <v>0</v>
      </c>
      <c r="L345" s="84">
        <f>SUMIF('Production Plan'!$E:$E,'item dashboard'!A345,'Production Plan'!$N:$N)</f>
        <v>0</v>
      </c>
      <c r="M345" s="85" t="str">
        <f t="shared" si="6"/>
        <v>B-F8PP-PW18EXP-250 gm Pearly White Jar</v>
      </c>
      <c r="N345" s="86">
        <f>SUMIFS('sys inv movment rpt'!$M:$M,'sys inv movment rpt'!$L:$L,$M345,'sys inv movment rpt'!$N:$N,N$1)</f>
        <v>0</v>
      </c>
      <c r="O345" s="86">
        <f>SUMIFS('sys inv movment rpt'!$M:$M,'sys inv movment rpt'!$L:$L,$M345,'sys inv movment rpt'!$N:$N,O$1)</f>
        <v>0</v>
      </c>
      <c r="P345" s="86">
        <f>SUMIFS('sys inv movment rpt'!$M:$M,'sys inv movment rpt'!$L:$L,$M345,'sys inv movment rpt'!$N:$N,P$1)</f>
        <v>0</v>
      </c>
      <c r="Q345" s="86">
        <f>SUMIFS('sys inv movment rpt'!$M:$M,'sys inv movment rpt'!$L:$L,$M345,'sys inv movment rpt'!$N:$N,Q$1)</f>
        <v>0</v>
      </c>
      <c r="R345" s="86">
        <f>SUMIFS('sys inv movment rpt'!$M:$M,'sys inv movment rpt'!$L:$L,$M345,'sys inv movment rpt'!$N:$N,R$1)</f>
        <v>0</v>
      </c>
      <c r="S345" s="86">
        <f>SUMIFS('sys inv movment rpt'!$M:$M,'sys inv movment rpt'!$L:$L,$M345,'sys inv movment rpt'!$N:$N,S$1)</f>
        <v>0</v>
      </c>
      <c r="T345" s="86">
        <f>SUMIFS('sys inv movment rpt'!$M:$M,'sys inv movment rpt'!$L:$L,$M345,'sys inv movment rpt'!$N:$N,T$1)</f>
        <v>0</v>
      </c>
      <c r="U345" s="86">
        <f>SUMIFS('sys inv movment rpt'!$M:$M,'sys inv movment rpt'!$L:$L,$M345,'sys inv movment rpt'!$N:$N,U$1)</f>
        <v>0</v>
      </c>
      <c r="V345" s="86">
        <f>SUMIFS('sys inv movment rpt'!$M:$M,'sys inv movment rpt'!$L:$L,$M345,'sys inv movment rpt'!$N:$N,V$1)</f>
        <v>0</v>
      </c>
      <c r="W345" s="86">
        <f>SUMIFS('sys inv movment rpt'!$M:$M,'sys inv movment rpt'!$L:$L,$M345,'sys inv movment rpt'!$N:$N,W$1)</f>
        <v>0</v>
      </c>
      <c r="X345" s="86">
        <f>SUMIFS('sys inv movment rpt'!$M:$M,'sys inv movment rpt'!$L:$L,$M345,'sys inv movment rpt'!$N:$N,X$1)</f>
        <v>0</v>
      </c>
      <c r="Y345" s="86">
        <f>SUMIFS('sys inv movment rpt'!$M:$M,'sys inv movment rpt'!$L:$L,$M345,'sys inv movment rpt'!$N:$N,Y$1)</f>
        <v>0</v>
      </c>
      <c r="Z345" s="86">
        <f>SUMIFS('sys inv movment rpt'!$M:$M,'sys inv movment rpt'!$L:$L,$M345,'sys inv movment rpt'!$N:$N,Z$1)</f>
        <v>0</v>
      </c>
      <c r="AA345" s="86">
        <f>SUMIFS('sys inv movment rpt'!$M:$M,'sys inv movment rpt'!$L:$L,$M345,'sys inv movment rpt'!$N:$N,AA$1)</f>
        <v>0</v>
      </c>
      <c r="AB345" s="86">
        <f>SUMIFS('sys inv movment rpt'!$M:$M,'sys inv movment rpt'!$L:$L,$M345,'sys inv movment rpt'!$N:$N,AB$1)</f>
        <v>0</v>
      </c>
      <c r="AC345" s="86">
        <f>SUMIFS('sys inv movment rpt'!$M:$M,'sys inv movment rpt'!$L:$L,$M345,'sys inv movment rpt'!$N:$N,AC$1)</f>
        <v>0</v>
      </c>
      <c r="AD345" s="86">
        <f>SUMIFS('sys inv movment rpt'!$M:$M,'sys inv movment rpt'!$L:$L,$M345,'sys inv movment rpt'!$N:$N,AD$1)</f>
        <v>0</v>
      </c>
      <c r="AE345" s="86">
        <f>SUMIFS('sys inv movment rpt'!$M:$M,'sys inv movment rpt'!$L:$L,$M345,'sys inv movment rpt'!$N:$N,AE$1)</f>
        <v>0</v>
      </c>
      <c r="AF345" s="86">
        <f>SUMIFS('sys inv movment rpt'!$M:$M,'sys inv movment rpt'!$L:$L,$M345,'sys inv movment rpt'!$N:$N,AF$1)</f>
        <v>0</v>
      </c>
      <c r="AG345" s="86">
        <f>SUMIFS('sys inv movment rpt'!$M:$M,'sys inv movment rpt'!$L:$L,$M345,'sys inv movment rpt'!$N:$N,AG$1)</f>
        <v>0</v>
      </c>
      <c r="AH345" s="86">
        <f>SUMIFS('sys inv movment rpt'!$M:$M,'sys inv movment rpt'!$L:$L,$M345,'sys inv movment rpt'!$N:$N,AH$1)</f>
        <v>0</v>
      </c>
      <c r="AI345" s="86">
        <f>SUMIFS('sys inv movment rpt'!$M:$M,'sys inv movment rpt'!$L:$L,$M345,'sys inv movment rpt'!$N:$N,AI$1)</f>
        <v>0</v>
      </c>
      <c r="AJ345" s="86">
        <f>SUMIFS('sys inv movment rpt'!$M:$M,'sys inv movment rpt'!$L:$L,$M345,'sys inv movment rpt'!$N:$N,AJ$1)</f>
        <v>0</v>
      </c>
      <c r="AK345" s="86">
        <f>SUMIFS('sys inv movment rpt'!$M:$M,'sys inv movment rpt'!$L:$L,$M345,'sys inv movment rpt'!$N:$N,AK$1)</f>
        <v>0</v>
      </c>
      <c r="AL345" s="86">
        <f>SUMIFS('sys inv movment rpt'!$M:$M,'sys inv movment rpt'!$L:$L,$M345,'sys inv movment rpt'!$N:$N,AL$1)</f>
        <v>0</v>
      </c>
      <c r="AM345" s="86">
        <f>SUMIFS('sys inv movment rpt'!$M:$M,'sys inv movment rpt'!$L:$L,$M345,'sys inv movment rpt'!$N:$N,AM$1)</f>
        <v>0</v>
      </c>
      <c r="AN345" s="86">
        <f>SUMIFS('sys inv movment rpt'!$M:$M,'sys inv movment rpt'!$L:$L,$M345,'sys inv movment rpt'!$N:$N,AN$1)</f>
        <v>0</v>
      </c>
      <c r="AO345" s="86">
        <f>SUMIFS('sys inv movment rpt'!$M:$M,'sys inv movment rpt'!$L:$L,$M345,'sys inv movment rpt'!$N:$N,AO$1)</f>
        <v>0</v>
      </c>
      <c r="AP345" s="86">
        <f>SUMIFS('sys inv movment rpt'!$M:$M,'sys inv movment rpt'!$L:$L,$M345,'sys inv movment rpt'!$N:$N,AP$1)</f>
        <v>0</v>
      </c>
      <c r="AQ345" s="86">
        <f>SUMIFS('sys inv movment rpt'!$M:$M,'sys inv movment rpt'!$L:$L,$M345,'sys inv movment rpt'!$N:$N,AQ$1)</f>
        <v>0</v>
      </c>
      <c r="AR345" s="86">
        <f>SUMIFS('sys inv movment rpt'!$M:$M,'sys inv movment rpt'!$L:$L,$M345,'sys inv movment rpt'!$N:$N,AR$1)</f>
        <v>0</v>
      </c>
      <c r="AS345" s="86">
        <f>SUMIFS('sys inv movment rpt'!$M:$M,'sys inv movment rpt'!$L:$L,$M345,'sys inv movment rpt'!$N:$N,AS$1)</f>
        <v>0</v>
      </c>
      <c r="AT345" s="86">
        <f>SUMIFS('sys inv movment rpt'!$M:$M,'sys inv movment rpt'!$L:$L,$M345,'sys inv movment rpt'!$N:$N,AT$1)</f>
        <v>0</v>
      </c>
      <c r="AU345" s="86">
        <f>SUMIFS('sys inv movment rpt'!$M:$M,'sys inv movment rpt'!$L:$L,$M345,'sys inv movment rpt'!$N:$N,AU$1)</f>
        <v>0</v>
      </c>
      <c r="AV345" s="86">
        <f>SUMIFS('sys inv movment rpt'!$M:$M,'sys inv movment rpt'!$L:$L,$M345,'sys inv movment rpt'!$N:$N,AV$1)</f>
        <v>0</v>
      </c>
      <c r="AW345" s="87" t="str">
        <f>IFERROR(VLOOKUP(A345,'sys-backorder details'!E:U,17,0),"-")</f>
        <v>-</v>
      </c>
      <c r="AX345" s="87" t="str">
        <f>IF(K345&gt;1,VLOOKUP(A345,'settings-routing'!A:I,9,0),"")</f>
        <v/>
      </c>
    </row>
    <row r="346" ht="12.75" hidden="1" customHeight="1">
      <c r="A346" s="50" t="s">
        <v>901</v>
      </c>
      <c r="B346" s="50" t="s">
        <v>902</v>
      </c>
      <c r="C346" s="50">
        <f t="shared" si="2"/>
        <v>6240</v>
      </c>
      <c r="D346" s="80">
        <f>SUMIF('Stocks 101-111'!$J:$J,'item dashboard'!A346,'Stocks 101-111'!K:K)</f>
        <v>6240</v>
      </c>
      <c r="E346" s="80">
        <f>SUMIF('Stocks 101-111'!$J:$J,'item dashboard'!A346,'Stocks 101-111'!$L:$L)</f>
        <v>0</v>
      </c>
      <c r="F346" s="81">
        <f t="shared" si="3"/>
        <v>0</v>
      </c>
      <c r="G346" s="82">
        <f t="shared" si="4"/>
        <v>0.2857142857</v>
      </c>
      <c r="H346" s="50">
        <f>SUMIFS('sys-backorder details'!$M:$M,'sys-backorder details'!$E:$E,'item dashboard'!A346,'sys-backorder details'!$V:$V,"")</f>
        <v>0</v>
      </c>
      <c r="I346" s="83">
        <f>SUMIF('settings-routing'!$I:$I,'item dashboard'!A346,'settings-routing'!$O:$O)</f>
        <v>0</v>
      </c>
      <c r="J346" s="50">
        <f>SUMIFS('sys-backorder details'!$M:$M,'sys-backorder details'!$E:$E,'item dashboard'!A346,'sys-backorder details'!$V:$V,"Call off")</f>
        <v>0</v>
      </c>
      <c r="K346" s="84">
        <f t="shared" si="5"/>
        <v>-6240</v>
      </c>
      <c r="L346" s="84">
        <f>SUMIF('Production Plan'!$E:$E,'item dashboard'!A346,'Production Plan'!$N:$N)</f>
        <v>0</v>
      </c>
      <c r="M346" s="85" t="str">
        <f t="shared" si="6"/>
        <v>B-F8PP-W18-250 gm White jar</v>
      </c>
      <c r="N346" s="86">
        <f>SUMIFS('sys inv movment rpt'!$M:$M,'sys inv movment rpt'!$L:$L,$M346,'sys inv movment rpt'!$N:$N,N$1)</f>
        <v>54720</v>
      </c>
      <c r="O346" s="86">
        <f>SUMIFS('sys inv movment rpt'!$M:$M,'sys inv movment rpt'!$L:$L,$M346,'sys inv movment rpt'!$N:$N,O$1)</f>
        <v>0</v>
      </c>
      <c r="P346" s="86">
        <f>SUMIFS('sys inv movment rpt'!$M:$M,'sys inv movment rpt'!$L:$L,$M346,'sys inv movment rpt'!$N:$N,P$1)</f>
        <v>0</v>
      </c>
      <c r="Q346" s="86">
        <f>SUMIFS('sys inv movment rpt'!$M:$M,'sys inv movment rpt'!$L:$L,$M346,'sys inv movment rpt'!$N:$N,Q$1)</f>
        <v>0</v>
      </c>
      <c r="R346" s="86">
        <f>SUMIFS('sys inv movment rpt'!$M:$M,'sys inv movment rpt'!$L:$L,$M346,'sys inv movment rpt'!$N:$N,R$1)</f>
        <v>4080</v>
      </c>
      <c r="S346" s="86">
        <f>SUMIFS('sys inv movment rpt'!$M:$M,'sys inv movment rpt'!$L:$L,$M346,'sys inv movment rpt'!$N:$N,S$1)</f>
        <v>720</v>
      </c>
      <c r="T346" s="86">
        <f>SUMIFS('sys inv movment rpt'!$M:$M,'sys inv movment rpt'!$L:$L,$M346,'sys inv movment rpt'!$N:$N,T$1)</f>
        <v>0</v>
      </c>
      <c r="U346" s="86">
        <f>SUMIFS('sys inv movment rpt'!$M:$M,'sys inv movment rpt'!$L:$L,$M346,'sys inv movment rpt'!$N:$N,U$1)</f>
        <v>0</v>
      </c>
      <c r="V346" s="86">
        <f>SUMIFS('sys inv movment rpt'!$M:$M,'sys inv movment rpt'!$L:$L,$M346,'sys inv movment rpt'!$N:$N,V$1)</f>
        <v>0</v>
      </c>
      <c r="W346" s="86">
        <f>SUMIFS('sys inv movment rpt'!$M:$M,'sys inv movment rpt'!$L:$L,$M346,'sys inv movment rpt'!$N:$N,W$1)</f>
        <v>480</v>
      </c>
      <c r="X346" s="86">
        <f>SUMIFS('sys inv movment rpt'!$M:$M,'sys inv movment rpt'!$L:$L,$M346,'sys inv movment rpt'!$N:$N,X$1)</f>
        <v>0</v>
      </c>
      <c r="Y346" s="86">
        <f>SUMIFS('sys inv movment rpt'!$M:$M,'sys inv movment rpt'!$L:$L,$M346,'sys inv movment rpt'!$N:$N,Y$1)</f>
        <v>0</v>
      </c>
      <c r="Z346" s="86">
        <f>SUMIFS('sys inv movment rpt'!$M:$M,'sys inv movment rpt'!$L:$L,$M346,'sys inv movment rpt'!$N:$N,Z$1)</f>
        <v>0</v>
      </c>
      <c r="AA346" s="86">
        <f>SUMIFS('sys inv movment rpt'!$M:$M,'sys inv movment rpt'!$L:$L,$M346,'sys inv movment rpt'!$N:$N,AA$1)</f>
        <v>4320</v>
      </c>
      <c r="AB346" s="86">
        <f>SUMIFS('sys inv movment rpt'!$M:$M,'sys inv movment rpt'!$L:$L,$M346,'sys inv movment rpt'!$N:$N,AB$1)</f>
        <v>0</v>
      </c>
      <c r="AC346" s="86">
        <f>SUMIFS('sys inv movment rpt'!$M:$M,'sys inv movment rpt'!$L:$L,$M346,'sys inv movment rpt'!$N:$N,AC$1)</f>
        <v>0</v>
      </c>
      <c r="AD346" s="86">
        <f>SUMIFS('sys inv movment rpt'!$M:$M,'sys inv movment rpt'!$L:$L,$M346,'sys inv movment rpt'!$N:$N,AD$1)</f>
        <v>0</v>
      </c>
      <c r="AE346" s="86">
        <f>SUMIFS('sys inv movment rpt'!$M:$M,'sys inv movment rpt'!$L:$L,$M346,'sys inv movment rpt'!$N:$N,AE$1)</f>
        <v>240</v>
      </c>
      <c r="AF346" s="86">
        <f>SUMIFS('sys inv movment rpt'!$M:$M,'sys inv movment rpt'!$L:$L,$M346,'sys inv movment rpt'!$N:$N,AF$1)</f>
        <v>10320</v>
      </c>
      <c r="AG346" s="86">
        <f>SUMIFS('sys inv movment rpt'!$M:$M,'sys inv movment rpt'!$L:$L,$M346,'sys inv movment rpt'!$N:$N,AG$1)</f>
        <v>0</v>
      </c>
      <c r="AH346" s="86">
        <f>SUMIFS('sys inv movment rpt'!$M:$M,'sys inv movment rpt'!$L:$L,$M346,'sys inv movment rpt'!$N:$N,AH$1)</f>
        <v>0</v>
      </c>
      <c r="AI346" s="86">
        <f>SUMIFS('sys inv movment rpt'!$M:$M,'sys inv movment rpt'!$L:$L,$M346,'sys inv movment rpt'!$N:$N,AI$1)</f>
        <v>9600</v>
      </c>
      <c r="AJ346" s="86">
        <f>SUMIFS('sys inv movment rpt'!$M:$M,'sys inv movment rpt'!$L:$L,$M346,'sys inv movment rpt'!$N:$N,AJ$1)</f>
        <v>0</v>
      </c>
      <c r="AK346" s="86">
        <f>SUMIFS('sys inv movment rpt'!$M:$M,'sys inv movment rpt'!$L:$L,$M346,'sys inv movment rpt'!$N:$N,AK$1)</f>
        <v>0</v>
      </c>
      <c r="AL346" s="86">
        <f>SUMIFS('sys inv movment rpt'!$M:$M,'sys inv movment rpt'!$L:$L,$M346,'sys inv movment rpt'!$N:$N,AL$1)</f>
        <v>0</v>
      </c>
      <c r="AM346" s="86">
        <f>SUMIFS('sys inv movment rpt'!$M:$M,'sys inv movment rpt'!$L:$L,$M346,'sys inv movment rpt'!$N:$N,AM$1)</f>
        <v>0</v>
      </c>
      <c r="AN346" s="86">
        <f>SUMIFS('sys inv movment rpt'!$M:$M,'sys inv movment rpt'!$L:$L,$M346,'sys inv movment rpt'!$N:$N,AN$1)</f>
        <v>1680</v>
      </c>
      <c r="AO346" s="86">
        <f>SUMIFS('sys inv movment rpt'!$M:$M,'sys inv movment rpt'!$L:$L,$M346,'sys inv movment rpt'!$N:$N,AO$1)</f>
        <v>0</v>
      </c>
      <c r="AP346" s="86">
        <f>SUMIFS('sys inv movment rpt'!$M:$M,'sys inv movment rpt'!$L:$L,$M346,'sys inv movment rpt'!$N:$N,AP$1)</f>
        <v>0</v>
      </c>
      <c r="AQ346" s="86">
        <f>SUMIFS('sys inv movment rpt'!$M:$M,'sys inv movment rpt'!$L:$L,$M346,'sys inv movment rpt'!$N:$N,AQ$1)</f>
        <v>0</v>
      </c>
      <c r="AR346" s="86">
        <f>SUMIFS('sys inv movment rpt'!$M:$M,'sys inv movment rpt'!$L:$L,$M346,'sys inv movment rpt'!$N:$N,AR$1)</f>
        <v>2160</v>
      </c>
      <c r="AS346" s="86">
        <f>SUMIFS('sys inv movment rpt'!$M:$M,'sys inv movment rpt'!$L:$L,$M346,'sys inv movment rpt'!$N:$N,AS$1)</f>
        <v>0</v>
      </c>
      <c r="AT346" s="86">
        <f>SUMIFS('sys inv movment rpt'!$M:$M,'sys inv movment rpt'!$L:$L,$M346,'sys inv movment rpt'!$N:$N,AT$1)</f>
        <v>0</v>
      </c>
      <c r="AU346" s="86">
        <f>SUMIFS('sys inv movment rpt'!$M:$M,'sys inv movment rpt'!$L:$L,$M346,'sys inv movment rpt'!$N:$N,AU$1)</f>
        <v>0</v>
      </c>
      <c r="AV346" s="86">
        <f>SUMIFS('sys inv movment rpt'!$M:$M,'sys inv movment rpt'!$L:$L,$M346,'sys inv movment rpt'!$N:$N,AV$1)</f>
        <v>0</v>
      </c>
      <c r="AW346" s="87" t="str">
        <f>IFERROR(VLOOKUP(A346,'sys-backorder details'!E:U,17,0),"-")</f>
        <v>-</v>
      </c>
      <c r="AX346" s="87" t="str">
        <f>IF(K346&gt;1,VLOOKUP(A346,'settings-routing'!A:I,9,0),"")</f>
        <v/>
      </c>
    </row>
    <row r="347" ht="12.75" hidden="1" customHeight="1">
      <c r="A347" s="28" t="s">
        <v>903</v>
      </c>
      <c r="B347" s="28" t="s">
        <v>904</v>
      </c>
      <c r="C347" s="50">
        <f t="shared" si="2"/>
        <v>0</v>
      </c>
      <c r="D347" s="80">
        <f>SUMIF('Stocks 101-111'!$J:$J,'item dashboard'!A347,'Stocks 101-111'!K:K)</f>
        <v>0</v>
      </c>
      <c r="E347" s="80">
        <f>SUMIF('Stocks 101-111'!$J:$J,'item dashboard'!A347,'Stocks 101-111'!$L:$L)</f>
        <v>0</v>
      </c>
      <c r="F347" s="81">
        <f t="shared" si="3"/>
        <v>0</v>
      </c>
      <c r="G347" s="82">
        <f t="shared" si="4"/>
        <v>0</v>
      </c>
      <c r="H347" s="50">
        <f>SUMIFS('sys-backorder details'!$M:$M,'sys-backorder details'!$E:$E,'item dashboard'!A347,'sys-backorder details'!$V:$V,"")</f>
        <v>0</v>
      </c>
      <c r="I347" s="83">
        <f>SUMIF('settings-routing'!$I:$I,'item dashboard'!A347,'settings-routing'!$O:$O)</f>
        <v>0</v>
      </c>
      <c r="J347" s="50">
        <f>SUMIFS('sys-backorder details'!$M:$M,'sys-backorder details'!$E:$E,'item dashboard'!A347,'sys-backorder details'!$V:$V,"Call off")</f>
        <v>0</v>
      </c>
      <c r="K347" s="84">
        <f t="shared" si="5"/>
        <v>0</v>
      </c>
      <c r="L347" s="84">
        <f>SUMIF('Production Plan'!$E:$E,'item dashboard'!A347,'Production Plan'!$N:$N)</f>
        <v>0</v>
      </c>
      <c r="M347" s="85" t="str">
        <f t="shared" si="6"/>
        <v>B-F8PP-W18BCY-BL-250 gm White Pntd Fazina BCY Blue</v>
      </c>
      <c r="N347" s="86">
        <f>SUMIFS('sys inv movment rpt'!$M:$M,'sys inv movment rpt'!$L:$L,$M347,'sys inv movment rpt'!$N:$N,N$1)</f>
        <v>0</v>
      </c>
      <c r="O347" s="86">
        <f>SUMIFS('sys inv movment rpt'!$M:$M,'sys inv movment rpt'!$L:$L,$M347,'sys inv movment rpt'!$N:$N,O$1)</f>
        <v>0</v>
      </c>
      <c r="P347" s="86">
        <f>SUMIFS('sys inv movment rpt'!$M:$M,'sys inv movment rpt'!$L:$L,$M347,'sys inv movment rpt'!$N:$N,P$1)</f>
        <v>0</v>
      </c>
      <c r="Q347" s="86">
        <f>SUMIFS('sys inv movment rpt'!$M:$M,'sys inv movment rpt'!$L:$L,$M347,'sys inv movment rpt'!$N:$N,Q$1)</f>
        <v>0</v>
      </c>
      <c r="R347" s="86">
        <f>SUMIFS('sys inv movment rpt'!$M:$M,'sys inv movment rpt'!$L:$L,$M347,'sys inv movment rpt'!$N:$N,R$1)</f>
        <v>0</v>
      </c>
      <c r="S347" s="86">
        <f>SUMIFS('sys inv movment rpt'!$M:$M,'sys inv movment rpt'!$L:$L,$M347,'sys inv movment rpt'!$N:$N,S$1)</f>
        <v>0</v>
      </c>
      <c r="T347" s="86">
        <f>SUMIFS('sys inv movment rpt'!$M:$M,'sys inv movment rpt'!$L:$L,$M347,'sys inv movment rpt'!$N:$N,T$1)</f>
        <v>0</v>
      </c>
      <c r="U347" s="86">
        <f>SUMIFS('sys inv movment rpt'!$M:$M,'sys inv movment rpt'!$L:$L,$M347,'sys inv movment rpt'!$N:$N,U$1)</f>
        <v>0</v>
      </c>
      <c r="V347" s="86">
        <f>SUMIFS('sys inv movment rpt'!$M:$M,'sys inv movment rpt'!$L:$L,$M347,'sys inv movment rpt'!$N:$N,V$1)</f>
        <v>0</v>
      </c>
      <c r="W347" s="86">
        <f>SUMIFS('sys inv movment rpt'!$M:$M,'sys inv movment rpt'!$L:$L,$M347,'sys inv movment rpt'!$N:$N,W$1)</f>
        <v>0</v>
      </c>
      <c r="X347" s="86">
        <f>SUMIFS('sys inv movment rpt'!$M:$M,'sys inv movment rpt'!$L:$L,$M347,'sys inv movment rpt'!$N:$N,X$1)</f>
        <v>0</v>
      </c>
      <c r="Y347" s="86">
        <f>SUMIFS('sys inv movment rpt'!$M:$M,'sys inv movment rpt'!$L:$L,$M347,'sys inv movment rpt'!$N:$N,Y$1)</f>
        <v>0</v>
      </c>
      <c r="Z347" s="86">
        <f>SUMIFS('sys inv movment rpt'!$M:$M,'sys inv movment rpt'!$L:$L,$M347,'sys inv movment rpt'!$N:$N,Z$1)</f>
        <v>0</v>
      </c>
      <c r="AA347" s="86">
        <f>SUMIFS('sys inv movment rpt'!$M:$M,'sys inv movment rpt'!$L:$L,$M347,'sys inv movment rpt'!$N:$N,AA$1)</f>
        <v>0</v>
      </c>
      <c r="AB347" s="86">
        <f>SUMIFS('sys inv movment rpt'!$M:$M,'sys inv movment rpt'!$L:$L,$M347,'sys inv movment rpt'!$N:$N,AB$1)</f>
        <v>0</v>
      </c>
      <c r="AC347" s="86">
        <f>SUMIFS('sys inv movment rpt'!$M:$M,'sys inv movment rpt'!$L:$L,$M347,'sys inv movment rpt'!$N:$N,AC$1)</f>
        <v>0</v>
      </c>
      <c r="AD347" s="86">
        <f>SUMIFS('sys inv movment rpt'!$M:$M,'sys inv movment rpt'!$L:$L,$M347,'sys inv movment rpt'!$N:$N,AD$1)</f>
        <v>0</v>
      </c>
      <c r="AE347" s="86">
        <f>SUMIFS('sys inv movment rpt'!$M:$M,'sys inv movment rpt'!$L:$L,$M347,'sys inv movment rpt'!$N:$N,AE$1)</f>
        <v>0</v>
      </c>
      <c r="AF347" s="86">
        <f>SUMIFS('sys inv movment rpt'!$M:$M,'sys inv movment rpt'!$L:$L,$M347,'sys inv movment rpt'!$N:$N,AF$1)</f>
        <v>0</v>
      </c>
      <c r="AG347" s="86">
        <f>SUMIFS('sys inv movment rpt'!$M:$M,'sys inv movment rpt'!$L:$L,$M347,'sys inv movment rpt'!$N:$N,AG$1)</f>
        <v>0</v>
      </c>
      <c r="AH347" s="86">
        <f>SUMIFS('sys inv movment rpt'!$M:$M,'sys inv movment rpt'!$L:$L,$M347,'sys inv movment rpt'!$N:$N,AH$1)</f>
        <v>0</v>
      </c>
      <c r="AI347" s="86">
        <f>SUMIFS('sys inv movment rpt'!$M:$M,'sys inv movment rpt'!$L:$L,$M347,'sys inv movment rpt'!$N:$N,AI$1)</f>
        <v>0</v>
      </c>
      <c r="AJ347" s="86">
        <f>SUMIFS('sys inv movment rpt'!$M:$M,'sys inv movment rpt'!$L:$L,$M347,'sys inv movment rpt'!$N:$N,AJ$1)</f>
        <v>0</v>
      </c>
      <c r="AK347" s="86">
        <f>SUMIFS('sys inv movment rpt'!$M:$M,'sys inv movment rpt'!$L:$L,$M347,'sys inv movment rpt'!$N:$N,AK$1)</f>
        <v>0</v>
      </c>
      <c r="AL347" s="86">
        <f>SUMIFS('sys inv movment rpt'!$M:$M,'sys inv movment rpt'!$L:$L,$M347,'sys inv movment rpt'!$N:$N,AL$1)</f>
        <v>0</v>
      </c>
      <c r="AM347" s="86">
        <f>SUMIFS('sys inv movment rpt'!$M:$M,'sys inv movment rpt'!$L:$L,$M347,'sys inv movment rpt'!$N:$N,AM$1)</f>
        <v>0</v>
      </c>
      <c r="AN347" s="86">
        <f>SUMIFS('sys inv movment rpt'!$M:$M,'sys inv movment rpt'!$L:$L,$M347,'sys inv movment rpt'!$N:$N,AN$1)</f>
        <v>0</v>
      </c>
      <c r="AO347" s="86">
        <f>SUMIFS('sys inv movment rpt'!$M:$M,'sys inv movment rpt'!$L:$L,$M347,'sys inv movment rpt'!$N:$N,AO$1)</f>
        <v>0</v>
      </c>
      <c r="AP347" s="86">
        <f>SUMIFS('sys inv movment rpt'!$M:$M,'sys inv movment rpt'!$L:$L,$M347,'sys inv movment rpt'!$N:$N,AP$1)</f>
        <v>0</v>
      </c>
      <c r="AQ347" s="86">
        <f>SUMIFS('sys inv movment rpt'!$M:$M,'sys inv movment rpt'!$L:$L,$M347,'sys inv movment rpt'!$N:$N,AQ$1)</f>
        <v>0</v>
      </c>
      <c r="AR347" s="86">
        <f>SUMIFS('sys inv movment rpt'!$M:$M,'sys inv movment rpt'!$L:$L,$M347,'sys inv movment rpt'!$N:$N,AR$1)</f>
        <v>0</v>
      </c>
      <c r="AS347" s="86">
        <f>SUMIFS('sys inv movment rpt'!$M:$M,'sys inv movment rpt'!$L:$L,$M347,'sys inv movment rpt'!$N:$N,AS$1)</f>
        <v>0</v>
      </c>
      <c r="AT347" s="86">
        <f>SUMIFS('sys inv movment rpt'!$M:$M,'sys inv movment rpt'!$L:$L,$M347,'sys inv movment rpt'!$N:$N,AT$1)</f>
        <v>0</v>
      </c>
      <c r="AU347" s="86">
        <f>SUMIFS('sys inv movment rpt'!$M:$M,'sys inv movment rpt'!$L:$L,$M347,'sys inv movment rpt'!$N:$N,AU$1)</f>
        <v>0</v>
      </c>
      <c r="AV347" s="86">
        <f>SUMIFS('sys inv movment rpt'!$M:$M,'sys inv movment rpt'!$L:$L,$M347,'sys inv movment rpt'!$N:$N,AV$1)</f>
        <v>0</v>
      </c>
      <c r="AW347" s="87" t="str">
        <f>IFERROR(VLOOKUP(A347,'sys-backorder details'!E:U,17,0),"-")</f>
        <v>-</v>
      </c>
      <c r="AX347" s="87" t="str">
        <f>IF(K347&gt;1,VLOOKUP(A347,'settings-routing'!A:I,9,0),"")</f>
        <v/>
      </c>
    </row>
    <row r="348" ht="12.75" hidden="1" customHeight="1">
      <c r="A348" s="50" t="s">
        <v>905</v>
      </c>
      <c r="B348" s="50" t="s">
        <v>906</v>
      </c>
      <c r="C348" s="50">
        <f t="shared" si="2"/>
        <v>0</v>
      </c>
      <c r="D348" s="80">
        <f>SUMIF('Stocks 101-111'!$J:$J,'item dashboard'!A348,'Stocks 101-111'!K:K)</f>
        <v>0</v>
      </c>
      <c r="E348" s="80">
        <f>SUMIF('Stocks 101-111'!$J:$J,'item dashboard'!A348,'Stocks 101-111'!$L:$L)</f>
        <v>0</v>
      </c>
      <c r="F348" s="81">
        <f t="shared" si="3"/>
        <v>0</v>
      </c>
      <c r="G348" s="82">
        <f t="shared" si="4"/>
        <v>0</v>
      </c>
      <c r="H348" s="50">
        <f>SUMIFS('sys-backorder details'!$M:$M,'sys-backorder details'!$E:$E,'item dashboard'!A348,'sys-backorder details'!$V:$V,"")</f>
        <v>0</v>
      </c>
      <c r="I348" s="83">
        <f>SUMIF('settings-routing'!$I:$I,'item dashboard'!A348,'settings-routing'!$O:$O)</f>
        <v>0</v>
      </c>
      <c r="J348" s="50">
        <f>SUMIFS('sys-backorder details'!$M:$M,'sys-backorder details'!$E:$E,'item dashboard'!A348,'sys-backorder details'!$V:$V,"Call off")</f>
        <v>0</v>
      </c>
      <c r="K348" s="84">
        <f t="shared" si="5"/>
        <v>0</v>
      </c>
      <c r="L348" s="84">
        <f>SUMIF('Production Plan'!$E:$E,'item dashboard'!A348,'Production Plan'!$N:$N)</f>
        <v>0</v>
      </c>
      <c r="M348" s="85" t="str">
        <f t="shared" si="6"/>
        <v>B-F8PP-W18BCY-BN-250 gm White Pntd Fazina BCY Brown</v>
      </c>
      <c r="N348" s="86">
        <f>SUMIFS('sys inv movment rpt'!$M:$M,'sys inv movment rpt'!$L:$L,$M348,'sys inv movment rpt'!$N:$N,N$1)</f>
        <v>0</v>
      </c>
      <c r="O348" s="86">
        <f>SUMIFS('sys inv movment rpt'!$M:$M,'sys inv movment rpt'!$L:$L,$M348,'sys inv movment rpt'!$N:$N,O$1)</f>
        <v>0</v>
      </c>
      <c r="P348" s="86">
        <f>SUMIFS('sys inv movment rpt'!$M:$M,'sys inv movment rpt'!$L:$L,$M348,'sys inv movment rpt'!$N:$N,P$1)</f>
        <v>0</v>
      </c>
      <c r="Q348" s="86">
        <f>SUMIFS('sys inv movment rpt'!$M:$M,'sys inv movment rpt'!$L:$L,$M348,'sys inv movment rpt'!$N:$N,Q$1)</f>
        <v>0</v>
      </c>
      <c r="R348" s="86">
        <f>SUMIFS('sys inv movment rpt'!$M:$M,'sys inv movment rpt'!$L:$L,$M348,'sys inv movment rpt'!$N:$N,R$1)</f>
        <v>0</v>
      </c>
      <c r="S348" s="86">
        <f>SUMIFS('sys inv movment rpt'!$M:$M,'sys inv movment rpt'!$L:$L,$M348,'sys inv movment rpt'!$N:$N,S$1)</f>
        <v>0</v>
      </c>
      <c r="T348" s="86">
        <f>SUMIFS('sys inv movment rpt'!$M:$M,'sys inv movment rpt'!$L:$L,$M348,'sys inv movment rpt'!$N:$N,T$1)</f>
        <v>0</v>
      </c>
      <c r="U348" s="86">
        <f>SUMIFS('sys inv movment rpt'!$M:$M,'sys inv movment rpt'!$L:$L,$M348,'sys inv movment rpt'!$N:$N,U$1)</f>
        <v>0</v>
      </c>
      <c r="V348" s="86">
        <f>SUMIFS('sys inv movment rpt'!$M:$M,'sys inv movment rpt'!$L:$L,$M348,'sys inv movment rpt'!$N:$N,V$1)</f>
        <v>0</v>
      </c>
      <c r="W348" s="86">
        <f>SUMIFS('sys inv movment rpt'!$M:$M,'sys inv movment rpt'!$L:$L,$M348,'sys inv movment rpt'!$N:$N,W$1)</f>
        <v>0</v>
      </c>
      <c r="X348" s="86">
        <f>SUMIFS('sys inv movment rpt'!$M:$M,'sys inv movment rpt'!$L:$L,$M348,'sys inv movment rpt'!$N:$N,X$1)</f>
        <v>0</v>
      </c>
      <c r="Y348" s="86">
        <f>SUMIFS('sys inv movment rpt'!$M:$M,'sys inv movment rpt'!$L:$L,$M348,'sys inv movment rpt'!$N:$N,Y$1)</f>
        <v>0</v>
      </c>
      <c r="Z348" s="86">
        <f>SUMIFS('sys inv movment rpt'!$M:$M,'sys inv movment rpt'!$L:$L,$M348,'sys inv movment rpt'!$N:$N,Z$1)</f>
        <v>0</v>
      </c>
      <c r="AA348" s="86">
        <f>SUMIFS('sys inv movment rpt'!$M:$M,'sys inv movment rpt'!$L:$L,$M348,'sys inv movment rpt'!$N:$N,AA$1)</f>
        <v>0</v>
      </c>
      <c r="AB348" s="86">
        <f>SUMIFS('sys inv movment rpt'!$M:$M,'sys inv movment rpt'!$L:$L,$M348,'sys inv movment rpt'!$N:$N,AB$1)</f>
        <v>0</v>
      </c>
      <c r="AC348" s="86">
        <f>SUMIFS('sys inv movment rpt'!$M:$M,'sys inv movment rpt'!$L:$L,$M348,'sys inv movment rpt'!$N:$N,AC$1)</f>
        <v>0</v>
      </c>
      <c r="AD348" s="86">
        <f>SUMIFS('sys inv movment rpt'!$M:$M,'sys inv movment rpt'!$L:$L,$M348,'sys inv movment rpt'!$N:$N,AD$1)</f>
        <v>0</v>
      </c>
      <c r="AE348" s="86">
        <f>SUMIFS('sys inv movment rpt'!$M:$M,'sys inv movment rpt'!$L:$L,$M348,'sys inv movment rpt'!$N:$N,AE$1)</f>
        <v>0</v>
      </c>
      <c r="AF348" s="86">
        <f>SUMIFS('sys inv movment rpt'!$M:$M,'sys inv movment rpt'!$L:$L,$M348,'sys inv movment rpt'!$N:$N,AF$1)</f>
        <v>0</v>
      </c>
      <c r="AG348" s="86">
        <f>SUMIFS('sys inv movment rpt'!$M:$M,'sys inv movment rpt'!$L:$L,$M348,'sys inv movment rpt'!$N:$N,AG$1)</f>
        <v>0</v>
      </c>
      <c r="AH348" s="86">
        <f>SUMIFS('sys inv movment rpt'!$M:$M,'sys inv movment rpt'!$L:$L,$M348,'sys inv movment rpt'!$N:$N,AH$1)</f>
        <v>0</v>
      </c>
      <c r="AI348" s="86">
        <f>SUMIFS('sys inv movment rpt'!$M:$M,'sys inv movment rpt'!$L:$L,$M348,'sys inv movment rpt'!$N:$N,AI$1)</f>
        <v>0</v>
      </c>
      <c r="AJ348" s="86">
        <f>SUMIFS('sys inv movment rpt'!$M:$M,'sys inv movment rpt'!$L:$L,$M348,'sys inv movment rpt'!$N:$N,AJ$1)</f>
        <v>0</v>
      </c>
      <c r="AK348" s="86">
        <f>SUMIFS('sys inv movment rpt'!$M:$M,'sys inv movment rpt'!$L:$L,$M348,'sys inv movment rpt'!$N:$N,AK$1)</f>
        <v>0</v>
      </c>
      <c r="AL348" s="86">
        <f>SUMIFS('sys inv movment rpt'!$M:$M,'sys inv movment rpt'!$L:$L,$M348,'sys inv movment rpt'!$N:$N,AL$1)</f>
        <v>0</v>
      </c>
      <c r="AM348" s="86">
        <f>SUMIFS('sys inv movment rpt'!$M:$M,'sys inv movment rpt'!$L:$L,$M348,'sys inv movment rpt'!$N:$N,AM$1)</f>
        <v>0</v>
      </c>
      <c r="AN348" s="86">
        <f>SUMIFS('sys inv movment rpt'!$M:$M,'sys inv movment rpt'!$L:$L,$M348,'sys inv movment rpt'!$N:$N,AN$1)</f>
        <v>0</v>
      </c>
      <c r="AO348" s="86">
        <f>SUMIFS('sys inv movment rpt'!$M:$M,'sys inv movment rpt'!$L:$L,$M348,'sys inv movment rpt'!$N:$N,AO$1)</f>
        <v>0</v>
      </c>
      <c r="AP348" s="86">
        <f>SUMIFS('sys inv movment rpt'!$M:$M,'sys inv movment rpt'!$L:$L,$M348,'sys inv movment rpt'!$N:$N,AP$1)</f>
        <v>0</v>
      </c>
      <c r="AQ348" s="86">
        <f>SUMIFS('sys inv movment rpt'!$M:$M,'sys inv movment rpt'!$L:$L,$M348,'sys inv movment rpt'!$N:$N,AQ$1)</f>
        <v>0</v>
      </c>
      <c r="AR348" s="86">
        <f>SUMIFS('sys inv movment rpt'!$M:$M,'sys inv movment rpt'!$L:$L,$M348,'sys inv movment rpt'!$N:$N,AR$1)</f>
        <v>0</v>
      </c>
      <c r="AS348" s="86">
        <f>SUMIFS('sys inv movment rpt'!$M:$M,'sys inv movment rpt'!$L:$L,$M348,'sys inv movment rpt'!$N:$N,AS$1)</f>
        <v>0</v>
      </c>
      <c r="AT348" s="86">
        <f>SUMIFS('sys inv movment rpt'!$M:$M,'sys inv movment rpt'!$L:$L,$M348,'sys inv movment rpt'!$N:$N,AT$1)</f>
        <v>0</v>
      </c>
      <c r="AU348" s="86">
        <f>SUMIFS('sys inv movment rpt'!$M:$M,'sys inv movment rpt'!$L:$L,$M348,'sys inv movment rpt'!$N:$N,AU$1)</f>
        <v>0</v>
      </c>
      <c r="AV348" s="86">
        <f>SUMIFS('sys inv movment rpt'!$M:$M,'sys inv movment rpt'!$L:$L,$M348,'sys inv movment rpt'!$N:$N,AV$1)</f>
        <v>0</v>
      </c>
      <c r="AW348" s="87" t="str">
        <f>IFERROR(VLOOKUP(A348,'sys-backorder details'!E:U,17,0),"-")</f>
        <v>-</v>
      </c>
      <c r="AX348" s="87" t="str">
        <f>IF(K348&gt;1,VLOOKUP(A348,'settings-routing'!A:I,9,0),"")</f>
        <v/>
      </c>
    </row>
    <row r="349" ht="12.75" hidden="1" customHeight="1">
      <c r="A349" s="50" t="s">
        <v>907</v>
      </c>
      <c r="B349" s="50" t="s">
        <v>908</v>
      </c>
      <c r="C349" s="50">
        <f t="shared" si="2"/>
        <v>0</v>
      </c>
      <c r="D349" s="80">
        <f>SUMIF('Stocks 101-111'!$J:$J,'item dashboard'!A349,'Stocks 101-111'!K:K)</f>
        <v>0</v>
      </c>
      <c r="E349" s="80">
        <f>SUMIF('Stocks 101-111'!$J:$J,'item dashboard'!A349,'Stocks 101-111'!$L:$L)</f>
        <v>0</v>
      </c>
      <c r="F349" s="81">
        <f t="shared" si="3"/>
        <v>0</v>
      </c>
      <c r="G349" s="82">
        <f t="shared" si="4"/>
        <v>0</v>
      </c>
      <c r="H349" s="50">
        <f>SUMIFS('sys-backorder details'!$M:$M,'sys-backorder details'!$E:$E,'item dashboard'!A349,'sys-backorder details'!$V:$V,"")</f>
        <v>0</v>
      </c>
      <c r="I349" s="83">
        <f>SUMIF('settings-routing'!$I:$I,'item dashboard'!A349,'settings-routing'!$O:$O)</f>
        <v>0</v>
      </c>
      <c r="J349" s="50">
        <f>SUMIFS('sys-backorder details'!$M:$M,'sys-backorder details'!$E:$E,'item dashboard'!A349,'sys-backorder details'!$V:$V,"Call off")</f>
        <v>0</v>
      </c>
      <c r="K349" s="84">
        <f t="shared" si="5"/>
        <v>0</v>
      </c>
      <c r="L349" s="84">
        <f>SUMIF('Production Plan'!$E:$E,'item dashboard'!A349,'Production Plan'!$N:$N)</f>
        <v>0</v>
      </c>
      <c r="M349" s="85" t="str">
        <f t="shared" si="6"/>
        <v>B-F8PP-W18EPC-G-250 gm White Pntd Epcc Styling Gel jar</v>
      </c>
      <c r="N349" s="86">
        <f>SUMIFS('sys inv movment rpt'!$M:$M,'sys inv movment rpt'!$L:$L,$M349,'sys inv movment rpt'!$N:$N,N$1)</f>
        <v>0</v>
      </c>
      <c r="O349" s="86">
        <f>SUMIFS('sys inv movment rpt'!$M:$M,'sys inv movment rpt'!$L:$L,$M349,'sys inv movment rpt'!$N:$N,O$1)</f>
        <v>0</v>
      </c>
      <c r="P349" s="86">
        <f>SUMIFS('sys inv movment rpt'!$M:$M,'sys inv movment rpt'!$L:$L,$M349,'sys inv movment rpt'!$N:$N,P$1)</f>
        <v>0</v>
      </c>
      <c r="Q349" s="86">
        <f>SUMIFS('sys inv movment rpt'!$M:$M,'sys inv movment rpt'!$L:$L,$M349,'sys inv movment rpt'!$N:$N,Q$1)</f>
        <v>0</v>
      </c>
      <c r="R349" s="86">
        <f>SUMIFS('sys inv movment rpt'!$M:$M,'sys inv movment rpt'!$L:$L,$M349,'sys inv movment rpt'!$N:$N,R$1)</f>
        <v>0</v>
      </c>
      <c r="S349" s="86">
        <f>SUMIFS('sys inv movment rpt'!$M:$M,'sys inv movment rpt'!$L:$L,$M349,'sys inv movment rpt'!$N:$N,S$1)</f>
        <v>0</v>
      </c>
      <c r="T349" s="86">
        <f>SUMIFS('sys inv movment rpt'!$M:$M,'sys inv movment rpt'!$L:$L,$M349,'sys inv movment rpt'!$N:$N,T$1)</f>
        <v>0</v>
      </c>
      <c r="U349" s="86">
        <f>SUMIFS('sys inv movment rpt'!$M:$M,'sys inv movment rpt'!$L:$L,$M349,'sys inv movment rpt'!$N:$N,U$1)</f>
        <v>0</v>
      </c>
      <c r="V349" s="86">
        <f>SUMIFS('sys inv movment rpt'!$M:$M,'sys inv movment rpt'!$L:$L,$M349,'sys inv movment rpt'!$N:$N,V$1)</f>
        <v>0</v>
      </c>
      <c r="W349" s="86">
        <f>SUMIFS('sys inv movment rpt'!$M:$M,'sys inv movment rpt'!$L:$L,$M349,'sys inv movment rpt'!$N:$N,W$1)</f>
        <v>0</v>
      </c>
      <c r="X349" s="86">
        <f>SUMIFS('sys inv movment rpt'!$M:$M,'sys inv movment rpt'!$L:$L,$M349,'sys inv movment rpt'!$N:$N,X$1)</f>
        <v>0</v>
      </c>
      <c r="Y349" s="86">
        <f>SUMIFS('sys inv movment rpt'!$M:$M,'sys inv movment rpt'!$L:$L,$M349,'sys inv movment rpt'!$N:$N,Y$1)</f>
        <v>0</v>
      </c>
      <c r="Z349" s="86">
        <f>SUMIFS('sys inv movment rpt'!$M:$M,'sys inv movment rpt'!$L:$L,$M349,'sys inv movment rpt'!$N:$N,Z$1)</f>
        <v>0</v>
      </c>
      <c r="AA349" s="86">
        <f>SUMIFS('sys inv movment rpt'!$M:$M,'sys inv movment rpt'!$L:$L,$M349,'sys inv movment rpt'!$N:$N,AA$1)</f>
        <v>0</v>
      </c>
      <c r="AB349" s="86">
        <f>SUMIFS('sys inv movment rpt'!$M:$M,'sys inv movment rpt'!$L:$L,$M349,'sys inv movment rpt'!$N:$N,AB$1)</f>
        <v>0</v>
      </c>
      <c r="AC349" s="86">
        <f>SUMIFS('sys inv movment rpt'!$M:$M,'sys inv movment rpt'!$L:$L,$M349,'sys inv movment rpt'!$N:$N,AC$1)</f>
        <v>0</v>
      </c>
      <c r="AD349" s="86">
        <f>SUMIFS('sys inv movment rpt'!$M:$M,'sys inv movment rpt'!$L:$L,$M349,'sys inv movment rpt'!$N:$N,AD$1)</f>
        <v>0</v>
      </c>
      <c r="AE349" s="86">
        <f>SUMIFS('sys inv movment rpt'!$M:$M,'sys inv movment rpt'!$L:$L,$M349,'sys inv movment rpt'!$N:$N,AE$1)</f>
        <v>0</v>
      </c>
      <c r="AF349" s="86">
        <f>SUMIFS('sys inv movment rpt'!$M:$M,'sys inv movment rpt'!$L:$L,$M349,'sys inv movment rpt'!$N:$N,AF$1)</f>
        <v>0</v>
      </c>
      <c r="AG349" s="86">
        <f>SUMIFS('sys inv movment rpt'!$M:$M,'sys inv movment rpt'!$L:$L,$M349,'sys inv movment rpt'!$N:$N,AG$1)</f>
        <v>0</v>
      </c>
      <c r="AH349" s="86">
        <f>SUMIFS('sys inv movment rpt'!$M:$M,'sys inv movment rpt'!$L:$L,$M349,'sys inv movment rpt'!$N:$N,AH$1)</f>
        <v>0</v>
      </c>
      <c r="AI349" s="86">
        <f>SUMIFS('sys inv movment rpt'!$M:$M,'sys inv movment rpt'!$L:$L,$M349,'sys inv movment rpt'!$N:$N,AI$1)</f>
        <v>0</v>
      </c>
      <c r="AJ349" s="86">
        <f>SUMIFS('sys inv movment rpt'!$M:$M,'sys inv movment rpt'!$L:$L,$M349,'sys inv movment rpt'!$N:$N,AJ$1)</f>
        <v>0</v>
      </c>
      <c r="AK349" s="86">
        <f>SUMIFS('sys inv movment rpt'!$M:$M,'sys inv movment rpt'!$L:$L,$M349,'sys inv movment rpt'!$N:$N,AK$1)</f>
        <v>0</v>
      </c>
      <c r="AL349" s="86">
        <f>SUMIFS('sys inv movment rpt'!$M:$M,'sys inv movment rpt'!$L:$L,$M349,'sys inv movment rpt'!$N:$N,AL$1)</f>
        <v>0</v>
      </c>
      <c r="AM349" s="86">
        <f>SUMIFS('sys inv movment rpt'!$M:$M,'sys inv movment rpt'!$L:$L,$M349,'sys inv movment rpt'!$N:$N,AM$1)</f>
        <v>0</v>
      </c>
      <c r="AN349" s="86">
        <f>SUMIFS('sys inv movment rpt'!$M:$M,'sys inv movment rpt'!$L:$L,$M349,'sys inv movment rpt'!$N:$N,AN$1)</f>
        <v>0</v>
      </c>
      <c r="AO349" s="86">
        <f>SUMIFS('sys inv movment rpt'!$M:$M,'sys inv movment rpt'!$L:$L,$M349,'sys inv movment rpt'!$N:$N,AO$1)</f>
        <v>0</v>
      </c>
      <c r="AP349" s="86">
        <f>SUMIFS('sys inv movment rpt'!$M:$M,'sys inv movment rpt'!$L:$L,$M349,'sys inv movment rpt'!$N:$N,AP$1)</f>
        <v>0</v>
      </c>
      <c r="AQ349" s="86">
        <f>SUMIFS('sys inv movment rpt'!$M:$M,'sys inv movment rpt'!$L:$L,$M349,'sys inv movment rpt'!$N:$N,AQ$1)</f>
        <v>0</v>
      </c>
      <c r="AR349" s="86">
        <f>SUMIFS('sys inv movment rpt'!$M:$M,'sys inv movment rpt'!$L:$L,$M349,'sys inv movment rpt'!$N:$N,AR$1)</f>
        <v>0</v>
      </c>
      <c r="AS349" s="86">
        <f>SUMIFS('sys inv movment rpt'!$M:$M,'sys inv movment rpt'!$L:$L,$M349,'sys inv movment rpt'!$N:$N,AS$1)</f>
        <v>0</v>
      </c>
      <c r="AT349" s="86">
        <f>SUMIFS('sys inv movment rpt'!$M:$M,'sys inv movment rpt'!$L:$L,$M349,'sys inv movment rpt'!$N:$N,AT$1)</f>
        <v>0</v>
      </c>
      <c r="AU349" s="86">
        <f>SUMIFS('sys inv movment rpt'!$M:$M,'sys inv movment rpt'!$L:$L,$M349,'sys inv movment rpt'!$N:$N,AU$1)</f>
        <v>0</v>
      </c>
      <c r="AV349" s="86">
        <f>SUMIFS('sys inv movment rpt'!$M:$M,'sys inv movment rpt'!$L:$L,$M349,'sys inv movment rpt'!$N:$N,AV$1)</f>
        <v>0</v>
      </c>
      <c r="AW349" s="87" t="str">
        <f>IFERROR(VLOOKUP(A349,'sys-backorder details'!E:U,17,0),"-")</f>
        <v>-</v>
      </c>
      <c r="AX349" s="87" t="str">
        <f>IF(K349&gt;1,VLOOKUP(A349,'settings-routing'!A:I,9,0),"")</f>
        <v/>
      </c>
    </row>
    <row r="350" ht="12.75" hidden="1" customHeight="1">
      <c r="A350" s="28" t="s">
        <v>909</v>
      </c>
      <c r="B350" s="28" t="s">
        <v>910</v>
      </c>
      <c r="C350" s="50">
        <f t="shared" si="2"/>
        <v>0</v>
      </c>
      <c r="D350" s="80">
        <f>SUMIF('Stocks 101-111'!$J:$J,'item dashboard'!A350,'Stocks 101-111'!K:K)</f>
        <v>0</v>
      </c>
      <c r="E350" s="80">
        <f>SUMIF('Stocks 101-111'!$J:$J,'item dashboard'!A350,'Stocks 101-111'!$L:$L)</f>
        <v>0</v>
      </c>
      <c r="F350" s="81">
        <f t="shared" si="3"/>
        <v>0</v>
      </c>
      <c r="G350" s="82">
        <f t="shared" si="4"/>
        <v>0</v>
      </c>
      <c r="H350" s="50">
        <f>SUMIFS('sys-backorder details'!$M:$M,'sys-backorder details'!$E:$E,'item dashboard'!A350,'sys-backorder details'!$V:$V,"")</f>
        <v>0</v>
      </c>
      <c r="I350" s="83">
        <f>SUMIF('settings-routing'!$I:$I,'item dashboard'!A350,'settings-routing'!$O:$O)</f>
        <v>0</v>
      </c>
      <c r="J350" s="50">
        <f>SUMIFS('sys-backorder details'!$M:$M,'sys-backorder details'!$E:$E,'item dashboard'!A350,'sys-backorder details'!$V:$V,"Call off")</f>
        <v>0</v>
      </c>
      <c r="K350" s="84">
        <f t="shared" si="5"/>
        <v>0</v>
      </c>
      <c r="L350" s="84">
        <f>SUMIF('Production Plan'!$E:$E,'item dashboard'!A350,'Production Plan'!$N:$N)</f>
        <v>0</v>
      </c>
      <c r="M350" s="85" t="str">
        <f t="shared" si="6"/>
        <v>B-F8PP-W18EPC-R-250 gm White Pntd EPCC Creme Relaxer</v>
      </c>
      <c r="N350" s="86">
        <f>SUMIFS('sys inv movment rpt'!$M:$M,'sys inv movment rpt'!$L:$L,$M350,'sys inv movment rpt'!$N:$N,N$1)</f>
        <v>0</v>
      </c>
      <c r="O350" s="86">
        <f>SUMIFS('sys inv movment rpt'!$M:$M,'sys inv movment rpt'!$L:$L,$M350,'sys inv movment rpt'!$N:$N,O$1)</f>
        <v>0</v>
      </c>
      <c r="P350" s="86">
        <f>SUMIFS('sys inv movment rpt'!$M:$M,'sys inv movment rpt'!$L:$L,$M350,'sys inv movment rpt'!$N:$N,P$1)</f>
        <v>0</v>
      </c>
      <c r="Q350" s="86">
        <f>SUMIFS('sys inv movment rpt'!$M:$M,'sys inv movment rpt'!$L:$L,$M350,'sys inv movment rpt'!$N:$N,Q$1)</f>
        <v>0</v>
      </c>
      <c r="R350" s="86">
        <f>SUMIFS('sys inv movment rpt'!$M:$M,'sys inv movment rpt'!$L:$L,$M350,'sys inv movment rpt'!$N:$N,R$1)</f>
        <v>0</v>
      </c>
      <c r="S350" s="86">
        <f>SUMIFS('sys inv movment rpt'!$M:$M,'sys inv movment rpt'!$L:$L,$M350,'sys inv movment rpt'!$N:$N,S$1)</f>
        <v>0</v>
      </c>
      <c r="T350" s="86">
        <f>SUMIFS('sys inv movment rpt'!$M:$M,'sys inv movment rpt'!$L:$L,$M350,'sys inv movment rpt'!$N:$N,T$1)</f>
        <v>0</v>
      </c>
      <c r="U350" s="86">
        <f>SUMIFS('sys inv movment rpt'!$M:$M,'sys inv movment rpt'!$L:$L,$M350,'sys inv movment rpt'!$N:$N,U$1)</f>
        <v>0</v>
      </c>
      <c r="V350" s="86">
        <f>SUMIFS('sys inv movment rpt'!$M:$M,'sys inv movment rpt'!$L:$L,$M350,'sys inv movment rpt'!$N:$N,V$1)</f>
        <v>0</v>
      </c>
      <c r="W350" s="86">
        <f>SUMIFS('sys inv movment rpt'!$M:$M,'sys inv movment rpt'!$L:$L,$M350,'sys inv movment rpt'!$N:$N,W$1)</f>
        <v>0</v>
      </c>
      <c r="X350" s="86">
        <f>SUMIFS('sys inv movment rpt'!$M:$M,'sys inv movment rpt'!$L:$L,$M350,'sys inv movment rpt'!$N:$N,X$1)</f>
        <v>0</v>
      </c>
      <c r="Y350" s="86">
        <f>SUMIFS('sys inv movment rpt'!$M:$M,'sys inv movment rpt'!$L:$L,$M350,'sys inv movment rpt'!$N:$N,Y$1)</f>
        <v>0</v>
      </c>
      <c r="Z350" s="86">
        <f>SUMIFS('sys inv movment rpt'!$M:$M,'sys inv movment rpt'!$L:$L,$M350,'sys inv movment rpt'!$N:$N,Z$1)</f>
        <v>0</v>
      </c>
      <c r="AA350" s="86">
        <f>SUMIFS('sys inv movment rpt'!$M:$M,'sys inv movment rpt'!$L:$L,$M350,'sys inv movment rpt'!$N:$N,AA$1)</f>
        <v>0</v>
      </c>
      <c r="AB350" s="86">
        <f>SUMIFS('sys inv movment rpt'!$M:$M,'sys inv movment rpt'!$L:$L,$M350,'sys inv movment rpt'!$N:$N,AB$1)</f>
        <v>0</v>
      </c>
      <c r="AC350" s="86">
        <f>SUMIFS('sys inv movment rpt'!$M:$M,'sys inv movment rpt'!$L:$L,$M350,'sys inv movment rpt'!$N:$N,AC$1)</f>
        <v>0</v>
      </c>
      <c r="AD350" s="86">
        <f>SUMIFS('sys inv movment rpt'!$M:$M,'sys inv movment rpt'!$L:$L,$M350,'sys inv movment rpt'!$N:$N,AD$1)</f>
        <v>0</v>
      </c>
      <c r="AE350" s="86">
        <f>SUMIFS('sys inv movment rpt'!$M:$M,'sys inv movment rpt'!$L:$L,$M350,'sys inv movment rpt'!$N:$N,AE$1)</f>
        <v>0</v>
      </c>
      <c r="AF350" s="86">
        <f>SUMIFS('sys inv movment rpt'!$M:$M,'sys inv movment rpt'!$L:$L,$M350,'sys inv movment rpt'!$N:$N,AF$1)</f>
        <v>0</v>
      </c>
      <c r="AG350" s="86">
        <f>SUMIFS('sys inv movment rpt'!$M:$M,'sys inv movment rpt'!$L:$L,$M350,'sys inv movment rpt'!$N:$N,AG$1)</f>
        <v>0</v>
      </c>
      <c r="AH350" s="86">
        <f>SUMIFS('sys inv movment rpt'!$M:$M,'sys inv movment rpt'!$L:$L,$M350,'sys inv movment rpt'!$N:$N,AH$1)</f>
        <v>0</v>
      </c>
      <c r="AI350" s="86">
        <f>SUMIFS('sys inv movment rpt'!$M:$M,'sys inv movment rpt'!$L:$L,$M350,'sys inv movment rpt'!$N:$N,AI$1)</f>
        <v>0</v>
      </c>
      <c r="AJ350" s="86">
        <f>SUMIFS('sys inv movment rpt'!$M:$M,'sys inv movment rpt'!$L:$L,$M350,'sys inv movment rpt'!$N:$N,AJ$1)</f>
        <v>0</v>
      </c>
      <c r="AK350" s="86">
        <f>SUMIFS('sys inv movment rpt'!$M:$M,'sys inv movment rpt'!$L:$L,$M350,'sys inv movment rpt'!$N:$N,AK$1)</f>
        <v>0</v>
      </c>
      <c r="AL350" s="86">
        <f>SUMIFS('sys inv movment rpt'!$M:$M,'sys inv movment rpt'!$L:$L,$M350,'sys inv movment rpt'!$N:$N,AL$1)</f>
        <v>0</v>
      </c>
      <c r="AM350" s="86">
        <f>SUMIFS('sys inv movment rpt'!$M:$M,'sys inv movment rpt'!$L:$L,$M350,'sys inv movment rpt'!$N:$N,AM$1)</f>
        <v>0</v>
      </c>
      <c r="AN350" s="86">
        <f>SUMIFS('sys inv movment rpt'!$M:$M,'sys inv movment rpt'!$L:$L,$M350,'sys inv movment rpt'!$N:$N,AN$1)</f>
        <v>0</v>
      </c>
      <c r="AO350" s="86">
        <f>SUMIFS('sys inv movment rpt'!$M:$M,'sys inv movment rpt'!$L:$L,$M350,'sys inv movment rpt'!$N:$N,AO$1)</f>
        <v>0</v>
      </c>
      <c r="AP350" s="86">
        <f>SUMIFS('sys inv movment rpt'!$M:$M,'sys inv movment rpt'!$L:$L,$M350,'sys inv movment rpt'!$N:$N,AP$1)</f>
        <v>0</v>
      </c>
      <c r="AQ350" s="86">
        <f>SUMIFS('sys inv movment rpt'!$M:$M,'sys inv movment rpt'!$L:$L,$M350,'sys inv movment rpt'!$N:$N,AQ$1)</f>
        <v>0</v>
      </c>
      <c r="AR350" s="86">
        <f>SUMIFS('sys inv movment rpt'!$M:$M,'sys inv movment rpt'!$L:$L,$M350,'sys inv movment rpt'!$N:$N,AR$1)</f>
        <v>0</v>
      </c>
      <c r="AS350" s="86">
        <f>SUMIFS('sys inv movment rpt'!$M:$M,'sys inv movment rpt'!$L:$L,$M350,'sys inv movment rpt'!$N:$N,AS$1)</f>
        <v>0</v>
      </c>
      <c r="AT350" s="86">
        <f>SUMIFS('sys inv movment rpt'!$M:$M,'sys inv movment rpt'!$L:$L,$M350,'sys inv movment rpt'!$N:$N,AT$1)</f>
        <v>0</v>
      </c>
      <c r="AU350" s="86">
        <f>SUMIFS('sys inv movment rpt'!$M:$M,'sys inv movment rpt'!$L:$L,$M350,'sys inv movment rpt'!$N:$N,AU$1)</f>
        <v>0</v>
      </c>
      <c r="AV350" s="86">
        <f>SUMIFS('sys inv movment rpt'!$M:$M,'sys inv movment rpt'!$L:$L,$M350,'sys inv movment rpt'!$N:$N,AV$1)</f>
        <v>0</v>
      </c>
      <c r="AW350" s="87" t="str">
        <f>IFERROR(VLOOKUP(A350,'sys-backorder details'!E:U,17,0),"-")</f>
        <v>-</v>
      </c>
      <c r="AX350" s="87" t="str">
        <f>IF(K350&gt;1,VLOOKUP(A350,'settings-routing'!A:I,9,0),"")</f>
        <v/>
      </c>
    </row>
    <row r="351" ht="12.75" hidden="1" customHeight="1">
      <c r="A351" s="28" t="s">
        <v>911</v>
      </c>
      <c r="B351" s="28" t="s">
        <v>912</v>
      </c>
      <c r="C351" s="50">
        <f t="shared" si="2"/>
        <v>0</v>
      </c>
      <c r="D351" s="80">
        <f>SUMIF('Stocks 101-111'!$J:$J,'item dashboard'!A351,'Stocks 101-111'!K:K)</f>
        <v>0</v>
      </c>
      <c r="E351" s="80">
        <f>SUMIF('Stocks 101-111'!$J:$J,'item dashboard'!A351,'Stocks 101-111'!$L:$L)</f>
        <v>0</v>
      </c>
      <c r="F351" s="81">
        <f t="shared" si="3"/>
        <v>0</v>
      </c>
      <c r="G351" s="82">
        <f t="shared" si="4"/>
        <v>0</v>
      </c>
      <c r="H351" s="50">
        <f>SUMIFS('sys-backorder details'!$M:$M,'sys-backorder details'!$E:$E,'item dashboard'!A351,'sys-backorder details'!$V:$V,"")</f>
        <v>0</v>
      </c>
      <c r="I351" s="83">
        <f>SUMIF('settings-routing'!$I:$I,'item dashboard'!A351,'settings-routing'!$O:$O)</f>
        <v>0</v>
      </c>
      <c r="J351" s="50">
        <f>SUMIFS('sys-backorder details'!$M:$M,'sys-backorder details'!$E:$E,'item dashboard'!A351,'sys-backorder details'!$V:$V,"Call off")</f>
        <v>0</v>
      </c>
      <c r="K351" s="84">
        <f t="shared" si="5"/>
        <v>0</v>
      </c>
      <c r="L351" s="84">
        <f>SUMIF('Production Plan'!$E:$E,'item dashboard'!A351,'Production Plan'!$N:$N)</f>
        <v>0</v>
      </c>
      <c r="M351" s="85" t="str">
        <f t="shared" si="6"/>
        <v>B-F8PP-W18EPC-S-250 gm White Pntd Epcc Relaxer Super jar</v>
      </c>
      <c r="N351" s="86">
        <f>SUMIFS('sys inv movment rpt'!$M:$M,'sys inv movment rpt'!$L:$L,$M351,'sys inv movment rpt'!$N:$N,N$1)</f>
        <v>0</v>
      </c>
      <c r="O351" s="86">
        <f>SUMIFS('sys inv movment rpt'!$M:$M,'sys inv movment rpt'!$L:$L,$M351,'sys inv movment rpt'!$N:$N,O$1)</f>
        <v>0</v>
      </c>
      <c r="P351" s="86">
        <f>SUMIFS('sys inv movment rpt'!$M:$M,'sys inv movment rpt'!$L:$L,$M351,'sys inv movment rpt'!$N:$N,P$1)</f>
        <v>0</v>
      </c>
      <c r="Q351" s="86">
        <f>SUMIFS('sys inv movment rpt'!$M:$M,'sys inv movment rpt'!$L:$L,$M351,'sys inv movment rpt'!$N:$N,Q$1)</f>
        <v>0</v>
      </c>
      <c r="R351" s="86">
        <f>SUMIFS('sys inv movment rpt'!$M:$M,'sys inv movment rpt'!$L:$L,$M351,'sys inv movment rpt'!$N:$N,R$1)</f>
        <v>0</v>
      </c>
      <c r="S351" s="86">
        <f>SUMIFS('sys inv movment rpt'!$M:$M,'sys inv movment rpt'!$L:$L,$M351,'sys inv movment rpt'!$N:$N,S$1)</f>
        <v>0</v>
      </c>
      <c r="T351" s="86">
        <f>SUMIFS('sys inv movment rpt'!$M:$M,'sys inv movment rpt'!$L:$L,$M351,'sys inv movment rpt'!$N:$N,T$1)</f>
        <v>0</v>
      </c>
      <c r="U351" s="86">
        <f>SUMIFS('sys inv movment rpt'!$M:$M,'sys inv movment rpt'!$L:$L,$M351,'sys inv movment rpt'!$N:$N,U$1)</f>
        <v>0</v>
      </c>
      <c r="V351" s="86">
        <f>SUMIFS('sys inv movment rpt'!$M:$M,'sys inv movment rpt'!$L:$L,$M351,'sys inv movment rpt'!$N:$N,V$1)</f>
        <v>0</v>
      </c>
      <c r="W351" s="86">
        <f>SUMIFS('sys inv movment rpt'!$M:$M,'sys inv movment rpt'!$L:$L,$M351,'sys inv movment rpt'!$N:$N,W$1)</f>
        <v>0</v>
      </c>
      <c r="X351" s="86">
        <f>SUMIFS('sys inv movment rpt'!$M:$M,'sys inv movment rpt'!$L:$L,$M351,'sys inv movment rpt'!$N:$N,X$1)</f>
        <v>0</v>
      </c>
      <c r="Y351" s="86">
        <f>SUMIFS('sys inv movment rpt'!$M:$M,'sys inv movment rpt'!$L:$L,$M351,'sys inv movment rpt'!$N:$N,Y$1)</f>
        <v>0</v>
      </c>
      <c r="Z351" s="86">
        <f>SUMIFS('sys inv movment rpt'!$M:$M,'sys inv movment rpt'!$L:$L,$M351,'sys inv movment rpt'!$N:$N,Z$1)</f>
        <v>0</v>
      </c>
      <c r="AA351" s="86">
        <f>SUMIFS('sys inv movment rpt'!$M:$M,'sys inv movment rpt'!$L:$L,$M351,'sys inv movment rpt'!$N:$N,AA$1)</f>
        <v>0</v>
      </c>
      <c r="AB351" s="86">
        <f>SUMIFS('sys inv movment rpt'!$M:$M,'sys inv movment rpt'!$L:$L,$M351,'sys inv movment rpt'!$N:$N,AB$1)</f>
        <v>0</v>
      </c>
      <c r="AC351" s="86">
        <f>SUMIFS('sys inv movment rpt'!$M:$M,'sys inv movment rpt'!$L:$L,$M351,'sys inv movment rpt'!$N:$N,AC$1)</f>
        <v>0</v>
      </c>
      <c r="AD351" s="86">
        <f>SUMIFS('sys inv movment rpt'!$M:$M,'sys inv movment rpt'!$L:$L,$M351,'sys inv movment rpt'!$N:$N,AD$1)</f>
        <v>0</v>
      </c>
      <c r="AE351" s="86">
        <f>SUMIFS('sys inv movment rpt'!$M:$M,'sys inv movment rpt'!$L:$L,$M351,'sys inv movment rpt'!$N:$N,AE$1)</f>
        <v>0</v>
      </c>
      <c r="AF351" s="86">
        <f>SUMIFS('sys inv movment rpt'!$M:$M,'sys inv movment rpt'!$L:$L,$M351,'sys inv movment rpt'!$N:$N,AF$1)</f>
        <v>0</v>
      </c>
      <c r="AG351" s="86">
        <f>SUMIFS('sys inv movment rpt'!$M:$M,'sys inv movment rpt'!$L:$L,$M351,'sys inv movment rpt'!$N:$N,AG$1)</f>
        <v>0</v>
      </c>
      <c r="AH351" s="86">
        <f>SUMIFS('sys inv movment rpt'!$M:$M,'sys inv movment rpt'!$L:$L,$M351,'sys inv movment rpt'!$N:$N,AH$1)</f>
        <v>0</v>
      </c>
      <c r="AI351" s="86">
        <f>SUMIFS('sys inv movment rpt'!$M:$M,'sys inv movment rpt'!$L:$L,$M351,'sys inv movment rpt'!$N:$N,AI$1)</f>
        <v>0</v>
      </c>
      <c r="AJ351" s="86">
        <f>SUMIFS('sys inv movment rpt'!$M:$M,'sys inv movment rpt'!$L:$L,$M351,'sys inv movment rpt'!$N:$N,AJ$1)</f>
        <v>0</v>
      </c>
      <c r="AK351" s="86">
        <f>SUMIFS('sys inv movment rpt'!$M:$M,'sys inv movment rpt'!$L:$L,$M351,'sys inv movment rpt'!$N:$N,AK$1)</f>
        <v>0</v>
      </c>
      <c r="AL351" s="86">
        <f>SUMIFS('sys inv movment rpt'!$M:$M,'sys inv movment rpt'!$L:$L,$M351,'sys inv movment rpt'!$N:$N,AL$1)</f>
        <v>0</v>
      </c>
      <c r="AM351" s="86">
        <f>SUMIFS('sys inv movment rpt'!$M:$M,'sys inv movment rpt'!$L:$L,$M351,'sys inv movment rpt'!$N:$N,AM$1)</f>
        <v>0</v>
      </c>
      <c r="AN351" s="86">
        <f>SUMIFS('sys inv movment rpt'!$M:$M,'sys inv movment rpt'!$L:$L,$M351,'sys inv movment rpt'!$N:$N,AN$1)</f>
        <v>0</v>
      </c>
      <c r="AO351" s="86">
        <f>SUMIFS('sys inv movment rpt'!$M:$M,'sys inv movment rpt'!$L:$L,$M351,'sys inv movment rpt'!$N:$N,AO$1)</f>
        <v>0</v>
      </c>
      <c r="AP351" s="86">
        <f>SUMIFS('sys inv movment rpt'!$M:$M,'sys inv movment rpt'!$L:$L,$M351,'sys inv movment rpt'!$N:$N,AP$1)</f>
        <v>0</v>
      </c>
      <c r="AQ351" s="86">
        <f>SUMIFS('sys inv movment rpt'!$M:$M,'sys inv movment rpt'!$L:$L,$M351,'sys inv movment rpt'!$N:$N,AQ$1)</f>
        <v>0</v>
      </c>
      <c r="AR351" s="86">
        <f>SUMIFS('sys inv movment rpt'!$M:$M,'sys inv movment rpt'!$L:$L,$M351,'sys inv movment rpt'!$N:$N,AR$1)</f>
        <v>0</v>
      </c>
      <c r="AS351" s="86">
        <f>SUMIFS('sys inv movment rpt'!$M:$M,'sys inv movment rpt'!$L:$L,$M351,'sys inv movment rpt'!$N:$N,AS$1)</f>
        <v>0</v>
      </c>
      <c r="AT351" s="86">
        <f>SUMIFS('sys inv movment rpt'!$M:$M,'sys inv movment rpt'!$L:$L,$M351,'sys inv movment rpt'!$N:$N,AT$1)</f>
        <v>0</v>
      </c>
      <c r="AU351" s="86">
        <f>SUMIFS('sys inv movment rpt'!$M:$M,'sys inv movment rpt'!$L:$L,$M351,'sys inv movment rpt'!$N:$N,AU$1)</f>
        <v>0</v>
      </c>
      <c r="AV351" s="86">
        <f>SUMIFS('sys inv movment rpt'!$M:$M,'sys inv movment rpt'!$L:$L,$M351,'sys inv movment rpt'!$N:$N,AV$1)</f>
        <v>0</v>
      </c>
      <c r="AW351" s="87" t="str">
        <f>IFERROR(VLOOKUP(A351,'sys-backorder details'!E:U,17,0),"-")</f>
        <v>-</v>
      </c>
      <c r="AX351" s="87" t="str">
        <f>IF(K351&gt;1,VLOOKUP(A351,'settings-routing'!A:I,9,0),"")</f>
        <v/>
      </c>
    </row>
    <row r="352" ht="12.75" hidden="1" customHeight="1">
      <c r="A352" s="50" t="s">
        <v>913</v>
      </c>
      <c r="B352" s="50" t="s">
        <v>914</v>
      </c>
      <c r="C352" s="50">
        <f t="shared" si="2"/>
        <v>0</v>
      </c>
      <c r="D352" s="80">
        <f>SUMIF('Stocks 101-111'!$J:$J,'item dashboard'!A352,'Stocks 101-111'!K:K)</f>
        <v>0</v>
      </c>
      <c r="E352" s="80">
        <f>SUMIF('Stocks 101-111'!$J:$J,'item dashboard'!A352,'Stocks 101-111'!$L:$L)</f>
        <v>0</v>
      </c>
      <c r="F352" s="81">
        <f t="shared" si="3"/>
        <v>0</v>
      </c>
      <c r="G352" s="82">
        <f t="shared" si="4"/>
        <v>0</v>
      </c>
      <c r="H352" s="50">
        <f>SUMIFS('sys-backorder details'!$M:$M,'sys-backorder details'!$E:$E,'item dashboard'!A352,'sys-backorder details'!$V:$V,"")</f>
        <v>0</v>
      </c>
      <c r="I352" s="83">
        <f>SUMIF('settings-routing'!$I:$I,'item dashboard'!A352,'settings-routing'!$O:$O)</f>
        <v>0</v>
      </c>
      <c r="J352" s="50">
        <f>SUMIFS('sys-backorder details'!$M:$M,'sys-backorder details'!$E:$E,'item dashboard'!A352,'sys-backorder details'!$V:$V,"Call off")</f>
        <v>0</v>
      </c>
      <c r="K352" s="84">
        <f t="shared" si="5"/>
        <v>0</v>
      </c>
      <c r="L352" s="84">
        <f>SUMIF('Production Plan'!$E:$E,'item dashboard'!A352,'Production Plan'!$N:$N)</f>
        <v>0</v>
      </c>
      <c r="M352" s="85" t="str">
        <f t="shared" si="6"/>
        <v>B-F8PP-W18FAZ-250 gm white Pntd fazina jar</v>
      </c>
      <c r="N352" s="86">
        <f>SUMIFS('sys inv movment rpt'!$M:$M,'sys inv movment rpt'!$L:$L,$M352,'sys inv movment rpt'!$N:$N,N$1)</f>
        <v>0</v>
      </c>
      <c r="O352" s="86">
        <f>SUMIFS('sys inv movment rpt'!$M:$M,'sys inv movment rpt'!$L:$L,$M352,'sys inv movment rpt'!$N:$N,O$1)</f>
        <v>0</v>
      </c>
      <c r="P352" s="86">
        <f>SUMIFS('sys inv movment rpt'!$M:$M,'sys inv movment rpt'!$L:$L,$M352,'sys inv movment rpt'!$N:$N,P$1)</f>
        <v>0</v>
      </c>
      <c r="Q352" s="86">
        <f>SUMIFS('sys inv movment rpt'!$M:$M,'sys inv movment rpt'!$L:$L,$M352,'sys inv movment rpt'!$N:$N,Q$1)</f>
        <v>0</v>
      </c>
      <c r="R352" s="86">
        <f>SUMIFS('sys inv movment rpt'!$M:$M,'sys inv movment rpt'!$L:$L,$M352,'sys inv movment rpt'!$N:$N,R$1)</f>
        <v>0</v>
      </c>
      <c r="S352" s="86">
        <f>SUMIFS('sys inv movment rpt'!$M:$M,'sys inv movment rpt'!$L:$L,$M352,'sys inv movment rpt'!$N:$N,S$1)</f>
        <v>0</v>
      </c>
      <c r="T352" s="86">
        <f>SUMIFS('sys inv movment rpt'!$M:$M,'sys inv movment rpt'!$L:$L,$M352,'sys inv movment rpt'!$N:$N,T$1)</f>
        <v>0</v>
      </c>
      <c r="U352" s="86">
        <f>SUMIFS('sys inv movment rpt'!$M:$M,'sys inv movment rpt'!$L:$L,$M352,'sys inv movment rpt'!$N:$N,U$1)</f>
        <v>0</v>
      </c>
      <c r="V352" s="86">
        <f>SUMIFS('sys inv movment rpt'!$M:$M,'sys inv movment rpt'!$L:$L,$M352,'sys inv movment rpt'!$N:$N,V$1)</f>
        <v>0</v>
      </c>
      <c r="W352" s="86">
        <f>SUMIFS('sys inv movment rpt'!$M:$M,'sys inv movment rpt'!$L:$L,$M352,'sys inv movment rpt'!$N:$N,W$1)</f>
        <v>0</v>
      </c>
      <c r="X352" s="86">
        <f>SUMIFS('sys inv movment rpt'!$M:$M,'sys inv movment rpt'!$L:$L,$M352,'sys inv movment rpt'!$N:$N,X$1)</f>
        <v>0</v>
      </c>
      <c r="Y352" s="86">
        <f>SUMIFS('sys inv movment rpt'!$M:$M,'sys inv movment rpt'!$L:$L,$M352,'sys inv movment rpt'!$N:$N,Y$1)</f>
        <v>0</v>
      </c>
      <c r="Z352" s="86">
        <f>SUMIFS('sys inv movment rpt'!$M:$M,'sys inv movment rpt'!$L:$L,$M352,'sys inv movment rpt'!$N:$N,Z$1)</f>
        <v>0</v>
      </c>
      <c r="AA352" s="86">
        <f>SUMIFS('sys inv movment rpt'!$M:$M,'sys inv movment rpt'!$L:$L,$M352,'sys inv movment rpt'!$N:$N,AA$1)</f>
        <v>0</v>
      </c>
      <c r="AB352" s="86">
        <f>SUMIFS('sys inv movment rpt'!$M:$M,'sys inv movment rpt'!$L:$L,$M352,'sys inv movment rpt'!$N:$N,AB$1)</f>
        <v>0</v>
      </c>
      <c r="AC352" s="86">
        <f>SUMIFS('sys inv movment rpt'!$M:$M,'sys inv movment rpt'!$L:$L,$M352,'sys inv movment rpt'!$N:$N,AC$1)</f>
        <v>0</v>
      </c>
      <c r="AD352" s="86">
        <f>SUMIFS('sys inv movment rpt'!$M:$M,'sys inv movment rpt'!$L:$L,$M352,'sys inv movment rpt'!$N:$N,AD$1)</f>
        <v>0</v>
      </c>
      <c r="AE352" s="86">
        <f>SUMIFS('sys inv movment rpt'!$M:$M,'sys inv movment rpt'!$L:$L,$M352,'sys inv movment rpt'!$N:$N,AE$1)</f>
        <v>0</v>
      </c>
      <c r="AF352" s="86">
        <f>SUMIFS('sys inv movment rpt'!$M:$M,'sys inv movment rpt'!$L:$L,$M352,'sys inv movment rpt'!$N:$N,AF$1)</f>
        <v>0</v>
      </c>
      <c r="AG352" s="86">
        <f>SUMIFS('sys inv movment rpt'!$M:$M,'sys inv movment rpt'!$L:$L,$M352,'sys inv movment rpt'!$N:$N,AG$1)</f>
        <v>0</v>
      </c>
      <c r="AH352" s="86">
        <f>SUMIFS('sys inv movment rpt'!$M:$M,'sys inv movment rpt'!$L:$L,$M352,'sys inv movment rpt'!$N:$N,AH$1)</f>
        <v>0</v>
      </c>
      <c r="AI352" s="86">
        <f>SUMIFS('sys inv movment rpt'!$M:$M,'sys inv movment rpt'!$L:$L,$M352,'sys inv movment rpt'!$N:$N,AI$1)</f>
        <v>0</v>
      </c>
      <c r="AJ352" s="86">
        <f>SUMIFS('sys inv movment rpt'!$M:$M,'sys inv movment rpt'!$L:$L,$M352,'sys inv movment rpt'!$N:$N,AJ$1)</f>
        <v>0</v>
      </c>
      <c r="AK352" s="86">
        <f>SUMIFS('sys inv movment rpt'!$M:$M,'sys inv movment rpt'!$L:$L,$M352,'sys inv movment rpt'!$N:$N,AK$1)</f>
        <v>0</v>
      </c>
      <c r="AL352" s="86">
        <f>SUMIFS('sys inv movment rpt'!$M:$M,'sys inv movment rpt'!$L:$L,$M352,'sys inv movment rpt'!$N:$N,AL$1)</f>
        <v>0</v>
      </c>
      <c r="AM352" s="86">
        <f>SUMIFS('sys inv movment rpt'!$M:$M,'sys inv movment rpt'!$L:$L,$M352,'sys inv movment rpt'!$N:$N,AM$1)</f>
        <v>0</v>
      </c>
      <c r="AN352" s="86">
        <f>SUMIFS('sys inv movment rpt'!$M:$M,'sys inv movment rpt'!$L:$L,$M352,'sys inv movment rpt'!$N:$N,AN$1)</f>
        <v>0</v>
      </c>
      <c r="AO352" s="86">
        <f>SUMIFS('sys inv movment rpt'!$M:$M,'sys inv movment rpt'!$L:$L,$M352,'sys inv movment rpt'!$N:$N,AO$1)</f>
        <v>0</v>
      </c>
      <c r="AP352" s="86">
        <f>SUMIFS('sys inv movment rpt'!$M:$M,'sys inv movment rpt'!$L:$L,$M352,'sys inv movment rpt'!$N:$N,AP$1)</f>
        <v>0</v>
      </c>
      <c r="AQ352" s="86">
        <f>SUMIFS('sys inv movment rpt'!$M:$M,'sys inv movment rpt'!$L:$L,$M352,'sys inv movment rpt'!$N:$N,AQ$1)</f>
        <v>0</v>
      </c>
      <c r="AR352" s="86">
        <f>SUMIFS('sys inv movment rpt'!$M:$M,'sys inv movment rpt'!$L:$L,$M352,'sys inv movment rpt'!$N:$N,AR$1)</f>
        <v>0</v>
      </c>
      <c r="AS352" s="86">
        <f>SUMIFS('sys inv movment rpt'!$M:$M,'sys inv movment rpt'!$L:$L,$M352,'sys inv movment rpt'!$N:$N,AS$1)</f>
        <v>0</v>
      </c>
      <c r="AT352" s="86">
        <f>SUMIFS('sys inv movment rpt'!$M:$M,'sys inv movment rpt'!$L:$L,$M352,'sys inv movment rpt'!$N:$N,AT$1)</f>
        <v>0</v>
      </c>
      <c r="AU352" s="86">
        <f>SUMIFS('sys inv movment rpt'!$M:$M,'sys inv movment rpt'!$L:$L,$M352,'sys inv movment rpt'!$N:$N,AU$1)</f>
        <v>0</v>
      </c>
      <c r="AV352" s="86">
        <f>SUMIFS('sys inv movment rpt'!$M:$M,'sys inv movment rpt'!$L:$L,$M352,'sys inv movment rpt'!$N:$N,AV$1)</f>
        <v>0</v>
      </c>
      <c r="AW352" s="87" t="str">
        <f>IFERROR(VLOOKUP(A352,'sys-backorder details'!E:U,17,0),"-")</f>
        <v>-</v>
      </c>
      <c r="AX352" s="87" t="str">
        <f>IF(K352&gt;1,VLOOKUP(A352,'settings-routing'!A:I,9,0),"")</f>
        <v/>
      </c>
    </row>
    <row r="353" ht="12.75" hidden="1" customHeight="1">
      <c r="A353" s="50" t="s">
        <v>915</v>
      </c>
      <c r="B353" s="50" t="s">
        <v>916</v>
      </c>
      <c r="C353" s="50">
        <f t="shared" si="2"/>
        <v>0</v>
      </c>
      <c r="D353" s="80">
        <f>SUMIF('Stocks 101-111'!$J:$J,'item dashboard'!A353,'Stocks 101-111'!K:K)</f>
        <v>0</v>
      </c>
      <c r="E353" s="80">
        <f>SUMIF('Stocks 101-111'!$J:$J,'item dashboard'!A353,'Stocks 101-111'!$L:$L)</f>
        <v>0</v>
      </c>
      <c r="F353" s="81">
        <f t="shared" si="3"/>
        <v>0</v>
      </c>
      <c r="G353" s="82">
        <f t="shared" si="4"/>
        <v>0.02857142857</v>
      </c>
      <c r="H353" s="50">
        <f>SUMIFS('sys-backorder details'!$M:$M,'sys-backorder details'!$E:$E,'item dashboard'!A353,'sys-backorder details'!$V:$V,"")</f>
        <v>0</v>
      </c>
      <c r="I353" s="83">
        <f>SUMIF('settings-routing'!$I:$I,'item dashboard'!A353,'settings-routing'!$O:$O)</f>
        <v>0</v>
      </c>
      <c r="J353" s="50">
        <f>SUMIFS('sys-backorder details'!$M:$M,'sys-backorder details'!$E:$E,'item dashboard'!A353,'sys-backorder details'!$V:$V,"Call off")</f>
        <v>0</v>
      </c>
      <c r="K353" s="84">
        <f t="shared" si="5"/>
        <v>0</v>
      </c>
      <c r="L353" s="84">
        <f>SUMIF('Production Plan'!$E:$E,'item dashboard'!A353,'Production Plan'!$N:$N)</f>
        <v>0</v>
      </c>
      <c r="M353" s="85" t="str">
        <f t="shared" si="6"/>
        <v>B-F8PP-W18FOOT-250gm White Printed Foot Pedicure</v>
      </c>
      <c r="N353" s="86">
        <f>SUMIFS('sys inv movment rpt'!$M:$M,'sys inv movment rpt'!$L:$L,$M353,'sys inv movment rpt'!$N:$N,N$1)</f>
        <v>0</v>
      </c>
      <c r="O353" s="86">
        <f>SUMIFS('sys inv movment rpt'!$M:$M,'sys inv movment rpt'!$L:$L,$M353,'sys inv movment rpt'!$N:$N,O$1)</f>
        <v>0</v>
      </c>
      <c r="P353" s="86">
        <f>SUMIFS('sys inv movment rpt'!$M:$M,'sys inv movment rpt'!$L:$L,$M353,'sys inv movment rpt'!$N:$N,P$1)</f>
        <v>0</v>
      </c>
      <c r="Q353" s="86">
        <f>SUMIFS('sys inv movment rpt'!$M:$M,'sys inv movment rpt'!$L:$L,$M353,'sys inv movment rpt'!$N:$N,Q$1)</f>
        <v>0</v>
      </c>
      <c r="R353" s="86">
        <f>SUMIFS('sys inv movment rpt'!$M:$M,'sys inv movment rpt'!$L:$L,$M353,'sys inv movment rpt'!$N:$N,R$1)</f>
        <v>0</v>
      </c>
      <c r="S353" s="86">
        <f>SUMIFS('sys inv movment rpt'!$M:$M,'sys inv movment rpt'!$L:$L,$M353,'sys inv movment rpt'!$N:$N,S$1)</f>
        <v>0</v>
      </c>
      <c r="T353" s="86">
        <f>SUMIFS('sys inv movment rpt'!$M:$M,'sys inv movment rpt'!$L:$L,$M353,'sys inv movment rpt'!$N:$N,T$1)</f>
        <v>0</v>
      </c>
      <c r="U353" s="86">
        <f>SUMIFS('sys inv movment rpt'!$M:$M,'sys inv movment rpt'!$L:$L,$M353,'sys inv movment rpt'!$N:$N,U$1)</f>
        <v>0</v>
      </c>
      <c r="V353" s="86">
        <f>SUMIFS('sys inv movment rpt'!$M:$M,'sys inv movment rpt'!$L:$L,$M353,'sys inv movment rpt'!$N:$N,V$1)</f>
        <v>0</v>
      </c>
      <c r="W353" s="86">
        <f>SUMIFS('sys inv movment rpt'!$M:$M,'sys inv movment rpt'!$L:$L,$M353,'sys inv movment rpt'!$N:$N,W$1)</f>
        <v>0</v>
      </c>
      <c r="X353" s="86">
        <f>SUMIFS('sys inv movment rpt'!$M:$M,'sys inv movment rpt'!$L:$L,$M353,'sys inv movment rpt'!$N:$N,X$1)</f>
        <v>0</v>
      </c>
      <c r="Y353" s="86">
        <f>SUMIFS('sys inv movment rpt'!$M:$M,'sys inv movment rpt'!$L:$L,$M353,'sys inv movment rpt'!$N:$N,Y$1)</f>
        <v>0</v>
      </c>
      <c r="Z353" s="86">
        <f>SUMIFS('sys inv movment rpt'!$M:$M,'sys inv movment rpt'!$L:$L,$M353,'sys inv movment rpt'!$N:$N,Z$1)</f>
        <v>0</v>
      </c>
      <c r="AA353" s="86">
        <f>SUMIFS('sys inv movment rpt'!$M:$M,'sys inv movment rpt'!$L:$L,$M353,'sys inv movment rpt'!$N:$N,AA$1)</f>
        <v>0</v>
      </c>
      <c r="AB353" s="86">
        <f>SUMIFS('sys inv movment rpt'!$M:$M,'sys inv movment rpt'!$L:$L,$M353,'sys inv movment rpt'!$N:$N,AB$1)</f>
        <v>0</v>
      </c>
      <c r="AC353" s="86">
        <f>SUMIFS('sys inv movment rpt'!$M:$M,'sys inv movment rpt'!$L:$L,$M353,'sys inv movment rpt'!$N:$N,AC$1)</f>
        <v>0</v>
      </c>
      <c r="AD353" s="86">
        <f>SUMIFS('sys inv movment rpt'!$M:$M,'sys inv movment rpt'!$L:$L,$M353,'sys inv movment rpt'!$N:$N,AD$1)</f>
        <v>0</v>
      </c>
      <c r="AE353" s="86">
        <f>SUMIFS('sys inv movment rpt'!$M:$M,'sys inv movment rpt'!$L:$L,$M353,'sys inv movment rpt'!$N:$N,AE$1)</f>
        <v>0</v>
      </c>
      <c r="AF353" s="86">
        <f>SUMIFS('sys inv movment rpt'!$M:$M,'sys inv movment rpt'!$L:$L,$M353,'sys inv movment rpt'!$N:$N,AF$1)</f>
        <v>0</v>
      </c>
      <c r="AG353" s="86">
        <f>SUMIFS('sys inv movment rpt'!$M:$M,'sys inv movment rpt'!$L:$L,$M353,'sys inv movment rpt'!$N:$N,AG$1)</f>
        <v>0</v>
      </c>
      <c r="AH353" s="86">
        <f>SUMIFS('sys inv movment rpt'!$M:$M,'sys inv movment rpt'!$L:$L,$M353,'sys inv movment rpt'!$N:$N,AH$1)</f>
        <v>0</v>
      </c>
      <c r="AI353" s="86">
        <f>SUMIFS('sys inv movment rpt'!$M:$M,'sys inv movment rpt'!$L:$L,$M353,'sys inv movment rpt'!$N:$N,AI$1)</f>
        <v>0</v>
      </c>
      <c r="AJ353" s="86">
        <f>SUMIFS('sys inv movment rpt'!$M:$M,'sys inv movment rpt'!$L:$L,$M353,'sys inv movment rpt'!$N:$N,AJ$1)</f>
        <v>0</v>
      </c>
      <c r="AK353" s="86">
        <f>SUMIFS('sys inv movment rpt'!$M:$M,'sys inv movment rpt'!$L:$L,$M353,'sys inv movment rpt'!$N:$N,AK$1)</f>
        <v>0</v>
      </c>
      <c r="AL353" s="86">
        <f>SUMIFS('sys inv movment rpt'!$M:$M,'sys inv movment rpt'!$L:$L,$M353,'sys inv movment rpt'!$N:$N,AL$1)</f>
        <v>0</v>
      </c>
      <c r="AM353" s="86">
        <f>SUMIFS('sys inv movment rpt'!$M:$M,'sys inv movment rpt'!$L:$L,$M353,'sys inv movment rpt'!$N:$N,AM$1)</f>
        <v>0</v>
      </c>
      <c r="AN353" s="86">
        <f>SUMIFS('sys inv movment rpt'!$M:$M,'sys inv movment rpt'!$L:$L,$M353,'sys inv movment rpt'!$N:$N,AN$1)</f>
        <v>0</v>
      </c>
      <c r="AO353" s="86">
        <f>SUMIFS('sys inv movment rpt'!$M:$M,'sys inv movment rpt'!$L:$L,$M353,'sys inv movment rpt'!$N:$N,AO$1)</f>
        <v>0</v>
      </c>
      <c r="AP353" s="86">
        <f>SUMIFS('sys inv movment rpt'!$M:$M,'sys inv movment rpt'!$L:$L,$M353,'sys inv movment rpt'!$N:$N,AP$1)</f>
        <v>0</v>
      </c>
      <c r="AQ353" s="86">
        <f>SUMIFS('sys inv movment rpt'!$M:$M,'sys inv movment rpt'!$L:$L,$M353,'sys inv movment rpt'!$N:$N,AQ$1)</f>
        <v>0</v>
      </c>
      <c r="AR353" s="86">
        <f>SUMIFS('sys inv movment rpt'!$M:$M,'sys inv movment rpt'!$L:$L,$M353,'sys inv movment rpt'!$N:$N,AR$1)</f>
        <v>1416</v>
      </c>
      <c r="AS353" s="86">
        <f>SUMIFS('sys inv movment rpt'!$M:$M,'sys inv movment rpt'!$L:$L,$M353,'sys inv movment rpt'!$N:$N,AS$1)</f>
        <v>0</v>
      </c>
      <c r="AT353" s="86">
        <f>SUMIFS('sys inv movment rpt'!$M:$M,'sys inv movment rpt'!$L:$L,$M353,'sys inv movment rpt'!$N:$N,AT$1)</f>
        <v>0</v>
      </c>
      <c r="AU353" s="86">
        <f>SUMIFS('sys inv movment rpt'!$M:$M,'sys inv movment rpt'!$L:$L,$M353,'sys inv movment rpt'!$N:$N,AU$1)</f>
        <v>0</v>
      </c>
      <c r="AV353" s="86">
        <f>SUMIFS('sys inv movment rpt'!$M:$M,'sys inv movment rpt'!$L:$L,$M353,'sys inv movment rpt'!$N:$N,AV$1)</f>
        <v>0</v>
      </c>
      <c r="AW353" s="87" t="str">
        <f>IFERROR(VLOOKUP(A353,'sys-backorder details'!E:U,17,0),"-")</f>
        <v>-</v>
      </c>
      <c r="AX353" s="87" t="str">
        <f>IF(K353&gt;1,VLOOKUP(A353,'settings-routing'!A:I,9,0),"")</f>
        <v/>
      </c>
    </row>
    <row r="354" ht="12.75" hidden="1" customHeight="1">
      <c r="A354" s="50" t="s">
        <v>917</v>
      </c>
      <c r="B354" s="50" t="s">
        <v>918</v>
      </c>
      <c r="C354" s="50">
        <f t="shared" si="2"/>
        <v>0</v>
      </c>
      <c r="D354" s="80">
        <f>SUMIF('Stocks 101-111'!$J:$J,'item dashboard'!A354,'Stocks 101-111'!K:K)</f>
        <v>0</v>
      </c>
      <c r="E354" s="80">
        <f>SUMIF('Stocks 101-111'!$J:$J,'item dashboard'!A354,'Stocks 101-111'!$L:$L)</f>
        <v>0</v>
      </c>
      <c r="F354" s="81">
        <f t="shared" si="3"/>
        <v>0</v>
      </c>
      <c r="G354" s="82">
        <f t="shared" si="4"/>
        <v>0</v>
      </c>
      <c r="H354" s="50">
        <f>SUMIFS('sys-backorder details'!$M:$M,'sys-backorder details'!$E:$E,'item dashboard'!A354,'sys-backorder details'!$V:$V,"")</f>
        <v>0</v>
      </c>
      <c r="I354" s="83">
        <f>SUMIF('settings-routing'!$I:$I,'item dashboard'!A354,'settings-routing'!$O:$O)</f>
        <v>0</v>
      </c>
      <c r="J354" s="50">
        <f>SUMIFS('sys-backorder details'!$M:$M,'sys-backorder details'!$E:$E,'item dashboard'!A354,'sys-backorder details'!$V:$V,"Call off")</f>
        <v>0</v>
      </c>
      <c r="K354" s="84">
        <f t="shared" si="5"/>
        <v>0</v>
      </c>
      <c r="L354" s="84">
        <f>SUMIF('Production Plan'!$E:$E,'item dashboard'!A354,'Production Plan'!$N:$N)</f>
        <v>0</v>
      </c>
      <c r="M354" s="85" t="str">
        <f t="shared" si="6"/>
        <v>B-F8PP-W18-HA-200 gm PP White Jar</v>
      </c>
      <c r="N354" s="86">
        <f>SUMIFS('sys inv movment rpt'!$M:$M,'sys inv movment rpt'!$L:$L,$M354,'sys inv movment rpt'!$N:$N,N$1)</f>
        <v>0</v>
      </c>
      <c r="O354" s="86">
        <f>SUMIFS('sys inv movment rpt'!$M:$M,'sys inv movment rpt'!$L:$L,$M354,'sys inv movment rpt'!$N:$N,O$1)</f>
        <v>0</v>
      </c>
      <c r="P354" s="86">
        <f>SUMIFS('sys inv movment rpt'!$M:$M,'sys inv movment rpt'!$L:$L,$M354,'sys inv movment rpt'!$N:$N,P$1)</f>
        <v>0</v>
      </c>
      <c r="Q354" s="86">
        <f>SUMIFS('sys inv movment rpt'!$M:$M,'sys inv movment rpt'!$L:$L,$M354,'sys inv movment rpt'!$N:$N,Q$1)</f>
        <v>0</v>
      </c>
      <c r="R354" s="86">
        <f>SUMIFS('sys inv movment rpt'!$M:$M,'sys inv movment rpt'!$L:$L,$M354,'sys inv movment rpt'!$N:$N,R$1)</f>
        <v>0</v>
      </c>
      <c r="S354" s="86">
        <f>SUMIFS('sys inv movment rpt'!$M:$M,'sys inv movment rpt'!$L:$L,$M354,'sys inv movment rpt'!$N:$N,S$1)</f>
        <v>0</v>
      </c>
      <c r="T354" s="86">
        <f>SUMIFS('sys inv movment rpt'!$M:$M,'sys inv movment rpt'!$L:$L,$M354,'sys inv movment rpt'!$N:$N,T$1)</f>
        <v>0</v>
      </c>
      <c r="U354" s="86">
        <f>SUMIFS('sys inv movment rpt'!$M:$M,'sys inv movment rpt'!$L:$L,$M354,'sys inv movment rpt'!$N:$N,U$1)</f>
        <v>0</v>
      </c>
      <c r="V354" s="86">
        <f>SUMIFS('sys inv movment rpt'!$M:$M,'sys inv movment rpt'!$L:$L,$M354,'sys inv movment rpt'!$N:$N,V$1)</f>
        <v>0</v>
      </c>
      <c r="W354" s="86">
        <f>SUMIFS('sys inv movment rpt'!$M:$M,'sys inv movment rpt'!$L:$L,$M354,'sys inv movment rpt'!$N:$N,W$1)</f>
        <v>0</v>
      </c>
      <c r="X354" s="86">
        <f>SUMIFS('sys inv movment rpt'!$M:$M,'sys inv movment rpt'!$L:$L,$M354,'sys inv movment rpt'!$N:$N,X$1)</f>
        <v>0</v>
      </c>
      <c r="Y354" s="86">
        <f>SUMIFS('sys inv movment rpt'!$M:$M,'sys inv movment rpt'!$L:$L,$M354,'sys inv movment rpt'!$N:$N,Y$1)</f>
        <v>0</v>
      </c>
      <c r="Z354" s="86">
        <f>SUMIFS('sys inv movment rpt'!$M:$M,'sys inv movment rpt'!$L:$L,$M354,'sys inv movment rpt'!$N:$N,Z$1)</f>
        <v>0</v>
      </c>
      <c r="AA354" s="86">
        <f>SUMIFS('sys inv movment rpt'!$M:$M,'sys inv movment rpt'!$L:$L,$M354,'sys inv movment rpt'!$N:$N,AA$1)</f>
        <v>0</v>
      </c>
      <c r="AB354" s="86">
        <f>SUMIFS('sys inv movment rpt'!$M:$M,'sys inv movment rpt'!$L:$L,$M354,'sys inv movment rpt'!$N:$N,AB$1)</f>
        <v>0</v>
      </c>
      <c r="AC354" s="86">
        <f>SUMIFS('sys inv movment rpt'!$M:$M,'sys inv movment rpt'!$L:$L,$M354,'sys inv movment rpt'!$N:$N,AC$1)</f>
        <v>0</v>
      </c>
      <c r="AD354" s="86">
        <f>SUMIFS('sys inv movment rpt'!$M:$M,'sys inv movment rpt'!$L:$L,$M354,'sys inv movment rpt'!$N:$N,AD$1)</f>
        <v>0</v>
      </c>
      <c r="AE354" s="86">
        <f>SUMIFS('sys inv movment rpt'!$M:$M,'sys inv movment rpt'!$L:$L,$M354,'sys inv movment rpt'!$N:$N,AE$1)</f>
        <v>0</v>
      </c>
      <c r="AF354" s="86">
        <f>SUMIFS('sys inv movment rpt'!$M:$M,'sys inv movment rpt'!$L:$L,$M354,'sys inv movment rpt'!$N:$N,AF$1)</f>
        <v>0</v>
      </c>
      <c r="AG354" s="86">
        <f>SUMIFS('sys inv movment rpt'!$M:$M,'sys inv movment rpt'!$L:$L,$M354,'sys inv movment rpt'!$N:$N,AG$1)</f>
        <v>0</v>
      </c>
      <c r="AH354" s="86">
        <f>SUMIFS('sys inv movment rpt'!$M:$M,'sys inv movment rpt'!$L:$L,$M354,'sys inv movment rpt'!$N:$N,AH$1)</f>
        <v>0</v>
      </c>
      <c r="AI354" s="86">
        <f>SUMIFS('sys inv movment rpt'!$M:$M,'sys inv movment rpt'!$L:$L,$M354,'sys inv movment rpt'!$N:$N,AI$1)</f>
        <v>0</v>
      </c>
      <c r="AJ354" s="86">
        <f>SUMIFS('sys inv movment rpt'!$M:$M,'sys inv movment rpt'!$L:$L,$M354,'sys inv movment rpt'!$N:$N,AJ$1)</f>
        <v>0</v>
      </c>
      <c r="AK354" s="86">
        <f>SUMIFS('sys inv movment rpt'!$M:$M,'sys inv movment rpt'!$L:$L,$M354,'sys inv movment rpt'!$N:$N,AK$1)</f>
        <v>0</v>
      </c>
      <c r="AL354" s="86">
        <f>SUMIFS('sys inv movment rpt'!$M:$M,'sys inv movment rpt'!$L:$L,$M354,'sys inv movment rpt'!$N:$N,AL$1)</f>
        <v>0</v>
      </c>
      <c r="AM354" s="86">
        <f>SUMIFS('sys inv movment rpt'!$M:$M,'sys inv movment rpt'!$L:$L,$M354,'sys inv movment rpt'!$N:$N,AM$1)</f>
        <v>0</v>
      </c>
      <c r="AN354" s="86">
        <f>SUMIFS('sys inv movment rpt'!$M:$M,'sys inv movment rpt'!$L:$L,$M354,'sys inv movment rpt'!$N:$N,AN$1)</f>
        <v>0</v>
      </c>
      <c r="AO354" s="86">
        <f>SUMIFS('sys inv movment rpt'!$M:$M,'sys inv movment rpt'!$L:$L,$M354,'sys inv movment rpt'!$N:$N,AO$1)</f>
        <v>0</v>
      </c>
      <c r="AP354" s="86">
        <f>SUMIFS('sys inv movment rpt'!$M:$M,'sys inv movment rpt'!$L:$L,$M354,'sys inv movment rpt'!$N:$N,AP$1)</f>
        <v>0</v>
      </c>
      <c r="AQ354" s="86">
        <f>SUMIFS('sys inv movment rpt'!$M:$M,'sys inv movment rpt'!$L:$L,$M354,'sys inv movment rpt'!$N:$N,AQ$1)</f>
        <v>0</v>
      </c>
      <c r="AR354" s="86">
        <f>SUMIFS('sys inv movment rpt'!$M:$M,'sys inv movment rpt'!$L:$L,$M354,'sys inv movment rpt'!$N:$N,AR$1)</f>
        <v>0</v>
      </c>
      <c r="AS354" s="86">
        <f>SUMIFS('sys inv movment rpt'!$M:$M,'sys inv movment rpt'!$L:$L,$M354,'sys inv movment rpt'!$N:$N,AS$1)</f>
        <v>0</v>
      </c>
      <c r="AT354" s="86">
        <f>SUMIFS('sys inv movment rpt'!$M:$M,'sys inv movment rpt'!$L:$L,$M354,'sys inv movment rpt'!$N:$N,AT$1)</f>
        <v>0</v>
      </c>
      <c r="AU354" s="86">
        <f>SUMIFS('sys inv movment rpt'!$M:$M,'sys inv movment rpt'!$L:$L,$M354,'sys inv movment rpt'!$N:$N,AU$1)</f>
        <v>0</v>
      </c>
      <c r="AV354" s="86">
        <f>SUMIFS('sys inv movment rpt'!$M:$M,'sys inv movment rpt'!$L:$L,$M354,'sys inv movment rpt'!$N:$N,AV$1)</f>
        <v>0</v>
      </c>
      <c r="AW354" s="87" t="str">
        <f>IFERROR(VLOOKUP(A354,'sys-backorder details'!E:U,17,0),"-")</f>
        <v>-</v>
      </c>
      <c r="AX354" s="87" t="str">
        <f>IF(K354&gt;1,VLOOKUP(A354,'settings-routing'!A:I,9,0),"")</f>
        <v/>
      </c>
    </row>
    <row r="355" ht="12.75" hidden="1" customHeight="1">
      <c r="A355" s="50" t="s">
        <v>919</v>
      </c>
      <c r="B355" s="50" t="s">
        <v>920</v>
      </c>
      <c r="C355" s="50">
        <f t="shared" si="2"/>
        <v>0</v>
      </c>
      <c r="D355" s="80">
        <f>SUMIF('Stocks 101-111'!$J:$J,'item dashboard'!A355,'Stocks 101-111'!K:K)</f>
        <v>0</v>
      </c>
      <c r="E355" s="80">
        <f>SUMIF('Stocks 101-111'!$J:$J,'item dashboard'!A355,'Stocks 101-111'!$L:$L)</f>
        <v>0</v>
      </c>
      <c r="F355" s="81">
        <f t="shared" si="3"/>
        <v>0</v>
      </c>
      <c r="G355" s="82">
        <f t="shared" si="4"/>
        <v>0.02857142857</v>
      </c>
      <c r="H355" s="50">
        <f>SUMIFS('sys-backorder details'!$M:$M,'sys-backorder details'!$E:$E,'item dashboard'!A355,'sys-backorder details'!$V:$V,"")</f>
        <v>0</v>
      </c>
      <c r="I355" s="83">
        <f>SUMIF('settings-routing'!$I:$I,'item dashboard'!A355,'settings-routing'!$O:$O)</f>
        <v>0</v>
      </c>
      <c r="J355" s="50">
        <f>SUMIFS('sys-backorder details'!$M:$M,'sys-backorder details'!$E:$E,'item dashboard'!A355,'sys-backorder details'!$V:$V,"Call off")</f>
        <v>0</v>
      </c>
      <c r="K355" s="84">
        <f t="shared" si="5"/>
        <v>0</v>
      </c>
      <c r="L355" s="84">
        <f>SUMIF('Production Plan'!$E:$E,'item dashboard'!A355,'Production Plan'!$N:$N)</f>
        <v>0</v>
      </c>
      <c r="M355" s="85" t="str">
        <f t="shared" si="6"/>
        <v>B-F8PP-W18MKINDI-250 gm White Pntd Mkindi Jar</v>
      </c>
      <c r="N355" s="86">
        <f>SUMIFS('sys inv movment rpt'!$M:$M,'sys inv movment rpt'!$L:$L,$M355,'sys inv movment rpt'!$N:$N,N$1)</f>
        <v>0</v>
      </c>
      <c r="O355" s="86">
        <f>SUMIFS('sys inv movment rpt'!$M:$M,'sys inv movment rpt'!$L:$L,$M355,'sys inv movment rpt'!$N:$N,O$1)</f>
        <v>0</v>
      </c>
      <c r="P355" s="86">
        <f>SUMIFS('sys inv movment rpt'!$M:$M,'sys inv movment rpt'!$L:$L,$M355,'sys inv movment rpt'!$N:$N,P$1)</f>
        <v>0</v>
      </c>
      <c r="Q355" s="86">
        <f>SUMIFS('sys inv movment rpt'!$M:$M,'sys inv movment rpt'!$L:$L,$M355,'sys inv movment rpt'!$N:$N,Q$1)</f>
        <v>0</v>
      </c>
      <c r="R355" s="86">
        <f>SUMIFS('sys inv movment rpt'!$M:$M,'sys inv movment rpt'!$L:$L,$M355,'sys inv movment rpt'!$N:$N,R$1)</f>
        <v>0</v>
      </c>
      <c r="S355" s="86">
        <f>SUMIFS('sys inv movment rpt'!$M:$M,'sys inv movment rpt'!$L:$L,$M355,'sys inv movment rpt'!$N:$N,S$1)</f>
        <v>0</v>
      </c>
      <c r="T355" s="86">
        <f>SUMIFS('sys inv movment rpt'!$M:$M,'sys inv movment rpt'!$L:$L,$M355,'sys inv movment rpt'!$N:$N,T$1)</f>
        <v>0</v>
      </c>
      <c r="U355" s="86">
        <f>SUMIFS('sys inv movment rpt'!$M:$M,'sys inv movment rpt'!$L:$L,$M355,'sys inv movment rpt'!$N:$N,U$1)</f>
        <v>0</v>
      </c>
      <c r="V355" s="86">
        <f>SUMIFS('sys inv movment rpt'!$M:$M,'sys inv movment rpt'!$L:$L,$M355,'sys inv movment rpt'!$N:$N,V$1)</f>
        <v>0</v>
      </c>
      <c r="W355" s="86">
        <f>SUMIFS('sys inv movment rpt'!$M:$M,'sys inv movment rpt'!$L:$L,$M355,'sys inv movment rpt'!$N:$N,W$1)</f>
        <v>0</v>
      </c>
      <c r="X355" s="86">
        <f>SUMIFS('sys inv movment rpt'!$M:$M,'sys inv movment rpt'!$L:$L,$M355,'sys inv movment rpt'!$N:$N,X$1)</f>
        <v>0</v>
      </c>
      <c r="Y355" s="86">
        <f>SUMIFS('sys inv movment rpt'!$M:$M,'sys inv movment rpt'!$L:$L,$M355,'sys inv movment rpt'!$N:$N,Y$1)</f>
        <v>0</v>
      </c>
      <c r="Z355" s="86">
        <f>SUMIFS('sys inv movment rpt'!$M:$M,'sys inv movment rpt'!$L:$L,$M355,'sys inv movment rpt'!$N:$N,Z$1)</f>
        <v>0</v>
      </c>
      <c r="AA355" s="86">
        <f>SUMIFS('sys inv movment rpt'!$M:$M,'sys inv movment rpt'!$L:$L,$M355,'sys inv movment rpt'!$N:$N,AA$1)</f>
        <v>0</v>
      </c>
      <c r="AB355" s="86">
        <f>SUMIFS('sys inv movment rpt'!$M:$M,'sys inv movment rpt'!$L:$L,$M355,'sys inv movment rpt'!$N:$N,AB$1)</f>
        <v>0</v>
      </c>
      <c r="AC355" s="86">
        <f>SUMIFS('sys inv movment rpt'!$M:$M,'sys inv movment rpt'!$L:$L,$M355,'sys inv movment rpt'!$N:$N,AC$1)</f>
        <v>0</v>
      </c>
      <c r="AD355" s="86">
        <f>SUMIFS('sys inv movment rpt'!$M:$M,'sys inv movment rpt'!$L:$L,$M355,'sys inv movment rpt'!$N:$N,AD$1)</f>
        <v>0</v>
      </c>
      <c r="AE355" s="86">
        <f>SUMIFS('sys inv movment rpt'!$M:$M,'sys inv movment rpt'!$L:$L,$M355,'sys inv movment rpt'!$N:$N,AE$1)</f>
        <v>20000</v>
      </c>
      <c r="AF355" s="86">
        <f>SUMIFS('sys inv movment rpt'!$M:$M,'sys inv movment rpt'!$L:$L,$M355,'sys inv movment rpt'!$N:$N,AF$1)</f>
        <v>0</v>
      </c>
      <c r="AG355" s="86">
        <f>SUMIFS('sys inv movment rpt'!$M:$M,'sys inv movment rpt'!$L:$L,$M355,'sys inv movment rpt'!$N:$N,AG$1)</f>
        <v>0</v>
      </c>
      <c r="AH355" s="86">
        <f>SUMIFS('sys inv movment rpt'!$M:$M,'sys inv movment rpt'!$L:$L,$M355,'sys inv movment rpt'!$N:$N,AH$1)</f>
        <v>0</v>
      </c>
      <c r="AI355" s="86">
        <f>SUMIFS('sys inv movment rpt'!$M:$M,'sys inv movment rpt'!$L:$L,$M355,'sys inv movment rpt'!$N:$N,AI$1)</f>
        <v>0</v>
      </c>
      <c r="AJ355" s="86">
        <f>SUMIFS('sys inv movment rpt'!$M:$M,'sys inv movment rpt'!$L:$L,$M355,'sys inv movment rpt'!$N:$N,AJ$1)</f>
        <v>0</v>
      </c>
      <c r="AK355" s="86">
        <f>SUMIFS('sys inv movment rpt'!$M:$M,'sys inv movment rpt'!$L:$L,$M355,'sys inv movment rpt'!$N:$N,AK$1)</f>
        <v>0</v>
      </c>
      <c r="AL355" s="86">
        <f>SUMIFS('sys inv movment rpt'!$M:$M,'sys inv movment rpt'!$L:$L,$M355,'sys inv movment rpt'!$N:$N,AL$1)</f>
        <v>0</v>
      </c>
      <c r="AM355" s="86">
        <f>SUMIFS('sys inv movment rpt'!$M:$M,'sys inv movment rpt'!$L:$L,$M355,'sys inv movment rpt'!$N:$N,AM$1)</f>
        <v>0</v>
      </c>
      <c r="AN355" s="86">
        <f>SUMIFS('sys inv movment rpt'!$M:$M,'sys inv movment rpt'!$L:$L,$M355,'sys inv movment rpt'!$N:$N,AN$1)</f>
        <v>0</v>
      </c>
      <c r="AO355" s="86">
        <f>SUMIFS('sys inv movment rpt'!$M:$M,'sys inv movment rpt'!$L:$L,$M355,'sys inv movment rpt'!$N:$N,AO$1)</f>
        <v>0</v>
      </c>
      <c r="AP355" s="86">
        <f>SUMIFS('sys inv movment rpt'!$M:$M,'sys inv movment rpt'!$L:$L,$M355,'sys inv movment rpt'!$N:$N,AP$1)</f>
        <v>0</v>
      </c>
      <c r="AQ355" s="86">
        <f>SUMIFS('sys inv movment rpt'!$M:$M,'sys inv movment rpt'!$L:$L,$M355,'sys inv movment rpt'!$N:$N,AQ$1)</f>
        <v>0</v>
      </c>
      <c r="AR355" s="86">
        <f>SUMIFS('sys inv movment rpt'!$M:$M,'sys inv movment rpt'!$L:$L,$M355,'sys inv movment rpt'!$N:$N,AR$1)</f>
        <v>0</v>
      </c>
      <c r="AS355" s="86">
        <f>SUMIFS('sys inv movment rpt'!$M:$M,'sys inv movment rpt'!$L:$L,$M355,'sys inv movment rpt'!$N:$N,AS$1)</f>
        <v>0</v>
      </c>
      <c r="AT355" s="86">
        <f>SUMIFS('sys inv movment rpt'!$M:$M,'sys inv movment rpt'!$L:$L,$M355,'sys inv movment rpt'!$N:$N,AT$1)</f>
        <v>0</v>
      </c>
      <c r="AU355" s="86">
        <f>SUMIFS('sys inv movment rpt'!$M:$M,'sys inv movment rpt'!$L:$L,$M355,'sys inv movment rpt'!$N:$N,AU$1)</f>
        <v>0</v>
      </c>
      <c r="AV355" s="86">
        <f>SUMIFS('sys inv movment rpt'!$M:$M,'sys inv movment rpt'!$L:$L,$M355,'sys inv movment rpt'!$N:$N,AV$1)</f>
        <v>0</v>
      </c>
      <c r="AW355" s="87" t="str">
        <f>IFERROR(VLOOKUP(A355,'sys-backorder details'!E:U,17,0),"-")</f>
        <v>-</v>
      </c>
      <c r="AX355" s="87" t="str">
        <f>IF(K355&gt;1,VLOOKUP(A355,'settings-routing'!A:I,9,0),"")</f>
        <v/>
      </c>
    </row>
    <row r="356" ht="12.75" hidden="1" customHeight="1">
      <c r="A356" s="28" t="s">
        <v>921</v>
      </c>
      <c r="B356" s="28" t="s">
        <v>922</v>
      </c>
      <c r="C356" s="50">
        <f t="shared" si="2"/>
        <v>0</v>
      </c>
      <c r="D356" s="80">
        <f>SUMIF('Stocks 101-111'!$J:$J,'item dashboard'!A356,'Stocks 101-111'!K:K)</f>
        <v>0</v>
      </c>
      <c r="E356" s="80">
        <f>SUMIF('Stocks 101-111'!$J:$J,'item dashboard'!A356,'Stocks 101-111'!$L:$L)</f>
        <v>0</v>
      </c>
      <c r="F356" s="81">
        <f t="shared" si="3"/>
        <v>0</v>
      </c>
      <c r="G356" s="82">
        <f t="shared" si="4"/>
        <v>0</v>
      </c>
      <c r="H356" s="50">
        <f>SUMIFS('sys-backorder details'!$M:$M,'sys-backorder details'!$E:$E,'item dashboard'!A356,'sys-backorder details'!$V:$V,"")</f>
        <v>0</v>
      </c>
      <c r="I356" s="83">
        <f>SUMIF('settings-routing'!$I:$I,'item dashboard'!A356,'settings-routing'!$O:$O)</f>
        <v>0</v>
      </c>
      <c r="J356" s="50">
        <f>SUMIFS('sys-backorder details'!$M:$M,'sys-backorder details'!$E:$E,'item dashboard'!A356,'sys-backorder details'!$V:$V,"Call off")</f>
        <v>0</v>
      </c>
      <c r="K356" s="84">
        <f t="shared" si="5"/>
        <v>0</v>
      </c>
      <c r="L356" s="84">
        <f>SUMIF('Production Plan'!$E:$E,'item dashboard'!A356,'Production Plan'!$N:$N)</f>
        <v>0</v>
      </c>
      <c r="M356" s="85" t="str">
        <f t="shared" si="6"/>
        <v>B-F8PP-Y18-250 gm Yellow jar</v>
      </c>
      <c r="N356" s="86">
        <f>SUMIFS('sys inv movment rpt'!$M:$M,'sys inv movment rpt'!$L:$L,$M356,'sys inv movment rpt'!$N:$N,N$1)</f>
        <v>0</v>
      </c>
      <c r="O356" s="86">
        <f>SUMIFS('sys inv movment rpt'!$M:$M,'sys inv movment rpt'!$L:$L,$M356,'sys inv movment rpt'!$N:$N,O$1)</f>
        <v>0</v>
      </c>
      <c r="P356" s="86">
        <f>SUMIFS('sys inv movment rpt'!$M:$M,'sys inv movment rpt'!$L:$L,$M356,'sys inv movment rpt'!$N:$N,P$1)</f>
        <v>0</v>
      </c>
      <c r="Q356" s="86">
        <f>SUMIFS('sys inv movment rpt'!$M:$M,'sys inv movment rpt'!$L:$L,$M356,'sys inv movment rpt'!$N:$N,Q$1)</f>
        <v>0</v>
      </c>
      <c r="R356" s="86">
        <f>SUMIFS('sys inv movment rpt'!$M:$M,'sys inv movment rpt'!$L:$L,$M356,'sys inv movment rpt'!$N:$N,R$1)</f>
        <v>0</v>
      </c>
      <c r="S356" s="86">
        <f>SUMIFS('sys inv movment rpt'!$M:$M,'sys inv movment rpt'!$L:$L,$M356,'sys inv movment rpt'!$N:$N,S$1)</f>
        <v>0</v>
      </c>
      <c r="T356" s="86">
        <f>SUMIFS('sys inv movment rpt'!$M:$M,'sys inv movment rpt'!$L:$L,$M356,'sys inv movment rpt'!$N:$N,T$1)</f>
        <v>0</v>
      </c>
      <c r="U356" s="86">
        <f>SUMIFS('sys inv movment rpt'!$M:$M,'sys inv movment rpt'!$L:$L,$M356,'sys inv movment rpt'!$N:$N,U$1)</f>
        <v>0</v>
      </c>
      <c r="V356" s="86">
        <f>SUMIFS('sys inv movment rpt'!$M:$M,'sys inv movment rpt'!$L:$L,$M356,'sys inv movment rpt'!$N:$N,V$1)</f>
        <v>0</v>
      </c>
      <c r="W356" s="86">
        <f>SUMIFS('sys inv movment rpt'!$M:$M,'sys inv movment rpt'!$L:$L,$M356,'sys inv movment rpt'!$N:$N,W$1)</f>
        <v>0</v>
      </c>
      <c r="X356" s="86">
        <f>SUMIFS('sys inv movment rpt'!$M:$M,'sys inv movment rpt'!$L:$L,$M356,'sys inv movment rpt'!$N:$N,X$1)</f>
        <v>0</v>
      </c>
      <c r="Y356" s="86">
        <f>SUMIFS('sys inv movment rpt'!$M:$M,'sys inv movment rpt'!$L:$L,$M356,'sys inv movment rpt'!$N:$N,Y$1)</f>
        <v>0</v>
      </c>
      <c r="Z356" s="86">
        <f>SUMIFS('sys inv movment rpt'!$M:$M,'sys inv movment rpt'!$L:$L,$M356,'sys inv movment rpt'!$N:$N,Z$1)</f>
        <v>0</v>
      </c>
      <c r="AA356" s="86">
        <f>SUMIFS('sys inv movment rpt'!$M:$M,'sys inv movment rpt'!$L:$L,$M356,'sys inv movment rpt'!$N:$N,AA$1)</f>
        <v>0</v>
      </c>
      <c r="AB356" s="86">
        <f>SUMIFS('sys inv movment rpt'!$M:$M,'sys inv movment rpt'!$L:$L,$M356,'sys inv movment rpt'!$N:$N,AB$1)</f>
        <v>0</v>
      </c>
      <c r="AC356" s="86">
        <f>SUMIFS('sys inv movment rpt'!$M:$M,'sys inv movment rpt'!$L:$L,$M356,'sys inv movment rpt'!$N:$N,AC$1)</f>
        <v>0</v>
      </c>
      <c r="AD356" s="86">
        <f>SUMIFS('sys inv movment rpt'!$M:$M,'sys inv movment rpt'!$L:$L,$M356,'sys inv movment rpt'!$N:$N,AD$1)</f>
        <v>0</v>
      </c>
      <c r="AE356" s="86">
        <f>SUMIFS('sys inv movment rpt'!$M:$M,'sys inv movment rpt'!$L:$L,$M356,'sys inv movment rpt'!$N:$N,AE$1)</f>
        <v>0</v>
      </c>
      <c r="AF356" s="86">
        <f>SUMIFS('sys inv movment rpt'!$M:$M,'sys inv movment rpt'!$L:$L,$M356,'sys inv movment rpt'!$N:$N,AF$1)</f>
        <v>0</v>
      </c>
      <c r="AG356" s="86">
        <f>SUMIFS('sys inv movment rpt'!$M:$M,'sys inv movment rpt'!$L:$L,$M356,'sys inv movment rpt'!$N:$N,AG$1)</f>
        <v>0</v>
      </c>
      <c r="AH356" s="86">
        <f>SUMIFS('sys inv movment rpt'!$M:$M,'sys inv movment rpt'!$L:$L,$M356,'sys inv movment rpt'!$N:$N,AH$1)</f>
        <v>0</v>
      </c>
      <c r="AI356" s="86">
        <f>SUMIFS('sys inv movment rpt'!$M:$M,'sys inv movment rpt'!$L:$L,$M356,'sys inv movment rpt'!$N:$N,AI$1)</f>
        <v>0</v>
      </c>
      <c r="AJ356" s="86">
        <f>SUMIFS('sys inv movment rpt'!$M:$M,'sys inv movment rpt'!$L:$L,$M356,'sys inv movment rpt'!$N:$N,AJ$1)</f>
        <v>0</v>
      </c>
      <c r="AK356" s="86">
        <f>SUMIFS('sys inv movment rpt'!$M:$M,'sys inv movment rpt'!$L:$L,$M356,'sys inv movment rpt'!$N:$N,AK$1)</f>
        <v>0</v>
      </c>
      <c r="AL356" s="86">
        <f>SUMIFS('sys inv movment rpt'!$M:$M,'sys inv movment rpt'!$L:$L,$M356,'sys inv movment rpt'!$N:$N,AL$1)</f>
        <v>0</v>
      </c>
      <c r="AM356" s="86">
        <f>SUMIFS('sys inv movment rpt'!$M:$M,'sys inv movment rpt'!$L:$L,$M356,'sys inv movment rpt'!$N:$N,AM$1)</f>
        <v>0</v>
      </c>
      <c r="AN356" s="86">
        <f>SUMIFS('sys inv movment rpt'!$M:$M,'sys inv movment rpt'!$L:$L,$M356,'sys inv movment rpt'!$N:$N,AN$1)</f>
        <v>0</v>
      </c>
      <c r="AO356" s="86">
        <f>SUMIFS('sys inv movment rpt'!$M:$M,'sys inv movment rpt'!$L:$L,$M356,'sys inv movment rpt'!$N:$N,AO$1)</f>
        <v>0</v>
      </c>
      <c r="AP356" s="86">
        <f>SUMIFS('sys inv movment rpt'!$M:$M,'sys inv movment rpt'!$L:$L,$M356,'sys inv movment rpt'!$N:$N,AP$1)</f>
        <v>0</v>
      </c>
      <c r="AQ356" s="86">
        <f>SUMIFS('sys inv movment rpt'!$M:$M,'sys inv movment rpt'!$L:$L,$M356,'sys inv movment rpt'!$N:$N,AQ$1)</f>
        <v>0</v>
      </c>
      <c r="AR356" s="86">
        <f>SUMIFS('sys inv movment rpt'!$M:$M,'sys inv movment rpt'!$L:$L,$M356,'sys inv movment rpt'!$N:$N,AR$1)</f>
        <v>0</v>
      </c>
      <c r="AS356" s="86">
        <f>SUMIFS('sys inv movment rpt'!$M:$M,'sys inv movment rpt'!$L:$L,$M356,'sys inv movment rpt'!$N:$N,AS$1)</f>
        <v>0</v>
      </c>
      <c r="AT356" s="86">
        <f>SUMIFS('sys inv movment rpt'!$M:$M,'sys inv movment rpt'!$L:$L,$M356,'sys inv movment rpt'!$N:$N,AT$1)</f>
        <v>0</v>
      </c>
      <c r="AU356" s="86">
        <f>SUMIFS('sys inv movment rpt'!$M:$M,'sys inv movment rpt'!$L:$L,$M356,'sys inv movment rpt'!$N:$N,AU$1)</f>
        <v>0</v>
      </c>
      <c r="AV356" s="86">
        <f>SUMIFS('sys inv movment rpt'!$M:$M,'sys inv movment rpt'!$L:$L,$M356,'sys inv movment rpt'!$N:$N,AV$1)</f>
        <v>0</v>
      </c>
      <c r="AW356" s="87" t="str">
        <f>IFERROR(VLOOKUP(A356,'sys-backorder details'!E:U,17,0),"-")</f>
        <v>-</v>
      </c>
      <c r="AX356" s="87" t="str">
        <f>IF(K356&gt;1,VLOOKUP(A356,'settings-routing'!A:I,9,0),"")</f>
        <v/>
      </c>
    </row>
    <row r="357" ht="12.75" hidden="1" customHeight="1">
      <c r="A357" s="50" t="s">
        <v>923</v>
      </c>
      <c r="B357" s="50" t="s">
        <v>924</v>
      </c>
      <c r="C357" s="50">
        <f t="shared" si="2"/>
        <v>0</v>
      </c>
      <c r="D357" s="80">
        <f>SUMIF('Stocks 101-111'!$J:$J,'item dashboard'!A357,'Stocks 101-111'!K:K)</f>
        <v>0</v>
      </c>
      <c r="E357" s="80">
        <f>SUMIF('Stocks 101-111'!$J:$J,'item dashboard'!A357,'Stocks 101-111'!$L:$L)</f>
        <v>0</v>
      </c>
      <c r="F357" s="81">
        <f t="shared" si="3"/>
        <v>0</v>
      </c>
      <c r="G357" s="82">
        <f t="shared" si="4"/>
        <v>0</v>
      </c>
      <c r="H357" s="50">
        <f>SUMIFS('sys-backorder details'!$M:$M,'sys-backorder details'!$E:$E,'item dashboard'!A357,'sys-backorder details'!$V:$V,"")</f>
        <v>0</v>
      </c>
      <c r="I357" s="83">
        <f>SUMIF('settings-routing'!$I:$I,'item dashboard'!A357,'settings-routing'!$O:$O)</f>
        <v>0</v>
      </c>
      <c r="J357" s="50">
        <f>SUMIFS('sys-backorder details'!$M:$M,'sys-backorder details'!$E:$E,'item dashboard'!A357,'sys-backorder details'!$V:$V,"Call off")</f>
        <v>0</v>
      </c>
      <c r="K357" s="84">
        <f t="shared" si="5"/>
        <v>0</v>
      </c>
      <c r="L357" s="84">
        <f>SUMIF('Production Plan'!$E:$E,'item dashboard'!A357,'Production Plan'!$N:$N)</f>
        <v>0</v>
      </c>
      <c r="M357" s="85" t="str">
        <f t="shared" si="6"/>
        <v>B-F8PP-Y18EXP-250 gm Yellow Jar</v>
      </c>
      <c r="N357" s="86">
        <f>SUMIFS('sys inv movment rpt'!$M:$M,'sys inv movment rpt'!$L:$L,$M357,'sys inv movment rpt'!$N:$N,N$1)</f>
        <v>0</v>
      </c>
      <c r="O357" s="86">
        <f>SUMIFS('sys inv movment rpt'!$M:$M,'sys inv movment rpt'!$L:$L,$M357,'sys inv movment rpt'!$N:$N,O$1)</f>
        <v>0</v>
      </c>
      <c r="P357" s="86">
        <f>SUMIFS('sys inv movment rpt'!$M:$M,'sys inv movment rpt'!$L:$L,$M357,'sys inv movment rpt'!$N:$N,P$1)</f>
        <v>0</v>
      </c>
      <c r="Q357" s="86">
        <f>SUMIFS('sys inv movment rpt'!$M:$M,'sys inv movment rpt'!$L:$L,$M357,'sys inv movment rpt'!$N:$N,Q$1)</f>
        <v>0</v>
      </c>
      <c r="R357" s="86">
        <f>SUMIFS('sys inv movment rpt'!$M:$M,'sys inv movment rpt'!$L:$L,$M357,'sys inv movment rpt'!$N:$N,R$1)</f>
        <v>0</v>
      </c>
      <c r="S357" s="86">
        <f>SUMIFS('sys inv movment rpt'!$M:$M,'sys inv movment rpt'!$L:$L,$M357,'sys inv movment rpt'!$N:$N,S$1)</f>
        <v>0</v>
      </c>
      <c r="T357" s="86">
        <f>SUMIFS('sys inv movment rpt'!$M:$M,'sys inv movment rpt'!$L:$L,$M357,'sys inv movment rpt'!$N:$N,T$1)</f>
        <v>0</v>
      </c>
      <c r="U357" s="86">
        <f>SUMIFS('sys inv movment rpt'!$M:$M,'sys inv movment rpt'!$L:$L,$M357,'sys inv movment rpt'!$N:$N,U$1)</f>
        <v>0</v>
      </c>
      <c r="V357" s="86">
        <f>SUMIFS('sys inv movment rpt'!$M:$M,'sys inv movment rpt'!$L:$L,$M357,'sys inv movment rpt'!$N:$N,V$1)</f>
        <v>0</v>
      </c>
      <c r="W357" s="86">
        <f>SUMIFS('sys inv movment rpt'!$M:$M,'sys inv movment rpt'!$L:$L,$M357,'sys inv movment rpt'!$N:$N,W$1)</f>
        <v>0</v>
      </c>
      <c r="X357" s="86">
        <f>SUMIFS('sys inv movment rpt'!$M:$M,'sys inv movment rpt'!$L:$L,$M357,'sys inv movment rpt'!$N:$N,X$1)</f>
        <v>0</v>
      </c>
      <c r="Y357" s="86">
        <f>SUMIFS('sys inv movment rpt'!$M:$M,'sys inv movment rpt'!$L:$L,$M357,'sys inv movment rpt'!$N:$N,Y$1)</f>
        <v>0</v>
      </c>
      <c r="Z357" s="86">
        <f>SUMIFS('sys inv movment rpt'!$M:$M,'sys inv movment rpt'!$L:$L,$M357,'sys inv movment rpt'!$N:$N,Z$1)</f>
        <v>0</v>
      </c>
      <c r="AA357" s="86">
        <f>SUMIFS('sys inv movment rpt'!$M:$M,'sys inv movment rpt'!$L:$L,$M357,'sys inv movment rpt'!$N:$N,AA$1)</f>
        <v>0</v>
      </c>
      <c r="AB357" s="86">
        <f>SUMIFS('sys inv movment rpt'!$M:$M,'sys inv movment rpt'!$L:$L,$M357,'sys inv movment rpt'!$N:$N,AB$1)</f>
        <v>0</v>
      </c>
      <c r="AC357" s="86">
        <f>SUMIFS('sys inv movment rpt'!$M:$M,'sys inv movment rpt'!$L:$L,$M357,'sys inv movment rpt'!$N:$N,AC$1)</f>
        <v>0</v>
      </c>
      <c r="AD357" s="86">
        <f>SUMIFS('sys inv movment rpt'!$M:$M,'sys inv movment rpt'!$L:$L,$M357,'sys inv movment rpt'!$N:$N,AD$1)</f>
        <v>0</v>
      </c>
      <c r="AE357" s="86">
        <f>SUMIFS('sys inv movment rpt'!$M:$M,'sys inv movment rpt'!$L:$L,$M357,'sys inv movment rpt'!$N:$N,AE$1)</f>
        <v>0</v>
      </c>
      <c r="AF357" s="86">
        <f>SUMIFS('sys inv movment rpt'!$M:$M,'sys inv movment rpt'!$L:$L,$M357,'sys inv movment rpt'!$N:$N,AF$1)</f>
        <v>0</v>
      </c>
      <c r="AG357" s="86">
        <f>SUMIFS('sys inv movment rpt'!$M:$M,'sys inv movment rpt'!$L:$L,$M357,'sys inv movment rpt'!$N:$N,AG$1)</f>
        <v>0</v>
      </c>
      <c r="AH357" s="86">
        <f>SUMIFS('sys inv movment rpt'!$M:$M,'sys inv movment rpt'!$L:$L,$M357,'sys inv movment rpt'!$N:$N,AH$1)</f>
        <v>0</v>
      </c>
      <c r="AI357" s="86">
        <f>SUMIFS('sys inv movment rpt'!$M:$M,'sys inv movment rpt'!$L:$L,$M357,'sys inv movment rpt'!$N:$N,AI$1)</f>
        <v>0</v>
      </c>
      <c r="AJ357" s="86">
        <f>SUMIFS('sys inv movment rpt'!$M:$M,'sys inv movment rpt'!$L:$L,$M357,'sys inv movment rpt'!$N:$N,AJ$1)</f>
        <v>0</v>
      </c>
      <c r="AK357" s="86">
        <f>SUMIFS('sys inv movment rpt'!$M:$M,'sys inv movment rpt'!$L:$L,$M357,'sys inv movment rpt'!$N:$N,AK$1)</f>
        <v>0</v>
      </c>
      <c r="AL357" s="86">
        <f>SUMIFS('sys inv movment rpt'!$M:$M,'sys inv movment rpt'!$L:$L,$M357,'sys inv movment rpt'!$N:$N,AL$1)</f>
        <v>0</v>
      </c>
      <c r="AM357" s="86">
        <f>SUMIFS('sys inv movment rpt'!$M:$M,'sys inv movment rpt'!$L:$L,$M357,'sys inv movment rpt'!$N:$N,AM$1)</f>
        <v>0</v>
      </c>
      <c r="AN357" s="86">
        <f>SUMIFS('sys inv movment rpt'!$M:$M,'sys inv movment rpt'!$L:$L,$M357,'sys inv movment rpt'!$N:$N,AN$1)</f>
        <v>0</v>
      </c>
      <c r="AO357" s="86">
        <f>SUMIFS('sys inv movment rpt'!$M:$M,'sys inv movment rpt'!$L:$L,$M357,'sys inv movment rpt'!$N:$N,AO$1)</f>
        <v>0</v>
      </c>
      <c r="AP357" s="86">
        <f>SUMIFS('sys inv movment rpt'!$M:$M,'sys inv movment rpt'!$L:$L,$M357,'sys inv movment rpt'!$N:$N,AP$1)</f>
        <v>0</v>
      </c>
      <c r="AQ357" s="86">
        <f>SUMIFS('sys inv movment rpt'!$M:$M,'sys inv movment rpt'!$L:$L,$M357,'sys inv movment rpt'!$N:$N,AQ$1)</f>
        <v>0</v>
      </c>
      <c r="AR357" s="86">
        <f>SUMIFS('sys inv movment rpt'!$M:$M,'sys inv movment rpt'!$L:$L,$M357,'sys inv movment rpt'!$N:$N,AR$1)</f>
        <v>0</v>
      </c>
      <c r="AS357" s="86">
        <f>SUMIFS('sys inv movment rpt'!$M:$M,'sys inv movment rpt'!$L:$L,$M357,'sys inv movment rpt'!$N:$N,AS$1)</f>
        <v>0</v>
      </c>
      <c r="AT357" s="86">
        <f>SUMIFS('sys inv movment rpt'!$M:$M,'sys inv movment rpt'!$L:$L,$M357,'sys inv movment rpt'!$N:$N,AT$1)</f>
        <v>0</v>
      </c>
      <c r="AU357" s="86">
        <f>SUMIFS('sys inv movment rpt'!$M:$M,'sys inv movment rpt'!$L:$L,$M357,'sys inv movment rpt'!$N:$N,AU$1)</f>
        <v>0</v>
      </c>
      <c r="AV357" s="86">
        <f>SUMIFS('sys inv movment rpt'!$M:$M,'sys inv movment rpt'!$L:$L,$M357,'sys inv movment rpt'!$N:$N,AV$1)</f>
        <v>0</v>
      </c>
      <c r="AW357" s="87" t="str">
        <f>IFERROR(VLOOKUP(A357,'sys-backorder details'!E:U,17,0),"-")</f>
        <v>-</v>
      </c>
      <c r="AX357" s="87" t="str">
        <f>IF(K357&gt;1,VLOOKUP(A357,'settings-routing'!A:I,9,0),"")</f>
        <v/>
      </c>
    </row>
    <row r="358" ht="12.75" hidden="1" customHeight="1">
      <c r="A358" s="13" t="s">
        <v>925</v>
      </c>
      <c r="B358" s="13" t="s">
        <v>926</v>
      </c>
      <c r="C358" s="50">
        <f t="shared" si="2"/>
        <v>0</v>
      </c>
      <c r="D358" s="80">
        <f>SUMIF('Stocks 101-111'!$J:$J,'item dashboard'!A358,'Stocks 101-111'!K:K)</f>
        <v>0</v>
      </c>
      <c r="E358" s="80">
        <f>SUMIF('Stocks 101-111'!$J:$J,'item dashboard'!A358,'Stocks 101-111'!$L:$L)</f>
        <v>0</v>
      </c>
      <c r="F358" s="81">
        <f t="shared" si="3"/>
        <v>0</v>
      </c>
      <c r="G358" s="82">
        <f t="shared" si="4"/>
        <v>0</v>
      </c>
      <c r="H358" s="50">
        <f>SUMIFS('sys-backorder details'!$M:$M,'sys-backorder details'!$E:$E,'item dashboard'!A358,'sys-backorder details'!$V:$V,"")</f>
        <v>0</v>
      </c>
      <c r="I358" s="83">
        <f>SUMIF('settings-routing'!$I:$I,'item dashboard'!A358,'settings-routing'!$O:$O)</f>
        <v>0</v>
      </c>
      <c r="J358" s="50">
        <f>SUMIFS('sys-backorder details'!$M:$M,'sys-backorder details'!$E:$E,'item dashboard'!A358,'sys-backorder details'!$V:$V,"Call off")</f>
        <v>0</v>
      </c>
      <c r="K358" s="84">
        <f t="shared" si="5"/>
        <v>0</v>
      </c>
      <c r="L358" s="84">
        <f>SUMIF('Production Plan'!$E:$E,'item dashboard'!A358,'Production Plan'!$N:$N)</f>
        <v>0</v>
      </c>
      <c r="M358" s="85" t="str">
        <f t="shared" si="6"/>
        <v>B-F8P-W18BAK-250 gm White Printed Bakari Baby Care Jar</v>
      </c>
      <c r="N358" s="86">
        <f>SUMIFS('sys inv movment rpt'!$M:$M,'sys inv movment rpt'!$L:$L,$M358,'sys inv movment rpt'!$N:$N,N$1)</f>
        <v>0</v>
      </c>
      <c r="O358" s="86">
        <f>SUMIFS('sys inv movment rpt'!$M:$M,'sys inv movment rpt'!$L:$L,$M358,'sys inv movment rpt'!$N:$N,O$1)</f>
        <v>0</v>
      </c>
      <c r="P358" s="86">
        <f>SUMIFS('sys inv movment rpt'!$M:$M,'sys inv movment rpt'!$L:$L,$M358,'sys inv movment rpt'!$N:$N,P$1)</f>
        <v>0</v>
      </c>
      <c r="Q358" s="86">
        <f>SUMIFS('sys inv movment rpt'!$M:$M,'sys inv movment rpt'!$L:$L,$M358,'sys inv movment rpt'!$N:$N,Q$1)</f>
        <v>0</v>
      </c>
      <c r="R358" s="86">
        <f>SUMIFS('sys inv movment rpt'!$M:$M,'sys inv movment rpt'!$L:$L,$M358,'sys inv movment rpt'!$N:$N,R$1)</f>
        <v>0</v>
      </c>
      <c r="S358" s="86">
        <f>SUMIFS('sys inv movment rpt'!$M:$M,'sys inv movment rpt'!$L:$L,$M358,'sys inv movment rpt'!$N:$N,S$1)</f>
        <v>0</v>
      </c>
      <c r="T358" s="86">
        <f>SUMIFS('sys inv movment rpt'!$M:$M,'sys inv movment rpt'!$L:$L,$M358,'sys inv movment rpt'!$N:$N,T$1)</f>
        <v>0</v>
      </c>
      <c r="U358" s="86">
        <f>SUMIFS('sys inv movment rpt'!$M:$M,'sys inv movment rpt'!$L:$L,$M358,'sys inv movment rpt'!$N:$N,U$1)</f>
        <v>0</v>
      </c>
      <c r="V358" s="86">
        <f>SUMIFS('sys inv movment rpt'!$M:$M,'sys inv movment rpt'!$L:$L,$M358,'sys inv movment rpt'!$N:$N,V$1)</f>
        <v>0</v>
      </c>
      <c r="W358" s="86">
        <f>SUMIFS('sys inv movment rpt'!$M:$M,'sys inv movment rpt'!$L:$L,$M358,'sys inv movment rpt'!$N:$N,W$1)</f>
        <v>0</v>
      </c>
      <c r="X358" s="86">
        <f>SUMIFS('sys inv movment rpt'!$M:$M,'sys inv movment rpt'!$L:$L,$M358,'sys inv movment rpt'!$N:$N,X$1)</f>
        <v>0</v>
      </c>
      <c r="Y358" s="86">
        <f>SUMIFS('sys inv movment rpt'!$M:$M,'sys inv movment rpt'!$L:$L,$M358,'sys inv movment rpt'!$N:$N,Y$1)</f>
        <v>0</v>
      </c>
      <c r="Z358" s="86">
        <f>SUMIFS('sys inv movment rpt'!$M:$M,'sys inv movment rpt'!$L:$L,$M358,'sys inv movment rpt'!$N:$N,Z$1)</f>
        <v>0</v>
      </c>
      <c r="AA358" s="86">
        <f>SUMIFS('sys inv movment rpt'!$M:$M,'sys inv movment rpt'!$L:$L,$M358,'sys inv movment rpt'!$N:$N,AA$1)</f>
        <v>0</v>
      </c>
      <c r="AB358" s="86">
        <f>SUMIFS('sys inv movment rpt'!$M:$M,'sys inv movment rpt'!$L:$L,$M358,'sys inv movment rpt'!$N:$N,AB$1)</f>
        <v>0</v>
      </c>
      <c r="AC358" s="86">
        <f>SUMIFS('sys inv movment rpt'!$M:$M,'sys inv movment rpt'!$L:$L,$M358,'sys inv movment rpt'!$N:$N,AC$1)</f>
        <v>0</v>
      </c>
      <c r="AD358" s="86">
        <f>SUMIFS('sys inv movment rpt'!$M:$M,'sys inv movment rpt'!$L:$L,$M358,'sys inv movment rpt'!$N:$N,AD$1)</f>
        <v>0</v>
      </c>
      <c r="AE358" s="86">
        <f>SUMIFS('sys inv movment rpt'!$M:$M,'sys inv movment rpt'!$L:$L,$M358,'sys inv movment rpt'!$N:$N,AE$1)</f>
        <v>0</v>
      </c>
      <c r="AF358" s="86">
        <f>SUMIFS('sys inv movment rpt'!$M:$M,'sys inv movment rpt'!$L:$L,$M358,'sys inv movment rpt'!$N:$N,AF$1)</f>
        <v>0</v>
      </c>
      <c r="AG358" s="86">
        <f>SUMIFS('sys inv movment rpt'!$M:$M,'sys inv movment rpt'!$L:$L,$M358,'sys inv movment rpt'!$N:$N,AG$1)</f>
        <v>0</v>
      </c>
      <c r="AH358" s="86">
        <f>SUMIFS('sys inv movment rpt'!$M:$M,'sys inv movment rpt'!$L:$L,$M358,'sys inv movment rpt'!$N:$N,AH$1)</f>
        <v>0</v>
      </c>
      <c r="AI358" s="86">
        <f>SUMIFS('sys inv movment rpt'!$M:$M,'sys inv movment rpt'!$L:$L,$M358,'sys inv movment rpt'!$N:$N,AI$1)</f>
        <v>0</v>
      </c>
      <c r="AJ358" s="86">
        <f>SUMIFS('sys inv movment rpt'!$M:$M,'sys inv movment rpt'!$L:$L,$M358,'sys inv movment rpt'!$N:$N,AJ$1)</f>
        <v>0</v>
      </c>
      <c r="AK358" s="86">
        <f>SUMIFS('sys inv movment rpt'!$M:$M,'sys inv movment rpt'!$L:$L,$M358,'sys inv movment rpt'!$N:$N,AK$1)</f>
        <v>0</v>
      </c>
      <c r="AL358" s="86">
        <f>SUMIFS('sys inv movment rpt'!$M:$M,'sys inv movment rpt'!$L:$L,$M358,'sys inv movment rpt'!$N:$N,AL$1)</f>
        <v>0</v>
      </c>
      <c r="AM358" s="86">
        <f>SUMIFS('sys inv movment rpt'!$M:$M,'sys inv movment rpt'!$L:$L,$M358,'sys inv movment rpt'!$N:$N,AM$1)</f>
        <v>0</v>
      </c>
      <c r="AN358" s="86">
        <f>SUMIFS('sys inv movment rpt'!$M:$M,'sys inv movment rpt'!$L:$L,$M358,'sys inv movment rpt'!$N:$N,AN$1)</f>
        <v>0</v>
      </c>
      <c r="AO358" s="86">
        <f>SUMIFS('sys inv movment rpt'!$M:$M,'sys inv movment rpt'!$L:$L,$M358,'sys inv movment rpt'!$N:$N,AO$1)</f>
        <v>0</v>
      </c>
      <c r="AP358" s="86">
        <f>SUMIFS('sys inv movment rpt'!$M:$M,'sys inv movment rpt'!$L:$L,$M358,'sys inv movment rpt'!$N:$N,AP$1)</f>
        <v>0</v>
      </c>
      <c r="AQ358" s="86">
        <f>SUMIFS('sys inv movment rpt'!$M:$M,'sys inv movment rpt'!$L:$L,$M358,'sys inv movment rpt'!$N:$N,AQ$1)</f>
        <v>0</v>
      </c>
      <c r="AR358" s="86">
        <f>SUMIFS('sys inv movment rpt'!$M:$M,'sys inv movment rpt'!$L:$L,$M358,'sys inv movment rpt'!$N:$N,AR$1)</f>
        <v>0</v>
      </c>
      <c r="AS358" s="86">
        <f>SUMIFS('sys inv movment rpt'!$M:$M,'sys inv movment rpt'!$L:$L,$M358,'sys inv movment rpt'!$N:$N,AS$1)</f>
        <v>0</v>
      </c>
      <c r="AT358" s="86">
        <f>SUMIFS('sys inv movment rpt'!$M:$M,'sys inv movment rpt'!$L:$L,$M358,'sys inv movment rpt'!$N:$N,AT$1)</f>
        <v>0</v>
      </c>
      <c r="AU358" s="86">
        <f>SUMIFS('sys inv movment rpt'!$M:$M,'sys inv movment rpt'!$L:$L,$M358,'sys inv movment rpt'!$N:$N,AU$1)</f>
        <v>0</v>
      </c>
      <c r="AV358" s="86">
        <f>SUMIFS('sys inv movment rpt'!$M:$M,'sys inv movment rpt'!$L:$L,$M358,'sys inv movment rpt'!$N:$N,AV$1)</f>
        <v>0</v>
      </c>
      <c r="AW358" s="87" t="str">
        <f>IFERROR(VLOOKUP(A358,'sys-backorder details'!E:U,17,0),"-")</f>
        <v>-</v>
      </c>
      <c r="AX358" s="87" t="str">
        <f>IF(K358&gt;1,VLOOKUP(A358,'settings-routing'!A:I,9,0),"")</f>
        <v/>
      </c>
    </row>
    <row r="359" ht="12.75" hidden="1" customHeight="1">
      <c r="A359" s="28" t="s">
        <v>927</v>
      </c>
      <c r="B359" s="28" t="s">
        <v>928</v>
      </c>
      <c r="C359" s="50">
        <f t="shared" si="2"/>
        <v>0</v>
      </c>
      <c r="D359" s="80">
        <f>SUMIF('Stocks 101-111'!$J:$J,'item dashboard'!A359,'Stocks 101-111'!K:K)</f>
        <v>0</v>
      </c>
      <c r="E359" s="80">
        <f>SUMIF('Stocks 101-111'!$J:$J,'item dashboard'!A359,'Stocks 101-111'!$L:$L)</f>
        <v>0</v>
      </c>
      <c r="F359" s="81">
        <f t="shared" si="3"/>
        <v>0</v>
      </c>
      <c r="G359" s="82">
        <f t="shared" si="4"/>
        <v>0</v>
      </c>
      <c r="H359" s="50">
        <f>SUMIFS('sys-backorder details'!$M:$M,'sys-backorder details'!$E:$E,'item dashboard'!A359,'sys-backorder details'!$V:$V,"")</f>
        <v>0</v>
      </c>
      <c r="I359" s="83">
        <f>SUMIF('settings-routing'!$I:$I,'item dashboard'!A359,'settings-routing'!$O:$O)</f>
        <v>0</v>
      </c>
      <c r="J359" s="50">
        <f>SUMIFS('sys-backorder details'!$M:$M,'sys-backorder details'!$E:$E,'item dashboard'!A359,'sys-backorder details'!$V:$V,"Call off")</f>
        <v>0</v>
      </c>
      <c r="K359" s="84">
        <f t="shared" si="5"/>
        <v>0</v>
      </c>
      <c r="L359" s="84">
        <f>SUMIF('Production Plan'!$E:$E,'item dashboard'!A359,'Production Plan'!$N:$N)</f>
        <v>0</v>
      </c>
      <c r="M359" s="85" t="str">
        <f t="shared" si="6"/>
        <v>B-F8P-W18HAL-250 gm White Printed Halais Jar</v>
      </c>
      <c r="N359" s="86">
        <f>SUMIFS('sys inv movment rpt'!$M:$M,'sys inv movment rpt'!$L:$L,$M359,'sys inv movment rpt'!$N:$N,N$1)</f>
        <v>0</v>
      </c>
      <c r="O359" s="86">
        <f>SUMIFS('sys inv movment rpt'!$M:$M,'sys inv movment rpt'!$L:$L,$M359,'sys inv movment rpt'!$N:$N,O$1)</f>
        <v>0</v>
      </c>
      <c r="P359" s="86">
        <f>SUMIFS('sys inv movment rpt'!$M:$M,'sys inv movment rpt'!$L:$L,$M359,'sys inv movment rpt'!$N:$N,P$1)</f>
        <v>0</v>
      </c>
      <c r="Q359" s="86">
        <f>SUMIFS('sys inv movment rpt'!$M:$M,'sys inv movment rpt'!$L:$L,$M359,'sys inv movment rpt'!$N:$N,Q$1)</f>
        <v>0</v>
      </c>
      <c r="R359" s="86">
        <f>SUMIFS('sys inv movment rpt'!$M:$M,'sys inv movment rpt'!$L:$L,$M359,'sys inv movment rpt'!$N:$N,R$1)</f>
        <v>0</v>
      </c>
      <c r="S359" s="86">
        <f>SUMIFS('sys inv movment rpt'!$M:$M,'sys inv movment rpt'!$L:$L,$M359,'sys inv movment rpt'!$N:$N,S$1)</f>
        <v>0</v>
      </c>
      <c r="T359" s="86">
        <f>SUMIFS('sys inv movment rpt'!$M:$M,'sys inv movment rpt'!$L:$L,$M359,'sys inv movment rpt'!$N:$N,T$1)</f>
        <v>0</v>
      </c>
      <c r="U359" s="86">
        <f>SUMIFS('sys inv movment rpt'!$M:$M,'sys inv movment rpt'!$L:$L,$M359,'sys inv movment rpt'!$N:$N,U$1)</f>
        <v>0</v>
      </c>
      <c r="V359" s="86">
        <f>SUMIFS('sys inv movment rpt'!$M:$M,'sys inv movment rpt'!$L:$L,$M359,'sys inv movment rpt'!$N:$N,V$1)</f>
        <v>0</v>
      </c>
      <c r="W359" s="86">
        <f>SUMIFS('sys inv movment rpt'!$M:$M,'sys inv movment rpt'!$L:$L,$M359,'sys inv movment rpt'!$N:$N,W$1)</f>
        <v>0</v>
      </c>
      <c r="X359" s="86">
        <f>SUMIFS('sys inv movment rpt'!$M:$M,'sys inv movment rpt'!$L:$L,$M359,'sys inv movment rpt'!$N:$N,X$1)</f>
        <v>0</v>
      </c>
      <c r="Y359" s="86">
        <f>SUMIFS('sys inv movment rpt'!$M:$M,'sys inv movment rpt'!$L:$L,$M359,'sys inv movment rpt'!$N:$N,Y$1)</f>
        <v>0</v>
      </c>
      <c r="Z359" s="86">
        <f>SUMIFS('sys inv movment rpt'!$M:$M,'sys inv movment rpt'!$L:$L,$M359,'sys inv movment rpt'!$N:$N,Z$1)</f>
        <v>0</v>
      </c>
      <c r="AA359" s="86">
        <f>SUMIFS('sys inv movment rpt'!$M:$M,'sys inv movment rpt'!$L:$L,$M359,'sys inv movment rpt'!$N:$N,AA$1)</f>
        <v>0</v>
      </c>
      <c r="AB359" s="86">
        <f>SUMIFS('sys inv movment rpt'!$M:$M,'sys inv movment rpt'!$L:$L,$M359,'sys inv movment rpt'!$N:$N,AB$1)</f>
        <v>0</v>
      </c>
      <c r="AC359" s="86">
        <f>SUMIFS('sys inv movment rpt'!$M:$M,'sys inv movment rpt'!$L:$L,$M359,'sys inv movment rpt'!$N:$N,AC$1)</f>
        <v>0</v>
      </c>
      <c r="AD359" s="86">
        <f>SUMIFS('sys inv movment rpt'!$M:$M,'sys inv movment rpt'!$L:$L,$M359,'sys inv movment rpt'!$N:$N,AD$1)</f>
        <v>0</v>
      </c>
      <c r="AE359" s="86">
        <f>SUMIFS('sys inv movment rpt'!$M:$M,'sys inv movment rpt'!$L:$L,$M359,'sys inv movment rpt'!$N:$N,AE$1)</f>
        <v>0</v>
      </c>
      <c r="AF359" s="86">
        <f>SUMIFS('sys inv movment rpt'!$M:$M,'sys inv movment rpt'!$L:$L,$M359,'sys inv movment rpt'!$N:$N,AF$1)</f>
        <v>0</v>
      </c>
      <c r="AG359" s="86">
        <f>SUMIFS('sys inv movment rpt'!$M:$M,'sys inv movment rpt'!$L:$L,$M359,'sys inv movment rpt'!$N:$N,AG$1)</f>
        <v>0</v>
      </c>
      <c r="AH359" s="86">
        <f>SUMIFS('sys inv movment rpt'!$M:$M,'sys inv movment rpt'!$L:$L,$M359,'sys inv movment rpt'!$N:$N,AH$1)</f>
        <v>0</v>
      </c>
      <c r="AI359" s="86">
        <f>SUMIFS('sys inv movment rpt'!$M:$M,'sys inv movment rpt'!$L:$L,$M359,'sys inv movment rpt'!$N:$N,AI$1)</f>
        <v>0</v>
      </c>
      <c r="AJ359" s="86">
        <f>SUMIFS('sys inv movment rpt'!$M:$M,'sys inv movment rpt'!$L:$L,$M359,'sys inv movment rpt'!$N:$N,AJ$1)</f>
        <v>0</v>
      </c>
      <c r="AK359" s="86">
        <f>SUMIFS('sys inv movment rpt'!$M:$M,'sys inv movment rpt'!$L:$L,$M359,'sys inv movment rpt'!$N:$N,AK$1)</f>
        <v>0</v>
      </c>
      <c r="AL359" s="86">
        <f>SUMIFS('sys inv movment rpt'!$M:$M,'sys inv movment rpt'!$L:$L,$M359,'sys inv movment rpt'!$N:$N,AL$1)</f>
        <v>0</v>
      </c>
      <c r="AM359" s="86">
        <f>SUMIFS('sys inv movment rpt'!$M:$M,'sys inv movment rpt'!$L:$L,$M359,'sys inv movment rpt'!$N:$N,AM$1)</f>
        <v>0</v>
      </c>
      <c r="AN359" s="86">
        <f>SUMIFS('sys inv movment rpt'!$M:$M,'sys inv movment rpt'!$L:$L,$M359,'sys inv movment rpt'!$N:$N,AN$1)</f>
        <v>0</v>
      </c>
      <c r="AO359" s="86">
        <f>SUMIFS('sys inv movment rpt'!$M:$M,'sys inv movment rpt'!$L:$L,$M359,'sys inv movment rpt'!$N:$N,AO$1)</f>
        <v>0</v>
      </c>
      <c r="AP359" s="86">
        <f>SUMIFS('sys inv movment rpt'!$M:$M,'sys inv movment rpt'!$L:$L,$M359,'sys inv movment rpt'!$N:$N,AP$1)</f>
        <v>0</v>
      </c>
      <c r="AQ359" s="86">
        <f>SUMIFS('sys inv movment rpt'!$M:$M,'sys inv movment rpt'!$L:$L,$M359,'sys inv movment rpt'!$N:$N,AQ$1)</f>
        <v>0</v>
      </c>
      <c r="AR359" s="86">
        <f>SUMIFS('sys inv movment rpt'!$M:$M,'sys inv movment rpt'!$L:$L,$M359,'sys inv movment rpt'!$N:$N,AR$1)</f>
        <v>0</v>
      </c>
      <c r="AS359" s="86">
        <f>SUMIFS('sys inv movment rpt'!$M:$M,'sys inv movment rpt'!$L:$L,$M359,'sys inv movment rpt'!$N:$N,AS$1)</f>
        <v>0</v>
      </c>
      <c r="AT359" s="86">
        <f>SUMIFS('sys inv movment rpt'!$M:$M,'sys inv movment rpt'!$L:$L,$M359,'sys inv movment rpt'!$N:$N,AT$1)</f>
        <v>0</v>
      </c>
      <c r="AU359" s="86">
        <f>SUMIFS('sys inv movment rpt'!$M:$M,'sys inv movment rpt'!$L:$L,$M359,'sys inv movment rpt'!$N:$N,AU$1)</f>
        <v>0</v>
      </c>
      <c r="AV359" s="86">
        <f>SUMIFS('sys inv movment rpt'!$M:$M,'sys inv movment rpt'!$L:$L,$M359,'sys inv movment rpt'!$N:$N,AV$1)</f>
        <v>0</v>
      </c>
      <c r="AW359" s="87" t="str">
        <f>IFERROR(VLOOKUP(A359,'sys-backorder details'!E:U,17,0),"-")</f>
        <v>-</v>
      </c>
      <c r="AX359" s="87" t="str">
        <f>IF(K359&gt;1,VLOOKUP(A359,'settings-routing'!A:I,9,0),"")</f>
        <v/>
      </c>
    </row>
    <row r="360" ht="12.75" hidden="1" customHeight="1">
      <c r="A360" s="50" t="s">
        <v>929</v>
      </c>
      <c r="B360" s="50" t="s">
        <v>930</v>
      </c>
      <c r="C360" s="50">
        <f t="shared" si="2"/>
        <v>0</v>
      </c>
      <c r="D360" s="80">
        <f>SUMIF('Stocks 101-111'!$J:$J,'item dashboard'!A360,'Stocks 101-111'!K:K)</f>
        <v>0</v>
      </c>
      <c r="E360" s="80">
        <f>SUMIF('Stocks 101-111'!$J:$J,'item dashboard'!A360,'Stocks 101-111'!$L:$L)</f>
        <v>0</v>
      </c>
      <c r="F360" s="81">
        <f t="shared" si="3"/>
        <v>0</v>
      </c>
      <c r="G360" s="82">
        <f t="shared" si="4"/>
        <v>0</v>
      </c>
      <c r="H360" s="50">
        <f>SUMIFS('sys-backorder details'!$M:$M,'sys-backorder details'!$E:$E,'item dashboard'!A360,'sys-backorder details'!$V:$V,"")</f>
        <v>0</v>
      </c>
      <c r="I360" s="83">
        <f>SUMIF('settings-routing'!$I:$I,'item dashboard'!A360,'settings-routing'!$O:$O)</f>
        <v>0</v>
      </c>
      <c r="J360" s="50">
        <f>SUMIFS('sys-backorder details'!$M:$M,'sys-backorder details'!$E:$E,'item dashboard'!A360,'sys-backorder details'!$V:$V,"Call off")</f>
        <v>0</v>
      </c>
      <c r="K360" s="84">
        <f t="shared" si="5"/>
        <v>0</v>
      </c>
      <c r="L360" s="84">
        <f>SUMIF('Production Plan'!$E:$E,'item dashboard'!A360,'Production Plan'!$N:$N)</f>
        <v>0</v>
      </c>
      <c r="M360" s="85" t="str">
        <f t="shared" si="6"/>
        <v>B-F9-BK27-500 gm Black jar</v>
      </c>
      <c r="N360" s="86">
        <f>SUMIFS('sys inv movment rpt'!$M:$M,'sys inv movment rpt'!$L:$L,$M360,'sys inv movment rpt'!$N:$N,N$1)</f>
        <v>0</v>
      </c>
      <c r="O360" s="86">
        <f>SUMIFS('sys inv movment rpt'!$M:$M,'sys inv movment rpt'!$L:$L,$M360,'sys inv movment rpt'!$N:$N,O$1)</f>
        <v>0</v>
      </c>
      <c r="P360" s="86">
        <f>SUMIFS('sys inv movment rpt'!$M:$M,'sys inv movment rpt'!$L:$L,$M360,'sys inv movment rpt'!$N:$N,P$1)</f>
        <v>0</v>
      </c>
      <c r="Q360" s="86">
        <f>SUMIFS('sys inv movment rpt'!$M:$M,'sys inv movment rpt'!$L:$L,$M360,'sys inv movment rpt'!$N:$N,Q$1)</f>
        <v>0</v>
      </c>
      <c r="R360" s="86">
        <f>SUMIFS('sys inv movment rpt'!$M:$M,'sys inv movment rpt'!$L:$L,$M360,'sys inv movment rpt'!$N:$N,R$1)</f>
        <v>0</v>
      </c>
      <c r="S360" s="86">
        <f>SUMIFS('sys inv movment rpt'!$M:$M,'sys inv movment rpt'!$L:$L,$M360,'sys inv movment rpt'!$N:$N,S$1)</f>
        <v>0</v>
      </c>
      <c r="T360" s="86">
        <f>SUMIFS('sys inv movment rpt'!$M:$M,'sys inv movment rpt'!$L:$L,$M360,'sys inv movment rpt'!$N:$N,T$1)</f>
        <v>0</v>
      </c>
      <c r="U360" s="86">
        <f>SUMIFS('sys inv movment rpt'!$M:$M,'sys inv movment rpt'!$L:$L,$M360,'sys inv movment rpt'!$N:$N,U$1)</f>
        <v>0</v>
      </c>
      <c r="V360" s="86">
        <f>SUMIFS('sys inv movment rpt'!$M:$M,'sys inv movment rpt'!$L:$L,$M360,'sys inv movment rpt'!$N:$N,V$1)</f>
        <v>0</v>
      </c>
      <c r="W360" s="86">
        <f>SUMIFS('sys inv movment rpt'!$M:$M,'sys inv movment rpt'!$L:$L,$M360,'sys inv movment rpt'!$N:$N,W$1)</f>
        <v>0</v>
      </c>
      <c r="X360" s="86">
        <f>SUMIFS('sys inv movment rpt'!$M:$M,'sys inv movment rpt'!$L:$L,$M360,'sys inv movment rpt'!$N:$N,X$1)</f>
        <v>0</v>
      </c>
      <c r="Y360" s="86">
        <f>SUMIFS('sys inv movment rpt'!$M:$M,'sys inv movment rpt'!$L:$L,$M360,'sys inv movment rpt'!$N:$N,Y$1)</f>
        <v>0</v>
      </c>
      <c r="Z360" s="86">
        <f>SUMIFS('sys inv movment rpt'!$M:$M,'sys inv movment rpt'!$L:$L,$M360,'sys inv movment rpt'!$N:$N,Z$1)</f>
        <v>0</v>
      </c>
      <c r="AA360" s="86">
        <f>SUMIFS('sys inv movment rpt'!$M:$M,'sys inv movment rpt'!$L:$L,$M360,'sys inv movment rpt'!$N:$N,AA$1)</f>
        <v>0</v>
      </c>
      <c r="AB360" s="86">
        <f>SUMIFS('sys inv movment rpt'!$M:$M,'sys inv movment rpt'!$L:$L,$M360,'sys inv movment rpt'!$N:$N,AB$1)</f>
        <v>0</v>
      </c>
      <c r="AC360" s="86">
        <f>SUMIFS('sys inv movment rpt'!$M:$M,'sys inv movment rpt'!$L:$L,$M360,'sys inv movment rpt'!$N:$N,AC$1)</f>
        <v>0</v>
      </c>
      <c r="AD360" s="86">
        <f>SUMIFS('sys inv movment rpt'!$M:$M,'sys inv movment rpt'!$L:$L,$M360,'sys inv movment rpt'!$N:$N,AD$1)</f>
        <v>0</v>
      </c>
      <c r="AE360" s="86">
        <f>SUMIFS('sys inv movment rpt'!$M:$M,'sys inv movment rpt'!$L:$L,$M360,'sys inv movment rpt'!$N:$N,AE$1)</f>
        <v>0</v>
      </c>
      <c r="AF360" s="86">
        <f>SUMIFS('sys inv movment rpt'!$M:$M,'sys inv movment rpt'!$L:$L,$M360,'sys inv movment rpt'!$N:$N,AF$1)</f>
        <v>0</v>
      </c>
      <c r="AG360" s="86">
        <f>SUMIFS('sys inv movment rpt'!$M:$M,'sys inv movment rpt'!$L:$L,$M360,'sys inv movment rpt'!$N:$N,AG$1)</f>
        <v>0</v>
      </c>
      <c r="AH360" s="86">
        <f>SUMIFS('sys inv movment rpt'!$M:$M,'sys inv movment rpt'!$L:$L,$M360,'sys inv movment rpt'!$N:$N,AH$1)</f>
        <v>0</v>
      </c>
      <c r="AI360" s="86">
        <f>SUMIFS('sys inv movment rpt'!$M:$M,'sys inv movment rpt'!$L:$L,$M360,'sys inv movment rpt'!$N:$N,AI$1)</f>
        <v>0</v>
      </c>
      <c r="AJ360" s="86">
        <f>SUMIFS('sys inv movment rpt'!$M:$M,'sys inv movment rpt'!$L:$L,$M360,'sys inv movment rpt'!$N:$N,AJ$1)</f>
        <v>0</v>
      </c>
      <c r="AK360" s="86">
        <f>SUMIFS('sys inv movment rpt'!$M:$M,'sys inv movment rpt'!$L:$L,$M360,'sys inv movment rpt'!$N:$N,AK$1)</f>
        <v>0</v>
      </c>
      <c r="AL360" s="86">
        <f>SUMIFS('sys inv movment rpt'!$M:$M,'sys inv movment rpt'!$L:$L,$M360,'sys inv movment rpt'!$N:$N,AL$1)</f>
        <v>0</v>
      </c>
      <c r="AM360" s="86">
        <f>SUMIFS('sys inv movment rpt'!$M:$M,'sys inv movment rpt'!$L:$L,$M360,'sys inv movment rpt'!$N:$N,AM$1)</f>
        <v>0</v>
      </c>
      <c r="AN360" s="86">
        <f>SUMIFS('sys inv movment rpt'!$M:$M,'sys inv movment rpt'!$L:$L,$M360,'sys inv movment rpt'!$N:$N,AN$1)</f>
        <v>0</v>
      </c>
      <c r="AO360" s="86">
        <f>SUMIFS('sys inv movment rpt'!$M:$M,'sys inv movment rpt'!$L:$L,$M360,'sys inv movment rpt'!$N:$N,AO$1)</f>
        <v>0</v>
      </c>
      <c r="AP360" s="86">
        <f>SUMIFS('sys inv movment rpt'!$M:$M,'sys inv movment rpt'!$L:$L,$M360,'sys inv movment rpt'!$N:$N,AP$1)</f>
        <v>0</v>
      </c>
      <c r="AQ360" s="86">
        <f>SUMIFS('sys inv movment rpt'!$M:$M,'sys inv movment rpt'!$L:$L,$M360,'sys inv movment rpt'!$N:$N,AQ$1)</f>
        <v>0</v>
      </c>
      <c r="AR360" s="86">
        <f>SUMIFS('sys inv movment rpt'!$M:$M,'sys inv movment rpt'!$L:$L,$M360,'sys inv movment rpt'!$N:$N,AR$1)</f>
        <v>0</v>
      </c>
      <c r="AS360" s="86">
        <f>SUMIFS('sys inv movment rpt'!$M:$M,'sys inv movment rpt'!$L:$L,$M360,'sys inv movment rpt'!$N:$N,AS$1)</f>
        <v>0</v>
      </c>
      <c r="AT360" s="86">
        <f>SUMIFS('sys inv movment rpt'!$M:$M,'sys inv movment rpt'!$L:$L,$M360,'sys inv movment rpt'!$N:$N,AT$1)</f>
        <v>0</v>
      </c>
      <c r="AU360" s="86">
        <f>SUMIFS('sys inv movment rpt'!$M:$M,'sys inv movment rpt'!$L:$L,$M360,'sys inv movment rpt'!$N:$N,AU$1)</f>
        <v>0</v>
      </c>
      <c r="AV360" s="86">
        <f>SUMIFS('sys inv movment rpt'!$M:$M,'sys inv movment rpt'!$L:$L,$M360,'sys inv movment rpt'!$N:$N,AV$1)</f>
        <v>0</v>
      </c>
      <c r="AW360" s="87" t="str">
        <f>IFERROR(VLOOKUP(A360,'sys-backorder details'!E:U,17,0),"-")</f>
        <v>-</v>
      </c>
      <c r="AX360" s="87" t="str">
        <f>IF(K360&gt;1,VLOOKUP(A360,'settings-routing'!A:I,9,0),"")</f>
        <v/>
      </c>
    </row>
    <row r="361" ht="12.75" hidden="1" customHeight="1">
      <c r="A361" s="50" t="s">
        <v>931</v>
      </c>
      <c r="B361" s="50" t="s">
        <v>932</v>
      </c>
      <c r="C361" s="50">
        <f t="shared" si="2"/>
        <v>0</v>
      </c>
      <c r="D361" s="80">
        <f>SUMIF('Stocks 101-111'!$J:$J,'item dashboard'!A361,'Stocks 101-111'!K:K)</f>
        <v>0</v>
      </c>
      <c r="E361" s="80">
        <f>SUMIF('Stocks 101-111'!$J:$J,'item dashboard'!A361,'Stocks 101-111'!$L:$L)</f>
        <v>0</v>
      </c>
      <c r="F361" s="81">
        <f t="shared" si="3"/>
        <v>0</v>
      </c>
      <c r="G361" s="82">
        <f t="shared" si="4"/>
        <v>0</v>
      </c>
      <c r="H361" s="50">
        <f>SUMIFS('sys-backorder details'!$M:$M,'sys-backorder details'!$E:$E,'item dashboard'!A361,'sys-backorder details'!$V:$V,"")</f>
        <v>0</v>
      </c>
      <c r="I361" s="83">
        <f>SUMIF('settings-routing'!$I:$I,'item dashboard'!A361,'settings-routing'!$O:$O)</f>
        <v>0</v>
      </c>
      <c r="J361" s="50">
        <f>SUMIFS('sys-backorder details'!$M:$M,'sys-backorder details'!$E:$E,'item dashboard'!A361,'sys-backorder details'!$V:$V,"Call off")</f>
        <v>0</v>
      </c>
      <c r="K361" s="84">
        <f t="shared" si="5"/>
        <v>0</v>
      </c>
      <c r="L361" s="84">
        <f>SUMIF('Production Plan'!$E:$E,'item dashboard'!A361,'Production Plan'!$N:$N)</f>
        <v>0</v>
      </c>
      <c r="M361" s="85" t="str">
        <f t="shared" si="6"/>
        <v>B-F9-DY27-500 gm Dark Yellow Jar</v>
      </c>
      <c r="N361" s="86">
        <f>SUMIFS('sys inv movment rpt'!$M:$M,'sys inv movment rpt'!$L:$L,$M361,'sys inv movment rpt'!$N:$N,N$1)</f>
        <v>0</v>
      </c>
      <c r="O361" s="86">
        <f>SUMIFS('sys inv movment rpt'!$M:$M,'sys inv movment rpt'!$L:$L,$M361,'sys inv movment rpt'!$N:$N,O$1)</f>
        <v>0</v>
      </c>
      <c r="P361" s="86">
        <f>SUMIFS('sys inv movment rpt'!$M:$M,'sys inv movment rpt'!$L:$L,$M361,'sys inv movment rpt'!$N:$N,P$1)</f>
        <v>0</v>
      </c>
      <c r="Q361" s="86">
        <f>SUMIFS('sys inv movment rpt'!$M:$M,'sys inv movment rpt'!$L:$L,$M361,'sys inv movment rpt'!$N:$N,Q$1)</f>
        <v>0</v>
      </c>
      <c r="R361" s="86">
        <f>SUMIFS('sys inv movment rpt'!$M:$M,'sys inv movment rpt'!$L:$L,$M361,'sys inv movment rpt'!$N:$N,R$1)</f>
        <v>0</v>
      </c>
      <c r="S361" s="86">
        <f>SUMIFS('sys inv movment rpt'!$M:$M,'sys inv movment rpt'!$L:$L,$M361,'sys inv movment rpt'!$N:$N,S$1)</f>
        <v>0</v>
      </c>
      <c r="T361" s="86">
        <f>SUMIFS('sys inv movment rpt'!$M:$M,'sys inv movment rpt'!$L:$L,$M361,'sys inv movment rpt'!$N:$N,T$1)</f>
        <v>0</v>
      </c>
      <c r="U361" s="86">
        <f>SUMIFS('sys inv movment rpt'!$M:$M,'sys inv movment rpt'!$L:$L,$M361,'sys inv movment rpt'!$N:$N,U$1)</f>
        <v>0</v>
      </c>
      <c r="V361" s="86">
        <f>SUMIFS('sys inv movment rpt'!$M:$M,'sys inv movment rpt'!$L:$L,$M361,'sys inv movment rpt'!$N:$N,V$1)</f>
        <v>0</v>
      </c>
      <c r="W361" s="86">
        <f>SUMIFS('sys inv movment rpt'!$M:$M,'sys inv movment rpt'!$L:$L,$M361,'sys inv movment rpt'!$N:$N,W$1)</f>
        <v>0</v>
      </c>
      <c r="X361" s="86">
        <f>SUMIFS('sys inv movment rpt'!$M:$M,'sys inv movment rpt'!$L:$L,$M361,'sys inv movment rpt'!$N:$N,X$1)</f>
        <v>0</v>
      </c>
      <c r="Y361" s="86">
        <f>SUMIFS('sys inv movment rpt'!$M:$M,'sys inv movment rpt'!$L:$L,$M361,'sys inv movment rpt'!$N:$N,Y$1)</f>
        <v>0</v>
      </c>
      <c r="Z361" s="86">
        <f>SUMIFS('sys inv movment rpt'!$M:$M,'sys inv movment rpt'!$L:$L,$M361,'sys inv movment rpt'!$N:$N,Z$1)</f>
        <v>0</v>
      </c>
      <c r="AA361" s="86">
        <f>SUMIFS('sys inv movment rpt'!$M:$M,'sys inv movment rpt'!$L:$L,$M361,'sys inv movment rpt'!$N:$N,AA$1)</f>
        <v>0</v>
      </c>
      <c r="AB361" s="86">
        <f>SUMIFS('sys inv movment rpt'!$M:$M,'sys inv movment rpt'!$L:$L,$M361,'sys inv movment rpt'!$N:$N,AB$1)</f>
        <v>0</v>
      </c>
      <c r="AC361" s="86">
        <f>SUMIFS('sys inv movment rpt'!$M:$M,'sys inv movment rpt'!$L:$L,$M361,'sys inv movment rpt'!$N:$N,AC$1)</f>
        <v>0</v>
      </c>
      <c r="AD361" s="86">
        <f>SUMIFS('sys inv movment rpt'!$M:$M,'sys inv movment rpt'!$L:$L,$M361,'sys inv movment rpt'!$N:$N,AD$1)</f>
        <v>0</v>
      </c>
      <c r="AE361" s="86">
        <f>SUMIFS('sys inv movment rpt'!$M:$M,'sys inv movment rpt'!$L:$L,$M361,'sys inv movment rpt'!$N:$N,AE$1)</f>
        <v>0</v>
      </c>
      <c r="AF361" s="86">
        <f>SUMIFS('sys inv movment rpt'!$M:$M,'sys inv movment rpt'!$L:$L,$M361,'sys inv movment rpt'!$N:$N,AF$1)</f>
        <v>0</v>
      </c>
      <c r="AG361" s="86">
        <f>SUMIFS('sys inv movment rpt'!$M:$M,'sys inv movment rpt'!$L:$L,$M361,'sys inv movment rpt'!$N:$N,AG$1)</f>
        <v>0</v>
      </c>
      <c r="AH361" s="86">
        <f>SUMIFS('sys inv movment rpt'!$M:$M,'sys inv movment rpt'!$L:$L,$M361,'sys inv movment rpt'!$N:$N,AH$1)</f>
        <v>0</v>
      </c>
      <c r="AI361" s="86">
        <f>SUMIFS('sys inv movment rpt'!$M:$M,'sys inv movment rpt'!$L:$L,$M361,'sys inv movment rpt'!$N:$N,AI$1)</f>
        <v>0</v>
      </c>
      <c r="AJ361" s="86">
        <f>SUMIFS('sys inv movment rpt'!$M:$M,'sys inv movment rpt'!$L:$L,$M361,'sys inv movment rpt'!$N:$N,AJ$1)</f>
        <v>0</v>
      </c>
      <c r="AK361" s="86">
        <f>SUMIFS('sys inv movment rpt'!$M:$M,'sys inv movment rpt'!$L:$L,$M361,'sys inv movment rpt'!$N:$N,AK$1)</f>
        <v>0</v>
      </c>
      <c r="AL361" s="86">
        <f>SUMIFS('sys inv movment rpt'!$M:$M,'sys inv movment rpt'!$L:$L,$M361,'sys inv movment rpt'!$N:$N,AL$1)</f>
        <v>0</v>
      </c>
      <c r="AM361" s="86">
        <f>SUMIFS('sys inv movment rpt'!$M:$M,'sys inv movment rpt'!$L:$L,$M361,'sys inv movment rpt'!$N:$N,AM$1)</f>
        <v>0</v>
      </c>
      <c r="AN361" s="86">
        <f>SUMIFS('sys inv movment rpt'!$M:$M,'sys inv movment rpt'!$L:$L,$M361,'sys inv movment rpt'!$N:$N,AN$1)</f>
        <v>0</v>
      </c>
      <c r="AO361" s="86">
        <f>SUMIFS('sys inv movment rpt'!$M:$M,'sys inv movment rpt'!$L:$L,$M361,'sys inv movment rpt'!$N:$N,AO$1)</f>
        <v>0</v>
      </c>
      <c r="AP361" s="86">
        <f>SUMIFS('sys inv movment rpt'!$M:$M,'sys inv movment rpt'!$L:$L,$M361,'sys inv movment rpt'!$N:$N,AP$1)</f>
        <v>0</v>
      </c>
      <c r="AQ361" s="86">
        <f>SUMIFS('sys inv movment rpt'!$M:$M,'sys inv movment rpt'!$L:$L,$M361,'sys inv movment rpt'!$N:$N,AQ$1)</f>
        <v>0</v>
      </c>
      <c r="AR361" s="86">
        <f>SUMIFS('sys inv movment rpt'!$M:$M,'sys inv movment rpt'!$L:$L,$M361,'sys inv movment rpt'!$N:$N,AR$1)</f>
        <v>0</v>
      </c>
      <c r="AS361" s="86">
        <f>SUMIFS('sys inv movment rpt'!$M:$M,'sys inv movment rpt'!$L:$L,$M361,'sys inv movment rpt'!$N:$N,AS$1)</f>
        <v>0</v>
      </c>
      <c r="AT361" s="86">
        <f>SUMIFS('sys inv movment rpt'!$M:$M,'sys inv movment rpt'!$L:$L,$M361,'sys inv movment rpt'!$N:$N,AT$1)</f>
        <v>0</v>
      </c>
      <c r="AU361" s="86">
        <f>SUMIFS('sys inv movment rpt'!$M:$M,'sys inv movment rpt'!$L:$L,$M361,'sys inv movment rpt'!$N:$N,AU$1)</f>
        <v>0</v>
      </c>
      <c r="AV361" s="86">
        <f>SUMIFS('sys inv movment rpt'!$M:$M,'sys inv movment rpt'!$L:$L,$M361,'sys inv movment rpt'!$N:$N,AV$1)</f>
        <v>0</v>
      </c>
      <c r="AW361" s="87" t="str">
        <f>IFERROR(VLOOKUP(A361,'sys-backorder details'!E:U,17,0),"-")</f>
        <v>-</v>
      </c>
      <c r="AX361" s="87" t="str">
        <f>IF(K361&gt;1,VLOOKUP(A361,'settings-routing'!A:I,9,0),"")</f>
        <v/>
      </c>
    </row>
    <row r="362" ht="12.75" hidden="1" customHeight="1">
      <c r="A362" s="50" t="s">
        <v>933</v>
      </c>
      <c r="B362" s="50" t="s">
        <v>850</v>
      </c>
      <c r="C362" s="50">
        <f t="shared" si="2"/>
        <v>8925</v>
      </c>
      <c r="D362" s="80">
        <f>SUMIF('Stocks 101-111'!$J:$J,'item dashboard'!A362,'Stocks 101-111'!K:K)</f>
        <v>8925</v>
      </c>
      <c r="E362" s="80">
        <f>SUMIF('Stocks 101-111'!$J:$J,'item dashboard'!A362,'Stocks 101-111'!$L:$L)</f>
        <v>0</v>
      </c>
      <c r="F362" s="81">
        <f t="shared" si="3"/>
        <v>0</v>
      </c>
      <c r="G362" s="82">
        <f t="shared" si="4"/>
        <v>0.3428571429</v>
      </c>
      <c r="H362" s="50">
        <f>SUMIFS('sys-backorder details'!$M:$M,'sys-backorder details'!$E:$E,'item dashboard'!A362,'sys-backorder details'!$V:$V,"")</f>
        <v>0</v>
      </c>
      <c r="I362" s="83">
        <f>SUMIF('settings-routing'!$I:$I,'item dashboard'!A362,'settings-routing'!$O:$O)</f>
        <v>0</v>
      </c>
      <c r="J362" s="50">
        <f>SUMIFS('sys-backorder details'!$M:$M,'sys-backorder details'!$E:$E,'item dashboard'!A362,'sys-backorder details'!$V:$V,"Call off")</f>
        <v>6350</v>
      </c>
      <c r="K362" s="84">
        <f t="shared" si="5"/>
        <v>-8925</v>
      </c>
      <c r="L362" s="84">
        <f>SUMIF('Production Plan'!$E:$E,'item dashboard'!A362,'Production Plan'!$N:$N)</f>
        <v>0</v>
      </c>
      <c r="M362" s="85" t="str">
        <f t="shared" si="6"/>
        <v>B-F9-N27-500 gm Natural jar</v>
      </c>
      <c r="N362" s="86">
        <f>SUMIFS('sys inv movment rpt'!$M:$M,'sys inv movment rpt'!$L:$L,$M362,'sys inv movment rpt'!$N:$N,N$1)</f>
        <v>0</v>
      </c>
      <c r="O362" s="86">
        <f>SUMIFS('sys inv movment rpt'!$M:$M,'sys inv movment rpt'!$L:$L,$M362,'sys inv movment rpt'!$N:$N,O$1)</f>
        <v>0</v>
      </c>
      <c r="P362" s="86">
        <f>SUMIFS('sys inv movment rpt'!$M:$M,'sys inv movment rpt'!$L:$L,$M362,'sys inv movment rpt'!$N:$N,P$1)</f>
        <v>0</v>
      </c>
      <c r="Q362" s="86">
        <f>SUMIFS('sys inv movment rpt'!$M:$M,'sys inv movment rpt'!$L:$L,$M362,'sys inv movment rpt'!$N:$N,Q$1)</f>
        <v>0</v>
      </c>
      <c r="R362" s="86">
        <f>SUMIFS('sys inv movment rpt'!$M:$M,'sys inv movment rpt'!$L:$L,$M362,'sys inv movment rpt'!$N:$N,R$1)</f>
        <v>210</v>
      </c>
      <c r="S362" s="86">
        <f>SUMIFS('sys inv movment rpt'!$M:$M,'sys inv movment rpt'!$L:$L,$M362,'sys inv movment rpt'!$N:$N,S$1)</f>
        <v>105</v>
      </c>
      <c r="T362" s="86">
        <f>SUMIFS('sys inv movment rpt'!$M:$M,'sys inv movment rpt'!$L:$L,$M362,'sys inv movment rpt'!$N:$N,T$1)</f>
        <v>0</v>
      </c>
      <c r="U362" s="86">
        <f>SUMIFS('sys inv movment rpt'!$M:$M,'sys inv movment rpt'!$L:$L,$M362,'sys inv movment rpt'!$N:$N,U$1)</f>
        <v>0</v>
      </c>
      <c r="V362" s="86">
        <f>SUMIFS('sys inv movment rpt'!$M:$M,'sys inv movment rpt'!$L:$L,$M362,'sys inv movment rpt'!$N:$N,V$1)</f>
        <v>315</v>
      </c>
      <c r="W362" s="86">
        <f>SUMIFS('sys inv movment rpt'!$M:$M,'sys inv movment rpt'!$L:$L,$M362,'sys inv movment rpt'!$N:$N,W$1)</f>
        <v>0</v>
      </c>
      <c r="X362" s="86">
        <f>SUMIFS('sys inv movment rpt'!$M:$M,'sys inv movment rpt'!$L:$L,$M362,'sys inv movment rpt'!$N:$N,X$1)</f>
        <v>0</v>
      </c>
      <c r="Y362" s="86">
        <f>SUMIFS('sys inv movment rpt'!$M:$M,'sys inv movment rpt'!$L:$L,$M362,'sys inv movment rpt'!$N:$N,Y$1)</f>
        <v>0</v>
      </c>
      <c r="Z362" s="86">
        <f>SUMIFS('sys inv movment rpt'!$M:$M,'sys inv movment rpt'!$L:$L,$M362,'sys inv movment rpt'!$N:$N,Z$1)</f>
        <v>1575</v>
      </c>
      <c r="AA362" s="86">
        <f>SUMIFS('sys inv movment rpt'!$M:$M,'sys inv movment rpt'!$L:$L,$M362,'sys inv movment rpt'!$N:$N,AA$1)</f>
        <v>7560</v>
      </c>
      <c r="AB362" s="86">
        <f>SUMIFS('sys inv movment rpt'!$M:$M,'sys inv movment rpt'!$L:$L,$M362,'sys inv movment rpt'!$N:$N,AB$1)</f>
        <v>0</v>
      </c>
      <c r="AC362" s="86">
        <f>SUMIFS('sys inv movment rpt'!$M:$M,'sys inv movment rpt'!$L:$L,$M362,'sys inv movment rpt'!$N:$N,AC$1)</f>
        <v>0</v>
      </c>
      <c r="AD362" s="86">
        <f>SUMIFS('sys inv movment rpt'!$M:$M,'sys inv movment rpt'!$L:$L,$M362,'sys inv movment rpt'!$N:$N,AD$1)</f>
        <v>0</v>
      </c>
      <c r="AE362" s="86">
        <f>SUMIFS('sys inv movment rpt'!$M:$M,'sys inv movment rpt'!$L:$L,$M362,'sys inv movment rpt'!$N:$N,AE$1)</f>
        <v>315</v>
      </c>
      <c r="AF362" s="86">
        <f>SUMIFS('sys inv movment rpt'!$M:$M,'sys inv movment rpt'!$L:$L,$M362,'sys inv movment rpt'!$N:$N,AF$1)</f>
        <v>735</v>
      </c>
      <c r="AG362" s="86">
        <f>SUMIFS('sys inv movment rpt'!$M:$M,'sys inv movment rpt'!$L:$L,$M362,'sys inv movment rpt'!$N:$N,AG$1)</f>
        <v>0</v>
      </c>
      <c r="AH362" s="86">
        <f>SUMIFS('sys inv movment rpt'!$M:$M,'sys inv movment rpt'!$L:$L,$M362,'sys inv movment rpt'!$N:$N,AH$1)</f>
        <v>0</v>
      </c>
      <c r="AI362" s="86">
        <f>SUMIFS('sys inv movment rpt'!$M:$M,'sys inv movment rpt'!$L:$L,$M362,'sys inv movment rpt'!$N:$N,AI$1)</f>
        <v>105</v>
      </c>
      <c r="AJ362" s="86">
        <f>SUMIFS('sys inv movment rpt'!$M:$M,'sys inv movment rpt'!$L:$L,$M362,'sys inv movment rpt'!$N:$N,AJ$1)</f>
        <v>0</v>
      </c>
      <c r="AK362" s="86">
        <f>SUMIFS('sys inv movment rpt'!$M:$M,'sys inv movment rpt'!$L:$L,$M362,'sys inv movment rpt'!$N:$N,AK$1)</f>
        <v>0</v>
      </c>
      <c r="AL362" s="86">
        <f>SUMIFS('sys inv movment rpt'!$M:$M,'sys inv movment rpt'!$L:$L,$M362,'sys inv movment rpt'!$N:$N,AL$1)</f>
        <v>0</v>
      </c>
      <c r="AM362" s="86">
        <f>SUMIFS('sys inv movment rpt'!$M:$M,'sys inv movment rpt'!$L:$L,$M362,'sys inv movment rpt'!$N:$N,AM$1)</f>
        <v>0</v>
      </c>
      <c r="AN362" s="86">
        <f>SUMIFS('sys inv movment rpt'!$M:$M,'sys inv movment rpt'!$L:$L,$M362,'sys inv movment rpt'!$N:$N,AN$1)</f>
        <v>4935</v>
      </c>
      <c r="AO362" s="86">
        <f>SUMIFS('sys inv movment rpt'!$M:$M,'sys inv movment rpt'!$L:$L,$M362,'sys inv movment rpt'!$N:$N,AO$1)</f>
        <v>210</v>
      </c>
      <c r="AP362" s="86">
        <f>SUMIFS('sys inv movment rpt'!$M:$M,'sys inv movment rpt'!$L:$L,$M362,'sys inv movment rpt'!$N:$N,AP$1)</f>
        <v>0</v>
      </c>
      <c r="AQ362" s="86">
        <f>SUMIFS('sys inv movment rpt'!$M:$M,'sys inv movment rpt'!$L:$L,$M362,'sys inv movment rpt'!$N:$N,AQ$1)</f>
        <v>0</v>
      </c>
      <c r="AR362" s="86">
        <f>SUMIFS('sys inv movment rpt'!$M:$M,'sys inv movment rpt'!$L:$L,$M362,'sys inv movment rpt'!$N:$N,AR$1)</f>
        <v>4200</v>
      </c>
      <c r="AS362" s="86">
        <f>SUMIFS('sys inv movment rpt'!$M:$M,'sys inv movment rpt'!$L:$L,$M362,'sys inv movment rpt'!$N:$N,AS$1)</f>
        <v>4410</v>
      </c>
      <c r="AT362" s="86">
        <f>SUMIFS('sys inv movment rpt'!$M:$M,'sys inv movment rpt'!$L:$L,$M362,'sys inv movment rpt'!$N:$N,AT$1)</f>
        <v>0</v>
      </c>
      <c r="AU362" s="86">
        <f>SUMIFS('sys inv movment rpt'!$M:$M,'sys inv movment rpt'!$L:$L,$M362,'sys inv movment rpt'!$N:$N,AU$1)</f>
        <v>0</v>
      </c>
      <c r="AV362" s="86">
        <f>SUMIFS('sys inv movment rpt'!$M:$M,'sys inv movment rpt'!$L:$L,$M362,'sys inv movment rpt'!$N:$N,AV$1)</f>
        <v>0</v>
      </c>
      <c r="AW362" s="87" t="str">
        <f>IFERROR(VLOOKUP(A362,'sys-backorder details'!E:U,17,0),"-")</f>
        <v>30 Days</v>
      </c>
      <c r="AX362" s="87" t="str">
        <f>IF(K362&gt;1,VLOOKUP(A362,'settings-routing'!A:I,9,0),"")</f>
        <v/>
      </c>
    </row>
    <row r="363" ht="12.75" hidden="1" customHeight="1">
      <c r="A363" s="50" t="s">
        <v>934</v>
      </c>
      <c r="B363" s="50" t="s">
        <v>935</v>
      </c>
      <c r="C363" s="50">
        <f t="shared" si="2"/>
        <v>0</v>
      </c>
      <c r="D363" s="80">
        <f>SUMIF('Stocks 101-111'!$J:$J,'item dashboard'!A363,'Stocks 101-111'!K:K)</f>
        <v>0</v>
      </c>
      <c r="E363" s="80">
        <f>SUMIF('Stocks 101-111'!$J:$J,'item dashboard'!A363,'Stocks 101-111'!$L:$L)</f>
        <v>0</v>
      </c>
      <c r="F363" s="81">
        <f t="shared" si="3"/>
        <v>0</v>
      </c>
      <c r="G363" s="82">
        <f t="shared" si="4"/>
        <v>0</v>
      </c>
      <c r="H363" s="50">
        <f>SUMIFS('sys-backorder details'!$M:$M,'sys-backorder details'!$E:$E,'item dashboard'!A363,'sys-backorder details'!$V:$V,"")</f>
        <v>0</v>
      </c>
      <c r="I363" s="83">
        <f>SUMIF('settings-routing'!$I:$I,'item dashboard'!A363,'settings-routing'!$O:$O)</f>
        <v>0</v>
      </c>
      <c r="J363" s="50">
        <f>SUMIFS('sys-backorder details'!$M:$M,'sys-backorder details'!$E:$E,'item dashboard'!A363,'sys-backorder details'!$V:$V,"Call off")</f>
        <v>0</v>
      </c>
      <c r="K363" s="84">
        <f t="shared" si="5"/>
        <v>0</v>
      </c>
      <c r="L363" s="84">
        <f>SUMIF('Production Plan'!$E:$E,'item dashboard'!A363,'Production Plan'!$N:$N)</f>
        <v>0</v>
      </c>
      <c r="M363" s="85" t="str">
        <f t="shared" si="6"/>
        <v>B-F9-N27BASE-500 gm Natural Pntd Base Beauty Curl Activator</v>
      </c>
      <c r="N363" s="86">
        <f>SUMIFS('sys inv movment rpt'!$M:$M,'sys inv movment rpt'!$L:$L,$M363,'sys inv movment rpt'!$N:$N,N$1)</f>
        <v>0</v>
      </c>
      <c r="O363" s="86">
        <f>SUMIFS('sys inv movment rpt'!$M:$M,'sys inv movment rpt'!$L:$L,$M363,'sys inv movment rpt'!$N:$N,O$1)</f>
        <v>0</v>
      </c>
      <c r="P363" s="86">
        <f>SUMIFS('sys inv movment rpt'!$M:$M,'sys inv movment rpt'!$L:$L,$M363,'sys inv movment rpt'!$N:$N,P$1)</f>
        <v>0</v>
      </c>
      <c r="Q363" s="86">
        <f>SUMIFS('sys inv movment rpt'!$M:$M,'sys inv movment rpt'!$L:$L,$M363,'sys inv movment rpt'!$N:$N,Q$1)</f>
        <v>0</v>
      </c>
      <c r="R363" s="86">
        <f>SUMIFS('sys inv movment rpt'!$M:$M,'sys inv movment rpt'!$L:$L,$M363,'sys inv movment rpt'!$N:$N,R$1)</f>
        <v>0</v>
      </c>
      <c r="S363" s="86">
        <f>SUMIFS('sys inv movment rpt'!$M:$M,'sys inv movment rpt'!$L:$L,$M363,'sys inv movment rpt'!$N:$N,S$1)</f>
        <v>0</v>
      </c>
      <c r="T363" s="86">
        <f>SUMIFS('sys inv movment rpt'!$M:$M,'sys inv movment rpt'!$L:$L,$M363,'sys inv movment rpt'!$N:$N,T$1)</f>
        <v>0</v>
      </c>
      <c r="U363" s="86">
        <f>SUMIFS('sys inv movment rpt'!$M:$M,'sys inv movment rpt'!$L:$L,$M363,'sys inv movment rpt'!$N:$N,U$1)</f>
        <v>0</v>
      </c>
      <c r="V363" s="86">
        <f>SUMIFS('sys inv movment rpt'!$M:$M,'sys inv movment rpt'!$L:$L,$M363,'sys inv movment rpt'!$N:$N,V$1)</f>
        <v>0</v>
      </c>
      <c r="W363" s="86">
        <f>SUMIFS('sys inv movment rpt'!$M:$M,'sys inv movment rpt'!$L:$L,$M363,'sys inv movment rpt'!$N:$N,W$1)</f>
        <v>0</v>
      </c>
      <c r="X363" s="86">
        <f>SUMIFS('sys inv movment rpt'!$M:$M,'sys inv movment rpt'!$L:$L,$M363,'sys inv movment rpt'!$N:$N,X$1)</f>
        <v>0</v>
      </c>
      <c r="Y363" s="86">
        <f>SUMIFS('sys inv movment rpt'!$M:$M,'sys inv movment rpt'!$L:$L,$M363,'sys inv movment rpt'!$N:$N,Y$1)</f>
        <v>0</v>
      </c>
      <c r="Z363" s="86">
        <f>SUMIFS('sys inv movment rpt'!$M:$M,'sys inv movment rpt'!$L:$L,$M363,'sys inv movment rpt'!$N:$N,Z$1)</f>
        <v>0</v>
      </c>
      <c r="AA363" s="86">
        <f>SUMIFS('sys inv movment rpt'!$M:$M,'sys inv movment rpt'!$L:$L,$M363,'sys inv movment rpt'!$N:$N,AA$1)</f>
        <v>0</v>
      </c>
      <c r="AB363" s="86">
        <f>SUMIFS('sys inv movment rpt'!$M:$M,'sys inv movment rpt'!$L:$L,$M363,'sys inv movment rpt'!$N:$N,AB$1)</f>
        <v>0</v>
      </c>
      <c r="AC363" s="86">
        <f>SUMIFS('sys inv movment rpt'!$M:$M,'sys inv movment rpt'!$L:$L,$M363,'sys inv movment rpt'!$N:$N,AC$1)</f>
        <v>0</v>
      </c>
      <c r="AD363" s="86">
        <f>SUMIFS('sys inv movment rpt'!$M:$M,'sys inv movment rpt'!$L:$L,$M363,'sys inv movment rpt'!$N:$N,AD$1)</f>
        <v>0</v>
      </c>
      <c r="AE363" s="86">
        <f>SUMIFS('sys inv movment rpt'!$M:$M,'sys inv movment rpt'!$L:$L,$M363,'sys inv movment rpt'!$N:$N,AE$1)</f>
        <v>0</v>
      </c>
      <c r="AF363" s="86">
        <f>SUMIFS('sys inv movment rpt'!$M:$M,'sys inv movment rpt'!$L:$L,$M363,'sys inv movment rpt'!$N:$N,AF$1)</f>
        <v>0</v>
      </c>
      <c r="AG363" s="86">
        <f>SUMIFS('sys inv movment rpt'!$M:$M,'sys inv movment rpt'!$L:$L,$M363,'sys inv movment rpt'!$N:$N,AG$1)</f>
        <v>0</v>
      </c>
      <c r="AH363" s="86">
        <f>SUMIFS('sys inv movment rpt'!$M:$M,'sys inv movment rpt'!$L:$L,$M363,'sys inv movment rpt'!$N:$N,AH$1)</f>
        <v>0</v>
      </c>
      <c r="AI363" s="86">
        <f>SUMIFS('sys inv movment rpt'!$M:$M,'sys inv movment rpt'!$L:$L,$M363,'sys inv movment rpt'!$N:$N,AI$1)</f>
        <v>0</v>
      </c>
      <c r="AJ363" s="86">
        <f>SUMIFS('sys inv movment rpt'!$M:$M,'sys inv movment rpt'!$L:$L,$M363,'sys inv movment rpt'!$N:$N,AJ$1)</f>
        <v>0</v>
      </c>
      <c r="AK363" s="86">
        <f>SUMIFS('sys inv movment rpt'!$M:$M,'sys inv movment rpt'!$L:$L,$M363,'sys inv movment rpt'!$N:$N,AK$1)</f>
        <v>0</v>
      </c>
      <c r="AL363" s="86">
        <f>SUMIFS('sys inv movment rpt'!$M:$M,'sys inv movment rpt'!$L:$L,$M363,'sys inv movment rpt'!$N:$N,AL$1)</f>
        <v>0</v>
      </c>
      <c r="AM363" s="86">
        <f>SUMIFS('sys inv movment rpt'!$M:$M,'sys inv movment rpt'!$L:$L,$M363,'sys inv movment rpt'!$N:$N,AM$1)</f>
        <v>0</v>
      </c>
      <c r="AN363" s="86">
        <f>SUMIFS('sys inv movment rpt'!$M:$M,'sys inv movment rpt'!$L:$L,$M363,'sys inv movment rpt'!$N:$N,AN$1)</f>
        <v>0</v>
      </c>
      <c r="AO363" s="86">
        <f>SUMIFS('sys inv movment rpt'!$M:$M,'sys inv movment rpt'!$L:$L,$M363,'sys inv movment rpt'!$N:$N,AO$1)</f>
        <v>0</v>
      </c>
      <c r="AP363" s="86">
        <f>SUMIFS('sys inv movment rpt'!$M:$M,'sys inv movment rpt'!$L:$L,$M363,'sys inv movment rpt'!$N:$N,AP$1)</f>
        <v>0</v>
      </c>
      <c r="AQ363" s="86">
        <f>SUMIFS('sys inv movment rpt'!$M:$M,'sys inv movment rpt'!$L:$L,$M363,'sys inv movment rpt'!$N:$N,AQ$1)</f>
        <v>0</v>
      </c>
      <c r="AR363" s="86">
        <f>SUMIFS('sys inv movment rpt'!$M:$M,'sys inv movment rpt'!$L:$L,$M363,'sys inv movment rpt'!$N:$N,AR$1)</f>
        <v>0</v>
      </c>
      <c r="AS363" s="86">
        <f>SUMIFS('sys inv movment rpt'!$M:$M,'sys inv movment rpt'!$L:$L,$M363,'sys inv movment rpt'!$N:$N,AS$1)</f>
        <v>0</v>
      </c>
      <c r="AT363" s="86">
        <f>SUMIFS('sys inv movment rpt'!$M:$M,'sys inv movment rpt'!$L:$L,$M363,'sys inv movment rpt'!$N:$N,AT$1)</f>
        <v>0</v>
      </c>
      <c r="AU363" s="86">
        <f>SUMIFS('sys inv movment rpt'!$M:$M,'sys inv movment rpt'!$L:$L,$M363,'sys inv movment rpt'!$N:$N,AU$1)</f>
        <v>0</v>
      </c>
      <c r="AV363" s="86">
        <f>SUMIFS('sys inv movment rpt'!$M:$M,'sys inv movment rpt'!$L:$L,$M363,'sys inv movment rpt'!$N:$N,AV$1)</f>
        <v>0</v>
      </c>
      <c r="AW363" s="87" t="str">
        <f>IFERROR(VLOOKUP(A363,'sys-backorder details'!E:U,17,0),"-")</f>
        <v>-</v>
      </c>
      <c r="AX363" s="87" t="str">
        <f>IF(K363&gt;1,VLOOKUP(A363,'settings-routing'!A:I,9,0),"")</f>
        <v/>
      </c>
    </row>
    <row r="364" ht="12.75" hidden="1" customHeight="1">
      <c r="A364" s="28" t="s">
        <v>936</v>
      </c>
      <c r="B364" s="28" t="s">
        <v>937</v>
      </c>
      <c r="C364" s="50">
        <f t="shared" si="2"/>
        <v>0</v>
      </c>
      <c r="D364" s="80">
        <f>SUMIF('Stocks 101-111'!$J:$J,'item dashboard'!A364,'Stocks 101-111'!K:K)</f>
        <v>0</v>
      </c>
      <c r="E364" s="80">
        <f>SUMIF('Stocks 101-111'!$J:$J,'item dashboard'!A364,'Stocks 101-111'!$L:$L)</f>
        <v>0</v>
      </c>
      <c r="F364" s="81">
        <f t="shared" si="3"/>
        <v>0</v>
      </c>
      <c r="G364" s="82">
        <f t="shared" si="4"/>
        <v>0</v>
      </c>
      <c r="H364" s="50">
        <f>SUMIFS('sys-backorder details'!$M:$M,'sys-backorder details'!$E:$E,'item dashboard'!A364,'sys-backorder details'!$V:$V,"")</f>
        <v>0</v>
      </c>
      <c r="I364" s="83">
        <f>SUMIF('settings-routing'!$I:$I,'item dashboard'!A364,'settings-routing'!$O:$O)</f>
        <v>0</v>
      </c>
      <c r="J364" s="50">
        <f>SUMIFS('sys-backorder details'!$M:$M,'sys-backorder details'!$E:$E,'item dashboard'!A364,'sys-backorder details'!$V:$V,"Call off")</f>
        <v>0</v>
      </c>
      <c r="K364" s="84">
        <f t="shared" si="5"/>
        <v>0</v>
      </c>
      <c r="L364" s="84">
        <f>SUMIF('Production Plan'!$E:$E,'item dashboard'!A364,'Production Plan'!$N:$N)</f>
        <v>0</v>
      </c>
      <c r="M364" s="85" t="str">
        <f t="shared" si="6"/>
        <v>B-F9-PN27-500 gm Pearly Natural Jar</v>
      </c>
      <c r="N364" s="86">
        <f>SUMIFS('sys inv movment rpt'!$M:$M,'sys inv movment rpt'!$L:$L,$M364,'sys inv movment rpt'!$N:$N,N$1)</f>
        <v>0</v>
      </c>
      <c r="O364" s="86">
        <f>SUMIFS('sys inv movment rpt'!$M:$M,'sys inv movment rpt'!$L:$L,$M364,'sys inv movment rpt'!$N:$N,O$1)</f>
        <v>0</v>
      </c>
      <c r="P364" s="86">
        <f>SUMIFS('sys inv movment rpt'!$M:$M,'sys inv movment rpt'!$L:$L,$M364,'sys inv movment rpt'!$N:$N,P$1)</f>
        <v>0</v>
      </c>
      <c r="Q364" s="86">
        <f>SUMIFS('sys inv movment rpt'!$M:$M,'sys inv movment rpt'!$L:$L,$M364,'sys inv movment rpt'!$N:$N,Q$1)</f>
        <v>0</v>
      </c>
      <c r="R364" s="86">
        <f>SUMIFS('sys inv movment rpt'!$M:$M,'sys inv movment rpt'!$L:$L,$M364,'sys inv movment rpt'!$N:$N,R$1)</f>
        <v>0</v>
      </c>
      <c r="S364" s="86">
        <f>SUMIFS('sys inv movment rpt'!$M:$M,'sys inv movment rpt'!$L:$L,$M364,'sys inv movment rpt'!$N:$N,S$1)</f>
        <v>0</v>
      </c>
      <c r="T364" s="86">
        <f>SUMIFS('sys inv movment rpt'!$M:$M,'sys inv movment rpt'!$L:$L,$M364,'sys inv movment rpt'!$N:$N,T$1)</f>
        <v>0</v>
      </c>
      <c r="U364" s="86">
        <f>SUMIFS('sys inv movment rpt'!$M:$M,'sys inv movment rpt'!$L:$L,$M364,'sys inv movment rpt'!$N:$N,U$1)</f>
        <v>0</v>
      </c>
      <c r="V364" s="86">
        <f>SUMIFS('sys inv movment rpt'!$M:$M,'sys inv movment rpt'!$L:$L,$M364,'sys inv movment rpt'!$N:$N,V$1)</f>
        <v>0</v>
      </c>
      <c r="W364" s="86">
        <f>SUMIFS('sys inv movment rpt'!$M:$M,'sys inv movment rpt'!$L:$L,$M364,'sys inv movment rpt'!$N:$N,W$1)</f>
        <v>0</v>
      </c>
      <c r="X364" s="86">
        <f>SUMIFS('sys inv movment rpt'!$M:$M,'sys inv movment rpt'!$L:$L,$M364,'sys inv movment rpt'!$N:$N,X$1)</f>
        <v>0</v>
      </c>
      <c r="Y364" s="86">
        <f>SUMIFS('sys inv movment rpt'!$M:$M,'sys inv movment rpt'!$L:$L,$M364,'sys inv movment rpt'!$N:$N,Y$1)</f>
        <v>0</v>
      </c>
      <c r="Z364" s="86">
        <f>SUMIFS('sys inv movment rpt'!$M:$M,'sys inv movment rpt'!$L:$L,$M364,'sys inv movment rpt'!$N:$N,Z$1)</f>
        <v>0</v>
      </c>
      <c r="AA364" s="86">
        <f>SUMIFS('sys inv movment rpt'!$M:$M,'sys inv movment rpt'!$L:$L,$M364,'sys inv movment rpt'!$N:$N,AA$1)</f>
        <v>0</v>
      </c>
      <c r="AB364" s="86">
        <f>SUMIFS('sys inv movment rpt'!$M:$M,'sys inv movment rpt'!$L:$L,$M364,'sys inv movment rpt'!$N:$N,AB$1)</f>
        <v>0</v>
      </c>
      <c r="AC364" s="86">
        <f>SUMIFS('sys inv movment rpt'!$M:$M,'sys inv movment rpt'!$L:$L,$M364,'sys inv movment rpt'!$N:$N,AC$1)</f>
        <v>0</v>
      </c>
      <c r="AD364" s="86">
        <f>SUMIFS('sys inv movment rpt'!$M:$M,'sys inv movment rpt'!$L:$L,$M364,'sys inv movment rpt'!$N:$N,AD$1)</f>
        <v>0</v>
      </c>
      <c r="AE364" s="86">
        <f>SUMIFS('sys inv movment rpt'!$M:$M,'sys inv movment rpt'!$L:$L,$M364,'sys inv movment rpt'!$N:$N,AE$1)</f>
        <v>0</v>
      </c>
      <c r="AF364" s="86">
        <f>SUMIFS('sys inv movment rpt'!$M:$M,'sys inv movment rpt'!$L:$L,$M364,'sys inv movment rpt'!$N:$N,AF$1)</f>
        <v>0</v>
      </c>
      <c r="AG364" s="86">
        <f>SUMIFS('sys inv movment rpt'!$M:$M,'sys inv movment rpt'!$L:$L,$M364,'sys inv movment rpt'!$N:$N,AG$1)</f>
        <v>0</v>
      </c>
      <c r="AH364" s="86">
        <f>SUMIFS('sys inv movment rpt'!$M:$M,'sys inv movment rpt'!$L:$L,$M364,'sys inv movment rpt'!$N:$N,AH$1)</f>
        <v>0</v>
      </c>
      <c r="AI364" s="86">
        <f>SUMIFS('sys inv movment rpt'!$M:$M,'sys inv movment rpt'!$L:$L,$M364,'sys inv movment rpt'!$N:$N,AI$1)</f>
        <v>0</v>
      </c>
      <c r="AJ364" s="86">
        <f>SUMIFS('sys inv movment rpt'!$M:$M,'sys inv movment rpt'!$L:$L,$M364,'sys inv movment rpt'!$N:$N,AJ$1)</f>
        <v>0</v>
      </c>
      <c r="AK364" s="86">
        <f>SUMIFS('sys inv movment rpt'!$M:$M,'sys inv movment rpt'!$L:$L,$M364,'sys inv movment rpt'!$N:$N,AK$1)</f>
        <v>0</v>
      </c>
      <c r="AL364" s="86">
        <f>SUMIFS('sys inv movment rpt'!$M:$M,'sys inv movment rpt'!$L:$L,$M364,'sys inv movment rpt'!$N:$N,AL$1)</f>
        <v>0</v>
      </c>
      <c r="AM364" s="86">
        <f>SUMIFS('sys inv movment rpt'!$M:$M,'sys inv movment rpt'!$L:$L,$M364,'sys inv movment rpt'!$N:$N,AM$1)</f>
        <v>0</v>
      </c>
      <c r="AN364" s="86">
        <f>SUMIFS('sys inv movment rpt'!$M:$M,'sys inv movment rpt'!$L:$L,$M364,'sys inv movment rpt'!$N:$N,AN$1)</f>
        <v>0</v>
      </c>
      <c r="AO364" s="86">
        <f>SUMIFS('sys inv movment rpt'!$M:$M,'sys inv movment rpt'!$L:$L,$M364,'sys inv movment rpt'!$N:$N,AO$1)</f>
        <v>0</v>
      </c>
      <c r="AP364" s="86">
        <f>SUMIFS('sys inv movment rpt'!$M:$M,'sys inv movment rpt'!$L:$L,$M364,'sys inv movment rpt'!$N:$N,AP$1)</f>
        <v>0</v>
      </c>
      <c r="AQ364" s="86">
        <f>SUMIFS('sys inv movment rpt'!$M:$M,'sys inv movment rpt'!$L:$L,$M364,'sys inv movment rpt'!$N:$N,AQ$1)</f>
        <v>0</v>
      </c>
      <c r="AR364" s="86">
        <f>SUMIFS('sys inv movment rpt'!$M:$M,'sys inv movment rpt'!$L:$L,$M364,'sys inv movment rpt'!$N:$N,AR$1)</f>
        <v>0</v>
      </c>
      <c r="AS364" s="86">
        <f>SUMIFS('sys inv movment rpt'!$M:$M,'sys inv movment rpt'!$L:$L,$M364,'sys inv movment rpt'!$N:$N,AS$1)</f>
        <v>0</v>
      </c>
      <c r="AT364" s="86">
        <f>SUMIFS('sys inv movment rpt'!$M:$M,'sys inv movment rpt'!$L:$L,$M364,'sys inv movment rpt'!$N:$N,AT$1)</f>
        <v>0</v>
      </c>
      <c r="AU364" s="86">
        <f>SUMIFS('sys inv movment rpt'!$M:$M,'sys inv movment rpt'!$L:$L,$M364,'sys inv movment rpt'!$N:$N,AU$1)</f>
        <v>0</v>
      </c>
      <c r="AV364" s="86">
        <f>SUMIFS('sys inv movment rpt'!$M:$M,'sys inv movment rpt'!$L:$L,$M364,'sys inv movment rpt'!$N:$N,AV$1)</f>
        <v>0</v>
      </c>
      <c r="AW364" s="87" t="str">
        <f>IFERROR(VLOOKUP(A364,'sys-backorder details'!E:U,17,0),"-")</f>
        <v>-</v>
      </c>
      <c r="AX364" s="87" t="str">
        <f>IF(K364&gt;1,VLOOKUP(A364,'settings-routing'!A:I,9,0),"")</f>
        <v/>
      </c>
    </row>
    <row r="365" ht="12.75" hidden="1" customHeight="1">
      <c r="A365" s="28" t="s">
        <v>938</v>
      </c>
      <c r="B365" s="28" t="s">
        <v>852</v>
      </c>
      <c r="C365" s="50">
        <f t="shared" si="2"/>
        <v>3954</v>
      </c>
      <c r="D365" s="80">
        <f>SUMIF('Stocks 101-111'!$J:$J,'item dashboard'!A365,'Stocks 101-111'!K:K)</f>
        <v>3954</v>
      </c>
      <c r="E365" s="80">
        <f>SUMIF('Stocks 101-111'!$J:$J,'item dashboard'!A365,'Stocks 101-111'!$L:$L)</f>
        <v>0</v>
      </c>
      <c r="F365" s="81">
        <f t="shared" si="3"/>
        <v>0</v>
      </c>
      <c r="G365" s="82">
        <f t="shared" si="4"/>
        <v>0.02857142857</v>
      </c>
      <c r="H365" s="50">
        <f>SUMIFS('sys-backorder details'!$M:$M,'sys-backorder details'!$E:$E,'item dashboard'!A365,'sys-backorder details'!$V:$V,"")</f>
        <v>0</v>
      </c>
      <c r="I365" s="83">
        <f>SUMIF('settings-routing'!$I:$I,'item dashboard'!A365,'settings-routing'!$O:$O)</f>
        <v>0</v>
      </c>
      <c r="J365" s="50">
        <f>SUMIFS('sys-backorder details'!$M:$M,'sys-backorder details'!$E:$E,'item dashboard'!A365,'sys-backorder details'!$V:$V,"Call off")</f>
        <v>1745</v>
      </c>
      <c r="K365" s="84">
        <f t="shared" si="5"/>
        <v>-3954</v>
      </c>
      <c r="L365" s="84">
        <f>SUMIF('Production Plan'!$E:$E,'item dashboard'!A365,'Production Plan'!$N:$N)</f>
        <v>0</v>
      </c>
      <c r="M365" s="85" t="str">
        <f t="shared" si="6"/>
        <v>B-F9-W27-500 gm White jar</v>
      </c>
      <c r="N365" s="86">
        <f>SUMIFS('sys inv movment rpt'!$M:$M,'sys inv movment rpt'!$L:$L,$M365,'sys inv movment rpt'!$N:$N,N$1)</f>
        <v>0</v>
      </c>
      <c r="O365" s="86">
        <f>SUMIFS('sys inv movment rpt'!$M:$M,'sys inv movment rpt'!$L:$L,$M365,'sys inv movment rpt'!$N:$N,O$1)</f>
        <v>0</v>
      </c>
      <c r="P365" s="86">
        <f>SUMIFS('sys inv movment rpt'!$M:$M,'sys inv movment rpt'!$L:$L,$M365,'sys inv movment rpt'!$N:$N,P$1)</f>
        <v>0</v>
      </c>
      <c r="Q365" s="86">
        <f>SUMIFS('sys inv movment rpt'!$M:$M,'sys inv movment rpt'!$L:$L,$M365,'sys inv movment rpt'!$N:$N,Q$1)</f>
        <v>0</v>
      </c>
      <c r="R365" s="86">
        <f>SUMIFS('sys inv movment rpt'!$M:$M,'sys inv movment rpt'!$L:$L,$M365,'sys inv movment rpt'!$N:$N,R$1)</f>
        <v>0</v>
      </c>
      <c r="S365" s="86">
        <f>SUMIFS('sys inv movment rpt'!$M:$M,'sys inv movment rpt'!$L:$L,$M365,'sys inv movment rpt'!$N:$N,S$1)</f>
        <v>0</v>
      </c>
      <c r="T365" s="86">
        <f>SUMIFS('sys inv movment rpt'!$M:$M,'sys inv movment rpt'!$L:$L,$M365,'sys inv movment rpt'!$N:$N,T$1)</f>
        <v>0</v>
      </c>
      <c r="U365" s="86">
        <f>SUMIFS('sys inv movment rpt'!$M:$M,'sys inv movment rpt'!$L:$L,$M365,'sys inv movment rpt'!$N:$N,U$1)</f>
        <v>0</v>
      </c>
      <c r="V365" s="86">
        <f>SUMIFS('sys inv movment rpt'!$M:$M,'sys inv movment rpt'!$L:$L,$M365,'sys inv movment rpt'!$N:$N,V$1)</f>
        <v>0</v>
      </c>
      <c r="W365" s="86">
        <f>SUMIFS('sys inv movment rpt'!$M:$M,'sys inv movment rpt'!$L:$L,$M365,'sys inv movment rpt'!$N:$N,W$1)</f>
        <v>0</v>
      </c>
      <c r="X365" s="86">
        <f>SUMIFS('sys inv movment rpt'!$M:$M,'sys inv movment rpt'!$L:$L,$M365,'sys inv movment rpt'!$N:$N,X$1)</f>
        <v>0</v>
      </c>
      <c r="Y365" s="86">
        <f>SUMIFS('sys inv movment rpt'!$M:$M,'sys inv movment rpt'!$L:$L,$M365,'sys inv movment rpt'!$N:$N,Y$1)</f>
        <v>0</v>
      </c>
      <c r="Z365" s="86">
        <f>SUMIFS('sys inv movment rpt'!$M:$M,'sys inv movment rpt'!$L:$L,$M365,'sys inv movment rpt'!$N:$N,Z$1)</f>
        <v>0</v>
      </c>
      <c r="AA365" s="86">
        <f>SUMIFS('sys inv movment rpt'!$M:$M,'sys inv movment rpt'!$L:$L,$M365,'sys inv movment rpt'!$N:$N,AA$1)</f>
        <v>0</v>
      </c>
      <c r="AB365" s="86">
        <f>SUMIFS('sys inv movment rpt'!$M:$M,'sys inv movment rpt'!$L:$L,$M365,'sys inv movment rpt'!$N:$N,AB$1)</f>
        <v>0</v>
      </c>
      <c r="AC365" s="86">
        <f>SUMIFS('sys inv movment rpt'!$M:$M,'sys inv movment rpt'!$L:$L,$M365,'sys inv movment rpt'!$N:$N,AC$1)</f>
        <v>0</v>
      </c>
      <c r="AD365" s="86">
        <f>SUMIFS('sys inv movment rpt'!$M:$M,'sys inv movment rpt'!$L:$L,$M365,'sys inv movment rpt'!$N:$N,AD$1)</f>
        <v>0</v>
      </c>
      <c r="AE365" s="86">
        <f>SUMIFS('sys inv movment rpt'!$M:$M,'sys inv movment rpt'!$L:$L,$M365,'sys inv movment rpt'!$N:$N,AE$1)</f>
        <v>0</v>
      </c>
      <c r="AF365" s="86">
        <f>SUMIFS('sys inv movment rpt'!$M:$M,'sys inv movment rpt'!$L:$L,$M365,'sys inv movment rpt'!$N:$N,AF$1)</f>
        <v>0</v>
      </c>
      <c r="AG365" s="86">
        <f>SUMIFS('sys inv movment rpt'!$M:$M,'sys inv movment rpt'!$L:$L,$M365,'sys inv movment rpt'!$N:$N,AG$1)</f>
        <v>0</v>
      </c>
      <c r="AH365" s="86">
        <f>SUMIFS('sys inv movment rpt'!$M:$M,'sys inv movment rpt'!$L:$L,$M365,'sys inv movment rpt'!$N:$N,AH$1)</f>
        <v>0</v>
      </c>
      <c r="AI365" s="86">
        <f>SUMIFS('sys inv movment rpt'!$M:$M,'sys inv movment rpt'!$L:$L,$M365,'sys inv movment rpt'!$N:$N,AI$1)</f>
        <v>420</v>
      </c>
      <c r="AJ365" s="86">
        <f>SUMIFS('sys inv movment rpt'!$M:$M,'sys inv movment rpt'!$L:$L,$M365,'sys inv movment rpt'!$N:$N,AJ$1)</f>
        <v>0</v>
      </c>
      <c r="AK365" s="86">
        <f>SUMIFS('sys inv movment rpt'!$M:$M,'sys inv movment rpt'!$L:$L,$M365,'sys inv movment rpt'!$N:$N,AK$1)</f>
        <v>0</v>
      </c>
      <c r="AL365" s="86">
        <f>SUMIFS('sys inv movment rpt'!$M:$M,'sys inv movment rpt'!$L:$L,$M365,'sys inv movment rpt'!$N:$N,AL$1)</f>
        <v>0</v>
      </c>
      <c r="AM365" s="86">
        <f>SUMIFS('sys inv movment rpt'!$M:$M,'sys inv movment rpt'!$L:$L,$M365,'sys inv movment rpt'!$N:$N,AM$1)</f>
        <v>0</v>
      </c>
      <c r="AN365" s="86">
        <f>SUMIFS('sys inv movment rpt'!$M:$M,'sys inv movment rpt'!$L:$L,$M365,'sys inv movment rpt'!$N:$N,AN$1)</f>
        <v>0</v>
      </c>
      <c r="AO365" s="86">
        <f>SUMIFS('sys inv movment rpt'!$M:$M,'sys inv movment rpt'!$L:$L,$M365,'sys inv movment rpt'!$N:$N,AO$1)</f>
        <v>0</v>
      </c>
      <c r="AP365" s="86">
        <f>SUMIFS('sys inv movment rpt'!$M:$M,'sys inv movment rpt'!$L:$L,$M365,'sys inv movment rpt'!$N:$N,AP$1)</f>
        <v>0</v>
      </c>
      <c r="AQ365" s="86">
        <f>SUMIFS('sys inv movment rpt'!$M:$M,'sys inv movment rpt'!$L:$L,$M365,'sys inv movment rpt'!$N:$N,AQ$1)</f>
        <v>0</v>
      </c>
      <c r="AR365" s="86">
        <f>SUMIFS('sys inv movment rpt'!$M:$M,'sys inv movment rpt'!$L:$L,$M365,'sys inv movment rpt'!$N:$N,AR$1)</f>
        <v>0</v>
      </c>
      <c r="AS365" s="86">
        <f>SUMIFS('sys inv movment rpt'!$M:$M,'sys inv movment rpt'!$L:$L,$M365,'sys inv movment rpt'!$N:$N,AS$1)</f>
        <v>0</v>
      </c>
      <c r="AT365" s="86">
        <f>SUMIFS('sys inv movment rpt'!$M:$M,'sys inv movment rpt'!$L:$L,$M365,'sys inv movment rpt'!$N:$N,AT$1)</f>
        <v>0</v>
      </c>
      <c r="AU365" s="86">
        <f>SUMIFS('sys inv movment rpt'!$M:$M,'sys inv movment rpt'!$L:$L,$M365,'sys inv movment rpt'!$N:$N,AU$1)</f>
        <v>0</v>
      </c>
      <c r="AV365" s="86">
        <f>SUMIFS('sys inv movment rpt'!$M:$M,'sys inv movment rpt'!$L:$L,$M365,'sys inv movment rpt'!$N:$N,AV$1)</f>
        <v>0</v>
      </c>
      <c r="AW365" s="87" t="str">
        <f>IFERROR(VLOOKUP(A365,'sys-backorder details'!E:U,17,0),"-")</f>
        <v>7 Days</v>
      </c>
      <c r="AX365" s="87" t="str">
        <f>IF(K365&gt;1,VLOOKUP(A365,'settings-routing'!A:I,9,0),"")</f>
        <v/>
      </c>
    </row>
    <row r="366" ht="12.75" hidden="1" customHeight="1">
      <c r="A366" s="50" t="s">
        <v>939</v>
      </c>
      <c r="B366" s="50" t="s">
        <v>940</v>
      </c>
      <c r="C366" s="50">
        <f t="shared" si="2"/>
        <v>0</v>
      </c>
      <c r="D366" s="80">
        <f>SUMIF('Stocks 101-111'!$J:$J,'item dashboard'!A366,'Stocks 101-111'!K:K)</f>
        <v>0</v>
      </c>
      <c r="E366" s="80">
        <f>SUMIF('Stocks 101-111'!$J:$J,'item dashboard'!A366,'Stocks 101-111'!$L:$L)</f>
        <v>0</v>
      </c>
      <c r="F366" s="81">
        <f t="shared" si="3"/>
        <v>0</v>
      </c>
      <c r="G366" s="82">
        <f t="shared" si="4"/>
        <v>0</v>
      </c>
      <c r="H366" s="50">
        <f>SUMIFS('sys-backorder details'!$M:$M,'sys-backorder details'!$E:$E,'item dashboard'!A366,'sys-backorder details'!$V:$V,"")</f>
        <v>0</v>
      </c>
      <c r="I366" s="83">
        <f>SUMIF('settings-routing'!$I:$I,'item dashboard'!A366,'settings-routing'!$O:$O)</f>
        <v>0</v>
      </c>
      <c r="J366" s="50">
        <f>SUMIFS('sys-backorder details'!$M:$M,'sys-backorder details'!$E:$E,'item dashboard'!A366,'sys-backorder details'!$V:$V,"Call off")</f>
        <v>0</v>
      </c>
      <c r="K366" s="84">
        <f t="shared" si="5"/>
        <v>0</v>
      </c>
      <c r="L366" s="84">
        <f>SUMIF('Production Plan'!$E:$E,'item dashboard'!A366,'Production Plan'!$N:$N)</f>
        <v>0</v>
      </c>
      <c r="M366" s="85" t="str">
        <f t="shared" si="6"/>
        <v>B-F9-W27FAZINA-500 gm white Pntd fazina jar</v>
      </c>
      <c r="N366" s="86">
        <f>SUMIFS('sys inv movment rpt'!$M:$M,'sys inv movment rpt'!$L:$L,$M366,'sys inv movment rpt'!$N:$N,N$1)</f>
        <v>0</v>
      </c>
      <c r="O366" s="86">
        <f>SUMIFS('sys inv movment rpt'!$M:$M,'sys inv movment rpt'!$L:$L,$M366,'sys inv movment rpt'!$N:$N,O$1)</f>
        <v>0</v>
      </c>
      <c r="P366" s="86">
        <f>SUMIFS('sys inv movment rpt'!$M:$M,'sys inv movment rpt'!$L:$L,$M366,'sys inv movment rpt'!$N:$N,P$1)</f>
        <v>0</v>
      </c>
      <c r="Q366" s="86">
        <f>SUMIFS('sys inv movment rpt'!$M:$M,'sys inv movment rpt'!$L:$L,$M366,'sys inv movment rpt'!$N:$N,Q$1)</f>
        <v>0</v>
      </c>
      <c r="R366" s="86">
        <f>SUMIFS('sys inv movment rpt'!$M:$M,'sys inv movment rpt'!$L:$L,$M366,'sys inv movment rpt'!$N:$N,R$1)</f>
        <v>0</v>
      </c>
      <c r="S366" s="86">
        <f>SUMIFS('sys inv movment rpt'!$M:$M,'sys inv movment rpt'!$L:$L,$M366,'sys inv movment rpt'!$N:$N,S$1)</f>
        <v>0</v>
      </c>
      <c r="T366" s="86">
        <f>SUMIFS('sys inv movment rpt'!$M:$M,'sys inv movment rpt'!$L:$L,$M366,'sys inv movment rpt'!$N:$N,T$1)</f>
        <v>0</v>
      </c>
      <c r="U366" s="86">
        <f>SUMIFS('sys inv movment rpt'!$M:$M,'sys inv movment rpt'!$L:$L,$M366,'sys inv movment rpt'!$N:$N,U$1)</f>
        <v>0</v>
      </c>
      <c r="V366" s="86">
        <f>SUMIFS('sys inv movment rpt'!$M:$M,'sys inv movment rpt'!$L:$L,$M366,'sys inv movment rpt'!$N:$N,V$1)</f>
        <v>0</v>
      </c>
      <c r="W366" s="86">
        <f>SUMIFS('sys inv movment rpt'!$M:$M,'sys inv movment rpt'!$L:$L,$M366,'sys inv movment rpt'!$N:$N,W$1)</f>
        <v>0</v>
      </c>
      <c r="X366" s="86">
        <f>SUMIFS('sys inv movment rpt'!$M:$M,'sys inv movment rpt'!$L:$L,$M366,'sys inv movment rpt'!$N:$N,X$1)</f>
        <v>0</v>
      </c>
      <c r="Y366" s="86">
        <f>SUMIFS('sys inv movment rpt'!$M:$M,'sys inv movment rpt'!$L:$L,$M366,'sys inv movment rpt'!$N:$N,Y$1)</f>
        <v>0</v>
      </c>
      <c r="Z366" s="86">
        <f>SUMIFS('sys inv movment rpt'!$M:$M,'sys inv movment rpt'!$L:$L,$M366,'sys inv movment rpt'!$N:$N,Z$1)</f>
        <v>0</v>
      </c>
      <c r="AA366" s="86">
        <f>SUMIFS('sys inv movment rpt'!$M:$M,'sys inv movment rpt'!$L:$L,$M366,'sys inv movment rpt'!$N:$N,AA$1)</f>
        <v>0</v>
      </c>
      <c r="AB366" s="86">
        <f>SUMIFS('sys inv movment rpt'!$M:$M,'sys inv movment rpt'!$L:$L,$M366,'sys inv movment rpt'!$N:$N,AB$1)</f>
        <v>0</v>
      </c>
      <c r="AC366" s="86">
        <f>SUMIFS('sys inv movment rpt'!$M:$M,'sys inv movment rpt'!$L:$L,$M366,'sys inv movment rpt'!$N:$N,AC$1)</f>
        <v>0</v>
      </c>
      <c r="AD366" s="86">
        <f>SUMIFS('sys inv movment rpt'!$M:$M,'sys inv movment rpt'!$L:$L,$M366,'sys inv movment rpt'!$N:$N,AD$1)</f>
        <v>0</v>
      </c>
      <c r="AE366" s="86">
        <f>SUMIFS('sys inv movment rpt'!$M:$M,'sys inv movment rpt'!$L:$L,$M366,'sys inv movment rpt'!$N:$N,AE$1)</f>
        <v>0</v>
      </c>
      <c r="AF366" s="86">
        <f>SUMIFS('sys inv movment rpt'!$M:$M,'sys inv movment rpt'!$L:$L,$M366,'sys inv movment rpt'!$N:$N,AF$1)</f>
        <v>0</v>
      </c>
      <c r="AG366" s="86">
        <f>SUMIFS('sys inv movment rpt'!$M:$M,'sys inv movment rpt'!$L:$L,$M366,'sys inv movment rpt'!$N:$N,AG$1)</f>
        <v>0</v>
      </c>
      <c r="AH366" s="86">
        <f>SUMIFS('sys inv movment rpt'!$M:$M,'sys inv movment rpt'!$L:$L,$M366,'sys inv movment rpt'!$N:$N,AH$1)</f>
        <v>0</v>
      </c>
      <c r="AI366" s="86">
        <f>SUMIFS('sys inv movment rpt'!$M:$M,'sys inv movment rpt'!$L:$L,$M366,'sys inv movment rpt'!$N:$N,AI$1)</f>
        <v>0</v>
      </c>
      <c r="AJ366" s="86">
        <f>SUMIFS('sys inv movment rpt'!$M:$M,'sys inv movment rpt'!$L:$L,$M366,'sys inv movment rpt'!$N:$N,AJ$1)</f>
        <v>0</v>
      </c>
      <c r="AK366" s="86">
        <f>SUMIFS('sys inv movment rpt'!$M:$M,'sys inv movment rpt'!$L:$L,$M366,'sys inv movment rpt'!$N:$N,AK$1)</f>
        <v>0</v>
      </c>
      <c r="AL366" s="86">
        <f>SUMIFS('sys inv movment rpt'!$M:$M,'sys inv movment rpt'!$L:$L,$M366,'sys inv movment rpt'!$N:$N,AL$1)</f>
        <v>0</v>
      </c>
      <c r="AM366" s="86">
        <f>SUMIFS('sys inv movment rpt'!$M:$M,'sys inv movment rpt'!$L:$L,$M366,'sys inv movment rpt'!$N:$N,AM$1)</f>
        <v>0</v>
      </c>
      <c r="AN366" s="86">
        <f>SUMIFS('sys inv movment rpt'!$M:$M,'sys inv movment rpt'!$L:$L,$M366,'sys inv movment rpt'!$N:$N,AN$1)</f>
        <v>0</v>
      </c>
      <c r="AO366" s="86">
        <f>SUMIFS('sys inv movment rpt'!$M:$M,'sys inv movment rpt'!$L:$L,$M366,'sys inv movment rpt'!$N:$N,AO$1)</f>
        <v>0</v>
      </c>
      <c r="AP366" s="86">
        <f>SUMIFS('sys inv movment rpt'!$M:$M,'sys inv movment rpt'!$L:$L,$M366,'sys inv movment rpt'!$N:$N,AP$1)</f>
        <v>0</v>
      </c>
      <c r="AQ366" s="86">
        <f>SUMIFS('sys inv movment rpt'!$M:$M,'sys inv movment rpt'!$L:$L,$M366,'sys inv movment rpt'!$N:$N,AQ$1)</f>
        <v>0</v>
      </c>
      <c r="AR366" s="86">
        <f>SUMIFS('sys inv movment rpt'!$M:$M,'sys inv movment rpt'!$L:$L,$M366,'sys inv movment rpt'!$N:$N,AR$1)</f>
        <v>0</v>
      </c>
      <c r="AS366" s="86">
        <f>SUMIFS('sys inv movment rpt'!$M:$M,'sys inv movment rpt'!$L:$L,$M366,'sys inv movment rpt'!$N:$N,AS$1)</f>
        <v>0</v>
      </c>
      <c r="AT366" s="86">
        <f>SUMIFS('sys inv movment rpt'!$M:$M,'sys inv movment rpt'!$L:$L,$M366,'sys inv movment rpt'!$N:$N,AT$1)</f>
        <v>0</v>
      </c>
      <c r="AU366" s="86">
        <f>SUMIFS('sys inv movment rpt'!$M:$M,'sys inv movment rpt'!$L:$L,$M366,'sys inv movment rpt'!$N:$N,AU$1)</f>
        <v>0</v>
      </c>
      <c r="AV366" s="86">
        <f>SUMIFS('sys inv movment rpt'!$M:$M,'sys inv movment rpt'!$L:$L,$M366,'sys inv movment rpt'!$N:$N,AV$1)</f>
        <v>0</v>
      </c>
      <c r="AW366" s="87" t="str">
        <f>IFERROR(VLOOKUP(A366,'sys-backorder details'!E:U,17,0),"-")</f>
        <v>-</v>
      </c>
      <c r="AX366" s="87" t="str">
        <f>IF(K366&gt;1,VLOOKUP(A366,'settings-routing'!A:I,9,0),"")</f>
        <v/>
      </c>
    </row>
    <row r="367" ht="12.75" hidden="1" customHeight="1">
      <c r="A367" s="50" t="s">
        <v>941</v>
      </c>
      <c r="B367" s="50" t="s">
        <v>942</v>
      </c>
      <c r="C367" s="50">
        <f t="shared" si="2"/>
        <v>0</v>
      </c>
      <c r="D367" s="80">
        <f>SUMIF('Stocks 101-111'!$J:$J,'item dashboard'!A367,'Stocks 101-111'!K:K)</f>
        <v>0</v>
      </c>
      <c r="E367" s="80">
        <f>SUMIF('Stocks 101-111'!$J:$J,'item dashboard'!A367,'Stocks 101-111'!$L:$L)</f>
        <v>0</v>
      </c>
      <c r="F367" s="81">
        <f t="shared" si="3"/>
        <v>0</v>
      </c>
      <c r="G367" s="82">
        <f t="shared" si="4"/>
        <v>0.02857142857</v>
      </c>
      <c r="H367" s="50">
        <f>SUMIFS('sys-backorder details'!$M:$M,'sys-backorder details'!$E:$E,'item dashboard'!A367,'sys-backorder details'!$V:$V,"")</f>
        <v>0</v>
      </c>
      <c r="I367" s="83">
        <f>SUMIF('settings-routing'!$I:$I,'item dashboard'!A367,'settings-routing'!$O:$O)</f>
        <v>0</v>
      </c>
      <c r="J367" s="50">
        <f>SUMIFS('sys-backorder details'!$M:$M,'sys-backorder details'!$E:$E,'item dashboard'!A367,'sys-backorder details'!$V:$V,"Call off")</f>
        <v>0</v>
      </c>
      <c r="K367" s="84">
        <f t="shared" si="5"/>
        <v>0</v>
      </c>
      <c r="L367" s="84">
        <f>SUMIF('Production Plan'!$E:$E,'item dashboard'!A367,'Production Plan'!$N:$N)</f>
        <v>0</v>
      </c>
      <c r="M367" s="85" t="str">
        <f t="shared" si="6"/>
        <v>B-F9-W27MKINDI-500 gm White Pntd Mkindi jar</v>
      </c>
      <c r="N367" s="86">
        <f>SUMIFS('sys inv movment rpt'!$M:$M,'sys inv movment rpt'!$L:$L,$M367,'sys inv movment rpt'!$N:$N,N$1)</f>
        <v>0</v>
      </c>
      <c r="O367" s="86">
        <f>SUMIFS('sys inv movment rpt'!$M:$M,'sys inv movment rpt'!$L:$L,$M367,'sys inv movment rpt'!$N:$N,O$1)</f>
        <v>0</v>
      </c>
      <c r="P367" s="86">
        <f>SUMIFS('sys inv movment rpt'!$M:$M,'sys inv movment rpt'!$L:$L,$M367,'sys inv movment rpt'!$N:$N,P$1)</f>
        <v>0</v>
      </c>
      <c r="Q367" s="86">
        <f>SUMIFS('sys inv movment rpt'!$M:$M,'sys inv movment rpt'!$L:$L,$M367,'sys inv movment rpt'!$N:$N,Q$1)</f>
        <v>0</v>
      </c>
      <c r="R367" s="86">
        <f>SUMIFS('sys inv movment rpt'!$M:$M,'sys inv movment rpt'!$L:$L,$M367,'sys inv movment rpt'!$N:$N,R$1)</f>
        <v>0</v>
      </c>
      <c r="S367" s="86">
        <f>SUMIFS('sys inv movment rpt'!$M:$M,'sys inv movment rpt'!$L:$L,$M367,'sys inv movment rpt'!$N:$N,S$1)</f>
        <v>0</v>
      </c>
      <c r="T367" s="86">
        <f>SUMIFS('sys inv movment rpt'!$M:$M,'sys inv movment rpt'!$L:$L,$M367,'sys inv movment rpt'!$N:$N,T$1)</f>
        <v>0</v>
      </c>
      <c r="U367" s="86">
        <f>SUMIFS('sys inv movment rpt'!$M:$M,'sys inv movment rpt'!$L:$L,$M367,'sys inv movment rpt'!$N:$N,U$1)</f>
        <v>0</v>
      </c>
      <c r="V367" s="86">
        <f>SUMIFS('sys inv movment rpt'!$M:$M,'sys inv movment rpt'!$L:$L,$M367,'sys inv movment rpt'!$N:$N,V$1)</f>
        <v>0</v>
      </c>
      <c r="W367" s="86">
        <f>SUMIFS('sys inv movment rpt'!$M:$M,'sys inv movment rpt'!$L:$L,$M367,'sys inv movment rpt'!$N:$N,W$1)</f>
        <v>0</v>
      </c>
      <c r="X367" s="86">
        <f>SUMIFS('sys inv movment rpt'!$M:$M,'sys inv movment rpt'!$L:$L,$M367,'sys inv movment rpt'!$N:$N,X$1)</f>
        <v>0</v>
      </c>
      <c r="Y367" s="86">
        <f>SUMIFS('sys inv movment rpt'!$M:$M,'sys inv movment rpt'!$L:$L,$M367,'sys inv movment rpt'!$N:$N,Y$1)</f>
        <v>0</v>
      </c>
      <c r="Z367" s="86">
        <f>SUMIFS('sys inv movment rpt'!$M:$M,'sys inv movment rpt'!$L:$L,$M367,'sys inv movment rpt'!$N:$N,Z$1)</f>
        <v>0</v>
      </c>
      <c r="AA367" s="86">
        <f>SUMIFS('sys inv movment rpt'!$M:$M,'sys inv movment rpt'!$L:$L,$M367,'sys inv movment rpt'!$N:$N,AA$1)</f>
        <v>0</v>
      </c>
      <c r="AB367" s="86">
        <f>SUMIFS('sys inv movment rpt'!$M:$M,'sys inv movment rpt'!$L:$L,$M367,'sys inv movment rpt'!$N:$N,AB$1)</f>
        <v>0</v>
      </c>
      <c r="AC367" s="86">
        <f>SUMIFS('sys inv movment rpt'!$M:$M,'sys inv movment rpt'!$L:$L,$M367,'sys inv movment rpt'!$N:$N,AC$1)</f>
        <v>0</v>
      </c>
      <c r="AD367" s="86">
        <f>SUMIFS('sys inv movment rpt'!$M:$M,'sys inv movment rpt'!$L:$L,$M367,'sys inv movment rpt'!$N:$N,AD$1)</f>
        <v>0</v>
      </c>
      <c r="AE367" s="86">
        <f>SUMIFS('sys inv movment rpt'!$M:$M,'sys inv movment rpt'!$L:$L,$M367,'sys inv movment rpt'!$N:$N,AE$1)</f>
        <v>5280</v>
      </c>
      <c r="AF367" s="86">
        <f>SUMIFS('sys inv movment rpt'!$M:$M,'sys inv movment rpt'!$L:$L,$M367,'sys inv movment rpt'!$N:$N,AF$1)</f>
        <v>0</v>
      </c>
      <c r="AG367" s="86">
        <f>SUMIFS('sys inv movment rpt'!$M:$M,'sys inv movment rpt'!$L:$L,$M367,'sys inv movment rpt'!$N:$N,AG$1)</f>
        <v>0</v>
      </c>
      <c r="AH367" s="86">
        <f>SUMIFS('sys inv movment rpt'!$M:$M,'sys inv movment rpt'!$L:$L,$M367,'sys inv movment rpt'!$N:$N,AH$1)</f>
        <v>0</v>
      </c>
      <c r="AI367" s="86">
        <f>SUMIFS('sys inv movment rpt'!$M:$M,'sys inv movment rpt'!$L:$L,$M367,'sys inv movment rpt'!$N:$N,AI$1)</f>
        <v>0</v>
      </c>
      <c r="AJ367" s="86">
        <f>SUMIFS('sys inv movment rpt'!$M:$M,'sys inv movment rpt'!$L:$L,$M367,'sys inv movment rpt'!$N:$N,AJ$1)</f>
        <v>0</v>
      </c>
      <c r="AK367" s="86">
        <f>SUMIFS('sys inv movment rpt'!$M:$M,'sys inv movment rpt'!$L:$L,$M367,'sys inv movment rpt'!$N:$N,AK$1)</f>
        <v>0</v>
      </c>
      <c r="AL367" s="86">
        <f>SUMIFS('sys inv movment rpt'!$M:$M,'sys inv movment rpt'!$L:$L,$M367,'sys inv movment rpt'!$N:$N,AL$1)</f>
        <v>0</v>
      </c>
      <c r="AM367" s="86">
        <f>SUMIFS('sys inv movment rpt'!$M:$M,'sys inv movment rpt'!$L:$L,$M367,'sys inv movment rpt'!$N:$N,AM$1)</f>
        <v>0</v>
      </c>
      <c r="AN367" s="86">
        <f>SUMIFS('sys inv movment rpt'!$M:$M,'sys inv movment rpt'!$L:$L,$M367,'sys inv movment rpt'!$N:$N,AN$1)</f>
        <v>0</v>
      </c>
      <c r="AO367" s="86">
        <f>SUMIFS('sys inv movment rpt'!$M:$M,'sys inv movment rpt'!$L:$L,$M367,'sys inv movment rpt'!$N:$N,AO$1)</f>
        <v>0</v>
      </c>
      <c r="AP367" s="86">
        <f>SUMIFS('sys inv movment rpt'!$M:$M,'sys inv movment rpt'!$L:$L,$M367,'sys inv movment rpt'!$N:$N,AP$1)</f>
        <v>0</v>
      </c>
      <c r="AQ367" s="86">
        <f>SUMIFS('sys inv movment rpt'!$M:$M,'sys inv movment rpt'!$L:$L,$M367,'sys inv movment rpt'!$N:$N,AQ$1)</f>
        <v>0</v>
      </c>
      <c r="AR367" s="86">
        <f>SUMIFS('sys inv movment rpt'!$M:$M,'sys inv movment rpt'!$L:$L,$M367,'sys inv movment rpt'!$N:$N,AR$1)</f>
        <v>0</v>
      </c>
      <c r="AS367" s="86">
        <f>SUMIFS('sys inv movment rpt'!$M:$M,'sys inv movment rpt'!$L:$L,$M367,'sys inv movment rpt'!$N:$N,AS$1)</f>
        <v>0</v>
      </c>
      <c r="AT367" s="86">
        <f>SUMIFS('sys inv movment rpt'!$M:$M,'sys inv movment rpt'!$L:$L,$M367,'sys inv movment rpt'!$N:$N,AT$1)</f>
        <v>0</v>
      </c>
      <c r="AU367" s="86">
        <f>SUMIFS('sys inv movment rpt'!$M:$M,'sys inv movment rpt'!$L:$L,$M367,'sys inv movment rpt'!$N:$N,AU$1)</f>
        <v>0</v>
      </c>
      <c r="AV367" s="86">
        <f>SUMIFS('sys inv movment rpt'!$M:$M,'sys inv movment rpt'!$L:$L,$M367,'sys inv movment rpt'!$N:$N,AV$1)</f>
        <v>0</v>
      </c>
      <c r="AW367" s="87" t="str">
        <f>IFERROR(VLOOKUP(A367,'sys-backorder details'!E:U,17,0),"-")</f>
        <v>-</v>
      </c>
      <c r="AX367" s="87" t="str">
        <f>IF(K367&gt;1,VLOOKUP(A367,'settings-routing'!A:I,9,0),"")</f>
        <v/>
      </c>
    </row>
    <row r="368" ht="12.75" hidden="1" customHeight="1">
      <c r="A368" s="50" t="s">
        <v>943</v>
      </c>
      <c r="B368" s="50" t="s">
        <v>944</v>
      </c>
      <c r="C368" s="50">
        <f t="shared" si="2"/>
        <v>0</v>
      </c>
      <c r="D368" s="80">
        <f>SUMIF('Stocks 101-111'!$J:$J,'item dashboard'!A368,'Stocks 101-111'!K:K)</f>
        <v>0</v>
      </c>
      <c r="E368" s="80">
        <f>SUMIF('Stocks 101-111'!$J:$J,'item dashboard'!A368,'Stocks 101-111'!$L:$L)</f>
        <v>0</v>
      </c>
      <c r="F368" s="81">
        <f t="shared" si="3"/>
        <v>0</v>
      </c>
      <c r="G368" s="82">
        <f t="shared" si="4"/>
        <v>0</v>
      </c>
      <c r="H368" s="50">
        <f>SUMIFS('sys-backorder details'!$M:$M,'sys-backorder details'!$E:$E,'item dashboard'!A368,'sys-backorder details'!$V:$V,"")</f>
        <v>0</v>
      </c>
      <c r="I368" s="83">
        <f>SUMIF('settings-routing'!$I:$I,'item dashboard'!A368,'settings-routing'!$O:$O)</f>
        <v>0</v>
      </c>
      <c r="J368" s="50">
        <f>SUMIFS('sys-backorder details'!$M:$M,'sys-backorder details'!$E:$E,'item dashboard'!A368,'sys-backorder details'!$V:$V,"Call off")</f>
        <v>0</v>
      </c>
      <c r="K368" s="84">
        <f t="shared" si="5"/>
        <v>0</v>
      </c>
      <c r="L368" s="84">
        <f>SUMIF('Production Plan'!$E:$E,'item dashboard'!A368,'Production Plan'!$N:$N)</f>
        <v>0</v>
      </c>
      <c r="M368" s="85" t="str">
        <f t="shared" si="6"/>
        <v>B-F9-Y27-500 gm Yellow jar</v>
      </c>
      <c r="N368" s="86">
        <f>SUMIFS('sys inv movment rpt'!$M:$M,'sys inv movment rpt'!$L:$L,$M368,'sys inv movment rpt'!$N:$N,N$1)</f>
        <v>0</v>
      </c>
      <c r="O368" s="86">
        <f>SUMIFS('sys inv movment rpt'!$M:$M,'sys inv movment rpt'!$L:$L,$M368,'sys inv movment rpt'!$N:$N,O$1)</f>
        <v>0</v>
      </c>
      <c r="P368" s="86">
        <f>SUMIFS('sys inv movment rpt'!$M:$M,'sys inv movment rpt'!$L:$L,$M368,'sys inv movment rpt'!$N:$N,P$1)</f>
        <v>0</v>
      </c>
      <c r="Q368" s="86">
        <f>SUMIFS('sys inv movment rpt'!$M:$M,'sys inv movment rpt'!$L:$L,$M368,'sys inv movment rpt'!$N:$N,Q$1)</f>
        <v>0</v>
      </c>
      <c r="R368" s="86">
        <f>SUMIFS('sys inv movment rpt'!$M:$M,'sys inv movment rpt'!$L:$L,$M368,'sys inv movment rpt'!$N:$N,R$1)</f>
        <v>0</v>
      </c>
      <c r="S368" s="86">
        <f>SUMIFS('sys inv movment rpt'!$M:$M,'sys inv movment rpt'!$L:$L,$M368,'sys inv movment rpt'!$N:$N,S$1)</f>
        <v>0</v>
      </c>
      <c r="T368" s="86">
        <f>SUMIFS('sys inv movment rpt'!$M:$M,'sys inv movment rpt'!$L:$L,$M368,'sys inv movment rpt'!$N:$N,T$1)</f>
        <v>0</v>
      </c>
      <c r="U368" s="86">
        <f>SUMIFS('sys inv movment rpt'!$M:$M,'sys inv movment rpt'!$L:$L,$M368,'sys inv movment rpt'!$N:$N,U$1)</f>
        <v>0</v>
      </c>
      <c r="V368" s="86">
        <f>SUMIFS('sys inv movment rpt'!$M:$M,'sys inv movment rpt'!$L:$L,$M368,'sys inv movment rpt'!$N:$N,V$1)</f>
        <v>0</v>
      </c>
      <c r="W368" s="86">
        <f>SUMIFS('sys inv movment rpt'!$M:$M,'sys inv movment rpt'!$L:$L,$M368,'sys inv movment rpt'!$N:$N,W$1)</f>
        <v>0</v>
      </c>
      <c r="X368" s="86">
        <f>SUMIFS('sys inv movment rpt'!$M:$M,'sys inv movment rpt'!$L:$L,$M368,'sys inv movment rpt'!$N:$N,X$1)</f>
        <v>0</v>
      </c>
      <c r="Y368" s="86">
        <f>SUMIFS('sys inv movment rpt'!$M:$M,'sys inv movment rpt'!$L:$L,$M368,'sys inv movment rpt'!$N:$N,Y$1)</f>
        <v>0</v>
      </c>
      <c r="Z368" s="86">
        <f>SUMIFS('sys inv movment rpt'!$M:$M,'sys inv movment rpt'!$L:$L,$M368,'sys inv movment rpt'!$N:$N,Z$1)</f>
        <v>0</v>
      </c>
      <c r="AA368" s="86">
        <f>SUMIFS('sys inv movment rpt'!$M:$M,'sys inv movment rpt'!$L:$L,$M368,'sys inv movment rpt'!$N:$N,AA$1)</f>
        <v>0</v>
      </c>
      <c r="AB368" s="86">
        <f>SUMIFS('sys inv movment rpt'!$M:$M,'sys inv movment rpt'!$L:$L,$M368,'sys inv movment rpt'!$N:$N,AB$1)</f>
        <v>0</v>
      </c>
      <c r="AC368" s="86">
        <f>SUMIFS('sys inv movment rpt'!$M:$M,'sys inv movment rpt'!$L:$L,$M368,'sys inv movment rpt'!$N:$N,AC$1)</f>
        <v>0</v>
      </c>
      <c r="AD368" s="86">
        <f>SUMIFS('sys inv movment rpt'!$M:$M,'sys inv movment rpt'!$L:$L,$M368,'sys inv movment rpt'!$N:$N,AD$1)</f>
        <v>0</v>
      </c>
      <c r="AE368" s="86">
        <f>SUMIFS('sys inv movment rpt'!$M:$M,'sys inv movment rpt'!$L:$L,$M368,'sys inv movment rpt'!$N:$N,AE$1)</f>
        <v>0</v>
      </c>
      <c r="AF368" s="86">
        <f>SUMIFS('sys inv movment rpt'!$M:$M,'sys inv movment rpt'!$L:$L,$M368,'sys inv movment rpt'!$N:$N,AF$1)</f>
        <v>0</v>
      </c>
      <c r="AG368" s="86">
        <f>SUMIFS('sys inv movment rpt'!$M:$M,'sys inv movment rpt'!$L:$L,$M368,'sys inv movment rpt'!$N:$N,AG$1)</f>
        <v>0</v>
      </c>
      <c r="AH368" s="86">
        <f>SUMIFS('sys inv movment rpt'!$M:$M,'sys inv movment rpt'!$L:$L,$M368,'sys inv movment rpt'!$N:$N,AH$1)</f>
        <v>0</v>
      </c>
      <c r="AI368" s="86">
        <f>SUMIFS('sys inv movment rpt'!$M:$M,'sys inv movment rpt'!$L:$L,$M368,'sys inv movment rpt'!$N:$N,AI$1)</f>
        <v>0</v>
      </c>
      <c r="AJ368" s="86">
        <f>SUMIFS('sys inv movment rpt'!$M:$M,'sys inv movment rpt'!$L:$L,$M368,'sys inv movment rpt'!$N:$N,AJ$1)</f>
        <v>0</v>
      </c>
      <c r="AK368" s="86">
        <f>SUMIFS('sys inv movment rpt'!$M:$M,'sys inv movment rpt'!$L:$L,$M368,'sys inv movment rpt'!$N:$N,AK$1)</f>
        <v>0</v>
      </c>
      <c r="AL368" s="86">
        <f>SUMIFS('sys inv movment rpt'!$M:$M,'sys inv movment rpt'!$L:$L,$M368,'sys inv movment rpt'!$N:$N,AL$1)</f>
        <v>0</v>
      </c>
      <c r="AM368" s="86">
        <f>SUMIFS('sys inv movment rpt'!$M:$M,'sys inv movment rpt'!$L:$L,$M368,'sys inv movment rpt'!$N:$N,AM$1)</f>
        <v>0</v>
      </c>
      <c r="AN368" s="86">
        <f>SUMIFS('sys inv movment rpt'!$M:$M,'sys inv movment rpt'!$L:$L,$M368,'sys inv movment rpt'!$N:$N,AN$1)</f>
        <v>0</v>
      </c>
      <c r="AO368" s="86">
        <f>SUMIFS('sys inv movment rpt'!$M:$M,'sys inv movment rpt'!$L:$L,$M368,'sys inv movment rpt'!$N:$N,AO$1)</f>
        <v>0</v>
      </c>
      <c r="AP368" s="86">
        <f>SUMIFS('sys inv movment rpt'!$M:$M,'sys inv movment rpt'!$L:$L,$M368,'sys inv movment rpt'!$N:$N,AP$1)</f>
        <v>0</v>
      </c>
      <c r="AQ368" s="86">
        <f>SUMIFS('sys inv movment rpt'!$M:$M,'sys inv movment rpt'!$L:$L,$M368,'sys inv movment rpt'!$N:$N,AQ$1)</f>
        <v>0</v>
      </c>
      <c r="AR368" s="86">
        <f>SUMIFS('sys inv movment rpt'!$M:$M,'sys inv movment rpt'!$L:$L,$M368,'sys inv movment rpt'!$N:$N,AR$1)</f>
        <v>0</v>
      </c>
      <c r="AS368" s="86">
        <f>SUMIFS('sys inv movment rpt'!$M:$M,'sys inv movment rpt'!$L:$L,$M368,'sys inv movment rpt'!$N:$N,AS$1)</f>
        <v>0</v>
      </c>
      <c r="AT368" s="86">
        <f>SUMIFS('sys inv movment rpt'!$M:$M,'sys inv movment rpt'!$L:$L,$M368,'sys inv movment rpt'!$N:$N,AT$1)</f>
        <v>0</v>
      </c>
      <c r="AU368" s="86">
        <f>SUMIFS('sys inv movment rpt'!$M:$M,'sys inv movment rpt'!$L:$L,$M368,'sys inv movment rpt'!$N:$N,AU$1)</f>
        <v>0</v>
      </c>
      <c r="AV368" s="86">
        <f>SUMIFS('sys inv movment rpt'!$M:$M,'sys inv movment rpt'!$L:$L,$M368,'sys inv movment rpt'!$N:$N,AV$1)</f>
        <v>0</v>
      </c>
      <c r="AW368" s="87" t="str">
        <f>IFERROR(VLOOKUP(A368,'sys-backorder details'!E:U,17,0),"-")</f>
        <v>-</v>
      </c>
      <c r="AX368" s="87" t="str">
        <f>IF(K368&gt;1,VLOOKUP(A368,'settings-routing'!A:I,9,0),"")</f>
        <v/>
      </c>
    </row>
    <row r="369" ht="12.75" hidden="1" customHeight="1">
      <c r="A369" s="50" t="s">
        <v>945</v>
      </c>
      <c r="B369" s="50" t="s">
        <v>946</v>
      </c>
      <c r="C369" s="50">
        <f t="shared" si="2"/>
        <v>0</v>
      </c>
      <c r="D369" s="80">
        <f>SUMIF('Stocks 101-111'!$J:$J,'item dashboard'!A369,'Stocks 101-111'!K:K)</f>
        <v>0</v>
      </c>
      <c r="E369" s="80">
        <f>SUMIF('Stocks 101-111'!$J:$J,'item dashboard'!A369,'Stocks 101-111'!$L:$L)</f>
        <v>0</v>
      </c>
      <c r="F369" s="81">
        <f t="shared" si="3"/>
        <v>0</v>
      </c>
      <c r="G369" s="82">
        <f t="shared" si="4"/>
        <v>0</v>
      </c>
      <c r="H369" s="50">
        <f>SUMIFS('sys-backorder details'!$M:$M,'sys-backorder details'!$E:$E,'item dashboard'!A369,'sys-backorder details'!$V:$V,"")</f>
        <v>0</v>
      </c>
      <c r="I369" s="83">
        <f>SUMIF('settings-routing'!$I:$I,'item dashboard'!A369,'settings-routing'!$O:$O)</f>
        <v>0</v>
      </c>
      <c r="J369" s="50">
        <f>SUMIFS('sys-backorder details'!$M:$M,'sys-backorder details'!$E:$E,'item dashboard'!A369,'sys-backorder details'!$V:$V,"Call off")</f>
        <v>0</v>
      </c>
      <c r="K369" s="84">
        <f t="shared" si="5"/>
        <v>0</v>
      </c>
      <c r="L369" s="84">
        <f>SUMIF('Production Plan'!$E:$E,'item dashboard'!A369,'Production Plan'!$N:$N)</f>
        <v>0</v>
      </c>
      <c r="M369" s="85" t="str">
        <f t="shared" si="6"/>
        <v>B-G11-N5-25 gm Natural jar</v>
      </c>
      <c r="N369" s="86">
        <f>SUMIFS('sys inv movment rpt'!$M:$M,'sys inv movment rpt'!$L:$L,$M369,'sys inv movment rpt'!$N:$N,N$1)</f>
        <v>0</v>
      </c>
      <c r="O369" s="86">
        <f>SUMIFS('sys inv movment rpt'!$M:$M,'sys inv movment rpt'!$L:$L,$M369,'sys inv movment rpt'!$N:$N,O$1)</f>
        <v>0</v>
      </c>
      <c r="P369" s="86">
        <f>SUMIFS('sys inv movment rpt'!$M:$M,'sys inv movment rpt'!$L:$L,$M369,'sys inv movment rpt'!$N:$N,P$1)</f>
        <v>0</v>
      </c>
      <c r="Q369" s="86">
        <f>SUMIFS('sys inv movment rpt'!$M:$M,'sys inv movment rpt'!$L:$L,$M369,'sys inv movment rpt'!$N:$N,Q$1)</f>
        <v>0</v>
      </c>
      <c r="R369" s="86">
        <f>SUMIFS('sys inv movment rpt'!$M:$M,'sys inv movment rpt'!$L:$L,$M369,'sys inv movment rpt'!$N:$N,R$1)</f>
        <v>0</v>
      </c>
      <c r="S369" s="86">
        <f>SUMIFS('sys inv movment rpt'!$M:$M,'sys inv movment rpt'!$L:$L,$M369,'sys inv movment rpt'!$N:$N,S$1)</f>
        <v>0</v>
      </c>
      <c r="T369" s="86">
        <f>SUMIFS('sys inv movment rpt'!$M:$M,'sys inv movment rpt'!$L:$L,$M369,'sys inv movment rpt'!$N:$N,T$1)</f>
        <v>0</v>
      </c>
      <c r="U369" s="86">
        <f>SUMIFS('sys inv movment rpt'!$M:$M,'sys inv movment rpt'!$L:$L,$M369,'sys inv movment rpt'!$N:$N,U$1)</f>
        <v>0</v>
      </c>
      <c r="V369" s="86">
        <f>SUMIFS('sys inv movment rpt'!$M:$M,'sys inv movment rpt'!$L:$L,$M369,'sys inv movment rpt'!$N:$N,V$1)</f>
        <v>0</v>
      </c>
      <c r="W369" s="86">
        <f>SUMIFS('sys inv movment rpt'!$M:$M,'sys inv movment rpt'!$L:$L,$M369,'sys inv movment rpt'!$N:$N,W$1)</f>
        <v>0</v>
      </c>
      <c r="X369" s="86">
        <f>SUMIFS('sys inv movment rpt'!$M:$M,'sys inv movment rpt'!$L:$L,$M369,'sys inv movment rpt'!$N:$N,X$1)</f>
        <v>0</v>
      </c>
      <c r="Y369" s="86">
        <f>SUMIFS('sys inv movment rpt'!$M:$M,'sys inv movment rpt'!$L:$L,$M369,'sys inv movment rpt'!$N:$N,Y$1)</f>
        <v>0</v>
      </c>
      <c r="Z369" s="86">
        <f>SUMIFS('sys inv movment rpt'!$M:$M,'sys inv movment rpt'!$L:$L,$M369,'sys inv movment rpt'!$N:$N,Z$1)</f>
        <v>0</v>
      </c>
      <c r="AA369" s="86">
        <f>SUMIFS('sys inv movment rpt'!$M:$M,'sys inv movment rpt'!$L:$L,$M369,'sys inv movment rpt'!$N:$N,AA$1)</f>
        <v>0</v>
      </c>
      <c r="AB369" s="86">
        <f>SUMIFS('sys inv movment rpt'!$M:$M,'sys inv movment rpt'!$L:$L,$M369,'sys inv movment rpt'!$N:$N,AB$1)</f>
        <v>0</v>
      </c>
      <c r="AC369" s="86">
        <f>SUMIFS('sys inv movment rpt'!$M:$M,'sys inv movment rpt'!$L:$L,$M369,'sys inv movment rpt'!$N:$N,AC$1)</f>
        <v>0</v>
      </c>
      <c r="AD369" s="86">
        <f>SUMIFS('sys inv movment rpt'!$M:$M,'sys inv movment rpt'!$L:$L,$M369,'sys inv movment rpt'!$N:$N,AD$1)</f>
        <v>0</v>
      </c>
      <c r="AE369" s="86">
        <f>SUMIFS('sys inv movment rpt'!$M:$M,'sys inv movment rpt'!$L:$L,$M369,'sys inv movment rpt'!$N:$N,AE$1)</f>
        <v>0</v>
      </c>
      <c r="AF369" s="86">
        <f>SUMIFS('sys inv movment rpt'!$M:$M,'sys inv movment rpt'!$L:$L,$M369,'sys inv movment rpt'!$N:$N,AF$1)</f>
        <v>0</v>
      </c>
      <c r="AG369" s="86">
        <f>SUMIFS('sys inv movment rpt'!$M:$M,'sys inv movment rpt'!$L:$L,$M369,'sys inv movment rpt'!$N:$N,AG$1)</f>
        <v>0</v>
      </c>
      <c r="AH369" s="86">
        <f>SUMIFS('sys inv movment rpt'!$M:$M,'sys inv movment rpt'!$L:$L,$M369,'sys inv movment rpt'!$N:$N,AH$1)</f>
        <v>0</v>
      </c>
      <c r="AI369" s="86">
        <f>SUMIFS('sys inv movment rpt'!$M:$M,'sys inv movment rpt'!$L:$L,$M369,'sys inv movment rpt'!$N:$N,AI$1)</f>
        <v>0</v>
      </c>
      <c r="AJ369" s="86">
        <f>SUMIFS('sys inv movment rpt'!$M:$M,'sys inv movment rpt'!$L:$L,$M369,'sys inv movment rpt'!$N:$N,AJ$1)</f>
        <v>0</v>
      </c>
      <c r="AK369" s="86">
        <f>SUMIFS('sys inv movment rpt'!$M:$M,'sys inv movment rpt'!$L:$L,$M369,'sys inv movment rpt'!$N:$N,AK$1)</f>
        <v>0</v>
      </c>
      <c r="AL369" s="86">
        <f>SUMIFS('sys inv movment rpt'!$M:$M,'sys inv movment rpt'!$L:$L,$M369,'sys inv movment rpt'!$N:$N,AL$1)</f>
        <v>0</v>
      </c>
      <c r="AM369" s="86">
        <f>SUMIFS('sys inv movment rpt'!$M:$M,'sys inv movment rpt'!$L:$L,$M369,'sys inv movment rpt'!$N:$N,AM$1)</f>
        <v>0</v>
      </c>
      <c r="AN369" s="86">
        <f>SUMIFS('sys inv movment rpt'!$M:$M,'sys inv movment rpt'!$L:$L,$M369,'sys inv movment rpt'!$N:$N,AN$1)</f>
        <v>0</v>
      </c>
      <c r="AO369" s="86">
        <f>SUMIFS('sys inv movment rpt'!$M:$M,'sys inv movment rpt'!$L:$L,$M369,'sys inv movment rpt'!$N:$N,AO$1)</f>
        <v>0</v>
      </c>
      <c r="AP369" s="86">
        <f>SUMIFS('sys inv movment rpt'!$M:$M,'sys inv movment rpt'!$L:$L,$M369,'sys inv movment rpt'!$N:$N,AP$1)</f>
        <v>0</v>
      </c>
      <c r="AQ369" s="86">
        <f>SUMIFS('sys inv movment rpt'!$M:$M,'sys inv movment rpt'!$L:$L,$M369,'sys inv movment rpt'!$N:$N,AQ$1)</f>
        <v>0</v>
      </c>
      <c r="AR369" s="86">
        <f>SUMIFS('sys inv movment rpt'!$M:$M,'sys inv movment rpt'!$L:$L,$M369,'sys inv movment rpt'!$N:$N,AR$1)</f>
        <v>0</v>
      </c>
      <c r="AS369" s="86">
        <f>SUMIFS('sys inv movment rpt'!$M:$M,'sys inv movment rpt'!$L:$L,$M369,'sys inv movment rpt'!$N:$N,AS$1)</f>
        <v>0</v>
      </c>
      <c r="AT369" s="86">
        <f>SUMIFS('sys inv movment rpt'!$M:$M,'sys inv movment rpt'!$L:$L,$M369,'sys inv movment rpt'!$N:$N,AT$1)</f>
        <v>0</v>
      </c>
      <c r="AU369" s="86">
        <f>SUMIFS('sys inv movment rpt'!$M:$M,'sys inv movment rpt'!$L:$L,$M369,'sys inv movment rpt'!$N:$N,AU$1)</f>
        <v>0</v>
      </c>
      <c r="AV369" s="86">
        <f>SUMIFS('sys inv movment rpt'!$M:$M,'sys inv movment rpt'!$L:$L,$M369,'sys inv movment rpt'!$N:$N,AV$1)</f>
        <v>0</v>
      </c>
      <c r="AW369" s="87" t="str">
        <f>IFERROR(VLOOKUP(A369,'sys-backorder details'!E:U,17,0),"-")</f>
        <v>-</v>
      </c>
      <c r="AX369" s="87" t="str">
        <f>IF(K369&gt;1,VLOOKUP(A369,'settings-routing'!A:I,9,0),"")</f>
        <v/>
      </c>
    </row>
    <row r="370" ht="12.75" hidden="1" customHeight="1">
      <c r="A370" s="50" t="s">
        <v>947</v>
      </c>
      <c r="B370" s="50" t="s">
        <v>948</v>
      </c>
      <c r="C370" s="50">
        <f t="shared" si="2"/>
        <v>16000</v>
      </c>
      <c r="D370" s="80">
        <f>SUMIF('Stocks 101-111'!$J:$J,'item dashboard'!A370,'Stocks 101-111'!K:K)</f>
        <v>16000</v>
      </c>
      <c r="E370" s="80">
        <f>SUMIF('Stocks 101-111'!$J:$J,'item dashboard'!A370,'Stocks 101-111'!$L:$L)</f>
        <v>0</v>
      </c>
      <c r="F370" s="81">
        <f t="shared" si="3"/>
        <v>0</v>
      </c>
      <c r="G370" s="82">
        <f t="shared" si="4"/>
        <v>0.1142857143</v>
      </c>
      <c r="H370" s="50">
        <f>SUMIFS('sys-backorder details'!$M:$M,'sys-backorder details'!$E:$E,'item dashboard'!A370,'sys-backorder details'!$V:$V,"")</f>
        <v>0</v>
      </c>
      <c r="I370" s="83">
        <f>SUMIF('settings-routing'!$I:$I,'item dashboard'!A370,'settings-routing'!$O:$O)</f>
        <v>0</v>
      </c>
      <c r="J370" s="50">
        <f>SUMIFS('sys-backorder details'!$M:$M,'sys-backorder details'!$E:$E,'item dashboard'!A370,'sys-backorder details'!$V:$V,"Call off")</f>
        <v>0</v>
      </c>
      <c r="K370" s="84">
        <f t="shared" si="5"/>
        <v>-16000</v>
      </c>
      <c r="L370" s="84">
        <f>SUMIF('Production Plan'!$E:$E,'item dashboard'!A370,'Production Plan'!$N:$N)</f>
        <v>0</v>
      </c>
      <c r="M370" s="85" t="str">
        <f t="shared" si="6"/>
        <v>B-G11-W5-25 gm White jar</v>
      </c>
      <c r="N370" s="86">
        <f>SUMIFS('sys inv movment rpt'!$M:$M,'sys inv movment rpt'!$L:$L,$M370,'sys inv movment rpt'!$N:$N,N$1)</f>
        <v>500</v>
      </c>
      <c r="O370" s="86">
        <f>SUMIFS('sys inv movment rpt'!$M:$M,'sys inv movment rpt'!$L:$L,$M370,'sys inv movment rpt'!$N:$N,O$1)</f>
        <v>0</v>
      </c>
      <c r="P370" s="86">
        <f>SUMIFS('sys inv movment rpt'!$M:$M,'sys inv movment rpt'!$L:$L,$M370,'sys inv movment rpt'!$N:$N,P$1)</f>
        <v>0</v>
      </c>
      <c r="Q370" s="86">
        <f>SUMIFS('sys inv movment rpt'!$M:$M,'sys inv movment rpt'!$L:$L,$M370,'sys inv movment rpt'!$N:$N,Q$1)</f>
        <v>0</v>
      </c>
      <c r="R370" s="86">
        <f>SUMIFS('sys inv movment rpt'!$M:$M,'sys inv movment rpt'!$L:$L,$M370,'sys inv movment rpt'!$N:$N,R$1)</f>
        <v>10000</v>
      </c>
      <c r="S370" s="86">
        <f>SUMIFS('sys inv movment rpt'!$M:$M,'sys inv movment rpt'!$L:$L,$M370,'sys inv movment rpt'!$N:$N,S$1)</f>
        <v>0</v>
      </c>
      <c r="T370" s="86">
        <f>SUMIFS('sys inv movment rpt'!$M:$M,'sys inv movment rpt'!$L:$L,$M370,'sys inv movment rpt'!$N:$N,T$1)</f>
        <v>0</v>
      </c>
      <c r="U370" s="86">
        <f>SUMIFS('sys inv movment rpt'!$M:$M,'sys inv movment rpt'!$L:$L,$M370,'sys inv movment rpt'!$N:$N,U$1)</f>
        <v>0</v>
      </c>
      <c r="V370" s="86">
        <f>SUMIFS('sys inv movment rpt'!$M:$M,'sys inv movment rpt'!$L:$L,$M370,'sys inv movment rpt'!$N:$N,V$1)</f>
        <v>0</v>
      </c>
      <c r="W370" s="86">
        <f>SUMIFS('sys inv movment rpt'!$M:$M,'sys inv movment rpt'!$L:$L,$M370,'sys inv movment rpt'!$N:$N,W$1)</f>
        <v>0</v>
      </c>
      <c r="X370" s="86">
        <f>SUMIFS('sys inv movment rpt'!$M:$M,'sys inv movment rpt'!$L:$L,$M370,'sys inv movment rpt'!$N:$N,X$1)</f>
        <v>0</v>
      </c>
      <c r="Y370" s="86">
        <f>SUMIFS('sys inv movment rpt'!$M:$M,'sys inv movment rpt'!$L:$L,$M370,'sys inv movment rpt'!$N:$N,Y$1)</f>
        <v>0</v>
      </c>
      <c r="Z370" s="86">
        <f>SUMIFS('sys inv movment rpt'!$M:$M,'sys inv movment rpt'!$L:$L,$M370,'sys inv movment rpt'!$N:$N,Z$1)</f>
        <v>0</v>
      </c>
      <c r="AA370" s="86">
        <f>SUMIFS('sys inv movment rpt'!$M:$M,'sys inv movment rpt'!$L:$L,$M370,'sys inv movment rpt'!$N:$N,AA$1)</f>
        <v>4000</v>
      </c>
      <c r="AB370" s="86">
        <f>SUMIFS('sys inv movment rpt'!$M:$M,'sys inv movment rpt'!$L:$L,$M370,'sys inv movment rpt'!$N:$N,AB$1)</f>
        <v>0</v>
      </c>
      <c r="AC370" s="86">
        <f>SUMIFS('sys inv movment rpt'!$M:$M,'sys inv movment rpt'!$L:$L,$M370,'sys inv movment rpt'!$N:$N,AC$1)</f>
        <v>0</v>
      </c>
      <c r="AD370" s="86">
        <f>SUMIFS('sys inv movment rpt'!$M:$M,'sys inv movment rpt'!$L:$L,$M370,'sys inv movment rpt'!$N:$N,AD$1)</f>
        <v>0</v>
      </c>
      <c r="AE370" s="86">
        <f>SUMIFS('sys inv movment rpt'!$M:$M,'sys inv movment rpt'!$L:$L,$M370,'sys inv movment rpt'!$N:$N,AE$1)</f>
        <v>0</v>
      </c>
      <c r="AF370" s="86">
        <f>SUMIFS('sys inv movment rpt'!$M:$M,'sys inv movment rpt'!$L:$L,$M370,'sys inv movment rpt'!$N:$N,AF$1)</f>
        <v>0</v>
      </c>
      <c r="AG370" s="86">
        <f>SUMIFS('sys inv movment rpt'!$M:$M,'sys inv movment rpt'!$L:$L,$M370,'sys inv movment rpt'!$N:$N,AG$1)</f>
        <v>0</v>
      </c>
      <c r="AH370" s="86">
        <f>SUMIFS('sys inv movment rpt'!$M:$M,'sys inv movment rpt'!$L:$L,$M370,'sys inv movment rpt'!$N:$N,AH$1)</f>
        <v>0</v>
      </c>
      <c r="AI370" s="86">
        <f>SUMIFS('sys inv movment rpt'!$M:$M,'sys inv movment rpt'!$L:$L,$M370,'sys inv movment rpt'!$N:$N,AI$1)</f>
        <v>0</v>
      </c>
      <c r="AJ370" s="86">
        <f>SUMIFS('sys inv movment rpt'!$M:$M,'sys inv movment rpt'!$L:$L,$M370,'sys inv movment rpt'!$N:$N,AJ$1)</f>
        <v>0</v>
      </c>
      <c r="AK370" s="86">
        <f>SUMIFS('sys inv movment rpt'!$M:$M,'sys inv movment rpt'!$L:$L,$M370,'sys inv movment rpt'!$N:$N,AK$1)</f>
        <v>0</v>
      </c>
      <c r="AL370" s="86">
        <f>SUMIFS('sys inv movment rpt'!$M:$M,'sys inv movment rpt'!$L:$L,$M370,'sys inv movment rpt'!$N:$N,AL$1)</f>
        <v>0</v>
      </c>
      <c r="AM370" s="86">
        <f>SUMIFS('sys inv movment rpt'!$M:$M,'sys inv movment rpt'!$L:$L,$M370,'sys inv movment rpt'!$N:$N,AM$1)</f>
        <v>0</v>
      </c>
      <c r="AN370" s="86">
        <f>SUMIFS('sys inv movment rpt'!$M:$M,'sys inv movment rpt'!$L:$L,$M370,'sys inv movment rpt'!$N:$N,AN$1)</f>
        <v>0</v>
      </c>
      <c r="AO370" s="86">
        <f>SUMIFS('sys inv movment rpt'!$M:$M,'sys inv movment rpt'!$L:$L,$M370,'sys inv movment rpt'!$N:$N,AO$1)</f>
        <v>0</v>
      </c>
      <c r="AP370" s="86">
        <f>SUMIFS('sys inv movment rpt'!$M:$M,'sys inv movment rpt'!$L:$L,$M370,'sys inv movment rpt'!$N:$N,AP$1)</f>
        <v>0</v>
      </c>
      <c r="AQ370" s="86">
        <f>SUMIFS('sys inv movment rpt'!$M:$M,'sys inv movment rpt'!$L:$L,$M370,'sys inv movment rpt'!$N:$N,AQ$1)</f>
        <v>0</v>
      </c>
      <c r="AR370" s="86">
        <f>SUMIFS('sys inv movment rpt'!$M:$M,'sys inv movment rpt'!$L:$L,$M370,'sys inv movment rpt'!$N:$N,AR$1)</f>
        <v>0</v>
      </c>
      <c r="AS370" s="86">
        <f>SUMIFS('sys inv movment rpt'!$M:$M,'sys inv movment rpt'!$L:$L,$M370,'sys inv movment rpt'!$N:$N,AS$1)</f>
        <v>6000</v>
      </c>
      <c r="AT370" s="86">
        <f>SUMIFS('sys inv movment rpt'!$M:$M,'sys inv movment rpt'!$L:$L,$M370,'sys inv movment rpt'!$N:$N,AT$1)</f>
        <v>0</v>
      </c>
      <c r="AU370" s="86">
        <f>SUMIFS('sys inv movment rpt'!$M:$M,'sys inv movment rpt'!$L:$L,$M370,'sys inv movment rpt'!$N:$N,AU$1)</f>
        <v>0</v>
      </c>
      <c r="AV370" s="86">
        <f>SUMIFS('sys inv movment rpt'!$M:$M,'sys inv movment rpt'!$L:$L,$M370,'sys inv movment rpt'!$N:$N,AV$1)</f>
        <v>0</v>
      </c>
      <c r="AW370" s="87" t="str">
        <f>IFERROR(VLOOKUP(A370,'sys-backorder details'!E:U,17,0),"-")</f>
        <v>-</v>
      </c>
      <c r="AX370" s="87" t="str">
        <f>IF(K370&gt;1,VLOOKUP(A370,'settings-routing'!A:I,9,0),"")</f>
        <v/>
      </c>
    </row>
    <row r="371" ht="12.75" hidden="1" customHeight="1">
      <c r="A371" s="50" t="s">
        <v>949</v>
      </c>
      <c r="B371" s="50" t="s">
        <v>950</v>
      </c>
      <c r="C371" s="50">
        <f t="shared" si="2"/>
        <v>0</v>
      </c>
      <c r="D371" s="80">
        <f>SUMIF('Stocks 101-111'!$J:$J,'item dashboard'!A371,'Stocks 101-111'!K:K)</f>
        <v>0</v>
      </c>
      <c r="E371" s="80">
        <f>SUMIF('Stocks 101-111'!$J:$J,'item dashboard'!A371,'Stocks 101-111'!$L:$L)</f>
        <v>0</v>
      </c>
      <c r="F371" s="81">
        <f t="shared" si="3"/>
        <v>0</v>
      </c>
      <c r="G371" s="82">
        <f t="shared" si="4"/>
        <v>0</v>
      </c>
      <c r="H371" s="50">
        <f>SUMIFS('sys-backorder details'!$M:$M,'sys-backorder details'!$E:$E,'item dashboard'!A371,'sys-backorder details'!$V:$V,"")</f>
        <v>0</v>
      </c>
      <c r="I371" s="83">
        <f>SUMIF('settings-routing'!$I:$I,'item dashboard'!A371,'settings-routing'!$O:$O)</f>
        <v>0</v>
      </c>
      <c r="J371" s="50">
        <f>SUMIFS('sys-backorder details'!$M:$M,'sys-backorder details'!$E:$E,'item dashboard'!A371,'sys-backorder details'!$V:$V,"Call off")</f>
        <v>0</v>
      </c>
      <c r="K371" s="84">
        <f t="shared" si="5"/>
        <v>0</v>
      </c>
      <c r="L371" s="84">
        <f>SUMIF('Production Plan'!$E:$E,'item dashboard'!A371,'Production Plan'!$N:$N)</f>
        <v>0</v>
      </c>
      <c r="M371" s="85" t="str">
        <f t="shared" si="6"/>
        <v>B-G11-W5DRTONY-25 gm White Pntd Dr Tony jar</v>
      </c>
      <c r="N371" s="86">
        <f>SUMIFS('sys inv movment rpt'!$M:$M,'sys inv movment rpt'!$L:$L,$M371,'sys inv movment rpt'!$N:$N,N$1)</f>
        <v>0</v>
      </c>
      <c r="O371" s="86">
        <f>SUMIFS('sys inv movment rpt'!$M:$M,'sys inv movment rpt'!$L:$L,$M371,'sys inv movment rpt'!$N:$N,O$1)</f>
        <v>0</v>
      </c>
      <c r="P371" s="86">
        <f>SUMIFS('sys inv movment rpt'!$M:$M,'sys inv movment rpt'!$L:$L,$M371,'sys inv movment rpt'!$N:$N,P$1)</f>
        <v>0</v>
      </c>
      <c r="Q371" s="86">
        <f>SUMIFS('sys inv movment rpt'!$M:$M,'sys inv movment rpt'!$L:$L,$M371,'sys inv movment rpt'!$N:$N,Q$1)</f>
        <v>0</v>
      </c>
      <c r="R371" s="86">
        <f>SUMIFS('sys inv movment rpt'!$M:$M,'sys inv movment rpt'!$L:$L,$M371,'sys inv movment rpt'!$N:$N,R$1)</f>
        <v>0</v>
      </c>
      <c r="S371" s="86">
        <f>SUMIFS('sys inv movment rpt'!$M:$M,'sys inv movment rpt'!$L:$L,$M371,'sys inv movment rpt'!$N:$N,S$1)</f>
        <v>0</v>
      </c>
      <c r="T371" s="86">
        <f>SUMIFS('sys inv movment rpt'!$M:$M,'sys inv movment rpt'!$L:$L,$M371,'sys inv movment rpt'!$N:$N,T$1)</f>
        <v>0</v>
      </c>
      <c r="U371" s="86">
        <f>SUMIFS('sys inv movment rpt'!$M:$M,'sys inv movment rpt'!$L:$L,$M371,'sys inv movment rpt'!$N:$N,U$1)</f>
        <v>0</v>
      </c>
      <c r="V371" s="86">
        <f>SUMIFS('sys inv movment rpt'!$M:$M,'sys inv movment rpt'!$L:$L,$M371,'sys inv movment rpt'!$N:$N,V$1)</f>
        <v>0</v>
      </c>
      <c r="W371" s="86">
        <f>SUMIFS('sys inv movment rpt'!$M:$M,'sys inv movment rpt'!$L:$L,$M371,'sys inv movment rpt'!$N:$N,W$1)</f>
        <v>0</v>
      </c>
      <c r="X371" s="86">
        <f>SUMIFS('sys inv movment rpt'!$M:$M,'sys inv movment rpt'!$L:$L,$M371,'sys inv movment rpt'!$N:$N,X$1)</f>
        <v>0</v>
      </c>
      <c r="Y371" s="86">
        <f>SUMIFS('sys inv movment rpt'!$M:$M,'sys inv movment rpt'!$L:$L,$M371,'sys inv movment rpt'!$N:$N,Y$1)</f>
        <v>0</v>
      </c>
      <c r="Z371" s="86">
        <f>SUMIFS('sys inv movment rpt'!$M:$M,'sys inv movment rpt'!$L:$L,$M371,'sys inv movment rpt'!$N:$N,Z$1)</f>
        <v>0</v>
      </c>
      <c r="AA371" s="86">
        <f>SUMIFS('sys inv movment rpt'!$M:$M,'sys inv movment rpt'!$L:$L,$M371,'sys inv movment rpt'!$N:$N,AA$1)</f>
        <v>0</v>
      </c>
      <c r="AB371" s="86">
        <f>SUMIFS('sys inv movment rpt'!$M:$M,'sys inv movment rpt'!$L:$L,$M371,'sys inv movment rpt'!$N:$N,AB$1)</f>
        <v>0</v>
      </c>
      <c r="AC371" s="86">
        <f>SUMIFS('sys inv movment rpt'!$M:$M,'sys inv movment rpt'!$L:$L,$M371,'sys inv movment rpt'!$N:$N,AC$1)</f>
        <v>0</v>
      </c>
      <c r="AD371" s="86">
        <f>SUMIFS('sys inv movment rpt'!$M:$M,'sys inv movment rpt'!$L:$L,$M371,'sys inv movment rpt'!$N:$N,AD$1)</f>
        <v>0</v>
      </c>
      <c r="AE371" s="86">
        <f>SUMIFS('sys inv movment rpt'!$M:$M,'sys inv movment rpt'!$L:$L,$M371,'sys inv movment rpt'!$N:$N,AE$1)</f>
        <v>0</v>
      </c>
      <c r="AF371" s="86">
        <f>SUMIFS('sys inv movment rpt'!$M:$M,'sys inv movment rpt'!$L:$L,$M371,'sys inv movment rpt'!$N:$N,AF$1)</f>
        <v>0</v>
      </c>
      <c r="AG371" s="86">
        <f>SUMIFS('sys inv movment rpt'!$M:$M,'sys inv movment rpt'!$L:$L,$M371,'sys inv movment rpt'!$N:$N,AG$1)</f>
        <v>0</v>
      </c>
      <c r="AH371" s="86">
        <f>SUMIFS('sys inv movment rpt'!$M:$M,'sys inv movment rpt'!$L:$L,$M371,'sys inv movment rpt'!$N:$N,AH$1)</f>
        <v>0</v>
      </c>
      <c r="AI371" s="86">
        <f>SUMIFS('sys inv movment rpt'!$M:$M,'sys inv movment rpt'!$L:$L,$M371,'sys inv movment rpt'!$N:$N,AI$1)</f>
        <v>0</v>
      </c>
      <c r="AJ371" s="86">
        <f>SUMIFS('sys inv movment rpt'!$M:$M,'sys inv movment rpt'!$L:$L,$M371,'sys inv movment rpt'!$N:$N,AJ$1)</f>
        <v>0</v>
      </c>
      <c r="AK371" s="86">
        <f>SUMIFS('sys inv movment rpt'!$M:$M,'sys inv movment rpt'!$L:$L,$M371,'sys inv movment rpt'!$N:$N,AK$1)</f>
        <v>0</v>
      </c>
      <c r="AL371" s="86">
        <f>SUMIFS('sys inv movment rpt'!$M:$M,'sys inv movment rpt'!$L:$L,$M371,'sys inv movment rpt'!$N:$N,AL$1)</f>
        <v>0</v>
      </c>
      <c r="AM371" s="86">
        <f>SUMIFS('sys inv movment rpt'!$M:$M,'sys inv movment rpt'!$L:$L,$M371,'sys inv movment rpt'!$N:$N,AM$1)</f>
        <v>0</v>
      </c>
      <c r="AN371" s="86">
        <f>SUMIFS('sys inv movment rpt'!$M:$M,'sys inv movment rpt'!$L:$L,$M371,'sys inv movment rpt'!$N:$N,AN$1)</f>
        <v>0</v>
      </c>
      <c r="AO371" s="86">
        <f>SUMIFS('sys inv movment rpt'!$M:$M,'sys inv movment rpt'!$L:$L,$M371,'sys inv movment rpt'!$N:$N,AO$1)</f>
        <v>0</v>
      </c>
      <c r="AP371" s="86">
        <f>SUMIFS('sys inv movment rpt'!$M:$M,'sys inv movment rpt'!$L:$L,$M371,'sys inv movment rpt'!$N:$N,AP$1)</f>
        <v>0</v>
      </c>
      <c r="AQ371" s="86">
        <f>SUMIFS('sys inv movment rpt'!$M:$M,'sys inv movment rpt'!$L:$L,$M371,'sys inv movment rpt'!$N:$N,AQ$1)</f>
        <v>0</v>
      </c>
      <c r="AR371" s="86">
        <f>SUMIFS('sys inv movment rpt'!$M:$M,'sys inv movment rpt'!$L:$L,$M371,'sys inv movment rpt'!$N:$N,AR$1)</f>
        <v>0</v>
      </c>
      <c r="AS371" s="86">
        <f>SUMIFS('sys inv movment rpt'!$M:$M,'sys inv movment rpt'!$L:$L,$M371,'sys inv movment rpt'!$N:$N,AS$1)</f>
        <v>0</v>
      </c>
      <c r="AT371" s="86">
        <f>SUMIFS('sys inv movment rpt'!$M:$M,'sys inv movment rpt'!$L:$L,$M371,'sys inv movment rpt'!$N:$N,AT$1)</f>
        <v>0</v>
      </c>
      <c r="AU371" s="86">
        <f>SUMIFS('sys inv movment rpt'!$M:$M,'sys inv movment rpt'!$L:$L,$M371,'sys inv movment rpt'!$N:$N,AU$1)</f>
        <v>0</v>
      </c>
      <c r="AV371" s="86">
        <f>SUMIFS('sys inv movment rpt'!$M:$M,'sys inv movment rpt'!$L:$L,$M371,'sys inv movment rpt'!$N:$N,AV$1)</f>
        <v>0</v>
      </c>
      <c r="AW371" s="87" t="str">
        <f>IFERROR(VLOOKUP(A371,'sys-backorder details'!E:U,17,0),"-")</f>
        <v>-</v>
      </c>
      <c r="AX371" s="87" t="str">
        <f>IF(K371&gt;1,VLOOKUP(A371,'settings-routing'!A:I,9,0),"")</f>
        <v/>
      </c>
    </row>
    <row r="372" ht="12.75" hidden="1" customHeight="1">
      <c r="A372" s="28" t="s">
        <v>951</v>
      </c>
      <c r="B372" s="28" t="s">
        <v>952</v>
      </c>
      <c r="C372" s="50">
        <f t="shared" si="2"/>
        <v>0</v>
      </c>
      <c r="D372" s="80">
        <f>SUMIF('Stocks 101-111'!$J:$J,'item dashboard'!A372,'Stocks 101-111'!K:K)</f>
        <v>0</v>
      </c>
      <c r="E372" s="80">
        <f>SUMIF('Stocks 101-111'!$J:$J,'item dashboard'!A372,'Stocks 101-111'!$L:$L)</f>
        <v>0</v>
      </c>
      <c r="F372" s="81">
        <f t="shared" si="3"/>
        <v>0</v>
      </c>
      <c r="G372" s="82">
        <f t="shared" si="4"/>
        <v>0</v>
      </c>
      <c r="H372" s="50">
        <f>SUMIFS('sys-backorder details'!$M:$M,'sys-backorder details'!$E:$E,'item dashboard'!A372,'sys-backorder details'!$V:$V,"")</f>
        <v>0</v>
      </c>
      <c r="I372" s="83">
        <f>SUMIF('settings-routing'!$I:$I,'item dashboard'!A372,'settings-routing'!$O:$O)</f>
        <v>0</v>
      </c>
      <c r="J372" s="50">
        <f>SUMIFS('sys-backorder details'!$M:$M,'sys-backorder details'!$E:$E,'item dashboard'!A372,'sys-backorder details'!$V:$V,"Call off")</f>
        <v>0</v>
      </c>
      <c r="K372" s="84">
        <f t="shared" si="5"/>
        <v>0</v>
      </c>
      <c r="L372" s="84">
        <f>SUMIF('Production Plan'!$E:$E,'item dashboard'!A372,'Production Plan'!$N:$N)</f>
        <v>0</v>
      </c>
      <c r="M372" s="85" t="str">
        <f t="shared" si="6"/>
        <v>B-G200-BW13-200gm Blue White Jars</v>
      </c>
      <c r="N372" s="86">
        <f>SUMIFS('sys inv movment rpt'!$M:$M,'sys inv movment rpt'!$L:$L,$M372,'sys inv movment rpt'!$N:$N,N$1)</f>
        <v>0</v>
      </c>
      <c r="O372" s="86">
        <f>SUMIFS('sys inv movment rpt'!$M:$M,'sys inv movment rpt'!$L:$L,$M372,'sys inv movment rpt'!$N:$N,O$1)</f>
        <v>0</v>
      </c>
      <c r="P372" s="86">
        <f>SUMIFS('sys inv movment rpt'!$M:$M,'sys inv movment rpt'!$L:$L,$M372,'sys inv movment rpt'!$N:$N,P$1)</f>
        <v>0</v>
      </c>
      <c r="Q372" s="86">
        <f>SUMIFS('sys inv movment rpt'!$M:$M,'sys inv movment rpt'!$L:$L,$M372,'sys inv movment rpt'!$N:$N,Q$1)</f>
        <v>0</v>
      </c>
      <c r="R372" s="86">
        <f>SUMIFS('sys inv movment rpt'!$M:$M,'sys inv movment rpt'!$L:$L,$M372,'sys inv movment rpt'!$N:$N,R$1)</f>
        <v>0</v>
      </c>
      <c r="S372" s="86">
        <f>SUMIFS('sys inv movment rpt'!$M:$M,'sys inv movment rpt'!$L:$L,$M372,'sys inv movment rpt'!$N:$N,S$1)</f>
        <v>0</v>
      </c>
      <c r="T372" s="86">
        <f>SUMIFS('sys inv movment rpt'!$M:$M,'sys inv movment rpt'!$L:$L,$M372,'sys inv movment rpt'!$N:$N,T$1)</f>
        <v>0</v>
      </c>
      <c r="U372" s="86">
        <f>SUMIFS('sys inv movment rpt'!$M:$M,'sys inv movment rpt'!$L:$L,$M372,'sys inv movment rpt'!$N:$N,U$1)</f>
        <v>0</v>
      </c>
      <c r="V372" s="86">
        <f>SUMIFS('sys inv movment rpt'!$M:$M,'sys inv movment rpt'!$L:$L,$M372,'sys inv movment rpt'!$N:$N,V$1)</f>
        <v>0</v>
      </c>
      <c r="W372" s="86">
        <f>SUMIFS('sys inv movment rpt'!$M:$M,'sys inv movment rpt'!$L:$L,$M372,'sys inv movment rpt'!$N:$N,W$1)</f>
        <v>0</v>
      </c>
      <c r="X372" s="86">
        <f>SUMIFS('sys inv movment rpt'!$M:$M,'sys inv movment rpt'!$L:$L,$M372,'sys inv movment rpt'!$N:$N,X$1)</f>
        <v>0</v>
      </c>
      <c r="Y372" s="86">
        <f>SUMIFS('sys inv movment rpt'!$M:$M,'sys inv movment rpt'!$L:$L,$M372,'sys inv movment rpt'!$N:$N,Y$1)</f>
        <v>0</v>
      </c>
      <c r="Z372" s="86">
        <f>SUMIFS('sys inv movment rpt'!$M:$M,'sys inv movment rpt'!$L:$L,$M372,'sys inv movment rpt'!$N:$N,Z$1)</f>
        <v>0</v>
      </c>
      <c r="AA372" s="86">
        <f>SUMIFS('sys inv movment rpt'!$M:$M,'sys inv movment rpt'!$L:$L,$M372,'sys inv movment rpt'!$N:$N,AA$1)</f>
        <v>0</v>
      </c>
      <c r="AB372" s="86">
        <f>SUMIFS('sys inv movment rpt'!$M:$M,'sys inv movment rpt'!$L:$L,$M372,'sys inv movment rpt'!$N:$N,AB$1)</f>
        <v>0</v>
      </c>
      <c r="AC372" s="86">
        <f>SUMIFS('sys inv movment rpt'!$M:$M,'sys inv movment rpt'!$L:$L,$M372,'sys inv movment rpt'!$N:$N,AC$1)</f>
        <v>0</v>
      </c>
      <c r="AD372" s="86">
        <f>SUMIFS('sys inv movment rpt'!$M:$M,'sys inv movment rpt'!$L:$L,$M372,'sys inv movment rpt'!$N:$N,AD$1)</f>
        <v>0</v>
      </c>
      <c r="AE372" s="86">
        <f>SUMIFS('sys inv movment rpt'!$M:$M,'sys inv movment rpt'!$L:$L,$M372,'sys inv movment rpt'!$N:$N,AE$1)</f>
        <v>0</v>
      </c>
      <c r="AF372" s="86">
        <f>SUMIFS('sys inv movment rpt'!$M:$M,'sys inv movment rpt'!$L:$L,$M372,'sys inv movment rpt'!$N:$N,AF$1)</f>
        <v>0</v>
      </c>
      <c r="AG372" s="86">
        <f>SUMIFS('sys inv movment rpt'!$M:$M,'sys inv movment rpt'!$L:$L,$M372,'sys inv movment rpt'!$N:$N,AG$1)</f>
        <v>0</v>
      </c>
      <c r="AH372" s="86">
        <f>SUMIFS('sys inv movment rpt'!$M:$M,'sys inv movment rpt'!$L:$L,$M372,'sys inv movment rpt'!$N:$N,AH$1)</f>
        <v>0</v>
      </c>
      <c r="AI372" s="86">
        <f>SUMIFS('sys inv movment rpt'!$M:$M,'sys inv movment rpt'!$L:$L,$M372,'sys inv movment rpt'!$N:$N,AI$1)</f>
        <v>0</v>
      </c>
      <c r="AJ372" s="86">
        <f>SUMIFS('sys inv movment rpt'!$M:$M,'sys inv movment rpt'!$L:$L,$M372,'sys inv movment rpt'!$N:$N,AJ$1)</f>
        <v>0</v>
      </c>
      <c r="AK372" s="86">
        <f>SUMIFS('sys inv movment rpt'!$M:$M,'sys inv movment rpt'!$L:$L,$M372,'sys inv movment rpt'!$N:$N,AK$1)</f>
        <v>0</v>
      </c>
      <c r="AL372" s="86">
        <f>SUMIFS('sys inv movment rpt'!$M:$M,'sys inv movment rpt'!$L:$L,$M372,'sys inv movment rpt'!$N:$N,AL$1)</f>
        <v>0</v>
      </c>
      <c r="AM372" s="86">
        <f>SUMIFS('sys inv movment rpt'!$M:$M,'sys inv movment rpt'!$L:$L,$M372,'sys inv movment rpt'!$N:$N,AM$1)</f>
        <v>0</v>
      </c>
      <c r="AN372" s="86">
        <f>SUMIFS('sys inv movment rpt'!$M:$M,'sys inv movment rpt'!$L:$L,$M372,'sys inv movment rpt'!$N:$N,AN$1)</f>
        <v>0</v>
      </c>
      <c r="AO372" s="86">
        <f>SUMIFS('sys inv movment rpt'!$M:$M,'sys inv movment rpt'!$L:$L,$M372,'sys inv movment rpt'!$N:$N,AO$1)</f>
        <v>0</v>
      </c>
      <c r="AP372" s="86">
        <f>SUMIFS('sys inv movment rpt'!$M:$M,'sys inv movment rpt'!$L:$L,$M372,'sys inv movment rpt'!$N:$N,AP$1)</f>
        <v>0</v>
      </c>
      <c r="AQ372" s="86">
        <f>SUMIFS('sys inv movment rpt'!$M:$M,'sys inv movment rpt'!$L:$L,$M372,'sys inv movment rpt'!$N:$N,AQ$1)</f>
        <v>0</v>
      </c>
      <c r="AR372" s="86">
        <f>SUMIFS('sys inv movment rpt'!$M:$M,'sys inv movment rpt'!$L:$L,$M372,'sys inv movment rpt'!$N:$N,AR$1)</f>
        <v>0</v>
      </c>
      <c r="AS372" s="86">
        <f>SUMIFS('sys inv movment rpt'!$M:$M,'sys inv movment rpt'!$L:$L,$M372,'sys inv movment rpt'!$N:$N,AS$1)</f>
        <v>0</v>
      </c>
      <c r="AT372" s="86">
        <f>SUMIFS('sys inv movment rpt'!$M:$M,'sys inv movment rpt'!$L:$L,$M372,'sys inv movment rpt'!$N:$N,AT$1)</f>
        <v>0</v>
      </c>
      <c r="AU372" s="86">
        <f>SUMIFS('sys inv movment rpt'!$M:$M,'sys inv movment rpt'!$L:$L,$M372,'sys inv movment rpt'!$N:$N,AU$1)</f>
        <v>0</v>
      </c>
      <c r="AV372" s="86">
        <f>SUMIFS('sys inv movment rpt'!$M:$M,'sys inv movment rpt'!$L:$L,$M372,'sys inv movment rpt'!$N:$N,AV$1)</f>
        <v>0</v>
      </c>
      <c r="AW372" s="87" t="str">
        <f>IFERROR(VLOOKUP(A372,'sys-backorder details'!E:U,17,0),"-")</f>
        <v>-</v>
      </c>
      <c r="AX372" s="87" t="str">
        <f>IF(K372&gt;1,VLOOKUP(A372,'settings-routing'!A:I,9,0),"")</f>
        <v/>
      </c>
    </row>
    <row r="373" ht="12.75" hidden="1" customHeight="1">
      <c r="A373" s="50" t="s">
        <v>953</v>
      </c>
      <c r="B373" s="50" t="s">
        <v>954</v>
      </c>
      <c r="C373" s="50">
        <f t="shared" si="2"/>
        <v>0</v>
      </c>
      <c r="D373" s="80">
        <f>SUMIF('Stocks 101-111'!$J:$J,'item dashboard'!A373,'Stocks 101-111'!K:K)</f>
        <v>0</v>
      </c>
      <c r="E373" s="80">
        <f>SUMIF('Stocks 101-111'!$J:$J,'item dashboard'!A373,'Stocks 101-111'!$L:$L)</f>
        <v>0</v>
      </c>
      <c r="F373" s="81">
        <f t="shared" si="3"/>
        <v>0</v>
      </c>
      <c r="G373" s="82">
        <f t="shared" si="4"/>
        <v>0</v>
      </c>
      <c r="H373" s="50">
        <f>SUMIFS('sys-backorder details'!$M:$M,'sys-backorder details'!$E:$E,'item dashboard'!A373,'sys-backorder details'!$V:$V,"")</f>
        <v>0</v>
      </c>
      <c r="I373" s="83">
        <f>SUMIF('settings-routing'!$I:$I,'item dashboard'!A373,'settings-routing'!$O:$O)</f>
        <v>0</v>
      </c>
      <c r="J373" s="50">
        <f>SUMIFS('sys-backorder details'!$M:$M,'sys-backorder details'!$E:$E,'item dashboard'!A373,'sys-backorder details'!$V:$V,"Call off")</f>
        <v>0</v>
      </c>
      <c r="K373" s="84">
        <f t="shared" si="5"/>
        <v>0</v>
      </c>
      <c r="L373" s="84">
        <f>SUMIF('Production Plan'!$E:$E,'item dashboard'!A373,'Production Plan'!$N:$N)</f>
        <v>0</v>
      </c>
      <c r="M373" s="85" t="str">
        <f t="shared" si="6"/>
        <v>B-G200-DY13-200 gm Dark Yellow Jar</v>
      </c>
      <c r="N373" s="86">
        <f>SUMIFS('sys inv movment rpt'!$M:$M,'sys inv movment rpt'!$L:$L,$M373,'sys inv movment rpt'!$N:$N,N$1)</f>
        <v>0</v>
      </c>
      <c r="O373" s="86">
        <f>SUMIFS('sys inv movment rpt'!$M:$M,'sys inv movment rpt'!$L:$L,$M373,'sys inv movment rpt'!$N:$N,O$1)</f>
        <v>0</v>
      </c>
      <c r="P373" s="86">
        <f>SUMIFS('sys inv movment rpt'!$M:$M,'sys inv movment rpt'!$L:$L,$M373,'sys inv movment rpt'!$N:$N,P$1)</f>
        <v>0</v>
      </c>
      <c r="Q373" s="86">
        <f>SUMIFS('sys inv movment rpt'!$M:$M,'sys inv movment rpt'!$L:$L,$M373,'sys inv movment rpt'!$N:$N,Q$1)</f>
        <v>0</v>
      </c>
      <c r="R373" s="86">
        <f>SUMIFS('sys inv movment rpt'!$M:$M,'sys inv movment rpt'!$L:$L,$M373,'sys inv movment rpt'!$N:$N,R$1)</f>
        <v>0</v>
      </c>
      <c r="S373" s="86">
        <f>SUMIFS('sys inv movment rpt'!$M:$M,'sys inv movment rpt'!$L:$L,$M373,'sys inv movment rpt'!$N:$N,S$1)</f>
        <v>0</v>
      </c>
      <c r="T373" s="86">
        <f>SUMIFS('sys inv movment rpt'!$M:$M,'sys inv movment rpt'!$L:$L,$M373,'sys inv movment rpt'!$N:$N,T$1)</f>
        <v>0</v>
      </c>
      <c r="U373" s="86">
        <f>SUMIFS('sys inv movment rpt'!$M:$M,'sys inv movment rpt'!$L:$L,$M373,'sys inv movment rpt'!$N:$N,U$1)</f>
        <v>0</v>
      </c>
      <c r="V373" s="86">
        <f>SUMIFS('sys inv movment rpt'!$M:$M,'sys inv movment rpt'!$L:$L,$M373,'sys inv movment rpt'!$N:$N,V$1)</f>
        <v>0</v>
      </c>
      <c r="W373" s="86">
        <f>SUMIFS('sys inv movment rpt'!$M:$M,'sys inv movment rpt'!$L:$L,$M373,'sys inv movment rpt'!$N:$N,W$1)</f>
        <v>0</v>
      </c>
      <c r="X373" s="86">
        <f>SUMIFS('sys inv movment rpt'!$M:$M,'sys inv movment rpt'!$L:$L,$M373,'sys inv movment rpt'!$N:$N,X$1)</f>
        <v>0</v>
      </c>
      <c r="Y373" s="86">
        <f>SUMIFS('sys inv movment rpt'!$M:$M,'sys inv movment rpt'!$L:$L,$M373,'sys inv movment rpt'!$N:$N,Y$1)</f>
        <v>0</v>
      </c>
      <c r="Z373" s="86">
        <f>SUMIFS('sys inv movment rpt'!$M:$M,'sys inv movment rpt'!$L:$L,$M373,'sys inv movment rpt'!$N:$N,Z$1)</f>
        <v>0</v>
      </c>
      <c r="AA373" s="86">
        <f>SUMIFS('sys inv movment rpt'!$M:$M,'sys inv movment rpt'!$L:$L,$M373,'sys inv movment rpt'!$N:$N,AA$1)</f>
        <v>0</v>
      </c>
      <c r="AB373" s="86">
        <f>SUMIFS('sys inv movment rpt'!$M:$M,'sys inv movment rpt'!$L:$L,$M373,'sys inv movment rpt'!$N:$N,AB$1)</f>
        <v>0</v>
      </c>
      <c r="AC373" s="86">
        <f>SUMIFS('sys inv movment rpt'!$M:$M,'sys inv movment rpt'!$L:$L,$M373,'sys inv movment rpt'!$N:$N,AC$1)</f>
        <v>0</v>
      </c>
      <c r="AD373" s="86">
        <f>SUMIFS('sys inv movment rpt'!$M:$M,'sys inv movment rpt'!$L:$L,$M373,'sys inv movment rpt'!$N:$N,AD$1)</f>
        <v>0</v>
      </c>
      <c r="AE373" s="86">
        <f>SUMIFS('sys inv movment rpt'!$M:$M,'sys inv movment rpt'!$L:$L,$M373,'sys inv movment rpt'!$N:$N,AE$1)</f>
        <v>0</v>
      </c>
      <c r="AF373" s="86">
        <f>SUMIFS('sys inv movment rpt'!$M:$M,'sys inv movment rpt'!$L:$L,$M373,'sys inv movment rpt'!$N:$N,AF$1)</f>
        <v>0</v>
      </c>
      <c r="AG373" s="86">
        <f>SUMIFS('sys inv movment rpt'!$M:$M,'sys inv movment rpt'!$L:$L,$M373,'sys inv movment rpt'!$N:$N,AG$1)</f>
        <v>0</v>
      </c>
      <c r="AH373" s="86">
        <f>SUMIFS('sys inv movment rpt'!$M:$M,'sys inv movment rpt'!$L:$L,$M373,'sys inv movment rpt'!$N:$N,AH$1)</f>
        <v>0</v>
      </c>
      <c r="AI373" s="86">
        <f>SUMIFS('sys inv movment rpt'!$M:$M,'sys inv movment rpt'!$L:$L,$M373,'sys inv movment rpt'!$N:$N,AI$1)</f>
        <v>0</v>
      </c>
      <c r="AJ373" s="86">
        <f>SUMIFS('sys inv movment rpt'!$M:$M,'sys inv movment rpt'!$L:$L,$M373,'sys inv movment rpt'!$N:$N,AJ$1)</f>
        <v>0</v>
      </c>
      <c r="AK373" s="86">
        <f>SUMIFS('sys inv movment rpt'!$M:$M,'sys inv movment rpt'!$L:$L,$M373,'sys inv movment rpt'!$N:$N,AK$1)</f>
        <v>0</v>
      </c>
      <c r="AL373" s="86">
        <f>SUMIFS('sys inv movment rpt'!$M:$M,'sys inv movment rpt'!$L:$L,$M373,'sys inv movment rpt'!$N:$N,AL$1)</f>
        <v>0</v>
      </c>
      <c r="AM373" s="86">
        <f>SUMIFS('sys inv movment rpt'!$M:$M,'sys inv movment rpt'!$L:$L,$M373,'sys inv movment rpt'!$N:$N,AM$1)</f>
        <v>0</v>
      </c>
      <c r="AN373" s="86">
        <f>SUMIFS('sys inv movment rpt'!$M:$M,'sys inv movment rpt'!$L:$L,$M373,'sys inv movment rpt'!$N:$N,AN$1)</f>
        <v>0</v>
      </c>
      <c r="AO373" s="86">
        <f>SUMIFS('sys inv movment rpt'!$M:$M,'sys inv movment rpt'!$L:$L,$M373,'sys inv movment rpt'!$N:$N,AO$1)</f>
        <v>0</v>
      </c>
      <c r="AP373" s="86">
        <f>SUMIFS('sys inv movment rpt'!$M:$M,'sys inv movment rpt'!$L:$L,$M373,'sys inv movment rpt'!$N:$N,AP$1)</f>
        <v>0</v>
      </c>
      <c r="AQ373" s="86">
        <f>SUMIFS('sys inv movment rpt'!$M:$M,'sys inv movment rpt'!$L:$L,$M373,'sys inv movment rpt'!$N:$N,AQ$1)</f>
        <v>0</v>
      </c>
      <c r="AR373" s="86">
        <f>SUMIFS('sys inv movment rpt'!$M:$M,'sys inv movment rpt'!$L:$L,$M373,'sys inv movment rpt'!$N:$N,AR$1)</f>
        <v>0</v>
      </c>
      <c r="AS373" s="86">
        <f>SUMIFS('sys inv movment rpt'!$M:$M,'sys inv movment rpt'!$L:$L,$M373,'sys inv movment rpt'!$N:$N,AS$1)</f>
        <v>0</v>
      </c>
      <c r="AT373" s="86">
        <f>SUMIFS('sys inv movment rpt'!$M:$M,'sys inv movment rpt'!$L:$L,$M373,'sys inv movment rpt'!$N:$N,AT$1)</f>
        <v>0</v>
      </c>
      <c r="AU373" s="86">
        <f>SUMIFS('sys inv movment rpt'!$M:$M,'sys inv movment rpt'!$L:$L,$M373,'sys inv movment rpt'!$N:$N,AU$1)</f>
        <v>0</v>
      </c>
      <c r="AV373" s="86">
        <f>SUMIFS('sys inv movment rpt'!$M:$M,'sys inv movment rpt'!$L:$L,$M373,'sys inv movment rpt'!$N:$N,AV$1)</f>
        <v>0</v>
      </c>
      <c r="AW373" s="87" t="str">
        <f>IFERROR(VLOOKUP(A373,'sys-backorder details'!E:U,17,0),"-")</f>
        <v>-</v>
      </c>
      <c r="AX373" s="87" t="str">
        <f>IF(K373&gt;1,VLOOKUP(A373,'settings-routing'!A:I,9,0),"")</f>
        <v/>
      </c>
    </row>
    <row r="374" ht="12.75" hidden="1" customHeight="1">
      <c r="A374" s="50" t="s">
        <v>955</v>
      </c>
      <c r="B374" s="50" t="s">
        <v>854</v>
      </c>
      <c r="C374" s="50">
        <f t="shared" si="2"/>
        <v>0</v>
      </c>
      <c r="D374" s="80">
        <f>SUMIF('Stocks 101-111'!$J:$J,'item dashboard'!A374,'Stocks 101-111'!K:K)</f>
        <v>0</v>
      </c>
      <c r="E374" s="80">
        <f>SUMIF('Stocks 101-111'!$J:$J,'item dashboard'!A374,'Stocks 101-111'!$L:$L)</f>
        <v>0</v>
      </c>
      <c r="F374" s="81">
        <f t="shared" si="3"/>
        <v>0</v>
      </c>
      <c r="G374" s="82">
        <f t="shared" si="4"/>
        <v>0</v>
      </c>
      <c r="H374" s="50">
        <f>SUMIFS('sys-backorder details'!$M:$M,'sys-backorder details'!$E:$E,'item dashboard'!A374,'sys-backorder details'!$V:$V,"")</f>
        <v>0</v>
      </c>
      <c r="I374" s="83">
        <f>SUMIF('settings-routing'!$I:$I,'item dashboard'!A374,'settings-routing'!$O:$O)</f>
        <v>0</v>
      </c>
      <c r="J374" s="50">
        <f>SUMIFS('sys-backorder details'!$M:$M,'sys-backorder details'!$E:$E,'item dashboard'!A374,'sys-backorder details'!$V:$V,"Call off")</f>
        <v>0</v>
      </c>
      <c r="K374" s="84">
        <f t="shared" si="5"/>
        <v>0</v>
      </c>
      <c r="L374" s="84">
        <f>SUMIF('Production Plan'!$E:$E,'item dashboard'!A374,'Production Plan'!$N:$N)</f>
        <v>0</v>
      </c>
      <c r="M374" s="85" t="str">
        <f t="shared" si="6"/>
        <v>B-G200-N13-200 gm Natural jar</v>
      </c>
      <c r="N374" s="86">
        <f>SUMIFS('sys inv movment rpt'!$M:$M,'sys inv movment rpt'!$L:$L,$M374,'sys inv movment rpt'!$N:$N,N$1)</f>
        <v>0</v>
      </c>
      <c r="O374" s="86">
        <f>SUMIFS('sys inv movment rpt'!$M:$M,'sys inv movment rpt'!$L:$L,$M374,'sys inv movment rpt'!$N:$N,O$1)</f>
        <v>0</v>
      </c>
      <c r="P374" s="86">
        <f>SUMIFS('sys inv movment rpt'!$M:$M,'sys inv movment rpt'!$L:$L,$M374,'sys inv movment rpt'!$N:$N,P$1)</f>
        <v>0</v>
      </c>
      <c r="Q374" s="86">
        <f>SUMIFS('sys inv movment rpt'!$M:$M,'sys inv movment rpt'!$L:$L,$M374,'sys inv movment rpt'!$N:$N,Q$1)</f>
        <v>0</v>
      </c>
      <c r="R374" s="86">
        <f>SUMIFS('sys inv movment rpt'!$M:$M,'sys inv movment rpt'!$L:$L,$M374,'sys inv movment rpt'!$N:$N,R$1)</f>
        <v>0</v>
      </c>
      <c r="S374" s="86">
        <f>SUMIFS('sys inv movment rpt'!$M:$M,'sys inv movment rpt'!$L:$L,$M374,'sys inv movment rpt'!$N:$N,S$1)</f>
        <v>0</v>
      </c>
      <c r="T374" s="86">
        <f>SUMIFS('sys inv movment rpt'!$M:$M,'sys inv movment rpt'!$L:$L,$M374,'sys inv movment rpt'!$N:$N,T$1)</f>
        <v>0</v>
      </c>
      <c r="U374" s="86">
        <f>SUMIFS('sys inv movment rpt'!$M:$M,'sys inv movment rpt'!$L:$L,$M374,'sys inv movment rpt'!$N:$N,U$1)</f>
        <v>0</v>
      </c>
      <c r="V374" s="86">
        <f>SUMIFS('sys inv movment rpt'!$M:$M,'sys inv movment rpt'!$L:$L,$M374,'sys inv movment rpt'!$N:$N,V$1)</f>
        <v>0</v>
      </c>
      <c r="W374" s="86">
        <f>SUMIFS('sys inv movment rpt'!$M:$M,'sys inv movment rpt'!$L:$L,$M374,'sys inv movment rpt'!$N:$N,W$1)</f>
        <v>0</v>
      </c>
      <c r="X374" s="86">
        <f>SUMIFS('sys inv movment rpt'!$M:$M,'sys inv movment rpt'!$L:$L,$M374,'sys inv movment rpt'!$N:$N,X$1)</f>
        <v>0</v>
      </c>
      <c r="Y374" s="86">
        <f>SUMIFS('sys inv movment rpt'!$M:$M,'sys inv movment rpt'!$L:$L,$M374,'sys inv movment rpt'!$N:$N,Y$1)</f>
        <v>0</v>
      </c>
      <c r="Z374" s="86">
        <f>SUMIFS('sys inv movment rpt'!$M:$M,'sys inv movment rpt'!$L:$L,$M374,'sys inv movment rpt'!$N:$N,Z$1)</f>
        <v>0</v>
      </c>
      <c r="AA374" s="86">
        <f>SUMIFS('sys inv movment rpt'!$M:$M,'sys inv movment rpt'!$L:$L,$M374,'sys inv movment rpt'!$N:$N,AA$1)</f>
        <v>0</v>
      </c>
      <c r="AB374" s="86">
        <f>SUMIFS('sys inv movment rpt'!$M:$M,'sys inv movment rpt'!$L:$L,$M374,'sys inv movment rpt'!$N:$N,AB$1)</f>
        <v>0</v>
      </c>
      <c r="AC374" s="86">
        <f>SUMIFS('sys inv movment rpt'!$M:$M,'sys inv movment rpt'!$L:$L,$M374,'sys inv movment rpt'!$N:$N,AC$1)</f>
        <v>0</v>
      </c>
      <c r="AD374" s="86">
        <f>SUMIFS('sys inv movment rpt'!$M:$M,'sys inv movment rpt'!$L:$L,$M374,'sys inv movment rpt'!$N:$N,AD$1)</f>
        <v>0</v>
      </c>
      <c r="AE374" s="86">
        <f>SUMIFS('sys inv movment rpt'!$M:$M,'sys inv movment rpt'!$L:$L,$M374,'sys inv movment rpt'!$N:$N,AE$1)</f>
        <v>0</v>
      </c>
      <c r="AF374" s="86">
        <f>SUMIFS('sys inv movment rpt'!$M:$M,'sys inv movment rpt'!$L:$L,$M374,'sys inv movment rpt'!$N:$N,AF$1)</f>
        <v>0</v>
      </c>
      <c r="AG374" s="86">
        <f>SUMIFS('sys inv movment rpt'!$M:$M,'sys inv movment rpt'!$L:$L,$M374,'sys inv movment rpt'!$N:$N,AG$1)</f>
        <v>0</v>
      </c>
      <c r="AH374" s="86">
        <f>SUMIFS('sys inv movment rpt'!$M:$M,'sys inv movment rpt'!$L:$L,$M374,'sys inv movment rpt'!$N:$N,AH$1)</f>
        <v>0</v>
      </c>
      <c r="AI374" s="86">
        <f>SUMIFS('sys inv movment rpt'!$M:$M,'sys inv movment rpt'!$L:$L,$M374,'sys inv movment rpt'!$N:$N,AI$1)</f>
        <v>0</v>
      </c>
      <c r="AJ374" s="86">
        <f>SUMIFS('sys inv movment rpt'!$M:$M,'sys inv movment rpt'!$L:$L,$M374,'sys inv movment rpt'!$N:$N,AJ$1)</f>
        <v>0</v>
      </c>
      <c r="AK374" s="86">
        <f>SUMIFS('sys inv movment rpt'!$M:$M,'sys inv movment rpt'!$L:$L,$M374,'sys inv movment rpt'!$N:$N,AK$1)</f>
        <v>0</v>
      </c>
      <c r="AL374" s="86">
        <f>SUMIFS('sys inv movment rpt'!$M:$M,'sys inv movment rpt'!$L:$L,$M374,'sys inv movment rpt'!$N:$N,AL$1)</f>
        <v>0</v>
      </c>
      <c r="AM374" s="86">
        <f>SUMIFS('sys inv movment rpt'!$M:$M,'sys inv movment rpt'!$L:$L,$M374,'sys inv movment rpt'!$N:$N,AM$1)</f>
        <v>0</v>
      </c>
      <c r="AN374" s="86">
        <f>SUMIFS('sys inv movment rpt'!$M:$M,'sys inv movment rpt'!$L:$L,$M374,'sys inv movment rpt'!$N:$N,AN$1)</f>
        <v>0</v>
      </c>
      <c r="AO374" s="86">
        <f>SUMIFS('sys inv movment rpt'!$M:$M,'sys inv movment rpt'!$L:$L,$M374,'sys inv movment rpt'!$N:$N,AO$1)</f>
        <v>0</v>
      </c>
      <c r="AP374" s="86">
        <f>SUMIFS('sys inv movment rpt'!$M:$M,'sys inv movment rpt'!$L:$L,$M374,'sys inv movment rpt'!$N:$N,AP$1)</f>
        <v>0</v>
      </c>
      <c r="AQ374" s="86">
        <f>SUMIFS('sys inv movment rpt'!$M:$M,'sys inv movment rpt'!$L:$L,$M374,'sys inv movment rpt'!$N:$N,AQ$1)</f>
        <v>0</v>
      </c>
      <c r="AR374" s="86">
        <f>SUMIFS('sys inv movment rpt'!$M:$M,'sys inv movment rpt'!$L:$L,$M374,'sys inv movment rpt'!$N:$N,AR$1)</f>
        <v>0</v>
      </c>
      <c r="AS374" s="86">
        <f>SUMIFS('sys inv movment rpt'!$M:$M,'sys inv movment rpt'!$L:$L,$M374,'sys inv movment rpt'!$N:$N,AS$1)</f>
        <v>0</v>
      </c>
      <c r="AT374" s="86">
        <f>SUMIFS('sys inv movment rpt'!$M:$M,'sys inv movment rpt'!$L:$L,$M374,'sys inv movment rpt'!$N:$N,AT$1)</f>
        <v>0</v>
      </c>
      <c r="AU374" s="86">
        <f>SUMIFS('sys inv movment rpt'!$M:$M,'sys inv movment rpt'!$L:$L,$M374,'sys inv movment rpt'!$N:$N,AU$1)</f>
        <v>0</v>
      </c>
      <c r="AV374" s="86">
        <f>SUMIFS('sys inv movment rpt'!$M:$M,'sys inv movment rpt'!$L:$L,$M374,'sys inv movment rpt'!$N:$N,AV$1)</f>
        <v>0</v>
      </c>
      <c r="AW374" s="87" t="str">
        <f>IFERROR(VLOOKUP(A374,'sys-backorder details'!E:U,17,0),"-")</f>
        <v>-</v>
      </c>
      <c r="AX374" s="87" t="str">
        <f>IF(K374&gt;1,VLOOKUP(A374,'settings-routing'!A:I,9,0),"")</f>
        <v/>
      </c>
    </row>
    <row r="375" ht="12.75" hidden="1" customHeight="1">
      <c r="A375" s="15" t="s">
        <v>956</v>
      </c>
      <c r="B375" s="15" t="s">
        <v>957</v>
      </c>
      <c r="C375" s="50">
        <f t="shared" si="2"/>
        <v>0</v>
      </c>
      <c r="D375" s="80">
        <f>SUMIF('Stocks 101-111'!$J:$J,'item dashboard'!A375,'Stocks 101-111'!K:K)</f>
        <v>0</v>
      </c>
      <c r="E375" s="80">
        <f>SUMIF('Stocks 101-111'!$J:$J,'item dashboard'!A375,'Stocks 101-111'!$L:$L)</f>
        <v>0</v>
      </c>
      <c r="F375" s="81">
        <f t="shared" si="3"/>
        <v>0</v>
      </c>
      <c r="G375" s="82">
        <f t="shared" si="4"/>
        <v>0</v>
      </c>
      <c r="H375" s="50">
        <f>SUMIFS('sys-backorder details'!$M:$M,'sys-backorder details'!$E:$E,'item dashboard'!A375,'sys-backorder details'!$V:$V,"")</f>
        <v>0</v>
      </c>
      <c r="I375" s="83">
        <f>SUMIF('settings-routing'!$I:$I,'item dashboard'!A375,'settings-routing'!$O:$O)</f>
        <v>0</v>
      </c>
      <c r="J375" s="50">
        <f>SUMIFS('sys-backorder details'!$M:$M,'sys-backorder details'!$E:$E,'item dashboard'!A375,'sys-backorder details'!$V:$V,"Call off")</f>
        <v>0</v>
      </c>
      <c r="K375" s="84">
        <f t="shared" si="5"/>
        <v>0</v>
      </c>
      <c r="L375" s="84">
        <f>SUMIF('Production Plan'!$E:$E,'item dashboard'!A375,'Production Plan'!$N:$N)</f>
        <v>0</v>
      </c>
      <c r="M375" s="85" t="str">
        <f t="shared" si="6"/>
        <v>B-G200-PN13-200 gm Pearl Natural Jar</v>
      </c>
      <c r="N375" s="86">
        <f>SUMIFS('sys inv movment rpt'!$M:$M,'sys inv movment rpt'!$L:$L,$M375,'sys inv movment rpt'!$N:$N,N$1)</f>
        <v>0</v>
      </c>
      <c r="O375" s="86">
        <f>SUMIFS('sys inv movment rpt'!$M:$M,'sys inv movment rpt'!$L:$L,$M375,'sys inv movment rpt'!$N:$N,O$1)</f>
        <v>0</v>
      </c>
      <c r="P375" s="86">
        <f>SUMIFS('sys inv movment rpt'!$M:$M,'sys inv movment rpt'!$L:$L,$M375,'sys inv movment rpt'!$N:$N,P$1)</f>
        <v>0</v>
      </c>
      <c r="Q375" s="86">
        <f>SUMIFS('sys inv movment rpt'!$M:$M,'sys inv movment rpt'!$L:$L,$M375,'sys inv movment rpt'!$N:$N,Q$1)</f>
        <v>0</v>
      </c>
      <c r="R375" s="86">
        <f>SUMIFS('sys inv movment rpt'!$M:$M,'sys inv movment rpt'!$L:$L,$M375,'sys inv movment rpt'!$N:$N,R$1)</f>
        <v>0</v>
      </c>
      <c r="S375" s="86">
        <f>SUMIFS('sys inv movment rpt'!$M:$M,'sys inv movment rpt'!$L:$L,$M375,'sys inv movment rpt'!$N:$N,S$1)</f>
        <v>0</v>
      </c>
      <c r="T375" s="86">
        <f>SUMIFS('sys inv movment rpt'!$M:$M,'sys inv movment rpt'!$L:$L,$M375,'sys inv movment rpt'!$N:$N,T$1)</f>
        <v>0</v>
      </c>
      <c r="U375" s="86">
        <f>SUMIFS('sys inv movment rpt'!$M:$M,'sys inv movment rpt'!$L:$L,$M375,'sys inv movment rpt'!$N:$N,U$1)</f>
        <v>0</v>
      </c>
      <c r="V375" s="86">
        <f>SUMIFS('sys inv movment rpt'!$M:$M,'sys inv movment rpt'!$L:$L,$M375,'sys inv movment rpt'!$N:$N,V$1)</f>
        <v>0</v>
      </c>
      <c r="W375" s="86">
        <f>SUMIFS('sys inv movment rpt'!$M:$M,'sys inv movment rpt'!$L:$L,$M375,'sys inv movment rpt'!$N:$N,W$1)</f>
        <v>0</v>
      </c>
      <c r="X375" s="86">
        <f>SUMIFS('sys inv movment rpt'!$M:$M,'sys inv movment rpt'!$L:$L,$M375,'sys inv movment rpt'!$N:$N,X$1)</f>
        <v>0</v>
      </c>
      <c r="Y375" s="86">
        <f>SUMIFS('sys inv movment rpt'!$M:$M,'sys inv movment rpt'!$L:$L,$M375,'sys inv movment rpt'!$N:$N,Y$1)</f>
        <v>0</v>
      </c>
      <c r="Z375" s="86">
        <f>SUMIFS('sys inv movment rpt'!$M:$M,'sys inv movment rpt'!$L:$L,$M375,'sys inv movment rpt'!$N:$N,Z$1)</f>
        <v>0</v>
      </c>
      <c r="AA375" s="86">
        <f>SUMIFS('sys inv movment rpt'!$M:$M,'sys inv movment rpt'!$L:$L,$M375,'sys inv movment rpt'!$N:$N,AA$1)</f>
        <v>0</v>
      </c>
      <c r="AB375" s="86">
        <f>SUMIFS('sys inv movment rpt'!$M:$M,'sys inv movment rpt'!$L:$L,$M375,'sys inv movment rpt'!$N:$N,AB$1)</f>
        <v>0</v>
      </c>
      <c r="AC375" s="86">
        <f>SUMIFS('sys inv movment rpt'!$M:$M,'sys inv movment rpt'!$L:$L,$M375,'sys inv movment rpt'!$N:$N,AC$1)</f>
        <v>0</v>
      </c>
      <c r="AD375" s="86">
        <f>SUMIFS('sys inv movment rpt'!$M:$M,'sys inv movment rpt'!$L:$L,$M375,'sys inv movment rpt'!$N:$N,AD$1)</f>
        <v>0</v>
      </c>
      <c r="AE375" s="86">
        <f>SUMIFS('sys inv movment rpt'!$M:$M,'sys inv movment rpt'!$L:$L,$M375,'sys inv movment rpt'!$N:$N,AE$1)</f>
        <v>0</v>
      </c>
      <c r="AF375" s="86">
        <f>SUMIFS('sys inv movment rpt'!$M:$M,'sys inv movment rpt'!$L:$L,$M375,'sys inv movment rpt'!$N:$N,AF$1)</f>
        <v>0</v>
      </c>
      <c r="AG375" s="86">
        <f>SUMIFS('sys inv movment rpt'!$M:$M,'sys inv movment rpt'!$L:$L,$M375,'sys inv movment rpt'!$N:$N,AG$1)</f>
        <v>0</v>
      </c>
      <c r="AH375" s="86">
        <f>SUMIFS('sys inv movment rpt'!$M:$M,'sys inv movment rpt'!$L:$L,$M375,'sys inv movment rpt'!$N:$N,AH$1)</f>
        <v>0</v>
      </c>
      <c r="AI375" s="86">
        <f>SUMIFS('sys inv movment rpt'!$M:$M,'sys inv movment rpt'!$L:$L,$M375,'sys inv movment rpt'!$N:$N,AI$1)</f>
        <v>0</v>
      </c>
      <c r="AJ375" s="86">
        <f>SUMIFS('sys inv movment rpt'!$M:$M,'sys inv movment rpt'!$L:$L,$M375,'sys inv movment rpt'!$N:$N,AJ$1)</f>
        <v>0</v>
      </c>
      <c r="AK375" s="86">
        <f>SUMIFS('sys inv movment rpt'!$M:$M,'sys inv movment rpt'!$L:$L,$M375,'sys inv movment rpt'!$N:$N,AK$1)</f>
        <v>0</v>
      </c>
      <c r="AL375" s="86">
        <f>SUMIFS('sys inv movment rpt'!$M:$M,'sys inv movment rpt'!$L:$L,$M375,'sys inv movment rpt'!$N:$N,AL$1)</f>
        <v>0</v>
      </c>
      <c r="AM375" s="86">
        <f>SUMIFS('sys inv movment rpt'!$M:$M,'sys inv movment rpt'!$L:$L,$M375,'sys inv movment rpt'!$N:$N,AM$1)</f>
        <v>0</v>
      </c>
      <c r="AN375" s="86">
        <f>SUMIFS('sys inv movment rpt'!$M:$M,'sys inv movment rpt'!$L:$L,$M375,'sys inv movment rpt'!$N:$N,AN$1)</f>
        <v>0</v>
      </c>
      <c r="AO375" s="86">
        <f>SUMIFS('sys inv movment rpt'!$M:$M,'sys inv movment rpt'!$L:$L,$M375,'sys inv movment rpt'!$N:$N,AO$1)</f>
        <v>0</v>
      </c>
      <c r="AP375" s="86">
        <f>SUMIFS('sys inv movment rpt'!$M:$M,'sys inv movment rpt'!$L:$L,$M375,'sys inv movment rpt'!$N:$N,AP$1)</f>
        <v>0</v>
      </c>
      <c r="AQ375" s="86">
        <f>SUMIFS('sys inv movment rpt'!$M:$M,'sys inv movment rpt'!$L:$L,$M375,'sys inv movment rpt'!$N:$N,AQ$1)</f>
        <v>0</v>
      </c>
      <c r="AR375" s="86">
        <f>SUMIFS('sys inv movment rpt'!$M:$M,'sys inv movment rpt'!$L:$L,$M375,'sys inv movment rpt'!$N:$N,AR$1)</f>
        <v>0</v>
      </c>
      <c r="AS375" s="86">
        <f>SUMIFS('sys inv movment rpt'!$M:$M,'sys inv movment rpt'!$L:$L,$M375,'sys inv movment rpt'!$N:$N,AS$1)</f>
        <v>0</v>
      </c>
      <c r="AT375" s="86">
        <f>SUMIFS('sys inv movment rpt'!$M:$M,'sys inv movment rpt'!$L:$L,$M375,'sys inv movment rpt'!$N:$N,AT$1)</f>
        <v>0</v>
      </c>
      <c r="AU375" s="86">
        <f>SUMIFS('sys inv movment rpt'!$M:$M,'sys inv movment rpt'!$L:$L,$M375,'sys inv movment rpt'!$N:$N,AU$1)</f>
        <v>0</v>
      </c>
      <c r="AV375" s="86">
        <f>SUMIFS('sys inv movment rpt'!$M:$M,'sys inv movment rpt'!$L:$L,$M375,'sys inv movment rpt'!$N:$N,AV$1)</f>
        <v>0</v>
      </c>
      <c r="AW375" s="87" t="str">
        <f>IFERROR(VLOOKUP(A375,'sys-backorder details'!E:U,17,0),"-")</f>
        <v>-</v>
      </c>
      <c r="AX375" s="87" t="str">
        <f>IF(K375&gt;1,VLOOKUP(A375,'settings-routing'!A:I,9,0),"")</f>
        <v/>
      </c>
    </row>
    <row r="376" ht="12.75" hidden="1" customHeight="1">
      <c r="A376" s="28" t="s">
        <v>958</v>
      </c>
      <c r="B376" s="28" t="s">
        <v>959</v>
      </c>
      <c r="C376" s="50">
        <f t="shared" si="2"/>
        <v>0</v>
      </c>
      <c r="D376" s="80">
        <f>SUMIF('Stocks 101-111'!$J:$J,'item dashboard'!A376,'Stocks 101-111'!K:K)</f>
        <v>0</v>
      </c>
      <c r="E376" s="80">
        <f>SUMIF('Stocks 101-111'!$J:$J,'item dashboard'!A376,'Stocks 101-111'!$L:$L)</f>
        <v>0</v>
      </c>
      <c r="F376" s="81">
        <f t="shared" si="3"/>
        <v>0</v>
      </c>
      <c r="G376" s="82">
        <f t="shared" si="4"/>
        <v>0</v>
      </c>
      <c r="H376" s="50">
        <f>SUMIFS('sys-backorder details'!$M:$M,'sys-backorder details'!$E:$E,'item dashboard'!A376,'sys-backorder details'!$V:$V,"")</f>
        <v>0</v>
      </c>
      <c r="I376" s="83">
        <f>SUMIF('settings-routing'!$I:$I,'item dashboard'!A376,'settings-routing'!$O:$O)</f>
        <v>0</v>
      </c>
      <c r="J376" s="50">
        <f>SUMIFS('sys-backorder details'!$M:$M,'sys-backorder details'!$E:$E,'item dashboard'!A376,'sys-backorder details'!$V:$V,"Call off")</f>
        <v>0</v>
      </c>
      <c r="K376" s="84">
        <f t="shared" si="5"/>
        <v>0</v>
      </c>
      <c r="L376" s="84">
        <f>SUMIF('Production Plan'!$E:$E,'item dashboard'!A376,'Production Plan'!$N:$N)</f>
        <v>0</v>
      </c>
      <c r="M376" s="85" t="str">
        <f t="shared" si="6"/>
        <v>B-G200-W13-200 gm White Jar</v>
      </c>
      <c r="N376" s="86">
        <f>SUMIFS('sys inv movment rpt'!$M:$M,'sys inv movment rpt'!$L:$L,$M376,'sys inv movment rpt'!$N:$N,N$1)</f>
        <v>0</v>
      </c>
      <c r="O376" s="86">
        <f>SUMIFS('sys inv movment rpt'!$M:$M,'sys inv movment rpt'!$L:$L,$M376,'sys inv movment rpt'!$N:$N,O$1)</f>
        <v>0</v>
      </c>
      <c r="P376" s="86">
        <f>SUMIFS('sys inv movment rpt'!$M:$M,'sys inv movment rpt'!$L:$L,$M376,'sys inv movment rpt'!$N:$N,P$1)</f>
        <v>0</v>
      </c>
      <c r="Q376" s="86">
        <f>SUMIFS('sys inv movment rpt'!$M:$M,'sys inv movment rpt'!$L:$L,$M376,'sys inv movment rpt'!$N:$N,Q$1)</f>
        <v>0</v>
      </c>
      <c r="R376" s="86">
        <f>SUMIFS('sys inv movment rpt'!$M:$M,'sys inv movment rpt'!$L:$L,$M376,'sys inv movment rpt'!$N:$N,R$1)</f>
        <v>0</v>
      </c>
      <c r="S376" s="86">
        <f>SUMIFS('sys inv movment rpt'!$M:$M,'sys inv movment rpt'!$L:$L,$M376,'sys inv movment rpt'!$N:$N,S$1)</f>
        <v>0</v>
      </c>
      <c r="T376" s="86">
        <f>SUMIFS('sys inv movment rpt'!$M:$M,'sys inv movment rpt'!$L:$L,$M376,'sys inv movment rpt'!$N:$N,T$1)</f>
        <v>0</v>
      </c>
      <c r="U376" s="86">
        <f>SUMIFS('sys inv movment rpt'!$M:$M,'sys inv movment rpt'!$L:$L,$M376,'sys inv movment rpt'!$N:$N,U$1)</f>
        <v>0</v>
      </c>
      <c r="V376" s="86">
        <f>SUMIFS('sys inv movment rpt'!$M:$M,'sys inv movment rpt'!$L:$L,$M376,'sys inv movment rpt'!$N:$N,V$1)</f>
        <v>0</v>
      </c>
      <c r="W376" s="86">
        <f>SUMIFS('sys inv movment rpt'!$M:$M,'sys inv movment rpt'!$L:$L,$M376,'sys inv movment rpt'!$N:$N,W$1)</f>
        <v>0</v>
      </c>
      <c r="X376" s="86">
        <f>SUMIFS('sys inv movment rpt'!$M:$M,'sys inv movment rpt'!$L:$L,$M376,'sys inv movment rpt'!$N:$N,X$1)</f>
        <v>0</v>
      </c>
      <c r="Y376" s="86">
        <f>SUMIFS('sys inv movment rpt'!$M:$M,'sys inv movment rpt'!$L:$L,$M376,'sys inv movment rpt'!$N:$N,Y$1)</f>
        <v>0</v>
      </c>
      <c r="Z376" s="86">
        <f>SUMIFS('sys inv movment rpt'!$M:$M,'sys inv movment rpt'!$L:$L,$M376,'sys inv movment rpt'!$N:$N,Z$1)</f>
        <v>0</v>
      </c>
      <c r="AA376" s="86">
        <f>SUMIFS('sys inv movment rpt'!$M:$M,'sys inv movment rpt'!$L:$L,$M376,'sys inv movment rpt'!$N:$N,AA$1)</f>
        <v>0</v>
      </c>
      <c r="AB376" s="86">
        <f>SUMIFS('sys inv movment rpt'!$M:$M,'sys inv movment rpt'!$L:$L,$M376,'sys inv movment rpt'!$N:$N,AB$1)</f>
        <v>0</v>
      </c>
      <c r="AC376" s="86">
        <f>SUMIFS('sys inv movment rpt'!$M:$M,'sys inv movment rpt'!$L:$L,$M376,'sys inv movment rpt'!$N:$N,AC$1)</f>
        <v>0</v>
      </c>
      <c r="AD376" s="86">
        <f>SUMIFS('sys inv movment rpt'!$M:$M,'sys inv movment rpt'!$L:$L,$M376,'sys inv movment rpt'!$N:$N,AD$1)</f>
        <v>0</v>
      </c>
      <c r="AE376" s="86">
        <f>SUMIFS('sys inv movment rpt'!$M:$M,'sys inv movment rpt'!$L:$L,$M376,'sys inv movment rpt'!$N:$N,AE$1)</f>
        <v>0</v>
      </c>
      <c r="AF376" s="86">
        <f>SUMIFS('sys inv movment rpt'!$M:$M,'sys inv movment rpt'!$L:$L,$M376,'sys inv movment rpt'!$N:$N,AF$1)</f>
        <v>0</v>
      </c>
      <c r="AG376" s="86">
        <f>SUMIFS('sys inv movment rpt'!$M:$M,'sys inv movment rpt'!$L:$L,$M376,'sys inv movment rpt'!$N:$N,AG$1)</f>
        <v>0</v>
      </c>
      <c r="AH376" s="86">
        <f>SUMIFS('sys inv movment rpt'!$M:$M,'sys inv movment rpt'!$L:$L,$M376,'sys inv movment rpt'!$N:$N,AH$1)</f>
        <v>0</v>
      </c>
      <c r="AI376" s="86">
        <f>SUMIFS('sys inv movment rpt'!$M:$M,'sys inv movment rpt'!$L:$L,$M376,'sys inv movment rpt'!$N:$N,AI$1)</f>
        <v>0</v>
      </c>
      <c r="AJ376" s="86">
        <f>SUMIFS('sys inv movment rpt'!$M:$M,'sys inv movment rpt'!$L:$L,$M376,'sys inv movment rpt'!$N:$N,AJ$1)</f>
        <v>0</v>
      </c>
      <c r="AK376" s="86">
        <f>SUMIFS('sys inv movment rpt'!$M:$M,'sys inv movment rpt'!$L:$L,$M376,'sys inv movment rpt'!$N:$N,AK$1)</f>
        <v>0</v>
      </c>
      <c r="AL376" s="86">
        <f>SUMIFS('sys inv movment rpt'!$M:$M,'sys inv movment rpt'!$L:$L,$M376,'sys inv movment rpt'!$N:$N,AL$1)</f>
        <v>0</v>
      </c>
      <c r="AM376" s="86">
        <f>SUMIFS('sys inv movment rpt'!$M:$M,'sys inv movment rpt'!$L:$L,$M376,'sys inv movment rpt'!$N:$N,AM$1)</f>
        <v>0</v>
      </c>
      <c r="AN376" s="86">
        <f>SUMIFS('sys inv movment rpt'!$M:$M,'sys inv movment rpt'!$L:$L,$M376,'sys inv movment rpt'!$N:$N,AN$1)</f>
        <v>0</v>
      </c>
      <c r="AO376" s="86">
        <f>SUMIFS('sys inv movment rpt'!$M:$M,'sys inv movment rpt'!$L:$L,$M376,'sys inv movment rpt'!$N:$N,AO$1)</f>
        <v>0</v>
      </c>
      <c r="AP376" s="86">
        <f>SUMIFS('sys inv movment rpt'!$M:$M,'sys inv movment rpt'!$L:$L,$M376,'sys inv movment rpt'!$N:$N,AP$1)</f>
        <v>0</v>
      </c>
      <c r="AQ376" s="86">
        <f>SUMIFS('sys inv movment rpt'!$M:$M,'sys inv movment rpt'!$L:$L,$M376,'sys inv movment rpt'!$N:$N,AQ$1)</f>
        <v>0</v>
      </c>
      <c r="AR376" s="86">
        <f>SUMIFS('sys inv movment rpt'!$M:$M,'sys inv movment rpt'!$L:$L,$M376,'sys inv movment rpt'!$N:$N,AR$1)</f>
        <v>0</v>
      </c>
      <c r="AS376" s="86">
        <f>SUMIFS('sys inv movment rpt'!$M:$M,'sys inv movment rpt'!$L:$L,$M376,'sys inv movment rpt'!$N:$N,AS$1)</f>
        <v>0</v>
      </c>
      <c r="AT376" s="86">
        <f>SUMIFS('sys inv movment rpt'!$M:$M,'sys inv movment rpt'!$L:$L,$M376,'sys inv movment rpt'!$N:$N,AT$1)</f>
        <v>0</v>
      </c>
      <c r="AU376" s="86">
        <f>SUMIFS('sys inv movment rpt'!$M:$M,'sys inv movment rpt'!$L:$L,$M376,'sys inv movment rpt'!$N:$N,AU$1)</f>
        <v>0</v>
      </c>
      <c r="AV376" s="86">
        <f>SUMIFS('sys inv movment rpt'!$M:$M,'sys inv movment rpt'!$L:$L,$M376,'sys inv movment rpt'!$N:$N,AV$1)</f>
        <v>0</v>
      </c>
      <c r="AW376" s="87" t="str">
        <f>IFERROR(VLOOKUP(A376,'sys-backorder details'!E:U,17,0),"-")</f>
        <v>-</v>
      </c>
      <c r="AX376" s="87" t="str">
        <f>IF(K376&gt;1,VLOOKUP(A376,'settings-routing'!A:I,9,0),"")</f>
        <v/>
      </c>
    </row>
    <row r="377" ht="12.75" hidden="1" customHeight="1">
      <c r="A377" s="50" t="s">
        <v>960</v>
      </c>
      <c r="B377" s="50" t="s">
        <v>961</v>
      </c>
      <c r="C377" s="50">
        <f t="shared" si="2"/>
        <v>0</v>
      </c>
      <c r="D377" s="80">
        <f>SUMIF('Stocks 101-111'!$J:$J,'item dashboard'!A377,'Stocks 101-111'!K:K)</f>
        <v>0</v>
      </c>
      <c r="E377" s="80">
        <f>SUMIF('Stocks 101-111'!$J:$J,'item dashboard'!A377,'Stocks 101-111'!$L:$L)</f>
        <v>0</v>
      </c>
      <c r="F377" s="81">
        <f t="shared" si="3"/>
        <v>0</v>
      </c>
      <c r="G377" s="82">
        <f t="shared" si="4"/>
        <v>0</v>
      </c>
      <c r="H377" s="50">
        <f>SUMIFS('sys-backorder details'!$M:$M,'sys-backorder details'!$E:$E,'item dashboard'!A377,'sys-backorder details'!$V:$V,"")</f>
        <v>0</v>
      </c>
      <c r="I377" s="83">
        <f>SUMIF('settings-routing'!$I:$I,'item dashboard'!A377,'settings-routing'!$O:$O)</f>
        <v>0</v>
      </c>
      <c r="J377" s="50">
        <f>SUMIFS('sys-backorder details'!$M:$M,'sys-backorder details'!$E:$E,'item dashboard'!A377,'sys-backorder details'!$V:$V,"Call off")</f>
        <v>0</v>
      </c>
      <c r="K377" s="84">
        <f t="shared" si="5"/>
        <v>0</v>
      </c>
      <c r="L377" s="84">
        <f>SUMIF('Production Plan'!$E:$E,'item dashboard'!A377,'Production Plan'!$N:$N)</f>
        <v>0</v>
      </c>
      <c r="M377" s="85" t="str">
        <f t="shared" si="6"/>
        <v>B-G200-W13-HA-200 gm White jar</v>
      </c>
      <c r="N377" s="86">
        <f>SUMIFS('sys inv movment rpt'!$M:$M,'sys inv movment rpt'!$L:$L,$M377,'sys inv movment rpt'!$N:$N,N$1)</f>
        <v>0</v>
      </c>
      <c r="O377" s="86">
        <f>SUMIFS('sys inv movment rpt'!$M:$M,'sys inv movment rpt'!$L:$L,$M377,'sys inv movment rpt'!$N:$N,O$1)</f>
        <v>0</v>
      </c>
      <c r="P377" s="86">
        <f>SUMIFS('sys inv movment rpt'!$M:$M,'sys inv movment rpt'!$L:$L,$M377,'sys inv movment rpt'!$N:$N,P$1)</f>
        <v>0</v>
      </c>
      <c r="Q377" s="86">
        <f>SUMIFS('sys inv movment rpt'!$M:$M,'sys inv movment rpt'!$L:$L,$M377,'sys inv movment rpt'!$N:$N,Q$1)</f>
        <v>0</v>
      </c>
      <c r="R377" s="86">
        <f>SUMIFS('sys inv movment rpt'!$M:$M,'sys inv movment rpt'!$L:$L,$M377,'sys inv movment rpt'!$N:$N,R$1)</f>
        <v>0</v>
      </c>
      <c r="S377" s="86">
        <f>SUMIFS('sys inv movment rpt'!$M:$M,'sys inv movment rpt'!$L:$L,$M377,'sys inv movment rpt'!$N:$N,S$1)</f>
        <v>0</v>
      </c>
      <c r="T377" s="86">
        <f>SUMIFS('sys inv movment rpt'!$M:$M,'sys inv movment rpt'!$L:$L,$M377,'sys inv movment rpt'!$N:$N,T$1)</f>
        <v>0</v>
      </c>
      <c r="U377" s="86">
        <f>SUMIFS('sys inv movment rpt'!$M:$M,'sys inv movment rpt'!$L:$L,$M377,'sys inv movment rpt'!$N:$N,U$1)</f>
        <v>0</v>
      </c>
      <c r="V377" s="86">
        <f>SUMIFS('sys inv movment rpt'!$M:$M,'sys inv movment rpt'!$L:$L,$M377,'sys inv movment rpt'!$N:$N,V$1)</f>
        <v>0</v>
      </c>
      <c r="W377" s="86">
        <f>SUMIFS('sys inv movment rpt'!$M:$M,'sys inv movment rpt'!$L:$L,$M377,'sys inv movment rpt'!$N:$N,W$1)</f>
        <v>0</v>
      </c>
      <c r="X377" s="86">
        <f>SUMIFS('sys inv movment rpt'!$M:$M,'sys inv movment rpt'!$L:$L,$M377,'sys inv movment rpt'!$N:$N,X$1)</f>
        <v>0</v>
      </c>
      <c r="Y377" s="86">
        <f>SUMIFS('sys inv movment rpt'!$M:$M,'sys inv movment rpt'!$L:$L,$M377,'sys inv movment rpt'!$N:$N,Y$1)</f>
        <v>0</v>
      </c>
      <c r="Z377" s="86">
        <f>SUMIFS('sys inv movment rpt'!$M:$M,'sys inv movment rpt'!$L:$L,$M377,'sys inv movment rpt'!$N:$N,Z$1)</f>
        <v>0</v>
      </c>
      <c r="AA377" s="86">
        <f>SUMIFS('sys inv movment rpt'!$M:$M,'sys inv movment rpt'!$L:$L,$M377,'sys inv movment rpt'!$N:$N,AA$1)</f>
        <v>0</v>
      </c>
      <c r="AB377" s="86">
        <f>SUMIFS('sys inv movment rpt'!$M:$M,'sys inv movment rpt'!$L:$L,$M377,'sys inv movment rpt'!$N:$N,AB$1)</f>
        <v>0</v>
      </c>
      <c r="AC377" s="86">
        <f>SUMIFS('sys inv movment rpt'!$M:$M,'sys inv movment rpt'!$L:$L,$M377,'sys inv movment rpt'!$N:$N,AC$1)</f>
        <v>0</v>
      </c>
      <c r="AD377" s="86">
        <f>SUMIFS('sys inv movment rpt'!$M:$M,'sys inv movment rpt'!$L:$L,$M377,'sys inv movment rpt'!$N:$N,AD$1)</f>
        <v>0</v>
      </c>
      <c r="AE377" s="86">
        <f>SUMIFS('sys inv movment rpt'!$M:$M,'sys inv movment rpt'!$L:$L,$M377,'sys inv movment rpt'!$N:$N,AE$1)</f>
        <v>0</v>
      </c>
      <c r="AF377" s="86">
        <f>SUMIFS('sys inv movment rpt'!$M:$M,'sys inv movment rpt'!$L:$L,$M377,'sys inv movment rpt'!$N:$N,AF$1)</f>
        <v>0</v>
      </c>
      <c r="AG377" s="86">
        <f>SUMIFS('sys inv movment rpt'!$M:$M,'sys inv movment rpt'!$L:$L,$M377,'sys inv movment rpt'!$N:$N,AG$1)</f>
        <v>0</v>
      </c>
      <c r="AH377" s="86">
        <f>SUMIFS('sys inv movment rpt'!$M:$M,'sys inv movment rpt'!$L:$L,$M377,'sys inv movment rpt'!$N:$N,AH$1)</f>
        <v>0</v>
      </c>
      <c r="AI377" s="86">
        <f>SUMIFS('sys inv movment rpt'!$M:$M,'sys inv movment rpt'!$L:$L,$M377,'sys inv movment rpt'!$N:$N,AI$1)</f>
        <v>0</v>
      </c>
      <c r="AJ377" s="86">
        <f>SUMIFS('sys inv movment rpt'!$M:$M,'sys inv movment rpt'!$L:$L,$M377,'sys inv movment rpt'!$N:$N,AJ$1)</f>
        <v>0</v>
      </c>
      <c r="AK377" s="86">
        <f>SUMIFS('sys inv movment rpt'!$M:$M,'sys inv movment rpt'!$L:$L,$M377,'sys inv movment rpt'!$N:$N,AK$1)</f>
        <v>0</v>
      </c>
      <c r="AL377" s="86">
        <f>SUMIFS('sys inv movment rpt'!$M:$M,'sys inv movment rpt'!$L:$L,$M377,'sys inv movment rpt'!$N:$N,AL$1)</f>
        <v>0</v>
      </c>
      <c r="AM377" s="86">
        <f>SUMIFS('sys inv movment rpt'!$M:$M,'sys inv movment rpt'!$L:$L,$M377,'sys inv movment rpt'!$N:$N,AM$1)</f>
        <v>0</v>
      </c>
      <c r="AN377" s="86">
        <f>SUMIFS('sys inv movment rpt'!$M:$M,'sys inv movment rpt'!$L:$L,$M377,'sys inv movment rpt'!$N:$N,AN$1)</f>
        <v>0</v>
      </c>
      <c r="AO377" s="86">
        <f>SUMIFS('sys inv movment rpt'!$M:$M,'sys inv movment rpt'!$L:$L,$M377,'sys inv movment rpt'!$N:$N,AO$1)</f>
        <v>0</v>
      </c>
      <c r="AP377" s="86">
        <f>SUMIFS('sys inv movment rpt'!$M:$M,'sys inv movment rpt'!$L:$L,$M377,'sys inv movment rpt'!$N:$N,AP$1)</f>
        <v>0</v>
      </c>
      <c r="AQ377" s="86">
        <f>SUMIFS('sys inv movment rpt'!$M:$M,'sys inv movment rpt'!$L:$L,$M377,'sys inv movment rpt'!$N:$N,AQ$1)</f>
        <v>0</v>
      </c>
      <c r="AR377" s="86">
        <f>SUMIFS('sys inv movment rpt'!$M:$M,'sys inv movment rpt'!$L:$L,$M377,'sys inv movment rpt'!$N:$N,AR$1)</f>
        <v>0</v>
      </c>
      <c r="AS377" s="86">
        <f>SUMIFS('sys inv movment rpt'!$M:$M,'sys inv movment rpt'!$L:$L,$M377,'sys inv movment rpt'!$N:$N,AS$1)</f>
        <v>0</v>
      </c>
      <c r="AT377" s="86">
        <f>SUMIFS('sys inv movment rpt'!$M:$M,'sys inv movment rpt'!$L:$L,$M377,'sys inv movment rpt'!$N:$N,AT$1)</f>
        <v>0</v>
      </c>
      <c r="AU377" s="86">
        <f>SUMIFS('sys inv movment rpt'!$M:$M,'sys inv movment rpt'!$L:$L,$M377,'sys inv movment rpt'!$N:$N,AU$1)</f>
        <v>0</v>
      </c>
      <c r="AV377" s="86">
        <f>SUMIFS('sys inv movment rpt'!$M:$M,'sys inv movment rpt'!$L:$L,$M377,'sys inv movment rpt'!$N:$N,AV$1)</f>
        <v>0</v>
      </c>
      <c r="AW377" s="87" t="str">
        <f>IFERROR(VLOOKUP(A377,'sys-backorder details'!E:U,17,0),"-")</f>
        <v>-</v>
      </c>
      <c r="AX377" s="87" t="str">
        <f>IF(K377&gt;1,VLOOKUP(A377,'settings-routing'!A:I,9,0),"")</f>
        <v/>
      </c>
    </row>
    <row r="378" ht="12.75" hidden="1" customHeight="1">
      <c r="A378" s="50" t="s">
        <v>962</v>
      </c>
      <c r="B378" s="50" t="s">
        <v>963</v>
      </c>
      <c r="C378" s="50">
        <f t="shared" si="2"/>
        <v>3456</v>
      </c>
      <c r="D378" s="80">
        <f>SUMIF('Stocks 101-111'!$J:$J,'item dashboard'!A378,'Stocks 101-111'!K:K)</f>
        <v>3456</v>
      </c>
      <c r="E378" s="80">
        <f>SUMIF('Stocks 101-111'!$J:$J,'item dashboard'!A378,'Stocks 101-111'!$L:$L)</f>
        <v>0</v>
      </c>
      <c r="F378" s="81">
        <f t="shared" si="3"/>
        <v>0</v>
      </c>
      <c r="G378" s="82">
        <f t="shared" si="4"/>
        <v>0</v>
      </c>
      <c r="H378" s="50">
        <f>SUMIFS('sys-backorder details'!$M:$M,'sys-backorder details'!$E:$E,'item dashboard'!A378,'sys-backorder details'!$V:$V,"")</f>
        <v>0</v>
      </c>
      <c r="I378" s="83">
        <f>SUMIF('settings-routing'!$I:$I,'item dashboard'!A378,'settings-routing'!$O:$O)</f>
        <v>0</v>
      </c>
      <c r="J378" s="50">
        <f>SUMIFS('sys-backorder details'!$M:$M,'sys-backorder details'!$E:$E,'item dashboard'!A378,'sys-backorder details'!$V:$V,"Call off")</f>
        <v>0</v>
      </c>
      <c r="K378" s="84">
        <f t="shared" si="5"/>
        <v>-3456</v>
      </c>
      <c r="L378" s="84">
        <f>SUMIF('Production Plan'!$E:$E,'item dashboard'!A378,'Production Plan'!$N:$N)</f>
        <v>0</v>
      </c>
      <c r="M378" s="85" t="str">
        <f t="shared" si="6"/>
        <v>B-G20-N7-50 gm Natural jar</v>
      </c>
      <c r="N378" s="86">
        <f>SUMIFS('sys inv movment rpt'!$M:$M,'sys inv movment rpt'!$L:$L,$M378,'sys inv movment rpt'!$N:$N,N$1)</f>
        <v>0</v>
      </c>
      <c r="O378" s="86">
        <f>SUMIFS('sys inv movment rpt'!$M:$M,'sys inv movment rpt'!$L:$L,$M378,'sys inv movment rpt'!$N:$N,O$1)</f>
        <v>0</v>
      </c>
      <c r="P378" s="86">
        <f>SUMIFS('sys inv movment rpt'!$M:$M,'sys inv movment rpt'!$L:$L,$M378,'sys inv movment rpt'!$N:$N,P$1)</f>
        <v>0</v>
      </c>
      <c r="Q378" s="86">
        <f>SUMIFS('sys inv movment rpt'!$M:$M,'sys inv movment rpt'!$L:$L,$M378,'sys inv movment rpt'!$N:$N,Q$1)</f>
        <v>0</v>
      </c>
      <c r="R378" s="86">
        <f>SUMIFS('sys inv movment rpt'!$M:$M,'sys inv movment rpt'!$L:$L,$M378,'sys inv movment rpt'!$N:$N,R$1)</f>
        <v>0</v>
      </c>
      <c r="S378" s="86">
        <f>SUMIFS('sys inv movment rpt'!$M:$M,'sys inv movment rpt'!$L:$L,$M378,'sys inv movment rpt'!$N:$N,S$1)</f>
        <v>0</v>
      </c>
      <c r="T378" s="86">
        <f>SUMIFS('sys inv movment rpt'!$M:$M,'sys inv movment rpt'!$L:$L,$M378,'sys inv movment rpt'!$N:$N,T$1)</f>
        <v>0</v>
      </c>
      <c r="U378" s="86">
        <f>SUMIFS('sys inv movment rpt'!$M:$M,'sys inv movment rpt'!$L:$L,$M378,'sys inv movment rpt'!$N:$N,U$1)</f>
        <v>0</v>
      </c>
      <c r="V378" s="86">
        <f>SUMIFS('sys inv movment rpt'!$M:$M,'sys inv movment rpt'!$L:$L,$M378,'sys inv movment rpt'!$N:$N,V$1)</f>
        <v>0</v>
      </c>
      <c r="W378" s="86">
        <f>SUMIFS('sys inv movment rpt'!$M:$M,'sys inv movment rpt'!$L:$L,$M378,'sys inv movment rpt'!$N:$N,W$1)</f>
        <v>0</v>
      </c>
      <c r="X378" s="86">
        <f>SUMIFS('sys inv movment rpt'!$M:$M,'sys inv movment rpt'!$L:$L,$M378,'sys inv movment rpt'!$N:$N,X$1)</f>
        <v>0</v>
      </c>
      <c r="Y378" s="86">
        <f>SUMIFS('sys inv movment rpt'!$M:$M,'sys inv movment rpt'!$L:$L,$M378,'sys inv movment rpt'!$N:$N,Y$1)</f>
        <v>0</v>
      </c>
      <c r="Z378" s="86">
        <f>SUMIFS('sys inv movment rpt'!$M:$M,'sys inv movment rpt'!$L:$L,$M378,'sys inv movment rpt'!$N:$N,Z$1)</f>
        <v>0</v>
      </c>
      <c r="AA378" s="86">
        <f>SUMIFS('sys inv movment rpt'!$M:$M,'sys inv movment rpt'!$L:$L,$M378,'sys inv movment rpt'!$N:$N,AA$1)</f>
        <v>0</v>
      </c>
      <c r="AB378" s="86">
        <f>SUMIFS('sys inv movment rpt'!$M:$M,'sys inv movment rpt'!$L:$L,$M378,'sys inv movment rpt'!$N:$N,AB$1)</f>
        <v>0</v>
      </c>
      <c r="AC378" s="86">
        <f>SUMIFS('sys inv movment rpt'!$M:$M,'sys inv movment rpt'!$L:$L,$M378,'sys inv movment rpt'!$N:$N,AC$1)</f>
        <v>0</v>
      </c>
      <c r="AD378" s="86">
        <f>SUMIFS('sys inv movment rpt'!$M:$M,'sys inv movment rpt'!$L:$L,$M378,'sys inv movment rpt'!$N:$N,AD$1)</f>
        <v>0</v>
      </c>
      <c r="AE378" s="86">
        <f>SUMIFS('sys inv movment rpt'!$M:$M,'sys inv movment rpt'!$L:$L,$M378,'sys inv movment rpt'!$N:$N,AE$1)</f>
        <v>0</v>
      </c>
      <c r="AF378" s="86">
        <f>SUMIFS('sys inv movment rpt'!$M:$M,'sys inv movment rpt'!$L:$L,$M378,'sys inv movment rpt'!$N:$N,AF$1)</f>
        <v>0</v>
      </c>
      <c r="AG378" s="86">
        <f>SUMIFS('sys inv movment rpt'!$M:$M,'sys inv movment rpt'!$L:$L,$M378,'sys inv movment rpt'!$N:$N,AG$1)</f>
        <v>0</v>
      </c>
      <c r="AH378" s="86">
        <f>SUMIFS('sys inv movment rpt'!$M:$M,'sys inv movment rpt'!$L:$L,$M378,'sys inv movment rpt'!$N:$N,AH$1)</f>
        <v>0</v>
      </c>
      <c r="AI378" s="86">
        <f>SUMIFS('sys inv movment rpt'!$M:$M,'sys inv movment rpt'!$L:$L,$M378,'sys inv movment rpt'!$N:$N,AI$1)</f>
        <v>0</v>
      </c>
      <c r="AJ378" s="86">
        <f>SUMIFS('sys inv movment rpt'!$M:$M,'sys inv movment rpt'!$L:$L,$M378,'sys inv movment rpt'!$N:$N,AJ$1)</f>
        <v>0</v>
      </c>
      <c r="AK378" s="86">
        <f>SUMIFS('sys inv movment rpt'!$M:$M,'sys inv movment rpt'!$L:$L,$M378,'sys inv movment rpt'!$N:$N,AK$1)</f>
        <v>0</v>
      </c>
      <c r="AL378" s="86">
        <f>SUMIFS('sys inv movment rpt'!$M:$M,'sys inv movment rpt'!$L:$L,$M378,'sys inv movment rpt'!$N:$N,AL$1)</f>
        <v>0</v>
      </c>
      <c r="AM378" s="86">
        <f>SUMIFS('sys inv movment rpt'!$M:$M,'sys inv movment rpt'!$L:$L,$M378,'sys inv movment rpt'!$N:$N,AM$1)</f>
        <v>0</v>
      </c>
      <c r="AN378" s="86">
        <f>SUMIFS('sys inv movment rpt'!$M:$M,'sys inv movment rpt'!$L:$L,$M378,'sys inv movment rpt'!$N:$N,AN$1)</f>
        <v>0</v>
      </c>
      <c r="AO378" s="86">
        <f>SUMIFS('sys inv movment rpt'!$M:$M,'sys inv movment rpt'!$L:$L,$M378,'sys inv movment rpt'!$N:$N,AO$1)</f>
        <v>0</v>
      </c>
      <c r="AP378" s="86">
        <f>SUMIFS('sys inv movment rpt'!$M:$M,'sys inv movment rpt'!$L:$L,$M378,'sys inv movment rpt'!$N:$N,AP$1)</f>
        <v>0</v>
      </c>
      <c r="AQ378" s="86">
        <f>SUMIFS('sys inv movment rpt'!$M:$M,'sys inv movment rpt'!$L:$L,$M378,'sys inv movment rpt'!$N:$N,AQ$1)</f>
        <v>0</v>
      </c>
      <c r="AR378" s="86">
        <f>SUMIFS('sys inv movment rpt'!$M:$M,'sys inv movment rpt'!$L:$L,$M378,'sys inv movment rpt'!$N:$N,AR$1)</f>
        <v>0</v>
      </c>
      <c r="AS378" s="86">
        <f>SUMIFS('sys inv movment rpt'!$M:$M,'sys inv movment rpt'!$L:$L,$M378,'sys inv movment rpt'!$N:$N,AS$1)</f>
        <v>0</v>
      </c>
      <c r="AT378" s="86">
        <f>SUMIFS('sys inv movment rpt'!$M:$M,'sys inv movment rpt'!$L:$L,$M378,'sys inv movment rpt'!$N:$N,AT$1)</f>
        <v>0</v>
      </c>
      <c r="AU378" s="86">
        <f>SUMIFS('sys inv movment rpt'!$M:$M,'sys inv movment rpt'!$L:$L,$M378,'sys inv movment rpt'!$N:$N,AU$1)</f>
        <v>0</v>
      </c>
      <c r="AV378" s="86">
        <f>SUMIFS('sys inv movment rpt'!$M:$M,'sys inv movment rpt'!$L:$L,$M378,'sys inv movment rpt'!$N:$N,AV$1)</f>
        <v>0</v>
      </c>
      <c r="AW378" s="87" t="str">
        <f>IFERROR(VLOOKUP(A378,'sys-backorder details'!E:U,17,0),"-")</f>
        <v>-</v>
      </c>
      <c r="AX378" s="87" t="str">
        <f>IF(K378&gt;1,VLOOKUP(A378,'settings-routing'!A:I,9,0),"")</f>
        <v/>
      </c>
    </row>
    <row r="379" ht="12.75" hidden="1" customHeight="1">
      <c r="A379" s="50" t="s">
        <v>964</v>
      </c>
      <c r="B379" s="50" t="s">
        <v>965</v>
      </c>
      <c r="C379" s="50">
        <f t="shared" si="2"/>
        <v>0</v>
      </c>
      <c r="D379" s="80">
        <f>SUMIF('Stocks 101-111'!$J:$J,'item dashboard'!A379,'Stocks 101-111'!K:K)</f>
        <v>0</v>
      </c>
      <c r="E379" s="80">
        <f>SUMIF('Stocks 101-111'!$J:$J,'item dashboard'!A379,'Stocks 101-111'!$L:$L)</f>
        <v>0</v>
      </c>
      <c r="F379" s="81">
        <f t="shared" si="3"/>
        <v>0</v>
      </c>
      <c r="G379" s="82">
        <f t="shared" si="4"/>
        <v>0</v>
      </c>
      <c r="H379" s="50">
        <f>SUMIFS('sys-backorder details'!$M:$M,'sys-backorder details'!$E:$E,'item dashboard'!A379,'sys-backorder details'!$V:$V,"")</f>
        <v>0</v>
      </c>
      <c r="I379" s="83">
        <f>SUMIF('settings-routing'!$I:$I,'item dashboard'!A379,'settings-routing'!$O:$O)</f>
        <v>0</v>
      </c>
      <c r="J379" s="50">
        <f>SUMIFS('sys-backorder details'!$M:$M,'sys-backorder details'!$E:$E,'item dashboard'!A379,'sys-backorder details'!$V:$V,"Call off")</f>
        <v>0</v>
      </c>
      <c r="K379" s="84">
        <f t="shared" si="5"/>
        <v>0</v>
      </c>
      <c r="L379" s="84">
        <f>SUMIF('Production Plan'!$E:$E,'item dashboard'!A379,'Production Plan'!$N:$N)</f>
        <v>0</v>
      </c>
      <c r="M379" s="85" t="str">
        <f t="shared" si="6"/>
        <v>B-G20-N7EXP-50 gm Natural Jar</v>
      </c>
      <c r="N379" s="86">
        <f>SUMIFS('sys inv movment rpt'!$M:$M,'sys inv movment rpt'!$L:$L,$M379,'sys inv movment rpt'!$N:$N,N$1)</f>
        <v>0</v>
      </c>
      <c r="O379" s="86">
        <f>SUMIFS('sys inv movment rpt'!$M:$M,'sys inv movment rpt'!$L:$L,$M379,'sys inv movment rpt'!$N:$N,O$1)</f>
        <v>0</v>
      </c>
      <c r="P379" s="86">
        <f>SUMIFS('sys inv movment rpt'!$M:$M,'sys inv movment rpt'!$L:$L,$M379,'sys inv movment rpt'!$N:$N,P$1)</f>
        <v>0</v>
      </c>
      <c r="Q379" s="86">
        <f>SUMIFS('sys inv movment rpt'!$M:$M,'sys inv movment rpt'!$L:$L,$M379,'sys inv movment rpt'!$N:$N,Q$1)</f>
        <v>0</v>
      </c>
      <c r="R379" s="86">
        <f>SUMIFS('sys inv movment rpt'!$M:$M,'sys inv movment rpt'!$L:$L,$M379,'sys inv movment rpt'!$N:$N,R$1)</f>
        <v>0</v>
      </c>
      <c r="S379" s="86">
        <f>SUMIFS('sys inv movment rpt'!$M:$M,'sys inv movment rpt'!$L:$L,$M379,'sys inv movment rpt'!$N:$N,S$1)</f>
        <v>0</v>
      </c>
      <c r="T379" s="86">
        <f>SUMIFS('sys inv movment rpt'!$M:$M,'sys inv movment rpt'!$L:$L,$M379,'sys inv movment rpt'!$N:$N,T$1)</f>
        <v>0</v>
      </c>
      <c r="U379" s="86">
        <f>SUMIFS('sys inv movment rpt'!$M:$M,'sys inv movment rpt'!$L:$L,$M379,'sys inv movment rpt'!$N:$N,U$1)</f>
        <v>0</v>
      </c>
      <c r="V379" s="86">
        <f>SUMIFS('sys inv movment rpt'!$M:$M,'sys inv movment rpt'!$L:$L,$M379,'sys inv movment rpt'!$N:$N,V$1)</f>
        <v>0</v>
      </c>
      <c r="W379" s="86">
        <f>SUMIFS('sys inv movment rpt'!$M:$M,'sys inv movment rpt'!$L:$L,$M379,'sys inv movment rpt'!$N:$N,W$1)</f>
        <v>0</v>
      </c>
      <c r="X379" s="86">
        <f>SUMIFS('sys inv movment rpt'!$M:$M,'sys inv movment rpt'!$L:$L,$M379,'sys inv movment rpt'!$N:$N,X$1)</f>
        <v>0</v>
      </c>
      <c r="Y379" s="86">
        <f>SUMIFS('sys inv movment rpt'!$M:$M,'sys inv movment rpt'!$L:$L,$M379,'sys inv movment rpt'!$N:$N,Y$1)</f>
        <v>0</v>
      </c>
      <c r="Z379" s="86">
        <f>SUMIFS('sys inv movment rpt'!$M:$M,'sys inv movment rpt'!$L:$L,$M379,'sys inv movment rpt'!$N:$N,Z$1)</f>
        <v>0</v>
      </c>
      <c r="AA379" s="86">
        <f>SUMIFS('sys inv movment rpt'!$M:$M,'sys inv movment rpt'!$L:$L,$M379,'sys inv movment rpt'!$N:$N,AA$1)</f>
        <v>0</v>
      </c>
      <c r="AB379" s="86">
        <f>SUMIFS('sys inv movment rpt'!$M:$M,'sys inv movment rpt'!$L:$L,$M379,'sys inv movment rpt'!$N:$N,AB$1)</f>
        <v>0</v>
      </c>
      <c r="AC379" s="86">
        <f>SUMIFS('sys inv movment rpt'!$M:$M,'sys inv movment rpt'!$L:$L,$M379,'sys inv movment rpt'!$N:$N,AC$1)</f>
        <v>0</v>
      </c>
      <c r="AD379" s="86">
        <f>SUMIFS('sys inv movment rpt'!$M:$M,'sys inv movment rpt'!$L:$L,$M379,'sys inv movment rpt'!$N:$N,AD$1)</f>
        <v>0</v>
      </c>
      <c r="AE379" s="86">
        <f>SUMIFS('sys inv movment rpt'!$M:$M,'sys inv movment rpt'!$L:$L,$M379,'sys inv movment rpt'!$N:$N,AE$1)</f>
        <v>0</v>
      </c>
      <c r="AF379" s="86">
        <f>SUMIFS('sys inv movment rpt'!$M:$M,'sys inv movment rpt'!$L:$L,$M379,'sys inv movment rpt'!$N:$N,AF$1)</f>
        <v>0</v>
      </c>
      <c r="AG379" s="86">
        <f>SUMIFS('sys inv movment rpt'!$M:$M,'sys inv movment rpt'!$L:$L,$M379,'sys inv movment rpt'!$N:$N,AG$1)</f>
        <v>0</v>
      </c>
      <c r="AH379" s="86">
        <f>SUMIFS('sys inv movment rpt'!$M:$M,'sys inv movment rpt'!$L:$L,$M379,'sys inv movment rpt'!$N:$N,AH$1)</f>
        <v>0</v>
      </c>
      <c r="AI379" s="86">
        <f>SUMIFS('sys inv movment rpt'!$M:$M,'sys inv movment rpt'!$L:$L,$M379,'sys inv movment rpt'!$N:$N,AI$1)</f>
        <v>0</v>
      </c>
      <c r="AJ379" s="86">
        <f>SUMIFS('sys inv movment rpt'!$M:$M,'sys inv movment rpt'!$L:$L,$M379,'sys inv movment rpt'!$N:$N,AJ$1)</f>
        <v>0</v>
      </c>
      <c r="AK379" s="86">
        <f>SUMIFS('sys inv movment rpt'!$M:$M,'sys inv movment rpt'!$L:$L,$M379,'sys inv movment rpt'!$N:$N,AK$1)</f>
        <v>0</v>
      </c>
      <c r="AL379" s="86">
        <f>SUMIFS('sys inv movment rpt'!$M:$M,'sys inv movment rpt'!$L:$L,$M379,'sys inv movment rpt'!$N:$N,AL$1)</f>
        <v>0</v>
      </c>
      <c r="AM379" s="86">
        <f>SUMIFS('sys inv movment rpt'!$M:$M,'sys inv movment rpt'!$L:$L,$M379,'sys inv movment rpt'!$N:$N,AM$1)</f>
        <v>0</v>
      </c>
      <c r="AN379" s="86">
        <f>SUMIFS('sys inv movment rpt'!$M:$M,'sys inv movment rpt'!$L:$L,$M379,'sys inv movment rpt'!$N:$N,AN$1)</f>
        <v>0</v>
      </c>
      <c r="AO379" s="86">
        <f>SUMIFS('sys inv movment rpt'!$M:$M,'sys inv movment rpt'!$L:$L,$M379,'sys inv movment rpt'!$N:$N,AO$1)</f>
        <v>0</v>
      </c>
      <c r="AP379" s="86">
        <f>SUMIFS('sys inv movment rpt'!$M:$M,'sys inv movment rpt'!$L:$L,$M379,'sys inv movment rpt'!$N:$N,AP$1)</f>
        <v>0</v>
      </c>
      <c r="AQ379" s="86">
        <f>SUMIFS('sys inv movment rpt'!$M:$M,'sys inv movment rpt'!$L:$L,$M379,'sys inv movment rpt'!$N:$N,AQ$1)</f>
        <v>0</v>
      </c>
      <c r="AR379" s="86">
        <f>SUMIFS('sys inv movment rpt'!$M:$M,'sys inv movment rpt'!$L:$L,$M379,'sys inv movment rpt'!$N:$N,AR$1)</f>
        <v>0</v>
      </c>
      <c r="AS379" s="86">
        <f>SUMIFS('sys inv movment rpt'!$M:$M,'sys inv movment rpt'!$L:$L,$M379,'sys inv movment rpt'!$N:$N,AS$1)</f>
        <v>0</v>
      </c>
      <c r="AT379" s="86">
        <f>SUMIFS('sys inv movment rpt'!$M:$M,'sys inv movment rpt'!$L:$L,$M379,'sys inv movment rpt'!$N:$N,AT$1)</f>
        <v>0</v>
      </c>
      <c r="AU379" s="86">
        <f>SUMIFS('sys inv movment rpt'!$M:$M,'sys inv movment rpt'!$L:$L,$M379,'sys inv movment rpt'!$N:$N,AU$1)</f>
        <v>0</v>
      </c>
      <c r="AV379" s="86">
        <f>SUMIFS('sys inv movment rpt'!$M:$M,'sys inv movment rpt'!$L:$L,$M379,'sys inv movment rpt'!$N:$N,AV$1)</f>
        <v>0</v>
      </c>
      <c r="AW379" s="87" t="str">
        <f>IFERROR(VLOOKUP(A379,'sys-backorder details'!E:U,17,0),"-")</f>
        <v>-</v>
      </c>
      <c r="AX379" s="87" t="str">
        <f>IF(K379&gt;1,VLOOKUP(A379,'settings-routing'!A:I,9,0),"")</f>
        <v/>
      </c>
    </row>
    <row r="380" ht="12.75" hidden="1" customHeight="1">
      <c r="A380" s="50" t="s">
        <v>966</v>
      </c>
      <c r="B380" s="50" t="s">
        <v>967</v>
      </c>
      <c r="C380" s="50">
        <f t="shared" si="2"/>
        <v>0</v>
      </c>
      <c r="D380" s="80">
        <f>SUMIF('Stocks 101-111'!$J:$J,'item dashboard'!A380,'Stocks 101-111'!K:K)</f>
        <v>0</v>
      </c>
      <c r="E380" s="80">
        <f>SUMIF('Stocks 101-111'!$J:$J,'item dashboard'!A380,'Stocks 101-111'!$L:$L)</f>
        <v>0</v>
      </c>
      <c r="F380" s="81">
        <f t="shared" si="3"/>
        <v>0</v>
      </c>
      <c r="G380" s="82">
        <f t="shared" si="4"/>
        <v>0</v>
      </c>
      <c r="H380" s="50">
        <f>SUMIFS('sys-backorder details'!$M:$M,'sys-backorder details'!$E:$E,'item dashboard'!A380,'sys-backorder details'!$V:$V,"")</f>
        <v>0</v>
      </c>
      <c r="I380" s="83">
        <f>SUMIF('settings-routing'!$I:$I,'item dashboard'!A380,'settings-routing'!$O:$O)</f>
        <v>0</v>
      </c>
      <c r="J380" s="50">
        <f>SUMIFS('sys-backorder details'!$M:$M,'sys-backorder details'!$E:$E,'item dashboard'!A380,'sys-backorder details'!$V:$V,"Call off")</f>
        <v>0</v>
      </c>
      <c r="K380" s="84">
        <f t="shared" si="5"/>
        <v>0</v>
      </c>
      <c r="L380" s="84">
        <f>SUMIF('Production Plan'!$E:$E,'item dashboard'!A380,'Production Plan'!$N:$N)</f>
        <v>0</v>
      </c>
      <c r="M380" s="85" t="str">
        <f t="shared" si="6"/>
        <v>B-G20-PK7-50gm Pink Jar</v>
      </c>
      <c r="N380" s="86">
        <f>SUMIFS('sys inv movment rpt'!$M:$M,'sys inv movment rpt'!$L:$L,$M380,'sys inv movment rpt'!$N:$N,N$1)</f>
        <v>0</v>
      </c>
      <c r="O380" s="86">
        <f>SUMIFS('sys inv movment rpt'!$M:$M,'sys inv movment rpt'!$L:$L,$M380,'sys inv movment rpt'!$N:$N,O$1)</f>
        <v>0</v>
      </c>
      <c r="P380" s="86">
        <f>SUMIFS('sys inv movment rpt'!$M:$M,'sys inv movment rpt'!$L:$L,$M380,'sys inv movment rpt'!$N:$N,P$1)</f>
        <v>0</v>
      </c>
      <c r="Q380" s="86">
        <f>SUMIFS('sys inv movment rpt'!$M:$M,'sys inv movment rpt'!$L:$L,$M380,'sys inv movment rpt'!$N:$N,Q$1)</f>
        <v>0</v>
      </c>
      <c r="R380" s="86">
        <f>SUMIFS('sys inv movment rpt'!$M:$M,'sys inv movment rpt'!$L:$L,$M380,'sys inv movment rpt'!$N:$N,R$1)</f>
        <v>0</v>
      </c>
      <c r="S380" s="86">
        <f>SUMIFS('sys inv movment rpt'!$M:$M,'sys inv movment rpt'!$L:$L,$M380,'sys inv movment rpt'!$N:$N,S$1)</f>
        <v>0</v>
      </c>
      <c r="T380" s="86">
        <f>SUMIFS('sys inv movment rpt'!$M:$M,'sys inv movment rpt'!$L:$L,$M380,'sys inv movment rpt'!$N:$N,T$1)</f>
        <v>0</v>
      </c>
      <c r="U380" s="86">
        <f>SUMIFS('sys inv movment rpt'!$M:$M,'sys inv movment rpt'!$L:$L,$M380,'sys inv movment rpt'!$N:$N,U$1)</f>
        <v>0</v>
      </c>
      <c r="V380" s="86">
        <f>SUMIFS('sys inv movment rpt'!$M:$M,'sys inv movment rpt'!$L:$L,$M380,'sys inv movment rpt'!$N:$N,V$1)</f>
        <v>0</v>
      </c>
      <c r="W380" s="86">
        <f>SUMIFS('sys inv movment rpt'!$M:$M,'sys inv movment rpt'!$L:$L,$M380,'sys inv movment rpt'!$N:$N,W$1)</f>
        <v>0</v>
      </c>
      <c r="X380" s="86">
        <f>SUMIFS('sys inv movment rpt'!$M:$M,'sys inv movment rpt'!$L:$L,$M380,'sys inv movment rpt'!$N:$N,X$1)</f>
        <v>0</v>
      </c>
      <c r="Y380" s="86">
        <f>SUMIFS('sys inv movment rpt'!$M:$M,'sys inv movment rpt'!$L:$L,$M380,'sys inv movment rpt'!$N:$N,Y$1)</f>
        <v>0</v>
      </c>
      <c r="Z380" s="86">
        <f>SUMIFS('sys inv movment rpt'!$M:$M,'sys inv movment rpt'!$L:$L,$M380,'sys inv movment rpt'!$N:$N,Z$1)</f>
        <v>0</v>
      </c>
      <c r="AA380" s="86">
        <f>SUMIFS('sys inv movment rpt'!$M:$M,'sys inv movment rpt'!$L:$L,$M380,'sys inv movment rpt'!$N:$N,AA$1)</f>
        <v>0</v>
      </c>
      <c r="AB380" s="86">
        <f>SUMIFS('sys inv movment rpt'!$M:$M,'sys inv movment rpt'!$L:$L,$M380,'sys inv movment rpt'!$N:$N,AB$1)</f>
        <v>0</v>
      </c>
      <c r="AC380" s="86">
        <f>SUMIFS('sys inv movment rpt'!$M:$M,'sys inv movment rpt'!$L:$L,$M380,'sys inv movment rpt'!$N:$N,AC$1)</f>
        <v>0</v>
      </c>
      <c r="AD380" s="86">
        <f>SUMIFS('sys inv movment rpt'!$M:$M,'sys inv movment rpt'!$L:$L,$M380,'sys inv movment rpt'!$N:$N,AD$1)</f>
        <v>0</v>
      </c>
      <c r="AE380" s="86">
        <f>SUMIFS('sys inv movment rpt'!$M:$M,'sys inv movment rpt'!$L:$L,$M380,'sys inv movment rpt'!$N:$N,AE$1)</f>
        <v>0</v>
      </c>
      <c r="AF380" s="86">
        <f>SUMIFS('sys inv movment rpt'!$M:$M,'sys inv movment rpt'!$L:$L,$M380,'sys inv movment rpt'!$N:$N,AF$1)</f>
        <v>0</v>
      </c>
      <c r="AG380" s="86">
        <f>SUMIFS('sys inv movment rpt'!$M:$M,'sys inv movment rpt'!$L:$L,$M380,'sys inv movment rpt'!$N:$N,AG$1)</f>
        <v>0</v>
      </c>
      <c r="AH380" s="86">
        <f>SUMIFS('sys inv movment rpt'!$M:$M,'sys inv movment rpt'!$L:$L,$M380,'sys inv movment rpt'!$N:$N,AH$1)</f>
        <v>0</v>
      </c>
      <c r="AI380" s="86">
        <f>SUMIFS('sys inv movment rpt'!$M:$M,'sys inv movment rpt'!$L:$L,$M380,'sys inv movment rpt'!$N:$N,AI$1)</f>
        <v>0</v>
      </c>
      <c r="AJ380" s="86">
        <f>SUMIFS('sys inv movment rpt'!$M:$M,'sys inv movment rpt'!$L:$L,$M380,'sys inv movment rpt'!$N:$N,AJ$1)</f>
        <v>0</v>
      </c>
      <c r="AK380" s="86">
        <f>SUMIFS('sys inv movment rpt'!$M:$M,'sys inv movment rpt'!$L:$L,$M380,'sys inv movment rpt'!$N:$N,AK$1)</f>
        <v>0</v>
      </c>
      <c r="AL380" s="86">
        <f>SUMIFS('sys inv movment rpt'!$M:$M,'sys inv movment rpt'!$L:$L,$M380,'sys inv movment rpt'!$N:$N,AL$1)</f>
        <v>0</v>
      </c>
      <c r="AM380" s="86">
        <f>SUMIFS('sys inv movment rpt'!$M:$M,'sys inv movment rpt'!$L:$L,$M380,'sys inv movment rpt'!$N:$N,AM$1)</f>
        <v>0</v>
      </c>
      <c r="AN380" s="86">
        <f>SUMIFS('sys inv movment rpt'!$M:$M,'sys inv movment rpt'!$L:$L,$M380,'sys inv movment rpt'!$N:$N,AN$1)</f>
        <v>0</v>
      </c>
      <c r="AO380" s="86">
        <f>SUMIFS('sys inv movment rpt'!$M:$M,'sys inv movment rpt'!$L:$L,$M380,'sys inv movment rpt'!$N:$N,AO$1)</f>
        <v>0</v>
      </c>
      <c r="AP380" s="86">
        <f>SUMIFS('sys inv movment rpt'!$M:$M,'sys inv movment rpt'!$L:$L,$M380,'sys inv movment rpt'!$N:$N,AP$1)</f>
        <v>0</v>
      </c>
      <c r="AQ380" s="86">
        <f>SUMIFS('sys inv movment rpt'!$M:$M,'sys inv movment rpt'!$L:$L,$M380,'sys inv movment rpt'!$N:$N,AQ$1)</f>
        <v>0</v>
      </c>
      <c r="AR380" s="86">
        <f>SUMIFS('sys inv movment rpt'!$M:$M,'sys inv movment rpt'!$L:$L,$M380,'sys inv movment rpt'!$N:$N,AR$1)</f>
        <v>0</v>
      </c>
      <c r="AS380" s="86">
        <f>SUMIFS('sys inv movment rpt'!$M:$M,'sys inv movment rpt'!$L:$L,$M380,'sys inv movment rpt'!$N:$N,AS$1)</f>
        <v>0</v>
      </c>
      <c r="AT380" s="86">
        <f>SUMIFS('sys inv movment rpt'!$M:$M,'sys inv movment rpt'!$L:$L,$M380,'sys inv movment rpt'!$N:$N,AT$1)</f>
        <v>0</v>
      </c>
      <c r="AU380" s="86">
        <f>SUMIFS('sys inv movment rpt'!$M:$M,'sys inv movment rpt'!$L:$L,$M380,'sys inv movment rpt'!$N:$N,AU$1)</f>
        <v>0</v>
      </c>
      <c r="AV380" s="86">
        <f>SUMIFS('sys inv movment rpt'!$M:$M,'sys inv movment rpt'!$L:$L,$M380,'sys inv movment rpt'!$N:$N,AV$1)</f>
        <v>0</v>
      </c>
      <c r="AW380" s="87" t="str">
        <f>IFERROR(VLOOKUP(A380,'sys-backorder details'!E:U,17,0),"-")</f>
        <v>-</v>
      </c>
      <c r="AX380" s="87" t="str">
        <f>IF(K380&gt;1,VLOOKUP(A380,'settings-routing'!A:I,9,0),"")</f>
        <v/>
      </c>
    </row>
    <row r="381" ht="12.75" hidden="1" customHeight="1">
      <c r="A381" s="50" t="s">
        <v>968</v>
      </c>
      <c r="B381" s="50" t="s">
        <v>969</v>
      </c>
      <c r="C381" s="50">
        <f t="shared" si="2"/>
        <v>3456</v>
      </c>
      <c r="D381" s="80">
        <f>SUMIF('Stocks 101-111'!$J:$J,'item dashboard'!A381,'Stocks 101-111'!K:K)</f>
        <v>3456</v>
      </c>
      <c r="E381" s="80">
        <f>SUMIF('Stocks 101-111'!$J:$J,'item dashboard'!A381,'Stocks 101-111'!$L:$L)</f>
        <v>0</v>
      </c>
      <c r="F381" s="81">
        <f t="shared" si="3"/>
        <v>0</v>
      </c>
      <c r="G381" s="82">
        <f t="shared" si="4"/>
        <v>0.3714285714</v>
      </c>
      <c r="H381" s="50">
        <f>SUMIFS('sys-backorder details'!$M:$M,'sys-backorder details'!$E:$E,'item dashboard'!A381,'sys-backorder details'!$V:$V,"")</f>
        <v>0</v>
      </c>
      <c r="I381" s="83">
        <f>SUMIF('settings-routing'!$I:$I,'item dashboard'!A381,'settings-routing'!$O:$O)</f>
        <v>0</v>
      </c>
      <c r="J381" s="50">
        <f>SUMIFS('sys-backorder details'!$M:$M,'sys-backorder details'!$E:$E,'item dashboard'!A381,'sys-backorder details'!$V:$V,"Call off")</f>
        <v>22224</v>
      </c>
      <c r="K381" s="84">
        <f t="shared" si="5"/>
        <v>-3456</v>
      </c>
      <c r="L381" s="84">
        <f>SUMIF('Production Plan'!$E:$E,'item dashboard'!A381,'Production Plan'!$N:$N)</f>
        <v>-3456</v>
      </c>
      <c r="M381" s="85" t="str">
        <f t="shared" si="6"/>
        <v>B-G20-W7-50 gm White jar</v>
      </c>
      <c r="N381" s="86">
        <f>SUMIFS('sys inv movment rpt'!$M:$M,'sys inv movment rpt'!$L:$L,$M381,'sys inv movment rpt'!$N:$N,N$1)</f>
        <v>5184</v>
      </c>
      <c r="O381" s="86">
        <f>SUMIFS('sys inv movment rpt'!$M:$M,'sys inv movment rpt'!$L:$L,$M381,'sys inv movment rpt'!$N:$N,O$1)</f>
        <v>0</v>
      </c>
      <c r="P381" s="86">
        <f>SUMIFS('sys inv movment rpt'!$M:$M,'sys inv movment rpt'!$L:$L,$M381,'sys inv movment rpt'!$N:$N,P$1)</f>
        <v>0</v>
      </c>
      <c r="Q381" s="86">
        <f>SUMIFS('sys inv movment rpt'!$M:$M,'sys inv movment rpt'!$L:$L,$M381,'sys inv movment rpt'!$N:$N,Q$1)</f>
        <v>0</v>
      </c>
      <c r="R381" s="86">
        <f>SUMIFS('sys inv movment rpt'!$M:$M,'sys inv movment rpt'!$L:$L,$M381,'sys inv movment rpt'!$N:$N,R$1)</f>
        <v>2592</v>
      </c>
      <c r="S381" s="86">
        <f>SUMIFS('sys inv movment rpt'!$M:$M,'sys inv movment rpt'!$L:$L,$M381,'sys inv movment rpt'!$N:$N,S$1)</f>
        <v>0</v>
      </c>
      <c r="T381" s="86">
        <f>SUMIFS('sys inv movment rpt'!$M:$M,'sys inv movment rpt'!$L:$L,$M381,'sys inv movment rpt'!$N:$N,T$1)</f>
        <v>0</v>
      </c>
      <c r="U381" s="86">
        <f>SUMIFS('sys inv movment rpt'!$M:$M,'sys inv movment rpt'!$L:$L,$M381,'sys inv movment rpt'!$N:$N,U$1)</f>
        <v>0</v>
      </c>
      <c r="V381" s="86">
        <f>SUMIFS('sys inv movment rpt'!$M:$M,'sys inv movment rpt'!$L:$L,$M381,'sys inv movment rpt'!$N:$N,V$1)</f>
        <v>0</v>
      </c>
      <c r="W381" s="86">
        <f>SUMIFS('sys inv movment rpt'!$M:$M,'sys inv movment rpt'!$L:$L,$M381,'sys inv movment rpt'!$N:$N,W$1)</f>
        <v>6048</v>
      </c>
      <c r="X381" s="86">
        <f>SUMIFS('sys inv movment rpt'!$M:$M,'sys inv movment rpt'!$L:$L,$M381,'sys inv movment rpt'!$N:$N,X$1)</f>
        <v>0</v>
      </c>
      <c r="Y381" s="86">
        <f>SUMIFS('sys inv movment rpt'!$M:$M,'sys inv movment rpt'!$L:$L,$M381,'sys inv movment rpt'!$N:$N,Y$1)</f>
        <v>0</v>
      </c>
      <c r="Z381" s="86">
        <f>SUMIFS('sys inv movment rpt'!$M:$M,'sys inv movment rpt'!$L:$L,$M381,'sys inv movment rpt'!$N:$N,Z$1)</f>
        <v>2592</v>
      </c>
      <c r="AA381" s="86">
        <f>SUMIFS('sys inv movment rpt'!$M:$M,'sys inv movment rpt'!$L:$L,$M381,'sys inv movment rpt'!$N:$N,AA$1)</f>
        <v>6912</v>
      </c>
      <c r="AB381" s="86">
        <f>SUMIFS('sys inv movment rpt'!$M:$M,'sys inv movment rpt'!$L:$L,$M381,'sys inv movment rpt'!$N:$N,AB$1)</f>
        <v>0</v>
      </c>
      <c r="AC381" s="86">
        <f>SUMIFS('sys inv movment rpt'!$M:$M,'sys inv movment rpt'!$L:$L,$M381,'sys inv movment rpt'!$N:$N,AC$1)</f>
        <v>0</v>
      </c>
      <c r="AD381" s="86">
        <f>SUMIFS('sys inv movment rpt'!$M:$M,'sys inv movment rpt'!$L:$L,$M381,'sys inv movment rpt'!$N:$N,AD$1)</f>
        <v>0</v>
      </c>
      <c r="AE381" s="86">
        <f>SUMIFS('sys inv movment rpt'!$M:$M,'sys inv movment rpt'!$L:$L,$M381,'sys inv movment rpt'!$N:$N,AE$1)</f>
        <v>59616</v>
      </c>
      <c r="AF381" s="86">
        <f>SUMIFS('sys inv movment rpt'!$M:$M,'sys inv movment rpt'!$L:$L,$M381,'sys inv movment rpt'!$N:$N,AF$1)</f>
        <v>6048</v>
      </c>
      <c r="AG381" s="86">
        <f>SUMIFS('sys inv movment rpt'!$M:$M,'sys inv movment rpt'!$L:$L,$M381,'sys inv movment rpt'!$N:$N,AG$1)</f>
        <v>0</v>
      </c>
      <c r="AH381" s="86">
        <f>SUMIFS('sys inv movment rpt'!$M:$M,'sys inv movment rpt'!$L:$L,$M381,'sys inv movment rpt'!$N:$N,AH$1)</f>
        <v>0</v>
      </c>
      <c r="AI381" s="86">
        <f>SUMIFS('sys inv movment rpt'!$M:$M,'sys inv movment rpt'!$L:$L,$M381,'sys inv movment rpt'!$N:$N,AI$1)</f>
        <v>864</v>
      </c>
      <c r="AJ381" s="86">
        <f>SUMIFS('sys inv movment rpt'!$M:$M,'sys inv movment rpt'!$L:$L,$M381,'sys inv movment rpt'!$N:$N,AJ$1)</f>
        <v>6912</v>
      </c>
      <c r="AK381" s="86">
        <f>SUMIFS('sys inv movment rpt'!$M:$M,'sys inv movment rpt'!$L:$L,$M381,'sys inv movment rpt'!$N:$N,AK$1)</f>
        <v>0</v>
      </c>
      <c r="AL381" s="86">
        <f>SUMIFS('sys inv movment rpt'!$M:$M,'sys inv movment rpt'!$L:$L,$M381,'sys inv movment rpt'!$N:$N,AL$1)</f>
        <v>0</v>
      </c>
      <c r="AM381" s="86">
        <f>SUMIFS('sys inv movment rpt'!$M:$M,'sys inv movment rpt'!$L:$L,$M381,'sys inv movment rpt'!$N:$N,AM$1)</f>
        <v>0</v>
      </c>
      <c r="AN381" s="86">
        <f>SUMIFS('sys inv movment rpt'!$M:$M,'sys inv movment rpt'!$L:$L,$M381,'sys inv movment rpt'!$N:$N,AN$1)</f>
        <v>6048</v>
      </c>
      <c r="AO381" s="86">
        <f>SUMIFS('sys inv movment rpt'!$M:$M,'sys inv movment rpt'!$L:$L,$M381,'sys inv movment rpt'!$N:$N,AO$1)</f>
        <v>0</v>
      </c>
      <c r="AP381" s="86">
        <f>SUMIFS('sys inv movment rpt'!$M:$M,'sys inv movment rpt'!$L:$L,$M381,'sys inv movment rpt'!$N:$N,AP$1)</f>
        <v>0</v>
      </c>
      <c r="AQ381" s="86">
        <f>SUMIFS('sys inv movment rpt'!$M:$M,'sys inv movment rpt'!$L:$L,$M381,'sys inv movment rpt'!$N:$N,AQ$1)</f>
        <v>0</v>
      </c>
      <c r="AR381" s="86">
        <f>SUMIFS('sys inv movment rpt'!$M:$M,'sys inv movment rpt'!$L:$L,$M381,'sys inv movment rpt'!$N:$N,AR$1)</f>
        <v>15552</v>
      </c>
      <c r="AS381" s="86">
        <f>SUMIFS('sys inv movment rpt'!$M:$M,'sys inv movment rpt'!$L:$L,$M381,'sys inv movment rpt'!$N:$N,AS$1)</f>
        <v>8640</v>
      </c>
      <c r="AT381" s="86">
        <f>SUMIFS('sys inv movment rpt'!$M:$M,'sys inv movment rpt'!$L:$L,$M381,'sys inv movment rpt'!$N:$N,AT$1)</f>
        <v>0</v>
      </c>
      <c r="AU381" s="86">
        <f>SUMIFS('sys inv movment rpt'!$M:$M,'sys inv movment rpt'!$L:$L,$M381,'sys inv movment rpt'!$N:$N,AU$1)</f>
        <v>0</v>
      </c>
      <c r="AV381" s="86">
        <f>SUMIFS('sys inv movment rpt'!$M:$M,'sys inv movment rpt'!$L:$L,$M381,'sys inv movment rpt'!$N:$N,AV$1)</f>
        <v>864</v>
      </c>
      <c r="AW381" s="87" t="str">
        <f>IFERROR(VLOOKUP(A381,'sys-backorder details'!E:U,17,0),"-")</f>
        <v>30 Days</v>
      </c>
      <c r="AX381" s="87" t="str">
        <f>IF(K381&gt;1,VLOOKUP(A381,'settings-routing'!A:I,9,0),"")</f>
        <v/>
      </c>
    </row>
    <row r="382" ht="12.75" hidden="1" customHeight="1">
      <c r="A382" s="50" t="s">
        <v>970</v>
      </c>
      <c r="B382" s="50" t="s">
        <v>971</v>
      </c>
      <c r="C382" s="50">
        <f t="shared" si="2"/>
        <v>1728</v>
      </c>
      <c r="D382" s="80">
        <f>SUMIF('Stocks 101-111'!$J:$J,'item dashboard'!A382,'Stocks 101-111'!K:K)</f>
        <v>1728</v>
      </c>
      <c r="E382" s="80">
        <f>SUMIF('Stocks 101-111'!$J:$J,'item dashboard'!A382,'Stocks 101-111'!$L:$L)</f>
        <v>0</v>
      </c>
      <c r="F382" s="81">
        <f t="shared" si="3"/>
        <v>0</v>
      </c>
      <c r="G382" s="82">
        <f t="shared" si="4"/>
        <v>0</v>
      </c>
      <c r="H382" s="50">
        <f>SUMIFS('sys-backorder details'!$M:$M,'sys-backorder details'!$E:$E,'item dashboard'!A382,'sys-backorder details'!$V:$V,"")</f>
        <v>0</v>
      </c>
      <c r="I382" s="83">
        <f>SUMIF('settings-routing'!$I:$I,'item dashboard'!A382,'settings-routing'!$O:$O)</f>
        <v>0</v>
      </c>
      <c r="J382" s="50">
        <f>SUMIFS('sys-backorder details'!$M:$M,'sys-backorder details'!$E:$E,'item dashboard'!A382,'sys-backorder details'!$V:$V,"Call off")</f>
        <v>0</v>
      </c>
      <c r="K382" s="84">
        <f t="shared" si="5"/>
        <v>-1728</v>
      </c>
      <c r="L382" s="84">
        <f>SUMIF('Production Plan'!$E:$E,'item dashboard'!A382,'Production Plan'!$N:$N)</f>
        <v>0</v>
      </c>
      <c r="M382" s="85" t="str">
        <f t="shared" si="6"/>
        <v>B-G20-W7CLOVES-50 gm White Pntd Shumba Cloves</v>
      </c>
      <c r="N382" s="86">
        <f>SUMIFS('sys inv movment rpt'!$M:$M,'sys inv movment rpt'!$L:$L,$M382,'sys inv movment rpt'!$N:$N,N$1)</f>
        <v>0</v>
      </c>
      <c r="O382" s="86">
        <f>SUMIFS('sys inv movment rpt'!$M:$M,'sys inv movment rpt'!$L:$L,$M382,'sys inv movment rpt'!$N:$N,O$1)</f>
        <v>0</v>
      </c>
      <c r="P382" s="86">
        <f>SUMIFS('sys inv movment rpt'!$M:$M,'sys inv movment rpt'!$L:$L,$M382,'sys inv movment rpt'!$N:$N,P$1)</f>
        <v>0</v>
      </c>
      <c r="Q382" s="86">
        <f>SUMIFS('sys inv movment rpt'!$M:$M,'sys inv movment rpt'!$L:$L,$M382,'sys inv movment rpt'!$N:$N,Q$1)</f>
        <v>0</v>
      </c>
      <c r="R382" s="86">
        <f>SUMIFS('sys inv movment rpt'!$M:$M,'sys inv movment rpt'!$L:$L,$M382,'sys inv movment rpt'!$N:$N,R$1)</f>
        <v>0</v>
      </c>
      <c r="S382" s="86">
        <f>SUMIFS('sys inv movment rpt'!$M:$M,'sys inv movment rpt'!$L:$L,$M382,'sys inv movment rpt'!$N:$N,S$1)</f>
        <v>0</v>
      </c>
      <c r="T382" s="86">
        <f>SUMIFS('sys inv movment rpt'!$M:$M,'sys inv movment rpt'!$L:$L,$M382,'sys inv movment rpt'!$N:$N,T$1)</f>
        <v>0</v>
      </c>
      <c r="U382" s="86">
        <f>SUMIFS('sys inv movment rpt'!$M:$M,'sys inv movment rpt'!$L:$L,$M382,'sys inv movment rpt'!$N:$N,U$1)</f>
        <v>0</v>
      </c>
      <c r="V382" s="86">
        <f>SUMIFS('sys inv movment rpt'!$M:$M,'sys inv movment rpt'!$L:$L,$M382,'sys inv movment rpt'!$N:$N,V$1)</f>
        <v>0</v>
      </c>
      <c r="W382" s="86">
        <f>SUMIFS('sys inv movment rpt'!$M:$M,'sys inv movment rpt'!$L:$L,$M382,'sys inv movment rpt'!$N:$N,W$1)</f>
        <v>0</v>
      </c>
      <c r="X382" s="86">
        <f>SUMIFS('sys inv movment rpt'!$M:$M,'sys inv movment rpt'!$L:$L,$M382,'sys inv movment rpt'!$N:$N,X$1)</f>
        <v>0</v>
      </c>
      <c r="Y382" s="86">
        <f>SUMIFS('sys inv movment rpt'!$M:$M,'sys inv movment rpt'!$L:$L,$M382,'sys inv movment rpt'!$N:$N,Y$1)</f>
        <v>0</v>
      </c>
      <c r="Z382" s="86">
        <f>SUMIFS('sys inv movment rpt'!$M:$M,'sys inv movment rpt'!$L:$L,$M382,'sys inv movment rpt'!$N:$N,Z$1)</f>
        <v>0</v>
      </c>
      <c r="AA382" s="86">
        <f>SUMIFS('sys inv movment rpt'!$M:$M,'sys inv movment rpt'!$L:$L,$M382,'sys inv movment rpt'!$N:$N,AA$1)</f>
        <v>0</v>
      </c>
      <c r="AB382" s="86">
        <f>SUMIFS('sys inv movment rpt'!$M:$M,'sys inv movment rpt'!$L:$L,$M382,'sys inv movment rpt'!$N:$N,AB$1)</f>
        <v>0</v>
      </c>
      <c r="AC382" s="86">
        <f>SUMIFS('sys inv movment rpt'!$M:$M,'sys inv movment rpt'!$L:$L,$M382,'sys inv movment rpt'!$N:$N,AC$1)</f>
        <v>0</v>
      </c>
      <c r="AD382" s="86">
        <f>SUMIFS('sys inv movment rpt'!$M:$M,'sys inv movment rpt'!$L:$L,$M382,'sys inv movment rpt'!$N:$N,AD$1)</f>
        <v>0</v>
      </c>
      <c r="AE382" s="86">
        <f>SUMIFS('sys inv movment rpt'!$M:$M,'sys inv movment rpt'!$L:$L,$M382,'sys inv movment rpt'!$N:$N,AE$1)</f>
        <v>0</v>
      </c>
      <c r="AF382" s="86">
        <f>SUMIFS('sys inv movment rpt'!$M:$M,'sys inv movment rpt'!$L:$L,$M382,'sys inv movment rpt'!$N:$N,AF$1)</f>
        <v>0</v>
      </c>
      <c r="AG382" s="86">
        <f>SUMIFS('sys inv movment rpt'!$M:$M,'sys inv movment rpt'!$L:$L,$M382,'sys inv movment rpt'!$N:$N,AG$1)</f>
        <v>0</v>
      </c>
      <c r="AH382" s="86">
        <f>SUMIFS('sys inv movment rpt'!$M:$M,'sys inv movment rpt'!$L:$L,$M382,'sys inv movment rpt'!$N:$N,AH$1)</f>
        <v>0</v>
      </c>
      <c r="AI382" s="86">
        <f>SUMIFS('sys inv movment rpt'!$M:$M,'sys inv movment rpt'!$L:$L,$M382,'sys inv movment rpt'!$N:$N,AI$1)</f>
        <v>0</v>
      </c>
      <c r="AJ382" s="86">
        <f>SUMIFS('sys inv movment rpt'!$M:$M,'sys inv movment rpt'!$L:$L,$M382,'sys inv movment rpt'!$N:$N,AJ$1)</f>
        <v>0</v>
      </c>
      <c r="AK382" s="86">
        <f>SUMIFS('sys inv movment rpt'!$M:$M,'sys inv movment rpt'!$L:$L,$M382,'sys inv movment rpt'!$N:$N,AK$1)</f>
        <v>0</v>
      </c>
      <c r="AL382" s="86">
        <f>SUMIFS('sys inv movment rpt'!$M:$M,'sys inv movment rpt'!$L:$L,$M382,'sys inv movment rpt'!$N:$N,AL$1)</f>
        <v>0</v>
      </c>
      <c r="AM382" s="86">
        <f>SUMIFS('sys inv movment rpt'!$M:$M,'sys inv movment rpt'!$L:$L,$M382,'sys inv movment rpt'!$N:$N,AM$1)</f>
        <v>0</v>
      </c>
      <c r="AN382" s="86">
        <f>SUMIFS('sys inv movment rpt'!$M:$M,'sys inv movment rpt'!$L:$L,$M382,'sys inv movment rpt'!$N:$N,AN$1)</f>
        <v>0</v>
      </c>
      <c r="AO382" s="86">
        <f>SUMIFS('sys inv movment rpt'!$M:$M,'sys inv movment rpt'!$L:$L,$M382,'sys inv movment rpt'!$N:$N,AO$1)</f>
        <v>0</v>
      </c>
      <c r="AP382" s="86">
        <f>SUMIFS('sys inv movment rpt'!$M:$M,'sys inv movment rpt'!$L:$L,$M382,'sys inv movment rpt'!$N:$N,AP$1)</f>
        <v>0</v>
      </c>
      <c r="AQ382" s="86">
        <f>SUMIFS('sys inv movment rpt'!$M:$M,'sys inv movment rpt'!$L:$L,$M382,'sys inv movment rpt'!$N:$N,AQ$1)</f>
        <v>0</v>
      </c>
      <c r="AR382" s="86">
        <f>SUMIFS('sys inv movment rpt'!$M:$M,'sys inv movment rpt'!$L:$L,$M382,'sys inv movment rpt'!$N:$N,AR$1)</f>
        <v>0</v>
      </c>
      <c r="AS382" s="86">
        <f>SUMIFS('sys inv movment rpt'!$M:$M,'sys inv movment rpt'!$L:$L,$M382,'sys inv movment rpt'!$N:$N,AS$1)</f>
        <v>0</v>
      </c>
      <c r="AT382" s="86">
        <f>SUMIFS('sys inv movment rpt'!$M:$M,'sys inv movment rpt'!$L:$L,$M382,'sys inv movment rpt'!$N:$N,AT$1)</f>
        <v>0</v>
      </c>
      <c r="AU382" s="86">
        <f>SUMIFS('sys inv movment rpt'!$M:$M,'sys inv movment rpt'!$L:$L,$M382,'sys inv movment rpt'!$N:$N,AU$1)</f>
        <v>0</v>
      </c>
      <c r="AV382" s="86">
        <f>SUMIFS('sys inv movment rpt'!$M:$M,'sys inv movment rpt'!$L:$L,$M382,'sys inv movment rpt'!$N:$N,AV$1)</f>
        <v>0</v>
      </c>
      <c r="AW382" s="87" t="str">
        <f>IFERROR(VLOOKUP(A382,'sys-backorder details'!E:U,17,0),"-")</f>
        <v>-</v>
      </c>
      <c r="AX382" s="87" t="str">
        <f>IF(K382&gt;1,VLOOKUP(A382,'settings-routing'!A:I,9,0),"")</f>
        <v/>
      </c>
    </row>
    <row r="383" ht="12.75" hidden="1" customHeight="1">
      <c r="A383" s="50" t="s">
        <v>972</v>
      </c>
      <c r="B383" s="50" t="s">
        <v>973</v>
      </c>
      <c r="C383" s="50">
        <f t="shared" si="2"/>
        <v>0</v>
      </c>
      <c r="D383" s="80">
        <f>SUMIF('Stocks 101-111'!$J:$J,'item dashboard'!A383,'Stocks 101-111'!K:K)</f>
        <v>0</v>
      </c>
      <c r="E383" s="80">
        <f>SUMIF('Stocks 101-111'!$J:$J,'item dashboard'!A383,'Stocks 101-111'!$L:$L)</f>
        <v>0</v>
      </c>
      <c r="F383" s="81">
        <f t="shared" si="3"/>
        <v>0</v>
      </c>
      <c r="G383" s="82">
        <f t="shared" si="4"/>
        <v>0</v>
      </c>
      <c r="H383" s="50">
        <f>SUMIFS('sys-backorder details'!$M:$M,'sys-backorder details'!$E:$E,'item dashboard'!A383,'sys-backorder details'!$V:$V,"")</f>
        <v>0</v>
      </c>
      <c r="I383" s="83">
        <f>SUMIF('settings-routing'!$I:$I,'item dashboard'!A383,'settings-routing'!$O:$O)</f>
        <v>0</v>
      </c>
      <c r="J383" s="50">
        <f>SUMIFS('sys-backorder details'!$M:$M,'sys-backorder details'!$E:$E,'item dashboard'!A383,'sys-backorder details'!$V:$V,"Call off")</f>
        <v>0</v>
      </c>
      <c r="K383" s="84">
        <f t="shared" si="5"/>
        <v>0</v>
      </c>
      <c r="L383" s="84">
        <f>SUMIF('Production Plan'!$E:$E,'item dashboard'!A383,'Production Plan'!$N:$N)</f>
        <v>0</v>
      </c>
      <c r="M383" s="85" t="str">
        <f t="shared" si="6"/>
        <v>B-G20-W7DRTONY-50 gm White Pntd Dr Tony jar</v>
      </c>
      <c r="N383" s="86">
        <f>SUMIFS('sys inv movment rpt'!$M:$M,'sys inv movment rpt'!$L:$L,$M383,'sys inv movment rpt'!$N:$N,N$1)</f>
        <v>0</v>
      </c>
      <c r="O383" s="86">
        <f>SUMIFS('sys inv movment rpt'!$M:$M,'sys inv movment rpt'!$L:$L,$M383,'sys inv movment rpt'!$N:$N,O$1)</f>
        <v>0</v>
      </c>
      <c r="P383" s="86">
        <f>SUMIFS('sys inv movment rpt'!$M:$M,'sys inv movment rpt'!$L:$L,$M383,'sys inv movment rpt'!$N:$N,P$1)</f>
        <v>0</v>
      </c>
      <c r="Q383" s="86">
        <f>SUMIFS('sys inv movment rpt'!$M:$M,'sys inv movment rpt'!$L:$L,$M383,'sys inv movment rpt'!$N:$N,Q$1)</f>
        <v>0</v>
      </c>
      <c r="R383" s="86">
        <f>SUMIFS('sys inv movment rpt'!$M:$M,'sys inv movment rpt'!$L:$L,$M383,'sys inv movment rpt'!$N:$N,R$1)</f>
        <v>0</v>
      </c>
      <c r="S383" s="86">
        <f>SUMIFS('sys inv movment rpt'!$M:$M,'sys inv movment rpt'!$L:$L,$M383,'sys inv movment rpt'!$N:$N,S$1)</f>
        <v>0</v>
      </c>
      <c r="T383" s="86">
        <f>SUMIFS('sys inv movment rpt'!$M:$M,'sys inv movment rpt'!$L:$L,$M383,'sys inv movment rpt'!$N:$N,T$1)</f>
        <v>0</v>
      </c>
      <c r="U383" s="86">
        <f>SUMIFS('sys inv movment rpt'!$M:$M,'sys inv movment rpt'!$L:$L,$M383,'sys inv movment rpt'!$N:$N,U$1)</f>
        <v>0</v>
      </c>
      <c r="V383" s="86">
        <f>SUMIFS('sys inv movment rpt'!$M:$M,'sys inv movment rpt'!$L:$L,$M383,'sys inv movment rpt'!$N:$N,V$1)</f>
        <v>0</v>
      </c>
      <c r="W383" s="86">
        <f>SUMIFS('sys inv movment rpt'!$M:$M,'sys inv movment rpt'!$L:$L,$M383,'sys inv movment rpt'!$N:$N,W$1)</f>
        <v>0</v>
      </c>
      <c r="X383" s="86">
        <f>SUMIFS('sys inv movment rpt'!$M:$M,'sys inv movment rpt'!$L:$L,$M383,'sys inv movment rpt'!$N:$N,X$1)</f>
        <v>0</v>
      </c>
      <c r="Y383" s="86">
        <f>SUMIFS('sys inv movment rpt'!$M:$M,'sys inv movment rpt'!$L:$L,$M383,'sys inv movment rpt'!$N:$N,Y$1)</f>
        <v>0</v>
      </c>
      <c r="Z383" s="86">
        <f>SUMIFS('sys inv movment rpt'!$M:$M,'sys inv movment rpt'!$L:$L,$M383,'sys inv movment rpt'!$N:$N,Z$1)</f>
        <v>0</v>
      </c>
      <c r="AA383" s="86">
        <f>SUMIFS('sys inv movment rpt'!$M:$M,'sys inv movment rpt'!$L:$L,$M383,'sys inv movment rpt'!$N:$N,AA$1)</f>
        <v>0</v>
      </c>
      <c r="AB383" s="86">
        <f>SUMIFS('sys inv movment rpt'!$M:$M,'sys inv movment rpt'!$L:$L,$M383,'sys inv movment rpt'!$N:$N,AB$1)</f>
        <v>0</v>
      </c>
      <c r="AC383" s="86">
        <f>SUMIFS('sys inv movment rpt'!$M:$M,'sys inv movment rpt'!$L:$L,$M383,'sys inv movment rpt'!$N:$N,AC$1)</f>
        <v>0</v>
      </c>
      <c r="AD383" s="86">
        <f>SUMIFS('sys inv movment rpt'!$M:$M,'sys inv movment rpt'!$L:$L,$M383,'sys inv movment rpt'!$N:$N,AD$1)</f>
        <v>0</v>
      </c>
      <c r="AE383" s="86">
        <f>SUMIFS('sys inv movment rpt'!$M:$M,'sys inv movment rpt'!$L:$L,$M383,'sys inv movment rpt'!$N:$N,AE$1)</f>
        <v>0</v>
      </c>
      <c r="AF383" s="86">
        <f>SUMIFS('sys inv movment rpt'!$M:$M,'sys inv movment rpt'!$L:$L,$M383,'sys inv movment rpt'!$N:$N,AF$1)</f>
        <v>0</v>
      </c>
      <c r="AG383" s="86">
        <f>SUMIFS('sys inv movment rpt'!$M:$M,'sys inv movment rpt'!$L:$L,$M383,'sys inv movment rpt'!$N:$N,AG$1)</f>
        <v>0</v>
      </c>
      <c r="AH383" s="86">
        <f>SUMIFS('sys inv movment rpt'!$M:$M,'sys inv movment rpt'!$L:$L,$M383,'sys inv movment rpt'!$N:$N,AH$1)</f>
        <v>0</v>
      </c>
      <c r="AI383" s="86">
        <f>SUMIFS('sys inv movment rpt'!$M:$M,'sys inv movment rpt'!$L:$L,$M383,'sys inv movment rpt'!$N:$N,AI$1)</f>
        <v>0</v>
      </c>
      <c r="AJ383" s="86">
        <f>SUMIFS('sys inv movment rpt'!$M:$M,'sys inv movment rpt'!$L:$L,$M383,'sys inv movment rpt'!$N:$N,AJ$1)</f>
        <v>0</v>
      </c>
      <c r="AK383" s="86">
        <f>SUMIFS('sys inv movment rpt'!$M:$M,'sys inv movment rpt'!$L:$L,$M383,'sys inv movment rpt'!$N:$N,AK$1)</f>
        <v>0</v>
      </c>
      <c r="AL383" s="86">
        <f>SUMIFS('sys inv movment rpt'!$M:$M,'sys inv movment rpt'!$L:$L,$M383,'sys inv movment rpt'!$N:$N,AL$1)</f>
        <v>0</v>
      </c>
      <c r="AM383" s="86">
        <f>SUMIFS('sys inv movment rpt'!$M:$M,'sys inv movment rpt'!$L:$L,$M383,'sys inv movment rpt'!$N:$N,AM$1)</f>
        <v>0</v>
      </c>
      <c r="AN383" s="86">
        <f>SUMIFS('sys inv movment rpt'!$M:$M,'sys inv movment rpt'!$L:$L,$M383,'sys inv movment rpt'!$N:$N,AN$1)</f>
        <v>0</v>
      </c>
      <c r="AO383" s="86">
        <f>SUMIFS('sys inv movment rpt'!$M:$M,'sys inv movment rpt'!$L:$L,$M383,'sys inv movment rpt'!$N:$N,AO$1)</f>
        <v>0</v>
      </c>
      <c r="AP383" s="86">
        <f>SUMIFS('sys inv movment rpt'!$M:$M,'sys inv movment rpt'!$L:$L,$M383,'sys inv movment rpt'!$N:$N,AP$1)</f>
        <v>0</v>
      </c>
      <c r="AQ383" s="86">
        <f>SUMIFS('sys inv movment rpt'!$M:$M,'sys inv movment rpt'!$L:$L,$M383,'sys inv movment rpt'!$N:$N,AQ$1)</f>
        <v>0</v>
      </c>
      <c r="AR383" s="86">
        <f>SUMIFS('sys inv movment rpt'!$M:$M,'sys inv movment rpt'!$L:$L,$M383,'sys inv movment rpt'!$N:$N,AR$1)</f>
        <v>0</v>
      </c>
      <c r="AS383" s="86">
        <f>SUMIFS('sys inv movment rpt'!$M:$M,'sys inv movment rpt'!$L:$L,$M383,'sys inv movment rpt'!$N:$N,AS$1)</f>
        <v>0</v>
      </c>
      <c r="AT383" s="86">
        <f>SUMIFS('sys inv movment rpt'!$M:$M,'sys inv movment rpt'!$L:$L,$M383,'sys inv movment rpt'!$N:$N,AT$1)</f>
        <v>0</v>
      </c>
      <c r="AU383" s="86">
        <f>SUMIFS('sys inv movment rpt'!$M:$M,'sys inv movment rpt'!$L:$L,$M383,'sys inv movment rpt'!$N:$N,AU$1)</f>
        <v>0</v>
      </c>
      <c r="AV383" s="86">
        <f>SUMIFS('sys inv movment rpt'!$M:$M,'sys inv movment rpt'!$L:$L,$M383,'sys inv movment rpt'!$N:$N,AV$1)</f>
        <v>0</v>
      </c>
      <c r="AW383" s="87" t="str">
        <f>IFERROR(VLOOKUP(A383,'sys-backorder details'!E:U,17,0),"-")</f>
        <v>-</v>
      </c>
      <c r="AX383" s="87" t="str">
        <f>IF(K383&gt;1,VLOOKUP(A383,'settings-routing'!A:I,9,0),"")</f>
        <v/>
      </c>
    </row>
    <row r="384" ht="12.75" hidden="1" customHeight="1">
      <c r="A384" s="28" t="s">
        <v>974</v>
      </c>
      <c r="B384" s="28" t="s">
        <v>975</v>
      </c>
      <c r="C384" s="50">
        <f t="shared" si="2"/>
        <v>0</v>
      </c>
      <c r="D384" s="80">
        <f>SUMIF('Stocks 101-111'!$J:$J,'item dashboard'!A384,'Stocks 101-111'!K:K)</f>
        <v>0</v>
      </c>
      <c r="E384" s="80">
        <f>SUMIF('Stocks 101-111'!$J:$J,'item dashboard'!A384,'Stocks 101-111'!$L:$L)</f>
        <v>0</v>
      </c>
      <c r="F384" s="81">
        <f t="shared" si="3"/>
        <v>0</v>
      </c>
      <c r="G384" s="82">
        <f t="shared" si="4"/>
        <v>0</v>
      </c>
      <c r="H384" s="50">
        <f>SUMIFS('sys-backorder details'!$M:$M,'sys-backorder details'!$E:$E,'item dashboard'!A384,'sys-backorder details'!$V:$V,"")</f>
        <v>0</v>
      </c>
      <c r="I384" s="83">
        <f>SUMIF('settings-routing'!$I:$I,'item dashboard'!A384,'settings-routing'!$O:$O)</f>
        <v>0</v>
      </c>
      <c r="J384" s="50">
        <f>SUMIFS('sys-backorder details'!$M:$M,'sys-backorder details'!$E:$E,'item dashboard'!A384,'sys-backorder details'!$V:$V,"Call off")</f>
        <v>0</v>
      </c>
      <c r="K384" s="84">
        <f t="shared" si="5"/>
        <v>0</v>
      </c>
      <c r="L384" s="84">
        <f>SUMIF('Production Plan'!$E:$E,'item dashboard'!A384,'Production Plan'!$N:$N)</f>
        <v>0</v>
      </c>
      <c r="M384" s="85" t="str">
        <f t="shared" si="6"/>
        <v>B-G20-W7EXP-50 gm White Jar</v>
      </c>
      <c r="N384" s="86">
        <f>SUMIFS('sys inv movment rpt'!$M:$M,'sys inv movment rpt'!$L:$L,$M384,'sys inv movment rpt'!$N:$N,N$1)</f>
        <v>0</v>
      </c>
      <c r="O384" s="86">
        <f>SUMIFS('sys inv movment rpt'!$M:$M,'sys inv movment rpt'!$L:$L,$M384,'sys inv movment rpt'!$N:$N,O$1)</f>
        <v>0</v>
      </c>
      <c r="P384" s="86">
        <f>SUMIFS('sys inv movment rpt'!$M:$M,'sys inv movment rpt'!$L:$L,$M384,'sys inv movment rpt'!$N:$N,P$1)</f>
        <v>0</v>
      </c>
      <c r="Q384" s="86">
        <f>SUMIFS('sys inv movment rpt'!$M:$M,'sys inv movment rpt'!$L:$L,$M384,'sys inv movment rpt'!$N:$N,Q$1)</f>
        <v>0</v>
      </c>
      <c r="R384" s="86">
        <f>SUMIFS('sys inv movment rpt'!$M:$M,'sys inv movment rpt'!$L:$L,$M384,'sys inv movment rpt'!$N:$N,R$1)</f>
        <v>0</v>
      </c>
      <c r="S384" s="86">
        <f>SUMIFS('sys inv movment rpt'!$M:$M,'sys inv movment rpt'!$L:$L,$M384,'sys inv movment rpt'!$N:$N,S$1)</f>
        <v>0</v>
      </c>
      <c r="T384" s="86">
        <f>SUMIFS('sys inv movment rpt'!$M:$M,'sys inv movment rpt'!$L:$L,$M384,'sys inv movment rpt'!$N:$N,T$1)</f>
        <v>0</v>
      </c>
      <c r="U384" s="86">
        <f>SUMIFS('sys inv movment rpt'!$M:$M,'sys inv movment rpt'!$L:$L,$M384,'sys inv movment rpt'!$N:$N,U$1)</f>
        <v>0</v>
      </c>
      <c r="V384" s="86">
        <f>SUMIFS('sys inv movment rpt'!$M:$M,'sys inv movment rpt'!$L:$L,$M384,'sys inv movment rpt'!$N:$N,V$1)</f>
        <v>0</v>
      </c>
      <c r="W384" s="86">
        <f>SUMIFS('sys inv movment rpt'!$M:$M,'sys inv movment rpt'!$L:$L,$M384,'sys inv movment rpt'!$N:$N,W$1)</f>
        <v>0</v>
      </c>
      <c r="X384" s="86">
        <f>SUMIFS('sys inv movment rpt'!$M:$M,'sys inv movment rpt'!$L:$L,$M384,'sys inv movment rpt'!$N:$N,X$1)</f>
        <v>0</v>
      </c>
      <c r="Y384" s="86">
        <f>SUMIFS('sys inv movment rpt'!$M:$M,'sys inv movment rpt'!$L:$L,$M384,'sys inv movment rpt'!$N:$N,Y$1)</f>
        <v>0</v>
      </c>
      <c r="Z384" s="86">
        <f>SUMIFS('sys inv movment rpt'!$M:$M,'sys inv movment rpt'!$L:$L,$M384,'sys inv movment rpt'!$N:$N,Z$1)</f>
        <v>0</v>
      </c>
      <c r="AA384" s="86">
        <f>SUMIFS('sys inv movment rpt'!$M:$M,'sys inv movment rpt'!$L:$L,$M384,'sys inv movment rpt'!$N:$N,AA$1)</f>
        <v>0</v>
      </c>
      <c r="AB384" s="86">
        <f>SUMIFS('sys inv movment rpt'!$M:$M,'sys inv movment rpt'!$L:$L,$M384,'sys inv movment rpt'!$N:$N,AB$1)</f>
        <v>0</v>
      </c>
      <c r="AC384" s="86">
        <f>SUMIFS('sys inv movment rpt'!$M:$M,'sys inv movment rpt'!$L:$L,$M384,'sys inv movment rpt'!$N:$N,AC$1)</f>
        <v>0</v>
      </c>
      <c r="AD384" s="86">
        <f>SUMIFS('sys inv movment rpt'!$M:$M,'sys inv movment rpt'!$L:$L,$M384,'sys inv movment rpt'!$N:$N,AD$1)</f>
        <v>0</v>
      </c>
      <c r="AE384" s="86">
        <f>SUMIFS('sys inv movment rpt'!$M:$M,'sys inv movment rpt'!$L:$L,$M384,'sys inv movment rpt'!$N:$N,AE$1)</f>
        <v>0</v>
      </c>
      <c r="AF384" s="86">
        <f>SUMIFS('sys inv movment rpt'!$M:$M,'sys inv movment rpt'!$L:$L,$M384,'sys inv movment rpt'!$N:$N,AF$1)</f>
        <v>0</v>
      </c>
      <c r="AG384" s="86">
        <f>SUMIFS('sys inv movment rpt'!$M:$M,'sys inv movment rpt'!$L:$L,$M384,'sys inv movment rpt'!$N:$N,AG$1)</f>
        <v>0</v>
      </c>
      <c r="AH384" s="86">
        <f>SUMIFS('sys inv movment rpt'!$M:$M,'sys inv movment rpt'!$L:$L,$M384,'sys inv movment rpt'!$N:$N,AH$1)</f>
        <v>0</v>
      </c>
      <c r="AI384" s="86">
        <f>SUMIFS('sys inv movment rpt'!$M:$M,'sys inv movment rpt'!$L:$L,$M384,'sys inv movment rpt'!$N:$N,AI$1)</f>
        <v>0</v>
      </c>
      <c r="AJ384" s="86">
        <f>SUMIFS('sys inv movment rpt'!$M:$M,'sys inv movment rpt'!$L:$L,$M384,'sys inv movment rpt'!$N:$N,AJ$1)</f>
        <v>0</v>
      </c>
      <c r="AK384" s="86">
        <f>SUMIFS('sys inv movment rpt'!$M:$M,'sys inv movment rpt'!$L:$L,$M384,'sys inv movment rpt'!$N:$N,AK$1)</f>
        <v>0</v>
      </c>
      <c r="AL384" s="86">
        <f>SUMIFS('sys inv movment rpt'!$M:$M,'sys inv movment rpt'!$L:$L,$M384,'sys inv movment rpt'!$N:$N,AL$1)</f>
        <v>0</v>
      </c>
      <c r="AM384" s="86">
        <f>SUMIFS('sys inv movment rpt'!$M:$M,'sys inv movment rpt'!$L:$L,$M384,'sys inv movment rpt'!$N:$N,AM$1)</f>
        <v>0</v>
      </c>
      <c r="AN384" s="86">
        <f>SUMIFS('sys inv movment rpt'!$M:$M,'sys inv movment rpt'!$L:$L,$M384,'sys inv movment rpt'!$N:$N,AN$1)</f>
        <v>0</v>
      </c>
      <c r="AO384" s="86">
        <f>SUMIFS('sys inv movment rpt'!$M:$M,'sys inv movment rpt'!$L:$L,$M384,'sys inv movment rpt'!$N:$N,AO$1)</f>
        <v>0</v>
      </c>
      <c r="AP384" s="86">
        <f>SUMIFS('sys inv movment rpt'!$M:$M,'sys inv movment rpt'!$L:$L,$M384,'sys inv movment rpt'!$N:$N,AP$1)</f>
        <v>0</v>
      </c>
      <c r="AQ384" s="86">
        <f>SUMIFS('sys inv movment rpt'!$M:$M,'sys inv movment rpt'!$L:$L,$M384,'sys inv movment rpt'!$N:$N,AQ$1)</f>
        <v>0</v>
      </c>
      <c r="AR384" s="86">
        <f>SUMIFS('sys inv movment rpt'!$M:$M,'sys inv movment rpt'!$L:$L,$M384,'sys inv movment rpt'!$N:$N,AR$1)</f>
        <v>0</v>
      </c>
      <c r="AS384" s="86">
        <f>SUMIFS('sys inv movment rpt'!$M:$M,'sys inv movment rpt'!$L:$L,$M384,'sys inv movment rpt'!$N:$N,AS$1)</f>
        <v>0</v>
      </c>
      <c r="AT384" s="86">
        <f>SUMIFS('sys inv movment rpt'!$M:$M,'sys inv movment rpt'!$L:$L,$M384,'sys inv movment rpt'!$N:$N,AT$1)</f>
        <v>0</v>
      </c>
      <c r="AU384" s="86">
        <f>SUMIFS('sys inv movment rpt'!$M:$M,'sys inv movment rpt'!$L:$L,$M384,'sys inv movment rpt'!$N:$N,AU$1)</f>
        <v>0</v>
      </c>
      <c r="AV384" s="86">
        <f>SUMIFS('sys inv movment rpt'!$M:$M,'sys inv movment rpt'!$L:$L,$M384,'sys inv movment rpt'!$N:$N,AV$1)</f>
        <v>0</v>
      </c>
      <c r="AW384" s="87" t="str">
        <f>IFERROR(VLOOKUP(A384,'sys-backorder details'!E:U,17,0),"-")</f>
        <v>-</v>
      </c>
      <c r="AX384" s="87" t="str">
        <f>IF(K384&gt;1,VLOOKUP(A384,'settings-routing'!A:I,9,0),"")</f>
        <v/>
      </c>
    </row>
    <row r="385" ht="12.75" hidden="1" customHeight="1">
      <c r="A385" s="50" t="s">
        <v>976</v>
      </c>
      <c r="B385" s="50" t="s">
        <v>977</v>
      </c>
      <c r="C385" s="50">
        <f t="shared" si="2"/>
        <v>0</v>
      </c>
      <c r="D385" s="80">
        <f>SUMIF('Stocks 101-111'!$J:$J,'item dashboard'!A385,'Stocks 101-111'!K:K)</f>
        <v>0</v>
      </c>
      <c r="E385" s="80">
        <f>SUMIF('Stocks 101-111'!$J:$J,'item dashboard'!A385,'Stocks 101-111'!$L:$L)</f>
        <v>0</v>
      </c>
      <c r="F385" s="81">
        <f t="shared" si="3"/>
        <v>0</v>
      </c>
      <c r="G385" s="82">
        <f t="shared" si="4"/>
        <v>0</v>
      </c>
      <c r="H385" s="50">
        <f>SUMIFS('sys-backorder details'!$M:$M,'sys-backorder details'!$E:$E,'item dashboard'!A385,'sys-backorder details'!$V:$V,"")</f>
        <v>0</v>
      </c>
      <c r="I385" s="83">
        <f>SUMIF('settings-routing'!$I:$I,'item dashboard'!A385,'settings-routing'!$O:$O)</f>
        <v>0</v>
      </c>
      <c r="J385" s="50">
        <f>SUMIFS('sys-backorder details'!$M:$M,'sys-backorder details'!$E:$E,'item dashboard'!A385,'sys-backorder details'!$V:$V,"Call off")</f>
        <v>0</v>
      </c>
      <c r="K385" s="84">
        <f t="shared" si="5"/>
        <v>0</v>
      </c>
      <c r="L385" s="84">
        <f>SUMIF('Production Plan'!$E:$E,'item dashboard'!A385,'Production Plan'!$N:$N)</f>
        <v>0</v>
      </c>
      <c r="M385" s="85" t="str">
        <f t="shared" si="6"/>
        <v>B-G23CAP-CL8ADW-60 gm pvc clear Printed Adowa jar with cap</v>
      </c>
      <c r="N385" s="86">
        <f>SUMIFS('sys inv movment rpt'!$M:$M,'sys inv movment rpt'!$L:$L,$M385,'sys inv movment rpt'!$N:$N,N$1)</f>
        <v>0</v>
      </c>
      <c r="O385" s="86">
        <f>SUMIFS('sys inv movment rpt'!$M:$M,'sys inv movment rpt'!$L:$L,$M385,'sys inv movment rpt'!$N:$N,O$1)</f>
        <v>0</v>
      </c>
      <c r="P385" s="86">
        <f>SUMIFS('sys inv movment rpt'!$M:$M,'sys inv movment rpt'!$L:$L,$M385,'sys inv movment rpt'!$N:$N,P$1)</f>
        <v>0</v>
      </c>
      <c r="Q385" s="86">
        <f>SUMIFS('sys inv movment rpt'!$M:$M,'sys inv movment rpt'!$L:$L,$M385,'sys inv movment rpt'!$N:$N,Q$1)</f>
        <v>0</v>
      </c>
      <c r="R385" s="86">
        <f>SUMIFS('sys inv movment rpt'!$M:$M,'sys inv movment rpt'!$L:$L,$M385,'sys inv movment rpt'!$N:$N,R$1)</f>
        <v>0</v>
      </c>
      <c r="S385" s="86">
        <f>SUMIFS('sys inv movment rpt'!$M:$M,'sys inv movment rpt'!$L:$L,$M385,'sys inv movment rpt'!$N:$N,S$1)</f>
        <v>0</v>
      </c>
      <c r="T385" s="86">
        <f>SUMIFS('sys inv movment rpt'!$M:$M,'sys inv movment rpt'!$L:$L,$M385,'sys inv movment rpt'!$N:$N,T$1)</f>
        <v>0</v>
      </c>
      <c r="U385" s="86">
        <f>SUMIFS('sys inv movment rpt'!$M:$M,'sys inv movment rpt'!$L:$L,$M385,'sys inv movment rpt'!$N:$N,U$1)</f>
        <v>0</v>
      </c>
      <c r="V385" s="86">
        <f>SUMIFS('sys inv movment rpt'!$M:$M,'sys inv movment rpt'!$L:$L,$M385,'sys inv movment rpt'!$N:$N,V$1)</f>
        <v>0</v>
      </c>
      <c r="W385" s="86">
        <f>SUMIFS('sys inv movment rpt'!$M:$M,'sys inv movment rpt'!$L:$L,$M385,'sys inv movment rpt'!$N:$N,W$1)</f>
        <v>0</v>
      </c>
      <c r="X385" s="86">
        <f>SUMIFS('sys inv movment rpt'!$M:$M,'sys inv movment rpt'!$L:$L,$M385,'sys inv movment rpt'!$N:$N,X$1)</f>
        <v>0</v>
      </c>
      <c r="Y385" s="86">
        <f>SUMIFS('sys inv movment rpt'!$M:$M,'sys inv movment rpt'!$L:$L,$M385,'sys inv movment rpt'!$N:$N,Y$1)</f>
        <v>0</v>
      </c>
      <c r="Z385" s="86">
        <f>SUMIFS('sys inv movment rpt'!$M:$M,'sys inv movment rpt'!$L:$L,$M385,'sys inv movment rpt'!$N:$N,Z$1)</f>
        <v>0</v>
      </c>
      <c r="AA385" s="86">
        <f>SUMIFS('sys inv movment rpt'!$M:$M,'sys inv movment rpt'!$L:$L,$M385,'sys inv movment rpt'!$N:$N,AA$1)</f>
        <v>0</v>
      </c>
      <c r="AB385" s="86">
        <f>SUMIFS('sys inv movment rpt'!$M:$M,'sys inv movment rpt'!$L:$L,$M385,'sys inv movment rpt'!$N:$N,AB$1)</f>
        <v>0</v>
      </c>
      <c r="AC385" s="86">
        <f>SUMIFS('sys inv movment rpt'!$M:$M,'sys inv movment rpt'!$L:$L,$M385,'sys inv movment rpt'!$N:$N,AC$1)</f>
        <v>0</v>
      </c>
      <c r="AD385" s="86">
        <f>SUMIFS('sys inv movment rpt'!$M:$M,'sys inv movment rpt'!$L:$L,$M385,'sys inv movment rpt'!$N:$N,AD$1)</f>
        <v>0</v>
      </c>
      <c r="AE385" s="86">
        <f>SUMIFS('sys inv movment rpt'!$M:$M,'sys inv movment rpt'!$L:$L,$M385,'sys inv movment rpt'!$N:$N,AE$1)</f>
        <v>0</v>
      </c>
      <c r="AF385" s="86">
        <f>SUMIFS('sys inv movment rpt'!$M:$M,'sys inv movment rpt'!$L:$L,$M385,'sys inv movment rpt'!$N:$N,AF$1)</f>
        <v>0</v>
      </c>
      <c r="AG385" s="86">
        <f>SUMIFS('sys inv movment rpt'!$M:$M,'sys inv movment rpt'!$L:$L,$M385,'sys inv movment rpt'!$N:$N,AG$1)</f>
        <v>0</v>
      </c>
      <c r="AH385" s="86">
        <f>SUMIFS('sys inv movment rpt'!$M:$M,'sys inv movment rpt'!$L:$L,$M385,'sys inv movment rpt'!$N:$N,AH$1)</f>
        <v>0</v>
      </c>
      <c r="AI385" s="86">
        <f>SUMIFS('sys inv movment rpt'!$M:$M,'sys inv movment rpt'!$L:$L,$M385,'sys inv movment rpt'!$N:$N,AI$1)</f>
        <v>0</v>
      </c>
      <c r="AJ385" s="86">
        <f>SUMIFS('sys inv movment rpt'!$M:$M,'sys inv movment rpt'!$L:$L,$M385,'sys inv movment rpt'!$N:$N,AJ$1)</f>
        <v>0</v>
      </c>
      <c r="AK385" s="86">
        <f>SUMIFS('sys inv movment rpt'!$M:$M,'sys inv movment rpt'!$L:$L,$M385,'sys inv movment rpt'!$N:$N,AK$1)</f>
        <v>0</v>
      </c>
      <c r="AL385" s="86">
        <f>SUMIFS('sys inv movment rpt'!$M:$M,'sys inv movment rpt'!$L:$L,$M385,'sys inv movment rpt'!$N:$N,AL$1)</f>
        <v>0</v>
      </c>
      <c r="AM385" s="86">
        <f>SUMIFS('sys inv movment rpt'!$M:$M,'sys inv movment rpt'!$L:$L,$M385,'sys inv movment rpt'!$N:$N,AM$1)</f>
        <v>0</v>
      </c>
      <c r="AN385" s="86">
        <f>SUMIFS('sys inv movment rpt'!$M:$M,'sys inv movment rpt'!$L:$L,$M385,'sys inv movment rpt'!$N:$N,AN$1)</f>
        <v>0</v>
      </c>
      <c r="AO385" s="86">
        <f>SUMIFS('sys inv movment rpt'!$M:$M,'sys inv movment rpt'!$L:$L,$M385,'sys inv movment rpt'!$N:$N,AO$1)</f>
        <v>0</v>
      </c>
      <c r="AP385" s="86">
        <f>SUMIFS('sys inv movment rpt'!$M:$M,'sys inv movment rpt'!$L:$L,$M385,'sys inv movment rpt'!$N:$N,AP$1)</f>
        <v>0</v>
      </c>
      <c r="AQ385" s="86">
        <f>SUMIFS('sys inv movment rpt'!$M:$M,'sys inv movment rpt'!$L:$L,$M385,'sys inv movment rpt'!$N:$N,AQ$1)</f>
        <v>0</v>
      </c>
      <c r="AR385" s="86">
        <f>SUMIFS('sys inv movment rpt'!$M:$M,'sys inv movment rpt'!$L:$L,$M385,'sys inv movment rpt'!$N:$N,AR$1)</f>
        <v>0</v>
      </c>
      <c r="AS385" s="86">
        <f>SUMIFS('sys inv movment rpt'!$M:$M,'sys inv movment rpt'!$L:$L,$M385,'sys inv movment rpt'!$N:$N,AS$1)</f>
        <v>0</v>
      </c>
      <c r="AT385" s="86">
        <f>SUMIFS('sys inv movment rpt'!$M:$M,'sys inv movment rpt'!$L:$L,$M385,'sys inv movment rpt'!$N:$N,AT$1)</f>
        <v>0</v>
      </c>
      <c r="AU385" s="86">
        <f>SUMIFS('sys inv movment rpt'!$M:$M,'sys inv movment rpt'!$L:$L,$M385,'sys inv movment rpt'!$N:$N,AU$1)</f>
        <v>0</v>
      </c>
      <c r="AV385" s="86">
        <f>SUMIFS('sys inv movment rpt'!$M:$M,'sys inv movment rpt'!$L:$L,$M385,'sys inv movment rpt'!$N:$N,AV$1)</f>
        <v>0</v>
      </c>
      <c r="AW385" s="87" t="str">
        <f>IFERROR(VLOOKUP(A385,'sys-backorder details'!E:U,17,0),"-")</f>
        <v>-</v>
      </c>
      <c r="AX385" s="87" t="str">
        <f>IF(K385&gt;1,VLOOKUP(A385,'settings-routing'!A:I,9,0),"")</f>
        <v/>
      </c>
    </row>
    <row r="386" ht="12.75" hidden="1" customHeight="1">
      <c r="A386" s="50" t="s">
        <v>978</v>
      </c>
      <c r="B386" s="50" t="s">
        <v>979</v>
      </c>
      <c r="C386" s="50">
        <f t="shared" si="2"/>
        <v>0</v>
      </c>
      <c r="D386" s="80">
        <f>SUMIF('Stocks 101-111'!$J:$J,'item dashboard'!A386,'Stocks 101-111'!K:K)</f>
        <v>0</v>
      </c>
      <c r="E386" s="80">
        <f>SUMIF('Stocks 101-111'!$J:$J,'item dashboard'!A386,'Stocks 101-111'!$L:$L)</f>
        <v>0</v>
      </c>
      <c r="F386" s="81">
        <f t="shared" si="3"/>
        <v>0</v>
      </c>
      <c r="G386" s="82">
        <f t="shared" si="4"/>
        <v>0</v>
      </c>
      <c r="H386" s="50">
        <f>SUMIFS('sys-backorder details'!$M:$M,'sys-backorder details'!$E:$E,'item dashboard'!A386,'sys-backorder details'!$V:$V,"")</f>
        <v>0</v>
      </c>
      <c r="I386" s="83">
        <f>SUMIF('settings-routing'!$I:$I,'item dashboard'!A386,'settings-routing'!$O:$O)</f>
        <v>0</v>
      </c>
      <c r="J386" s="50">
        <f>SUMIFS('sys-backorder details'!$M:$M,'sys-backorder details'!$E:$E,'item dashboard'!A386,'sys-backorder details'!$V:$V,"Call off")</f>
        <v>0</v>
      </c>
      <c r="K386" s="84">
        <f t="shared" si="5"/>
        <v>0</v>
      </c>
      <c r="L386" s="84">
        <f>SUMIF('Production Plan'!$E:$E,'item dashboard'!A386,'Production Plan'!$N:$N)</f>
        <v>0</v>
      </c>
      <c r="M386" s="85" t="str">
        <f t="shared" si="6"/>
        <v>B-G23-CL8-60 gm Pvc clear Jar</v>
      </c>
      <c r="N386" s="86">
        <f>SUMIFS('sys inv movment rpt'!$M:$M,'sys inv movment rpt'!$L:$L,$M386,'sys inv movment rpt'!$N:$N,N$1)</f>
        <v>0</v>
      </c>
      <c r="O386" s="86">
        <f>SUMIFS('sys inv movment rpt'!$M:$M,'sys inv movment rpt'!$L:$L,$M386,'sys inv movment rpt'!$N:$N,O$1)</f>
        <v>0</v>
      </c>
      <c r="P386" s="86">
        <f>SUMIFS('sys inv movment rpt'!$M:$M,'sys inv movment rpt'!$L:$L,$M386,'sys inv movment rpt'!$N:$N,P$1)</f>
        <v>0</v>
      </c>
      <c r="Q386" s="86">
        <f>SUMIFS('sys inv movment rpt'!$M:$M,'sys inv movment rpt'!$L:$L,$M386,'sys inv movment rpt'!$N:$N,Q$1)</f>
        <v>0</v>
      </c>
      <c r="R386" s="86">
        <f>SUMIFS('sys inv movment rpt'!$M:$M,'sys inv movment rpt'!$L:$L,$M386,'sys inv movment rpt'!$N:$N,R$1)</f>
        <v>0</v>
      </c>
      <c r="S386" s="86">
        <f>SUMIFS('sys inv movment rpt'!$M:$M,'sys inv movment rpt'!$L:$L,$M386,'sys inv movment rpt'!$N:$N,S$1)</f>
        <v>0</v>
      </c>
      <c r="T386" s="86">
        <f>SUMIFS('sys inv movment rpt'!$M:$M,'sys inv movment rpt'!$L:$L,$M386,'sys inv movment rpt'!$N:$N,T$1)</f>
        <v>0</v>
      </c>
      <c r="U386" s="86">
        <f>SUMIFS('sys inv movment rpt'!$M:$M,'sys inv movment rpt'!$L:$L,$M386,'sys inv movment rpt'!$N:$N,U$1)</f>
        <v>0</v>
      </c>
      <c r="V386" s="86">
        <f>SUMIFS('sys inv movment rpt'!$M:$M,'sys inv movment rpt'!$L:$L,$M386,'sys inv movment rpt'!$N:$N,V$1)</f>
        <v>0</v>
      </c>
      <c r="W386" s="86">
        <f>SUMIFS('sys inv movment rpt'!$M:$M,'sys inv movment rpt'!$L:$L,$M386,'sys inv movment rpt'!$N:$N,W$1)</f>
        <v>0</v>
      </c>
      <c r="X386" s="86">
        <f>SUMIFS('sys inv movment rpt'!$M:$M,'sys inv movment rpt'!$L:$L,$M386,'sys inv movment rpt'!$N:$N,X$1)</f>
        <v>0</v>
      </c>
      <c r="Y386" s="86">
        <f>SUMIFS('sys inv movment rpt'!$M:$M,'sys inv movment rpt'!$L:$L,$M386,'sys inv movment rpt'!$N:$N,Y$1)</f>
        <v>0</v>
      </c>
      <c r="Z386" s="86">
        <f>SUMIFS('sys inv movment rpt'!$M:$M,'sys inv movment rpt'!$L:$L,$M386,'sys inv movment rpt'!$N:$N,Z$1)</f>
        <v>0</v>
      </c>
      <c r="AA386" s="86">
        <f>SUMIFS('sys inv movment rpt'!$M:$M,'sys inv movment rpt'!$L:$L,$M386,'sys inv movment rpt'!$N:$N,AA$1)</f>
        <v>0</v>
      </c>
      <c r="AB386" s="86">
        <f>SUMIFS('sys inv movment rpt'!$M:$M,'sys inv movment rpt'!$L:$L,$M386,'sys inv movment rpt'!$N:$N,AB$1)</f>
        <v>0</v>
      </c>
      <c r="AC386" s="86">
        <f>SUMIFS('sys inv movment rpt'!$M:$M,'sys inv movment rpt'!$L:$L,$M386,'sys inv movment rpt'!$N:$N,AC$1)</f>
        <v>0</v>
      </c>
      <c r="AD386" s="86">
        <f>SUMIFS('sys inv movment rpt'!$M:$M,'sys inv movment rpt'!$L:$L,$M386,'sys inv movment rpt'!$N:$N,AD$1)</f>
        <v>0</v>
      </c>
      <c r="AE386" s="86">
        <f>SUMIFS('sys inv movment rpt'!$M:$M,'sys inv movment rpt'!$L:$L,$M386,'sys inv movment rpt'!$N:$N,AE$1)</f>
        <v>0</v>
      </c>
      <c r="AF386" s="86">
        <f>SUMIFS('sys inv movment rpt'!$M:$M,'sys inv movment rpt'!$L:$L,$M386,'sys inv movment rpt'!$N:$N,AF$1)</f>
        <v>0</v>
      </c>
      <c r="AG386" s="86">
        <f>SUMIFS('sys inv movment rpt'!$M:$M,'sys inv movment rpt'!$L:$L,$M386,'sys inv movment rpt'!$N:$N,AG$1)</f>
        <v>0</v>
      </c>
      <c r="AH386" s="86">
        <f>SUMIFS('sys inv movment rpt'!$M:$M,'sys inv movment rpt'!$L:$L,$M386,'sys inv movment rpt'!$N:$N,AH$1)</f>
        <v>0</v>
      </c>
      <c r="AI386" s="86">
        <f>SUMIFS('sys inv movment rpt'!$M:$M,'sys inv movment rpt'!$L:$L,$M386,'sys inv movment rpt'!$N:$N,AI$1)</f>
        <v>0</v>
      </c>
      <c r="AJ386" s="86">
        <f>SUMIFS('sys inv movment rpt'!$M:$M,'sys inv movment rpt'!$L:$L,$M386,'sys inv movment rpt'!$N:$N,AJ$1)</f>
        <v>0</v>
      </c>
      <c r="AK386" s="86">
        <f>SUMIFS('sys inv movment rpt'!$M:$M,'sys inv movment rpt'!$L:$L,$M386,'sys inv movment rpt'!$N:$N,AK$1)</f>
        <v>0</v>
      </c>
      <c r="AL386" s="86">
        <f>SUMIFS('sys inv movment rpt'!$M:$M,'sys inv movment rpt'!$L:$L,$M386,'sys inv movment rpt'!$N:$N,AL$1)</f>
        <v>0</v>
      </c>
      <c r="AM386" s="86">
        <f>SUMIFS('sys inv movment rpt'!$M:$M,'sys inv movment rpt'!$L:$L,$M386,'sys inv movment rpt'!$N:$N,AM$1)</f>
        <v>0</v>
      </c>
      <c r="AN386" s="86">
        <f>SUMIFS('sys inv movment rpt'!$M:$M,'sys inv movment rpt'!$L:$L,$M386,'sys inv movment rpt'!$N:$N,AN$1)</f>
        <v>0</v>
      </c>
      <c r="AO386" s="86">
        <f>SUMIFS('sys inv movment rpt'!$M:$M,'sys inv movment rpt'!$L:$L,$M386,'sys inv movment rpt'!$N:$N,AO$1)</f>
        <v>0</v>
      </c>
      <c r="AP386" s="86">
        <f>SUMIFS('sys inv movment rpt'!$M:$M,'sys inv movment rpt'!$L:$L,$M386,'sys inv movment rpt'!$N:$N,AP$1)</f>
        <v>0</v>
      </c>
      <c r="AQ386" s="86">
        <f>SUMIFS('sys inv movment rpt'!$M:$M,'sys inv movment rpt'!$L:$L,$M386,'sys inv movment rpt'!$N:$N,AQ$1)</f>
        <v>0</v>
      </c>
      <c r="AR386" s="86">
        <f>SUMIFS('sys inv movment rpt'!$M:$M,'sys inv movment rpt'!$L:$L,$M386,'sys inv movment rpt'!$N:$N,AR$1)</f>
        <v>0</v>
      </c>
      <c r="AS386" s="86">
        <f>SUMIFS('sys inv movment rpt'!$M:$M,'sys inv movment rpt'!$L:$L,$M386,'sys inv movment rpt'!$N:$N,AS$1)</f>
        <v>0</v>
      </c>
      <c r="AT386" s="86">
        <f>SUMIFS('sys inv movment rpt'!$M:$M,'sys inv movment rpt'!$L:$L,$M386,'sys inv movment rpt'!$N:$N,AT$1)</f>
        <v>0</v>
      </c>
      <c r="AU386" s="86">
        <f>SUMIFS('sys inv movment rpt'!$M:$M,'sys inv movment rpt'!$L:$L,$M386,'sys inv movment rpt'!$N:$N,AU$1)</f>
        <v>0</v>
      </c>
      <c r="AV386" s="86">
        <f>SUMIFS('sys inv movment rpt'!$M:$M,'sys inv movment rpt'!$L:$L,$M386,'sys inv movment rpt'!$N:$N,AV$1)</f>
        <v>0</v>
      </c>
      <c r="AW386" s="87" t="str">
        <f>IFERROR(VLOOKUP(A386,'sys-backorder details'!E:U,17,0),"-")</f>
        <v>-</v>
      </c>
      <c r="AX386" s="87" t="str">
        <f>IF(K386&gt;1,VLOOKUP(A386,'settings-routing'!A:I,9,0),"")</f>
        <v/>
      </c>
    </row>
    <row r="387" ht="12.75" hidden="1" customHeight="1">
      <c r="A387" s="50" t="s">
        <v>980</v>
      </c>
      <c r="B387" s="50" t="s">
        <v>981</v>
      </c>
      <c r="C387" s="50">
        <f t="shared" si="2"/>
        <v>0</v>
      </c>
      <c r="D387" s="80">
        <f>SUMIF('Stocks 101-111'!$J:$J,'item dashboard'!A387,'Stocks 101-111'!K:K)</f>
        <v>0</v>
      </c>
      <c r="E387" s="80">
        <f>SUMIF('Stocks 101-111'!$J:$J,'item dashboard'!A387,'Stocks 101-111'!$L:$L)</f>
        <v>0</v>
      </c>
      <c r="F387" s="81">
        <f t="shared" si="3"/>
        <v>0</v>
      </c>
      <c r="G387" s="82">
        <f t="shared" si="4"/>
        <v>0</v>
      </c>
      <c r="H387" s="50">
        <f>SUMIFS('sys-backorder details'!$M:$M,'sys-backorder details'!$E:$E,'item dashboard'!A387,'sys-backorder details'!$V:$V,"")</f>
        <v>0</v>
      </c>
      <c r="I387" s="83">
        <f>SUMIF('settings-routing'!$I:$I,'item dashboard'!A387,'settings-routing'!$O:$O)</f>
        <v>0</v>
      </c>
      <c r="J387" s="50">
        <f>SUMIFS('sys-backorder details'!$M:$M,'sys-backorder details'!$E:$E,'item dashboard'!A387,'sys-backorder details'!$V:$V,"Call off")</f>
        <v>0</v>
      </c>
      <c r="K387" s="84">
        <f t="shared" si="5"/>
        <v>0</v>
      </c>
      <c r="L387" s="84">
        <f>SUMIF('Production Plan'!$E:$E,'item dashboard'!A387,'Production Plan'!$N:$N)</f>
        <v>0</v>
      </c>
      <c r="M387" s="85" t="str">
        <f t="shared" si="6"/>
        <v>B-G23-CL8ADW-60 gm pvc clear Pntd Adowa jar</v>
      </c>
      <c r="N387" s="86">
        <f>SUMIFS('sys inv movment rpt'!$M:$M,'sys inv movment rpt'!$L:$L,$M387,'sys inv movment rpt'!$N:$N,N$1)</f>
        <v>0</v>
      </c>
      <c r="O387" s="86">
        <f>SUMIFS('sys inv movment rpt'!$M:$M,'sys inv movment rpt'!$L:$L,$M387,'sys inv movment rpt'!$N:$N,O$1)</f>
        <v>0</v>
      </c>
      <c r="P387" s="86">
        <f>SUMIFS('sys inv movment rpt'!$M:$M,'sys inv movment rpt'!$L:$L,$M387,'sys inv movment rpt'!$N:$N,P$1)</f>
        <v>0</v>
      </c>
      <c r="Q387" s="86">
        <f>SUMIFS('sys inv movment rpt'!$M:$M,'sys inv movment rpt'!$L:$L,$M387,'sys inv movment rpt'!$N:$N,Q$1)</f>
        <v>0</v>
      </c>
      <c r="R387" s="86">
        <f>SUMIFS('sys inv movment rpt'!$M:$M,'sys inv movment rpt'!$L:$L,$M387,'sys inv movment rpt'!$N:$N,R$1)</f>
        <v>0</v>
      </c>
      <c r="S387" s="86">
        <f>SUMIFS('sys inv movment rpt'!$M:$M,'sys inv movment rpt'!$L:$L,$M387,'sys inv movment rpt'!$N:$N,S$1)</f>
        <v>0</v>
      </c>
      <c r="T387" s="86">
        <f>SUMIFS('sys inv movment rpt'!$M:$M,'sys inv movment rpt'!$L:$L,$M387,'sys inv movment rpt'!$N:$N,T$1)</f>
        <v>0</v>
      </c>
      <c r="U387" s="86">
        <f>SUMIFS('sys inv movment rpt'!$M:$M,'sys inv movment rpt'!$L:$L,$M387,'sys inv movment rpt'!$N:$N,U$1)</f>
        <v>0</v>
      </c>
      <c r="V387" s="86">
        <f>SUMIFS('sys inv movment rpt'!$M:$M,'sys inv movment rpt'!$L:$L,$M387,'sys inv movment rpt'!$N:$N,V$1)</f>
        <v>0</v>
      </c>
      <c r="W387" s="86">
        <f>SUMIFS('sys inv movment rpt'!$M:$M,'sys inv movment rpt'!$L:$L,$M387,'sys inv movment rpt'!$N:$N,W$1)</f>
        <v>0</v>
      </c>
      <c r="X387" s="86">
        <f>SUMIFS('sys inv movment rpt'!$M:$M,'sys inv movment rpt'!$L:$L,$M387,'sys inv movment rpt'!$N:$N,X$1)</f>
        <v>0</v>
      </c>
      <c r="Y387" s="86">
        <f>SUMIFS('sys inv movment rpt'!$M:$M,'sys inv movment rpt'!$L:$L,$M387,'sys inv movment rpt'!$N:$N,Y$1)</f>
        <v>0</v>
      </c>
      <c r="Z387" s="86">
        <f>SUMIFS('sys inv movment rpt'!$M:$M,'sys inv movment rpt'!$L:$L,$M387,'sys inv movment rpt'!$N:$N,Z$1)</f>
        <v>0</v>
      </c>
      <c r="AA387" s="86">
        <f>SUMIFS('sys inv movment rpt'!$M:$M,'sys inv movment rpt'!$L:$L,$M387,'sys inv movment rpt'!$N:$N,AA$1)</f>
        <v>0</v>
      </c>
      <c r="AB387" s="86">
        <f>SUMIFS('sys inv movment rpt'!$M:$M,'sys inv movment rpt'!$L:$L,$M387,'sys inv movment rpt'!$N:$N,AB$1)</f>
        <v>0</v>
      </c>
      <c r="AC387" s="86">
        <f>SUMIFS('sys inv movment rpt'!$M:$M,'sys inv movment rpt'!$L:$L,$M387,'sys inv movment rpt'!$N:$N,AC$1)</f>
        <v>0</v>
      </c>
      <c r="AD387" s="86">
        <f>SUMIFS('sys inv movment rpt'!$M:$M,'sys inv movment rpt'!$L:$L,$M387,'sys inv movment rpt'!$N:$N,AD$1)</f>
        <v>0</v>
      </c>
      <c r="AE387" s="86">
        <f>SUMIFS('sys inv movment rpt'!$M:$M,'sys inv movment rpt'!$L:$L,$M387,'sys inv movment rpt'!$N:$N,AE$1)</f>
        <v>0</v>
      </c>
      <c r="AF387" s="86">
        <f>SUMIFS('sys inv movment rpt'!$M:$M,'sys inv movment rpt'!$L:$L,$M387,'sys inv movment rpt'!$N:$N,AF$1)</f>
        <v>0</v>
      </c>
      <c r="AG387" s="86">
        <f>SUMIFS('sys inv movment rpt'!$M:$M,'sys inv movment rpt'!$L:$L,$M387,'sys inv movment rpt'!$N:$N,AG$1)</f>
        <v>0</v>
      </c>
      <c r="AH387" s="86">
        <f>SUMIFS('sys inv movment rpt'!$M:$M,'sys inv movment rpt'!$L:$L,$M387,'sys inv movment rpt'!$N:$N,AH$1)</f>
        <v>0</v>
      </c>
      <c r="AI387" s="86">
        <f>SUMIFS('sys inv movment rpt'!$M:$M,'sys inv movment rpt'!$L:$L,$M387,'sys inv movment rpt'!$N:$N,AI$1)</f>
        <v>0</v>
      </c>
      <c r="AJ387" s="86">
        <f>SUMIFS('sys inv movment rpt'!$M:$M,'sys inv movment rpt'!$L:$L,$M387,'sys inv movment rpt'!$N:$N,AJ$1)</f>
        <v>0</v>
      </c>
      <c r="AK387" s="86">
        <f>SUMIFS('sys inv movment rpt'!$M:$M,'sys inv movment rpt'!$L:$L,$M387,'sys inv movment rpt'!$N:$N,AK$1)</f>
        <v>0</v>
      </c>
      <c r="AL387" s="86">
        <f>SUMIFS('sys inv movment rpt'!$M:$M,'sys inv movment rpt'!$L:$L,$M387,'sys inv movment rpt'!$N:$N,AL$1)</f>
        <v>0</v>
      </c>
      <c r="AM387" s="86">
        <f>SUMIFS('sys inv movment rpt'!$M:$M,'sys inv movment rpt'!$L:$L,$M387,'sys inv movment rpt'!$N:$N,AM$1)</f>
        <v>0</v>
      </c>
      <c r="AN387" s="86">
        <f>SUMIFS('sys inv movment rpt'!$M:$M,'sys inv movment rpt'!$L:$L,$M387,'sys inv movment rpt'!$N:$N,AN$1)</f>
        <v>0</v>
      </c>
      <c r="AO387" s="86">
        <f>SUMIFS('sys inv movment rpt'!$M:$M,'sys inv movment rpt'!$L:$L,$M387,'sys inv movment rpt'!$N:$N,AO$1)</f>
        <v>0</v>
      </c>
      <c r="AP387" s="86">
        <f>SUMIFS('sys inv movment rpt'!$M:$M,'sys inv movment rpt'!$L:$L,$M387,'sys inv movment rpt'!$N:$N,AP$1)</f>
        <v>0</v>
      </c>
      <c r="AQ387" s="86">
        <f>SUMIFS('sys inv movment rpt'!$M:$M,'sys inv movment rpt'!$L:$L,$M387,'sys inv movment rpt'!$N:$N,AQ$1)</f>
        <v>0</v>
      </c>
      <c r="AR387" s="86">
        <f>SUMIFS('sys inv movment rpt'!$M:$M,'sys inv movment rpt'!$L:$L,$M387,'sys inv movment rpt'!$N:$N,AR$1)</f>
        <v>0</v>
      </c>
      <c r="AS387" s="86">
        <f>SUMIFS('sys inv movment rpt'!$M:$M,'sys inv movment rpt'!$L:$L,$M387,'sys inv movment rpt'!$N:$N,AS$1)</f>
        <v>0</v>
      </c>
      <c r="AT387" s="86">
        <f>SUMIFS('sys inv movment rpt'!$M:$M,'sys inv movment rpt'!$L:$L,$M387,'sys inv movment rpt'!$N:$N,AT$1)</f>
        <v>0</v>
      </c>
      <c r="AU387" s="86">
        <f>SUMIFS('sys inv movment rpt'!$M:$M,'sys inv movment rpt'!$L:$L,$M387,'sys inv movment rpt'!$N:$N,AU$1)</f>
        <v>0</v>
      </c>
      <c r="AV387" s="86">
        <f>SUMIFS('sys inv movment rpt'!$M:$M,'sys inv movment rpt'!$L:$L,$M387,'sys inv movment rpt'!$N:$N,AV$1)</f>
        <v>0</v>
      </c>
      <c r="AW387" s="87" t="str">
        <f>IFERROR(VLOOKUP(A387,'sys-backorder details'!E:U,17,0),"-")</f>
        <v>-</v>
      </c>
      <c r="AX387" s="87" t="str">
        <f>IF(K387&gt;1,VLOOKUP(A387,'settings-routing'!A:I,9,0),"")</f>
        <v/>
      </c>
    </row>
    <row r="388" ht="12.75" hidden="1" customHeight="1">
      <c r="A388" s="50" t="s">
        <v>982</v>
      </c>
      <c r="B388" s="50" t="s">
        <v>983</v>
      </c>
      <c r="C388" s="50">
        <f t="shared" si="2"/>
        <v>0</v>
      </c>
      <c r="D388" s="80">
        <f>SUMIF('Stocks 101-111'!$J:$J,'item dashboard'!A388,'Stocks 101-111'!K:K)</f>
        <v>0</v>
      </c>
      <c r="E388" s="80">
        <f>SUMIF('Stocks 101-111'!$J:$J,'item dashboard'!A388,'Stocks 101-111'!$L:$L)</f>
        <v>0</v>
      </c>
      <c r="F388" s="81">
        <f t="shared" si="3"/>
        <v>0</v>
      </c>
      <c r="G388" s="82">
        <f t="shared" si="4"/>
        <v>0</v>
      </c>
      <c r="H388" s="50">
        <f>SUMIFS('sys-backorder details'!$M:$M,'sys-backorder details'!$E:$E,'item dashboard'!A388,'sys-backorder details'!$V:$V,"")</f>
        <v>0</v>
      </c>
      <c r="I388" s="83">
        <f>SUMIF('settings-routing'!$I:$I,'item dashboard'!A388,'settings-routing'!$O:$O)</f>
        <v>0</v>
      </c>
      <c r="J388" s="50">
        <f>SUMIFS('sys-backorder details'!$M:$M,'sys-backorder details'!$E:$E,'item dashboard'!A388,'sys-backorder details'!$V:$V,"Call off")</f>
        <v>0</v>
      </c>
      <c r="K388" s="84">
        <f t="shared" si="5"/>
        <v>0</v>
      </c>
      <c r="L388" s="84">
        <f>SUMIF('Production Plan'!$E:$E,'item dashboard'!A388,'Production Plan'!$N:$N)</f>
        <v>0</v>
      </c>
      <c r="M388" s="85" t="str">
        <f t="shared" si="6"/>
        <v>B-G23-CL8EXP-60 gm Pvc Clear Jar</v>
      </c>
      <c r="N388" s="86">
        <f>SUMIFS('sys inv movment rpt'!$M:$M,'sys inv movment rpt'!$L:$L,$M388,'sys inv movment rpt'!$N:$N,N$1)</f>
        <v>0</v>
      </c>
      <c r="O388" s="86">
        <f>SUMIFS('sys inv movment rpt'!$M:$M,'sys inv movment rpt'!$L:$L,$M388,'sys inv movment rpt'!$N:$N,O$1)</f>
        <v>0</v>
      </c>
      <c r="P388" s="86">
        <f>SUMIFS('sys inv movment rpt'!$M:$M,'sys inv movment rpt'!$L:$L,$M388,'sys inv movment rpt'!$N:$N,P$1)</f>
        <v>0</v>
      </c>
      <c r="Q388" s="86">
        <f>SUMIFS('sys inv movment rpt'!$M:$M,'sys inv movment rpt'!$L:$L,$M388,'sys inv movment rpt'!$N:$N,Q$1)</f>
        <v>0</v>
      </c>
      <c r="R388" s="86">
        <f>SUMIFS('sys inv movment rpt'!$M:$M,'sys inv movment rpt'!$L:$L,$M388,'sys inv movment rpt'!$N:$N,R$1)</f>
        <v>0</v>
      </c>
      <c r="S388" s="86">
        <f>SUMIFS('sys inv movment rpt'!$M:$M,'sys inv movment rpt'!$L:$L,$M388,'sys inv movment rpt'!$N:$N,S$1)</f>
        <v>0</v>
      </c>
      <c r="T388" s="86">
        <f>SUMIFS('sys inv movment rpt'!$M:$M,'sys inv movment rpt'!$L:$L,$M388,'sys inv movment rpt'!$N:$N,T$1)</f>
        <v>0</v>
      </c>
      <c r="U388" s="86">
        <f>SUMIFS('sys inv movment rpt'!$M:$M,'sys inv movment rpt'!$L:$L,$M388,'sys inv movment rpt'!$N:$N,U$1)</f>
        <v>0</v>
      </c>
      <c r="V388" s="86">
        <f>SUMIFS('sys inv movment rpt'!$M:$M,'sys inv movment rpt'!$L:$L,$M388,'sys inv movment rpt'!$N:$N,V$1)</f>
        <v>0</v>
      </c>
      <c r="W388" s="86">
        <f>SUMIFS('sys inv movment rpt'!$M:$M,'sys inv movment rpt'!$L:$L,$M388,'sys inv movment rpt'!$N:$N,W$1)</f>
        <v>0</v>
      </c>
      <c r="X388" s="86">
        <f>SUMIFS('sys inv movment rpt'!$M:$M,'sys inv movment rpt'!$L:$L,$M388,'sys inv movment rpt'!$N:$N,X$1)</f>
        <v>0</v>
      </c>
      <c r="Y388" s="86">
        <f>SUMIFS('sys inv movment rpt'!$M:$M,'sys inv movment rpt'!$L:$L,$M388,'sys inv movment rpt'!$N:$N,Y$1)</f>
        <v>0</v>
      </c>
      <c r="Z388" s="86">
        <f>SUMIFS('sys inv movment rpt'!$M:$M,'sys inv movment rpt'!$L:$L,$M388,'sys inv movment rpt'!$N:$N,Z$1)</f>
        <v>0</v>
      </c>
      <c r="AA388" s="86">
        <f>SUMIFS('sys inv movment rpt'!$M:$M,'sys inv movment rpt'!$L:$L,$M388,'sys inv movment rpt'!$N:$N,AA$1)</f>
        <v>0</v>
      </c>
      <c r="AB388" s="86">
        <f>SUMIFS('sys inv movment rpt'!$M:$M,'sys inv movment rpt'!$L:$L,$M388,'sys inv movment rpt'!$N:$N,AB$1)</f>
        <v>0</v>
      </c>
      <c r="AC388" s="86">
        <f>SUMIFS('sys inv movment rpt'!$M:$M,'sys inv movment rpt'!$L:$L,$M388,'sys inv movment rpt'!$N:$N,AC$1)</f>
        <v>0</v>
      </c>
      <c r="AD388" s="86">
        <f>SUMIFS('sys inv movment rpt'!$M:$M,'sys inv movment rpt'!$L:$L,$M388,'sys inv movment rpt'!$N:$N,AD$1)</f>
        <v>0</v>
      </c>
      <c r="AE388" s="86">
        <f>SUMIFS('sys inv movment rpt'!$M:$M,'sys inv movment rpt'!$L:$L,$M388,'sys inv movment rpt'!$N:$N,AE$1)</f>
        <v>0</v>
      </c>
      <c r="AF388" s="86">
        <f>SUMIFS('sys inv movment rpt'!$M:$M,'sys inv movment rpt'!$L:$L,$M388,'sys inv movment rpt'!$N:$N,AF$1)</f>
        <v>0</v>
      </c>
      <c r="AG388" s="86">
        <f>SUMIFS('sys inv movment rpt'!$M:$M,'sys inv movment rpt'!$L:$L,$M388,'sys inv movment rpt'!$N:$N,AG$1)</f>
        <v>0</v>
      </c>
      <c r="AH388" s="86">
        <f>SUMIFS('sys inv movment rpt'!$M:$M,'sys inv movment rpt'!$L:$L,$M388,'sys inv movment rpt'!$N:$N,AH$1)</f>
        <v>0</v>
      </c>
      <c r="AI388" s="86">
        <f>SUMIFS('sys inv movment rpt'!$M:$M,'sys inv movment rpt'!$L:$L,$M388,'sys inv movment rpt'!$N:$N,AI$1)</f>
        <v>0</v>
      </c>
      <c r="AJ388" s="86">
        <f>SUMIFS('sys inv movment rpt'!$M:$M,'sys inv movment rpt'!$L:$L,$M388,'sys inv movment rpt'!$N:$N,AJ$1)</f>
        <v>0</v>
      </c>
      <c r="AK388" s="86">
        <f>SUMIFS('sys inv movment rpt'!$M:$M,'sys inv movment rpt'!$L:$L,$M388,'sys inv movment rpt'!$N:$N,AK$1)</f>
        <v>0</v>
      </c>
      <c r="AL388" s="86">
        <f>SUMIFS('sys inv movment rpt'!$M:$M,'sys inv movment rpt'!$L:$L,$M388,'sys inv movment rpt'!$N:$N,AL$1)</f>
        <v>0</v>
      </c>
      <c r="AM388" s="86">
        <f>SUMIFS('sys inv movment rpt'!$M:$M,'sys inv movment rpt'!$L:$L,$M388,'sys inv movment rpt'!$N:$N,AM$1)</f>
        <v>0</v>
      </c>
      <c r="AN388" s="86">
        <f>SUMIFS('sys inv movment rpt'!$M:$M,'sys inv movment rpt'!$L:$L,$M388,'sys inv movment rpt'!$N:$N,AN$1)</f>
        <v>0</v>
      </c>
      <c r="AO388" s="86">
        <f>SUMIFS('sys inv movment rpt'!$M:$M,'sys inv movment rpt'!$L:$L,$M388,'sys inv movment rpt'!$N:$N,AO$1)</f>
        <v>0</v>
      </c>
      <c r="AP388" s="86">
        <f>SUMIFS('sys inv movment rpt'!$M:$M,'sys inv movment rpt'!$L:$L,$M388,'sys inv movment rpt'!$N:$N,AP$1)</f>
        <v>0</v>
      </c>
      <c r="AQ388" s="86">
        <f>SUMIFS('sys inv movment rpt'!$M:$M,'sys inv movment rpt'!$L:$L,$M388,'sys inv movment rpt'!$N:$N,AQ$1)</f>
        <v>0</v>
      </c>
      <c r="AR388" s="86">
        <f>SUMIFS('sys inv movment rpt'!$M:$M,'sys inv movment rpt'!$L:$L,$M388,'sys inv movment rpt'!$N:$N,AR$1)</f>
        <v>0</v>
      </c>
      <c r="AS388" s="86">
        <f>SUMIFS('sys inv movment rpt'!$M:$M,'sys inv movment rpt'!$L:$L,$M388,'sys inv movment rpt'!$N:$N,AS$1)</f>
        <v>0</v>
      </c>
      <c r="AT388" s="86">
        <f>SUMIFS('sys inv movment rpt'!$M:$M,'sys inv movment rpt'!$L:$L,$M388,'sys inv movment rpt'!$N:$N,AT$1)</f>
        <v>0</v>
      </c>
      <c r="AU388" s="86">
        <f>SUMIFS('sys inv movment rpt'!$M:$M,'sys inv movment rpt'!$L:$L,$M388,'sys inv movment rpt'!$N:$N,AU$1)</f>
        <v>0</v>
      </c>
      <c r="AV388" s="86">
        <f>SUMIFS('sys inv movment rpt'!$M:$M,'sys inv movment rpt'!$L:$L,$M388,'sys inv movment rpt'!$N:$N,AV$1)</f>
        <v>0</v>
      </c>
      <c r="AW388" s="87" t="str">
        <f>IFERROR(VLOOKUP(A388,'sys-backorder details'!E:U,17,0),"-")</f>
        <v>-</v>
      </c>
      <c r="AX388" s="87" t="str">
        <f>IF(K388&gt;1,VLOOKUP(A388,'settings-routing'!A:I,9,0),"")</f>
        <v/>
      </c>
    </row>
    <row r="389" ht="12.75" hidden="1" customHeight="1">
      <c r="A389" s="50" t="s">
        <v>984</v>
      </c>
      <c r="B389" s="50" t="s">
        <v>985</v>
      </c>
      <c r="C389" s="50">
        <f t="shared" si="2"/>
        <v>0</v>
      </c>
      <c r="D389" s="80">
        <f>SUMIF('Stocks 101-111'!$J:$J,'item dashboard'!A389,'Stocks 101-111'!K:K)</f>
        <v>0</v>
      </c>
      <c r="E389" s="80">
        <f>SUMIF('Stocks 101-111'!$J:$J,'item dashboard'!A389,'Stocks 101-111'!$L:$L)</f>
        <v>0</v>
      </c>
      <c r="F389" s="81">
        <f t="shared" si="3"/>
        <v>0</v>
      </c>
      <c r="G389" s="82">
        <f t="shared" si="4"/>
        <v>0</v>
      </c>
      <c r="H389" s="50">
        <f>SUMIFS('sys-backorder details'!$M:$M,'sys-backorder details'!$E:$E,'item dashboard'!A389,'sys-backorder details'!$V:$V,"")</f>
        <v>0</v>
      </c>
      <c r="I389" s="83">
        <f>SUMIF('settings-routing'!$I:$I,'item dashboard'!A389,'settings-routing'!$O:$O)</f>
        <v>0</v>
      </c>
      <c r="J389" s="50">
        <f>SUMIFS('sys-backorder details'!$M:$M,'sys-backorder details'!$E:$E,'item dashboard'!A389,'sys-backorder details'!$V:$V,"Call off")</f>
        <v>0</v>
      </c>
      <c r="K389" s="84">
        <f t="shared" si="5"/>
        <v>0</v>
      </c>
      <c r="L389" s="84">
        <f>SUMIF('Production Plan'!$E:$E,'item dashboard'!A389,'Production Plan'!$N:$N)</f>
        <v>0</v>
      </c>
      <c r="M389" s="85" t="str">
        <f t="shared" si="6"/>
        <v>B-G23-CL8HALAIS-60 gm PVC Clear Pntd Bella Petrolium Jelly Jar</v>
      </c>
      <c r="N389" s="86">
        <f>SUMIFS('sys inv movment rpt'!$M:$M,'sys inv movment rpt'!$L:$L,$M389,'sys inv movment rpt'!$N:$N,N$1)</f>
        <v>0</v>
      </c>
      <c r="O389" s="86">
        <f>SUMIFS('sys inv movment rpt'!$M:$M,'sys inv movment rpt'!$L:$L,$M389,'sys inv movment rpt'!$N:$N,O$1)</f>
        <v>0</v>
      </c>
      <c r="P389" s="86">
        <f>SUMIFS('sys inv movment rpt'!$M:$M,'sys inv movment rpt'!$L:$L,$M389,'sys inv movment rpt'!$N:$N,P$1)</f>
        <v>0</v>
      </c>
      <c r="Q389" s="86">
        <f>SUMIFS('sys inv movment rpt'!$M:$M,'sys inv movment rpt'!$L:$L,$M389,'sys inv movment rpt'!$N:$N,Q$1)</f>
        <v>0</v>
      </c>
      <c r="R389" s="86">
        <f>SUMIFS('sys inv movment rpt'!$M:$M,'sys inv movment rpt'!$L:$L,$M389,'sys inv movment rpt'!$N:$N,R$1)</f>
        <v>0</v>
      </c>
      <c r="S389" s="86">
        <f>SUMIFS('sys inv movment rpt'!$M:$M,'sys inv movment rpt'!$L:$L,$M389,'sys inv movment rpt'!$N:$N,S$1)</f>
        <v>0</v>
      </c>
      <c r="T389" s="86">
        <f>SUMIFS('sys inv movment rpt'!$M:$M,'sys inv movment rpt'!$L:$L,$M389,'sys inv movment rpt'!$N:$N,T$1)</f>
        <v>0</v>
      </c>
      <c r="U389" s="86">
        <f>SUMIFS('sys inv movment rpt'!$M:$M,'sys inv movment rpt'!$L:$L,$M389,'sys inv movment rpt'!$N:$N,U$1)</f>
        <v>0</v>
      </c>
      <c r="V389" s="86">
        <f>SUMIFS('sys inv movment rpt'!$M:$M,'sys inv movment rpt'!$L:$L,$M389,'sys inv movment rpt'!$N:$N,V$1)</f>
        <v>0</v>
      </c>
      <c r="W389" s="86">
        <f>SUMIFS('sys inv movment rpt'!$M:$M,'sys inv movment rpt'!$L:$L,$M389,'sys inv movment rpt'!$N:$N,W$1)</f>
        <v>0</v>
      </c>
      <c r="X389" s="86">
        <f>SUMIFS('sys inv movment rpt'!$M:$M,'sys inv movment rpt'!$L:$L,$M389,'sys inv movment rpt'!$N:$N,X$1)</f>
        <v>0</v>
      </c>
      <c r="Y389" s="86">
        <f>SUMIFS('sys inv movment rpt'!$M:$M,'sys inv movment rpt'!$L:$L,$M389,'sys inv movment rpt'!$N:$N,Y$1)</f>
        <v>0</v>
      </c>
      <c r="Z389" s="86">
        <f>SUMIFS('sys inv movment rpt'!$M:$M,'sys inv movment rpt'!$L:$L,$M389,'sys inv movment rpt'!$N:$N,Z$1)</f>
        <v>0</v>
      </c>
      <c r="AA389" s="86">
        <f>SUMIFS('sys inv movment rpt'!$M:$M,'sys inv movment rpt'!$L:$L,$M389,'sys inv movment rpt'!$N:$N,AA$1)</f>
        <v>0</v>
      </c>
      <c r="AB389" s="86">
        <f>SUMIFS('sys inv movment rpt'!$M:$M,'sys inv movment rpt'!$L:$L,$M389,'sys inv movment rpt'!$N:$N,AB$1)</f>
        <v>0</v>
      </c>
      <c r="AC389" s="86">
        <f>SUMIFS('sys inv movment rpt'!$M:$M,'sys inv movment rpt'!$L:$L,$M389,'sys inv movment rpt'!$N:$N,AC$1)</f>
        <v>0</v>
      </c>
      <c r="AD389" s="86">
        <f>SUMIFS('sys inv movment rpt'!$M:$M,'sys inv movment rpt'!$L:$L,$M389,'sys inv movment rpt'!$N:$N,AD$1)</f>
        <v>0</v>
      </c>
      <c r="AE389" s="86">
        <f>SUMIFS('sys inv movment rpt'!$M:$M,'sys inv movment rpt'!$L:$L,$M389,'sys inv movment rpt'!$N:$N,AE$1)</f>
        <v>0</v>
      </c>
      <c r="AF389" s="86">
        <f>SUMIFS('sys inv movment rpt'!$M:$M,'sys inv movment rpt'!$L:$L,$M389,'sys inv movment rpt'!$N:$N,AF$1)</f>
        <v>0</v>
      </c>
      <c r="AG389" s="86">
        <f>SUMIFS('sys inv movment rpt'!$M:$M,'sys inv movment rpt'!$L:$L,$M389,'sys inv movment rpt'!$N:$N,AG$1)</f>
        <v>0</v>
      </c>
      <c r="AH389" s="86">
        <f>SUMIFS('sys inv movment rpt'!$M:$M,'sys inv movment rpt'!$L:$L,$M389,'sys inv movment rpt'!$N:$N,AH$1)</f>
        <v>0</v>
      </c>
      <c r="AI389" s="86">
        <f>SUMIFS('sys inv movment rpt'!$M:$M,'sys inv movment rpt'!$L:$L,$M389,'sys inv movment rpt'!$N:$N,AI$1)</f>
        <v>0</v>
      </c>
      <c r="AJ389" s="86">
        <f>SUMIFS('sys inv movment rpt'!$M:$M,'sys inv movment rpt'!$L:$L,$M389,'sys inv movment rpt'!$N:$N,AJ$1)</f>
        <v>0</v>
      </c>
      <c r="AK389" s="86">
        <f>SUMIFS('sys inv movment rpt'!$M:$M,'sys inv movment rpt'!$L:$L,$M389,'sys inv movment rpt'!$N:$N,AK$1)</f>
        <v>0</v>
      </c>
      <c r="AL389" s="86">
        <f>SUMIFS('sys inv movment rpt'!$M:$M,'sys inv movment rpt'!$L:$L,$M389,'sys inv movment rpt'!$N:$N,AL$1)</f>
        <v>0</v>
      </c>
      <c r="AM389" s="86">
        <f>SUMIFS('sys inv movment rpt'!$M:$M,'sys inv movment rpt'!$L:$L,$M389,'sys inv movment rpt'!$N:$N,AM$1)</f>
        <v>0</v>
      </c>
      <c r="AN389" s="86">
        <f>SUMIFS('sys inv movment rpt'!$M:$M,'sys inv movment rpt'!$L:$L,$M389,'sys inv movment rpt'!$N:$N,AN$1)</f>
        <v>0</v>
      </c>
      <c r="AO389" s="86">
        <f>SUMIFS('sys inv movment rpt'!$M:$M,'sys inv movment rpt'!$L:$L,$M389,'sys inv movment rpt'!$N:$N,AO$1)</f>
        <v>0</v>
      </c>
      <c r="AP389" s="86">
        <f>SUMIFS('sys inv movment rpt'!$M:$M,'sys inv movment rpt'!$L:$L,$M389,'sys inv movment rpt'!$N:$N,AP$1)</f>
        <v>0</v>
      </c>
      <c r="AQ389" s="86">
        <f>SUMIFS('sys inv movment rpt'!$M:$M,'sys inv movment rpt'!$L:$L,$M389,'sys inv movment rpt'!$N:$N,AQ$1)</f>
        <v>0</v>
      </c>
      <c r="AR389" s="86">
        <f>SUMIFS('sys inv movment rpt'!$M:$M,'sys inv movment rpt'!$L:$L,$M389,'sys inv movment rpt'!$N:$N,AR$1)</f>
        <v>0</v>
      </c>
      <c r="AS389" s="86">
        <f>SUMIFS('sys inv movment rpt'!$M:$M,'sys inv movment rpt'!$L:$L,$M389,'sys inv movment rpt'!$N:$N,AS$1)</f>
        <v>0</v>
      </c>
      <c r="AT389" s="86">
        <f>SUMIFS('sys inv movment rpt'!$M:$M,'sys inv movment rpt'!$L:$L,$M389,'sys inv movment rpt'!$N:$N,AT$1)</f>
        <v>0</v>
      </c>
      <c r="AU389" s="86">
        <f>SUMIFS('sys inv movment rpt'!$M:$M,'sys inv movment rpt'!$L:$L,$M389,'sys inv movment rpt'!$N:$N,AU$1)</f>
        <v>0</v>
      </c>
      <c r="AV389" s="86">
        <f>SUMIFS('sys inv movment rpt'!$M:$M,'sys inv movment rpt'!$L:$L,$M389,'sys inv movment rpt'!$N:$N,AV$1)</f>
        <v>0</v>
      </c>
      <c r="AW389" s="87" t="str">
        <f>IFERROR(VLOOKUP(A389,'sys-backorder details'!E:U,17,0),"-")</f>
        <v>-</v>
      </c>
      <c r="AX389" s="87" t="str">
        <f>IF(K389&gt;1,VLOOKUP(A389,'settings-routing'!A:I,9,0),"")</f>
        <v/>
      </c>
    </row>
    <row r="390" ht="12.75" hidden="1" customHeight="1">
      <c r="A390" s="50" t="s">
        <v>986</v>
      </c>
      <c r="B390" s="50" t="s">
        <v>987</v>
      </c>
      <c r="C390" s="50">
        <f t="shared" si="2"/>
        <v>0</v>
      </c>
      <c r="D390" s="80">
        <f>SUMIF('Stocks 101-111'!$J:$J,'item dashboard'!A390,'Stocks 101-111'!K:K)</f>
        <v>0</v>
      </c>
      <c r="E390" s="80">
        <f>SUMIF('Stocks 101-111'!$J:$J,'item dashboard'!A390,'Stocks 101-111'!$L:$L)</f>
        <v>0</v>
      </c>
      <c r="F390" s="81">
        <f t="shared" si="3"/>
        <v>0</v>
      </c>
      <c r="G390" s="82">
        <f t="shared" si="4"/>
        <v>0</v>
      </c>
      <c r="H390" s="50">
        <f>SUMIFS('sys-backorder details'!$M:$M,'sys-backorder details'!$E:$E,'item dashboard'!A390,'sys-backorder details'!$V:$V,"")</f>
        <v>0</v>
      </c>
      <c r="I390" s="83">
        <f>SUMIF('settings-routing'!$I:$I,'item dashboard'!A390,'settings-routing'!$O:$O)</f>
        <v>0</v>
      </c>
      <c r="J390" s="50">
        <f>SUMIFS('sys-backorder details'!$M:$M,'sys-backorder details'!$E:$E,'item dashboard'!A390,'sys-backorder details'!$V:$V,"Call off")</f>
        <v>0</v>
      </c>
      <c r="K390" s="84">
        <f t="shared" si="5"/>
        <v>0</v>
      </c>
      <c r="L390" s="84">
        <f>SUMIF('Production Plan'!$E:$E,'item dashboard'!A390,'Production Plan'!$N:$N)</f>
        <v>0</v>
      </c>
      <c r="M390" s="85" t="str">
        <f t="shared" si="6"/>
        <v>B-G23-CL8HAL-CARE-60 gm PVC Clear Pntd Caress Jar</v>
      </c>
      <c r="N390" s="86">
        <f>SUMIFS('sys inv movment rpt'!$M:$M,'sys inv movment rpt'!$L:$L,$M390,'sys inv movment rpt'!$N:$N,N$1)</f>
        <v>0</v>
      </c>
      <c r="O390" s="86">
        <f>SUMIFS('sys inv movment rpt'!$M:$M,'sys inv movment rpt'!$L:$L,$M390,'sys inv movment rpt'!$N:$N,O$1)</f>
        <v>0</v>
      </c>
      <c r="P390" s="86">
        <f>SUMIFS('sys inv movment rpt'!$M:$M,'sys inv movment rpt'!$L:$L,$M390,'sys inv movment rpt'!$N:$N,P$1)</f>
        <v>0</v>
      </c>
      <c r="Q390" s="86">
        <f>SUMIFS('sys inv movment rpt'!$M:$M,'sys inv movment rpt'!$L:$L,$M390,'sys inv movment rpt'!$N:$N,Q$1)</f>
        <v>0</v>
      </c>
      <c r="R390" s="86">
        <f>SUMIFS('sys inv movment rpt'!$M:$M,'sys inv movment rpt'!$L:$L,$M390,'sys inv movment rpt'!$N:$N,R$1)</f>
        <v>0</v>
      </c>
      <c r="S390" s="86">
        <f>SUMIFS('sys inv movment rpt'!$M:$M,'sys inv movment rpt'!$L:$L,$M390,'sys inv movment rpt'!$N:$N,S$1)</f>
        <v>0</v>
      </c>
      <c r="T390" s="86">
        <f>SUMIFS('sys inv movment rpt'!$M:$M,'sys inv movment rpt'!$L:$L,$M390,'sys inv movment rpt'!$N:$N,T$1)</f>
        <v>0</v>
      </c>
      <c r="U390" s="86">
        <f>SUMIFS('sys inv movment rpt'!$M:$M,'sys inv movment rpt'!$L:$L,$M390,'sys inv movment rpt'!$N:$N,U$1)</f>
        <v>0</v>
      </c>
      <c r="V390" s="86">
        <f>SUMIFS('sys inv movment rpt'!$M:$M,'sys inv movment rpt'!$L:$L,$M390,'sys inv movment rpt'!$N:$N,V$1)</f>
        <v>0</v>
      </c>
      <c r="W390" s="86">
        <f>SUMIFS('sys inv movment rpt'!$M:$M,'sys inv movment rpt'!$L:$L,$M390,'sys inv movment rpt'!$N:$N,W$1)</f>
        <v>0</v>
      </c>
      <c r="X390" s="86">
        <f>SUMIFS('sys inv movment rpt'!$M:$M,'sys inv movment rpt'!$L:$L,$M390,'sys inv movment rpt'!$N:$N,X$1)</f>
        <v>0</v>
      </c>
      <c r="Y390" s="86">
        <f>SUMIFS('sys inv movment rpt'!$M:$M,'sys inv movment rpt'!$L:$L,$M390,'sys inv movment rpt'!$N:$N,Y$1)</f>
        <v>0</v>
      </c>
      <c r="Z390" s="86">
        <f>SUMIFS('sys inv movment rpt'!$M:$M,'sys inv movment rpt'!$L:$L,$M390,'sys inv movment rpt'!$N:$N,Z$1)</f>
        <v>0</v>
      </c>
      <c r="AA390" s="86">
        <f>SUMIFS('sys inv movment rpt'!$M:$M,'sys inv movment rpt'!$L:$L,$M390,'sys inv movment rpt'!$N:$N,AA$1)</f>
        <v>0</v>
      </c>
      <c r="AB390" s="86">
        <f>SUMIFS('sys inv movment rpt'!$M:$M,'sys inv movment rpt'!$L:$L,$M390,'sys inv movment rpt'!$N:$N,AB$1)</f>
        <v>0</v>
      </c>
      <c r="AC390" s="86">
        <f>SUMIFS('sys inv movment rpt'!$M:$M,'sys inv movment rpt'!$L:$L,$M390,'sys inv movment rpt'!$N:$N,AC$1)</f>
        <v>0</v>
      </c>
      <c r="AD390" s="86">
        <f>SUMIFS('sys inv movment rpt'!$M:$M,'sys inv movment rpt'!$L:$L,$M390,'sys inv movment rpt'!$N:$N,AD$1)</f>
        <v>0</v>
      </c>
      <c r="AE390" s="86">
        <f>SUMIFS('sys inv movment rpt'!$M:$M,'sys inv movment rpt'!$L:$L,$M390,'sys inv movment rpt'!$N:$N,AE$1)</f>
        <v>0</v>
      </c>
      <c r="AF390" s="86">
        <f>SUMIFS('sys inv movment rpt'!$M:$M,'sys inv movment rpt'!$L:$L,$M390,'sys inv movment rpt'!$N:$N,AF$1)</f>
        <v>0</v>
      </c>
      <c r="AG390" s="86">
        <f>SUMIFS('sys inv movment rpt'!$M:$M,'sys inv movment rpt'!$L:$L,$M390,'sys inv movment rpt'!$N:$N,AG$1)</f>
        <v>0</v>
      </c>
      <c r="AH390" s="86">
        <f>SUMIFS('sys inv movment rpt'!$M:$M,'sys inv movment rpt'!$L:$L,$M390,'sys inv movment rpt'!$N:$N,AH$1)</f>
        <v>0</v>
      </c>
      <c r="AI390" s="86">
        <f>SUMIFS('sys inv movment rpt'!$M:$M,'sys inv movment rpt'!$L:$L,$M390,'sys inv movment rpt'!$N:$N,AI$1)</f>
        <v>0</v>
      </c>
      <c r="AJ390" s="86">
        <f>SUMIFS('sys inv movment rpt'!$M:$M,'sys inv movment rpt'!$L:$L,$M390,'sys inv movment rpt'!$N:$N,AJ$1)</f>
        <v>0</v>
      </c>
      <c r="AK390" s="86">
        <f>SUMIFS('sys inv movment rpt'!$M:$M,'sys inv movment rpt'!$L:$L,$M390,'sys inv movment rpt'!$N:$N,AK$1)</f>
        <v>0</v>
      </c>
      <c r="AL390" s="86">
        <f>SUMIFS('sys inv movment rpt'!$M:$M,'sys inv movment rpt'!$L:$L,$M390,'sys inv movment rpt'!$N:$N,AL$1)</f>
        <v>0</v>
      </c>
      <c r="AM390" s="86">
        <f>SUMIFS('sys inv movment rpt'!$M:$M,'sys inv movment rpt'!$L:$L,$M390,'sys inv movment rpt'!$N:$N,AM$1)</f>
        <v>0</v>
      </c>
      <c r="AN390" s="86">
        <f>SUMIFS('sys inv movment rpt'!$M:$M,'sys inv movment rpt'!$L:$L,$M390,'sys inv movment rpt'!$N:$N,AN$1)</f>
        <v>0</v>
      </c>
      <c r="AO390" s="86">
        <f>SUMIFS('sys inv movment rpt'!$M:$M,'sys inv movment rpt'!$L:$L,$M390,'sys inv movment rpt'!$N:$N,AO$1)</f>
        <v>0</v>
      </c>
      <c r="AP390" s="86">
        <f>SUMIFS('sys inv movment rpt'!$M:$M,'sys inv movment rpt'!$L:$L,$M390,'sys inv movment rpt'!$N:$N,AP$1)</f>
        <v>0</v>
      </c>
      <c r="AQ390" s="86">
        <f>SUMIFS('sys inv movment rpt'!$M:$M,'sys inv movment rpt'!$L:$L,$M390,'sys inv movment rpt'!$N:$N,AQ$1)</f>
        <v>0</v>
      </c>
      <c r="AR390" s="86">
        <f>SUMIFS('sys inv movment rpt'!$M:$M,'sys inv movment rpt'!$L:$L,$M390,'sys inv movment rpt'!$N:$N,AR$1)</f>
        <v>0</v>
      </c>
      <c r="AS390" s="86">
        <f>SUMIFS('sys inv movment rpt'!$M:$M,'sys inv movment rpt'!$L:$L,$M390,'sys inv movment rpt'!$N:$N,AS$1)</f>
        <v>0</v>
      </c>
      <c r="AT390" s="86">
        <f>SUMIFS('sys inv movment rpt'!$M:$M,'sys inv movment rpt'!$L:$L,$M390,'sys inv movment rpt'!$N:$N,AT$1)</f>
        <v>0</v>
      </c>
      <c r="AU390" s="86">
        <f>SUMIFS('sys inv movment rpt'!$M:$M,'sys inv movment rpt'!$L:$L,$M390,'sys inv movment rpt'!$N:$N,AU$1)</f>
        <v>0</v>
      </c>
      <c r="AV390" s="86">
        <f>SUMIFS('sys inv movment rpt'!$M:$M,'sys inv movment rpt'!$L:$L,$M390,'sys inv movment rpt'!$N:$N,AV$1)</f>
        <v>0</v>
      </c>
      <c r="AW390" s="87" t="str">
        <f>IFERROR(VLOOKUP(A390,'sys-backorder details'!E:U,17,0),"-")</f>
        <v>-</v>
      </c>
      <c r="AX390" s="87" t="str">
        <f>IF(K390&gt;1,VLOOKUP(A390,'settings-routing'!A:I,9,0),"")</f>
        <v/>
      </c>
    </row>
    <row r="391" ht="12.75" hidden="1" customHeight="1">
      <c r="A391" s="28" t="s">
        <v>988</v>
      </c>
      <c r="B391" s="28" t="s">
        <v>989</v>
      </c>
      <c r="C391" s="50">
        <f t="shared" si="2"/>
        <v>0</v>
      </c>
      <c r="D391" s="80">
        <f>SUMIF('Stocks 101-111'!$J:$J,'item dashboard'!A391,'Stocks 101-111'!K:K)</f>
        <v>0</v>
      </c>
      <c r="E391" s="80">
        <f>SUMIF('Stocks 101-111'!$J:$J,'item dashboard'!A391,'Stocks 101-111'!$L:$L)</f>
        <v>0</v>
      </c>
      <c r="F391" s="81">
        <f t="shared" si="3"/>
        <v>0</v>
      </c>
      <c r="G391" s="82">
        <f t="shared" si="4"/>
        <v>0</v>
      </c>
      <c r="H391" s="50">
        <f>SUMIFS('sys-backorder details'!$M:$M,'sys-backorder details'!$E:$E,'item dashboard'!A391,'sys-backorder details'!$V:$V,"")</f>
        <v>0</v>
      </c>
      <c r="I391" s="83">
        <f>SUMIF('settings-routing'!$I:$I,'item dashboard'!A391,'settings-routing'!$O:$O)</f>
        <v>0</v>
      </c>
      <c r="J391" s="50">
        <f>SUMIFS('sys-backorder details'!$M:$M,'sys-backorder details'!$E:$E,'item dashboard'!A391,'sys-backorder details'!$V:$V,"Call off")</f>
        <v>0</v>
      </c>
      <c r="K391" s="84">
        <f t="shared" si="5"/>
        <v>0</v>
      </c>
      <c r="L391" s="84">
        <f>SUMIF('Production Plan'!$E:$E,'item dashboard'!A391,'Production Plan'!$N:$N)</f>
        <v>0</v>
      </c>
      <c r="M391" s="85" t="str">
        <f t="shared" si="6"/>
        <v>B-G23-CL8N.MAS-60 gm Pvc Pntd Nairobi Masters Jar</v>
      </c>
      <c r="N391" s="86">
        <f>SUMIFS('sys inv movment rpt'!$M:$M,'sys inv movment rpt'!$L:$L,$M391,'sys inv movment rpt'!$N:$N,N$1)</f>
        <v>0</v>
      </c>
      <c r="O391" s="86">
        <f>SUMIFS('sys inv movment rpt'!$M:$M,'sys inv movment rpt'!$L:$L,$M391,'sys inv movment rpt'!$N:$N,O$1)</f>
        <v>0</v>
      </c>
      <c r="P391" s="86">
        <f>SUMIFS('sys inv movment rpt'!$M:$M,'sys inv movment rpt'!$L:$L,$M391,'sys inv movment rpt'!$N:$N,P$1)</f>
        <v>0</v>
      </c>
      <c r="Q391" s="86">
        <f>SUMIFS('sys inv movment rpt'!$M:$M,'sys inv movment rpt'!$L:$L,$M391,'sys inv movment rpt'!$N:$N,Q$1)</f>
        <v>0</v>
      </c>
      <c r="R391" s="86">
        <f>SUMIFS('sys inv movment rpt'!$M:$M,'sys inv movment rpt'!$L:$L,$M391,'sys inv movment rpt'!$N:$N,R$1)</f>
        <v>0</v>
      </c>
      <c r="S391" s="86">
        <f>SUMIFS('sys inv movment rpt'!$M:$M,'sys inv movment rpt'!$L:$L,$M391,'sys inv movment rpt'!$N:$N,S$1)</f>
        <v>0</v>
      </c>
      <c r="T391" s="86">
        <f>SUMIFS('sys inv movment rpt'!$M:$M,'sys inv movment rpt'!$L:$L,$M391,'sys inv movment rpt'!$N:$N,T$1)</f>
        <v>0</v>
      </c>
      <c r="U391" s="86">
        <f>SUMIFS('sys inv movment rpt'!$M:$M,'sys inv movment rpt'!$L:$L,$M391,'sys inv movment rpt'!$N:$N,U$1)</f>
        <v>0</v>
      </c>
      <c r="V391" s="86">
        <f>SUMIFS('sys inv movment rpt'!$M:$M,'sys inv movment rpt'!$L:$L,$M391,'sys inv movment rpt'!$N:$N,V$1)</f>
        <v>0</v>
      </c>
      <c r="W391" s="86">
        <f>SUMIFS('sys inv movment rpt'!$M:$M,'sys inv movment rpt'!$L:$L,$M391,'sys inv movment rpt'!$N:$N,W$1)</f>
        <v>0</v>
      </c>
      <c r="X391" s="86">
        <f>SUMIFS('sys inv movment rpt'!$M:$M,'sys inv movment rpt'!$L:$L,$M391,'sys inv movment rpt'!$N:$N,X$1)</f>
        <v>0</v>
      </c>
      <c r="Y391" s="86">
        <f>SUMIFS('sys inv movment rpt'!$M:$M,'sys inv movment rpt'!$L:$L,$M391,'sys inv movment rpt'!$N:$N,Y$1)</f>
        <v>0</v>
      </c>
      <c r="Z391" s="86">
        <f>SUMIFS('sys inv movment rpt'!$M:$M,'sys inv movment rpt'!$L:$L,$M391,'sys inv movment rpt'!$N:$N,Z$1)</f>
        <v>0</v>
      </c>
      <c r="AA391" s="86">
        <f>SUMIFS('sys inv movment rpt'!$M:$M,'sys inv movment rpt'!$L:$L,$M391,'sys inv movment rpt'!$N:$N,AA$1)</f>
        <v>0</v>
      </c>
      <c r="AB391" s="86">
        <f>SUMIFS('sys inv movment rpt'!$M:$M,'sys inv movment rpt'!$L:$L,$M391,'sys inv movment rpt'!$N:$N,AB$1)</f>
        <v>0</v>
      </c>
      <c r="AC391" s="86">
        <f>SUMIFS('sys inv movment rpt'!$M:$M,'sys inv movment rpt'!$L:$L,$M391,'sys inv movment rpt'!$N:$N,AC$1)</f>
        <v>0</v>
      </c>
      <c r="AD391" s="86">
        <f>SUMIFS('sys inv movment rpt'!$M:$M,'sys inv movment rpt'!$L:$L,$M391,'sys inv movment rpt'!$N:$N,AD$1)</f>
        <v>0</v>
      </c>
      <c r="AE391" s="86">
        <f>SUMIFS('sys inv movment rpt'!$M:$M,'sys inv movment rpt'!$L:$L,$M391,'sys inv movment rpt'!$N:$N,AE$1)</f>
        <v>0</v>
      </c>
      <c r="AF391" s="86">
        <f>SUMIFS('sys inv movment rpt'!$M:$M,'sys inv movment rpt'!$L:$L,$M391,'sys inv movment rpt'!$N:$N,AF$1)</f>
        <v>0</v>
      </c>
      <c r="AG391" s="86">
        <f>SUMIFS('sys inv movment rpt'!$M:$M,'sys inv movment rpt'!$L:$L,$M391,'sys inv movment rpt'!$N:$N,AG$1)</f>
        <v>0</v>
      </c>
      <c r="AH391" s="86">
        <f>SUMIFS('sys inv movment rpt'!$M:$M,'sys inv movment rpt'!$L:$L,$M391,'sys inv movment rpt'!$N:$N,AH$1)</f>
        <v>0</v>
      </c>
      <c r="AI391" s="86">
        <f>SUMIFS('sys inv movment rpt'!$M:$M,'sys inv movment rpt'!$L:$L,$M391,'sys inv movment rpt'!$N:$N,AI$1)</f>
        <v>0</v>
      </c>
      <c r="AJ391" s="86">
        <f>SUMIFS('sys inv movment rpt'!$M:$M,'sys inv movment rpt'!$L:$L,$M391,'sys inv movment rpt'!$N:$N,AJ$1)</f>
        <v>0</v>
      </c>
      <c r="AK391" s="86">
        <f>SUMIFS('sys inv movment rpt'!$M:$M,'sys inv movment rpt'!$L:$L,$M391,'sys inv movment rpt'!$N:$N,AK$1)</f>
        <v>0</v>
      </c>
      <c r="AL391" s="86">
        <f>SUMIFS('sys inv movment rpt'!$M:$M,'sys inv movment rpt'!$L:$L,$M391,'sys inv movment rpt'!$N:$N,AL$1)</f>
        <v>0</v>
      </c>
      <c r="AM391" s="86">
        <f>SUMIFS('sys inv movment rpt'!$M:$M,'sys inv movment rpt'!$L:$L,$M391,'sys inv movment rpt'!$N:$N,AM$1)</f>
        <v>0</v>
      </c>
      <c r="AN391" s="86">
        <f>SUMIFS('sys inv movment rpt'!$M:$M,'sys inv movment rpt'!$L:$L,$M391,'sys inv movment rpt'!$N:$N,AN$1)</f>
        <v>0</v>
      </c>
      <c r="AO391" s="86">
        <f>SUMIFS('sys inv movment rpt'!$M:$M,'sys inv movment rpt'!$L:$L,$M391,'sys inv movment rpt'!$N:$N,AO$1)</f>
        <v>0</v>
      </c>
      <c r="AP391" s="86">
        <f>SUMIFS('sys inv movment rpt'!$M:$M,'sys inv movment rpt'!$L:$L,$M391,'sys inv movment rpt'!$N:$N,AP$1)</f>
        <v>0</v>
      </c>
      <c r="AQ391" s="86">
        <f>SUMIFS('sys inv movment rpt'!$M:$M,'sys inv movment rpt'!$L:$L,$M391,'sys inv movment rpt'!$N:$N,AQ$1)</f>
        <v>0</v>
      </c>
      <c r="AR391" s="86">
        <f>SUMIFS('sys inv movment rpt'!$M:$M,'sys inv movment rpt'!$L:$L,$M391,'sys inv movment rpt'!$N:$N,AR$1)</f>
        <v>0</v>
      </c>
      <c r="AS391" s="86">
        <f>SUMIFS('sys inv movment rpt'!$M:$M,'sys inv movment rpt'!$L:$L,$M391,'sys inv movment rpt'!$N:$N,AS$1)</f>
        <v>0</v>
      </c>
      <c r="AT391" s="86">
        <f>SUMIFS('sys inv movment rpt'!$M:$M,'sys inv movment rpt'!$L:$L,$M391,'sys inv movment rpt'!$N:$N,AT$1)</f>
        <v>0</v>
      </c>
      <c r="AU391" s="86">
        <f>SUMIFS('sys inv movment rpt'!$M:$M,'sys inv movment rpt'!$L:$L,$M391,'sys inv movment rpt'!$N:$N,AU$1)</f>
        <v>0</v>
      </c>
      <c r="AV391" s="86">
        <f>SUMIFS('sys inv movment rpt'!$M:$M,'sys inv movment rpt'!$L:$L,$M391,'sys inv movment rpt'!$N:$N,AV$1)</f>
        <v>0</v>
      </c>
      <c r="AW391" s="87" t="str">
        <f>IFERROR(VLOOKUP(A391,'sys-backorder details'!E:U,17,0),"-")</f>
        <v>-</v>
      </c>
      <c r="AX391" s="87" t="str">
        <f>IF(K391&gt;1,VLOOKUP(A391,'settings-routing'!A:I,9,0),"")</f>
        <v/>
      </c>
    </row>
    <row r="392" ht="12.75" hidden="1" customHeight="1">
      <c r="A392" s="50" t="s">
        <v>990</v>
      </c>
      <c r="B392" s="50" t="s">
        <v>991</v>
      </c>
      <c r="C392" s="50">
        <f t="shared" si="2"/>
        <v>0</v>
      </c>
      <c r="D392" s="80">
        <f>SUMIF('Stocks 101-111'!$J:$J,'item dashboard'!A392,'Stocks 101-111'!K:K)</f>
        <v>0</v>
      </c>
      <c r="E392" s="80">
        <f>SUMIF('Stocks 101-111'!$J:$J,'item dashboard'!A392,'Stocks 101-111'!$L:$L)</f>
        <v>0</v>
      </c>
      <c r="F392" s="81">
        <f t="shared" si="3"/>
        <v>0</v>
      </c>
      <c r="G392" s="82">
        <f t="shared" si="4"/>
        <v>0</v>
      </c>
      <c r="H392" s="50">
        <f>SUMIFS('sys-backorder details'!$M:$M,'sys-backorder details'!$E:$E,'item dashboard'!A392,'sys-backorder details'!$V:$V,"")</f>
        <v>0</v>
      </c>
      <c r="I392" s="83">
        <f>SUMIF('settings-routing'!$I:$I,'item dashboard'!A392,'settings-routing'!$O:$O)</f>
        <v>0</v>
      </c>
      <c r="J392" s="50">
        <f>SUMIFS('sys-backorder details'!$M:$M,'sys-backorder details'!$E:$E,'item dashboard'!A392,'sys-backorder details'!$V:$V,"Call off")</f>
        <v>0</v>
      </c>
      <c r="K392" s="84">
        <f t="shared" si="5"/>
        <v>0</v>
      </c>
      <c r="L392" s="84">
        <f>SUMIF('Production Plan'!$E:$E,'item dashboard'!A392,'Production Plan'!$N:$N)</f>
        <v>0</v>
      </c>
      <c r="M392" s="85" t="str">
        <f t="shared" si="6"/>
        <v>B-G23-CL8ND-60 gm pvc Clear Jar</v>
      </c>
      <c r="N392" s="86">
        <f>SUMIFS('sys inv movment rpt'!$M:$M,'sys inv movment rpt'!$L:$L,$M392,'sys inv movment rpt'!$N:$N,N$1)</f>
        <v>0</v>
      </c>
      <c r="O392" s="86">
        <f>SUMIFS('sys inv movment rpt'!$M:$M,'sys inv movment rpt'!$L:$L,$M392,'sys inv movment rpt'!$N:$N,O$1)</f>
        <v>0</v>
      </c>
      <c r="P392" s="86">
        <f>SUMIFS('sys inv movment rpt'!$M:$M,'sys inv movment rpt'!$L:$L,$M392,'sys inv movment rpt'!$N:$N,P$1)</f>
        <v>0</v>
      </c>
      <c r="Q392" s="86">
        <f>SUMIFS('sys inv movment rpt'!$M:$M,'sys inv movment rpt'!$L:$L,$M392,'sys inv movment rpt'!$N:$N,Q$1)</f>
        <v>0</v>
      </c>
      <c r="R392" s="86">
        <f>SUMIFS('sys inv movment rpt'!$M:$M,'sys inv movment rpt'!$L:$L,$M392,'sys inv movment rpt'!$N:$N,R$1)</f>
        <v>0</v>
      </c>
      <c r="S392" s="86">
        <f>SUMIFS('sys inv movment rpt'!$M:$M,'sys inv movment rpt'!$L:$L,$M392,'sys inv movment rpt'!$N:$N,S$1)</f>
        <v>0</v>
      </c>
      <c r="T392" s="86">
        <f>SUMIFS('sys inv movment rpt'!$M:$M,'sys inv movment rpt'!$L:$L,$M392,'sys inv movment rpt'!$N:$N,T$1)</f>
        <v>0</v>
      </c>
      <c r="U392" s="86">
        <f>SUMIFS('sys inv movment rpt'!$M:$M,'sys inv movment rpt'!$L:$L,$M392,'sys inv movment rpt'!$N:$N,U$1)</f>
        <v>0</v>
      </c>
      <c r="V392" s="86">
        <f>SUMIFS('sys inv movment rpt'!$M:$M,'sys inv movment rpt'!$L:$L,$M392,'sys inv movment rpt'!$N:$N,V$1)</f>
        <v>0</v>
      </c>
      <c r="W392" s="86">
        <f>SUMIFS('sys inv movment rpt'!$M:$M,'sys inv movment rpt'!$L:$L,$M392,'sys inv movment rpt'!$N:$N,W$1)</f>
        <v>0</v>
      </c>
      <c r="X392" s="86">
        <f>SUMIFS('sys inv movment rpt'!$M:$M,'sys inv movment rpt'!$L:$L,$M392,'sys inv movment rpt'!$N:$N,X$1)</f>
        <v>0</v>
      </c>
      <c r="Y392" s="86">
        <f>SUMIFS('sys inv movment rpt'!$M:$M,'sys inv movment rpt'!$L:$L,$M392,'sys inv movment rpt'!$N:$N,Y$1)</f>
        <v>0</v>
      </c>
      <c r="Z392" s="86">
        <f>SUMIFS('sys inv movment rpt'!$M:$M,'sys inv movment rpt'!$L:$L,$M392,'sys inv movment rpt'!$N:$N,Z$1)</f>
        <v>0</v>
      </c>
      <c r="AA392" s="86">
        <f>SUMIFS('sys inv movment rpt'!$M:$M,'sys inv movment rpt'!$L:$L,$M392,'sys inv movment rpt'!$N:$N,AA$1)</f>
        <v>0</v>
      </c>
      <c r="AB392" s="86">
        <f>SUMIFS('sys inv movment rpt'!$M:$M,'sys inv movment rpt'!$L:$L,$M392,'sys inv movment rpt'!$N:$N,AB$1)</f>
        <v>0</v>
      </c>
      <c r="AC392" s="86">
        <f>SUMIFS('sys inv movment rpt'!$M:$M,'sys inv movment rpt'!$L:$L,$M392,'sys inv movment rpt'!$N:$N,AC$1)</f>
        <v>0</v>
      </c>
      <c r="AD392" s="86">
        <f>SUMIFS('sys inv movment rpt'!$M:$M,'sys inv movment rpt'!$L:$L,$M392,'sys inv movment rpt'!$N:$N,AD$1)</f>
        <v>0</v>
      </c>
      <c r="AE392" s="86">
        <f>SUMIFS('sys inv movment rpt'!$M:$M,'sys inv movment rpt'!$L:$L,$M392,'sys inv movment rpt'!$N:$N,AE$1)</f>
        <v>0</v>
      </c>
      <c r="AF392" s="86">
        <f>SUMIFS('sys inv movment rpt'!$M:$M,'sys inv movment rpt'!$L:$L,$M392,'sys inv movment rpt'!$N:$N,AF$1)</f>
        <v>0</v>
      </c>
      <c r="AG392" s="86">
        <f>SUMIFS('sys inv movment rpt'!$M:$M,'sys inv movment rpt'!$L:$L,$M392,'sys inv movment rpt'!$N:$N,AG$1)</f>
        <v>0</v>
      </c>
      <c r="AH392" s="86">
        <f>SUMIFS('sys inv movment rpt'!$M:$M,'sys inv movment rpt'!$L:$L,$M392,'sys inv movment rpt'!$N:$N,AH$1)</f>
        <v>0</v>
      </c>
      <c r="AI392" s="86">
        <f>SUMIFS('sys inv movment rpt'!$M:$M,'sys inv movment rpt'!$L:$L,$M392,'sys inv movment rpt'!$N:$N,AI$1)</f>
        <v>0</v>
      </c>
      <c r="AJ392" s="86">
        <f>SUMIFS('sys inv movment rpt'!$M:$M,'sys inv movment rpt'!$L:$L,$M392,'sys inv movment rpt'!$N:$N,AJ$1)</f>
        <v>0</v>
      </c>
      <c r="AK392" s="86">
        <f>SUMIFS('sys inv movment rpt'!$M:$M,'sys inv movment rpt'!$L:$L,$M392,'sys inv movment rpt'!$N:$N,AK$1)</f>
        <v>0</v>
      </c>
      <c r="AL392" s="86">
        <f>SUMIFS('sys inv movment rpt'!$M:$M,'sys inv movment rpt'!$L:$L,$M392,'sys inv movment rpt'!$N:$N,AL$1)</f>
        <v>0</v>
      </c>
      <c r="AM392" s="86">
        <f>SUMIFS('sys inv movment rpt'!$M:$M,'sys inv movment rpt'!$L:$L,$M392,'sys inv movment rpt'!$N:$N,AM$1)</f>
        <v>0</v>
      </c>
      <c r="AN392" s="86">
        <f>SUMIFS('sys inv movment rpt'!$M:$M,'sys inv movment rpt'!$L:$L,$M392,'sys inv movment rpt'!$N:$N,AN$1)</f>
        <v>0</v>
      </c>
      <c r="AO392" s="86">
        <f>SUMIFS('sys inv movment rpt'!$M:$M,'sys inv movment rpt'!$L:$L,$M392,'sys inv movment rpt'!$N:$N,AO$1)</f>
        <v>0</v>
      </c>
      <c r="AP392" s="86">
        <f>SUMIFS('sys inv movment rpt'!$M:$M,'sys inv movment rpt'!$L:$L,$M392,'sys inv movment rpt'!$N:$N,AP$1)</f>
        <v>0</v>
      </c>
      <c r="AQ392" s="86">
        <f>SUMIFS('sys inv movment rpt'!$M:$M,'sys inv movment rpt'!$L:$L,$M392,'sys inv movment rpt'!$N:$N,AQ$1)</f>
        <v>0</v>
      </c>
      <c r="AR392" s="86">
        <f>SUMIFS('sys inv movment rpt'!$M:$M,'sys inv movment rpt'!$L:$L,$M392,'sys inv movment rpt'!$N:$N,AR$1)</f>
        <v>0</v>
      </c>
      <c r="AS392" s="86">
        <f>SUMIFS('sys inv movment rpt'!$M:$M,'sys inv movment rpt'!$L:$L,$M392,'sys inv movment rpt'!$N:$N,AS$1)</f>
        <v>0</v>
      </c>
      <c r="AT392" s="86">
        <f>SUMIFS('sys inv movment rpt'!$M:$M,'sys inv movment rpt'!$L:$L,$M392,'sys inv movment rpt'!$N:$N,AT$1)</f>
        <v>0</v>
      </c>
      <c r="AU392" s="86">
        <f>SUMIFS('sys inv movment rpt'!$M:$M,'sys inv movment rpt'!$L:$L,$M392,'sys inv movment rpt'!$N:$N,AU$1)</f>
        <v>0</v>
      </c>
      <c r="AV392" s="86">
        <f>SUMIFS('sys inv movment rpt'!$M:$M,'sys inv movment rpt'!$L:$L,$M392,'sys inv movment rpt'!$N:$N,AV$1)</f>
        <v>0</v>
      </c>
      <c r="AW392" s="87" t="str">
        <f>IFERROR(VLOOKUP(A392,'sys-backorder details'!E:U,17,0),"-")</f>
        <v>-</v>
      </c>
      <c r="AX392" s="87" t="str">
        <f>IF(K392&gt;1,VLOOKUP(A392,'settings-routing'!A:I,9,0),"")</f>
        <v/>
      </c>
    </row>
    <row r="393" ht="12.75" hidden="1" customHeight="1">
      <c r="A393" s="28" t="s">
        <v>25</v>
      </c>
      <c r="B393" s="28" t="s">
        <v>992</v>
      </c>
      <c r="C393" s="50">
        <f t="shared" si="2"/>
        <v>8000</v>
      </c>
      <c r="D393" s="80">
        <f>SUMIF('Stocks 101-111'!$J:$J,'item dashboard'!A393,'Stocks 101-111'!K:K)</f>
        <v>8000</v>
      </c>
      <c r="E393" s="80">
        <f>SUMIF('Stocks 101-111'!$J:$J,'item dashboard'!A393,'Stocks 101-111'!$L:$L)</f>
        <v>0</v>
      </c>
      <c r="F393" s="81">
        <f t="shared" si="3"/>
        <v>0</v>
      </c>
      <c r="G393" s="82">
        <f t="shared" si="4"/>
        <v>0.3714285714</v>
      </c>
      <c r="H393" s="50">
        <f>SUMIFS('sys-backorder details'!$M:$M,'sys-backorder details'!$E:$E,'item dashboard'!A393,'sys-backorder details'!$V:$V,"")</f>
        <v>0</v>
      </c>
      <c r="I393" s="83">
        <f>SUMIF('settings-routing'!$I:$I,'item dashboard'!A393,'settings-routing'!$O:$O)</f>
        <v>0</v>
      </c>
      <c r="J393" s="50">
        <f>SUMIFS('sys-backorder details'!$M:$M,'sys-backorder details'!$E:$E,'item dashboard'!A393,'sys-backorder details'!$V:$V,"Call off")</f>
        <v>0</v>
      </c>
      <c r="K393" s="84">
        <f t="shared" si="5"/>
        <v>-8000</v>
      </c>
      <c r="L393" s="84">
        <f>SUMIF('Production Plan'!$E:$E,'item dashboard'!A393,'Production Plan'!$N:$N)</f>
        <v>0</v>
      </c>
      <c r="M393" s="85" t="str">
        <f t="shared" si="6"/>
        <v>B-G23H-N8-60 gm Natural jar</v>
      </c>
      <c r="N393" s="86">
        <f>SUMIFS('sys inv movment rpt'!$M:$M,'sys inv movment rpt'!$L:$L,$M393,'sys inv movment rpt'!$N:$N,N$1)</f>
        <v>8000</v>
      </c>
      <c r="O393" s="86">
        <f>SUMIFS('sys inv movment rpt'!$M:$M,'sys inv movment rpt'!$L:$L,$M393,'sys inv movment rpt'!$N:$N,O$1)</f>
        <v>0</v>
      </c>
      <c r="P393" s="86">
        <f>SUMIFS('sys inv movment rpt'!$M:$M,'sys inv movment rpt'!$L:$L,$M393,'sys inv movment rpt'!$N:$N,P$1)</f>
        <v>0</v>
      </c>
      <c r="Q393" s="86">
        <f>SUMIFS('sys inv movment rpt'!$M:$M,'sys inv movment rpt'!$L:$L,$M393,'sys inv movment rpt'!$N:$N,Q$1)</f>
        <v>0</v>
      </c>
      <c r="R393" s="86">
        <f>SUMIFS('sys inv movment rpt'!$M:$M,'sys inv movment rpt'!$L:$L,$M393,'sys inv movment rpt'!$N:$N,R$1)</f>
        <v>15200</v>
      </c>
      <c r="S393" s="86">
        <f>SUMIFS('sys inv movment rpt'!$M:$M,'sys inv movment rpt'!$L:$L,$M393,'sys inv movment rpt'!$N:$N,S$1)</f>
        <v>3200</v>
      </c>
      <c r="T393" s="86">
        <f>SUMIFS('sys inv movment rpt'!$M:$M,'sys inv movment rpt'!$L:$L,$M393,'sys inv movment rpt'!$N:$N,T$1)</f>
        <v>0</v>
      </c>
      <c r="U393" s="86">
        <f>SUMIFS('sys inv movment rpt'!$M:$M,'sys inv movment rpt'!$L:$L,$M393,'sys inv movment rpt'!$N:$N,U$1)</f>
        <v>0</v>
      </c>
      <c r="V393" s="86">
        <f>SUMIFS('sys inv movment rpt'!$M:$M,'sys inv movment rpt'!$L:$L,$M393,'sys inv movment rpt'!$N:$N,V$1)</f>
        <v>4000</v>
      </c>
      <c r="W393" s="86">
        <f>SUMIFS('sys inv movment rpt'!$M:$M,'sys inv movment rpt'!$L:$L,$M393,'sys inv movment rpt'!$N:$N,W$1)</f>
        <v>3200</v>
      </c>
      <c r="X393" s="86">
        <f>SUMIFS('sys inv movment rpt'!$M:$M,'sys inv movment rpt'!$L:$L,$M393,'sys inv movment rpt'!$N:$N,X$1)</f>
        <v>0</v>
      </c>
      <c r="Y393" s="86">
        <f>SUMIFS('sys inv movment rpt'!$M:$M,'sys inv movment rpt'!$L:$L,$M393,'sys inv movment rpt'!$N:$N,Y$1)</f>
        <v>0</v>
      </c>
      <c r="Z393" s="86">
        <f>SUMIFS('sys inv movment rpt'!$M:$M,'sys inv movment rpt'!$L:$L,$M393,'sys inv movment rpt'!$N:$N,Z$1)</f>
        <v>800</v>
      </c>
      <c r="AA393" s="86">
        <f>SUMIFS('sys inv movment rpt'!$M:$M,'sys inv movment rpt'!$L:$L,$M393,'sys inv movment rpt'!$N:$N,AA$1)</f>
        <v>3200</v>
      </c>
      <c r="AB393" s="86">
        <f>SUMIFS('sys inv movment rpt'!$M:$M,'sys inv movment rpt'!$L:$L,$M393,'sys inv movment rpt'!$N:$N,AB$1)</f>
        <v>0</v>
      </c>
      <c r="AC393" s="86">
        <f>SUMIFS('sys inv movment rpt'!$M:$M,'sys inv movment rpt'!$L:$L,$M393,'sys inv movment rpt'!$N:$N,AC$1)</f>
        <v>0</v>
      </c>
      <c r="AD393" s="86">
        <f>SUMIFS('sys inv movment rpt'!$M:$M,'sys inv movment rpt'!$L:$L,$M393,'sys inv movment rpt'!$N:$N,AD$1)</f>
        <v>0</v>
      </c>
      <c r="AE393" s="86">
        <f>SUMIFS('sys inv movment rpt'!$M:$M,'sys inv movment rpt'!$L:$L,$M393,'sys inv movment rpt'!$N:$N,AE$1)</f>
        <v>3200</v>
      </c>
      <c r="AF393" s="86">
        <f>SUMIFS('sys inv movment rpt'!$M:$M,'sys inv movment rpt'!$L:$L,$M393,'sys inv movment rpt'!$N:$N,AF$1)</f>
        <v>0</v>
      </c>
      <c r="AG393" s="86">
        <f>SUMIFS('sys inv movment rpt'!$M:$M,'sys inv movment rpt'!$L:$L,$M393,'sys inv movment rpt'!$N:$N,AG$1)</f>
        <v>0</v>
      </c>
      <c r="AH393" s="86">
        <f>SUMIFS('sys inv movment rpt'!$M:$M,'sys inv movment rpt'!$L:$L,$M393,'sys inv movment rpt'!$N:$N,AH$1)</f>
        <v>0</v>
      </c>
      <c r="AI393" s="86">
        <f>SUMIFS('sys inv movment rpt'!$M:$M,'sys inv movment rpt'!$L:$L,$M393,'sys inv movment rpt'!$N:$N,AI$1)</f>
        <v>0</v>
      </c>
      <c r="AJ393" s="86">
        <f>SUMIFS('sys inv movment rpt'!$M:$M,'sys inv movment rpt'!$L:$L,$M393,'sys inv movment rpt'!$N:$N,AJ$1)</f>
        <v>40000</v>
      </c>
      <c r="AK393" s="86">
        <f>SUMIFS('sys inv movment rpt'!$M:$M,'sys inv movment rpt'!$L:$L,$M393,'sys inv movment rpt'!$N:$N,AK$1)</f>
        <v>0</v>
      </c>
      <c r="AL393" s="86">
        <f>SUMIFS('sys inv movment rpt'!$M:$M,'sys inv movment rpt'!$L:$L,$M393,'sys inv movment rpt'!$N:$N,AL$1)</f>
        <v>0</v>
      </c>
      <c r="AM393" s="86">
        <f>SUMIFS('sys inv movment rpt'!$M:$M,'sys inv movment rpt'!$L:$L,$M393,'sys inv movment rpt'!$N:$N,AM$1)</f>
        <v>0</v>
      </c>
      <c r="AN393" s="86">
        <f>SUMIFS('sys inv movment rpt'!$M:$M,'sys inv movment rpt'!$L:$L,$M393,'sys inv movment rpt'!$N:$N,AN$1)</f>
        <v>17600</v>
      </c>
      <c r="AO393" s="86">
        <f>SUMIFS('sys inv movment rpt'!$M:$M,'sys inv movment rpt'!$L:$L,$M393,'sys inv movment rpt'!$N:$N,AO$1)</f>
        <v>0</v>
      </c>
      <c r="AP393" s="86">
        <f>SUMIFS('sys inv movment rpt'!$M:$M,'sys inv movment rpt'!$L:$L,$M393,'sys inv movment rpt'!$N:$N,AP$1)</f>
        <v>0</v>
      </c>
      <c r="AQ393" s="86">
        <f>SUMIFS('sys inv movment rpt'!$M:$M,'sys inv movment rpt'!$L:$L,$M393,'sys inv movment rpt'!$N:$N,AQ$1)</f>
        <v>0</v>
      </c>
      <c r="AR393" s="86">
        <f>SUMIFS('sys inv movment rpt'!$M:$M,'sys inv movment rpt'!$L:$L,$M393,'sys inv movment rpt'!$N:$N,AR$1)</f>
        <v>12000</v>
      </c>
      <c r="AS393" s="86">
        <f>SUMIFS('sys inv movment rpt'!$M:$M,'sys inv movment rpt'!$L:$L,$M393,'sys inv movment rpt'!$N:$N,AS$1)</f>
        <v>4800</v>
      </c>
      <c r="AT393" s="86">
        <f>SUMIFS('sys inv movment rpt'!$M:$M,'sys inv movment rpt'!$L:$L,$M393,'sys inv movment rpt'!$N:$N,AT$1)</f>
        <v>0</v>
      </c>
      <c r="AU393" s="86">
        <f>SUMIFS('sys inv movment rpt'!$M:$M,'sys inv movment rpt'!$L:$L,$M393,'sys inv movment rpt'!$N:$N,AU$1)</f>
        <v>0</v>
      </c>
      <c r="AV393" s="86">
        <f>SUMIFS('sys inv movment rpt'!$M:$M,'sys inv movment rpt'!$L:$L,$M393,'sys inv movment rpt'!$N:$N,AV$1)</f>
        <v>4000</v>
      </c>
      <c r="AW393" s="87" t="str">
        <f>IFERROR(VLOOKUP(A393,'sys-backorder details'!E:U,17,0),"-")</f>
        <v>-</v>
      </c>
      <c r="AX393" s="87" t="str">
        <f>IF(K393&gt;1,VLOOKUP(A393,'settings-routing'!A:I,9,0),"")</f>
        <v/>
      </c>
    </row>
    <row r="394" ht="12.75" hidden="1" customHeight="1">
      <c r="A394" s="28" t="s">
        <v>993</v>
      </c>
      <c r="B394" s="28" t="s">
        <v>994</v>
      </c>
      <c r="C394" s="50">
        <f t="shared" si="2"/>
        <v>0</v>
      </c>
      <c r="D394" s="80">
        <f>SUMIF('Stocks 101-111'!$J:$J,'item dashboard'!A394,'Stocks 101-111'!K:K)</f>
        <v>0</v>
      </c>
      <c r="E394" s="80">
        <f>SUMIF('Stocks 101-111'!$J:$J,'item dashboard'!A394,'Stocks 101-111'!$L:$L)</f>
        <v>0</v>
      </c>
      <c r="F394" s="81">
        <f t="shared" si="3"/>
        <v>0</v>
      </c>
      <c r="G394" s="82">
        <f t="shared" si="4"/>
        <v>0</v>
      </c>
      <c r="H394" s="50">
        <f>SUMIFS('sys-backorder details'!$M:$M,'sys-backorder details'!$E:$E,'item dashboard'!A394,'sys-backorder details'!$V:$V,"")</f>
        <v>0</v>
      </c>
      <c r="I394" s="83">
        <f>SUMIF('settings-routing'!$I:$I,'item dashboard'!A394,'settings-routing'!$O:$O)</f>
        <v>0</v>
      </c>
      <c r="J394" s="50">
        <f>SUMIFS('sys-backorder details'!$M:$M,'sys-backorder details'!$E:$E,'item dashboard'!A394,'sys-backorder details'!$V:$V,"Call off")</f>
        <v>0</v>
      </c>
      <c r="K394" s="84">
        <f t="shared" si="5"/>
        <v>0</v>
      </c>
      <c r="L394" s="84">
        <f>SUMIF('Production Plan'!$E:$E,'item dashboard'!A394,'Production Plan'!$N:$N)</f>
        <v>0</v>
      </c>
      <c r="M394" s="85" t="str">
        <f t="shared" si="6"/>
        <v>B-G23H-N8ALY-60 gm Natural Printed Alyzeico</v>
      </c>
      <c r="N394" s="86">
        <f>SUMIFS('sys inv movment rpt'!$M:$M,'sys inv movment rpt'!$L:$L,$M394,'sys inv movment rpt'!$N:$N,N$1)</f>
        <v>0</v>
      </c>
      <c r="O394" s="86">
        <f>SUMIFS('sys inv movment rpt'!$M:$M,'sys inv movment rpt'!$L:$L,$M394,'sys inv movment rpt'!$N:$N,O$1)</f>
        <v>0</v>
      </c>
      <c r="P394" s="86">
        <f>SUMIFS('sys inv movment rpt'!$M:$M,'sys inv movment rpt'!$L:$L,$M394,'sys inv movment rpt'!$N:$N,P$1)</f>
        <v>0</v>
      </c>
      <c r="Q394" s="86">
        <f>SUMIFS('sys inv movment rpt'!$M:$M,'sys inv movment rpt'!$L:$L,$M394,'sys inv movment rpt'!$N:$N,Q$1)</f>
        <v>0</v>
      </c>
      <c r="R394" s="86">
        <f>SUMIFS('sys inv movment rpt'!$M:$M,'sys inv movment rpt'!$L:$L,$M394,'sys inv movment rpt'!$N:$N,R$1)</f>
        <v>0</v>
      </c>
      <c r="S394" s="86">
        <f>SUMIFS('sys inv movment rpt'!$M:$M,'sys inv movment rpt'!$L:$L,$M394,'sys inv movment rpt'!$N:$N,S$1)</f>
        <v>0</v>
      </c>
      <c r="T394" s="86">
        <f>SUMIFS('sys inv movment rpt'!$M:$M,'sys inv movment rpt'!$L:$L,$M394,'sys inv movment rpt'!$N:$N,T$1)</f>
        <v>0</v>
      </c>
      <c r="U394" s="86">
        <f>SUMIFS('sys inv movment rpt'!$M:$M,'sys inv movment rpt'!$L:$L,$M394,'sys inv movment rpt'!$N:$N,U$1)</f>
        <v>0</v>
      </c>
      <c r="V394" s="86">
        <f>SUMIFS('sys inv movment rpt'!$M:$M,'sys inv movment rpt'!$L:$L,$M394,'sys inv movment rpt'!$N:$N,V$1)</f>
        <v>0</v>
      </c>
      <c r="W394" s="86">
        <f>SUMIFS('sys inv movment rpt'!$M:$M,'sys inv movment rpt'!$L:$L,$M394,'sys inv movment rpt'!$N:$N,W$1)</f>
        <v>0</v>
      </c>
      <c r="X394" s="86">
        <f>SUMIFS('sys inv movment rpt'!$M:$M,'sys inv movment rpt'!$L:$L,$M394,'sys inv movment rpt'!$N:$N,X$1)</f>
        <v>0</v>
      </c>
      <c r="Y394" s="86">
        <f>SUMIFS('sys inv movment rpt'!$M:$M,'sys inv movment rpt'!$L:$L,$M394,'sys inv movment rpt'!$N:$N,Y$1)</f>
        <v>0</v>
      </c>
      <c r="Z394" s="86">
        <f>SUMIFS('sys inv movment rpt'!$M:$M,'sys inv movment rpt'!$L:$L,$M394,'sys inv movment rpt'!$N:$N,Z$1)</f>
        <v>0</v>
      </c>
      <c r="AA394" s="86">
        <f>SUMIFS('sys inv movment rpt'!$M:$M,'sys inv movment rpt'!$L:$L,$M394,'sys inv movment rpt'!$N:$N,AA$1)</f>
        <v>0</v>
      </c>
      <c r="AB394" s="86">
        <f>SUMIFS('sys inv movment rpt'!$M:$M,'sys inv movment rpt'!$L:$L,$M394,'sys inv movment rpt'!$N:$N,AB$1)</f>
        <v>0</v>
      </c>
      <c r="AC394" s="86">
        <f>SUMIFS('sys inv movment rpt'!$M:$M,'sys inv movment rpt'!$L:$L,$M394,'sys inv movment rpt'!$N:$N,AC$1)</f>
        <v>0</v>
      </c>
      <c r="AD394" s="86">
        <f>SUMIFS('sys inv movment rpt'!$M:$M,'sys inv movment rpt'!$L:$L,$M394,'sys inv movment rpt'!$N:$N,AD$1)</f>
        <v>0</v>
      </c>
      <c r="AE394" s="86">
        <f>SUMIFS('sys inv movment rpt'!$M:$M,'sys inv movment rpt'!$L:$L,$M394,'sys inv movment rpt'!$N:$N,AE$1)</f>
        <v>0</v>
      </c>
      <c r="AF394" s="86">
        <f>SUMIFS('sys inv movment rpt'!$M:$M,'sys inv movment rpt'!$L:$L,$M394,'sys inv movment rpt'!$N:$N,AF$1)</f>
        <v>0</v>
      </c>
      <c r="AG394" s="86">
        <f>SUMIFS('sys inv movment rpt'!$M:$M,'sys inv movment rpt'!$L:$L,$M394,'sys inv movment rpt'!$N:$N,AG$1)</f>
        <v>0</v>
      </c>
      <c r="AH394" s="86">
        <f>SUMIFS('sys inv movment rpt'!$M:$M,'sys inv movment rpt'!$L:$L,$M394,'sys inv movment rpt'!$N:$N,AH$1)</f>
        <v>0</v>
      </c>
      <c r="AI394" s="86">
        <f>SUMIFS('sys inv movment rpt'!$M:$M,'sys inv movment rpt'!$L:$L,$M394,'sys inv movment rpt'!$N:$N,AI$1)</f>
        <v>0</v>
      </c>
      <c r="AJ394" s="86">
        <f>SUMIFS('sys inv movment rpt'!$M:$M,'sys inv movment rpt'!$L:$L,$M394,'sys inv movment rpt'!$N:$N,AJ$1)</f>
        <v>0</v>
      </c>
      <c r="AK394" s="86">
        <f>SUMIFS('sys inv movment rpt'!$M:$M,'sys inv movment rpt'!$L:$L,$M394,'sys inv movment rpt'!$N:$N,AK$1)</f>
        <v>0</v>
      </c>
      <c r="AL394" s="86">
        <f>SUMIFS('sys inv movment rpt'!$M:$M,'sys inv movment rpt'!$L:$L,$M394,'sys inv movment rpt'!$N:$N,AL$1)</f>
        <v>0</v>
      </c>
      <c r="AM394" s="86">
        <f>SUMIFS('sys inv movment rpt'!$M:$M,'sys inv movment rpt'!$L:$L,$M394,'sys inv movment rpt'!$N:$N,AM$1)</f>
        <v>0</v>
      </c>
      <c r="AN394" s="86">
        <f>SUMIFS('sys inv movment rpt'!$M:$M,'sys inv movment rpt'!$L:$L,$M394,'sys inv movment rpt'!$N:$N,AN$1)</f>
        <v>0</v>
      </c>
      <c r="AO394" s="86">
        <f>SUMIFS('sys inv movment rpt'!$M:$M,'sys inv movment rpt'!$L:$L,$M394,'sys inv movment rpt'!$N:$N,AO$1)</f>
        <v>0</v>
      </c>
      <c r="AP394" s="86">
        <f>SUMIFS('sys inv movment rpt'!$M:$M,'sys inv movment rpt'!$L:$L,$M394,'sys inv movment rpt'!$N:$N,AP$1)</f>
        <v>0</v>
      </c>
      <c r="AQ394" s="86">
        <f>SUMIFS('sys inv movment rpt'!$M:$M,'sys inv movment rpt'!$L:$L,$M394,'sys inv movment rpt'!$N:$N,AQ$1)</f>
        <v>0</v>
      </c>
      <c r="AR394" s="86">
        <f>SUMIFS('sys inv movment rpt'!$M:$M,'sys inv movment rpt'!$L:$L,$M394,'sys inv movment rpt'!$N:$N,AR$1)</f>
        <v>0</v>
      </c>
      <c r="AS394" s="86">
        <f>SUMIFS('sys inv movment rpt'!$M:$M,'sys inv movment rpt'!$L:$L,$M394,'sys inv movment rpt'!$N:$N,AS$1)</f>
        <v>0</v>
      </c>
      <c r="AT394" s="86">
        <f>SUMIFS('sys inv movment rpt'!$M:$M,'sys inv movment rpt'!$L:$L,$M394,'sys inv movment rpt'!$N:$N,AT$1)</f>
        <v>0</v>
      </c>
      <c r="AU394" s="86">
        <f>SUMIFS('sys inv movment rpt'!$M:$M,'sys inv movment rpt'!$L:$L,$M394,'sys inv movment rpt'!$N:$N,AU$1)</f>
        <v>0</v>
      </c>
      <c r="AV394" s="86">
        <f>SUMIFS('sys inv movment rpt'!$M:$M,'sys inv movment rpt'!$L:$L,$M394,'sys inv movment rpt'!$N:$N,AV$1)</f>
        <v>0</v>
      </c>
      <c r="AW394" s="87" t="str">
        <f>IFERROR(VLOOKUP(A394,'sys-backorder details'!E:U,17,0),"-")</f>
        <v>-</v>
      </c>
      <c r="AX394" s="87" t="str">
        <f>IF(K394&gt;1,VLOOKUP(A394,'settings-routing'!A:I,9,0),"")</f>
        <v/>
      </c>
    </row>
    <row r="395" ht="12.75" hidden="1" customHeight="1">
      <c r="A395" s="50" t="s">
        <v>995</v>
      </c>
      <c r="B395" s="50" t="s">
        <v>996</v>
      </c>
      <c r="C395" s="50">
        <f t="shared" si="2"/>
        <v>0</v>
      </c>
      <c r="D395" s="80">
        <f>SUMIF('Stocks 101-111'!$J:$J,'item dashboard'!A395,'Stocks 101-111'!K:K)</f>
        <v>0</v>
      </c>
      <c r="E395" s="80">
        <f>SUMIF('Stocks 101-111'!$J:$J,'item dashboard'!A395,'Stocks 101-111'!$L:$L)</f>
        <v>0</v>
      </c>
      <c r="F395" s="81">
        <f t="shared" si="3"/>
        <v>0</v>
      </c>
      <c r="G395" s="82">
        <f t="shared" si="4"/>
        <v>0</v>
      </c>
      <c r="H395" s="50">
        <f>SUMIFS('sys-backorder details'!$M:$M,'sys-backorder details'!$E:$E,'item dashboard'!A395,'sys-backorder details'!$V:$V,"")</f>
        <v>0</v>
      </c>
      <c r="I395" s="83">
        <f>SUMIF('settings-routing'!$I:$I,'item dashboard'!A395,'settings-routing'!$O:$O)</f>
        <v>0</v>
      </c>
      <c r="J395" s="50">
        <f>SUMIFS('sys-backorder details'!$M:$M,'sys-backorder details'!$E:$E,'item dashboard'!A395,'sys-backorder details'!$V:$V,"Call off")</f>
        <v>0</v>
      </c>
      <c r="K395" s="84">
        <f t="shared" si="5"/>
        <v>0</v>
      </c>
      <c r="L395" s="84">
        <f>SUMIF('Production Plan'!$E:$E,'item dashboard'!A395,'Production Plan'!$N:$N)</f>
        <v>0</v>
      </c>
      <c r="M395" s="85" t="str">
        <f t="shared" si="6"/>
        <v>B-G23H-N8BETA-60 gm Natural Printed Beta Vera Jar</v>
      </c>
      <c r="N395" s="86">
        <f>SUMIFS('sys inv movment rpt'!$M:$M,'sys inv movment rpt'!$L:$L,$M395,'sys inv movment rpt'!$N:$N,N$1)</f>
        <v>0</v>
      </c>
      <c r="O395" s="86">
        <f>SUMIFS('sys inv movment rpt'!$M:$M,'sys inv movment rpt'!$L:$L,$M395,'sys inv movment rpt'!$N:$N,O$1)</f>
        <v>0</v>
      </c>
      <c r="P395" s="86">
        <f>SUMIFS('sys inv movment rpt'!$M:$M,'sys inv movment rpt'!$L:$L,$M395,'sys inv movment rpt'!$N:$N,P$1)</f>
        <v>0</v>
      </c>
      <c r="Q395" s="86">
        <f>SUMIFS('sys inv movment rpt'!$M:$M,'sys inv movment rpt'!$L:$L,$M395,'sys inv movment rpt'!$N:$N,Q$1)</f>
        <v>0</v>
      </c>
      <c r="R395" s="86">
        <f>SUMIFS('sys inv movment rpt'!$M:$M,'sys inv movment rpt'!$L:$L,$M395,'sys inv movment rpt'!$N:$N,R$1)</f>
        <v>0</v>
      </c>
      <c r="S395" s="86">
        <f>SUMIFS('sys inv movment rpt'!$M:$M,'sys inv movment rpt'!$L:$L,$M395,'sys inv movment rpt'!$N:$N,S$1)</f>
        <v>0</v>
      </c>
      <c r="T395" s="86">
        <f>SUMIFS('sys inv movment rpt'!$M:$M,'sys inv movment rpt'!$L:$L,$M395,'sys inv movment rpt'!$N:$N,T$1)</f>
        <v>0</v>
      </c>
      <c r="U395" s="86">
        <f>SUMIFS('sys inv movment rpt'!$M:$M,'sys inv movment rpt'!$L:$L,$M395,'sys inv movment rpt'!$N:$N,U$1)</f>
        <v>0</v>
      </c>
      <c r="V395" s="86">
        <f>SUMIFS('sys inv movment rpt'!$M:$M,'sys inv movment rpt'!$L:$L,$M395,'sys inv movment rpt'!$N:$N,V$1)</f>
        <v>0</v>
      </c>
      <c r="W395" s="86">
        <f>SUMIFS('sys inv movment rpt'!$M:$M,'sys inv movment rpt'!$L:$L,$M395,'sys inv movment rpt'!$N:$N,W$1)</f>
        <v>0</v>
      </c>
      <c r="X395" s="86">
        <f>SUMIFS('sys inv movment rpt'!$M:$M,'sys inv movment rpt'!$L:$L,$M395,'sys inv movment rpt'!$N:$N,X$1)</f>
        <v>0</v>
      </c>
      <c r="Y395" s="86">
        <f>SUMIFS('sys inv movment rpt'!$M:$M,'sys inv movment rpt'!$L:$L,$M395,'sys inv movment rpt'!$N:$N,Y$1)</f>
        <v>0</v>
      </c>
      <c r="Z395" s="86">
        <f>SUMIFS('sys inv movment rpt'!$M:$M,'sys inv movment rpt'!$L:$L,$M395,'sys inv movment rpt'!$N:$N,Z$1)</f>
        <v>0</v>
      </c>
      <c r="AA395" s="86">
        <f>SUMIFS('sys inv movment rpt'!$M:$M,'sys inv movment rpt'!$L:$L,$M395,'sys inv movment rpt'!$N:$N,AA$1)</f>
        <v>0</v>
      </c>
      <c r="AB395" s="86">
        <f>SUMIFS('sys inv movment rpt'!$M:$M,'sys inv movment rpt'!$L:$L,$M395,'sys inv movment rpt'!$N:$N,AB$1)</f>
        <v>0</v>
      </c>
      <c r="AC395" s="86">
        <f>SUMIFS('sys inv movment rpt'!$M:$M,'sys inv movment rpt'!$L:$L,$M395,'sys inv movment rpt'!$N:$N,AC$1)</f>
        <v>0</v>
      </c>
      <c r="AD395" s="86">
        <f>SUMIFS('sys inv movment rpt'!$M:$M,'sys inv movment rpt'!$L:$L,$M395,'sys inv movment rpt'!$N:$N,AD$1)</f>
        <v>0</v>
      </c>
      <c r="AE395" s="86">
        <f>SUMIFS('sys inv movment rpt'!$M:$M,'sys inv movment rpt'!$L:$L,$M395,'sys inv movment rpt'!$N:$N,AE$1)</f>
        <v>0</v>
      </c>
      <c r="AF395" s="86">
        <f>SUMIFS('sys inv movment rpt'!$M:$M,'sys inv movment rpt'!$L:$L,$M395,'sys inv movment rpt'!$N:$N,AF$1)</f>
        <v>0</v>
      </c>
      <c r="AG395" s="86">
        <f>SUMIFS('sys inv movment rpt'!$M:$M,'sys inv movment rpt'!$L:$L,$M395,'sys inv movment rpt'!$N:$N,AG$1)</f>
        <v>0</v>
      </c>
      <c r="AH395" s="86">
        <f>SUMIFS('sys inv movment rpt'!$M:$M,'sys inv movment rpt'!$L:$L,$M395,'sys inv movment rpt'!$N:$N,AH$1)</f>
        <v>0</v>
      </c>
      <c r="AI395" s="86">
        <f>SUMIFS('sys inv movment rpt'!$M:$M,'sys inv movment rpt'!$L:$L,$M395,'sys inv movment rpt'!$N:$N,AI$1)</f>
        <v>0</v>
      </c>
      <c r="AJ395" s="86">
        <f>SUMIFS('sys inv movment rpt'!$M:$M,'sys inv movment rpt'!$L:$L,$M395,'sys inv movment rpt'!$N:$N,AJ$1)</f>
        <v>0</v>
      </c>
      <c r="AK395" s="86">
        <f>SUMIFS('sys inv movment rpt'!$M:$M,'sys inv movment rpt'!$L:$L,$M395,'sys inv movment rpt'!$N:$N,AK$1)</f>
        <v>0</v>
      </c>
      <c r="AL395" s="86">
        <f>SUMIFS('sys inv movment rpt'!$M:$M,'sys inv movment rpt'!$L:$L,$M395,'sys inv movment rpt'!$N:$N,AL$1)</f>
        <v>0</v>
      </c>
      <c r="AM395" s="86">
        <f>SUMIFS('sys inv movment rpt'!$M:$M,'sys inv movment rpt'!$L:$L,$M395,'sys inv movment rpt'!$N:$N,AM$1)</f>
        <v>0</v>
      </c>
      <c r="AN395" s="86">
        <f>SUMIFS('sys inv movment rpt'!$M:$M,'sys inv movment rpt'!$L:$L,$M395,'sys inv movment rpt'!$N:$N,AN$1)</f>
        <v>0</v>
      </c>
      <c r="AO395" s="86">
        <f>SUMIFS('sys inv movment rpt'!$M:$M,'sys inv movment rpt'!$L:$L,$M395,'sys inv movment rpt'!$N:$N,AO$1)</f>
        <v>0</v>
      </c>
      <c r="AP395" s="86">
        <f>SUMIFS('sys inv movment rpt'!$M:$M,'sys inv movment rpt'!$L:$L,$M395,'sys inv movment rpt'!$N:$N,AP$1)</f>
        <v>0</v>
      </c>
      <c r="AQ395" s="86">
        <f>SUMIFS('sys inv movment rpt'!$M:$M,'sys inv movment rpt'!$L:$L,$M395,'sys inv movment rpt'!$N:$N,AQ$1)</f>
        <v>0</v>
      </c>
      <c r="AR395" s="86">
        <f>SUMIFS('sys inv movment rpt'!$M:$M,'sys inv movment rpt'!$L:$L,$M395,'sys inv movment rpt'!$N:$N,AR$1)</f>
        <v>0</v>
      </c>
      <c r="AS395" s="86">
        <f>SUMIFS('sys inv movment rpt'!$M:$M,'sys inv movment rpt'!$L:$L,$M395,'sys inv movment rpt'!$N:$N,AS$1)</f>
        <v>0</v>
      </c>
      <c r="AT395" s="86">
        <f>SUMIFS('sys inv movment rpt'!$M:$M,'sys inv movment rpt'!$L:$L,$M395,'sys inv movment rpt'!$N:$N,AT$1)</f>
        <v>0</v>
      </c>
      <c r="AU395" s="86">
        <f>SUMIFS('sys inv movment rpt'!$M:$M,'sys inv movment rpt'!$L:$L,$M395,'sys inv movment rpt'!$N:$N,AU$1)</f>
        <v>0</v>
      </c>
      <c r="AV395" s="86">
        <f>SUMIFS('sys inv movment rpt'!$M:$M,'sys inv movment rpt'!$L:$L,$M395,'sys inv movment rpt'!$N:$N,AV$1)</f>
        <v>0</v>
      </c>
      <c r="AW395" s="87" t="str">
        <f>IFERROR(VLOOKUP(A395,'sys-backorder details'!E:U,17,0),"-")</f>
        <v>-</v>
      </c>
      <c r="AX395" s="87" t="str">
        <f>IF(K395&gt;1,VLOOKUP(A395,'settings-routing'!A:I,9,0),"")</f>
        <v/>
      </c>
    </row>
    <row r="396" ht="12.75" hidden="1" customHeight="1">
      <c r="A396" s="50" t="s">
        <v>997</v>
      </c>
      <c r="B396" s="50" t="s">
        <v>998</v>
      </c>
      <c r="C396" s="50">
        <f t="shared" si="2"/>
        <v>0</v>
      </c>
      <c r="D396" s="80">
        <f>SUMIF('Stocks 101-111'!$J:$J,'item dashboard'!A396,'Stocks 101-111'!K:K)</f>
        <v>0</v>
      </c>
      <c r="E396" s="80">
        <f>SUMIF('Stocks 101-111'!$J:$J,'item dashboard'!A396,'Stocks 101-111'!$L:$L)</f>
        <v>0</v>
      </c>
      <c r="F396" s="81">
        <f t="shared" si="3"/>
        <v>0</v>
      </c>
      <c r="G396" s="82">
        <f t="shared" si="4"/>
        <v>0</v>
      </c>
      <c r="H396" s="50">
        <f>SUMIFS('sys-backorder details'!$M:$M,'sys-backorder details'!$E:$E,'item dashboard'!A396,'sys-backorder details'!$V:$V,"")</f>
        <v>0</v>
      </c>
      <c r="I396" s="83">
        <f>SUMIF('settings-routing'!$I:$I,'item dashboard'!A396,'settings-routing'!$O:$O)</f>
        <v>0</v>
      </c>
      <c r="J396" s="50">
        <f>SUMIFS('sys-backorder details'!$M:$M,'sys-backorder details'!$E:$E,'item dashboard'!A396,'sys-backorder details'!$V:$V,"Call off")</f>
        <v>0</v>
      </c>
      <c r="K396" s="84">
        <f t="shared" si="5"/>
        <v>0</v>
      </c>
      <c r="L396" s="84">
        <f>SUMIF('Production Plan'!$E:$E,'item dashboard'!A396,'Production Plan'!$N:$N)</f>
        <v>0</v>
      </c>
      <c r="M396" s="85" t="str">
        <f t="shared" si="6"/>
        <v>B-G23H-PK8-60 gm Pink Jar</v>
      </c>
      <c r="N396" s="86">
        <f>SUMIFS('sys inv movment rpt'!$M:$M,'sys inv movment rpt'!$L:$L,$M396,'sys inv movment rpt'!$N:$N,N$1)</f>
        <v>0</v>
      </c>
      <c r="O396" s="86">
        <f>SUMIFS('sys inv movment rpt'!$M:$M,'sys inv movment rpt'!$L:$L,$M396,'sys inv movment rpt'!$N:$N,O$1)</f>
        <v>0</v>
      </c>
      <c r="P396" s="86">
        <f>SUMIFS('sys inv movment rpt'!$M:$M,'sys inv movment rpt'!$L:$L,$M396,'sys inv movment rpt'!$N:$N,P$1)</f>
        <v>0</v>
      </c>
      <c r="Q396" s="86">
        <f>SUMIFS('sys inv movment rpt'!$M:$M,'sys inv movment rpt'!$L:$L,$M396,'sys inv movment rpt'!$N:$N,Q$1)</f>
        <v>0</v>
      </c>
      <c r="R396" s="86">
        <f>SUMIFS('sys inv movment rpt'!$M:$M,'sys inv movment rpt'!$L:$L,$M396,'sys inv movment rpt'!$N:$N,R$1)</f>
        <v>0</v>
      </c>
      <c r="S396" s="86">
        <f>SUMIFS('sys inv movment rpt'!$M:$M,'sys inv movment rpt'!$L:$L,$M396,'sys inv movment rpt'!$N:$N,S$1)</f>
        <v>0</v>
      </c>
      <c r="T396" s="86">
        <f>SUMIFS('sys inv movment rpt'!$M:$M,'sys inv movment rpt'!$L:$L,$M396,'sys inv movment rpt'!$N:$N,T$1)</f>
        <v>0</v>
      </c>
      <c r="U396" s="86">
        <f>SUMIFS('sys inv movment rpt'!$M:$M,'sys inv movment rpt'!$L:$L,$M396,'sys inv movment rpt'!$N:$N,U$1)</f>
        <v>0</v>
      </c>
      <c r="V396" s="86">
        <f>SUMIFS('sys inv movment rpt'!$M:$M,'sys inv movment rpt'!$L:$L,$M396,'sys inv movment rpt'!$N:$N,V$1)</f>
        <v>0</v>
      </c>
      <c r="W396" s="86">
        <f>SUMIFS('sys inv movment rpt'!$M:$M,'sys inv movment rpt'!$L:$L,$M396,'sys inv movment rpt'!$N:$N,W$1)</f>
        <v>0</v>
      </c>
      <c r="X396" s="86">
        <f>SUMIFS('sys inv movment rpt'!$M:$M,'sys inv movment rpt'!$L:$L,$M396,'sys inv movment rpt'!$N:$N,X$1)</f>
        <v>0</v>
      </c>
      <c r="Y396" s="86">
        <f>SUMIFS('sys inv movment rpt'!$M:$M,'sys inv movment rpt'!$L:$L,$M396,'sys inv movment rpt'!$N:$N,Y$1)</f>
        <v>0</v>
      </c>
      <c r="Z396" s="86">
        <f>SUMIFS('sys inv movment rpt'!$M:$M,'sys inv movment rpt'!$L:$L,$M396,'sys inv movment rpt'!$N:$N,Z$1)</f>
        <v>0</v>
      </c>
      <c r="AA396" s="86">
        <f>SUMIFS('sys inv movment rpt'!$M:$M,'sys inv movment rpt'!$L:$L,$M396,'sys inv movment rpt'!$N:$N,AA$1)</f>
        <v>0</v>
      </c>
      <c r="AB396" s="86">
        <f>SUMIFS('sys inv movment rpt'!$M:$M,'sys inv movment rpt'!$L:$L,$M396,'sys inv movment rpt'!$N:$N,AB$1)</f>
        <v>0</v>
      </c>
      <c r="AC396" s="86">
        <f>SUMIFS('sys inv movment rpt'!$M:$M,'sys inv movment rpt'!$L:$L,$M396,'sys inv movment rpt'!$N:$N,AC$1)</f>
        <v>0</v>
      </c>
      <c r="AD396" s="86">
        <f>SUMIFS('sys inv movment rpt'!$M:$M,'sys inv movment rpt'!$L:$L,$M396,'sys inv movment rpt'!$N:$N,AD$1)</f>
        <v>0</v>
      </c>
      <c r="AE396" s="86">
        <f>SUMIFS('sys inv movment rpt'!$M:$M,'sys inv movment rpt'!$L:$L,$M396,'sys inv movment rpt'!$N:$N,AE$1)</f>
        <v>0</v>
      </c>
      <c r="AF396" s="86">
        <f>SUMIFS('sys inv movment rpt'!$M:$M,'sys inv movment rpt'!$L:$L,$M396,'sys inv movment rpt'!$N:$N,AF$1)</f>
        <v>0</v>
      </c>
      <c r="AG396" s="86">
        <f>SUMIFS('sys inv movment rpt'!$M:$M,'sys inv movment rpt'!$L:$L,$M396,'sys inv movment rpt'!$N:$N,AG$1)</f>
        <v>0</v>
      </c>
      <c r="AH396" s="86">
        <f>SUMIFS('sys inv movment rpt'!$M:$M,'sys inv movment rpt'!$L:$L,$M396,'sys inv movment rpt'!$N:$N,AH$1)</f>
        <v>0</v>
      </c>
      <c r="AI396" s="86">
        <f>SUMIFS('sys inv movment rpt'!$M:$M,'sys inv movment rpt'!$L:$L,$M396,'sys inv movment rpt'!$N:$N,AI$1)</f>
        <v>0</v>
      </c>
      <c r="AJ396" s="86">
        <f>SUMIFS('sys inv movment rpt'!$M:$M,'sys inv movment rpt'!$L:$L,$M396,'sys inv movment rpt'!$N:$N,AJ$1)</f>
        <v>0</v>
      </c>
      <c r="AK396" s="86">
        <f>SUMIFS('sys inv movment rpt'!$M:$M,'sys inv movment rpt'!$L:$L,$M396,'sys inv movment rpt'!$N:$N,AK$1)</f>
        <v>0</v>
      </c>
      <c r="AL396" s="86">
        <f>SUMIFS('sys inv movment rpt'!$M:$M,'sys inv movment rpt'!$L:$L,$M396,'sys inv movment rpt'!$N:$N,AL$1)</f>
        <v>0</v>
      </c>
      <c r="AM396" s="86">
        <f>SUMIFS('sys inv movment rpt'!$M:$M,'sys inv movment rpt'!$L:$L,$M396,'sys inv movment rpt'!$N:$N,AM$1)</f>
        <v>0</v>
      </c>
      <c r="AN396" s="86">
        <f>SUMIFS('sys inv movment rpt'!$M:$M,'sys inv movment rpt'!$L:$L,$M396,'sys inv movment rpt'!$N:$N,AN$1)</f>
        <v>0</v>
      </c>
      <c r="AO396" s="86">
        <f>SUMIFS('sys inv movment rpt'!$M:$M,'sys inv movment rpt'!$L:$L,$M396,'sys inv movment rpt'!$N:$N,AO$1)</f>
        <v>0</v>
      </c>
      <c r="AP396" s="86">
        <f>SUMIFS('sys inv movment rpt'!$M:$M,'sys inv movment rpt'!$L:$L,$M396,'sys inv movment rpt'!$N:$N,AP$1)</f>
        <v>0</v>
      </c>
      <c r="AQ396" s="86">
        <f>SUMIFS('sys inv movment rpt'!$M:$M,'sys inv movment rpt'!$L:$L,$M396,'sys inv movment rpt'!$N:$N,AQ$1)</f>
        <v>0</v>
      </c>
      <c r="AR396" s="86">
        <f>SUMIFS('sys inv movment rpt'!$M:$M,'sys inv movment rpt'!$L:$L,$M396,'sys inv movment rpt'!$N:$N,AR$1)</f>
        <v>0</v>
      </c>
      <c r="AS396" s="86">
        <f>SUMIFS('sys inv movment rpt'!$M:$M,'sys inv movment rpt'!$L:$L,$M396,'sys inv movment rpt'!$N:$N,AS$1)</f>
        <v>0</v>
      </c>
      <c r="AT396" s="86">
        <f>SUMIFS('sys inv movment rpt'!$M:$M,'sys inv movment rpt'!$L:$L,$M396,'sys inv movment rpt'!$N:$N,AT$1)</f>
        <v>0</v>
      </c>
      <c r="AU396" s="86">
        <f>SUMIFS('sys inv movment rpt'!$M:$M,'sys inv movment rpt'!$L:$L,$M396,'sys inv movment rpt'!$N:$N,AU$1)</f>
        <v>0</v>
      </c>
      <c r="AV396" s="86">
        <f>SUMIFS('sys inv movment rpt'!$M:$M,'sys inv movment rpt'!$L:$L,$M396,'sys inv movment rpt'!$N:$N,AV$1)</f>
        <v>0</v>
      </c>
      <c r="AW396" s="87" t="str">
        <f>IFERROR(VLOOKUP(A396,'sys-backorder details'!E:U,17,0),"-")</f>
        <v>-</v>
      </c>
      <c r="AX396" s="87" t="str">
        <f>IF(K396&gt;1,VLOOKUP(A396,'settings-routing'!A:I,9,0),"")</f>
        <v/>
      </c>
    </row>
    <row r="397" ht="12.75" hidden="1" customHeight="1">
      <c r="A397" s="50" t="s">
        <v>999</v>
      </c>
      <c r="B397" s="50" t="s">
        <v>1000</v>
      </c>
      <c r="C397" s="50">
        <f t="shared" si="2"/>
        <v>11200</v>
      </c>
      <c r="D397" s="80">
        <f>SUMIF('Stocks 101-111'!$J:$J,'item dashboard'!A397,'Stocks 101-111'!K:K)</f>
        <v>11200</v>
      </c>
      <c r="E397" s="80">
        <f>SUMIF('Stocks 101-111'!$J:$J,'item dashboard'!A397,'Stocks 101-111'!$L:$L)</f>
        <v>0</v>
      </c>
      <c r="F397" s="81">
        <f t="shared" si="3"/>
        <v>0</v>
      </c>
      <c r="G397" s="82">
        <f t="shared" si="4"/>
        <v>0.02857142857</v>
      </c>
      <c r="H397" s="50">
        <f>SUMIFS('sys-backorder details'!$M:$M,'sys-backorder details'!$E:$E,'item dashboard'!A397,'sys-backorder details'!$V:$V,"")</f>
        <v>0</v>
      </c>
      <c r="I397" s="83">
        <f>SUMIF('settings-routing'!$I:$I,'item dashboard'!A397,'settings-routing'!$O:$O)</f>
        <v>0</v>
      </c>
      <c r="J397" s="50">
        <f>SUMIFS('sys-backorder details'!$M:$M,'sys-backorder details'!$E:$E,'item dashboard'!A397,'sys-backorder details'!$V:$V,"Call off")</f>
        <v>0</v>
      </c>
      <c r="K397" s="84">
        <f t="shared" si="5"/>
        <v>-11200</v>
      </c>
      <c r="L397" s="84">
        <f>SUMIF('Production Plan'!$E:$E,'item dashboard'!A397,'Production Plan'!$N:$N)</f>
        <v>0</v>
      </c>
      <c r="M397" s="85" t="str">
        <f t="shared" si="6"/>
        <v>B-G23H-W8-60 gm White jar</v>
      </c>
      <c r="N397" s="86">
        <f>SUMIFS('sys inv movment rpt'!$M:$M,'sys inv movment rpt'!$L:$L,$M397,'sys inv movment rpt'!$N:$N,N$1)</f>
        <v>0</v>
      </c>
      <c r="O397" s="86">
        <f>SUMIFS('sys inv movment rpt'!$M:$M,'sys inv movment rpt'!$L:$L,$M397,'sys inv movment rpt'!$N:$N,O$1)</f>
        <v>0</v>
      </c>
      <c r="P397" s="86">
        <f>SUMIFS('sys inv movment rpt'!$M:$M,'sys inv movment rpt'!$L:$L,$M397,'sys inv movment rpt'!$N:$N,P$1)</f>
        <v>0</v>
      </c>
      <c r="Q397" s="86">
        <f>SUMIFS('sys inv movment rpt'!$M:$M,'sys inv movment rpt'!$L:$L,$M397,'sys inv movment rpt'!$N:$N,Q$1)</f>
        <v>0</v>
      </c>
      <c r="R397" s="86">
        <f>SUMIFS('sys inv movment rpt'!$M:$M,'sys inv movment rpt'!$L:$L,$M397,'sys inv movment rpt'!$N:$N,R$1)</f>
        <v>0</v>
      </c>
      <c r="S397" s="86">
        <f>SUMIFS('sys inv movment rpt'!$M:$M,'sys inv movment rpt'!$L:$L,$M397,'sys inv movment rpt'!$N:$N,S$1)</f>
        <v>0</v>
      </c>
      <c r="T397" s="86">
        <f>SUMIFS('sys inv movment rpt'!$M:$M,'sys inv movment rpt'!$L:$L,$M397,'sys inv movment rpt'!$N:$N,T$1)</f>
        <v>0</v>
      </c>
      <c r="U397" s="86">
        <f>SUMIFS('sys inv movment rpt'!$M:$M,'sys inv movment rpt'!$L:$L,$M397,'sys inv movment rpt'!$N:$N,U$1)</f>
        <v>0</v>
      </c>
      <c r="V397" s="86">
        <f>SUMIFS('sys inv movment rpt'!$M:$M,'sys inv movment rpt'!$L:$L,$M397,'sys inv movment rpt'!$N:$N,V$1)</f>
        <v>0</v>
      </c>
      <c r="W397" s="86">
        <f>SUMIFS('sys inv movment rpt'!$M:$M,'sys inv movment rpt'!$L:$L,$M397,'sys inv movment rpt'!$N:$N,W$1)</f>
        <v>4000</v>
      </c>
      <c r="X397" s="86">
        <f>SUMIFS('sys inv movment rpt'!$M:$M,'sys inv movment rpt'!$L:$L,$M397,'sys inv movment rpt'!$N:$N,X$1)</f>
        <v>0</v>
      </c>
      <c r="Y397" s="86">
        <f>SUMIFS('sys inv movment rpt'!$M:$M,'sys inv movment rpt'!$L:$L,$M397,'sys inv movment rpt'!$N:$N,Y$1)</f>
        <v>0</v>
      </c>
      <c r="Z397" s="86">
        <f>SUMIFS('sys inv movment rpt'!$M:$M,'sys inv movment rpt'!$L:$L,$M397,'sys inv movment rpt'!$N:$N,Z$1)</f>
        <v>0</v>
      </c>
      <c r="AA397" s="86">
        <f>SUMIFS('sys inv movment rpt'!$M:$M,'sys inv movment rpt'!$L:$L,$M397,'sys inv movment rpt'!$N:$N,AA$1)</f>
        <v>0</v>
      </c>
      <c r="AB397" s="86">
        <f>SUMIFS('sys inv movment rpt'!$M:$M,'sys inv movment rpt'!$L:$L,$M397,'sys inv movment rpt'!$N:$N,AB$1)</f>
        <v>0</v>
      </c>
      <c r="AC397" s="86">
        <f>SUMIFS('sys inv movment rpt'!$M:$M,'sys inv movment rpt'!$L:$L,$M397,'sys inv movment rpt'!$N:$N,AC$1)</f>
        <v>0</v>
      </c>
      <c r="AD397" s="86">
        <f>SUMIFS('sys inv movment rpt'!$M:$M,'sys inv movment rpt'!$L:$L,$M397,'sys inv movment rpt'!$N:$N,AD$1)</f>
        <v>0</v>
      </c>
      <c r="AE397" s="86">
        <f>SUMIFS('sys inv movment rpt'!$M:$M,'sys inv movment rpt'!$L:$L,$M397,'sys inv movment rpt'!$N:$N,AE$1)</f>
        <v>0</v>
      </c>
      <c r="AF397" s="86">
        <f>SUMIFS('sys inv movment rpt'!$M:$M,'sys inv movment rpt'!$L:$L,$M397,'sys inv movment rpt'!$N:$N,AF$1)</f>
        <v>0</v>
      </c>
      <c r="AG397" s="86">
        <f>SUMIFS('sys inv movment rpt'!$M:$M,'sys inv movment rpt'!$L:$L,$M397,'sys inv movment rpt'!$N:$N,AG$1)</f>
        <v>0</v>
      </c>
      <c r="AH397" s="86">
        <f>SUMIFS('sys inv movment rpt'!$M:$M,'sys inv movment rpt'!$L:$L,$M397,'sys inv movment rpt'!$N:$N,AH$1)</f>
        <v>0</v>
      </c>
      <c r="AI397" s="86">
        <f>SUMIFS('sys inv movment rpt'!$M:$M,'sys inv movment rpt'!$L:$L,$M397,'sys inv movment rpt'!$N:$N,AI$1)</f>
        <v>0</v>
      </c>
      <c r="AJ397" s="86">
        <f>SUMIFS('sys inv movment rpt'!$M:$M,'sys inv movment rpt'!$L:$L,$M397,'sys inv movment rpt'!$N:$N,AJ$1)</f>
        <v>0</v>
      </c>
      <c r="AK397" s="86">
        <f>SUMIFS('sys inv movment rpt'!$M:$M,'sys inv movment rpt'!$L:$L,$M397,'sys inv movment rpt'!$N:$N,AK$1)</f>
        <v>0</v>
      </c>
      <c r="AL397" s="86">
        <f>SUMIFS('sys inv movment rpt'!$M:$M,'sys inv movment rpt'!$L:$L,$M397,'sys inv movment rpt'!$N:$N,AL$1)</f>
        <v>0</v>
      </c>
      <c r="AM397" s="86">
        <f>SUMIFS('sys inv movment rpt'!$M:$M,'sys inv movment rpt'!$L:$L,$M397,'sys inv movment rpt'!$N:$N,AM$1)</f>
        <v>0</v>
      </c>
      <c r="AN397" s="86">
        <f>SUMIFS('sys inv movment rpt'!$M:$M,'sys inv movment rpt'!$L:$L,$M397,'sys inv movment rpt'!$N:$N,AN$1)</f>
        <v>0</v>
      </c>
      <c r="AO397" s="86">
        <f>SUMIFS('sys inv movment rpt'!$M:$M,'sys inv movment rpt'!$L:$L,$M397,'sys inv movment rpt'!$N:$N,AO$1)</f>
        <v>0</v>
      </c>
      <c r="AP397" s="86">
        <f>SUMIFS('sys inv movment rpt'!$M:$M,'sys inv movment rpt'!$L:$L,$M397,'sys inv movment rpt'!$N:$N,AP$1)</f>
        <v>0</v>
      </c>
      <c r="AQ397" s="86">
        <f>SUMIFS('sys inv movment rpt'!$M:$M,'sys inv movment rpt'!$L:$L,$M397,'sys inv movment rpt'!$N:$N,AQ$1)</f>
        <v>0</v>
      </c>
      <c r="AR397" s="86">
        <f>SUMIFS('sys inv movment rpt'!$M:$M,'sys inv movment rpt'!$L:$L,$M397,'sys inv movment rpt'!$N:$N,AR$1)</f>
        <v>0</v>
      </c>
      <c r="AS397" s="86">
        <f>SUMIFS('sys inv movment rpt'!$M:$M,'sys inv movment rpt'!$L:$L,$M397,'sys inv movment rpt'!$N:$N,AS$1)</f>
        <v>0</v>
      </c>
      <c r="AT397" s="86">
        <f>SUMIFS('sys inv movment rpt'!$M:$M,'sys inv movment rpt'!$L:$L,$M397,'sys inv movment rpt'!$N:$N,AT$1)</f>
        <v>0</v>
      </c>
      <c r="AU397" s="86">
        <f>SUMIFS('sys inv movment rpt'!$M:$M,'sys inv movment rpt'!$L:$L,$M397,'sys inv movment rpt'!$N:$N,AU$1)</f>
        <v>0</v>
      </c>
      <c r="AV397" s="86">
        <f>SUMIFS('sys inv movment rpt'!$M:$M,'sys inv movment rpt'!$L:$L,$M397,'sys inv movment rpt'!$N:$N,AV$1)</f>
        <v>0</v>
      </c>
      <c r="AW397" s="87" t="str">
        <f>IFERROR(VLOOKUP(A397,'sys-backorder details'!E:U,17,0),"-")</f>
        <v>-</v>
      </c>
      <c r="AX397" s="87" t="str">
        <f>IF(K397&gt;1,VLOOKUP(A397,'settings-routing'!A:I,9,0),"")</f>
        <v/>
      </c>
    </row>
    <row r="398" ht="12.75" hidden="1" customHeight="1">
      <c r="A398" s="50" t="s">
        <v>1001</v>
      </c>
      <c r="B398" s="50" t="s">
        <v>1002</v>
      </c>
      <c r="C398" s="50">
        <f t="shared" si="2"/>
        <v>0</v>
      </c>
      <c r="D398" s="80">
        <f>SUMIF('Stocks 101-111'!$J:$J,'item dashboard'!A398,'Stocks 101-111'!K:K)</f>
        <v>0</v>
      </c>
      <c r="E398" s="80">
        <f>SUMIF('Stocks 101-111'!$J:$J,'item dashboard'!A398,'Stocks 101-111'!$L:$L)</f>
        <v>0</v>
      </c>
      <c r="F398" s="81">
        <f t="shared" si="3"/>
        <v>0</v>
      </c>
      <c r="G398" s="82">
        <f t="shared" si="4"/>
        <v>0.02857142857</v>
      </c>
      <c r="H398" s="50">
        <f>SUMIFS('sys-backorder details'!$M:$M,'sys-backorder details'!$E:$E,'item dashboard'!A398,'sys-backorder details'!$V:$V,"")</f>
        <v>0</v>
      </c>
      <c r="I398" s="83">
        <f>SUMIF('settings-routing'!$I:$I,'item dashboard'!A398,'settings-routing'!$O:$O)</f>
        <v>0</v>
      </c>
      <c r="J398" s="50">
        <f>SUMIFS('sys-backorder details'!$M:$M,'sys-backorder details'!$E:$E,'item dashboard'!A398,'sys-backorder details'!$V:$V,"Call off")</f>
        <v>0</v>
      </c>
      <c r="K398" s="84">
        <f t="shared" si="5"/>
        <v>0</v>
      </c>
      <c r="L398" s="84">
        <f>SUMIF('Production Plan'!$E:$E,'item dashboard'!A398,'Production Plan'!$N:$N)</f>
        <v>0</v>
      </c>
      <c r="M398" s="85" t="str">
        <f t="shared" si="6"/>
        <v>B-G23H-Y8-60 gm yellow jar</v>
      </c>
      <c r="N398" s="86">
        <f>SUMIFS('sys inv movment rpt'!$M:$M,'sys inv movment rpt'!$L:$L,$M398,'sys inv movment rpt'!$N:$N,N$1)</f>
        <v>0</v>
      </c>
      <c r="O398" s="86">
        <f>SUMIFS('sys inv movment rpt'!$M:$M,'sys inv movment rpt'!$L:$L,$M398,'sys inv movment rpt'!$N:$N,O$1)</f>
        <v>0</v>
      </c>
      <c r="P398" s="86">
        <f>SUMIFS('sys inv movment rpt'!$M:$M,'sys inv movment rpt'!$L:$L,$M398,'sys inv movment rpt'!$N:$N,P$1)</f>
        <v>0</v>
      </c>
      <c r="Q398" s="86">
        <f>SUMIFS('sys inv movment rpt'!$M:$M,'sys inv movment rpt'!$L:$L,$M398,'sys inv movment rpt'!$N:$N,Q$1)</f>
        <v>0</v>
      </c>
      <c r="R398" s="86">
        <f>SUMIFS('sys inv movment rpt'!$M:$M,'sys inv movment rpt'!$L:$L,$M398,'sys inv movment rpt'!$N:$N,R$1)</f>
        <v>0</v>
      </c>
      <c r="S398" s="86">
        <f>SUMIFS('sys inv movment rpt'!$M:$M,'sys inv movment rpt'!$L:$L,$M398,'sys inv movment rpt'!$N:$N,S$1)</f>
        <v>0</v>
      </c>
      <c r="T398" s="86">
        <f>SUMIFS('sys inv movment rpt'!$M:$M,'sys inv movment rpt'!$L:$L,$M398,'sys inv movment rpt'!$N:$N,T$1)</f>
        <v>0</v>
      </c>
      <c r="U398" s="86">
        <f>SUMIFS('sys inv movment rpt'!$M:$M,'sys inv movment rpt'!$L:$L,$M398,'sys inv movment rpt'!$N:$N,U$1)</f>
        <v>0</v>
      </c>
      <c r="V398" s="86">
        <f>SUMIFS('sys inv movment rpt'!$M:$M,'sys inv movment rpt'!$L:$L,$M398,'sys inv movment rpt'!$N:$N,V$1)</f>
        <v>0</v>
      </c>
      <c r="W398" s="86">
        <f>SUMIFS('sys inv movment rpt'!$M:$M,'sys inv movment rpt'!$L:$L,$M398,'sys inv movment rpt'!$N:$N,W$1)</f>
        <v>0</v>
      </c>
      <c r="X398" s="86">
        <f>SUMIFS('sys inv movment rpt'!$M:$M,'sys inv movment rpt'!$L:$L,$M398,'sys inv movment rpt'!$N:$N,X$1)</f>
        <v>0</v>
      </c>
      <c r="Y398" s="86">
        <f>SUMIFS('sys inv movment rpt'!$M:$M,'sys inv movment rpt'!$L:$L,$M398,'sys inv movment rpt'!$N:$N,Y$1)</f>
        <v>0</v>
      </c>
      <c r="Z398" s="86">
        <f>SUMIFS('sys inv movment rpt'!$M:$M,'sys inv movment rpt'!$L:$L,$M398,'sys inv movment rpt'!$N:$N,Z$1)</f>
        <v>0</v>
      </c>
      <c r="AA398" s="86">
        <f>SUMIFS('sys inv movment rpt'!$M:$M,'sys inv movment rpt'!$L:$L,$M398,'sys inv movment rpt'!$N:$N,AA$1)</f>
        <v>0</v>
      </c>
      <c r="AB398" s="86">
        <f>SUMIFS('sys inv movment rpt'!$M:$M,'sys inv movment rpt'!$L:$L,$M398,'sys inv movment rpt'!$N:$N,AB$1)</f>
        <v>0</v>
      </c>
      <c r="AC398" s="86">
        <f>SUMIFS('sys inv movment rpt'!$M:$M,'sys inv movment rpt'!$L:$L,$M398,'sys inv movment rpt'!$N:$N,AC$1)</f>
        <v>0</v>
      </c>
      <c r="AD398" s="86">
        <f>SUMIFS('sys inv movment rpt'!$M:$M,'sys inv movment rpt'!$L:$L,$M398,'sys inv movment rpt'!$N:$N,AD$1)</f>
        <v>0</v>
      </c>
      <c r="AE398" s="86">
        <f>SUMIFS('sys inv movment rpt'!$M:$M,'sys inv movment rpt'!$L:$L,$M398,'sys inv movment rpt'!$N:$N,AE$1)</f>
        <v>0</v>
      </c>
      <c r="AF398" s="86">
        <f>SUMIFS('sys inv movment rpt'!$M:$M,'sys inv movment rpt'!$L:$L,$M398,'sys inv movment rpt'!$N:$N,AF$1)</f>
        <v>0</v>
      </c>
      <c r="AG398" s="86">
        <f>SUMIFS('sys inv movment rpt'!$M:$M,'sys inv movment rpt'!$L:$L,$M398,'sys inv movment rpt'!$N:$N,AG$1)</f>
        <v>0</v>
      </c>
      <c r="AH398" s="86">
        <f>SUMIFS('sys inv movment rpt'!$M:$M,'sys inv movment rpt'!$L:$L,$M398,'sys inv movment rpt'!$N:$N,AH$1)</f>
        <v>0</v>
      </c>
      <c r="AI398" s="86">
        <f>SUMIFS('sys inv movment rpt'!$M:$M,'sys inv movment rpt'!$L:$L,$M398,'sys inv movment rpt'!$N:$N,AI$1)</f>
        <v>0</v>
      </c>
      <c r="AJ398" s="86">
        <f>SUMIFS('sys inv movment rpt'!$M:$M,'sys inv movment rpt'!$L:$L,$M398,'sys inv movment rpt'!$N:$N,AJ$1)</f>
        <v>0</v>
      </c>
      <c r="AK398" s="86">
        <f>SUMIFS('sys inv movment rpt'!$M:$M,'sys inv movment rpt'!$L:$L,$M398,'sys inv movment rpt'!$N:$N,AK$1)</f>
        <v>0</v>
      </c>
      <c r="AL398" s="86">
        <f>SUMIFS('sys inv movment rpt'!$M:$M,'sys inv movment rpt'!$L:$L,$M398,'sys inv movment rpt'!$N:$N,AL$1)</f>
        <v>0</v>
      </c>
      <c r="AM398" s="86">
        <f>SUMIFS('sys inv movment rpt'!$M:$M,'sys inv movment rpt'!$L:$L,$M398,'sys inv movment rpt'!$N:$N,AM$1)</f>
        <v>0</v>
      </c>
      <c r="AN398" s="86">
        <f>SUMIFS('sys inv movment rpt'!$M:$M,'sys inv movment rpt'!$L:$L,$M398,'sys inv movment rpt'!$N:$N,AN$1)</f>
        <v>2400</v>
      </c>
      <c r="AO398" s="86">
        <f>SUMIFS('sys inv movment rpt'!$M:$M,'sys inv movment rpt'!$L:$L,$M398,'sys inv movment rpt'!$N:$N,AO$1)</f>
        <v>0</v>
      </c>
      <c r="AP398" s="86">
        <f>SUMIFS('sys inv movment rpt'!$M:$M,'sys inv movment rpt'!$L:$L,$M398,'sys inv movment rpt'!$N:$N,AP$1)</f>
        <v>0</v>
      </c>
      <c r="AQ398" s="86">
        <f>SUMIFS('sys inv movment rpt'!$M:$M,'sys inv movment rpt'!$L:$L,$M398,'sys inv movment rpt'!$N:$N,AQ$1)</f>
        <v>0</v>
      </c>
      <c r="AR398" s="86">
        <f>SUMIFS('sys inv movment rpt'!$M:$M,'sys inv movment rpt'!$L:$L,$M398,'sys inv movment rpt'!$N:$N,AR$1)</f>
        <v>0</v>
      </c>
      <c r="AS398" s="86">
        <f>SUMIFS('sys inv movment rpt'!$M:$M,'sys inv movment rpt'!$L:$L,$M398,'sys inv movment rpt'!$N:$N,AS$1)</f>
        <v>0</v>
      </c>
      <c r="AT398" s="86">
        <f>SUMIFS('sys inv movment rpt'!$M:$M,'sys inv movment rpt'!$L:$L,$M398,'sys inv movment rpt'!$N:$N,AT$1)</f>
        <v>0</v>
      </c>
      <c r="AU398" s="86">
        <f>SUMIFS('sys inv movment rpt'!$M:$M,'sys inv movment rpt'!$L:$L,$M398,'sys inv movment rpt'!$N:$N,AU$1)</f>
        <v>0</v>
      </c>
      <c r="AV398" s="86">
        <f>SUMIFS('sys inv movment rpt'!$M:$M,'sys inv movment rpt'!$L:$L,$M398,'sys inv movment rpt'!$N:$N,AV$1)</f>
        <v>0</v>
      </c>
      <c r="AW398" s="87" t="str">
        <f>IFERROR(VLOOKUP(A398,'sys-backorder details'!E:U,17,0),"-")</f>
        <v>-</v>
      </c>
      <c r="AX398" s="87" t="str">
        <f>IF(K398&gt;1,VLOOKUP(A398,'settings-routing'!A:I,9,0),"")</f>
        <v/>
      </c>
    </row>
    <row r="399" ht="12.75" hidden="1" customHeight="1">
      <c r="A399" s="50" t="s">
        <v>1003</v>
      </c>
      <c r="B399" s="50" t="s">
        <v>1004</v>
      </c>
      <c r="C399" s="50">
        <f t="shared" si="2"/>
        <v>0</v>
      </c>
      <c r="D399" s="80">
        <f>SUMIF('Stocks 101-111'!$J:$J,'item dashboard'!A399,'Stocks 101-111'!K:K)</f>
        <v>0</v>
      </c>
      <c r="E399" s="80">
        <f>SUMIF('Stocks 101-111'!$J:$J,'item dashboard'!A399,'Stocks 101-111'!$L:$L)</f>
        <v>0</v>
      </c>
      <c r="F399" s="81">
        <f t="shared" si="3"/>
        <v>0</v>
      </c>
      <c r="G399" s="82">
        <f t="shared" si="4"/>
        <v>0</v>
      </c>
      <c r="H399" s="50">
        <f>SUMIFS('sys-backorder details'!$M:$M,'sys-backorder details'!$E:$E,'item dashboard'!A399,'sys-backorder details'!$V:$V,"")</f>
        <v>0</v>
      </c>
      <c r="I399" s="83">
        <f>SUMIF('settings-routing'!$I:$I,'item dashboard'!A399,'settings-routing'!$O:$O)</f>
        <v>0</v>
      </c>
      <c r="J399" s="50">
        <f>SUMIFS('sys-backorder details'!$M:$M,'sys-backorder details'!$E:$E,'item dashboard'!A399,'sys-backorder details'!$V:$V,"Call off")</f>
        <v>0</v>
      </c>
      <c r="K399" s="84">
        <f t="shared" si="5"/>
        <v>0</v>
      </c>
      <c r="L399" s="84">
        <f>SUMIF('Production Plan'!$E:$E,'item dashboard'!A399,'Production Plan'!$N:$N)</f>
        <v>0</v>
      </c>
      <c r="M399" s="85" t="str">
        <f t="shared" si="6"/>
        <v>B-G23P-CL18BEST-60 gm PVC Clear Printed Bestly Jar</v>
      </c>
      <c r="N399" s="86">
        <f>SUMIFS('sys inv movment rpt'!$M:$M,'sys inv movment rpt'!$L:$L,$M399,'sys inv movment rpt'!$N:$N,N$1)</f>
        <v>0</v>
      </c>
      <c r="O399" s="86">
        <f>SUMIFS('sys inv movment rpt'!$M:$M,'sys inv movment rpt'!$L:$L,$M399,'sys inv movment rpt'!$N:$N,O$1)</f>
        <v>0</v>
      </c>
      <c r="P399" s="86">
        <f>SUMIFS('sys inv movment rpt'!$M:$M,'sys inv movment rpt'!$L:$L,$M399,'sys inv movment rpt'!$N:$N,P$1)</f>
        <v>0</v>
      </c>
      <c r="Q399" s="86">
        <f>SUMIFS('sys inv movment rpt'!$M:$M,'sys inv movment rpt'!$L:$L,$M399,'sys inv movment rpt'!$N:$N,Q$1)</f>
        <v>0</v>
      </c>
      <c r="R399" s="86">
        <f>SUMIFS('sys inv movment rpt'!$M:$M,'sys inv movment rpt'!$L:$L,$M399,'sys inv movment rpt'!$N:$N,R$1)</f>
        <v>0</v>
      </c>
      <c r="S399" s="86">
        <f>SUMIFS('sys inv movment rpt'!$M:$M,'sys inv movment rpt'!$L:$L,$M399,'sys inv movment rpt'!$N:$N,S$1)</f>
        <v>0</v>
      </c>
      <c r="T399" s="86">
        <f>SUMIFS('sys inv movment rpt'!$M:$M,'sys inv movment rpt'!$L:$L,$M399,'sys inv movment rpt'!$N:$N,T$1)</f>
        <v>0</v>
      </c>
      <c r="U399" s="86">
        <f>SUMIFS('sys inv movment rpt'!$M:$M,'sys inv movment rpt'!$L:$L,$M399,'sys inv movment rpt'!$N:$N,U$1)</f>
        <v>0</v>
      </c>
      <c r="V399" s="86">
        <f>SUMIFS('sys inv movment rpt'!$M:$M,'sys inv movment rpt'!$L:$L,$M399,'sys inv movment rpt'!$N:$N,V$1)</f>
        <v>0</v>
      </c>
      <c r="W399" s="86">
        <f>SUMIFS('sys inv movment rpt'!$M:$M,'sys inv movment rpt'!$L:$L,$M399,'sys inv movment rpt'!$N:$N,W$1)</f>
        <v>0</v>
      </c>
      <c r="X399" s="86">
        <f>SUMIFS('sys inv movment rpt'!$M:$M,'sys inv movment rpt'!$L:$L,$M399,'sys inv movment rpt'!$N:$N,X$1)</f>
        <v>0</v>
      </c>
      <c r="Y399" s="86">
        <f>SUMIFS('sys inv movment rpt'!$M:$M,'sys inv movment rpt'!$L:$L,$M399,'sys inv movment rpt'!$N:$N,Y$1)</f>
        <v>0</v>
      </c>
      <c r="Z399" s="86">
        <f>SUMIFS('sys inv movment rpt'!$M:$M,'sys inv movment rpt'!$L:$L,$M399,'sys inv movment rpt'!$N:$N,Z$1)</f>
        <v>0</v>
      </c>
      <c r="AA399" s="86">
        <f>SUMIFS('sys inv movment rpt'!$M:$M,'sys inv movment rpt'!$L:$L,$M399,'sys inv movment rpt'!$N:$N,AA$1)</f>
        <v>0</v>
      </c>
      <c r="AB399" s="86">
        <f>SUMIFS('sys inv movment rpt'!$M:$M,'sys inv movment rpt'!$L:$L,$M399,'sys inv movment rpt'!$N:$N,AB$1)</f>
        <v>0</v>
      </c>
      <c r="AC399" s="86">
        <f>SUMIFS('sys inv movment rpt'!$M:$M,'sys inv movment rpt'!$L:$L,$M399,'sys inv movment rpt'!$N:$N,AC$1)</f>
        <v>0</v>
      </c>
      <c r="AD399" s="86">
        <f>SUMIFS('sys inv movment rpt'!$M:$M,'sys inv movment rpt'!$L:$L,$M399,'sys inv movment rpt'!$N:$N,AD$1)</f>
        <v>0</v>
      </c>
      <c r="AE399" s="86">
        <f>SUMIFS('sys inv movment rpt'!$M:$M,'sys inv movment rpt'!$L:$L,$M399,'sys inv movment rpt'!$N:$N,AE$1)</f>
        <v>0</v>
      </c>
      <c r="AF399" s="86">
        <f>SUMIFS('sys inv movment rpt'!$M:$M,'sys inv movment rpt'!$L:$L,$M399,'sys inv movment rpt'!$N:$N,AF$1)</f>
        <v>0</v>
      </c>
      <c r="AG399" s="86">
        <f>SUMIFS('sys inv movment rpt'!$M:$M,'sys inv movment rpt'!$L:$L,$M399,'sys inv movment rpt'!$N:$N,AG$1)</f>
        <v>0</v>
      </c>
      <c r="AH399" s="86">
        <f>SUMIFS('sys inv movment rpt'!$M:$M,'sys inv movment rpt'!$L:$L,$M399,'sys inv movment rpt'!$N:$N,AH$1)</f>
        <v>0</v>
      </c>
      <c r="AI399" s="86">
        <f>SUMIFS('sys inv movment rpt'!$M:$M,'sys inv movment rpt'!$L:$L,$M399,'sys inv movment rpt'!$N:$N,AI$1)</f>
        <v>0</v>
      </c>
      <c r="AJ399" s="86">
        <f>SUMIFS('sys inv movment rpt'!$M:$M,'sys inv movment rpt'!$L:$L,$M399,'sys inv movment rpt'!$N:$N,AJ$1)</f>
        <v>0</v>
      </c>
      <c r="AK399" s="86">
        <f>SUMIFS('sys inv movment rpt'!$M:$M,'sys inv movment rpt'!$L:$L,$M399,'sys inv movment rpt'!$N:$N,AK$1)</f>
        <v>0</v>
      </c>
      <c r="AL399" s="86">
        <f>SUMIFS('sys inv movment rpt'!$M:$M,'sys inv movment rpt'!$L:$L,$M399,'sys inv movment rpt'!$N:$N,AL$1)</f>
        <v>0</v>
      </c>
      <c r="AM399" s="86">
        <f>SUMIFS('sys inv movment rpt'!$M:$M,'sys inv movment rpt'!$L:$L,$M399,'sys inv movment rpt'!$N:$N,AM$1)</f>
        <v>0</v>
      </c>
      <c r="AN399" s="86">
        <f>SUMIFS('sys inv movment rpt'!$M:$M,'sys inv movment rpt'!$L:$L,$M399,'sys inv movment rpt'!$N:$N,AN$1)</f>
        <v>0</v>
      </c>
      <c r="AO399" s="86">
        <f>SUMIFS('sys inv movment rpt'!$M:$M,'sys inv movment rpt'!$L:$L,$M399,'sys inv movment rpt'!$N:$N,AO$1)</f>
        <v>0</v>
      </c>
      <c r="AP399" s="86">
        <f>SUMIFS('sys inv movment rpt'!$M:$M,'sys inv movment rpt'!$L:$L,$M399,'sys inv movment rpt'!$N:$N,AP$1)</f>
        <v>0</v>
      </c>
      <c r="AQ399" s="86">
        <f>SUMIFS('sys inv movment rpt'!$M:$M,'sys inv movment rpt'!$L:$L,$M399,'sys inv movment rpt'!$N:$N,AQ$1)</f>
        <v>0</v>
      </c>
      <c r="AR399" s="86">
        <f>SUMIFS('sys inv movment rpt'!$M:$M,'sys inv movment rpt'!$L:$L,$M399,'sys inv movment rpt'!$N:$N,AR$1)</f>
        <v>0</v>
      </c>
      <c r="AS399" s="86">
        <f>SUMIFS('sys inv movment rpt'!$M:$M,'sys inv movment rpt'!$L:$L,$M399,'sys inv movment rpt'!$N:$N,AS$1)</f>
        <v>0</v>
      </c>
      <c r="AT399" s="86">
        <f>SUMIFS('sys inv movment rpt'!$M:$M,'sys inv movment rpt'!$L:$L,$M399,'sys inv movment rpt'!$N:$N,AT$1)</f>
        <v>0</v>
      </c>
      <c r="AU399" s="86">
        <f>SUMIFS('sys inv movment rpt'!$M:$M,'sys inv movment rpt'!$L:$L,$M399,'sys inv movment rpt'!$N:$N,AU$1)</f>
        <v>0</v>
      </c>
      <c r="AV399" s="86">
        <f>SUMIFS('sys inv movment rpt'!$M:$M,'sys inv movment rpt'!$L:$L,$M399,'sys inv movment rpt'!$N:$N,AV$1)</f>
        <v>0</v>
      </c>
      <c r="AW399" s="87" t="str">
        <f>IFERROR(VLOOKUP(A399,'sys-backorder details'!E:U,17,0),"-")</f>
        <v>-</v>
      </c>
      <c r="AX399" s="87" t="str">
        <f>IF(K399&gt;1,VLOOKUP(A399,'settings-routing'!A:I,9,0),"")</f>
        <v/>
      </c>
    </row>
    <row r="400" ht="12.75" hidden="1" customHeight="1">
      <c r="A400" s="50" t="s">
        <v>1005</v>
      </c>
      <c r="B400" s="50" t="s">
        <v>1006</v>
      </c>
      <c r="C400" s="50">
        <f t="shared" si="2"/>
        <v>73664</v>
      </c>
      <c r="D400" s="80">
        <f>SUMIF('Stocks 101-111'!$J:$J,'item dashboard'!A400,'Stocks 101-111'!K:K)</f>
        <v>73664</v>
      </c>
      <c r="E400" s="80">
        <f>SUMIF('Stocks 101-111'!$J:$J,'item dashboard'!A400,'Stocks 101-111'!$L:$L)</f>
        <v>0</v>
      </c>
      <c r="F400" s="81">
        <f t="shared" si="3"/>
        <v>0</v>
      </c>
      <c r="G400" s="82">
        <f t="shared" si="4"/>
        <v>0.1142857143</v>
      </c>
      <c r="H400" s="50">
        <f>SUMIFS('sys-backorder details'!$M:$M,'sys-backorder details'!$E:$E,'item dashboard'!A400,'sys-backorder details'!$V:$V,"")</f>
        <v>0</v>
      </c>
      <c r="I400" s="83">
        <f>SUMIF('settings-routing'!$I:$I,'item dashboard'!A400,'settings-routing'!$O:$O)</f>
        <v>0</v>
      </c>
      <c r="J400" s="50">
        <f>SUMIFS('sys-backorder details'!$M:$M,'sys-backorder details'!$E:$E,'item dashboard'!A400,'sys-backorder details'!$V:$V,"Call off")</f>
        <v>201968</v>
      </c>
      <c r="K400" s="84">
        <f t="shared" si="5"/>
        <v>-73664</v>
      </c>
      <c r="L400" s="84">
        <f>SUMIF('Production Plan'!$E:$E,'item dashboard'!A400,'Production Plan'!$N:$N)</f>
        <v>-73664</v>
      </c>
      <c r="M400" s="85" t="str">
        <f t="shared" si="6"/>
        <v>B-G23P-CL8-60 gm Pvc Clear jar</v>
      </c>
      <c r="N400" s="86">
        <f>SUMIFS('sys inv movment rpt'!$M:$M,'sys inv movment rpt'!$L:$L,$M400,'sys inv movment rpt'!$N:$N,N$1)</f>
        <v>0</v>
      </c>
      <c r="O400" s="86">
        <f>SUMIFS('sys inv movment rpt'!$M:$M,'sys inv movment rpt'!$L:$L,$M400,'sys inv movment rpt'!$N:$N,O$1)</f>
        <v>0</v>
      </c>
      <c r="P400" s="86">
        <f>SUMIFS('sys inv movment rpt'!$M:$M,'sys inv movment rpt'!$L:$L,$M400,'sys inv movment rpt'!$N:$N,P$1)</f>
        <v>0</v>
      </c>
      <c r="Q400" s="86">
        <f>SUMIFS('sys inv movment rpt'!$M:$M,'sys inv movment rpt'!$L:$L,$M400,'sys inv movment rpt'!$N:$N,Q$1)</f>
        <v>0</v>
      </c>
      <c r="R400" s="86">
        <f>SUMIFS('sys inv movment rpt'!$M:$M,'sys inv movment rpt'!$L:$L,$M400,'sys inv movment rpt'!$N:$N,R$1)</f>
        <v>0</v>
      </c>
      <c r="S400" s="86">
        <f>SUMIFS('sys inv movment rpt'!$M:$M,'sys inv movment rpt'!$L:$L,$M400,'sys inv movment rpt'!$N:$N,S$1)</f>
        <v>0</v>
      </c>
      <c r="T400" s="86">
        <f>SUMIFS('sys inv movment rpt'!$M:$M,'sys inv movment rpt'!$L:$L,$M400,'sys inv movment rpt'!$N:$N,T$1)</f>
        <v>0</v>
      </c>
      <c r="U400" s="86">
        <f>SUMIFS('sys inv movment rpt'!$M:$M,'sys inv movment rpt'!$L:$L,$M400,'sys inv movment rpt'!$N:$N,U$1)</f>
        <v>0</v>
      </c>
      <c r="V400" s="86">
        <f>SUMIFS('sys inv movment rpt'!$M:$M,'sys inv movment rpt'!$L:$L,$M400,'sys inv movment rpt'!$N:$N,V$1)</f>
        <v>0</v>
      </c>
      <c r="W400" s="86">
        <f>SUMIFS('sys inv movment rpt'!$M:$M,'sys inv movment rpt'!$L:$L,$M400,'sys inv movment rpt'!$N:$N,W$1)</f>
        <v>0</v>
      </c>
      <c r="X400" s="86">
        <f>SUMIFS('sys inv movment rpt'!$M:$M,'sys inv movment rpt'!$L:$L,$M400,'sys inv movment rpt'!$N:$N,X$1)</f>
        <v>0</v>
      </c>
      <c r="Y400" s="86">
        <f>SUMIFS('sys inv movment rpt'!$M:$M,'sys inv movment rpt'!$L:$L,$M400,'sys inv movment rpt'!$N:$N,Y$1)</f>
        <v>0</v>
      </c>
      <c r="Z400" s="86">
        <f>SUMIFS('sys inv movment rpt'!$M:$M,'sys inv movment rpt'!$L:$L,$M400,'sys inv movment rpt'!$N:$N,Z$1)</f>
        <v>0</v>
      </c>
      <c r="AA400" s="86">
        <f>SUMIFS('sys inv movment rpt'!$M:$M,'sys inv movment rpt'!$L:$L,$M400,'sys inv movment rpt'!$N:$N,AA$1)</f>
        <v>154368</v>
      </c>
      <c r="AB400" s="86">
        <f>SUMIFS('sys inv movment rpt'!$M:$M,'sys inv movment rpt'!$L:$L,$M400,'sys inv movment rpt'!$N:$N,AB$1)</f>
        <v>0</v>
      </c>
      <c r="AC400" s="86">
        <f>SUMIFS('sys inv movment rpt'!$M:$M,'sys inv movment rpt'!$L:$L,$M400,'sys inv movment rpt'!$N:$N,AC$1)</f>
        <v>0</v>
      </c>
      <c r="AD400" s="86">
        <f>SUMIFS('sys inv movment rpt'!$M:$M,'sys inv movment rpt'!$L:$L,$M400,'sys inv movment rpt'!$N:$N,AD$1)</f>
        <v>0</v>
      </c>
      <c r="AE400" s="86">
        <f>SUMIFS('sys inv movment rpt'!$M:$M,'sys inv movment rpt'!$L:$L,$M400,'sys inv movment rpt'!$N:$N,AE$1)</f>
        <v>0</v>
      </c>
      <c r="AF400" s="86">
        <f>SUMIFS('sys inv movment rpt'!$M:$M,'sys inv movment rpt'!$L:$L,$M400,'sys inv movment rpt'!$N:$N,AF$1)</f>
        <v>0</v>
      </c>
      <c r="AG400" s="86">
        <f>SUMIFS('sys inv movment rpt'!$M:$M,'sys inv movment rpt'!$L:$L,$M400,'sys inv movment rpt'!$N:$N,AG$1)</f>
        <v>0</v>
      </c>
      <c r="AH400" s="86">
        <f>SUMIFS('sys inv movment rpt'!$M:$M,'sys inv movment rpt'!$L:$L,$M400,'sys inv movment rpt'!$N:$N,AH$1)</f>
        <v>0</v>
      </c>
      <c r="AI400" s="86">
        <f>SUMIFS('sys inv movment rpt'!$M:$M,'sys inv movment rpt'!$L:$L,$M400,'sys inv movment rpt'!$N:$N,AI$1)</f>
        <v>0</v>
      </c>
      <c r="AJ400" s="86">
        <f>SUMIFS('sys inv movment rpt'!$M:$M,'sys inv movment rpt'!$L:$L,$M400,'sys inv movment rpt'!$N:$N,AJ$1)</f>
        <v>800</v>
      </c>
      <c r="AK400" s="86">
        <f>SUMIFS('sys inv movment rpt'!$M:$M,'sys inv movment rpt'!$L:$L,$M400,'sys inv movment rpt'!$N:$N,AK$1)</f>
        <v>0</v>
      </c>
      <c r="AL400" s="86">
        <f>SUMIFS('sys inv movment rpt'!$M:$M,'sys inv movment rpt'!$L:$L,$M400,'sys inv movment rpt'!$N:$N,AL$1)</f>
        <v>0</v>
      </c>
      <c r="AM400" s="86">
        <f>SUMIFS('sys inv movment rpt'!$M:$M,'sys inv movment rpt'!$L:$L,$M400,'sys inv movment rpt'!$N:$N,AM$1)</f>
        <v>0</v>
      </c>
      <c r="AN400" s="86">
        <f>SUMIFS('sys inv movment rpt'!$M:$M,'sys inv movment rpt'!$L:$L,$M400,'sys inv movment rpt'!$N:$N,AN$1)</f>
        <v>3200</v>
      </c>
      <c r="AO400" s="86">
        <f>SUMIFS('sys inv movment rpt'!$M:$M,'sys inv movment rpt'!$L:$L,$M400,'sys inv movment rpt'!$N:$N,AO$1)</f>
        <v>0</v>
      </c>
      <c r="AP400" s="86">
        <f>SUMIFS('sys inv movment rpt'!$M:$M,'sys inv movment rpt'!$L:$L,$M400,'sys inv movment rpt'!$N:$N,AP$1)</f>
        <v>0</v>
      </c>
      <c r="AQ400" s="86">
        <f>SUMIFS('sys inv movment rpt'!$M:$M,'sys inv movment rpt'!$L:$L,$M400,'sys inv movment rpt'!$N:$N,AQ$1)</f>
        <v>0</v>
      </c>
      <c r="AR400" s="86">
        <f>SUMIFS('sys inv movment rpt'!$M:$M,'sys inv movment rpt'!$L:$L,$M400,'sys inv movment rpt'!$N:$N,AR$1)</f>
        <v>16000</v>
      </c>
      <c r="AS400" s="86">
        <f>SUMIFS('sys inv movment rpt'!$M:$M,'sys inv movment rpt'!$L:$L,$M400,'sys inv movment rpt'!$N:$N,AS$1)</f>
        <v>0</v>
      </c>
      <c r="AT400" s="86">
        <f>SUMIFS('sys inv movment rpt'!$M:$M,'sys inv movment rpt'!$L:$L,$M400,'sys inv movment rpt'!$N:$N,AT$1)</f>
        <v>0</v>
      </c>
      <c r="AU400" s="86">
        <f>SUMIFS('sys inv movment rpt'!$M:$M,'sys inv movment rpt'!$L:$L,$M400,'sys inv movment rpt'!$N:$N,AU$1)</f>
        <v>0</v>
      </c>
      <c r="AV400" s="86">
        <f>SUMIFS('sys inv movment rpt'!$M:$M,'sys inv movment rpt'!$L:$L,$M400,'sys inv movment rpt'!$N:$N,AV$1)</f>
        <v>0</v>
      </c>
      <c r="AW400" s="87" t="str">
        <f>IFERROR(VLOOKUP(A400,'sys-backorder details'!E:U,17,0),"-")</f>
        <v>Cash/Current Cheque</v>
      </c>
      <c r="AX400" s="87" t="str">
        <f>IF(K400&gt;1,VLOOKUP(A400,'settings-routing'!A:I,9,0),"")</f>
        <v/>
      </c>
    </row>
    <row r="401" ht="12.75" hidden="1" customHeight="1">
      <c r="A401" s="50" t="s">
        <v>1007</v>
      </c>
      <c r="B401" s="50" t="s">
        <v>1008</v>
      </c>
      <c r="C401" s="50">
        <f t="shared" si="2"/>
        <v>0</v>
      </c>
      <c r="D401" s="80">
        <f>SUMIF('Stocks 101-111'!$J:$J,'item dashboard'!A401,'Stocks 101-111'!K:K)</f>
        <v>0</v>
      </c>
      <c r="E401" s="80">
        <f>SUMIF('Stocks 101-111'!$J:$J,'item dashboard'!A401,'Stocks 101-111'!$L:$L)</f>
        <v>0</v>
      </c>
      <c r="F401" s="81">
        <f t="shared" si="3"/>
        <v>0</v>
      </c>
      <c r="G401" s="82">
        <f t="shared" si="4"/>
        <v>0</v>
      </c>
      <c r="H401" s="50">
        <f>SUMIFS('sys-backorder details'!$M:$M,'sys-backorder details'!$E:$E,'item dashboard'!A401,'sys-backorder details'!$V:$V,"")</f>
        <v>0</v>
      </c>
      <c r="I401" s="83">
        <f>SUMIF('settings-routing'!$I:$I,'item dashboard'!A401,'settings-routing'!$O:$O)</f>
        <v>0</v>
      </c>
      <c r="J401" s="50">
        <f>SUMIFS('sys-backorder details'!$M:$M,'sys-backorder details'!$E:$E,'item dashboard'!A401,'sys-backorder details'!$V:$V,"Call off")</f>
        <v>0</v>
      </c>
      <c r="K401" s="84">
        <f t="shared" si="5"/>
        <v>0</v>
      </c>
      <c r="L401" s="84">
        <f>SUMIF('Production Plan'!$E:$E,'item dashboard'!A401,'Production Plan'!$N:$N)</f>
        <v>0</v>
      </c>
      <c r="M401" s="85" t="str">
        <f t="shared" si="6"/>
        <v>B-G23P-CL8ALY-60 gm Pvc Clear Printed Aliyzeco jar</v>
      </c>
      <c r="N401" s="86">
        <f>SUMIFS('sys inv movment rpt'!$M:$M,'sys inv movment rpt'!$L:$L,$M401,'sys inv movment rpt'!$N:$N,N$1)</f>
        <v>0</v>
      </c>
      <c r="O401" s="86">
        <f>SUMIFS('sys inv movment rpt'!$M:$M,'sys inv movment rpt'!$L:$L,$M401,'sys inv movment rpt'!$N:$N,O$1)</f>
        <v>0</v>
      </c>
      <c r="P401" s="86">
        <f>SUMIFS('sys inv movment rpt'!$M:$M,'sys inv movment rpt'!$L:$L,$M401,'sys inv movment rpt'!$N:$N,P$1)</f>
        <v>0</v>
      </c>
      <c r="Q401" s="86">
        <f>SUMIFS('sys inv movment rpt'!$M:$M,'sys inv movment rpt'!$L:$L,$M401,'sys inv movment rpt'!$N:$N,Q$1)</f>
        <v>0</v>
      </c>
      <c r="R401" s="86">
        <f>SUMIFS('sys inv movment rpt'!$M:$M,'sys inv movment rpt'!$L:$L,$M401,'sys inv movment rpt'!$N:$N,R$1)</f>
        <v>0</v>
      </c>
      <c r="S401" s="86">
        <f>SUMIFS('sys inv movment rpt'!$M:$M,'sys inv movment rpt'!$L:$L,$M401,'sys inv movment rpt'!$N:$N,S$1)</f>
        <v>0</v>
      </c>
      <c r="T401" s="86">
        <f>SUMIFS('sys inv movment rpt'!$M:$M,'sys inv movment rpt'!$L:$L,$M401,'sys inv movment rpt'!$N:$N,T$1)</f>
        <v>0</v>
      </c>
      <c r="U401" s="86">
        <f>SUMIFS('sys inv movment rpt'!$M:$M,'sys inv movment rpt'!$L:$L,$M401,'sys inv movment rpt'!$N:$N,U$1)</f>
        <v>0</v>
      </c>
      <c r="V401" s="86">
        <f>SUMIFS('sys inv movment rpt'!$M:$M,'sys inv movment rpt'!$L:$L,$M401,'sys inv movment rpt'!$N:$N,V$1)</f>
        <v>0</v>
      </c>
      <c r="W401" s="86">
        <f>SUMIFS('sys inv movment rpt'!$M:$M,'sys inv movment rpt'!$L:$L,$M401,'sys inv movment rpt'!$N:$N,W$1)</f>
        <v>0</v>
      </c>
      <c r="X401" s="86">
        <f>SUMIFS('sys inv movment rpt'!$M:$M,'sys inv movment rpt'!$L:$L,$M401,'sys inv movment rpt'!$N:$N,X$1)</f>
        <v>0</v>
      </c>
      <c r="Y401" s="86">
        <f>SUMIFS('sys inv movment rpt'!$M:$M,'sys inv movment rpt'!$L:$L,$M401,'sys inv movment rpt'!$N:$N,Y$1)</f>
        <v>0</v>
      </c>
      <c r="Z401" s="86">
        <f>SUMIFS('sys inv movment rpt'!$M:$M,'sys inv movment rpt'!$L:$L,$M401,'sys inv movment rpt'!$N:$N,Z$1)</f>
        <v>0</v>
      </c>
      <c r="AA401" s="86">
        <f>SUMIFS('sys inv movment rpt'!$M:$M,'sys inv movment rpt'!$L:$L,$M401,'sys inv movment rpt'!$N:$N,AA$1)</f>
        <v>0</v>
      </c>
      <c r="AB401" s="86">
        <f>SUMIFS('sys inv movment rpt'!$M:$M,'sys inv movment rpt'!$L:$L,$M401,'sys inv movment rpt'!$N:$N,AB$1)</f>
        <v>0</v>
      </c>
      <c r="AC401" s="86">
        <f>SUMIFS('sys inv movment rpt'!$M:$M,'sys inv movment rpt'!$L:$L,$M401,'sys inv movment rpt'!$N:$N,AC$1)</f>
        <v>0</v>
      </c>
      <c r="AD401" s="86">
        <f>SUMIFS('sys inv movment rpt'!$M:$M,'sys inv movment rpt'!$L:$L,$M401,'sys inv movment rpt'!$N:$N,AD$1)</f>
        <v>0</v>
      </c>
      <c r="AE401" s="86">
        <f>SUMIFS('sys inv movment rpt'!$M:$M,'sys inv movment rpt'!$L:$L,$M401,'sys inv movment rpt'!$N:$N,AE$1)</f>
        <v>0</v>
      </c>
      <c r="AF401" s="86">
        <f>SUMIFS('sys inv movment rpt'!$M:$M,'sys inv movment rpt'!$L:$L,$M401,'sys inv movment rpt'!$N:$N,AF$1)</f>
        <v>0</v>
      </c>
      <c r="AG401" s="86">
        <f>SUMIFS('sys inv movment rpt'!$M:$M,'sys inv movment rpt'!$L:$L,$M401,'sys inv movment rpt'!$N:$N,AG$1)</f>
        <v>0</v>
      </c>
      <c r="AH401" s="86">
        <f>SUMIFS('sys inv movment rpt'!$M:$M,'sys inv movment rpt'!$L:$L,$M401,'sys inv movment rpt'!$N:$N,AH$1)</f>
        <v>0</v>
      </c>
      <c r="AI401" s="86">
        <f>SUMIFS('sys inv movment rpt'!$M:$M,'sys inv movment rpt'!$L:$L,$M401,'sys inv movment rpt'!$N:$N,AI$1)</f>
        <v>0</v>
      </c>
      <c r="AJ401" s="86">
        <f>SUMIFS('sys inv movment rpt'!$M:$M,'sys inv movment rpt'!$L:$L,$M401,'sys inv movment rpt'!$N:$N,AJ$1)</f>
        <v>0</v>
      </c>
      <c r="AK401" s="86">
        <f>SUMIFS('sys inv movment rpt'!$M:$M,'sys inv movment rpt'!$L:$L,$M401,'sys inv movment rpt'!$N:$N,AK$1)</f>
        <v>0</v>
      </c>
      <c r="AL401" s="86">
        <f>SUMIFS('sys inv movment rpt'!$M:$M,'sys inv movment rpt'!$L:$L,$M401,'sys inv movment rpt'!$N:$N,AL$1)</f>
        <v>0</v>
      </c>
      <c r="AM401" s="86">
        <f>SUMIFS('sys inv movment rpt'!$M:$M,'sys inv movment rpt'!$L:$L,$M401,'sys inv movment rpt'!$N:$N,AM$1)</f>
        <v>0</v>
      </c>
      <c r="AN401" s="86">
        <f>SUMIFS('sys inv movment rpt'!$M:$M,'sys inv movment rpt'!$L:$L,$M401,'sys inv movment rpt'!$N:$N,AN$1)</f>
        <v>0</v>
      </c>
      <c r="AO401" s="86">
        <f>SUMIFS('sys inv movment rpt'!$M:$M,'sys inv movment rpt'!$L:$L,$M401,'sys inv movment rpt'!$N:$N,AO$1)</f>
        <v>0</v>
      </c>
      <c r="AP401" s="86">
        <f>SUMIFS('sys inv movment rpt'!$M:$M,'sys inv movment rpt'!$L:$L,$M401,'sys inv movment rpt'!$N:$N,AP$1)</f>
        <v>0</v>
      </c>
      <c r="AQ401" s="86">
        <f>SUMIFS('sys inv movment rpt'!$M:$M,'sys inv movment rpt'!$L:$L,$M401,'sys inv movment rpt'!$N:$N,AQ$1)</f>
        <v>0</v>
      </c>
      <c r="AR401" s="86">
        <f>SUMIFS('sys inv movment rpt'!$M:$M,'sys inv movment rpt'!$L:$L,$M401,'sys inv movment rpt'!$N:$N,AR$1)</f>
        <v>0</v>
      </c>
      <c r="AS401" s="86">
        <f>SUMIFS('sys inv movment rpt'!$M:$M,'sys inv movment rpt'!$L:$L,$M401,'sys inv movment rpt'!$N:$N,AS$1)</f>
        <v>0</v>
      </c>
      <c r="AT401" s="86">
        <f>SUMIFS('sys inv movment rpt'!$M:$M,'sys inv movment rpt'!$L:$L,$M401,'sys inv movment rpt'!$N:$N,AT$1)</f>
        <v>0</v>
      </c>
      <c r="AU401" s="86">
        <f>SUMIFS('sys inv movment rpt'!$M:$M,'sys inv movment rpt'!$L:$L,$M401,'sys inv movment rpt'!$N:$N,AU$1)</f>
        <v>0</v>
      </c>
      <c r="AV401" s="86">
        <f>SUMIFS('sys inv movment rpt'!$M:$M,'sys inv movment rpt'!$L:$L,$M401,'sys inv movment rpt'!$N:$N,AV$1)</f>
        <v>0</v>
      </c>
      <c r="AW401" s="87" t="str">
        <f>IFERROR(VLOOKUP(A401,'sys-backorder details'!E:U,17,0),"-")</f>
        <v>-</v>
      </c>
      <c r="AX401" s="87" t="str">
        <f>IF(K401&gt;1,VLOOKUP(A401,'settings-routing'!A:I,9,0),"")</f>
        <v/>
      </c>
    </row>
    <row r="402" ht="12.75" hidden="1" customHeight="1">
      <c r="A402" s="50" t="s">
        <v>1009</v>
      </c>
      <c r="B402" s="50" t="s">
        <v>1006</v>
      </c>
      <c r="C402" s="50">
        <f t="shared" si="2"/>
        <v>0</v>
      </c>
      <c r="D402" s="80">
        <f>SUMIF('Stocks 101-111'!$J:$J,'item dashboard'!A402,'Stocks 101-111'!K:K)</f>
        <v>0</v>
      </c>
      <c r="E402" s="80">
        <f>SUMIF('Stocks 101-111'!$J:$J,'item dashboard'!A402,'Stocks 101-111'!$L:$L)</f>
        <v>0</v>
      </c>
      <c r="F402" s="81">
        <f t="shared" si="3"/>
        <v>0</v>
      </c>
      <c r="G402" s="82">
        <f t="shared" si="4"/>
        <v>0</v>
      </c>
      <c r="H402" s="50">
        <f>SUMIFS('sys-backorder details'!$M:$M,'sys-backorder details'!$E:$E,'item dashboard'!A402,'sys-backorder details'!$V:$V,"")</f>
        <v>0</v>
      </c>
      <c r="I402" s="83">
        <f>SUMIF('settings-routing'!$I:$I,'item dashboard'!A402,'settings-routing'!$O:$O)</f>
        <v>0</v>
      </c>
      <c r="J402" s="50">
        <f>SUMIFS('sys-backorder details'!$M:$M,'sys-backorder details'!$E:$E,'item dashboard'!A402,'sys-backorder details'!$V:$V,"Call off")</f>
        <v>0</v>
      </c>
      <c r="K402" s="84">
        <f t="shared" si="5"/>
        <v>0</v>
      </c>
      <c r="L402" s="84">
        <f>SUMIF('Production Plan'!$E:$E,'item dashboard'!A402,'Production Plan'!$N:$N)</f>
        <v>0</v>
      </c>
      <c r="M402" s="85" t="str">
        <f t="shared" si="6"/>
        <v>B-G23P-CL8-HA-60 gm Pvc Clear jar</v>
      </c>
      <c r="N402" s="86">
        <f>SUMIFS('sys inv movment rpt'!$M:$M,'sys inv movment rpt'!$L:$L,$M402,'sys inv movment rpt'!$N:$N,N$1)</f>
        <v>0</v>
      </c>
      <c r="O402" s="86">
        <f>SUMIFS('sys inv movment rpt'!$M:$M,'sys inv movment rpt'!$L:$L,$M402,'sys inv movment rpt'!$N:$N,O$1)</f>
        <v>0</v>
      </c>
      <c r="P402" s="86">
        <f>SUMIFS('sys inv movment rpt'!$M:$M,'sys inv movment rpt'!$L:$L,$M402,'sys inv movment rpt'!$N:$N,P$1)</f>
        <v>0</v>
      </c>
      <c r="Q402" s="86">
        <f>SUMIFS('sys inv movment rpt'!$M:$M,'sys inv movment rpt'!$L:$L,$M402,'sys inv movment rpt'!$N:$N,Q$1)</f>
        <v>0</v>
      </c>
      <c r="R402" s="86">
        <f>SUMIFS('sys inv movment rpt'!$M:$M,'sys inv movment rpt'!$L:$L,$M402,'sys inv movment rpt'!$N:$N,R$1)</f>
        <v>0</v>
      </c>
      <c r="S402" s="86">
        <f>SUMIFS('sys inv movment rpt'!$M:$M,'sys inv movment rpt'!$L:$L,$M402,'sys inv movment rpt'!$N:$N,S$1)</f>
        <v>0</v>
      </c>
      <c r="T402" s="86">
        <f>SUMIFS('sys inv movment rpt'!$M:$M,'sys inv movment rpt'!$L:$L,$M402,'sys inv movment rpt'!$N:$N,T$1)</f>
        <v>0</v>
      </c>
      <c r="U402" s="86">
        <f>SUMIFS('sys inv movment rpt'!$M:$M,'sys inv movment rpt'!$L:$L,$M402,'sys inv movment rpt'!$N:$N,U$1)</f>
        <v>0</v>
      </c>
      <c r="V402" s="86">
        <f>SUMIFS('sys inv movment rpt'!$M:$M,'sys inv movment rpt'!$L:$L,$M402,'sys inv movment rpt'!$N:$N,V$1)</f>
        <v>0</v>
      </c>
      <c r="W402" s="86">
        <f>SUMIFS('sys inv movment rpt'!$M:$M,'sys inv movment rpt'!$L:$L,$M402,'sys inv movment rpt'!$N:$N,W$1)</f>
        <v>0</v>
      </c>
      <c r="X402" s="86">
        <f>SUMIFS('sys inv movment rpt'!$M:$M,'sys inv movment rpt'!$L:$L,$M402,'sys inv movment rpt'!$N:$N,X$1)</f>
        <v>0</v>
      </c>
      <c r="Y402" s="86">
        <f>SUMIFS('sys inv movment rpt'!$M:$M,'sys inv movment rpt'!$L:$L,$M402,'sys inv movment rpt'!$N:$N,Y$1)</f>
        <v>0</v>
      </c>
      <c r="Z402" s="86">
        <f>SUMIFS('sys inv movment rpt'!$M:$M,'sys inv movment rpt'!$L:$L,$M402,'sys inv movment rpt'!$N:$N,Z$1)</f>
        <v>0</v>
      </c>
      <c r="AA402" s="86">
        <f>SUMIFS('sys inv movment rpt'!$M:$M,'sys inv movment rpt'!$L:$L,$M402,'sys inv movment rpt'!$N:$N,AA$1)</f>
        <v>0</v>
      </c>
      <c r="AB402" s="86">
        <f>SUMIFS('sys inv movment rpt'!$M:$M,'sys inv movment rpt'!$L:$L,$M402,'sys inv movment rpt'!$N:$N,AB$1)</f>
        <v>0</v>
      </c>
      <c r="AC402" s="86">
        <f>SUMIFS('sys inv movment rpt'!$M:$M,'sys inv movment rpt'!$L:$L,$M402,'sys inv movment rpt'!$N:$N,AC$1)</f>
        <v>0</v>
      </c>
      <c r="AD402" s="86">
        <f>SUMIFS('sys inv movment rpt'!$M:$M,'sys inv movment rpt'!$L:$L,$M402,'sys inv movment rpt'!$N:$N,AD$1)</f>
        <v>0</v>
      </c>
      <c r="AE402" s="86">
        <f>SUMIFS('sys inv movment rpt'!$M:$M,'sys inv movment rpt'!$L:$L,$M402,'sys inv movment rpt'!$N:$N,AE$1)</f>
        <v>0</v>
      </c>
      <c r="AF402" s="86">
        <f>SUMIFS('sys inv movment rpt'!$M:$M,'sys inv movment rpt'!$L:$L,$M402,'sys inv movment rpt'!$N:$N,AF$1)</f>
        <v>0</v>
      </c>
      <c r="AG402" s="86">
        <f>SUMIFS('sys inv movment rpt'!$M:$M,'sys inv movment rpt'!$L:$L,$M402,'sys inv movment rpt'!$N:$N,AG$1)</f>
        <v>0</v>
      </c>
      <c r="AH402" s="86">
        <f>SUMIFS('sys inv movment rpt'!$M:$M,'sys inv movment rpt'!$L:$L,$M402,'sys inv movment rpt'!$N:$N,AH$1)</f>
        <v>0</v>
      </c>
      <c r="AI402" s="86">
        <f>SUMIFS('sys inv movment rpt'!$M:$M,'sys inv movment rpt'!$L:$L,$M402,'sys inv movment rpt'!$N:$N,AI$1)</f>
        <v>0</v>
      </c>
      <c r="AJ402" s="86">
        <f>SUMIFS('sys inv movment rpt'!$M:$M,'sys inv movment rpt'!$L:$L,$M402,'sys inv movment rpt'!$N:$N,AJ$1)</f>
        <v>0</v>
      </c>
      <c r="AK402" s="86">
        <f>SUMIFS('sys inv movment rpt'!$M:$M,'sys inv movment rpt'!$L:$L,$M402,'sys inv movment rpt'!$N:$N,AK$1)</f>
        <v>0</v>
      </c>
      <c r="AL402" s="86">
        <f>SUMIFS('sys inv movment rpt'!$M:$M,'sys inv movment rpt'!$L:$L,$M402,'sys inv movment rpt'!$N:$N,AL$1)</f>
        <v>0</v>
      </c>
      <c r="AM402" s="86">
        <f>SUMIFS('sys inv movment rpt'!$M:$M,'sys inv movment rpt'!$L:$L,$M402,'sys inv movment rpt'!$N:$N,AM$1)</f>
        <v>0</v>
      </c>
      <c r="AN402" s="86">
        <f>SUMIFS('sys inv movment rpt'!$M:$M,'sys inv movment rpt'!$L:$L,$M402,'sys inv movment rpt'!$N:$N,AN$1)</f>
        <v>0</v>
      </c>
      <c r="AO402" s="86">
        <f>SUMIFS('sys inv movment rpt'!$M:$M,'sys inv movment rpt'!$L:$L,$M402,'sys inv movment rpt'!$N:$N,AO$1)</f>
        <v>0</v>
      </c>
      <c r="AP402" s="86">
        <f>SUMIFS('sys inv movment rpt'!$M:$M,'sys inv movment rpt'!$L:$L,$M402,'sys inv movment rpt'!$N:$N,AP$1)</f>
        <v>0</v>
      </c>
      <c r="AQ402" s="86">
        <f>SUMIFS('sys inv movment rpt'!$M:$M,'sys inv movment rpt'!$L:$L,$M402,'sys inv movment rpt'!$N:$N,AQ$1)</f>
        <v>0</v>
      </c>
      <c r="AR402" s="86">
        <f>SUMIFS('sys inv movment rpt'!$M:$M,'sys inv movment rpt'!$L:$L,$M402,'sys inv movment rpt'!$N:$N,AR$1)</f>
        <v>0</v>
      </c>
      <c r="AS402" s="86">
        <f>SUMIFS('sys inv movment rpt'!$M:$M,'sys inv movment rpt'!$L:$L,$M402,'sys inv movment rpt'!$N:$N,AS$1)</f>
        <v>0</v>
      </c>
      <c r="AT402" s="86">
        <f>SUMIFS('sys inv movment rpt'!$M:$M,'sys inv movment rpt'!$L:$L,$M402,'sys inv movment rpt'!$N:$N,AT$1)</f>
        <v>0</v>
      </c>
      <c r="AU402" s="86">
        <f>SUMIFS('sys inv movment rpt'!$M:$M,'sys inv movment rpt'!$L:$L,$M402,'sys inv movment rpt'!$N:$N,AU$1)</f>
        <v>0</v>
      </c>
      <c r="AV402" s="86">
        <f>SUMIFS('sys inv movment rpt'!$M:$M,'sys inv movment rpt'!$L:$L,$M402,'sys inv movment rpt'!$N:$N,AV$1)</f>
        <v>0</v>
      </c>
      <c r="AW402" s="87" t="str">
        <f>IFERROR(VLOOKUP(A402,'sys-backorder details'!E:U,17,0),"-")</f>
        <v>-</v>
      </c>
      <c r="AX402" s="87" t="str">
        <f>IF(K402&gt;1,VLOOKUP(A402,'settings-routing'!A:I,9,0),"")</f>
        <v/>
      </c>
    </row>
    <row r="403" ht="12.75" hidden="1" customHeight="1">
      <c r="A403" s="50" t="s">
        <v>1010</v>
      </c>
      <c r="B403" s="50" t="s">
        <v>1011</v>
      </c>
      <c r="C403" s="50">
        <f t="shared" si="2"/>
        <v>0</v>
      </c>
      <c r="D403" s="80">
        <f>SUMIF('Stocks 101-111'!$J:$J,'item dashboard'!A403,'Stocks 101-111'!K:K)</f>
        <v>0</v>
      </c>
      <c r="E403" s="80">
        <f>SUMIF('Stocks 101-111'!$J:$J,'item dashboard'!A403,'Stocks 101-111'!$L:$L)</f>
        <v>0</v>
      </c>
      <c r="F403" s="81">
        <f t="shared" si="3"/>
        <v>0</v>
      </c>
      <c r="G403" s="82">
        <f t="shared" si="4"/>
        <v>0</v>
      </c>
      <c r="H403" s="50">
        <f>SUMIFS('sys-backorder details'!$M:$M,'sys-backorder details'!$E:$E,'item dashboard'!A403,'sys-backorder details'!$V:$V,"")</f>
        <v>0</v>
      </c>
      <c r="I403" s="83">
        <f>SUMIF('settings-routing'!$I:$I,'item dashboard'!A403,'settings-routing'!$O:$O)</f>
        <v>0</v>
      </c>
      <c r="J403" s="50">
        <f>SUMIFS('sys-backorder details'!$M:$M,'sys-backorder details'!$E:$E,'item dashboard'!A403,'sys-backorder details'!$V:$V,"Call off")</f>
        <v>0</v>
      </c>
      <c r="K403" s="84">
        <f t="shared" si="5"/>
        <v>0</v>
      </c>
      <c r="L403" s="84">
        <f>SUMIF('Production Plan'!$E:$E,'item dashboard'!A403,'Production Plan'!$N:$N)</f>
        <v>0</v>
      </c>
      <c r="M403" s="85" t="str">
        <f t="shared" si="6"/>
        <v>B-G23P-CL8ROC-60 gm Pvc Clear Printed Tania Roc Jar</v>
      </c>
      <c r="N403" s="86">
        <f>SUMIFS('sys inv movment rpt'!$M:$M,'sys inv movment rpt'!$L:$L,$M403,'sys inv movment rpt'!$N:$N,N$1)</f>
        <v>0</v>
      </c>
      <c r="O403" s="86">
        <f>SUMIFS('sys inv movment rpt'!$M:$M,'sys inv movment rpt'!$L:$L,$M403,'sys inv movment rpt'!$N:$N,O$1)</f>
        <v>0</v>
      </c>
      <c r="P403" s="86">
        <f>SUMIFS('sys inv movment rpt'!$M:$M,'sys inv movment rpt'!$L:$L,$M403,'sys inv movment rpt'!$N:$N,P$1)</f>
        <v>0</v>
      </c>
      <c r="Q403" s="86">
        <f>SUMIFS('sys inv movment rpt'!$M:$M,'sys inv movment rpt'!$L:$L,$M403,'sys inv movment rpt'!$N:$N,Q$1)</f>
        <v>0</v>
      </c>
      <c r="R403" s="86">
        <f>SUMIFS('sys inv movment rpt'!$M:$M,'sys inv movment rpt'!$L:$L,$M403,'sys inv movment rpt'!$N:$N,R$1)</f>
        <v>0</v>
      </c>
      <c r="S403" s="86">
        <f>SUMIFS('sys inv movment rpt'!$M:$M,'sys inv movment rpt'!$L:$L,$M403,'sys inv movment rpt'!$N:$N,S$1)</f>
        <v>0</v>
      </c>
      <c r="T403" s="86">
        <f>SUMIFS('sys inv movment rpt'!$M:$M,'sys inv movment rpt'!$L:$L,$M403,'sys inv movment rpt'!$N:$N,T$1)</f>
        <v>0</v>
      </c>
      <c r="U403" s="86">
        <f>SUMIFS('sys inv movment rpt'!$M:$M,'sys inv movment rpt'!$L:$L,$M403,'sys inv movment rpt'!$N:$N,U$1)</f>
        <v>0</v>
      </c>
      <c r="V403" s="86">
        <f>SUMIFS('sys inv movment rpt'!$M:$M,'sys inv movment rpt'!$L:$L,$M403,'sys inv movment rpt'!$N:$N,V$1)</f>
        <v>0</v>
      </c>
      <c r="W403" s="86">
        <f>SUMIFS('sys inv movment rpt'!$M:$M,'sys inv movment rpt'!$L:$L,$M403,'sys inv movment rpt'!$N:$N,W$1)</f>
        <v>0</v>
      </c>
      <c r="X403" s="86">
        <f>SUMIFS('sys inv movment rpt'!$M:$M,'sys inv movment rpt'!$L:$L,$M403,'sys inv movment rpt'!$N:$N,X$1)</f>
        <v>0</v>
      </c>
      <c r="Y403" s="86">
        <f>SUMIFS('sys inv movment rpt'!$M:$M,'sys inv movment rpt'!$L:$L,$M403,'sys inv movment rpt'!$N:$N,Y$1)</f>
        <v>0</v>
      </c>
      <c r="Z403" s="86">
        <f>SUMIFS('sys inv movment rpt'!$M:$M,'sys inv movment rpt'!$L:$L,$M403,'sys inv movment rpt'!$N:$N,Z$1)</f>
        <v>0</v>
      </c>
      <c r="AA403" s="86">
        <f>SUMIFS('sys inv movment rpt'!$M:$M,'sys inv movment rpt'!$L:$L,$M403,'sys inv movment rpt'!$N:$N,AA$1)</f>
        <v>0</v>
      </c>
      <c r="AB403" s="86">
        <f>SUMIFS('sys inv movment rpt'!$M:$M,'sys inv movment rpt'!$L:$L,$M403,'sys inv movment rpt'!$N:$N,AB$1)</f>
        <v>0</v>
      </c>
      <c r="AC403" s="86">
        <f>SUMIFS('sys inv movment rpt'!$M:$M,'sys inv movment rpt'!$L:$L,$M403,'sys inv movment rpt'!$N:$N,AC$1)</f>
        <v>0</v>
      </c>
      <c r="AD403" s="86">
        <f>SUMIFS('sys inv movment rpt'!$M:$M,'sys inv movment rpt'!$L:$L,$M403,'sys inv movment rpt'!$N:$N,AD$1)</f>
        <v>0</v>
      </c>
      <c r="AE403" s="86">
        <f>SUMIFS('sys inv movment rpt'!$M:$M,'sys inv movment rpt'!$L:$L,$M403,'sys inv movment rpt'!$N:$N,AE$1)</f>
        <v>0</v>
      </c>
      <c r="AF403" s="86">
        <f>SUMIFS('sys inv movment rpt'!$M:$M,'sys inv movment rpt'!$L:$L,$M403,'sys inv movment rpt'!$N:$N,AF$1)</f>
        <v>0</v>
      </c>
      <c r="AG403" s="86">
        <f>SUMIFS('sys inv movment rpt'!$M:$M,'sys inv movment rpt'!$L:$L,$M403,'sys inv movment rpt'!$N:$N,AG$1)</f>
        <v>0</v>
      </c>
      <c r="AH403" s="86">
        <f>SUMIFS('sys inv movment rpt'!$M:$M,'sys inv movment rpt'!$L:$L,$M403,'sys inv movment rpt'!$N:$N,AH$1)</f>
        <v>0</v>
      </c>
      <c r="AI403" s="86">
        <f>SUMIFS('sys inv movment rpt'!$M:$M,'sys inv movment rpt'!$L:$L,$M403,'sys inv movment rpt'!$N:$N,AI$1)</f>
        <v>0</v>
      </c>
      <c r="AJ403" s="86">
        <f>SUMIFS('sys inv movment rpt'!$M:$M,'sys inv movment rpt'!$L:$L,$M403,'sys inv movment rpt'!$N:$N,AJ$1)</f>
        <v>0</v>
      </c>
      <c r="AK403" s="86">
        <f>SUMIFS('sys inv movment rpt'!$M:$M,'sys inv movment rpt'!$L:$L,$M403,'sys inv movment rpt'!$N:$N,AK$1)</f>
        <v>0</v>
      </c>
      <c r="AL403" s="86">
        <f>SUMIFS('sys inv movment rpt'!$M:$M,'sys inv movment rpt'!$L:$L,$M403,'sys inv movment rpt'!$N:$N,AL$1)</f>
        <v>0</v>
      </c>
      <c r="AM403" s="86">
        <f>SUMIFS('sys inv movment rpt'!$M:$M,'sys inv movment rpt'!$L:$L,$M403,'sys inv movment rpt'!$N:$N,AM$1)</f>
        <v>0</v>
      </c>
      <c r="AN403" s="86">
        <f>SUMIFS('sys inv movment rpt'!$M:$M,'sys inv movment rpt'!$L:$L,$M403,'sys inv movment rpt'!$N:$N,AN$1)</f>
        <v>0</v>
      </c>
      <c r="AO403" s="86">
        <f>SUMIFS('sys inv movment rpt'!$M:$M,'sys inv movment rpt'!$L:$L,$M403,'sys inv movment rpt'!$N:$N,AO$1)</f>
        <v>0</v>
      </c>
      <c r="AP403" s="86">
        <f>SUMIFS('sys inv movment rpt'!$M:$M,'sys inv movment rpt'!$L:$L,$M403,'sys inv movment rpt'!$N:$N,AP$1)</f>
        <v>0</v>
      </c>
      <c r="AQ403" s="86">
        <f>SUMIFS('sys inv movment rpt'!$M:$M,'sys inv movment rpt'!$L:$L,$M403,'sys inv movment rpt'!$N:$N,AQ$1)</f>
        <v>0</v>
      </c>
      <c r="AR403" s="86">
        <f>SUMIFS('sys inv movment rpt'!$M:$M,'sys inv movment rpt'!$L:$L,$M403,'sys inv movment rpt'!$N:$N,AR$1)</f>
        <v>0</v>
      </c>
      <c r="AS403" s="86">
        <f>SUMIFS('sys inv movment rpt'!$M:$M,'sys inv movment rpt'!$L:$L,$M403,'sys inv movment rpt'!$N:$N,AS$1)</f>
        <v>0</v>
      </c>
      <c r="AT403" s="86">
        <f>SUMIFS('sys inv movment rpt'!$M:$M,'sys inv movment rpt'!$L:$L,$M403,'sys inv movment rpt'!$N:$N,AT$1)</f>
        <v>0</v>
      </c>
      <c r="AU403" s="86">
        <f>SUMIFS('sys inv movment rpt'!$M:$M,'sys inv movment rpt'!$L:$L,$M403,'sys inv movment rpt'!$N:$N,AU$1)</f>
        <v>0</v>
      </c>
      <c r="AV403" s="86">
        <f>SUMIFS('sys inv movment rpt'!$M:$M,'sys inv movment rpt'!$L:$L,$M403,'sys inv movment rpt'!$N:$N,AV$1)</f>
        <v>0</v>
      </c>
      <c r="AW403" s="87" t="str">
        <f>IFERROR(VLOOKUP(A403,'sys-backorder details'!E:U,17,0),"-")</f>
        <v>-</v>
      </c>
      <c r="AX403" s="87" t="str">
        <f>IF(K403&gt;1,VLOOKUP(A403,'settings-routing'!A:I,9,0),"")</f>
        <v/>
      </c>
    </row>
    <row r="404" ht="12.75" hidden="1" customHeight="1">
      <c r="A404" s="50" t="s">
        <v>1012</v>
      </c>
      <c r="B404" s="50" t="s">
        <v>1013</v>
      </c>
      <c r="C404" s="50">
        <f t="shared" si="2"/>
        <v>0</v>
      </c>
      <c r="D404" s="80">
        <f>SUMIF('Stocks 101-111'!$J:$J,'item dashboard'!A404,'Stocks 101-111'!K:K)</f>
        <v>0</v>
      </c>
      <c r="E404" s="80">
        <f>SUMIF('Stocks 101-111'!$J:$J,'item dashboard'!A404,'Stocks 101-111'!$L:$L)</f>
        <v>0</v>
      </c>
      <c r="F404" s="81">
        <f t="shared" si="3"/>
        <v>0</v>
      </c>
      <c r="G404" s="82">
        <f t="shared" si="4"/>
        <v>0.05714285714</v>
      </c>
      <c r="H404" s="50">
        <f>SUMIFS('sys-backorder details'!$M:$M,'sys-backorder details'!$E:$E,'item dashboard'!A404,'sys-backorder details'!$V:$V,"")</f>
        <v>0</v>
      </c>
      <c r="I404" s="83">
        <f>SUMIF('settings-routing'!$I:$I,'item dashboard'!A404,'settings-routing'!$O:$O)</f>
        <v>0</v>
      </c>
      <c r="J404" s="50">
        <f>SUMIFS('sys-backorder details'!$M:$M,'sys-backorder details'!$E:$E,'item dashboard'!A404,'sys-backorder details'!$V:$V,"Call off")</f>
        <v>0</v>
      </c>
      <c r="K404" s="84">
        <f t="shared" si="5"/>
        <v>0</v>
      </c>
      <c r="L404" s="84">
        <f>SUMIF('Production Plan'!$E:$E,'item dashboard'!A404,'Production Plan'!$N:$N)</f>
        <v>0</v>
      </c>
      <c r="M404" s="85" t="str">
        <f t="shared" si="6"/>
        <v>B-G23P-CL8SERV-60 gm Pvc Clear Printed Serveskine Jar</v>
      </c>
      <c r="N404" s="86">
        <f>SUMIFS('sys inv movment rpt'!$M:$M,'sys inv movment rpt'!$L:$L,$M404,'sys inv movment rpt'!$N:$N,N$1)</f>
        <v>0</v>
      </c>
      <c r="O404" s="86">
        <f>SUMIFS('sys inv movment rpt'!$M:$M,'sys inv movment rpt'!$L:$L,$M404,'sys inv movment rpt'!$N:$N,O$1)</f>
        <v>0</v>
      </c>
      <c r="P404" s="86">
        <f>SUMIFS('sys inv movment rpt'!$M:$M,'sys inv movment rpt'!$L:$L,$M404,'sys inv movment rpt'!$N:$N,P$1)</f>
        <v>0</v>
      </c>
      <c r="Q404" s="86">
        <f>SUMIFS('sys inv movment rpt'!$M:$M,'sys inv movment rpt'!$L:$L,$M404,'sys inv movment rpt'!$N:$N,Q$1)</f>
        <v>0</v>
      </c>
      <c r="R404" s="86">
        <f>SUMIFS('sys inv movment rpt'!$M:$M,'sys inv movment rpt'!$L:$L,$M404,'sys inv movment rpt'!$N:$N,R$1)</f>
        <v>0</v>
      </c>
      <c r="S404" s="86">
        <f>SUMIFS('sys inv movment rpt'!$M:$M,'sys inv movment rpt'!$L:$L,$M404,'sys inv movment rpt'!$N:$N,S$1)</f>
        <v>0</v>
      </c>
      <c r="T404" s="86">
        <f>SUMIFS('sys inv movment rpt'!$M:$M,'sys inv movment rpt'!$L:$L,$M404,'sys inv movment rpt'!$N:$N,T$1)</f>
        <v>0</v>
      </c>
      <c r="U404" s="86">
        <f>SUMIFS('sys inv movment rpt'!$M:$M,'sys inv movment rpt'!$L:$L,$M404,'sys inv movment rpt'!$N:$N,U$1)</f>
        <v>0</v>
      </c>
      <c r="V404" s="86">
        <f>SUMIFS('sys inv movment rpt'!$M:$M,'sys inv movment rpt'!$L:$L,$M404,'sys inv movment rpt'!$N:$N,V$1)</f>
        <v>0</v>
      </c>
      <c r="W404" s="86">
        <f>SUMIFS('sys inv movment rpt'!$M:$M,'sys inv movment rpt'!$L:$L,$M404,'sys inv movment rpt'!$N:$N,W$1)</f>
        <v>0</v>
      </c>
      <c r="X404" s="86">
        <f>SUMIFS('sys inv movment rpt'!$M:$M,'sys inv movment rpt'!$L:$L,$M404,'sys inv movment rpt'!$N:$N,X$1)</f>
        <v>0</v>
      </c>
      <c r="Y404" s="86">
        <f>SUMIFS('sys inv movment rpt'!$M:$M,'sys inv movment rpt'!$L:$L,$M404,'sys inv movment rpt'!$N:$N,Y$1)</f>
        <v>0</v>
      </c>
      <c r="Z404" s="86">
        <f>SUMIFS('sys inv movment rpt'!$M:$M,'sys inv movment rpt'!$L:$L,$M404,'sys inv movment rpt'!$N:$N,Z$1)</f>
        <v>0</v>
      </c>
      <c r="AA404" s="86">
        <f>SUMIFS('sys inv movment rpt'!$M:$M,'sys inv movment rpt'!$L:$L,$M404,'sys inv movment rpt'!$N:$N,AA$1)</f>
        <v>0</v>
      </c>
      <c r="AB404" s="86">
        <f>SUMIFS('sys inv movment rpt'!$M:$M,'sys inv movment rpt'!$L:$L,$M404,'sys inv movment rpt'!$N:$N,AB$1)</f>
        <v>0</v>
      </c>
      <c r="AC404" s="86">
        <f>SUMIFS('sys inv movment rpt'!$M:$M,'sys inv movment rpt'!$L:$L,$M404,'sys inv movment rpt'!$N:$N,AC$1)</f>
        <v>0</v>
      </c>
      <c r="AD404" s="86">
        <f>SUMIFS('sys inv movment rpt'!$M:$M,'sys inv movment rpt'!$L:$L,$M404,'sys inv movment rpt'!$N:$N,AD$1)</f>
        <v>0</v>
      </c>
      <c r="AE404" s="86">
        <f>SUMIFS('sys inv movment rpt'!$M:$M,'sys inv movment rpt'!$L:$L,$M404,'sys inv movment rpt'!$N:$N,AE$1)</f>
        <v>0</v>
      </c>
      <c r="AF404" s="86">
        <f>SUMIFS('sys inv movment rpt'!$M:$M,'sys inv movment rpt'!$L:$L,$M404,'sys inv movment rpt'!$N:$N,AF$1)</f>
        <v>0</v>
      </c>
      <c r="AG404" s="86">
        <f>SUMIFS('sys inv movment rpt'!$M:$M,'sys inv movment rpt'!$L:$L,$M404,'sys inv movment rpt'!$N:$N,AG$1)</f>
        <v>0</v>
      </c>
      <c r="AH404" s="86">
        <f>SUMIFS('sys inv movment rpt'!$M:$M,'sys inv movment rpt'!$L:$L,$M404,'sys inv movment rpt'!$N:$N,AH$1)</f>
        <v>0</v>
      </c>
      <c r="AI404" s="86">
        <f>SUMIFS('sys inv movment rpt'!$M:$M,'sys inv movment rpt'!$L:$L,$M404,'sys inv movment rpt'!$N:$N,AI$1)</f>
        <v>0</v>
      </c>
      <c r="AJ404" s="86">
        <f>SUMIFS('sys inv movment rpt'!$M:$M,'sys inv movment rpt'!$L:$L,$M404,'sys inv movment rpt'!$N:$N,AJ$1)</f>
        <v>0</v>
      </c>
      <c r="AK404" s="86">
        <f>SUMIFS('sys inv movment rpt'!$M:$M,'sys inv movment rpt'!$L:$L,$M404,'sys inv movment rpt'!$N:$N,AK$1)</f>
        <v>0</v>
      </c>
      <c r="AL404" s="86">
        <f>SUMIFS('sys inv movment rpt'!$M:$M,'sys inv movment rpt'!$L:$L,$M404,'sys inv movment rpt'!$N:$N,AL$1)</f>
        <v>0</v>
      </c>
      <c r="AM404" s="86">
        <f>SUMIFS('sys inv movment rpt'!$M:$M,'sys inv movment rpt'!$L:$L,$M404,'sys inv movment rpt'!$N:$N,AM$1)</f>
        <v>0</v>
      </c>
      <c r="AN404" s="86">
        <f>SUMIFS('sys inv movment rpt'!$M:$M,'sys inv movment rpt'!$L:$L,$M404,'sys inv movment rpt'!$N:$N,AN$1)</f>
        <v>6048</v>
      </c>
      <c r="AO404" s="86">
        <f>SUMIFS('sys inv movment rpt'!$M:$M,'sys inv movment rpt'!$L:$L,$M404,'sys inv movment rpt'!$N:$N,AO$1)</f>
        <v>0</v>
      </c>
      <c r="AP404" s="86">
        <f>SUMIFS('sys inv movment rpt'!$M:$M,'sys inv movment rpt'!$L:$L,$M404,'sys inv movment rpt'!$N:$N,AP$1)</f>
        <v>0</v>
      </c>
      <c r="AQ404" s="86">
        <f>SUMIFS('sys inv movment rpt'!$M:$M,'sys inv movment rpt'!$L:$L,$M404,'sys inv movment rpt'!$N:$N,AQ$1)</f>
        <v>0</v>
      </c>
      <c r="AR404" s="86">
        <f>SUMIFS('sys inv movment rpt'!$M:$M,'sys inv movment rpt'!$L:$L,$M404,'sys inv movment rpt'!$N:$N,AR$1)</f>
        <v>18400</v>
      </c>
      <c r="AS404" s="86">
        <f>SUMIFS('sys inv movment rpt'!$M:$M,'sys inv movment rpt'!$L:$L,$M404,'sys inv movment rpt'!$N:$N,AS$1)</f>
        <v>0</v>
      </c>
      <c r="AT404" s="86">
        <f>SUMIFS('sys inv movment rpt'!$M:$M,'sys inv movment rpt'!$L:$L,$M404,'sys inv movment rpt'!$N:$N,AT$1)</f>
        <v>0</v>
      </c>
      <c r="AU404" s="86">
        <f>SUMIFS('sys inv movment rpt'!$M:$M,'sys inv movment rpt'!$L:$L,$M404,'sys inv movment rpt'!$N:$N,AU$1)</f>
        <v>0</v>
      </c>
      <c r="AV404" s="86">
        <f>SUMIFS('sys inv movment rpt'!$M:$M,'sys inv movment rpt'!$L:$L,$M404,'sys inv movment rpt'!$N:$N,AV$1)</f>
        <v>0</v>
      </c>
      <c r="AW404" s="87" t="str">
        <f>IFERROR(VLOOKUP(A404,'sys-backorder details'!E:U,17,0),"-")</f>
        <v>-</v>
      </c>
      <c r="AX404" s="87" t="str">
        <f>IF(K404&gt;1,VLOOKUP(A404,'settings-routing'!A:I,9,0),"")</f>
        <v/>
      </c>
    </row>
    <row r="405" ht="12.75" hidden="1" customHeight="1">
      <c r="A405" s="50" t="s">
        <v>1014</v>
      </c>
      <c r="B405" s="50" t="s">
        <v>1015</v>
      </c>
      <c r="C405" s="50">
        <f t="shared" si="2"/>
        <v>24000</v>
      </c>
      <c r="D405" s="80">
        <f>SUMIF('Stocks 101-111'!$J:$J,'item dashboard'!A405,'Stocks 101-111'!K:K)</f>
        <v>24000</v>
      </c>
      <c r="E405" s="80">
        <f>SUMIF('Stocks 101-111'!$J:$J,'item dashboard'!A405,'Stocks 101-111'!$L:$L)</f>
        <v>0</v>
      </c>
      <c r="F405" s="81">
        <f t="shared" si="3"/>
        <v>0</v>
      </c>
      <c r="G405" s="82">
        <f t="shared" si="4"/>
        <v>0.2857142857</v>
      </c>
      <c r="H405" s="50">
        <f>SUMIFS('sys-backorder details'!$M:$M,'sys-backorder details'!$E:$E,'item dashboard'!A405,'sys-backorder details'!$V:$V,"")</f>
        <v>0</v>
      </c>
      <c r="I405" s="83">
        <f>SUMIF('settings-routing'!$I:$I,'item dashboard'!A405,'settings-routing'!$O:$O)</f>
        <v>0</v>
      </c>
      <c r="J405" s="50">
        <f>SUMIFS('sys-backorder details'!$M:$M,'sys-backorder details'!$E:$E,'item dashboard'!A405,'sys-backorder details'!$V:$V,"Call off")</f>
        <v>0</v>
      </c>
      <c r="K405" s="84">
        <f t="shared" si="5"/>
        <v>-24000</v>
      </c>
      <c r="L405" s="84">
        <f>SUMIF('Production Plan'!$E:$E,'item dashboard'!A405,'Production Plan'!$N:$N)</f>
        <v>0</v>
      </c>
      <c r="M405" s="85" t="str">
        <f t="shared" si="6"/>
        <v>B-G23PZ-CL8-60cc Pressol Jar only(500006332)</v>
      </c>
      <c r="N405" s="86">
        <f>SUMIFS('sys inv movment rpt'!$M:$M,'sys inv movment rpt'!$L:$L,$M405,'sys inv movment rpt'!$N:$N,N$1)</f>
        <v>17600</v>
      </c>
      <c r="O405" s="86">
        <f>SUMIFS('sys inv movment rpt'!$M:$M,'sys inv movment rpt'!$L:$L,$M405,'sys inv movment rpt'!$N:$N,O$1)</f>
        <v>0</v>
      </c>
      <c r="P405" s="86">
        <f>SUMIFS('sys inv movment rpt'!$M:$M,'sys inv movment rpt'!$L:$L,$M405,'sys inv movment rpt'!$N:$N,P$1)</f>
        <v>0</v>
      </c>
      <c r="Q405" s="86">
        <f>SUMIFS('sys inv movment rpt'!$M:$M,'sys inv movment rpt'!$L:$L,$M405,'sys inv movment rpt'!$N:$N,Q$1)</f>
        <v>0</v>
      </c>
      <c r="R405" s="86">
        <f>SUMIFS('sys inv movment rpt'!$M:$M,'sys inv movment rpt'!$L:$L,$M405,'sys inv movment rpt'!$N:$N,R$1)</f>
        <v>104000</v>
      </c>
      <c r="S405" s="86">
        <f>SUMIFS('sys inv movment rpt'!$M:$M,'sys inv movment rpt'!$L:$L,$M405,'sys inv movment rpt'!$N:$N,S$1)</f>
        <v>0</v>
      </c>
      <c r="T405" s="86">
        <f>SUMIFS('sys inv movment rpt'!$M:$M,'sys inv movment rpt'!$L:$L,$M405,'sys inv movment rpt'!$N:$N,T$1)</f>
        <v>0</v>
      </c>
      <c r="U405" s="86">
        <f>SUMIFS('sys inv movment rpt'!$M:$M,'sys inv movment rpt'!$L:$L,$M405,'sys inv movment rpt'!$N:$N,U$1)</f>
        <v>0</v>
      </c>
      <c r="V405" s="86">
        <f>SUMIFS('sys inv movment rpt'!$M:$M,'sys inv movment rpt'!$L:$L,$M405,'sys inv movment rpt'!$N:$N,V$1)</f>
        <v>53600</v>
      </c>
      <c r="W405" s="86">
        <f>SUMIFS('sys inv movment rpt'!$M:$M,'sys inv movment rpt'!$L:$L,$M405,'sys inv movment rpt'!$N:$N,W$1)</f>
        <v>18400</v>
      </c>
      <c r="X405" s="86">
        <f>SUMIFS('sys inv movment rpt'!$M:$M,'sys inv movment rpt'!$L:$L,$M405,'sys inv movment rpt'!$N:$N,X$1)</f>
        <v>0</v>
      </c>
      <c r="Y405" s="86">
        <f>SUMIFS('sys inv movment rpt'!$M:$M,'sys inv movment rpt'!$L:$L,$M405,'sys inv movment rpt'!$N:$N,Y$1)</f>
        <v>0</v>
      </c>
      <c r="Z405" s="86">
        <f>SUMIFS('sys inv movment rpt'!$M:$M,'sys inv movment rpt'!$L:$L,$M405,'sys inv movment rpt'!$N:$N,Z$1)</f>
        <v>0</v>
      </c>
      <c r="AA405" s="86">
        <f>SUMIFS('sys inv movment rpt'!$M:$M,'sys inv movment rpt'!$L:$L,$M405,'sys inv movment rpt'!$N:$N,AA$1)</f>
        <v>44000</v>
      </c>
      <c r="AB405" s="86">
        <f>SUMIFS('sys inv movment rpt'!$M:$M,'sys inv movment rpt'!$L:$L,$M405,'sys inv movment rpt'!$N:$N,AB$1)</f>
        <v>0</v>
      </c>
      <c r="AC405" s="86">
        <f>SUMIFS('sys inv movment rpt'!$M:$M,'sys inv movment rpt'!$L:$L,$M405,'sys inv movment rpt'!$N:$N,AC$1)</f>
        <v>0</v>
      </c>
      <c r="AD405" s="86">
        <f>SUMIFS('sys inv movment rpt'!$M:$M,'sys inv movment rpt'!$L:$L,$M405,'sys inv movment rpt'!$N:$N,AD$1)</f>
        <v>0</v>
      </c>
      <c r="AE405" s="86">
        <f>SUMIFS('sys inv movment rpt'!$M:$M,'sys inv movment rpt'!$L:$L,$M405,'sys inv movment rpt'!$N:$N,AE$1)</f>
        <v>16800</v>
      </c>
      <c r="AF405" s="86">
        <f>SUMIFS('sys inv movment rpt'!$M:$M,'sys inv movment rpt'!$L:$L,$M405,'sys inv movment rpt'!$N:$N,AF$1)</f>
        <v>0</v>
      </c>
      <c r="AG405" s="86">
        <f>SUMIFS('sys inv movment rpt'!$M:$M,'sys inv movment rpt'!$L:$L,$M405,'sys inv movment rpt'!$N:$N,AG$1)</f>
        <v>0</v>
      </c>
      <c r="AH405" s="86">
        <f>SUMIFS('sys inv movment rpt'!$M:$M,'sys inv movment rpt'!$L:$L,$M405,'sys inv movment rpt'!$N:$N,AH$1)</f>
        <v>0</v>
      </c>
      <c r="AI405" s="86">
        <f>SUMIFS('sys inv movment rpt'!$M:$M,'sys inv movment rpt'!$L:$L,$M405,'sys inv movment rpt'!$N:$N,AI$1)</f>
        <v>32800</v>
      </c>
      <c r="AJ405" s="86">
        <f>SUMIFS('sys inv movment rpt'!$M:$M,'sys inv movment rpt'!$L:$L,$M405,'sys inv movment rpt'!$N:$N,AJ$1)</f>
        <v>20000</v>
      </c>
      <c r="AK405" s="86">
        <f>SUMIFS('sys inv movment rpt'!$M:$M,'sys inv movment rpt'!$L:$L,$M405,'sys inv movment rpt'!$N:$N,AK$1)</f>
        <v>0</v>
      </c>
      <c r="AL405" s="86">
        <f>SUMIFS('sys inv movment rpt'!$M:$M,'sys inv movment rpt'!$L:$L,$M405,'sys inv movment rpt'!$N:$N,AL$1)</f>
        <v>0</v>
      </c>
      <c r="AM405" s="86">
        <f>SUMIFS('sys inv movment rpt'!$M:$M,'sys inv movment rpt'!$L:$L,$M405,'sys inv movment rpt'!$N:$N,AM$1)</f>
        <v>0</v>
      </c>
      <c r="AN405" s="86">
        <f>SUMIFS('sys inv movment rpt'!$M:$M,'sys inv movment rpt'!$L:$L,$M405,'sys inv movment rpt'!$N:$N,AN$1)</f>
        <v>60800</v>
      </c>
      <c r="AO405" s="86">
        <f>SUMIFS('sys inv movment rpt'!$M:$M,'sys inv movment rpt'!$L:$L,$M405,'sys inv movment rpt'!$N:$N,AO$1)</f>
        <v>0</v>
      </c>
      <c r="AP405" s="86">
        <f>SUMIFS('sys inv movment rpt'!$M:$M,'sys inv movment rpt'!$L:$L,$M405,'sys inv movment rpt'!$N:$N,AP$1)</f>
        <v>0</v>
      </c>
      <c r="AQ405" s="86">
        <f>SUMIFS('sys inv movment rpt'!$M:$M,'sys inv movment rpt'!$L:$L,$M405,'sys inv movment rpt'!$N:$N,AQ$1)</f>
        <v>0</v>
      </c>
      <c r="AR405" s="86">
        <f>SUMIFS('sys inv movment rpt'!$M:$M,'sys inv movment rpt'!$L:$L,$M405,'sys inv movment rpt'!$N:$N,AR$1)</f>
        <v>60000</v>
      </c>
      <c r="AS405" s="86">
        <f>SUMIFS('sys inv movment rpt'!$M:$M,'sys inv movment rpt'!$L:$L,$M405,'sys inv movment rpt'!$N:$N,AS$1)</f>
        <v>0</v>
      </c>
      <c r="AT405" s="86">
        <f>SUMIFS('sys inv movment rpt'!$M:$M,'sys inv movment rpt'!$L:$L,$M405,'sys inv movment rpt'!$N:$N,AT$1)</f>
        <v>0</v>
      </c>
      <c r="AU405" s="86">
        <f>SUMIFS('sys inv movment rpt'!$M:$M,'sys inv movment rpt'!$L:$L,$M405,'sys inv movment rpt'!$N:$N,AU$1)</f>
        <v>0</v>
      </c>
      <c r="AV405" s="86">
        <f>SUMIFS('sys inv movment rpt'!$M:$M,'sys inv movment rpt'!$L:$L,$M405,'sys inv movment rpt'!$N:$N,AV$1)</f>
        <v>0</v>
      </c>
      <c r="AW405" s="87" t="str">
        <f>IFERROR(VLOOKUP(A405,'sys-backorder details'!E:U,17,0),"-")</f>
        <v>-</v>
      </c>
      <c r="AX405" s="87" t="str">
        <f>IF(K405&gt;1,VLOOKUP(A405,'settings-routing'!A:I,9,0),"")</f>
        <v/>
      </c>
    </row>
    <row r="406" ht="12.75" hidden="1" customHeight="1">
      <c r="A406" s="28" t="s">
        <v>1016</v>
      </c>
      <c r="B406" s="28" t="s">
        <v>1017</v>
      </c>
      <c r="C406" s="50">
        <f t="shared" si="2"/>
        <v>0</v>
      </c>
      <c r="D406" s="80">
        <f>SUMIF('Stocks 101-111'!$J:$J,'item dashboard'!A406,'Stocks 101-111'!K:K)</f>
        <v>0</v>
      </c>
      <c r="E406" s="80">
        <f>SUMIF('Stocks 101-111'!$J:$J,'item dashboard'!A406,'Stocks 101-111'!$L:$L)</f>
        <v>0</v>
      </c>
      <c r="F406" s="81">
        <f t="shared" si="3"/>
        <v>0</v>
      </c>
      <c r="G406" s="82">
        <f t="shared" si="4"/>
        <v>0</v>
      </c>
      <c r="H406" s="50">
        <f>SUMIFS('sys-backorder details'!$M:$M,'sys-backorder details'!$E:$E,'item dashboard'!A406,'sys-backorder details'!$V:$V,"")</f>
        <v>0</v>
      </c>
      <c r="I406" s="83">
        <f>SUMIF('settings-routing'!$I:$I,'item dashboard'!A406,'settings-routing'!$O:$O)</f>
        <v>0</v>
      </c>
      <c r="J406" s="50">
        <f>SUMIFS('sys-backorder details'!$M:$M,'sys-backorder details'!$E:$E,'item dashboard'!A406,'sys-backorder details'!$V:$V,"Call off")</f>
        <v>0</v>
      </c>
      <c r="K406" s="84">
        <f t="shared" si="5"/>
        <v>0</v>
      </c>
      <c r="L406" s="84">
        <f>SUMIF('Production Plan'!$E:$E,'item dashboard'!A406,'Production Plan'!$N:$N)</f>
        <v>0</v>
      </c>
      <c r="M406" s="85" t="str">
        <f t="shared" si="6"/>
        <v>B-G24PP-BW8-50 gm Blue White Jar</v>
      </c>
      <c r="N406" s="86">
        <f>SUMIFS('sys inv movment rpt'!$M:$M,'sys inv movment rpt'!$L:$L,$M406,'sys inv movment rpt'!$N:$N,N$1)</f>
        <v>0</v>
      </c>
      <c r="O406" s="86">
        <f>SUMIFS('sys inv movment rpt'!$M:$M,'sys inv movment rpt'!$L:$L,$M406,'sys inv movment rpt'!$N:$N,O$1)</f>
        <v>0</v>
      </c>
      <c r="P406" s="86">
        <f>SUMIFS('sys inv movment rpt'!$M:$M,'sys inv movment rpt'!$L:$L,$M406,'sys inv movment rpt'!$N:$N,P$1)</f>
        <v>0</v>
      </c>
      <c r="Q406" s="86">
        <f>SUMIFS('sys inv movment rpt'!$M:$M,'sys inv movment rpt'!$L:$L,$M406,'sys inv movment rpt'!$N:$N,Q$1)</f>
        <v>0</v>
      </c>
      <c r="R406" s="86">
        <f>SUMIFS('sys inv movment rpt'!$M:$M,'sys inv movment rpt'!$L:$L,$M406,'sys inv movment rpt'!$N:$N,R$1)</f>
        <v>0</v>
      </c>
      <c r="S406" s="86">
        <f>SUMIFS('sys inv movment rpt'!$M:$M,'sys inv movment rpt'!$L:$L,$M406,'sys inv movment rpt'!$N:$N,S$1)</f>
        <v>0</v>
      </c>
      <c r="T406" s="86">
        <f>SUMIFS('sys inv movment rpt'!$M:$M,'sys inv movment rpt'!$L:$L,$M406,'sys inv movment rpt'!$N:$N,T$1)</f>
        <v>0</v>
      </c>
      <c r="U406" s="86">
        <f>SUMIFS('sys inv movment rpt'!$M:$M,'sys inv movment rpt'!$L:$L,$M406,'sys inv movment rpt'!$N:$N,U$1)</f>
        <v>0</v>
      </c>
      <c r="V406" s="86">
        <f>SUMIFS('sys inv movment rpt'!$M:$M,'sys inv movment rpt'!$L:$L,$M406,'sys inv movment rpt'!$N:$N,V$1)</f>
        <v>0</v>
      </c>
      <c r="W406" s="86">
        <f>SUMIFS('sys inv movment rpt'!$M:$M,'sys inv movment rpt'!$L:$L,$M406,'sys inv movment rpt'!$N:$N,W$1)</f>
        <v>0</v>
      </c>
      <c r="X406" s="86">
        <f>SUMIFS('sys inv movment rpt'!$M:$M,'sys inv movment rpt'!$L:$L,$M406,'sys inv movment rpt'!$N:$N,X$1)</f>
        <v>0</v>
      </c>
      <c r="Y406" s="86">
        <f>SUMIFS('sys inv movment rpt'!$M:$M,'sys inv movment rpt'!$L:$L,$M406,'sys inv movment rpt'!$N:$N,Y$1)</f>
        <v>0</v>
      </c>
      <c r="Z406" s="86">
        <f>SUMIFS('sys inv movment rpt'!$M:$M,'sys inv movment rpt'!$L:$L,$M406,'sys inv movment rpt'!$N:$N,Z$1)</f>
        <v>0</v>
      </c>
      <c r="AA406" s="86">
        <f>SUMIFS('sys inv movment rpt'!$M:$M,'sys inv movment rpt'!$L:$L,$M406,'sys inv movment rpt'!$N:$N,AA$1)</f>
        <v>0</v>
      </c>
      <c r="AB406" s="86">
        <f>SUMIFS('sys inv movment rpt'!$M:$M,'sys inv movment rpt'!$L:$L,$M406,'sys inv movment rpt'!$N:$N,AB$1)</f>
        <v>0</v>
      </c>
      <c r="AC406" s="86">
        <f>SUMIFS('sys inv movment rpt'!$M:$M,'sys inv movment rpt'!$L:$L,$M406,'sys inv movment rpt'!$N:$N,AC$1)</f>
        <v>0</v>
      </c>
      <c r="AD406" s="86">
        <f>SUMIFS('sys inv movment rpt'!$M:$M,'sys inv movment rpt'!$L:$L,$M406,'sys inv movment rpt'!$N:$N,AD$1)</f>
        <v>0</v>
      </c>
      <c r="AE406" s="86">
        <f>SUMIFS('sys inv movment rpt'!$M:$M,'sys inv movment rpt'!$L:$L,$M406,'sys inv movment rpt'!$N:$N,AE$1)</f>
        <v>0</v>
      </c>
      <c r="AF406" s="86">
        <f>SUMIFS('sys inv movment rpt'!$M:$M,'sys inv movment rpt'!$L:$L,$M406,'sys inv movment rpt'!$N:$N,AF$1)</f>
        <v>0</v>
      </c>
      <c r="AG406" s="86">
        <f>SUMIFS('sys inv movment rpt'!$M:$M,'sys inv movment rpt'!$L:$L,$M406,'sys inv movment rpt'!$N:$N,AG$1)</f>
        <v>0</v>
      </c>
      <c r="AH406" s="86">
        <f>SUMIFS('sys inv movment rpt'!$M:$M,'sys inv movment rpt'!$L:$L,$M406,'sys inv movment rpt'!$N:$N,AH$1)</f>
        <v>0</v>
      </c>
      <c r="AI406" s="86">
        <f>SUMIFS('sys inv movment rpt'!$M:$M,'sys inv movment rpt'!$L:$L,$M406,'sys inv movment rpt'!$N:$N,AI$1)</f>
        <v>0</v>
      </c>
      <c r="AJ406" s="86">
        <f>SUMIFS('sys inv movment rpt'!$M:$M,'sys inv movment rpt'!$L:$L,$M406,'sys inv movment rpt'!$N:$N,AJ$1)</f>
        <v>0</v>
      </c>
      <c r="AK406" s="86">
        <f>SUMIFS('sys inv movment rpt'!$M:$M,'sys inv movment rpt'!$L:$L,$M406,'sys inv movment rpt'!$N:$N,AK$1)</f>
        <v>0</v>
      </c>
      <c r="AL406" s="86">
        <f>SUMIFS('sys inv movment rpt'!$M:$M,'sys inv movment rpt'!$L:$L,$M406,'sys inv movment rpt'!$N:$N,AL$1)</f>
        <v>0</v>
      </c>
      <c r="AM406" s="86">
        <f>SUMIFS('sys inv movment rpt'!$M:$M,'sys inv movment rpt'!$L:$L,$M406,'sys inv movment rpt'!$N:$N,AM$1)</f>
        <v>0</v>
      </c>
      <c r="AN406" s="86">
        <f>SUMIFS('sys inv movment rpt'!$M:$M,'sys inv movment rpt'!$L:$L,$M406,'sys inv movment rpt'!$N:$N,AN$1)</f>
        <v>0</v>
      </c>
      <c r="AO406" s="86">
        <f>SUMIFS('sys inv movment rpt'!$M:$M,'sys inv movment rpt'!$L:$L,$M406,'sys inv movment rpt'!$N:$N,AO$1)</f>
        <v>0</v>
      </c>
      <c r="AP406" s="86">
        <f>SUMIFS('sys inv movment rpt'!$M:$M,'sys inv movment rpt'!$L:$L,$M406,'sys inv movment rpt'!$N:$N,AP$1)</f>
        <v>0</v>
      </c>
      <c r="AQ406" s="86">
        <f>SUMIFS('sys inv movment rpt'!$M:$M,'sys inv movment rpt'!$L:$L,$M406,'sys inv movment rpt'!$N:$N,AQ$1)</f>
        <v>0</v>
      </c>
      <c r="AR406" s="86">
        <f>SUMIFS('sys inv movment rpt'!$M:$M,'sys inv movment rpt'!$L:$L,$M406,'sys inv movment rpt'!$N:$N,AR$1)</f>
        <v>0</v>
      </c>
      <c r="AS406" s="86">
        <f>SUMIFS('sys inv movment rpt'!$M:$M,'sys inv movment rpt'!$L:$L,$M406,'sys inv movment rpt'!$N:$N,AS$1)</f>
        <v>0</v>
      </c>
      <c r="AT406" s="86">
        <f>SUMIFS('sys inv movment rpt'!$M:$M,'sys inv movment rpt'!$L:$L,$M406,'sys inv movment rpt'!$N:$N,AT$1)</f>
        <v>0</v>
      </c>
      <c r="AU406" s="86">
        <f>SUMIFS('sys inv movment rpt'!$M:$M,'sys inv movment rpt'!$L:$L,$M406,'sys inv movment rpt'!$N:$N,AU$1)</f>
        <v>0</v>
      </c>
      <c r="AV406" s="86">
        <f>SUMIFS('sys inv movment rpt'!$M:$M,'sys inv movment rpt'!$L:$L,$M406,'sys inv movment rpt'!$N:$N,AV$1)</f>
        <v>0</v>
      </c>
      <c r="AW406" s="87" t="str">
        <f>IFERROR(VLOOKUP(A406,'sys-backorder details'!E:U,17,0),"-")</f>
        <v>-</v>
      </c>
      <c r="AX406" s="87" t="str">
        <f>IF(K406&gt;1,VLOOKUP(A406,'settings-routing'!A:I,9,0),"")</f>
        <v/>
      </c>
    </row>
    <row r="407" ht="12.75" hidden="1" customHeight="1">
      <c r="A407" s="28" t="s">
        <v>1018</v>
      </c>
      <c r="B407" s="28" t="s">
        <v>1019</v>
      </c>
      <c r="C407" s="50">
        <f t="shared" si="2"/>
        <v>0</v>
      </c>
      <c r="D407" s="80">
        <f>SUMIF('Stocks 101-111'!$J:$J,'item dashboard'!A407,'Stocks 101-111'!K:K)</f>
        <v>0</v>
      </c>
      <c r="E407" s="80">
        <f>SUMIF('Stocks 101-111'!$J:$J,'item dashboard'!A407,'Stocks 101-111'!$L:$L)</f>
        <v>0</v>
      </c>
      <c r="F407" s="81">
        <f t="shared" si="3"/>
        <v>0</v>
      </c>
      <c r="G407" s="82">
        <f t="shared" si="4"/>
        <v>0</v>
      </c>
      <c r="H407" s="50">
        <f>SUMIFS('sys-backorder details'!$M:$M,'sys-backorder details'!$E:$E,'item dashboard'!A407,'sys-backorder details'!$V:$V,"")</f>
        <v>0</v>
      </c>
      <c r="I407" s="83">
        <f>SUMIF('settings-routing'!$I:$I,'item dashboard'!A407,'settings-routing'!$O:$O)</f>
        <v>0</v>
      </c>
      <c r="J407" s="50">
        <f>SUMIFS('sys-backorder details'!$M:$M,'sys-backorder details'!$E:$E,'item dashboard'!A407,'sys-backorder details'!$V:$V,"Call off")</f>
        <v>0</v>
      </c>
      <c r="K407" s="84">
        <f t="shared" si="5"/>
        <v>0</v>
      </c>
      <c r="L407" s="84">
        <f>SUMIF('Production Plan'!$E:$E,'item dashboard'!A407,'Production Plan'!$N:$N)</f>
        <v>0</v>
      </c>
      <c r="M407" s="85" t="str">
        <f t="shared" si="6"/>
        <v>B-G24PP-DY8-50 gm Dark yellow jar</v>
      </c>
      <c r="N407" s="86">
        <f>SUMIFS('sys inv movment rpt'!$M:$M,'sys inv movment rpt'!$L:$L,$M407,'sys inv movment rpt'!$N:$N,N$1)</f>
        <v>0</v>
      </c>
      <c r="O407" s="86">
        <f>SUMIFS('sys inv movment rpt'!$M:$M,'sys inv movment rpt'!$L:$L,$M407,'sys inv movment rpt'!$N:$N,O$1)</f>
        <v>0</v>
      </c>
      <c r="P407" s="86">
        <f>SUMIFS('sys inv movment rpt'!$M:$M,'sys inv movment rpt'!$L:$L,$M407,'sys inv movment rpt'!$N:$N,P$1)</f>
        <v>0</v>
      </c>
      <c r="Q407" s="86">
        <f>SUMIFS('sys inv movment rpt'!$M:$M,'sys inv movment rpt'!$L:$L,$M407,'sys inv movment rpt'!$N:$N,Q$1)</f>
        <v>0</v>
      </c>
      <c r="R407" s="86">
        <f>SUMIFS('sys inv movment rpt'!$M:$M,'sys inv movment rpt'!$L:$L,$M407,'sys inv movment rpt'!$N:$N,R$1)</f>
        <v>0</v>
      </c>
      <c r="S407" s="86">
        <f>SUMIFS('sys inv movment rpt'!$M:$M,'sys inv movment rpt'!$L:$L,$M407,'sys inv movment rpt'!$N:$N,S$1)</f>
        <v>0</v>
      </c>
      <c r="T407" s="86">
        <f>SUMIFS('sys inv movment rpt'!$M:$M,'sys inv movment rpt'!$L:$L,$M407,'sys inv movment rpt'!$N:$N,T$1)</f>
        <v>0</v>
      </c>
      <c r="U407" s="86">
        <f>SUMIFS('sys inv movment rpt'!$M:$M,'sys inv movment rpt'!$L:$L,$M407,'sys inv movment rpt'!$N:$N,U$1)</f>
        <v>0</v>
      </c>
      <c r="V407" s="86">
        <f>SUMIFS('sys inv movment rpt'!$M:$M,'sys inv movment rpt'!$L:$L,$M407,'sys inv movment rpt'!$N:$N,V$1)</f>
        <v>0</v>
      </c>
      <c r="W407" s="86">
        <f>SUMIFS('sys inv movment rpt'!$M:$M,'sys inv movment rpt'!$L:$L,$M407,'sys inv movment rpt'!$N:$N,W$1)</f>
        <v>0</v>
      </c>
      <c r="X407" s="86">
        <f>SUMIFS('sys inv movment rpt'!$M:$M,'sys inv movment rpt'!$L:$L,$M407,'sys inv movment rpt'!$N:$N,X$1)</f>
        <v>0</v>
      </c>
      <c r="Y407" s="86">
        <f>SUMIFS('sys inv movment rpt'!$M:$M,'sys inv movment rpt'!$L:$L,$M407,'sys inv movment rpt'!$N:$N,Y$1)</f>
        <v>0</v>
      </c>
      <c r="Z407" s="86">
        <f>SUMIFS('sys inv movment rpt'!$M:$M,'sys inv movment rpt'!$L:$L,$M407,'sys inv movment rpt'!$N:$N,Z$1)</f>
        <v>0</v>
      </c>
      <c r="AA407" s="86">
        <f>SUMIFS('sys inv movment rpt'!$M:$M,'sys inv movment rpt'!$L:$L,$M407,'sys inv movment rpt'!$N:$N,AA$1)</f>
        <v>0</v>
      </c>
      <c r="AB407" s="86">
        <f>SUMIFS('sys inv movment rpt'!$M:$M,'sys inv movment rpt'!$L:$L,$M407,'sys inv movment rpt'!$N:$N,AB$1)</f>
        <v>0</v>
      </c>
      <c r="AC407" s="86">
        <f>SUMIFS('sys inv movment rpt'!$M:$M,'sys inv movment rpt'!$L:$L,$M407,'sys inv movment rpt'!$N:$N,AC$1)</f>
        <v>0</v>
      </c>
      <c r="AD407" s="86">
        <f>SUMIFS('sys inv movment rpt'!$M:$M,'sys inv movment rpt'!$L:$L,$M407,'sys inv movment rpt'!$N:$N,AD$1)</f>
        <v>0</v>
      </c>
      <c r="AE407" s="86">
        <f>SUMIFS('sys inv movment rpt'!$M:$M,'sys inv movment rpt'!$L:$L,$M407,'sys inv movment rpt'!$N:$N,AE$1)</f>
        <v>0</v>
      </c>
      <c r="AF407" s="86">
        <f>SUMIFS('sys inv movment rpt'!$M:$M,'sys inv movment rpt'!$L:$L,$M407,'sys inv movment rpt'!$N:$N,AF$1)</f>
        <v>0</v>
      </c>
      <c r="AG407" s="86">
        <f>SUMIFS('sys inv movment rpt'!$M:$M,'sys inv movment rpt'!$L:$L,$M407,'sys inv movment rpt'!$N:$N,AG$1)</f>
        <v>0</v>
      </c>
      <c r="AH407" s="86">
        <f>SUMIFS('sys inv movment rpt'!$M:$M,'sys inv movment rpt'!$L:$L,$M407,'sys inv movment rpt'!$N:$N,AH$1)</f>
        <v>0</v>
      </c>
      <c r="AI407" s="86">
        <f>SUMIFS('sys inv movment rpt'!$M:$M,'sys inv movment rpt'!$L:$L,$M407,'sys inv movment rpt'!$N:$N,AI$1)</f>
        <v>0</v>
      </c>
      <c r="AJ407" s="86">
        <f>SUMIFS('sys inv movment rpt'!$M:$M,'sys inv movment rpt'!$L:$L,$M407,'sys inv movment rpt'!$N:$N,AJ$1)</f>
        <v>0</v>
      </c>
      <c r="AK407" s="86">
        <f>SUMIFS('sys inv movment rpt'!$M:$M,'sys inv movment rpt'!$L:$L,$M407,'sys inv movment rpt'!$N:$N,AK$1)</f>
        <v>0</v>
      </c>
      <c r="AL407" s="86">
        <f>SUMIFS('sys inv movment rpt'!$M:$M,'sys inv movment rpt'!$L:$L,$M407,'sys inv movment rpt'!$N:$N,AL$1)</f>
        <v>0</v>
      </c>
      <c r="AM407" s="86">
        <f>SUMIFS('sys inv movment rpt'!$M:$M,'sys inv movment rpt'!$L:$L,$M407,'sys inv movment rpt'!$N:$N,AM$1)</f>
        <v>0</v>
      </c>
      <c r="AN407" s="86">
        <f>SUMIFS('sys inv movment rpt'!$M:$M,'sys inv movment rpt'!$L:$L,$M407,'sys inv movment rpt'!$N:$N,AN$1)</f>
        <v>0</v>
      </c>
      <c r="AO407" s="86">
        <f>SUMIFS('sys inv movment rpt'!$M:$M,'sys inv movment rpt'!$L:$L,$M407,'sys inv movment rpt'!$N:$N,AO$1)</f>
        <v>0</v>
      </c>
      <c r="AP407" s="86">
        <f>SUMIFS('sys inv movment rpt'!$M:$M,'sys inv movment rpt'!$L:$L,$M407,'sys inv movment rpt'!$N:$N,AP$1)</f>
        <v>0</v>
      </c>
      <c r="AQ407" s="86">
        <f>SUMIFS('sys inv movment rpt'!$M:$M,'sys inv movment rpt'!$L:$L,$M407,'sys inv movment rpt'!$N:$N,AQ$1)</f>
        <v>0</v>
      </c>
      <c r="AR407" s="86">
        <f>SUMIFS('sys inv movment rpt'!$M:$M,'sys inv movment rpt'!$L:$L,$M407,'sys inv movment rpt'!$N:$N,AR$1)</f>
        <v>0</v>
      </c>
      <c r="AS407" s="86">
        <f>SUMIFS('sys inv movment rpt'!$M:$M,'sys inv movment rpt'!$L:$L,$M407,'sys inv movment rpt'!$N:$N,AS$1)</f>
        <v>0</v>
      </c>
      <c r="AT407" s="86">
        <f>SUMIFS('sys inv movment rpt'!$M:$M,'sys inv movment rpt'!$L:$L,$M407,'sys inv movment rpt'!$N:$N,AT$1)</f>
        <v>0</v>
      </c>
      <c r="AU407" s="86">
        <f>SUMIFS('sys inv movment rpt'!$M:$M,'sys inv movment rpt'!$L:$L,$M407,'sys inv movment rpt'!$N:$N,AU$1)</f>
        <v>0</v>
      </c>
      <c r="AV407" s="86">
        <f>SUMIFS('sys inv movment rpt'!$M:$M,'sys inv movment rpt'!$L:$L,$M407,'sys inv movment rpt'!$N:$N,AV$1)</f>
        <v>0</v>
      </c>
      <c r="AW407" s="87" t="str">
        <f>IFERROR(VLOOKUP(A407,'sys-backorder details'!E:U,17,0),"-")</f>
        <v>-</v>
      </c>
      <c r="AX407" s="87" t="str">
        <f>IF(K407&gt;1,VLOOKUP(A407,'settings-routing'!A:I,9,0),"")</f>
        <v/>
      </c>
    </row>
    <row r="408" ht="12.75" hidden="1" customHeight="1">
      <c r="A408" s="50" t="s">
        <v>1020</v>
      </c>
      <c r="B408" s="50" t="s">
        <v>963</v>
      </c>
      <c r="C408" s="50">
        <f t="shared" si="2"/>
        <v>5284</v>
      </c>
      <c r="D408" s="80">
        <f>SUMIF('Stocks 101-111'!$J:$J,'item dashboard'!A408,'Stocks 101-111'!K:K)</f>
        <v>5284</v>
      </c>
      <c r="E408" s="80">
        <f>SUMIF('Stocks 101-111'!$J:$J,'item dashboard'!A408,'Stocks 101-111'!$L:$L)</f>
        <v>0</v>
      </c>
      <c r="F408" s="81">
        <f t="shared" si="3"/>
        <v>0</v>
      </c>
      <c r="G408" s="82">
        <f t="shared" si="4"/>
        <v>0.2</v>
      </c>
      <c r="H408" s="50">
        <f>SUMIFS('sys-backorder details'!$M:$M,'sys-backorder details'!$E:$E,'item dashboard'!A408,'sys-backorder details'!$V:$V,"")</f>
        <v>0</v>
      </c>
      <c r="I408" s="83">
        <f>SUMIF('settings-routing'!$I:$I,'item dashboard'!A408,'settings-routing'!$O:$O)</f>
        <v>0</v>
      </c>
      <c r="J408" s="50">
        <f>SUMIFS('sys-backorder details'!$M:$M,'sys-backorder details'!$E:$E,'item dashboard'!A408,'sys-backorder details'!$V:$V,"Call off")</f>
        <v>10368</v>
      </c>
      <c r="K408" s="84">
        <f t="shared" si="5"/>
        <v>-5284</v>
      </c>
      <c r="L408" s="84">
        <f>SUMIF('Production Plan'!$E:$E,'item dashboard'!A408,'Production Plan'!$N:$N)</f>
        <v>-5284</v>
      </c>
      <c r="M408" s="85" t="str">
        <f t="shared" si="6"/>
        <v>B-G24PP-N8-50 gm Natural jar</v>
      </c>
      <c r="N408" s="86">
        <f>SUMIFS('sys inv movment rpt'!$M:$M,'sys inv movment rpt'!$L:$L,$M408,'sys inv movment rpt'!$N:$N,N$1)</f>
        <v>0</v>
      </c>
      <c r="O408" s="86">
        <f>SUMIFS('sys inv movment rpt'!$M:$M,'sys inv movment rpt'!$L:$L,$M408,'sys inv movment rpt'!$N:$N,O$1)</f>
        <v>0</v>
      </c>
      <c r="P408" s="86">
        <f>SUMIFS('sys inv movment rpt'!$M:$M,'sys inv movment rpt'!$L:$L,$M408,'sys inv movment rpt'!$N:$N,P$1)</f>
        <v>0</v>
      </c>
      <c r="Q408" s="86">
        <f>SUMIFS('sys inv movment rpt'!$M:$M,'sys inv movment rpt'!$L:$L,$M408,'sys inv movment rpt'!$N:$N,Q$1)</f>
        <v>0</v>
      </c>
      <c r="R408" s="86">
        <f>SUMIFS('sys inv movment rpt'!$M:$M,'sys inv movment rpt'!$L:$L,$M408,'sys inv movment rpt'!$N:$N,R$1)</f>
        <v>9504</v>
      </c>
      <c r="S408" s="86">
        <f>SUMIFS('sys inv movment rpt'!$M:$M,'sys inv movment rpt'!$L:$L,$M408,'sys inv movment rpt'!$N:$N,S$1)</f>
        <v>0</v>
      </c>
      <c r="T408" s="86">
        <f>SUMIFS('sys inv movment rpt'!$M:$M,'sys inv movment rpt'!$L:$L,$M408,'sys inv movment rpt'!$N:$N,T$1)</f>
        <v>0</v>
      </c>
      <c r="U408" s="86">
        <f>SUMIFS('sys inv movment rpt'!$M:$M,'sys inv movment rpt'!$L:$L,$M408,'sys inv movment rpt'!$N:$N,U$1)</f>
        <v>0</v>
      </c>
      <c r="V408" s="86">
        <f>SUMIFS('sys inv movment rpt'!$M:$M,'sys inv movment rpt'!$L:$L,$M408,'sys inv movment rpt'!$N:$N,V$1)</f>
        <v>864</v>
      </c>
      <c r="W408" s="86">
        <f>SUMIFS('sys inv movment rpt'!$M:$M,'sys inv movment rpt'!$L:$L,$M408,'sys inv movment rpt'!$N:$N,W$1)</f>
        <v>6048</v>
      </c>
      <c r="X408" s="86">
        <f>SUMIFS('sys inv movment rpt'!$M:$M,'sys inv movment rpt'!$L:$L,$M408,'sys inv movment rpt'!$N:$N,X$1)</f>
        <v>0</v>
      </c>
      <c r="Y408" s="86">
        <f>SUMIFS('sys inv movment rpt'!$M:$M,'sys inv movment rpt'!$L:$L,$M408,'sys inv movment rpt'!$N:$N,Y$1)</f>
        <v>0</v>
      </c>
      <c r="Z408" s="86">
        <f>SUMIFS('sys inv movment rpt'!$M:$M,'sys inv movment rpt'!$L:$L,$M408,'sys inv movment rpt'!$N:$N,Z$1)</f>
        <v>0</v>
      </c>
      <c r="AA408" s="86">
        <f>SUMIFS('sys inv movment rpt'!$M:$M,'sys inv movment rpt'!$L:$L,$M408,'sys inv movment rpt'!$N:$N,AA$1)</f>
        <v>5184</v>
      </c>
      <c r="AB408" s="86">
        <f>SUMIFS('sys inv movment rpt'!$M:$M,'sys inv movment rpt'!$L:$L,$M408,'sys inv movment rpt'!$N:$N,AB$1)</f>
        <v>0</v>
      </c>
      <c r="AC408" s="86">
        <f>SUMIFS('sys inv movment rpt'!$M:$M,'sys inv movment rpt'!$L:$L,$M408,'sys inv movment rpt'!$N:$N,AC$1)</f>
        <v>0</v>
      </c>
      <c r="AD408" s="86">
        <f>SUMIFS('sys inv movment rpt'!$M:$M,'sys inv movment rpt'!$L:$L,$M408,'sys inv movment rpt'!$N:$N,AD$1)</f>
        <v>0</v>
      </c>
      <c r="AE408" s="86">
        <f>SUMIFS('sys inv movment rpt'!$M:$M,'sys inv movment rpt'!$L:$L,$M408,'sys inv movment rpt'!$N:$N,AE$1)</f>
        <v>17280</v>
      </c>
      <c r="AF408" s="86">
        <f>SUMIFS('sys inv movment rpt'!$M:$M,'sys inv movment rpt'!$L:$L,$M408,'sys inv movment rpt'!$N:$N,AF$1)</f>
        <v>0</v>
      </c>
      <c r="AG408" s="86">
        <f>SUMIFS('sys inv movment rpt'!$M:$M,'sys inv movment rpt'!$L:$L,$M408,'sys inv movment rpt'!$N:$N,AG$1)</f>
        <v>0</v>
      </c>
      <c r="AH408" s="86">
        <f>SUMIFS('sys inv movment rpt'!$M:$M,'sys inv movment rpt'!$L:$L,$M408,'sys inv movment rpt'!$N:$N,AH$1)</f>
        <v>0</v>
      </c>
      <c r="AI408" s="86">
        <f>SUMIFS('sys inv movment rpt'!$M:$M,'sys inv movment rpt'!$L:$L,$M408,'sys inv movment rpt'!$N:$N,AI$1)</f>
        <v>0</v>
      </c>
      <c r="AJ408" s="86">
        <f>SUMIFS('sys inv movment rpt'!$M:$M,'sys inv movment rpt'!$L:$L,$M408,'sys inv movment rpt'!$N:$N,AJ$1)</f>
        <v>13824</v>
      </c>
      <c r="AK408" s="86">
        <f>SUMIFS('sys inv movment rpt'!$M:$M,'sys inv movment rpt'!$L:$L,$M408,'sys inv movment rpt'!$N:$N,AK$1)</f>
        <v>0</v>
      </c>
      <c r="AL408" s="86">
        <f>SUMIFS('sys inv movment rpt'!$M:$M,'sys inv movment rpt'!$L:$L,$M408,'sys inv movment rpt'!$N:$N,AL$1)</f>
        <v>0</v>
      </c>
      <c r="AM408" s="86">
        <f>SUMIFS('sys inv movment rpt'!$M:$M,'sys inv movment rpt'!$L:$L,$M408,'sys inv movment rpt'!$N:$N,AM$1)</f>
        <v>0</v>
      </c>
      <c r="AN408" s="86">
        <f>SUMIFS('sys inv movment rpt'!$M:$M,'sys inv movment rpt'!$L:$L,$M408,'sys inv movment rpt'!$N:$N,AN$1)</f>
        <v>0</v>
      </c>
      <c r="AO408" s="86">
        <f>SUMIFS('sys inv movment rpt'!$M:$M,'sys inv movment rpt'!$L:$L,$M408,'sys inv movment rpt'!$N:$N,AO$1)</f>
        <v>0</v>
      </c>
      <c r="AP408" s="86">
        <f>SUMIFS('sys inv movment rpt'!$M:$M,'sys inv movment rpt'!$L:$L,$M408,'sys inv movment rpt'!$N:$N,AP$1)</f>
        <v>0</v>
      </c>
      <c r="AQ408" s="86">
        <f>SUMIFS('sys inv movment rpt'!$M:$M,'sys inv movment rpt'!$L:$L,$M408,'sys inv movment rpt'!$N:$N,AQ$1)</f>
        <v>0</v>
      </c>
      <c r="AR408" s="86">
        <f>SUMIFS('sys inv movment rpt'!$M:$M,'sys inv movment rpt'!$L:$L,$M408,'sys inv movment rpt'!$N:$N,AR$1)</f>
        <v>0</v>
      </c>
      <c r="AS408" s="86">
        <f>SUMIFS('sys inv movment rpt'!$M:$M,'sys inv movment rpt'!$L:$L,$M408,'sys inv movment rpt'!$N:$N,AS$1)</f>
        <v>18144</v>
      </c>
      <c r="AT408" s="86">
        <f>SUMIFS('sys inv movment rpt'!$M:$M,'sys inv movment rpt'!$L:$L,$M408,'sys inv movment rpt'!$N:$N,AT$1)</f>
        <v>0</v>
      </c>
      <c r="AU408" s="86">
        <f>SUMIFS('sys inv movment rpt'!$M:$M,'sys inv movment rpt'!$L:$L,$M408,'sys inv movment rpt'!$N:$N,AU$1)</f>
        <v>0</v>
      </c>
      <c r="AV408" s="86">
        <f>SUMIFS('sys inv movment rpt'!$M:$M,'sys inv movment rpt'!$L:$L,$M408,'sys inv movment rpt'!$N:$N,AV$1)</f>
        <v>0</v>
      </c>
      <c r="AW408" s="87" t="str">
        <f>IFERROR(VLOOKUP(A408,'sys-backorder details'!E:U,17,0),"-")</f>
        <v>Cash/Current Cheque</v>
      </c>
      <c r="AX408" s="87" t="str">
        <f>IF(K408&gt;1,VLOOKUP(A408,'settings-routing'!A:I,9,0),"")</f>
        <v/>
      </c>
    </row>
    <row r="409" ht="12.75" hidden="1" customHeight="1">
      <c r="A409" s="50" t="s">
        <v>1021</v>
      </c>
      <c r="B409" s="50" t="s">
        <v>1022</v>
      </c>
      <c r="C409" s="50">
        <f t="shared" si="2"/>
        <v>0</v>
      </c>
      <c r="D409" s="80">
        <f>SUMIF('Stocks 101-111'!$J:$J,'item dashboard'!A409,'Stocks 101-111'!K:K)</f>
        <v>0</v>
      </c>
      <c r="E409" s="80">
        <f>SUMIF('Stocks 101-111'!$J:$J,'item dashboard'!A409,'Stocks 101-111'!$L:$L)</f>
        <v>0</v>
      </c>
      <c r="F409" s="81">
        <f t="shared" si="3"/>
        <v>0</v>
      </c>
      <c r="G409" s="82">
        <f t="shared" si="4"/>
        <v>0</v>
      </c>
      <c r="H409" s="50">
        <f>SUMIFS('sys-backorder details'!$M:$M,'sys-backorder details'!$E:$E,'item dashboard'!A409,'sys-backorder details'!$V:$V,"")</f>
        <v>0</v>
      </c>
      <c r="I409" s="83">
        <f>SUMIF('settings-routing'!$I:$I,'item dashboard'!A409,'settings-routing'!$O:$O)</f>
        <v>0</v>
      </c>
      <c r="J409" s="50">
        <f>SUMIFS('sys-backorder details'!$M:$M,'sys-backorder details'!$E:$E,'item dashboard'!A409,'sys-backorder details'!$V:$V,"Call off")</f>
        <v>0</v>
      </c>
      <c r="K409" s="84">
        <f t="shared" si="5"/>
        <v>0</v>
      </c>
      <c r="L409" s="84">
        <f>SUMIF('Production Plan'!$E:$E,'item dashboard'!A409,'Production Plan'!$N:$N)</f>
        <v>0</v>
      </c>
      <c r="M409" s="85" t="str">
        <f t="shared" si="6"/>
        <v>B-G24PP-PK8-50 gm Pink Jar</v>
      </c>
      <c r="N409" s="86">
        <f>SUMIFS('sys inv movment rpt'!$M:$M,'sys inv movment rpt'!$L:$L,$M409,'sys inv movment rpt'!$N:$N,N$1)</f>
        <v>0</v>
      </c>
      <c r="O409" s="86">
        <f>SUMIFS('sys inv movment rpt'!$M:$M,'sys inv movment rpt'!$L:$L,$M409,'sys inv movment rpt'!$N:$N,O$1)</f>
        <v>0</v>
      </c>
      <c r="P409" s="86">
        <f>SUMIFS('sys inv movment rpt'!$M:$M,'sys inv movment rpt'!$L:$L,$M409,'sys inv movment rpt'!$N:$N,P$1)</f>
        <v>0</v>
      </c>
      <c r="Q409" s="86">
        <f>SUMIFS('sys inv movment rpt'!$M:$M,'sys inv movment rpt'!$L:$L,$M409,'sys inv movment rpt'!$N:$N,Q$1)</f>
        <v>0</v>
      </c>
      <c r="R409" s="86">
        <f>SUMIFS('sys inv movment rpt'!$M:$M,'sys inv movment rpt'!$L:$L,$M409,'sys inv movment rpt'!$N:$N,R$1)</f>
        <v>0</v>
      </c>
      <c r="S409" s="86">
        <f>SUMIFS('sys inv movment rpt'!$M:$M,'sys inv movment rpt'!$L:$L,$M409,'sys inv movment rpt'!$N:$N,S$1)</f>
        <v>0</v>
      </c>
      <c r="T409" s="86">
        <f>SUMIFS('sys inv movment rpt'!$M:$M,'sys inv movment rpt'!$L:$L,$M409,'sys inv movment rpt'!$N:$N,T$1)</f>
        <v>0</v>
      </c>
      <c r="U409" s="86">
        <f>SUMIFS('sys inv movment rpt'!$M:$M,'sys inv movment rpt'!$L:$L,$M409,'sys inv movment rpt'!$N:$N,U$1)</f>
        <v>0</v>
      </c>
      <c r="V409" s="86">
        <f>SUMIFS('sys inv movment rpt'!$M:$M,'sys inv movment rpt'!$L:$L,$M409,'sys inv movment rpt'!$N:$N,V$1)</f>
        <v>0</v>
      </c>
      <c r="W409" s="86">
        <f>SUMIFS('sys inv movment rpt'!$M:$M,'sys inv movment rpt'!$L:$L,$M409,'sys inv movment rpt'!$N:$N,W$1)</f>
        <v>0</v>
      </c>
      <c r="X409" s="86">
        <f>SUMIFS('sys inv movment rpt'!$M:$M,'sys inv movment rpt'!$L:$L,$M409,'sys inv movment rpt'!$N:$N,X$1)</f>
        <v>0</v>
      </c>
      <c r="Y409" s="86">
        <f>SUMIFS('sys inv movment rpt'!$M:$M,'sys inv movment rpt'!$L:$L,$M409,'sys inv movment rpt'!$N:$N,Y$1)</f>
        <v>0</v>
      </c>
      <c r="Z409" s="86">
        <f>SUMIFS('sys inv movment rpt'!$M:$M,'sys inv movment rpt'!$L:$L,$M409,'sys inv movment rpt'!$N:$N,Z$1)</f>
        <v>0</v>
      </c>
      <c r="AA409" s="86">
        <f>SUMIFS('sys inv movment rpt'!$M:$M,'sys inv movment rpt'!$L:$L,$M409,'sys inv movment rpt'!$N:$N,AA$1)</f>
        <v>0</v>
      </c>
      <c r="AB409" s="86">
        <f>SUMIFS('sys inv movment rpt'!$M:$M,'sys inv movment rpt'!$L:$L,$M409,'sys inv movment rpt'!$N:$N,AB$1)</f>
        <v>0</v>
      </c>
      <c r="AC409" s="86">
        <f>SUMIFS('sys inv movment rpt'!$M:$M,'sys inv movment rpt'!$L:$L,$M409,'sys inv movment rpt'!$N:$N,AC$1)</f>
        <v>0</v>
      </c>
      <c r="AD409" s="86">
        <f>SUMIFS('sys inv movment rpt'!$M:$M,'sys inv movment rpt'!$L:$L,$M409,'sys inv movment rpt'!$N:$N,AD$1)</f>
        <v>0</v>
      </c>
      <c r="AE409" s="86">
        <f>SUMIFS('sys inv movment rpt'!$M:$M,'sys inv movment rpt'!$L:$L,$M409,'sys inv movment rpt'!$N:$N,AE$1)</f>
        <v>0</v>
      </c>
      <c r="AF409" s="86">
        <f>SUMIFS('sys inv movment rpt'!$M:$M,'sys inv movment rpt'!$L:$L,$M409,'sys inv movment rpt'!$N:$N,AF$1)</f>
        <v>0</v>
      </c>
      <c r="AG409" s="86">
        <f>SUMIFS('sys inv movment rpt'!$M:$M,'sys inv movment rpt'!$L:$L,$M409,'sys inv movment rpt'!$N:$N,AG$1)</f>
        <v>0</v>
      </c>
      <c r="AH409" s="86">
        <f>SUMIFS('sys inv movment rpt'!$M:$M,'sys inv movment rpt'!$L:$L,$M409,'sys inv movment rpt'!$N:$N,AH$1)</f>
        <v>0</v>
      </c>
      <c r="AI409" s="86">
        <f>SUMIFS('sys inv movment rpt'!$M:$M,'sys inv movment rpt'!$L:$L,$M409,'sys inv movment rpt'!$N:$N,AI$1)</f>
        <v>0</v>
      </c>
      <c r="AJ409" s="86">
        <f>SUMIFS('sys inv movment rpt'!$M:$M,'sys inv movment rpt'!$L:$L,$M409,'sys inv movment rpt'!$N:$N,AJ$1)</f>
        <v>0</v>
      </c>
      <c r="AK409" s="86">
        <f>SUMIFS('sys inv movment rpt'!$M:$M,'sys inv movment rpt'!$L:$L,$M409,'sys inv movment rpt'!$N:$N,AK$1)</f>
        <v>0</v>
      </c>
      <c r="AL409" s="86">
        <f>SUMIFS('sys inv movment rpt'!$M:$M,'sys inv movment rpt'!$L:$L,$M409,'sys inv movment rpt'!$N:$N,AL$1)</f>
        <v>0</v>
      </c>
      <c r="AM409" s="86">
        <f>SUMIFS('sys inv movment rpt'!$M:$M,'sys inv movment rpt'!$L:$L,$M409,'sys inv movment rpt'!$N:$N,AM$1)</f>
        <v>0</v>
      </c>
      <c r="AN409" s="86">
        <f>SUMIFS('sys inv movment rpt'!$M:$M,'sys inv movment rpt'!$L:$L,$M409,'sys inv movment rpt'!$N:$N,AN$1)</f>
        <v>0</v>
      </c>
      <c r="AO409" s="86">
        <f>SUMIFS('sys inv movment rpt'!$M:$M,'sys inv movment rpt'!$L:$L,$M409,'sys inv movment rpt'!$N:$N,AO$1)</f>
        <v>0</v>
      </c>
      <c r="AP409" s="86">
        <f>SUMIFS('sys inv movment rpt'!$M:$M,'sys inv movment rpt'!$L:$L,$M409,'sys inv movment rpt'!$N:$N,AP$1)</f>
        <v>0</v>
      </c>
      <c r="AQ409" s="86">
        <f>SUMIFS('sys inv movment rpt'!$M:$M,'sys inv movment rpt'!$L:$L,$M409,'sys inv movment rpt'!$N:$N,AQ$1)</f>
        <v>0</v>
      </c>
      <c r="AR409" s="86">
        <f>SUMIFS('sys inv movment rpt'!$M:$M,'sys inv movment rpt'!$L:$L,$M409,'sys inv movment rpt'!$N:$N,AR$1)</f>
        <v>0</v>
      </c>
      <c r="AS409" s="86">
        <f>SUMIFS('sys inv movment rpt'!$M:$M,'sys inv movment rpt'!$L:$L,$M409,'sys inv movment rpt'!$N:$N,AS$1)</f>
        <v>0</v>
      </c>
      <c r="AT409" s="86">
        <f>SUMIFS('sys inv movment rpt'!$M:$M,'sys inv movment rpt'!$L:$L,$M409,'sys inv movment rpt'!$N:$N,AT$1)</f>
        <v>0</v>
      </c>
      <c r="AU409" s="86">
        <f>SUMIFS('sys inv movment rpt'!$M:$M,'sys inv movment rpt'!$L:$L,$M409,'sys inv movment rpt'!$N:$N,AU$1)</f>
        <v>0</v>
      </c>
      <c r="AV409" s="86">
        <f>SUMIFS('sys inv movment rpt'!$M:$M,'sys inv movment rpt'!$L:$L,$M409,'sys inv movment rpt'!$N:$N,AV$1)</f>
        <v>0</v>
      </c>
      <c r="AW409" s="87" t="str">
        <f>IFERROR(VLOOKUP(A409,'sys-backorder details'!E:U,17,0),"-")</f>
        <v>-</v>
      </c>
      <c r="AX409" s="87" t="str">
        <f>IF(K409&gt;1,VLOOKUP(A409,'settings-routing'!A:I,9,0),"")</f>
        <v/>
      </c>
    </row>
    <row r="410" ht="12.75" hidden="1" customHeight="1">
      <c r="A410" s="28" t="s">
        <v>1023</v>
      </c>
      <c r="B410" s="28" t="s">
        <v>1024</v>
      </c>
      <c r="C410" s="50">
        <f t="shared" si="2"/>
        <v>0</v>
      </c>
      <c r="D410" s="80">
        <f>SUMIF('Stocks 101-111'!$J:$J,'item dashboard'!A410,'Stocks 101-111'!K:K)</f>
        <v>0</v>
      </c>
      <c r="E410" s="80">
        <f>SUMIF('Stocks 101-111'!$J:$J,'item dashboard'!A410,'Stocks 101-111'!$L:$L)</f>
        <v>0</v>
      </c>
      <c r="F410" s="81">
        <f t="shared" si="3"/>
        <v>0</v>
      </c>
      <c r="G410" s="82">
        <f t="shared" si="4"/>
        <v>0</v>
      </c>
      <c r="H410" s="50">
        <f>SUMIFS('sys-backorder details'!$M:$M,'sys-backorder details'!$E:$E,'item dashboard'!A410,'sys-backorder details'!$V:$V,"")</f>
        <v>0</v>
      </c>
      <c r="I410" s="83">
        <f>SUMIF('settings-routing'!$I:$I,'item dashboard'!A410,'settings-routing'!$O:$O)</f>
        <v>0</v>
      </c>
      <c r="J410" s="50">
        <f>SUMIFS('sys-backorder details'!$M:$M,'sys-backorder details'!$E:$E,'item dashboard'!A410,'sys-backorder details'!$V:$V,"Call off")</f>
        <v>0</v>
      </c>
      <c r="K410" s="84">
        <f t="shared" si="5"/>
        <v>0</v>
      </c>
      <c r="L410" s="84">
        <f>SUMIF('Production Plan'!$E:$E,'item dashboard'!A410,'Production Plan'!$N:$N)</f>
        <v>0</v>
      </c>
      <c r="M410" s="85" t="str">
        <f t="shared" si="6"/>
        <v>B-G24PP-PN8-50 gm Pearly Natural Jar</v>
      </c>
      <c r="N410" s="86">
        <f>SUMIFS('sys inv movment rpt'!$M:$M,'sys inv movment rpt'!$L:$L,$M410,'sys inv movment rpt'!$N:$N,N$1)</f>
        <v>0</v>
      </c>
      <c r="O410" s="86">
        <f>SUMIFS('sys inv movment rpt'!$M:$M,'sys inv movment rpt'!$L:$L,$M410,'sys inv movment rpt'!$N:$N,O$1)</f>
        <v>0</v>
      </c>
      <c r="P410" s="86">
        <f>SUMIFS('sys inv movment rpt'!$M:$M,'sys inv movment rpt'!$L:$L,$M410,'sys inv movment rpt'!$N:$N,P$1)</f>
        <v>0</v>
      </c>
      <c r="Q410" s="86">
        <f>SUMIFS('sys inv movment rpt'!$M:$M,'sys inv movment rpt'!$L:$L,$M410,'sys inv movment rpt'!$N:$N,Q$1)</f>
        <v>0</v>
      </c>
      <c r="R410" s="86">
        <f>SUMIFS('sys inv movment rpt'!$M:$M,'sys inv movment rpt'!$L:$L,$M410,'sys inv movment rpt'!$N:$N,R$1)</f>
        <v>0</v>
      </c>
      <c r="S410" s="86">
        <f>SUMIFS('sys inv movment rpt'!$M:$M,'sys inv movment rpt'!$L:$L,$M410,'sys inv movment rpt'!$N:$N,S$1)</f>
        <v>0</v>
      </c>
      <c r="T410" s="86">
        <f>SUMIFS('sys inv movment rpt'!$M:$M,'sys inv movment rpt'!$L:$L,$M410,'sys inv movment rpt'!$N:$N,T$1)</f>
        <v>0</v>
      </c>
      <c r="U410" s="86">
        <f>SUMIFS('sys inv movment rpt'!$M:$M,'sys inv movment rpt'!$L:$L,$M410,'sys inv movment rpt'!$N:$N,U$1)</f>
        <v>0</v>
      </c>
      <c r="V410" s="86">
        <f>SUMIFS('sys inv movment rpt'!$M:$M,'sys inv movment rpt'!$L:$L,$M410,'sys inv movment rpt'!$N:$N,V$1)</f>
        <v>0</v>
      </c>
      <c r="W410" s="86">
        <f>SUMIFS('sys inv movment rpt'!$M:$M,'sys inv movment rpt'!$L:$L,$M410,'sys inv movment rpt'!$N:$N,W$1)</f>
        <v>0</v>
      </c>
      <c r="X410" s="86">
        <f>SUMIFS('sys inv movment rpt'!$M:$M,'sys inv movment rpt'!$L:$L,$M410,'sys inv movment rpt'!$N:$N,X$1)</f>
        <v>0</v>
      </c>
      <c r="Y410" s="86">
        <f>SUMIFS('sys inv movment rpt'!$M:$M,'sys inv movment rpt'!$L:$L,$M410,'sys inv movment rpt'!$N:$N,Y$1)</f>
        <v>0</v>
      </c>
      <c r="Z410" s="86">
        <f>SUMIFS('sys inv movment rpt'!$M:$M,'sys inv movment rpt'!$L:$L,$M410,'sys inv movment rpt'!$N:$N,Z$1)</f>
        <v>0</v>
      </c>
      <c r="AA410" s="86">
        <f>SUMIFS('sys inv movment rpt'!$M:$M,'sys inv movment rpt'!$L:$L,$M410,'sys inv movment rpt'!$N:$N,AA$1)</f>
        <v>0</v>
      </c>
      <c r="AB410" s="86">
        <f>SUMIFS('sys inv movment rpt'!$M:$M,'sys inv movment rpt'!$L:$L,$M410,'sys inv movment rpt'!$N:$N,AB$1)</f>
        <v>0</v>
      </c>
      <c r="AC410" s="86">
        <f>SUMIFS('sys inv movment rpt'!$M:$M,'sys inv movment rpt'!$L:$L,$M410,'sys inv movment rpt'!$N:$N,AC$1)</f>
        <v>0</v>
      </c>
      <c r="AD410" s="86">
        <f>SUMIFS('sys inv movment rpt'!$M:$M,'sys inv movment rpt'!$L:$L,$M410,'sys inv movment rpt'!$N:$N,AD$1)</f>
        <v>0</v>
      </c>
      <c r="AE410" s="86">
        <f>SUMIFS('sys inv movment rpt'!$M:$M,'sys inv movment rpt'!$L:$L,$M410,'sys inv movment rpt'!$N:$N,AE$1)</f>
        <v>0</v>
      </c>
      <c r="AF410" s="86">
        <f>SUMIFS('sys inv movment rpt'!$M:$M,'sys inv movment rpt'!$L:$L,$M410,'sys inv movment rpt'!$N:$N,AF$1)</f>
        <v>0</v>
      </c>
      <c r="AG410" s="86">
        <f>SUMIFS('sys inv movment rpt'!$M:$M,'sys inv movment rpt'!$L:$L,$M410,'sys inv movment rpt'!$N:$N,AG$1)</f>
        <v>0</v>
      </c>
      <c r="AH410" s="86">
        <f>SUMIFS('sys inv movment rpt'!$M:$M,'sys inv movment rpt'!$L:$L,$M410,'sys inv movment rpt'!$N:$N,AH$1)</f>
        <v>0</v>
      </c>
      <c r="AI410" s="86">
        <f>SUMIFS('sys inv movment rpt'!$M:$M,'sys inv movment rpt'!$L:$L,$M410,'sys inv movment rpt'!$N:$N,AI$1)</f>
        <v>0</v>
      </c>
      <c r="AJ410" s="86">
        <f>SUMIFS('sys inv movment rpt'!$M:$M,'sys inv movment rpt'!$L:$L,$M410,'sys inv movment rpt'!$N:$N,AJ$1)</f>
        <v>0</v>
      </c>
      <c r="AK410" s="86">
        <f>SUMIFS('sys inv movment rpt'!$M:$M,'sys inv movment rpt'!$L:$L,$M410,'sys inv movment rpt'!$N:$N,AK$1)</f>
        <v>0</v>
      </c>
      <c r="AL410" s="86">
        <f>SUMIFS('sys inv movment rpt'!$M:$M,'sys inv movment rpt'!$L:$L,$M410,'sys inv movment rpt'!$N:$N,AL$1)</f>
        <v>0</v>
      </c>
      <c r="AM410" s="86">
        <f>SUMIFS('sys inv movment rpt'!$M:$M,'sys inv movment rpt'!$L:$L,$M410,'sys inv movment rpt'!$N:$N,AM$1)</f>
        <v>0</v>
      </c>
      <c r="AN410" s="86">
        <f>SUMIFS('sys inv movment rpt'!$M:$M,'sys inv movment rpt'!$L:$L,$M410,'sys inv movment rpt'!$N:$N,AN$1)</f>
        <v>0</v>
      </c>
      <c r="AO410" s="86">
        <f>SUMIFS('sys inv movment rpt'!$M:$M,'sys inv movment rpt'!$L:$L,$M410,'sys inv movment rpt'!$N:$N,AO$1)</f>
        <v>0</v>
      </c>
      <c r="AP410" s="86">
        <f>SUMIFS('sys inv movment rpt'!$M:$M,'sys inv movment rpt'!$L:$L,$M410,'sys inv movment rpt'!$N:$N,AP$1)</f>
        <v>0</v>
      </c>
      <c r="AQ410" s="86">
        <f>SUMIFS('sys inv movment rpt'!$M:$M,'sys inv movment rpt'!$L:$L,$M410,'sys inv movment rpt'!$N:$N,AQ$1)</f>
        <v>0</v>
      </c>
      <c r="AR410" s="86">
        <f>SUMIFS('sys inv movment rpt'!$M:$M,'sys inv movment rpt'!$L:$L,$M410,'sys inv movment rpt'!$N:$N,AR$1)</f>
        <v>0</v>
      </c>
      <c r="AS410" s="86">
        <f>SUMIFS('sys inv movment rpt'!$M:$M,'sys inv movment rpt'!$L:$L,$M410,'sys inv movment rpt'!$N:$N,AS$1)</f>
        <v>0</v>
      </c>
      <c r="AT410" s="86">
        <f>SUMIFS('sys inv movment rpt'!$M:$M,'sys inv movment rpt'!$L:$L,$M410,'sys inv movment rpt'!$N:$N,AT$1)</f>
        <v>0</v>
      </c>
      <c r="AU410" s="86">
        <f>SUMIFS('sys inv movment rpt'!$M:$M,'sys inv movment rpt'!$L:$L,$M410,'sys inv movment rpt'!$N:$N,AU$1)</f>
        <v>0</v>
      </c>
      <c r="AV410" s="86">
        <f>SUMIFS('sys inv movment rpt'!$M:$M,'sys inv movment rpt'!$L:$L,$M410,'sys inv movment rpt'!$N:$N,AV$1)</f>
        <v>0</v>
      </c>
      <c r="AW410" s="87" t="str">
        <f>IFERROR(VLOOKUP(A410,'sys-backorder details'!E:U,17,0),"-")</f>
        <v>-</v>
      </c>
      <c r="AX410" s="87" t="str">
        <f>IF(K410&gt;1,VLOOKUP(A410,'settings-routing'!A:I,9,0),"")</f>
        <v/>
      </c>
    </row>
    <row r="411" ht="12.75" hidden="1" customHeight="1">
      <c r="A411" s="50" t="s">
        <v>1025</v>
      </c>
      <c r="B411" s="50" t="s">
        <v>969</v>
      </c>
      <c r="C411" s="50">
        <f t="shared" si="2"/>
        <v>864</v>
      </c>
      <c r="D411" s="80">
        <f>SUMIF('Stocks 101-111'!$J:$J,'item dashboard'!A411,'Stocks 101-111'!K:K)</f>
        <v>864</v>
      </c>
      <c r="E411" s="80">
        <f>SUMIF('Stocks 101-111'!$J:$J,'item dashboard'!A411,'Stocks 101-111'!$L:$L)</f>
        <v>0</v>
      </c>
      <c r="F411" s="81">
        <f t="shared" si="3"/>
        <v>0</v>
      </c>
      <c r="G411" s="82">
        <f t="shared" si="4"/>
        <v>0.1142857143</v>
      </c>
      <c r="H411" s="50">
        <f>SUMIFS('sys-backorder details'!$M:$M,'sys-backorder details'!$E:$E,'item dashboard'!A411,'sys-backorder details'!$V:$V,"")</f>
        <v>0</v>
      </c>
      <c r="I411" s="83">
        <f>SUMIF('settings-routing'!$I:$I,'item dashboard'!A411,'settings-routing'!$O:$O)</f>
        <v>0</v>
      </c>
      <c r="J411" s="50">
        <f>SUMIFS('sys-backorder details'!$M:$M,'sys-backorder details'!$E:$E,'item dashboard'!A411,'sys-backorder details'!$V:$V,"Call off")</f>
        <v>1728</v>
      </c>
      <c r="K411" s="84">
        <f t="shared" si="5"/>
        <v>-864</v>
      </c>
      <c r="L411" s="84">
        <f>SUMIF('Production Plan'!$E:$E,'item dashboard'!A411,'Production Plan'!$N:$N)</f>
        <v>0</v>
      </c>
      <c r="M411" s="85" t="str">
        <f t="shared" si="6"/>
        <v>B-G24PP-W8-50 gm White jar</v>
      </c>
      <c r="N411" s="86">
        <f>SUMIFS('sys inv movment rpt'!$M:$M,'sys inv movment rpt'!$L:$L,$M411,'sys inv movment rpt'!$N:$N,N$1)</f>
        <v>0</v>
      </c>
      <c r="O411" s="86">
        <f>SUMIFS('sys inv movment rpt'!$M:$M,'sys inv movment rpt'!$L:$L,$M411,'sys inv movment rpt'!$N:$N,O$1)</f>
        <v>0</v>
      </c>
      <c r="P411" s="86">
        <f>SUMIFS('sys inv movment rpt'!$M:$M,'sys inv movment rpt'!$L:$L,$M411,'sys inv movment rpt'!$N:$N,P$1)</f>
        <v>0</v>
      </c>
      <c r="Q411" s="86">
        <f>SUMIFS('sys inv movment rpt'!$M:$M,'sys inv movment rpt'!$L:$L,$M411,'sys inv movment rpt'!$N:$N,Q$1)</f>
        <v>0</v>
      </c>
      <c r="R411" s="86">
        <f>SUMIFS('sys inv movment rpt'!$M:$M,'sys inv movment rpt'!$L:$L,$M411,'sys inv movment rpt'!$N:$N,R$1)</f>
        <v>2304</v>
      </c>
      <c r="S411" s="86">
        <f>SUMIFS('sys inv movment rpt'!$M:$M,'sys inv movment rpt'!$L:$L,$M411,'sys inv movment rpt'!$N:$N,S$1)</f>
        <v>864</v>
      </c>
      <c r="T411" s="86">
        <f>SUMIFS('sys inv movment rpt'!$M:$M,'sys inv movment rpt'!$L:$L,$M411,'sys inv movment rpt'!$N:$N,T$1)</f>
        <v>0</v>
      </c>
      <c r="U411" s="86">
        <f>SUMIFS('sys inv movment rpt'!$M:$M,'sys inv movment rpt'!$L:$L,$M411,'sys inv movment rpt'!$N:$N,U$1)</f>
        <v>0</v>
      </c>
      <c r="V411" s="86">
        <f>SUMIFS('sys inv movment rpt'!$M:$M,'sys inv movment rpt'!$L:$L,$M411,'sys inv movment rpt'!$N:$N,V$1)</f>
        <v>0</v>
      </c>
      <c r="W411" s="86">
        <f>SUMIFS('sys inv movment rpt'!$M:$M,'sys inv movment rpt'!$L:$L,$M411,'sys inv movment rpt'!$N:$N,W$1)</f>
        <v>0</v>
      </c>
      <c r="X411" s="86">
        <f>SUMIFS('sys inv movment rpt'!$M:$M,'sys inv movment rpt'!$L:$L,$M411,'sys inv movment rpt'!$N:$N,X$1)</f>
        <v>0</v>
      </c>
      <c r="Y411" s="86">
        <f>SUMIFS('sys inv movment rpt'!$M:$M,'sys inv movment rpt'!$L:$L,$M411,'sys inv movment rpt'!$N:$N,Y$1)</f>
        <v>0</v>
      </c>
      <c r="Z411" s="86">
        <f>SUMIFS('sys inv movment rpt'!$M:$M,'sys inv movment rpt'!$L:$L,$M411,'sys inv movment rpt'!$N:$N,Z$1)</f>
        <v>0</v>
      </c>
      <c r="AA411" s="86">
        <f>SUMIFS('sys inv movment rpt'!$M:$M,'sys inv movment rpt'!$L:$L,$M411,'sys inv movment rpt'!$N:$N,AA$1)</f>
        <v>0</v>
      </c>
      <c r="AB411" s="86">
        <f>SUMIFS('sys inv movment rpt'!$M:$M,'sys inv movment rpt'!$L:$L,$M411,'sys inv movment rpt'!$N:$N,AB$1)</f>
        <v>0</v>
      </c>
      <c r="AC411" s="86">
        <f>SUMIFS('sys inv movment rpt'!$M:$M,'sys inv movment rpt'!$L:$L,$M411,'sys inv movment rpt'!$N:$N,AC$1)</f>
        <v>0</v>
      </c>
      <c r="AD411" s="86">
        <f>SUMIFS('sys inv movment rpt'!$M:$M,'sys inv movment rpt'!$L:$L,$M411,'sys inv movment rpt'!$N:$N,AD$1)</f>
        <v>0</v>
      </c>
      <c r="AE411" s="86">
        <f>SUMIFS('sys inv movment rpt'!$M:$M,'sys inv movment rpt'!$L:$L,$M411,'sys inv movment rpt'!$N:$N,AE$1)</f>
        <v>0</v>
      </c>
      <c r="AF411" s="86">
        <f>SUMIFS('sys inv movment rpt'!$M:$M,'sys inv movment rpt'!$L:$L,$M411,'sys inv movment rpt'!$N:$N,AF$1)</f>
        <v>864</v>
      </c>
      <c r="AG411" s="86">
        <f>SUMIFS('sys inv movment rpt'!$M:$M,'sys inv movment rpt'!$L:$L,$M411,'sys inv movment rpt'!$N:$N,AG$1)</f>
        <v>0</v>
      </c>
      <c r="AH411" s="86">
        <f>SUMIFS('sys inv movment rpt'!$M:$M,'sys inv movment rpt'!$L:$L,$M411,'sys inv movment rpt'!$N:$N,AH$1)</f>
        <v>0</v>
      </c>
      <c r="AI411" s="86">
        <f>SUMIFS('sys inv movment rpt'!$M:$M,'sys inv movment rpt'!$L:$L,$M411,'sys inv movment rpt'!$N:$N,AI$1)</f>
        <v>0</v>
      </c>
      <c r="AJ411" s="86">
        <f>SUMIFS('sys inv movment rpt'!$M:$M,'sys inv movment rpt'!$L:$L,$M411,'sys inv movment rpt'!$N:$N,AJ$1)</f>
        <v>0</v>
      </c>
      <c r="AK411" s="86">
        <f>SUMIFS('sys inv movment rpt'!$M:$M,'sys inv movment rpt'!$L:$L,$M411,'sys inv movment rpt'!$N:$N,AK$1)</f>
        <v>0</v>
      </c>
      <c r="AL411" s="86">
        <f>SUMIFS('sys inv movment rpt'!$M:$M,'sys inv movment rpt'!$L:$L,$M411,'sys inv movment rpt'!$N:$N,AL$1)</f>
        <v>0</v>
      </c>
      <c r="AM411" s="86">
        <f>SUMIFS('sys inv movment rpt'!$M:$M,'sys inv movment rpt'!$L:$L,$M411,'sys inv movment rpt'!$N:$N,AM$1)</f>
        <v>0</v>
      </c>
      <c r="AN411" s="86">
        <f>SUMIFS('sys inv movment rpt'!$M:$M,'sys inv movment rpt'!$L:$L,$M411,'sys inv movment rpt'!$N:$N,AN$1)</f>
        <v>1728</v>
      </c>
      <c r="AO411" s="86">
        <f>SUMIFS('sys inv movment rpt'!$M:$M,'sys inv movment rpt'!$L:$L,$M411,'sys inv movment rpt'!$N:$N,AO$1)</f>
        <v>0</v>
      </c>
      <c r="AP411" s="86">
        <f>SUMIFS('sys inv movment rpt'!$M:$M,'sys inv movment rpt'!$L:$L,$M411,'sys inv movment rpt'!$N:$N,AP$1)</f>
        <v>0</v>
      </c>
      <c r="AQ411" s="86">
        <f>SUMIFS('sys inv movment rpt'!$M:$M,'sys inv movment rpt'!$L:$L,$M411,'sys inv movment rpt'!$N:$N,AQ$1)</f>
        <v>0</v>
      </c>
      <c r="AR411" s="86">
        <f>SUMIFS('sys inv movment rpt'!$M:$M,'sys inv movment rpt'!$L:$L,$M411,'sys inv movment rpt'!$N:$N,AR$1)</f>
        <v>0</v>
      </c>
      <c r="AS411" s="86">
        <f>SUMIFS('sys inv movment rpt'!$M:$M,'sys inv movment rpt'!$L:$L,$M411,'sys inv movment rpt'!$N:$N,AS$1)</f>
        <v>0</v>
      </c>
      <c r="AT411" s="86">
        <f>SUMIFS('sys inv movment rpt'!$M:$M,'sys inv movment rpt'!$L:$L,$M411,'sys inv movment rpt'!$N:$N,AT$1)</f>
        <v>0</v>
      </c>
      <c r="AU411" s="86">
        <f>SUMIFS('sys inv movment rpt'!$M:$M,'sys inv movment rpt'!$L:$L,$M411,'sys inv movment rpt'!$N:$N,AU$1)</f>
        <v>0</v>
      </c>
      <c r="AV411" s="86">
        <f>SUMIFS('sys inv movment rpt'!$M:$M,'sys inv movment rpt'!$L:$L,$M411,'sys inv movment rpt'!$N:$N,AV$1)</f>
        <v>0</v>
      </c>
      <c r="AW411" s="87" t="str">
        <f>IFERROR(VLOOKUP(A411,'sys-backorder details'!E:U,17,0),"-")</f>
        <v>30 Days</v>
      </c>
      <c r="AX411" s="87" t="str">
        <f>IF(K411&gt;1,VLOOKUP(A411,'settings-routing'!A:I,9,0),"")</f>
        <v/>
      </c>
    </row>
    <row r="412" ht="12.75" hidden="1" customHeight="1">
      <c r="A412" s="15" t="s">
        <v>1026</v>
      </c>
      <c r="B412" s="15" t="s">
        <v>1027</v>
      </c>
      <c r="C412" s="50">
        <f t="shared" si="2"/>
        <v>0</v>
      </c>
      <c r="D412" s="80">
        <f>SUMIF('Stocks 101-111'!$J:$J,'item dashboard'!A412,'Stocks 101-111'!K:K)</f>
        <v>0</v>
      </c>
      <c r="E412" s="80">
        <f>SUMIF('Stocks 101-111'!$J:$J,'item dashboard'!A412,'Stocks 101-111'!$L:$L)</f>
        <v>0</v>
      </c>
      <c r="F412" s="81">
        <f t="shared" si="3"/>
        <v>0</v>
      </c>
      <c r="G412" s="82">
        <f t="shared" si="4"/>
        <v>0</v>
      </c>
      <c r="H412" s="50">
        <f>SUMIFS('sys-backorder details'!$M:$M,'sys-backorder details'!$E:$E,'item dashboard'!A412,'sys-backorder details'!$V:$V,"")</f>
        <v>0</v>
      </c>
      <c r="I412" s="83">
        <f>SUMIF('settings-routing'!$I:$I,'item dashboard'!A412,'settings-routing'!$O:$O)</f>
        <v>0</v>
      </c>
      <c r="J412" s="50">
        <f>SUMIFS('sys-backorder details'!$M:$M,'sys-backorder details'!$E:$E,'item dashboard'!A412,'sys-backorder details'!$V:$V,"Call off")</f>
        <v>0</v>
      </c>
      <c r="K412" s="84">
        <f t="shared" si="5"/>
        <v>0</v>
      </c>
      <c r="L412" s="84">
        <f>SUMIF('Production Plan'!$E:$E,'item dashboard'!A412,'Production Plan'!$N:$N)</f>
        <v>0</v>
      </c>
      <c r="M412" s="85" t="str">
        <f t="shared" si="6"/>
        <v>B-G253B-N20-250ml Natural Sprayer Bottle</v>
      </c>
      <c r="N412" s="86">
        <f>SUMIFS('sys inv movment rpt'!$M:$M,'sys inv movment rpt'!$L:$L,$M412,'sys inv movment rpt'!$N:$N,N$1)</f>
        <v>0</v>
      </c>
      <c r="O412" s="86">
        <f>SUMIFS('sys inv movment rpt'!$M:$M,'sys inv movment rpt'!$L:$L,$M412,'sys inv movment rpt'!$N:$N,O$1)</f>
        <v>0</v>
      </c>
      <c r="P412" s="86">
        <f>SUMIFS('sys inv movment rpt'!$M:$M,'sys inv movment rpt'!$L:$L,$M412,'sys inv movment rpt'!$N:$N,P$1)</f>
        <v>0</v>
      </c>
      <c r="Q412" s="86">
        <f>SUMIFS('sys inv movment rpt'!$M:$M,'sys inv movment rpt'!$L:$L,$M412,'sys inv movment rpt'!$N:$N,Q$1)</f>
        <v>0</v>
      </c>
      <c r="R412" s="86">
        <f>SUMIFS('sys inv movment rpt'!$M:$M,'sys inv movment rpt'!$L:$L,$M412,'sys inv movment rpt'!$N:$N,R$1)</f>
        <v>0</v>
      </c>
      <c r="S412" s="86">
        <f>SUMIFS('sys inv movment rpt'!$M:$M,'sys inv movment rpt'!$L:$L,$M412,'sys inv movment rpt'!$N:$N,S$1)</f>
        <v>0</v>
      </c>
      <c r="T412" s="86">
        <f>SUMIFS('sys inv movment rpt'!$M:$M,'sys inv movment rpt'!$L:$L,$M412,'sys inv movment rpt'!$N:$N,T$1)</f>
        <v>0</v>
      </c>
      <c r="U412" s="86">
        <f>SUMIFS('sys inv movment rpt'!$M:$M,'sys inv movment rpt'!$L:$L,$M412,'sys inv movment rpt'!$N:$N,U$1)</f>
        <v>0</v>
      </c>
      <c r="V412" s="86">
        <f>SUMIFS('sys inv movment rpt'!$M:$M,'sys inv movment rpt'!$L:$L,$M412,'sys inv movment rpt'!$N:$N,V$1)</f>
        <v>0</v>
      </c>
      <c r="W412" s="86">
        <f>SUMIFS('sys inv movment rpt'!$M:$M,'sys inv movment rpt'!$L:$L,$M412,'sys inv movment rpt'!$N:$N,W$1)</f>
        <v>0</v>
      </c>
      <c r="X412" s="86">
        <f>SUMIFS('sys inv movment rpt'!$M:$M,'sys inv movment rpt'!$L:$L,$M412,'sys inv movment rpt'!$N:$N,X$1)</f>
        <v>0</v>
      </c>
      <c r="Y412" s="86">
        <f>SUMIFS('sys inv movment rpt'!$M:$M,'sys inv movment rpt'!$L:$L,$M412,'sys inv movment rpt'!$N:$N,Y$1)</f>
        <v>0</v>
      </c>
      <c r="Z412" s="86">
        <f>SUMIFS('sys inv movment rpt'!$M:$M,'sys inv movment rpt'!$L:$L,$M412,'sys inv movment rpt'!$N:$N,Z$1)</f>
        <v>0</v>
      </c>
      <c r="AA412" s="86">
        <f>SUMIFS('sys inv movment rpt'!$M:$M,'sys inv movment rpt'!$L:$L,$M412,'sys inv movment rpt'!$N:$N,AA$1)</f>
        <v>0</v>
      </c>
      <c r="AB412" s="86">
        <f>SUMIFS('sys inv movment rpt'!$M:$M,'sys inv movment rpt'!$L:$L,$M412,'sys inv movment rpt'!$N:$N,AB$1)</f>
        <v>0</v>
      </c>
      <c r="AC412" s="86">
        <f>SUMIFS('sys inv movment rpt'!$M:$M,'sys inv movment rpt'!$L:$L,$M412,'sys inv movment rpt'!$N:$N,AC$1)</f>
        <v>0</v>
      </c>
      <c r="AD412" s="86">
        <f>SUMIFS('sys inv movment rpt'!$M:$M,'sys inv movment rpt'!$L:$L,$M412,'sys inv movment rpt'!$N:$N,AD$1)</f>
        <v>0</v>
      </c>
      <c r="AE412" s="86">
        <f>SUMIFS('sys inv movment rpt'!$M:$M,'sys inv movment rpt'!$L:$L,$M412,'sys inv movment rpt'!$N:$N,AE$1)</f>
        <v>0</v>
      </c>
      <c r="AF412" s="86">
        <f>SUMIFS('sys inv movment rpt'!$M:$M,'sys inv movment rpt'!$L:$L,$M412,'sys inv movment rpt'!$N:$N,AF$1)</f>
        <v>0</v>
      </c>
      <c r="AG412" s="86">
        <f>SUMIFS('sys inv movment rpt'!$M:$M,'sys inv movment rpt'!$L:$L,$M412,'sys inv movment rpt'!$N:$N,AG$1)</f>
        <v>0</v>
      </c>
      <c r="AH412" s="86">
        <f>SUMIFS('sys inv movment rpt'!$M:$M,'sys inv movment rpt'!$L:$L,$M412,'sys inv movment rpt'!$N:$N,AH$1)</f>
        <v>0</v>
      </c>
      <c r="AI412" s="86">
        <f>SUMIFS('sys inv movment rpt'!$M:$M,'sys inv movment rpt'!$L:$L,$M412,'sys inv movment rpt'!$N:$N,AI$1)</f>
        <v>0</v>
      </c>
      <c r="AJ412" s="86">
        <f>SUMIFS('sys inv movment rpt'!$M:$M,'sys inv movment rpt'!$L:$L,$M412,'sys inv movment rpt'!$N:$N,AJ$1)</f>
        <v>0</v>
      </c>
      <c r="AK412" s="86">
        <f>SUMIFS('sys inv movment rpt'!$M:$M,'sys inv movment rpt'!$L:$L,$M412,'sys inv movment rpt'!$N:$N,AK$1)</f>
        <v>0</v>
      </c>
      <c r="AL412" s="86">
        <f>SUMIFS('sys inv movment rpt'!$M:$M,'sys inv movment rpt'!$L:$L,$M412,'sys inv movment rpt'!$N:$N,AL$1)</f>
        <v>0</v>
      </c>
      <c r="AM412" s="86">
        <f>SUMIFS('sys inv movment rpt'!$M:$M,'sys inv movment rpt'!$L:$L,$M412,'sys inv movment rpt'!$N:$N,AM$1)</f>
        <v>0</v>
      </c>
      <c r="AN412" s="86">
        <f>SUMIFS('sys inv movment rpt'!$M:$M,'sys inv movment rpt'!$L:$L,$M412,'sys inv movment rpt'!$N:$N,AN$1)</f>
        <v>0</v>
      </c>
      <c r="AO412" s="86">
        <f>SUMIFS('sys inv movment rpt'!$M:$M,'sys inv movment rpt'!$L:$L,$M412,'sys inv movment rpt'!$N:$N,AO$1)</f>
        <v>0</v>
      </c>
      <c r="AP412" s="86">
        <f>SUMIFS('sys inv movment rpt'!$M:$M,'sys inv movment rpt'!$L:$L,$M412,'sys inv movment rpt'!$N:$N,AP$1)</f>
        <v>0</v>
      </c>
      <c r="AQ412" s="86">
        <f>SUMIFS('sys inv movment rpt'!$M:$M,'sys inv movment rpt'!$L:$L,$M412,'sys inv movment rpt'!$N:$N,AQ$1)</f>
        <v>0</v>
      </c>
      <c r="AR412" s="86">
        <f>SUMIFS('sys inv movment rpt'!$M:$M,'sys inv movment rpt'!$L:$L,$M412,'sys inv movment rpt'!$N:$N,AR$1)</f>
        <v>0</v>
      </c>
      <c r="AS412" s="86">
        <f>SUMIFS('sys inv movment rpt'!$M:$M,'sys inv movment rpt'!$L:$L,$M412,'sys inv movment rpt'!$N:$N,AS$1)</f>
        <v>0</v>
      </c>
      <c r="AT412" s="86">
        <f>SUMIFS('sys inv movment rpt'!$M:$M,'sys inv movment rpt'!$L:$L,$M412,'sys inv movment rpt'!$N:$N,AT$1)</f>
        <v>0</v>
      </c>
      <c r="AU412" s="86">
        <f>SUMIFS('sys inv movment rpt'!$M:$M,'sys inv movment rpt'!$L:$L,$M412,'sys inv movment rpt'!$N:$N,AU$1)</f>
        <v>0</v>
      </c>
      <c r="AV412" s="86">
        <f>SUMIFS('sys inv movment rpt'!$M:$M,'sys inv movment rpt'!$L:$L,$M412,'sys inv movment rpt'!$N:$N,AV$1)</f>
        <v>0</v>
      </c>
      <c r="AW412" s="87" t="str">
        <f>IFERROR(VLOOKUP(A412,'sys-backorder details'!E:U,17,0),"-")</f>
        <v>-</v>
      </c>
      <c r="AX412" s="87" t="str">
        <f>IF(K412&gt;1,VLOOKUP(A412,'settings-routing'!A:I,9,0),"")</f>
        <v/>
      </c>
    </row>
    <row r="413" ht="12.75" hidden="1" customHeight="1">
      <c r="A413" s="28" t="s">
        <v>1028</v>
      </c>
      <c r="B413" s="28" t="s">
        <v>1029</v>
      </c>
      <c r="C413" s="50">
        <f t="shared" si="2"/>
        <v>0</v>
      </c>
      <c r="D413" s="80">
        <f>SUMIF('Stocks 101-111'!$J:$J,'item dashboard'!A413,'Stocks 101-111'!K:K)</f>
        <v>0</v>
      </c>
      <c r="E413" s="80">
        <f>SUMIF('Stocks 101-111'!$J:$J,'item dashboard'!A413,'Stocks 101-111'!$L:$L)</f>
        <v>0</v>
      </c>
      <c r="F413" s="81">
        <f t="shared" si="3"/>
        <v>0</v>
      </c>
      <c r="G413" s="82">
        <f t="shared" si="4"/>
        <v>0</v>
      </c>
      <c r="H413" s="50">
        <f>SUMIFS('sys-backorder details'!$M:$M,'sys-backorder details'!$E:$E,'item dashboard'!A413,'sys-backorder details'!$V:$V,"")</f>
        <v>0</v>
      </c>
      <c r="I413" s="83">
        <f>SUMIF('settings-routing'!$I:$I,'item dashboard'!A413,'settings-routing'!$O:$O)</f>
        <v>0</v>
      </c>
      <c r="J413" s="50">
        <f>SUMIFS('sys-backorder details'!$M:$M,'sys-backorder details'!$E:$E,'item dashboard'!A413,'sys-backorder details'!$V:$V,"Call off")</f>
        <v>0</v>
      </c>
      <c r="K413" s="84">
        <f t="shared" si="5"/>
        <v>0</v>
      </c>
      <c r="L413" s="84">
        <f>SUMIF('Production Plan'!$E:$E,'item dashboard'!A413,'Production Plan'!$N:$N)</f>
        <v>0</v>
      </c>
      <c r="M413" s="85" t="str">
        <f t="shared" si="6"/>
        <v>B-G253-LPK20-250 ml Light Pink Bottle</v>
      </c>
      <c r="N413" s="86">
        <f>SUMIFS('sys inv movment rpt'!$M:$M,'sys inv movment rpt'!$L:$L,$M413,'sys inv movment rpt'!$N:$N,N$1)</f>
        <v>0</v>
      </c>
      <c r="O413" s="86">
        <f>SUMIFS('sys inv movment rpt'!$M:$M,'sys inv movment rpt'!$L:$L,$M413,'sys inv movment rpt'!$N:$N,O$1)</f>
        <v>0</v>
      </c>
      <c r="P413" s="86">
        <f>SUMIFS('sys inv movment rpt'!$M:$M,'sys inv movment rpt'!$L:$L,$M413,'sys inv movment rpt'!$N:$N,P$1)</f>
        <v>0</v>
      </c>
      <c r="Q413" s="86">
        <f>SUMIFS('sys inv movment rpt'!$M:$M,'sys inv movment rpt'!$L:$L,$M413,'sys inv movment rpt'!$N:$N,Q$1)</f>
        <v>0</v>
      </c>
      <c r="R413" s="86">
        <f>SUMIFS('sys inv movment rpt'!$M:$M,'sys inv movment rpt'!$L:$L,$M413,'sys inv movment rpt'!$N:$N,R$1)</f>
        <v>0</v>
      </c>
      <c r="S413" s="86">
        <f>SUMIFS('sys inv movment rpt'!$M:$M,'sys inv movment rpt'!$L:$L,$M413,'sys inv movment rpt'!$N:$N,S$1)</f>
        <v>0</v>
      </c>
      <c r="T413" s="86">
        <f>SUMIFS('sys inv movment rpt'!$M:$M,'sys inv movment rpt'!$L:$L,$M413,'sys inv movment rpt'!$N:$N,T$1)</f>
        <v>0</v>
      </c>
      <c r="U413" s="86">
        <f>SUMIFS('sys inv movment rpt'!$M:$M,'sys inv movment rpt'!$L:$L,$M413,'sys inv movment rpt'!$N:$N,U$1)</f>
        <v>0</v>
      </c>
      <c r="V413" s="86">
        <f>SUMIFS('sys inv movment rpt'!$M:$M,'sys inv movment rpt'!$L:$L,$M413,'sys inv movment rpt'!$N:$N,V$1)</f>
        <v>0</v>
      </c>
      <c r="W413" s="86">
        <f>SUMIFS('sys inv movment rpt'!$M:$M,'sys inv movment rpt'!$L:$L,$M413,'sys inv movment rpt'!$N:$N,W$1)</f>
        <v>0</v>
      </c>
      <c r="X413" s="86">
        <f>SUMIFS('sys inv movment rpt'!$M:$M,'sys inv movment rpt'!$L:$L,$M413,'sys inv movment rpt'!$N:$N,X$1)</f>
        <v>0</v>
      </c>
      <c r="Y413" s="86">
        <f>SUMIFS('sys inv movment rpt'!$M:$M,'sys inv movment rpt'!$L:$L,$M413,'sys inv movment rpt'!$N:$N,Y$1)</f>
        <v>0</v>
      </c>
      <c r="Z413" s="86">
        <f>SUMIFS('sys inv movment rpt'!$M:$M,'sys inv movment rpt'!$L:$L,$M413,'sys inv movment rpt'!$N:$N,Z$1)</f>
        <v>0</v>
      </c>
      <c r="AA413" s="86">
        <f>SUMIFS('sys inv movment rpt'!$M:$M,'sys inv movment rpt'!$L:$L,$M413,'sys inv movment rpt'!$N:$N,AA$1)</f>
        <v>0</v>
      </c>
      <c r="AB413" s="86">
        <f>SUMIFS('sys inv movment rpt'!$M:$M,'sys inv movment rpt'!$L:$L,$M413,'sys inv movment rpt'!$N:$N,AB$1)</f>
        <v>0</v>
      </c>
      <c r="AC413" s="86">
        <f>SUMIFS('sys inv movment rpt'!$M:$M,'sys inv movment rpt'!$L:$L,$M413,'sys inv movment rpt'!$N:$N,AC$1)</f>
        <v>0</v>
      </c>
      <c r="AD413" s="86">
        <f>SUMIFS('sys inv movment rpt'!$M:$M,'sys inv movment rpt'!$L:$L,$M413,'sys inv movment rpt'!$N:$N,AD$1)</f>
        <v>0</v>
      </c>
      <c r="AE413" s="86">
        <f>SUMIFS('sys inv movment rpt'!$M:$M,'sys inv movment rpt'!$L:$L,$M413,'sys inv movment rpt'!$N:$N,AE$1)</f>
        <v>0</v>
      </c>
      <c r="AF413" s="86">
        <f>SUMIFS('sys inv movment rpt'!$M:$M,'sys inv movment rpt'!$L:$L,$M413,'sys inv movment rpt'!$N:$N,AF$1)</f>
        <v>0</v>
      </c>
      <c r="AG413" s="86">
        <f>SUMIFS('sys inv movment rpt'!$M:$M,'sys inv movment rpt'!$L:$L,$M413,'sys inv movment rpt'!$N:$N,AG$1)</f>
        <v>0</v>
      </c>
      <c r="AH413" s="86">
        <f>SUMIFS('sys inv movment rpt'!$M:$M,'sys inv movment rpt'!$L:$L,$M413,'sys inv movment rpt'!$N:$N,AH$1)</f>
        <v>0</v>
      </c>
      <c r="AI413" s="86">
        <f>SUMIFS('sys inv movment rpt'!$M:$M,'sys inv movment rpt'!$L:$L,$M413,'sys inv movment rpt'!$N:$N,AI$1)</f>
        <v>0</v>
      </c>
      <c r="AJ413" s="86">
        <f>SUMIFS('sys inv movment rpt'!$M:$M,'sys inv movment rpt'!$L:$L,$M413,'sys inv movment rpt'!$N:$N,AJ$1)</f>
        <v>0</v>
      </c>
      <c r="AK413" s="86">
        <f>SUMIFS('sys inv movment rpt'!$M:$M,'sys inv movment rpt'!$L:$L,$M413,'sys inv movment rpt'!$N:$N,AK$1)</f>
        <v>0</v>
      </c>
      <c r="AL413" s="86">
        <f>SUMIFS('sys inv movment rpt'!$M:$M,'sys inv movment rpt'!$L:$L,$M413,'sys inv movment rpt'!$N:$N,AL$1)</f>
        <v>0</v>
      </c>
      <c r="AM413" s="86">
        <f>SUMIFS('sys inv movment rpt'!$M:$M,'sys inv movment rpt'!$L:$L,$M413,'sys inv movment rpt'!$N:$N,AM$1)</f>
        <v>0</v>
      </c>
      <c r="AN413" s="86">
        <f>SUMIFS('sys inv movment rpt'!$M:$M,'sys inv movment rpt'!$L:$L,$M413,'sys inv movment rpt'!$N:$N,AN$1)</f>
        <v>0</v>
      </c>
      <c r="AO413" s="86">
        <f>SUMIFS('sys inv movment rpt'!$M:$M,'sys inv movment rpt'!$L:$L,$M413,'sys inv movment rpt'!$N:$N,AO$1)</f>
        <v>0</v>
      </c>
      <c r="AP413" s="86">
        <f>SUMIFS('sys inv movment rpt'!$M:$M,'sys inv movment rpt'!$L:$L,$M413,'sys inv movment rpt'!$N:$N,AP$1)</f>
        <v>0</v>
      </c>
      <c r="AQ413" s="86">
        <f>SUMIFS('sys inv movment rpt'!$M:$M,'sys inv movment rpt'!$L:$L,$M413,'sys inv movment rpt'!$N:$N,AQ$1)</f>
        <v>0</v>
      </c>
      <c r="AR413" s="86">
        <f>SUMIFS('sys inv movment rpt'!$M:$M,'sys inv movment rpt'!$L:$L,$M413,'sys inv movment rpt'!$N:$N,AR$1)</f>
        <v>0</v>
      </c>
      <c r="AS413" s="86">
        <f>SUMIFS('sys inv movment rpt'!$M:$M,'sys inv movment rpt'!$L:$L,$M413,'sys inv movment rpt'!$N:$N,AS$1)</f>
        <v>0</v>
      </c>
      <c r="AT413" s="86">
        <f>SUMIFS('sys inv movment rpt'!$M:$M,'sys inv movment rpt'!$L:$L,$M413,'sys inv movment rpt'!$N:$N,AT$1)</f>
        <v>0</v>
      </c>
      <c r="AU413" s="86">
        <f>SUMIFS('sys inv movment rpt'!$M:$M,'sys inv movment rpt'!$L:$L,$M413,'sys inv movment rpt'!$N:$N,AU$1)</f>
        <v>0</v>
      </c>
      <c r="AV413" s="86">
        <f>SUMIFS('sys inv movment rpt'!$M:$M,'sys inv movment rpt'!$L:$L,$M413,'sys inv movment rpt'!$N:$N,AV$1)</f>
        <v>0</v>
      </c>
      <c r="AW413" s="87" t="str">
        <f>IFERROR(VLOOKUP(A413,'sys-backorder details'!E:U,17,0),"-")</f>
        <v>-</v>
      </c>
      <c r="AX413" s="87" t="str">
        <f>IF(K413&gt;1,VLOOKUP(A413,'settings-routing'!A:I,9,0),"")</f>
        <v/>
      </c>
    </row>
    <row r="414" ht="12.75" hidden="1" customHeight="1">
      <c r="A414" s="50" t="s">
        <v>1030</v>
      </c>
      <c r="B414" s="50" t="s">
        <v>1031</v>
      </c>
      <c r="C414" s="50">
        <f t="shared" si="2"/>
        <v>0</v>
      </c>
      <c r="D414" s="80">
        <f>SUMIF('Stocks 101-111'!$J:$J,'item dashboard'!A414,'Stocks 101-111'!K:K)</f>
        <v>0</v>
      </c>
      <c r="E414" s="80">
        <f>SUMIF('Stocks 101-111'!$J:$J,'item dashboard'!A414,'Stocks 101-111'!$L:$L)</f>
        <v>0</v>
      </c>
      <c r="F414" s="81">
        <f t="shared" si="3"/>
        <v>0</v>
      </c>
      <c r="G414" s="82">
        <f t="shared" si="4"/>
        <v>0</v>
      </c>
      <c r="H414" s="50">
        <f>SUMIFS('sys-backorder details'!$M:$M,'sys-backorder details'!$E:$E,'item dashboard'!A414,'sys-backorder details'!$V:$V,"")</f>
        <v>0</v>
      </c>
      <c r="I414" s="83">
        <f>SUMIF('settings-routing'!$I:$I,'item dashboard'!A414,'settings-routing'!$O:$O)</f>
        <v>0</v>
      </c>
      <c r="J414" s="50">
        <f>SUMIFS('sys-backorder details'!$M:$M,'sys-backorder details'!$E:$E,'item dashboard'!A414,'sys-backorder details'!$V:$V,"Call off")</f>
        <v>0</v>
      </c>
      <c r="K414" s="84">
        <f t="shared" si="5"/>
        <v>0</v>
      </c>
      <c r="L414" s="84">
        <f>SUMIF('Production Plan'!$E:$E,'item dashboard'!A414,'Production Plan'!$N:$N)</f>
        <v>0</v>
      </c>
      <c r="M414" s="85" t="str">
        <f t="shared" si="6"/>
        <v>B-G253-N20LEGO-250 ml Natural Printed Lego Bottle</v>
      </c>
      <c r="N414" s="86">
        <f>SUMIFS('sys inv movment rpt'!$M:$M,'sys inv movment rpt'!$L:$L,$M414,'sys inv movment rpt'!$N:$N,N$1)</f>
        <v>0</v>
      </c>
      <c r="O414" s="86">
        <f>SUMIFS('sys inv movment rpt'!$M:$M,'sys inv movment rpt'!$L:$L,$M414,'sys inv movment rpt'!$N:$N,O$1)</f>
        <v>0</v>
      </c>
      <c r="P414" s="86">
        <f>SUMIFS('sys inv movment rpt'!$M:$M,'sys inv movment rpt'!$L:$L,$M414,'sys inv movment rpt'!$N:$N,P$1)</f>
        <v>0</v>
      </c>
      <c r="Q414" s="86">
        <f>SUMIFS('sys inv movment rpt'!$M:$M,'sys inv movment rpt'!$L:$L,$M414,'sys inv movment rpt'!$N:$N,Q$1)</f>
        <v>0</v>
      </c>
      <c r="R414" s="86">
        <f>SUMIFS('sys inv movment rpt'!$M:$M,'sys inv movment rpt'!$L:$L,$M414,'sys inv movment rpt'!$N:$N,R$1)</f>
        <v>0</v>
      </c>
      <c r="S414" s="86">
        <f>SUMIFS('sys inv movment rpt'!$M:$M,'sys inv movment rpt'!$L:$L,$M414,'sys inv movment rpt'!$N:$N,S$1)</f>
        <v>0</v>
      </c>
      <c r="T414" s="86">
        <f>SUMIFS('sys inv movment rpt'!$M:$M,'sys inv movment rpt'!$L:$L,$M414,'sys inv movment rpt'!$N:$N,T$1)</f>
        <v>0</v>
      </c>
      <c r="U414" s="86">
        <f>SUMIFS('sys inv movment rpt'!$M:$M,'sys inv movment rpt'!$L:$L,$M414,'sys inv movment rpt'!$N:$N,U$1)</f>
        <v>0</v>
      </c>
      <c r="V414" s="86">
        <f>SUMIFS('sys inv movment rpt'!$M:$M,'sys inv movment rpt'!$L:$L,$M414,'sys inv movment rpt'!$N:$N,V$1)</f>
        <v>0</v>
      </c>
      <c r="W414" s="86">
        <f>SUMIFS('sys inv movment rpt'!$M:$M,'sys inv movment rpt'!$L:$L,$M414,'sys inv movment rpt'!$N:$N,W$1)</f>
        <v>0</v>
      </c>
      <c r="X414" s="86">
        <f>SUMIFS('sys inv movment rpt'!$M:$M,'sys inv movment rpt'!$L:$L,$M414,'sys inv movment rpt'!$N:$N,X$1)</f>
        <v>0</v>
      </c>
      <c r="Y414" s="86">
        <f>SUMIFS('sys inv movment rpt'!$M:$M,'sys inv movment rpt'!$L:$L,$M414,'sys inv movment rpt'!$N:$N,Y$1)</f>
        <v>0</v>
      </c>
      <c r="Z414" s="86">
        <f>SUMIFS('sys inv movment rpt'!$M:$M,'sys inv movment rpt'!$L:$L,$M414,'sys inv movment rpt'!$N:$N,Z$1)</f>
        <v>0</v>
      </c>
      <c r="AA414" s="86">
        <f>SUMIFS('sys inv movment rpt'!$M:$M,'sys inv movment rpt'!$L:$L,$M414,'sys inv movment rpt'!$N:$N,AA$1)</f>
        <v>0</v>
      </c>
      <c r="AB414" s="86">
        <f>SUMIFS('sys inv movment rpt'!$M:$M,'sys inv movment rpt'!$L:$L,$M414,'sys inv movment rpt'!$N:$N,AB$1)</f>
        <v>0</v>
      </c>
      <c r="AC414" s="86">
        <f>SUMIFS('sys inv movment rpt'!$M:$M,'sys inv movment rpt'!$L:$L,$M414,'sys inv movment rpt'!$N:$N,AC$1)</f>
        <v>0</v>
      </c>
      <c r="AD414" s="86">
        <f>SUMIFS('sys inv movment rpt'!$M:$M,'sys inv movment rpt'!$L:$L,$M414,'sys inv movment rpt'!$N:$N,AD$1)</f>
        <v>0</v>
      </c>
      <c r="AE414" s="86">
        <f>SUMIFS('sys inv movment rpt'!$M:$M,'sys inv movment rpt'!$L:$L,$M414,'sys inv movment rpt'!$N:$N,AE$1)</f>
        <v>0</v>
      </c>
      <c r="AF414" s="86">
        <f>SUMIFS('sys inv movment rpt'!$M:$M,'sys inv movment rpt'!$L:$L,$M414,'sys inv movment rpt'!$N:$N,AF$1)</f>
        <v>0</v>
      </c>
      <c r="AG414" s="86">
        <f>SUMIFS('sys inv movment rpt'!$M:$M,'sys inv movment rpt'!$L:$L,$M414,'sys inv movment rpt'!$N:$N,AG$1)</f>
        <v>0</v>
      </c>
      <c r="AH414" s="86">
        <f>SUMIFS('sys inv movment rpt'!$M:$M,'sys inv movment rpt'!$L:$L,$M414,'sys inv movment rpt'!$N:$N,AH$1)</f>
        <v>0</v>
      </c>
      <c r="AI414" s="86">
        <f>SUMIFS('sys inv movment rpt'!$M:$M,'sys inv movment rpt'!$L:$L,$M414,'sys inv movment rpt'!$N:$N,AI$1)</f>
        <v>0</v>
      </c>
      <c r="AJ414" s="86">
        <f>SUMIFS('sys inv movment rpt'!$M:$M,'sys inv movment rpt'!$L:$L,$M414,'sys inv movment rpt'!$N:$N,AJ$1)</f>
        <v>0</v>
      </c>
      <c r="AK414" s="86">
        <f>SUMIFS('sys inv movment rpt'!$M:$M,'sys inv movment rpt'!$L:$L,$M414,'sys inv movment rpt'!$N:$N,AK$1)</f>
        <v>0</v>
      </c>
      <c r="AL414" s="86">
        <f>SUMIFS('sys inv movment rpt'!$M:$M,'sys inv movment rpt'!$L:$L,$M414,'sys inv movment rpt'!$N:$N,AL$1)</f>
        <v>0</v>
      </c>
      <c r="AM414" s="86">
        <f>SUMIFS('sys inv movment rpt'!$M:$M,'sys inv movment rpt'!$L:$L,$M414,'sys inv movment rpt'!$N:$N,AM$1)</f>
        <v>0</v>
      </c>
      <c r="AN414" s="86">
        <f>SUMIFS('sys inv movment rpt'!$M:$M,'sys inv movment rpt'!$L:$L,$M414,'sys inv movment rpt'!$N:$N,AN$1)</f>
        <v>0</v>
      </c>
      <c r="AO414" s="86">
        <f>SUMIFS('sys inv movment rpt'!$M:$M,'sys inv movment rpt'!$L:$L,$M414,'sys inv movment rpt'!$N:$N,AO$1)</f>
        <v>0</v>
      </c>
      <c r="AP414" s="86">
        <f>SUMIFS('sys inv movment rpt'!$M:$M,'sys inv movment rpt'!$L:$L,$M414,'sys inv movment rpt'!$N:$N,AP$1)</f>
        <v>0</v>
      </c>
      <c r="AQ414" s="86">
        <f>SUMIFS('sys inv movment rpt'!$M:$M,'sys inv movment rpt'!$L:$L,$M414,'sys inv movment rpt'!$N:$N,AQ$1)</f>
        <v>0</v>
      </c>
      <c r="AR414" s="86">
        <f>SUMIFS('sys inv movment rpt'!$M:$M,'sys inv movment rpt'!$L:$L,$M414,'sys inv movment rpt'!$N:$N,AR$1)</f>
        <v>0</v>
      </c>
      <c r="AS414" s="86">
        <f>SUMIFS('sys inv movment rpt'!$M:$M,'sys inv movment rpt'!$L:$L,$M414,'sys inv movment rpt'!$N:$N,AS$1)</f>
        <v>0</v>
      </c>
      <c r="AT414" s="86">
        <f>SUMIFS('sys inv movment rpt'!$M:$M,'sys inv movment rpt'!$L:$L,$M414,'sys inv movment rpt'!$N:$N,AT$1)</f>
        <v>0</v>
      </c>
      <c r="AU414" s="86">
        <f>SUMIFS('sys inv movment rpt'!$M:$M,'sys inv movment rpt'!$L:$L,$M414,'sys inv movment rpt'!$N:$N,AU$1)</f>
        <v>0</v>
      </c>
      <c r="AV414" s="86">
        <f>SUMIFS('sys inv movment rpt'!$M:$M,'sys inv movment rpt'!$L:$L,$M414,'sys inv movment rpt'!$N:$N,AV$1)</f>
        <v>0</v>
      </c>
      <c r="AW414" s="87" t="str">
        <f>IFERROR(VLOOKUP(A414,'sys-backorder details'!E:U,17,0),"-")</f>
        <v>-</v>
      </c>
      <c r="AX414" s="87" t="str">
        <f>IF(K414&gt;1,VLOOKUP(A414,'settings-routing'!A:I,9,0),"")</f>
        <v/>
      </c>
    </row>
    <row r="415" ht="12.75" hidden="1" customHeight="1">
      <c r="A415" s="28" t="s">
        <v>1032</v>
      </c>
      <c r="B415" s="28" t="s">
        <v>1033</v>
      </c>
      <c r="C415" s="50">
        <f t="shared" si="2"/>
        <v>0</v>
      </c>
      <c r="D415" s="80">
        <f>SUMIF('Stocks 101-111'!$J:$J,'item dashboard'!A415,'Stocks 101-111'!K:K)</f>
        <v>0</v>
      </c>
      <c r="E415" s="80">
        <f>SUMIF('Stocks 101-111'!$J:$J,'item dashboard'!A415,'Stocks 101-111'!$L:$L)</f>
        <v>0</v>
      </c>
      <c r="F415" s="81">
        <f t="shared" si="3"/>
        <v>0</v>
      </c>
      <c r="G415" s="82">
        <f t="shared" si="4"/>
        <v>0</v>
      </c>
      <c r="H415" s="50">
        <f>SUMIFS('sys-backorder details'!$M:$M,'sys-backorder details'!$E:$E,'item dashboard'!A415,'sys-backorder details'!$V:$V,"")</f>
        <v>0</v>
      </c>
      <c r="I415" s="83">
        <f>SUMIF('settings-routing'!$I:$I,'item dashboard'!A415,'settings-routing'!$O:$O)</f>
        <v>0</v>
      </c>
      <c r="J415" s="50">
        <f>SUMIFS('sys-backorder details'!$M:$M,'sys-backorder details'!$E:$E,'item dashboard'!A415,'sys-backorder details'!$V:$V,"Call off")</f>
        <v>0</v>
      </c>
      <c r="K415" s="84">
        <f t="shared" si="5"/>
        <v>0</v>
      </c>
      <c r="L415" s="84">
        <f>SUMIF('Production Plan'!$E:$E,'item dashboard'!A415,'Production Plan'!$N:$N)</f>
        <v>0</v>
      </c>
      <c r="M415" s="85" t="str">
        <f t="shared" si="6"/>
        <v>B-G253-O20GAR-AHG-250ml Orange Printed Amina Oil</v>
      </c>
      <c r="N415" s="86">
        <f>SUMIFS('sys inv movment rpt'!$M:$M,'sys inv movment rpt'!$L:$L,$M415,'sys inv movment rpt'!$N:$N,N$1)</f>
        <v>0</v>
      </c>
      <c r="O415" s="86">
        <f>SUMIFS('sys inv movment rpt'!$M:$M,'sys inv movment rpt'!$L:$L,$M415,'sys inv movment rpt'!$N:$N,O$1)</f>
        <v>0</v>
      </c>
      <c r="P415" s="86">
        <f>SUMIFS('sys inv movment rpt'!$M:$M,'sys inv movment rpt'!$L:$L,$M415,'sys inv movment rpt'!$N:$N,P$1)</f>
        <v>0</v>
      </c>
      <c r="Q415" s="86">
        <f>SUMIFS('sys inv movment rpt'!$M:$M,'sys inv movment rpt'!$L:$L,$M415,'sys inv movment rpt'!$N:$N,Q$1)</f>
        <v>0</v>
      </c>
      <c r="R415" s="86">
        <f>SUMIFS('sys inv movment rpt'!$M:$M,'sys inv movment rpt'!$L:$L,$M415,'sys inv movment rpt'!$N:$N,R$1)</f>
        <v>0</v>
      </c>
      <c r="S415" s="86">
        <f>SUMIFS('sys inv movment rpt'!$M:$M,'sys inv movment rpt'!$L:$L,$M415,'sys inv movment rpt'!$N:$N,S$1)</f>
        <v>0</v>
      </c>
      <c r="T415" s="86">
        <f>SUMIFS('sys inv movment rpt'!$M:$M,'sys inv movment rpt'!$L:$L,$M415,'sys inv movment rpt'!$N:$N,T$1)</f>
        <v>0</v>
      </c>
      <c r="U415" s="86">
        <f>SUMIFS('sys inv movment rpt'!$M:$M,'sys inv movment rpt'!$L:$L,$M415,'sys inv movment rpt'!$N:$N,U$1)</f>
        <v>0</v>
      </c>
      <c r="V415" s="86">
        <f>SUMIFS('sys inv movment rpt'!$M:$M,'sys inv movment rpt'!$L:$L,$M415,'sys inv movment rpt'!$N:$N,V$1)</f>
        <v>0</v>
      </c>
      <c r="W415" s="86">
        <f>SUMIFS('sys inv movment rpt'!$M:$M,'sys inv movment rpt'!$L:$L,$M415,'sys inv movment rpt'!$N:$N,W$1)</f>
        <v>0</v>
      </c>
      <c r="X415" s="86">
        <f>SUMIFS('sys inv movment rpt'!$M:$M,'sys inv movment rpt'!$L:$L,$M415,'sys inv movment rpt'!$N:$N,X$1)</f>
        <v>0</v>
      </c>
      <c r="Y415" s="86">
        <f>SUMIFS('sys inv movment rpt'!$M:$M,'sys inv movment rpt'!$L:$L,$M415,'sys inv movment rpt'!$N:$N,Y$1)</f>
        <v>0</v>
      </c>
      <c r="Z415" s="86">
        <f>SUMIFS('sys inv movment rpt'!$M:$M,'sys inv movment rpt'!$L:$L,$M415,'sys inv movment rpt'!$N:$N,Z$1)</f>
        <v>0</v>
      </c>
      <c r="AA415" s="86">
        <f>SUMIFS('sys inv movment rpt'!$M:$M,'sys inv movment rpt'!$L:$L,$M415,'sys inv movment rpt'!$N:$N,AA$1)</f>
        <v>0</v>
      </c>
      <c r="AB415" s="86">
        <f>SUMIFS('sys inv movment rpt'!$M:$M,'sys inv movment rpt'!$L:$L,$M415,'sys inv movment rpt'!$N:$N,AB$1)</f>
        <v>0</v>
      </c>
      <c r="AC415" s="86">
        <f>SUMIFS('sys inv movment rpt'!$M:$M,'sys inv movment rpt'!$L:$L,$M415,'sys inv movment rpt'!$N:$N,AC$1)</f>
        <v>0</v>
      </c>
      <c r="AD415" s="86">
        <f>SUMIFS('sys inv movment rpt'!$M:$M,'sys inv movment rpt'!$L:$L,$M415,'sys inv movment rpt'!$N:$N,AD$1)</f>
        <v>0</v>
      </c>
      <c r="AE415" s="86">
        <f>SUMIFS('sys inv movment rpt'!$M:$M,'sys inv movment rpt'!$L:$L,$M415,'sys inv movment rpt'!$N:$N,AE$1)</f>
        <v>0</v>
      </c>
      <c r="AF415" s="86">
        <f>SUMIFS('sys inv movment rpt'!$M:$M,'sys inv movment rpt'!$L:$L,$M415,'sys inv movment rpt'!$N:$N,AF$1)</f>
        <v>0</v>
      </c>
      <c r="AG415" s="86">
        <f>SUMIFS('sys inv movment rpt'!$M:$M,'sys inv movment rpt'!$L:$L,$M415,'sys inv movment rpt'!$N:$N,AG$1)</f>
        <v>0</v>
      </c>
      <c r="AH415" s="86">
        <f>SUMIFS('sys inv movment rpt'!$M:$M,'sys inv movment rpt'!$L:$L,$M415,'sys inv movment rpt'!$N:$N,AH$1)</f>
        <v>0</v>
      </c>
      <c r="AI415" s="86">
        <f>SUMIFS('sys inv movment rpt'!$M:$M,'sys inv movment rpt'!$L:$L,$M415,'sys inv movment rpt'!$N:$N,AI$1)</f>
        <v>0</v>
      </c>
      <c r="AJ415" s="86">
        <f>SUMIFS('sys inv movment rpt'!$M:$M,'sys inv movment rpt'!$L:$L,$M415,'sys inv movment rpt'!$N:$N,AJ$1)</f>
        <v>0</v>
      </c>
      <c r="AK415" s="86">
        <f>SUMIFS('sys inv movment rpt'!$M:$M,'sys inv movment rpt'!$L:$L,$M415,'sys inv movment rpt'!$N:$N,AK$1)</f>
        <v>0</v>
      </c>
      <c r="AL415" s="86">
        <f>SUMIFS('sys inv movment rpt'!$M:$M,'sys inv movment rpt'!$L:$L,$M415,'sys inv movment rpt'!$N:$N,AL$1)</f>
        <v>0</v>
      </c>
      <c r="AM415" s="86">
        <f>SUMIFS('sys inv movment rpt'!$M:$M,'sys inv movment rpt'!$L:$L,$M415,'sys inv movment rpt'!$N:$N,AM$1)</f>
        <v>0</v>
      </c>
      <c r="AN415" s="86">
        <f>SUMIFS('sys inv movment rpt'!$M:$M,'sys inv movment rpt'!$L:$L,$M415,'sys inv movment rpt'!$N:$N,AN$1)</f>
        <v>0</v>
      </c>
      <c r="AO415" s="86">
        <f>SUMIFS('sys inv movment rpt'!$M:$M,'sys inv movment rpt'!$L:$L,$M415,'sys inv movment rpt'!$N:$N,AO$1)</f>
        <v>0</v>
      </c>
      <c r="AP415" s="86">
        <f>SUMIFS('sys inv movment rpt'!$M:$M,'sys inv movment rpt'!$L:$L,$M415,'sys inv movment rpt'!$N:$N,AP$1)</f>
        <v>0</v>
      </c>
      <c r="AQ415" s="86">
        <f>SUMIFS('sys inv movment rpt'!$M:$M,'sys inv movment rpt'!$L:$L,$M415,'sys inv movment rpt'!$N:$N,AQ$1)</f>
        <v>0</v>
      </c>
      <c r="AR415" s="86">
        <f>SUMIFS('sys inv movment rpt'!$M:$M,'sys inv movment rpt'!$L:$L,$M415,'sys inv movment rpt'!$N:$N,AR$1)</f>
        <v>0</v>
      </c>
      <c r="AS415" s="86">
        <f>SUMIFS('sys inv movment rpt'!$M:$M,'sys inv movment rpt'!$L:$L,$M415,'sys inv movment rpt'!$N:$N,AS$1)</f>
        <v>0</v>
      </c>
      <c r="AT415" s="86">
        <f>SUMIFS('sys inv movment rpt'!$M:$M,'sys inv movment rpt'!$L:$L,$M415,'sys inv movment rpt'!$N:$N,AT$1)</f>
        <v>0</v>
      </c>
      <c r="AU415" s="86">
        <f>SUMIFS('sys inv movment rpt'!$M:$M,'sys inv movment rpt'!$L:$L,$M415,'sys inv movment rpt'!$N:$N,AU$1)</f>
        <v>0</v>
      </c>
      <c r="AV415" s="86">
        <f>SUMIFS('sys inv movment rpt'!$M:$M,'sys inv movment rpt'!$L:$L,$M415,'sys inv movment rpt'!$N:$N,AV$1)</f>
        <v>0</v>
      </c>
      <c r="AW415" s="87" t="str">
        <f>IFERROR(VLOOKUP(A415,'sys-backorder details'!E:U,17,0),"-")</f>
        <v>-</v>
      </c>
      <c r="AX415" s="87" t="str">
        <f>IF(K415&gt;1,VLOOKUP(A415,'settings-routing'!A:I,9,0),"")</f>
        <v/>
      </c>
    </row>
    <row r="416" ht="12.75" hidden="1" customHeight="1">
      <c r="A416" s="50" t="s">
        <v>1034</v>
      </c>
      <c r="B416" s="50" t="s">
        <v>1035</v>
      </c>
      <c r="C416" s="50">
        <f t="shared" si="2"/>
        <v>0</v>
      </c>
      <c r="D416" s="80">
        <f>SUMIF('Stocks 101-111'!$J:$J,'item dashboard'!A416,'Stocks 101-111'!K:K)</f>
        <v>0</v>
      </c>
      <c r="E416" s="80">
        <f>SUMIF('Stocks 101-111'!$J:$J,'item dashboard'!A416,'Stocks 101-111'!$L:$L)</f>
        <v>0</v>
      </c>
      <c r="F416" s="81">
        <f t="shared" si="3"/>
        <v>0</v>
      </c>
      <c r="G416" s="82">
        <f t="shared" si="4"/>
        <v>0</v>
      </c>
      <c r="H416" s="50">
        <f>SUMIFS('sys-backorder details'!$M:$M,'sys-backorder details'!$E:$E,'item dashboard'!A416,'sys-backorder details'!$V:$V,"")</f>
        <v>0</v>
      </c>
      <c r="I416" s="83">
        <f>SUMIF('settings-routing'!$I:$I,'item dashboard'!A416,'settings-routing'!$O:$O)</f>
        <v>0</v>
      </c>
      <c r="J416" s="50">
        <f>SUMIFS('sys-backorder details'!$M:$M,'sys-backorder details'!$E:$E,'item dashboard'!A416,'sys-backorder details'!$V:$V,"Call off")</f>
        <v>0</v>
      </c>
      <c r="K416" s="84">
        <f t="shared" si="5"/>
        <v>0</v>
      </c>
      <c r="L416" s="84">
        <f>SUMIF('Production Plan'!$E:$E,'item dashboard'!A416,'Production Plan'!$N:$N)</f>
        <v>0</v>
      </c>
      <c r="M416" s="85" t="str">
        <f t="shared" si="6"/>
        <v>B-G253-O20LEGO-250 ml Orange Printed Lego Bottle</v>
      </c>
      <c r="N416" s="86">
        <f>SUMIFS('sys inv movment rpt'!$M:$M,'sys inv movment rpt'!$L:$L,$M416,'sys inv movment rpt'!$N:$N,N$1)</f>
        <v>0</v>
      </c>
      <c r="O416" s="86">
        <f>SUMIFS('sys inv movment rpt'!$M:$M,'sys inv movment rpt'!$L:$L,$M416,'sys inv movment rpt'!$N:$N,O$1)</f>
        <v>0</v>
      </c>
      <c r="P416" s="86">
        <f>SUMIFS('sys inv movment rpt'!$M:$M,'sys inv movment rpt'!$L:$L,$M416,'sys inv movment rpt'!$N:$N,P$1)</f>
        <v>0</v>
      </c>
      <c r="Q416" s="86">
        <f>SUMIFS('sys inv movment rpt'!$M:$M,'sys inv movment rpt'!$L:$L,$M416,'sys inv movment rpt'!$N:$N,Q$1)</f>
        <v>0</v>
      </c>
      <c r="R416" s="86">
        <f>SUMIFS('sys inv movment rpt'!$M:$M,'sys inv movment rpt'!$L:$L,$M416,'sys inv movment rpt'!$N:$N,R$1)</f>
        <v>0</v>
      </c>
      <c r="S416" s="86">
        <f>SUMIFS('sys inv movment rpt'!$M:$M,'sys inv movment rpt'!$L:$L,$M416,'sys inv movment rpt'!$N:$N,S$1)</f>
        <v>0</v>
      </c>
      <c r="T416" s="86">
        <f>SUMIFS('sys inv movment rpt'!$M:$M,'sys inv movment rpt'!$L:$L,$M416,'sys inv movment rpt'!$N:$N,T$1)</f>
        <v>0</v>
      </c>
      <c r="U416" s="86">
        <f>SUMIFS('sys inv movment rpt'!$M:$M,'sys inv movment rpt'!$L:$L,$M416,'sys inv movment rpt'!$N:$N,U$1)</f>
        <v>0</v>
      </c>
      <c r="V416" s="86">
        <f>SUMIFS('sys inv movment rpt'!$M:$M,'sys inv movment rpt'!$L:$L,$M416,'sys inv movment rpt'!$N:$N,V$1)</f>
        <v>0</v>
      </c>
      <c r="W416" s="86">
        <f>SUMIFS('sys inv movment rpt'!$M:$M,'sys inv movment rpt'!$L:$L,$M416,'sys inv movment rpt'!$N:$N,W$1)</f>
        <v>0</v>
      </c>
      <c r="X416" s="86">
        <f>SUMIFS('sys inv movment rpt'!$M:$M,'sys inv movment rpt'!$L:$L,$M416,'sys inv movment rpt'!$N:$N,X$1)</f>
        <v>0</v>
      </c>
      <c r="Y416" s="86">
        <f>SUMIFS('sys inv movment rpt'!$M:$M,'sys inv movment rpt'!$L:$L,$M416,'sys inv movment rpt'!$N:$N,Y$1)</f>
        <v>0</v>
      </c>
      <c r="Z416" s="86">
        <f>SUMIFS('sys inv movment rpt'!$M:$M,'sys inv movment rpt'!$L:$L,$M416,'sys inv movment rpt'!$N:$N,Z$1)</f>
        <v>0</v>
      </c>
      <c r="AA416" s="86">
        <f>SUMIFS('sys inv movment rpt'!$M:$M,'sys inv movment rpt'!$L:$L,$M416,'sys inv movment rpt'!$N:$N,AA$1)</f>
        <v>0</v>
      </c>
      <c r="AB416" s="86">
        <f>SUMIFS('sys inv movment rpt'!$M:$M,'sys inv movment rpt'!$L:$L,$M416,'sys inv movment rpt'!$N:$N,AB$1)</f>
        <v>0</v>
      </c>
      <c r="AC416" s="86">
        <f>SUMIFS('sys inv movment rpt'!$M:$M,'sys inv movment rpt'!$L:$L,$M416,'sys inv movment rpt'!$N:$N,AC$1)</f>
        <v>0</v>
      </c>
      <c r="AD416" s="86">
        <f>SUMIFS('sys inv movment rpt'!$M:$M,'sys inv movment rpt'!$L:$L,$M416,'sys inv movment rpt'!$N:$N,AD$1)</f>
        <v>0</v>
      </c>
      <c r="AE416" s="86">
        <f>SUMIFS('sys inv movment rpt'!$M:$M,'sys inv movment rpt'!$L:$L,$M416,'sys inv movment rpt'!$N:$N,AE$1)</f>
        <v>0</v>
      </c>
      <c r="AF416" s="86">
        <f>SUMIFS('sys inv movment rpt'!$M:$M,'sys inv movment rpt'!$L:$L,$M416,'sys inv movment rpt'!$N:$N,AF$1)</f>
        <v>0</v>
      </c>
      <c r="AG416" s="86">
        <f>SUMIFS('sys inv movment rpt'!$M:$M,'sys inv movment rpt'!$L:$L,$M416,'sys inv movment rpt'!$N:$N,AG$1)</f>
        <v>0</v>
      </c>
      <c r="AH416" s="86">
        <f>SUMIFS('sys inv movment rpt'!$M:$M,'sys inv movment rpt'!$L:$L,$M416,'sys inv movment rpt'!$N:$N,AH$1)</f>
        <v>0</v>
      </c>
      <c r="AI416" s="86">
        <f>SUMIFS('sys inv movment rpt'!$M:$M,'sys inv movment rpt'!$L:$L,$M416,'sys inv movment rpt'!$N:$N,AI$1)</f>
        <v>0</v>
      </c>
      <c r="AJ416" s="86">
        <f>SUMIFS('sys inv movment rpt'!$M:$M,'sys inv movment rpt'!$L:$L,$M416,'sys inv movment rpt'!$N:$N,AJ$1)</f>
        <v>0</v>
      </c>
      <c r="AK416" s="86">
        <f>SUMIFS('sys inv movment rpt'!$M:$M,'sys inv movment rpt'!$L:$L,$M416,'sys inv movment rpt'!$N:$N,AK$1)</f>
        <v>0</v>
      </c>
      <c r="AL416" s="86">
        <f>SUMIFS('sys inv movment rpt'!$M:$M,'sys inv movment rpt'!$L:$L,$M416,'sys inv movment rpt'!$N:$N,AL$1)</f>
        <v>0</v>
      </c>
      <c r="AM416" s="86">
        <f>SUMIFS('sys inv movment rpt'!$M:$M,'sys inv movment rpt'!$L:$L,$M416,'sys inv movment rpt'!$N:$N,AM$1)</f>
        <v>0</v>
      </c>
      <c r="AN416" s="86">
        <f>SUMIFS('sys inv movment rpt'!$M:$M,'sys inv movment rpt'!$L:$L,$M416,'sys inv movment rpt'!$N:$N,AN$1)</f>
        <v>0</v>
      </c>
      <c r="AO416" s="86">
        <f>SUMIFS('sys inv movment rpt'!$M:$M,'sys inv movment rpt'!$L:$L,$M416,'sys inv movment rpt'!$N:$N,AO$1)</f>
        <v>0</v>
      </c>
      <c r="AP416" s="86">
        <f>SUMIFS('sys inv movment rpt'!$M:$M,'sys inv movment rpt'!$L:$L,$M416,'sys inv movment rpt'!$N:$N,AP$1)</f>
        <v>0</v>
      </c>
      <c r="AQ416" s="86">
        <f>SUMIFS('sys inv movment rpt'!$M:$M,'sys inv movment rpt'!$L:$L,$M416,'sys inv movment rpt'!$N:$N,AQ$1)</f>
        <v>0</v>
      </c>
      <c r="AR416" s="86">
        <f>SUMIFS('sys inv movment rpt'!$M:$M,'sys inv movment rpt'!$L:$L,$M416,'sys inv movment rpt'!$N:$N,AR$1)</f>
        <v>0</v>
      </c>
      <c r="AS416" s="86">
        <f>SUMIFS('sys inv movment rpt'!$M:$M,'sys inv movment rpt'!$L:$L,$M416,'sys inv movment rpt'!$N:$N,AS$1)</f>
        <v>0</v>
      </c>
      <c r="AT416" s="86">
        <f>SUMIFS('sys inv movment rpt'!$M:$M,'sys inv movment rpt'!$L:$L,$M416,'sys inv movment rpt'!$N:$N,AT$1)</f>
        <v>0</v>
      </c>
      <c r="AU416" s="86">
        <f>SUMIFS('sys inv movment rpt'!$M:$M,'sys inv movment rpt'!$L:$L,$M416,'sys inv movment rpt'!$N:$N,AU$1)</f>
        <v>0</v>
      </c>
      <c r="AV416" s="86">
        <f>SUMIFS('sys inv movment rpt'!$M:$M,'sys inv movment rpt'!$L:$L,$M416,'sys inv movment rpt'!$N:$N,AV$1)</f>
        <v>0</v>
      </c>
      <c r="AW416" s="87" t="str">
        <f>IFERROR(VLOOKUP(A416,'sys-backorder details'!E:U,17,0),"-")</f>
        <v>-</v>
      </c>
      <c r="AX416" s="87" t="str">
        <f>IF(K416&gt;1,VLOOKUP(A416,'settings-routing'!A:I,9,0),"")</f>
        <v/>
      </c>
    </row>
    <row r="417" ht="12.75" hidden="1" customHeight="1">
      <c r="A417" s="50" t="s">
        <v>1036</v>
      </c>
      <c r="B417" s="50" t="s">
        <v>1037</v>
      </c>
      <c r="C417" s="50">
        <f t="shared" si="2"/>
        <v>0</v>
      </c>
      <c r="D417" s="80">
        <f>SUMIF('Stocks 101-111'!$J:$J,'item dashboard'!A417,'Stocks 101-111'!K:K)</f>
        <v>0</v>
      </c>
      <c r="E417" s="80">
        <f>SUMIF('Stocks 101-111'!$J:$J,'item dashboard'!A417,'Stocks 101-111'!$L:$L)</f>
        <v>0</v>
      </c>
      <c r="F417" s="81">
        <f t="shared" si="3"/>
        <v>0</v>
      </c>
      <c r="G417" s="82">
        <f t="shared" si="4"/>
        <v>0.02857142857</v>
      </c>
      <c r="H417" s="50">
        <f>SUMIFS('sys-backorder details'!$M:$M,'sys-backorder details'!$E:$E,'item dashboard'!A417,'sys-backorder details'!$V:$V,"")</f>
        <v>0</v>
      </c>
      <c r="I417" s="83">
        <f>SUMIF('settings-routing'!$I:$I,'item dashboard'!A417,'settings-routing'!$O:$O)</f>
        <v>0</v>
      </c>
      <c r="J417" s="50">
        <f>SUMIFS('sys-backorder details'!$M:$M,'sys-backorder details'!$E:$E,'item dashboard'!A417,'sys-backorder details'!$V:$V,"Call off")</f>
        <v>181700</v>
      </c>
      <c r="K417" s="84">
        <f t="shared" si="5"/>
        <v>0</v>
      </c>
      <c r="L417" s="84">
        <f>SUMIF('Production Plan'!$E:$E,'item dashboard'!A417,'Production Plan'!$N:$N)</f>
        <v>0</v>
      </c>
      <c r="M417" s="85" t="str">
        <f t="shared" si="6"/>
        <v>B-G253-PW20-250ML Pearly White Bottle</v>
      </c>
      <c r="N417" s="86">
        <f>SUMIFS('sys inv movment rpt'!$M:$M,'sys inv movment rpt'!$L:$L,$M417,'sys inv movment rpt'!$N:$N,N$1)</f>
        <v>0</v>
      </c>
      <c r="O417" s="86">
        <f>SUMIFS('sys inv movment rpt'!$M:$M,'sys inv movment rpt'!$L:$L,$M417,'sys inv movment rpt'!$N:$N,O$1)</f>
        <v>0</v>
      </c>
      <c r="P417" s="86">
        <f>SUMIFS('sys inv movment rpt'!$M:$M,'sys inv movment rpt'!$L:$L,$M417,'sys inv movment rpt'!$N:$N,P$1)</f>
        <v>0</v>
      </c>
      <c r="Q417" s="86">
        <f>SUMIFS('sys inv movment rpt'!$M:$M,'sys inv movment rpt'!$L:$L,$M417,'sys inv movment rpt'!$N:$N,Q$1)</f>
        <v>0</v>
      </c>
      <c r="R417" s="86">
        <f>SUMIFS('sys inv movment rpt'!$M:$M,'sys inv movment rpt'!$L:$L,$M417,'sys inv movment rpt'!$N:$N,R$1)</f>
        <v>0</v>
      </c>
      <c r="S417" s="86">
        <f>SUMIFS('sys inv movment rpt'!$M:$M,'sys inv movment rpt'!$L:$L,$M417,'sys inv movment rpt'!$N:$N,S$1)</f>
        <v>0</v>
      </c>
      <c r="T417" s="86">
        <f>SUMIFS('sys inv movment rpt'!$M:$M,'sys inv movment rpt'!$L:$L,$M417,'sys inv movment rpt'!$N:$N,T$1)</f>
        <v>0</v>
      </c>
      <c r="U417" s="86">
        <f>SUMIFS('sys inv movment rpt'!$M:$M,'sys inv movment rpt'!$L:$L,$M417,'sys inv movment rpt'!$N:$N,U$1)</f>
        <v>0</v>
      </c>
      <c r="V417" s="86">
        <f>SUMIFS('sys inv movment rpt'!$M:$M,'sys inv movment rpt'!$L:$L,$M417,'sys inv movment rpt'!$N:$N,V$1)</f>
        <v>4200</v>
      </c>
      <c r="W417" s="86">
        <f>SUMIFS('sys inv movment rpt'!$M:$M,'sys inv movment rpt'!$L:$L,$M417,'sys inv movment rpt'!$N:$N,W$1)</f>
        <v>0</v>
      </c>
      <c r="X417" s="86">
        <f>SUMIFS('sys inv movment rpt'!$M:$M,'sys inv movment rpt'!$L:$L,$M417,'sys inv movment rpt'!$N:$N,X$1)</f>
        <v>0</v>
      </c>
      <c r="Y417" s="86">
        <f>SUMIFS('sys inv movment rpt'!$M:$M,'sys inv movment rpt'!$L:$L,$M417,'sys inv movment rpt'!$N:$N,Y$1)</f>
        <v>0</v>
      </c>
      <c r="Z417" s="86">
        <f>SUMIFS('sys inv movment rpt'!$M:$M,'sys inv movment rpt'!$L:$L,$M417,'sys inv movment rpt'!$N:$N,Z$1)</f>
        <v>0</v>
      </c>
      <c r="AA417" s="86">
        <f>SUMIFS('sys inv movment rpt'!$M:$M,'sys inv movment rpt'!$L:$L,$M417,'sys inv movment rpt'!$N:$N,AA$1)</f>
        <v>0</v>
      </c>
      <c r="AB417" s="86">
        <f>SUMIFS('sys inv movment rpt'!$M:$M,'sys inv movment rpt'!$L:$L,$M417,'sys inv movment rpt'!$N:$N,AB$1)</f>
        <v>0</v>
      </c>
      <c r="AC417" s="86">
        <f>SUMIFS('sys inv movment rpt'!$M:$M,'sys inv movment rpt'!$L:$L,$M417,'sys inv movment rpt'!$N:$N,AC$1)</f>
        <v>0</v>
      </c>
      <c r="AD417" s="86">
        <f>SUMIFS('sys inv movment rpt'!$M:$M,'sys inv movment rpt'!$L:$L,$M417,'sys inv movment rpt'!$N:$N,AD$1)</f>
        <v>0</v>
      </c>
      <c r="AE417" s="86">
        <f>SUMIFS('sys inv movment rpt'!$M:$M,'sys inv movment rpt'!$L:$L,$M417,'sys inv movment rpt'!$N:$N,AE$1)</f>
        <v>0</v>
      </c>
      <c r="AF417" s="86">
        <f>SUMIFS('sys inv movment rpt'!$M:$M,'sys inv movment rpt'!$L:$L,$M417,'sys inv movment rpt'!$N:$N,AF$1)</f>
        <v>0</v>
      </c>
      <c r="AG417" s="86">
        <f>SUMIFS('sys inv movment rpt'!$M:$M,'sys inv movment rpt'!$L:$L,$M417,'sys inv movment rpt'!$N:$N,AG$1)</f>
        <v>0</v>
      </c>
      <c r="AH417" s="86">
        <f>SUMIFS('sys inv movment rpt'!$M:$M,'sys inv movment rpt'!$L:$L,$M417,'sys inv movment rpt'!$N:$N,AH$1)</f>
        <v>0</v>
      </c>
      <c r="AI417" s="86">
        <f>SUMIFS('sys inv movment rpt'!$M:$M,'sys inv movment rpt'!$L:$L,$M417,'sys inv movment rpt'!$N:$N,AI$1)</f>
        <v>0</v>
      </c>
      <c r="AJ417" s="86">
        <f>SUMIFS('sys inv movment rpt'!$M:$M,'sys inv movment rpt'!$L:$L,$M417,'sys inv movment rpt'!$N:$N,AJ$1)</f>
        <v>0</v>
      </c>
      <c r="AK417" s="86">
        <f>SUMIFS('sys inv movment rpt'!$M:$M,'sys inv movment rpt'!$L:$L,$M417,'sys inv movment rpt'!$N:$N,AK$1)</f>
        <v>0</v>
      </c>
      <c r="AL417" s="86">
        <f>SUMIFS('sys inv movment rpt'!$M:$M,'sys inv movment rpt'!$L:$L,$M417,'sys inv movment rpt'!$N:$N,AL$1)</f>
        <v>0</v>
      </c>
      <c r="AM417" s="86">
        <f>SUMIFS('sys inv movment rpt'!$M:$M,'sys inv movment rpt'!$L:$L,$M417,'sys inv movment rpt'!$N:$N,AM$1)</f>
        <v>0</v>
      </c>
      <c r="AN417" s="86">
        <f>SUMIFS('sys inv movment rpt'!$M:$M,'sys inv movment rpt'!$L:$L,$M417,'sys inv movment rpt'!$N:$N,AN$1)</f>
        <v>0</v>
      </c>
      <c r="AO417" s="86">
        <f>SUMIFS('sys inv movment rpt'!$M:$M,'sys inv movment rpt'!$L:$L,$M417,'sys inv movment rpt'!$N:$N,AO$1)</f>
        <v>0</v>
      </c>
      <c r="AP417" s="86">
        <f>SUMIFS('sys inv movment rpt'!$M:$M,'sys inv movment rpt'!$L:$L,$M417,'sys inv movment rpt'!$N:$N,AP$1)</f>
        <v>0</v>
      </c>
      <c r="AQ417" s="86">
        <f>SUMIFS('sys inv movment rpt'!$M:$M,'sys inv movment rpt'!$L:$L,$M417,'sys inv movment rpt'!$N:$N,AQ$1)</f>
        <v>0</v>
      </c>
      <c r="AR417" s="86">
        <f>SUMIFS('sys inv movment rpt'!$M:$M,'sys inv movment rpt'!$L:$L,$M417,'sys inv movment rpt'!$N:$N,AR$1)</f>
        <v>0</v>
      </c>
      <c r="AS417" s="86">
        <f>SUMIFS('sys inv movment rpt'!$M:$M,'sys inv movment rpt'!$L:$L,$M417,'sys inv movment rpt'!$N:$N,AS$1)</f>
        <v>0</v>
      </c>
      <c r="AT417" s="86">
        <f>SUMIFS('sys inv movment rpt'!$M:$M,'sys inv movment rpt'!$L:$L,$M417,'sys inv movment rpt'!$N:$N,AT$1)</f>
        <v>0</v>
      </c>
      <c r="AU417" s="86">
        <f>SUMIFS('sys inv movment rpt'!$M:$M,'sys inv movment rpt'!$L:$L,$M417,'sys inv movment rpt'!$N:$N,AU$1)</f>
        <v>0</v>
      </c>
      <c r="AV417" s="86">
        <f>SUMIFS('sys inv movment rpt'!$M:$M,'sys inv movment rpt'!$L:$L,$M417,'sys inv movment rpt'!$N:$N,AV$1)</f>
        <v>0</v>
      </c>
      <c r="AW417" s="87" t="str">
        <f>IFERROR(VLOOKUP(A417,'sys-backorder details'!E:U,17,0),"-")</f>
        <v>30 Days</v>
      </c>
      <c r="AX417" s="87" t="str">
        <f>IF(K417&gt;1,VLOOKUP(A417,'settings-routing'!A:I,9,0),"")</f>
        <v/>
      </c>
    </row>
    <row r="418" ht="12.75" hidden="1" customHeight="1">
      <c r="A418" s="13" t="s">
        <v>1038</v>
      </c>
      <c r="B418" s="13" t="s">
        <v>888</v>
      </c>
      <c r="C418" s="50">
        <f t="shared" si="2"/>
        <v>720</v>
      </c>
      <c r="D418" s="80">
        <f>SUMIF('Stocks 101-111'!$J:$J,'item dashboard'!A418,'Stocks 101-111'!K:K)</f>
        <v>720</v>
      </c>
      <c r="E418" s="80">
        <f>SUMIF('Stocks 101-111'!$J:$J,'item dashboard'!A418,'Stocks 101-111'!$L:$L)</f>
        <v>0</v>
      </c>
      <c r="F418" s="81">
        <f t="shared" si="3"/>
        <v>0</v>
      </c>
      <c r="G418" s="82">
        <f t="shared" si="4"/>
        <v>0.05714285714</v>
      </c>
      <c r="H418" s="50">
        <f>SUMIFS('sys-backorder details'!$M:$M,'sys-backorder details'!$E:$E,'item dashboard'!A418,'sys-backorder details'!$V:$V,"")</f>
        <v>0</v>
      </c>
      <c r="I418" s="83">
        <f>SUMIF('settings-routing'!$I:$I,'item dashboard'!A418,'settings-routing'!$O:$O)</f>
        <v>0</v>
      </c>
      <c r="J418" s="50">
        <f>SUMIFS('sys-backorder details'!$M:$M,'sys-backorder details'!$E:$E,'item dashboard'!A418,'sys-backorder details'!$V:$V,"Call off")</f>
        <v>3120</v>
      </c>
      <c r="K418" s="84">
        <f t="shared" si="5"/>
        <v>-720</v>
      </c>
      <c r="L418" s="84">
        <f>SUMIF('Production Plan'!$E:$E,'item dashboard'!A418,'Production Plan'!$N:$N)</f>
        <v>0</v>
      </c>
      <c r="M418" s="85" t="str">
        <f t="shared" si="6"/>
        <v>B-G25H-N19-250 gm Natural jar</v>
      </c>
      <c r="N418" s="86">
        <f>SUMIFS('sys inv movment rpt'!$M:$M,'sys inv movment rpt'!$L:$L,$M418,'sys inv movment rpt'!$N:$N,N$1)</f>
        <v>0</v>
      </c>
      <c r="O418" s="86">
        <f>SUMIFS('sys inv movment rpt'!$M:$M,'sys inv movment rpt'!$L:$L,$M418,'sys inv movment rpt'!$N:$N,O$1)</f>
        <v>0</v>
      </c>
      <c r="P418" s="86">
        <f>SUMIFS('sys inv movment rpt'!$M:$M,'sys inv movment rpt'!$L:$L,$M418,'sys inv movment rpt'!$N:$N,P$1)</f>
        <v>0</v>
      </c>
      <c r="Q418" s="86">
        <f>SUMIFS('sys inv movment rpt'!$M:$M,'sys inv movment rpt'!$L:$L,$M418,'sys inv movment rpt'!$N:$N,Q$1)</f>
        <v>0</v>
      </c>
      <c r="R418" s="86">
        <f>SUMIFS('sys inv movment rpt'!$M:$M,'sys inv movment rpt'!$L:$L,$M418,'sys inv movment rpt'!$N:$N,R$1)</f>
        <v>0</v>
      </c>
      <c r="S418" s="86">
        <f>SUMIFS('sys inv movment rpt'!$M:$M,'sys inv movment rpt'!$L:$L,$M418,'sys inv movment rpt'!$N:$N,S$1)</f>
        <v>0</v>
      </c>
      <c r="T418" s="86">
        <f>SUMIFS('sys inv movment rpt'!$M:$M,'sys inv movment rpt'!$L:$L,$M418,'sys inv movment rpt'!$N:$N,T$1)</f>
        <v>0</v>
      </c>
      <c r="U418" s="86">
        <f>SUMIFS('sys inv movment rpt'!$M:$M,'sys inv movment rpt'!$L:$L,$M418,'sys inv movment rpt'!$N:$N,U$1)</f>
        <v>0</v>
      </c>
      <c r="V418" s="86">
        <f>SUMIFS('sys inv movment rpt'!$M:$M,'sys inv movment rpt'!$L:$L,$M418,'sys inv movment rpt'!$N:$N,V$1)</f>
        <v>0</v>
      </c>
      <c r="W418" s="86">
        <f>SUMIFS('sys inv movment rpt'!$M:$M,'sys inv movment rpt'!$L:$L,$M418,'sys inv movment rpt'!$N:$N,W$1)</f>
        <v>0</v>
      </c>
      <c r="X418" s="86">
        <f>SUMIFS('sys inv movment rpt'!$M:$M,'sys inv movment rpt'!$L:$L,$M418,'sys inv movment rpt'!$N:$N,X$1)</f>
        <v>0</v>
      </c>
      <c r="Y418" s="86">
        <f>SUMIFS('sys inv movment rpt'!$M:$M,'sys inv movment rpt'!$L:$L,$M418,'sys inv movment rpt'!$N:$N,Y$1)</f>
        <v>0</v>
      </c>
      <c r="Z418" s="86">
        <f>SUMIFS('sys inv movment rpt'!$M:$M,'sys inv movment rpt'!$L:$L,$M418,'sys inv movment rpt'!$N:$N,Z$1)</f>
        <v>0</v>
      </c>
      <c r="AA418" s="86">
        <f>SUMIFS('sys inv movment rpt'!$M:$M,'sys inv movment rpt'!$L:$L,$M418,'sys inv movment rpt'!$N:$N,AA$1)</f>
        <v>0</v>
      </c>
      <c r="AB418" s="86">
        <f>SUMIFS('sys inv movment rpt'!$M:$M,'sys inv movment rpt'!$L:$L,$M418,'sys inv movment rpt'!$N:$N,AB$1)</f>
        <v>0</v>
      </c>
      <c r="AC418" s="86">
        <f>SUMIFS('sys inv movment rpt'!$M:$M,'sys inv movment rpt'!$L:$L,$M418,'sys inv movment rpt'!$N:$N,AC$1)</f>
        <v>0</v>
      </c>
      <c r="AD418" s="86">
        <f>SUMIFS('sys inv movment rpt'!$M:$M,'sys inv movment rpt'!$L:$L,$M418,'sys inv movment rpt'!$N:$N,AD$1)</f>
        <v>0</v>
      </c>
      <c r="AE418" s="86">
        <f>SUMIFS('sys inv movment rpt'!$M:$M,'sys inv movment rpt'!$L:$L,$M418,'sys inv movment rpt'!$N:$N,AE$1)</f>
        <v>0</v>
      </c>
      <c r="AF418" s="86">
        <f>SUMIFS('sys inv movment rpt'!$M:$M,'sys inv movment rpt'!$L:$L,$M418,'sys inv movment rpt'!$N:$N,AF$1)</f>
        <v>0</v>
      </c>
      <c r="AG418" s="86">
        <f>SUMIFS('sys inv movment rpt'!$M:$M,'sys inv movment rpt'!$L:$L,$M418,'sys inv movment rpt'!$N:$N,AG$1)</f>
        <v>0</v>
      </c>
      <c r="AH418" s="86">
        <f>SUMIFS('sys inv movment rpt'!$M:$M,'sys inv movment rpt'!$L:$L,$M418,'sys inv movment rpt'!$N:$N,AH$1)</f>
        <v>0</v>
      </c>
      <c r="AI418" s="86">
        <f>SUMIFS('sys inv movment rpt'!$M:$M,'sys inv movment rpt'!$L:$L,$M418,'sys inv movment rpt'!$N:$N,AI$1)</f>
        <v>0</v>
      </c>
      <c r="AJ418" s="86">
        <f>SUMIFS('sys inv movment rpt'!$M:$M,'sys inv movment rpt'!$L:$L,$M418,'sys inv movment rpt'!$N:$N,AJ$1)</f>
        <v>3360</v>
      </c>
      <c r="AK418" s="86">
        <f>SUMIFS('sys inv movment rpt'!$M:$M,'sys inv movment rpt'!$L:$L,$M418,'sys inv movment rpt'!$N:$N,AK$1)</f>
        <v>0</v>
      </c>
      <c r="AL418" s="86">
        <f>SUMIFS('sys inv movment rpt'!$M:$M,'sys inv movment rpt'!$L:$L,$M418,'sys inv movment rpt'!$N:$N,AL$1)</f>
        <v>0</v>
      </c>
      <c r="AM418" s="86">
        <f>SUMIFS('sys inv movment rpt'!$M:$M,'sys inv movment rpt'!$L:$L,$M418,'sys inv movment rpt'!$N:$N,AM$1)</f>
        <v>0</v>
      </c>
      <c r="AN418" s="86">
        <f>SUMIFS('sys inv movment rpt'!$M:$M,'sys inv movment rpt'!$L:$L,$M418,'sys inv movment rpt'!$N:$N,AN$1)</f>
        <v>2640</v>
      </c>
      <c r="AO418" s="86">
        <f>SUMIFS('sys inv movment rpt'!$M:$M,'sys inv movment rpt'!$L:$L,$M418,'sys inv movment rpt'!$N:$N,AO$1)</f>
        <v>0</v>
      </c>
      <c r="AP418" s="86">
        <f>SUMIFS('sys inv movment rpt'!$M:$M,'sys inv movment rpt'!$L:$L,$M418,'sys inv movment rpt'!$N:$N,AP$1)</f>
        <v>0</v>
      </c>
      <c r="AQ418" s="86">
        <f>SUMIFS('sys inv movment rpt'!$M:$M,'sys inv movment rpt'!$L:$L,$M418,'sys inv movment rpt'!$N:$N,AQ$1)</f>
        <v>0</v>
      </c>
      <c r="AR418" s="86">
        <f>SUMIFS('sys inv movment rpt'!$M:$M,'sys inv movment rpt'!$L:$L,$M418,'sys inv movment rpt'!$N:$N,AR$1)</f>
        <v>0</v>
      </c>
      <c r="AS418" s="86">
        <f>SUMIFS('sys inv movment rpt'!$M:$M,'sys inv movment rpt'!$L:$L,$M418,'sys inv movment rpt'!$N:$N,AS$1)</f>
        <v>0</v>
      </c>
      <c r="AT418" s="86">
        <f>SUMIFS('sys inv movment rpt'!$M:$M,'sys inv movment rpt'!$L:$L,$M418,'sys inv movment rpt'!$N:$N,AT$1)</f>
        <v>0</v>
      </c>
      <c r="AU418" s="86">
        <f>SUMIFS('sys inv movment rpt'!$M:$M,'sys inv movment rpt'!$L:$L,$M418,'sys inv movment rpt'!$N:$N,AU$1)</f>
        <v>0</v>
      </c>
      <c r="AV418" s="86">
        <f>SUMIFS('sys inv movment rpt'!$M:$M,'sys inv movment rpt'!$L:$L,$M418,'sys inv movment rpt'!$N:$N,AV$1)</f>
        <v>0</v>
      </c>
      <c r="AW418" s="87" t="str">
        <f>IFERROR(VLOOKUP(A418,'sys-backorder details'!E:U,17,0),"-")</f>
        <v>Cash/Current Cheque</v>
      </c>
      <c r="AX418" s="87" t="str">
        <f>IF(K418&gt;1,VLOOKUP(A418,'settings-routing'!A:I,9,0),"")</f>
        <v/>
      </c>
    </row>
    <row r="419" ht="12.75" hidden="1" customHeight="1">
      <c r="A419" s="50" t="s">
        <v>1039</v>
      </c>
      <c r="B419" s="50" t="s">
        <v>1040</v>
      </c>
      <c r="C419" s="50">
        <f t="shared" si="2"/>
        <v>0</v>
      </c>
      <c r="D419" s="80">
        <f>SUMIF('Stocks 101-111'!$J:$J,'item dashboard'!A419,'Stocks 101-111'!K:K)</f>
        <v>0</v>
      </c>
      <c r="E419" s="80">
        <f>SUMIF('Stocks 101-111'!$J:$J,'item dashboard'!A419,'Stocks 101-111'!$L:$L)</f>
        <v>0</v>
      </c>
      <c r="F419" s="81">
        <f t="shared" si="3"/>
        <v>0</v>
      </c>
      <c r="G419" s="82">
        <f t="shared" si="4"/>
        <v>0</v>
      </c>
      <c r="H419" s="50">
        <f>SUMIFS('sys-backorder details'!$M:$M,'sys-backorder details'!$E:$E,'item dashboard'!A419,'sys-backorder details'!$V:$V,"")</f>
        <v>0</v>
      </c>
      <c r="I419" s="83">
        <f>SUMIF('settings-routing'!$I:$I,'item dashboard'!A419,'settings-routing'!$O:$O)</f>
        <v>0</v>
      </c>
      <c r="J419" s="50">
        <f>SUMIFS('sys-backorder details'!$M:$M,'sys-backorder details'!$E:$E,'item dashboard'!A419,'sys-backorder details'!$V:$V,"Call off")</f>
        <v>0</v>
      </c>
      <c r="K419" s="84">
        <f t="shared" si="5"/>
        <v>0</v>
      </c>
      <c r="L419" s="84">
        <f>SUMIF('Production Plan'!$E:$E,'item dashboard'!A419,'Production Plan'!$N:$N)</f>
        <v>0</v>
      </c>
      <c r="M419" s="85" t="str">
        <f t="shared" si="6"/>
        <v>B-G25H-O19-250 gm Orange Jar</v>
      </c>
      <c r="N419" s="86">
        <f>SUMIFS('sys inv movment rpt'!$M:$M,'sys inv movment rpt'!$L:$L,$M419,'sys inv movment rpt'!$N:$N,N$1)</f>
        <v>0</v>
      </c>
      <c r="O419" s="86">
        <f>SUMIFS('sys inv movment rpt'!$M:$M,'sys inv movment rpt'!$L:$L,$M419,'sys inv movment rpt'!$N:$N,O$1)</f>
        <v>0</v>
      </c>
      <c r="P419" s="86">
        <f>SUMIFS('sys inv movment rpt'!$M:$M,'sys inv movment rpt'!$L:$L,$M419,'sys inv movment rpt'!$N:$N,P$1)</f>
        <v>0</v>
      </c>
      <c r="Q419" s="86">
        <f>SUMIFS('sys inv movment rpt'!$M:$M,'sys inv movment rpt'!$L:$L,$M419,'sys inv movment rpt'!$N:$N,Q$1)</f>
        <v>0</v>
      </c>
      <c r="R419" s="86">
        <f>SUMIFS('sys inv movment rpt'!$M:$M,'sys inv movment rpt'!$L:$L,$M419,'sys inv movment rpt'!$N:$N,R$1)</f>
        <v>0</v>
      </c>
      <c r="S419" s="86">
        <f>SUMIFS('sys inv movment rpt'!$M:$M,'sys inv movment rpt'!$L:$L,$M419,'sys inv movment rpt'!$N:$N,S$1)</f>
        <v>0</v>
      </c>
      <c r="T419" s="86">
        <f>SUMIFS('sys inv movment rpt'!$M:$M,'sys inv movment rpt'!$L:$L,$M419,'sys inv movment rpt'!$N:$N,T$1)</f>
        <v>0</v>
      </c>
      <c r="U419" s="86">
        <f>SUMIFS('sys inv movment rpt'!$M:$M,'sys inv movment rpt'!$L:$L,$M419,'sys inv movment rpt'!$N:$N,U$1)</f>
        <v>0</v>
      </c>
      <c r="V419" s="86">
        <f>SUMIFS('sys inv movment rpt'!$M:$M,'sys inv movment rpt'!$L:$L,$M419,'sys inv movment rpt'!$N:$N,V$1)</f>
        <v>0</v>
      </c>
      <c r="W419" s="86">
        <f>SUMIFS('sys inv movment rpt'!$M:$M,'sys inv movment rpt'!$L:$L,$M419,'sys inv movment rpt'!$N:$N,W$1)</f>
        <v>0</v>
      </c>
      <c r="X419" s="86">
        <f>SUMIFS('sys inv movment rpt'!$M:$M,'sys inv movment rpt'!$L:$L,$M419,'sys inv movment rpt'!$N:$N,X$1)</f>
        <v>0</v>
      </c>
      <c r="Y419" s="86">
        <f>SUMIFS('sys inv movment rpt'!$M:$M,'sys inv movment rpt'!$L:$L,$M419,'sys inv movment rpt'!$N:$N,Y$1)</f>
        <v>0</v>
      </c>
      <c r="Z419" s="86">
        <f>SUMIFS('sys inv movment rpt'!$M:$M,'sys inv movment rpt'!$L:$L,$M419,'sys inv movment rpt'!$N:$N,Z$1)</f>
        <v>0</v>
      </c>
      <c r="AA419" s="86">
        <f>SUMIFS('sys inv movment rpt'!$M:$M,'sys inv movment rpt'!$L:$L,$M419,'sys inv movment rpt'!$N:$N,AA$1)</f>
        <v>0</v>
      </c>
      <c r="AB419" s="86">
        <f>SUMIFS('sys inv movment rpt'!$M:$M,'sys inv movment rpt'!$L:$L,$M419,'sys inv movment rpt'!$N:$N,AB$1)</f>
        <v>0</v>
      </c>
      <c r="AC419" s="86">
        <f>SUMIFS('sys inv movment rpt'!$M:$M,'sys inv movment rpt'!$L:$L,$M419,'sys inv movment rpt'!$N:$N,AC$1)</f>
        <v>0</v>
      </c>
      <c r="AD419" s="86">
        <f>SUMIFS('sys inv movment rpt'!$M:$M,'sys inv movment rpt'!$L:$L,$M419,'sys inv movment rpt'!$N:$N,AD$1)</f>
        <v>0</v>
      </c>
      <c r="AE419" s="86">
        <f>SUMIFS('sys inv movment rpt'!$M:$M,'sys inv movment rpt'!$L:$L,$M419,'sys inv movment rpt'!$N:$N,AE$1)</f>
        <v>0</v>
      </c>
      <c r="AF419" s="86">
        <f>SUMIFS('sys inv movment rpt'!$M:$M,'sys inv movment rpt'!$L:$L,$M419,'sys inv movment rpt'!$N:$N,AF$1)</f>
        <v>0</v>
      </c>
      <c r="AG419" s="86">
        <f>SUMIFS('sys inv movment rpt'!$M:$M,'sys inv movment rpt'!$L:$L,$M419,'sys inv movment rpt'!$N:$N,AG$1)</f>
        <v>0</v>
      </c>
      <c r="AH419" s="86">
        <f>SUMIFS('sys inv movment rpt'!$M:$M,'sys inv movment rpt'!$L:$L,$M419,'sys inv movment rpt'!$N:$N,AH$1)</f>
        <v>0</v>
      </c>
      <c r="AI419" s="86">
        <f>SUMIFS('sys inv movment rpt'!$M:$M,'sys inv movment rpt'!$L:$L,$M419,'sys inv movment rpt'!$N:$N,AI$1)</f>
        <v>0</v>
      </c>
      <c r="AJ419" s="86">
        <f>SUMIFS('sys inv movment rpt'!$M:$M,'sys inv movment rpt'!$L:$L,$M419,'sys inv movment rpt'!$N:$N,AJ$1)</f>
        <v>0</v>
      </c>
      <c r="AK419" s="86">
        <f>SUMIFS('sys inv movment rpt'!$M:$M,'sys inv movment rpt'!$L:$L,$M419,'sys inv movment rpt'!$N:$N,AK$1)</f>
        <v>0</v>
      </c>
      <c r="AL419" s="86">
        <f>SUMIFS('sys inv movment rpt'!$M:$M,'sys inv movment rpt'!$L:$L,$M419,'sys inv movment rpt'!$N:$N,AL$1)</f>
        <v>0</v>
      </c>
      <c r="AM419" s="86">
        <f>SUMIFS('sys inv movment rpt'!$M:$M,'sys inv movment rpt'!$L:$L,$M419,'sys inv movment rpt'!$N:$N,AM$1)</f>
        <v>0</v>
      </c>
      <c r="AN419" s="86">
        <f>SUMIFS('sys inv movment rpt'!$M:$M,'sys inv movment rpt'!$L:$L,$M419,'sys inv movment rpt'!$N:$N,AN$1)</f>
        <v>0</v>
      </c>
      <c r="AO419" s="86">
        <f>SUMIFS('sys inv movment rpt'!$M:$M,'sys inv movment rpt'!$L:$L,$M419,'sys inv movment rpt'!$N:$N,AO$1)</f>
        <v>0</v>
      </c>
      <c r="AP419" s="86">
        <f>SUMIFS('sys inv movment rpt'!$M:$M,'sys inv movment rpt'!$L:$L,$M419,'sys inv movment rpt'!$N:$N,AP$1)</f>
        <v>0</v>
      </c>
      <c r="AQ419" s="86">
        <f>SUMIFS('sys inv movment rpt'!$M:$M,'sys inv movment rpt'!$L:$L,$M419,'sys inv movment rpt'!$N:$N,AQ$1)</f>
        <v>0</v>
      </c>
      <c r="AR419" s="86">
        <f>SUMIFS('sys inv movment rpt'!$M:$M,'sys inv movment rpt'!$L:$L,$M419,'sys inv movment rpt'!$N:$N,AR$1)</f>
        <v>0</v>
      </c>
      <c r="AS419" s="86">
        <f>SUMIFS('sys inv movment rpt'!$M:$M,'sys inv movment rpt'!$L:$L,$M419,'sys inv movment rpt'!$N:$N,AS$1)</f>
        <v>0</v>
      </c>
      <c r="AT419" s="86">
        <f>SUMIFS('sys inv movment rpt'!$M:$M,'sys inv movment rpt'!$L:$L,$M419,'sys inv movment rpt'!$N:$N,AT$1)</f>
        <v>0</v>
      </c>
      <c r="AU419" s="86">
        <f>SUMIFS('sys inv movment rpt'!$M:$M,'sys inv movment rpt'!$L:$L,$M419,'sys inv movment rpt'!$N:$N,AU$1)</f>
        <v>0</v>
      </c>
      <c r="AV419" s="86">
        <f>SUMIFS('sys inv movment rpt'!$M:$M,'sys inv movment rpt'!$L:$L,$M419,'sys inv movment rpt'!$N:$N,AV$1)</f>
        <v>0</v>
      </c>
      <c r="AW419" s="87" t="str">
        <f>IFERROR(VLOOKUP(A419,'sys-backorder details'!E:U,17,0),"-")</f>
        <v>-</v>
      </c>
      <c r="AX419" s="87" t="str">
        <f>IF(K419&gt;1,VLOOKUP(A419,'settings-routing'!A:I,9,0),"")</f>
        <v/>
      </c>
    </row>
    <row r="420" ht="12.75" hidden="1" customHeight="1">
      <c r="A420" s="50" t="s">
        <v>1041</v>
      </c>
      <c r="B420" s="50" t="s">
        <v>1042</v>
      </c>
      <c r="C420" s="50">
        <f t="shared" si="2"/>
        <v>0</v>
      </c>
      <c r="D420" s="80">
        <f>SUMIF('Stocks 101-111'!$J:$J,'item dashboard'!A420,'Stocks 101-111'!K:K)</f>
        <v>0</v>
      </c>
      <c r="E420" s="80">
        <f>SUMIF('Stocks 101-111'!$J:$J,'item dashboard'!A420,'Stocks 101-111'!$L:$L)</f>
        <v>0</v>
      </c>
      <c r="F420" s="81">
        <f t="shared" si="3"/>
        <v>0</v>
      </c>
      <c r="G420" s="82">
        <f t="shared" si="4"/>
        <v>0</v>
      </c>
      <c r="H420" s="50">
        <f>SUMIFS('sys-backorder details'!$M:$M,'sys-backorder details'!$E:$E,'item dashboard'!A420,'sys-backorder details'!$V:$V,"")</f>
        <v>0</v>
      </c>
      <c r="I420" s="83">
        <f>SUMIF('settings-routing'!$I:$I,'item dashboard'!A420,'settings-routing'!$O:$O)</f>
        <v>0</v>
      </c>
      <c r="J420" s="50">
        <f>SUMIFS('sys-backorder details'!$M:$M,'sys-backorder details'!$E:$E,'item dashboard'!A420,'sys-backorder details'!$V:$V,"Call off")</f>
        <v>0</v>
      </c>
      <c r="K420" s="84">
        <f t="shared" si="5"/>
        <v>0</v>
      </c>
      <c r="L420" s="84">
        <f>SUMIF('Production Plan'!$E:$E,'item dashboard'!A420,'Production Plan'!$N:$N)</f>
        <v>0</v>
      </c>
      <c r="M420" s="85" t="str">
        <f t="shared" si="6"/>
        <v>B-G25H-O19MAROO-250 gm Orange Printed Maroo Wood Glue</v>
      </c>
      <c r="N420" s="86">
        <f>SUMIFS('sys inv movment rpt'!$M:$M,'sys inv movment rpt'!$L:$L,$M420,'sys inv movment rpt'!$N:$N,N$1)</f>
        <v>0</v>
      </c>
      <c r="O420" s="86">
        <f>SUMIFS('sys inv movment rpt'!$M:$M,'sys inv movment rpt'!$L:$L,$M420,'sys inv movment rpt'!$N:$N,O$1)</f>
        <v>0</v>
      </c>
      <c r="P420" s="86">
        <f>SUMIFS('sys inv movment rpt'!$M:$M,'sys inv movment rpt'!$L:$L,$M420,'sys inv movment rpt'!$N:$N,P$1)</f>
        <v>0</v>
      </c>
      <c r="Q420" s="86">
        <f>SUMIFS('sys inv movment rpt'!$M:$M,'sys inv movment rpt'!$L:$L,$M420,'sys inv movment rpt'!$N:$N,Q$1)</f>
        <v>0</v>
      </c>
      <c r="R420" s="86">
        <f>SUMIFS('sys inv movment rpt'!$M:$M,'sys inv movment rpt'!$L:$L,$M420,'sys inv movment rpt'!$N:$N,R$1)</f>
        <v>0</v>
      </c>
      <c r="S420" s="86">
        <f>SUMIFS('sys inv movment rpt'!$M:$M,'sys inv movment rpt'!$L:$L,$M420,'sys inv movment rpt'!$N:$N,S$1)</f>
        <v>0</v>
      </c>
      <c r="T420" s="86">
        <f>SUMIFS('sys inv movment rpt'!$M:$M,'sys inv movment rpt'!$L:$L,$M420,'sys inv movment rpt'!$N:$N,T$1)</f>
        <v>0</v>
      </c>
      <c r="U420" s="86">
        <f>SUMIFS('sys inv movment rpt'!$M:$M,'sys inv movment rpt'!$L:$L,$M420,'sys inv movment rpt'!$N:$N,U$1)</f>
        <v>0</v>
      </c>
      <c r="V420" s="86">
        <f>SUMIFS('sys inv movment rpt'!$M:$M,'sys inv movment rpt'!$L:$L,$M420,'sys inv movment rpt'!$N:$N,V$1)</f>
        <v>0</v>
      </c>
      <c r="W420" s="86">
        <f>SUMIFS('sys inv movment rpt'!$M:$M,'sys inv movment rpt'!$L:$L,$M420,'sys inv movment rpt'!$N:$N,W$1)</f>
        <v>0</v>
      </c>
      <c r="X420" s="86">
        <f>SUMIFS('sys inv movment rpt'!$M:$M,'sys inv movment rpt'!$L:$L,$M420,'sys inv movment rpt'!$N:$N,X$1)</f>
        <v>0</v>
      </c>
      <c r="Y420" s="86">
        <f>SUMIFS('sys inv movment rpt'!$M:$M,'sys inv movment rpt'!$L:$L,$M420,'sys inv movment rpt'!$N:$N,Y$1)</f>
        <v>0</v>
      </c>
      <c r="Z420" s="86">
        <f>SUMIFS('sys inv movment rpt'!$M:$M,'sys inv movment rpt'!$L:$L,$M420,'sys inv movment rpt'!$N:$N,Z$1)</f>
        <v>0</v>
      </c>
      <c r="AA420" s="86">
        <f>SUMIFS('sys inv movment rpt'!$M:$M,'sys inv movment rpt'!$L:$L,$M420,'sys inv movment rpt'!$N:$N,AA$1)</f>
        <v>0</v>
      </c>
      <c r="AB420" s="86">
        <f>SUMIFS('sys inv movment rpt'!$M:$M,'sys inv movment rpt'!$L:$L,$M420,'sys inv movment rpt'!$N:$N,AB$1)</f>
        <v>0</v>
      </c>
      <c r="AC420" s="86">
        <f>SUMIFS('sys inv movment rpt'!$M:$M,'sys inv movment rpt'!$L:$L,$M420,'sys inv movment rpt'!$N:$N,AC$1)</f>
        <v>0</v>
      </c>
      <c r="AD420" s="86">
        <f>SUMIFS('sys inv movment rpt'!$M:$M,'sys inv movment rpt'!$L:$L,$M420,'sys inv movment rpt'!$N:$N,AD$1)</f>
        <v>0</v>
      </c>
      <c r="AE420" s="86">
        <f>SUMIFS('sys inv movment rpt'!$M:$M,'sys inv movment rpt'!$L:$L,$M420,'sys inv movment rpt'!$N:$N,AE$1)</f>
        <v>0</v>
      </c>
      <c r="AF420" s="86">
        <f>SUMIFS('sys inv movment rpt'!$M:$M,'sys inv movment rpt'!$L:$L,$M420,'sys inv movment rpt'!$N:$N,AF$1)</f>
        <v>0</v>
      </c>
      <c r="AG420" s="86">
        <f>SUMIFS('sys inv movment rpt'!$M:$M,'sys inv movment rpt'!$L:$L,$M420,'sys inv movment rpt'!$N:$N,AG$1)</f>
        <v>0</v>
      </c>
      <c r="AH420" s="86">
        <f>SUMIFS('sys inv movment rpt'!$M:$M,'sys inv movment rpt'!$L:$L,$M420,'sys inv movment rpt'!$N:$N,AH$1)</f>
        <v>0</v>
      </c>
      <c r="AI420" s="86">
        <f>SUMIFS('sys inv movment rpt'!$M:$M,'sys inv movment rpt'!$L:$L,$M420,'sys inv movment rpt'!$N:$N,AI$1)</f>
        <v>0</v>
      </c>
      <c r="AJ420" s="86">
        <f>SUMIFS('sys inv movment rpt'!$M:$M,'sys inv movment rpt'!$L:$L,$M420,'sys inv movment rpt'!$N:$N,AJ$1)</f>
        <v>0</v>
      </c>
      <c r="AK420" s="86">
        <f>SUMIFS('sys inv movment rpt'!$M:$M,'sys inv movment rpt'!$L:$L,$M420,'sys inv movment rpt'!$N:$N,AK$1)</f>
        <v>0</v>
      </c>
      <c r="AL420" s="86">
        <f>SUMIFS('sys inv movment rpt'!$M:$M,'sys inv movment rpt'!$L:$L,$M420,'sys inv movment rpt'!$N:$N,AL$1)</f>
        <v>0</v>
      </c>
      <c r="AM420" s="86">
        <f>SUMIFS('sys inv movment rpt'!$M:$M,'sys inv movment rpt'!$L:$L,$M420,'sys inv movment rpt'!$N:$N,AM$1)</f>
        <v>0</v>
      </c>
      <c r="AN420" s="86">
        <f>SUMIFS('sys inv movment rpt'!$M:$M,'sys inv movment rpt'!$L:$L,$M420,'sys inv movment rpt'!$N:$N,AN$1)</f>
        <v>0</v>
      </c>
      <c r="AO420" s="86">
        <f>SUMIFS('sys inv movment rpt'!$M:$M,'sys inv movment rpt'!$L:$L,$M420,'sys inv movment rpt'!$N:$N,AO$1)</f>
        <v>0</v>
      </c>
      <c r="AP420" s="86">
        <f>SUMIFS('sys inv movment rpt'!$M:$M,'sys inv movment rpt'!$L:$L,$M420,'sys inv movment rpt'!$N:$N,AP$1)</f>
        <v>0</v>
      </c>
      <c r="AQ420" s="86">
        <f>SUMIFS('sys inv movment rpt'!$M:$M,'sys inv movment rpt'!$L:$L,$M420,'sys inv movment rpt'!$N:$N,AQ$1)</f>
        <v>0</v>
      </c>
      <c r="AR420" s="86">
        <f>SUMIFS('sys inv movment rpt'!$M:$M,'sys inv movment rpt'!$L:$L,$M420,'sys inv movment rpt'!$N:$N,AR$1)</f>
        <v>0</v>
      </c>
      <c r="AS420" s="86">
        <f>SUMIFS('sys inv movment rpt'!$M:$M,'sys inv movment rpt'!$L:$L,$M420,'sys inv movment rpt'!$N:$N,AS$1)</f>
        <v>0</v>
      </c>
      <c r="AT420" s="86">
        <f>SUMIFS('sys inv movment rpt'!$M:$M,'sys inv movment rpt'!$L:$L,$M420,'sys inv movment rpt'!$N:$N,AT$1)</f>
        <v>0</v>
      </c>
      <c r="AU420" s="86">
        <f>SUMIFS('sys inv movment rpt'!$M:$M,'sys inv movment rpt'!$L:$L,$M420,'sys inv movment rpt'!$N:$N,AU$1)</f>
        <v>0</v>
      </c>
      <c r="AV420" s="86">
        <f>SUMIFS('sys inv movment rpt'!$M:$M,'sys inv movment rpt'!$L:$L,$M420,'sys inv movment rpt'!$N:$N,AV$1)</f>
        <v>0</v>
      </c>
      <c r="AW420" s="87" t="str">
        <f>IFERROR(VLOOKUP(A420,'sys-backorder details'!E:U,17,0),"-")</f>
        <v>-</v>
      </c>
      <c r="AX420" s="87" t="str">
        <f>IF(K420&gt;1,VLOOKUP(A420,'settings-routing'!A:I,9,0),"")</f>
        <v/>
      </c>
    </row>
    <row r="421" ht="12.75" hidden="1" customHeight="1">
      <c r="A421" s="28" t="s">
        <v>1043</v>
      </c>
      <c r="B421" s="28" t="s">
        <v>1044</v>
      </c>
      <c r="C421" s="50">
        <f t="shared" si="2"/>
        <v>0</v>
      </c>
      <c r="D421" s="80">
        <f>SUMIF('Stocks 101-111'!$J:$J,'item dashboard'!A421,'Stocks 101-111'!K:K)</f>
        <v>0</v>
      </c>
      <c r="E421" s="80">
        <f>SUMIF('Stocks 101-111'!$J:$J,'item dashboard'!A421,'Stocks 101-111'!$L:$L)</f>
        <v>0</v>
      </c>
      <c r="F421" s="81">
        <f t="shared" si="3"/>
        <v>0</v>
      </c>
      <c r="G421" s="82">
        <f t="shared" si="4"/>
        <v>0</v>
      </c>
      <c r="H421" s="50">
        <f>SUMIFS('sys-backorder details'!$M:$M,'sys-backorder details'!$E:$E,'item dashboard'!A421,'sys-backorder details'!$V:$V,"")</f>
        <v>0</v>
      </c>
      <c r="I421" s="83">
        <f>SUMIF('settings-routing'!$I:$I,'item dashboard'!A421,'settings-routing'!$O:$O)</f>
        <v>0</v>
      </c>
      <c r="J421" s="50">
        <f>SUMIFS('sys-backorder details'!$M:$M,'sys-backorder details'!$E:$E,'item dashboard'!A421,'sys-backorder details'!$V:$V,"Call off")</f>
        <v>0</v>
      </c>
      <c r="K421" s="84">
        <f t="shared" si="5"/>
        <v>0</v>
      </c>
      <c r="L421" s="84">
        <f>SUMIF('Production Plan'!$E:$E,'item dashboard'!A421,'Production Plan'!$N:$N)</f>
        <v>0</v>
      </c>
      <c r="M421" s="85" t="str">
        <f t="shared" si="6"/>
        <v>B-G25H-PK19-250 gm Pink Jar</v>
      </c>
      <c r="N421" s="86">
        <f>SUMIFS('sys inv movment rpt'!$M:$M,'sys inv movment rpt'!$L:$L,$M421,'sys inv movment rpt'!$N:$N,N$1)</f>
        <v>0</v>
      </c>
      <c r="O421" s="86">
        <f>SUMIFS('sys inv movment rpt'!$M:$M,'sys inv movment rpt'!$L:$L,$M421,'sys inv movment rpt'!$N:$N,O$1)</f>
        <v>0</v>
      </c>
      <c r="P421" s="86">
        <f>SUMIFS('sys inv movment rpt'!$M:$M,'sys inv movment rpt'!$L:$L,$M421,'sys inv movment rpt'!$N:$N,P$1)</f>
        <v>0</v>
      </c>
      <c r="Q421" s="86">
        <f>SUMIFS('sys inv movment rpt'!$M:$M,'sys inv movment rpt'!$L:$L,$M421,'sys inv movment rpt'!$N:$N,Q$1)</f>
        <v>0</v>
      </c>
      <c r="R421" s="86">
        <f>SUMIFS('sys inv movment rpt'!$M:$M,'sys inv movment rpt'!$L:$L,$M421,'sys inv movment rpt'!$N:$N,R$1)</f>
        <v>0</v>
      </c>
      <c r="S421" s="86">
        <f>SUMIFS('sys inv movment rpt'!$M:$M,'sys inv movment rpt'!$L:$L,$M421,'sys inv movment rpt'!$N:$N,S$1)</f>
        <v>0</v>
      </c>
      <c r="T421" s="86">
        <f>SUMIFS('sys inv movment rpt'!$M:$M,'sys inv movment rpt'!$L:$L,$M421,'sys inv movment rpt'!$N:$N,T$1)</f>
        <v>0</v>
      </c>
      <c r="U421" s="86">
        <f>SUMIFS('sys inv movment rpt'!$M:$M,'sys inv movment rpt'!$L:$L,$M421,'sys inv movment rpt'!$N:$N,U$1)</f>
        <v>0</v>
      </c>
      <c r="V421" s="86">
        <f>SUMIFS('sys inv movment rpt'!$M:$M,'sys inv movment rpt'!$L:$L,$M421,'sys inv movment rpt'!$N:$N,V$1)</f>
        <v>0</v>
      </c>
      <c r="W421" s="86">
        <f>SUMIFS('sys inv movment rpt'!$M:$M,'sys inv movment rpt'!$L:$L,$M421,'sys inv movment rpt'!$N:$N,W$1)</f>
        <v>0</v>
      </c>
      <c r="X421" s="86">
        <f>SUMIFS('sys inv movment rpt'!$M:$M,'sys inv movment rpt'!$L:$L,$M421,'sys inv movment rpt'!$N:$N,X$1)</f>
        <v>0</v>
      </c>
      <c r="Y421" s="86">
        <f>SUMIFS('sys inv movment rpt'!$M:$M,'sys inv movment rpt'!$L:$L,$M421,'sys inv movment rpt'!$N:$N,Y$1)</f>
        <v>0</v>
      </c>
      <c r="Z421" s="86">
        <f>SUMIFS('sys inv movment rpt'!$M:$M,'sys inv movment rpt'!$L:$L,$M421,'sys inv movment rpt'!$N:$N,Z$1)</f>
        <v>0</v>
      </c>
      <c r="AA421" s="86">
        <f>SUMIFS('sys inv movment rpt'!$M:$M,'sys inv movment rpt'!$L:$L,$M421,'sys inv movment rpt'!$N:$N,AA$1)</f>
        <v>0</v>
      </c>
      <c r="AB421" s="86">
        <f>SUMIFS('sys inv movment rpt'!$M:$M,'sys inv movment rpt'!$L:$L,$M421,'sys inv movment rpt'!$N:$N,AB$1)</f>
        <v>0</v>
      </c>
      <c r="AC421" s="86">
        <f>SUMIFS('sys inv movment rpt'!$M:$M,'sys inv movment rpt'!$L:$L,$M421,'sys inv movment rpt'!$N:$N,AC$1)</f>
        <v>0</v>
      </c>
      <c r="AD421" s="86">
        <f>SUMIFS('sys inv movment rpt'!$M:$M,'sys inv movment rpt'!$L:$L,$M421,'sys inv movment rpt'!$N:$N,AD$1)</f>
        <v>0</v>
      </c>
      <c r="AE421" s="86">
        <f>SUMIFS('sys inv movment rpt'!$M:$M,'sys inv movment rpt'!$L:$L,$M421,'sys inv movment rpt'!$N:$N,AE$1)</f>
        <v>0</v>
      </c>
      <c r="AF421" s="86">
        <f>SUMIFS('sys inv movment rpt'!$M:$M,'sys inv movment rpt'!$L:$L,$M421,'sys inv movment rpt'!$N:$N,AF$1)</f>
        <v>0</v>
      </c>
      <c r="AG421" s="86">
        <f>SUMIFS('sys inv movment rpt'!$M:$M,'sys inv movment rpt'!$L:$L,$M421,'sys inv movment rpt'!$N:$N,AG$1)</f>
        <v>0</v>
      </c>
      <c r="AH421" s="86">
        <f>SUMIFS('sys inv movment rpt'!$M:$M,'sys inv movment rpt'!$L:$L,$M421,'sys inv movment rpt'!$N:$N,AH$1)</f>
        <v>0</v>
      </c>
      <c r="AI421" s="86">
        <f>SUMIFS('sys inv movment rpt'!$M:$M,'sys inv movment rpt'!$L:$L,$M421,'sys inv movment rpt'!$N:$N,AI$1)</f>
        <v>0</v>
      </c>
      <c r="AJ421" s="86">
        <f>SUMIFS('sys inv movment rpt'!$M:$M,'sys inv movment rpt'!$L:$L,$M421,'sys inv movment rpt'!$N:$N,AJ$1)</f>
        <v>0</v>
      </c>
      <c r="AK421" s="86">
        <f>SUMIFS('sys inv movment rpt'!$M:$M,'sys inv movment rpt'!$L:$L,$M421,'sys inv movment rpt'!$N:$N,AK$1)</f>
        <v>0</v>
      </c>
      <c r="AL421" s="86">
        <f>SUMIFS('sys inv movment rpt'!$M:$M,'sys inv movment rpt'!$L:$L,$M421,'sys inv movment rpt'!$N:$N,AL$1)</f>
        <v>0</v>
      </c>
      <c r="AM421" s="86">
        <f>SUMIFS('sys inv movment rpt'!$M:$M,'sys inv movment rpt'!$L:$L,$M421,'sys inv movment rpt'!$N:$N,AM$1)</f>
        <v>0</v>
      </c>
      <c r="AN421" s="86">
        <f>SUMIFS('sys inv movment rpt'!$M:$M,'sys inv movment rpt'!$L:$L,$M421,'sys inv movment rpt'!$N:$N,AN$1)</f>
        <v>0</v>
      </c>
      <c r="AO421" s="86">
        <f>SUMIFS('sys inv movment rpt'!$M:$M,'sys inv movment rpt'!$L:$L,$M421,'sys inv movment rpt'!$N:$N,AO$1)</f>
        <v>0</v>
      </c>
      <c r="AP421" s="86">
        <f>SUMIFS('sys inv movment rpt'!$M:$M,'sys inv movment rpt'!$L:$L,$M421,'sys inv movment rpt'!$N:$N,AP$1)</f>
        <v>0</v>
      </c>
      <c r="AQ421" s="86">
        <f>SUMIFS('sys inv movment rpt'!$M:$M,'sys inv movment rpt'!$L:$L,$M421,'sys inv movment rpt'!$N:$N,AQ$1)</f>
        <v>0</v>
      </c>
      <c r="AR421" s="86">
        <f>SUMIFS('sys inv movment rpt'!$M:$M,'sys inv movment rpt'!$L:$L,$M421,'sys inv movment rpt'!$N:$N,AR$1)</f>
        <v>0</v>
      </c>
      <c r="AS421" s="86">
        <f>SUMIFS('sys inv movment rpt'!$M:$M,'sys inv movment rpt'!$L:$L,$M421,'sys inv movment rpt'!$N:$N,AS$1)</f>
        <v>0</v>
      </c>
      <c r="AT421" s="86">
        <f>SUMIFS('sys inv movment rpt'!$M:$M,'sys inv movment rpt'!$L:$L,$M421,'sys inv movment rpt'!$N:$N,AT$1)</f>
        <v>0</v>
      </c>
      <c r="AU421" s="86">
        <f>SUMIFS('sys inv movment rpt'!$M:$M,'sys inv movment rpt'!$L:$L,$M421,'sys inv movment rpt'!$N:$N,AU$1)</f>
        <v>0</v>
      </c>
      <c r="AV421" s="86">
        <f>SUMIFS('sys inv movment rpt'!$M:$M,'sys inv movment rpt'!$L:$L,$M421,'sys inv movment rpt'!$N:$N,AV$1)</f>
        <v>0</v>
      </c>
      <c r="AW421" s="87" t="str">
        <f>IFERROR(VLOOKUP(A421,'sys-backorder details'!E:U,17,0),"-")</f>
        <v>-</v>
      </c>
      <c r="AX421" s="87" t="str">
        <f>IF(K421&gt;1,VLOOKUP(A421,'settings-routing'!A:I,9,0),"")</f>
        <v/>
      </c>
    </row>
    <row r="422" ht="12.75" hidden="1" customHeight="1">
      <c r="A422" s="50" t="s">
        <v>1045</v>
      </c>
      <c r="B422" s="50" t="s">
        <v>1046</v>
      </c>
      <c r="C422" s="50">
        <f t="shared" si="2"/>
        <v>0</v>
      </c>
      <c r="D422" s="80">
        <f>SUMIF('Stocks 101-111'!$J:$J,'item dashboard'!A422,'Stocks 101-111'!K:K)</f>
        <v>0</v>
      </c>
      <c r="E422" s="80">
        <f>SUMIF('Stocks 101-111'!$J:$J,'item dashboard'!A422,'Stocks 101-111'!$L:$L)</f>
        <v>0</v>
      </c>
      <c r="F422" s="81">
        <f t="shared" si="3"/>
        <v>0</v>
      </c>
      <c r="G422" s="82">
        <f t="shared" si="4"/>
        <v>0</v>
      </c>
      <c r="H422" s="50">
        <f>SUMIFS('sys-backorder details'!$M:$M,'sys-backorder details'!$E:$E,'item dashboard'!A422,'sys-backorder details'!$V:$V,"")</f>
        <v>0</v>
      </c>
      <c r="I422" s="83">
        <f>SUMIF('settings-routing'!$I:$I,'item dashboard'!A422,'settings-routing'!$O:$O)</f>
        <v>0</v>
      </c>
      <c r="J422" s="50">
        <f>SUMIFS('sys-backorder details'!$M:$M,'sys-backorder details'!$E:$E,'item dashboard'!A422,'sys-backorder details'!$V:$V,"Call off")</f>
        <v>0</v>
      </c>
      <c r="K422" s="84">
        <f t="shared" si="5"/>
        <v>0</v>
      </c>
      <c r="L422" s="84">
        <f>SUMIF('Production Plan'!$E:$E,'item dashboard'!A422,'Production Plan'!$N:$N)</f>
        <v>0</v>
      </c>
      <c r="M422" s="85" t="str">
        <f t="shared" si="6"/>
        <v>B-G25H-PPK19-250 gm Pearly pink jar</v>
      </c>
      <c r="N422" s="86">
        <f>SUMIFS('sys inv movment rpt'!$M:$M,'sys inv movment rpt'!$L:$L,$M422,'sys inv movment rpt'!$N:$N,N$1)</f>
        <v>0</v>
      </c>
      <c r="O422" s="86">
        <f>SUMIFS('sys inv movment rpt'!$M:$M,'sys inv movment rpt'!$L:$L,$M422,'sys inv movment rpt'!$N:$N,O$1)</f>
        <v>0</v>
      </c>
      <c r="P422" s="86">
        <f>SUMIFS('sys inv movment rpt'!$M:$M,'sys inv movment rpt'!$L:$L,$M422,'sys inv movment rpt'!$N:$N,P$1)</f>
        <v>0</v>
      </c>
      <c r="Q422" s="86">
        <f>SUMIFS('sys inv movment rpt'!$M:$M,'sys inv movment rpt'!$L:$L,$M422,'sys inv movment rpt'!$N:$N,Q$1)</f>
        <v>0</v>
      </c>
      <c r="R422" s="86">
        <f>SUMIFS('sys inv movment rpt'!$M:$M,'sys inv movment rpt'!$L:$L,$M422,'sys inv movment rpt'!$N:$N,R$1)</f>
        <v>0</v>
      </c>
      <c r="S422" s="86">
        <f>SUMIFS('sys inv movment rpt'!$M:$M,'sys inv movment rpt'!$L:$L,$M422,'sys inv movment rpt'!$N:$N,S$1)</f>
        <v>0</v>
      </c>
      <c r="T422" s="86">
        <f>SUMIFS('sys inv movment rpt'!$M:$M,'sys inv movment rpt'!$L:$L,$M422,'sys inv movment rpt'!$N:$N,T$1)</f>
        <v>0</v>
      </c>
      <c r="U422" s="86">
        <f>SUMIFS('sys inv movment rpt'!$M:$M,'sys inv movment rpt'!$L:$L,$M422,'sys inv movment rpt'!$N:$N,U$1)</f>
        <v>0</v>
      </c>
      <c r="V422" s="86">
        <f>SUMIFS('sys inv movment rpt'!$M:$M,'sys inv movment rpt'!$L:$L,$M422,'sys inv movment rpt'!$N:$N,V$1)</f>
        <v>0</v>
      </c>
      <c r="W422" s="86">
        <f>SUMIFS('sys inv movment rpt'!$M:$M,'sys inv movment rpt'!$L:$L,$M422,'sys inv movment rpt'!$N:$N,W$1)</f>
        <v>0</v>
      </c>
      <c r="X422" s="86">
        <f>SUMIFS('sys inv movment rpt'!$M:$M,'sys inv movment rpt'!$L:$L,$M422,'sys inv movment rpt'!$N:$N,X$1)</f>
        <v>0</v>
      </c>
      <c r="Y422" s="86">
        <f>SUMIFS('sys inv movment rpt'!$M:$M,'sys inv movment rpt'!$L:$L,$M422,'sys inv movment rpt'!$N:$N,Y$1)</f>
        <v>0</v>
      </c>
      <c r="Z422" s="86">
        <f>SUMIFS('sys inv movment rpt'!$M:$M,'sys inv movment rpt'!$L:$L,$M422,'sys inv movment rpt'!$N:$N,Z$1)</f>
        <v>0</v>
      </c>
      <c r="AA422" s="86">
        <f>SUMIFS('sys inv movment rpt'!$M:$M,'sys inv movment rpt'!$L:$L,$M422,'sys inv movment rpt'!$N:$N,AA$1)</f>
        <v>0</v>
      </c>
      <c r="AB422" s="86">
        <f>SUMIFS('sys inv movment rpt'!$M:$M,'sys inv movment rpt'!$L:$L,$M422,'sys inv movment rpt'!$N:$N,AB$1)</f>
        <v>0</v>
      </c>
      <c r="AC422" s="86">
        <f>SUMIFS('sys inv movment rpt'!$M:$M,'sys inv movment rpt'!$L:$L,$M422,'sys inv movment rpt'!$N:$N,AC$1)</f>
        <v>0</v>
      </c>
      <c r="AD422" s="86">
        <f>SUMIFS('sys inv movment rpt'!$M:$M,'sys inv movment rpt'!$L:$L,$M422,'sys inv movment rpt'!$N:$N,AD$1)</f>
        <v>0</v>
      </c>
      <c r="AE422" s="86">
        <f>SUMIFS('sys inv movment rpt'!$M:$M,'sys inv movment rpt'!$L:$L,$M422,'sys inv movment rpt'!$N:$N,AE$1)</f>
        <v>0</v>
      </c>
      <c r="AF422" s="86">
        <f>SUMIFS('sys inv movment rpt'!$M:$M,'sys inv movment rpt'!$L:$L,$M422,'sys inv movment rpt'!$N:$N,AF$1)</f>
        <v>0</v>
      </c>
      <c r="AG422" s="86">
        <f>SUMIFS('sys inv movment rpt'!$M:$M,'sys inv movment rpt'!$L:$L,$M422,'sys inv movment rpt'!$N:$N,AG$1)</f>
        <v>0</v>
      </c>
      <c r="AH422" s="86">
        <f>SUMIFS('sys inv movment rpt'!$M:$M,'sys inv movment rpt'!$L:$L,$M422,'sys inv movment rpt'!$N:$N,AH$1)</f>
        <v>0</v>
      </c>
      <c r="AI422" s="86">
        <f>SUMIFS('sys inv movment rpt'!$M:$M,'sys inv movment rpt'!$L:$L,$M422,'sys inv movment rpt'!$N:$N,AI$1)</f>
        <v>0</v>
      </c>
      <c r="AJ422" s="86">
        <f>SUMIFS('sys inv movment rpt'!$M:$M,'sys inv movment rpt'!$L:$L,$M422,'sys inv movment rpt'!$N:$N,AJ$1)</f>
        <v>0</v>
      </c>
      <c r="AK422" s="86">
        <f>SUMIFS('sys inv movment rpt'!$M:$M,'sys inv movment rpt'!$L:$L,$M422,'sys inv movment rpt'!$N:$N,AK$1)</f>
        <v>0</v>
      </c>
      <c r="AL422" s="86">
        <f>SUMIFS('sys inv movment rpt'!$M:$M,'sys inv movment rpt'!$L:$L,$M422,'sys inv movment rpt'!$N:$N,AL$1)</f>
        <v>0</v>
      </c>
      <c r="AM422" s="86">
        <f>SUMIFS('sys inv movment rpt'!$M:$M,'sys inv movment rpt'!$L:$L,$M422,'sys inv movment rpt'!$N:$N,AM$1)</f>
        <v>0</v>
      </c>
      <c r="AN422" s="86">
        <f>SUMIFS('sys inv movment rpt'!$M:$M,'sys inv movment rpt'!$L:$L,$M422,'sys inv movment rpt'!$N:$N,AN$1)</f>
        <v>0</v>
      </c>
      <c r="AO422" s="86">
        <f>SUMIFS('sys inv movment rpt'!$M:$M,'sys inv movment rpt'!$L:$L,$M422,'sys inv movment rpt'!$N:$N,AO$1)</f>
        <v>0</v>
      </c>
      <c r="AP422" s="86">
        <f>SUMIFS('sys inv movment rpt'!$M:$M,'sys inv movment rpt'!$L:$L,$M422,'sys inv movment rpt'!$N:$N,AP$1)</f>
        <v>0</v>
      </c>
      <c r="AQ422" s="86">
        <f>SUMIFS('sys inv movment rpt'!$M:$M,'sys inv movment rpt'!$L:$L,$M422,'sys inv movment rpt'!$N:$N,AQ$1)</f>
        <v>0</v>
      </c>
      <c r="AR422" s="86">
        <f>SUMIFS('sys inv movment rpt'!$M:$M,'sys inv movment rpt'!$L:$L,$M422,'sys inv movment rpt'!$N:$N,AR$1)</f>
        <v>0</v>
      </c>
      <c r="AS422" s="86">
        <f>SUMIFS('sys inv movment rpt'!$M:$M,'sys inv movment rpt'!$L:$L,$M422,'sys inv movment rpt'!$N:$N,AS$1)</f>
        <v>0</v>
      </c>
      <c r="AT422" s="86">
        <f>SUMIFS('sys inv movment rpt'!$M:$M,'sys inv movment rpt'!$L:$L,$M422,'sys inv movment rpt'!$N:$N,AT$1)</f>
        <v>0</v>
      </c>
      <c r="AU422" s="86">
        <f>SUMIFS('sys inv movment rpt'!$M:$M,'sys inv movment rpt'!$L:$L,$M422,'sys inv movment rpt'!$N:$N,AU$1)</f>
        <v>0</v>
      </c>
      <c r="AV422" s="86">
        <f>SUMIFS('sys inv movment rpt'!$M:$M,'sys inv movment rpt'!$L:$L,$M422,'sys inv movment rpt'!$N:$N,AV$1)</f>
        <v>0</v>
      </c>
      <c r="AW422" s="87" t="str">
        <f>IFERROR(VLOOKUP(A422,'sys-backorder details'!E:U,17,0),"-")</f>
        <v>-</v>
      </c>
      <c r="AX422" s="87" t="str">
        <f>IF(K422&gt;1,VLOOKUP(A422,'settings-routing'!A:I,9,0),"")</f>
        <v/>
      </c>
    </row>
    <row r="423" ht="12.75" hidden="1" customHeight="1">
      <c r="A423" s="50" t="s">
        <v>97</v>
      </c>
      <c r="B423" s="50" t="s">
        <v>902</v>
      </c>
      <c r="C423" s="50">
        <f t="shared" si="2"/>
        <v>6948</v>
      </c>
      <c r="D423" s="80">
        <f>SUMIF('Stocks 101-111'!$J:$J,'item dashboard'!A423,'Stocks 101-111'!K:K)</f>
        <v>6948</v>
      </c>
      <c r="E423" s="80">
        <f>SUMIF('Stocks 101-111'!$J:$J,'item dashboard'!A423,'Stocks 101-111'!$L:$L)</f>
        <v>0</v>
      </c>
      <c r="F423" s="81">
        <f t="shared" si="3"/>
        <v>0</v>
      </c>
      <c r="G423" s="82">
        <f t="shared" si="4"/>
        <v>0.3428571429</v>
      </c>
      <c r="H423" s="50">
        <f>SUMIFS('sys-backorder details'!$M:$M,'sys-backorder details'!$E:$E,'item dashboard'!A423,'sys-backorder details'!$V:$V,"")</f>
        <v>0</v>
      </c>
      <c r="I423" s="83">
        <f>SUMIF('settings-routing'!$I:$I,'item dashboard'!A423,'settings-routing'!$O:$O)</f>
        <v>0</v>
      </c>
      <c r="J423" s="50">
        <f>SUMIFS('sys-backorder details'!$M:$M,'sys-backorder details'!$E:$E,'item dashboard'!A423,'sys-backorder details'!$V:$V,"Call off")</f>
        <v>0</v>
      </c>
      <c r="K423" s="84">
        <f t="shared" si="5"/>
        <v>-6948</v>
      </c>
      <c r="L423" s="84">
        <f>SUMIF('Production Plan'!$E:$E,'item dashboard'!A423,'Production Plan'!$N:$N)</f>
        <v>0</v>
      </c>
      <c r="M423" s="85" t="str">
        <f t="shared" si="6"/>
        <v>B-G25H-W19-250 gm White jar</v>
      </c>
      <c r="N423" s="86">
        <f>SUMIFS('sys inv movment rpt'!$M:$M,'sys inv movment rpt'!$L:$L,$M423,'sys inv movment rpt'!$N:$N,N$1)</f>
        <v>1680</v>
      </c>
      <c r="O423" s="86">
        <f>SUMIFS('sys inv movment rpt'!$M:$M,'sys inv movment rpt'!$L:$L,$M423,'sys inv movment rpt'!$N:$N,O$1)</f>
        <v>0</v>
      </c>
      <c r="P423" s="86">
        <f>SUMIFS('sys inv movment rpt'!$M:$M,'sys inv movment rpt'!$L:$L,$M423,'sys inv movment rpt'!$N:$N,P$1)</f>
        <v>0</v>
      </c>
      <c r="Q423" s="86">
        <f>SUMIFS('sys inv movment rpt'!$M:$M,'sys inv movment rpt'!$L:$L,$M423,'sys inv movment rpt'!$N:$N,Q$1)</f>
        <v>0</v>
      </c>
      <c r="R423" s="86">
        <f>SUMIFS('sys inv movment rpt'!$M:$M,'sys inv movment rpt'!$L:$L,$M423,'sys inv movment rpt'!$N:$N,R$1)</f>
        <v>3600</v>
      </c>
      <c r="S423" s="86">
        <f>SUMIFS('sys inv movment rpt'!$M:$M,'sys inv movment rpt'!$L:$L,$M423,'sys inv movment rpt'!$N:$N,S$1)</f>
        <v>720</v>
      </c>
      <c r="T423" s="86">
        <f>SUMIFS('sys inv movment rpt'!$M:$M,'sys inv movment rpt'!$L:$L,$M423,'sys inv movment rpt'!$N:$N,T$1)</f>
        <v>0</v>
      </c>
      <c r="U423" s="86">
        <f>SUMIFS('sys inv movment rpt'!$M:$M,'sys inv movment rpt'!$L:$L,$M423,'sys inv movment rpt'!$N:$N,U$1)</f>
        <v>0</v>
      </c>
      <c r="V423" s="86">
        <f>SUMIFS('sys inv movment rpt'!$M:$M,'sys inv movment rpt'!$L:$L,$M423,'sys inv movment rpt'!$N:$N,V$1)</f>
        <v>1200</v>
      </c>
      <c r="W423" s="86">
        <f>SUMIFS('sys inv movment rpt'!$M:$M,'sys inv movment rpt'!$L:$L,$M423,'sys inv movment rpt'!$N:$N,W$1)</f>
        <v>0</v>
      </c>
      <c r="X423" s="86">
        <f>SUMIFS('sys inv movment rpt'!$M:$M,'sys inv movment rpt'!$L:$L,$M423,'sys inv movment rpt'!$N:$N,X$1)</f>
        <v>0</v>
      </c>
      <c r="Y423" s="86">
        <f>SUMIFS('sys inv movment rpt'!$M:$M,'sys inv movment rpt'!$L:$L,$M423,'sys inv movment rpt'!$N:$N,Y$1)</f>
        <v>0</v>
      </c>
      <c r="Z423" s="86">
        <f>SUMIFS('sys inv movment rpt'!$M:$M,'sys inv movment rpt'!$L:$L,$M423,'sys inv movment rpt'!$N:$N,Z$1)</f>
        <v>0</v>
      </c>
      <c r="AA423" s="86">
        <f>SUMIFS('sys inv movment rpt'!$M:$M,'sys inv movment rpt'!$L:$L,$M423,'sys inv movment rpt'!$N:$N,AA$1)</f>
        <v>960</v>
      </c>
      <c r="AB423" s="86">
        <f>SUMIFS('sys inv movment rpt'!$M:$M,'sys inv movment rpt'!$L:$L,$M423,'sys inv movment rpt'!$N:$N,AB$1)</f>
        <v>0</v>
      </c>
      <c r="AC423" s="86">
        <f>SUMIFS('sys inv movment rpt'!$M:$M,'sys inv movment rpt'!$L:$L,$M423,'sys inv movment rpt'!$N:$N,AC$1)</f>
        <v>0</v>
      </c>
      <c r="AD423" s="86">
        <f>SUMIFS('sys inv movment rpt'!$M:$M,'sys inv movment rpt'!$L:$L,$M423,'sys inv movment rpt'!$N:$N,AD$1)</f>
        <v>0</v>
      </c>
      <c r="AE423" s="86">
        <f>SUMIFS('sys inv movment rpt'!$M:$M,'sys inv movment rpt'!$L:$L,$M423,'sys inv movment rpt'!$N:$N,AE$1)</f>
        <v>2880</v>
      </c>
      <c r="AF423" s="86">
        <f>SUMIFS('sys inv movment rpt'!$M:$M,'sys inv movment rpt'!$L:$L,$M423,'sys inv movment rpt'!$N:$N,AF$1)</f>
        <v>240</v>
      </c>
      <c r="AG423" s="86">
        <f>SUMIFS('sys inv movment rpt'!$M:$M,'sys inv movment rpt'!$L:$L,$M423,'sys inv movment rpt'!$N:$N,AG$1)</f>
        <v>0</v>
      </c>
      <c r="AH423" s="86">
        <f>SUMIFS('sys inv movment rpt'!$M:$M,'sys inv movment rpt'!$L:$L,$M423,'sys inv movment rpt'!$N:$N,AH$1)</f>
        <v>0</v>
      </c>
      <c r="AI423" s="86">
        <f>SUMIFS('sys inv movment rpt'!$M:$M,'sys inv movment rpt'!$L:$L,$M423,'sys inv movment rpt'!$N:$N,AI$1)</f>
        <v>480</v>
      </c>
      <c r="AJ423" s="86">
        <f>SUMIFS('sys inv movment rpt'!$M:$M,'sys inv movment rpt'!$L:$L,$M423,'sys inv movment rpt'!$N:$N,AJ$1)</f>
        <v>3360</v>
      </c>
      <c r="AK423" s="86">
        <f>SUMIFS('sys inv movment rpt'!$M:$M,'sys inv movment rpt'!$L:$L,$M423,'sys inv movment rpt'!$N:$N,AK$1)</f>
        <v>0</v>
      </c>
      <c r="AL423" s="86">
        <f>SUMIFS('sys inv movment rpt'!$M:$M,'sys inv movment rpt'!$L:$L,$M423,'sys inv movment rpt'!$N:$N,AL$1)</f>
        <v>0</v>
      </c>
      <c r="AM423" s="86">
        <f>SUMIFS('sys inv movment rpt'!$M:$M,'sys inv movment rpt'!$L:$L,$M423,'sys inv movment rpt'!$N:$N,AM$1)</f>
        <v>0</v>
      </c>
      <c r="AN423" s="86">
        <f>SUMIFS('sys inv movment rpt'!$M:$M,'sys inv movment rpt'!$L:$L,$M423,'sys inv movment rpt'!$N:$N,AN$1)</f>
        <v>4320</v>
      </c>
      <c r="AO423" s="86">
        <f>SUMIFS('sys inv movment rpt'!$M:$M,'sys inv movment rpt'!$L:$L,$M423,'sys inv movment rpt'!$N:$N,AO$1)</f>
        <v>1680</v>
      </c>
      <c r="AP423" s="86">
        <f>SUMIFS('sys inv movment rpt'!$M:$M,'sys inv movment rpt'!$L:$L,$M423,'sys inv movment rpt'!$N:$N,AP$1)</f>
        <v>0</v>
      </c>
      <c r="AQ423" s="86">
        <f>SUMIFS('sys inv movment rpt'!$M:$M,'sys inv movment rpt'!$L:$L,$M423,'sys inv movment rpt'!$N:$N,AQ$1)</f>
        <v>0</v>
      </c>
      <c r="AR423" s="86">
        <f>SUMIFS('sys inv movment rpt'!$M:$M,'sys inv movment rpt'!$L:$L,$M423,'sys inv movment rpt'!$N:$N,AR$1)</f>
        <v>0</v>
      </c>
      <c r="AS423" s="86">
        <f>SUMIFS('sys inv movment rpt'!$M:$M,'sys inv movment rpt'!$L:$L,$M423,'sys inv movment rpt'!$N:$N,AS$1)</f>
        <v>720</v>
      </c>
      <c r="AT423" s="86">
        <f>SUMIFS('sys inv movment rpt'!$M:$M,'sys inv movment rpt'!$L:$L,$M423,'sys inv movment rpt'!$N:$N,AT$1)</f>
        <v>0</v>
      </c>
      <c r="AU423" s="86">
        <f>SUMIFS('sys inv movment rpt'!$M:$M,'sys inv movment rpt'!$L:$L,$M423,'sys inv movment rpt'!$N:$N,AU$1)</f>
        <v>0</v>
      </c>
      <c r="AV423" s="86">
        <f>SUMIFS('sys inv movment rpt'!$M:$M,'sys inv movment rpt'!$L:$L,$M423,'sys inv movment rpt'!$N:$N,AV$1)</f>
        <v>0</v>
      </c>
      <c r="AW423" s="87" t="str">
        <f>IFERROR(VLOOKUP(A423,'sys-backorder details'!E:U,17,0),"-")</f>
        <v>-</v>
      </c>
      <c r="AX423" s="87" t="str">
        <f>IF(K423&gt;1,VLOOKUP(A423,'settings-routing'!A:I,9,0),"")</f>
        <v/>
      </c>
    </row>
    <row r="424" ht="12.75" hidden="1" customHeight="1">
      <c r="A424" s="50" t="s">
        <v>1047</v>
      </c>
      <c r="B424" s="50" t="s">
        <v>1048</v>
      </c>
      <c r="C424" s="50">
        <f t="shared" si="2"/>
        <v>0</v>
      </c>
      <c r="D424" s="80">
        <f>SUMIF('Stocks 101-111'!$J:$J,'item dashboard'!A424,'Stocks 101-111'!K:K)</f>
        <v>0</v>
      </c>
      <c r="E424" s="80">
        <f>SUMIF('Stocks 101-111'!$J:$J,'item dashboard'!A424,'Stocks 101-111'!$L:$L)</f>
        <v>0</v>
      </c>
      <c r="F424" s="81">
        <f t="shared" si="3"/>
        <v>0</v>
      </c>
      <c r="G424" s="82">
        <f t="shared" si="4"/>
        <v>0</v>
      </c>
      <c r="H424" s="50">
        <f>SUMIFS('sys-backorder details'!$M:$M,'sys-backorder details'!$E:$E,'item dashboard'!A424,'sys-backorder details'!$V:$V,"")</f>
        <v>0</v>
      </c>
      <c r="I424" s="83">
        <f>SUMIF('settings-routing'!$I:$I,'item dashboard'!A424,'settings-routing'!$O:$O)</f>
        <v>0</v>
      </c>
      <c r="J424" s="50">
        <f>SUMIFS('sys-backorder details'!$M:$M,'sys-backorder details'!$E:$E,'item dashboard'!A424,'sys-backorder details'!$V:$V,"Call off")</f>
        <v>0</v>
      </c>
      <c r="K424" s="84">
        <f t="shared" si="5"/>
        <v>0</v>
      </c>
      <c r="L424" s="84">
        <f>SUMIF('Production Plan'!$E:$E,'item dashboard'!A424,'Production Plan'!$N:$N)</f>
        <v>0</v>
      </c>
      <c r="M424" s="85" t="str">
        <f t="shared" si="6"/>
        <v>B-G25H-W19AES-250 gm White Printed Aesthetics Jar</v>
      </c>
      <c r="N424" s="86">
        <f>SUMIFS('sys inv movment rpt'!$M:$M,'sys inv movment rpt'!$L:$L,$M424,'sys inv movment rpt'!$N:$N,N$1)</f>
        <v>0</v>
      </c>
      <c r="O424" s="86">
        <f>SUMIFS('sys inv movment rpt'!$M:$M,'sys inv movment rpt'!$L:$L,$M424,'sys inv movment rpt'!$N:$N,O$1)</f>
        <v>0</v>
      </c>
      <c r="P424" s="86">
        <f>SUMIFS('sys inv movment rpt'!$M:$M,'sys inv movment rpt'!$L:$L,$M424,'sys inv movment rpt'!$N:$N,P$1)</f>
        <v>0</v>
      </c>
      <c r="Q424" s="86">
        <f>SUMIFS('sys inv movment rpt'!$M:$M,'sys inv movment rpt'!$L:$L,$M424,'sys inv movment rpt'!$N:$N,Q$1)</f>
        <v>0</v>
      </c>
      <c r="R424" s="86">
        <f>SUMIFS('sys inv movment rpt'!$M:$M,'sys inv movment rpt'!$L:$L,$M424,'sys inv movment rpt'!$N:$N,R$1)</f>
        <v>0</v>
      </c>
      <c r="S424" s="86">
        <f>SUMIFS('sys inv movment rpt'!$M:$M,'sys inv movment rpt'!$L:$L,$M424,'sys inv movment rpt'!$N:$N,S$1)</f>
        <v>0</v>
      </c>
      <c r="T424" s="86">
        <f>SUMIFS('sys inv movment rpt'!$M:$M,'sys inv movment rpt'!$L:$L,$M424,'sys inv movment rpt'!$N:$N,T$1)</f>
        <v>0</v>
      </c>
      <c r="U424" s="86">
        <f>SUMIFS('sys inv movment rpt'!$M:$M,'sys inv movment rpt'!$L:$L,$M424,'sys inv movment rpt'!$N:$N,U$1)</f>
        <v>0</v>
      </c>
      <c r="V424" s="86">
        <f>SUMIFS('sys inv movment rpt'!$M:$M,'sys inv movment rpt'!$L:$L,$M424,'sys inv movment rpt'!$N:$N,V$1)</f>
        <v>0</v>
      </c>
      <c r="W424" s="86">
        <f>SUMIFS('sys inv movment rpt'!$M:$M,'sys inv movment rpt'!$L:$L,$M424,'sys inv movment rpt'!$N:$N,W$1)</f>
        <v>0</v>
      </c>
      <c r="X424" s="86">
        <f>SUMIFS('sys inv movment rpt'!$M:$M,'sys inv movment rpt'!$L:$L,$M424,'sys inv movment rpt'!$N:$N,X$1)</f>
        <v>0</v>
      </c>
      <c r="Y424" s="86">
        <f>SUMIFS('sys inv movment rpt'!$M:$M,'sys inv movment rpt'!$L:$L,$M424,'sys inv movment rpt'!$N:$N,Y$1)</f>
        <v>0</v>
      </c>
      <c r="Z424" s="86">
        <f>SUMIFS('sys inv movment rpt'!$M:$M,'sys inv movment rpt'!$L:$L,$M424,'sys inv movment rpt'!$N:$N,Z$1)</f>
        <v>0</v>
      </c>
      <c r="AA424" s="86">
        <f>SUMIFS('sys inv movment rpt'!$M:$M,'sys inv movment rpt'!$L:$L,$M424,'sys inv movment rpt'!$N:$N,AA$1)</f>
        <v>0</v>
      </c>
      <c r="AB424" s="86">
        <f>SUMIFS('sys inv movment rpt'!$M:$M,'sys inv movment rpt'!$L:$L,$M424,'sys inv movment rpt'!$N:$N,AB$1)</f>
        <v>0</v>
      </c>
      <c r="AC424" s="86">
        <f>SUMIFS('sys inv movment rpt'!$M:$M,'sys inv movment rpt'!$L:$L,$M424,'sys inv movment rpt'!$N:$N,AC$1)</f>
        <v>0</v>
      </c>
      <c r="AD424" s="86">
        <f>SUMIFS('sys inv movment rpt'!$M:$M,'sys inv movment rpt'!$L:$L,$M424,'sys inv movment rpt'!$N:$N,AD$1)</f>
        <v>0</v>
      </c>
      <c r="AE424" s="86">
        <f>SUMIFS('sys inv movment rpt'!$M:$M,'sys inv movment rpt'!$L:$L,$M424,'sys inv movment rpt'!$N:$N,AE$1)</f>
        <v>0</v>
      </c>
      <c r="AF424" s="86">
        <f>SUMIFS('sys inv movment rpt'!$M:$M,'sys inv movment rpt'!$L:$L,$M424,'sys inv movment rpt'!$N:$N,AF$1)</f>
        <v>0</v>
      </c>
      <c r="AG424" s="86">
        <f>SUMIFS('sys inv movment rpt'!$M:$M,'sys inv movment rpt'!$L:$L,$M424,'sys inv movment rpt'!$N:$N,AG$1)</f>
        <v>0</v>
      </c>
      <c r="AH424" s="86">
        <f>SUMIFS('sys inv movment rpt'!$M:$M,'sys inv movment rpt'!$L:$L,$M424,'sys inv movment rpt'!$N:$N,AH$1)</f>
        <v>0</v>
      </c>
      <c r="AI424" s="86">
        <f>SUMIFS('sys inv movment rpt'!$M:$M,'sys inv movment rpt'!$L:$L,$M424,'sys inv movment rpt'!$N:$N,AI$1)</f>
        <v>0</v>
      </c>
      <c r="AJ424" s="86">
        <f>SUMIFS('sys inv movment rpt'!$M:$M,'sys inv movment rpt'!$L:$L,$M424,'sys inv movment rpt'!$N:$N,AJ$1)</f>
        <v>0</v>
      </c>
      <c r="AK424" s="86">
        <f>SUMIFS('sys inv movment rpt'!$M:$M,'sys inv movment rpt'!$L:$L,$M424,'sys inv movment rpt'!$N:$N,AK$1)</f>
        <v>0</v>
      </c>
      <c r="AL424" s="86">
        <f>SUMIFS('sys inv movment rpt'!$M:$M,'sys inv movment rpt'!$L:$L,$M424,'sys inv movment rpt'!$N:$N,AL$1)</f>
        <v>0</v>
      </c>
      <c r="AM424" s="86">
        <f>SUMIFS('sys inv movment rpt'!$M:$M,'sys inv movment rpt'!$L:$L,$M424,'sys inv movment rpt'!$N:$N,AM$1)</f>
        <v>0</v>
      </c>
      <c r="AN424" s="86">
        <f>SUMIFS('sys inv movment rpt'!$M:$M,'sys inv movment rpt'!$L:$L,$M424,'sys inv movment rpt'!$N:$N,AN$1)</f>
        <v>0</v>
      </c>
      <c r="AO424" s="86">
        <f>SUMIFS('sys inv movment rpt'!$M:$M,'sys inv movment rpt'!$L:$L,$M424,'sys inv movment rpt'!$N:$N,AO$1)</f>
        <v>0</v>
      </c>
      <c r="AP424" s="86">
        <f>SUMIFS('sys inv movment rpt'!$M:$M,'sys inv movment rpt'!$L:$L,$M424,'sys inv movment rpt'!$N:$N,AP$1)</f>
        <v>0</v>
      </c>
      <c r="AQ424" s="86">
        <f>SUMIFS('sys inv movment rpt'!$M:$M,'sys inv movment rpt'!$L:$L,$M424,'sys inv movment rpt'!$N:$N,AQ$1)</f>
        <v>0</v>
      </c>
      <c r="AR424" s="86">
        <f>SUMIFS('sys inv movment rpt'!$M:$M,'sys inv movment rpt'!$L:$L,$M424,'sys inv movment rpt'!$N:$N,AR$1)</f>
        <v>0</v>
      </c>
      <c r="AS424" s="86">
        <f>SUMIFS('sys inv movment rpt'!$M:$M,'sys inv movment rpt'!$L:$L,$M424,'sys inv movment rpt'!$N:$N,AS$1)</f>
        <v>0</v>
      </c>
      <c r="AT424" s="86">
        <f>SUMIFS('sys inv movment rpt'!$M:$M,'sys inv movment rpt'!$L:$L,$M424,'sys inv movment rpt'!$N:$N,AT$1)</f>
        <v>0</v>
      </c>
      <c r="AU424" s="86">
        <f>SUMIFS('sys inv movment rpt'!$M:$M,'sys inv movment rpt'!$L:$L,$M424,'sys inv movment rpt'!$N:$N,AU$1)</f>
        <v>0</v>
      </c>
      <c r="AV424" s="86">
        <f>SUMIFS('sys inv movment rpt'!$M:$M,'sys inv movment rpt'!$L:$L,$M424,'sys inv movment rpt'!$N:$N,AV$1)</f>
        <v>0</v>
      </c>
      <c r="AW424" s="87" t="str">
        <f>IFERROR(VLOOKUP(A424,'sys-backorder details'!E:U,17,0),"-")</f>
        <v>-</v>
      </c>
      <c r="AX424" s="87" t="str">
        <f>IF(K424&gt;1,VLOOKUP(A424,'settings-routing'!A:I,9,0),"")</f>
        <v/>
      </c>
    </row>
    <row r="425" ht="12.75" hidden="1" customHeight="1">
      <c r="A425" s="50" t="s">
        <v>1049</v>
      </c>
      <c r="B425" s="50" t="s">
        <v>1050</v>
      </c>
      <c r="C425" s="50">
        <f t="shared" si="2"/>
        <v>778</v>
      </c>
      <c r="D425" s="80">
        <f>SUMIF('Stocks 101-111'!$J:$J,'item dashboard'!A425,'Stocks 101-111'!K:K)</f>
        <v>778</v>
      </c>
      <c r="E425" s="80">
        <f>SUMIF('Stocks 101-111'!$J:$J,'item dashboard'!A425,'Stocks 101-111'!$L:$L)</f>
        <v>0</v>
      </c>
      <c r="F425" s="81">
        <f t="shared" si="3"/>
        <v>0</v>
      </c>
      <c r="G425" s="82">
        <f t="shared" si="4"/>
        <v>0</v>
      </c>
      <c r="H425" s="50">
        <f>SUMIFS('sys-backorder details'!$M:$M,'sys-backorder details'!$E:$E,'item dashboard'!A425,'sys-backorder details'!$V:$V,"")</f>
        <v>0</v>
      </c>
      <c r="I425" s="83">
        <f>SUMIF('settings-routing'!$I:$I,'item dashboard'!A425,'settings-routing'!$O:$O)</f>
        <v>0</v>
      </c>
      <c r="J425" s="50">
        <f>SUMIFS('sys-backorder details'!$M:$M,'sys-backorder details'!$E:$E,'item dashboard'!A425,'sys-backorder details'!$V:$V,"Call off")</f>
        <v>0</v>
      </c>
      <c r="K425" s="84">
        <f t="shared" si="5"/>
        <v>-778</v>
      </c>
      <c r="L425" s="84">
        <f>SUMIF('Production Plan'!$E:$E,'item dashboard'!A425,'Production Plan'!$N:$N)</f>
        <v>0</v>
      </c>
      <c r="M425" s="85" t="str">
        <f t="shared" si="6"/>
        <v>B-G25H-W19EXPRE-250 gm White Printed Express Jar</v>
      </c>
      <c r="N425" s="86">
        <f>SUMIFS('sys inv movment rpt'!$M:$M,'sys inv movment rpt'!$L:$L,$M425,'sys inv movment rpt'!$N:$N,N$1)</f>
        <v>0</v>
      </c>
      <c r="O425" s="86">
        <f>SUMIFS('sys inv movment rpt'!$M:$M,'sys inv movment rpt'!$L:$L,$M425,'sys inv movment rpt'!$N:$N,O$1)</f>
        <v>0</v>
      </c>
      <c r="P425" s="86">
        <f>SUMIFS('sys inv movment rpt'!$M:$M,'sys inv movment rpt'!$L:$L,$M425,'sys inv movment rpt'!$N:$N,P$1)</f>
        <v>0</v>
      </c>
      <c r="Q425" s="86">
        <f>SUMIFS('sys inv movment rpt'!$M:$M,'sys inv movment rpt'!$L:$L,$M425,'sys inv movment rpt'!$N:$N,Q$1)</f>
        <v>0</v>
      </c>
      <c r="R425" s="86">
        <f>SUMIFS('sys inv movment rpt'!$M:$M,'sys inv movment rpt'!$L:$L,$M425,'sys inv movment rpt'!$N:$N,R$1)</f>
        <v>0</v>
      </c>
      <c r="S425" s="86">
        <f>SUMIFS('sys inv movment rpt'!$M:$M,'sys inv movment rpt'!$L:$L,$M425,'sys inv movment rpt'!$N:$N,S$1)</f>
        <v>0</v>
      </c>
      <c r="T425" s="86">
        <f>SUMIFS('sys inv movment rpt'!$M:$M,'sys inv movment rpt'!$L:$L,$M425,'sys inv movment rpt'!$N:$N,T$1)</f>
        <v>0</v>
      </c>
      <c r="U425" s="86">
        <f>SUMIFS('sys inv movment rpt'!$M:$M,'sys inv movment rpt'!$L:$L,$M425,'sys inv movment rpt'!$N:$N,U$1)</f>
        <v>0</v>
      </c>
      <c r="V425" s="86">
        <f>SUMIFS('sys inv movment rpt'!$M:$M,'sys inv movment rpt'!$L:$L,$M425,'sys inv movment rpt'!$N:$N,V$1)</f>
        <v>0</v>
      </c>
      <c r="W425" s="86">
        <f>SUMIFS('sys inv movment rpt'!$M:$M,'sys inv movment rpt'!$L:$L,$M425,'sys inv movment rpt'!$N:$N,W$1)</f>
        <v>0</v>
      </c>
      <c r="X425" s="86">
        <f>SUMIFS('sys inv movment rpt'!$M:$M,'sys inv movment rpt'!$L:$L,$M425,'sys inv movment rpt'!$N:$N,X$1)</f>
        <v>0</v>
      </c>
      <c r="Y425" s="86">
        <f>SUMIFS('sys inv movment rpt'!$M:$M,'sys inv movment rpt'!$L:$L,$M425,'sys inv movment rpt'!$N:$N,Y$1)</f>
        <v>0</v>
      </c>
      <c r="Z425" s="86">
        <f>SUMIFS('sys inv movment rpt'!$M:$M,'sys inv movment rpt'!$L:$L,$M425,'sys inv movment rpt'!$N:$N,Z$1)</f>
        <v>0</v>
      </c>
      <c r="AA425" s="86">
        <f>SUMIFS('sys inv movment rpt'!$M:$M,'sys inv movment rpt'!$L:$L,$M425,'sys inv movment rpt'!$N:$N,AA$1)</f>
        <v>0</v>
      </c>
      <c r="AB425" s="86">
        <f>SUMIFS('sys inv movment rpt'!$M:$M,'sys inv movment rpt'!$L:$L,$M425,'sys inv movment rpt'!$N:$N,AB$1)</f>
        <v>0</v>
      </c>
      <c r="AC425" s="86">
        <f>SUMIFS('sys inv movment rpt'!$M:$M,'sys inv movment rpt'!$L:$L,$M425,'sys inv movment rpt'!$N:$N,AC$1)</f>
        <v>0</v>
      </c>
      <c r="AD425" s="86">
        <f>SUMIFS('sys inv movment rpt'!$M:$M,'sys inv movment rpt'!$L:$L,$M425,'sys inv movment rpt'!$N:$N,AD$1)</f>
        <v>0</v>
      </c>
      <c r="AE425" s="86">
        <f>SUMIFS('sys inv movment rpt'!$M:$M,'sys inv movment rpt'!$L:$L,$M425,'sys inv movment rpt'!$N:$N,AE$1)</f>
        <v>0</v>
      </c>
      <c r="AF425" s="86">
        <f>SUMIFS('sys inv movment rpt'!$M:$M,'sys inv movment rpt'!$L:$L,$M425,'sys inv movment rpt'!$N:$N,AF$1)</f>
        <v>0</v>
      </c>
      <c r="AG425" s="86">
        <f>SUMIFS('sys inv movment rpt'!$M:$M,'sys inv movment rpt'!$L:$L,$M425,'sys inv movment rpt'!$N:$N,AG$1)</f>
        <v>0</v>
      </c>
      <c r="AH425" s="86">
        <f>SUMIFS('sys inv movment rpt'!$M:$M,'sys inv movment rpt'!$L:$L,$M425,'sys inv movment rpt'!$N:$N,AH$1)</f>
        <v>0</v>
      </c>
      <c r="AI425" s="86">
        <f>SUMIFS('sys inv movment rpt'!$M:$M,'sys inv movment rpt'!$L:$L,$M425,'sys inv movment rpt'!$N:$N,AI$1)</f>
        <v>0</v>
      </c>
      <c r="AJ425" s="86">
        <f>SUMIFS('sys inv movment rpt'!$M:$M,'sys inv movment rpt'!$L:$L,$M425,'sys inv movment rpt'!$N:$N,AJ$1)</f>
        <v>0</v>
      </c>
      <c r="AK425" s="86">
        <f>SUMIFS('sys inv movment rpt'!$M:$M,'sys inv movment rpt'!$L:$L,$M425,'sys inv movment rpt'!$N:$N,AK$1)</f>
        <v>0</v>
      </c>
      <c r="AL425" s="86">
        <f>SUMIFS('sys inv movment rpt'!$M:$M,'sys inv movment rpt'!$L:$L,$M425,'sys inv movment rpt'!$N:$N,AL$1)</f>
        <v>0</v>
      </c>
      <c r="AM425" s="86">
        <f>SUMIFS('sys inv movment rpt'!$M:$M,'sys inv movment rpt'!$L:$L,$M425,'sys inv movment rpt'!$N:$N,AM$1)</f>
        <v>0</v>
      </c>
      <c r="AN425" s="86">
        <f>SUMIFS('sys inv movment rpt'!$M:$M,'sys inv movment rpt'!$L:$L,$M425,'sys inv movment rpt'!$N:$N,AN$1)</f>
        <v>0</v>
      </c>
      <c r="AO425" s="86">
        <f>SUMIFS('sys inv movment rpt'!$M:$M,'sys inv movment rpt'!$L:$L,$M425,'sys inv movment rpt'!$N:$N,AO$1)</f>
        <v>0</v>
      </c>
      <c r="AP425" s="86">
        <f>SUMIFS('sys inv movment rpt'!$M:$M,'sys inv movment rpt'!$L:$L,$M425,'sys inv movment rpt'!$N:$N,AP$1)</f>
        <v>0</v>
      </c>
      <c r="AQ425" s="86">
        <f>SUMIFS('sys inv movment rpt'!$M:$M,'sys inv movment rpt'!$L:$L,$M425,'sys inv movment rpt'!$N:$N,AQ$1)</f>
        <v>0</v>
      </c>
      <c r="AR425" s="86">
        <f>SUMIFS('sys inv movment rpt'!$M:$M,'sys inv movment rpt'!$L:$L,$M425,'sys inv movment rpt'!$N:$N,AR$1)</f>
        <v>0</v>
      </c>
      <c r="AS425" s="86">
        <f>SUMIFS('sys inv movment rpt'!$M:$M,'sys inv movment rpt'!$L:$L,$M425,'sys inv movment rpt'!$N:$N,AS$1)</f>
        <v>0</v>
      </c>
      <c r="AT425" s="86">
        <f>SUMIFS('sys inv movment rpt'!$M:$M,'sys inv movment rpt'!$L:$L,$M425,'sys inv movment rpt'!$N:$N,AT$1)</f>
        <v>0</v>
      </c>
      <c r="AU425" s="86">
        <f>SUMIFS('sys inv movment rpt'!$M:$M,'sys inv movment rpt'!$L:$L,$M425,'sys inv movment rpt'!$N:$N,AU$1)</f>
        <v>0</v>
      </c>
      <c r="AV425" s="86">
        <f>SUMIFS('sys inv movment rpt'!$M:$M,'sys inv movment rpt'!$L:$L,$M425,'sys inv movment rpt'!$N:$N,AV$1)</f>
        <v>0</v>
      </c>
      <c r="AW425" s="87" t="str">
        <f>IFERROR(VLOOKUP(A425,'sys-backorder details'!E:U,17,0),"-")</f>
        <v>-</v>
      </c>
      <c r="AX425" s="87" t="str">
        <f>IF(K425&gt;1,VLOOKUP(A425,'settings-routing'!A:I,9,0),"")</f>
        <v/>
      </c>
    </row>
    <row r="426" ht="12.75" hidden="1" customHeight="1">
      <c r="A426" s="50" t="s">
        <v>1051</v>
      </c>
      <c r="B426" s="50" t="s">
        <v>1052</v>
      </c>
      <c r="C426" s="50">
        <f t="shared" si="2"/>
        <v>0</v>
      </c>
      <c r="D426" s="80">
        <f>SUMIF('Stocks 101-111'!$J:$J,'item dashboard'!A426,'Stocks 101-111'!K:K)</f>
        <v>0</v>
      </c>
      <c r="E426" s="80">
        <f>SUMIF('Stocks 101-111'!$J:$J,'item dashboard'!A426,'Stocks 101-111'!$L:$L)</f>
        <v>0</v>
      </c>
      <c r="F426" s="81">
        <f t="shared" si="3"/>
        <v>0</v>
      </c>
      <c r="G426" s="82">
        <f t="shared" si="4"/>
        <v>0</v>
      </c>
      <c r="H426" s="50">
        <f>SUMIFS('sys-backorder details'!$M:$M,'sys-backorder details'!$E:$E,'item dashboard'!A426,'sys-backorder details'!$V:$V,"")</f>
        <v>0</v>
      </c>
      <c r="I426" s="83">
        <f>SUMIF('settings-routing'!$I:$I,'item dashboard'!A426,'settings-routing'!$O:$O)</f>
        <v>0</v>
      </c>
      <c r="J426" s="50">
        <f>SUMIFS('sys-backorder details'!$M:$M,'sys-backorder details'!$E:$E,'item dashboard'!A426,'sys-backorder details'!$V:$V,"Call off")</f>
        <v>0</v>
      </c>
      <c r="K426" s="84">
        <f t="shared" si="5"/>
        <v>0</v>
      </c>
      <c r="L426" s="84">
        <f>SUMIF('Production Plan'!$E:$E,'item dashboard'!A426,'Production Plan'!$N:$N)</f>
        <v>0</v>
      </c>
      <c r="M426" s="85" t="str">
        <f t="shared" si="6"/>
        <v>B-G25H-W19EXTRA-250 gm White Printed extra stong jar</v>
      </c>
      <c r="N426" s="86">
        <f>SUMIFS('sys inv movment rpt'!$M:$M,'sys inv movment rpt'!$L:$L,$M426,'sys inv movment rpt'!$N:$N,N$1)</f>
        <v>0</v>
      </c>
      <c r="O426" s="86">
        <f>SUMIFS('sys inv movment rpt'!$M:$M,'sys inv movment rpt'!$L:$L,$M426,'sys inv movment rpt'!$N:$N,O$1)</f>
        <v>0</v>
      </c>
      <c r="P426" s="86">
        <f>SUMIFS('sys inv movment rpt'!$M:$M,'sys inv movment rpt'!$L:$L,$M426,'sys inv movment rpt'!$N:$N,P$1)</f>
        <v>0</v>
      </c>
      <c r="Q426" s="86">
        <f>SUMIFS('sys inv movment rpt'!$M:$M,'sys inv movment rpt'!$L:$L,$M426,'sys inv movment rpt'!$N:$N,Q$1)</f>
        <v>0</v>
      </c>
      <c r="R426" s="86">
        <f>SUMIFS('sys inv movment rpt'!$M:$M,'sys inv movment rpt'!$L:$L,$M426,'sys inv movment rpt'!$N:$N,R$1)</f>
        <v>0</v>
      </c>
      <c r="S426" s="86">
        <f>SUMIFS('sys inv movment rpt'!$M:$M,'sys inv movment rpt'!$L:$L,$M426,'sys inv movment rpt'!$N:$N,S$1)</f>
        <v>0</v>
      </c>
      <c r="T426" s="86">
        <f>SUMIFS('sys inv movment rpt'!$M:$M,'sys inv movment rpt'!$L:$L,$M426,'sys inv movment rpt'!$N:$N,T$1)</f>
        <v>0</v>
      </c>
      <c r="U426" s="86">
        <f>SUMIFS('sys inv movment rpt'!$M:$M,'sys inv movment rpt'!$L:$L,$M426,'sys inv movment rpt'!$N:$N,U$1)</f>
        <v>0</v>
      </c>
      <c r="V426" s="86">
        <f>SUMIFS('sys inv movment rpt'!$M:$M,'sys inv movment rpt'!$L:$L,$M426,'sys inv movment rpt'!$N:$N,V$1)</f>
        <v>0</v>
      </c>
      <c r="W426" s="86">
        <f>SUMIFS('sys inv movment rpt'!$M:$M,'sys inv movment rpt'!$L:$L,$M426,'sys inv movment rpt'!$N:$N,W$1)</f>
        <v>0</v>
      </c>
      <c r="X426" s="86">
        <f>SUMIFS('sys inv movment rpt'!$M:$M,'sys inv movment rpt'!$L:$L,$M426,'sys inv movment rpt'!$N:$N,X$1)</f>
        <v>0</v>
      </c>
      <c r="Y426" s="86">
        <f>SUMIFS('sys inv movment rpt'!$M:$M,'sys inv movment rpt'!$L:$L,$M426,'sys inv movment rpt'!$N:$N,Y$1)</f>
        <v>0</v>
      </c>
      <c r="Z426" s="86">
        <f>SUMIFS('sys inv movment rpt'!$M:$M,'sys inv movment rpt'!$L:$L,$M426,'sys inv movment rpt'!$N:$N,Z$1)</f>
        <v>0</v>
      </c>
      <c r="AA426" s="86">
        <f>SUMIFS('sys inv movment rpt'!$M:$M,'sys inv movment rpt'!$L:$L,$M426,'sys inv movment rpt'!$N:$N,AA$1)</f>
        <v>0</v>
      </c>
      <c r="AB426" s="86">
        <f>SUMIFS('sys inv movment rpt'!$M:$M,'sys inv movment rpt'!$L:$L,$M426,'sys inv movment rpt'!$N:$N,AB$1)</f>
        <v>0</v>
      </c>
      <c r="AC426" s="86">
        <f>SUMIFS('sys inv movment rpt'!$M:$M,'sys inv movment rpt'!$L:$L,$M426,'sys inv movment rpt'!$N:$N,AC$1)</f>
        <v>0</v>
      </c>
      <c r="AD426" s="86">
        <f>SUMIFS('sys inv movment rpt'!$M:$M,'sys inv movment rpt'!$L:$L,$M426,'sys inv movment rpt'!$N:$N,AD$1)</f>
        <v>0</v>
      </c>
      <c r="AE426" s="86">
        <f>SUMIFS('sys inv movment rpt'!$M:$M,'sys inv movment rpt'!$L:$L,$M426,'sys inv movment rpt'!$N:$N,AE$1)</f>
        <v>0</v>
      </c>
      <c r="AF426" s="86">
        <f>SUMIFS('sys inv movment rpt'!$M:$M,'sys inv movment rpt'!$L:$L,$M426,'sys inv movment rpt'!$N:$N,AF$1)</f>
        <v>0</v>
      </c>
      <c r="AG426" s="86">
        <f>SUMIFS('sys inv movment rpt'!$M:$M,'sys inv movment rpt'!$L:$L,$M426,'sys inv movment rpt'!$N:$N,AG$1)</f>
        <v>0</v>
      </c>
      <c r="AH426" s="86">
        <f>SUMIFS('sys inv movment rpt'!$M:$M,'sys inv movment rpt'!$L:$L,$M426,'sys inv movment rpt'!$N:$N,AH$1)</f>
        <v>0</v>
      </c>
      <c r="AI426" s="86">
        <f>SUMIFS('sys inv movment rpt'!$M:$M,'sys inv movment rpt'!$L:$L,$M426,'sys inv movment rpt'!$N:$N,AI$1)</f>
        <v>0</v>
      </c>
      <c r="AJ426" s="86">
        <f>SUMIFS('sys inv movment rpt'!$M:$M,'sys inv movment rpt'!$L:$L,$M426,'sys inv movment rpt'!$N:$N,AJ$1)</f>
        <v>0</v>
      </c>
      <c r="AK426" s="86">
        <f>SUMIFS('sys inv movment rpt'!$M:$M,'sys inv movment rpt'!$L:$L,$M426,'sys inv movment rpt'!$N:$N,AK$1)</f>
        <v>0</v>
      </c>
      <c r="AL426" s="86">
        <f>SUMIFS('sys inv movment rpt'!$M:$M,'sys inv movment rpt'!$L:$L,$M426,'sys inv movment rpt'!$N:$N,AL$1)</f>
        <v>0</v>
      </c>
      <c r="AM426" s="86">
        <f>SUMIFS('sys inv movment rpt'!$M:$M,'sys inv movment rpt'!$L:$L,$M426,'sys inv movment rpt'!$N:$N,AM$1)</f>
        <v>0</v>
      </c>
      <c r="AN426" s="86">
        <f>SUMIFS('sys inv movment rpt'!$M:$M,'sys inv movment rpt'!$L:$L,$M426,'sys inv movment rpt'!$N:$N,AN$1)</f>
        <v>0</v>
      </c>
      <c r="AO426" s="86">
        <f>SUMIFS('sys inv movment rpt'!$M:$M,'sys inv movment rpt'!$L:$L,$M426,'sys inv movment rpt'!$N:$N,AO$1)</f>
        <v>0</v>
      </c>
      <c r="AP426" s="86">
        <f>SUMIFS('sys inv movment rpt'!$M:$M,'sys inv movment rpt'!$L:$L,$M426,'sys inv movment rpt'!$N:$N,AP$1)</f>
        <v>0</v>
      </c>
      <c r="AQ426" s="86">
        <f>SUMIFS('sys inv movment rpt'!$M:$M,'sys inv movment rpt'!$L:$L,$M426,'sys inv movment rpt'!$N:$N,AQ$1)</f>
        <v>0</v>
      </c>
      <c r="AR426" s="86">
        <f>SUMIFS('sys inv movment rpt'!$M:$M,'sys inv movment rpt'!$L:$L,$M426,'sys inv movment rpt'!$N:$N,AR$1)</f>
        <v>0</v>
      </c>
      <c r="AS426" s="86">
        <f>SUMIFS('sys inv movment rpt'!$M:$M,'sys inv movment rpt'!$L:$L,$M426,'sys inv movment rpt'!$N:$N,AS$1)</f>
        <v>0</v>
      </c>
      <c r="AT426" s="86">
        <f>SUMIFS('sys inv movment rpt'!$M:$M,'sys inv movment rpt'!$L:$L,$M426,'sys inv movment rpt'!$N:$N,AT$1)</f>
        <v>0</v>
      </c>
      <c r="AU426" s="86">
        <f>SUMIFS('sys inv movment rpt'!$M:$M,'sys inv movment rpt'!$L:$L,$M426,'sys inv movment rpt'!$N:$N,AU$1)</f>
        <v>0</v>
      </c>
      <c r="AV426" s="86">
        <f>SUMIFS('sys inv movment rpt'!$M:$M,'sys inv movment rpt'!$L:$L,$M426,'sys inv movment rpt'!$N:$N,AV$1)</f>
        <v>0</v>
      </c>
      <c r="AW426" s="87" t="str">
        <f>IFERROR(VLOOKUP(A426,'sys-backorder details'!E:U,17,0),"-")</f>
        <v>-</v>
      </c>
      <c r="AX426" s="87" t="str">
        <f>IF(K426&gt;1,VLOOKUP(A426,'settings-routing'!A:I,9,0),"")</f>
        <v/>
      </c>
    </row>
    <row r="427" ht="12.75" hidden="1" customHeight="1">
      <c r="A427" s="28" t="s">
        <v>1053</v>
      </c>
      <c r="B427" s="28" t="s">
        <v>1054</v>
      </c>
      <c r="C427" s="50">
        <f t="shared" si="2"/>
        <v>0</v>
      </c>
      <c r="D427" s="80">
        <f>SUMIF('Stocks 101-111'!$J:$J,'item dashboard'!A427,'Stocks 101-111'!K:K)</f>
        <v>0</v>
      </c>
      <c r="E427" s="80">
        <f>SUMIF('Stocks 101-111'!$J:$J,'item dashboard'!A427,'Stocks 101-111'!$L:$L)</f>
        <v>0</v>
      </c>
      <c r="F427" s="81">
        <f t="shared" si="3"/>
        <v>0</v>
      </c>
      <c r="G427" s="82">
        <f t="shared" si="4"/>
        <v>0</v>
      </c>
      <c r="H427" s="50">
        <f>SUMIFS('sys-backorder details'!$M:$M,'sys-backorder details'!$E:$E,'item dashboard'!A427,'sys-backorder details'!$V:$V,"")</f>
        <v>0</v>
      </c>
      <c r="I427" s="83">
        <f>SUMIF('settings-routing'!$I:$I,'item dashboard'!A427,'settings-routing'!$O:$O)</f>
        <v>0</v>
      </c>
      <c r="J427" s="50">
        <f>SUMIFS('sys-backorder details'!$M:$M,'sys-backorder details'!$E:$E,'item dashboard'!A427,'sys-backorder details'!$V:$V,"Call off")</f>
        <v>0</v>
      </c>
      <c r="K427" s="84">
        <f t="shared" si="5"/>
        <v>0</v>
      </c>
      <c r="L427" s="84">
        <f>SUMIF('Production Plan'!$E:$E,'item dashboard'!A427,'Production Plan'!$N:$N)</f>
        <v>0</v>
      </c>
      <c r="M427" s="85" t="str">
        <f t="shared" si="6"/>
        <v>B-G25H-W19HCHEM-250 gm White Printed Henkel Chemicals jar</v>
      </c>
      <c r="N427" s="86">
        <f>SUMIFS('sys inv movment rpt'!$M:$M,'sys inv movment rpt'!$L:$L,$M427,'sys inv movment rpt'!$N:$N,N$1)</f>
        <v>0</v>
      </c>
      <c r="O427" s="86">
        <f>SUMIFS('sys inv movment rpt'!$M:$M,'sys inv movment rpt'!$L:$L,$M427,'sys inv movment rpt'!$N:$N,O$1)</f>
        <v>0</v>
      </c>
      <c r="P427" s="86">
        <f>SUMIFS('sys inv movment rpt'!$M:$M,'sys inv movment rpt'!$L:$L,$M427,'sys inv movment rpt'!$N:$N,P$1)</f>
        <v>0</v>
      </c>
      <c r="Q427" s="86">
        <f>SUMIFS('sys inv movment rpt'!$M:$M,'sys inv movment rpt'!$L:$L,$M427,'sys inv movment rpt'!$N:$N,Q$1)</f>
        <v>0</v>
      </c>
      <c r="R427" s="86">
        <f>SUMIFS('sys inv movment rpt'!$M:$M,'sys inv movment rpt'!$L:$L,$M427,'sys inv movment rpt'!$N:$N,R$1)</f>
        <v>0</v>
      </c>
      <c r="S427" s="86">
        <f>SUMIFS('sys inv movment rpt'!$M:$M,'sys inv movment rpt'!$L:$L,$M427,'sys inv movment rpt'!$N:$N,S$1)</f>
        <v>0</v>
      </c>
      <c r="T427" s="86">
        <f>SUMIFS('sys inv movment rpt'!$M:$M,'sys inv movment rpt'!$L:$L,$M427,'sys inv movment rpt'!$N:$N,T$1)</f>
        <v>0</v>
      </c>
      <c r="U427" s="86">
        <f>SUMIFS('sys inv movment rpt'!$M:$M,'sys inv movment rpt'!$L:$L,$M427,'sys inv movment rpt'!$N:$N,U$1)</f>
        <v>0</v>
      </c>
      <c r="V427" s="86">
        <f>SUMIFS('sys inv movment rpt'!$M:$M,'sys inv movment rpt'!$L:$L,$M427,'sys inv movment rpt'!$N:$N,V$1)</f>
        <v>0</v>
      </c>
      <c r="W427" s="86">
        <f>SUMIFS('sys inv movment rpt'!$M:$M,'sys inv movment rpt'!$L:$L,$M427,'sys inv movment rpt'!$N:$N,W$1)</f>
        <v>0</v>
      </c>
      <c r="X427" s="86">
        <f>SUMIFS('sys inv movment rpt'!$M:$M,'sys inv movment rpt'!$L:$L,$M427,'sys inv movment rpt'!$N:$N,X$1)</f>
        <v>0</v>
      </c>
      <c r="Y427" s="86">
        <f>SUMIFS('sys inv movment rpt'!$M:$M,'sys inv movment rpt'!$L:$L,$M427,'sys inv movment rpt'!$N:$N,Y$1)</f>
        <v>0</v>
      </c>
      <c r="Z427" s="86">
        <f>SUMIFS('sys inv movment rpt'!$M:$M,'sys inv movment rpt'!$L:$L,$M427,'sys inv movment rpt'!$N:$N,Z$1)</f>
        <v>0</v>
      </c>
      <c r="AA427" s="86">
        <f>SUMIFS('sys inv movment rpt'!$M:$M,'sys inv movment rpt'!$L:$L,$M427,'sys inv movment rpt'!$N:$N,AA$1)</f>
        <v>0</v>
      </c>
      <c r="AB427" s="86">
        <f>SUMIFS('sys inv movment rpt'!$M:$M,'sys inv movment rpt'!$L:$L,$M427,'sys inv movment rpt'!$N:$N,AB$1)</f>
        <v>0</v>
      </c>
      <c r="AC427" s="86">
        <f>SUMIFS('sys inv movment rpt'!$M:$M,'sys inv movment rpt'!$L:$L,$M427,'sys inv movment rpt'!$N:$N,AC$1)</f>
        <v>0</v>
      </c>
      <c r="AD427" s="86">
        <f>SUMIFS('sys inv movment rpt'!$M:$M,'sys inv movment rpt'!$L:$L,$M427,'sys inv movment rpt'!$N:$N,AD$1)</f>
        <v>0</v>
      </c>
      <c r="AE427" s="86">
        <f>SUMIFS('sys inv movment rpt'!$M:$M,'sys inv movment rpt'!$L:$L,$M427,'sys inv movment rpt'!$N:$N,AE$1)</f>
        <v>0</v>
      </c>
      <c r="AF427" s="86">
        <f>SUMIFS('sys inv movment rpt'!$M:$M,'sys inv movment rpt'!$L:$L,$M427,'sys inv movment rpt'!$N:$N,AF$1)</f>
        <v>0</v>
      </c>
      <c r="AG427" s="86">
        <f>SUMIFS('sys inv movment rpt'!$M:$M,'sys inv movment rpt'!$L:$L,$M427,'sys inv movment rpt'!$N:$N,AG$1)</f>
        <v>0</v>
      </c>
      <c r="AH427" s="86">
        <f>SUMIFS('sys inv movment rpt'!$M:$M,'sys inv movment rpt'!$L:$L,$M427,'sys inv movment rpt'!$N:$N,AH$1)</f>
        <v>0</v>
      </c>
      <c r="AI427" s="86">
        <f>SUMIFS('sys inv movment rpt'!$M:$M,'sys inv movment rpt'!$L:$L,$M427,'sys inv movment rpt'!$N:$N,AI$1)</f>
        <v>0</v>
      </c>
      <c r="AJ427" s="86">
        <f>SUMIFS('sys inv movment rpt'!$M:$M,'sys inv movment rpt'!$L:$L,$M427,'sys inv movment rpt'!$N:$N,AJ$1)</f>
        <v>0</v>
      </c>
      <c r="AK427" s="86">
        <f>SUMIFS('sys inv movment rpt'!$M:$M,'sys inv movment rpt'!$L:$L,$M427,'sys inv movment rpt'!$N:$N,AK$1)</f>
        <v>0</v>
      </c>
      <c r="AL427" s="86">
        <f>SUMIFS('sys inv movment rpt'!$M:$M,'sys inv movment rpt'!$L:$L,$M427,'sys inv movment rpt'!$N:$N,AL$1)</f>
        <v>0</v>
      </c>
      <c r="AM427" s="86">
        <f>SUMIFS('sys inv movment rpt'!$M:$M,'sys inv movment rpt'!$L:$L,$M427,'sys inv movment rpt'!$N:$N,AM$1)</f>
        <v>0</v>
      </c>
      <c r="AN427" s="86">
        <f>SUMIFS('sys inv movment rpt'!$M:$M,'sys inv movment rpt'!$L:$L,$M427,'sys inv movment rpt'!$N:$N,AN$1)</f>
        <v>0</v>
      </c>
      <c r="AO427" s="86">
        <f>SUMIFS('sys inv movment rpt'!$M:$M,'sys inv movment rpt'!$L:$L,$M427,'sys inv movment rpt'!$N:$N,AO$1)</f>
        <v>0</v>
      </c>
      <c r="AP427" s="86">
        <f>SUMIFS('sys inv movment rpt'!$M:$M,'sys inv movment rpt'!$L:$L,$M427,'sys inv movment rpt'!$N:$N,AP$1)</f>
        <v>0</v>
      </c>
      <c r="AQ427" s="86">
        <f>SUMIFS('sys inv movment rpt'!$M:$M,'sys inv movment rpt'!$L:$L,$M427,'sys inv movment rpt'!$N:$N,AQ$1)</f>
        <v>0</v>
      </c>
      <c r="AR427" s="86">
        <f>SUMIFS('sys inv movment rpt'!$M:$M,'sys inv movment rpt'!$L:$L,$M427,'sys inv movment rpt'!$N:$N,AR$1)</f>
        <v>0</v>
      </c>
      <c r="AS427" s="86">
        <f>SUMIFS('sys inv movment rpt'!$M:$M,'sys inv movment rpt'!$L:$L,$M427,'sys inv movment rpt'!$N:$N,AS$1)</f>
        <v>0</v>
      </c>
      <c r="AT427" s="86">
        <f>SUMIFS('sys inv movment rpt'!$M:$M,'sys inv movment rpt'!$L:$L,$M427,'sys inv movment rpt'!$N:$N,AT$1)</f>
        <v>0</v>
      </c>
      <c r="AU427" s="86">
        <f>SUMIFS('sys inv movment rpt'!$M:$M,'sys inv movment rpt'!$L:$L,$M427,'sys inv movment rpt'!$N:$N,AU$1)</f>
        <v>0</v>
      </c>
      <c r="AV427" s="86">
        <f>SUMIFS('sys inv movment rpt'!$M:$M,'sys inv movment rpt'!$L:$L,$M427,'sys inv movment rpt'!$N:$N,AV$1)</f>
        <v>0</v>
      </c>
      <c r="AW427" s="87" t="str">
        <f>IFERROR(VLOOKUP(A427,'sys-backorder details'!E:U,17,0),"-")</f>
        <v>-</v>
      </c>
      <c r="AX427" s="87" t="str">
        <f>IF(K427&gt;1,VLOOKUP(A427,'settings-routing'!A:I,9,0),"")</f>
        <v/>
      </c>
    </row>
    <row r="428" ht="12.75" hidden="1" customHeight="1">
      <c r="A428" s="50" t="s">
        <v>1055</v>
      </c>
      <c r="B428" s="50" t="s">
        <v>1056</v>
      </c>
      <c r="C428" s="50">
        <f t="shared" si="2"/>
        <v>0</v>
      </c>
      <c r="D428" s="80">
        <f>SUMIF('Stocks 101-111'!$J:$J,'item dashboard'!A428,'Stocks 101-111'!K:K)</f>
        <v>0</v>
      </c>
      <c r="E428" s="80">
        <f>SUMIF('Stocks 101-111'!$J:$J,'item dashboard'!A428,'Stocks 101-111'!$L:$L)</f>
        <v>0</v>
      </c>
      <c r="F428" s="81">
        <f t="shared" si="3"/>
        <v>0</v>
      </c>
      <c r="G428" s="82">
        <f t="shared" si="4"/>
        <v>0</v>
      </c>
      <c r="H428" s="50">
        <f>SUMIFS('sys-backorder details'!$M:$M,'sys-backorder details'!$E:$E,'item dashboard'!A428,'sys-backorder details'!$V:$V,"")</f>
        <v>0</v>
      </c>
      <c r="I428" s="83">
        <f>SUMIF('settings-routing'!$I:$I,'item dashboard'!A428,'settings-routing'!$O:$O)</f>
        <v>0</v>
      </c>
      <c r="J428" s="50">
        <f>SUMIFS('sys-backorder details'!$M:$M,'sys-backorder details'!$E:$E,'item dashboard'!A428,'sys-backorder details'!$V:$V,"Call off")</f>
        <v>0</v>
      </c>
      <c r="K428" s="84">
        <f t="shared" si="5"/>
        <v>0</v>
      </c>
      <c r="L428" s="84">
        <f>SUMIF('Production Plan'!$E:$E,'item dashboard'!A428,'Production Plan'!$N:$N)</f>
        <v>0</v>
      </c>
      <c r="M428" s="85" t="str">
        <f t="shared" si="6"/>
        <v>B-G25H-W19HENK-250 gm White Printed Profesional Glue jar</v>
      </c>
      <c r="N428" s="86">
        <f>SUMIFS('sys inv movment rpt'!$M:$M,'sys inv movment rpt'!$L:$L,$M428,'sys inv movment rpt'!$N:$N,N$1)</f>
        <v>0</v>
      </c>
      <c r="O428" s="86">
        <f>SUMIFS('sys inv movment rpt'!$M:$M,'sys inv movment rpt'!$L:$L,$M428,'sys inv movment rpt'!$N:$N,O$1)</f>
        <v>0</v>
      </c>
      <c r="P428" s="86">
        <f>SUMIFS('sys inv movment rpt'!$M:$M,'sys inv movment rpt'!$L:$L,$M428,'sys inv movment rpt'!$N:$N,P$1)</f>
        <v>0</v>
      </c>
      <c r="Q428" s="86">
        <f>SUMIFS('sys inv movment rpt'!$M:$M,'sys inv movment rpt'!$L:$L,$M428,'sys inv movment rpt'!$N:$N,Q$1)</f>
        <v>0</v>
      </c>
      <c r="R428" s="86">
        <f>SUMIFS('sys inv movment rpt'!$M:$M,'sys inv movment rpt'!$L:$L,$M428,'sys inv movment rpt'!$N:$N,R$1)</f>
        <v>0</v>
      </c>
      <c r="S428" s="86">
        <f>SUMIFS('sys inv movment rpt'!$M:$M,'sys inv movment rpt'!$L:$L,$M428,'sys inv movment rpt'!$N:$N,S$1)</f>
        <v>0</v>
      </c>
      <c r="T428" s="86">
        <f>SUMIFS('sys inv movment rpt'!$M:$M,'sys inv movment rpt'!$L:$L,$M428,'sys inv movment rpt'!$N:$N,T$1)</f>
        <v>0</v>
      </c>
      <c r="U428" s="86">
        <f>SUMIFS('sys inv movment rpt'!$M:$M,'sys inv movment rpt'!$L:$L,$M428,'sys inv movment rpt'!$N:$N,U$1)</f>
        <v>0</v>
      </c>
      <c r="V428" s="86">
        <f>SUMIFS('sys inv movment rpt'!$M:$M,'sys inv movment rpt'!$L:$L,$M428,'sys inv movment rpt'!$N:$N,V$1)</f>
        <v>0</v>
      </c>
      <c r="W428" s="86">
        <f>SUMIFS('sys inv movment rpt'!$M:$M,'sys inv movment rpt'!$L:$L,$M428,'sys inv movment rpt'!$N:$N,W$1)</f>
        <v>0</v>
      </c>
      <c r="X428" s="86">
        <f>SUMIFS('sys inv movment rpt'!$M:$M,'sys inv movment rpt'!$L:$L,$M428,'sys inv movment rpt'!$N:$N,X$1)</f>
        <v>0</v>
      </c>
      <c r="Y428" s="86">
        <f>SUMIFS('sys inv movment rpt'!$M:$M,'sys inv movment rpt'!$L:$L,$M428,'sys inv movment rpt'!$N:$N,Y$1)</f>
        <v>0</v>
      </c>
      <c r="Z428" s="86">
        <f>SUMIFS('sys inv movment rpt'!$M:$M,'sys inv movment rpt'!$L:$L,$M428,'sys inv movment rpt'!$N:$N,Z$1)</f>
        <v>0</v>
      </c>
      <c r="AA428" s="86">
        <f>SUMIFS('sys inv movment rpt'!$M:$M,'sys inv movment rpt'!$L:$L,$M428,'sys inv movment rpt'!$N:$N,AA$1)</f>
        <v>0</v>
      </c>
      <c r="AB428" s="86">
        <f>SUMIFS('sys inv movment rpt'!$M:$M,'sys inv movment rpt'!$L:$L,$M428,'sys inv movment rpt'!$N:$N,AB$1)</f>
        <v>0</v>
      </c>
      <c r="AC428" s="86">
        <f>SUMIFS('sys inv movment rpt'!$M:$M,'sys inv movment rpt'!$L:$L,$M428,'sys inv movment rpt'!$N:$N,AC$1)</f>
        <v>0</v>
      </c>
      <c r="AD428" s="86">
        <f>SUMIFS('sys inv movment rpt'!$M:$M,'sys inv movment rpt'!$L:$L,$M428,'sys inv movment rpt'!$N:$N,AD$1)</f>
        <v>0</v>
      </c>
      <c r="AE428" s="86">
        <f>SUMIFS('sys inv movment rpt'!$M:$M,'sys inv movment rpt'!$L:$L,$M428,'sys inv movment rpt'!$N:$N,AE$1)</f>
        <v>0</v>
      </c>
      <c r="AF428" s="86">
        <f>SUMIFS('sys inv movment rpt'!$M:$M,'sys inv movment rpt'!$L:$L,$M428,'sys inv movment rpt'!$N:$N,AF$1)</f>
        <v>0</v>
      </c>
      <c r="AG428" s="86">
        <f>SUMIFS('sys inv movment rpt'!$M:$M,'sys inv movment rpt'!$L:$L,$M428,'sys inv movment rpt'!$N:$N,AG$1)</f>
        <v>0</v>
      </c>
      <c r="AH428" s="86">
        <f>SUMIFS('sys inv movment rpt'!$M:$M,'sys inv movment rpt'!$L:$L,$M428,'sys inv movment rpt'!$N:$N,AH$1)</f>
        <v>0</v>
      </c>
      <c r="AI428" s="86">
        <f>SUMIFS('sys inv movment rpt'!$M:$M,'sys inv movment rpt'!$L:$L,$M428,'sys inv movment rpt'!$N:$N,AI$1)</f>
        <v>0</v>
      </c>
      <c r="AJ428" s="86">
        <f>SUMIFS('sys inv movment rpt'!$M:$M,'sys inv movment rpt'!$L:$L,$M428,'sys inv movment rpt'!$N:$N,AJ$1)</f>
        <v>0</v>
      </c>
      <c r="AK428" s="86">
        <f>SUMIFS('sys inv movment rpt'!$M:$M,'sys inv movment rpt'!$L:$L,$M428,'sys inv movment rpt'!$N:$N,AK$1)</f>
        <v>0</v>
      </c>
      <c r="AL428" s="86">
        <f>SUMIFS('sys inv movment rpt'!$M:$M,'sys inv movment rpt'!$L:$L,$M428,'sys inv movment rpt'!$N:$N,AL$1)</f>
        <v>0</v>
      </c>
      <c r="AM428" s="86">
        <f>SUMIFS('sys inv movment rpt'!$M:$M,'sys inv movment rpt'!$L:$L,$M428,'sys inv movment rpt'!$N:$N,AM$1)</f>
        <v>0</v>
      </c>
      <c r="AN428" s="86">
        <f>SUMIFS('sys inv movment rpt'!$M:$M,'sys inv movment rpt'!$L:$L,$M428,'sys inv movment rpt'!$N:$N,AN$1)</f>
        <v>0</v>
      </c>
      <c r="AO428" s="86">
        <f>SUMIFS('sys inv movment rpt'!$M:$M,'sys inv movment rpt'!$L:$L,$M428,'sys inv movment rpt'!$N:$N,AO$1)</f>
        <v>0</v>
      </c>
      <c r="AP428" s="86">
        <f>SUMIFS('sys inv movment rpt'!$M:$M,'sys inv movment rpt'!$L:$L,$M428,'sys inv movment rpt'!$N:$N,AP$1)</f>
        <v>0</v>
      </c>
      <c r="AQ428" s="86">
        <f>SUMIFS('sys inv movment rpt'!$M:$M,'sys inv movment rpt'!$L:$L,$M428,'sys inv movment rpt'!$N:$N,AQ$1)</f>
        <v>0</v>
      </c>
      <c r="AR428" s="86">
        <f>SUMIFS('sys inv movment rpt'!$M:$M,'sys inv movment rpt'!$L:$L,$M428,'sys inv movment rpt'!$N:$N,AR$1)</f>
        <v>0</v>
      </c>
      <c r="AS428" s="86">
        <f>SUMIFS('sys inv movment rpt'!$M:$M,'sys inv movment rpt'!$L:$L,$M428,'sys inv movment rpt'!$N:$N,AS$1)</f>
        <v>0</v>
      </c>
      <c r="AT428" s="86">
        <f>SUMIFS('sys inv movment rpt'!$M:$M,'sys inv movment rpt'!$L:$L,$M428,'sys inv movment rpt'!$N:$N,AT$1)</f>
        <v>0</v>
      </c>
      <c r="AU428" s="86">
        <f>SUMIFS('sys inv movment rpt'!$M:$M,'sys inv movment rpt'!$L:$L,$M428,'sys inv movment rpt'!$N:$N,AU$1)</f>
        <v>0</v>
      </c>
      <c r="AV428" s="86">
        <f>SUMIFS('sys inv movment rpt'!$M:$M,'sys inv movment rpt'!$L:$L,$M428,'sys inv movment rpt'!$N:$N,AV$1)</f>
        <v>0</v>
      </c>
      <c r="AW428" s="87" t="str">
        <f>IFERROR(VLOOKUP(A428,'sys-backorder details'!E:U,17,0),"-")</f>
        <v>-</v>
      </c>
      <c r="AX428" s="87" t="str">
        <f>IF(K428&gt;1,VLOOKUP(A428,'settings-routing'!A:I,9,0),"")</f>
        <v/>
      </c>
    </row>
    <row r="429" ht="12.75" hidden="1" customHeight="1">
      <c r="A429" s="50" t="s">
        <v>1057</v>
      </c>
      <c r="B429" s="50" t="s">
        <v>1058</v>
      </c>
      <c r="C429" s="50">
        <f t="shared" si="2"/>
        <v>0</v>
      </c>
      <c r="D429" s="80">
        <f>SUMIF('Stocks 101-111'!$J:$J,'item dashboard'!A429,'Stocks 101-111'!K:K)</f>
        <v>0</v>
      </c>
      <c r="E429" s="80">
        <f>SUMIF('Stocks 101-111'!$J:$J,'item dashboard'!A429,'Stocks 101-111'!$L:$L)</f>
        <v>0</v>
      </c>
      <c r="F429" s="81">
        <f t="shared" si="3"/>
        <v>0</v>
      </c>
      <c r="G429" s="82">
        <f t="shared" si="4"/>
        <v>0</v>
      </c>
      <c r="H429" s="50">
        <f>SUMIFS('sys-backorder details'!$M:$M,'sys-backorder details'!$E:$E,'item dashboard'!A429,'sys-backorder details'!$V:$V,"")</f>
        <v>0</v>
      </c>
      <c r="I429" s="83">
        <f>SUMIF('settings-routing'!$I:$I,'item dashboard'!A429,'settings-routing'!$O:$O)</f>
        <v>0</v>
      </c>
      <c r="J429" s="50">
        <f>SUMIFS('sys-backorder details'!$M:$M,'sys-backorder details'!$E:$E,'item dashboard'!A429,'sys-backorder details'!$V:$V,"Call off")</f>
        <v>0</v>
      </c>
      <c r="K429" s="84">
        <f t="shared" si="5"/>
        <v>0</v>
      </c>
      <c r="L429" s="84">
        <f>SUMIF('Production Plan'!$E:$E,'item dashboard'!A429,'Production Plan'!$N:$N)</f>
        <v>0</v>
      </c>
      <c r="M429" s="85" t="str">
        <f t="shared" si="6"/>
        <v>B-G25H-W19HWOOD-250 gm White Printed Harmony Wood Glue Jar</v>
      </c>
      <c r="N429" s="86">
        <f>SUMIFS('sys inv movment rpt'!$M:$M,'sys inv movment rpt'!$L:$L,$M429,'sys inv movment rpt'!$N:$N,N$1)</f>
        <v>0</v>
      </c>
      <c r="O429" s="86">
        <f>SUMIFS('sys inv movment rpt'!$M:$M,'sys inv movment rpt'!$L:$L,$M429,'sys inv movment rpt'!$N:$N,O$1)</f>
        <v>0</v>
      </c>
      <c r="P429" s="86">
        <f>SUMIFS('sys inv movment rpt'!$M:$M,'sys inv movment rpt'!$L:$L,$M429,'sys inv movment rpt'!$N:$N,P$1)</f>
        <v>0</v>
      </c>
      <c r="Q429" s="86">
        <f>SUMIFS('sys inv movment rpt'!$M:$M,'sys inv movment rpt'!$L:$L,$M429,'sys inv movment rpt'!$N:$N,Q$1)</f>
        <v>0</v>
      </c>
      <c r="R429" s="86">
        <f>SUMIFS('sys inv movment rpt'!$M:$M,'sys inv movment rpt'!$L:$L,$M429,'sys inv movment rpt'!$N:$N,R$1)</f>
        <v>0</v>
      </c>
      <c r="S429" s="86">
        <f>SUMIFS('sys inv movment rpt'!$M:$M,'sys inv movment rpt'!$L:$L,$M429,'sys inv movment rpt'!$N:$N,S$1)</f>
        <v>0</v>
      </c>
      <c r="T429" s="86">
        <f>SUMIFS('sys inv movment rpt'!$M:$M,'sys inv movment rpt'!$L:$L,$M429,'sys inv movment rpt'!$N:$N,T$1)</f>
        <v>0</v>
      </c>
      <c r="U429" s="86">
        <f>SUMIFS('sys inv movment rpt'!$M:$M,'sys inv movment rpt'!$L:$L,$M429,'sys inv movment rpt'!$N:$N,U$1)</f>
        <v>0</v>
      </c>
      <c r="V429" s="86">
        <f>SUMIFS('sys inv movment rpt'!$M:$M,'sys inv movment rpt'!$L:$L,$M429,'sys inv movment rpt'!$N:$N,V$1)</f>
        <v>0</v>
      </c>
      <c r="W429" s="86">
        <f>SUMIFS('sys inv movment rpt'!$M:$M,'sys inv movment rpt'!$L:$L,$M429,'sys inv movment rpt'!$N:$N,W$1)</f>
        <v>0</v>
      </c>
      <c r="X429" s="86">
        <f>SUMIFS('sys inv movment rpt'!$M:$M,'sys inv movment rpt'!$L:$L,$M429,'sys inv movment rpt'!$N:$N,X$1)</f>
        <v>0</v>
      </c>
      <c r="Y429" s="86">
        <f>SUMIFS('sys inv movment rpt'!$M:$M,'sys inv movment rpt'!$L:$L,$M429,'sys inv movment rpt'!$N:$N,Y$1)</f>
        <v>0</v>
      </c>
      <c r="Z429" s="86">
        <f>SUMIFS('sys inv movment rpt'!$M:$M,'sys inv movment rpt'!$L:$L,$M429,'sys inv movment rpt'!$N:$N,Z$1)</f>
        <v>0</v>
      </c>
      <c r="AA429" s="86">
        <f>SUMIFS('sys inv movment rpt'!$M:$M,'sys inv movment rpt'!$L:$L,$M429,'sys inv movment rpt'!$N:$N,AA$1)</f>
        <v>0</v>
      </c>
      <c r="AB429" s="86">
        <f>SUMIFS('sys inv movment rpt'!$M:$M,'sys inv movment rpt'!$L:$L,$M429,'sys inv movment rpt'!$N:$N,AB$1)</f>
        <v>0</v>
      </c>
      <c r="AC429" s="86">
        <f>SUMIFS('sys inv movment rpt'!$M:$M,'sys inv movment rpt'!$L:$L,$M429,'sys inv movment rpt'!$N:$N,AC$1)</f>
        <v>0</v>
      </c>
      <c r="AD429" s="86">
        <f>SUMIFS('sys inv movment rpt'!$M:$M,'sys inv movment rpt'!$L:$L,$M429,'sys inv movment rpt'!$N:$N,AD$1)</f>
        <v>0</v>
      </c>
      <c r="AE429" s="86">
        <f>SUMIFS('sys inv movment rpt'!$M:$M,'sys inv movment rpt'!$L:$L,$M429,'sys inv movment rpt'!$N:$N,AE$1)</f>
        <v>0</v>
      </c>
      <c r="AF429" s="86">
        <f>SUMIFS('sys inv movment rpt'!$M:$M,'sys inv movment rpt'!$L:$L,$M429,'sys inv movment rpt'!$N:$N,AF$1)</f>
        <v>0</v>
      </c>
      <c r="AG429" s="86">
        <f>SUMIFS('sys inv movment rpt'!$M:$M,'sys inv movment rpt'!$L:$L,$M429,'sys inv movment rpt'!$N:$N,AG$1)</f>
        <v>0</v>
      </c>
      <c r="AH429" s="86">
        <f>SUMIFS('sys inv movment rpt'!$M:$M,'sys inv movment rpt'!$L:$L,$M429,'sys inv movment rpt'!$N:$N,AH$1)</f>
        <v>0</v>
      </c>
      <c r="AI429" s="86">
        <f>SUMIFS('sys inv movment rpt'!$M:$M,'sys inv movment rpt'!$L:$L,$M429,'sys inv movment rpt'!$N:$N,AI$1)</f>
        <v>0</v>
      </c>
      <c r="AJ429" s="86">
        <f>SUMIFS('sys inv movment rpt'!$M:$M,'sys inv movment rpt'!$L:$L,$M429,'sys inv movment rpt'!$N:$N,AJ$1)</f>
        <v>0</v>
      </c>
      <c r="AK429" s="86">
        <f>SUMIFS('sys inv movment rpt'!$M:$M,'sys inv movment rpt'!$L:$L,$M429,'sys inv movment rpt'!$N:$N,AK$1)</f>
        <v>0</v>
      </c>
      <c r="AL429" s="86">
        <f>SUMIFS('sys inv movment rpt'!$M:$M,'sys inv movment rpt'!$L:$L,$M429,'sys inv movment rpt'!$N:$N,AL$1)</f>
        <v>0</v>
      </c>
      <c r="AM429" s="86">
        <f>SUMIFS('sys inv movment rpt'!$M:$M,'sys inv movment rpt'!$L:$L,$M429,'sys inv movment rpt'!$N:$N,AM$1)</f>
        <v>0</v>
      </c>
      <c r="AN429" s="86">
        <f>SUMIFS('sys inv movment rpt'!$M:$M,'sys inv movment rpt'!$L:$L,$M429,'sys inv movment rpt'!$N:$N,AN$1)</f>
        <v>0</v>
      </c>
      <c r="AO429" s="86">
        <f>SUMIFS('sys inv movment rpt'!$M:$M,'sys inv movment rpt'!$L:$L,$M429,'sys inv movment rpt'!$N:$N,AO$1)</f>
        <v>0</v>
      </c>
      <c r="AP429" s="86">
        <f>SUMIFS('sys inv movment rpt'!$M:$M,'sys inv movment rpt'!$L:$L,$M429,'sys inv movment rpt'!$N:$N,AP$1)</f>
        <v>0</v>
      </c>
      <c r="AQ429" s="86">
        <f>SUMIFS('sys inv movment rpt'!$M:$M,'sys inv movment rpt'!$L:$L,$M429,'sys inv movment rpt'!$N:$N,AQ$1)</f>
        <v>0</v>
      </c>
      <c r="AR429" s="86">
        <f>SUMIFS('sys inv movment rpt'!$M:$M,'sys inv movment rpt'!$L:$L,$M429,'sys inv movment rpt'!$N:$N,AR$1)</f>
        <v>0</v>
      </c>
      <c r="AS429" s="86">
        <f>SUMIFS('sys inv movment rpt'!$M:$M,'sys inv movment rpt'!$L:$L,$M429,'sys inv movment rpt'!$N:$N,AS$1)</f>
        <v>0</v>
      </c>
      <c r="AT429" s="86">
        <f>SUMIFS('sys inv movment rpt'!$M:$M,'sys inv movment rpt'!$L:$L,$M429,'sys inv movment rpt'!$N:$N,AT$1)</f>
        <v>0</v>
      </c>
      <c r="AU429" s="86">
        <f>SUMIFS('sys inv movment rpt'!$M:$M,'sys inv movment rpt'!$L:$L,$M429,'sys inv movment rpt'!$N:$N,AU$1)</f>
        <v>0</v>
      </c>
      <c r="AV429" s="86">
        <f>SUMIFS('sys inv movment rpt'!$M:$M,'sys inv movment rpt'!$L:$L,$M429,'sys inv movment rpt'!$N:$N,AV$1)</f>
        <v>0</v>
      </c>
      <c r="AW429" s="87" t="str">
        <f>IFERROR(VLOOKUP(A429,'sys-backorder details'!E:U,17,0),"-")</f>
        <v>-</v>
      </c>
      <c r="AX429" s="87" t="str">
        <f>IF(K429&gt;1,VLOOKUP(A429,'settings-routing'!A:I,9,0),"")</f>
        <v/>
      </c>
    </row>
    <row r="430" ht="12.75" hidden="1" customHeight="1">
      <c r="A430" s="28" t="s">
        <v>1059</v>
      </c>
      <c r="B430" s="28" t="s">
        <v>1060</v>
      </c>
      <c r="C430" s="50">
        <f t="shared" si="2"/>
        <v>0</v>
      </c>
      <c r="D430" s="80">
        <f>SUMIF('Stocks 101-111'!$J:$J,'item dashboard'!A430,'Stocks 101-111'!K:K)</f>
        <v>0</v>
      </c>
      <c r="E430" s="80">
        <f>SUMIF('Stocks 101-111'!$J:$J,'item dashboard'!A430,'Stocks 101-111'!$L:$L)</f>
        <v>0</v>
      </c>
      <c r="F430" s="81">
        <f t="shared" si="3"/>
        <v>0</v>
      </c>
      <c r="G430" s="82">
        <f t="shared" si="4"/>
        <v>0</v>
      </c>
      <c r="H430" s="50">
        <f>SUMIFS('sys-backorder details'!$M:$M,'sys-backorder details'!$E:$E,'item dashboard'!A430,'sys-backorder details'!$V:$V,"")</f>
        <v>0</v>
      </c>
      <c r="I430" s="83">
        <f>SUMIF('settings-routing'!$I:$I,'item dashboard'!A430,'settings-routing'!$O:$O)</f>
        <v>0</v>
      </c>
      <c r="J430" s="50">
        <f>SUMIFS('sys-backorder details'!$M:$M,'sys-backorder details'!$E:$E,'item dashboard'!A430,'sys-backorder details'!$V:$V,"Call off")</f>
        <v>0</v>
      </c>
      <c r="K430" s="84">
        <f t="shared" si="5"/>
        <v>0</v>
      </c>
      <c r="L430" s="84">
        <f>SUMIF('Production Plan'!$E:$E,'item dashboard'!A430,'Production Plan'!$N:$N)</f>
        <v>0</v>
      </c>
      <c r="M430" s="85" t="str">
        <f t="shared" si="6"/>
        <v>B-G25H-W19IMPACT-250 gm White Printed Impact Milking Salve Jar</v>
      </c>
      <c r="N430" s="86">
        <f>SUMIFS('sys inv movment rpt'!$M:$M,'sys inv movment rpt'!$L:$L,$M430,'sys inv movment rpt'!$N:$N,N$1)</f>
        <v>0</v>
      </c>
      <c r="O430" s="86">
        <f>SUMIFS('sys inv movment rpt'!$M:$M,'sys inv movment rpt'!$L:$L,$M430,'sys inv movment rpt'!$N:$N,O$1)</f>
        <v>0</v>
      </c>
      <c r="P430" s="86">
        <f>SUMIFS('sys inv movment rpt'!$M:$M,'sys inv movment rpt'!$L:$L,$M430,'sys inv movment rpt'!$N:$N,P$1)</f>
        <v>0</v>
      </c>
      <c r="Q430" s="86">
        <f>SUMIFS('sys inv movment rpt'!$M:$M,'sys inv movment rpt'!$L:$L,$M430,'sys inv movment rpt'!$N:$N,Q$1)</f>
        <v>0</v>
      </c>
      <c r="R430" s="86">
        <f>SUMIFS('sys inv movment rpt'!$M:$M,'sys inv movment rpt'!$L:$L,$M430,'sys inv movment rpt'!$N:$N,R$1)</f>
        <v>0</v>
      </c>
      <c r="S430" s="86">
        <f>SUMIFS('sys inv movment rpt'!$M:$M,'sys inv movment rpt'!$L:$L,$M430,'sys inv movment rpt'!$N:$N,S$1)</f>
        <v>0</v>
      </c>
      <c r="T430" s="86">
        <f>SUMIFS('sys inv movment rpt'!$M:$M,'sys inv movment rpt'!$L:$L,$M430,'sys inv movment rpt'!$N:$N,T$1)</f>
        <v>0</v>
      </c>
      <c r="U430" s="86">
        <f>SUMIFS('sys inv movment rpt'!$M:$M,'sys inv movment rpt'!$L:$L,$M430,'sys inv movment rpt'!$N:$N,U$1)</f>
        <v>0</v>
      </c>
      <c r="V430" s="86">
        <f>SUMIFS('sys inv movment rpt'!$M:$M,'sys inv movment rpt'!$L:$L,$M430,'sys inv movment rpt'!$N:$N,V$1)</f>
        <v>0</v>
      </c>
      <c r="W430" s="86">
        <f>SUMIFS('sys inv movment rpt'!$M:$M,'sys inv movment rpt'!$L:$L,$M430,'sys inv movment rpt'!$N:$N,W$1)</f>
        <v>0</v>
      </c>
      <c r="X430" s="86">
        <f>SUMIFS('sys inv movment rpt'!$M:$M,'sys inv movment rpt'!$L:$L,$M430,'sys inv movment rpt'!$N:$N,X$1)</f>
        <v>0</v>
      </c>
      <c r="Y430" s="86">
        <f>SUMIFS('sys inv movment rpt'!$M:$M,'sys inv movment rpt'!$L:$L,$M430,'sys inv movment rpt'!$N:$N,Y$1)</f>
        <v>0</v>
      </c>
      <c r="Z430" s="86">
        <f>SUMIFS('sys inv movment rpt'!$M:$M,'sys inv movment rpt'!$L:$L,$M430,'sys inv movment rpt'!$N:$N,Z$1)</f>
        <v>0</v>
      </c>
      <c r="AA430" s="86">
        <f>SUMIFS('sys inv movment rpt'!$M:$M,'sys inv movment rpt'!$L:$L,$M430,'sys inv movment rpt'!$N:$N,AA$1)</f>
        <v>0</v>
      </c>
      <c r="AB430" s="86">
        <f>SUMIFS('sys inv movment rpt'!$M:$M,'sys inv movment rpt'!$L:$L,$M430,'sys inv movment rpt'!$N:$N,AB$1)</f>
        <v>0</v>
      </c>
      <c r="AC430" s="86">
        <f>SUMIFS('sys inv movment rpt'!$M:$M,'sys inv movment rpt'!$L:$L,$M430,'sys inv movment rpt'!$N:$N,AC$1)</f>
        <v>0</v>
      </c>
      <c r="AD430" s="86">
        <f>SUMIFS('sys inv movment rpt'!$M:$M,'sys inv movment rpt'!$L:$L,$M430,'sys inv movment rpt'!$N:$N,AD$1)</f>
        <v>0</v>
      </c>
      <c r="AE430" s="86">
        <f>SUMIFS('sys inv movment rpt'!$M:$M,'sys inv movment rpt'!$L:$L,$M430,'sys inv movment rpt'!$N:$N,AE$1)</f>
        <v>0</v>
      </c>
      <c r="AF430" s="86">
        <f>SUMIFS('sys inv movment rpt'!$M:$M,'sys inv movment rpt'!$L:$L,$M430,'sys inv movment rpt'!$N:$N,AF$1)</f>
        <v>0</v>
      </c>
      <c r="AG430" s="86">
        <f>SUMIFS('sys inv movment rpt'!$M:$M,'sys inv movment rpt'!$L:$L,$M430,'sys inv movment rpt'!$N:$N,AG$1)</f>
        <v>0</v>
      </c>
      <c r="AH430" s="86">
        <f>SUMIFS('sys inv movment rpt'!$M:$M,'sys inv movment rpt'!$L:$L,$M430,'sys inv movment rpt'!$N:$N,AH$1)</f>
        <v>0</v>
      </c>
      <c r="AI430" s="86">
        <f>SUMIFS('sys inv movment rpt'!$M:$M,'sys inv movment rpt'!$L:$L,$M430,'sys inv movment rpt'!$N:$N,AI$1)</f>
        <v>0</v>
      </c>
      <c r="AJ430" s="86">
        <f>SUMIFS('sys inv movment rpt'!$M:$M,'sys inv movment rpt'!$L:$L,$M430,'sys inv movment rpt'!$N:$N,AJ$1)</f>
        <v>0</v>
      </c>
      <c r="AK430" s="86">
        <f>SUMIFS('sys inv movment rpt'!$M:$M,'sys inv movment rpt'!$L:$L,$M430,'sys inv movment rpt'!$N:$N,AK$1)</f>
        <v>0</v>
      </c>
      <c r="AL430" s="86">
        <f>SUMIFS('sys inv movment rpt'!$M:$M,'sys inv movment rpt'!$L:$L,$M430,'sys inv movment rpt'!$N:$N,AL$1)</f>
        <v>0</v>
      </c>
      <c r="AM430" s="86">
        <f>SUMIFS('sys inv movment rpt'!$M:$M,'sys inv movment rpt'!$L:$L,$M430,'sys inv movment rpt'!$N:$N,AM$1)</f>
        <v>0</v>
      </c>
      <c r="AN430" s="86">
        <f>SUMIFS('sys inv movment rpt'!$M:$M,'sys inv movment rpt'!$L:$L,$M430,'sys inv movment rpt'!$N:$N,AN$1)</f>
        <v>0</v>
      </c>
      <c r="AO430" s="86">
        <f>SUMIFS('sys inv movment rpt'!$M:$M,'sys inv movment rpt'!$L:$L,$M430,'sys inv movment rpt'!$N:$N,AO$1)</f>
        <v>0</v>
      </c>
      <c r="AP430" s="86">
        <f>SUMIFS('sys inv movment rpt'!$M:$M,'sys inv movment rpt'!$L:$L,$M430,'sys inv movment rpt'!$N:$N,AP$1)</f>
        <v>0</v>
      </c>
      <c r="AQ430" s="86">
        <f>SUMIFS('sys inv movment rpt'!$M:$M,'sys inv movment rpt'!$L:$L,$M430,'sys inv movment rpt'!$N:$N,AQ$1)</f>
        <v>0</v>
      </c>
      <c r="AR430" s="86">
        <f>SUMIFS('sys inv movment rpt'!$M:$M,'sys inv movment rpt'!$L:$L,$M430,'sys inv movment rpt'!$N:$N,AR$1)</f>
        <v>0</v>
      </c>
      <c r="AS430" s="86">
        <f>SUMIFS('sys inv movment rpt'!$M:$M,'sys inv movment rpt'!$L:$L,$M430,'sys inv movment rpt'!$N:$N,AS$1)</f>
        <v>0</v>
      </c>
      <c r="AT430" s="86">
        <f>SUMIFS('sys inv movment rpt'!$M:$M,'sys inv movment rpt'!$L:$L,$M430,'sys inv movment rpt'!$N:$N,AT$1)</f>
        <v>0</v>
      </c>
      <c r="AU430" s="86">
        <f>SUMIFS('sys inv movment rpt'!$M:$M,'sys inv movment rpt'!$L:$L,$M430,'sys inv movment rpt'!$N:$N,AU$1)</f>
        <v>0</v>
      </c>
      <c r="AV430" s="86">
        <f>SUMIFS('sys inv movment rpt'!$M:$M,'sys inv movment rpt'!$L:$L,$M430,'sys inv movment rpt'!$N:$N,AV$1)</f>
        <v>0</v>
      </c>
      <c r="AW430" s="87" t="str">
        <f>IFERROR(VLOOKUP(A430,'sys-backorder details'!E:U,17,0),"-")</f>
        <v>-</v>
      </c>
      <c r="AX430" s="87" t="str">
        <f>IF(K430&gt;1,VLOOKUP(A430,'settings-routing'!A:I,9,0),"")</f>
        <v/>
      </c>
    </row>
    <row r="431" ht="12.75" hidden="1" customHeight="1">
      <c r="A431" s="15" t="s">
        <v>1061</v>
      </c>
      <c r="B431" s="15" t="s">
        <v>1062</v>
      </c>
      <c r="C431" s="50">
        <f t="shared" si="2"/>
        <v>0</v>
      </c>
      <c r="D431" s="80">
        <f>SUMIF('Stocks 101-111'!$J:$J,'item dashboard'!A431,'Stocks 101-111'!K:K)</f>
        <v>0</v>
      </c>
      <c r="E431" s="80">
        <f>SUMIF('Stocks 101-111'!$J:$J,'item dashboard'!A431,'Stocks 101-111'!$L:$L)</f>
        <v>0</v>
      </c>
      <c r="F431" s="81">
        <f t="shared" si="3"/>
        <v>0</v>
      </c>
      <c r="G431" s="82">
        <f t="shared" si="4"/>
        <v>0</v>
      </c>
      <c r="H431" s="50">
        <f>SUMIFS('sys-backorder details'!$M:$M,'sys-backorder details'!$E:$E,'item dashboard'!A431,'sys-backorder details'!$V:$V,"")</f>
        <v>0</v>
      </c>
      <c r="I431" s="83">
        <f>SUMIF('settings-routing'!$I:$I,'item dashboard'!A431,'settings-routing'!$O:$O)</f>
        <v>0</v>
      </c>
      <c r="J431" s="50">
        <f>SUMIFS('sys-backorder details'!$M:$M,'sys-backorder details'!$E:$E,'item dashboard'!A431,'sys-backorder details'!$V:$V,"Call off")</f>
        <v>0</v>
      </c>
      <c r="K431" s="84">
        <f t="shared" si="5"/>
        <v>0</v>
      </c>
      <c r="L431" s="84">
        <f>SUMIF('Production Plan'!$E:$E,'item dashboard'!A431,'Production Plan'!$N:$N)</f>
        <v>0</v>
      </c>
      <c r="M431" s="85" t="str">
        <f t="shared" si="6"/>
        <v>B-G25H-W19KWOOD-250 gm White Printed Kenlac Super Wood Glue</v>
      </c>
      <c r="N431" s="86">
        <f>SUMIFS('sys inv movment rpt'!$M:$M,'sys inv movment rpt'!$L:$L,$M431,'sys inv movment rpt'!$N:$N,N$1)</f>
        <v>0</v>
      </c>
      <c r="O431" s="86">
        <f>SUMIFS('sys inv movment rpt'!$M:$M,'sys inv movment rpt'!$L:$L,$M431,'sys inv movment rpt'!$N:$N,O$1)</f>
        <v>0</v>
      </c>
      <c r="P431" s="86">
        <f>SUMIFS('sys inv movment rpt'!$M:$M,'sys inv movment rpt'!$L:$L,$M431,'sys inv movment rpt'!$N:$N,P$1)</f>
        <v>0</v>
      </c>
      <c r="Q431" s="86">
        <f>SUMIFS('sys inv movment rpt'!$M:$M,'sys inv movment rpt'!$L:$L,$M431,'sys inv movment rpt'!$N:$N,Q$1)</f>
        <v>0</v>
      </c>
      <c r="R431" s="86">
        <f>SUMIFS('sys inv movment rpt'!$M:$M,'sys inv movment rpt'!$L:$L,$M431,'sys inv movment rpt'!$N:$N,R$1)</f>
        <v>0</v>
      </c>
      <c r="S431" s="86">
        <f>SUMIFS('sys inv movment rpt'!$M:$M,'sys inv movment rpt'!$L:$L,$M431,'sys inv movment rpt'!$N:$N,S$1)</f>
        <v>0</v>
      </c>
      <c r="T431" s="86">
        <f>SUMIFS('sys inv movment rpt'!$M:$M,'sys inv movment rpt'!$L:$L,$M431,'sys inv movment rpt'!$N:$N,T$1)</f>
        <v>0</v>
      </c>
      <c r="U431" s="86">
        <f>SUMIFS('sys inv movment rpt'!$M:$M,'sys inv movment rpt'!$L:$L,$M431,'sys inv movment rpt'!$N:$N,U$1)</f>
        <v>0</v>
      </c>
      <c r="V431" s="86">
        <f>SUMIFS('sys inv movment rpt'!$M:$M,'sys inv movment rpt'!$L:$L,$M431,'sys inv movment rpt'!$N:$N,V$1)</f>
        <v>0</v>
      </c>
      <c r="W431" s="86">
        <f>SUMIFS('sys inv movment rpt'!$M:$M,'sys inv movment rpt'!$L:$L,$M431,'sys inv movment rpt'!$N:$N,W$1)</f>
        <v>0</v>
      </c>
      <c r="X431" s="86">
        <f>SUMIFS('sys inv movment rpt'!$M:$M,'sys inv movment rpt'!$L:$L,$M431,'sys inv movment rpt'!$N:$N,X$1)</f>
        <v>0</v>
      </c>
      <c r="Y431" s="86">
        <f>SUMIFS('sys inv movment rpt'!$M:$M,'sys inv movment rpt'!$L:$L,$M431,'sys inv movment rpt'!$N:$N,Y$1)</f>
        <v>0</v>
      </c>
      <c r="Z431" s="86">
        <f>SUMIFS('sys inv movment rpt'!$M:$M,'sys inv movment rpt'!$L:$L,$M431,'sys inv movment rpt'!$N:$N,Z$1)</f>
        <v>0</v>
      </c>
      <c r="AA431" s="86">
        <f>SUMIFS('sys inv movment rpt'!$M:$M,'sys inv movment rpt'!$L:$L,$M431,'sys inv movment rpt'!$N:$N,AA$1)</f>
        <v>0</v>
      </c>
      <c r="AB431" s="86">
        <f>SUMIFS('sys inv movment rpt'!$M:$M,'sys inv movment rpt'!$L:$L,$M431,'sys inv movment rpt'!$N:$N,AB$1)</f>
        <v>0</v>
      </c>
      <c r="AC431" s="86">
        <f>SUMIFS('sys inv movment rpt'!$M:$M,'sys inv movment rpt'!$L:$L,$M431,'sys inv movment rpt'!$N:$N,AC$1)</f>
        <v>0</v>
      </c>
      <c r="AD431" s="86">
        <f>SUMIFS('sys inv movment rpt'!$M:$M,'sys inv movment rpt'!$L:$L,$M431,'sys inv movment rpt'!$N:$N,AD$1)</f>
        <v>0</v>
      </c>
      <c r="AE431" s="86">
        <f>SUMIFS('sys inv movment rpt'!$M:$M,'sys inv movment rpt'!$L:$L,$M431,'sys inv movment rpt'!$N:$N,AE$1)</f>
        <v>0</v>
      </c>
      <c r="AF431" s="86">
        <f>SUMIFS('sys inv movment rpt'!$M:$M,'sys inv movment rpt'!$L:$L,$M431,'sys inv movment rpt'!$N:$N,AF$1)</f>
        <v>0</v>
      </c>
      <c r="AG431" s="86">
        <f>SUMIFS('sys inv movment rpt'!$M:$M,'sys inv movment rpt'!$L:$L,$M431,'sys inv movment rpt'!$N:$N,AG$1)</f>
        <v>0</v>
      </c>
      <c r="AH431" s="86">
        <f>SUMIFS('sys inv movment rpt'!$M:$M,'sys inv movment rpt'!$L:$L,$M431,'sys inv movment rpt'!$N:$N,AH$1)</f>
        <v>0</v>
      </c>
      <c r="AI431" s="86">
        <f>SUMIFS('sys inv movment rpt'!$M:$M,'sys inv movment rpt'!$L:$L,$M431,'sys inv movment rpt'!$N:$N,AI$1)</f>
        <v>0</v>
      </c>
      <c r="AJ431" s="86">
        <f>SUMIFS('sys inv movment rpt'!$M:$M,'sys inv movment rpt'!$L:$L,$M431,'sys inv movment rpt'!$N:$N,AJ$1)</f>
        <v>0</v>
      </c>
      <c r="AK431" s="86">
        <f>SUMIFS('sys inv movment rpt'!$M:$M,'sys inv movment rpt'!$L:$L,$M431,'sys inv movment rpt'!$N:$N,AK$1)</f>
        <v>0</v>
      </c>
      <c r="AL431" s="86">
        <f>SUMIFS('sys inv movment rpt'!$M:$M,'sys inv movment rpt'!$L:$L,$M431,'sys inv movment rpt'!$N:$N,AL$1)</f>
        <v>0</v>
      </c>
      <c r="AM431" s="86">
        <f>SUMIFS('sys inv movment rpt'!$M:$M,'sys inv movment rpt'!$L:$L,$M431,'sys inv movment rpt'!$N:$N,AM$1)</f>
        <v>0</v>
      </c>
      <c r="AN431" s="86">
        <f>SUMIFS('sys inv movment rpt'!$M:$M,'sys inv movment rpt'!$L:$L,$M431,'sys inv movment rpt'!$N:$N,AN$1)</f>
        <v>0</v>
      </c>
      <c r="AO431" s="86">
        <f>SUMIFS('sys inv movment rpt'!$M:$M,'sys inv movment rpt'!$L:$L,$M431,'sys inv movment rpt'!$N:$N,AO$1)</f>
        <v>0</v>
      </c>
      <c r="AP431" s="86">
        <f>SUMIFS('sys inv movment rpt'!$M:$M,'sys inv movment rpt'!$L:$L,$M431,'sys inv movment rpt'!$N:$N,AP$1)</f>
        <v>0</v>
      </c>
      <c r="AQ431" s="86">
        <f>SUMIFS('sys inv movment rpt'!$M:$M,'sys inv movment rpt'!$L:$L,$M431,'sys inv movment rpt'!$N:$N,AQ$1)</f>
        <v>0</v>
      </c>
      <c r="AR431" s="86">
        <f>SUMIFS('sys inv movment rpt'!$M:$M,'sys inv movment rpt'!$L:$L,$M431,'sys inv movment rpt'!$N:$N,AR$1)</f>
        <v>0</v>
      </c>
      <c r="AS431" s="86">
        <f>SUMIFS('sys inv movment rpt'!$M:$M,'sys inv movment rpt'!$L:$L,$M431,'sys inv movment rpt'!$N:$N,AS$1)</f>
        <v>0</v>
      </c>
      <c r="AT431" s="86">
        <f>SUMIFS('sys inv movment rpt'!$M:$M,'sys inv movment rpt'!$L:$L,$M431,'sys inv movment rpt'!$N:$N,AT$1)</f>
        <v>0</v>
      </c>
      <c r="AU431" s="86">
        <f>SUMIFS('sys inv movment rpt'!$M:$M,'sys inv movment rpt'!$L:$L,$M431,'sys inv movment rpt'!$N:$N,AU$1)</f>
        <v>0</v>
      </c>
      <c r="AV431" s="86">
        <f>SUMIFS('sys inv movment rpt'!$M:$M,'sys inv movment rpt'!$L:$L,$M431,'sys inv movment rpt'!$N:$N,AV$1)</f>
        <v>0</v>
      </c>
      <c r="AW431" s="87" t="str">
        <f>IFERROR(VLOOKUP(A431,'sys-backorder details'!E:U,17,0),"-")</f>
        <v>-</v>
      </c>
      <c r="AX431" s="87" t="str">
        <f>IF(K431&gt;1,VLOOKUP(A431,'settings-routing'!A:I,9,0),"")</f>
        <v/>
      </c>
    </row>
    <row r="432" ht="12.75" hidden="1" customHeight="1">
      <c r="A432" s="15" t="s">
        <v>1063</v>
      </c>
      <c r="B432" s="15" t="s">
        <v>1064</v>
      </c>
      <c r="C432" s="50">
        <f t="shared" si="2"/>
        <v>0</v>
      </c>
      <c r="D432" s="80">
        <f>SUMIF('Stocks 101-111'!$J:$J,'item dashboard'!A432,'Stocks 101-111'!K:K)</f>
        <v>0</v>
      </c>
      <c r="E432" s="80">
        <f>SUMIF('Stocks 101-111'!$J:$J,'item dashboard'!A432,'Stocks 101-111'!$L:$L)</f>
        <v>0</v>
      </c>
      <c r="F432" s="81">
        <f t="shared" si="3"/>
        <v>0</v>
      </c>
      <c r="G432" s="82">
        <f t="shared" si="4"/>
        <v>0</v>
      </c>
      <c r="H432" s="50">
        <f>SUMIFS('sys-backorder details'!$M:$M,'sys-backorder details'!$E:$E,'item dashboard'!A432,'sys-backorder details'!$V:$V,"")</f>
        <v>0</v>
      </c>
      <c r="I432" s="83">
        <f>SUMIF('settings-routing'!$I:$I,'item dashboard'!A432,'settings-routing'!$O:$O)</f>
        <v>0</v>
      </c>
      <c r="J432" s="50">
        <f>SUMIFS('sys-backorder details'!$M:$M,'sys-backorder details'!$E:$E,'item dashboard'!A432,'sys-backorder details'!$V:$V,"Call off")</f>
        <v>0</v>
      </c>
      <c r="K432" s="84">
        <f t="shared" si="5"/>
        <v>0</v>
      </c>
      <c r="L432" s="84">
        <f>SUMIF('Production Plan'!$E:$E,'item dashboard'!A432,'Production Plan'!$N:$N)</f>
        <v>0</v>
      </c>
      <c r="M432" s="85" t="str">
        <f t="shared" si="6"/>
        <v>B-G25H-W19MA-250 gm white Printed mafvet jar</v>
      </c>
      <c r="N432" s="86">
        <f>SUMIFS('sys inv movment rpt'!$M:$M,'sys inv movment rpt'!$L:$L,$M432,'sys inv movment rpt'!$N:$N,N$1)</f>
        <v>0</v>
      </c>
      <c r="O432" s="86">
        <f>SUMIFS('sys inv movment rpt'!$M:$M,'sys inv movment rpt'!$L:$L,$M432,'sys inv movment rpt'!$N:$N,O$1)</f>
        <v>0</v>
      </c>
      <c r="P432" s="86">
        <f>SUMIFS('sys inv movment rpt'!$M:$M,'sys inv movment rpt'!$L:$L,$M432,'sys inv movment rpt'!$N:$N,P$1)</f>
        <v>0</v>
      </c>
      <c r="Q432" s="86">
        <f>SUMIFS('sys inv movment rpt'!$M:$M,'sys inv movment rpt'!$L:$L,$M432,'sys inv movment rpt'!$N:$N,Q$1)</f>
        <v>0</v>
      </c>
      <c r="R432" s="86">
        <f>SUMIFS('sys inv movment rpt'!$M:$M,'sys inv movment rpt'!$L:$L,$M432,'sys inv movment rpt'!$N:$N,R$1)</f>
        <v>0</v>
      </c>
      <c r="S432" s="86">
        <f>SUMIFS('sys inv movment rpt'!$M:$M,'sys inv movment rpt'!$L:$L,$M432,'sys inv movment rpt'!$N:$N,S$1)</f>
        <v>0</v>
      </c>
      <c r="T432" s="86">
        <f>SUMIFS('sys inv movment rpt'!$M:$M,'sys inv movment rpt'!$L:$L,$M432,'sys inv movment rpt'!$N:$N,T$1)</f>
        <v>0</v>
      </c>
      <c r="U432" s="86">
        <f>SUMIFS('sys inv movment rpt'!$M:$M,'sys inv movment rpt'!$L:$L,$M432,'sys inv movment rpt'!$N:$N,U$1)</f>
        <v>0</v>
      </c>
      <c r="V432" s="86">
        <f>SUMIFS('sys inv movment rpt'!$M:$M,'sys inv movment rpt'!$L:$L,$M432,'sys inv movment rpt'!$N:$N,V$1)</f>
        <v>0</v>
      </c>
      <c r="W432" s="86">
        <f>SUMIFS('sys inv movment rpt'!$M:$M,'sys inv movment rpt'!$L:$L,$M432,'sys inv movment rpt'!$N:$N,W$1)</f>
        <v>0</v>
      </c>
      <c r="X432" s="86">
        <f>SUMIFS('sys inv movment rpt'!$M:$M,'sys inv movment rpt'!$L:$L,$M432,'sys inv movment rpt'!$N:$N,X$1)</f>
        <v>0</v>
      </c>
      <c r="Y432" s="86">
        <f>SUMIFS('sys inv movment rpt'!$M:$M,'sys inv movment rpt'!$L:$L,$M432,'sys inv movment rpt'!$N:$N,Y$1)</f>
        <v>0</v>
      </c>
      <c r="Z432" s="86">
        <f>SUMIFS('sys inv movment rpt'!$M:$M,'sys inv movment rpt'!$L:$L,$M432,'sys inv movment rpt'!$N:$N,Z$1)</f>
        <v>0</v>
      </c>
      <c r="AA432" s="86">
        <f>SUMIFS('sys inv movment rpt'!$M:$M,'sys inv movment rpt'!$L:$L,$M432,'sys inv movment rpt'!$N:$N,AA$1)</f>
        <v>0</v>
      </c>
      <c r="AB432" s="86">
        <f>SUMIFS('sys inv movment rpt'!$M:$M,'sys inv movment rpt'!$L:$L,$M432,'sys inv movment rpt'!$N:$N,AB$1)</f>
        <v>0</v>
      </c>
      <c r="AC432" s="86">
        <f>SUMIFS('sys inv movment rpt'!$M:$M,'sys inv movment rpt'!$L:$L,$M432,'sys inv movment rpt'!$N:$N,AC$1)</f>
        <v>0</v>
      </c>
      <c r="AD432" s="86">
        <f>SUMIFS('sys inv movment rpt'!$M:$M,'sys inv movment rpt'!$L:$L,$M432,'sys inv movment rpt'!$N:$N,AD$1)</f>
        <v>0</v>
      </c>
      <c r="AE432" s="86">
        <f>SUMIFS('sys inv movment rpt'!$M:$M,'sys inv movment rpt'!$L:$L,$M432,'sys inv movment rpt'!$N:$N,AE$1)</f>
        <v>0</v>
      </c>
      <c r="AF432" s="86">
        <f>SUMIFS('sys inv movment rpt'!$M:$M,'sys inv movment rpt'!$L:$L,$M432,'sys inv movment rpt'!$N:$N,AF$1)</f>
        <v>0</v>
      </c>
      <c r="AG432" s="86">
        <f>SUMIFS('sys inv movment rpt'!$M:$M,'sys inv movment rpt'!$L:$L,$M432,'sys inv movment rpt'!$N:$N,AG$1)</f>
        <v>0</v>
      </c>
      <c r="AH432" s="86">
        <f>SUMIFS('sys inv movment rpt'!$M:$M,'sys inv movment rpt'!$L:$L,$M432,'sys inv movment rpt'!$N:$N,AH$1)</f>
        <v>0</v>
      </c>
      <c r="AI432" s="86">
        <f>SUMIFS('sys inv movment rpt'!$M:$M,'sys inv movment rpt'!$L:$L,$M432,'sys inv movment rpt'!$N:$N,AI$1)</f>
        <v>0</v>
      </c>
      <c r="AJ432" s="86">
        <f>SUMIFS('sys inv movment rpt'!$M:$M,'sys inv movment rpt'!$L:$L,$M432,'sys inv movment rpt'!$N:$N,AJ$1)</f>
        <v>0</v>
      </c>
      <c r="AK432" s="86">
        <f>SUMIFS('sys inv movment rpt'!$M:$M,'sys inv movment rpt'!$L:$L,$M432,'sys inv movment rpt'!$N:$N,AK$1)</f>
        <v>0</v>
      </c>
      <c r="AL432" s="86">
        <f>SUMIFS('sys inv movment rpt'!$M:$M,'sys inv movment rpt'!$L:$L,$M432,'sys inv movment rpt'!$N:$N,AL$1)</f>
        <v>0</v>
      </c>
      <c r="AM432" s="86">
        <f>SUMIFS('sys inv movment rpt'!$M:$M,'sys inv movment rpt'!$L:$L,$M432,'sys inv movment rpt'!$N:$N,AM$1)</f>
        <v>0</v>
      </c>
      <c r="AN432" s="86">
        <f>SUMIFS('sys inv movment rpt'!$M:$M,'sys inv movment rpt'!$L:$L,$M432,'sys inv movment rpt'!$N:$N,AN$1)</f>
        <v>0</v>
      </c>
      <c r="AO432" s="86">
        <f>SUMIFS('sys inv movment rpt'!$M:$M,'sys inv movment rpt'!$L:$L,$M432,'sys inv movment rpt'!$N:$N,AO$1)</f>
        <v>0</v>
      </c>
      <c r="AP432" s="86">
        <f>SUMIFS('sys inv movment rpt'!$M:$M,'sys inv movment rpt'!$L:$L,$M432,'sys inv movment rpt'!$N:$N,AP$1)</f>
        <v>0</v>
      </c>
      <c r="AQ432" s="86">
        <f>SUMIFS('sys inv movment rpt'!$M:$M,'sys inv movment rpt'!$L:$L,$M432,'sys inv movment rpt'!$N:$N,AQ$1)</f>
        <v>0</v>
      </c>
      <c r="AR432" s="86">
        <f>SUMIFS('sys inv movment rpt'!$M:$M,'sys inv movment rpt'!$L:$L,$M432,'sys inv movment rpt'!$N:$N,AR$1)</f>
        <v>0</v>
      </c>
      <c r="AS432" s="86">
        <f>SUMIFS('sys inv movment rpt'!$M:$M,'sys inv movment rpt'!$L:$L,$M432,'sys inv movment rpt'!$N:$N,AS$1)</f>
        <v>0</v>
      </c>
      <c r="AT432" s="86">
        <f>SUMIFS('sys inv movment rpt'!$M:$M,'sys inv movment rpt'!$L:$L,$M432,'sys inv movment rpt'!$N:$N,AT$1)</f>
        <v>0</v>
      </c>
      <c r="AU432" s="86">
        <f>SUMIFS('sys inv movment rpt'!$M:$M,'sys inv movment rpt'!$L:$L,$M432,'sys inv movment rpt'!$N:$N,AU$1)</f>
        <v>0</v>
      </c>
      <c r="AV432" s="86">
        <f>SUMIFS('sys inv movment rpt'!$M:$M,'sys inv movment rpt'!$L:$L,$M432,'sys inv movment rpt'!$N:$N,AV$1)</f>
        <v>0</v>
      </c>
      <c r="AW432" s="87" t="str">
        <f>IFERROR(VLOOKUP(A432,'sys-backorder details'!E:U,17,0),"-")</f>
        <v>-</v>
      </c>
      <c r="AX432" s="87" t="str">
        <f>IF(K432&gt;1,VLOOKUP(A432,'settings-routing'!A:I,9,0),"")</f>
        <v/>
      </c>
    </row>
    <row r="433" ht="12.75" hidden="1" customHeight="1">
      <c r="A433" s="15" t="s">
        <v>1065</v>
      </c>
      <c r="B433" s="15" t="s">
        <v>1066</v>
      </c>
      <c r="C433" s="50">
        <f t="shared" si="2"/>
        <v>0</v>
      </c>
      <c r="D433" s="80">
        <f>SUMIF('Stocks 101-111'!$J:$J,'item dashboard'!A433,'Stocks 101-111'!K:K)</f>
        <v>0</v>
      </c>
      <c r="E433" s="80">
        <f>SUMIF('Stocks 101-111'!$J:$J,'item dashboard'!A433,'Stocks 101-111'!$L:$L)</f>
        <v>0</v>
      </c>
      <c r="F433" s="81">
        <f t="shared" si="3"/>
        <v>0</v>
      </c>
      <c r="G433" s="82">
        <f t="shared" si="4"/>
        <v>0.2</v>
      </c>
      <c r="H433" s="50">
        <f>SUMIFS('sys-backorder details'!$M:$M,'sys-backorder details'!$E:$E,'item dashboard'!A433,'sys-backorder details'!$V:$V,"")</f>
        <v>0</v>
      </c>
      <c r="I433" s="83">
        <f>SUMIF('settings-routing'!$I:$I,'item dashboard'!A433,'settings-routing'!$O:$O)</f>
        <v>0</v>
      </c>
      <c r="J433" s="50">
        <f>SUMIFS('sys-backorder details'!$M:$M,'sys-backorder details'!$E:$E,'item dashboard'!A433,'sys-backorder details'!$V:$V,"Call off")</f>
        <v>0</v>
      </c>
      <c r="K433" s="84">
        <f t="shared" si="5"/>
        <v>0</v>
      </c>
      <c r="L433" s="84">
        <f>SUMIF('Production Plan'!$E:$E,'item dashboard'!A433,'Production Plan'!$N:$N)</f>
        <v>0</v>
      </c>
      <c r="M433" s="85" t="str">
        <f t="shared" si="6"/>
        <v>B-G25H-W19PATTEX-ECO-250 gm White Printed Pattex Wood Glue Economy</v>
      </c>
      <c r="N433" s="86">
        <f>SUMIFS('sys inv movment rpt'!$M:$M,'sys inv movment rpt'!$L:$L,$M433,'sys inv movment rpt'!$N:$N,N$1)</f>
        <v>0</v>
      </c>
      <c r="O433" s="86">
        <f>SUMIFS('sys inv movment rpt'!$M:$M,'sys inv movment rpt'!$L:$L,$M433,'sys inv movment rpt'!$N:$N,O$1)</f>
        <v>0</v>
      </c>
      <c r="P433" s="86">
        <f>SUMIFS('sys inv movment rpt'!$M:$M,'sys inv movment rpt'!$L:$L,$M433,'sys inv movment rpt'!$N:$N,P$1)</f>
        <v>0</v>
      </c>
      <c r="Q433" s="86">
        <f>SUMIFS('sys inv movment rpt'!$M:$M,'sys inv movment rpt'!$L:$L,$M433,'sys inv movment rpt'!$N:$N,Q$1)</f>
        <v>0</v>
      </c>
      <c r="R433" s="86">
        <f>SUMIFS('sys inv movment rpt'!$M:$M,'sys inv movment rpt'!$L:$L,$M433,'sys inv movment rpt'!$N:$N,R$1)</f>
        <v>0</v>
      </c>
      <c r="S433" s="86">
        <f>SUMIFS('sys inv movment rpt'!$M:$M,'sys inv movment rpt'!$L:$L,$M433,'sys inv movment rpt'!$N:$N,S$1)</f>
        <v>0</v>
      </c>
      <c r="T433" s="86">
        <f>SUMIFS('sys inv movment rpt'!$M:$M,'sys inv movment rpt'!$L:$L,$M433,'sys inv movment rpt'!$N:$N,T$1)</f>
        <v>0</v>
      </c>
      <c r="U433" s="86">
        <f>SUMIFS('sys inv movment rpt'!$M:$M,'sys inv movment rpt'!$L:$L,$M433,'sys inv movment rpt'!$N:$N,U$1)</f>
        <v>0</v>
      </c>
      <c r="V433" s="86">
        <f>SUMIFS('sys inv movment rpt'!$M:$M,'sys inv movment rpt'!$L:$L,$M433,'sys inv movment rpt'!$N:$N,V$1)</f>
        <v>4840</v>
      </c>
      <c r="W433" s="86">
        <f>SUMIFS('sys inv movment rpt'!$M:$M,'sys inv movment rpt'!$L:$L,$M433,'sys inv movment rpt'!$N:$N,W$1)</f>
        <v>3054</v>
      </c>
      <c r="X433" s="86">
        <f>SUMIFS('sys inv movment rpt'!$M:$M,'sys inv movment rpt'!$L:$L,$M433,'sys inv movment rpt'!$N:$N,X$1)</f>
        <v>0</v>
      </c>
      <c r="Y433" s="86">
        <f>SUMIFS('sys inv movment rpt'!$M:$M,'sys inv movment rpt'!$L:$L,$M433,'sys inv movment rpt'!$N:$N,Y$1)</f>
        <v>0</v>
      </c>
      <c r="Z433" s="86">
        <f>SUMIFS('sys inv movment rpt'!$M:$M,'sys inv movment rpt'!$L:$L,$M433,'sys inv movment rpt'!$N:$N,Z$1)</f>
        <v>3740</v>
      </c>
      <c r="AA433" s="86">
        <f>SUMIFS('sys inv movment rpt'!$M:$M,'sys inv movment rpt'!$L:$L,$M433,'sys inv movment rpt'!$N:$N,AA$1)</f>
        <v>0</v>
      </c>
      <c r="AB433" s="86">
        <f>SUMIFS('sys inv movment rpt'!$M:$M,'sys inv movment rpt'!$L:$L,$M433,'sys inv movment rpt'!$N:$N,AB$1)</f>
        <v>0</v>
      </c>
      <c r="AC433" s="86">
        <f>SUMIFS('sys inv movment rpt'!$M:$M,'sys inv movment rpt'!$L:$L,$M433,'sys inv movment rpt'!$N:$N,AC$1)</f>
        <v>0</v>
      </c>
      <c r="AD433" s="86">
        <f>SUMIFS('sys inv movment rpt'!$M:$M,'sys inv movment rpt'!$L:$L,$M433,'sys inv movment rpt'!$N:$N,AD$1)</f>
        <v>0</v>
      </c>
      <c r="AE433" s="86">
        <f>SUMIFS('sys inv movment rpt'!$M:$M,'sys inv movment rpt'!$L:$L,$M433,'sys inv movment rpt'!$N:$N,AE$1)</f>
        <v>2613</v>
      </c>
      <c r="AF433" s="86">
        <f>SUMIFS('sys inv movment rpt'!$M:$M,'sys inv movment rpt'!$L:$L,$M433,'sys inv movment rpt'!$N:$N,AF$1)</f>
        <v>0</v>
      </c>
      <c r="AG433" s="86">
        <f>SUMIFS('sys inv movment rpt'!$M:$M,'sys inv movment rpt'!$L:$L,$M433,'sys inv movment rpt'!$N:$N,AG$1)</f>
        <v>0</v>
      </c>
      <c r="AH433" s="86">
        <f>SUMIFS('sys inv movment rpt'!$M:$M,'sys inv movment rpt'!$L:$L,$M433,'sys inv movment rpt'!$N:$N,AH$1)</f>
        <v>0</v>
      </c>
      <c r="AI433" s="86">
        <f>SUMIFS('sys inv movment rpt'!$M:$M,'sys inv movment rpt'!$L:$L,$M433,'sys inv movment rpt'!$N:$N,AI$1)</f>
        <v>0</v>
      </c>
      <c r="AJ433" s="86">
        <f>SUMIFS('sys inv movment rpt'!$M:$M,'sys inv movment rpt'!$L:$L,$M433,'sys inv movment rpt'!$N:$N,AJ$1)</f>
        <v>3300</v>
      </c>
      <c r="AK433" s="86">
        <f>SUMIFS('sys inv movment rpt'!$M:$M,'sys inv movment rpt'!$L:$L,$M433,'sys inv movment rpt'!$N:$N,AK$1)</f>
        <v>0</v>
      </c>
      <c r="AL433" s="86">
        <f>SUMIFS('sys inv movment rpt'!$M:$M,'sys inv movment rpt'!$L:$L,$M433,'sys inv movment rpt'!$N:$N,AL$1)</f>
        <v>0</v>
      </c>
      <c r="AM433" s="86">
        <f>SUMIFS('sys inv movment rpt'!$M:$M,'sys inv movment rpt'!$L:$L,$M433,'sys inv movment rpt'!$N:$N,AM$1)</f>
        <v>0</v>
      </c>
      <c r="AN433" s="86">
        <f>SUMIFS('sys inv movment rpt'!$M:$M,'sys inv movment rpt'!$L:$L,$M433,'sys inv movment rpt'!$N:$N,AN$1)</f>
        <v>0</v>
      </c>
      <c r="AO433" s="86">
        <f>SUMIFS('sys inv movment rpt'!$M:$M,'sys inv movment rpt'!$L:$L,$M433,'sys inv movment rpt'!$N:$N,AO$1)</f>
        <v>0</v>
      </c>
      <c r="AP433" s="86">
        <f>SUMIFS('sys inv movment rpt'!$M:$M,'sys inv movment rpt'!$L:$L,$M433,'sys inv movment rpt'!$N:$N,AP$1)</f>
        <v>0</v>
      </c>
      <c r="AQ433" s="86">
        <f>SUMIFS('sys inv movment rpt'!$M:$M,'sys inv movment rpt'!$L:$L,$M433,'sys inv movment rpt'!$N:$N,AQ$1)</f>
        <v>0</v>
      </c>
      <c r="AR433" s="86">
        <f>SUMIFS('sys inv movment rpt'!$M:$M,'sys inv movment rpt'!$L:$L,$M433,'sys inv movment rpt'!$N:$N,AR$1)</f>
        <v>2640</v>
      </c>
      <c r="AS433" s="86">
        <f>SUMIFS('sys inv movment rpt'!$M:$M,'sys inv movment rpt'!$L:$L,$M433,'sys inv movment rpt'!$N:$N,AS$1)</f>
        <v>5940</v>
      </c>
      <c r="AT433" s="86">
        <f>SUMIFS('sys inv movment rpt'!$M:$M,'sys inv movment rpt'!$L:$L,$M433,'sys inv movment rpt'!$N:$N,AT$1)</f>
        <v>0</v>
      </c>
      <c r="AU433" s="86">
        <f>SUMIFS('sys inv movment rpt'!$M:$M,'sys inv movment rpt'!$L:$L,$M433,'sys inv movment rpt'!$N:$N,AU$1)</f>
        <v>0</v>
      </c>
      <c r="AV433" s="86">
        <f>SUMIFS('sys inv movment rpt'!$M:$M,'sys inv movment rpt'!$L:$L,$M433,'sys inv movment rpt'!$N:$N,AV$1)</f>
        <v>0</v>
      </c>
      <c r="AW433" s="87" t="str">
        <f>IFERROR(VLOOKUP(A433,'sys-backorder details'!E:U,17,0),"-")</f>
        <v>-</v>
      </c>
      <c r="AX433" s="87" t="str">
        <f>IF(K433&gt;1,VLOOKUP(A433,'settings-routing'!A:I,9,0),"")</f>
        <v/>
      </c>
    </row>
    <row r="434" ht="12.75" hidden="1" customHeight="1">
      <c r="A434" s="50" t="s">
        <v>1067</v>
      </c>
      <c r="B434" s="50" t="s">
        <v>1068</v>
      </c>
      <c r="C434" s="50">
        <f t="shared" si="2"/>
        <v>0</v>
      </c>
      <c r="D434" s="80">
        <f>SUMIF('Stocks 101-111'!$J:$J,'item dashboard'!A434,'Stocks 101-111'!K:K)</f>
        <v>0</v>
      </c>
      <c r="E434" s="80">
        <f>SUMIF('Stocks 101-111'!$J:$J,'item dashboard'!A434,'Stocks 101-111'!$L:$L)</f>
        <v>0</v>
      </c>
      <c r="F434" s="81">
        <f t="shared" si="3"/>
        <v>0</v>
      </c>
      <c r="G434" s="82">
        <f t="shared" si="4"/>
        <v>0</v>
      </c>
      <c r="H434" s="50">
        <f>SUMIFS('sys-backorder details'!$M:$M,'sys-backorder details'!$E:$E,'item dashboard'!A434,'sys-backorder details'!$V:$V,"")</f>
        <v>0</v>
      </c>
      <c r="I434" s="83">
        <f>SUMIF('settings-routing'!$I:$I,'item dashboard'!A434,'settings-routing'!$O:$O)</f>
        <v>0</v>
      </c>
      <c r="J434" s="50">
        <f>SUMIFS('sys-backorder details'!$M:$M,'sys-backorder details'!$E:$E,'item dashboard'!A434,'sys-backorder details'!$V:$V,"Call off")</f>
        <v>0</v>
      </c>
      <c r="K434" s="84">
        <f t="shared" si="5"/>
        <v>0</v>
      </c>
      <c r="L434" s="84">
        <f>SUMIF('Production Plan'!$E:$E,'item dashboard'!A434,'Production Plan'!$N:$N)</f>
        <v>0</v>
      </c>
      <c r="M434" s="85" t="str">
        <f t="shared" si="6"/>
        <v>B-G25H-W19PEGRA-250 gm White Printed Pegra Wood Glue Jar</v>
      </c>
      <c r="N434" s="86">
        <f>SUMIFS('sys inv movment rpt'!$M:$M,'sys inv movment rpt'!$L:$L,$M434,'sys inv movment rpt'!$N:$N,N$1)</f>
        <v>0</v>
      </c>
      <c r="O434" s="86">
        <f>SUMIFS('sys inv movment rpt'!$M:$M,'sys inv movment rpt'!$L:$L,$M434,'sys inv movment rpt'!$N:$N,O$1)</f>
        <v>0</v>
      </c>
      <c r="P434" s="86">
        <f>SUMIFS('sys inv movment rpt'!$M:$M,'sys inv movment rpt'!$L:$L,$M434,'sys inv movment rpt'!$N:$N,P$1)</f>
        <v>0</v>
      </c>
      <c r="Q434" s="86">
        <f>SUMIFS('sys inv movment rpt'!$M:$M,'sys inv movment rpt'!$L:$L,$M434,'sys inv movment rpt'!$N:$N,Q$1)</f>
        <v>0</v>
      </c>
      <c r="R434" s="86">
        <f>SUMIFS('sys inv movment rpt'!$M:$M,'sys inv movment rpt'!$L:$L,$M434,'sys inv movment rpt'!$N:$N,R$1)</f>
        <v>0</v>
      </c>
      <c r="S434" s="86">
        <f>SUMIFS('sys inv movment rpt'!$M:$M,'sys inv movment rpt'!$L:$L,$M434,'sys inv movment rpt'!$N:$N,S$1)</f>
        <v>0</v>
      </c>
      <c r="T434" s="86">
        <f>SUMIFS('sys inv movment rpt'!$M:$M,'sys inv movment rpt'!$L:$L,$M434,'sys inv movment rpt'!$N:$N,T$1)</f>
        <v>0</v>
      </c>
      <c r="U434" s="86">
        <f>SUMIFS('sys inv movment rpt'!$M:$M,'sys inv movment rpt'!$L:$L,$M434,'sys inv movment rpt'!$N:$N,U$1)</f>
        <v>0</v>
      </c>
      <c r="V434" s="86">
        <f>SUMIFS('sys inv movment rpt'!$M:$M,'sys inv movment rpt'!$L:$L,$M434,'sys inv movment rpt'!$N:$N,V$1)</f>
        <v>0</v>
      </c>
      <c r="W434" s="86">
        <f>SUMIFS('sys inv movment rpt'!$M:$M,'sys inv movment rpt'!$L:$L,$M434,'sys inv movment rpt'!$N:$N,W$1)</f>
        <v>0</v>
      </c>
      <c r="X434" s="86">
        <f>SUMIFS('sys inv movment rpt'!$M:$M,'sys inv movment rpt'!$L:$L,$M434,'sys inv movment rpt'!$N:$N,X$1)</f>
        <v>0</v>
      </c>
      <c r="Y434" s="86">
        <f>SUMIFS('sys inv movment rpt'!$M:$M,'sys inv movment rpt'!$L:$L,$M434,'sys inv movment rpt'!$N:$N,Y$1)</f>
        <v>0</v>
      </c>
      <c r="Z434" s="86">
        <f>SUMIFS('sys inv movment rpt'!$M:$M,'sys inv movment rpt'!$L:$L,$M434,'sys inv movment rpt'!$N:$N,Z$1)</f>
        <v>0</v>
      </c>
      <c r="AA434" s="86">
        <f>SUMIFS('sys inv movment rpt'!$M:$M,'sys inv movment rpt'!$L:$L,$M434,'sys inv movment rpt'!$N:$N,AA$1)</f>
        <v>0</v>
      </c>
      <c r="AB434" s="86">
        <f>SUMIFS('sys inv movment rpt'!$M:$M,'sys inv movment rpt'!$L:$L,$M434,'sys inv movment rpt'!$N:$N,AB$1)</f>
        <v>0</v>
      </c>
      <c r="AC434" s="86">
        <f>SUMIFS('sys inv movment rpt'!$M:$M,'sys inv movment rpt'!$L:$L,$M434,'sys inv movment rpt'!$N:$N,AC$1)</f>
        <v>0</v>
      </c>
      <c r="AD434" s="86">
        <f>SUMIFS('sys inv movment rpt'!$M:$M,'sys inv movment rpt'!$L:$L,$M434,'sys inv movment rpt'!$N:$N,AD$1)</f>
        <v>0</v>
      </c>
      <c r="AE434" s="86">
        <f>SUMIFS('sys inv movment rpt'!$M:$M,'sys inv movment rpt'!$L:$L,$M434,'sys inv movment rpt'!$N:$N,AE$1)</f>
        <v>0</v>
      </c>
      <c r="AF434" s="86">
        <f>SUMIFS('sys inv movment rpt'!$M:$M,'sys inv movment rpt'!$L:$L,$M434,'sys inv movment rpt'!$N:$N,AF$1)</f>
        <v>0</v>
      </c>
      <c r="AG434" s="86">
        <f>SUMIFS('sys inv movment rpt'!$M:$M,'sys inv movment rpt'!$L:$L,$M434,'sys inv movment rpt'!$N:$N,AG$1)</f>
        <v>0</v>
      </c>
      <c r="AH434" s="86">
        <f>SUMIFS('sys inv movment rpt'!$M:$M,'sys inv movment rpt'!$L:$L,$M434,'sys inv movment rpt'!$N:$N,AH$1)</f>
        <v>0</v>
      </c>
      <c r="AI434" s="86">
        <f>SUMIFS('sys inv movment rpt'!$M:$M,'sys inv movment rpt'!$L:$L,$M434,'sys inv movment rpt'!$N:$N,AI$1)</f>
        <v>0</v>
      </c>
      <c r="AJ434" s="86">
        <f>SUMIFS('sys inv movment rpt'!$M:$M,'sys inv movment rpt'!$L:$L,$M434,'sys inv movment rpt'!$N:$N,AJ$1)</f>
        <v>0</v>
      </c>
      <c r="AK434" s="86">
        <f>SUMIFS('sys inv movment rpt'!$M:$M,'sys inv movment rpt'!$L:$L,$M434,'sys inv movment rpt'!$N:$N,AK$1)</f>
        <v>0</v>
      </c>
      <c r="AL434" s="86">
        <f>SUMIFS('sys inv movment rpt'!$M:$M,'sys inv movment rpt'!$L:$L,$M434,'sys inv movment rpt'!$N:$N,AL$1)</f>
        <v>0</v>
      </c>
      <c r="AM434" s="86">
        <f>SUMIFS('sys inv movment rpt'!$M:$M,'sys inv movment rpt'!$L:$L,$M434,'sys inv movment rpt'!$N:$N,AM$1)</f>
        <v>0</v>
      </c>
      <c r="AN434" s="86">
        <f>SUMIFS('sys inv movment rpt'!$M:$M,'sys inv movment rpt'!$L:$L,$M434,'sys inv movment rpt'!$N:$N,AN$1)</f>
        <v>0</v>
      </c>
      <c r="AO434" s="86">
        <f>SUMIFS('sys inv movment rpt'!$M:$M,'sys inv movment rpt'!$L:$L,$M434,'sys inv movment rpt'!$N:$N,AO$1)</f>
        <v>0</v>
      </c>
      <c r="AP434" s="86">
        <f>SUMIFS('sys inv movment rpt'!$M:$M,'sys inv movment rpt'!$L:$L,$M434,'sys inv movment rpt'!$N:$N,AP$1)</f>
        <v>0</v>
      </c>
      <c r="AQ434" s="86">
        <f>SUMIFS('sys inv movment rpt'!$M:$M,'sys inv movment rpt'!$L:$L,$M434,'sys inv movment rpt'!$N:$N,AQ$1)</f>
        <v>0</v>
      </c>
      <c r="AR434" s="86">
        <f>SUMIFS('sys inv movment rpt'!$M:$M,'sys inv movment rpt'!$L:$L,$M434,'sys inv movment rpt'!$N:$N,AR$1)</f>
        <v>0</v>
      </c>
      <c r="AS434" s="86">
        <f>SUMIFS('sys inv movment rpt'!$M:$M,'sys inv movment rpt'!$L:$L,$M434,'sys inv movment rpt'!$N:$N,AS$1)</f>
        <v>0</v>
      </c>
      <c r="AT434" s="86">
        <f>SUMIFS('sys inv movment rpt'!$M:$M,'sys inv movment rpt'!$L:$L,$M434,'sys inv movment rpt'!$N:$N,AT$1)</f>
        <v>0</v>
      </c>
      <c r="AU434" s="86">
        <f>SUMIFS('sys inv movment rpt'!$M:$M,'sys inv movment rpt'!$L:$L,$M434,'sys inv movment rpt'!$N:$N,AU$1)</f>
        <v>0</v>
      </c>
      <c r="AV434" s="86">
        <f>SUMIFS('sys inv movment rpt'!$M:$M,'sys inv movment rpt'!$L:$L,$M434,'sys inv movment rpt'!$N:$N,AV$1)</f>
        <v>0</v>
      </c>
      <c r="AW434" s="87" t="str">
        <f>IFERROR(VLOOKUP(A434,'sys-backorder details'!E:U,17,0),"-")</f>
        <v>-</v>
      </c>
      <c r="AX434" s="87" t="str">
        <f>IF(K434&gt;1,VLOOKUP(A434,'settings-routing'!A:I,9,0),"")</f>
        <v/>
      </c>
    </row>
    <row r="435" ht="12.75" hidden="1" customHeight="1">
      <c r="A435" s="15" t="s">
        <v>1069</v>
      </c>
      <c r="B435" s="15" t="s">
        <v>1070</v>
      </c>
      <c r="C435" s="50">
        <f t="shared" si="2"/>
        <v>664</v>
      </c>
      <c r="D435" s="80">
        <f>SUMIF('Stocks 101-111'!$J:$J,'item dashboard'!A435,'Stocks 101-111'!K:K)</f>
        <v>664</v>
      </c>
      <c r="E435" s="80">
        <f>SUMIF('Stocks 101-111'!$J:$J,'item dashboard'!A435,'Stocks 101-111'!$L:$L)</f>
        <v>0</v>
      </c>
      <c r="F435" s="81">
        <f t="shared" si="3"/>
        <v>0</v>
      </c>
      <c r="G435" s="82">
        <f t="shared" si="4"/>
        <v>0.02857142857</v>
      </c>
      <c r="H435" s="50">
        <f>SUMIFS('sys-backorder details'!$M:$M,'sys-backorder details'!$E:$E,'item dashboard'!A435,'sys-backorder details'!$V:$V,"")</f>
        <v>0</v>
      </c>
      <c r="I435" s="83">
        <f>SUMIF('settings-routing'!$I:$I,'item dashboard'!A435,'settings-routing'!$O:$O)</f>
        <v>0</v>
      </c>
      <c r="J435" s="50">
        <f>SUMIFS('sys-backorder details'!$M:$M,'sys-backorder details'!$E:$E,'item dashboard'!A435,'sys-backorder details'!$V:$V,"Call off")</f>
        <v>5600</v>
      </c>
      <c r="K435" s="84">
        <f t="shared" si="5"/>
        <v>-664</v>
      </c>
      <c r="L435" s="84">
        <f>SUMIF('Production Plan'!$E:$E,'item dashboard'!A435,'Production Plan'!$N:$N)</f>
        <v>0</v>
      </c>
      <c r="M435" s="85" t="str">
        <f t="shared" si="6"/>
        <v>B-G25H-W19PNT-250 gm White Printed  Jar</v>
      </c>
      <c r="N435" s="86">
        <f>SUMIFS('sys inv movment rpt'!$M:$M,'sys inv movment rpt'!$L:$L,$M435,'sys inv movment rpt'!$N:$N,N$1)</f>
        <v>0</v>
      </c>
      <c r="O435" s="86">
        <f>SUMIFS('sys inv movment rpt'!$M:$M,'sys inv movment rpt'!$L:$L,$M435,'sys inv movment rpt'!$N:$N,O$1)</f>
        <v>0</v>
      </c>
      <c r="P435" s="86">
        <f>SUMIFS('sys inv movment rpt'!$M:$M,'sys inv movment rpt'!$L:$L,$M435,'sys inv movment rpt'!$N:$N,P$1)</f>
        <v>0</v>
      </c>
      <c r="Q435" s="86">
        <f>SUMIFS('sys inv movment rpt'!$M:$M,'sys inv movment rpt'!$L:$L,$M435,'sys inv movment rpt'!$N:$N,Q$1)</f>
        <v>0</v>
      </c>
      <c r="R435" s="86">
        <f>SUMIFS('sys inv movment rpt'!$M:$M,'sys inv movment rpt'!$L:$L,$M435,'sys inv movment rpt'!$N:$N,R$1)</f>
        <v>0</v>
      </c>
      <c r="S435" s="86">
        <f>SUMIFS('sys inv movment rpt'!$M:$M,'sys inv movment rpt'!$L:$L,$M435,'sys inv movment rpt'!$N:$N,S$1)</f>
        <v>0</v>
      </c>
      <c r="T435" s="86">
        <f>SUMIFS('sys inv movment rpt'!$M:$M,'sys inv movment rpt'!$L:$L,$M435,'sys inv movment rpt'!$N:$N,T$1)</f>
        <v>0</v>
      </c>
      <c r="U435" s="86">
        <f>SUMIFS('sys inv movment rpt'!$M:$M,'sys inv movment rpt'!$L:$L,$M435,'sys inv movment rpt'!$N:$N,U$1)</f>
        <v>0</v>
      </c>
      <c r="V435" s="86">
        <f>SUMIFS('sys inv movment rpt'!$M:$M,'sys inv movment rpt'!$L:$L,$M435,'sys inv movment rpt'!$N:$N,V$1)</f>
        <v>0</v>
      </c>
      <c r="W435" s="86">
        <f>SUMIFS('sys inv movment rpt'!$M:$M,'sys inv movment rpt'!$L:$L,$M435,'sys inv movment rpt'!$N:$N,W$1)</f>
        <v>0</v>
      </c>
      <c r="X435" s="86">
        <f>SUMIFS('sys inv movment rpt'!$M:$M,'sys inv movment rpt'!$L:$L,$M435,'sys inv movment rpt'!$N:$N,X$1)</f>
        <v>0</v>
      </c>
      <c r="Y435" s="86">
        <f>SUMIFS('sys inv movment rpt'!$M:$M,'sys inv movment rpt'!$L:$L,$M435,'sys inv movment rpt'!$N:$N,Y$1)</f>
        <v>0</v>
      </c>
      <c r="Z435" s="86">
        <f>SUMIFS('sys inv movment rpt'!$M:$M,'sys inv movment rpt'!$L:$L,$M435,'sys inv movment rpt'!$N:$N,Z$1)</f>
        <v>0</v>
      </c>
      <c r="AA435" s="86">
        <f>SUMIFS('sys inv movment rpt'!$M:$M,'sys inv movment rpt'!$L:$L,$M435,'sys inv movment rpt'!$N:$N,AA$1)</f>
        <v>0</v>
      </c>
      <c r="AB435" s="86">
        <f>SUMIFS('sys inv movment rpt'!$M:$M,'sys inv movment rpt'!$L:$L,$M435,'sys inv movment rpt'!$N:$N,AB$1)</f>
        <v>0</v>
      </c>
      <c r="AC435" s="86">
        <f>SUMIFS('sys inv movment rpt'!$M:$M,'sys inv movment rpt'!$L:$L,$M435,'sys inv movment rpt'!$N:$N,AC$1)</f>
        <v>0</v>
      </c>
      <c r="AD435" s="86">
        <f>SUMIFS('sys inv movment rpt'!$M:$M,'sys inv movment rpt'!$L:$L,$M435,'sys inv movment rpt'!$N:$N,AD$1)</f>
        <v>0</v>
      </c>
      <c r="AE435" s="86">
        <f>SUMIFS('sys inv movment rpt'!$M:$M,'sys inv movment rpt'!$L:$L,$M435,'sys inv movment rpt'!$N:$N,AE$1)</f>
        <v>0</v>
      </c>
      <c r="AF435" s="86">
        <f>SUMIFS('sys inv movment rpt'!$M:$M,'sys inv movment rpt'!$L:$L,$M435,'sys inv movment rpt'!$N:$N,AF$1)</f>
        <v>0</v>
      </c>
      <c r="AG435" s="86">
        <f>SUMIFS('sys inv movment rpt'!$M:$M,'sys inv movment rpt'!$L:$L,$M435,'sys inv movment rpt'!$N:$N,AG$1)</f>
        <v>0</v>
      </c>
      <c r="AH435" s="86">
        <f>SUMIFS('sys inv movment rpt'!$M:$M,'sys inv movment rpt'!$L:$L,$M435,'sys inv movment rpt'!$N:$N,AH$1)</f>
        <v>0</v>
      </c>
      <c r="AI435" s="86">
        <f>SUMIFS('sys inv movment rpt'!$M:$M,'sys inv movment rpt'!$L:$L,$M435,'sys inv movment rpt'!$N:$N,AI$1)</f>
        <v>0</v>
      </c>
      <c r="AJ435" s="86">
        <f>SUMIFS('sys inv movment rpt'!$M:$M,'sys inv movment rpt'!$L:$L,$M435,'sys inv movment rpt'!$N:$N,AJ$1)</f>
        <v>2140</v>
      </c>
      <c r="AK435" s="86">
        <f>SUMIFS('sys inv movment rpt'!$M:$M,'sys inv movment rpt'!$L:$L,$M435,'sys inv movment rpt'!$N:$N,AK$1)</f>
        <v>0</v>
      </c>
      <c r="AL435" s="86">
        <f>SUMIFS('sys inv movment rpt'!$M:$M,'sys inv movment rpt'!$L:$L,$M435,'sys inv movment rpt'!$N:$N,AL$1)</f>
        <v>0</v>
      </c>
      <c r="AM435" s="86">
        <f>SUMIFS('sys inv movment rpt'!$M:$M,'sys inv movment rpt'!$L:$L,$M435,'sys inv movment rpt'!$N:$N,AM$1)</f>
        <v>0</v>
      </c>
      <c r="AN435" s="86">
        <f>SUMIFS('sys inv movment rpt'!$M:$M,'sys inv movment rpt'!$L:$L,$M435,'sys inv movment rpt'!$N:$N,AN$1)</f>
        <v>0</v>
      </c>
      <c r="AO435" s="86">
        <f>SUMIFS('sys inv movment rpt'!$M:$M,'sys inv movment rpt'!$L:$L,$M435,'sys inv movment rpt'!$N:$N,AO$1)</f>
        <v>0</v>
      </c>
      <c r="AP435" s="86">
        <f>SUMIFS('sys inv movment rpt'!$M:$M,'sys inv movment rpt'!$L:$L,$M435,'sys inv movment rpt'!$N:$N,AP$1)</f>
        <v>0</v>
      </c>
      <c r="AQ435" s="86">
        <f>SUMIFS('sys inv movment rpt'!$M:$M,'sys inv movment rpt'!$L:$L,$M435,'sys inv movment rpt'!$N:$N,AQ$1)</f>
        <v>0</v>
      </c>
      <c r="AR435" s="86">
        <f>SUMIFS('sys inv movment rpt'!$M:$M,'sys inv movment rpt'!$L:$L,$M435,'sys inv movment rpt'!$N:$N,AR$1)</f>
        <v>0</v>
      </c>
      <c r="AS435" s="86">
        <f>SUMIFS('sys inv movment rpt'!$M:$M,'sys inv movment rpt'!$L:$L,$M435,'sys inv movment rpt'!$N:$N,AS$1)</f>
        <v>0</v>
      </c>
      <c r="AT435" s="86">
        <f>SUMIFS('sys inv movment rpt'!$M:$M,'sys inv movment rpt'!$L:$L,$M435,'sys inv movment rpt'!$N:$N,AT$1)</f>
        <v>0</v>
      </c>
      <c r="AU435" s="86">
        <f>SUMIFS('sys inv movment rpt'!$M:$M,'sys inv movment rpt'!$L:$L,$M435,'sys inv movment rpt'!$N:$N,AU$1)</f>
        <v>0</v>
      </c>
      <c r="AV435" s="86">
        <f>SUMIFS('sys inv movment rpt'!$M:$M,'sys inv movment rpt'!$L:$L,$M435,'sys inv movment rpt'!$N:$N,AV$1)</f>
        <v>0</v>
      </c>
      <c r="AW435" s="87" t="str">
        <f>IFERROR(VLOOKUP(A435,'sys-backorder details'!E:U,17,0),"-")</f>
        <v>Cash/Current Cheque</v>
      </c>
      <c r="AX435" s="87" t="str">
        <f>IF(K435&gt;1,VLOOKUP(A435,'settings-routing'!A:I,9,0),"")</f>
        <v/>
      </c>
    </row>
    <row r="436" ht="12.75" hidden="1" customHeight="1">
      <c r="A436" s="50" t="s">
        <v>1071</v>
      </c>
      <c r="B436" s="50" t="s">
        <v>1072</v>
      </c>
      <c r="C436" s="50">
        <f t="shared" si="2"/>
        <v>0</v>
      </c>
      <c r="D436" s="80">
        <f>SUMIF('Stocks 101-111'!$J:$J,'item dashboard'!A436,'Stocks 101-111'!K:K)</f>
        <v>0</v>
      </c>
      <c r="E436" s="80">
        <f>SUMIF('Stocks 101-111'!$J:$J,'item dashboard'!A436,'Stocks 101-111'!$L:$L)</f>
        <v>0</v>
      </c>
      <c r="F436" s="81">
        <f t="shared" si="3"/>
        <v>0</v>
      </c>
      <c r="G436" s="82">
        <f t="shared" si="4"/>
        <v>0</v>
      </c>
      <c r="H436" s="50">
        <f>SUMIFS('sys-backorder details'!$M:$M,'sys-backorder details'!$E:$E,'item dashboard'!A436,'sys-backorder details'!$V:$V,"")</f>
        <v>0</v>
      </c>
      <c r="I436" s="83">
        <f>SUMIF('settings-routing'!$I:$I,'item dashboard'!A436,'settings-routing'!$O:$O)</f>
        <v>0</v>
      </c>
      <c r="J436" s="50">
        <f>SUMIFS('sys-backorder details'!$M:$M,'sys-backorder details'!$E:$E,'item dashboard'!A436,'sys-backorder details'!$V:$V,"Call off")</f>
        <v>0</v>
      </c>
      <c r="K436" s="84">
        <f t="shared" si="5"/>
        <v>0</v>
      </c>
      <c r="L436" s="84">
        <f>SUMIF('Production Plan'!$E:$E,'item dashboard'!A436,'Production Plan'!$N:$N)</f>
        <v>0</v>
      </c>
      <c r="M436" s="85" t="str">
        <f t="shared" si="6"/>
        <v>B-G25H-W19SEWECO-250 gm White Printed Seweco White Glue Jar</v>
      </c>
      <c r="N436" s="86">
        <f>SUMIFS('sys inv movment rpt'!$M:$M,'sys inv movment rpt'!$L:$L,$M436,'sys inv movment rpt'!$N:$N,N$1)</f>
        <v>0</v>
      </c>
      <c r="O436" s="86">
        <f>SUMIFS('sys inv movment rpt'!$M:$M,'sys inv movment rpt'!$L:$L,$M436,'sys inv movment rpt'!$N:$N,O$1)</f>
        <v>0</v>
      </c>
      <c r="P436" s="86">
        <f>SUMIFS('sys inv movment rpt'!$M:$M,'sys inv movment rpt'!$L:$L,$M436,'sys inv movment rpt'!$N:$N,P$1)</f>
        <v>0</v>
      </c>
      <c r="Q436" s="86">
        <f>SUMIFS('sys inv movment rpt'!$M:$M,'sys inv movment rpt'!$L:$L,$M436,'sys inv movment rpt'!$N:$N,Q$1)</f>
        <v>0</v>
      </c>
      <c r="R436" s="86">
        <f>SUMIFS('sys inv movment rpt'!$M:$M,'sys inv movment rpt'!$L:$L,$M436,'sys inv movment rpt'!$N:$N,R$1)</f>
        <v>0</v>
      </c>
      <c r="S436" s="86">
        <f>SUMIFS('sys inv movment rpt'!$M:$M,'sys inv movment rpt'!$L:$L,$M436,'sys inv movment rpt'!$N:$N,S$1)</f>
        <v>0</v>
      </c>
      <c r="T436" s="86">
        <f>SUMIFS('sys inv movment rpt'!$M:$M,'sys inv movment rpt'!$L:$L,$M436,'sys inv movment rpt'!$N:$N,T$1)</f>
        <v>0</v>
      </c>
      <c r="U436" s="86">
        <f>SUMIFS('sys inv movment rpt'!$M:$M,'sys inv movment rpt'!$L:$L,$M436,'sys inv movment rpt'!$N:$N,U$1)</f>
        <v>0</v>
      </c>
      <c r="V436" s="86">
        <f>SUMIFS('sys inv movment rpt'!$M:$M,'sys inv movment rpt'!$L:$L,$M436,'sys inv movment rpt'!$N:$N,V$1)</f>
        <v>0</v>
      </c>
      <c r="W436" s="86">
        <f>SUMIFS('sys inv movment rpt'!$M:$M,'sys inv movment rpt'!$L:$L,$M436,'sys inv movment rpt'!$N:$N,W$1)</f>
        <v>0</v>
      </c>
      <c r="X436" s="86">
        <f>SUMIFS('sys inv movment rpt'!$M:$M,'sys inv movment rpt'!$L:$L,$M436,'sys inv movment rpt'!$N:$N,X$1)</f>
        <v>0</v>
      </c>
      <c r="Y436" s="86">
        <f>SUMIFS('sys inv movment rpt'!$M:$M,'sys inv movment rpt'!$L:$L,$M436,'sys inv movment rpt'!$N:$N,Y$1)</f>
        <v>0</v>
      </c>
      <c r="Z436" s="86">
        <f>SUMIFS('sys inv movment rpt'!$M:$M,'sys inv movment rpt'!$L:$L,$M436,'sys inv movment rpt'!$N:$N,Z$1)</f>
        <v>0</v>
      </c>
      <c r="AA436" s="86">
        <f>SUMIFS('sys inv movment rpt'!$M:$M,'sys inv movment rpt'!$L:$L,$M436,'sys inv movment rpt'!$N:$N,AA$1)</f>
        <v>0</v>
      </c>
      <c r="AB436" s="86">
        <f>SUMIFS('sys inv movment rpt'!$M:$M,'sys inv movment rpt'!$L:$L,$M436,'sys inv movment rpt'!$N:$N,AB$1)</f>
        <v>0</v>
      </c>
      <c r="AC436" s="86">
        <f>SUMIFS('sys inv movment rpt'!$M:$M,'sys inv movment rpt'!$L:$L,$M436,'sys inv movment rpt'!$N:$N,AC$1)</f>
        <v>0</v>
      </c>
      <c r="AD436" s="86">
        <f>SUMIFS('sys inv movment rpt'!$M:$M,'sys inv movment rpt'!$L:$L,$M436,'sys inv movment rpt'!$N:$N,AD$1)</f>
        <v>0</v>
      </c>
      <c r="AE436" s="86">
        <f>SUMIFS('sys inv movment rpt'!$M:$M,'sys inv movment rpt'!$L:$L,$M436,'sys inv movment rpt'!$N:$N,AE$1)</f>
        <v>0</v>
      </c>
      <c r="AF436" s="86">
        <f>SUMIFS('sys inv movment rpt'!$M:$M,'sys inv movment rpt'!$L:$L,$M436,'sys inv movment rpt'!$N:$N,AF$1)</f>
        <v>0</v>
      </c>
      <c r="AG436" s="86">
        <f>SUMIFS('sys inv movment rpt'!$M:$M,'sys inv movment rpt'!$L:$L,$M436,'sys inv movment rpt'!$N:$N,AG$1)</f>
        <v>0</v>
      </c>
      <c r="AH436" s="86">
        <f>SUMIFS('sys inv movment rpt'!$M:$M,'sys inv movment rpt'!$L:$L,$M436,'sys inv movment rpt'!$N:$N,AH$1)</f>
        <v>0</v>
      </c>
      <c r="AI436" s="86">
        <f>SUMIFS('sys inv movment rpt'!$M:$M,'sys inv movment rpt'!$L:$L,$M436,'sys inv movment rpt'!$N:$N,AI$1)</f>
        <v>0</v>
      </c>
      <c r="AJ436" s="86">
        <f>SUMIFS('sys inv movment rpt'!$M:$M,'sys inv movment rpt'!$L:$L,$M436,'sys inv movment rpt'!$N:$N,AJ$1)</f>
        <v>0</v>
      </c>
      <c r="AK436" s="86">
        <f>SUMIFS('sys inv movment rpt'!$M:$M,'sys inv movment rpt'!$L:$L,$M436,'sys inv movment rpt'!$N:$N,AK$1)</f>
        <v>0</v>
      </c>
      <c r="AL436" s="86">
        <f>SUMIFS('sys inv movment rpt'!$M:$M,'sys inv movment rpt'!$L:$L,$M436,'sys inv movment rpt'!$N:$N,AL$1)</f>
        <v>0</v>
      </c>
      <c r="AM436" s="86">
        <f>SUMIFS('sys inv movment rpt'!$M:$M,'sys inv movment rpt'!$L:$L,$M436,'sys inv movment rpt'!$N:$N,AM$1)</f>
        <v>0</v>
      </c>
      <c r="AN436" s="86">
        <f>SUMIFS('sys inv movment rpt'!$M:$M,'sys inv movment rpt'!$L:$L,$M436,'sys inv movment rpt'!$N:$N,AN$1)</f>
        <v>0</v>
      </c>
      <c r="AO436" s="86">
        <f>SUMIFS('sys inv movment rpt'!$M:$M,'sys inv movment rpt'!$L:$L,$M436,'sys inv movment rpt'!$N:$N,AO$1)</f>
        <v>0</v>
      </c>
      <c r="AP436" s="86">
        <f>SUMIFS('sys inv movment rpt'!$M:$M,'sys inv movment rpt'!$L:$L,$M436,'sys inv movment rpt'!$N:$N,AP$1)</f>
        <v>0</v>
      </c>
      <c r="AQ436" s="86">
        <f>SUMIFS('sys inv movment rpt'!$M:$M,'sys inv movment rpt'!$L:$L,$M436,'sys inv movment rpt'!$N:$N,AQ$1)</f>
        <v>0</v>
      </c>
      <c r="AR436" s="86">
        <f>SUMIFS('sys inv movment rpt'!$M:$M,'sys inv movment rpt'!$L:$L,$M436,'sys inv movment rpt'!$N:$N,AR$1)</f>
        <v>0</v>
      </c>
      <c r="AS436" s="86">
        <f>SUMIFS('sys inv movment rpt'!$M:$M,'sys inv movment rpt'!$L:$L,$M436,'sys inv movment rpt'!$N:$N,AS$1)</f>
        <v>0</v>
      </c>
      <c r="AT436" s="86">
        <f>SUMIFS('sys inv movment rpt'!$M:$M,'sys inv movment rpt'!$L:$L,$M436,'sys inv movment rpt'!$N:$N,AT$1)</f>
        <v>0</v>
      </c>
      <c r="AU436" s="86">
        <f>SUMIFS('sys inv movment rpt'!$M:$M,'sys inv movment rpt'!$L:$L,$M436,'sys inv movment rpt'!$N:$N,AU$1)</f>
        <v>0</v>
      </c>
      <c r="AV436" s="86">
        <f>SUMIFS('sys inv movment rpt'!$M:$M,'sys inv movment rpt'!$L:$L,$M436,'sys inv movment rpt'!$N:$N,AV$1)</f>
        <v>0</v>
      </c>
      <c r="AW436" s="87" t="str">
        <f>IFERROR(VLOOKUP(A436,'sys-backorder details'!E:U,17,0),"-")</f>
        <v>-</v>
      </c>
      <c r="AX436" s="87" t="str">
        <f>IF(K436&gt;1,VLOOKUP(A436,'settings-routing'!A:I,9,0),"")</f>
        <v/>
      </c>
    </row>
    <row r="437" ht="12.75" hidden="1" customHeight="1">
      <c r="A437" s="28" t="s">
        <v>1073</v>
      </c>
      <c r="B437" s="28" t="s">
        <v>888</v>
      </c>
      <c r="C437" s="50">
        <f t="shared" si="2"/>
        <v>240</v>
      </c>
      <c r="D437" s="80">
        <f>SUMIF('Stocks 101-111'!$J:$J,'item dashboard'!A437,'Stocks 101-111'!K:K)</f>
        <v>240</v>
      </c>
      <c r="E437" s="80">
        <f>SUMIF('Stocks 101-111'!$J:$J,'item dashboard'!A437,'Stocks 101-111'!$L:$L)</f>
        <v>0</v>
      </c>
      <c r="F437" s="81">
        <f t="shared" si="3"/>
        <v>0</v>
      </c>
      <c r="G437" s="82">
        <f t="shared" si="4"/>
        <v>0</v>
      </c>
      <c r="H437" s="50">
        <f>SUMIFS('sys-backorder details'!$M:$M,'sys-backorder details'!$E:$E,'item dashboard'!A437,'sys-backorder details'!$V:$V,"")</f>
        <v>0</v>
      </c>
      <c r="I437" s="83">
        <f>SUMIF('settings-routing'!$I:$I,'item dashboard'!A437,'settings-routing'!$O:$O)</f>
        <v>0</v>
      </c>
      <c r="J437" s="50">
        <f>SUMIFS('sys-backorder details'!$M:$M,'sys-backorder details'!$E:$E,'item dashboard'!A437,'sys-backorder details'!$V:$V,"Call off")</f>
        <v>0</v>
      </c>
      <c r="K437" s="84">
        <f t="shared" si="5"/>
        <v>-240</v>
      </c>
      <c r="L437" s="84">
        <f>SUMIF('Production Plan'!$E:$E,'item dashboard'!A437,'Production Plan'!$N:$N)</f>
        <v>0</v>
      </c>
      <c r="M437" s="85" t="str">
        <f t="shared" si="6"/>
        <v>B-G25P-N19-250 gm Natural jar</v>
      </c>
      <c r="N437" s="86">
        <f>SUMIFS('sys inv movment rpt'!$M:$M,'sys inv movment rpt'!$L:$L,$M437,'sys inv movment rpt'!$N:$N,N$1)</f>
        <v>0</v>
      </c>
      <c r="O437" s="86">
        <f>SUMIFS('sys inv movment rpt'!$M:$M,'sys inv movment rpt'!$L:$L,$M437,'sys inv movment rpt'!$N:$N,O$1)</f>
        <v>0</v>
      </c>
      <c r="P437" s="86">
        <f>SUMIFS('sys inv movment rpt'!$M:$M,'sys inv movment rpt'!$L:$L,$M437,'sys inv movment rpt'!$N:$N,P$1)</f>
        <v>0</v>
      </c>
      <c r="Q437" s="86">
        <f>SUMIFS('sys inv movment rpt'!$M:$M,'sys inv movment rpt'!$L:$L,$M437,'sys inv movment rpt'!$N:$N,Q$1)</f>
        <v>0</v>
      </c>
      <c r="R437" s="86">
        <f>SUMIFS('sys inv movment rpt'!$M:$M,'sys inv movment rpt'!$L:$L,$M437,'sys inv movment rpt'!$N:$N,R$1)</f>
        <v>0</v>
      </c>
      <c r="S437" s="86">
        <f>SUMIFS('sys inv movment rpt'!$M:$M,'sys inv movment rpt'!$L:$L,$M437,'sys inv movment rpt'!$N:$N,S$1)</f>
        <v>0</v>
      </c>
      <c r="T437" s="86">
        <f>SUMIFS('sys inv movment rpt'!$M:$M,'sys inv movment rpt'!$L:$L,$M437,'sys inv movment rpt'!$N:$N,T$1)</f>
        <v>0</v>
      </c>
      <c r="U437" s="86">
        <f>SUMIFS('sys inv movment rpt'!$M:$M,'sys inv movment rpt'!$L:$L,$M437,'sys inv movment rpt'!$N:$N,U$1)</f>
        <v>0</v>
      </c>
      <c r="V437" s="86">
        <f>SUMIFS('sys inv movment rpt'!$M:$M,'sys inv movment rpt'!$L:$L,$M437,'sys inv movment rpt'!$N:$N,V$1)</f>
        <v>0</v>
      </c>
      <c r="W437" s="86">
        <f>SUMIFS('sys inv movment rpt'!$M:$M,'sys inv movment rpt'!$L:$L,$M437,'sys inv movment rpt'!$N:$N,W$1)</f>
        <v>0</v>
      </c>
      <c r="X437" s="86">
        <f>SUMIFS('sys inv movment rpt'!$M:$M,'sys inv movment rpt'!$L:$L,$M437,'sys inv movment rpt'!$N:$N,X$1)</f>
        <v>0</v>
      </c>
      <c r="Y437" s="86">
        <f>SUMIFS('sys inv movment rpt'!$M:$M,'sys inv movment rpt'!$L:$L,$M437,'sys inv movment rpt'!$N:$N,Y$1)</f>
        <v>0</v>
      </c>
      <c r="Z437" s="86">
        <f>SUMIFS('sys inv movment rpt'!$M:$M,'sys inv movment rpt'!$L:$L,$M437,'sys inv movment rpt'!$N:$N,Z$1)</f>
        <v>0</v>
      </c>
      <c r="AA437" s="86">
        <f>SUMIFS('sys inv movment rpt'!$M:$M,'sys inv movment rpt'!$L:$L,$M437,'sys inv movment rpt'!$N:$N,AA$1)</f>
        <v>0</v>
      </c>
      <c r="AB437" s="86">
        <f>SUMIFS('sys inv movment rpt'!$M:$M,'sys inv movment rpt'!$L:$L,$M437,'sys inv movment rpt'!$N:$N,AB$1)</f>
        <v>0</v>
      </c>
      <c r="AC437" s="86">
        <f>SUMIFS('sys inv movment rpt'!$M:$M,'sys inv movment rpt'!$L:$L,$M437,'sys inv movment rpt'!$N:$N,AC$1)</f>
        <v>0</v>
      </c>
      <c r="AD437" s="86">
        <f>SUMIFS('sys inv movment rpt'!$M:$M,'sys inv movment rpt'!$L:$L,$M437,'sys inv movment rpt'!$N:$N,AD$1)</f>
        <v>0</v>
      </c>
      <c r="AE437" s="86">
        <f>SUMIFS('sys inv movment rpt'!$M:$M,'sys inv movment rpt'!$L:$L,$M437,'sys inv movment rpt'!$N:$N,AE$1)</f>
        <v>0</v>
      </c>
      <c r="AF437" s="86">
        <f>SUMIFS('sys inv movment rpt'!$M:$M,'sys inv movment rpt'!$L:$L,$M437,'sys inv movment rpt'!$N:$N,AF$1)</f>
        <v>0</v>
      </c>
      <c r="AG437" s="86">
        <f>SUMIFS('sys inv movment rpt'!$M:$M,'sys inv movment rpt'!$L:$L,$M437,'sys inv movment rpt'!$N:$N,AG$1)</f>
        <v>0</v>
      </c>
      <c r="AH437" s="86">
        <f>SUMIFS('sys inv movment rpt'!$M:$M,'sys inv movment rpt'!$L:$L,$M437,'sys inv movment rpt'!$N:$N,AH$1)</f>
        <v>0</v>
      </c>
      <c r="AI437" s="86">
        <f>SUMIFS('sys inv movment rpt'!$M:$M,'sys inv movment rpt'!$L:$L,$M437,'sys inv movment rpt'!$N:$N,AI$1)</f>
        <v>0</v>
      </c>
      <c r="AJ437" s="86">
        <f>SUMIFS('sys inv movment rpt'!$M:$M,'sys inv movment rpt'!$L:$L,$M437,'sys inv movment rpt'!$N:$N,AJ$1)</f>
        <v>0</v>
      </c>
      <c r="AK437" s="86">
        <f>SUMIFS('sys inv movment rpt'!$M:$M,'sys inv movment rpt'!$L:$L,$M437,'sys inv movment rpt'!$N:$N,AK$1)</f>
        <v>0</v>
      </c>
      <c r="AL437" s="86">
        <f>SUMIFS('sys inv movment rpt'!$M:$M,'sys inv movment rpt'!$L:$L,$M437,'sys inv movment rpt'!$N:$N,AL$1)</f>
        <v>0</v>
      </c>
      <c r="AM437" s="86">
        <f>SUMIFS('sys inv movment rpt'!$M:$M,'sys inv movment rpt'!$L:$L,$M437,'sys inv movment rpt'!$N:$N,AM$1)</f>
        <v>0</v>
      </c>
      <c r="AN437" s="86">
        <f>SUMIFS('sys inv movment rpt'!$M:$M,'sys inv movment rpt'!$L:$L,$M437,'sys inv movment rpt'!$N:$N,AN$1)</f>
        <v>0</v>
      </c>
      <c r="AO437" s="86">
        <f>SUMIFS('sys inv movment rpt'!$M:$M,'sys inv movment rpt'!$L:$L,$M437,'sys inv movment rpt'!$N:$N,AO$1)</f>
        <v>0</v>
      </c>
      <c r="AP437" s="86">
        <f>SUMIFS('sys inv movment rpt'!$M:$M,'sys inv movment rpt'!$L:$L,$M437,'sys inv movment rpt'!$N:$N,AP$1)</f>
        <v>0</v>
      </c>
      <c r="AQ437" s="86">
        <f>SUMIFS('sys inv movment rpt'!$M:$M,'sys inv movment rpt'!$L:$L,$M437,'sys inv movment rpt'!$N:$N,AQ$1)</f>
        <v>0</v>
      </c>
      <c r="AR437" s="86">
        <f>SUMIFS('sys inv movment rpt'!$M:$M,'sys inv movment rpt'!$L:$L,$M437,'sys inv movment rpt'!$N:$N,AR$1)</f>
        <v>0</v>
      </c>
      <c r="AS437" s="86">
        <f>SUMIFS('sys inv movment rpt'!$M:$M,'sys inv movment rpt'!$L:$L,$M437,'sys inv movment rpt'!$N:$N,AS$1)</f>
        <v>0</v>
      </c>
      <c r="AT437" s="86">
        <f>SUMIFS('sys inv movment rpt'!$M:$M,'sys inv movment rpt'!$L:$L,$M437,'sys inv movment rpt'!$N:$N,AT$1)</f>
        <v>0</v>
      </c>
      <c r="AU437" s="86">
        <f>SUMIFS('sys inv movment rpt'!$M:$M,'sys inv movment rpt'!$L:$L,$M437,'sys inv movment rpt'!$N:$N,AU$1)</f>
        <v>0</v>
      </c>
      <c r="AV437" s="86">
        <f>SUMIFS('sys inv movment rpt'!$M:$M,'sys inv movment rpt'!$L:$L,$M437,'sys inv movment rpt'!$N:$N,AV$1)</f>
        <v>0</v>
      </c>
      <c r="AW437" s="87" t="str">
        <f>IFERROR(VLOOKUP(A437,'sys-backorder details'!E:U,17,0),"-")</f>
        <v>-</v>
      </c>
      <c r="AX437" s="87" t="str">
        <f>IF(K437&gt;1,VLOOKUP(A437,'settings-routing'!A:I,9,0),"")</f>
        <v/>
      </c>
    </row>
    <row r="438" ht="12.75" hidden="1" customHeight="1">
      <c r="A438" s="50" t="s">
        <v>1074</v>
      </c>
      <c r="B438" s="50" t="s">
        <v>1075</v>
      </c>
      <c r="C438" s="50">
        <f t="shared" si="2"/>
        <v>0</v>
      </c>
      <c r="D438" s="80">
        <f>SUMIF('Stocks 101-111'!$J:$J,'item dashboard'!A438,'Stocks 101-111'!K:K)</f>
        <v>0</v>
      </c>
      <c r="E438" s="80">
        <f>SUMIF('Stocks 101-111'!$J:$J,'item dashboard'!A438,'Stocks 101-111'!$L:$L)</f>
        <v>0</v>
      </c>
      <c r="F438" s="81">
        <f t="shared" si="3"/>
        <v>0</v>
      </c>
      <c r="G438" s="82">
        <f t="shared" si="4"/>
        <v>0</v>
      </c>
      <c r="H438" s="50">
        <f>SUMIFS('sys-backorder details'!$M:$M,'sys-backorder details'!$E:$E,'item dashboard'!A438,'sys-backorder details'!$V:$V,"")</f>
        <v>0</v>
      </c>
      <c r="I438" s="83">
        <f>SUMIF('settings-routing'!$I:$I,'item dashboard'!A438,'settings-routing'!$O:$O)</f>
        <v>0</v>
      </c>
      <c r="J438" s="50">
        <f>SUMIFS('sys-backorder details'!$M:$M,'sys-backorder details'!$E:$E,'item dashboard'!A438,'sys-backorder details'!$V:$V,"Call off")</f>
        <v>0</v>
      </c>
      <c r="K438" s="84">
        <f t="shared" si="5"/>
        <v>0</v>
      </c>
      <c r="L438" s="84">
        <f>SUMIF('Production Plan'!$E:$E,'item dashboard'!A438,'Production Plan'!$N:$N)</f>
        <v>0</v>
      </c>
      <c r="M438" s="85" t="str">
        <f t="shared" si="6"/>
        <v>B-G25P-N19AD-250 gm Natural Printed Kenya Adhesive jar</v>
      </c>
      <c r="N438" s="86">
        <f>SUMIFS('sys inv movment rpt'!$M:$M,'sys inv movment rpt'!$L:$L,$M438,'sys inv movment rpt'!$N:$N,N$1)</f>
        <v>0</v>
      </c>
      <c r="O438" s="86">
        <f>SUMIFS('sys inv movment rpt'!$M:$M,'sys inv movment rpt'!$L:$L,$M438,'sys inv movment rpt'!$N:$N,O$1)</f>
        <v>0</v>
      </c>
      <c r="P438" s="86">
        <f>SUMIFS('sys inv movment rpt'!$M:$M,'sys inv movment rpt'!$L:$L,$M438,'sys inv movment rpt'!$N:$N,P$1)</f>
        <v>0</v>
      </c>
      <c r="Q438" s="86">
        <f>SUMIFS('sys inv movment rpt'!$M:$M,'sys inv movment rpt'!$L:$L,$M438,'sys inv movment rpt'!$N:$N,Q$1)</f>
        <v>0</v>
      </c>
      <c r="R438" s="86">
        <f>SUMIFS('sys inv movment rpt'!$M:$M,'sys inv movment rpt'!$L:$L,$M438,'sys inv movment rpt'!$N:$N,R$1)</f>
        <v>0</v>
      </c>
      <c r="S438" s="86">
        <f>SUMIFS('sys inv movment rpt'!$M:$M,'sys inv movment rpt'!$L:$L,$M438,'sys inv movment rpt'!$N:$N,S$1)</f>
        <v>0</v>
      </c>
      <c r="T438" s="86">
        <f>SUMIFS('sys inv movment rpt'!$M:$M,'sys inv movment rpt'!$L:$L,$M438,'sys inv movment rpt'!$N:$N,T$1)</f>
        <v>0</v>
      </c>
      <c r="U438" s="86">
        <f>SUMIFS('sys inv movment rpt'!$M:$M,'sys inv movment rpt'!$L:$L,$M438,'sys inv movment rpt'!$N:$N,U$1)</f>
        <v>0</v>
      </c>
      <c r="V438" s="86">
        <f>SUMIFS('sys inv movment rpt'!$M:$M,'sys inv movment rpt'!$L:$L,$M438,'sys inv movment rpt'!$N:$N,V$1)</f>
        <v>0</v>
      </c>
      <c r="W438" s="86">
        <f>SUMIFS('sys inv movment rpt'!$M:$M,'sys inv movment rpt'!$L:$L,$M438,'sys inv movment rpt'!$N:$N,W$1)</f>
        <v>0</v>
      </c>
      <c r="X438" s="86">
        <f>SUMIFS('sys inv movment rpt'!$M:$M,'sys inv movment rpt'!$L:$L,$M438,'sys inv movment rpt'!$N:$N,X$1)</f>
        <v>0</v>
      </c>
      <c r="Y438" s="86">
        <f>SUMIFS('sys inv movment rpt'!$M:$M,'sys inv movment rpt'!$L:$L,$M438,'sys inv movment rpt'!$N:$N,Y$1)</f>
        <v>0</v>
      </c>
      <c r="Z438" s="86">
        <f>SUMIFS('sys inv movment rpt'!$M:$M,'sys inv movment rpt'!$L:$L,$M438,'sys inv movment rpt'!$N:$N,Z$1)</f>
        <v>0</v>
      </c>
      <c r="AA438" s="86">
        <f>SUMIFS('sys inv movment rpt'!$M:$M,'sys inv movment rpt'!$L:$L,$M438,'sys inv movment rpt'!$N:$N,AA$1)</f>
        <v>0</v>
      </c>
      <c r="AB438" s="86">
        <f>SUMIFS('sys inv movment rpt'!$M:$M,'sys inv movment rpt'!$L:$L,$M438,'sys inv movment rpt'!$N:$N,AB$1)</f>
        <v>0</v>
      </c>
      <c r="AC438" s="86">
        <f>SUMIFS('sys inv movment rpt'!$M:$M,'sys inv movment rpt'!$L:$L,$M438,'sys inv movment rpt'!$N:$N,AC$1)</f>
        <v>0</v>
      </c>
      <c r="AD438" s="86">
        <f>SUMIFS('sys inv movment rpt'!$M:$M,'sys inv movment rpt'!$L:$L,$M438,'sys inv movment rpt'!$N:$N,AD$1)</f>
        <v>0</v>
      </c>
      <c r="AE438" s="86">
        <f>SUMIFS('sys inv movment rpt'!$M:$M,'sys inv movment rpt'!$L:$L,$M438,'sys inv movment rpt'!$N:$N,AE$1)</f>
        <v>0</v>
      </c>
      <c r="AF438" s="86">
        <f>SUMIFS('sys inv movment rpt'!$M:$M,'sys inv movment rpt'!$L:$L,$M438,'sys inv movment rpt'!$N:$N,AF$1)</f>
        <v>0</v>
      </c>
      <c r="AG438" s="86">
        <f>SUMIFS('sys inv movment rpt'!$M:$M,'sys inv movment rpt'!$L:$L,$M438,'sys inv movment rpt'!$N:$N,AG$1)</f>
        <v>0</v>
      </c>
      <c r="AH438" s="86">
        <f>SUMIFS('sys inv movment rpt'!$M:$M,'sys inv movment rpt'!$L:$L,$M438,'sys inv movment rpt'!$N:$N,AH$1)</f>
        <v>0</v>
      </c>
      <c r="AI438" s="86">
        <f>SUMIFS('sys inv movment rpt'!$M:$M,'sys inv movment rpt'!$L:$L,$M438,'sys inv movment rpt'!$N:$N,AI$1)</f>
        <v>0</v>
      </c>
      <c r="AJ438" s="86">
        <f>SUMIFS('sys inv movment rpt'!$M:$M,'sys inv movment rpt'!$L:$L,$M438,'sys inv movment rpt'!$N:$N,AJ$1)</f>
        <v>0</v>
      </c>
      <c r="AK438" s="86">
        <f>SUMIFS('sys inv movment rpt'!$M:$M,'sys inv movment rpt'!$L:$L,$M438,'sys inv movment rpt'!$N:$N,AK$1)</f>
        <v>0</v>
      </c>
      <c r="AL438" s="86">
        <f>SUMIFS('sys inv movment rpt'!$M:$M,'sys inv movment rpt'!$L:$L,$M438,'sys inv movment rpt'!$N:$N,AL$1)</f>
        <v>0</v>
      </c>
      <c r="AM438" s="86">
        <f>SUMIFS('sys inv movment rpt'!$M:$M,'sys inv movment rpt'!$L:$L,$M438,'sys inv movment rpt'!$N:$N,AM$1)</f>
        <v>0</v>
      </c>
      <c r="AN438" s="86">
        <f>SUMIFS('sys inv movment rpt'!$M:$M,'sys inv movment rpt'!$L:$L,$M438,'sys inv movment rpt'!$N:$N,AN$1)</f>
        <v>0</v>
      </c>
      <c r="AO438" s="86">
        <f>SUMIFS('sys inv movment rpt'!$M:$M,'sys inv movment rpt'!$L:$L,$M438,'sys inv movment rpt'!$N:$N,AO$1)</f>
        <v>0</v>
      </c>
      <c r="AP438" s="86">
        <f>SUMIFS('sys inv movment rpt'!$M:$M,'sys inv movment rpt'!$L:$L,$M438,'sys inv movment rpt'!$N:$N,AP$1)</f>
        <v>0</v>
      </c>
      <c r="AQ438" s="86">
        <f>SUMIFS('sys inv movment rpt'!$M:$M,'sys inv movment rpt'!$L:$L,$M438,'sys inv movment rpt'!$N:$N,AQ$1)</f>
        <v>0</v>
      </c>
      <c r="AR438" s="86">
        <f>SUMIFS('sys inv movment rpt'!$M:$M,'sys inv movment rpt'!$L:$L,$M438,'sys inv movment rpt'!$N:$N,AR$1)</f>
        <v>0</v>
      </c>
      <c r="AS438" s="86">
        <f>SUMIFS('sys inv movment rpt'!$M:$M,'sys inv movment rpt'!$L:$L,$M438,'sys inv movment rpt'!$N:$N,AS$1)</f>
        <v>0</v>
      </c>
      <c r="AT438" s="86">
        <f>SUMIFS('sys inv movment rpt'!$M:$M,'sys inv movment rpt'!$L:$L,$M438,'sys inv movment rpt'!$N:$N,AT$1)</f>
        <v>0</v>
      </c>
      <c r="AU438" s="86">
        <f>SUMIFS('sys inv movment rpt'!$M:$M,'sys inv movment rpt'!$L:$L,$M438,'sys inv movment rpt'!$N:$N,AU$1)</f>
        <v>0</v>
      </c>
      <c r="AV438" s="86">
        <f>SUMIFS('sys inv movment rpt'!$M:$M,'sys inv movment rpt'!$L:$L,$M438,'sys inv movment rpt'!$N:$N,AV$1)</f>
        <v>0</v>
      </c>
      <c r="AW438" s="87" t="str">
        <f>IFERROR(VLOOKUP(A438,'sys-backorder details'!E:U,17,0),"-")</f>
        <v>-</v>
      </c>
      <c r="AX438" s="87" t="str">
        <f>IF(K438&gt;1,VLOOKUP(A438,'settings-routing'!A:I,9,0),"")</f>
        <v/>
      </c>
    </row>
    <row r="439" ht="12.75" hidden="1" customHeight="1">
      <c r="A439" s="50" t="s">
        <v>1076</v>
      </c>
      <c r="B439" s="50" t="s">
        <v>1077</v>
      </c>
      <c r="C439" s="50">
        <f t="shared" si="2"/>
        <v>0</v>
      </c>
      <c r="D439" s="80">
        <f>SUMIF('Stocks 101-111'!$J:$J,'item dashboard'!A439,'Stocks 101-111'!K:K)</f>
        <v>0</v>
      </c>
      <c r="E439" s="80">
        <f>SUMIF('Stocks 101-111'!$J:$J,'item dashboard'!A439,'Stocks 101-111'!$L:$L)</f>
        <v>0</v>
      </c>
      <c r="F439" s="81">
        <f t="shared" si="3"/>
        <v>0</v>
      </c>
      <c r="G439" s="82">
        <f t="shared" si="4"/>
        <v>0</v>
      </c>
      <c r="H439" s="50">
        <f>SUMIFS('sys-backorder details'!$M:$M,'sys-backorder details'!$E:$E,'item dashboard'!A439,'sys-backorder details'!$V:$V,"")</f>
        <v>0</v>
      </c>
      <c r="I439" s="83">
        <f>SUMIF('settings-routing'!$I:$I,'item dashboard'!A439,'settings-routing'!$O:$O)</f>
        <v>0</v>
      </c>
      <c r="J439" s="50">
        <f>SUMIFS('sys-backorder details'!$M:$M,'sys-backorder details'!$E:$E,'item dashboard'!A439,'sys-backorder details'!$V:$V,"Call off")</f>
        <v>0</v>
      </c>
      <c r="K439" s="84">
        <f t="shared" si="5"/>
        <v>0</v>
      </c>
      <c r="L439" s="84">
        <f>SUMIF('Production Plan'!$E:$E,'item dashboard'!A439,'Production Plan'!$N:$N)</f>
        <v>0</v>
      </c>
      <c r="M439" s="85" t="str">
        <f t="shared" si="6"/>
        <v>B-G26-CM14-200 gm Cream jar</v>
      </c>
      <c r="N439" s="86">
        <f>SUMIFS('sys inv movment rpt'!$M:$M,'sys inv movment rpt'!$L:$L,$M439,'sys inv movment rpt'!$N:$N,N$1)</f>
        <v>0</v>
      </c>
      <c r="O439" s="86">
        <f>SUMIFS('sys inv movment rpt'!$M:$M,'sys inv movment rpt'!$L:$L,$M439,'sys inv movment rpt'!$N:$N,O$1)</f>
        <v>0</v>
      </c>
      <c r="P439" s="86">
        <f>SUMIFS('sys inv movment rpt'!$M:$M,'sys inv movment rpt'!$L:$L,$M439,'sys inv movment rpt'!$N:$N,P$1)</f>
        <v>0</v>
      </c>
      <c r="Q439" s="86">
        <f>SUMIFS('sys inv movment rpt'!$M:$M,'sys inv movment rpt'!$L:$L,$M439,'sys inv movment rpt'!$N:$N,Q$1)</f>
        <v>0</v>
      </c>
      <c r="R439" s="86">
        <f>SUMIFS('sys inv movment rpt'!$M:$M,'sys inv movment rpt'!$L:$L,$M439,'sys inv movment rpt'!$N:$N,R$1)</f>
        <v>0</v>
      </c>
      <c r="S439" s="86">
        <f>SUMIFS('sys inv movment rpt'!$M:$M,'sys inv movment rpt'!$L:$L,$M439,'sys inv movment rpt'!$N:$N,S$1)</f>
        <v>0</v>
      </c>
      <c r="T439" s="86">
        <f>SUMIFS('sys inv movment rpt'!$M:$M,'sys inv movment rpt'!$L:$L,$M439,'sys inv movment rpt'!$N:$N,T$1)</f>
        <v>0</v>
      </c>
      <c r="U439" s="86">
        <f>SUMIFS('sys inv movment rpt'!$M:$M,'sys inv movment rpt'!$L:$L,$M439,'sys inv movment rpt'!$N:$N,U$1)</f>
        <v>0</v>
      </c>
      <c r="V439" s="86">
        <f>SUMIFS('sys inv movment rpt'!$M:$M,'sys inv movment rpt'!$L:$L,$M439,'sys inv movment rpt'!$N:$N,V$1)</f>
        <v>0</v>
      </c>
      <c r="W439" s="86">
        <f>SUMIFS('sys inv movment rpt'!$M:$M,'sys inv movment rpt'!$L:$L,$M439,'sys inv movment rpt'!$N:$N,W$1)</f>
        <v>0</v>
      </c>
      <c r="X439" s="86">
        <f>SUMIFS('sys inv movment rpt'!$M:$M,'sys inv movment rpt'!$L:$L,$M439,'sys inv movment rpt'!$N:$N,X$1)</f>
        <v>0</v>
      </c>
      <c r="Y439" s="86">
        <f>SUMIFS('sys inv movment rpt'!$M:$M,'sys inv movment rpt'!$L:$L,$M439,'sys inv movment rpt'!$N:$N,Y$1)</f>
        <v>0</v>
      </c>
      <c r="Z439" s="86">
        <f>SUMIFS('sys inv movment rpt'!$M:$M,'sys inv movment rpt'!$L:$L,$M439,'sys inv movment rpt'!$N:$N,Z$1)</f>
        <v>0</v>
      </c>
      <c r="AA439" s="86">
        <f>SUMIFS('sys inv movment rpt'!$M:$M,'sys inv movment rpt'!$L:$L,$M439,'sys inv movment rpt'!$N:$N,AA$1)</f>
        <v>0</v>
      </c>
      <c r="AB439" s="86">
        <f>SUMIFS('sys inv movment rpt'!$M:$M,'sys inv movment rpt'!$L:$L,$M439,'sys inv movment rpt'!$N:$N,AB$1)</f>
        <v>0</v>
      </c>
      <c r="AC439" s="86">
        <f>SUMIFS('sys inv movment rpt'!$M:$M,'sys inv movment rpt'!$L:$L,$M439,'sys inv movment rpt'!$N:$N,AC$1)</f>
        <v>0</v>
      </c>
      <c r="AD439" s="86">
        <f>SUMIFS('sys inv movment rpt'!$M:$M,'sys inv movment rpt'!$L:$L,$M439,'sys inv movment rpt'!$N:$N,AD$1)</f>
        <v>0</v>
      </c>
      <c r="AE439" s="86">
        <f>SUMIFS('sys inv movment rpt'!$M:$M,'sys inv movment rpt'!$L:$L,$M439,'sys inv movment rpt'!$N:$N,AE$1)</f>
        <v>0</v>
      </c>
      <c r="AF439" s="86">
        <f>SUMIFS('sys inv movment rpt'!$M:$M,'sys inv movment rpt'!$L:$L,$M439,'sys inv movment rpt'!$N:$N,AF$1)</f>
        <v>0</v>
      </c>
      <c r="AG439" s="86">
        <f>SUMIFS('sys inv movment rpt'!$M:$M,'sys inv movment rpt'!$L:$L,$M439,'sys inv movment rpt'!$N:$N,AG$1)</f>
        <v>0</v>
      </c>
      <c r="AH439" s="86">
        <f>SUMIFS('sys inv movment rpt'!$M:$M,'sys inv movment rpt'!$L:$L,$M439,'sys inv movment rpt'!$N:$N,AH$1)</f>
        <v>0</v>
      </c>
      <c r="AI439" s="86">
        <f>SUMIFS('sys inv movment rpt'!$M:$M,'sys inv movment rpt'!$L:$L,$M439,'sys inv movment rpt'!$N:$N,AI$1)</f>
        <v>0</v>
      </c>
      <c r="AJ439" s="86">
        <f>SUMIFS('sys inv movment rpt'!$M:$M,'sys inv movment rpt'!$L:$L,$M439,'sys inv movment rpt'!$N:$N,AJ$1)</f>
        <v>0</v>
      </c>
      <c r="AK439" s="86">
        <f>SUMIFS('sys inv movment rpt'!$M:$M,'sys inv movment rpt'!$L:$L,$M439,'sys inv movment rpt'!$N:$N,AK$1)</f>
        <v>0</v>
      </c>
      <c r="AL439" s="86">
        <f>SUMIFS('sys inv movment rpt'!$M:$M,'sys inv movment rpt'!$L:$L,$M439,'sys inv movment rpt'!$N:$N,AL$1)</f>
        <v>0</v>
      </c>
      <c r="AM439" s="86">
        <f>SUMIFS('sys inv movment rpt'!$M:$M,'sys inv movment rpt'!$L:$L,$M439,'sys inv movment rpt'!$N:$N,AM$1)</f>
        <v>0</v>
      </c>
      <c r="AN439" s="86">
        <f>SUMIFS('sys inv movment rpt'!$M:$M,'sys inv movment rpt'!$L:$L,$M439,'sys inv movment rpt'!$N:$N,AN$1)</f>
        <v>0</v>
      </c>
      <c r="AO439" s="86">
        <f>SUMIFS('sys inv movment rpt'!$M:$M,'sys inv movment rpt'!$L:$L,$M439,'sys inv movment rpt'!$N:$N,AO$1)</f>
        <v>0</v>
      </c>
      <c r="AP439" s="86">
        <f>SUMIFS('sys inv movment rpt'!$M:$M,'sys inv movment rpt'!$L:$L,$M439,'sys inv movment rpt'!$N:$N,AP$1)</f>
        <v>0</v>
      </c>
      <c r="AQ439" s="86">
        <f>SUMIFS('sys inv movment rpt'!$M:$M,'sys inv movment rpt'!$L:$L,$M439,'sys inv movment rpt'!$N:$N,AQ$1)</f>
        <v>0</v>
      </c>
      <c r="AR439" s="86">
        <f>SUMIFS('sys inv movment rpt'!$M:$M,'sys inv movment rpt'!$L:$L,$M439,'sys inv movment rpt'!$N:$N,AR$1)</f>
        <v>0</v>
      </c>
      <c r="AS439" s="86">
        <f>SUMIFS('sys inv movment rpt'!$M:$M,'sys inv movment rpt'!$L:$L,$M439,'sys inv movment rpt'!$N:$N,AS$1)</f>
        <v>0</v>
      </c>
      <c r="AT439" s="86">
        <f>SUMIFS('sys inv movment rpt'!$M:$M,'sys inv movment rpt'!$L:$L,$M439,'sys inv movment rpt'!$N:$N,AT$1)</f>
        <v>0</v>
      </c>
      <c r="AU439" s="86">
        <f>SUMIFS('sys inv movment rpt'!$M:$M,'sys inv movment rpt'!$L:$L,$M439,'sys inv movment rpt'!$N:$N,AU$1)</f>
        <v>0</v>
      </c>
      <c r="AV439" s="86">
        <f>SUMIFS('sys inv movment rpt'!$M:$M,'sys inv movment rpt'!$L:$L,$M439,'sys inv movment rpt'!$N:$N,AV$1)</f>
        <v>0</v>
      </c>
      <c r="AW439" s="87" t="str">
        <f>IFERROR(VLOOKUP(A439,'sys-backorder details'!E:U,17,0),"-")</f>
        <v>-</v>
      </c>
      <c r="AX439" s="87" t="str">
        <f>IF(K439&gt;1,VLOOKUP(A439,'settings-routing'!A:I,9,0),"")</f>
        <v/>
      </c>
    </row>
    <row r="440" ht="12.75" hidden="1" customHeight="1">
      <c r="A440" s="28" t="s">
        <v>1078</v>
      </c>
      <c r="B440" s="28" t="s">
        <v>1079</v>
      </c>
      <c r="C440" s="50">
        <f t="shared" si="2"/>
        <v>0</v>
      </c>
      <c r="D440" s="80">
        <f>SUMIF('Stocks 101-111'!$J:$J,'item dashboard'!A440,'Stocks 101-111'!K:K)</f>
        <v>0</v>
      </c>
      <c r="E440" s="80">
        <f>SUMIF('Stocks 101-111'!$J:$J,'item dashboard'!A440,'Stocks 101-111'!$L:$L)</f>
        <v>0</v>
      </c>
      <c r="F440" s="81">
        <f t="shared" si="3"/>
        <v>0</v>
      </c>
      <c r="G440" s="82">
        <f t="shared" si="4"/>
        <v>0</v>
      </c>
      <c r="H440" s="50">
        <f>SUMIFS('sys-backorder details'!$M:$M,'sys-backorder details'!$E:$E,'item dashboard'!A440,'sys-backorder details'!$V:$V,"")</f>
        <v>0</v>
      </c>
      <c r="I440" s="83">
        <f>SUMIF('settings-routing'!$I:$I,'item dashboard'!A440,'settings-routing'!$O:$O)</f>
        <v>0</v>
      </c>
      <c r="J440" s="50">
        <f>SUMIFS('sys-backorder details'!$M:$M,'sys-backorder details'!$E:$E,'item dashboard'!A440,'sys-backorder details'!$V:$V,"Call off")</f>
        <v>0</v>
      </c>
      <c r="K440" s="84">
        <f t="shared" si="5"/>
        <v>0</v>
      </c>
      <c r="L440" s="84">
        <f>SUMIF('Production Plan'!$E:$E,'item dashboard'!A440,'Production Plan'!$N:$N)</f>
        <v>0</v>
      </c>
      <c r="M440" s="85" t="str">
        <f t="shared" si="6"/>
        <v>B-G26-N14-HA-200 gm Natural Jar</v>
      </c>
      <c r="N440" s="86">
        <f>SUMIFS('sys inv movment rpt'!$M:$M,'sys inv movment rpt'!$L:$L,$M440,'sys inv movment rpt'!$N:$N,N$1)</f>
        <v>0</v>
      </c>
      <c r="O440" s="86">
        <f>SUMIFS('sys inv movment rpt'!$M:$M,'sys inv movment rpt'!$L:$L,$M440,'sys inv movment rpt'!$N:$N,O$1)</f>
        <v>0</v>
      </c>
      <c r="P440" s="86">
        <f>SUMIFS('sys inv movment rpt'!$M:$M,'sys inv movment rpt'!$L:$L,$M440,'sys inv movment rpt'!$N:$N,P$1)</f>
        <v>0</v>
      </c>
      <c r="Q440" s="86">
        <f>SUMIFS('sys inv movment rpt'!$M:$M,'sys inv movment rpt'!$L:$L,$M440,'sys inv movment rpt'!$N:$N,Q$1)</f>
        <v>0</v>
      </c>
      <c r="R440" s="86">
        <f>SUMIFS('sys inv movment rpt'!$M:$M,'sys inv movment rpt'!$L:$L,$M440,'sys inv movment rpt'!$N:$N,R$1)</f>
        <v>0</v>
      </c>
      <c r="S440" s="86">
        <f>SUMIFS('sys inv movment rpt'!$M:$M,'sys inv movment rpt'!$L:$L,$M440,'sys inv movment rpt'!$N:$N,S$1)</f>
        <v>0</v>
      </c>
      <c r="T440" s="86">
        <f>SUMIFS('sys inv movment rpt'!$M:$M,'sys inv movment rpt'!$L:$L,$M440,'sys inv movment rpt'!$N:$N,T$1)</f>
        <v>0</v>
      </c>
      <c r="U440" s="86">
        <f>SUMIFS('sys inv movment rpt'!$M:$M,'sys inv movment rpt'!$L:$L,$M440,'sys inv movment rpt'!$N:$N,U$1)</f>
        <v>0</v>
      </c>
      <c r="V440" s="86">
        <f>SUMIFS('sys inv movment rpt'!$M:$M,'sys inv movment rpt'!$L:$L,$M440,'sys inv movment rpt'!$N:$N,V$1)</f>
        <v>0</v>
      </c>
      <c r="W440" s="86">
        <f>SUMIFS('sys inv movment rpt'!$M:$M,'sys inv movment rpt'!$L:$L,$M440,'sys inv movment rpt'!$N:$N,W$1)</f>
        <v>0</v>
      </c>
      <c r="X440" s="86">
        <f>SUMIFS('sys inv movment rpt'!$M:$M,'sys inv movment rpt'!$L:$L,$M440,'sys inv movment rpt'!$N:$N,X$1)</f>
        <v>0</v>
      </c>
      <c r="Y440" s="86">
        <f>SUMIFS('sys inv movment rpt'!$M:$M,'sys inv movment rpt'!$L:$L,$M440,'sys inv movment rpt'!$N:$N,Y$1)</f>
        <v>0</v>
      </c>
      <c r="Z440" s="86">
        <f>SUMIFS('sys inv movment rpt'!$M:$M,'sys inv movment rpt'!$L:$L,$M440,'sys inv movment rpt'!$N:$N,Z$1)</f>
        <v>0</v>
      </c>
      <c r="AA440" s="86">
        <f>SUMIFS('sys inv movment rpt'!$M:$M,'sys inv movment rpt'!$L:$L,$M440,'sys inv movment rpt'!$N:$N,AA$1)</f>
        <v>0</v>
      </c>
      <c r="AB440" s="86">
        <f>SUMIFS('sys inv movment rpt'!$M:$M,'sys inv movment rpt'!$L:$L,$M440,'sys inv movment rpt'!$N:$N,AB$1)</f>
        <v>0</v>
      </c>
      <c r="AC440" s="86">
        <f>SUMIFS('sys inv movment rpt'!$M:$M,'sys inv movment rpt'!$L:$L,$M440,'sys inv movment rpt'!$N:$N,AC$1)</f>
        <v>0</v>
      </c>
      <c r="AD440" s="86">
        <f>SUMIFS('sys inv movment rpt'!$M:$M,'sys inv movment rpt'!$L:$L,$M440,'sys inv movment rpt'!$N:$N,AD$1)</f>
        <v>0</v>
      </c>
      <c r="AE440" s="86">
        <f>SUMIFS('sys inv movment rpt'!$M:$M,'sys inv movment rpt'!$L:$L,$M440,'sys inv movment rpt'!$N:$N,AE$1)</f>
        <v>0</v>
      </c>
      <c r="AF440" s="86">
        <f>SUMIFS('sys inv movment rpt'!$M:$M,'sys inv movment rpt'!$L:$L,$M440,'sys inv movment rpt'!$N:$N,AF$1)</f>
        <v>0</v>
      </c>
      <c r="AG440" s="86">
        <f>SUMIFS('sys inv movment rpt'!$M:$M,'sys inv movment rpt'!$L:$L,$M440,'sys inv movment rpt'!$N:$N,AG$1)</f>
        <v>0</v>
      </c>
      <c r="AH440" s="86">
        <f>SUMIFS('sys inv movment rpt'!$M:$M,'sys inv movment rpt'!$L:$L,$M440,'sys inv movment rpt'!$N:$N,AH$1)</f>
        <v>0</v>
      </c>
      <c r="AI440" s="86">
        <f>SUMIFS('sys inv movment rpt'!$M:$M,'sys inv movment rpt'!$L:$L,$M440,'sys inv movment rpt'!$N:$N,AI$1)</f>
        <v>0</v>
      </c>
      <c r="AJ440" s="86">
        <f>SUMIFS('sys inv movment rpt'!$M:$M,'sys inv movment rpt'!$L:$L,$M440,'sys inv movment rpt'!$N:$N,AJ$1)</f>
        <v>0</v>
      </c>
      <c r="AK440" s="86">
        <f>SUMIFS('sys inv movment rpt'!$M:$M,'sys inv movment rpt'!$L:$L,$M440,'sys inv movment rpt'!$N:$N,AK$1)</f>
        <v>0</v>
      </c>
      <c r="AL440" s="86">
        <f>SUMIFS('sys inv movment rpt'!$M:$M,'sys inv movment rpt'!$L:$L,$M440,'sys inv movment rpt'!$N:$N,AL$1)</f>
        <v>0</v>
      </c>
      <c r="AM440" s="86">
        <f>SUMIFS('sys inv movment rpt'!$M:$M,'sys inv movment rpt'!$L:$L,$M440,'sys inv movment rpt'!$N:$N,AM$1)</f>
        <v>0</v>
      </c>
      <c r="AN440" s="86">
        <f>SUMIFS('sys inv movment rpt'!$M:$M,'sys inv movment rpt'!$L:$L,$M440,'sys inv movment rpt'!$N:$N,AN$1)</f>
        <v>0</v>
      </c>
      <c r="AO440" s="86">
        <f>SUMIFS('sys inv movment rpt'!$M:$M,'sys inv movment rpt'!$L:$L,$M440,'sys inv movment rpt'!$N:$N,AO$1)</f>
        <v>0</v>
      </c>
      <c r="AP440" s="86">
        <f>SUMIFS('sys inv movment rpt'!$M:$M,'sys inv movment rpt'!$L:$L,$M440,'sys inv movment rpt'!$N:$N,AP$1)</f>
        <v>0</v>
      </c>
      <c r="AQ440" s="86">
        <f>SUMIFS('sys inv movment rpt'!$M:$M,'sys inv movment rpt'!$L:$L,$M440,'sys inv movment rpt'!$N:$N,AQ$1)</f>
        <v>0</v>
      </c>
      <c r="AR440" s="86">
        <f>SUMIFS('sys inv movment rpt'!$M:$M,'sys inv movment rpt'!$L:$L,$M440,'sys inv movment rpt'!$N:$N,AR$1)</f>
        <v>0</v>
      </c>
      <c r="AS440" s="86">
        <f>SUMIFS('sys inv movment rpt'!$M:$M,'sys inv movment rpt'!$L:$L,$M440,'sys inv movment rpt'!$N:$N,AS$1)</f>
        <v>0</v>
      </c>
      <c r="AT440" s="86">
        <f>SUMIFS('sys inv movment rpt'!$M:$M,'sys inv movment rpt'!$L:$L,$M440,'sys inv movment rpt'!$N:$N,AT$1)</f>
        <v>0</v>
      </c>
      <c r="AU440" s="86">
        <f>SUMIFS('sys inv movment rpt'!$M:$M,'sys inv movment rpt'!$L:$L,$M440,'sys inv movment rpt'!$N:$N,AU$1)</f>
        <v>0</v>
      </c>
      <c r="AV440" s="86">
        <f>SUMIFS('sys inv movment rpt'!$M:$M,'sys inv movment rpt'!$L:$L,$M440,'sys inv movment rpt'!$N:$N,AV$1)</f>
        <v>0</v>
      </c>
      <c r="AW440" s="87" t="str">
        <f>IFERROR(VLOOKUP(A440,'sys-backorder details'!E:U,17,0),"-")</f>
        <v>-</v>
      </c>
      <c r="AX440" s="87" t="str">
        <f>IF(K440&gt;1,VLOOKUP(A440,'settings-routing'!A:I,9,0),"")</f>
        <v/>
      </c>
    </row>
    <row r="441" ht="12.75" hidden="1" customHeight="1">
      <c r="A441" s="50" t="s">
        <v>1080</v>
      </c>
      <c r="B441" s="50" t="s">
        <v>1081</v>
      </c>
      <c r="C441" s="50">
        <f t="shared" si="2"/>
        <v>400</v>
      </c>
      <c r="D441" s="80">
        <f>SUMIF('Stocks 101-111'!$J:$J,'item dashboard'!A441,'Stocks 101-111'!K:K)</f>
        <v>400</v>
      </c>
      <c r="E441" s="80">
        <f>SUMIF('Stocks 101-111'!$J:$J,'item dashboard'!A441,'Stocks 101-111'!$L:$L)</f>
        <v>0</v>
      </c>
      <c r="F441" s="81">
        <f t="shared" si="3"/>
        <v>0</v>
      </c>
      <c r="G441" s="82">
        <f t="shared" si="4"/>
        <v>0</v>
      </c>
      <c r="H441" s="50">
        <f>SUMIFS('sys-backorder details'!$M:$M,'sys-backorder details'!$E:$E,'item dashboard'!A441,'sys-backorder details'!$V:$V,"")</f>
        <v>0</v>
      </c>
      <c r="I441" s="83">
        <f>SUMIF('settings-routing'!$I:$I,'item dashboard'!A441,'settings-routing'!$O:$O)</f>
        <v>0</v>
      </c>
      <c r="J441" s="50">
        <f>SUMIFS('sys-backorder details'!$M:$M,'sys-backorder details'!$E:$E,'item dashboard'!A441,'sys-backorder details'!$V:$V,"Call off")</f>
        <v>0</v>
      </c>
      <c r="K441" s="84">
        <f t="shared" si="5"/>
        <v>-400</v>
      </c>
      <c r="L441" s="84">
        <f>SUMIF('Production Plan'!$E:$E,'item dashboard'!A441,'Production Plan'!$N:$N)</f>
        <v>0</v>
      </c>
      <c r="M441" s="85" t="str">
        <f t="shared" si="6"/>
        <v>B-G26-PK14-200 gm Pink jar</v>
      </c>
      <c r="N441" s="86">
        <f>SUMIFS('sys inv movment rpt'!$M:$M,'sys inv movment rpt'!$L:$L,$M441,'sys inv movment rpt'!$N:$N,N$1)</f>
        <v>0</v>
      </c>
      <c r="O441" s="86">
        <f>SUMIFS('sys inv movment rpt'!$M:$M,'sys inv movment rpt'!$L:$L,$M441,'sys inv movment rpt'!$N:$N,O$1)</f>
        <v>0</v>
      </c>
      <c r="P441" s="86">
        <f>SUMIFS('sys inv movment rpt'!$M:$M,'sys inv movment rpt'!$L:$L,$M441,'sys inv movment rpt'!$N:$N,P$1)</f>
        <v>0</v>
      </c>
      <c r="Q441" s="86">
        <f>SUMIFS('sys inv movment rpt'!$M:$M,'sys inv movment rpt'!$L:$L,$M441,'sys inv movment rpt'!$N:$N,Q$1)</f>
        <v>0</v>
      </c>
      <c r="R441" s="86">
        <f>SUMIFS('sys inv movment rpt'!$M:$M,'sys inv movment rpt'!$L:$L,$M441,'sys inv movment rpt'!$N:$N,R$1)</f>
        <v>0</v>
      </c>
      <c r="S441" s="86">
        <f>SUMIFS('sys inv movment rpt'!$M:$M,'sys inv movment rpt'!$L:$L,$M441,'sys inv movment rpt'!$N:$N,S$1)</f>
        <v>0</v>
      </c>
      <c r="T441" s="86">
        <f>SUMIFS('sys inv movment rpt'!$M:$M,'sys inv movment rpt'!$L:$L,$M441,'sys inv movment rpt'!$N:$N,T$1)</f>
        <v>0</v>
      </c>
      <c r="U441" s="86">
        <f>SUMIFS('sys inv movment rpt'!$M:$M,'sys inv movment rpt'!$L:$L,$M441,'sys inv movment rpt'!$N:$N,U$1)</f>
        <v>0</v>
      </c>
      <c r="V441" s="86">
        <f>SUMIFS('sys inv movment rpt'!$M:$M,'sys inv movment rpt'!$L:$L,$M441,'sys inv movment rpt'!$N:$N,V$1)</f>
        <v>0</v>
      </c>
      <c r="W441" s="86">
        <f>SUMIFS('sys inv movment rpt'!$M:$M,'sys inv movment rpt'!$L:$L,$M441,'sys inv movment rpt'!$N:$N,W$1)</f>
        <v>0</v>
      </c>
      <c r="X441" s="86">
        <f>SUMIFS('sys inv movment rpt'!$M:$M,'sys inv movment rpt'!$L:$L,$M441,'sys inv movment rpt'!$N:$N,X$1)</f>
        <v>0</v>
      </c>
      <c r="Y441" s="86">
        <f>SUMIFS('sys inv movment rpt'!$M:$M,'sys inv movment rpt'!$L:$L,$M441,'sys inv movment rpt'!$N:$N,Y$1)</f>
        <v>0</v>
      </c>
      <c r="Z441" s="86">
        <f>SUMIFS('sys inv movment rpt'!$M:$M,'sys inv movment rpt'!$L:$L,$M441,'sys inv movment rpt'!$N:$N,Z$1)</f>
        <v>0</v>
      </c>
      <c r="AA441" s="86">
        <f>SUMIFS('sys inv movment rpt'!$M:$M,'sys inv movment rpt'!$L:$L,$M441,'sys inv movment rpt'!$N:$N,AA$1)</f>
        <v>0</v>
      </c>
      <c r="AB441" s="86">
        <f>SUMIFS('sys inv movment rpt'!$M:$M,'sys inv movment rpt'!$L:$L,$M441,'sys inv movment rpt'!$N:$N,AB$1)</f>
        <v>0</v>
      </c>
      <c r="AC441" s="86">
        <f>SUMIFS('sys inv movment rpt'!$M:$M,'sys inv movment rpt'!$L:$L,$M441,'sys inv movment rpt'!$N:$N,AC$1)</f>
        <v>0</v>
      </c>
      <c r="AD441" s="86">
        <f>SUMIFS('sys inv movment rpt'!$M:$M,'sys inv movment rpt'!$L:$L,$M441,'sys inv movment rpt'!$N:$N,AD$1)</f>
        <v>0</v>
      </c>
      <c r="AE441" s="86">
        <f>SUMIFS('sys inv movment rpt'!$M:$M,'sys inv movment rpt'!$L:$L,$M441,'sys inv movment rpt'!$N:$N,AE$1)</f>
        <v>0</v>
      </c>
      <c r="AF441" s="86">
        <f>SUMIFS('sys inv movment rpt'!$M:$M,'sys inv movment rpt'!$L:$L,$M441,'sys inv movment rpt'!$N:$N,AF$1)</f>
        <v>0</v>
      </c>
      <c r="AG441" s="86">
        <f>SUMIFS('sys inv movment rpt'!$M:$M,'sys inv movment rpt'!$L:$L,$M441,'sys inv movment rpt'!$N:$N,AG$1)</f>
        <v>0</v>
      </c>
      <c r="AH441" s="86">
        <f>SUMIFS('sys inv movment rpt'!$M:$M,'sys inv movment rpt'!$L:$L,$M441,'sys inv movment rpt'!$N:$N,AH$1)</f>
        <v>0</v>
      </c>
      <c r="AI441" s="86">
        <f>SUMIFS('sys inv movment rpt'!$M:$M,'sys inv movment rpt'!$L:$L,$M441,'sys inv movment rpt'!$N:$N,AI$1)</f>
        <v>0</v>
      </c>
      <c r="AJ441" s="86">
        <f>SUMIFS('sys inv movment rpt'!$M:$M,'sys inv movment rpt'!$L:$L,$M441,'sys inv movment rpt'!$N:$N,AJ$1)</f>
        <v>0</v>
      </c>
      <c r="AK441" s="86">
        <f>SUMIFS('sys inv movment rpt'!$M:$M,'sys inv movment rpt'!$L:$L,$M441,'sys inv movment rpt'!$N:$N,AK$1)</f>
        <v>0</v>
      </c>
      <c r="AL441" s="86">
        <f>SUMIFS('sys inv movment rpt'!$M:$M,'sys inv movment rpt'!$L:$L,$M441,'sys inv movment rpt'!$N:$N,AL$1)</f>
        <v>0</v>
      </c>
      <c r="AM441" s="86">
        <f>SUMIFS('sys inv movment rpt'!$M:$M,'sys inv movment rpt'!$L:$L,$M441,'sys inv movment rpt'!$N:$N,AM$1)</f>
        <v>0</v>
      </c>
      <c r="AN441" s="86">
        <f>SUMIFS('sys inv movment rpt'!$M:$M,'sys inv movment rpt'!$L:$L,$M441,'sys inv movment rpt'!$N:$N,AN$1)</f>
        <v>0</v>
      </c>
      <c r="AO441" s="86">
        <f>SUMIFS('sys inv movment rpt'!$M:$M,'sys inv movment rpt'!$L:$L,$M441,'sys inv movment rpt'!$N:$N,AO$1)</f>
        <v>0</v>
      </c>
      <c r="AP441" s="86">
        <f>SUMIFS('sys inv movment rpt'!$M:$M,'sys inv movment rpt'!$L:$L,$M441,'sys inv movment rpt'!$N:$N,AP$1)</f>
        <v>0</v>
      </c>
      <c r="AQ441" s="86">
        <f>SUMIFS('sys inv movment rpt'!$M:$M,'sys inv movment rpt'!$L:$L,$M441,'sys inv movment rpt'!$N:$N,AQ$1)</f>
        <v>0</v>
      </c>
      <c r="AR441" s="86">
        <f>SUMIFS('sys inv movment rpt'!$M:$M,'sys inv movment rpt'!$L:$L,$M441,'sys inv movment rpt'!$N:$N,AR$1)</f>
        <v>0</v>
      </c>
      <c r="AS441" s="86">
        <f>SUMIFS('sys inv movment rpt'!$M:$M,'sys inv movment rpt'!$L:$L,$M441,'sys inv movment rpt'!$N:$N,AS$1)</f>
        <v>0</v>
      </c>
      <c r="AT441" s="86">
        <f>SUMIFS('sys inv movment rpt'!$M:$M,'sys inv movment rpt'!$L:$L,$M441,'sys inv movment rpt'!$N:$N,AT$1)</f>
        <v>0</v>
      </c>
      <c r="AU441" s="86">
        <f>SUMIFS('sys inv movment rpt'!$M:$M,'sys inv movment rpt'!$L:$L,$M441,'sys inv movment rpt'!$N:$N,AU$1)</f>
        <v>0</v>
      </c>
      <c r="AV441" s="86">
        <f>SUMIFS('sys inv movment rpt'!$M:$M,'sys inv movment rpt'!$L:$L,$M441,'sys inv movment rpt'!$N:$N,AV$1)</f>
        <v>0</v>
      </c>
      <c r="AW441" s="87" t="str">
        <f>IFERROR(VLOOKUP(A441,'sys-backorder details'!E:U,17,0),"-")</f>
        <v>-</v>
      </c>
      <c r="AX441" s="87" t="str">
        <f>IF(K441&gt;1,VLOOKUP(A441,'settings-routing'!A:I,9,0),"")</f>
        <v/>
      </c>
    </row>
    <row r="442" ht="12.75" hidden="1" customHeight="1">
      <c r="A442" s="28" t="s">
        <v>1082</v>
      </c>
      <c r="B442" s="28" t="s">
        <v>961</v>
      </c>
      <c r="C442" s="50">
        <f t="shared" si="2"/>
        <v>0</v>
      </c>
      <c r="D442" s="80">
        <f>SUMIF('Stocks 101-111'!$J:$J,'item dashboard'!A442,'Stocks 101-111'!K:K)</f>
        <v>0</v>
      </c>
      <c r="E442" s="80">
        <f>SUMIF('Stocks 101-111'!$J:$J,'item dashboard'!A442,'Stocks 101-111'!$L:$L)</f>
        <v>0</v>
      </c>
      <c r="F442" s="81">
        <f t="shared" si="3"/>
        <v>0</v>
      </c>
      <c r="G442" s="82">
        <f t="shared" si="4"/>
        <v>0</v>
      </c>
      <c r="H442" s="50">
        <f>SUMIFS('sys-backorder details'!$M:$M,'sys-backorder details'!$E:$E,'item dashboard'!A442,'sys-backorder details'!$V:$V,"")</f>
        <v>0</v>
      </c>
      <c r="I442" s="83">
        <f>SUMIF('settings-routing'!$I:$I,'item dashboard'!A442,'settings-routing'!$O:$O)</f>
        <v>0</v>
      </c>
      <c r="J442" s="50">
        <f>SUMIFS('sys-backorder details'!$M:$M,'sys-backorder details'!$E:$E,'item dashboard'!A442,'sys-backorder details'!$V:$V,"Call off")</f>
        <v>0</v>
      </c>
      <c r="K442" s="84">
        <f t="shared" si="5"/>
        <v>0</v>
      </c>
      <c r="L442" s="84">
        <f>SUMIF('Production Plan'!$E:$E,'item dashboard'!A442,'Production Plan'!$N:$N)</f>
        <v>0</v>
      </c>
      <c r="M442" s="85" t="str">
        <f t="shared" si="6"/>
        <v>B-G26-W14-200 gm White jar</v>
      </c>
      <c r="N442" s="86">
        <f>SUMIFS('sys inv movment rpt'!$M:$M,'sys inv movment rpt'!$L:$L,$M442,'sys inv movment rpt'!$N:$N,N$1)</f>
        <v>0</v>
      </c>
      <c r="O442" s="86">
        <f>SUMIFS('sys inv movment rpt'!$M:$M,'sys inv movment rpt'!$L:$L,$M442,'sys inv movment rpt'!$N:$N,O$1)</f>
        <v>0</v>
      </c>
      <c r="P442" s="86">
        <f>SUMIFS('sys inv movment rpt'!$M:$M,'sys inv movment rpt'!$L:$L,$M442,'sys inv movment rpt'!$N:$N,P$1)</f>
        <v>0</v>
      </c>
      <c r="Q442" s="86">
        <f>SUMIFS('sys inv movment rpt'!$M:$M,'sys inv movment rpt'!$L:$L,$M442,'sys inv movment rpt'!$N:$N,Q$1)</f>
        <v>0</v>
      </c>
      <c r="R442" s="86">
        <f>SUMIFS('sys inv movment rpt'!$M:$M,'sys inv movment rpt'!$L:$L,$M442,'sys inv movment rpt'!$N:$N,R$1)</f>
        <v>0</v>
      </c>
      <c r="S442" s="86">
        <f>SUMIFS('sys inv movment rpt'!$M:$M,'sys inv movment rpt'!$L:$L,$M442,'sys inv movment rpt'!$N:$N,S$1)</f>
        <v>0</v>
      </c>
      <c r="T442" s="86">
        <f>SUMIFS('sys inv movment rpt'!$M:$M,'sys inv movment rpt'!$L:$L,$M442,'sys inv movment rpt'!$N:$N,T$1)</f>
        <v>0</v>
      </c>
      <c r="U442" s="86">
        <f>SUMIFS('sys inv movment rpt'!$M:$M,'sys inv movment rpt'!$L:$L,$M442,'sys inv movment rpt'!$N:$N,U$1)</f>
        <v>0</v>
      </c>
      <c r="V442" s="86">
        <f>SUMIFS('sys inv movment rpt'!$M:$M,'sys inv movment rpt'!$L:$L,$M442,'sys inv movment rpt'!$N:$N,V$1)</f>
        <v>0</v>
      </c>
      <c r="W442" s="86">
        <f>SUMIFS('sys inv movment rpt'!$M:$M,'sys inv movment rpt'!$L:$L,$M442,'sys inv movment rpt'!$N:$N,W$1)</f>
        <v>0</v>
      </c>
      <c r="X442" s="86">
        <f>SUMIFS('sys inv movment rpt'!$M:$M,'sys inv movment rpt'!$L:$L,$M442,'sys inv movment rpt'!$N:$N,X$1)</f>
        <v>0</v>
      </c>
      <c r="Y442" s="86">
        <f>SUMIFS('sys inv movment rpt'!$M:$M,'sys inv movment rpt'!$L:$L,$M442,'sys inv movment rpt'!$N:$N,Y$1)</f>
        <v>0</v>
      </c>
      <c r="Z442" s="86">
        <f>SUMIFS('sys inv movment rpt'!$M:$M,'sys inv movment rpt'!$L:$L,$M442,'sys inv movment rpt'!$N:$N,Z$1)</f>
        <v>0</v>
      </c>
      <c r="AA442" s="86">
        <f>SUMIFS('sys inv movment rpt'!$M:$M,'sys inv movment rpt'!$L:$L,$M442,'sys inv movment rpt'!$N:$N,AA$1)</f>
        <v>0</v>
      </c>
      <c r="AB442" s="86">
        <f>SUMIFS('sys inv movment rpt'!$M:$M,'sys inv movment rpt'!$L:$L,$M442,'sys inv movment rpt'!$N:$N,AB$1)</f>
        <v>0</v>
      </c>
      <c r="AC442" s="86">
        <f>SUMIFS('sys inv movment rpt'!$M:$M,'sys inv movment rpt'!$L:$L,$M442,'sys inv movment rpt'!$N:$N,AC$1)</f>
        <v>0</v>
      </c>
      <c r="AD442" s="86">
        <f>SUMIFS('sys inv movment rpt'!$M:$M,'sys inv movment rpt'!$L:$L,$M442,'sys inv movment rpt'!$N:$N,AD$1)</f>
        <v>0</v>
      </c>
      <c r="AE442" s="86">
        <f>SUMIFS('sys inv movment rpt'!$M:$M,'sys inv movment rpt'!$L:$L,$M442,'sys inv movment rpt'!$N:$N,AE$1)</f>
        <v>0</v>
      </c>
      <c r="AF442" s="86">
        <f>SUMIFS('sys inv movment rpt'!$M:$M,'sys inv movment rpt'!$L:$L,$M442,'sys inv movment rpt'!$N:$N,AF$1)</f>
        <v>0</v>
      </c>
      <c r="AG442" s="86">
        <f>SUMIFS('sys inv movment rpt'!$M:$M,'sys inv movment rpt'!$L:$L,$M442,'sys inv movment rpt'!$N:$N,AG$1)</f>
        <v>0</v>
      </c>
      <c r="AH442" s="86">
        <f>SUMIFS('sys inv movment rpt'!$M:$M,'sys inv movment rpt'!$L:$L,$M442,'sys inv movment rpt'!$N:$N,AH$1)</f>
        <v>0</v>
      </c>
      <c r="AI442" s="86">
        <f>SUMIFS('sys inv movment rpt'!$M:$M,'sys inv movment rpt'!$L:$L,$M442,'sys inv movment rpt'!$N:$N,AI$1)</f>
        <v>0</v>
      </c>
      <c r="AJ442" s="86">
        <f>SUMIFS('sys inv movment rpt'!$M:$M,'sys inv movment rpt'!$L:$L,$M442,'sys inv movment rpt'!$N:$N,AJ$1)</f>
        <v>0</v>
      </c>
      <c r="AK442" s="86">
        <f>SUMIFS('sys inv movment rpt'!$M:$M,'sys inv movment rpt'!$L:$L,$M442,'sys inv movment rpt'!$N:$N,AK$1)</f>
        <v>0</v>
      </c>
      <c r="AL442" s="86">
        <f>SUMIFS('sys inv movment rpt'!$M:$M,'sys inv movment rpt'!$L:$L,$M442,'sys inv movment rpt'!$N:$N,AL$1)</f>
        <v>0</v>
      </c>
      <c r="AM442" s="86">
        <f>SUMIFS('sys inv movment rpt'!$M:$M,'sys inv movment rpt'!$L:$L,$M442,'sys inv movment rpt'!$N:$N,AM$1)</f>
        <v>0</v>
      </c>
      <c r="AN442" s="86">
        <f>SUMIFS('sys inv movment rpt'!$M:$M,'sys inv movment rpt'!$L:$L,$M442,'sys inv movment rpt'!$N:$N,AN$1)</f>
        <v>0</v>
      </c>
      <c r="AO442" s="86">
        <f>SUMIFS('sys inv movment rpt'!$M:$M,'sys inv movment rpt'!$L:$L,$M442,'sys inv movment rpt'!$N:$N,AO$1)</f>
        <v>0</v>
      </c>
      <c r="AP442" s="86">
        <f>SUMIFS('sys inv movment rpt'!$M:$M,'sys inv movment rpt'!$L:$L,$M442,'sys inv movment rpt'!$N:$N,AP$1)</f>
        <v>0</v>
      </c>
      <c r="AQ442" s="86">
        <f>SUMIFS('sys inv movment rpt'!$M:$M,'sys inv movment rpt'!$L:$L,$M442,'sys inv movment rpt'!$N:$N,AQ$1)</f>
        <v>0</v>
      </c>
      <c r="AR442" s="86">
        <f>SUMIFS('sys inv movment rpt'!$M:$M,'sys inv movment rpt'!$L:$L,$M442,'sys inv movment rpt'!$N:$N,AR$1)</f>
        <v>0</v>
      </c>
      <c r="AS442" s="86">
        <f>SUMIFS('sys inv movment rpt'!$M:$M,'sys inv movment rpt'!$L:$L,$M442,'sys inv movment rpt'!$N:$N,AS$1)</f>
        <v>0</v>
      </c>
      <c r="AT442" s="86">
        <f>SUMIFS('sys inv movment rpt'!$M:$M,'sys inv movment rpt'!$L:$L,$M442,'sys inv movment rpt'!$N:$N,AT$1)</f>
        <v>0</v>
      </c>
      <c r="AU442" s="86">
        <f>SUMIFS('sys inv movment rpt'!$M:$M,'sys inv movment rpt'!$L:$L,$M442,'sys inv movment rpt'!$N:$N,AU$1)</f>
        <v>0</v>
      </c>
      <c r="AV442" s="86">
        <f>SUMIFS('sys inv movment rpt'!$M:$M,'sys inv movment rpt'!$L:$L,$M442,'sys inv movment rpt'!$N:$N,AV$1)</f>
        <v>0</v>
      </c>
      <c r="AW442" s="87" t="str">
        <f>IFERROR(VLOOKUP(A442,'sys-backorder details'!E:U,17,0),"-")</f>
        <v>-</v>
      </c>
      <c r="AX442" s="87" t="str">
        <f>IF(K442&gt;1,VLOOKUP(A442,'settings-routing'!A:I,9,0),"")</f>
        <v/>
      </c>
    </row>
    <row r="443" ht="12.75" hidden="1" customHeight="1">
      <c r="A443" s="28" t="s">
        <v>1083</v>
      </c>
      <c r="B443" s="28" t="s">
        <v>1084</v>
      </c>
      <c r="C443" s="50">
        <f t="shared" si="2"/>
        <v>0</v>
      </c>
      <c r="D443" s="80">
        <f>SUMIF('Stocks 101-111'!$J:$J,'item dashboard'!A443,'Stocks 101-111'!K:K)</f>
        <v>0</v>
      </c>
      <c r="E443" s="80">
        <f>SUMIF('Stocks 101-111'!$J:$J,'item dashboard'!A443,'Stocks 101-111'!$L:$L)</f>
        <v>0</v>
      </c>
      <c r="F443" s="81">
        <f t="shared" si="3"/>
        <v>0</v>
      </c>
      <c r="G443" s="82">
        <f t="shared" si="4"/>
        <v>0</v>
      </c>
      <c r="H443" s="50">
        <f>SUMIFS('sys-backorder details'!$M:$M,'sys-backorder details'!$E:$E,'item dashboard'!A443,'sys-backorder details'!$V:$V,"")</f>
        <v>0</v>
      </c>
      <c r="I443" s="83">
        <f>SUMIF('settings-routing'!$I:$I,'item dashboard'!A443,'settings-routing'!$O:$O)</f>
        <v>0</v>
      </c>
      <c r="J443" s="50">
        <f>SUMIFS('sys-backorder details'!$M:$M,'sys-backorder details'!$E:$E,'item dashboard'!A443,'sys-backorder details'!$V:$V,"Call off")</f>
        <v>0</v>
      </c>
      <c r="K443" s="84">
        <f t="shared" si="5"/>
        <v>0</v>
      </c>
      <c r="L443" s="84">
        <f>SUMIF('Production Plan'!$E:$E,'item dashboard'!A443,'Production Plan'!$N:$N)</f>
        <v>0</v>
      </c>
      <c r="M443" s="85" t="str">
        <f t="shared" si="6"/>
        <v>B-G26-W14-HA-200 gms White Jar</v>
      </c>
      <c r="N443" s="86">
        <f>SUMIFS('sys inv movment rpt'!$M:$M,'sys inv movment rpt'!$L:$L,$M443,'sys inv movment rpt'!$N:$N,N$1)</f>
        <v>0</v>
      </c>
      <c r="O443" s="86">
        <f>SUMIFS('sys inv movment rpt'!$M:$M,'sys inv movment rpt'!$L:$L,$M443,'sys inv movment rpt'!$N:$N,O$1)</f>
        <v>0</v>
      </c>
      <c r="P443" s="86">
        <f>SUMIFS('sys inv movment rpt'!$M:$M,'sys inv movment rpt'!$L:$L,$M443,'sys inv movment rpt'!$N:$N,P$1)</f>
        <v>0</v>
      </c>
      <c r="Q443" s="86">
        <f>SUMIFS('sys inv movment rpt'!$M:$M,'sys inv movment rpt'!$L:$L,$M443,'sys inv movment rpt'!$N:$N,Q$1)</f>
        <v>0</v>
      </c>
      <c r="R443" s="86">
        <f>SUMIFS('sys inv movment rpt'!$M:$M,'sys inv movment rpt'!$L:$L,$M443,'sys inv movment rpt'!$N:$N,R$1)</f>
        <v>0</v>
      </c>
      <c r="S443" s="86">
        <f>SUMIFS('sys inv movment rpt'!$M:$M,'sys inv movment rpt'!$L:$L,$M443,'sys inv movment rpt'!$N:$N,S$1)</f>
        <v>0</v>
      </c>
      <c r="T443" s="86">
        <f>SUMIFS('sys inv movment rpt'!$M:$M,'sys inv movment rpt'!$L:$L,$M443,'sys inv movment rpt'!$N:$N,T$1)</f>
        <v>0</v>
      </c>
      <c r="U443" s="86">
        <f>SUMIFS('sys inv movment rpt'!$M:$M,'sys inv movment rpt'!$L:$L,$M443,'sys inv movment rpt'!$N:$N,U$1)</f>
        <v>0</v>
      </c>
      <c r="V443" s="86">
        <f>SUMIFS('sys inv movment rpt'!$M:$M,'sys inv movment rpt'!$L:$L,$M443,'sys inv movment rpt'!$N:$N,V$1)</f>
        <v>0</v>
      </c>
      <c r="W443" s="86">
        <f>SUMIFS('sys inv movment rpt'!$M:$M,'sys inv movment rpt'!$L:$L,$M443,'sys inv movment rpt'!$N:$N,W$1)</f>
        <v>0</v>
      </c>
      <c r="X443" s="86">
        <f>SUMIFS('sys inv movment rpt'!$M:$M,'sys inv movment rpt'!$L:$L,$M443,'sys inv movment rpt'!$N:$N,X$1)</f>
        <v>0</v>
      </c>
      <c r="Y443" s="86">
        <f>SUMIFS('sys inv movment rpt'!$M:$M,'sys inv movment rpt'!$L:$L,$M443,'sys inv movment rpt'!$N:$N,Y$1)</f>
        <v>0</v>
      </c>
      <c r="Z443" s="86">
        <f>SUMIFS('sys inv movment rpt'!$M:$M,'sys inv movment rpt'!$L:$L,$M443,'sys inv movment rpt'!$N:$N,Z$1)</f>
        <v>0</v>
      </c>
      <c r="AA443" s="86">
        <f>SUMIFS('sys inv movment rpt'!$M:$M,'sys inv movment rpt'!$L:$L,$M443,'sys inv movment rpt'!$N:$N,AA$1)</f>
        <v>0</v>
      </c>
      <c r="AB443" s="86">
        <f>SUMIFS('sys inv movment rpt'!$M:$M,'sys inv movment rpt'!$L:$L,$M443,'sys inv movment rpt'!$N:$N,AB$1)</f>
        <v>0</v>
      </c>
      <c r="AC443" s="86">
        <f>SUMIFS('sys inv movment rpt'!$M:$M,'sys inv movment rpt'!$L:$L,$M443,'sys inv movment rpt'!$N:$N,AC$1)</f>
        <v>0</v>
      </c>
      <c r="AD443" s="86">
        <f>SUMIFS('sys inv movment rpt'!$M:$M,'sys inv movment rpt'!$L:$L,$M443,'sys inv movment rpt'!$N:$N,AD$1)</f>
        <v>0</v>
      </c>
      <c r="AE443" s="86">
        <f>SUMIFS('sys inv movment rpt'!$M:$M,'sys inv movment rpt'!$L:$L,$M443,'sys inv movment rpt'!$N:$N,AE$1)</f>
        <v>0</v>
      </c>
      <c r="AF443" s="86">
        <f>SUMIFS('sys inv movment rpt'!$M:$M,'sys inv movment rpt'!$L:$L,$M443,'sys inv movment rpt'!$N:$N,AF$1)</f>
        <v>0</v>
      </c>
      <c r="AG443" s="86">
        <f>SUMIFS('sys inv movment rpt'!$M:$M,'sys inv movment rpt'!$L:$L,$M443,'sys inv movment rpt'!$N:$N,AG$1)</f>
        <v>0</v>
      </c>
      <c r="AH443" s="86">
        <f>SUMIFS('sys inv movment rpt'!$M:$M,'sys inv movment rpt'!$L:$L,$M443,'sys inv movment rpt'!$N:$N,AH$1)</f>
        <v>0</v>
      </c>
      <c r="AI443" s="86">
        <f>SUMIFS('sys inv movment rpt'!$M:$M,'sys inv movment rpt'!$L:$L,$M443,'sys inv movment rpt'!$N:$N,AI$1)</f>
        <v>0</v>
      </c>
      <c r="AJ443" s="86">
        <f>SUMIFS('sys inv movment rpt'!$M:$M,'sys inv movment rpt'!$L:$L,$M443,'sys inv movment rpt'!$N:$N,AJ$1)</f>
        <v>0</v>
      </c>
      <c r="AK443" s="86">
        <f>SUMIFS('sys inv movment rpt'!$M:$M,'sys inv movment rpt'!$L:$L,$M443,'sys inv movment rpt'!$N:$N,AK$1)</f>
        <v>0</v>
      </c>
      <c r="AL443" s="86">
        <f>SUMIFS('sys inv movment rpt'!$M:$M,'sys inv movment rpt'!$L:$L,$M443,'sys inv movment rpt'!$N:$N,AL$1)</f>
        <v>0</v>
      </c>
      <c r="AM443" s="86">
        <f>SUMIFS('sys inv movment rpt'!$M:$M,'sys inv movment rpt'!$L:$L,$M443,'sys inv movment rpt'!$N:$N,AM$1)</f>
        <v>0</v>
      </c>
      <c r="AN443" s="86">
        <f>SUMIFS('sys inv movment rpt'!$M:$M,'sys inv movment rpt'!$L:$L,$M443,'sys inv movment rpt'!$N:$N,AN$1)</f>
        <v>0</v>
      </c>
      <c r="AO443" s="86">
        <f>SUMIFS('sys inv movment rpt'!$M:$M,'sys inv movment rpt'!$L:$L,$M443,'sys inv movment rpt'!$N:$N,AO$1)</f>
        <v>0</v>
      </c>
      <c r="AP443" s="86">
        <f>SUMIFS('sys inv movment rpt'!$M:$M,'sys inv movment rpt'!$L:$L,$M443,'sys inv movment rpt'!$N:$N,AP$1)</f>
        <v>0</v>
      </c>
      <c r="AQ443" s="86">
        <f>SUMIFS('sys inv movment rpt'!$M:$M,'sys inv movment rpt'!$L:$L,$M443,'sys inv movment rpt'!$N:$N,AQ$1)</f>
        <v>0</v>
      </c>
      <c r="AR443" s="86">
        <f>SUMIFS('sys inv movment rpt'!$M:$M,'sys inv movment rpt'!$L:$L,$M443,'sys inv movment rpt'!$N:$N,AR$1)</f>
        <v>0</v>
      </c>
      <c r="AS443" s="86">
        <f>SUMIFS('sys inv movment rpt'!$M:$M,'sys inv movment rpt'!$L:$L,$M443,'sys inv movment rpt'!$N:$N,AS$1)</f>
        <v>0</v>
      </c>
      <c r="AT443" s="86">
        <f>SUMIFS('sys inv movment rpt'!$M:$M,'sys inv movment rpt'!$L:$L,$M443,'sys inv movment rpt'!$N:$N,AT$1)</f>
        <v>0</v>
      </c>
      <c r="AU443" s="86">
        <f>SUMIFS('sys inv movment rpt'!$M:$M,'sys inv movment rpt'!$L:$L,$M443,'sys inv movment rpt'!$N:$N,AU$1)</f>
        <v>0</v>
      </c>
      <c r="AV443" s="86">
        <f>SUMIFS('sys inv movment rpt'!$M:$M,'sys inv movment rpt'!$L:$L,$M443,'sys inv movment rpt'!$N:$N,AV$1)</f>
        <v>0</v>
      </c>
      <c r="AW443" s="87" t="str">
        <f>IFERROR(VLOOKUP(A443,'sys-backorder details'!E:U,17,0),"-")</f>
        <v>-</v>
      </c>
      <c r="AX443" s="87" t="str">
        <f>IF(K443&gt;1,VLOOKUP(A443,'settings-routing'!A:I,9,0),"")</f>
        <v/>
      </c>
    </row>
    <row r="444" ht="12.75" hidden="1" customHeight="1">
      <c r="A444" s="28" t="s">
        <v>1085</v>
      </c>
      <c r="B444" s="28" t="s">
        <v>1086</v>
      </c>
      <c r="C444" s="50">
        <f t="shared" si="2"/>
        <v>0</v>
      </c>
      <c r="D444" s="80">
        <f>SUMIF('Stocks 101-111'!$J:$J,'item dashboard'!A444,'Stocks 101-111'!K:K)</f>
        <v>0</v>
      </c>
      <c r="E444" s="80">
        <f>SUMIF('Stocks 101-111'!$J:$J,'item dashboard'!A444,'Stocks 101-111'!$L:$L)</f>
        <v>0</v>
      </c>
      <c r="F444" s="81">
        <f t="shared" si="3"/>
        <v>0</v>
      </c>
      <c r="G444" s="82">
        <f t="shared" si="4"/>
        <v>0</v>
      </c>
      <c r="H444" s="50">
        <f>SUMIFS('sys-backorder details'!$M:$M,'sys-backorder details'!$E:$E,'item dashboard'!A444,'sys-backorder details'!$V:$V,"")</f>
        <v>0</v>
      </c>
      <c r="I444" s="83">
        <f>SUMIF('settings-routing'!$I:$I,'item dashboard'!A444,'settings-routing'!$O:$O)</f>
        <v>0</v>
      </c>
      <c r="J444" s="50">
        <f>SUMIFS('sys-backorder details'!$M:$M,'sys-backorder details'!$E:$E,'item dashboard'!A444,'sys-backorder details'!$V:$V,"Call off")</f>
        <v>0</v>
      </c>
      <c r="K444" s="84">
        <f t="shared" si="5"/>
        <v>0</v>
      </c>
      <c r="L444" s="84">
        <f>SUMIF('Production Plan'!$E:$E,'item dashboard'!A444,'Production Plan'!$N:$N)</f>
        <v>0</v>
      </c>
      <c r="M444" s="85" t="str">
        <f t="shared" si="6"/>
        <v>B-G27B-N23-250 gm Natural PLain Jar</v>
      </c>
      <c r="N444" s="86">
        <f>SUMIFS('sys inv movment rpt'!$M:$M,'sys inv movment rpt'!$L:$L,$M444,'sys inv movment rpt'!$N:$N,N$1)</f>
        <v>0</v>
      </c>
      <c r="O444" s="86">
        <f>SUMIFS('sys inv movment rpt'!$M:$M,'sys inv movment rpt'!$L:$L,$M444,'sys inv movment rpt'!$N:$N,O$1)</f>
        <v>0</v>
      </c>
      <c r="P444" s="86">
        <f>SUMIFS('sys inv movment rpt'!$M:$M,'sys inv movment rpt'!$L:$L,$M444,'sys inv movment rpt'!$N:$N,P$1)</f>
        <v>0</v>
      </c>
      <c r="Q444" s="86">
        <f>SUMIFS('sys inv movment rpt'!$M:$M,'sys inv movment rpt'!$L:$L,$M444,'sys inv movment rpt'!$N:$N,Q$1)</f>
        <v>0</v>
      </c>
      <c r="R444" s="86">
        <f>SUMIFS('sys inv movment rpt'!$M:$M,'sys inv movment rpt'!$L:$L,$M444,'sys inv movment rpt'!$N:$N,R$1)</f>
        <v>0</v>
      </c>
      <c r="S444" s="86">
        <f>SUMIFS('sys inv movment rpt'!$M:$M,'sys inv movment rpt'!$L:$L,$M444,'sys inv movment rpt'!$N:$N,S$1)</f>
        <v>0</v>
      </c>
      <c r="T444" s="86">
        <f>SUMIFS('sys inv movment rpt'!$M:$M,'sys inv movment rpt'!$L:$L,$M444,'sys inv movment rpt'!$N:$N,T$1)</f>
        <v>0</v>
      </c>
      <c r="U444" s="86">
        <f>SUMIFS('sys inv movment rpt'!$M:$M,'sys inv movment rpt'!$L:$L,$M444,'sys inv movment rpt'!$N:$N,U$1)</f>
        <v>0</v>
      </c>
      <c r="V444" s="86">
        <f>SUMIFS('sys inv movment rpt'!$M:$M,'sys inv movment rpt'!$L:$L,$M444,'sys inv movment rpt'!$N:$N,V$1)</f>
        <v>0</v>
      </c>
      <c r="W444" s="86">
        <f>SUMIFS('sys inv movment rpt'!$M:$M,'sys inv movment rpt'!$L:$L,$M444,'sys inv movment rpt'!$N:$N,W$1)</f>
        <v>0</v>
      </c>
      <c r="X444" s="86">
        <f>SUMIFS('sys inv movment rpt'!$M:$M,'sys inv movment rpt'!$L:$L,$M444,'sys inv movment rpt'!$N:$N,X$1)</f>
        <v>0</v>
      </c>
      <c r="Y444" s="86">
        <f>SUMIFS('sys inv movment rpt'!$M:$M,'sys inv movment rpt'!$L:$L,$M444,'sys inv movment rpt'!$N:$N,Y$1)</f>
        <v>0</v>
      </c>
      <c r="Z444" s="86">
        <f>SUMIFS('sys inv movment rpt'!$M:$M,'sys inv movment rpt'!$L:$L,$M444,'sys inv movment rpt'!$N:$N,Z$1)</f>
        <v>0</v>
      </c>
      <c r="AA444" s="86">
        <f>SUMIFS('sys inv movment rpt'!$M:$M,'sys inv movment rpt'!$L:$L,$M444,'sys inv movment rpt'!$N:$N,AA$1)</f>
        <v>0</v>
      </c>
      <c r="AB444" s="86">
        <f>SUMIFS('sys inv movment rpt'!$M:$M,'sys inv movment rpt'!$L:$L,$M444,'sys inv movment rpt'!$N:$N,AB$1)</f>
        <v>0</v>
      </c>
      <c r="AC444" s="86">
        <f>SUMIFS('sys inv movment rpt'!$M:$M,'sys inv movment rpt'!$L:$L,$M444,'sys inv movment rpt'!$N:$N,AC$1)</f>
        <v>0</v>
      </c>
      <c r="AD444" s="86">
        <f>SUMIFS('sys inv movment rpt'!$M:$M,'sys inv movment rpt'!$L:$L,$M444,'sys inv movment rpt'!$N:$N,AD$1)</f>
        <v>0</v>
      </c>
      <c r="AE444" s="86">
        <f>SUMIFS('sys inv movment rpt'!$M:$M,'sys inv movment rpt'!$L:$L,$M444,'sys inv movment rpt'!$N:$N,AE$1)</f>
        <v>0</v>
      </c>
      <c r="AF444" s="86">
        <f>SUMIFS('sys inv movment rpt'!$M:$M,'sys inv movment rpt'!$L:$L,$M444,'sys inv movment rpt'!$N:$N,AF$1)</f>
        <v>0</v>
      </c>
      <c r="AG444" s="86">
        <f>SUMIFS('sys inv movment rpt'!$M:$M,'sys inv movment rpt'!$L:$L,$M444,'sys inv movment rpt'!$N:$N,AG$1)</f>
        <v>0</v>
      </c>
      <c r="AH444" s="86">
        <f>SUMIFS('sys inv movment rpt'!$M:$M,'sys inv movment rpt'!$L:$L,$M444,'sys inv movment rpt'!$N:$N,AH$1)</f>
        <v>0</v>
      </c>
      <c r="AI444" s="86">
        <f>SUMIFS('sys inv movment rpt'!$M:$M,'sys inv movment rpt'!$L:$L,$M444,'sys inv movment rpt'!$N:$N,AI$1)</f>
        <v>0</v>
      </c>
      <c r="AJ444" s="86">
        <f>SUMIFS('sys inv movment rpt'!$M:$M,'sys inv movment rpt'!$L:$L,$M444,'sys inv movment rpt'!$N:$N,AJ$1)</f>
        <v>0</v>
      </c>
      <c r="AK444" s="86">
        <f>SUMIFS('sys inv movment rpt'!$M:$M,'sys inv movment rpt'!$L:$L,$M444,'sys inv movment rpt'!$N:$N,AK$1)</f>
        <v>0</v>
      </c>
      <c r="AL444" s="86">
        <f>SUMIFS('sys inv movment rpt'!$M:$M,'sys inv movment rpt'!$L:$L,$M444,'sys inv movment rpt'!$N:$N,AL$1)</f>
        <v>0</v>
      </c>
      <c r="AM444" s="86">
        <f>SUMIFS('sys inv movment rpt'!$M:$M,'sys inv movment rpt'!$L:$L,$M444,'sys inv movment rpt'!$N:$N,AM$1)</f>
        <v>0</v>
      </c>
      <c r="AN444" s="86">
        <f>SUMIFS('sys inv movment rpt'!$M:$M,'sys inv movment rpt'!$L:$L,$M444,'sys inv movment rpt'!$N:$N,AN$1)</f>
        <v>0</v>
      </c>
      <c r="AO444" s="86">
        <f>SUMIFS('sys inv movment rpt'!$M:$M,'sys inv movment rpt'!$L:$L,$M444,'sys inv movment rpt'!$N:$N,AO$1)</f>
        <v>0</v>
      </c>
      <c r="AP444" s="86">
        <f>SUMIFS('sys inv movment rpt'!$M:$M,'sys inv movment rpt'!$L:$L,$M444,'sys inv movment rpt'!$N:$N,AP$1)</f>
        <v>0</v>
      </c>
      <c r="AQ444" s="86">
        <f>SUMIFS('sys inv movment rpt'!$M:$M,'sys inv movment rpt'!$L:$L,$M444,'sys inv movment rpt'!$N:$N,AQ$1)</f>
        <v>0</v>
      </c>
      <c r="AR444" s="86">
        <f>SUMIFS('sys inv movment rpt'!$M:$M,'sys inv movment rpt'!$L:$L,$M444,'sys inv movment rpt'!$N:$N,AR$1)</f>
        <v>0</v>
      </c>
      <c r="AS444" s="86">
        <f>SUMIFS('sys inv movment rpt'!$M:$M,'sys inv movment rpt'!$L:$L,$M444,'sys inv movment rpt'!$N:$N,AS$1)</f>
        <v>0</v>
      </c>
      <c r="AT444" s="86">
        <f>SUMIFS('sys inv movment rpt'!$M:$M,'sys inv movment rpt'!$L:$L,$M444,'sys inv movment rpt'!$N:$N,AT$1)</f>
        <v>0</v>
      </c>
      <c r="AU444" s="86">
        <f>SUMIFS('sys inv movment rpt'!$M:$M,'sys inv movment rpt'!$L:$L,$M444,'sys inv movment rpt'!$N:$N,AU$1)</f>
        <v>0</v>
      </c>
      <c r="AV444" s="86">
        <f>SUMIFS('sys inv movment rpt'!$M:$M,'sys inv movment rpt'!$L:$L,$M444,'sys inv movment rpt'!$N:$N,AV$1)</f>
        <v>0</v>
      </c>
      <c r="AW444" s="87" t="str">
        <f>IFERROR(VLOOKUP(A444,'sys-backorder details'!E:U,17,0),"-")</f>
        <v>-</v>
      </c>
      <c r="AX444" s="87" t="str">
        <f>IF(K444&gt;1,VLOOKUP(A444,'settings-routing'!A:I,9,0),"")</f>
        <v/>
      </c>
    </row>
    <row r="445" ht="12.75" hidden="1" customHeight="1">
      <c r="A445" s="50" t="s">
        <v>1087</v>
      </c>
      <c r="B445" s="50" t="s">
        <v>902</v>
      </c>
      <c r="C445" s="50">
        <f t="shared" si="2"/>
        <v>0</v>
      </c>
      <c r="D445" s="80">
        <f>SUMIF('Stocks 101-111'!$J:$J,'item dashboard'!A445,'Stocks 101-111'!K:K)</f>
        <v>0</v>
      </c>
      <c r="E445" s="80">
        <f>SUMIF('Stocks 101-111'!$J:$J,'item dashboard'!A445,'Stocks 101-111'!$L:$L)</f>
        <v>0</v>
      </c>
      <c r="F445" s="81">
        <f t="shared" si="3"/>
        <v>0</v>
      </c>
      <c r="G445" s="82">
        <f t="shared" si="4"/>
        <v>0</v>
      </c>
      <c r="H445" s="50">
        <f>SUMIFS('sys-backorder details'!$M:$M,'sys-backorder details'!$E:$E,'item dashboard'!A445,'sys-backorder details'!$V:$V,"")</f>
        <v>0</v>
      </c>
      <c r="I445" s="83">
        <f>SUMIF('settings-routing'!$I:$I,'item dashboard'!A445,'settings-routing'!$O:$O)</f>
        <v>0</v>
      </c>
      <c r="J445" s="50">
        <f>SUMIFS('sys-backorder details'!$M:$M,'sys-backorder details'!$E:$E,'item dashboard'!A445,'sys-backorder details'!$V:$V,"Call off")</f>
        <v>0</v>
      </c>
      <c r="K445" s="84">
        <f t="shared" si="5"/>
        <v>0</v>
      </c>
      <c r="L445" s="84">
        <f>SUMIF('Production Plan'!$E:$E,'item dashboard'!A445,'Production Plan'!$N:$N)</f>
        <v>0</v>
      </c>
      <c r="M445" s="85" t="str">
        <f t="shared" si="6"/>
        <v>B-G27B-W23-250 gm White jar</v>
      </c>
      <c r="N445" s="86">
        <f>SUMIFS('sys inv movment rpt'!$M:$M,'sys inv movment rpt'!$L:$L,$M445,'sys inv movment rpt'!$N:$N,N$1)</f>
        <v>0</v>
      </c>
      <c r="O445" s="86">
        <f>SUMIFS('sys inv movment rpt'!$M:$M,'sys inv movment rpt'!$L:$L,$M445,'sys inv movment rpt'!$N:$N,O$1)</f>
        <v>0</v>
      </c>
      <c r="P445" s="86">
        <f>SUMIFS('sys inv movment rpt'!$M:$M,'sys inv movment rpt'!$L:$L,$M445,'sys inv movment rpt'!$N:$N,P$1)</f>
        <v>0</v>
      </c>
      <c r="Q445" s="86">
        <f>SUMIFS('sys inv movment rpt'!$M:$M,'sys inv movment rpt'!$L:$L,$M445,'sys inv movment rpt'!$N:$N,Q$1)</f>
        <v>0</v>
      </c>
      <c r="R445" s="86">
        <f>SUMIFS('sys inv movment rpt'!$M:$M,'sys inv movment rpt'!$L:$L,$M445,'sys inv movment rpt'!$N:$N,R$1)</f>
        <v>0</v>
      </c>
      <c r="S445" s="86">
        <f>SUMIFS('sys inv movment rpt'!$M:$M,'sys inv movment rpt'!$L:$L,$M445,'sys inv movment rpt'!$N:$N,S$1)</f>
        <v>0</v>
      </c>
      <c r="T445" s="86">
        <f>SUMIFS('sys inv movment rpt'!$M:$M,'sys inv movment rpt'!$L:$L,$M445,'sys inv movment rpt'!$N:$N,T$1)</f>
        <v>0</v>
      </c>
      <c r="U445" s="86">
        <f>SUMIFS('sys inv movment rpt'!$M:$M,'sys inv movment rpt'!$L:$L,$M445,'sys inv movment rpt'!$N:$N,U$1)</f>
        <v>0</v>
      </c>
      <c r="V445" s="86">
        <f>SUMIFS('sys inv movment rpt'!$M:$M,'sys inv movment rpt'!$L:$L,$M445,'sys inv movment rpt'!$N:$N,V$1)</f>
        <v>0</v>
      </c>
      <c r="W445" s="86">
        <f>SUMIFS('sys inv movment rpt'!$M:$M,'sys inv movment rpt'!$L:$L,$M445,'sys inv movment rpt'!$N:$N,W$1)</f>
        <v>0</v>
      </c>
      <c r="X445" s="86">
        <f>SUMIFS('sys inv movment rpt'!$M:$M,'sys inv movment rpt'!$L:$L,$M445,'sys inv movment rpt'!$N:$N,X$1)</f>
        <v>0</v>
      </c>
      <c r="Y445" s="86">
        <f>SUMIFS('sys inv movment rpt'!$M:$M,'sys inv movment rpt'!$L:$L,$M445,'sys inv movment rpt'!$N:$N,Y$1)</f>
        <v>0</v>
      </c>
      <c r="Z445" s="86">
        <f>SUMIFS('sys inv movment rpt'!$M:$M,'sys inv movment rpt'!$L:$L,$M445,'sys inv movment rpt'!$N:$N,Z$1)</f>
        <v>0</v>
      </c>
      <c r="AA445" s="86">
        <f>SUMIFS('sys inv movment rpt'!$M:$M,'sys inv movment rpt'!$L:$L,$M445,'sys inv movment rpt'!$N:$N,AA$1)</f>
        <v>0</v>
      </c>
      <c r="AB445" s="86">
        <f>SUMIFS('sys inv movment rpt'!$M:$M,'sys inv movment rpt'!$L:$L,$M445,'sys inv movment rpt'!$N:$N,AB$1)</f>
        <v>0</v>
      </c>
      <c r="AC445" s="86">
        <f>SUMIFS('sys inv movment rpt'!$M:$M,'sys inv movment rpt'!$L:$L,$M445,'sys inv movment rpt'!$N:$N,AC$1)</f>
        <v>0</v>
      </c>
      <c r="AD445" s="86">
        <f>SUMIFS('sys inv movment rpt'!$M:$M,'sys inv movment rpt'!$L:$L,$M445,'sys inv movment rpt'!$N:$N,AD$1)</f>
        <v>0</v>
      </c>
      <c r="AE445" s="86">
        <f>SUMIFS('sys inv movment rpt'!$M:$M,'sys inv movment rpt'!$L:$L,$M445,'sys inv movment rpt'!$N:$N,AE$1)</f>
        <v>0</v>
      </c>
      <c r="AF445" s="86">
        <f>SUMIFS('sys inv movment rpt'!$M:$M,'sys inv movment rpt'!$L:$L,$M445,'sys inv movment rpt'!$N:$N,AF$1)</f>
        <v>0</v>
      </c>
      <c r="AG445" s="86">
        <f>SUMIFS('sys inv movment rpt'!$M:$M,'sys inv movment rpt'!$L:$L,$M445,'sys inv movment rpt'!$N:$N,AG$1)</f>
        <v>0</v>
      </c>
      <c r="AH445" s="86">
        <f>SUMIFS('sys inv movment rpt'!$M:$M,'sys inv movment rpt'!$L:$L,$M445,'sys inv movment rpt'!$N:$N,AH$1)</f>
        <v>0</v>
      </c>
      <c r="AI445" s="86">
        <f>SUMIFS('sys inv movment rpt'!$M:$M,'sys inv movment rpt'!$L:$L,$M445,'sys inv movment rpt'!$N:$N,AI$1)</f>
        <v>0</v>
      </c>
      <c r="AJ445" s="86">
        <f>SUMIFS('sys inv movment rpt'!$M:$M,'sys inv movment rpt'!$L:$L,$M445,'sys inv movment rpt'!$N:$N,AJ$1)</f>
        <v>0</v>
      </c>
      <c r="AK445" s="86">
        <f>SUMIFS('sys inv movment rpt'!$M:$M,'sys inv movment rpt'!$L:$L,$M445,'sys inv movment rpt'!$N:$N,AK$1)</f>
        <v>0</v>
      </c>
      <c r="AL445" s="86">
        <f>SUMIFS('sys inv movment rpt'!$M:$M,'sys inv movment rpt'!$L:$L,$M445,'sys inv movment rpt'!$N:$N,AL$1)</f>
        <v>0</v>
      </c>
      <c r="AM445" s="86">
        <f>SUMIFS('sys inv movment rpt'!$M:$M,'sys inv movment rpt'!$L:$L,$M445,'sys inv movment rpt'!$N:$N,AM$1)</f>
        <v>0</v>
      </c>
      <c r="AN445" s="86">
        <f>SUMIFS('sys inv movment rpt'!$M:$M,'sys inv movment rpt'!$L:$L,$M445,'sys inv movment rpt'!$N:$N,AN$1)</f>
        <v>0</v>
      </c>
      <c r="AO445" s="86">
        <f>SUMIFS('sys inv movment rpt'!$M:$M,'sys inv movment rpt'!$L:$L,$M445,'sys inv movment rpt'!$N:$N,AO$1)</f>
        <v>0</v>
      </c>
      <c r="AP445" s="86">
        <f>SUMIFS('sys inv movment rpt'!$M:$M,'sys inv movment rpt'!$L:$L,$M445,'sys inv movment rpt'!$N:$N,AP$1)</f>
        <v>0</v>
      </c>
      <c r="AQ445" s="86">
        <f>SUMIFS('sys inv movment rpt'!$M:$M,'sys inv movment rpt'!$L:$L,$M445,'sys inv movment rpt'!$N:$N,AQ$1)</f>
        <v>0</v>
      </c>
      <c r="AR445" s="86">
        <f>SUMIFS('sys inv movment rpt'!$M:$M,'sys inv movment rpt'!$L:$L,$M445,'sys inv movment rpt'!$N:$N,AR$1)</f>
        <v>0</v>
      </c>
      <c r="AS445" s="86">
        <f>SUMIFS('sys inv movment rpt'!$M:$M,'sys inv movment rpt'!$L:$L,$M445,'sys inv movment rpt'!$N:$N,AS$1)</f>
        <v>0</v>
      </c>
      <c r="AT445" s="86">
        <f>SUMIFS('sys inv movment rpt'!$M:$M,'sys inv movment rpt'!$L:$L,$M445,'sys inv movment rpt'!$N:$N,AT$1)</f>
        <v>0</v>
      </c>
      <c r="AU445" s="86">
        <f>SUMIFS('sys inv movment rpt'!$M:$M,'sys inv movment rpt'!$L:$L,$M445,'sys inv movment rpt'!$N:$N,AU$1)</f>
        <v>0</v>
      </c>
      <c r="AV445" s="86">
        <f>SUMIFS('sys inv movment rpt'!$M:$M,'sys inv movment rpt'!$L:$L,$M445,'sys inv movment rpt'!$N:$N,AV$1)</f>
        <v>0</v>
      </c>
      <c r="AW445" s="87" t="str">
        <f>IFERROR(VLOOKUP(A445,'sys-backorder details'!E:U,17,0),"-")</f>
        <v>-</v>
      </c>
      <c r="AX445" s="87" t="str">
        <f>IF(K445&gt;1,VLOOKUP(A445,'settings-routing'!A:I,9,0),"")</f>
        <v/>
      </c>
    </row>
    <row r="446" ht="12.75" hidden="1" customHeight="1">
      <c r="A446" s="50" t="s">
        <v>1088</v>
      </c>
      <c r="B446" s="50" t="s">
        <v>1089</v>
      </c>
      <c r="C446" s="50">
        <f t="shared" si="2"/>
        <v>0</v>
      </c>
      <c r="D446" s="80">
        <f>SUMIF('Stocks 101-111'!$J:$J,'item dashboard'!A446,'Stocks 101-111'!K:K)</f>
        <v>0</v>
      </c>
      <c r="E446" s="80">
        <f>SUMIF('Stocks 101-111'!$J:$J,'item dashboard'!A446,'Stocks 101-111'!$L:$L)</f>
        <v>0</v>
      </c>
      <c r="F446" s="81">
        <f t="shared" si="3"/>
        <v>0</v>
      </c>
      <c r="G446" s="82">
        <f t="shared" si="4"/>
        <v>0</v>
      </c>
      <c r="H446" s="50">
        <f>SUMIFS('sys-backorder details'!$M:$M,'sys-backorder details'!$E:$E,'item dashboard'!A446,'sys-backorder details'!$V:$V,"")</f>
        <v>0</v>
      </c>
      <c r="I446" s="83">
        <f>SUMIF('settings-routing'!$I:$I,'item dashboard'!A446,'settings-routing'!$O:$O)</f>
        <v>0</v>
      </c>
      <c r="J446" s="50">
        <f>SUMIFS('sys-backorder details'!$M:$M,'sys-backorder details'!$E:$E,'item dashboard'!A446,'sys-backorder details'!$V:$V,"Call off")</f>
        <v>0</v>
      </c>
      <c r="K446" s="84">
        <f t="shared" si="5"/>
        <v>0</v>
      </c>
      <c r="L446" s="84">
        <f>SUMIF('Production Plan'!$E:$E,'item dashboard'!A446,'Production Plan'!$N:$N)</f>
        <v>0</v>
      </c>
      <c r="M446" s="85" t="str">
        <f t="shared" si="6"/>
        <v>B-G30-CR11-100gm Cream Jar</v>
      </c>
      <c r="N446" s="86">
        <f>SUMIFS('sys inv movment rpt'!$M:$M,'sys inv movment rpt'!$L:$L,$M446,'sys inv movment rpt'!$N:$N,N$1)</f>
        <v>0</v>
      </c>
      <c r="O446" s="86">
        <f>SUMIFS('sys inv movment rpt'!$M:$M,'sys inv movment rpt'!$L:$L,$M446,'sys inv movment rpt'!$N:$N,O$1)</f>
        <v>0</v>
      </c>
      <c r="P446" s="86">
        <f>SUMIFS('sys inv movment rpt'!$M:$M,'sys inv movment rpt'!$L:$L,$M446,'sys inv movment rpt'!$N:$N,P$1)</f>
        <v>0</v>
      </c>
      <c r="Q446" s="86">
        <f>SUMIFS('sys inv movment rpt'!$M:$M,'sys inv movment rpt'!$L:$L,$M446,'sys inv movment rpt'!$N:$N,Q$1)</f>
        <v>0</v>
      </c>
      <c r="R446" s="86">
        <f>SUMIFS('sys inv movment rpt'!$M:$M,'sys inv movment rpt'!$L:$L,$M446,'sys inv movment rpt'!$N:$N,R$1)</f>
        <v>0</v>
      </c>
      <c r="S446" s="86">
        <f>SUMIFS('sys inv movment rpt'!$M:$M,'sys inv movment rpt'!$L:$L,$M446,'sys inv movment rpt'!$N:$N,S$1)</f>
        <v>0</v>
      </c>
      <c r="T446" s="86">
        <f>SUMIFS('sys inv movment rpt'!$M:$M,'sys inv movment rpt'!$L:$L,$M446,'sys inv movment rpt'!$N:$N,T$1)</f>
        <v>0</v>
      </c>
      <c r="U446" s="86">
        <f>SUMIFS('sys inv movment rpt'!$M:$M,'sys inv movment rpt'!$L:$L,$M446,'sys inv movment rpt'!$N:$N,U$1)</f>
        <v>0</v>
      </c>
      <c r="V446" s="86">
        <f>SUMIFS('sys inv movment rpt'!$M:$M,'sys inv movment rpt'!$L:$L,$M446,'sys inv movment rpt'!$N:$N,V$1)</f>
        <v>0</v>
      </c>
      <c r="W446" s="86">
        <f>SUMIFS('sys inv movment rpt'!$M:$M,'sys inv movment rpt'!$L:$L,$M446,'sys inv movment rpt'!$N:$N,W$1)</f>
        <v>0</v>
      </c>
      <c r="X446" s="86">
        <f>SUMIFS('sys inv movment rpt'!$M:$M,'sys inv movment rpt'!$L:$L,$M446,'sys inv movment rpt'!$N:$N,X$1)</f>
        <v>0</v>
      </c>
      <c r="Y446" s="86">
        <f>SUMIFS('sys inv movment rpt'!$M:$M,'sys inv movment rpt'!$L:$L,$M446,'sys inv movment rpt'!$N:$N,Y$1)</f>
        <v>0</v>
      </c>
      <c r="Z446" s="86">
        <f>SUMIFS('sys inv movment rpt'!$M:$M,'sys inv movment rpt'!$L:$L,$M446,'sys inv movment rpt'!$N:$N,Z$1)</f>
        <v>0</v>
      </c>
      <c r="AA446" s="86">
        <f>SUMIFS('sys inv movment rpt'!$M:$M,'sys inv movment rpt'!$L:$L,$M446,'sys inv movment rpt'!$N:$N,AA$1)</f>
        <v>0</v>
      </c>
      <c r="AB446" s="86">
        <f>SUMIFS('sys inv movment rpt'!$M:$M,'sys inv movment rpt'!$L:$L,$M446,'sys inv movment rpt'!$N:$N,AB$1)</f>
        <v>0</v>
      </c>
      <c r="AC446" s="86">
        <f>SUMIFS('sys inv movment rpt'!$M:$M,'sys inv movment rpt'!$L:$L,$M446,'sys inv movment rpt'!$N:$N,AC$1)</f>
        <v>0</v>
      </c>
      <c r="AD446" s="86">
        <f>SUMIFS('sys inv movment rpt'!$M:$M,'sys inv movment rpt'!$L:$L,$M446,'sys inv movment rpt'!$N:$N,AD$1)</f>
        <v>0</v>
      </c>
      <c r="AE446" s="86">
        <f>SUMIFS('sys inv movment rpt'!$M:$M,'sys inv movment rpt'!$L:$L,$M446,'sys inv movment rpt'!$N:$N,AE$1)</f>
        <v>0</v>
      </c>
      <c r="AF446" s="86">
        <f>SUMIFS('sys inv movment rpt'!$M:$M,'sys inv movment rpt'!$L:$L,$M446,'sys inv movment rpt'!$N:$N,AF$1)</f>
        <v>0</v>
      </c>
      <c r="AG446" s="86">
        <f>SUMIFS('sys inv movment rpt'!$M:$M,'sys inv movment rpt'!$L:$L,$M446,'sys inv movment rpt'!$N:$N,AG$1)</f>
        <v>0</v>
      </c>
      <c r="AH446" s="86">
        <f>SUMIFS('sys inv movment rpt'!$M:$M,'sys inv movment rpt'!$L:$L,$M446,'sys inv movment rpt'!$N:$N,AH$1)</f>
        <v>0</v>
      </c>
      <c r="AI446" s="86">
        <f>SUMIFS('sys inv movment rpt'!$M:$M,'sys inv movment rpt'!$L:$L,$M446,'sys inv movment rpt'!$N:$N,AI$1)</f>
        <v>0</v>
      </c>
      <c r="AJ446" s="86">
        <f>SUMIFS('sys inv movment rpt'!$M:$M,'sys inv movment rpt'!$L:$L,$M446,'sys inv movment rpt'!$N:$N,AJ$1)</f>
        <v>0</v>
      </c>
      <c r="AK446" s="86">
        <f>SUMIFS('sys inv movment rpt'!$M:$M,'sys inv movment rpt'!$L:$L,$M446,'sys inv movment rpt'!$N:$N,AK$1)</f>
        <v>0</v>
      </c>
      <c r="AL446" s="86">
        <f>SUMIFS('sys inv movment rpt'!$M:$M,'sys inv movment rpt'!$L:$L,$M446,'sys inv movment rpt'!$N:$N,AL$1)</f>
        <v>0</v>
      </c>
      <c r="AM446" s="86">
        <f>SUMIFS('sys inv movment rpt'!$M:$M,'sys inv movment rpt'!$L:$L,$M446,'sys inv movment rpt'!$N:$N,AM$1)</f>
        <v>0</v>
      </c>
      <c r="AN446" s="86">
        <f>SUMIFS('sys inv movment rpt'!$M:$M,'sys inv movment rpt'!$L:$L,$M446,'sys inv movment rpt'!$N:$N,AN$1)</f>
        <v>0</v>
      </c>
      <c r="AO446" s="86">
        <f>SUMIFS('sys inv movment rpt'!$M:$M,'sys inv movment rpt'!$L:$L,$M446,'sys inv movment rpt'!$N:$N,AO$1)</f>
        <v>0</v>
      </c>
      <c r="AP446" s="86">
        <f>SUMIFS('sys inv movment rpt'!$M:$M,'sys inv movment rpt'!$L:$L,$M446,'sys inv movment rpt'!$N:$N,AP$1)</f>
        <v>0</v>
      </c>
      <c r="AQ446" s="86">
        <f>SUMIFS('sys inv movment rpt'!$M:$M,'sys inv movment rpt'!$L:$L,$M446,'sys inv movment rpt'!$N:$N,AQ$1)</f>
        <v>0</v>
      </c>
      <c r="AR446" s="86">
        <f>SUMIFS('sys inv movment rpt'!$M:$M,'sys inv movment rpt'!$L:$L,$M446,'sys inv movment rpt'!$N:$N,AR$1)</f>
        <v>0</v>
      </c>
      <c r="AS446" s="86">
        <f>SUMIFS('sys inv movment rpt'!$M:$M,'sys inv movment rpt'!$L:$L,$M446,'sys inv movment rpt'!$N:$N,AS$1)</f>
        <v>0</v>
      </c>
      <c r="AT446" s="86">
        <f>SUMIFS('sys inv movment rpt'!$M:$M,'sys inv movment rpt'!$L:$L,$M446,'sys inv movment rpt'!$N:$N,AT$1)</f>
        <v>0</v>
      </c>
      <c r="AU446" s="86">
        <f>SUMIFS('sys inv movment rpt'!$M:$M,'sys inv movment rpt'!$L:$L,$M446,'sys inv movment rpt'!$N:$N,AU$1)</f>
        <v>0</v>
      </c>
      <c r="AV446" s="86">
        <f>SUMIFS('sys inv movment rpt'!$M:$M,'sys inv movment rpt'!$L:$L,$M446,'sys inv movment rpt'!$N:$N,AV$1)</f>
        <v>0</v>
      </c>
      <c r="AW446" s="87" t="str">
        <f>IFERROR(VLOOKUP(A446,'sys-backorder details'!E:U,17,0),"-")</f>
        <v>-</v>
      </c>
      <c r="AX446" s="87" t="str">
        <f>IF(K446&gt;1,VLOOKUP(A446,'settings-routing'!A:I,9,0),"")</f>
        <v/>
      </c>
    </row>
    <row r="447" ht="12.75" hidden="1" customHeight="1">
      <c r="A447" s="50" t="s">
        <v>1090</v>
      </c>
      <c r="B447" s="50" t="s">
        <v>1091</v>
      </c>
      <c r="C447" s="50">
        <f t="shared" si="2"/>
        <v>0</v>
      </c>
      <c r="D447" s="80">
        <f>SUMIF('Stocks 101-111'!$J:$J,'item dashboard'!A447,'Stocks 101-111'!K:K)</f>
        <v>0</v>
      </c>
      <c r="E447" s="80">
        <f>SUMIF('Stocks 101-111'!$J:$J,'item dashboard'!A447,'Stocks 101-111'!$L:$L)</f>
        <v>0</v>
      </c>
      <c r="F447" s="81">
        <f t="shared" si="3"/>
        <v>0</v>
      </c>
      <c r="G447" s="82">
        <f t="shared" si="4"/>
        <v>0.02857142857</v>
      </c>
      <c r="H447" s="50">
        <f>SUMIFS('sys-backorder details'!$M:$M,'sys-backorder details'!$E:$E,'item dashboard'!A447,'sys-backorder details'!$V:$V,"")</f>
        <v>0</v>
      </c>
      <c r="I447" s="83">
        <f>SUMIF('settings-routing'!$I:$I,'item dashboard'!A447,'settings-routing'!$O:$O)</f>
        <v>0</v>
      </c>
      <c r="J447" s="50">
        <f>SUMIFS('sys-backorder details'!$M:$M,'sys-backorder details'!$E:$E,'item dashboard'!A447,'sys-backorder details'!$V:$V,"Call off")</f>
        <v>0</v>
      </c>
      <c r="K447" s="84">
        <f t="shared" si="5"/>
        <v>0</v>
      </c>
      <c r="L447" s="84">
        <f>SUMIF('Production Plan'!$E:$E,'item dashboard'!A447,'Production Plan'!$N:$N)</f>
        <v>0</v>
      </c>
      <c r="M447" s="85" t="str">
        <f t="shared" si="6"/>
        <v>B-G30-LGN11-100 gm L Green Jar</v>
      </c>
      <c r="N447" s="86">
        <f>SUMIFS('sys inv movment rpt'!$M:$M,'sys inv movment rpt'!$L:$L,$M447,'sys inv movment rpt'!$N:$N,N$1)</f>
        <v>0</v>
      </c>
      <c r="O447" s="86">
        <f>SUMIFS('sys inv movment rpt'!$M:$M,'sys inv movment rpt'!$L:$L,$M447,'sys inv movment rpt'!$N:$N,O$1)</f>
        <v>0</v>
      </c>
      <c r="P447" s="86">
        <f>SUMIFS('sys inv movment rpt'!$M:$M,'sys inv movment rpt'!$L:$L,$M447,'sys inv movment rpt'!$N:$N,P$1)</f>
        <v>0</v>
      </c>
      <c r="Q447" s="86">
        <f>SUMIFS('sys inv movment rpt'!$M:$M,'sys inv movment rpt'!$L:$L,$M447,'sys inv movment rpt'!$N:$N,Q$1)</f>
        <v>0</v>
      </c>
      <c r="R447" s="86">
        <f>SUMIFS('sys inv movment rpt'!$M:$M,'sys inv movment rpt'!$L:$L,$M447,'sys inv movment rpt'!$N:$N,R$1)</f>
        <v>0</v>
      </c>
      <c r="S447" s="86">
        <f>SUMIFS('sys inv movment rpt'!$M:$M,'sys inv movment rpt'!$L:$L,$M447,'sys inv movment rpt'!$N:$N,S$1)</f>
        <v>0</v>
      </c>
      <c r="T447" s="86">
        <f>SUMIFS('sys inv movment rpt'!$M:$M,'sys inv movment rpt'!$L:$L,$M447,'sys inv movment rpt'!$N:$N,T$1)</f>
        <v>0</v>
      </c>
      <c r="U447" s="86">
        <f>SUMIFS('sys inv movment rpt'!$M:$M,'sys inv movment rpt'!$L:$L,$M447,'sys inv movment rpt'!$N:$N,U$1)</f>
        <v>0</v>
      </c>
      <c r="V447" s="86">
        <f>SUMIFS('sys inv movment rpt'!$M:$M,'sys inv movment rpt'!$L:$L,$M447,'sys inv movment rpt'!$N:$N,V$1)</f>
        <v>0</v>
      </c>
      <c r="W447" s="86">
        <f>SUMIFS('sys inv movment rpt'!$M:$M,'sys inv movment rpt'!$L:$L,$M447,'sys inv movment rpt'!$N:$N,W$1)</f>
        <v>0</v>
      </c>
      <c r="X447" s="86">
        <f>SUMIFS('sys inv movment rpt'!$M:$M,'sys inv movment rpt'!$L:$L,$M447,'sys inv movment rpt'!$N:$N,X$1)</f>
        <v>0</v>
      </c>
      <c r="Y447" s="86">
        <f>SUMIFS('sys inv movment rpt'!$M:$M,'sys inv movment rpt'!$L:$L,$M447,'sys inv movment rpt'!$N:$N,Y$1)</f>
        <v>0</v>
      </c>
      <c r="Z447" s="86">
        <f>SUMIFS('sys inv movment rpt'!$M:$M,'sys inv movment rpt'!$L:$L,$M447,'sys inv movment rpt'!$N:$N,Z$1)</f>
        <v>0</v>
      </c>
      <c r="AA447" s="86">
        <f>SUMIFS('sys inv movment rpt'!$M:$M,'sys inv movment rpt'!$L:$L,$M447,'sys inv movment rpt'!$N:$N,AA$1)</f>
        <v>0</v>
      </c>
      <c r="AB447" s="86">
        <f>SUMIFS('sys inv movment rpt'!$M:$M,'sys inv movment rpt'!$L:$L,$M447,'sys inv movment rpt'!$N:$N,AB$1)</f>
        <v>0</v>
      </c>
      <c r="AC447" s="86">
        <f>SUMIFS('sys inv movment rpt'!$M:$M,'sys inv movment rpt'!$L:$L,$M447,'sys inv movment rpt'!$N:$N,AC$1)</f>
        <v>0</v>
      </c>
      <c r="AD447" s="86">
        <f>SUMIFS('sys inv movment rpt'!$M:$M,'sys inv movment rpt'!$L:$L,$M447,'sys inv movment rpt'!$N:$N,AD$1)</f>
        <v>0</v>
      </c>
      <c r="AE447" s="86">
        <f>SUMIFS('sys inv movment rpt'!$M:$M,'sys inv movment rpt'!$L:$L,$M447,'sys inv movment rpt'!$N:$N,AE$1)</f>
        <v>0</v>
      </c>
      <c r="AF447" s="86">
        <f>SUMIFS('sys inv movment rpt'!$M:$M,'sys inv movment rpt'!$L:$L,$M447,'sys inv movment rpt'!$N:$N,AF$1)</f>
        <v>0</v>
      </c>
      <c r="AG447" s="86">
        <f>SUMIFS('sys inv movment rpt'!$M:$M,'sys inv movment rpt'!$L:$L,$M447,'sys inv movment rpt'!$N:$N,AG$1)</f>
        <v>0</v>
      </c>
      <c r="AH447" s="86">
        <f>SUMIFS('sys inv movment rpt'!$M:$M,'sys inv movment rpt'!$L:$L,$M447,'sys inv movment rpt'!$N:$N,AH$1)</f>
        <v>0</v>
      </c>
      <c r="AI447" s="86">
        <f>SUMIFS('sys inv movment rpt'!$M:$M,'sys inv movment rpt'!$L:$L,$M447,'sys inv movment rpt'!$N:$N,AI$1)</f>
        <v>0</v>
      </c>
      <c r="AJ447" s="86">
        <f>SUMIFS('sys inv movment rpt'!$M:$M,'sys inv movment rpt'!$L:$L,$M447,'sys inv movment rpt'!$N:$N,AJ$1)</f>
        <v>0</v>
      </c>
      <c r="AK447" s="86">
        <f>SUMIFS('sys inv movment rpt'!$M:$M,'sys inv movment rpt'!$L:$L,$M447,'sys inv movment rpt'!$N:$N,AK$1)</f>
        <v>0</v>
      </c>
      <c r="AL447" s="86">
        <f>SUMIFS('sys inv movment rpt'!$M:$M,'sys inv movment rpt'!$L:$L,$M447,'sys inv movment rpt'!$N:$N,AL$1)</f>
        <v>0</v>
      </c>
      <c r="AM447" s="86">
        <f>SUMIFS('sys inv movment rpt'!$M:$M,'sys inv movment rpt'!$L:$L,$M447,'sys inv movment rpt'!$N:$N,AM$1)</f>
        <v>0</v>
      </c>
      <c r="AN447" s="86">
        <f>SUMIFS('sys inv movment rpt'!$M:$M,'sys inv movment rpt'!$L:$L,$M447,'sys inv movment rpt'!$N:$N,AN$1)</f>
        <v>5760</v>
      </c>
      <c r="AO447" s="86">
        <f>SUMIFS('sys inv movment rpt'!$M:$M,'sys inv movment rpt'!$L:$L,$M447,'sys inv movment rpt'!$N:$N,AO$1)</f>
        <v>0</v>
      </c>
      <c r="AP447" s="86">
        <f>SUMIFS('sys inv movment rpt'!$M:$M,'sys inv movment rpt'!$L:$L,$M447,'sys inv movment rpt'!$N:$N,AP$1)</f>
        <v>0</v>
      </c>
      <c r="AQ447" s="86">
        <f>SUMIFS('sys inv movment rpt'!$M:$M,'sys inv movment rpt'!$L:$L,$M447,'sys inv movment rpt'!$N:$N,AQ$1)</f>
        <v>0</v>
      </c>
      <c r="AR447" s="86">
        <f>SUMIFS('sys inv movment rpt'!$M:$M,'sys inv movment rpt'!$L:$L,$M447,'sys inv movment rpt'!$N:$N,AR$1)</f>
        <v>0</v>
      </c>
      <c r="AS447" s="86">
        <f>SUMIFS('sys inv movment rpt'!$M:$M,'sys inv movment rpt'!$L:$L,$M447,'sys inv movment rpt'!$N:$N,AS$1)</f>
        <v>0</v>
      </c>
      <c r="AT447" s="86">
        <f>SUMIFS('sys inv movment rpt'!$M:$M,'sys inv movment rpt'!$L:$L,$M447,'sys inv movment rpt'!$N:$N,AT$1)</f>
        <v>0</v>
      </c>
      <c r="AU447" s="86">
        <f>SUMIFS('sys inv movment rpt'!$M:$M,'sys inv movment rpt'!$L:$L,$M447,'sys inv movment rpt'!$N:$N,AU$1)</f>
        <v>0</v>
      </c>
      <c r="AV447" s="86">
        <f>SUMIFS('sys inv movment rpt'!$M:$M,'sys inv movment rpt'!$L:$L,$M447,'sys inv movment rpt'!$N:$N,AV$1)</f>
        <v>0</v>
      </c>
      <c r="AW447" s="87" t="str">
        <f>IFERROR(VLOOKUP(A447,'sys-backorder details'!E:U,17,0),"-")</f>
        <v>-</v>
      </c>
      <c r="AX447" s="87" t="str">
        <f>IF(K447&gt;1,VLOOKUP(A447,'settings-routing'!A:I,9,0),"")</f>
        <v/>
      </c>
    </row>
    <row r="448" ht="12.75" hidden="1" customHeight="1">
      <c r="A448" s="50" t="s">
        <v>1092</v>
      </c>
      <c r="B448" s="50" t="s">
        <v>1093</v>
      </c>
      <c r="C448" s="50">
        <f t="shared" si="2"/>
        <v>0</v>
      </c>
      <c r="D448" s="80">
        <f>SUMIF('Stocks 101-111'!$J:$J,'item dashboard'!A448,'Stocks 101-111'!K:K)</f>
        <v>0</v>
      </c>
      <c r="E448" s="80">
        <f>SUMIF('Stocks 101-111'!$J:$J,'item dashboard'!A448,'Stocks 101-111'!$L:$L)</f>
        <v>0</v>
      </c>
      <c r="F448" s="81">
        <f t="shared" si="3"/>
        <v>0</v>
      </c>
      <c r="G448" s="82">
        <f t="shared" si="4"/>
        <v>0</v>
      </c>
      <c r="H448" s="50">
        <f>SUMIFS('sys-backorder details'!$M:$M,'sys-backorder details'!$E:$E,'item dashboard'!A448,'sys-backorder details'!$V:$V,"")</f>
        <v>0</v>
      </c>
      <c r="I448" s="83">
        <f>SUMIF('settings-routing'!$I:$I,'item dashboard'!A448,'settings-routing'!$O:$O)</f>
        <v>0</v>
      </c>
      <c r="J448" s="50">
        <f>SUMIFS('sys-backorder details'!$M:$M,'sys-backorder details'!$E:$E,'item dashboard'!A448,'sys-backorder details'!$V:$V,"Call off")</f>
        <v>0</v>
      </c>
      <c r="K448" s="84">
        <f t="shared" si="5"/>
        <v>0</v>
      </c>
      <c r="L448" s="84">
        <f>SUMIF('Production Plan'!$E:$E,'item dashboard'!A448,'Production Plan'!$N:$N)</f>
        <v>0</v>
      </c>
      <c r="M448" s="85" t="str">
        <f t="shared" si="6"/>
        <v>B-G30-LGN11VAID-100 gm L Green Printed Vaida Jar</v>
      </c>
      <c r="N448" s="86">
        <f>SUMIFS('sys inv movment rpt'!$M:$M,'sys inv movment rpt'!$L:$L,$M448,'sys inv movment rpt'!$N:$N,N$1)</f>
        <v>0</v>
      </c>
      <c r="O448" s="86">
        <f>SUMIFS('sys inv movment rpt'!$M:$M,'sys inv movment rpt'!$L:$L,$M448,'sys inv movment rpt'!$N:$N,O$1)</f>
        <v>0</v>
      </c>
      <c r="P448" s="86">
        <f>SUMIFS('sys inv movment rpt'!$M:$M,'sys inv movment rpt'!$L:$L,$M448,'sys inv movment rpt'!$N:$N,P$1)</f>
        <v>0</v>
      </c>
      <c r="Q448" s="86">
        <f>SUMIFS('sys inv movment rpt'!$M:$M,'sys inv movment rpt'!$L:$L,$M448,'sys inv movment rpt'!$N:$N,Q$1)</f>
        <v>0</v>
      </c>
      <c r="R448" s="86">
        <f>SUMIFS('sys inv movment rpt'!$M:$M,'sys inv movment rpt'!$L:$L,$M448,'sys inv movment rpt'!$N:$N,R$1)</f>
        <v>0</v>
      </c>
      <c r="S448" s="86">
        <f>SUMIFS('sys inv movment rpt'!$M:$M,'sys inv movment rpt'!$L:$L,$M448,'sys inv movment rpt'!$N:$N,S$1)</f>
        <v>0</v>
      </c>
      <c r="T448" s="86">
        <f>SUMIFS('sys inv movment rpt'!$M:$M,'sys inv movment rpt'!$L:$L,$M448,'sys inv movment rpt'!$N:$N,T$1)</f>
        <v>0</v>
      </c>
      <c r="U448" s="86">
        <f>SUMIFS('sys inv movment rpt'!$M:$M,'sys inv movment rpt'!$L:$L,$M448,'sys inv movment rpt'!$N:$N,U$1)</f>
        <v>0</v>
      </c>
      <c r="V448" s="86">
        <f>SUMIFS('sys inv movment rpt'!$M:$M,'sys inv movment rpt'!$L:$L,$M448,'sys inv movment rpt'!$N:$N,V$1)</f>
        <v>0</v>
      </c>
      <c r="W448" s="86">
        <f>SUMIFS('sys inv movment rpt'!$M:$M,'sys inv movment rpt'!$L:$L,$M448,'sys inv movment rpt'!$N:$N,W$1)</f>
        <v>0</v>
      </c>
      <c r="X448" s="86">
        <f>SUMIFS('sys inv movment rpt'!$M:$M,'sys inv movment rpt'!$L:$L,$M448,'sys inv movment rpt'!$N:$N,X$1)</f>
        <v>0</v>
      </c>
      <c r="Y448" s="86">
        <f>SUMIFS('sys inv movment rpt'!$M:$M,'sys inv movment rpt'!$L:$L,$M448,'sys inv movment rpt'!$N:$N,Y$1)</f>
        <v>0</v>
      </c>
      <c r="Z448" s="86">
        <f>SUMIFS('sys inv movment rpt'!$M:$M,'sys inv movment rpt'!$L:$L,$M448,'sys inv movment rpt'!$N:$N,Z$1)</f>
        <v>0</v>
      </c>
      <c r="AA448" s="86">
        <f>SUMIFS('sys inv movment rpt'!$M:$M,'sys inv movment rpt'!$L:$L,$M448,'sys inv movment rpt'!$N:$N,AA$1)</f>
        <v>0</v>
      </c>
      <c r="AB448" s="86">
        <f>SUMIFS('sys inv movment rpt'!$M:$M,'sys inv movment rpt'!$L:$L,$M448,'sys inv movment rpt'!$N:$N,AB$1)</f>
        <v>0</v>
      </c>
      <c r="AC448" s="86">
        <f>SUMIFS('sys inv movment rpt'!$M:$M,'sys inv movment rpt'!$L:$L,$M448,'sys inv movment rpt'!$N:$N,AC$1)</f>
        <v>0</v>
      </c>
      <c r="AD448" s="86">
        <f>SUMIFS('sys inv movment rpt'!$M:$M,'sys inv movment rpt'!$L:$L,$M448,'sys inv movment rpt'!$N:$N,AD$1)</f>
        <v>0</v>
      </c>
      <c r="AE448" s="86">
        <f>SUMIFS('sys inv movment rpt'!$M:$M,'sys inv movment rpt'!$L:$L,$M448,'sys inv movment rpt'!$N:$N,AE$1)</f>
        <v>0</v>
      </c>
      <c r="AF448" s="86">
        <f>SUMIFS('sys inv movment rpt'!$M:$M,'sys inv movment rpt'!$L:$L,$M448,'sys inv movment rpt'!$N:$N,AF$1)</f>
        <v>0</v>
      </c>
      <c r="AG448" s="86">
        <f>SUMIFS('sys inv movment rpt'!$M:$M,'sys inv movment rpt'!$L:$L,$M448,'sys inv movment rpt'!$N:$N,AG$1)</f>
        <v>0</v>
      </c>
      <c r="AH448" s="86">
        <f>SUMIFS('sys inv movment rpt'!$M:$M,'sys inv movment rpt'!$L:$L,$M448,'sys inv movment rpt'!$N:$N,AH$1)</f>
        <v>0</v>
      </c>
      <c r="AI448" s="86">
        <f>SUMIFS('sys inv movment rpt'!$M:$M,'sys inv movment rpt'!$L:$L,$M448,'sys inv movment rpt'!$N:$N,AI$1)</f>
        <v>0</v>
      </c>
      <c r="AJ448" s="86">
        <f>SUMIFS('sys inv movment rpt'!$M:$M,'sys inv movment rpt'!$L:$L,$M448,'sys inv movment rpt'!$N:$N,AJ$1)</f>
        <v>0</v>
      </c>
      <c r="AK448" s="86">
        <f>SUMIFS('sys inv movment rpt'!$M:$M,'sys inv movment rpt'!$L:$L,$M448,'sys inv movment rpt'!$N:$N,AK$1)</f>
        <v>0</v>
      </c>
      <c r="AL448" s="86">
        <f>SUMIFS('sys inv movment rpt'!$M:$M,'sys inv movment rpt'!$L:$L,$M448,'sys inv movment rpt'!$N:$N,AL$1)</f>
        <v>0</v>
      </c>
      <c r="AM448" s="86">
        <f>SUMIFS('sys inv movment rpt'!$M:$M,'sys inv movment rpt'!$L:$L,$M448,'sys inv movment rpt'!$N:$N,AM$1)</f>
        <v>0</v>
      </c>
      <c r="AN448" s="86">
        <f>SUMIFS('sys inv movment rpt'!$M:$M,'sys inv movment rpt'!$L:$L,$M448,'sys inv movment rpt'!$N:$N,AN$1)</f>
        <v>0</v>
      </c>
      <c r="AO448" s="86">
        <f>SUMIFS('sys inv movment rpt'!$M:$M,'sys inv movment rpt'!$L:$L,$M448,'sys inv movment rpt'!$N:$N,AO$1)</f>
        <v>0</v>
      </c>
      <c r="AP448" s="86">
        <f>SUMIFS('sys inv movment rpt'!$M:$M,'sys inv movment rpt'!$L:$L,$M448,'sys inv movment rpt'!$N:$N,AP$1)</f>
        <v>0</v>
      </c>
      <c r="AQ448" s="86">
        <f>SUMIFS('sys inv movment rpt'!$M:$M,'sys inv movment rpt'!$L:$L,$M448,'sys inv movment rpt'!$N:$N,AQ$1)</f>
        <v>0</v>
      </c>
      <c r="AR448" s="86">
        <f>SUMIFS('sys inv movment rpt'!$M:$M,'sys inv movment rpt'!$L:$L,$M448,'sys inv movment rpt'!$N:$N,AR$1)</f>
        <v>0</v>
      </c>
      <c r="AS448" s="86">
        <f>SUMIFS('sys inv movment rpt'!$M:$M,'sys inv movment rpt'!$L:$L,$M448,'sys inv movment rpt'!$N:$N,AS$1)</f>
        <v>0</v>
      </c>
      <c r="AT448" s="86">
        <f>SUMIFS('sys inv movment rpt'!$M:$M,'sys inv movment rpt'!$L:$L,$M448,'sys inv movment rpt'!$N:$N,AT$1)</f>
        <v>0</v>
      </c>
      <c r="AU448" s="86">
        <f>SUMIFS('sys inv movment rpt'!$M:$M,'sys inv movment rpt'!$L:$L,$M448,'sys inv movment rpt'!$N:$N,AU$1)</f>
        <v>0</v>
      </c>
      <c r="AV448" s="86">
        <f>SUMIFS('sys inv movment rpt'!$M:$M,'sys inv movment rpt'!$L:$L,$M448,'sys inv movment rpt'!$N:$N,AV$1)</f>
        <v>0</v>
      </c>
      <c r="AW448" s="87" t="str">
        <f>IFERROR(VLOOKUP(A448,'sys-backorder details'!E:U,17,0),"-")</f>
        <v>-</v>
      </c>
      <c r="AX448" s="87" t="str">
        <f>IF(K448&gt;1,VLOOKUP(A448,'settings-routing'!A:I,9,0),"")</f>
        <v/>
      </c>
    </row>
    <row r="449" ht="12.75" hidden="1" customHeight="1">
      <c r="A449" s="50" t="s">
        <v>1094</v>
      </c>
      <c r="B449" s="50" t="s">
        <v>1095</v>
      </c>
      <c r="C449" s="50">
        <f t="shared" si="2"/>
        <v>0</v>
      </c>
      <c r="D449" s="80">
        <f>SUMIF('Stocks 101-111'!$J:$J,'item dashboard'!A449,'Stocks 101-111'!K:K)</f>
        <v>0</v>
      </c>
      <c r="E449" s="80">
        <f>SUMIF('Stocks 101-111'!$J:$J,'item dashboard'!A449,'Stocks 101-111'!$L:$L)</f>
        <v>0</v>
      </c>
      <c r="F449" s="81">
        <f t="shared" si="3"/>
        <v>0</v>
      </c>
      <c r="G449" s="82">
        <f t="shared" si="4"/>
        <v>0</v>
      </c>
      <c r="H449" s="50">
        <f>SUMIFS('sys-backorder details'!$M:$M,'sys-backorder details'!$E:$E,'item dashboard'!A449,'sys-backorder details'!$V:$V,"")</f>
        <v>0</v>
      </c>
      <c r="I449" s="83">
        <f>SUMIF('settings-routing'!$I:$I,'item dashboard'!A449,'settings-routing'!$O:$O)</f>
        <v>0</v>
      </c>
      <c r="J449" s="50">
        <f>SUMIFS('sys-backorder details'!$M:$M,'sys-backorder details'!$E:$E,'item dashboard'!A449,'sys-backorder details'!$V:$V,"Call off")</f>
        <v>0</v>
      </c>
      <c r="K449" s="84">
        <f t="shared" si="5"/>
        <v>0</v>
      </c>
      <c r="L449" s="84">
        <f>SUMIF('Production Plan'!$E:$E,'item dashboard'!A449,'Production Plan'!$N:$N)</f>
        <v>0</v>
      </c>
      <c r="M449" s="85" t="str">
        <f t="shared" si="6"/>
        <v>B-G30-N11-100 gm Natural jar</v>
      </c>
      <c r="N449" s="86">
        <f>SUMIFS('sys inv movment rpt'!$M:$M,'sys inv movment rpt'!$L:$L,$M449,'sys inv movment rpt'!$N:$N,N$1)</f>
        <v>0</v>
      </c>
      <c r="O449" s="86">
        <f>SUMIFS('sys inv movment rpt'!$M:$M,'sys inv movment rpt'!$L:$L,$M449,'sys inv movment rpt'!$N:$N,O$1)</f>
        <v>0</v>
      </c>
      <c r="P449" s="86">
        <f>SUMIFS('sys inv movment rpt'!$M:$M,'sys inv movment rpt'!$L:$L,$M449,'sys inv movment rpt'!$N:$N,P$1)</f>
        <v>0</v>
      </c>
      <c r="Q449" s="86">
        <f>SUMIFS('sys inv movment rpt'!$M:$M,'sys inv movment rpt'!$L:$L,$M449,'sys inv movment rpt'!$N:$N,Q$1)</f>
        <v>0</v>
      </c>
      <c r="R449" s="86">
        <f>SUMIFS('sys inv movment rpt'!$M:$M,'sys inv movment rpt'!$L:$L,$M449,'sys inv movment rpt'!$N:$N,R$1)</f>
        <v>0</v>
      </c>
      <c r="S449" s="86">
        <f>SUMIFS('sys inv movment rpt'!$M:$M,'sys inv movment rpt'!$L:$L,$M449,'sys inv movment rpt'!$N:$N,S$1)</f>
        <v>0</v>
      </c>
      <c r="T449" s="86">
        <f>SUMIFS('sys inv movment rpt'!$M:$M,'sys inv movment rpt'!$L:$L,$M449,'sys inv movment rpt'!$N:$N,T$1)</f>
        <v>0</v>
      </c>
      <c r="U449" s="86">
        <f>SUMIFS('sys inv movment rpt'!$M:$M,'sys inv movment rpt'!$L:$L,$M449,'sys inv movment rpt'!$N:$N,U$1)</f>
        <v>0</v>
      </c>
      <c r="V449" s="86">
        <f>SUMIFS('sys inv movment rpt'!$M:$M,'sys inv movment rpt'!$L:$L,$M449,'sys inv movment rpt'!$N:$N,V$1)</f>
        <v>0</v>
      </c>
      <c r="W449" s="86">
        <f>SUMIFS('sys inv movment rpt'!$M:$M,'sys inv movment rpt'!$L:$L,$M449,'sys inv movment rpt'!$N:$N,W$1)</f>
        <v>0</v>
      </c>
      <c r="X449" s="86">
        <f>SUMIFS('sys inv movment rpt'!$M:$M,'sys inv movment rpt'!$L:$L,$M449,'sys inv movment rpt'!$N:$N,X$1)</f>
        <v>0</v>
      </c>
      <c r="Y449" s="86">
        <f>SUMIFS('sys inv movment rpt'!$M:$M,'sys inv movment rpt'!$L:$L,$M449,'sys inv movment rpt'!$N:$N,Y$1)</f>
        <v>0</v>
      </c>
      <c r="Z449" s="86">
        <f>SUMIFS('sys inv movment rpt'!$M:$M,'sys inv movment rpt'!$L:$L,$M449,'sys inv movment rpt'!$N:$N,Z$1)</f>
        <v>0</v>
      </c>
      <c r="AA449" s="86">
        <f>SUMIFS('sys inv movment rpt'!$M:$M,'sys inv movment rpt'!$L:$L,$M449,'sys inv movment rpt'!$N:$N,AA$1)</f>
        <v>0</v>
      </c>
      <c r="AB449" s="86">
        <f>SUMIFS('sys inv movment rpt'!$M:$M,'sys inv movment rpt'!$L:$L,$M449,'sys inv movment rpt'!$N:$N,AB$1)</f>
        <v>0</v>
      </c>
      <c r="AC449" s="86">
        <f>SUMIFS('sys inv movment rpt'!$M:$M,'sys inv movment rpt'!$L:$L,$M449,'sys inv movment rpt'!$N:$N,AC$1)</f>
        <v>0</v>
      </c>
      <c r="AD449" s="86">
        <f>SUMIFS('sys inv movment rpt'!$M:$M,'sys inv movment rpt'!$L:$L,$M449,'sys inv movment rpt'!$N:$N,AD$1)</f>
        <v>0</v>
      </c>
      <c r="AE449" s="86">
        <f>SUMIFS('sys inv movment rpt'!$M:$M,'sys inv movment rpt'!$L:$L,$M449,'sys inv movment rpt'!$N:$N,AE$1)</f>
        <v>0</v>
      </c>
      <c r="AF449" s="86">
        <f>SUMIFS('sys inv movment rpt'!$M:$M,'sys inv movment rpt'!$L:$L,$M449,'sys inv movment rpt'!$N:$N,AF$1)</f>
        <v>0</v>
      </c>
      <c r="AG449" s="86">
        <f>SUMIFS('sys inv movment rpt'!$M:$M,'sys inv movment rpt'!$L:$L,$M449,'sys inv movment rpt'!$N:$N,AG$1)</f>
        <v>0</v>
      </c>
      <c r="AH449" s="86">
        <f>SUMIFS('sys inv movment rpt'!$M:$M,'sys inv movment rpt'!$L:$L,$M449,'sys inv movment rpt'!$N:$N,AH$1)</f>
        <v>0</v>
      </c>
      <c r="AI449" s="86">
        <f>SUMIFS('sys inv movment rpt'!$M:$M,'sys inv movment rpt'!$L:$L,$M449,'sys inv movment rpt'!$N:$N,AI$1)</f>
        <v>0</v>
      </c>
      <c r="AJ449" s="86">
        <f>SUMIFS('sys inv movment rpt'!$M:$M,'sys inv movment rpt'!$L:$L,$M449,'sys inv movment rpt'!$N:$N,AJ$1)</f>
        <v>0</v>
      </c>
      <c r="AK449" s="86">
        <f>SUMIFS('sys inv movment rpt'!$M:$M,'sys inv movment rpt'!$L:$L,$M449,'sys inv movment rpt'!$N:$N,AK$1)</f>
        <v>0</v>
      </c>
      <c r="AL449" s="86">
        <f>SUMIFS('sys inv movment rpt'!$M:$M,'sys inv movment rpt'!$L:$L,$M449,'sys inv movment rpt'!$N:$N,AL$1)</f>
        <v>0</v>
      </c>
      <c r="AM449" s="86">
        <f>SUMIFS('sys inv movment rpt'!$M:$M,'sys inv movment rpt'!$L:$L,$M449,'sys inv movment rpt'!$N:$N,AM$1)</f>
        <v>0</v>
      </c>
      <c r="AN449" s="86">
        <f>SUMIFS('sys inv movment rpt'!$M:$M,'sys inv movment rpt'!$L:$L,$M449,'sys inv movment rpt'!$N:$N,AN$1)</f>
        <v>0</v>
      </c>
      <c r="AO449" s="86">
        <f>SUMIFS('sys inv movment rpt'!$M:$M,'sys inv movment rpt'!$L:$L,$M449,'sys inv movment rpt'!$N:$N,AO$1)</f>
        <v>0</v>
      </c>
      <c r="AP449" s="86">
        <f>SUMIFS('sys inv movment rpt'!$M:$M,'sys inv movment rpt'!$L:$L,$M449,'sys inv movment rpt'!$N:$N,AP$1)</f>
        <v>0</v>
      </c>
      <c r="AQ449" s="86">
        <f>SUMIFS('sys inv movment rpt'!$M:$M,'sys inv movment rpt'!$L:$L,$M449,'sys inv movment rpt'!$N:$N,AQ$1)</f>
        <v>0</v>
      </c>
      <c r="AR449" s="86">
        <f>SUMIFS('sys inv movment rpt'!$M:$M,'sys inv movment rpt'!$L:$L,$M449,'sys inv movment rpt'!$N:$N,AR$1)</f>
        <v>0</v>
      </c>
      <c r="AS449" s="86">
        <f>SUMIFS('sys inv movment rpt'!$M:$M,'sys inv movment rpt'!$L:$L,$M449,'sys inv movment rpt'!$N:$N,AS$1)</f>
        <v>0</v>
      </c>
      <c r="AT449" s="86">
        <f>SUMIFS('sys inv movment rpt'!$M:$M,'sys inv movment rpt'!$L:$L,$M449,'sys inv movment rpt'!$N:$N,AT$1)</f>
        <v>0</v>
      </c>
      <c r="AU449" s="86">
        <f>SUMIFS('sys inv movment rpt'!$M:$M,'sys inv movment rpt'!$L:$L,$M449,'sys inv movment rpt'!$N:$N,AU$1)</f>
        <v>0</v>
      </c>
      <c r="AV449" s="86">
        <f>SUMIFS('sys inv movment rpt'!$M:$M,'sys inv movment rpt'!$L:$L,$M449,'sys inv movment rpt'!$N:$N,AV$1)</f>
        <v>0</v>
      </c>
      <c r="AW449" s="87" t="str">
        <f>IFERROR(VLOOKUP(A449,'sys-backorder details'!E:U,17,0),"-")</f>
        <v>-</v>
      </c>
      <c r="AX449" s="87" t="str">
        <f>IF(K449&gt;1,VLOOKUP(A449,'settings-routing'!A:I,9,0),"")</f>
        <v/>
      </c>
    </row>
    <row r="450" ht="12.75" hidden="1" customHeight="1">
      <c r="A450" s="50" t="s">
        <v>1096</v>
      </c>
      <c r="B450" s="50" t="s">
        <v>1097</v>
      </c>
      <c r="C450" s="50">
        <f t="shared" si="2"/>
        <v>0</v>
      </c>
      <c r="D450" s="80">
        <f>SUMIF('Stocks 101-111'!$J:$J,'item dashboard'!A450,'Stocks 101-111'!K:K)</f>
        <v>0</v>
      </c>
      <c r="E450" s="80">
        <f>SUMIF('Stocks 101-111'!$J:$J,'item dashboard'!A450,'Stocks 101-111'!$L:$L)</f>
        <v>0</v>
      </c>
      <c r="F450" s="81">
        <f t="shared" si="3"/>
        <v>0</v>
      </c>
      <c r="G450" s="82">
        <f t="shared" si="4"/>
        <v>0</v>
      </c>
      <c r="H450" s="50">
        <f>SUMIFS('sys-backorder details'!$M:$M,'sys-backorder details'!$E:$E,'item dashboard'!A450,'sys-backorder details'!$V:$V,"")</f>
        <v>0</v>
      </c>
      <c r="I450" s="83">
        <f>SUMIF('settings-routing'!$I:$I,'item dashboard'!A450,'settings-routing'!$O:$O)</f>
        <v>0</v>
      </c>
      <c r="J450" s="50">
        <f>SUMIFS('sys-backorder details'!$M:$M,'sys-backorder details'!$E:$E,'item dashboard'!A450,'sys-backorder details'!$V:$V,"Call off")</f>
        <v>0</v>
      </c>
      <c r="K450" s="84">
        <f t="shared" si="5"/>
        <v>0</v>
      </c>
      <c r="L450" s="84">
        <f>SUMIF('Production Plan'!$E:$E,'item dashboard'!A450,'Production Plan'!$N:$N)</f>
        <v>0</v>
      </c>
      <c r="M450" s="85" t="str">
        <f t="shared" si="6"/>
        <v>B-G30-PK11-100gm Pink Jar</v>
      </c>
      <c r="N450" s="86">
        <f>SUMIFS('sys inv movment rpt'!$M:$M,'sys inv movment rpt'!$L:$L,$M450,'sys inv movment rpt'!$N:$N,N$1)</f>
        <v>0</v>
      </c>
      <c r="O450" s="86">
        <f>SUMIFS('sys inv movment rpt'!$M:$M,'sys inv movment rpt'!$L:$L,$M450,'sys inv movment rpt'!$N:$N,O$1)</f>
        <v>0</v>
      </c>
      <c r="P450" s="86">
        <f>SUMIFS('sys inv movment rpt'!$M:$M,'sys inv movment rpt'!$L:$L,$M450,'sys inv movment rpt'!$N:$N,P$1)</f>
        <v>0</v>
      </c>
      <c r="Q450" s="86">
        <f>SUMIFS('sys inv movment rpt'!$M:$M,'sys inv movment rpt'!$L:$L,$M450,'sys inv movment rpt'!$N:$N,Q$1)</f>
        <v>0</v>
      </c>
      <c r="R450" s="86">
        <f>SUMIFS('sys inv movment rpt'!$M:$M,'sys inv movment rpt'!$L:$L,$M450,'sys inv movment rpt'!$N:$N,R$1)</f>
        <v>0</v>
      </c>
      <c r="S450" s="86">
        <f>SUMIFS('sys inv movment rpt'!$M:$M,'sys inv movment rpt'!$L:$L,$M450,'sys inv movment rpt'!$N:$N,S$1)</f>
        <v>0</v>
      </c>
      <c r="T450" s="86">
        <f>SUMIFS('sys inv movment rpt'!$M:$M,'sys inv movment rpt'!$L:$L,$M450,'sys inv movment rpt'!$N:$N,T$1)</f>
        <v>0</v>
      </c>
      <c r="U450" s="86">
        <f>SUMIFS('sys inv movment rpt'!$M:$M,'sys inv movment rpt'!$L:$L,$M450,'sys inv movment rpt'!$N:$N,U$1)</f>
        <v>0</v>
      </c>
      <c r="V450" s="86">
        <f>SUMIFS('sys inv movment rpt'!$M:$M,'sys inv movment rpt'!$L:$L,$M450,'sys inv movment rpt'!$N:$N,V$1)</f>
        <v>0</v>
      </c>
      <c r="W450" s="86">
        <f>SUMIFS('sys inv movment rpt'!$M:$M,'sys inv movment rpt'!$L:$L,$M450,'sys inv movment rpt'!$N:$N,W$1)</f>
        <v>0</v>
      </c>
      <c r="X450" s="86">
        <f>SUMIFS('sys inv movment rpt'!$M:$M,'sys inv movment rpt'!$L:$L,$M450,'sys inv movment rpt'!$N:$N,X$1)</f>
        <v>0</v>
      </c>
      <c r="Y450" s="86">
        <f>SUMIFS('sys inv movment rpt'!$M:$M,'sys inv movment rpt'!$L:$L,$M450,'sys inv movment rpt'!$N:$N,Y$1)</f>
        <v>0</v>
      </c>
      <c r="Z450" s="86">
        <f>SUMIFS('sys inv movment rpt'!$M:$M,'sys inv movment rpt'!$L:$L,$M450,'sys inv movment rpt'!$N:$N,Z$1)</f>
        <v>0</v>
      </c>
      <c r="AA450" s="86">
        <f>SUMIFS('sys inv movment rpt'!$M:$M,'sys inv movment rpt'!$L:$L,$M450,'sys inv movment rpt'!$N:$N,AA$1)</f>
        <v>0</v>
      </c>
      <c r="AB450" s="86">
        <f>SUMIFS('sys inv movment rpt'!$M:$M,'sys inv movment rpt'!$L:$L,$M450,'sys inv movment rpt'!$N:$N,AB$1)</f>
        <v>0</v>
      </c>
      <c r="AC450" s="86">
        <f>SUMIFS('sys inv movment rpt'!$M:$M,'sys inv movment rpt'!$L:$L,$M450,'sys inv movment rpt'!$N:$N,AC$1)</f>
        <v>0</v>
      </c>
      <c r="AD450" s="86">
        <f>SUMIFS('sys inv movment rpt'!$M:$M,'sys inv movment rpt'!$L:$L,$M450,'sys inv movment rpt'!$N:$N,AD$1)</f>
        <v>0</v>
      </c>
      <c r="AE450" s="86">
        <f>SUMIFS('sys inv movment rpt'!$M:$M,'sys inv movment rpt'!$L:$L,$M450,'sys inv movment rpt'!$N:$N,AE$1)</f>
        <v>0</v>
      </c>
      <c r="AF450" s="86">
        <f>SUMIFS('sys inv movment rpt'!$M:$M,'sys inv movment rpt'!$L:$L,$M450,'sys inv movment rpt'!$N:$N,AF$1)</f>
        <v>0</v>
      </c>
      <c r="AG450" s="86">
        <f>SUMIFS('sys inv movment rpt'!$M:$M,'sys inv movment rpt'!$L:$L,$M450,'sys inv movment rpt'!$N:$N,AG$1)</f>
        <v>0</v>
      </c>
      <c r="AH450" s="86">
        <f>SUMIFS('sys inv movment rpt'!$M:$M,'sys inv movment rpt'!$L:$L,$M450,'sys inv movment rpt'!$N:$N,AH$1)</f>
        <v>0</v>
      </c>
      <c r="AI450" s="86">
        <f>SUMIFS('sys inv movment rpt'!$M:$M,'sys inv movment rpt'!$L:$L,$M450,'sys inv movment rpt'!$N:$N,AI$1)</f>
        <v>0</v>
      </c>
      <c r="AJ450" s="86">
        <f>SUMIFS('sys inv movment rpt'!$M:$M,'sys inv movment rpt'!$L:$L,$M450,'sys inv movment rpt'!$N:$N,AJ$1)</f>
        <v>0</v>
      </c>
      <c r="AK450" s="86">
        <f>SUMIFS('sys inv movment rpt'!$M:$M,'sys inv movment rpt'!$L:$L,$M450,'sys inv movment rpt'!$N:$N,AK$1)</f>
        <v>0</v>
      </c>
      <c r="AL450" s="86">
        <f>SUMIFS('sys inv movment rpt'!$M:$M,'sys inv movment rpt'!$L:$L,$M450,'sys inv movment rpt'!$N:$N,AL$1)</f>
        <v>0</v>
      </c>
      <c r="AM450" s="86">
        <f>SUMIFS('sys inv movment rpt'!$M:$M,'sys inv movment rpt'!$L:$L,$M450,'sys inv movment rpt'!$N:$N,AM$1)</f>
        <v>0</v>
      </c>
      <c r="AN450" s="86">
        <f>SUMIFS('sys inv movment rpt'!$M:$M,'sys inv movment rpt'!$L:$L,$M450,'sys inv movment rpt'!$N:$N,AN$1)</f>
        <v>0</v>
      </c>
      <c r="AO450" s="86">
        <f>SUMIFS('sys inv movment rpt'!$M:$M,'sys inv movment rpt'!$L:$L,$M450,'sys inv movment rpt'!$N:$N,AO$1)</f>
        <v>0</v>
      </c>
      <c r="AP450" s="86">
        <f>SUMIFS('sys inv movment rpt'!$M:$M,'sys inv movment rpt'!$L:$L,$M450,'sys inv movment rpt'!$N:$N,AP$1)</f>
        <v>0</v>
      </c>
      <c r="AQ450" s="86">
        <f>SUMIFS('sys inv movment rpt'!$M:$M,'sys inv movment rpt'!$L:$L,$M450,'sys inv movment rpt'!$N:$N,AQ$1)</f>
        <v>0</v>
      </c>
      <c r="AR450" s="86">
        <f>SUMIFS('sys inv movment rpt'!$M:$M,'sys inv movment rpt'!$L:$L,$M450,'sys inv movment rpt'!$N:$N,AR$1)</f>
        <v>0</v>
      </c>
      <c r="AS450" s="86">
        <f>SUMIFS('sys inv movment rpt'!$M:$M,'sys inv movment rpt'!$L:$L,$M450,'sys inv movment rpt'!$N:$N,AS$1)</f>
        <v>0</v>
      </c>
      <c r="AT450" s="86">
        <f>SUMIFS('sys inv movment rpt'!$M:$M,'sys inv movment rpt'!$L:$L,$M450,'sys inv movment rpt'!$N:$N,AT$1)</f>
        <v>0</v>
      </c>
      <c r="AU450" s="86">
        <f>SUMIFS('sys inv movment rpt'!$M:$M,'sys inv movment rpt'!$L:$L,$M450,'sys inv movment rpt'!$N:$N,AU$1)</f>
        <v>0</v>
      </c>
      <c r="AV450" s="86">
        <f>SUMIFS('sys inv movment rpt'!$M:$M,'sys inv movment rpt'!$L:$L,$M450,'sys inv movment rpt'!$N:$N,AV$1)</f>
        <v>0</v>
      </c>
      <c r="AW450" s="87" t="str">
        <f>IFERROR(VLOOKUP(A450,'sys-backorder details'!E:U,17,0),"-")</f>
        <v>-</v>
      </c>
      <c r="AX450" s="87" t="str">
        <f>IF(K450&gt;1,VLOOKUP(A450,'settings-routing'!A:I,9,0),"")</f>
        <v/>
      </c>
    </row>
    <row r="451" ht="12.75" hidden="1" customHeight="1">
      <c r="A451" s="50" t="s">
        <v>1098</v>
      </c>
      <c r="B451" s="50" t="s">
        <v>1099</v>
      </c>
      <c r="C451" s="50">
        <f t="shared" si="2"/>
        <v>0</v>
      </c>
      <c r="D451" s="80">
        <f>SUMIF('Stocks 101-111'!$J:$J,'item dashboard'!A451,'Stocks 101-111'!K:K)</f>
        <v>0</v>
      </c>
      <c r="E451" s="80">
        <f>SUMIF('Stocks 101-111'!$J:$J,'item dashboard'!A451,'Stocks 101-111'!$L:$L)</f>
        <v>0</v>
      </c>
      <c r="F451" s="81">
        <f t="shared" si="3"/>
        <v>0</v>
      </c>
      <c r="G451" s="82">
        <f t="shared" si="4"/>
        <v>0</v>
      </c>
      <c r="H451" s="50">
        <f>SUMIFS('sys-backorder details'!$M:$M,'sys-backorder details'!$E:$E,'item dashboard'!A451,'sys-backorder details'!$V:$V,"")</f>
        <v>0</v>
      </c>
      <c r="I451" s="83">
        <f>SUMIF('settings-routing'!$I:$I,'item dashboard'!A451,'settings-routing'!$O:$O)</f>
        <v>0</v>
      </c>
      <c r="J451" s="50">
        <f>SUMIFS('sys-backorder details'!$M:$M,'sys-backorder details'!$E:$E,'item dashboard'!A451,'sys-backorder details'!$V:$V,"Call off")</f>
        <v>0</v>
      </c>
      <c r="K451" s="84">
        <f t="shared" si="5"/>
        <v>0</v>
      </c>
      <c r="L451" s="84">
        <f>SUMIF('Production Plan'!$E:$E,'item dashboard'!A451,'Production Plan'!$N:$N)</f>
        <v>0</v>
      </c>
      <c r="M451" s="85" t="str">
        <f t="shared" si="6"/>
        <v>B-G30-W11-100 gm White jar</v>
      </c>
      <c r="N451" s="86">
        <f>SUMIFS('sys inv movment rpt'!$M:$M,'sys inv movment rpt'!$L:$L,$M451,'sys inv movment rpt'!$N:$N,N$1)</f>
        <v>0</v>
      </c>
      <c r="O451" s="86">
        <f>SUMIFS('sys inv movment rpt'!$M:$M,'sys inv movment rpt'!$L:$L,$M451,'sys inv movment rpt'!$N:$N,O$1)</f>
        <v>0</v>
      </c>
      <c r="P451" s="86">
        <f>SUMIFS('sys inv movment rpt'!$M:$M,'sys inv movment rpt'!$L:$L,$M451,'sys inv movment rpt'!$N:$N,P$1)</f>
        <v>0</v>
      </c>
      <c r="Q451" s="86">
        <f>SUMIFS('sys inv movment rpt'!$M:$M,'sys inv movment rpt'!$L:$L,$M451,'sys inv movment rpt'!$N:$N,Q$1)</f>
        <v>0</v>
      </c>
      <c r="R451" s="86">
        <f>SUMIFS('sys inv movment rpt'!$M:$M,'sys inv movment rpt'!$L:$L,$M451,'sys inv movment rpt'!$N:$N,R$1)</f>
        <v>0</v>
      </c>
      <c r="S451" s="86">
        <f>SUMIFS('sys inv movment rpt'!$M:$M,'sys inv movment rpt'!$L:$L,$M451,'sys inv movment rpt'!$N:$N,S$1)</f>
        <v>0</v>
      </c>
      <c r="T451" s="86">
        <f>SUMIFS('sys inv movment rpt'!$M:$M,'sys inv movment rpt'!$L:$L,$M451,'sys inv movment rpt'!$N:$N,T$1)</f>
        <v>0</v>
      </c>
      <c r="U451" s="86">
        <f>SUMIFS('sys inv movment rpt'!$M:$M,'sys inv movment rpt'!$L:$L,$M451,'sys inv movment rpt'!$N:$N,U$1)</f>
        <v>0</v>
      </c>
      <c r="V451" s="86">
        <f>SUMIFS('sys inv movment rpt'!$M:$M,'sys inv movment rpt'!$L:$L,$M451,'sys inv movment rpt'!$N:$N,V$1)</f>
        <v>0</v>
      </c>
      <c r="W451" s="86">
        <f>SUMIFS('sys inv movment rpt'!$M:$M,'sys inv movment rpt'!$L:$L,$M451,'sys inv movment rpt'!$N:$N,W$1)</f>
        <v>0</v>
      </c>
      <c r="X451" s="86">
        <f>SUMIFS('sys inv movment rpt'!$M:$M,'sys inv movment rpt'!$L:$L,$M451,'sys inv movment rpt'!$N:$N,X$1)</f>
        <v>0</v>
      </c>
      <c r="Y451" s="86">
        <f>SUMIFS('sys inv movment rpt'!$M:$M,'sys inv movment rpt'!$L:$L,$M451,'sys inv movment rpt'!$N:$N,Y$1)</f>
        <v>0</v>
      </c>
      <c r="Z451" s="86">
        <f>SUMIFS('sys inv movment rpt'!$M:$M,'sys inv movment rpt'!$L:$L,$M451,'sys inv movment rpt'!$N:$N,Z$1)</f>
        <v>0</v>
      </c>
      <c r="AA451" s="86">
        <f>SUMIFS('sys inv movment rpt'!$M:$M,'sys inv movment rpt'!$L:$L,$M451,'sys inv movment rpt'!$N:$N,AA$1)</f>
        <v>0</v>
      </c>
      <c r="AB451" s="86">
        <f>SUMIFS('sys inv movment rpt'!$M:$M,'sys inv movment rpt'!$L:$L,$M451,'sys inv movment rpt'!$N:$N,AB$1)</f>
        <v>0</v>
      </c>
      <c r="AC451" s="86">
        <f>SUMIFS('sys inv movment rpt'!$M:$M,'sys inv movment rpt'!$L:$L,$M451,'sys inv movment rpt'!$N:$N,AC$1)</f>
        <v>0</v>
      </c>
      <c r="AD451" s="86">
        <f>SUMIFS('sys inv movment rpt'!$M:$M,'sys inv movment rpt'!$L:$L,$M451,'sys inv movment rpt'!$N:$N,AD$1)</f>
        <v>0</v>
      </c>
      <c r="AE451" s="86">
        <f>SUMIFS('sys inv movment rpt'!$M:$M,'sys inv movment rpt'!$L:$L,$M451,'sys inv movment rpt'!$N:$N,AE$1)</f>
        <v>0</v>
      </c>
      <c r="AF451" s="86">
        <f>SUMIFS('sys inv movment rpt'!$M:$M,'sys inv movment rpt'!$L:$L,$M451,'sys inv movment rpt'!$N:$N,AF$1)</f>
        <v>0</v>
      </c>
      <c r="AG451" s="86">
        <f>SUMIFS('sys inv movment rpt'!$M:$M,'sys inv movment rpt'!$L:$L,$M451,'sys inv movment rpt'!$N:$N,AG$1)</f>
        <v>0</v>
      </c>
      <c r="AH451" s="86">
        <f>SUMIFS('sys inv movment rpt'!$M:$M,'sys inv movment rpt'!$L:$L,$M451,'sys inv movment rpt'!$N:$N,AH$1)</f>
        <v>0</v>
      </c>
      <c r="AI451" s="86">
        <f>SUMIFS('sys inv movment rpt'!$M:$M,'sys inv movment rpt'!$L:$L,$M451,'sys inv movment rpt'!$N:$N,AI$1)</f>
        <v>0</v>
      </c>
      <c r="AJ451" s="86">
        <f>SUMIFS('sys inv movment rpt'!$M:$M,'sys inv movment rpt'!$L:$L,$M451,'sys inv movment rpt'!$N:$N,AJ$1)</f>
        <v>0</v>
      </c>
      <c r="AK451" s="86">
        <f>SUMIFS('sys inv movment rpt'!$M:$M,'sys inv movment rpt'!$L:$L,$M451,'sys inv movment rpt'!$N:$N,AK$1)</f>
        <v>0</v>
      </c>
      <c r="AL451" s="86">
        <f>SUMIFS('sys inv movment rpt'!$M:$M,'sys inv movment rpt'!$L:$L,$M451,'sys inv movment rpt'!$N:$N,AL$1)</f>
        <v>0</v>
      </c>
      <c r="AM451" s="86">
        <f>SUMIFS('sys inv movment rpt'!$M:$M,'sys inv movment rpt'!$L:$L,$M451,'sys inv movment rpt'!$N:$N,AM$1)</f>
        <v>0</v>
      </c>
      <c r="AN451" s="86">
        <f>SUMIFS('sys inv movment rpt'!$M:$M,'sys inv movment rpt'!$L:$L,$M451,'sys inv movment rpt'!$N:$N,AN$1)</f>
        <v>0</v>
      </c>
      <c r="AO451" s="86">
        <f>SUMIFS('sys inv movment rpt'!$M:$M,'sys inv movment rpt'!$L:$L,$M451,'sys inv movment rpt'!$N:$N,AO$1)</f>
        <v>0</v>
      </c>
      <c r="AP451" s="86">
        <f>SUMIFS('sys inv movment rpt'!$M:$M,'sys inv movment rpt'!$L:$L,$M451,'sys inv movment rpt'!$N:$N,AP$1)</f>
        <v>0</v>
      </c>
      <c r="AQ451" s="86">
        <f>SUMIFS('sys inv movment rpt'!$M:$M,'sys inv movment rpt'!$L:$L,$M451,'sys inv movment rpt'!$N:$N,AQ$1)</f>
        <v>0</v>
      </c>
      <c r="AR451" s="86">
        <f>SUMIFS('sys inv movment rpt'!$M:$M,'sys inv movment rpt'!$L:$L,$M451,'sys inv movment rpt'!$N:$N,AR$1)</f>
        <v>0</v>
      </c>
      <c r="AS451" s="86">
        <f>SUMIFS('sys inv movment rpt'!$M:$M,'sys inv movment rpt'!$L:$L,$M451,'sys inv movment rpt'!$N:$N,AS$1)</f>
        <v>0</v>
      </c>
      <c r="AT451" s="86">
        <f>SUMIFS('sys inv movment rpt'!$M:$M,'sys inv movment rpt'!$L:$L,$M451,'sys inv movment rpt'!$N:$N,AT$1)</f>
        <v>0</v>
      </c>
      <c r="AU451" s="86">
        <f>SUMIFS('sys inv movment rpt'!$M:$M,'sys inv movment rpt'!$L:$L,$M451,'sys inv movment rpt'!$N:$N,AU$1)</f>
        <v>0</v>
      </c>
      <c r="AV451" s="86">
        <f>SUMIFS('sys inv movment rpt'!$M:$M,'sys inv movment rpt'!$L:$L,$M451,'sys inv movment rpt'!$N:$N,AV$1)</f>
        <v>0</v>
      </c>
      <c r="AW451" s="87" t="str">
        <f>IFERROR(VLOOKUP(A451,'sys-backorder details'!E:U,17,0),"-")</f>
        <v>-</v>
      </c>
      <c r="AX451" s="87" t="str">
        <f>IF(K451&gt;1,VLOOKUP(A451,'settings-routing'!A:I,9,0),"")</f>
        <v/>
      </c>
    </row>
    <row r="452" ht="12.75" hidden="1" customHeight="1">
      <c r="A452" s="50" t="s">
        <v>1100</v>
      </c>
      <c r="B452" s="50" t="s">
        <v>1101</v>
      </c>
      <c r="C452" s="50">
        <f t="shared" si="2"/>
        <v>0</v>
      </c>
      <c r="D452" s="80">
        <f>SUMIF('Stocks 101-111'!$J:$J,'item dashboard'!A452,'Stocks 101-111'!K:K)</f>
        <v>0</v>
      </c>
      <c r="E452" s="80">
        <f>SUMIF('Stocks 101-111'!$J:$J,'item dashboard'!A452,'Stocks 101-111'!$L:$L)</f>
        <v>0</v>
      </c>
      <c r="F452" s="81">
        <f t="shared" si="3"/>
        <v>0</v>
      </c>
      <c r="G452" s="82">
        <f t="shared" si="4"/>
        <v>0</v>
      </c>
      <c r="H452" s="50">
        <f>SUMIFS('sys-backorder details'!$M:$M,'sys-backorder details'!$E:$E,'item dashboard'!A452,'sys-backorder details'!$V:$V,"")</f>
        <v>0</v>
      </c>
      <c r="I452" s="83">
        <f>SUMIF('settings-routing'!$I:$I,'item dashboard'!A452,'settings-routing'!$O:$O)</f>
        <v>0</v>
      </c>
      <c r="J452" s="50">
        <f>SUMIFS('sys-backorder details'!$M:$M,'sys-backorder details'!$E:$E,'item dashboard'!A452,'sys-backorder details'!$V:$V,"Call off")</f>
        <v>0</v>
      </c>
      <c r="K452" s="84">
        <f t="shared" si="5"/>
        <v>0</v>
      </c>
      <c r="L452" s="84">
        <f>SUMIF('Production Plan'!$E:$E,'item dashboard'!A452,'Production Plan'!$N:$N)</f>
        <v>0</v>
      </c>
      <c r="M452" s="85" t="str">
        <f t="shared" si="6"/>
        <v>B-G30-W11DRTONY-100 gm White Printed Dr Tony jar</v>
      </c>
      <c r="N452" s="86">
        <f>SUMIFS('sys inv movment rpt'!$M:$M,'sys inv movment rpt'!$L:$L,$M452,'sys inv movment rpt'!$N:$N,N$1)</f>
        <v>0</v>
      </c>
      <c r="O452" s="86">
        <f>SUMIFS('sys inv movment rpt'!$M:$M,'sys inv movment rpt'!$L:$L,$M452,'sys inv movment rpt'!$N:$N,O$1)</f>
        <v>0</v>
      </c>
      <c r="P452" s="86">
        <f>SUMIFS('sys inv movment rpt'!$M:$M,'sys inv movment rpt'!$L:$L,$M452,'sys inv movment rpt'!$N:$N,P$1)</f>
        <v>0</v>
      </c>
      <c r="Q452" s="86">
        <f>SUMIFS('sys inv movment rpt'!$M:$M,'sys inv movment rpt'!$L:$L,$M452,'sys inv movment rpt'!$N:$N,Q$1)</f>
        <v>0</v>
      </c>
      <c r="R452" s="86">
        <f>SUMIFS('sys inv movment rpt'!$M:$M,'sys inv movment rpt'!$L:$L,$M452,'sys inv movment rpt'!$N:$N,R$1)</f>
        <v>0</v>
      </c>
      <c r="S452" s="86">
        <f>SUMIFS('sys inv movment rpt'!$M:$M,'sys inv movment rpt'!$L:$L,$M452,'sys inv movment rpt'!$N:$N,S$1)</f>
        <v>0</v>
      </c>
      <c r="T452" s="86">
        <f>SUMIFS('sys inv movment rpt'!$M:$M,'sys inv movment rpt'!$L:$L,$M452,'sys inv movment rpt'!$N:$N,T$1)</f>
        <v>0</v>
      </c>
      <c r="U452" s="86">
        <f>SUMIFS('sys inv movment rpt'!$M:$M,'sys inv movment rpt'!$L:$L,$M452,'sys inv movment rpt'!$N:$N,U$1)</f>
        <v>0</v>
      </c>
      <c r="V452" s="86">
        <f>SUMIFS('sys inv movment rpt'!$M:$M,'sys inv movment rpt'!$L:$L,$M452,'sys inv movment rpt'!$N:$N,V$1)</f>
        <v>0</v>
      </c>
      <c r="W452" s="86">
        <f>SUMIFS('sys inv movment rpt'!$M:$M,'sys inv movment rpt'!$L:$L,$M452,'sys inv movment rpt'!$N:$N,W$1)</f>
        <v>0</v>
      </c>
      <c r="X452" s="86">
        <f>SUMIFS('sys inv movment rpt'!$M:$M,'sys inv movment rpt'!$L:$L,$M452,'sys inv movment rpt'!$N:$N,X$1)</f>
        <v>0</v>
      </c>
      <c r="Y452" s="86">
        <f>SUMIFS('sys inv movment rpt'!$M:$M,'sys inv movment rpt'!$L:$L,$M452,'sys inv movment rpt'!$N:$N,Y$1)</f>
        <v>0</v>
      </c>
      <c r="Z452" s="86">
        <f>SUMIFS('sys inv movment rpt'!$M:$M,'sys inv movment rpt'!$L:$L,$M452,'sys inv movment rpt'!$N:$N,Z$1)</f>
        <v>0</v>
      </c>
      <c r="AA452" s="86">
        <f>SUMIFS('sys inv movment rpt'!$M:$M,'sys inv movment rpt'!$L:$L,$M452,'sys inv movment rpt'!$N:$N,AA$1)</f>
        <v>0</v>
      </c>
      <c r="AB452" s="86">
        <f>SUMIFS('sys inv movment rpt'!$M:$M,'sys inv movment rpt'!$L:$L,$M452,'sys inv movment rpt'!$N:$N,AB$1)</f>
        <v>0</v>
      </c>
      <c r="AC452" s="86">
        <f>SUMIFS('sys inv movment rpt'!$M:$M,'sys inv movment rpt'!$L:$L,$M452,'sys inv movment rpt'!$N:$N,AC$1)</f>
        <v>0</v>
      </c>
      <c r="AD452" s="86">
        <f>SUMIFS('sys inv movment rpt'!$M:$M,'sys inv movment rpt'!$L:$L,$M452,'sys inv movment rpt'!$N:$N,AD$1)</f>
        <v>0</v>
      </c>
      <c r="AE452" s="86">
        <f>SUMIFS('sys inv movment rpt'!$M:$M,'sys inv movment rpt'!$L:$L,$M452,'sys inv movment rpt'!$N:$N,AE$1)</f>
        <v>0</v>
      </c>
      <c r="AF452" s="86">
        <f>SUMIFS('sys inv movment rpt'!$M:$M,'sys inv movment rpt'!$L:$L,$M452,'sys inv movment rpt'!$N:$N,AF$1)</f>
        <v>0</v>
      </c>
      <c r="AG452" s="86">
        <f>SUMIFS('sys inv movment rpt'!$M:$M,'sys inv movment rpt'!$L:$L,$M452,'sys inv movment rpt'!$N:$N,AG$1)</f>
        <v>0</v>
      </c>
      <c r="AH452" s="86">
        <f>SUMIFS('sys inv movment rpt'!$M:$M,'sys inv movment rpt'!$L:$L,$M452,'sys inv movment rpt'!$N:$N,AH$1)</f>
        <v>0</v>
      </c>
      <c r="AI452" s="86">
        <f>SUMIFS('sys inv movment rpt'!$M:$M,'sys inv movment rpt'!$L:$L,$M452,'sys inv movment rpt'!$N:$N,AI$1)</f>
        <v>0</v>
      </c>
      <c r="AJ452" s="86">
        <f>SUMIFS('sys inv movment rpt'!$M:$M,'sys inv movment rpt'!$L:$L,$M452,'sys inv movment rpt'!$N:$N,AJ$1)</f>
        <v>0</v>
      </c>
      <c r="AK452" s="86">
        <f>SUMIFS('sys inv movment rpt'!$M:$M,'sys inv movment rpt'!$L:$L,$M452,'sys inv movment rpt'!$N:$N,AK$1)</f>
        <v>0</v>
      </c>
      <c r="AL452" s="86">
        <f>SUMIFS('sys inv movment rpt'!$M:$M,'sys inv movment rpt'!$L:$L,$M452,'sys inv movment rpt'!$N:$N,AL$1)</f>
        <v>0</v>
      </c>
      <c r="AM452" s="86">
        <f>SUMIFS('sys inv movment rpt'!$M:$M,'sys inv movment rpt'!$L:$L,$M452,'sys inv movment rpt'!$N:$N,AM$1)</f>
        <v>0</v>
      </c>
      <c r="AN452" s="86">
        <f>SUMIFS('sys inv movment rpt'!$M:$M,'sys inv movment rpt'!$L:$L,$M452,'sys inv movment rpt'!$N:$N,AN$1)</f>
        <v>0</v>
      </c>
      <c r="AO452" s="86">
        <f>SUMIFS('sys inv movment rpt'!$M:$M,'sys inv movment rpt'!$L:$L,$M452,'sys inv movment rpt'!$N:$N,AO$1)</f>
        <v>0</v>
      </c>
      <c r="AP452" s="86">
        <f>SUMIFS('sys inv movment rpt'!$M:$M,'sys inv movment rpt'!$L:$L,$M452,'sys inv movment rpt'!$N:$N,AP$1)</f>
        <v>0</v>
      </c>
      <c r="AQ452" s="86">
        <f>SUMIFS('sys inv movment rpt'!$M:$M,'sys inv movment rpt'!$L:$L,$M452,'sys inv movment rpt'!$N:$N,AQ$1)</f>
        <v>0</v>
      </c>
      <c r="AR452" s="86">
        <f>SUMIFS('sys inv movment rpt'!$M:$M,'sys inv movment rpt'!$L:$L,$M452,'sys inv movment rpt'!$N:$N,AR$1)</f>
        <v>0</v>
      </c>
      <c r="AS452" s="86">
        <f>SUMIFS('sys inv movment rpt'!$M:$M,'sys inv movment rpt'!$L:$L,$M452,'sys inv movment rpt'!$N:$N,AS$1)</f>
        <v>0</v>
      </c>
      <c r="AT452" s="86">
        <f>SUMIFS('sys inv movment rpt'!$M:$M,'sys inv movment rpt'!$L:$L,$M452,'sys inv movment rpt'!$N:$N,AT$1)</f>
        <v>0</v>
      </c>
      <c r="AU452" s="86">
        <f>SUMIFS('sys inv movment rpt'!$M:$M,'sys inv movment rpt'!$L:$L,$M452,'sys inv movment rpt'!$N:$N,AU$1)</f>
        <v>0</v>
      </c>
      <c r="AV452" s="86">
        <f>SUMIFS('sys inv movment rpt'!$M:$M,'sys inv movment rpt'!$L:$L,$M452,'sys inv movment rpt'!$N:$N,AV$1)</f>
        <v>0</v>
      </c>
      <c r="AW452" s="87" t="str">
        <f>IFERROR(VLOOKUP(A452,'sys-backorder details'!E:U,17,0),"-")</f>
        <v>-</v>
      </c>
      <c r="AX452" s="87" t="str">
        <f>IF(K452&gt;1,VLOOKUP(A452,'settings-routing'!A:I,9,0),"")</f>
        <v/>
      </c>
    </row>
    <row r="453" ht="12.75" hidden="1" customHeight="1">
      <c r="A453" s="28" t="s">
        <v>1102</v>
      </c>
      <c r="B453" s="28" t="s">
        <v>1103</v>
      </c>
      <c r="C453" s="50">
        <f t="shared" si="2"/>
        <v>0</v>
      </c>
      <c r="D453" s="80">
        <f>SUMIF('Stocks 101-111'!$J:$J,'item dashboard'!A453,'Stocks 101-111'!K:K)</f>
        <v>0</v>
      </c>
      <c r="E453" s="80">
        <f>SUMIF('Stocks 101-111'!$J:$J,'item dashboard'!A453,'Stocks 101-111'!$L:$L)</f>
        <v>0</v>
      </c>
      <c r="F453" s="81">
        <f t="shared" si="3"/>
        <v>0</v>
      </c>
      <c r="G453" s="82">
        <f t="shared" si="4"/>
        <v>0</v>
      </c>
      <c r="H453" s="50">
        <f>SUMIFS('sys-backorder details'!$M:$M,'sys-backorder details'!$E:$E,'item dashboard'!A453,'sys-backorder details'!$V:$V,"")</f>
        <v>0</v>
      </c>
      <c r="I453" s="83">
        <f>SUMIF('settings-routing'!$I:$I,'item dashboard'!A453,'settings-routing'!$O:$O)</f>
        <v>0</v>
      </c>
      <c r="J453" s="50">
        <f>SUMIFS('sys-backorder details'!$M:$M,'sys-backorder details'!$E:$E,'item dashboard'!A453,'sys-backorder details'!$V:$V,"Call off")</f>
        <v>0</v>
      </c>
      <c r="K453" s="84">
        <f t="shared" si="5"/>
        <v>0</v>
      </c>
      <c r="L453" s="84">
        <f>SUMIF('Production Plan'!$E:$E,'item dashboard'!A453,'Production Plan'!$N:$N)</f>
        <v>0</v>
      </c>
      <c r="M453" s="85" t="str">
        <f t="shared" si="6"/>
        <v>B-G30-W11SEWECO-100 gm White Printed Seweco Jar</v>
      </c>
      <c r="N453" s="86">
        <f>SUMIFS('sys inv movment rpt'!$M:$M,'sys inv movment rpt'!$L:$L,$M453,'sys inv movment rpt'!$N:$N,N$1)</f>
        <v>0</v>
      </c>
      <c r="O453" s="86">
        <f>SUMIFS('sys inv movment rpt'!$M:$M,'sys inv movment rpt'!$L:$L,$M453,'sys inv movment rpt'!$N:$N,O$1)</f>
        <v>0</v>
      </c>
      <c r="P453" s="86">
        <f>SUMIFS('sys inv movment rpt'!$M:$M,'sys inv movment rpt'!$L:$L,$M453,'sys inv movment rpt'!$N:$N,P$1)</f>
        <v>0</v>
      </c>
      <c r="Q453" s="86">
        <f>SUMIFS('sys inv movment rpt'!$M:$M,'sys inv movment rpt'!$L:$L,$M453,'sys inv movment rpt'!$N:$N,Q$1)</f>
        <v>0</v>
      </c>
      <c r="R453" s="86">
        <f>SUMIFS('sys inv movment rpt'!$M:$M,'sys inv movment rpt'!$L:$L,$M453,'sys inv movment rpt'!$N:$N,R$1)</f>
        <v>0</v>
      </c>
      <c r="S453" s="86">
        <f>SUMIFS('sys inv movment rpt'!$M:$M,'sys inv movment rpt'!$L:$L,$M453,'sys inv movment rpt'!$N:$N,S$1)</f>
        <v>0</v>
      </c>
      <c r="T453" s="86">
        <f>SUMIFS('sys inv movment rpt'!$M:$M,'sys inv movment rpt'!$L:$L,$M453,'sys inv movment rpt'!$N:$N,T$1)</f>
        <v>0</v>
      </c>
      <c r="U453" s="86">
        <f>SUMIFS('sys inv movment rpt'!$M:$M,'sys inv movment rpt'!$L:$L,$M453,'sys inv movment rpt'!$N:$N,U$1)</f>
        <v>0</v>
      </c>
      <c r="V453" s="86">
        <f>SUMIFS('sys inv movment rpt'!$M:$M,'sys inv movment rpt'!$L:$L,$M453,'sys inv movment rpt'!$N:$N,V$1)</f>
        <v>0</v>
      </c>
      <c r="W453" s="86">
        <f>SUMIFS('sys inv movment rpt'!$M:$M,'sys inv movment rpt'!$L:$L,$M453,'sys inv movment rpt'!$N:$N,W$1)</f>
        <v>0</v>
      </c>
      <c r="X453" s="86">
        <f>SUMIFS('sys inv movment rpt'!$M:$M,'sys inv movment rpt'!$L:$L,$M453,'sys inv movment rpt'!$N:$N,X$1)</f>
        <v>0</v>
      </c>
      <c r="Y453" s="86">
        <f>SUMIFS('sys inv movment rpt'!$M:$M,'sys inv movment rpt'!$L:$L,$M453,'sys inv movment rpt'!$N:$N,Y$1)</f>
        <v>0</v>
      </c>
      <c r="Z453" s="86">
        <f>SUMIFS('sys inv movment rpt'!$M:$M,'sys inv movment rpt'!$L:$L,$M453,'sys inv movment rpt'!$N:$N,Z$1)</f>
        <v>0</v>
      </c>
      <c r="AA453" s="86">
        <f>SUMIFS('sys inv movment rpt'!$M:$M,'sys inv movment rpt'!$L:$L,$M453,'sys inv movment rpt'!$N:$N,AA$1)</f>
        <v>0</v>
      </c>
      <c r="AB453" s="86">
        <f>SUMIFS('sys inv movment rpt'!$M:$M,'sys inv movment rpt'!$L:$L,$M453,'sys inv movment rpt'!$N:$N,AB$1)</f>
        <v>0</v>
      </c>
      <c r="AC453" s="86">
        <f>SUMIFS('sys inv movment rpt'!$M:$M,'sys inv movment rpt'!$L:$L,$M453,'sys inv movment rpt'!$N:$N,AC$1)</f>
        <v>0</v>
      </c>
      <c r="AD453" s="86">
        <f>SUMIFS('sys inv movment rpt'!$M:$M,'sys inv movment rpt'!$L:$L,$M453,'sys inv movment rpt'!$N:$N,AD$1)</f>
        <v>0</v>
      </c>
      <c r="AE453" s="86">
        <f>SUMIFS('sys inv movment rpt'!$M:$M,'sys inv movment rpt'!$L:$L,$M453,'sys inv movment rpt'!$N:$N,AE$1)</f>
        <v>0</v>
      </c>
      <c r="AF453" s="86">
        <f>SUMIFS('sys inv movment rpt'!$M:$M,'sys inv movment rpt'!$L:$L,$M453,'sys inv movment rpt'!$N:$N,AF$1)</f>
        <v>0</v>
      </c>
      <c r="AG453" s="86">
        <f>SUMIFS('sys inv movment rpt'!$M:$M,'sys inv movment rpt'!$L:$L,$M453,'sys inv movment rpt'!$N:$N,AG$1)</f>
        <v>0</v>
      </c>
      <c r="AH453" s="86">
        <f>SUMIFS('sys inv movment rpt'!$M:$M,'sys inv movment rpt'!$L:$L,$M453,'sys inv movment rpt'!$N:$N,AH$1)</f>
        <v>0</v>
      </c>
      <c r="AI453" s="86">
        <f>SUMIFS('sys inv movment rpt'!$M:$M,'sys inv movment rpt'!$L:$L,$M453,'sys inv movment rpt'!$N:$N,AI$1)</f>
        <v>0</v>
      </c>
      <c r="AJ453" s="86">
        <f>SUMIFS('sys inv movment rpt'!$M:$M,'sys inv movment rpt'!$L:$L,$M453,'sys inv movment rpt'!$N:$N,AJ$1)</f>
        <v>0</v>
      </c>
      <c r="AK453" s="86">
        <f>SUMIFS('sys inv movment rpt'!$M:$M,'sys inv movment rpt'!$L:$L,$M453,'sys inv movment rpt'!$N:$N,AK$1)</f>
        <v>0</v>
      </c>
      <c r="AL453" s="86">
        <f>SUMIFS('sys inv movment rpt'!$M:$M,'sys inv movment rpt'!$L:$L,$M453,'sys inv movment rpt'!$N:$N,AL$1)</f>
        <v>0</v>
      </c>
      <c r="AM453" s="86">
        <f>SUMIFS('sys inv movment rpt'!$M:$M,'sys inv movment rpt'!$L:$L,$M453,'sys inv movment rpt'!$N:$N,AM$1)</f>
        <v>0</v>
      </c>
      <c r="AN453" s="86">
        <f>SUMIFS('sys inv movment rpt'!$M:$M,'sys inv movment rpt'!$L:$L,$M453,'sys inv movment rpt'!$N:$N,AN$1)</f>
        <v>0</v>
      </c>
      <c r="AO453" s="86">
        <f>SUMIFS('sys inv movment rpt'!$M:$M,'sys inv movment rpt'!$L:$L,$M453,'sys inv movment rpt'!$N:$N,AO$1)</f>
        <v>0</v>
      </c>
      <c r="AP453" s="86">
        <f>SUMIFS('sys inv movment rpt'!$M:$M,'sys inv movment rpt'!$L:$L,$M453,'sys inv movment rpt'!$N:$N,AP$1)</f>
        <v>0</v>
      </c>
      <c r="AQ453" s="86">
        <f>SUMIFS('sys inv movment rpt'!$M:$M,'sys inv movment rpt'!$L:$L,$M453,'sys inv movment rpt'!$N:$N,AQ$1)</f>
        <v>0</v>
      </c>
      <c r="AR453" s="86">
        <f>SUMIFS('sys inv movment rpt'!$M:$M,'sys inv movment rpt'!$L:$L,$M453,'sys inv movment rpt'!$N:$N,AR$1)</f>
        <v>0</v>
      </c>
      <c r="AS453" s="86">
        <f>SUMIFS('sys inv movment rpt'!$M:$M,'sys inv movment rpt'!$L:$L,$M453,'sys inv movment rpt'!$N:$N,AS$1)</f>
        <v>0</v>
      </c>
      <c r="AT453" s="86">
        <f>SUMIFS('sys inv movment rpt'!$M:$M,'sys inv movment rpt'!$L:$L,$M453,'sys inv movment rpt'!$N:$N,AT$1)</f>
        <v>0</v>
      </c>
      <c r="AU453" s="86">
        <f>SUMIFS('sys inv movment rpt'!$M:$M,'sys inv movment rpt'!$L:$L,$M453,'sys inv movment rpt'!$N:$N,AU$1)</f>
        <v>0</v>
      </c>
      <c r="AV453" s="86">
        <f>SUMIFS('sys inv movment rpt'!$M:$M,'sys inv movment rpt'!$L:$L,$M453,'sys inv movment rpt'!$N:$N,AV$1)</f>
        <v>0</v>
      </c>
      <c r="AW453" s="87" t="str">
        <f>IFERROR(VLOOKUP(A453,'sys-backorder details'!E:U,17,0),"-")</f>
        <v>-</v>
      </c>
      <c r="AX453" s="87" t="str">
        <f>IF(K453&gt;1,VLOOKUP(A453,'settings-routing'!A:I,9,0),"")</f>
        <v/>
      </c>
    </row>
    <row r="454" ht="12.75" hidden="1" customHeight="1">
      <c r="A454" s="50" t="s">
        <v>1104</v>
      </c>
      <c r="B454" s="50" t="s">
        <v>1105</v>
      </c>
      <c r="C454" s="50">
        <f t="shared" si="2"/>
        <v>0</v>
      </c>
      <c r="D454" s="80">
        <f>SUMIF('Stocks 101-111'!$J:$J,'item dashboard'!A454,'Stocks 101-111'!K:K)</f>
        <v>0</v>
      </c>
      <c r="E454" s="80">
        <f>SUMIF('Stocks 101-111'!$J:$J,'item dashboard'!A454,'Stocks 101-111'!$L:$L)</f>
        <v>0</v>
      </c>
      <c r="F454" s="81">
        <f t="shared" si="3"/>
        <v>0</v>
      </c>
      <c r="G454" s="82">
        <f t="shared" si="4"/>
        <v>0</v>
      </c>
      <c r="H454" s="50">
        <f>SUMIFS('sys-backorder details'!$M:$M,'sys-backorder details'!$E:$E,'item dashboard'!A454,'sys-backorder details'!$V:$V,"")</f>
        <v>0</v>
      </c>
      <c r="I454" s="83">
        <f>SUMIF('settings-routing'!$I:$I,'item dashboard'!A454,'settings-routing'!$O:$O)</f>
        <v>0</v>
      </c>
      <c r="J454" s="50">
        <f>SUMIFS('sys-backorder details'!$M:$M,'sys-backorder details'!$E:$E,'item dashboard'!A454,'sys-backorder details'!$V:$V,"Call off")</f>
        <v>0</v>
      </c>
      <c r="K454" s="84">
        <f t="shared" si="5"/>
        <v>0</v>
      </c>
      <c r="L454" s="84">
        <f>SUMIF('Production Plan'!$E:$E,'item dashboard'!A454,'Production Plan'!$N:$N)</f>
        <v>0</v>
      </c>
      <c r="M454" s="85" t="str">
        <f t="shared" si="6"/>
        <v>B-G30-W11VICTOR-100 gm White Printed Victor jar</v>
      </c>
      <c r="N454" s="86">
        <f>SUMIFS('sys inv movment rpt'!$M:$M,'sys inv movment rpt'!$L:$L,$M454,'sys inv movment rpt'!$N:$N,N$1)</f>
        <v>0</v>
      </c>
      <c r="O454" s="86">
        <f>SUMIFS('sys inv movment rpt'!$M:$M,'sys inv movment rpt'!$L:$L,$M454,'sys inv movment rpt'!$N:$N,O$1)</f>
        <v>0</v>
      </c>
      <c r="P454" s="86">
        <f>SUMIFS('sys inv movment rpt'!$M:$M,'sys inv movment rpt'!$L:$L,$M454,'sys inv movment rpt'!$N:$N,P$1)</f>
        <v>0</v>
      </c>
      <c r="Q454" s="86">
        <f>SUMIFS('sys inv movment rpt'!$M:$M,'sys inv movment rpt'!$L:$L,$M454,'sys inv movment rpt'!$N:$N,Q$1)</f>
        <v>0</v>
      </c>
      <c r="R454" s="86">
        <f>SUMIFS('sys inv movment rpt'!$M:$M,'sys inv movment rpt'!$L:$L,$M454,'sys inv movment rpt'!$N:$N,R$1)</f>
        <v>0</v>
      </c>
      <c r="S454" s="86">
        <f>SUMIFS('sys inv movment rpt'!$M:$M,'sys inv movment rpt'!$L:$L,$M454,'sys inv movment rpt'!$N:$N,S$1)</f>
        <v>0</v>
      </c>
      <c r="T454" s="86">
        <f>SUMIFS('sys inv movment rpt'!$M:$M,'sys inv movment rpt'!$L:$L,$M454,'sys inv movment rpt'!$N:$N,T$1)</f>
        <v>0</v>
      </c>
      <c r="U454" s="86">
        <f>SUMIFS('sys inv movment rpt'!$M:$M,'sys inv movment rpt'!$L:$L,$M454,'sys inv movment rpt'!$N:$N,U$1)</f>
        <v>0</v>
      </c>
      <c r="V454" s="86">
        <f>SUMIFS('sys inv movment rpt'!$M:$M,'sys inv movment rpt'!$L:$L,$M454,'sys inv movment rpt'!$N:$N,V$1)</f>
        <v>0</v>
      </c>
      <c r="W454" s="86">
        <f>SUMIFS('sys inv movment rpt'!$M:$M,'sys inv movment rpt'!$L:$L,$M454,'sys inv movment rpt'!$N:$N,W$1)</f>
        <v>0</v>
      </c>
      <c r="X454" s="86">
        <f>SUMIFS('sys inv movment rpt'!$M:$M,'sys inv movment rpt'!$L:$L,$M454,'sys inv movment rpt'!$N:$N,X$1)</f>
        <v>0</v>
      </c>
      <c r="Y454" s="86">
        <f>SUMIFS('sys inv movment rpt'!$M:$M,'sys inv movment rpt'!$L:$L,$M454,'sys inv movment rpt'!$N:$N,Y$1)</f>
        <v>0</v>
      </c>
      <c r="Z454" s="86">
        <f>SUMIFS('sys inv movment rpt'!$M:$M,'sys inv movment rpt'!$L:$L,$M454,'sys inv movment rpt'!$N:$N,Z$1)</f>
        <v>0</v>
      </c>
      <c r="AA454" s="86">
        <f>SUMIFS('sys inv movment rpt'!$M:$M,'sys inv movment rpt'!$L:$L,$M454,'sys inv movment rpt'!$N:$N,AA$1)</f>
        <v>0</v>
      </c>
      <c r="AB454" s="86">
        <f>SUMIFS('sys inv movment rpt'!$M:$M,'sys inv movment rpt'!$L:$L,$M454,'sys inv movment rpt'!$N:$N,AB$1)</f>
        <v>0</v>
      </c>
      <c r="AC454" s="86">
        <f>SUMIFS('sys inv movment rpt'!$M:$M,'sys inv movment rpt'!$L:$L,$M454,'sys inv movment rpt'!$N:$N,AC$1)</f>
        <v>0</v>
      </c>
      <c r="AD454" s="86">
        <f>SUMIFS('sys inv movment rpt'!$M:$M,'sys inv movment rpt'!$L:$L,$M454,'sys inv movment rpt'!$N:$N,AD$1)</f>
        <v>0</v>
      </c>
      <c r="AE454" s="86">
        <f>SUMIFS('sys inv movment rpt'!$M:$M,'sys inv movment rpt'!$L:$L,$M454,'sys inv movment rpt'!$N:$N,AE$1)</f>
        <v>0</v>
      </c>
      <c r="AF454" s="86">
        <f>SUMIFS('sys inv movment rpt'!$M:$M,'sys inv movment rpt'!$L:$L,$M454,'sys inv movment rpt'!$N:$N,AF$1)</f>
        <v>0</v>
      </c>
      <c r="AG454" s="86">
        <f>SUMIFS('sys inv movment rpt'!$M:$M,'sys inv movment rpt'!$L:$L,$M454,'sys inv movment rpt'!$N:$N,AG$1)</f>
        <v>0</v>
      </c>
      <c r="AH454" s="86">
        <f>SUMIFS('sys inv movment rpt'!$M:$M,'sys inv movment rpt'!$L:$L,$M454,'sys inv movment rpt'!$N:$N,AH$1)</f>
        <v>0</v>
      </c>
      <c r="AI454" s="86">
        <f>SUMIFS('sys inv movment rpt'!$M:$M,'sys inv movment rpt'!$L:$L,$M454,'sys inv movment rpt'!$N:$N,AI$1)</f>
        <v>0</v>
      </c>
      <c r="AJ454" s="86">
        <f>SUMIFS('sys inv movment rpt'!$M:$M,'sys inv movment rpt'!$L:$L,$M454,'sys inv movment rpt'!$N:$N,AJ$1)</f>
        <v>0</v>
      </c>
      <c r="AK454" s="86">
        <f>SUMIFS('sys inv movment rpt'!$M:$M,'sys inv movment rpt'!$L:$L,$M454,'sys inv movment rpt'!$N:$N,AK$1)</f>
        <v>0</v>
      </c>
      <c r="AL454" s="86">
        <f>SUMIFS('sys inv movment rpt'!$M:$M,'sys inv movment rpt'!$L:$L,$M454,'sys inv movment rpt'!$N:$N,AL$1)</f>
        <v>0</v>
      </c>
      <c r="AM454" s="86">
        <f>SUMIFS('sys inv movment rpt'!$M:$M,'sys inv movment rpt'!$L:$L,$M454,'sys inv movment rpt'!$N:$N,AM$1)</f>
        <v>0</v>
      </c>
      <c r="AN454" s="86">
        <f>SUMIFS('sys inv movment rpt'!$M:$M,'sys inv movment rpt'!$L:$L,$M454,'sys inv movment rpt'!$N:$N,AN$1)</f>
        <v>0</v>
      </c>
      <c r="AO454" s="86">
        <f>SUMIFS('sys inv movment rpt'!$M:$M,'sys inv movment rpt'!$L:$L,$M454,'sys inv movment rpt'!$N:$N,AO$1)</f>
        <v>0</v>
      </c>
      <c r="AP454" s="86">
        <f>SUMIFS('sys inv movment rpt'!$M:$M,'sys inv movment rpt'!$L:$L,$M454,'sys inv movment rpt'!$N:$N,AP$1)</f>
        <v>0</v>
      </c>
      <c r="AQ454" s="86">
        <f>SUMIFS('sys inv movment rpt'!$M:$M,'sys inv movment rpt'!$L:$L,$M454,'sys inv movment rpt'!$N:$N,AQ$1)</f>
        <v>0</v>
      </c>
      <c r="AR454" s="86">
        <f>SUMIFS('sys inv movment rpt'!$M:$M,'sys inv movment rpt'!$L:$L,$M454,'sys inv movment rpt'!$N:$N,AR$1)</f>
        <v>0</v>
      </c>
      <c r="AS454" s="86">
        <f>SUMIFS('sys inv movment rpt'!$M:$M,'sys inv movment rpt'!$L:$L,$M454,'sys inv movment rpt'!$N:$N,AS$1)</f>
        <v>0</v>
      </c>
      <c r="AT454" s="86">
        <f>SUMIFS('sys inv movment rpt'!$M:$M,'sys inv movment rpt'!$L:$L,$M454,'sys inv movment rpt'!$N:$N,AT$1)</f>
        <v>0</v>
      </c>
      <c r="AU454" s="86">
        <f>SUMIFS('sys inv movment rpt'!$M:$M,'sys inv movment rpt'!$L:$L,$M454,'sys inv movment rpt'!$N:$N,AU$1)</f>
        <v>0</v>
      </c>
      <c r="AV454" s="86">
        <f>SUMIFS('sys inv movment rpt'!$M:$M,'sys inv movment rpt'!$L:$L,$M454,'sys inv movment rpt'!$N:$N,AV$1)</f>
        <v>0</v>
      </c>
      <c r="AW454" s="87" t="str">
        <f>IFERROR(VLOOKUP(A454,'sys-backorder details'!E:U,17,0),"-")</f>
        <v>-</v>
      </c>
      <c r="AX454" s="87" t="str">
        <f>IF(K454&gt;1,VLOOKUP(A454,'settings-routing'!A:I,9,0),"")</f>
        <v/>
      </c>
    </row>
    <row r="455" ht="12.75" hidden="1" customHeight="1">
      <c r="A455" s="50" t="s">
        <v>1106</v>
      </c>
      <c r="B455" s="50" t="s">
        <v>1107</v>
      </c>
      <c r="C455" s="50">
        <f t="shared" si="2"/>
        <v>0</v>
      </c>
      <c r="D455" s="80">
        <f>SUMIF('Stocks 101-111'!$J:$J,'item dashboard'!A455,'Stocks 101-111'!K:K)</f>
        <v>0</v>
      </c>
      <c r="E455" s="80">
        <f>SUMIF('Stocks 101-111'!$J:$J,'item dashboard'!A455,'Stocks 101-111'!$L:$L)</f>
        <v>0</v>
      </c>
      <c r="F455" s="81">
        <f t="shared" si="3"/>
        <v>0</v>
      </c>
      <c r="G455" s="82">
        <f t="shared" si="4"/>
        <v>0</v>
      </c>
      <c r="H455" s="50">
        <f>SUMIFS('sys-backorder details'!$M:$M,'sys-backorder details'!$E:$E,'item dashboard'!A455,'sys-backorder details'!$V:$V,"")</f>
        <v>0</v>
      </c>
      <c r="I455" s="83">
        <f>SUMIF('settings-routing'!$I:$I,'item dashboard'!A455,'settings-routing'!$O:$O)</f>
        <v>0</v>
      </c>
      <c r="J455" s="50">
        <f>SUMIFS('sys-backorder details'!$M:$M,'sys-backorder details'!$E:$E,'item dashboard'!A455,'sys-backorder details'!$V:$V,"Call off")</f>
        <v>0</v>
      </c>
      <c r="K455" s="84">
        <f t="shared" si="5"/>
        <v>0</v>
      </c>
      <c r="L455" s="84">
        <f>SUMIF('Production Plan'!$E:$E,'item dashboard'!A455,'Production Plan'!$N:$N)</f>
        <v>0</v>
      </c>
      <c r="M455" s="85" t="str">
        <f t="shared" si="6"/>
        <v>B-G31-BW13-100gm Blue White Jar</v>
      </c>
      <c r="N455" s="86">
        <f>SUMIFS('sys inv movment rpt'!$M:$M,'sys inv movment rpt'!$L:$L,$M455,'sys inv movment rpt'!$N:$N,N$1)</f>
        <v>0</v>
      </c>
      <c r="O455" s="86">
        <f>SUMIFS('sys inv movment rpt'!$M:$M,'sys inv movment rpt'!$L:$L,$M455,'sys inv movment rpt'!$N:$N,O$1)</f>
        <v>0</v>
      </c>
      <c r="P455" s="86">
        <f>SUMIFS('sys inv movment rpt'!$M:$M,'sys inv movment rpt'!$L:$L,$M455,'sys inv movment rpt'!$N:$N,P$1)</f>
        <v>0</v>
      </c>
      <c r="Q455" s="86">
        <f>SUMIFS('sys inv movment rpt'!$M:$M,'sys inv movment rpt'!$L:$L,$M455,'sys inv movment rpt'!$N:$N,Q$1)</f>
        <v>0</v>
      </c>
      <c r="R455" s="86">
        <f>SUMIFS('sys inv movment rpt'!$M:$M,'sys inv movment rpt'!$L:$L,$M455,'sys inv movment rpt'!$N:$N,R$1)</f>
        <v>0</v>
      </c>
      <c r="S455" s="86">
        <f>SUMIFS('sys inv movment rpt'!$M:$M,'sys inv movment rpt'!$L:$L,$M455,'sys inv movment rpt'!$N:$N,S$1)</f>
        <v>0</v>
      </c>
      <c r="T455" s="86">
        <f>SUMIFS('sys inv movment rpt'!$M:$M,'sys inv movment rpt'!$L:$L,$M455,'sys inv movment rpt'!$N:$N,T$1)</f>
        <v>0</v>
      </c>
      <c r="U455" s="86">
        <f>SUMIFS('sys inv movment rpt'!$M:$M,'sys inv movment rpt'!$L:$L,$M455,'sys inv movment rpt'!$N:$N,U$1)</f>
        <v>0</v>
      </c>
      <c r="V455" s="86">
        <f>SUMIFS('sys inv movment rpt'!$M:$M,'sys inv movment rpt'!$L:$L,$M455,'sys inv movment rpt'!$N:$N,V$1)</f>
        <v>0</v>
      </c>
      <c r="W455" s="86">
        <f>SUMIFS('sys inv movment rpt'!$M:$M,'sys inv movment rpt'!$L:$L,$M455,'sys inv movment rpt'!$N:$N,W$1)</f>
        <v>0</v>
      </c>
      <c r="X455" s="86">
        <f>SUMIFS('sys inv movment rpt'!$M:$M,'sys inv movment rpt'!$L:$L,$M455,'sys inv movment rpt'!$N:$N,X$1)</f>
        <v>0</v>
      </c>
      <c r="Y455" s="86">
        <f>SUMIFS('sys inv movment rpt'!$M:$M,'sys inv movment rpt'!$L:$L,$M455,'sys inv movment rpt'!$N:$N,Y$1)</f>
        <v>0</v>
      </c>
      <c r="Z455" s="86">
        <f>SUMIFS('sys inv movment rpt'!$M:$M,'sys inv movment rpt'!$L:$L,$M455,'sys inv movment rpt'!$N:$N,Z$1)</f>
        <v>0</v>
      </c>
      <c r="AA455" s="86">
        <f>SUMIFS('sys inv movment rpt'!$M:$M,'sys inv movment rpt'!$L:$L,$M455,'sys inv movment rpt'!$N:$N,AA$1)</f>
        <v>0</v>
      </c>
      <c r="AB455" s="86">
        <f>SUMIFS('sys inv movment rpt'!$M:$M,'sys inv movment rpt'!$L:$L,$M455,'sys inv movment rpt'!$N:$N,AB$1)</f>
        <v>0</v>
      </c>
      <c r="AC455" s="86">
        <f>SUMIFS('sys inv movment rpt'!$M:$M,'sys inv movment rpt'!$L:$L,$M455,'sys inv movment rpt'!$N:$N,AC$1)</f>
        <v>0</v>
      </c>
      <c r="AD455" s="86">
        <f>SUMIFS('sys inv movment rpt'!$M:$M,'sys inv movment rpt'!$L:$L,$M455,'sys inv movment rpt'!$N:$N,AD$1)</f>
        <v>0</v>
      </c>
      <c r="AE455" s="86">
        <f>SUMIFS('sys inv movment rpt'!$M:$M,'sys inv movment rpt'!$L:$L,$M455,'sys inv movment rpt'!$N:$N,AE$1)</f>
        <v>0</v>
      </c>
      <c r="AF455" s="86">
        <f>SUMIFS('sys inv movment rpt'!$M:$M,'sys inv movment rpt'!$L:$L,$M455,'sys inv movment rpt'!$N:$N,AF$1)</f>
        <v>0</v>
      </c>
      <c r="AG455" s="86">
        <f>SUMIFS('sys inv movment rpt'!$M:$M,'sys inv movment rpt'!$L:$L,$M455,'sys inv movment rpt'!$N:$N,AG$1)</f>
        <v>0</v>
      </c>
      <c r="AH455" s="86">
        <f>SUMIFS('sys inv movment rpt'!$M:$M,'sys inv movment rpt'!$L:$L,$M455,'sys inv movment rpt'!$N:$N,AH$1)</f>
        <v>0</v>
      </c>
      <c r="AI455" s="86">
        <f>SUMIFS('sys inv movment rpt'!$M:$M,'sys inv movment rpt'!$L:$L,$M455,'sys inv movment rpt'!$N:$N,AI$1)</f>
        <v>0</v>
      </c>
      <c r="AJ455" s="86">
        <f>SUMIFS('sys inv movment rpt'!$M:$M,'sys inv movment rpt'!$L:$L,$M455,'sys inv movment rpt'!$N:$N,AJ$1)</f>
        <v>0</v>
      </c>
      <c r="AK455" s="86">
        <f>SUMIFS('sys inv movment rpt'!$M:$M,'sys inv movment rpt'!$L:$L,$M455,'sys inv movment rpt'!$N:$N,AK$1)</f>
        <v>0</v>
      </c>
      <c r="AL455" s="86">
        <f>SUMIFS('sys inv movment rpt'!$M:$M,'sys inv movment rpt'!$L:$L,$M455,'sys inv movment rpt'!$N:$N,AL$1)</f>
        <v>0</v>
      </c>
      <c r="AM455" s="86">
        <f>SUMIFS('sys inv movment rpt'!$M:$M,'sys inv movment rpt'!$L:$L,$M455,'sys inv movment rpt'!$N:$N,AM$1)</f>
        <v>0</v>
      </c>
      <c r="AN455" s="86">
        <f>SUMIFS('sys inv movment rpt'!$M:$M,'sys inv movment rpt'!$L:$L,$M455,'sys inv movment rpt'!$N:$N,AN$1)</f>
        <v>0</v>
      </c>
      <c r="AO455" s="86">
        <f>SUMIFS('sys inv movment rpt'!$M:$M,'sys inv movment rpt'!$L:$L,$M455,'sys inv movment rpt'!$N:$N,AO$1)</f>
        <v>0</v>
      </c>
      <c r="AP455" s="86">
        <f>SUMIFS('sys inv movment rpt'!$M:$M,'sys inv movment rpt'!$L:$L,$M455,'sys inv movment rpt'!$N:$N,AP$1)</f>
        <v>0</v>
      </c>
      <c r="AQ455" s="86">
        <f>SUMIFS('sys inv movment rpt'!$M:$M,'sys inv movment rpt'!$L:$L,$M455,'sys inv movment rpt'!$N:$N,AQ$1)</f>
        <v>0</v>
      </c>
      <c r="AR455" s="86">
        <f>SUMIFS('sys inv movment rpt'!$M:$M,'sys inv movment rpt'!$L:$L,$M455,'sys inv movment rpt'!$N:$N,AR$1)</f>
        <v>0</v>
      </c>
      <c r="AS455" s="86">
        <f>SUMIFS('sys inv movment rpt'!$M:$M,'sys inv movment rpt'!$L:$L,$M455,'sys inv movment rpt'!$N:$N,AS$1)</f>
        <v>0</v>
      </c>
      <c r="AT455" s="86">
        <f>SUMIFS('sys inv movment rpt'!$M:$M,'sys inv movment rpt'!$L:$L,$M455,'sys inv movment rpt'!$N:$N,AT$1)</f>
        <v>0</v>
      </c>
      <c r="AU455" s="86">
        <f>SUMIFS('sys inv movment rpt'!$M:$M,'sys inv movment rpt'!$L:$L,$M455,'sys inv movment rpt'!$N:$N,AU$1)</f>
        <v>0</v>
      </c>
      <c r="AV455" s="86">
        <f>SUMIFS('sys inv movment rpt'!$M:$M,'sys inv movment rpt'!$L:$L,$M455,'sys inv movment rpt'!$N:$N,AV$1)</f>
        <v>0</v>
      </c>
      <c r="AW455" s="87" t="str">
        <f>IFERROR(VLOOKUP(A455,'sys-backorder details'!E:U,17,0),"-")</f>
        <v>-</v>
      </c>
      <c r="AX455" s="87" t="str">
        <f>IF(K455&gt;1,VLOOKUP(A455,'settings-routing'!A:I,9,0),"")</f>
        <v/>
      </c>
    </row>
    <row r="456" ht="12.75" hidden="1" customHeight="1">
      <c r="A456" s="50" t="s">
        <v>1108</v>
      </c>
      <c r="B456" s="50" t="s">
        <v>1109</v>
      </c>
      <c r="C456" s="50">
        <f t="shared" si="2"/>
        <v>0</v>
      </c>
      <c r="D456" s="80">
        <f>SUMIF('Stocks 101-111'!$J:$J,'item dashboard'!A456,'Stocks 101-111'!K:K)</f>
        <v>0</v>
      </c>
      <c r="E456" s="80">
        <f>SUMIF('Stocks 101-111'!$J:$J,'item dashboard'!A456,'Stocks 101-111'!$L:$L)</f>
        <v>0</v>
      </c>
      <c r="F456" s="81">
        <f t="shared" si="3"/>
        <v>0</v>
      </c>
      <c r="G456" s="82">
        <f t="shared" si="4"/>
        <v>0</v>
      </c>
      <c r="H456" s="50">
        <f>SUMIFS('sys-backorder details'!$M:$M,'sys-backorder details'!$E:$E,'item dashboard'!A456,'sys-backorder details'!$V:$V,"")</f>
        <v>0</v>
      </c>
      <c r="I456" s="83">
        <f>SUMIF('settings-routing'!$I:$I,'item dashboard'!A456,'settings-routing'!$O:$O)</f>
        <v>0</v>
      </c>
      <c r="J456" s="50">
        <f>SUMIFS('sys-backorder details'!$M:$M,'sys-backorder details'!$E:$E,'item dashboard'!A456,'sys-backorder details'!$V:$V,"Call off")</f>
        <v>0</v>
      </c>
      <c r="K456" s="84">
        <f t="shared" si="5"/>
        <v>0</v>
      </c>
      <c r="L456" s="84">
        <f>SUMIF('Production Plan'!$E:$E,'item dashboard'!A456,'Production Plan'!$N:$N)</f>
        <v>0</v>
      </c>
      <c r="M456" s="85" t="str">
        <f t="shared" si="6"/>
        <v>B-G31-DY13-100 gm Dark Yellow Jar</v>
      </c>
      <c r="N456" s="86">
        <f>SUMIFS('sys inv movment rpt'!$M:$M,'sys inv movment rpt'!$L:$L,$M456,'sys inv movment rpt'!$N:$N,N$1)</f>
        <v>0</v>
      </c>
      <c r="O456" s="86">
        <f>SUMIFS('sys inv movment rpt'!$M:$M,'sys inv movment rpt'!$L:$L,$M456,'sys inv movment rpt'!$N:$N,O$1)</f>
        <v>0</v>
      </c>
      <c r="P456" s="86">
        <f>SUMIFS('sys inv movment rpt'!$M:$M,'sys inv movment rpt'!$L:$L,$M456,'sys inv movment rpt'!$N:$N,P$1)</f>
        <v>0</v>
      </c>
      <c r="Q456" s="86">
        <f>SUMIFS('sys inv movment rpt'!$M:$M,'sys inv movment rpt'!$L:$L,$M456,'sys inv movment rpt'!$N:$N,Q$1)</f>
        <v>0</v>
      </c>
      <c r="R456" s="86">
        <f>SUMIFS('sys inv movment rpt'!$M:$M,'sys inv movment rpt'!$L:$L,$M456,'sys inv movment rpt'!$N:$N,R$1)</f>
        <v>0</v>
      </c>
      <c r="S456" s="86">
        <f>SUMIFS('sys inv movment rpt'!$M:$M,'sys inv movment rpt'!$L:$L,$M456,'sys inv movment rpt'!$N:$N,S$1)</f>
        <v>0</v>
      </c>
      <c r="T456" s="86">
        <f>SUMIFS('sys inv movment rpt'!$M:$M,'sys inv movment rpt'!$L:$L,$M456,'sys inv movment rpt'!$N:$N,T$1)</f>
        <v>0</v>
      </c>
      <c r="U456" s="86">
        <f>SUMIFS('sys inv movment rpt'!$M:$M,'sys inv movment rpt'!$L:$L,$M456,'sys inv movment rpt'!$N:$N,U$1)</f>
        <v>0</v>
      </c>
      <c r="V456" s="86">
        <f>SUMIFS('sys inv movment rpt'!$M:$M,'sys inv movment rpt'!$L:$L,$M456,'sys inv movment rpt'!$N:$N,V$1)</f>
        <v>0</v>
      </c>
      <c r="W456" s="86">
        <f>SUMIFS('sys inv movment rpt'!$M:$M,'sys inv movment rpt'!$L:$L,$M456,'sys inv movment rpt'!$N:$N,W$1)</f>
        <v>0</v>
      </c>
      <c r="X456" s="86">
        <f>SUMIFS('sys inv movment rpt'!$M:$M,'sys inv movment rpt'!$L:$L,$M456,'sys inv movment rpt'!$N:$N,X$1)</f>
        <v>0</v>
      </c>
      <c r="Y456" s="86">
        <f>SUMIFS('sys inv movment rpt'!$M:$M,'sys inv movment rpt'!$L:$L,$M456,'sys inv movment rpt'!$N:$N,Y$1)</f>
        <v>0</v>
      </c>
      <c r="Z456" s="86">
        <f>SUMIFS('sys inv movment rpt'!$M:$M,'sys inv movment rpt'!$L:$L,$M456,'sys inv movment rpt'!$N:$N,Z$1)</f>
        <v>0</v>
      </c>
      <c r="AA456" s="86">
        <f>SUMIFS('sys inv movment rpt'!$M:$M,'sys inv movment rpt'!$L:$L,$M456,'sys inv movment rpt'!$N:$N,AA$1)</f>
        <v>0</v>
      </c>
      <c r="AB456" s="86">
        <f>SUMIFS('sys inv movment rpt'!$M:$M,'sys inv movment rpt'!$L:$L,$M456,'sys inv movment rpt'!$N:$N,AB$1)</f>
        <v>0</v>
      </c>
      <c r="AC456" s="86">
        <f>SUMIFS('sys inv movment rpt'!$M:$M,'sys inv movment rpt'!$L:$L,$M456,'sys inv movment rpt'!$N:$N,AC$1)</f>
        <v>0</v>
      </c>
      <c r="AD456" s="86">
        <f>SUMIFS('sys inv movment rpt'!$M:$M,'sys inv movment rpt'!$L:$L,$M456,'sys inv movment rpt'!$N:$N,AD$1)</f>
        <v>0</v>
      </c>
      <c r="AE456" s="86">
        <f>SUMIFS('sys inv movment rpt'!$M:$M,'sys inv movment rpt'!$L:$L,$M456,'sys inv movment rpt'!$N:$N,AE$1)</f>
        <v>0</v>
      </c>
      <c r="AF456" s="86">
        <f>SUMIFS('sys inv movment rpt'!$M:$M,'sys inv movment rpt'!$L:$L,$M456,'sys inv movment rpt'!$N:$N,AF$1)</f>
        <v>0</v>
      </c>
      <c r="AG456" s="86">
        <f>SUMIFS('sys inv movment rpt'!$M:$M,'sys inv movment rpt'!$L:$L,$M456,'sys inv movment rpt'!$N:$N,AG$1)</f>
        <v>0</v>
      </c>
      <c r="AH456" s="86">
        <f>SUMIFS('sys inv movment rpt'!$M:$M,'sys inv movment rpt'!$L:$L,$M456,'sys inv movment rpt'!$N:$N,AH$1)</f>
        <v>0</v>
      </c>
      <c r="AI456" s="86">
        <f>SUMIFS('sys inv movment rpt'!$M:$M,'sys inv movment rpt'!$L:$L,$M456,'sys inv movment rpt'!$N:$N,AI$1)</f>
        <v>0</v>
      </c>
      <c r="AJ456" s="86">
        <f>SUMIFS('sys inv movment rpt'!$M:$M,'sys inv movment rpt'!$L:$L,$M456,'sys inv movment rpt'!$N:$N,AJ$1)</f>
        <v>0</v>
      </c>
      <c r="AK456" s="86">
        <f>SUMIFS('sys inv movment rpt'!$M:$M,'sys inv movment rpt'!$L:$L,$M456,'sys inv movment rpt'!$N:$N,AK$1)</f>
        <v>0</v>
      </c>
      <c r="AL456" s="86">
        <f>SUMIFS('sys inv movment rpt'!$M:$M,'sys inv movment rpt'!$L:$L,$M456,'sys inv movment rpt'!$N:$N,AL$1)</f>
        <v>0</v>
      </c>
      <c r="AM456" s="86">
        <f>SUMIFS('sys inv movment rpt'!$M:$M,'sys inv movment rpt'!$L:$L,$M456,'sys inv movment rpt'!$N:$N,AM$1)</f>
        <v>0</v>
      </c>
      <c r="AN456" s="86">
        <f>SUMIFS('sys inv movment rpt'!$M:$M,'sys inv movment rpt'!$L:$L,$M456,'sys inv movment rpt'!$N:$N,AN$1)</f>
        <v>0</v>
      </c>
      <c r="AO456" s="86">
        <f>SUMIFS('sys inv movment rpt'!$M:$M,'sys inv movment rpt'!$L:$L,$M456,'sys inv movment rpt'!$N:$N,AO$1)</f>
        <v>0</v>
      </c>
      <c r="AP456" s="86">
        <f>SUMIFS('sys inv movment rpt'!$M:$M,'sys inv movment rpt'!$L:$L,$M456,'sys inv movment rpt'!$N:$N,AP$1)</f>
        <v>0</v>
      </c>
      <c r="AQ456" s="86">
        <f>SUMIFS('sys inv movment rpt'!$M:$M,'sys inv movment rpt'!$L:$L,$M456,'sys inv movment rpt'!$N:$N,AQ$1)</f>
        <v>0</v>
      </c>
      <c r="AR456" s="86">
        <f>SUMIFS('sys inv movment rpt'!$M:$M,'sys inv movment rpt'!$L:$L,$M456,'sys inv movment rpt'!$N:$N,AR$1)</f>
        <v>0</v>
      </c>
      <c r="AS456" s="86">
        <f>SUMIFS('sys inv movment rpt'!$M:$M,'sys inv movment rpt'!$L:$L,$M456,'sys inv movment rpt'!$N:$N,AS$1)</f>
        <v>0</v>
      </c>
      <c r="AT456" s="86">
        <f>SUMIFS('sys inv movment rpt'!$M:$M,'sys inv movment rpt'!$L:$L,$M456,'sys inv movment rpt'!$N:$N,AT$1)</f>
        <v>0</v>
      </c>
      <c r="AU456" s="86">
        <f>SUMIFS('sys inv movment rpt'!$M:$M,'sys inv movment rpt'!$L:$L,$M456,'sys inv movment rpt'!$N:$N,AU$1)</f>
        <v>0</v>
      </c>
      <c r="AV456" s="86">
        <f>SUMIFS('sys inv movment rpt'!$M:$M,'sys inv movment rpt'!$L:$L,$M456,'sys inv movment rpt'!$N:$N,AV$1)</f>
        <v>0</v>
      </c>
      <c r="AW456" s="87" t="str">
        <f>IFERROR(VLOOKUP(A456,'sys-backorder details'!E:U,17,0),"-")</f>
        <v>-</v>
      </c>
      <c r="AX456" s="87" t="str">
        <f>IF(K456&gt;1,VLOOKUP(A456,'settings-routing'!A:I,9,0),"")</f>
        <v/>
      </c>
    </row>
    <row r="457" ht="12.75" hidden="1" customHeight="1">
      <c r="A457" s="50" t="s">
        <v>1110</v>
      </c>
      <c r="B457" s="50" t="s">
        <v>1095</v>
      </c>
      <c r="C457" s="50">
        <f t="shared" si="2"/>
        <v>576</v>
      </c>
      <c r="D457" s="80">
        <f>SUMIF('Stocks 101-111'!$J:$J,'item dashboard'!A457,'Stocks 101-111'!K:K)</f>
        <v>576</v>
      </c>
      <c r="E457" s="80">
        <f>SUMIF('Stocks 101-111'!$J:$J,'item dashboard'!A457,'Stocks 101-111'!$L:$L)</f>
        <v>0</v>
      </c>
      <c r="F457" s="81">
        <f t="shared" si="3"/>
        <v>0</v>
      </c>
      <c r="G457" s="82">
        <f t="shared" si="4"/>
        <v>0</v>
      </c>
      <c r="H457" s="50">
        <f>SUMIFS('sys-backorder details'!$M:$M,'sys-backorder details'!$E:$E,'item dashboard'!A457,'sys-backorder details'!$V:$V,"")</f>
        <v>0</v>
      </c>
      <c r="I457" s="83">
        <f>SUMIF('settings-routing'!$I:$I,'item dashboard'!A457,'settings-routing'!$O:$O)</f>
        <v>0</v>
      </c>
      <c r="J457" s="50">
        <f>SUMIFS('sys-backorder details'!$M:$M,'sys-backorder details'!$E:$E,'item dashboard'!A457,'sys-backorder details'!$V:$V,"Call off")</f>
        <v>1152</v>
      </c>
      <c r="K457" s="84">
        <f t="shared" si="5"/>
        <v>-576</v>
      </c>
      <c r="L457" s="84">
        <f>SUMIF('Production Plan'!$E:$E,'item dashboard'!A457,'Production Plan'!$N:$N)</f>
        <v>0</v>
      </c>
      <c r="M457" s="85" t="str">
        <f t="shared" si="6"/>
        <v>B-G31-N13-100 gm Natural jar</v>
      </c>
      <c r="N457" s="86">
        <f>SUMIFS('sys inv movment rpt'!$M:$M,'sys inv movment rpt'!$L:$L,$M457,'sys inv movment rpt'!$N:$N,N$1)</f>
        <v>0</v>
      </c>
      <c r="O457" s="86">
        <f>SUMIFS('sys inv movment rpt'!$M:$M,'sys inv movment rpt'!$L:$L,$M457,'sys inv movment rpt'!$N:$N,O$1)</f>
        <v>0</v>
      </c>
      <c r="P457" s="86">
        <f>SUMIFS('sys inv movment rpt'!$M:$M,'sys inv movment rpt'!$L:$L,$M457,'sys inv movment rpt'!$N:$N,P$1)</f>
        <v>0</v>
      </c>
      <c r="Q457" s="86">
        <f>SUMIFS('sys inv movment rpt'!$M:$M,'sys inv movment rpt'!$L:$L,$M457,'sys inv movment rpt'!$N:$N,Q$1)</f>
        <v>0</v>
      </c>
      <c r="R457" s="86">
        <f>SUMIFS('sys inv movment rpt'!$M:$M,'sys inv movment rpt'!$L:$L,$M457,'sys inv movment rpt'!$N:$N,R$1)</f>
        <v>0</v>
      </c>
      <c r="S457" s="86">
        <f>SUMIFS('sys inv movment rpt'!$M:$M,'sys inv movment rpt'!$L:$L,$M457,'sys inv movment rpt'!$N:$N,S$1)</f>
        <v>0</v>
      </c>
      <c r="T457" s="86">
        <f>SUMIFS('sys inv movment rpt'!$M:$M,'sys inv movment rpt'!$L:$L,$M457,'sys inv movment rpt'!$N:$N,T$1)</f>
        <v>0</v>
      </c>
      <c r="U457" s="86">
        <f>SUMIFS('sys inv movment rpt'!$M:$M,'sys inv movment rpt'!$L:$L,$M457,'sys inv movment rpt'!$N:$N,U$1)</f>
        <v>0</v>
      </c>
      <c r="V457" s="86">
        <f>SUMIFS('sys inv movment rpt'!$M:$M,'sys inv movment rpt'!$L:$L,$M457,'sys inv movment rpt'!$N:$N,V$1)</f>
        <v>0</v>
      </c>
      <c r="W457" s="86">
        <f>SUMIFS('sys inv movment rpt'!$M:$M,'sys inv movment rpt'!$L:$L,$M457,'sys inv movment rpt'!$N:$N,W$1)</f>
        <v>0</v>
      </c>
      <c r="X457" s="86">
        <f>SUMIFS('sys inv movment rpt'!$M:$M,'sys inv movment rpt'!$L:$L,$M457,'sys inv movment rpt'!$N:$N,X$1)</f>
        <v>0</v>
      </c>
      <c r="Y457" s="86">
        <f>SUMIFS('sys inv movment rpt'!$M:$M,'sys inv movment rpt'!$L:$L,$M457,'sys inv movment rpt'!$N:$N,Y$1)</f>
        <v>0</v>
      </c>
      <c r="Z457" s="86">
        <f>SUMIFS('sys inv movment rpt'!$M:$M,'sys inv movment rpt'!$L:$L,$M457,'sys inv movment rpt'!$N:$N,Z$1)</f>
        <v>0</v>
      </c>
      <c r="AA457" s="86">
        <f>SUMIFS('sys inv movment rpt'!$M:$M,'sys inv movment rpt'!$L:$L,$M457,'sys inv movment rpt'!$N:$N,AA$1)</f>
        <v>0</v>
      </c>
      <c r="AB457" s="86">
        <f>SUMIFS('sys inv movment rpt'!$M:$M,'sys inv movment rpt'!$L:$L,$M457,'sys inv movment rpt'!$N:$N,AB$1)</f>
        <v>0</v>
      </c>
      <c r="AC457" s="86">
        <f>SUMIFS('sys inv movment rpt'!$M:$M,'sys inv movment rpt'!$L:$L,$M457,'sys inv movment rpt'!$N:$N,AC$1)</f>
        <v>0</v>
      </c>
      <c r="AD457" s="86">
        <f>SUMIFS('sys inv movment rpt'!$M:$M,'sys inv movment rpt'!$L:$L,$M457,'sys inv movment rpt'!$N:$N,AD$1)</f>
        <v>0</v>
      </c>
      <c r="AE457" s="86">
        <f>SUMIFS('sys inv movment rpt'!$M:$M,'sys inv movment rpt'!$L:$L,$M457,'sys inv movment rpt'!$N:$N,AE$1)</f>
        <v>0</v>
      </c>
      <c r="AF457" s="86">
        <f>SUMIFS('sys inv movment rpt'!$M:$M,'sys inv movment rpt'!$L:$L,$M457,'sys inv movment rpt'!$N:$N,AF$1)</f>
        <v>0</v>
      </c>
      <c r="AG457" s="86">
        <f>SUMIFS('sys inv movment rpt'!$M:$M,'sys inv movment rpt'!$L:$L,$M457,'sys inv movment rpt'!$N:$N,AG$1)</f>
        <v>0</v>
      </c>
      <c r="AH457" s="86">
        <f>SUMIFS('sys inv movment rpt'!$M:$M,'sys inv movment rpt'!$L:$L,$M457,'sys inv movment rpt'!$N:$N,AH$1)</f>
        <v>0</v>
      </c>
      <c r="AI457" s="86">
        <f>SUMIFS('sys inv movment rpt'!$M:$M,'sys inv movment rpt'!$L:$L,$M457,'sys inv movment rpt'!$N:$N,AI$1)</f>
        <v>0</v>
      </c>
      <c r="AJ457" s="86">
        <f>SUMIFS('sys inv movment rpt'!$M:$M,'sys inv movment rpt'!$L:$L,$M457,'sys inv movment rpt'!$N:$N,AJ$1)</f>
        <v>0</v>
      </c>
      <c r="AK457" s="86">
        <f>SUMIFS('sys inv movment rpt'!$M:$M,'sys inv movment rpt'!$L:$L,$M457,'sys inv movment rpt'!$N:$N,AK$1)</f>
        <v>0</v>
      </c>
      <c r="AL457" s="86">
        <f>SUMIFS('sys inv movment rpt'!$M:$M,'sys inv movment rpt'!$L:$L,$M457,'sys inv movment rpt'!$N:$N,AL$1)</f>
        <v>0</v>
      </c>
      <c r="AM457" s="86">
        <f>SUMIFS('sys inv movment rpt'!$M:$M,'sys inv movment rpt'!$L:$L,$M457,'sys inv movment rpt'!$N:$N,AM$1)</f>
        <v>0</v>
      </c>
      <c r="AN457" s="86">
        <f>SUMIFS('sys inv movment rpt'!$M:$M,'sys inv movment rpt'!$L:$L,$M457,'sys inv movment rpt'!$N:$N,AN$1)</f>
        <v>0</v>
      </c>
      <c r="AO457" s="86">
        <f>SUMIFS('sys inv movment rpt'!$M:$M,'sys inv movment rpt'!$L:$L,$M457,'sys inv movment rpt'!$N:$N,AO$1)</f>
        <v>0</v>
      </c>
      <c r="AP457" s="86">
        <f>SUMIFS('sys inv movment rpt'!$M:$M,'sys inv movment rpt'!$L:$L,$M457,'sys inv movment rpt'!$N:$N,AP$1)</f>
        <v>0</v>
      </c>
      <c r="AQ457" s="86">
        <f>SUMIFS('sys inv movment rpt'!$M:$M,'sys inv movment rpt'!$L:$L,$M457,'sys inv movment rpt'!$N:$N,AQ$1)</f>
        <v>0</v>
      </c>
      <c r="AR457" s="86">
        <f>SUMIFS('sys inv movment rpt'!$M:$M,'sys inv movment rpt'!$L:$L,$M457,'sys inv movment rpt'!$N:$N,AR$1)</f>
        <v>0</v>
      </c>
      <c r="AS457" s="86">
        <f>SUMIFS('sys inv movment rpt'!$M:$M,'sys inv movment rpt'!$L:$L,$M457,'sys inv movment rpt'!$N:$N,AS$1)</f>
        <v>0</v>
      </c>
      <c r="AT457" s="86">
        <f>SUMIFS('sys inv movment rpt'!$M:$M,'sys inv movment rpt'!$L:$L,$M457,'sys inv movment rpt'!$N:$N,AT$1)</f>
        <v>0</v>
      </c>
      <c r="AU457" s="86">
        <f>SUMIFS('sys inv movment rpt'!$M:$M,'sys inv movment rpt'!$L:$L,$M457,'sys inv movment rpt'!$N:$N,AU$1)</f>
        <v>0</v>
      </c>
      <c r="AV457" s="86">
        <f>SUMIFS('sys inv movment rpt'!$M:$M,'sys inv movment rpt'!$L:$L,$M457,'sys inv movment rpt'!$N:$N,AV$1)</f>
        <v>0</v>
      </c>
      <c r="AW457" s="87" t="str">
        <f>IFERROR(VLOOKUP(A457,'sys-backorder details'!E:U,17,0),"-")</f>
        <v>Cash/Current Cheque</v>
      </c>
      <c r="AX457" s="87" t="str">
        <f>IF(K457&gt;1,VLOOKUP(A457,'settings-routing'!A:I,9,0),"")</f>
        <v/>
      </c>
    </row>
    <row r="458" ht="12.75" hidden="1" customHeight="1">
      <c r="A458" s="50" t="s">
        <v>1111</v>
      </c>
      <c r="B458" s="50" t="s">
        <v>1112</v>
      </c>
      <c r="C458" s="50">
        <f t="shared" si="2"/>
        <v>0</v>
      </c>
      <c r="D458" s="80">
        <f>SUMIF('Stocks 101-111'!$J:$J,'item dashboard'!A458,'Stocks 101-111'!K:K)</f>
        <v>0</v>
      </c>
      <c r="E458" s="80">
        <f>SUMIF('Stocks 101-111'!$J:$J,'item dashboard'!A458,'Stocks 101-111'!$L:$L)</f>
        <v>0</v>
      </c>
      <c r="F458" s="81">
        <f t="shared" si="3"/>
        <v>0</v>
      </c>
      <c r="G458" s="82">
        <f t="shared" si="4"/>
        <v>0</v>
      </c>
      <c r="H458" s="50">
        <f>SUMIFS('sys-backorder details'!$M:$M,'sys-backorder details'!$E:$E,'item dashboard'!A458,'sys-backorder details'!$V:$V,"")</f>
        <v>0</v>
      </c>
      <c r="I458" s="83">
        <f>SUMIF('settings-routing'!$I:$I,'item dashboard'!A458,'settings-routing'!$O:$O)</f>
        <v>0</v>
      </c>
      <c r="J458" s="50">
        <f>SUMIFS('sys-backorder details'!$M:$M,'sys-backorder details'!$E:$E,'item dashboard'!A458,'sys-backorder details'!$V:$V,"Call off")</f>
        <v>0</v>
      </c>
      <c r="K458" s="84">
        <f t="shared" si="5"/>
        <v>0</v>
      </c>
      <c r="L458" s="84">
        <f>SUMIF('Production Plan'!$E:$E,'item dashboard'!A458,'Production Plan'!$N:$N)</f>
        <v>0</v>
      </c>
      <c r="M458" s="85" t="str">
        <f t="shared" si="6"/>
        <v>B-G31-PK13-100 gm Pink Jar</v>
      </c>
      <c r="N458" s="86">
        <f>SUMIFS('sys inv movment rpt'!$M:$M,'sys inv movment rpt'!$L:$L,$M458,'sys inv movment rpt'!$N:$N,N$1)</f>
        <v>0</v>
      </c>
      <c r="O458" s="86">
        <f>SUMIFS('sys inv movment rpt'!$M:$M,'sys inv movment rpt'!$L:$L,$M458,'sys inv movment rpt'!$N:$N,O$1)</f>
        <v>0</v>
      </c>
      <c r="P458" s="86">
        <f>SUMIFS('sys inv movment rpt'!$M:$M,'sys inv movment rpt'!$L:$L,$M458,'sys inv movment rpt'!$N:$N,P$1)</f>
        <v>0</v>
      </c>
      <c r="Q458" s="86">
        <f>SUMIFS('sys inv movment rpt'!$M:$M,'sys inv movment rpt'!$L:$L,$M458,'sys inv movment rpt'!$N:$N,Q$1)</f>
        <v>0</v>
      </c>
      <c r="R458" s="86">
        <f>SUMIFS('sys inv movment rpt'!$M:$M,'sys inv movment rpt'!$L:$L,$M458,'sys inv movment rpt'!$N:$N,R$1)</f>
        <v>0</v>
      </c>
      <c r="S458" s="86">
        <f>SUMIFS('sys inv movment rpt'!$M:$M,'sys inv movment rpt'!$L:$L,$M458,'sys inv movment rpt'!$N:$N,S$1)</f>
        <v>0</v>
      </c>
      <c r="T458" s="86">
        <f>SUMIFS('sys inv movment rpt'!$M:$M,'sys inv movment rpt'!$L:$L,$M458,'sys inv movment rpt'!$N:$N,T$1)</f>
        <v>0</v>
      </c>
      <c r="U458" s="86">
        <f>SUMIFS('sys inv movment rpt'!$M:$M,'sys inv movment rpt'!$L:$L,$M458,'sys inv movment rpt'!$N:$N,U$1)</f>
        <v>0</v>
      </c>
      <c r="V458" s="86">
        <f>SUMIFS('sys inv movment rpt'!$M:$M,'sys inv movment rpt'!$L:$L,$M458,'sys inv movment rpt'!$N:$N,V$1)</f>
        <v>0</v>
      </c>
      <c r="W458" s="86">
        <f>SUMIFS('sys inv movment rpt'!$M:$M,'sys inv movment rpt'!$L:$L,$M458,'sys inv movment rpt'!$N:$N,W$1)</f>
        <v>0</v>
      </c>
      <c r="X458" s="86">
        <f>SUMIFS('sys inv movment rpt'!$M:$M,'sys inv movment rpt'!$L:$L,$M458,'sys inv movment rpt'!$N:$N,X$1)</f>
        <v>0</v>
      </c>
      <c r="Y458" s="86">
        <f>SUMIFS('sys inv movment rpt'!$M:$M,'sys inv movment rpt'!$L:$L,$M458,'sys inv movment rpt'!$N:$N,Y$1)</f>
        <v>0</v>
      </c>
      <c r="Z458" s="86">
        <f>SUMIFS('sys inv movment rpt'!$M:$M,'sys inv movment rpt'!$L:$L,$M458,'sys inv movment rpt'!$N:$N,Z$1)</f>
        <v>0</v>
      </c>
      <c r="AA458" s="86">
        <f>SUMIFS('sys inv movment rpt'!$M:$M,'sys inv movment rpt'!$L:$L,$M458,'sys inv movment rpt'!$N:$N,AA$1)</f>
        <v>0</v>
      </c>
      <c r="AB458" s="86">
        <f>SUMIFS('sys inv movment rpt'!$M:$M,'sys inv movment rpt'!$L:$L,$M458,'sys inv movment rpt'!$N:$N,AB$1)</f>
        <v>0</v>
      </c>
      <c r="AC458" s="86">
        <f>SUMIFS('sys inv movment rpt'!$M:$M,'sys inv movment rpt'!$L:$L,$M458,'sys inv movment rpt'!$N:$N,AC$1)</f>
        <v>0</v>
      </c>
      <c r="AD458" s="86">
        <f>SUMIFS('sys inv movment rpt'!$M:$M,'sys inv movment rpt'!$L:$L,$M458,'sys inv movment rpt'!$N:$N,AD$1)</f>
        <v>0</v>
      </c>
      <c r="AE458" s="86">
        <f>SUMIFS('sys inv movment rpt'!$M:$M,'sys inv movment rpt'!$L:$L,$M458,'sys inv movment rpt'!$N:$N,AE$1)</f>
        <v>0</v>
      </c>
      <c r="AF458" s="86">
        <f>SUMIFS('sys inv movment rpt'!$M:$M,'sys inv movment rpt'!$L:$L,$M458,'sys inv movment rpt'!$N:$N,AF$1)</f>
        <v>0</v>
      </c>
      <c r="AG458" s="86">
        <f>SUMIFS('sys inv movment rpt'!$M:$M,'sys inv movment rpt'!$L:$L,$M458,'sys inv movment rpt'!$N:$N,AG$1)</f>
        <v>0</v>
      </c>
      <c r="AH458" s="86">
        <f>SUMIFS('sys inv movment rpt'!$M:$M,'sys inv movment rpt'!$L:$L,$M458,'sys inv movment rpt'!$N:$N,AH$1)</f>
        <v>0</v>
      </c>
      <c r="AI458" s="86">
        <f>SUMIFS('sys inv movment rpt'!$M:$M,'sys inv movment rpt'!$L:$L,$M458,'sys inv movment rpt'!$N:$N,AI$1)</f>
        <v>0</v>
      </c>
      <c r="AJ458" s="86">
        <f>SUMIFS('sys inv movment rpt'!$M:$M,'sys inv movment rpt'!$L:$L,$M458,'sys inv movment rpt'!$N:$N,AJ$1)</f>
        <v>0</v>
      </c>
      <c r="AK458" s="86">
        <f>SUMIFS('sys inv movment rpt'!$M:$M,'sys inv movment rpt'!$L:$L,$M458,'sys inv movment rpt'!$N:$N,AK$1)</f>
        <v>0</v>
      </c>
      <c r="AL458" s="86">
        <f>SUMIFS('sys inv movment rpt'!$M:$M,'sys inv movment rpt'!$L:$L,$M458,'sys inv movment rpt'!$N:$N,AL$1)</f>
        <v>0</v>
      </c>
      <c r="AM458" s="86">
        <f>SUMIFS('sys inv movment rpt'!$M:$M,'sys inv movment rpt'!$L:$L,$M458,'sys inv movment rpt'!$N:$N,AM$1)</f>
        <v>0</v>
      </c>
      <c r="AN458" s="86">
        <f>SUMIFS('sys inv movment rpt'!$M:$M,'sys inv movment rpt'!$L:$L,$M458,'sys inv movment rpt'!$N:$N,AN$1)</f>
        <v>0</v>
      </c>
      <c r="AO458" s="86">
        <f>SUMIFS('sys inv movment rpt'!$M:$M,'sys inv movment rpt'!$L:$L,$M458,'sys inv movment rpt'!$N:$N,AO$1)</f>
        <v>0</v>
      </c>
      <c r="AP458" s="86">
        <f>SUMIFS('sys inv movment rpt'!$M:$M,'sys inv movment rpt'!$L:$L,$M458,'sys inv movment rpt'!$N:$N,AP$1)</f>
        <v>0</v>
      </c>
      <c r="AQ458" s="86">
        <f>SUMIFS('sys inv movment rpt'!$M:$M,'sys inv movment rpt'!$L:$L,$M458,'sys inv movment rpt'!$N:$N,AQ$1)</f>
        <v>0</v>
      </c>
      <c r="AR458" s="86">
        <f>SUMIFS('sys inv movment rpt'!$M:$M,'sys inv movment rpt'!$L:$L,$M458,'sys inv movment rpt'!$N:$N,AR$1)</f>
        <v>0</v>
      </c>
      <c r="AS458" s="86">
        <f>SUMIFS('sys inv movment rpt'!$M:$M,'sys inv movment rpt'!$L:$L,$M458,'sys inv movment rpt'!$N:$N,AS$1)</f>
        <v>0</v>
      </c>
      <c r="AT458" s="86">
        <f>SUMIFS('sys inv movment rpt'!$M:$M,'sys inv movment rpt'!$L:$L,$M458,'sys inv movment rpt'!$N:$N,AT$1)</f>
        <v>0</v>
      </c>
      <c r="AU458" s="86">
        <f>SUMIFS('sys inv movment rpt'!$M:$M,'sys inv movment rpt'!$L:$L,$M458,'sys inv movment rpt'!$N:$N,AU$1)</f>
        <v>0</v>
      </c>
      <c r="AV458" s="86">
        <f>SUMIFS('sys inv movment rpt'!$M:$M,'sys inv movment rpt'!$L:$L,$M458,'sys inv movment rpt'!$N:$N,AV$1)</f>
        <v>0</v>
      </c>
      <c r="AW458" s="87" t="str">
        <f>IFERROR(VLOOKUP(A458,'sys-backorder details'!E:U,17,0),"-")</f>
        <v>-</v>
      </c>
      <c r="AX458" s="87" t="str">
        <f>IF(K458&gt;1,VLOOKUP(A458,'settings-routing'!A:I,9,0),"")</f>
        <v/>
      </c>
    </row>
    <row r="459" ht="12.75" hidden="1" customHeight="1">
      <c r="A459" s="50" t="s">
        <v>1113</v>
      </c>
      <c r="B459" s="50" t="s">
        <v>1114</v>
      </c>
      <c r="C459" s="50">
        <f t="shared" si="2"/>
        <v>0</v>
      </c>
      <c r="D459" s="80">
        <f>SUMIF('Stocks 101-111'!$J:$J,'item dashboard'!A459,'Stocks 101-111'!K:K)</f>
        <v>0</v>
      </c>
      <c r="E459" s="80">
        <f>SUMIF('Stocks 101-111'!$J:$J,'item dashboard'!A459,'Stocks 101-111'!$L:$L)</f>
        <v>0</v>
      </c>
      <c r="F459" s="81">
        <f t="shared" si="3"/>
        <v>0</v>
      </c>
      <c r="G459" s="82">
        <f t="shared" si="4"/>
        <v>0</v>
      </c>
      <c r="H459" s="50">
        <f>SUMIFS('sys-backorder details'!$M:$M,'sys-backorder details'!$E:$E,'item dashboard'!A459,'sys-backorder details'!$V:$V,"")</f>
        <v>0</v>
      </c>
      <c r="I459" s="83">
        <f>SUMIF('settings-routing'!$I:$I,'item dashboard'!A459,'settings-routing'!$O:$O)</f>
        <v>0</v>
      </c>
      <c r="J459" s="50">
        <f>SUMIFS('sys-backorder details'!$M:$M,'sys-backorder details'!$E:$E,'item dashboard'!A459,'sys-backorder details'!$V:$V,"Call off")</f>
        <v>0</v>
      </c>
      <c r="K459" s="84">
        <f t="shared" si="5"/>
        <v>0</v>
      </c>
      <c r="L459" s="84">
        <f>SUMIF('Production Plan'!$E:$E,'item dashboard'!A459,'Production Plan'!$N:$N)</f>
        <v>0</v>
      </c>
      <c r="M459" s="85" t="str">
        <f t="shared" si="6"/>
        <v>B-G31-PN13-100 gm Pearly Natural Jar</v>
      </c>
      <c r="N459" s="86">
        <f>SUMIFS('sys inv movment rpt'!$M:$M,'sys inv movment rpt'!$L:$L,$M459,'sys inv movment rpt'!$N:$N,N$1)</f>
        <v>0</v>
      </c>
      <c r="O459" s="86">
        <f>SUMIFS('sys inv movment rpt'!$M:$M,'sys inv movment rpt'!$L:$L,$M459,'sys inv movment rpt'!$N:$N,O$1)</f>
        <v>0</v>
      </c>
      <c r="P459" s="86">
        <f>SUMIFS('sys inv movment rpt'!$M:$M,'sys inv movment rpt'!$L:$L,$M459,'sys inv movment rpt'!$N:$N,P$1)</f>
        <v>0</v>
      </c>
      <c r="Q459" s="86">
        <f>SUMIFS('sys inv movment rpt'!$M:$M,'sys inv movment rpt'!$L:$L,$M459,'sys inv movment rpt'!$N:$N,Q$1)</f>
        <v>0</v>
      </c>
      <c r="R459" s="86">
        <f>SUMIFS('sys inv movment rpt'!$M:$M,'sys inv movment rpt'!$L:$L,$M459,'sys inv movment rpt'!$N:$N,R$1)</f>
        <v>0</v>
      </c>
      <c r="S459" s="86">
        <f>SUMIFS('sys inv movment rpt'!$M:$M,'sys inv movment rpt'!$L:$L,$M459,'sys inv movment rpt'!$N:$N,S$1)</f>
        <v>0</v>
      </c>
      <c r="T459" s="86">
        <f>SUMIFS('sys inv movment rpt'!$M:$M,'sys inv movment rpt'!$L:$L,$M459,'sys inv movment rpt'!$N:$N,T$1)</f>
        <v>0</v>
      </c>
      <c r="U459" s="86">
        <f>SUMIFS('sys inv movment rpt'!$M:$M,'sys inv movment rpt'!$L:$L,$M459,'sys inv movment rpt'!$N:$N,U$1)</f>
        <v>0</v>
      </c>
      <c r="V459" s="86">
        <f>SUMIFS('sys inv movment rpt'!$M:$M,'sys inv movment rpt'!$L:$L,$M459,'sys inv movment rpt'!$N:$N,V$1)</f>
        <v>0</v>
      </c>
      <c r="W459" s="86">
        <f>SUMIFS('sys inv movment rpt'!$M:$M,'sys inv movment rpt'!$L:$L,$M459,'sys inv movment rpt'!$N:$N,W$1)</f>
        <v>0</v>
      </c>
      <c r="X459" s="86">
        <f>SUMIFS('sys inv movment rpt'!$M:$M,'sys inv movment rpt'!$L:$L,$M459,'sys inv movment rpt'!$N:$N,X$1)</f>
        <v>0</v>
      </c>
      <c r="Y459" s="86">
        <f>SUMIFS('sys inv movment rpt'!$M:$M,'sys inv movment rpt'!$L:$L,$M459,'sys inv movment rpt'!$N:$N,Y$1)</f>
        <v>0</v>
      </c>
      <c r="Z459" s="86">
        <f>SUMIFS('sys inv movment rpt'!$M:$M,'sys inv movment rpt'!$L:$L,$M459,'sys inv movment rpt'!$N:$N,Z$1)</f>
        <v>0</v>
      </c>
      <c r="AA459" s="86">
        <f>SUMIFS('sys inv movment rpt'!$M:$M,'sys inv movment rpt'!$L:$L,$M459,'sys inv movment rpt'!$N:$N,AA$1)</f>
        <v>0</v>
      </c>
      <c r="AB459" s="86">
        <f>SUMIFS('sys inv movment rpt'!$M:$M,'sys inv movment rpt'!$L:$L,$M459,'sys inv movment rpt'!$N:$N,AB$1)</f>
        <v>0</v>
      </c>
      <c r="AC459" s="86">
        <f>SUMIFS('sys inv movment rpt'!$M:$M,'sys inv movment rpt'!$L:$L,$M459,'sys inv movment rpt'!$N:$N,AC$1)</f>
        <v>0</v>
      </c>
      <c r="AD459" s="86">
        <f>SUMIFS('sys inv movment rpt'!$M:$M,'sys inv movment rpt'!$L:$L,$M459,'sys inv movment rpt'!$N:$N,AD$1)</f>
        <v>0</v>
      </c>
      <c r="AE459" s="86">
        <f>SUMIFS('sys inv movment rpt'!$M:$M,'sys inv movment rpt'!$L:$L,$M459,'sys inv movment rpt'!$N:$N,AE$1)</f>
        <v>0</v>
      </c>
      <c r="AF459" s="86">
        <f>SUMIFS('sys inv movment rpt'!$M:$M,'sys inv movment rpt'!$L:$L,$M459,'sys inv movment rpt'!$N:$N,AF$1)</f>
        <v>0</v>
      </c>
      <c r="AG459" s="86">
        <f>SUMIFS('sys inv movment rpt'!$M:$M,'sys inv movment rpt'!$L:$L,$M459,'sys inv movment rpt'!$N:$N,AG$1)</f>
        <v>0</v>
      </c>
      <c r="AH459" s="86">
        <f>SUMIFS('sys inv movment rpt'!$M:$M,'sys inv movment rpt'!$L:$L,$M459,'sys inv movment rpt'!$N:$N,AH$1)</f>
        <v>0</v>
      </c>
      <c r="AI459" s="86">
        <f>SUMIFS('sys inv movment rpt'!$M:$M,'sys inv movment rpt'!$L:$L,$M459,'sys inv movment rpt'!$N:$N,AI$1)</f>
        <v>0</v>
      </c>
      <c r="AJ459" s="86">
        <f>SUMIFS('sys inv movment rpt'!$M:$M,'sys inv movment rpt'!$L:$L,$M459,'sys inv movment rpt'!$N:$N,AJ$1)</f>
        <v>0</v>
      </c>
      <c r="AK459" s="86">
        <f>SUMIFS('sys inv movment rpt'!$M:$M,'sys inv movment rpt'!$L:$L,$M459,'sys inv movment rpt'!$N:$N,AK$1)</f>
        <v>0</v>
      </c>
      <c r="AL459" s="86">
        <f>SUMIFS('sys inv movment rpt'!$M:$M,'sys inv movment rpt'!$L:$L,$M459,'sys inv movment rpt'!$N:$N,AL$1)</f>
        <v>0</v>
      </c>
      <c r="AM459" s="86">
        <f>SUMIFS('sys inv movment rpt'!$M:$M,'sys inv movment rpt'!$L:$L,$M459,'sys inv movment rpt'!$N:$N,AM$1)</f>
        <v>0</v>
      </c>
      <c r="AN459" s="86">
        <f>SUMIFS('sys inv movment rpt'!$M:$M,'sys inv movment rpt'!$L:$L,$M459,'sys inv movment rpt'!$N:$N,AN$1)</f>
        <v>0</v>
      </c>
      <c r="AO459" s="86">
        <f>SUMIFS('sys inv movment rpt'!$M:$M,'sys inv movment rpt'!$L:$L,$M459,'sys inv movment rpt'!$N:$N,AO$1)</f>
        <v>0</v>
      </c>
      <c r="AP459" s="86">
        <f>SUMIFS('sys inv movment rpt'!$M:$M,'sys inv movment rpt'!$L:$L,$M459,'sys inv movment rpt'!$N:$N,AP$1)</f>
        <v>0</v>
      </c>
      <c r="AQ459" s="86">
        <f>SUMIFS('sys inv movment rpt'!$M:$M,'sys inv movment rpt'!$L:$L,$M459,'sys inv movment rpt'!$N:$N,AQ$1)</f>
        <v>0</v>
      </c>
      <c r="AR459" s="86">
        <f>SUMIFS('sys inv movment rpt'!$M:$M,'sys inv movment rpt'!$L:$L,$M459,'sys inv movment rpt'!$N:$N,AR$1)</f>
        <v>0</v>
      </c>
      <c r="AS459" s="86">
        <f>SUMIFS('sys inv movment rpt'!$M:$M,'sys inv movment rpt'!$L:$L,$M459,'sys inv movment rpt'!$N:$N,AS$1)</f>
        <v>0</v>
      </c>
      <c r="AT459" s="86">
        <f>SUMIFS('sys inv movment rpt'!$M:$M,'sys inv movment rpt'!$L:$L,$M459,'sys inv movment rpt'!$N:$N,AT$1)</f>
        <v>0</v>
      </c>
      <c r="AU459" s="86">
        <f>SUMIFS('sys inv movment rpt'!$M:$M,'sys inv movment rpt'!$L:$L,$M459,'sys inv movment rpt'!$N:$N,AU$1)</f>
        <v>0</v>
      </c>
      <c r="AV459" s="86">
        <f>SUMIFS('sys inv movment rpt'!$M:$M,'sys inv movment rpt'!$L:$L,$M459,'sys inv movment rpt'!$N:$N,AV$1)</f>
        <v>0</v>
      </c>
      <c r="AW459" s="87" t="str">
        <f>IFERROR(VLOOKUP(A459,'sys-backorder details'!E:U,17,0),"-")</f>
        <v>-</v>
      </c>
      <c r="AX459" s="87" t="str">
        <f>IF(K459&gt;1,VLOOKUP(A459,'settings-routing'!A:I,9,0),"")</f>
        <v/>
      </c>
    </row>
    <row r="460" ht="12.75" hidden="1" customHeight="1">
      <c r="A460" s="50" t="s">
        <v>1115</v>
      </c>
      <c r="B460" s="50" t="s">
        <v>1116</v>
      </c>
      <c r="C460" s="50">
        <f t="shared" si="2"/>
        <v>0</v>
      </c>
      <c r="D460" s="80">
        <f>SUMIF('Stocks 101-111'!$J:$J,'item dashboard'!A460,'Stocks 101-111'!K:K)</f>
        <v>0</v>
      </c>
      <c r="E460" s="80">
        <f>SUMIF('Stocks 101-111'!$J:$J,'item dashboard'!A460,'Stocks 101-111'!$L:$L)</f>
        <v>0</v>
      </c>
      <c r="F460" s="81">
        <f t="shared" si="3"/>
        <v>0</v>
      </c>
      <c r="G460" s="82">
        <f t="shared" si="4"/>
        <v>0.2285714286</v>
      </c>
      <c r="H460" s="50">
        <f>SUMIFS('sys-backorder details'!$M:$M,'sys-backorder details'!$E:$E,'item dashboard'!A460,'sys-backorder details'!$V:$V,"")</f>
        <v>0</v>
      </c>
      <c r="I460" s="83">
        <f>SUMIF('settings-routing'!$I:$I,'item dashboard'!A460,'settings-routing'!$O:$O)</f>
        <v>0</v>
      </c>
      <c r="J460" s="50">
        <f>SUMIFS('sys-backorder details'!$M:$M,'sys-backorder details'!$E:$E,'item dashboard'!A460,'sys-backorder details'!$V:$V,"Call off")</f>
        <v>0</v>
      </c>
      <c r="K460" s="84">
        <f t="shared" si="5"/>
        <v>0</v>
      </c>
      <c r="L460" s="84">
        <f>SUMIF('Production Plan'!$E:$E,'item dashboard'!A460,'Production Plan'!$N:$N)</f>
        <v>0</v>
      </c>
      <c r="M460" s="85" t="str">
        <f t="shared" si="6"/>
        <v>B-G31-W13-100 gm White Jar</v>
      </c>
      <c r="N460" s="86">
        <f>SUMIFS('sys inv movment rpt'!$M:$M,'sys inv movment rpt'!$L:$L,$M460,'sys inv movment rpt'!$N:$N,N$1)</f>
        <v>1152</v>
      </c>
      <c r="O460" s="86">
        <f>SUMIFS('sys inv movment rpt'!$M:$M,'sys inv movment rpt'!$L:$L,$M460,'sys inv movment rpt'!$N:$N,O$1)</f>
        <v>0</v>
      </c>
      <c r="P460" s="86">
        <f>SUMIFS('sys inv movment rpt'!$M:$M,'sys inv movment rpt'!$L:$L,$M460,'sys inv movment rpt'!$N:$N,P$1)</f>
        <v>0</v>
      </c>
      <c r="Q460" s="86">
        <f>SUMIFS('sys inv movment rpt'!$M:$M,'sys inv movment rpt'!$L:$L,$M460,'sys inv movment rpt'!$N:$N,Q$1)</f>
        <v>0</v>
      </c>
      <c r="R460" s="86">
        <f>SUMIFS('sys inv movment rpt'!$M:$M,'sys inv movment rpt'!$L:$L,$M460,'sys inv movment rpt'!$N:$N,R$1)</f>
        <v>12096</v>
      </c>
      <c r="S460" s="86">
        <f>SUMIFS('sys inv movment rpt'!$M:$M,'sys inv movment rpt'!$L:$L,$M460,'sys inv movment rpt'!$N:$N,S$1)</f>
        <v>576</v>
      </c>
      <c r="T460" s="86">
        <f>SUMIFS('sys inv movment rpt'!$M:$M,'sys inv movment rpt'!$L:$L,$M460,'sys inv movment rpt'!$N:$N,T$1)</f>
        <v>0</v>
      </c>
      <c r="U460" s="86">
        <f>SUMIFS('sys inv movment rpt'!$M:$M,'sys inv movment rpt'!$L:$L,$M460,'sys inv movment rpt'!$N:$N,U$1)</f>
        <v>0</v>
      </c>
      <c r="V460" s="86">
        <f>SUMIFS('sys inv movment rpt'!$M:$M,'sys inv movment rpt'!$L:$L,$M460,'sys inv movment rpt'!$N:$N,V$1)</f>
        <v>0</v>
      </c>
      <c r="W460" s="86">
        <f>SUMIFS('sys inv movment rpt'!$M:$M,'sys inv movment rpt'!$L:$L,$M460,'sys inv movment rpt'!$N:$N,W$1)</f>
        <v>0</v>
      </c>
      <c r="X460" s="86">
        <f>SUMIFS('sys inv movment rpt'!$M:$M,'sys inv movment rpt'!$L:$L,$M460,'sys inv movment rpt'!$N:$N,X$1)</f>
        <v>0</v>
      </c>
      <c r="Y460" s="86">
        <f>SUMIFS('sys inv movment rpt'!$M:$M,'sys inv movment rpt'!$L:$L,$M460,'sys inv movment rpt'!$N:$N,Y$1)</f>
        <v>0</v>
      </c>
      <c r="Z460" s="86">
        <f>SUMIFS('sys inv movment rpt'!$M:$M,'sys inv movment rpt'!$L:$L,$M460,'sys inv movment rpt'!$N:$N,Z$1)</f>
        <v>2880</v>
      </c>
      <c r="AA460" s="86">
        <f>SUMIFS('sys inv movment rpt'!$M:$M,'sys inv movment rpt'!$L:$L,$M460,'sys inv movment rpt'!$N:$N,AA$1)</f>
        <v>0</v>
      </c>
      <c r="AB460" s="86">
        <f>SUMIFS('sys inv movment rpt'!$M:$M,'sys inv movment rpt'!$L:$L,$M460,'sys inv movment rpt'!$N:$N,AB$1)</f>
        <v>0</v>
      </c>
      <c r="AC460" s="86">
        <f>SUMIFS('sys inv movment rpt'!$M:$M,'sys inv movment rpt'!$L:$L,$M460,'sys inv movment rpt'!$N:$N,AC$1)</f>
        <v>0</v>
      </c>
      <c r="AD460" s="86">
        <f>SUMIFS('sys inv movment rpt'!$M:$M,'sys inv movment rpt'!$L:$L,$M460,'sys inv movment rpt'!$N:$N,AD$1)</f>
        <v>0</v>
      </c>
      <c r="AE460" s="86">
        <f>SUMIFS('sys inv movment rpt'!$M:$M,'sys inv movment rpt'!$L:$L,$M460,'sys inv movment rpt'!$N:$N,AE$1)</f>
        <v>22464</v>
      </c>
      <c r="AF460" s="86">
        <f>SUMIFS('sys inv movment rpt'!$M:$M,'sys inv movment rpt'!$L:$L,$M460,'sys inv movment rpt'!$N:$N,AF$1)</f>
        <v>0</v>
      </c>
      <c r="AG460" s="86">
        <f>SUMIFS('sys inv movment rpt'!$M:$M,'sys inv movment rpt'!$L:$L,$M460,'sys inv movment rpt'!$N:$N,AG$1)</f>
        <v>0</v>
      </c>
      <c r="AH460" s="86">
        <f>SUMIFS('sys inv movment rpt'!$M:$M,'sys inv movment rpt'!$L:$L,$M460,'sys inv movment rpt'!$N:$N,AH$1)</f>
        <v>0</v>
      </c>
      <c r="AI460" s="86">
        <f>SUMIFS('sys inv movment rpt'!$M:$M,'sys inv movment rpt'!$L:$L,$M460,'sys inv movment rpt'!$N:$N,AI$1)</f>
        <v>576</v>
      </c>
      <c r="AJ460" s="86">
        <f>SUMIFS('sys inv movment rpt'!$M:$M,'sys inv movment rpt'!$L:$L,$M460,'sys inv movment rpt'!$N:$N,AJ$1)</f>
        <v>4608</v>
      </c>
      <c r="AK460" s="86">
        <f>SUMIFS('sys inv movment rpt'!$M:$M,'sys inv movment rpt'!$L:$L,$M460,'sys inv movment rpt'!$N:$N,AK$1)</f>
        <v>0</v>
      </c>
      <c r="AL460" s="86">
        <f>SUMIFS('sys inv movment rpt'!$M:$M,'sys inv movment rpt'!$L:$L,$M460,'sys inv movment rpt'!$N:$N,AL$1)</f>
        <v>0</v>
      </c>
      <c r="AM460" s="86">
        <f>SUMIFS('sys inv movment rpt'!$M:$M,'sys inv movment rpt'!$L:$L,$M460,'sys inv movment rpt'!$N:$N,AM$1)</f>
        <v>0</v>
      </c>
      <c r="AN460" s="86">
        <f>SUMIFS('sys inv movment rpt'!$M:$M,'sys inv movment rpt'!$L:$L,$M460,'sys inv movment rpt'!$N:$N,AN$1)</f>
        <v>5760</v>
      </c>
      <c r="AO460" s="86">
        <f>SUMIFS('sys inv movment rpt'!$M:$M,'sys inv movment rpt'!$L:$L,$M460,'sys inv movment rpt'!$N:$N,AO$1)</f>
        <v>0</v>
      </c>
      <c r="AP460" s="86">
        <f>SUMIFS('sys inv movment rpt'!$M:$M,'sys inv movment rpt'!$L:$L,$M460,'sys inv movment rpt'!$N:$N,AP$1)</f>
        <v>0</v>
      </c>
      <c r="AQ460" s="86">
        <f>SUMIFS('sys inv movment rpt'!$M:$M,'sys inv movment rpt'!$L:$L,$M460,'sys inv movment rpt'!$N:$N,AQ$1)</f>
        <v>0</v>
      </c>
      <c r="AR460" s="86">
        <f>SUMIFS('sys inv movment rpt'!$M:$M,'sys inv movment rpt'!$L:$L,$M460,'sys inv movment rpt'!$N:$N,AR$1)</f>
        <v>0</v>
      </c>
      <c r="AS460" s="86">
        <f>SUMIFS('sys inv movment rpt'!$M:$M,'sys inv movment rpt'!$L:$L,$M460,'sys inv movment rpt'!$N:$N,AS$1)</f>
        <v>0</v>
      </c>
      <c r="AT460" s="86">
        <f>SUMIFS('sys inv movment rpt'!$M:$M,'sys inv movment rpt'!$L:$L,$M460,'sys inv movment rpt'!$N:$N,AT$1)</f>
        <v>0</v>
      </c>
      <c r="AU460" s="86">
        <f>SUMIFS('sys inv movment rpt'!$M:$M,'sys inv movment rpt'!$L:$L,$M460,'sys inv movment rpt'!$N:$N,AU$1)</f>
        <v>0</v>
      </c>
      <c r="AV460" s="86">
        <f>SUMIFS('sys inv movment rpt'!$M:$M,'sys inv movment rpt'!$L:$L,$M460,'sys inv movment rpt'!$N:$N,AV$1)</f>
        <v>0</v>
      </c>
      <c r="AW460" s="87" t="str">
        <f>IFERROR(VLOOKUP(A460,'sys-backorder details'!E:U,17,0),"-")</f>
        <v>-</v>
      </c>
      <c r="AX460" s="87" t="str">
        <f>IF(K460&gt;1,VLOOKUP(A460,'settings-routing'!A:I,9,0),"")</f>
        <v/>
      </c>
    </row>
    <row r="461" ht="12.75" hidden="1" customHeight="1">
      <c r="A461" s="50" t="s">
        <v>1117</v>
      </c>
      <c r="B461" s="50" t="s">
        <v>1118</v>
      </c>
      <c r="C461" s="50">
        <f t="shared" si="2"/>
        <v>0</v>
      </c>
      <c r="D461" s="80">
        <f>SUMIF('Stocks 101-111'!$J:$J,'item dashboard'!A461,'Stocks 101-111'!K:K)</f>
        <v>0</v>
      </c>
      <c r="E461" s="80">
        <f>SUMIF('Stocks 101-111'!$J:$J,'item dashboard'!A461,'Stocks 101-111'!$L:$L)</f>
        <v>0</v>
      </c>
      <c r="F461" s="81">
        <f t="shared" si="3"/>
        <v>0</v>
      </c>
      <c r="G461" s="82">
        <f t="shared" si="4"/>
        <v>0</v>
      </c>
      <c r="H461" s="50">
        <f>SUMIFS('sys-backorder details'!$M:$M,'sys-backorder details'!$E:$E,'item dashboard'!A461,'sys-backorder details'!$V:$V,"")</f>
        <v>0</v>
      </c>
      <c r="I461" s="83">
        <f>SUMIF('settings-routing'!$I:$I,'item dashboard'!A461,'settings-routing'!$O:$O)</f>
        <v>0</v>
      </c>
      <c r="J461" s="50">
        <f>SUMIFS('sys-backorder details'!$M:$M,'sys-backorder details'!$E:$E,'item dashboard'!A461,'sys-backorder details'!$V:$V,"Call off")</f>
        <v>0</v>
      </c>
      <c r="K461" s="84">
        <f t="shared" si="5"/>
        <v>0</v>
      </c>
      <c r="L461" s="84">
        <f>SUMIF('Production Plan'!$E:$E,'item dashboard'!A461,'Production Plan'!$N:$N)</f>
        <v>0</v>
      </c>
      <c r="M461" s="85" t="str">
        <f t="shared" si="6"/>
        <v>B-G31-W13AES-100 gm white Printed Aesthetics jar</v>
      </c>
      <c r="N461" s="86">
        <f>SUMIFS('sys inv movment rpt'!$M:$M,'sys inv movment rpt'!$L:$L,$M461,'sys inv movment rpt'!$N:$N,N$1)</f>
        <v>0</v>
      </c>
      <c r="O461" s="86">
        <f>SUMIFS('sys inv movment rpt'!$M:$M,'sys inv movment rpt'!$L:$L,$M461,'sys inv movment rpt'!$N:$N,O$1)</f>
        <v>0</v>
      </c>
      <c r="P461" s="86">
        <f>SUMIFS('sys inv movment rpt'!$M:$M,'sys inv movment rpt'!$L:$L,$M461,'sys inv movment rpt'!$N:$N,P$1)</f>
        <v>0</v>
      </c>
      <c r="Q461" s="86">
        <f>SUMIFS('sys inv movment rpt'!$M:$M,'sys inv movment rpt'!$L:$L,$M461,'sys inv movment rpt'!$N:$N,Q$1)</f>
        <v>0</v>
      </c>
      <c r="R461" s="86">
        <f>SUMIFS('sys inv movment rpt'!$M:$M,'sys inv movment rpt'!$L:$L,$M461,'sys inv movment rpt'!$N:$N,R$1)</f>
        <v>0</v>
      </c>
      <c r="S461" s="86">
        <f>SUMIFS('sys inv movment rpt'!$M:$M,'sys inv movment rpt'!$L:$L,$M461,'sys inv movment rpt'!$N:$N,S$1)</f>
        <v>0</v>
      </c>
      <c r="T461" s="86">
        <f>SUMIFS('sys inv movment rpt'!$M:$M,'sys inv movment rpt'!$L:$L,$M461,'sys inv movment rpt'!$N:$N,T$1)</f>
        <v>0</v>
      </c>
      <c r="U461" s="86">
        <f>SUMIFS('sys inv movment rpt'!$M:$M,'sys inv movment rpt'!$L:$L,$M461,'sys inv movment rpt'!$N:$N,U$1)</f>
        <v>0</v>
      </c>
      <c r="V461" s="86">
        <f>SUMIFS('sys inv movment rpt'!$M:$M,'sys inv movment rpt'!$L:$L,$M461,'sys inv movment rpt'!$N:$N,V$1)</f>
        <v>0</v>
      </c>
      <c r="W461" s="86">
        <f>SUMIFS('sys inv movment rpt'!$M:$M,'sys inv movment rpt'!$L:$L,$M461,'sys inv movment rpt'!$N:$N,W$1)</f>
        <v>0</v>
      </c>
      <c r="X461" s="86">
        <f>SUMIFS('sys inv movment rpt'!$M:$M,'sys inv movment rpt'!$L:$L,$M461,'sys inv movment rpt'!$N:$N,X$1)</f>
        <v>0</v>
      </c>
      <c r="Y461" s="86">
        <f>SUMIFS('sys inv movment rpt'!$M:$M,'sys inv movment rpt'!$L:$L,$M461,'sys inv movment rpt'!$N:$N,Y$1)</f>
        <v>0</v>
      </c>
      <c r="Z461" s="86">
        <f>SUMIFS('sys inv movment rpt'!$M:$M,'sys inv movment rpt'!$L:$L,$M461,'sys inv movment rpt'!$N:$N,Z$1)</f>
        <v>0</v>
      </c>
      <c r="AA461" s="86">
        <f>SUMIFS('sys inv movment rpt'!$M:$M,'sys inv movment rpt'!$L:$L,$M461,'sys inv movment rpt'!$N:$N,AA$1)</f>
        <v>0</v>
      </c>
      <c r="AB461" s="86">
        <f>SUMIFS('sys inv movment rpt'!$M:$M,'sys inv movment rpt'!$L:$L,$M461,'sys inv movment rpt'!$N:$N,AB$1)</f>
        <v>0</v>
      </c>
      <c r="AC461" s="86">
        <f>SUMIFS('sys inv movment rpt'!$M:$M,'sys inv movment rpt'!$L:$L,$M461,'sys inv movment rpt'!$N:$N,AC$1)</f>
        <v>0</v>
      </c>
      <c r="AD461" s="86">
        <f>SUMIFS('sys inv movment rpt'!$M:$M,'sys inv movment rpt'!$L:$L,$M461,'sys inv movment rpt'!$N:$N,AD$1)</f>
        <v>0</v>
      </c>
      <c r="AE461" s="86">
        <f>SUMIFS('sys inv movment rpt'!$M:$M,'sys inv movment rpt'!$L:$L,$M461,'sys inv movment rpt'!$N:$N,AE$1)</f>
        <v>0</v>
      </c>
      <c r="AF461" s="86">
        <f>SUMIFS('sys inv movment rpt'!$M:$M,'sys inv movment rpt'!$L:$L,$M461,'sys inv movment rpt'!$N:$N,AF$1)</f>
        <v>0</v>
      </c>
      <c r="AG461" s="86">
        <f>SUMIFS('sys inv movment rpt'!$M:$M,'sys inv movment rpt'!$L:$L,$M461,'sys inv movment rpt'!$N:$N,AG$1)</f>
        <v>0</v>
      </c>
      <c r="AH461" s="86">
        <f>SUMIFS('sys inv movment rpt'!$M:$M,'sys inv movment rpt'!$L:$L,$M461,'sys inv movment rpt'!$N:$N,AH$1)</f>
        <v>0</v>
      </c>
      <c r="AI461" s="86">
        <f>SUMIFS('sys inv movment rpt'!$M:$M,'sys inv movment rpt'!$L:$L,$M461,'sys inv movment rpt'!$N:$N,AI$1)</f>
        <v>0</v>
      </c>
      <c r="AJ461" s="86">
        <f>SUMIFS('sys inv movment rpt'!$M:$M,'sys inv movment rpt'!$L:$L,$M461,'sys inv movment rpt'!$N:$N,AJ$1)</f>
        <v>0</v>
      </c>
      <c r="AK461" s="86">
        <f>SUMIFS('sys inv movment rpt'!$M:$M,'sys inv movment rpt'!$L:$L,$M461,'sys inv movment rpt'!$N:$N,AK$1)</f>
        <v>0</v>
      </c>
      <c r="AL461" s="86">
        <f>SUMIFS('sys inv movment rpt'!$M:$M,'sys inv movment rpt'!$L:$L,$M461,'sys inv movment rpt'!$N:$N,AL$1)</f>
        <v>0</v>
      </c>
      <c r="AM461" s="86">
        <f>SUMIFS('sys inv movment rpt'!$M:$M,'sys inv movment rpt'!$L:$L,$M461,'sys inv movment rpt'!$N:$N,AM$1)</f>
        <v>0</v>
      </c>
      <c r="AN461" s="86">
        <f>SUMIFS('sys inv movment rpt'!$M:$M,'sys inv movment rpt'!$L:$L,$M461,'sys inv movment rpt'!$N:$N,AN$1)</f>
        <v>0</v>
      </c>
      <c r="AO461" s="86">
        <f>SUMIFS('sys inv movment rpt'!$M:$M,'sys inv movment rpt'!$L:$L,$M461,'sys inv movment rpt'!$N:$N,AO$1)</f>
        <v>0</v>
      </c>
      <c r="AP461" s="86">
        <f>SUMIFS('sys inv movment rpt'!$M:$M,'sys inv movment rpt'!$L:$L,$M461,'sys inv movment rpt'!$N:$N,AP$1)</f>
        <v>0</v>
      </c>
      <c r="AQ461" s="86">
        <f>SUMIFS('sys inv movment rpt'!$M:$M,'sys inv movment rpt'!$L:$L,$M461,'sys inv movment rpt'!$N:$N,AQ$1)</f>
        <v>0</v>
      </c>
      <c r="AR461" s="86">
        <f>SUMIFS('sys inv movment rpt'!$M:$M,'sys inv movment rpt'!$L:$L,$M461,'sys inv movment rpt'!$N:$N,AR$1)</f>
        <v>0</v>
      </c>
      <c r="AS461" s="86">
        <f>SUMIFS('sys inv movment rpt'!$M:$M,'sys inv movment rpt'!$L:$L,$M461,'sys inv movment rpt'!$N:$N,AS$1)</f>
        <v>0</v>
      </c>
      <c r="AT461" s="86">
        <f>SUMIFS('sys inv movment rpt'!$M:$M,'sys inv movment rpt'!$L:$L,$M461,'sys inv movment rpt'!$N:$N,AT$1)</f>
        <v>0</v>
      </c>
      <c r="AU461" s="86">
        <f>SUMIFS('sys inv movment rpt'!$M:$M,'sys inv movment rpt'!$L:$L,$M461,'sys inv movment rpt'!$N:$N,AU$1)</f>
        <v>0</v>
      </c>
      <c r="AV461" s="86">
        <f>SUMIFS('sys inv movment rpt'!$M:$M,'sys inv movment rpt'!$L:$L,$M461,'sys inv movment rpt'!$N:$N,AV$1)</f>
        <v>0</v>
      </c>
      <c r="AW461" s="87" t="str">
        <f>IFERROR(VLOOKUP(A461,'sys-backorder details'!E:U,17,0),"-")</f>
        <v>-</v>
      </c>
      <c r="AX461" s="87" t="str">
        <f>IF(K461&gt;1,VLOOKUP(A461,'settings-routing'!A:I,9,0),"")</f>
        <v/>
      </c>
    </row>
    <row r="462" ht="12.75" hidden="1" customHeight="1">
      <c r="A462" s="50" t="s">
        <v>1119</v>
      </c>
      <c r="B462" s="50" t="s">
        <v>1120</v>
      </c>
      <c r="C462" s="50">
        <f t="shared" si="2"/>
        <v>0</v>
      </c>
      <c r="D462" s="80">
        <f>SUMIF('Stocks 101-111'!$J:$J,'item dashboard'!A462,'Stocks 101-111'!K:K)</f>
        <v>0</v>
      </c>
      <c r="E462" s="80">
        <f>SUMIF('Stocks 101-111'!$J:$J,'item dashboard'!A462,'Stocks 101-111'!$L:$L)</f>
        <v>0</v>
      </c>
      <c r="F462" s="81">
        <f t="shared" si="3"/>
        <v>0</v>
      </c>
      <c r="G462" s="82">
        <f t="shared" si="4"/>
        <v>0</v>
      </c>
      <c r="H462" s="50">
        <f>SUMIFS('sys-backorder details'!$M:$M,'sys-backorder details'!$E:$E,'item dashboard'!A462,'sys-backorder details'!$V:$V,"")</f>
        <v>0</v>
      </c>
      <c r="I462" s="83">
        <f>SUMIF('settings-routing'!$I:$I,'item dashboard'!A462,'settings-routing'!$O:$O)</f>
        <v>0</v>
      </c>
      <c r="J462" s="50">
        <f>SUMIFS('sys-backorder details'!$M:$M,'sys-backorder details'!$E:$E,'item dashboard'!A462,'sys-backorder details'!$V:$V,"Call off")</f>
        <v>0</v>
      </c>
      <c r="K462" s="84">
        <f t="shared" si="5"/>
        <v>0</v>
      </c>
      <c r="L462" s="84">
        <f>SUMIF('Production Plan'!$E:$E,'item dashboard'!A462,'Production Plan'!$N:$N)</f>
        <v>0</v>
      </c>
      <c r="M462" s="85" t="str">
        <f t="shared" si="6"/>
        <v>B-G31-W13PEGRA-100 gm White Printed Pegra Wood Glue Jar</v>
      </c>
      <c r="N462" s="86">
        <f>SUMIFS('sys inv movment rpt'!$M:$M,'sys inv movment rpt'!$L:$L,$M462,'sys inv movment rpt'!$N:$N,N$1)</f>
        <v>0</v>
      </c>
      <c r="O462" s="86">
        <f>SUMIFS('sys inv movment rpt'!$M:$M,'sys inv movment rpt'!$L:$L,$M462,'sys inv movment rpt'!$N:$N,O$1)</f>
        <v>0</v>
      </c>
      <c r="P462" s="86">
        <f>SUMIFS('sys inv movment rpt'!$M:$M,'sys inv movment rpt'!$L:$L,$M462,'sys inv movment rpt'!$N:$N,P$1)</f>
        <v>0</v>
      </c>
      <c r="Q462" s="86">
        <f>SUMIFS('sys inv movment rpt'!$M:$M,'sys inv movment rpt'!$L:$L,$M462,'sys inv movment rpt'!$N:$N,Q$1)</f>
        <v>0</v>
      </c>
      <c r="R462" s="86">
        <f>SUMIFS('sys inv movment rpt'!$M:$M,'sys inv movment rpt'!$L:$L,$M462,'sys inv movment rpt'!$N:$N,R$1)</f>
        <v>0</v>
      </c>
      <c r="S462" s="86">
        <f>SUMIFS('sys inv movment rpt'!$M:$M,'sys inv movment rpt'!$L:$L,$M462,'sys inv movment rpt'!$N:$N,S$1)</f>
        <v>0</v>
      </c>
      <c r="T462" s="86">
        <f>SUMIFS('sys inv movment rpt'!$M:$M,'sys inv movment rpt'!$L:$L,$M462,'sys inv movment rpt'!$N:$N,T$1)</f>
        <v>0</v>
      </c>
      <c r="U462" s="86">
        <f>SUMIFS('sys inv movment rpt'!$M:$M,'sys inv movment rpt'!$L:$L,$M462,'sys inv movment rpt'!$N:$N,U$1)</f>
        <v>0</v>
      </c>
      <c r="V462" s="86">
        <f>SUMIFS('sys inv movment rpt'!$M:$M,'sys inv movment rpt'!$L:$L,$M462,'sys inv movment rpt'!$N:$N,V$1)</f>
        <v>0</v>
      </c>
      <c r="W462" s="86">
        <f>SUMIFS('sys inv movment rpt'!$M:$M,'sys inv movment rpt'!$L:$L,$M462,'sys inv movment rpt'!$N:$N,W$1)</f>
        <v>0</v>
      </c>
      <c r="X462" s="86">
        <f>SUMIFS('sys inv movment rpt'!$M:$M,'sys inv movment rpt'!$L:$L,$M462,'sys inv movment rpt'!$N:$N,X$1)</f>
        <v>0</v>
      </c>
      <c r="Y462" s="86">
        <f>SUMIFS('sys inv movment rpt'!$M:$M,'sys inv movment rpt'!$L:$L,$M462,'sys inv movment rpt'!$N:$N,Y$1)</f>
        <v>0</v>
      </c>
      <c r="Z462" s="86">
        <f>SUMIFS('sys inv movment rpt'!$M:$M,'sys inv movment rpt'!$L:$L,$M462,'sys inv movment rpt'!$N:$N,Z$1)</f>
        <v>0</v>
      </c>
      <c r="AA462" s="86">
        <f>SUMIFS('sys inv movment rpt'!$M:$M,'sys inv movment rpt'!$L:$L,$M462,'sys inv movment rpt'!$N:$N,AA$1)</f>
        <v>0</v>
      </c>
      <c r="AB462" s="86">
        <f>SUMIFS('sys inv movment rpt'!$M:$M,'sys inv movment rpt'!$L:$L,$M462,'sys inv movment rpt'!$N:$N,AB$1)</f>
        <v>0</v>
      </c>
      <c r="AC462" s="86">
        <f>SUMIFS('sys inv movment rpt'!$M:$M,'sys inv movment rpt'!$L:$L,$M462,'sys inv movment rpt'!$N:$N,AC$1)</f>
        <v>0</v>
      </c>
      <c r="AD462" s="86">
        <f>SUMIFS('sys inv movment rpt'!$M:$M,'sys inv movment rpt'!$L:$L,$M462,'sys inv movment rpt'!$N:$N,AD$1)</f>
        <v>0</v>
      </c>
      <c r="AE462" s="86">
        <f>SUMIFS('sys inv movment rpt'!$M:$M,'sys inv movment rpt'!$L:$L,$M462,'sys inv movment rpt'!$N:$N,AE$1)</f>
        <v>0</v>
      </c>
      <c r="AF462" s="86">
        <f>SUMIFS('sys inv movment rpt'!$M:$M,'sys inv movment rpt'!$L:$L,$M462,'sys inv movment rpt'!$N:$N,AF$1)</f>
        <v>0</v>
      </c>
      <c r="AG462" s="86">
        <f>SUMIFS('sys inv movment rpt'!$M:$M,'sys inv movment rpt'!$L:$L,$M462,'sys inv movment rpt'!$N:$N,AG$1)</f>
        <v>0</v>
      </c>
      <c r="AH462" s="86">
        <f>SUMIFS('sys inv movment rpt'!$M:$M,'sys inv movment rpt'!$L:$L,$M462,'sys inv movment rpt'!$N:$N,AH$1)</f>
        <v>0</v>
      </c>
      <c r="AI462" s="86">
        <f>SUMIFS('sys inv movment rpt'!$M:$M,'sys inv movment rpt'!$L:$L,$M462,'sys inv movment rpt'!$N:$N,AI$1)</f>
        <v>0</v>
      </c>
      <c r="AJ462" s="86">
        <f>SUMIFS('sys inv movment rpt'!$M:$M,'sys inv movment rpt'!$L:$L,$M462,'sys inv movment rpt'!$N:$N,AJ$1)</f>
        <v>0</v>
      </c>
      <c r="AK462" s="86">
        <f>SUMIFS('sys inv movment rpt'!$M:$M,'sys inv movment rpt'!$L:$L,$M462,'sys inv movment rpt'!$N:$N,AK$1)</f>
        <v>0</v>
      </c>
      <c r="AL462" s="86">
        <f>SUMIFS('sys inv movment rpt'!$M:$M,'sys inv movment rpt'!$L:$L,$M462,'sys inv movment rpt'!$N:$N,AL$1)</f>
        <v>0</v>
      </c>
      <c r="AM462" s="86">
        <f>SUMIFS('sys inv movment rpt'!$M:$M,'sys inv movment rpt'!$L:$L,$M462,'sys inv movment rpt'!$N:$N,AM$1)</f>
        <v>0</v>
      </c>
      <c r="AN462" s="86">
        <f>SUMIFS('sys inv movment rpt'!$M:$M,'sys inv movment rpt'!$L:$L,$M462,'sys inv movment rpt'!$N:$N,AN$1)</f>
        <v>0</v>
      </c>
      <c r="AO462" s="86">
        <f>SUMIFS('sys inv movment rpt'!$M:$M,'sys inv movment rpt'!$L:$L,$M462,'sys inv movment rpt'!$N:$N,AO$1)</f>
        <v>0</v>
      </c>
      <c r="AP462" s="86">
        <f>SUMIFS('sys inv movment rpt'!$M:$M,'sys inv movment rpt'!$L:$L,$M462,'sys inv movment rpt'!$N:$N,AP$1)</f>
        <v>0</v>
      </c>
      <c r="AQ462" s="86">
        <f>SUMIFS('sys inv movment rpt'!$M:$M,'sys inv movment rpt'!$L:$L,$M462,'sys inv movment rpt'!$N:$N,AQ$1)</f>
        <v>0</v>
      </c>
      <c r="AR462" s="86">
        <f>SUMIFS('sys inv movment rpt'!$M:$M,'sys inv movment rpt'!$L:$L,$M462,'sys inv movment rpt'!$N:$N,AR$1)</f>
        <v>0</v>
      </c>
      <c r="AS462" s="86">
        <f>SUMIFS('sys inv movment rpt'!$M:$M,'sys inv movment rpt'!$L:$L,$M462,'sys inv movment rpt'!$N:$N,AS$1)</f>
        <v>0</v>
      </c>
      <c r="AT462" s="86">
        <f>SUMIFS('sys inv movment rpt'!$M:$M,'sys inv movment rpt'!$L:$L,$M462,'sys inv movment rpt'!$N:$N,AT$1)</f>
        <v>0</v>
      </c>
      <c r="AU462" s="86">
        <f>SUMIFS('sys inv movment rpt'!$M:$M,'sys inv movment rpt'!$L:$L,$M462,'sys inv movment rpt'!$N:$N,AU$1)</f>
        <v>0</v>
      </c>
      <c r="AV462" s="86">
        <f>SUMIFS('sys inv movment rpt'!$M:$M,'sys inv movment rpt'!$L:$L,$M462,'sys inv movment rpt'!$N:$N,AV$1)</f>
        <v>0</v>
      </c>
      <c r="AW462" s="87" t="str">
        <f>IFERROR(VLOOKUP(A462,'sys-backorder details'!E:U,17,0),"-")</f>
        <v>-</v>
      </c>
      <c r="AX462" s="87" t="str">
        <f>IF(K462&gt;1,VLOOKUP(A462,'settings-routing'!A:I,9,0),"")</f>
        <v/>
      </c>
    </row>
    <row r="463" ht="12.75" hidden="1" customHeight="1">
      <c r="A463" s="50" t="s">
        <v>1121</v>
      </c>
      <c r="B463" s="50" t="s">
        <v>1122</v>
      </c>
      <c r="C463" s="50">
        <f t="shared" si="2"/>
        <v>0</v>
      </c>
      <c r="D463" s="80">
        <f>SUMIF('Stocks 101-111'!$J:$J,'item dashboard'!A463,'Stocks 101-111'!K:K)</f>
        <v>0</v>
      </c>
      <c r="E463" s="80">
        <f>SUMIF('Stocks 101-111'!$J:$J,'item dashboard'!A463,'Stocks 101-111'!$L:$L)</f>
        <v>0</v>
      </c>
      <c r="F463" s="81">
        <f t="shared" si="3"/>
        <v>0</v>
      </c>
      <c r="G463" s="82">
        <f t="shared" si="4"/>
        <v>0</v>
      </c>
      <c r="H463" s="50">
        <f>SUMIFS('sys-backorder details'!$M:$M,'sys-backorder details'!$E:$E,'item dashboard'!A463,'sys-backorder details'!$V:$V,"")</f>
        <v>0</v>
      </c>
      <c r="I463" s="83">
        <f>SUMIF('settings-routing'!$I:$I,'item dashboard'!A463,'settings-routing'!$O:$O)</f>
        <v>0</v>
      </c>
      <c r="J463" s="50">
        <f>SUMIFS('sys-backorder details'!$M:$M,'sys-backorder details'!$E:$E,'item dashboard'!A463,'sys-backorder details'!$V:$V,"Call off")</f>
        <v>0</v>
      </c>
      <c r="K463" s="84">
        <f t="shared" si="5"/>
        <v>0</v>
      </c>
      <c r="L463" s="84">
        <f>SUMIF('Production Plan'!$E:$E,'item dashboard'!A463,'Production Plan'!$N:$N)</f>
        <v>0</v>
      </c>
      <c r="M463" s="85" t="str">
        <f t="shared" si="6"/>
        <v>B-G31-W13SEWECO-100 gm Printed Seweco White Jar</v>
      </c>
      <c r="N463" s="86">
        <f>SUMIFS('sys inv movment rpt'!$M:$M,'sys inv movment rpt'!$L:$L,$M463,'sys inv movment rpt'!$N:$N,N$1)</f>
        <v>0</v>
      </c>
      <c r="O463" s="86">
        <f>SUMIFS('sys inv movment rpt'!$M:$M,'sys inv movment rpt'!$L:$L,$M463,'sys inv movment rpt'!$N:$N,O$1)</f>
        <v>0</v>
      </c>
      <c r="P463" s="86">
        <f>SUMIFS('sys inv movment rpt'!$M:$M,'sys inv movment rpt'!$L:$L,$M463,'sys inv movment rpt'!$N:$N,P$1)</f>
        <v>0</v>
      </c>
      <c r="Q463" s="86">
        <f>SUMIFS('sys inv movment rpt'!$M:$M,'sys inv movment rpt'!$L:$L,$M463,'sys inv movment rpt'!$N:$N,Q$1)</f>
        <v>0</v>
      </c>
      <c r="R463" s="86">
        <f>SUMIFS('sys inv movment rpt'!$M:$M,'sys inv movment rpt'!$L:$L,$M463,'sys inv movment rpt'!$N:$N,R$1)</f>
        <v>0</v>
      </c>
      <c r="S463" s="86">
        <f>SUMIFS('sys inv movment rpt'!$M:$M,'sys inv movment rpt'!$L:$L,$M463,'sys inv movment rpt'!$N:$N,S$1)</f>
        <v>0</v>
      </c>
      <c r="T463" s="86">
        <f>SUMIFS('sys inv movment rpt'!$M:$M,'sys inv movment rpt'!$L:$L,$M463,'sys inv movment rpt'!$N:$N,T$1)</f>
        <v>0</v>
      </c>
      <c r="U463" s="86">
        <f>SUMIFS('sys inv movment rpt'!$M:$M,'sys inv movment rpt'!$L:$L,$M463,'sys inv movment rpt'!$N:$N,U$1)</f>
        <v>0</v>
      </c>
      <c r="V463" s="86">
        <f>SUMIFS('sys inv movment rpt'!$M:$M,'sys inv movment rpt'!$L:$L,$M463,'sys inv movment rpt'!$N:$N,V$1)</f>
        <v>0</v>
      </c>
      <c r="W463" s="86">
        <f>SUMIFS('sys inv movment rpt'!$M:$M,'sys inv movment rpt'!$L:$L,$M463,'sys inv movment rpt'!$N:$N,W$1)</f>
        <v>0</v>
      </c>
      <c r="X463" s="86">
        <f>SUMIFS('sys inv movment rpt'!$M:$M,'sys inv movment rpt'!$L:$L,$M463,'sys inv movment rpt'!$N:$N,X$1)</f>
        <v>0</v>
      </c>
      <c r="Y463" s="86">
        <f>SUMIFS('sys inv movment rpt'!$M:$M,'sys inv movment rpt'!$L:$L,$M463,'sys inv movment rpt'!$N:$N,Y$1)</f>
        <v>0</v>
      </c>
      <c r="Z463" s="86">
        <f>SUMIFS('sys inv movment rpt'!$M:$M,'sys inv movment rpt'!$L:$L,$M463,'sys inv movment rpt'!$N:$N,Z$1)</f>
        <v>0</v>
      </c>
      <c r="AA463" s="86">
        <f>SUMIFS('sys inv movment rpt'!$M:$M,'sys inv movment rpt'!$L:$L,$M463,'sys inv movment rpt'!$N:$N,AA$1)</f>
        <v>0</v>
      </c>
      <c r="AB463" s="86">
        <f>SUMIFS('sys inv movment rpt'!$M:$M,'sys inv movment rpt'!$L:$L,$M463,'sys inv movment rpt'!$N:$N,AB$1)</f>
        <v>0</v>
      </c>
      <c r="AC463" s="86">
        <f>SUMIFS('sys inv movment rpt'!$M:$M,'sys inv movment rpt'!$L:$L,$M463,'sys inv movment rpt'!$N:$N,AC$1)</f>
        <v>0</v>
      </c>
      <c r="AD463" s="86">
        <f>SUMIFS('sys inv movment rpt'!$M:$M,'sys inv movment rpt'!$L:$L,$M463,'sys inv movment rpt'!$N:$N,AD$1)</f>
        <v>0</v>
      </c>
      <c r="AE463" s="86">
        <f>SUMIFS('sys inv movment rpt'!$M:$M,'sys inv movment rpt'!$L:$L,$M463,'sys inv movment rpt'!$N:$N,AE$1)</f>
        <v>0</v>
      </c>
      <c r="AF463" s="86">
        <f>SUMIFS('sys inv movment rpt'!$M:$M,'sys inv movment rpt'!$L:$L,$M463,'sys inv movment rpt'!$N:$N,AF$1)</f>
        <v>0</v>
      </c>
      <c r="AG463" s="86">
        <f>SUMIFS('sys inv movment rpt'!$M:$M,'sys inv movment rpt'!$L:$L,$M463,'sys inv movment rpt'!$N:$N,AG$1)</f>
        <v>0</v>
      </c>
      <c r="AH463" s="86">
        <f>SUMIFS('sys inv movment rpt'!$M:$M,'sys inv movment rpt'!$L:$L,$M463,'sys inv movment rpt'!$N:$N,AH$1)</f>
        <v>0</v>
      </c>
      <c r="AI463" s="86">
        <f>SUMIFS('sys inv movment rpt'!$M:$M,'sys inv movment rpt'!$L:$L,$M463,'sys inv movment rpt'!$N:$N,AI$1)</f>
        <v>0</v>
      </c>
      <c r="AJ463" s="86">
        <f>SUMIFS('sys inv movment rpt'!$M:$M,'sys inv movment rpt'!$L:$L,$M463,'sys inv movment rpt'!$N:$N,AJ$1)</f>
        <v>0</v>
      </c>
      <c r="AK463" s="86">
        <f>SUMIFS('sys inv movment rpt'!$M:$M,'sys inv movment rpt'!$L:$L,$M463,'sys inv movment rpt'!$N:$N,AK$1)</f>
        <v>0</v>
      </c>
      <c r="AL463" s="86">
        <f>SUMIFS('sys inv movment rpt'!$M:$M,'sys inv movment rpt'!$L:$L,$M463,'sys inv movment rpt'!$N:$N,AL$1)</f>
        <v>0</v>
      </c>
      <c r="AM463" s="86">
        <f>SUMIFS('sys inv movment rpt'!$M:$M,'sys inv movment rpt'!$L:$L,$M463,'sys inv movment rpt'!$N:$N,AM$1)</f>
        <v>0</v>
      </c>
      <c r="AN463" s="86">
        <f>SUMIFS('sys inv movment rpt'!$M:$M,'sys inv movment rpt'!$L:$L,$M463,'sys inv movment rpt'!$N:$N,AN$1)</f>
        <v>0</v>
      </c>
      <c r="AO463" s="86">
        <f>SUMIFS('sys inv movment rpt'!$M:$M,'sys inv movment rpt'!$L:$L,$M463,'sys inv movment rpt'!$N:$N,AO$1)</f>
        <v>0</v>
      </c>
      <c r="AP463" s="86">
        <f>SUMIFS('sys inv movment rpt'!$M:$M,'sys inv movment rpt'!$L:$L,$M463,'sys inv movment rpt'!$N:$N,AP$1)</f>
        <v>0</v>
      </c>
      <c r="AQ463" s="86">
        <f>SUMIFS('sys inv movment rpt'!$M:$M,'sys inv movment rpt'!$L:$L,$M463,'sys inv movment rpt'!$N:$N,AQ$1)</f>
        <v>0</v>
      </c>
      <c r="AR463" s="86">
        <f>SUMIFS('sys inv movment rpt'!$M:$M,'sys inv movment rpt'!$L:$L,$M463,'sys inv movment rpt'!$N:$N,AR$1)</f>
        <v>0</v>
      </c>
      <c r="AS463" s="86">
        <f>SUMIFS('sys inv movment rpt'!$M:$M,'sys inv movment rpt'!$L:$L,$M463,'sys inv movment rpt'!$N:$N,AS$1)</f>
        <v>0</v>
      </c>
      <c r="AT463" s="86">
        <f>SUMIFS('sys inv movment rpt'!$M:$M,'sys inv movment rpt'!$L:$L,$M463,'sys inv movment rpt'!$N:$N,AT$1)</f>
        <v>0</v>
      </c>
      <c r="AU463" s="86">
        <f>SUMIFS('sys inv movment rpt'!$M:$M,'sys inv movment rpt'!$L:$L,$M463,'sys inv movment rpt'!$N:$N,AU$1)</f>
        <v>0</v>
      </c>
      <c r="AV463" s="86">
        <f>SUMIFS('sys inv movment rpt'!$M:$M,'sys inv movment rpt'!$L:$L,$M463,'sys inv movment rpt'!$N:$N,AV$1)</f>
        <v>0</v>
      </c>
      <c r="AW463" s="87" t="str">
        <f>IFERROR(VLOOKUP(A463,'sys-backorder details'!E:U,17,0),"-")</f>
        <v>-</v>
      </c>
      <c r="AX463" s="87" t="str">
        <f>IF(K463&gt;1,VLOOKUP(A463,'settings-routing'!A:I,9,0),"")</f>
        <v/>
      </c>
    </row>
    <row r="464" ht="12.75" hidden="1" customHeight="1">
      <c r="A464" s="50" t="s">
        <v>1123</v>
      </c>
      <c r="B464" s="50" t="s">
        <v>1124</v>
      </c>
      <c r="C464" s="50">
        <f t="shared" si="2"/>
        <v>0</v>
      </c>
      <c r="D464" s="80">
        <f>SUMIF('Stocks 101-111'!$J:$J,'item dashboard'!A464,'Stocks 101-111'!K:K)</f>
        <v>0</v>
      </c>
      <c r="E464" s="80">
        <f>SUMIF('Stocks 101-111'!$J:$J,'item dashboard'!A464,'Stocks 101-111'!$L:$L)</f>
        <v>0</v>
      </c>
      <c r="F464" s="81">
        <f t="shared" si="3"/>
        <v>0</v>
      </c>
      <c r="G464" s="82">
        <f t="shared" si="4"/>
        <v>0</v>
      </c>
      <c r="H464" s="50">
        <f>SUMIFS('sys-backorder details'!$M:$M,'sys-backorder details'!$E:$E,'item dashboard'!A464,'sys-backorder details'!$V:$V,"")</f>
        <v>0</v>
      </c>
      <c r="I464" s="83">
        <f>SUMIF('settings-routing'!$I:$I,'item dashboard'!A464,'settings-routing'!$O:$O)</f>
        <v>0</v>
      </c>
      <c r="J464" s="50">
        <f>SUMIFS('sys-backorder details'!$M:$M,'sys-backorder details'!$E:$E,'item dashboard'!A464,'sys-backorder details'!$V:$V,"Call off")</f>
        <v>0</v>
      </c>
      <c r="K464" s="84">
        <f t="shared" si="5"/>
        <v>0</v>
      </c>
      <c r="L464" s="84">
        <f>SUMIF('Production Plan'!$E:$E,'item dashboard'!A464,'Production Plan'!$N:$N)</f>
        <v>0</v>
      </c>
      <c r="M464" s="85" t="str">
        <f t="shared" si="6"/>
        <v>B-G33CAP-CL11AD-100 gm Pvc clear Printedd Adowajars With Cap</v>
      </c>
      <c r="N464" s="86">
        <f>SUMIFS('sys inv movment rpt'!$M:$M,'sys inv movment rpt'!$L:$L,$M464,'sys inv movment rpt'!$N:$N,N$1)</f>
        <v>0</v>
      </c>
      <c r="O464" s="86">
        <f>SUMIFS('sys inv movment rpt'!$M:$M,'sys inv movment rpt'!$L:$L,$M464,'sys inv movment rpt'!$N:$N,O$1)</f>
        <v>0</v>
      </c>
      <c r="P464" s="86">
        <f>SUMIFS('sys inv movment rpt'!$M:$M,'sys inv movment rpt'!$L:$L,$M464,'sys inv movment rpt'!$N:$N,P$1)</f>
        <v>0</v>
      </c>
      <c r="Q464" s="86">
        <f>SUMIFS('sys inv movment rpt'!$M:$M,'sys inv movment rpt'!$L:$L,$M464,'sys inv movment rpt'!$N:$N,Q$1)</f>
        <v>0</v>
      </c>
      <c r="R464" s="86">
        <f>SUMIFS('sys inv movment rpt'!$M:$M,'sys inv movment rpt'!$L:$L,$M464,'sys inv movment rpt'!$N:$N,R$1)</f>
        <v>0</v>
      </c>
      <c r="S464" s="86">
        <f>SUMIFS('sys inv movment rpt'!$M:$M,'sys inv movment rpt'!$L:$L,$M464,'sys inv movment rpt'!$N:$N,S$1)</f>
        <v>0</v>
      </c>
      <c r="T464" s="86">
        <f>SUMIFS('sys inv movment rpt'!$M:$M,'sys inv movment rpt'!$L:$L,$M464,'sys inv movment rpt'!$N:$N,T$1)</f>
        <v>0</v>
      </c>
      <c r="U464" s="86">
        <f>SUMIFS('sys inv movment rpt'!$M:$M,'sys inv movment rpt'!$L:$L,$M464,'sys inv movment rpt'!$N:$N,U$1)</f>
        <v>0</v>
      </c>
      <c r="V464" s="86">
        <f>SUMIFS('sys inv movment rpt'!$M:$M,'sys inv movment rpt'!$L:$L,$M464,'sys inv movment rpt'!$N:$N,V$1)</f>
        <v>0</v>
      </c>
      <c r="W464" s="86">
        <f>SUMIFS('sys inv movment rpt'!$M:$M,'sys inv movment rpt'!$L:$L,$M464,'sys inv movment rpt'!$N:$N,W$1)</f>
        <v>0</v>
      </c>
      <c r="X464" s="86">
        <f>SUMIFS('sys inv movment rpt'!$M:$M,'sys inv movment rpt'!$L:$L,$M464,'sys inv movment rpt'!$N:$N,X$1)</f>
        <v>0</v>
      </c>
      <c r="Y464" s="86">
        <f>SUMIFS('sys inv movment rpt'!$M:$M,'sys inv movment rpt'!$L:$L,$M464,'sys inv movment rpt'!$N:$N,Y$1)</f>
        <v>0</v>
      </c>
      <c r="Z464" s="86">
        <f>SUMIFS('sys inv movment rpt'!$M:$M,'sys inv movment rpt'!$L:$L,$M464,'sys inv movment rpt'!$N:$N,Z$1)</f>
        <v>0</v>
      </c>
      <c r="AA464" s="86">
        <f>SUMIFS('sys inv movment rpt'!$M:$M,'sys inv movment rpt'!$L:$L,$M464,'sys inv movment rpt'!$N:$N,AA$1)</f>
        <v>0</v>
      </c>
      <c r="AB464" s="86">
        <f>SUMIFS('sys inv movment rpt'!$M:$M,'sys inv movment rpt'!$L:$L,$M464,'sys inv movment rpt'!$N:$N,AB$1)</f>
        <v>0</v>
      </c>
      <c r="AC464" s="86">
        <f>SUMIFS('sys inv movment rpt'!$M:$M,'sys inv movment rpt'!$L:$L,$M464,'sys inv movment rpt'!$N:$N,AC$1)</f>
        <v>0</v>
      </c>
      <c r="AD464" s="86">
        <f>SUMIFS('sys inv movment rpt'!$M:$M,'sys inv movment rpt'!$L:$L,$M464,'sys inv movment rpt'!$N:$N,AD$1)</f>
        <v>0</v>
      </c>
      <c r="AE464" s="86">
        <f>SUMIFS('sys inv movment rpt'!$M:$M,'sys inv movment rpt'!$L:$L,$M464,'sys inv movment rpt'!$N:$N,AE$1)</f>
        <v>0</v>
      </c>
      <c r="AF464" s="86">
        <f>SUMIFS('sys inv movment rpt'!$M:$M,'sys inv movment rpt'!$L:$L,$M464,'sys inv movment rpt'!$N:$N,AF$1)</f>
        <v>0</v>
      </c>
      <c r="AG464" s="86">
        <f>SUMIFS('sys inv movment rpt'!$M:$M,'sys inv movment rpt'!$L:$L,$M464,'sys inv movment rpt'!$N:$N,AG$1)</f>
        <v>0</v>
      </c>
      <c r="AH464" s="86">
        <f>SUMIFS('sys inv movment rpt'!$M:$M,'sys inv movment rpt'!$L:$L,$M464,'sys inv movment rpt'!$N:$N,AH$1)</f>
        <v>0</v>
      </c>
      <c r="AI464" s="86">
        <f>SUMIFS('sys inv movment rpt'!$M:$M,'sys inv movment rpt'!$L:$L,$M464,'sys inv movment rpt'!$N:$N,AI$1)</f>
        <v>0</v>
      </c>
      <c r="AJ464" s="86">
        <f>SUMIFS('sys inv movment rpt'!$M:$M,'sys inv movment rpt'!$L:$L,$M464,'sys inv movment rpt'!$N:$N,AJ$1)</f>
        <v>0</v>
      </c>
      <c r="AK464" s="86">
        <f>SUMIFS('sys inv movment rpt'!$M:$M,'sys inv movment rpt'!$L:$L,$M464,'sys inv movment rpt'!$N:$N,AK$1)</f>
        <v>0</v>
      </c>
      <c r="AL464" s="86">
        <f>SUMIFS('sys inv movment rpt'!$M:$M,'sys inv movment rpt'!$L:$L,$M464,'sys inv movment rpt'!$N:$N,AL$1)</f>
        <v>0</v>
      </c>
      <c r="AM464" s="86">
        <f>SUMIFS('sys inv movment rpt'!$M:$M,'sys inv movment rpt'!$L:$L,$M464,'sys inv movment rpt'!$N:$N,AM$1)</f>
        <v>0</v>
      </c>
      <c r="AN464" s="86">
        <f>SUMIFS('sys inv movment rpt'!$M:$M,'sys inv movment rpt'!$L:$L,$M464,'sys inv movment rpt'!$N:$N,AN$1)</f>
        <v>0</v>
      </c>
      <c r="AO464" s="86">
        <f>SUMIFS('sys inv movment rpt'!$M:$M,'sys inv movment rpt'!$L:$L,$M464,'sys inv movment rpt'!$N:$N,AO$1)</f>
        <v>0</v>
      </c>
      <c r="AP464" s="86">
        <f>SUMIFS('sys inv movment rpt'!$M:$M,'sys inv movment rpt'!$L:$L,$M464,'sys inv movment rpt'!$N:$N,AP$1)</f>
        <v>0</v>
      </c>
      <c r="AQ464" s="86">
        <f>SUMIFS('sys inv movment rpt'!$M:$M,'sys inv movment rpt'!$L:$L,$M464,'sys inv movment rpt'!$N:$N,AQ$1)</f>
        <v>0</v>
      </c>
      <c r="AR464" s="86">
        <f>SUMIFS('sys inv movment rpt'!$M:$M,'sys inv movment rpt'!$L:$L,$M464,'sys inv movment rpt'!$N:$N,AR$1)</f>
        <v>0</v>
      </c>
      <c r="AS464" s="86">
        <f>SUMIFS('sys inv movment rpt'!$M:$M,'sys inv movment rpt'!$L:$L,$M464,'sys inv movment rpt'!$N:$N,AS$1)</f>
        <v>0</v>
      </c>
      <c r="AT464" s="86">
        <f>SUMIFS('sys inv movment rpt'!$M:$M,'sys inv movment rpt'!$L:$L,$M464,'sys inv movment rpt'!$N:$N,AT$1)</f>
        <v>0</v>
      </c>
      <c r="AU464" s="86">
        <f>SUMIFS('sys inv movment rpt'!$M:$M,'sys inv movment rpt'!$L:$L,$M464,'sys inv movment rpt'!$N:$N,AU$1)</f>
        <v>0</v>
      </c>
      <c r="AV464" s="86">
        <f>SUMIFS('sys inv movment rpt'!$M:$M,'sys inv movment rpt'!$L:$L,$M464,'sys inv movment rpt'!$N:$N,AV$1)</f>
        <v>0</v>
      </c>
      <c r="AW464" s="87" t="str">
        <f>IFERROR(VLOOKUP(A464,'sys-backorder details'!E:U,17,0),"-")</f>
        <v>-</v>
      </c>
      <c r="AX464" s="87" t="str">
        <f>IF(K464&gt;1,VLOOKUP(A464,'settings-routing'!A:I,9,0),"")</f>
        <v/>
      </c>
    </row>
    <row r="465" ht="12.75" hidden="1" customHeight="1">
      <c r="A465" s="50" t="s">
        <v>1125</v>
      </c>
      <c r="B465" s="50" t="s">
        <v>1126</v>
      </c>
      <c r="C465" s="50">
        <f t="shared" si="2"/>
        <v>0</v>
      </c>
      <c r="D465" s="80">
        <f>SUMIF('Stocks 101-111'!$J:$J,'item dashboard'!A465,'Stocks 101-111'!K:K)</f>
        <v>0</v>
      </c>
      <c r="E465" s="80">
        <f>SUMIF('Stocks 101-111'!$J:$J,'item dashboard'!A465,'Stocks 101-111'!$L:$L)</f>
        <v>0</v>
      </c>
      <c r="F465" s="81">
        <f t="shared" si="3"/>
        <v>0</v>
      </c>
      <c r="G465" s="82">
        <f t="shared" si="4"/>
        <v>0</v>
      </c>
      <c r="H465" s="50">
        <f>SUMIFS('sys-backorder details'!$M:$M,'sys-backorder details'!$E:$E,'item dashboard'!A465,'sys-backorder details'!$V:$V,"")</f>
        <v>0</v>
      </c>
      <c r="I465" s="83">
        <f>SUMIF('settings-routing'!$I:$I,'item dashboard'!A465,'settings-routing'!$O:$O)</f>
        <v>0</v>
      </c>
      <c r="J465" s="50">
        <f>SUMIFS('sys-backorder details'!$M:$M,'sys-backorder details'!$E:$E,'item dashboard'!A465,'sys-backorder details'!$V:$V,"Call off")</f>
        <v>0</v>
      </c>
      <c r="K465" s="84">
        <f t="shared" si="5"/>
        <v>0</v>
      </c>
      <c r="L465" s="84">
        <f>SUMIF('Production Plan'!$E:$E,'item dashboard'!A465,'Production Plan'!$N:$N)</f>
        <v>0</v>
      </c>
      <c r="M465" s="85" t="str">
        <f t="shared" si="6"/>
        <v>B-G33-CL11N.MAS-100 gm Pvc Printed Nairobi Masters Jar</v>
      </c>
      <c r="N465" s="86">
        <f>SUMIFS('sys inv movment rpt'!$M:$M,'sys inv movment rpt'!$L:$L,$M465,'sys inv movment rpt'!$N:$N,N$1)</f>
        <v>0</v>
      </c>
      <c r="O465" s="86">
        <f>SUMIFS('sys inv movment rpt'!$M:$M,'sys inv movment rpt'!$L:$L,$M465,'sys inv movment rpt'!$N:$N,O$1)</f>
        <v>0</v>
      </c>
      <c r="P465" s="86">
        <f>SUMIFS('sys inv movment rpt'!$M:$M,'sys inv movment rpt'!$L:$L,$M465,'sys inv movment rpt'!$N:$N,P$1)</f>
        <v>0</v>
      </c>
      <c r="Q465" s="86">
        <f>SUMIFS('sys inv movment rpt'!$M:$M,'sys inv movment rpt'!$L:$L,$M465,'sys inv movment rpt'!$N:$N,Q$1)</f>
        <v>0</v>
      </c>
      <c r="R465" s="86">
        <f>SUMIFS('sys inv movment rpt'!$M:$M,'sys inv movment rpt'!$L:$L,$M465,'sys inv movment rpt'!$N:$N,R$1)</f>
        <v>0</v>
      </c>
      <c r="S465" s="86">
        <f>SUMIFS('sys inv movment rpt'!$M:$M,'sys inv movment rpt'!$L:$L,$M465,'sys inv movment rpt'!$N:$N,S$1)</f>
        <v>0</v>
      </c>
      <c r="T465" s="86">
        <f>SUMIFS('sys inv movment rpt'!$M:$M,'sys inv movment rpt'!$L:$L,$M465,'sys inv movment rpt'!$N:$N,T$1)</f>
        <v>0</v>
      </c>
      <c r="U465" s="86">
        <f>SUMIFS('sys inv movment rpt'!$M:$M,'sys inv movment rpt'!$L:$L,$M465,'sys inv movment rpt'!$N:$N,U$1)</f>
        <v>0</v>
      </c>
      <c r="V465" s="86">
        <f>SUMIFS('sys inv movment rpt'!$M:$M,'sys inv movment rpt'!$L:$L,$M465,'sys inv movment rpt'!$N:$N,V$1)</f>
        <v>0</v>
      </c>
      <c r="W465" s="86">
        <f>SUMIFS('sys inv movment rpt'!$M:$M,'sys inv movment rpt'!$L:$L,$M465,'sys inv movment rpt'!$N:$N,W$1)</f>
        <v>0</v>
      </c>
      <c r="X465" s="86">
        <f>SUMIFS('sys inv movment rpt'!$M:$M,'sys inv movment rpt'!$L:$L,$M465,'sys inv movment rpt'!$N:$N,X$1)</f>
        <v>0</v>
      </c>
      <c r="Y465" s="86">
        <f>SUMIFS('sys inv movment rpt'!$M:$M,'sys inv movment rpt'!$L:$L,$M465,'sys inv movment rpt'!$N:$N,Y$1)</f>
        <v>0</v>
      </c>
      <c r="Z465" s="86">
        <f>SUMIFS('sys inv movment rpt'!$M:$M,'sys inv movment rpt'!$L:$L,$M465,'sys inv movment rpt'!$N:$N,Z$1)</f>
        <v>0</v>
      </c>
      <c r="AA465" s="86">
        <f>SUMIFS('sys inv movment rpt'!$M:$M,'sys inv movment rpt'!$L:$L,$M465,'sys inv movment rpt'!$N:$N,AA$1)</f>
        <v>0</v>
      </c>
      <c r="AB465" s="86">
        <f>SUMIFS('sys inv movment rpt'!$M:$M,'sys inv movment rpt'!$L:$L,$M465,'sys inv movment rpt'!$N:$N,AB$1)</f>
        <v>0</v>
      </c>
      <c r="AC465" s="86">
        <f>SUMIFS('sys inv movment rpt'!$M:$M,'sys inv movment rpt'!$L:$L,$M465,'sys inv movment rpt'!$N:$N,AC$1)</f>
        <v>0</v>
      </c>
      <c r="AD465" s="86">
        <f>SUMIFS('sys inv movment rpt'!$M:$M,'sys inv movment rpt'!$L:$L,$M465,'sys inv movment rpt'!$N:$N,AD$1)</f>
        <v>0</v>
      </c>
      <c r="AE465" s="86">
        <f>SUMIFS('sys inv movment rpt'!$M:$M,'sys inv movment rpt'!$L:$L,$M465,'sys inv movment rpt'!$N:$N,AE$1)</f>
        <v>0</v>
      </c>
      <c r="AF465" s="86">
        <f>SUMIFS('sys inv movment rpt'!$M:$M,'sys inv movment rpt'!$L:$L,$M465,'sys inv movment rpt'!$N:$N,AF$1)</f>
        <v>0</v>
      </c>
      <c r="AG465" s="86">
        <f>SUMIFS('sys inv movment rpt'!$M:$M,'sys inv movment rpt'!$L:$L,$M465,'sys inv movment rpt'!$N:$N,AG$1)</f>
        <v>0</v>
      </c>
      <c r="AH465" s="86">
        <f>SUMIFS('sys inv movment rpt'!$M:$M,'sys inv movment rpt'!$L:$L,$M465,'sys inv movment rpt'!$N:$N,AH$1)</f>
        <v>0</v>
      </c>
      <c r="AI465" s="86">
        <f>SUMIFS('sys inv movment rpt'!$M:$M,'sys inv movment rpt'!$L:$L,$M465,'sys inv movment rpt'!$N:$N,AI$1)</f>
        <v>0</v>
      </c>
      <c r="AJ465" s="86">
        <f>SUMIFS('sys inv movment rpt'!$M:$M,'sys inv movment rpt'!$L:$L,$M465,'sys inv movment rpt'!$N:$N,AJ$1)</f>
        <v>0</v>
      </c>
      <c r="AK465" s="86">
        <f>SUMIFS('sys inv movment rpt'!$M:$M,'sys inv movment rpt'!$L:$L,$M465,'sys inv movment rpt'!$N:$N,AK$1)</f>
        <v>0</v>
      </c>
      <c r="AL465" s="86">
        <f>SUMIFS('sys inv movment rpt'!$M:$M,'sys inv movment rpt'!$L:$L,$M465,'sys inv movment rpt'!$N:$N,AL$1)</f>
        <v>0</v>
      </c>
      <c r="AM465" s="86">
        <f>SUMIFS('sys inv movment rpt'!$M:$M,'sys inv movment rpt'!$L:$L,$M465,'sys inv movment rpt'!$N:$N,AM$1)</f>
        <v>0</v>
      </c>
      <c r="AN465" s="86">
        <f>SUMIFS('sys inv movment rpt'!$M:$M,'sys inv movment rpt'!$L:$L,$M465,'sys inv movment rpt'!$N:$N,AN$1)</f>
        <v>0</v>
      </c>
      <c r="AO465" s="86">
        <f>SUMIFS('sys inv movment rpt'!$M:$M,'sys inv movment rpt'!$L:$L,$M465,'sys inv movment rpt'!$N:$N,AO$1)</f>
        <v>0</v>
      </c>
      <c r="AP465" s="86">
        <f>SUMIFS('sys inv movment rpt'!$M:$M,'sys inv movment rpt'!$L:$L,$M465,'sys inv movment rpt'!$N:$N,AP$1)</f>
        <v>0</v>
      </c>
      <c r="AQ465" s="86">
        <f>SUMIFS('sys inv movment rpt'!$M:$M,'sys inv movment rpt'!$L:$L,$M465,'sys inv movment rpt'!$N:$N,AQ$1)</f>
        <v>0</v>
      </c>
      <c r="AR465" s="86">
        <f>SUMIFS('sys inv movment rpt'!$M:$M,'sys inv movment rpt'!$L:$L,$M465,'sys inv movment rpt'!$N:$N,AR$1)</f>
        <v>0</v>
      </c>
      <c r="AS465" s="86">
        <f>SUMIFS('sys inv movment rpt'!$M:$M,'sys inv movment rpt'!$L:$L,$M465,'sys inv movment rpt'!$N:$N,AS$1)</f>
        <v>0</v>
      </c>
      <c r="AT465" s="86">
        <f>SUMIFS('sys inv movment rpt'!$M:$M,'sys inv movment rpt'!$L:$L,$M465,'sys inv movment rpt'!$N:$N,AT$1)</f>
        <v>0</v>
      </c>
      <c r="AU465" s="86">
        <f>SUMIFS('sys inv movment rpt'!$M:$M,'sys inv movment rpt'!$L:$L,$M465,'sys inv movment rpt'!$N:$N,AU$1)</f>
        <v>0</v>
      </c>
      <c r="AV465" s="86">
        <f>SUMIFS('sys inv movment rpt'!$M:$M,'sys inv movment rpt'!$L:$L,$M465,'sys inv movment rpt'!$N:$N,AV$1)</f>
        <v>0</v>
      </c>
      <c r="AW465" s="87" t="str">
        <f>IFERROR(VLOOKUP(A465,'sys-backorder details'!E:U,17,0),"-")</f>
        <v>-</v>
      </c>
      <c r="AX465" s="87" t="str">
        <f>IF(K465&gt;1,VLOOKUP(A465,'settings-routing'!A:I,9,0),"")</f>
        <v/>
      </c>
    </row>
    <row r="466" ht="12.75" hidden="1" customHeight="1">
      <c r="A466" s="50" t="s">
        <v>1127</v>
      </c>
      <c r="B466" s="50" t="s">
        <v>1095</v>
      </c>
      <c r="C466" s="50">
        <f t="shared" si="2"/>
        <v>0</v>
      </c>
      <c r="D466" s="80">
        <f>SUMIF('Stocks 101-111'!$J:$J,'item dashboard'!A466,'Stocks 101-111'!K:K)</f>
        <v>0</v>
      </c>
      <c r="E466" s="80">
        <f>SUMIF('Stocks 101-111'!$J:$J,'item dashboard'!A466,'Stocks 101-111'!$L:$L)</f>
        <v>0</v>
      </c>
      <c r="F466" s="81">
        <f t="shared" si="3"/>
        <v>0</v>
      </c>
      <c r="G466" s="82">
        <f t="shared" si="4"/>
        <v>0</v>
      </c>
      <c r="H466" s="50">
        <f>SUMIFS('sys-backorder details'!$M:$M,'sys-backorder details'!$E:$E,'item dashboard'!A466,'sys-backorder details'!$V:$V,"")</f>
        <v>0</v>
      </c>
      <c r="I466" s="83">
        <f>SUMIF('settings-routing'!$I:$I,'item dashboard'!A466,'settings-routing'!$O:$O)</f>
        <v>0</v>
      </c>
      <c r="J466" s="50">
        <f>SUMIFS('sys-backorder details'!$M:$M,'sys-backorder details'!$E:$E,'item dashboard'!A466,'sys-backorder details'!$V:$V,"Call off")</f>
        <v>0</v>
      </c>
      <c r="K466" s="84">
        <f t="shared" si="5"/>
        <v>0</v>
      </c>
      <c r="L466" s="84">
        <f>SUMIF('Production Plan'!$E:$E,'item dashboard'!A466,'Production Plan'!$N:$N)</f>
        <v>0</v>
      </c>
      <c r="M466" s="85" t="str">
        <f t="shared" si="6"/>
        <v>B-G33-N11-100 gm Natural jar</v>
      </c>
      <c r="N466" s="86">
        <f>SUMIFS('sys inv movment rpt'!$M:$M,'sys inv movment rpt'!$L:$L,$M466,'sys inv movment rpt'!$N:$N,N$1)</f>
        <v>0</v>
      </c>
      <c r="O466" s="86">
        <f>SUMIFS('sys inv movment rpt'!$M:$M,'sys inv movment rpt'!$L:$L,$M466,'sys inv movment rpt'!$N:$N,O$1)</f>
        <v>0</v>
      </c>
      <c r="P466" s="86">
        <f>SUMIFS('sys inv movment rpt'!$M:$M,'sys inv movment rpt'!$L:$L,$M466,'sys inv movment rpt'!$N:$N,P$1)</f>
        <v>0</v>
      </c>
      <c r="Q466" s="86">
        <f>SUMIFS('sys inv movment rpt'!$M:$M,'sys inv movment rpt'!$L:$L,$M466,'sys inv movment rpt'!$N:$N,Q$1)</f>
        <v>0</v>
      </c>
      <c r="R466" s="86">
        <f>SUMIFS('sys inv movment rpt'!$M:$M,'sys inv movment rpt'!$L:$L,$M466,'sys inv movment rpt'!$N:$N,R$1)</f>
        <v>0</v>
      </c>
      <c r="S466" s="86">
        <f>SUMIFS('sys inv movment rpt'!$M:$M,'sys inv movment rpt'!$L:$L,$M466,'sys inv movment rpt'!$N:$N,S$1)</f>
        <v>0</v>
      </c>
      <c r="T466" s="86">
        <f>SUMIFS('sys inv movment rpt'!$M:$M,'sys inv movment rpt'!$L:$L,$M466,'sys inv movment rpt'!$N:$N,T$1)</f>
        <v>0</v>
      </c>
      <c r="U466" s="86">
        <f>SUMIFS('sys inv movment rpt'!$M:$M,'sys inv movment rpt'!$L:$L,$M466,'sys inv movment rpt'!$N:$N,U$1)</f>
        <v>0</v>
      </c>
      <c r="V466" s="86">
        <f>SUMIFS('sys inv movment rpt'!$M:$M,'sys inv movment rpt'!$L:$L,$M466,'sys inv movment rpt'!$N:$N,V$1)</f>
        <v>0</v>
      </c>
      <c r="W466" s="86">
        <f>SUMIFS('sys inv movment rpt'!$M:$M,'sys inv movment rpt'!$L:$L,$M466,'sys inv movment rpt'!$N:$N,W$1)</f>
        <v>0</v>
      </c>
      <c r="X466" s="86">
        <f>SUMIFS('sys inv movment rpt'!$M:$M,'sys inv movment rpt'!$L:$L,$M466,'sys inv movment rpt'!$N:$N,X$1)</f>
        <v>0</v>
      </c>
      <c r="Y466" s="86">
        <f>SUMIFS('sys inv movment rpt'!$M:$M,'sys inv movment rpt'!$L:$L,$M466,'sys inv movment rpt'!$N:$N,Y$1)</f>
        <v>0</v>
      </c>
      <c r="Z466" s="86">
        <f>SUMIFS('sys inv movment rpt'!$M:$M,'sys inv movment rpt'!$L:$L,$M466,'sys inv movment rpt'!$N:$N,Z$1)</f>
        <v>0</v>
      </c>
      <c r="AA466" s="86">
        <f>SUMIFS('sys inv movment rpt'!$M:$M,'sys inv movment rpt'!$L:$L,$M466,'sys inv movment rpt'!$N:$N,AA$1)</f>
        <v>0</v>
      </c>
      <c r="AB466" s="86">
        <f>SUMIFS('sys inv movment rpt'!$M:$M,'sys inv movment rpt'!$L:$L,$M466,'sys inv movment rpt'!$N:$N,AB$1)</f>
        <v>0</v>
      </c>
      <c r="AC466" s="86">
        <f>SUMIFS('sys inv movment rpt'!$M:$M,'sys inv movment rpt'!$L:$L,$M466,'sys inv movment rpt'!$N:$N,AC$1)</f>
        <v>0</v>
      </c>
      <c r="AD466" s="86">
        <f>SUMIFS('sys inv movment rpt'!$M:$M,'sys inv movment rpt'!$L:$L,$M466,'sys inv movment rpt'!$N:$N,AD$1)</f>
        <v>0</v>
      </c>
      <c r="AE466" s="86">
        <f>SUMIFS('sys inv movment rpt'!$M:$M,'sys inv movment rpt'!$L:$L,$M466,'sys inv movment rpt'!$N:$N,AE$1)</f>
        <v>0</v>
      </c>
      <c r="AF466" s="86">
        <f>SUMIFS('sys inv movment rpt'!$M:$M,'sys inv movment rpt'!$L:$L,$M466,'sys inv movment rpt'!$N:$N,AF$1)</f>
        <v>0</v>
      </c>
      <c r="AG466" s="86">
        <f>SUMIFS('sys inv movment rpt'!$M:$M,'sys inv movment rpt'!$L:$L,$M466,'sys inv movment rpt'!$N:$N,AG$1)</f>
        <v>0</v>
      </c>
      <c r="AH466" s="86">
        <f>SUMIFS('sys inv movment rpt'!$M:$M,'sys inv movment rpt'!$L:$L,$M466,'sys inv movment rpt'!$N:$N,AH$1)</f>
        <v>0</v>
      </c>
      <c r="AI466" s="86">
        <f>SUMIFS('sys inv movment rpt'!$M:$M,'sys inv movment rpt'!$L:$L,$M466,'sys inv movment rpt'!$N:$N,AI$1)</f>
        <v>0</v>
      </c>
      <c r="AJ466" s="86">
        <f>SUMIFS('sys inv movment rpt'!$M:$M,'sys inv movment rpt'!$L:$L,$M466,'sys inv movment rpt'!$N:$N,AJ$1)</f>
        <v>0</v>
      </c>
      <c r="AK466" s="86">
        <f>SUMIFS('sys inv movment rpt'!$M:$M,'sys inv movment rpt'!$L:$L,$M466,'sys inv movment rpt'!$N:$N,AK$1)</f>
        <v>0</v>
      </c>
      <c r="AL466" s="86">
        <f>SUMIFS('sys inv movment rpt'!$M:$M,'sys inv movment rpt'!$L:$L,$M466,'sys inv movment rpt'!$N:$N,AL$1)</f>
        <v>0</v>
      </c>
      <c r="AM466" s="86">
        <f>SUMIFS('sys inv movment rpt'!$M:$M,'sys inv movment rpt'!$L:$L,$M466,'sys inv movment rpt'!$N:$N,AM$1)</f>
        <v>0</v>
      </c>
      <c r="AN466" s="86">
        <f>SUMIFS('sys inv movment rpt'!$M:$M,'sys inv movment rpt'!$L:$L,$M466,'sys inv movment rpt'!$N:$N,AN$1)</f>
        <v>0</v>
      </c>
      <c r="AO466" s="86">
        <f>SUMIFS('sys inv movment rpt'!$M:$M,'sys inv movment rpt'!$L:$L,$M466,'sys inv movment rpt'!$N:$N,AO$1)</f>
        <v>0</v>
      </c>
      <c r="AP466" s="86">
        <f>SUMIFS('sys inv movment rpt'!$M:$M,'sys inv movment rpt'!$L:$L,$M466,'sys inv movment rpt'!$N:$N,AP$1)</f>
        <v>0</v>
      </c>
      <c r="AQ466" s="86">
        <f>SUMIFS('sys inv movment rpt'!$M:$M,'sys inv movment rpt'!$L:$L,$M466,'sys inv movment rpt'!$N:$N,AQ$1)</f>
        <v>0</v>
      </c>
      <c r="AR466" s="86">
        <f>SUMIFS('sys inv movment rpt'!$M:$M,'sys inv movment rpt'!$L:$L,$M466,'sys inv movment rpt'!$N:$N,AR$1)</f>
        <v>0</v>
      </c>
      <c r="AS466" s="86">
        <f>SUMIFS('sys inv movment rpt'!$M:$M,'sys inv movment rpt'!$L:$L,$M466,'sys inv movment rpt'!$N:$N,AS$1)</f>
        <v>0</v>
      </c>
      <c r="AT466" s="86">
        <f>SUMIFS('sys inv movment rpt'!$M:$M,'sys inv movment rpt'!$L:$L,$M466,'sys inv movment rpt'!$N:$N,AT$1)</f>
        <v>0</v>
      </c>
      <c r="AU466" s="86">
        <f>SUMIFS('sys inv movment rpt'!$M:$M,'sys inv movment rpt'!$L:$L,$M466,'sys inv movment rpt'!$N:$N,AU$1)</f>
        <v>0</v>
      </c>
      <c r="AV466" s="86">
        <f>SUMIFS('sys inv movment rpt'!$M:$M,'sys inv movment rpt'!$L:$L,$M466,'sys inv movment rpt'!$N:$N,AV$1)</f>
        <v>0</v>
      </c>
      <c r="AW466" s="87" t="str">
        <f>IFERROR(VLOOKUP(A466,'sys-backorder details'!E:U,17,0),"-")</f>
        <v>-</v>
      </c>
      <c r="AX466" s="87" t="str">
        <f>IF(K466&gt;1,VLOOKUP(A466,'settings-routing'!A:I,9,0),"")</f>
        <v/>
      </c>
    </row>
    <row r="467" ht="12.75" hidden="1" customHeight="1">
      <c r="A467" s="50" t="s">
        <v>1128</v>
      </c>
      <c r="B467" s="50" t="s">
        <v>1129</v>
      </c>
      <c r="C467" s="50">
        <f t="shared" si="2"/>
        <v>0</v>
      </c>
      <c r="D467" s="80">
        <f>SUMIF('Stocks 101-111'!$J:$J,'item dashboard'!A467,'Stocks 101-111'!K:K)</f>
        <v>0</v>
      </c>
      <c r="E467" s="80">
        <f>SUMIF('Stocks 101-111'!$J:$J,'item dashboard'!A467,'Stocks 101-111'!$L:$L)</f>
        <v>0</v>
      </c>
      <c r="F467" s="81">
        <f t="shared" si="3"/>
        <v>0</v>
      </c>
      <c r="G467" s="82">
        <f t="shared" si="4"/>
        <v>0</v>
      </c>
      <c r="H467" s="50">
        <f>SUMIFS('sys-backorder details'!$M:$M,'sys-backorder details'!$E:$E,'item dashboard'!A467,'sys-backorder details'!$V:$V,"")</f>
        <v>0</v>
      </c>
      <c r="I467" s="83">
        <f>SUMIF('settings-routing'!$I:$I,'item dashboard'!A467,'settings-routing'!$O:$O)</f>
        <v>0</v>
      </c>
      <c r="J467" s="50">
        <f>SUMIFS('sys-backorder details'!$M:$M,'sys-backorder details'!$E:$E,'item dashboard'!A467,'sys-backorder details'!$V:$V,"Call off")</f>
        <v>0</v>
      </c>
      <c r="K467" s="84">
        <f t="shared" si="5"/>
        <v>0</v>
      </c>
      <c r="L467" s="84">
        <f>SUMIF('Production Plan'!$E:$E,'item dashboard'!A467,'Production Plan'!$N:$N)</f>
        <v>0</v>
      </c>
      <c r="M467" s="85" t="str">
        <f t="shared" si="6"/>
        <v>B-G33P-BN11-100 gm Brown Jar</v>
      </c>
      <c r="N467" s="86">
        <f>SUMIFS('sys inv movment rpt'!$M:$M,'sys inv movment rpt'!$L:$L,$M467,'sys inv movment rpt'!$N:$N,N$1)</f>
        <v>0</v>
      </c>
      <c r="O467" s="86">
        <f>SUMIFS('sys inv movment rpt'!$M:$M,'sys inv movment rpt'!$L:$L,$M467,'sys inv movment rpt'!$N:$N,O$1)</f>
        <v>0</v>
      </c>
      <c r="P467" s="86">
        <f>SUMIFS('sys inv movment rpt'!$M:$M,'sys inv movment rpt'!$L:$L,$M467,'sys inv movment rpt'!$N:$N,P$1)</f>
        <v>0</v>
      </c>
      <c r="Q467" s="86">
        <f>SUMIFS('sys inv movment rpt'!$M:$M,'sys inv movment rpt'!$L:$L,$M467,'sys inv movment rpt'!$N:$N,Q$1)</f>
        <v>0</v>
      </c>
      <c r="R467" s="86">
        <f>SUMIFS('sys inv movment rpt'!$M:$M,'sys inv movment rpt'!$L:$L,$M467,'sys inv movment rpt'!$N:$N,R$1)</f>
        <v>0</v>
      </c>
      <c r="S467" s="86">
        <f>SUMIFS('sys inv movment rpt'!$M:$M,'sys inv movment rpt'!$L:$L,$M467,'sys inv movment rpt'!$N:$N,S$1)</f>
        <v>0</v>
      </c>
      <c r="T467" s="86">
        <f>SUMIFS('sys inv movment rpt'!$M:$M,'sys inv movment rpt'!$L:$L,$M467,'sys inv movment rpt'!$N:$N,T$1)</f>
        <v>0</v>
      </c>
      <c r="U467" s="86">
        <f>SUMIFS('sys inv movment rpt'!$M:$M,'sys inv movment rpt'!$L:$L,$M467,'sys inv movment rpt'!$N:$N,U$1)</f>
        <v>0</v>
      </c>
      <c r="V467" s="86">
        <f>SUMIFS('sys inv movment rpt'!$M:$M,'sys inv movment rpt'!$L:$L,$M467,'sys inv movment rpt'!$N:$N,V$1)</f>
        <v>0</v>
      </c>
      <c r="W467" s="86">
        <f>SUMIFS('sys inv movment rpt'!$M:$M,'sys inv movment rpt'!$L:$L,$M467,'sys inv movment rpt'!$N:$N,W$1)</f>
        <v>0</v>
      </c>
      <c r="X467" s="86">
        <f>SUMIFS('sys inv movment rpt'!$M:$M,'sys inv movment rpt'!$L:$L,$M467,'sys inv movment rpt'!$N:$N,X$1)</f>
        <v>0</v>
      </c>
      <c r="Y467" s="86">
        <f>SUMIFS('sys inv movment rpt'!$M:$M,'sys inv movment rpt'!$L:$L,$M467,'sys inv movment rpt'!$N:$N,Y$1)</f>
        <v>0</v>
      </c>
      <c r="Z467" s="86">
        <f>SUMIFS('sys inv movment rpt'!$M:$M,'sys inv movment rpt'!$L:$L,$M467,'sys inv movment rpt'!$N:$N,Z$1)</f>
        <v>0</v>
      </c>
      <c r="AA467" s="86">
        <f>SUMIFS('sys inv movment rpt'!$M:$M,'sys inv movment rpt'!$L:$L,$M467,'sys inv movment rpt'!$N:$N,AA$1)</f>
        <v>0</v>
      </c>
      <c r="AB467" s="86">
        <f>SUMIFS('sys inv movment rpt'!$M:$M,'sys inv movment rpt'!$L:$L,$M467,'sys inv movment rpt'!$N:$N,AB$1)</f>
        <v>0</v>
      </c>
      <c r="AC467" s="86">
        <f>SUMIFS('sys inv movment rpt'!$M:$M,'sys inv movment rpt'!$L:$L,$M467,'sys inv movment rpt'!$N:$N,AC$1)</f>
        <v>0</v>
      </c>
      <c r="AD467" s="86">
        <f>SUMIFS('sys inv movment rpt'!$M:$M,'sys inv movment rpt'!$L:$L,$M467,'sys inv movment rpt'!$N:$N,AD$1)</f>
        <v>0</v>
      </c>
      <c r="AE467" s="86">
        <f>SUMIFS('sys inv movment rpt'!$M:$M,'sys inv movment rpt'!$L:$L,$M467,'sys inv movment rpt'!$N:$N,AE$1)</f>
        <v>0</v>
      </c>
      <c r="AF467" s="86">
        <f>SUMIFS('sys inv movment rpt'!$M:$M,'sys inv movment rpt'!$L:$L,$M467,'sys inv movment rpt'!$N:$N,AF$1)</f>
        <v>0</v>
      </c>
      <c r="AG467" s="86">
        <f>SUMIFS('sys inv movment rpt'!$M:$M,'sys inv movment rpt'!$L:$L,$M467,'sys inv movment rpt'!$N:$N,AG$1)</f>
        <v>0</v>
      </c>
      <c r="AH467" s="86">
        <f>SUMIFS('sys inv movment rpt'!$M:$M,'sys inv movment rpt'!$L:$L,$M467,'sys inv movment rpt'!$N:$N,AH$1)</f>
        <v>0</v>
      </c>
      <c r="AI467" s="86">
        <f>SUMIFS('sys inv movment rpt'!$M:$M,'sys inv movment rpt'!$L:$L,$M467,'sys inv movment rpt'!$N:$N,AI$1)</f>
        <v>0</v>
      </c>
      <c r="AJ467" s="86">
        <f>SUMIFS('sys inv movment rpt'!$M:$M,'sys inv movment rpt'!$L:$L,$M467,'sys inv movment rpt'!$N:$N,AJ$1)</f>
        <v>0</v>
      </c>
      <c r="AK467" s="86">
        <f>SUMIFS('sys inv movment rpt'!$M:$M,'sys inv movment rpt'!$L:$L,$M467,'sys inv movment rpt'!$N:$N,AK$1)</f>
        <v>0</v>
      </c>
      <c r="AL467" s="86">
        <f>SUMIFS('sys inv movment rpt'!$M:$M,'sys inv movment rpt'!$L:$L,$M467,'sys inv movment rpt'!$N:$N,AL$1)</f>
        <v>0</v>
      </c>
      <c r="AM467" s="86">
        <f>SUMIFS('sys inv movment rpt'!$M:$M,'sys inv movment rpt'!$L:$L,$M467,'sys inv movment rpt'!$N:$N,AM$1)</f>
        <v>0</v>
      </c>
      <c r="AN467" s="86">
        <f>SUMIFS('sys inv movment rpt'!$M:$M,'sys inv movment rpt'!$L:$L,$M467,'sys inv movment rpt'!$N:$N,AN$1)</f>
        <v>0</v>
      </c>
      <c r="AO467" s="86">
        <f>SUMIFS('sys inv movment rpt'!$M:$M,'sys inv movment rpt'!$L:$L,$M467,'sys inv movment rpt'!$N:$N,AO$1)</f>
        <v>0</v>
      </c>
      <c r="AP467" s="86">
        <f>SUMIFS('sys inv movment rpt'!$M:$M,'sys inv movment rpt'!$L:$L,$M467,'sys inv movment rpt'!$N:$N,AP$1)</f>
        <v>0</v>
      </c>
      <c r="AQ467" s="86">
        <f>SUMIFS('sys inv movment rpt'!$M:$M,'sys inv movment rpt'!$L:$L,$M467,'sys inv movment rpt'!$N:$N,AQ$1)</f>
        <v>0</v>
      </c>
      <c r="AR467" s="86">
        <f>SUMIFS('sys inv movment rpt'!$M:$M,'sys inv movment rpt'!$L:$L,$M467,'sys inv movment rpt'!$N:$N,AR$1)</f>
        <v>0</v>
      </c>
      <c r="AS467" s="86">
        <f>SUMIFS('sys inv movment rpt'!$M:$M,'sys inv movment rpt'!$L:$L,$M467,'sys inv movment rpt'!$N:$N,AS$1)</f>
        <v>0</v>
      </c>
      <c r="AT467" s="86">
        <f>SUMIFS('sys inv movment rpt'!$M:$M,'sys inv movment rpt'!$L:$L,$M467,'sys inv movment rpt'!$N:$N,AT$1)</f>
        <v>0</v>
      </c>
      <c r="AU467" s="86">
        <f>SUMIFS('sys inv movment rpt'!$M:$M,'sys inv movment rpt'!$L:$L,$M467,'sys inv movment rpt'!$N:$N,AU$1)</f>
        <v>0</v>
      </c>
      <c r="AV467" s="86">
        <f>SUMIFS('sys inv movment rpt'!$M:$M,'sys inv movment rpt'!$L:$L,$M467,'sys inv movment rpt'!$N:$N,AV$1)</f>
        <v>0</v>
      </c>
      <c r="AW467" s="87" t="str">
        <f>IFERROR(VLOOKUP(A467,'sys-backorder details'!E:U,17,0),"-")</f>
        <v>-</v>
      </c>
      <c r="AX467" s="87" t="str">
        <f>IF(K467&gt;1,VLOOKUP(A467,'settings-routing'!A:I,9,0),"")</f>
        <v/>
      </c>
    </row>
    <row r="468" ht="12.75" hidden="1" customHeight="1">
      <c r="A468" s="50" t="s">
        <v>1130</v>
      </c>
      <c r="B468" s="50" t="s">
        <v>1131</v>
      </c>
      <c r="C468" s="50">
        <f t="shared" si="2"/>
        <v>0</v>
      </c>
      <c r="D468" s="80">
        <f>SUMIF('Stocks 101-111'!$J:$J,'item dashboard'!A468,'Stocks 101-111'!K:K)</f>
        <v>0</v>
      </c>
      <c r="E468" s="80">
        <f>SUMIF('Stocks 101-111'!$J:$J,'item dashboard'!A468,'Stocks 101-111'!$L:$L)</f>
        <v>0</v>
      </c>
      <c r="F468" s="81">
        <f t="shared" si="3"/>
        <v>0</v>
      </c>
      <c r="G468" s="82">
        <f t="shared" si="4"/>
        <v>0.02857142857</v>
      </c>
      <c r="H468" s="50">
        <f>SUMIFS('sys-backorder details'!$M:$M,'sys-backorder details'!$E:$E,'item dashboard'!A468,'sys-backorder details'!$V:$V,"")</f>
        <v>0</v>
      </c>
      <c r="I468" s="83">
        <f>SUMIF('settings-routing'!$I:$I,'item dashboard'!A468,'settings-routing'!$O:$O)</f>
        <v>0</v>
      </c>
      <c r="J468" s="50">
        <f>SUMIFS('sys-backorder details'!$M:$M,'sys-backorder details'!$E:$E,'item dashboard'!A468,'sys-backorder details'!$V:$V,"Call off")</f>
        <v>0</v>
      </c>
      <c r="K468" s="84">
        <f t="shared" si="5"/>
        <v>0</v>
      </c>
      <c r="L468" s="84">
        <f>SUMIF('Production Plan'!$E:$E,'item dashboard'!A468,'Production Plan'!$N:$N)</f>
        <v>0</v>
      </c>
      <c r="M468" s="85" t="str">
        <f t="shared" si="6"/>
        <v>B-G33P-CL11-100 gm Pvc Clear jar</v>
      </c>
      <c r="N468" s="86">
        <f>SUMIFS('sys inv movment rpt'!$M:$M,'sys inv movment rpt'!$L:$L,$M468,'sys inv movment rpt'!$N:$N,N$1)</f>
        <v>0</v>
      </c>
      <c r="O468" s="86">
        <f>SUMIFS('sys inv movment rpt'!$M:$M,'sys inv movment rpt'!$L:$L,$M468,'sys inv movment rpt'!$N:$N,O$1)</f>
        <v>0</v>
      </c>
      <c r="P468" s="86">
        <f>SUMIFS('sys inv movment rpt'!$M:$M,'sys inv movment rpt'!$L:$L,$M468,'sys inv movment rpt'!$N:$N,P$1)</f>
        <v>0</v>
      </c>
      <c r="Q468" s="86">
        <f>SUMIFS('sys inv movment rpt'!$M:$M,'sys inv movment rpt'!$L:$L,$M468,'sys inv movment rpt'!$N:$N,Q$1)</f>
        <v>0</v>
      </c>
      <c r="R468" s="86">
        <f>SUMIFS('sys inv movment rpt'!$M:$M,'sys inv movment rpt'!$L:$L,$M468,'sys inv movment rpt'!$N:$N,R$1)</f>
        <v>0</v>
      </c>
      <c r="S468" s="86">
        <f>SUMIFS('sys inv movment rpt'!$M:$M,'sys inv movment rpt'!$L:$L,$M468,'sys inv movment rpt'!$N:$N,S$1)</f>
        <v>0</v>
      </c>
      <c r="T468" s="86">
        <f>SUMIFS('sys inv movment rpt'!$M:$M,'sys inv movment rpt'!$L:$L,$M468,'sys inv movment rpt'!$N:$N,T$1)</f>
        <v>0</v>
      </c>
      <c r="U468" s="86">
        <f>SUMIFS('sys inv movment rpt'!$M:$M,'sys inv movment rpt'!$L:$L,$M468,'sys inv movment rpt'!$N:$N,U$1)</f>
        <v>0</v>
      </c>
      <c r="V468" s="86">
        <f>SUMIFS('sys inv movment rpt'!$M:$M,'sys inv movment rpt'!$L:$L,$M468,'sys inv movment rpt'!$N:$N,V$1)</f>
        <v>0</v>
      </c>
      <c r="W468" s="86">
        <f>SUMIFS('sys inv movment rpt'!$M:$M,'sys inv movment rpt'!$L:$L,$M468,'sys inv movment rpt'!$N:$N,W$1)</f>
        <v>0</v>
      </c>
      <c r="X468" s="86">
        <f>SUMIFS('sys inv movment rpt'!$M:$M,'sys inv movment rpt'!$L:$L,$M468,'sys inv movment rpt'!$N:$N,X$1)</f>
        <v>0</v>
      </c>
      <c r="Y468" s="86">
        <f>SUMIFS('sys inv movment rpt'!$M:$M,'sys inv movment rpt'!$L:$L,$M468,'sys inv movment rpt'!$N:$N,Y$1)</f>
        <v>0</v>
      </c>
      <c r="Z468" s="86">
        <f>SUMIFS('sys inv movment rpt'!$M:$M,'sys inv movment rpt'!$L:$L,$M468,'sys inv movment rpt'!$N:$N,Z$1)</f>
        <v>0</v>
      </c>
      <c r="AA468" s="86">
        <f>SUMIFS('sys inv movment rpt'!$M:$M,'sys inv movment rpt'!$L:$L,$M468,'sys inv movment rpt'!$N:$N,AA$1)</f>
        <v>0</v>
      </c>
      <c r="AB468" s="86">
        <f>SUMIFS('sys inv movment rpt'!$M:$M,'sys inv movment rpt'!$L:$L,$M468,'sys inv movment rpt'!$N:$N,AB$1)</f>
        <v>0</v>
      </c>
      <c r="AC468" s="86">
        <f>SUMIFS('sys inv movment rpt'!$M:$M,'sys inv movment rpt'!$L:$L,$M468,'sys inv movment rpt'!$N:$N,AC$1)</f>
        <v>0</v>
      </c>
      <c r="AD468" s="86">
        <f>SUMIFS('sys inv movment rpt'!$M:$M,'sys inv movment rpt'!$L:$L,$M468,'sys inv movment rpt'!$N:$N,AD$1)</f>
        <v>0</v>
      </c>
      <c r="AE468" s="86">
        <f>SUMIFS('sys inv movment rpt'!$M:$M,'sys inv movment rpt'!$L:$L,$M468,'sys inv movment rpt'!$N:$N,AE$1)</f>
        <v>0</v>
      </c>
      <c r="AF468" s="86">
        <f>SUMIFS('sys inv movment rpt'!$M:$M,'sys inv movment rpt'!$L:$L,$M468,'sys inv movment rpt'!$N:$N,AF$1)</f>
        <v>0</v>
      </c>
      <c r="AG468" s="86">
        <f>SUMIFS('sys inv movment rpt'!$M:$M,'sys inv movment rpt'!$L:$L,$M468,'sys inv movment rpt'!$N:$N,AG$1)</f>
        <v>0</v>
      </c>
      <c r="AH468" s="86">
        <f>SUMIFS('sys inv movment rpt'!$M:$M,'sys inv movment rpt'!$L:$L,$M468,'sys inv movment rpt'!$N:$N,AH$1)</f>
        <v>0</v>
      </c>
      <c r="AI468" s="86">
        <f>SUMIFS('sys inv movment rpt'!$M:$M,'sys inv movment rpt'!$L:$L,$M468,'sys inv movment rpt'!$N:$N,AI$1)</f>
        <v>0</v>
      </c>
      <c r="AJ468" s="86">
        <f>SUMIFS('sys inv movment rpt'!$M:$M,'sys inv movment rpt'!$L:$L,$M468,'sys inv movment rpt'!$N:$N,AJ$1)</f>
        <v>0</v>
      </c>
      <c r="AK468" s="86">
        <f>SUMIFS('sys inv movment rpt'!$M:$M,'sys inv movment rpt'!$L:$L,$M468,'sys inv movment rpt'!$N:$N,AK$1)</f>
        <v>0</v>
      </c>
      <c r="AL468" s="86">
        <f>SUMIFS('sys inv movment rpt'!$M:$M,'sys inv movment rpt'!$L:$L,$M468,'sys inv movment rpt'!$N:$N,AL$1)</f>
        <v>0</v>
      </c>
      <c r="AM468" s="86">
        <f>SUMIFS('sys inv movment rpt'!$M:$M,'sys inv movment rpt'!$L:$L,$M468,'sys inv movment rpt'!$N:$N,AM$1)</f>
        <v>0</v>
      </c>
      <c r="AN468" s="86">
        <f>SUMIFS('sys inv movment rpt'!$M:$M,'sys inv movment rpt'!$L:$L,$M468,'sys inv movment rpt'!$N:$N,AN$1)</f>
        <v>0</v>
      </c>
      <c r="AO468" s="86">
        <f>SUMIFS('sys inv movment rpt'!$M:$M,'sys inv movment rpt'!$L:$L,$M468,'sys inv movment rpt'!$N:$N,AO$1)</f>
        <v>0</v>
      </c>
      <c r="AP468" s="86">
        <f>SUMIFS('sys inv movment rpt'!$M:$M,'sys inv movment rpt'!$L:$L,$M468,'sys inv movment rpt'!$N:$N,AP$1)</f>
        <v>0</v>
      </c>
      <c r="AQ468" s="86">
        <f>SUMIFS('sys inv movment rpt'!$M:$M,'sys inv movment rpt'!$L:$L,$M468,'sys inv movment rpt'!$N:$N,AQ$1)</f>
        <v>0</v>
      </c>
      <c r="AR468" s="86">
        <f>SUMIFS('sys inv movment rpt'!$M:$M,'sys inv movment rpt'!$L:$L,$M468,'sys inv movment rpt'!$N:$N,AR$1)</f>
        <v>1200</v>
      </c>
      <c r="AS468" s="86">
        <f>SUMIFS('sys inv movment rpt'!$M:$M,'sys inv movment rpt'!$L:$L,$M468,'sys inv movment rpt'!$N:$N,AS$1)</f>
        <v>0</v>
      </c>
      <c r="AT468" s="86">
        <f>SUMIFS('sys inv movment rpt'!$M:$M,'sys inv movment rpt'!$L:$L,$M468,'sys inv movment rpt'!$N:$N,AT$1)</f>
        <v>0</v>
      </c>
      <c r="AU468" s="86">
        <f>SUMIFS('sys inv movment rpt'!$M:$M,'sys inv movment rpt'!$L:$L,$M468,'sys inv movment rpt'!$N:$N,AU$1)</f>
        <v>0</v>
      </c>
      <c r="AV468" s="86">
        <f>SUMIFS('sys inv movment rpt'!$M:$M,'sys inv movment rpt'!$L:$L,$M468,'sys inv movment rpt'!$N:$N,AV$1)</f>
        <v>0</v>
      </c>
      <c r="AW468" s="87" t="str">
        <f>IFERROR(VLOOKUP(A468,'sys-backorder details'!E:U,17,0),"-")</f>
        <v>-</v>
      </c>
      <c r="AX468" s="87" t="str">
        <f>IF(K468&gt;1,VLOOKUP(A468,'settings-routing'!A:I,9,0),"")</f>
        <v/>
      </c>
    </row>
    <row r="469" ht="12.75" hidden="1" customHeight="1">
      <c r="A469" s="28" t="s">
        <v>1132</v>
      </c>
      <c r="B469" s="28" t="s">
        <v>1133</v>
      </c>
      <c r="C469" s="50">
        <f t="shared" si="2"/>
        <v>0</v>
      </c>
      <c r="D469" s="80">
        <f>SUMIF('Stocks 101-111'!$J:$J,'item dashboard'!A469,'Stocks 101-111'!K:K)</f>
        <v>0</v>
      </c>
      <c r="E469" s="80">
        <f>SUMIF('Stocks 101-111'!$J:$J,'item dashboard'!A469,'Stocks 101-111'!$L:$L)</f>
        <v>0</v>
      </c>
      <c r="F469" s="81">
        <f t="shared" si="3"/>
        <v>0</v>
      </c>
      <c r="G469" s="82">
        <f t="shared" si="4"/>
        <v>0</v>
      </c>
      <c r="H469" s="50">
        <f>SUMIFS('sys-backorder details'!$M:$M,'sys-backorder details'!$E:$E,'item dashboard'!A469,'sys-backorder details'!$V:$V,"")</f>
        <v>0</v>
      </c>
      <c r="I469" s="83">
        <f>SUMIF('settings-routing'!$I:$I,'item dashboard'!A469,'settings-routing'!$O:$O)</f>
        <v>0</v>
      </c>
      <c r="J469" s="50">
        <f>SUMIFS('sys-backorder details'!$M:$M,'sys-backorder details'!$E:$E,'item dashboard'!A469,'sys-backorder details'!$V:$V,"Call off")</f>
        <v>0</v>
      </c>
      <c r="K469" s="84">
        <f t="shared" si="5"/>
        <v>0</v>
      </c>
      <c r="L469" s="84">
        <f>SUMIF('Production Plan'!$E:$E,'item dashboard'!A469,'Production Plan'!$N:$N)</f>
        <v>0</v>
      </c>
      <c r="M469" s="85" t="str">
        <f t="shared" si="6"/>
        <v>B-G33P-CL11BEST-100 gm PVC Clear Printed Bestly Jar</v>
      </c>
      <c r="N469" s="86">
        <f>SUMIFS('sys inv movment rpt'!$M:$M,'sys inv movment rpt'!$L:$L,$M469,'sys inv movment rpt'!$N:$N,N$1)</f>
        <v>0</v>
      </c>
      <c r="O469" s="86">
        <f>SUMIFS('sys inv movment rpt'!$M:$M,'sys inv movment rpt'!$L:$L,$M469,'sys inv movment rpt'!$N:$N,O$1)</f>
        <v>0</v>
      </c>
      <c r="P469" s="86">
        <f>SUMIFS('sys inv movment rpt'!$M:$M,'sys inv movment rpt'!$L:$L,$M469,'sys inv movment rpt'!$N:$N,P$1)</f>
        <v>0</v>
      </c>
      <c r="Q469" s="86">
        <f>SUMIFS('sys inv movment rpt'!$M:$M,'sys inv movment rpt'!$L:$L,$M469,'sys inv movment rpt'!$N:$N,Q$1)</f>
        <v>0</v>
      </c>
      <c r="R469" s="86">
        <f>SUMIFS('sys inv movment rpt'!$M:$M,'sys inv movment rpt'!$L:$L,$M469,'sys inv movment rpt'!$N:$N,R$1)</f>
        <v>0</v>
      </c>
      <c r="S469" s="86">
        <f>SUMIFS('sys inv movment rpt'!$M:$M,'sys inv movment rpt'!$L:$L,$M469,'sys inv movment rpt'!$N:$N,S$1)</f>
        <v>0</v>
      </c>
      <c r="T469" s="86">
        <f>SUMIFS('sys inv movment rpt'!$M:$M,'sys inv movment rpt'!$L:$L,$M469,'sys inv movment rpt'!$N:$N,T$1)</f>
        <v>0</v>
      </c>
      <c r="U469" s="86">
        <f>SUMIFS('sys inv movment rpt'!$M:$M,'sys inv movment rpt'!$L:$L,$M469,'sys inv movment rpt'!$N:$N,U$1)</f>
        <v>0</v>
      </c>
      <c r="V469" s="86">
        <f>SUMIFS('sys inv movment rpt'!$M:$M,'sys inv movment rpt'!$L:$L,$M469,'sys inv movment rpt'!$N:$N,V$1)</f>
        <v>0</v>
      </c>
      <c r="W469" s="86">
        <f>SUMIFS('sys inv movment rpt'!$M:$M,'sys inv movment rpt'!$L:$L,$M469,'sys inv movment rpt'!$N:$N,W$1)</f>
        <v>0</v>
      </c>
      <c r="X469" s="86">
        <f>SUMIFS('sys inv movment rpt'!$M:$M,'sys inv movment rpt'!$L:$L,$M469,'sys inv movment rpt'!$N:$N,X$1)</f>
        <v>0</v>
      </c>
      <c r="Y469" s="86">
        <f>SUMIFS('sys inv movment rpt'!$M:$M,'sys inv movment rpt'!$L:$L,$M469,'sys inv movment rpt'!$N:$N,Y$1)</f>
        <v>0</v>
      </c>
      <c r="Z469" s="86">
        <f>SUMIFS('sys inv movment rpt'!$M:$M,'sys inv movment rpt'!$L:$L,$M469,'sys inv movment rpt'!$N:$N,Z$1)</f>
        <v>0</v>
      </c>
      <c r="AA469" s="86">
        <f>SUMIFS('sys inv movment rpt'!$M:$M,'sys inv movment rpt'!$L:$L,$M469,'sys inv movment rpt'!$N:$N,AA$1)</f>
        <v>0</v>
      </c>
      <c r="AB469" s="86">
        <f>SUMIFS('sys inv movment rpt'!$M:$M,'sys inv movment rpt'!$L:$L,$M469,'sys inv movment rpt'!$N:$N,AB$1)</f>
        <v>0</v>
      </c>
      <c r="AC469" s="86">
        <f>SUMIFS('sys inv movment rpt'!$M:$M,'sys inv movment rpt'!$L:$L,$M469,'sys inv movment rpt'!$N:$N,AC$1)</f>
        <v>0</v>
      </c>
      <c r="AD469" s="86">
        <f>SUMIFS('sys inv movment rpt'!$M:$M,'sys inv movment rpt'!$L:$L,$M469,'sys inv movment rpt'!$N:$N,AD$1)</f>
        <v>0</v>
      </c>
      <c r="AE469" s="86">
        <f>SUMIFS('sys inv movment rpt'!$M:$M,'sys inv movment rpt'!$L:$L,$M469,'sys inv movment rpt'!$N:$N,AE$1)</f>
        <v>0</v>
      </c>
      <c r="AF469" s="86">
        <f>SUMIFS('sys inv movment rpt'!$M:$M,'sys inv movment rpt'!$L:$L,$M469,'sys inv movment rpt'!$N:$N,AF$1)</f>
        <v>0</v>
      </c>
      <c r="AG469" s="86">
        <f>SUMIFS('sys inv movment rpt'!$M:$M,'sys inv movment rpt'!$L:$L,$M469,'sys inv movment rpt'!$N:$N,AG$1)</f>
        <v>0</v>
      </c>
      <c r="AH469" s="86">
        <f>SUMIFS('sys inv movment rpt'!$M:$M,'sys inv movment rpt'!$L:$L,$M469,'sys inv movment rpt'!$N:$N,AH$1)</f>
        <v>0</v>
      </c>
      <c r="AI469" s="86">
        <f>SUMIFS('sys inv movment rpt'!$M:$M,'sys inv movment rpt'!$L:$L,$M469,'sys inv movment rpt'!$N:$N,AI$1)</f>
        <v>0</v>
      </c>
      <c r="AJ469" s="86">
        <f>SUMIFS('sys inv movment rpt'!$M:$M,'sys inv movment rpt'!$L:$L,$M469,'sys inv movment rpt'!$N:$N,AJ$1)</f>
        <v>0</v>
      </c>
      <c r="AK469" s="86">
        <f>SUMIFS('sys inv movment rpt'!$M:$M,'sys inv movment rpt'!$L:$L,$M469,'sys inv movment rpt'!$N:$N,AK$1)</f>
        <v>0</v>
      </c>
      <c r="AL469" s="86">
        <f>SUMIFS('sys inv movment rpt'!$M:$M,'sys inv movment rpt'!$L:$L,$M469,'sys inv movment rpt'!$N:$N,AL$1)</f>
        <v>0</v>
      </c>
      <c r="AM469" s="86">
        <f>SUMIFS('sys inv movment rpt'!$M:$M,'sys inv movment rpt'!$L:$L,$M469,'sys inv movment rpt'!$N:$N,AM$1)</f>
        <v>0</v>
      </c>
      <c r="AN469" s="86">
        <f>SUMIFS('sys inv movment rpt'!$M:$M,'sys inv movment rpt'!$L:$L,$M469,'sys inv movment rpt'!$N:$N,AN$1)</f>
        <v>0</v>
      </c>
      <c r="AO469" s="86">
        <f>SUMIFS('sys inv movment rpt'!$M:$M,'sys inv movment rpt'!$L:$L,$M469,'sys inv movment rpt'!$N:$N,AO$1)</f>
        <v>0</v>
      </c>
      <c r="AP469" s="86">
        <f>SUMIFS('sys inv movment rpt'!$M:$M,'sys inv movment rpt'!$L:$L,$M469,'sys inv movment rpt'!$N:$N,AP$1)</f>
        <v>0</v>
      </c>
      <c r="AQ469" s="86">
        <f>SUMIFS('sys inv movment rpt'!$M:$M,'sys inv movment rpt'!$L:$L,$M469,'sys inv movment rpt'!$N:$N,AQ$1)</f>
        <v>0</v>
      </c>
      <c r="AR469" s="86">
        <f>SUMIFS('sys inv movment rpt'!$M:$M,'sys inv movment rpt'!$L:$L,$M469,'sys inv movment rpt'!$N:$N,AR$1)</f>
        <v>0</v>
      </c>
      <c r="AS469" s="86">
        <f>SUMIFS('sys inv movment rpt'!$M:$M,'sys inv movment rpt'!$L:$L,$M469,'sys inv movment rpt'!$N:$N,AS$1)</f>
        <v>0</v>
      </c>
      <c r="AT469" s="86">
        <f>SUMIFS('sys inv movment rpt'!$M:$M,'sys inv movment rpt'!$L:$L,$M469,'sys inv movment rpt'!$N:$N,AT$1)</f>
        <v>0</v>
      </c>
      <c r="AU469" s="86">
        <f>SUMIFS('sys inv movment rpt'!$M:$M,'sys inv movment rpt'!$L:$L,$M469,'sys inv movment rpt'!$N:$N,AU$1)</f>
        <v>0</v>
      </c>
      <c r="AV469" s="86">
        <f>SUMIFS('sys inv movment rpt'!$M:$M,'sys inv movment rpt'!$L:$L,$M469,'sys inv movment rpt'!$N:$N,AV$1)</f>
        <v>0</v>
      </c>
      <c r="AW469" s="87" t="str">
        <f>IFERROR(VLOOKUP(A469,'sys-backorder details'!E:U,17,0),"-")</f>
        <v>-</v>
      </c>
      <c r="AX469" s="87" t="str">
        <f>IF(K469&gt;1,VLOOKUP(A469,'settings-routing'!A:I,9,0),"")</f>
        <v/>
      </c>
    </row>
    <row r="470" ht="12.75" hidden="1" customHeight="1">
      <c r="A470" s="50" t="s">
        <v>1134</v>
      </c>
      <c r="B470" s="50" t="s">
        <v>1135</v>
      </c>
      <c r="C470" s="50">
        <f t="shared" si="2"/>
        <v>0</v>
      </c>
      <c r="D470" s="80">
        <f>SUMIF('Stocks 101-111'!$J:$J,'item dashboard'!A470,'Stocks 101-111'!K:K)</f>
        <v>0</v>
      </c>
      <c r="E470" s="80">
        <f>SUMIF('Stocks 101-111'!$J:$J,'item dashboard'!A470,'Stocks 101-111'!$L:$L)</f>
        <v>0</v>
      </c>
      <c r="F470" s="81">
        <f t="shared" si="3"/>
        <v>0</v>
      </c>
      <c r="G470" s="82">
        <f t="shared" si="4"/>
        <v>0</v>
      </c>
      <c r="H470" s="50">
        <f>SUMIFS('sys-backorder details'!$M:$M,'sys-backorder details'!$E:$E,'item dashboard'!A470,'sys-backorder details'!$V:$V,"")</f>
        <v>0</v>
      </c>
      <c r="I470" s="83">
        <f>SUMIF('settings-routing'!$I:$I,'item dashboard'!A470,'settings-routing'!$O:$O)</f>
        <v>0</v>
      </c>
      <c r="J470" s="50">
        <f>SUMIFS('sys-backorder details'!$M:$M,'sys-backorder details'!$E:$E,'item dashboard'!A470,'sys-backorder details'!$V:$V,"Call off")</f>
        <v>0</v>
      </c>
      <c r="K470" s="84">
        <f t="shared" si="5"/>
        <v>0</v>
      </c>
      <c r="L470" s="84">
        <f>SUMIF('Production Plan'!$E:$E,'item dashboard'!A470,'Production Plan'!$N:$N)</f>
        <v>0</v>
      </c>
      <c r="M470" s="85" t="str">
        <f t="shared" si="6"/>
        <v>B-G33P-CL11ROC-100 gm Clear Pvc Printed Tania Roc jar</v>
      </c>
      <c r="N470" s="86">
        <f>SUMIFS('sys inv movment rpt'!$M:$M,'sys inv movment rpt'!$L:$L,$M470,'sys inv movment rpt'!$N:$N,N$1)</f>
        <v>0</v>
      </c>
      <c r="O470" s="86">
        <f>SUMIFS('sys inv movment rpt'!$M:$M,'sys inv movment rpt'!$L:$L,$M470,'sys inv movment rpt'!$N:$N,O$1)</f>
        <v>0</v>
      </c>
      <c r="P470" s="86">
        <f>SUMIFS('sys inv movment rpt'!$M:$M,'sys inv movment rpt'!$L:$L,$M470,'sys inv movment rpt'!$N:$N,P$1)</f>
        <v>0</v>
      </c>
      <c r="Q470" s="86">
        <f>SUMIFS('sys inv movment rpt'!$M:$M,'sys inv movment rpt'!$L:$L,$M470,'sys inv movment rpt'!$N:$N,Q$1)</f>
        <v>0</v>
      </c>
      <c r="R470" s="86">
        <f>SUMIFS('sys inv movment rpt'!$M:$M,'sys inv movment rpt'!$L:$L,$M470,'sys inv movment rpt'!$N:$N,R$1)</f>
        <v>0</v>
      </c>
      <c r="S470" s="86">
        <f>SUMIFS('sys inv movment rpt'!$M:$M,'sys inv movment rpt'!$L:$L,$M470,'sys inv movment rpt'!$N:$N,S$1)</f>
        <v>0</v>
      </c>
      <c r="T470" s="86">
        <f>SUMIFS('sys inv movment rpt'!$M:$M,'sys inv movment rpt'!$L:$L,$M470,'sys inv movment rpt'!$N:$N,T$1)</f>
        <v>0</v>
      </c>
      <c r="U470" s="86">
        <f>SUMIFS('sys inv movment rpt'!$M:$M,'sys inv movment rpt'!$L:$L,$M470,'sys inv movment rpt'!$N:$N,U$1)</f>
        <v>0</v>
      </c>
      <c r="V470" s="86">
        <f>SUMIFS('sys inv movment rpt'!$M:$M,'sys inv movment rpt'!$L:$L,$M470,'sys inv movment rpt'!$N:$N,V$1)</f>
        <v>0</v>
      </c>
      <c r="W470" s="86">
        <f>SUMIFS('sys inv movment rpt'!$M:$M,'sys inv movment rpt'!$L:$L,$M470,'sys inv movment rpt'!$N:$N,W$1)</f>
        <v>0</v>
      </c>
      <c r="X470" s="86">
        <f>SUMIFS('sys inv movment rpt'!$M:$M,'sys inv movment rpt'!$L:$L,$M470,'sys inv movment rpt'!$N:$N,X$1)</f>
        <v>0</v>
      </c>
      <c r="Y470" s="86">
        <f>SUMIFS('sys inv movment rpt'!$M:$M,'sys inv movment rpt'!$L:$L,$M470,'sys inv movment rpt'!$N:$N,Y$1)</f>
        <v>0</v>
      </c>
      <c r="Z470" s="86">
        <f>SUMIFS('sys inv movment rpt'!$M:$M,'sys inv movment rpt'!$L:$L,$M470,'sys inv movment rpt'!$N:$N,Z$1)</f>
        <v>0</v>
      </c>
      <c r="AA470" s="86">
        <f>SUMIFS('sys inv movment rpt'!$M:$M,'sys inv movment rpt'!$L:$L,$M470,'sys inv movment rpt'!$N:$N,AA$1)</f>
        <v>0</v>
      </c>
      <c r="AB470" s="86">
        <f>SUMIFS('sys inv movment rpt'!$M:$M,'sys inv movment rpt'!$L:$L,$M470,'sys inv movment rpt'!$N:$N,AB$1)</f>
        <v>0</v>
      </c>
      <c r="AC470" s="86">
        <f>SUMIFS('sys inv movment rpt'!$M:$M,'sys inv movment rpt'!$L:$L,$M470,'sys inv movment rpt'!$N:$N,AC$1)</f>
        <v>0</v>
      </c>
      <c r="AD470" s="86">
        <f>SUMIFS('sys inv movment rpt'!$M:$M,'sys inv movment rpt'!$L:$L,$M470,'sys inv movment rpt'!$N:$N,AD$1)</f>
        <v>0</v>
      </c>
      <c r="AE470" s="86">
        <f>SUMIFS('sys inv movment rpt'!$M:$M,'sys inv movment rpt'!$L:$L,$M470,'sys inv movment rpt'!$N:$N,AE$1)</f>
        <v>0</v>
      </c>
      <c r="AF470" s="86">
        <f>SUMIFS('sys inv movment rpt'!$M:$M,'sys inv movment rpt'!$L:$L,$M470,'sys inv movment rpt'!$N:$N,AF$1)</f>
        <v>0</v>
      </c>
      <c r="AG470" s="86">
        <f>SUMIFS('sys inv movment rpt'!$M:$M,'sys inv movment rpt'!$L:$L,$M470,'sys inv movment rpt'!$N:$N,AG$1)</f>
        <v>0</v>
      </c>
      <c r="AH470" s="86">
        <f>SUMIFS('sys inv movment rpt'!$M:$M,'sys inv movment rpt'!$L:$L,$M470,'sys inv movment rpt'!$N:$N,AH$1)</f>
        <v>0</v>
      </c>
      <c r="AI470" s="86">
        <f>SUMIFS('sys inv movment rpt'!$M:$M,'sys inv movment rpt'!$L:$L,$M470,'sys inv movment rpt'!$N:$N,AI$1)</f>
        <v>0</v>
      </c>
      <c r="AJ470" s="86">
        <f>SUMIFS('sys inv movment rpt'!$M:$M,'sys inv movment rpt'!$L:$L,$M470,'sys inv movment rpt'!$N:$N,AJ$1)</f>
        <v>0</v>
      </c>
      <c r="AK470" s="86">
        <f>SUMIFS('sys inv movment rpt'!$M:$M,'sys inv movment rpt'!$L:$L,$M470,'sys inv movment rpt'!$N:$N,AK$1)</f>
        <v>0</v>
      </c>
      <c r="AL470" s="86">
        <f>SUMIFS('sys inv movment rpt'!$M:$M,'sys inv movment rpt'!$L:$L,$M470,'sys inv movment rpt'!$N:$N,AL$1)</f>
        <v>0</v>
      </c>
      <c r="AM470" s="86">
        <f>SUMIFS('sys inv movment rpt'!$M:$M,'sys inv movment rpt'!$L:$L,$M470,'sys inv movment rpt'!$N:$N,AM$1)</f>
        <v>0</v>
      </c>
      <c r="AN470" s="86">
        <f>SUMIFS('sys inv movment rpt'!$M:$M,'sys inv movment rpt'!$L:$L,$M470,'sys inv movment rpt'!$N:$N,AN$1)</f>
        <v>0</v>
      </c>
      <c r="AO470" s="86">
        <f>SUMIFS('sys inv movment rpt'!$M:$M,'sys inv movment rpt'!$L:$L,$M470,'sys inv movment rpt'!$N:$N,AO$1)</f>
        <v>0</v>
      </c>
      <c r="AP470" s="86">
        <f>SUMIFS('sys inv movment rpt'!$M:$M,'sys inv movment rpt'!$L:$L,$M470,'sys inv movment rpt'!$N:$N,AP$1)</f>
        <v>0</v>
      </c>
      <c r="AQ470" s="86">
        <f>SUMIFS('sys inv movment rpt'!$M:$M,'sys inv movment rpt'!$L:$L,$M470,'sys inv movment rpt'!$N:$N,AQ$1)</f>
        <v>0</v>
      </c>
      <c r="AR470" s="86">
        <f>SUMIFS('sys inv movment rpt'!$M:$M,'sys inv movment rpt'!$L:$L,$M470,'sys inv movment rpt'!$N:$N,AR$1)</f>
        <v>0</v>
      </c>
      <c r="AS470" s="86">
        <f>SUMIFS('sys inv movment rpt'!$M:$M,'sys inv movment rpt'!$L:$L,$M470,'sys inv movment rpt'!$N:$N,AS$1)</f>
        <v>0</v>
      </c>
      <c r="AT470" s="86">
        <f>SUMIFS('sys inv movment rpt'!$M:$M,'sys inv movment rpt'!$L:$L,$M470,'sys inv movment rpt'!$N:$N,AT$1)</f>
        <v>0</v>
      </c>
      <c r="AU470" s="86">
        <f>SUMIFS('sys inv movment rpt'!$M:$M,'sys inv movment rpt'!$L:$L,$M470,'sys inv movment rpt'!$N:$N,AU$1)</f>
        <v>0</v>
      </c>
      <c r="AV470" s="86">
        <f>SUMIFS('sys inv movment rpt'!$M:$M,'sys inv movment rpt'!$L:$L,$M470,'sys inv movment rpt'!$N:$N,AV$1)</f>
        <v>0</v>
      </c>
      <c r="AW470" s="87" t="str">
        <f>IFERROR(VLOOKUP(A470,'sys-backorder details'!E:U,17,0),"-")</f>
        <v>-</v>
      </c>
      <c r="AX470" s="87" t="str">
        <f>IF(K470&gt;1,VLOOKUP(A470,'settings-routing'!A:I,9,0),"")</f>
        <v/>
      </c>
    </row>
    <row r="471" ht="12.75" hidden="1" customHeight="1">
      <c r="A471" s="50" t="s">
        <v>1136</v>
      </c>
      <c r="B471" s="50" t="s">
        <v>1137</v>
      </c>
      <c r="C471" s="50">
        <f t="shared" si="2"/>
        <v>0</v>
      </c>
      <c r="D471" s="80">
        <f>SUMIF('Stocks 101-111'!$J:$J,'item dashboard'!A471,'Stocks 101-111'!K:K)</f>
        <v>0</v>
      </c>
      <c r="E471" s="80">
        <f>SUMIF('Stocks 101-111'!$J:$J,'item dashboard'!A471,'Stocks 101-111'!$L:$L)</f>
        <v>0</v>
      </c>
      <c r="F471" s="81">
        <f t="shared" si="3"/>
        <v>0</v>
      </c>
      <c r="G471" s="82">
        <f t="shared" si="4"/>
        <v>0.05714285714</v>
      </c>
      <c r="H471" s="50">
        <f>SUMIFS('sys-backorder details'!$M:$M,'sys-backorder details'!$E:$E,'item dashboard'!A471,'sys-backorder details'!$V:$V,"")</f>
        <v>0</v>
      </c>
      <c r="I471" s="83">
        <f>SUMIF('settings-routing'!$I:$I,'item dashboard'!A471,'settings-routing'!$O:$O)</f>
        <v>0</v>
      </c>
      <c r="J471" s="50">
        <f>SUMIFS('sys-backorder details'!$M:$M,'sys-backorder details'!$E:$E,'item dashboard'!A471,'sys-backorder details'!$V:$V,"Call off")</f>
        <v>0</v>
      </c>
      <c r="K471" s="84">
        <f t="shared" si="5"/>
        <v>0</v>
      </c>
      <c r="L471" s="84">
        <f>SUMIF('Production Plan'!$E:$E,'item dashboard'!A471,'Production Plan'!$N:$N)</f>
        <v>0</v>
      </c>
      <c r="M471" s="85" t="str">
        <f t="shared" si="6"/>
        <v>B-G33P-CL11SERV-100 gm Pvc Clear Printed Serveskine Jar</v>
      </c>
      <c r="N471" s="86">
        <f>SUMIFS('sys inv movment rpt'!$M:$M,'sys inv movment rpt'!$L:$L,$M471,'sys inv movment rpt'!$N:$N,N$1)</f>
        <v>3000</v>
      </c>
      <c r="O471" s="86">
        <f>SUMIFS('sys inv movment rpt'!$M:$M,'sys inv movment rpt'!$L:$L,$M471,'sys inv movment rpt'!$N:$N,O$1)</f>
        <v>0</v>
      </c>
      <c r="P471" s="86">
        <f>SUMIFS('sys inv movment rpt'!$M:$M,'sys inv movment rpt'!$L:$L,$M471,'sys inv movment rpt'!$N:$N,P$1)</f>
        <v>0</v>
      </c>
      <c r="Q471" s="86">
        <f>SUMIFS('sys inv movment rpt'!$M:$M,'sys inv movment rpt'!$L:$L,$M471,'sys inv movment rpt'!$N:$N,Q$1)</f>
        <v>0</v>
      </c>
      <c r="R471" s="86">
        <f>SUMIFS('sys inv movment rpt'!$M:$M,'sys inv movment rpt'!$L:$L,$M471,'sys inv movment rpt'!$N:$N,R$1)</f>
        <v>0</v>
      </c>
      <c r="S471" s="86">
        <f>SUMIFS('sys inv movment rpt'!$M:$M,'sys inv movment rpt'!$L:$L,$M471,'sys inv movment rpt'!$N:$N,S$1)</f>
        <v>0</v>
      </c>
      <c r="T471" s="86">
        <f>SUMIFS('sys inv movment rpt'!$M:$M,'sys inv movment rpt'!$L:$L,$M471,'sys inv movment rpt'!$N:$N,T$1)</f>
        <v>0</v>
      </c>
      <c r="U471" s="86">
        <f>SUMIFS('sys inv movment rpt'!$M:$M,'sys inv movment rpt'!$L:$L,$M471,'sys inv movment rpt'!$N:$N,U$1)</f>
        <v>0</v>
      </c>
      <c r="V471" s="86">
        <f>SUMIFS('sys inv movment rpt'!$M:$M,'sys inv movment rpt'!$L:$L,$M471,'sys inv movment rpt'!$N:$N,V$1)</f>
        <v>0</v>
      </c>
      <c r="W471" s="86">
        <f>SUMIFS('sys inv movment rpt'!$M:$M,'sys inv movment rpt'!$L:$L,$M471,'sys inv movment rpt'!$N:$N,W$1)</f>
        <v>0</v>
      </c>
      <c r="X471" s="86">
        <f>SUMIFS('sys inv movment rpt'!$M:$M,'sys inv movment rpt'!$L:$L,$M471,'sys inv movment rpt'!$N:$N,X$1)</f>
        <v>0</v>
      </c>
      <c r="Y471" s="86">
        <f>SUMIFS('sys inv movment rpt'!$M:$M,'sys inv movment rpt'!$L:$L,$M471,'sys inv movment rpt'!$N:$N,Y$1)</f>
        <v>0</v>
      </c>
      <c r="Z471" s="86">
        <f>SUMIFS('sys inv movment rpt'!$M:$M,'sys inv movment rpt'!$L:$L,$M471,'sys inv movment rpt'!$N:$N,Z$1)</f>
        <v>0</v>
      </c>
      <c r="AA471" s="86">
        <f>SUMIFS('sys inv movment rpt'!$M:$M,'sys inv movment rpt'!$L:$L,$M471,'sys inv movment rpt'!$N:$N,AA$1)</f>
        <v>0</v>
      </c>
      <c r="AB471" s="86">
        <f>SUMIFS('sys inv movment rpt'!$M:$M,'sys inv movment rpt'!$L:$L,$M471,'sys inv movment rpt'!$N:$N,AB$1)</f>
        <v>0</v>
      </c>
      <c r="AC471" s="86">
        <f>SUMIFS('sys inv movment rpt'!$M:$M,'sys inv movment rpt'!$L:$L,$M471,'sys inv movment rpt'!$N:$N,AC$1)</f>
        <v>0</v>
      </c>
      <c r="AD471" s="86">
        <f>SUMIFS('sys inv movment rpt'!$M:$M,'sys inv movment rpt'!$L:$L,$M471,'sys inv movment rpt'!$N:$N,AD$1)</f>
        <v>0</v>
      </c>
      <c r="AE471" s="86">
        <f>SUMIFS('sys inv movment rpt'!$M:$M,'sys inv movment rpt'!$L:$L,$M471,'sys inv movment rpt'!$N:$N,AE$1)</f>
        <v>0</v>
      </c>
      <c r="AF471" s="86">
        <f>SUMIFS('sys inv movment rpt'!$M:$M,'sys inv movment rpt'!$L:$L,$M471,'sys inv movment rpt'!$N:$N,AF$1)</f>
        <v>0</v>
      </c>
      <c r="AG471" s="86">
        <f>SUMIFS('sys inv movment rpt'!$M:$M,'sys inv movment rpt'!$L:$L,$M471,'sys inv movment rpt'!$N:$N,AG$1)</f>
        <v>0</v>
      </c>
      <c r="AH471" s="86">
        <f>SUMIFS('sys inv movment rpt'!$M:$M,'sys inv movment rpt'!$L:$L,$M471,'sys inv movment rpt'!$N:$N,AH$1)</f>
        <v>0</v>
      </c>
      <c r="AI471" s="86">
        <f>SUMIFS('sys inv movment rpt'!$M:$M,'sys inv movment rpt'!$L:$L,$M471,'sys inv movment rpt'!$N:$N,AI$1)</f>
        <v>0</v>
      </c>
      <c r="AJ471" s="86">
        <f>SUMIFS('sys inv movment rpt'!$M:$M,'sys inv movment rpt'!$L:$L,$M471,'sys inv movment rpt'!$N:$N,AJ$1)</f>
        <v>0</v>
      </c>
      <c r="AK471" s="86">
        <f>SUMIFS('sys inv movment rpt'!$M:$M,'sys inv movment rpt'!$L:$L,$M471,'sys inv movment rpt'!$N:$N,AK$1)</f>
        <v>0</v>
      </c>
      <c r="AL471" s="86">
        <f>SUMIFS('sys inv movment rpt'!$M:$M,'sys inv movment rpt'!$L:$L,$M471,'sys inv movment rpt'!$N:$N,AL$1)</f>
        <v>0</v>
      </c>
      <c r="AM471" s="86">
        <f>SUMIFS('sys inv movment rpt'!$M:$M,'sys inv movment rpt'!$L:$L,$M471,'sys inv movment rpt'!$N:$N,AM$1)</f>
        <v>0</v>
      </c>
      <c r="AN471" s="86">
        <f>SUMIFS('sys inv movment rpt'!$M:$M,'sys inv movment rpt'!$L:$L,$M471,'sys inv movment rpt'!$N:$N,AN$1)</f>
        <v>0</v>
      </c>
      <c r="AO471" s="86">
        <f>SUMIFS('sys inv movment rpt'!$M:$M,'sys inv movment rpt'!$L:$L,$M471,'sys inv movment rpt'!$N:$N,AO$1)</f>
        <v>0</v>
      </c>
      <c r="AP471" s="86">
        <f>SUMIFS('sys inv movment rpt'!$M:$M,'sys inv movment rpt'!$L:$L,$M471,'sys inv movment rpt'!$N:$N,AP$1)</f>
        <v>0</v>
      </c>
      <c r="AQ471" s="86">
        <f>SUMIFS('sys inv movment rpt'!$M:$M,'sys inv movment rpt'!$L:$L,$M471,'sys inv movment rpt'!$N:$N,AQ$1)</f>
        <v>0</v>
      </c>
      <c r="AR471" s="86">
        <f>SUMIFS('sys inv movment rpt'!$M:$M,'sys inv movment rpt'!$L:$L,$M471,'sys inv movment rpt'!$N:$N,AR$1)</f>
        <v>16996</v>
      </c>
      <c r="AS471" s="86">
        <f>SUMIFS('sys inv movment rpt'!$M:$M,'sys inv movment rpt'!$L:$L,$M471,'sys inv movment rpt'!$N:$N,AS$1)</f>
        <v>0</v>
      </c>
      <c r="AT471" s="86">
        <f>SUMIFS('sys inv movment rpt'!$M:$M,'sys inv movment rpt'!$L:$L,$M471,'sys inv movment rpt'!$N:$N,AT$1)</f>
        <v>0</v>
      </c>
      <c r="AU471" s="86">
        <f>SUMIFS('sys inv movment rpt'!$M:$M,'sys inv movment rpt'!$L:$L,$M471,'sys inv movment rpt'!$N:$N,AU$1)</f>
        <v>0</v>
      </c>
      <c r="AV471" s="86">
        <f>SUMIFS('sys inv movment rpt'!$M:$M,'sys inv movment rpt'!$L:$L,$M471,'sys inv movment rpt'!$N:$N,AV$1)</f>
        <v>0</v>
      </c>
      <c r="AW471" s="87" t="str">
        <f>IFERROR(VLOOKUP(A471,'sys-backorder details'!E:U,17,0),"-")</f>
        <v>-</v>
      </c>
      <c r="AX471" s="87" t="str">
        <f>IF(K471&gt;1,VLOOKUP(A471,'settings-routing'!A:I,9,0),"")</f>
        <v/>
      </c>
    </row>
    <row r="472" ht="12.75" hidden="1" customHeight="1">
      <c r="A472" s="50" t="s">
        <v>1138</v>
      </c>
      <c r="B472" s="50" t="s">
        <v>1139</v>
      </c>
      <c r="C472" s="50">
        <f t="shared" si="2"/>
        <v>0</v>
      </c>
      <c r="D472" s="80">
        <f>SUMIF('Stocks 101-111'!$J:$J,'item dashboard'!A472,'Stocks 101-111'!K:K)</f>
        <v>0</v>
      </c>
      <c r="E472" s="80">
        <f>SUMIF('Stocks 101-111'!$J:$J,'item dashboard'!A472,'Stocks 101-111'!$L:$L)</f>
        <v>0</v>
      </c>
      <c r="F472" s="81">
        <f t="shared" si="3"/>
        <v>0</v>
      </c>
      <c r="G472" s="82">
        <f t="shared" si="4"/>
        <v>0</v>
      </c>
      <c r="H472" s="50">
        <f>SUMIFS('sys-backorder details'!$M:$M,'sys-backorder details'!$E:$E,'item dashboard'!A472,'sys-backorder details'!$V:$V,"")</f>
        <v>0</v>
      </c>
      <c r="I472" s="83">
        <f>SUMIF('settings-routing'!$I:$I,'item dashboard'!A472,'settings-routing'!$O:$O)</f>
        <v>0</v>
      </c>
      <c r="J472" s="50">
        <f>SUMIFS('sys-backorder details'!$M:$M,'sys-backorder details'!$E:$E,'item dashboard'!A472,'sys-backorder details'!$V:$V,"Call off")</f>
        <v>0</v>
      </c>
      <c r="K472" s="84">
        <f t="shared" si="5"/>
        <v>0</v>
      </c>
      <c r="L472" s="84">
        <f>SUMIF('Production Plan'!$E:$E,'item dashboard'!A472,'Production Plan'!$N:$N)</f>
        <v>0</v>
      </c>
      <c r="M472" s="85" t="str">
        <f t="shared" si="6"/>
        <v>B-G33-PK11-100 gm Pink Bottle</v>
      </c>
      <c r="N472" s="86">
        <f>SUMIFS('sys inv movment rpt'!$M:$M,'sys inv movment rpt'!$L:$L,$M472,'sys inv movment rpt'!$N:$N,N$1)</f>
        <v>0</v>
      </c>
      <c r="O472" s="86">
        <f>SUMIFS('sys inv movment rpt'!$M:$M,'sys inv movment rpt'!$L:$L,$M472,'sys inv movment rpt'!$N:$N,O$1)</f>
        <v>0</v>
      </c>
      <c r="P472" s="86">
        <f>SUMIFS('sys inv movment rpt'!$M:$M,'sys inv movment rpt'!$L:$L,$M472,'sys inv movment rpt'!$N:$N,P$1)</f>
        <v>0</v>
      </c>
      <c r="Q472" s="86">
        <f>SUMIFS('sys inv movment rpt'!$M:$M,'sys inv movment rpt'!$L:$L,$M472,'sys inv movment rpt'!$N:$N,Q$1)</f>
        <v>0</v>
      </c>
      <c r="R472" s="86">
        <f>SUMIFS('sys inv movment rpt'!$M:$M,'sys inv movment rpt'!$L:$L,$M472,'sys inv movment rpt'!$N:$N,R$1)</f>
        <v>0</v>
      </c>
      <c r="S472" s="86">
        <f>SUMIFS('sys inv movment rpt'!$M:$M,'sys inv movment rpt'!$L:$L,$M472,'sys inv movment rpt'!$N:$N,S$1)</f>
        <v>0</v>
      </c>
      <c r="T472" s="86">
        <f>SUMIFS('sys inv movment rpt'!$M:$M,'sys inv movment rpt'!$L:$L,$M472,'sys inv movment rpt'!$N:$N,T$1)</f>
        <v>0</v>
      </c>
      <c r="U472" s="86">
        <f>SUMIFS('sys inv movment rpt'!$M:$M,'sys inv movment rpt'!$L:$L,$M472,'sys inv movment rpt'!$N:$N,U$1)</f>
        <v>0</v>
      </c>
      <c r="V472" s="86">
        <f>SUMIFS('sys inv movment rpt'!$M:$M,'sys inv movment rpt'!$L:$L,$M472,'sys inv movment rpt'!$N:$N,V$1)</f>
        <v>0</v>
      </c>
      <c r="W472" s="86">
        <f>SUMIFS('sys inv movment rpt'!$M:$M,'sys inv movment rpt'!$L:$L,$M472,'sys inv movment rpt'!$N:$N,W$1)</f>
        <v>0</v>
      </c>
      <c r="X472" s="86">
        <f>SUMIFS('sys inv movment rpt'!$M:$M,'sys inv movment rpt'!$L:$L,$M472,'sys inv movment rpt'!$N:$N,X$1)</f>
        <v>0</v>
      </c>
      <c r="Y472" s="86">
        <f>SUMIFS('sys inv movment rpt'!$M:$M,'sys inv movment rpt'!$L:$L,$M472,'sys inv movment rpt'!$N:$N,Y$1)</f>
        <v>0</v>
      </c>
      <c r="Z472" s="86">
        <f>SUMIFS('sys inv movment rpt'!$M:$M,'sys inv movment rpt'!$L:$L,$M472,'sys inv movment rpt'!$N:$N,Z$1)</f>
        <v>0</v>
      </c>
      <c r="AA472" s="86">
        <f>SUMIFS('sys inv movment rpt'!$M:$M,'sys inv movment rpt'!$L:$L,$M472,'sys inv movment rpt'!$N:$N,AA$1)</f>
        <v>0</v>
      </c>
      <c r="AB472" s="86">
        <f>SUMIFS('sys inv movment rpt'!$M:$M,'sys inv movment rpt'!$L:$L,$M472,'sys inv movment rpt'!$N:$N,AB$1)</f>
        <v>0</v>
      </c>
      <c r="AC472" s="86">
        <f>SUMIFS('sys inv movment rpt'!$M:$M,'sys inv movment rpt'!$L:$L,$M472,'sys inv movment rpt'!$N:$N,AC$1)</f>
        <v>0</v>
      </c>
      <c r="AD472" s="86">
        <f>SUMIFS('sys inv movment rpt'!$M:$M,'sys inv movment rpt'!$L:$L,$M472,'sys inv movment rpt'!$N:$N,AD$1)</f>
        <v>0</v>
      </c>
      <c r="AE472" s="86">
        <f>SUMIFS('sys inv movment rpt'!$M:$M,'sys inv movment rpt'!$L:$L,$M472,'sys inv movment rpt'!$N:$N,AE$1)</f>
        <v>0</v>
      </c>
      <c r="AF472" s="86">
        <f>SUMIFS('sys inv movment rpt'!$M:$M,'sys inv movment rpt'!$L:$L,$M472,'sys inv movment rpt'!$N:$N,AF$1)</f>
        <v>0</v>
      </c>
      <c r="AG472" s="86">
        <f>SUMIFS('sys inv movment rpt'!$M:$M,'sys inv movment rpt'!$L:$L,$M472,'sys inv movment rpt'!$N:$N,AG$1)</f>
        <v>0</v>
      </c>
      <c r="AH472" s="86">
        <f>SUMIFS('sys inv movment rpt'!$M:$M,'sys inv movment rpt'!$L:$L,$M472,'sys inv movment rpt'!$N:$N,AH$1)</f>
        <v>0</v>
      </c>
      <c r="AI472" s="86">
        <f>SUMIFS('sys inv movment rpt'!$M:$M,'sys inv movment rpt'!$L:$L,$M472,'sys inv movment rpt'!$N:$N,AI$1)</f>
        <v>0</v>
      </c>
      <c r="AJ472" s="86">
        <f>SUMIFS('sys inv movment rpt'!$M:$M,'sys inv movment rpt'!$L:$L,$M472,'sys inv movment rpt'!$N:$N,AJ$1)</f>
        <v>0</v>
      </c>
      <c r="AK472" s="86">
        <f>SUMIFS('sys inv movment rpt'!$M:$M,'sys inv movment rpt'!$L:$L,$M472,'sys inv movment rpt'!$N:$N,AK$1)</f>
        <v>0</v>
      </c>
      <c r="AL472" s="86">
        <f>SUMIFS('sys inv movment rpt'!$M:$M,'sys inv movment rpt'!$L:$L,$M472,'sys inv movment rpt'!$N:$N,AL$1)</f>
        <v>0</v>
      </c>
      <c r="AM472" s="86">
        <f>SUMIFS('sys inv movment rpt'!$M:$M,'sys inv movment rpt'!$L:$L,$M472,'sys inv movment rpt'!$N:$N,AM$1)</f>
        <v>0</v>
      </c>
      <c r="AN472" s="86">
        <f>SUMIFS('sys inv movment rpt'!$M:$M,'sys inv movment rpt'!$L:$L,$M472,'sys inv movment rpt'!$N:$N,AN$1)</f>
        <v>0</v>
      </c>
      <c r="AO472" s="86">
        <f>SUMIFS('sys inv movment rpt'!$M:$M,'sys inv movment rpt'!$L:$L,$M472,'sys inv movment rpt'!$N:$N,AO$1)</f>
        <v>0</v>
      </c>
      <c r="AP472" s="86">
        <f>SUMIFS('sys inv movment rpt'!$M:$M,'sys inv movment rpt'!$L:$L,$M472,'sys inv movment rpt'!$N:$N,AP$1)</f>
        <v>0</v>
      </c>
      <c r="AQ472" s="86">
        <f>SUMIFS('sys inv movment rpt'!$M:$M,'sys inv movment rpt'!$L:$L,$M472,'sys inv movment rpt'!$N:$N,AQ$1)</f>
        <v>0</v>
      </c>
      <c r="AR472" s="86">
        <f>SUMIFS('sys inv movment rpt'!$M:$M,'sys inv movment rpt'!$L:$L,$M472,'sys inv movment rpt'!$N:$N,AR$1)</f>
        <v>0</v>
      </c>
      <c r="AS472" s="86">
        <f>SUMIFS('sys inv movment rpt'!$M:$M,'sys inv movment rpt'!$L:$L,$M472,'sys inv movment rpt'!$N:$N,AS$1)</f>
        <v>0</v>
      </c>
      <c r="AT472" s="86">
        <f>SUMIFS('sys inv movment rpt'!$M:$M,'sys inv movment rpt'!$L:$L,$M472,'sys inv movment rpt'!$N:$N,AT$1)</f>
        <v>0</v>
      </c>
      <c r="AU472" s="86">
        <f>SUMIFS('sys inv movment rpt'!$M:$M,'sys inv movment rpt'!$L:$L,$M472,'sys inv movment rpt'!$N:$N,AU$1)</f>
        <v>0</v>
      </c>
      <c r="AV472" s="86">
        <f>SUMIFS('sys inv movment rpt'!$M:$M,'sys inv movment rpt'!$L:$L,$M472,'sys inv movment rpt'!$N:$N,AV$1)</f>
        <v>0</v>
      </c>
      <c r="AW472" s="87" t="str">
        <f>IFERROR(VLOOKUP(A472,'sys-backorder details'!E:U,17,0),"-")</f>
        <v>-</v>
      </c>
      <c r="AX472" s="87" t="str">
        <f>IF(K472&gt;1,VLOOKUP(A472,'settings-routing'!A:I,9,0),"")</f>
        <v/>
      </c>
    </row>
    <row r="473" ht="12.75" hidden="1" customHeight="1">
      <c r="A473" s="50" t="s">
        <v>1140</v>
      </c>
      <c r="B473" s="50" t="s">
        <v>1141</v>
      </c>
      <c r="C473" s="50">
        <f t="shared" si="2"/>
        <v>0</v>
      </c>
      <c r="D473" s="80">
        <f>SUMIF('Stocks 101-111'!$J:$J,'item dashboard'!A473,'Stocks 101-111'!K:K)</f>
        <v>0</v>
      </c>
      <c r="E473" s="80">
        <f>SUMIF('Stocks 101-111'!$J:$J,'item dashboard'!A473,'Stocks 101-111'!$L:$L)</f>
        <v>0</v>
      </c>
      <c r="F473" s="81">
        <f t="shared" si="3"/>
        <v>0</v>
      </c>
      <c r="G473" s="82">
        <f t="shared" si="4"/>
        <v>0</v>
      </c>
      <c r="H473" s="50">
        <f>SUMIFS('sys-backorder details'!$M:$M,'sys-backorder details'!$E:$E,'item dashboard'!A473,'sys-backorder details'!$V:$V,"")</f>
        <v>0</v>
      </c>
      <c r="I473" s="83">
        <f>SUMIF('settings-routing'!$I:$I,'item dashboard'!A473,'settings-routing'!$O:$O)</f>
        <v>0</v>
      </c>
      <c r="J473" s="50">
        <f>SUMIFS('sys-backorder details'!$M:$M,'sys-backorder details'!$E:$E,'item dashboard'!A473,'sys-backorder details'!$V:$V,"Call off")</f>
        <v>0</v>
      </c>
      <c r="K473" s="84">
        <f t="shared" si="5"/>
        <v>0</v>
      </c>
      <c r="L473" s="84">
        <f>SUMIF('Production Plan'!$E:$E,'item dashboard'!A473,'Production Plan'!$N:$N)</f>
        <v>0</v>
      </c>
      <c r="M473" s="85" t="str">
        <f t="shared" si="6"/>
        <v>B-G33-PK11TRUE-100 gm Pink Printed True Beauty Jar</v>
      </c>
      <c r="N473" s="86">
        <f>SUMIFS('sys inv movment rpt'!$M:$M,'sys inv movment rpt'!$L:$L,$M473,'sys inv movment rpt'!$N:$N,N$1)</f>
        <v>0</v>
      </c>
      <c r="O473" s="86">
        <f>SUMIFS('sys inv movment rpt'!$M:$M,'sys inv movment rpt'!$L:$L,$M473,'sys inv movment rpt'!$N:$N,O$1)</f>
        <v>0</v>
      </c>
      <c r="P473" s="86">
        <f>SUMIFS('sys inv movment rpt'!$M:$M,'sys inv movment rpt'!$L:$L,$M473,'sys inv movment rpt'!$N:$N,P$1)</f>
        <v>0</v>
      </c>
      <c r="Q473" s="86">
        <f>SUMIFS('sys inv movment rpt'!$M:$M,'sys inv movment rpt'!$L:$L,$M473,'sys inv movment rpt'!$N:$N,Q$1)</f>
        <v>0</v>
      </c>
      <c r="R473" s="86">
        <f>SUMIFS('sys inv movment rpt'!$M:$M,'sys inv movment rpt'!$L:$L,$M473,'sys inv movment rpt'!$N:$N,R$1)</f>
        <v>0</v>
      </c>
      <c r="S473" s="86">
        <f>SUMIFS('sys inv movment rpt'!$M:$M,'sys inv movment rpt'!$L:$L,$M473,'sys inv movment rpt'!$N:$N,S$1)</f>
        <v>0</v>
      </c>
      <c r="T473" s="86">
        <f>SUMIFS('sys inv movment rpt'!$M:$M,'sys inv movment rpt'!$L:$L,$M473,'sys inv movment rpt'!$N:$N,T$1)</f>
        <v>0</v>
      </c>
      <c r="U473" s="86">
        <f>SUMIFS('sys inv movment rpt'!$M:$M,'sys inv movment rpt'!$L:$L,$M473,'sys inv movment rpt'!$N:$N,U$1)</f>
        <v>0</v>
      </c>
      <c r="V473" s="86">
        <f>SUMIFS('sys inv movment rpt'!$M:$M,'sys inv movment rpt'!$L:$L,$M473,'sys inv movment rpt'!$N:$N,V$1)</f>
        <v>0</v>
      </c>
      <c r="W473" s="86">
        <f>SUMIFS('sys inv movment rpt'!$M:$M,'sys inv movment rpt'!$L:$L,$M473,'sys inv movment rpt'!$N:$N,W$1)</f>
        <v>0</v>
      </c>
      <c r="X473" s="86">
        <f>SUMIFS('sys inv movment rpt'!$M:$M,'sys inv movment rpt'!$L:$L,$M473,'sys inv movment rpt'!$N:$N,X$1)</f>
        <v>0</v>
      </c>
      <c r="Y473" s="86">
        <f>SUMIFS('sys inv movment rpt'!$M:$M,'sys inv movment rpt'!$L:$L,$M473,'sys inv movment rpt'!$N:$N,Y$1)</f>
        <v>0</v>
      </c>
      <c r="Z473" s="86">
        <f>SUMIFS('sys inv movment rpt'!$M:$M,'sys inv movment rpt'!$L:$L,$M473,'sys inv movment rpt'!$N:$N,Z$1)</f>
        <v>0</v>
      </c>
      <c r="AA473" s="86">
        <f>SUMIFS('sys inv movment rpt'!$M:$M,'sys inv movment rpt'!$L:$L,$M473,'sys inv movment rpt'!$N:$N,AA$1)</f>
        <v>0</v>
      </c>
      <c r="AB473" s="86">
        <f>SUMIFS('sys inv movment rpt'!$M:$M,'sys inv movment rpt'!$L:$L,$M473,'sys inv movment rpt'!$N:$N,AB$1)</f>
        <v>0</v>
      </c>
      <c r="AC473" s="86">
        <f>SUMIFS('sys inv movment rpt'!$M:$M,'sys inv movment rpt'!$L:$L,$M473,'sys inv movment rpt'!$N:$N,AC$1)</f>
        <v>0</v>
      </c>
      <c r="AD473" s="86">
        <f>SUMIFS('sys inv movment rpt'!$M:$M,'sys inv movment rpt'!$L:$L,$M473,'sys inv movment rpt'!$N:$N,AD$1)</f>
        <v>0</v>
      </c>
      <c r="AE473" s="86">
        <f>SUMIFS('sys inv movment rpt'!$M:$M,'sys inv movment rpt'!$L:$L,$M473,'sys inv movment rpt'!$N:$N,AE$1)</f>
        <v>0</v>
      </c>
      <c r="AF473" s="86">
        <f>SUMIFS('sys inv movment rpt'!$M:$M,'sys inv movment rpt'!$L:$L,$M473,'sys inv movment rpt'!$N:$N,AF$1)</f>
        <v>0</v>
      </c>
      <c r="AG473" s="86">
        <f>SUMIFS('sys inv movment rpt'!$M:$M,'sys inv movment rpt'!$L:$L,$M473,'sys inv movment rpt'!$N:$N,AG$1)</f>
        <v>0</v>
      </c>
      <c r="AH473" s="86">
        <f>SUMIFS('sys inv movment rpt'!$M:$M,'sys inv movment rpt'!$L:$L,$M473,'sys inv movment rpt'!$N:$N,AH$1)</f>
        <v>0</v>
      </c>
      <c r="AI473" s="86">
        <f>SUMIFS('sys inv movment rpt'!$M:$M,'sys inv movment rpt'!$L:$L,$M473,'sys inv movment rpt'!$N:$N,AI$1)</f>
        <v>0</v>
      </c>
      <c r="AJ473" s="86">
        <f>SUMIFS('sys inv movment rpt'!$M:$M,'sys inv movment rpt'!$L:$L,$M473,'sys inv movment rpt'!$N:$N,AJ$1)</f>
        <v>0</v>
      </c>
      <c r="AK473" s="86">
        <f>SUMIFS('sys inv movment rpt'!$M:$M,'sys inv movment rpt'!$L:$L,$M473,'sys inv movment rpt'!$N:$N,AK$1)</f>
        <v>0</v>
      </c>
      <c r="AL473" s="86">
        <f>SUMIFS('sys inv movment rpt'!$M:$M,'sys inv movment rpt'!$L:$L,$M473,'sys inv movment rpt'!$N:$N,AL$1)</f>
        <v>0</v>
      </c>
      <c r="AM473" s="86">
        <f>SUMIFS('sys inv movment rpt'!$M:$M,'sys inv movment rpt'!$L:$L,$M473,'sys inv movment rpt'!$N:$N,AM$1)</f>
        <v>0</v>
      </c>
      <c r="AN473" s="86">
        <f>SUMIFS('sys inv movment rpt'!$M:$M,'sys inv movment rpt'!$L:$L,$M473,'sys inv movment rpt'!$N:$N,AN$1)</f>
        <v>0</v>
      </c>
      <c r="AO473" s="86">
        <f>SUMIFS('sys inv movment rpt'!$M:$M,'sys inv movment rpt'!$L:$L,$M473,'sys inv movment rpt'!$N:$N,AO$1)</f>
        <v>0</v>
      </c>
      <c r="AP473" s="86">
        <f>SUMIFS('sys inv movment rpt'!$M:$M,'sys inv movment rpt'!$L:$L,$M473,'sys inv movment rpt'!$N:$N,AP$1)</f>
        <v>0</v>
      </c>
      <c r="AQ473" s="86">
        <f>SUMIFS('sys inv movment rpt'!$M:$M,'sys inv movment rpt'!$L:$L,$M473,'sys inv movment rpt'!$N:$N,AQ$1)</f>
        <v>0</v>
      </c>
      <c r="AR473" s="86">
        <f>SUMIFS('sys inv movment rpt'!$M:$M,'sys inv movment rpt'!$L:$L,$M473,'sys inv movment rpt'!$N:$N,AR$1)</f>
        <v>0</v>
      </c>
      <c r="AS473" s="86">
        <f>SUMIFS('sys inv movment rpt'!$M:$M,'sys inv movment rpt'!$L:$L,$M473,'sys inv movment rpt'!$N:$N,AS$1)</f>
        <v>0</v>
      </c>
      <c r="AT473" s="86">
        <f>SUMIFS('sys inv movment rpt'!$M:$M,'sys inv movment rpt'!$L:$L,$M473,'sys inv movment rpt'!$N:$N,AT$1)</f>
        <v>0</v>
      </c>
      <c r="AU473" s="86">
        <f>SUMIFS('sys inv movment rpt'!$M:$M,'sys inv movment rpt'!$L:$L,$M473,'sys inv movment rpt'!$N:$N,AU$1)</f>
        <v>0</v>
      </c>
      <c r="AV473" s="86">
        <f>SUMIFS('sys inv movment rpt'!$M:$M,'sys inv movment rpt'!$L:$L,$M473,'sys inv movment rpt'!$N:$N,AV$1)</f>
        <v>0</v>
      </c>
      <c r="AW473" s="87" t="str">
        <f>IFERROR(VLOOKUP(A473,'sys-backorder details'!E:U,17,0),"-")</f>
        <v>-</v>
      </c>
      <c r="AX473" s="87" t="str">
        <f>IF(K473&gt;1,VLOOKUP(A473,'settings-routing'!A:I,9,0),"")</f>
        <v/>
      </c>
    </row>
    <row r="474" ht="12.75" hidden="1" customHeight="1">
      <c r="A474" s="50" t="s">
        <v>99</v>
      </c>
      <c r="B474" s="50" t="s">
        <v>1095</v>
      </c>
      <c r="C474" s="50">
        <f t="shared" si="2"/>
        <v>12000</v>
      </c>
      <c r="D474" s="80">
        <f>SUMIF('Stocks 101-111'!$J:$J,'item dashboard'!A474,'Stocks 101-111'!K:K)</f>
        <v>12000</v>
      </c>
      <c r="E474" s="80">
        <f>SUMIF('Stocks 101-111'!$J:$J,'item dashboard'!A474,'Stocks 101-111'!$L:$L)</f>
        <v>0</v>
      </c>
      <c r="F474" s="81">
        <f t="shared" si="3"/>
        <v>0</v>
      </c>
      <c r="G474" s="82">
        <f t="shared" si="4"/>
        <v>0.3142857143</v>
      </c>
      <c r="H474" s="50">
        <f>SUMIFS('sys-backorder details'!$M:$M,'sys-backorder details'!$E:$E,'item dashboard'!A474,'sys-backorder details'!$V:$V,"")</f>
        <v>0</v>
      </c>
      <c r="I474" s="83">
        <f>SUMIF('settings-routing'!$I:$I,'item dashboard'!A474,'settings-routing'!$O:$O)</f>
        <v>0</v>
      </c>
      <c r="J474" s="50">
        <f>SUMIFS('sys-backorder details'!$M:$M,'sys-backorder details'!$E:$E,'item dashboard'!A474,'sys-backorder details'!$V:$V,"Call off")</f>
        <v>0</v>
      </c>
      <c r="K474" s="84">
        <f t="shared" si="5"/>
        <v>-12000</v>
      </c>
      <c r="L474" s="84">
        <f>SUMIF('Production Plan'!$E:$E,'item dashboard'!A474,'Production Plan'!$N:$N)</f>
        <v>-12000</v>
      </c>
      <c r="M474" s="85" t="str">
        <f t="shared" si="6"/>
        <v>B-G33P-N11-100 gm Natural jar</v>
      </c>
      <c r="N474" s="86">
        <f>SUMIFS('sys inv movment rpt'!$M:$M,'sys inv movment rpt'!$L:$L,$M474,'sys inv movment rpt'!$N:$N,N$1)</f>
        <v>4800</v>
      </c>
      <c r="O474" s="86">
        <f>SUMIFS('sys inv movment rpt'!$M:$M,'sys inv movment rpt'!$L:$L,$M474,'sys inv movment rpt'!$N:$N,O$1)</f>
        <v>0</v>
      </c>
      <c r="P474" s="86">
        <f>SUMIFS('sys inv movment rpt'!$M:$M,'sys inv movment rpt'!$L:$L,$M474,'sys inv movment rpt'!$N:$N,P$1)</f>
        <v>0</v>
      </c>
      <c r="Q474" s="86">
        <f>SUMIFS('sys inv movment rpt'!$M:$M,'sys inv movment rpt'!$L:$L,$M474,'sys inv movment rpt'!$N:$N,Q$1)</f>
        <v>0</v>
      </c>
      <c r="R474" s="86">
        <f>SUMIFS('sys inv movment rpt'!$M:$M,'sys inv movment rpt'!$L:$L,$M474,'sys inv movment rpt'!$N:$N,R$1)</f>
        <v>600</v>
      </c>
      <c r="S474" s="86">
        <f>SUMIFS('sys inv movment rpt'!$M:$M,'sys inv movment rpt'!$L:$L,$M474,'sys inv movment rpt'!$N:$N,S$1)</f>
        <v>1800</v>
      </c>
      <c r="T474" s="86">
        <f>SUMIFS('sys inv movment rpt'!$M:$M,'sys inv movment rpt'!$L:$L,$M474,'sys inv movment rpt'!$N:$N,T$1)</f>
        <v>0</v>
      </c>
      <c r="U474" s="86">
        <f>SUMIFS('sys inv movment rpt'!$M:$M,'sys inv movment rpt'!$L:$L,$M474,'sys inv movment rpt'!$N:$N,U$1)</f>
        <v>0</v>
      </c>
      <c r="V474" s="86">
        <f>SUMIFS('sys inv movment rpt'!$M:$M,'sys inv movment rpt'!$L:$L,$M474,'sys inv movment rpt'!$N:$N,V$1)</f>
        <v>275</v>
      </c>
      <c r="W474" s="86">
        <f>SUMIFS('sys inv movment rpt'!$M:$M,'sys inv movment rpt'!$L:$L,$M474,'sys inv movment rpt'!$N:$N,W$1)</f>
        <v>0</v>
      </c>
      <c r="X474" s="86">
        <f>SUMIFS('sys inv movment rpt'!$M:$M,'sys inv movment rpt'!$L:$L,$M474,'sys inv movment rpt'!$N:$N,X$1)</f>
        <v>0</v>
      </c>
      <c r="Y474" s="86">
        <f>SUMIFS('sys inv movment rpt'!$M:$M,'sys inv movment rpt'!$L:$L,$M474,'sys inv movment rpt'!$N:$N,Y$1)</f>
        <v>0</v>
      </c>
      <c r="Z474" s="86">
        <f>SUMIFS('sys inv movment rpt'!$M:$M,'sys inv movment rpt'!$L:$L,$M474,'sys inv movment rpt'!$N:$N,Z$1)</f>
        <v>0</v>
      </c>
      <c r="AA474" s="86">
        <f>SUMIFS('sys inv movment rpt'!$M:$M,'sys inv movment rpt'!$L:$L,$M474,'sys inv movment rpt'!$N:$N,AA$1)</f>
        <v>8400</v>
      </c>
      <c r="AB474" s="86">
        <f>SUMIFS('sys inv movment rpt'!$M:$M,'sys inv movment rpt'!$L:$L,$M474,'sys inv movment rpt'!$N:$N,AB$1)</f>
        <v>0</v>
      </c>
      <c r="AC474" s="86">
        <f>SUMIFS('sys inv movment rpt'!$M:$M,'sys inv movment rpt'!$L:$L,$M474,'sys inv movment rpt'!$N:$N,AC$1)</f>
        <v>0</v>
      </c>
      <c r="AD474" s="86">
        <f>SUMIFS('sys inv movment rpt'!$M:$M,'sys inv movment rpt'!$L:$L,$M474,'sys inv movment rpt'!$N:$N,AD$1)</f>
        <v>0</v>
      </c>
      <c r="AE474" s="86">
        <f>SUMIFS('sys inv movment rpt'!$M:$M,'sys inv movment rpt'!$L:$L,$M474,'sys inv movment rpt'!$N:$N,AE$1)</f>
        <v>2400</v>
      </c>
      <c r="AF474" s="86">
        <f>SUMIFS('sys inv movment rpt'!$M:$M,'sys inv movment rpt'!$L:$L,$M474,'sys inv movment rpt'!$N:$N,AF$1)</f>
        <v>0</v>
      </c>
      <c r="AG474" s="86">
        <f>SUMIFS('sys inv movment rpt'!$M:$M,'sys inv movment rpt'!$L:$L,$M474,'sys inv movment rpt'!$N:$N,AG$1)</f>
        <v>0</v>
      </c>
      <c r="AH474" s="86">
        <f>SUMIFS('sys inv movment rpt'!$M:$M,'sys inv movment rpt'!$L:$L,$M474,'sys inv movment rpt'!$N:$N,AH$1)</f>
        <v>0</v>
      </c>
      <c r="AI474" s="86">
        <f>SUMIFS('sys inv movment rpt'!$M:$M,'sys inv movment rpt'!$L:$L,$M474,'sys inv movment rpt'!$N:$N,AI$1)</f>
        <v>18000</v>
      </c>
      <c r="AJ474" s="86">
        <f>SUMIFS('sys inv movment rpt'!$M:$M,'sys inv movment rpt'!$L:$L,$M474,'sys inv movment rpt'!$N:$N,AJ$1)</f>
        <v>1800</v>
      </c>
      <c r="AK474" s="86">
        <f>SUMIFS('sys inv movment rpt'!$M:$M,'sys inv movment rpt'!$L:$L,$M474,'sys inv movment rpt'!$N:$N,AK$1)</f>
        <v>0</v>
      </c>
      <c r="AL474" s="86">
        <f>SUMIFS('sys inv movment rpt'!$M:$M,'sys inv movment rpt'!$L:$L,$M474,'sys inv movment rpt'!$N:$N,AL$1)</f>
        <v>0</v>
      </c>
      <c r="AM474" s="86">
        <f>SUMIFS('sys inv movment rpt'!$M:$M,'sys inv movment rpt'!$L:$L,$M474,'sys inv movment rpt'!$N:$N,AM$1)</f>
        <v>0</v>
      </c>
      <c r="AN474" s="86">
        <f>SUMIFS('sys inv movment rpt'!$M:$M,'sys inv movment rpt'!$L:$L,$M474,'sys inv movment rpt'!$N:$N,AN$1)</f>
        <v>21000</v>
      </c>
      <c r="AO474" s="86">
        <f>SUMIFS('sys inv movment rpt'!$M:$M,'sys inv movment rpt'!$L:$L,$M474,'sys inv movment rpt'!$N:$N,AO$1)</f>
        <v>0</v>
      </c>
      <c r="AP474" s="86">
        <f>SUMIFS('sys inv movment rpt'!$M:$M,'sys inv movment rpt'!$L:$L,$M474,'sys inv movment rpt'!$N:$N,AP$1)</f>
        <v>0</v>
      </c>
      <c r="AQ474" s="86">
        <f>SUMIFS('sys inv movment rpt'!$M:$M,'sys inv movment rpt'!$L:$L,$M474,'sys inv movment rpt'!$N:$N,AQ$1)</f>
        <v>0</v>
      </c>
      <c r="AR474" s="86">
        <f>SUMIFS('sys inv movment rpt'!$M:$M,'sys inv movment rpt'!$L:$L,$M474,'sys inv movment rpt'!$N:$N,AR$1)</f>
        <v>13200</v>
      </c>
      <c r="AS474" s="86">
        <f>SUMIFS('sys inv movment rpt'!$M:$M,'sys inv movment rpt'!$L:$L,$M474,'sys inv movment rpt'!$N:$N,AS$1)</f>
        <v>600</v>
      </c>
      <c r="AT474" s="86">
        <f>SUMIFS('sys inv movment rpt'!$M:$M,'sys inv movment rpt'!$L:$L,$M474,'sys inv movment rpt'!$N:$N,AT$1)</f>
        <v>0</v>
      </c>
      <c r="AU474" s="86">
        <f>SUMIFS('sys inv movment rpt'!$M:$M,'sys inv movment rpt'!$L:$L,$M474,'sys inv movment rpt'!$N:$N,AU$1)</f>
        <v>0</v>
      </c>
      <c r="AV474" s="86">
        <f>SUMIFS('sys inv movment rpt'!$M:$M,'sys inv movment rpt'!$L:$L,$M474,'sys inv movment rpt'!$N:$N,AV$1)</f>
        <v>0</v>
      </c>
      <c r="AW474" s="87" t="str">
        <f>IFERROR(VLOOKUP(A474,'sys-backorder details'!E:U,17,0),"-")</f>
        <v>-</v>
      </c>
      <c r="AX474" s="87" t="str">
        <f>IF(K474&gt;1,VLOOKUP(A474,'settings-routing'!A:I,9,0),"")</f>
        <v/>
      </c>
    </row>
    <row r="475" ht="12.75" hidden="1" customHeight="1">
      <c r="A475" s="50" t="s">
        <v>1142</v>
      </c>
      <c r="B475" s="50" t="s">
        <v>1143</v>
      </c>
      <c r="C475" s="50">
        <f t="shared" si="2"/>
        <v>11040</v>
      </c>
      <c r="D475" s="80">
        <f>SUMIF('Stocks 101-111'!$J:$J,'item dashboard'!A475,'Stocks 101-111'!K:K)</f>
        <v>11040</v>
      </c>
      <c r="E475" s="80">
        <f>SUMIF('Stocks 101-111'!$J:$J,'item dashboard'!A475,'Stocks 101-111'!$L:$L)</f>
        <v>0</v>
      </c>
      <c r="F475" s="81">
        <f t="shared" si="3"/>
        <v>0</v>
      </c>
      <c r="G475" s="82">
        <f t="shared" si="4"/>
        <v>0.1428571429</v>
      </c>
      <c r="H475" s="50">
        <f>SUMIFS('sys-backorder details'!$M:$M,'sys-backorder details'!$E:$E,'item dashboard'!A475,'sys-backorder details'!$V:$V,"")</f>
        <v>0</v>
      </c>
      <c r="I475" s="83">
        <f>SUMIF('settings-routing'!$I:$I,'item dashboard'!A475,'settings-routing'!$O:$O)</f>
        <v>0</v>
      </c>
      <c r="J475" s="50">
        <f>SUMIFS('sys-backorder details'!$M:$M,'sys-backorder details'!$E:$E,'item dashboard'!A475,'sys-backorder details'!$V:$V,"Call off")</f>
        <v>0</v>
      </c>
      <c r="K475" s="84">
        <f t="shared" si="5"/>
        <v>-11040</v>
      </c>
      <c r="L475" s="84">
        <f>SUMIF('Production Plan'!$E:$E,'item dashboard'!A475,'Production Plan'!$N:$N)</f>
        <v>0</v>
      </c>
      <c r="M475" s="85" t="str">
        <f t="shared" si="6"/>
        <v>B-G33PZ-CL11-100 gm PVC Clear Jar(500006268)</v>
      </c>
      <c r="N475" s="86">
        <f>SUMIFS('sys inv movment rpt'!$M:$M,'sys inv movment rpt'!$L:$L,$M475,'sys inv movment rpt'!$N:$N,N$1)</f>
        <v>0</v>
      </c>
      <c r="O475" s="86">
        <f>SUMIFS('sys inv movment rpt'!$M:$M,'sys inv movment rpt'!$L:$L,$M475,'sys inv movment rpt'!$N:$N,O$1)</f>
        <v>0</v>
      </c>
      <c r="P475" s="86">
        <f>SUMIFS('sys inv movment rpt'!$M:$M,'sys inv movment rpt'!$L:$L,$M475,'sys inv movment rpt'!$N:$N,P$1)</f>
        <v>0</v>
      </c>
      <c r="Q475" s="86">
        <f>SUMIFS('sys inv movment rpt'!$M:$M,'sys inv movment rpt'!$L:$L,$M475,'sys inv movment rpt'!$N:$N,Q$1)</f>
        <v>0</v>
      </c>
      <c r="R475" s="86">
        <f>SUMIFS('sys inv movment rpt'!$M:$M,'sys inv movment rpt'!$L:$L,$M475,'sys inv movment rpt'!$N:$N,R$1)</f>
        <v>12960</v>
      </c>
      <c r="S475" s="86">
        <f>SUMIFS('sys inv movment rpt'!$M:$M,'sys inv movment rpt'!$L:$L,$M475,'sys inv movment rpt'!$N:$N,S$1)</f>
        <v>0</v>
      </c>
      <c r="T475" s="86">
        <f>SUMIFS('sys inv movment rpt'!$M:$M,'sys inv movment rpt'!$L:$L,$M475,'sys inv movment rpt'!$N:$N,T$1)</f>
        <v>0</v>
      </c>
      <c r="U475" s="86">
        <f>SUMIFS('sys inv movment rpt'!$M:$M,'sys inv movment rpt'!$L:$L,$M475,'sys inv movment rpt'!$N:$N,U$1)</f>
        <v>0</v>
      </c>
      <c r="V475" s="86">
        <f>SUMIFS('sys inv movment rpt'!$M:$M,'sys inv movment rpt'!$L:$L,$M475,'sys inv movment rpt'!$N:$N,V$1)</f>
        <v>4320</v>
      </c>
      <c r="W475" s="86">
        <f>SUMIFS('sys inv movment rpt'!$M:$M,'sys inv movment rpt'!$L:$L,$M475,'sys inv movment rpt'!$N:$N,W$1)</f>
        <v>0</v>
      </c>
      <c r="X475" s="86">
        <f>SUMIFS('sys inv movment rpt'!$M:$M,'sys inv movment rpt'!$L:$L,$M475,'sys inv movment rpt'!$N:$N,X$1)</f>
        <v>0</v>
      </c>
      <c r="Y475" s="86">
        <f>SUMIFS('sys inv movment rpt'!$M:$M,'sys inv movment rpt'!$L:$L,$M475,'sys inv movment rpt'!$N:$N,Y$1)</f>
        <v>0</v>
      </c>
      <c r="Z475" s="86">
        <f>SUMIFS('sys inv movment rpt'!$M:$M,'sys inv movment rpt'!$L:$L,$M475,'sys inv movment rpt'!$N:$N,Z$1)</f>
        <v>0</v>
      </c>
      <c r="AA475" s="86">
        <f>SUMIFS('sys inv movment rpt'!$M:$M,'sys inv movment rpt'!$L:$L,$M475,'sys inv movment rpt'!$N:$N,AA$1)</f>
        <v>0</v>
      </c>
      <c r="AB475" s="86">
        <f>SUMIFS('sys inv movment rpt'!$M:$M,'sys inv movment rpt'!$L:$L,$M475,'sys inv movment rpt'!$N:$N,AB$1)</f>
        <v>0</v>
      </c>
      <c r="AC475" s="86">
        <f>SUMIFS('sys inv movment rpt'!$M:$M,'sys inv movment rpt'!$L:$L,$M475,'sys inv movment rpt'!$N:$N,AC$1)</f>
        <v>0</v>
      </c>
      <c r="AD475" s="86">
        <f>SUMIFS('sys inv movment rpt'!$M:$M,'sys inv movment rpt'!$L:$L,$M475,'sys inv movment rpt'!$N:$N,AD$1)</f>
        <v>0</v>
      </c>
      <c r="AE475" s="86">
        <f>SUMIFS('sys inv movment rpt'!$M:$M,'sys inv movment rpt'!$L:$L,$M475,'sys inv movment rpt'!$N:$N,AE$1)</f>
        <v>0</v>
      </c>
      <c r="AF475" s="86">
        <f>SUMIFS('sys inv movment rpt'!$M:$M,'sys inv movment rpt'!$L:$L,$M475,'sys inv movment rpt'!$N:$N,AF$1)</f>
        <v>0</v>
      </c>
      <c r="AG475" s="86">
        <f>SUMIFS('sys inv movment rpt'!$M:$M,'sys inv movment rpt'!$L:$L,$M475,'sys inv movment rpt'!$N:$N,AG$1)</f>
        <v>0</v>
      </c>
      <c r="AH475" s="86">
        <f>SUMIFS('sys inv movment rpt'!$M:$M,'sys inv movment rpt'!$L:$L,$M475,'sys inv movment rpt'!$N:$N,AH$1)</f>
        <v>0</v>
      </c>
      <c r="AI475" s="86">
        <f>SUMIFS('sys inv movment rpt'!$M:$M,'sys inv movment rpt'!$L:$L,$M475,'sys inv movment rpt'!$N:$N,AI$1)</f>
        <v>34080</v>
      </c>
      <c r="AJ475" s="86">
        <f>SUMIFS('sys inv movment rpt'!$M:$M,'sys inv movment rpt'!$L:$L,$M475,'sys inv movment rpt'!$N:$N,AJ$1)</f>
        <v>0</v>
      </c>
      <c r="AK475" s="86">
        <f>SUMIFS('sys inv movment rpt'!$M:$M,'sys inv movment rpt'!$L:$L,$M475,'sys inv movment rpt'!$N:$N,AK$1)</f>
        <v>0</v>
      </c>
      <c r="AL475" s="86">
        <f>SUMIFS('sys inv movment rpt'!$M:$M,'sys inv movment rpt'!$L:$L,$M475,'sys inv movment rpt'!$N:$N,AL$1)</f>
        <v>0</v>
      </c>
      <c r="AM475" s="86">
        <f>SUMIFS('sys inv movment rpt'!$M:$M,'sys inv movment rpt'!$L:$L,$M475,'sys inv movment rpt'!$N:$N,AM$1)</f>
        <v>0</v>
      </c>
      <c r="AN475" s="86">
        <f>SUMIFS('sys inv movment rpt'!$M:$M,'sys inv movment rpt'!$L:$L,$M475,'sys inv movment rpt'!$N:$N,AN$1)</f>
        <v>7200</v>
      </c>
      <c r="AO475" s="86">
        <f>SUMIFS('sys inv movment rpt'!$M:$M,'sys inv movment rpt'!$L:$L,$M475,'sys inv movment rpt'!$N:$N,AO$1)</f>
        <v>0</v>
      </c>
      <c r="AP475" s="86">
        <f>SUMIFS('sys inv movment rpt'!$M:$M,'sys inv movment rpt'!$L:$L,$M475,'sys inv movment rpt'!$N:$N,AP$1)</f>
        <v>0</v>
      </c>
      <c r="AQ475" s="86">
        <f>SUMIFS('sys inv movment rpt'!$M:$M,'sys inv movment rpt'!$L:$L,$M475,'sys inv movment rpt'!$N:$N,AQ$1)</f>
        <v>0</v>
      </c>
      <c r="AR475" s="86">
        <f>SUMIFS('sys inv movment rpt'!$M:$M,'sys inv movment rpt'!$L:$L,$M475,'sys inv movment rpt'!$N:$N,AR$1)</f>
        <v>7680</v>
      </c>
      <c r="AS475" s="86">
        <f>SUMIFS('sys inv movment rpt'!$M:$M,'sys inv movment rpt'!$L:$L,$M475,'sys inv movment rpt'!$N:$N,AS$1)</f>
        <v>0</v>
      </c>
      <c r="AT475" s="86">
        <f>SUMIFS('sys inv movment rpt'!$M:$M,'sys inv movment rpt'!$L:$L,$M475,'sys inv movment rpt'!$N:$N,AT$1)</f>
        <v>0</v>
      </c>
      <c r="AU475" s="86">
        <f>SUMIFS('sys inv movment rpt'!$M:$M,'sys inv movment rpt'!$L:$L,$M475,'sys inv movment rpt'!$N:$N,AU$1)</f>
        <v>0</v>
      </c>
      <c r="AV475" s="86">
        <f>SUMIFS('sys inv movment rpt'!$M:$M,'sys inv movment rpt'!$L:$L,$M475,'sys inv movment rpt'!$N:$N,AV$1)</f>
        <v>0</v>
      </c>
      <c r="AW475" s="87" t="str">
        <f>IFERROR(VLOOKUP(A475,'sys-backorder details'!E:U,17,0),"-")</f>
        <v>-</v>
      </c>
      <c r="AX475" s="87" t="str">
        <f>IF(K475&gt;1,VLOOKUP(A475,'settings-routing'!A:I,9,0),"")</f>
        <v/>
      </c>
    </row>
    <row r="476" ht="12.75" hidden="1" customHeight="1">
      <c r="A476" s="50" t="s">
        <v>1144</v>
      </c>
      <c r="B476" s="50" t="s">
        <v>1145</v>
      </c>
      <c r="C476" s="50">
        <f t="shared" si="2"/>
        <v>13800</v>
      </c>
      <c r="D476" s="80">
        <f>SUMIF('Stocks 101-111'!$J:$J,'item dashboard'!A476,'Stocks 101-111'!K:K)</f>
        <v>13800</v>
      </c>
      <c r="E476" s="80">
        <f>SUMIF('Stocks 101-111'!$J:$J,'item dashboard'!A476,'Stocks 101-111'!$L:$L)</f>
        <v>0</v>
      </c>
      <c r="F476" s="81">
        <f t="shared" si="3"/>
        <v>0</v>
      </c>
      <c r="G476" s="82">
        <f t="shared" si="4"/>
        <v>0.05714285714</v>
      </c>
      <c r="H476" s="50">
        <f>SUMIFS('sys-backorder details'!$M:$M,'sys-backorder details'!$E:$E,'item dashboard'!A476,'sys-backorder details'!$V:$V,"")</f>
        <v>0</v>
      </c>
      <c r="I476" s="83">
        <f>SUMIF('settings-routing'!$I:$I,'item dashboard'!A476,'settings-routing'!$O:$O)</f>
        <v>0</v>
      </c>
      <c r="J476" s="50">
        <f>SUMIFS('sys-backorder details'!$M:$M,'sys-backorder details'!$E:$E,'item dashboard'!A476,'sys-backorder details'!$V:$V,"Call off")</f>
        <v>7200</v>
      </c>
      <c r="K476" s="84">
        <f t="shared" si="5"/>
        <v>-13800</v>
      </c>
      <c r="L476" s="84">
        <f>SUMIF('Production Plan'!$E:$E,'item dashboard'!A476,'Production Plan'!$N:$N)</f>
        <v>0</v>
      </c>
      <c r="M476" s="85" t="str">
        <f t="shared" si="6"/>
        <v>B-G33-W11-100 gm White Petroleum Jelly Jar</v>
      </c>
      <c r="N476" s="86">
        <f>SUMIFS('sys inv movment rpt'!$M:$M,'sys inv movment rpt'!$L:$L,$M476,'sys inv movment rpt'!$N:$N,N$1)</f>
        <v>0</v>
      </c>
      <c r="O476" s="86">
        <f>SUMIFS('sys inv movment rpt'!$M:$M,'sys inv movment rpt'!$L:$L,$M476,'sys inv movment rpt'!$N:$N,O$1)</f>
        <v>0</v>
      </c>
      <c r="P476" s="86">
        <f>SUMIFS('sys inv movment rpt'!$M:$M,'sys inv movment rpt'!$L:$L,$M476,'sys inv movment rpt'!$N:$N,P$1)</f>
        <v>0</v>
      </c>
      <c r="Q476" s="86">
        <f>SUMIFS('sys inv movment rpt'!$M:$M,'sys inv movment rpt'!$L:$L,$M476,'sys inv movment rpt'!$N:$N,Q$1)</f>
        <v>0</v>
      </c>
      <c r="R476" s="86">
        <f>SUMIFS('sys inv movment rpt'!$M:$M,'sys inv movment rpt'!$L:$L,$M476,'sys inv movment rpt'!$N:$N,R$1)</f>
        <v>0</v>
      </c>
      <c r="S476" s="86">
        <f>SUMIFS('sys inv movment rpt'!$M:$M,'sys inv movment rpt'!$L:$L,$M476,'sys inv movment rpt'!$N:$N,S$1)</f>
        <v>0</v>
      </c>
      <c r="T476" s="86">
        <f>SUMIFS('sys inv movment rpt'!$M:$M,'sys inv movment rpt'!$L:$L,$M476,'sys inv movment rpt'!$N:$N,T$1)</f>
        <v>0</v>
      </c>
      <c r="U476" s="86">
        <f>SUMIFS('sys inv movment rpt'!$M:$M,'sys inv movment rpt'!$L:$L,$M476,'sys inv movment rpt'!$N:$N,U$1)</f>
        <v>0</v>
      </c>
      <c r="V476" s="86">
        <f>SUMIFS('sys inv movment rpt'!$M:$M,'sys inv movment rpt'!$L:$L,$M476,'sys inv movment rpt'!$N:$N,V$1)</f>
        <v>0</v>
      </c>
      <c r="W476" s="86">
        <f>SUMIFS('sys inv movment rpt'!$M:$M,'sys inv movment rpt'!$L:$L,$M476,'sys inv movment rpt'!$N:$N,W$1)</f>
        <v>0</v>
      </c>
      <c r="X476" s="86">
        <f>SUMIFS('sys inv movment rpt'!$M:$M,'sys inv movment rpt'!$L:$L,$M476,'sys inv movment rpt'!$N:$N,X$1)</f>
        <v>0</v>
      </c>
      <c r="Y476" s="86">
        <f>SUMIFS('sys inv movment rpt'!$M:$M,'sys inv movment rpt'!$L:$L,$M476,'sys inv movment rpt'!$N:$N,Y$1)</f>
        <v>0</v>
      </c>
      <c r="Z476" s="86">
        <f>SUMIFS('sys inv movment rpt'!$M:$M,'sys inv movment rpt'!$L:$L,$M476,'sys inv movment rpt'!$N:$N,Z$1)</f>
        <v>0</v>
      </c>
      <c r="AA476" s="86">
        <f>SUMIFS('sys inv movment rpt'!$M:$M,'sys inv movment rpt'!$L:$L,$M476,'sys inv movment rpt'!$N:$N,AA$1)</f>
        <v>0</v>
      </c>
      <c r="AB476" s="86">
        <f>SUMIFS('sys inv movment rpt'!$M:$M,'sys inv movment rpt'!$L:$L,$M476,'sys inv movment rpt'!$N:$N,AB$1)</f>
        <v>0</v>
      </c>
      <c r="AC476" s="86">
        <f>SUMIFS('sys inv movment rpt'!$M:$M,'sys inv movment rpt'!$L:$L,$M476,'sys inv movment rpt'!$N:$N,AC$1)</f>
        <v>0</v>
      </c>
      <c r="AD476" s="86">
        <f>SUMIFS('sys inv movment rpt'!$M:$M,'sys inv movment rpt'!$L:$L,$M476,'sys inv movment rpt'!$N:$N,AD$1)</f>
        <v>0</v>
      </c>
      <c r="AE476" s="86">
        <f>SUMIFS('sys inv movment rpt'!$M:$M,'sys inv movment rpt'!$L:$L,$M476,'sys inv movment rpt'!$N:$N,AE$1)</f>
        <v>0</v>
      </c>
      <c r="AF476" s="86">
        <f>SUMIFS('sys inv movment rpt'!$M:$M,'sys inv movment rpt'!$L:$L,$M476,'sys inv movment rpt'!$N:$N,AF$1)</f>
        <v>2304</v>
      </c>
      <c r="AG476" s="86">
        <f>SUMIFS('sys inv movment rpt'!$M:$M,'sys inv movment rpt'!$L:$L,$M476,'sys inv movment rpt'!$N:$N,AG$1)</f>
        <v>0</v>
      </c>
      <c r="AH476" s="86">
        <f>SUMIFS('sys inv movment rpt'!$M:$M,'sys inv movment rpt'!$L:$L,$M476,'sys inv movment rpt'!$N:$N,AH$1)</f>
        <v>0</v>
      </c>
      <c r="AI476" s="86">
        <f>SUMIFS('sys inv movment rpt'!$M:$M,'sys inv movment rpt'!$L:$L,$M476,'sys inv movment rpt'!$N:$N,AI$1)</f>
        <v>0</v>
      </c>
      <c r="AJ476" s="86">
        <f>SUMIFS('sys inv movment rpt'!$M:$M,'sys inv movment rpt'!$L:$L,$M476,'sys inv movment rpt'!$N:$N,AJ$1)</f>
        <v>0</v>
      </c>
      <c r="AK476" s="86">
        <f>SUMIFS('sys inv movment rpt'!$M:$M,'sys inv movment rpt'!$L:$L,$M476,'sys inv movment rpt'!$N:$N,AK$1)</f>
        <v>0</v>
      </c>
      <c r="AL476" s="86">
        <f>SUMIFS('sys inv movment rpt'!$M:$M,'sys inv movment rpt'!$L:$L,$M476,'sys inv movment rpt'!$N:$N,AL$1)</f>
        <v>0</v>
      </c>
      <c r="AM476" s="86">
        <f>SUMIFS('sys inv movment rpt'!$M:$M,'sys inv movment rpt'!$L:$L,$M476,'sys inv movment rpt'!$N:$N,AM$1)</f>
        <v>0</v>
      </c>
      <c r="AN476" s="86">
        <f>SUMIFS('sys inv movment rpt'!$M:$M,'sys inv movment rpt'!$L:$L,$M476,'sys inv movment rpt'!$N:$N,AN$1)</f>
        <v>0</v>
      </c>
      <c r="AO476" s="86">
        <f>SUMIFS('sys inv movment rpt'!$M:$M,'sys inv movment rpt'!$L:$L,$M476,'sys inv movment rpt'!$N:$N,AO$1)</f>
        <v>0</v>
      </c>
      <c r="AP476" s="86">
        <f>SUMIFS('sys inv movment rpt'!$M:$M,'sys inv movment rpt'!$L:$L,$M476,'sys inv movment rpt'!$N:$N,AP$1)</f>
        <v>0</v>
      </c>
      <c r="AQ476" s="86">
        <f>SUMIFS('sys inv movment rpt'!$M:$M,'sys inv movment rpt'!$L:$L,$M476,'sys inv movment rpt'!$N:$N,AQ$1)</f>
        <v>0</v>
      </c>
      <c r="AR476" s="86">
        <f>SUMIFS('sys inv movment rpt'!$M:$M,'sys inv movment rpt'!$L:$L,$M476,'sys inv movment rpt'!$N:$N,AR$1)</f>
        <v>0</v>
      </c>
      <c r="AS476" s="86">
        <f>SUMIFS('sys inv movment rpt'!$M:$M,'sys inv movment rpt'!$L:$L,$M476,'sys inv movment rpt'!$N:$N,AS$1)</f>
        <v>4752</v>
      </c>
      <c r="AT476" s="86">
        <f>SUMIFS('sys inv movment rpt'!$M:$M,'sys inv movment rpt'!$L:$L,$M476,'sys inv movment rpt'!$N:$N,AT$1)</f>
        <v>0</v>
      </c>
      <c r="AU476" s="86">
        <f>SUMIFS('sys inv movment rpt'!$M:$M,'sys inv movment rpt'!$L:$L,$M476,'sys inv movment rpt'!$N:$N,AU$1)</f>
        <v>0</v>
      </c>
      <c r="AV476" s="86">
        <f>SUMIFS('sys inv movment rpt'!$M:$M,'sys inv movment rpt'!$L:$L,$M476,'sys inv movment rpt'!$N:$N,AV$1)</f>
        <v>0</v>
      </c>
      <c r="AW476" s="87" t="str">
        <f>IFERROR(VLOOKUP(A476,'sys-backorder details'!E:U,17,0),"-")</f>
        <v>30 Days</v>
      </c>
      <c r="AX476" s="87" t="str">
        <f>IF(K476&gt;1,VLOOKUP(A476,'settings-routing'!A:I,9,0),"")</f>
        <v/>
      </c>
    </row>
    <row r="477" ht="12.75" hidden="1" customHeight="1">
      <c r="A477" s="13" t="s">
        <v>1146</v>
      </c>
      <c r="B477" s="50" t="s">
        <v>1147</v>
      </c>
      <c r="C477" s="50">
        <f t="shared" si="2"/>
        <v>0</v>
      </c>
      <c r="D477" s="80">
        <f>SUMIF('Stocks 101-111'!$J:$J,'item dashboard'!A477,'Stocks 101-111'!K:K)</f>
        <v>0</v>
      </c>
      <c r="E477" s="80">
        <f>SUMIF('Stocks 101-111'!$J:$J,'item dashboard'!A477,'Stocks 101-111'!$L:$L)</f>
        <v>0</v>
      </c>
      <c r="F477" s="81">
        <f t="shared" si="3"/>
        <v>0</v>
      </c>
      <c r="G477" s="82">
        <f t="shared" si="4"/>
        <v>0</v>
      </c>
      <c r="H477" s="50">
        <f>SUMIFS('sys-backorder details'!$M:$M,'sys-backorder details'!$E:$E,'item dashboard'!A477,'sys-backorder details'!$V:$V,"")</f>
        <v>0</v>
      </c>
      <c r="I477" s="83">
        <f>SUMIF('settings-routing'!$I:$I,'item dashboard'!A477,'settings-routing'!$O:$O)</f>
        <v>0</v>
      </c>
      <c r="J477" s="50">
        <f>SUMIFS('sys-backorder details'!$M:$M,'sys-backorder details'!$E:$E,'item dashboard'!A477,'sys-backorder details'!$V:$V,"Call off")</f>
        <v>10000</v>
      </c>
      <c r="K477" s="84">
        <f t="shared" si="5"/>
        <v>0</v>
      </c>
      <c r="L477" s="84">
        <f>SUMIF('Production Plan'!$E:$E,'item dashboard'!A477,'Production Plan'!$N:$N)</f>
        <v>0</v>
      </c>
      <c r="M477" s="85" t="str">
        <f t="shared" si="6"/>
        <v>B-G33-W11PNT-70 ml Natural Pntd Ludaz Coconut Oil Bottle</v>
      </c>
      <c r="N477" s="86">
        <f>SUMIFS('sys inv movment rpt'!$M:$M,'sys inv movment rpt'!$L:$L,$M477,'sys inv movment rpt'!$N:$N,N$1)</f>
        <v>0</v>
      </c>
      <c r="O477" s="86">
        <f>SUMIFS('sys inv movment rpt'!$M:$M,'sys inv movment rpt'!$L:$L,$M477,'sys inv movment rpt'!$N:$N,O$1)</f>
        <v>0</v>
      </c>
      <c r="P477" s="86">
        <f>SUMIFS('sys inv movment rpt'!$M:$M,'sys inv movment rpt'!$L:$L,$M477,'sys inv movment rpt'!$N:$N,P$1)</f>
        <v>0</v>
      </c>
      <c r="Q477" s="86">
        <f>SUMIFS('sys inv movment rpt'!$M:$M,'sys inv movment rpt'!$L:$L,$M477,'sys inv movment rpt'!$N:$N,Q$1)</f>
        <v>0</v>
      </c>
      <c r="R477" s="86">
        <f>SUMIFS('sys inv movment rpt'!$M:$M,'sys inv movment rpt'!$L:$L,$M477,'sys inv movment rpt'!$N:$N,R$1)</f>
        <v>0</v>
      </c>
      <c r="S477" s="86">
        <f>SUMIFS('sys inv movment rpt'!$M:$M,'sys inv movment rpt'!$L:$L,$M477,'sys inv movment rpt'!$N:$N,S$1)</f>
        <v>0</v>
      </c>
      <c r="T477" s="86">
        <f>SUMIFS('sys inv movment rpt'!$M:$M,'sys inv movment rpt'!$L:$L,$M477,'sys inv movment rpt'!$N:$N,T$1)</f>
        <v>0</v>
      </c>
      <c r="U477" s="86">
        <f>SUMIFS('sys inv movment rpt'!$M:$M,'sys inv movment rpt'!$L:$L,$M477,'sys inv movment rpt'!$N:$N,U$1)</f>
        <v>0</v>
      </c>
      <c r="V477" s="86">
        <f>SUMIFS('sys inv movment rpt'!$M:$M,'sys inv movment rpt'!$L:$L,$M477,'sys inv movment rpt'!$N:$N,V$1)</f>
        <v>0</v>
      </c>
      <c r="W477" s="86">
        <f>SUMIFS('sys inv movment rpt'!$M:$M,'sys inv movment rpt'!$L:$L,$M477,'sys inv movment rpt'!$N:$N,W$1)</f>
        <v>0</v>
      </c>
      <c r="X477" s="86">
        <f>SUMIFS('sys inv movment rpt'!$M:$M,'sys inv movment rpt'!$L:$L,$M477,'sys inv movment rpt'!$N:$N,X$1)</f>
        <v>0</v>
      </c>
      <c r="Y477" s="86">
        <f>SUMIFS('sys inv movment rpt'!$M:$M,'sys inv movment rpt'!$L:$L,$M477,'sys inv movment rpt'!$N:$N,Y$1)</f>
        <v>0</v>
      </c>
      <c r="Z477" s="86">
        <f>SUMIFS('sys inv movment rpt'!$M:$M,'sys inv movment rpt'!$L:$L,$M477,'sys inv movment rpt'!$N:$N,Z$1)</f>
        <v>0</v>
      </c>
      <c r="AA477" s="86">
        <f>SUMIFS('sys inv movment rpt'!$M:$M,'sys inv movment rpt'!$L:$L,$M477,'sys inv movment rpt'!$N:$N,AA$1)</f>
        <v>0</v>
      </c>
      <c r="AB477" s="86">
        <f>SUMIFS('sys inv movment rpt'!$M:$M,'sys inv movment rpt'!$L:$L,$M477,'sys inv movment rpt'!$N:$N,AB$1)</f>
        <v>0</v>
      </c>
      <c r="AC477" s="86">
        <f>SUMIFS('sys inv movment rpt'!$M:$M,'sys inv movment rpt'!$L:$L,$M477,'sys inv movment rpt'!$N:$N,AC$1)</f>
        <v>0</v>
      </c>
      <c r="AD477" s="86">
        <f>SUMIFS('sys inv movment rpt'!$M:$M,'sys inv movment rpt'!$L:$L,$M477,'sys inv movment rpt'!$N:$N,AD$1)</f>
        <v>0</v>
      </c>
      <c r="AE477" s="86">
        <f>SUMIFS('sys inv movment rpt'!$M:$M,'sys inv movment rpt'!$L:$L,$M477,'sys inv movment rpt'!$N:$N,AE$1)</f>
        <v>0</v>
      </c>
      <c r="AF477" s="86">
        <f>SUMIFS('sys inv movment rpt'!$M:$M,'sys inv movment rpt'!$L:$L,$M477,'sys inv movment rpt'!$N:$N,AF$1)</f>
        <v>0</v>
      </c>
      <c r="AG477" s="86">
        <f>SUMIFS('sys inv movment rpt'!$M:$M,'sys inv movment rpt'!$L:$L,$M477,'sys inv movment rpt'!$N:$N,AG$1)</f>
        <v>0</v>
      </c>
      <c r="AH477" s="86">
        <f>SUMIFS('sys inv movment rpt'!$M:$M,'sys inv movment rpt'!$L:$L,$M477,'sys inv movment rpt'!$N:$N,AH$1)</f>
        <v>0</v>
      </c>
      <c r="AI477" s="86">
        <f>SUMIFS('sys inv movment rpt'!$M:$M,'sys inv movment rpt'!$L:$L,$M477,'sys inv movment rpt'!$N:$N,AI$1)</f>
        <v>0</v>
      </c>
      <c r="AJ477" s="86">
        <f>SUMIFS('sys inv movment rpt'!$M:$M,'sys inv movment rpt'!$L:$L,$M477,'sys inv movment rpt'!$N:$N,AJ$1)</f>
        <v>0</v>
      </c>
      <c r="AK477" s="86">
        <f>SUMIFS('sys inv movment rpt'!$M:$M,'sys inv movment rpt'!$L:$L,$M477,'sys inv movment rpt'!$N:$N,AK$1)</f>
        <v>0</v>
      </c>
      <c r="AL477" s="86">
        <f>SUMIFS('sys inv movment rpt'!$M:$M,'sys inv movment rpt'!$L:$L,$M477,'sys inv movment rpt'!$N:$N,AL$1)</f>
        <v>0</v>
      </c>
      <c r="AM477" s="86">
        <f>SUMIFS('sys inv movment rpt'!$M:$M,'sys inv movment rpt'!$L:$L,$M477,'sys inv movment rpt'!$N:$N,AM$1)</f>
        <v>0</v>
      </c>
      <c r="AN477" s="86">
        <f>SUMIFS('sys inv movment rpt'!$M:$M,'sys inv movment rpt'!$L:$L,$M477,'sys inv movment rpt'!$N:$N,AN$1)</f>
        <v>0</v>
      </c>
      <c r="AO477" s="86">
        <f>SUMIFS('sys inv movment rpt'!$M:$M,'sys inv movment rpt'!$L:$L,$M477,'sys inv movment rpt'!$N:$N,AO$1)</f>
        <v>0</v>
      </c>
      <c r="AP477" s="86">
        <f>SUMIFS('sys inv movment rpt'!$M:$M,'sys inv movment rpt'!$L:$L,$M477,'sys inv movment rpt'!$N:$N,AP$1)</f>
        <v>0</v>
      </c>
      <c r="AQ477" s="86">
        <f>SUMIFS('sys inv movment rpt'!$M:$M,'sys inv movment rpt'!$L:$L,$M477,'sys inv movment rpt'!$N:$N,AQ$1)</f>
        <v>0</v>
      </c>
      <c r="AR477" s="86">
        <f>SUMIFS('sys inv movment rpt'!$M:$M,'sys inv movment rpt'!$L:$L,$M477,'sys inv movment rpt'!$N:$N,AR$1)</f>
        <v>0</v>
      </c>
      <c r="AS477" s="86">
        <f>SUMIFS('sys inv movment rpt'!$M:$M,'sys inv movment rpt'!$L:$L,$M477,'sys inv movment rpt'!$N:$N,AS$1)</f>
        <v>0</v>
      </c>
      <c r="AT477" s="86">
        <f>SUMIFS('sys inv movment rpt'!$M:$M,'sys inv movment rpt'!$L:$L,$M477,'sys inv movment rpt'!$N:$N,AT$1)</f>
        <v>0</v>
      </c>
      <c r="AU477" s="86">
        <f>SUMIFS('sys inv movment rpt'!$M:$M,'sys inv movment rpt'!$L:$L,$M477,'sys inv movment rpt'!$N:$N,AU$1)</f>
        <v>0</v>
      </c>
      <c r="AV477" s="86">
        <f>SUMIFS('sys inv movment rpt'!$M:$M,'sys inv movment rpt'!$L:$L,$M477,'sys inv movment rpt'!$N:$N,AV$1)</f>
        <v>0</v>
      </c>
      <c r="AW477" s="87" t="str">
        <f>IFERROR(VLOOKUP(A477,'sys-backorder details'!E:U,17,0),"-")</f>
        <v>Cash/Current Cheque</v>
      </c>
      <c r="AX477" s="87" t="str">
        <f>IF(K477&gt;1,VLOOKUP(A477,'settings-routing'!A:I,9,0),"")</f>
        <v/>
      </c>
    </row>
    <row r="478" ht="12.75" hidden="1" customHeight="1">
      <c r="A478" s="28" t="s">
        <v>1148</v>
      </c>
      <c r="B478" s="28" t="s">
        <v>1149</v>
      </c>
      <c r="C478" s="50">
        <f t="shared" si="2"/>
        <v>0</v>
      </c>
      <c r="D478" s="80">
        <f>SUMIF('Stocks 101-111'!$J:$J,'item dashboard'!A478,'Stocks 101-111'!K:K)</f>
        <v>0</v>
      </c>
      <c r="E478" s="80">
        <f>SUMIF('Stocks 101-111'!$J:$J,'item dashboard'!A478,'Stocks 101-111'!$L:$L)</f>
        <v>0</v>
      </c>
      <c r="F478" s="81">
        <f t="shared" si="3"/>
        <v>0</v>
      </c>
      <c r="G478" s="82">
        <f t="shared" si="4"/>
        <v>0</v>
      </c>
      <c r="H478" s="50">
        <f>SUMIFS('sys-backorder details'!$M:$M,'sys-backorder details'!$E:$E,'item dashboard'!A478,'sys-backorder details'!$V:$V,"")</f>
        <v>0</v>
      </c>
      <c r="I478" s="83">
        <f>SUMIF('settings-routing'!$I:$I,'item dashboard'!A478,'settings-routing'!$O:$O)</f>
        <v>0</v>
      </c>
      <c r="J478" s="50">
        <f>SUMIFS('sys-backorder details'!$M:$M,'sys-backorder details'!$E:$E,'item dashboard'!A478,'sys-backorder details'!$V:$V,"Call off")</f>
        <v>0</v>
      </c>
      <c r="K478" s="84">
        <f t="shared" si="5"/>
        <v>0</v>
      </c>
      <c r="L478" s="84">
        <f>SUMIF('Production Plan'!$E:$E,'item dashboard'!A478,'Production Plan'!$N:$N)</f>
        <v>0</v>
      </c>
      <c r="M478" s="85" t="str">
        <f t="shared" si="6"/>
        <v>B-GD1-W14-250 ml Guango white milk bottle</v>
      </c>
      <c r="N478" s="86">
        <f>SUMIFS('sys inv movment rpt'!$M:$M,'sys inv movment rpt'!$L:$L,$M478,'sys inv movment rpt'!$N:$N,N$1)</f>
        <v>0</v>
      </c>
      <c r="O478" s="86">
        <f>SUMIFS('sys inv movment rpt'!$M:$M,'sys inv movment rpt'!$L:$L,$M478,'sys inv movment rpt'!$N:$N,O$1)</f>
        <v>0</v>
      </c>
      <c r="P478" s="86">
        <f>SUMIFS('sys inv movment rpt'!$M:$M,'sys inv movment rpt'!$L:$L,$M478,'sys inv movment rpt'!$N:$N,P$1)</f>
        <v>0</v>
      </c>
      <c r="Q478" s="86">
        <f>SUMIFS('sys inv movment rpt'!$M:$M,'sys inv movment rpt'!$L:$L,$M478,'sys inv movment rpt'!$N:$N,Q$1)</f>
        <v>0</v>
      </c>
      <c r="R478" s="86">
        <f>SUMIFS('sys inv movment rpt'!$M:$M,'sys inv movment rpt'!$L:$L,$M478,'sys inv movment rpt'!$N:$N,R$1)</f>
        <v>0</v>
      </c>
      <c r="S478" s="86">
        <f>SUMIFS('sys inv movment rpt'!$M:$M,'sys inv movment rpt'!$L:$L,$M478,'sys inv movment rpt'!$N:$N,S$1)</f>
        <v>0</v>
      </c>
      <c r="T478" s="86">
        <f>SUMIFS('sys inv movment rpt'!$M:$M,'sys inv movment rpt'!$L:$L,$M478,'sys inv movment rpt'!$N:$N,T$1)</f>
        <v>0</v>
      </c>
      <c r="U478" s="86">
        <f>SUMIFS('sys inv movment rpt'!$M:$M,'sys inv movment rpt'!$L:$L,$M478,'sys inv movment rpt'!$N:$N,U$1)</f>
        <v>0</v>
      </c>
      <c r="V478" s="86">
        <f>SUMIFS('sys inv movment rpt'!$M:$M,'sys inv movment rpt'!$L:$L,$M478,'sys inv movment rpt'!$N:$N,V$1)</f>
        <v>0</v>
      </c>
      <c r="W478" s="86">
        <f>SUMIFS('sys inv movment rpt'!$M:$M,'sys inv movment rpt'!$L:$L,$M478,'sys inv movment rpt'!$N:$N,W$1)</f>
        <v>0</v>
      </c>
      <c r="X478" s="86">
        <f>SUMIFS('sys inv movment rpt'!$M:$M,'sys inv movment rpt'!$L:$L,$M478,'sys inv movment rpt'!$N:$N,X$1)</f>
        <v>0</v>
      </c>
      <c r="Y478" s="86">
        <f>SUMIFS('sys inv movment rpt'!$M:$M,'sys inv movment rpt'!$L:$L,$M478,'sys inv movment rpt'!$N:$N,Y$1)</f>
        <v>0</v>
      </c>
      <c r="Z478" s="86">
        <f>SUMIFS('sys inv movment rpt'!$M:$M,'sys inv movment rpt'!$L:$L,$M478,'sys inv movment rpt'!$N:$N,Z$1)</f>
        <v>0</v>
      </c>
      <c r="AA478" s="86">
        <f>SUMIFS('sys inv movment rpt'!$M:$M,'sys inv movment rpt'!$L:$L,$M478,'sys inv movment rpt'!$N:$N,AA$1)</f>
        <v>0</v>
      </c>
      <c r="AB478" s="86">
        <f>SUMIFS('sys inv movment rpt'!$M:$M,'sys inv movment rpt'!$L:$L,$M478,'sys inv movment rpt'!$N:$N,AB$1)</f>
        <v>0</v>
      </c>
      <c r="AC478" s="86">
        <f>SUMIFS('sys inv movment rpt'!$M:$M,'sys inv movment rpt'!$L:$L,$M478,'sys inv movment rpt'!$N:$N,AC$1)</f>
        <v>0</v>
      </c>
      <c r="AD478" s="86">
        <f>SUMIFS('sys inv movment rpt'!$M:$M,'sys inv movment rpt'!$L:$L,$M478,'sys inv movment rpt'!$N:$N,AD$1)</f>
        <v>0</v>
      </c>
      <c r="AE478" s="86">
        <f>SUMIFS('sys inv movment rpt'!$M:$M,'sys inv movment rpt'!$L:$L,$M478,'sys inv movment rpt'!$N:$N,AE$1)</f>
        <v>0</v>
      </c>
      <c r="AF478" s="86">
        <f>SUMIFS('sys inv movment rpt'!$M:$M,'sys inv movment rpt'!$L:$L,$M478,'sys inv movment rpt'!$N:$N,AF$1)</f>
        <v>0</v>
      </c>
      <c r="AG478" s="86">
        <f>SUMIFS('sys inv movment rpt'!$M:$M,'sys inv movment rpt'!$L:$L,$M478,'sys inv movment rpt'!$N:$N,AG$1)</f>
        <v>0</v>
      </c>
      <c r="AH478" s="86">
        <f>SUMIFS('sys inv movment rpt'!$M:$M,'sys inv movment rpt'!$L:$L,$M478,'sys inv movment rpt'!$N:$N,AH$1)</f>
        <v>0</v>
      </c>
      <c r="AI478" s="86">
        <f>SUMIFS('sys inv movment rpt'!$M:$M,'sys inv movment rpt'!$L:$L,$M478,'sys inv movment rpt'!$N:$N,AI$1)</f>
        <v>0</v>
      </c>
      <c r="AJ478" s="86">
        <f>SUMIFS('sys inv movment rpt'!$M:$M,'sys inv movment rpt'!$L:$L,$M478,'sys inv movment rpt'!$N:$N,AJ$1)</f>
        <v>0</v>
      </c>
      <c r="AK478" s="86">
        <f>SUMIFS('sys inv movment rpt'!$M:$M,'sys inv movment rpt'!$L:$L,$M478,'sys inv movment rpt'!$N:$N,AK$1)</f>
        <v>0</v>
      </c>
      <c r="AL478" s="86">
        <f>SUMIFS('sys inv movment rpt'!$M:$M,'sys inv movment rpt'!$L:$L,$M478,'sys inv movment rpt'!$N:$N,AL$1)</f>
        <v>0</v>
      </c>
      <c r="AM478" s="86">
        <f>SUMIFS('sys inv movment rpt'!$M:$M,'sys inv movment rpt'!$L:$L,$M478,'sys inv movment rpt'!$N:$N,AM$1)</f>
        <v>0</v>
      </c>
      <c r="AN478" s="86">
        <f>SUMIFS('sys inv movment rpt'!$M:$M,'sys inv movment rpt'!$L:$L,$M478,'sys inv movment rpt'!$N:$N,AN$1)</f>
        <v>0</v>
      </c>
      <c r="AO478" s="86">
        <f>SUMIFS('sys inv movment rpt'!$M:$M,'sys inv movment rpt'!$L:$L,$M478,'sys inv movment rpt'!$N:$N,AO$1)</f>
        <v>0</v>
      </c>
      <c r="AP478" s="86">
        <f>SUMIFS('sys inv movment rpt'!$M:$M,'sys inv movment rpt'!$L:$L,$M478,'sys inv movment rpt'!$N:$N,AP$1)</f>
        <v>0</v>
      </c>
      <c r="AQ478" s="86">
        <f>SUMIFS('sys inv movment rpt'!$M:$M,'sys inv movment rpt'!$L:$L,$M478,'sys inv movment rpt'!$N:$N,AQ$1)</f>
        <v>0</v>
      </c>
      <c r="AR478" s="86">
        <f>SUMIFS('sys inv movment rpt'!$M:$M,'sys inv movment rpt'!$L:$L,$M478,'sys inv movment rpt'!$N:$N,AR$1)</f>
        <v>0</v>
      </c>
      <c r="AS478" s="86">
        <f>SUMIFS('sys inv movment rpt'!$M:$M,'sys inv movment rpt'!$L:$L,$M478,'sys inv movment rpt'!$N:$N,AS$1)</f>
        <v>0</v>
      </c>
      <c r="AT478" s="86">
        <f>SUMIFS('sys inv movment rpt'!$M:$M,'sys inv movment rpt'!$L:$L,$M478,'sys inv movment rpt'!$N:$N,AT$1)</f>
        <v>0</v>
      </c>
      <c r="AU478" s="86">
        <f>SUMIFS('sys inv movment rpt'!$M:$M,'sys inv movment rpt'!$L:$L,$M478,'sys inv movment rpt'!$N:$N,AU$1)</f>
        <v>0</v>
      </c>
      <c r="AV478" s="86">
        <f>SUMIFS('sys inv movment rpt'!$M:$M,'sys inv movment rpt'!$L:$L,$M478,'sys inv movment rpt'!$N:$N,AV$1)</f>
        <v>0</v>
      </c>
      <c r="AW478" s="87" t="str">
        <f>IFERROR(VLOOKUP(A478,'sys-backorder details'!E:U,17,0),"-")</f>
        <v>-</v>
      </c>
      <c r="AX478" s="87" t="str">
        <f>IF(K478&gt;1,VLOOKUP(A478,'settings-routing'!A:I,9,0),"")</f>
        <v/>
      </c>
    </row>
    <row r="479" ht="12.75" hidden="1" customHeight="1">
      <c r="A479" s="50" t="s">
        <v>1150</v>
      </c>
      <c r="B479" s="50" t="s">
        <v>1151</v>
      </c>
      <c r="C479" s="50">
        <f t="shared" si="2"/>
        <v>0</v>
      </c>
      <c r="D479" s="80">
        <f>SUMIF('Stocks 101-111'!$J:$J,'item dashboard'!A479,'Stocks 101-111'!K:K)</f>
        <v>0</v>
      </c>
      <c r="E479" s="80">
        <f>SUMIF('Stocks 101-111'!$J:$J,'item dashboard'!A479,'Stocks 101-111'!$L:$L)</f>
        <v>0</v>
      </c>
      <c r="F479" s="81">
        <f t="shared" si="3"/>
        <v>0</v>
      </c>
      <c r="G479" s="82">
        <f t="shared" si="4"/>
        <v>0</v>
      </c>
      <c r="H479" s="50">
        <f>SUMIFS('sys-backorder details'!$M:$M,'sys-backorder details'!$E:$E,'item dashboard'!A479,'sys-backorder details'!$V:$V,"")</f>
        <v>0</v>
      </c>
      <c r="I479" s="83">
        <f>SUMIF('settings-routing'!$I:$I,'item dashboard'!A479,'settings-routing'!$O:$O)</f>
        <v>0</v>
      </c>
      <c r="J479" s="50">
        <f>SUMIFS('sys-backorder details'!$M:$M,'sys-backorder details'!$E:$E,'item dashboard'!A479,'sys-backorder details'!$V:$V,"Call off")</f>
        <v>0</v>
      </c>
      <c r="K479" s="84">
        <f t="shared" si="5"/>
        <v>0</v>
      </c>
      <c r="L479" s="84">
        <f>SUMIF('Production Plan'!$E:$E,'item dashboard'!A479,'Production Plan'!$N:$N)</f>
        <v>0</v>
      </c>
      <c r="M479" s="85" t="str">
        <f t="shared" si="6"/>
        <v>B-GD2-W24-500 ml Guango white milk bottle</v>
      </c>
      <c r="N479" s="86">
        <f>SUMIFS('sys inv movment rpt'!$M:$M,'sys inv movment rpt'!$L:$L,$M479,'sys inv movment rpt'!$N:$N,N$1)</f>
        <v>0</v>
      </c>
      <c r="O479" s="86">
        <f>SUMIFS('sys inv movment rpt'!$M:$M,'sys inv movment rpt'!$L:$L,$M479,'sys inv movment rpt'!$N:$N,O$1)</f>
        <v>0</v>
      </c>
      <c r="P479" s="86">
        <f>SUMIFS('sys inv movment rpt'!$M:$M,'sys inv movment rpt'!$L:$L,$M479,'sys inv movment rpt'!$N:$N,P$1)</f>
        <v>0</v>
      </c>
      <c r="Q479" s="86">
        <f>SUMIFS('sys inv movment rpt'!$M:$M,'sys inv movment rpt'!$L:$L,$M479,'sys inv movment rpt'!$N:$N,Q$1)</f>
        <v>0</v>
      </c>
      <c r="R479" s="86">
        <f>SUMIFS('sys inv movment rpt'!$M:$M,'sys inv movment rpt'!$L:$L,$M479,'sys inv movment rpt'!$N:$N,R$1)</f>
        <v>0</v>
      </c>
      <c r="S479" s="86">
        <f>SUMIFS('sys inv movment rpt'!$M:$M,'sys inv movment rpt'!$L:$L,$M479,'sys inv movment rpt'!$N:$N,S$1)</f>
        <v>0</v>
      </c>
      <c r="T479" s="86">
        <f>SUMIFS('sys inv movment rpt'!$M:$M,'sys inv movment rpt'!$L:$L,$M479,'sys inv movment rpt'!$N:$N,T$1)</f>
        <v>0</v>
      </c>
      <c r="U479" s="86">
        <f>SUMIFS('sys inv movment rpt'!$M:$M,'sys inv movment rpt'!$L:$L,$M479,'sys inv movment rpt'!$N:$N,U$1)</f>
        <v>0</v>
      </c>
      <c r="V479" s="86">
        <f>SUMIFS('sys inv movment rpt'!$M:$M,'sys inv movment rpt'!$L:$L,$M479,'sys inv movment rpt'!$N:$N,V$1)</f>
        <v>0</v>
      </c>
      <c r="W479" s="86">
        <f>SUMIFS('sys inv movment rpt'!$M:$M,'sys inv movment rpt'!$L:$L,$M479,'sys inv movment rpt'!$N:$N,W$1)</f>
        <v>0</v>
      </c>
      <c r="X479" s="86">
        <f>SUMIFS('sys inv movment rpt'!$M:$M,'sys inv movment rpt'!$L:$L,$M479,'sys inv movment rpt'!$N:$N,X$1)</f>
        <v>0</v>
      </c>
      <c r="Y479" s="86">
        <f>SUMIFS('sys inv movment rpt'!$M:$M,'sys inv movment rpt'!$L:$L,$M479,'sys inv movment rpt'!$N:$N,Y$1)</f>
        <v>0</v>
      </c>
      <c r="Z479" s="86">
        <f>SUMIFS('sys inv movment rpt'!$M:$M,'sys inv movment rpt'!$L:$L,$M479,'sys inv movment rpt'!$N:$N,Z$1)</f>
        <v>0</v>
      </c>
      <c r="AA479" s="86">
        <f>SUMIFS('sys inv movment rpt'!$M:$M,'sys inv movment rpt'!$L:$L,$M479,'sys inv movment rpt'!$N:$N,AA$1)</f>
        <v>0</v>
      </c>
      <c r="AB479" s="86">
        <f>SUMIFS('sys inv movment rpt'!$M:$M,'sys inv movment rpt'!$L:$L,$M479,'sys inv movment rpt'!$N:$N,AB$1)</f>
        <v>0</v>
      </c>
      <c r="AC479" s="86">
        <f>SUMIFS('sys inv movment rpt'!$M:$M,'sys inv movment rpt'!$L:$L,$M479,'sys inv movment rpt'!$N:$N,AC$1)</f>
        <v>0</v>
      </c>
      <c r="AD479" s="86">
        <f>SUMIFS('sys inv movment rpt'!$M:$M,'sys inv movment rpt'!$L:$L,$M479,'sys inv movment rpt'!$N:$N,AD$1)</f>
        <v>0</v>
      </c>
      <c r="AE479" s="86">
        <f>SUMIFS('sys inv movment rpt'!$M:$M,'sys inv movment rpt'!$L:$L,$M479,'sys inv movment rpt'!$N:$N,AE$1)</f>
        <v>0</v>
      </c>
      <c r="AF479" s="86">
        <f>SUMIFS('sys inv movment rpt'!$M:$M,'sys inv movment rpt'!$L:$L,$M479,'sys inv movment rpt'!$N:$N,AF$1)</f>
        <v>0</v>
      </c>
      <c r="AG479" s="86">
        <f>SUMIFS('sys inv movment rpt'!$M:$M,'sys inv movment rpt'!$L:$L,$M479,'sys inv movment rpt'!$N:$N,AG$1)</f>
        <v>0</v>
      </c>
      <c r="AH479" s="86">
        <f>SUMIFS('sys inv movment rpt'!$M:$M,'sys inv movment rpt'!$L:$L,$M479,'sys inv movment rpt'!$N:$N,AH$1)</f>
        <v>0</v>
      </c>
      <c r="AI479" s="86">
        <f>SUMIFS('sys inv movment rpt'!$M:$M,'sys inv movment rpt'!$L:$L,$M479,'sys inv movment rpt'!$N:$N,AI$1)</f>
        <v>0</v>
      </c>
      <c r="AJ479" s="86">
        <f>SUMIFS('sys inv movment rpt'!$M:$M,'sys inv movment rpt'!$L:$L,$M479,'sys inv movment rpt'!$N:$N,AJ$1)</f>
        <v>0</v>
      </c>
      <c r="AK479" s="86">
        <f>SUMIFS('sys inv movment rpt'!$M:$M,'sys inv movment rpt'!$L:$L,$M479,'sys inv movment rpt'!$N:$N,AK$1)</f>
        <v>0</v>
      </c>
      <c r="AL479" s="86">
        <f>SUMIFS('sys inv movment rpt'!$M:$M,'sys inv movment rpt'!$L:$L,$M479,'sys inv movment rpt'!$N:$N,AL$1)</f>
        <v>0</v>
      </c>
      <c r="AM479" s="86">
        <f>SUMIFS('sys inv movment rpt'!$M:$M,'sys inv movment rpt'!$L:$L,$M479,'sys inv movment rpt'!$N:$N,AM$1)</f>
        <v>0</v>
      </c>
      <c r="AN479" s="86">
        <f>SUMIFS('sys inv movment rpt'!$M:$M,'sys inv movment rpt'!$L:$L,$M479,'sys inv movment rpt'!$N:$N,AN$1)</f>
        <v>0</v>
      </c>
      <c r="AO479" s="86">
        <f>SUMIFS('sys inv movment rpt'!$M:$M,'sys inv movment rpt'!$L:$L,$M479,'sys inv movment rpt'!$N:$N,AO$1)</f>
        <v>0</v>
      </c>
      <c r="AP479" s="86">
        <f>SUMIFS('sys inv movment rpt'!$M:$M,'sys inv movment rpt'!$L:$L,$M479,'sys inv movment rpt'!$N:$N,AP$1)</f>
        <v>0</v>
      </c>
      <c r="AQ479" s="86">
        <f>SUMIFS('sys inv movment rpt'!$M:$M,'sys inv movment rpt'!$L:$L,$M479,'sys inv movment rpt'!$N:$N,AQ$1)</f>
        <v>0</v>
      </c>
      <c r="AR479" s="86">
        <f>SUMIFS('sys inv movment rpt'!$M:$M,'sys inv movment rpt'!$L:$L,$M479,'sys inv movment rpt'!$N:$N,AR$1)</f>
        <v>0</v>
      </c>
      <c r="AS479" s="86">
        <f>SUMIFS('sys inv movment rpt'!$M:$M,'sys inv movment rpt'!$L:$L,$M479,'sys inv movment rpt'!$N:$N,AS$1)</f>
        <v>0</v>
      </c>
      <c r="AT479" s="86">
        <f>SUMIFS('sys inv movment rpt'!$M:$M,'sys inv movment rpt'!$L:$L,$M479,'sys inv movment rpt'!$N:$N,AT$1)</f>
        <v>0</v>
      </c>
      <c r="AU479" s="86">
        <f>SUMIFS('sys inv movment rpt'!$M:$M,'sys inv movment rpt'!$L:$L,$M479,'sys inv movment rpt'!$N:$N,AU$1)</f>
        <v>0</v>
      </c>
      <c r="AV479" s="86">
        <f>SUMIFS('sys inv movment rpt'!$M:$M,'sys inv movment rpt'!$L:$L,$M479,'sys inv movment rpt'!$N:$N,AV$1)</f>
        <v>0</v>
      </c>
      <c r="AW479" s="87" t="str">
        <f>IFERROR(VLOOKUP(A479,'sys-backorder details'!E:U,17,0),"-")</f>
        <v>-</v>
      </c>
      <c r="AX479" s="87" t="str">
        <f>IF(K479&gt;1,VLOOKUP(A479,'settings-routing'!A:I,9,0),"")</f>
        <v/>
      </c>
    </row>
    <row r="480" ht="12.75" hidden="1" customHeight="1">
      <c r="A480" s="50" t="s">
        <v>1152</v>
      </c>
      <c r="B480" s="50" t="s">
        <v>1153</v>
      </c>
      <c r="C480" s="50">
        <f t="shared" si="2"/>
        <v>0</v>
      </c>
      <c r="D480" s="80">
        <f>SUMIF('Stocks 101-111'!$J:$J,'item dashboard'!A480,'Stocks 101-111'!K:K)</f>
        <v>0</v>
      </c>
      <c r="E480" s="80">
        <f>SUMIF('Stocks 101-111'!$J:$J,'item dashboard'!A480,'Stocks 101-111'!$L:$L)</f>
        <v>0</v>
      </c>
      <c r="F480" s="81">
        <f t="shared" si="3"/>
        <v>0</v>
      </c>
      <c r="G480" s="82">
        <f t="shared" si="4"/>
        <v>0</v>
      </c>
      <c r="H480" s="50">
        <f>SUMIFS('sys-backorder details'!$M:$M,'sys-backorder details'!$E:$E,'item dashboard'!A480,'sys-backorder details'!$V:$V,"")</f>
        <v>0</v>
      </c>
      <c r="I480" s="83">
        <f>SUMIF('settings-routing'!$I:$I,'item dashboard'!A480,'settings-routing'!$O:$O)</f>
        <v>0</v>
      </c>
      <c r="J480" s="50">
        <f>SUMIFS('sys-backorder details'!$M:$M,'sys-backorder details'!$E:$E,'item dashboard'!A480,'sys-backorder details'!$V:$V,"Call off")</f>
        <v>0</v>
      </c>
      <c r="K480" s="84">
        <f t="shared" si="5"/>
        <v>0</v>
      </c>
      <c r="L480" s="84">
        <f>SUMIF('Production Plan'!$E:$E,'item dashboard'!A480,'Production Plan'!$N:$N)</f>
        <v>0</v>
      </c>
      <c r="M480" s="85" t="str">
        <f t="shared" si="6"/>
        <v>B-GL1000-N61-1Ltr Natural Glue Bottle</v>
      </c>
      <c r="N480" s="86">
        <f>SUMIFS('sys inv movment rpt'!$M:$M,'sys inv movment rpt'!$L:$L,$M480,'sys inv movment rpt'!$N:$N,N$1)</f>
        <v>0</v>
      </c>
      <c r="O480" s="86">
        <f>SUMIFS('sys inv movment rpt'!$M:$M,'sys inv movment rpt'!$L:$L,$M480,'sys inv movment rpt'!$N:$N,O$1)</f>
        <v>0</v>
      </c>
      <c r="P480" s="86">
        <f>SUMIFS('sys inv movment rpt'!$M:$M,'sys inv movment rpt'!$L:$L,$M480,'sys inv movment rpt'!$N:$N,P$1)</f>
        <v>0</v>
      </c>
      <c r="Q480" s="86">
        <f>SUMIFS('sys inv movment rpt'!$M:$M,'sys inv movment rpt'!$L:$L,$M480,'sys inv movment rpt'!$N:$N,Q$1)</f>
        <v>0</v>
      </c>
      <c r="R480" s="86">
        <f>SUMIFS('sys inv movment rpt'!$M:$M,'sys inv movment rpt'!$L:$L,$M480,'sys inv movment rpt'!$N:$N,R$1)</f>
        <v>0</v>
      </c>
      <c r="S480" s="86">
        <f>SUMIFS('sys inv movment rpt'!$M:$M,'sys inv movment rpt'!$L:$L,$M480,'sys inv movment rpt'!$N:$N,S$1)</f>
        <v>0</v>
      </c>
      <c r="T480" s="86">
        <f>SUMIFS('sys inv movment rpt'!$M:$M,'sys inv movment rpt'!$L:$L,$M480,'sys inv movment rpt'!$N:$N,T$1)</f>
        <v>0</v>
      </c>
      <c r="U480" s="86">
        <f>SUMIFS('sys inv movment rpt'!$M:$M,'sys inv movment rpt'!$L:$L,$M480,'sys inv movment rpt'!$N:$N,U$1)</f>
        <v>0</v>
      </c>
      <c r="V480" s="86">
        <f>SUMIFS('sys inv movment rpt'!$M:$M,'sys inv movment rpt'!$L:$L,$M480,'sys inv movment rpt'!$N:$N,V$1)</f>
        <v>0</v>
      </c>
      <c r="W480" s="86">
        <f>SUMIFS('sys inv movment rpt'!$M:$M,'sys inv movment rpt'!$L:$L,$M480,'sys inv movment rpt'!$N:$N,W$1)</f>
        <v>0</v>
      </c>
      <c r="X480" s="86">
        <f>SUMIFS('sys inv movment rpt'!$M:$M,'sys inv movment rpt'!$L:$L,$M480,'sys inv movment rpt'!$N:$N,X$1)</f>
        <v>0</v>
      </c>
      <c r="Y480" s="86">
        <f>SUMIFS('sys inv movment rpt'!$M:$M,'sys inv movment rpt'!$L:$L,$M480,'sys inv movment rpt'!$N:$N,Y$1)</f>
        <v>0</v>
      </c>
      <c r="Z480" s="86">
        <f>SUMIFS('sys inv movment rpt'!$M:$M,'sys inv movment rpt'!$L:$L,$M480,'sys inv movment rpt'!$N:$N,Z$1)</f>
        <v>0</v>
      </c>
      <c r="AA480" s="86">
        <f>SUMIFS('sys inv movment rpt'!$M:$M,'sys inv movment rpt'!$L:$L,$M480,'sys inv movment rpt'!$N:$N,AA$1)</f>
        <v>0</v>
      </c>
      <c r="AB480" s="86">
        <f>SUMIFS('sys inv movment rpt'!$M:$M,'sys inv movment rpt'!$L:$L,$M480,'sys inv movment rpt'!$N:$N,AB$1)</f>
        <v>0</v>
      </c>
      <c r="AC480" s="86">
        <f>SUMIFS('sys inv movment rpt'!$M:$M,'sys inv movment rpt'!$L:$L,$M480,'sys inv movment rpt'!$N:$N,AC$1)</f>
        <v>0</v>
      </c>
      <c r="AD480" s="86">
        <f>SUMIFS('sys inv movment rpt'!$M:$M,'sys inv movment rpt'!$L:$L,$M480,'sys inv movment rpt'!$N:$N,AD$1)</f>
        <v>0</v>
      </c>
      <c r="AE480" s="86">
        <f>SUMIFS('sys inv movment rpt'!$M:$M,'sys inv movment rpt'!$L:$L,$M480,'sys inv movment rpt'!$N:$N,AE$1)</f>
        <v>0</v>
      </c>
      <c r="AF480" s="86">
        <f>SUMIFS('sys inv movment rpt'!$M:$M,'sys inv movment rpt'!$L:$L,$M480,'sys inv movment rpt'!$N:$N,AF$1)</f>
        <v>0</v>
      </c>
      <c r="AG480" s="86">
        <f>SUMIFS('sys inv movment rpt'!$M:$M,'sys inv movment rpt'!$L:$L,$M480,'sys inv movment rpt'!$N:$N,AG$1)</f>
        <v>0</v>
      </c>
      <c r="AH480" s="86">
        <f>SUMIFS('sys inv movment rpt'!$M:$M,'sys inv movment rpt'!$L:$L,$M480,'sys inv movment rpt'!$N:$N,AH$1)</f>
        <v>0</v>
      </c>
      <c r="AI480" s="86">
        <f>SUMIFS('sys inv movment rpt'!$M:$M,'sys inv movment rpt'!$L:$L,$M480,'sys inv movment rpt'!$N:$N,AI$1)</f>
        <v>0</v>
      </c>
      <c r="AJ480" s="86">
        <f>SUMIFS('sys inv movment rpt'!$M:$M,'sys inv movment rpt'!$L:$L,$M480,'sys inv movment rpt'!$N:$N,AJ$1)</f>
        <v>0</v>
      </c>
      <c r="AK480" s="86">
        <f>SUMIFS('sys inv movment rpt'!$M:$M,'sys inv movment rpt'!$L:$L,$M480,'sys inv movment rpt'!$N:$N,AK$1)</f>
        <v>0</v>
      </c>
      <c r="AL480" s="86">
        <f>SUMIFS('sys inv movment rpt'!$M:$M,'sys inv movment rpt'!$L:$L,$M480,'sys inv movment rpt'!$N:$N,AL$1)</f>
        <v>0</v>
      </c>
      <c r="AM480" s="86">
        <f>SUMIFS('sys inv movment rpt'!$M:$M,'sys inv movment rpt'!$L:$L,$M480,'sys inv movment rpt'!$N:$N,AM$1)</f>
        <v>0</v>
      </c>
      <c r="AN480" s="86">
        <f>SUMIFS('sys inv movment rpt'!$M:$M,'sys inv movment rpt'!$L:$L,$M480,'sys inv movment rpt'!$N:$N,AN$1)</f>
        <v>0</v>
      </c>
      <c r="AO480" s="86">
        <f>SUMIFS('sys inv movment rpt'!$M:$M,'sys inv movment rpt'!$L:$L,$M480,'sys inv movment rpt'!$N:$N,AO$1)</f>
        <v>0</v>
      </c>
      <c r="AP480" s="86">
        <f>SUMIFS('sys inv movment rpt'!$M:$M,'sys inv movment rpt'!$L:$L,$M480,'sys inv movment rpt'!$N:$N,AP$1)</f>
        <v>0</v>
      </c>
      <c r="AQ480" s="86">
        <f>SUMIFS('sys inv movment rpt'!$M:$M,'sys inv movment rpt'!$L:$L,$M480,'sys inv movment rpt'!$N:$N,AQ$1)</f>
        <v>0</v>
      </c>
      <c r="AR480" s="86">
        <f>SUMIFS('sys inv movment rpt'!$M:$M,'sys inv movment rpt'!$L:$L,$M480,'sys inv movment rpt'!$N:$N,AR$1)</f>
        <v>0</v>
      </c>
      <c r="AS480" s="86">
        <f>SUMIFS('sys inv movment rpt'!$M:$M,'sys inv movment rpt'!$L:$L,$M480,'sys inv movment rpt'!$N:$N,AS$1)</f>
        <v>0</v>
      </c>
      <c r="AT480" s="86">
        <f>SUMIFS('sys inv movment rpt'!$M:$M,'sys inv movment rpt'!$L:$L,$M480,'sys inv movment rpt'!$N:$N,AT$1)</f>
        <v>0</v>
      </c>
      <c r="AU480" s="86">
        <f>SUMIFS('sys inv movment rpt'!$M:$M,'sys inv movment rpt'!$L:$L,$M480,'sys inv movment rpt'!$N:$N,AU$1)</f>
        <v>0</v>
      </c>
      <c r="AV480" s="86">
        <f>SUMIFS('sys inv movment rpt'!$M:$M,'sys inv movment rpt'!$L:$L,$M480,'sys inv movment rpt'!$N:$N,AV$1)</f>
        <v>0</v>
      </c>
      <c r="AW480" s="87" t="str">
        <f>IFERROR(VLOOKUP(A480,'sys-backorder details'!E:U,17,0),"-")</f>
        <v>-</v>
      </c>
      <c r="AX480" s="87" t="str">
        <f>IF(K480&gt;1,VLOOKUP(A480,'settings-routing'!A:I,9,0),"")</f>
        <v/>
      </c>
    </row>
    <row r="481" ht="12.75" hidden="1" customHeight="1">
      <c r="A481" s="28" t="s">
        <v>1154</v>
      </c>
      <c r="B481" s="28" t="s">
        <v>1155</v>
      </c>
      <c r="C481" s="50">
        <f t="shared" si="2"/>
        <v>0</v>
      </c>
      <c r="D481" s="80">
        <f>SUMIF('Stocks 101-111'!$J:$J,'item dashboard'!A481,'Stocks 101-111'!K:K)</f>
        <v>0</v>
      </c>
      <c r="E481" s="80">
        <f>SUMIF('Stocks 101-111'!$J:$J,'item dashboard'!A481,'Stocks 101-111'!$L:$L)</f>
        <v>0</v>
      </c>
      <c r="F481" s="81">
        <f t="shared" si="3"/>
        <v>0</v>
      </c>
      <c r="G481" s="82">
        <f t="shared" si="4"/>
        <v>0</v>
      </c>
      <c r="H481" s="50">
        <f>SUMIFS('sys-backorder details'!$M:$M,'sys-backorder details'!$E:$E,'item dashboard'!A481,'sys-backorder details'!$V:$V,"")</f>
        <v>0</v>
      </c>
      <c r="I481" s="83">
        <f>SUMIF('settings-routing'!$I:$I,'item dashboard'!A481,'settings-routing'!$O:$O)</f>
        <v>0</v>
      </c>
      <c r="J481" s="50">
        <f>SUMIFS('sys-backorder details'!$M:$M,'sys-backorder details'!$E:$E,'item dashboard'!A481,'sys-backorder details'!$V:$V,"Call off")</f>
        <v>0</v>
      </c>
      <c r="K481" s="84">
        <f t="shared" si="5"/>
        <v>0</v>
      </c>
      <c r="L481" s="84">
        <f>SUMIF('Production Plan'!$E:$E,'item dashboard'!A481,'Production Plan'!$N:$N)</f>
        <v>0</v>
      </c>
      <c r="M481" s="85" t="str">
        <f t="shared" si="6"/>
        <v>B-GL10-W10-90 gm Glue Bottle</v>
      </c>
      <c r="N481" s="86">
        <f>SUMIFS('sys inv movment rpt'!$M:$M,'sys inv movment rpt'!$L:$L,$M481,'sys inv movment rpt'!$N:$N,N$1)</f>
        <v>0</v>
      </c>
      <c r="O481" s="86">
        <f>SUMIFS('sys inv movment rpt'!$M:$M,'sys inv movment rpt'!$L:$L,$M481,'sys inv movment rpt'!$N:$N,O$1)</f>
        <v>0</v>
      </c>
      <c r="P481" s="86">
        <f>SUMIFS('sys inv movment rpt'!$M:$M,'sys inv movment rpt'!$L:$L,$M481,'sys inv movment rpt'!$N:$N,P$1)</f>
        <v>0</v>
      </c>
      <c r="Q481" s="86">
        <f>SUMIFS('sys inv movment rpt'!$M:$M,'sys inv movment rpt'!$L:$L,$M481,'sys inv movment rpt'!$N:$N,Q$1)</f>
        <v>0</v>
      </c>
      <c r="R481" s="86">
        <f>SUMIFS('sys inv movment rpt'!$M:$M,'sys inv movment rpt'!$L:$L,$M481,'sys inv movment rpt'!$N:$N,R$1)</f>
        <v>0</v>
      </c>
      <c r="S481" s="86">
        <f>SUMIFS('sys inv movment rpt'!$M:$M,'sys inv movment rpt'!$L:$L,$M481,'sys inv movment rpt'!$N:$N,S$1)</f>
        <v>0</v>
      </c>
      <c r="T481" s="86">
        <f>SUMIFS('sys inv movment rpt'!$M:$M,'sys inv movment rpt'!$L:$L,$M481,'sys inv movment rpt'!$N:$N,T$1)</f>
        <v>0</v>
      </c>
      <c r="U481" s="86">
        <f>SUMIFS('sys inv movment rpt'!$M:$M,'sys inv movment rpt'!$L:$L,$M481,'sys inv movment rpt'!$N:$N,U$1)</f>
        <v>0</v>
      </c>
      <c r="V481" s="86">
        <f>SUMIFS('sys inv movment rpt'!$M:$M,'sys inv movment rpt'!$L:$L,$M481,'sys inv movment rpt'!$N:$N,V$1)</f>
        <v>0</v>
      </c>
      <c r="W481" s="86">
        <f>SUMIFS('sys inv movment rpt'!$M:$M,'sys inv movment rpt'!$L:$L,$M481,'sys inv movment rpt'!$N:$N,W$1)</f>
        <v>0</v>
      </c>
      <c r="X481" s="86">
        <f>SUMIFS('sys inv movment rpt'!$M:$M,'sys inv movment rpt'!$L:$L,$M481,'sys inv movment rpt'!$N:$N,X$1)</f>
        <v>0</v>
      </c>
      <c r="Y481" s="86">
        <f>SUMIFS('sys inv movment rpt'!$M:$M,'sys inv movment rpt'!$L:$L,$M481,'sys inv movment rpt'!$N:$N,Y$1)</f>
        <v>0</v>
      </c>
      <c r="Z481" s="86">
        <f>SUMIFS('sys inv movment rpt'!$M:$M,'sys inv movment rpt'!$L:$L,$M481,'sys inv movment rpt'!$N:$N,Z$1)</f>
        <v>0</v>
      </c>
      <c r="AA481" s="86">
        <f>SUMIFS('sys inv movment rpt'!$M:$M,'sys inv movment rpt'!$L:$L,$M481,'sys inv movment rpt'!$N:$N,AA$1)</f>
        <v>0</v>
      </c>
      <c r="AB481" s="86">
        <f>SUMIFS('sys inv movment rpt'!$M:$M,'sys inv movment rpt'!$L:$L,$M481,'sys inv movment rpt'!$N:$N,AB$1)</f>
        <v>0</v>
      </c>
      <c r="AC481" s="86">
        <f>SUMIFS('sys inv movment rpt'!$M:$M,'sys inv movment rpt'!$L:$L,$M481,'sys inv movment rpt'!$N:$N,AC$1)</f>
        <v>0</v>
      </c>
      <c r="AD481" s="86">
        <f>SUMIFS('sys inv movment rpt'!$M:$M,'sys inv movment rpt'!$L:$L,$M481,'sys inv movment rpt'!$N:$N,AD$1)</f>
        <v>0</v>
      </c>
      <c r="AE481" s="86">
        <f>SUMIFS('sys inv movment rpt'!$M:$M,'sys inv movment rpt'!$L:$L,$M481,'sys inv movment rpt'!$N:$N,AE$1)</f>
        <v>0</v>
      </c>
      <c r="AF481" s="86">
        <f>SUMIFS('sys inv movment rpt'!$M:$M,'sys inv movment rpt'!$L:$L,$M481,'sys inv movment rpt'!$N:$N,AF$1)</f>
        <v>0</v>
      </c>
      <c r="AG481" s="86">
        <f>SUMIFS('sys inv movment rpt'!$M:$M,'sys inv movment rpt'!$L:$L,$M481,'sys inv movment rpt'!$N:$N,AG$1)</f>
        <v>0</v>
      </c>
      <c r="AH481" s="86">
        <f>SUMIFS('sys inv movment rpt'!$M:$M,'sys inv movment rpt'!$L:$L,$M481,'sys inv movment rpt'!$N:$N,AH$1)</f>
        <v>0</v>
      </c>
      <c r="AI481" s="86">
        <f>SUMIFS('sys inv movment rpt'!$M:$M,'sys inv movment rpt'!$L:$L,$M481,'sys inv movment rpt'!$N:$N,AI$1)</f>
        <v>0</v>
      </c>
      <c r="AJ481" s="86">
        <f>SUMIFS('sys inv movment rpt'!$M:$M,'sys inv movment rpt'!$L:$L,$M481,'sys inv movment rpt'!$N:$N,AJ$1)</f>
        <v>0</v>
      </c>
      <c r="AK481" s="86">
        <f>SUMIFS('sys inv movment rpt'!$M:$M,'sys inv movment rpt'!$L:$L,$M481,'sys inv movment rpt'!$N:$N,AK$1)</f>
        <v>0</v>
      </c>
      <c r="AL481" s="86">
        <f>SUMIFS('sys inv movment rpt'!$M:$M,'sys inv movment rpt'!$L:$L,$M481,'sys inv movment rpt'!$N:$N,AL$1)</f>
        <v>0</v>
      </c>
      <c r="AM481" s="86">
        <f>SUMIFS('sys inv movment rpt'!$M:$M,'sys inv movment rpt'!$L:$L,$M481,'sys inv movment rpt'!$N:$N,AM$1)</f>
        <v>0</v>
      </c>
      <c r="AN481" s="86">
        <f>SUMIFS('sys inv movment rpt'!$M:$M,'sys inv movment rpt'!$L:$L,$M481,'sys inv movment rpt'!$N:$N,AN$1)</f>
        <v>0</v>
      </c>
      <c r="AO481" s="86">
        <f>SUMIFS('sys inv movment rpt'!$M:$M,'sys inv movment rpt'!$L:$L,$M481,'sys inv movment rpt'!$N:$N,AO$1)</f>
        <v>0</v>
      </c>
      <c r="AP481" s="86">
        <f>SUMIFS('sys inv movment rpt'!$M:$M,'sys inv movment rpt'!$L:$L,$M481,'sys inv movment rpt'!$N:$N,AP$1)</f>
        <v>0</v>
      </c>
      <c r="AQ481" s="86">
        <f>SUMIFS('sys inv movment rpt'!$M:$M,'sys inv movment rpt'!$L:$L,$M481,'sys inv movment rpt'!$N:$N,AQ$1)</f>
        <v>0</v>
      </c>
      <c r="AR481" s="86">
        <f>SUMIFS('sys inv movment rpt'!$M:$M,'sys inv movment rpt'!$L:$L,$M481,'sys inv movment rpt'!$N:$N,AR$1)</f>
        <v>0</v>
      </c>
      <c r="AS481" s="86">
        <f>SUMIFS('sys inv movment rpt'!$M:$M,'sys inv movment rpt'!$L:$L,$M481,'sys inv movment rpt'!$N:$N,AS$1)</f>
        <v>0</v>
      </c>
      <c r="AT481" s="86">
        <f>SUMIFS('sys inv movment rpt'!$M:$M,'sys inv movment rpt'!$L:$L,$M481,'sys inv movment rpt'!$N:$N,AT$1)</f>
        <v>0</v>
      </c>
      <c r="AU481" s="86">
        <f>SUMIFS('sys inv movment rpt'!$M:$M,'sys inv movment rpt'!$L:$L,$M481,'sys inv movment rpt'!$N:$N,AU$1)</f>
        <v>0</v>
      </c>
      <c r="AV481" s="86">
        <f>SUMIFS('sys inv movment rpt'!$M:$M,'sys inv movment rpt'!$L:$L,$M481,'sys inv movment rpt'!$N:$N,AV$1)</f>
        <v>0</v>
      </c>
      <c r="AW481" s="87" t="str">
        <f>IFERROR(VLOOKUP(A481,'sys-backorder details'!E:U,17,0),"-")</f>
        <v>-</v>
      </c>
      <c r="AX481" s="87" t="str">
        <f>IF(K481&gt;1,VLOOKUP(A481,'settings-routing'!A:I,9,0),"")</f>
        <v/>
      </c>
    </row>
    <row r="482" ht="12.75" hidden="1" customHeight="1">
      <c r="A482" s="28" t="s">
        <v>1156</v>
      </c>
      <c r="B482" s="28" t="s">
        <v>1157</v>
      </c>
      <c r="C482" s="50">
        <f t="shared" si="2"/>
        <v>0</v>
      </c>
      <c r="D482" s="80">
        <f>SUMIF('Stocks 101-111'!$J:$J,'item dashboard'!A482,'Stocks 101-111'!K:K)</f>
        <v>0</v>
      </c>
      <c r="E482" s="80">
        <f>SUMIF('Stocks 101-111'!$J:$J,'item dashboard'!A482,'Stocks 101-111'!$L:$L)</f>
        <v>0</v>
      </c>
      <c r="F482" s="81">
        <f t="shared" si="3"/>
        <v>0</v>
      </c>
      <c r="G482" s="82">
        <f t="shared" si="4"/>
        <v>0</v>
      </c>
      <c r="H482" s="50">
        <f>SUMIFS('sys-backorder details'!$M:$M,'sys-backorder details'!$E:$E,'item dashboard'!A482,'sys-backorder details'!$V:$V,"")</f>
        <v>0</v>
      </c>
      <c r="I482" s="83">
        <f>SUMIF('settings-routing'!$I:$I,'item dashboard'!A482,'settings-routing'!$O:$O)</f>
        <v>0</v>
      </c>
      <c r="J482" s="50">
        <f>SUMIFS('sys-backorder details'!$M:$M,'sys-backorder details'!$E:$E,'item dashboard'!A482,'sys-backorder details'!$V:$V,"Call off")</f>
        <v>0</v>
      </c>
      <c r="K482" s="84">
        <f t="shared" si="5"/>
        <v>0</v>
      </c>
      <c r="L482" s="84">
        <f>SUMIF('Production Plan'!$E:$E,'item dashboard'!A482,'Production Plan'!$N:$N)</f>
        <v>0</v>
      </c>
      <c r="M482" s="85" t="str">
        <f t="shared" si="6"/>
        <v>B-GL10-Y10-90 ml Plain Yellow Glue Bottle</v>
      </c>
      <c r="N482" s="86">
        <f>SUMIFS('sys inv movment rpt'!$M:$M,'sys inv movment rpt'!$L:$L,$M482,'sys inv movment rpt'!$N:$N,N$1)</f>
        <v>0</v>
      </c>
      <c r="O482" s="86">
        <f>SUMIFS('sys inv movment rpt'!$M:$M,'sys inv movment rpt'!$L:$L,$M482,'sys inv movment rpt'!$N:$N,O$1)</f>
        <v>0</v>
      </c>
      <c r="P482" s="86">
        <f>SUMIFS('sys inv movment rpt'!$M:$M,'sys inv movment rpt'!$L:$L,$M482,'sys inv movment rpt'!$N:$N,P$1)</f>
        <v>0</v>
      </c>
      <c r="Q482" s="86">
        <f>SUMIFS('sys inv movment rpt'!$M:$M,'sys inv movment rpt'!$L:$L,$M482,'sys inv movment rpt'!$N:$N,Q$1)</f>
        <v>0</v>
      </c>
      <c r="R482" s="86">
        <f>SUMIFS('sys inv movment rpt'!$M:$M,'sys inv movment rpt'!$L:$L,$M482,'sys inv movment rpt'!$N:$N,R$1)</f>
        <v>0</v>
      </c>
      <c r="S482" s="86">
        <f>SUMIFS('sys inv movment rpt'!$M:$M,'sys inv movment rpt'!$L:$L,$M482,'sys inv movment rpt'!$N:$N,S$1)</f>
        <v>0</v>
      </c>
      <c r="T482" s="86">
        <f>SUMIFS('sys inv movment rpt'!$M:$M,'sys inv movment rpt'!$L:$L,$M482,'sys inv movment rpt'!$N:$N,T$1)</f>
        <v>0</v>
      </c>
      <c r="U482" s="86">
        <f>SUMIFS('sys inv movment rpt'!$M:$M,'sys inv movment rpt'!$L:$L,$M482,'sys inv movment rpt'!$N:$N,U$1)</f>
        <v>0</v>
      </c>
      <c r="V482" s="86">
        <f>SUMIFS('sys inv movment rpt'!$M:$M,'sys inv movment rpt'!$L:$L,$M482,'sys inv movment rpt'!$N:$N,V$1)</f>
        <v>0</v>
      </c>
      <c r="W482" s="86">
        <f>SUMIFS('sys inv movment rpt'!$M:$M,'sys inv movment rpt'!$L:$L,$M482,'sys inv movment rpt'!$N:$N,W$1)</f>
        <v>0</v>
      </c>
      <c r="X482" s="86">
        <f>SUMIFS('sys inv movment rpt'!$M:$M,'sys inv movment rpt'!$L:$L,$M482,'sys inv movment rpt'!$N:$N,X$1)</f>
        <v>0</v>
      </c>
      <c r="Y482" s="86">
        <f>SUMIFS('sys inv movment rpt'!$M:$M,'sys inv movment rpt'!$L:$L,$M482,'sys inv movment rpt'!$N:$N,Y$1)</f>
        <v>0</v>
      </c>
      <c r="Z482" s="86">
        <f>SUMIFS('sys inv movment rpt'!$M:$M,'sys inv movment rpt'!$L:$L,$M482,'sys inv movment rpt'!$N:$N,Z$1)</f>
        <v>0</v>
      </c>
      <c r="AA482" s="86">
        <f>SUMIFS('sys inv movment rpt'!$M:$M,'sys inv movment rpt'!$L:$L,$M482,'sys inv movment rpt'!$N:$N,AA$1)</f>
        <v>0</v>
      </c>
      <c r="AB482" s="86">
        <f>SUMIFS('sys inv movment rpt'!$M:$M,'sys inv movment rpt'!$L:$L,$M482,'sys inv movment rpt'!$N:$N,AB$1)</f>
        <v>0</v>
      </c>
      <c r="AC482" s="86">
        <f>SUMIFS('sys inv movment rpt'!$M:$M,'sys inv movment rpt'!$L:$L,$M482,'sys inv movment rpt'!$N:$N,AC$1)</f>
        <v>0</v>
      </c>
      <c r="AD482" s="86">
        <f>SUMIFS('sys inv movment rpt'!$M:$M,'sys inv movment rpt'!$L:$L,$M482,'sys inv movment rpt'!$N:$N,AD$1)</f>
        <v>0</v>
      </c>
      <c r="AE482" s="86">
        <f>SUMIFS('sys inv movment rpt'!$M:$M,'sys inv movment rpt'!$L:$L,$M482,'sys inv movment rpt'!$N:$N,AE$1)</f>
        <v>0</v>
      </c>
      <c r="AF482" s="86">
        <f>SUMIFS('sys inv movment rpt'!$M:$M,'sys inv movment rpt'!$L:$L,$M482,'sys inv movment rpt'!$N:$N,AF$1)</f>
        <v>0</v>
      </c>
      <c r="AG482" s="86">
        <f>SUMIFS('sys inv movment rpt'!$M:$M,'sys inv movment rpt'!$L:$L,$M482,'sys inv movment rpt'!$N:$N,AG$1)</f>
        <v>0</v>
      </c>
      <c r="AH482" s="86">
        <f>SUMIFS('sys inv movment rpt'!$M:$M,'sys inv movment rpt'!$L:$L,$M482,'sys inv movment rpt'!$N:$N,AH$1)</f>
        <v>0</v>
      </c>
      <c r="AI482" s="86">
        <f>SUMIFS('sys inv movment rpt'!$M:$M,'sys inv movment rpt'!$L:$L,$M482,'sys inv movment rpt'!$N:$N,AI$1)</f>
        <v>0</v>
      </c>
      <c r="AJ482" s="86">
        <f>SUMIFS('sys inv movment rpt'!$M:$M,'sys inv movment rpt'!$L:$L,$M482,'sys inv movment rpt'!$N:$N,AJ$1)</f>
        <v>0</v>
      </c>
      <c r="AK482" s="86">
        <f>SUMIFS('sys inv movment rpt'!$M:$M,'sys inv movment rpt'!$L:$L,$M482,'sys inv movment rpt'!$N:$N,AK$1)</f>
        <v>0</v>
      </c>
      <c r="AL482" s="86">
        <f>SUMIFS('sys inv movment rpt'!$M:$M,'sys inv movment rpt'!$L:$L,$M482,'sys inv movment rpt'!$N:$N,AL$1)</f>
        <v>0</v>
      </c>
      <c r="AM482" s="86">
        <f>SUMIFS('sys inv movment rpt'!$M:$M,'sys inv movment rpt'!$L:$L,$M482,'sys inv movment rpt'!$N:$N,AM$1)</f>
        <v>0</v>
      </c>
      <c r="AN482" s="86">
        <f>SUMIFS('sys inv movment rpt'!$M:$M,'sys inv movment rpt'!$L:$L,$M482,'sys inv movment rpt'!$N:$N,AN$1)</f>
        <v>0</v>
      </c>
      <c r="AO482" s="86">
        <f>SUMIFS('sys inv movment rpt'!$M:$M,'sys inv movment rpt'!$L:$L,$M482,'sys inv movment rpt'!$N:$N,AO$1)</f>
        <v>0</v>
      </c>
      <c r="AP482" s="86">
        <f>SUMIFS('sys inv movment rpt'!$M:$M,'sys inv movment rpt'!$L:$L,$M482,'sys inv movment rpt'!$N:$N,AP$1)</f>
        <v>0</v>
      </c>
      <c r="AQ482" s="86">
        <f>SUMIFS('sys inv movment rpt'!$M:$M,'sys inv movment rpt'!$L:$L,$M482,'sys inv movment rpt'!$N:$N,AQ$1)</f>
        <v>0</v>
      </c>
      <c r="AR482" s="86">
        <f>SUMIFS('sys inv movment rpt'!$M:$M,'sys inv movment rpt'!$L:$L,$M482,'sys inv movment rpt'!$N:$N,AR$1)</f>
        <v>0</v>
      </c>
      <c r="AS482" s="86">
        <f>SUMIFS('sys inv movment rpt'!$M:$M,'sys inv movment rpt'!$L:$L,$M482,'sys inv movment rpt'!$N:$N,AS$1)</f>
        <v>0</v>
      </c>
      <c r="AT482" s="86">
        <f>SUMIFS('sys inv movment rpt'!$M:$M,'sys inv movment rpt'!$L:$L,$M482,'sys inv movment rpt'!$N:$N,AT$1)</f>
        <v>0</v>
      </c>
      <c r="AU482" s="86">
        <f>SUMIFS('sys inv movment rpt'!$M:$M,'sys inv movment rpt'!$L:$L,$M482,'sys inv movment rpt'!$N:$N,AU$1)</f>
        <v>0</v>
      </c>
      <c r="AV482" s="86">
        <f>SUMIFS('sys inv movment rpt'!$M:$M,'sys inv movment rpt'!$L:$L,$M482,'sys inv movment rpt'!$N:$N,AV$1)</f>
        <v>0</v>
      </c>
      <c r="AW482" s="87" t="str">
        <f>IFERROR(VLOOKUP(A482,'sys-backorder details'!E:U,17,0),"-")</f>
        <v>-</v>
      </c>
      <c r="AX482" s="87" t="str">
        <f>IF(K482&gt;1,VLOOKUP(A482,'settings-routing'!A:I,9,0),"")</f>
        <v/>
      </c>
    </row>
    <row r="483" ht="12.75" hidden="1" customHeight="1">
      <c r="A483" s="50" t="s">
        <v>1158</v>
      </c>
      <c r="B483" s="50" t="s">
        <v>1159</v>
      </c>
      <c r="C483" s="50">
        <f t="shared" si="2"/>
        <v>0</v>
      </c>
      <c r="D483" s="80">
        <f>SUMIF('Stocks 101-111'!$J:$J,'item dashboard'!A483,'Stocks 101-111'!K:K)</f>
        <v>0</v>
      </c>
      <c r="E483" s="80">
        <f>SUMIF('Stocks 101-111'!$J:$J,'item dashboard'!A483,'Stocks 101-111'!$L:$L)</f>
        <v>0</v>
      </c>
      <c r="F483" s="81">
        <f t="shared" si="3"/>
        <v>0</v>
      </c>
      <c r="G483" s="82">
        <f t="shared" si="4"/>
        <v>0</v>
      </c>
      <c r="H483" s="50">
        <f>SUMIFS('sys-backorder details'!$M:$M,'sys-backorder details'!$E:$E,'item dashboard'!A483,'sys-backorder details'!$V:$V,"")</f>
        <v>0</v>
      </c>
      <c r="I483" s="83">
        <f>SUMIF('settings-routing'!$I:$I,'item dashboard'!A483,'settings-routing'!$O:$O)</f>
        <v>0</v>
      </c>
      <c r="J483" s="50">
        <f>SUMIFS('sys-backorder details'!$M:$M,'sys-backorder details'!$E:$E,'item dashboard'!A483,'sys-backorder details'!$V:$V,"Call off")</f>
        <v>0</v>
      </c>
      <c r="K483" s="84">
        <f t="shared" si="5"/>
        <v>0</v>
      </c>
      <c r="L483" s="84">
        <f>SUMIF('Production Plan'!$E:$E,'item dashboard'!A483,'Production Plan'!$N:$N)</f>
        <v>0</v>
      </c>
      <c r="M483" s="85" t="str">
        <f t="shared" si="6"/>
        <v>B-GL10-Y10BAR-90 ml Printed Barjot Office Glue Yellow Bottle</v>
      </c>
      <c r="N483" s="86">
        <f>SUMIFS('sys inv movment rpt'!$M:$M,'sys inv movment rpt'!$L:$L,$M483,'sys inv movment rpt'!$N:$N,N$1)</f>
        <v>0</v>
      </c>
      <c r="O483" s="86">
        <f>SUMIFS('sys inv movment rpt'!$M:$M,'sys inv movment rpt'!$L:$L,$M483,'sys inv movment rpt'!$N:$N,O$1)</f>
        <v>0</v>
      </c>
      <c r="P483" s="86">
        <f>SUMIFS('sys inv movment rpt'!$M:$M,'sys inv movment rpt'!$L:$L,$M483,'sys inv movment rpt'!$N:$N,P$1)</f>
        <v>0</v>
      </c>
      <c r="Q483" s="86">
        <f>SUMIFS('sys inv movment rpt'!$M:$M,'sys inv movment rpt'!$L:$L,$M483,'sys inv movment rpt'!$N:$N,Q$1)</f>
        <v>0</v>
      </c>
      <c r="R483" s="86">
        <f>SUMIFS('sys inv movment rpt'!$M:$M,'sys inv movment rpt'!$L:$L,$M483,'sys inv movment rpt'!$N:$N,R$1)</f>
        <v>0</v>
      </c>
      <c r="S483" s="86">
        <f>SUMIFS('sys inv movment rpt'!$M:$M,'sys inv movment rpt'!$L:$L,$M483,'sys inv movment rpt'!$N:$N,S$1)</f>
        <v>0</v>
      </c>
      <c r="T483" s="86">
        <f>SUMIFS('sys inv movment rpt'!$M:$M,'sys inv movment rpt'!$L:$L,$M483,'sys inv movment rpt'!$N:$N,T$1)</f>
        <v>0</v>
      </c>
      <c r="U483" s="86">
        <f>SUMIFS('sys inv movment rpt'!$M:$M,'sys inv movment rpt'!$L:$L,$M483,'sys inv movment rpt'!$N:$N,U$1)</f>
        <v>0</v>
      </c>
      <c r="V483" s="86">
        <f>SUMIFS('sys inv movment rpt'!$M:$M,'sys inv movment rpt'!$L:$L,$M483,'sys inv movment rpt'!$N:$N,V$1)</f>
        <v>0</v>
      </c>
      <c r="W483" s="86">
        <f>SUMIFS('sys inv movment rpt'!$M:$M,'sys inv movment rpt'!$L:$L,$M483,'sys inv movment rpt'!$N:$N,W$1)</f>
        <v>0</v>
      </c>
      <c r="X483" s="86">
        <f>SUMIFS('sys inv movment rpt'!$M:$M,'sys inv movment rpt'!$L:$L,$M483,'sys inv movment rpt'!$N:$N,X$1)</f>
        <v>0</v>
      </c>
      <c r="Y483" s="86">
        <f>SUMIFS('sys inv movment rpt'!$M:$M,'sys inv movment rpt'!$L:$L,$M483,'sys inv movment rpt'!$N:$N,Y$1)</f>
        <v>0</v>
      </c>
      <c r="Z483" s="86">
        <f>SUMIFS('sys inv movment rpt'!$M:$M,'sys inv movment rpt'!$L:$L,$M483,'sys inv movment rpt'!$N:$N,Z$1)</f>
        <v>0</v>
      </c>
      <c r="AA483" s="86">
        <f>SUMIFS('sys inv movment rpt'!$M:$M,'sys inv movment rpt'!$L:$L,$M483,'sys inv movment rpt'!$N:$N,AA$1)</f>
        <v>0</v>
      </c>
      <c r="AB483" s="86">
        <f>SUMIFS('sys inv movment rpt'!$M:$M,'sys inv movment rpt'!$L:$L,$M483,'sys inv movment rpt'!$N:$N,AB$1)</f>
        <v>0</v>
      </c>
      <c r="AC483" s="86">
        <f>SUMIFS('sys inv movment rpt'!$M:$M,'sys inv movment rpt'!$L:$L,$M483,'sys inv movment rpt'!$N:$N,AC$1)</f>
        <v>0</v>
      </c>
      <c r="AD483" s="86">
        <f>SUMIFS('sys inv movment rpt'!$M:$M,'sys inv movment rpt'!$L:$L,$M483,'sys inv movment rpt'!$N:$N,AD$1)</f>
        <v>0</v>
      </c>
      <c r="AE483" s="86">
        <f>SUMIFS('sys inv movment rpt'!$M:$M,'sys inv movment rpt'!$L:$L,$M483,'sys inv movment rpt'!$N:$N,AE$1)</f>
        <v>0</v>
      </c>
      <c r="AF483" s="86">
        <f>SUMIFS('sys inv movment rpt'!$M:$M,'sys inv movment rpt'!$L:$L,$M483,'sys inv movment rpt'!$N:$N,AF$1)</f>
        <v>0</v>
      </c>
      <c r="AG483" s="86">
        <f>SUMIFS('sys inv movment rpt'!$M:$M,'sys inv movment rpt'!$L:$L,$M483,'sys inv movment rpt'!$N:$N,AG$1)</f>
        <v>0</v>
      </c>
      <c r="AH483" s="86">
        <f>SUMIFS('sys inv movment rpt'!$M:$M,'sys inv movment rpt'!$L:$L,$M483,'sys inv movment rpt'!$N:$N,AH$1)</f>
        <v>0</v>
      </c>
      <c r="AI483" s="86">
        <f>SUMIFS('sys inv movment rpt'!$M:$M,'sys inv movment rpt'!$L:$L,$M483,'sys inv movment rpt'!$N:$N,AI$1)</f>
        <v>0</v>
      </c>
      <c r="AJ483" s="86">
        <f>SUMIFS('sys inv movment rpt'!$M:$M,'sys inv movment rpt'!$L:$L,$M483,'sys inv movment rpt'!$N:$N,AJ$1)</f>
        <v>0</v>
      </c>
      <c r="AK483" s="86">
        <f>SUMIFS('sys inv movment rpt'!$M:$M,'sys inv movment rpt'!$L:$L,$M483,'sys inv movment rpt'!$N:$N,AK$1)</f>
        <v>0</v>
      </c>
      <c r="AL483" s="86">
        <f>SUMIFS('sys inv movment rpt'!$M:$M,'sys inv movment rpt'!$L:$L,$M483,'sys inv movment rpt'!$N:$N,AL$1)</f>
        <v>0</v>
      </c>
      <c r="AM483" s="86">
        <f>SUMIFS('sys inv movment rpt'!$M:$M,'sys inv movment rpt'!$L:$L,$M483,'sys inv movment rpt'!$N:$N,AM$1)</f>
        <v>0</v>
      </c>
      <c r="AN483" s="86">
        <f>SUMIFS('sys inv movment rpt'!$M:$M,'sys inv movment rpt'!$L:$L,$M483,'sys inv movment rpt'!$N:$N,AN$1)</f>
        <v>0</v>
      </c>
      <c r="AO483" s="86">
        <f>SUMIFS('sys inv movment rpt'!$M:$M,'sys inv movment rpt'!$L:$L,$M483,'sys inv movment rpt'!$N:$N,AO$1)</f>
        <v>0</v>
      </c>
      <c r="AP483" s="86">
        <f>SUMIFS('sys inv movment rpt'!$M:$M,'sys inv movment rpt'!$L:$L,$M483,'sys inv movment rpt'!$N:$N,AP$1)</f>
        <v>0</v>
      </c>
      <c r="AQ483" s="86">
        <f>SUMIFS('sys inv movment rpt'!$M:$M,'sys inv movment rpt'!$L:$L,$M483,'sys inv movment rpt'!$N:$N,AQ$1)</f>
        <v>0</v>
      </c>
      <c r="AR483" s="86">
        <f>SUMIFS('sys inv movment rpt'!$M:$M,'sys inv movment rpt'!$L:$L,$M483,'sys inv movment rpt'!$N:$N,AR$1)</f>
        <v>0</v>
      </c>
      <c r="AS483" s="86">
        <f>SUMIFS('sys inv movment rpt'!$M:$M,'sys inv movment rpt'!$L:$L,$M483,'sys inv movment rpt'!$N:$N,AS$1)</f>
        <v>0</v>
      </c>
      <c r="AT483" s="86">
        <f>SUMIFS('sys inv movment rpt'!$M:$M,'sys inv movment rpt'!$L:$L,$M483,'sys inv movment rpt'!$N:$N,AT$1)</f>
        <v>0</v>
      </c>
      <c r="AU483" s="86">
        <f>SUMIFS('sys inv movment rpt'!$M:$M,'sys inv movment rpt'!$L:$L,$M483,'sys inv movment rpt'!$N:$N,AU$1)</f>
        <v>0</v>
      </c>
      <c r="AV483" s="86">
        <f>SUMIFS('sys inv movment rpt'!$M:$M,'sys inv movment rpt'!$L:$L,$M483,'sys inv movment rpt'!$N:$N,AV$1)</f>
        <v>0</v>
      </c>
      <c r="AW483" s="87" t="str">
        <f>IFERROR(VLOOKUP(A483,'sys-backorder details'!E:U,17,0),"-")</f>
        <v>-</v>
      </c>
      <c r="AX483" s="87" t="str">
        <f>IF(K483&gt;1,VLOOKUP(A483,'settings-routing'!A:I,9,0),"")</f>
        <v/>
      </c>
    </row>
    <row r="484" ht="12.75" hidden="1" customHeight="1">
      <c r="A484" s="50" t="s">
        <v>1160</v>
      </c>
      <c r="B484" s="50" t="s">
        <v>1161</v>
      </c>
      <c r="C484" s="50">
        <f t="shared" si="2"/>
        <v>0</v>
      </c>
      <c r="D484" s="80">
        <f>SUMIF('Stocks 101-111'!$J:$J,'item dashboard'!A484,'Stocks 101-111'!K:K)</f>
        <v>0</v>
      </c>
      <c r="E484" s="80">
        <f>SUMIF('Stocks 101-111'!$J:$J,'item dashboard'!A484,'Stocks 101-111'!$L:$L)</f>
        <v>0</v>
      </c>
      <c r="F484" s="81">
        <f t="shared" si="3"/>
        <v>0</v>
      </c>
      <c r="G484" s="82">
        <f t="shared" si="4"/>
        <v>0</v>
      </c>
      <c r="H484" s="50">
        <f>SUMIFS('sys-backorder details'!$M:$M,'sys-backorder details'!$E:$E,'item dashboard'!A484,'sys-backorder details'!$V:$V,"")</f>
        <v>0</v>
      </c>
      <c r="I484" s="83">
        <f>SUMIF('settings-routing'!$I:$I,'item dashboard'!A484,'settings-routing'!$O:$O)</f>
        <v>0</v>
      </c>
      <c r="J484" s="50">
        <f>SUMIFS('sys-backorder details'!$M:$M,'sys-backorder details'!$E:$E,'item dashboard'!A484,'sys-backorder details'!$V:$V,"Call off")</f>
        <v>0</v>
      </c>
      <c r="K484" s="84">
        <f t="shared" si="5"/>
        <v>0</v>
      </c>
      <c r="L484" s="84">
        <f>SUMIF('Production Plan'!$E:$E,'item dashboard'!A484,'Production Plan'!$N:$N)</f>
        <v>0</v>
      </c>
      <c r="M484" s="85" t="str">
        <f t="shared" si="6"/>
        <v>B-GL10-Y10KUDUS-90ml Yellow Printed Kudus Bottle</v>
      </c>
      <c r="N484" s="86">
        <f>SUMIFS('sys inv movment rpt'!$M:$M,'sys inv movment rpt'!$L:$L,$M484,'sys inv movment rpt'!$N:$N,N$1)</f>
        <v>0</v>
      </c>
      <c r="O484" s="86">
        <f>SUMIFS('sys inv movment rpt'!$M:$M,'sys inv movment rpt'!$L:$L,$M484,'sys inv movment rpt'!$N:$N,O$1)</f>
        <v>0</v>
      </c>
      <c r="P484" s="86">
        <f>SUMIFS('sys inv movment rpt'!$M:$M,'sys inv movment rpt'!$L:$L,$M484,'sys inv movment rpt'!$N:$N,P$1)</f>
        <v>0</v>
      </c>
      <c r="Q484" s="86">
        <f>SUMIFS('sys inv movment rpt'!$M:$M,'sys inv movment rpt'!$L:$L,$M484,'sys inv movment rpt'!$N:$N,Q$1)</f>
        <v>0</v>
      </c>
      <c r="R484" s="86">
        <f>SUMIFS('sys inv movment rpt'!$M:$M,'sys inv movment rpt'!$L:$L,$M484,'sys inv movment rpt'!$N:$N,R$1)</f>
        <v>0</v>
      </c>
      <c r="S484" s="86">
        <f>SUMIFS('sys inv movment rpt'!$M:$M,'sys inv movment rpt'!$L:$L,$M484,'sys inv movment rpt'!$N:$N,S$1)</f>
        <v>0</v>
      </c>
      <c r="T484" s="86">
        <f>SUMIFS('sys inv movment rpt'!$M:$M,'sys inv movment rpt'!$L:$L,$M484,'sys inv movment rpt'!$N:$N,T$1)</f>
        <v>0</v>
      </c>
      <c r="U484" s="86">
        <f>SUMIFS('sys inv movment rpt'!$M:$M,'sys inv movment rpt'!$L:$L,$M484,'sys inv movment rpt'!$N:$N,U$1)</f>
        <v>0</v>
      </c>
      <c r="V484" s="86">
        <f>SUMIFS('sys inv movment rpt'!$M:$M,'sys inv movment rpt'!$L:$L,$M484,'sys inv movment rpt'!$N:$N,V$1)</f>
        <v>0</v>
      </c>
      <c r="W484" s="86">
        <f>SUMIFS('sys inv movment rpt'!$M:$M,'sys inv movment rpt'!$L:$L,$M484,'sys inv movment rpt'!$N:$N,W$1)</f>
        <v>0</v>
      </c>
      <c r="X484" s="86">
        <f>SUMIFS('sys inv movment rpt'!$M:$M,'sys inv movment rpt'!$L:$L,$M484,'sys inv movment rpt'!$N:$N,X$1)</f>
        <v>0</v>
      </c>
      <c r="Y484" s="86">
        <f>SUMIFS('sys inv movment rpt'!$M:$M,'sys inv movment rpt'!$L:$L,$M484,'sys inv movment rpt'!$N:$N,Y$1)</f>
        <v>0</v>
      </c>
      <c r="Z484" s="86">
        <f>SUMIFS('sys inv movment rpt'!$M:$M,'sys inv movment rpt'!$L:$L,$M484,'sys inv movment rpt'!$N:$N,Z$1)</f>
        <v>0</v>
      </c>
      <c r="AA484" s="86">
        <f>SUMIFS('sys inv movment rpt'!$M:$M,'sys inv movment rpt'!$L:$L,$M484,'sys inv movment rpt'!$N:$N,AA$1)</f>
        <v>0</v>
      </c>
      <c r="AB484" s="86">
        <f>SUMIFS('sys inv movment rpt'!$M:$M,'sys inv movment rpt'!$L:$L,$M484,'sys inv movment rpt'!$N:$N,AB$1)</f>
        <v>0</v>
      </c>
      <c r="AC484" s="86">
        <f>SUMIFS('sys inv movment rpt'!$M:$M,'sys inv movment rpt'!$L:$L,$M484,'sys inv movment rpt'!$N:$N,AC$1)</f>
        <v>0</v>
      </c>
      <c r="AD484" s="86">
        <f>SUMIFS('sys inv movment rpt'!$M:$M,'sys inv movment rpt'!$L:$L,$M484,'sys inv movment rpt'!$N:$N,AD$1)</f>
        <v>0</v>
      </c>
      <c r="AE484" s="86">
        <f>SUMIFS('sys inv movment rpt'!$M:$M,'sys inv movment rpt'!$L:$L,$M484,'sys inv movment rpt'!$N:$N,AE$1)</f>
        <v>0</v>
      </c>
      <c r="AF484" s="86">
        <f>SUMIFS('sys inv movment rpt'!$M:$M,'sys inv movment rpt'!$L:$L,$M484,'sys inv movment rpt'!$N:$N,AF$1)</f>
        <v>0</v>
      </c>
      <c r="AG484" s="86">
        <f>SUMIFS('sys inv movment rpt'!$M:$M,'sys inv movment rpt'!$L:$L,$M484,'sys inv movment rpt'!$N:$N,AG$1)</f>
        <v>0</v>
      </c>
      <c r="AH484" s="86">
        <f>SUMIFS('sys inv movment rpt'!$M:$M,'sys inv movment rpt'!$L:$L,$M484,'sys inv movment rpt'!$N:$N,AH$1)</f>
        <v>0</v>
      </c>
      <c r="AI484" s="86">
        <f>SUMIFS('sys inv movment rpt'!$M:$M,'sys inv movment rpt'!$L:$L,$M484,'sys inv movment rpt'!$N:$N,AI$1)</f>
        <v>0</v>
      </c>
      <c r="AJ484" s="86">
        <f>SUMIFS('sys inv movment rpt'!$M:$M,'sys inv movment rpt'!$L:$L,$M484,'sys inv movment rpt'!$N:$N,AJ$1)</f>
        <v>0</v>
      </c>
      <c r="AK484" s="86">
        <f>SUMIFS('sys inv movment rpt'!$M:$M,'sys inv movment rpt'!$L:$L,$M484,'sys inv movment rpt'!$N:$N,AK$1)</f>
        <v>0</v>
      </c>
      <c r="AL484" s="86">
        <f>SUMIFS('sys inv movment rpt'!$M:$M,'sys inv movment rpt'!$L:$L,$M484,'sys inv movment rpt'!$N:$N,AL$1)</f>
        <v>0</v>
      </c>
      <c r="AM484" s="86">
        <f>SUMIFS('sys inv movment rpt'!$M:$M,'sys inv movment rpt'!$L:$L,$M484,'sys inv movment rpt'!$N:$N,AM$1)</f>
        <v>0</v>
      </c>
      <c r="AN484" s="86">
        <f>SUMIFS('sys inv movment rpt'!$M:$M,'sys inv movment rpt'!$L:$L,$M484,'sys inv movment rpt'!$N:$N,AN$1)</f>
        <v>0</v>
      </c>
      <c r="AO484" s="86">
        <f>SUMIFS('sys inv movment rpt'!$M:$M,'sys inv movment rpt'!$L:$L,$M484,'sys inv movment rpt'!$N:$N,AO$1)</f>
        <v>0</v>
      </c>
      <c r="AP484" s="86">
        <f>SUMIFS('sys inv movment rpt'!$M:$M,'sys inv movment rpt'!$L:$L,$M484,'sys inv movment rpt'!$N:$N,AP$1)</f>
        <v>0</v>
      </c>
      <c r="AQ484" s="86">
        <f>SUMIFS('sys inv movment rpt'!$M:$M,'sys inv movment rpt'!$L:$L,$M484,'sys inv movment rpt'!$N:$N,AQ$1)</f>
        <v>0</v>
      </c>
      <c r="AR484" s="86">
        <f>SUMIFS('sys inv movment rpt'!$M:$M,'sys inv movment rpt'!$L:$L,$M484,'sys inv movment rpt'!$N:$N,AR$1)</f>
        <v>0</v>
      </c>
      <c r="AS484" s="86">
        <f>SUMIFS('sys inv movment rpt'!$M:$M,'sys inv movment rpt'!$L:$L,$M484,'sys inv movment rpt'!$N:$N,AS$1)</f>
        <v>0</v>
      </c>
      <c r="AT484" s="86">
        <f>SUMIFS('sys inv movment rpt'!$M:$M,'sys inv movment rpt'!$L:$L,$M484,'sys inv movment rpt'!$N:$N,AT$1)</f>
        <v>0</v>
      </c>
      <c r="AU484" s="86">
        <f>SUMIFS('sys inv movment rpt'!$M:$M,'sys inv movment rpt'!$L:$L,$M484,'sys inv movment rpt'!$N:$N,AU$1)</f>
        <v>0</v>
      </c>
      <c r="AV484" s="86">
        <f>SUMIFS('sys inv movment rpt'!$M:$M,'sys inv movment rpt'!$L:$L,$M484,'sys inv movment rpt'!$N:$N,AV$1)</f>
        <v>0</v>
      </c>
      <c r="AW484" s="87" t="str">
        <f>IFERROR(VLOOKUP(A484,'sys-backorder details'!E:U,17,0),"-")</f>
        <v>-</v>
      </c>
      <c r="AX484" s="87" t="str">
        <f>IF(K484&gt;1,VLOOKUP(A484,'settings-routing'!A:I,9,0),"")</f>
        <v/>
      </c>
    </row>
    <row r="485" ht="12.75" hidden="1" customHeight="1">
      <c r="A485" s="50" t="s">
        <v>1162</v>
      </c>
      <c r="B485" s="50" t="s">
        <v>1163</v>
      </c>
      <c r="C485" s="50">
        <f t="shared" si="2"/>
        <v>0</v>
      </c>
      <c r="D485" s="80">
        <f>SUMIF('Stocks 101-111'!$J:$J,'item dashboard'!A485,'Stocks 101-111'!K:K)</f>
        <v>0</v>
      </c>
      <c r="E485" s="80">
        <f>SUMIF('Stocks 101-111'!$J:$J,'item dashboard'!A485,'Stocks 101-111'!$L:$L)</f>
        <v>0</v>
      </c>
      <c r="F485" s="81">
        <f t="shared" si="3"/>
        <v>0</v>
      </c>
      <c r="G485" s="82">
        <f t="shared" si="4"/>
        <v>0</v>
      </c>
      <c r="H485" s="50">
        <f>SUMIFS('sys-backorder details'!$M:$M,'sys-backorder details'!$E:$E,'item dashboard'!A485,'sys-backorder details'!$V:$V,"")</f>
        <v>0</v>
      </c>
      <c r="I485" s="83">
        <f>SUMIF('settings-routing'!$I:$I,'item dashboard'!A485,'settings-routing'!$O:$O)</f>
        <v>0</v>
      </c>
      <c r="J485" s="50">
        <f>SUMIFS('sys-backorder details'!$M:$M,'sys-backorder details'!$E:$E,'item dashboard'!A485,'sys-backorder details'!$V:$V,"Call off")</f>
        <v>0</v>
      </c>
      <c r="K485" s="84">
        <f t="shared" si="5"/>
        <v>0</v>
      </c>
      <c r="L485" s="84">
        <f>SUMIF('Production Plan'!$E:$E,'item dashboard'!A485,'Production Plan'!$N:$N)</f>
        <v>0</v>
      </c>
      <c r="M485" s="85" t="str">
        <f t="shared" si="6"/>
        <v>B-GL10-Y10LAB-90ml Yellow Printed labchem bottle</v>
      </c>
      <c r="N485" s="86">
        <f>SUMIFS('sys inv movment rpt'!$M:$M,'sys inv movment rpt'!$L:$L,$M485,'sys inv movment rpt'!$N:$N,N$1)</f>
        <v>0</v>
      </c>
      <c r="O485" s="86">
        <f>SUMIFS('sys inv movment rpt'!$M:$M,'sys inv movment rpt'!$L:$L,$M485,'sys inv movment rpt'!$N:$N,O$1)</f>
        <v>0</v>
      </c>
      <c r="P485" s="86">
        <f>SUMIFS('sys inv movment rpt'!$M:$M,'sys inv movment rpt'!$L:$L,$M485,'sys inv movment rpt'!$N:$N,P$1)</f>
        <v>0</v>
      </c>
      <c r="Q485" s="86">
        <f>SUMIFS('sys inv movment rpt'!$M:$M,'sys inv movment rpt'!$L:$L,$M485,'sys inv movment rpt'!$N:$N,Q$1)</f>
        <v>0</v>
      </c>
      <c r="R485" s="86">
        <f>SUMIFS('sys inv movment rpt'!$M:$M,'sys inv movment rpt'!$L:$L,$M485,'sys inv movment rpt'!$N:$N,R$1)</f>
        <v>0</v>
      </c>
      <c r="S485" s="86">
        <f>SUMIFS('sys inv movment rpt'!$M:$M,'sys inv movment rpt'!$L:$L,$M485,'sys inv movment rpt'!$N:$N,S$1)</f>
        <v>0</v>
      </c>
      <c r="T485" s="86">
        <f>SUMIFS('sys inv movment rpt'!$M:$M,'sys inv movment rpt'!$L:$L,$M485,'sys inv movment rpt'!$N:$N,T$1)</f>
        <v>0</v>
      </c>
      <c r="U485" s="86">
        <f>SUMIFS('sys inv movment rpt'!$M:$M,'sys inv movment rpt'!$L:$L,$M485,'sys inv movment rpt'!$N:$N,U$1)</f>
        <v>0</v>
      </c>
      <c r="V485" s="86">
        <f>SUMIFS('sys inv movment rpt'!$M:$M,'sys inv movment rpt'!$L:$L,$M485,'sys inv movment rpt'!$N:$N,V$1)</f>
        <v>0</v>
      </c>
      <c r="W485" s="86">
        <f>SUMIFS('sys inv movment rpt'!$M:$M,'sys inv movment rpt'!$L:$L,$M485,'sys inv movment rpt'!$N:$N,W$1)</f>
        <v>0</v>
      </c>
      <c r="X485" s="86">
        <f>SUMIFS('sys inv movment rpt'!$M:$M,'sys inv movment rpt'!$L:$L,$M485,'sys inv movment rpt'!$N:$N,X$1)</f>
        <v>0</v>
      </c>
      <c r="Y485" s="86">
        <f>SUMIFS('sys inv movment rpt'!$M:$M,'sys inv movment rpt'!$L:$L,$M485,'sys inv movment rpt'!$N:$N,Y$1)</f>
        <v>0</v>
      </c>
      <c r="Z485" s="86">
        <f>SUMIFS('sys inv movment rpt'!$M:$M,'sys inv movment rpt'!$L:$L,$M485,'sys inv movment rpt'!$N:$N,Z$1)</f>
        <v>0</v>
      </c>
      <c r="AA485" s="86">
        <f>SUMIFS('sys inv movment rpt'!$M:$M,'sys inv movment rpt'!$L:$L,$M485,'sys inv movment rpt'!$N:$N,AA$1)</f>
        <v>0</v>
      </c>
      <c r="AB485" s="86">
        <f>SUMIFS('sys inv movment rpt'!$M:$M,'sys inv movment rpt'!$L:$L,$M485,'sys inv movment rpt'!$N:$N,AB$1)</f>
        <v>0</v>
      </c>
      <c r="AC485" s="86">
        <f>SUMIFS('sys inv movment rpt'!$M:$M,'sys inv movment rpt'!$L:$L,$M485,'sys inv movment rpt'!$N:$N,AC$1)</f>
        <v>0</v>
      </c>
      <c r="AD485" s="86">
        <f>SUMIFS('sys inv movment rpt'!$M:$M,'sys inv movment rpt'!$L:$L,$M485,'sys inv movment rpt'!$N:$N,AD$1)</f>
        <v>0</v>
      </c>
      <c r="AE485" s="86">
        <f>SUMIFS('sys inv movment rpt'!$M:$M,'sys inv movment rpt'!$L:$L,$M485,'sys inv movment rpt'!$N:$N,AE$1)</f>
        <v>0</v>
      </c>
      <c r="AF485" s="86">
        <f>SUMIFS('sys inv movment rpt'!$M:$M,'sys inv movment rpt'!$L:$L,$M485,'sys inv movment rpt'!$N:$N,AF$1)</f>
        <v>0</v>
      </c>
      <c r="AG485" s="86">
        <f>SUMIFS('sys inv movment rpt'!$M:$M,'sys inv movment rpt'!$L:$L,$M485,'sys inv movment rpt'!$N:$N,AG$1)</f>
        <v>0</v>
      </c>
      <c r="AH485" s="86">
        <f>SUMIFS('sys inv movment rpt'!$M:$M,'sys inv movment rpt'!$L:$L,$M485,'sys inv movment rpt'!$N:$N,AH$1)</f>
        <v>0</v>
      </c>
      <c r="AI485" s="86">
        <f>SUMIFS('sys inv movment rpt'!$M:$M,'sys inv movment rpt'!$L:$L,$M485,'sys inv movment rpt'!$N:$N,AI$1)</f>
        <v>0</v>
      </c>
      <c r="AJ485" s="86">
        <f>SUMIFS('sys inv movment rpt'!$M:$M,'sys inv movment rpt'!$L:$L,$M485,'sys inv movment rpt'!$N:$N,AJ$1)</f>
        <v>0</v>
      </c>
      <c r="AK485" s="86">
        <f>SUMIFS('sys inv movment rpt'!$M:$M,'sys inv movment rpt'!$L:$L,$M485,'sys inv movment rpt'!$N:$N,AK$1)</f>
        <v>0</v>
      </c>
      <c r="AL485" s="86">
        <f>SUMIFS('sys inv movment rpt'!$M:$M,'sys inv movment rpt'!$L:$L,$M485,'sys inv movment rpt'!$N:$N,AL$1)</f>
        <v>0</v>
      </c>
      <c r="AM485" s="86">
        <f>SUMIFS('sys inv movment rpt'!$M:$M,'sys inv movment rpt'!$L:$L,$M485,'sys inv movment rpt'!$N:$N,AM$1)</f>
        <v>0</v>
      </c>
      <c r="AN485" s="86">
        <f>SUMIFS('sys inv movment rpt'!$M:$M,'sys inv movment rpt'!$L:$L,$M485,'sys inv movment rpt'!$N:$N,AN$1)</f>
        <v>0</v>
      </c>
      <c r="AO485" s="86">
        <f>SUMIFS('sys inv movment rpt'!$M:$M,'sys inv movment rpt'!$L:$L,$M485,'sys inv movment rpt'!$N:$N,AO$1)</f>
        <v>0</v>
      </c>
      <c r="AP485" s="86">
        <f>SUMIFS('sys inv movment rpt'!$M:$M,'sys inv movment rpt'!$L:$L,$M485,'sys inv movment rpt'!$N:$N,AP$1)</f>
        <v>0</v>
      </c>
      <c r="AQ485" s="86">
        <f>SUMIFS('sys inv movment rpt'!$M:$M,'sys inv movment rpt'!$L:$L,$M485,'sys inv movment rpt'!$N:$N,AQ$1)</f>
        <v>0</v>
      </c>
      <c r="AR485" s="86">
        <f>SUMIFS('sys inv movment rpt'!$M:$M,'sys inv movment rpt'!$L:$L,$M485,'sys inv movment rpt'!$N:$N,AR$1)</f>
        <v>0</v>
      </c>
      <c r="AS485" s="86">
        <f>SUMIFS('sys inv movment rpt'!$M:$M,'sys inv movment rpt'!$L:$L,$M485,'sys inv movment rpt'!$N:$N,AS$1)</f>
        <v>0</v>
      </c>
      <c r="AT485" s="86">
        <f>SUMIFS('sys inv movment rpt'!$M:$M,'sys inv movment rpt'!$L:$L,$M485,'sys inv movment rpt'!$N:$N,AT$1)</f>
        <v>0</v>
      </c>
      <c r="AU485" s="86">
        <f>SUMIFS('sys inv movment rpt'!$M:$M,'sys inv movment rpt'!$L:$L,$M485,'sys inv movment rpt'!$N:$N,AU$1)</f>
        <v>0</v>
      </c>
      <c r="AV485" s="86">
        <f>SUMIFS('sys inv movment rpt'!$M:$M,'sys inv movment rpt'!$L:$L,$M485,'sys inv movment rpt'!$N:$N,AV$1)</f>
        <v>0</v>
      </c>
      <c r="AW485" s="87" t="str">
        <f>IFERROR(VLOOKUP(A485,'sys-backorder details'!E:U,17,0),"-")</f>
        <v>-</v>
      </c>
      <c r="AX485" s="87" t="str">
        <f>IF(K485&gt;1,VLOOKUP(A485,'settings-routing'!A:I,9,0),"")</f>
        <v/>
      </c>
    </row>
    <row r="486" ht="12.75" hidden="1" customHeight="1">
      <c r="A486" s="50" t="s">
        <v>1164</v>
      </c>
      <c r="B486" s="50" t="s">
        <v>1165</v>
      </c>
      <c r="C486" s="50">
        <f t="shared" si="2"/>
        <v>0</v>
      </c>
      <c r="D486" s="80">
        <f>SUMIF('Stocks 101-111'!$J:$J,'item dashboard'!A486,'Stocks 101-111'!K:K)</f>
        <v>0</v>
      </c>
      <c r="E486" s="80">
        <f>SUMIF('Stocks 101-111'!$J:$J,'item dashboard'!A486,'Stocks 101-111'!$L:$L)</f>
        <v>0</v>
      </c>
      <c r="F486" s="81">
        <f t="shared" si="3"/>
        <v>0</v>
      </c>
      <c r="G486" s="82">
        <f t="shared" si="4"/>
        <v>0</v>
      </c>
      <c r="H486" s="50">
        <f>SUMIFS('sys-backorder details'!$M:$M,'sys-backorder details'!$E:$E,'item dashboard'!A486,'sys-backorder details'!$V:$V,"")</f>
        <v>0</v>
      </c>
      <c r="I486" s="83">
        <f>SUMIF('settings-routing'!$I:$I,'item dashboard'!A486,'settings-routing'!$O:$O)</f>
        <v>0</v>
      </c>
      <c r="J486" s="50">
        <f>SUMIFS('sys-backorder details'!$M:$M,'sys-backorder details'!$E:$E,'item dashboard'!A486,'sys-backorder details'!$V:$V,"Call off")</f>
        <v>0</v>
      </c>
      <c r="K486" s="84">
        <f t="shared" si="5"/>
        <v>0</v>
      </c>
      <c r="L486" s="84">
        <f>SUMIF('Production Plan'!$E:$E,'item dashboard'!A486,'Production Plan'!$N:$N)</f>
        <v>0</v>
      </c>
      <c r="M486" s="85" t="str">
        <f t="shared" si="6"/>
        <v>B-GL10-Y10REAL-90 ml Yellow Printed Real Pkng Bottle</v>
      </c>
      <c r="N486" s="86">
        <f>SUMIFS('sys inv movment rpt'!$M:$M,'sys inv movment rpt'!$L:$L,$M486,'sys inv movment rpt'!$N:$N,N$1)</f>
        <v>0</v>
      </c>
      <c r="O486" s="86">
        <f>SUMIFS('sys inv movment rpt'!$M:$M,'sys inv movment rpt'!$L:$L,$M486,'sys inv movment rpt'!$N:$N,O$1)</f>
        <v>0</v>
      </c>
      <c r="P486" s="86">
        <f>SUMIFS('sys inv movment rpt'!$M:$M,'sys inv movment rpt'!$L:$L,$M486,'sys inv movment rpt'!$N:$N,P$1)</f>
        <v>0</v>
      </c>
      <c r="Q486" s="86">
        <f>SUMIFS('sys inv movment rpt'!$M:$M,'sys inv movment rpt'!$L:$L,$M486,'sys inv movment rpt'!$N:$N,Q$1)</f>
        <v>0</v>
      </c>
      <c r="R486" s="86">
        <f>SUMIFS('sys inv movment rpt'!$M:$M,'sys inv movment rpt'!$L:$L,$M486,'sys inv movment rpt'!$N:$N,R$1)</f>
        <v>0</v>
      </c>
      <c r="S486" s="86">
        <f>SUMIFS('sys inv movment rpt'!$M:$M,'sys inv movment rpt'!$L:$L,$M486,'sys inv movment rpt'!$N:$N,S$1)</f>
        <v>0</v>
      </c>
      <c r="T486" s="86">
        <f>SUMIFS('sys inv movment rpt'!$M:$M,'sys inv movment rpt'!$L:$L,$M486,'sys inv movment rpt'!$N:$N,T$1)</f>
        <v>0</v>
      </c>
      <c r="U486" s="86">
        <f>SUMIFS('sys inv movment rpt'!$M:$M,'sys inv movment rpt'!$L:$L,$M486,'sys inv movment rpt'!$N:$N,U$1)</f>
        <v>0</v>
      </c>
      <c r="V486" s="86">
        <f>SUMIFS('sys inv movment rpt'!$M:$M,'sys inv movment rpt'!$L:$L,$M486,'sys inv movment rpt'!$N:$N,V$1)</f>
        <v>0</v>
      </c>
      <c r="W486" s="86">
        <f>SUMIFS('sys inv movment rpt'!$M:$M,'sys inv movment rpt'!$L:$L,$M486,'sys inv movment rpt'!$N:$N,W$1)</f>
        <v>0</v>
      </c>
      <c r="X486" s="86">
        <f>SUMIFS('sys inv movment rpt'!$M:$M,'sys inv movment rpt'!$L:$L,$M486,'sys inv movment rpt'!$N:$N,X$1)</f>
        <v>0</v>
      </c>
      <c r="Y486" s="86">
        <f>SUMIFS('sys inv movment rpt'!$M:$M,'sys inv movment rpt'!$L:$L,$M486,'sys inv movment rpt'!$N:$N,Y$1)</f>
        <v>0</v>
      </c>
      <c r="Z486" s="86">
        <f>SUMIFS('sys inv movment rpt'!$M:$M,'sys inv movment rpt'!$L:$L,$M486,'sys inv movment rpt'!$N:$N,Z$1)</f>
        <v>0</v>
      </c>
      <c r="AA486" s="86">
        <f>SUMIFS('sys inv movment rpt'!$M:$M,'sys inv movment rpt'!$L:$L,$M486,'sys inv movment rpt'!$N:$N,AA$1)</f>
        <v>0</v>
      </c>
      <c r="AB486" s="86">
        <f>SUMIFS('sys inv movment rpt'!$M:$M,'sys inv movment rpt'!$L:$L,$M486,'sys inv movment rpt'!$N:$N,AB$1)</f>
        <v>0</v>
      </c>
      <c r="AC486" s="86">
        <f>SUMIFS('sys inv movment rpt'!$M:$M,'sys inv movment rpt'!$L:$L,$M486,'sys inv movment rpt'!$N:$N,AC$1)</f>
        <v>0</v>
      </c>
      <c r="AD486" s="86">
        <f>SUMIFS('sys inv movment rpt'!$M:$M,'sys inv movment rpt'!$L:$L,$M486,'sys inv movment rpt'!$N:$N,AD$1)</f>
        <v>0</v>
      </c>
      <c r="AE486" s="86">
        <f>SUMIFS('sys inv movment rpt'!$M:$M,'sys inv movment rpt'!$L:$L,$M486,'sys inv movment rpt'!$N:$N,AE$1)</f>
        <v>0</v>
      </c>
      <c r="AF486" s="86">
        <f>SUMIFS('sys inv movment rpt'!$M:$M,'sys inv movment rpt'!$L:$L,$M486,'sys inv movment rpt'!$N:$N,AF$1)</f>
        <v>0</v>
      </c>
      <c r="AG486" s="86">
        <f>SUMIFS('sys inv movment rpt'!$M:$M,'sys inv movment rpt'!$L:$L,$M486,'sys inv movment rpt'!$N:$N,AG$1)</f>
        <v>0</v>
      </c>
      <c r="AH486" s="86">
        <f>SUMIFS('sys inv movment rpt'!$M:$M,'sys inv movment rpt'!$L:$L,$M486,'sys inv movment rpt'!$N:$N,AH$1)</f>
        <v>0</v>
      </c>
      <c r="AI486" s="86">
        <f>SUMIFS('sys inv movment rpt'!$M:$M,'sys inv movment rpt'!$L:$L,$M486,'sys inv movment rpt'!$N:$N,AI$1)</f>
        <v>0</v>
      </c>
      <c r="AJ486" s="86">
        <f>SUMIFS('sys inv movment rpt'!$M:$M,'sys inv movment rpt'!$L:$L,$M486,'sys inv movment rpt'!$N:$N,AJ$1)</f>
        <v>0</v>
      </c>
      <c r="AK486" s="86">
        <f>SUMIFS('sys inv movment rpt'!$M:$M,'sys inv movment rpt'!$L:$L,$M486,'sys inv movment rpt'!$N:$N,AK$1)</f>
        <v>0</v>
      </c>
      <c r="AL486" s="86">
        <f>SUMIFS('sys inv movment rpt'!$M:$M,'sys inv movment rpt'!$L:$L,$M486,'sys inv movment rpt'!$N:$N,AL$1)</f>
        <v>0</v>
      </c>
      <c r="AM486" s="86">
        <f>SUMIFS('sys inv movment rpt'!$M:$M,'sys inv movment rpt'!$L:$L,$M486,'sys inv movment rpt'!$N:$N,AM$1)</f>
        <v>0</v>
      </c>
      <c r="AN486" s="86">
        <f>SUMIFS('sys inv movment rpt'!$M:$M,'sys inv movment rpt'!$L:$L,$M486,'sys inv movment rpt'!$N:$N,AN$1)</f>
        <v>0</v>
      </c>
      <c r="AO486" s="86">
        <f>SUMIFS('sys inv movment rpt'!$M:$M,'sys inv movment rpt'!$L:$L,$M486,'sys inv movment rpt'!$N:$N,AO$1)</f>
        <v>0</v>
      </c>
      <c r="AP486" s="86">
        <f>SUMIFS('sys inv movment rpt'!$M:$M,'sys inv movment rpt'!$L:$L,$M486,'sys inv movment rpt'!$N:$N,AP$1)</f>
        <v>0</v>
      </c>
      <c r="AQ486" s="86">
        <f>SUMIFS('sys inv movment rpt'!$M:$M,'sys inv movment rpt'!$L:$L,$M486,'sys inv movment rpt'!$N:$N,AQ$1)</f>
        <v>0</v>
      </c>
      <c r="AR486" s="86">
        <f>SUMIFS('sys inv movment rpt'!$M:$M,'sys inv movment rpt'!$L:$L,$M486,'sys inv movment rpt'!$N:$N,AR$1)</f>
        <v>0</v>
      </c>
      <c r="AS486" s="86">
        <f>SUMIFS('sys inv movment rpt'!$M:$M,'sys inv movment rpt'!$L:$L,$M486,'sys inv movment rpt'!$N:$N,AS$1)</f>
        <v>0</v>
      </c>
      <c r="AT486" s="86">
        <f>SUMIFS('sys inv movment rpt'!$M:$M,'sys inv movment rpt'!$L:$L,$M486,'sys inv movment rpt'!$N:$N,AT$1)</f>
        <v>0</v>
      </c>
      <c r="AU486" s="86">
        <f>SUMIFS('sys inv movment rpt'!$M:$M,'sys inv movment rpt'!$L:$L,$M486,'sys inv movment rpt'!$N:$N,AU$1)</f>
        <v>0</v>
      </c>
      <c r="AV486" s="86">
        <f>SUMIFS('sys inv movment rpt'!$M:$M,'sys inv movment rpt'!$L:$L,$M486,'sys inv movment rpt'!$N:$N,AV$1)</f>
        <v>0</v>
      </c>
      <c r="AW486" s="87" t="str">
        <f>IFERROR(VLOOKUP(A486,'sys-backorder details'!E:U,17,0),"-")</f>
        <v>-</v>
      </c>
      <c r="AX486" s="87" t="str">
        <f>IF(K486&gt;1,VLOOKUP(A486,'settings-routing'!A:I,9,0),"")</f>
        <v/>
      </c>
    </row>
    <row r="487" ht="12.75" hidden="1" customHeight="1">
      <c r="A487" s="28" t="s">
        <v>1166</v>
      </c>
      <c r="B487" s="28" t="s">
        <v>1167</v>
      </c>
      <c r="C487" s="50">
        <f t="shared" si="2"/>
        <v>0</v>
      </c>
      <c r="D487" s="80">
        <f>SUMIF('Stocks 101-111'!$J:$J,'item dashboard'!A487,'Stocks 101-111'!K:K)</f>
        <v>0</v>
      </c>
      <c r="E487" s="80">
        <f>SUMIF('Stocks 101-111'!$J:$J,'item dashboard'!A487,'Stocks 101-111'!$L:$L)</f>
        <v>0</v>
      </c>
      <c r="F487" s="81">
        <f t="shared" si="3"/>
        <v>0</v>
      </c>
      <c r="G487" s="82">
        <f t="shared" si="4"/>
        <v>0</v>
      </c>
      <c r="H487" s="50">
        <f>SUMIFS('sys-backorder details'!$M:$M,'sys-backorder details'!$E:$E,'item dashboard'!A487,'sys-backorder details'!$V:$V,"")</f>
        <v>0</v>
      </c>
      <c r="I487" s="83">
        <f>SUMIF('settings-routing'!$I:$I,'item dashboard'!A487,'settings-routing'!$O:$O)</f>
        <v>0</v>
      </c>
      <c r="J487" s="50">
        <f>SUMIFS('sys-backorder details'!$M:$M,'sys-backorder details'!$E:$E,'item dashboard'!A487,'sys-backorder details'!$V:$V,"Call off")</f>
        <v>0</v>
      </c>
      <c r="K487" s="84">
        <f t="shared" si="5"/>
        <v>0</v>
      </c>
      <c r="L487" s="84">
        <f>SUMIF('Production Plan'!$E:$E,'item dashboard'!A487,'Production Plan'!$N:$N)</f>
        <v>0</v>
      </c>
      <c r="M487" s="85" t="str">
        <f t="shared" si="6"/>
        <v>B-GL10-Y10SUPER-90 ml Yellow Printed Super Sleek Bottle</v>
      </c>
      <c r="N487" s="86">
        <f>SUMIFS('sys inv movment rpt'!$M:$M,'sys inv movment rpt'!$L:$L,$M487,'sys inv movment rpt'!$N:$N,N$1)</f>
        <v>0</v>
      </c>
      <c r="O487" s="86">
        <f>SUMIFS('sys inv movment rpt'!$M:$M,'sys inv movment rpt'!$L:$L,$M487,'sys inv movment rpt'!$N:$N,O$1)</f>
        <v>0</v>
      </c>
      <c r="P487" s="86">
        <f>SUMIFS('sys inv movment rpt'!$M:$M,'sys inv movment rpt'!$L:$L,$M487,'sys inv movment rpt'!$N:$N,P$1)</f>
        <v>0</v>
      </c>
      <c r="Q487" s="86">
        <f>SUMIFS('sys inv movment rpt'!$M:$M,'sys inv movment rpt'!$L:$L,$M487,'sys inv movment rpt'!$N:$N,Q$1)</f>
        <v>0</v>
      </c>
      <c r="R487" s="86">
        <f>SUMIFS('sys inv movment rpt'!$M:$M,'sys inv movment rpt'!$L:$L,$M487,'sys inv movment rpt'!$N:$N,R$1)</f>
        <v>0</v>
      </c>
      <c r="S487" s="86">
        <f>SUMIFS('sys inv movment rpt'!$M:$M,'sys inv movment rpt'!$L:$L,$M487,'sys inv movment rpt'!$N:$N,S$1)</f>
        <v>0</v>
      </c>
      <c r="T487" s="86">
        <f>SUMIFS('sys inv movment rpt'!$M:$M,'sys inv movment rpt'!$L:$L,$M487,'sys inv movment rpt'!$N:$N,T$1)</f>
        <v>0</v>
      </c>
      <c r="U487" s="86">
        <f>SUMIFS('sys inv movment rpt'!$M:$M,'sys inv movment rpt'!$L:$L,$M487,'sys inv movment rpt'!$N:$N,U$1)</f>
        <v>0</v>
      </c>
      <c r="V487" s="86">
        <f>SUMIFS('sys inv movment rpt'!$M:$M,'sys inv movment rpt'!$L:$L,$M487,'sys inv movment rpt'!$N:$N,V$1)</f>
        <v>0</v>
      </c>
      <c r="W487" s="86">
        <f>SUMIFS('sys inv movment rpt'!$M:$M,'sys inv movment rpt'!$L:$L,$M487,'sys inv movment rpt'!$N:$N,W$1)</f>
        <v>0</v>
      </c>
      <c r="X487" s="86">
        <f>SUMIFS('sys inv movment rpt'!$M:$M,'sys inv movment rpt'!$L:$L,$M487,'sys inv movment rpt'!$N:$N,X$1)</f>
        <v>0</v>
      </c>
      <c r="Y487" s="86">
        <f>SUMIFS('sys inv movment rpt'!$M:$M,'sys inv movment rpt'!$L:$L,$M487,'sys inv movment rpt'!$N:$N,Y$1)</f>
        <v>0</v>
      </c>
      <c r="Z487" s="86">
        <f>SUMIFS('sys inv movment rpt'!$M:$M,'sys inv movment rpt'!$L:$L,$M487,'sys inv movment rpt'!$N:$N,Z$1)</f>
        <v>0</v>
      </c>
      <c r="AA487" s="86">
        <f>SUMIFS('sys inv movment rpt'!$M:$M,'sys inv movment rpt'!$L:$L,$M487,'sys inv movment rpt'!$N:$N,AA$1)</f>
        <v>0</v>
      </c>
      <c r="AB487" s="86">
        <f>SUMIFS('sys inv movment rpt'!$M:$M,'sys inv movment rpt'!$L:$L,$M487,'sys inv movment rpt'!$N:$N,AB$1)</f>
        <v>0</v>
      </c>
      <c r="AC487" s="86">
        <f>SUMIFS('sys inv movment rpt'!$M:$M,'sys inv movment rpt'!$L:$L,$M487,'sys inv movment rpt'!$N:$N,AC$1)</f>
        <v>0</v>
      </c>
      <c r="AD487" s="86">
        <f>SUMIFS('sys inv movment rpt'!$M:$M,'sys inv movment rpt'!$L:$L,$M487,'sys inv movment rpt'!$N:$N,AD$1)</f>
        <v>0</v>
      </c>
      <c r="AE487" s="86">
        <f>SUMIFS('sys inv movment rpt'!$M:$M,'sys inv movment rpt'!$L:$L,$M487,'sys inv movment rpt'!$N:$N,AE$1)</f>
        <v>0</v>
      </c>
      <c r="AF487" s="86">
        <f>SUMIFS('sys inv movment rpt'!$M:$M,'sys inv movment rpt'!$L:$L,$M487,'sys inv movment rpt'!$N:$N,AF$1)</f>
        <v>0</v>
      </c>
      <c r="AG487" s="86">
        <f>SUMIFS('sys inv movment rpt'!$M:$M,'sys inv movment rpt'!$L:$L,$M487,'sys inv movment rpt'!$N:$N,AG$1)</f>
        <v>0</v>
      </c>
      <c r="AH487" s="86">
        <f>SUMIFS('sys inv movment rpt'!$M:$M,'sys inv movment rpt'!$L:$L,$M487,'sys inv movment rpt'!$N:$N,AH$1)</f>
        <v>0</v>
      </c>
      <c r="AI487" s="86">
        <f>SUMIFS('sys inv movment rpt'!$M:$M,'sys inv movment rpt'!$L:$L,$M487,'sys inv movment rpt'!$N:$N,AI$1)</f>
        <v>0</v>
      </c>
      <c r="AJ487" s="86">
        <f>SUMIFS('sys inv movment rpt'!$M:$M,'sys inv movment rpt'!$L:$L,$M487,'sys inv movment rpt'!$N:$N,AJ$1)</f>
        <v>0</v>
      </c>
      <c r="AK487" s="86">
        <f>SUMIFS('sys inv movment rpt'!$M:$M,'sys inv movment rpt'!$L:$L,$M487,'sys inv movment rpt'!$N:$N,AK$1)</f>
        <v>0</v>
      </c>
      <c r="AL487" s="86">
        <f>SUMIFS('sys inv movment rpt'!$M:$M,'sys inv movment rpt'!$L:$L,$M487,'sys inv movment rpt'!$N:$N,AL$1)</f>
        <v>0</v>
      </c>
      <c r="AM487" s="86">
        <f>SUMIFS('sys inv movment rpt'!$M:$M,'sys inv movment rpt'!$L:$L,$M487,'sys inv movment rpt'!$N:$N,AM$1)</f>
        <v>0</v>
      </c>
      <c r="AN487" s="86">
        <f>SUMIFS('sys inv movment rpt'!$M:$M,'sys inv movment rpt'!$L:$L,$M487,'sys inv movment rpt'!$N:$N,AN$1)</f>
        <v>0</v>
      </c>
      <c r="AO487" s="86">
        <f>SUMIFS('sys inv movment rpt'!$M:$M,'sys inv movment rpt'!$L:$L,$M487,'sys inv movment rpt'!$N:$N,AO$1)</f>
        <v>0</v>
      </c>
      <c r="AP487" s="86">
        <f>SUMIFS('sys inv movment rpt'!$M:$M,'sys inv movment rpt'!$L:$L,$M487,'sys inv movment rpt'!$N:$N,AP$1)</f>
        <v>0</v>
      </c>
      <c r="AQ487" s="86">
        <f>SUMIFS('sys inv movment rpt'!$M:$M,'sys inv movment rpt'!$L:$L,$M487,'sys inv movment rpt'!$N:$N,AQ$1)</f>
        <v>0</v>
      </c>
      <c r="AR487" s="86">
        <f>SUMIFS('sys inv movment rpt'!$M:$M,'sys inv movment rpt'!$L:$L,$M487,'sys inv movment rpt'!$N:$N,AR$1)</f>
        <v>0</v>
      </c>
      <c r="AS487" s="86">
        <f>SUMIFS('sys inv movment rpt'!$M:$M,'sys inv movment rpt'!$L:$L,$M487,'sys inv movment rpt'!$N:$N,AS$1)</f>
        <v>0</v>
      </c>
      <c r="AT487" s="86">
        <f>SUMIFS('sys inv movment rpt'!$M:$M,'sys inv movment rpt'!$L:$L,$M487,'sys inv movment rpt'!$N:$N,AT$1)</f>
        <v>0</v>
      </c>
      <c r="AU487" s="86">
        <f>SUMIFS('sys inv movment rpt'!$M:$M,'sys inv movment rpt'!$L:$L,$M487,'sys inv movment rpt'!$N:$N,AU$1)</f>
        <v>0</v>
      </c>
      <c r="AV487" s="86">
        <f>SUMIFS('sys inv movment rpt'!$M:$M,'sys inv movment rpt'!$L:$L,$M487,'sys inv movment rpt'!$N:$N,AV$1)</f>
        <v>0</v>
      </c>
      <c r="AW487" s="87" t="str">
        <f>IFERROR(VLOOKUP(A487,'sys-backorder details'!E:U,17,0),"-")</f>
        <v>-</v>
      </c>
      <c r="AX487" s="87" t="str">
        <f>IF(K487&gt;1,VLOOKUP(A487,'settings-routing'!A:I,9,0),"")</f>
        <v/>
      </c>
    </row>
    <row r="488" ht="12.75" hidden="1" customHeight="1">
      <c r="A488" s="50" t="s">
        <v>1168</v>
      </c>
      <c r="B488" s="50" t="s">
        <v>1169</v>
      </c>
      <c r="C488" s="50">
        <f t="shared" si="2"/>
        <v>0</v>
      </c>
      <c r="D488" s="80">
        <f>SUMIF('Stocks 101-111'!$J:$J,'item dashboard'!A488,'Stocks 101-111'!K:K)</f>
        <v>0</v>
      </c>
      <c r="E488" s="80">
        <f>SUMIF('Stocks 101-111'!$J:$J,'item dashboard'!A488,'Stocks 101-111'!$L:$L)</f>
        <v>0</v>
      </c>
      <c r="F488" s="81">
        <f t="shared" si="3"/>
        <v>0</v>
      </c>
      <c r="G488" s="82">
        <f t="shared" si="4"/>
        <v>0.05714285714</v>
      </c>
      <c r="H488" s="50">
        <f>SUMIFS('sys-backorder details'!$M:$M,'sys-backorder details'!$E:$E,'item dashboard'!A488,'sys-backorder details'!$V:$V,"")</f>
        <v>0</v>
      </c>
      <c r="I488" s="83">
        <f>SUMIF('settings-routing'!$I:$I,'item dashboard'!A488,'settings-routing'!$O:$O)</f>
        <v>0</v>
      </c>
      <c r="J488" s="50">
        <f>SUMIFS('sys-backorder details'!$M:$M,'sys-backorder details'!$E:$E,'item dashboard'!A488,'sys-backorder details'!$V:$V,"Call off")</f>
        <v>0</v>
      </c>
      <c r="K488" s="84">
        <f t="shared" si="5"/>
        <v>0</v>
      </c>
      <c r="L488" s="84">
        <f>SUMIF('Production Plan'!$E:$E,'item dashboard'!A488,'Production Plan'!$N:$N)</f>
        <v>0</v>
      </c>
      <c r="M488" s="85" t="str">
        <f t="shared" si="6"/>
        <v>B-GL15-W16-150 ml White Glue Bottle</v>
      </c>
      <c r="N488" s="86">
        <f>SUMIFS('sys inv movment rpt'!$M:$M,'sys inv movment rpt'!$L:$L,$M488,'sys inv movment rpt'!$N:$N,N$1)</f>
        <v>0</v>
      </c>
      <c r="O488" s="86">
        <f>SUMIFS('sys inv movment rpt'!$M:$M,'sys inv movment rpt'!$L:$L,$M488,'sys inv movment rpt'!$N:$N,O$1)</f>
        <v>0</v>
      </c>
      <c r="P488" s="86">
        <f>SUMIFS('sys inv movment rpt'!$M:$M,'sys inv movment rpt'!$L:$L,$M488,'sys inv movment rpt'!$N:$N,P$1)</f>
        <v>0</v>
      </c>
      <c r="Q488" s="86">
        <f>SUMIFS('sys inv movment rpt'!$M:$M,'sys inv movment rpt'!$L:$L,$M488,'sys inv movment rpt'!$N:$N,Q$1)</f>
        <v>0</v>
      </c>
      <c r="R488" s="86">
        <f>SUMIFS('sys inv movment rpt'!$M:$M,'sys inv movment rpt'!$L:$L,$M488,'sys inv movment rpt'!$N:$N,R$1)</f>
        <v>0</v>
      </c>
      <c r="S488" s="86">
        <f>SUMIFS('sys inv movment rpt'!$M:$M,'sys inv movment rpt'!$L:$L,$M488,'sys inv movment rpt'!$N:$N,S$1)</f>
        <v>0</v>
      </c>
      <c r="T488" s="86">
        <f>SUMIFS('sys inv movment rpt'!$M:$M,'sys inv movment rpt'!$L:$L,$M488,'sys inv movment rpt'!$N:$N,T$1)</f>
        <v>0</v>
      </c>
      <c r="U488" s="86">
        <f>SUMIFS('sys inv movment rpt'!$M:$M,'sys inv movment rpt'!$L:$L,$M488,'sys inv movment rpt'!$N:$N,U$1)</f>
        <v>0</v>
      </c>
      <c r="V488" s="86">
        <f>SUMIFS('sys inv movment rpt'!$M:$M,'sys inv movment rpt'!$L:$L,$M488,'sys inv movment rpt'!$N:$N,V$1)</f>
        <v>0</v>
      </c>
      <c r="W488" s="86">
        <f>SUMIFS('sys inv movment rpt'!$M:$M,'sys inv movment rpt'!$L:$L,$M488,'sys inv movment rpt'!$N:$N,W$1)</f>
        <v>0</v>
      </c>
      <c r="X488" s="86">
        <f>SUMIFS('sys inv movment rpt'!$M:$M,'sys inv movment rpt'!$L:$L,$M488,'sys inv movment rpt'!$N:$N,X$1)</f>
        <v>0</v>
      </c>
      <c r="Y488" s="86">
        <f>SUMIFS('sys inv movment rpt'!$M:$M,'sys inv movment rpt'!$L:$L,$M488,'sys inv movment rpt'!$N:$N,Y$1)</f>
        <v>0</v>
      </c>
      <c r="Z488" s="86">
        <f>SUMIFS('sys inv movment rpt'!$M:$M,'sys inv movment rpt'!$L:$L,$M488,'sys inv movment rpt'!$N:$N,Z$1)</f>
        <v>0</v>
      </c>
      <c r="AA488" s="86">
        <f>SUMIFS('sys inv movment rpt'!$M:$M,'sys inv movment rpt'!$L:$L,$M488,'sys inv movment rpt'!$N:$N,AA$1)</f>
        <v>0</v>
      </c>
      <c r="AB488" s="86">
        <f>SUMIFS('sys inv movment rpt'!$M:$M,'sys inv movment rpt'!$L:$L,$M488,'sys inv movment rpt'!$N:$N,AB$1)</f>
        <v>0</v>
      </c>
      <c r="AC488" s="86">
        <f>SUMIFS('sys inv movment rpt'!$M:$M,'sys inv movment rpt'!$L:$L,$M488,'sys inv movment rpt'!$N:$N,AC$1)</f>
        <v>0</v>
      </c>
      <c r="AD488" s="86">
        <f>SUMIFS('sys inv movment rpt'!$M:$M,'sys inv movment rpt'!$L:$L,$M488,'sys inv movment rpt'!$N:$N,AD$1)</f>
        <v>0</v>
      </c>
      <c r="AE488" s="86">
        <f>SUMIFS('sys inv movment rpt'!$M:$M,'sys inv movment rpt'!$L:$L,$M488,'sys inv movment rpt'!$N:$N,AE$1)</f>
        <v>0</v>
      </c>
      <c r="AF488" s="86">
        <f>SUMIFS('sys inv movment rpt'!$M:$M,'sys inv movment rpt'!$L:$L,$M488,'sys inv movment rpt'!$N:$N,AF$1)</f>
        <v>0</v>
      </c>
      <c r="AG488" s="86">
        <f>SUMIFS('sys inv movment rpt'!$M:$M,'sys inv movment rpt'!$L:$L,$M488,'sys inv movment rpt'!$N:$N,AG$1)</f>
        <v>0</v>
      </c>
      <c r="AH488" s="86">
        <f>SUMIFS('sys inv movment rpt'!$M:$M,'sys inv movment rpt'!$L:$L,$M488,'sys inv movment rpt'!$N:$N,AH$1)</f>
        <v>0</v>
      </c>
      <c r="AI488" s="86">
        <f>SUMIFS('sys inv movment rpt'!$M:$M,'sys inv movment rpt'!$L:$L,$M488,'sys inv movment rpt'!$N:$N,AI$1)</f>
        <v>0</v>
      </c>
      <c r="AJ488" s="86">
        <f>SUMIFS('sys inv movment rpt'!$M:$M,'sys inv movment rpt'!$L:$L,$M488,'sys inv movment rpt'!$N:$N,AJ$1)</f>
        <v>0</v>
      </c>
      <c r="AK488" s="86">
        <f>SUMIFS('sys inv movment rpt'!$M:$M,'sys inv movment rpt'!$L:$L,$M488,'sys inv movment rpt'!$N:$N,AK$1)</f>
        <v>0</v>
      </c>
      <c r="AL488" s="86">
        <f>SUMIFS('sys inv movment rpt'!$M:$M,'sys inv movment rpt'!$L:$L,$M488,'sys inv movment rpt'!$N:$N,AL$1)</f>
        <v>0</v>
      </c>
      <c r="AM488" s="86">
        <f>SUMIFS('sys inv movment rpt'!$M:$M,'sys inv movment rpt'!$L:$L,$M488,'sys inv movment rpt'!$N:$N,AM$1)</f>
        <v>0</v>
      </c>
      <c r="AN488" s="86">
        <f>SUMIFS('sys inv movment rpt'!$M:$M,'sys inv movment rpt'!$L:$L,$M488,'sys inv movment rpt'!$N:$N,AN$1)</f>
        <v>16632</v>
      </c>
      <c r="AO488" s="86">
        <f>SUMIFS('sys inv movment rpt'!$M:$M,'sys inv movment rpt'!$L:$L,$M488,'sys inv movment rpt'!$N:$N,AO$1)</f>
        <v>0</v>
      </c>
      <c r="AP488" s="86">
        <f>SUMIFS('sys inv movment rpt'!$M:$M,'sys inv movment rpt'!$L:$L,$M488,'sys inv movment rpt'!$N:$N,AP$1)</f>
        <v>0</v>
      </c>
      <c r="AQ488" s="86">
        <f>SUMIFS('sys inv movment rpt'!$M:$M,'sys inv movment rpt'!$L:$L,$M488,'sys inv movment rpt'!$N:$N,AQ$1)</f>
        <v>0</v>
      </c>
      <c r="AR488" s="86">
        <f>SUMIFS('sys inv movment rpt'!$M:$M,'sys inv movment rpt'!$L:$L,$M488,'sys inv movment rpt'!$N:$N,AR$1)</f>
        <v>4032</v>
      </c>
      <c r="AS488" s="86">
        <f>SUMIFS('sys inv movment rpt'!$M:$M,'sys inv movment rpt'!$L:$L,$M488,'sys inv movment rpt'!$N:$N,AS$1)</f>
        <v>0</v>
      </c>
      <c r="AT488" s="86">
        <f>SUMIFS('sys inv movment rpt'!$M:$M,'sys inv movment rpt'!$L:$L,$M488,'sys inv movment rpt'!$N:$N,AT$1)</f>
        <v>0</v>
      </c>
      <c r="AU488" s="86">
        <f>SUMIFS('sys inv movment rpt'!$M:$M,'sys inv movment rpt'!$L:$L,$M488,'sys inv movment rpt'!$N:$N,AU$1)</f>
        <v>0</v>
      </c>
      <c r="AV488" s="86">
        <f>SUMIFS('sys inv movment rpt'!$M:$M,'sys inv movment rpt'!$L:$L,$M488,'sys inv movment rpt'!$N:$N,AV$1)</f>
        <v>0</v>
      </c>
      <c r="AW488" s="87" t="str">
        <f>IFERROR(VLOOKUP(A488,'sys-backorder details'!E:U,17,0),"-")</f>
        <v>-</v>
      </c>
      <c r="AX488" s="87" t="str">
        <f>IF(K488&gt;1,VLOOKUP(A488,'settings-routing'!A:I,9,0),"")</f>
        <v/>
      </c>
    </row>
    <row r="489" ht="12.75" hidden="1" customHeight="1">
      <c r="A489" s="28" t="s">
        <v>1170</v>
      </c>
      <c r="B489" s="28" t="s">
        <v>1171</v>
      </c>
      <c r="C489" s="50">
        <f t="shared" si="2"/>
        <v>0</v>
      </c>
      <c r="D489" s="80">
        <f>SUMIF('Stocks 101-111'!$J:$J,'item dashboard'!A489,'Stocks 101-111'!K:K)</f>
        <v>0</v>
      </c>
      <c r="E489" s="80">
        <f>SUMIF('Stocks 101-111'!$J:$J,'item dashboard'!A489,'Stocks 101-111'!$L:$L)</f>
        <v>0</v>
      </c>
      <c r="F489" s="81">
        <f t="shared" si="3"/>
        <v>0</v>
      </c>
      <c r="G489" s="82">
        <f t="shared" si="4"/>
        <v>0</v>
      </c>
      <c r="H489" s="50">
        <f>SUMIFS('sys-backorder details'!$M:$M,'sys-backorder details'!$E:$E,'item dashboard'!A489,'sys-backorder details'!$V:$V,"")</f>
        <v>0</v>
      </c>
      <c r="I489" s="83">
        <f>SUMIF('settings-routing'!$I:$I,'item dashboard'!A489,'settings-routing'!$O:$O)</f>
        <v>0</v>
      </c>
      <c r="J489" s="50">
        <f>SUMIFS('sys-backorder details'!$M:$M,'sys-backorder details'!$E:$E,'item dashboard'!A489,'sys-backorder details'!$V:$V,"Call off")</f>
        <v>0</v>
      </c>
      <c r="K489" s="84">
        <f t="shared" si="5"/>
        <v>0</v>
      </c>
      <c r="L489" s="84">
        <f>SUMIF('Production Plan'!$E:$E,'item dashboard'!A489,'Production Plan'!$N:$N)</f>
        <v>0</v>
      </c>
      <c r="M489" s="85" t="str">
        <f t="shared" si="6"/>
        <v>B-GL15-Y16-150 ml yellow Glue Bottle</v>
      </c>
      <c r="N489" s="86">
        <f>SUMIFS('sys inv movment rpt'!$M:$M,'sys inv movment rpt'!$L:$L,$M489,'sys inv movment rpt'!$N:$N,N$1)</f>
        <v>0</v>
      </c>
      <c r="O489" s="86">
        <f>SUMIFS('sys inv movment rpt'!$M:$M,'sys inv movment rpt'!$L:$L,$M489,'sys inv movment rpt'!$N:$N,O$1)</f>
        <v>0</v>
      </c>
      <c r="P489" s="86">
        <f>SUMIFS('sys inv movment rpt'!$M:$M,'sys inv movment rpt'!$L:$L,$M489,'sys inv movment rpt'!$N:$N,P$1)</f>
        <v>0</v>
      </c>
      <c r="Q489" s="86">
        <f>SUMIFS('sys inv movment rpt'!$M:$M,'sys inv movment rpt'!$L:$L,$M489,'sys inv movment rpt'!$N:$N,Q$1)</f>
        <v>0</v>
      </c>
      <c r="R489" s="86">
        <f>SUMIFS('sys inv movment rpt'!$M:$M,'sys inv movment rpt'!$L:$L,$M489,'sys inv movment rpt'!$N:$N,R$1)</f>
        <v>0</v>
      </c>
      <c r="S489" s="86">
        <f>SUMIFS('sys inv movment rpt'!$M:$M,'sys inv movment rpt'!$L:$L,$M489,'sys inv movment rpt'!$N:$N,S$1)</f>
        <v>0</v>
      </c>
      <c r="T489" s="86">
        <f>SUMIFS('sys inv movment rpt'!$M:$M,'sys inv movment rpt'!$L:$L,$M489,'sys inv movment rpt'!$N:$N,T$1)</f>
        <v>0</v>
      </c>
      <c r="U489" s="86">
        <f>SUMIFS('sys inv movment rpt'!$M:$M,'sys inv movment rpt'!$L:$L,$M489,'sys inv movment rpt'!$N:$N,U$1)</f>
        <v>0</v>
      </c>
      <c r="V489" s="86">
        <f>SUMIFS('sys inv movment rpt'!$M:$M,'sys inv movment rpt'!$L:$L,$M489,'sys inv movment rpt'!$N:$N,V$1)</f>
        <v>0</v>
      </c>
      <c r="W489" s="86">
        <f>SUMIFS('sys inv movment rpt'!$M:$M,'sys inv movment rpt'!$L:$L,$M489,'sys inv movment rpt'!$N:$N,W$1)</f>
        <v>0</v>
      </c>
      <c r="X489" s="86">
        <f>SUMIFS('sys inv movment rpt'!$M:$M,'sys inv movment rpt'!$L:$L,$M489,'sys inv movment rpt'!$N:$N,X$1)</f>
        <v>0</v>
      </c>
      <c r="Y489" s="86">
        <f>SUMIFS('sys inv movment rpt'!$M:$M,'sys inv movment rpt'!$L:$L,$M489,'sys inv movment rpt'!$N:$N,Y$1)</f>
        <v>0</v>
      </c>
      <c r="Z489" s="86">
        <f>SUMIFS('sys inv movment rpt'!$M:$M,'sys inv movment rpt'!$L:$L,$M489,'sys inv movment rpt'!$N:$N,Z$1)</f>
        <v>0</v>
      </c>
      <c r="AA489" s="86">
        <f>SUMIFS('sys inv movment rpt'!$M:$M,'sys inv movment rpt'!$L:$L,$M489,'sys inv movment rpt'!$N:$N,AA$1)</f>
        <v>0</v>
      </c>
      <c r="AB489" s="86">
        <f>SUMIFS('sys inv movment rpt'!$M:$M,'sys inv movment rpt'!$L:$L,$M489,'sys inv movment rpt'!$N:$N,AB$1)</f>
        <v>0</v>
      </c>
      <c r="AC489" s="86">
        <f>SUMIFS('sys inv movment rpt'!$M:$M,'sys inv movment rpt'!$L:$L,$M489,'sys inv movment rpt'!$N:$N,AC$1)</f>
        <v>0</v>
      </c>
      <c r="AD489" s="86">
        <f>SUMIFS('sys inv movment rpt'!$M:$M,'sys inv movment rpt'!$L:$L,$M489,'sys inv movment rpt'!$N:$N,AD$1)</f>
        <v>0</v>
      </c>
      <c r="AE489" s="86">
        <f>SUMIFS('sys inv movment rpt'!$M:$M,'sys inv movment rpt'!$L:$L,$M489,'sys inv movment rpt'!$N:$N,AE$1)</f>
        <v>0</v>
      </c>
      <c r="AF489" s="86">
        <f>SUMIFS('sys inv movment rpt'!$M:$M,'sys inv movment rpt'!$L:$L,$M489,'sys inv movment rpt'!$N:$N,AF$1)</f>
        <v>0</v>
      </c>
      <c r="AG489" s="86">
        <f>SUMIFS('sys inv movment rpt'!$M:$M,'sys inv movment rpt'!$L:$L,$M489,'sys inv movment rpt'!$N:$N,AG$1)</f>
        <v>0</v>
      </c>
      <c r="AH489" s="86">
        <f>SUMIFS('sys inv movment rpt'!$M:$M,'sys inv movment rpt'!$L:$L,$M489,'sys inv movment rpt'!$N:$N,AH$1)</f>
        <v>0</v>
      </c>
      <c r="AI489" s="86">
        <f>SUMIFS('sys inv movment rpt'!$M:$M,'sys inv movment rpt'!$L:$L,$M489,'sys inv movment rpt'!$N:$N,AI$1)</f>
        <v>0</v>
      </c>
      <c r="AJ489" s="86">
        <f>SUMIFS('sys inv movment rpt'!$M:$M,'sys inv movment rpt'!$L:$L,$M489,'sys inv movment rpt'!$N:$N,AJ$1)</f>
        <v>0</v>
      </c>
      <c r="AK489" s="86">
        <f>SUMIFS('sys inv movment rpt'!$M:$M,'sys inv movment rpt'!$L:$L,$M489,'sys inv movment rpt'!$N:$N,AK$1)</f>
        <v>0</v>
      </c>
      <c r="AL489" s="86">
        <f>SUMIFS('sys inv movment rpt'!$M:$M,'sys inv movment rpt'!$L:$L,$M489,'sys inv movment rpt'!$N:$N,AL$1)</f>
        <v>0</v>
      </c>
      <c r="AM489" s="86">
        <f>SUMIFS('sys inv movment rpt'!$M:$M,'sys inv movment rpt'!$L:$L,$M489,'sys inv movment rpt'!$N:$N,AM$1)</f>
        <v>0</v>
      </c>
      <c r="AN489" s="86">
        <f>SUMIFS('sys inv movment rpt'!$M:$M,'sys inv movment rpt'!$L:$L,$M489,'sys inv movment rpt'!$N:$N,AN$1)</f>
        <v>0</v>
      </c>
      <c r="AO489" s="86">
        <f>SUMIFS('sys inv movment rpt'!$M:$M,'sys inv movment rpt'!$L:$L,$M489,'sys inv movment rpt'!$N:$N,AO$1)</f>
        <v>0</v>
      </c>
      <c r="AP489" s="86">
        <f>SUMIFS('sys inv movment rpt'!$M:$M,'sys inv movment rpt'!$L:$L,$M489,'sys inv movment rpt'!$N:$N,AP$1)</f>
        <v>0</v>
      </c>
      <c r="AQ489" s="86">
        <f>SUMIFS('sys inv movment rpt'!$M:$M,'sys inv movment rpt'!$L:$L,$M489,'sys inv movment rpt'!$N:$N,AQ$1)</f>
        <v>0</v>
      </c>
      <c r="AR489" s="86">
        <f>SUMIFS('sys inv movment rpt'!$M:$M,'sys inv movment rpt'!$L:$L,$M489,'sys inv movment rpt'!$N:$N,AR$1)</f>
        <v>0</v>
      </c>
      <c r="AS489" s="86">
        <f>SUMIFS('sys inv movment rpt'!$M:$M,'sys inv movment rpt'!$L:$L,$M489,'sys inv movment rpt'!$N:$N,AS$1)</f>
        <v>0</v>
      </c>
      <c r="AT489" s="86">
        <f>SUMIFS('sys inv movment rpt'!$M:$M,'sys inv movment rpt'!$L:$L,$M489,'sys inv movment rpt'!$N:$N,AT$1)</f>
        <v>0</v>
      </c>
      <c r="AU489" s="86">
        <f>SUMIFS('sys inv movment rpt'!$M:$M,'sys inv movment rpt'!$L:$L,$M489,'sys inv movment rpt'!$N:$N,AU$1)</f>
        <v>0</v>
      </c>
      <c r="AV489" s="86">
        <f>SUMIFS('sys inv movment rpt'!$M:$M,'sys inv movment rpt'!$L:$L,$M489,'sys inv movment rpt'!$N:$N,AV$1)</f>
        <v>0</v>
      </c>
      <c r="AW489" s="87" t="str">
        <f>IFERROR(VLOOKUP(A489,'sys-backorder details'!E:U,17,0),"-")</f>
        <v>-</v>
      </c>
      <c r="AX489" s="87" t="str">
        <f>IF(K489&gt;1,VLOOKUP(A489,'settings-routing'!A:I,9,0),"")</f>
        <v/>
      </c>
    </row>
    <row r="490" ht="12.75" hidden="1" customHeight="1">
      <c r="A490" s="28" t="s">
        <v>1172</v>
      </c>
      <c r="B490" s="28" t="s">
        <v>1173</v>
      </c>
      <c r="C490" s="50">
        <f t="shared" si="2"/>
        <v>0</v>
      </c>
      <c r="D490" s="80">
        <f>SUMIF('Stocks 101-111'!$J:$J,'item dashboard'!A490,'Stocks 101-111'!K:K)</f>
        <v>0</v>
      </c>
      <c r="E490" s="80">
        <f>SUMIF('Stocks 101-111'!$J:$J,'item dashboard'!A490,'Stocks 101-111'!$L:$L)</f>
        <v>0</v>
      </c>
      <c r="F490" s="81">
        <f t="shared" si="3"/>
        <v>0</v>
      </c>
      <c r="G490" s="82">
        <f t="shared" si="4"/>
        <v>0</v>
      </c>
      <c r="H490" s="50">
        <f>SUMIFS('sys-backorder details'!$M:$M,'sys-backorder details'!$E:$E,'item dashboard'!A490,'sys-backorder details'!$V:$V,"")</f>
        <v>0</v>
      </c>
      <c r="I490" s="83">
        <f>SUMIF('settings-routing'!$I:$I,'item dashboard'!A490,'settings-routing'!$O:$O)</f>
        <v>0</v>
      </c>
      <c r="J490" s="50">
        <f>SUMIFS('sys-backorder details'!$M:$M,'sys-backorder details'!$E:$E,'item dashboard'!A490,'sys-backorder details'!$V:$V,"Call off")</f>
        <v>0</v>
      </c>
      <c r="K490" s="84">
        <f t="shared" si="5"/>
        <v>0</v>
      </c>
      <c r="L490" s="84">
        <f>SUMIF('Production Plan'!$E:$E,'item dashboard'!A490,'Production Plan'!$N:$N)</f>
        <v>0</v>
      </c>
      <c r="M490" s="85" t="str">
        <f t="shared" si="6"/>
        <v>B-GL15-Y16BAR-150 ml Yellow Printed Barjot Office Glue Bottle</v>
      </c>
      <c r="N490" s="86">
        <f>SUMIFS('sys inv movment rpt'!$M:$M,'sys inv movment rpt'!$L:$L,$M490,'sys inv movment rpt'!$N:$N,N$1)</f>
        <v>0</v>
      </c>
      <c r="O490" s="86">
        <f>SUMIFS('sys inv movment rpt'!$M:$M,'sys inv movment rpt'!$L:$L,$M490,'sys inv movment rpt'!$N:$N,O$1)</f>
        <v>0</v>
      </c>
      <c r="P490" s="86">
        <f>SUMIFS('sys inv movment rpt'!$M:$M,'sys inv movment rpt'!$L:$L,$M490,'sys inv movment rpt'!$N:$N,P$1)</f>
        <v>0</v>
      </c>
      <c r="Q490" s="86">
        <f>SUMIFS('sys inv movment rpt'!$M:$M,'sys inv movment rpt'!$L:$L,$M490,'sys inv movment rpt'!$N:$N,Q$1)</f>
        <v>0</v>
      </c>
      <c r="R490" s="86">
        <f>SUMIFS('sys inv movment rpt'!$M:$M,'sys inv movment rpt'!$L:$L,$M490,'sys inv movment rpt'!$N:$N,R$1)</f>
        <v>0</v>
      </c>
      <c r="S490" s="86">
        <f>SUMIFS('sys inv movment rpt'!$M:$M,'sys inv movment rpt'!$L:$L,$M490,'sys inv movment rpt'!$N:$N,S$1)</f>
        <v>0</v>
      </c>
      <c r="T490" s="86">
        <f>SUMIFS('sys inv movment rpt'!$M:$M,'sys inv movment rpt'!$L:$L,$M490,'sys inv movment rpt'!$N:$N,T$1)</f>
        <v>0</v>
      </c>
      <c r="U490" s="86">
        <f>SUMIFS('sys inv movment rpt'!$M:$M,'sys inv movment rpt'!$L:$L,$M490,'sys inv movment rpt'!$N:$N,U$1)</f>
        <v>0</v>
      </c>
      <c r="V490" s="86">
        <f>SUMIFS('sys inv movment rpt'!$M:$M,'sys inv movment rpt'!$L:$L,$M490,'sys inv movment rpt'!$N:$N,V$1)</f>
        <v>0</v>
      </c>
      <c r="W490" s="86">
        <f>SUMIFS('sys inv movment rpt'!$M:$M,'sys inv movment rpt'!$L:$L,$M490,'sys inv movment rpt'!$N:$N,W$1)</f>
        <v>0</v>
      </c>
      <c r="X490" s="86">
        <f>SUMIFS('sys inv movment rpt'!$M:$M,'sys inv movment rpt'!$L:$L,$M490,'sys inv movment rpt'!$N:$N,X$1)</f>
        <v>0</v>
      </c>
      <c r="Y490" s="86">
        <f>SUMIFS('sys inv movment rpt'!$M:$M,'sys inv movment rpt'!$L:$L,$M490,'sys inv movment rpt'!$N:$N,Y$1)</f>
        <v>0</v>
      </c>
      <c r="Z490" s="86">
        <f>SUMIFS('sys inv movment rpt'!$M:$M,'sys inv movment rpt'!$L:$L,$M490,'sys inv movment rpt'!$N:$N,Z$1)</f>
        <v>0</v>
      </c>
      <c r="AA490" s="86">
        <f>SUMIFS('sys inv movment rpt'!$M:$M,'sys inv movment rpt'!$L:$L,$M490,'sys inv movment rpt'!$N:$N,AA$1)</f>
        <v>0</v>
      </c>
      <c r="AB490" s="86">
        <f>SUMIFS('sys inv movment rpt'!$M:$M,'sys inv movment rpt'!$L:$L,$M490,'sys inv movment rpt'!$N:$N,AB$1)</f>
        <v>0</v>
      </c>
      <c r="AC490" s="86">
        <f>SUMIFS('sys inv movment rpt'!$M:$M,'sys inv movment rpt'!$L:$L,$M490,'sys inv movment rpt'!$N:$N,AC$1)</f>
        <v>0</v>
      </c>
      <c r="AD490" s="86">
        <f>SUMIFS('sys inv movment rpt'!$M:$M,'sys inv movment rpt'!$L:$L,$M490,'sys inv movment rpt'!$N:$N,AD$1)</f>
        <v>0</v>
      </c>
      <c r="AE490" s="86">
        <f>SUMIFS('sys inv movment rpt'!$M:$M,'sys inv movment rpt'!$L:$L,$M490,'sys inv movment rpt'!$N:$N,AE$1)</f>
        <v>0</v>
      </c>
      <c r="AF490" s="86">
        <f>SUMIFS('sys inv movment rpt'!$M:$M,'sys inv movment rpt'!$L:$L,$M490,'sys inv movment rpt'!$N:$N,AF$1)</f>
        <v>0</v>
      </c>
      <c r="AG490" s="86">
        <f>SUMIFS('sys inv movment rpt'!$M:$M,'sys inv movment rpt'!$L:$L,$M490,'sys inv movment rpt'!$N:$N,AG$1)</f>
        <v>0</v>
      </c>
      <c r="AH490" s="86">
        <f>SUMIFS('sys inv movment rpt'!$M:$M,'sys inv movment rpt'!$L:$L,$M490,'sys inv movment rpt'!$N:$N,AH$1)</f>
        <v>0</v>
      </c>
      <c r="AI490" s="86">
        <f>SUMIFS('sys inv movment rpt'!$M:$M,'sys inv movment rpt'!$L:$L,$M490,'sys inv movment rpt'!$N:$N,AI$1)</f>
        <v>0</v>
      </c>
      <c r="AJ490" s="86">
        <f>SUMIFS('sys inv movment rpt'!$M:$M,'sys inv movment rpt'!$L:$L,$M490,'sys inv movment rpt'!$N:$N,AJ$1)</f>
        <v>0</v>
      </c>
      <c r="AK490" s="86">
        <f>SUMIFS('sys inv movment rpt'!$M:$M,'sys inv movment rpt'!$L:$L,$M490,'sys inv movment rpt'!$N:$N,AK$1)</f>
        <v>0</v>
      </c>
      <c r="AL490" s="86">
        <f>SUMIFS('sys inv movment rpt'!$M:$M,'sys inv movment rpt'!$L:$L,$M490,'sys inv movment rpt'!$N:$N,AL$1)</f>
        <v>0</v>
      </c>
      <c r="AM490" s="86">
        <f>SUMIFS('sys inv movment rpt'!$M:$M,'sys inv movment rpt'!$L:$L,$M490,'sys inv movment rpt'!$N:$N,AM$1)</f>
        <v>0</v>
      </c>
      <c r="AN490" s="86">
        <f>SUMIFS('sys inv movment rpt'!$M:$M,'sys inv movment rpt'!$L:$L,$M490,'sys inv movment rpt'!$N:$N,AN$1)</f>
        <v>0</v>
      </c>
      <c r="AO490" s="86">
        <f>SUMIFS('sys inv movment rpt'!$M:$M,'sys inv movment rpt'!$L:$L,$M490,'sys inv movment rpt'!$N:$N,AO$1)</f>
        <v>0</v>
      </c>
      <c r="AP490" s="86">
        <f>SUMIFS('sys inv movment rpt'!$M:$M,'sys inv movment rpt'!$L:$L,$M490,'sys inv movment rpt'!$N:$N,AP$1)</f>
        <v>0</v>
      </c>
      <c r="AQ490" s="86">
        <f>SUMIFS('sys inv movment rpt'!$M:$M,'sys inv movment rpt'!$L:$L,$M490,'sys inv movment rpt'!$N:$N,AQ$1)</f>
        <v>0</v>
      </c>
      <c r="AR490" s="86">
        <f>SUMIFS('sys inv movment rpt'!$M:$M,'sys inv movment rpt'!$L:$L,$M490,'sys inv movment rpt'!$N:$N,AR$1)</f>
        <v>0</v>
      </c>
      <c r="AS490" s="86">
        <f>SUMIFS('sys inv movment rpt'!$M:$M,'sys inv movment rpt'!$L:$L,$M490,'sys inv movment rpt'!$N:$N,AS$1)</f>
        <v>0</v>
      </c>
      <c r="AT490" s="86">
        <f>SUMIFS('sys inv movment rpt'!$M:$M,'sys inv movment rpt'!$L:$L,$M490,'sys inv movment rpt'!$N:$N,AT$1)</f>
        <v>0</v>
      </c>
      <c r="AU490" s="86">
        <f>SUMIFS('sys inv movment rpt'!$M:$M,'sys inv movment rpt'!$L:$L,$M490,'sys inv movment rpt'!$N:$N,AU$1)</f>
        <v>0</v>
      </c>
      <c r="AV490" s="86">
        <f>SUMIFS('sys inv movment rpt'!$M:$M,'sys inv movment rpt'!$L:$L,$M490,'sys inv movment rpt'!$N:$N,AV$1)</f>
        <v>0</v>
      </c>
      <c r="AW490" s="87" t="str">
        <f>IFERROR(VLOOKUP(A490,'sys-backorder details'!E:U,17,0),"-")</f>
        <v>-</v>
      </c>
      <c r="AX490" s="87" t="str">
        <f>IF(K490&gt;1,VLOOKUP(A490,'settings-routing'!A:I,9,0),"")</f>
        <v/>
      </c>
    </row>
    <row r="491" ht="12.75" hidden="1" customHeight="1">
      <c r="A491" s="28" t="s">
        <v>1174</v>
      </c>
      <c r="B491" s="28" t="s">
        <v>1175</v>
      </c>
      <c r="C491" s="50">
        <f t="shared" si="2"/>
        <v>0</v>
      </c>
      <c r="D491" s="80">
        <f>SUMIF('Stocks 101-111'!$J:$J,'item dashboard'!A491,'Stocks 101-111'!K:K)</f>
        <v>0</v>
      </c>
      <c r="E491" s="80">
        <f>SUMIF('Stocks 101-111'!$J:$J,'item dashboard'!A491,'Stocks 101-111'!$L:$L)</f>
        <v>0</v>
      </c>
      <c r="F491" s="81">
        <f t="shared" si="3"/>
        <v>0</v>
      </c>
      <c r="G491" s="82">
        <f t="shared" si="4"/>
        <v>0</v>
      </c>
      <c r="H491" s="50">
        <f>SUMIFS('sys-backorder details'!$M:$M,'sys-backorder details'!$E:$E,'item dashboard'!A491,'sys-backorder details'!$V:$V,"")</f>
        <v>0</v>
      </c>
      <c r="I491" s="83">
        <f>SUMIF('settings-routing'!$I:$I,'item dashboard'!A491,'settings-routing'!$O:$O)</f>
        <v>0</v>
      </c>
      <c r="J491" s="50">
        <f>SUMIFS('sys-backorder details'!$M:$M,'sys-backorder details'!$E:$E,'item dashboard'!A491,'sys-backorder details'!$V:$V,"Call off")</f>
        <v>0</v>
      </c>
      <c r="K491" s="84">
        <f t="shared" si="5"/>
        <v>0</v>
      </c>
      <c r="L491" s="84">
        <f>SUMIF('Production Plan'!$E:$E,'item dashboard'!A491,'Production Plan'!$N:$N)</f>
        <v>0</v>
      </c>
      <c r="M491" s="85" t="str">
        <f t="shared" si="6"/>
        <v>B-GL15-Y16KUDUS-150ml Yellow Printed Kudus Bottle</v>
      </c>
      <c r="N491" s="86">
        <f>SUMIFS('sys inv movment rpt'!$M:$M,'sys inv movment rpt'!$L:$L,$M491,'sys inv movment rpt'!$N:$N,N$1)</f>
        <v>0</v>
      </c>
      <c r="O491" s="86">
        <f>SUMIFS('sys inv movment rpt'!$M:$M,'sys inv movment rpt'!$L:$L,$M491,'sys inv movment rpt'!$N:$N,O$1)</f>
        <v>0</v>
      </c>
      <c r="P491" s="86">
        <f>SUMIFS('sys inv movment rpt'!$M:$M,'sys inv movment rpt'!$L:$L,$M491,'sys inv movment rpt'!$N:$N,P$1)</f>
        <v>0</v>
      </c>
      <c r="Q491" s="86">
        <f>SUMIFS('sys inv movment rpt'!$M:$M,'sys inv movment rpt'!$L:$L,$M491,'sys inv movment rpt'!$N:$N,Q$1)</f>
        <v>0</v>
      </c>
      <c r="R491" s="86">
        <f>SUMIFS('sys inv movment rpt'!$M:$M,'sys inv movment rpt'!$L:$L,$M491,'sys inv movment rpt'!$N:$N,R$1)</f>
        <v>0</v>
      </c>
      <c r="S491" s="86">
        <f>SUMIFS('sys inv movment rpt'!$M:$M,'sys inv movment rpt'!$L:$L,$M491,'sys inv movment rpt'!$N:$N,S$1)</f>
        <v>0</v>
      </c>
      <c r="T491" s="86">
        <f>SUMIFS('sys inv movment rpt'!$M:$M,'sys inv movment rpt'!$L:$L,$M491,'sys inv movment rpt'!$N:$N,T$1)</f>
        <v>0</v>
      </c>
      <c r="U491" s="86">
        <f>SUMIFS('sys inv movment rpt'!$M:$M,'sys inv movment rpt'!$L:$L,$M491,'sys inv movment rpt'!$N:$N,U$1)</f>
        <v>0</v>
      </c>
      <c r="V491" s="86">
        <f>SUMIFS('sys inv movment rpt'!$M:$M,'sys inv movment rpt'!$L:$L,$M491,'sys inv movment rpt'!$N:$N,V$1)</f>
        <v>0</v>
      </c>
      <c r="W491" s="86">
        <f>SUMIFS('sys inv movment rpt'!$M:$M,'sys inv movment rpt'!$L:$L,$M491,'sys inv movment rpt'!$N:$N,W$1)</f>
        <v>0</v>
      </c>
      <c r="X491" s="86">
        <f>SUMIFS('sys inv movment rpt'!$M:$M,'sys inv movment rpt'!$L:$L,$M491,'sys inv movment rpt'!$N:$N,X$1)</f>
        <v>0</v>
      </c>
      <c r="Y491" s="86">
        <f>SUMIFS('sys inv movment rpt'!$M:$M,'sys inv movment rpt'!$L:$L,$M491,'sys inv movment rpt'!$N:$N,Y$1)</f>
        <v>0</v>
      </c>
      <c r="Z491" s="86">
        <f>SUMIFS('sys inv movment rpt'!$M:$M,'sys inv movment rpt'!$L:$L,$M491,'sys inv movment rpt'!$N:$N,Z$1)</f>
        <v>0</v>
      </c>
      <c r="AA491" s="86">
        <f>SUMIFS('sys inv movment rpt'!$M:$M,'sys inv movment rpt'!$L:$L,$M491,'sys inv movment rpt'!$N:$N,AA$1)</f>
        <v>0</v>
      </c>
      <c r="AB491" s="86">
        <f>SUMIFS('sys inv movment rpt'!$M:$M,'sys inv movment rpt'!$L:$L,$M491,'sys inv movment rpt'!$N:$N,AB$1)</f>
        <v>0</v>
      </c>
      <c r="AC491" s="86">
        <f>SUMIFS('sys inv movment rpt'!$M:$M,'sys inv movment rpt'!$L:$L,$M491,'sys inv movment rpt'!$N:$N,AC$1)</f>
        <v>0</v>
      </c>
      <c r="AD491" s="86">
        <f>SUMIFS('sys inv movment rpt'!$M:$M,'sys inv movment rpt'!$L:$L,$M491,'sys inv movment rpt'!$N:$N,AD$1)</f>
        <v>0</v>
      </c>
      <c r="AE491" s="86">
        <f>SUMIFS('sys inv movment rpt'!$M:$M,'sys inv movment rpt'!$L:$L,$M491,'sys inv movment rpt'!$N:$N,AE$1)</f>
        <v>0</v>
      </c>
      <c r="AF491" s="86">
        <f>SUMIFS('sys inv movment rpt'!$M:$M,'sys inv movment rpt'!$L:$L,$M491,'sys inv movment rpt'!$N:$N,AF$1)</f>
        <v>0</v>
      </c>
      <c r="AG491" s="86">
        <f>SUMIFS('sys inv movment rpt'!$M:$M,'sys inv movment rpt'!$L:$L,$M491,'sys inv movment rpt'!$N:$N,AG$1)</f>
        <v>0</v>
      </c>
      <c r="AH491" s="86">
        <f>SUMIFS('sys inv movment rpt'!$M:$M,'sys inv movment rpt'!$L:$L,$M491,'sys inv movment rpt'!$N:$N,AH$1)</f>
        <v>0</v>
      </c>
      <c r="AI491" s="86">
        <f>SUMIFS('sys inv movment rpt'!$M:$M,'sys inv movment rpt'!$L:$L,$M491,'sys inv movment rpt'!$N:$N,AI$1)</f>
        <v>0</v>
      </c>
      <c r="AJ491" s="86">
        <f>SUMIFS('sys inv movment rpt'!$M:$M,'sys inv movment rpt'!$L:$L,$M491,'sys inv movment rpt'!$N:$N,AJ$1)</f>
        <v>0</v>
      </c>
      <c r="AK491" s="86">
        <f>SUMIFS('sys inv movment rpt'!$M:$M,'sys inv movment rpt'!$L:$L,$M491,'sys inv movment rpt'!$N:$N,AK$1)</f>
        <v>0</v>
      </c>
      <c r="AL491" s="86">
        <f>SUMIFS('sys inv movment rpt'!$M:$M,'sys inv movment rpt'!$L:$L,$M491,'sys inv movment rpt'!$N:$N,AL$1)</f>
        <v>0</v>
      </c>
      <c r="AM491" s="86">
        <f>SUMIFS('sys inv movment rpt'!$M:$M,'sys inv movment rpt'!$L:$L,$M491,'sys inv movment rpt'!$N:$N,AM$1)</f>
        <v>0</v>
      </c>
      <c r="AN491" s="86">
        <f>SUMIFS('sys inv movment rpt'!$M:$M,'sys inv movment rpt'!$L:$L,$M491,'sys inv movment rpt'!$N:$N,AN$1)</f>
        <v>0</v>
      </c>
      <c r="AO491" s="86">
        <f>SUMIFS('sys inv movment rpt'!$M:$M,'sys inv movment rpt'!$L:$L,$M491,'sys inv movment rpt'!$N:$N,AO$1)</f>
        <v>0</v>
      </c>
      <c r="AP491" s="86">
        <f>SUMIFS('sys inv movment rpt'!$M:$M,'sys inv movment rpt'!$L:$L,$M491,'sys inv movment rpt'!$N:$N,AP$1)</f>
        <v>0</v>
      </c>
      <c r="AQ491" s="86">
        <f>SUMIFS('sys inv movment rpt'!$M:$M,'sys inv movment rpt'!$L:$L,$M491,'sys inv movment rpt'!$N:$N,AQ$1)</f>
        <v>0</v>
      </c>
      <c r="AR491" s="86">
        <f>SUMIFS('sys inv movment rpt'!$M:$M,'sys inv movment rpt'!$L:$L,$M491,'sys inv movment rpt'!$N:$N,AR$1)</f>
        <v>0</v>
      </c>
      <c r="AS491" s="86">
        <f>SUMIFS('sys inv movment rpt'!$M:$M,'sys inv movment rpt'!$L:$L,$M491,'sys inv movment rpt'!$N:$N,AS$1)</f>
        <v>0</v>
      </c>
      <c r="AT491" s="86">
        <f>SUMIFS('sys inv movment rpt'!$M:$M,'sys inv movment rpt'!$L:$L,$M491,'sys inv movment rpt'!$N:$N,AT$1)</f>
        <v>0</v>
      </c>
      <c r="AU491" s="86">
        <f>SUMIFS('sys inv movment rpt'!$M:$M,'sys inv movment rpt'!$L:$L,$M491,'sys inv movment rpt'!$N:$N,AU$1)</f>
        <v>0</v>
      </c>
      <c r="AV491" s="86">
        <f>SUMIFS('sys inv movment rpt'!$M:$M,'sys inv movment rpt'!$L:$L,$M491,'sys inv movment rpt'!$N:$N,AV$1)</f>
        <v>0</v>
      </c>
      <c r="AW491" s="87" t="str">
        <f>IFERROR(VLOOKUP(A491,'sys-backorder details'!E:U,17,0),"-")</f>
        <v>-</v>
      </c>
      <c r="AX491" s="87" t="str">
        <f>IF(K491&gt;1,VLOOKUP(A491,'settings-routing'!A:I,9,0),"")</f>
        <v/>
      </c>
    </row>
    <row r="492" ht="12.75" hidden="1" customHeight="1">
      <c r="A492" s="50" t="s">
        <v>1176</v>
      </c>
      <c r="B492" s="50" t="s">
        <v>1177</v>
      </c>
      <c r="C492" s="50">
        <f t="shared" si="2"/>
        <v>0</v>
      </c>
      <c r="D492" s="80">
        <f>SUMIF('Stocks 101-111'!$J:$J,'item dashboard'!A492,'Stocks 101-111'!K:K)</f>
        <v>0</v>
      </c>
      <c r="E492" s="80">
        <f>SUMIF('Stocks 101-111'!$J:$J,'item dashboard'!A492,'Stocks 101-111'!$L:$L)</f>
        <v>0</v>
      </c>
      <c r="F492" s="81">
        <f t="shared" si="3"/>
        <v>0</v>
      </c>
      <c r="G492" s="82">
        <f t="shared" si="4"/>
        <v>0</v>
      </c>
      <c r="H492" s="50">
        <f>SUMIFS('sys-backorder details'!$M:$M,'sys-backorder details'!$E:$E,'item dashboard'!A492,'sys-backorder details'!$V:$V,"")</f>
        <v>0</v>
      </c>
      <c r="I492" s="83">
        <f>SUMIF('settings-routing'!$I:$I,'item dashboard'!A492,'settings-routing'!$O:$O)</f>
        <v>0</v>
      </c>
      <c r="J492" s="50">
        <f>SUMIFS('sys-backorder details'!$M:$M,'sys-backorder details'!$E:$E,'item dashboard'!A492,'sys-backorder details'!$V:$V,"Call off")</f>
        <v>0</v>
      </c>
      <c r="K492" s="84">
        <f t="shared" si="5"/>
        <v>0</v>
      </c>
      <c r="L492" s="84">
        <f>SUMIF('Production Plan'!$E:$E,'item dashboard'!A492,'Production Plan'!$N:$N)</f>
        <v>0</v>
      </c>
      <c r="M492" s="85" t="str">
        <f t="shared" si="6"/>
        <v>B-GL15-Y16SUPER-150 ml Yellow Printed Super Sleek Bottle</v>
      </c>
      <c r="N492" s="86">
        <f>SUMIFS('sys inv movment rpt'!$M:$M,'sys inv movment rpt'!$L:$L,$M492,'sys inv movment rpt'!$N:$N,N$1)</f>
        <v>0</v>
      </c>
      <c r="O492" s="86">
        <f>SUMIFS('sys inv movment rpt'!$M:$M,'sys inv movment rpt'!$L:$L,$M492,'sys inv movment rpt'!$N:$N,O$1)</f>
        <v>0</v>
      </c>
      <c r="P492" s="86">
        <f>SUMIFS('sys inv movment rpt'!$M:$M,'sys inv movment rpt'!$L:$L,$M492,'sys inv movment rpt'!$N:$N,P$1)</f>
        <v>0</v>
      </c>
      <c r="Q492" s="86">
        <f>SUMIFS('sys inv movment rpt'!$M:$M,'sys inv movment rpt'!$L:$L,$M492,'sys inv movment rpt'!$N:$N,Q$1)</f>
        <v>0</v>
      </c>
      <c r="R492" s="86">
        <f>SUMIFS('sys inv movment rpt'!$M:$M,'sys inv movment rpt'!$L:$L,$M492,'sys inv movment rpt'!$N:$N,R$1)</f>
        <v>0</v>
      </c>
      <c r="S492" s="86">
        <f>SUMIFS('sys inv movment rpt'!$M:$M,'sys inv movment rpt'!$L:$L,$M492,'sys inv movment rpt'!$N:$N,S$1)</f>
        <v>0</v>
      </c>
      <c r="T492" s="86">
        <f>SUMIFS('sys inv movment rpt'!$M:$M,'sys inv movment rpt'!$L:$L,$M492,'sys inv movment rpt'!$N:$N,T$1)</f>
        <v>0</v>
      </c>
      <c r="U492" s="86">
        <f>SUMIFS('sys inv movment rpt'!$M:$M,'sys inv movment rpt'!$L:$L,$M492,'sys inv movment rpt'!$N:$N,U$1)</f>
        <v>0</v>
      </c>
      <c r="V492" s="86">
        <f>SUMIFS('sys inv movment rpt'!$M:$M,'sys inv movment rpt'!$L:$L,$M492,'sys inv movment rpt'!$N:$N,V$1)</f>
        <v>0</v>
      </c>
      <c r="W492" s="86">
        <f>SUMIFS('sys inv movment rpt'!$M:$M,'sys inv movment rpt'!$L:$L,$M492,'sys inv movment rpt'!$N:$N,W$1)</f>
        <v>0</v>
      </c>
      <c r="X492" s="86">
        <f>SUMIFS('sys inv movment rpt'!$M:$M,'sys inv movment rpt'!$L:$L,$M492,'sys inv movment rpt'!$N:$N,X$1)</f>
        <v>0</v>
      </c>
      <c r="Y492" s="86">
        <f>SUMIFS('sys inv movment rpt'!$M:$M,'sys inv movment rpt'!$L:$L,$M492,'sys inv movment rpt'!$N:$N,Y$1)</f>
        <v>0</v>
      </c>
      <c r="Z492" s="86">
        <f>SUMIFS('sys inv movment rpt'!$M:$M,'sys inv movment rpt'!$L:$L,$M492,'sys inv movment rpt'!$N:$N,Z$1)</f>
        <v>0</v>
      </c>
      <c r="AA492" s="86">
        <f>SUMIFS('sys inv movment rpt'!$M:$M,'sys inv movment rpt'!$L:$L,$M492,'sys inv movment rpt'!$N:$N,AA$1)</f>
        <v>0</v>
      </c>
      <c r="AB492" s="86">
        <f>SUMIFS('sys inv movment rpt'!$M:$M,'sys inv movment rpt'!$L:$L,$M492,'sys inv movment rpt'!$N:$N,AB$1)</f>
        <v>0</v>
      </c>
      <c r="AC492" s="86">
        <f>SUMIFS('sys inv movment rpt'!$M:$M,'sys inv movment rpt'!$L:$L,$M492,'sys inv movment rpt'!$N:$N,AC$1)</f>
        <v>0</v>
      </c>
      <c r="AD492" s="86">
        <f>SUMIFS('sys inv movment rpt'!$M:$M,'sys inv movment rpt'!$L:$L,$M492,'sys inv movment rpt'!$N:$N,AD$1)</f>
        <v>0</v>
      </c>
      <c r="AE492" s="86">
        <f>SUMIFS('sys inv movment rpt'!$M:$M,'sys inv movment rpt'!$L:$L,$M492,'sys inv movment rpt'!$N:$N,AE$1)</f>
        <v>0</v>
      </c>
      <c r="AF492" s="86">
        <f>SUMIFS('sys inv movment rpt'!$M:$M,'sys inv movment rpt'!$L:$L,$M492,'sys inv movment rpt'!$N:$N,AF$1)</f>
        <v>0</v>
      </c>
      <c r="AG492" s="86">
        <f>SUMIFS('sys inv movment rpt'!$M:$M,'sys inv movment rpt'!$L:$L,$M492,'sys inv movment rpt'!$N:$N,AG$1)</f>
        <v>0</v>
      </c>
      <c r="AH492" s="86">
        <f>SUMIFS('sys inv movment rpt'!$M:$M,'sys inv movment rpt'!$L:$L,$M492,'sys inv movment rpt'!$N:$N,AH$1)</f>
        <v>0</v>
      </c>
      <c r="AI492" s="86">
        <f>SUMIFS('sys inv movment rpt'!$M:$M,'sys inv movment rpt'!$L:$L,$M492,'sys inv movment rpt'!$N:$N,AI$1)</f>
        <v>0</v>
      </c>
      <c r="AJ492" s="86">
        <f>SUMIFS('sys inv movment rpt'!$M:$M,'sys inv movment rpt'!$L:$L,$M492,'sys inv movment rpt'!$N:$N,AJ$1)</f>
        <v>0</v>
      </c>
      <c r="AK492" s="86">
        <f>SUMIFS('sys inv movment rpt'!$M:$M,'sys inv movment rpt'!$L:$L,$M492,'sys inv movment rpt'!$N:$N,AK$1)</f>
        <v>0</v>
      </c>
      <c r="AL492" s="86">
        <f>SUMIFS('sys inv movment rpt'!$M:$M,'sys inv movment rpt'!$L:$L,$M492,'sys inv movment rpt'!$N:$N,AL$1)</f>
        <v>0</v>
      </c>
      <c r="AM492" s="86">
        <f>SUMIFS('sys inv movment rpt'!$M:$M,'sys inv movment rpt'!$L:$L,$M492,'sys inv movment rpt'!$N:$N,AM$1)</f>
        <v>0</v>
      </c>
      <c r="AN492" s="86">
        <f>SUMIFS('sys inv movment rpt'!$M:$M,'sys inv movment rpt'!$L:$L,$M492,'sys inv movment rpt'!$N:$N,AN$1)</f>
        <v>0</v>
      </c>
      <c r="AO492" s="86">
        <f>SUMIFS('sys inv movment rpt'!$M:$M,'sys inv movment rpt'!$L:$L,$M492,'sys inv movment rpt'!$N:$N,AO$1)</f>
        <v>0</v>
      </c>
      <c r="AP492" s="86">
        <f>SUMIFS('sys inv movment rpt'!$M:$M,'sys inv movment rpt'!$L:$L,$M492,'sys inv movment rpt'!$N:$N,AP$1)</f>
        <v>0</v>
      </c>
      <c r="AQ492" s="86">
        <f>SUMIFS('sys inv movment rpt'!$M:$M,'sys inv movment rpt'!$L:$L,$M492,'sys inv movment rpt'!$N:$N,AQ$1)</f>
        <v>0</v>
      </c>
      <c r="AR492" s="86">
        <f>SUMIFS('sys inv movment rpt'!$M:$M,'sys inv movment rpt'!$L:$L,$M492,'sys inv movment rpt'!$N:$N,AR$1)</f>
        <v>0</v>
      </c>
      <c r="AS492" s="86">
        <f>SUMIFS('sys inv movment rpt'!$M:$M,'sys inv movment rpt'!$L:$L,$M492,'sys inv movment rpt'!$N:$N,AS$1)</f>
        <v>0</v>
      </c>
      <c r="AT492" s="86">
        <f>SUMIFS('sys inv movment rpt'!$M:$M,'sys inv movment rpt'!$L:$L,$M492,'sys inv movment rpt'!$N:$N,AT$1)</f>
        <v>0</v>
      </c>
      <c r="AU492" s="86">
        <f>SUMIFS('sys inv movment rpt'!$M:$M,'sys inv movment rpt'!$L:$L,$M492,'sys inv movment rpt'!$N:$N,AU$1)</f>
        <v>0</v>
      </c>
      <c r="AV492" s="86">
        <f>SUMIFS('sys inv movment rpt'!$M:$M,'sys inv movment rpt'!$L:$L,$M492,'sys inv movment rpt'!$N:$N,AV$1)</f>
        <v>0</v>
      </c>
      <c r="AW492" s="87" t="str">
        <f>IFERROR(VLOOKUP(A492,'sys-backorder details'!E:U,17,0),"-")</f>
        <v>-</v>
      </c>
      <c r="AX492" s="87" t="str">
        <f>IF(K492&gt;1,VLOOKUP(A492,'settings-routing'!A:I,9,0),"")</f>
        <v/>
      </c>
    </row>
    <row r="493" ht="12.75" hidden="1" customHeight="1">
      <c r="A493" s="50" t="s">
        <v>1178</v>
      </c>
      <c r="B493" s="50" t="s">
        <v>1179</v>
      </c>
      <c r="C493" s="50">
        <f t="shared" si="2"/>
        <v>0</v>
      </c>
      <c r="D493" s="80">
        <f>SUMIF('Stocks 101-111'!$J:$J,'item dashboard'!A493,'Stocks 101-111'!K:K)</f>
        <v>0</v>
      </c>
      <c r="E493" s="80">
        <f>SUMIF('Stocks 101-111'!$J:$J,'item dashboard'!A493,'Stocks 101-111'!$L:$L)</f>
        <v>0</v>
      </c>
      <c r="F493" s="81">
        <f t="shared" si="3"/>
        <v>0</v>
      </c>
      <c r="G493" s="82">
        <f t="shared" si="4"/>
        <v>0</v>
      </c>
      <c r="H493" s="50">
        <f>SUMIFS('sys-backorder details'!$M:$M,'sys-backorder details'!$E:$E,'item dashboard'!A493,'sys-backorder details'!$V:$V,"")</f>
        <v>0</v>
      </c>
      <c r="I493" s="83">
        <f>SUMIF('settings-routing'!$I:$I,'item dashboard'!A493,'settings-routing'!$O:$O)</f>
        <v>0</v>
      </c>
      <c r="J493" s="50">
        <f>SUMIFS('sys-backorder details'!$M:$M,'sys-backorder details'!$E:$E,'item dashboard'!A493,'sys-backorder details'!$V:$V,"Call off")</f>
        <v>0</v>
      </c>
      <c r="K493" s="84">
        <f t="shared" si="5"/>
        <v>0</v>
      </c>
      <c r="L493" s="84">
        <f>SUMIF('Production Plan'!$E:$E,'item dashboard'!A493,'Production Plan'!$N:$N)</f>
        <v>0</v>
      </c>
      <c r="M493" s="85" t="str">
        <f t="shared" si="6"/>
        <v>B-GL1L-RD61-1 Kg Glue Bottle</v>
      </c>
      <c r="N493" s="86">
        <f>SUMIFS('sys inv movment rpt'!$M:$M,'sys inv movment rpt'!$L:$L,$M493,'sys inv movment rpt'!$N:$N,N$1)</f>
        <v>0</v>
      </c>
      <c r="O493" s="86">
        <f>SUMIFS('sys inv movment rpt'!$M:$M,'sys inv movment rpt'!$L:$L,$M493,'sys inv movment rpt'!$N:$N,O$1)</f>
        <v>0</v>
      </c>
      <c r="P493" s="86">
        <f>SUMIFS('sys inv movment rpt'!$M:$M,'sys inv movment rpt'!$L:$L,$M493,'sys inv movment rpt'!$N:$N,P$1)</f>
        <v>0</v>
      </c>
      <c r="Q493" s="86">
        <f>SUMIFS('sys inv movment rpt'!$M:$M,'sys inv movment rpt'!$L:$L,$M493,'sys inv movment rpt'!$N:$N,Q$1)</f>
        <v>0</v>
      </c>
      <c r="R493" s="86">
        <f>SUMIFS('sys inv movment rpt'!$M:$M,'sys inv movment rpt'!$L:$L,$M493,'sys inv movment rpt'!$N:$N,R$1)</f>
        <v>0</v>
      </c>
      <c r="S493" s="86">
        <f>SUMIFS('sys inv movment rpt'!$M:$M,'sys inv movment rpt'!$L:$L,$M493,'sys inv movment rpt'!$N:$N,S$1)</f>
        <v>0</v>
      </c>
      <c r="T493" s="86">
        <f>SUMIFS('sys inv movment rpt'!$M:$M,'sys inv movment rpt'!$L:$L,$M493,'sys inv movment rpt'!$N:$N,T$1)</f>
        <v>0</v>
      </c>
      <c r="U493" s="86">
        <f>SUMIFS('sys inv movment rpt'!$M:$M,'sys inv movment rpt'!$L:$L,$M493,'sys inv movment rpt'!$N:$N,U$1)</f>
        <v>0</v>
      </c>
      <c r="V493" s="86">
        <f>SUMIFS('sys inv movment rpt'!$M:$M,'sys inv movment rpt'!$L:$L,$M493,'sys inv movment rpt'!$N:$N,V$1)</f>
        <v>0</v>
      </c>
      <c r="W493" s="86">
        <f>SUMIFS('sys inv movment rpt'!$M:$M,'sys inv movment rpt'!$L:$L,$M493,'sys inv movment rpt'!$N:$N,W$1)</f>
        <v>0</v>
      </c>
      <c r="X493" s="86">
        <f>SUMIFS('sys inv movment rpt'!$M:$M,'sys inv movment rpt'!$L:$L,$M493,'sys inv movment rpt'!$N:$N,X$1)</f>
        <v>0</v>
      </c>
      <c r="Y493" s="86">
        <f>SUMIFS('sys inv movment rpt'!$M:$M,'sys inv movment rpt'!$L:$L,$M493,'sys inv movment rpt'!$N:$N,Y$1)</f>
        <v>0</v>
      </c>
      <c r="Z493" s="86">
        <f>SUMIFS('sys inv movment rpt'!$M:$M,'sys inv movment rpt'!$L:$L,$M493,'sys inv movment rpt'!$N:$N,Z$1)</f>
        <v>0</v>
      </c>
      <c r="AA493" s="86">
        <f>SUMIFS('sys inv movment rpt'!$M:$M,'sys inv movment rpt'!$L:$L,$M493,'sys inv movment rpt'!$N:$N,AA$1)</f>
        <v>0</v>
      </c>
      <c r="AB493" s="86">
        <f>SUMIFS('sys inv movment rpt'!$M:$M,'sys inv movment rpt'!$L:$L,$M493,'sys inv movment rpt'!$N:$N,AB$1)</f>
        <v>0</v>
      </c>
      <c r="AC493" s="86">
        <f>SUMIFS('sys inv movment rpt'!$M:$M,'sys inv movment rpt'!$L:$L,$M493,'sys inv movment rpt'!$N:$N,AC$1)</f>
        <v>0</v>
      </c>
      <c r="AD493" s="86">
        <f>SUMIFS('sys inv movment rpt'!$M:$M,'sys inv movment rpt'!$L:$L,$M493,'sys inv movment rpt'!$N:$N,AD$1)</f>
        <v>0</v>
      </c>
      <c r="AE493" s="86">
        <f>SUMIFS('sys inv movment rpt'!$M:$M,'sys inv movment rpt'!$L:$L,$M493,'sys inv movment rpt'!$N:$N,AE$1)</f>
        <v>0</v>
      </c>
      <c r="AF493" s="86">
        <f>SUMIFS('sys inv movment rpt'!$M:$M,'sys inv movment rpt'!$L:$L,$M493,'sys inv movment rpt'!$N:$N,AF$1)</f>
        <v>0</v>
      </c>
      <c r="AG493" s="86">
        <f>SUMIFS('sys inv movment rpt'!$M:$M,'sys inv movment rpt'!$L:$L,$M493,'sys inv movment rpt'!$N:$N,AG$1)</f>
        <v>0</v>
      </c>
      <c r="AH493" s="86">
        <f>SUMIFS('sys inv movment rpt'!$M:$M,'sys inv movment rpt'!$L:$L,$M493,'sys inv movment rpt'!$N:$N,AH$1)</f>
        <v>0</v>
      </c>
      <c r="AI493" s="86">
        <f>SUMIFS('sys inv movment rpt'!$M:$M,'sys inv movment rpt'!$L:$L,$M493,'sys inv movment rpt'!$N:$N,AI$1)</f>
        <v>0</v>
      </c>
      <c r="AJ493" s="86">
        <f>SUMIFS('sys inv movment rpt'!$M:$M,'sys inv movment rpt'!$L:$L,$M493,'sys inv movment rpt'!$N:$N,AJ$1)</f>
        <v>0</v>
      </c>
      <c r="AK493" s="86">
        <f>SUMIFS('sys inv movment rpt'!$M:$M,'sys inv movment rpt'!$L:$L,$M493,'sys inv movment rpt'!$N:$N,AK$1)</f>
        <v>0</v>
      </c>
      <c r="AL493" s="86">
        <f>SUMIFS('sys inv movment rpt'!$M:$M,'sys inv movment rpt'!$L:$L,$M493,'sys inv movment rpt'!$N:$N,AL$1)</f>
        <v>0</v>
      </c>
      <c r="AM493" s="86">
        <f>SUMIFS('sys inv movment rpt'!$M:$M,'sys inv movment rpt'!$L:$L,$M493,'sys inv movment rpt'!$N:$N,AM$1)</f>
        <v>0</v>
      </c>
      <c r="AN493" s="86">
        <f>SUMIFS('sys inv movment rpt'!$M:$M,'sys inv movment rpt'!$L:$L,$M493,'sys inv movment rpt'!$N:$N,AN$1)</f>
        <v>0</v>
      </c>
      <c r="AO493" s="86">
        <f>SUMIFS('sys inv movment rpt'!$M:$M,'sys inv movment rpt'!$L:$L,$M493,'sys inv movment rpt'!$N:$N,AO$1)</f>
        <v>0</v>
      </c>
      <c r="AP493" s="86">
        <f>SUMIFS('sys inv movment rpt'!$M:$M,'sys inv movment rpt'!$L:$L,$M493,'sys inv movment rpt'!$N:$N,AP$1)</f>
        <v>0</v>
      </c>
      <c r="AQ493" s="86">
        <f>SUMIFS('sys inv movment rpt'!$M:$M,'sys inv movment rpt'!$L:$L,$M493,'sys inv movment rpt'!$N:$N,AQ$1)</f>
        <v>0</v>
      </c>
      <c r="AR493" s="86">
        <f>SUMIFS('sys inv movment rpt'!$M:$M,'sys inv movment rpt'!$L:$L,$M493,'sys inv movment rpt'!$N:$N,AR$1)</f>
        <v>0</v>
      </c>
      <c r="AS493" s="86">
        <f>SUMIFS('sys inv movment rpt'!$M:$M,'sys inv movment rpt'!$L:$L,$M493,'sys inv movment rpt'!$N:$N,AS$1)</f>
        <v>0</v>
      </c>
      <c r="AT493" s="86">
        <f>SUMIFS('sys inv movment rpt'!$M:$M,'sys inv movment rpt'!$L:$L,$M493,'sys inv movment rpt'!$N:$N,AT$1)</f>
        <v>0</v>
      </c>
      <c r="AU493" s="86">
        <f>SUMIFS('sys inv movment rpt'!$M:$M,'sys inv movment rpt'!$L:$L,$M493,'sys inv movment rpt'!$N:$N,AU$1)</f>
        <v>0</v>
      </c>
      <c r="AV493" s="86">
        <f>SUMIFS('sys inv movment rpt'!$M:$M,'sys inv movment rpt'!$L:$L,$M493,'sys inv movment rpt'!$N:$N,AV$1)</f>
        <v>0</v>
      </c>
      <c r="AW493" s="87" t="str">
        <f>IFERROR(VLOOKUP(A493,'sys-backorder details'!E:U,17,0),"-")</f>
        <v>-</v>
      </c>
      <c r="AX493" s="87" t="str">
        <f>IF(K493&gt;1,VLOOKUP(A493,'settings-routing'!A:I,9,0),"")</f>
        <v/>
      </c>
    </row>
    <row r="494" ht="12.75" hidden="1" customHeight="1">
      <c r="A494" s="50" t="s">
        <v>1180</v>
      </c>
      <c r="B494" s="50" t="s">
        <v>1181</v>
      </c>
      <c r="C494" s="50">
        <f t="shared" si="2"/>
        <v>0</v>
      </c>
      <c r="D494" s="80">
        <f>SUMIF('Stocks 101-111'!$J:$J,'item dashboard'!A494,'Stocks 101-111'!K:K)</f>
        <v>0</v>
      </c>
      <c r="E494" s="80">
        <f>SUMIF('Stocks 101-111'!$J:$J,'item dashboard'!A494,'Stocks 101-111'!$L:$L)</f>
        <v>0</v>
      </c>
      <c r="F494" s="81">
        <f t="shared" si="3"/>
        <v>0</v>
      </c>
      <c r="G494" s="82">
        <f t="shared" si="4"/>
        <v>0</v>
      </c>
      <c r="H494" s="50">
        <f>SUMIFS('sys-backorder details'!$M:$M,'sys-backorder details'!$E:$E,'item dashboard'!A494,'sys-backorder details'!$V:$V,"")</f>
        <v>0</v>
      </c>
      <c r="I494" s="83">
        <f>SUMIF('settings-routing'!$I:$I,'item dashboard'!A494,'settings-routing'!$O:$O)</f>
        <v>0</v>
      </c>
      <c r="J494" s="50">
        <f>SUMIFS('sys-backorder details'!$M:$M,'sys-backorder details'!$E:$E,'item dashboard'!A494,'sys-backorder details'!$V:$V,"Call off")</f>
        <v>0</v>
      </c>
      <c r="K494" s="84">
        <f t="shared" si="5"/>
        <v>0</v>
      </c>
      <c r="L494" s="84">
        <f>SUMIF('Production Plan'!$E:$E,'item dashboard'!A494,'Production Plan'!$N:$N)</f>
        <v>0</v>
      </c>
      <c r="M494" s="85" t="str">
        <f t="shared" si="6"/>
        <v>B-GL1L-RD61HENK-1 Ltr. Red Printed Henkel Pritt Glue Bottle</v>
      </c>
      <c r="N494" s="86">
        <f>SUMIFS('sys inv movment rpt'!$M:$M,'sys inv movment rpt'!$L:$L,$M494,'sys inv movment rpt'!$N:$N,N$1)</f>
        <v>0</v>
      </c>
      <c r="O494" s="86">
        <f>SUMIFS('sys inv movment rpt'!$M:$M,'sys inv movment rpt'!$L:$L,$M494,'sys inv movment rpt'!$N:$N,O$1)</f>
        <v>0</v>
      </c>
      <c r="P494" s="86">
        <f>SUMIFS('sys inv movment rpt'!$M:$M,'sys inv movment rpt'!$L:$L,$M494,'sys inv movment rpt'!$N:$N,P$1)</f>
        <v>0</v>
      </c>
      <c r="Q494" s="86">
        <f>SUMIFS('sys inv movment rpt'!$M:$M,'sys inv movment rpt'!$L:$L,$M494,'sys inv movment rpt'!$N:$N,Q$1)</f>
        <v>0</v>
      </c>
      <c r="R494" s="86">
        <f>SUMIFS('sys inv movment rpt'!$M:$M,'sys inv movment rpt'!$L:$L,$M494,'sys inv movment rpt'!$N:$N,R$1)</f>
        <v>0</v>
      </c>
      <c r="S494" s="86">
        <f>SUMIFS('sys inv movment rpt'!$M:$M,'sys inv movment rpt'!$L:$L,$M494,'sys inv movment rpt'!$N:$N,S$1)</f>
        <v>0</v>
      </c>
      <c r="T494" s="86">
        <f>SUMIFS('sys inv movment rpt'!$M:$M,'sys inv movment rpt'!$L:$L,$M494,'sys inv movment rpt'!$N:$N,T$1)</f>
        <v>0</v>
      </c>
      <c r="U494" s="86">
        <f>SUMIFS('sys inv movment rpt'!$M:$M,'sys inv movment rpt'!$L:$L,$M494,'sys inv movment rpt'!$N:$N,U$1)</f>
        <v>0</v>
      </c>
      <c r="V494" s="86">
        <f>SUMIFS('sys inv movment rpt'!$M:$M,'sys inv movment rpt'!$L:$L,$M494,'sys inv movment rpt'!$N:$N,V$1)</f>
        <v>0</v>
      </c>
      <c r="W494" s="86">
        <f>SUMIFS('sys inv movment rpt'!$M:$M,'sys inv movment rpt'!$L:$L,$M494,'sys inv movment rpt'!$N:$N,W$1)</f>
        <v>0</v>
      </c>
      <c r="X494" s="86">
        <f>SUMIFS('sys inv movment rpt'!$M:$M,'sys inv movment rpt'!$L:$L,$M494,'sys inv movment rpt'!$N:$N,X$1)</f>
        <v>0</v>
      </c>
      <c r="Y494" s="86">
        <f>SUMIFS('sys inv movment rpt'!$M:$M,'sys inv movment rpt'!$L:$L,$M494,'sys inv movment rpt'!$N:$N,Y$1)</f>
        <v>0</v>
      </c>
      <c r="Z494" s="86">
        <f>SUMIFS('sys inv movment rpt'!$M:$M,'sys inv movment rpt'!$L:$L,$M494,'sys inv movment rpt'!$N:$N,Z$1)</f>
        <v>0</v>
      </c>
      <c r="AA494" s="86">
        <f>SUMIFS('sys inv movment rpt'!$M:$M,'sys inv movment rpt'!$L:$L,$M494,'sys inv movment rpt'!$N:$N,AA$1)</f>
        <v>0</v>
      </c>
      <c r="AB494" s="86">
        <f>SUMIFS('sys inv movment rpt'!$M:$M,'sys inv movment rpt'!$L:$L,$M494,'sys inv movment rpt'!$N:$N,AB$1)</f>
        <v>0</v>
      </c>
      <c r="AC494" s="86">
        <f>SUMIFS('sys inv movment rpt'!$M:$M,'sys inv movment rpt'!$L:$L,$M494,'sys inv movment rpt'!$N:$N,AC$1)</f>
        <v>0</v>
      </c>
      <c r="AD494" s="86">
        <f>SUMIFS('sys inv movment rpt'!$M:$M,'sys inv movment rpt'!$L:$L,$M494,'sys inv movment rpt'!$N:$N,AD$1)</f>
        <v>0</v>
      </c>
      <c r="AE494" s="86">
        <f>SUMIFS('sys inv movment rpt'!$M:$M,'sys inv movment rpt'!$L:$L,$M494,'sys inv movment rpt'!$N:$N,AE$1)</f>
        <v>0</v>
      </c>
      <c r="AF494" s="86">
        <f>SUMIFS('sys inv movment rpt'!$M:$M,'sys inv movment rpt'!$L:$L,$M494,'sys inv movment rpt'!$N:$N,AF$1)</f>
        <v>0</v>
      </c>
      <c r="AG494" s="86">
        <f>SUMIFS('sys inv movment rpt'!$M:$M,'sys inv movment rpt'!$L:$L,$M494,'sys inv movment rpt'!$N:$N,AG$1)</f>
        <v>0</v>
      </c>
      <c r="AH494" s="86">
        <f>SUMIFS('sys inv movment rpt'!$M:$M,'sys inv movment rpt'!$L:$L,$M494,'sys inv movment rpt'!$N:$N,AH$1)</f>
        <v>0</v>
      </c>
      <c r="AI494" s="86">
        <f>SUMIFS('sys inv movment rpt'!$M:$M,'sys inv movment rpt'!$L:$L,$M494,'sys inv movment rpt'!$N:$N,AI$1)</f>
        <v>0</v>
      </c>
      <c r="AJ494" s="86">
        <f>SUMIFS('sys inv movment rpt'!$M:$M,'sys inv movment rpt'!$L:$L,$M494,'sys inv movment rpt'!$N:$N,AJ$1)</f>
        <v>0</v>
      </c>
      <c r="AK494" s="86">
        <f>SUMIFS('sys inv movment rpt'!$M:$M,'sys inv movment rpt'!$L:$L,$M494,'sys inv movment rpt'!$N:$N,AK$1)</f>
        <v>0</v>
      </c>
      <c r="AL494" s="86">
        <f>SUMIFS('sys inv movment rpt'!$M:$M,'sys inv movment rpt'!$L:$L,$M494,'sys inv movment rpt'!$N:$N,AL$1)</f>
        <v>0</v>
      </c>
      <c r="AM494" s="86">
        <f>SUMIFS('sys inv movment rpt'!$M:$M,'sys inv movment rpt'!$L:$L,$M494,'sys inv movment rpt'!$N:$N,AM$1)</f>
        <v>0</v>
      </c>
      <c r="AN494" s="86">
        <f>SUMIFS('sys inv movment rpt'!$M:$M,'sys inv movment rpt'!$L:$L,$M494,'sys inv movment rpt'!$N:$N,AN$1)</f>
        <v>0</v>
      </c>
      <c r="AO494" s="86">
        <f>SUMIFS('sys inv movment rpt'!$M:$M,'sys inv movment rpt'!$L:$L,$M494,'sys inv movment rpt'!$N:$N,AO$1)</f>
        <v>0</v>
      </c>
      <c r="AP494" s="86">
        <f>SUMIFS('sys inv movment rpt'!$M:$M,'sys inv movment rpt'!$L:$L,$M494,'sys inv movment rpt'!$N:$N,AP$1)</f>
        <v>0</v>
      </c>
      <c r="AQ494" s="86">
        <f>SUMIFS('sys inv movment rpt'!$M:$M,'sys inv movment rpt'!$L:$L,$M494,'sys inv movment rpt'!$N:$N,AQ$1)</f>
        <v>0</v>
      </c>
      <c r="AR494" s="86">
        <f>SUMIFS('sys inv movment rpt'!$M:$M,'sys inv movment rpt'!$L:$L,$M494,'sys inv movment rpt'!$N:$N,AR$1)</f>
        <v>0</v>
      </c>
      <c r="AS494" s="86">
        <f>SUMIFS('sys inv movment rpt'!$M:$M,'sys inv movment rpt'!$L:$L,$M494,'sys inv movment rpt'!$N:$N,AS$1)</f>
        <v>0</v>
      </c>
      <c r="AT494" s="86">
        <f>SUMIFS('sys inv movment rpt'!$M:$M,'sys inv movment rpt'!$L:$L,$M494,'sys inv movment rpt'!$N:$N,AT$1)</f>
        <v>0</v>
      </c>
      <c r="AU494" s="86">
        <f>SUMIFS('sys inv movment rpt'!$M:$M,'sys inv movment rpt'!$L:$L,$M494,'sys inv movment rpt'!$N:$N,AU$1)</f>
        <v>0</v>
      </c>
      <c r="AV494" s="86">
        <f>SUMIFS('sys inv movment rpt'!$M:$M,'sys inv movment rpt'!$L:$L,$M494,'sys inv movment rpt'!$N:$N,AV$1)</f>
        <v>0</v>
      </c>
      <c r="AW494" s="87" t="str">
        <f>IFERROR(VLOOKUP(A494,'sys-backorder details'!E:U,17,0),"-")</f>
        <v>-</v>
      </c>
      <c r="AX494" s="87" t="str">
        <f>IF(K494&gt;1,VLOOKUP(A494,'settings-routing'!A:I,9,0),"")</f>
        <v/>
      </c>
    </row>
    <row r="495" ht="12.75" hidden="1" customHeight="1">
      <c r="A495" s="50" t="s">
        <v>1182</v>
      </c>
      <c r="B495" s="50" t="s">
        <v>1183</v>
      </c>
      <c r="C495" s="50">
        <f t="shared" si="2"/>
        <v>0</v>
      </c>
      <c r="D495" s="80">
        <f>SUMIF('Stocks 101-111'!$J:$J,'item dashboard'!A495,'Stocks 101-111'!K:K)</f>
        <v>0</v>
      </c>
      <c r="E495" s="80">
        <f>SUMIF('Stocks 101-111'!$J:$J,'item dashboard'!A495,'Stocks 101-111'!$L:$L)</f>
        <v>0</v>
      </c>
      <c r="F495" s="81">
        <f t="shared" si="3"/>
        <v>0</v>
      </c>
      <c r="G495" s="82">
        <f t="shared" si="4"/>
        <v>0</v>
      </c>
      <c r="H495" s="50">
        <f>SUMIFS('sys-backorder details'!$M:$M,'sys-backorder details'!$E:$E,'item dashboard'!A495,'sys-backorder details'!$V:$V,"")</f>
        <v>0</v>
      </c>
      <c r="I495" s="83">
        <f>SUMIF('settings-routing'!$I:$I,'item dashboard'!A495,'settings-routing'!$O:$O)</f>
        <v>0</v>
      </c>
      <c r="J495" s="50">
        <f>SUMIFS('sys-backorder details'!$M:$M,'sys-backorder details'!$E:$E,'item dashboard'!A495,'sys-backorder details'!$V:$V,"Call off")</f>
        <v>0</v>
      </c>
      <c r="K495" s="84">
        <f t="shared" si="5"/>
        <v>0</v>
      </c>
      <c r="L495" s="84">
        <f>SUMIF('Production Plan'!$E:$E,'item dashboard'!A495,'Production Plan'!$N:$N)</f>
        <v>0</v>
      </c>
      <c r="M495" s="85" t="str">
        <f t="shared" si="6"/>
        <v>B-GL1L-W61-1Kg Glue Bottle</v>
      </c>
      <c r="N495" s="86">
        <f>SUMIFS('sys inv movment rpt'!$M:$M,'sys inv movment rpt'!$L:$L,$M495,'sys inv movment rpt'!$N:$N,N$1)</f>
        <v>0</v>
      </c>
      <c r="O495" s="86">
        <f>SUMIFS('sys inv movment rpt'!$M:$M,'sys inv movment rpt'!$L:$L,$M495,'sys inv movment rpt'!$N:$N,O$1)</f>
        <v>0</v>
      </c>
      <c r="P495" s="86">
        <f>SUMIFS('sys inv movment rpt'!$M:$M,'sys inv movment rpt'!$L:$L,$M495,'sys inv movment rpt'!$N:$N,P$1)</f>
        <v>0</v>
      </c>
      <c r="Q495" s="86">
        <f>SUMIFS('sys inv movment rpt'!$M:$M,'sys inv movment rpt'!$L:$L,$M495,'sys inv movment rpt'!$N:$N,Q$1)</f>
        <v>0</v>
      </c>
      <c r="R495" s="86">
        <f>SUMIFS('sys inv movment rpt'!$M:$M,'sys inv movment rpt'!$L:$L,$M495,'sys inv movment rpt'!$N:$N,R$1)</f>
        <v>0</v>
      </c>
      <c r="S495" s="86">
        <f>SUMIFS('sys inv movment rpt'!$M:$M,'sys inv movment rpt'!$L:$L,$M495,'sys inv movment rpt'!$N:$N,S$1)</f>
        <v>0</v>
      </c>
      <c r="T495" s="86">
        <f>SUMIFS('sys inv movment rpt'!$M:$M,'sys inv movment rpt'!$L:$L,$M495,'sys inv movment rpt'!$N:$N,T$1)</f>
        <v>0</v>
      </c>
      <c r="U495" s="86">
        <f>SUMIFS('sys inv movment rpt'!$M:$M,'sys inv movment rpt'!$L:$L,$M495,'sys inv movment rpt'!$N:$N,U$1)</f>
        <v>0</v>
      </c>
      <c r="V495" s="86">
        <f>SUMIFS('sys inv movment rpt'!$M:$M,'sys inv movment rpt'!$L:$L,$M495,'sys inv movment rpt'!$N:$N,V$1)</f>
        <v>0</v>
      </c>
      <c r="W495" s="86">
        <f>SUMIFS('sys inv movment rpt'!$M:$M,'sys inv movment rpt'!$L:$L,$M495,'sys inv movment rpt'!$N:$N,W$1)</f>
        <v>0</v>
      </c>
      <c r="X495" s="86">
        <f>SUMIFS('sys inv movment rpt'!$M:$M,'sys inv movment rpt'!$L:$L,$M495,'sys inv movment rpt'!$N:$N,X$1)</f>
        <v>0</v>
      </c>
      <c r="Y495" s="86">
        <f>SUMIFS('sys inv movment rpt'!$M:$M,'sys inv movment rpt'!$L:$L,$M495,'sys inv movment rpt'!$N:$N,Y$1)</f>
        <v>0</v>
      </c>
      <c r="Z495" s="86">
        <f>SUMIFS('sys inv movment rpt'!$M:$M,'sys inv movment rpt'!$L:$L,$M495,'sys inv movment rpt'!$N:$N,Z$1)</f>
        <v>0</v>
      </c>
      <c r="AA495" s="86">
        <f>SUMIFS('sys inv movment rpt'!$M:$M,'sys inv movment rpt'!$L:$L,$M495,'sys inv movment rpt'!$N:$N,AA$1)</f>
        <v>0</v>
      </c>
      <c r="AB495" s="86">
        <f>SUMIFS('sys inv movment rpt'!$M:$M,'sys inv movment rpt'!$L:$L,$M495,'sys inv movment rpt'!$N:$N,AB$1)</f>
        <v>0</v>
      </c>
      <c r="AC495" s="86">
        <f>SUMIFS('sys inv movment rpt'!$M:$M,'sys inv movment rpt'!$L:$L,$M495,'sys inv movment rpt'!$N:$N,AC$1)</f>
        <v>0</v>
      </c>
      <c r="AD495" s="86">
        <f>SUMIFS('sys inv movment rpt'!$M:$M,'sys inv movment rpt'!$L:$L,$M495,'sys inv movment rpt'!$N:$N,AD$1)</f>
        <v>0</v>
      </c>
      <c r="AE495" s="86">
        <f>SUMIFS('sys inv movment rpt'!$M:$M,'sys inv movment rpt'!$L:$L,$M495,'sys inv movment rpt'!$N:$N,AE$1)</f>
        <v>0</v>
      </c>
      <c r="AF495" s="86">
        <f>SUMIFS('sys inv movment rpt'!$M:$M,'sys inv movment rpt'!$L:$L,$M495,'sys inv movment rpt'!$N:$N,AF$1)</f>
        <v>0</v>
      </c>
      <c r="AG495" s="86">
        <f>SUMIFS('sys inv movment rpt'!$M:$M,'sys inv movment rpt'!$L:$L,$M495,'sys inv movment rpt'!$N:$N,AG$1)</f>
        <v>0</v>
      </c>
      <c r="AH495" s="86">
        <f>SUMIFS('sys inv movment rpt'!$M:$M,'sys inv movment rpt'!$L:$L,$M495,'sys inv movment rpt'!$N:$N,AH$1)</f>
        <v>0</v>
      </c>
      <c r="AI495" s="86">
        <f>SUMIFS('sys inv movment rpt'!$M:$M,'sys inv movment rpt'!$L:$L,$M495,'sys inv movment rpt'!$N:$N,AI$1)</f>
        <v>0</v>
      </c>
      <c r="AJ495" s="86">
        <f>SUMIFS('sys inv movment rpt'!$M:$M,'sys inv movment rpt'!$L:$L,$M495,'sys inv movment rpt'!$N:$N,AJ$1)</f>
        <v>0</v>
      </c>
      <c r="AK495" s="86">
        <f>SUMIFS('sys inv movment rpt'!$M:$M,'sys inv movment rpt'!$L:$L,$M495,'sys inv movment rpt'!$N:$N,AK$1)</f>
        <v>0</v>
      </c>
      <c r="AL495" s="86">
        <f>SUMIFS('sys inv movment rpt'!$M:$M,'sys inv movment rpt'!$L:$L,$M495,'sys inv movment rpt'!$N:$N,AL$1)</f>
        <v>0</v>
      </c>
      <c r="AM495" s="86">
        <f>SUMIFS('sys inv movment rpt'!$M:$M,'sys inv movment rpt'!$L:$L,$M495,'sys inv movment rpt'!$N:$N,AM$1)</f>
        <v>0</v>
      </c>
      <c r="AN495" s="86">
        <f>SUMIFS('sys inv movment rpt'!$M:$M,'sys inv movment rpt'!$L:$L,$M495,'sys inv movment rpt'!$N:$N,AN$1)</f>
        <v>0</v>
      </c>
      <c r="AO495" s="86">
        <f>SUMIFS('sys inv movment rpt'!$M:$M,'sys inv movment rpt'!$L:$L,$M495,'sys inv movment rpt'!$N:$N,AO$1)</f>
        <v>0</v>
      </c>
      <c r="AP495" s="86">
        <f>SUMIFS('sys inv movment rpt'!$M:$M,'sys inv movment rpt'!$L:$L,$M495,'sys inv movment rpt'!$N:$N,AP$1)</f>
        <v>0</v>
      </c>
      <c r="AQ495" s="86">
        <f>SUMIFS('sys inv movment rpt'!$M:$M,'sys inv movment rpt'!$L:$L,$M495,'sys inv movment rpt'!$N:$N,AQ$1)</f>
        <v>0</v>
      </c>
      <c r="AR495" s="86">
        <f>SUMIFS('sys inv movment rpt'!$M:$M,'sys inv movment rpt'!$L:$L,$M495,'sys inv movment rpt'!$N:$N,AR$1)</f>
        <v>0</v>
      </c>
      <c r="AS495" s="86">
        <f>SUMIFS('sys inv movment rpt'!$M:$M,'sys inv movment rpt'!$L:$L,$M495,'sys inv movment rpt'!$N:$N,AS$1)</f>
        <v>0</v>
      </c>
      <c r="AT495" s="86">
        <f>SUMIFS('sys inv movment rpt'!$M:$M,'sys inv movment rpt'!$L:$L,$M495,'sys inv movment rpt'!$N:$N,AT$1)</f>
        <v>0</v>
      </c>
      <c r="AU495" s="86">
        <f>SUMIFS('sys inv movment rpt'!$M:$M,'sys inv movment rpt'!$L:$L,$M495,'sys inv movment rpt'!$N:$N,AU$1)</f>
        <v>0</v>
      </c>
      <c r="AV495" s="86">
        <f>SUMIFS('sys inv movment rpt'!$M:$M,'sys inv movment rpt'!$L:$L,$M495,'sys inv movment rpt'!$N:$N,AV$1)</f>
        <v>0</v>
      </c>
      <c r="AW495" s="87" t="str">
        <f>IFERROR(VLOOKUP(A495,'sys-backorder details'!E:U,17,0),"-")</f>
        <v>-</v>
      </c>
      <c r="AX495" s="87" t="str">
        <f>IF(K495&gt;1,VLOOKUP(A495,'settings-routing'!A:I,9,0),"")</f>
        <v/>
      </c>
    </row>
    <row r="496" ht="12.75" hidden="1" customHeight="1">
      <c r="A496" s="15" t="s">
        <v>1184</v>
      </c>
      <c r="B496" s="15" t="s">
        <v>1185</v>
      </c>
      <c r="C496" s="50">
        <f t="shared" si="2"/>
        <v>0</v>
      </c>
      <c r="D496" s="80">
        <f>SUMIF('Stocks 101-111'!$J:$J,'item dashboard'!A496,'Stocks 101-111'!K:K)</f>
        <v>0</v>
      </c>
      <c r="E496" s="80">
        <f>SUMIF('Stocks 101-111'!$J:$J,'item dashboard'!A496,'Stocks 101-111'!$L:$L)</f>
        <v>0</v>
      </c>
      <c r="F496" s="81">
        <f t="shared" si="3"/>
        <v>0</v>
      </c>
      <c r="G496" s="82">
        <f t="shared" si="4"/>
        <v>0</v>
      </c>
      <c r="H496" s="50">
        <f>SUMIFS('sys-backorder details'!$M:$M,'sys-backorder details'!$E:$E,'item dashboard'!A496,'sys-backorder details'!$V:$V,"")</f>
        <v>0</v>
      </c>
      <c r="I496" s="83">
        <f>SUMIF('settings-routing'!$I:$I,'item dashboard'!A496,'settings-routing'!$O:$O)</f>
        <v>0</v>
      </c>
      <c r="J496" s="50">
        <f>SUMIFS('sys-backorder details'!$M:$M,'sys-backorder details'!$E:$E,'item dashboard'!A496,'sys-backorder details'!$V:$V,"Call off")</f>
        <v>0</v>
      </c>
      <c r="K496" s="84">
        <f t="shared" si="5"/>
        <v>0</v>
      </c>
      <c r="L496" s="84">
        <f>SUMIF('Production Plan'!$E:$E,'item dashboard'!A496,'Production Plan'!$N:$N)</f>
        <v>0</v>
      </c>
      <c r="M496" s="85" t="str">
        <f t="shared" si="6"/>
        <v>B-GP103B-DPK10-100 ml Braid Dark Pink Bottle</v>
      </c>
      <c r="N496" s="86">
        <f>SUMIFS('sys inv movment rpt'!$M:$M,'sys inv movment rpt'!$L:$L,$M496,'sys inv movment rpt'!$N:$N,N$1)</f>
        <v>0</v>
      </c>
      <c r="O496" s="86">
        <f>SUMIFS('sys inv movment rpt'!$M:$M,'sys inv movment rpt'!$L:$L,$M496,'sys inv movment rpt'!$N:$N,O$1)</f>
        <v>0</v>
      </c>
      <c r="P496" s="86">
        <f>SUMIFS('sys inv movment rpt'!$M:$M,'sys inv movment rpt'!$L:$L,$M496,'sys inv movment rpt'!$N:$N,P$1)</f>
        <v>0</v>
      </c>
      <c r="Q496" s="86">
        <f>SUMIFS('sys inv movment rpt'!$M:$M,'sys inv movment rpt'!$L:$L,$M496,'sys inv movment rpt'!$N:$N,Q$1)</f>
        <v>0</v>
      </c>
      <c r="R496" s="86">
        <f>SUMIFS('sys inv movment rpt'!$M:$M,'sys inv movment rpt'!$L:$L,$M496,'sys inv movment rpt'!$N:$N,R$1)</f>
        <v>0</v>
      </c>
      <c r="S496" s="86">
        <f>SUMIFS('sys inv movment rpt'!$M:$M,'sys inv movment rpt'!$L:$L,$M496,'sys inv movment rpt'!$N:$N,S$1)</f>
        <v>0</v>
      </c>
      <c r="T496" s="86">
        <f>SUMIFS('sys inv movment rpt'!$M:$M,'sys inv movment rpt'!$L:$L,$M496,'sys inv movment rpt'!$N:$N,T$1)</f>
        <v>0</v>
      </c>
      <c r="U496" s="86">
        <f>SUMIFS('sys inv movment rpt'!$M:$M,'sys inv movment rpt'!$L:$L,$M496,'sys inv movment rpt'!$N:$N,U$1)</f>
        <v>0</v>
      </c>
      <c r="V496" s="86">
        <f>SUMIFS('sys inv movment rpt'!$M:$M,'sys inv movment rpt'!$L:$L,$M496,'sys inv movment rpt'!$N:$N,V$1)</f>
        <v>0</v>
      </c>
      <c r="W496" s="86">
        <f>SUMIFS('sys inv movment rpt'!$M:$M,'sys inv movment rpt'!$L:$L,$M496,'sys inv movment rpt'!$N:$N,W$1)</f>
        <v>0</v>
      </c>
      <c r="X496" s="86">
        <f>SUMIFS('sys inv movment rpt'!$M:$M,'sys inv movment rpt'!$L:$L,$M496,'sys inv movment rpt'!$N:$N,X$1)</f>
        <v>0</v>
      </c>
      <c r="Y496" s="86">
        <f>SUMIFS('sys inv movment rpt'!$M:$M,'sys inv movment rpt'!$L:$L,$M496,'sys inv movment rpt'!$N:$N,Y$1)</f>
        <v>0</v>
      </c>
      <c r="Z496" s="86">
        <f>SUMIFS('sys inv movment rpt'!$M:$M,'sys inv movment rpt'!$L:$L,$M496,'sys inv movment rpt'!$N:$N,Z$1)</f>
        <v>0</v>
      </c>
      <c r="AA496" s="86">
        <f>SUMIFS('sys inv movment rpt'!$M:$M,'sys inv movment rpt'!$L:$L,$M496,'sys inv movment rpt'!$N:$N,AA$1)</f>
        <v>0</v>
      </c>
      <c r="AB496" s="86">
        <f>SUMIFS('sys inv movment rpt'!$M:$M,'sys inv movment rpt'!$L:$L,$M496,'sys inv movment rpt'!$N:$N,AB$1)</f>
        <v>0</v>
      </c>
      <c r="AC496" s="86">
        <f>SUMIFS('sys inv movment rpt'!$M:$M,'sys inv movment rpt'!$L:$L,$M496,'sys inv movment rpt'!$N:$N,AC$1)</f>
        <v>0</v>
      </c>
      <c r="AD496" s="86">
        <f>SUMIFS('sys inv movment rpt'!$M:$M,'sys inv movment rpt'!$L:$L,$M496,'sys inv movment rpt'!$N:$N,AD$1)</f>
        <v>0</v>
      </c>
      <c r="AE496" s="86">
        <f>SUMIFS('sys inv movment rpt'!$M:$M,'sys inv movment rpt'!$L:$L,$M496,'sys inv movment rpt'!$N:$N,AE$1)</f>
        <v>0</v>
      </c>
      <c r="AF496" s="86">
        <f>SUMIFS('sys inv movment rpt'!$M:$M,'sys inv movment rpt'!$L:$L,$M496,'sys inv movment rpt'!$N:$N,AF$1)</f>
        <v>0</v>
      </c>
      <c r="AG496" s="86">
        <f>SUMIFS('sys inv movment rpt'!$M:$M,'sys inv movment rpt'!$L:$L,$M496,'sys inv movment rpt'!$N:$N,AG$1)</f>
        <v>0</v>
      </c>
      <c r="AH496" s="86">
        <f>SUMIFS('sys inv movment rpt'!$M:$M,'sys inv movment rpt'!$L:$L,$M496,'sys inv movment rpt'!$N:$N,AH$1)</f>
        <v>0</v>
      </c>
      <c r="AI496" s="86">
        <f>SUMIFS('sys inv movment rpt'!$M:$M,'sys inv movment rpt'!$L:$L,$M496,'sys inv movment rpt'!$N:$N,AI$1)</f>
        <v>0</v>
      </c>
      <c r="AJ496" s="86">
        <f>SUMIFS('sys inv movment rpt'!$M:$M,'sys inv movment rpt'!$L:$L,$M496,'sys inv movment rpt'!$N:$N,AJ$1)</f>
        <v>0</v>
      </c>
      <c r="AK496" s="86">
        <f>SUMIFS('sys inv movment rpt'!$M:$M,'sys inv movment rpt'!$L:$L,$M496,'sys inv movment rpt'!$N:$N,AK$1)</f>
        <v>0</v>
      </c>
      <c r="AL496" s="86">
        <f>SUMIFS('sys inv movment rpt'!$M:$M,'sys inv movment rpt'!$L:$L,$M496,'sys inv movment rpt'!$N:$N,AL$1)</f>
        <v>0</v>
      </c>
      <c r="AM496" s="86">
        <f>SUMIFS('sys inv movment rpt'!$M:$M,'sys inv movment rpt'!$L:$L,$M496,'sys inv movment rpt'!$N:$N,AM$1)</f>
        <v>0</v>
      </c>
      <c r="AN496" s="86">
        <f>SUMIFS('sys inv movment rpt'!$M:$M,'sys inv movment rpt'!$L:$L,$M496,'sys inv movment rpt'!$N:$N,AN$1)</f>
        <v>0</v>
      </c>
      <c r="AO496" s="86">
        <f>SUMIFS('sys inv movment rpt'!$M:$M,'sys inv movment rpt'!$L:$L,$M496,'sys inv movment rpt'!$N:$N,AO$1)</f>
        <v>0</v>
      </c>
      <c r="AP496" s="86">
        <f>SUMIFS('sys inv movment rpt'!$M:$M,'sys inv movment rpt'!$L:$L,$M496,'sys inv movment rpt'!$N:$N,AP$1)</f>
        <v>0</v>
      </c>
      <c r="AQ496" s="86">
        <f>SUMIFS('sys inv movment rpt'!$M:$M,'sys inv movment rpt'!$L:$L,$M496,'sys inv movment rpt'!$N:$N,AQ$1)</f>
        <v>0</v>
      </c>
      <c r="AR496" s="86">
        <f>SUMIFS('sys inv movment rpt'!$M:$M,'sys inv movment rpt'!$L:$L,$M496,'sys inv movment rpt'!$N:$N,AR$1)</f>
        <v>0</v>
      </c>
      <c r="AS496" s="86">
        <f>SUMIFS('sys inv movment rpt'!$M:$M,'sys inv movment rpt'!$L:$L,$M496,'sys inv movment rpt'!$N:$N,AS$1)</f>
        <v>0</v>
      </c>
      <c r="AT496" s="86">
        <f>SUMIFS('sys inv movment rpt'!$M:$M,'sys inv movment rpt'!$L:$L,$M496,'sys inv movment rpt'!$N:$N,AT$1)</f>
        <v>0</v>
      </c>
      <c r="AU496" s="86">
        <f>SUMIFS('sys inv movment rpt'!$M:$M,'sys inv movment rpt'!$L:$L,$M496,'sys inv movment rpt'!$N:$N,AU$1)</f>
        <v>0</v>
      </c>
      <c r="AV496" s="86">
        <f>SUMIFS('sys inv movment rpt'!$M:$M,'sys inv movment rpt'!$L:$L,$M496,'sys inv movment rpt'!$N:$N,AV$1)</f>
        <v>0</v>
      </c>
      <c r="AW496" s="87" t="str">
        <f>IFERROR(VLOOKUP(A496,'sys-backorder details'!E:U,17,0),"-")</f>
        <v>-</v>
      </c>
      <c r="AX496" s="87" t="str">
        <f>IF(K496&gt;1,VLOOKUP(A496,'settings-routing'!A:I,9,0),"")</f>
        <v/>
      </c>
    </row>
    <row r="497" ht="12.75" hidden="1" customHeight="1">
      <c r="A497" s="28" t="s">
        <v>1186</v>
      </c>
      <c r="B497" s="28" t="s">
        <v>1187</v>
      </c>
      <c r="C497" s="50">
        <f t="shared" si="2"/>
        <v>0</v>
      </c>
      <c r="D497" s="80">
        <f>SUMIF('Stocks 101-111'!$J:$J,'item dashboard'!A497,'Stocks 101-111'!K:K)</f>
        <v>0</v>
      </c>
      <c r="E497" s="80">
        <f>SUMIF('Stocks 101-111'!$J:$J,'item dashboard'!A497,'Stocks 101-111'!$L:$L)</f>
        <v>0</v>
      </c>
      <c r="F497" s="81">
        <f t="shared" si="3"/>
        <v>0</v>
      </c>
      <c r="G497" s="82">
        <f t="shared" si="4"/>
        <v>0</v>
      </c>
      <c r="H497" s="50">
        <f>SUMIFS('sys-backorder details'!$M:$M,'sys-backorder details'!$E:$E,'item dashboard'!A497,'sys-backorder details'!$V:$V,"")</f>
        <v>0</v>
      </c>
      <c r="I497" s="83">
        <f>SUMIF('settings-routing'!$I:$I,'item dashboard'!A497,'settings-routing'!$O:$O)</f>
        <v>0</v>
      </c>
      <c r="J497" s="50">
        <f>SUMIFS('sys-backorder details'!$M:$M,'sys-backorder details'!$E:$E,'item dashboard'!A497,'sys-backorder details'!$V:$V,"Call off")</f>
        <v>0</v>
      </c>
      <c r="K497" s="84">
        <f t="shared" si="5"/>
        <v>0</v>
      </c>
      <c r="L497" s="84">
        <f>SUMIF('Production Plan'!$E:$E,'item dashboard'!A497,'Production Plan'!$N:$N)</f>
        <v>0</v>
      </c>
      <c r="M497" s="85" t="str">
        <f t="shared" si="6"/>
        <v>B-GP103B-N10-100 ml Natural Sprayer Bottle</v>
      </c>
      <c r="N497" s="86">
        <f>SUMIFS('sys inv movment rpt'!$M:$M,'sys inv movment rpt'!$L:$L,$M497,'sys inv movment rpt'!$N:$N,N$1)</f>
        <v>0</v>
      </c>
      <c r="O497" s="86">
        <f>SUMIFS('sys inv movment rpt'!$M:$M,'sys inv movment rpt'!$L:$L,$M497,'sys inv movment rpt'!$N:$N,O$1)</f>
        <v>0</v>
      </c>
      <c r="P497" s="86">
        <f>SUMIFS('sys inv movment rpt'!$M:$M,'sys inv movment rpt'!$L:$L,$M497,'sys inv movment rpt'!$N:$N,P$1)</f>
        <v>0</v>
      </c>
      <c r="Q497" s="86">
        <f>SUMIFS('sys inv movment rpt'!$M:$M,'sys inv movment rpt'!$L:$L,$M497,'sys inv movment rpt'!$N:$N,Q$1)</f>
        <v>0</v>
      </c>
      <c r="R497" s="86">
        <f>SUMIFS('sys inv movment rpt'!$M:$M,'sys inv movment rpt'!$L:$L,$M497,'sys inv movment rpt'!$N:$N,R$1)</f>
        <v>0</v>
      </c>
      <c r="S497" s="86">
        <f>SUMIFS('sys inv movment rpt'!$M:$M,'sys inv movment rpt'!$L:$L,$M497,'sys inv movment rpt'!$N:$N,S$1)</f>
        <v>0</v>
      </c>
      <c r="T497" s="86">
        <f>SUMIFS('sys inv movment rpt'!$M:$M,'sys inv movment rpt'!$L:$L,$M497,'sys inv movment rpt'!$N:$N,T$1)</f>
        <v>0</v>
      </c>
      <c r="U497" s="86">
        <f>SUMIFS('sys inv movment rpt'!$M:$M,'sys inv movment rpt'!$L:$L,$M497,'sys inv movment rpt'!$N:$N,U$1)</f>
        <v>0</v>
      </c>
      <c r="V497" s="86">
        <f>SUMIFS('sys inv movment rpt'!$M:$M,'sys inv movment rpt'!$L:$L,$M497,'sys inv movment rpt'!$N:$N,V$1)</f>
        <v>0</v>
      </c>
      <c r="W497" s="86">
        <f>SUMIFS('sys inv movment rpt'!$M:$M,'sys inv movment rpt'!$L:$L,$M497,'sys inv movment rpt'!$N:$N,W$1)</f>
        <v>0</v>
      </c>
      <c r="X497" s="86">
        <f>SUMIFS('sys inv movment rpt'!$M:$M,'sys inv movment rpt'!$L:$L,$M497,'sys inv movment rpt'!$N:$N,X$1)</f>
        <v>0</v>
      </c>
      <c r="Y497" s="86">
        <f>SUMIFS('sys inv movment rpt'!$M:$M,'sys inv movment rpt'!$L:$L,$M497,'sys inv movment rpt'!$N:$N,Y$1)</f>
        <v>0</v>
      </c>
      <c r="Z497" s="86">
        <f>SUMIFS('sys inv movment rpt'!$M:$M,'sys inv movment rpt'!$L:$L,$M497,'sys inv movment rpt'!$N:$N,Z$1)</f>
        <v>0</v>
      </c>
      <c r="AA497" s="86">
        <f>SUMIFS('sys inv movment rpt'!$M:$M,'sys inv movment rpt'!$L:$L,$M497,'sys inv movment rpt'!$N:$N,AA$1)</f>
        <v>0</v>
      </c>
      <c r="AB497" s="86">
        <f>SUMIFS('sys inv movment rpt'!$M:$M,'sys inv movment rpt'!$L:$L,$M497,'sys inv movment rpt'!$N:$N,AB$1)</f>
        <v>0</v>
      </c>
      <c r="AC497" s="86">
        <f>SUMIFS('sys inv movment rpt'!$M:$M,'sys inv movment rpt'!$L:$L,$M497,'sys inv movment rpt'!$N:$N,AC$1)</f>
        <v>0</v>
      </c>
      <c r="AD497" s="86">
        <f>SUMIFS('sys inv movment rpt'!$M:$M,'sys inv movment rpt'!$L:$L,$M497,'sys inv movment rpt'!$N:$N,AD$1)</f>
        <v>0</v>
      </c>
      <c r="AE497" s="86">
        <f>SUMIFS('sys inv movment rpt'!$M:$M,'sys inv movment rpt'!$L:$L,$M497,'sys inv movment rpt'!$N:$N,AE$1)</f>
        <v>0</v>
      </c>
      <c r="AF497" s="86">
        <f>SUMIFS('sys inv movment rpt'!$M:$M,'sys inv movment rpt'!$L:$L,$M497,'sys inv movment rpt'!$N:$N,AF$1)</f>
        <v>0</v>
      </c>
      <c r="AG497" s="86">
        <f>SUMIFS('sys inv movment rpt'!$M:$M,'sys inv movment rpt'!$L:$L,$M497,'sys inv movment rpt'!$N:$N,AG$1)</f>
        <v>0</v>
      </c>
      <c r="AH497" s="86">
        <f>SUMIFS('sys inv movment rpt'!$M:$M,'sys inv movment rpt'!$L:$L,$M497,'sys inv movment rpt'!$N:$N,AH$1)</f>
        <v>0</v>
      </c>
      <c r="AI497" s="86">
        <f>SUMIFS('sys inv movment rpt'!$M:$M,'sys inv movment rpt'!$L:$L,$M497,'sys inv movment rpt'!$N:$N,AI$1)</f>
        <v>0</v>
      </c>
      <c r="AJ497" s="86">
        <f>SUMIFS('sys inv movment rpt'!$M:$M,'sys inv movment rpt'!$L:$L,$M497,'sys inv movment rpt'!$N:$N,AJ$1)</f>
        <v>0</v>
      </c>
      <c r="AK497" s="86">
        <f>SUMIFS('sys inv movment rpt'!$M:$M,'sys inv movment rpt'!$L:$L,$M497,'sys inv movment rpt'!$N:$N,AK$1)</f>
        <v>0</v>
      </c>
      <c r="AL497" s="86">
        <f>SUMIFS('sys inv movment rpt'!$M:$M,'sys inv movment rpt'!$L:$L,$M497,'sys inv movment rpt'!$N:$N,AL$1)</f>
        <v>0</v>
      </c>
      <c r="AM497" s="86">
        <f>SUMIFS('sys inv movment rpt'!$M:$M,'sys inv movment rpt'!$L:$L,$M497,'sys inv movment rpt'!$N:$N,AM$1)</f>
        <v>0</v>
      </c>
      <c r="AN497" s="86">
        <f>SUMIFS('sys inv movment rpt'!$M:$M,'sys inv movment rpt'!$L:$L,$M497,'sys inv movment rpt'!$N:$N,AN$1)</f>
        <v>0</v>
      </c>
      <c r="AO497" s="86">
        <f>SUMIFS('sys inv movment rpt'!$M:$M,'sys inv movment rpt'!$L:$L,$M497,'sys inv movment rpt'!$N:$N,AO$1)</f>
        <v>0</v>
      </c>
      <c r="AP497" s="86">
        <f>SUMIFS('sys inv movment rpt'!$M:$M,'sys inv movment rpt'!$L:$L,$M497,'sys inv movment rpt'!$N:$N,AP$1)</f>
        <v>0</v>
      </c>
      <c r="AQ497" s="86">
        <f>SUMIFS('sys inv movment rpt'!$M:$M,'sys inv movment rpt'!$L:$L,$M497,'sys inv movment rpt'!$N:$N,AQ$1)</f>
        <v>0</v>
      </c>
      <c r="AR497" s="86">
        <f>SUMIFS('sys inv movment rpt'!$M:$M,'sys inv movment rpt'!$L:$L,$M497,'sys inv movment rpt'!$N:$N,AR$1)</f>
        <v>0</v>
      </c>
      <c r="AS497" s="86">
        <f>SUMIFS('sys inv movment rpt'!$M:$M,'sys inv movment rpt'!$L:$L,$M497,'sys inv movment rpt'!$N:$N,AS$1)</f>
        <v>0</v>
      </c>
      <c r="AT497" s="86">
        <f>SUMIFS('sys inv movment rpt'!$M:$M,'sys inv movment rpt'!$L:$L,$M497,'sys inv movment rpt'!$N:$N,AT$1)</f>
        <v>0</v>
      </c>
      <c r="AU497" s="86">
        <f>SUMIFS('sys inv movment rpt'!$M:$M,'sys inv movment rpt'!$L:$L,$M497,'sys inv movment rpt'!$N:$N,AU$1)</f>
        <v>0</v>
      </c>
      <c r="AV497" s="86">
        <f>SUMIFS('sys inv movment rpt'!$M:$M,'sys inv movment rpt'!$L:$L,$M497,'sys inv movment rpt'!$N:$N,AV$1)</f>
        <v>0</v>
      </c>
      <c r="AW497" s="87" t="str">
        <f>IFERROR(VLOOKUP(A497,'sys-backorder details'!E:U,17,0),"-")</f>
        <v>-</v>
      </c>
      <c r="AX497" s="87" t="str">
        <f>IF(K497&gt;1,VLOOKUP(A497,'settings-routing'!A:I,9,0),"")</f>
        <v/>
      </c>
    </row>
    <row r="498" ht="12.75" hidden="1" customHeight="1">
      <c r="A498" s="28" t="s">
        <v>1188</v>
      </c>
      <c r="B498" s="28" t="s">
        <v>1189</v>
      </c>
      <c r="C498" s="50">
        <f t="shared" si="2"/>
        <v>0</v>
      </c>
      <c r="D498" s="80">
        <f>SUMIF('Stocks 101-111'!$J:$J,'item dashboard'!A498,'Stocks 101-111'!K:K)</f>
        <v>0</v>
      </c>
      <c r="E498" s="80">
        <f>SUMIF('Stocks 101-111'!$J:$J,'item dashboard'!A498,'Stocks 101-111'!$L:$L)</f>
        <v>0</v>
      </c>
      <c r="F498" s="81">
        <f t="shared" si="3"/>
        <v>0</v>
      </c>
      <c r="G498" s="82">
        <f t="shared" si="4"/>
        <v>0</v>
      </c>
      <c r="H498" s="50">
        <f>SUMIFS('sys-backorder details'!$M:$M,'sys-backorder details'!$E:$E,'item dashboard'!A498,'sys-backorder details'!$V:$V,"")</f>
        <v>0</v>
      </c>
      <c r="I498" s="83">
        <f>SUMIF('settings-routing'!$I:$I,'item dashboard'!A498,'settings-routing'!$O:$O)</f>
        <v>0</v>
      </c>
      <c r="J498" s="50">
        <f>SUMIFS('sys-backorder details'!$M:$M,'sys-backorder details'!$E:$E,'item dashboard'!A498,'sys-backorder details'!$V:$V,"Call off")</f>
        <v>0</v>
      </c>
      <c r="K498" s="84">
        <f t="shared" si="5"/>
        <v>0</v>
      </c>
      <c r="L498" s="84">
        <f>SUMIF('Production Plan'!$E:$E,'item dashboard'!A498,'Production Plan'!$N:$N)</f>
        <v>0</v>
      </c>
      <c r="M498" s="85" t="str">
        <f t="shared" si="6"/>
        <v>B-GP103-BN10-100 ml Brown Brandvine Bottle</v>
      </c>
      <c r="N498" s="86">
        <f>SUMIFS('sys inv movment rpt'!$M:$M,'sys inv movment rpt'!$L:$L,$M498,'sys inv movment rpt'!$N:$N,N$1)</f>
        <v>0</v>
      </c>
      <c r="O498" s="86">
        <f>SUMIFS('sys inv movment rpt'!$M:$M,'sys inv movment rpt'!$L:$L,$M498,'sys inv movment rpt'!$N:$N,O$1)</f>
        <v>0</v>
      </c>
      <c r="P498" s="86">
        <f>SUMIFS('sys inv movment rpt'!$M:$M,'sys inv movment rpt'!$L:$L,$M498,'sys inv movment rpt'!$N:$N,P$1)</f>
        <v>0</v>
      </c>
      <c r="Q498" s="86">
        <f>SUMIFS('sys inv movment rpt'!$M:$M,'sys inv movment rpt'!$L:$L,$M498,'sys inv movment rpt'!$N:$N,Q$1)</f>
        <v>0</v>
      </c>
      <c r="R498" s="86">
        <f>SUMIFS('sys inv movment rpt'!$M:$M,'sys inv movment rpt'!$L:$L,$M498,'sys inv movment rpt'!$N:$N,R$1)</f>
        <v>0</v>
      </c>
      <c r="S498" s="86">
        <f>SUMIFS('sys inv movment rpt'!$M:$M,'sys inv movment rpt'!$L:$L,$M498,'sys inv movment rpt'!$N:$N,S$1)</f>
        <v>0</v>
      </c>
      <c r="T498" s="86">
        <f>SUMIFS('sys inv movment rpt'!$M:$M,'sys inv movment rpt'!$L:$L,$M498,'sys inv movment rpt'!$N:$N,T$1)</f>
        <v>0</v>
      </c>
      <c r="U498" s="86">
        <f>SUMIFS('sys inv movment rpt'!$M:$M,'sys inv movment rpt'!$L:$L,$M498,'sys inv movment rpt'!$N:$N,U$1)</f>
        <v>0</v>
      </c>
      <c r="V498" s="86">
        <f>SUMIFS('sys inv movment rpt'!$M:$M,'sys inv movment rpt'!$L:$L,$M498,'sys inv movment rpt'!$N:$N,V$1)</f>
        <v>0</v>
      </c>
      <c r="W498" s="86">
        <f>SUMIFS('sys inv movment rpt'!$M:$M,'sys inv movment rpt'!$L:$L,$M498,'sys inv movment rpt'!$N:$N,W$1)</f>
        <v>0</v>
      </c>
      <c r="X498" s="86">
        <f>SUMIFS('sys inv movment rpt'!$M:$M,'sys inv movment rpt'!$L:$L,$M498,'sys inv movment rpt'!$N:$N,X$1)</f>
        <v>0</v>
      </c>
      <c r="Y498" s="86">
        <f>SUMIFS('sys inv movment rpt'!$M:$M,'sys inv movment rpt'!$L:$L,$M498,'sys inv movment rpt'!$N:$N,Y$1)</f>
        <v>0</v>
      </c>
      <c r="Z498" s="86">
        <f>SUMIFS('sys inv movment rpt'!$M:$M,'sys inv movment rpt'!$L:$L,$M498,'sys inv movment rpt'!$N:$N,Z$1)</f>
        <v>0</v>
      </c>
      <c r="AA498" s="86">
        <f>SUMIFS('sys inv movment rpt'!$M:$M,'sys inv movment rpt'!$L:$L,$M498,'sys inv movment rpt'!$N:$N,AA$1)</f>
        <v>0</v>
      </c>
      <c r="AB498" s="86">
        <f>SUMIFS('sys inv movment rpt'!$M:$M,'sys inv movment rpt'!$L:$L,$M498,'sys inv movment rpt'!$N:$N,AB$1)</f>
        <v>0</v>
      </c>
      <c r="AC498" s="86">
        <f>SUMIFS('sys inv movment rpt'!$M:$M,'sys inv movment rpt'!$L:$L,$M498,'sys inv movment rpt'!$N:$N,AC$1)</f>
        <v>0</v>
      </c>
      <c r="AD498" s="86">
        <f>SUMIFS('sys inv movment rpt'!$M:$M,'sys inv movment rpt'!$L:$L,$M498,'sys inv movment rpt'!$N:$N,AD$1)</f>
        <v>0</v>
      </c>
      <c r="AE498" s="86">
        <f>SUMIFS('sys inv movment rpt'!$M:$M,'sys inv movment rpt'!$L:$L,$M498,'sys inv movment rpt'!$N:$N,AE$1)</f>
        <v>0</v>
      </c>
      <c r="AF498" s="86">
        <f>SUMIFS('sys inv movment rpt'!$M:$M,'sys inv movment rpt'!$L:$L,$M498,'sys inv movment rpt'!$N:$N,AF$1)</f>
        <v>0</v>
      </c>
      <c r="AG498" s="86">
        <f>SUMIFS('sys inv movment rpt'!$M:$M,'sys inv movment rpt'!$L:$L,$M498,'sys inv movment rpt'!$N:$N,AG$1)</f>
        <v>0</v>
      </c>
      <c r="AH498" s="86">
        <f>SUMIFS('sys inv movment rpt'!$M:$M,'sys inv movment rpt'!$L:$L,$M498,'sys inv movment rpt'!$N:$N,AH$1)</f>
        <v>0</v>
      </c>
      <c r="AI498" s="86">
        <f>SUMIFS('sys inv movment rpt'!$M:$M,'sys inv movment rpt'!$L:$L,$M498,'sys inv movment rpt'!$N:$N,AI$1)</f>
        <v>0</v>
      </c>
      <c r="AJ498" s="86">
        <f>SUMIFS('sys inv movment rpt'!$M:$M,'sys inv movment rpt'!$L:$L,$M498,'sys inv movment rpt'!$N:$N,AJ$1)</f>
        <v>0</v>
      </c>
      <c r="AK498" s="86">
        <f>SUMIFS('sys inv movment rpt'!$M:$M,'sys inv movment rpt'!$L:$L,$M498,'sys inv movment rpt'!$N:$N,AK$1)</f>
        <v>0</v>
      </c>
      <c r="AL498" s="86">
        <f>SUMIFS('sys inv movment rpt'!$M:$M,'sys inv movment rpt'!$L:$L,$M498,'sys inv movment rpt'!$N:$N,AL$1)</f>
        <v>0</v>
      </c>
      <c r="AM498" s="86">
        <f>SUMIFS('sys inv movment rpt'!$M:$M,'sys inv movment rpt'!$L:$L,$M498,'sys inv movment rpt'!$N:$N,AM$1)</f>
        <v>0</v>
      </c>
      <c r="AN498" s="86">
        <f>SUMIFS('sys inv movment rpt'!$M:$M,'sys inv movment rpt'!$L:$L,$M498,'sys inv movment rpt'!$N:$N,AN$1)</f>
        <v>0</v>
      </c>
      <c r="AO498" s="86">
        <f>SUMIFS('sys inv movment rpt'!$M:$M,'sys inv movment rpt'!$L:$L,$M498,'sys inv movment rpt'!$N:$N,AO$1)</f>
        <v>0</v>
      </c>
      <c r="AP498" s="86">
        <f>SUMIFS('sys inv movment rpt'!$M:$M,'sys inv movment rpt'!$L:$L,$M498,'sys inv movment rpt'!$N:$N,AP$1)</f>
        <v>0</v>
      </c>
      <c r="AQ498" s="86">
        <f>SUMIFS('sys inv movment rpt'!$M:$M,'sys inv movment rpt'!$L:$L,$M498,'sys inv movment rpt'!$N:$N,AQ$1)</f>
        <v>0</v>
      </c>
      <c r="AR498" s="86">
        <f>SUMIFS('sys inv movment rpt'!$M:$M,'sys inv movment rpt'!$L:$L,$M498,'sys inv movment rpt'!$N:$N,AR$1)</f>
        <v>0</v>
      </c>
      <c r="AS498" s="86">
        <f>SUMIFS('sys inv movment rpt'!$M:$M,'sys inv movment rpt'!$L:$L,$M498,'sys inv movment rpt'!$N:$N,AS$1)</f>
        <v>0</v>
      </c>
      <c r="AT498" s="86">
        <f>SUMIFS('sys inv movment rpt'!$M:$M,'sys inv movment rpt'!$L:$L,$M498,'sys inv movment rpt'!$N:$N,AT$1)</f>
        <v>0</v>
      </c>
      <c r="AU498" s="86">
        <f>SUMIFS('sys inv movment rpt'!$M:$M,'sys inv movment rpt'!$L:$L,$M498,'sys inv movment rpt'!$N:$N,AU$1)</f>
        <v>0</v>
      </c>
      <c r="AV498" s="86">
        <f>SUMIFS('sys inv movment rpt'!$M:$M,'sys inv movment rpt'!$L:$L,$M498,'sys inv movment rpt'!$N:$N,AV$1)</f>
        <v>0</v>
      </c>
      <c r="AW498" s="87" t="str">
        <f>IFERROR(VLOOKUP(A498,'sys-backorder details'!E:U,17,0),"-")</f>
        <v>-</v>
      </c>
      <c r="AX498" s="87" t="str">
        <f>IF(K498&gt;1,VLOOKUP(A498,'settings-routing'!A:I,9,0),"")</f>
        <v/>
      </c>
    </row>
    <row r="499" ht="12.75" hidden="1" customHeight="1">
      <c r="A499" s="50" t="s">
        <v>1190</v>
      </c>
      <c r="B499" s="50" t="s">
        <v>1189</v>
      </c>
      <c r="C499" s="50">
        <f t="shared" si="2"/>
        <v>0</v>
      </c>
      <c r="D499" s="80">
        <f>SUMIF('Stocks 101-111'!$J:$J,'item dashboard'!A499,'Stocks 101-111'!K:K)</f>
        <v>0</v>
      </c>
      <c r="E499" s="80">
        <f>SUMIF('Stocks 101-111'!$J:$J,'item dashboard'!A499,'Stocks 101-111'!$L:$L)</f>
        <v>0</v>
      </c>
      <c r="F499" s="81">
        <f t="shared" si="3"/>
        <v>0</v>
      </c>
      <c r="G499" s="82">
        <f t="shared" si="4"/>
        <v>0</v>
      </c>
      <c r="H499" s="50">
        <f>SUMIFS('sys-backorder details'!$M:$M,'sys-backorder details'!$E:$E,'item dashboard'!A499,'sys-backorder details'!$V:$V,"")</f>
        <v>0</v>
      </c>
      <c r="I499" s="83">
        <f>SUMIF('settings-routing'!$I:$I,'item dashboard'!A499,'settings-routing'!$O:$O)</f>
        <v>0</v>
      </c>
      <c r="J499" s="50">
        <f>SUMIFS('sys-backorder details'!$M:$M,'sys-backorder details'!$E:$E,'item dashboard'!A499,'sys-backorder details'!$V:$V,"Call off")</f>
        <v>0</v>
      </c>
      <c r="K499" s="84">
        <f t="shared" si="5"/>
        <v>0</v>
      </c>
      <c r="L499" s="84">
        <f>SUMIF('Production Plan'!$E:$E,'item dashboard'!A499,'Production Plan'!$N:$N)</f>
        <v>0</v>
      </c>
      <c r="M499" s="85" t="str">
        <f t="shared" si="6"/>
        <v>B-GP103-BN10BR-100 ml Brown Brandvine Bottle</v>
      </c>
      <c r="N499" s="86">
        <f>SUMIFS('sys inv movment rpt'!$M:$M,'sys inv movment rpt'!$L:$L,$M499,'sys inv movment rpt'!$N:$N,N$1)</f>
        <v>0</v>
      </c>
      <c r="O499" s="86">
        <f>SUMIFS('sys inv movment rpt'!$M:$M,'sys inv movment rpt'!$L:$L,$M499,'sys inv movment rpt'!$N:$N,O$1)</f>
        <v>0</v>
      </c>
      <c r="P499" s="86">
        <f>SUMIFS('sys inv movment rpt'!$M:$M,'sys inv movment rpt'!$L:$L,$M499,'sys inv movment rpt'!$N:$N,P$1)</f>
        <v>0</v>
      </c>
      <c r="Q499" s="86">
        <f>SUMIFS('sys inv movment rpt'!$M:$M,'sys inv movment rpt'!$L:$L,$M499,'sys inv movment rpt'!$N:$N,Q$1)</f>
        <v>0</v>
      </c>
      <c r="R499" s="86">
        <f>SUMIFS('sys inv movment rpt'!$M:$M,'sys inv movment rpt'!$L:$L,$M499,'sys inv movment rpt'!$N:$N,R$1)</f>
        <v>0</v>
      </c>
      <c r="S499" s="86">
        <f>SUMIFS('sys inv movment rpt'!$M:$M,'sys inv movment rpt'!$L:$L,$M499,'sys inv movment rpt'!$N:$N,S$1)</f>
        <v>0</v>
      </c>
      <c r="T499" s="86">
        <f>SUMIFS('sys inv movment rpt'!$M:$M,'sys inv movment rpt'!$L:$L,$M499,'sys inv movment rpt'!$N:$N,T$1)</f>
        <v>0</v>
      </c>
      <c r="U499" s="86">
        <f>SUMIFS('sys inv movment rpt'!$M:$M,'sys inv movment rpt'!$L:$L,$M499,'sys inv movment rpt'!$N:$N,U$1)</f>
        <v>0</v>
      </c>
      <c r="V499" s="86">
        <f>SUMIFS('sys inv movment rpt'!$M:$M,'sys inv movment rpt'!$L:$L,$M499,'sys inv movment rpt'!$N:$N,V$1)</f>
        <v>0</v>
      </c>
      <c r="W499" s="86">
        <f>SUMIFS('sys inv movment rpt'!$M:$M,'sys inv movment rpt'!$L:$L,$M499,'sys inv movment rpt'!$N:$N,W$1)</f>
        <v>0</v>
      </c>
      <c r="X499" s="86">
        <f>SUMIFS('sys inv movment rpt'!$M:$M,'sys inv movment rpt'!$L:$L,$M499,'sys inv movment rpt'!$N:$N,X$1)</f>
        <v>0</v>
      </c>
      <c r="Y499" s="86">
        <f>SUMIFS('sys inv movment rpt'!$M:$M,'sys inv movment rpt'!$L:$L,$M499,'sys inv movment rpt'!$N:$N,Y$1)</f>
        <v>0</v>
      </c>
      <c r="Z499" s="86">
        <f>SUMIFS('sys inv movment rpt'!$M:$M,'sys inv movment rpt'!$L:$L,$M499,'sys inv movment rpt'!$N:$N,Z$1)</f>
        <v>0</v>
      </c>
      <c r="AA499" s="86">
        <f>SUMIFS('sys inv movment rpt'!$M:$M,'sys inv movment rpt'!$L:$L,$M499,'sys inv movment rpt'!$N:$N,AA$1)</f>
        <v>0</v>
      </c>
      <c r="AB499" s="86">
        <f>SUMIFS('sys inv movment rpt'!$M:$M,'sys inv movment rpt'!$L:$L,$M499,'sys inv movment rpt'!$N:$N,AB$1)</f>
        <v>0</v>
      </c>
      <c r="AC499" s="86">
        <f>SUMIFS('sys inv movment rpt'!$M:$M,'sys inv movment rpt'!$L:$L,$M499,'sys inv movment rpt'!$N:$N,AC$1)</f>
        <v>0</v>
      </c>
      <c r="AD499" s="86">
        <f>SUMIFS('sys inv movment rpt'!$M:$M,'sys inv movment rpt'!$L:$L,$M499,'sys inv movment rpt'!$N:$N,AD$1)</f>
        <v>0</v>
      </c>
      <c r="AE499" s="86">
        <f>SUMIFS('sys inv movment rpt'!$M:$M,'sys inv movment rpt'!$L:$L,$M499,'sys inv movment rpt'!$N:$N,AE$1)</f>
        <v>0</v>
      </c>
      <c r="AF499" s="86">
        <f>SUMIFS('sys inv movment rpt'!$M:$M,'sys inv movment rpt'!$L:$L,$M499,'sys inv movment rpt'!$N:$N,AF$1)</f>
        <v>0</v>
      </c>
      <c r="AG499" s="86">
        <f>SUMIFS('sys inv movment rpt'!$M:$M,'sys inv movment rpt'!$L:$L,$M499,'sys inv movment rpt'!$N:$N,AG$1)</f>
        <v>0</v>
      </c>
      <c r="AH499" s="86">
        <f>SUMIFS('sys inv movment rpt'!$M:$M,'sys inv movment rpt'!$L:$L,$M499,'sys inv movment rpt'!$N:$N,AH$1)</f>
        <v>0</v>
      </c>
      <c r="AI499" s="86">
        <f>SUMIFS('sys inv movment rpt'!$M:$M,'sys inv movment rpt'!$L:$L,$M499,'sys inv movment rpt'!$N:$N,AI$1)</f>
        <v>0</v>
      </c>
      <c r="AJ499" s="86">
        <f>SUMIFS('sys inv movment rpt'!$M:$M,'sys inv movment rpt'!$L:$L,$M499,'sys inv movment rpt'!$N:$N,AJ$1)</f>
        <v>0</v>
      </c>
      <c r="AK499" s="86">
        <f>SUMIFS('sys inv movment rpt'!$M:$M,'sys inv movment rpt'!$L:$L,$M499,'sys inv movment rpt'!$N:$N,AK$1)</f>
        <v>0</v>
      </c>
      <c r="AL499" s="86">
        <f>SUMIFS('sys inv movment rpt'!$M:$M,'sys inv movment rpt'!$L:$L,$M499,'sys inv movment rpt'!$N:$N,AL$1)</f>
        <v>0</v>
      </c>
      <c r="AM499" s="86">
        <f>SUMIFS('sys inv movment rpt'!$M:$M,'sys inv movment rpt'!$L:$L,$M499,'sys inv movment rpt'!$N:$N,AM$1)</f>
        <v>0</v>
      </c>
      <c r="AN499" s="86">
        <f>SUMIFS('sys inv movment rpt'!$M:$M,'sys inv movment rpt'!$L:$L,$M499,'sys inv movment rpt'!$N:$N,AN$1)</f>
        <v>0</v>
      </c>
      <c r="AO499" s="86">
        <f>SUMIFS('sys inv movment rpt'!$M:$M,'sys inv movment rpt'!$L:$L,$M499,'sys inv movment rpt'!$N:$N,AO$1)</f>
        <v>0</v>
      </c>
      <c r="AP499" s="86">
        <f>SUMIFS('sys inv movment rpt'!$M:$M,'sys inv movment rpt'!$L:$L,$M499,'sys inv movment rpt'!$N:$N,AP$1)</f>
        <v>0</v>
      </c>
      <c r="AQ499" s="86">
        <f>SUMIFS('sys inv movment rpt'!$M:$M,'sys inv movment rpt'!$L:$L,$M499,'sys inv movment rpt'!$N:$N,AQ$1)</f>
        <v>0</v>
      </c>
      <c r="AR499" s="86">
        <f>SUMIFS('sys inv movment rpt'!$M:$M,'sys inv movment rpt'!$L:$L,$M499,'sys inv movment rpt'!$N:$N,AR$1)</f>
        <v>0</v>
      </c>
      <c r="AS499" s="86">
        <f>SUMIFS('sys inv movment rpt'!$M:$M,'sys inv movment rpt'!$L:$L,$M499,'sys inv movment rpt'!$N:$N,AS$1)</f>
        <v>0</v>
      </c>
      <c r="AT499" s="86">
        <f>SUMIFS('sys inv movment rpt'!$M:$M,'sys inv movment rpt'!$L:$L,$M499,'sys inv movment rpt'!$N:$N,AT$1)</f>
        <v>0</v>
      </c>
      <c r="AU499" s="86">
        <f>SUMIFS('sys inv movment rpt'!$M:$M,'sys inv movment rpt'!$L:$L,$M499,'sys inv movment rpt'!$N:$N,AU$1)</f>
        <v>0</v>
      </c>
      <c r="AV499" s="86">
        <f>SUMIFS('sys inv movment rpt'!$M:$M,'sys inv movment rpt'!$L:$L,$M499,'sys inv movment rpt'!$N:$N,AV$1)</f>
        <v>0</v>
      </c>
      <c r="AW499" s="87" t="str">
        <f>IFERROR(VLOOKUP(A499,'sys-backorder details'!E:U,17,0),"-")</f>
        <v>-</v>
      </c>
      <c r="AX499" s="87" t="str">
        <f>IF(K499&gt;1,VLOOKUP(A499,'settings-routing'!A:I,9,0),"")</f>
        <v/>
      </c>
    </row>
    <row r="500" ht="12.75" hidden="1" customHeight="1">
      <c r="A500" s="50" t="s">
        <v>1191</v>
      </c>
      <c r="B500" s="50" t="s">
        <v>1192</v>
      </c>
      <c r="C500" s="50">
        <f t="shared" si="2"/>
        <v>0</v>
      </c>
      <c r="D500" s="80">
        <f>SUMIF('Stocks 101-111'!$J:$J,'item dashboard'!A500,'Stocks 101-111'!K:K)</f>
        <v>0</v>
      </c>
      <c r="E500" s="80">
        <f>SUMIF('Stocks 101-111'!$J:$J,'item dashboard'!A500,'Stocks 101-111'!$L:$L)</f>
        <v>0</v>
      </c>
      <c r="F500" s="81">
        <f t="shared" si="3"/>
        <v>0</v>
      </c>
      <c r="G500" s="82">
        <f t="shared" si="4"/>
        <v>0</v>
      </c>
      <c r="H500" s="50">
        <f>SUMIFS('sys-backorder details'!$M:$M,'sys-backorder details'!$E:$E,'item dashboard'!A500,'sys-backorder details'!$V:$V,"")</f>
        <v>0</v>
      </c>
      <c r="I500" s="83">
        <f>SUMIF('settings-routing'!$I:$I,'item dashboard'!A500,'settings-routing'!$O:$O)</f>
        <v>0</v>
      </c>
      <c r="J500" s="50">
        <f>SUMIFS('sys-backorder details'!$M:$M,'sys-backorder details'!$E:$E,'item dashboard'!A500,'sys-backorder details'!$V:$V,"Call off")</f>
        <v>0</v>
      </c>
      <c r="K500" s="84">
        <f t="shared" si="5"/>
        <v>0</v>
      </c>
      <c r="L500" s="84">
        <f>SUMIF('Production Plan'!$E:$E,'item dashboard'!A500,'Production Plan'!$N:$N)</f>
        <v>0</v>
      </c>
      <c r="M500" s="85" t="str">
        <f t="shared" si="6"/>
        <v>B-GP103-BN10DRE-100 ml Brown Printed Dreamia Bottle</v>
      </c>
      <c r="N500" s="86">
        <f>SUMIFS('sys inv movment rpt'!$M:$M,'sys inv movment rpt'!$L:$L,$M500,'sys inv movment rpt'!$N:$N,N$1)</f>
        <v>0</v>
      </c>
      <c r="O500" s="86">
        <f>SUMIFS('sys inv movment rpt'!$M:$M,'sys inv movment rpt'!$L:$L,$M500,'sys inv movment rpt'!$N:$N,O$1)</f>
        <v>0</v>
      </c>
      <c r="P500" s="86">
        <f>SUMIFS('sys inv movment rpt'!$M:$M,'sys inv movment rpt'!$L:$L,$M500,'sys inv movment rpt'!$N:$N,P$1)</f>
        <v>0</v>
      </c>
      <c r="Q500" s="86">
        <f>SUMIFS('sys inv movment rpt'!$M:$M,'sys inv movment rpt'!$L:$L,$M500,'sys inv movment rpt'!$N:$N,Q$1)</f>
        <v>0</v>
      </c>
      <c r="R500" s="86">
        <f>SUMIFS('sys inv movment rpt'!$M:$M,'sys inv movment rpt'!$L:$L,$M500,'sys inv movment rpt'!$N:$N,R$1)</f>
        <v>0</v>
      </c>
      <c r="S500" s="86">
        <f>SUMIFS('sys inv movment rpt'!$M:$M,'sys inv movment rpt'!$L:$L,$M500,'sys inv movment rpt'!$N:$N,S$1)</f>
        <v>0</v>
      </c>
      <c r="T500" s="86">
        <f>SUMIFS('sys inv movment rpt'!$M:$M,'sys inv movment rpt'!$L:$L,$M500,'sys inv movment rpt'!$N:$N,T$1)</f>
        <v>0</v>
      </c>
      <c r="U500" s="86">
        <f>SUMIFS('sys inv movment rpt'!$M:$M,'sys inv movment rpt'!$L:$L,$M500,'sys inv movment rpt'!$N:$N,U$1)</f>
        <v>0</v>
      </c>
      <c r="V500" s="86">
        <f>SUMIFS('sys inv movment rpt'!$M:$M,'sys inv movment rpt'!$L:$L,$M500,'sys inv movment rpt'!$N:$N,V$1)</f>
        <v>0</v>
      </c>
      <c r="W500" s="86">
        <f>SUMIFS('sys inv movment rpt'!$M:$M,'sys inv movment rpt'!$L:$L,$M500,'sys inv movment rpt'!$N:$N,W$1)</f>
        <v>0</v>
      </c>
      <c r="X500" s="86">
        <f>SUMIFS('sys inv movment rpt'!$M:$M,'sys inv movment rpt'!$L:$L,$M500,'sys inv movment rpt'!$N:$N,X$1)</f>
        <v>0</v>
      </c>
      <c r="Y500" s="86">
        <f>SUMIFS('sys inv movment rpt'!$M:$M,'sys inv movment rpt'!$L:$L,$M500,'sys inv movment rpt'!$N:$N,Y$1)</f>
        <v>0</v>
      </c>
      <c r="Z500" s="86">
        <f>SUMIFS('sys inv movment rpt'!$M:$M,'sys inv movment rpt'!$L:$L,$M500,'sys inv movment rpt'!$N:$N,Z$1)</f>
        <v>0</v>
      </c>
      <c r="AA500" s="86">
        <f>SUMIFS('sys inv movment rpt'!$M:$M,'sys inv movment rpt'!$L:$L,$M500,'sys inv movment rpt'!$N:$N,AA$1)</f>
        <v>0</v>
      </c>
      <c r="AB500" s="86">
        <f>SUMIFS('sys inv movment rpt'!$M:$M,'sys inv movment rpt'!$L:$L,$M500,'sys inv movment rpt'!$N:$N,AB$1)</f>
        <v>0</v>
      </c>
      <c r="AC500" s="86">
        <f>SUMIFS('sys inv movment rpt'!$M:$M,'sys inv movment rpt'!$L:$L,$M500,'sys inv movment rpt'!$N:$N,AC$1)</f>
        <v>0</v>
      </c>
      <c r="AD500" s="86">
        <f>SUMIFS('sys inv movment rpt'!$M:$M,'sys inv movment rpt'!$L:$L,$M500,'sys inv movment rpt'!$N:$N,AD$1)</f>
        <v>0</v>
      </c>
      <c r="AE500" s="86">
        <f>SUMIFS('sys inv movment rpt'!$M:$M,'sys inv movment rpt'!$L:$L,$M500,'sys inv movment rpt'!$N:$N,AE$1)</f>
        <v>0</v>
      </c>
      <c r="AF500" s="86">
        <f>SUMIFS('sys inv movment rpt'!$M:$M,'sys inv movment rpt'!$L:$L,$M500,'sys inv movment rpt'!$N:$N,AF$1)</f>
        <v>0</v>
      </c>
      <c r="AG500" s="86">
        <f>SUMIFS('sys inv movment rpt'!$M:$M,'sys inv movment rpt'!$L:$L,$M500,'sys inv movment rpt'!$N:$N,AG$1)</f>
        <v>0</v>
      </c>
      <c r="AH500" s="86">
        <f>SUMIFS('sys inv movment rpt'!$M:$M,'sys inv movment rpt'!$L:$L,$M500,'sys inv movment rpt'!$N:$N,AH$1)</f>
        <v>0</v>
      </c>
      <c r="AI500" s="86">
        <f>SUMIFS('sys inv movment rpt'!$M:$M,'sys inv movment rpt'!$L:$L,$M500,'sys inv movment rpt'!$N:$N,AI$1)</f>
        <v>0</v>
      </c>
      <c r="AJ500" s="86">
        <f>SUMIFS('sys inv movment rpt'!$M:$M,'sys inv movment rpt'!$L:$L,$M500,'sys inv movment rpt'!$N:$N,AJ$1)</f>
        <v>0</v>
      </c>
      <c r="AK500" s="86">
        <f>SUMIFS('sys inv movment rpt'!$M:$M,'sys inv movment rpt'!$L:$L,$M500,'sys inv movment rpt'!$N:$N,AK$1)</f>
        <v>0</v>
      </c>
      <c r="AL500" s="86">
        <f>SUMIFS('sys inv movment rpt'!$M:$M,'sys inv movment rpt'!$L:$L,$M500,'sys inv movment rpt'!$N:$N,AL$1)</f>
        <v>0</v>
      </c>
      <c r="AM500" s="86">
        <f>SUMIFS('sys inv movment rpt'!$M:$M,'sys inv movment rpt'!$L:$L,$M500,'sys inv movment rpt'!$N:$N,AM$1)</f>
        <v>0</v>
      </c>
      <c r="AN500" s="86">
        <f>SUMIFS('sys inv movment rpt'!$M:$M,'sys inv movment rpt'!$L:$L,$M500,'sys inv movment rpt'!$N:$N,AN$1)</f>
        <v>0</v>
      </c>
      <c r="AO500" s="86">
        <f>SUMIFS('sys inv movment rpt'!$M:$M,'sys inv movment rpt'!$L:$L,$M500,'sys inv movment rpt'!$N:$N,AO$1)</f>
        <v>0</v>
      </c>
      <c r="AP500" s="86">
        <f>SUMIFS('sys inv movment rpt'!$M:$M,'sys inv movment rpt'!$L:$L,$M500,'sys inv movment rpt'!$N:$N,AP$1)</f>
        <v>0</v>
      </c>
      <c r="AQ500" s="86">
        <f>SUMIFS('sys inv movment rpt'!$M:$M,'sys inv movment rpt'!$L:$L,$M500,'sys inv movment rpt'!$N:$N,AQ$1)</f>
        <v>0</v>
      </c>
      <c r="AR500" s="86">
        <f>SUMIFS('sys inv movment rpt'!$M:$M,'sys inv movment rpt'!$L:$L,$M500,'sys inv movment rpt'!$N:$N,AR$1)</f>
        <v>0</v>
      </c>
      <c r="AS500" s="86">
        <f>SUMIFS('sys inv movment rpt'!$M:$M,'sys inv movment rpt'!$L:$L,$M500,'sys inv movment rpt'!$N:$N,AS$1)</f>
        <v>0</v>
      </c>
      <c r="AT500" s="86">
        <f>SUMIFS('sys inv movment rpt'!$M:$M,'sys inv movment rpt'!$L:$L,$M500,'sys inv movment rpt'!$N:$N,AT$1)</f>
        <v>0</v>
      </c>
      <c r="AU500" s="86">
        <f>SUMIFS('sys inv movment rpt'!$M:$M,'sys inv movment rpt'!$L:$L,$M500,'sys inv movment rpt'!$N:$N,AU$1)</f>
        <v>0</v>
      </c>
      <c r="AV500" s="86">
        <f>SUMIFS('sys inv movment rpt'!$M:$M,'sys inv movment rpt'!$L:$L,$M500,'sys inv movment rpt'!$N:$N,AV$1)</f>
        <v>0</v>
      </c>
      <c r="AW500" s="87" t="str">
        <f>IFERROR(VLOOKUP(A500,'sys-backorder details'!E:U,17,0),"-")</f>
        <v>-</v>
      </c>
      <c r="AX500" s="87" t="str">
        <f>IF(K500&gt;1,VLOOKUP(A500,'settings-routing'!A:I,9,0),"")</f>
        <v/>
      </c>
    </row>
    <row r="501" ht="12.75" hidden="1" customHeight="1">
      <c r="A501" s="50" t="s">
        <v>1193</v>
      </c>
      <c r="B501" s="50" t="s">
        <v>1194</v>
      </c>
      <c r="C501" s="50">
        <f t="shared" si="2"/>
        <v>0</v>
      </c>
      <c r="D501" s="80">
        <f>SUMIF('Stocks 101-111'!$J:$J,'item dashboard'!A501,'Stocks 101-111'!K:K)</f>
        <v>0</v>
      </c>
      <c r="E501" s="80">
        <f>SUMIF('Stocks 101-111'!$J:$J,'item dashboard'!A501,'Stocks 101-111'!$L:$L)</f>
        <v>0</v>
      </c>
      <c r="F501" s="81">
        <f t="shared" si="3"/>
        <v>0</v>
      </c>
      <c r="G501" s="82">
        <f t="shared" si="4"/>
        <v>0</v>
      </c>
      <c r="H501" s="50">
        <f>SUMIFS('sys-backorder details'!$M:$M,'sys-backorder details'!$E:$E,'item dashboard'!A501,'sys-backorder details'!$V:$V,"")</f>
        <v>0</v>
      </c>
      <c r="I501" s="83">
        <f>SUMIF('settings-routing'!$I:$I,'item dashboard'!A501,'settings-routing'!$O:$O)</f>
        <v>0</v>
      </c>
      <c r="J501" s="50">
        <f>SUMIFS('sys-backorder details'!$M:$M,'sys-backorder details'!$E:$E,'item dashboard'!A501,'sys-backorder details'!$V:$V,"Call off")</f>
        <v>0</v>
      </c>
      <c r="K501" s="84">
        <f t="shared" si="5"/>
        <v>0</v>
      </c>
      <c r="L501" s="84">
        <f>SUMIF('Production Plan'!$E:$E,'item dashboard'!A501,'Production Plan'!$N:$N)</f>
        <v>0</v>
      </c>
      <c r="M501" s="85" t="str">
        <f t="shared" si="6"/>
        <v>B-GP103B-N10MOV-100 ml Natural Printed Movit Sprayer Bottle</v>
      </c>
      <c r="N501" s="86">
        <f>SUMIFS('sys inv movment rpt'!$M:$M,'sys inv movment rpt'!$L:$L,$M501,'sys inv movment rpt'!$N:$N,N$1)</f>
        <v>0</v>
      </c>
      <c r="O501" s="86">
        <f>SUMIFS('sys inv movment rpt'!$M:$M,'sys inv movment rpt'!$L:$L,$M501,'sys inv movment rpt'!$N:$N,O$1)</f>
        <v>0</v>
      </c>
      <c r="P501" s="86">
        <f>SUMIFS('sys inv movment rpt'!$M:$M,'sys inv movment rpt'!$L:$L,$M501,'sys inv movment rpt'!$N:$N,P$1)</f>
        <v>0</v>
      </c>
      <c r="Q501" s="86">
        <f>SUMIFS('sys inv movment rpt'!$M:$M,'sys inv movment rpt'!$L:$L,$M501,'sys inv movment rpt'!$N:$N,Q$1)</f>
        <v>0</v>
      </c>
      <c r="R501" s="86">
        <f>SUMIFS('sys inv movment rpt'!$M:$M,'sys inv movment rpt'!$L:$L,$M501,'sys inv movment rpt'!$N:$N,R$1)</f>
        <v>0</v>
      </c>
      <c r="S501" s="86">
        <f>SUMIFS('sys inv movment rpt'!$M:$M,'sys inv movment rpt'!$L:$L,$M501,'sys inv movment rpt'!$N:$N,S$1)</f>
        <v>0</v>
      </c>
      <c r="T501" s="86">
        <f>SUMIFS('sys inv movment rpt'!$M:$M,'sys inv movment rpt'!$L:$L,$M501,'sys inv movment rpt'!$N:$N,T$1)</f>
        <v>0</v>
      </c>
      <c r="U501" s="86">
        <f>SUMIFS('sys inv movment rpt'!$M:$M,'sys inv movment rpt'!$L:$L,$M501,'sys inv movment rpt'!$N:$N,U$1)</f>
        <v>0</v>
      </c>
      <c r="V501" s="86">
        <f>SUMIFS('sys inv movment rpt'!$M:$M,'sys inv movment rpt'!$L:$L,$M501,'sys inv movment rpt'!$N:$N,V$1)</f>
        <v>0</v>
      </c>
      <c r="W501" s="86">
        <f>SUMIFS('sys inv movment rpt'!$M:$M,'sys inv movment rpt'!$L:$L,$M501,'sys inv movment rpt'!$N:$N,W$1)</f>
        <v>0</v>
      </c>
      <c r="X501" s="86">
        <f>SUMIFS('sys inv movment rpt'!$M:$M,'sys inv movment rpt'!$L:$L,$M501,'sys inv movment rpt'!$N:$N,X$1)</f>
        <v>0</v>
      </c>
      <c r="Y501" s="86">
        <f>SUMIFS('sys inv movment rpt'!$M:$M,'sys inv movment rpt'!$L:$L,$M501,'sys inv movment rpt'!$N:$N,Y$1)</f>
        <v>0</v>
      </c>
      <c r="Z501" s="86">
        <f>SUMIFS('sys inv movment rpt'!$M:$M,'sys inv movment rpt'!$L:$L,$M501,'sys inv movment rpt'!$N:$N,Z$1)</f>
        <v>0</v>
      </c>
      <c r="AA501" s="86">
        <f>SUMIFS('sys inv movment rpt'!$M:$M,'sys inv movment rpt'!$L:$L,$M501,'sys inv movment rpt'!$N:$N,AA$1)</f>
        <v>0</v>
      </c>
      <c r="AB501" s="86">
        <f>SUMIFS('sys inv movment rpt'!$M:$M,'sys inv movment rpt'!$L:$L,$M501,'sys inv movment rpt'!$N:$N,AB$1)</f>
        <v>0</v>
      </c>
      <c r="AC501" s="86">
        <f>SUMIFS('sys inv movment rpt'!$M:$M,'sys inv movment rpt'!$L:$L,$M501,'sys inv movment rpt'!$N:$N,AC$1)</f>
        <v>0</v>
      </c>
      <c r="AD501" s="86">
        <f>SUMIFS('sys inv movment rpt'!$M:$M,'sys inv movment rpt'!$L:$L,$M501,'sys inv movment rpt'!$N:$N,AD$1)</f>
        <v>0</v>
      </c>
      <c r="AE501" s="86">
        <f>SUMIFS('sys inv movment rpt'!$M:$M,'sys inv movment rpt'!$L:$L,$M501,'sys inv movment rpt'!$N:$N,AE$1)</f>
        <v>0</v>
      </c>
      <c r="AF501" s="86">
        <f>SUMIFS('sys inv movment rpt'!$M:$M,'sys inv movment rpt'!$L:$L,$M501,'sys inv movment rpt'!$N:$N,AF$1)</f>
        <v>0</v>
      </c>
      <c r="AG501" s="86">
        <f>SUMIFS('sys inv movment rpt'!$M:$M,'sys inv movment rpt'!$L:$L,$M501,'sys inv movment rpt'!$N:$N,AG$1)</f>
        <v>0</v>
      </c>
      <c r="AH501" s="86">
        <f>SUMIFS('sys inv movment rpt'!$M:$M,'sys inv movment rpt'!$L:$L,$M501,'sys inv movment rpt'!$N:$N,AH$1)</f>
        <v>0</v>
      </c>
      <c r="AI501" s="86">
        <f>SUMIFS('sys inv movment rpt'!$M:$M,'sys inv movment rpt'!$L:$L,$M501,'sys inv movment rpt'!$N:$N,AI$1)</f>
        <v>0</v>
      </c>
      <c r="AJ501" s="86">
        <f>SUMIFS('sys inv movment rpt'!$M:$M,'sys inv movment rpt'!$L:$L,$M501,'sys inv movment rpt'!$N:$N,AJ$1)</f>
        <v>0</v>
      </c>
      <c r="AK501" s="86">
        <f>SUMIFS('sys inv movment rpt'!$M:$M,'sys inv movment rpt'!$L:$L,$M501,'sys inv movment rpt'!$N:$N,AK$1)</f>
        <v>0</v>
      </c>
      <c r="AL501" s="86">
        <f>SUMIFS('sys inv movment rpt'!$M:$M,'sys inv movment rpt'!$L:$L,$M501,'sys inv movment rpt'!$N:$N,AL$1)</f>
        <v>0</v>
      </c>
      <c r="AM501" s="86">
        <f>SUMIFS('sys inv movment rpt'!$M:$M,'sys inv movment rpt'!$L:$L,$M501,'sys inv movment rpt'!$N:$N,AM$1)</f>
        <v>0</v>
      </c>
      <c r="AN501" s="86">
        <f>SUMIFS('sys inv movment rpt'!$M:$M,'sys inv movment rpt'!$L:$L,$M501,'sys inv movment rpt'!$N:$N,AN$1)</f>
        <v>0</v>
      </c>
      <c r="AO501" s="86">
        <f>SUMIFS('sys inv movment rpt'!$M:$M,'sys inv movment rpt'!$L:$L,$M501,'sys inv movment rpt'!$N:$N,AO$1)</f>
        <v>0</v>
      </c>
      <c r="AP501" s="86">
        <f>SUMIFS('sys inv movment rpt'!$M:$M,'sys inv movment rpt'!$L:$L,$M501,'sys inv movment rpt'!$N:$N,AP$1)</f>
        <v>0</v>
      </c>
      <c r="AQ501" s="86">
        <f>SUMIFS('sys inv movment rpt'!$M:$M,'sys inv movment rpt'!$L:$L,$M501,'sys inv movment rpt'!$N:$N,AQ$1)</f>
        <v>0</v>
      </c>
      <c r="AR501" s="86">
        <f>SUMIFS('sys inv movment rpt'!$M:$M,'sys inv movment rpt'!$L:$L,$M501,'sys inv movment rpt'!$N:$N,AR$1)</f>
        <v>0</v>
      </c>
      <c r="AS501" s="86">
        <f>SUMIFS('sys inv movment rpt'!$M:$M,'sys inv movment rpt'!$L:$L,$M501,'sys inv movment rpt'!$N:$N,AS$1)</f>
        <v>0</v>
      </c>
      <c r="AT501" s="86">
        <f>SUMIFS('sys inv movment rpt'!$M:$M,'sys inv movment rpt'!$L:$L,$M501,'sys inv movment rpt'!$N:$N,AT$1)</f>
        <v>0</v>
      </c>
      <c r="AU501" s="86">
        <f>SUMIFS('sys inv movment rpt'!$M:$M,'sys inv movment rpt'!$L:$L,$M501,'sys inv movment rpt'!$N:$N,AU$1)</f>
        <v>0</v>
      </c>
      <c r="AV501" s="86">
        <f>SUMIFS('sys inv movment rpt'!$M:$M,'sys inv movment rpt'!$L:$L,$M501,'sys inv movment rpt'!$N:$N,AV$1)</f>
        <v>0</v>
      </c>
      <c r="AW501" s="87" t="str">
        <f>IFERROR(VLOOKUP(A501,'sys-backorder details'!E:U,17,0),"-")</f>
        <v>-</v>
      </c>
      <c r="AX501" s="87" t="str">
        <f>IF(K501&gt;1,VLOOKUP(A501,'settings-routing'!A:I,9,0),"")</f>
        <v/>
      </c>
    </row>
    <row r="502" ht="12.75" hidden="1" customHeight="1">
      <c r="A502" s="50" t="s">
        <v>1195</v>
      </c>
      <c r="B502" s="50" t="s">
        <v>1196</v>
      </c>
      <c r="C502" s="50">
        <f t="shared" si="2"/>
        <v>0</v>
      </c>
      <c r="D502" s="80">
        <f>SUMIF('Stocks 101-111'!$J:$J,'item dashboard'!A502,'Stocks 101-111'!K:K)</f>
        <v>0</v>
      </c>
      <c r="E502" s="80">
        <f>SUMIF('Stocks 101-111'!$J:$J,'item dashboard'!A502,'Stocks 101-111'!$L:$L)</f>
        <v>0</v>
      </c>
      <c r="F502" s="81">
        <f t="shared" si="3"/>
        <v>0</v>
      </c>
      <c r="G502" s="82">
        <f t="shared" si="4"/>
        <v>0</v>
      </c>
      <c r="H502" s="50">
        <f>SUMIFS('sys-backorder details'!$M:$M,'sys-backorder details'!$E:$E,'item dashboard'!A502,'sys-backorder details'!$V:$V,"")</f>
        <v>0</v>
      </c>
      <c r="I502" s="83">
        <f>SUMIF('settings-routing'!$I:$I,'item dashboard'!A502,'settings-routing'!$O:$O)</f>
        <v>0</v>
      </c>
      <c r="J502" s="50">
        <f>SUMIFS('sys-backorder details'!$M:$M,'sys-backorder details'!$E:$E,'item dashboard'!A502,'sys-backorder details'!$V:$V,"Call off")</f>
        <v>0</v>
      </c>
      <c r="K502" s="84">
        <f t="shared" si="5"/>
        <v>0</v>
      </c>
      <c r="L502" s="84">
        <f>SUMIF('Production Plan'!$E:$E,'item dashboard'!A502,'Production Plan'!$N:$N)</f>
        <v>0</v>
      </c>
      <c r="M502" s="85" t="str">
        <f t="shared" si="6"/>
        <v>B-GP103B-PK10-100 ml Braid Spray Bottle</v>
      </c>
      <c r="N502" s="86">
        <f>SUMIFS('sys inv movment rpt'!$M:$M,'sys inv movment rpt'!$L:$L,$M502,'sys inv movment rpt'!$N:$N,N$1)</f>
        <v>0</v>
      </c>
      <c r="O502" s="86">
        <f>SUMIFS('sys inv movment rpt'!$M:$M,'sys inv movment rpt'!$L:$L,$M502,'sys inv movment rpt'!$N:$N,O$1)</f>
        <v>0</v>
      </c>
      <c r="P502" s="86">
        <f>SUMIFS('sys inv movment rpt'!$M:$M,'sys inv movment rpt'!$L:$L,$M502,'sys inv movment rpt'!$N:$N,P$1)</f>
        <v>0</v>
      </c>
      <c r="Q502" s="86">
        <f>SUMIFS('sys inv movment rpt'!$M:$M,'sys inv movment rpt'!$L:$L,$M502,'sys inv movment rpt'!$N:$N,Q$1)</f>
        <v>0</v>
      </c>
      <c r="R502" s="86">
        <f>SUMIFS('sys inv movment rpt'!$M:$M,'sys inv movment rpt'!$L:$L,$M502,'sys inv movment rpt'!$N:$N,R$1)</f>
        <v>0</v>
      </c>
      <c r="S502" s="86">
        <f>SUMIFS('sys inv movment rpt'!$M:$M,'sys inv movment rpt'!$L:$L,$M502,'sys inv movment rpt'!$N:$N,S$1)</f>
        <v>0</v>
      </c>
      <c r="T502" s="86">
        <f>SUMIFS('sys inv movment rpt'!$M:$M,'sys inv movment rpt'!$L:$L,$M502,'sys inv movment rpt'!$N:$N,T$1)</f>
        <v>0</v>
      </c>
      <c r="U502" s="86">
        <f>SUMIFS('sys inv movment rpt'!$M:$M,'sys inv movment rpt'!$L:$L,$M502,'sys inv movment rpt'!$N:$N,U$1)</f>
        <v>0</v>
      </c>
      <c r="V502" s="86">
        <f>SUMIFS('sys inv movment rpt'!$M:$M,'sys inv movment rpt'!$L:$L,$M502,'sys inv movment rpt'!$N:$N,V$1)</f>
        <v>0</v>
      </c>
      <c r="W502" s="86">
        <f>SUMIFS('sys inv movment rpt'!$M:$M,'sys inv movment rpt'!$L:$L,$M502,'sys inv movment rpt'!$N:$N,W$1)</f>
        <v>0</v>
      </c>
      <c r="X502" s="86">
        <f>SUMIFS('sys inv movment rpt'!$M:$M,'sys inv movment rpt'!$L:$L,$M502,'sys inv movment rpt'!$N:$N,X$1)</f>
        <v>0</v>
      </c>
      <c r="Y502" s="86">
        <f>SUMIFS('sys inv movment rpt'!$M:$M,'sys inv movment rpt'!$L:$L,$M502,'sys inv movment rpt'!$N:$N,Y$1)</f>
        <v>0</v>
      </c>
      <c r="Z502" s="86">
        <f>SUMIFS('sys inv movment rpt'!$M:$M,'sys inv movment rpt'!$L:$L,$M502,'sys inv movment rpt'!$N:$N,Z$1)</f>
        <v>0</v>
      </c>
      <c r="AA502" s="86">
        <f>SUMIFS('sys inv movment rpt'!$M:$M,'sys inv movment rpt'!$L:$L,$M502,'sys inv movment rpt'!$N:$N,AA$1)</f>
        <v>0</v>
      </c>
      <c r="AB502" s="86">
        <f>SUMIFS('sys inv movment rpt'!$M:$M,'sys inv movment rpt'!$L:$L,$M502,'sys inv movment rpt'!$N:$N,AB$1)</f>
        <v>0</v>
      </c>
      <c r="AC502" s="86">
        <f>SUMIFS('sys inv movment rpt'!$M:$M,'sys inv movment rpt'!$L:$L,$M502,'sys inv movment rpt'!$N:$N,AC$1)</f>
        <v>0</v>
      </c>
      <c r="AD502" s="86">
        <f>SUMIFS('sys inv movment rpt'!$M:$M,'sys inv movment rpt'!$L:$L,$M502,'sys inv movment rpt'!$N:$N,AD$1)</f>
        <v>0</v>
      </c>
      <c r="AE502" s="86">
        <f>SUMIFS('sys inv movment rpt'!$M:$M,'sys inv movment rpt'!$L:$L,$M502,'sys inv movment rpt'!$N:$N,AE$1)</f>
        <v>0</v>
      </c>
      <c r="AF502" s="86">
        <f>SUMIFS('sys inv movment rpt'!$M:$M,'sys inv movment rpt'!$L:$L,$M502,'sys inv movment rpt'!$N:$N,AF$1)</f>
        <v>0</v>
      </c>
      <c r="AG502" s="86">
        <f>SUMIFS('sys inv movment rpt'!$M:$M,'sys inv movment rpt'!$L:$L,$M502,'sys inv movment rpt'!$N:$N,AG$1)</f>
        <v>0</v>
      </c>
      <c r="AH502" s="86">
        <f>SUMIFS('sys inv movment rpt'!$M:$M,'sys inv movment rpt'!$L:$L,$M502,'sys inv movment rpt'!$N:$N,AH$1)</f>
        <v>0</v>
      </c>
      <c r="AI502" s="86">
        <f>SUMIFS('sys inv movment rpt'!$M:$M,'sys inv movment rpt'!$L:$L,$M502,'sys inv movment rpt'!$N:$N,AI$1)</f>
        <v>0</v>
      </c>
      <c r="AJ502" s="86">
        <f>SUMIFS('sys inv movment rpt'!$M:$M,'sys inv movment rpt'!$L:$L,$M502,'sys inv movment rpt'!$N:$N,AJ$1)</f>
        <v>0</v>
      </c>
      <c r="AK502" s="86">
        <f>SUMIFS('sys inv movment rpt'!$M:$M,'sys inv movment rpt'!$L:$L,$M502,'sys inv movment rpt'!$N:$N,AK$1)</f>
        <v>0</v>
      </c>
      <c r="AL502" s="86">
        <f>SUMIFS('sys inv movment rpt'!$M:$M,'sys inv movment rpt'!$L:$L,$M502,'sys inv movment rpt'!$N:$N,AL$1)</f>
        <v>0</v>
      </c>
      <c r="AM502" s="86">
        <f>SUMIFS('sys inv movment rpt'!$M:$M,'sys inv movment rpt'!$L:$L,$M502,'sys inv movment rpt'!$N:$N,AM$1)</f>
        <v>0</v>
      </c>
      <c r="AN502" s="86">
        <f>SUMIFS('sys inv movment rpt'!$M:$M,'sys inv movment rpt'!$L:$L,$M502,'sys inv movment rpt'!$N:$N,AN$1)</f>
        <v>0</v>
      </c>
      <c r="AO502" s="86">
        <f>SUMIFS('sys inv movment rpt'!$M:$M,'sys inv movment rpt'!$L:$L,$M502,'sys inv movment rpt'!$N:$N,AO$1)</f>
        <v>0</v>
      </c>
      <c r="AP502" s="86">
        <f>SUMIFS('sys inv movment rpt'!$M:$M,'sys inv movment rpt'!$L:$L,$M502,'sys inv movment rpt'!$N:$N,AP$1)</f>
        <v>0</v>
      </c>
      <c r="AQ502" s="86">
        <f>SUMIFS('sys inv movment rpt'!$M:$M,'sys inv movment rpt'!$L:$L,$M502,'sys inv movment rpt'!$N:$N,AQ$1)</f>
        <v>0</v>
      </c>
      <c r="AR502" s="86">
        <f>SUMIFS('sys inv movment rpt'!$M:$M,'sys inv movment rpt'!$L:$L,$M502,'sys inv movment rpt'!$N:$N,AR$1)</f>
        <v>0</v>
      </c>
      <c r="AS502" s="86">
        <f>SUMIFS('sys inv movment rpt'!$M:$M,'sys inv movment rpt'!$L:$L,$M502,'sys inv movment rpt'!$N:$N,AS$1)</f>
        <v>0</v>
      </c>
      <c r="AT502" s="86">
        <f>SUMIFS('sys inv movment rpt'!$M:$M,'sys inv movment rpt'!$L:$L,$M502,'sys inv movment rpt'!$N:$N,AT$1)</f>
        <v>0</v>
      </c>
      <c r="AU502" s="86">
        <f>SUMIFS('sys inv movment rpt'!$M:$M,'sys inv movment rpt'!$L:$L,$M502,'sys inv movment rpt'!$N:$N,AU$1)</f>
        <v>0</v>
      </c>
      <c r="AV502" s="86">
        <f>SUMIFS('sys inv movment rpt'!$M:$M,'sys inv movment rpt'!$L:$L,$M502,'sys inv movment rpt'!$N:$N,AV$1)</f>
        <v>0</v>
      </c>
      <c r="AW502" s="87" t="str">
        <f>IFERROR(VLOOKUP(A502,'sys-backorder details'!E:U,17,0),"-")</f>
        <v>-</v>
      </c>
      <c r="AX502" s="87" t="str">
        <f>IF(K502&gt;1,VLOOKUP(A502,'settings-routing'!A:I,9,0),"")</f>
        <v/>
      </c>
    </row>
    <row r="503" ht="12.75" hidden="1" customHeight="1">
      <c r="A503" s="50" t="s">
        <v>1197</v>
      </c>
      <c r="B503" s="50" t="s">
        <v>1198</v>
      </c>
      <c r="C503" s="50">
        <f t="shared" si="2"/>
        <v>0</v>
      </c>
      <c r="D503" s="80">
        <f>SUMIF('Stocks 101-111'!$J:$J,'item dashboard'!A503,'Stocks 101-111'!K:K)</f>
        <v>0</v>
      </c>
      <c r="E503" s="80">
        <f>SUMIF('Stocks 101-111'!$J:$J,'item dashboard'!A503,'Stocks 101-111'!$L:$L)</f>
        <v>0</v>
      </c>
      <c r="F503" s="81">
        <f t="shared" si="3"/>
        <v>0</v>
      </c>
      <c r="G503" s="82">
        <f t="shared" si="4"/>
        <v>0</v>
      </c>
      <c r="H503" s="50">
        <f>SUMIFS('sys-backorder details'!$M:$M,'sys-backorder details'!$E:$E,'item dashboard'!A503,'sys-backorder details'!$V:$V,"")</f>
        <v>0</v>
      </c>
      <c r="I503" s="83">
        <f>SUMIF('settings-routing'!$I:$I,'item dashboard'!A503,'settings-routing'!$O:$O)</f>
        <v>0</v>
      </c>
      <c r="J503" s="50">
        <f>SUMIFS('sys-backorder details'!$M:$M,'sys-backorder details'!$E:$E,'item dashboard'!A503,'sys-backorder details'!$V:$V,"Call off")</f>
        <v>0</v>
      </c>
      <c r="K503" s="84">
        <f t="shared" si="5"/>
        <v>0</v>
      </c>
      <c r="L503" s="84">
        <f>SUMIF('Production Plan'!$E:$E,'item dashboard'!A503,'Production Plan'!$N:$N)</f>
        <v>0</v>
      </c>
      <c r="M503" s="85" t="str">
        <f t="shared" si="6"/>
        <v>B-GP103B-PN10-100 ml Pearly Natural Sprayer Bottle</v>
      </c>
      <c r="N503" s="86">
        <f>SUMIFS('sys inv movment rpt'!$M:$M,'sys inv movment rpt'!$L:$L,$M503,'sys inv movment rpt'!$N:$N,N$1)</f>
        <v>0</v>
      </c>
      <c r="O503" s="86">
        <f>SUMIFS('sys inv movment rpt'!$M:$M,'sys inv movment rpt'!$L:$L,$M503,'sys inv movment rpt'!$N:$N,O$1)</f>
        <v>0</v>
      </c>
      <c r="P503" s="86">
        <f>SUMIFS('sys inv movment rpt'!$M:$M,'sys inv movment rpt'!$L:$L,$M503,'sys inv movment rpt'!$N:$N,P$1)</f>
        <v>0</v>
      </c>
      <c r="Q503" s="86">
        <f>SUMIFS('sys inv movment rpt'!$M:$M,'sys inv movment rpt'!$L:$L,$M503,'sys inv movment rpt'!$N:$N,Q$1)</f>
        <v>0</v>
      </c>
      <c r="R503" s="86">
        <f>SUMIFS('sys inv movment rpt'!$M:$M,'sys inv movment rpt'!$L:$L,$M503,'sys inv movment rpt'!$N:$N,R$1)</f>
        <v>0</v>
      </c>
      <c r="S503" s="86">
        <f>SUMIFS('sys inv movment rpt'!$M:$M,'sys inv movment rpt'!$L:$L,$M503,'sys inv movment rpt'!$N:$N,S$1)</f>
        <v>0</v>
      </c>
      <c r="T503" s="86">
        <f>SUMIFS('sys inv movment rpt'!$M:$M,'sys inv movment rpt'!$L:$L,$M503,'sys inv movment rpt'!$N:$N,T$1)</f>
        <v>0</v>
      </c>
      <c r="U503" s="86">
        <f>SUMIFS('sys inv movment rpt'!$M:$M,'sys inv movment rpt'!$L:$L,$M503,'sys inv movment rpt'!$N:$N,U$1)</f>
        <v>0</v>
      </c>
      <c r="V503" s="86">
        <f>SUMIFS('sys inv movment rpt'!$M:$M,'sys inv movment rpt'!$L:$L,$M503,'sys inv movment rpt'!$N:$N,V$1)</f>
        <v>0</v>
      </c>
      <c r="W503" s="86">
        <f>SUMIFS('sys inv movment rpt'!$M:$M,'sys inv movment rpt'!$L:$L,$M503,'sys inv movment rpt'!$N:$N,W$1)</f>
        <v>0</v>
      </c>
      <c r="X503" s="86">
        <f>SUMIFS('sys inv movment rpt'!$M:$M,'sys inv movment rpt'!$L:$L,$M503,'sys inv movment rpt'!$N:$N,X$1)</f>
        <v>0</v>
      </c>
      <c r="Y503" s="86">
        <f>SUMIFS('sys inv movment rpt'!$M:$M,'sys inv movment rpt'!$L:$L,$M503,'sys inv movment rpt'!$N:$N,Y$1)</f>
        <v>0</v>
      </c>
      <c r="Z503" s="86">
        <f>SUMIFS('sys inv movment rpt'!$M:$M,'sys inv movment rpt'!$L:$L,$M503,'sys inv movment rpt'!$N:$N,Z$1)</f>
        <v>0</v>
      </c>
      <c r="AA503" s="86">
        <f>SUMIFS('sys inv movment rpt'!$M:$M,'sys inv movment rpt'!$L:$L,$M503,'sys inv movment rpt'!$N:$N,AA$1)</f>
        <v>0</v>
      </c>
      <c r="AB503" s="86">
        <f>SUMIFS('sys inv movment rpt'!$M:$M,'sys inv movment rpt'!$L:$L,$M503,'sys inv movment rpt'!$N:$N,AB$1)</f>
        <v>0</v>
      </c>
      <c r="AC503" s="86">
        <f>SUMIFS('sys inv movment rpt'!$M:$M,'sys inv movment rpt'!$L:$L,$M503,'sys inv movment rpt'!$N:$N,AC$1)</f>
        <v>0</v>
      </c>
      <c r="AD503" s="86">
        <f>SUMIFS('sys inv movment rpt'!$M:$M,'sys inv movment rpt'!$L:$L,$M503,'sys inv movment rpt'!$N:$N,AD$1)</f>
        <v>0</v>
      </c>
      <c r="AE503" s="86">
        <f>SUMIFS('sys inv movment rpt'!$M:$M,'sys inv movment rpt'!$L:$L,$M503,'sys inv movment rpt'!$N:$N,AE$1)</f>
        <v>0</v>
      </c>
      <c r="AF503" s="86">
        <f>SUMIFS('sys inv movment rpt'!$M:$M,'sys inv movment rpt'!$L:$L,$M503,'sys inv movment rpt'!$N:$N,AF$1)</f>
        <v>0</v>
      </c>
      <c r="AG503" s="86">
        <f>SUMIFS('sys inv movment rpt'!$M:$M,'sys inv movment rpt'!$L:$L,$M503,'sys inv movment rpt'!$N:$N,AG$1)</f>
        <v>0</v>
      </c>
      <c r="AH503" s="86">
        <f>SUMIFS('sys inv movment rpt'!$M:$M,'sys inv movment rpt'!$L:$L,$M503,'sys inv movment rpt'!$N:$N,AH$1)</f>
        <v>0</v>
      </c>
      <c r="AI503" s="86">
        <f>SUMIFS('sys inv movment rpt'!$M:$M,'sys inv movment rpt'!$L:$L,$M503,'sys inv movment rpt'!$N:$N,AI$1)</f>
        <v>0</v>
      </c>
      <c r="AJ503" s="86">
        <f>SUMIFS('sys inv movment rpt'!$M:$M,'sys inv movment rpt'!$L:$L,$M503,'sys inv movment rpt'!$N:$N,AJ$1)</f>
        <v>0</v>
      </c>
      <c r="AK503" s="86">
        <f>SUMIFS('sys inv movment rpt'!$M:$M,'sys inv movment rpt'!$L:$L,$M503,'sys inv movment rpt'!$N:$N,AK$1)</f>
        <v>0</v>
      </c>
      <c r="AL503" s="86">
        <f>SUMIFS('sys inv movment rpt'!$M:$M,'sys inv movment rpt'!$L:$L,$M503,'sys inv movment rpt'!$N:$N,AL$1)</f>
        <v>0</v>
      </c>
      <c r="AM503" s="86">
        <f>SUMIFS('sys inv movment rpt'!$M:$M,'sys inv movment rpt'!$L:$L,$M503,'sys inv movment rpt'!$N:$N,AM$1)</f>
        <v>0</v>
      </c>
      <c r="AN503" s="86">
        <f>SUMIFS('sys inv movment rpt'!$M:$M,'sys inv movment rpt'!$L:$L,$M503,'sys inv movment rpt'!$N:$N,AN$1)</f>
        <v>0</v>
      </c>
      <c r="AO503" s="86">
        <f>SUMIFS('sys inv movment rpt'!$M:$M,'sys inv movment rpt'!$L:$L,$M503,'sys inv movment rpt'!$N:$N,AO$1)</f>
        <v>0</v>
      </c>
      <c r="AP503" s="86">
        <f>SUMIFS('sys inv movment rpt'!$M:$M,'sys inv movment rpt'!$L:$L,$M503,'sys inv movment rpt'!$N:$N,AP$1)</f>
        <v>0</v>
      </c>
      <c r="AQ503" s="86">
        <f>SUMIFS('sys inv movment rpt'!$M:$M,'sys inv movment rpt'!$L:$L,$M503,'sys inv movment rpt'!$N:$N,AQ$1)</f>
        <v>0</v>
      </c>
      <c r="AR503" s="86">
        <f>SUMIFS('sys inv movment rpt'!$M:$M,'sys inv movment rpt'!$L:$L,$M503,'sys inv movment rpt'!$N:$N,AR$1)</f>
        <v>0</v>
      </c>
      <c r="AS503" s="86">
        <f>SUMIFS('sys inv movment rpt'!$M:$M,'sys inv movment rpt'!$L:$L,$M503,'sys inv movment rpt'!$N:$N,AS$1)</f>
        <v>0</v>
      </c>
      <c r="AT503" s="86">
        <f>SUMIFS('sys inv movment rpt'!$M:$M,'sys inv movment rpt'!$L:$L,$M503,'sys inv movment rpt'!$N:$N,AT$1)</f>
        <v>0</v>
      </c>
      <c r="AU503" s="86">
        <f>SUMIFS('sys inv movment rpt'!$M:$M,'sys inv movment rpt'!$L:$L,$M503,'sys inv movment rpt'!$N:$N,AU$1)</f>
        <v>0</v>
      </c>
      <c r="AV503" s="86">
        <f>SUMIFS('sys inv movment rpt'!$M:$M,'sys inv movment rpt'!$L:$L,$M503,'sys inv movment rpt'!$N:$N,AV$1)</f>
        <v>0</v>
      </c>
      <c r="AW503" s="87" t="str">
        <f>IFERROR(VLOOKUP(A503,'sys-backorder details'!E:U,17,0),"-")</f>
        <v>-</v>
      </c>
      <c r="AX503" s="87" t="str">
        <f>IF(K503&gt;1,VLOOKUP(A503,'settings-routing'!A:I,9,0),"")</f>
        <v/>
      </c>
    </row>
    <row r="504" ht="12.75" hidden="1" customHeight="1">
      <c r="A504" s="50" t="s">
        <v>1199</v>
      </c>
      <c r="B504" s="50" t="s">
        <v>1200</v>
      </c>
      <c r="C504" s="50">
        <f t="shared" si="2"/>
        <v>0</v>
      </c>
      <c r="D504" s="80">
        <f>SUMIF('Stocks 101-111'!$J:$J,'item dashboard'!A504,'Stocks 101-111'!K:K)</f>
        <v>0</v>
      </c>
      <c r="E504" s="80">
        <f>SUMIF('Stocks 101-111'!$J:$J,'item dashboard'!A504,'Stocks 101-111'!$L:$L)</f>
        <v>0</v>
      </c>
      <c r="F504" s="81">
        <f t="shared" si="3"/>
        <v>0</v>
      </c>
      <c r="G504" s="82">
        <f t="shared" si="4"/>
        <v>0</v>
      </c>
      <c r="H504" s="50">
        <f>SUMIFS('sys-backorder details'!$M:$M,'sys-backorder details'!$E:$E,'item dashboard'!A504,'sys-backorder details'!$V:$V,"")</f>
        <v>0</v>
      </c>
      <c r="I504" s="83">
        <f>SUMIF('settings-routing'!$I:$I,'item dashboard'!A504,'settings-routing'!$O:$O)</f>
        <v>0</v>
      </c>
      <c r="J504" s="50">
        <f>SUMIFS('sys-backorder details'!$M:$M,'sys-backorder details'!$E:$E,'item dashboard'!A504,'sys-backorder details'!$V:$V,"Call off")</f>
        <v>0</v>
      </c>
      <c r="K504" s="84">
        <f t="shared" si="5"/>
        <v>0</v>
      </c>
      <c r="L504" s="84">
        <f>SUMIF('Production Plan'!$E:$E,'item dashboard'!A504,'Production Plan'!$N:$N)</f>
        <v>0</v>
      </c>
      <c r="M504" s="85" t="str">
        <f t="shared" si="6"/>
        <v>B-GP103B-PN10HAIR-100 ml Braid Pearly Natural Printed Hair Hub</v>
      </c>
      <c r="N504" s="86">
        <f>SUMIFS('sys inv movment rpt'!$M:$M,'sys inv movment rpt'!$L:$L,$M504,'sys inv movment rpt'!$N:$N,N$1)</f>
        <v>0</v>
      </c>
      <c r="O504" s="86">
        <f>SUMIFS('sys inv movment rpt'!$M:$M,'sys inv movment rpt'!$L:$L,$M504,'sys inv movment rpt'!$N:$N,O$1)</f>
        <v>0</v>
      </c>
      <c r="P504" s="86">
        <f>SUMIFS('sys inv movment rpt'!$M:$M,'sys inv movment rpt'!$L:$L,$M504,'sys inv movment rpt'!$N:$N,P$1)</f>
        <v>0</v>
      </c>
      <c r="Q504" s="86">
        <f>SUMIFS('sys inv movment rpt'!$M:$M,'sys inv movment rpt'!$L:$L,$M504,'sys inv movment rpt'!$N:$N,Q$1)</f>
        <v>0</v>
      </c>
      <c r="R504" s="86">
        <f>SUMIFS('sys inv movment rpt'!$M:$M,'sys inv movment rpt'!$L:$L,$M504,'sys inv movment rpt'!$N:$N,R$1)</f>
        <v>0</v>
      </c>
      <c r="S504" s="86">
        <f>SUMIFS('sys inv movment rpt'!$M:$M,'sys inv movment rpt'!$L:$L,$M504,'sys inv movment rpt'!$N:$N,S$1)</f>
        <v>0</v>
      </c>
      <c r="T504" s="86">
        <f>SUMIFS('sys inv movment rpt'!$M:$M,'sys inv movment rpt'!$L:$L,$M504,'sys inv movment rpt'!$N:$N,T$1)</f>
        <v>0</v>
      </c>
      <c r="U504" s="86">
        <f>SUMIFS('sys inv movment rpt'!$M:$M,'sys inv movment rpt'!$L:$L,$M504,'sys inv movment rpt'!$N:$N,U$1)</f>
        <v>0</v>
      </c>
      <c r="V504" s="86">
        <f>SUMIFS('sys inv movment rpt'!$M:$M,'sys inv movment rpt'!$L:$L,$M504,'sys inv movment rpt'!$N:$N,V$1)</f>
        <v>0</v>
      </c>
      <c r="W504" s="86">
        <f>SUMIFS('sys inv movment rpt'!$M:$M,'sys inv movment rpt'!$L:$L,$M504,'sys inv movment rpt'!$N:$N,W$1)</f>
        <v>0</v>
      </c>
      <c r="X504" s="86">
        <f>SUMIFS('sys inv movment rpt'!$M:$M,'sys inv movment rpt'!$L:$L,$M504,'sys inv movment rpt'!$N:$N,X$1)</f>
        <v>0</v>
      </c>
      <c r="Y504" s="86">
        <f>SUMIFS('sys inv movment rpt'!$M:$M,'sys inv movment rpt'!$L:$L,$M504,'sys inv movment rpt'!$N:$N,Y$1)</f>
        <v>0</v>
      </c>
      <c r="Z504" s="86">
        <f>SUMIFS('sys inv movment rpt'!$M:$M,'sys inv movment rpt'!$L:$L,$M504,'sys inv movment rpt'!$N:$N,Z$1)</f>
        <v>0</v>
      </c>
      <c r="AA504" s="86">
        <f>SUMIFS('sys inv movment rpt'!$M:$M,'sys inv movment rpt'!$L:$L,$M504,'sys inv movment rpt'!$N:$N,AA$1)</f>
        <v>0</v>
      </c>
      <c r="AB504" s="86">
        <f>SUMIFS('sys inv movment rpt'!$M:$M,'sys inv movment rpt'!$L:$L,$M504,'sys inv movment rpt'!$N:$N,AB$1)</f>
        <v>0</v>
      </c>
      <c r="AC504" s="86">
        <f>SUMIFS('sys inv movment rpt'!$M:$M,'sys inv movment rpt'!$L:$L,$M504,'sys inv movment rpt'!$N:$N,AC$1)</f>
        <v>0</v>
      </c>
      <c r="AD504" s="86">
        <f>SUMIFS('sys inv movment rpt'!$M:$M,'sys inv movment rpt'!$L:$L,$M504,'sys inv movment rpt'!$N:$N,AD$1)</f>
        <v>0</v>
      </c>
      <c r="AE504" s="86">
        <f>SUMIFS('sys inv movment rpt'!$M:$M,'sys inv movment rpt'!$L:$L,$M504,'sys inv movment rpt'!$N:$N,AE$1)</f>
        <v>0</v>
      </c>
      <c r="AF504" s="86">
        <f>SUMIFS('sys inv movment rpt'!$M:$M,'sys inv movment rpt'!$L:$L,$M504,'sys inv movment rpt'!$N:$N,AF$1)</f>
        <v>0</v>
      </c>
      <c r="AG504" s="86">
        <f>SUMIFS('sys inv movment rpt'!$M:$M,'sys inv movment rpt'!$L:$L,$M504,'sys inv movment rpt'!$N:$N,AG$1)</f>
        <v>0</v>
      </c>
      <c r="AH504" s="86">
        <f>SUMIFS('sys inv movment rpt'!$M:$M,'sys inv movment rpt'!$L:$L,$M504,'sys inv movment rpt'!$N:$N,AH$1)</f>
        <v>0</v>
      </c>
      <c r="AI504" s="86">
        <f>SUMIFS('sys inv movment rpt'!$M:$M,'sys inv movment rpt'!$L:$L,$M504,'sys inv movment rpt'!$N:$N,AI$1)</f>
        <v>0</v>
      </c>
      <c r="AJ504" s="86">
        <f>SUMIFS('sys inv movment rpt'!$M:$M,'sys inv movment rpt'!$L:$L,$M504,'sys inv movment rpt'!$N:$N,AJ$1)</f>
        <v>0</v>
      </c>
      <c r="AK504" s="86">
        <f>SUMIFS('sys inv movment rpt'!$M:$M,'sys inv movment rpt'!$L:$L,$M504,'sys inv movment rpt'!$N:$N,AK$1)</f>
        <v>0</v>
      </c>
      <c r="AL504" s="86">
        <f>SUMIFS('sys inv movment rpt'!$M:$M,'sys inv movment rpt'!$L:$L,$M504,'sys inv movment rpt'!$N:$N,AL$1)</f>
        <v>0</v>
      </c>
      <c r="AM504" s="86">
        <f>SUMIFS('sys inv movment rpt'!$M:$M,'sys inv movment rpt'!$L:$L,$M504,'sys inv movment rpt'!$N:$N,AM$1)</f>
        <v>0</v>
      </c>
      <c r="AN504" s="86">
        <f>SUMIFS('sys inv movment rpt'!$M:$M,'sys inv movment rpt'!$L:$L,$M504,'sys inv movment rpt'!$N:$N,AN$1)</f>
        <v>0</v>
      </c>
      <c r="AO504" s="86">
        <f>SUMIFS('sys inv movment rpt'!$M:$M,'sys inv movment rpt'!$L:$L,$M504,'sys inv movment rpt'!$N:$N,AO$1)</f>
        <v>0</v>
      </c>
      <c r="AP504" s="86">
        <f>SUMIFS('sys inv movment rpt'!$M:$M,'sys inv movment rpt'!$L:$L,$M504,'sys inv movment rpt'!$N:$N,AP$1)</f>
        <v>0</v>
      </c>
      <c r="AQ504" s="86">
        <f>SUMIFS('sys inv movment rpt'!$M:$M,'sys inv movment rpt'!$L:$L,$M504,'sys inv movment rpt'!$N:$N,AQ$1)</f>
        <v>0</v>
      </c>
      <c r="AR504" s="86">
        <f>SUMIFS('sys inv movment rpt'!$M:$M,'sys inv movment rpt'!$L:$L,$M504,'sys inv movment rpt'!$N:$N,AR$1)</f>
        <v>0</v>
      </c>
      <c r="AS504" s="86">
        <f>SUMIFS('sys inv movment rpt'!$M:$M,'sys inv movment rpt'!$L:$L,$M504,'sys inv movment rpt'!$N:$N,AS$1)</f>
        <v>0</v>
      </c>
      <c r="AT504" s="86">
        <f>SUMIFS('sys inv movment rpt'!$M:$M,'sys inv movment rpt'!$L:$L,$M504,'sys inv movment rpt'!$N:$N,AT$1)</f>
        <v>0</v>
      </c>
      <c r="AU504" s="86">
        <f>SUMIFS('sys inv movment rpt'!$M:$M,'sys inv movment rpt'!$L:$L,$M504,'sys inv movment rpt'!$N:$N,AU$1)</f>
        <v>0</v>
      </c>
      <c r="AV504" s="86">
        <f>SUMIFS('sys inv movment rpt'!$M:$M,'sys inv movment rpt'!$L:$L,$M504,'sys inv movment rpt'!$N:$N,AV$1)</f>
        <v>0</v>
      </c>
      <c r="AW504" s="87" t="str">
        <f>IFERROR(VLOOKUP(A504,'sys-backorder details'!E:U,17,0),"-")</f>
        <v>-</v>
      </c>
      <c r="AX504" s="87" t="str">
        <f>IF(K504&gt;1,VLOOKUP(A504,'settings-routing'!A:I,9,0),"")</f>
        <v/>
      </c>
    </row>
    <row r="505" ht="12.75" hidden="1" customHeight="1">
      <c r="A505" s="50" t="s">
        <v>135</v>
      </c>
      <c r="B505" s="50" t="s">
        <v>1201</v>
      </c>
      <c r="C505" s="50">
        <f t="shared" si="2"/>
        <v>0</v>
      </c>
      <c r="D505" s="80">
        <f>SUMIF('Stocks 101-111'!$J:$J,'item dashboard'!A505,'Stocks 101-111'!K:K)</f>
        <v>0</v>
      </c>
      <c r="E505" s="80">
        <f>SUMIF('Stocks 101-111'!$J:$J,'item dashboard'!A505,'Stocks 101-111'!$L:$L)</f>
        <v>0</v>
      </c>
      <c r="F505" s="81">
        <f t="shared" si="3"/>
        <v>0</v>
      </c>
      <c r="G505" s="82">
        <f t="shared" si="4"/>
        <v>0.2571428571</v>
      </c>
      <c r="H505" s="50">
        <f>SUMIFS('sys-backorder details'!$M:$M,'sys-backorder details'!$E:$E,'item dashboard'!A505,'sys-backorder details'!$V:$V,"")</f>
        <v>0</v>
      </c>
      <c r="I505" s="83">
        <f>SUMIF('settings-routing'!$I:$I,'item dashboard'!A505,'settings-routing'!$O:$O)</f>
        <v>0</v>
      </c>
      <c r="J505" s="50">
        <f>SUMIFS('sys-backorder details'!$M:$M,'sys-backorder details'!$E:$E,'item dashboard'!A505,'sys-backorder details'!$V:$V,"Call off")</f>
        <v>400</v>
      </c>
      <c r="K505" s="84">
        <f t="shared" si="5"/>
        <v>0</v>
      </c>
      <c r="L505" s="84">
        <f>SUMIF('Production Plan'!$E:$E,'item dashboard'!A505,'Production Plan'!$N:$N)</f>
        <v>0</v>
      </c>
      <c r="M505" s="85" t="str">
        <f t="shared" si="6"/>
        <v>B-GP103B-RD10-100 ml Red Sprayer Bottle</v>
      </c>
      <c r="N505" s="86">
        <f>SUMIFS('sys inv movment rpt'!$M:$M,'sys inv movment rpt'!$L:$L,$M505,'sys inv movment rpt'!$N:$N,N$1)</f>
        <v>11200</v>
      </c>
      <c r="O505" s="86">
        <f>SUMIFS('sys inv movment rpt'!$M:$M,'sys inv movment rpt'!$L:$L,$M505,'sys inv movment rpt'!$N:$N,O$1)</f>
        <v>0</v>
      </c>
      <c r="P505" s="86">
        <f>SUMIFS('sys inv movment rpt'!$M:$M,'sys inv movment rpt'!$L:$L,$M505,'sys inv movment rpt'!$N:$N,P$1)</f>
        <v>0</v>
      </c>
      <c r="Q505" s="86">
        <f>SUMIFS('sys inv movment rpt'!$M:$M,'sys inv movment rpt'!$L:$L,$M505,'sys inv movment rpt'!$N:$N,Q$1)</f>
        <v>0</v>
      </c>
      <c r="R505" s="86">
        <f>SUMIFS('sys inv movment rpt'!$M:$M,'sys inv movment rpt'!$L:$L,$M505,'sys inv movment rpt'!$N:$N,R$1)</f>
        <v>4900</v>
      </c>
      <c r="S505" s="86">
        <f>SUMIFS('sys inv movment rpt'!$M:$M,'sys inv movment rpt'!$L:$L,$M505,'sys inv movment rpt'!$N:$N,S$1)</f>
        <v>0</v>
      </c>
      <c r="T505" s="86">
        <f>SUMIFS('sys inv movment rpt'!$M:$M,'sys inv movment rpt'!$L:$L,$M505,'sys inv movment rpt'!$N:$N,T$1)</f>
        <v>0</v>
      </c>
      <c r="U505" s="86">
        <f>SUMIFS('sys inv movment rpt'!$M:$M,'sys inv movment rpt'!$L:$L,$M505,'sys inv movment rpt'!$N:$N,U$1)</f>
        <v>0</v>
      </c>
      <c r="V505" s="86">
        <f>SUMIFS('sys inv movment rpt'!$M:$M,'sys inv movment rpt'!$L:$L,$M505,'sys inv movment rpt'!$N:$N,V$1)</f>
        <v>0</v>
      </c>
      <c r="W505" s="86">
        <f>SUMIFS('sys inv movment rpt'!$M:$M,'sys inv movment rpt'!$L:$L,$M505,'sys inv movment rpt'!$N:$N,W$1)</f>
        <v>1400</v>
      </c>
      <c r="X505" s="86">
        <f>SUMIFS('sys inv movment rpt'!$M:$M,'sys inv movment rpt'!$L:$L,$M505,'sys inv movment rpt'!$N:$N,X$1)</f>
        <v>0</v>
      </c>
      <c r="Y505" s="86">
        <f>SUMIFS('sys inv movment rpt'!$M:$M,'sys inv movment rpt'!$L:$L,$M505,'sys inv movment rpt'!$N:$N,Y$1)</f>
        <v>0</v>
      </c>
      <c r="Z505" s="86">
        <f>SUMIFS('sys inv movment rpt'!$M:$M,'sys inv movment rpt'!$L:$L,$M505,'sys inv movment rpt'!$N:$N,Z$1)</f>
        <v>0</v>
      </c>
      <c r="AA505" s="86">
        <f>SUMIFS('sys inv movment rpt'!$M:$M,'sys inv movment rpt'!$L:$L,$M505,'sys inv movment rpt'!$N:$N,AA$1)</f>
        <v>8400</v>
      </c>
      <c r="AB505" s="86">
        <f>SUMIFS('sys inv movment rpt'!$M:$M,'sys inv movment rpt'!$L:$L,$M505,'sys inv movment rpt'!$N:$N,AB$1)</f>
        <v>0</v>
      </c>
      <c r="AC505" s="86">
        <f>SUMIFS('sys inv movment rpt'!$M:$M,'sys inv movment rpt'!$L:$L,$M505,'sys inv movment rpt'!$N:$N,AC$1)</f>
        <v>0</v>
      </c>
      <c r="AD505" s="86">
        <f>SUMIFS('sys inv movment rpt'!$M:$M,'sys inv movment rpt'!$L:$L,$M505,'sys inv movment rpt'!$N:$N,AD$1)</f>
        <v>0</v>
      </c>
      <c r="AE505" s="86">
        <f>SUMIFS('sys inv movment rpt'!$M:$M,'sys inv movment rpt'!$L:$L,$M505,'sys inv movment rpt'!$N:$N,AE$1)</f>
        <v>0</v>
      </c>
      <c r="AF505" s="86">
        <f>SUMIFS('sys inv movment rpt'!$M:$M,'sys inv movment rpt'!$L:$L,$M505,'sys inv movment rpt'!$N:$N,AF$1)</f>
        <v>2800</v>
      </c>
      <c r="AG505" s="86">
        <f>SUMIFS('sys inv movment rpt'!$M:$M,'sys inv movment rpt'!$L:$L,$M505,'sys inv movment rpt'!$N:$N,AG$1)</f>
        <v>0</v>
      </c>
      <c r="AH505" s="86">
        <f>SUMIFS('sys inv movment rpt'!$M:$M,'sys inv movment rpt'!$L:$L,$M505,'sys inv movment rpt'!$N:$N,AH$1)</f>
        <v>0</v>
      </c>
      <c r="AI505" s="86">
        <f>SUMIFS('sys inv movment rpt'!$M:$M,'sys inv movment rpt'!$L:$L,$M505,'sys inv movment rpt'!$N:$N,AI$1)</f>
        <v>11900</v>
      </c>
      <c r="AJ505" s="86">
        <f>SUMIFS('sys inv movment rpt'!$M:$M,'sys inv movment rpt'!$L:$L,$M505,'sys inv movment rpt'!$N:$N,AJ$1)</f>
        <v>10500</v>
      </c>
      <c r="AK505" s="86">
        <f>SUMIFS('sys inv movment rpt'!$M:$M,'sys inv movment rpt'!$L:$L,$M505,'sys inv movment rpt'!$N:$N,AK$1)</f>
        <v>0</v>
      </c>
      <c r="AL505" s="86">
        <f>SUMIFS('sys inv movment rpt'!$M:$M,'sys inv movment rpt'!$L:$L,$M505,'sys inv movment rpt'!$N:$N,AL$1)</f>
        <v>0</v>
      </c>
      <c r="AM505" s="86">
        <f>SUMIFS('sys inv movment rpt'!$M:$M,'sys inv movment rpt'!$L:$L,$M505,'sys inv movment rpt'!$N:$N,AM$1)</f>
        <v>0</v>
      </c>
      <c r="AN505" s="86">
        <f>SUMIFS('sys inv movment rpt'!$M:$M,'sys inv movment rpt'!$L:$L,$M505,'sys inv movment rpt'!$N:$N,AN$1)</f>
        <v>0</v>
      </c>
      <c r="AO505" s="86">
        <f>SUMIFS('sys inv movment rpt'!$M:$M,'sys inv movment rpt'!$L:$L,$M505,'sys inv movment rpt'!$N:$N,AO$1)</f>
        <v>2800</v>
      </c>
      <c r="AP505" s="86">
        <f>SUMIFS('sys inv movment rpt'!$M:$M,'sys inv movment rpt'!$L:$L,$M505,'sys inv movment rpt'!$N:$N,AP$1)</f>
        <v>0</v>
      </c>
      <c r="AQ505" s="86">
        <f>SUMIFS('sys inv movment rpt'!$M:$M,'sys inv movment rpt'!$L:$L,$M505,'sys inv movment rpt'!$N:$N,AQ$1)</f>
        <v>0</v>
      </c>
      <c r="AR505" s="86">
        <f>SUMIFS('sys inv movment rpt'!$M:$M,'sys inv movment rpt'!$L:$L,$M505,'sys inv movment rpt'!$N:$N,AR$1)</f>
        <v>4200</v>
      </c>
      <c r="AS505" s="86">
        <f>SUMIFS('sys inv movment rpt'!$M:$M,'sys inv movment rpt'!$L:$L,$M505,'sys inv movment rpt'!$N:$N,AS$1)</f>
        <v>0</v>
      </c>
      <c r="AT505" s="86">
        <f>SUMIFS('sys inv movment rpt'!$M:$M,'sys inv movment rpt'!$L:$L,$M505,'sys inv movment rpt'!$N:$N,AT$1)</f>
        <v>0</v>
      </c>
      <c r="AU505" s="86">
        <f>SUMIFS('sys inv movment rpt'!$M:$M,'sys inv movment rpt'!$L:$L,$M505,'sys inv movment rpt'!$N:$N,AU$1)</f>
        <v>0</v>
      </c>
      <c r="AV505" s="86">
        <f>SUMIFS('sys inv movment rpt'!$M:$M,'sys inv movment rpt'!$L:$L,$M505,'sys inv movment rpt'!$N:$N,AV$1)</f>
        <v>0</v>
      </c>
      <c r="AW505" s="87" t="str">
        <f>IFERROR(VLOOKUP(A505,'sys-backorder details'!E:U,17,0),"-")</f>
        <v>7 Days</v>
      </c>
      <c r="AX505" s="87" t="str">
        <f>IF(K505&gt;1,VLOOKUP(A505,'settings-routing'!A:I,9,0),"")</f>
        <v/>
      </c>
    </row>
    <row r="506" ht="12.75" hidden="1" customHeight="1">
      <c r="A506" s="28" t="s">
        <v>1202</v>
      </c>
      <c r="B506" s="28" t="s">
        <v>1203</v>
      </c>
      <c r="C506" s="50">
        <f t="shared" si="2"/>
        <v>0</v>
      </c>
      <c r="D506" s="80">
        <f>SUMIF('Stocks 101-111'!$J:$J,'item dashboard'!A506,'Stocks 101-111'!K:K)</f>
        <v>0</v>
      </c>
      <c r="E506" s="80">
        <f>SUMIF('Stocks 101-111'!$J:$J,'item dashboard'!A506,'Stocks 101-111'!$L:$L)</f>
        <v>0</v>
      </c>
      <c r="F506" s="81">
        <f t="shared" si="3"/>
        <v>0</v>
      </c>
      <c r="G506" s="82">
        <f t="shared" si="4"/>
        <v>0</v>
      </c>
      <c r="H506" s="50">
        <f>SUMIFS('sys-backorder details'!$M:$M,'sys-backorder details'!$E:$E,'item dashboard'!A506,'sys-backorder details'!$V:$V,"")</f>
        <v>0</v>
      </c>
      <c r="I506" s="83">
        <f>SUMIF('settings-routing'!$I:$I,'item dashboard'!A506,'settings-routing'!$O:$O)</f>
        <v>0</v>
      </c>
      <c r="J506" s="50">
        <f>SUMIFS('sys-backorder details'!$M:$M,'sys-backorder details'!$E:$E,'item dashboard'!A506,'sys-backorder details'!$V:$V,"Call off")</f>
        <v>0</v>
      </c>
      <c r="K506" s="84">
        <f t="shared" si="5"/>
        <v>0</v>
      </c>
      <c r="L506" s="84">
        <f>SUMIF('Production Plan'!$E:$E,'item dashboard'!A506,'Production Plan'!$N:$N)</f>
        <v>0</v>
      </c>
      <c r="M506" s="85" t="str">
        <f t="shared" si="6"/>
        <v>B-GP103B-W10-100 ml White Sprayer Bottle</v>
      </c>
      <c r="N506" s="86">
        <f>SUMIFS('sys inv movment rpt'!$M:$M,'sys inv movment rpt'!$L:$L,$M506,'sys inv movment rpt'!$N:$N,N$1)</f>
        <v>0</v>
      </c>
      <c r="O506" s="86">
        <f>SUMIFS('sys inv movment rpt'!$M:$M,'sys inv movment rpt'!$L:$L,$M506,'sys inv movment rpt'!$N:$N,O$1)</f>
        <v>0</v>
      </c>
      <c r="P506" s="86">
        <f>SUMIFS('sys inv movment rpt'!$M:$M,'sys inv movment rpt'!$L:$L,$M506,'sys inv movment rpt'!$N:$N,P$1)</f>
        <v>0</v>
      </c>
      <c r="Q506" s="86">
        <f>SUMIFS('sys inv movment rpt'!$M:$M,'sys inv movment rpt'!$L:$L,$M506,'sys inv movment rpt'!$N:$N,Q$1)</f>
        <v>0</v>
      </c>
      <c r="R506" s="86">
        <f>SUMIFS('sys inv movment rpt'!$M:$M,'sys inv movment rpt'!$L:$L,$M506,'sys inv movment rpt'!$N:$N,R$1)</f>
        <v>0</v>
      </c>
      <c r="S506" s="86">
        <f>SUMIFS('sys inv movment rpt'!$M:$M,'sys inv movment rpt'!$L:$L,$M506,'sys inv movment rpt'!$N:$N,S$1)</f>
        <v>0</v>
      </c>
      <c r="T506" s="86">
        <f>SUMIFS('sys inv movment rpt'!$M:$M,'sys inv movment rpt'!$L:$L,$M506,'sys inv movment rpt'!$N:$N,T$1)</f>
        <v>0</v>
      </c>
      <c r="U506" s="86">
        <f>SUMIFS('sys inv movment rpt'!$M:$M,'sys inv movment rpt'!$L:$L,$M506,'sys inv movment rpt'!$N:$N,U$1)</f>
        <v>0</v>
      </c>
      <c r="V506" s="86">
        <f>SUMIFS('sys inv movment rpt'!$M:$M,'sys inv movment rpt'!$L:$L,$M506,'sys inv movment rpt'!$N:$N,V$1)</f>
        <v>0</v>
      </c>
      <c r="W506" s="86">
        <f>SUMIFS('sys inv movment rpt'!$M:$M,'sys inv movment rpt'!$L:$L,$M506,'sys inv movment rpt'!$N:$N,W$1)</f>
        <v>0</v>
      </c>
      <c r="X506" s="86">
        <f>SUMIFS('sys inv movment rpt'!$M:$M,'sys inv movment rpt'!$L:$L,$M506,'sys inv movment rpt'!$N:$N,X$1)</f>
        <v>0</v>
      </c>
      <c r="Y506" s="86">
        <f>SUMIFS('sys inv movment rpt'!$M:$M,'sys inv movment rpt'!$L:$L,$M506,'sys inv movment rpt'!$N:$N,Y$1)</f>
        <v>0</v>
      </c>
      <c r="Z506" s="86">
        <f>SUMIFS('sys inv movment rpt'!$M:$M,'sys inv movment rpt'!$L:$L,$M506,'sys inv movment rpt'!$N:$N,Z$1)</f>
        <v>0</v>
      </c>
      <c r="AA506" s="86">
        <f>SUMIFS('sys inv movment rpt'!$M:$M,'sys inv movment rpt'!$L:$L,$M506,'sys inv movment rpt'!$N:$N,AA$1)</f>
        <v>0</v>
      </c>
      <c r="AB506" s="86">
        <f>SUMIFS('sys inv movment rpt'!$M:$M,'sys inv movment rpt'!$L:$L,$M506,'sys inv movment rpt'!$N:$N,AB$1)</f>
        <v>0</v>
      </c>
      <c r="AC506" s="86">
        <f>SUMIFS('sys inv movment rpt'!$M:$M,'sys inv movment rpt'!$L:$L,$M506,'sys inv movment rpt'!$N:$N,AC$1)</f>
        <v>0</v>
      </c>
      <c r="AD506" s="86">
        <f>SUMIFS('sys inv movment rpt'!$M:$M,'sys inv movment rpt'!$L:$L,$M506,'sys inv movment rpt'!$N:$N,AD$1)</f>
        <v>0</v>
      </c>
      <c r="AE506" s="86">
        <f>SUMIFS('sys inv movment rpt'!$M:$M,'sys inv movment rpt'!$L:$L,$M506,'sys inv movment rpt'!$N:$N,AE$1)</f>
        <v>0</v>
      </c>
      <c r="AF506" s="86">
        <f>SUMIFS('sys inv movment rpt'!$M:$M,'sys inv movment rpt'!$L:$L,$M506,'sys inv movment rpt'!$N:$N,AF$1)</f>
        <v>0</v>
      </c>
      <c r="AG506" s="86">
        <f>SUMIFS('sys inv movment rpt'!$M:$M,'sys inv movment rpt'!$L:$L,$M506,'sys inv movment rpt'!$N:$N,AG$1)</f>
        <v>0</v>
      </c>
      <c r="AH506" s="86">
        <f>SUMIFS('sys inv movment rpt'!$M:$M,'sys inv movment rpt'!$L:$L,$M506,'sys inv movment rpt'!$N:$N,AH$1)</f>
        <v>0</v>
      </c>
      <c r="AI506" s="86">
        <f>SUMIFS('sys inv movment rpt'!$M:$M,'sys inv movment rpt'!$L:$L,$M506,'sys inv movment rpt'!$N:$N,AI$1)</f>
        <v>0</v>
      </c>
      <c r="AJ506" s="86">
        <f>SUMIFS('sys inv movment rpt'!$M:$M,'sys inv movment rpt'!$L:$L,$M506,'sys inv movment rpt'!$N:$N,AJ$1)</f>
        <v>0</v>
      </c>
      <c r="AK506" s="86">
        <f>SUMIFS('sys inv movment rpt'!$M:$M,'sys inv movment rpt'!$L:$L,$M506,'sys inv movment rpt'!$N:$N,AK$1)</f>
        <v>0</v>
      </c>
      <c r="AL506" s="86">
        <f>SUMIFS('sys inv movment rpt'!$M:$M,'sys inv movment rpt'!$L:$L,$M506,'sys inv movment rpt'!$N:$N,AL$1)</f>
        <v>0</v>
      </c>
      <c r="AM506" s="86">
        <f>SUMIFS('sys inv movment rpt'!$M:$M,'sys inv movment rpt'!$L:$L,$M506,'sys inv movment rpt'!$N:$N,AM$1)</f>
        <v>0</v>
      </c>
      <c r="AN506" s="86">
        <f>SUMIFS('sys inv movment rpt'!$M:$M,'sys inv movment rpt'!$L:$L,$M506,'sys inv movment rpt'!$N:$N,AN$1)</f>
        <v>0</v>
      </c>
      <c r="AO506" s="86">
        <f>SUMIFS('sys inv movment rpt'!$M:$M,'sys inv movment rpt'!$L:$L,$M506,'sys inv movment rpt'!$N:$N,AO$1)</f>
        <v>0</v>
      </c>
      <c r="AP506" s="86">
        <f>SUMIFS('sys inv movment rpt'!$M:$M,'sys inv movment rpt'!$L:$L,$M506,'sys inv movment rpt'!$N:$N,AP$1)</f>
        <v>0</v>
      </c>
      <c r="AQ506" s="86">
        <f>SUMIFS('sys inv movment rpt'!$M:$M,'sys inv movment rpt'!$L:$L,$M506,'sys inv movment rpt'!$N:$N,AQ$1)</f>
        <v>0</v>
      </c>
      <c r="AR506" s="86">
        <f>SUMIFS('sys inv movment rpt'!$M:$M,'sys inv movment rpt'!$L:$L,$M506,'sys inv movment rpt'!$N:$N,AR$1)</f>
        <v>0</v>
      </c>
      <c r="AS506" s="86">
        <f>SUMIFS('sys inv movment rpt'!$M:$M,'sys inv movment rpt'!$L:$L,$M506,'sys inv movment rpt'!$N:$N,AS$1)</f>
        <v>0</v>
      </c>
      <c r="AT506" s="86">
        <f>SUMIFS('sys inv movment rpt'!$M:$M,'sys inv movment rpt'!$L:$L,$M506,'sys inv movment rpt'!$N:$N,AT$1)</f>
        <v>0</v>
      </c>
      <c r="AU506" s="86">
        <f>SUMIFS('sys inv movment rpt'!$M:$M,'sys inv movment rpt'!$L:$L,$M506,'sys inv movment rpt'!$N:$N,AU$1)</f>
        <v>0</v>
      </c>
      <c r="AV506" s="86">
        <f>SUMIFS('sys inv movment rpt'!$M:$M,'sys inv movment rpt'!$L:$L,$M506,'sys inv movment rpt'!$N:$N,AV$1)</f>
        <v>0</v>
      </c>
      <c r="AW506" s="87" t="str">
        <f>IFERROR(VLOOKUP(A506,'sys-backorder details'!E:U,17,0),"-")</f>
        <v>-</v>
      </c>
      <c r="AX506" s="87" t="str">
        <f>IF(K506&gt;1,VLOOKUP(A506,'settings-routing'!A:I,9,0),"")</f>
        <v/>
      </c>
    </row>
    <row r="507" ht="12.75" hidden="1" customHeight="1">
      <c r="A507" s="50" t="s">
        <v>1204</v>
      </c>
      <c r="B507" s="50" t="s">
        <v>1205</v>
      </c>
      <c r="C507" s="50">
        <f t="shared" si="2"/>
        <v>0</v>
      </c>
      <c r="D507" s="80">
        <f>SUMIF('Stocks 101-111'!$J:$J,'item dashboard'!A507,'Stocks 101-111'!K:K)</f>
        <v>0</v>
      </c>
      <c r="E507" s="80">
        <f>SUMIF('Stocks 101-111'!$J:$J,'item dashboard'!A507,'Stocks 101-111'!$L:$L)</f>
        <v>0</v>
      </c>
      <c r="F507" s="81">
        <f t="shared" si="3"/>
        <v>0</v>
      </c>
      <c r="G507" s="82">
        <f t="shared" si="4"/>
        <v>0</v>
      </c>
      <c r="H507" s="50">
        <f>SUMIFS('sys-backorder details'!$M:$M,'sys-backorder details'!$E:$E,'item dashboard'!A507,'sys-backorder details'!$V:$V,"")</f>
        <v>0</v>
      </c>
      <c r="I507" s="83">
        <f>SUMIF('settings-routing'!$I:$I,'item dashboard'!A507,'settings-routing'!$O:$O)</f>
        <v>0</v>
      </c>
      <c r="J507" s="50">
        <f>SUMIFS('sys-backorder details'!$M:$M,'sys-backorder details'!$E:$E,'item dashboard'!A507,'sys-backorder details'!$V:$V,"Call off")</f>
        <v>0</v>
      </c>
      <c r="K507" s="84">
        <f t="shared" si="5"/>
        <v>0</v>
      </c>
      <c r="L507" s="84">
        <f>SUMIF('Production Plan'!$E:$E,'item dashboard'!A507,'Production Plan'!$N:$N)</f>
        <v>0</v>
      </c>
      <c r="M507" s="85" t="str">
        <f t="shared" si="6"/>
        <v>B-GP103-CM10-100ml Cream Bottle</v>
      </c>
      <c r="N507" s="86">
        <f>SUMIFS('sys inv movment rpt'!$M:$M,'sys inv movment rpt'!$L:$L,$M507,'sys inv movment rpt'!$N:$N,N$1)</f>
        <v>0</v>
      </c>
      <c r="O507" s="86">
        <f>SUMIFS('sys inv movment rpt'!$M:$M,'sys inv movment rpt'!$L:$L,$M507,'sys inv movment rpt'!$N:$N,O$1)</f>
        <v>0</v>
      </c>
      <c r="P507" s="86">
        <f>SUMIFS('sys inv movment rpt'!$M:$M,'sys inv movment rpt'!$L:$L,$M507,'sys inv movment rpt'!$N:$N,P$1)</f>
        <v>0</v>
      </c>
      <c r="Q507" s="86">
        <f>SUMIFS('sys inv movment rpt'!$M:$M,'sys inv movment rpt'!$L:$L,$M507,'sys inv movment rpt'!$N:$N,Q$1)</f>
        <v>0</v>
      </c>
      <c r="R507" s="86">
        <f>SUMIFS('sys inv movment rpt'!$M:$M,'sys inv movment rpt'!$L:$L,$M507,'sys inv movment rpt'!$N:$N,R$1)</f>
        <v>0</v>
      </c>
      <c r="S507" s="86">
        <f>SUMIFS('sys inv movment rpt'!$M:$M,'sys inv movment rpt'!$L:$L,$M507,'sys inv movment rpt'!$N:$N,S$1)</f>
        <v>0</v>
      </c>
      <c r="T507" s="86">
        <f>SUMIFS('sys inv movment rpt'!$M:$M,'sys inv movment rpt'!$L:$L,$M507,'sys inv movment rpt'!$N:$N,T$1)</f>
        <v>0</v>
      </c>
      <c r="U507" s="86">
        <f>SUMIFS('sys inv movment rpt'!$M:$M,'sys inv movment rpt'!$L:$L,$M507,'sys inv movment rpt'!$N:$N,U$1)</f>
        <v>0</v>
      </c>
      <c r="V507" s="86">
        <f>SUMIFS('sys inv movment rpt'!$M:$M,'sys inv movment rpt'!$L:$L,$M507,'sys inv movment rpt'!$N:$N,V$1)</f>
        <v>0</v>
      </c>
      <c r="W507" s="86">
        <f>SUMIFS('sys inv movment rpt'!$M:$M,'sys inv movment rpt'!$L:$L,$M507,'sys inv movment rpt'!$N:$N,W$1)</f>
        <v>0</v>
      </c>
      <c r="X507" s="86">
        <f>SUMIFS('sys inv movment rpt'!$M:$M,'sys inv movment rpt'!$L:$L,$M507,'sys inv movment rpt'!$N:$N,X$1)</f>
        <v>0</v>
      </c>
      <c r="Y507" s="86">
        <f>SUMIFS('sys inv movment rpt'!$M:$M,'sys inv movment rpt'!$L:$L,$M507,'sys inv movment rpt'!$N:$N,Y$1)</f>
        <v>0</v>
      </c>
      <c r="Z507" s="86">
        <f>SUMIFS('sys inv movment rpt'!$M:$M,'sys inv movment rpt'!$L:$L,$M507,'sys inv movment rpt'!$N:$N,Z$1)</f>
        <v>0</v>
      </c>
      <c r="AA507" s="86">
        <f>SUMIFS('sys inv movment rpt'!$M:$M,'sys inv movment rpt'!$L:$L,$M507,'sys inv movment rpt'!$N:$N,AA$1)</f>
        <v>0</v>
      </c>
      <c r="AB507" s="86">
        <f>SUMIFS('sys inv movment rpt'!$M:$M,'sys inv movment rpt'!$L:$L,$M507,'sys inv movment rpt'!$N:$N,AB$1)</f>
        <v>0</v>
      </c>
      <c r="AC507" s="86">
        <f>SUMIFS('sys inv movment rpt'!$M:$M,'sys inv movment rpt'!$L:$L,$M507,'sys inv movment rpt'!$N:$N,AC$1)</f>
        <v>0</v>
      </c>
      <c r="AD507" s="86">
        <f>SUMIFS('sys inv movment rpt'!$M:$M,'sys inv movment rpt'!$L:$L,$M507,'sys inv movment rpt'!$N:$N,AD$1)</f>
        <v>0</v>
      </c>
      <c r="AE507" s="86">
        <f>SUMIFS('sys inv movment rpt'!$M:$M,'sys inv movment rpt'!$L:$L,$M507,'sys inv movment rpt'!$N:$N,AE$1)</f>
        <v>0</v>
      </c>
      <c r="AF507" s="86">
        <f>SUMIFS('sys inv movment rpt'!$M:$M,'sys inv movment rpt'!$L:$L,$M507,'sys inv movment rpt'!$N:$N,AF$1)</f>
        <v>0</v>
      </c>
      <c r="AG507" s="86">
        <f>SUMIFS('sys inv movment rpt'!$M:$M,'sys inv movment rpt'!$L:$L,$M507,'sys inv movment rpt'!$N:$N,AG$1)</f>
        <v>0</v>
      </c>
      <c r="AH507" s="86">
        <f>SUMIFS('sys inv movment rpt'!$M:$M,'sys inv movment rpt'!$L:$L,$M507,'sys inv movment rpt'!$N:$N,AH$1)</f>
        <v>0</v>
      </c>
      <c r="AI507" s="86">
        <f>SUMIFS('sys inv movment rpt'!$M:$M,'sys inv movment rpt'!$L:$L,$M507,'sys inv movment rpt'!$N:$N,AI$1)</f>
        <v>0</v>
      </c>
      <c r="AJ507" s="86">
        <f>SUMIFS('sys inv movment rpt'!$M:$M,'sys inv movment rpt'!$L:$L,$M507,'sys inv movment rpt'!$N:$N,AJ$1)</f>
        <v>0</v>
      </c>
      <c r="AK507" s="86">
        <f>SUMIFS('sys inv movment rpt'!$M:$M,'sys inv movment rpt'!$L:$L,$M507,'sys inv movment rpt'!$N:$N,AK$1)</f>
        <v>0</v>
      </c>
      <c r="AL507" s="86">
        <f>SUMIFS('sys inv movment rpt'!$M:$M,'sys inv movment rpt'!$L:$L,$M507,'sys inv movment rpt'!$N:$N,AL$1)</f>
        <v>0</v>
      </c>
      <c r="AM507" s="86">
        <f>SUMIFS('sys inv movment rpt'!$M:$M,'sys inv movment rpt'!$L:$L,$M507,'sys inv movment rpt'!$N:$N,AM$1)</f>
        <v>0</v>
      </c>
      <c r="AN507" s="86">
        <f>SUMIFS('sys inv movment rpt'!$M:$M,'sys inv movment rpt'!$L:$L,$M507,'sys inv movment rpt'!$N:$N,AN$1)</f>
        <v>0</v>
      </c>
      <c r="AO507" s="86">
        <f>SUMIFS('sys inv movment rpt'!$M:$M,'sys inv movment rpt'!$L:$L,$M507,'sys inv movment rpt'!$N:$N,AO$1)</f>
        <v>0</v>
      </c>
      <c r="AP507" s="86">
        <f>SUMIFS('sys inv movment rpt'!$M:$M,'sys inv movment rpt'!$L:$L,$M507,'sys inv movment rpt'!$N:$N,AP$1)</f>
        <v>0</v>
      </c>
      <c r="AQ507" s="86">
        <f>SUMIFS('sys inv movment rpt'!$M:$M,'sys inv movment rpt'!$L:$L,$M507,'sys inv movment rpt'!$N:$N,AQ$1)</f>
        <v>0</v>
      </c>
      <c r="AR507" s="86">
        <f>SUMIFS('sys inv movment rpt'!$M:$M,'sys inv movment rpt'!$L:$L,$M507,'sys inv movment rpt'!$N:$N,AR$1)</f>
        <v>0</v>
      </c>
      <c r="AS507" s="86">
        <f>SUMIFS('sys inv movment rpt'!$M:$M,'sys inv movment rpt'!$L:$L,$M507,'sys inv movment rpt'!$N:$N,AS$1)</f>
        <v>0</v>
      </c>
      <c r="AT507" s="86">
        <f>SUMIFS('sys inv movment rpt'!$M:$M,'sys inv movment rpt'!$L:$L,$M507,'sys inv movment rpt'!$N:$N,AT$1)</f>
        <v>0</v>
      </c>
      <c r="AU507" s="86">
        <f>SUMIFS('sys inv movment rpt'!$M:$M,'sys inv movment rpt'!$L:$L,$M507,'sys inv movment rpt'!$N:$N,AU$1)</f>
        <v>0</v>
      </c>
      <c r="AV507" s="86">
        <f>SUMIFS('sys inv movment rpt'!$M:$M,'sys inv movment rpt'!$L:$L,$M507,'sys inv movment rpt'!$N:$N,AV$1)</f>
        <v>0</v>
      </c>
      <c r="AW507" s="87" t="str">
        <f>IFERROR(VLOOKUP(A507,'sys-backorder details'!E:U,17,0),"-")</f>
        <v>-</v>
      </c>
      <c r="AX507" s="87" t="str">
        <f>IF(K507&gt;1,VLOOKUP(A507,'settings-routing'!A:I,9,0),"")</f>
        <v/>
      </c>
    </row>
    <row r="508" ht="12.75" hidden="1" customHeight="1">
      <c r="A508" s="50" t="s">
        <v>1206</v>
      </c>
      <c r="B508" s="50" t="s">
        <v>1207</v>
      </c>
      <c r="C508" s="50">
        <f t="shared" si="2"/>
        <v>0</v>
      </c>
      <c r="D508" s="80">
        <f>SUMIF('Stocks 101-111'!$J:$J,'item dashboard'!A508,'Stocks 101-111'!K:K)</f>
        <v>0</v>
      </c>
      <c r="E508" s="80">
        <f>SUMIF('Stocks 101-111'!$J:$J,'item dashboard'!A508,'Stocks 101-111'!$L:$L)</f>
        <v>0</v>
      </c>
      <c r="F508" s="81">
        <f t="shared" si="3"/>
        <v>0</v>
      </c>
      <c r="G508" s="82">
        <f t="shared" si="4"/>
        <v>0</v>
      </c>
      <c r="H508" s="50">
        <f>SUMIFS('sys-backorder details'!$M:$M,'sys-backorder details'!$E:$E,'item dashboard'!A508,'sys-backorder details'!$V:$V,"")</f>
        <v>0</v>
      </c>
      <c r="I508" s="83">
        <f>SUMIF('settings-routing'!$I:$I,'item dashboard'!A508,'settings-routing'!$O:$O)</f>
        <v>0</v>
      </c>
      <c r="J508" s="50">
        <f>SUMIFS('sys-backorder details'!$M:$M,'sys-backorder details'!$E:$E,'item dashboard'!A508,'sys-backorder details'!$V:$V,"Call off")</f>
        <v>0</v>
      </c>
      <c r="K508" s="84">
        <f t="shared" si="5"/>
        <v>0</v>
      </c>
      <c r="L508" s="84">
        <f>SUMIF('Production Plan'!$E:$E,'item dashboard'!A508,'Production Plan'!$N:$N)</f>
        <v>0</v>
      </c>
      <c r="M508" s="85" t="str">
        <f t="shared" si="6"/>
        <v>B-GP103-DPK10-100 ml Dark Pink Bottle</v>
      </c>
      <c r="N508" s="86">
        <f>SUMIFS('sys inv movment rpt'!$M:$M,'sys inv movment rpt'!$L:$L,$M508,'sys inv movment rpt'!$N:$N,N$1)</f>
        <v>0</v>
      </c>
      <c r="O508" s="86">
        <f>SUMIFS('sys inv movment rpt'!$M:$M,'sys inv movment rpt'!$L:$L,$M508,'sys inv movment rpt'!$N:$N,O$1)</f>
        <v>0</v>
      </c>
      <c r="P508" s="86">
        <f>SUMIFS('sys inv movment rpt'!$M:$M,'sys inv movment rpt'!$L:$L,$M508,'sys inv movment rpt'!$N:$N,P$1)</f>
        <v>0</v>
      </c>
      <c r="Q508" s="86">
        <f>SUMIFS('sys inv movment rpt'!$M:$M,'sys inv movment rpt'!$L:$L,$M508,'sys inv movment rpt'!$N:$N,Q$1)</f>
        <v>0</v>
      </c>
      <c r="R508" s="86">
        <f>SUMIFS('sys inv movment rpt'!$M:$M,'sys inv movment rpt'!$L:$L,$M508,'sys inv movment rpt'!$N:$N,R$1)</f>
        <v>0</v>
      </c>
      <c r="S508" s="86">
        <f>SUMIFS('sys inv movment rpt'!$M:$M,'sys inv movment rpt'!$L:$L,$M508,'sys inv movment rpt'!$N:$N,S$1)</f>
        <v>0</v>
      </c>
      <c r="T508" s="86">
        <f>SUMIFS('sys inv movment rpt'!$M:$M,'sys inv movment rpt'!$L:$L,$M508,'sys inv movment rpt'!$N:$N,T$1)</f>
        <v>0</v>
      </c>
      <c r="U508" s="86">
        <f>SUMIFS('sys inv movment rpt'!$M:$M,'sys inv movment rpt'!$L:$L,$M508,'sys inv movment rpt'!$N:$N,U$1)</f>
        <v>0</v>
      </c>
      <c r="V508" s="86">
        <f>SUMIFS('sys inv movment rpt'!$M:$M,'sys inv movment rpt'!$L:$L,$M508,'sys inv movment rpt'!$N:$N,V$1)</f>
        <v>0</v>
      </c>
      <c r="W508" s="86">
        <f>SUMIFS('sys inv movment rpt'!$M:$M,'sys inv movment rpt'!$L:$L,$M508,'sys inv movment rpt'!$N:$N,W$1)</f>
        <v>0</v>
      </c>
      <c r="X508" s="86">
        <f>SUMIFS('sys inv movment rpt'!$M:$M,'sys inv movment rpt'!$L:$L,$M508,'sys inv movment rpt'!$N:$N,X$1)</f>
        <v>0</v>
      </c>
      <c r="Y508" s="86">
        <f>SUMIFS('sys inv movment rpt'!$M:$M,'sys inv movment rpt'!$L:$L,$M508,'sys inv movment rpt'!$N:$N,Y$1)</f>
        <v>0</v>
      </c>
      <c r="Z508" s="86">
        <f>SUMIFS('sys inv movment rpt'!$M:$M,'sys inv movment rpt'!$L:$L,$M508,'sys inv movment rpt'!$N:$N,Z$1)</f>
        <v>0</v>
      </c>
      <c r="AA508" s="86">
        <f>SUMIFS('sys inv movment rpt'!$M:$M,'sys inv movment rpt'!$L:$L,$M508,'sys inv movment rpt'!$N:$N,AA$1)</f>
        <v>0</v>
      </c>
      <c r="AB508" s="86">
        <f>SUMIFS('sys inv movment rpt'!$M:$M,'sys inv movment rpt'!$L:$L,$M508,'sys inv movment rpt'!$N:$N,AB$1)</f>
        <v>0</v>
      </c>
      <c r="AC508" s="86">
        <f>SUMIFS('sys inv movment rpt'!$M:$M,'sys inv movment rpt'!$L:$L,$M508,'sys inv movment rpt'!$N:$N,AC$1)</f>
        <v>0</v>
      </c>
      <c r="AD508" s="86">
        <f>SUMIFS('sys inv movment rpt'!$M:$M,'sys inv movment rpt'!$L:$L,$M508,'sys inv movment rpt'!$N:$N,AD$1)</f>
        <v>0</v>
      </c>
      <c r="AE508" s="86">
        <f>SUMIFS('sys inv movment rpt'!$M:$M,'sys inv movment rpt'!$L:$L,$M508,'sys inv movment rpt'!$N:$N,AE$1)</f>
        <v>0</v>
      </c>
      <c r="AF508" s="86">
        <f>SUMIFS('sys inv movment rpt'!$M:$M,'sys inv movment rpt'!$L:$L,$M508,'sys inv movment rpt'!$N:$N,AF$1)</f>
        <v>0</v>
      </c>
      <c r="AG508" s="86">
        <f>SUMIFS('sys inv movment rpt'!$M:$M,'sys inv movment rpt'!$L:$L,$M508,'sys inv movment rpt'!$N:$N,AG$1)</f>
        <v>0</v>
      </c>
      <c r="AH508" s="86">
        <f>SUMIFS('sys inv movment rpt'!$M:$M,'sys inv movment rpt'!$L:$L,$M508,'sys inv movment rpt'!$N:$N,AH$1)</f>
        <v>0</v>
      </c>
      <c r="AI508" s="86">
        <f>SUMIFS('sys inv movment rpt'!$M:$M,'sys inv movment rpt'!$L:$L,$M508,'sys inv movment rpt'!$N:$N,AI$1)</f>
        <v>0</v>
      </c>
      <c r="AJ508" s="86">
        <f>SUMIFS('sys inv movment rpt'!$M:$M,'sys inv movment rpt'!$L:$L,$M508,'sys inv movment rpt'!$N:$N,AJ$1)</f>
        <v>0</v>
      </c>
      <c r="AK508" s="86">
        <f>SUMIFS('sys inv movment rpt'!$M:$M,'sys inv movment rpt'!$L:$L,$M508,'sys inv movment rpt'!$N:$N,AK$1)</f>
        <v>0</v>
      </c>
      <c r="AL508" s="86">
        <f>SUMIFS('sys inv movment rpt'!$M:$M,'sys inv movment rpt'!$L:$L,$M508,'sys inv movment rpt'!$N:$N,AL$1)</f>
        <v>0</v>
      </c>
      <c r="AM508" s="86">
        <f>SUMIFS('sys inv movment rpt'!$M:$M,'sys inv movment rpt'!$L:$L,$M508,'sys inv movment rpt'!$N:$N,AM$1)</f>
        <v>0</v>
      </c>
      <c r="AN508" s="86">
        <f>SUMIFS('sys inv movment rpt'!$M:$M,'sys inv movment rpt'!$L:$L,$M508,'sys inv movment rpt'!$N:$N,AN$1)</f>
        <v>0</v>
      </c>
      <c r="AO508" s="86">
        <f>SUMIFS('sys inv movment rpt'!$M:$M,'sys inv movment rpt'!$L:$L,$M508,'sys inv movment rpt'!$N:$N,AO$1)</f>
        <v>0</v>
      </c>
      <c r="AP508" s="86">
        <f>SUMIFS('sys inv movment rpt'!$M:$M,'sys inv movment rpt'!$L:$L,$M508,'sys inv movment rpt'!$N:$N,AP$1)</f>
        <v>0</v>
      </c>
      <c r="AQ508" s="86">
        <f>SUMIFS('sys inv movment rpt'!$M:$M,'sys inv movment rpt'!$L:$L,$M508,'sys inv movment rpt'!$N:$N,AQ$1)</f>
        <v>0</v>
      </c>
      <c r="AR508" s="86">
        <f>SUMIFS('sys inv movment rpt'!$M:$M,'sys inv movment rpt'!$L:$L,$M508,'sys inv movment rpt'!$N:$N,AR$1)</f>
        <v>0</v>
      </c>
      <c r="AS508" s="86">
        <f>SUMIFS('sys inv movment rpt'!$M:$M,'sys inv movment rpt'!$L:$L,$M508,'sys inv movment rpt'!$N:$N,AS$1)</f>
        <v>0</v>
      </c>
      <c r="AT508" s="86">
        <f>SUMIFS('sys inv movment rpt'!$M:$M,'sys inv movment rpt'!$L:$L,$M508,'sys inv movment rpt'!$N:$N,AT$1)</f>
        <v>0</v>
      </c>
      <c r="AU508" s="86">
        <f>SUMIFS('sys inv movment rpt'!$M:$M,'sys inv movment rpt'!$L:$L,$M508,'sys inv movment rpt'!$N:$N,AU$1)</f>
        <v>0</v>
      </c>
      <c r="AV508" s="86">
        <f>SUMIFS('sys inv movment rpt'!$M:$M,'sys inv movment rpt'!$L:$L,$M508,'sys inv movment rpt'!$N:$N,AV$1)</f>
        <v>0</v>
      </c>
      <c r="AW508" s="87" t="str">
        <f>IFERROR(VLOOKUP(A508,'sys-backorder details'!E:U,17,0),"-")</f>
        <v>-</v>
      </c>
      <c r="AX508" s="87" t="str">
        <f>IF(K508&gt;1,VLOOKUP(A508,'settings-routing'!A:I,9,0),"")</f>
        <v/>
      </c>
    </row>
    <row r="509" ht="12.75" hidden="1" customHeight="1">
      <c r="A509" s="50" t="s">
        <v>1208</v>
      </c>
      <c r="B509" s="50" t="s">
        <v>1209</v>
      </c>
      <c r="C509" s="50">
        <f t="shared" si="2"/>
        <v>0</v>
      </c>
      <c r="D509" s="80">
        <f>SUMIF('Stocks 101-111'!$J:$J,'item dashboard'!A509,'Stocks 101-111'!K:K)</f>
        <v>0</v>
      </c>
      <c r="E509" s="80">
        <f>SUMIF('Stocks 101-111'!$J:$J,'item dashboard'!A509,'Stocks 101-111'!$L:$L)</f>
        <v>0</v>
      </c>
      <c r="F509" s="81">
        <f t="shared" si="3"/>
        <v>0</v>
      </c>
      <c r="G509" s="82">
        <f t="shared" si="4"/>
        <v>0</v>
      </c>
      <c r="H509" s="50">
        <f>SUMIFS('sys-backorder details'!$M:$M,'sys-backorder details'!$E:$E,'item dashboard'!A509,'sys-backorder details'!$V:$V,"")</f>
        <v>0</v>
      </c>
      <c r="I509" s="83">
        <f>SUMIF('settings-routing'!$I:$I,'item dashboard'!A509,'settings-routing'!$O:$O)</f>
        <v>0</v>
      </c>
      <c r="J509" s="50">
        <f>SUMIFS('sys-backorder details'!$M:$M,'sys-backorder details'!$E:$E,'item dashboard'!A509,'sys-backorder details'!$V:$V,"Call off")</f>
        <v>0</v>
      </c>
      <c r="K509" s="84">
        <f t="shared" si="5"/>
        <v>0</v>
      </c>
      <c r="L509" s="84">
        <f>SUMIF('Production Plan'!$E:$E,'item dashboard'!A509,'Production Plan'!$N:$N)</f>
        <v>0</v>
      </c>
      <c r="M509" s="85" t="str">
        <f t="shared" si="6"/>
        <v>B-GP103-DY10-100ML  Dark Yellow Bottle</v>
      </c>
      <c r="N509" s="86">
        <f>SUMIFS('sys inv movment rpt'!$M:$M,'sys inv movment rpt'!$L:$L,$M509,'sys inv movment rpt'!$N:$N,N$1)</f>
        <v>0</v>
      </c>
      <c r="O509" s="86">
        <f>SUMIFS('sys inv movment rpt'!$M:$M,'sys inv movment rpt'!$L:$L,$M509,'sys inv movment rpt'!$N:$N,O$1)</f>
        <v>0</v>
      </c>
      <c r="P509" s="86">
        <f>SUMIFS('sys inv movment rpt'!$M:$M,'sys inv movment rpt'!$L:$L,$M509,'sys inv movment rpt'!$N:$N,P$1)</f>
        <v>0</v>
      </c>
      <c r="Q509" s="86">
        <f>SUMIFS('sys inv movment rpt'!$M:$M,'sys inv movment rpt'!$L:$L,$M509,'sys inv movment rpt'!$N:$N,Q$1)</f>
        <v>0</v>
      </c>
      <c r="R509" s="86">
        <f>SUMIFS('sys inv movment rpt'!$M:$M,'sys inv movment rpt'!$L:$L,$M509,'sys inv movment rpt'!$N:$N,R$1)</f>
        <v>0</v>
      </c>
      <c r="S509" s="86">
        <f>SUMIFS('sys inv movment rpt'!$M:$M,'sys inv movment rpt'!$L:$L,$M509,'sys inv movment rpt'!$N:$N,S$1)</f>
        <v>0</v>
      </c>
      <c r="T509" s="86">
        <f>SUMIFS('sys inv movment rpt'!$M:$M,'sys inv movment rpt'!$L:$L,$M509,'sys inv movment rpt'!$N:$N,T$1)</f>
        <v>0</v>
      </c>
      <c r="U509" s="86">
        <f>SUMIFS('sys inv movment rpt'!$M:$M,'sys inv movment rpt'!$L:$L,$M509,'sys inv movment rpt'!$N:$N,U$1)</f>
        <v>0</v>
      </c>
      <c r="V509" s="86">
        <f>SUMIFS('sys inv movment rpt'!$M:$M,'sys inv movment rpt'!$L:$L,$M509,'sys inv movment rpt'!$N:$N,V$1)</f>
        <v>0</v>
      </c>
      <c r="W509" s="86">
        <f>SUMIFS('sys inv movment rpt'!$M:$M,'sys inv movment rpt'!$L:$L,$M509,'sys inv movment rpt'!$N:$N,W$1)</f>
        <v>0</v>
      </c>
      <c r="X509" s="86">
        <f>SUMIFS('sys inv movment rpt'!$M:$M,'sys inv movment rpt'!$L:$L,$M509,'sys inv movment rpt'!$N:$N,X$1)</f>
        <v>0</v>
      </c>
      <c r="Y509" s="86">
        <f>SUMIFS('sys inv movment rpt'!$M:$M,'sys inv movment rpt'!$L:$L,$M509,'sys inv movment rpt'!$N:$N,Y$1)</f>
        <v>0</v>
      </c>
      <c r="Z509" s="86">
        <f>SUMIFS('sys inv movment rpt'!$M:$M,'sys inv movment rpt'!$L:$L,$M509,'sys inv movment rpt'!$N:$N,Z$1)</f>
        <v>0</v>
      </c>
      <c r="AA509" s="86">
        <f>SUMIFS('sys inv movment rpt'!$M:$M,'sys inv movment rpt'!$L:$L,$M509,'sys inv movment rpt'!$N:$N,AA$1)</f>
        <v>0</v>
      </c>
      <c r="AB509" s="86">
        <f>SUMIFS('sys inv movment rpt'!$M:$M,'sys inv movment rpt'!$L:$L,$M509,'sys inv movment rpt'!$N:$N,AB$1)</f>
        <v>0</v>
      </c>
      <c r="AC509" s="86">
        <f>SUMIFS('sys inv movment rpt'!$M:$M,'sys inv movment rpt'!$L:$L,$M509,'sys inv movment rpt'!$N:$N,AC$1)</f>
        <v>0</v>
      </c>
      <c r="AD509" s="86">
        <f>SUMIFS('sys inv movment rpt'!$M:$M,'sys inv movment rpt'!$L:$L,$M509,'sys inv movment rpt'!$N:$N,AD$1)</f>
        <v>0</v>
      </c>
      <c r="AE509" s="86">
        <f>SUMIFS('sys inv movment rpt'!$M:$M,'sys inv movment rpt'!$L:$L,$M509,'sys inv movment rpt'!$N:$N,AE$1)</f>
        <v>0</v>
      </c>
      <c r="AF509" s="86">
        <f>SUMIFS('sys inv movment rpt'!$M:$M,'sys inv movment rpt'!$L:$L,$M509,'sys inv movment rpt'!$N:$N,AF$1)</f>
        <v>0</v>
      </c>
      <c r="AG509" s="86">
        <f>SUMIFS('sys inv movment rpt'!$M:$M,'sys inv movment rpt'!$L:$L,$M509,'sys inv movment rpt'!$N:$N,AG$1)</f>
        <v>0</v>
      </c>
      <c r="AH509" s="86">
        <f>SUMIFS('sys inv movment rpt'!$M:$M,'sys inv movment rpt'!$L:$L,$M509,'sys inv movment rpt'!$N:$N,AH$1)</f>
        <v>0</v>
      </c>
      <c r="AI509" s="86">
        <f>SUMIFS('sys inv movment rpt'!$M:$M,'sys inv movment rpt'!$L:$L,$M509,'sys inv movment rpt'!$N:$N,AI$1)</f>
        <v>0</v>
      </c>
      <c r="AJ509" s="86">
        <f>SUMIFS('sys inv movment rpt'!$M:$M,'sys inv movment rpt'!$L:$L,$M509,'sys inv movment rpt'!$N:$N,AJ$1)</f>
        <v>0</v>
      </c>
      <c r="AK509" s="86">
        <f>SUMIFS('sys inv movment rpt'!$M:$M,'sys inv movment rpt'!$L:$L,$M509,'sys inv movment rpt'!$N:$N,AK$1)</f>
        <v>0</v>
      </c>
      <c r="AL509" s="86">
        <f>SUMIFS('sys inv movment rpt'!$M:$M,'sys inv movment rpt'!$L:$L,$M509,'sys inv movment rpt'!$N:$N,AL$1)</f>
        <v>0</v>
      </c>
      <c r="AM509" s="86">
        <f>SUMIFS('sys inv movment rpt'!$M:$M,'sys inv movment rpt'!$L:$L,$M509,'sys inv movment rpt'!$N:$N,AM$1)</f>
        <v>0</v>
      </c>
      <c r="AN509" s="86">
        <f>SUMIFS('sys inv movment rpt'!$M:$M,'sys inv movment rpt'!$L:$L,$M509,'sys inv movment rpt'!$N:$N,AN$1)</f>
        <v>0</v>
      </c>
      <c r="AO509" s="86">
        <f>SUMIFS('sys inv movment rpt'!$M:$M,'sys inv movment rpt'!$L:$L,$M509,'sys inv movment rpt'!$N:$N,AO$1)</f>
        <v>0</v>
      </c>
      <c r="AP509" s="86">
        <f>SUMIFS('sys inv movment rpt'!$M:$M,'sys inv movment rpt'!$L:$L,$M509,'sys inv movment rpt'!$N:$N,AP$1)</f>
        <v>0</v>
      </c>
      <c r="AQ509" s="86">
        <f>SUMIFS('sys inv movment rpt'!$M:$M,'sys inv movment rpt'!$L:$L,$M509,'sys inv movment rpt'!$N:$N,AQ$1)</f>
        <v>0</v>
      </c>
      <c r="AR509" s="86">
        <f>SUMIFS('sys inv movment rpt'!$M:$M,'sys inv movment rpt'!$L:$L,$M509,'sys inv movment rpt'!$N:$N,AR$1)</f>
        <v>0</v>
      </c>
      <c r="AS509" s="86">
        <f>SUMIFS('sys inv movment rpt'!$M:$M,'sys inv movment rpt'!$L:$L,$M509,'sys inv movment rpt'!$N:$N,AS$1)</f>
        <v>0</v>
      </c>
      <c r="AT509" s="86">
        <f>SUMIFS('sys inv movment rpt'!$M:$M,'sys inv movment rpt'!$L:$L,$M509,'sys inv movment rpt'!$N:$N,AT$1)</f>
        <v>0</v>
      </c>
      <c r="AU509" s="86">
        <f>SUMIFS('sys inv movment rpt'!$M:$M,'sys inv movment rpt'!$L:$L,$M509,'sys inv movment rpt'!$N:$N,AU$1)</f>
        <v>0</v>
      </c>
      <c r="AV509" s="86">
        <f>SUMIFS('sys inv movment rpt'!$M:$M,'sys inv movment rpt'!$L:$L,$M509,'sys inv movment rpt'!$N:$N,AV$1)</f>
        <v>0</v>
      </c>
      <c r="AW509" s="87" t="str">
        <f>IFERROR(VLOOKUP(A509,'sys-backorder details'!E:U,17,0),"-")</f>
        <v>-</v>
      </c>
      <c r="AX509" s="87" t="str">
        <f>IF(K509&gt;1,VLOOKUP(A509,'settings-routing'!A:I,9,0),"")</f>
        <v/>
      </c>
    </row>
    <row r="510" ht="12.75" hidden="1" customHeight="1">
      <c r="A510" s="50" t="s">
        <v>1210</v>
      </c>
      <c r="B510" s="50" t="s">
        <v>1211</v>
      </c>
      <c r="C510" s="50">
        <f t="shared" si="2"/>
        <v>1400</v>
      </c>
      <c r="D510" s="80">
        <f>SUMIF('Stocks 101-111'!$J:$J,'item dashboard'!A510,'Stocks 101-111'!K:K)</f>
        <v>1400</v>
      </c>
      <c r="E510" s="80">
        <f>SUMIF('Stocks 101-111'!$J:$J,'item dashboard'!A510,'Stocks 101-111'!$L:$L)</f>
        <v>0</v>
      </c>
      <c r="F510" s="81">
        <f t="shared" si="3"/>
        <v>0</v>
      </c>
      <c r="G510" s="82">
        <f t="shared" si="4"/>
        <v>0.05714285714</v>
      </c>
      <c r="H510" s="50">
        <f>SUMIFS('sys-backorder details'!$M:$M,'sys-backorder details'!$E:$E,'item dashboard'!A510,'sys-backorder details'!$V:$V,"")</f>
        <v>0</v>
      </c>
      <c r="I510" s="83">
        <f>SUMIF('settings-routing'!$I:$I,'item dashboard'!A510,'settings-routing'!$O:$O)</f>
        <v>0</v>
      </c>
      <c r="J510" s="50">
        <f>SUMIFS('sys-backorder details'!$M:$M,'sys-backorder details'!$E:$E,'item dashboard'!A510,'sys-backorder details'!$V:$V,"Call off")</f>
        <v>40000</v>
      </c>
      <c r="K510" s="84">
        <f t="shared" si="5"/>
        <v>-1400</v>
      </c>
      <c r="L510" s="84">
        <f>SUMIF('Production Plan'!$E:$E,'item dashboard'!A510,'Production Plan'!$N:$N)</f>
        <v>-1400</v>
      </c>
      <c r="M510" s="85" t="str">
        <f t="shared" si="6"/>
        <v>B-GP103-GD10-100 ml Gold Bottle</v>
      </c>
      <c r="N510" s="86">
        <f>SUMIFS('sys inv movment rpt'!$M:$M,'sys inv movment rpt'!$L:$L,$M510,'sys inv movment rpt'!$N:$N,N$1)</f>
        <v>0</v>
      </c>
      <c r="O510" s="86">
        <f>SUMIFS('sys inv movment rpt'!$M:$M,'sys inv movment rpt'!$L:$L,$M510,'sys inv movment rpt'!$N:$N,O$1)</f>
        <v>0</v>
      </c>
      <c r="P510" s="86">
        <f>SUMIFS('sys inv movment rpt'!$M:$M,'sys inv movment rpt'!$L:$L,$M510,'sys inv movment rpt'!$N:$N,P$1)</f>
        <v>0</v>
      </c>
      <c r="Q510" s="86">
        <f>SUMIFS('sys inv movment rpt'!$M:$M,'sys inv movment rpt'!$L:$L,$M510,'sys inv movment rpt'!$N:$N,Q$1)</f>
        <v>0</v>
      </c>
      <c r="R510" s="86">
        <f>SUMIFS('sys inv movment rpt'!$M:$M,'sys inv movment rpt'!$L:$L,$M510,'sys inv movment rpt'!$N:$N,R$1)</f>
        <v>0</v>
      </c>
      <c r="S510" s="86">
        <f>SUMIFS('sys inv movment rpt'!$M:$M,'sys inv movment rpt'!$L:$L,$M510,'sys inv movment rpt'!$N:$N,S$1)</f>
        <v>0</v>
      </c>
      <c r="T510" s="86">
        <f>SUMIFS('sys inv movment rpt'!$M:$M,'sys inv movment rpt'!$L:$L,$M510,'sys inv movment rpt'!$N:$N,T$1)</f>
        <v>0</v>
      </c>
      <c r="U510" s="86">
        <f>SUMIFS('sys inv movment rpt'!$M:$M,'sys inv movment rpt'!$L:$L,$M510,'sys inv movment rpt'!$N:$N,U$1)</f>
        <v>0</v>
      </c>
      <c r="V510" s="86">
        <f>SUMIFS('sys inv movment rpt'!$M:$M,'sys inv movment rpt'!$L:$L,$M510,'sys inv movment rpt'!$N:$N,V$1)</f>
        <v>0</v>
      </c>
      <c r="W510" s="86">
        <f>SUMIFS('sys inv movment rpt'!$M:$M,'sys inv movment rpt'!$L:$L,$M510,'sys inv movment rpt'!$N:$N,W$1)</f>
        <v>0</v>
      </c>
      <c r="X510" s="86">
        <f>SUMIFS('sys inv movment rpt'!$M:$M,'sys inv movment rpt'!$L:$L,$M510,'sys inv movment rpt'!$N:$N,X$1)</f>
        <v>0</v>
      </c>
      <c r="Y510" s="86">
        <f>SUMIFS('sys inv movment rpt'!$M:$M,'sys inv movment rpt'!$L:$L,$M510,'sys inv movment rpt'!$N:$N,Y$1)</f>
        <v>0</v>
      </c>
      <c r="Z510" s="86">
        <f>SUMIFS('sys inv movment rpt'!$M:$M,'sys inv movment rpt'!$L:$L,$M510,'sys inv movment rpt'!$N:$N,Z$1)</f>
        <v>0</v>
      </c>
      <c r="AA510" s="86">
        <f>SUMIFS('sys inv movment rpt'!$M:$M,'sys inv movment rpt'!$L:$L,$M510,'sys inv movment rpt'!$N:$N,AA$1)</f>
        <v>0</v>
      </c>
      <c r="AB510" s="86">
        <f>SUMIFS('sys inv movment rpt'!$M:$M,'sys inv movment rpt'!$L:$L,$M510,'sys inv movment rpt'!$N:$N,AB$1)</f>
        <v>0</v>
      </c>
      <c r="AC510" s="86">
        <f>SUMIFS('sys inv movment rpt'!$M:$M,'sys inv movment rpt'!$L:$L,$M510,'sys inv movment rpt'!$N:$N,AC$1)</f>
        <v>0</v>
      </c>
      <c r="AD510" s="86">
        <f>SUMIFS('sys inv movment rpt'!$M:$M,'sys inv movment rpt'!$L:$L,$M510,'sys inv movment rpt'!$N:$N,AD$1)</f>
        <v>0</v>
      </c>
      <c r="AE510" s="86">
        <f>SUMIFS('sys inv movment rpt'!$M:$M,'sys inv movment rpt'!$L:$L,$M510,'sys inv movment rpt'!$N:$N,AE$1)</f>
        <v>0</v>
      </c>
      <c r="AF510" s="86">
        <f>SUMIFS('sys inv movment rpt'!$M:$M,'sys inv movment rpt'!$L:$L,$M510,'sys inv movment rpt'!$N:$N,AF$1)</f>
        <v>0</v>
      </c>
      <c r="AG510" s="86">
        <f>SUMIFS('sys inv movment rpt'!$M:$M,'sys inv movment rpt'!$L:$L,$M510,'sys inv movment rpt'!$N:$N,AG$1)</f>
        <v>0</v>
      </c>
      <c r="AH510" s="86">
        <f>SUMIFS('sys inv movment rpt'!$M:$M,'sys inv movment rpt'!$L:$L,$M510,'sys inv movment rpt'!$N:$N,AH$1)</f>
        <v>0</v>
      </c>
      <c r="AI510" s="86">
        <f>SUMIFS('sys inv movment rpt'!$M:$M,'sys inv movment rpt'!$L:$L,$M510,'sys inv movment rpt'!$N:$N,AI$1)</f>
        <v>0</v>
      </c>
      <c r="AJ510" s="86">
        <f>SUMIFS('sys inv movment rpt'!$M:$M,'sys inv movment rpt'!$L:$L,$M510,'sys inv movment rpt'!$N:$N,AJ$1)</f>
        <v>0</v>
      </c>
      <c r="AK510" s="86">
        <f>SUMIFS('sys inv movment rpt'!$M:$M,'sys inv movment rpt'!$L:$L,$M510,'sys inv movment rpt'!$N:$N,AK$1)</f>
        <v>0</v>
      </c>
      <c r="AL510" s="86">
        <f>SUMIFS('sys inv movment rpt'!$M:$M,'sys inv movment rpt'!$L:$L,$M510,'sys inv movment rpt'!$N:$N,AL$1)</f>
        <v>0</v>
      </c>
      <c r="AM510" s="86">
        <f>SUMIFS('sys inv movment rpt'!$M:$M,'sys inv movment rpt'!$L:$L,$M510,'sys inv movment rpt'!$N:$N,AM$1)</f>
        <v>0</v>
      </c>
      <c r="AN510" s="86">
        <f>SUMIFS('sys inv movment rpt'!$M:$M,'sys inv movment rpt'!$L:$L,$M510,'sys inv movment rpt'!$N:$N,AN$1)</f>
        <v>8400</v>
      </c>
      <c r="AO510" s="86">
        <f>SUMIFS('sys inv movment rpt'!$M:$M,'sys inv movment rpt'!$L:$L,$M510,'sys inv movment rpt'!$N:$N,AO$1)</f>
        <v>0</v>
      </c>
      <c r="AP510" s="86">
        <f>SUMIFS('sys inv movment rpt'!$M:$M,'sys inv movment rpt'!$L:$L,$M510,'sys inv movment rpt'!$N:$N,AP$1)</f>
        <v>0</v>
      </c>
      <c r="AQ510" s="86">
        <f>SUMIFS('sys inv movment rpt'!$M:$M,'sys inv movment rpt'!$L:$L,$M510,'sys inv movment rpt'!$N:$N,AQ$1)</f>
        <v>0</v>
      </c>
      <c r="AR510" s="86">
        <f>SUMIFS('sys inv movment rpt'!$M:$M,'sys inv movment rpt'!$L:$L,$M510,'sys inv movment rpt'!$N:$N,AR$1)</f>
        <v>0</v>
      </c>
      <c r="AS510" s="86">
        <f>SUMIFS('sys inv movment rpt'!$M:$M,'sys inv movment rpt'!$L:$L,$M510,'sys inv movment rpt'!$N:$N,AS$1)</f>
        <v>9800</v>
      </c>
      <c r="AT510" s="86">
        <f>SUMIFS('sys inv movment rpt'!$M:$M,'sys inv movment rpt'!$L:$L,$M510,'sys inv movment rpt'!$N:$N,AT$1)</f>
        <v>0</v>
      </c>
      <c r="AU510" s="86">
        <f>SUMIFS('sys inv movment rpt'!$M:$M,'sys inv movment rpt'!$L:$L,$M510,'sys inv movment rpt'!$N:$N,AU$1)</f>
        <v>0</v>
      </c>
      <c r="AV510" s="86">
        <f>SUMIFS('sys inv movment rpt'!$M:$M,'sys inv movment rpt'!$L:$L,$M510,'sys inv movment rpt'!$N:$N,AV$1)</f>
        <v>0</v>
      </c>
      <c r="AW510" s="87" t="str">
        <f>IFERROR(VLOOKUP(A510,'sys-backorder details'!E:U,17,0),"-")</f>
        <v>7 Days</v>
      </c>
      <c r="AX510" s="87" t="str">
        <f>IF(K510&gt;1,VLOOKUP(A510,'settings-routing'!A:I,9,0),"")</f>
        <v/>
      </c>
    </row>
    <row r="511" ht="12.75" hidden="1" customHeight="1">
      <c r="A511" s="50" t="s">
        <v>1212</v>
      </c>
      <c r="B511" s="50" t="s">
        <v>1213</v>
      </c>
      <c r="C511" s="50">
        <f t="shared" si="2"/>
        <v>0</v>
      </c>
      <c r="D511" s="80">
        <f>SUMIF('Stocks 101-111'!$J:$J,'item dashboard'!A511,'Stocks 101-111'!K:K)</f>
        <v>0</v>
      </c>
      <c r="E511" s="80">
        <f>SUMIF('Stocks 101-111'!$J:$J,'item dashboard'!A511,'Stocks 101-111'!$L:$L)</f>
        <v>0</v>
      </c>
      <c r="F511" s="81">
        <f t="shared" si="3"/>
        <v>0</v>
      </c>
      <c r="G511" s="82">
        <f t="shared" si="4"/>
        <v>0</v>
      </c>
      <c r="H511" s="50">
        <f>SUMIFS('sys-backorder details'!$M:$M,'sys-backorder details'!$E:$E,'item dashboard'!A511,'sys-backorder details'!$V:$V,"")</f>
        <v>0</v>
      </c>
      <c r="I511" s="83">
        <f>SUMIF('settings-routing'!$I:$I,'item dashboard'!A511,'settings-routing'!$O:$O)</f>
        <v>0</v>
      </c>
      <c r="J511" s="50">
        <f>SUMIFS('sys-backorder details'!$M:$M,'sys-backorder details'!$E:$E,'item dashboard'!A511,'sys-backorder details'!$V:$V,"Call off")</f>
        <v>0</v>
      </c>
      <c r="K511" s="84">
        <f t="shared" si="5"/>
        <v>0</v>
      </c>
      <c r="L511" s="84">
        <f>SUMIF('Production Plan'!$E:$E,'item dashboard'!A511,'Production Plan'!$N:$N)</f>
        <v>0</v>
      </c>
      <c r="M511" s="85" t="str">
        <f t="shared" si="6"/>
        <v>B-GP103-LPK10-100 ml Light Pink Bottle</v>
      </c>
      <c r="N511" s="86">
        <f>SUMIFS('sys inv movment rpt'!$M:$M,'sys inv movment rpt'!$L:$L,$M511,'sys inv movment rpt'!$N:$N,N$1)</f>
        <v>0</v>
      </c>
      <c r="O511" s="86">
        <f>SUMIFS('sys inv movment rpt'!$M:$M,'sys inv movment rpt'!$L:$L,$M511,'sys inv movment rpt'!$N:$N,O$1)</f>
        <v>0</v>
      </c>
      <c r="P511" s="86">
        <f>SUMIFS('sys inv movment rpt'!$M:$M,'sys inv movment rpt'!$L:$L,$M511,'sys inv movment rpt'!$N:$N,P$1)</f>
        <v>0</v>
      </c>
      <c r="Q511" s="86">
        <f>SUMIFS('sys inv movment rpt'!$M:$M,'sys inv movment rpt'!$L:$L,$M511,'sys inv movment rpt'!$N:$N,Q$1)</f>
        <v>0</v>
      </c>
      <c r="R511" s="86">
        <f>SUMIFS('sys inv movment rpt'!$M:$M,'sys inv movment rpt'!$L:$L,$M511,'sys inv movment rpt'!$N:$N,R$1)</f>
        <v>0</v>
      </c>
      <c r="S511" s="86">
        <f>SUMIFS('sys inv movment rpt'!$M:$M,'sys inv movment rpt'!$L:$L,$M511,'sys inv movment rpt'!$N:$N,S$1)</f>
        <v>0</v>
      </c>
      <c r="T511" s="86">
        <f>SUMIFS('sys inv movment rpt'!$M:$M,'sys inv movment rpt'!$L:$L,$M511,'sys inv movment rpt'!$N:$N,T$1)</f>
        <v>0</v>
      </c>
      <c r="U511" s="86">
        <f>SUMIFS('sys inv movment rpt'!$M:$M,'sys inv movment rpt'!$L:$L,$M511,'sys inv movment rpt'!$N:$N,U$1)</f>
        <v>0</v>
      </c>
      <c r="V511" s="86">
        <f>SUMIFS('sys inv movment rpt'!$M:$M,'sys inv movment rpt'!$L:$L,$M511,'sys inv movment rpt'!$N:$N,V$1)</f>
        <v>0</v>
      </c>
      <c r="W511" s="86">
        <f>SUMIFS('sys inv movment rpt'!$M:$M,'sys inv movment rpt'!$L:$L,$M511,'sys inv movment rpt'!$N:$N,W$1)</f>
        <v>0</v>
      </c>
      <c r="X511" s="86">
        <f>SUMIFS('sys inv movment rpt'!$M:$M,'sys inv movment rpt'!$L:$L,$M511,'sys inv movment rpt'!$N:$N,X$1)</f>
        <v>0</v>
      </c>
      <c r="Y511" s="86">
        <f>SUMIFS('sys inv movment rpt'!$M:$M,'sys inv movment rpt'!$L:$L,$M511,'sys inv movment rpt'!$N:$N,Y$1)</f>
        <v>0</v>
      </c>
      <c r="Z511" s="86">
        <f>SUMIFS('sys inv movment rpt'!$M:$M,'sys inv movment rpt'!$L:$L,$M511,'sys inv movment rpt'!$N:$N,Z$1)</f>
        <v>0</v>
      </c>
      <c r="AA511" s="86">
        <f>SUMIFS('sys inv movment rpt'!$M:$M,'sys inv movment rpt'!$L:$L,$M511,'sys inv movment rpt'!$N:$N,AA$1)</f>
        <v>0</v>
      </c>
      <c r="AB511" s="86">
        <f>SUMIFS('sys inv movment rpt'!$M:$M,'sys inv movment rpt'!$L:$L,$M511,'sys inv movment rpt'!$N:$N,AB$1)</f>
        <v>0</v>
      </c>
      <c r="AC511" s="86">
        <f>SUMIFS('sys inv movment rpt'!$M:$M,'sys inv movment rpt'!$L:$L,$M511,'sys inv movment rpt'!$N:$N,AC$1)</f>
        <v>0</v>
      </c>
      <c r="AD511" s="86">
        <f>SUMIFS('sys inv movment rpt'!$M:$M,'sys inv movment rpt'!$L:$L,$M511,'sys inv movment rpt'!$N:$N,AD$1)</f>
        <v>0</v>
      </c>
      <c r="AE511" s="86">
        <f>SUMIFS('sys inv movment rpt'!$M:$M,'sys inv movment rpt'!$L:$L,$M511,'sys inv movment rpt'!$N:$N,AE$1)</f>
        <v>0</v>
      </c>
      <c r="AF511" s="86">
        <f>SUMIFS('sys inv movment rpt'!$M:$M,'sys inv movment rpt'!$L:$L,$M511,'sys inv movment rpt'!$N:$N,AF$1)</f>
        <v>0</v>
      </c>
      <c r="AG511" s="86">
        <f>SUMIFS('sys inv movment rpt'!$M:$M,'sys inv movment rpt'!$L:$L,$M511,'sys inv movment rpt'!$N:$N,AG$1)</f>
        <v>0</v>
      </c>
      <c r="AH511" s="86">
        <f>SUMIFS('sys inv movment rpt'!$M:$M,'sys inv movment rpt'!$L:$L,$M511,'sys inv movment rpt'!$N:$N,AH$1)</f>
        <v>0</v>
      </c>
      <c r="AI511" s="86">
        <f>SUMIFS('sys inv movment rpt'!$M:$M,'sys inv movment rpt'!$L:$L,$M511,'sys inv movment rpt'!$N:$N,AI$1)</f>
        <v>0</v>
      </c>
      <c r="AJ511" s="86">
        <f>SUMIFS('sys inv movment rpt'!$M:$M,'sys inv movment rpt'!$L:$L,$M511,'sys inv movment rpt'!$N:$N,AJ$1)</f>
        <v>0</v>
      </c>
      <c r="AK511" s="86">
        <f>SUMIFS('sys inv movment rpt'!$M:$M,'sys inv movment rpt'!$L:$L,$M511,'sys inv movment rpt'!$N:$N,AK$1)</f>
        <v>0</v>
      </c>
      <c r="AL511" s="86">
        <f>SUMIFS('sys inv movment rpt'!$M:$M,'sys inv movment rpt'!$L:$L,$M511,'sys inv movment rpt'!$N:$N,AL$1)</f>
        <v>0</v>
      </c>
      <c r="AM511" s="86">
        <f>SUMIFS('sys inv movment rpt'!$M:$M,'sys inv movment rpt'!$L:$L,$M511,'sys inv movment rpt'!$N:$N,AM$1)</f>
        <v>0</v>
      </c>
      <c r="AN511" s="86">
        <f>SUMIFS('sys inv movment rpt'!$M:$M,'sys inv movment rpt'!$L:$L,$M511,'sys inv movment rpt'!$N:$N,AN$1)</f>
        <v>0</v>
      </c>
      <c r="AO511" s="86">
        <f>SUMIFS('sys inv movment rpt'!$M:$M,'sys inv movment rpt'!$L:$L,$M511,'sys inv movment rpt'!$N:$N,AO$1)</f>
        <v>0</v>
      </c>
      <c r="AP511" s="86">
        <f>SUMIFS('sys inv movment rpt'!$M:$M,'sys inv movment rpt'!$L:$L,$M511,'sys inv movment rpt'!$N:$N,AP$1)</f>
        <v>0</v>
      </c>
      <c r="AQ511" s="86">
        <f>SUMIFS('sys inv movment rpt'!$M:$M,'sys inv movment rpt'!$L:$L,$M511,'sys inv movment rpt'!$N:$N,AQ$1)</f>
        <v>0</v>
      </c>
      <c r="AR511" s="86">
        <f>SUMIFS('sys inv movment rpt'!$M:$M,'sys inv movment rpt'!$L:$L,$M511,'sys inv movment rpt'!$N:$N,AR$1)</f>
        <v>0</v>
      </c>
      <c r="AS511" s="86">
        <f>SUMIFS('sys inv movment rpt'!$M:$M,'sys inv movment rpt'!$L:$L,$M511,'sys inv movment rpt'!$N:$N,AS$1)</f>
        <v>0</v>
      </c>
      <c r="AT511" s="86">
        <f>SUMIFS('sys inv movment rpt'!$M:$M,'sys inv movment rpt'!$L:$L,$M511,'sys inv movment rpt'!$N:$N,AT$1)</f>
        <v>0</v>
      </c>
      <c r="AU511" s="86">
        <f>SUMIFS('sys inv movment rpt'!$M:$M,'sys inv movment rpt'!$L:$L,$M511,'sys inv movment rpt'!$N:$N,AU$1)</f>
        <v>0</v>
      </c>
      <c r="AV511" s="86">
        <f>SUMIFS('sys inv movment rpt'!$M:$M,'sys inv movment rpt'!$L:$L,$M511,'sys inv movment rpt'!$N:$N,AV$1)</f>
        <v>0</v>
      </c>
      <c r="AW511" s="87" t="str">
        <f>IFERROR(VLOOKUP(A511,'sys-backorder details'!E:U,17,0),"-")</f>
        <v>-</v>
      </c>
      <c r="AX511" s="87" t="str">
        <f>IF(K511&gt;1,VLOOKUP(A511,'settings-routing'!A:I,9,0),"")</f>
        <v/>
      </c>
    </row>
    <row r="512" ht="12.75" hidden="1" customHeight="1">
      <c r="A512" s="50" t="s">
        <v>1214</v>
      </c>
      <c r="B512" s="50" t="s">
        <v>1215</v>
      </c>
      <c r="C512" s="50">
        <f t="shared" si="2"/>
        <v>0</v>
      </c>
      <c r="D512" s="80">
        <f>SUMIF('Stocks 101-111'!$J:$J,'item dashboard'!A512,'Stocks 101-111'!K:K)</f>
        <v>0</v>
      </c>
      <c r="E512" s="80">
        <f>SUMIF('Stocks 101-111'!$J:$J,'item dashboard'!A512,'Stocks 101-111'!$L:$L)</f>
        <v>0</v>
      </c>
      <c r="F512" s="81">
        <f t="shared" si="3"/>
        <v>0</v>
      </c>
      <c r="G512" s="82">
        <f t="shared" si="4"/>
        <v>0</v>
      </c>
      <c r="H512" s="50">
        <f>SUMIFS('sys-backorder details'!$M:$M,'sys-backorder details'!$E:$E,'item dashboard'!A512,'sys-backorder details'!$V:$V,"")</f>
        <v>0</v>
      </c>
      <c r="I512" s="83">
        <f>SUMIF('settings-routing'!$I:$I,'item dashboard'!A512,'settings-routing'!$O:$O)</f>
        <v>0</v>
      </c>
      <c r="J512" s="50">
        <f>SUMIFS('sys-backorder details'!$M:$M,'sys-backorder details'!$E:$E,'item dashboard'!A512,'sys-backorder details'!$V:$V,"Call off")</f>
        <v>0</v>
      </c>
      <c r="K512" s="84">
        <f t="shared" si="5"/>
        <v>0</v>
      </c>
      <c r="L512" s="84">
        <f>SUMIF('Production Plan'!$E:$E,'item dashboard'!A512,'Production Plan'!$N:$N)</f>
        <v>0</v>
      </c>
      <c r="M512" s="85" t="str">
        <f t="shared" si="6"/>
        <v>B-GP103-N10-100 ml Natural Bottle</v>
      </c>
      <c r="N512" s="86">
        <f>SUMIFS('sys inv movment rpt'!$M:$M,'sys inv movment rpt'!$L:$L,$M512,'sys inv movment rpt'!$N:$N,N$1)</f>
        <v>0</v>
      </c>
      <c r="O512" s="86">
        <f>SUMIFS('sys inv movment rpt'!$M:$M,'sys inv movment rpt'!$L:$L,$M512,'sys inv movment rpt'!$N:$N,O$1)</f>
        <v>0</v>
      </c>
      <c r="P512" s="86">
        <f>SUMIFS('sys inv movment rpt'!$M:$M,'sys inv movment rpt'!$L:$L,$M512,'sys inv movment rpt'!$N:$N,P$1)</f>
        <v>0</v>
      </c>
      <c r="Q512" s="86">
        <f>SUMIFS('sys inv movment rpt'!$M:$M,'sys inv movment rpt'!$L:$L,$M512,'sys inv movment rpt'!$N:$N,Q$1)</f>
        <v>0</v>
      </c>
      <c r="R512" s="86">
        <f>SUMIFS('sys inv movment rpt'!$M:$M,'sys inv movment rpt'!$L:$L,$M512,'sys inv movment rpt'!$N:$N,R$1)</f>
        <v>0</v>
      </c>
      <c r="S512" s="86">
        <f>SUMIFS('sys inv movment rpt'!$M:$M,'sys inv movment rpt'!$L:$L,$M512,'sys inv movment rpt'!$N:$N,S$1)</f>
        <v>0</v>
      </c>
      <c r="T512" s="86">
        <f>SUMIFS('sys inv movment rpt'!$M:$M,'sys inv movment rpt'!$L:$L,$M512,'sys inv movment rpt'!$N:$N,T$1)</f>
        <v>0</v>
      </c>
      <c r="U512" s="86">
        <f>SUMIFS('sys inv movment rpt'!$M:$M,'sys inv movment rpt'!$L:$L,$M512,'sys inv movment rpt'!$N:$N,U$1)</f>
        <v>0</v>
      </c>
      <c r="V512" s="86">
        <f>SUMIFS('sys inv movment rpt'!$M:$M,'sys inv movment rpt'!$L:$L,$M512,'sys inv movment rpt'!$N:$N,V$1)</f>
        <v>0</v>
      </c>
      <c r="W512" s="86">
        <f>SUMIFS('sys inv movment rpt'!$M:$M,'sys inv movment rpt'!$L:$L,$M512,'sys inv movment rpt'!$N:$N,W$1)</f>
        <v>0</v>
      </c>
      <c r="X512" s="86">
        <f>SUMIFS('sys inv movment rpt'!$M:$M,'sys inv movment rpt'!$L:$L,$M512,'sys inv movment rpt'!$N:$N,X$1)</f>
        <v>0</v>
      </c>
      <c r="Y512" s="86">
        <f>SUMIFS('sys inv movment rpt'!$M:$M,'sys inv movment rpt'!$L:$L,$M512,'sys inv movment rpt'!$N:$N,Y$1)</f>
        <v>0</v>
      </c>
      <c r="Z512" s="86">
        <f>SUMIFS('sys inv movment rpt'!$M:$M,'sys inv movment rpt'!$L:$L,$M512,'sys inv movment rpt'!$N:$N,Z$1)</f>
        <v>0</v>
      </c>
      <c r="AA512" s="86">
        <f>SUMIFS('sys inv movment rpt'!$M:$M,'sys inv movment rpt'!$L:$L,$M512,'sys inv movment rpt'!$N:$N,AA$1)</f>
        <v>0</v>
      </c>
      <c r="AB512" s="86">
        <f>SUMIFS('sys inv movment rpt'!$M:$M,'sys inv movment rpt'!$L:$L,$M512,'sys inv movment rpt'!$N:$N,AB$1)</f>
        <v>0</v>
      </c>
      <c r="AC512" s="86">
        <f>SUMIFS('sys inv movment rpt'!$M:$M,'sys inv movment rpt'!$L:$L,$M512,'sys inv movment rpt'!$N:$N,AC$1)</f>
        <v>0</v>
      </c>
      <c r="AD512" s="86">
        <f>SUMIFS('sys inv movment rpt'!$M:$M,'sys inv movment rpt'!$L:$L,$M512,'sys inv movment rpt'!$N:$N,AD$1)</f>
        <v>0</v>
      </c>
      <c r="AE512" s="86">
        <f>SUMIFS('sys inv movment rpt'!$M:$M,'sys inv movment rpt'!$L:$L,$M512,'sys inv movment rpt'!$N:$N,AE$1)</f>
        <v>0</v>
      </c>
      <c r="AF512" s="86">
        <f>SUMIFS('sys inv movment rpt'!$M:$M,'sys inv movment rpt'!$L:$L,$M512,'sys inv movment rpt'!$N:$N,AF$1)</f>
        <v>0</v>
      </c>
      <c r="AG512" s="86">
        <f>SUMIFS('sys inv movment rpt'!$M:$M,'sys inv movment rpt'!$L:$L,$M512,'sys inv movment rpt'!$N:$N,AG$1)</f>
        <v>0</v>
      </c>
      <c r="AH512" s="86">
        <f>SUMIFS('sys inv movment rpt'!$M:$M,'sys inv movment rpt'!$L:$L,$M512,'sys inv movment rpt'!$N:$N,AH$1)</f>
        <v>0</v>
      </c>
      <c r="AI512" s="86">
        <f>SUMIFS('sys inv movment rpt'!$M:$M,'sys inv movment rpt'!$L:$L,$M512,'sys inv movment rpt'!$N:$N,AI$1)</f>
        <v>0</v>
      </c>
      <c r="AJ512" s="86">
        <f>SUMIFS('sys inv movment rpt'!$M:$M,'sys inv movment rpt'!$L:$L,$M512,'sys inv movment rpt'!$N:$N,AJ$1)</f>
        <v>0</v>
      </c>
      <c r="AK512" s="86">
        <f>SUMIFS('sys inv movment rpt'!$M:$M,'sys inv movment rpt'!$L:$L,$M512,'sys inv movment rpt'!$N:$N,AK$1)</f>
        <v>0</v>
      </c>
      <c r="AL512" s="86">
        <f>SUMIFS('sys inv movment rpt'!$M:$M,'sys inv movment rpt'!$L:$L,$M512,'sys inv movment rpt'!$N:$N,AL$1)</f>
        <v>0</v>
      </c>
      <c r="AM512" s="86">
        <f>SUMIFS('sys inv movment rpt'!$M:$M,'sys inv movment rpt'!$L:$L,$M512,'sys inv movment rpt'!$N:$N,AM$1)</f>
        <v>0</v>
      </c>
      <c r="AN512" s="86">
        <f>SUMIFS('sys inv movment rpt'!$M:$M,'sys inv movment rpt'!$L:$L,$M512,'sys inv movment rpt'!$N:$N,AN$1)</f>
        <v>0</v>
      </c>
      <c r="AO512" s="86">
        <f>SUMIFS('sys inv movment rpt'!$M:$M,'sys inv movment rpt'!$L:$L,$M512,'sys inv movment rpt'!$N:$N,AO$1)</f>
        <v>0</v>
      </c>
      <c r="AP512" s="86">
        <f>SUMIFS('sys inv movment rpt'!$M:$M,'sys inv movment rpt'!$L:$L,$M512,'sys inv movment rpt'!$N:$N,AP$1)</f>
        <v>0</v>
      </c>
      <c r="AQ512" s="86">
        <f>SUMIFS('sys inv movment rpt'!$M:$M,'sys inv movment rpt'!$L:$L,$M512,'sys inv movment rpt'!$N:$N,AQ$1)</f>
        <v>0</v>
      </c>
      <c r="AR512" s="86">
        <f>SUMIFS('sys inv movment rpt'!$M:$M,'sys inv movment rpt'!$L:$L,$M512,'sys inv movment rpt'!$N:$N,AR$1)</f>
        <v>0</v>
      </c>
      <c r="AS512" s="86">
        <f>SUMIFS('sys inv movment rpt'!$M:$M,'sys inv movment rpt'!$L:$L,$M512,'sys inv movment rpt'!$N:$N,AS$1)</f>
        <v>0</v>
      </c>
      <c r="AT512" s="86">
        <f>SUMIFS('sys inv movment rpt'!$M:$M,'sys inv movment rpt'!$L:$L,$M512,'sys inv movment rpt'!$N:$N,AT$1)</f>
        <v>0</v>
      </c>
      <c r="AU512" s="86">
        <f>SUMIFS('sys inv movment rpt'!$M:$M,'sys inv movment rpt'!$L:$L,$M512,'sys inv movment rpt'!$N:$N,AU$1)</f>
        <v>0</v>
      </c>
      <c r="AV512" s="86">
        <f>SUMIFS('sys inv movment rpt'!$M:$M,'sys inv movment rpt'!$L:$L,$M512,'sys inv movment rpt'!$N:$N,AV$1)</f>
        <v>0</v>
      </c>
      <c r="AW512" s="87" t="str">
        <f>IFERROR(VLOOKUP(A512,'sys-backorder details'!E:U,17,0),"-")</f>
        <v>-</v>
      </c>
      <c r="AX512" s="87" t="str">
        <f>IF(K512&gt;1,VLOOKUP(A512,'settings-routing'!A:I,9,0),"")</f>
        <v/>
      </c>
    </row>
    <row r="513" ht="12.75" hidden="1" customHeight="1">
      <c r="A513" s="50" t="s">
        <v>1216</v>
      </c>
      <c r="B513" s="50" t="s">
        <v>1217</v>
      </c>
      <c r="C513" s="50">
        <f t="shared" si="2"/>
        <v>0</v>
      </c>
      <c r="D513" s="80">
        <f>SUMIF('Stocks 101-111'!$J:$J,'item dashboard'!A513,'Stocks 101-111'!K:K)</f>
        <v>0</v>
      </c>
      <c r="E513" s="80">
        <f>SUMIF('Stocks 101-111'!$J:$J,'item dashboard'!A513,'Stocks 101-111'!$L:$L)</f>
        <v>0</v>
      </c>
      <c r="F513" s="81">
        <f t="shared" si="3"/>
        <v>0</v>
      </c>
      <c r="G513" s="82">
        <f t="shared" si="4"/>
        <v>0</v>
      </c>
      <c r="H513" s="50">
        <f>SUMIFS('sys-backorder details'!$M:$M,'sys-backorder details'!$E:$E,'item dashboard'!A513,'sys-backorder details'!$V:$V,"")</f>
        <v>0</v>
      </c>
      <c r="I513" s="83">
        <f>SUMIF('settings-routing'!$I:$I,'item dashboard'!A513,'settings-routing'!$O:$O)</f>
        <v>0</v>
      </c>
      <c r="J513" s="50">
        <f>SUMIFS('sys-backorder details'!$M:$M,'sys-backorder details'!$E:$E,'item dashboard'!A513,'sys-backorder details'!$V:$V,"Call off")</f>
        <v>0</v>
      </c>
      <c r="K513" s="84">
        <f t="shared" si="5"/>
        <v>0</v>
      </c>
      <c r="L513" s="84">
        <f>SUMIF('Production Plan'!$E:$E,'item dashboard'!A513,'Production Plan'!$N:$N)</f>
        <v>0</v>
      </c>
      <c r="M513" s="85" t="str">
        <f t="shared" si="6"/>
        <v>B-GP103-N10EPCC-100 ml Printed Natural Epcc Neutralizing Bottle</v>
      </c>
      <c r="N513" s="86">
        <f>SUMIFS('sys inv movment rpt'!$M:$M,'sys inv movment rpt'!$L:$L,$M513,'sys inv movment rpt'!$N:$N,N$1)</f>
        <v>0</v>
      </c>
      <c r="O513" s="86">
        <f>SUMIFS('sys inv movment rpt'!$M:$M,'sys inv movment rpt'!$L:$L,$M513,'sys inv movment rpt'!$N:$N,O$1)</f>
        <v>0</v>
      </c>
      <c r="P513" s="86">
        <f>SUMIFS('sys inv movment rpt'!$M:$M,'sys inv movment rpt'!$L:$L,$M513,'sys inv movment rpt'!$N:$N,P$1)</f>
        <v>0</v>
      </c>
      <c r="Q513" s="86">
        <f>SUMIFS('sys inv movment rpt'!$M:$M,'sys inv movment rpt'!$L:$L,$M513,'sys inv movment rpt'!$N:$N,Q$1)</f>
        <v>0</v>
      </c>
      <c r="R513" s="86">
        <f>SUMIFS('sys inv movment rpt'!$M:$M,'sys inv movment rpt'!$L:$L,$M513,'sys inv movment rpt'!$N:$N,R$1)</f>
        <v>0</v>
      </c>
      <c r="S513" s="86">
        <f>SUMIFS('sys inv movment rpt'!$M:$M,'sys inv movment rpt'!$L:$L,$M513,'sys inv movment rpt'!$N:$N,S$1)</f>
        <v>0</v>
      </c>
      <c r="T513" s="86">
        <f>SUMIFS('sys inv movment rpt'!$M:$M,'sys inv movment rpt'!$L:$L,$M513,'sys inv movment rpt'!$N:$N,T$1)</f>
        <v>0</v>
      </c>
      <c r="U513" s="86">
        <f>SUMIFS('sys inv movment rpt'!$M:$M,'sys inv movment rpt'!$L:$L,$M513,'sys inv movment rpt'!$N:$N,U$1)</f>
        <v>0</v>
      </c>
      <c r="V513" s="86">
        <f>SUMIFS('sys inv movment rpt'!$M:$M,'sys inv movment rpt'!$L:$L,$M513,'sys inv movment rpt'!$N:$N,V$1)</f>
        <v>0</v>
      </c>
      <c r="W513" s="86">
        <f>SUMIFS('sys inv movment rpt'!$M:$M,'sys inv movment rpt'!$L:$L,$M513,'sys inv movment rpt'!$N:$N,W$1)</f>
        <v>0</v>
      </c>
      <c r="X513" s="86">
        <f>SUMIFS('sys inv movment rpt'!$M:$M,'sys inv movment rpt'!$L:$L,$M513,'sys inv movment rpt'!$N:$N,X$1)</f>
        <v>0</v>
      </c>
      <c r="Y513" s="86">
        <f>SUMIFS('sys inv movment rpt'!$M:$M,'sys inv movment rpt'!$L:$L,$M513,'sys inv movment rpt'!$N:$N,Y$1)</f>
        <v>0</v>
      </c>
      <c r="Z513" s="86">
        <f>SUMIFS('sys inv movment rpt'!$M:$M,'sys inv movment rpt'!$L:$L,$M513,'sys inv movment rpt'!$N:$N,Z$1)</f>
        <v>0</v>
      </c>
      <c r="AA513" s="86">
        <f>SUMIFS('sys inv movment rpt'!$M:$M,'sys inv movment rpt'!$L:$L,$M513,'sys inv movment rpt'!$N:$N,AA$1)</f>
        <v>0</v>
      </c>
      <c r="AB513" s="86">
        <f>SUMIFS('sys inv movment rpt'!$M:$M,'sys inv movment rpt'!$L:$L,$M513,'sys inv movment rpt'!$N:$N,AB$1)</f>
        <v>0</v>
      </c>
      <c r="AC513" s="86">
        <f>SUMIFS('sys inv movment rpt'!$M:$M,'sys inv movment rpt'!$L:$L,$M513,'sys inv movment rpt'!$N:$N,AC$1)</f>
        <v>0</v>
      </c>
      <c r="AD513" s="86">
        <f>SUMIFS('sys inv movment rpt'!$M:$M,'sys inv movment rpt'!$L:$L,$M513,'sys inv movment rpt'!$N:$N,AD$1)</f>
        <v>0</v>
      </c>
      <c r="AE513" s="86">
        <f>SUMIFS('sys inv movment rpt'!$M:$M,'sys inv movment rpt'!$L:$L,$M513,'sys inv movment rpt'!$N:$N,AE$1)</f>
        <v>0</v>
      </c>
      <c r="AF513" s="86">
        <f>SUMIFS('sys inv movment rpt'!$M:$M,'sys inv movment rpt'!$L:$L,$M513,'sys inv movment rpt'!$N:$N,AF$1)</f>
        <v>0</v>
      </c>
      <c r="AG513" s="86">
        <f>SUMIFS('sys inv movment rpt'!$M:$M,'sys inv movment rpt'!$L:$L,$M513,'sys inv movment rpt'!$N:$N,AG$1)</f>
        <v>0</v>
      </c>
      <c r="AH513" s="86">
        <f>SUMIFS('sys inv movment rpt'!$M:$M,'sys inv movment rpt'!$L:$L,$M513,'sys inv movment rpt'!$N:$N,AH$1)</f>
        <v>0</v>
      </c>
      <c r="AI513" s="86">
        <f>SUMIFS('sys inv movment rpt'!$M:$M,'sys inv movment rpt'!$L:$L,$M513,'sys inv movment rpt'!$N:$N,AI$1)</f>
        <v>0</v>
      </c>
      <c r="AJ513" s="86">
        <f>SUMIFS('sys inv movment rpt'!$M:$M,'sys inv movment rpt'!$L:$L,$M513,'sys inv movment rpt'!$N:$N,AJ$1)</f>
        <v>0</v>
      </c>
      <c r="AK513" s="86">
        <f>SUMIFS('sys inv movment rpt'!$M:$M,'sys inv movment rpt'!$L:$L,$M513,'sys inv movment rpt'!$N:$N,AK$1)</f>
        <v>0</v>
      </c>
      <c r="AL513" s="86">
        <f>SUMIFS('sys inv movment rpt'!$M:$M,'sys inv movment rpt'!$L:$L,$M513,'sys inv movment rpt'!$N:$N,AL$1)</f>
        <v>0</v>
      </c>
      <c r="AM513" s="86">
        <f>SUMIFS('sys inv movment rpt'!$M:$M,'sys inv movment rpt'!$L:$L,$M513,'sys inv movment rpt'!$N:$N,AM$1)</f>
        <v>0</v>
      </c>
      <c r="AN513" s="86">
        <f>SUMIFS('sys inv movment rpt'!$M:$M,'sys inv movment rpt'!$L:$L,$M513,'sys inv movment rpt'!$N:$N,AN$1)</f>
        <v>0</v>
      </c>
      <c r="AO513" s="86">
        <f>SUMIFS('sys inv movment rpt'!$M:$M,'sys inv movment rpt'!$L:$L,$M513,'sys inv movment rpt'!$N:$N,AO$1)</f>
        <v>0</v>
      </c>
      <c r="AP513" s="86">
        <f>SUMIFS('sys inv movment rpt'!$M:$M,'sys inv movment rpt'!$L:$L,$M513,'sys inv movment rpt'!$N:$N,AP$1)</f>
        <v>0</v>
      </c>
      <c r="AQ513" s="86">
        <f>SUMIFS('sys inv movment rpt'!$M:$M,'sys inv movment rpt'!$L:$L,$M513,'sys inv movment rpt'!$N:$N,AQ$1)</f>
        <v>0</v>
      </c>
      <c r="AR513" s="86">
        <f>SUMIFS('sys inv movment rpt'!$M:$M,'sys inv movment rpt'!$L:$L,$M513,'sys inv movment rpt'!$N:$N,AR$1)</f>
        <v>0</v>
      </c>
      <c r="AS513" s="86">
        <f>SUMIFS('sys inv movment rpt'!$M:$M,'sys inv movment rpt'!$L:$L,$M513,'sys inv movment rpt'!$N:$N,AS$1)</f>
        <v>0</v>
      </c>
      <c r="AT513" s="86">
        <f>SUMIFS('sys inv movment rpt'!$M:$M,'sys inv movment rpt'!$L:$L,$M513,'sys inv movment rpt'!$N:$N,AT$1)</f>
        <v>0</v>
      </c>
      <c r="AU513" s="86">
        <f>SUMIFS('sys inv movment rpt'!$M:$M,'sys inv movment rpt'!$L:$L,$M513,'sys inv movment rpt'!$N:$N,AU$1)</f>
        <v>0</v>
      </c>
      <c r="AV513" s="86">
        <f>SUMIFS('sys inv movment rpt'!$M:$M,'sys inv movment rpt'!$L:$L,$M513,'sys inv movment rpt'!$N:$N,AV$1)</f>
        <v>0</v>
      </c>
      <c r="AW513" s="87" t="str">
        <f>IFERROR(VLOOKUP(A513,'sys-backorder details'!E:U,17,0),"-")</f>
        <v>-</v>
      </c>
      <c r="AX513" s="87" t="str">
        <f>IF(K513&gt;1,VLOOKUP(A513,'settings-routing'!A:I,9,0),"")</f>
        <v/>
      </c>
    </row>
    <row r="514" ht="12.75" hidden="1" customHeight="1">
      <c r="A514" s="50" t="s">
        <v>1218</v>
      </c>
      <c r="B514" s="50" t="s">
        <v>1219</v>
      </c>
      <c r="C514" s="50">
        <f t="shared" si="2"/>
        <v>0</v>
      </c>
      <c r="D514" s="80">
        <f>SUMIF('Stocks 101-111'!$J:$J,'item dashboard'!A514,'Stocks 101-111'!K:K)</f>
        <v>0</v>
      </c>
      <c r="E514" s="80">
        <f>SUMIF('Stocks 101-111'!$J:$J,'item dashboard'!A514,'Stocks 101-111'!$L:$L)</f>
        <v>0</v>
      </c>
      <c r="F514" s="81">
        <f t="shared" si="3"/>
        <v>0</v>
      </c>
      <c r="G514" s="82">
        <f t="shared" si="4"/>
        <v>0</v>
      </c>
      <c r="H514" s="50">
        <f>SUMIFS('sys-backorder details'!$M:$M,'sys-backorder details'!$E:$E,'item dashboard'!A514,'sys-backorder details'!$V:$V,"")</f>
        <v>0</v>
      </c>
      <c r="I514" s="83">
        <f>SUMIF('settings-routing'!$I:$I,'item dashboard'!A514,'settings-routing'!$O:$O)</f>
        <v>0</v>
      </c>
      <c r="J514" s="50">
        <f>SUMIFS('sys-backorder details'!$M:$M,'sys-backorder details'!$E:$E,'item dashboard'!A514,'sys-backorder details'!$V:$V,"Call off")</f>
        <v>0</v>
      </c>
      <c r="K514" s="84">
        <f t="shared" si="5"/>
        <v>0</v>
      </c>
      <c r="L514" s="84">
        <f>SUMIF('Production Plan'!$E:$E,'item dashboard'!A514,'Production Plan'!$N:$N)</f>
        <v>0</v>
      </c>
      <c r="M514" s="85" t="str">
        <f t="shared" si="6"/>
        <v>B-GP103-O10-100 ml Orange Bottle</v>
      </c>
      <c r="N514" s="86">
        <f>SUMIFS('sys inv movment rpt'!$M:$M,'sys inv movment rpt'!$L:$L,$M514,'sys inv movment rpt'!$N:$N,N$1)</f>
        <v>0</v>
      </c>
      <c r="O514" s="86">
        <f>SUMIFS('sys inv movment rpt'!$M:$M,'sys inv movment rpt'!$L:$L,$M514,'sys inv movment rpt'!$N:$N,O$1)</f>
        <v>0</v>
      </c>
      <c r="P514" s="86">
        <f>SUMIFS('sys inv movment rpt'!$M:$M,'sys inv movment rpt'!$L:$L,$M514,'sys inv movment rpt'!$N:$N,P$1)</f>
        <v>0</v>
      </c>
      <c r="Q514" s="86">
        <f>SUMIFS('sys inv movment rpt'!$M:$M,'sys inv movment rpt'!$L:$L,$M514,'sys inv movment rpt'!$N:$N,Q$1)</f>
        <v>0</v>
      </c>
      <c r="R514" s="86">
        <f>SUMIFS('sys inv movment rpt'!$M:$M,'sys inv movment rpt'!$L:$L,$M514,'sys inv movment rpt'!$N:$N,R$1)</f>
        <v>0</v>
      </c>
      <c r="S514" s="86">
        <f>SUMIFS('sys inv movment rpt'!$M:$M,'sys inv movment rpt'!$L:$L,$M514,'sys inv movment rpt'!$N:$N,S$1)</f>
        <v>0</v>
      </c>
      <c r="T514" s="86">
        <f>SUMIFS('sys inv movment rpt'!$M:$M,'sys inv movment rpt'!$L:$L,$M514,'sys inv movment rpt'!$N:$N,T$1)</f>
        <v>0</v>
      </c>
      <c r="U514" s="86">
        <f>SUMIFS('sys inv movment rpt'!$M:$M,'sys inv movment rpt'!$L:$L,$M514,'sys inv movment rpt'!$N:$N,U$1)</f>
        <v>0</v>
      </c>
      <c r="V514" s="86">
        <f>SUMIFS('sys inv movment rpt'!$M:$M,'sys inv movment rpt'!$L:$L,$M514,'sys inv movment rpt'!$N:$N,V$1)</f>
        <v>0</v>
      </c>
      <c r="W514" s="86">
        <f>SUMIFS('sys inv movment rpt'!$M:$M,'sys inv movment rpt'!$L:$L,$M514,'sys inv movment rpt'!$N:$N,W$1)</f>
        <v>0</v>
      </c>
      <c r="X514" s="86">
        <f>SUMIFS('sys inv movment rpt'!$M:$M,'sys inv movment rpt'!$L:$L,$M514,'sys inv movment rpt'!$N:$N,X$1)</f>
        <v>0</v>
      </c>
      <c r="Y514" s="86">
        <f>SUMIFS('sys inv movment rpt'!$M:$M,'sys inv movment rpt'!$L:$L,$M514,'sys inv movment rpt'!$N:$N,Y$1)</f>
        <v>0</v>
      </c>
      <c r="Z514" s="86">
        <f>SUMIFS('sys inv movment rpt'!$M:$M,'sys inv movment rpt'!$L:$L,$M514,'sys inv movment rpt'!$N:$N,Z$1)</f>
        <v>0</v>
      </c>
      <c r="AA514" s="86">
        <f>SUMIFS('sys inv movment rpt'!$M:$M,'sys inv movment rpt'!$L:$L,$M514,'sys inv movment rpt'!$N:$N,AA$1)</f>
        <v>0</v>
      </c>
      <c r="AB514" s="86">
        <f>SUMIFS('sys inv movment rpt'!$M:$M,'sys inv movment rpt'!$L:$L,$M514,'sys inv movment rpt'!$N:$N,AB$1)</f>
        <v>0</v>
      </c>
      <c r="AC514" s="86">
        <f>SUMIFS('sys inv movment rpt'!$M:$M,'sys inv movment rpt'!$L:$L,$M514,'sys inv movment rpt'!$N:$N,AC$1)</f>
        <v>0</v>
      </c>
      <c r="AD514" s="86">
        <f>SUMIFS('sys inv movment rpt'!$M:$M,'sys inv movment rpt'!$L:$L,$M514,'sys inv movment rpt'!$N:$N,AD$1)</f>
        <v>0</v>
      </c>
      <c r="AE514" s="86">
        <f>SUMIFS('sys inv movment rpt'!$M:$M,'sys inv movment rpt'!$L:$L,$M514,'sys inv movment rpt'!$N:$N,AE$1)</f>
        <v>0</v>
      </c>
      <c r="AF514" s="86">
        <f>SUMIFS('sys inv movment rpt'!$M:$M,'sys inv movment rpt'!$L:$L,$M514,'sys inv movment rpt'!$N:$N,AF$1)</f>
        <v>0</v>
      </c>
      <c r="AG514" s="86">
        <f>SUMIFS('sys inv movment rpt'!$M:$M,'sys inv movment rpt'!$L:$L,$M514,'sys inv movment rpt'!$N:$N,AG$1)</f>
        <v>0</v>
      </c>
      <c r="AH514" s="86">
        <f>SUMIFS('sys inv movment rpt'!$M:$M,'sys inv movment rpt'!$L:$L,$M514,'sys inv movment rpt'!$N:$N,AH$1)</f>
        <v>0</v>
      </c>
      <c r="AI514" s="86">
        <f>SUMIFS('sys inv movment rpt'!$M:$M,'sys inv movment rpt'!$L:$L,$M514,'sys inv movment rpt'!$N:$N,AI$1)</f>
        <v>0</v>
      </c>
      <c r="AJ514" s="86">
        <f>SUMIFS('sys inv movment rpt'!$M:$M,'sys inv movment rpt'!$L:$L,$M514,'sys inv movment rpt'!$N:$N,AJ$1)</f>
        <v>0</v>
      </c>
      <c r="AK514" s="86">
        <f>SUMIFS('sys inv movment rpt'!$M:$M,'sys inv movment rpt'!$L:$L,$M514,'sys inv movment rpt'!$N:$N,AK$1)</f>
        <v>0</v>
      </c>
      <c r="AL514" s="86">
        <f>SUMIFS('sys inv movment rpt'!$M:$M,'sys inv movment rpt'!$L:$L,$M514,'sys inv movment rpt'!$N:$N,AL$1)</f>
        <v>0</v>
      </c>
      <c r="AM514" s="86">
        <f>SUMIFS('sys inv movment rpt'!$M:$M,'sys inv movment rpt'!$L:$L,$M514,'sys inv movment rpt'!$N:$N,AM$1)</f>
        <v>0</v>
      </c>
      <c r="AN514" s="86">
        <f>SUMIFS('sys inv movment rpt'!$M:$M,'sys inv movment rpt'!$L:$L,$M514,'sys inv movment rpt'!$N:$N,AN$1)</f>
        <v>0</v>
      </c>
      <c r="AO514" s="86">
        <f>SUMIFS('sys inv movment rpt'!$M:$M,'sys inv movment rpt'!$L:$L,$M514,'sys inv movment rpt'!$N:$N,AO$1)</f>
        <v>0</v>
      </c>
      <c r="AP514" s="86">
        <f>SUMIFS('sys inv movment rpt'!$M:$M,'sys inv movment rpt'!$L:$L,$M514,'sys inv movment rpt'!$N:$N,AP$1)</f>
        <v>0</v>
      </c>
      <c r="AQ514" s="86">
        <f>SUMIFS('sys inv movment rpt'!$M:$M,'sys inv movment rpt'!$L:$L,$M514,'sys inv movment rpt'!$N:$N,AQ$1)</f>
        <v>0</v>
      </c>
      <c r="AR514" s="86">
        <f>SUMIFS('sys inv movment rpt'!$M:$M,'sys inv movment rpt'!$L:$L,$M514,'sys inv movment rpt'!$N:$N,AR$1)</f>
        <v>0</v>
      </c>
      <c r="AS514" s="86">
        <f>SUMIFS('sys inv movment rpt'!$M:$M,'sys inv movment rpt'!$L:$L,$M514,'sys inv movment rpt'!$N:$N,AS$1)</f>
        <v>0</v>
      </c>
      <c r="AT514" s="86">
        <f>SUMIFS('sys inv movment rpt'!$M:$M,'sys inv movment rpt'!$L:$L,$M514,'sys inv movment rpt'!$N:$N,AT$1)</f>
        <v>0</v>
      </c>
      <c r="AU514" s="86">
        <f>SUMIFS('sys inv movment rpt'!$M:$M,'sys inv movment rpt'!$L:$L,$M514,'sys inv movment rpt'!$N:$N,AU$1)</f>
        <v>0</v>
      </c>
      <c r="AV514" s="86">
        <f>SUMIFS('sys inv movment rpt'!$M:$M,'sys inv movment rpt'!$L:$L,$M514,'sys inv movment rpt'!$N:$N,AV$1)</f>
        <v>0</v>
      </c>
      <c r="AW514" s="87" t="str">
        <f>IFERROR(VLOOKUP(A514,'sys-backorder details'!E:U,17,0),"-")</f>
        <v>-</v>
      </c>
      <c r="AX514" s="87" t="str">
        <f>IF(K514&gt;1,VLOOKUP(A514,'settings-routing'!A:I,9,0),"")</f>
        <v/>
      </c>
    </row>
    <row r="515" ht="12.75" hidden="1" customHeight="1">
      <c r="A515" s="50" t="s">
        <v>1220</v>
      </c>
      <c r="B515" s="50" t="s">
        <v>1219</v>
      </c>
      <c r="C515" s="50">
        <f t="shared" si="2"/>
        <v>0</v>
      </c>
      <c r="D515" s="80">
        <f>SUMIF('Stocks 101-111'!$J:$J,'item dashboard'!A515,'Stocks 101-111'!K:K)</f>
        <v>0</v>
      </c>
      <c r="E515" s="80">
        <f>SUMIF('Stocks 101-111'!$J:$J,'item dashboard'!A515,'Stocks 101-111'!$L:$L)</f>
        <v>0</v>
      </c>
      <c r="F515" s="81">
        <f t="shared" si="3"/>
        <v>0</v>
      </c>
      <c r="G515" s="82">
        <f t="shared" si="4"/>
        <v>0</v>
      </c>
      <c r="H515" s="50">
        <f>SUMIFS('sys-backorder details'!$M:$M,'sys-backorder details'!$E:$E,'item dashboard'!A515,'sys-backorder details'!$V:$V,"")</f>
        <v>0</v>
      </c>
      <c r="I515" s="83">
        <f>SUMIF('settings-routing'!$I:$I,'item dashboard'!A515,'settings-routing'!$O:$O)</f>
        <v>0</v>
      </c>
      <c r="J515" s="50">
        <f>SUMIFS('sys-backorder details'!$M:$M,'sys-backorder details'!$E:$E,'item dashboard'!A515,'sys-backorder details'!$V:$V,"Call off")</f>
        <v>0</v>
      </c>
      <c r="K515" s="84">
        <f t="shared" si="5"/>
        <v>0</v>
      </c>
      <c r="L515" s="84">
        <f>SUMIF('Production Plan'!$E:$E,'item dashboard'!A515,'Production Plan'!$N:$N)</f>
        <v>0</v>
      </c>
      <c r="M515" s="85" t="str">
        <f t="shared" si="6"/>
        <v>B-GP103-O10ALYZ-100 ml Orange Bottle</v>
      </c>
      <c r="N515" s="86">
        <f>SUMIFS('sys inv movment rpt'!$M:$M,'sys inv movment rpt'!$L:$L,$M515,'sys inv movment rpt'!$N:$N,N$1)</f>
        <v>0</v>
      </c>
      <c r="O515" s="86">
        <f>SUMIFS('sys inv movment rpt'!$M:$M,'sys inv movment rpt'!$L:$L,$M515,'sys inv movment rpt'!$N:$N,O$1)</f>
        <v>0</v>
      </c>
      <c r="P515" s="86">
        <f>SUMIFS('sys inv movment rpt'!$M:$M,'sys inv movment rpt'!$L:$L,$M515,'sys inv movment rpt'!$N:$N,P$1)</f>
        <v>0</v>
      </c>
      <c r="Q515" s="86">
        <f>SUMIFS('sys inv movment rpt'!$M:$M,'sys inv movment rpt'!$L:$L,$M515,'sys inv movment rpt'!$N:$N,Q$1)</f>
        <v>0</v>
      </c>
      <c r="R515" s="86">
        <f>SUMIFS('sys inv movment rpt'!$M:$M,'sys inv movment rpt'!$L:$L,$M515,'sys inv movment rpt'!$N:$N,R$1)</f>
        <v>0</v>
      </c>
      <c r="S515" s="86">
        <f>SUMIFS('sys inv movment rpt'!$M:$M,'sys inv movment rpt'!$L:$L,$M515,'sys inv movment rpt'!$N:$N,S$1)</f>
        <v>0</v>
      </c>
      <c r="T515" s="86">
        <f>SUMIFS('sys inv movment rpt'!$M:$M,'sys inv movment rpt'!$L:$L,$M515,'sys inv movment rpt'!$N:$N,T$1)</f>
        <v>0</v>
      </c>
      <c r="U515" s="86">
        <f>SUMIFS('sys inv movment rpt'!$M:$M,'sys inv movment rpt'!$L:$L,$M515,'sys inv movment rpt'!$N:$N,U$1)</f>
        <v>0</v>
      </c>
      <c r="V515" s="86">
        <f>SUMIFS('sys inv movment rpt'!$M:$M,'sys inv movment rpt'!$L:$L,$M515,'sys inv movment rpt'!$N:$N,V$1)</f>
        <v>0</v>
      </c>
      <c r="W515" s="86">
        <f>SUMIFS('sys inv movment rpt'!$M:$M,'sys inv movment rpt'!$L:$L,$M515,'sys inv movment rpt'!$N:$N,W$1)</f>
        <v>0</v>
      </c>
      <c r="X515" s="86">
        <f>SUMIFS('sys inv movment rpt'!$M:$M,'sys inv movment rpt'!$L:$L,$M515,'sys inv movment rpt'!$N:$N,X$1)</f>
        <v>0</v>
      </c>
      <c r="Y515" s="86">
        <f>SUMIFS('sys inv movment rpt'!$M:$M,'sys inv movment rpt'!$L:$L,$M515,'sys inv movment rpt'!$N:$N,Y$1)</f>
        <v>0</v>
      </c>
      <c r="Z515" s="86">
        <f>SUMIFS('sys inv movment rpt'!$M:$M,'sys inv movment rpt'!$L:$L,$M515,'sys inv movment rpt'!$N:$N,Z$1)</f>
        <v>0</v>
      </c>
      <c r="AA515" s="86">
        <f>SUMIFS('sys inv movment rpt'!$M:$M,'sys inv movment rpt'!$L:$L,$M515,'sys inv movment rpt'!$N:$N,AA$1)</f>
        <v>0</v>
      </c>
      <c r="AB515" s="86">
        <f>SUMIFS('sys inv movment rpt'!$M:$M,'sys inv movment rpt'!$L:$L,$M515,'sys inv movment rpt'!$N:$N,AB$1)</f>
        <v>0</v>
      </c>
      <c r="AC515" s="86">
        <f>SUMIFS('sys inv movment rpt'!$M:$M,'sys inv movment rpt'!$L:$L,$M515,'sys inv movment rpt'!$N:$N,AC$1)</f>
        <v>0</v>
      </c>
      <c r="AD515" s="86">
        <f>SUMIFS('sys inv movment rpt'!$M:$M,'sys inv movment rpt'!$L:$L,$M515,'sys inv movment rpt'!$N:$N,AD$1)</f>
        <v>0</v>
      </c>
      <c r="AE515" s="86">
        <f>SUMIFS('sys inv movment rpt'!$M:$M,'sys inv movment rpt'!$L:$L,$M515,'sys inv movment rpt'!$N:$N,AE$1)</f>
        <v>0</v>
      </c>
      <c r="AF515" s="86">
        <f>SUMIFS('sys inv movment rpt'!$M:$M,'sys inv movment rpt'!$L:$L,$M515,'sys inv movment rpt'!$N:$N,AF$1)</f>
        <v>0</v>
      </c>
      <c r="AG515" s="86">
        <f>SUMIFS('sys inv movment rpt'!$M:$M,'sys inv movment rpt'!$L:$L,$M515,'sys inv movment rpt'!$N:$N,AG$1)</f>
        <v>0</v>
      </c>
      <c r="AH515" s="86">
        <f>SUMIFS('sys inv movment rpt'!$M:$M,'sys inv movment rpt'!$L:$L,$M515,'sys inv movment rpt'!$N:$N,AH$1)</f>
        <v>0</v>
      </c>
      <c r="AI515" s="86">
        <f>SUMIFS('sys inv movment rpt'!$M:$M,'sys inv movment rpt'!$L:$L,$M515,'sys inv movment rpt'!$N:$N,AI$1)</f>
        <v>0</v>
      </c>
      <c r="AJ515" s="86">
        <f>SUMIFS('sys inv movment rpt'!$M:$M,'sys inv movment rpt'!$L:$L,$M515,'sys inv movment rpt'!$N:$N,AJ$1)</f>
        <v>0</v>
      </c>
      <c r="AK515" s="86">
        <f>SUMIFS('sys inv movment rpt'!$M:$M,'sys inv movment rpt'!$L:$L,$M515,'sys inv movment rpt'!$N:$N,AK$1)</f>
        <v>0</v>
      </c>
      <c r="AL515" s="86">
        <f>SUMIFS('sys inv movment rpt'!$M:$M,'sys inv movment rpt'!$L:$L,$M515,'sys inv movment rpt'!$N:$N,AL$1)</f>
        <v>0</v>
      </c>
      <c r="AM515" s="86">
        <f>SUMIFS('sys inv movment rpt'!$M:$M,'sys inv movment rpt'!$L:$L,$M515,'sys inv movment rpt'!$N:$N,AM$1)</f>
        <v>0</v>
      </c>
      <c r="AN515" s="86">
        <f>SUMIFS('sys inv movment rpt'!$M:$M,'sys inv movment rpt'!$L:$L,$M515,'sys inv movment rpt'!$N:$N,AN$1)</f>
        <v>0</v>
      </c>
      <c r="AO515" s="86">
        <f>SUMIFS('sys inv movment rpt'!$M:$M,'sys inv movment rpt'!$L:$L,$M515,'sys inv movment rpt'!$N:$N,AO$1)</f>
        <v>0</v>
      </c>
      <c r="AP515" s="86">
        <f>SUMIFS('sys inv movment rpt'!$M:$M,'sys inv movment rpt'!$L:$L,$M515,'sys inv movment rpt'!$N:$N,AP$1)</f>
        <v>0</v>
      </c>
      <c r="AQ515" s="86">
        <f>SUMIFS('sys inv movment rpt'!$M:$M,'sys inv movment rpt'!$L:$L,$M515,'sys inv movment rpt'!$N:$N,AQ$1)</f>
        <v>0</v>
      </c>
      <c r="AR515" s="86">
        <f>SUMIFS('sys inv movment rpt'!$M:$M,'sys inv movment rpt'!$L:$L,$M515,'sys inv movment rpt'!$N:$N,AR$1)</f>
        <v>0</v>
      </c>
      <c r="AS515" s="86">
        <f>SUMIFS('sys inv movment rpt'!$M:$M,'sys inv movment rpt'!$L:$L,$M515,'sys inv movment rpt'!$N:$N,AS$1)</f>
        <v>0</v>
      </c>
      <c r="AT515" s="86">
        <f>SUMIFS('sys inv movment rpt'!$M:$M,'sys inv movment rpt'!$L:$L,$M515,'sys inv movment rpt'!$N:$N,AT$1)</f>
        <v>0</v>
      </c>
      <c r="AU515" s="86">
        <f>SUMIFS('sys inv movment rpt'!$M:$M,'sys inv movment rpt'!$L:$L,$M515,'sys inv movment rpt'!$N:$N,AU$1)</f>
        <v>0</v>
      </c>
      <c r="AV515" s="86">
        <f>SUMIFS('sys inv movment rpt'!$M:$M,'sys inv movment rpt'!$L:$L,$M515,'sys inv movment rpt'!$N:$N,AV$1)</f>
        <v>0</v>
      </c>
      <c r="AW515" s="87" t="str">
        <f>IFERROR(VLOOKUP(A515,'sys-backorder details'!E:U,17,0),"-")</f>
        <v>-</v>
      </c>
      <c r="AX515" s="87" t="str">
        <f>IF(K515&gt;1,VLOOKUP(A515,'settings-routing'!A:I,9,0),"")</f>
        <v/>
      </c>
    </row>
    <row r="516" ht="12.75" hidden="1" customHeight="1">
      <c r="A516" s="50" t="s">
        <v>1221</v>
      </c>
      <c r="B516" s="50" t="s">
        <v>1222</v>
      </c>
      <c r="C516" s="50">
        <f t="shared" si="2"/>
        <v>700</v>
      </c>
      <c r="D516" s="80">
        <f>SUMIF('Stocks 101-111'!$J:$J,'item dashboard'!A516,'Stocks 101-111'!K:K)</f>
        <v>700</v>
      </c>
      <c r="E516" s="80">
        <f>SUMIF('Stocks 101-111'!$J:$J,'item dashboard'!A516,'Stocks 101-111'!$L:$L)</f>
        <v>0</v>
      </c>
      <c r="F516" s="81">
        <f t="shared" si="3"/>
        <v>0</v>
      </c>
      <c r="G516" s="82">
        <f t="shared" si="4"/>
        <v>0.05714285714</v>
      </c>
      <c r="H516" s="50">
        <f>SUMIFS('sys-backorder details'!$M:$M,'sys-backorder details'!$E:$E,'item dashboard'!A516,'sys-backorder details'!$V:$V,"")</f>
        <v>0</v>
      </c>
      <c r="I516" s="83">
        <f>SUMIF('settings-routing'!$I:$I,'item dashboard'!A516,'settings-routing'!$O:$O)</f>
        <v>0</v>
      </c>
      <c r="J516" s="50">
        <f>SUMIFS('sys-backorder details'!$M:$M,'sys-backorder details'!$E:$E,'item dashboard'!A516,'sys-backorder details'!$V:$V,"Call off")</f>
        <v>0</v>
      </c>
      <c r="K516" s="84">
        <f t="shared" si="5"/>
        <v>-700</v>
      </c>
      <c r="L516" s="84">
        <f>SUMIF('Production Plan'!$E:$E,'item dashboard'!A516,'Production Plan'!$N:$N)</f>
        <v>0</v>
      </c>
      <c r="M516" s="85" t="str">
        <f t="shared" si="6"/>
        <v>B-GP103-PK10-100 ml Pink Bottle</v>
      </c>
      <c r="N516" s="86">
        <f>SUMIFS('sys inv movment rpt'!$M:$M,'sys inv movment rpt'!$L:$L,$M516,'sys inv movment rpt'!$N:$N,N$1)</f>
        <v>0</v>
      </c>
      <c r="O516" s="86">
        <f>SUMIFS('sys inv movment rpt'!$M:$M,'sys inv movment rpt'!$L:$L,$M516,'sys inv movment rpt'!$N:$N,O$1)</f>
        <v>0</v>
      </c>
      <c r="P516" s="86">
        <f>SUMIFS('sys inv movment rpt'!$M:$M,'sys inv movment rpt'!$L:$L,$M516,'sys inv movment rpt'!$N:$N,P$1)</f>
        <v>0</v>
      </c>
      <c r="Q516" s="86">
        <f>SUMIFS('sys inv movment rpt'!$M:$M,'sys inv movment rpt'!$L:$L,$M516,'sys inv movment rpt'!$N:$N,Q$1)</f>
        <v>0</v>
      </c>
      <c r="R516" s="86">
        <f>SUMIFS('sys inv movment rpt'!$M:$M,'sys inv movment rpt'!$L:$L,$M516,'sys inv movment rpt'!$N:$N,R$1)</f>
        <v>0</v>
      </c>
      <c r="S516" s="86">
        <f>SUMIFS('sys inv movment rpt'!$M:$M,'sys inv movment rpt'!$L:$L,$M516,'sys inv movment rpt'!$N:$N,S$1)</f>
        <v>4200</v>
      </c>
      <c r="T516" s="86">
        <f>SUMIFS('sys inv movment rpt'!$M:$M,'sys inv movment rpt'!$L:$L,$M516,'sys inv movment rpt'!$N:$N,T$1)</f>
        <v>0</v>
      </c>
      <c r="U516" s="86">
        <f>SUMIFS('sys inv movment rpt'!$M:$M,'sys inv movment rpt'!$L:$L,$M516,'sys inv movment rpt'!$N:$N,U$1)</f>
        <v>0</v>
      </c>
      <c r="V516" s="86">
        <f>SUMIFS('sys inv movment rpt'!$M:$M,'sys inv movment rpt'!$L:$L,$M516,'sys inv movment rpt'!$N:$N,V$1)</f>
        <v>0</v>
      </c>
      <c r="W516" s="86">
        <f>SUMIFS('sys inv movment rpt'!$M:$M,'sys inv movment rpt'!$L:$L,$M516,'sys inv movment rpt'!$N:$N,W$1)</f>
        <v>0</v>
      </c>
      <c r="X516" s="86">
        <f>SUMIFS('sys inv movment rpt'!$M:$M,'sys inv movment rpt'!$L:$L,$M516,'sys inv movment rpt'!$N:$N,X$1)</f>
        <v>0</v>
      </c>
      <c r="Y516" s="86">
        <f>SUMIFS('sys inv movment rpt'!$M:$M,'sys inv movment rpt'!$L:$L,$M516,'sys inv movment rpt'!$N:$N,Y$1)</f>
        <v>0</v>
      </c>
      <c r="Z516" s="86">
        <f>SUMIFS('sys inv movment rpt'!$M:$M,'sys inv movment rpt'!$L:$L,$M516,'sys inv movment rpt'!$N:$N,Z$1)</f>
        <v>0</v>
      </c>
      <c r="AA516" s="86">
        <f>SUMIFS('sys inv movment rpt'!$M:$M,'sys inv movment rpt'!$L:$L,$M516,'sys inv movment rpt'!$N:$N,AA$1)</f>
        <v>0</v>
      </c>
      <c r="AB516" s="86">
        <f>SUMIFS('sys inv movment rpt'!$M:$M,'sys inv movment rpt'!$L:$L,$M516,'sys inv movment rpt'!$N:$N,AB$1)</f>
        <v>0</v>
      </c>
      <c r="AC516" s="86">
        <f>SUMIFS('sys inv movment rpt'!$M:$M,'sys inv movment rpt'!$L:$L,$M516,'sys inv movment rpt'!$N:$N,AC$1)</f>
        <v>0</v>
      </c>
      <c r="AD516" s="86">
        <f>SUMIFS('sys inv movment rpt'!$M:$M,'sys inv movment rpt'!$L:$L,$M516,'sys inv movment rpt'!$N:$N,AD$1)</f>
        <v>0</v>
      </c>
      <c r="AE516" s="86">
        <f>SUMIFS('sys inv movment rpt'!$M:$M,'sys inv movment rpt'!$L:$L,$M516,'sys inv movment rpt'!$N:$N,AE$1)</f>
        <v>0</v>
      </c>
      <c r="AF516" s="86">
        <f>SUMIFS('sys inv movment rpt'!$M:$M,'sys inv movment rpt'!$L:$L,$M516,'sys inv movment rpt'!$N:$N,AF$1)</f>
        <v>0</v>
      </c>
      <c r="AG516" s="86">
        <f>SUMIFS('sys inv movment rpt'!$M:$M,'sys inv movment rpt'!$L:$L,$M516,'sys inv movment rpt'!$N:$N,AG$1)</f>
        <v>0</v>
      </c>
      <c r="AH516" s="86">
        <f>SUMIFS('sys inv movment rpt'!$M:$M,'sys inv movment rpt'!$L:$L,$M516,'sys inv movment rpt'!$N:$N,AH$1)</f>
        <v>0</v>
      </c>
      <c r="AI516" s="86">
        <f>SUMIFS('sys inv movment rpt'!$M:$M,'sys inv movment rpt'!$L:$L,$M516,'sys inv movment rpt'!$N:$N,AI$1)</f>
        <v>4900</v>
      </c>
      <c r="AJ516" s="86">
        <f>SUMIFS('sys inv movment rpt'!$M:$M,'sys inv movment rpt'!$L:$L,$M516,'sys inv movment rpt'!$N:$N,AJ$1)</f>
        <v>0</v>
      </c>
      <c r="AK516" s="86">
        <f>SUMIFS('sys inv movment rpt'!$M:$M,'sys inv movment rpt'!$L:$L,$M516,'sys inv movment rpt'!$N:$N,AK$1)</f>
        <v>0</v>
      </c>
      <c r="AL516" s="86">
        <f>SUMIFS('sys inv movment rpt'!$M:$M,'sys inv movment rpt'!$L:$L,$M516,'sys inv movment rpt'!$N:$N,AL$1)</f>
        <v>0</v>
      </c>
      <c r="AM516" s="86">
        <f>SUMIFS('sys inv movment rpt'!$M:$M,'sys inv movment rpt'!$L:$L,$M516,'sys inv movment rpt'!$N:$N,AM$1)</f>
        <v>0</v>
      </c>
      <c r="AN516" s="86">
        <f>SUMIFS('sys inv movment rpt'!$M:$M,'sys inv movment rpt'!$L:$L,$M516,'sys inv movment rpt'!$N:$N,AN$1)</f>
        <v>0</v>
      </c>
      <c r="AO516" s="86">
        <f>SUMIFS('sys inv movment rpt'!$M:$M,'sys inv movment rpt'!$L:$L,$M516,'sys inv movment rpt'!$N:$N,AO$1)</f>
        <v>0</v>
      </c>
      <c r="AP516" s="86">
        <f>SUMIFS('sys inv movment rpt'!$M:$M,'sys inv movment rpt'!$L:$L,$M516,'sys inv movment rpt'!$N:$N,AP$1)</f>
        <v>0</v>
      </c>
      <c r="AQ516" s="86">
        <f>SUMIFS('sys inv movment rpt'!$M:$M,'sys inv movment rpt'!$L:$L,$M516,'sys inv movment rpt'!$N:$N,AQ$1)</f>
        <v>0</v>
      </c>
      <c r="AR516" s="86">
        <f>SUMIFS('sys inv movment rpt'!$M:$M,'sys inv movment rpt'!$L:$L,$M516,'sys inv movment rpt'!$N:$N,AR$1)</f>
        <v>0</v>
      </c>
      <c r="AS516" s="86">
        <f>SUMIFS('sys inv movment rpt'!$M:$M,'sys inv movment rpt'!$L:$L,$M516,'sys inv movment rpt'!$N:$N,AS$1)</f>
        <v>0</v>
      </c>
      <c r="AT516" s="86">
        <f>SUMIFS('sys inv movment rpt'!$M:$M,'sys inv movment rpt'!$L:$L,$M516,'sys inv movment rpt'!$N:$N,AT$1)</f>
        <v>0</v>
      </c>
      <c r="AU516" s="86">
        <f>SUMIFS('sys inv movment rpt'!$M:$M,'sys inv movment rpt'!$L:$L,$M516,'sys inv movment rpt'!$N:$N,AU$1)</f>
        <v>0</v>
      </c>
      <c r="AV516" s="86">
        <f>SUMIFS('sys inv movment rpt'!$M:$M,'sys inv movment rpt'!$L:$L,$M516,'sys inv movment rpt'!$N:$N,AV$1)</f>
        <v>0</v>
      </c>
      <c r="AW516" s="87" t="str">
        <f>IFERROR(VLOOKUP(A516,'sys-backorder details'!E:U,17,0),"-")</f>
        <v>-</v>
      </c>
      <c r="AX516" s="87" t="str">
        <f>IF(K516&gt;1,VLOOKUP(A516,'settings-routing'!A:I,9,0),"")</f>
        <v/>
      </c>
    </row>
    <row r="517" ht="12.75" hidden="1" customHeight="1">
      <c r="A517" s="50" t="s">
        <v>1223</v>
      </c>
      <c r="B517" s="50" t="s">
        <v>1222</v>
      </c>
      <c r="C517" s="50">
        <f t="shared" si="2"/>
        <v>0</v>
      </c>
      <c r="D517" s="80">
        <f>SUMIF('Stocks 101-111'!$J:$J,'item dashboard'!A517,'Stocks 101-111'!K:K)</f>
        <v>0</v>
      </c>
      <c r="E517" s="80">
        <f>SUMIF('Stocks 101-111'!$J:$J,'item dashboard'!A517,'Stocks 101-111'!$L:$L)</f>
        <v>0</v>
      </c>
      <c r="F517" s="81">
        <f t="shared" si="3"/>
        <v>0</v>
      </c>
      <c r="G517" s="82">
        <f t="shared" si="4"/>
        <v>0.02857142857</v>
      </c>
      <c r="H517" s="50">
        <f>SUMIFS('sys-backorder details'!$M:$M,'sys-backorder details'!$E:$E,'item dashboard'!A517,'sys-backorder details'!$V:$V,"")</f>
        <v>0</v>
      </c>
      <c r="I517" s="83">
        <f>SUMIF('settings-routing'!$I:$I,'item dashboard'!A517,'settings-routing'!$O:$O)</f>
        <v>0</v>
      </c>
      <c r="J517" s="50">
        <f>SUMIFS('sys-backorder details'!$M:$M,'sys-backorder details'!$E:$E,'item dashboard'!A517,'sys-backorder details'!$V:$V,"Call off")</f>
        <v>20000</v>
      </c>
      <c r="K517" s="84">
        <f t="shared" si="5"/>
        <v>0</v>
      </c>
      <c r="L517" s="84">
        <f>SUMIF('Production Plan'!$E:$E,'item dashboard'!A517,'Production Plan'!$N:$N)</f>
        <v>0</v>
      </c>
      <c r="M517" s="85" t="str">
        <f t="shared" si="6"/>
        <v>B-GP103-PK13-100 ml Pink Bottle</v>
      </c>
      <c r="N517" s="86">
        <f>SUMIFS('sys inv movment rpt'!$M:$M,'sys inv movment rpt'!$L:$L,$M517,'sys inv movment rpt'!$N:$N,N$1)</f>
        <v>0</v>
      </c>
      <c r="O517" s="86">
        <f>SUMIFS('sys inv movment rpt'!$M:$M,'sys inv movment rpt'!$L:$L,$M517,'sys inv movment rpt'!$N:$N,O$1)</f>
        <v>0</v>
      </c>
      <c r="P517" s="86">
        <f>SUMIFS('sys inv movment rpt'!$M:$M,'sys inv movment rpt'!$L:$L,$M517,'sys inv movment rpt'!$N:$N,P$1)</f>
        <v>0</v>
      </c>
      <c r="Q517" s="86">
        <f>SUMIFS('sys inv movment rpt'!$M:$M,'sys inv movment rpt'!$L:$L,$M517,'sys inv movment rpt'!$N:$N,Q$1)</f>
        <v>0</v>
      </c>
      <c r="R517" s="86">
        <f>SUMIFS('sys inv movment rpt'!$M:$M,'sys inv movment rpt'!$L:$L,$M517,'sys inv movment rpt'!$N:$N,R$1)</f>
        <v>0</v>
      </c>
      <c r="S517" s="86">
        <f>SUMIFS('sys inv movment rpt'!$M:$M,'sys inv movment rpt'!$L:$L,$M517,'sys inv movment rpt'!$N:$N,S$1)</f>
        <v>0</v>
      </c>
      <c r="T517" s="86">
        <f>SUMIFS('sys inv movment rpt'!$M:$M,'sys inv movment rpt'!$L:$L,$M517,'sys inv movment rpt'!$N:$N,T$1)</f>
        <v>0</v>
      </c>
      <c r="U517" s="86">
        <f>SUMIFS('sys inv movment rpt'!$M:$M,'sys inv movment rpt'!$L:$L,$M517,'sys inv movment rpt'!$N:$N,U$1)</f>
        <v>0</v>
      </c>
      <c r="V517" s="86">
        <f>SUMIFS('sys inv movment rpt'!$M:$M,'sys inv movment rpt'!$L:$L,$M517,'sys inv movment rpt'!$N:$N,V$1)</f>
        <v>0</v>
      </c>
      <c r="W517" s="86">
        <f>SUMIFS('sys inv movment rpt'!$M:$M,'sys inv movment rpt'!$L:$L,$M517,'sys inv movment rpt'!$N:$N,W$1)</f>
        <v>0</v>
      </c>
      <c r="X517" s="86">
        <f>SUMIFS('sys inv movment rpt'!$M:$M,'sys inv movment rpt'!$L:$L,$M517,'sys inv movment rpt'!$N:$N,X$1)</f>
        <v>0</v>
      </c>
      <c r="Y517" s="86">
        <f>SUMIFS('sys inv movment rpt'!$M:$M,'sys inv movment rpt'!$L:$L,$M517,'sys inv movment rpt'!$N:$N,Y$1)</f>
        <v>0</v>
      </c>
      <c r="Z517" s="86">
        <f>SUMIFS('sys inv movment rpt'!$M:$M,'sys inv movment rpt'!$L:$L,$M517,'sys inv movment rpt'!$N:$N,Z$1)</f>
        <v>0</v>
      </c>
      <c r="AA517" s="86">
        <f>SUMIFS('sys inv movment rpt'!$M:$M,'sys inv movment rpt'!$L:$L,$M517,'sys inv movment rpt'!$N:$N,AA$1)</f>
        <v>1400</v>
      </c>
      <c r="AB517" s="86">
        <f>SUMIFS('sys inv movment rpt'!$M:$M,'sys inv movment rpt'!$L:$L,$M517,'sys inv movment rpt'!$N:$N,AB$1)</f>
        <v>0</v>
      </c>
      <c r="AC517" s="86">
        <f>SUMIFS('sys inv movment rpt'!$M:$M,'sys inv movment rpt'!$L:$L,$M517,'sys inv movment rpt'!$N:$N,AC$1)</f>
        <v>0</v>
      </c>
      <c r="AD517" s="86">
        <f>SUMIFS('sys inv movment rpt'!$M:$M,'sys inv movment rpt'!$L:$L,$M517,'sys inv movment rpt'!$N:$N,AD$1)</f>
        <v>0</v>
      </c>
      <c r="AE517" s="86">
        <f>SUMIFS('sys inv movment rpt'!$M:$M,'sys inv movment rpt'!$L:$L,$M517,'sys inv movment rpt'!$N:$N,AE$1)</f>
        <v>0</v>
      </c>
      <c r="AF517" s="86">
        <f>SUMIFS('sys inv movment rpt'!$M:$M,'sys inv movment rpt'!$L:$L,$M517,'sys inv movment rpt'!$N:$N,AF$1)</f>
        <v>0</v>
      </c>
      <c r="AG517" s="86">
        <f>SUMIFS('sys inv movment rpt'!$M:$M,'sys inv movment rpt'!$L:$L,$M517,'sys inv movment rpt'!$N:$N,AG$1)</f>
        <v>0</v>
      </c>
      <c r="AH517" s="86">
        <f>SUMIFS('sys inv movment rpt'!$M:$M,'sys inv movment rpt'!$L:$L,$M517,'sys inv movment rpt'!$N:$N,AH$1)</f>
        <v>0</v>
      </c>
      <c r="AI517" s="86">
        <f>SUMIFS('sys inv movment rpt'!$M:$M,'sys inv movment rpt'!$L:$L,$M517,'sys inv movment rpt'!$N:$N,AI$1)</f>
        <v>0</v>
      </c>
      <c r="AJ517" s="86">
        <f>SUMIFS('sys inv movment rpt'!$M:$M,'sys inv movment rpt'!$L:$L,$M517,'sys inv movment rpt'!$N:$N,AJ$1)</f>
        <v>0</v>
      </c>
      <c r="AK517" s="86">
        <f>SUMIFS('sys inv movment rpt'!$M:$M,'sys inv movment rpt'!$L:$L,$M517,'sys inv movment rpt'!$N:$N,AK$1)</f>
        <v>0</v>
      </c>
      <c r="AL517" s="86">
        <f>SUMIFS('sys inv movment rpt'!$M:$M,'sys inv movment rpt'!$L:$L,$M517,'sys inv movment rpt'!$N:$N,AL$1)</f>
        <v>0</v>
      </c>
      <c r="AM517" s="86">
        <f>SUMIFS('sys inv movment rpt'!$M:$M,'sys inv movment rpt'!$L:$L,$M517,'sys inv movment rpt'!$N:$N,AM$1)</f>
        <v>0</v>
      </c>
      <c r="AN517" s="86">
        <f>SUMIFS('sys inv movment rpt'!$M:$M,'sys inv movment rpt'!$L:$L,$M517,'sys inv movment rpt'!$N:$N,AN$1)</f>
        <v>0</v>
      </c>
      <c r="AO517" s="86">
        <f>SUMIFS('sys inv movment rpt'!$M:$M,'sys inv movment rpt'!$L:$L,$M517,'sys inv movment rpt'!$N:$N,AO$1)</f>
        <v>0</v>
      </c>
      <c r="AP517" s="86">
        <f>SUMIFS('sys inv movment rpt'!$M:$M,'sys inv movment rpt'!$L:$L,$M517,'sys inv movment rpt'!$N:$N,AP$1)</f>
        <v>0</v>
      </c>
      <c r="AQ517" s="86">
        <f>SUMIFS('sys inv movment rpt'!$M:$M,'sys inv movment rpt'!$L:$L,$M517,'sys inv movment rpt'!$N:$N,AQ$1)</f>
        <v>0</v>
      </c>
      <c r="AR517" s="86">
        <f>SUMIFS('sys inv movment rpt'!$M:$M,'sys inv movment rpt'!$L:$L,$M517,'sys inv movment rpt'!$N:$N,AR$1)</f>
        <v>0</v>
      </c>
      <c r="AS517" s="86">
        <f>SUMIFS('sys inv movment rpt'!$M:$M,'sys inv movment rpt'!$L:$L,$M517,'sys inv movment rpt'!$N:$N,AS$1)</f>
        <v>0</v>
      </c>
      <c r="AT517" s="86">
        <f>SUMIFS('sys inv movment rpt'!$M:$M,'sys inv movment rpt'!$L:$L,$M517,'sys inv movment rpt'!$N:$N,AT$1)</f>
        <v>0</v>
      </c>
      <c r="AU517" s="86">
        <f>SUMIFS('sys inv movment rpt'!$M:$M,'sys inv movment rpt'!$L:$L,$M517,'sys inv movment rpt'!$N:$N,AU$1)</f>
        <v>0</v>
      </c>
      <c r="AV517" s="86">
        <f>SUMIFS('sys inv movment rpt'!$M:$M,'sys inv movment rpt'!$L:$L,$M517,'sys inv movment rpt'!$N:$N,AV$1)</f>
        <v>0</v>
      </c>
      <c r="AW517" s="87" t="str">
        <f>IFERROR(VLOOKUP(A517,'sys-backorder details'!E:U,17,0),"-")</f>
        <v>30 Days</v>
      </c>
      <c r="AX517" s="87" t="str">
        <f>IF(K517&gt;1,VLOOKUP(A517,'settings-routing'!A:I,9,0),"")</f>
        <v/>
      </c>
    </row>
    <row r="518" ht="12.75" hidden="1" customHeight="1">
      <c r="A518" s="28" t="s">
        <v>1224</v>
      </c>
      <c r="B518" s="28" t="s">
        <v>1225</v>
      </c>
      <c r="C518" s="50">
        <f t="shared" si="2"/>
        <v>9100</v>
      </c>
      <c r="D518" s="80">
        <f>SUMIF('Stocks 101-111'!$J:$J,'item dashboard'!A518,'Stocks 101-111'!K:K)</f>
        <v>9100</v>
      </c>
      <c r="E518" s="80">
        <f>SUMIF('Stocks 101-111'!$J:$J,'item dashboard'!A518,'Stocks 101-111'!$L:$L)</f>
        <v>0</v>
      </c>
      <c r="F518" s="81">
        <f t="shared" si="3"/>
        <v>0</v>
      </c>
      <c r="G518" s="82">
        <f t="shared" si="4"/>
        <v>0</v>
      </c>
      <c r="H518" s="50">
        <f>SUMIFS('sys-backorder details'!$M:$M,'sys-backorder details'!$E:$E,'item dashboard'!A518,'sys-backorder details'!$V:$V,"")</f>
        <v>0</v>
      </c>
      <c r="I518" s="83">
        <f>SUMIF('settings-routing'!$I:$I,'item dashboard'!A518,'settings-routing'!$O:$O)</f>
        <v>0</v>
      </c>
      <c r="J518" s="50">
        <f>SUMIFS('sys-backorder details'!$M:$M,'sys-backorder details'!$E:$E,'item dashboard'!A518,'sys-backorder details'!$V:$V,"Call off")</f>
        <v>0</v>
      </c>
      <c r="K518" s="84">
        <f t="shared" si="5"/>
        <v>-9100</v>
      </c>
      <c r="L518" s="84">
        <f>SUMIF('Production Plan'!$E:$E,'item dashboard'!A518,'Production Plan'!$N:$N)</f>
        <v>0</v>
      </c>
      <c r="M518" s="85" t="str">
        <f t="shared" si="6"/>
        <v>B-GP103-PN10-100 ml Pearly Natural Bottle</v>
      </c>
      <c r="N518" s="86">
        <f>SUMIFS('sys inv movment rpt'!$M:$M,'sys inv movment rpt'!$L:$L,$M518,'sys inv movment rpt'!$N:$N,N$1)</f>
        <v>0</v>
      </c>
      <c r="O518" s="86">
        <f>SUMIFS('sys inv movment rpt'!$M:$M,'sys inv movment rpt'!$L:$L,$M518,'sys inv movment rpt'!$N:$N,O$1)</f>
        <v>0</v>
      </c>
      <c r="P518" s="86">
        <f>SUMIFS('sys inv movment rpt'!$M:$M,'sys inv movment rpt'!$L:$L,$M518,'sys inv movment rpt'!$N:$N,P$1)</f>
        <v>0</v>
      </c>
      <c r="Q518" s="86">
        <f>SUMIFS('sys inv movment rpt'!$M:$M,'sys inv movment rpt'!$L:$L,$M518,'sys inv movment rpt'!$N:$N,Q$1)</f>
        <v>0</v>
      </c>
      <c r="R518" s="86">
        <f>SUMIFS('sys inv movment rpt'!$M:$M,'sys inv movment rpt'!$L:$L,$M518,'sys inv movment rpt'!$N:$N,R$1)</f>
        <v>0</v>
      </c>
      <c r="S518" s="86">
        <f>SUMIFS('sys inv movment rpt'!$M:$M,'sys inv movment rpt'!$L:$L,$M518,'sys inv movment rpt'!$N:$N,S$1)</f>
        <v>0</v>
      </c>
      <c r="T518" s="86">
        <f>SUMIFS('sys inv movment rpt'!$M:$M,'sys inv movment rpt'!$L:$L,$M518,'sys inv movment rpt'!$N:$N,T$1)</f>
        <v>0</v>
      </c>
      <c r="U518" s="86">
        <f>SUMIFS('sys inv movment rpt'!$M:$M,'sys inv movment rpt'!$L:$L,$M518,'sys inv movment rpt'!$N:$N,U$1)</f>
        <v>0</v>
      </c>
      <c r="V518" s="86">
        <f>SUMIFS('sys inv movment rpt'!$M:$M,'sys inv movment rpt'!$L:$L,$M518,'sys inv movment rpt'!$N:$N,V$1)</f>
        <v>0</v>
      </c>
      <c r="W518" s="86">
        <f>SUMIFS('sys inv movment rpt'!$M:$M,'sys inv movment rpt'!$L:$L,$M518,'sys inv movment rpt'!$N:$N,W$1)</f>
        <v>0</v>
      </c>
      <c r="X518" s="86">
        <f>SUMIFS('sys inv movment rpt'!$M:$M,'sys inv movment rpt'!$L:$L,$M518,'sys inv movment rpt'!$N:$N,X$1)</f>
        <v>0</v>
      </c>
      <c r="Y518" s="86">
        <f>SUMIFS('sys inv movment rpt'!$M:$M,'sys inv movment rpt'!$L:$L,$M518,'sys inv movment rpt'!$N:$N,Y$1)</f>
        <v>0</v>
      </c>
      <c r="Z518" s="86">
        <f>SUMIFS('sys inv movment rpt'!$M:$M,'sys inv movment rpt'!$L:$L,$M518,'sys inv movment rpt'!$N:$N,Z$1)</f>
        <v>0</v>
      </c>
      <c r="AA518" s="86">
        <f>SUMIFS('sys inv movment rpt'!$M:$M,'sys inv movment rpt'!$L:$L,$M518,'sys inv movment rpt'!$N:$N,AA$1)</f>
        <v>0</v>
      </c>
      <c r="AB518" s="86">
        <f>SUMIFS('sys inv movment rpt'!$M:$M,'sys inv movment rpt'!$L:$L,$M518,'sys inv movment rpt'!$N:$N,AB$1)</f>
        <v>0</v>
      </c>
      <c r="AC518" s="86">
        <f>SUMIFS('sys inv movment rpt'!$M:$M,'sys inv movment rpt'!$L:$L,$M518,'sys inv movment rpt'!$N:$N,AC$1)</f>
        <v>0</v>
      </c>
      <c r="AD518" s="86">
        <f>SUMIFS('sys inv movment rpt'!$M:$M,'sys inv movment rpt'!$L:$L,$M518,'sys inv movment rpt'!$N:$N,AD$1)</f>
        <v>0</v>
      </c>
      <c r="AE518" s="86">
        <f>SUMIFS('sys inv movment rpt'!$M:$M,'sys inv movment rpt'!$L:$L,$M518,'sys inv movment rpt'!$N:$N,AE$1)</f>
        <v>0</v>
      </c>
      <c r="AF518" s="86">
        <f>SUMIFS('sys inv movment rpt'!$M:$M,'sys inv movment rpt'!$L:$L,$M518,'sys inv movment rpt'!$N:$N,AF$1)</f>
        <v>0</v>
      </c>
      <c r="AG518" s="86">
        <f>SUMIFS('sys inv movment rpt'!$M:$M,'sys inv movment rpt'!$L:$L,$M518,'sys inv movment rpt'!$N:$N,AG$1)</f>
        <v>0</v>
      </c>
      <c r="AH518" s="86">
        <f>SUMIFS('sys inv movment rpt'!$M:$M,'sys inv movment rpt'!$L:$L,$M518,'sys inv movment rpt'!$N:$N,AH$1)</f>
        <v>0</v>
      </c>
      <c r="AI518" s="86">
        <f>SUMIFS('sys inv movment rpt'!$M:$M,'sys inv movment rpt'!$L:$L,$M518,'sys inv movment rpt'!$N:$N,AI$1)</f>
        <v>0</v>
      </c>
      <c r="AJ518" s="86">
        <f>SUMIFS('sys inv movment rpt'!$M:$M,'sys inv movment rpt'!$L:$L,$M518,'sys inv movment rpt'!$N:$N,AJ$1)</f>
        <v>0</v>
      </c>
      <c r="AK518" s="86">
        <f>SUMIFS('sys inv movment rpt'!$M:$M,'sys inv movment rpt'!$L:$L,$M518,'sys inv movment rpt'!$N:$N,AK$1)</f>
        <v>0</v>
      </c>
      <c r="AL518" s="86">
        <f>SUMIFS('sys inv movment rpt'!$M:$M,'sys inv movment rpt'!$L:$L,$M518,'sys inv movment rpt'!$N:$N,AL$1)</f>
        <v>0</v>
      </c>
      <c r="AM518" s="86">
        <f>SUMIFS('sys inv movment rpt'!$M:$M,'sys inv movment rpt'!$L:$L,$M518,'sys inv movment rpt'!$N:$N,AM$1)</f>
        <v>0</v>
      </c>
      <c r="AN518" s="86">
        <f>SUMIFS('sys inv movment rpt'!$M:$M,'sys inv movment rpt'!$L:$L,$M518,'sys inv movment rpt'!$N:$N,AN$1)</f>
        <v>0</v>
      </c>
      <c r="AO518" s="86">
        <f>SUMIFS('sys inv movment rpt'!$M:$M,'sys inv movment rpt'!$L:$L,$M518,'sys inv movment rpt'!$N:$N,AO$1)</f>
        <v>0</v>
      </c>
      <c r="AP518" s="86">
        <f>SUMIFS('sys inv movment rpt'!$M:$M,'sys inv movment rpt'!$L:$L,$M518,'sys inv movment rpt'!$N:$N,AP$1)</f>
        <v>0</v>
      </c>
      <c r="AQ518" s="86">
        <f>SUMIFS('sys inv movment rpt'!$M:$M,'sys inv movment rpt'!$L:$L,$M518,'sys inv movment rpt'!$N:$N,AQ$1)</f>
        <v>0</v>
      </c>
      <c r="AR518" s="86">
        <f>SUMIFS('sys inv movment rpt'!$M:$M,'sys inv movment rpt'!$L:$L,$M518,'sys inv movment rpt'!$N:$N,AR$1)</f>
        <v>0</v>
      </c>
      <c r="AS518" s="86">
        <f>SUMIFS('sys inv movment rpt'!$M:$M,'sys inv movment rpt'!$L:$L,$M518,'sys inv movment rpt'!$N:$N,AS$1)</f>
        <v>0</v>
      </c>
      <c r="AT518" s="86">
        <f>SUMIFS('sys inv movment rpt'!$M:$M,'sys inv movment rpt'!$L:$L,$M518,'sys inv movment rpt'!$N:$N,AT$1)</f>
        <v>0</v>
      </c>
      <c r="AU518" s="86">
        <f>SUMIFS('sys inv movment rpt'!$M:$M,'sys inv movment rpt'!$L:$L,$M518,'sys inv movment rpt'!$N:$N,AU$1)</f>
        <v>0</v>
      </c>
      <c r="AV518" s="86">
        <f>SUMIFS('sys inv movment rpt'!$M:$M,'sys inv movment rpt'!$L:$L,$M518,'sys inv movment rpt'!$N:$N,AV$1)</f>
        <v>0</v>
      </c>
      <c r="AW518" s="87" t="str">
        <f>IFERROR(VLOOKUP(A518,'sys-backorder details'!E:U,17,0),"-")</f>
        <v>-</v>
      </c>
      <c r="AX518" s="87" t="str">
        <f>IF(K518&gt;1,VLOOKUP(A518,'settings-routing'!A:I,9,0),"")</f>
        <v/>
      </c>
    </row>
    <row r="519" ht="12.75" hidden="1" customHeight="1">
      <c r="A519" s="15" t="s">
        <v>1226</v>
      </c>
      <c r="B519" s="15" t="s">
        <v>1227</v>
      </c>
      <c r="C519" s="50">
        <f t="shared" si="2"/>
        <v>4200</v>
      </c>
      <c r="D519" s="80">
        <f>SUMIF('Stocks 101-111'!$J:$J,'item dashboard'!A519,'Stocks 101-111'!K:K)</f>
        <v>4200</v>
      </c>
      <c r="E519" s="80">
        <f>SUMIF('Stocks 101-111'!$J:$J,'item dashboard'!A519,'Stocks 101-111'!$L:$L)</f>
        <v>0</v>
      </c>
      <c r="F519" s="81">
        <f t="shared" si="3"/>
        <v>0</v>
      </c>
      <c r="G519" s="82">
        <f t="shared" si="4"/>
        <v>0.08571428571</v>
      </c>
      <c r="H519" s="50">
        <f>SUMIFS('sys-backorder details'!$M:$M,'sys-backorder details'!$E:$E,'item dashboard'!A519,'sys-backorder details'!$V:$V,"")</f>
        <v>0</v>
      </c>
      <c r="I519" s="83">
        <f>SUMIF('settings-routing'!$I:$I,'item dashboard'!A519,'settings-routing'!$O:$O)</f>
        <v>0</v>
      </c>
      <c r="J519" s="50">
        <f>SUMIFS('sys-backorder details'!$M:$M,'sys-backorder details'!$E:$E,'item dashboard'!A519,'sys-backorder details'!$V:$V,"Call off")</f>
        <v>0</v>
      </c>
      <c r="K519" s="84">
        <f t="shared" si="5"/>
        <v>-4200</v>
      </c>
      <c r="L519" s="84">
        <f>SUMIF('Production Plan'!$E:$E,'item dashboard'!A519,'Production Plan'!$N:$N)</f>
        <v>0</v>
      </c>
      <c r="M519" s="85" t="str">
        <f t="shared" si="6"/>
        <v>B-GP103-PW10-100ml Pearly White Bottle</v>
      </c>
      <c r="N519" s="86">
        <f>SUMIFS('sys inv movment rpt'!$M:$M,'sys inv movment rpt'!$L:$L,$M519,'sys inv movment rpt'!$N:$N,N$1)</f>
        <v>0</v>
      </c>
      <c r="O519" s="86">
        <f>SUMIFS('sys inv movment rpt'!$M:$M,'sys inv movment rpt'!$L:$L,$M519,'sys inv movment rpt'!$N:$N,O$1)</f>
        <v>0</v>
      </c>
      <c r="P519" s="86">
        <f>SUMIFS('sys inv movment rpt'!$M:$M,'sys inv movment rpt'!$L:$L,$M519,'sys inv movment rpt'!$N:$N,P$1)</f>
        <v>0</v>
      </c>
      <c r="Q519" s="86">
        <f>SUMIFS('sys inv movment rpt'!$M:$M,'sys inv movment rpt'!$L:$L,$M519,'sys inv movment rpt'!$N:$N,Q$1)</f>
        <v>0</v>
      </c>
      <c r="R519" s="86">
        <f>SUMIFS('sys inv movment rpt'!$M:$M,'sys inv movment rpt'!$L:$L,$M519,'sys inv movment rpt'!$N:$N,R$1)</f>
        <v>700</v>
      </c>
      <c r="S519" s="86">
        <f>SUMIFS('sys inv movment rpt'!$M:$M,'sys inv movment rpt'!$L:$L,$M519,'sys inv movment rpt'!$N:$N,S$1)</f>
        <v>0</v>
      </c>
      <c r="T519" s="86">
        <f>SUMIFS('sys inv movment rpt'!$M:$M,'sys inv movment rpt'!$L:$L,$M519,'sys inv movment rpt'!$N:$N,T$1)</f>
        <v>0</v>
      </c>
      <c r="U519" s="86">
        <f>SUMIFS('sys inv movment rpt'!$M:$M,'sys inv movment rpt'!$L:$L,$M519,'sys inv movment rpt'!$N:$N,U$1)</f>
        <v>0</v>
      </c>
      <c r="V519" s="86">
        <f>SUMIFS('sys inv movment rpt'!$M:$M,'sys inv movment rpt'!$L:$L,$M519,'sys inv movment rpt'!$N:$N,V$1)</f>
        <v>0</v>
      </c>
      <c r="W519" s="86">
        <f>SUMIFS('sys inv movment rpt'!$M:$M,'sys inv movment rpt'!$L:$L,$M519,'sys inv movment rpt'!$N:$N,W$1)</f>
        <v>0</v>
      </c>
      <c r="X519" s="86">
        <f>SUMIFS('sys inv movment rpt'!$M:$M,'sys inv movment rpt'!$L:$L,$M519,'sys inv movment rpt'!$N:$N,X$1)</f>
        <v>0</v>
      </c>
      <c r="Y519" s="86">
        <f>SUMIFS('sys inv movment rpt'!$M:$M,'sys inv movment rpt'!$L:$L,$M519,'sys inv movment rpt'!$N:$N,Y$1)</f>
        <v>0</v>
      </c>
      <c r="Z519" s="86">
        <f>SUMIFS('sys inv movment rpt'!$M:$M,'sys inv movment rpt'!$L:$L,$M519,'sys inv movment rpt'!$N:$N,Z$1)</f>
        <v>0</v>
      </c>
      <c r="AA519" s="86">
        <f>SUMIFS('sys inv movment rpt'!$M:$M,'sys inv movment rpt'!$L:$L,$M519,'sys inv movment rpt'!$N:$N,AA$1)</f>
        <v>0</v>
      </c>
      <c r="AB519" s="86">
        <f>SUMIFS('sys inv movment rpt'!$M:$M,'sys inv movment rpt'!$L:$L,$M519,'sys inv movment rpt'!$N:$N,AB$1)</f>
        <v>0</v>
      </c>
      <c r="AC519" s="86">
        <f>SUMIFS('sys inv movment rpt'!$M:$M,'sys inv movment rpt'!$L:$L,$M519,'sys inv movment rpt'!$N:$N,AC$1)</f>
        <v>0</v>
      </c>
      <c r="AD519" s="86">
        <f>SUMIFS('sys inv movment rpt'!$M:$M,'sys inv movment rpt'!$L:$L,$M519,'sys inv movment rpt'!$N:$N,AD$1)</f>
        <v>0</v>
      </c>
      <c r="AE519" s="86">
        <f>SUMIFS('sys inv movment rpt'!$M:$M,'sys inv movment rpt'!$L:$L,$M519,'sys inv movment rpt'!$N:$N,AE$1)</f>
        <v>0</v>
      </c>
      <c r="AF519" s="86">
        <f>SUMIFS('sys inv movment rpt'!$M:$M,'sys inv movment rpt'!$L:$L,$M519,'sys inv movment rpt'!$N:$N,AF$1)</f>
        <v>0</v>
      </c>
      <c r="AG519" s="86">
        <f>SUMIFS('sys inv movment rpt'!$M:$M,'sys inv movment rpt'!$L:$L,$M519,'sys inv movment rpt'!$N:$N,AG$1)</f>
        <v>0</v>
      </c>
      <c r="AH519" s="86">
        <f>SUMIFS('sys inv movment rpt'!$M:$M,'sys inv movment rpt'!$L:$L,$M519,'sys inv movment rpt'!$N:$N,AH$1)</f>
        <v>0</v>
      </c>
      <c r="AI519" s="86">
        <f>SUMIFS('sys inv movment rpt'!$M:$M,'sys inv movment rpt'!$L:$L,$M519,'sys inv movment rpt'!$N:$N,AI$1)</f>
        <v>6300</v>
      </c>
      <c r="AJ519" s="86">
        <f>SUMIFS('sys inv movment rpt'!$M:$M,'sys inv movment rpt'!$L:$L,$M519,'sys inv movment rpt'!$N:$N,AJ$1)</f>
        <v>0</v>
      </c>
      <c r="AK519" s="86">
        <f>SUMIFS('sys inv movment rpt'!$M:$M,'sys inv movment rpt'!$L:$L,$M519,'sys inv movment rpt'!$N:$N,AK$1)</f>
        <v>0</v>
      </c>
      <c r="AL519" s="86">
        <f>SUMIFS('sys inv movment rpt'!$M:$M,'sys inv movment rpt'!$L:$L,$M519,'sys inv movment rpt'!$N:$N,AL$1)</f>
        <v>0</v>
      </c>
      <c r="AM519" s="86">
        <f>SUMIFS('sys inv movment rpt'!$M:$M,'sys inv movment rpt'!$L:$L,$M519,'sys inv movment rpt'!$N:$N,AM$1)</f>
        <v>0</v>
      </c>
      <c r="AN519" s="86">
        <f>SUMIFS('sys inv movment rpt'!$M:$M,'sys inv movment rpt'!$L:$L,$M519,'sys inv movment rpt'!$N:$N,AN$1)</f>
        <v>13300</v>
      </c>
      <c r="AO519" s="86">
        <f>SUMIFS('sys inv movment rpt'!$M:$M,'sys inv movment rpt'!$L:$L,$M519,'sys inv movment rpt'!$N:$N,AO$1)</f>
        <v>0</v>
      </c>
      <c r="AP519" s="86">
        <f>SUMIFS('sys inv movment rpt'!$M:$M,'sys inv movment rpt'!$L:$L,$M519,'sys inv movment rpt'!$N:$N,AP$1)</f>
        <v>0</v>
      </c>
      <c r="AQ519" s="86">
        <f>SUMIFS('sys inv movment rpt'!$M:$M,'sys inv movment rpt'!$L:$L,$M519,'sys inv movment rpt'!$N:$N,AQ$1)</f>
        <v>0</v>
      </c>
      <c r="AR519" s="86">
        <f>SUMIFS('sys inv movment rpt'!$M:$M,'sys inv movment rpt'!$L:$L,$M519,'sys inv movment rpt'!$N:$N,AR$1)</f>
        <v>0</v>
      </c>
      <c r="AS519" s="86">
        <f>SUMIFS('sys inv movment rpt'!$M:$M,'sys inv movment rpt'!$L:$L,$M519,'sys inv movment rpt'!$N:$N,AS$1)</f>
        <v>0</v>
      </c>
      <c r="AT519" s="86">
        <f>SUMIFS('sys inv movment rpt'!$M:$M,'sys inv movment rpt'!$L:$L,$M519,'sys inv movment rpt'!$N:$N,AT$1)</f>
        <v>0</v>
      </c>
      <c r="AU519" s="86">
        <f>SUMIFS('sys inv movment rpt'!$M:$M,'sys inv movment rpt'!$L:$L,$M519,'sys inv movment rpt'!$N:$N,AU$1)</f>
        <v>0</v>
      </c>
      <c r="AV519" s="86">
        <f>SUMIFS('sys inv movment rpt'!$M:$M,'sys inv movment rpt'!$L:$L,$M519,'sys inv movment rpt'!$N:$N,AV$1)</f>
        <v>0</v>
      </c>
      <c r="AW519" s="87" t="str">
        <f>IFERROR(VLOOKUP(A519,'sys-backorder details'!E:U,17,0),"-")</f>
        <v>-</v>
      </c>
      <c r="AX519" s="87" t="str">
        <f>IF(K519&gt;1,VLOOKUP(A519,'settings-routing'!A:I,9,0),"")</f>
        <v/>
      </c>
    </row>
    <row r="520" ht="12.75" hidden="1" customHeight="1">
      <c r="A520" s="50" t="s">
        <v>1228</v>
      </c>
      <c r="B520" s="50" t="s">
        <v>1227</v>
      </c>
      <c r="C520" s="50">
        <f t="shared" si="2"/>
        <v>0</v>
      </c>
      <c r="D520" s="80">
        <f>SUMIF('Stocks 101-111'!$J:$J,'item dashboard'!A520,'Stocks 101-111'!K:K)</f>
        <v>0</v>
      </c>
      <c r="E520" s="80">
        <f>SUMIF('Stocks 101-111'!$J:$J,'item dashboard'!A520,'Stocks 101-111'!$L:$L)</f>
        <v>0</v>
      </c>
      <c r="F520" s="81">
        <f t="shared" si="3"/>
        <v>0</v>
      </c>
      <c r="G520" s="82">
        <f t="shared" si="4"/>
        <v>0</v>
      </c>
      <c r="H520" s="50">
        <f>SUMIFS('sys-backorder details'!$M:$M,'sys-backorder details'!$E:$E,'item dashboard'!A520,'sys-backorder details'!$V:$V,"")</f>
        <v>0</v>
      </c>
      <c r="I520" s="83">
        <f>SUMIF('settings-routing'!$I:$I,'item dashboard'!A520,'settings-routing'!$O:$O)</f>
        <v>0</v>
      </c>
      <c r="J520" s="50">
        <f>SUMIFS('sys-backorder details'!$M:$M,'sys-backorder details'!$E:$E,'item dashboard'!A520,'sys-backorder details'!$V:$V,"Call off")</f>
        <v>0</v>
      </c>
      <c r="K520" s="84">
        <f t="shared" si="5"/>
        <v>0</v>
      </c>
      <c r="L520" s="84">
        <f>SUMIF('Production Plan'!$E:$E,'item dashboard'!A520,'Production Plan'!$N:$N)</f>
        <v>0</v>
      </c>
      <c r="M520" s="85" t="str">
        <f t="shared" si="6"/>
        <v>B-GP103-PW13-100ml Pearly White Bottle</v>
      </c>
      <c r="N520" s="86">
        <f>SUMIFS('sys inv movment rpt'!$M:$M,'sys inv movment rpt'!$L:$L,$M520,'sys inv movment rpt'!$N:$N,N$1)</f>
        <v>0</v>
      </c>
      <c r="O520" s="86">
        <f>SUMIFS('sys inv movment rpt'!$M:$M,'sys inv movment rpt'!$L:$L,$M520,'sys inv movment rpt'!$N:$N,O$1)</f>
        <v>0</v>
      </c>
      <c r="P520" s="86">
        <f>SUMIFS('sys inv movment rpt'!$M:$M,'sys inv movment rpt'!$L:$L,$M520,'sys inv movment rpt'!$N:$N,P$1)</f>
        <v>0</v>
      </c>
      <c r="Q520" s="86">
        <f>SUMIFS('sys inv movment rpt'!$M:$M,'sys inv movment rpt'!$L:$L,$M520,'sys inv movment rpt'!$N:$N,Q$1)</f>
        <v>0</v>
      </c>
      <c r="R520" s="86">
        <f>SUMIFS('sys inv movment rpt'!$M:$M,'sys inv movment rpt'!$L:$L,$M520,'sys inv movment rpt'!$N:$N,R$1)</f>
        <v>0</v>
      </c>
      <c r="S520" s="86">
        <f>SUMIFS('sys inv movment rpt'!$M:$M,'sys inv movment rpt'!$L:$L,$M520,'sys inv movment rpt'!$N:$N,S$1)</f>
        <v>0</v>
      </c>
      <c r="T520" s="86">
        <f>SUMIFS('sys inv movment rpt'!$M:$M,'sys inv movment rpt'!$L:$L,$M520,'sys inv movment rpt'!$N:$N,T$1)</f>
        <v>0</v>
      </c>
      <c r="U520" s="86">
        <f>SUMIFS('sys inv movment rpt'!$M:$M,'sys inv movment rpt'!$L:$L,$M520,'sys inv movment rpt'!$N:$N,U$1)</f>
        <v>0</v>
      </c>
      <c r="V520" s="86">
        <f>SUMIFS('sys inv movment rpt'!$M:$M,'sys inv movment rpt'!$L:$L,$M520,'sys inv movment rpt'!$N:$N,V$1)</f>
        <v>0</v>
      </c>
      <c r="W520" s="86">
        <f>SUMIFS('sys inv movment rpt'!$M:$M,'sys inv movment rpt'!$L:$L,$M520,'sys inv movment rpt'!$N:$N,W$1)</f>
        <v>0</v>
      </c>
      <c r="X520" s="86">
        <f>SUMIFS('sys inv movment rpt'!$M:$M,'sys inv movment rpt'!$L:$L,$M520,'sys inv movment rpt'!$N:$N,X$1)</f>
        <v>0</v>
      </c>
      <c r="Y520" s="86">
        <f>SUMIFS('sys inv movment rpt'!$M:$M,'sys inv movment rpt'!$L:$L,$M520,'sys inv movment rpt'!$N:$N,Y$1)</f>
        <v>0</v>
      </c>
      <c r="Z520" s="86">
        <f>SUMIFS('sys inv movment rpt'!$M:$M,'sys inv movment rpt'!$L:$L,$M520,'sys inv movment rpt'!$N:$N,Z$1)</f>
        <v>0</v>
      </c>
      <c r="AA520" s="86">
        <f>SUMIFS('sys inv movment rpt'!$M:$M,'sys inv movment rpt'!$L:$L,$M520,'sys inv movment rpt'!$N:$N,AA$1)</f>
        <v>0</v>
      </c>
      <c r="AB520" s="86">
        <f>SUMIFS('sys inv movment rpt'!$M:$M,'sys inv movment rpt'!$L:$L,$M520,'sys inv movment rpt'!$N:$N,AB$1)</f>
        <v>0</v>
      </c>
      <c r="AC520" s="86">
        <f>SUMIFS('sys inv movment rpt'!$M:$M,'sys inv movment rpt'!$L:$L,$M520,'sys inv movment rpt'!$N:$N,AC$1)</f>
        <v>0</v>
      </c>
      <c r="AD520" s="86">
        <f>SUMIFS('sys inv movment rpt'!$M:$M,'sys inv movment rpt'!$L:$L,$M520,'sys inv movment rpt'!$N:$N,AD$1)</f>
        <v>0</v>
      </c>
      <c r="AE520" s="86">
        <f>SUMIFS('sys inv movment rpt'!$M:$M,'sys inv movment rpt'!$L:$L,$M520,'sys inv movment rpt'!$N:$N,AE$1)</f>
        <v>0</v>
      </c>
      <c r="AF520" s="86">
        <f>SUMIFS('sys inv movment rpt'!$M:$M,'sys inv movment rpt'!$L:$L,$M520,'sys inv movment rpt'!$N:$N,AF$1)</f>
        <v>0</v>
      </c>
      <c r="AG520" s="86">
        <f>SUMIFS('sys inv movment rpt'!$M:$M,'sys inv movment rpt'!$L:$L,$M520,'sys inv movment rpt'!$N:$N,AG$1)</f>
        <v>0</v>
      </c>
      <c r="AH520" s="86">
        <f>SUMIFS('sys inv movment rpt'!$M:$M,'sys inv movment rpt'!$L:$L,$M520,'sys inv movment rpt'!$N:$N,AH$1)</f>
        <v>0</v>
      </c>
      <c r="AI520" s="86">
        <f>SUMIFS('sys inv movment rpt'!$M:$M,'sys inv movment rpt'!$L:$L,$M520,'sys inv movment rpt'!$N:$N,AI$1)</f>
        <v>0</v>
      </c>
      <c r="AJ520" s="86">
        <f>SUMIFS('sys inv movment rpt'!$M:$M,'sys inv movment rpt'!$L:$L,$M520,'sys inv movment rpt'!$N:$N,AJ$1)</f>
        <v>0</v>
      </c>
      <c r="AK520" s="86">
        <f>SUMIFS('sys inv movment rpt'!$M:$M,'sys inv movment rpt'!$L:$L,$M520,'sys inv movment rpt'!$N:$N,AK$1)</f>
        <v>0</v>
      </c>
      <c r="AL520" s="86">
        <f>SUMIFS('sys inv movment rpt'!$M:$M,'sys inv movment rpt'!$L:$L,$M520,'sys inv movment rpt'!$N:$N,AL$1)</f>
        <v>0</v>
      </c>
      <c r="AM520" s="86">
        <f>SUMIFS('sys inv movment rpt'!$M:$M,'sys inv movment rpt'!$L:$L,$M520,'sys inv movment rpt'!$N:$N,AM$1)</f>
        <v>0</v>
      </c>
      <c r="AN520" s="86">
        <f>SUMIFS('sys inv movment rpt'!$M:$M,'sys inv movment rpt'!$L:$L,$M520,'sys inv movment rpt'!$N:$N,AN$1)</f>
        <v>0</v>
      </c>
      <c r="AO520" s="86">
        <f>SUMIFS('sys inv movment rpt'!$M:$M,'sys inv movment rpt'!$L:$L,$M520,'sys inv movment rpt'!$N:$N,AO$1)</f>
        <v>0</v>
      </c>
      <c r="AP520" s="86">
        <f>SUMIFS('sys inv movment rpt'!$M:$M,'sys inv movment rpt'!$L:$L,$M520,'sys inv movment rpt'!$N:$N,AP$1)</f>
        <v>0</v>
      </c>
      <c r="AQ520" s="86">
        <f>SUMIFS('sys inv movment rpt'!$M:$M,'sys inv movment rpt'!$L:$L,$M520,'sys inv movment rpt'!$N:$N,AQ$1)</f>
        <v>0</v>
      </c>
      <c r="AR520" s="86">
        <f>SUMIFS('sys inv movment rpt'!$M:$M,'sys inv movment rpt'!$L:$L,$M520,'sys inv movment rpt'!$N:$N,AR$1)</f>
        <v>0</v>
      </c>
      <c r="AS520" s="86">
        <f>SUMIFS('sys inv movment rpt'!$M:$M,'sys inv movment rpt'!$L:$L,$M520,'sys inv movment rpt'!$N:$N,AS$1)</f>
        <v>0</v>
      </c>
      <c r="AT520" s="86">
        <f>SUMIFS('sys inv movment rpt'!$M:$M,'sys inv movment rpt'!$L:$L,$M520,'sys inv movment rpt'!$N:$N,AT$1)</f>
        <v>0</v>
      </c>
      <c r="AU520" s="86">
        <f>SUMIFS('sys inv movment rpt'!$M:$M,'sys inv movment rpt'!$L:$L,$M520,'sys inv movment rpt'!$N:$N,AU$1)</f>
        <v>0</v>
      </c>
      <c r="AV520" s="86">
        <f>SUMIFS('sys inv movment rpt'!$M:$M,'sys inv movment rpt'!$L:$L,$M520,'sys inv movment rpt'!$N:$N,AV$1)</f>
        <v>0</v>
      </c>
      <c r="AW520" s="87" t="str">
        <f>IFERROR(VLOOKUP(A520,'sys-backorder details'!E:U,17,0),"-")</f>
        <v>-</v>
      </c>
      <c r="AX520" s="87" t="str">
        <f>IF(K520&gt;1,VLOOKUP(A520,'settings-routing'!A:I,9,0),"")</f>
        <v/>
      </c>
    </row>
    <row r="521" ht="12.75" hidden="1" customHeight="1">
      <c r="A521" s="50" t="s">
        <v>1229</v>
      </c>
      <c r="B521" s="50" t="s">
        <v>1230</v>
      </c>
      <c r="C521" s="50">
        <f t="shared" si="2"/>
        <v>700</v>
      </c>
      <c r="D521" s="80">
        <f>SUMIF('Stocks 101-111'!$J:$J,'item dashboard'!A521,'Stocks 101-111'!K:K)</f>
        <v>700</v>
      </c>
      <c r="E521" s="80">
        <f>SUMIF('Stocks 101-111'!$J:$J,'item dashboard'!A521,'Stocks 101-111'!$L:$L)</f>
        <v>0</v>
      </c>
      <c r="F521" s="81">
        <f t="shared" si="3"/>
        <v>0</v>
      </c>
      <c r="G521" s="82">
        <f t="shared" si="4"/>
        <v>0</v>
      </c>
      <c r="H521" s="50">
        <f>SUMIFS('sys-backorder details'!$M:$M,'sys-backorder details'!$E:$E,'item dashboard'!A521,'sys-backorder details'!$V:$V,"")</f>
        <v>0</v>
      </c>
      <c r="I521" s="83">
        <f>SUMIF('settings-routing'!$I:$I,'item dashboard'!A521,'settings-routing'!$O:$O)</f>
        <v>0</v>
      </c>
      <c r="J521" s="50">
        <f>SUMIFS('sys-backorder details'!$M:$M,'sys-backorder details'!$E:$E,'item dashboard'!A521,'sys-backorder details'!$V:$V,"Call off")</f>
        <v>0</v>
      </c>
      <c r="K521" s="84">
        <f t="shared" si="5"/>
        <v>-700</v>
      </c>
      <c r="L521" s="84">
        <f>SUMIF('Production Plan'!$E:$E,'item dashboard'!A521,'Production Plan'!$N:$N)</f>
        <v>0</v>
      </c>
      <c r="M521" s="85" t="str">
        <f t="shared" si="6"/>
        <v>B-GP103-RD10-100 ml Red Bottle</v>
      </c>
      <c r="N521" s="86">
        <f>SUMIFS('sys inv movment rpt'!$M:$M,'sys inv movment rpt'!$L:$L,$M521,'sys inv movment rpt'!$N:$N,N$1)</f>
        <v>0</v>
      </c>
      <c r="O521" s="86">
        <f>SUMIFS('sys inv movment rpt'!$M:$M,'sys inv movment rpt'!$L:$L,$M521,'sys inv movment rpt'!$N:$N,O$1)</f>
        <v>0</v>
      </c>
      <c r="P521" s="86">
        <f>SUMIFS('sys inv movment rpt'!$M:$M,'sys inv movment rpt'!$L:$L,$M521,'sys inv movment rpt'!$N:$N,P$1)</f>
        <v>0</v>
      </c>
      <c r="Q521" s="86">
        <f>SUMIFS('sys inv movment rpt'!$M:$M,'sys inv movment rpt'!$L:$L,$M521,'sys inv movment rpt'!$N:$N,Q$1)</f>
        <v>0</v>
      </c>
      <c r="R521" s="86">
        <f>SUMIFS('sys inv movment rpt'!$M:$M,'sys inv movment rpt'!$L:$L,$M521,'sys inv movment rpt'!$N:$N,R$1)</f>
        <v>0</v>
      </c>
      <c r="S521" s="86">
        <f>SUMIFS('sys inv movment rpt'!$M:$M,'sys inv movment rpt'!$L:$L,$M521,'sys inv movment rpt'!$N:$N,S$1)</f>
        <v>0</v>
      </c>
      <c r="T521" s="86">
        <f>SUMIFS('sys inv movment rpt'!$M:$M,'sys inv movment rpt'!$L:$L,$M521,'sys inv movment rpt'!$N:$N,T$1)</f>
        <v>0</v>
      </c>
      <c r="U521" s="86">
        <f>SUMIFS('sys inv movment rpt'!$M:$M,'sys inv movment rpt'!$L:$L,$M521,'sys inv movment rpt'!$N:$N,U$1)</f>
        <v>0</v>
      </c>
      <c r="V521" s="86">
        <f>SUMIFS('sys inv movment rpt'!$M:$M,'sys inv movment rpt'!$L:$L,$M521,'sys inv movment rpt'!$N:$N,V$1)</f>
        <v>0</v>
      </c>
      <c r="W521" s="86">
        <f>SUMIFS('sys inv movment rpt'!$M:$M,'sys inv movment rpt'!$L:$L,$M521,'sys inv movment rpt'!$N:$N,W$1)</f>
        <v>0</v>
      </c>
      <c r="X521" s="86">
        <f>SUMIFS('sys inv movment rpt'!$M:$M,'sys inv movment rpt'!$L:$L,$M521,'sys inv movment rpt'!$N:$N,X$1)</f>
        <v>0</v>
      </c>
      <c r="Y521" s="86">
        <f>SUMIFS('sys inv movment rpt'!$M:$M,'sys inv movment rpt'!$L:$L,$M521,'sys inv movment rpt'!$N:$N,Y$1)</f>
        <v>0</v>
      </c>
      <c r="Z521" s="86">
        <f>SUMIFS('sys inv movment rpt'!$M:$M,'sys inv movment rpt'!$L:$L,$M521,'sys inv movment rpt'!$N:$N,Z$1)</f>
        <v>0</v>
      </c>
      <c r="AA521" s="86">
        <f>SUMIFS('sys inv movment rpt'!$M:$M,'sys inv movment rpt'!$L:$L,$M521,'sys inv movment rpt'!$N:$N,AA$1)</f>
        <v>0</v>
      </c>
      <c r="AB521" s="86">
        <f>SUMIFS('sys inv movment rpt'!$M:$M,'sys inv movment rpt'!$L:$L,$M521,'sys inv movment rpt'!$N:$N,AB$1)</f>
        <v>0</v>
      </c>
      <c r="AC521" s="86">
        <f>SUMIFS('sys inv movment rpt'!$M:$M,'sys inv movment rpt'!$L:$L,$M521,'sys inv movment rpt'!$N:$N,AC$1)</f>
        <v>0</v>
      </c>
      <c r="AD521" s="86">
        <f>SUMIFS('sys inv movment rpt'!$M:$M,'sys inv movment rpt'!$L:$L,$M521,'sys inv movment rpt'!$N:$N,AD$1)</f>
        <v>0</v>
      </c>
      <c r="AE521" s="86">
        <f>SUMIFS('sys inv movment rpt'!$M:$M,'sys inv movment rpt'!$L:$L,$M521,'sys inv movment rpt'!$N:$N,AE$1)</f>
        <v>0</v>
      </c>
      <c r="AF521" s="86">
        <f>SUMIFS('sys inv movment rpt'!$M:$M,'sys inv movment rpt'!$L:$L,$M521,'sys inv movment rpt'!$N:$N,AF$1)</f>
        <v>0</v>
      </c>
      <c r="AG521" s="86">
        <f>SUMIFS('sys inv movment rpt'!$M:$M,'sys inv movment rpt'!$L:$L,$M521,'sys inv movment rpt'!$N:$N,AG$1)</f>
        <v>0</v>
      </c>
      <c r="AH521" s="86">
        <f>SUMIFS('sys inv movment rpt'!$M:$M,'sys inv movment rpt'!$L:$L,$M521,'sys inv movment rpt'!$N:$N,AH$1)</f>
        <v>0</v>
      </c>
      <c r="AI521" s="86">
        <f>SUMIFS('sys inv movment rpt'!$M:$M,'sys inv movment rpt'!$L:$L,$M521,'sys inv movment rpt'!$N:$N,AI$1)</f>
        <v>0</v>
      </c>
      <c r="AJ521" s="86">
        <f>SUMIFS('sys inv movment rpt'!$M:$M,'sys inv movment rpt'!$L:$L,$M521,'sys inv movment rpt'!$N:$N,AJ$1)</f>
        <v>0</v>
      </c>
      <c r="AK521" s="86">
        <f>SUMIFS('sys inv movment rpt'!$M:$M,'sys inv movment rpt'!$L:$L,$M521,'sys inv movment rpt'!$N:$N,AK$1)</f>
        <v>0</v>
      </c>
      <c r="AL521" s="86">
        <f>SUMIFS('sys inv movment rpt'!$M:$M,'sys inv movment rpt'!$L:$L,$M521,'sys inv movment rpt'!$N:$N,AL$1)</f>
        <v>0</v>
      </c>
      <c r="AM521" s="86">
        <f>SUMIFS('sys inv movment rpt'!$M:$M,'sys inv movment rpt'!$L:$L,$M521,'sys inv movment rpt'!$N:$N,AM$1)</f>
        <v>0</v>
      </c>
      <c r="AN521" s="86">
        <f>SUMIFS('sys inv movment rpt'!$M:$M,'sys inv movment rpt'!$L:$L,$M521,'sys inv movment rpt'!$N:$N,AN$1)</f>
        <v>0</v>
      </c>
      <c r="AO521" s="86">
        <f>SUMIFS('sys inv movment rpt'!$M:$M,'sys inv movment rpt'!$L:$L,$M521,'sys inv movment rpt'!$N:$N,AO$1)</f>
        <v>0</v>
      </c>
      <c r="AP521" s="86">
        <f>SUMIFS('sys inv movment rpt'!$M:$M,'sys inv movment rpt'!$L:$L,$M521,'sys inv movment rpt'!$N:$N,AP$1)</f>
        <v>0</v>
      </c>
      <c r="AQ521" s="86">
        <f>SUMIFS('sys inv movment rpt'!$M:$M,'sys inv movment rpt'!$L:$L,$M521,'sys inv movment rpt'!$N:$N,AQ$1)</f>
        <v>0</v>
      </c>
      <c r="AR521" s="86">
        <f>SUMIFS('sys inv movment rpt'!$M:$M,'sys inv movment rpt'!$L:$L,$M521,'sys inv movment rpt'!$N:$N,AR$1)</f>
        <v>0</v>
      </c>
      <c r="AS521" s="86">
        <f>SUMIFS('sys inv movment rpt'!$M:$M,'sys inv movment rpt'!$L:$L,$M521,'sys inv movment rpt'!$N:$N,AS$1)</f>
        <v>0</v>
      </c>
      <c r="AT521" s="86">
        <f>SUMIFS('sys inv movment rpt'!$M:$M,'sys inv movment rpt'!$L:$L,$M521,'sys inv movment rpt'!$N:$N,AT$1)</f>
        <v>0</v>
      </c>
      <c r="AU521" s="86">
        <f>SUMIFS('sys inv movment rpt'!$M:$M,'sys inv movment rpt'!$L:$L,$M521,'sys inv movment rpt'!$N:$N,AU$1)</f>
        <v>0</v>
      </c>
      <c r="AV521" s="86">
        <f>SUMIFS('sys inv movment rpt'!$M:$M,'sys inv movment rpt'!$L:$L,$M521,'sys inv movment rpt'!$N:$N,AV$1)</f>
        <v>0</v>
      </c>
      <c r="AW521" s="87" t="str">
        <f>IFERROR(VLOOKUP(A521,'sys-backorder details'!E:U,17,0),"-")</f>
        <v>-</v>
      </c>
      <c r="AX521" s="87" t="str">
        <f>IF(K521&gt;1,VLOOKUP(A521,'settings-routing'!A:I,9,0),"")</f>
        <v/>
      </c>
    </row>
    <row r="522" ht="12.75" hidden="1" customHeight="1">
      <c r="A522" s="28" t="s">
        <v>1231</v>
      </c>
      <c r="B522" s="28" t="s">
        <v>1232</v>
      </c>
      <c r="C522" s="50">
        <f t="shared" si="2"/>
        <v>0</v>
      </c>
      <c r="D522" s="80">
        <f>SUMIF('Stocks 101-111'!$J:$J,'item dashboard'!A522,'Stocks 101-111'!K:K)</f>
        <v>0</v>
      </c>
      <c r="E522" s="80">
        <f>SUMIF('Stocks 101-111'!$J:$J,'item dashboard'!A522,'Stocks 101-111'!$L:$L)</f>
        <v>0</v>
      </c>
      <c r="F522" s="81">
        <f t="shared" si="3"/>
        <v>0</v>
      </c>
      <c r="G522" s="82">
        <f t="shared" si="4"/>
        <v>0</v>
      </c>
      <c r="H522" s="50">
        <f>SUMIFS('sys-backorder details'!$M:$M,'sys-backorder details'!$E:$E,'item dashboard'!A522,'sys-backorder details'!$V:$V,"")</f>
        <v>0</v>
      </c>
      <c r="I522" s="83">
        <f>SUMIF('settings-routing'!$I:$I,'item dashboard'!A522,'settings-routing'!$O:$O)</f>
        <v>0</v>
      </c>
      <c r="J522" s="50">
        <f>SUMIFS('sys-backorder details'!$M:$M,'sys-backorder details'!$E:$E,'item dashboard'!A522,'sys-backorder details'!$V:$V,"Call off")</f>
        <v>0</v>
      </c>
      <c r="K522" s="84">
        <f t="shared" si="5"/>
        <v>0</v>
      </c>
      <c r="L522" s="84">
        <f>SUMIF('Production Plan'!$E:$E,'item dashboard'!A522,'Production Plan'!$N:$N)</f>
        <v>0</v>
      </c>
      <c r="M522" s="85" t="str">
        <f t="shared" si="6"/>
        <v>B-GP103-RD10MOV-100 ml Red Pntd Movit Bottle</v>
      </c>
      <c r="N522" s="86">
        <f>SUMIFS('sys inv movment rpt'!$M:$M,'sys inv movment rpt'!$L:$L,$M522,'sys inv movment rpt'!$N:$N,N$1)</f>
        <v>0</v>
      </c>
      <c r="O522" s="86">
        <f>SUMIFS('sys inv movment rpt'!$M:$M,'sys inv movment rpt'!$L:$L,$M522,'sys inv movment rpt'!$N:$N,O$1)</f>
        <v>0</v>
      </c>
      <c r="P522" s="86">
        <f>SUMIFS('sys inv movment rpt'!$M:$M,'sys inv movment rpt'!$L:$L,$M522,'sys inv movment rpt'!$N:$N,P$1)</f>
        <v>0</v>
      </c>
      <c r="Q522" s="86">
        <f>SUMIFS('sys inv movment rpt'!$M:$M,'sys inv movment rpt'!$L:$L,$M522,'sys inv movment rpt'!$N:$N,Q$1)</f>
        <v>0</v>
      </c>
      <c r="R522" s="86">
        <f>SUMIFS('sys inv movment rpt'!$M:$M,'sys inv movment rpt'!$L:$L,$M522,'sys inv movment rpt'!$N:$N,R$1)</f>
        <v>0</v>
      </c>
      <c r="S522" s="86">
        <f>SUMIFS('sys inv movment rpt'!$M:$M,'sys inv movment rpt'!$L:$L,$M522,'sys inv movment rpt'!$N:$N,S$1)</f>
        <v>0</v>
      </c>
      <c r="T522" s="86">
        <f>SUMIFS('sys inv movment rpt'!$M:$M,'sys inv movment rpt'!$L:$L,$M522,'sys inv movment rpt'!$N:$N,T$1)</f>
        <v>0</v>
      </c>
      <c r="U522" s="86">
        <f>SUMIFS('sys inv movment rpt'!$M:$M,'sys inv movment rpt'!$L:$L,$M522,'sys inv movment rpt'!$N:$N,U$1)</f>
        <v>0</v>
      </c>
      <c r="V522" s="86">
        <f>SUMIFS('sys inv movment rpt'!$M:$M,'sys inv movment rpt'!$L:$L,$M522,'sys inv movment rpt'!$N:$N,V$1)</f>
        <v>0</v>
      </c>
      <c r="W522" s="86">
        <f>SUMIFS('sys inv movment rpt'!$M:$M,'sys inv movment rpt'!$L:$L,$M522,'sys inv movment rpt'!$N:$N,W$1)</f>
        <v>0</v>
      </c>
      <c r="X522" s="86">
        <f>SUMIFS('sys inv movment rpt'!$M:$M,'sys inv movment rpt'!$L:$L,$M522,'sys inv movment rpt'!$N:$N,X$1)</f>
        <v>0</v>
      </c>
      <c r="Y522" s="86">
        <f>SUMIFS('sys inv movment rpt'!$M:$M,'sys inv movment rpt'!$L:$L,$M522,'sys inv movment rpt'!$N:$N,Y$1)</f>
        <v>0</v>
      </c>
      <c r="Z522" s="86">
        <f>SUMIFS('sys inv movment rpt'!$M:$M,'sys inv movment rpt'!$L:$L,$M522,'sys inv movment rpt'!$N:$N,Z$1)</f>
        <v>0</v>
      </c>
      <c r="AA522" s="86">
        <f>SUMIFS('sys inv movment rpt'!$M:$M,'sys inv movment rpt'!$L:$L,$M522,'sys inv movment rpt'!$N:$N,AA$1)</f>
        <v>0</v>
      </c>
      <c r="AB522" s="86">
        <f>SUMIFS('sys inv movment rpt'!$M:$M,'sys inv movment rpt'!$L:$L,$M522,'sys inv movment rpt'!$N:$N,AB$1)</f>
        <v>0</v>
      </c>
      <c r="AC522" s="86">
        <f>SUMIFS('sys inv movment rpt'!$M:$M,'sys inv movment rpt'!$L:$L,$M522,'sys inv movment rpt'!$N:$N,AC$1)</f>
        <v>0</v>
      </c>
      <c r="AD522" s="86">
        <f>SUMIFS('sys inv movment rpt'!$M:$M,'sys inv movment rpt'!$L:$L,$M522,'sys inv movment rpt'!$N:$N,AD$1)</f>
        <v>0</v>
      </c>
      <c r="AE522" s="86">
        <f>SUMIFS('sys inv movment rpt'!$M:$M,'sys inv movment rpt'!$L:$L,$M522,'sys inv movment rpt'!$N:$N,AE$1)</f>
        <v>0</v>
      </c>
      <c r="AF522" s="86">
        <f>SUMIFS('sys inv movment rpt'!$M:$M,'sys inv movment rpt'!$L:$L,$M522,'sys inv movment rpt'!$N:$N,AF$1)</f>
        <v>0</v>
      </c>
      <c r="AG522" s="86">
        <f>SUMIFS('sys inv movment rpt'!$M:$M,'sys inv movment rpt'!$L:$L,$M522,'sys inv movment rpt'!$N:$N,AG$1)</f>
        <v>0</v>
      </c>
      <c r="AH522" s="86">
        <f>SUMIFS('sys inv movment rpt'!$M:$M,'sys inv movment rpt'!$L:$L,$M522,'sys inv movment rpt'!$N:$N,AH$1)</f>
        <v>0</v>
      </c>
      <c r="AI522" s="86">
        <f>SUMIFS('sys inv movment rpt'!$M:$M,'sys inv movment rpt'!$L:$L,$M522,'sys inv movment rpt'!$N:$N,AI$1)</f>
        <v>0</v>
      </c>
      <c r="AJ522" s="86">
        <f>SUMIFS('sys inv movment rpt'!$M:$M,'sys inv movment rpt'!$L:$L,$M522,'sys inv movment rpt'!$N:$N,AJ$1)</f>
        <v>0</v>
      </c>
      <c r="AK522" s="86">
        <f>SUMIFS('sys inv movment rpt'!$M:$M,'sys inv movment rpt'!$L:$L,$M522,'sys inv movment rpt'!$N:$N,AK$1)</f>
        <v>0</v>
      </c>
      <c r="AL522" s="86">
        <f>SUMIFS('sys inv movment rpt'!$M:$M,'sys inv movment rpt'!$L:$L,$M522,'sys inv movment rpt'!$N:$N,AL$1)</f>
        <v>0</v>
      </c>
      <c r="AM522" s="86">
        <f>SUMIFS('sys inv movment rpt'!$M:$M,'sys inv movment rpt'!$L:$L,$M522,'sys inv movment rpt'!$N:$N,AM$1)</f>
        <v>0</v>
      </c>
      <c r="AN522" s="86">
        <f>SUMIFS('sys inv movment rpt'!$M:$M,'sys inv movment rpt'!$L:$L,$M522,'sys inv movment rpt'!$N:$N,AN$1)</f>
        <v>0</v>
      </c>
      <c r="AO522" s="86">
        <f>SUMIFS('sys inv movment rpt'!$M:$M,'sys inv movment rpt'!$L:$L,$M522,'sys inv movment rpt'!$N:$N,AO$1)</f>
        <v>0</v>
      </c>
      <c r="AP522" s="86">
        <f>SUMIFS('sys inv movment rpt'!$M:$M,'sys inv movment rpt'!$L:$L,$M522,'sys inv movment rpt'!$N:$N,AP$1)</f>
        <v>0</v>
      </c>
      <c r="AQ522" s="86">
        <f>SUMIFS('sys inv movment rpt'!$M:$M,'sys inv movment rpt'!$L:$L,$M522,'sys inv movment rpt'!$N:$N,AQ$1)</f>
        <v>0</v>
      </c>
      <c r="AR522" s="86">
        <f>SUMIFS('sys inv movment rpt'!$M:$M,'sys inv movment rpt'!$L:$L,$M522,'sys inv movment rpt'!$N:$N,AR$1)</f>
        <v>0</v>
      </c>
      <c r="AS522" s="86">
        <f>SUMIFS('sys inv movment rpt'!$M:$M,'sys inv movment rpt'!$L:$L,$M522,'sys inv movment rpt'!$N:$N,AS$1)</f>
        <v>0</v>
      </c>
      <c r="AT522" s="86">
        <f>SUMIFS('sys inv movment rpt'!$M:$M,'sys inv movment rpt'!$L:$L,$M522,'sys inv movment rpt'!$N:$N,AT$1)</f>
        <v>0</v>
      </c>
      <c r="AU522" s="86">
        <f>SUMIFS('sys inv movment rpt'!$M:$M,'sys inv movment rpt'!$L:$L,$M522,'sys inv movment rpt'!$N:$N,AU$1)</f>
        <v>0</v>
      </c>
      <c r="AV522" s="86">
        <f>SUMIFS('sys inv movment rpt'!$M:$M,'sys inv movment rpt'!$L:$L,$M522,'sys inv movment rpt'!$N:$N,AV$1)</f>
        <v>0</v>
      </c>
      <c r="AW522" s="87" t="str">
        <f>IFERROR(VLOOKUP(A522,'sys-backorder details'!E:U,17,0),"-")</f>
        <v>-</v>
      </c>
      <c r="AX522" s="87" t="str">
        <f>IF(K522&gt;1,VLOOKUP(A522,'settings-routing'!A:I,9,0),"")</f>
        <v/>
      </c>
    </row>
    <row r="523" ht="12.75" hidden="1" customHeight="1">
      <c r="A523" s="28" t="s">
        <v>1233</v>
      </c>
      <c r="B523" s="28" t="s">
        <v>816</v>
      </c>
      <c r="C523" s="50">
        <f t="shared" si="2"/>
        <v>0</v>
      </c>
      <c r="D523" s="80">
        <f>SUMIF('Stocks 101-111'!$J:$J,'item dashboard'!A523,'Stocks 101-111'!K:K)</f>
        <v>0</v>
      </c>
      <c r="E523" s="80">
        <f>SUMIF('Stocks 101-111'!$J:$J,'item dashboard'!A523,'Stocks 101-111'!$L:$L)</f>
        <v>0</v>
      </c>
      <c r="F523" s="81">
        <f t="shared" si="3"/>
        <v>0</v>
      </c>
      <c r="G523" s="82">
        <f t="shared" si="4"/>
        <v>0.02857142857</v>
      </c>
      <c r="H523" s="50">
        <f>SUMIFS('sys-backorder details'!$M:$M,'sys-backorder details'!$E:$E,'item dashboard'!A523,'sys-backorder details'!$V:$V,"")</f>
        <v>0</v>
      </c>
      <c r="I523" s="83">
        <f>SUMIF('settings-routing'!$I:$I,'item dashboard'!A523,'settings-routing'!$O:$O)</f>
        <v>0</v>
      </c>
      <c r="J523" s="50">
        <f>SUMIFS('sys-backorder details'!$M:$M,'sys-backorder details'!$E:$E,'item dashboard'!A523,'sys-backorder details'!$V:$V,"Call off")</f>
        <v>0</v>
      </c>
      <c r="K523" s="84">
        <f t="shared" si="5"/>
        <v>0</v>
      </c>
      <c r="L523" s="84">
        <f>SUMIF('Production Plan'!$E:$E,'item dashboard'!A523,'Production Plan'!$N:$N)</f>
        <v>0</v>
      </c>
      <c r="M523" s="85" t="str">
        <f t="shared" si="6"/>
        <v>B-GP103-W10-100 ml White Bottle</v>
      </c>
      <c r="N523" s="86">
        <f>SUMIFS('sys inv movment rpt'!$M:$M,'sys inv movment rpt'!$L:$L,$M523,'sys inv movment rpt'!$N:$N,N$1)</f>
        <v>0</v>
      </c>
      <c r="O523" s="86">
        <f>SUMIFS('sys inv movment rpt'!$M:$M,'sys inv movment rpt'!$L:$L,$M523,'sys inv movment rpt'!$N:$N,O$1)</f>
        <v>0</v>
      </c>
      <c r="P523" s="86">
        <f>SUMIFS('sys inv movment rpt'!$M:$M,'sys inv movment rpt'!$L:$L,$M523,'sys inv movment rpt'!$N:$N,P$1)</f>
        <v>0</v>
      </c>
      <c r="Q523" s="86">
        <f>SUMIFS('sys inv movment rpt'!$M:$M,'sys inv movment rpt'!$L:$L,$M523,'sys inv movment rpt'!$N:$N,Q$1)</f>
        <v>0</v>
      </c>
      <c r="R523" s="86">
        <f>SUMIFS('sys inv movment rpt'!$M:$M,'sys inv movment rpt'!$L:$L,$M523,'sys inv movment rpt'!$N:$N,R$1)</f>
        <v>0</v>
      </c>
      <c r="S523" s="86">
        <f>SUMIFS('sys inv movment rpt'!$M:$M,'sys inv movment rpt'!$L:$L,$M523,'sys inv movment rpt'!$N:$N,S$1)</f>
        <v>0</v>
      </c>
      <c r="T523" s="86">
        <f>SUMIFS('sys inv movment rpt'!$M:$M,'sys inv movment rpt'!$L:$L,$M523,'sys inv movment rpt'!$N:$N,T$1)</f>
        <v>0</v>
      </c>
      <c r="U523" s="86">
        <f>SUMIFS('sys inv movment rpt'!$M:$M,'sys inv movment rpt'!$L:$L,$M523,'sys inv movment rpt'!$N:$N,U$1)</f>
        <v>0</v>
      </c>
      <c r="V523" s="86">
        <f>SUMIFS('sys inv movment rpt'!$M:$M,'sys inv movment rpt'!$L:$L,$M523,'sys inv movment rpt'!$N:$N,V$1)</f>
        <v>0</v>
      </c>
      <c r="W523" s="86">
        <f>SUMIFS('sys inv movment rpt'!$M:$M,'sys inv movment rpt'!$L:$L,$M523,'sys inv movment rpt'!$N:$N,W$1)</f>
        <v>0</v>
      </c>
      <c r="X523" s="86">
        <f>SUMIFS('sys inv movment rpt'!$M:$M,'sys inv movment rpt'!$L:$L,$M523,'sys inv movment rpt'!$N:$N,X$1)</f>
        <v>0</v>
      </c>
      <c r="Y523" s="86">
        <f>SUMIFS('sys inv movment rpt'!$M:$M,'sys inv movment rpt'!$L:$L,$M523,'sys inv movment rpt'!$N:$N,Y$1)</f>
        <v>0</v>
      </c>
      <c r="Z523" s="86">
        <f>SUMIFS('sys inv movment rpt'!$M:$M,'sys inv movment rpt'!$L:$L,$M523,'sys inv movment rpt'!$N:$N,Z$1)</f>
        <v>0</v>
      </c>
      <c r="AA523" s="86">
        <f>SUMIFS('sys inv movment rpt'!$M:$M,'sys inv movment rpt'!$L:$L,$M523,'sys inv movment rpt'!$N:$N,AA$1)</f>
        <v>0</v>
      </c>
      <c r="AB523" s="86">
        <f>SUMIFS('sys inv movment rpt'!$M:$M,'sys inv movment rpt'!$L:$L,$M523,'sys inv movment rpt'!$N:$N,AB$1)</f>
        <v>0</v>
      </c>
      <c r="AC523" s="86">
        <f>SUMIFS('sys inv movment rpt'!$M:$M,'sys inv movment rpt'!$L:$L,$M523,'sys inv movment rpt'!$N:$N,AC$1)</f>
        <v>0</v>
      </c>
      <c r="AD523" s="86">
        <f>SUMIFS('sys inv movment rpt'!$M:$M,'sys inv movment rpt'!$L:$L,$M523,'sys inv movment rpt'!$N:$N,AD$1)</f>
        <v>0</v>
      </c>
      <c r="AE523" s="86">
        <f>SUMIFS('sys inv movment rpt'!$M:$M,'sys inv movment rpt'!$L:$L,$M523,'sys inv movment rpt'!$N:$N,AE$1)</f>
        <v>700</v>
      </c>
      <c r="AF523" s="86">
        <f>SUMIFS('sys inv movment rpt'!$M:$M,'sys inv movment rpt'!$L:$L,$M523,'sys inv movment rpt'!$N:$N,AF$1)</f>
        <v>0</v>
      </c>
      <c r="AG523" s="86">
        <f>SUMIFS('sys inv movment rpt'!$M:$M,'sys inv movment rpt'!$L:$L,$M523,'sys inv movment rpt'!$N:$N,AG$1)</f>
        <v>0</v>
      </c>
      <c r="AH523" s="86">
        <f>SUMIFS('sys inv movment rpt'!$M:$M,'sys inv movment rpt'!$L:$L,$M523,'sys inv movment rpt'!$N:$N,AH$1)</f>
        <v>0</v>
      </c>
      <c r="AI523" s="86">
        <f>SUMIFS('sys inv movment rpt'!$M:$M,'sys inv movment rpt'!$L:$L,$M523,'sys inv movment rpt'!$N:$N,AI$1)</f>
        <v>0</v>
      </c>
      <c r="AJ523" s="86">
        <f>SUMIFS('sys inv movment rpt'!$M:$M,'sys inv movment rpt'!$L:$L,$M523,'sys inv movment rpt'!$N:$N,AJ$1)</f>
        <v>0</v>
      </c>
      <c r="AK523" s="86">
        <f>SUMIFS('sys inv movment rpt'!$M:$M,'sys inv movment rpt'!$L:$L,$M523,'sys inv movment rpt'!$N:$N,AK$1)</f>
        <v>0</v>
      </c>
      <c r="AL523" s="86">
        <f>SUMIFS('sys inv movment rpt'!$M:$M,'sys inv movment rpt'!$L:$L,$M523,'sys inv movment rpt'!$N:$N,AL$1)</f>
        <v>0</v>
      </c>
      <c r="AM523" s="86">
        <f>SUMIFS('sys inv movment rpt'!$M:$M,'sys inv movment rpt'!$L:$L,$M523,'sys inv movment rpt'!$N:$N,AM$1)</f>
        <v>0</v>
      </c>
      <c r="AN523" s="86">
        <f>SUMIFS('sys inv movment rpt'!$M:$M,'sys inv movment rpt'!$L:$L,$M523,'sys inv movment rpt'!$N:$N,AN$1)</f>
        <v>0</v>
      </c>
      <c r="AO523" s="86">
        <f>SUMIFS('sys inv movment rpt'!$M:$M,'sys inv movment rpt'!$L:$L,$M523,'sys inv movment rpt'!$N:$N,AO$1)</f>
        <v>0</v>
      </c>
      <c r="AP523" s="86">
        <f>SUMIFS('sys inv movment rpt'!$M:$M,'sys inv movment rpt'!$L:$L,$M523,'sys inv movment rpt'!$N:$N,AP$1)</f>
        <v>0</v>
      </c>
      <c r="AQ523" s="86">
        <f>SUMIFS('sys inv movment rpt'!$M:$M,'sys inv movment rpt'!$L:$L,$M523,'sys inv movment rpt'!$N:$N,AQ$1)</f>
        <v>0</v>
      </c>
      <c r="AR523" s="86">
        <f>SUMIFS('sys inv movment rpt'!$M:$M,'sys inv movment rpt'!$L:$L,$M523,'sys inv movment rpt'!$N:$N,AR$1)</f>
        <v>0</v>
      </c>
      <c r="AS523" s="86">
        <f>SUMIFS('sys inv movment rpt'!$M:$M,'sys inv movment rpt'!$L:$L,$M523,'sys inv movment rpt'!$N:$N,AS$1)</f>
        <v>0</v>
      </c>
      <c r="AT523" s="86">
        <f>SUMIFS('sys inv movment rpt'!$M:$M,'sys inv movment rpt'!$L:$L,$M523,'sys inv movment rpt'!$N:$N,AT$1)</f>
        <v>0</v>
      </c>
      <c r="AU523" s="86">
        <f>SUMIFS('sys inv movment rpt'!$M:$M,'sys inv movment rpt'!$L:$L,$M523,'sys inv movment rpt'!$N:$N,AU$1)</f>
        <v>0</v>
      </c>
      <c r="AV523" s="86">
        <f>SUMIFS('sys inv movment rpt'!$M:$M,'sys inv movment rpt'!$L:$L,$M523,'sys inv movment rpt'!$N:$N,AV$1)</f>
        <v>0</v>
      </c>
      <c r="AW523" s="87" t="str">
        <f>IFERROR(VLOOKUP(A523,'sys-backorder details'!E:U,17,0),"-")</f>
        <v>-</v>
      </c>
      <c r="AX523" s="87" t="str">
        <f>IF(K523&gt;1,VLOOKUP(A523,'settings-routing'!A:I,9,0),"")</f>
        <v/>
      </c>
    </row>
    <row r="524" ht="12.75" hidden="1" customHeight="1">
      <c r="A524" s="15" t="s">
        <v>1234</v>
      </c>
      <c r="B524" s="15" t="s">
        <v>816</v>
      </c>
      <c r="C524" s="50">
        <f t="shared" si="2"/>
        <v>0</v>
      </c>
      <c r="D524" s="80">
        <f>SUMIF('Stocks 101-111'!$J:$J,'item dashboard'!A524,'Stocks 101-111'!K:K)</f>
        <v>0</v>
      </c>
      <c r="E524" s="80">
        <f>SUMIF('Stocks 101-111'!$J:$J,'item dashboard'!A524,'Stocks 101-111'!$L:$L)</f>
        <v>0</v>
      </c>
      <c r="F524" s="81">
        <f t="shared" si="3"/>
        <v>0</v>
      </c>
      <c r="G524" s="82">
        <f t="shared" si="4"/>
        <v>0.02857142857</v>
      </c>
      <c r="H524" s="50">
        <f>SUMIFS('sys-backorder details'!$M:$M,'sys-backorder details'!$E:$E,'item dashboard'!A524,'sys-backorder details'!$V:$V,"")</f>
        <v>0</v>
      </c>
      <c r="I524" s="83">
        <f>SUMIF('settings-routing'!$I:$I,'item dashboard'!A524,'settings-routing'!$O:$O)</f>
        <v>0</v>
      </c>
      <c r="J524" s="50">
        <f>SUMIFS('sys-backorder details'!$M:$M,'sys-backorder details'!$E:$E,'item dashboard'!A524,'sys-backorder details'!$V:$V,"Call off")</f>
        <v>200</v>
      </c>
      <c r="K524" s="84">
        <f t="shared" si="5"/>
        <v>0</v>
      </c>
      <c r="L524" s="84">
        <f>SUMIF('Production Plan'!$E:$E,'item dashboard'!A524,'Production Plan'!$N:$N)</f>
        <v>0</v>
      </c>
      <c r="M524" s="85" t="str">
        <f t="shared" si="6"/>
        <v>B-GP103-W13-100 ml White Bottle</v>
      </c>
      <c r="N524" s="86">
        <f>SUMIFS('sys inv movment rpt'!$M:$M,'sys inv movment rpt'!$L:$L,$M524,'sys inv movment rpt'!$N:$N,N$1)</f>
        <v>0</v>
      </c>
      <c r="O524" s="86">
        <f>SUMIFS('sys inv movment rpt'!$M:$M,'sys inv movment rpt'!$L:$L,$M524,'sys inv movment rpt'!$N:$N,O$1)</f>
        <v>0</v>
      </c>
      <c r="P524" s="86">
        <f>SUMIFS('sys inv movment rpt'!$M:$M,'sys inv movment rpt'!$L:$L,$M524,'sys inv movment rpt'!$N:$N,P$1)</f>
        <v>0</v>
      </c>
      <c r="Q524" s="86">
        <f>SUMIFS('sys inv movment rpt'!$M:$M,'sys inv movment rpt'!$L:$L,$M524,'sys inv movment rpt'!$N:$N,Q$1)</f>
        <v>0</v>
      </c>
      <c r="R524" s="86">
        <f>SUMIFS('sys inv movment rpt'!$M:$M,'sys inv movment rpt'!$L:$L,$M524,'sys inv movment rpt'!$N:$N,R$1)</f>
        <v>0</v>
      </c>
      <c r="S524" s="86">
        <f>SUMIFS('sys inv movment rpt'!$M:$M,'sys inv movment rpt'!$L:$L,$M524,'sys inv movment rpt'!$N:$N,S$1)</f>
        <v>0</v>
      </c>
      <c r="T524" s="86">
        <f>SUMIFS('sys inv movment rpt'!$M:$M,'sys inv movment rpt'!$L:$L,$M524,'sys inv movment rpt'!$N:$N,T$1)</f>
        <v>0</v>
      </c>
      <c r="U524" s="86">
        <f>SUMIFS('sys inv movment rpt'!$M:$M,'sys inv movment rpt'!$L:$L,$M524,'sys inv movment rpt'!$N:$N,U$1)</f>
        <v>0</v>
      </c>
      <c r="V524" s="86">
        <f>SUMIFS('sys inv movment rpt'!$M:$M,'sys inv movment rpt'!$L:$L,$M524,'sys inv movment rpt'!$N:$N,V$1)</f>
        <v>0</v>
      </c>
      <c r="W524" s="86">
        <f>SUMIFS('sys inv movment rpt'!$M:$M,'sys inv movment rpt'!$L:$L,$M524,'sys inv movment rpt'!$N:$N,W$1)</f>
        <v>0</v>
      </c>
      <c r="X524" s="86">
        <f>SUMIFS('sys inv movment rpt'!$M:$M,'sys inv movment rpt'!$L:$L,$M524,'sys inv movment rpt'!$N:$N,X$1)</f>
        <v>0</v>
      </c>
      <c r="Y524" s="86">
        <f>SUMIFS('sys inv movment rpt'!$M:$M,'sys inv movment rpt'!$L:$L,$M524,'sys inv movment rpt'!$N:$N,Y$1)</f>
        <v>0</v>
      </c>
      <c r="Z524" s="86">
        <f>SUMIFS('sys inv movment rpt'!$M:$M,'sys inv movment rpt'!$L:$L,$M524,'sys inv movment rpt'!$N:$N,Z$1)</f>
        <v>0</v>
      </c>
      <c r="AA524" s="86">
        <f>SUMIFS('sys inv movment rpt'!$M:$M,'sys inv movment rpt'!$L:$L,$M524,'sys inv movment rpt'!$N:$N,AA$1)</f>
        <v>0</v>
      </c>
      <c r="AB524" s="86">
        <f>SUMIFS('sys inv movment rpt'!$M:$M,'sys inv movment rpt'!$L:$L,$M524,'sys inv movment rpt'!$N:$N,AB$1)</f>
        <v>0</v>
      </c>
      <c r="AC524" s="86">
        <f>SUMIFS('sys inv movment rpt'!$M:$M,'sys inv movment rpt'!$L:$L,$M524,'sys inv movment rpt'!$N:$N,AC$1)</f>
        <v>0</v>
      </c>
      <c r="AD524" s="86">
        <f>SUMIFS('sys inv movment rpt'!$M:$M,'sys inv movment rpt'!$L:$L,$M524,'sys inv movment rpt'!$N:$N,AD$1)</f>
        <v>0</v>
      </c>
      <c r="AE524" s="86">
        <f>SUMIFS('sys inv movment rpt'!$M:$M,'sys inv movment rpt'!$L:$L,$M524,'sys inv movment rpt'!$N:$N,AE$1)</f>
        <v>0</v>
      </c>
      <c r="AF524" s="86">
        <f>SUMIFS('sys inv movment rpt'!$M:$M,'sys inv movment rpt'!$L:$L,$M524,'sys inv movment rpt'!$N:$N,AF$1)</f>
        <v>0</v>
      </c>
      <c r="AG524" s="86">
        <f>SUMIFS('sys inv movment rpt'!$M:$M,'sys inv movment rpt'!$L:$L,$M524,'sys inv movment rpt'!$N:$N,AG$1)</f>
        <v>0</v>
      </c>
      <c r="AH524" s="86">
        <f>SUMIFS('sys inv movment rpt'!$M:$M,'sys inv movment rpt'!$L:$L,$M524,'sys inv movment rpt'!$N:$N,AH$1)</f>
        <v>0</v>
      </c>
      <c r="AI524" s="86">
        <f>SUMIFS('sys inv movment rpt'!$M:$M,'sys inv movment rpt'!$L:$L,$M524,'sys inv movment rpt'!$N:$N,AI$1)</f>
        <v>0</v>
      </c>
      <c r="AJ524" s="86">
        <f>SUMIFS('sys inv movment rpt'!$M:$M,'sys inv movment rpt'!$L:$L,$M524,'sys inv movment rpt'!$N:$N,AJ$1)</f>
        <v>9800</v>
      </c>
      <c r="AK524" s="86">
        <f>SUMIFS('sys inv movment rpt'!$M:$M,'sys inv movment rpt'!$L:$L,$M524,'sys inv movment rpt'!$N:$N,AK$1)</f>
        <v>0</v>
      </c>
      <c r="AL524" s="86">
        <f>SUMIFS('sys inv movment rpt'!$M:$M,'sys inv movment rpt'!$L:$L,$M524,'sys inv movment rpt'!$N:$N,AL$1)</f>
        <v>0</v>
      </c>
      <c r="AM524" s="86">
        <f>SUMIFS('sys inv movment rpt'!$M:$M,'sys inv movment rpt'!$L:$L,$M524,'sys inv movment rpt'!$N:$N,AM$1)</f>
        <v>0</v>
      </c>
      <c r="AN524" s="86">
        <f>SUMIFS('sys inv movment rpt'!$M:$M,'sys inv movment rpt'!$L:$L,$M524,'sys inv movment rpt'!$N:$N,AN$1)</f>
        <v>0</v>
      </c>
      <c r="AO524" s="86">
        <f>SUMIFS('sys inv movment rpt'!$M:$M,'sys inv movment rpt'!$L:$L,$M524,'sys inv movment rpt'!$N:$N,AO$1)</f>
        <v>0</v>
      </c>
      <c r="AP524" s="86">
        <f>SUMIFS('sys inv movment rpt'!$M:$M,'sys inv movment rpt'!$L:$L,$M524,'sys inv movment rpt'!$N:$N,AP$1)</f>
        <v>0</v>
      </c>
      <c r="AQ524" s="86">
        <f>SUMIFS('sys inv movment rpt'!$M:$M,'sys inv movment rpt'!$L:$L,$M524,'sys inv movment rpt'!$N:$N,AQ$1)</f>
        <v>0</v>
      </c>
      <c r="AR524" s="86">
        <f>SUMIFS('sys inv movment rpt'!$M:$M,'sys inv movment rpt'!$L:$L,$M524,'sys inv movment rpt'!$N:$N,AR$1)</f>
        <v>0</v>
      </c>
      <c r="AS524" s="86">
        <f>SUMIFS('sys inv movment rpt'!$M:$M,'sys inv movment rpt'!$L:$L,$M524,'sys inv movment rpt'!$N:$N,AS$1)</f>
        <v>0</v>
      </c>
      <c r="AT524" s="86">
        <f>SUMIFS('sys inv movment rpt'!$M:$M,'sys inv movment rpt'!$L:$L,$M524,'sys inv movment rpt'!$N:$N,AT$1)</f>
        <v>0</v>
      </c>
      <c r="AU524" s="86">
        <f>SUMIFS('sys inv movment rpt'!$M:$M,'sys inv movment rpt'!$L:$L,$M524,'sys inv movment rpt'!$N:$N,AU$1)</f>
        <v>0</v>
      </c>
      <c r="AV524" s="86">
        <f>SUMIFS('sys inv movment rpt'!$M:$M,'sys inv movment rpt'!$L:$L,$M524,'sys inv movment rpt'!$N:$N,AV$1)</f>
        <v>0</v>
      </c>
      <c r="AW524" s="87" t="str">
        <f>IFERROR(VLOOKUP(A524,'sys-backorder details'!E:U,17,0),"-")</f>
        <v>30 Days</v>
      </c>
      <c r="AX524" s="87" t="str">
        <f>IF(K524&gt;1,VLOOKUP(A524,'settings-routing'!A:I,9,0),"")</f>
        <v/>
      </c>
    </row>
    <row r="525" ht="12.75" hidden="1" customHeight="1">
      <c r="A525" s="28" t="s">
        <v>1235</v>
      </c>
      <c r="B525" s="28" t="s">
        <v>1236</v>
      </c>
      <c r="C525" s="50">
        <f t="shared" si="2"/>
        <v>1400</v>
      </c>
      <c r="D525" s="80">
        <f>SUMIF('Stocks 101-111'!$J:$J,'item dashboard'!A525,'Stocks 101-111'!K:K)</f>
        <v>1400</v>
      </c>
      <c r="E525" s="80">
        <f>SUMIF('Stocks 101-111'!$J:$J,'item dashboard'!A525,'Stocks 101-111'!$L:$L)</f>
        <v>0</v>
      </c>
      <c r="F525" s="81">
        <f t="shared" si="3"/>
        <v>0</v>
      </c>
      <c r="G525" s="82">
        <f t="shared" si="4"/>
        <v>0</v>
      </c>
      <c r="H525" s="50">
        <f>SUMIFS('sys-backorder details'!$M:$M,'sys-backorder details'!$E:$E,'item dashboard'!A525,'sys-backorder details'!$V:$V,"")</f>
        <v>0</v>
      </c>
      <c r="I525" s="83">
        <f>SUMIF('settings-routing'!$I:$I,'item dashboard'!A525,'settings-routing'!$O:$O)</f>
        <v>0</v>
      </c>
      <c r="J525" s="50">
        <f>SUMIFS('sys-backorder details'!$M:$M,'sys-backorder details'!$E:$E,'item dashboard'!A525,'sys-backorder details'!$V:$V,"Call off")</f>
        <v>300</v>
      </c>
      <c r="K525" s="84">
        <f t="shared" si="5"/>
        <v>-1400</v>
      </c>
      <c r="L525" s="84">
        <f>SUMIF('Production Plan'!$E:$E,'item dashboard'!A525,'Production Plan'!$N:$N)</f>
        <v>0</v>
      </c>
      <c r="M525" s="85" t="str">
        <f t="shared" si="6"/>
        <v>B-GP103-Y10-100 ml Yellow Bottle</v>
      </c>
      <c r="N525" s="86">
        <f>SUMIFS('sys inv movment rpt'!$M:$M,'sys inv movment rpt'!$L:$L,$M525,'sys inv movment rpt'!$N:$N,N$1)</f>
        <v>0</v>
      </c>
      <c r="O525" s="86">
        <f>SUMIFS('sys inv movment rpt'!$M:$M,'sys inv movment rpt'!$L:$L,$M525,'sys inv movment rpt'!$N:$N,O$1)</f>
        <v>0</v>
      </c>
      <c r="P525" s="86">
        <f>SUMIFS('sys inv movment rpt'!$M:$M,'sys inv movment rpt'!$L:$L,$M525,'sys inv movment rpt'!$N:$N,P$1)</f>
        <v>0</v>
      </c>
      <c r="Q525" s="86">
        <f>SUMIFS('sys inv movment rpt'!$M:$M,'sys inv movment rpt'!$L:$L,$M525,'sys inv movment rpt'!$N:$N,Q$1)</f>
        <v>0</v>
      </c>
      <c r="R525" s="86">
        <f>SUMIFS('sys inv movment rpt'!$M:$M,'sys inv movment rpt'!$L:$L,$M525,'sys inv movment rpt'!$N:$N,R$1)</f>
        <v>0</v>
      </c>
      <c r="S525" s="86">
        <f>SUMIFS('sys inv movment rpt'!$M:$M,'sys inv movment rpt'!$L:$L,$M525,'sys inv movment rpt'!$N:$N,S$1)</f>
        <v>0</v>
      </c>
      <c r="T525" s="86">
        <f>SUMIFS('sys inv movment rpt'!$M:$M,'sys inv movment rpt'!$L:$L,$M525,'sys inv movment rpt'!$N:$N,T$1)</f>
        <v>0</v>
      </c>
      <c r="U525" s="86">
        <f>SUMIFS('sys inv movment rpt'!$M:$M,'sys inv movment rpt'!$L:$L,$M525,'sys inv movment rpt'!$N:$N,U$1)</f>
        <v>0</v>
      </c>
      <c r="V525" s="86">
        <f>SUMIFS('sys inv movment rpt'!$M:$M,'sys inv movment rpt'!$L:$L,$M525,'sys inv movment rpt'!$N:$N,V$1)</f>
        <v>0</v>
      </c>
      <c r="W525" s="86">
        <f>SUMIFS('sys inv movment rpt'!$M:$M,'sys inv movment rpt'!$L:$L,$M525,'sys inv movment rpt'!$N:$N,W$1)</f>
        <v>0</v>
      </c>
      <c r="X525" s="86">
        <f>SUMIFS('sys inv movment rpt'!$M:$M,'sys inv movment rpt'!$L:$L,$M525,'sys inv movment rpt'!$N:$N,X$1)</f>
        <v>0</v>
      </c>
      <c r="Y525" s="86">
        <f>SUMIFS('sys inv movment rpt'!$M:$M,'sys inv movment rpt'!$L:$L,$M525,'sys inv movment rpt'!$N:$N,Y$1)</f>
        <v>0</v>
      </c>
      <c r="Z525" s="86">
        <f>SUMIFS('sys inv movment rpt'!$M:$M,'sys inv movment rpt'!$L:$L,$M525,'sys inv movment rpt'!$N:$N,Z$1)</f>
        <v>0</v>
      </c>
      <c r="AA525" s="86">
        <f>SUMIFS('sys inv movment rpt'!$M:$M,'sys inv movment rpt'!$L:$L,$M525,'sys inv movment rpt'!$N:$N,AA$1)</f>
        <v>0</v>
      </c>
      <c r="AB525" s="86">
        <f>SUMIFS('sys inv movment rpt'!$M:$M,'sys inv movment rpt'!$L:$L,$M525,'sys inv movment rpt'!$N:$N,AB$1)</f>
        <v>0</v>
      </c>
      <c r="AC525" s="86">
        <f>SUMIFS('sys inv movment rpt'!$M:$M,'sys inv movment rpt'!$L:$L,$M525,'sys inv movment rpt'!$N:$N,AC$1)</f>
        <v>0</v>
      </c>
      <c r="AD525" s="86">
        <f>SUMIFS('sys inv movment rpt'!$M:$M,'sys inv movment rpt'!$L:$L,$M525,'sys inv movment rpt'!$N:$N,AD$1)</f>
        <v>0</v>
      </c>
      <c r="AE525" s="86">
        <f>SUMIFS('sys inv movment rpt'!$M:$M,'sys inv movment rpt'!$L:$L,$M525,'sys inv movment rpt'!$N:$N,AE$1)</f>
        <v>0</v>
      </c>
      <c r="AF525" s="86">
        <f>SUMIFS('sys inv movment rpt'!$M:$M,'sys inv movment rpt'!$L:$L,$M525,'sys inv movment rpt'!$N:$N,AF$1)</f>
        <v>0</v>
      </c>
      <c r="AG525" s="86">
        <f>SUMIFS('sys inv movment rpt'!$M:$M,'sys inv movment rpt'!$L:$L,$M525,'sys inv movment rpt'!$N:$N,AG$1)</f>
        <v>0</v>
      </c>
      <c r="AH525" s="86">
        <f>SUMIFS('sys inv movment rpt'!$M:$M,'sys inv movment rpt'!$L:$L,$M525,'sys inv movment rpt'!$N:$N,AH$1)</f>
        <v>0</v>
      </c>
      <c r="AI525" s="86">
        <f>SUMIFS('sys inv movment rpt'!$M:$M,'sys inv movment rpt'!$L:$L,$M525,'sys inv movment rpt'!$N:$N,AI$1)</f>
        <v>0</v>
      </c>
      <c r="AJ525" s="86">
        <f>SUMIFS('sys inv movment rpt'!$M:$M,'sys inv movment rpt'!$L:$L,$M525,'sys inv movment rpt'!$N:$N,AJ$1)</f>
        <v>0</v>
      </c>
      <c r="AK525" s="86">
        <f>SUMIFS('sys inv movment rpt'!$M:$M,'sys inv movment rpt'!$L:$L,$M525,'sys inv movment rpt'!$N:$N,AK$1)</f>
        <v>0</v>
      </c>
      <c r="AL525" s="86">
        <f>SUMIFS('sys inv movment rpt'!$M:$M,'sys inv movment rpt'!$L:$L,$M525,'sys inv movment rpt'!$N:$N,AL$1)</f>
        <v>0</v>
      </c>
      <c r="AM525" s="86">
        <f>SUMIFS('sys inv movment rpt'!$M:$M,'sys inv movment rpt'!$L:$L,$M525,'sys inv movment rpt'!$N:$N,AM$1)</f>
        <v>0</v>
      </c>
      <c r="AN525" s="86">
        <f>SUMIFS('sys inv movment rpt'!$M:$M,'sys inv movment rpt'!$L:$L,$M525,'sys inv movment rpt'!$N:$N,AN$1)</f>
        <v>0</v>
      </c>
      <c r="AO525" s="86">
        <f>SUMIFS('sys inv movment rpt'!$M:$M,'sys inv movment rpt'!$L:$L,$M525,'sys inv movment rpt'!$N:$N,AO$1)</f>
        <v>0</v>
      </c>
      <c r="AP525" s="86">
        <f>SUMIFS('sys inv movment rpt'!$M:$M,'sys inv movment rpt'!$L:$L,$M525,'sys inv movment rpt'!$N:$N,AP$1)</f>
        <v>0</v>
      </c>
      <c r="AQ525" s="86">
        <f>SUMIFS('sys inv movment rpt'!$M:$M,'sys inv movment rpt'!$L:$L,$M525,'sys inv movment rpt'!$N:$N,AQ$1)</f>
        <v>0</v>
      </c>
      <c r="AR525" s="86">
        <f>SUMIFS('sys inv movment rpt'!$M:$M,'sys inv movment rpt'!$L:$L,$M525,'sys inv movment rpt'!$N:$N,AR$1)</f>
        <v>0</v>
      </c>
      <c r="AS525" s="86">
        <f>SUMIFS('sys inv movment rpt'!$M:$M,'sys inv movment rpt'!$L:$L,$M525,'sys inv movment rpt'!$N:$N,AS$1)</f>
        <v>0</v>
      </c>
      <c r="AT525" s="86">
        <f>SUMIFS('sys inv movment rpt'!$M:$M,'sys inv movment rpt'!$L:$L,$M525,'sys inv movment rpt'!$N:$N,AT$1)</f>
        <v>0</v>
      </c>
      <c r="AU525" s="86">
        <f>SUMIFS('sys inv movment rpt'!$M:$M,'sys inv movment rpt'!$L:$L,$M525,'sys inv movment rpt'!$N:$N,AU$1)</f>
        <v>0</v>
      </c>
      <c r="AV525" s="86">
        <f>SUMIFS('sys inv movment rpt'!$M:$M,'sys inv movment rpt'!$L:$L,$M525,'sys inv movment rpt'!$N:$N,AV$1)</f>
        <v>0</v>
      </c>
      <c r="AW525" s="87" t="str">
        <f>IFERROR(VLOOKUP(A525,'sys-backorder details'!E:U,17,0),"-")</f>
        <v>Cash/Current Cheque</v>
      </c>
      <c r="AX525" s="87" t="str">
        <f>IF(K525&gt;1,VLOOKUP(A525,'settings-routing'!A:I,9,0),"")</f>
        <v/>
      </c>
    </row>
    <row r="526" ht="12.75" hidden="1" customHeight="1">
      <c r="A526" s="28" t="s">
        <v>1237</v>
      </c>
      <c r="B526" s="28" t="s">
        <v>1238</v>
      </c>
      <c r="C526" s="50">
        <f t="shared" si="2"/>
        <v>0</v>
      </c>
      <c r="D526" s="80">
        <f>SUMIF('Stocks 101-111'!$J:$J,'item dashboard'!A526,'Stocks 101-111'!K:K)</f>
        <v>0</v>
      </c>
      <c r="E526" s="80">
        <f>SUMIF('Stocks 101-111'!$J:$J,'item dashboard'!A526,'Stocks 101-111'!$L:$L)</f>
        <v>0</v>
      </c>
      <c r="F526" s="81">
        <f t="shared" si="3"/>
        <v>0</v>
      </c>
      <c r="G526" s="82">
        <f t="shared" si="4"/>
        <v>0</v>
      </c>
      <c r="H526" s="50">
        <f>SUMIFS('sys-backorder details'!$M:$M,'sys-backorder details'!$E:$E,'item dashboard'!A526,'sys-backorder details'!$V:$V,"")</f>
        <v>0</v>
      </c>
      <c r="I526" s="83">
        <f>SUMIF('settings-routing'!$I:$I,'item dashboard'!A526,'settings-routing'!$O:$O)</f>
        <v>0</v>
      </c>
      <c r="J526" s="50">
        <f>SUMIFS('sys-backorder details'!$M:$M,'sys-backorder details'!$E:$E,'item dashboard'!A526,'sys-backorder details'!$V:$V,"Call off")</f>
        <v>0</v>
      </c>
      <c r="K526" s="84">
        <f t="shared" si="5"/>
        <v>0</v>
      </c>
      <c r="L526" s="84">
        <f>SUMIF('Production Plan'!$E:$E,'item dashboard'!A526,'Production Plan'!$N:$N)</f>
        <v>0</v>
      </c>
      <c r="M526" s="85" t="str">
        <f t="shared" si="6"/>
        <v>B-GP103-Y10ALYZ-100 ml Yellow Printed Alyzeco Bottle</v>
      </c>
      <c r="N526" s="86">
        <f>SUMIFS('sys inv movment rpt'!$M:$M,'sys inv movment rpt'!$L:$L,$M526,'sys inv movment rpt'!$N:$N,N$1)</f>
        <v>0</v>
      </c>
      <c r="O526" s="86">
        <f>SUMIFS('sys inv movment rpt'!$M:$M,'sys inv movment rpt'!$L:$L,$M526,'sys inv movment rpt'!$N:$N,O$1)</f>
        <v>0</v>
      </c>
      <c r="P526" s="86">
        <f>SUMIFS('sys inv movment rpt'!$M:$M,'sys inv movment rpt'!$L:$L,$M526,'sys inv movment rpt'!$N:$N,P$1)</f>
        <v>0</v>
      </c>
      <c r="Q526" s="86">
        <f>SUMIFS('sys inv movment rpt'!$M:$M,'sys inv movment rpt'!$L:$L,$M526,'sys inv movment rpt'!$N:$N,Q$1)</f>
        <v>0</v>
      </c>
      <c r="R526" s="86">
        <f>SUMIFS('sys inv movment rpt'!$M:$M,'sys inv movment rpt'!$L:$L,$M526,'sys inv movment rpt'!$N:$N,R$1)</f>
        <v>0</v>
      </c>
      <c r="S526" s="86">
        <f>SUMIFS('sys inv movment rpt'!$M:$M,'sys inv movment rpt'!$L:$L,$M526,'sys inv movment rpt'!$N:$N,S$1)</f>
        <v>0</v>
      </c>
      <c r="T526" s="86">
        <f>SUMIFS('sys inv movment rpt'!$M:$M,'sys inv movment rpt'!$L:$L,$M526,'sys inv movment rpt'!$N:$N,T$1)</f>
        <v>0</v>
      </c>
      <c r="U526" s="86">
        <f>SUMIFS('sys inv movment rpt'!$M:$M,'sys inv movment rpt'!$L:$L,$M526,'sys inv movment rpt'!$N:$N,U$1)</f>
        <v>0</v>
      </c>
      <c r="V526" s="86">
        <f>SUMIFS('sys inv movment rpt'!$M:$M,'sys inv movment rpt'!$L:$L,$M526,'sys inv movment rpt'!$N:$N,V$1)</f>
        <v>0</v>
      </c>
      <c r="W526" s="86">
        <f>SUMIFS('sys inv movment rpt'!$M:$M,'sys inv movment rpt'!$L:$L,$M526,'sys inv movment rpt'!$N:$N,W$1)</f>
        <v>0</v>
      </c>
      <c r="X526" s="86">
        <f>SUMIFS('sys inv movment rpt'!$M:$M,'sys inv movment rpt'!$L:$L,$M526,'sys inv movment rpt'!$N:$N,X$1)</f>
        <v>0</v>
      </c>
      <c r="Y526" s="86">
        <f>SUMIFS('sys inv movment rpt'!$M:$M,'sys inv movment rpt'!$L:$L,$M526,'sys inv movment rpt'!$N:$N,Y$1)</f>
        <v>0</v>
      </c>
      <c r="Z526" s="86">
        <f>SUMIFS('sys inv movment rpt'!$M:$M,'sys inv movment rpt'!$L:$L,$M526,'sys inv movment rpt'!$N:$N,Z$1)</f>
        <v>0</v>
      </c>
      <c r="AA526" s="86">
        <f>SUMIFS('sys inv movment rpt'!$M:$M,'sys inv movment rpt'!$L:$L,$M526,'sys inv movment rpt'!$N:$N,AA$1)</f>
        <v>0</v>
      </c>
      <c r="AB526" s="86">
        <f>SUMIFS('sys inv movment rpt'!$M:$M,'sys inv movment rpt'!$L:$L,$M526,'sys inv movment rpt'!$N:$N,AB$1)</f>
        <v>0</v>
      </c>
      <c r="AC526" s="86">
        <f>SUMIFS('sys inv movment rpt'!$M:$M,'sys inv movment rpt'!$L:$L,$M526,'sys inv movment rpt'!$N:$N,AC$1)</f>
        <v>0</v>
      </c>
      <c r="AD526" s="86">
        <f>SUMIFS('sys inv movment rpt'!$M:$M,'sys inv movment rpt'!$L:$L,$M526,'sys inv movment rpt'!$N:$N,AD$1)</f>
        <v>0</v>
      </c>
      <c r="AE526" s="86">
        <f>SUMIFS('sys inv movment rpt'!$M:$M,'sys inv movment rpt'!$L:$L,$M526,'sys inv movment rpt'!$N:$N,AE$1)</f>
        <v>0</v>
      </c>
      <c r="AF526" s="86">
        <f>SUMIFS('sys inv movment rpt'!$M:$M,'sys inv movment rpt'!$L:$L,$M526,'sys inv movment rpt'!$N:$N,AF$1)</f>
        <v>0</v>
      </c>
      <c r="AG526" s="86">
        <f>SUMIFS('sys inv movment rpt'!$M:$M,'sys inv movment rpt'!$L:$L,$M526,'sys inv movment rpt'!$N:$N,AG$1)</f>
        <v>0</v>
      </c>
      <c r="AH526" s="86">
        <f>SUMIFS('sys inv movment rpt'!$M:$M,'sys inv movment rpt'!$L:$L,$M526,'sys inv movment rpt'!$N:$N,AH$1)</f>
        <v>0</v>
      </c>
      <c r="AI526" s="86">
        <f>SUMIFS('sys inv movment rpt'!$M:$M,'sys inv movment rpt'!$L:$L,$M526,'sys inv movment rpt'!$N:$N,AI$1)</f>
        <v>0</v>
      </c>
      <c r="AJ526" s="86">
        <f>SUMIFS('sys inv movment rpt'!$M:$M,'sys inv movment rpt'!$L:$L,$M526,'sys inv movment rpt'!$N:$N,AJ$1)</f>
        <v>0</v>
      </c>
      <c r="AK526" s="86">
        <f>SUMIFS('sys inv movment rpt'!$M:$M,'sys inv movment rpt'!$L:$L,$M526,'sys inv movment rpt'!$N:$N,AK$1)</f>
        <v>0</v>
      </c>
      <c r="AL526" s="86">
        <f>SUMIFS('sys inv movment rpt'!$M:$M,'sys inv movment rpt'!$L:$L,$M526,'sys inv movment rpt'!$N:$N,AL$1)</f>
        <v>0</v>
      </c>
      <c r="AM526" s="86">
        <f>SUMIFS('sys inv movment rpt'!$M:$M,'sys inv movment rpt'!$L:$L,$M526,'sys inv movment rpt'!$N:$N,AM$1)</f>
        <v>0</v>
      </c>
      <c r="AN526" s="86">
        <f>SUMIFS('sys inv movment rpt'!$M:$M,'sys inv movment rpt'!$L:$L,$M526,'sys inv movment rpt'!$N:$N,AN$1)</f>
        <v>0</v>
      </c>
      <c r="AO526" s="86">
        <f>SUMIFS('sys inv movment rpt'!$M:$M,'sys inv movment rpt'!$L:$L,$M526,'sys inv movment rpt'!$N:$N,AO$1)</f>
        <v>0</v>
      </c>
      <c r="AP526" s="86">
        <f>SUMIFS('sys inv movment rpt'!$M:$M,'sys inv movment rpt'!$L:$L,$M526,'sys inv movment rpt'!$N:$N,AP$1)</f>
        <v>0</v>
      </c>
      <c r="AQ526" s="86">
        <f>SUMIFS('sys inv movment rpt'!$M:$M,'sys inv movment rpt'!$L:$L,$M526,'sys inv movment rpt'!$N:$N,AQ$1)</f>
        <v>0</v>
      </c>
      <c r="AR526" s="86">
        <f>SUMIFS('sys inv movment rpt'!$M:$M,'sys inv movment rpt'!$L:$L,$M526,'sys inv movment rpt'!$N:$N,AR$1)</f>
        <v>0</v>
      </c>
      <c r="AS526" s="86">
        <f>SUMIFS('sys inv movment rpt'!$M:$M,'sys inv movment rpt'!$L:$L,$M526,'sys inv movment rpt'!$N:$N,AS$1)</f>
        <v>0</v>
      </c>
      <c r="AT526" s="86">
        <f>SUMIFS('sys inv movment rpt'!$M:$M,'sys inv movment rpt'!$L:$L,$M526,'sys inv movment rpt'!$N:$N,AT$1)</f>
        <v>0</v>
      </c>
      <c r="AU526" s="86">
        <f>SUMIFS('sys inv movment rpt'!$M:$M,'sys inv movment rpt'!$L:$L,$M526,'sys inv movment rpt'!$N:$N,AU$1)</f>
        <v>0</v>
      </c>
      <c r="AV526" s="86">
        <f>SUMIFS('sys inv movment rpt'!$M:$M,'sys inv movment rpt'!$L:$L,$M526,'sys inv movment rpt'!$N:$N,AV$1)</f>
        <v>0</v>
      </c>
      <c r="AW526" s="87" t="str">
        <f>IFERROR(VLOOKUP(A526,'sys-backorder details'!E:U,17,0),"-")</f>
        <v>-</v>
      </c>
      <c r="AX526" s="87" t="str">
        <f>IF(K526&gt;1,VLOOKUP(A526,'settings-routing'!A:I,9,0),"")</f>
        <v/>
      </c>
    </row>
    <row r="527" ht="12.75" hidden="1" customHeight="1">
      <c r="A527" s="50" t="s">
        <v>1239</v>
      </c>
      <c r="B527" s="50" t="s">
        <v>351</v>
      </c>
      <c r="C527" s="50">
        <f t="shared" si="2"/>
        <v>0</v>
      </c>
      <c r="D527" s="80">
        <f>SUMIF('Stocks 101-111'!$J:$J,'item dashboard'!A527,'Stocks 101-111'!K:K)</f>
        <v>0</v>
      </c>
      <c r="E527" s="80">
        <f>SUMIF('Stocks 101-111'!$J:$J,'item dashboard'!A527,'Stocks 101-111'!$L:$L)</f>
        <v>0</v>
      </c>
      <c r="F527" s="81">
        <f t="shared" si="3"/>
        <v>0</v>
      </c>
      <c r="G527" s="82">
        <f t="shared" si="4"/>
        <v>0</v>
      </c>
      <c r="H527" s="50">
        <f>SUMIFS('sys-backorder details'!$M:$M,'sys-backorder details'!$E:$E,'item dashboard'!A527,'sys-backorder details'!$V:$V,"")</f>
        <v>0</v>
      </c>
      <c r="I527" s="83">
        <f>SUMIF('settings-routing'!$I:$I,'item dashboard'!A527,'settings-routing'!$O:$O)</f>
        <v>0</v>
      </c>
      <c r="J527" s="50">
        <f>SUMIFS('sys-backorder details'!$M:$M,'sys-backorder details'!$E:$E,'item dashboard'!A527,'sys-backorder details'!$V:$V,"Call off")</f>
        <v>0</v>
      </c>
      <c r="K527" s="84">
        <f t="shared" si="5"/>
        <v>0</v>
      </c>
      <c r="L527" s="84">
        <f>SUMIF('Production Plan'!$E:$E,'item dashboard'!A527,'Production Plan'!$N:$N)</f>
        <v>0</v>
      </c>
      <c r="M527" s="85" t="str">
        <f t="shared" si="6"/>
        <v>B-GP200B-W20-200 ml White Lotion Bottle</v>
      </c>
      <c r="N527" s="86">
        <f>SUMIFS('sys inv movment rpt'!$M:$M,'sys inv movment rpt'!$L:$L,$M527,'sys inv movment rpt'!$N:$N,N$1)</f>
        <v>0</v>
      </c>
      <c r="O527" s="86">
        <f>SUMIFS('sys inv movment rpt'!$M:$M,'sys inv movment rpt'!$L:$L,$M527,'sys inv movment rpt'!$N:$N,O$1)</f>
        <v>0</v>
      </c>
      <c r="P527" s="86">
        <f>SUMIFS('sys inv movment rpt'!$M:$M,'sys inv movment rpt'!$L:$L,$M527,'sys inv movment rpt'!$N:$N,P$1)</f>
        <v>0</v>
      </c>
      <c r="Q527" s="86">
        <f>SUMIFS('sys inv movment rpt'!$M:$M,'sys inv movment rpt'!$L:$L,$M527,'sys inv movment rpt'!$N:$N,Q$1)</f>
        <v>0</v>
      </c>
      <c r="R527" s="86">
        <f>SUMIFS('sys inv movment rpt'!$M:$M,'sys inv movment rpt'!$L:$L,$M527,'sys inv movment rpt'!$N:$N,R$1)</f>
        <v>0</v>
      </c>
      <c r="S527" s="86">
        <f>SUMIFS('sys inv movment rpt'!$M:$M,'sys inv movment rpt'!$L:$L,$M527,'sys inv movment rpt'!$N:$N,S$1)</f>
        <v>0</v>
      </c>
      <c r="T527" s="86">
        <f>SUMIFS('sys inv movment rpt'!$M:$M,'sys inv movment rpt'!$L:$L,$M527,'sys inv movment rpt'!$N:$N,T$1)</f>
        <v>0</v>
      </c>
      <c r="U527" s="86">
        <f>SUMIFS('sys inv movment rpt'!$M:$M,'sys inv movment rpt'!$L:$L,$M527,'sys inv movment rpt'!$N:$N,U$1)</f>
        <v>0</v>
      </c>
      <c r="V527" s="86">
        <f>SUMIFS('sys inv movment rpt'!$M:$M,'sys inv movment rpt'!$L:$L,$M527,'sys inv movment rpt'!$N:$N,V$1)</f>
        <v>0</v>
      </c>
      <c r="W527" s="86">
        <f>SUMIFS('sys inv movment rpt'!$M:$M,'sys inv movment rpt'!$L:$L,$M527,'sys inv movment rpt'!$N:$N,W$1)</f>
        <v>0</v>
      </c>
      <c r="X527" s="86">
        <f>SUMIFS('sys inv movment rpt'!$M:$M,'sys inv movment rpt'!$L:$L,$M527,'sys inv movment rpt'!$N:$N,X$1)</f>
        <v>0</v>
      </c>
      <c r="Y527" s="86">
        <f>SUMIFS('sys inv movment rpt'!$M:$M,'sys inv movment rpt'!$L:$L,$M527,'sys inv movment rpt'!$N:$N,Y$1)</f>
        <v>0</v>
      </c>
      <c r="Z527" s="86">
        <f>SUMIFS('sys inv movment rpt'!$M:$M,'sys inv movment rpt'!$L:$L,$M527,'sys inv movment rpt'!$N:$N,Z$1)</f>
        <v>0</v>
      </c>
      <c r="AA527" s="86">
        <f>SUMIFS('sys inv movment rpt'!$M:$M,'sys inv movment rpt'!$L:$L,$M527,'sys inv movment rpt'!$N:$N,AA$1)</f>
        <v>0</v>
      </c>
      <c r="AB527" s="86">
        <f>SUMIFS('sys inv movment rpt'!$M:$M,'sys inv movment rpt'!$L:$L,$M527,'sys inv movment rpt'!$N:$N,AB$1)</f>
        <v>0</v>
      </c>
      <c r="AC527" s="86">
        <f>SUMIFS('sys inv movment rpt'!$M:$M,'sys inv movment rpt'!$L:$L,$M527,'sys inv movment rpt'!$N:$N,AC$1)</f>
        <v>0</v>
      </c>
      <c r="AD527" s="86">
        <f>SUMIFS('sys inv movment rpt'!$M:$M,'sys inv movment rpt'!$L:$L,$M527,'sys inv movment rpt'!$N:$N,AD$1)</f>
        <v>0</v>
      </c>
      <c r="AE527" s="86">
        <f>SUMIFS('sys inv movment rpt'!$M:$M,'sys inv movment rpt'!$L:$L,$M527,'sys inv movment rpt'!$N:$N,AE$1)</f>
        <v>0</v>
      </c>
      <c r="AF527" s="86">
        <f>SUMIFS('sys inv movment rpt'!$M:$M,'sys inv movment rpt'!$L:$L,$M527,'sys inv movment rpt'!$N:$N,AF$1)</f>
        <v>0</v>
      </c>
      <c r="AG527" s="86">
        <f>SUMIFS('sys inv movment rpt'!$M:$M,'sys inv movment rpt'!$L:$L,$M527,'sys inv movment rpt'!$N:$N,AG$1)</f>
        <v>0</v>
      </c>
      <c r="AH527" s="86">
        <f>SUMIFS('sys inv movment rpt'!$M:$M,'sys inv movment rpt'!$L:$L,$M527,'sys inv movment rpt'!$N:$N,AH$1)</f>
        <v>0</v>
      </c>
      <c r="AI527" s="86">
        <f>SUMIFS('sys inv movment rpt'!$M:$M,'sys inv movment rpt'!$L:$L,$M527,'sys inv movment rpt'!$N:$N,AI$1)</f>
        <v>0</v>
      </c>
      <c r="AJ527" s="86">
        <f>SUMIFS('sys inv movment rpt'!$M:$M,'sys inv movment rpt'!$L:$L,$M527,'sys inv movment rpt'!$N:$N,AJ$1)</f>
        <v>0</v>
      </c>
      <c r="AK527" s="86">
        <f>SUMIFS('sys inv movment rpt'!$M:$M,'sys inv movment rpt'!$L:$L,$M527,'sys inv movment rpt'!$N:$N,AK$1)</f>
        <v>0</v>
      </c>
      <c r="AL527" s="86">
        <f>SUMIFS('sys inv movment rpt'!$M:$M,'sys inv movment rpt'!$L:$L,$M527,'sys inv movment rpt'!$N:$N,AL$1)</f>
        <v>0</v>
      </c>
      <c r="AM527" s="86">
        <f>SUMIFS('sys inv movment rpt'!$M:$M,'sys inv movment rpt'!$L:$L,$M527,'sys inv movment rpt'!$N:$N,AM$1)</f>
        <v>0</v>
      </c>
      <c r="AN527" s="86">
        <f>SUMIFS('sys inv movment rpt'!$M:$M,'sys inv movment rpt'!$L:$L,$M527,'sys inv movment rpt'!$N:$N,AN$1)</f>
        <v>0</v>
      </c>
      <c r="AO527" s="86">
        <f>SUMIFS('sys inv movment rpt'!$M:$M,'sys inv movment rpt'!$L:$L,$M527,'sys inv movment rpt'!$N:$N,AO$1)</f>
        <v>0</v>
      </c>
      <c r="AP527" s="86">
        <f>SUMIFS('sys inv movment rpt'!$M:$M,'sys inv movment rpt'!$L:$L,$M527,'sys inv movment rpt'!$N:$N,AP$1)</f>
        <v>0</v>
      </c>
      <c r="AQ527" s="86">
        <f>SUMIFS('sys inv movment rpt'!$M:$M,'sys inv movment rpt'!$L:$L,$M527,'sys inv movment rpt'!$N:$N,AQ$1)</f>
        <v>0</v>
      </c>
      <c r="AR527" s="86">
        <f>SUMIFS('sys inv movment rpt'!$M:$M,'sys inv movment rpt'!$L:$L,$M527,'sys inv movment rpt'!$N:$N,AR$1)</f>
        <v>0</v>
      </c>
      <c r="AS527" s="86">
        <f>SUMIFS('sys inv movment rpt'!$M:$M,'sys inv movment rpt'!$L:$L,$M527,'sys inv movment rpt'!$N:$N,AS$1)</f>
        <v>0</v>
      </c>
      <c r="AT527" s="86">
        <f>SUMIFS('sys inv movment rpt'!$M:$M,'sys inv movment rpt'!$L:$L,$M527,'sys inv movment rpt'!$N:$N,AT$1)</f>
        <v>0</v>
      </c>
      <c r="AU527" s="86">
        <f>SUMIFS('sys inv movment rpt'!$M:$M,'sys inv movment rpt'!$L:$L,$M527,'sys inv movment rpt'!$N:$N,AU$1)</f>
        <v>0</v>
      </c>
      <c r="AV527" s="86">
        <f>SUMIFS('sys inv movment rpt'!$M:$M,'sys inv movment rpt'!$L:$L,$M527,'sys inv movment rpt'!$N:$N,AV$1)</f>
        <v>0</v>
      </c>
      <c r="AW527" s="87" t="str">
        <f>IFERROR(VLOOKUP(A527,'sys-backorder details'!E:U,17,0),"-")</f>
        <v>-</v>
      </c>
      <c r="AX527" s="87" t="str">
        <f>IF(K527&gt;1,VLOOKUP(A527,'settings-routing'!A:I,9,0),"")</f>
        <v/>
      </c>
    </row>
    <row r="528" ht="12.75" hidden="1" customHeight="1">
      <c r="A528" s="50" t="s">
        <v>1240</v>
      </c>
      <c r="B528" s="50" t="s">
        <v>834</v>
      </c>
      <c r="C528" s="50">
        <f t="shared" si="2"/>
        <v>0</v>
      </c>
      <c r="D528" s="80">
        <f>SUMIF('Stocks 101-111'!$J:$J,'item dashboard'!A528,'Stocks 101-111'!K:K)</f>
        <v>0</v>
      </c>
      <c r="E528" s="80">
        <f>SUMIF('Stocks 101-111'!$J:$J,'item dashboard'!A528,'Stocks 101-111'!$L:$L)</f>
        <v>0</v>
      </c>
      <c r="F528" s="81">
        <f t="shared" si="3"/>
        <v>0</v>
      </c>
      <c r="G528" s="82">
        <f t="shared" si="4"/>
        <v>0</v>
      </c>
      <c r="H528" s="50">
        <f>SUMIFS('sys-backorder details'!$M:$M,'sys-backorder details'!$E:$E,'item dashboard'!A528,'sys-backorder details'!$V:$V,"")</f>
        <v>0</v>
      </c>
      <c r="I528" s="83">
        <f>SUMIF('settings-routing'!$I:$I,'item dashboard'!A528,'settings-routing'!$O:$O)</f>
        <v>0</v>
      </c>
      <c r="J528" s="50">
        <f>SUMIFS('sys-backorder details'!$M:$M,'sys-backorder details'!$E:$E,'item dashboard'!A528,'sys-backorder details'!$V:$V,"Call off")</f>
        <v>0</v>
      </c>
      <c r="K528" s="84">
        <f t="shared" si="5"/>
        <v>0</v>
      </c>
      <c r="L528" s="84">
        <f>SUMIF('Production Plan'!$E:$E,'item dashboard'!A528,'Production Plan'!$N:$N)</f>
        <v>0</v>
      </c>
      <c r="M528" s="85" t="str">
        <f t="shared" si="6"/>
        <v>B-GP200-N20-200 ml Natural Lotion Bottle</v>
      </c>
      <c r="N528" s="86">
        <f>SUMIFS('sys inv movment rpt'!$M:$M,'sys inv movment rpt'!$L:$L,$M528,'sys inv movment rpt'!$N:$N,N$1)</f>
        <v>0</v>
      </c>
      <c r="O528" s="86">
        <f>SUMIFS('sys inv movment rpt'!$M:$M,'sys inv movment rpt'!$L:$L,$M528,'sys inv movment rpt'!$N:$N,O$1)</f>
        <v>0</v>
      </c>
      <c r="P528" s="86">
        <f>SUMIFS('sys inv movment rpt'!$M:$M,'sys inv movment rpt'!$L:$L,$M528,'sys inv movment rpt'!$N:$N,P$1)</f>
        <v>0</v>
      </c>
      <c r="Q528" s="86">
        <f>SUMIFS('sys inv movment rpt'!$M:$M,'sys inv movment rpt'!$L:$L,$M528,'sys inv movment rpt'!$N:$N,Q$1)</f>
        <v>0</v>
      </c>
      <c r="R528" s="86">
        <f>SUMIFS('sys inv movment rpt'!$M:$M,'sys inv movment rpt'!$L:$L,$M528,'sys inv movment rpt'!$N:$N,R$1)</f>
        <v>0</v>
      </c>
      <c r="S528" s="86">
        <f>SUMIFS('sys inv movment rpt'!$M:$M,'sys inv movment rpt'!$L:$L,$M528,'sys inv movment rpt'!$N:$N,S$1)</f>
        <v>0</v>
      </c>
      <c r="T528" s="86">
        <f>SUMIFS('sys inv movment rpt'!$M:$M,'sys inv movment rpt'!$L:$L,$M528,'sys inv movment rpt'!$N:$N,T$1)</f>
        <v>0</v>
      </c>
      <c r="U528" s="86">
        <f>SUMIFS('sys inv movment rpt'!$M:$M,'sys inv movment rpt'!$L:$L,$M528,'sys inv movment rpt'!$N:$N,U$1)</f>
        <v>0</v>
      </c>
      <c r="V528" s="86">
        <f>SUMIFS('sys inv movment rpt'!$M:$M,'sys inv movment rpt'!$L:$L,$M528,'sys inv movment rpt'!$N:$N,V$1)</f>
        <v>0</v>
      </c>
      <c r="W528" s="86">
        <f>SUMIFS('sys inv movment rpt'!$M:$M,'sys inv movment rpt'!$L:$L,$M528,'sys inv movment rpt'!$N:$N,W$1)</f>
        <v>0</v>
      </c>
      <c r="X528" s="86">
        <f>SUMIFS('sys inv movment rpt'!$M:$M,'sys inv movment rpt'!$L:$L,$M528,'sys inv movment rpt'!$N:$N,X$1)</f>
        <v>0</v>
      </c>
      <c r="Y528" s="86">
        <f>SUMIFS('sys inv movment rpt'!$M:$M,'sys inv movment rpt'!$L:$L,$M528,'sys inv movment rpt'!$N:$N,Y$1)</f>
        <v>0</v>
      </c>
      <c r="Z528" s="86">
        <f>SUMIFS('sys inv movment rpt'!$M:$M,'sys inv movment rpt'!$L:$L,$M528,'sys inv movment rpt'!$N:$N,Z$1)</f>
        <v>0</v>
      </c>
      <c r="AA528" s="86">
        <f>SUMIFS('sys inv movment rpt'!$M:$M,'sys inv movment rpt'!$L:$L,$M528,'sys inv movment rpt'!$N:$N,AA$1)</f>
        <v>0</v>
      </c>
      <c r="AB528" s="86">
        <f>SUMIFS('sys inv movment rpt'!$M:$M,'sys inv movment rpt'!$L:$L,$M528,'sys inv movment rpt'!$N:$N,AB$1)</f>
        <v>0</v>
      </c>
      <c r="AC528" s="86">
        <f>SUMIFS('sys inv movment rpt'!$M:$M,'sys inv movment rpt'!$L:$L,$M528,'sys inv movment rpt'!$N:$N,AC$1)</f>
        <v>0</v>
      </c>
      <c r="AD528" s="86">
        <f>SUMIFS('sys inv movment rpt'!$M:$M,'sys inv movment rpt'!$L:$L,$M528,'sys inv movment rpt'!$N:$N,AD$1)</f>
        <v>0</v>
      </c>
      <c r="AE528" s="86">
        <f>SUMIFS('sys inv movment rpt'!$M:$M,'sys inv movment rpt'!$L:$L,$M528,'sys inv movment rpt'!$N:$N,AE$1)</f>
        <v>0</v>
      </c>
      <c r="AF528" s="86">
        <f>SUMIFS('sys inv movment rpt'!$M:$M,'sys inv movment rpt'!$L:$L,$M528,'sys inv movment rpt'!$N:$N,AF$1)</f>
        <v>0</v>
      </c>
      <c r="AG528" s="86">
        <f>SUMIFS('sys inv movment rpt'!$M:$M,'sys inv movment rpt'!$L:$L,$M528,'sys inv movment rpt'!$N:$N,AG$1)</f>
        <v>0</v>
      </c>
      <c r="AH528" s="86">
        <f>SUMIFS('sys inv movment rpt'!$M:$M,'sys inv movment rpt'!$L:$L,$M528,'sys inv movment rpt'!$N:$N,AH$1)</f>
        <v>0</v>
      </c>
      <c r="AI528" s="86">
        <f>SUMIFS('sys inv movment rpt'!$M:$M,'sys inv movment rpt'!$L:$L,$M528,'sys inv movment rpt'!$N:$N,AI$1)</f>
        <v>0</v>
      </c>
      <c r="AJ528" s="86">
        <f>SUMIFS('sys inv movment rpt'!$M:$M,'sys inv movment rpt'!$L:$L,$M528,'sys inv movment rpt'!$N:$N,AJ$1)</f>
        <v>0</v>
      </c>
      <c r="AK528" s="86">
        <f>SUMIFS('sys inv movment rpt'!$M:$M,'sys inv movment rpt'!$L:$L,$M528,'sys inv movment rpt'!$N:$N,AK$1)</f>
        <v>0</v>
      </c>
      <c r="AL528" s="86">
        <f>SUMIFS('sys inv movment rpt'!$M:$M,'sys inv movment rpt'!$L:$L,$M528,'sys inv movment rpt'!$N:$N,AL$1)</f>
        <v>0</v>
      </c>
      <c r="AM528" s="86">
        <f>SUMIFS('sys inv movment rpt'!$M:$M,'sys inv movment rpt'!$L:$L,$M528,'sys inv movment rpt'!$N:$N,AM$1)</f>
        <v>0</v>
      </c>
      <c r="AN528" s="86">
        <f>SUMIFS('sys inv movment rpt'!$M:$M,'sys inv movment rpt'!$L:$L,$M528,'sys inv movment rpt'!$N:$N,AN$1)</f>
        <v>0</v>
      </c>
      <c r="AO528" s="86">
        <f>SUMIFS('sys inv movment rpt'!$M:$M,'sys inv movment rpt'!$L:$L,$M528,'sys inv movment rpt'!$N:$N,AO$1)</f>
        <v>0</v>
      </c>
      <c r="AP528" s="86">
        <f>SUMIFS('sys inv movment rpt'!$M:$M,'sys inv movment rpt'!$L:$L,$M528,'sys inv movment rpt'!$N:$N,AP$1)</f>
        <v>0</v>
      </c>
      <c r="AQ528" s="86">
        <f>SUMIFS('sys inv movment rpt'!$M:$M,'sys inv movment rpt'!$L:$L,$M528,'sys inv movment rpt'!$N:$N,AQ$1)</f>
        <v>0</v>
      </c>
      <c r="AR528" s="86">
        <f>SUMIFS('sys inv movment rpt'!$M:$M,'sys inv movment rpt'!$L:$L,$M528,'sys inv movment rpt'!$N:$N,AR$1)</f>
        <v>0</v>
      </c>
      <c r="AS528" s="86">
        <f>SUMIFS('sys inv movment rpt'!$M:$M,'sys inv movment rpt'!$L:$L,$M528,'sys inv movment rpt'!$N:$N,AS$1)</f>
        <v>0</v>
      </c>
      <c r="AT528" s="86">
        <f>SUMIFS('sys inv movment rpt'!$M:$M,'sys inv movment rpt'!$L:$L,$M528,'sys inv movment rpt'!$N:$N,AT$1)</f>
        <v>0</v>
      </c>
      <c r="AU528" s="86">
        <f>SUMIFS('sys inv movment rpt'!$M:$M,'sys inv movment rpt'!$L:$L,$M528,'sys inv movment rpt'!$N:$N,AU$1)</f>
        <v>0</v>
      </c>
      <c r="AV528" s="86">
        <f>SUMIFS('sys inv movment rpt'!$M:$M,'sys inv movment rpt'!$L:$L,$M528,'sys inv movment rpt'!$N:$N,AV$1)</f>
        <v>0</v>
      </c>
      <c r="AW528" s="87" t="str">
        <f>IFERROR(VLOOKUP(A528,'sys-backorder details'!E:U,17,0),"-")</f>
        <v>-</v>
      </c>
      <c r="AX528" s="87" t="str">
        <f>IF(K528&gt;1,VLOOKUP(A528,'settings-routing'!A:I,9,0),"")</f>
        <v/>
      </c>
    </row>
    <row r="529" ht="12.75" hidden="1" customHeight="1">
      <c r="A529" s="50" t="s">
        <v>1241</v>
      </c>
      <c r="B529" s="50" t="s">
        <v>1242</v>
      </c>
      <c r="C529" s="50">
        <f t="shared" si="2"/>
        <v>0</v>
      </c>
      <c r="D529" s="80">
        <f>SUMIF('Stocks 101-111'!$J:$J,'item dashboard'!A529,'Stocks 101-111'!K:K)</f>
        <v>0</v>
      </c>
      <c r="E529" s="80">
        <f>SUMIF('Stocks 101-111'!$J:$J,'item dashboard'!A529,'Stocks 101-111'!$L:$L)</f>
        <v>0</v>
      </c>
      <c r="F529" s="81">
        <f t="shared" si="3"/>
        <v>0</v>
      </c>
      <c r="G529" s="82">
        <f t="shared" si="4"/>
        <v>0</v>
      </c>
      <c r="H529" s="50">
        <f>SUMIFS('sys-backorder details'!$M:$M,'sys-backorder details'!$E:$E,'item dashboard'!A529,'sys-backorder details'!$V:$V,"")</f>
        <v>0</v>
      </c>
      <c r="I529" s="83">
        <f>SUMIF('settings-routing'!$I:$I,'item dashboard'!A529,'settings-routing'!$O:$O)</f>
        <v>0</v>
      </c>
      <c r="J529" s="50">
        <f>SUMIFS('sys-backorder details'!$M:$M,'sys-backorder details'!$E:$E,'item dashboard'!A529,'sys-backorder details'!$V:$V,"Call off")</f>
        <v>0</v>
      </c>
      <c r="K529" s="84">
        <f t="shared" si="5"/>
        <v>0</v>
      </c>
      <c r="L529" s="84">
        <f>SUMIF('Production Plan'!$E:$E,'item dashboard'!A529,'Production Plan'!$N:$N)</f>
        <v>0</v>
      </c>
      <c r="M529" s="85" t="str">
        <f t="shared" si="6"/>
        <v>B-GP200-N20EPC-200 ml Nat Lotion Printed Epcc H Bottle</v>
      </c>
      <c r="N529" s="86">
        <f>SUMIFS('sys inv movment rpt'!$M:$M,'sys inv movment rpt'!$L:$L,$M529,'sys inv movment rpt'!$N:$N,N$1)</f>
        <v>0</v>
      </c>
      <c r="O529" s="86">
        <f>SUMIFS('sys inv movment rpt'!$M:$M,'sys inv movment rpt'!$L:$L,$M529,'sys inv movment rpt'!$N:$N,O$1)</f>
        <v>0</v>
      </c>
      <c r="P529" s="86">
        <f>SUMIFS('sys inv movment rpt'!$M:$M,'sys inv movment rpt'!$L:$L,$M529,'sys inv movment rpt'!$N:$N,P$1)</f>
        <v>0</v>
      </c>
      <c r="Q529" s="86">
        <f>SUMIFS('sys inv movment rpt'!$M:$M,'sys inv movment rpt'!$L:$L,$M529,'sys inv movment rpt'!$N:$N,Q$1)</f>
        <v>0</v>
      </c>
      <c r="R529" s="86">
        <f>SUMIFS('sys inv movment rpt'!$M:$M,'sys inv movment rpt'!$L:$L,$M529,'sys inv movment rpt'!$N:$N,R$1)</f>
        <v>0</v>
      </c>
      <c r="S529" s="86">
        <f>SUMIFS('sys inv movment rpt'!$M:$M,'sys inv movment rpt'!$L:$L,$M529,'sys inv movment rpt'!$N:$N,S$1)</f>
        <v>0</v>
      </c>
      <c r="T529" s="86">
        <f>SUMIFS('sys inv movment rpt'!$M:$M,'sys inv movment rpt'!$L:$L,$M529,'sys inv movment rpt'!$N:$N,T$1)</f>
        <v>0</v>
      </c>
      <c r="U529" s="86">
        <f>SUMIFS('sys inv movment rpt'!$M:$M,'sys inv movment rpt'!$L:$L,$M529,'sys inv movment rpt'!$N:$N,U$1)</f>
        <v>0</v>
      </c>
      <c r="V529" s="86">
        <f>SUMIFS('sys inv movment rpt'!$M:$M,'sys inv movment rpt'!$L:$L,$M529,'sys inv movment rpt'!$N:$N,V$1)</f>
        <v>0</v>
      </c>
      <c r="W529" s="86">
        <f>SUMIFS('sys inv movment rpt'!$M:$M,'sys inv movment rpt'!$L:$L,$M529,'sys inv movment rpt'!$N:$N,W$1)</f>
        <v>0</v>
      </c>
      <c r="X529" s="86">
        <f>SUMIFS('sys inv movment rpt'!$M:$M,'sys inv movment rpt'!$L:$L,$M529,'sys inv movment rpt'!$N:$N,X$1)</f>
        <v>0</v>
      </c>
      <c r="Y529" s="86">
        <f>SUMIFS('sys inv movment rpt'!$M:$M,'sys inv movment rpt'!$L:$L,$M529,'sys inv movment rpt'!$N:$N,Y$1)</f>
        <v>0</v>
      </c>
      <c r="Z529" s="86">
        <f>SUMIFS('sys inv movment rpt'!$M:$M,'sys inv movment rpt'!$L:$L,$M529,'sys inv movment rpt'!$N:$N,Z$1)</f>
        <v>0</v>
      </c>
      <c r="AA529" s="86">
        <f>SUMIFS('sys inv movment rpt'!$M:$M,'sys inv movment rpt'!$L:$L,$M529,'sys inv movment rpt'!$N:$N,AA$1)</f>
        <v>0</v>
      </c>
      <c r="AB529" s="86">
        <f>SUMIFS('sys inv movment rpt'!$M:$M,'sys inv movment rpt'!$L:$L,$M529,'sys inv movment rpt'!$N:$N,AB$1)</f>
        <v>0</v>
      </c>
      <c r="AC529" s="86">
        <f>SUMIFS('sys inv movment rpt'!$M:$M,'sys inv movment rpt'!$L:$L,$M529,'sys inv movment rpt'!$N:$N,AC$1)</f>
        <v>0</v>
      </c>
      <c r="AD529" s="86">
        <f>SUMIFS('sys inv movment rpt'!$M:$M,'sys inv movment rpt'!$L:$L,$M529,'sys inv movment rpt'!$N:$N,AD$1)</f>
        <v>0</v>
      </c>
      <c r="AE529" s="86">
        <f>SUMIFS('sys inv movment rpt'!$M:$M,'sys inv movment rpt'!$L:$L,$M529,'sys inv movment rpt'!$N:$N,AE$1)</f>
        <v>0</v>
      </c>
      <c r="AF529" s="86">
        <f>SUMIFS('sys inv movment rpt'!$M:$M,'sys inv movment rpt'!$L:$L,$M529,'sys inv movment rpt'!$N:$N,AF$1)</f>
        <v>0</v>
      </c>
      <c r="AG529" s="86">
        <f>SUMIFS('sys inv movment rpt'!$M:$M,'sys inv movment rpt'!$L:$L,$M529,'sys inv movment rpt'!$N:$N,AG$1)</f>
        <v>0</v>
      </c>
      <c r="AH529" s="86">
        <f>SUMIFS('sys inv movment rpt'!$M:$M,'sys inv movment rpt'!$L:$L,$M529,'sys inv movment rpt'!$N:$N,AH$1)</f>
        <v>0</v>
      </c>
      <c r="AI529" s="86">
        <f>SUMIFS('sys inv movment rpt'!$M:$M,'sys inv movment rpt'!$L:$L,$M529,'sys inv movment rpt'!$N:$N,AI$1)</f>
        <v>0</v>
      </c>
      <c r="AJ529" s="86">
        <f>SUMIFS('sys inv movment rpt'!$M:$M,'sys inv movment rpt'!$L:$L,$M529,'sys inv movment rpt'!$N:$N,AJ$1)</f>
        <v>0</v>
      </c>
      <c r="AK529" s="86">
        <f>SUMIFS('sys inv movment rpt'!$M:$M,'sys inv movment rpt'!$L:$L,$M529,'sys inv movment rpt'!$N:$N,AK$1)</f>
        <v>0</v>
      </c>
      <c r="AL529" s="86">
        <f>SUMIFS('sys inv movment rpt'!$M:$M,'sys inv movment rpt'!$L:$L,$M529,'sys inv movment rpt'!$N:$N,AL$1)</f>
        <v>0</v>
      </c>
      <c r="AM529" s="86">
        <f>SUMIFS('sys inv movment rpt'!$M:$M,'sys inv movment rpt'!$L:$L,$M529,'sys inv movment rpt'!$N:$N,AM$1)</f>
        <v>0</v>
      </c>
      <c r="AN529" s="86">
        <f>SUMIFS('sys inv movment rpt'!$M:$M,'sys inv movment rpt'!$L:$L,$M529,'sys inv movment rpt'!$N:$N,AN$1)</f>
        <v>0</v>
      </c>
      <c r="AO529" s="86">
        <f>SUMIFS('sys inv movment rpt'!$M:$M,'sys inv movment rpt'!$L:$L,$M529,'sys inv movment rpt'!$N:$N,AO$1)</f>
        <v>0</v>
      </c>
      <c r="AP529" s="86">
        <f>SUMIFS('sys inv movment rpt'!$M:$M,'sys inv movment rpt'!$L:$L,$M529,'sys inv movment rpt'!$N:$N,AP$1)</f>
        <v>0</v>
      </c>
      <c r="AQ529" s="86">
        <f>SUMIFS('sys inv movment rpt'!$M:$M,'sys inv movment rpt'!$L:$L,$M529,'sys inv movment rpt'!$N:$N,AQ$1)</f>
        <v>0</v>
      </c>
      <c r="AR529" s="86">
        <f>SUMIFS('sys inv movment rpt'!$M:$M,'sys inv movment rpt'!$L:$L,$M529,'sys inv movment rpt'!$N:$N,AR$1)</f>
        <v>0</v>
      </c>
      <c r="AS529" s="86">
        <f>SUMIFS('sys inv movment rpt'!$M:$M,'sys inv movment rpt'!$L:$L,$M529,'sys inv movment rpt'!$N:$N,AS$1)</f>
        <v>0</v>
      </c>
      <c r="AT529" s="86">
        <f>SUMIFS('sys inv movment rpt'!$M:$M,'sys inv movment rpt'!$L:$L,$M529,'sys inv movment rpt'!$N:$N,AT$1)</f>
        <v>0</v>
      </c>
      <c r="AU529" s="86">
        <f>SUMIFS('sys inv movment rpt'!$M:$M,'sys inv movment rpt'!$L:$L,$M529,'sys inv movment rpt'!$N:$N,AU$1)</f>
        <v>0</v>
      </c>
      <c r="AV529" s="86">
        <f>SUMIFS('sys inv movment rpt'!$M:$M,'sys inv movment rpt'!$L:$L,$M529,'sys inv movment rpt'!$N:$N,AV$1)</f>
        <v>0</v>
      </c>
      <c r="AW529" s="87" t="str">
        <f>IFERROR(VLOOKUP(A529,'sys-backorder details'!E:U,17,0),"-")</f>
        <v>-</v>
      </c>
      <c r="AX529" s="87" t="str">
        <f>IF(K529&gt;1,VLOOKUP(A529,'settings-routing'!A:I,9,0),"")</f>
        <v/>
      </c>
    </row>
    <row r="530" ht="12.75" hidden="1" customHeight="1">
      <c r="A530" s="28" t="s">
        <v>1243</v>
      </c>
      <c r="B530" s="28" t="s">
        <v>351</v>
      </c>
      <c r="C530" s="50">
        <f t="shared" si="2"/>
        <v>0</v>
      </c>
      <c r="D530" s="80">
        <f>SUMIF('Stocks 101-111'!$J:$J,'item dashboard'!A530,'Stocks 101-111'!K:K)</f>
        <v>0</v>
      </c>
      <c r="E530" s="80">
        <f>SUMIF('Stocks 101-111'!$J:$J,'item dashboard'!A530,'Stocks 101-111'!$L:$L)</f>
        <v>0</v>
      </c>
      <c r="F530" s="81">
        <f t="shared" si="3"/>
        <v>0</v>
      </c>
      <c r="G530" s="82">
        <f t="shared" si="4"/>
        <v>0</v>
      </c>
      <c r="H530" s="50">
        <f>SUMIFS('sys-backorder details'!$M:$M,'sys-backorder details'!$E:$E,'item dashboard'!A530,'sys-backorder details'!$V:$V,"")</f>
        <v>0</v>
      </c>
      <c r="I530" s="83">
        <f>SUMIF('settings-routing'!$I:$I,'item dashboard'!A530,'settings-routing'!$O:$O)</f>
        <v>0</v>
      </c>
      <c r="J530" s="50">
        <f>SUMIFS('sys-backorder details'!$M:$M,'sys-backorder details'!$E:$E,'item dashboard'!A530,'sys-backorder details'!$V:$V,"Call off")</f>
        <v>0</v>
      </c>
      <c r="K530" s="84">
        <f t="shared" si="5"/>
        <v>0</v>
      </c>
      <c r="L530" s="84">
        <f>SUMIF('Production Plan'!$E:$E,'item dashboard'!A530,'Production Plan'!$N:$N)</f>
        <v>0</v>
      </c>
      <c r="M530" s="85" t="str">
        <f t="shared" si="6"/>
        <v>B-GP200-W20-200 ml White Lotion Bottle</v>
      </c>
      <c r="N530" s="86">
        <f>SUMIFS('sys inv movment rpt'!$M:$M,'sys inv movment rpt'!$L:$L,$M530,'sys inv movment rpt'!$N:$N,N$1)</f>
        <v>0</v>
      </c>
      <c r="O530" s="86">
        <f>SUMIFS('sys inv movment rpt'!$M:$M,'sys inv movment rpt'!$L:$L,$M530,'sys inv movment rpt'!$N:$N,O$1)</f>
        <v>0</v>
      </c>
      <c r="P530" s="86">
        <f>SUMIFS('sys inv movment rpt'!$M:$M,'sys inv movment rpt'!$L:$L,$M530,'sys inv movment rpt'!$N:$N,P$1)</f>
        <v>0</v>
      </c>
      <c r="Q530" s="86">
        <f>SUMIFS('sys inv movment rpt'!$M:$M,'sys inv movment rpt'!$L:$L,$M530,'sys inv movment rpt'!$N:$N,Q$1)</f>
        <v>0</v>
      </c>
      <c r="R530" s="86">
        <f>SUMIFS('sys inv movment rpt'!$M:$M,'sys inv movment rpt'!$L:$L,$M530,'sys inv movment rpt'!$N:$N,R$1)</f>
        <v>0</v>
      </c>
      <c r="S530" s="86">
        <f>SUMIFS('sys inv movment rpt'!$M:$M,'sys inv movment rpt'!$L:$L,$M530,'sys inv movment rpt'!$N:$N,S$1)</f>
        <v>0</v>
      </c>
      <c r="T530" s="86">
        <f>SUMIFS('sys inv movment rpt'!$M:$M,'sys inv movment rpt'!$L:$L,$M530,'sys inv movment rpt'!$N:$N,T$1)</f>
        <v>0</v>
      </c>
      <c r="U530" s="86">
        <f>SUMIFS('sys inv movment rpt'!$M:$M,'sys inv movment rpt'!$L:$L,$M530,'sys inv movment rpt'!$N:$N,U$1)</f>
        <v>0</v>
      </c>
      <c r="V530" s="86">
        <f>SUMIFS('sys inv movment rpt'!$M:$M,'sys inv movment rpt'!$L:$L,$M530,'sys inv movment rpt'!$N:$N,V$1)</f>
        <v>0</v>
      </c>
      <c r="W530" s="86">
        <f>SUMIFS('sys inv movment rpt'!$M:$M,'sys inv movment rpt'!$L:$L,$M530,'sys inv movment rpt'!$N:$N,W$1)</f>
        <v>0</v>
      </c>
      <c r="X530" s="86">
        <f>SUMIFS('sys inv movment rpt'!$M:$M,'sys inv movment rpt'!$L:$L,$M530,'sys inv movment rpt'!$N:$N,X$1)</f>
        <v>0</v>
      </c>
      <c r="Y530" s="86">
        <f>SUMIFS('sys inv movment rpt'!$M:$M,'sys inv movment rpt'!$L:$L,$M530,'sys inv movment rpt'!$N:$N,Y$1)</f>
        <v>0</v>
      </c>
      <c r="Z530" s="86">
        <f>SUMIFS('sys inv movment rpt'!$M:$M,'sys inv movment rpt'!$L:$L,$M530,'sys inv movment rpt'!$N:$N,Z$1)</f>
        <v>0</v>
      </c>
      <c r="AA530" s="86">
        <f>SUMIFS('sys inv movment rpt'!$M:$M,'sys inv movment rpt'!$L:$L,$M530,'sys inv movment rpt'!$N:$N,AA$1)</f>
        <v>0</v>
      </c>
      <c r="AB530" s="86">
        <f>SUMIFS('sys inv movment rpt'!$M:$M,'sys inv movment rpt'!$L:$L,$M530,'sys inv movment rpt'!$N:$N,AB$1)</f>
        <v>0</v>
      </c>
      <c r="AC530" s="86">
        <f>SUMIFS('sys inv movment rpt'!$M:$M,'sys inv movment rpt'!$L:$L,$M530,'sys inv movment rpt'!$N:$N,AC$1)</f>
        <v>0</v>
      </c>
      <c r="AD530" s="86">
        <f>SUMIFS('sys inv movment rpt'!$M:$M,'sys inv movment rpt'!$L:$L,$M530,'sys inv movment rpt'!$N:$N,AD$1)</f>
        <v>0</v>
      </c>
      <c r="AE530" s="86">
        <f>SUMIFS('sys inv movment rpt'!$M:$M,'sys inv movment rpt'!$L:$L,$M530,'sys inv movment rpt'!$N:$N,AE$1)</f>
        <v>0</v>
      </c>
      <c r="AF530" s="86">
        <f>SUMIFS('sys inv movment rpt'!$M:$M,'sys inv movment rpt'!$L:$L,$M530,'sys inv movment rpt'!$N:$N,AF$1)</f>
        <v>0</v>
      </c>
      <c r="AG530" s="86">
        <f>SUMIFS('sys inv movment rpt'!$M:$M,'sys inv movment rpt'!$L:$L,$M530,'sys inv movment rpt'!$N:$N,AG$1)</f>
        <v>0</v>
      </c>
      <c r="AH530" s="86">
        <f>SUMIFS('sys inv movment rpt'!$M:$M,'sys inv movment rpt'!$L:$L,$M530,'sys inv movment rpt'!$N:$N,AH$1)</f>
        <v>0</v>
      </c>
      <c r="AI530" s="86">
        <f>SUMIFS('sys inv movment rpt'!$M:$M,'sys inv movment rpt'!$L:$L,$M530,'sys inv movment rpt'!$N:$N,AI$1)</f>
        <v>0</v>
      </c>
      <c r="AJ530" s="86">
        <f>SUMIFS('sys inv movment rpt'!$M:$M,'sys inv movment rpt'!$L:$L,$M530,'sys inv movment rpt'!$N:$N,AJ$1)</f>
        <v>0</v>
      </c>
      <c r="AK530" s="86">
        <f>SUMIFS('sys inv movment rpt'!$M:$M,'sys inv movment rpt'!$L:$L,$M530,'sys inv movment rpt'!$N:$N,AK$1)</f>
        <v>0</v>
      </c>
      <c r="AL530" s="86">
        <f>SUMIFS('sys inv movment rpt'!$M:$M,'sys inv movment rpt'!$L:$L,$M530,'sys inv movment rpt'!$N:$N,AL$1)</f>
        <v>0</v>
      </c>
      <c r="AM530" s="86">
        <f>SUMIFS('sys inv movment rpt'!$M:$M,'sys inv movment rpt'!$L:$L,$M530,'sys inv movment rpt'!$N:$N,AM$1)</f>
        <v>0</v>
      </c>
      <c r="AN530" s="86">
        <f>SUMIFS('sys inv movment rpt'!$M:$M,'sys inv movment rpt'!$L:$L,$M530,'sys inv movment rpt'!$N:$N,AN$1)</f>
        <v>0</v>
      </c>
      <c r="AO530" s="86">
        <f>SUMIFS('sys inv movment rpt'!$M:$M,'sys inv movment rpt'!$L:$L,$M530,'sys inv movment rpt'!$N:$N,AO$1)</f>
        <v>0</v>
      </c>
      <c r="AP530" s="86">
        <f>SUMIFS('sys inv movment rpt'!$M:$M,'sys inv movment rpt'!$L:$L,$M530,'sys inv movment rpt'!$N:$N,AP$1)</f>
        <v>0</v>
      </c>
      <c r="AQ530" s="86">
        <f>SUMIFS('sys inv movment rpt'!$M:$M,'sys inv movment rpt'!$L:$L,$M530,'sys inv movment rpt'!$N:$N,AQ$1)</f>
        <v>0</v>
      </c>
      <c r="AR530" s="86">
        <f>SUMIFS('sys inv movment rpt'!$M:$M,'sys inv movment rpt'!$L:$L,$M530,'sys inv movment rpt'!$N:$N,AR$1)</f>
        <v>0</v>
      </c>
      <c r="AS530" s="86">
        <f>SUMIFS('sys inv movment rpt'!$M:$M,'sys inv movment rpt'!$L:$L,$M530,'sys inv movment rpt'!$N:$N,AS$1)</f>
        <v>0</v>
      </c>
      <c r="AT530" s="86">
        <f>SUMIFS('sys inv movment rpt'!$M:$M,'sys inv movment rpt'!$L:$L,$M530,'sys inv movment rpt'!$N:$N,AT$1)</f>
        <v>0</v>
      </c>
      <c r="AU530" s="86">
        <f>SUMIFS('sys inv movment rpt'!$M:$M,'sys inv movment rpt'!$L:$L,$M530,'sys inv movment rpt'!$N:$N,AU$1)</f>
        <v>0</v>
      </c>
      <c r="AV530" s="86">
        <f>SUMIFS('sys inv movment rpt'!$M:$M,'sys inv movment rpt'!$L:$L,$M530,'sys inv movment rpt'!$N:$N,AV$1)</f>
        <v>0</v>
      </c>
      <c r="AW530" s="87" t="str">
        <f>IFERROR(VLOOKUP(A530,'sys-backorder details'!E:U,17,0),"-")</f>
        <v>-</v>
      </c>
      <c r="AX530" s="87" t="str">
        <f>IF(K530&gt;1,VLOOKUP(A530,'settings-routing'!A:I,9,0),"")</f>
        <v/>
      </c>
    </row>
    <row r="531" ht="12.75" hidden="1" customHeight="1">
      <c r="A531" s="50" t="s">
        <v>1244</v>
      </c>
      <c r="B531" s="50" t="s">
        <v>1245</v>
      </c>
      <c r="C531" s="50">
        <f t="shared" si="2"/>
        <v>0</v>
      </c>
      <c r="D531" s="80">
        <f>SUMIF('Stocks 101-111'!$J:$J,'item dashboard'!A531,'Stocks 101-111'!K:K)</f>
        <v>0</v>
      </c>
      <c r="E531" s="80">
        <f>SUMIF('Stocks 101-111'!$J:$J,'item dashboard'!A531,'Stocks 101-111'!$L:$L)</f>
        <v>0</v>
      </c>
      <c r="F531" s="81">
        <f t="shared" si="3"/>
        <v>0</v>
      </c>
      <c r="G531" s="82">
        <f t="shared" si="4"/>
        <v>0</v>
      </c>
      <c r="H531" s="50">
        <f>SUMIFS('sys-backorder details'!$M:$M,'sys-backorder details'!$E:$E,'item dashboard'!A531,'sys-backorder details'!$V:$V,"")</f>
        <v>0</v>
      </c>
      <c r="I531" s="83">
        <f>SUMIF('settings-routing'!$I:$I,'item dashboard'!A531,'settings-routing'!$O:$O)</f>
        <v>0</v>
      </c>
      <c r="J531" s="50">
        <f>SUMIFS('sys-backorder details'!$M:$M,'sys-backorder details'!$E:$E,'item dashboard'!A531,'sys-backorder details'!$V:$V,"Call off")</f>
        <v>0</v>
      </c>
      <c r="K531" s="84">
        <f t="shared" si="5"/>
        <v>0</v>
      </c>
      <c r="L531" s="84">
        <f>SUMIF('Production Plan'!$E:$E,'item dashboard'!A531,'Production Plan'!$N:$N)</f>
        <v>0</v>
      </c>
      <c r="M531" s="85" t="str">
        <f t="shared" si="6"/>
        <v>B-GP200-W20MAIK-200 ml White Lotion Printed Maikar Bottle</v>
      </c>
      <c r="N531" s="86">
        <f>SUMIFS('sys inv movment rpt'!$M:$M,'sys inv movment rpt'!$L:$L,$M531,'sys inv movment rpt'!$N:$N,N$1)</f>
        <v>0</v>
      </c>
      <c r="O531" s="86">
        <f>SUMIFS('sys inv movment rpt'!$M:$M,'sys inv movment rpt'!$L:$L,$M531,'sys inv movment rpt'!$N:$N,O$1)</f>
        <v>0</v>
      </c>
      <c r="P531" s="86">
        <f>SUMIFS('sys inv movment rpt'!$M:$M,'sys inv movment rpt'!$L:$L,$M531,'sys inv movment rpt'!$N:$N,P$1)</f>
        <v>0</v>
      </c>
      <c r="Q531" s="86">
        <f>SUMIFS('sys inv movment rpt'!$M:$M,'sys inv movment rpt'!$L:$L,$M531,'sys inv movment rpt'!$N:$N,Q$1)</f>
        <v>0</v>
      </c>
      <c r="R531" s="86">
        <f>SUMIFS('sys inv movment rpt'!$M:$M,'sys inv movment rpt'!$L:$L,$M531,'sys inv movment rpt'!$N:$N,R$1)</f>
        <v>0</v>
      </c>
      <c r="S531" s="86">
        <f>SUMIFS('sys inv movment rpt'!$M:$M,'sys inv movment rpt'!$L:$L,$M531,'sys inv movment rpt'!$N:$N,S$1)</f>
        <v>0</v>
      </c>
      <c r="T531" s="86">
        <f>SUMIFS('sys inv movment rpt'!$M:$M,'sys inv movment rpt'!$L:$L,$M531,'sys inv movment rpt'!$N:$N,T$1)</f>
        <v>0</v>
      </c>
      <c r="U531" s="86">
        <f>SUMIFS('sys inv movment rpt'!$M:$M,'sys inv movment rpt'!$L:$L,$M531,'sys inv movment rpt'!$N:$N,U$1)</f>
        <v>0</v>
      </c>
      <c r="V531" s="86">
        <f>SUMIFS('sys inv movment rpt'!$M:$M,'sys inv movment rpt'!$L:$L,$M531,'sys inv movment rpt'!$N:$N,V$1)</f>
        <v>0</v>
      </c>
      <c r="W531" s="86">
        <f>SUMIFS('sys inv movment rpt'!$M:$M,'sys inv movment rpt'!$L:$L,$M531,'sys inv movment rpt'!$N:$N,W$1)</f>
        <v>0</v>
      </c>
      <c r="X531" s="86">
        <f>SUMIFS('sys inv movment rpt'!$M:$M,'sys inv movment rpt'!$L:$L,$M531,'sys inv movment rpt'!$N:$N,X$1)</f>
        <v>0</v>
      </c>
      <c r="Y531" s="86">
        <f>SUMIFS('sys inv movment rpt'!$M:$M,'sys inv movment rpt'!$L:$L,$M531,'sys inv movment rpt'!$N:$N,Y$1)</f>
        <v>0</v>
      </c>
      <c r="Z531" s="86">
        <f>SUMIFS('sys inv movment rpt'!$M:$M,'sys inv movment rpt'!$L:$L,$M531,'sys inv movment rpt'!$N:$N,Z$1)</f>
        <v>0</v>
      </c>
      <c r="AA531" s="86">
        <f>SUMIFS('sys inv movment rpt'!$M:$M,'sys inv movment rpt'!$L:$L,$M531,'sys inv movment rpt'!$N:$N,AA$1)</f>
        <v>0</v>
      </c>
      <c r="AB531" s="86">
        <f>SUMIFS('sys inv movment rpt'!$M:$M,'sys inv movment rpt'!$L:$L,$M531,'sys inv movment rpt'!$N:$N,AB$1)</f>
        <v>0</v>
      </c>
      <c r="AC531" s="86">
        <f>SUMIFS('sys inv movment rpt'!$M:$M,'sys inv movment rpt'!$L:$L,$M531,'sys inv movment rpt'!$N:$N,AC$1)</f>
        <v>0</v>
      </c>
      <c r="AD531" s="86">
        <f>SUMIFS('sys inv movment rpt'!$M:$M,'sys inv movment rpt'!$L:$L,$M531,'sys inv movment rpt'!$N:$N,AD$1)</f>
        <v>0</v>
      </c>
      <c r="AE531" s="86">
        <f>SUMIFS('sys inv movment rpt'!$M:$M,'sys inv movment rpt'!$L:$L,$M531,'sys inv movment rpt'!$N:$N,AE$1)</f>
        <v>0</v>
      </c>
      <c r="AF531" s="86">
        <f>SUMIFS('sys inv movment rpt'!$M:$M,'sys inv movment rpt'!$L:$L,$M531,'sys inv movment rpt'!$N:$N,AF$1)</f>
        <v>0</v>
      </c>
      <c r="AG531" s="86">
        <f>SUMIFS('sys inv movment rpt'!$M:$M,'sys inv movment rpt'!$L:$L,$M531,'sys inv movment rpt'!$N:$N,AG$1)</f>
        <v>0</v>
      </c>
      <c r="AH531" s="86">
        <f>SUMIFS('sys inv movment rpt'!$M:$M,'sys inv movment rpt'!$L:$L,$M531,'sys inv movment rpt'!$N:$N,AH$1)</f>
        <v>0</v>
      </c>
      <c r="AI531" s="86">
        <f>SUMIFS('sys inv movment rpt'!$M:$M,'sys inv movment rpt'!$L:$L,$M531,'sys inv movment rpt'!$N:$N,AI$1)</f>
        <v>0</v>
      </c>
      <c r="AJ531" s="86">
        <f>SUMIFS('sys inv movment rpt'!$M:$M,'sys inv movment rpt'!$L:$L,$M531,'sys inv movment rpt'!$N:$N,AJ$1)</f>
        <v>0</v>
      </c>
      <c r="AK531" s="86">
        <f>SUMIFS('sys inv movment rpt'!$M:$M,'sys inv movment rpt'!$L:$L,$M531,'sys inv movment rpt'!$N:$N,AK$1)</f>
        <v>0</v>
      </c>
      <c r="AL531" s="86">
        <f>SUMIFS('sys inv movment rpt'!$M:$M,'sys inv movment rpt'!$L:$L,$M531,'sys inv movment rpt'!$N:$N,AL$1)</f>
        <v>0</v>
      </c>
      <c r="AM531" s="86">
        <f>SUMIFS('sys inv movment rpt'!$M:$M,'sys inv movment rpt'!$L:$L,$M531,'sys inv movment rpt'!$N:$N,AM$1)</f>
        <v>0</v>
      </c>
      <c r="AN531" s="86">
        <f>SUMIFS('sys inv movment rpt'!$M:$M,'sys inv movment rpt'!$L:$L,$M531,'sys inv movment rpt'!$N:$N,AN$1)</f>
        <v>0</v>
      </c>
      <c r="AO531" s="86">
        <f>SUMIFS('sys inv movment rpt'!$M:$M,'sys inv movment rpt'!$L:$L,$M531,'sys inv movment rpt'!$N:$N,AO$1)</f>
        <v>0</v>
      </c>
      <c r="AP531" s="86">
        <f>SUMIFS('sys inv movment rpt'!$M:$M,'sys inv movment rpt'!$L:$L,$M531,'sys inv movment rpt'!$N:$N,AP$1)</f>
        <v>0</v>
      </c>
      <c r="AQ531" s="86">
        <f>SUMIFS('sys inv movment rpt'!$M:$M,'sys inv movment rpt'!$L:$L,$M531,'sys inv movment rpt'!$N:$N,AQ$1)</f>
        <v>0</v>
      </c>
      <c r="AR531" s="86">
        <f>SUMIFS('sys inv movment rpt'!$M:$M,'sys inv movment rpt'!$L:$L,$M531,'sys inv movment rpt'!$N:$N,AR$1)</f>
        <v>0</v>
      </c>
      <c r="AS531" s="86">
        <f>SUMIFS('sys inv movment rpt'!$M:$M,'sys inv movment rpt'!$L:$L,$M531,'sys inv movment rpt'!$N:$N,AS$1)</f>
        <v>0</v>
      </c>
      <c r="AT531" s="86">
        <f>SUMIFS('sys inv movment rpt'!$M:$M,'sys inv movment rpt'!$L:$L,$M531,'sys inv movment rpt'!$N:$N,AT$1)</f>
        <v>0</v>
      </c>
      <c r="AU531" s="86">
        <f>SUMIFS('sys inv movment rpt'!$M:$M,'sys inv movment rpt'!$L:$L,$M531,'sys inv movment rpt'!$N:$N,AU$1)</f>
        <v>0</v>
      </c>
      <c r="AV531" s="86">
        <f>SUMIFS('sys inv movment rpt'!$M:$M,'sys inv movment rpt'!$L:$L,$M531,'sys inv movment rpt'!$N:$N,AV$1)</f>
        <v>0</v>
      </c>
      <c r="AW531" s="87" t="str">
        <f>IFERROR(VLOOKUP(A531,'sys-backorder details'!E:U,17,0),"-")</f>
        <v>-</v>
      </c>
      <c r="AX531" s="87" t="str">
        <f>IF(K531&gt;1,VLOOKUP(A531,'settings-routing'!A:I,9,0),"")</f>
        <v/>
      </c>
    </row>
    <row r="532" ht="12.75" hidden="1" customHeight="1">
      <c r="A532" s="50" t="s">
        <v>1246</v>
      </c>
      <c r="B532" s="50" t="s">
        <v>1247</v>
      </c>
      <c r="C532" s="50">
        <f t="shared" si="2"/>
        <v>0</v>
      </c>
      <c r="D532" s="80">
        <f>SUMIF('Stocks 101-111'!$J:$J,'item dashboard'!A532,'Stocks 101-111'!K:K)</f>
        <v>0</v>
      </c>
      <c r="E532" s="80">
        <f>SUMIF('Stocks 101-111'!$J:$J,'item dashboard'!A532,'Stocks 101-111'!$L:$L)</f>
        <v>0</v>
      </c>
      <c r="F532" s="81">
        <f t="shared" si="3"/>
        <v>0</v>
      </c>
      <c r="G532" s="82">
        <f t="shared" si="4"/>
        <v>0</v>
      </c>
      <c r="H532" s="50">
        <f>SUMIFS('sys-backorder details'!$M:$M,'sys-backorder details'!$E:$E,'item dashboard'!A532,'sys-backorder details'!$V:$V,"")</f>
        <v>0</v>
      </c>
      <c r="I532" s="83">
        <f>SUMIF('settings-routing'!$I:$I,'item dashboard'!A532,'settings-routing'!$O:$O)</f>
        <v>0</v>
      </c>
      <c r="J532" s="50">
        <f>SUMIFS('sys-backorder details'!$M:$M,'sys-backorder details'!$E:$E,'item dashboard'!A532,'sys-backorder details'!$V:$V,"Call off")</f>
        <v>0</v>
      </c>
      <c r="K532" s="84">
        <f t="shared" si="5"/>
        <v>0</v>
      </c>
      <c r="L532" s="84">
        <f>SUMIF('Production Plan'!$E:$E,'item dashboard'!A532,'Production Plan'!$N:$N)</f>
        <v>0</v>
      </c>
      <c r="M532" s="85" t="str">
        <f t="shared" si="6"/>
        <v>B-GP253B-BN20-250 ml Brown Sprayer Bottle</v>
      </c>
      <c r="N532" s="86">
        <f>SUMIFS('sys inv movment rpt'!$M:$M,'sys inv movment rpt'!$L:$L,$M532,'sys inv movment rpt'!$N:$N,N$1)</f>
        <v>0</v>
      </c>
      <c r="O532" s="86">
        <f>SUMIFS('sys inv movment rpt'!$M:$M,'sys inv movment rpt'!$L:$L,$M532,'sys inv movment rpt'!$N:$N,O$1)</f>
        <v>0</v>
      </c>
      <c r="P532" s="86">
        <f>SUMIFS('sys inv movment rpt'!$M:$M,'sys inv movment rpt'!$L:$L,$M532,'sys inv movment rpt'!$N:$N,P$1)</f>
        <v>0</v>
      </c>
      <c r="Q532" s="86">
        <f>SUMIFS('sys inv movment rpt'!$M:$M,'sys inv movment rpt'!$L:$L,$M532,'sys inv movment rpt'!$N:$N,Q$1)</f>
        <v>0</v>
      </c>
      <c r="R532" s="86">
        <f>SUMIFS('sys inv movment rpt'!$M:$M,'sys inv movment rpt'!$L:$L,$M532,'sys inv movment rpt'!$N:$N,R$1)</f>
        <v>0</v>
      </c>
      <c r="S532" s="86">
        <f>SUMIFS('sys inv movment rpt'!$M:$M,'sys inv movment rpt'!$L:$L,$M532,'sys inv movment rpt'!$N:$N,S$1)</f>
        <v>0</v>
      </c>
      <c r="T532" s="86">
        <f>SUMIFS('sys inv movment rpt'!$M:$M,'sys inv movment rpt'!$L:$L,$M532,'sys inv movment rpt'!$N:$N,T$1)</f>
        <v>0</v>
      </c>
      <c r="U532" s="86">
        <f>SUMIFS('sys inv movment rpt'!$M:$M,'sys inv movment rpt'!$L:$L,$M532,'sys inv movment rpt'!$N:$N,U$1)</f>
        <v>0</v>
      </c>
      <c r="V532" s="86">
        <f>SUMIFS('sys inv movment rpt'!$M:$M,'sys inv movment rpt'!$L:$L,$M532,'sys inv movment rpt'!$N:$N,V$1)</f>
        <v>0</v>
      </c>
      <c r="W532" s="86">
        <f>SUMIFS('sys inv movment rpt'!$M:$M,'sys inv movment rpt'!$L:$L,$M532,'sys inv movment rpt'!$N:$N,W$1)</f>
        <v>0</v>
      </c>
      <c r="X532" s="86">
        <f>SUMIFS('sys inv movment rpt'!$M:$M,'sys inv movment rpt'!$L:$L,$M532,'sys inv movment rpt'!$N:$N,X$1)</f>
        <v>0</v>
      </c>
      <c r="Y532" s="86">
        <f>SUMIFS('sys inv movment rpt'!$M:$M,'sys inv movment rpt'!$L:$L,$M532,'sys inv movment rpt'!$N:$N,Y$1)</f>
        <v>0</v>
      </c>
      <c r="Z532" s="86">
        <f>SUMIFS('sys inv movment rpt'!$M:$M,'sys inv movment rpt'!$L:$L,$M532,'sys inv movment rpt'!$N:$N,Z$1)</f>
        <v>0</v>
      </c>
      <c r="AA532" s="86">
        <f>SUMIFS('sys inv movment rpt'!$M:$M,'sys inv movment rpt'!$L:$L,$M532,'sys inv movment rpt'!$N:$N,AA$1)</f>
        <v>0</v>
      </c>
      <c r="AB532" s="86">
        <f>SUMIFS('sys inv movment rpt'!$M:$M,'sys inv movment rpt'!$L:$L,$M532,'sys inv movment rpt'!$N:$N,AB$1)</f>
        <v>0</v>
      </c>
      <c r="AC532" s="86">
        <f>SUMIFS('sys inv movment rpt'!$M:$M,'sys inv movment rpt'!$L:$L,$M532,'sys inv movment rpt'!$N:$N,AC$1)</f>
        <v>0</v>
      </c>
      <c r="AD532" s="86">
        <f>SUMIFS('sys inv movment rpt'!$M:$M,'sys inv movment rpt'!$L:$L,$M532,'sys inv movment rpt'!$N:$N,AD$1)</f>
        <v>0</v>
      </c>
      <c r="AE532" s="86">
        <f>SUMIFS('sys inv movment rpt'!$M:$M,'sys inv movment rpt'!$L:$L,$M532,'sys inv movment rpt'!$N:$N,AE$1)</f>
        <v>0</v>
      </c>
      <c r="AF532" s="86">
        <f>SUMIFS('sys inv movment rpt'!$M:$M,'sys inv movment rpt'!$L:$L,$M532,'sys inv movment rpt'!$N:$N,AF$1)</f>
        <v>0</v>
      </c>
      <c r="AG532" s="86">
        <f>SUMIFS('sys inv movment rpt'!$M:$M,'sys inv movment rpt'!$L:$L,$M532,'sys inv movment rpt'!$N:$N,AG$1)</f>
        <v>0</v>
      </c>
      <c r="AH532" s="86">
        <f>SUMIFS('sys inv movment rpt'!$M:$M,'sys inv movment rpt'!$L:$L,$M532,'sys inv movment rpt'!$N:$N,AH$1)</f>
        <v>0</v>
      </c>
      <c r="AI532" s="86">
        <f>SUMIFS('sys inv movment rpt'!$M:$M,'sys inv movment rpt'!$L:$L,$M532,'sys inv movment rpt'!$N:$N,AI$1)</f>
        <v>0</v>
      </c>
      <c r="AJ532" s="86">
        <f>SUMIFS('sys inv movment rpt'!$M:$M,'sys inv movment rpt'!$L:$L,$M532,'sys inv movment rpt'!$N:$N,AJ$1)</f>
        <v>0</v>
      </c>
      <c r="AK532" s="86">
        <f>SUMIFS('sys inv movment rpt'!$M:$M,'sys inv movment rpt'!$L:$L,$M532,'sys inv movment rpt'!$N:$N,AK$1)</f>
        <v>0</v>
      </c>
      <c r="AL532" s="86">
        <f>SUMIFS('sys inv movment rpt'!$M:$M,'sys inv movment rpt'!$L:$L,$M532,'sys inv movment rpt'!$N:$N,AL$1)</f>
        <v>0</v>
      </c>
      <c r="AM532" s="86">
        <f>SUMIFS('sys inv movment rpt'!$M:$M,'sys inv movment rpt'!$L:$L,$M532,'sys inv movment rpt'!$N:$N,AM$1)</f>
        <v>0</v>
      </c>
      <c r="AN532" s="86">
        <f>SUMIFS('sys inv movment rpt'!$M:$M,'sys inv movment rpt'!$L:$L,$M532,'sys inv movment rpt'!$N:$N,AN$1)</f>
        <v>0</v>
      </c>
      <c r="AO532" s="86">
        <f>SUMIFS('sys inv movment rpt'!$M:$M,'sys inv movment rpt'!$L:$L,$M532,'sys inv movment rpt'!$N:$N,AO$1)</f>
        <v>0</v>
      </c>
      <c r="AP532" s="86">
        <f>SUMIFS('sys inv movment rpt'!$M:$M,'sys inv movment rpt'!$L:$L,$M532,'sys inv movment rpt'!$N:$N,AP$1)</f>
        <v>0</v>
      </c>
      <c r="AQ532" s="86">
        <f>SUMIFS('sys inv movment rpt'!$M:$M,'sys inv movment rpt'!$L:$L,$M532,'sys inv movment rpt'!$N:$N,AQ$1)</f>
        <v>0</v>
      </c>
      <c r="AR532" s="86">
        <f>SUMIFS('sys inv movment rpt'!$M:$M,'sys inv movment rpt'!$L:$L,$M532,'sys inv movment rpt'!$N:$N,AR$1)</f>
        <v>0</v>
      </c>
      <c r="AS532" s="86">
        <f>SUMIFS('sys inv movment rpt'!$M:$M,'sys inv movment rpt'!$L:$L,$M532,'sys inv movment rpt'!$N:$N,AS$1)</f>
        <v>0</v>
      </c>
      <c r="AT532" s="86">
        <f>SUMIFS('sys inv movment rpt'!$M:$M,'sys inv movment rpt'!$L:$L,$M532,'sys inv movment rpt'!$N:$N,AT$1)</f>
        <v>0</v>
      </c>
      <c r="AU532" s="86">
        <f>SUMIFS('sys inv movment rpt'!$M:$M,'sys inv movment rpt'!$L:$L,$M532,'sys inv movment rpt'!$N:$N,AU$1)</f>
        <v>0</v>
      </c>
      <c r="AV532" s="86">
        <f>SUMIFS('sys inv movment rpt'!$M:$M,'sys inv movment rpt'!$L:$L,$M532,'sys inv movment rpt'!$N:$N,AV$1)</f>
        <v>0</v>
      </c>
      <c r="AW532" s="87" t="str">
        <f>IFERROR(VLOOKUP(A532,'sys-backorder details'!E:U,17,0),"-")</f>
        <v>-</v>
      </c>
      <c r="AX532" s="87" t="str">
        <f>IF(K532&gt;1,VLOOKUP(A532,'settings-routing'!A:I,9,0),"")</f>
        <v/>
      </c>
    </row>
    <row r="533" ht="12.75" hidden="1" customHeight="1">
      <c r="A533" s="50" t="s">
        <v>1248</v>
      </c>
      <c r="B533" s="50" t="s">
        <v>1249</v>
      </c>
      <c r="C533" s="50">
        <f t="shared" si="2"/>
        <v>0</v>
      </c>
      <c r="D533" s="80">
        <f>SUMIF('Stocks 101-111'!$J:$J,'item dashboard'!A533,'Stocks 101-111'!K:K)</f>
        <v>0</v>
      </c>
      <c r="E533" s="80">
        <f>SUMIF('Stocks 101-111'!$J:$J,'item dashboard'!A533,'Stocks 101-111'!$L:$L)</f>
        <v>0</v>
      </c>
      <c r="F533" s="81">
        <f t="shared" si="3"/>
        <v>0</v>
      </c>
      <c r="G533" s="82">
        <f t="shared" si="4"/>
        <v>0</v>
      </c>
      <c r="H533" s="50">
        <f>SUMIFS('sys-backorder details'!$M:$M,'sys-backorder details'!$E:$E,'item dashboard'!A533,'sys-backorder details'!$V:$V,"")</f>
        <v>0</v>
      </c>
      <c r="I533" s="83">
        <f>SUMIF('settings-routing'!$I:$I,'item dashboard'!A533,'settings-routing'!$O:$O)</f>
        <v>0</v>
      </c>
      <c r="J533" s="50">
        <f>SUMIFS('sys-backorder details'!$M:$M,'sys-backorder details'!$E:$E,'item dashboard'!A533,'sys-backorder details'!$V:$V,"Call off")</f>
        <v>0</v>
      </c>
      <c r="K533" s="84">
        <f t="shared" si="5"/>
        <v>0</v>
      </c>
      <c r="L533" s="84">
        <f>SUMIF('Production Plan'!$E:$E,'item dashboard'!A533,'Production Plan'!$N:$N)</f>
        <v>0</v>
      </c>
      <c r="M533" s="85" t="str">
        <f t="shared" si="6"/>
        <v>B-GP253B-DPK20-250 ml Dark Pink Sprayer Bottle</v>
      </c>
      <c r="N533" s="86">
        <f>SUMIFS('sys inv movment rpt'!$M:$M,'sys inv movment rpt'!$L:$L,$M533,'sys inv movment rpt'!$N:$N,N$1)</f>
        <v>0</v>
      </c>
      <c r="O533" s="86">
        <f>SUMIFS('sys inv movment rpt'!$M:$M,'sys inv movment rpt'!$L:$L,$M533,'sys inv movment rpt'!$N:$N,O$1)</f>
        <v>0</v>
      </c>
      <c r="P533" s="86">
        <f>SUMIFS('sys inv movment rpt'!$M:$M,'sys inv movment rpt'!$L:$L,$M533,'sys inv movment rpt'!$N:$N,P$1)</f>
        <v>0</v>
      </c>
      <c r="Q533" s="86">
        <f>SUMIFS('sys inv movment rpt'!$M:$M,'sys inv movment rpt'!$L:$L,$M533,'sys inv movment rpt'!$N:$N,Q$1)</f>
        <v>0</v>
      </c>
      <c r="R533" s="86">
        <f>SUMIFS('sys inv movment rpt'!$M:$M,'sys inv movment rpt'!$L:$L,$M533,'sys inv movment rpt'!$N:$N,R$1)</f>
        <v>0</v>
      </c>
      <c r="S533" s="86">
        <f>SUMIFS('sys inv movment rpt'!$M:$M,'sys inv movment rpt'!$L:$L,$M533,'sys inv movment rpt'!$N:$N,S$1)</f>
        <v>0</v>
      </c>
      <c r="T533" s="86">
        <f>SUMIFS('sys inv movment rpt'!$M:$M,'sys inv movment rpt'!$L:$L,$M533,'sys inv movment rpt'!$N:$N,T$1)</f>
        <v>0</v>
      </c>
      <c r="U533" s="86">
        <f>SUMIFS('sys inv movment rpt'!$M:$M,'sys inv movment rpt'!$L:$L,$M533,'sys inv movment rpt'!$N:$N,U$1)</f>
        <v>0</v>
      </c>
      <c r="V533" s="86">
        <f>SUMIFS('sys inv movment rpt'!$M:$M,'sys inv movment rpt'!$L:$L,$M533,'sys inv movment rpt'!$N:$N,V$1)</f>
        <v>0</v>
      </c>
      <c r="W533" s="86">
        <f>SUMIFS('sys inv movment rpt'!$M:$M,'sys inv movment rpt'!$L:$L,$M533,'sys inv movment rpt'!$N:$N,W$1)</f>
        <v>0</v>
      </c>
      <c r="X533" s="86">
        <f>SUMIFS('sys inv movment rpt'!$M:$M,'sys inv movment rpt'!$L:$L,$M533,'sys inv movment rpt'!$N:$N,X$1)</f>
        <v>0</v>
      </c>
      <c r="Y533" s="86">
        <f>SUMIFS('sys inv movment rpt'!$M:$M,'sys inv movment rpt'!$L:$L,$M533,'sys inv movment rpt'!$N:$N,Y$1)</f>
        <v>0</v>
      </c>
      <c r="Z533" s="86">
        <f>SUMIFS('sys inv movment rpt'!$M:$M,'sys inv movment rpt'!$L:$L,$M533,'sys inv movment rpt'!$N:$N,Z$1)</f>
        <v>0</v>
      </c>
      <c r="AA533" s="86">
        <f>SUMIFS('sys inv movment rpt'!$M:$M,'sys inv movment rpt'!$L:$L,$M533,'sys inv movment rpt'!$N:$N,AA$1)</f>
        <v>0</v>
      </c>
      <c r="AB533" s="86">
        <f>SUMIFS('sys inv movment rpt'!$M:$M,'sys inv movment rpt'!$L:$L,$M533,'sys inv movment rpt'!$N:$N,AB$1)</f>
        <v>0</v>
      </c>
      <c r="AC533" s="86">
        <f>SUMIFS('sys inv movment rpt'!$M:$M,'sys inv movment rpt'!$L:$L,$M533,'sys inv movment rpt'!$N:$N,AC$1)</f>
        <v>0</v>
      </c>
      <c r="AD533" s="86">
        <f>SUMIFS('sys inv movment rpt'!$M:$M,'sys inv movment rpt'!$L:$L,$M533,'sys inv movment rpt'!$N:$N,AD$1)</f>
        <v>0</v>
      </c>
      <c r="AE533" s="86">
        <f>SUMIFS('sys inv movment rpt'!$M:$M,'sys inv movment rpt'!$L:$L,$M533,'sys inv movment rpt'!$N:$N,AE$1)</f>
        <v>0</v>
      </c>
      <c r="AF533" s="86">
        <f>SUMIFS('sys inv movment rpt'!$M:$M,'sys inv movment rpt'!$L:$L,$M533,'sys inv movment rpt'!$N:$N,AF$1)</f>
        <v>0</v>
      </c>
      <c r="AG533" s="86">
        <f>SUMIFS('sys inv movment rpt'!$M:$M,'sys inv movment rpt'!$L:$L,$M533,'sys inv movment rpt'!$N:$N,AG$1)</f>
        <v>0</v>
      </c>
      <c r="AH533" s="86">
        <f>SUMIFS('sys inv movment rpt'!$M:$M,'sys inv movment rpt'!$L:$L,$M533,'sys inv movment rpt'!$N:$N,AH$1)</f>
        <v>0</v>
      </c>
      <c r="AI533" s="86">
        <f>SUMIFS('sys inv movment rpt'!$M:$M,'sys inv movment rpt'!$L:$L,$M533,'sys inv movment rpt'!$N:$N,AI$1)</f>
        <v>0</v>
      </c>
      <c r="AJ533" s="86">
        <f>SUMIFS('sys inv movment rpt'!$M:$M,'sys inv movment rpt'!$L:$L,$M533,'sys inv movment rpt'!$N:$N,AJ$1)</f>
        <v>0</v>
      </c>
      <c r="AK533" s="86">
        <f>SUMIFS('sys inv movment rpt'!$M:$M,'sys inv movment rpt'!$L:$L,$M533,'sys inv movment rpt'!$N:$N,AK$1)</f>
        <v>0</v>
      </c>
      <c r="AL533" s="86">
        <f>SUMIFS('sys inv movment rpt'!$M:$M,'sys inv movment rpt'!$L:$L,$M533,'sys inv movment rpt'!$N:$N,AL$1)</f>
        <v>0</v>
      </c>
      <c r="AM533" s="86">
        <f>SUMIFS('sys inv movment rpt'!$M:$M,'sys inv movment rpt'!$L:$L,$M533,'sys inv movment rpt'!$N:$N,AM$1)</f>
        <v>0</v>
      </c>
      <c r="AN533" s="86">
        <f>SUMIFS('sys inv movment rpt'!$M:$M,'sys inv movment rpt'!$L:$L,$M533,'sys inv movment rpt'!$N:$N,AN$1)</f>
        <v>0</v>
      </c>
      <c r="AO533" s="86">
        <f>SUMIFS('sys inv movment rpt'!$M:$M,'sys inv movment rpt'!$L:$L,$M533,'sys inv movment rpt'!$N:$N,AO$1)</f>
        <v>0</v>
      </c>
      <c r="AP533" s="86">
        <f>SUMIFS('sys inv movment rpt'!$M:$M,'sys inv movment rpt'!$L:$L,$M533,'sys inv movment rpt'!$N:$N,AP$1)</f>
        <v>0</v>
      </c>
      <c r="AQ533" s="86">
        <f>SUMIFS('sys inv movment rpt'!$M:$M,'sys inv movment rpt'!$L:$L,$M533,'sys inv movment rpt'!$N:$N,AQ$1)</f>
        <v>0</v>
      </c>
      <c r="AR533" s="86">
        <f>SUMIFS('sys inv movment rpt'!$M:$M,'sys inv movment rpt'!$L:$L,$M533,'sys inv movment rpt'!$N:$N,AR$1)</f>
        <v>0</v>
      </c>
      <c r="AS533" s="86">
        <f>SUMIFS('sys inv movment rpt'!$M:$M,'sys inv movment rpt'!$L:$L,$M533,'sys inv movment rpt'!$N:$N,AS$1)</f>
        <v>0</v>
      </c>
      <c r="AT533" s="86">
        <f>SUMIFS('sys inv movment rpt'!$M:$M,'sys inv movment rpt'!$L:$L,$M533,'sys inv movment rpt'!$N:$N,AT$1)</f>
        <v>0</v>
      </c>
      <c r="AU533" s="86">
        <f>SUMIFS('sys inv movment rpt'!$M:$M,'sys inv movment rpt'!$L:$L,$M533,'sys inv movment rpt'!$N:$N,AU$1)</f>
        <v>0</v>
      </c>
      <c r="AV533" s="86">
        <f>SUMIFS('sys inv movment rpt'!$M:$M,'sys inv movment rpt'!$L:$L,$M533,'sys inv movment rpt'!$N:$N,AV$1)</f>
        <v>0</v>
      </c>
      <c r="AW533" s="87" t="str">
        <f>IFERROR(VLOOKUP(A533,'sys-backorder details'!E:U,17,0),"-")</f>
        <v>-</v>
      </c>
      <c r="AX533" s="87" t="str">
        <f>IF(K533&gt;1,VLOOKUP(A533,'settings-routing'!A:I,9,0),"")</f>
        <v/>
      </c>
    </row>
    <row r="534" ht="12.75" hidden="1" customHeight="1">
      <c r="A534" s="28" t="s">
        <v>1250</v>
      </c>
      <c r="B534" s="28" t="s">
        <v>1251</v>
      </c>
      <c r="C534" s="50">
        <f t="shared" si="2"/>
        <v>0</v>
      </c>
      <c r="D534" s="80">
        <f>SUMIF('Stocks 101-111'!$J:$J,'item dashboard'!A534,'Stocks 101-111'!K:K)</f>
        <v>0</v>
      </c>
      <c r="E534" s="80">
        <f>SUMIF('Stocks 101-111'!$J:$J,'item dashboard'!A534,'Stocks 101-111'!$L:$L)</f>
        <v>0</v>
      </c>
      <c r="F534" s="81">
        <f t="shared" si="3"/>
        <v>0</v>
      </c>
      <c r="G534" s="82">
        <f t="shared" si="4"/>
        <v>0</v>
      </c>
      <c r="H534" s="50">
        <f>SUMIFS('sys-backorder details'!$M:$M,'sys-backorder details'!$E:$E,'item dashboard'!A534,'sys-backorder details'!$V:$V,"")</f>
        <v>0</v>
      </c>
      <c r="I534" s="83">
        <f>SUMIF('settings-routing'!$I:$I,'item dashboard'!A534,'settings-routing'!$O:$O)</f>
        <v>0</v>
      </c>
      <c r="J534" s="50">
        <f>SUMIFS('sys-backorder details'!$M:$M,'sys-backorder details'!$E:$E,'item dashboard'!A534,'sys-backorder details'!$V:$V,"Call off")</f>
        <v>0</v>
      </c>
      <c r="K534" s="84">
        <f t="shared" si="5"/>
        <v>0</v>
      </c>
      <c r="L534" s="84">
        <f>SUMIF('Production Plan'!$E:$E,'item dashboard'!A534,'Production Plan'!$N:$N)</f>
        <v>0</v>
      </c>
      <c r="M534" s="85" t="str">
        <f t="shared" si="6"/>
        <v>B-GP253B-N20-250 ml Natural Sprayer Bottle</v>
      </c>
      <c r="N534" s="86">
        <f>SUMIFS('sys inv movment rpt'!$M:$M,'sys inv movment rpt'!$L:$L,$M534,'sys inv movment rpt'!$N:$N,N$1)</f>
        <v>0</v>
      </c>
      <c r="O534" s="86">
        <f>SUMIFS('sys inv movment rpt'!$M:$M,'sys inv movment rpt'!$L:$L,$M534,'sys inv movment rpt'!$N:$N,O$1)</f>
        <v>0</v>
      </c>
      <c r="P534" s="86">
        <f>SUMIFS('sys inv movment rpt'!$M:$M,'sys inv movment rpt'!$L:$L,$M534,'sys inv movment rpt'!$N:$N,P$1)</f>
        <v>0</v>
      </c>
      <c r="Q534" s="86">
        <f>SUMIFS('sys inv movment rpt'!$M:$M,'sys inv movment rpt'!$L:$L,$M534,'sys inv movment rpt'!$N:$N,Q$1)</f>
        <v>0</v>
      </c>
      <c r="R534" s="86">
        <f>SUMIFS('sys inv movment rpt'!$M:$M,'sys inv movment rpt'!$L:$L,$M534,'sys inv movment rpt'!$N:$N,R$1)</f>
        <v>0</v>
      </c>
      <c r="S534" s="86">
        <f>SUMIFS('sys inv movment rpt'!$M:$M,'sys inv movment rpt'!$L:$L,$M534,'sys inv movment rpt'!$N:$N,S$1)</f>
        <v>0</v>
      </c>
      <c r="T534" s="86">
        <f>SUMIFS('sys inv movment rpt'!$M:$M,'sys inv movment rpt'!$L:$L,$M534,'sys inv movment rpt'!$N:$N,T$1)</f>
        <v>0</v>
      </c>
      <c r="U534" s="86">
        <f>SUMIFS('sys inv movment rpt'!$M:$M,'sys inv movment rpt'!$L:$L,$M534,'sys inv movment rpt'!$N:$N,U$1)</f>
        <v>0</v>
      </c>
      <c r="V534" s="86">
        <f>SUMIFS('sys inv movment rpt'!$M:$M,'sys inv movment rpt'!$L:$L,$M534,'sys inv movment rpt'!$N:$N,V$1)</f>
        <v>0</v>
      </c>
      <c r="W534" s="86">
        <f>SUMIFS('sys inv movment rpt'!$M:$M,'sys inv movment rpt'!$L:$L,$M534,'sys inv movment rpt'!$N:$N,W$1)</f>
        <v>0</v>
      </c>
      <c r="X534" s="86">
        <f>SUMIFS('sys inv movment rpt'!$M:$M,'sys inv movment rpt'!$L:$L,$M534,'sys inv movment rpt'!$N:$N,X$1)</f>
        <v>0</v>
      </c>
      <c r="Y534" s="86">
        <f>SUMIFS('sys inv movment rpt'!$M:$M,'sys inv movment rpt'!$L:$L,$M534,'sys inv movment rpt'!$N:$N,Y$1)</f>
        <v>0</v>
      </c>
      <c r="Z534" s="86">
        <f>SUMIFS('sys inv movment rpt'!$M:$M,'sys inv movment rpt'!$L:$L,$M534,'sys inv movment rpt'!$N:$N,Z$1)</f>
        <v>0</v>
      </c>
      <c r="AA534" s="86">
        <f>SUMIFS('sys inv movment rpt'!$M:$M,'sys inv movment rpt'!$L:$L,$M534,'sys inv movment rpt'!$N:$N,AA$1)</f>
        <v>0</v>
      </c>
      <c r="AB534" s="86">
        <f>SUMIFS('sys inv movment rpt'!$M:$M,'sys inv movment rpt'!$L:$L,$M534,'sys inv movment rpt'!$N:$N,AB$1)</f>
        <v>0</v>
      </c>
      <c r="AC534" s="86">
        <f>SUMIFS('sys inv movment rpt'!$M:$M,'sys inv movment rpt'!$L:$L,$M534,'sys inv movment rpt'!$N:$N,AC$1)</f>
        <v>0</v>
      </c>
      <c r="AD534" s="86">
        <f>SUMIFS('sys inv movment rpt'!$M:$M,'sys inv movment rpt'!$L:$L,$M534,'sys inv movment rpt'!$N:$N,AD$1)</f>
        <v>0</v>
      </c>
      <c r="AE534" s="86">
        <f>SUMIFS('sys inv movment rpt'!$M:$M,'sys inv movment rpt'!$L:$L,$M534,'sys inv movment rpt'!$N:$N,AE$1)</f>
        <v>0</v>
      </c>
      <c r="AF534" s="86">
        <f>SUMIFS('sys inv movment rpt'!$M:$M,'sys inv movment rpt'!$L:$L,$M534,'sys inv movment rpt'!$N:$N,AF$1)</f>
        <v>0</v>
      </c>
      <c r="AG534" s="86">
        <f>SUMIFS('sys inv movment rpt'!$M:$M,'sys inv movment rpt'!$L:$L,$M534,'sys inv movment rpt'!$N:$N,AG$1)</f>
        <v>0</v>
      </c>
      <c r="AH534" s="86">
        <f>SUMIFS('sys inv movment rpt'!$M:$M,'sys inv movment rpt'!$L:$L,$M534,'sys inv movment rpt'!$N:$N,AH$1)</f>
        <v>0</v>
      </c>
      <c r="AI534" s="86">
        <f>SUMIFS('sys inv movment rpt'!$M:$M,'sys inv movment rpt'!$L:$L,$M534,'sys inv movment rpt'!$N:$N,AI$1)</f>
        <v>0</v>
      </c>
      <c r="AJ534" s="86">
        <f>SUMIFS('sys inv movment rpt'!$M:$M,'sys inv movment rpt'!$L:$L,$M534,'sys inv movment rpt'!$N:$N,AJ$1)</f>
        <v>0</v>
      </c>
      <c r="AK534" s="86">
        <f>SUMIFS('sys inv movment rpt'!$M:$M,'sys inv movment rpt'!$L:$L,$M534,'sys inv movment rpt'!$N:$N,AK$1)</f>
        <v>0</v>
      </c>
      <c r="AL534" s="86">
        <f>SUMIFS('sys inv movment rpt'!$M:$M,'sys inv movment rpt'!$L:$L,$M534,'sys inv movment rpt'!$N:$N,AL$1)</f>
        <v>0</v>
      </c>
      <c r="AM534" s="86">
        <f>SUMIFS('sys inv movment rpt'!$M:$M,'sys inv movment rpt'!$L:$L,$M534,'sys inv movment rpt'!$N:$N,AM$1)</f>
        <v>0</v>
      </c>
      <c r="AN534" s="86">
        <f>SUMIFS('sys inv movment rpt'!$M:$M,'sys inv movment rpt'!$L:$L,$M534,'sys inv movment rpt'!$N:$N,AN$1)</f>
        <v>0</v>
      </c>
      <c r="AO534" s="86">
        <f>SUMIFS('sys inv movment rpt'!$M:$M,'sys inv movment rpt'!$L:$L,$M534,'sys inv movment rpt'!$N:$N,AO$1)</f>
        <v>0</v>
      </c>
      <c r="AP534" s="86">
        <f>SUMIFS('sys inv movment rpt'!$M:$M,'sys inv movment rpt'!$L:$L,$M534,'sys inv movment rpt'!$N:$N,AP$1)</f>
        <v>0</v>
      </c>
      <c r="AQ534" s="86">
        <f>SUMIFS('sys inv movment rpt'!$M:$M,'sys inv movment rpt'!$L:$L,$M534,'sys inv movment rpt'!$N:$N,AQ$1)</f>
        <v>0</v>
      </c>
      <c r="AR534" s="86">
        <f>SUMIFS('sys inv movment rpt'!$M:$M,'sys inv movment rpt'!$L:$L,$M534,'sys inv movment rpt'!$N:$N,AR$1)</f>
        <v>0</v>
      </c>
      <c r="AS534" s="86">
        <f>SUMIFS('sys inv movment rpt'!$M:$M,'sys inv movment rpt'!$L:$L,$M534,'sys inv movment rpt'!$N:$N,AS$1)</f>
        <v>0</v>
      </c>
      <c r="AT534" s="86">
        <f>SUMIFS('sys inv movment rpt'!$M:$M,'sys inv movment rpt'!$L:$L,$M534,'sys inv movment rpt'!$N:$N,AT$1)</f>
        <v>0</v>
      </c>
      <c r="AU534" s="86">
        <f>SUMIFS('sys inv movment rpt'!$M:$M,'sys inv movment rpt'!$L:$L,$M534,'sys inv movment rpt'!$N:$N,AU$1)</f>
        <v>0</v>
      </c>
      <c r="AV534" s="86">
        <f>SUMIFS('sys inv movment rpt'!$M:$M,'sys inv movment rpt'!$L:$L,$M534,'sys inv movment rpt'!$N:$N,AV$1)</f>
        <v>0</v>
      </c>
      <c r="AW534" s="87" t="str">
        <f>IFERROR(VLOOKUP(A534,'sys-backorder details'!E:U,17,0),"-")</f>
        <v>-</v>
      </c>
      <c r="AX534" s="87" t="str">
        <f>IF(K534&gt;1,VLOOKUP(A534,'settings-routing'!A:I,9,0),"")</f>
        <v/>
      </c>
    </row>
    <row r="535" ht="12.75" hidden="1" customHeight="1">
      <c r="A535" s="50" t="s">
        <v>1252</v>
      </c>
      <c r="B535" s="50" t="s">
        <v>1253</v>
      </c>
      <c r="C535" s="50">
        <f t="shared" si="2"/>
        <v>0</v>
      </c>
      <c r="D535" s="80">
        <f>SUMIF('Stocks 101-111'!$J:$J,'item dashboard'!A535,'Stocks 101-111'!K:K)</f>
        <v>0</v>
      </c>
      <c r="E535" s="80">
        <f>SUMIF('Stocks 101-111'!$J:$J,'item dashboard'!A535,'Stocks 101-111'!$L:$L)</f>
        <v>0</v>
      </c>
      <c r="F535" s="81">
        <f t="shared" si="3"/>
        <v>0</v>
      </c>
      <c r="G535" s="82">
        <f t="shared" si="4"/>
        <v>0</v>
      </c>
      <c r="H535" s="50">
        <f>SUMIFS('sys-backorder details'!$M:$M,'sys-backorder details'!$E:$E,'item dashboard'!A535,'sys-backorder details'!$V:$V,"")</f>
        <v>0</v>
      </c>
      <c r="I535" s="83">
        <f>SUMIF('settings-routing'!$I:$I,'item dashboard'!A535,'settings-routing'!$O:$O)</f>
        <v>0</v>
      </c>
      <c r="J535" s="50">
        <f>SUMIFS('sys-backorder details'!$M:$M,'sys-backorder details'!$E:$E,'item dashboard'!A535,'sys-backorder details'!$V:$V,"Call off")</f>
        <v>0</v>
      </c>
      <c r="K535" s="84">
        <f t="shared" si="5"/>
        <v>0</v>
      </c>
      <c r="L535" s="84">
        <f>SUMIF('Production Plan'!$E:$E,'item dashboard'!A535,'Production Plan'!$N:$N)</f>
        <v>0</v>
      </c>
      <c r="M535" s="85" t="str">
        <f t="shared" si="6"/>
        <v>B-GP253B-O20ALIY-250 ml Orange Bottle</v>
      </c>
      <c r="N535" s="86">
        <f>SUMIFS('sys inv movment rpt'!$M:$M,'sys inv movment rpt'!$L:$L,$M535,'sys inv movment rpt'!$N:$N,N$1)</f>
        <v>0</v>
      </c>
      <c r="O535" s="86">
        <f>SUMIFS('sys inv movment rpt'!$M:$M,'sys inv movment rpt'!$L:$L,$M535,'sys inv movment rpt'!$N:$N,O$1)</f>
        <v>0</v>
      </c>
      <c r="P535" s="86">
        <f>SUMIFS('sys inv movment rpt'!$M:$M,'sys inv movment rpt'!$L:$L,$M535,'sys inv movment rpt'!$N:$N,P$1)</f>
        <v>0</v>
      </c>
      <c r="Q535" s="86">
        <f>SUMIFS('sys inv movment rpt'!$M:$M,'sys inv movment rpt'!$L:$L,$M535,'sys inv movment rpt'!$N:$N,Q$1)</f>
        <v>0</v>
      </c>
      <c r="R535" s="86">
        <f>SUMIFS('sys inv movment rpt'!$M:$M,'sys inv movment rpt'!$L:$L,$M535,'sys inv movment rpt'!$N:$N,R$1)</f>
        <v>0</v>
      </c>
      <c r="S535" s="86">
        <f>SUMIFS('sys inv movment rpt'!$M:$M,'sys inv movment rpt'!$L:$L,$M535,'sys inv movment rpt'!$N:$N,S$1)</f>
        <v>0</v>
      </c>
      <c r="T535" s="86">
        <f>SUMIFS('sys inv movment rpt'!$M:$M,'sys inv movment rpt'!$L:$L,$M535,'sys inv movment rpt'!$N:$N,T$1)</f>
        <v>0</v>
      </c>
      <c r="U535" s="86">
        <f>SUMIFS('sys inv movment rpt'!$M:$M,'sys inv movment rpt'!$L:$L,$M535,'sys inv movment rpt'!$N:$N,U$1)</f>
        <v>0</v>
      </c>
      <c r="V535" s="86">
        <f>SUMIFS('sys inv movment rpt'!$M:$M,'sys inv movment rpt'!$L:$L,$M535,'sys inv movment rpt'!$N:$N,V$1)</f>
        <v>0</v>
      </c>
      <c r="W535" s="86">
        <f>SUMIFS('sys inv movment rpt'!$M:$M,'sys inv movment rpt'!$L:$L,$M535,'sys inv movment rpt'!$N:$N,W$1)</f>
        <v>0</v>
      </c>
      <c r="X535" s="86">
        <f>SUMIFS('sys inv movment rpt'!$M:$M,'sys inv movment rpt'!$L:$L,$M535,'sys inv movment rpt'!$N:$N,X$1)</f>
        <v>0</v>
      </c>
      <c r="Y535" s="86">
        <f>SUMIFS('sys inv movment rpt'!$M:$M,'sys inv movment rpt'!$L:$L,$M535,'sys inv movment rpt'!$N:$N,Y$1)</f>
        <v>0</v>
      </c>
      <c r="Z535" s="86">
        <f>SUMIFS('sys inv movment rpt'!$M:$M,'sys inv movment rpt'!$L:$L,$M535,'sys inv movment rpt'!$N:$N,Z$1)</f>
        <v>0</v>
      </c>
      <c r="AA535" s="86">
        <f>SUMIFS('sys inv movment rpt'!$M:$M,'sys inv movment rpt'!$L:$L,$M535,'sys inv movment rpt'!$N:$N,AA$1)</f>
        <v>0</v>
      </c>
      <c r="AB535" s="86">
        <f>SUMIFS('sys inv movment rpt'!$M:$M,'sys inv movment rpt'!$L:$L,$M535,'sys inv movment rpt'!$N:$N,AB$1)</f>
        <v>0</v>
      </c>
      <c r="AC535" s="86">
        <f>SUMIFS('sys inv movment rpt'!$M:$M,'sys inv movment rpt'!$L:$L,$M535,'sys inv movment rpt'!$N:$N,AC$1)</f>
        <v>0</v>
      </c>
      <c r="AD535" s="86">
        <f>SUMIFS('sys inv movment rpt'!$M:$M,'sys inv movment rpt'!$L:$L,$M535,'sys inv movment rpt'!$N:$N,AD$1)</f>
        <v>0</v>
      </c>
      <c r="AE535" s="86">
        <f>SUMIFS('sys inv movment rpt'!$M:$M,'sys inv movment rpt'!$L:$L,$M535,'sys inv movment rpt'!$N:$N,AE$1)</f>
        <v>0</v>
      </c>
      <c r="AF535" s="86">
        <f>SUMIFS('sys inv movment rpt'!$M:$M,'sys inv movment rpt'!$L:$L,$M535,'sys inv movment rpt'!$N:$N,AF$1)</f>
        <v>0</v>
      </c>
      <c r="AG535" s="86">
        <f>SUMIFS('sys inv movment rpt'!$M:$M,'sys inv movment rpt'!$L:$L,$M535,'sys inv movment rpt'!$N:$N,AG$1)</f>
        <v>0</v>
      </c>
      <c r="AH535" s="86">
        <f>SUMIFS('sys inv movment rpt'!$M:$M,'sys inv movment rpt'!$L:$L,$M535,'sys inv movment rpt'!$N:$N,AH$1)</f>
        <v>0</v>
      </c>
      <c r="AI535" s="86">
        <f>SUMIFS('sys inv movment rpt'!$M:$M,'sys inv movment rpt'!$L:$L,$M535,'sys inv movment rpt'!$N:$N,AI$1)</f>
        <v>0</v>
      </c>
      <c r="AJ535" s="86">
        <f>SUMIFS('sys inv movment rpt'!$M:$M,'sys inv movment rpt'!$L:$L,$M535,'sys inv movment rpt'!$N:$N,AJ$1)</f>
        <v>0</v>
      </c>
      <c r="AK535" s="86">
        <f>SUMIFS('sys inv movment rpt'!$M:$M,'sys inv movment rpt'!$L:$L,$M535,'sys inv movment rpt'!$N:$N,AK$1)</f>
        <v>0</v>
      </c>
      <c r="AL535" s="86">
        <f>SUMIFS('sys inv movment rpt'!$M:$M,'sys inv movment rpt'!$L:$L,$M535,'sys inv movment rpt'!$N:$N,AL$1)</f>
        <v>0</v>
      </c>
      <c r="AM535" s="86">
        <f>SUMIFS('sys inv movment rpt'!$M:$M,'sys inv movment rpt'!$L:$L,$M535,'sys inv movment rpt'!$N:$N,AM$1)</f>
        <v>0</v>
      </c>
      <c r="AN535" s="86">
        <f>SUMIFS('sys inv movment rpt'!$M:$M,'sys inv movment rpt'!$L:$L,$M535,'sys inv movment rpt'!$N:$N,AN$1)</f>
        <v>0</v>
      </c>
      <c r="AO535" s="86">
        <f>SUMIFS('sys inv movment rpt'!$M:$M,'sys inv movment rpt'!$L:$L,$M535,'sys inv movment rpt'!$N:$N,AO$1)</f>
        <v>0</v>
      </c>
      <c r="AP535" s="86">
        <f>SUMIFS('sys inv movment rpt'!$M:$M,'sys inv movment rpt'!$L:$L,$M535,'sys inv movment rpt'!$N:$N,AP$1)</f>
        <v>0</v>
      </c>
      <c r="AQ535" s="86">
        <f>SUMIFS('sys inv movment rpt'!$M:$M,'sys inv movment rpt'!$L:$L,$M535,'sys inv movment rpt'!$N:$N,AQ$1)</f>
        <v>0</v>
      </c>
      <c r="AR535" s="86">
        <f>SUMIFS('sys inv movment rpt'!$M:$M,'sys inv movment rpt'!$L:$L,$M535,'sys inv movment rpt'!$N:$N,AR$1)</f>
        <v>0</v>
      </c>
      <c r="AS535" s="86">
        <f>SUMIFS('sys inv movment rpt'!$M:$M,'sys inv movment rpt'!$L:$L,$M535,'sys inv movment rpt'!$N:$N,AS$1)</f>
        <v>0</v>
      </c>
      <c r="AT535" s="86">
        <f>SUMIFS('sys inv movment rpt'!$M:$M,'sys inv movment rpt'!$L:$L,$M535,'sys inv movment rpt'!$N:$N,AT$1)</f>
        <v>0</v>
      </c>
      <c r="AU535" s="86">
        <f>SUMIFS('sys inv movment rpt'!$M:$M,'sys inv movment rpt'!$L:$L,$M535,'sys inv movment rpt'!$N:$N,AU$1)</f>
        <v>0</v>
      </c>
      <c r="AV535" s="86">
        <f>SUMIFS('sys inv movment rpt'!$M:$M,'sys inv movment rpt'!$L:$L,$M535,'sys inv movment rpt'!$N:$N,AV$1)</f>
        <v>0</v>
      </c>
      <c r="AW535" s="87" t="str">
        <f>IFERROR(VLOOKUP(A535,'sys-backorder details'!E:U,17,0),"-")</f>
        <v>-</v>
      </c>
      <c r="AX535" s="87" t="str">
        <f>IF(K535&gt;1,VLOOKUP(A535,'settings-routing'!A:I,9,0),"")</f>
        <v/>
      </c>
    </row>
    <row r="536" ht="12.75" hidden="1" customHeight="1">
      <c r="A536" s="50" t="s">
        <v>1254</v>
      </c>
      <c r="B536" s="50" t="s">
        <v>1255</v>
      </c>
      <c r="C536" s="50">
        <f t="shared" si="2"/>
        <v>0</v>
      </c>
      <c r="D536" s="80">
        <f>SUMIF('Stocks 101-111'!$J:$J,'item dashboard'!A536,'Stocks 101-111'!K:K)</f>
        <v>0</v>
      </c>
      <c r="E536" s="80">
        <f>SUMIF('Stocks 101-111'!$J:$J,'item dashboard'!A536,'Stocks 101-111'!$L:$L)</f>
        <v>0</v>
      </c>
      <c r="F536" s="81">
        <f t="shared" si="3"/>
        <v>0</v>
      </c>
      <c r="G536" s="82">
        <f t="shared" si="4"/>
        <v>0</v>
      </c>
      <c r="H536" s="50">
        <f>SUMIFS('sys-backorder details'!$M:$M,'sys-backorder details'!$E:$E,'item dashboard'!A536,'sys-backorder details'!$V:$V,"")</f>
        <v>0</v>
      </c>
      <c r="I536" s="83">
        <f>SUMIF('settings-routing'!$I:$I,'item dashboard'!A536,'settings-routing'!$O:$O)</f>
        <v>0</v>
      </c>
      <c r="J536" s="50">
        <f>SUMIFS('sys-backorder details'!$M:$M,'sys-backorder details'!$E:$E,'item dashboard'!A536,'sys-backorder details'!$V:$V,"Call off")</f>
        <v>0</v>
      </c>
      <c r="K536" s="84">
        <f t="shared" si="5"/>
        <v>0</v>
      </c>
      <c r="L536" s="84">
        <f>SUMIF('Production Plan'!$E:$E,'item dashboard'!A536,'Production Plan'!$N:$N)</f>
        <v>0</v>
      </c>
      <c r="M536" s="85" t="str">
        <f t="shared" si="6"/>
        <v>B-GP253B-PK20-250 ml Braid Spray Bottle</v>
      </c>
      <c r="N536" s="86">
        <f>SUMIFS('sys inv movment rpt'!$M:$M,'sys inv movment rpt'!$L:$L,$M536,'sys inv movment rpt'!$N:$N,N$1)</f>
        <v>0</v>
      </c>
      <c r="O536" s="86">
        <f>SUMIFS('sys inv movment rpt'!$M:$M,'sys inv movment rpt'!$L:$L,$M536,'sys inv movment rpt'!$N:$N,O$1)</f>
        <v>0</v>
      </c>
      <c r="P536" s="86">
        <f>SUMIFS('sys inv movment rpt'!$M:$M,'sys inv movment rpt'!$L:$L,$M536,'sys inv movment rpt'!$N:$N,P$1)</f>
        <v>0</v>
      </c>
      <c r="Q536" s="86">
        <f>SUMIFS('sys inv movment rpt'!$M:$M,'sys inv movment rpt'!$L:$L,$M536,'sys inv movment rpt'!$N:$N,Q$1)</f>
        <v>0</v>
      </c>
      <c r="R536" s="86">
        <f>SUMIFS('sys inv movment rpt'!$M:$M,'sys inv movment rpt'!$L:$L,$M536,'sys inv movment rpt'!$N:$N,R$1)</f>
        <v>0</v>
      </c>
      <c r="S536" s="86">
        <f>SUMIFS('sys inv movment rpt'!$M:$M,'sys inv movment rpt'!$L:$L,$M536,'sys inv movment rpt'!$N:$N,S$1)</f>
        <v>0</v>
      </c>
      <c r="T536" s="86">
        <f>SUMIFS('sys inv movment rpt'!$M:$M,'sys inv movment rpt'!$L:$L,$M536,'sys inv movment rpt'!$N:$N,T$1)</f>
        <v>0</v>
      </c>
      <c r="U536" s="86">
        <f>SUMIFS('sys inv movment rpt'!$M:$M,'sys inv movment rpt'!$L:$L,$M536,'sys inv movment rpt'!$N:$N,U$1)</f>
        <v>0</v>
      </c>
      <c r="V536" s="86">
        <f>SUMIFS('sys inv movment rpt'!$M:$M,'sys inv movment rpt'!$L:$L,$M536,'sys inv movment rpt'!$N:$N,V$1)</f>
        <v>0</v>
      </c>
      <c r="W536" s="86">
        <f>SUMIFS('sys inv movment rpt'!$M:$M,'sys inv movment rpt'!$L:$L,$M536,'sys inv movment rpt'!$N:$N,W$1)</f>
        <v>0</v>
      </c>
      <c r="X536" s="86">
        <f>SUMIFS('sys inv movment rpt'!$M:$M,'sys inv movment rpt'!$L:$L,$M536,'sys inv movment rpt'!$N:$N,X$1)</f>
        <v>0</v>
      </c>
      <c r="Y536" s="86">
        <f>SUMIFS('sys inv movment rpt'!$M:$M,'sys inv movment rpt'!$L:$L,$M536,'sys inv movment rpt'!$N:$N,Y$1)</f>
        <v>0</v>
      </c>
      <c r="Z536" s="86">
        <f>SUMIFS('sys inv movment rpt'!$M:$M,'sys inv movment rpt'!$L:$L,$M536,'sys inv movment rpt'!$N:$N,Z$1)</f>
        <v>0</v>
      </c>
      <c r="AA536" s="86">
        <f>SUMIFS('sys inv movment rpt'!$M:$M,'sys inv movment rpt'!$L:$L,$M536,'sys inv movment rpt'!$N:$N,AA$1)</f>
        <v>0</v>
      </c>
      <c r="AB536" s="86">
        <f>SUMIFS('sys inv movment rpt'!$M:$M,'sys inv movment rpt'!$L:$L,$M536,'sys inv movment rpt'!$N:$N,AB$1)</f>
        <v>0</v>
      </c>
      <c r="AC536" s="86">
        <f>SUMIFS('sys inv movment rpt'!$M:$M,'sys inv movment rpt'!$L:$L,$M536,'sys inv movment rpt'!$N:$N,AC$1)</f>
        <v>0</v>
      </c>
      <c r="AD536" s="86">
        <f>SUMIFS('sys inv movment rpt'!$M:$M,'sys inv movment rpt'!$L:$L,$M536,'sys inv movment rpt'!$N:$N,AD$1)</f>
        <v>0</v>
      </c>
      <c r="AE536" s="86">
        <f>SUMIFS('sys inv movment rpt'!$M:$M,'sys inv movment rpt'!$L:$L,$M536,'sys inv movment rpt'!$N:$N,AE$1)</f>
        <v>0</v>
      </c>
      <c r="AF536" s="86">
        <f>SUMIFS('sys inv movment rpt'!$M:$M,'sys inv movment rpt'!$L:$L,$M536,'sys inv movment rpt'!$N:$N,AF$1)</f>
        <v>0</v>
      </c>
      <c r="AG536" s="86">
        <f>SUMIFS('sys inv movment rpt'!$M:$M,'sys inv movment rpt'!$L:$L,$M536,'sys inv movment rpt'!$N:$N,AG$1)</f>
        <v>0</v>
      </c>
      <c r="AH536" s="86">
        <f>SUMIFS('sys inv movment rpt'!$M:$M,'sys inv movment rpt'!$L:$L,$M536,'sys inv movment rpt'!$N:$N,AH$1)</f>
        <v>0</v>
      </c>
      <c r="AI536" s="86">
        <f>SUMIFS('sys inv movment rpt'!$M:$M,'sys inv movment rpt'!$L:$L,$M536,'sys inv movment rpt'!$N:$N,AI$1)</f>
        <v>0</v>
      </c>
      <c r="AJ536" s="86">
        <f>SUMIFS('sys inv movment rpt'!$M:$M,'sys inv movment rpt'!$L:$L,$M536,'sys inv movment rpt'!$N:$N,AJ$1)</f>
        <v>0</v>
      </c>
      <c r="AK536" s="86">
        <f>SUMIFS('sys inv movment rpt'!$M:$M,'sys inv movment rpt'!$L:$L,$M536,'sys inv movment rpt'!$N:$N,AK$1)</f>
        <v>0</v>
      </c>
      <c r="AL536" s="86">
        <f>SUMIFS('sys inv movment rpt'!$M:$M,'sys inv movment rpt'!$L:$L,$M536,'sys inv movment rpt'!$N:$N,AL$1)</f>
        <v>0</v>
      </c>
      <c r="AM536" s="86">
        <f>SUMIFS('sys inv movment rpt'!$M:$M,'sys inv movment rpt'!$L:$L,$M536,'sys inv movment rpt'!$N:$N,AM$1)</f>
        <v>0</v>
      </c>
      <c r="AN536" s="86">
        <f>SUMIFS('sys inv movment rpt'!$M:$M,'sys inv movment rpt'!$L:$L,$M536,'sys inv movment rpt'!$N:$N,AN$1)</f>
        <v>0</v>
      </c>
      <c r="AO536" s="86">
        <f>SUMIFS('sys inv movment rpt'!$M:$M,'sys inv movment rpt'!$L:$L,$M536,'sys inv movment rpt'!$N:$N,AO$1)</f>
        <v>0</v>
      </c>
      <c r="AP536" s="86">
        <f>SUMIFS('sys inv movment rpt'!$M:$M,'sys inv movment rpt'!$L:$L,$M536,'sys inv movment rpt'!$N:$N,AP$1)</f>
        <v>0</v>
      </c>
      <c r="AQ536" s="86">
        <f>SUMIFS('sys inv movment rpt'!$M:$M,'sys inv movment rpt'!$L:$L,$M536,'sys inv movment rpt'!$N:$N,AQ$1)</f>
        <v>0</v>
      </c>
      <c r="AR536" s="86">
        <f>SUMIFS('sys inv movment rpt'!$M:$M,'sys inv movment rpt'!$L:$L,$M536,'sys inv movment rpt'!$N:$N,AR$1)</f>
        <v>0</v>
      </c>
      <c r="AS536" s="86">
        <f>SUMIFS('sys inv movment rpt'!$M:$M,'sys inv movment rpt'!$L:$L,$M536,'sys inv movment rpt'!$N:$N,AS$1)</f>
        <v>0</v>
      </c>
      <c r="AT536" s="86">
        <f>SUMIFS('sys inv movment rpt'!$M:$M,'sys inv movment rpt'!$L:$L,$M536,'sys inv movment rpt'!$N:$N,AT$1)</f>
        <v>0</v>
      </c>
      <c r="AU536" s="86">
        <f>SUMIFS('sys inv movment rpt'!$M:$M,'sys inv movment rpt'!$L:$L,$M536,'sys inv movment rpt'!$N:$N,AU$1)</f>
        <v>0</v>
      </c>
      <c r="AV536" s="86">
        <f>SUMIFS('sys inv movment rpt'!$M:$M,'sys inv movment rpt'!$L:$L,$M536,'sys inv movment rpt'!$N:$N,AV$1)</f>
        <v>0</v>
      </c>
      <c r="AW536" s="87" t="str">
        <f>IFERROR(VLOOKUP(A536,'sys-backorder details'!E:U,17,0),"-")</f>
        <v>-</v>
      </c>
      <c r="AX536" s="87" t="str">
        <f>IF(K536&gt;1,VLOOKUP(A536,'settings-routing'!A:I,9,0),"")</f>
        <v/>
      </c>
    </row>
    <row r="537" ht="12.75" hidden="1" customHeight="1">
      <c r="A537" s="50" t="s">
        <v>1256</v>
      </c>
      <c r="B537" s="50" t="s">
        <v>1257</v>
      </c>
      <c r="C537" s="50">
        <f t="shared" si="2"/>
        <v>0</v>
      </c>
      <c r="D537" s="80">
        <f>SUMIF('Stocks 101-111'!$J:$J,'item dashboard'!A537,'Stocks 101-111'!K:K)</f>
        <v>0</v>
      </c>
      <c r="E537" s="80">
        <f>SUMIF('Stocks 101-111'!$J:$J,'item dashboard'!A537,'Stocks 101-111'!$L:$L)</f>
        <v>0</v>
      </c>
      <c r="F537" s="81">
        <f t="shared" si="3"/>
        <v>0</v>
      </c>
      <c r="G537" s="82">
        <f t="shared" si="4"/>
        <v>0</v>
      </c>
      <c r="H537" s="50">
        <f>SUMIFS('sys-backorder details'!$M:$M,'sys-backorder details'!$E:$E,'item dashboard'!A537,'sys-backorder details'!$V:$V,"")</f>
        <v>0</v>
      </c>
      <c r="I537" s="83">
        <f>SUMIF('settings-routing'!$I:$I,'item dashboard'!A537,'settings-routing'!$O:$O)</f>
        <v>0</v>
      </c>
      <c r="J537" s="50">
        <f>SUMIFS('sys-backorder details'!$M:$M,'sys-backorder details'!$E:$E,'item dashboard'!A537,'sys-backorder details'!$V:$V,"Call off")</f>
        <v>0</v>
      </c>
      <c r="K537" s="84">
        <f t="shared" si="5"/>
        <v>0</v>
      </c>
      <c r="L537" s="84">
        <f>SUMIF('Production Plan'!$E:$E,'item dashboard'!A537,'Production Plan'!$N:$N)</f>
        <v>0</v>
      </c>
      <c r="M537" s="85" t="str">
        <f t="shared" si="6"/>
        <v>B-GP253-BPK20-250ml Baby Pink Lotion Bottle</v>
      </c>
      <c r="N537" s="86">
        <f>SUMIFS('sys inv movment rpt'!$M:$M,'sys inv movment rpt'!$L:$L,$M537,'sys inv movment rpt'!$N:$N,N$1)</f>
        <v>0</v>
      </c>
      <c r="O537" s="86">
        <f>SUMIFS('sys inv movment rpt'!$M:$M,'sys inv movment rpt'!$L:$L,$M537,'sys inv movment rpt'!$N:$N,O$1)</f>
        <v>0</v>
      </c>
      <c r="P537" s="86">
        <f>SUMIFS('sys inv movment rpt'!$M:$M,'sys inv movment rpt'!$L:$L,$M537,'sys inv movment rpt'!$N:$N,P$1)</f>
        <v>0</v>
      </c>
      <c r="Q537" s="86">
        <f>SUMIFS('sys inv movment rpt'!$M:$M,'sys inv movment rpt'!$L:$L,$M537,'sys inv movment rpt'!$N:$N,Q$1)</f>
        <v>0</v>
      </c>
      <c r="R537" s="86">
        <f>SUMIFS('sys inv movment rpt'!$M:$M,'sys inv movment rpt'!$L:$L,$M537,'sys inv movment rpt'!$N:$N,R$1)</f>
        <v>0</v>
      </c>
      <c r="S537" s="86">
        <f>SUMIFS('sys inv movment rpt'!$M:$M,'sys inv movment rpt'!$L:$L,$M537,'sys inv movment rpt'!$N:$N,S$1)</f>
        <v>0</v>
      </c>
      <c r="T537" s="86">
        <f>SUMIFS('sys inv movment rpt'!$M:$M,'sys inv movment rpt'!$L:$L,$M537,'sys inv movment rpt'!$N:$N,T$1)</f>
        <v>0</v>
      </c>
      <c r="U537" s="86">
        <f>SUMIFS('sys inv movment rpt'!$M:$M,'sys inv movment rpt'!$L:$L,$M537,'sys inv movment rpt'!$N:$N,U$1)</f>
        <v>0</v>
      </c>
      <c r="V537" s="86">
        <f>SUMIFS('sys inv movment rpt'!$M:$M,'sys inv movment rpt'!$L:$L,$M537,'sys inv movment rpt'!$N:$N,V$1)</f>
        <v>0</v>
      </c>
      <c r="W537" s="86">
        <f>SUMIFS('sys inv movment rpt'!$M:$M,'sys inv movment rpt'!$L:$L,$M537,'sys inv movment rpt'!$N:$N,W$1)</f>
        <v>0</v>
      </c>
      <c r="X537" s="86">
        <f>SUMIFS('sys inv movment rpt'!$M:$M,'sys inv movment rpt'!$L:$L,$M537,'sys inv movment rpt'!$N:$N,X$1)</f>
        <v>0</v>
      </c>
      <c r="Y537" s="86">
        <f>SUMIFS('sys inv movment rpt'!$M:$M,'sys inv movment rpt'!$L:$L,$M537,'sys inv movment rpt'!$N:$N,Y$1)</f>
        <v>0</v>
      </c>
      <c r="Z537" s="86">
        <f>SUMIFS('sys inv movment rpt'!$M:$M,'sys inv movment rpt'!$L:$L,$M537,'sys inv movment rpt'!$N:$N,Z$1)</f>
        <v>0</v>
      </c>
      <c r="AA537" s="86">
        <f>SUMIFS('sys inv movment rpt'!$M:$M,'sys inv movment rpt'!$L:$L,$M537,'sys inv movment rpt'!$N:$N,AA$1)</f>
        <v>0</v>
      </c>
      <c r="AB537" s="86">
        <f>SUMIFS('sys inv movment rpt'!$M:$M,'sys inv movment rpt'!$L:$L,$M537,'sys inv movment rpt'!$N:$N,AB$1)</f>
        <v>0</v>
      </c>
      <c r="AC537" s="86">
        <f>SUMIFS('sys inv movment rpt'!$M:$M,'sys inv movment rpt'!$L:$L,$M537,'sys inv movment rpt'!$N:$N,AC$1)</f>
        <v>0</v>
      </c>
      <c r="AD537" s="86">
        <f>SUMIFS('sys inv movment rpt'!$M:$M,'sys inv movment rpt'!$L:$L,$M537,'sys inv movment rpt'!$N:$N,AD$1)</f>
        <v>0</v>
      </c>
      <c r="AE537" s="86">
        <f>SUMIFS('sys inv movment rpt'!$M:$M,'sys inv movment rpt'!$L:$L,$M537,'sys inv movment rpt'!$N:$N,AE$1)</f>
        <v>0</v>
      </c>
      <c r="AF537" s="86">
        <f>SUMIFS('sys inv movment rpt'!$M:$M,'sys inv movment rpt'!$L:$L,$M537,'sys inv movment rpt'!$N:$N,AF$1)</f>
        <v>0</v>
      </c>
      <c r="AG537" s="86">
        <f>SUMIFS('sys inv movment rpt'!$M:$M,'sys inv movment rpt'!$L:$L,$M537,'sys inv movment rpt'!$N:$N,AG$1)</f>
        <v>0</v>
      </c>
      <c r="AH537" s="86">
        <f>SUMIFS('sys inv movment rpt'!$M:$M,'sys inv movment rpt'!$L:$L,$M537,'sys inv movment rpt'!$N:$N,AH$1)</f>
        <v>0</v>
      </c>
      <c r="AI537" s="86">
        <f>SUMIFS('sys inv movment rpt'!$M:$M,'sys inv movment rpt'!$L:$L,$M537,'sys inv movment rpt'!$N:$N,AI$1)</f>
        <v>0</v>
      </c>
      <c r="AJ537" s="86">
        <f>SUMIFS('sys inv movment rpt'!$M:$M,'sys inv movment rpt'!$L:$L,$M537,'sys inv movment rpt'!$N:$N,AJ$1)</f>
        <v>0</v>
      </c>
      <c r="AK537" s="86">
        <f>SUMIFS('sys inv movment rpt'!$M:$M,'sys inv movment rpt'!$L:$L,$M537,'sys inv movment rpt'!$N:$N,AK$1)</f>
        <v>0</v>
      </c>
      <c r="AL537" s="86">
        <f>SUMIFS('sys inv movment rpt'!$M:$M,'sys inv movment rpt'!$L:$L,$M537,'sys inv movment rpt'!$N:$N,AL$1)</f>
        <v>0</v>
      </c>
      <c r="AM537" s="86">
        <f>SUMIFS('sys inv movment rpt'!$M:$M,'sys inv movment rpt'!$L:$L,$M537,'sys inv movment rpt'!$N:$N,AM$1)</f>
        <v>0</v>
      </c>
      <c r="AN537" s="86">
        <f>SUMIFS('sys inv movment rpt'!$M:$M,'sys inv movment rpt'!$L:$L,$M537,'sys inv movment rpt'!$N:$N,AN$1)</f>
        <v>0</v>
      </c>
      <c r="AO537" s="86">
        <f>SUMIFS('sys inv movment rpt'!$M:$M,'sys inv movment rpt'!$L:$L,$M537,'sys inv movment rpt'!$N:$N,AO$1)</f>
        <v>0</v>
      </c>
      <c r="AP537" s="86">
        <f>SUMIFS('sys inv movment rpt'!$M:$M,'sys inv movment rpt'!$L:$L,$M537,'sys inv movment rpt'!$N:$N,AP$1)</f>
        <v>0</v>
      </c>
      <c r="AQ537" s="86">
        <f>SUMIFS('sys inv movment rpt'!$M:$M,'sys inv movment rpt'!$L:$L,$M537,'sys inv movment rpt'!$N:$N,AQ$1)</f>
        <v>0</v>
      </c>
      <c r="AR537" s="86">
        <f>SUMIFS('sys inv movment rpt'!$M:$M,'sys inv movment rpt'!$L:$L,$M537,'sys inv movment rpt'!$N:$N,AR$1)</f>
        <v>0</v>
      </c>
      <c r="AS537" s="86">
        <f>SUMIFS('sys inv movment rpt'!$M:$M,'sys inv movment rpt'!$L:$L,$M537,'sys inv movment rpt'!$N:$N,AS$1)</f>
        <v>0</v>
      </c>
      <c r="AT537" s="86">
        <f>SUMIFS('sys inv movment rpt'!$M:$M,'sys inv movment rpt'!$L:$L,$M537,'sys inv movment rpt'!$N:$N,AT$1)</f>
        <v>0</v>
      </c>
      <c r="AU537" s="86">
        <f>SUMIFS('sys inv movment rpt'!$M:$M,'sys inv movment rpt'!$L:$L,$M537,'sys inv movment rpt'!$N:$N,AU$1)</f>
        <v>0</v>
      </c>
      <c r="AV537" s="86">
        <f>SUMIFS('sys inv movment rpt'!$M:$M,'sys inv movment rpt'!$L:$L,$M537,'sys inv movment rpt'!$N:$N,AV$1)</f>
        <v>0</v>
      </c>
      <c r="AW537" s="87" t="str">
        <f>IFERROR(VLOOKUP(A537,'sys-backorder details'!E:U,17,0),"-")</f>
        <v>-</v>
      </c>
      <c r="AX537" s="87" t="str">
        <f>IF(K537&gt;1,VLOOKUP(A537,'settings-routing'!A:I,9,0),"")</f>
        <v/>
      </c>
    </row>
    <row r="538" ht="12.75" hidden="1" customHeight="1">
      <c r="A538" s="28" t="s">
        <v>1258</v>
      </c>
      <c r="B538" s="28" t="s">
        <v>1259</v>
      </c>
      <c r="C538" s="50">
        <f t="shared" si="2"/>
        <v>0</v>
      </c>
      <c r="D538" s="80">
        <f>SUMIF('Stocks 101-111'!$J:$J,'item dashboard'!A538,'Stocks 101-111'!K:K)</f>
        <v>0</v>
      </c>
      <c r="E538" s="80">
        <f>SUMIF('Stocks 101-111'!$J:$J,'item dashboard'!A538,'Stocks 101-111'!$L:$L)</f>
        <v>0</v>
      </c>
      <c r="F538" s="81">
        <f t="shared" si="3"/>
        <v>0</v>
      </c>
      <c r="G538" s="82">
        <f t="shared" si="4"/>
        <v>0</v>
      </c>
      <c r="H538" s="50">
        <f>SUMIFS('sys-backorder details'!$M:$M,'sys-backorder details'!$E:$E,'item dashboard'!A538,'sys-backorder details'!$V:$V,"")</f>
        <v>0</v>
      </c>
      <c r="I538" s="83">
        <f>SUMIF('settings-routing'!$I:$I,'item dashboard'!A538,'settings-routing'!$O:$O)</f>
        <v>0</v>
      </c>
      <c r="J538" s="50">
        <f>SUMIFS('sys-backorder details'!$M:$M,'sys-backorder details'!$E:$E,'item dashboard'!A538,'sys-backorder details'!$V:$V,"Call off")</f>
        <v>0</v>
      </c>
      <c r="K538" s="84">
        <f t="shared" si="5"/>
        <v>0</v>
      </c>
      <c r="L538" s="84">
        <f>SUMIF('Production Plan'!$E:$E,'item dashboard'!A538,'Production Plan'!$N:$N)</f>
        <v>0</v>
      </c>
      <c r="M538" s="85" t="str">
        <f t="shared" si="6"/>
        <v>B-GP253-BPK20SAMADA-250ml Baby Pink Printed Samada Bottle</v>
      </c>
      <c r="N538" s="86">
        <f>SUMIFS('sys inv movment rpt'!$M:$M,'sys inv movment rpt'!$L:$L,$M538,'sys inv movment rpt'!$N:$N,N$1)</f>
        <v>0</v>
      </c>
      <c r="O538" s="86">
        <f>SUMIFS('sys inv movment rpt'!$M:$M,'sys inv movment rpt'!$L:$L,$M538,'sys inv movment rpt'!$N:$N,O$1)</f>
        <v>0</v>
      </c>
      <c r="P538" s="86">
        <f>SUMIFS('sys inv movment rpt'!$M:$M,'sys inv movment rpt'!$L:$L,$M538,'sys inv movment rpt'!$N:$N,P$1)</f>
        <v>0</v>
      </c>
      <c r="Q538" s="86">
        <f>SUMIFS('sys inv movment rpt'!$M:$M,'sys inv movment rpt'!$L:$L,$M538,'sys inv movment rpt'!$N:$N,Q$1)</f>
        <v>0</v>
      </c>
      <c r="R538" s="86">
        <f>SUMIFS('sys inv movment rpt'!$M:$M,'sys inv movment rpt'!$L:$L,$M538,'sys inv movment rpt'!$N:$N,R$1)</f>
        <v>0</v>
      </c>
      <c r="S538" s="86">
        <f>SUMIFS('sys inv movment rpt'!$M:$M,'sys inv movment rpt'!$L:$L,$M538,'sys inv movment rpt'!$N:$N,S$1)</f>
        <v>0</v>
      </c>
      <c r="T538" s="86">
        <f>SUMIFS('sys inv movment rpt'!$M:$M,'sys inv movment rpt'!$L:$L,$M538,'sys inv movment rpt'!$N:$N,T$1)</f>
        <v>0</v>
      </c>
      <c r="U538" s="86">
        <f>SUMIFS('sys inv movment rpt'!$M:$M,'sys inv movment rpt'!$L:$L,$M538,'sys inv movment rpt'!$N:$N,U$1)</f>
        <v>0</v>
      </c>
      <c r="V538" s="86">
        <f>SUMIFS('sys inv movment rpt'!$M:$M,'sys inv movment rpt'!$L:$L,$M538,'sys inv movment rpt'!$N:$N,V$1)</f>
        <v>0</v>
      </c>
      <c r="W538" s="86">
        <f>SUMIFS('sys inv movment rpt'!$M:$M,'sys inv movment rpt'!$L:$L,$M538,'sys inv movment rpt'!$N:$N,W$1)</f>
        <v>0</v>
      </c>
      <c r="X538" s="86">
        <f>SUMIFS('sys inv movment rpt'!$M:$M,'sys inv movment rpt'!$L:$L,$M538,'sys inv movment rpt'!$N:$N,X$1)</f>
        <v>0</v>
      </c>
      <c r="Y538" s="86">
        <f>SUMIFS('sys inv movment rpt'!$M:$M,'sys inv movment rpt'!$L:$L,$M538,'sys inv movment rpt'!$N:$N,Y$1)</f>
        <v>0</v>
      </c>
      <c r="Z538" s="86">
        <f>SUMIFS('sys inv movment rpt'!$M:$M,'sys inv movment rpt'!$L:$L,$M538,'sys inv movment rpt'!$N:$N,Z$1)</f>
        <v>0</v>
      </c>
      <c r="AA538" s="86">
        <f>SUMIFS('sys inv movment rpt'!$M:$M,'sys inv movment rpt'!$L:$L,$M538,'sys inv movment rpt'!$N:$N,AA$1)</f>
        <v>0</v>
      </c>
      <c r="AB538" s="86">
        <f>SUMIFS('sys inv movment rpt'!$M:$M,'sys inv movment rpt'!$L:$L,$M538,'sys inv movment rpt'!$N:$N,AB$1)</f>
        <v>0</v>
      </c>
      <c r="AC538" s="86">
        <f>SUMIFS('sys inv movment rpt'!$M:$M,'sys inv movment rpt'!$L:$L,$M538,'sys inv movment rpt'!$N:$N,AC$1)</f>
        <v>0</v>
      </c>
      <c r="AD538" s="86">
        <f>SUMIFS('sys inv movment rpt'!$M:$M,'sys inv movment rpt'!$L:$L,$M538,'sys inv movment rpt'!$N:$N,AD$1)</f>
        <v>0</v>
      </c>
      <c r="AE538" s="86">
        <f>SUMIFS('sys inv movment rpt'!$M:$M,'sys inv movment rpt'!$L:$L,$M538,'sys inv movment rpt'!$N:$N,AE$1)</f>
        <v>0</v>
      </c>
      <c r="AF538" s="86">
        <f>SUMIFS('sys inv movment rpt'!$M:$M,'sys inv movment rpt'!$L:$L,$M538,'sys inv movment rpt'!$N:$N,AF$1)</f>
        <v>0</v>
      </c>
      <c r="AG538" s="86">
        <f>SUMIFS('sys inv movment rpt'!$M:$M,'sys inv movment rpt'!$L:$L,$M538,'sys inv movment rpt'!$N:$N,AG$1)</f>
        <v>0</v>
      </c>
      <c r="AH538" s="86">
        <f>SUMIFS('sys inv movment rpt'!$M:$M,'sys inv movment rpt'!$L:$L,$M538,'sys inv movment rpt'!$N:$N,AH$1)</f>
        <v>0</v>
      </c>
      <c r="AI538" s="86">
        <f>SUMIFS('sys inv movment rpt'!$M:$M,'sys inv movment rpt'!$L:$L,$M538,'sys inv movment rpt'!$N:$N,AI$1)</f>
        <v>0</v>
      </c>
      <c r="AJ538" s="86">
        <f>SUMIFS('sys inv movment rpt'!$M:$M,'sys inv movment rpt'!$L:$L,$M538,'sys inv movment rpt'!$N:$N,AJ$1)</f>
        <v>0</v>
      </c>
      <c r="AK538" s="86">
        <f>SUMIFS('sys inv movment rpt'!$M:$M,'sys inv movment rpt'!$L:$L,$M538,'sys inv movment rpt'!$N:$N,AK$1)</f>
        <v>0</v>
      </c>
      <c r="AL538" s="86">
        <f>SUMIFS('sys inv movment rpt'!$M:$M,'sys inv movment rpt'!$L:$L,$M538,'sys inv movment rpt'!$N:$N,AL$1)</f>
        <v>0</v>
      </c>
      <c r="AM538" s="86">
        <f>SUMIFS('sys inv movment rpt'!$M:$M,'sys inv movment rpt'!$L:$L,$M538,'sys inv movment rpt'!$N:$N,AM$1)</f>
        <v>0</v>
      </c>
      <c r="AN538" s="86">
        <f>SUMIFS('sys inv movment rpt'!$M:$M,'sys inv movment rpt'!$L:$L,$M538,'sys inv movment rpt'!$N:$N,AN$1)</f>
        <v>0</v>
      </c>
      <c r="AO538" s="86">
        <f>SUMIFS('sys inv movment rpt'!$M:$M,'sys inv movment rpt'!$L:$L,$M538,'sys inv movment rpt'!$N:$N,AO$1)</f>
        <v>0</v>
      </c>
      <c r="AP538" s="86">
        <f>SUMIFS('sys inv movment rpt'!$M:$M,'sys inv movment rpt'!$L:$L,$M538,'sys inv movment rpt'!$N:$N,AP$1)</f>
        <v>0</v>
      </c>
      <c r="AQ538" s="86">
        <f>SUMIFS('sys inv movment rpt'!$M:$M,'sys inv movment rpt'!$L:$L,$M538,'sys inv movment rpt'!$N:$N,AQ$1)</f>
        <v>0</v>
      </c>
      <c r="AR538" s="86">
        <f>SUMIFS('sys inv movment rpt'!$M:$M,'sys inv movment rpt'!$L:$L,$M538,'sys inv movment rpt'!$N:$N,AR$1)</f>
        <v>0</v>
      </c>
      <c r="AS538" s="86">
        <f>SUMIFS('sys inv movment rpt'!$M:$M,'sys inv movment rpt'!$L:$L,$M538,'sys inv movment rpt'!$N:$N,AS$1)</f>
        <v>0</v>
      </c>
      <c r="AT538" s="86">
        <f>SUMIFS('sys inv movment rpt'!$M:$M,'sys inv movment rpt'!$L:$L,$M538,'sys inv movment rpt'!$N:$N,AT$1)</f>
        <v>0</v>
      </c>
      <c r="AU538" s="86">
        <f>SUMIFS('sys inv movment rpt'!$M:$M,'sys inv movment rpt'!$L:$L,$M538,'sys inv movment rpt'!$N:$N,AU$1)</f>
        <v>0</v>
      </c>
      <c r="AV538" s="86">
        <f>SUMIFS('sys inv movment rpt'!$M:$M,'sys inv movment rpt'!$L:$L,$M538,'sys inv movment rpt'!$N:$N,AV$1)</f>
        <v>0</v>
      </c>
      <c r="AW538" s="87" t="str">
        <f>IFERROR(VLOOKUP(A538,'sys-backorder details'!E:U,17,0),"-")</f>
        <v>-</v>
      </c>
      <c r="AX538" s="87" t="str">
        <f>IF(K538&gt;1,VLOOKUP(A538,'settings-routing'!A:I,9,0),"")</f>
        <v/>
      </c>
    </row>
    <row r="539" ht="12.75" hidden="1" customHeight="1">
      <c r="A539" s="50" t="s">
        <v>1260</v>
      </c>
      <c r="B539" s="50" t="s">
        <v>1261</v>
      </c>
      <c r="C539" s="50">
        <f t="shared" si="2"/>
        <v>1500</v>
      </c>
      <c r="D539" s="80">
        <f>SUMIF('Stocks 101-111'!$J:$J,'item dashboard'!A539,'Stocks 101-111'!K:K)</f>
        <v>1500</v>
      </c>
      <c r="E539" s="80">
        <f>SUMIF('Stocks 101-111'!$J:$J,'item dashboard'!A539,'Stocks 101-111'!$L:$L)</f>
        <v>0</v>
      </c>
      <c r="F539" s="81">
        <f t="shared" si="3"/>
        <v>0</v>
      </c>
      <c r="G539" s="82">
        <f t="shared" si="4"/>
        <v>0.02857142857</v>
      </c>
      <c r="H539" s="50">
        <f>SUMIFS('sys-backorder details'!$M:$M,'sys-backorder details'!$E:$E,'item dashboard'!A539,'sys-backorder details'!$V:$V,"")</f>
        <v>0</v>
      </c>
      <c r="I539" s="83">
        <f>SUMIF('settings-routing'!$I:$I,'item dashboard'!A539,'settings-routing'!$O:$O)</f>
        <v>0</v>
      </c>
      <c r="J539" s="50">
        <f>SUMIFS('sys-backorder details'!$M:$M,'sys-backorder details'!$E:$E,'item dashboard'!A539,'sys-backorder details'!$V:$V,"Call off")</f>
        <v>0</v>
      </c>
      <c r="K539" s="84">
        <f t="shared" si="5"/>
        <v>-1500</v>
      </c>
      <c r="L539" s="84">
        <f>SUMIF('Production Plan'!$E:$E,'item dashboard'!A539,'Production Plan'!$N:$N)</f>
        <v>0</v>
      </c>
      <c r="M539" s="85" t="str">
        <f t="shared" si="6"/>
        <v>B-GP253B-PN20-250ml Pearly Natural Sprayer Bottle</v>
      </c>
      <c r="N539" s="86">
        <f>SUMIFS('sys inv movment rpt'!$M:$M,'sys inv movment rpt'!$L:$L,$M539,'sys inv movment rpt'!$N:$N,N$1)</f>
        <v>0</v>
      </c>
      <c r="O539" s="86">
        <f>SUMIFS('sys inv movment rpt'!$M:$M,'sys inv movment rpt'!$L:$L,$M539,'sys inv movment rpt'!$N:$N,O$1)</f>
        <v>0</v>
      </c>
      <c r="P539" s="86">
        <f>SUMIFS('sys inv movment rpt'!$M:$M,'sys inv movment rpt'!$L:$L,$M539,'sys inv movment rpt'!$N:$N,P$1)</f>
        <v>0</v>
      </c>
      <c r="Q539" s="86">
        <f>SUMIFS('sys inv movment rpt'!$M:$M,'sys inv movment rpt'!$L:$L,$M539,'sys inv movment rpt'!$N:$N,Q$1)</f>
        <v>0</v>
      </c>
      <c r="R539" s="86">
        <f>SUMIFS('sys inv movment rpt'!$M:$M,'sys inv movment rpt'!$L:$L,$M539,'sys inv movment rpt'!$N:$N,R$1)</f>
        <v>0</v>
      </c>
      <c r="S539" s="86">
        <f>SUMIFS('sys inv movment rpt'!$M:$M,'sys inv movment rpt'!$L:$L,$M539,'sys inv movment rpt'!$N:$N,S$1)</f>
        <v>0</v>
      </c>
      <c r="T539" s="86">
        <f>SUMIFS('sys inv movment rpt'!$M:$M,'sys inv movment rpt'!$L:$L,$M539,'sys inv movment rpt'!$N:$N,T$1)</f>
        <v>0</v>
      </c>
      <c r="U539" s="86">
        <f>SUMIFS('sys inv movment rpt'!$M:$M,'sys inv movment rpt'!$L:$L,$M539,'sys inv movment rpt'!$N:$N,U$1)</f>
        <v>0</v>
      </c>
      <c r="V539" s="86">
        <f>SUMIFS('sys inv movment rpt'!$M:$M,'sys inv movment rpt'!$L:$L,$M539,'sys inv movment rpt'!$N:$N,V$1)</f>
        <v>0</v>
      </c>
      <c r="W539" s="86">
        <f>SUMIFS('sys inv movment rpt'!$M:$M,'sys inv movment rpt'!$L:$L,$M539,'sys inv movment rpt'!$N:$N,W$1)</f>
        <v>0</v>
      </c>
      <c r="X539" s="86">
        <f>SUMIFS('sys inv movment rpt'!$M:$M,'sys inv movment rpt'!$L:$L,$M539,'sys inv movment rpt'!$N:$N,X$1)</f>
        <v>0</v>
      </c>
      <c r="Y539" s="86">
        <f>SUMIFS('sys inv movment rpt'!$M:$M,'sys inv movment rpt'!$L:$L,$M539,'sys inv movment rpt'!$N:$N,Y$1)</f>
        <v>0</v>
      </c>
      <c r="Z539" s="86">
        <f>SUMIFS('sys inv movment rpt'!$M:$M,'sys inv movment rpt'!$L:$L,$M539,'sys inv movment rpt'!$N:$N,Z$1)</f>
        <v>0</v>
      </c>
      <c r="AA539" s="86">
        <f>SUMIFS('sys inv movment rpt'!$M:$M,'sys inv movment rpt'!$L:$L,$M539,'sys inv movment rpt'!$N:$N,AA$1)</f>
        <v>0</v>
      </c>
      <c r="AB539" s="86">
        <f>SUMIFS('sys inv movment rpt'!$M:$M,'sys inv movment rpt'!$L:$L,$M539,'sys inv movment rpt'!$N:$N,AB$1)</f>
        <v>0</v>
      </c>
      <c r="AC539" s="86">
        <f>SUMIFS('sys inv movment rpt'!$M:$M,'sys inv movment rpt'!$L:$L,$M539,'sys inv movment rpt'!$N:$N,AC$1)</f>
        <v>0</v>
      </c>
      <c r="AD539" s="86">
        <f>SUMIFS('sys inv movment rpt'!$M:$M,'sys inv movment rpt'!$L:$L,$M539,'sys inv movment rpt'!$N:$N,AD$1)</f>
        <v>0</v>
      </c>
      <c r="AE539" s="86">
        <f>SUMIFS('sys inv movment rpt'!$M:$M,'sys inv movment rpt'!$L:$L,$M539,'sys inv movment rpt'!$N:$N,AE$1)</f>
        <v>0</v>
      </c>
      <c r="AF539" s="86">
        <f>SUMIFS('sys inv movment rpt'!$M:$M,'sys inv movment rpt'!$L:$L,$M539,'sys inv movment rpt'!$N:$N,AF$1)</f>
        <v>0</v>
      </c>
      <c r="AG539" s="86">
        <f>SUMIFS('sys inv movment rpt'!$M:$M,'sys inv movment rpt'!$L:$L,$M539,'sys inv movment rpt'!$N:$N,AG$1)</f>
        <v>0</v>
      </c>
      <c r="AH539" s="86">
        <f>SUMIFS('sys inv movment rpt'!$M:$M,'sys inv movment rpt'!$L:$L,$M539,'sys inv movment rpt'!$N:$N,AH$1)</f>
        <v>0</v>
      </c>
      <c r="AI539" s="86">
        <f>SUMIFS('sys inv movment rpt'!$M:$M,'sys inv movment rpt'!$L:$L,$M539,'sys inv movment rpt'!$N:$N,AI$1)</f>
        <v>5100</v>
      </c>
      <c r="AJ539" s="86">
        <f>SUMIFS('sys inv movment rpt'!$M:$M,'sys inv movment rpt'!$L:$L,$M539,'sys inv movment rpt'!$N:$N,AJ$1)</f>
        <v>0</v>
      </c>
      <c r="AK539" s="86">
        <f>SUMIFS('sys inv movment rpt'!$M:$M,'sys inv movment rpt'!$L:$L,$M539,'sys inv movment rpt'!$N:$N,AK$1)</f>
        <v>0</v>
      </c>
      <c r="AL539" s="86">
        <f>SUMIFS('sys inv movment rpt'!$M:$M,'sys inv movment rpt'!$L:$L,$M539,'sys inv movment rpt'!$N:$N,AL$1)</f>
        <v>0</v>
      </c>
      <c r="AM539" s="86">
        <f>SUMIFS('sys inv movment rpt'!$M:$M,'sys inv movment rpt'!$L:$L,$M539,'sys inv movment rpt'!$N:$N,AM$1)</f>
        <v>0</v>
      </c>
      <c r="AN539" s="86">
        <f>SUMIFS('sys inv movment rpt'!$M:$M,'sys inv movment rpt'!$L:$L,$M539,'sys inv movment rpt'!$N:$N,AN$1)</f>
        <v>0</v>
      </c>
      <c r="AO539" s="86">
        <f>SUMIFS('sys inv movment rpt'!$M:$M,'sys inv movment rpt'!$L:$L,$M539,'sys inv movment rpt'!$N:$N,AO$1)</f>
        <v>0</v>
      </c>
      <c r="AP539" s="86">
        <f>SUMIFS('sys inv movment rpt'!$M:$M,'sys inv movment rpt'!$L:$L,$M539,'sys inv movment rpt'!$N:$N,AP$1)</f>
        <v>0</v>
      </c>
      <c r="AQ539" s="86">
        <f>SUMIFS('sys inv movment rpt'!$M:$M,'sys inv movment rpt'!$L:$L,$M539,'sys inv movment rpt'!$N:$N,AQ$1)</f>
        <v>0</v>
      </c>
      <c r="AR539" s="86">
        <f>SUMIFS('sys inv movment rpt'!$M:$M,'sys inv movment rpt'!$L:$L,$M539,'sys inv movment rpt'!$N:$N,AR$1)</f>
        <v>0</v>
      </c>
      <c r="AS539" s="86">
        <f>SUMIFS('sys inv movment rpt'!$M:$M,'sys inv movment rpt'!$L:$L,$M539,'sys inv movment rpt'!$N:$N,AS$1)</f>
        <v>0</v>
      </c>
      <c r="AT539" s="86">
        <f>SUMIFS('sys inv movment rpt'!$M:$M,'sys inv movment rpt'!$L:$L,$M539,'sys inv movment rpt'!$N:$N,AT$1)</f>
        <v>0</v>
      </c>
      <c r="AU539" s="86">
        <f>SUMIFS('sys inv movment rpt'!$M:$M,'sys inv movment rpt'!$L:$L,$M539,'sys inv movment rpt'!$N:$N,AU$1)</f>
        <v>0</v>
      </c>
      <c r="AV539" s="86">
        <f>SUMIFS('sys inv movment rpt'!$M:$M,'sys inv movment rpt'!$L:$L,$M539,'sys inv movment rpt'!$N:$N,AV$1)</f>
        <v>0</v>
      </c>
      <c r="AW539" s="87" t="str">
        <f>IFERROR(VLOOKUP(A539,'sys-backorder details'!E:U,17,0),"-")</f>
        <v>-</v>
      </c>
      <c r="AX539" s="87" t="str">
        <f>IF(K539&gt;1,VLOOKUP(A539,'settings-routing'!A:I,9,0),"")</f>
        <v/>
      </c>
    </row>
    <row r="540" ht="12.75" hidden="1" customHeight="1">
      <c r="A540" s="50" t="s">
        <v>1262</v>
      </c>
      <c r="B540" s="50" t="s">
        <v>1263</v>
      </c>
      <c r="C540" s="50">
        <f t="shared" si="2"/>
        <v>0</v>
      </c>
      <c r="D540" s="80">
        <f>SUMIF('Stocks 101-111'!$J:$J,'item dashboard'!A540,'Stocks 101-111'!K:K)</f>
        <v>0</v>
      </c>
      <c r="E540" s="80">
        <f>SUMIF('Stocks 101-111'!$J:$J,'item dashboard'!A540,'Stocks 101-111'!$L:$L)</f>
        <v>0</v>
      </c>
      <c r="F540" s="81">
        <f t="shared" si="3"/>
        <v>0</v>
      </c>
      <c r="G540" s="82">
        <f t="shared" si="4"/>
        <v>0.2</v>
      </c>
      <c r="H540" s="50">
        <f>SUMIFS('sys-backorder details'!$M:$M,'sys-backorder details'!$E:$E,'item dashboard'!A540,'sys-backorder details'!$V:$V,"")</f>
        <v>0</v>
      </c>
      <c r="I540" s="83">
        <f>SUMIF('settings-routing'!$I:$I,'item dashboard'!A540,'settings-routing'!$O:$O)</f>
        <v>0</v>
      </c>
      <c r="J540" s="50">
        <f>SUMIFS('sys-backorder details'!$M:$M,'sys-backorder details'!$E:$E,'item dashboard'!A540,'sys-backorder details'!$V:$V,"Call off")</f>
        <v>0</v>
      </c>
      <c r="K540" s="84">
        <f t="shared" si="5"/>
        <v>0</v>
      </c>
      <c r="L540" s="84">
        <f>SUMIF('Production Plan'!$E:$E,'item dashboard'!A540,'Production Plan'!$N:$N)</f>
        <v>0</v>
      </c>
      <c r="M540" s="85" t="str">
        <f t="shared" si="6"/>
        <v>B-GP253B-RD20-250 ml Red Sprayer Bottle</v>
      </c>
      <c r="N540" s="86">
        <f>SUMIFS('sys inv movment rpt'!$M:$M,'sys inv movment rpt'!$L:$L,$M540,'sys inv movment rpt'!$N:$N,N$1)</f>
        <v>0</v>
      </c>
      <c r="O540" s="86">
        <f>SUMIFS('sys inv movment rpt'!$M:$M,'sys inv movment rpt'!$L:$L,$M540,'sys inv movment rpt'!$N:$N,O$1)</f>
        <v>0</v>
      </c>
      <c r="P540" s="86">
        <f>SUMIFS('sys inv movment rpt'!$M:$M,'sys inv movment rpt'!$L:$L,$M540,'sys inv movment rpt'!$N:$N,P$1)</f>
        <v>0</v>
      </c>
      <c r="Q540" s="86">
        <f>SUMIFS('sys inv movment rpt'!$M:$M,'sys inv movment rpt'!$L:$L,$M540,'sys inv movment rpt'!$N:$N,Q$1)</f>
        <v>0</v>
      </c>
      <c r="R540" s="86">
        <f>SUMIFS('sys inv movment rpt'!$M:$M,'sys inv movment rpt'!$L:$L,$M540,'sys inv movment rpt'!$N:$N,R$1)</f>
        <v>8400</v>
      </c>
      <c r="S540" s="86">
        <f>SUMIFS('sys inv movment rpt'!$M:$M,'sys inv movment rpt'!$L:$L,$M540,'sys inv movment rpt'!$N:$N,S$1)</f>
        <v>0</v>
      </c>
      <c r="T540" s="86">
        <f>SUMIFS('sys inv movment rpt'!$M:$M,'sys inv movment rpt'!$L:$L,$M540,'sys inv movment rpt'!$N:$N,T$1)</f>
        <v>0</v>
      </c>
      <c r="U540" s="86">
        <f>SUMIFS('sys inv movment rpt'!$M:$M,'sys inv movment rpt'!$L:$L,$M540,'sys inv movment rpt'!$N:$N,U$1)</f>
        <v>0</v>
      </c>
      <c r="V540" s="86">
        <f>SUMIFS('sys inv movment rpt'!$M:$M,'sys inv movment rpt'!$L:$L,$M540,'sys inv movment rpt'!$N:$N,V$1)</f>
        <v>18900</v>
      </c>
      <c r="W540" s="86">
        <f>SUMIFS('sys inv movment rpt'!$M:$M,'sys inv movment rpt'!$L:$L,$M540,'sys inv movment rpt'!$N:$N,W$1)</f>
        <v>0</v>
      </c>
      <c r="X540" s="86">
        <f>SUMIFS('sys inv movment rpt'!$M:$M,'sys inv movment rpt'!$L:$L,$M540,'sys inv movment rpt'!$N:$N,X$1)</f>
        <v>0</v>
      </c>
      <c r="Y540" s="86">
        <f>SUMIFS('sys inv movment rpt'!$M:$M,'sys inv movment rpt'!$L:$L,$M540,'sys inv movment rpt'!$N:$N,Y$1)</f>
        <v>0</v>
      </c>
      <c r="Z540" s="86">
        <f>SUMIFS('sys inv movment rpt'!$M:$M,'sys inv movment rpt'!$L:$L,$M540,'sys inv movment rpt'!$N:$N,Z$1)</f>
        <v>0</v>
      </c>
      <c r="AA540" s="86">
        <f>SUMIFS('sys inv movment rpt'!$M:$M,'sys inv movment rpt'!$L:$L,$M540,'sys inv movment rpt'!$N:$N,AA$1)</f>
        <v>3300</v>
      </c>
      <c r="AB540" s="86">
        <f>SUMIFS('sys inv movment rpt'!$M:$M,'sys inv movment rpt'!$L:$L,$M540,'sys inv movment rpt'!$N:$N,AB$1)</f>
        <v>0</v>
      </c>
      <c r="AC540" s="86">
        <f>SUMIFS('sys inv movment rpt'!$M:$M,'sys inv movment rpt'!$L:$L,$M540,'sys inv movment rpt'!$N:$N,AC$1)</f>
        <v>0</v>
      </c>
      <c r="AD540" s="86">
        <f>SUMIFS('sys inv movment rpt'!$M:$M,'sys inv movment rpt'!$L:$L,$M540,'sys inv movment rpt'!$N:$N,AD$1)</f>
        <v>0</v>
      </c>
      <c r="AE540" s="86">
        <f>SUMIFS('sys inv movment rpt'!$M:$M,'sys inv movment rpt'!$L:$L,$M540,'sys inv movment rpt'!$N:$N,AE$1)</f>
        <v>0</v>
      </c>
      <c r="AF540" s="86">
        <f>SUMIFS('sys inv movment rpt'!$M:$M,'sys inv movment rpt'!$L:$L,$M540,'sys inv movment rpt'!$N:$N,AF$1)</f>
        <v>4500</v>
      </c>
      <c r="AG540" s="86">
        <f>SUMIFS('sys inv movment rpt'!$M:$M,'sys inv movment rpt'!$L:$L,$M540,'sys inv movment rpt'!$N:$N,AG$1)</f>
        <v>0</v>
      </c>
      <c r="AH540" s="86">
        <f>SUMIFS('sys inv movment rpt'!$M:$M,'sys inv movment rpt'!$L:$L,$M540,'sys inv movment rpt'!$N:$N,AH$1)</f>
        <v>0</v>
      </c>
      <c r="AI540" s="86">
        <f>SUMIFS('sys inv movment rpt'!$M:$M,'sys inv movment rpt'!$L:$L,$M540,'sys inv movment rpt'!$N:$N,AI$1)</f>
        <v>3600</v>
      </c>
      <c r="AJ540" s="86">
        <f>SUMIFS('sys inv movment rpt'!$M:$M,'sys inv movment rpt'!$L:$L,$M540,'sys inv movment rpt'!$N:$N,AJ$1)</f>
        <v>3600</v>
      </c>
      <c r="AK540" s="86">
        <f>SUMIFS('sys inv movment rpt'!$M:$M,'sys inv movment rpt'!$L:$L,$M540,'sys inv movment rpt'!$N:$N,AK$1)</f>
        <v>0</v>
      </c>
      <c r="AL540" s="86">
        <f>SUMIFS('sys inv movment rpt'!$M:$M,'sys inv movment rpt'!$L:$L,$M540,'sys inv movment rpt'!$N:$N,AL$1)</f>
        <v>0</v>
      </c>
      <c r="AM540" s="86">
        <f>SUMIFS('sys inv movment rpt'!$M:$M,'sys inv movment rpt'!$L:$L,$M540,'sys inv movment rpt'!$N:$N,AM$1)</f>
        <v>0</v>
      </c>
      <c r="AN540" s="86">
        <f>SUMIFS('sys inv movment rpt'!$M:$M,'sys inv movment rpt'!$L:$L,$M540,'sys inv movment rpt'!$N:$N,AN$1)</f>
        <v>0</v>
      </c>
      <c r="AO540" s="86">
        <f>SUMIFS('sys inv movment rpt'!$M:$M,'sys inv movment rpt'!$L:$L,$M540,'sys inv movment rpt'!$N:$N,AO$1)</f>
        <v>0</v>
      </c>
      <c r="AP540" s="86">
        <f>SUMIFS('sys inv movment rpt'!$M:$M,'sys inv movment rpt'!$L:$L,$M540,'sys inv movment rpt'!$N:$N,AP$1)</f>
        <v>0</v>
      </c>
      <c r="AQ540" s="86">
        <f>SUMIFS('sys inv movment rpt'!$M:$M,'sys inv movment rpt'!$L:$L,$M540,'sys inv movment rpt'!$N:$N,AQ$1)</f>
        <v>0</v>
      </c>
      <c r="AR540" s="86">
        <f>SUMIFS('sys inv movment rpt'!$M:$M,'sys inv movment rpt'!$L:$L,$M540,'sys inv movment rpt'!$N:$N,AR$1)</f>
        <v>6300</v>
      </c>
      <c r="AS540" s="86">
        <f>SUMIFS('sys inv movment rpt'!$M:$M,'sys inv movment rpt'!$L:$L,$M540,'sys inv movment rpt'!$N:$N,AS$1)</f>
        <v>0</v>
      </c>
      <c r="AT540" s="86">
        <f>SUMIFS('sys inv movment rpt'!$M:$M,'sys inv movment rpt'!$L:$L,$M540,'sys inv movment rpt'!$N:$N,AT$1)</f>
        <v>0</v>
      </c>
      <c r="AU540" s="86">
        <f>SUMIFS('sys inv movment rpt'!$M:$M,'sys inv movment rpt'!$L:$L,$M540,'sys inv movment rpt'!$N:$N,AU$1)</f>
        <v>0</v>
      </c>
      <c r="AV540" s="86">
        <f>SUMIFS('sys inv movment rpt'!$M:$M,'sys inv movment rpt'!$L:$L,$M540,'sys inv movment rpt'!$N:$N,AV$1)</f>
        <v>0</v>
      </c>
      <c r="AW540" s="87" t="str">
        <f>IFERROR(VLOOKUP(A540,'sys-backorder details'!E:U,17,0),"-")</f>
        <v>-</v>
      </c>
      <c r="AX540" s="87" t="str">
        <f>IF(K540&gt;1,VLOOKUP(A540,'settings-routing'!A:I,9,0),"")</f>
        <v/>
      </c>
    </row>
    <row r="541" ht="12.75" hidden="1" customHeight="1">
      <c r="A541" s="50" t="s">
        <v>1264</v>
      </c>
      <c r="B541" s="50" t="s">
        <v>1265</v>
      </c>
      <c r="C541" s="50">
        <f t="shared" si="2"/>
        <v>0</v>
      </c>
      <c r="D541" s="80">
        <f>SUMIF('Stocks 101-111'!$J:$J,'item dashboard'!A541,'Stocks 101-111'!K:K)</f>
        <v>0</v>
      </c>
      <c r="E541" s="80">
        <f>SUMIF('Stocks 101-111'!$J:$J,'item dashboard'!A541,'Stocks 101-111'!$L:$L)</f>
        <v>0</v>
      </c>
      <c r="F541" s="81">
        <f t="shared" si="3"/>
        <v>0</v>
      </c>
      <c r="G541" s="82">
        <f t="shared" si="4"/>
        <v>0</v>
      </c>
      <c r="H541" s="50">
        <f>SUMIFS('sys-backorder details'!$M:$M,'sys-backorder details'!$E:$E,'item dashboard'!A541,'sys-backorder details'!$V:$V,"")</f>
        <v>0</v>
      </c>
      <c r="I541" s="83">
        <f>SUMIF('settings-routing'!$I:$I,'item dashboard'!A541,'settings-routing'!$O:$O)</f>
        <v>0</v>
      </c>
      <c r="J541" s="50">
        <f>SUMIFS('sys-backorder details'!$M:$M,'sys-backorder details'!$E:$E,'item dashboard'!A541,'sys-backorder details'!$V:$V,"Call off")</f>
        <v>0</v>
      </c>
      <c r="K541" s="84">
        <f t="shared" si="5"/>
        <v>0</v>
      </c>
      <c r="L541" s="84">
        <f>SUMIF('Production Plan'!$E:$E,'item dashboard'!A541,'Production Plan'!$N:$N)</f>
        <v>0</v>
      </c>
      <c r="M541" s="85" t="str">
        <f t="shared" si="6"/>
        <v>B-GP253B-W20-250 ml White Sprayer Bottle</v>
      </c>
      <c r="N541" s="86">
        <f>SUMIFS('sys inv movment rpt'!$M:$M,'sys inv movment rpt'!$L:$L,$M541,'sys inv movment rpt'!$N:$N,N$1)</f>
        <v>0</v>
      </c>
      <c r="O541" s="86">
        <f>SUMIFS('sys inv movment rpt'!$M:$M,'sys inv movment rpt'!$L:$L,$M541,'sys inv movment rpt'!$N:$N,O$1)</f>
        <v>0</v>
      </c>
      <c r="P541" s="86">
        <f>SUMIFS('sys inv movment rpt'!$M:$M,'sys inv movment rpt'!$L:$L,$M541,'sys inv movment rpt'!$N:$N,P$1)</f>
        <v>0</v>
      </c>
      <c r="Q541" s="86">
        <f>SUMIFS('sys inv movment rpt'!$M:$M,'sys inv movment rpt'!$L:$L,$M541,'sys inv movment rpt'!$N:$N,Q$1)</f>
        <v>0</v>
      </c>
      <c r="R541" s="86">
        <f>SUMIFS('sys inv movment rpt'!$M:$M,'sys inv movment rpt'!$L:$L,$M541,'sys inv movment rpt'!$N:$N,R$1)</f>
        <v>0</v>
      </c>
      <c r="S541" s="86">
        <f>SUMIFS('sys inv movment rpt'!$M:$M,'sys inv movment rpt'!$L:$L,$M541,'sys inv movment rpt'!$N:$N,S$1)</f>
        <v>0</v>
      </c>
      <c r="T541" s="86">
        <f>SUMIFS('sys inv movment rpt'!$M:$M,'sys inv movment rpt'!$L:$L,$M541,'sys inv movment rpt'!$N:$N,T$1)</f>
        <v>0</v>
      </c>
      <c r="U541" s="86">
        <f>SUMIFS('sys inv movment rpt'!$M:$M,'sys inv movment rpt'!$L:$L,$M541,'sys inv movment rpt'!$N:$N,U$1)</f>
        <v>0</v>
      </c>
      <c r="V541" s="86">
        <f>SUMIFS('sys inv movment rpt'!$M:$M,'sys inv movment rpt'!$L:$L,$M541,'sys inv movment rpt'!$N:$N,V$1)</f>
        <v>0</v>
      </c>
      <c r="W541" s="86">
        <f>SUMIFS('sys inv movment rpt'!$M:$M,'sys inv movment rpt'!$L:$L,$M541,'sys inv movment rpt'!$N:$N,W$1)</f>
        <v>0</v>
      </c>
      <c r="X541" s="86">
        <f>SUMIFS('sys inv movment rpt'!$M:$M,'sys inv movment rpt'!$L:$L,$M541,'sys inv movment rpt'!$N:$N,X$1)</f>
        <v>0</v>
      </c>
      <c r="Y541" s="86">
        <f>SUMIFS('sys inv movment rpt'!$M:$M,'sys inv movment rpt'!$L:$L,$M541,'sys inv movment rpt'!$N:$N,Y$1)</f>
        <v>0</v>
      </c>
      <c r="Z541" s="86">
        <f>SUMIFS('sys inv movment rpt'!$M:$M,'sys inv movment rpt'!$L:$L,$M541,'sys inv movment rpt'!$N:$N,Z$1)</f>
        <v>0</v>
      </c>
      <c r="AA541" s="86">
        <f>SUMIFS('sys inv movment rpt'!$M:$M,'sys inv movment rpt'!$L:$L,$M541,'sys inv movment rpt'!$N:$N,AA$1)</f>
        <v>0</v>
      </c>
      <c r="AB541" s="86">
        <f>SUMIFS('sys inv movment rpt'!$M:$M,'sys inv movment rpt'!$L:$L,$M541,'sys inv movment rpt'!$N:$N,AB$1)</f>
        <v>0</v>
      </c>
      <c r="AC541" s="86">
        <f>SUMIFS('sys inv movment rpt'!$M:$M,'sys inv movment rpt'!$L:$L,$M541,'sys inv movment rpt'!$N:$N,AC$1)</f>
        <v>0</v>
      </c>
      <c r="AD541" s="86">
        <f>SUMIFS('sys inv movment rpt'!$M:$M,'sys inv movment rpt'!$L:$L,$M541,'sys inv movment rpt'!$N:$N,AD$1)</f>
        <v>0</v>
      </c>
      <c r="AE541" s="86">
        <f>SUMIFS('sys inv movment rpt'!$M:$M,'sys inv movment rpt'!$L:$L,$M541,'sys inv movment rpt'!$N:$N,AE$1)</f>
        <v>0</v>
      </c>
      <c r="AF541" s="86">
        <f>SUMIFS('sys inv movment rpt'!$M:$M,'sys inv movment rpt'!$L:$L,$M541,'sys inv movment rpt'!$N:$N,AF$1)</f>
        <v>0</v>
      </c>
      <c r="AG541" s="86">
        <f>SUMIFS('sys inv movment rpt'!$M:$M,'sys inv movment rpt'!$L:$L,$M541,'sys inv movment rpt'!$N:$N,AG$1)</f>
        <v>0</v>
      </c>
      <c r="AH541" s="86">
        <f>SUMIFS('sys inv movment rpt'!$M:$M,'sys inv movment rpt'!$L:$L,$M541,'sys inv movment rpt'!$N:$N,AH$1)</f>
        <v>0</v>
      </c>
      <c r="AI541" s="86">
        <f>SUMIFS('sys inv movment rpt'!$M:$M,'sys inv movment rpt'!$L:$L,$M541,'sys inv movment rpt'!$N:$N,AI$1)</f>
        <v>0</v>
      </c>
      <c r="AJ541" s="86">
        <f>SUMIFS('sys inv movment rpt'!$M:$M,'sys inv movment rpt'!$L:$L,$M541,'sys inv movment rpt'!$N:$N,AJ$1)</f>
        <v>0</v>
      </c>
      <c r="AK541" s="86">
        <f>SUMIFS('sys inv movment rpt'!$M:$M,'sys inv movment rpt'!$L:$L,$M541,'sys inv movment rpt'!$N:$N,AK$1)</f>
        <v>0</v>
      </c>
      <c r="AL541" s="86">
        <f>SUMIFS('sys inv movment rpt'!$M:$M,'sys inv movment rpt'!$L:$L,$M541,'sys inv movment rpt'!$N:$N,AL$1)</f>
        <v>0</v>
      </c>
      <c r="AM541" s="86">
        <f>SUMIFS('sys inv movment rpt'!$M:$M,'sys inv movment rpt'!$L:$L,$M541,'sys inv movment rpt'!$N:$N,AM$1)</f>
        <v>0</v>
      </c>
      <c r="AN541" s="86">
        <f>SUMIFS('sys inv movment rpt'!$M:$M,'sys inv movment rpt'!$L:$L,$M541,'sys inv movment rpt'!$N:$N,AN$1)</f>
        <v>0</v>
      </c>
      <c r="AO541" s="86">
        <f>SUMIFS('sys inv movment rpt'!$M:$M,'sys inv movment rpt'!$L:$L,$M541,'sys inv movment rpt'!$N:$N,AO$1)</f>
        <v>0</v>
      </c>
      <c r="AP541" s="86">
        <f>SUMIFS('sys inv movment rpt'!$M:$M,'sys inv movment rpt'!$L:$L,$M541,'sys inv movment rpt'!$N:$N,AP$1)</f>
        <v>0</v>
      </c>
      <c r="AQ541" s="86">
        <f>SUMIFS('sys inv movment rpt'!$M:$M,'sys inv movment rpt'!$L:$L,$M541,'sys inv movment rpt'!$N:$N,AQ$1)</f>
        <v>0</v>
      </c>
      <c r="AR541" s="86">
        <f>SUMIFS('sys inv movment rpt'!$M:$M,'sys inv movment rpt'!$L:$L,$M541,'sys inv movment rpt'!$N:$N,AR$1)</f>
        <v>0</v>
      </c>
      <c r="AS541" s="86">
        <f>SUMIFS('sys inv movment rpt'!$M:$M,'sys inv movment rpt'!$L:$L,$M541,'sys inv movment rpt'!$N:$N,AS$1)</f>
        <v>0</v>
      </c>
      <c r="AT541" s="86">
        <f>SUMIFS('sys inv movment rpt'!$M:$M,'sys inv movment rpt'!$L:$L,$M541,'sys inv movment rpt'!$N:$N,AT$1)</f>
        <v>0</v>
      </c>
      <c r="AU541" s="86">
        <f>SUMIFS('sys inv movment rpt'!$M:$M,'sys inv movment rpt'!$L:$L,$M541,'sys inv movment rpt'!$N:$N,AU$1)</f>
        <v>0</v>
      </c>
      <c r="AV541" s="86">
        <f>SUMIFS('sys inv movment rpt'!$M:$M,'sys inv movment rpt'!$L:$L,$M541,'sys inv movment rpt'!$N:$N,AV$1)</f>
        <v>0</v>
      </c>
      <c r="AW541" s="87" t="str">
        <f>IFERROR(VLOOKUP(A541,'sys-backorder details'!E:U,17,0),"-")</f>
        <v>-</v>
      </c>
      <c r="AX541" s="87" t="str">
        <f>IF(K541&gt;1,VLOOKUP(A541,'settings-routing'!A:I,9,0),"")</f>
        <v/>
      </c>
    </row>
    <row r="542" ht="12.75" hidden="1" customHeight="1">
      <c r="A542" s="50" t="s">
        <v>1266</v>
      </c>
      <c r="B542" s="50" t="s">
        <v>740</v>
      </c>
      <c r="C542" s="50">
        <f t="shared" si="2"/>
        <v>0</v>
      </c>
      <c r="D542" s="80">
        <f>SUMIF('Stocks 101-111'!$J:$J,'item dashboard'!A542,'Stocks 101-111'!K:K)</f>
        <v>0</v>
      </c>
      <c r="E542" s="80">
        <f>SUMIF('Stocks 101-111'!$J:$J,'item dashboard'!A542,'Stocks 101-111'!$L:$L)</f>
        <v>0</v>
      </c>
      <c r="F542" s="81">
        <f t="shared" si="3"/>
        <v>0</v>
      </c>
      <c r="G542" s="82">
        <f t="shared" si="4"/>
        <v>0</v>
      </c>
      <c r="H542" s="50">
        <f>SUMIFS('sys-backorder details'!$M:$M,'sys-backorder details'!$E:$E,'item dashboard'!A542,'sys-backorder details'!$V:$V,"")</f>
        <v>0</v>
      </c>
      <c r="I542" s="83">
        <f>SUMIF('settings-routing'!$I:$I,'item dashboard'!A542,'settings-routing'!$O:$O)</f>
        <v>0</v>
      </c>
      <c r="J542" s="50">
        <f>SUMIFS('sys-backorder details'!$M:$M,'sys-backorder details'!$E:$E,'item dashboard'!A542,'sys-backorder details'!$V:$V,"Call off")</f>
        <v>0</v>
      </c>
      <c r="K542" s="84">
        <f t="shared" si="5"/>
        <v>0</v>
      </c>
      <c r="L542" s="84">
        <f>SUMIF('Production Plan'!$E:$E,'item dashboard'!A542,'Production Plan'!$N:$N)</f>
        <v>0</v>
      </c>
      <c r="M542" s="85" t="str">
        <f t="shared" si="6"/>
        <v>B-GP253B-Y20-250 ml Yellow Bottle</v>
      </c>
      <c r="N542" s="86">
        <f>SUMIFS('sys inv movment rpt'!$M:$M,'sys inv movment rpt'!$L:$L,$M542,'sys inv movment rpt'!$N:$N,N$1)</f>
        <v>0</v>
      </c>
      <c r="O542" s="86">
        <f>SUMIFS('sys inv movment rpt'!$M:$M,'sys inv movment rpt'!$L:$L,$M542,'sys inv movment rpt'!$N:$N,O$1)</f>
        <v>0</v>
      </c>
      <c r="P542" s="86">
        <f>SUMIFS('sys inv movment rpt'!$M:$M,'sys inv movment rpt'!$L:$L,$M542,'sys inv movment rpt'!$N:$N,P$1)</f>
        <v>0</v>
      </c>
      <c r="Q542" s="86">
        <f>SUMIFS('sys inv movment rpt'!$M:$M,'sys inv movment rpt'!$L:$L,$M542,'sys inv movment rpt'!$N:$N,Q$1)</f>
        <v>0</v>
      </c>
      <c r="R542" s="86">
        <f>SUMIFS('sys inv movment rpt'!$M:$M,'sys inv movment rpt'!$L:$L,$M542,'sys inv movment rpt'!$N:$N,R$1)</f>
        <v>0</v>
      </c>
      <c r="S542" s="86">
        <f>SUMIFS('sys inv movment rpt'!$M:$M,'sys inv movment rpt'!$L:$L,$M542,'sys inv movment rpt'!$N:$N,S$1)</f>
        <v>0</v>
      </c>
      <c r="T542" s="86">
        <f>SUMIFS('sys inv movment rpt'!$M:$M,'sys inv movment rpt'!$L:$L,$M542,'sys inv movment rpt'!$N:$N,T$1)</f>
        <v>0</v>
      </c>
      <c r="U542" s="86">
        <f>SUMIFS('sys inv movment rpt'!$M:$M,'sys inv movment rpt'!$L:$L,$M542,'sys inv movment rpt'!$N:$N,U$1)</f>
        <v>0</v>
      </c>
      <c r="V542" s="86">
        <f>SUMIFS('sys inv movment rpt'!$M:$M,'sys inv movment rpt'!$L:$L,$M542,'sys inv movment rpt'!$N:$N,V$1)</f>
        <v>0</v>
      </c>
      <c r="W542" s="86">
        <f>SUMIFS('sys inv movment rpt'!$M:$M,'sys inv movment rpt'!$L:$L,$M542,'sys inv movment rpt'!$N:$N,W$1)</f>
        <v>0</v>
      </c>
      <c r="X542" s="86">
        <f>SUMIFS('sys inv movment rpt'!$M:$M,'sys inv movment rpt'!$L:$L,$M542,'sys inv movment rpt'!$N:$N,X$1)</f>
        <v>0</v>
      </c>
      <c r="Y542" s="86">
        <f>SUMIFS('sys inv movment rpt'!$M:$M,'sys inv movment rpt'!$L:$L,$M542,'sys inv movment rpt'!$N:$N,Y$1)</f>
        <v>0</v>
      </c>
      <c r="Z542" s="86">
        <f>SUMIFS('sys inv movment rpt'!$M:$M,'sys inv movment rpt'!$L:$L,$M542,'sys inv movment rpt'!$N:$N,Z$1)</f>
        <v>0</v>
      </c>
      <c r="AA542" s="86">
        <f>SUMIFS('sys inv movment rpt'!$M:$M,'sys inv movment rpt'!$L:$L,$M542,'sys inv movment rpt'!$N:$N,AA$1)</f>
        <v>0</v>
      </c>
      <c r="AB542" s="86">
        <f>SUMIFS('sys inv movment rpt'!$M:$M,'sys inv movment rpt'!$L:$L,$M542,'sys inv movment rpt'!$N:$N,AB$1)</f>
        <v>0</v>
      </c>
      <c r="AC542" s="86">
        <f>SUMIFS('sys inv movment rpt'!$M:$M,'sys inv movment rpt'!$L:$L,$M542,'sys inv movment rpt'!$N:$N,AC$1)</f>
        <v>0</v>
      </c>
      <c r="AD542" s="86">
        <f>SUMIFS('sys inv movment rpt'!$M:$M,'sys inv movment rpt'!$L:$L,$M542,'sys inv movment rpt'!$N:$N,AD$1)</f>
        <v>0</v>
      </c>
      <c r="AE542" s="86">
        <f>SUMIFS('sys inv movment rpt'!$M:$M,'sys inv movment rpt'!$L:$L,$M542,'sys inv movment rpt'!$N:$N,AE$1)</f>
        <v>0</v>
      </c>
      <c r="AF542" s="86">
        <f>SUMIFS('sys inv movment rpt'!$M:$M,'sys inv movment rpt'!$L:$L,$M542,'sys inv movment rpt'!$N:$N,AF$1)</f>
        <v>0</v>
      </c>
      <c r="AG542" s="86">
        <f>SUMIFS('sys inv movment rpt'!$M:$M,'sys inv movment rpt'!$L:$L,$M542,'sys inv movment rpt'!$N:$N,AG$1)</f>
        <v>0</v>
      </c>
      <c r="AH542" s="86">
        <f>SUMIFS('sys inv movment rpt'!$M:$M,'sys inv movment rpt'!$L:$L,$M542,'sys inv movment rpt'!$N:$N,AH$1)</f>
        <v>0</v>
      </c>
      <c r="AI542" s="86">
        <f>SUMIFS('sys inv movment rpt'!$M:$M,'sys inv movment rpt'!$L:$L,$M542,'sys inv movment rpt'!$N:$N,AI$1)</f>
        <v>0</v>
      </c>
      <c r="AJ542" s="86">
        <f>SUMIFS('sys inv movment rpt'!$M:$M,'sys inv movment rpt'!$L:$L,$M542,'sys inv movment rpt'!$N:$N,AJ$1)</f>
        <v>0</v>
      </c>
      <c r="AK542" s="86">
        <f>SUMIFS('sys inv movment rpt'!$M:$M,'sys inv movment rpt'!$L:$L,$M542,'sys inv movment rpt'!$N:$N,AK$1)</f>
        <v>0</v>
      </c>
      <c r="AL542" s="86">
        <f>SUMIFS('sys inv movment rpt'!$M:$M,'sys inv movment rpt'!$L:$L,$M542,'sys inv movment rpt'!$N:$N,AL$1)</f>
        <v>0</v>
      </c>
      <c r="AM542" s="86">
        <f>SUMIFS('sys inv movment rpt'!$M:$M,'sys inv movment rpt'!$L:$L,$M542,'sys inv movment rpt'!$N:$N,AM$1)</f>
        <v>0</v>
      </c>
      <c r="AN542" s="86">
        <f>SUMIFS('sys inv movment rpt'!$M:$M,'sys inv movment rpt'!$L:$L,$M542,'sys inv movment rpt'!$N:$N,AN$1)</f>
        <v>0</v>
      </c>
      <c r="AO542" s="86">
        <f>SUMIFS('sys inv movment rpt'!$M:$M,'sys inv movment rpt'!$L:$L,$M542,'sys inv movment rpt'!$N:$N,AO$1)</f>
        <v>0</v>
      </c>
      <c r="AP542" s="86">
        <f>SUMIFS('sys inv movment rpt'!$M:$M,'sys inv movment rpt'!$L:$L,$M542,'sys inv movment rpt'!$N:$N,AP$1)</f>
        <v>0</v>
      </c>
      <c r="AQ542" s="86">
        <f>SUMIFS('sys inv movment rpt'!$M:$M,'sys inv movment rpt'!$L:$L,$M542,'sys inv movment rpt'!$N:$N,AQ$1)</f>
        <v>0</v>
      </c>
      <c r="AR542" s="86">
        <f>SUMIFS('sys inv movment rpt'!$M:$M,'sys inv movment rpt'!$L:$L,$M542,'sys inv movment rpt'!$N:$N,AR$1)</f>
        <v>0</v>
      </c>
      <c r="AS542" s="86">
        <f>SUMIFS('sys inv movment rpt'!$M:$M,'sys inv movment rpt'!$L:$L,$M542,'sys inv movment rpt'!$N:$N,AS$1)</f>
        <v>0</v>
      </c>
      <c r="AT542" s="86">
        <f>SUMIFS('sys inv movment rpt'!$M:$M,'sys inv movment rpt'!$L:$L,$M542,'sys inv movment rpt'!$N:$N,AT$1)</f>
        <v>0</v>
      </c>
      <c r="AU542" s="86">
        <f>SUMIFS('sys inv movment rpt'!$M:$M,'sys inv movment rpt'!$L:$L,$M542,'sys inv movment rpt'!$N:$N,AU$1)</f>
        <v>0</v>
      </c>
      <c r="AV542" s="86">
        <f>SUMIFS('sys inv movment rpt'!$M:$M,'sys inv movment rpt'!$L:$L,$M542,'sys inv movment rpt'!$N:$N,AV$1)</f>
        <v>0</v>
      </c>
      <c r="AW542" s="87" t="str">
        <f>IFERROR(VLOOKUP(A542,'sys-backorder details'!E:U,17,0),"-")</f>
        <v>-</v>
      </c>
      <c r="AX542" s="87" t="str">
        <f>IF(K542&gt;1,VLOOKUP(A542,'settings-routing'!A:I,9,0),"")</f>
        <v/>
      </c>
    </row>
    <row r="543" ht="12.75" hidden="1" customHeight="1">
      <c r="A543" s="50" t="s">
        <v>1267</v>
      </c>
      <c r="B543" s="50" t="s">
        <v>1268</v>
      </c>
      <c r="C543" s="50">
        <f t="shared" si="2"/>
        <v>0</v>
      </c>
      <c r="D543" s="80">
        <f>SUMIF('Stocks 101-111'!$J:$J,'item dashboard'!A543,'Stocks 101-111'!K:K)</f>
        <v>0</v>
      </c>
      <c r="E543" s="80">
        <f>SUMIF('Stocks 101-111'!$J:$J,'item dashboard'!A543,'Stocks 101-111'!$L:$L)</f>
        <v>0</v>
      </c>
      <c r="F543" s="81">
        <f t="shared" si="3"/>
        <v>0</v>
      </c>
      <c r="G543" s="82">
        <f t="shared" si="4"/>
        <v>0</v>
      </c>
      <c r="H543" s="50">
        <f>SUMIFS('sys-backorder details'!$M:$M,'sys-backorder details'!$E:$E,'item dashboard'!A543,'sys-backorder details'!$V:$V,"")</f>
        <v>0</v>
      </c>
      <c r="I543" s="83">
        <f>SUMIF('settings-routing'!$I:$I,'item dashboard'!A543,'settings-routing'!$O:$O)</f>
        <v>0</v>
      </c>
      <c r="J543" s="50">
        <f>SUMIFS('sys-backorder details'!$M:$M,'sys-backorder details'!$E:$E,'item dashboard'!A543,'sys-backorder details'!$V:$V,"Call off")</f>
        <v>0</v>
      </c>
      <c r="K543" s="84">
        <f t="shared" si="5"/>
        <v>0</v>
      </c>
      <c r="L543" s="84">
        <f>SUMIF('Production Plan'!$E:$E,'item dashboard'!A543,'Production Plan'!$N:$N)</f>
        <v>0</v>
      </c>
      <c r="M543" s="85" t="str">
        <f t="shared" si="6"/>
        <v>B-GP253B-Y20ALIY-250 ml Yellow Printed Aliyzeco Bottle</v>
      </c>
      <c r="N543" s="86">
        <f>SUMIFS('sys inv movment rpt'!$M:$M,'sys inv movment rpt'!$L:$L,$M543,'sys inv movment rpt'!$N:$N,N$1)</f>
        <v>0</v>
      </c>
      <c r="O543" s="86">
        <f>SUMIFS('sys inv movment rpt'!$M:$M,'sys inv movment rpt'!$L:$L,$M543,'sys inv movment rpt'!$N:$N,O$1)</f>
        <v>0</v>
      </c>
      <c r="P543" s="86">
        <f>SUMIFS('sys inv movment rpt'!$M:$M,'sys inv movment rpt'!$L:$L,$M543,'sys inv movment rpt'!$N:$N,P$1)</f>
        <v>0</v>
      </c>
      <c r="Q543" s="86">
        <f>SUMIFS('sys inv movment rpt'!$M:$M,'sys inv movment rpt'!$L:$L,$M543,'sys inv movment rpt'!$N:$N,Q$1)</f>
        <v>0</v>
      </c>
      <c r="R543" s="86">
        <f>SUMIFS('sys inv movment rpt'!$M:$M,'sys inv movment rpt'!$L:$L,$M543,'sys inv movment rpt'!$N:$N,R$1)</f>
        <v>0</v>
      </c>
      <c r="S543" s="86">
        <f>SUMIFS('sys inv movment rpt'!$M:$M,'sys inv movment rpt'!$L:$L,$M543,'sys inv movment rpt'!$N:$N,S$1)</f>
        <v>0</v>
      </c>
      <c r="T543" s="86">
        <f>SUMIFS('sys inv movment rpt'!$M:$M,'sys inv movment rpt'!$L:$L,$M543,'sys inv movment rpt'!$N:$N,T$1)</f>
        <v>0</v>
      </c>
      <c r="U543" s="86">
        <f>SUMIFS('sys inv movment rpt'!$M:$M,'sys inv movment rpt'!$L:$L,$M543,'sys inv movment rpt'!$N:$N,U$1)</f>
        <v>0</v>
      </c>
      <c r="V543" s="86">
        <f>SUMIFS('sys inv movment rpt'!$M:$M,'sys inv movment rpt'!$L:$L,$M543,'sys inv movment rpt'!$N:$N,V$1)</f>
        <v>0</v>
      </c>
      <c r="W543" s="86">
        <f>SUMIFS('sys inv movment rpt'!$M:$M,'sys inv movment rpt'!$L:$L,$M543,'sys inv movment rpt'!$N:$N,W$1)</f>
        <v>0</v>
      </c>
      <c r="X543" s="86">
        <f>SUMIFS('sys inv movment rpt'!$M:$M,'sys inv movment rpt'!$L:$L,$M543,'sys inv movment rpt'!$N:$N,X$1)</f>
        <v>0</v>
      </c>
      <c r="Y543" s="86">
        <f>SUMIFS('sys inv movment rpt'!$M:$M,'sys inv movment rpt'!$L:$L,$M543,'sys inv movment rpt'!$N:$N,Y$1)</f>
        <v>0</v>
      </c>
      <c r="Z543" s="86">
        <f>SUMIFS('sys inv movment rpt'!$M:$M,'sys inv movment rpt'!$L:$L,$M543,'sys inv movment rpt'!$N:$N,Z$1)</f>
        <v>0</v>
      </c>
      <c r="AA543" s="86">
        <f>SUMIFS('sys inv movment rpt'!$M:$M,'sys inv movment rpt'!$L:$L,$M543,'sys inv movment rpt'!$N:$N,AA$1)</f>
        <v>0</v>
      </c>
      <c r="AB543" s="86">
        <f>SUMIFS('sys inv movment rpt'!$M:$M,'sys inv movment rpt'!$L:$L,$M543,'sys inv movment rpt'!$N:$N,AB$1)</f>
        <v>0</v>
      </c>
      <c r="AC543" s="86">
        <f>SUMIFS('sys inv movment rpt'!$M:$M,'sys inv movment rpt'!$L:$L,$M543,'sys inv movment rpt'!$N:$N,AC$1)</f>
        <v>0</v>
      </c>
      <c r="AD543" s="86">
        <f>SUMIFS('sys inv movment rpt'!$M:$M,'sys inv movment rpt'!$L:$L,$M543,'sys inv movment rpt'!$N:$N,AD$1)</f>
        <v>0</v>
      </c>
      <c r="AE543" s="86">
        <f>SUMIFS('sys inv movment rpt'!$M:$M,'sys inv movment rpt'!$L:$L,$M543,'sys inv movment rpt'!$N:$N,AE$1)</f>
        <v>0</v>
      </c>
      <c r="AF543" s="86">
        <f>SUMIFS('sys inv movment rpt'!$M:$M,'sys inv movment rpt'!$L:$L,$M543,'sys inv movment rpt'!$N:$N,AF$1)</f>
        <v>0</v>
      </c>
      <c r="AG543" s="86">
        <f>SUMIFS('sys inv movment rpt'!$M:$M,'sys inv movment rpt'!$L:$L,$M543,'sys inv movment rpt'!$N:$N,AG$1)</f>
        <v>0</v>
      </c>
      <c r="AH543" s="86">
        <f>SUMIFS('sys inv movment rpt'!$M:$M,'sys inv movment rpt'!$L:$L,$M543,'sys inv movment rpt'!$N:$N,AH$1)</f>
        <v>0</v>
      </c>
      <c r="AI543" s="86">
        <f>SUMIFS('sys inv movment rpt'!$M:$M,'sys inv movment rpt'!$L:$L,$M543,'sys inv movment rpt'!$N:$N,AI$1)</f>
        <v>0</v>
      </c>
      <c r="AJ543" s="86">
        <f>SUMIFS('sys inv movment rpt'!$M:$M,'sys inv movment rpt'!$L:$L,$M543,'sys inv movment rpt'!$N:$N,AJ$1)</f>
        <v>0</v>
      </c>
      <c r="AK543" s="86">
        <f>SUMIFS('sys inv movment rpt'!$M:$M,'sys inv movment rpt'!$L:$L,$M543,'sys inv movment rpt'!$N:$N,AK$1)</f>
        <v>0</v>
      </c>
      <c r="AL543" s="86">
        <f>SUMIFS('sys inv movment rpt'!$M:$M,'sys inv movment rpt'!$L:$L,$M543,'sys inv movment rpt'!$N:$N,AL$1)</f>
        <v>0</v>
      </c>
      <c r="AM543" s="86">
        <f>SUMIFS('sys inv movment rpt'!$M:$M,'sys inv movment rpt'!$L:$L,$M543,'sys inv movment rpt'!$N:$N,AM$1)</f>
        <v>0</v>
      </c>
      <c r="AN543" s="86">
        <f>SUMIFS('sys inv movment rpt'!$M:$M,'sys inv movment rpt'!$L:$L,$M543,'sys inv movment rpt'!$N:$N,AN$1)</f>
        <v>0</v>
      </c>
      <c r="AO543" s="86">
        <f>SUMIFS('sys inv movment rpt'!$M:$M,'sys inv movment rpt'!$L:$L,$M543,'sys inv movment rpt'!$N:$N,AO$1)</f>
        <v>0</v>
      </c>
      <c r="AP543" s="86">
        <f>SUMIFS('sys inv movment rpt'!$M:$M,'sys inv movment rpt'!$L:$L,$M543,'sys inv movment rpt'!$N:$N,AP$1)</f>
        <v>0</v>
      </c>
      <c r="AQ543" s="86">
        <f>SUMIFS('sys inv movment rpt'!$M:$M,'sys inv movment rpt'!$L:$L,$M543,'sys inv movment rpt'!$N:$N,AQ$1)</f>
        <v>0</v>
      </c>
      <c r="AR543" s="86">
        <f>SUMIFS('sys inv movment rpt'!$M:$M,'sys inv movment rpt'!$L:$L,$M543,'sys inv movment rpt'!$N:$N,AR$1)</f>
        <v>0</v>
      </c>
      <c r="AS543" s="86">
        <f>SUMIFS('sys inv movment rpt'!$M:$M,'sys inv movment rpt'!$L:$L,$M543,'sys inv movment rpt'!$N:$N,AS$1)</f>
        <v>0</v>
      </c>
      <c r="AT543" s="86">
        <f>SUMIFS('sys inv movment rpt'!$M:$M,'sys inv movment rpt'!$L:$L,$M543,'sys inv movment rpt'!$N:$N,AT$1)</f>
        <v>0</v>
      </c>
      <c r="AU543" s="86">
        <f>SUMIFS('sys inv movment rpt'!$M:$M,'sys inv movment rpt'!$L:$L,$M543,'sys inv movment rpt'!$N:$N,AU$1)</f>
        <v>0</v>
      </c>
      <c r="AV543" s="86">
        <f>SUMIFS('sys inv movment rpt'!$M:$M,'sys inv movment rpt'!$L:$L,$M543,'sys inv movment rpt'!$N:$N,AV$1)</f>
        <v>0</v>
      </c>
      <c r="AW543" s="87" t="str">
        <f>IFERROR(VLOOKUP(A543,'sys-backorder details'!E:U,17,0),"-")</f>
        <v>-</v>
      </c>
      <c r="AX543" s="87" t="str">
        <f>IF(K543&gt;1,VLOOKUP(A543,'settings-routing'!A:I,9,0),"")</f>
        <v/>
      </c>
    </row>
    <row r="544" ht="12.75" hidden="1" customHeight="1">
      <c r="A544" s="28" t="s">
        <v>1269</v>
      </c>
      <c r="B544" s="28" t="s">
        <v>1270</v>
      </c>
      <c r="C544" s="50">
        <f t="shared" si="2"/>
        <v>0</v>
      </c>
      <c r="D544" s="80">
        <f>SUMIF('Stocks 101-111'!$J:$J,'item dashboard'!A544,'Stocks 101-111'!K:K)</f>
        <v>0</v>
      </c>
      <c r="E544" s="80">
        <f>SUMIF('Stocks 101-111'!$J:$J,'item dashboard'!A544,'Stocks 101-111'!$L:$L)</f>
        <v>0</v>
      </c>
      <c r="F544" s="81">
        <f t="shared" si="3"/>
        <v>0</v>
      </c>
      <c r="G544" s="82">
        <f t="shared" si="4"/>
        <v>0</v>
      </c>
      <c r="H544" s="50">
        <f>SUMIFS('sys-backorder details'!$M:$M,'sys-backorder details'!$E:$E,'item dashboard'!A544,'sys-backorder details'!$V:$V,"")</f>
        <v>0</v>
      </c>
      <c r="I544" s="83">
        <f>SUMIF('settings-routing'!$I:$I,'item dashboard'!A544,'settings-routing'!$O:$O)</f>
        <v>0</v>
      </c>
      <c r="J544" s="50">
        <f>SUMIFS('sys-backorder details'!$M:$M,'sys-backorder details'!$E:$E,'item dashboard'!A544,'sys-backorder details'!$V:$V,"Call off")</f>
        <v>0</v>
      </c>
      <c r="K544" s="84">
        <f t="shared" si="5"/>
        <v>0</v>
      </c>
      <c r="L544" s="84">
        <f>SUMIF('Production Plan'!$E:$E,'item dashboard'!A544,'Production Plan'!$N:$N)</f>
        <v>0</v>
      </c>
      <c r="M544" s="85" t="str">
        <f t="shared" si="6"/>
        <v>B-GP253-DPK20-250 ml Dark Pink Bottle</v>
      </c>
      <c r="N544" s="86">
        <f>SUMIFS('sys inv movment rpt'!$M:$M,'sys inv movment rpt'!$L:$L,$M544,'sys inv movment rpt'!$N:$N,N$1)</f>
        <v>0</v>
      </c>
      <c r="O544" s="86">
        <f>SUMIFS('sys inv movment rpt'!$M:$M,'sys inv movment rpt'!$L:$L,$M544,'sys inv movment rpt'!$N:$N,O$1)</f>
        <v>0</v>
      </c>
      <c r="P544" s="86">
        <f>SUMIFS('sys inv movment rpt'!$M:$M,'sys inv movment rpt'!$L:$L,$M544,'sys inv movment rpt'!$N:$N,P$1)</f>
        <v>0</v>
      </c>
      <c r="Q544" s="86">
        <f>SUMIFS('sys inv movment rpt'!$M:$M,'sys inv movment rpt'!$L:$L,$M544,'sys inv movment rpt'!$N:$N,Q$1)</f>
        <v>0</v>
      </c>
      <c r="R544" s="86">
        <f>SUMIFS('sys inv movment rpt'!$M:$M,'sys inv movment rpt'!$L:$L,$M544,'sys inv movment rpt'!$N:$N,R$1)</f>
        <v>0</v>
      </c>
      <c r="S544" s="86">
        <f>SUMIFS('sys inv movment rpt'!$M:$M,'sys inv movment rpt'!$L:$L,$M544,'sys inv movment rpt'!$N:$N,S$1)</f>
        <v>0</v>
      </c>
      <c r="T544" s="86">
        <f>SUMIFS('sys inv movment rpt'!$M:$M,'sys inv movment rpt'!$L:$L,$M544,'sys inv movment rpt'!$N:$N,T$1)</f>
        <v>0</v>
      </c>
      <c r="U544" s="86">
        <f>SUMIFS('sys inv movment rpt'!$M:$M,'sys inv movment rpt'!$L:$L,$M544,'sys inv movment rpt'!$N:$N,U$1)</f>
        <v>0</v>
      </c>
      <c r="V544" s="86">
        <f>SUMIFS('sys inv movment rpt'!$M:$M,'sys inv movment rpt'!$L:$L,$M544,'sys inv movment rpt'!$N:$N,V$1)</f>
        <v>0</v>
      </c>
      <c r="W544" s="86">
        <f>SUMIFS('sys inv movment rpt'!$M:$M,'sys inv movment rpt'!$L:$L,$M544,'sys inv movment rpt'!$N:$N,W$1)</f>
        <v>0</v>
      </c>
      <c r="X544" s="86">
        <f>SUMIFS('sys inv movment rpt'!$M:$M,'sys inv movment rpt'!$L:$L,$M544,'sys inv movment rpt'!$N:$N,X$1)</f>
        <v>0</v>
      </c>
      <c r="Y544" s="86">
        <f>SUMIFS('sys inv movment rpt'!$M:$M,'sys inv movment rpt'!$L:$L,$M544,'sys inv movment rpt'!$N:$N,Y$1)</f>
        <v>0</v>
      </c>
      <c r="Z544" s="86">
        <f>SUMIFS('sys inv movment rpt'!$M:$M,'sys inv movment rpt'!$L:$L,$M544,'sys inv movment rpt'!$N:$N,Z$1)</f>
        <v>0</v>
      </c>
      <c r="AA544" s="86">
        <f>SUMIFS('sys inv movment rpt'!$M:$M,'sys inv movment rpt'!$L:$L,$M544,'sys inv movment rpt'!$N:$N,AA$1)</f>
        <v>0</v>
      </c>
      <c r="AB544" s="86">
        <f>SUMIFS('sys inv movment rpt'!$M:$M,'sys inv movment rpt'!$L:$L,$M544,'sys inv movment rpt'!$N:$N,AB$1)</f>
        <v>0</v>
      </c>
      <c r="AC544" s="86">
        <f>SUMIFS('sys inv movment rpt'!$M:$M,'sys inv movment rpt'!$L:$L,$M544,'sys inv movment rpt'!$N:$N,AC$1)</f>
        <v>0</v>
      </c>
      <c r="AD544" s="86">
        <f>SUMIFS('sys inv movment rpt'!$M:$M,'sys inv movment rpt'!$L:$L,$M544,'sys inv movment rpt'!$N:$N,AD$1)</f>
        <v>0</v>
      </c>
      <c r="AE544" s="86">
        <f>SUMIFS('sys inv movment rpt'!$M:$M,'sys inv movment rpt'!$L:$L,$M544,'sys inv movment rpt'!$N:$N,AE$1)</f>
        <v>0</v>
      </c>
      <c r="AF544" s="86">
        <f>SUMIFS('sys inv movment rpt'!$M:$M,'sys inv movment rpt'!$L:$L,$M544,'sys inv movment rpt'!$N:$N,AF$1)</f>
        <v>0</v>
      </c>
      <c r="AG544" s="86">
        <f>SUMIFS('sys inv movment rpt'!$M:$M,'sys inv movment rpt'!$L:$L,$M544,'sys inv movment rpt'!$N:$N,AG$1)</f>
        <v>0</v>
      </c>
      <c r="AH544" s="86">
        <f>SUMIFS('sys inv movment rpt'!$M:$M,'sys inv movment rpt'!$L:$L,$M544,'sys inv movment rpt'!$N:$N,AH$1)</f>
        <v>0</v>
      </c>
      <c r="AI544" s="86">
        <f>SUMIFS('sys inv movment rpt'!$M:$M,'sys inv movment rpt'!$L:$L,$M544,'sys inv movment rpt'!$N:$N,AI$1)</f>
        <v>0</v>
      </c>
      <c r="AJ544" s="86">
        <f>SUMIFS('sys inv movment rpt'!$M:$M,'sys inv movment rpt'!$L:$L,$M544,'sys inv movment rpt'!$N:$N,AJ$1)</f>
        <v>0</v>
      </c>
      <c r="AK544" s="86">
        <f>SUMIFS('sys inv movment rpt'!$M:$M,'sys inv movment rpt'!$L:$L,$M544,'sys inv movment rpt'!$N:$N,AK$1)</f>
        <v>0</v>
      </c>
      <c r="AL544" s="86">
        <f>SUMIFS('sys inv movment rpt'!$M:$M,'sys inv movment rpt'!$L:$L,$M544,'sys inv movment rpt'!$N:$N,AL$1)</f>
        <v>0</v>
      </c>
      <c r="AM544" s="86">
        <f>SUMIFS('sys inv movment rpt'!$M:$M,'sys inv movment rpt'!$L:$L,$M544,'sys inv movment rpt'!$N:$N,AM$1)</f>
        <v>0</v>
      </c>
      <c r="AN544" s="86">
        <f>SUMIFS('sys inv movment rpt'!$M:$M,'sys inv movment rpt'!$L:$L,$M544,'sys inv movment rpt'!$N:$N,AN$1)</f>
        <v>0</v>
      </c>
      <c r="AO544" s="86">
        <f>SUMIFS('sys inv movment rpt'!$M:$M,'sys inv movment rpt'!$L:$L,$M544,'sys inv movment rpt'!$N:$N,AO$1)</f>
        <v>0</v>
      </c>
      <c r="AP544" s="86">
        <f>SUMIFS('sys inv movment rpt'!$M:$M,'sys inv movment rpt'!$L:$L,$M544,'sys inv movment rpt'!$N:$N,AP$1)</f>
        <v>0</v>
      </c>
      <c r="AQ544" s="86">
        <f>SUMIFS('sys inv movment rpt'!$M:$M,'sys inv movment rpt'!$L:$L,$M544,'sys inv movment rpt'!$N:$N,AQ$1)</f>
        <v>0</v>
      </c>
      <c r="AR544" s="86">
        <f>SUMIFS('sys inv movment rpt'!$M:$M,'sys inv movment rpt'!$L:$L,$M544,'sys inv movment rpt'!$N:$N,AR$1)</f>
        <v>0</v>
      </c>
      <c r="AS544" s="86">
        <f>SUMIFS('sys inv movment rpt'!$M:$M,'sys inv movment rpt'!$L:$L,$M544,'sys inv movment rpt'!$N:$N,AS$1)</f>
        <v>0</v>
      </c>
      <c r="AT544" s="86">
        <f>SUMIFS('sys inv movment rpt'!$M:$M,'sys inv movment rpt'!$L:$L,$M544,'sys inv movment rpt'!$N:$N,AT$1)</f>
        <v>0</v>
      </c>
      <c r="AU544" s="86">
        <f>SUMIFS('sys inv movment rpt'!$M:$M,'sys inv movment rpt'!$L:$L,$M544,'sys inv movment rpt'!$N:$N,AU$1)</f>
        <v>0</v>
      </c>
      <c r="AV544" s="86">
        <f>SUMIFS('sys inv movment rpt'!$M:$M,'sys inv movment rpt'!$L:$L,$M544,'sys inv movment rpt'!$N:$N,AV$1)</f>
        <v>0</v>
      </c>
      <c r="AW544" s="87" t="str">
        <f>IFERROR(VLOOKUP(A544,'sys-backorder details'!E:U,17,0),"-")</f>
        <v>-</v>
      </c>
      <c r="AX544" s="87" t="str">
        <f>IF(K544&gt;1,VLOOKUP(A544,'settings-routing'!A:I,9,0),"")</f>
        <v/>
      </c>
    </row>
    <row r="545" ht="12.75" hidden="1" customHeight="1">
      <c r="A545" s="50" t="s">
        <v>1271</v>
      </c>
      <c r="B545" s="50" t="s">
        <v>1272</v>
      </c>
      <c r="C545" s="50">
        <f t="shared" si="2"/>
        <v>0</v>
      </c>
      <c r="D545" s="80">
        <f>SUMIF('Stocks 101-111'!$J:$J,'item dashboard'!A545,'Stocks 101-111'!K:K)</f>
        <v>0</v>
      </c>
      <c r="E545" s="80">
        <f>SUMIF('Stocks 101-111'!$J:$J,'item dashboard'!A545,'Stocks 101-111'!$L:$L)</f>
        <v>0</v>
      </c>
      <c r="F545" s="81">
        <f t="shared" si="3"/>
        <v>0</v>
      </c>
      <c r="G545" s="82">
        <f t="shared" si="4"/>
        <v>0</v>
      </c>
      <c r="H545" s="50">
        <f>SUMIFS('sys-backorder details'!$M:$M,'sys-backorder details'!$E:$E,'item dashboard'!A545,'sys-backorder details'!$V:$V,"")</f>
        <v>0</v>
      </c>
      <c r="I545" s="83">
        <f>SUMIF('settings-routing'!$I:$I,'item dashboard'!A545,'settings-routing'!$O:$O)</f>
        <v>0</v>
      </c>
      <c r="J545" s="50">
        <f>SUMIFS('sys-backorder details'!$M:$M,'sys-backorder details'!$E:$E,'item dashboard'!A545,'sys-backorder details'!$V:$V,"Call off")</f>
        <v>0</v>
      </c>
      <c r="K545" s="84">
        <f t="shared" si="5"/>
        <v>0</v>
      </c>
      <c r="L545" s="84">
        <f>SUMIF('Production Plan'!$E:$E,'item dashboard'!A545,'Production Plan'!$N:$N)</f>
        <v>0</v>
      </c>
      <c r="M545" s="85" t="str">
        <f t="shared" si="6"/>
        <v>B-GP253-DPK20BILAN-250 ml Dark Pink Printed Bilan Bottle</v>
      </c>
      <c r="N545" s="86">
        <f>SUMIFS('sys inv movment rpt'!$M:$M,'sys inv movment rpt'!$L:$L,$M545,'sys inv movment rpt'!$N:$N,N$1)</f>
        <v>0</v>
      </c>
      <c r="O545" s="86">
        <f>SUMIFS('sys inv movment rpt'!$M:$M,'sys inv movment rpt'!$L:$L,$M545,'sys inv movment rpt'!$N:$N,O$1)</f>
        <v>0</v>
      </c>
      <c r="P545" s="86">
        <f>SUMIFS('sys inv movment rpt'!$M:$M,'sys inv movment rpt'!$L:$L,$M545,'sys inv movment rpt'!$N:$N,P$1)</f>
        <v>0</v>
      </c>
      <c r="Q545" s="86">
        <f>SUMIFS('sys inv movment rpt'!$M:$M,'sys inv movment rpt'!$L:$L,$M545,'sys inv movment rpt'!$N:$N,Q$1)</f>
        <v>0</v>
      </c>
      <c r="R545" s="86">
        <f>SUMIFS('sys inv movment rpt'!$M:$M,'sys inv movment rpt'!$L:$L,$M545,'sys inv movment rpt'!$N:$N,R$1)</f>
        <v>0</v>
      </c>
      <c r="S545" s="86">
        <f>SUMIFS('sys inv movment rpt'!$M:$M,'sys inv movment rpt'!$L:$L,$M545,'sys inv movment rpt'!$N:$N,S$1)</f>
        <v>0</v>
      </c>
      <c r="T545" s="86">
        <f>SUMIFS('sys inv movment rpt'!$M:$M,'sys inv movment rpt'!$L:$L,$M545,'sys inv movment rpt'!$N:$N,T$1)</f>
        <v>0</v>
      </c>
      <c r="U545" s="86">
        <f>SUMIFS('sys inv movment rpt'!$M:$M,'sys inv movment rpt'!$L:$L,$M545,'sys inv movment rpt'!$N:$N,U$1)</f>
        <v>0</v>
      </c>
      <c r="V545" s="86">
        <f>SUMIFS('sys inv movment rpt'!$M:$M,'sys inv movment rpt'!$L:$L,$M545,'sys inv movment rpt'!$N:$N,V$1)</f>
        <v>0</v>
      </c>
      <c r="W545" s="86">
        <f>SUMIFS('sys inv movment rpt'!$M:$M,'sys inv movment rpt'!$L:$L,$M545,'sys inv movment rpt'!$N:$N,W$1)</f>
        <v>0</v>
      </c>
      <c r="X545" s="86">
        <f>SUMIFS('sys inv movment rpt'!$M:$M,'sys inv movment rpt'!$L:$L,$M545,'sys inv movment rpt'!$N:$N,X$1)</f>
        <v>0</v>
      </c>
      <c r="Y545" s="86">
        <f>SUMIFS('sys inv movment rpt'!$M:$M,'sys inv movment rpt'!$L:$L,$M545,'sys inv movment rpt'!$N:$N,Y$1)</f>
        <v>0</v>
      </c>
      <c r="Z545" s="86">
        <f>SUMIFS('sys inv movment rpt'!$M:$M,'sys inv movment rpt'!$L:$L,$M545,'sys inv movment rpt'!$N:$N,Z$1)</f>
        <v>0</v>
      </c>
      <c r="AA545" s="86">
        <f>SUMIFS('sys inv movment rpt'!$M:$M,'sys inv movment rpt'!$L:$L,$M545,'sys inv movment rpt'!$N:$N,AA$1)</f>
        <v>0</v>
      </c>
      <c r="AB545" s="86">
        <f>SUMIFS('sys inv movment rpt'!$M:$M,'sys inv movment rpt'!$L:$L,$M545,'sys inv movment rpt'!$N:$N,AB$1)</f>
        <v>0</v>
      </c>
      <c r="AC545" s="86">
        <f>SUMIFS('sys inv movment rpt'!$M:$M,'sys inv movment rpt'!$L:$L,$M545,'sys inv movment rpt'!$N:$N,AC$1)</f>
        <v>0</v>
      </c>
      <c r="AD545" s="86">
        <f>SUMIFS('sys inv movment rpt'!$M:$M,'sys inv movment rpt'!$L:$L,$M545,'sys inv movment rpt'!$N:$N,AD$1)</f>
        <v>0</v>
      </c>
      <c r="AE545" s="86">
        <f>SUMIFS('sys inv movment rpt'!$M:$M,'sys inv movment rpt'!$L:$L,$M545,'sys inv movment rpt'!$N:$N,AE$1)</f>
        <v>0</v>
      </c>
      <c r="AF545" s="86">
        <f>SUMIFS('sys inv movment rpt'!$M:$M,'sys inv movment rpt'!$L:$L,$M545,'sys inv movment rpt'!$N:$N,AF$1)</f>
        <v>0</v>
      </c>
      <c r="AG545" s="86">
        <f>SUMIFS('sys inv movment rpt'!$M:$M,'sys inv movment rpt'!$L:$L,$M545,'sys inv movment rpt'!$N:$N,AG$1)</f>
        <v>0</v>
      </c>
      <c r="AH545" s="86">
        <f>SUMIFS('sys inv movment rpt'!$M:$M,'sys inv movment rpt'!$L:$L,$M545,'sys inv movment rpt'!$N:$N,AH$1)</f>
        <v>0</v>
      </c>
      <c r="AI545" s="86">
        <f>SUMIFS('sys inv movment rpt'!$M:$M,'sys inv movment rpt'!$L:$L,$M545,'sys inv movment rpt'!$N:$N,AI$1)</f>
        <v>0</v>
      </c>
      <c r="AJ545" s="86">
        <f>SUMIFS('sys inv movment rpt'!$M:$M,'sys inv movment rpt'!$L:$L,$M545,'sys inv movment rpt'!$N:$N,AJ$1)</f>
        <v>0</v>
      </c>
      <c r="AK545" s="86">
        <f>SUMIFS('sys inv movment rpt'!$M:$M,'sys inv movment rpt'!$L:$L,$M545,'sys inv movment rpt'!$N:$N,AK$1)</f>
        <v>0</v>
      </c>
      <c r="AL545" s="86">
        <f>SUMIFS('sys inv movment rpt'!$M:$M,'sys inv movment rpt'!$L:$L,$M545,'sys inv movment rpt'!$N:$N,AL$1)</f>
        <v>0</v>
      </c>
      <c r="AM545" s="86">
        <f>SUMIFS('sys inv movment rpt'!$M:$M,'sys inv movment rpt'!$L:$L,$M545,'sys inv movment rpt'!$N:$N,AM$1)</f>
        <v>0</v>
      </c>
      <c r="AN545" s="86">
        <f>SUMIFS('sys inv movment rpt'!$M:$M,'sys inv movment rpt'!$L:$L,$M545,'sys inv movment rpt'!$N:$N,AN$1)</f>
        <v>0</v>
      </c>
      <c r="AO545" s="86">
        <f>SUMIFS('sys inv movment rpt'!$M:$M,'sys inv movment rpt'!$L:$L,$M545,'sys inv movment rpt'!$N:$N,AO$1)</f>
        <v>0</v>
      </c>
      <c r="AP545" s="86">
        <f>SUMIFS('sys inv movment rpt'!$M:$M,'sys inv movment rpt'!$L:$L,$M545,'sys inv movment rpt'!$N:$N,AP$1)</f>
        <v>0</v>
      </c>
      <c r="AQ545" s="86">
        <f>SUMIFS('sys inv movment rpt'!$M:$M,'sys inv movment rpt'!$L:$L,$M545,'sys inv movment rpt'!$N:$N,AQ$1)</f>
        <v>0</v>
      </c>
      <c r="AR545" s="86">
        <f>SUMIFS('sys inv movment rpt'!$M:$M,'sys inv movment rpt'!$L:$L,$M545,'sys inv movment rpt'!$N:$N,AR$1)</f>
        <v>0</v>
      </c>
      <c r="AS545" s="86">
        <f>SUMIFS('sys inv movment rpt'!$M:$M,'sys inv movment rpt'!$L:$L,$M545,'sys inv movment rpt'!$N:$N,AS$1)</f>
        <v>0</v>
      </c>
      <c r="AT545" s="86">
        <f>SUMIFS('sys inv movment rpt'!$M:$M,'sys inv movment rpt'!$L:$L,$M545,'sys inv movment rpt'!$N:$N,AT$1)</f>
        <v>0</v>
      </c>
      <c r="AU545" s="86">
        <f>SUMIFS('sys inv movment rpt'!$M:$M,'sys inv movment rpt'!$L:$L,$M545,'sys inv movment rpt'!$N:$N,AU$1)</f>
        <v>0</v>
      </c>
      <c r="AV545" s="86">
        <f>SUMIFS('sys inv movment rpt'!$M:$M,'sys inv movment rpt'!$L:$L,$M545,'sys inv movment rpt'!$N:$N,AV$1)</f>
        <v>0</v>
      </c>
      <c r="AW545" s="87" t="str">
        <f>IFERROR(VLOOKUP(A545,'sys-backorder details'!E:U,17,0),"-")</f>
        <v>-</v>
      </c>
      <c r="AX545" s="87" t="str">
        <f>IF(K545&gt;1,VLOOKUP(A545,'settings-routing'!A:I,9,0),"")</f>
        <v/>
      </c>
    </row>
    <row r="546" ht="12.75" hidden="1" customHeight="1">
      <c r="A546" s="28" t="s">
        <v>1273</v>
      </c>
      <c r="B546" s="28" t="s">
        <v>1274</v>
      </c>
      <c r="C546" s="50">
        <f t="shared" si="2"/>
        <v>0</v>
      </c>
      <c r="D546" s="80">
        <f>SUMIF('Stocks 101-111'!$J:$J,'item dashboard'!A546,'Stocks 101-111'!K:K)</f>
        <v>0</v>
      </c>
      <c r="E546" s="80">
        <f>SUMIF('Stocks 101-111'!$J:$J,'item dashboard'!A546,'Stocks 101-111'!$L:$L)</f>
        <v>0</v>
      </c>
      <c r="F546" s="81">
        <f t="shared" si="3"/>
        <v>0</v>
      </c>
      <c r="G546" s="82">
        <f t="shared" si="4"/>
        <v>0</v>
      </c>
      <c r="H546" s="50">
        <f>SUMIFS('sys-backorder details'!$M:$M,'sys-backorder details'!$E:$E,'item dashboard'!A546,'sys-backorder details'!$V:$V,"")</f>
        <v>0</v>
      </c>
      <c r="I546" s="83">
        <f>SUMIF('settings-routing'!$I:$I,'item dashboard'!A546,'settings-routing'!$O:$O)</f>
        <v>0</v>
      </c>
      <c r="J546" s="50">
        <f>SUMIFS('sys-backorder details'!$M:$M,'sys-backorder details'!$E:$E,'item dashboard'!A546,'sys-backorder details'!$V:$V,"Call off")</f>
        <v>0</v>
      </c>
      <c r="K546" s="84">
        <f t="shared" si="5"/>
        <v>0</v>
      </c>
      <c r="L546" s="84">
        <f>SUMIF('Production Plan'!$E:$E,'item dashboard'!A546,'Production Plan'!$N:$N)</f>
        <v>0</v>
      </c>
      <c r="M546" s="85" t="str">
        <f t="shared" si="6"/>
        <v>B-GP253-G20EPC-N-250 ml Green Printed Epcc Neutralzing Bottle</v>
      </c>
      <c r="N546" s="86">
        <f>SUMIFS('sys inv movment rpt'!$M:$M,'sys inv movment rpt'!$L:$L,$M546,'sys inv movment rpt'!$N:$N,N$1)</f>
        <v>0</v>
      </c>
      <c r="O546" s="86">
        <f>SUMIFS('sys inv movment rpt'!$M:$M,'sys inv movment rpt'!$L:$L,$M546,'sys inv movment rpt'!$N:$N,O$1)</f>
        <v>0</v>
      </c>
      <c r="P546" s="86">
        <f>SUMIFS('sys inv movment rpt'!$M:$M,'sys inv movment rpt'!$L:$L,$M546,'sys inv movment rpt'!$N:$N,P$1)</f>
        <v>0</v>
      </c>
      <c r="Q546" s="86">
        <f>SUMIFS('sys inv movment rpt'!$M:$M,'sys inv movment rpt'!$L:$L,$M546,'sys inv movment rpt'!$N:$N,Q$1)</f>
        <v>0</v>
      </c>
      <c r="R546" s="86">
        <f>SUMIFS('sys inv movment rpt'!$M:$M,'sys inv movment rpt'!$L:$L,$M546,'sys inv movment rpt'!$N:$N,R$1)</f>
        <v>0</v>
      </c>
      <c r="S546" s="86">
        <f>SUMIFS('sys inv movment rpt'!$M:$M,'sys inv movment rpt'!$L:$L,$M546,'sys inv movment rpt'!$N:$N,S$1)</f>
        <v>0</v>
      </c>
      <c r="T546" s="86">
        <f>SUMIFS('sys inv movment rpt'!$M:$M,'sys inv movment rpt'!$L:$L,$M546,'sys inv movment rpt'!$N:$N,T$1)</f>
        <v>0</v>
      </c>
      <c r="U546" s="86">
        <f>SUMIFS('sys inv movment rpt'!$M:$M,'sys inv movment rpt'!$L:$L,$M546,'sys inv movment rpt'!$N:$N,U$1)</f>
        <v>0</v>
      </c>
      <c r="V546" s="86">
        <f>SUMIFS('sys inv movment rpt'!$M:$M,'sys inv movment rpt'!$L:$L,$M546,'sys inv movment rpt'!$N:$N,V$1)</f>
        <v>0</v>
      </c>
      <c r="W546" s="86">
        <f>SUMIFS('sys inv movment rpt'!$M:$M,'sys inv movment rpt'!$L:$L,$M546,'sys inv movment rpt'!$N:$N,W$1)</f>
        <v>0</v>
      </c>
      <c r="X546" s="86">
        <f>SUMIFS('sys inv movment rpt'!$M:$M,'sys inv movment rpt'!$L:$L,$M546,'sys inv movment rpt'!$N:$N,X$1)</f>
        <v>0</v>
      </c>
      <c r="Y546" s="86">
        <f>SUMIFS('sys inv movment rpt'!$M:$M,'sys inv movment rpt'!$L:$L,$M546,'sys inv movment rpt'!$N:$N,Y$1)</f>
        <v>0</v>
      </c>
      <c r="Z546" s="86">
        <f>SUMIFS('sys inv movment rpt'!$M:$M,'sys inv movment rpt'!$L:$L,$M546,'sys inv movment rpt'!$N:$N,Z$1)</f>
        <v>0</v>
      </c>
      <c r="AA546" s="86">
        <f>SUMIFS('sys inv movment rpt'!$M:$M,'sys inv movment rpt'!$L:$L,$M546,'sys inv movment rpt'!$N:$N,AA$1)</f>
        <v>0</v>
      </c>
      <c r="AB546" s="86">
        <f>SUMIFS('sys inv movment rpt'!$M:$M,'sys inv movment rpt'!$L:$L,$M546,'sys inv movment rpt'!$N:$N,AB$1)</f>
        <v>0</v>
      </c>
      <c r="AC546" s="86">
        <f>SUMIFS('sys inv movment rpt'!$M:$M,'sys inv movment rpt'!$L:$L,$M546,'sys inv movment rpt'!$N:$N,AC$1)</f>
        <v>0</v>
      </c>
      <c r="AD546" s="86">
        <f>SUMIFS('sys inv movment rpt'!$M:$M,'sys inv movment rpt'!$L:$L,$M546,'sys inv movment rpt'!$N:$N,AD$1)</f>
        <v>0</v>
      </c>
      <c r="AE546" s="86">
        <f>SUMIFS('sys inv movment rpt'!$M:$M,'sys inv movment rpt'!$L:$L,$M546,'sys inv movment rpt'!$N:$N,AE$1)</f>
        <v>0</v>
      </c>
      <c r="AF546" s="86">
        <f>SUMIFS('sys inv movment rpt'!$M:$M,'sys inv movment rpt'!$L:$L,$M546,'sys inv movment rpt'!$N:$N,AF$1)</f>
        <v>0</v>
      </c>
      <c r="AG546" s="86">
        <f>SUMIFS('sys inv movment rpt'!$M:$M,'sys inv movment rpt'!$L:$L,$M546,'sys inv movment rpt'!$N:$N,AG$1)</f>
        <v>0</v>
      </c>
      <c r="AH546" s="86">
        <f>SUMIFS('sys inv movment rpt'!$M:$M,'sys inv movment rpt'!$L:$L,$M546,'sys inv movment rpt'!$N:$N,AH$1)</f>
        <v>0</v>
      </c>
      <c r="AI546" s="86">
        <f>SUMIFS('sys inv movment rpt'!$M:$M,'sys inv movment rpt'!$L:$L,$M546,'sys inv movment rpt'!$N:$N,AI$1)</f>
        <v>0</v>
      </c>
      <c r="AJ546" s="86">
        <f>SUMIFS('sys inv movment rpt'!$M:$M,'sys inv movment rpt'!$L:$L,$M546,'sys inv movment rpt'!$N:$N,AJ$1)</f>
        <v>0</v>
      </c>
      <c r="AK546" s="86">
        <f>SUMIFS('sys inv movment rpt'!$M:$M,'sys inv movment rpt'!$L:$L,$M546,'sys inv movment rpt'!$N:$N,AK$1)</f>
        <v>0</v>
      </c>
      <c r="AL546" s="86">
        <f>SUMIFS('sys inv movment rpt'!$M:$M,'sys inv movment rpt'!$L:$L,$M546,'sys inv movment rpt'!$N:$N,AL$1)</f>
        <v>0</v>
      </c>
      <c r="AM546" s="86">
        <f>SUMIFS('sys inv movment rpt'!$M:$M,'sys inv movment rpt'!$L:$L,$M546,'sys inv movment rpt'!$N:$N,AM$1)</f>
        <v>0</v>
      </c>
      <c r="AN546" s="86">
        <f>SUMIFS('sys inv movment rpt'!$M:$M,'sys inv movment rpt'!$L:$L,$M546,'sys inv movment rpt'!$N:$N,AN$1)</f>
        <v>0</v>
      </c>
      <c r="AO546" s="86">
        <f>SUMIFS('sys inv movment rpt'!$M:$M,'sys inv movment rpt'!$L:$L,$M546,'sys inv movment rpt'!$N:$N,AO$1)</f>
        <v>0</v>
      </c>
      <c r="AP546" s="86">
        <f>SUMIFS('sys inv movment rpt'!$M:$M,'sys inv movment rpt'!$L:$L,$M546,'sys inv movment rpt'!$N:$N,AP$1)</f>
        <v>0</v>
      </c>
      <c r="AQ546" s="86">
        <f>SUMIFS('sys inv movment rpt'!$M:$M,'sys inv movment rpt'!$L:$L,$M546,'sys inv movment rpt'!$N:$N,AQ$1)</f>
        <v>0</v>
      </c>
      <c r="AR546" s="86">
        <f>SUMIFS('sys inv movment rpt'!$M:$M,'sys inv movment rpt'!$L:$L,$M546,'sys inv movment rpt'!$N:$N,AR$1)</f>
        <v>0</v>
      </c>
      <c r="AS546" s="86">
        <f>SUMIFS('sys inv movment rpt'!$M:$M,'sys inv movment rpt'!$L:$L,$M546,'sys inv movment rpt'!$N:$N,AS$1)</f>
        <v>0</v>
      </c>
      <c r="AT546" s="86">
        <f>SUMIFS('sys inv movment rpt'!$M:$M,'sys inv movment rpt'!$L:$L,$M546,'sys inv movment rpt'!$N:$N,AT$1)</f>
        <v>0</v>
      </c>
      <c r="AU546" s="86">
        <f>SUMIFS('sys inv movment rpt'!$M:$M,'sys inv movment rpt'!$L:$L,$M546,'sys inv movment rpt'!$N:$N,AU$1)</f>
        <v>0</v>
      </c>
      <c r="AV546" s="86">
        <f>SUMIFS('sys inv movment rpt'!$M:$M,'sys inv movment rpt'!$L:$L,$M546,'sys inv movment rpt'!$N:$N,AV$1)</f>
        <v>0</v>
      </c>
      <c r="AW546" s="87" t="str">
        <f>IFERROR(VLOOKUP(A546,'sys-backorder details'!E:U,17,0),"-")</f>
        <v>-</v>
      </c>
      <c r="AX546" s="87" t="str">
        <f>IF(K546&gt;1,VLOOKUP(A546,'settings-routing'!A:I,9,0),"")</f>
        <v/>
      </c>
    </row>
    <row r="547" ht="12.75" hidden="1" customHeight="1">
      <c r="A547" s="50" t="s">
        <v>1275</v>
      </c>
      <c r="B547" s="50" t="s">
        <v>1029</v>
      </c>
      <c r="C547" s="50">
        <f t="shared" si="2"/>
        <v>0</v>
      </c>
      <c r="D547" s="80">
        <f>SUMIF('Stocks 101-111'!$J:$J,'item dashboard'!A547,'Stocks 101-111'!K:K)</f>
        <v>0</v>
      </c>
      <c r="E547" s="80">
        <f>SUMIF('Stocks 101-111'!$J:$J,'item dashboard'!A547,'Stocks 101-111'!$L:$L)</f>
        <v>0</v>
      </c>
      <c r="F547" s="81">
        <f t="shared" si="3"/>
        <v>0</v>
      </c>
      <c r="G547" s="82">
        <f t="shared" si="4"/>
        <v>0</v>
      </c>
      <c r="H547" s="50">
        <f>SUMIFS('sys-backorder details'!$M:$M,'sys-backorder details'!$E:$E,'item dashboard'!A547,'sys-backorder details'!$V:$V,"")</f>
        <v>0</v>
      </c>
      <c r="I547" s="83">
        <f>SUMIF('settings-routing'!$I:$I,'item dashboard'!A547,'settings-routing'!$O:$O)</f>
        <v>0</v>
      </c>
      <c r="J547" s="50">
        <f>SUMIFS('sys-backorder details'!$M:$M,'sys-backorder details'!$E:$E,'item dashboard'!A547,'sys-backorder details'!$V:$V,"Call off")</f>
        <v>0</v>
      </c>
      <c r="K547" s="84">
        <f t="shared" si="5"/>
        <v>0</v>
      </c>
      <c r="L547" s="84">
        <f>SUMIF('Production Plan'!$E:$E,'item dashboard'!A547,'Production Plan'!$N:$N)</f>
        <v>0</v>
      </c>
      <c r="M547" s="85" t="str">
        <f t="shared" si="6"/>
        <v>B-GP253-LPK20-250 ml Light Pink Bottle</v>
      </c>
      <c r="N547" s="86">
        <f>SUMIFS('sys inv movment rpt'!$M:$M,'sys inv movment rpt'!$L:$L,$M547,'sys inv movment rpt'!$N:$N,N$1)</f>
        <v>0</v>
      </c>
      <c r="O547" s="86">
        <f>SUMIFS('sys inv movment rpt'!$M:$M,'sys inv movment rpt'!$L:$L,$M547,'sys inv movment rpt'!$N:$N,O$1)</f>
        <v>0</v>
      </c>
      <c r="P547" s="86">
        <f>SUMIFS('sys inv movment rpt'!$M:$M,'sys inv movment rpt'!$L:$L,$M547,'sys inv movment rpt'!$N:$N,P$1)</f>
        <v>0</v>
      </c>
      <c r="Q547" s="86">
        <f>SUMIFS('sys inv movment rpt'!$M:$M,'sys inv movment rpt'!$L:$L,$M547,'sys inv movment rpt'!$N:$N,Q$1)</f>
        <v>0</v>
      </c>
      <c r="R547" s="86">
        <f>SUMIFS('sys inv movment rpt'!$M:$M,'sys inv movment rpt'!$L:$L,$M547,'sys inv movment rpt'!$N:$N,R$1)</f>
        <v>0</v>
      </c>
      <c r="S547" s="86">
        <f>SUMIFS('sys inv movment rpt'!$M:$M,'sys inv movment rpt'!$L:$L,$M547,'sys inv movment rpt'!$N:$N,S$1)</f>
        <v>0</v>
      </c>
      <c r="T547" s="86">
        <f>SUMIFS('sys inv movment rpt'!$M:$M,'sys inv movment rpt'!$L:$L,$M547,'sys inv movment rpt'!$N:$N,T$1)</f>
        <v>0</v>
      </c>
      <c r="U547" s="86">
        <f>SUMIFS('sys inv movment rpt'!$M:$M,'sys inv movment rpt'!$L:$L,$M547,'sys inv movment rpt'!$N:$N,U$1)</f>
        <v>0</v>
      </c>
      <c r="V547" s="86">
        <f>SUMIFS('sys inv movment rpt'!$M:$M,'sys inv movment rpt'!$L:$L,$M547,'sys inv movment rpt'!$N:$N,V$1)</f>
        <v>0</v>
      </c>
      <c r="W547" s="86">
        <f>SUMIFS('sys inv movment rpt'!$M:$M,'sys inv movment rpt'!$L:$L,$M547,'sys inv movment rpt'!$N:$N,W$1)</f>
        <v>0</v>
      </c>
      <c r="X547" s="86">
        <f>SUMIFS('sys inv movment rpt'!$M:$M,'sys inv movment rpt'!$L:$L,$M547,'sys inv movment rpt'!$N:$N,X$1)</f>
        <v>0</v>
      </c>
      <c r="Y547" s="86">
        <f>SUMIFS('sys inv movment rpt'!$M:$M,'sys inv movment rpt'!$L:$L,$M547,'sys inv movment rpt'!$N:$N,Y$1)</f>
        <v>0</v>
      </c>
      <c r="Z547" s="86">
        <f>SUMIFS('sys inv movment rpt'!$M:$M,'sys inv movment rpt'!$L:$L,$M547,'sys inv movment rpt'!$N:$N,Z$1)</f>
        <v>0</v>
      </c>
      <c r="AA547" s="86">
        <f>SUMIFS('sys inv movment rpt'!$M:$M,'sys inv movment rpt'!$L:$L,$M547,'sys inv movment rpt'!$N:$N,AA$1)</f>
        <v>0</v>
      </c>
      <c r="AB547" s="86">
        <f>SUMIFS('sys inv movment rpt'!$M:$M,'sys inv movment rpt'!$L:$L,$M547,'sys inv movment rpt'!$N:$N,AB$1)</f>
        <v>0</v>
      </c>
      <c r="AC547" s="86">
        <f>SUMIFS('sys inv movment rpt'!$M:$M,'sys inv movment rpt'!$L:$L,$M547,'sys inv movment rpt'!$N:$N,AC$1)</f>
        <v>0</v>
      </c>
      <c r="AD547" s="86">
        <f>SUMIFS('sys inv movment rpt'!$M:$M,'sys inv movment rpt'!$L:$L,$M547,'sys inv movment rpt'!$N:$N,AD$1)</f>
        <v>0</v>
      </c>
      <c r="AE547" s="86">
        <f>SUMIFS('sys inv movment rpt'!$M:$M,'sys inv movment rpt'!$L:$L,$M547,'sys inv movment rpt'!$N:$N,AE$1)</f>
        <v>0</v>
      </c>
      <c r="AF547" s="86">
        <f>SUMIFS('sys inv movment rpt'!$M:$M,'sys inv movment rpt'!$L:$L,$M547,'sys inv movment rpt'!$N:$N,AF$1)</f>
        <v>0</v>
      </c>
      <c r="AG547" s="86">
        <f>SUMIFS('sys inv movment rpt'!$M:$M,'sys inv movment rpt'!$L:$L,$M547,'sys inv movment rpt'!$N:$N,AG$1)</f>
        <v>0</v>
      </c>
      <c r="AH547" s="86">
        <f>SUMIFS('sys inv movment rpt'!$M:$M,'sys inv movment rpt'!$L:$L,$M547,'sys inv movment rpt'!$N:$N,AH$1)</f>
        <v>0</v>
      </c>
      <c r="AI547" s="86">
        <f>SUMIFS('sys inv movment rpt'!$M:$M,'sys inv movment rpt'!$L:$L,$M547,'sys inv movment rpt'!$N:$N,AI$1)</f>
        <v>0</v>
      </c>
      <c r="AJ547" s="86">
        <f>SUMIFS('sys inv movment rpt'!$M:$M,'sys inv movment rpt'!$L:$L,$M547,'sys inv movment rpt'!$N:$N,AJ$1)</f>
        <v>0</v>
      </c>
      <c r="AK547" s="86">
        <f>SUMIFS('sys inv movment rpt'!$M:$M,'sys inv movment rpt'!$L:$L,$M547,'sys inv movment rpt'!$N:$N,AK$1)</f>
        <v>0</v>
      </c>
      <c r="AL547" s="86">
        <f>SUMIFS('sys inv movment rpt'!$M:$M,'sys inv movment rpt'!$L:$L,$M547,'sys inv movment rpt'!$N:$N,AL$1)</f>
        <v>0</v>
      </c>
      <c r="AM547" s="86">
        <f>SUMIFS('sys inv movment rpt'!$M:$M,'sys inv movment rpt'!$L:$L,$M547,'sys inv movment rpt'!$N:$N,AM$1)</f>
        <v>0</v>
      </c>
      <c r="AN547" s="86">
        <f>SUMIFS('sys inv movment rpt'!$M:$M,'sys inv movment rpt'!$L:$L,$M547,'sys inv movment rpt'!$N:$N,AN$1)</f>
        <v>0</v>
      </c>
      <c r="AO547" s="86">
        <f>SUMIFS('sys inv movment rpt'!$M:$M,'sys inv movment rpt'!$L:$L,$M547,'sys inv movment rpt'!$N:$N,AO$1)</f>
        <v>0</v>
      </c>
      <c r="AP547" s="86">
        <f>SUMIFS('sys inv movment rpt'!$M:$M,'sys inv movment rpt'!$L:$L,$M547,'sys inv movment rpt'!$N:$N,AP$1)</f>
        <v>0</v>
      </c>
      <c r="AQ547" s="86">
        <f>SUMIFS('sys inv movment rpt'!$M:$M,'sys inv movment rpt'!$L:$L,$M547,'sys inv movment rpt'!$N:$N,AQ$1)</f>
        <v>0</v>
      </c>
      <c r="AR547" s="86">
        <f>SUMIFS('sys inv movment rpt'!$M:$M,'sys inv movment rpt'!$L:$L,$M547,'sys inv movment rpt'!$N:$N,AR$1)</f>
        <v>0</v>
      </c>
      <c r="AS547" s="86">
        <f>SUMIFS('sys inv movment rpt'!$M:$M,'sys inv movment rpt'!$L:$L,$M547,'sys inv movment rpt'!$N:$N,AS$1)</f>
        <v>0</v>
      </c>
      <c r="AT547" s="86">
        <f>SUMIFS('sys inv movment rpt'!$M:$M,'sys inv movment rpt'!$L:$L,$M547,'sys inv movment rpt'!$N:$N,AT$1)</f>
        <v>0</v>
      </c>
      <c r="AU547" s="86">
        <f>SUMIFS('sys inv movment rpt'!$M:$M,'sys inv movment rpt'!$L:$L,$M547,'sys inv movment rpt'!$N:$N,AU$1)</f>
        <v>0</v>
      </c>
      <c r="AV547" s="86">
        <f>SUMIFS('sys inv movment rpt'!$M:$M,'sys inv movment rpt'!$L:$L,$M547,'sys inv movment rpt'!$N:$N,AV$1)</f>
        <v>0</v>
      </c>
      <c r="AW547" s="87" t="str">
        <f>IFERROR(VLOOKUP(A547,'sys-backorder details'!E:U,17,0),"-")</f>
        <v>-</v>
      </c>
      <c r="AX547" s="87" t="str">
        <f>IF(K547&gt;1,VLOOKUP(A547,'settings-routing'!A:I,9,0),"")</f>
        <v/>
      </c>
    </row>
    <row r="548" ht="12.75" hidden="1" customHeight="1">
      <c r="A548" s="28" t="s">
        <v>1276</v>
      </c>
      <c r="B548" s="28" t="s">
        <v>1277</v>
      </c>
      <c r="C548" s="50">
        <f t="shared" si="2"/>
        <v>2700</v>
      </c>
      <c r="D548" s="80">
        <f>SUMIF('Stocks 101-111'!$J:$J,'item dashboard'!A548,'Stocks 101-111'!K:K)</f>
        <v>2700</v>
      </c>
      <c r="E548" s="80">
        <f>SUMIF('Stocks 101-111'!$J:$J,'item dashboard'!A548,'Stocks 101-111'!$L:$L)</f>
        <v>0</v>
      </c>
      <c r="F548" s="81">
        <f t="shared" si="3"/>
        <v>0</v>
      </c>
      <c r="G548" s="82">
        <f t="shared" si="4"/>
        <v>0.02857142857</v>
      </c>
      <c r="H548" s="50">
        <f>SUMIFS('sys-backorder details'!$M:$M,'sys-backorder details'!$E:$E,'item dashboard'!A548,'sys-backorder details'!$V:$V,"")</f>
        <v>0</v>
      </c>
      <c r="I548" s="83">
        <f>SUMIF('settings-routing'!$I:$I,'item dashboard'!A548,'settings-routing'!$O:$O)</f>
        <v>0</v>
      </c>
      <c r="J548" s="50">
        <f>SUMIFS('sys-backorder details'!$M:$M,'sys-backorder details'!$E:$E,'item dashboard'!A548,'sys-backorder details'!$V:$V,"Call off")</f>
        <v>16200</v>
      </c>
      <c r="K548" s="84">
        <f t="shared" si="5"/>
        <v>-2700</v>
      </c>
      <c r="L548" s="84">
        <f>SUMIF('Production Plan'!$E:$E,'item dashboard'!A548,'Production Plan'!$N:$N)</f>
        <v>0</v>
      </c>
      <c r="M548" s="85" t="str">
        <f t="shared" si="6"/>
        <v>B-GP253-N20-250 ml Natural Bottle</v>
      </c>
      <c r="N548" s="86">
        <f>SUMIFS('sys inv movment rpt'!$M:$M,'sys inv movment rpt'!$L:$L,$M548,'sys inv movment rpt'!$N:$N,N$1)</f>
        <v>0</v>
      </c>
      <c r="O548" s="86">
        <f>SUMIFS('sys inv movment rpt'!$M:$M,'sys inv movment rpt'!$L:$L,$M548,'sys inv movment rpt'!$N:$N,O$1)</f>
        <v>0</v>
      </c>
      <c r="P548" s="86">
        <f>SUMIFS('sys inv movment rpt'!$M:$M,'sys inv movment rpt'!$L:$L,$M548,'sys inv movment rpt'!$N:$N,P$1)</f>
        <v>0</v>
      </c>
      <c r="Q548" s="86">
        <f>SUMIFS('sys inv movment rpt'!$M:$M,'sys inv movment rpt'!$L:$L,$M548,'sys inv movment rpt'!$N:$N,Q$1)</f>
        <v>0</v>
      </c>
      <c r="R548" s="86">
        <f>SUMIFS('sys inv movment rpt'!$M:$M,'sys inv movment rpt'!$L:$L,$M548,'sys inv movment rpt'!$N:$N,R$1)</f>
        <v>0</v>
      </c>
      <c r="S548" s="86">
        <f>SUMIFS('sys inv movment rpt'!$M:$M,'sys inv movment rpt'!$L:$L,$M548,'sys inv movment rpt'!$N:$N,S$1)</f>
        <v>0</v>
      </c>
      <c r="T548" s="86">
        <f>SUMIFS('sys inv movment rpt'!$M:$M,'sys inv movment rpt'!$L:$L,$M548,'sys inv movment rpt'!$N:$N,T$1)</f>
        <v>0</v>
      </c>
      <c r="U548" s="86">
        <f>SUMIFS('sys inv movment rpt'!$M:$M,'sys inv movment rpt'!$L:$L,$M548,'sys inv movment rpt'!$N:$N,U$1)</f>
        <v>0</v>
      </c>
      <c r="V548" s="86">
        <f>SUMIFS('sys inv movment rpt'!$M:$M,'sys inv movment rpt'!$L:$L,$M548,'sys inv movment rpt'!$N:$N,V$1)</f>
        <v>0</v>
      </c>
      <c r="W548" s="86">
        <f>SUMIFS('sys inv movment rpt'!$M:$M,'sys inv movment rpt'!$L:$L,$M548,'sys inv movment rpt'!$N:$N,W$1)</f>
        <v>0</v>
      </c>
      <c r="X548" s="86">
        <f>SUMIFS('sys inv movment rpt'!$M:$M,'sys inv movment rpt'!$L:$L,$M548,'sys inv movment rpt'!$N:$N,X$1)</f>
        <v>0</v>
      </c>
      <c r="Y548" s="86">
        <f>SUMIFS('sys inv movment rpt'!$M:$M,'sys inv movment rpt'!$L:$L,$M548,'sys inv movment rpt'!$N:$N,Y$1)</f>
        <v>0</v>
      </c>
      <c r="Z548" s="86">
        <f>SUMIFS('sys inv movment rpt'!$M:$M,'sys inv movment rpt'!$L:$L,$M548,'sys inv movment rpt'!$N:$N,Z$1)</f>
        <v>0</v>
      </c>
      <c r="AA548" s="86">
        <f>SUMIFS('sys inv movment rpt'!$M:$M,'sys inv movment rpt'!$L:$L,$M548,'sys inv movment rpt'!$N:$N,AA$1)</f>
        <v>0</v>
      </c>
      <c r="AB548" s="86">
        <f>SUMIFS('sys inv movment rpt'!$M:$M,'sys inv movment rpt'!$L:$L,$M548,'sys inv movment rpt'!$N:$N,AB$1)</f>
        <v>0</v>
      </c>
      <c r="AC548" s="86">
        <f>SUMIFS('sys inv movment rpt'!$M:$M,'sys inv movment rpt'!$L:$L,$M548,'sys inv movment rpt'!$N:$N,AC$1)</f>
        <v>0</v>
      </c>
      <c r="AD548" s="86">
        <f>SUMIFS('sys inv movment rpt'!$M:$M,'sys inv movment rpt'!$L:$L,$M548,'sys inv movment rpt'!$N:$N,AD$1)</f>
        <v>0</v>
      </c>
      <c r="AE548" s="86">
        <f>SUMIFS('sys inv movment rpt'!$M:$M,'sys inv movment rpt'!$L:$L,$M548,'sys inv movment rpt'!$N:$N,AE$1)</f>
        <v>0</v>
      </c>
      <c r="AF548" s="86">
        <f>SUMIFS('sys inv movment rpt'!$M:$M,'sys inv movment rpt'!$L:$L,$M548,'sys inv movment rpt'!$N:$N,AF$1)</f>
        <v>0</v>
      </c>
      <c r="AG548" s="86">
        <f>SUMIFS('sys inv movment rpt'!$M:$M,'sys inv movment rpt'!$L:$L,$M548,'sys inv movment rpt'!$N:$N,AG$1)</f>
        <v>0</v>
      </c>
      <c r="AH548" s="86">
        <f>SUMIFS('sys inv movment rpt'!$M:$M,'sys inv movment rpt'!$L:$L,$M548,'sys inv movment rpt'!$N:$N,AH$1)</f>
        <v>0</v>
      </c>
      <c r="AI548" s="86">
        <f>SUMIFS('sys inv movment rpt'!$M:$M,'sys inv movment rpt'!$L:$L,$M548,'sys inv movment rpt'!$N:$N,AI$1)</f>
        <v>0</v>
      </c>
      <c r="AJ548" s="86">
        <f>SUMIFS('sys inv movment rpt'!$M:$M,'sys inv movment rpt'!$L:$L,$M548,'sys inv movment rpt'!$N:$N,AJ$1)</f>
        <v>0</v>
      </c>
      <c r="AK548" s="86">
        <f>SUMIFS('sys inv movment rpt'!$M:$M,'sys inv movment rpt'!$L:$L,$M548,'sys inv movment rpt'!$N:$N,AK$1)</f>
        <v>0</v>
      </c>
      <c r="AL548" s="86">
        <f>SUMIFS('sys inv movment rpt'!$M:$M,'sys inv movment rpt'!$L:$L,$M548,'sys inv movment rpt'!$N:$N,AL$1)</f>
        <v>0</v>
      </c>
      <c r="AM548" s="86">
        <f>SUMIFS('sys inv movment rpt'!$M:$M,'sys inv movment rpt'!$L:$L,$M548,'sys inv movment rpt'!$N:$N,AM$1)</f>
        <v>0</v>
      </c>
      <c r="AN548" s="86">
        <f>SUMIFS('sys inv movment rpt'!$M:$M,'sys inv movment rpt'!$L:$L,$M548,'sys inv movment rpt'!$N:$N,AN$1)</f>
        <v>0</v>
      </c>
      <c r="AO548" s="86">
        <f>SUMIFS('sys inv movment rpt'!$M:$M,'sys inv movment rpt'!$L:$L,$M548,'sys inv movment rpt'!$N:$N,AO$1)</f>
        <v>1500</v>
      </c>
      <c r="AP548" s="86">
        <f>SUMIFS('sys inv movment rpt'!$M:$M,'sys inv movment rpt'!$L:$L,$M548,'sys inv movment rpt'!$N:$N,AP$1)</f>
        <v>0</v>
      </c>
      <c r="AQ548" s="86">
        <f>SUMIFS('sys inv movment rpt'!$M:$M,'sys inv movment rpt'!$L:$L,$M548,'sys inv movment rpt'!$N:$N,AQ$1)</f>
        <v>0</v>
      </c>
      <c r="AR548" s="86">
        <f>SUMIFS('sys inv movment rpt'!$M:$M,'sys inv movment rpt'!$L:$L,$M548,'sys inv movment rpt'!$N:$N,AR$1)</f>
        <v>0</v>
      </c>
      <c r="AS548" s="86">
        <f>SUMIFS('sys inv movment rpt'!$M:$M,'sys inv movment rpt'!$L:$L,$M548,'sys inv movment rpt'!$N:$N,AS$1)</f>
        <v>0</v>
      </c>
      <c r="AT548" s="86">
        <f>SUMIFS('sys inv movment rpt'!$M:$M,'sys inv movment rpt'!$L:$L,$M548,'sys inv movment rpt'!$N:$N,AT$1)</f>
        <v>0</v>
      </c>
      <c r="AU548" s="86">
        <f>SUMIFS('sys inv movment rpt'!$M:$M,'sys inv movment rpt'!$L:$L,$M548,'sys inv movment rpt'!$N:$N,AU$1)</f>
        <v>0</v>
      </c>
      <c r="AV548" s="86">
        <f>SUMIFS('sys inv movment rpt'!$M:$M,'sys inv movment rpt'!$L:$L,$M548,'sys inv movment rpt'!$N:$N,AV$1)</f>
        <v>0</v>
      </c>
      <c r="AW548" s="87" t="str">
        <f>IFERROR(VLOOKUP(A548,'sys-backorder details'!E:U,17,0),"-")</f>
        <v>Cash/Current Cheque</v>
      </c>
      <c r="AX548" s="87" t="str">
        <f>IF(K548&gt;1,VLOOKUP(A548,'settings-routing'!A:I,9,0),"")</f>
        <v/>
      </c>
    </row>
    <row r="549" ht="12.75" hidden="1" customHeight="1">
      <c r="A549" s="50" t="s">
        <v>1278</v>
      </c>
      <c r="B549" s="50" t="s">
        <v>1279</v>
      </c>
      <c r="C549" s="50">
        <f t="shared" si="2"/>
        <v>0</v>
      </c>
      <c r="D549" s="80">
        <f>SUMIF('Stocks 101-111'!$J:$J,'item dashboard'!A549,'Stocks 101-111'!K:K)</f>
        <v>0</v>
      </c>
      <c r="E549" s="80">
        <f>SUMIF('Stocks 101-111'!$J:$J,'item dashboard'!A549,'Stocks 101-111'!$L:$L)</f>
        <v>0</v>
      </c>
      <c r="F549" s="81">
        <f t="shared" si="3"/>
        <v>0</v>
      </c>
      <c r="G549" s="82">
        <f t="shared" si="4"/>
        <v>0</v>
      </c>
      <c r="H549" s="50">
        <f>SUMIFS('sys-backorder details'!$M:$M,'sys-backorder details'!$E:$E,'item dashboard'!A549,'sys-backorder details'!$V:$V,"")</f>
        <v>0</v>
      </c>
      <c r="I549" s="83">
        <f>SUMIF('settings-routing'!$I:$I,'item dashboard'!A549,'settings-routing'!$O:$O)</f>
        <v>0</v>
      </c>
      <c r="J549" s="50">
        <f>SUMIFS('sys-backorder details'!$M:$M,'sys-backorder details'!$E:$E,'item dashboard'!A549,'sys-backorder details'!$V:$V,"Call off")</f>
        <v>0</v>
      </c>
      <c r="K549" s="84">
        <f t="shared" si="5"/>
        <v>0</v>
      </c>
      <c r="L549" s="84">
        <f>SUMIF('Production Plan'!$E:$E,'item dashboard'!A549,'Production Plan'!$N:$N)</f>
        <v>0</v>
      </c>
      <c r="M549" s="85" t="str">
        <f t="shared" si="6"/>
        <v>B-GP253-N20EPC-N-250 ml Nat Printed Epcc Neutralizing Sh Bottle</v>
      </c>
      <c r="N549" s="86">
        <f>SUMIFS('sys inv movment rpt'!$M:$M,'sys inv movment rpt'!$L:$L,$M549,'sys inv movment rpt'!$N:$N,N$1)</f>
        <v>0</v>
      </c>
      <c r="O549" s="86">
        <f>SUMIFS('sys inv movment rpt'!$M:$M,'sys inv movment rpt'!$L:$L,$M549,'sys inv movment rpt'!$N:$N,O$1)</f>
        <v>0</v>
      </c>
      <c r="P549" s="86">
        <f>SUMIFS('sys inv movment rpt'!$M:$M,'sys inv movment rpt'!$L:$L,$M549,'sys inv movment rpt'!$N:$N,P$1)</f>
        <v>0</v>
      </c>
      <c r="Q549" s="86">
        <f>SUMIFS('sys inv movment rpt'!$M:$M,'sys inv movment rpt'!$L:$L,$M549,'sys inv movment rpt'!$N:$N,Q$1)</f>
        <v>0</v>
      </c>
      <c r="R549" s="86">
        <f>SUMIFS('sys inv movment rpt'!$M:$M,'sys inv movment rpt'!$L:$L,$M549,'sys inv movment rpt'!$N:$N,R$1)</f>
        <v>0</v>
      </c>
      <c r="S549" s="86">
        <f>SUMIFS('sys inv movment rpt'!$M:$M,'sys inv movment rpt'!$L:$L,$M549,'sys inv movment rpt'!$N:$N,S$1)</f>
        <v>0</v>
      </c>
      <c r="T549" s="86">
        <f>SUMIFS('sys inv movment rpt'!$M:$M,'sys inv movment rpt'!$L:$L,$M549,'sys inv movment rpt'!$N:$N,T$1)</f>
        <v>0</v>
      </c>
      <c r="U549" s="86">
        <f>SUMIFS('sys inv movment rpt'!$M:$M,'sys inv movment rpt'!$L:$L,$M549,'sys inv movment rpt'!$N:$N,U$1)</f>
        <v>0</v>
      </c>
      <c r="V549" s="86">
        <f>SUMIFS('sys inv movment rpt'!$M:$M,'sys inv movment rpt'!$L:$L,$M549,'sys inv movment rpt'!$N:$N,V$1)</f>
        <v>0</v>
      </c>
      <c r="W549" s="86">
        <f>SUMIFS('sys inv movment rpt'!$M:$M,'sys inv movment rpt'!$L:$L,$M549,'sys inv movment rpt'!$N:$N,W$1)</f>
        <v>0</v>
      </c>
      <c r="X549" s="86">
        <f>SUMIFS('sys inv movment rpt'!$M:$M,'sys inv movment rpt'!$L:$L,$M549,'sys inv movment rpt'!$N:$N,X$1)</f>
        <v>0</v>
      </c>
      <c r="Y549" s="86">
        <f>SUMIFS('sys inv movment rpt'!$M:$M,'sys inv movment rpt'!$L:$L,$M549,'sys inv movment rpt'!$N:$N,Y$1)</f>
        <v>0</v>
      </c>
      <c r="Z549" s="86">
        <f>SUMIFS('sys inv movment rpt'!$M:$M,'sys inv movment rpt'!$L:$L,$M549,'sys inv movment rpt'!$N:$N,Z$1)</f>
        <v>0</v>
      </c>
      <c r="AA549" s="86">
        <f>SUMIFS('sys inv movment rpt'!$M:$M,'sys inv movment rpt'!$L:$L,$M549,'sys inv movment rpt'!$N:$N,AA$1)</f>
        <v>0</v>
      </c>
      <c r="AB549" s="86">
        <f>SUMIFS('sys inv movment rpt'!$M:$M,'sys inv movment rpt'!$L:$L,$M549,'sys inv movment rpt'!$N:$N,AB$1)</f>
        <v>0</v>
      </c>
      <c r="AC549" s="86">
        <f>SUMIFS('sys inv movment rpt'!$M:$M,'sys inv movment rpt'!$L:$L,$M549,'sys inv movment rpt'!$N:$N,AC$1)</f>
        <v>0</v>
      </c>
      <c r="AD549" s="86">
        <f>SUMIFS('sys inv movment rpt'!$M:$M,'sys inv movment rpt'!$L:$L,$M549,'sys inv movment rpt'!$N:$N,AD$1)</f>
        <v>0</v>
      </c>
      <c r="AE549" s="86">
        <f>SUMIFS('sys inv movment rpt'!$M:$M,'sys inv movment rpt'!$L:$L,$M549,'sys inv movment rpt'!$N:$N,AE$1)</f>
        <v>0</v>
      </c>
      <c r="AF549" s="86">
        <f>SUMIFS('sys inv movment rpt'!$M:$M,'sys inv movment rpt'!$L:$L,$M549,'sys inv movment rpt'!$N:$N,AF$1)</f>
        <v>0</v>
      </c>
      <c r="AG549" s="86">
        <f>SUMIFS('sys inv movment rpt'!$M:$M,'sys inv movment rpt'!$L:$L,$M549,'sys inv movment rpt'!$N:$N,AG$1)</f>
        <v>0</v>
      </c>
      <c r="AH549" s="86">
        <f>SUMIFS('sys inv movment rpt'!$M:$M,'sys inv movment rpt'!$L:$L,$M549,'sys inv movment rpt'!$N:$N,AH$1)</f>
        <v>0</v>
      </c>
      <c r="AI549" s="86">
        <f>SUMIFS('sys inv movment rpt'!$M:$M,'sys inv movment rpt'!$L:$L,$M549,'sys inv movment rpt'!$N:$N,AI$1)</f>
        <v>0</v>
      </c>
      <c r="AJ549" s="86">
        <f>SUMIFS('sys inv movment rpt'!$M:$M,'sys inv movment rpt'!$L:$L,$M549,'sys inv movment rpt'!$N:$N,AJ$1)</f>
        <v>0</v>
      </c>
      <c r="AK549" s="86">
        <f>SUMIFS('sys inv movment rpt'!$M:$M,'sys inv movment rpt'!$L:$L,$M549,'sys inv movment rpt'!$N:$N,AK$1)</f>
        <v>0</v>
      </c>
      <c r="AL549" s="86">
        <f>SUMIFS('sys inv movment rpt'!$M:$M,'sys inv movment rpt'!$L:$L,$M549,'sys inv movment rpt'!$N:$N,AL$1)</f>
        <v>0</v>
      </c>
      <c r="AM549" s="86">
        <f>SUMIFS('sys inv movment rpt'!$M:$M,'sys inv movment rpt'!$L:$L,$M549,'sys inv movment rpt'!$N:$N,AM$1)</f>
        <v>0</v>
      </c>
      <c r="AN549" s="86">
        <f>SUMIFS('sys inv movment rpt'!$M:$M,'sys inv movment rpt'!$L:$L,$M549,'sys inv movment rpt'!$N:$N,AN$1)</f>
        <v>0</v>
      </c>
      <c r="AO549" s="86">
        <f>SUMIFS('sys inv movment rpt'!$M:$M,'sys inv movment rpt'!$L:$L,$M549,'sys inv movment rpt'!$N:$N,AO$1)</f>
        <v>0</v>
      </c>
      <c r="AP549" s="86">
        <f>SUMIFS('sys inv movment rpt'!$M:$M,'sys inv movment rpt'!$L:$L,$M549,'sys inv movment rpt'!$N:$N,AP$1)</f>
        <v>0</v>
      </c>
      <c r="AQ549" s="86">
        <f>SUMIFS('sys inv movment rpt'!$M:$M,'sys inv movment rpt'!$L:$L,$M549,'sys inv movment rpt'!$N:$N,AQ$1)</f>
        <v>0</v>
      </c>
      <c r="AR549" s="86">
        <f>SUMIFS('sys inv movment rpt'!$M:$M,'sys inv movment rpt'!$L:$L,$M549,'sys inv movment rpt'!$N:$N,AR$1)</f>
        <v>0</v>
      </c>
      <c r="AS549" s="86">
        <f>SUMIFS('sys inv movment rpt'!$M:$M,'sys inv movment rpt'!$L:$L,$M549,'sys inv movment rpt'!$N:$N,AS$1)</f>
        <v>0</v>
      </c>
      <c r="AT549" s="86">
        <f>SUMIFS('sys inv movment rpt'!$M:$M,'sys inv movment rpt'!$L:$L,$M549,'sys inv movment rpt'!$N:$N,AT$1)</f>
        <v>0</v>
      </c>
      <c r="AU549" s="86">
        <f>SUMIFS('sys inv movment rpt'!$M:$M,'sys inv movment rpt'!$L:$L,$M549,'sys inv movment rpt'!$N:$N,AU$1)</f>
        <v>0</v>
      </c>
      <c r="AV549" s="86">
        <f>SUMIFS('sys inv movment rpt'!$M:$M,'sys inv movment rpt'!$L:$L,$M549,'sys inv movment rpt'!$N:$N,AV$1)</f>
        <v>0</v>
      </c>
      <c r="AW549" s="87" t="str">
        <f>IFERROR(VLOOKUP(A549,'sys-backorder details'!E:U,17,0),"-")</f>
        <v>-</v>
      </c>
      <c r="AX549" s="87" t="str">
        <f>IF(K549&gt;1,VLOOKUP(A549,'settings-routing'!A:I,9,0),"")</f>
        <v/>
      </c>
    </row>
    <row r="550" ht="12.75" hidden="1" customHeight="1">
      <c r="A550" s="28" t="s">
        <v>1280</v>
      </c>
      <c r="B550" s="28" t="s">
        <v>1281</v>
      </c>
      <c r="C550" s="50">
        <f t="shared" si="2"/>
        <v>0</v>
      </c>
      <c r="D550" s="80">
        <f>SUMIF('Stocks 101-111'!$J:$J,'item dashboard'!A550,'Stocks 101-111'!K:K)</f>
        <v>0</v>
      </c>
      <c r="E550" s="80">
        <f>SUMIF('Stocks 101-111'!$J:$J,'item dashboard'!A550,'Stocks 101-111'!$L:$L)</f>
        <v>0</v>
      </c>
      <c r="F550" s="81">
        <f t="shared" si="3"/>
        <v>0</v>
      </c>
      <c r="G550" s="82">
        <f t="shared" si="4"/>
        <v>0</v>
      </c>
      <c r="H550" s="50">
        <f>SUMIFS('sys-backorder details'!$M:$M,'sys-backorder details'!$E:$E,'item dashboard'!A550,'sys-backorder details'!$V:$V,"")</f>
        <v>0</v>
      </c>
      <c r="I550" s="83">
        <f>SUMIF('settings-routing'!$I:$I,'item dashboard'!A550,'settings-routing'!$O:$O)</f>
        <v>0</v>
      </c>
      <c r="J550" s="50">
        <f>SUMIFS('sys-backorder details'!$M:$M,'sys-backorder details'!$E:$E,'item dashboard'!A550,'sys-backorder details'!$V:$V,"Call off")</f>
        <v>0</v>
      </c>
      <c r="K550" s="84">
        <f t="shared" si="5"/>
        <v>0</v>
      </c>
      <c r="L550" s="84">
        <f>SUMIF('Production Plan'!$E:$E,'item dashboard'!A550,'Production Plan'!$N:$N)</f>
        <v>0</v>
      </c>
      <c r="M550" s="85" t="str">
        <f t="shared" si="6"/>
        <v>B-GP253-N20EPC-S-250 ml Nat Printed Epcc Silky Bottle</v>
      </c>
      <c r="N550" s="86">
        <f>SUMIFS('sys inv movment rpt'!$M:$M,'sys inv movment rpt'!$L:$L,$M550,'sys inv movment rpt'!$N:$N,N$1)</f>
        <v>0</v>
      </c>
      <c r="O550" s="86">
        <f>SUMIFS('sys inv movment rpt'!$M:$M,'sys inv movment rpt'!$L:$L,$M550,'sys inv movment rpt'!$N:$N,O$1)</f>
        <v>0</v>
      </c>
      <c r="P550" s="86">
        <f>SUMIFS('sys inv movment rpt'!$M:$M,'sys inv movment rpt'!$L:$L,$M550,'sys inv movment rpt'!$N:$N,P$1)</f>
        <v>0</v>
      </c>
      <c r="Q550" s="86">
        <f>SUMIFS('sys inv movment rpt'!$M:$M,'sys inv movment rpt'!$L:$L,$M550,'sys inv movment rpt'!$N:$N,Q$1)</f>
        <v>0</v>
      </c>
      <c r="R550" s="86">
        <f>SUMIFS('sys inv movment rpt'!$M:$M,'sys inv movment rpt'!$L:$L,$M550,'sys inv movment rpt'!$N:$N,R$1)</f>
        <v>0</v>
      </c>
      <c r="S550" s="86">
        <f>SUMIFS('sys inv movment rpt'!$M:$M,'sys inv movment rpt'!$L:$L,$M550,'sys inv movment rpt'!$N:$N,S$1)</f>
        <v>0</v>
      </c>
      <c r="T550" s="86">
        <f>SUMIFS('sys inv movment rpt'!$M:$M,'sys inv movment rpt'!$L:$L,$M550,'sys inv movment rpt'!$N:$N,T$1)</f>
        <v>0</v>
      </c>
      <c r="U550" s="86">
        <f>SUMIFS('sys inv movment rpt'!$M:$M,'sys inv movment rpt'!$L:$L,$M550,'sys inv movment rpt'!$N:$N,U$1)</f>
        <v>0</v>
      </c>
      <c r="V550" s="86">
        <f>SUMIFS('sys inv movment rpt'!$M:$M,'sys inv movment rpt'!$L:$L,$M550,'sys inv movment rpt'!$N:$N,V$1)</f>
        <v>0</v>
      </c>
      <c r="W550" s="86">
        <f>SUMIFS('sys inv movment rpt'!$M:$M,'sys inv movment rpt'!$L:$L,$M550,'sys inv movment rpt'!$N:$N,W$1)</f>
        <v>0</v>
      </c>
      <c r="X550" s="86">
        <f>SUMIFS('sys inv movment rpt'!$M:$M,'sys inv movment rpt'!$L:$L,$M550,'sys inv movment rpt'!$N:$N,X$1)</f>
        <v>0</v>
      </c>
      <c r="Y550" s="86">
        <f>SUMIFS('sys inv movment rpt'!$M:$M,'sys inv movment rpt'!$L:$L,$M550,'sys inv movment rpt'!$N:$N,Y$1)</f>
        <v>0</v>
      </c>
      <c r="Z550" s="86">
        <f>SUMIFS('sys inv movment rpt'!$M:$M,'sys inv movment rpt'!$L:$L,$M550,'sys inv movment rpt'!$N:$N,Z$1)</f>
        <v>0</v>
      </c>
      <c r="AA550" s="86">
        <f>SUMIFS('sys inv movment rpt'!$M:$M,'sys inv movment rpt'!$L:$L,$M550,'sys inv movment rpt'!$N:$N,AA$1)</f>
        <v>0</v>
      </c>
      <c r="AB550" s="86">
        <f>SUMIFS('sys inv movment rpt'!$M:$M,'sys inv movment rpt'!$L:$L,$M550,'sys inv movment rpt'!$N:$N,AB$1)</f>
        <v>0</v>
      </c>
      <c r="AC550" s="86">
        <f>SUMIFS('sys inv movment rpt'!$M:$M,'sys inv movment rpt'!$L:$L,$M550,'sys inv movment rpt'!$N:$N,AC$1)</f>
        <v>0</v>
      </c>
      <c r="AD550" s="86">
        <f>SUMIFS('sys inv movment rpt'!$M:$M,'sys inv movment rpt'!$L:$L,$M550,'sys inv movment rpt'!$N:$N,AD$1)</f>
        <v>0</v>
      </c>
      <c r="AE550" s="86">
        <f>SUMIFS('sys inv movment rpt'!$M:$M,'sys inv movment rpt'!$L:$L,$M550,'sys inv movment rpt'!$N:$N,AE$1)</f>
        <v>0</v>
      </c>
      <c r="AF550" s="86">
        <f>SUMIFS('sys inv movment rpt'!$M:$M,'sys inv movment rpt'!$L:$L,$M550,'sys inv movment rpt'!$N:$N,AF$1)</f>
        <v>0</v>
      </c>
      <c r="AG550" s="86">
        <f>SUMIFS('sys inv movment rpt'!$M:$M,'sys inv movment rpt'!$L:$L,$M550,'sys inv movment rpt'!$N:$N,AG$1)</f>
        <v>0</v>
      </c>
      <c r="AH550" s="86">
        <f>SUMIFS('sys inv movment rpt'!$M:$M,'sys inv movment rpt'!$L:$L,$M550,'sys inv movment rpt'!$N:$N,AH$1)</f>
        <v>0</v>
      </c>
      <c r="AI550" s="86">
        <f>SUMIFS('sys inv movment rpt'!$M:$M,'sys inv movment rpt'!$L:$L,$M550,'sys inv movment rpt'!$N:$N,AI$1)</f>
        <v>0</v>
      </c>
      <c r="AJ550" s="86">
        <f>SUMIFS('sys inv movment rpt'!$M:$M,'sys inv movment rpt'!$L:$L,$M550,'sys inv movment rpt'!$N:$N,AJ$1)</f>
        <v>0</v>
      </c>
      <c r="AK550" s="86">
        <f>SUMIFS('sys inv movment rpt'!$M:$M,'sys inv movment rpt'!$L:$L,$M550,'sys inv movment rpt'!$N:$N,AK$1)</f>
        <v>0</v>
      </c>
      <c r="AL550" s="86">
        <f>SUMIFS('sys inv movment rpt'!$M:$M,'sys inv movment rpt'!$L:$L,$M550,'sys inv movment rpt'!$N:$N,AL$1)</f>
        <v>0</v>
      </c>
      <c r="AM550" s="86">
        <f>SUMIFS('sys inv movment rpt'!$M:$M,'sys inv movment rpt'!$L:$L,$M550,'sys inv movment rpt'!$N:$N,AM$1)</f>
        <v>0</v>
      </c>
      <c r="AN550" s="86">
        <f>SUMIFS('sys inv movment rpt'!$M:$M,'sys inv movment rpt'!$L:$L,$M550,'sys inv movment rpt'!$N:$N,AN$1)</f>
        <v>0</v>
      </c>
      <c r="AO550" s="86">
        <f>SUMIFS('sys inv movment rpt'!$M:$M,'sys inv movment rpt'!$L:$L,$M550,'sys inv movment rpt'!$N:$N,AO$1)</f>
        <v>0</v>
      </c>
      <c r="AP550" s="86">
        <f>SUMIFS('sys inv movment rpt'!$M:$M,'sys inv movment rpt'!$L:$L,$M550,'sys inv movment rpt'!$N:$N,AP$1)</f>
        <v>0</v>
      </c>
      <c r="AQ550" s="86">
        <f>SUMIFS('sys inv movment rpt'!$M:$M,'sys inv movment rpt'!$L:$L,$M550,'sys inv movment rpt'!$N:$N,AQ$1)</f>
        <v>0</v>
      </c>
      <c r="AR550" s="86">
        <f>SUMIFS('sys inv movment rpt'!$M:$M,'sys inv movment rpt'!$L:$L,$M550,'sys inv movment rpt'!$N:$N,AR$1)</f>
        <v>0</v>
      </c>
      <c r="AS550" s="86">
        <f>SUMIFS('sys inv movment rpt'!$M:$M,'sys inv movment rpt'!$L:$L,$M550,'sys inv movment rpt'!$N:$N,AS$1)</f>
        <v>0</v>
      </c>
      <c r="AT550" s="86">
        <f>SUMIFS('sys inv movment rpt'!$M:$M,'sys inv movment rpt'!$L:$L,$M550,'sys inv movment rpt'!$N:$N,AT$1)</f>
        <v>0</v>
      </c>
      <c r="AU550" s="86">
        <f>SUMIFS('sys inv movment rpt'!$M:$M,'sys inv movment rpt'!$L:$L,$M550,'sys inv movment rpt'!$N:$N,AU$1)</f>
        <v>0</v>
      </c>
      <c r="AV550" s="86">
        <f>SUMIFS('sys inv movment rpt'!$M:$M,'sys inv movment rpt'!$L:$L,$M550,'sys inv movment rpt'!$N:$N,AV$1)</f>
        <v>0</v>
      </c>
      <c r="AW550" s="87" t="str">
        <f>IFERROR(VLOOKUP(A550,'sys-backorder details'!E:U,17,0),"-")</f>
        <v>-</v>
      </c>
      <c r="AX550" s="87" t="str">
        <f>IF(K550&gt;1,VLOOKUP(A550,'settings-routing'!A:I,9,0),"")</f>
        <v/>
      </c>
    </row>
    <row r="551" ht="12.75" hidden="1" customHeight="1">
      <c r="A551" s="28" t="s">
        <v>1282</v>
      </c>
      <c r="B551" s="28" t="s">
        <v>1253</v>
      </c>
      <c r="C551" s="50">
        <f t="shared" si="2"/>
        <v>0</v>
      </c>
      <c r="D551" s="80">
        <f>SUMIF('Stocks 101-111'!$J:$J,'item dashboard'!A551,'Stocks 101-111'!K:K)</f>
        <v>0</v>
      </c>
      <c r="E551" s="80">
        <f>SUMIF('Stocks 101-111'!$J:$J,'item dashboard'!A551,'Stocks 101-111'!$L:$L)</f>
        <v>0</v>
      </c>
      <c r="F551" s="81">
        <f t="shared" si="3"/>
        <v>0</v>
      </c>
      <c r="G551" s="82">
        <f t="shared" si="4"/>
        <v>0</v>
      </c>
      <c r="H551" s="50">
        <f>SUMIFS('sys-backorder details'!$M:$M,'sys-backorder details'!$E:$E,'item dashboard'!A551,'sys-backorder details'!$V:$V,"")</f>
        <v>0</v>
      </c>
      <c r="I551" s="83">
        <f>SUMIF('settings-routing'!$I:$I,'item dashboard'!A551,'settings-routing'!$O:$O)</f>
        <v>0</v>
      </c>
      <c r="J551" s="50">
        <f>SUMIFS('sys-backorder details'!$M:$M,'sys-backorder details'!$E:$E,'item dashboard'!A551,'sys-backorder details'!$V:$V,"Call off")</f>
        <v>0</v>
      </c>
      <c r="K551" s="84">
        <f t="shared" si="5"/>
        <v>0</v>
      </c>
      <c r="L551" s="84">
        <f>SUMIF('Production Plan'!$E:$E,'item dashboard'!A551,'Production Plan'!$N:$N)</f>
        <v>0</v>
      </c>
      <c r="M551" s="85" t="str">
        <f t="shared" si="6"/>
        <v>B-GP253-O20-250 ml Orange Bottle</v>
      </c>
      <c r="N551" s="86">
        <f>SUMIFS('sys inv movment rpt'!$M:$M,'sys inv movment rpt'!$L:$L,$M551,'sys inv movment rpt'!$N:$N,N$1)</f>
        <v>0</v>
      </c>
      <c r="O551" s="86">
        <f>SUMIFS('sys inv movment rpt'!$M:$M,'sys inv movment rpt'!$L:$L,$M551,'sys inv movment rpt'!$N:$N,O$1)</f>
        <v>0</v>
      </c>
      <c r="P551" s="86">
        <f>SUMIFS('sys inv movment rpt'!$M:$M,'sys inv movment rpt'!$L:$L,$M551,'sys inv movment rpt'!$N:$N,P$1)</f>
        <v>0</v>
      </c>
      <c r="Q551" s="86">
        <f>SUMIFS('sys inv movment rpt'!$M:$M,'sys inv movment rpt'!$L:$L,$M551,'sys inv movment rpt'!$N:$N,Q$1)</f>
        <v>0</v>
      </c>
      <c r="R551" s="86">
        <f>SUMIFS('sys inv movment rpt'!$M:$M,'sys inv movment rpt'!$L:$L,$M551,'sys inv movment rpt'!$N:$N,R$1)</f>
        <v>0</v>
      </c>
      <c r="S551" s="86">
        <f>SUMIFS('sys inv movment rpt'!$M:$M,'sys inv movment rpt'!$L:$L,$M551,'sys inv movment rpt'!$N:$N,S$1)</f>
        <v>0</v>
      </c>
      <c r="T551" s="86">
        <f>SUMIFS('sys inv movment rpt'!$M:$M,'sys inv movment rpt'!$L:$L,$M551,'sys inv movment rpt'!$N:$N,T$1)</f>
        <v>0</v>
      </c>
      <c r="U551" s="86">
        <f>SUMIFS('sys inv movment rpt'!$M:$M,'sys inv movment rpt'!$L:$L,$M551,'sys inv movment rpt'!$N:$N,U$1)</f>
        <v>0</v>
      </c>
      <c r="V551" s="86">
        <f>SUMIFS('sys inv movment rpt'!$M:$M,'sys inv movment rpt'!$L:$L,$M551,'sys inv movment rpt'!$N:$N,V$1)</f>
        <v>0</v>
      </c>
      <c r="W551" s="86">
        <f>SUMIFS('sys inv movment rpt'!$M:$M,'sys inv movment rpt'!$L:$L,$M551,'sys inv movment rpt'!$N:$N,W$1)</f>
        <v>0</v>
      </c>
      <c r="X551" s="86">
        <f>SUMIFS('sys inv movment rpt'!$M:$M,'sys inv movment rpt'!$L:$L,$M551,'sys inv movment rpt'!$N:$N,X$1)</f>
        <v>0</v>
      </c>
      <c r="Y551" s="86">
        <f>SUMIFS('sys inv movment rpt'!$M:$M,'sys inv movment rpt'!$L:$L,$M551,'sys inv movment rpt'!$N:$N,Y$1)</f>
        <v>0</v>
      </c>
      <c r="Z551" s="86">
        <f>SUMIFS('sys inv movment rpt'!$M:$M,'sys inv movment rpt'!$L:$L,$M551,'sys inv movment rpt'!$N:$N,Z$1)</f>
        <v>0</v>
      </c>
      <c r="AA551" s="86">
        <f>SUMIFS('sys inv movment rpt'!$M:$M,'sys inv movment rpt'!$L:$L,$M551,'sys inv movment rpt'!$N:$N,AA$1)</f>
        <v>0</v>
      </c>
      <c r="AB551" s="86">
        <f>SUMIFS('sys inv movment rpt'!$M:$M,'sys inv movment rpt'!$L:$L,$M551,'sys inv movment rpt'!$N:$N,AB$1)</f>
        <v>0</v>
      </c>
      <c r="AC551" s="86">
        <f>SUMIFS('sys inv movment rpt'!$M:$M,'sys inv movment rpt'!$L:$L,$M551,'sys inv movment rpt'!$N:$N,AC$1)</f>
        <v>0</v>
      </c>
      <c r="AD551" s="86">
        <f>SUMIFS('sys inv movment rpt'!$M:$M,'sys inv movment rpt'!$L:$L,$M551,'sys inv movment rpt'!$N:$N,AD$1)</f>
        <v>0</v>
      </c>
      <c r="AE551" s="86">
        <f>SUMIFS('sys inv movment rpt'!$M:$M,'sys inv movment rpt'!$L:$L,$M551,'sys inv movment rpt'!$N:$N,AE$1)</f>
        <v>0</v>
      </c>
      <c r="AF551" s="86">
        <f>SUMIFS('sys inv movment rpt'!$M:$M,'sys inv movment rpt'!$L:$L,$M551,'sys inv movment rpt'!$N:$N,AF$1)</f>
        <v>0</v>
      </c>
      <c r="AG551" s="86">
        <f>SUMIFS('sys inv movment rpt'!$M:$M,'sys inv movment rpt'!$L:$L,$M551,'sys inv movment rpt'!$N:$N,AG$1)</f>
        <v>0</v>
      </c>
      <c r="AH551" s="86">
        <f>SUMIFS('sys inv movment rpt'!$M:$M,'sys inv movment rpt'!$L:$L,$M551,'sys inv movment rpt'!$N:$N,AH$1)</f>
        <v>0</v>
      </c>
      <c r="AI551" s="86">
        <f>SUMIFS('sys inv movment rpt'!$M:$M,'sys inv movment rpt'!$L:$L,$M551,'sys inv movment rpt'!$N:$N,AI$1)</f>
        <v>0</v>
      </c>
      <c r="AJ551" s="86">
        <f>SUMIFS('sys inv movment rpt'!$M:$M,'sys inv movment rpt'!$L:$L,$M551,'sys inv movment rpt'!$N:$N,AJ$1)</f>
        <v>0</v>
      </c>
      <c r="AK551" s="86">
        <f>SUMIFS('sys inv movment rpt'!$M:$M,'sys inv movment rpt'!$L:$L,$M551,'sys inv movment rpt'!$N:$N,AK$1)</f>
        <v>0</v>
      </c>
      <c r="AL551" s="86">
        <f>SUMIFS('sys inv movment rpt'!$M:$M,'sys inv movment rpt'!$L:$L,$M551,'sys inv movment rpt'!$N:$N,AL$1)</f>
        <v>0</v>
      </c>
      <c r="AM551" s="86">
        <f>SUMIFS('sys inv movment rpt'!$M:$M,'sys inv movment rpt'!$L:$L,$M551,'sys inv movment rpt'!$N:$N,AM$1)</f>
        <v>0</v>
      </c>
      <c r="AN551" s="86">
        <f>SUMIFS('sys inv movment rpt'!$M:$M,'sys inv movment rpt'!$L:$L,$M551,'sys inv movment rpt'!$N:$N,AN$1)</f>
        <v>0</v>
      </c>
      <c r="AO551" s="86">
        <f>SUMIFS('sys inv movment rpt'!$M:$M,'sys inv movment rpt'!$L:$L,$M551,'sys inv movment rpt'!$N:$N,AO$1)</f>
        <v>0</v>
      </c>
      <c r="AP551" s="86">
        <f>SUMIFS('sys inv movment rpt'!$M:$M,'sys inv movment rpt'!$L:$L,$M551,'sys inv movment rpt'!$N:$N,AP$1)</f>
        <v>0</v>
      </c>
      <c r="AQ551" s="86">
        <f>SUMIFS('sys inv movment rpt'!$M:$M,'sys inv movment rpt'!$L:$L,$M551,'sys inv movment rpt'!$N:$N,AQ$1)</f>
        <v>0</v>
      </c>
      <c r="AR551" s="86">
        <f>SUMIFS('sys inv movment rpt'!$M:$M,'sys inv movment rpt'!$L:$L,$M551,'sys inv movment rpt'!$N:$N,AR$1)</f>
        <v>0</v>
      </c>
      <c r="AS551" s="86">
        <f>SUMIFS('sys inv movment rpt'!$M:$M,'sys inv movment rpt'!$L:$L,$M551,'sys inv movment rpt'!$N:$N,AS$1)</f>
        <v>0</v>
      </c>
      <c r="AT551" s="86">
        <f>SUMIFS('sys inv movment rpt'!$M:$M,'sys inv movment rpt'!$L:$L,$M551,'sys inv movment rpt'!$N:$N,AT$1)</f>
        <v>0</v>
      </c>
      <c r="AU551" s="86">
        <f>SUMIFS('sys inv movment rpt'!$M:$M,'sys inv movment rpt'!$L:$L,$M551,'sys inv movment rpt'!$N:$N,AU$1)</f>
        <v>0</v>
      </c>
      <c r="AV551" s="86">
        <f>SUMIFS('sys inv movment rpt'!$M:$M,'sys inv movment rpt'!$L:$L,$M551,'sys inv movment rpt'!$N:$N,AV$1)</f>
        <v>0</v>
      </c>
      <c r="AW551" s="87" t="str">
        <f>IFERROR(VLOOKUP(A551,'sys-backorder details'!E:U,17,0),"-")</f>
        <v>-</v>
      </c>
      <c r="AX551" s="87" t="str">
        <f>IF(K551&gt;1,VLOOKUP(A551,'settings-routing'!A:I,9,0),"")</f>
        <v/>
      </c>
    </row>
    <row r="552" ht="12.75" hidden="1" customHeight="1">
      <c r="A552" s="50" t="s">
        <v>1283</v>
      </c>
      <c r="B552" s="50" t="s">
        <v>1284</v>
      </c>
      <c r="C552" s="50">
        <f t="shared" si="2"/>
        <v>0</v>
      </c>
      <c r="D552" s="80">
        <f>SUMIF('Stocks 101-111'!$J:$J,'item dashboard'!A552,'Stocks 101-111'!K:K)</f>
        <v>0</v>
      </c>
      <c r="E552" s="80">
        <f>SUMIF('Stocks 101-111'!$J:$J,'item dashboard'!A552,'Stocks 101-111'!$L:$L)</f>
        <v>0</v>
      </c>
      <c r="F552" s="81">
        <f t="shared" si="3"/>
        <v>0</v>
      </c>
      <c r="G552" s="82">
        <f t="shared" si="4"/>
        <v>0</v>
      </c>
      <c r="H552" s="50">
        <f>SUMIFS('sys-backorder details'!$M:$M,'sys-backorder details'!$E:$E,'item dashboard'!A552,'sys-backorder details'!$V:$V,"")</f>
        <v>0</v>
      </c>
      <c r="I552" s="83">
        <f>SUMIF('settings-routing'!$I:$I,'item dashboard'!A552,'settings-routing'!$O:$O)</f>
        <v>0</v>
      </c>
      <c r="J552" s="50">
        <f>SUMIFS('sys-backorder details'!$M:$M,'sys-backorder details'!$E:$E,'item dashboard'!A552,'sys-backorder details'!$V:$V,"Call off")</f>
        <v>0</v>
      </c>
      <c r="K552" s="84">
        <f t="shared" si="5"/>
        <v>0</v>
      </c>
      <c r="L552" s="84">
        <f>SUMIF('Production Plan'!$E:$E,'item dashboard'!A552,'Production Plan'!$N:$N)</f>
        <v>0</v>
      </c>
      <c r="M552" s="85" t="str">
        <f t="shared" si="6"/>
        <v>B-GP253-O20GAR-AHG-250 ml Orange Printed Amina Oil</v>
      </c>
      <c r="N552" s="86">
        <f>SUMIFS('sys inv movment rpt'!$M:$M,'sys inv movment rpt'!$L:$L,$M552,'sys inv movment rpt'!$N:$N,N$1)</f>
        <v>0</v>
      </c>
      <c r="O552" s="86">
        <f>SUMIFS('sys inv movment rpt'!$M:$M,'sys inv movment rpt'!$L:$L,$M552,'sys inv movment rpt'!$N:$N,O$1)</f>
        <v>0</v>
      </c>
      <c r="P552" s="86">
        <f>SUMIFS('sys inv movment rpt'!$M:$M,'sys inv movment rpt'!$L:$L,$M552,'sys inv movment rpt'!$N:$N,P$1)</f>
        <v>0</v>
      </c>
      <c r="Q552" s="86">
        <f>SUMIFS('sys inv movment rpt'!$M:$M,'sys inv movment rpt'!$L:$L,$M552,'sys inv movment rpt'!$N:$N,Q$1)</f>
        <v>0</v>
      </c>
      <c r="R552" s="86">
        <f>SUMIFS('sys inv movment rpt'!$M:$M,'sys inv movment rpt'!$L:$L,$M552,'sys inv movment rpt'!$N:$N,R$1)</f>
        <v>0</v>
      </c>
      <c r="S552" s="86">
        <f>SUMIFS('sys inv movment rpt'!$M:$M,'sys inv movment rpt'!$L:$L,$M552,'sys inv movment rpt'!$N:$N,S$1)</f>
        <v>0</v>
      </c>
      <c r="T552" s="86">
        <f>SUMIFS('sys inv movment rpt'!$M:$M,'sys inv movment rpt'!$L:$L,$M552,'sys inv movment rpt'!$N:$N,T$1)</f>
        <v>0</v>
      </c>
      <c r="U552" s="86">
        <f>SUMIFS('sys inv movment rpt'!$M:$M,'sys inv movment rpt'!$L:$L,$M552,'sys inv movment rpt'!$N:$N,U$1)</f>
        <v>0</v>
      </c>
      <c r="V552" s="86">
        <f>SUMIFS('sys inv movment rpt'!$M:$M,'sys inv movment rpt'!$L:$L,$M552,'sys inv movment rpt'!$N:$N,V$1)</f>
        <v>0</v>
      </c>
      <c r="W552" s="86">
        <f>SUMIFS('sys inv movment rpt'!$M:$M,'sys inv movment rpt'!$L:$L,$M552,'sys inv movment rpt'!$N:$N,W$1)</f>
        <v>0</v>
      </c>
      <c r="X552" s="86">
        <f>SUMIFS('sys inv movment rpt'!$M:$M,'sys inv movment rpt'!$L:$L,$M552,'sys inv movment rpt'!$N:$N,X$1)</f>
        <v>0</v>
      </c>
      <c r="Y552" s="86">
        <f>SUMIFS('sys inv movment rpt'!$M:$M,'sys inv movment rpt'!$L:$L,$M552,'sys inv movment rpt'!$N:$N,Y$1)</f>
        <v>0</v>
      </c>
      <c r="Z552" s="86">
        <f>SUMIFS('sys inv movment rpt'!$M:$M,'sys inv movment rpt'!$L:$L,$M552,'sys inv movment rpt'!$N:$N,Z$1)</f>
        <v>0</v>
      </c>
      <c r="AA552" s="86">
        <f>SUMIFS('sys inv movment rpt'!$M:$M,'sys inv movment rpt'!$L:$L,$M552,'sys inv movment rpt'!$N:$N,AA$1)</f>
        <v>0</v>
      </c>
      <c r="AB552" s="86">
        <f>SUMIFS('sys inv movment rpt'!$M:$M,'sys inv movment rpt'!$L:$L,$M552,'sys inv movment rpt'!$N:$N,AB$1)</f>
        <v>0</v>
      </c>
      <c r="AC552" s="86">
        <f>SUMIFS('sys inv movment rpt'!$M:$M,'sys inv movment rpt'!$L:$L,$M552,'sys inv movment rpt'!$N:$N,AC$1)</f>
        <v>0</v>
      </c>
      <c r="AD552" s="86">
        <f>SUMIFS('sys inv movment rpt'!$M:$M,'sys inv movment rpt'!$L:$L,$M552,'sys inv movment rpt'!$N:$N,AD$1)</f>
        <v>0</v>
      </c>
      <c r="AE552" s="86">
        <f>SUMIFS('sys inv movment rpt'!$M:$M,'sys inv movment rpt'!$L:$L,$M552,'sys inv movment rpt'!$N:$N,AE$1)</f>
        <v>0</v>
      </c>
      <c r="AF552" s="86">
        <f>SUMIFS('sys inv movment rpt'!$M:$M,'sys inv movment rpt'!$L:$L,$M552,'sys inv movment rpt'!$N:$N,AF$1)</f>
        <v>0</v>
      </c>
      <c r="AG552" s="86">
        <f>SUMIFS('sys inv movment rpt'!$M:$M,'sys inv movment rpt'!$L:$L,$M552,'sys inv movment rpt'!$N:$N,AG$1)</f>
        <v>0</v>
      </c>
      <c r="AH552" s="86">
        <f>SUMIFS('sys inv movment rpt'!$M:$M,'sys inv movment rpt'!$L:$L,$M552,'sys inv movment rpt'!$N:$N,AH$1)</f>
        <v>0</v>
      </c>
      <c r="AI552" s="86">
        <f>SUMIFS('sys inv movment rpt'!$M:$M,'sys inv movment rpt'!$L:$L,$M552,'sys inv movment rpt'!$N:$N,AI$1)</f>
        <v>0</v>
      </c>
      <c r="AJ552" s="86">
        <f>SUMIFS('sys inv movment rpt'!$M:$M,'sys inv movment rpt'!$L:$L,$M552,'sys inv movment rpt'!$N:$N,AJ$1)</f>
        <v>0</v>
      </c>
      <c r="AK552" s="86">
        <f>SUMIFS('sys inv movment rpt'!$M:$M,'sys inv movment rpt'!$L:$L,$M552,'sys inv movment rpt'!$N:$N,AK$1)</f>
        <v>0</v>
      </c>
      <c r="AL552" s="86">
        <f>SUMIFS('sys inv movment rpt'!$M:$M,'sys inv movment rpt'!$L:$L,$M552,'sys inv movment rpt'!$N:$N,AL$1)</f>
        <v>0</v>
      </c>
      <c r="AM552" s="86">
        <f>SUMIFS('sys inv movment rpt'!$M:$M,'sys inv movment rpt'!$L:$L,$M552,'sys inv movment rpt'!$N:$N,AM$1)</f>
        <v>0</v>
      </c>
      <c r="AN552" s="86">
        <f>SUMIFS('sys inv movment rpt'!$M:$M,'sys inv movment rpt'!$L:$L,$M552,'sys inv movment rpt'!$N:$N,AN$1)</f>
        <v>0</v>
      </c>
      <c r="AO552" s="86">
        <f>SUMIFS('sys inv movment rpt'!$M:$M,'sys inv movment rpt'!$L:$L,$M552,'sys inv movment rpt'!$N:$N,AO$1)</f>
        <v>0</v>
      </c>
      <c r="AP552" s="86">
        <f>SUMIFS('sys inv movment rpt'!$M:$M,'sys inv movment rpt'!$L:$L,$M552,'sys inv movment rpt'!$N:$N,AP$1)</f>
        <v>0</v>
      </c>
      <c r="AQ552" s="86">
        <f>SUMIFS('sys inv movment rpt'!$M:$M,'sys inv movment rpt'!$L:$L,$M552,'sys inv movment rpt'!$N:$N,AQ$1)</f>
        <v>0</v>
      </c>
      <c r="AR552" s="86">
        <f>SUMIFS('sys inv movment rpt'!$M:$M,'sys inv movment rpt'!$L:$L,$M552,'sys inv movment rpt'!$N:$N,AR$1)</f>
        <v>0</v>
      </c>
      <c r="AS552" s="86">
        <f>SUMIFS('sys inv movment rpt'!$M:$M,'sys inv movment rpt'!$L:$L,$M552,'sys inv movment rpt'!$N:$N,AS$1)</f>
        <v>0</v>
      </c>
      <c r="AT552" s="86">
        <f>SUMIFS('sys inv movment rpt'!$M:$M,'sys inv movment rpt'!$L:$L,$M552,'sys inv movment rpt'!$N:$N,AT$1)</f>
        <v>0</v>
      </c>
      <c r="AU552" s="86">
        <f>SUMIFS('sys inv movment rpt'!$M:$M,'sys inv movment rpt'!$L:$L,$M552,'sys inv movment rpt'!$N:$N,AU$1)</f>
        <v>0</v>
      </c>
      <c r="AV552" s="86">
        <f>SUMIFS('sys inv movment rpt'!$M:$M,'sys inv movment rpt'!$L:$L,$M552,'sys inv movment rpt'!$N:$N,AV$1)</f>
        <v>0</v>
      </c>
      <c r="AW552" s="87" t="str">
        <f>IFERROR(VLOOKUP(A552,'sys-backorder details'!E:U,17,0),"-")</f>
        <v>-</v>
      </c>
      <c r="AX552" s="87" t="str">
        <f>IF(K552&gt;1,VLOOKUP(A552,'settings-routing'!A:I,9,0),"")</f>
        <v/>
      </c>
    </row>
    <row r="553" ht="12.75" hidden="1" customHeight="1">
      <c r="A553" s="50" t="s">
        <v>1285</v>
      </c>
      <c r="B553" s="50" t="s">
        <v>1035</v>
      </c>
      <c r="C553" s="50">
        <f t="shared" si="2"/>
        <v>0</v>
      </c>
      <c r="D553" s="80">
        <f>SUMIF('Stocks 101-111'!$J:$J,'item dashboard'!A553,'Stocks 101-111'!K:K)</f>
        <v>0</v>
      </c>
      <c r="E553" s="80">
        <f>SUMIF('Stocks 101-111'!$J:$J,'item dashboard'!A553,'Stocks 101-111'!$L:$L)</f>
        <v>0</v>
      </c>
      <c r="F553" s="81">
        <f t="shared" si="3"/>
        <v>0</v>
      </c>
      <c r="G553" s="82">
        <f t="shared" si="4"/>
        <v>0</v>
      </c>
      <c r="H553" s="50">
        <f>SUMIFS('sys-backorder details'!$M:$M,'sys-backorder details'!$E:$E,'item dashboard'!A553,'sys-backorder details'!$V:$V,"")</f>
        <v>0</v>
      </c>
      <c r="I553" s="83">
        <f>SUMIF('settings-routing'!$I:$I,'item dashboard'!A553,'settings-routing'!$O:$O)</f>
        <v>0</v>
      </c>
      <c r="J553" s="50">
        <f>SUMIFS('sys-backorder details'!$M:$M,'sys-backorder details'!$E:$E,'item dashboard'!A553,'sys-backorder details'!$V:$V,"Call off")</f>
        <v>0</v>
      </c>
      <c r="K553" s="84">
        <f t="shared" si="5"/>
        <v>0</v>
      </c>
      <c r="L553" s="84">
        <f>SUMIF('Production Plan'!$E:$E,'item dashboard'!A553,'Production Plan'!$N:$N)</f>
        <v>0</v>
      </c>
      <c r="M553" s="85" t="str">
        <f t="shared" si="6"/>
        <v>B-GP253-O20LEGO-250 ml Orange Printed Lego Bottle</v>
      </c>
      <c r="N553" s="86">
        <f>SUMIFS('sys inv movment rpt'!$M:$M,'sys inv movment rpt'!$L:$L,$M553,'sys inv movment rpt'!$N:$N,N$1)</f>
        <v>0</v>
      </c>
      <c r="O553" s="86">
        <f>SUMIFS('sys inv movment rpt'!$M:$M,'sys inv movment rpt'!$L:$L,$M553,'sys inv movment rpt'!$N:$N,O$1)</f>
        <v>0</v>
      </c>
      <c r="P553" s="86">
        <f>SUMIFS('sys inv movment rpt'!$M:$M,'sys inv movment rpt'!$L:$L,$M553,'sys inv movment rpt'!$N:$N,P$1)</f>
        <v>0</v>
      </c>
      <c r="Q553" s="86">
        <f>SUMIFS('sys inv movment rpt'!$M:$M,'sys inv movment rpt'!$L:$L,$M553,'sys inv movment rpt'!$N:$N,Q$1)</f>
        <v>0</v>
      </c>
      <c r="R553" s="86">
        <f>SUMIFS('sys inv movment rpt'!$M:$M,'sys inv movment rpt'!$L:$L,$M553,'sys inv movment rpt'!$N:$N,R$1)</f>
        <v>0</v>
      </c>
      <c r="S553" s="86">
        <f>SUMIFS('sys inv movment rpt'!$M:$M,'sys inv movment rpt'!$L:$L,$M553,'sys inv movment rpt'!$N:$N,S$1)</f>
        <v>0</v>
      </c>
      <c r="T553" s="86">
        <f>SUMIFS('sys inv movment rpt'!$M:$M,'sys inv movment rpt'!$L:$L,$M553,'sys inv movment rpt'!$N:$N,T$1)</f>
        <v>0</v>
      </c>
      <c r="U553" s="86">
        <f>SUMIFS('sys inv movment rpt'!$M:$M,'sys inv movment rpt'!$L:$L,$M553,'sys inv movment rpt'!$N:$N,U$1)</f>
        <v>0</v>
      </c>
      <c r="V553" s="86">
        <f>SUMIFS('sys inv movment rpt'!$M:$M,'sys inv movment rpt'!$L:$L,$M553,'sys inv movment rpt'!$N:$N,V$1)</f>
        <v>0</v>
      </c>
      <c r="W553" s="86">
        <f>SUMIFS('sys inv movment rpt'!$M:$M,'sys inv movment rpt'!$L:$L,$M553,'sys inv movment rpt'!$N:$N,W$1)</f>
        <v>0</v>
      </c>
      <c r="X553" s="86">
        <f>SUMIFS('sys inv movment rpt'!$M:$M,'sys inv movment rpt'!$L:$L,$M553,'sys inv movment rpt'!$N:$N,X$1)</f>
        <v>0</v>
      </c>
      <c r="Y553" s="86">
        <f>SUMIFS('sys inv movment rpt'!$M:$M,'sys inv movment rpt'!$L:$L,$M553,'sys inv movment rpt'!$N:$N,Y$1)</f>
        <v>0</v>
      </c>
      <c r="Z553" s="86">
        <f>SUMIFS('sys inv movment rpt'!$M:$M,'sys inv movment rpt'!$L:$L,$M553,'sys inv movment rpt'!$N:$N,Z$1)</f>
        <v>0</v>
      </c>
      <c r="AA553" s="86">
        <f>SUMIFS('sys inv movment rpt'!$M:$M,'sys inv movment rpt'!$L:$L,$M553,'sys inv movment rpt'!$N:$N,AA$1)</f>
        <v>0</v>
      </c>
      <c r="AB553" s="86">
        <f>SUMIFS('sys inv movment rpt'!$M:$M,'sys inv movment rpt'!$L:$L,$M553,'sys inv movment rpt'!$N:$N,AB$1)</f>
        <v>0</v>
      </c>
      <c r="AC553" s="86">
        <f>SUMIFS('sys inv movment rpt'!$M:$M,'sys inv movment rpt'!$L:$L,$M553,'sys inv movment rpt'!$N:$N,AC$1)</f>
        <v>0</v>
      </c>
      <c r="AD553" s="86">
        <f>SUMIFS('sys inv movment rpt'!$M:$M,'sys inv movment rpt'!$L:$L,$M553,'sys inv movment rpt'!$N:$N,AD$1)</f>
        <v>0</v>
      </c>
      <c r="AE553" s="86">
        <f>SUMIFS('sys inv movment rpt'!$M:$M,'sys inv movment rpt'!$L:$L,$M553,'sys inv movment rpt'!$N:$N,AE$1)</f>
        <v>0</v>
      </c>
      <c r="AF553" s="86">
        <f>SUMIFS('sys inv movment rpt'!$M:$M,'sys inv movment rpt'!$L:$L,$M553,'sys inv movment rpt'!$N:$N,AF$1)</f>
        <v>0</v>
      </c>
      <c r="AG553" s="86">
        <f>SUMIFS('sys inv movment rpt'!$M:$M,'sys inv movment rpt'!$L:$L,$M553,'sys inv movment rpt'!$N:$N,AG$1)</f>
        <v>0</v>
      </c>
      <c r="AH553" s="86">
        <f>SUMIFS('sys inv movment rpt'!$M:$M,'sys inv movment rpt'!$L:$L,$M553,'sys inv movment rpt'!$N:$N,AH$1)</f>
        <v>0</v>
      </c>
      <c r="AI553" s="86">
        <f>SUMIFS('sys inv movment rpt'!$M:$M,'sys inv movment rpt'!$L:$L,$M553,'sys inv movment rpt'!$N:$N,AI$1)</f>
        <v>0</v>
      </c>
      <c r="AJ553" s="86">
        <f>SUMIFS('sys inv movment rpt'!$M:$M,'sys inv movment rpt'!$L:$L,$M553,'sys inv movment rpt'!$N:$N,AJ$1)</f>
        <v>0</v>
      </c>
      <c r="AK553" s="86">
        <f>SUMIFS('sys inv movment rpt'!$M:$M,'sys inv movment rpt'!$L:$L,$M553,'sys inv movment rpt'!$N:$N,AK$1)</f>
        <v>0</v>
      </c>
      <c r="AL553" s="86">
        <f>SUMIFS('sys inv movment rpt'!$M:$M,'sys inv movment rpt'!$L:$L,$M553,'sys inv movment rpt'!$N:$N,AL$1)</f>
        <v>0</v>
      </c>
      <c r="AM553" s="86">
        <f>SUMIFS('sys inv movment rpt'!$M:$M,'sys inv movment rpt'!$L:$L,$M553,'sys inv movment rpt'!$N:$N,AM$1)</f>
        <v>0</v>
      </c>
      <c r="AN553" s="86">
        <f>SUMIFS('sys inv movment rpt'!$M:$M,'sys inv movment rpt'!$L:$L,$M553,'sys inv movment rpt'!$N:$N,AN$1)</f>
        <v>0</v>
      </c>
      <c r="AO553" s="86">
        <f>SUMIFS('sys inv movment rpt'!$M:$M,'sys inv movment rpt'!$L:$L,$M553,'sys inv movment rpt'!$N:$N,AO$1)</f>
        <v>0</v>
      </c>
      <c r="AP553" s="86">
        <f>SUMIFS('sys inv movment rpt'!$M:$M,'sys inv movment rpt'!$L:$L,$M553,'sys inv movment rpt'!$N:$N,AP$1)</f>
        <v>0</v>
      </c>
      <c r="AQ553" s="86">
        <f>SUMIFS('sys inv movment rpt'!$M:$M,'sys inv movment rpt'!$L:$L,$M553,'sys inv movment rpt'!$N:$N,AQ$1)</f>
        <v>0</v>
      </c>
      <c r="AR553" s="86">
        <f>SUMIFS('sys inv movment rpt'!$M:$M,'sys inv movment rpt'!$L:$L,$M553,'sys inv movment rpt'!$N:$N,AR$1)</f>
        <v>0</v>
      </c>
      <c r="AS553" s="86">
        <f>SUMIFS('sys inv movment rpt'!$M:$M,'sys inv movment rpt'!$L:$L,$M553,'sys inv movment rpt'!$N:$N,AS$1)</f>
        <v>0</v>
      </c>
      <c r="AT553" s="86">
        <f>SUMIFS('sys inv movment rpt'!$M:$M,'sys inv movment rpt'!$L:$L,$M553,'sys inv movment rpt'!$N:$N,AT$1)</f>
        <v>0</v>
      </c>
      <c r="AU553" s="86">
        <f>SUMIFS('sys inv movment rpt'!$M:$M,'sys inv movment rpt'!$L:$L,$M553,'sys inv movment rpt'!$N:$N,AU$1)</f>
        <v>0</v>
      </c>
      <c r="AV553" s="86">
        <f>SUMIFS('sys inv movment rpt'!$M:$M,'sys inv movment rpt'!$L:$L,$M553,'sys inv movment rpt'!$N:$N,AV$1)</f>
        <v>0</v>
      </c>
      <c r="AW553" s="87" t="str">
        <f>IFERROR(VLOOKUP(A553,'sys-backorder details'!E:U,17,0),"-")</f>
        <v>-</v>
      </c>
      <c r="AX553" s="87" t="str">
        <f>IF(K553&gt;1,VLOOKUP(A553,'settings-routing'!A:I,9,0),"")</f>
        <v/>
      </c>
    </row>
    <row r="554" ht="12.75" hidden="1" customHeight="1">
      <c r="A554" s="50" t="s">
        <v>1286</v>
      </c>
      <c r="B554" s="50" t="s">
        <v>1287</v>
      </c>
      <c r="C554" s="50">
        <f t="shared" si="2"/>
        <v>0</v>
      </c>
      <c r="D554" s="80">
        <f>SUMIF('Stocks 101-111'!$J:$J,'item dashboard'!A554,'Stocks 101-111'!K:K)</f>
        <v>0</v>
      </c>
      <c r="E554" s="80">
        <f>SUMIF('Stocks 101-111'!$J:$J,'item dashboard'!A554,'Stocks 101-111'!$L:$L)</f>
        <v>0</v>
      </c>
      <c r="F554" s="81">
        <f t="shared" si="3"/>
        <v>0</v>
      </c>
      <c r="G554" s="82">
        <f t="shared" si="4"/>
        <v>0</v>
      </c>
      <c r="H554" s="50">
        <f>SUMIFS('sys-backorder details'!$M:$M,'sys-backorder details'!$E:$E,'item dashboard'!A554,'sys-backorder details'!$V:$V,"")</f>
        <v>0</v>
      </c>
      <c r="I554" s="83">
        <f>SUMIF('settings-routing'!$I:$I,'item dashboard'!A554,'settings-routing'!$O:$O)</f>
        <v>0</v>
      </c>
      <c r="J554" s="50">
        <f>SUMIFS('sys-backorder details'!$M:$M,'sys-backorder details'!$E:$E,'item dashboard'!A554,'sys-backorder details'!$V:$V,"Call off")</f>
        <v>0</v>
      </c>
      <c r="K554" s="84">
        <f t="shared" si="5"/>
        <v>0</v>
      </c>
      <c r="L554" s="84">
        <f>SUMIF('Production Plan'!$E:$E,'item dashboard'!A554,'Production Plan'!$N:$N)</f>
        <v>0</v>
      </c>
      <c r="M554" s="85" t="str">
        <f t="shared" si="6"/>
        <v>B-GP253-OR20 NAJA-250 ml Orange Printed Naja Bottle</v>
      </c>
      <c r="N554" s="86">
        <f>SUMIFS('sys inv movment rpt'!$M:$M,'sys inv movment rpt'!$L:$L,$M554,'sys inv movment rpt'!$N:$N,N$1)</f>
        <v>0</v>
      </c>
      <c r="O554" s="86">
        <f>SUMIFS('sys inv movment rpt'!$M:$M,'sys inv movment rpt'!$L:$L,$M554,'sys inv movment rpt'!$N:$N,O$1)</f>
        <v>0</v>
      </c>
      <c r="P554" s="86">
        <f>SUMIFS('sys inv movment rpt'!$M:$M,'sys inv movment rpt'!$L:$L,$M554,'sys inv movment rpt'!$N:$N,P$1)</f>
        <v>0</v>
      </c>
      <c r="Q554" s="86">
        <f>SUMIFS('sys inv movment rpt'!$M:$M,'sys inv movment rpt'!$L:$L,$M554,'sys inv movment rpt'!$N:$N,Q$1)</f>
        <v>0</v>
      </c>
      <c r="R554" s="86">
        <f>SUMIFS('sys inv movment rpt'!$M:$M,'sys inv movment rpt'!$L:$L,$M554,'sys inv movment rpt'!$N:$N,R$1)</f>
        <v>0</v>
      </c>
      <c r="S554" s="86">
        <f>SUMIFS('sys inv movment rpt'!$M:$M,'sys inv movment rpt'!$L:$L,$M554,'sys inv movment rpt'!$N:$N,S$1)</f>
        <v>0</v>
      </c>
      <c r="T554" s="86">
        <f>SUMIFS('sys inv movment rpt'!$M:$M,'sys inv movment rpt'!$L:$L,$M554,'sys inv movment rpt'!$N:$N,T$1)</f>
        <v>0</v>
      </c>
      <c r="U554" s="86">
        <f>SUMIFS('sys inv movment rpt'!$M:$M,'sys inv movment rpt'!$L:$L,$M554,'sys inv movment rpt'!$N:$N,U$1)</f>
        <v>0</v>
      </c>
      <c r="V554" s="86">
        <f>SUMIFS('sys inv movment rpt'!$M:$M,'sys inv movment rpt'!$L:$L,$M554,'sys inv movment rpt'!$N:$N,V$1)</f>
        <v>0</v>
      </c>
      <c r="W554" s="86">
        <f>SUMIFS('sys inv movment rpt'!$M:$M,'sys inv movment rpt'!$L:$L,$M554,'sys inv movment rpt'!$N:$N,W$1)</f>
        <v>0</v>
      </c>
      <c r="X554" s="86">
        <f>SUMIFS('sys inv movment rpt'!$M:$M,'sys inv movment rpt'!$L:$L,$M554,'sys inv movment rpt'!$N:$N,X$1)</f>
        <v>0</v>
      </c>
      <c r="Y554" s="86">
        <f>SUMIFS('sys inv movment rpt'!$M:$M,'sys inv movment rpt'!$L:$L,$M554,'sys inv movment rpt'!$N:$N,Y$1)</f>
        <v>0</v>
      </c>
      <c r="Z554" s="86">
        <f>SUMIFS('sys inv movment rpt'!$M:$M,'sys inv movment rpt'!$L:$L,$M554,'sys inv movment rpt'!$N:$N,Z$1)</f>
        <v>0</v>
      </c>
      <c r="AA554" s="86">
        <f>SUMIFS('sys inv movment rpt'!$M:$M,'sys inv movment rpt'!$L:$L,$M554,'sys inv movment rpt'!$N:$N,AA$1)</f>
        <v>0</v>
      </c>
      <c r="AB554" s="86">
        <f>SUMIFS('sys inv movment rpt'!$M:$M,'sys inv movment rpt'!$L:$L,$M554,'sys inv movment rpt'!$N:$N,AB$1)</f>
        <v>0</v>
      </c>
      <c r="AC554" s="86">
        <f>SUMIFS('sys inv movment rpt'!$M:$M,'sys inv movment rpt'!$L:$L,$M554,'sys inv movment rpt'!$N:$N,AC$1)</f>
        <v>0</v>
      </c>
      <c r="AD554" s="86">
        <f>SUMIFS('sys inv movment rpt'!$M:$M,'sys inv movment rpt'!$L:$L,$M554,'sys inv movment rpt'!$N:$N,AD$1)</f>
        <v>0</v>
      </c>
      <c r="AE554" s="86">
        <f>SUMIFS('sys inv movment rpt'!$M:$M,'sys inv movment rpt'!$L:$L,$M554,'sys inv movment rpt'!$N:$N,AE$1)</f>
        <v>0</v>
      </c>
      <c r="AF554" s="86">
        <f>SUMIFS('sys inv movment rpt'!$M:$M,'sys inv movment rpt'!$L:$L,$M554,'sys inv movment rpt'!$N:$N,AF$1)</f>
        <v>0</v>
      </c>
      <c r="AG554" s="86">
        <f>SUMIFS('sys inv movment rpt'!$M:$M,'sys inv movment rpt'!$L:$L,$M554,'sys inv movment rpt'!$N:$N,AG$1)</f>
        <v>0</v>
      </c>
      <c r="AH554" s="86">
        <f>SUMIFS('sys inv movment rpt'!$M:$M,'sys inv movment rpt'!$L:$L,$M554,'sys inv movment rpt'!$N:$N,AH$1)</f>
        <v>0</v>
      </c>
      <c r="AI554" s="86">
        <f>SUMIFS('sys inv movment rpt'!$M:$M,'sys inv movment rpt'!$L:$L,$M554,'sys inv movment rpt'!$N:$N,AI$1)</f>
        <v>0</v>
      </c>
      <c r="AJ554" s="86">
        <f>SUMIFS('sys inv movment rpt'!$M:$M,'sys inv movment rpt'!$L:$L,$M554,'sys inv movment rpt'!$N:$N,AJ$1)</f>
        <v>0</v>
      </c>
      <c r="AK554" s="86">
        <f>SUMIFS('sys inv movment rpt'!$M:$M,'sys inv movment rpt'!$L:$L,$M554,'sys inv movment rpt'!$N:$N,AK$1)</f>
        <v>0</v>
      </c>
      <c r="AL554" s="86">
        <f>SUMIFS('sys inv movment rpt'!$M:$M,'sys inv movment rpt'!$L:$L,$M554,'sys inv movment rpt'!$N:$N,AL$1)</f>
        <v>0</v>
      </c>
      <c r="AM554" s="86">
        <f>SUMIFS('sys inv movment rpt'!$M:$M,'sys inv movment rpt'!$L:$L,$M554,'sys inv movment rpt'!$N:$N,AM$1)</f>
        <v>0</v>
      </c>
      <c r="AN554" s="86">
        <f>SUMIFS('sys inv movment rpt'!$M:$M,'sys inv movment rpt'!$L:$L,$M554,'sys inv movment rpt'!$N:$N,AN$1)</f>
        <v>0</v>
      </c>
      <c r="AO554" s="86">
        <f>SUMIFS('sys inv movment rpt'!$M:$M,'sys inv movment rpt'!$L:$L,$M554,'sys inv movment rpt'!$N:$N,AO$1)</f>
        <v>0</v>
      </c>
      <c r="AP554" s="86">
        <f>SUMIFS('sys inv movment rpt'!$M:$M,'sys inv movment rpt'!$L:$L,$M554,'sys inv movment rpt'!$N:$N,AP$1)</f>
        <v>0</v>
      </c>
      <c r="AQ554" s="86">
        <f>SUMIFS('sys inv movment rpt'!$M:$M,'sys inv movment rpt'!$L:$L,$M554,'sys inv movment rpt'!$N:$N,AQ$1)</f>
        <v>0</v>
      </c>
      <c r="AR554" s="86">
        <f>SUMIFS('sys inv movment rpt'!$M:$M,'sys inv movment rpt'!$L:$L,$M554,'sys inv movment rpt'!$N:$N,AR$1)</f>
        <v>0</v>
      </c>
      <c r="AS554" s="86">
        <f>SUMIFS('sys inv movment rpt'!$M:$M,'sys inv movment rpt'!$L:$L,$M554,'sys inv movment rpt'!$N:$N,AS$1)</f>
        <v>0</v>
      </c>
      <c r="AT554" s="86">
        <f>SUMIFS('sys inv movment rpt'!$M:$M,'sys inv movment rpt'!$L:$L,$M554,'sys inv movment rpt'!$N:$N,AT$1)</f>
        <v>0</v>
      </c>
      <c r="AU554" s="86">
        <f>SUMIFS('sys inv movment rpt'!$M:$M,'sys inv movment rpt'!$L:$L,$M554,'sys inv movment rpt'!$N:$N,AU$1)</f>
        <v>0</v>
      </c>
      <c r="AV554" s="86">
        <f>SUMIFS('sys inv movment rpt'!$M:$M,'sys inv movment rpt'!$L:$L,$M554,'sys inv movment rpt'!$N:$N,AV$1)</f>
        <v>0</v>
      </c>
      <c r="AW554" s="87" t="str">
        <f>IFERROR(VLOOKUP(A554,'sys-backorder details'!E:U,17,0),"-")</f>
        <v>-</v>
      </c>
      <c r="AX554" s="87" t="str">
        <f>IF(K554&gt;1,VLOOKUP(A554,'settings-routing'!A:I,9,0),"")</f>
        <v/>
      </c>
    </row>
    <row r="555" ht="12.75" hidden="1" customHeight="1">
      <c r="A555" s="50" t="s">
        <v>1288</v>
      </c>
      <c r="B555" s="50" t="s">
        <v>1289</v>
      </c>
      <c r="C555" s="50">
        <f t="shared" si="2"/>
        <v>0</v>
      </c>
      <c r="D555" s="80">
        <f>SUMIF('Stocks 101-111'!$J:$J,'item dashboard'!A555,'Stocks 101-111'!K:K)</f>
        <v>0</v>
      </c>
      <c r="E555" s="80">
        <f>SUMIF('Stocks 101-111'!$J:$J,'item dashboard'!A555,'Stocks 101-111'!$L:$L)</f>
        <v>0</v>
      </c>
      <c r="F555" s="81">
        <f t="shared" si="3"/>
        <v>0</v>
      </c>
      <c r="G555" s="82">
        <f t="shared" si="4"/>
        <v>0</v>
      </c>
      <c r="H555" s="50">
        <f>SUMIFS('sys-backorder details'!$M:$M,'sys-backorder details'!$E:$E,'item dashboard'!A555,'sys-backorder details'!$V:$V,"")</f>
        <v>0</v>
      </c>
      <c r="I555" s="83">
        <f>SUMIF('settings-routing'!$I:$I,'item dashboard'!A555,'settings-routing'!$O:$O)</f>
        <v>0</v>
      </c>
      <c r="J555" s="50">
        <f>SUMIFS('sys-backorder details'!$M:$M,'sys-backorder details'!$E:$E,'item dashboard'!A555,'sys-backorder details'!$V:$V,"Call off")</f>
        <v>0</v>
      </c>
      <c r="K555" s="84">
        <f t="shared" si="5"/>
        <v>0</v>
      </c>
      <c r="L555" s="84">
        <f>SUMIF('Production Plan'!$E:$E,'item dashboard'!A555,'Production Plan'!$N:$N)</f>
        <v>0</v>
      </c>
      <c r="M555" s="85" t="str">
        <f t="shared" si="6"/>
        <v>B-GP253-OR20-ASMA-250 ml Orange Printed ASMA Oil Bottle</v>
      </c>
      <c r="N555" s="86">
        <f>SUMIFS('sys inv movment rpt'!$M:$M,'sys inv movment rpt'!$L:$L,$M555,'sys inv movment rpt'!$N:$N,N$1)</f>
        <v>0</v>
      </c>
      <c r="O555" s="86">
        <f>SUMIFS('sys inv movment rpt'!$M:$M,'sys inv movment rpt'!$L:$L,$M555,'sys inv movment rpt'!$N:$N,O$1)</f>
        <v>0</v>
      </c>
      <c r="P555" s="86">
        <f>SUMIFS('sys inv movment rpt'!$M:$M,'sys inv movment rpt'!$L:$L,$M555,'sys inv movment rpt'!$N:$N,P$1)</f>
        <v>0</v>
      </c>
      <c r="Q555" s="86">
        <f>SUMIFS('sys inv movment rpt'!$M:$M,'sys inv movment rpt'!$L:$L,$M555,'sys inv movment rpt'!$N:$N,Q$1)</f>
        <v>0</v>
      </c>
      <c r="R555" s="86">
        <f>SUMIFS('sys inv movment rpt'!$M:$M,'sys inv movment rpt'!$L:$L,$M555,'sys inv movment rpt'!$N:$N,R$1)</f>
        <v>0</v>
      </c>
      <c r="S555" s="86">
        <f>SUMIFS('sys inv movment rpt'!$M:$M,'sys inv movment rpt'!$L:$L,$M555,'sys inv movment rpt'!$N:$N,S$1)</f>
        <v>0</v>
      </c>
      <c r="T555" s="86">
        <f>SUMIFS('sys inv movment rpt'!$M:$M,'sys inv movment rpt'!$L:$L,$M555,'sys inv movment rpt'!$N:$N,T$1)</f>
        <v>0</v>
      </c>
      <c r="U555" s="86">
        <f>SUMIFS('sys inv movment rpt'!$M:$M,'sys inv movment rpt'!$L:$L,$M555,'sys inv movment rpt'!$N:$N,U$1)</f>
        <v>0</v>
      </c>
      <c r="V555" s="86">
        <f>SUMIFS('sys inv movment rpt'!$M:$M,'sys inv movment rpt'!$L:$L,$M555,'sys inv movment rpt'!$N:$N,V$1)</f>
        <v>0</v>
      </c>
      <c r="W555" s="86">
        <f>SUMIFS('sys inv movment rpt'!$M:$M,'sys inv movment rpt'!$L:$L,$M555,'sys inv movment rpt'!$N:$N,W$1)</f>
        <v>0</v>
      </c>
      <c r="X555" s="86">
        <f>SUMIFS('sys inv movment rpt'!$M:$M,'sys inv movment rpt'!$L:$L,$M555,'sys inv movment rpt'!$N:$N,X$1)</f>
        <v>0</v>
      </c>
      <c r="Y555" s="86">
        <f>SUMIFS('sys inv movment rpt'!$M:$M,'sys inv movment rpt'!$L:$L,$M555,'sys inv movment rpt'!$N:$N,Y$1)</f>
        <v>0</v>
      </c>
      <c r="Z555" s="86">
        <f>SUMIFS('sys inv movment rpt'!$M:$M,'sys inv movment rpt'!$L:$L,$M555,'sys inv movment rpt'!$N:$N,Z$1)</f>
        <v>0</v>
      </c>
      <c r="AA555" s="86">
        <f>SUMIFS('sys inv movment rpt'!$M:$M,'sys inv movment rpt'!$L:$L,$M555,'sys inv movment rpt'!$N:$N,AA$1)</f>
        <v>0</v>
      </c>
      <c r="AB555" s="86">
        <f>SUMIFS('sys inv movment rpt'!$M:$M,'sys inv movment rpt'!$L:$L,$M555,'sys inv movment rpt'!$N:$N,AB$1)</f>
        <v>0</v>
      </c>
      <c r="AC555" s="86">
        <f>SUMIFS('sys inv movment rpt'!$M:$M,'sys inv movment rpt'!$L:$L,$M555,'sys inv movment rpt'!$N:$N,AC$1)</f>
        <v>0</v>
      </c>
      <c r="AD555" s="86">
        <f>SUMIFS('sys inv movment rpt'!$M:$M,'sys inv movment rpt'!$L:$L,$M555,'sys inv movment rpt'!$N:$N,AD$1)</f>
        <v>0</v>
      </c>
      <c r="AE555" s="86">
        <f>SUMIFS('sys inv movment rpt'!$M:$M,'sys inv movment rpt'!$L:$L,$M555,'sys inv movment rpt'!$N:$N,AE$1)</f>
        <v>0</v>
      </c>
      <c r="AF555" s="86">
        <f>SUMIFS('sys inv movment rpt'!$M:$M,'sys inv movment rpt'!$L:$L,$M555,'sys inv movment rpt'!$N:$N,AF$1)</f>
        <v>0</v>
      </c>
      <c r="AG555" s="86">
        <f>SUMIFS('sys inv movment rpt'!$M:$M,'sys inv movment rpt'!$L:$L,$M555,'sys inv movment rpt'!$N:$N,AG$1)</f>
        <v>0</v>
      </c>
      <c r="AH555" s="86">
        <f>SUMIFS('sys inv movment rpt'!$M:$M,'sys inv movment rpt'!$L:$L,$M555,'sys inv movment rpt'!$N:$N,AH$1)</f>
        <v>0</v>
      </c>
      <c r="AI555" s="86">
        <f>SUMIFS('sys inv movment rpt'!$M:$M,'sys inv movment rpt'!$L:$L,$M555,'sys inv movment rpt'!$N:$N,AI$1)</f>
        <v>0</v>
      </c>
      <c r="AJ555" s="86">
        <f>SUMIFS('sys inv movment rpt'!$M:$M,'sys inv movment rpt'!$L:$L,$M555,'sys inv movment rpt'!$N:$N,AJ$1)</f>
        <v>0</v>
      </c>
      <c r="AK555" s="86">
        <f>SUMIFS('sys inv movment rpt'!$M:$M,'sys inv movment rpt'!$L:$L,$M555,'sys inv movment rpt'!$N:$N,AK$1)</f>
        <v>0</v>
      </c>
      <c r="AL555" s="86">
        <f>SUMIFS('sys inv movment rpt'!$M:$M,'sys inv movment rpt'!$L:$L,$M555,'sys inv movment rpt'!$N:$N,AL$1)</f>
        <v>0</v>
      </c>
      <c r="AM555" s="86">
        <f>SUMIFS('sys inv movment rpt'!$M:$M,'sys inv movment rpt'!$L:$L,$M555,'sys inv movment rpt'!$N:$N,AM$1)</f>
        <v>0</v>
      </c>
      <c r="AN555" s="86">
        <f>SUMIFS('sys inv movment rpt'!$M:$M,'sys inv movment rpt'!$L:$L,$M555,'sys inv movment rpt'!$N:$N,AN$1)</f>
        <v>0</v>
      </c>
      <c r="AO555" s="86">
        <f>SUMIFS('sys inv movment rpt'!$M:$M,'sys inv movment rpt'!$L:$L,$M555,'sys inv movment rpt'!$N:$N,AO$1)</f>
        <v>0</v>
      </c>
      <c r="AP555" s="86">
        <f>SUMIFS('sys inv movment rpt'!$M:$M,'sys inv movment rpt'!$L:$L,$M555,'sys inv movment rpt'!$N:$N,AP$1)</f>
        <v>0</v>
      </c>
      <c r="AQ555" s="86">
        <f>SUMIFS('sys inv movment rpt'!$M:$M,'sys inv movment rpt'!$L:$L,$M555,'sys inv movment rpt'!$N:$N,AQ$1)</f>
        <v>0</v>
      </c>
      <c r="AR555" s="86">
        <f>SUMIFS('sys inv movment rpt'!$M:$M,'sys inv movment rpt'!$L:$L,$M555,'sys inv movment rpt'!$N:$N,AR$1)</f>
        <v>0</v>
      </c>
      <c r="AS555" s="86">
        <f>SUMIFS('sys inv movment rpt'!$M:$M,'sys inv movment rpt'!$L:$L,$M555,'sys inv movment rpt'!$N:$N,AS$1)</f>
        <v>0</v>
      </c>
      <c r="AT555" s="86">
        <f>SUMIFS('sys inv movment rpt'!$M:$M,'sys inv movment rpt'!$L:$L,$M555,'sys inv movment rpt'!$N:$N,AT$1)</f>
        <v>0</v>
      </c>
      <c r="AU555" s="86">
        <f>SUMIFS('sys inv movment rpt'!$M:$M,'sys inv movment rpt'!$L:$L,$M555,'sys inv movment rpt'!$N:$N,AU$1)</f>
        <v>0</v>
      </c>
      <c r="AV555" s="86">
        <f>SUMIFS('sys inv movment rpt'!$M:$M,'sys inv movment rpt'!$L:$L,$M555,'sys inv movment rpt'!$N:$N,AV$1)</f>
        <v>0</v>
      </c>
      <c r="AW555" s="87" t="str">
        <f>IFERROR(VLOOKUP(A555,'sys-backorder details'!E:U,17,0),"-")</f>
        <v>-</v>
      </c>
      <c r="AX555" s="87" t="str">
        <f>IF(K555&gt;1,VLOOKUP(A555,'settings-routing'!A:I,9,0),"")</f>
        <v/>
      </c>
    </row>
    <row r="556" ht="12.75" hidden="1" customHeight="1">
      <c r="A556" s="28" t="s">
        <v>1290</v>
      </c>
      <c r="B556" s="28" t="s">
        <v>1291</v>
      </c>
      <c r="C556" s="50">
        <f t="shared" si="2"/>
        <v>0</v>
      </c>
      <c r="D556" s="80">
        <f>SUMIF('Stocks 101-111'!$J:$J,'item dashboard'!A556,'Stocks 101-111'!K:K)</f>
        <v>0</v>
      </c>
      <c r="E556" s="80">
        <f>SUMIF('Stocks 101-111'!$J:$J,'item dashboard'!A556,'Stocks 101-111'!$L:$L)</f>
        <v>0</v>
      </c>
      <c r="F556" s="81">
        <f t="shared" si="3"/>
        <v>0</v>
      </c>
      <c r="G556" s="82">
        <f t="shared" si="4"/>
        <v>0.08571428571</v>
      </c>
      <c r="H556" s="50">
        <f>SUMIFS('sys-backorder details'!$M:$M,'sys-backorder details'!$E:$E,'item dashboard'!A556,'sys-backorder details'!$V:$V,"")</f>
        <v>0</v>
      </c>
      <c r="I556" s="83">
        <f>SUMIF('settings-routing'!$I:$I,'item dashboard'!A556,'settings-routing'!$O:$O)</f>
        <v>0</v>
      </c>
      <c r="J556" s="50">
        <f>SUMIFS('sys-backorder details'!$M:$M,'sys-backorder details'!$E:$E,'item dashboard'!A556,'sys-backorder details'!$V:$V,"Call off")</f>
        <v>0</v>
      </c>
      <c r="K556" s="84">
        <f t="shared" si="5"/>
        <v>0</v>
      </c>
      <c r="L556" s="84">
        <f>SUMIF('Production Plan'!$E:$E,'item dashboard'!A556,'Production Plan'!$N:$N)</f>
        <v>0</v>
      </c>
      <c r="M556" s="85" t="str">
        <f t="shared" si="6"/>
        <v>B-GP253-PK20-250 ml Pink Bottle</v>
      </c>
      <c r="N556" s="86">
        <f>SUMIFS('sys inv movment rpt'!$M:$M,'sys inv movment rpt'!$L:$L,$M556,'sys inv movment rpt'!$N:$N,N$1)</f>
        <v>5100</v>
      </c>
      <c r="O556" s="86">
        <f>SUMIFS('sys inv movment rpt'!$M:$M,'sys inv movment rpt'!$L:$L,$M556,'sys inv movment rpt'!$N:$N,O$1)</f>
        <v>0</v>
      </c>
      <c r="P556" s="86">
        <f>SUMIFS('sys inv movment rpt'!$M:$M,'sys inv movment rpt'!$L:$L,$M556,'sys inv movment rpt'!$N:$N,P$1)</f>
        <v>0</v>
      </c>
      <c r="Q556" s="86">
        <f>SUMIFS('sys inv movment rpt'!$M:$M,'sys inv movment rpt'!$L:$L,$M556,'sys inv movment rpt'!$N:$N,Q$1)</f>
        <v>0</v>
      </c>
      <c r="R556" s="86">
        <f>SUMIFS('sys inv movment rpt'!$M:$M,'sys inv movment rpt'!$L:$L,$M556,'sys inv movment rpt'!$N:$N,R$1)</f>
        <v>0</v>
      </c>
      <c r="S556" s="86">
        <f>SUMIFS('sys inv movment rpt'!$M:$M,'sys inv movment rpt'!$L:$L,$M556,'sys inv movment rpt'!$N:$N,S$1)</f>
        <v>0</v>
      </c>
      <c r="T556" s="86">
        <f>SUMIFS('sys inv movment rpt'!$M:$M,'sys inv movment rpt'!$L:$L,$M556,'sys inv movment rpt'!$N:$N,T$1)</f>
        <v>0</v>
      </c>
      <c r="U556" s="86">
        <f>SUMIFS('sys inv movment rpt'!$M:$M,'sys inv movment rpt'!$L:$L,$M556,'sys inv movment rpt'!$N:$N,U$1)</f>
        <v>0</v>
      </c>
      <c r="V556" s="86">
        <f>SUMIFS('sys inv movment rpt'!$M:$M,'sys inv movment rpt'!$L:$L,$M556,'sys inv movment rpt'!$N:$N,V$1)</f>
        <v>0</v>
      </c>
      <c r="W556" s="86">
        <f>SUMIFS('sys inv movment rpt'!$M:$M,'sys inv movment rpt'!$L:$L,$M556,'sys inv movment rpt'!$N:$N,W$1)</f>
        <v>0</v>
      </c>
      <c r="X556" s="86">
        <f>SUMIFS('sys inv movment rpt'!$M:$M,'sys inv movment rpt'!$L:$L,$M556,'sys inv movment rpt'!$N:$N,X$1)</f>
        <v>0</v>
      </c>
      <c r="Y556" s="86">
        <f>SUMIFS('sys inv movment rpt'!$M:$M,'sys inv movment rpt'!$L:$L,$M556,'sys inv movment rpt'!$N:$N,Y$1)</f>
        <v>0</v>
      </c>
      <c r="Z556" s="86">
        <f>SUMIFS('sys inv movment rpt'!$M:$M,'sys inv movment rpt'!$L:$L,$M556,'sys inv movment rpt'!$N:$N,Z$1)</f>
        <v>0</v>
      </c>
      <c r="AA556" s="86">
        <f>SUMIFS('sys inv movment rpt'!$M:$M,'sys inv movment rpt'!$L:$L,$M556,'sys inv movment rpt'!$N:$N,AA$1)</f>
        <v>0</v>
      </c>
      <c r="AB556" s="86">
        <f>SUMIFS('sys inv movment rpt'!$M:$M,'sys inv movment rpt'!$L:$L,$M556,'sys inv movment rpt'!$N:$N,AB$1)</f>
        <v>0</v>
      </c>
      <c r="AC556" s="86">
        <f>SUMIFS('sys inv movment rpt'!$M:$M,'sys inv movment rpt'!$L:$L,$M556,'sys inv movment rpt'!$N:$N,AC$1)</f>
        <v>0</v>
      </c>
      <c r="AD556" s="86">
        <f>SUMIFS('sys inv movment rpt'!$M:$M,'sys inv movment rpt'!$L:$L,$M556,'sys inv movment rpt'!$N:$N,AD$1)</f>
        <v>0</v>
      </c>
      <c r="AE556" s="86">
        <f>SUMIFS('sys inv movment rpt'!$M:$M,'sys inv movment rpt'!$L:$L,$M556,'sys inv movment rpt'!$N:$N,AE$1)</f>
        <v>0</v>
      </c>
      <c r="AF556" s="86">
        <f>SUMIFS('sys inv movment rpt'!$M:$M,'sys inv movment rpt'!$L:$L,$M556,'sys inv movment rpt'!$N:$N,AF$1)</f>
        <v>0</v>
      </c>
      <c r="AG556" s="86">
        <f>SUMIFS('sys inv movment rpt'!$M:$M,'sys inv movment rpt'!$L:$L,$M556,'sys inv movment rpt'!$N:$N,AG$1)</f>
        <v>0</v>
      </c>
      <c r="AH556" s="86">
        <f>SUMIFS('sys inv movment rpt'!$M:$M,'sys inv movment rpt'!$L:$L,$M556,'sys inv movment rpt'!$N:$N,AH$1)</f>
        <v>0</v>
      </c>
      <c r="AI556" s="86">
        <f>SUMIFS('sys inv movment rpt'!$M:$M,'sys inv movment rpt'!$L:$L,$M556,'sys inv movment rpt'!$N:$N,AI$1)</f>
        <v>0</v>
      </c>
      <c r="AJ556" s="86">
        <f>SUMIFS('sys inv movment rpt'!$M:$M,'sys inv movment rpt'!$L:$L,$M556,'sys inv movment rpt'!$N:$N,AJ$1)</f>
        <v>0</v>
      </c>
      <c r="AK556" s="86">
        <f>SUMIFS('sys inv movment rpt'!$M:$M,'sys inv movment rpt'!$L:$L,$M556,'sys inv movment rpt'!$N:$N,AK$1)</f>
        <v>0</v>
      </c>
      <c r="AL556" s="86">
        <f>SUMIFS('sys inv movment rpt'!$M:$M,'sys inv movment rpt'!$L:$L,$M556,'sys inv movment rpt'!$N:$N,AL$1)</f>
        <v>0</v>
      </c>
      <c r="AM556" s="86">
        <f>SUMIFS('sys inv movment rpt'!$M:$M,'sys inv movment rpt'!$L:$L,$M556,'sys inv movment rpt'!$N:$N,AM$1)</f>
        <v>0</v>
      </c>
      <c r="AN556" s="86">
        <f>SUMIFS('sys inv movment rpt'!$M:$M,'sys inv movment rpt'!$L:$L,$M556,'sys inv movment rpt'!$N:$N,AN$1)</f>
        <v>300</v>
      </c>
      <c r="AO556" s="86">
        <f>SUMIFS('sys inv movment rpt'!$M:$M,'sys inv movment rpt'!$L:$L,$M556,'sys inv movment rpt'!$N:$N,AO$1)</f>
        <v>0</v>
      </c>
      <c r="AP556" s="86">
        <f>SUMIFS('sys inv movment rpt'!$M:$M,'sys inv movment rpt'!$L:$L,$M556,'sys inv movment rpt'!$N:$N,AP$1)</f>
        <v>0</v>
      </c>
      <c r="AQ556" s="86">
        <f>SUMIFS('sys inv movment rpt'!$M:$M,'sys inv movment rpt'!$L:$L,$M556,'sys inv movment rpt'!$N:$N,AQ$1)</f>
        <v>0</v>
      </c>
      <c r="AR556" s="86">
        <f>SUMIFS('sys inv movment rpt'!$M:$M,'sys inv movment rpt'!$L:$L,$M556,'sys inv movment rpt'!$N:$N,AR$1)</f>
        <v>4200</v>
      </c>
      <c r="AS556" s="86">
        <f>SUMIFS('sys inv movment rpt'!$M:$M,'sys inv movment rpt'!$L:$L,$M556,'sys inv movment rpt'!$N:$N,AS$1)</f>
        <v>0</v>
      </c>
      <c r="AT556" s="86">
        <f>SUMIFS('sys inv movment rpt'!$M:$M,'sys inv movment rpt'!$L:$L,$M556,'sys inv movment rpt'!$N:$N,AT$1)</f>
        <v>0</v>
      </c>
      <c r="AU556" s="86">
        <f>SUMIFS('sys inv movment rpt'!$M:$M,'sys inv movment rpt'!$L:$L,$M556,'sys inv movment rpt'!$N:$N,AU$1)</f>
        <v>0</v>
      </c>
      <c r="AV556" s="86">
        <f>SUMIFS('sys inv movment rpt'!$M:$M,'sys inv movment rpt'!$L:$L,$M556,'sys inv movment rpt'!$N:$N,AV$1)</f>
        <v>0</v>
      </c>
      <c r="AW556" s="87" t="str">
        <f>IFERROR(VLOOKUP(A556,'sys-backorder details'!E:U,17,0),"-")</f>
        <v>-</v>
      </c>
      <c r="AX556" s="87" t="str">
        <f>IF(K556&gt;1,VLOOKUP(A556,'settings-routing'!A:I,9,0),"")</f>
        <v/>
      </c>
    </row>
    <row r="557" ht="12.75" hidden="1" customHeight="1">
      <c r="A557" s="50" t="s">
        <v>1292</v>
      </c>
      <c r="B557" s="50" t="s">
        <v>1293</v>
      </c>
      <c r="C557" s="50">
        <f t="shared" si="2"/>
        <v>0</v>
      </c>
      <c r="D557" s="80">
        <f>SUMIF('Stocks 101-111'!$J:$J,'item dashboard'!A557,'Stocks 101-111'!K:K)</f>
        <v>0</v>
      </c>
      <c r="E557" s="80">
        <f>SUMIF('Stocks 101-111'!$J:$J,'item dashboard'!A557,'Stocks 101-111'!$L:$L)</f>
        <v>0</v>
      </c>
      <c r="F557" s="81">
        <f t="shared" si="3"/>
        <v>0</v>
      </c>
      <c r="G557" s="82">
        <f t="shared" si="4"/>
        <v>0</v>
      </c>
      <c r="H557" s="50">
        <f>SUMIFS('sys-backorder details'!$M:$M,'sys-backorder details'!$E:$E,'item dashboard'!A557,'sys-backorder details'!$V:$V,"")</f>
        <v>0</v>
      </c>
      <c r="I557" s="83">
        <f>SUMIF('settings-routing'!$I:$I,'item dashboard'!A557,'settings-routing'!$O:$O)</f>
        <v>0</v>
      </c>
      <c r="J557" s="50">
        <f>SUMIFS('sys-backorder details'!$M:$M,'sys-backorder details'!$E:$E,'item dashboard'!A557,'sys-backorder details'!$V:$V,"Call off")</f>
        <v>4100</v>
      </c>
      <c r="K557" s="84">
        <f t="shared" si="5"/>
        <v>0</v>
      </c>
      <c r="L557" s="84">
        <f>SUMIF('Production Plan'!$E:$E,'item dashboard'!A557,'Production Plan'!$N:$N)</f>
        <v>0</v>
      </c>
      <c r="M557" s="85" t="str">
        <f t="shared" si="6"/>
        <v>B-GP253-PN20-250 ml Pearly Natural Bottle</v>
      </c>
      <c r="N557" s="86">
        <f>SUMIFS('sys inv movment rpt'!$M:$M,'sys inv movment rpt'!$L:$L,$M557,'sys inv movment rpt'!$N:$N,N$1)</f>
        <v>0</v>
      </c>
      <c r="O557" s="86">
        <f>SUMIFS('sys inv movment rpt'!$M:$M,'sys inv movment rpt'!$L:$L,$M557,'sys inv movment rpt'!$N:$N,O$1)</f>
        <v>0</v>
      </c>
      <c r="P557" s="86">
        <f>SUMIFS('sys inv movment rpt'!$M:$M,'sys inv movment rpt'!$L:$L,$M557,'sys inv movment rpt'!$N:$N,P$1)</f>
        <v>0</v>
      </c>
      <c r="Q557" s="86">
        <f>SUMIFS('sys inv movment rpt'!$M:$M,'sys inv movment rpt'!$L:$L,$M557,'sys inv movment rpt'!$N:$N,Q$1)</f>
        <v>0</v>
      </c>
      <c r="R557" s="86">
        <f>SUMIFS('sys inv movment rpt'!$M:$M,'sys inv movment rpt'!$L:$L,$M557,'sys inv movment rpt'!$N:$N,R$1)</f>
        <v>0</v>
      </c>
      <c r="S557" s="86">
        <f>SUMIFS('sys inv movment rpt'!$M:$M,'sys inv movment rpt'!$L:$L,$M557,'sys inv movment rpt'!$N:$N,S$1)</f>
        <v>0</v>
      </c>
      <c r="T557" s="86">
        <f>SUMIFS('sys inv movment rpt'!$M:$M,'sys inv movment rpt'!$L:$L,$M557,'sys inv movment rpt'!$N:$N,T$1)</f>
        <v>0</v>
      </c>
      <c r="U557" s="86">
        <f>SUMIFS('sys inv movment rpt'!$M:$M,'sys inv movment rpt'!$L:$L,$M557,'sys inv movment rpt'!$N:$N,U$1)</f>
        <v>0</v>
      </c>
      <c r="V557" s="86">
        <f>SUMIFS('sys inv movment rpt'!$M:$M,'sys inv movment rpt'!$L:$L,$M557,'sys inv movment rpt'!$N:$N,V$1)</f>
        <v>0</v>
      </c>
      <c r="W557" s="86">
        <f>SUMIFS('sys inv movment rpt'!$M:$M,'sys inv movment rpt'!$L:$L,$M557,'sys inv movment rpt'!$N:$N,W$1)</f>
        <v>0</v>
      </c>
      <c r="X557" s="86">
        <f>SUMIFS('sys inv movment rpt'!$M:$M,'sys inv movment rpt'!$L:$L,$M557,'sys inv movment rpt'!$N:$N,X$1)</f>
        <v>0</v>
      </c>
      <c r="Y557" s="86">
        <f>SUMIFS('sys inv movment rpt'!$M:$M,'sys inv movment rpt'!$L:$L,$M557,'sys inv movment rpt'!$N:$N,Y$1)</f>
        <v>0</v>
      </c>
      <c r="Z557" s="86">
        <f>SUMIFS('sys inv movment rpt'!$M:$M,'sys inv movment rpt'!$L:$L,$M557,'sys inv movment rpt'!$N:$N,Z$1)</f>
        <v>0</v>
      </c>
      <c r="AA557" s="86">
        <f>SUMIFS('sys inv movment rpt'!$M:$M,'sys inv movment rpt'!$L:$L,$M557,'sys inv movment rpt'!$N:$N,AA$1)</f>
        <v>0</v>
      </c>
      <c r="AB557" s="86">
        <f>SUMIFS('sys inv movment rpt'!$M:$M,'sys inv movment rpt'!$L:$L,$M557,'sys inv movment rpt'!$N:$N,AB$1)</f>
        <v>0</v>
      </c>
      <c r="AC557" s="86">
        <f>SUMIFS('sys inv movment rpt'!$M:$M,'sys inv movment rpt'!$L:$L,$M557,'sys inv movment rpt'!$N:$N,AC$1)</f>
        <v>0</v>
      </c>
      <c r="AD557" s="86">
        <f>SUMIFS('sys inv movment rpt'!$M:$M,'sys inv movment rpt'!$L:$L,$M557,'sys inv movment rpt'!$N:$N,AD$1)</f>
        <v>0</v>
      </c>
      <c r="AE557" s="86">
        <f>SUMIFS('sys inv movment rpt'!$M:$M,'sys inv movment rpt'!$L:$L,$M557,'sys inv movment rpt'!$N:$N,AE$1)</f>
        <v>0</v>
      </c>
      <c r="AF557" s="86">
        <f>SUMIFS('sys inv movment rpt'!$M:$M,'sys inv movment rpt'!$L:$L,$M557,'sys inv movment rpt'!$N:$N,AF$1)</f>
        <v>0</v>
      </c>
      <c r="AG557" s="86">
        <f>SUMIFS('sys inv movment rpt'!$M:$M,'sys inv movment rpt'!$L:$L,$M557,'sys inv movment rpt'!$N:$N,AG$1)</f>
        <v>0</v>
      </c>
      <c r="AH557" s="86">
        <f>SUMIFS('sys inv movment rpt'!$M:$M,'sys inv movment rpt'!$L:$L,$M557,'sys inv movment rpt'!$N:$N,AH$1)</f>
        <v>0</v>
      </c>
      <c r="AI557" s="86">
        <f>SUMIFS('sys inv movment rpt'!$M:$M,'sys inv movment rpt'!$L:$L,$M557,'sys inv movment rpt'!$N:$N,AI$1)</f>
        <v>0</v>
      </c>
      <c r="AJ557" s="86">
        <f>SUMIFS('sys inv movment rpt'!$M:$M,'sys inv movment rpt'!$L:$L,$M557,'sys inv movment rpt'!$N:$N,AJ$1)</f>
        <v>0</v>
      </c>
      <c r="AK557" s="86">
        <f>SUMIFS('sys inv movment rpt'!$M:$M,'sys inv movment rpt'!$L:$L,$M557,'sys inv movment rpt'!$N:$N,AK$1)</f>
        <v>0</v>
      </c>
      <c r="AL557" s="86">
        <f>SUMIFS('sys inv movment rpt'!$M:$M,'sys inv movment rpt'!$L:$L,$M557,'sys inv movment rpt'!$N:$N,AL$1)</f>
        <v>0</v>
      </c>
      <c r="AM557" s="86">
        <f>SUMIFS('sys inv movment rpt'!$M:$M,'sys inv movment rpt'!$L:$L,$M557,'sys inv movment rpt'!$N:$N,AM$1)</f>
        <v>0</v>
      </c>
      <c r="AN557" s="86">
        <f>SUMIFS('sys inv movment rpt'!$M:$M,'sys inv movment rpt'!$L:$L,$M557,'sys inv movment rpt'!$N:$N,AN$1)</f>
        <v>0</v>
      </c>
      <c r="AO557" s="86">
        <f>SUMIFS('sys inv movment rpt'!$M:$M,'sys inv movment rpt'!$L:$L,$M557,'sys inv movment rpt'!$N:$N,AO$1)</f>
        <v>0</v>
      </c>
      <c r="AP557" s="86">
        <f>SUMIFS('sys inv movment rpt'!$M:$M,'sys inv movment rpt'!$L:$L,$M557,'sys inv movment rpt'!$N:$N,AP$1)</f>
        <v>0</v>
      </c>
      <c r="AQ557" s="86">
        <f>SUMIFS('sys inv movment rpt'!$M:$M,'sys inv movment rpt'!$L:$L,$M557,'sys inv movment rpt'!$N:$N,AQ$1)</f>
        <v>0</v>
      </c>
      <c r="AR557" s="86">
        <f>SUMIFS('sys inv movment rpt'!$M:$M,'sys inv movment rpt'!$L:$L,$M557,'sys inv movment rpt'!$N:$N,AR$1)</f>
        <v>0</v>
      </c>
      <c r="AS557" s="86">
        <f>SUMIFS('sys inv movment rpt'!$M:$M,'sys inv movment rpt'!$L:$L,$M557,'sys inv movment rpt'!$N:$N,AS$1)</f>
        <v>0</v>
      </c>
      <c r="AT557" s="86">
        <f>SUMIFS('sys inv movment rpt'!$M:$M,'sys inv movment rpt'!$L:$L,$M557,'sys inv movment rpt'!$N:$N,AT$1)</f>
        <v>0</v>
      </c>
      <c r="AU557" s="86">
        <f>SUMIFS('sys inv movment rpt'!$M:$M,'sys inv movment rpt'!$L:$L,$M557,'sys inv movment rpt'!$N:$N,AU$1)</f>
        <v>0</v>
      </c>
      <c r="AV557" s="86">
        <f>SUMIFS('sys inv movment rpt'!$M:$M,'sys inv movment rpt'!$L:$L,$M557,'sys inv movment rpt'!$N:$N,AV$1)</f>
        <v>0</v>
      </c>
      <c r="AW557" s="87" t="str">
        <f>IFERROR(VLOOKUP(A557,'sys-backorder details'!E:U,17,0),"-")</f>
        <v>Cash/Current Cheque</v>
      </c>
      <c r="AX557" s="87" t="str">
        <f>IF(K557&gt;1,VLOOKUP(A557,'settings-routing'!A:I,9,0),"")</f>
        <v/>
      </c>
    </row>
    <row r="558" ht="12.75" hidden="1" customHeight="1">
      <c r="A558" s="50" t="s">
        <v>1294</v>
      </c>
      <c r="B558" s="50" t="s">
        <v>1295</v>
      </c>
      <c r="C558" s="50">
        <f t="shared" si="2"/>
        <v>0</v>
      </c>
      <c r="D558" s="80">
        <f>SUMIF('Stocks 101-111'!$J:$J,'item dashboard'!A558,'Stocks 101-111'!K:K)</f>
        <v>0</v>
      </c>
      <c r="E558" s="80">
        <f>SUMIF('Stocks 101-111'!$J:$J,'item dashboard'!A558,'Stocks 101-111'!$L:$L)</f>
        <v>0</v>
      </c>
      <c r="F558" s="81">
        <f t="shared" si="3"/>
        <v>0</v>
      </c>
      <c r="G558" s="82">
        <f t="shared" si="4"/>
        <v>0</v>
      </c>
      <c r="H558" s="50">
        <f>SUMIFS('sys-backorder details'!$M:$M,'sys-backorder details'!$E:$E,'item dashboard'!A558,'sys-backorder details'!$V:$V,"")</f>
        <v>0</v>
      </c>
      <c r="I558" s="83">
        <f>SUMIF('settings-routing'!$I:$I,'item dashboard'!A558,'settings-routing'!$O:$O)</f>
        <v>0</v>
      </c>
      <c r="J558" s="50">
        <f>SUMIFS('sys-backorder details'!$M:$M,'sys-backorder details'!$E:$E,'item dashboard'!A558,'sys-backorder details'!$V:$V,"Call off")</f>
        <v>0</v>
      </c>
      <c r="K558" s="84">
        <f t="shared" si="5"/>
        <v>0</v>
      </c>
      <c r="L558" s="84">
        <f>SUMIF('Production Plan'!$E:$E,'item dashboard'!A558,'Production Plan'!$N:$N)</f>
        <v>0</v>
      </c>
      <c r="M558" s="85" t="str">
        <f t="shared" si="6"/>
        <v>B-GP253-RD20-250 ml Red Bottle</v>
      </c>
      <c r="N558" s="86">
        <f>SUMIFS('sys inv movment rpt'!$M:$M,'sys inv movment rpt'!$L:$L,$M558,'sys inv movment rpt'!$N:$N,N$1)</f>
        <v>0</v>
      </c>
      <c r="O558" s="86">
        <f>SUMIFS('sys inv movment rpt'!$M:$M,'sys inv movment rpt'!$L:$L,$M558,'sys inv movment rpt'!$N:$N,O$1)</f>
        <v>0</v>
      </c>
      <c r="P558" s="86">
        <f>SUMIFS('sys inv movment rpt'!$M:$M,'sys inv movment rpt'!$L:$L,$M558,'sys inv movment rpt'!$N:$N,P$1)</f>
        <v>0</v>
      </c>
      <c r="Q558" s="86">
        <f>SUMIFS('sys inv movment rpt'!$M:$M,'sys inv movment rpt'!$L:$L,$M558,'sys inv movment rpt'!$N:$N,Q$1)</f>
        <v>0</v>
      </c>
      <c r="R558" s="86">
        <f>SUMIFS('sys inv movment rpt'!$M:$M,'sys inv movment rpt'!$L:$L,$M558,'sys inv movment rpt'!$N:$N,R$1)</f>
        <v>0</v>
      </c>
      <c r="S558" s="86">
        <f>SUMIFS('sys inv movment rpt'!$M:$M,'sys inv movment rpt'!$L:$L,$M558,'sys inv movment rpt'!$N:$N,S$1)</f>
        <v>0</v>
      </c>
      <c r="T558" s="86">
        <f>SUMIFS('sys inv movment rpt'!$M:$M,'sys inv movment rpt'!$L:$L,$M558,'sys inv movment rpt'!$N:$N,T$1)</f>
        <v>0</v>
      </c>
      <c r="U558" s="86">
        <f>SUMIFS('sys inv movment rpt'!$M:$M,'sys inv movment rpt'!$L:$L,$M558,'sys inv movment rpt'!$N:$N,U$1)</f>
        <v>0</v>
      </c>
      <c r="V558" s="86">
        <f>SUMIFS('sys inv movment rpt'!$M:$M,'sys inv movment rpt'!$L:$L,$M558,'sys inv movment rpt'!$N:$N,V$1)</f>
        <v>0</v>
      </c>
      <c r="W558" s="86">
        <f>SUMIFS('sys inv movment rpt'!$M:$M,'sys inv movment rpt'!$L:$L,$M558,'sys inv movment rpt'!$N:$N,W$1)</f>
        <v>0</v>
      </c>
      <c r="X558" s="86">
        <f>SUMIFS('sys inv movment rpt'!$M:$M,'sys inv movment rpt'!$L:$L,$M558,'sys inv movment rpt'!$N:$N,X$1)</f>
        <v>0</v>
      </c>
      <c r="Y558" s="86">
        <f>SUMIFS('sys inv movment rpt'!$M:$M,'sys inv movment rpt'!$L:$L,$M558,'sys inv movment rpt'!$N:$N,Y$1)</f>
        <v>0</v>
      </c>
      <c r="Z558" s="86">
        <f>SUMIFS('sys inv movment rpt'!$M:$M,'sys inv movment rpt'!$L:$L,$M558,'sys inv movment rpt'!$N:$N,Z$1)</f>
        <v>0</v>
      </c>
      <c r="AA558" s="86">
        <f>SUMIFS('sys inv movment rpt'!$M:$M,'sys inv movment rpt'!$L:$L,$M558,'sys inv movment rpt'!$N:$N,AA$1)</f>
        <v>0</v>
      </c>
      <c r="AB558" s="86">
        <f>SUMIFS('sys inv movment rpt'!$M:$M,'sys inv movment rpt'!$L:$L,$M558,'sys inv movment rpt'!$N:$N,AB$1)</f>
        <v>0</v>
      </c>
      <c r="AC558" s="86">
        <f>SUMIFS('sys inv movment rpt'!$M:$M,'sys inv movment rpt'!$L:$L,$M558,'sys inv movment rpt'!$N:$N,AC$1)</f>
        <v>0</v>
      </c>
      <c r="AD558" s="86">
        <f>SUMIFS('sys inv movment rpt'!$M:$M,'sys inv movment rpt'!$L:$L,$M558,'sys inv movment rpt'!$N:$N,AD$1)</f>
        <v>0</v>
      </c>
      <c r="AE558" s="86">
        <f>SUMIFS('sys inv movment rpt'!$M:$M,'sys inv movment rpt'!$L:$L,$M558,'sys inv movment rpt'!$N:$N,AE$1)</f>
        <v>0</v>
      </c>
      <c r="AF558" s="86">
        <f>SUMIFS('sys inv movment rpt'!$M:$M,'sys inv movment rpt'!$L:$L,$M558,'sys inv movment rpt'!$N:$N,AF$1)</f>
        <v>0</v>
      </c>
      <c r="AG558" s="86">
        <f>SUMIFS('sys inv movment rpt'!$M:$M,'sys inv movment rpt'!$L:$L,$M558,'sys inv movment rpt'!$N:$N,AG$1)</f>
        <v>0</v>
      </c>
      <c r="AH558" s="86">
        <f>SUMIFS('sys inv movment rpt'!$M:$M,'sys inv movment rpt'!$L:$L,$M558,'sys inv movment rpt'!$N:$N,AH$1)</f>
        <v>0</v>
      </c>
      <c r="AI558" s="86">
        <f>SUMIFS('sys inv movment rpt'!$M:$M,'sys inv movment rpt'!$L:$L,$M558,'sys inv movment rpt'!$N:$N,AI$1)</f>
        <v>0</v>
      </c>
      <c r="AJ558" s="86">
        <f>SUMIFS('sys inv movment rpt'!$M:$M,'sys inv movment rpt'!$L:$L,$M558,'sys inv movment rpt'!$N:$N,AJ$1)</f>
        <v>0</v>
      </c>
      <c r="AK558" s="86">
        <f>SUMIFS('sys inv movment rpt'!$M:$M,'sys inv movment rpt'!$L:$L,$M558,'sys inv movment rpt'!$N:$N,AK$1)</f>
        <v>0</v>
      </c>
      <c r="AL558" s="86">
        <f>SUMIFS('sys inv movment rpt'!$M:$M,'sys inv movment rpt'!$L:$L,$M558,'sys inv movment rpt'!$N:$N,AL$1)</f>
        <v>0</v>
      </c>
      <c r="AM558" s="86">
        <f>SUMIFS('sys inv movment rpt'!$M:$M,'sys inv movment rpt'!$L:$L,$M558,'sys inv movment rpt'!$N:$N,AM$1)</f>
        <v>0</v>
      </c>
      <c r="AN558" s="86">
        <f>SUMIFS('sys inv movment rpt'!$M:$M,'sys inv movment rpt'!$L:$L,$M558,'sys inv movment rpt'!$N:$N,AN$1)</f>
        <v>0</v>
      </c>
      <c r="AO558" s="86">
        <f>SUMIFS('sys inv movment rpt'!$M:$M,'sys inv movment rpt'!$L:$L,$M558,'sys inv movment rpt'!$N:$N,AO$1)</f>
        <v>0</v>
      </c>
      <c r="AP558" s="86">
        <f>SUMIFS('sys inv movment rpt'!$M:$M,'sys inv movment rpt'!$L:$L,$M558,'sys inv movment rpt'!$N:$N,AP$1)</f>
        <v>0</v>
      </c>
      <c r="AQ558" s="86">
        <f>SUMIFS('sys inv movment rpt'!$M:$M,'sys inv movment rpt'!$L:$L,$M558,'sys inv movment rpt'!$N:$N,AQ$1)</f>
        <v>0</v>
      </c>
      <c r="AR558" s="86">
        <f>SUMIFS('sys inv movment rpt'!$M:$M,'sys inv movment rpt'!$L:$L,$M558,'sys inv movment rpt'!$N:$N,AR$1)</f>
        <v>0</v>
      </c>
      <c r="AS558" s="86">
        <f>SUMIFS('sys inv movment rpt'!$M:$M,'sys inv movment rpt'!$L:$L,$M558,'sys inv movment rpt'!$N:$N,AS$1)</f>
        <v>0</v>
      </c>
      <c r="AT558" s="86">
        <f>SUMIFS('sys inv movment rpt'!$M:$M,'sys inv movment rpt'!$L:$L,$M558,'sys inv movment rpt'!$N:$N,AT$1)</f>
        <v>0</v>
      </c>
      <c r="AU558" s="86">
        <f>SUMIFS('sys inv movment rpt'!$M:$M,'sys inv movment rpt'!$L:$L,$M558,'sys inv movment rpt'!$N:$N,AU$1)</f>
        <v>0</v>
      </c>
      <c r="AV558" s="86">
        <f>SUMIFS('sys inv movment rpt'!$M:$M,'sys inv movment rpt'!$L:$L,$M558,'sys inv movment rpt'!$N:$N,AV$1)</f>
        <v>0</v>
      </c>
      <c r="AW558" s="87" t="str">
        <f>IFERROR(VLOOKUP(A558,'sys-backorder details'!E:U,17,0),"-")</f>
        <v>-</v>
      </c>
      <c r="AX558" s="87" t="str">
        <f>IF(K558&gt;1,VLOOKUP(A558,'settings-routing'!A:I,9,0),"")</f>
        <v/>
      </c>
    </row>
    <row r="559" ht="12.75" hidden="1" customHeight="1">
      <c r="A559" s="50" t="s">
        <v>1296</v>
      </c>
      <c r="B559" s="50" t="s">
        <v>1297</v>
      </c>
      <c r="C559" s="50">
        <f t="shared" si="2"/>
        <v>3300</v>
      </c>
      <c r="D559" s="80">
        <f>SUMIF('Stocks 101-111'!$J:$J,'item dashboard'!A559,'Stocks 101-111'!K:K)</f>
        <v>3300</v>
      </c>
      <c r="E559" s="80">
        <f>SUMIF('Stocks 101-111'!$J:$J,'item dashboard'!A559,'Stocks 101-111'!$L:$L)</f>
        <v>0</v>
      </c>
      <c r="F559" s="81">
        <f t="shared" si="3"/>
        <v>0</v>
      </c>
      <c r="G559" s="82">
        <f t="shared" si="4"/>
        <v>0.02857142857</v>
      </c>
      <c r="H559" s="50">
        <f>SUMIFS('sys-backorder details'!$M:$M,'sys-backorder details'!$E:$E,'item dashboard'!A559,'sys-backorder details'!$V:$V,"")</f>
        <v>0</v>
      </c>
      <c r="I559" s="83">
        <f>SUMIF('settings-routing'!$I:$I,'item dashboard'!A559,'settings-routing'!$O:$O)</f>
        <v>0</v>
      </c>
      <c r="J559" s="50">
        <f>SUMIFS('sys-backorder details'!$M:$M,'sys-backorder details'!$E:$E,'item dashboard'!A559,'sys-backorder details'!$V:$V,"Call off")</f>
        <v>2400</v>
      </c>
      <c r="K559" s="84">
        <f t="shared" si="5"/>
        <v>-3300</v>
      </c>
      <c r="L559" s="84">
        <f>SUMIF('Production Plan'!$E:$E,'item dashboard'!A559,'Production Plan'!$N:$N)</f>
        <v>0</v>
      </c>
      <c r="M559" s="85" t="str">
        <f t="shared" si="6"/>
        <v>B-GP253-W20-250 ml White Bottle</v>
      </c>
      <c r="N559" s="86">
        <f>SUMIFS('sys inv movment rpt'!$M:$M,'sys inv movment rpt'!$L:$L,$M559,'sys inv movment rpt'!$N:$N,N$1)</f>
        <v>0</v>
      </c>
      <c r="O559" s="86">
        <f>SUMIFS('sys inv movment rpt'!$M:$M,'sys inv movment rpt'!$L:$L,$M559,'sys inv movment rpt'!$N:$N,O$1)</f>
        <v>0</v>
      </c>
      <c r="P559" s="86">
        <f>SUMIFS('sys inv movment rpt'!$M:$M,'sys inv movment rpt'!$L:$L,$M559,'sys inv movment rpt'!$N:$N,P$1)</f>
        <v>0</v>
      </c>
      <c r="Q559" s="86">
        <f>SUMIFS('sys inv movment rpt'!$M:$M,'sys inv movment rpt'!$L:$L,$M559,'sys inv movment rpt'!$N:$N,Q$1)</f>
        <v>0</v>
      </c>
      <c r="R559" s="86">
        <f>SUMIFS('sys inv movment rpt'!$M:$M,'sys inv movment rpt'!$L:$L,$M559,'sys inv movment rpt'!$N:$N,R$1)</f>
        <v>0</v>
      </c>
      <c r="S559" s="86">
        <f>SUMIFS('sys inv movment rpt'!$M:$M,'sys inv movment rpt'!$L:$L,$M559,'sys inv movment rpt'!$N:$N,S$1)</f>
        <v>0</v>
      </c>
      <c r="T559" s="86">
        <f>SUMIFS('sys inv movment rpt'!$M:$M,'sys inv movment rpt'!$L:$L,$M559,'sys inv movment rpt'!$N:$N,T$1)</f>
        <v>0</v>
      </c>
      <c r="U559" s="86">
        <f>SUMIFS('sys inv movment rpt'!$M:$M,'sys inv movment rpt'!$L:$L,$M559,'sys inv movment rpt'!$N:$N,U$1)</f>
        <v>0</v>
      </c>
      <c r="V559" s="86">
        <f>SUMIFS('sys inv movment rpt'!$M:$M,'sys inv movment rpt'!$L:$L,$M559,'sys inv movment rpt'!$N:$N,V$1)</f>
        <v>0</v>
      </c>
      <c r="W559" s="86">
        <f>SUMIFS('sys inv movment rpt'!$M:$M,'sys inv movment rpt'!$L:$L,$M559,'sys inv movment rpt'!$N:$N,W$1)</f>
        <v>0</v>
      </c>
      <c r="X559" s="86">
        <f>SUMIFS('sys inv movment rpt'!$M:$M,'sys inv movment rpt'!$L:$L,$M559,'sys inv movment rpt'!$N:$N,X$1)</f>
        <v>0</v>
      </c>
      <c r="Y559" s="86">
        <f>SUMIFS('sys inv movment rpt'!$M:$M,'sys inv movment rpt'!$L:$L,$M559,'sys inv movment rpt'!$N:$N,Y$1)</f>
        <v>0</v>
      </c>
      <c r="Z559" s="86">
        <f>SUMIFS('sys inv movment rpt'!$M:$M,'sys inv movment rpt'!$L:$L,$M559,'sys inv movment rpt'!$N:$N,Z$1)</f>
        <v>0</v>
      </c>
      <c r="AA559" s="86">
        <f>SUMIFS('sys inv movment rpt'!$M:$M,'sys inv movment rpt'!$L:$L,$M559,'sys inv movment rpt'!$N:$N,AA$1)</f>
        <v>0</v>
      </c>
      <c r="AB559" s="86">
        <f>SUMIFS('sys inv movment rpt'!$M:$M,'sys inv movment rpt'!$L:$L,$M559,'sys inv movment rpt'!$N:$N,AB$1)</f>
        <v>0</v>
      </c>
      <c r="AC559" s="86">
        <f>SUMIFS('sys inv movment rpt'!$M:$M,'sys inv movment rpt'!$L:$L,$M559,'sys inv movment rpt'!$N:$N,AC$1)</f>
        <v>0</v>
      </c>
      <c r="AD559" s="86">
        <f>SUMIFS('sys inv movment rpt'!$M:$M,'sys inv movment rpt'!$L:$L,$M559,'sys inv movment rpt'!$N:$N,AD$1)</f>
        <v>0</v>
      </c>
      <c r="AE559" s="86">
        <f>SUMIFS('sys inv movment rpt'!$M:$M,'sys inv movment rpt'!$L:$L,$M559,'sys inv movment rpt'!$N:$N,AE$1)</f>
        <v>0</v>
      </c>
      <c r="AF559" s="86">
        <f>SUMIFS('sys inv movment rpt'!$M:$M,'sys inv movment rpt'!$L:$L,$M559,'sys inv movment rpt'!$N:$N,AF$1)</f>
        <v>0</v>
      </c>
      <c r="AG559" s="86">
        <f>SUMIFS('sys inv movment rpt'!$M:$M,'sys inv movment rpt'!$L:$L,$M559,'sys inv movment rpt'!$N:$N,AG$1)</f>
        <v>0</v>
      </c>
      <c r="AH559" s="86">
        <f>SUMIFS('sys inv movment rpt'!$M:$M,'sys inv movment rpt'!$L:$L,$M559,'sys inv movment rpt'!$N:$N,AH$1)</f>
        <v>0</v>
      </c>
      <c r="AI559" s="86">
        <f>SUMIFS('sys inv movment rpt'!$M:$M,'sys inv movment rpt'!$L:$L,$M559,'sys inv movment rpt'!$N:$N,AI$1)</f>
        <v>0</v>
      </c>
      <c r="AJ559" s="86">
        <f>SUMIFS('sys inv movment rpt'!$M:$M,'sys inv movment rpt'!$L:$L,$M559,'sys inv movment rpt'!$N:$N,AJ$1)</f>
        <v>4200</v>
      </c>
      <c r="AK559" s="86">
        <f>SUMIFS('sys inv movment rpt'!$M:$M,'sys inv movment rpt'!$L:$L,$M559,'sys inv movment rpt'!$N:$N,AK$1)</f>
        <v>0</v>
      </c>
      <c r="AL559" s="86">
        <f>SUMIFS('sys inv movment rpt'!$M:$M,'sys inv movment rpt'!$L:$L,$M559,'sys inv movment rpt'!$N:$N,AL$1)</f>
        <v>0</v>
      </c>
      <c r="AM559" s="86">
        <f>SUMIFS('sys inv movment rpt'!$M:$M,'sys inv movment rpt'!$L:$L,$M559,'sys inv movment rpt'!$N:$N,AM$1)</f>
        <v>0</v>
      </c>
      <c r="AN559" s="86">
        <f>SUMIFS('sys inv movment rpt'!$M:$M,'sys inv movment rpt'!$L:$L,$M559,'sys inv movment rpt'!$N:$N,AN$1)</f>
        <v>0</v>
      </c>
      <c r="AO559" s="86">
        <f>SUMIFS('sys inv movment rpt'!$M:$M,'sys inv movment rpt'!$L:$L,$M559,'sys inv movment rpt'!$N:$N,AO$1)</f>
        <v>0</v>
      </c>
      <c r="AP559" s="86">
        <f>SUMIFS('sys inv movment rpt'!$M:$M,'sys inv movment rpt'!$L:$L,$M559,'sys inv movment rpt'!$N:$N,AP$1)</f>
        <v>0</v>
      </c>
      <c r="AQ559" s="86">
        <f>SUMIFS('sys inv movment rpt'!$M:$M,'sys inv movment rpt'!$L:$L,$M559,'sys inv movment rpt'!$N:$N,AQ$1)</f>
        <v>0</v>
      </c>
      <c r="AR559" s="86">
        <f>SUMIFS('sys inv movment rpt'!$M:$M,'sys inv movment rpt'!$L:$L,$M559,'sys inv movment rpt'!$N:$N,AR$1)</f>
        <v>0</v>
      </c>
      <c r="AS559" s="86">
        <f>SUMIFS('sys inv movment rpt'!$M:$M,'sys inv movment rpt'!$L:$L,$M559,'sys inv movment rpt'!$N:$N,AS$1)</f>
        <v>0</v>
      </c>
      <c r="AT559" s="86">
        <f>SUMIFS('sys inv movment rpt'!$M:$M,'sys inv movment rpt'!$L:$L,$M559,'sys inv movment rpt'!$N:$N,AT$1)</f>
        <v>0</v>
      </c>
      <c r="AU559" s="86">
        <f>SUMIFS('sys inv movment rpt'!$M:$M,'sys inv movment rpt'!$L:$L,$M559,'sys inv movment rpt'!$N:$N,AU$1)</f>
        <v>0</v>
      </c>
      <c r="AV559" s="86">
        <f>SUMIFS('sys inv movment rpt'!$M:$M,'sys inv movment rpt'!$L:$L,$M559,'sys inv movment rpt'!$N:$N,AV$1)</f>
        <v>0</v>
      </c>
      <c r="AW559" s="87" t="str">
        <f>IFERROR(VLOOKUP(A559,'sys-backorder details'!E:U,17,0),"-")</f>
        <v>30 Days</v>
      </c>
      <c r="AX559" s="87" t="str">
        <f>IF(K559&gt;1,VLOOKUP(A559,'settings-routing'!A:I,9,0),"")</f>
        <v/>
      </c>
    </row>
    <row r="560" ht="12.75" hidden="1" customHeight="1">
      <c r="A560" s="50" t="s">
        <v>1298</v>
      </c>
      <c r="B560" s="50" t="s">
        <v>1299</v>
      </c>
      <c r="C560" s="50">
        <f t="shared" si="2"/>
        <v>0</v>
      </c>
      <c r="D560" s="80">
        <f>SUMIF('Stocks 101-111'!$J:$J,'item dashboard'!A560,'Stocks 101-111'!K:K)</f>
        <v>0</v>
      </c>
      <c r="E560" s="80">
        <f>SUMIF('Stocks 101-111'!$J:$J,'item dashboard'!A560,'Stocks 101-111'!$L:$L)</f>
        <v>0</v>
      </c>
      <c r="F560" s="81">
        <f t="shared" si="3"/>
        <v>0</v>
      </c>
      <c r="G560" s="82">
        <f t="shared" si="4"/>
        <v>0</v>
      </c>
      <c r="H560" s="50">
        <f>SUMIFS('sys-backorder details'!$M:$M,'sys-backorder details'!$E:$E,'item dashboard'!A560,'sys-backorder details'!$V:$V,"")</f>
        <v>0</v>
      </c>
      <c r="I560" s="83">
        <f>SUMIF('settings-routing'!$I:$I,'item dashboard'!A560,'settings-routing'!$O:$O)</f>
        <v>0</v>
      </c>
      <c r="J560" s="50">
        <f>SUMIFS('sys-backorder details'!$M:$M,'sys-backorder details'!$E:$E,'item dashboard'!A560,'sys-backorder details'!$V:$V,"Call off")</f>
        <v>0</v>
      </c>
      <c r="K560" s="84">
        <f t="shared" si="5"/>
        <v>0</v>
      </c>
      <c r="L560" s="84">
        <f>SUMIF('Production Plan'!$E:$E,'item dashboard'!A560,'Production Plan'!$N:$N)</f>
        <v>0</v>
      </c>
      <c r="M560" s="85" t="str">
        <f t="shared" si="6"/>
        <v>B-GP350-N33-350 ml Lotion Natural Bottle</v>
      </c>
      <c r="N560" s="86">
        <f>SUMIFS('sys inv movment rpt'!$M:$M,'sys inv movment rpt'!$L:$L,$M560,'sys inv movment rpt'!$N:$N,N$1)</f>
        <v>0</v>
      </c>
      <c r="O560" s="86">
        <f>SUMIFS('sys inv movment rpt'!$M:$M,'sys inv movment rpt'!$L:$L,$M560,'sys inv movment rpt'!$N:$N,O$1)</f>
        <v>0</v>
      </c>
      <c r="P560" s="86">
        <f>SUMIFS('sys inv movment rpt'!$M:$M,'sys inv movment rpt'!$L:$L,$M560,'sys inv movment rpt'!$N:$N,P$1)</f>
        <v>0</v>
      </c>
      <c r="Q560" s="86">
        <f>SUMIFS('sys inv movment rpt'!$M:$M,'sys inv movment rpt'!$L:$L,$M560,'sys inv movment rpt'!$N:$N,Q$1)</f>
        <v>0</v>
      </c>
      <c r="R560" s="86">
        <f>SUMIFS('sys inv movment rpt'!$M:$M,'sys inv movment rpt'!$L:$L,$M560,'sys inv movment rpt'!$N:$N,R$1)</f>
        <v>0</v>
      </c>
      <c r="S560" s="86">
        <f>SUMIFS('sys inv movment rpt'!$M:$M,'sys inv movment rpt'!$L:$L,$M560,'sys inv movment rpt'!$N:$N,S$1)</f>
        <v>0</v>
      </c>
      <c r="T560" s="86">
        <f>SUMIFS('sys inv movment rpt'!$M:$M,'sys inv movment rpt'!$L:$L,$M560,'sys inv movment rpt'!$N:$N,T$1)</f>
        <v>0</v>
      </c>
      <c r="U560" s="86">
        <f>SUMIFS('sys inv movment rpt'!$M:$M,'sys inv movment rpt'!$L:$L,$M560,'sys inv movment rpt'!$N:$N,U$1)</f>
        <v>0</v>
      </c>
      <c r="V560" s="86">
        <f>SUMIFS('sys inv movment rpt'!$M:$M,'sys inv movment rpt'!$L:$L,$M560,'sys inv movment rpt'!$N:$N,V$1)</f>
        <v>0</v>
      </c>
      <c r="W560" s="86">
        <f>SUMIFS('sys inv movment rpt'!$M:$M,'sys inv movment rpt'!$L:$L,$M560,'sys inv movment rpt'!$N:$N,W$1)</f>
        <v>0</v>
      </c>
      <c r="X560" s="86">
        <f>SUMIFS('sys inv movment rpt'!$M:$M,'sys inv movment rpt'!$L:$L,$M560,'sys inv movment rpt'!$N:$N,X$1)</f>
        <v>0</v>
      </c>
      <c r="Y560" s="86">
        <f>SUMIFS('sys inv movment rpt'!$M:$M,'sys inv movment rpt'!$L:$L,$M560,'sys inv movment rpt'!$N:$N,Y$1)</f>
        <v>0</v>
      </c>
      <c r="Z560" s="86">
        <f>SUMIFS('sys inv movment rpt'!$M:$M,'sys inv movment rpt'!$L:$L,$M560,'sys inv movment rpt'!$N:$N,Z$1)</f>
        <v>0</v>
      </c>
      <c r="AA560" s="86">
        <f>SUMIFS('sys inv movment rpt'!$M:$M,'sys inv movment rpt'!$L:$L,$M560,'sys inv movment rpt'!$N:$N,AA$1)</f>
        <v>0</v>
      </c>
      <c r="AB560" s="86">
        <f>SUMIFS('sys inv movment rpt'!$M:$M,'sys inv movment rpt'!$L:$L,$M560,'sys inv movment rpt'!$N:$N,AB$1)</f>
        <v>0</v>
      </c>
      <c r="AC560" s="86">
        <f>SUMIFS('sys inv movment rpt'!$M:$M,'sys inv movment rpt'!$L:$L,$M560,'sys inv movment rpt'!$N:$N,AC$1)</f>
        <v>0</v>
      </c>
      <c r="AD560" s="86">
        <f>SUMIFS('sys inv movment rpt'!$M:$M,'sys inv movment rpt'!$L:$L,$M560,'sys inv movment rpt'!$N:$N,AD$1)</f>
        <v>0</v>
      </c>
      <c r="AE560" s="86">
        <f>SUMIFS('sys inv movment rpt'!$M:$M,'sys inv movment rpt'!$L:$L,$M560,'sys inv movment rpt'!$N:$N,AE$1)</f>
        <v>0</v>
      </c>
      <c r="AF560" s="86">
        <f>SUMIFS('sys inv movment rpt'!$M:$M,'sys inv movment rpt'!$L:$L,$M560,'sys inv movment rpt'!$N:$N,AF$1)</f>
        <v>0</v>
      </c>
      <c r="AG560" s="86">
        <f>SUMIFS('sys inv movment rpt'!$M:$M,'sys inv movment rpt'!$L:$L,$M560,'sys inv movment rpt'!$N:$N,AG$1)</f>
        <v>0</v>
      </c>
      <c r="AH560" s="86">
        <f>SUMIFS('sys inv movment rpt'!$M:$M,'sys inv movment rpt'!$L:$L,$M560,'sys inv movment rpt'!$N:$N,AH$1)</f>
        <v>0</v>
      </c>
      <c r="AI560" s="86">
        <f>SUMIFS('sys inv movment rpt'!$M:$M,'sys inv movment rpt'!$L:$L,$M560,'sys inv movment rpt'!$N:$N,AI$1)</f>
        <v>0</v>
      </c>
      <c r="AJ560" s="86">
        <f>SUMIFS('sys inv movment rpt'!$M:$M,'sys inv movment rpt'!$L:$L,$M560,'sys inv movment rpt'!$N:$N,AJ$1)</f>
        <v>0</v>
      </c>
      <c r="AK560" s="86">
        <f>SUMIFS('sys inv movment rpt'!$M:$M,'sys inv movment rpt'!$L:$L,$M560,'sys inv movment rpt'!$N:$N,AK$1)</f>
        <v>0</v>
      </c>
      <c r="AL560" s="86">
        <f>SUMIFS('sys inv movment rpt'!$M:$M,'sys inv movment rpt'!$L:$L,$M560,'sys inv movment rpt'!$N:$N,AL$1)</f>
        <v>0</v>
      </c>
      <c r="AM560" s="86">
        <f>SUMIFS('sys inv movment rpt'!$M:$M,'sys inv movment rpt'!$L:$L,$M560,'sys inv movment rpt'!$N:$N,AM$1)</f>
        <v>0</v>
      </c>
      <c r="AN560" s="86">
        <f>SUMIFS('sys inv movment rpt'!$M:$M,'sys inv movment rpt'!$L:$L,$M560,'sys inv movment rpt'!$N:$N,AN$1)</f>
        <v>0</v>
      </c>
      <c r="AO560" s="86">
        <f>SUMIFS('sys inv movment rpt'!$M:$M,'sys inv movment rpt'!$L:$L,$M560,'sys inv movment rpt'!$N:$N,AO$1)</f>
        <v>0</v>
      </c>
      <c r="AP560" s="86">
        <f>SUMIFS('sys inv movment rpt'!$M:$M,'sys inv movment rpt'!$L:$L,$M560,'sys inv movment rpt'!$N:$N,AP$1)</f>
        <v>0</v>
      </c>
      <c r="AQ560" s="86">
        <f>SUMIFS('sys inv movment rpt'!$M:$M,'sys inv movment rpt'!$L:$L,$M560,'sys inv movment rpt'!$N:$N,AQ$1)</f>
        <v>0</v>
      </c>
      <c r="AR560" s="86">
        <f>SUMIFS('sys inv movment rpt'!$M:$M,'sys inv movment rpt'!$L:$L,$M560,'sys inv movment rpt'!$N:$N,AR$1)</f>
        <v>0</v>
      </c>
      <c r="AS560" s="86">
        <f>SUMIFS('sys inv movment rpt'!$M:$M,'sys inv movment rpt'!$L:$L,$M560,'sys inv movment rpt'!$N:$N,AS$1)</f>
        <v>0</v>
      </c>
      <c r="AT560" s="86">
        <f>SUMIFS('sys inv movment rpt'!$M:$M,'sys inv movment rpt'!$L:$L,$M560,'sys inv movment rpt'!$N:$N,AT$1)</f>
        <v>0</v>
      </c>
      <c r="AU560" s="86">
        <f>SUMIFS('sys inv movment rpt'!$M:$M,'sys inv movment rpt'!$L:$L,$M560,'sys inv movment rpt'!$N:$N,AU$1)</f>
        <v>0</v>
      </c>
      <c r="AV560" s="86">
        <f>SUMIFS('sys inv movment rpt'!$M:$M,'sys inv movment rpt'!$L:$L,$M560,'sys inv movment rpt'!$N:$N,AV$1)</f>
        <v>0</v>
      </c>
      <c r="AW560" s="87" t="str">
        <f>IFERROR(VLOOKUP(A560,'sys-backorder details'!E:U,17,0),"-")</f>
        <v>-</v>
      </c>
      <c r="AX560" s="87" t="str">
        <f>IF(K560&gt;1,VLOOKUP(A560,'settings-routing'!A:I,9,0),"")</f>
        <v/>
      </c>
    </row>
    <row r="561" ht="12.75" hidden="1" customHeight="1">
      <c r="A561" s="28" t="s">
        <v>1300</v>
      </c>
      <c r="B561" s="28" t="s">
        <v>1301</v>
      </c>
      <c r="C561" s="50">
        <f t="shared" si="2"/>
        <v>0</v>
      </c>
      <c r="D561" s="80">
        <f>SUMIF('Stocks 101-111'!$J:$J,'item dashboard'!A561,'Stocks 101-111'!K:K)</f>
        <v>0</v>
      </c>
      <c r="E561" s="80">
        <f>SUMIF('Stocks 101-111'!$J:$J,'item dashboard'!A561,'Stocks 101-111'!$L:$L)</f>
        <v>0</v>
      </c>
      <c r="F561" s="81">
        <f t="shared" si="3"/>
        <v>0</v>
      </c>
      <c r="G561" s="82">
        <f t="shared" si="4"/>
        <v>0</v>
      </c>
      <c r="H561" s="50">
        <f>SUMIFS('sys-backorder details'!$M:$M,'sys-backorder details'!$E:$E,'item dashboard'!A561,'sys-backorder details'!$V:$V,"")</f>
        <v>0</v>
      </c>
      <c r="I561" s="83">
        <f>SUMIF('settings-routing'!$I:$I,'item dashboard'!A561,'settings-routing'!$O:$O)</f>
        <v>0</v>
      </c>
      <c r="J561" s="50">
        <f>SUMIFS('sys-backorder details'!$M:$M,'sys-backorder details'!$E:$E,'item dashboard'!A561,'sys-backorder details'!$V:$V,"Call off")</f>
        <v>0</v>
      </c>
      <c r="K561" s="84">
        <f t="shared" si="5"/>
        <v>0</v>
      </c>
      <c r="L561" s="84">
        <f>SUMIF('Production Plan'!$E:$E,'item dashboard'!A561,'Production Plan'!$N:$N)</f>
        <v>0</v>
      </c>
      <c r="M561" s="85" t="str">
        <f t="shared" si="6"/>
        <v>B-GP350-W33-350 ml White Lotion Bottle</v>
      </c>
      <c r="N561" s="86">
        <f>SUMIFS('sys inv movment rpt'!$M:$M,'sys inv movment rpt'!$L:$L,$M561,'sys inv movment rpt'!$N:$N,N$1)</f>
        <v>0</v>
      </c>
      <c r="O561" s="86">
        <f>SUMIFS('sys inv movment rpt'!$M:$M,'sys inv movment rpt'!$L:$L,$M561,'sys inv movment rpt'!$N:$N,O$1)</f>
        <v>0</v>
      </c>
      <c r="P561" s="86">
        <f>SUMIFS('sys inv movment rpt'!$M:$M,'sys inv movment rpt'!$L:$L,$M561,'sys inv movment rpt'!$N:$N,P$1)</f>
        <v>0</v>
      </c>
      <c r="Q561" s="86">
        <f>SUMIFS('sys inv movment rpt'!$M:$M,'sys inv movment rpt'!$L:$L,$M561,'sys inv movment rpt'!$N:$N,Q$1)</f>
        <v>0</v>
      </c>
      <c r="R561" s="86">
        <f>SUMIFS('sys inv movment rpt'!$M:$M,'sys inv movment rpt'!$L:$L,$M561,'sys inv movment rpt'!$N:$N,R$1)</f>
        <v>0</v>
      </c>
      <c r="S561" s="86">
        <f>SUMIFS('sys inv movment rpt'!$M:$M,'sys inv movment rpt'!$L:$L,$M561,'sys inv movment rpt'!$N:$N,S$1)</f>
        <v>0</v>
      </c>
      <c r="T561" s="86">
        <f>SUMIFS('sys inv movment rpt'!$M:$M,'sys inv movment rpt'!$L:$L,$M561,'sys inv movment rpt'!$N:$N,T$1)</f>
        <v>0</v>
      </c>
      <c r="U561" s="86">
        <f>SUMIFS('sys inv movment rpt'!$M:$M,'sys inv movment rpt'!$L:$L,$M561,'sys inv movment rpt'!$N:$N,U$1)</f>
        <v>0</v>
      </c>
      <c r="V561" s="86">
        <f>SUMIFS('sys inv movment rpt'!$M:$M,'sys inv movment rpt'!$L:$L,$M561,'sys inv movment rpt'!$N:$N,V$1)</f>
        <v>0</v>
      </c>
      <c r="W561" s="86">
        <f>SUMIFS('sys inv movment rpt'!$M:$M,'sys inv movment rpt'!$L:$L,$M561,'sys inv movment rpt'!$N:$N,W$1)</f>
        <v>0</v>
      </c>
      <c r="X561" s="86">
        <f>SUMIFS('sys inv movment rpt'!$M:$M,'sys inv movment rpt'!$L:$L,$M561,'sys inv movment rpt'!$N:$N,X$1)</f>
        <v>0</v>
      </c>
      <c r="Y561" s="86">
        <f>SUMIFS('sys inv movment rpt'!$M:$M,'sys inv movment rpt'!$L:$L,$M561,'sys inv movment rpt'!$N:$N,Y$1)</f>
        <v>0</v>
      </c>
      <c r="Z561" s="86">
        <f>SUMIFS('sys inv movment rpt'!$M:$M,'sys inv movment rpt'!$L:$L,$M561,'sys inv movment rpt'!$N:$N,Z$1)</f>
        <v>0</v>
      </c>
      <c r="AA561" s="86">
        <f>SUMIFS('sys inv movment rpt'!$M:$M,'sys inv movment rpt'!$L:$L,$M561,'sys inv movment rpt'!$N:$N,AA$1)</f>
        <v>0</v>
      </c>
      <c r="AB561" s="86">
        <f>SUMIFS('sys inv movment rpt'!$M:$M,'sys inv movment rpt'!$L:$L,$M561,'sys inv movment rpt'!$N:$N,AB$1)</f>
        <v>0</v>
      </c>
      <c r="AC561" s="86">
        <f>SUMIFS('sys inv movment rpt'!$M:$M,'sys inv movment rpt'!$L:$L,$M561,'sys inv movment rpt'!$N:$N,AC$1)</f>
        <v>0</v>
      </c>
      <c r="AD561" s="86">
        <f>SUMIFS('sys inv movment rpt'!$M:$M,'sys inv movment rpt'!$L:$L,$M561,'sys inv movment rpt'!$N:$N,AD$1)</f>
        <v>0</v>
      </c>
      <c r="AE561" s="86">
        <f>SUMIFS('sys inv movment rpt'!$M:$M,'sys inv movment rpt'!$L:$L,$M561,'sys inv movment rpt'!$N:$N,AE$1)</f>
        <v>0</v>
      </c>
      <c r="AF561" s="86">
        <f>SUMIFS('sys inv movment rpt'!$M:$M,'sys inv movment rpt'!$L:$L,$M561,'sys inv movment rpt'!$N:$N,AF$1)</f>
        <v>0</v>
      </c>
      <c r="AG561" s="86">
        <f>SUMIFS('sys inv movment rpt'!$M:$M,'sys inv movment rpt'!$L:$L,$M561,'sys inv movment rpt'!$N:$N,AG$1)</f>
        <v>0</v>
      </c>
      <c r="AH561" s="86">
        <f>SUMIFS('sys inv movment rpt'!$M:$M,'sys inv movment rpt'!$L:$L,$M561,'sys inv movment rpt'!$N:$N,AH$1)</f>
        <v>0</v>
      </c>
      <c r="AI561" s="86">
        <f>SUMIFS('sys inv movment rpt'!$M:$M,'sys inv movment rpt'!$L:$L,$M561,'sys inv movment rpt'!$N:$N,AI$1)</f>
        <v>0</v>
      </c>
      <c r="AJ561" s="86">
        <f>SUMIFS('sys inv movment rpt'!$M:$M,'sys inv movment rpt'!$L:$L,$M561,'sys inv movment rpt'!$N:$N,AJ$1)</f>
        <v>0</v>
      </c>
      <c r="AK561" s="86">
        <f>SUMIFS('sys inv movment rpt'!$M:$M,'sys inv movment rpt'!$L:$L,$M561,'sys inv movment rpt'!$N:$N,AK$1)</f>
        <v>0</v>
      </c>
      <c r="AL561" s="86">
        <f>SUMIFS('sys inv movment rpt'!$M:$M,'sys inv movment rpt'!$L:$L,$M561,'sys inv movment rpt'!$N:$N,AL$1)</f>
        <v>0</v>
      </c>
      <c r="AM561" s="86">
        <f>SUMIFS('sys inv movment rpt'!$M:$M,'sys inv movment rpt'!$L:$L,$M561,'sys inv movment rpt'!$N:$N,AM$1)</f>
        <v>0</v>
      </c>
      <c r="AN561" s="86">
        <f>SUMIFS('sys inv movment rpt'!$M:$M,'sys inv movment rpt'!$L:$L,$M561,'sys inv movment rpt'!$N:$N,AN$1)</f>
        <v>0</v>
      </c>
      <c r="AO561" s="86">
        <f>SUMIFS('sys inv movment rpt'!$M:$M,'sys inv movment rpt'!$L:$L,$M561,'sys inv movment rpt'!$N:$N,AO$1)</f>
        <v>0</v>
      </c>
      <c r="AP561" s="86">
        <f>SUMIFS('sys inv movment rpt'!$M:$M,'sys inv movment rpt'!$L:$L,$M561,'sys inv movment rpt'!$N:$N,AP$1)</f>
        <v>0</v>
      </c>
      <c r="AQ561" s="86">
        <f>SUMIFS('sys inv movment rpt'!$M:$M,'sys inv movment rpt'!$L:$L,$M561,'sys inv movment rpt'!$N:$N,AQ$1)</f>
        <v>0</v>
      </c>
      <c r="AR561" s="86">
        <f>SUMIFS('sys inv movment rpt'!$M:$M,'sys inv movment rpt'!$L:$L,$M561,'sys inv movment rpt'!$N:$N,AR$1)</f>
        <v>0</v>
      </c>
      <c r="AS561" s="86">
        <f>SUMIFS('sys inv movment rpt'!$M:$M,'sys inv movment rpt'!$L:$L,$M561,'sys inv movment rpt'!$N:$N,AS$1)</f>
        <v>0</v>
      </c>
      <c r="AT561" s="86">
        <f>SUMIFS('sys inv movment rpt'!$M:$M,'sys inv movment rpt'!$L:$L,$M561,'sys inv movment rpt'!$N:$N,AT$1)</f>
        <v>0</v>
      </c>
      <c r="AU561" s="86">
        <f>SUMIFS('sys inv movment rpt'!$M:$M,'sys inv movment rpt'!$L:$L,$M561,'sys inv movment rpt'!$N:$N,AU$1)</f>
        <v>0</v>
      </c>
      <c r="AV561" s="86">
        <f>SUMIFS('sys inv movment rpt'!$M:$M,'sys inv movment rpt'!$L:$L,$M561,'sys inv movment rpt'!$N:$N,AV$1)</f>
        <v>0</v>
      </c>
      <c r="AW561" s="87" t="str">
        <f>IFERROR(VLOOKUP(A561,'sys-backorder details'!E:U,17,0),"-")</f>
        <v>-</v>
      </c>
      <c r="AX561" s="87" t="str">
        <f>IF(K561&gt;1,VLOOKUP(A561,'settings-routing'!A:I,9,0),"")</f>
        <v/>
      </c>
    </row>
    <row r="562" ht="12.75" hidden="1" customHeight="1">
      <c r="A562" s="50" t="s">
        <v>1302</v>
      </c>
      <c r="B562" s="50" t="s">
        <v>1303</v>
      </c>
      <c r="C562" s="50">
        <f t="shared" si="2"/>
        <v>0</v>
      </c>
      <c r="D562" s="80">
        <f>SUMIF('Stocks 101-111'!$J:$J,'item dashboard'!A562,'Stocks 101-111'!K:K)</f>
        <v>0</v>
      </c>
      <c r="E562" s="80">
        <f>SUMIF('Stocks 101-111'!$J:$J,'item dashboard'!A562,'Stocks 101-111'!$L:$L)</f>
        <v>0</v>
      </c>
      <c r="F562" s="81">
        <f t="shared" si="3"/>
        <v>0</v>
      </c>
      <c r="G562" s="82">
        <f t="shared" si="4"/>
        <v>0</v>
      </c>
      <c r="H562" s="50">
        <f>SUMIFS('sys-backorder details'!$M:$M,'sys-backorder details'!$E:$E,'item dashboard'!A562,'sys-backorder details'!$V:$V,"")</f>
        <v>0</v>
      </c>
      <c r="I562" s="83">
        <f>SUMIF('settings-routing'!$I:$I,'item dashboard'!A562,'settings-routing'!$O:$O)</f>
        <v>0</v>
      </c>
      <c r="J562" s="50">
        <f>SUMIFS('sys-backorder details'!$M:$M,'sys-backorder details'!$E:$E,'item dashboard'!A562,'sys-backorder details'!$V:$V,"Call off")</f>
        <v>0</v>
      </c>
      <c r="K562" s="84">
        <f t="shared" si="5"/>
        <v>0</v>
      </c>
      <c r="L562" s="84">
        <f>SUMIF('Production Plan'!$E:$E,'item dashboard'!A562,'Production Plan'!$N:$N)</f>
        <v>0</v>
      </c>
      <c r="M562" s="85" t="str">
        <f t="shared" si="6"/>
        <v>B-GP350-W33MAIK-350 ml Lotion White Printed Maikar Bottle</v>
      </c>
      <c r="N562" s="86">
        <f>SUMIFS('sys inv movment rpt'!$M:$M,'sys inv movment rpt'!$L:$L,$M562,'sys inv movment rpt'!$N:$N,N$1)</f>
        <v>0</v>
      </c>
      <c r="O562" s="86">
        <f>SUMIFS('sys inv movment rpt'!$M:$M,'sys inv movment rpt'!$L:$L,$M562,'sys inv movment rpt'!$N:$N,O$1)</f>
        <v>0</v>
      </c>
      <c r="P562" s="86">
        <f>SUMIFS('sys inv movment rpt'!$M:$M,'sys inv movment rpt'!$L:$L,$M562,'sys inv movment rpt'!$N:$N,P$1)</f>
        <v>0</v>
      </c>
      <c r="Q562" s="86">
        <f>SUMIFS('sys inv movment rpt'!$M:$M,'sys inv movment rpt'!$L:$L,$M562,'sys inv movment rpt'!$N:$N,Q$1)</f>
        <v>0</v>
      </c>
      <c r="R562" s="86">
        <f>SUMIFS('sys inv movment rpt'!$M:$M,'sys inv movment rpt'!$L:$L,$M562,'sys inv movment rpt'!$N:$N,R$1)</f>
        <v>0</v>
      </c>
      <c r="S562" s="86">
        <f>SUMIFS('sys inv movment rpt'!$M:$M,'sys inv movment rpt'!$L:$L,$M562,'sys inv movment rpt'!$N:$N,S$1)</f>
        <v>0</v>
      </c>
      <c r="T562" s="86">
        <f>SUMIFS('sys inv movment rpt'!$M:$M,'sys inv movment rpt'!$L:$L,$M562,'sys inv movment rpt'!$N:$N,T$1)</f>
        <v>0</v>
      </c>
      <c r="U562" s="86">
        <f>SUMIFS('sys inv movment rpt'!$M:$M,'sys inv movment rpt'!$L:$L,$M562,'sys inv movment rpt'!$N:$N,U$1)</f>
        <v>0</v>
      </c>
      <c r="V562" s="86">
        <f>SUMIFS('sys inv movment rpt'!$M:$M,'sys inv movment rpt'!$L:$L,$M562,'sys inv movment rpt'!$N:$N,V$1)</f>
        <v>0</v>
      </c>
      <c r="W562" s="86">
        <f>SUMIFS('sys inv movment rpt'!$M:$M,'sys inv movment rpt'!$L:$L,$M562,'sys inv movment rpt'!$N:$N,W$1)</f>
        <v>0</v>
      </c>
      <c r="X562" s="86">
        <f>SUMIFS('sys inv movment rpt'!$M:$M,'sys inv movment rpt'!$L:$L,$M562,'sys inv movment rpt'!$N:$N,X$1)</f>
        <v>0</v>
      </c>
      <c r="Y562" s="86">
        <f>SUMIFS('sys inv movment rpt'!$M:$M,'sys inv movment rpt'!$L:$L,$M562,'sys inv movment rpt'!$N:$N,Y$1)</f>
        <v>0</v>
      </c>
      <c r="Z562" s="86">
        <f>SUMIFS('sys inv movment rpt'!$M:$M,'sys inv movment rpt'!$L:$L,$M562,'sys inv movment rpt'!$N:$N,Z$1)</f>
        <v>0</v>
      </c>
      <c r="AA562" s="86">
        <f>SUMIFS('sys inv movment rpt'!$M:$M,'sys inv movment rpt'!$L:$L,$M562,'sys inv movment rpt'!$N:$N,AA$1)</f>
        <v>0</v>
      </c>
      <c r="AB562" s="86">
        <f>SUMIFS('sys inv movment rpt'!$M:$M,'sys inv movment rpt'!$L:$L,$M562,'sys inv movment rpt'!$N:$N,AB$1)</f>
        <v>0</v>
      </c>
      <c r="AC562" s="86">
        <f>SUMIFS('sys inv movment rpt'!$M:$M,'sys inv movment rpt'!$L:$L,$M562,'sys inv movment rpt'!$N:$N,AC$1)</f>
        <v>0</v>
      </c>
      <c r="AD562" s="86">
        <f>SUMIFS('sys inv movment rpt'!$M:$M,'sys inv movment rpt'!$L:$L,$M562,'sys inv movment rpt'!$N:$N,AD$1)</f>
        <v>0</v>
      </c>
      <c r="AE562" s="86">
        <f>SUMIFS('sys inv movment rpt'!$M:$M,'sys inv movment rpt'!$L:$L,$M562,'sys inv movment rpt'!$N:$N,AE$1)</f>
        <v>0</v>
      </c>
      <c r="AF562" s="86">
        <f>SUMIFS('sys inv movment rpt'!$M:$M,'sys inv movment rpt'!$L:$L,$M562,'sys inv movment rpt'!$N:$N,AF$1)</f>
        <v>0</v>
      </c>
      <c r="AG562" s="86">
        <f>SUMIFS('sys inv movment rpt'!$M:$M,'sys inv movment rpt'!$L:$L,$M562,'sys inv movment rpt'!$N:$N,AG$1)</f>
        <v>0</v>
      </c>
      <c r="AH562" s="86">
        <f>SUMIFS('sys inv movment rpt'!$M:$M,'sys inv movment rpt'!$L:$L,$M562,'sys inv movment rpt'!$N:$N,AH$1)</f>
        <v>0</v>
      </c>
      <c r="AI562" s="86">
        <f>SUMIFS('sys inv movment rpt'!$M:$M,'sys inv movment rpt'!$L:$L,$M562,'sys inv movment rpt'!$N:$N,AI$1)</f>
        <v>0</v>
      </c>
      <c r="AJ562" s="86">
        <f>SUMIFS('sys inv movment rpt'!$M:$M,'sys inv movment rpt'!$L:$L,$M562,'sys inv movment rpt'!$N:$N,AJ$1)</f>
        <v>0</v>
      </c>
      <c r="AK562" s="86">
        <f>SUMIFS('sys inv movment rpt'!$M:$M,'sys inv movment rpt'!$L:$L,$M562,'sys inv movment rpt'!$N:$N,AK$1)</f>
        <v>0</v>
      </c>
      <c r="AL562" s="86">
        <f>SUMIFS('sys inv movment rpt'!$M:$M,'sys inv movment rpt'!$L:$L,$M562,'sys inv movment rpt'!$N:$N,AL$1)</f>
        <v>0</v>
      </c>
      <c r="AM562" s="86">
        <f>SUMIFS('sys inv movment rpt'!$M:$M,'sys inv movment rpt'!$L:$L,$M562,'sys inv movment rpt'!$N:$N,AM$1)</f>
        <v>0</v>
      </c>
      <c r="AN562" s="86">
        <f>SUMIFS('sys inv movment rpt'!$M:$M,'sys inv movment rpt'!$L:$L,$M562,'sys inv movment rpt'!$N:$N,AN$1)</f>
        <v>0</v>
      </c>
      <c r="AO562" s="86">
        <f>SUMIFS('sys inv movment rpt'!$M:$M,'sys inv movment rpt'!$L:$L,$M562,'sys inv movment rpt'!$N:$N,AO$1)</f>
        <v>0</v>
      </c>
      <c r="AP562" s="86">
        <f>SUMIFS('sys inv movment rpt'!$M:$M,'sys inv movment rpt'!$L:$L,$M562,'sys inv movment rpt'!$N:$N,AP$1)</f>
        <v>0</v>
      </c>
      <c r="AQ562" s="86">
        <f>SUMIFS('sys inv movment rpt'!$M:$M,'sys inv movment rpt'!$L:$L,$M562,'sys inv movment rpt'!$N:$N,AQ$1)</f>
        <v>0</v>
      </c>
      <c r="AR562" s="86">
        <f>SUMIFS('sys inv movment rpt'!$M:$M,'sys inv movment rpt'!$L:$L,$M562,'sys inv movment rpt'!$N:$N,AR$1)</f>
        <v>0</v>
      </c>
      <c r="AS562" s="86">
        <f>SUMIFS('sys inv movment rpt'!$M:$M,'sys inv movment rpt'!$L:$L,$M562,'sys inv movment rpt'!$N:$N,AS$1)</f>
        <v>0</v>
      </c>
      <c r="AT562" s="86">
        <f>SUMIFS('sys inv movment rpt'!$M:$M,'sys inv movment rpt'!$L:$L,$M562,'sys inv movment rpt'!$N:$N,AT$1)</f>
        <v>0</v>
      </c>
      <c r="AU562" s="86">
        <f>SUMIFS('sys inv movment rpt'!$M:$M,'sys inv movment rpt'!$L:$L,$M562,'sys inv movment rpt'!$N:$N,AU$1)</f>
        <v>0</v>
      </c>
      <c r="AV562" s="86">
        <f>SUMIFS('sys inv movment rpt'!$M:$M,'sys inv movment rpt'!$L:$L,$M562,'sys inv movment rpt'!$N:$N,AV$1)</f>
        <v>0</v>
      </c>
      <c r="AW562" s="87" t="str">
        <f>IFERROR(VLOOKUP(A562,'sys-backorder details'!E:U,17,0),"-")</f>
        <v>-</v>
      </c>
      <c r="AX562" s="87" t="str">
        <f>IF(K562&gt;1,VLOOKUP(A562,'settings-routing'!A:I,9,0),"")</f>
        <v/>
      </c>
    </row>
    <row r="563" ht="12.75" hidden="1" customHeight="1">
      <c r="A563" s="50" t="s">
        <v>1304</v>
      </c>
      <c r="B563" s="50" t="s">
        <v>1305</v>
      </c>
      <c r="C563" s="50">
        <f t="shared" si="2"/>
        <v>0</v>
      </c>
      <c r="D563" s="80">
        <f>SUMIF('Stocks 101-111'!$J:$J,'item dashboard'!A563,'Stocks 101-111'!K:K)</f>
        <v>0</v>
      </c>
      <c r="E563" s="80">
        <f>SUMIF('Stocks 101-111'!$J:$J,'item dashboard'!A563,'Stocks 101-111'!$L:$L)</f>
        <v>0</v>
      </c>
      <c r="F563" s="81">
        <f t="shared" si="3"/>
        <v>0</v>
      </c>
      <c r="G563" s="82">
        <f t="shared" si="4"/>
        <v>0</v>
      </c>
      <c r="H563" s="50">
        <f>SUMIFS('sys-backorder details'!$M:$M,'sys-backorder details'!$E:$E,'item dashboard'!A563,'sys-backorder details'!$V:$V,"")</f>
        <v>0</v>
      </c>
      <c r="I563" s="83">
        <f>SUMIF('settings-routing'!$I:$I,'item dashboard'!A563,'settings-routing'!$O:$O)</f>
        <v>0</v>
      </c>
      <c r="J563" s="50">
        <f>SUMIFS('sys-backorder details'!$M:$M,'sys-backorder details'!$E:$E,'item dashboard'!A563,'sys-backorder details'!$V:$V,"Call off")</f>
        <v>0</v>
      </c>
      <c r="K563" s="84">
        <f t="shared" si="5"/>
        <v>0</v>
      </c>
      <c r="L563" s="84">
        <f>SUMIF('Production Plan'!$E:$E,'item dashboard'!A563,'Production Plan'!$N:$N)</f>
        <v>0</v>
      </c>
      <c r="M563" s="85" t="str">
        <f t="shared" si="6"/>
        <v>B-GP350-W33NURO-350 ml White Printed NURO Bottle</v>
      </c>
      <c r="N563" s="86">
        <f>SUMIFS('sys inv movment rpt'!$M:$M,'sys inv movment rpt'!$L:$L,$M563,'sys inv movment rpt'!$N:$N,N$1)</f>
        <v>0</v>
      </c>
      <c r="O563" s="86">
        <f>SUMIFS('sys inv movment rpt'!$M:$M,'sys inv movment rpt'!$L:$L,$M563,'sys inv movment rpt'!$N:$N,O$1)</f>
        <v>0</v>
      </c>
      <c r="P563" s="86">
        <f>SUMIFS('sys inv movment rpt'!$M:$M,'sys inv movment rpt'!$L:$L,$M563,'sys inv movment rpt'!$N:$N,P$1)</f>
        <v>0</v>
      </c>
      <c r="Q563" s="86">
        <f>SUMIFS('sys inv movment rpt'!$M:$M,'sys inv movment rpt'!$L:$L,$M563,'sys inv movment rpt'!$N:$N,Q$1)</f>
        <v>0</v>
      </c>
      <c r="R563" s="86">
        <f>SUMIFS('sys inv movment rpt'!$M:$M,'sys inv movment rpt'!$L:$L,$M563,'sys inv movment rpt'!$N:$N,R$1)</f>
        <v>0</v>
      </c>
      <c r="S563" s="86">
        <f>SUMIFS('sys inv movment rpt'!$M:$M,'sys inv movment rpt'!$L:$L,$M563,'sys inv movment rpt'!$N:$N,S$1)</f>
        <v>0</v>
      </c>
      <c r="T563" s="86">
        <f>SUMIFS('sys inv movment rpt'!$M:$M,'sys inv movment rpt'!$L:$L,$M563,'sys inv movment rpt'!$N:$N,T$1)</f>
        <v>0</v>
      </c>
      <c r="U563" s="86">
        <f>SUMIFS('sys inv movment rpt'!$M:$M,'sys inv movment rpt'!$L:$L,$M563,'sys inv movment rpt'!$N:$N,U$1)</f>
        <v>0</v>
      </c>
      <c r="V563" s="86">
        <f>SUMIFS('sys inv movment rpt'!$M:$M,'sys inv movment rpt'!$L:$L,$M563,'sys inv movment rpt'!$N:$N,V$1)</f>
        <v>0</v>
      </c>
      <c r="W563" s="86">
        <f>SUMIFS('sys inv movment rpt'!$M:$M,'sys inv movment rpt'!$L:$L,$M563,'sys inv movment rpt'!$N:$N,W$1)</f>
        <v>0</v>
      </c>
      <c r="X563" s="86">
        <f>SUMIFS('sys inv movment rpt'!$M:$M,'sys inv movment rpt'!$L:$L,$M563,'sys inv movment rpt'!$N:$N,X$1)</f>
        <v>0</v>
      </c>
      <c r="Y563" s="86">
        <f>SUMIFS('sys inv movment rpt'!$M:$M,'sys inv movment rpt'!$L:$L,$M563,'sys inv movment rpt'!$N:$N,Y$1)</f>
        <v>0</v>
      </c>
      <c r="Z563" s="86">
        <f>SUMIFS('sys inv movment rpt'!$M:$M,'sys inv movment rpt'!$L:$L,$M563,'sys inv movment rpt'!$N:$N,Z$1)</f>
        <v>0</v>
      </c>
      <c r="AA563" s="86">
        <f>SUMIFS('sys inv movment rpt'!$M:$M,'sys inv movment rpt'!$L:$L,$M563,'sys inv movment rpt'!$N:$N,AA$1)</f>
        <v>0</v>
      </c>
      <c r="AB563" s="86">
        <f>SUMIFS('sys inv movment rpt'!$M:$M,'sys inv movment rpt'!$L:$L,$M563,'sys inv movment rpt'!$N:$N,AB$1)</f>
        <v>0</v>
      </c>
      <c r="AC563" s="86">
        <f>SUMIFS('sys inv movment rpt'!$M:$M,'sys inv movment rpt'!$L:$L,$M563,'sys inv movment rpt'!$N:$N,AC$1)</f>
        <v>0</v>
      </c>
      <c r="AD563" s="86">
        <f>SUMIFS('sys inv movment rpt'!$M:$M,'sys inv movment rpt'!$L:$L,$M563,'sys inv movment rpt'!$N:$N,AD$1)</f>
        <v>0</v>
      </c>
      <c r="AE563" s="86">
        <f>SUMIFS('sys inv movment rpt'!$M:$M,'sys inv movment rpt'!$L:$L,$M563,'sys inv movment rpt'!$N:$N,AE$1)</f>
        <v>0</v>
      </c>
      <c r="AF563" s="86">
        <f>SUMIFS('sys inv movment rpt'!$M:$M,'sys inv movment rpt'!$L:$L,$M563,'sys inv movment rpt'!$N:$N,AF$1)</f>
        <v>0</v>
      </c>
      <c r="AG563" s="86">
        <f>SUMIFS('sys inv movment rpt'!$M:$M,'sys inv movment rpt'!$L:$L,$M563,'sys inv movment rpt'!$N:$N,AG$1)</f>
        <v>0</v>
      </c>
      <c r="AH563" s="86">
        <f>SUMIFS('sys inv movment rpt'!$M:$M,'sys inv movment rpt'!$L:$L,$M563,'sys inv movment rpt'!$N:$N,AH$1)</f>
        <v>0</v>
      </c>
      <c r="AI563" s="86">
        <f>SUMIFS('sys inv movment rpt'!$M:$M,'sys inv movment rpt'!$L:$L,$M563,'sys inv movment rpt'!$N:$N,AI$1)</f>
        <v>0</v>
      </c>
      <c r="AJ563" s="86">
        <f>SUMIFS('sys inv movment rpt'!$M:$M,'sys inv movment rpt'!$L:$L,$M563,'sys inv movment rpt'!$N:$N,AJ$1)</f>
        <v>0</v>
      </c>
      <c r="AK563" s="86">
        <f>SUMIFS('sys inv movment rpt'!$M:$M,'sys inv movment rpt'!$L:$L,$M563,'sys inv movment rpt'!$N:$N,AK$1)</f>
        <v>0</v>
      </c>
      <c r="AL563" s="86">
        <f>SUMIFS('sys inv movment rpt'!$M:$M,'sys inv movment rpt'!$L:$L,$M563,'sys inv movment rpt'!$N:$N,AL$1)</f>
        <v>0</v>
      </c>
      <c r="AM563" s="86">
        <f>SUMIFS('sys inv movment rpt'!$M:$M,'sys inv movment rpt'!$L:$L,$M563,'sys inv movment rpt'!$N:$N,AM$1)</f>
        <v>0</v>
      </c>
      <c r="AN563" s="86">
        <f>SUMIFS('sys inv movment rpt'!$M:$M,'sys inv movment rpt'!$L:$L,$M563,'sys inv movment rpt'!$N:$N,AN$1)</f>
        <v>0</v>
      </c>
      <c r="AO563" s="86">
        <f>SUMIFS('sys inv movment rpt'!$M:$M,'sys inv movment rpt'!$L:$L,$M563,'sys inv movment rpt'!$N:$N,AO$1)</f>
        <v>0</v>
      </c>
      <c r="AP563" s="86">
        <f>SUMIFS('sys inv movment rpt'!$M:$M,'sys inv movment rpt'!$L:$L,$M563,'sys inv movment rpt'!$N:$N,AP$1)</f>
        <v>0</v>
      </c>
      <c r="AQ563" s="86">
        <f>SUMIFS('sys inv movment rpt'!$M:$M,'sys inv movment rpt'!$L:$L,$M563,'sys inv movment rpt'!$N:$N,AQ$1)</f>
        <v>0</v>
      </c>
      <c r="AR563" s="86">
        <f>SUMIFS('sys inv movment rpt'!$M:$M,'sys inv movment rpt'!$L:$L,$M563,'sys inv movment rpt'!$N:$N,AR$1)</f>
        <v>0</v>
      </c>
      <c r="AS563" s="86">
        <f>SUMIFS('sys inv movment rpt'!$M:$M,'sys inv movment rpt'!$L:$L,$M563,'sys inv movment rpt'!$N:$N,AS$1)</f>
        <v>0</v>
      </c>
      <c r="AT563" s="86">
        <f>SUMIFS('sys inv movment rpt'!$M:$M,'sys inv movment rpt'!$L:$L,$M563,'sys inv movment rpt'!$N:$N,AT$1)</f>
        <v>0</v>
      </c>
      <c r="AU563" s="86">
        <f>SUMIFS('sys inv movment rpt'!$M:$M,'sys inv movment rpt'!$L:$L,$M563,'sys inv movment rpt'!$N:$N,AU$1)</f>
        <v>0</v>
      </c>
      <c r="AV563" s="86">
        <f>SUMIFS('sys inv movment rpt'!$M:$M,'sys inv movment rpt'!$L:$L,$M563,'sys inv movment rpt'!$N:$N,AV$1)</f>
        <v>0</v>
      </c>
      <c r="AW563" s="87" t="str">
        <f>IFERROR(VLOOKUP(A563,'sys-backorder details'!E:U,17,0),"-")</f>
        <v>-</v>
      </c>
      <c r="AX563" s="87" t="str">
        <f>IF(K563&gt;1,VLOOKUP(A563,'settings-routing'!A:I,9,0),"")</f>
        <v/>
      </c>
    </row>
    <row r="564" ht="12.75" hidden="1" customHeight="1">
      <c r="A564" s="50" t="s">
        <v>1306</v>
      </c>
      <c r="B564" s="50" t="s">
        <v>1307</v>
      </c>
      <c r="C564" s="50">
        <f t="shared" si="2"/>
        <v>3168</v>
      </c>
      <c r="D564" s="80">
        <f>SUMIF('Stocks 101-111'!$J:$J,'item dashboard'!A564,'Stocks 101-111'!K:K)</f>
        <v>3168</v>
      </c>
      <c r="E564" s="80">
        <f>SUMIF('Stocks 101-111'!$J:$J,'item dashboard'!A564,'Stocks 101-111'!$L:$L)</f>
        <v>0</v>
      </c>
      <c r="F564" s="81">
        <f t="shared" si="3"/>
        <v>0</v>
      </c>
      <c r="G564" s="82">
        <f t="shared" si="4"/>
        <v>0.02857142857</v>
      </c>
      <c r="H564" s="50">
        <f>SUMIFS('sys-backorder details'!$M:$M,'sys-backorder details'!$E:$E,'item dashboard'!A564,'sys-backorder details'!$V:$V,"")</f>
        <v>0</v>
      </c>
      <c r="I564" s="83">
        <f>SUMIF('settings-routing'!$I:$I,'item dashboard'!A564,'settings-routing'!$O:$O)</f>
        <v>0</v>
      </c>
      <c r="J564" s="50">
        <f>SUMIFS('sys-backorder details'!$M:$M,'sys-backorder details'!$E:$E,'item dashboard'!A564,'sys-backorder details'!$V:$V,"Call off")</f>
        <v>25000</v>
      </c>
      <c r="K564" s="84">
        <f t="shared" si="5"/>
        <v>-3168</v>
      </c>
      <c r="L564" s="84">
        <f>SUMIF('Production Plan'!$E:$E,'item dashboard'!A564,'Production Plan'!$N:$N)</f>
        <v>-3168</v>
      </c>
      <c r="M564" s="85" t="str">
        <f t="shared" si="6"/>
        <v>B-GP503B-N36-500 ml Natural Sprayer Bottle</v>
      </c>
      <c r="N564" s="86">
        <f>SUMIFS('sys inv movment rpt'!$M:$M,'sys inv movment rpt'!$L:$L,$M564,'sys inv movment rpt'!$N:$N,N$1)</f>
        <v>0</v>
      </c>
      <c r="O564" s="86">
        <f>SUMIFS('sys inv movment rpt'!$M:$M,'sys inv movment rpt'!$L:$L,$M564,'sys inv movment rpt'!$N:$N,O$1)</f>
        <v>0</v>
      </c>
      <c r="P564" s="86">
        <f>SUMIFS('sys inv movment rpt'!$M:$M,'sys inv movment rpt'!$L:$L,$M564,'sys inv movment rpt'!$N:$N,P$1)</f>
        <v>0</v>
      </c>
      <c r="Q564" s="86">
        <f>SUMIFS('sys inv movment rpt'!$M:$M,'sys inv movment rpt'!$L:$L,$M564,'sys inv movment rpt'!$N:$N,Q$1)</f>
        <v>0</v>
      </c>
      <c r="R564" s="86">
        <f>SUMIFS('sys inv movment rpt'!$M:$M,'sys inv movment rpt'!$L:$L,$M564,'sys inv movment rpt'!$N:$N,R$1)</f>
        <v>14112</v>
      </c>
      <c r="S564" s="86">
        <f>SUMIFS('sys inv movment rpt'!$M:$M,'sys inv movment rpt'!$L:$L,$M564,'sys inv movment rpt'!$N:$N,S$1)</f>
        <v>0</v>
      </c>
      <c r="T564" s="86">
        <f>SUMIFS('sys inv movment rpt'!$M:$M,'sys inv movment rpt'!$L:$L,$M564,'sys inv movment rpt'!$N:$N,T$1)</f>
        <v>0</v>
      </c>
      <c r="U564" s="86">
        <f>SUMIFS('sys inv movment rpt'!$M:$M,'sys inv movment rpt'!$L:$L,$M564,'sys inv movment rpt'!$N:$N,U$1)</f>
        <v>0</v>
      </c>
      <c r="V564" s="86">
        <f>SUMIFS('sys inv movment rpt'!$M:$M,'sys inv movment rpt'!$L:$L,$M564,'sys inv movment rpt'!$N:$N,V$1)</f>
        <v>0</v>
      </c>
      <c r="W564" s="86">
        <f>SUMIFS('sys inv movment rpt'!$M:$M,'sys inv movment rpt'!$L:$L,$M564,'sys inv movment rpt'!$N:$N,W$1)</f>
        <v>0</v>
      </c>
      <c r="X564" s="86">
        <f>SUMIFS('sys inv movment rpt'!$M:$M,'sys inv movment rpt'!$L:$L,$M564,'sys inv movment rpt'!$N:$N,X$1)</f>
        <v>0</v>
      </c>
      <c r="Y564" s="86">
        <f>SUMIFS('sys inv movment rpt'!$M:$M,'sys inv movment rpt'!$L:$L,$M564,'sys inv movment rpt'!$N:$N,Y$1)</f>
        <v>0</v>
      </c>
      <c r="Z564" s="86">
        <f>SUMIFS('sys inv movment rpt'!$M:$M,'sys inv movment rpt'!$L:$L,$M564,'sys inv movment rpt'!$N:$N,Z$1)</f>
        <v>0</v>
      </c>
      <c r="AA564" s="86">
        <f>SUMIFS('sys inv movment rpt'!$M:$M,'sys inv movment rpt'!$L:$L,$M564,'sys inv movment rpt'!$N:$N,AA$1)</f>
        <v>0</v>
      </c>
      <c r="AB564" s="86">
        <f>SUMIFS('sys inv movment rpt'!$M:$M,'sys inv movment rpt'!$L:$L,$M564,'sys inv movment rpt'!$N:$N,AB$1)</f>
        <v>0</v>
      </c>
      <c r="AC564" s="86">
        <f>SUMIFS('sys inv movment rpt'!$M:$M,'sys inv movment rpt'!$L:$L,$M564,'sys inv movment rpt'!$N:$N,AC$1)</f>
        <v>0</v>
      </c>
      <c r="AD564" s="86">
        <f>SUMIFS('sys inv movment rpt'!$M:$M,'sys inv movment rpt'!$L:$L,$M564,'sys inv movment rpt'!$N:$N,AD$1)</f>
        <v>0</v>
      </c>
      <c r="AE564" s="86">
        <f>SUMIFS('sys inv movment rpt'!$M:$M,'sys inv movment rpt'!$L:$L,$M564,'sys inv movment rpt'!$N:$N,AE$1)</f>
        <v>0</v>
      </c>
      <c r="AF564" s="86">
        <f>SUMIFS('sys inv movment rpt'!$M:$M,'sys inv movment rpt'!$L:$L,$M564,'sys inv movment rpt'!$N:$N,AF$1)</f>
        <v>0</v>
      </c>
      <c r="AG564" s="86">
        <f>SUMIFS('sys inv movment rpt'!$M:$M,'sys inv movment rpt'!$L:$L,$M564,'sys inv movment rpt'!$N:$N,AG$1)</f>
        <v>0</v>
      </c>
      <c r="AH564" s="86">
        <f>SUMIFS('sys inv movment rpt'!$M:$M,'sys inv movment rpt'!$L:$L,$M564,'sys inv movment rpt'!$N:$N,AH$1)</f>
        <v>0</v>
      </c>
      <c r="AI564" s="86">
        <f>SUMIFS('sys inv movment rpt'!$M:$M,'sys inv movment rpt'!$L:$L,$M564,'sys inv movment rpt'!$N:$N,AI$1)</f>
        <v>0</v>
      </c>
      <c r="AJ564" s="86">
        <f>SUMIFS('sys inv movment rpt'!$M:$M,'sys inv movment rpt'!$L:$L,$M564,'sys inv movment rpt'!$N:$N,AJ$1)</f>
        <v>0</v>
      </c>
      <c r="AK564" s="86">
        <f>SUMIFS('sys inv movment rpt'!$M:$M,'sys inv movment rpt'!$L:$L,$M564,'sys inv movment rpt'!$N:$N,AK$1)</f>
        <v>0</v>
      </c>
      <c r="AL564" s="86">
        <f>SUMIFS('sys inv movment rpt'!$M:$M,'sys inv movment rpt'!$L:$L,$M564,'sys inv movment rpt'!$N:$N,AL$1)</f>
        <v>0</v>
      </c>
      <c r="AM564" s="86">
        <f>SUMIFS('sys inv movment rpt'!$M:$M,'sys inv movment rpt'!$L:$L,$M564,'sys inv movment rpt'!$N:$N,AM$1)</f>
        <v>0</v>
      </c>
      <c r="AN564" s="86">
        <f>SUMIFS('sys inv movment rpt'!$M:$M,'sys inv movment rpt'!$L:$L,$M564,'sys inv movment rpt'!$N:$N,AN$1)</f>
        <v>0</v>
      </c>
      <c r="AO564" s="86">
        <f>SUMIFS('sys inv movment rpt'!$M:$M,'sys inv movment rpt'!$L:$L,$M564,'sys inv movment rpt'!$N:$N,AO$1)</f>
        <v>0</v>
      </c>
      <c r="AP564" s="86">
        <f>SUMIFS('sys inv movment rpt'!$M:$M,'sys inv movment rpt'!$L:$L,$M564,'sys inv movment rpt'!$N:$N,AP$1)</f>
        <v>0</v>
      </c>
      <c r="AQ564" s="86">
        <f>SUMIFS('sys inv movment rpt'!$M:$M,'sys inv movment rpt'!$L:$L,$M564,'sys inv movment rpt'!$N:$N,AQ$1)</f>
        <v>0</v>
      </c>
      <c r="AR564" s="86">
        <f>SUMIFS('sys inv movment rpt'!$M:$M,'sys inv movment rpt'!$L:$L,$M564,'sys inv movment rpt'!$N:$N,AR$1)</f>
        <v>0</v>
      </c>
      <c r="AS564" s="86">
        <f>SUMIFS('sys inv movment rpt'!$M:$M,'sys inv movment rpt'!$L:$L,$M564,'sys inv movment rpt'!$N:$N,AS$1)</f>
        <v>0</v>
      </c>
      <c r="AT564" s="86">
        <f>SUMIFS('sys inv movment rpt'!$M:$M,'sys inv movment rpt'!$L:$L,$M564,'sys inv movment rpt'!$N:$N,AT$1)</f>
        <v>0</v>
      </c>
      <c r="AU564" s="86">
        <f>SUMIFS('sys inv movment rpt'!$M:$M,'sys inv movment rpt'!$L:$L,$M564,'sys inv movment rpt'!$N:$N,AU$1)</f>
        <v>0</v>
      </c>
      <c r="AV564" s="86">
        <f>SUMIFS('sys inv movment rpt'!$M:$M,'sys inv movment rpt'!$L:$L,$M564,'sys inv movment rpt'!$N:$N,AV$1)</f>
        <v>0</v>
      </c>
      <c r="AW564" s="87" t="str">
        <f>IFERROR(VLOOKUP(A564,'sys-backorder details'!E:U,17,0),"-")</f>
        <v>45 Days</v>
      </c>
      <c r="AX564" s="87" t="str">
        <f>IF(K564&gt;1,VLOOKUP(A564,'settings-routing'!A:I,9,0),"")</f>
        <v/>
      </c>
    </row>
    <row r="565" ht="12.75" hidden="1" customHeight="1">
      <c r="A565" s="50" t="s">
        <v>1308</v>
      </c>
      <c r="B565" s="50" t="s">
        <v>1309</v>
      </c>
      <c r="C565" s="50">
        <f t="shared" si="2"/>
        <v>0</v>
      </c>
      <c r="D565" s="80">
        <f>SUMIF('Stocks 101-111'!$J:$J,'item dashboard'!A565,'Stocks 101-111'!K:K)</f>
        <v>0</v>
      </c>
      <c r="E565" s="80">
        <f>SUMIF('Stocks 101-111'!$J:$J,'item dashboard'!A565,'Stocks 101-111'!$L:$L)</f>
        <v>0</v>
      </c>
      <c r="F565" s="81">
        <f t="shared" si="3"/>
        <v>0</v>
      </c>
      <c r="G565" s="82">
        <f t="shared" si="4"/>
        <v>0</v>
      </c>
      <c r="H565" s="50">
        <f>SUMIFS('sys-backorder details'!$M:$M,'sys-backorder details'!$E:$E,'item dashboard'!A565,'sys-backorder details'!$V:$V,"")</f>
        <v>0</v>
      </c>
      <c r="I565" s="83">
        <f>SUMIF('settings-routing'!$I:$I,'item dashboard'!A565,'settings-routing'!$O:$O)</f>
        <v>0</v>
      </c>
      <c r="J565" s="50">
        <f>SUMIFS('sys-backorder details'!$M:$M,'sys-backorder details'!$E:$E,'item dashboard'!A565,'sys-backorder details'!$V:$V,"Call off")</f>
        <v>0</v>
      </c>
      <c r="K565" s="84">
        <f t="shared" si="5"/>
        <v>0</v>
      </c>
      <c r="L565" s="84">
        <f>SUMIF('Production Plan'!$E:$E,'item dashboard'!A565,'Production Plan'!$N:$N)</f>
        <v>0</v>
      </c>
      <c r="M565" s="85" t="str">
        <f t="shared" si="6"/>
        <v>B-GP503B-PN36-500 ml Pearly White Sprayer Bottle</v>
      </c>
      <c r="N565" s="86">
        <f>SUMIFS('sys inv movment rpt'!$M:$M,'sys inv movment rpt'!$L:$L,$M565,'sys inv movment rpt'!$N:$N,N$1)</f>
        <v>0</v>
      </c>
      <c r="O565" s="86">
        <f>SUMIFS('sys inv movment rpt'!$M:$M,'sys inv movment rpt'!$L:$L,$M565,'sys inv movment rpt'!$N:$N,O$1)</f>
        <v>0</v>
      </c>
      <c r="P565" s="86">
        <f>SUMIFS('sys inv movment rpt'!$M:$M,'sys inv movment rpt'!$L:$L,$M565,'sys inv movment rpt'!$N:$N,P$1)</f>
        <v>0</v>
      </c>
      <c r="Q565" s="86">
        <f>SUMIFS('sys inv movment rpt'!$M:$M,'sys inv movment rpt'!$L:$L,$M565,'sys inv movment rpt'!$N:$N,Q$1)</f>
        <v>0</v>
      </c>
      <c r="R565" s="86">
        <f>SUMIFS('sys inv movment rpt'!$M:$M,'sys inv movment rpt'!$L:$L,$M565,'sys inv movment rpt'!$N:$N,R$1)</f>
        <v>0</v>
      </c>
      <c r="S565" s="86">
        <f>SUMIFS('sys inv movment rpt'!$M:$M,'sys inv movment rpt'!$L:$L,$M565,'sys inv movment rpt'!$N:$N,S$1)</f>
        <v>0</v>
      </c>
      <c r="T565" s="86">
        <f>SUMIFS('sys inv movment rpt'!$M:$M,'sys inv movment rpt'!$L:$L,$M565,'sys inv movment rpt'!$N:$N,T$1)</f>
        <v>0</v>
      </c>
      <c r="U565" s="86">
        <f>SUMIFS('sys inv movment rpt'!$M:$M,'sys inv movment rpt'!$L:$L,$M565,'sys inv movment rpt'!$N:$N,U$1)</f>
        <v>0</v>
      </c>
      <c r="V565" s="86">
        <f>SUMIFS('sys inv movment rpt'!$M:$M,'sys inv movment rpt'!$L:$L,$M565,'sys inv movment rpt'!$N:$N,V$1)</f>
        <v>0</v>
      </c>
      <c r="W565" s="86">
        <f>SUMIFS('sys inv movment rpt'!$M:$M,'sys inv movment rpt'!$L:$L,$M565,'sys inv movment rpt'!$N:$N,W$1)</f>
        <v>0</v>
      </c>
      <c r="X565" s="86">
        <f>SUMIFS('sys inv movment rpt'!$M:$M,'sys inv movment rpt'!$L:$L,$M565,'sys inv movment rpt'!$N:$N,X$1)</f>
        <v>0</v>
      </c>
      <c r="Y565" s="86">
        <f>SUMIFS('sys inv movment rpt'!$M:$M,'sys inv movment rpt'!$L:$L,$M565,'sys inv movment rpt'!$N:$N,Y$1)</f>
        <v>0</v>
      </c>
      <c r="Z565" s="86">
        <f>SUMIFS('sys inv movment rpt'!$M:$M,'sys inv movment rpt'!$L:$L,$M565,'sys inv movment rpt'!$N:$N,Z$1)</f>
        <v>0</v>
      </c>
      <c r="AA565" s="86">
        <f>SUMIFS('sys inv movment rpt'!$M:$M,'sys inv movment rpt'!$L:$L,$M565,'sys inv movment rpt'!$N:$N,AA$1)</f>
        <v>0</v>
      </c>
      <c r="AB565" s="86">
        <f>SUMIFS('sys inv movment rpt'!$M:$M,'sys inv movment rpt'!$L:$L,$M565,'sys inv movment rpt'!$N:$N,AB$1)</f>
        <v>0</v>
      </c>
      <c r="AC565" s="86">
        <f>SUMIFS('sys inv movment rpt'!$M:$M,'sys inv movment rpt'!$L:$L,$M565,'sys inv movment rpt'!$N:$N,AC$1)</f>
        <v>0</v>
      </c>
      <c r="AD565" s="86">
        <f>SUMIFS('sys inv movment rpt'!$M:$M,'sys inv movment rpt'!$L:$L,$M565,'sys inv movment rpt'!$N:$N,AD$1)</f>
        <v>0</v>
      </c>
      <c r="AE565" s="86">
        <f>SUMIFS('sys inv movment rpt'!$M:$M,'sys inv movment rpt'!$L:$L,$M565,'sys inv movment rpt'!$N:$N,AE$1)</f>
        <v>0</v>
      </c>
      <c r="AF565" s="86">
        <f>SUMIFS('sys inv movment rpt'!$M:$M,'sys inv movment rpt'!$L:$L,$M565,'sys inv movment rpt'!$N:$N,AF$1)</f>
        <v>0</v>
      </c>
      <c r="AG565" s="86">
        <f>SUMIFS('sys inv movment rpt'!$M:$M,'sys inv movment rpt'!$L:$L,$M565,'sys inv movment rpt'!$N:$N,AG$1)</f>
        <v>0</v>
      </c>
      <c r="AH565" s="86">
        <f>SUMIFS('sys inv movment rpt'!$M:$M,'sys inv movment rpt'!$L:$L,$M565,'sys inv movment rpt'!$N:$N,AH$1)</f>
        <v>0</v>
      </c>
      <c r="AI565" s="86">
        <f>SUMIFS('sys inv movment rpt'!$M:$M,'sys inv movment rpt'!$L:$L,$M565,'sys inv movment rpt'!$N:$N,AI$1)</f>
        <v>0</v>
      </c>
      <c r="AJ565" s="86">
        <f>SUMIFS('sys inv movment rpt'!$M:$M,'sys inv movment rpt'!$L:$L,$M565,'sys inv movment rpt'!$N:$N,AJ$1)</f>
        <v>0</v>
      </c>
      <c r="AK565" s="86">
        <f>SUMIFS('sys inv movment rpt'!$M:$M,'sys inv movment rpt'!$L:$L,$M565,'sys inv movment rpt'!$N:$N,AK$1)</f>
        <v>0</v>
      </c>
      <c r="AL565" s="86">
        <f>SUMIFS('sys inv movment rpt'!$M:$M,'sys inv movment rpt'!$L:$L,$M565,'sys inv movment rpt'!$N:$N,AL$1)</f>
        <v>0</v>
      </c>
      <c r="AM565" s="86">
        <f>SUMIFS('sys inv movment rpt'!$M:$M,'sys inv movment rpt'!$L:$L,$M565,'sys inv movment rpt'!$N:$N,AM$1)</f>
        <v>0</v>
      </c>
      <c r="AN565" s="86">
        <f>SUMIFS('sys inv movment rpt'!$M:$M,'sys inv movment rpt'!$L:$L,$M565,'sys inv movment rpt'!$N:$N,AN$1)</f>
        <v>0</v>
      </c>
      <c r="AO565" s="86">
        <f>SUMIFS('sys inv movment rpt'!$M:$M,'sys inv movment rpt'!$L:$L,$M565,'sys inv movment rpt'!$N:$N,AO$1)</f>
        <v>0</v>
      </c>
      <c r="AP565" s="86">
        <f>SUMIFS('sys inv movment rpt'!$M:$M,'sys inv movment rpt'!$L:$L,$M565,'sys inv movment rpt'!$N:$N,AP$1)</f>
        <v>0</v>
      </c>
      <c r="AQ565" s="86">
        <f>SUMIFS('sys inv movment rpt'!$M:$M,'sys inv movment rpt'!$L:$L,$M565,'sys inv movment rpt'!$N:$N,AQ$1)</f>
        <v>0</v>
      </c>
      <c r="AR565" s="86">
        <f>SUMIFS('sys inv movment rpt'!$M:$M,'sys inv movment rpt'!$L:$L,$M565,'sys inv movment rpt'!$N:$N,AR$1)</f>
        <v>0</v>
      </c>
      <c r="AS565" s="86">
        <f>SUMIFS('sys inv movment rpt'!$M:$M,'sys inv movment rpt'!$L:$L,$M565,'sys inv movment rpt'!$N:$N,AS$1)</f>
        <v>0</v>
      </c>
      <c r="AT565" s="86">
        <f>SUMIFS('sys inv movment rpt'!$M:$M,'sys inv movment rpt'!$L:$L,$M565,'sys inv movment rpt'!$N:$N,AT$1)</f>
        <v>0</v>
      </c>
      <c r="AU565" s="86">
        <f>SUMIFS('sys inv movment rpt'!$M:$M,'sys inv movment rpt'!$L:$L,$M565,'sys inv movment rpt'!$N:$N,AU$1)</f>
        <v>0</v>
      </c>
      <c r="AV565" s="86">
        <f>SUMIFS('sys inv movment rpt'!$M:$M,'sys inv movment rpt'!$L:$L,$M565,'sys inv movment rpt'!$N:$N,AV$1)</f>
        <v>0</v>
      </c>
      <c r="AW565" s="87" t="str">
        <f>IFERROR(VLOOKUP(A565,'sys-backorder details'!E:U,17,0),"-")</f>
        <v>-</v>
      </c>
      <c r="AX565" s="87" t="str">
        <f>IF(K565&gt;1,VLOOKUP(A565,'settings-routing'!A:I,9,0),"")</f>
        <v/>
      </c>
    </row>
    <row r="566" ht="12.75" hidden="1" customHeight="1">
      <c r="A566" s="50" t="s">
        <v>1310</v>
      </c>
      <c r="B566" s="50" t="s">
        <v>1311</v>
      </c>
      <c r="C566" s="50">
        <f t="shared" si="2"/>
        <v>0</v>
      </c>
      <c r="D566" s="80">
        <f>SUMIF('Stocks 101-111'!$J:$J,'item dashboard'!A566,'Stocks 101-111'!K:K)</f>
        <v>0</v>
      </c>
      <c r="E566" s="80">
        <f>SUMIF('Stocks 101-111'!$J:$J,'item dashboard'!A566,'Stocks 101-111'!$L:$L)</f>
        <v>0</v>
      </c>
      <c r="F566" s="81">
        <f t="shared" si="3"/>
        <v>0</v>
      </c>
      <c r="G566" s="82">
        <f t="shared" si="4"/>
        <v>0</v>
      </c>
      <c r="H566" s="50">
        <f>SUMIFS('sys-backorder details'!$M:$M,'sys-backorder details'!$E:$E,'item dashboard'!A566,'sys-backorder details'!$V:$V,"")</f>
        <v>0</v>
      </c>
      <c r="I566" s="83">
        <f>SUMIF('settings-routing'!$I:$I,'item dashboard'!A566,'settings-routing'!$O:$O)</f>
        <v>0</v>
      </c>
      <c r="J566" s="50">
        <f>SUMIFS('sys-backorder details'!$M:$M,'sys-backorder details'!$E:$E,'item dashboard'!A566,'sys-backorder details'!$V:$V,"Call off")</f>
        <v>0</v>
      </c>
      <c r="K566" s="84">
        <f t="shared" si="5"/>
        <v>0</v>
      </c>
      <c r="L566" s="84">
        <f>SUMIF('Production Plan'!$E:$E,'item dashboard'!A566,'Production Plan'!$N:$N)</f>
        <v>0</v>
      </c>
      <c r="M566" s="85" t="str">
        <f t="shared" si="6"/>
        <v>B-GP503B-W36-500 ml White Sprayer Bottle</v>
      </c>
      <c r="N566" s="86">
        <f>SUMIFS('sys inv movment rpt'!$M:$M,'sys inv movment rpt'!$L:$L,$M566,'sys inv movment rpt'!$N:$N,N$1)</f>
        <v>0</v>
      </c>
      <c r="O566" s="86">
        <f>SUMIFS('sys inv movment rpt'!$M:$M,'sys inv movment rpt'!$L:$L,$M566,'sys inv movment rpt'!$N:$N,O$1)</f>
        <v>0</v>
      </c>
      <c r="P566" s="86">
        <f>SUMIFS('sys inv movment rpt'!$M:$M,'sys inv movment rpt'!$L:$L,$M566,'sys inv movment rpt'!$N:$N,P$1)</f>
        <v>0</v>
      </c>
      <c r="Q566" s="86">
        <f>SUMIFS('sys inv movment rpt'!$M:$M,'sys inv movment rpt'!$L:$L,$M566,'sys inv movment rpt'!$N:$N,Q$1)</f>
        <v>0</v>
      </c>
      <c r="R566" s="86">
        <f>SUMIFS('sys inv movment rpt'!$M:$M,'sys inv movment rpt'!$L:$L,$M566,'sys inv movment rpt'!$N:$N,R$1)</f>
        <v>0</v>
      </c>
      <c r="S566" s="86">
        <f>SUMIFS('sys inv movment rpt'!$M:$M,'sys inv movment rpt'!$L:$L,$M566,'sys inv movment rpt'!$N:$N,S$1)</f>
        <v>0</v>
      </c>
      <c r="T566" s="86">
        <f>SUMIFS('sys inv movment rpt'!$M:$M,'sys inv movment rpt'!$L:$L,$M566,'sys inv movment rpt'!$N:$N,T$1)</f>
        <v>0</v>
      </c>
      <c r="U566" s="86">
        <f>SUMIFS('sys inv movment rpt'!$M:$M,'sys inv movment rpt'!$L:$L,$M566,'sys inv movment rpt'!$N:$N,U$1)</f>
        <v>0</v>
      </c>
      <c r="V566" s="86">
        <f>SUMIFS('sys inv movment rpt'!$M:$M,'sys inv movment rpt'!$L:$L,$M566,'sys inv movment rpt'!$N:$N,V$1)</f>
        <v>0</v>
      </c>
      <c r="W566" s="86">
        <f>SUMIFS('sys inv movment rpt'!$M:$M,'sys inv movment rpt'!$L:$L,$M566,'sys inv movment rpt'!$N:$N,W$1)</f>
        <v>0</v>
      </c>
      <c r="X566" s="86">
        <f>SUMIFS('sys inv movment rpt'!$M:$M,'sys inv movment rpt'!$L:$L,$M566,'sys inv movment rpt'!$N:$N,X$1)</f>
        <v>0</v>
      </c>
      <c r="Y566" s="86">
        <f>SUMIFS('sys inv movment rpt'!$M:$M,'sys inv movment rpt'!$L:$L,$M566,'sys inv movment rpt'!$N:$N,Y$1)</f>
        <v>0</v>
      </c>
      <c r="Z566" s="86">
        <f>SUMIFS('sys inv movment rpt'!$M:$M,'sys inv movment rpt'!$L:$L,$M566,'sys inv movment rpt'!$N:$N,Z$1)</f>
        <v>0</v>
      </c>
      <c r="AA566" s="86">
        <f>SUMIFS('sys inv movment rpt'!$M:$M,'sys inv movment rpt'!$L:$L,$M566,'sys inv movment rpt'!$N:$N,AA$1)</f>
        <v>0</v>
      </c>
      <c r="AB566" s="86">
        <f>SUMIFS('sys inv movment rpt'!$M:$M,'sys inv movment rpt'!$L:$L,$M566,'sys inv movment rpt'!$N:$N,AB$1)</f>
        <v>0</v>
      </c>
      <c r="AC566" s="86">
        <f>SUMIFS('sys inv movment rpt'!$M:$M,'sys inv movment rpt'!$L:$L,$M566,'sys inv movment rpt'!$N:$N,AC$1)</f>
        <v>0</v>
      </c>
      <c r="AD566" s="86">
        <f>SUMIFS('sys inv movment rpt'!$M:$M,'sys inv movment rpt'!$L:$L,$M566,'sys inv movment rpt'!$N:$N,AD$1)</f>
        <v>0</v>
      </c>
      <c r="AE566" s="86">
        <f>SUMIFS('sys inv movment rpt'!$M:$M,'sys inv movment rpt'!$L:$L,$M566,'sys inv movment rpt'!$N:$N,AE$1)</f>
        <v>0</v>
      </c>
      <c r="AF566" s="86">
        <f>SUMIFS('sys inv movment rpt'!$M:$M,'sys inv movment rpt'!$L:$L,$M566,'sys inv movment rpt'!$N:$N,AF$1)</f>
        <v>0</v>
      </c>
      <c r="AG566" s="86">
        <f>SUMIFS('sys inv movment rpt'!$M:$M,'sys inv movment rpt'!$L:$L,$M566,'sys inv movment rpt'!$N:$N,AG$1)</f>
        <v>0</v>
      </c>
      <c r="AH566" s="86">
        <f>SUMIFS('sys inv movment rpt'!$M:$M,'sys inv movment rpt'!$L:$L,$M566,'sys inv movment rpt'!$N:$N,AH$1)</f>
        <v>0</v>
      </c>
      <c r="AI566" s="86">
        <f>SUMIFS('sys inv movment rpt'!$M:$M,'sys inv movment rpt'!$L:$L,$M566,'sys inv movment rpt'!$N:$N,AI$1)</f>
        <v>0</v>
      </c>
      <c r="AJ566" s="86">
        <f>SUMIFS('sys inv movment rpt'!$M:$M,'sys inv movment rpt'!$L:$L,$M566,'sys inv movment rpt'!$N:$N,AJ$1)</f>
        <v>0</v>
      </c>
      <c r="AK566" s="86">
        <f>SUMIFS('sys inv movment rpt'!$M:$M,'sys inv movment rpt'!$L:$L,$M566,'sys inv movment rpt'!$N:$N,AK$1)</f>
        <v>0</v>
      </c>
      <c r="AL566" s="86">
        <f>SUMIFS('sys inv movment rpt'!$M:$M,'sys inv movment rpt'!$L:$L,$M566,'sys inv movment rpt'!$N:$N,AL$1)</f>
        <v>0</v>
      </c>
      <c r="AM566" s="86">
        <f>SUMIFS('sys inv movment rpt'!$M:$M,'sys inv movment rpt'!$L:$L,$M566,'sys inv movment rpt'!$N:$N,AM$1)</f>
        <v>0</v>
      </c>
      <c r="AN566" s="86">
        <f>SUMIFS('sys inv movment rpt'!$M:$M,'sys inv movment rpt'!$L:$L,$M566,'sys inv movment rpt'!$N:$N,AN$1)</f>
        <v>0</v>
      </c>
      <c r="AO566" s="86">
        <f>SUMIFS('sys inv movment rpt'!$M:$M,'sys inv movment rpt'!$L:$L,$M566,'sys inv movment rpt'!$N:$N,AO$1)</f>
        <v>0</v>
      </c>
      <c r="AP566" s="86">
        <f>SUMIFS('sys inv movment rpt'!$M:$M,'sys inv movment rpt'!$L:$L,$M566,'sys inv movment rpt'!$N:$N,AP$1)</f>
        <v>0</v>
      </c>
      <c r="AQ566" s="86">
        <f>SUMIFS('sys inv movment rpt'!$M:$M,'sys inv movment rpt'!$L:$L,$M566,'sys inv movment rpt'!$N:$N,AQ$1)</f>
        <v>0</v>
      </c>
      <c r="AR566" s="86">
        <f>SUMIFS('sys inv movment rpt'!$M:$M,'sys inv movment rpt'!$L:$L,$M566,'sys inv movment rpt'!$N:$N,AR$1)</f>
        <v>0</v>
      </c>
      <c r="AS566" s="86">
        <f>SUMIFS('sys inv movment rpt'!$M:$M,'sys inv movment rpt'!$L:$L,$M566,'sys inv movment rpt'!$N:$N,AS$1)</f>
        <v>0</v>
      </c>
      <c r="AT566" s="86">
        <f>SUMIFS('sys inv movment rpt'!$M:$M,'sys inv movment rpt'!$L:$L,$M566,'sys inv movment rpt'!$N:$N,AT$1)</f>
        <v>0</v>
      </c>
      <c r="AU566" s="86">
        <f>SUMIFS('sys inv movment rpt'!$M:$M,'sys inv movment rpt'!$L:$L,$M566,'sys inv movment rpt'!$N:$N,AU$1)</f>
        <v>0</v>
      </c>
      <c r="AV566" s="86">
        <f>SUMIFS('sys inv movment rpt'!$M:$M,'sys inv movment rpt'!$L:$L,$M566,'sys inv movment rpt'!$N:$N,AV$1)</f>
        <v>0</v>
      </c>
      <c r="AW566" s="87" t="str">
        <f>IFERROR(VLOOKUP(A566,'sys-backorder details'!E:U,17,0),"-")</f>
        <v>-</v>
      </c>
      <c r="AX566" s="87" t="str">
        <f>IF(K566&gt;1,VLOOKUP(A566,'settings-routing'!A:I,9,0),"")</f>
        <v/>
      </c>
    </row>
    <row r="567" ht="12.75" hidden="1" customHeight="1">
      <c r="A567" s="50" t="s">
        <v>1312</v>
      </c>
      <c r="B567" s="50" t="s">
        <v>1313</v>
      </c>
      <c r="C567" s="50">
        <f t="shared" si="2"/>
        <v>0</v>
      </c>
      <c r="D567" s="80">
        <f>SUMIF('Stocks 101-111'!$J:$J,'item dashboard'!A567,'Stocks 101-111'!K:K)</f>
        <v>0</v>
      </c>
      <c r="E567" s="80">
        <f>SUMIF('Stocks 101-111'!$J:$J,'item dashboard'!A567,'Stocks 101-111'!$L:$L)</f>
        <v>0</v>
      </c>
      <c r="F567" s="81">
        <f t="shared" si="3"/>
        <v>0</v>
      </c>
      <c r="G567" s="82">
        <f t="shared" si="4"/>
        <v>0</v>
      </c>
      <c r="H567" s="50">
        <f>SUMIFS('sys-backorder details'!$M:$M,'sys-backorder details'!$E:$E,'item dashboard'!A567,'sys-backorder details'!$V:$V,"")</f>
        <v>0</v>
      </c>
      <c r="I567" s="83">
        <f>SUMIF('settings-routing'!$I:$I,'item dashboard'!A567,'settings-routing'!$O:$O)</f>
        <v>0</v>
      </c>
      <c r="J567" s="50">
        <f>SUMIFS('sys-backorder details'!$M:$M,'sys-backorder details'!$E:$E,'item dashboard'!A567,'sys-backorder details'!$V:$V,"Call off")</f>
        <v>0</v>
      </c>
      <c r="K567" s="84">
        <f t="shared" si="5"/>
        <v>0</v>
      </c>
      <c r="L567" s="84">
        <f>SUMIF('Production Plan'!$E:$E,'item dashboard'!A567,'Production Plan'!$N:$N)</f>
        <v>0</v>
      </c>
      <c r="M567" s="85" t="str">
        <f t="shared" si="6"/>
        <v>B-GP503-DPK36-500 ml Dark Pink Bottle</v>
      </c>
      <c r="N567" s="86">
        <f>SUMIFS('sys inv movment rpt'!$M:$M,'sys inv movment rpt'!$L:$L,$M567,'sys inv movment rpt'!$N:$N,N$1)</f>
        <v>0</v>
      </c>
      <c r="O567" s="86">
        <f>SUMIFS('sys inv movment rpt'!$M:$M,'sys inv movment rpt'!$L:$L,$M567,'sys inv movment rpt'!$N:$N,O$1)</f>
        <v>0</v>
      </c>
      <c r="P567" s="86">
        <f>SUMIFS('sys inv movment rpt'!$M:$M,'sys inv movment rpt'!$L:$L,$M567,'sys inv movment rpt'!$N:$N,P$1)</f>
        <v>0</v>
      </c>
      <c r="Q567" s="86">
        <f>SUMIFS('sys inv movment rpt'!$M:$M,'sys inv movment rpt'!$L:$L,$M567,'sys inv movment rpt'!$N:$N,Q$1)</f>
        <v>0</v>
      </c>
      <c r="R567" s="86">
        <f>SUMIFS('sys inv movment rpt'!$M:$M,'sys inv movment rpt'!$L:$L,$M567,'sys inv movment rpt'!$N:$N,R$1)</f>
        <v>0</v>
      </c>
      <c r="S567" s="86">
        <f>SUMIFS('sys inv movment rpt'!$M:$M,'sys inv movment rpt'!$L:$L,$M567,'sys inv movment rpt'!$N:$N,S$1)</f>
        <v>0</v>
      </c>
      <c r="T567" s="86">
        <f>SUMIFS('sys inv movment rpt'!$M:$M,'sys inv movment rpt'!$L:$L,$M567,'sys inv movment rpt'!$N:$N,T$1)</f>
        <v>0</v>
      </c>
      <c r="U567" s="86">
        <f>SUMIFS('sys inv movment rpt'!$M:$M,'sys inv movment rpt'!$L:$L,$M567,'sys inv movment rpt'!$N:$N,U$1)</f>
        <v>0</v>
      </c>
      <c r="V567" s="86">
        <f>SUMIFS('sys inv movment rpt'!$M:$M,'sys inv movment rpt'!$L:$L,$M567,'sys inv movment rpt'!$N:$N,V$1)</f>
        <v>0</v>
      </c>
      <c r="W567" s="86">
        <f>SUMIFS('sys inv movment rpt'!$M:$M,'sys inv movment rpt'!$L:$L,$M567,'sys inv movment rpt'!$N:$N,W$1)</f>
        <v>0</v>
      </c>
      <c r="X567" s="86">
        <f>SUMIFS('sys inv movment rpt'!$M:$M,'sys inv movment rpt'!$L:$L,$M567,'sys inv movment rpt'!$N:$N,X$1)</f>
        <v>0</v>
      </c>
      <c r="Y567" s="86">
        <f>SUMIFS('sys inv movment rpt'!$M:$M,'sys inv movment rpt'!$L:$L,$M567,'sys inv movment rpt'!$N:$N,Y$1)</f>
        <v>0</v>
      </c>
      <c r="Z567" s="86">
        <f>SUMIFS('sys inv movment rpt'!$M:$M,'sys inv movment rpt'!$L:$L,$M567,'sys inv movment rpt'!$N:$N,Z$1)</f>
        <v>0</v>
      </c>
      <c r="AA567" s="86">
        <f>SUMIFS('sys inv movment rpt'!$M:$M,'sys inv movment rpt'!$L:$L,$M567,'sys inv movment rpt'!$N:$N,AA$1)</f>
        <v>0</v>
      </c>
      <c r="AB567" s="86">
        <f>SUMIFS('sys inv movment rpt'!$M:$M,'sys inv movment rpt'!$L:$L,$M567,'sys inv movment rpt'!$N:$N,AB$1)</f>
        <v>0</v>
      </c>
      <c r="AC567" s="86">
        <f>SUMIFS('sys inv movment rpt'!$M:$M,'sys inv movment rpt'!$L:$L,$M567,'sys inv movment rpt'!$N:$N,AC$1)</f>
        <v>0</v>
      </c>
      <c r="AD567" s="86">
        <f>SUMIFS('sys inv movment rpt'!$M:$M,'sys inv movment rpt'!$L:$L,$M567,'sys inv movment rpt'!$N:$N,AD$1)</f>
        <v>0</v>
      </c>
      <c r="AE567" s="86">
        <f>SUMIFS('sys inv movment rpt'!$M:$M,'sys inv movment rpt'!$L:$L,$M567,'sys inv movment rpt'!$N:$N,AE$1)</f>
        <v>0</v>
      </c>
      <c r="AF567" s="86">
        <f>SUMIFS('sys inv movment rpt'!$M:$M,'sys inv movment rpt'!$L:$L,$M567,'sys inv movment rpt'!$N:$N,AF$1)</f>
        <v>0</v>
      </c>
      <c r="AG567" s="86">
        <f>SUMIFS('sys inv movment rpt'!$M:$M,'sys inv movment rpt'!$L:$L,$M567,'sys inv movment rpt'!$N:$N,AG$1)</f>
        <v>0</v>
      </c>
      <c r="AH567" s="86">
        <f>SUMIFS('sys inv movment rpt'!$M:$M,'sys inv movment rpt'!$L:$L,$M567,'sys inv movment rpt'!$N:$N,AH$1)</f>
        <v>0</v>
      </c>
      <c r="AI567" s="86">
        <f>SUMIFS('sys inv movment rpt'!$M:$M,'sys inv movment rpt'!$L:$L,$M567,'sys inv movment rpt'!$N:$N,AI$1)</f>
        <v>0</v>
      </c>
      <c r="AJ567" s="86">
        <f>SUMIFS('sys inv movment rpt'!$M:$M,'sys inv movment rpt'!$L:$L,$M567,'sys inv movment rpt'!$N:$N,AJ$1)</f>
        <v>0</v>
      </c>
      <c r="AK567" s="86">
        <f>SUMIFS('sys inv movment rpt'!$M:$M,'sys inv movment rpt'!$L:$L,$M567,'sys inv movment rpt'!$N:$N,AK$1)</f>
        <v>0</v>
      </c>
      <c r="AL567" s="86">
        <f>SUMIFS('sys inv movment rpt'!$M:$M,'sys inv movment rpt'!$L:$L,$M567,'sys inv movment rpt'!$N:$N,AL$1)</f>
        <v>0</v>
      </c>
      <c r="AM567" s="86">
        <f>SUMIFS('sys inv movment rpt'!$M:$M,'sys inv movment rpt'!$L:$L,$M567,'sys inv movment rpt'!$N:$N,AM$1)</f>
        <v>0</v>
      </c>
      <c r="AN567" s="86">
        <f>SUMIFS('sys inv movment rpt'!$M:$M,'sys inv movment rpt'!$L:$L,$M567,'sys inv movment rpt'!$N:$N,AN$1)</f>
        <v>0</v>
      </c>
      <c r="AO567" s="86">
        <f>SUMIFS('sys inv movment rpt'!$M:$M,'sys inv movment rpt'!$L:$L,$M567,'sys inv movment rpt'!$N:$N,AO$1)</f>
        <v>0</v>
      </c>
      <c r="AP567" s="86">
        <f>SUMIFS('sys inv movment rpt'!$M:$M,'sys inv movment rpt'!$L:$L,$M567,'sys inv movment rpt'!$N:$N,AP$1)</f>
        <v>0</v>
      </c>
      <c r="AQ567" s="86">
        <f>SUMIFS('sys inv movment rpt'!$M:$M,'sys inv movment rpt'!$L:$L,$M567,'sys inv movment rpt'!$N:$N,AQ$1)</f>
        <v>0</v>
      </c>
      <c r="AR567" s="86">
        <f>SUMIFS('sys inv movment rpt'!$M:$M,'sys inv movment rpt'!$L:$L,$M567,'sys inv movment rpt'!$N:$N,AR$1)</f>
        <v>0</v>
      </c>
      <c r="AS567" s="86">
        <f>SUMIFS('sys inv movment rpt'!$M:$M,'sys inv movment rpt'!$L:$L,$M567,'sys inv movment rpt'!$N:$N,AS$1)</f>
        <v>0</v>
      </c>
      <c r="AT567" s="86">
        <f>SUMIFS('sys inv movment rpt'!$M:$M,'sys inv movment rpt'!$L:$L,$M567,'sys inv movment rpt'!$N:$N,AT$1)</f>
        <v>0</v>
      </c>
      <c r="AU567" s="86">
        <f>SUMIFS('sys inv movment rpt'!$M:$M,'sys inv movment rpt'!$L:$L,$M567,'sys inv movment rpt'!$N:$N,AU$1)</f>
        <v>0</v>
      </c>
      <c r="AV567" s="86">
        <f>SUMIFS('sys inv movment rpt'!$M:$M,'sys inv movment rpt'!$L:$L,$M567,'sys inv movment rpt'!$N:$N,AV$1)</f>
        <v>0</v>
      </c>
      <c r="AW567" s="87" t="str">
        <f>IFERROR(VLOOKUP(A567,'sys-backorder details'!E:U,17,0),"-")</f>
        <v>-</v>
      </c>
      <c r="AX567" s="87" t="str">
        <f>IF(K567&gt;1,VLOOKUP(A567,'settings-routing'!A:I,9,0),"")</f>
        <v/>
      </c>
    </row>
    <row r="568" ht="12.75" hidden="1" customHeight="1">
      <c r="A568" s="50" t="s">
        <v>1314</v>
      </c>
      <c r="B568" s="50" t="s">
        <v>1315</v>
      </c>
      <c r="C568" s="50">
        <f t="shared" si="2"/>
        <v>0</v>
      </c>
      <c r="D568" s="80">
        <f>SUMIF('Stocks 101-111'!$J:$J,'item dashboard'!A568,'Stocks 101-111'!K:K)</f>
        <v>0</v>
      </c>
      <c r="E568" s="80">
        <f>SUMIF('Stocks 101-111'!$J:$J,'item dashboard'!A568,'Stocks 101-111'!$L:$L)</f>
        <v>0</v>
      </c>
      <c r="F568" s="81">
        <f t="shared" si="3"/>
        <v>0</v>
      </c>
      <c r="G568" s="82">
        <f t="shared" si="4"/>
        <v>0</v>
      </c>
      <c r="H568" s="50">
        <f>SUMIFS('sys-backorder details'!$M:$M,'sys-backorder details'!$E:$E,'item dashboard'!A568,'sys-backorder details'!$V:$V,"")</f>
        <v>0</v>
      </c>
      <c r="I568" s="83">
        <f>SUMIF('settings-routing'!$I:$I,'item dashboard'!A568,'settings-routing'!$O:$O)</f>
        <v>0</v>
      </c>
      <c r="J568" s="50">
        <f>SUMIFS('sys-backorder details'!$M:$M,'sys-backorder details'!$E:$E,'item dashboard'!A568,'sys-backorder details'!$V:$V,"Call off")</f>
        <v>0</v>
      </c>
      <c r="K568" s="84">
        <f t="shared" si="5"/>
        <v>0</v>
      </c>
      <c r="L568" s="84">
        <f>SUMIF('Production Plan'!$E:$E,'item dashboard'!A568,'Production Plan'!$N:$N)</f>
        <v>0</v>
      </c>
      <c r="M568" s="85" t="str">
        <f t="shared" si="6"/>
        <v>B-GP503-DPK36BILAN-500 ml Dark Pink Bottle Printed BILAN Bottle</v>
      </c>
      <c r="N568" s="86">
        <f>SUMIFS('sys inv movment rpt'!$M:$M,'sys inv movment rpt'!$L:$L,$M568,'sys inv movment rpt'!$N:$N,N$1)</f>
        <v>0</v>
      </c>
      <c r="O568" s="86">
        <f>SUMIFS('sys inv movment rpt'!$M:$M,'sys inv movment rpt'!$L:$L,$M568,'sys inv movment rpt'!$N:$N,O$1)</f>
        <v>0</v>
      </c>
      <c r="P568" s="86">
        <f>SUMIFS('sys inv movment rpt'!$M:$M,'sys inv movment rpt'!$L:$L,$M568,'sys inv movment rpt'!$N:$N,P$1)</f>
        <v>0</v>
      </c>
      <c r="Q568" s="86">
        <f>SUMIFS('sys inv movment rpt'!$M:$M,'sys inv movment rpt'!$L:$L,$M568,'sys inv movment rpt'!$N:$N,Q$1)</f>
        <v>0</v>
      </c>
      <c r="R568" s="86">
        <f>SUMIFS('sys inv movment rpt'!$M:$M,'sys inv movment rpt'!$L:$L,$M568,'sys inv movment rpt'!$N:$N,R$1)</f>
        <v>0</v>
      </c>
      <c r="S568" s="86">
        <f>SUMIFS('sys inv movment rpt'!$M:$M,'sys inv movment rpt'!$L:$L,$M568,'sys inv movment rpt'!$N:$N,S$1)</f>
        <v>0</v>
      </c>
      <c r="T568" s="86">
        <f>SUMIFS('sys inv movment rpt'!$M:$M,'sys inv movment rpt'!$L:$L,$M568,'sys inv movment rpt'!$N:$N,T$1)</f>
        <v>0</v>
      </c>
      <c r="U568" s="86">
        <f>SUMIFS('sys inv movment rpt'!$M:$M,'sys inv movment rpt'!$L:$L,$M568,'sys inv movment rpt'!$N:$N,U$1)</f>
        <v>0</v>
      </c>
      <c r="V568" s="86">
        <f>SUMIFS('sys inv movment rpt'!$M:$M,'sys inv movment rpt'!$L:$L,$M568,'sys inv movment rpt'!$N:$N,V$1)</f>
        <v>0</v>
      </c>
      <c r="W568" s="86">
        <f>SUMIFS('sys inv movment rpt'!$M:$M,'sys inv movment rpt'!$L:$L,$M568,'sys inv movment rpt'!$N:$N,W$1)</f>
        <v>0</v>
      </c>
      <c r="X568" s="86">
        <f>SUMIFS('sys inv movment rpt'!$M:$M,'sys inv movment rpt'!$L:$L,$M568,'sys inv movment rpt'!$N:$N,X$1)</f>
        <v>0</v>
      </c>
      <c r="Y568" s="86">
        <f>SUMIFS('sys inv movment rpt'!$M:$M,'sys inv movment rpt'!$L:$L,$M568,'sys inv movment rpt'!$N:$N,Y$1)</f>
        <v>0</v>
      </c>
      <c r="Z568" s="86">
        <f>SUMIFS('sys inv movment rpt'!$M:$M,'sys inv movment rpt'!$L:$L,$M568,'sys inv movment rpt'!$N:$N,Z$1)</f>
        <v>0</v>
      </c>
      <c r="AA568" s="86">
        <f>SUMIFS('sys inv movment rpt'!$M:$M,'sys inv movment rpt'!$L:$L,$M568,'sys inv movment rpt'!$N:$N,AA$1)</f>
        <v>0</v>
      </c>
      <c r="AB568" s="86">
        <f>SUMIFS('sys inv movment rpt'!$M:$M,'sys inv movment rpt'!$L:$L,$M568,'sys inv movment rpt'!$N:$N,AB$1)</f>
        <v>0</v>
      </c>
      <c r="AC568" s="86">
        <f>SUMIFS('sys inv movment rpt'!$M:$M,'sys inv movment rpt'!$L:$L,$M568,'sys inv movment rpt'!$N:$N,AC$1)</f>
        <v>0</v>
      </c>
      <c r="AD568" s="86">
        <f>SUMIFS('sys inv movment rpt'!$M:$M,'sys inv movment rpt'!$L:$L,$M568,'sys inv movment rpt'!$N:$N,AD$1)</f>
        <v>0</v>
      </c>
      <c r="AE568" s="86">
        <f>SUMIFS('sys inv movment rpt'!$M:$M,'sys inv movment rpt'!$L:$L,$M568,'sys inv movment rpt'!$N:$N,AE$1)</f>
        <v>0</v>
      </c>
      <c r="AF568" s="86">
        <f>SUMIFS('sys inv movment rpt'!$M:$M,'sys inv movment rpt'!$L:$L,$M568,'sys inv movment rpt'!$N:$N,AF$1)</f>
        <v>0</v>
      </c>
      <c r="AG568" s="86">
        <f>SUMIFS('sys inv movment rpt'!$M:$M,'sys inv movment rpt'!$L:$L,$M568,'sys inv movment rpt'!$N:$N,AG$1)</f>
        <v>0</v>
      </c>
      <c r="AH568" s="86">
        <f>SUMIFS('sys inv movment rpt'!$M:$M,'sys inv movment rpt'!$L:$L,$M568,'sys inv movment rpt'!$N:$N,AH$1)</f>
        <v>0</v>
      </c>
      <c r="AI568" s="86">
        <f>SUMIFS('sys inv movment rpt'!$M:$M,'sys inv movment rpt'!$L:$L,$M568,'sys inv movment rpt'!$N:$N,AI$1)</f>
        <v>0</v>
      </c>
      <c r="AJ568" s="86">
        <f>SUMIFS('sys inv movment rpt'!$M:$M,'sys inv movment rpt'!$L:$L,$M568,'sys inv movment rpt'!$N:$N,AJ$1)</f>
        <v>0</v>
      </c>
      <c r="AK568" s="86">
        <f>SUMIFS('sys inv movment rpt'!$M:$M,'sys inv movment rpt'!$L:$L,$M568,'sys inv movment rpt'!$N:$N,AK$1)</f>
        <v>0</v>
      </c>
      <c r="AL568" s="86">
        <f>SUMIFS('sys inv movment rpt'!$M:$M,'sys inv movment rpt'!$L:$L,$M568,'sys inv movment rpt'!$N:$N,AL$1)</f>
        <v>0</v>
      </c>
      <c r="AM568" s="86">
        <f>SUMIFS('sys inv movment rpt'!$M:$M,'sys inv movment rpt'!$L:$L,$M568,'sys inv movment rpt'!$N:$N,AM$1)</f>
        <v>0</v>
      </c>
      <c r="AN568" s="86">
        <f>SUMIFS('sys inv movment rpt'!$M:$M,'sys inv movment rpt'!$L:$L,$M568,'sys inv movment rpt'!$N:$N,AN$1)</f>
        <v>0</v>
      </c>
      <c r="AO568" s="86">
        <f>SUMIFS('sys inv movment rpt'!$M:$M,'sys inv movment rpt'!$L:$L,$M568,'sys inv movment rpt'!$N:$N,AO$1)</f>
        <v>0</v>
      </c>
      <c r="AP568" s="86">
        <f>SUMIFS('sys inv movment rpt'!$M:$M,'sys inv movment rpt'!$L:$L,$M568,'sys inv movment rpt'!$N:$N,AP$1)</f>
        <v>0</v>
      </c>
      <c r="AQ568" s="86">
        <f>SUMIFS('sys inv movment rpt'!$M:$M,'sys inv movment rpt'!$L:$L,$M568,'sys inv movment rpt'!$N:$N,AQ$1)</f>
        <v>0</v>
      </c>
      <c r="AR568" s="86">
        <f>SUMIFS('sys inv movment rpt'!$M:$M,'sys inv movment rpt'!$L:$L,$M568,'sys inv movment rpt'!$N:$N,AR$1)</f>
        <v>0</v>
      </c>
      <c r="AS568" s="86">
        <f>SUMIFS('sys inv movment rpt'!$M:$M,'sys inv movment rpt'!$L:$L,$M568,'sys inv movment rpt'!$N:$N,AS$1)</f>
        <v>0</v>
      </c>
      <c r="AT568" s="86">
        <f>SUMIFS('sys inv movment rpt'!$M:$M,'sys inv movment rpt'!$L:$L,$M568,'sys inv movment rpt'!$N:$N,AT$1)</f>
        <v>0</v>
      </c>
      <c r="AU568" s="86">
        <f>SUMIFS('sys inv movment rpt'!$M:$M,'sys inv movment rpt'!$L:$L,$M568,'sys inv movment rpt'!$N:$N,AU$1)</f>
        <v>0</v>
      </c>
      <c r="AV568" s="86">
        <f>SUMIFS('sys inv movment rpt'!$M:$M,'sys inv movment rpt'!$L:$L,$M568,'sys inv movment rpt'!$N:$N,AV$1)</f>
        <v>0</v>
      </c>
      <c r="AW568" s="87" t="str">
        <f>IFERROR(VLOOKUP(A568,'sys-backorder details'!E:U,17,0),"-")</f>
        <v>-</v>
      </c>
      <c r="AX568" s="87" t="str">
        <f>IF(K568&gt;1,VLOOKUP(A568,'settings-routing'!A:I,9,0),"")</f>
        <v/>
      </c>
    </row>
    <row r="569" ht="12.75" hidden="1" customHeight="1">
      <c r="A569" s="50" t="s">
        <v>1316</v>
      </c>
      <c r="B569" s="50" t="s">
        <v>1317</v>
      </c>
      <c r="C569" s="50">
        <f t="shared" si="2"/>
        <v>0</v>
      </c>
      <c r="D569" s="80">
        <f>SUMIF('Stocks 101-111'!$J:$J,'item dashboard'!A569,'Stocks 101-111'!K:K)</f>
        <v>0</v>
      </c>
      <c r="E569" s="80">
        <f>SUMIF('Stocks 101-111'!$J:$J,'item dashboard'!A569,'Stocks 101-111'!$L:$L)</f>
        <v>0</v>
      </c>
      <c r="F569" s="81">
        <f t="shared" si="3"/>
        <v>0</v>
      </c>
      <c r="G569" s="82">
        <f t="shared" si="4"/>
        <v>0</v>
      </c>
      <c r="H569" s="50">
        <f>SUMIFS('sys-backorder details'!$M:$M,'sys-backorder details'!$E:$E,'item dashboard'!A569,'sys-backorder details'!$V:$V,"")</f>
        <v>0</v>
      </c>
      <c r="I569" s="83">
        <f>SUMIF('settings-routing'!$I:$I,'item dashboard'!A569,'settings-routing'!$O:$O)</f>
        <v>0</v>
      </c>
      <c r="J569" s="50">
        <f>SUMIFS('sys-backorder details'!$M:$M,'sys-backorder details'!$E:$E,'item dashboard'!A569,'sys-backorder details'!$V:$V,"Call off")</f>
        <v>0</v>
      </c>
      <c r="K569" s="84">
        <f t="shared" si="5"/>
        <v>0</v>
      </c>
      <c r="L569" s="84">
        <f>SUMIF('Production Plan'!$E:$E,'item dashboard'!A569,'Production Plan'!$N:$N)</f>
        <v>0</v>
      </c>
      <c r="M569" s="85" t="str">
        <f t="shared" si="6"/>
        <v>B-GP503-DY36-500 ml Dark Yellow Bottle</v>
      </c>
      <c r="N569" s="86">
        <f>SUMIFS('sys inv movment rpt'!$M:$M,'sys inv movment rpt'!$L:$L,$M569,'sys inv movment rpt'!$N:$N,N$1)</f>
        <v>0</v>
      </c>
      <c r="O569" s="86">
        <f>SUMIFS('sys inv movment rpt'!$M:$M,'sys inv movment rpt'!$L:$L,$M569,'sys inv movment rpt'!$N:$N,O$1)</f>
        <v>0</v>
      </c>
      <c r="P569" s="86">
        <f>SUMIFS('sys inv movment rpt'!$M:$M,'sys inv movment rpt'!$L:$L,$M569,'sys inv movment rpt'!$N:$N,P$1)</f>
        <v>0</v>
      </c>
      <c r="Q569" s="86">
        <f>SUMIFS('sys inv movment rpt'!$M:$M,'sys inv movment rpt'!$L:$L,$M569,'sys inv movment rpt'!$N:$N,Q$1)</f>
        <v>0</v>
      </c>
      <c r="R569" s="86">
        <f>SUMIFS('sys inv movment rpt'!$M:$M,'sys inv movment rpt'!$L:$L,$M569,'sys inv movment rpt'!$N:$N,R$1)</f>
        <v>0</v>
      </c>
      <c r="S569" s="86">
        <f>SUMIFS('sys inv movment rpt'!$M:$M,'sys inv movment rpt'!$L:$L,$M569,'sys inv movment rpt'!$N:$N,S$1)</f>
        <v>0</v>
      </c>
      <c r="T569" s="86">
        <f>SUMIFS('sys inv movment rpt'!$M:$M,'sys inv movment rpt'!$L:$L,$M569,'sys inv movment rpt'!$N:$N,T$1)</f>
        <v>0</v>
      </c>
      <c r="U569" s="86">
        <f>SUMIFS('sys inv movment rpt'!$M:$M,'sys inv movment rpt'!$L:$L,$M569,'sys inv movment rpt'!$N:$N,U$1)</f>
        <v>0</v>
      </c>
      <c r="V569" s="86">
        <f>SUMIFS('sys inv movment rpt'!$M:$M,'sys inv movment rpt'!$L:$L,$M569,'sys inv movment rpt'!$N:$N,V$1)</f>
        <v>0</v>
      </c>
      <c r="W569" s="86">
        <f>SUMIFS('sys inv movment rpt'!$M:$M,'sys inv movment rpt'!$L:$L,$M569,'sys inv movment rpt'!$N:$N,W$1)</f>
        <v>0</v>
      </c>
      <c r="X569" s="86">
        <f>SUMIFS('sys inv movment rpt'!$M:$M,'sys inv movment rpt'!$L:$L,$M569,'sys inv movment rpt'!$N:$N,X$1)</f>
        <v>0</v>
      </c>
      <c r="Y569" s="86">
        <f>SUMIFS('sys inv movment rpt'!$M:$M,'sys inv movment rpt'!$L:$L,$M569,'sys inv movment rpt'!$N:$N,Y$1)</f>
        <v>0</v>
      </c>
      <c r="Z569" s="86">
        <f>SUMIFS('sys inv movment rpt'!$M:$M,'sys inv movment rpt'!$L:$L,$M569,'sys inv movment rpt'!$N:$N,Z$1)</f>
        <v>0</v>
      </c>
      <c r="AA569" s="86">
        <f>SUMIFS('sys inv movment rpt'!$M:$M,'sys inv movment rpt'!$L:$L,$M569,'sys inv movment rpt'!$N:$N,AA$1)</f>
        <v>0</v>
      </c>
      <c r="AB569" s="86">
        <f>SUMIFS('sys inv movment rpt'!$M:$M,'sys inv movment rpt'!$L:$L,$M569,'sys inv movment rpt'!$N:$N,AB$1)</f>
        <v>0</v>
      </c>
      <c r="AC569" s="86">
        <f>SUMIFS('sys inv movment rpt'!$M:$M,'sys inv movment rpt'!$L:$L,$M569,'sys inv movment rpt'!$N:$N,AC$1)</f>
        <v>0</v>
      </c>
      <c r="AD569" s="86">
        <f>SUMIFS('sys inv movment rpt'!$M:$M,'sys inv movment rpt'!$L:$L,$M569,'sys inv movment rpt'!$N:$N,AD$1)</f>
        <v>0</v>
      </c>
      <c r="AE569" s="86">
        <f>SUMIFS('sys inv movment rpt'!$M:$M,'sys inv movment rpt'!$L:$L,$M569,'sys inv movment rpt'!$N:$N,AE$1)</f>
        <v>0</v>
      </c>
      <c r="AF569" s="86">
        <f>SUMIFS('sys inv movment rpt'!$M:$M,'sys inv movment rpt'!$L:$L,$M569,'sys inv movment rpt'!$N:$N,AF$1)</f>
        <v>0</v>
      </c>
      <c r="AG569" s="86">
        <f>SUMIFS('sys inv movment rpt'!$M:$M,'sys inv movment rpt'!$L:$L,$M569,'sys inv movment rpt'!$N:$N,AG$1)</f>
        <v>0</v>
      </c>
      <c r="AH569" s="86">
        <f>SUMIFS('sys inv movment rpt'!$M:$M,'sys inv movment rpt'!$L:$L,$M569,'sys inv movment rpt'!$N:$N,AH$1)</f>
        <v>0</v>
      </c>
      <c r="AI569" s="86">
        <f>SUMIFS('sys inv movment rpt'!$M:$M,'sys inv movment rpt'!$L:$L,$M569,'sys inv movment rpt'!$N:$N,AI$1)</f>
        <v>0</v>
      </c>
      <c r="AJ569" s="86">
        <f>SUMIFS('sys inv movment rpt'!$M:$M,'sys inv movment rpt'!$L:$L,$M569,'sys inv movment rpt'!$N:$N,AJ$1)</f>
        <v>0</v>
      </c>
      <c r="AK569" s="86">
        <f>SUMIFS('sys inv movment rpt'!$M:$M,'sys inv movment rpt'!$L:$L,$M569,'sys inv movment rpt'!$N:$N,AK$1)</f>
        <v>0</v>
      </c>
      <c r="AL569" s="86">
        <f>SUMIFS('sys inv movment rpt'!$M:$M,'sys inv movment rpt'!$L:$L,$M569,'sys inv movment rpt'!$N:$N,AL$1)</f>
        <v>0</v>
      </c>
      <c r="AM569" s="86">
        <f>SUMIFS('sys inv movment rpt'!$M:$M,'sys inv movment rpt'!$L:$L,$M569,'sys inv movment rpt'!$N:$N,AM$1)</f>
        <v>0</v>
      </c>
      <c r="AN569" s="86">
        <f>SUMIFS('sys inv movment rpt'!$M:$M,'sys inv movment rpt'!$L:$L,$M569,'sys inv movment rpt'!$N:$N,AN$1)</f>
        <v>0</v>
      </c>
      <c r="AO569" s="86">
        <f>SUMIFS('sys inv movment rpt'!$M:$M,'sys inv movment rpt'!$L:$L,$M569,'sys inv movment rpt'!$N:$N,AO$1)</f>
        <v>0</v>
      </c>
      <c r="AP569" s="86">
        <f>SUMIFS('sys inv movment rpt'!$M:$M,'sys inv movment rpt'!$L:$L,$M569,'sys inv movment rpt'!$N:$N,AP$1)</f>
        <v>0</v>
      </c>
      <c r="AQ569" s="86">
        <f>SUMIFS('sys inv movment rpt'!$M:$M,'sys inv movment rpt'!$L:$L,$M569,'sys inv movment rpt'!$N:$N,AQ$1)</f>
        <v>0</v>
      </c>
      <c r="AR569" s="86">
        <f>SUMIFS('sys inv movment rpt'!$M:$M,'sys inv movment rpt'!$L:$L,$M569,'sys inv movment rpt'!$N:$N,AR$1)</f>
        <v>0</v>
      </c>
      <c r="AS569" s="86">
        <f>SUMIFS('sys inv movment rpt'!$M:$M,'sys inv movment rpt'!$L:$L,$M569,'sys inv movment rpt'!$N:$N,AS$1)</f>
        <v>0</v>
      </c>
      <c r="AT569" s="86">
        <f>SUMIFS('sys inv movment rpt'!$M:$M,'sys inv movment rpt'!$L:$L,$M569,'sys inv movment rpt'!$N:$N,AT$1)</f>
        <v>0</v>
      </c>
      <c r="AU569" s="86">
        <f>SUMIFS('sys inv movment rpt'!$M:$M,'sys inv movment rpt'!$L:$L,$M569,'sys inv movment rpt'!$N:$N,AU$1)</f>
        <v>0</v>
      </c>
      <c r="AV569" s="86">
        <f>SUMIFS('sys inv movment rpt'!$M:$M,'sys inv movment rpt'!$L:$L,$M569,'sys inv movment rpt'!$N:$N,AV$1)</f>
        <v>0</v>
      </c>
      <c r="AW569" s="87" t="str">
        <f>IFERROR(VLOOKUP(A569,'sys-backorder details'!E:U,17,0),"-")</f>
        <v>-</v>
      </c>
      <c r="AX569" s="87" t="str">
        <f>IF(K569&gt;1,VLOOKUP(A569,'settings-routing'!A:I,9,0),"")</f>
        <v/>
      </c>
    </row>
    <row r="570" ht="12.75" hidden="1" customHeight="1">
      <c r="A570" s="50" t="s">
        <v>1318</v>
      </c>
      <c r="B570" s="50" t="s">
        <v>1319</v>
      </c>
      <c r="C570" s="50">
        <f t="shared" si="2"/>
        <v>0</v>
      </c>
      <c r="D570" s="80">
        <f>SUMIF('Stocks 101-111'!$J:$J,'item dashboard'!A570,'Stocks 101-111'!K:K)</f>
        <v>0</v>
      </c>
      <c r="E570" s="80">
        <f>SUMIF('Stocks 101-111'!$J:$J,'item dashboard'!A570,'Stocks 101-111'!$L:$L)</f>
        <v>0</v>
      </c>
      <c r="F570" s="81">
        <f t="shared" si="3"/>
        <v>0</v>
      </c>
      <c r="G570" s="82">
        <f t="shared" si="4"/>
        <v>0</v>
      </c>
      <c r="H570" s="50">
        <f>SUMIFS('sys-backorder details'!$M:$M,'sys-backorder details'!$E:$E,'item dashboard'!A570,'sys-backorder details'!$V:$V,"")</f>
        <v>0</v>
      </c>
      <c r="I570" s="83">
        <f>SUMIF('settings-routing'!$I:$I,'item dashboard'!A570,'settings-routing'!$O:$O)</f>
        <v>0</v>
      </c>
      <c r="J570" s="50">
        <f>SUMIFS('sys-backorder details'!$M:$M,'sys-backorder details'!$E:$E,'item dashboard'!A570,'sys-backorder details'!$V:$V,"Call off")</f>
        <v>0</v>
      </c>
      <c r="K570" s="84">
        <f t="shared" si="5"/>
        <v>0</v>
      </c>
      <c r="L570" s="84">
        <f>SUMIF('Production Plan'!$E:$E,'item dashboard'!A570,'Production Plan'!$N:$N)</f>
        <v>0</v>
      </c>
      <c r="M570" s="85" t="str">
        <f t="shared" si="6"/>
        <v>B-GP503-LPK36-500 ml Light Pink Bottle</v>
      </c>
      <c r="N570" s="86">
        <f>SUMIFS('sys inv movment rpt'!$M:$M,'sys inv movment rpt'!$L:$L,$M570,'sys inv movment rpt'!$N:$N,N$1)</f>
        <v>0</v>
      </c>
      <c r="O570" s="86">
        <f>SUMIFS('sys inv movment rpt'!$M:$M,'sys inv movment rpt'!$L:$L,$M570,'sys inv movment rpt'!$N:$N,O$1)</f>
        <v>0</v>
      </c>
      <c r="P570" s="86">
        <f>SUMIFS('sys inv movment rpt'!$M:$M,'sys inv movment rpt'!$L:$L,$M570,'sys inv movment rpt'!$N:$N,P$1)</f>
        <v>0</v>
      </c>
      <c r="Q570" s="86">
        <f>SUMIFS('sys inv movment rpt'!$M:$M,'sys inv movment rpt'!$L:$L,$M570,'sys inv movment rpt'!$N:$N,Q$1)</f>
        <v>0</v>
      </c>
      <c r="R570" s="86">
        <f>SUMIFS('sys inv movment rpt'!$M:$M,'sys inv movment rpt'!$L:$L,$M570,'sys inv movment rpt'!$N:$N,R$1)</f>
        <v>0</v>
      </c>
      <c r="S570" s="86">
        <f>SUMIFS('sys inv movment rpt'!$M:$M,'sys inv movment rpt'!$L:$L,$M570,'sys inv movment rpt'!$N:$N,S$1)</f>
        <v>0</v>
      </c>
      <c r="T570" s="86">
        <f>SUMIFS('sys inv movment rpt'!$M:$M,'sys inv movment rpt'!$L:$L,$M570,'sys inv movment rpt'!$N:$N,T$1)</f>
        <v>0</v>
      </c>
      <c r="U570" s="86">
        <f>SUMIFS('sys inv movment rpt'!$M:$M,'sys inv movment rpt'!$L:$L,$M570,'sys inv movment rpt'!$N:$N,U$1)</f>
        <v>0</v>
      </c>
      <c r="V570" s="86">
        <f>SUMIFS('sys inv movment rpt'!$M:$M,'sys inv movment rpt'!$L:$L,$M570,'sys inv movment rpt'!$N:$N,V$1)</f>
        <v>0</v>
      </c>
      <c r="W570" s="86">
        <f>SUMIFS('sys inv movment rpt'!$M:$M,'sys inv movment rpt'!$L:$L,$M570,'sys inv movment rpt'!$N:$N,W$1)</f>
        <v>0</v>
      </c>
      <c r="X570" s="86">
        <f>SUMIFS('sys inv movment rpt'!$M:$M,'sys inv movment rpt'!$L:$L,$M570,'sys inv movment rpt'!$N:$N,X$1)</f>
        <v>0</v>
      </c>
      <c r="Y570" s="86">
        <f>SUMIFS('sys inv movment rpt'!$M:$M,'sys inv movment rpt'!$L:$L,$M570,'sys inv movment rpt'!$N:$N,Y$1)</f>
        <v>0</v>
      </c>
      <c r="Z570" s="86">
        <f>SUMIFS('sys inv movment rpt'!$M:$M,'sys inv movment rpt'!$L:$L,$M570,'sys inv movment rpt'!$N:$N,Z$1)</f>
        <v>0</v>
      </c>
      <c r="AA570" s="86">
        <f>SUMIFS('sys inv movment rpt'!$M:$M,'sys inv movment rpt'!$L:$L,$M570,'sys inv movment rpt'!$N:$N,AA$1)</f>
        <v>0</v>
      </c>
      <c r="AB570" s="86">
        <f>SUMIFS('sys inv movment rpt'!$M:$M,'sys inv movment rpt'!$L:$L,$M570,'sys inv movment rpt'!$N:$N,AB$1)</f>
        <v>0</v>
      </c>
      <c r="AC570" s="86">
        <f>SUMIFS('sys inv movment rpt'!$M:$M,'sys inv movment rpt'!$L:$L,$M570,'sys inv movment rpt'!$N:$N,AC$1)</f>
        <v>0</v>
      </c>
      <c r="AD570" s="86">
        <f>SUMIFS('sys inv movment rpt'!$M:$M,'sys inv movment rpt'!$L:$L,$M570,'sys inv movment rpt'!$N:$N,AD$1)</f>
        <v>0</v>
      </c>
      <c r="AE570" s="86">
        <f>SUMIFS('sys inv movment rpt'!$M:$M,'sys inv movment rpt'!$L:$L,$M570,'sys inv movment rpt'!$N:$N,AE$1)</f>
        <v>0</v>
      </c>
      <c r="AF570" s="86">
        <f>SUMIFS('sys inv movment rpt'!$M:$M,'sys inv movment rpt'!$L:$L,$M570,'sys inv movment rpt'!$N:$N,AF$1)</f>
        <v>0</v>
      </c>
      <c r="AG570" s="86">
        <f>SUMIFS('sys inv movment rpt'!$M:$M,'sys inv movment rpt'!$L:$L,$M570,'sys inv movment rpt'!$N:$N,AG$1)</f>
        <v>0</v>
      </c>
      <c r="AH570" s="86">
        <f>SUMIFS('sys inv movment rpt'!$M:$M,'sys inv movment rpt'!$L:$L,$M570,'sys inv movment rpt'!$N:$N,AH$1)</f>
        <v>0</v>
      </c>
      <c r="AI570" s="86">
        <f>SUMIFS('sys inv movment rpt'!$M:$M,'sys inv movment rpt'!$L:$L,$M570,'sys inv movment rpt'!$N:$N,AI$1)</f>
        <v>0</v>
      </c>
      <c r="AJ570" s="86">
        <f>SUMIFS('sys inv movment rpt'!$M:$M,'sys inv movment rpt'!$L:$L,$M570,'sys inv movment rpt'!$N:$N,AJ$1)</f>
        <v>0</v>
      </c>
      <c r="AK570" s="86">
        <f>SUMIFS('sys inv movment rpt'!$M:$M,'sys inv movment rpt'!$L:$L,$M570,'sys inv movment rpt'!$N:$N,AK$1)</f>
        <v>0</v>
      </c>
      <c r="AL570" s="86">
        <f>SUMIFS('sys inv movment rpt'!$M:$M,'sys inv movment rpt'!$L:$L,$M570,'sys inv movment rpt'!$N:$N,AL$1)</f>
        <v>0</v>
      </c>
      <c r="AM570" s="86">
        <f>SUMIFS('sys inv movment rpt'!$M:$M,'sys inv movment rpt'!$L:$L,$M570,'sys inv movment rpt'!$N:$N,AM$1)</f>
        <v>0</v>
      </c>
      <c r="AN570" s="86">
        <f>SUMIFS('sys inv movment rpt'!$M:$M,'sys inv movment rpt'!$L:$L,$M570,'sys inv movment rpt'!$N:$N,AN$1)</f>
        <v>0</v>
      </c>
      <c r="AO570" s="86">
        <f>SUMIFS('sys inv movment rpt'!$M:$M,'sys inv movment rpt'!$L:$L,$M570,'sys inv movment rpt'!$N:$N,AO$1)</f>
        <v>0</v>
      </c>
      <c r="AP570" s="86">
        <f>SUMIFS('sys inv movment rpt'!$M:$M,'sys inv movment rpt'!$L:$L,$M570,'sys inv movment rpt'!$N:$N,AP$1)</f>
        <v>0</v>
      </c>
      <c r="AQ570" s="86">
        <f>SUMIFS('sys inv movment rpt'!$M:$M,'sys inv movment rpt'!$L:$L,$M570,'sys inv movment rpt'!$N:$N,AQ$1)</f>
        <v>0</v>
      </c>
      <c r="AR570" s="86">
        <f>SUMIFS('sys inv movment rpt'!$M:$M,'sys inv movment rpt'!$L:$L,$M570,'sys inv movment rpt'!$N:$N,AR$1)</f>
        <v>0</v>
      </c>
      <c r="AS570" s="86">
        <f>SUMIFS('sys inv movment rpt'!$M:$M,'sys inv movment rpt'!$L:$L,$M570,'sys inv movment rpt'!$N:$N,AS$1)</f>
        <v>0</v>
      </c>
      <c r="AT570" s="86">
        <f>SUMIFS('sys inv movment rpt'!$M:$M,'sys inv movment rpt'!$L:$L,$M570,'sys inv movment rpt'!$N:$N,AT$1)</f>
        <v>0</v>
      </c>
      <c r="AU570" s="86">
        <f>SUMIFS('sys inv movment rpt'!$M:$M,'sys inv movment rpt'!$L:$L,$M570,'sys inv movment rpt'!$N:$N,AU$1)</f>
        <v>0</v>
      </c>
      <c r="AV570" s="86">
        <f>SUMIFS('sys inv movment rpt'!$M:$M,'sys inv movment rpt'!$L:$L,$M570,'sys inv movment rpt'!$N:$N,AV$1)</f>
        <v>0</v>
      </c>
      <c r="AW570" s="87" t="str">
        <f>IFERROR(VLOOKUP(A570,'sys-backorder details'!E:U,17,0),"-")</f>
        <v>-</v>
      </c>
      <c r="AX570" s="87" t="str">
        <f>IF(K570&gt;1,VLOOKUP(A570,'settings-routing'!A:I,9,0),"")</f>
        <v/>
      </c>
    </row>
    <row r="571" ht="12.75" hidden="1" customHeight="1">
      <c r="A571" s="50" t="s">
        <v>1320</v>
      </c>
      <c r="B571" s="50" t="s">
        <v>1321</v>
      </c>
      <c r="C571" s="50">
        <f t="shared" si="2"/>
        <v>0</v>
      </c>
      <c r="D571" s="80">
        <f>SUMIF('Stocks 101-111'!$J:$J,'item dashboard'!A571,'Stocks 101-111'!K:K)</f>
        <v>0</v>
      </c>
      <c r="E571" s="80">
        <f>SUMIF('Stocks 101-111'!$J:$J,'item dashboard'!A571,'Stocks 101-111'!$L:$L)</f>
        <v>0</v>
      </c>
      <c r="F571" s="81">
        <f t="shared" si="3"/>
        <v>0</v>
      </c>
      <c r="G571" s="82">
        <f t="shared" si="4"/>
        <v>0</v>
      </c>
      <c r="H571" s="50">
        <f>SUMIFS('sys-backorder details'!$M:$M,'sys-backorder details'!$E:$E,'item dashboard'!A571,'sys-backorder details'!$V:$V,"")</f>
        <v>0</v>
      </c>
      <c r="I571" s="83">
        <f>SUMIF('settings-routing'!$I:$I,'item dashboard'!A571,'settings-routing'!$O:$O)</f>
        <v>0</v>
      </c>
      <c r="J571" s="50">
        <f>SUMIFS('sys-backorder details'!$M:$M,'sys-backorder details'!$E:$E,'item dashboard'!A571,'sys-backorder details'!$V:$V,"Call off")</f>
        <v>0</v>
      </c>
      <c r="K571" s="84">
        <f t="shared" si="5"/>
        <v>0</v>
      </c>
      <c r="L571" s="84">
        <f>SUMIF('Production Plan'!$E:$E,'item dashboard'!A571,'Production Plan'!$N:$N)</f>
        <v>0</v>
      </c>
      <c r="M571" s="85" t="str">
        <f t="shared" si="6"/>
        <v>B-GP503-N36-500 ml Natural Bottle</v>
      </c>
      <c r="N571" s="86">
        <f>SUMIFS('sys inv movment rpt'!$M:$M,'sys inv movment rpt'!$L:$L,$M571,'sys inv movment rpt'!$N:$N,N$1)</f>
        <v>0</v>
      </c>
      <c r="O571" s="86">
        <f>SUMIFS('sys inv movment rpt'!$M:$M,'sys inv movment rpt'!$L:$L,$M571,'sys inv movment rpt'!$N:$N,O$1)</f>
        <v>0</v>
      </c>
      <c r="P571" s="86">
        <f>SUMIFS('sys inv movment rpt'!$M:$M,'sys inv movment rpt'!$L:$L,$M571,'sys inv movment rpt'!$N:$N,P$1)</f>
        <v>0</v>
      </c>
      <c r="Q571" s="86">
        <f>SUMIFS('sys inv movment rpt'!$M:$M,'sys inv movment rpt'!$L:$L,$M571,'sys inv movment rpt'!$N:$N,Q$1)</f>
        <v>0</v>
      </c>
      <c r="R571" s="86">
        <f>SUMIFS('sys inv movment rpt'!$M:$M,'sys inv movment rpt'!$L:$L,$M571,'sys inv movment rpt'!$N:$N,R$1)</f>
        <v>0</v>
      </c>
      <c r="S571" s="86">
        <f>SUMIFS('sys inv movment rpt'!$M:$M,'sys inv movment rpt'!$L:$L,$M571,'sys inv movment rpt'!$N:$N,S$1)</f>
        <v>0</v>
      </c>
      <c r="T571" s="86">
        <f>SUMIFS('sys inv movment rpt'!$M:$M,'sys inv movment rpt'!$L:$L,$M571,'sys inv movment rpt'!$N:$N,T$1)</f>
        <v>0</v>
      </c>
      <c r="U571" s="86">
        <f>SUMIFS('sys inv movment rpt'!$M:$M,'sys inv movment rpt'!$L:$L,$M571,'sys inv movment rpt'!$N:$N,U$1)</f>
        <v>0</v>
      </c>
      <c r="V571" s="86">
        <f>SUMIFS('sys inv movment rpt'!$M:$M,'sys inv movment rpt'!$L:$L,$M571,'sys inv movment rpt'!$N:$N,V$1)</f>
        <v>0</v>
      </c>
      <c r="W571" s="86">
        <f>SUMIFS('sys inv movment rpt'!$M:$M,'sys inv movment rpt'!$L:$L,$M571,'sys inv movment rpt'!$N:$N,W$1)</f>
        <v>0</v>
      </c>
      <c r="X571" s="86">
        <f>SUMIFS('sys inv movment rpt'!$M:$M,'sys inv movment rpt'!$L:$L,$M571,'sys inv movment rpt'!$N:$N,X$1)</f>
        <v>0</v>
      </c>
      <c r="Y571" s="86">
        <f>SUMIFS('sys inv movment rpt'!$M:$M,'sys inv movment rpt'!$L:$L,$M571,'sys inv movment rpt'!$N:$N,Y$1)</f>
        <v>0</v>
      </c>
      <c r="Z571" s="86">
        <f>SUMIFS('sys inv movment rpt'!$M:$M,'sys inv movment rpt'!$L:$L,$M571,'sys inv movment rpt'!$N:$N,Z$1)</f>
        <v>0</v>
      </c>
      <c r="AA571" s="86">
        <f>SUMIFS('sys inv movment rpt'!$M:$M,'sys inv movment rpt'!$L:$L,$M571,'sys inv movment rpt'!$N:$N,AA$1)</f>
        <v>0</v>
      </c>
      <c r="AB571" s="86">
        <f>SUMIFS('sys inv movment rpt'!$M:$M,'sys inv movment rpt'!$L:$L,$M571,'sys inv movment rpt'!$N:$N,AB$1)</f>
        <v>0</v>
      </c>
      <c r="AC571" s="86">
        <f>SUMIFS('sys inv movment rpt'!$M:$M,'sys inv movment rpt'!$L:$L,$M571,'sys inv movment rpt'!$N:$N,AC$1)</f>
        <v>0</v>
      </c>
      <c r="AD571" s="86">
        <f>SUMIFS('sys inv movment rpt'!$M:$M,'sys inv movment rpt'!$L:$L,$M571,'sys inv movment rpt'!$N:$N,AD$1)</f>
        <v>0</v>
      </c>
      <c r="AE571" s="86">
        <f>SUMIFS('sys inv movment rpt'!$M:$M,'sys inv movment rpt'!$L:$L,$M571,'sys inv movment rpt'!$N:$N,AE$1)</f>
        <v>0</v>
      </c>
      <c r="AF571" s="86">
        <f>SUMIFS('sys inv movment rpt'!$M:$M,'sys inv movment rpt'!$L:$L,$M571,'sys inv movment rpt'!$N:$N,AF$1)</f>
        <v>0</v>
      </c>
      <c r="AG571" s="86">
        <f>SUMIFS('sys inv movment rpt'!$M:$M,'sys inv movment rpt'!$L:$L,$M571,'sys inv movment rpt'!$N:$N,AG$1)</f>
        <v>0</v>
      </c>
      <c r="AH571" s="86">
        <f>SUMIFS('sys inv movment rpt'!$M:$M,'sys inv movment rpt'!$L:$L,$M571,'sys inv movment rpt'!$N:$N,AH$1)</f>
        <v>0</v>
      </c>
      <c r="AI571" s="86">
        <f>SUMIFS('sys inv movment rpt'!$M:$M,'sys inv movment rpt'!$L:$L,$M571,'sys inv movment rpt'!$N:$N,AI$1)</f>
        <v>0</v>
      </c>
      <c r="AJ571" s="86">
        <f>SUMIFS('sys inv movment rpt'!$M:$M,'sys inv movment rpt'!$L:$L,$M571,'sys inv movment rpt'!$N:$N,AJ$1)</f>
        <v>0</v>
      </c>
      <c r="AK571" s="86">
        <f>SUMIFS('sys inv movment rpt'!$M:$M,'sys inv movment rpt'!$L:$L,$M571,'sys inv movment rpt'!$N:$N,AK$1)</f>
        <v>0</v>
      </c>
      <c r="AL571" s="86">
        <f>SUMIFS('sys inv movment rpt'!$M:$M,'sys inv movment rpt'!$L:$L,$M571,'sys inv movment rpt'!$N:$N,AL$1)</f>
        <v>0</v>
      </c>
      <c r="AM571" s="86">
        <f>SUMIFS('sys inv movment rpt'!$M:$M,'sys inv movment rpt'!$L:$L,$M571,'sys inv movment rpt'!$N:$N,AM$1)</f>
        <v>0</v>
      </c>
      <c r="AN571" s="86">
        <f>SUMIFS('sys inv movment rpt'!$M:$M,'sys inv movment rpt'!$L:$L,$M571,'sys inv movment rpt'!$N:$N,AN$1)</f>
        <v>0</v>
      </c>
      <c r="AO571" s="86">
        <f>SUMIFS('sys inv movment rpt'!$M:$M,'sys inv movment rpt'!$L:$L,$M571,'sys inv movment rpt'!$N:$N,AO$1)</f>
        <v>0</v>
      </c>
      <c r="AP571" s="86">
        <f>SUMIFS('sys inv movment rpt'!$M:$M,'sys inv movment rpt'!$L:$L,$M571,'sys inv movment rpt'!$N:$N,AP$1)</f>
        <v>0</v>
      </c>
      <c r="AQ571" s="86">
        <f>SUMIFS('sys inv movment rpt'!$M:$M,'sys inv movment rpt'!$L:$L,$M571,'sys inv movment rpt'!$N:$N,AQ$1)</f>
        <v>0</v>
      </c>
      <c r="AR571" s="86">
        <f>SUMIFS('sys inv movment rpt'!$M:$M,'sys inv movment rpt'!$L:$L,$M571,'sys inv movment rpt'!$N:$N,AR$1)</f>
        <v>0</v>
      </c>
      <c r="AS571" s="86">
        <f>SUMIFS('sys inv movment rpt'!$M:$M,'sys inv movment rpt'!$L:$L,$M571,'sys inv movment rpt'!$N:$N,AS$1)</f>
        <v>0</v>
      </c>
      <c r="AT571" s="86">
        <f>SUMIFS('sys inv movment rpt'!$M:$M,'sys inv movment rpt'!$L:$L,$M571,'sys inv movment rpt'!$N:$N,AT$1)</f>
        <v>0</v>
      </c>
      <c r="AU571" s="86">
        <f>SUMIFS('sys inv movment rpt'!$M:$M,'sys inv movment rpt'!$L:$L,$M571,'sys inv movment rpt'!$N:$N,AU$1)</f>
        <v>0</v>
      </c>
      <c r="AV571" s="86">
        <f>SUMIFS('sys inv movment rpt'!$M:$M,'sys inv movment rpt'!$L:$L,$M571,'sys inv movment rpt'!$N:$N,AV$1)</f>
        <v>0</v>
      </c>
      <c r="AW571" s="87" t="str">
        <f>IFERROR(VLOOKUP(A571,'sys-backorder details'!E:U,17,0),"-")</f>
        <v>-</v>
      </c>
      <c r="AX571" s="87" t="str">
        <f>IF(K571&gt;1,VLOOKUP(A571,'settings-routing'!A:I,9,0),"")</f>
        <v/>
      </c>
    </row>
    <row r="572" ht="12.75" hidden="1" customHeight="1">
      <c r="A572" s="50" t="s">
        <v>1322</v>
      </c>
      <c r="B572" s="50" t="s">
        <v>1323</v>
      </c>
      <c r="C572" s="50">
        <f t="shared" si="2"/>
        <v>0</v>
      </c>
      <c r="D572" s="80">
        <f>SUMIF('Stocks 101-111'!$J:$J,'item dashboard'!A572,'Stocks 101-111'!K:K)</f>
        <v>0</v>
      </c>
      <c r="E572" s="80">
        <f>SUMIF('Stocks 101-111'!$J:$J,'item dashboard'!A572,'Stocks 101-111'!$L:$L)</f>
        <v>0</v>
      </c>
      <c r="F572" s="81">
        <f t="shared" si="3"/>
        <v>0</v>
      </c>
      <c r="G572" s="82">
        <f t="shared" si="4"/>
        <v>0</v>
      </c>
      <c r="H572" s="50">
        <f>SUMIFS('sys-backorder details'!$M:$M,'sys-backorder details'!$E:$E,'item dashboard'!A572,'sys-backorder details'!$V:$V,"")</f>
        <v>0</v>
      </c>
      <c r="I572" s="83">
        <f>SUMIF('settings-routing'!$I:$I,'item dashboard'!A572,'settings-routing'!$O:$O)</f>
        <v>0</v>
      </c>
      <c r="J572" s="50">
        <f>SUMIFS('sys-backorder details'!$M:$M,'sys-backorder details'!$E:$E,'item dashboard'!A572,'sys-backorder details'!$V:$V,"Call off")</f>
        <v>0</v>
      </c>
      <c r="K572" s="84">
        <f t="shared" si="5"/>
        <v>0</v>
      </c>
      <c r="L572" s="84">
        <f>SUMIF('Production Plan'!$E:$E,'item dashboard'!A572,'Production Plan'!$N:$N)</f>
        <v>0</v>
      </c>
      <c r="M572" s="85" t="str">
        <f t="shared" si="6"/>
        <v>B-GP503-N36TAAM-500 ml Natural Printed Taam Bottle</v>
      </c>
      <c r="N572" s="86">
        <f>SUMIFS('sys inv movment rpt'!$M:$M,'sys inv movment rpt'!$L:$L,$M572,'sys inv movment rpt'!$N:$N,N$1)</f>
        <v>0</v>
      </c>
      <c r="O572" s="86">
        <f>SUMIFS('sys inv movment rpt'!$M:$M,'sys inv movment rpt'!$L:$L,$M572,'sys inv movment rpt'!$N:$N,O$1)</f>
        <v>0</v>
      </c>
      <c r="P572" s="86">
        <f>SUMIFS('sys inv movment rpt'!$M:$M,'sys inv movment rpt'!$L:$L,$M572,'sys inv movment rpt'!$N:$N,P$1)</f>
        <v>0</v>
      </c>
      <c r="Q572" s="86">
        <f>SUMIFS('sys inv movment rpt'!$M:$M,'sys inv movment rpt'!$L:$L,$M572,'sys inv movment rpt'!$N:$N,Q$1)</f>
        <v>0</v>
      </c>
      <c r="R572" s="86">
        <f>SUMIFS('sys inv movment rpt'!$M:$M,'sys inv movment rpt'!$L:$L,$M572,'sys inv movment rpt'!$N:$N,R$1)</f>
        <v>0</v>
      </c>
      <c r="S572" s="86">
        <f>SUMIFS('sys inv movment rpt'!$M:$M,'sys inv movment rpt'!$L:$L,$M572,'sys inv movment rpt'!$N:$N,S$1)</f>
        <v>0</v>
      </c>
      <c r="T572" s="86">
        <f>SUMIFS('sys inv movment rpt'!$M:$M,'sys inv movment rpt'!$L:$L,$M572,'sys inv movment rpt'!$N:$N,T$1)</f>
        <v>0</v>
      </c>
      <c r="U572" s="86">
        <f>SUMIFS('sys inv movment rpt'!$M:$M,'sys inv movment rpt'!$L:$L,$M572,'sys inv movment rpt'!$N:$N,U$1)</f>
        <v>0</v>
      </c>
      <c r="V572" s="86">
        <f>SUMIFS('sys inv movment rpt'!$M:$M,'sys inv movment rpt'!$L:$L,$M572,'sys inv movment rpt'!$N:$N,V$1)</f>
        <v>0</v>
      </c>
      <c r="W572" s="86">
        <f>SUMIFS('sys inv movment rpt'!$M:$M,'sys inv movment rpt'!$L:$L,$M572,'sys inv movment rpt'!$N:$N,W$1)</f>
        <v>0</v>
      </c>
      <c r="X572" s="86">
        <f>SUMIFS('sys inv movment rpt'!$M:$M,'sys inv movment rpt'!$L:$L,$M572,'sys inv movment rpt'!$N:$N,X$1)</f>
        <v>0</v>
      </c>
      <c r="Y572" s="86">
        <f>SUMIFS('sys inv movment rpt'!$M:$M,'sys inv movment rpt'!$L:$L,$M572,'sys inv movment rpt'!$N:$N,Y$1)</f>
        <v>0</v>
      </c>
      <c r="Z572" s="86">
        <f>SUMIFS('sys inv movment rpt'!$M:$M,'sys inv movment rpt'!$L:$L,$M572,'sys inv movment rpt'!$N:$N,Z$1)</f>
        <v>0</v>
      </c>
      <c r="AA572" s="86">
        <f>SUMIFS('sys inv movment rpt'!$M:$M,'sys inv movment rpt'!$L:$L,$M572,'sys inv movment rpt'!$N:$N,AA$1)</f>
        <v>0</v>
      </c>
      <c r="AB572" s="86">
        <f>SUMIFS('sys inv movment rpt'!$M:$M,'sys inv movment rpt'!$L:$L,$M572,'sys inv movment rpt'!$N:$N,AB$1)</f>
        <v>0</v>
      </c>
      <c r="AC572" s="86">
        <f>SUMIFS('sys inv movment rpt'!$M:$M,'sys inv movment rpt'!$L:$L,$M572,'sys inv movment rpt'!$N:$N,AC$1)</f>
        <v>0</v>
      </c>
      <c r="AD572" s="86">
        <f>SUMIFS('sys inv movment rpt'!$M:$M,'sys inv movment rpt'!$L:$L,$M572,'sys inv movment rpt'!$N:$N,AD$1)</f>
        <v>0</v>
      </c>
      <c r="AE572" s="86">
        <f>SUMIFS('sys inv movment rpt'!$M:$M,'sys inv movment rpt'!$L:$L,$M572,'sys inv movment rpt'!$N:$N,AE$1)</f>
        <v>0</v>
      </c>
      <c r="AF572" s="86">
        <f>SUMIFS('sys inv movment rpt'!$M:$M,'sys inv movment rpt'!$L:$L,$M572,'sys inv movment rpt'!$N:$N,AF$1)</f>
        <v>0</v>
      </c>
      <c r="AG572" s="86">
        <f>SUMIFS('sys inv movment rpt'!$M:$M,'sys inv movment rpt'!$L:$L,$M572,'sys inv movment rpt'!$N:$N,AG$1)</f>
        <v>0</v>
      </c>
      <c r="AH572" s="86">
        <f>SUMIFS('sys inv movment rpt'!$M:$M,'sys inv movment rpt'!$L:$L,$M572,'sys inv movment rpt'!$N:$N,AH$1)</f>
        <v>0</v>
      </c>
      <c r="AI572" s="86">
        <f>SUMIFS('sys inv movment rpt'!$M:$M,'sys inv movment rpt'!$L:$L,$M572,'sys inv movment rpt'!$N:$N,AI$1)</f>
        <v>0</v>
      </c>
      <c r="AJ572" s="86">
        <f>SUMIFS('sys inv movment rpt'!$M:$M,'sys inv movment rpt'!$L:$L,$M572,'sys inv movment rpt'!$N:$N,AJ$1)</f>
        <v>0</v>
      </c>
      <c r="AK572" s="86">
        <f>SUMIFS('sys inv movment rpt'!$M:$M,'sys inv movment rpt'!$L:$L,$M572,'sys inv movment rpt'!$N:$N,AK$1)</f>
        <v>0</v>
      </c>
      <c r="AL572" s="86">
        <f>SUMIFS('sys inv movment rpt'!$M:$M,'sys inv movment rpt'!$L:$L,$M572,'sys inv movment rpt'!$N:$N,AL$1)</f>
        <v>0</v>
      </c>
      <c r="AM572" s="86">
        <f>SUMIFS('sys inv movment rpt'!$M:$M,'sys inv movment rpt'!$L:$L,$M572,'sys inv movment rpt'!$N:$N,AM$1)</f>
        <v>0</v>
      </c>
      <c r="AN572" s="86">
        <f>SUMIFS('sys inv movment rpt'!$M:$M,'sys inv movment rpt'!$L:$L,$M572,'sys inv movment rpt'!$N:$N,AN$1)</f>
        <v>0</v>
      </c>
      <c r="AO572" s="86">
        <f>SUMIFS('sys inv movment rpt'!$M:$M,'sys inv movment rpt'!$L:$L,$M572,'sys inv movment rpt'!$N:$N,AO$1)</f>
        <v>0</v>
      </c>
      <c r="AP572" s="86">
        <f>SUMIFS('sys inv movment rpt'!$M:$M,'sys inv movment rpt'!$L:$L,$M572,'sys inv movment rpt'!$N:$N,AP$1)</f>
        <v>0</v>
      </c>
      <c r="AQ572" s="86">
        <f>SUMIFS('sys inv movment rpt'!$M:$M,'sys inv movment rpt'!$L:$L,$M572,'sys inv movment rpt'!$N:$N,AQ$1)</f>
        <v>0</v>
      </c>
      <c r="AR572" s="86">
        <f>SUMIFS('sys inv movment rpt'!$M:$M,'sys inv movment rpt'!$L:$L,$M572,'sys inv movment rpt'!$N:$N,AR$1)</f>
        <v>0</v>
      </c>
      <c r="AS572" s="86">
        <f>SUMIFS('sys inv movment rpt'!$M:$M,'sys inv movment rpt'!$L:$L,$M572,'sys inv movment rpt'!$N:$N,AS$1)</f>
        <v>0</v>
      </c>
      <c r="AT572" s="86">
        <f>SUMIFS('sys inv movment rpt'!$M:$M,'sys inv movment rpt'!$L:$L,$M572,'sys inv movment rpt'!$N:$N,AT$1)</f>
        <v>0</v>
      </c>
      <c r="AU572" s="86">
        <f>SUMIFS('sys inv movment rpt'!$M:$M,'sys inv movment rpt'!$L:$L,$M572,'sys inv movment rpt'!$N:$N,AU$1)</f>
        <v>0</v>
      </c>
      <c r="AV572" s="86">
        <f>SUMIFS('sys inv movment rpt'!$M:$M,'sys inv movment rpt'!$L:$L,$M572,'sys inv movment rpt'!$N:$N,AV$1)</f>
        <v>0</v>
      </c>
      <c r="AW572" s="87" t="str">
        <f>IFERROR(VLOOKUP(A572,'sys-backorder details'!E:U,17,0),"-")</f>
        <v>-</v>
      </c>
      <c r="AX572" s="87" t="str">
        <f>IF(K572&gt;1,VLOOKUP(A572,'settings-routing'!A:I,9,0),"")</f>
        <v/>
      </c>
    </row>
    <row r="573" ht="12.75" hidden="1" customHeight="1">
      <c r="A573" s="50" t="s">
        <v>1324</v>
      </c>
      <c r="B573" s="50" t="s">
        <v>1325</v>
      </c>
      <c r="C573" s="50">
        <f t="shared" si="2"/>
        <v>0</v>
      </c>
      <c r="D573" s="80">
        <f>SUMIF('Stocks 101-111'!$J:$J,'item dashboard'!A573,'Stocks 101-111'!K:K)</f>
        <v>0</v>
      </c>
      <c r="E573" s="80">
        <f>SUMIF('Stocks 101-111'!$J:$J,'item dashboard'!A573,'Stocks 101-111'!$L:$L)</f>
        <v>0</v>
      </c>
      <c r="F573" s="81">
        <f t="shared" si="3"/>
        <v>0</v>
      </c>
      <c r="G573" s="82">
        <f t="shared" si="4"/>
        <v>0</v>
      </c>
      <c r="H573" s="50">
        <f>SUMIFS('sys-backorder details'!$M:$M,'sys-backorder details'!$E:$E,'item dashboard'!A573,'sys-backorder details'!$V:$V,"")</f>
        <v>0</v>
      </c>
      <c r="I573" s="83">
        <f>SUMIF('settings-routing'!$I:$I,'item dashboard'!A573,'settings-routing'!$O:$O)</f>
        <v>0</v>
      </c>
      <c r="J573" s="50">
        <f>SUMIFS('sys-backorder details'!$M:$M,'sys-backorder details'!$E:$E,'item dashboard'!A573,'sys-backorder details'!$V:$V,"Call off")</f>
        <v>0</v>
      </c>
      <c r="K573" s="84">
        <f t="shared" si="5"/>
        <v>0</v>
      </c>
      <c r="L573" s="84">
        <f>SUMIF('Production Plan'!$E:$E,'item dashboard'!A573,'Production Plan'!$N:$N)</f>
        <v>0</v>
      </c>
      <c r="M573" s="85" t="str">
        <f t="shared" si="6"/>
        <v>B-GP503-O36-500 ml Orange Bottle</v>
      </c>
      <c r="N573" s="86">
        <f>SUMIFS('sys inv movment rpt'!$M:$M,'sys inv movment rpt'!$L:$L,$M573,'sys inv movment rpt'!$N:$N,N$1)</f>
        <v>0</v>
      </c>
      <c r="O573" s="86">
        <f>SUMIFS('sys inv movment rpt'!$M:$M,'sys inv movment rpt'!$L:$L,$M573,'sys inv movment rpt'!$N:$N,O$1)</f>
        <v>0</v>
      </c>
      <c r="P573" s="86">
        <f>SUMIFS('sys inv movment rpt'!$M:$M,'sys inv movment rpt'!$L:$L,$M573,'sys inv movment rpt'!$N:$N,P$1)</f>
        <v>0</v>
      </c>
      <c r="Q573" s="86">
        <f>SUMIFS('sys inv movment rpt'!$M:$M,'sys inv movment rpt'!$L:$L,$M573,'sys inv movment rpt'!$N:$N,Q$1)</f>
        <v>0</v>
      </c>
      <c r="R573" s="86">
        <f>SUMIFS('sys inv movment rpt'!$M:$M,'sys inv movment rpt'!$L:$L,$M573,'sys inv movment rpt'!$N:$N,R$1)</f>
        <v>0</v>
      </c>
      <c r="S573" s="86">
        <f>SUMIFS('sys inv movment rpt'!$M:$M,'sys inv movment rpt'!$L:$L,$M573,'sys inv movment rpt'!$N:$N,S$1)</f>
        <v>0</v>
      </c>
      <c r="T573" s="86">
        <f>SUMIFS('sys inv movment rpt'!$M:$M,'sys inv movment rpt'!$L:$L,$M573,'sys inv movment rpt'!$N:$N,T$1)</f>
        <v>0</v>
      </c>
      <c r="U573" s="86">
        <f>SUMIFS('sys inv movment rpt'!$M:$M,'sys inv movment rpt'!$L:$L,$M573,'sys inv movment rpt'!$N:$N,U$1)</f>
        <v>0</v>
      </c>
      <c r="V573" s="86">
        <f>SUMIFS('sys inv movment rpt'!$M:$M,'sys inv movment rpt'!$L:$L,$M573,'sys inv movment rpt'!$N:$N,V$1)</f>
        <v>0</v>
      </c>
      <c r="W573" s="86">
        <f>SUMIFS('sys inv movment rpt'!$M:$M,'sys inv movment rpt'!$L:$L,$M573,'sys inv movment rpt'!$N:$N,W$1)</f>
        <v>0</v>
      </c>
      <c r="X573" s="86">
        <f>SUMIFS('sys inv movment rpt'!$M:$M,'sys inv movment rpt'!$L:$L,$M573,'sys inv movment rpt'!$N:$N,X$1)</f>
        <v>0</v>
      </c>
      <c r="Y573" s="86">
        <f>SUMIFS('sys inv movment rpt'!$M:$M,'sys inv movment rpt'!$L:$L,$M573,'sys inv movment rpt'!$N:$N,Y$1)</f>
        <v>0</v>
      </c>
      <c r="Z573" s="86">
        <f>SUMIFS('sys inv movment rpt'!$M:$M,'sys inv movment rpt'!$L:$L,$M573,'sys inv movment rpt'!$N:$N,Z$1)</f>
        <v>0</v>
      </c>
      <c r="AA573" s="86">
        <f>SUMIFS('sys inv movment rpt'!$M:$M,'sys inv movment rpt'!$L:$L,$M573,'sys inv movment rpt'!$N:$N,AA$1)</f>
        <v>0</v>
      </c>
      <c r="AB573" s="86">
        <f>SUMIFS('sys inv movment rpt'!$M:$M,'sys inv movment rpt'!$L:$L,$M573,'sys inv movment rpt'!$N:$N,AB$1)</f>
        <v>0</v>
      </c>
      <c r="AC573" s="86">
        <f>SUMIFS('sys inv movment rpt'!$M:$M,'sys inv movment rpt'!$L:$L,$M573,'sys inv movment rpt'!$N:$N,AC$1)</f>
        <v>0</v>
      </c>
      <c r="AD573" s="86">
        <f>SUMIFS('sys inv movment rpt'!$M:$M,'sys inv movment rpt'!$L:$L,$M573,'sys inv movment rpt'!$N:$N,AD$1)</f>
        <v>0</v>
      </c>
      <c r="AE573" s="86">
        <f>SUMIFS('sys inv movment rpt'!$M:$M,'sys inv movment rpt'!$L:$L,$M573,'sys inv movment rpt'!$N:$N,AE$1)</f>
        <v>0</v>
      </c>
      <c r="AF573" s="86">
        <f>SUMIFS('sys inv movment rpt'!$M:$M,'sys inv movment rpt'!$L:$L,$M573,'sys inv movment rpt'!$N:$N,AF$1)</f>
        <v>0</v>
      </c>
      <c r="AG573" s="86">
        <f>SUMIFS('sys inv movment rpt'!$M:$M,'sys inv movment rpt'!$L:$L,$M573,'sys inv movment rpt'!$N:$N,AG$1)</f>
        <v>0</v>
      </c>
      <c r="AH573" s="86">
        <f>SUMIFS('sys inv movment rpt'!$M:$M,'sys inv movment rpt'!$L:$L,$M573,'sys inv movment rpt'!$N:$N,AH$1)</f>
        <v>0</v>
      </c>
      <c r="AI573" s="86">
        <f>SUMIFS('sys inv movment rpt'!$M:$M,'sys inv movment rpt'!$L:$L,$M573,'sys inv movment rpt'!$N:$N,AI$1)</f>
        <v>0</v>
      </c>
      <c r="AJ573" s="86">
        <f>SUMIFS('sys inv movment rpt'!$M:$M,'sys inv movment rpt'!$L:$L,$M573,'sys inv movment rpt'!$N:$N,AJ$1)</f>
        <v>0</v>
      </c>
      <c r="AK573" s="86">
        <f>SUMIFS('sys inv movment rpt'!$M:$M,'sys inv movment rpt'!$L:$L,$M573,'sys inv movment rpt'!$N:$N,AK$1)</f>
        <v>0</v>
      </c>
      <c r="AL573" s="86">
        <f>SUMIFS('sys inv movment rpt'!$M:$M,'sys inv movment rpt'!$L:$L,$M573,'sys inv movment rpt'!$N:$N,AL$1)</f>
        <v>0</v>
      </c>
      <c r="AM573" s="86">
        <f>SUMIFS('sys inv movment rpt'!$M:$M,'sys inv movment rpt'!$L:$L,$M573,'sys inv movment rpt'!$N:$N,AM$1)</f>
        <v>0</v>
      </c>
      <c r="AN573" s="86">
        <f>SUMIFS('sys inv movment rpt'!$M:$M,'sys inv movment rpt'!$L:$L,$M573,'sys inv movment rpt'!$N:$N,AN$1)</f>
        <v>0</v>
      </c>
      <c r="AO573" s="86">
        <f>SUMIFS('sys inv movment rpt'!$M:$M,'sys inv movment rpt'!$L:$L,$M573,'sys inv movment rpt'!$N:$N,AO$1)</f>
        <v>0</v>
      </c>
      <c r="AP573" s="86">
        <f>SUMIFS('sys inv movment rpt'!$M:$M,'sys inv movment rpt'!$L:$L,$M573,'sys inv movment rpt'!$N:$N,AP$1)</f>
        <v>0</v>
      </c>
      <c r="AQ573" s="86">
        <f>SUMIFS('sys inv movment rpt'!$M:$M,'sys inv movment rpt'!$L:$L,$M573,'sys inv movment rpt'!$N:$N,AQ$1)</f>
        <v>0</v>
      </c>
      <c r="AR573" s="86">
        <f>SUMIFS('sys inv movment rpt'!$M:$M,'sys inv movment rpt'!$L:$L,$M573,'sys inv movment rpt'!$N:$N,AR$1)</f>
        <v>0</v>
      </c>
      <c r="AS573" s="86">
        <f>SUMIFS('sys inv movment rpt'!$M:$M,'sys inv movment rpt'!$L:$L,$M573,'sys inv movment rpt'!$N:$N,AS$1)</f>
        <v>0</v>
      </c>
      <c r="AT573" s="86">
        <f>SUMIFS('sys inv movment rpt'!$M:$M,'sys inv movment rpt'!$L:$L,$M573,'sys inv movment rpt'!$N:$N,AT$1)</f>
        <v>0</v>
      </c>
      <c r="AU573" s="86">
        <f>SUMIFS('sys inv movment rpt'!$M:$M,'sys inv movment rpt'!$L:$L,$M573,'sys inv movment rpt'!$N:$N,AU$1)</f>
        <v>0</v>
      </c>
      <c r="AV573" s="86">
        <f>SUMIFS('sys inv movment rpt'!$M:$M,'sys inv movment rpt'!$L:$L,$M573,'sys inv movment rpt'!$N:$N,AV$1)</f>
        <v>0</v>
      </c>
      <c r="AW573" s="87" t="str">
        <f>IFERROR(VLOOKUP(A573,'sys-backorder details'!E:U,17,0),"-")</f>
        <v>-</v>
      </c>
      <c r="AX573" s="87" t="str">
        <f>IF(K573&gt;1,VLOOKUP(A573,'settings-routing'!A:I,9,0),"")</f>
        <v/>
      </c>
    </row>
    <row r="574" ht="12.75" hidden="1" customHeight="1">
      <c r="A574" s="28" t="s">
        <v>1326</v>
      </c>
      <c r="B574" s="28" t="s">
        <v>1327</v>
      </c>
      <c r="C574" s="50">
        <f t="shared" si="2"/>
        <v>0</v>
      </c>
      <c r="D574" s="80">
        <f>SUMIF('Stocks 101-111'!$J:$J,'item dashboard'!A574,'Stocks 101-111'!K:K)</f>
        <v>0</v>
      </c>
      <c r="E574" s="80">
        <f>SUMIF('Stocks 101-111'!$J:$J,'item dashboard'!A574,'Stocks 101-111'!$L:$L)</f>
        <v>0</v>
      </c>
      <c r="F574" s="81">
        <f t="shared" si="3"/>
        <v>0</v>
      </c>
      <c r="G574" s="82">
        <f t="shared" si="4"/>
        <v>0</v>
      </c>
      <c r="H574" s="50">
        <f>SUMIFS('sys-backorder details'!$M:$M,'sys-backorder details'!$E:$E,'item dashboard'!A574,'sys-backorder details'!$V:$V,"")</f>
        <v>0</v>
      </c>
      <c r="I574" s="83">
        <f>SUMIF('settings-routing'!$I:$I,'item dashboard'!A574,'settings-routing'!$O:$O)</f>
        <v>0</v>
      </c>
      <c r="J574" s="50">
        <f>SUMIFS('sys-backorder details'!$M:$M,'sys-backorder details'!$E:$E,'item dashboard'!A574,'sys-backorder details'!$V:$V,"Call off")</f>
        <v>0</v>
      </c>
      <c r="K574" s="84">
        <f t="shared" si="5"/>
        <v>0</v>
      </c>
      <c r="L574" s="84">
        <f>SUMIF('Production Plan'!$E:$E,'item dashboard'!A574,'Production Plan'!$N:$N)</f>
        <v>0</v>
      </c>
      <c r="M574" s="85" t="str">
        <f t="shared" si="6"/>
        <v>B-GP503-O36TAAM-CO-500 ml Orange Printed Taam Conditioner Bottle</v>
      </c>
      <c r="N574" s="86">
        <f>SUMIFS('sys inv movment rpt'!$M:$M,'sys inv movment rpt'!$L:$L,$M574,'sys inv movment rpt'!$N:$N,N$1)</f>
        <v>0</v>
      </c>
      <c r="O574" s="86">
        <f>SUMIFS('sys inv movment rpt'!$M:$M,'sys inv movment rpt'!$L:$L,$M574,'sys inv movment rpt'!$N:$N,O$1)</f>
        <v>0</v>
      </c>
      <c r="P574" s="86">
        <f>SUMIFS('sys inv movment rpt'!$M:$M,'sys inv movment rpt'!$L:$L,$M574,'sys inv movment rpt'!$N:$N,P$1)</f>
        <v>0</v>
      </c>
      <c r="Q574" s="86">
        <f>SUMIFS('sys inv movment rpt'!$M:$M,'sys inv movment rpt'!$L:$L,$M574,'sys inv movment rpt'!$N:$N,Q$1)</f>
        <v>0</v>
      </c>
      <c r="R574" s="86">
        <f>SUMIFS('sys inv movment rpt'!$M:$M,'sys inv movment rpt'!$L:$L,$M574,'sys inv movment rpt'!$N:$N,R$1)</f>
        <v>0</v>
      </c>
      <c r="S574" s="86">
        <f>SUMIFS('sys inv movment rpt'!$M:$M,'sys inv movment rpt'!$L:$L,$M574,'sys inv movment rpt'!$N:$N,S$1)</f>
        <v>0</v>
      </c>
      <c r="T574" s="86">
        <f>SUMIFS('sys inv movment rpt'!$M:$M,'sys inv movment rpt'!$L:$L,$M574,'sys inv movment rpt'!$N:$N,T$1)</f>
        <v>0</v>
      </c>
      <c r="U574" s="86">
        <f>SUMIFS('sys inv movment rpt'!$M:$M,'sys inv movment rpt'!$L:$L,$M574,'sys inv movment rpt'!$N:$N,U$1)</f>
        <v>0</v>
      </c>
      <c r="V574" s="86">
        <f>SUMIFS('sys inv movment rpt'!$M:$M,'sys inv movment rpt'!$L:$L,$M574,'sys inv movment rpt'!$N:$N,V$1)</f>
        <v>0</v>
      </c>
      <c r="W574" s="86">
        <f>SUMIFS('sys inv movment rpt'!$M:$M,'sys inv movment rpt'!$L:$L,$M574,'sys inv movment rpt'!$N:$N,W$1)</f>
        <v>0</v>
      </c>
      <c r="X574" s="86">
        <f>SUMIFS('sys inv movment rpt'!$M:$M,'sys inv movment rpt'!$L:$L,$M574,'sys inv movment rpt'!$N:$N,X$1)</f>
        <v>0</v>
      </c>
      <c r="Y574" s="86">
        <f>SUMIFS('sys inv movment rpt'!$M:$M,'sys inv movment rpt'!$L:$L,$M574,'sys inv movment rpt'!$N:$N,Y$1)</f>
        <v>0</v>
      </c>
      <c r="Z574" s="86">
        <f>SUMIFS('sys inv movment rpt'!$M:$M,'sys inv movment rpt'!$L:$L,$M574,'sys inv movment rpt'!$N:$N,Z$1)</f>
        <v>0</v>
      </c>
      <c r="AA574" s="86">
        <f>SUMIFS('sys inv movment rpt'!$M:$M,'sys inv movment rpt'!$L:$L,$M574,'sys inv movment rpt'!$N:$N,AA$1)</f>
        <v>0</v>
      </c>
      <c r="AB574" s="86">
        <f>SUMIFS('sys inv movment rpt'!$M:$M,'sys inv movment rpt'!$L:$L,$M574,'sys inv movment rpt'!$N:$N,AB$1)</f>
        <v>0</v>
      </c>
      <c r="AC574" s="86">
        <f>SUMIFS('sys inv movment rpt'!$M:$M,'sys inv movment rpt'!$L:$L,$M574,'sys inv movment rpt'!$N:$N,AC$1)</f>
        <v>0</v>
      </c>
      <c r="AD574" s="86">
        <f>SUMIFS('sys inv movment rpt'!$M:$M,'sys inv movment rpt'!$L:$L,$M574,'sys inv movment rpt'!$N:$N,AD$1)</f>
        <v>0</v>
      </c>
      <c r="AE574" s="86">
        <f>SUMIFS('sys inv movment rpt'!$M:$M,'sys inv movment rpt'!$L:$L,$M574,'sys inv movment rpt'!$N:$N,AE$1)</f>
        <v>0</v>
      </c>
      <c r="AF574" s="86">
        <f>SUMIFS('sys inv movment rpt'!$M:$M,'sys inv movment rpt'!$L:$L,$M574,'sys inv movment rpt'!$N:$N,AF$1)</f>
        <v>0</v>
      </c>
      <c r="AG574" s="86">
        <f>SUMIFS('sys inv movment rpt'!$M:$M,'sys inv movment rpt'!$L:$L,$M574,'sys inv movment rpt'!$N:$N,AG$1)</f>
        <v>0</v>
      </c>
      <c r="AH574" s="86">
        <f>SUMIFS('sys inv movment rpt'!$M:$M,'sys inv movment rpt'!$L:$L,$M574,'sys inv movment rpt'!$N:$N,AH$1)</f>
        <v>0</v>
      </c>
      <c r="AI574" s="86">
        <f>SUMIFS('sys inv movment rpt'!$M:$M,'sys inv movment rpt'!$L:$L,$M574,'sys inv movment rpt'!$N:$N,AI$1)</f>
        <v>0</v>
      </c>
      <c r="AJ574" s="86">
        <f>SUMIFS('sys inv movment rpt'!$M:$M,'sys inv movment rpt'!$L:$L,$M574,'sys inv movment rpt'!$N:$N,AJ$1)</f>
        <v>0</v>
      </c>
      <c r="AK574" s="86">
        <f>SUMIFS('sys inv movment rpt'!$M:$M,'sys inv movment rpt'!$L:$L,$M574,'sys inv movment rpt'!$N:$N,AK$1)</f>
        <v>0</v>
      </c>
      <c r="AL574" s="86">
        <f>SUMIFS('sys inv movment rpt'!$M:$M,'sys inv movment rpt'!$L:$L,$M574,'sys inv movment rpt'!$N:$N,AL$1)</f>
        <v>0</v>
      </c>
      <c r="AM574" s="86">
        <f>SUMIFS('sys inv movment rpt'!$M:$M,'sys inv movment rpt'!$L:$L,$M574,'sys inv movment rpt'!$N:$N,AM$1)</f>
        <v>0</v>
      </c>
      <c r="AN574" s="86">
        <f>SUMIFS('sys inv movment rpt'!$M:$M,'sys inv movment rpt'!$L:$L,$M574,'sys inv movment rpt'!$N:$N,AN$1)</f>
        <v>0</v>
      </c>
      <c r="AO574" s="86">
        <f>SUMIFS('sys inv movment rpt'!$M:$M,'sys inv movment rpt'!$L:$L,$M574,'sys inv movment rpt'!$N:$N,AO$1)</f>
        <v>0</v>
      </c>
      <c r="AP574" s="86">
        <f>SUMIFS('sys inv movment rpt'!$M:$M,'sys inv movment rpt'!$L:$L,$M574,'sys inv movment rpt'!$N:$N,AP$1)</f>
        <v>0</v>
      </c>
      <c r="AQ574" s="86">
        <f>SUMIFS('sys inv movment rpt'!$M:$M,'sys inv movment rpt'!$L:$L,$M574,'sys inv movment rpt'!$N:$N,AQ$1)</f>
        <v>0</v>
      </c>
      <c r="AR574" s="86">
        <f>SUMIFS('sys inv movment rpt'!$M:$M,'sys inv movment rpt'!$L:$L,$M574,'sys inv movment rpt'!$N:$N,AR$1)</f>
        <v>0</v>
      </c>
      <c r="AS574" s="86">
        <f>SUMIFS('sys inv movment rpt'!$M:$M,'sys inv movment rpt'!$L:$L,$M574,'sys inv movment rpt'!$N:$N,AS$1)</f>
        <v>0</v>
      </c>
      <c r="AT574" s="86">
        <f>SUMIFS('sys inv movment rpt'!$M:$M,'sys inv movment rpt'!$L:$L,$M574,'sys inv movment rpt'!$N:$N,AT$1)</f>
        <v>0</v>
      </c>
      <c r="AU574" s="86">
        <f>SUMIFS('sys inv movment rpt'!$M:$M,'sys inv movment rpt'!$L:$L,$M574,'sys inv movment rpt'!$N:$N,AU$1)</f>
        <v>0</v>
      </c>
      <c r="AV574" s="86">
        <f>SUMIFS('sys inv movment rpt'!$M:$M,'sys inv movment rpt'!$L:$L,$M574,'sys inv movment rpt'!$N:$N,AV$1)</f>
        <v>0</v>
      </c>
      <c r="AW574" s="87" t="str">
        <f>IFERROR(VLOOKUP(A574,'sys-backorder details'!E:U,17,0),"-")</f>
        <v>-</v>
      </c>
      <c r="AX574" s="87" t="str">
        <f>IF(K574&gt;1,VLOOKUP(A574,'settings-routing'!A:I,9,0),"")</f>
        <v/>
      </c>
    </row>
    <row r="575" ht="12.75" hidden="1" customHeight="1">
      <c r="A575" s="28" t="s">
        <v>1328</v>
      </c>
      <c r="B575" s="28" t="s">
        <v>1329</v>
      </c>
      <c r="C575" s="50">
        <f t="shared" si="2"/>
        <v>0</v>
      </c>
      <c r="D575" s="80">
        <f>SUMIF('Stocks 101-111'!$J:$J,'item dashboard'!A575,'Stocks 101-111'!K:K)</f>
        <v>0</v>
      </c>
      <c r="E575" s="80">
        <f>SUMIF('Stocks 101-111'!$J:$J,'item dashboard'!A575,'Stocks 101-111'!$L:$L)</f>
        <v>0</v>
      </c>
      <c r="F575" s="81">
        <f t="shared" si="3"/>
        <v>0</v>
      </c>
      <c r="G575" s="82">
        <f t="shared" si="4"/>
        <v>0</v>
      </c>
      <c r="H575" s="50">
        <f>SUMIFS('sys-backorder details'!$M:$M,'sys-backorder details'!$E:$E,'item dashboard'!A575,'sys-backorder details'!$V:$V,"")</f>
        <v>0</v>
      </c>
      <c r="I575" s="83">
        <f>SUMIF('settings-routing'!$I:$I,'item dashboard'!A575,'settings-routing'!$O:$O)</f>
        <v>0</v>
      </c>
      <c r="J575" s="50">
        <f>SUMIFS('sys-backorder details'!$M:$M,'sys-backorder details'!$E:$E,'item dashboard'!A575,'sys-backorder details'!$V:$V,"Call off")</f>
        <v>0</v>
      </c>
      <c r="K575" s="84">
        <f t="shared" si="5"/>
        <v>0</v>
      </c>
      <c r="L575" s="84">
        <f>SUMIF('Production Plan'!$E:$E,'item dashboard'!A575,'Production Plan'!$N:$N)</f>
        <v>0</v>
      </c>
      <c r="M575" s="85" t="str">
        <f t="shared" si="6"/>
        <v>B-GP503-O36TAAM-OIL-500 ml Orange Printed Taam Oil Bottle</v>
      </c>
      <c r="N575" s="86">
        <f>SUMIFS('sys inv movment rpt'!$M:$M,'sys inv movment rpt'!$L:$L,$M575,'sys inv movment rpt'!$N:$N,N$1)</f>
        <v>0</v>
      </c>
      <c r="O575" s="86">
        <f>SUMIFS('sys inv movment rpt'!$M:$M,'sys inv movment rpt'!$L:$L,$M575,'sys inv movment rpt'!$N:$N,O$1)</f>
        <v>0</v>
      </c>
      <c r="P575" s="86">
        <f>SUMIFS('sys inv movment rpt'!$M:$M,'sys inv movment rpt'!$L:$L,$M575,'sys inv movment rpt'!$N:$N,P$1)</f>
        <v>0</v>
      </c>
      <c r="Q575" s="86">
        <f>SUMIFS('sys inv movment rpt'!$M:$M,'sys inv movment rpt'!$L:$L,$M575,'sys inv movment rpt'!$N:$N,Q$1)</f>
        <v>0</v>
      </c>
      <c r="R575" s="86">
        <f>SUMIFS('sys inv movment rpt'!$M:$M,'sys inv movment rpt'!$L:$L,$M575,'sys inv movment rpt'!$N:$N,R$1)</f>
        <v>0</v>
      </c>
      <c r="S575" s="86">
        <f>SUMIFS('sys inv movment rpt'!$M:$M,'sys inv movment rpt'!$L:$L,$M575,'sys inv movment rpt'!$N:$N,S$1)</f>
        <v>0</v>
      </c>
      <c r="T575" s="86">
        <f>SUMIFS('sys inv movment rpt'!$M:$M,'sys inv movment rpt'!$L:$L,$M575,'sys inv movment rpt'!$N:$N,T$1)</f>
        <v>0</v>
      </c>
      <c r="U575" s="86">
        <f>SUMIFS('sys inv movment rpt'!$M:$M,'sys inv movment rpt'!$L:$L,$M575,'sys inv movment rpt'!$N:$N,U$1)</f>
        <v>0</v>
      </c>
      <c r="V575" s="86">
        <f>SUMIFS('sys inv movment rpt'!$M:$M,'sys inv movment rpt'!$L:$L,$M575,'sys inv movment rpt'!$N:$N,V$1)</f>
        <v>0</v>
      </c>
      <c r="W575" s="86">
        <f>SUMIFS('sys inv movment rpt'!$M:$M,'sys inv movment rpt'!$L:$L,$M575,'sys inv movment rpt'!$N:$N,W$1)</f>
        <v>0</v>
      </c>
      <c r="X575" s="86">
        <f>SUMIFS('sys inv movment rpt'!$M:$M,'sys inv movment rpt'!$L:$L,$M575,'sys inv movment rpt'!$N:$N,X$1)</f>
        <v>0</v>
      </c>
      <c r="Y575" s="86">
        <f>SUMIFS('sys inv movment rpt'!$M:$M,'sys inv movment rpt'!$L:$L,$M575,'sys inv movment rpt'!$N:$N,Y$1)</f>
        <v>0</v>
      </c>
      <c r="Z575" s="86">
        <f>SUMIFS('sys inv movment rpt'!$M:$M,'sys inv movment rpt'!$L:$L,$M575,'sys inv movment rpt'!$N:$N,Z$1)</f>
        <v>0</v>
      </c>
      <c r="AA575" s="86">
        <f>SUMIFS('sys inv movment rpt'!$M:$M,'sys inv movment rpt'!$L:$L,$M575,'sys inv movment rpt'!$N:$N,AA$1)</f>
        <v>0</v>
      </c>
      <c r="AB575" s="86">
        <f>SUMIFS('sys inv movment rpt'!$M:$M,'sys inv movment rpt'!$L:$L,$M575,'sys inv movment rpt'!$N:$N,AB$1)</f>
        <v>0</v>
      </c>
      <c r="AC575" s="86">
        <f>SUMIFS('sys inv movment rpt'!$M:$M,'sys inv movment rpt'!$L:$L,$M575,'sys inv movment rpt'!$N:$N,AC$1)</f>
        <v>0</v>
      </c>
      <c r="AD575" s="86">
        <f>SUMIFS('sys inv movment rpt'!$M:$M,'sys inv movment rpt'!$L:$L,$M575,'sys inv movment rpt'!$N:$N,AD$1)</f>
        <v>0</v>
      </c>
      <c r="AE575" s="86">
        <f>SUMIFS('sys inv movment rpt'!$M:$M,'sys inv movment rpt'!$L:$L,$M575,'sys inv movment rpt'!$N:$N,AE$1)</f>
        <v>0</v>
      </c>
      <c r="AF575" s="86">
        <f>SUMIFS('sys inv movment rpt'!$M:$M,'sys inv movment rpt'!$L:$L,$M575,'sys inv movment rpt'!$N:$N,AF$1)</f>
        <v>0</v>
      </c>
      <c r="AG575" s="86">
        <f>SUMIFS('sys inv movment rpt'!$M:$M,'sys inv movment rpt'!$L:$L,$M575,'sys inv movment rpt'!$N:$N,AG$1)</f>
        <v>0</v>
      </c>
      <c r="AH575" s="86">
        <f>SUMIFS('sys inv movment rpt'!$M:$M,'sys inv movment rpt'!$L:$L,$M575,'sys inv movment rpt'!$N:$N,AH$1)</f>
        <v>0</v>
      </c>
      <c r="AI575" s="86">
        <f>SUMIFS('sys inv movment rpt'!$M:$M,'sys inv movment rpt'!$L:$L,$M575,'sys inv movment rpt'!$N:$N,AI$1)</f>
        <v>0</v>
      </c>
      <c r="AJ575" s="86">
        <f>SUMIFS('sys inv movment rpt'!$M:$M,'sys inv movment rpt'!$L:$L,$M575,'sys inv movment rpt'!$N:$N,AJ$1)</f>
        <v>0</v>
      </c>
      <c r="AK575" s="86">
        <f>SUMIFS('sys inv movment rpt'!$M:$M,'sys inv movment rpt'!$L:$L,$M575,'sys inv movment rpt'!$N:$N,AK$1)</f>
        <v>0</v>
      </c>
      <c r="AL575" s="86">
        <f>SUMIFS('sys inv movment rpt'!$M:$M,'sys inv movment rpt'!$L:$L,$M575,'sys inv movment rpt'!$N:$N,AL$1)</f>
        <v>0</v>
      </c>
      <c r="AM575" s="86">
        <f>SUMIFS('sys inv movment rpt'!$M:$M,'sys inv movment rpt'!$L:$L,$M575,'sys inv movment rpt'!$N:$N,AM$1)</f>
        <v>0</v>
      </c>
      <c r="AN575" s="86">
        <f>SUMIFS('sys inv movment rpt'!$M:$M,'sys inv movment rpt'!$L:$L,$M575,'sys inv movment rpt'!$N:$N,AN$1)</f>
        <v>0</v>
      </c>
      <c r="AO575" s="86">
        <f>SUMIFS('sys inv movment rpt'!$M:$M,'sys inv movment rpt'!$L:$L,$M575,'sys inv movment rpt'!$N:$N,AO$1)</f>
        <v>0</v>
      </c>
      <c r="AP575" s="86">
        <f>SUMIFS('sys inv movment rpt'!$M:$M,'sys inv movment rpt'!$L:$L,$M575,'sys inv movment rpt'!$N:$N,AP$1)</f>
        <v>0</v>
      </c>
      <c r="AQ575" s="86">
        <f>SUMIFS('sys inv movment rpt'!$M:$M,'sys inv movment rpt'!$L:$L,$M575,'sys inv movment rpt'!$N:$N,AQ$1)</f>
        <v>0</v>
      </c>
      <c r="AR575" s="86">
        <f>SUMIFS('sys inv movment rpt'!$M:$M,'sys inv movment rpt'!$L:$L,$M575,'sys inv movment rpt'!$N:$N,AR$1)</f>
        <v>0</v>
      </c>
      <c r="AS575" s="86">
        <f>SUMIFS('sys inv movment rpt'!$M:$M,'sys inv movment rpt'!$L:$L,$M575,'sys inv movment rpt'!$N:$N,AS$1)</f>
        <v>0</v>
      </c>
      <c r="AT575" s="86">
        <f>SUMIFS('sys inv movment rpt'!$M:$M,'sys inv movment rpt'!$L:$L,$M575,'sys inv movment rpt'!$N:$N,AT$1)</f>
        <v>0</v>
      </c>
      <c r="AU575" s="86">
        <f>SUMIFS('sys inv movment rpt'!$M:$M,'sys inv movment rpt'!$L:$L,$M575,'sys inv movment rpt'!$N:$N,AU$1)</f>
        <v>0</v>
      </c>
      <c r="AV575" s="86">
        <f>SUMIFS('sys inv movment rpt'!$M:$M,'sys inv movment rpt'!$L:$L,$M575,'sys inv movment rpt'!$N:$N,AV$1)</f>
        <v>0</v>
      </c>
      <c r="AW575" s="87" t="str">
        <f>IFERROR(VLOOKUP(A575,'sys-backorder details'!E:U,17,0),"-")</f>
        <v>-</v>
      </c>
      <c r="AX575" s="87" t="str">
        <f>IF(K575&gt;1,VLOOKUP(A575,'settings-routing'!A:I,9,0),"")</f>
        <v/>
      </c>
    </row>
    <row r="576" ht="12.75" hidden="1" customHeight="1">
      <c r="A576" s="28" t="s">
        <v>1330</v>
      </c>
      <c r="B576" s="28" t="s">
        <v>1331</v>
      </c>
      <c r="C576" s="50">
        <f t="shared" si="2"/>
        <v>0</v>
      </c>
      <c r="D576" s="80">
        <f>SUMIF('Stocks 101-111'!$J:$J,'item dashboard'!A576,'Stocks 101-111'!K:K)</f>
        <v>0</v>
      </c>
      <c r="E576" s="80">
        <f>SUMIF('Stocks 101-111'!$J:$J,'item dashboard'!A576,'Stocks 101-111'!$L:$L)</f>
        <v>0</v>
      </c>
      <c r="F576" s="81">
        <f t="shared" si="3"/>
        <v>0</v>
      </c>
      <c r="G576" s="82">
        <f t="shared" si="4"/>
        <v>0</v>
      </c>
      <c r="H576" s="50">
        <f>SUMIFS('sys-backorder details'!$M:$M,'sys-backorder details'!$E:$E,'item dashboard'!A576,'sys-backorder details'!$V:$V,"")</f>
        <v>0</v>
      </c>
      <c r="I576" s="83">
        <f>SUMIF('settings-routing'!$I:$I,'item dashboard'!A576,'settings-routing'!$O:$O)</f>
        <v>0</v>
      </c>
      <c r="J576" s="50">
        <f>SUMIFS('sys-backorder details'!$M:$M,'sys-backorder details'!$E:$E,'item dashboard'!A576,'sys-backorder details'!$V:$V,"Call off")</f>
        <v>0</v>
      </c>
      <c r="K576" s="84">
        <f t="shared" si="5"/>
        <v>0</v>
      </c>
      <c r="L576" s="84">
        <f>SUMIF('Production Plan'!$E:$E,'item dashboard'!A576,'Production Plan'!$N:$N)</f>
        <v>0</v>
      </c>
      <c r="M576" s="85" t="str">
        <f t="shared" si="6"/>
        <v>B-GP503-O36TAAM-SH-500 ml Orange Printed Taam Shampoo Bottle</v>
      </c>
      <c r="N576" s="86">
        <f>SUMIFS('sys inv movment rpt'!$M:$M,'sys inv movment rpt'!$L:$L,$M576,'sys inv movment rpt'!$N:$N,N$1)</f>
        <v>0</v>
      </c>
      <c r="O576" s="86">
        <f>SUMIFS('sys inv movment rpt'!$M:$M,'sys inv movment rpt'!$L:$L,$M576,'sys inv movment rpt'!$N:$N,O$1)</f>
        <v>0</v>
      </c>
      <c r="P576" s="86">
        <f>SUMIFS('sys inv movment rpt'!$M:$M,'sys inv movment rpt'!$L:$L,$M576,'sys inv movment rpt'!$N:$N,P$1)</f>
        <v>0</v>
      </c>
      <c r="Q576" s="86">
        <f>SUMIFS('sys inv movment rpt'!$M:$M,'sys inv movment rpt'!$L:$L,$M576,'sys inv movment rpt'!$N:$N,Q$1)</f>
        <v>0</v>
      </c>
      <c r="R576" s="86">
        <f>SUMIFS('sys inv movment rpt'!$M:$M,'sys inv movment rpt'!$L:$L,$M576,'sys inv movment rpt'!$N:$N,R$1)</f>
        <v>0</v>
      </c>
      <c r="S576" s="86">
        <f>SUMIFS('sys inv movment rpt'!$M:$M,'sys inv movment rpt'!$L:$L,$M576,'sys inv movment rpt'!$N:$N,S$1)</f>
        <v>0</v>
      </c>
      <c r="T576" s="86">
        <f>SUMIFS('sys inv movment rpt'!$M:$M,'sys inv movment rpt'!$L:$L,$M576,'sys inv movment rpt'!$N:$N,T$1)</f>
        <v>0</v>
      </c>
      <c r="U576" s="86">
        <f>SUMIFS('sys inv movment rpt'!$M:$M,'sys inv movment rpt'!$L:$L,$M576,'sys inv movment rpt'!$N:$N,U$1)</f>
        <v>0</v>
      </c>
      <c r="V576" s="86">
        <f>SUMIFS('sys inv movment rpt'!$M:$M,'sys inv movment rpt'!$L:$L,$M576,'sys inv movment rpt'!$N:$N,V$1)</f>
        <v>0</v>
      </c>
      <c r="W576" s="86">
        <f>SUMIFS('sys inv movment rpt'!$M:$M,'sys inv movment rpt'!$L:$L,$M576,'sys inv movment rpt'!$N:$N,W$1)</f>
        <v>0</v>
      </c>
      <c r="X576" s="86">
        <f>SUMIFS('sys inv movment rpt'!$M:$M,'sys inv movment rpt'!$L:$L,$M576,'sys inv movment rpt'!$N:$N,X$1)</f>
        <v>0</v>
      </c>
      <c r="Y576" s="86">
        <f>SUMIFS('sys inv movment rpt'!$M:$M,'sys inv movment rpt'!$L:$L,$M576,'sys inv movment rpt'!$N:$N,Y$1)</f>
        <v>0</v>
      </c>
      <c r="Z576" s="86">
        <f>SUMIFS('sys inv movment rpt'!$M:$M,'sys inv movment rpt'!$L:$L,$M576,'sys inv movment rpt'!$N:$N,Z$1)</f>
        <v>0</v>
      </c>
      <c r="AA576" s="86">
        <f>SUMIFS('sys inv movment rpt'!$M:$M,'sys inv movment rpt'!$L:$L,$M576,'sys inv movment rpt'!$N:$N,AA$1)</f>
        <v>0</v>
      </c>
      <c r="AB576" s="86">
        <f>SUMIFS('sys inv movment rpt'!$M:$M,'sys inv movment rpt'!$L:$L,$M576,'sys inv movment rpt'!$N:$N,AB$1)</f>
        <v>0</v>
      </c>
      <c r="AC576" s="86">
        <f>SUMIFS('sys inv movment rpt'!$M:$M,'sys inv movment rpt'!$L:$L,$M576,'sys inv movment rpt'!$N:$N,AC$1)</f>
        <v>0</v>
      </c>
      <c r="AD576" s="86">
        <f>SUMIFS('sys inv movment rpt'!$M:$M,'sys inv movment rpt'!$L:$L,$M576,'sys inv movment rpt'!$N:$N,AD$1)</f>
        <v>0</v>
      </c>
      <c r="AE576" s="86">
        <f>SUMIFS('sys inv movment rpt'!$M:$M,'sys inv movment rpt'!$L:$L,$M576,'sys inv movment rpt'!$N:$N,AE$1)</f>
        <v>0</v>
      </c>
      <c r="AF576" s="86">
        <f>SUMIFS('sys inv movment rpt'!$M:$M,'sys inv movment rpt'!$L:$L,$M576,'sys inv movment rpt'!$N:$N,AF$1)</f>
        <v>0</v>
      </c>
      <c r="AG576" s="86">
        <f>SUMIFS('sys inv movment rpt'!$M:$M,'sys inv movment rpt'!$L:$L,$M576,'sys inv movment rpt'!$N:$N,AG$1)</f>
        <v>0</v>
      </c>
      <c r="AH576" s="86">
        <f>SUMIFS('sys inv movment rpt'!$M:$M,'sys inv movment rpt'!$L:$L,$M576,'sys inv movment rpt'!$N:$N,AH$1)</f>
        <v>0</v>
      </c>
      <c r="AI576" s="86">
        <f>SUMIFS('sys inv movment rpt'!$M:$M,'sys inv movment rpt'!$L:$L,$M576,'sys inv movment rpt'!$N:$N,AI$1)</f>
        <v>0</v>
      </c>
      <c r="AJ576" s="86">
        <f>SUMIFS('sys inv movment rpt'!$M:$M,'sys inv movment rpt'!$L:$L,$M576,'sys inv movment rpt'!$N:$N,AJ$1)</f>
        <v>0</v>
      </c>
      <c r="AK576" s="86">
        <f>SUMIFS('sys inv movment rpt'!$M:$M,'sys inv movment rpt'!$L:$L,$M576,'sys inv movment rpt'!$N:$N,AK$1)</f>
        <v>0</v>
      </c>
      <c r="AL576" s="86">
        <f>SUMIFS('sys inv movment rpt'!$M:$M,'sys inv movment rpt'!$L:$L,$M576,'sys inv movment rpt'!$N:$N,AL$1)</f>
        <v>0</v>
      </c>
      <c r="AM576" s="86">
        <f>SUMIFS('sys inv movment rpt'!$M:$M,'sys inv movment rpt'!$L:$L,$M576,'sys inv movment rpt'!$N:$N,AM$1)</f>
        <v>0</v>
      </c>
      <c r="AN576" s="86">
        <f>SUMIFS('sys inv movment rpt'!$M:$M,'sys inv movment rpt'!$L:$L,$M576,'sys inv movment rpt'!$N:$N,AN$1)</f>
        <v>0</v>
      </c>
      <c r="AO576" s="86">
        <f>SUMIFS('sys inv movment rpt'!$M:$M,'sys inv movment rpt'!$L:$L,$M576,'sys inv movment rpt'!$N:$N,AO$1)</f>
        <v>0</v>
      </c>
      <c r="AP576" s="86">
        <f>SUMIFS('sys inv movment rpt'!$M:$M,'sys inv movment rpt'!$L:$L,$M576,'sys inv movment rpt'!$N:$N,AP$1)</f>
        <v>0</v>
      </c>
      <c r="AQ576" s="86">
        <f>SUMIFS('sys inv movment rpt'!$M:$M,'sys inv movment rpt'!$L:$L,$M576,'sys inv movment rpt'!$N:$N,AQ$1)</f>
        <v>0</v>
      </c>
      <c r="AR576" s="86">
        <f>SUMIFS('sys inv movment rpt'!$M:$M,'sys inv movment rpt'!$L:$L,$M576,'sys inv movment rpt'!$N:$N,AR$1)</f>
        <v>0</v>
      </c>
      <c r="AS576" s="86">
        <f>SUMIFS('sys inv movment rpt'!$M:$M,'sys inv movment rpt'!$L:$L,$M576,'sys inv movment rpt'!$N:$N,AS$1)</f>
        <v>0</v>
      </c>
      <c r="AT576" s="86">
        <f>SUMIFS('sys inv movment rpt'!$M:$M,'sys inv movment rpt'!$L:$L,$M576,'sys inv movment rpt'!$N:$N,AT$1)</f>
        <v>0</v>
      </c>
      <c r="AU576" s="86">
        <f>SUMIFS('sys inv movment rpt'!$M:$M,'sys inv movment rpt'!$L:$L,$M576,'sys inv movment rpt'!$N:$N,AU$1)</f>
        <v>0</v>
      </c>
      <c r="AV576" s="86">
        <f>SUMIFS('sys inv movment rpt'!$M:$M,'sys inv movment rpt'!$L:$L,$M576,'sys inv movment rpt'!$N:$N,AV$1)</f>
        <v>0</v>
      </c>
      <c r="AW576" s="87" t="str">
        <f>IFERROR(VLOOKUP(A576,'sys-backorder details'!E:U,17,0),"-")</f>
        <v>-</v>
      </c>
      <c r="AX576" s="87" t="str">
        <f>IF(K576&gt;1,VLOOKUP(A576,'settings-routing'!A:I,9,0),"")</f>
        <v/>
      </c>
    </row>
    <row r="577" ht="12.75" hidden="1" customHeight="1">
      <c r="A577" s="50" t="s">
        <v>1332</v>
      </c>
      <c r="B577" s="50" t="s">
        <v>1333</v>
      </c>
      <c r="C577" s="50">
        <f t="shared" si="2"/>
        <v>0</v>
      </c>
      <c r="D577" s="80">
        <f>SUMIF('Stocks 101-111'!$J:$J,'item dashboard'!A577,'Stocks 101-111'!K:K)</f>
        <v>0</v>
      </c>
      <c r="E577" s="80">
        <f>SUMIF('Stocks 101-111'!$J:$J,'item dashboard'!A577,'Stocks 101-111'!$L:$L)</f>
        <v>0</v>
      </c>
      <c r="F577" s="81">
        <f t="shared" si="3"/>
        <v>0</v>
      </c>
      <c r="G577" s="82">
        <f t="shared" si="4"/>
        <v>0.1428571429</v>
      </c>
      <c r="H577" s="50">
        <f>SUMIFS('sys-backorder details'!$M:$M,'sys-backorder details'!$E:$E,'item dashboard'!A577,'sys-backorder details'!$V:$V,"")</f>
        <v>0</v>
      </c>
      <c r="I577" s="83">
        <f>SUMIF('settings-routing'!$I:$I,'item dashboard'!A577,'settings-routing'!$O:$O)</f>
        <v>0</v>
      </c>
      <c r="J577" s="50">
        <f>SUMIFS('sys-backorder details'!$M:$M,'sys-backorder details'!$E:$E,'item dashboard'!A577,'sys-backorder details'!$V:$V,"Call off")</f>
        <v>0</v>
      </c>
      <c r="K577" s="84">
        <f t="shared" si="5"/>
        <v>0</v>
      </c>
      <c r="L577" s="84">
        <f>SUMIF('Production Plan'!$E:$E,'item dashboard'!A577,'Production Plan'!$N:$N)</f>
        <v>0</v>
      </c>
      <c r="M577" s="85" t="str">
        <f t="shared" si="6"/>
        <v>B-GP503-PK36-500 ml Pink Bottle</v>
      </c>
      <c r="N577" s="86">
        <f>SUMIFS('sys inv movment rpt'!$M:$M,'sys inv movment rpt'!$L:$L,$M577,'sys inv movment rpt'!$N:$N,N$1)</f>
        <v>3600</v>
      </c>
      <c r="O577" s="86">
        <f>SUMIFS('sys inv movment rpt'!$M:$M,'sys inv movment rpt'!$L:$L,$M577,'sys inv movment rpt'!$N:$N,O$1)</f>
        <v>0</v>
      </c>
      <c r="P577" s="86">
        <f>SUMIFS('sys inv movment rpt'!$M:$M,'sys inv movment rpt'!$L:$L,$M577,'sys inv movment rpt'!$N:$N,P$1)</f>
        <v>0</v>
      </c>
      <c r="Q577" s="86">
        <f>SUMIFS('sys inv movment rpt'!$M:$M,'sys inv movment rpt'!$L:$L,$M577,'sys inv movment rpt'!$N:$N,Q$1)</f>
        <v>0</v>
      </c>
      <c r="R577" s="86">
        <f>SUMIFS('sys inv movment rpt'!$M:$M,'sys inv movment rpt'!$L:$L,$M577,'sys inv movment rpt'!$N:$N,R$1)</f>
        <v>3744</v>
      </c>
      <c r="S577" s="86">
        <f>SUMIFS('sys inv movment rpt'!$M:$M,'sys inv movment rpt'!$L:$L,$M577,'sys inv movment rpt'!$N:$N,S$1)</f>
        <v>0</v>
      </c>
      <c r="T577" s="86">
        <f>SUMIFS('sys inv movment rpt'!$M:$M,'sys inv movment rpt'!$L:$L,$M577,'sys inv movment rpt'!$N:$N,T$1)</f>
        <v>0</v>
      </c>
      <c r="U577" s="86">
        <f>SUMIFS('sys inv movment rpt'!$M:$M,'sys inv movment rpt'!$L:$L,$M577,'sys inv movment rpt'!$N:$N,U$1)</f>
        <v>0</v>
      </c>
      <c r="V577" s="86">
        <f>SUMIFS('sys inv movment rpt'!$M:$M,'sys inv movment rpt'!$L:$L,$M577,'sys inv movment rpt'!$N:$N,V$1)</f>
        <v>144</v>
      </c>
      <c r="W577" s="86">
        <f>SUMIFS('sys inv movment rpt'!$M:$M,'sys inv movment rpt'!$L:$L,$M577,'sys inv movment rpt'!$N:$N,W$1)</f>
        <v>0</v>
      </c>
      <c r="X577" s="86">
        <f>SUMIFS('sys inv movment rpt'!$M:$M,'sys inv movment rpt'!$L:$L,$M577,'sys inv movment rpt'!$N:$N,X$1)</f>
        <v>0</v>
      </c>
      <c r="Y577" s="86">
        <f>SUMIFS('sys inv movment rpt'!$M:$M,'sys inv movment rpt'!$L:$L,$M577,'sys inv movment rpt'!$N:$N,Y$1)</f>
        <v>0</v>
      </c>
      <c r="Z577" s="86">
        <f>SUMIFS('sys inv movment rpt'!$M:$M,'sys inv movment rpt'!$L:$L,$M577,'sys inv movment rpt'!$N:$N,Z$1)</f>
        <v>0</v>
      </c>
      <c r="AA577" s="86">
        <f>SUMIFS('sys inv movment rpt'!$M:$M,'sys inv movment rpt'!$L:$L,$M577,'sys inv movment rpt'!$N:$N,AA$1)</f>
        <v>0</v>
      </c>
      <c r="AB577" s="86">
        <f>SUMIFS('sys inv movment rpt'!$M:$M,'sys inv movment rpt'!$L:$L,$M577,'sys inv movment rpt'!$N:$N,AB$1)</f>
        <v>0</v>
      </c>
      <c r="AC577" s="86">
        <f>SUMIFS('sys inv movment rpt'!$M:$M,'sys inv movment rpt'!$L:$L,$M577,'sys inv movment rpt'!$N:$N,AC$1)</f>
        <v>0</v>
      </c>
      <c r="AD577" s="86">
        <f>SUMIFS('sys inv movment rpt'!$M:$M,'sys inv movment rpt'!$L:$L,$M577,'sys inv movment rpt'!$N:$N,AD$1)</f>
        <v>0</v>
      </c>
      <c r="AE577" s="86">
        <f>SUMIFS('sys inv movment rpt'!$M:$M,'sys inv movment rpt'!$L:$L,$M577,'sys inv movment rpt'!$N:$N,AE$1)</f>
        <v>4176</v>
      </c>
      <c r="AF577" s="86">
        <f>SUMIFS('sys inv movment rpt'!$M:$M,'sys inv movment rpt'!$L:$L,$M577,'sys inv movment rpt'!$N:$N,AF$1)</f>
        <v>0</v>
      </c>
      <c r="AG577" s="86">
        <f>SUMIFS('sys inv movment rpt'!$M:$M,'sys inv movment rpt'!$L:$L,$M577,'sys inv movment rpt'!$N:$N,AG$1)</f>
        <v>0</v>
      </c>
      <c r="AH577" s="86">
        <f>SUMIFS('sys inv movment rpt'!$M:$M,'sys inv movment rpt'!$L:$L,$M577,'sys inv movment rpt'!$N:$N,AH$1)</f>
        <v>0</v>
      </c>
      <c r="AI577" s="86">
        <f>SUMIFS('sys inv movment rpt'!$M:$M,'sys inv movment rpt'!$L:$L,$M577,'sys inv movment rpt'!$N:$N,AI$1)</f>
        <v>0</v>
      </c>
      <c r="AJ577" s="86">
        <f>SUMIFS('sys inv movment rpt'!$M:$M,'sys inv movment rpt'!$L:$L,$M577,'sys inv movment rpt'!$N:$N,AJ$1)</f>
        <v>0</v>
      </c>
      <c r="AK577" s="86">
        <f>SUMIFS('sys inv movment rpt'!$M:$M,'sys inv movment rpt'!$L:$L,$M577,'sys inv movment rpt'!$N:$N,AK$1)</f>
        <v>0</v>
      </c>
      <c r="AL577" s="86">
        <f>SUMIFS('sys inv movment rpt'!$M:$M,'sys inv movment rpt'!$L:$L,$M577,'sys inv movment rpt'!$N:$N,AL$1)</f>
        <v>0</v>
      </c>
      <c r="AM577" s="86">
        <f>SUMIFS('sys inv movment rpt'!$M:$M,'sys inv movment rpt'!$L:$L,$M577,'sys inv movment rpt'!$N:$N,AM$1)</f>
        <v>0</v>
      </c>
      <c r="AN577" s="86">
        <f>SUMIFS('sys inv movment rpt'!$M:$M,'sys inv movment rpt'!$L:$L,$M577,'sys inv movment rpt'!$N:$N,AN$1)</f>
        <v>144</v>
      </c>
      <c r="AO577" s="86">
        <f>SUMIFS('sys inv movment rpt'!$M:$M,'sys inv movment rpt'!$L:$L,$M577,'sys inv movment rpt'!$N:$N,AO$1)</f>
        <v>0</v>
      </c>
      <c r="AP577" s="86">
        <f>SUMIFS('sys inv movment rpt'!$M:$M,'sys inv movment rpt'!$L:$L,$M577,'sys inv movment rpt'!$N:$N,AP$1)</f>
        <v>0</v>
      </c>
      <c r="AQ577" s="86">
        <f>SUMIFS('sys inv movment rpt'!$M:$M,'sys inv movment rpt'!$L:$L,$M577,'sys inv movment rpt'!$N:$N,AQ$1)</f>
        <v>0</v>
      </c>
      <c r="AR577" s="86">
        <f>SUMIFS('sys inv movment rpt'!$M:$M,'sys inv movment rpt'!$L:$L,$M577,'sys inv movment rpt'!$N:$N,AR$1)</f>
        <v>0</v>
      </c>
      <c r="AS577" s="86">
        <f>SUMIFS('sys inv movment rpt'!$M:$M,'sys inv movment rpt'!$L:$L,$M577,'sys inv movment rpt'!$N:$N,AS$1)</f>
        <v>0</v>
      </c>
      <c r="AT577" s="86">
        <f>SUMIFS('sys inv movment rpt'!$M:$M,'sys inv movment rpt'!$L:$L,$M577,'sys inv movment rpt'!$N:$N,AT$1)</f>
        <v>0</v>
      </c>
      <c r="AU577" s="86">
        <f>SUMIFS('sys inv movment rpt'!$M:$M,'sys inv movment rpt'!$L:$L,$M577,'sys inv movment rpt'!$N:$N,AU$1)</f>
        <v>0</v>
      </c>
      <c r="AV577" s="86">
        <f>SUMIFS('sys inv movment rpt'!$M:$M,'sys inv movment rpt'!$L:$L,$M577,'sys inv movment rpt'!$N:$N,AV$1)</f>
        <v>0</v>
      </c>
      <c r="AW577" s="87" t="str">
        <f>IFERROR(VLOOKUP(A577,'sys-backorder details'!E:U,17,0),"-")</f>
        <v>-</v>
      </c>
      <c r="AX577" s="87" t="str">
        <f>IF(K577&gt;1,VLOOKUP(A577,'settings-routing'!A:I,9,0),"")</f>
        <v/>
      </c>
    </row>
    <row r="578" ht="12.75" hidden="1" customHeight="1">
      <c r="A578" s="50" t="s">
        <v>1334</v>
      </c>
      <c r="B578" s="50" t="s">
        <v>1335</v>
      </c>
      <c r="C578" s="50">
        <f t="shared" si="2"/>
        <v>0</v>
      </c>
      <c r="D578" s="80">
        <f>SUMIF('Stocks 101-111'!$J:$J,'item dashboard'!A578,'Stocks 101-111'!K:K)</f>
        <v>0</v>
      </c>
      <c r="E578" s="80">
        <f>SUMIF('Stocks 101-111'!$J:$J,'item dashboard'!A578,'Stocks 101-111'!$L:$L)</f>
        <v>0</v>
      </c>
      <c r="F578" s="81">
        <f t="shared" si="3"/>
        <v>0</v>
      </c>
      <c r="G578" s="82">
        <f t="shared" si="4"/>
        <v>0.1428571429</v>
      </c>
      <c r="H578" s="50">
        <f>SUMIFS('sys-backorder details'!$M:$M,'sys-backorder details'!$E:$E,'item dashboard'!A578,'sys-backorder details'!$V:$V,"")</f>
        <v>0</v>
      </c>
      <c r="I578" s="83">
        <f>SUMIF('settings-routing'!$I:$I,'item dashboard'!A578,'settings-routing'!$O:$O)</f>
        <v>0</v>
      </c>
      <c r="J578" s="50">
        <f>SUMIFS('sys-backorder details'!$M:$M,'sys-backorder details'!$E:$E,'item dashboard'!A578,'sys-backorder details'!$V:$V,"Call off")</f>
        <v>8424</v>
      </c>
      <c r="K578" s="84">
        <f t="shared" si="5"/>
        <v>0</v>
      </c>
      <c r="L578" s="84">
        <f>SUMIF('Production Plan'!$E:$E,'item dashboard'!A578,'Production Plan'!$N:$N)</f>
        <v>1</v>
      </c>
      <c r="M578" s="85" t="str">
        <f t="shared" si="6"/>
        <v>B-GP503-PN36-500 ml Pearly Natural Bottle</v>
      </c>
      <c r="N578" s="86">
        <f>SUMIFS('sys inv movment rpt'!$M:$M,'sys inv movment rpt'!$L:$L,$M578,'sys inv movment rpt'!$N:$N,N$1)</f>
        <v>144</v>
      </c>
      <c r="O578" s="86">
        <f>SUMIFS('sys inv movment rpt'!$M:$M,'sys inv movment rpt'!$L:$L,$M578,'sys inv movment rpt'!$N:$N,O$1)</f>
        <v>0</v>
      </c>
      <c r="P578" s="86">
        <f>SUMIFS('sys inv movment rpt'!$M:$M,'sys inv movment rpt'!$L:$L,$M578,'sys inv movment rpt'!$N:$N,P$1)</f>
        <v>0</v>
      </c>
      <c r="Q578" s="86">
        <f>SUMIFS('sys inv movment rpt'!$M:$M,'sys inv movment rpt'!$L:$L,$M578,'sys inv movment rpt'!$N:$N,Q$1)</f>
        <v>0</v>
      </c>
      <c r="R578" s="86">
        <f>SUMIFS('sys inv movment rpt'!$M:$M,'sys inv movment rpt'!$L:$L,$M578,'sys inv movment rpt'!$N:$N,R$1)</f>
        <v>0</v>
      </c>
      <c r="S578" s="86">
        <f>SUMIFS('sys inv movment rpt'!$M:$M,'sys inv movment rpt'!$L:$L,$M578,'sys inv movment rpt'!$N:$N,S$1)</f>
        <v>0</v>
      </c>
      <c r="T578" s="86">
        <f>SUMIFS('sys inv movment rpt'!$M:$M,'sys inv movment rpt'!$L:$L,$M578,'sys inv movment rpt'!$N:$N,T$1)</f>
        <v>0</v>
      </c>
      <c r="U578" s="86">
        <f>SUMIFS('sys inv movment rpt'!$M:$M,'sys inv movment rpt'!$L:$L,$M578,'sys inv movment rpt'!$N:$N,U$1)</f>
        <v>0</v>
      </c>
      <c r="V578" s="86">
        <f>SUMIFS('sys inv movment rpt'!$M:$M,'sys inv movment rpt'!$L:$L,$M578,'sys inv movment rpt'!$N:$N,V$1)</f>
        <v>0</v>
      </c>
      <c r="W578" s="86">
        <f>SUMIFS('sys inv movment rpt'!$M:$M,'sys inv movment rpt'!$L:$L,$M578,'sys inv movment rpt'!$N:$N,W$1)</f>
        <v>576</v>
      </c>
      <c r="X578" s="86">
        <f>SUMIFS('sys inv movment rpt'!$M:$M,'sys inv movment rpt'!$L:$L,$M578,'sys inv movment rpt'!$N:$N,X$1)</f>
        <v>0</v>
      </c>
      <c r="Y578" s="86">
        <f>SUMIFS('sys inv movment rpt'!$M:$M,'sys inv movment rpt'!$L:$L,$M578,'sys inv movment rpt'!$N:$N,Y$1)</f>
        <v>0</v>
      </c>
      <c r="Z578" s="86">
        <f>SUMIFS('sys inv movment rpt'!$M:$M,'sys inv movment rpt'!$L:$L,$M578,'sys inv movment rpt'!$N:$N,Z$1)</f>
        <v>0</v>
      </c>
      <c r="AA578" s="86">
        <f>SUMIFS('sys inv movment rpt'!$M:$M,'sys inv movment rpt'!$L:$L,$M578,'sys inv movment rpt'!$N:$N,AA$1)</f>
        <v>0</v>
      </c>
      <c r="AB578" s="86">
        <f>SUMIFS('sys inv movment rpt'!$M:$M,'sys inv movment rpt'!$L:$L,$M578,'sys inv movment rpt'!$N:$N,AB$1)</f>
        <v>0</v>
      </c>
      <c r="AC578" s="86">
        <f>SUMIFS('sys inv movment rpt'!$M:$M,'sys inv movment rpt'!$L:$L,$M578,'sys inv movment rpt'!$N:$N,AC$1)</f>
        <v>0</v>
      </c>
      <c r="AD578" s="86">
        <f>SUMIFS('sys inv movment rpt'!$M:$M,'sys inv movment rpt'!$L:$L,$M578,'sys inv movment rpt'!$N:$N,AD$1)</f>
        <v>0</v>
      </c>
      <c r="AE578" s="86">
        <f>SUMIFS('sys inv movment rpt'!$M:$M,'sys inv movment rpt'!$L:$L,$M578,'sys inv movment rpt'!$N:$N,AE$1)</f>
        <v>144</v>
      </c>
      <c r="AF578" s="86">
        <f>SUMIFS('sys inv movment rpt'!$M:$M,'sys inv movment rpt'!$L:$L,$M578,'sys inv movment rpt'!$N:$N,AF$1)</f>
        <v>0</v>
      </c>
      <c r="AG578" s="86">
        <f>SUMIFS('sys inv movment rpt'!$M:$M,'sys inv movment rpt'!$L:$L,$M578,'sys inv movment rpt'!$N:$N,AG$1)</f>
        <v>0</v>
      </c>
      <c r="AH578" s="86">
        <f>SUMIFS('sys inv movment rpt'!$M:$M,'sys inv movment rpt'!$L:$L,$M578,'sys inv movment rpt'!$N:$N,AH$1)</f>
        <v>0</v>
      </c>
      <c r="AI578" s="86">
        <f>SUMIFS('sys inv movment rpt'!$M:$M,'sys inv movment rpt'!$L:$L,$M578,'sys inv movment rpt'!$N:$N,AI$1)</f>
        <v>0</v>
      </c>
      <c r="AJ578" s="86">
        <f>SUMIFS('sys inv movment rpt'!$M:$M,'sys inv movment rpt'!$L:$L,$M578,'sys inv movment rpt'!$N:$N,AJ$1)</f>
        <v>0</v>
      </c>
      <c r="AK578" s="86">
        <f>SUMIFS('sys inv movment rpt'!$M:$M,'sys inv movment rpt'!$L:$L,$M578,'sys inv movment rpt'!$N:$N,AK$1)</f>
        <v>0</v>
      </c>
      <c r="AL578" s="86">
        <f>SUMIFS('sys inv movment rpt'!$M:$M,'sys inv movment rpt'!$L:$L,$M578,'sys inv movment rpt'!$N:$N,AL$1)</f>
        <v>0</v>
      </c>
      <c r="AM578" s="86">
        <f>SUMIFS('sys inv movment rpt'!$M:$M,'sys inv movment rpt'!$L:$L,$M578,'sys inv movment rpt'!$N:$N,AM$1)</f>
        <v>0</v>
      </c>
      <c r="AN578" s="86">
        <f>SUMIFS('sys inv movment rpt'!$M:$M,'sys inv movment rpt'!$L:$L,$M578,'sys inv movment rpt'!$N:$N,AN$1)</f>
        <v>576</v>
      </c>
      <c r="AO578" s="86">
        <f>SUMIFS('sys inv movment rpt'!$M:$M,'sys inv movment rpt'!$L:$L,$M578,'sys inv movment rpt'!$N:$N,AO$1)</f>
        <v>0</v>
      </c>
      <c r="AP578" s="86">
        <f>SUMIFS('sys inv movment rpt'!$M:$M,'sys inv movment rpt'!$L:$L,$M578,'sys inv movment rpt'!$N:$N,AP$1)</f>
        <v>0</v>
      </c>
      <c r="AQ578" s="86">
        <f>SUMIFS('sys inv movment rpt'!$M:$M,'sys inv movment rpt'!$L:$L,$M578,'sys inv movment rpt'!$N:$N,AQ$1)</f>
        <v>0</v>
      </c>
      <c r="AR578" s="86">
        <f>SUMIFS('sys inv movment rpt'!$M:$M,'sys inv movment rpt'!$L:$L,$M578,'sys inv movment rpt'!$N:$N,AR$1)</f>
        <v>2160</v>
      </c>
      <c r="AS578" s="86">
        <f>SUMIFS('sys inv movment rpt'!$M:$M,'sys inv movment rpt'!$L:$L,$M578,'sys inv movment rpt'!$N:$N,AS$1)</f>
        <v>0</v>
      </c>
      <c r="AT578" s="86">
        <f>SUMIFS('sys inv movment rpt'!$M:$M,'sys inv movment rpt'!$L:$L,$M578,'sys inv movment rpt'!$N:$N,AT$1)</f>
        <v>0</v>
      </c>
      <c r="AU578" s="86">
        <f>SUMIFS('sys inv movment rpt'!$M:$M,'sys inv movment rpt'!$L:$L,$M578,'sys inv movment rpt'!$N:$N,AU$1)</f>
        <v>0</v>
      </c>
      <c r="AV578" s="86">
        <f>SUMIFS('sys inv movment rpt'!$M:$M,'sys inv movment rpt'!$L:$L,$M578,'sys inv movment rpt'!$N:$N,AV$1)</f>
        <v>0</v>
      </c>
      <c r="AW578" s="87" t="str">
        <f>IFERROR(VLOOKUP(A578,'sys-backorder details'!E:U,17,0),"-")</f>
        <v>Cash/Current Cheque</v>
      </c>
      <c r="AX578" s="87" t="str">
        <f>IF(K578&gt;1,VLOOKUP(A578,'settings-routing'!A:I,9,0),"")</f>
        <v/>
      </c>
    </row>
    <row r="579" ht="12.75" hidden="1" customHeight="1">
      <c r="A579" s="50" t="s">
        <v>1336</v>
      </c>
      <c r="B579" s="50" t="s">
        <v>1337</v>
      </c>
      <c r="C579" s="50">
        <f t="shared" si="2"/>
        <v>16</v>
      </c>
      <c r="D579" s="80">
        <f>SUMIF('Stocks 101-111'!$J:$J,'item dashboard'!A579,'Stocks 101-111'!K:K)</f>
        <v>16</v>
      </c>
      <c r="E579" s="80">
        <f>SUMIF('Stocks 101-111'!$J:$J,'item dashboard'!A579,'Stocks 101-111'!$L:$L)</f>
        <v>0</v>
      </c>
      <c r="F579" s="81">
        <f t="shared" si="3"/>
        <v>0</v>
      </c>
      <c r="G579" s="82">
        <f t="shared" si="4"/>
        <v>0.05714285714</v>
      </c>
      <c r="H579" s="50">
        <f>SUMIFS('sys-backorder details'!$M:$M,'sys-backorder details'!$E:$E,'item dashboard'!A579,'sys-backorder details'!$V:$V,"")</f>
        <v>0</v>
      </c>
      <c r="I579" s="83">
        <f>SUMIF('settings-routing'!$I:$I,'item dashboard'!A579,'settings-routing'!$O:$O)</f>
        <v>0</v>
      </c>
      <c r="J579" s="50">
        <f>SUMIFS('sys-backorder details'!$M:$M,'sys-backorder details'!$E:$E,'item dashboard'!A579,'sys-backorder details'!$V:$V,"Call off")</f>
        <v>20000</v>
      </c>
      <c r="K579" s="84">
        <f t="shared" si="5"/>
        <v>-16</v>
      </c>
      <c r="L579" s="84">
        <f>SUMIF('Production Plan'!$E:$E,'item dashboard'!A579,'Production Plan'!$N:$N)</f>
        <v>0</v>
      </c>
      <c r="M579" s="85" t="str">
        <f t="shared" si="6"/>
        <v>B-GP503-RD36-500 ml Red Bottle</v>
      </c>
      <c r="N579" s="86">
        <f>SUMIFS('sys inv movment rpt'!$M:$M,'sys inv movment rpt'!$L:$L,$M579,'sys inv movment rpt'!$N:$N,N$1)</f>
        <v>0</v>
      </c>
      <c r="O579" s="86">
        <f>SUMIFS('sys inv movment rpt'!$M:$M,'sys inv movment rpt'!$L:$L,$M579,'sys inv movment rpt'!$N:$N,O$1)</f>
        <v>0</v>
      </c>
      <c r="P579" s="86">
        <f>SUMIFS('sys inv movment rpt'!$M:$M,'sys inv movment rpt'!$L:$L,$M579,'sys inv movment rpt'!$N:$N,P$1)</f>
        <v>0</v>
      </c>
      <c r="Q579" s="86">
        <f>SUMIFS('sys inv movment rpt'!$M:$M,'sys inv movment rpt'!$L:$L,$M579,'sys inv movment rpt'!$N:$N,Q$1)</f>
        <v>0</v>
      </c>
      <c r="R579" s="86">
        <f>SUMIFS('sys inv movment rpt'!$M:$M,'sys inv movment rpt'!$L:$L,$M579,'sys inv movment rpt'!$N:$N,R$1)</f>
        <v>3600</v>
      </c>
      <c r="S579" s="86">
        <f>SUMIFS('sys inv movment rpt'!$M:$M,'sys inv movment rpt'!$L:$L,$M579,'sys inv movment rpt'!$N:$N,S$1)</f>
        <v>0</v>
      </c>
      <c r="T579" s="86">
        <f>SUMIFS('sys inv movment rpt'!$M:$M,'sys inv movment rpt'!$L:$L,$M579,'sys inv movment rpt'!$N:$N,T$1)</f>
        <v>0</v>
      </c>
      <c r="U579" s="86">
        <f>SUMIFS('sys inv movment rpt'!$M:$M,'sys inv movment rpt'!$L:$L,$M579,'sys inv movment rpt'!$N:$N,U$1)</f>
        <v>0</v>
      </c>
      <c r="V579" s="86">
        <f>SUMIFS('sys inv movment rpt'!$M:$M,'sys inv movment rpt'!$L:$L,$M579,'sys inv movment rpt'!$N:$N,V$1)</f>
        <v>0</v>
      </c>
      <c r="W579" s="86">
        <f>SUMIFS('sys inv movment rpt'!$M:$M,'sys inv movment rpt'!$L:$L,$M579,'sys inv movment rpt'!$N:$N,W$1)</f>
        <v>0</v>
      </c>
      <c r="X579" s="86">
        <f>SUMIFS('sys inv movment rpt'!$M:$M,'sys inv movment rpt'!$L:$L,$M579,'sys inv movment rpt'!$N:$N,X$1)</f>
        <v>0</v>
      </c>
      <c r="Y579" s="86">
        <f>SUMIFS('sys inv movment rpt'!$M:$M,'sys inv movment rpt'!$L:$L,$M579,'sys inv movment rpt'!$N:$N,Y$1)</f>
        <v>0</v>
      </c>
      <c r="Z579" s="86">
        <f>SUMIFS('sys inv movment rpt'!$M:$M,'sys inv movment rpt'!$L:$L,$M579,'sys inv movment rpt'!$N:$N,Z$1)</f>
        <v>0</v>
      </c>
      <c r="AA579" s="86">
        <f>SUMIFS('sys inv movment rpt'!$M:$M,'sys inv movment rpt'!$L:$L,$M579,'sys inv movment rpt'!$N:$N,AA$1)</f>
        <v>0</v>
      </c>
      <c r="AB579" s="86">
        <f>SUMIFS('sys inv movment rpt'!$M:$M,'sys inv movment rpt'!$L:$L,$M579,'sys inv movment rpt'!$N:$N,AB$1)</f>
        <v>0</v>
      </c>
      <c r="AC579" s="86">
        <f>SUMIFS('sys inv movment rpt'!$M:$M,'sys inv movment rpt'!$L:$L,$M579,'sys inv movment rpt'!$N:$N,AC$1)</f>
        <v>0</v>
      </c>
      <c r="AD579" s="86">
        <f>SUMIFS('sys inv movment rpt'!$M:$M,'sys inv movment rpt'!$L:$L,$M579,'sys inv movment rpt'!$N:$N,AD$1)</f>
        <v>0</v>
      </c>
      <c r="AE579" s="86">
        <f>SUMIFS('sys inv movment rpt'!$M:$M,'sys inv movment rpt'!$L:$L,$M579,'sys inv movment rpt'!$N:$N,AE$1)</f>
        <v>0</v>
      </c>
      <c r="AF579" s="86">
        <f>SUMIFS('sys inv movment rpt'!$M:$M,'sys inv movment rpt'!$L:$L,$M579,'sys inv movment rpt'!$N:$N,AF$1)</f>
        <v>0</v>
      </c>
      <c r="AG579" s="86">
        <f>SUMIFS('sys inv movment rpt'!$M:$M,'sys inv movment rpt'!$L:$L,$M579,'sys inv movment rpt'!$N:$N,AG$1)</f>
        <v>0</v>
      </c>
      <c r="AH579" s="86">
        <f>SUMIFS('sys inv movment rpt'!$M:$M,'sys inv movment rpt'!$L:$L,$M579,'sys inv movment rpt'!$N:$N,AH$1)</f>
        <v>0</v>
      </c>
      <c r="AI579" s="86">
        <f>SUMIFS('sys inv movment rpt'!$M:$M,'sys inv movment rpt'!$L:$L,$M579,'sys inv movment rpt'!$N:$N,AI$1)</f>
        <v>0</v>
      </c>
      <c r="AJ579" s="86">
        <f>SUMIFS('sys inv movment rpt'!$M:$M,'sys inv movment rpt'!$L:$L,$M579,'sys inv movment rpt'!$N:$N,AJ$1)</f>
        <v>20000</v>
      </c>
      <c r="AK579" s="86">
        <f>SUMIFS('sys inv movment rpt'!$M:$M,'sys inv movment rpt'!$L:$L,$M579,'sys inv movment rpt'!$N:$N,AK$1)</f>
        <v>0</v>
      </c>
      <c r="AL579" s="86">
        <f>SUMIFS('sys inv movment rpt'!$M:$M,'sys inv movment rpt'!$L:$L,$M579,'sys inv movment rpt'!$N:$N,AL$1)</f>
        <v>0</v>
      </c>
      <c r="AM579" s="86">
        <f>SUMIFS('sys inv movment rpt'!$M:$M,'sys inv movment rpt'!$L:$L,$M579,'sys inv movment rpt'!$N:$N,AM$1)</f>
        <v>0</v>
      </c>
      <c r="AN579" s="86">
        <f>SUMIFS('sys inv movment rpt'!$M:$M,'sys inv movment rpt'!$L:$L,$M579,'sys inv movment rpt'!$N:$N,AN$1)</f>
        <v>0</v>
      </c>
      <c r="AO579" s="86">
        <f>SUMIFS('sys inv movment rpt'!$M:$M,'sys inv movment rpt'!$L:$L,$M579,'sys inv movment rpt'!$N:$N,AO$1)</f>
        <v>0</v>
      </c>
      <c r="AP579" s="86">
        <f>SUMIFS('sys inv movment rpt'!$M:$M,'sys inv movment rpt'!$L:$L,$M579,'sys inv movment rpt'!$N:$N,AP$1)</f>
        <v>0</v>
      </c>
      <c r="AQ579" s="86">
        <f>SUMIFS('sys inv movment rpt'!$M:$M,'sys inv movment rpt'!$L:$L,$M579,'sys inv movment rpt'!$N:$N,AQ$1)</f>
        <v>0</v>
      </c>
      <c r="AR579" s="86">
        <f>SUMIFS('sys inv movment rpt'!$M:$M,'sys inv movment rpt'!$L:$L,$M579,'sys inv movment rpt'!$N:$N,AR$1)</f>
        <v>0</v>
      </c>
      <c r="AS579" s="86">
        <f>SUMIFS('sys inv movment rpt'!$M:$M,'sys inv movment rpt'!$L:$L,$M579,'sys inv movment rpt'!$N:$N,AS$1)</f>
        <v>0</v>
      </c>
      <c r="AT579" s="86">
        <f>SUMIFS('sys inv movment rpt'!$M:$M,'sys inv movment rpt'!$L:$L,$M579,'sys inv movment rpt'!$N:$N,AT$1)</f>
        <v>0</v>
      </c>
      <c r="AU579" s="86">
        <f>SUMIFS('sys inv movment rpt'!$M:$M,'sys inv movment rpt'!$L:$L,$M579,'sys inv movment rpt'!$N:$N,AU$1)</f>
        <v>0</v>
      </c>
      <c r="AV579" s="86">
        <f>SUMIFS('sys inv movment rpt'!$M:$M,'sys inv movment rpt'!$L:$L,$M579,'sys inv movment rpt'!$N:$N,AV$1)</f>
        <v>0</v>
      </c>
      <c r="AW579" s="87" t="str">
        <f>IFERROR(VLOOKUP(A579,'sys-backorder details'!E:U,17,0),"-")</f>
        <v>45 Days</v>
      </c>
      <c r="AX579" s="87" t="str">
        <f>IF(K579&gt;1,VLOOKUP(A579,'settings-routing'!A:I,9,0),"")</f>
        <v/>
      </c>
    </row>
    <row r="580" ht="12.75" hidden="1" customHeight="1">
      <c r="A580" s="50" t="s">
        <v>1338</v>
      </c>
      <c r="B580" s="50" t="s">
        <v>1339</v>
      </c>
      <c r="C580" s="50">
        <f t="shared" si="2"/>
        <v>0</v>
      </c>
      <c r="D580" s="80">
        <f>SUMIF('Stocks 101-111'!$J:$J,'item dashboard'!A580,'Stocks 101-111'!K:K)</f>
        <v>0</v>
      </c>
      <c r="E580" s="80">
        <f>SUMIF('Stocks 101-111'!$J:$J,'item dashboard'!A580,'Stocks 101-111'!$L:$L)</f>
        <v>0</v>
      </c>
      <c r="F580" s="81">
        <f t="shared" si="3"/>
        <v>0</v>
      </c>
      <c r="G580" s="82">
        <f t="shared" si="4"/>
        <v>0.1142857143</v>
      </c>
      <c r="H580" s="50">
        <f>SUMIFS('sys-backorder details'!$M:$M,'sys-backorder details'!$E:$E,'item dashboard'!A580,'sys-backorder details'!$V:$V,"")</f>
        <v>0</v>
      </c>
      <c r="I580" s="83">
        <f>SUMIF('settings-routing'!$I:$I,'item dashboard'!A580,'settings-routing'!$O:$O)</f>
        <v>0</v>
      </c>
      <c r="J580" s="50">
        <f>SUMIFS('sys-backorder details'!$M:$M,'sys-backorder details'!$E:$E,'item dashboard'!A580,'sys-backorder details'!$V:$V,"Call off")</f>
        <v>0</v>
      </c>
      <c r="K580" s="84">
        <f t="shared" si="5"/>
        <v>0</v>
      </c>
      <c r="L580" s="84">
        <f>SUMIF('Production Plan'!$E:$E,'item dashboard'!A580,'Production Plan'!$N:$N)</f>
        <v>0</v>
      </c>
      <c r="M580" s="85" t="str">
        <f t="shared" si="6"/>
        <v>B-GP503-W36-500 ml White Bottle</v>
      </c>
      <c r="N580" s="86">
        <f>SUMIFS('sys inv movment rpt'!$M:$M,'sys inv movment rpt'!$L:$L,$M580,'sys inv movment rpt'!$N:$N,N$1)</f>
        <v>0</v>
      </c>
      <c r="O580" s="86">
        <f>SUMIFS('sys inv movment rpt'!$M:$M,'sys inv movment rpt'!$L:$L,$M580,'sys inv movment rpt'!$N:$N,O$1)</f>
        <v>0</v>
      </c>
      <c r="P580" s="86">
        <f>SUMIFS('sys inv movment rpt'!$M:$M,'sys inv movment rpt'!$L:$L,$M580,'sys inv movment rpt'!$N:$N,P$1)</f>
        <v>0</v>
      </c>
      <c r="Q580" s="86">
        <f>SUMIFS('sys inv movment rpt'!$M:$M,'sys inv movment rpt'!$L:$L,$M580,'sys inv movment rpt'!$N:$N,Q$1)</f>
        <v>0</v>
      </c>
      <c r="R580" s="86">
        <f>SUMIFS('sys inv movment rpt'!$M:$M,'sys inv movment rpt'!$L:$L,$M580,'sys inv movment rpt'!$N:$N,R$1)</f>
        <v>5040</v>
      </c>
      <c r="S580" s="86">
        <f>SUMIFS('sys inv movment rpt'!$M:$M,'sys inv movment rpt'!$L:$L,$M580,'sys inv movment rpt'!$N:$N,S$1)</f>
        <v>0</v>
      </c>
      <c r="T580" s="86">
        <f>SUMIFS('sys inv movment rpt'!$M:$M,'sys inv movment rpt'!$L:$L,$M580,'sys inv movment rpt'!$N:$N,T$1)</f>
        <v>0</v>
      </c>
      <c r="U580" s="86">
        <f>SUMIFS('sys inv movment rpt'!$M:$M,'sys inv movment rpt'!$L:$L,$M580,'sys inv movment rpt'!$N:$N,U$1)</f>
        <v>0</v>
      </c>
      <c r="V580" s="86">
        <f>SUMIFS('sys inv movment rpt'!$M:$M,'sys inv movment rpt'!$L:$L,$M580,'sys inv movment rpt'!$N:$N,V$1)</f>
        <v>0</v>
      </c>
      <c r="W580" s="86">
        <f>SUMIFS('sys inv movment rpt'!$M:$M,'sys inv movment rpt'!$L:$L,$M580,'sys inv movment rpt'!$N:$N,W$1)</f>
        <v>0</v>
      </c>
      <c r="X580" s="86">
        <f>SUMIFS('sys inv movment rpt'!$M:$M,'sys inv movment rpt'!$L:$L,$M580,'sys inv movment rpt'!$N:$N,X$1)</f>
        <v>0</v>
      </c>
      <c r="Y580" s="86">
        <f>SUMIFS('sys inv movment rpt'!$M:$M,'sys inv movment rpt'!$L:$L,$M580,'sys inv movment rpt'!$N:$N,Y$1)</f>
        <v>0</v>
      </c>
      <c r="Z580" s="86">
        <f>SUMIFS('sys inv movment rpt'!$M:$M,'sys inv movment rpt'!$L:$L,$M580,'sys inv movment rpt'!$N:$N,Z$1)</f>
        <v>0</v>
      </c>
      <c r="AA580" s="86">
        <f>SUMIFS('sys inv movment rpt'!$M:$M,'sys inv movment rpt'!$L:$L,$M580,'sys inv movment rpt'!$N:$N,AA$1)</f>
        <v>0</v>
      </c>
      <c r="AB580" s="86">
        <f>SUMIFS('sys inv movment rpt'!$M:$M,'sys inv movment rpt'!$L:$L,$M580,'sys inv movment rpt'!$N:$N,AB$1)</f>
        <v>0</v>
      </c>
      <c r="AC580" s="86">
        <f>SUMIFS('sys inv movment rpt'!$M:$M,'sys inv movment rpt'!$L:$L,$M580,'sys inv movment rpt'!$N:$N,AC$1)</f>
        <v>0</v>
      </c>
      <c r="AD580" s="86">
        <f>SUMIFS('sys inv movment rpt'!$M:$M,'sys inv movment rpt'!$L:$L,$M580,'sys inv movment rpt'!$N:$N,AD$1)</f>
        <v>0</v>
      </c>
      <c r="AE580" s="86">
        <f>SUMIFS('sys inv movment rpt'!$M:$M,'sys inv movment rpt'!$L:$L,$M580,'sys inv movment rpt'!$N:$N,AE$1)</f>
        <v>2880</v>
      </c>
      <c r="AF580" s="86">
        <f>SUMIFS('sys inv movment rpt'!$M:$M,'sys inv movment rpt'!$L:$L,$M580,'sys inv movment rpt'!$N:$N,AF$1)</f>
        <v>0</v>
      </c>
      <c r="AG580" s="86">
        <f>SUMIFS('sys inv movment rpt'!$M:$M,'sys inv movment rpt'!$L:$L,$M580,'sys inv movment rpt'!$N:$N,AG$1)</f>
        <v>0</v>
      </c>
      <c r="AH580" s="86">
        <f>SUMIFS('sys inv movment rpt'!$M:$M,'sys inv movment rpt'!$L:$L,$M580,'sys inv movment rpt'!$N:$N,AH$1)</f>
        <v>0</v>
      </c>
      <c r="AI580" s="86">
        <f>SUMIFS('sys inv movment rpt'!$M:$M,'sys inv movment rpt'!$L:$L,$M580,'sys inv movment rpt'!$N:$N,AI$1)</f>
        <v>0</v>
      </c>
      <c r="AJ580" s="86">
        <f>SUMIFS('sys inv movment rpt'!$M:$M,'sys inv movment rpt'!$L:$L,$M580,'sys inv movment rpt'!$N:$N,AJ$1)</f>
        <v>0</v>
      </c>
      <c r="AK580" s="86">
        <f>SUMIFS('sys inv movment rpt'!$M:$M,'sys inv movment rpt'!$L:$L,$M580,'sys inv movment rpt'!$N:$N,AK$1)</f>
        <v>0</v>
      </c>
      <c r="AL580" s="86">
        <f>SUMIFS('sys inv movment rpt'!$M:$M,'sys inv movment rpt'!$L:$L,$M580,'sys inv movment rpt'!$N:$N,AL$1)</f>
        <v>0</v>
      </c>
      <c r="AM580" s="86">
        <f>SUMIFS('sys inv movment rpt'!$M:$M,'sys inv movment rpt'!$L:$L,$M580,'sys inv movment rpt'!$N:$N,AM$1)</f>
        <v>0</v>
      </c>
      <c r="AN580" s="86">
        <f>SUMIFS('sys inv movment rpt'!$M:$M,'sys inv movment rpt'!$L:$L,$M580,'sys inv movment rpt'!$N:$N,AN$1)</f>
        <v>144</v>
      </c>
      <c r="AO580" s="86">
        <f>SUMIFS('sys inv movment rpt'!$M:$M,'sys inv movment rpt'!$L:$L,$M580,'sys inv movment rpt'!$N:$N,AO$1)</f>
        <v>0</v>
      </c>
      <c r="AP580" s="86">
        <f>SUMIFS('sys inv movment rpt'!$M:$M,'sys inv movment rpt'!$L:$L,$M580,'sys inv movment rpt'!$N:$N,AP$1)</f>
        <v>0</v>
      </c>
      <c r="AQ580" s="86">
        <f>SUMIFS('sys inv movment rpt'!$M:$M,'sys inv movment rpt'!$L:$L,$M580,'sys inv movment rpt'!$N:$N,AQ$1)</f>
        <v>0</v>
      </c>
      <c r="AR580" s="86">
        <f>SUMIFS('sys inv movment rpt'!$M:$M,'sys inv movment rpt'!$L:$L,$M580,'sys inv movment rpt'!$N:$N,AR$1)</f>
        <v>0</v>
      </c>
      <c r="AS580" s="86">
        <f>SUMIFS('sys inv movment rpt'!$M:$M,'sys inv movment rpt'!$L:$L,$M580,'sys inv movment rpt'!$N:$N,AS$1)</f>
        <v>720</v>
      </c>
      <c r="AT580" s="86">
        <f>SUMIFS('sys inv movment rpt'!$M:$M,'sys inv movment rpt'!$L:$L,$M580,'sys inv movment rpt'!$N:$N,AT$1)</f>
        <v>0</v>
      </c>
      <c r="AU580" s="86">
        <f>SUMIFS('sys inv movment rpt'!$M:$M,'sys inv movment rpt'!$L:$L,$M580,'sys inv movment rpt'!$N:$N,AU$1)</f>
        <v>0</v>
      </c>
      <c r="AV580" s="86">
        <f>SUMIFS('sys inv movment rpt'!$M:$M,'sys inv movment rpt'!$L:$L,$M580,'sys inv movment rpt'!$N:$N,AV$1)</f>
        <v>0</v>
      </c>
      <c r="AW580" s="87" t="str">
        <f>IFERROR(VLOOKUP(A580,'sys-backorder details'!E:U,17,0),"-")</f>
        <v>-</v>
      </c>
      <c r="AX580" s="87" t="str">
        <f>IF(K580&gt;1,VLOOKUP(A580,'settings-routing'!A:I,9,0),"")</f>
        <v/>
      </c>
    </row>
    <row r="581" ht="12.75" hidden="1" customHeight="1">
      <c r="A581" s="50" t="s">
        <v>1340</v>
      </c>
      <c r="B581" s="50" t="s">
        <v>1341</v>
      </c>
      <c r="C581" s="50">
        <f t="shared" si="2"/>
        <v>0</v>
      </c>
      <c r="D581" s="80">
        <f>SUMIF('Stocks 101-111'!$J:$J,'item dashboard'!A581,'Stocks 101-111'!K:K)</f>
        <v>0</v>
      </c>
      <c r="E581" s="80">
        <f>SUMIF('Stocks 101-111'!$J:$J,'item dashboard'!A581,'Stocks 101-111'!$L:$L)</f>
        <v>0</v>
      </c>
      <c r="F581" s="81">
        <f t="shared" si="3"/>
        <v>0</v>
      </c>
      <c r="G581" s="82">
        <f t="shared" si="4"/>
        <v>0</v>
      </c>
      <c r="H581" s="50">
        <f>SUMIFS('sys-backorder details'!$M:$M,'sys-backorder details'!$E:$E,'item dashboard'!A581,'sys-backorder details'!$V:$V,"")</f>
        <v>0</v>
      </c>
      <c r="I581" s="83">
        <f>SUMIF('settings-routing'!$I:$I,'item dashboard'!A581,'settings-routing'!$O:$O)</f>
        <v>0</v>
      </c>
      <c r="J581" s="50">
        <f>SUMIFS('sys-backorder details'!$M:$M,'sys-backorder details'!$E:$E,'item dashboard'!A581,'sys-backorder details'!$V:$V,"Call off")</f>
        <v>0</v>
      </c>
      <c r="K581" s="84">
        <f t="shared" si="5"/>
        <v>0</v>
      </c>
      <c r="L581" s="84">
        <f>SUMIF('Production Plan'!$E:$E,'item dashboard'!A581,'Production Plan'!$N:$N)</f>
        <v>0</v>
      </c>
      <c r="M581" s="85" t="str">
        <f t="shared" si="6"/>
        <v>B-GP503-W36NURO-500 ml White Printed Nuro Hair Oil Bottle</v>
      </c>
      <c r="N581" s="86">
        <f>SUMIFS('sys inv movment rpt'!$M:$M,'sys inv movment rpt'!$L:$L,$M581,'sys inv movment rpt'!$N:$N,N$1)</f>
        <v>0</v>
      </c>
      <c r="O581" s="86">
        <f>SUMIFS('sys inv movment rpt'!$M:$M,'sys inv movment rpt'!$L:$L,$M581,'sys inv movment rpt'!$N:$N,O$1)</f>
        <v>0</v>
      </c>
      <c r="P581" s="86">
        <f>SUMIFS('sys inv movment rpt'!$M:$M,'sys inv movment rpt'!$L:$L,$M581,'sys inv movment rpt'!$N:$N,P$1)</f>
        <v>0</v>
      </c>
      <c r="Q581" s="86">
        <f>SUMIFS('sys inv movment rpt'!$M:$M,'sys inv movment rpt'!$L:$L,$M581,'sys inv movment rpt'!$N:$N,Q$1)</f>
        <v>0</v>
      </c>
      <c r="R581" s="86">
        <f>SUMIFS('sys inv movment rpt'!$M:$M,'sys inv movment rpt'!$L:$L,$M581,'sys inv movment rpt'!$N:$N,R$1)</f>
        <v>0</v>
      </c>
      <c r="S581" s="86">
        <f>SUMIFS('sys inv movment rpt'!$M:$M,'sys inv movment rpt'!$L:$L,$M581,'sys inv movment rpt'!$N:$N,S$1)</f>
        <v>0</v>
      </c>
      <c r="T581" s="86">
        <f>SUMIFS('sys inv movment rpt'!$M:$M,'sys inv movment rpt'!$L:$L,$M581,'sys inv movment rpt'!$N:$N,T$1)</f>
        <v>0</v>
      </c>
      <c r="U581" s="86">
        <f>SUMIFS('sys inv movment rpt'!$M:$M,'sys inv movment rpt'!$L:$L,$M581,'sys inv movment rpt'!$N:$N,U$1)</f>
        <v>0</v>
      </c>
      <c r="V581" s="86">
        <f>SUMIFS('sys inv movment rpt'!$M:$M,'sys inv movment rpt'!$L:$L,$M581,'sys inv movment rpt'!$N:$N,V$1)</f>
        <v>0</v>
      </c>
      <c r="W581" s="86">
        <f>SUMIFS('sys inv movment rpt'!$M:$M,'sys inv movment rpt'!$L:$L,$M581,'sys inv movment rpt'!$N:$N,W$1)</f>
        <v>0</v>
      </c>
      <c r="X581" s="86">
        <f>SUMIFS('sys inv movment rpt'!$M:$M,'sys inv movment rpt'!$L:$L,$M581,'sys inv movment rpt'!$N:$N,X$1)</f>
        <v>0</v>
      </c>
      <c r="Y581" s="86">
        <f>SUMIFS('sys inv movment rpt'!$M:$M,'sys inv movment rpt'!$L:$L,$M581,'sys inv movment rpt'!$N:$N,Y$1)</f>
        <v>0</v>
      </c>
      <c r="Z581" s="86">
        <f>SUMIFS('sys inv movment rpt'!$M:$M,'sys inv movment rpt'!$L:$L,$M581,'sys inv movment rpt'!$N:$N,Z$1)</f>
        <v>0</v>
      </c>
      <c r="AA581" s="86">
        <f>SUMIFS('sys inv movment rpt'!$M:$M,'sys inv movment rpt'!$L:$L,$M581,'sys inv movment rpt'!$N:$N,AA$1)</f>
        <v>0</v>
      </c>
      <c r="AB581" s="86">
        <f>SUMIFS('sys inv movment rpt'!$M:$M,'sys inv movment rpt'!$L:$L,$M581,'sys inv movment rpt'!$N:$N,AB$1)</f>
        <v>0</v>
      </c>
      <c r="AC581" s="86">
        <f>SUMIFS('sys inv movment rpt'!$M:$M,'sys inv movment rpt'!$L:$L,$M581,'sys inv movment rpt'!$N:$N,AC$1)</f>
        <v>0</v>
      </c>
      <c r="AD581" s="86">
        <f>SUMIFS('sys inv movment rpt'!$M:$M,'sys inv movment rpt'!$L:$L,$M581,'sys inv movment rpt'!$N:$N,AD$1)</f>
        <v>0</v>
      </c>
      <c r="AE581" s="86">
        <f>SUMIFS('sys inv movment rpt'!$M:$M,'sys inv movment rpt'!$L:$L,$M581,'sys inv movment rpt'!$N:$N,AE$1)</f>
        <v>0</v>
      </c>
      <c r="AF581" s="86">
        <f>SUMIFS('sys inv movment rpt'!$M:$M,'sys inv movment rpt'!$L:$L,$M581,'sys inv movment rpt'!$N:$N,AF$1)</f>
        <v>0</v>
      </c>
      <c r="AG581" s="86">
        <f>SUMIFS('sys inv movment rpt'!$M:$M,'sys inv movment rpt'!$L:$L,$M581,'sys inv movment rpt'!$N:$N,AG$1)</f>
        <v>0</v>
      </c>
      <c r="AH581" s="86">
        <f>SUMIFS('sys inv movment rpt'!$M:$M,'sys inv movment rpt'!$L:$L,$M581,'sys inv movment rpt'!$N:$N,AH$1)</f>
        <v>0</v>
      </c>
      <c r="AI581" s="86">
        <f>SUMIFS('sys inv movment rpt'!$M:$M,'sys inv movment rpt'!$L:$L,$M581,'sys inv movment rpt'!$N:$N,AI$1)</f>
        <v>0</v>
      </c>
      <c r="AJ581" s="86">
        <f>SUMIFS('sys inv movment rpt'!$M:$M,'sys inv movment rpt'!$L:$L,$M581,'sys inv movment rpt'!$N:$N,AJ$1)</f>
        <v>0</v>
      </c>
      <c r="AK581" s="86">
        <f>SUMIFS('sys inv movment rpt'!$M:$M,'sys inv movment rpt'!$L:$L,$M581,'sys inv movment rpt'!$N:$N,AK$1)</f>
        <v>0</v>
      </c>
      <c r="AL581" s="86">
        <f>SUMIFS('sys inv movment rpt'!$M:$M,'sys inv movment rpt'!$L:$L,$M581,'sys inv movment rpt'!$N:$N,AL$1)</f>
        <v>0</v>
      </c>
      <c r="AM581" s="86">
        <f>SUMIFS('sys inv movment rpt'!$M:$M,'sys inv movment rpt'!$L:$L,$M581,'sys inv movment rpt'!$N:$N,AM$1)</f>
        <v>0</v>
      </c>
      <c r="AN581" s="86">
        <f>SUMIFS('sys inv movment rpt'!$M:$M,'sys inv movment rpt'!$L:$L,$M581,'sys inv movment rpt'!$N:$N,AN$1)</f>
        <v>0</v>
      </c>
      <c r="AO581" s="86">
        <f>SUMIFS('sys inv movment rpt'!$M:$M,'sys inv movment rpt'!$L:$L,$M581,'sys inv movment rpt'!$N:$N,AO$1)</f>
        <v>0</v>
      </c>
      <c r="AP581" s="86">
        <f>SUMIFS('sys inv movment rpt'!$M:$M,'sys inv movment rpt'!$L:$L,$M581,'sys inv movment rpt'!$N:$N,AP$1)</f>
        <v>0</v>
      </c>
      <c r="AQ581" s="86">
        <f>SUMIFS('sys inv movment rpt'!$M:$M,'sys inv movment rpt'!$L:$L,$M581,'sys inv movment rpt'!$N:$N,AQ$1)</f>
        <v>0</v>
      </c>
      <c r="AR581" s="86">
        <f>SUMIFS('sys inv movment rpt'!$M:$M,'sys inv movment rpt'!$L:$L,$M581,'sys inv movment rpt'!$N:$N,AR$1)</f>
        <v>0</v>
      </c>
      <c r="AS581" s="86">
        <f>SUMIFS('sys inv movment rpt'!$M:$M,'sys inv movment rpt'!$L:$L,$M581,'sys inv movment rpt'!$N:$N,AS$1)</f>
        <v>0</v>
      </c>
      <c r="AT581" s="86">
        <f>SUMIFS('sys inv movment rpt'!$M:$M,'sys inv movment rpt'!$L:$L,$M581,'sys inv movment rpt'!$N:$N,AT$1)</f>
        <v>0</v>
      </c>
      <c r="AU581" s="86">
        <f>SUMIFS('sys inv movment rpt'!$M:$M,'sys inv movment rpt'!$L:$L,$M581,'sys inv movment rpt'!$N:$N,AU$1)</f>
        <v>0</v>
      </c>
      <c r="AV581" s="86">
        <f>SUMIFS('sys inv movment rpt'!$M:$M,'sys inv movment rpt'!$L:$L,$M581,'sys inv movment rpt'!$N:$N,AV$1)</f>
        <v>0</v>
      </c>
      <c r="AW581" s="87" t="str">
        <f>IFERROR(VLOOKUP(A581,'sys-backorder details'!E:U,17,0),"-")</f>
        <v>-</v>
      </c>
      <c r="AX581" s="87" t="str">
        <f>IF(K581&gt;1,VLOOKUP(A581,'settings-routing'!A:I,9,0),"")</f>
        <v/>
      </c>
    </row>
    <row r="582" ht="12.75" hidden="1" customHeight="1">
      <c r="A582" s="50" t="s">
        <v>1342</v>
      </c>
      <c r="B582" s="50" t="s">
        <v>1343</v>
      </c>
      <c r="C582" s="50">
        <f t="shared" si="2"/>
        <v>0</v>
      </c>
      <c r="D582" s="80">
        <f>SUMIF('Stocks 101-111'!$J:$J,'item dashboard'!A582,'Stocks 101-111'!K:K)</f>
        <v>0</v>
      </c>
      <c r="E582" s="80">
        <f>SUMIF('Stocks 101-111'!$J:$J,'item dashboard'!A582,'Stocks 101-111'!$L:$L)</f>
        <v>0</v>
      </c>
      <c r="F582" s="81">
        <f t="shared" si="3"/>
        <v>0</v>
      </c>
      <c r="G582" s="82">
        <f t="shared" si="4"/>
        <v>0</v>
      </c>
      <c r="H582" s="50">
        <f>SUMIFS('sys-backorder details'!$M:$M,'sys-backorder details'!$E:$E,'item dashboard'!A582,'sys-backorder details'!$V:$V,"")</f>
        <v>0</v>
      </c>
      <c r="I582" s="83">
        <f>SUMIF('settings-routing'!$I:$I,'item dashboard'!A582,'settings-routing'!$O:$O)</f>
        <v>0</v>
      </c>
      <c r="J582" s="50">
        <f>SUMIFS('sys-backorder details'!$M:$M,'sys-backorder details'!$E:$E,'item dashboard'!A582,'sys-backorder details'!$V:$V,"Call off")</f>
        <v>0</v>
      </c>
      <c r="K582" s="84">
        <f t="shared" si="5"/>
        <v>0</v>
      </c>
      <c r="L582" s="84">
        <f>SUMIF('Production Plan'!$E:$E,'item dashboard'!A582,'Production Plan'!$N:$N)</f>
        <v>0</v>
      </c>
      <c r="M582" s="85" t="str">
        <f t="shared" si="6"/>
        <v>B-GP503-W36SANK-500 ml White Printed Ze Body Lotion Bottle</v>
      </c>
      <c r="N582" s="86">
        <f>SUMIFS('sys inv movment rpt'!$M:$M,'sys inv movment rpt'!$L:$L,$M582,'sys inv movment rpt'!$N:$N,N$1)</f>
        <v>0</v>
      </c>
      <c r="O582" s="86">
        <f>SUMIFS('sys inv movment rpt'!$M:$M,'sys inv movment rpt'!$L:$L,$M582,'sys inv movment rpt'!$N:$N,O$1)</f>
        <v>0</v>
      </c>
      <c r="P582" s="86">
        <f>SUMIFS('sys inv movment rpt'!$M:$M,'sys inv movment rpt'!$L:$L,$M582,'sys inv movment rpt'!$N:$N,P$1)</f>
        <v>0</v>
      </c>
      <c r="Q582" s="86">
        <f>SUMIFS('sys inv movment rpt'!$M:$M,'sys inv movment rpt'!$L:$L,$M582,'sys inv movment rpt'!$N:$N,Q$1)</f>
        <v>0</v>
      </c>
      <c r="R582" s="86">
        <f>SUMIFS('sys inv movment rpt'!$M:$M,'sys inv movment rpt'!$L:$L,$M582,'sys inv movment rpt'!$N:$N,R$1)</f>
        <v>0</v>
      </c>
      <c r="S582" s="86">
        <f>SUMIFS('sys inv movment rpt'!$M:$M,'sys inv movment rpt'!$L:$L,$M582,'sys inv movment rpt'!$N:$N,S$1)</f>
        <v>0</v>
      </c>
      <c r="T582" s="86">
        <f>SUMIFS('sys inv movment rpt'!$M:$M,'sys inv movment rpt'!$L:$L,$M582,'sys inv movment rpt'!$N:$N,T$1)</f>
        <v>0</v>
      </c>
      <c r="U582" s="86">
        <f>SUMIFS('sys inv movment rpt'!$M:$M,'sys inv movment rpt'!$L:$L,$M582,'sys inv movment rpt'!$N:$N,U$1)</f>
        <v>0</v>
      </c>
      <c r="V582" s="86">
        <f>SUMIFS('sys inv movment rpt'!$M:$M,'sys inv movment rpt'!$L:$L,$M582,'sys inv movment rpt'!$N:$N,V$1)</f>
        <v>0</v>
      </c>
      <c r="W582" s="86">
        <f>SUMIFS('sys inv movment rpt'!$M:$M,'sys inv movment rpt'!$L:$L,$M582,'sys inv movment rpt'!$N:$N,W$1)</f>
        <v>0</v>
      </c>
      <c r="X582" s="86">
        <f>SUMIFS('sys inv movment rpt'!$M:$M,'sys inv movment rpt'!$L:$L,$M582,'sys inv movment rpt'!$N:$N,X$1)</f>
        <v>0</v>
      </c>
      <c r="Y582" s="86">
        <f>SUMIFS('sys inv movment rpt'!$M:$M,'sys inv movment rpt'!$L:$L,$M582,'sys inv movment rpt'!$N:$N,Y$1)</f>
        <v>0</v>
      </c>
      <c r="Z582" s="86">
        <f>SUMIFS('sys inv movment rpt'!$M:$M,'sys inv movment rpt'!$L:$L,$M582,'sys inv movment rpt'!$N:$N,Z$1)</f>
        <v>0</v>
      </c>
      <c r="AA582" s="86">
        <f>SUMIFS('sys inv movment rpt'!$M:$M,'sys inv movment rpt'!$L:$L,$M582,'sys inv movment rpt'!$N:$N,AA$1)</f>
        <v>0</v>
      </c>
      <c r="AB582" s="86">
        <f>SUMIFS('sys inv movment rpt'!$M:$M,'sys inv movment rpt'!$L:$L,$M582,'sys inv movment rpt'!$N:$N,AB$1)</f>
        <v>0</v>
      </c>
      <c r="AC582" s="86">
        <f>SUMIFS('sys inv movment rpt'!$M:$M,'sys inv movment rpt'!$L:$L,$M582,'sys inv movment rpt'!$N:$N,AC$1)</f>
        <v>0</v>
      </c>
      <c r="AD582" s="86">
        <f>SUMIFS('sys inv movment rpt'!$M:$M,'sys inv movment rpt'!$L:$L,$M582,'sys inv movment rpt'!$N:$N,AD$1)</f>
        <v>0</v>
      </c>
      <c r="AE582" s="86">
        <f>SUMIFS('sys inv movment rpt'!$M:$M,'sys inv movment rpt'!$L:$L,$M582,'sys inv movment rpt'!$N:$N,AE$1)</f>
        <v>0</v>
      </c>
      <c r="AF582" s="86">
        <f>SUMIFS('sys inv movment rpt'!$M:$M,'sys inv movment rpt'!$L:$L,$M582,'sys inv movment rpt'!$N:$N,AF$1)</f>
        <v>0</v>
      </c>
      <c r="AG582" s="86">
        <f>SUMIFS('sys inv movment rpt'!$M:$M,'sys inv movment rpt'!$L:$L,$M582,'sys inv movment rpt'!$N:$N,AG$1)</f>
        <v>0</v>
      </c>
      <c r="AH582" s="86">
        <f>SUMIFS('sys inv movment rpt'!$M:$M,'sys inv movment rpt'!$L:$L,$M582,'sys inv movment rpt'!$N:$N,AH$1)</f>
        <v>0</v>
      </c>
      <c r="AI582" s="86">
        <f>SUMIFS('sys inv movment rpt'!$M:$M,'sys inv movment rpt'!$L:$L,$M582,'sys inv movment rpt'!$N:$N,AI$1)</f>
        <v>0</v>
      </c>
      <c r="AJ582" s="86">
        <f>SUMIFS('sys inv movment rpt'!$M:$M,'sys inv movment rpt'!$L:$L,$M582,'sys inv movment rpt'!$N:$N,AJ$1)</f>
        <v>0</v>
      </c>
      <c r="AK582" s="86">
        <f>SUMIFS('sys inv movment rpt'!$M:$M,'sys inv movment rpt'!$L:$L,$M582,'sys inv movment rpt'!$N:$N,AK$1)</f>
        <v>0</v>
      </c>
      <c r="AL582" s="86">
        <f>SUMIFS('sys inv movment rpt'!$M:$M,'sys inv movment rpt'!$L:$L,$M582,'sys inv movment rpt'!$N:$N,AL$1)</f>
        <v>0</v>
      </c>
      <c r="AM582" s="86">
        <f>SUMIFS('sys inv movment rpt'!$M:$M,'sys inv movment rpt'!$L:$L,$M582,'sys inv movment rpt'!$N:$N,AM$1)</f>
        <v>0</v>
      </c>
      <c r="AN582" s="86">
        <f>SUMIFS('sys inv movment rpt'!$M:$M,'sys inv movment rpt'!$L:$L,$M582,'sys inv movment rpt'!$N:$N,AN$1)</f>
        <v>0</v>
      </c>
      <c r="AO582" s="86">
        <f>SUMIFS('sys inv movment rpt'!$M:$M,'sys inv movment rpt'!$L:$L,$M582,'sys inv movment rpt'!$N:$N,AO$1)</f>
        <v>0</v>
      </c>
      <c r="AP582" s="86">
        <f>SUMIFS('sys inv movment rpt'!$M:$M,'sys inv movment rpt'!$L:$L,$M582,'sys inv movment rpt'!$N:$N,AP$1)</f>
        <v>0</v>
      </c>
      <c r="AQ582" s="86">
        <f>SUMIFS('sys inv movment rpt'!$M:$M,'sys inv movment rpt'!$L:$L,$M582,'sys inv movment rpt'!$N:$N,AQ$1)</f>
        <v>0</v>
      </c>
      <c r="AR582" s="86">
        <f>SUMIFS('sys inv movment rpt'!$M:$M,'sys inv movment rpt'!$L:$L,$M582,'sys inv movment rpt'!$N:$N,AR$1)</f>
        <v>0</v>
      </c>
      <c r="AS582" s="86">
        <f>SUMIFS('sys inv movment rpt'!$M:$M,'sys inv movment rpt'!$L:$L,$M582,'sys inv movment rpt'!$N:$N,AS$1)</f>
        <v>0</v>
      </c>
      <c r="AT582" s="86">
        <f>SUMIFS('sys inv movment rpt'!$M:$M,'sys inv movment rpt'!$L:$L,$M582,'sys inv movment rpt'!$N:$N,AT$1)</f>
        <v>0</v>
      </c>
      <c r="AU582" s="86">
        <f>SUMIFS('sys inv movment rpt'!$M:$M,'sys inv movment rpt'!$L:$L,$M582,'sys inv movment rpt'!$N:$N,AU$1)</f>
        <v>0</v>
      </c>
      <c r="AV582" s="86">
        <f>SUMIFS('sys inv movment rpt'!$M:$M,'sys inv movment rpt'!$L:$L,$M582,'sys inv movment rpt'!$N:$N,AV$1)</f>
        <v>0</v>
      </c>
      <c r="AW582" s="87" t="str">
        <f>IFERROR(VLOOKUP(A582,'sys-backorder details'!E:U,17,0),"-")</f>
        <v>-</v>
      </c>
      <c r="AX582" s="87" t="str">
        <f>IF(K582&gt;1,VLOOKUP(A582,'settings-routing'!A:I,9,0),"")</f>
        <v/>
      </c>
    </row>
    <row r="583" ht="12.75" hidden="1" customHeight="1">
      <c r="A583" s="50" t="s">
        <v>1344</v>
      </c>
      <c r="B583" s="50" t="s">
        <v>1345</v>
      </c>
      <c r="C583" s="50">
        <f t="shared" si="2"/>
        <v>2160</v>
      </c>
      <c r="D583" s="80">
        <f>SUMIF('Stocks 101-111'!$J:$J,'item dashboard'!A583,'Stocks 101-111'!K:K)</f>
        <v>2160</v>
      </c>
      <c r="E583" s="80">
        <f>SUMIF('Stocks 101-111'!$J:$J,'item dashboard'!A583,'Stocks 101-111'!$L:$L)</f>
        <v>0</v>
      </c>
      <c r="F583" s="81">
        <f t="shared" si="3"/>
        <v>0</v>
      </c>
      <c r="G583" s="82">
        <f t="shared" si="4"/>
        <v>0.02857142857</v>
      </c>
      <c r="H583" s="50">
        <f>SUMIFS('sys-backorder details'!$M:$M,'sys-backorder details'!$E:$E,'item dashboard'!A583,'sys-backorder details'!$V:$V,"")</f>
        <v>0</v>
      </c>
      <c r="I583" s="83">
        <f>SUMIF('settings-routing'!$I:$I,'item dashboard'!A583,'settings-routing'!$O:$O)</f>
        <v>0</v>
      </c>
      <c r="J583" s="50">
        <f>SUMIFS('sys-backorder details'!$M:$M,'sys-backorder details'!$E:$E,'item dashboard'!A583,'sys-backorder details'!$V:$V,"Call off")</f>
        <v>864</v>
      </c>
      <c r="K583" s="84">
        <f t="shared" si="5"/>
        <v>-2160</v>
      </c>
      <c r="L583" s="84">
        <f>SUMIF('Production Plan'!$E:$E,'item dashboard'!A583,'Production Plan'!$N:$N)</f>
        <v>0</v>
      </c>
      <c r="M583" s="85" t="str">
        <f t="shared" si="6"/>
        <v>B-GP503-Y36-500 ml Yellow Lotion Bottle</v>
      </c>
      <c r="N583" s="86">
        <f>SUMIFS('sys inv movment rpt'!$M:$M,'sys inv movment rpt'!$L:$L,$M583,'sys inv movment rpt'!$N:$N,N$1)</f>
        <v>0</v>
      </c>
      <c r="O583" s="86">
        <f>SUMIFS('sys inv movment rpt'!$M:$M,'sys inv movment rpt'!$L:$L,$M583,'sys inv movment rpt'!$N:$N,O$1)</f>
        <v>0</v>
      </c>
      <c r="P583" s="86">
        <f>SUMIFS('sys inv movment rpt'!$M:$M,'sys inv movment rpt'!$L:$L,$M583,'sys inv movment rpt'!$N:$N,P$1)</f>
        <v>0</v>
      </c>
      <c r="Q583" s="86">
        <f>SUMIFS('sys inv movment rpt'!$M:$M,'sys inv movment rpt'!$L:$L,$M583,'sys inv movment rpt'!$N:$N,Q$1)</f>
        <v>0</v>
      </c>
      <c r="R583" s="86">
        <f>SUMIFS('sys inv movment rpt'!$M:$M,'sys inv movment rpt'!$L:$L,$M583,'sys inv movment rpt'!$N:$N,R$1)</f>
        <v>0</v>
      </c>
      <c r="S583" s="86">
        <f>SUMIFS('sys inv movment rpt'!$M:$M,'sys inv movment rpt'!$L:$L,$M583,'sys inv movment rpt'!$N:$N,S$1)</f>
        <v>2304</v>
      </c>
      <c r="T583" s="86">
        <f>SUMIFS('sys inv movment rpt'!$M:$M,'sys inv movment rpt'!$L:$L,$M583,'sys inv movment rpt'!$N:$N,T$1)</f>
        <v>0</v>
      </c>
      <c r="U583" s="86">
        <f>SUMIFS('sys inv movment rpt'!$M:$M,'sys inv movment rpt'!$L:$L,$M583,'sys inv movment rpt'!$N:$N,U$1)</f>
        <v>0</v>
      </c>
      <c r="V583" s="86">
        <f>SUMIFS('sys inv movment rpt'!$M:$M,'sys inv movment rpt'!$L:$L,$M583,'sys inv movment rpt'!$N:$N,V$1)</f>
        <v>0</v>
      </c>
      <c r="W583" s="86">
        <f>SUMIFS('sys inv movment rpt'!$M:$M,'sys inv movment rpt'!$L:$L,$M583,'sys inv movment rpt'!$N:$N,W$1)</f>
        <v>0</v>
      </c>
      <c r="X583" s="86">
        <f>SUMIFS('sys inv movment rpt'!$M:$M,'sys inv movment rpt'!$L:$L,$M583,'sys inv movment rpt'!$N:$N,X$1)</f>
        <v>0</v>
      </c>
      <c r="Y583" s="86">
        <f>SUMIFS('sys inv movment rpt'!$M:$M,'sys inv movment rpt'!$L:$L,$M583,'sys inv movment rpt'!$N:$N,Y$1)</f>
        <v>0</v>
      </c>
      <c r="Z583" s="86">
        <f>SUMIFS('sys inv movment rpt'!$M:$M,'sys inv movment rpt'!$L:$L,$M583,'sys inv movment rpt'!$N:$N,Z$1)</f>
        <v>0</v>
      </c>
      <c r="AA583" s="86">
        <f>SUMIFS('sys inv movment rpt'!$M:$M,'sys inv movment rpt'!$L:$L,$M583,'sys inv movment rpt'!$N:$N,AA$1)</f>
        <v>0</v>
      </c>
      <c r="AB583" s="86">
        <f>SUMIFS('sys inv movment rpt'!$M:$M,'sys inv movment rpt'!$L:$L,$M583,'sys inv movment rpt'!$N:$N,AB$1)</f>
        <v>0</v>
      </c>
      <c r="AC583" s="86">
        <f>SUMIFS('sys inv movment rpt'!$M:$M,'sys inv movment rpt'!$L:$L,$M583,'sys inv movment rpt'!$N:$N,AC$1)</f>
        <v>0</v>
      </c>
      <c r="AD583" s="86">
        <f>SUMIFS('sys inv movment rpt'!$M:$M,'sys inv movment rpt'!$L:$L,$M583,'sys inv movment rpt'!$N:$N,AD$1)</f>
        <v>0</v>
      </c>
      <c r="AE583" s="86">
        <f>SUMIFS('sys inv movment rpt'!$M:$M,'sys inv movment rpt'!$L:$L,$M583,'sys inv movment rpt'!$N:$N,AE$1)</f>
        <v>0</v>
      </c>
      <c r="AF583" s="86">
        <f>SUMIFS('sys inv movment rpt'!$M:$M,'sys inv movment rpt'!$L:$L,$M583,'sys inv movment rpt'!$N:$N,AF$1)</f>
        <v>0</v>
      </c>
      <c r="AG583" s="86">
        <f>SUMIFS('sys inv movment rpt'!$M:$M,'sys inv movment rpt'!$L:$L,$M583,'sys inv movment rpt'!$N:$N,AG$1)</f>
        <v>0</v>
      </c>
      <c r="AH583" s="86">
        <f>SUMIFS('sys inv movment rpt'!$M:$M,'sys inv movment rpt'!$L:$L,$M583,'sys inv movment rpt'!$N:$N,AH$1)</f>
        <v>0</v>
      </c>
      <c r="AI583" s="86">
        <f>SUMIFS('sys inv movment rpt'!$M:$M,'sys inv movment rpt'!$L:$L,$M583,'sys inv movment rpt'!$N:$N,AI$1)</f>
        <v>0</v>
      </c>
      <c r="AJ583" s="86">
        <f>SUMIFS('sys inv movment rpt'!$M:$M,'sys inv movment rpt'!$L:$L,$M583,'sys inv movment rpt'!$N:$N,AJ$1)</f>
        <v>0</v>
      </c>
      <c r="AK583" s="86">
        <f>SUMIFS('sys inv movment rpt'!$M:$M,'sys inv movment rpt'!$L:$L,$M583,'sys inv movment rpt'!$N:$N,AK$1)</f>
        <v>0</v>
      </c>
      <c r="AL583" s="86">
        <f>SUMIFS('sys inv movment rpt'!$M:$M,'sys inv movment rpt'!$L:$L,$M583,'sys inv movment rpt'!$N:$N,AL$1)</f>
        <v>0</v>
      </c>
      <c r="AM583" s="86">
        <f>SUMIFS('sys inv movment rpt'!$M:$M,'sys inv movment rpt'!$L:$L,$M583,'sys inv movment rpt'!$N:$N,AM$1)</f>
        <v>0</v>
      </c>
      <c r="AN583" s="86">
        <f>SUMIFS('sys inv movment rpt'!$M:$M,'sys inv movment rpt'!$L:$L,$M583,'sys inv movment rpt'!$N:$N,AN$1)</f>
        <v>0</v>
      </c>
      <c r="AO583" s="86">
        <f>SUMIFS('sys inv movment rpt'!$M:$M,'sys inv movment rpt'!$L:$L,$M583,'sys inv movment rpt'!$N:$N,AO$1)</f>
        <v>0</v>
      </c>
      <c r="AP583" s="86">
        <f>SUMIFS('sys inv movment rpt'!$M:$M,'sys inv movment rpt'!$L:$L,$M583,'sys inv movment rpt'!$N:$N,AP$1)</f>
        <v>0</v>
      </c>
      <c r="AQ583" s="86">
        <f>SUMIFS('sys inv movment rpt'!$M:$M,'sys inv movment rpt'!$L:$L,$M583,'sys inv movment rpt'!$N:$N,AQ$1)</f>
        <v>0</v>
      </c>
      <c r="AR583" s="86">
        <f>SUMIFS('sys inv movment rpt'!$M:$M,'sys inv movment rpt'!$L:$L,$M583,'sys inv movment rpt'!$N:$N,AR$1)</f>
        <v>0</v>
      </c>
      <c r="AS583" s="86">
        <f>SUMIFS('sys inv movment rpt'!$M:$M,'sys inv movment rpt'!$L:$L,$M583,'sys inv movment rpt'!$N:$N,AS$1)</f>
        <v>0</v>
      </c>
      <c r="AT583" s="86">
        <f>SUMIFS('sys inv movment rpt'!$M:$M,'sys inv movment rpt'!$L:$L,$M583,'sys inv movment rpt'!$N:$N,AT$1)</f>
        <v>0</v>
      </c>
      <c r="AU583" s="86">
        <f>SUMIFS('sys inv movment rpt'!$M:$M,'sys inv movment rpt'!$L:$L,$M583,'sys inv movment rpt'!$N:$N,AU$1)</f>
        <v>0</v>
      </c>
      <c r="AV583" s="86">
        <f>SUMIFS('sys inv movment rpt'!$M:$M,'sys inv movment rpt'!$L:$L,$M583,'sys inv movment rpt'!$N:$N,AV$1)</f>
        <v>0</v>
      </c>
      <c r="AW583" s="87" t="str">
        <f>IFERROR(VLOOKUP(A583,'sys-backorder details'!E:U,17,0),"-")</f>
        <v>Cash/Current Cheque</v>
      </c>
      <c r="AX583" s="87" t="str">
        <f>IF(K583&gt;1,VLOOKUP(A583,'settings-routing'!A:I,9,0),"")</f>
        <v/>
      </c>
    </row>
    <row r="584" ht="12.75" hidden="1" customHeight="1">
      <c r="A584" s="50" t="s">
        <v>1346</v>
      </c>
      <c r="B584" s="50" t="s">
        <v>1347</v>
      </c>
      <c r="C584" s="50">
        <f t="shared" si="2"/>
        <v>0</v>
      </c>
      <c r="D584" s="80">
        <f>SUMIF('Stocks 101-111'!$J:$J,'item dashboard'!A584,'Stocks 101-111'!K:K)</f>
        <v>0</v>
      </c>
      <c r="E584" s="80">
        <f>SUMIF('Stocks 101-111'!$J:$J,'item dashboard'!A584,'Stocks 101-111'!$L:$L)</f>
        <v>0</v>
      </c>
      <c r="F584" s="81">
        <f t="shared" si="3"/>
        <v>0</v>
      </c>
      <c r="G584" s="82">
        <f t="shared" si="4"/>
        <v>0</v>
      </c>
      <c r="H584" s="50">
        <f>SUMIFS('sys-backorder details'!$M:$M,'sys-backorder details'!$E:$E,'item dashboard'!A584,'sys-backorder details'!$V:$V,"")</f>
        <v>0</v>
      </c>
      <c r="I584" s="83">
        <f>SUMIF('settings-routing'!$I:$I,'item dashboard'!A584,'settings-routing'!$O:$O)</f>
        <v>0</v>
      </c>
      <c r="J584" s="50">
        <f>SUMIFS('sys-backorder details'!$M:$M,'sys-backorder details'!$E:$E,'item dashboard'!A584,'sys-backorder details'!$V:$V,"Call off")</f>
        <v>0</v>
      </c>
      <c r="K584" s="84">
        <f t="shared" si="5"/>
        <v>0</v>
      </c>
      <c r="L584" s="84">
        <f>SUMIF('Production Plan'!$E:$E,'item dashboard'!A584,'Production Plan'!$N:$N)</f>
        <v>0</v>
      </c>
      <c r="M584" s="85" t="str">
        <f t="shared" si="6"/>
        <v>B-GP503-Y36NURO-500 ml Yellow Lotion Printed NURO Bottle</v>
      </c>
      <c r="N584" s="86">
        <f>SUMIFS('sys inv movment rpt'!$M:$M,'sys inv movment rpt'!$L:$L,$M584,'sys inv movment rpt'!$N:$N,N$1)</f>
        <v>0</v>
      </c>
      <c r="O584" s="86">
        <f>SUMIFS('sys inv movment rpt'!$M:$M,'sys inv movment rpt'!$L:$L,$M584,'sys inv movment rpt'!$N:$N,O$1)</f>
        <v>0</v>
      </c>
      <c r="P584" s="86">
        <f>SUMIFS('sys inv movment rpt'!$M:$M,'sys inv movment rpt'!$L:$L,$M584,'sys inv movment rpt'!$N:$N,P$1)</f>
        <v>0</v>
      </c>
      <c r="Q584" s="86">
        <f>SUMIFS('sys inv movment rpt'!$M:$M,'sys inv movment rpt'!$L:$L,$M584,'sys inv movment rpt'!$N:$N,Q$1)</f>
        <v>0</v>
      </c>
      <c r="R584" s="86">
        <f>SUMIFS('sys inv movment rpt'!$M:$M,'sys inv movment rpt'!$L:$L,$M584,'sys inv movment rpt'!$N:$N,R$1)</f>
        <v>0</v>
      </c>
      <c r="S584" s="86">
        <f>SUMIFS('sys inv movment rpt'!$M:$M,'sys inv movment rpt'!$L:$L,$M584,'sys inv movment rpt'!$N:$N,S$1)</f>
        <v>0</v>
      </c>
      <c r="T584" s="86">
        <f>SUMIFS('sys inv movment rpt'!$M:$M,'sys inv movment rpt'!$L:$L,$M584,'sys inv movment rpt'!$N:$N,T$1)</f>
        <v>0</v>
      </c>
      <c r="U584" s="86">
        <f>SUMIFS('sys inv movment rpt'!$M:$M,'sys inv movment rpt'!$L:$L,$M584,'sys inv movment rpt'!$N:$N,U$1)</f>
        <v>0</v>
      </c>
      <c r="V584" s="86">
        <f>SUMIFS('sys inv movment rpt'!$M:$M,'sys inv movment rpt'!$L:$L,$M584,'sys inv movment rpt'!$N:$N,V$1)</f>
        <v>0</v>
      </c>
      <c r="W584" s="86">
        <f>SUMIFS('sys inv movment rpt'!$M:$M,'sys inv movment rpt'!$L:$L,$M584,'sys inv movment rpt'!$N:$N,W$1)</f>
        <v>0</v>
      </c>
      <c r="X584" s="86">
        <f>SUMIFS('sys inv movment rpt'!$M:$M,'sys inv movment rpt'!$L:$L,$M584,'sys inv movment rpt'!$N:$N,X$1)</f>
        <v>0</v>
      </c>
      <c r="Y584" s="86">
        <f>SUMIFS('sys inv movment rpt'!$M:$M,'sys inv movment rpt'!$L:$L,$M584,'sys inv movment rpt'!$N:$N,Y$1)</f>
        <v>0</v>
      </c>
      <c r="Z584" s="86">
        <f>SUMIFS('sys inv movment rpt'!$M:$M,'sys inv movment rpt'!$L:$L,$M584,'sys inv movment rpt'!$N:$N,Z$1)</f>
        <v>0</v>
      </c>
      <c r="AA584" s="86">
        <f>SUMIFS('sys inv movment rpt'!$M:$M,'sys inv movment rpt'!$L:$L,$M584,'sys inv movment rpt'!$N:$N,AA$1)</f>
        <v>0</v>
      </c>
      <c r="AB584" s="86">
        <f>SUMIFS('sys inv movment rpt'!$M:$M,'sys inv movment rpt'!$L:$L,$M584,'sys inv movment rpt'!$N:$N,AB$1)</f>
        <v>0</v>
      </c>
      <c r="AC584" s="86">
        <f>SUMIFS('sys inv movment rpt'!$M:$M,'sys inv movment rpt'!$L:$L,$M584,'sys inv movment rpt'!$N:$N,AC$1)</f>
        <v>0</v>
      </c>
      <c r="AD584" s="86">
        <f>SUMIFS('sys inv movment rpt'!$M:$M,'sys inv movment rpt'!$L:$L,$M584,'sys inv movment rpt'!$N:$N,AD$1)</f>
        <v>0</v>
      </c>
      <c r="AE584" s="86">
        <f>SUMIFS('sys inv movment rpt'!$M:$M,'sys inv movment rpt'!$L:$L,$M584,'sys inv movment rpt'!$N:$N,AE$1)</f>
        <v>0</v>
      </c>
      <c r="AF584" s="86">
        <f>SUMIFS('sys inv movment rpt'!$M:$M,'sys inv movment rpt'!$L:$L,$M584,'sys inv movment rpt'!$N:$N,AF$1)</f>
        <v>0</v>
      </c>
      <c r="AG584" s="86">
        <f>SUMIFS('sys inv movment rpt'!$M:$M,'sys inv movment rpt'!$L:$L,$M584,'sys inv movment rpt'!$N:$N,AG$1)</f>
        <v>0</v>
      </c>
      <c r="AH584" s="86">
        <f>SUMIFS('sys inv movment rpt'!$M:$M,'sys inv movment rpt'!$L:$L,$M584,'sys inv movment rpt'!$N:$N,AH$1)</f>
        <v>0</v>
      </c>
      <c r="AI584" s="86">
        <f>SUMIFS('sys inv movment rpt'!$M:$M,'sys inv movment rpt'!$L:$L,$M584,'sys inv movment rpt'!$N:$N,AI$1)</f>
        <v>0</v>
      </c>
      <c r="AJ584" s="86">
        <f>SUMIFS('sys inv movment rpt'!$M:$M,'sys inv movment rpt'!$L:$L,$M584,'sys inv movment rpt'!$N:$N,AJ$1)</f>
        <v>0</v>
      </c>
      <c r="AK584" s="86">
        <f>SUMIFS('sys inv movment rpt'!$M:$M,'sys inv movment rpt'!$L:$L,$M584,'sys inv movment rpt'!$N:$N,AK$1)</f>
        <v>0</v>
      </c>
      <c r="AL584" s="86">
        <f>SUMIFS('sys inv movment rpt'!$M:$M,'sys inv movment rpt'!$L:$L,$M584,'sys inv movment rpt'!$N:$N,AL$1)</f>
        <v>0</v>
      </c>
      <c r="AM584" s="86">
        <f>SUMIFS('sys inv movment rpt'!$M:$M,'sys inv movment rpt'!$L:$L,$M584,'sys inv movment rpt'!$N:$N,AM$1)</f>
        <v>0</v>
      </c>
      <c r="AN584" s="86">
        <f>SUMIFS('sys inv movment rpt'!$M:$M,'sys inv movment rpt'!$L:$L,$M584,'sys inv movment rpt'!$N:$N,AN$1)</f>
        <v>0</v>
      </c>
      <c r="AO584" s="86">
        <f>SUMIFS('sys inv movment rpt'!$M:$M,'sys inv movment rpt'!$L:$L,$M584,'sys inv movment rpt'!$N:$N,AO$1)</f>
        <v>0</v>
      </c>
      <c r="AP584" s="86">
        <f>SUMIFS('sys inv movment rpt'!$M:$M,'sys inv movment rpt'!$L:$L,$M584,'sys inv movment rpt'!$N:$N,AP$1)</f>
        <v>0</v>
      </c>
      <c r="AQ584" s="86">
        <f>SUMIFS('sys inv movment rpt'!$M:$M,'sys inv movment rpt'!$L:$L,$M584,'sys inv movment rpt'!$N:$N,AQ$1)</f>
        <v>0</v>
      </c>
      <c r="AR584" s="86">
        <f>SUMIFS('sys inv movment rpt'!$M:$M,'sys inv movment rpt'!$L:$L,$M584,'sys inv movment rpt'!$N:$N,AR$1)</f>
        <v>0</v>
      </c>
      <c r="AS584" s="86">
        <f>SUMIFS('sys inv movment rpt'!$M:$M,'sys inv movment rpt'!$L:$L,$M584,'sys inv movment rpt'!$N:$N,AS$1)</f>
        <v>0</v>
      </c>
      <c r="AT584" s="86">
        <f>SUMIFS('sys inv movment rpt'!$M:$M,'sys inv movment rpt'!$L:$L,$M584,'sys inv movment rpt'!$N:$N,AT$1)</f>
        <v>0</v>
      </c>
      <c r="AU584" s="86">
        <f>SUMIFS('sys inv movment rpt'!$M:$M,'sys inv movment rpt'!$L:$L,$M584,'sys inv movment rpt'!$N:$N,AU$1)</f>
        <v>0</v>
      </c>
      <c r="AV584" s="86">
        <f>SUMIFS('sys inv movment rpt'!$M:$M,'sys inv movment rpt'!$L:$L,$M584,'sys inv movment rpt'!$N:$N,AV$1)</f>
        <v>0</v>
      </c>
      <c r="AW584" s="87" t="str">
        <f>IFERROR(VLOOKUP(A584,'sys-backorder details'!E:U,17,0),"-")</f>
        <v>-</v>
      </c>
      <c r="AX584" s="87" t="str">
        <f>IF(K584&gt;1,VLOOKUP(A584,'settings-routing'!A:I,9,0),"")</f>
        <v/>
      </c>
    </row>
    <row r="585" ht="12.75" hidden="1" customHeight="1">
      <c r="A585" s="50" t="s">
        <v>1348</v>
      </c>
      <c r="B585" s="50" t="s">
        <v>1349</v>
      </c>
      <c r="C585" s="50">
        <f t="shared" si="2"/>
        <v>0</v>
      </c>
      <c r="D585" s="80">
        <f>SUMIF('Stocks 101-111'!$J:$J,'item dashboard'!A585,'Stocks 101-111'!K:K)</f>
        <v>0</v>
      </c>
      <c r="E585" s="80">
        <f>SUMIF('Stocks 101-111'!$J:$J,'item dashboard'!A585,'Stocks 101-111'!$L:$L)</f>
        <v>0</v>
      </c>
      <c r="F585" s="81">
        <f t="shared" si="3"/>
        <v>0</v>
      </c>
      <c r="G585" s="82">
        <f t="shared" si="4"/>
        <v>0</v>
      </c>
      <c r="H585" s="50">
        <f>SUMIFS('sys-backorder details'!$M:$M,'sys-backorder details'!$E:$E,'item dashboard'!A585,'sys-backorder details'!$V:$V,"")</f>
        <v>0</v>
      </c>
      <c r="I585" s="83">
        <f>SUMIF('settings-routing'!$I:$I,'item dashboard'!A585,'settings-routing'!$O:$O)</f>
        <v>0</v>
      </c>
      <c r="J585" s="50">
        <f>SUMIFS('sys-backorder details'!$M:$M,'sys-backorder details'!$E:$E,'item dashboard'!A585,'sys-backorder details'!$V:$V,"Call off")</f>
        <v>0</v>
      </c>
      <c r="K585" s="84">
        <f t="shared" si="5"/>
        <v>0</v>
      </c>
      <c r="L585" s="84">
        <f>SUMIF('Production Plan'!$E:$E,'item dashboard'!A585,'Production Plan'!$N:$N)</f>
        <v>0</v>
      </c>
      <c r="M585" s="85" t="str">
        <f t="shared" si="6"/>
        <v>B-GP63B-GN8-60 ml Green Sprayer Bottle</v>
      </c>
      <c r="N585" s="86">
        <f>SUMIFS('sys inv movment rpt'!$M:$M,'sys inv movment rpt'!$L:$L,$M585,'sys inv movment rpt'!$N:$N,N$1)</f>
        <v>0</v>
      </c>
      <c r="O585" s="86">
        <f>SUMIFS('sys inv movment rpt'!$M:$M,'sys inv movment rpt'!$L:$L,$M585,'sys inv movment rpt'!$N:$N,O$1)</f>
        <v>0</v>
      </c>
      <c r="P585" s="86">
        <f>SUMIFS('sys inv movment rpt'!$M:$M,'sys inv movment rpt'!$L:$L,$M585,'sys inv movment rpt'!$N:$N,P$1)</f>
        <v>0</v>
      </c>
      <c r="Q585" s="86">
        <f>SUMIFS('sys inv movment rpt'!$M:$M,'sys inv movment rpt'!$L:$L,$M585,'sys inv movment rpt'!$N:$N,Q$1)</f>
        <v>0</v>
      </c>
      <c r="R585" s="86">
        <f>SUMIFS('sys inv movment rpt'!$M:$M,'sys inv movment rpt'!$L:$L,$M585,'sys inv movment rpt'!$N:$N,R$1)</f>
        <v>0</v>
      </c>
      <c r="S585" s="86">
        <f>SUMIFS('sys inv movment rpt'!$M:$M,'sys inv movment rpt'!$L:$L,$M585,'sys inv movment rpt'!$N:$N,S$1)</f>
        <v>0</v>
      </c>
      <c r="T585" s="86">
        <f>SUMIFS('sys inv movment rpt'!$M:$M,'sys inv movment rpt'!$L:$L,$M585,'sys inv movment rpt'!$N:$N,T$1)</f>
        <v>0</v>
      </c>
      <c r="U585" s="86">
        <f>SUMIFS('sys inv movment rpt'!$M:$M,'sys inv movment rpt'!$L:$L,$M585,'sys inv movment rpt'!$N:$N,U$1)</f>
        <v>0</v>
      </c>
      <c r="V585" s="86">
        <f>SUMIFS('sys inv movment rpt'!$M:$M,'sys inv movment rpt'!$L:$L,$M585,'sys inv movment rpt'!$N:$N,V$1)</f>
        <v>0</v>
      </c>
      <c r="W585" s="86">
        <f>SUMIFS('sys inv movment rpt'!$M:$M,'sys inv movment rpt'!$L:$L,$M585,'sys inv movment rpt'!$N:$N,W$1)</f>
        <v>0</v>
      </c>
      <c r="X585" s="86">
        <f>SUMIFS('sys inv movment rpt'!$M:$M,'sys inv movment rpt'!$L:$L,$M585,'sys inv movment rpt'!$N:$N,X$1)</f>
        <v>0</v>
      </c>
      <c r="Y585" s="86">
        <f>SUMIFS('sys inv movment rpt'!$M:$M,'sys inv movment rpt'!$L:$L,$M585,'sys inv movment rpt'!$N:$N,Y$1)</f>
        <v>0</v>
      </c>
      <c r="Z585" s="86">
        <f>SUMIFS('sys inv movment rpt'!$M:$M,'sys inv movment rpt'!$L:$L,$M585,'sys inv movment rpt'!$N:$N,Z$1)</f>
        <v>0</v>
      </c>
      <c r="AA585" s="86">
        <f>SUMIFS('sys inv movment rpt'!$M:$M,'sys inv movment rpt'!$L:$L,$M585,'sys inv movment rpt'!$N:$N,AA$1)</f>
        <v>0</v>
      </c>
      <c r="AB585" s="86">
        <f>SUMIFS('sys inv movment rpt'!$M:$M,'sys inv movment rpt'!$L:$L,$M585,'sys inv movment rpt'!$N:$N,AB$1)</f>
        <v>0</v>
      </c>
      <c r="AC585" s="86">
        <f>SUMIFS('sys inv movment rpt'!$M:$M,'sys inv movment rpt'!$L:$L,$M585,'sys inv movment rpt'!$N:$N,AC$1)</f>
        <v>0</v>
      </c>
      <c r="AD585" s="86">
        <f>SUMIFS('sys inv movment rpt'!$M:$M,'sys inv movment rpt'!$L:$L,$M585,'sys inv movment rpt'!$N:$N,AD$1)</f>
        <v>0</v>
      </c>
      <c r="AE585" s="86">
        <f>SUMIFS('sys inv movment rpt'!$M:$M,'sys inv movment rpt'!$L:$L,$M585,'sys inv movment rpt'!$N:$N,AE$1)</f>
        <v>0</v>
      </c>
      <c r="AF585" s="86">
        <f>SUMIFS('sys inv movment rpt'!$M:$M,'sys inv movment rpt'!$L:$L,$M585,'sys inv movment rpt'!$N:$N,AF$1)</f>
        <v>0</v>
      </c>
      <c r="AG585" s="86">
        <f>SUMIFS('sys inv movment rpt'!$M:$M,'sys inv movment rpt'!$L:$L,$M585,'sys inv movment rpt'!$N:$N,AG$1)</f>
        <v>0</v>
      </c>
      <c r="AH585" s="86">
        <f>SUMIFS('sys inv movment rpt'!$M:$M,'sys inv movment rpt'!$L:$L,$M585,'sys inv movment rpt'!$N:$N,AH$1)</f>
        <v>0</v>
      </c>
      <c r="AI585" s="86">
        <f>SUMIFS('sys inv movment rpt'!$M:$M,'sys inv movment rpt'!$L:$L,$M585,'sys inv movment rpt'!$N:$N,AI$1)</f>
        <v>0</v>
      </c>
      <c r="AJ585" s="86">
        <f>SUMIFS('sys inv movment rpt'!$M:$M,'sys inv movment rpt'!$L:$L,$M585,'sys inv movment rpt'!$N:$N,AJ$1)</f>
        <v>0</v>
      </c>
      <c r="AK585" s="86">
        <f>SUMIFS('sys inv movment rpt'!$M:$M,'sys inv movment rpt'!$L:$L,$M585,'sys inv movment rpt'!$N:$N,AK$1)</f>
        <v>0</v>
      </c>
      <c r="AL585" s="86">
        <f>SUMIFS('sys inv movment rpt'!$M:$M,'sys inv movment rpt'!$L:$L,$M585,'sys inv movment rpt'!$N:$N,AL$1)</f>
        <v>0</v>
      </c>
      <c r="AM585" s="86">
        <f>SUMIFS('sys inv movment rpt'!$M:$M,'sys inv movment rpt'!$L:$L,$M585,'sys inv movment rpt'!$N:$N,AM$1)</f>
        <v>0</v>
      </c>
      <c r="AN585" s="86">
        <f>SUMIFS('sys inv movment rpt'!$M:$M,'sys inv movment rpt'!$L:$L,$M585,'sys inv movment rpt'!$N:$N,AN$1)</f>
        <v>0</v>
      </c>
      <c r="AO585" s="86">
        <f>SUMIFS('sys inv movment rpt'!$M:$M,'sys inv movment rpt'!$L:$L,$M585,'sys inv movment rpt'!$N:$N,AO$1)</f>
        <v>0</v>
      </c>
      <c r="AP585" s="86">
        <f>SUMIFS('sys inv movment rpt'!$M:$M,'sys inv movment rpt'!$L:$L,$M585,'sys inv movment rpt'!$N:$N,AP$1)</f>
        <v>0</v>
      </c>
      <c r="AQ585" s="86">
        <f>SUMIFS('sys inv movment rpt'!$M:$M,'sys inv movment rpt'!$L:$L,$M585,'sys inv movment rpt'!$N:$N,AQ$1)</f>
        <v>0</v>
      </c>
      <c r="AR585" s="86">
        <f>SUMIFS('sys inv movment rpt'!$M:$M,'sys inv movment rpt'!$L:$L,$M585,'sys inv movment rpt'!$N:$N,AR$1)</f>
        <v>0</v>
      </c>
      <c r="AS585" s="86">
        <f>SUMIFS('sys inv movment rpt'!$M:$M,'sys inv movment rpt'!$L:$L,$M585,'sys inv movment rpt'!$N:$N,AS$1)</f>
        <v>0</v>
      </c>
      <c r="AT585" s="86">
        <f>SUMIFS('sys inv movment rpt'!$M:$M,'sys inv movment rpt'!$L:$L,$M585,'sys inv movment rpt'!$N:$N,AT$1)</f>
        <v>0</v>
      </c>
      <c r="AU585" s="86">
        <f>SUMIFS('sys inv movment rpt'!$M:$M,'sys inv movment rpt'!$L:$L,$M585,'sys inv movment rpt'!$N:$N,AU$1)</f>
        <v>0</v>
      </c>
      <c r="AV585" s="86">
        <f>SUMIFS('sys inv movment rpt'!$M:$M,'sys inv movment rpt'!$L:$L,$M585,'sys inv movment rpt'!$N:$N,AV$1)</f>
        <v>0</v>
      </c>
      <c r="AW585" s="87" t="str">
        <f>IFERROR(VLOOKUP(A585,'sys-backorder details'!E:U,17,0),"-")</f>
        <v>-</v>
      </c>
      <c r="AX585" s="87" t="str">
        <f>IF(K585&gt;1,VLOOKUP(A585,'settings-routing'!A:I,9,0),"")</f>
        <v/>
      </c>
    </row>
    <row r="586" ht="12.75" hidden="1" customHeight="1">
      <c r="A586" s="50" t="s">
        <v>1350</v>
      </c>
      <c r="B586" s="50" t="s">
        <v>1351</v>
      </c>
      <c r="C586" s="50">
        <f t="shared" si="2"/>
        <v>0</v>
      </c>
      <c r="D586" s="80">
        <f>SUMIF('Stocks 101-111'!$J:$J,'item dashboard'!A586,'Stocks 101-111'!K:K)</f>
        <v>0</v>
      </c>
      <c r="E586" s="80">
        <f>SUMIF('Stocks 101-111'!$J:$J,'item dashboard'!A586,'Stocks 101-111'!$L:$L)</f>
        <v>0</v>
      </c>
      <c r="F586" s="81">
        <f t="shared" si="3"/>
        <v>0</v>
      </c>
      <c r="G586" s="82">
        <f t="shared" si="4"/>
        <v>0</v>
      </c>
      <c r="H586" s="50">
        <f>SUMIFS('sys-backorder details'!$M:$M,'sys-backorder details'!$E:$E,'item dashboard'!A586,'sys-backorder details'!$V:$V,"")</f>
        <v>0</v>
      </c>
      <c r="I586" s="83">
        <f>SUMIF('settings-routing'!$I:$I,'item dashboard'!A586,'settings-routing'!$O:$O)</f>
        <v>0</v>
      </c>
      <c r="J586" s="50">
        <f>SUMIFS('sys-backorder details'!$M:$M,'sys-backorder details'!$E:$E,'item dashboard'!A586,'sys-backorder details'!$V:$V,"Call off")</f>
        <v>0</v>
      </c>
      <c r="K586" s="84">
        <f t="shared" si="5"/>
        <v>0</v>
      </c>
      <c r="L586" s="84">
        <f>SUMIF('Production Plan'!$E:$E,'item dashboard'!A586,'Production Plan'!$N:$N)</f>
        <v>0</v>
      </c>
      <c r="M586" s="85" t="str">
        <f t="shared" si="6"/>
        <v>B-GP63B-N8-60 ml Natural Sprayer Bottle</v>
      </c>
      <c r="N586" s="86">
        <f>SUMIFS('sys inv movment rpt'!$M:$M,'sys inv movment rpt'!$L:$L,$M586,'sys inv movment rpt'!$N:$N,N$1)</f>
        <v>0</v>
      </c>
      <c r="O586" s="86">
        <f>SUMIFS('sys inv movment rpt'!$M:$M,'sys inv movment rpt'!$L:$L,$M586,'sys inv movment rpt'!$N:$N,O$1)</f>
        <v>0</v>
      </c>
      <c r="P586" s="86">
        <f>SUMIFS('sys inv movment rpt'!$M:$M,'sys inv movment rpt'!$L:$L,$M586,'sys inv movment rpt'!$N:$N,P$1)</f>
        <v>0</v>
      </c>
      <c r="Q586" s="86">
        <f>SUMIFS('sys inv movment rpt'!$M:$M,'sys inv movment rpt'!$L:$L,$M586,'sys inv movment rpt'!$N:$N,Q$1)</f>
        <v>0</v>
      </c>
      <c r="R586" s="86">
        <f>SUMIFS('sys inv movment rpt'!$M:$M,'sys inv movment rpt'!$L:$L,$M586,'sys inv movment rpt'!$N:$N,R$1)</f>
        <v>0</v>
      </c>
      <c r="S586" s="86">
        <f>SUMIFS('sys inv movment rpt'!$M:$M,'sys inv movment rpt'!$L:$L,$M586,'sys inv movment rpt'!$N:$N,S$1)</f>
        <v>0</v>
      </c>
      <c r="T586" s="86">
        <f>SUMIFS('sys inv movment rpt'!$M:$M,'sys inv movment rpt'!$L:$L,$M586,'sys inv movment rpt'!$N:$N,T$1)</f>
        <v>0</v>
      </c>
      <c r="U586" s="86">
        <f>SUMIFS('sys inv movment rpt'!$M:$M,'sys inv movment rpt'!$L:$L,$M586,'sys inv movment rpt'!$N:$N,U$1)</f>
        <v>0</v>
      </c>
      <c r="V586" s="86">
        <f>SUMIFS('sys inv movment rpt'!$M:$M,'sys inv movment rpt'!$L:$L,$M586,'sys inv movment rpt'!$N:$N,V$1)</f>
        <v>0</v>
      </c>
      <c r="W586" s="86">
        <f>SUMIFS('sys inv movment rpt'!$M:$M,'sys inv movment rpt'!$L:$L,$M586,'sys inv movment rpt'!$N:$N,W$1)</f>
        <v>0</v>
      </c>
      <c r="X586" s="86">
        <f>SUMIFS('sys inv movment rpt'!$M:$M,'sys inv movment rpt'!$L:$L,$M586,'sys inv movment rpt'!$N:$N,X$1)</f>
        <v>0</v>
      </c>
      <c r="Y586" s="86">
        <f>SUMIFS('sys inv movment rpt'!$M:$M,'sys inv movment rpt'!$L:$L,$M586,'sys inv movment rpt'!$N:$N,Y$1)</f>
        <v>0</v>
      </c>
      <c r="Z586" s="86">
        <f>SUMIFS('sys inv movment rpt'!$M:$M,'sys inv movment rpt'!$L:$L,$M586,'sys inv movment rpt'!$N:$N,Z$1)</f>
        <v>0</v>
      </c>
      <c r="AA586" s="86">
        <f>SUMIFS('sys inv movment rpt'!$M:$M,'sys inv movment rpt'!$L:$L,$M586,'sys inv movment rpt'!$N:$N,AA$1)</f>
        <v>0</v>
      </c>
      <c r="AB586" s="86">
        <f>SUMIFS('sys inv movment rpt'!$M:$M,'sys inv movment rpt'!$L:$L,$M586,'sys inv movment rpt'!$N:$N,AB$1)</f>
        <v>0</v>
      </c>
      <c r="AC586" s="86">
        <f>SUMIFS('sys inv movment rpt'!$M:$M,'sys inv movment rpt'!$L:$L,$M586,'sys inv movment rpt'!$N:$N,AC$1)</f>
        <v>0</v>
      </c>
      <c r="AD586" s="86">
        <f>SUMIFS('sys inv movment rpt'!$M:$M,'sys inv movment rpt'!$L:$L,$M586,'sys inv movment rpt'!$N:$N,AD$1)</f>
        <v>0</v>
      </c>
      <c r="AE586" s="86">
        <f>SUMIFS('sys inv movment rpt'!$M:$M,'sys inv movment rpt'!$L:$L,$M586,'sys inv movment rpt'!$N:$N,AE$1)</f>
        <v>0</v>
      </c>
      <c r="AF586" s="86">
        <f>SUMIFS('sys inv movment rpt'!$M:$M,'sys inv movment rpt'!$L:$L,$M586,'sys inv movment rpt'!$N:$N,AF$1)</f>
        <v>0</v>
      </c>
      <c r="AG586" s="86">
        <f>SUMIFS('sys inv movment rpt'!$M:$M,'sys inv movment rpt'!$L:$L,$M586,'sys inv movment rpt'!$N:$N,AG$1)</f>
        <v>0</v>
      </c>
      <c r="AH586" s="86">
        <f>SUMIFS('sys inv movment rpt'!$M:$M,'sys inv movment rpt'!$L:$L,$M586,'sys inv movment rpt'!$N:$N,AH$1)</f>
        <v>0</v>
      </c>
      <c r="AI586" s="86">
        <f>SUMIFS('sys inv movment rpt'!$M:$M,'sys inv movment rpt'!$L:$L,$M586,'sys inv movment rpt'!$N:$N,AI$1)</f>
        <v>0</v>
      </c>
      <c r="AJ586" s="86">
        <f>SUMIFS('sys inv movment rpt'!$M:$M,'sys inv movment rpt'!$L:$L,$M586,'sys inv movment rpt'!$N:$N,AJ$1)</f>
        <v>0</v>
      </c>
      <c r="AK586" s="86">
        <f>SUMIFS('sys inv movment rpt'!$M:$M,'sys inv movment rpt'!$L:$L,$M586,'sys inv movment rpt'!$N:$N,AK$1)</f>
        <v>0</v>
      </c>
      <c r="AL586" s="86">
        <f>SUMIFS('sys inv movment rpt'!$M:$M,'sys inv movment rpt'!$L:$L,$M586,'sys inv movment rpt'!$N:$N,AL$1)</f>
        <v>0</v>
      </c>
      <c r="AM586" s="86">
        <f>SUMIFS('sys inv movment rpt'!$M:$M,'sys inv movment rpt'!$L:$L,$M586,'sys inv movment rpt'!$N:$N,AM$1)</f>
        <v>0</v>
      </c>
      <c r="AN586" s="86">
        <f>SUMIFS('sys inv movment rpt'!$M:$M,'sys inv movment rpt'!$L:$L,$M586,'sys inv movment rpt'!$N:$N,AN$1)</f>
        <v>0</v>
      </c>
      <c r="AO586" s="86">
        <f>SUMIFS('sys inv movment rpt'!$M:$M,'sys inv movment rpt'!$L:$L,$M586,'sys inv movment rpt'!$N:$N,AO$1)</f>
        <v>0</v>
      </c>
      <c r="AP586" s="86">
        <f>SUMIFS('sys inv movment rpt'!$M:$M,'sys inv movment rpt'!$L:$L,$M586,'sys inv movment rpt'!$N:$N,AP$1)</f>
        <v>0</v>
      </c>
      <c r="AQ586" s="86">
        <f>SUMIFS('sys inv movment rpt'!$M:$M,'sys inv movment rpt'!$L:$L,$M586,'sys inv movment rpt'!$N:$N,AQ$1)</f>
        <v>0</v>
      </c>
      <c r="AR586" s="86">
        <f>SUMIFS('sys inv movment rpt'!$M:$M,'sys inv movment rpt'!$L:$L,$M586,'sys inv movment rpt'!$N:$N,AR$1)</f>
        <v>0</v>
      </c>
      <c r="AS586" s="86">
        <f>SUMIFS('sys inv movment rpt'!$M:$M,'sys inv movment rpt'!$L:$L,$M586,'sys inv movment rpt'!$N:$N,AS$1)</f>
        <v>0</v>
      </c>
      <c r="AT586" s="86">
        <f>SUMIFS('sys inv movment rpt'!$M:$M,'sys inv movment rpt'!$L:$L,$M586,'sys inv movment rpt'!$N:$N,AT$1)</f>
        <v>0</v>
      </c>
      <c r="AU586" s="86">
        <f>SUMIFS('sys inv movment rpt'!$M:$M,'sys inv movment rpt'!$L:$L,$M586,'sys inv movment rpt'!$N:$N,AU$1)</f>
        <v>0</v>
      </c>
      <c r="AV586" s="86">
        <f>SUMIFS('sys inv movment rpt'!$M:$M,'sys inv movment rpt'!$L:$L,$M586,'sys inv movment rpt'!$N:$N,AV$1)</f>
        <v>0</v>
      </c>
      <c r="AW586" s="87" t="str">
        <f>IFERROR(VLOOKUP(A586,'sys-backorder details'!E:U,17,0),"-")</f>
        <v>-</v>
      </c>
      <c r="AX586" s="87" t="str">
        <f>IF(K586&gt;1,VLOOKUP(A586,'settings-routing'!A:I,9,0),"")</f>
        <v/>
      </c>
    </row>
    <row r="587" ht="12.75" hidden="1" customHeight="1">
      <c r="A587" s="28" t="s">
        <v>1352</v>
      </c>
      <c r="B587" s="28" t="s">
        <v>1353</v>
      </c>
      <c r="C587" s="50">
        <f t="shared" si="2"/>
        <v>0</v>
      </c>
      <c r="D587" s="80">
        <f>SUMIF('Stocks 101-111'!$J:$J,'item dashboard'!A587,'Stocks 101-111'!K:K)</f>
        <v>0</v>
      </c>
      <c r="E587" s="80">
        <f>SUMIF('Stocks 101-111'!$J:$J,'item dashboard'!A587,'Stocks 101-111'!$L:$L)</f>
        <v>0</v>
      </c>
      <c r="F587" s="81">
        <f t="shared" si="3"/>
        <v>0</v>
      </c>
      <c r="G587" s="82">
        <f t="shared" si="4"/>
        <v>0</v>
      </c>
      <c r="H587" s="50">
        <f>SUMIFS('sys-backorder details'!$M:$M,'sys-backorder details'!$E:$E,'item dashboard'!A587,'sys-backorder details'!$V:$V,"")</f>
        <v>0</v>
      </c>
      <c r="I587" s="83">
        <f>SUMIF('settings-routing'!$I:$I,'item dashboard'!A587,'settings-routing'!$O:$O)</f>
        <v>0</v>
      </c>
      <c r="J587" s="50">
        <f>SUMIFS('sys-backorder details'!$M:$M,'sys-backorder details'!$E:$E,'item dashboard'!A587,'sys-backorder details'!$V:$V,"Call off")</f>
        <v>0</v>
      </c>
      <c r="K587" s="84">
        <f t="shared" si="5"/>
        <v>0</v>
      </c>
      <c r="L587" s="84">
        <f>SUMIF('Production Plan'!$E:$E,'item dashboard'!A587,'Production Plan'!$N:$N)</f>
        <v>0</v>
      </c>
      <c r="M587" s="85" t="str">
        <f t="shared" si="6"/>
        <v>B-GP63B-PN8-60ml Pearly Natural Sprayer Bottle</v>
      </c>
      <c r="N587" s="86">
        <f>SUMIFS('sys inv movment rpt'!$M:$M,'sys inv movment rpt'!$L:$L,$M587,'sys inv movment rpt'!$N:$N,N$1)</f>
        <v>0</v>
      </c>
      <c r="O587" s="86">
        <f>SUMIFS('sys inv movment rpt'!$M:$M,'sys inv movment rpt'!$L:$L,$M587,'sys inv movment rpt'!$N:$N,O$1)</f>
        <v>0</v>
      </c>
      <c r="P587" s="86">
        <f>SUMIFS('sys inv movment rpt'!$M:$M,'sys inv movment rpt'!$L:$L,$M587,'sys inv movment rpt'!$N:$N,P$1)</f>
        <v>0</v>
      </c>
      <c r="Q587" s="86">
        <f>SUMIFS('sys inv movment rpt'!$M:$M,'sys inv movment rpt'!$L:$L,$M587,'sys inv movment rpt'!$N:$N,Q$1)</f>
        <v>0</v>
      </c>
      <c r="R587" s="86">
        <f>SUMIFS('sys inv movment rpt'!$M:$M,'sys inv movment rpt'!$L:$L,$M587,'sys inv movment rpt'!$N:$N,R$1)</f>
        <v>0</v>
      </c>
      <c r="S587" s="86">
        <f>SUMIFS('sys inv movment rpt'!$M:$M,'sys inv movment rpt'!$L:$L,$M587,'sys inv movment rpt'!$N:$N,S$1)</f>
        <v>0</v>
      </c>
      <c r="T587" s="86">
        <f>SUMIFS('sys inv movment rpt'!$M:$M,'sys inv movment rpt'!$L:$L,$M587,'sys inv movment rpt'!$N:$N,T$1)</f>
        <v>0</v>
      </c>
      <c r="U587" s="86">
        <f>SUMIFS('sys inv movment rpt'!$M:$M,'sys inv movment rpt'!$L:$L,$M587,'sys inv movment rpt'!$N:$N,U$1)</f>
        <v>0</v>
      </c>
      <c r="V587" s="86">
        <f>SUMIFS('sys inv movment rpt'!$M:$M,'sys inv movment rpt'!$L:$L,$M587,'sys inv movment rpt'!$N:$N,V$1)</f>
        <v>0</v>
      </c>
      <c r="W587" s="86">
        <f>SUMIFS('sys inv movment rpt'!$M:$M,'sys inv movment rpt'!$L:$L,$M587,'sys inv movment rpt'!$N:$N,W$1)</f>
        <v>0</v>
      </c>
      <c r="X587" s="86">
        <f>SUMIFS('sys inv movment rpt'!$M:$M,'sys inv movment rpt'!$L:$L,$M587,'sys inv movment rpt'!$N:$N,X$1)</f>
        <v>0</v>
      </c>
      <c r="Y587" s="86">
        <f>SUMIFS('sys inv movment rpt'!$M:$M,'sys inv movment rpt'!$L:$L,$M587,'sys inv movment rpt'!$N:$N,Y$1)</f>
        <v>0</v>
      </c>
      <c r="Z587" s="86">
        <f>SUMIFS('sys inv movment rpt'!$M:$M,'sys inv movment rpt'!$L:$L,$M587,'sys inv movment rpt'!$N:$N,Z$1)</f>
        <v>0</v>
      </c>
      <c r="AA587" s="86">
        <f>SUMIFS('sys inv movment rpt'!$M:$M,'sys inv movment rpt'!$L:$L,$M587,'sys inv movment rpt'!$N:$N,AA$1)</f>
        <v>0</v>
      </c>
      <c r="AB587" s="86">
        <f>SUMIFS('sys inv movment rpt'!$M:$M,'sys inv movment rpt'!$L:$L,$M587,'sys inv movment rpt'!$N:$N,AB$1)</f>
        <v>0</v>
      </c>
      <c r="AC587" s="86">
        <f>SUMIFS('sys inv movment rpt'!$M:$M,'sys inv movment rpt'!$L:$L,$M587,'sys inv movment rpt'!$N:$N,AC$1)</f>
        <v>0</v>
      </c>
      <c r="AD587" s="86">
        <f>SUMIFS('sys inv movment rpt'!$M:$M,'sys inv movment rpt'!$L:$L,$M587,'sys inv movment rpt'!$N:$N,AD$1)</f>
        <v>0</v>
      </c>
      <c r="AE587" s="86">
        <f>SUMIFS('sys inv movment rpt'!$M:$M,'sys inv movment rpt'!$L:$L,$M587,'sys inv movment rpt'!$N:$N,AE$1)</f>
        <v>0</v>
      </c>
      <c r="AF587" s="86">
        <f>SUMIFS('sys inv movment rpt'!$M:$M,'sys inv movment rpt'!$L:$L,$M587,'sys inv movment rpt'!$N:$N,AF$1)</f>
        <v>0</v>
      </c>
      <c r="AG587" s="86">
        <f>SUMIFS('sys inv movment rpt'!$M:$M,'sys inv movment rpt'!$L:$L,$M587,'sys inv movment rpt'!$N:$N,AG$1)</f>
        <v>0</v>
      </c>
      <c r="AH587" s="86">
        <f>SUMIFS('sys inv movment rpt'!$M:$M,'sys inv movment rpt'!$L:$L,$M587,'sys inv movment rpt'!$N:$N,AH$1)</f>
        <v>0</v>
      </c>
      <c r="AI587" s="86">
        <f>SUMIFS('sys inv movment rpt'!$M:$M,'sys inv movment rpt'!$L:$L,$M587,'sys inv movment rpt'!$N:$N,AI$1)</f>
        <v>0</v>
      </c>
      <c r="AJ587" s="86">
        <f>SUMIFS('sys inv movment rpt'!$M:$M,'sys inv movment rpt'!$L:$L,$M587,'sys inv movment rpt'!$N:$N,AJ$1)</f>
        <v>0</v>
      </c>
      <c r="AK587" s="86">
        <f>SUMIFS('sys inv movment rpt'!$M:$M,'sys inv movment rpt'!$L:$L,$M587,'sys inv movment rpt'!$N:$N,AK$1)</f>
        <v>0</v>
      </c>
      <c r="AL587" s="86">
        <f>SUMIFS('sys inv movment rpt'!$M:$M,'sys inv movment rpt'!$L:$L,$M587,'sys inv movment rpt'!$N:$N,AL$1)</f>
        <v>0</v>
      </c>
      <c r="AM587" s="86">
        <f>SUMIFS('sys inv movment rpt'!$M:$M,'sys inv movment rpt'!$L:$L,$M587,'sys inv movment rpt'!$N:$N,AM$1)</f>
        <v>0</v>
      </c>
      <c r="AN587" s="86">
        <f>SUMIFS('sys inv movment rpt'!$M:$M,'sys inv movment rpt'!$L:$L,$M587,'sys inv movment rpt'!$N:$N,AN$1)</f>
        <v>0</v>
      </c>
      <c r="AO587" s="86">
        <f>SUMIFS('sys inv movment rpt'!$M:$M,'sys inv movment rpt'!$L:$L,$M587,'sys inv movment rpt'!$N:$N,AO$1)</f>
        <v>0</v>
      </c>
      <c r="AP587" s="86">
        <f>SUMIFS('sys inv movment rpt'!$M:$M,'sys inv movment rpt'!$L:$L,$M587,'sys inv movment rpt'!$N:$N,AP$1)</f>
        <v>0</v>
      </c>
      <c r="AQ587" s="86">
        <f>SUMIFS('sys inv movment rpt'!$M:$M,'sys inv movment rpt'!$L:$L,$M587,'sys inv movment rpt'!$N:$N,AQ$1)</f>
        <v>0</v>
      </c>
      <c r="AR587" s="86">
        <f>SUMIFS('sys inv movment rpt'!$M:$M,'sys inv movment rpt'!$L:$L,$M587,'sys inv movment rpt'!$N:$N,AR$1)</f>
        <v>0</v>
      </c>
      <c r="AS587" s="86">
        <f>SUMIFS('sys inv movment rpt'!$M:$M,'sys inv movment rpt'!$L:$L,$M587,'sys inv movment rpt'!$N:$N,AS$1)</f>
        <v>0</v>
      </c>
      <c r="AT587" s="86">
        <f>SUMIFS('sys inv movment rpt'!$M:$M,'sys inv movment rpt'!$L:$L,$M587,'sys inv movment rpt'!$N:$N,AT$1)</f>
        <v>0</v>
      </c>
      <c r="AU587" s="86">
        <f>SUMIFS('sys inv movment rpt'!$M:$M,'sys inv movment rpt'!$L:$L,$M587,'sys inv movment rpt'!$N:$N,AU$1)</f>
        <v>0</v>
      </c>
      <c r="AV587" s="86">
        <f>SUMIFS('sys inv movment rpt'!$M:$M,'sys inv movment rpt'!$L:$L,$M587,'sys inv movment rpt'!$N:$N,AV$1)</f>
        <v>0</v>
      </c>
      <c r="AW587" s="87" t="str">
        <f>IFERROR(VLOOKUP(A587,'sys-backorder details'!E:U,17,0),"-")</f>
        <v>-</v>
      </c>
      <c r="AX587" s="87" t="str">
        <f>IF(K587&gt;1,VLOOKUP(A587,'settings-routing'!A:I,9,0),"")</f>
        <v/>
      </c>
    </row>
    <row r="588" ht="12.75" hidden="1" customHeight="1">
      <c r="A588" s="50" t="s">
        <v>1354</v>
      </c>
      <c r="B588" s="50" t="s">
        <v>1355</v>
      </c>
      <c r="C588" s="50">
        <f t="shared" si="2"/>
        <v>0</v>
      </c>
      <c r="D588" s="80">
        <f>SUMIF('Stocks 101-111'!$J:$J,'item dashboard'!A588,'Stocks 101-111'!K:K)</f>
        <v>0</v>
      </c>
      <c r="E588" s="80">
        <f>SUMIF('Stocks 101-111'!$J:$J,'item dashboard'!A588,'Stocks 101-111'!$L:$L)</f>
        <v>0</v>
      </c>
      <c r="F588" s="81">
        <f t="shared" si="3"/>
        <v>0</v>
      </c>
      <c r="G588" s="82">
        <f t="shared" si="4"/>
        <v>0.1714285714</v>
      </c>
      <c r="H588" s="50">
        <f>SUMIFS('sys-backorder details'!$M:$M,'sys-backorder details'!$E:$E,'item dashboard'!A588,'sys-backorder details'!$V:$V,"")</f>
        <v>0</v>
      </c>
      <c r="I588" s="83">
        <f>SUMIF('settings-routing'!$I:$I,'item dashboard'!A588,'settings-routing'!$O:$O)</f>
        <v>0</v>
      </c>
      <c r="J588" s="50">
        <f>SUMIFS('sys-backorder details'!$M:$M,'sys-backorder details'!$E:$E,'item dashboard'!A588,'sys-backorder details'!$V:$V,"Call off")</f>
        <v>0</v>
      </c>
      <c r="K588" s="84">
        <f t="shared" si="5"/>
        <v>0</v>
      </c>
      <c r="L588" s="84">
        <f>SUMIF('Production Plan'!$E:$E,'item dashboard'!A588,'Production Plan'!$N:$N)</f>
        <v>0</v>
      </c>
      <c r="M588" s="85" t="str">
        <f t="shared" si="6"/>
        <v>B-GP63B-R8-60 ml Red Sprayer Bottle</v>
      </c>
      <c r="N588" s="86">
        <f>SUMIFS('sys inv movment rpt'!$M:$M,'sys inv movment rpt'!$L:$L,$M588,'sys inv movment rpt'!$N:$N,N$1)</f>
        <v>0</v>
      </c>
      <c r="O588" s="86">
        <f>SUMIFS('sys inv movment rpt'!$M:$M,'sys inv movment rpt'!$L:$L,$M588,'sys inv movment rpt'!$N:$N,O$1)</f>
        <v>0</v>
      </c>
      <c r="P588" s="86">
        <f>SUMIFS('sys inv movment rpt'!$M:$M,'sys inv movment rpt'!$L:$L,$M588,'sys inv movment rpt'!$N:$N,P$1)</f>
        <v>0</v>
      </c>
      <c r="Q588" s="86">
        <f>SUMIFS('sys inv movment rpt'!$M:$M,'sys inv movment rpt'!$L:$L,$M588,'sys inv movment rpt'!$N:$N,Q$1)</f>
        <v>0</v>
      </c>
      <c r="R588" s="86">
        <f>SUMIFS('sys inv movment rpt'!$M:$M,'sys inv movment rpt'!$L:$L,$M588,'sys inv movment rpt'!$N:$N,R$1)</f>
        <v>0</v>
      </c>
      <c r="S588" s="86">
        <f>SUMIFS('sys inv movment rpt'!$M:$M,'sys inv movment rpt'!$L:$L,$M588,'sys inv movment rpt'!$N:$N,S$1)</f>
        <v>10000</v>
      </c>
      <c r="T588" s="86">
        <f>SUMIFS('sys inv movment rpt'!$M:$M,'sys inv movment rpt'!$L:$L,$M588,'sys inv movment rpt'!$N:$N,T$1)</f>
        <v>0</v>
      </c>
      <c r="U588" s="86">
        <f>SUMIFS('sys inv movment rpt'!$M:$M,'sys inv movment rpt'!$L:$L,$M588,'sys inv movment rpt'!$N:$N,U$1)</f>
        <v>0</v>
      </c>
      <c r="V588" s="86">
        <f>SUMIFS('sys inv movment rpt'!$M:$M,'sys inv movment rpt'!$L:$L,$M588,'sys inv movment rpt'!$N:$N,V$1)</f>
        <v>2000</v>
      </c>
      <c r="W588" s="86">
        <f>SUMIFS('sys inv movment rpt'!$M:$M,'sys inv movment rpt'!$L:$L,$M588,'sys inv movment rpt'!$N:$N,W$1)</f>
        <v>7000</v>
      </c>
      <c r="X588" s="86">
        <f>SUMIFS('sys inv movment rpt'!$M:$M,'sys inv movment rpt'!$L:$L,$M588,'sys inv movment rpt'!$N:$N,X$1)</f>
        <v>0</v>
      </c>
      <c r="Y588" s="86">
        <f>SUMIFS('sys inv movment rpt'!$M:$M,'sys inv movment rpt'!$L:$L,$M588,'sys inv movment rpt'!$N:$N,Y$1)</f>
        <v>0</v>
      </c>
      <c r="Z588" s="86">
        <f>SUMIFS('sys inv movment rpt'!$M:$M,'sys inv movment rpt'!$L:$L,$M588,'sys inv movment rpt'!$N:$N,Z$1)</f>
        <v>0</v>
      </c>
      <c r="AA588" s="86">
        <f>SUMIFS('sys inv movment rpt'!$M:$M,'sys inv movment rpt'!$L:$L,$M588,'sys inv movment rpt'!$N:$N,AA$1)</f>
        <v>5000</v>
      </c>
      <c r="AB588" s="86">
        <f>SUMIFS('sys inv movment rpt'!$M:$M,'sys inv movment rpt'!$L:$L,$M588,'sys inv movment rpt'!$N:$N,AB$1)</f>
        <v>0</v>
      </c>
      <c r="AC588" s="86">
        <f>SUMIFS('sys inv movment rpt'!$M:$M,'sys inv movment rpt'!$L:$L,$M588,'sys inv movment rpt'!$N:$N,AC$1)</f>
        <v>0</v>
      </c>
      <c r="AD588" s="86">
        <f>SUMIFS('sys inv movment rpt'!$M:$M,'sys inv movment rpt'!$L:$L,$M588,'sys inv movment rpt'!$N:$N,AD$1)</f>
        <v>0</v>
      </c>
      <c r="AE588" s="86">
        <f>SUMIFS('sys inv movment rpt'!$M:$M,'sys inv movment rpt'!$L:$L,$M588,'sys inv movment rpt'!$N:$N,AE$1)</f>
        <v>0</v>
      </c>
      <c r="AF588" s="86">
        <f>SUMIFS('sys inv movment rpt'!$M:$M,'sys inv movment rpt'!$L:$L,$M588,'sys inv movment rpt'!$N:$N,AF$1)</f>
        <v>6000</v>
      </c>
      <c r="AG588" s="86">
        <f>SUMIFS('sys inv movment rpt'!$M:$M,'sys inv movment rpt'!$L:$L,$M588,'sys inv movment rpt'!$N:$N,AG$1)</f>
        <v>0</v>
      </c>
      <c r="AH588" s="86">
        <f>SUMIFS('sys inv movment rpt'!$M:$M,'sys inv movment rpt'!$L:$L,$M588,'sys inv movment rpt'!$N:$N,AH$1)</f>
        <v>0</v>
      </c>
      <c r="AI588" s="86">
        <f>SUMIFS('sys inv movment rpt'!$M:$M,'sys inv movment rpt'!$L:$L,$M588,'sys inv movment rpt'!$N:$N,AI$1)</f>
        <v>0</v>
      </c>
      <c r="AJ588" s="86">
        <f>SUMIFS('sys inv movment rpt'!$M:$M,'sys inv movment rpt'!$L:$L,$M588,'sys inv movment rpt'!$N:$N,AJ$1)</f>
        <v>5000</v>
      </c>
      <c r="AK588" s="86">
        <f>SUMIFS('sys inv movment rpt'!$M:$M,'sys inv movment rpt'!$L:$L,$M588,'sys inv movment rpt'!$N:$N,AK$1)</f>
        <v>0</v>
      </c>
      <c r="AL588" s="86">
        <f>SUMIFS('sys inv movment rpt'!$M:$M,'sys inv movment rpt'!$L:$L,$M588,'sys inv movment rpt'!$N:$N,AL$1)</f>
        <v>0</v>
      </c>
      <c r="AM588" s="86">
        <f>SUMIFS('sys inv movment rpt'!$M:$M,'sys inv movment rpt'!$L:$L,$M588,'sys inv movment rpt'!$N:$N,AM$1)</f>
        <v>0</v>
      </c>
      <c r="AN588" s="86">
        <f>SUMIFS('sys inv movment rpt'!$M:$M,'sys inv movment rpt'!$L:$L,$M588,'sys inv movment rpt'!$N:$N,AN$1)</f>
        <v>0</v>
      </c>
      <c r="AO588" s="86">
        <f>SUMIFS('sys inv movment rpt'!$M:$M,'sys inv movment rpt'!$L:$L,$M588,'sys inv movment rpt'!$N:$N,AO$1)</f>
        <v>0</v>
      </c>
      <c r="AP588" s="86">
        <f>SUMIFS('sys inv movment rpt'!$M:$M,'sys inv movment rpt'!$L:$L,$M588,'sys inv movment rpt'!$N:$N,AP$1)</f>
        <v>0</v>
      </c>
      <c r="AQ588" s="86">
        <f>SUMIFS('sys inv movment rpt'!$M:$M,'sys inv movment rpt'!$L:$L,$M588,'sys inv movment rpt'!$N:$N,AQ$1)</f>
        <v>0</v>
      </c>
      <c r="AR588" s="86">
        <f>SUMIFS('sys inv movment rpt'!$M:$M,'sys inv movment rpt'!$L:$L,$M588,'sys inv movment rpt'!$N:$N,AR$1)</f>
        <v>0</v>
      </c>
      <c r="AS588" s="86">
        <f>SUMIFS('sys inv movment rpt'!$M:$M,'sys inv movment rpt'!$L:$L,$M588,'sys inv movment rpt'!$N:$N,AS$1)</f>
        <v>0</v>
      </c>
      <c r="AT588" s="86">
        <f>SUMIFS('sys inv movment rpt'!$M:$M,'sys inv movment rpt'!$L:$L,$M588,'sys inv movment rpt'!$N:$N,AT$1)</f>
        <v>0</v>
      </c>
      <c r="AU588" s="86">
        <f>SUMIFS('sys inv movment rpt'!$M:$M,'sys inv movment rpt'!$L:$L,$M588,'sys inv movment rpt'!$N:$N,AU$1)</f>
        <v>0</v>
      </c>
      <c r="AV588" s="86">
        <f>SUMIFS('sys inv movment rpt'!$M:$M,'sys inv movment rpt'!$L:$L,$M588,'sys inv movment rpt'!$N:$N,AV$1)</f>
        <v>0</v>
      </c>
      <c r="AW588" s="87" t="str">
        <f>IFERROR(VLOOKUP(A588,'sys-backorder details'!E:U,17,0),"-")</f>
        <v>-</v>
      </c>
      <c r="AX588" s="87" t="str">
        <f>IF(K588&gt;1,VLOOKUP(A588,'settings-routing'!A:I,9,0),"")</f>
        <v/>
      </c>
    </row>
    <row r="589" ht="12.75" hidden="1" customHeight="1">
      <c r="A589" s="50" t="s">
        <v>1356</v>
      </c>
      <c r="B589" s="50" t="s">
        <v>1357</v>
      </c>
      <c r="C589" s="50">
        <f t="shared" si="2"/>
        <v>0</v>
      </c>
      <c r="D589" s="80">
        <f>SUMIF('Stocks 101-111'!$J:$J,'item dashboard'!A589,'Stocks 101-111'!K:K)</f>
        <v>0</v>
      </c>
      <c r="E589" s="80">
        <f>SUMIF('Stocks 101-111'!$J:$J,'item dashboard'!A589,'Stocks 101-111'!$L:$L)</f>
        <v>0</v>
      </c>
      <c r="F589" s="81">
        <f t="shared" si="3"/>
        <v>0</v>
      </c>
      <c r="G589" s="82">
        <f t="shared" si="4"/>
        <v>0</v>
      </c>
      <c r="H589" s="50">
        <f>SUMIFS('sys-backorder details'!$M:$M,'sys-backorder details'!$E:$E,'item dashboard'!A589,'sys-backorder details'!$V:$V,"")</f>
        <v>0</v>
      </c>
      <c r="I589" s="83">
        <f>SUMIF('settings-routing'!$I:$I,'item dashboard'!A589,'settings-routing'!$O:$O)</f>
        <v>0</v>
      </c>
      <c r="J589" s="50">
        <f>SUMIFS('sys-backorder details'!$M:$M,'sys-backorder details'!$E:$E,'item dashboard'!A589,'sys-backorder details'!$V:$V,"Call off")</f>
        <v>0</v>
      </c>
      <c r="K589" s="84">
        <f t="shared" si="5"/>
        <v>0</v>
      </c>
      <c r="L589" s="84">
        <f>SUMIF('Production Plan'!$E:$E,'item dashboard'!A589,'Production Plan'!$N:$N)</f>
        <v>0</v>
      </c>
      <c r="M589" s="85" t="str">
        <f t="shared" si="6"/>
        <v>B-GP63B-W8-60 ml White Sprayer Bottle</v>
      </c>
      <c r="N589" s="86">
        <f>SUMIFS('sys inv movment rpt'!$M:$M,'sys inv movment rpt'!$L:$L,$M589,'sys inv movment rpt'!$N:$N,N$1)</f>
        <v>0</v>
      </c>
      <c r="O589" s="86">
        <f>SUMIFS('sys inv movment rpt'!$M:$M,'sys inv movment rpt'!$L:$L,$M589,'sys inv movment rpt'!$N:$N,O$1)</f>
        <v>0</v>
      </c>
      <c r="P589" s="86">
        <f>SUMIFS('sys inv movment rpt'!$M:$M,'sys inv movment rpt'!$L:$L,$M589,'sys inv movment rpt'!$N:$N,P$1)</f>
        <v>0</v>
      </c>
      <c r="Q589" s="86">
        <f>SUMIFS('sys inv movment rpt'!$M:$M,'sys inv movment rpt'!$L:$L,$M589,'sys inv movment rpt'!$N:$N,Q$1)</f>
        <v>0</v>
      </c>
      <c r="R589" s="86">
        <f>SUMIFS('sys inv movment rpt'!$M:$M,'sys inv movment rpt'!$L:$L,$M589,'sys inv movment rpt'!$N:$N,R$1)</f>
        <v>0</v>
      </c>
      <c r="S589" s="86">
        <f>SUMIFS('sys inv movment rpt'!$M:$M,'sys inv movment rpt'!$L:$L,$M589,'sys inv movment rpt'!$N:$N,S$1)</f>
        <v>0</v>
      </c>
      <c r="T589" s="86">
        <f>SUMIFS('sys inv movment rpt'!$M:$M,'sys inv movment rpt'!$L:$L,$M589,'sys inv movment rpt'!$N:$N,T$1)</f>
        <v>0</v>
      </c>
      <c r="U589" s="86">
        <f>SUMIFS('sys inv movment rpt'!$M:$M,'sys inv movment rpt'!$L:$L,$M589,'sys inv movment rpt'!$N:$N,U$1)</f>
        <v>0</v>
      </c>
      <c r="V589" s="86">
        <f>SUMIFS('sys inv movment rpt'!$M:$M,'sys inv movment rpt'!$L:$L,$M589,'sys inv movment rpt'!$N:$N,V$1)</f>
        <v>0</v>
      </c>
      <c r="W589" s="86">
        <f>SUMIFS('sys inv movment rpt'!$M:$M,'sys inv movment rpt'!$L:$L,$M589,'sys inv movment rpt'!$N:$N,W$1)</f>
        <v>0</v>
      </c>
      <c r="X589" s="86">
        <f>SUMIFS('sys inv movment rpt'!$M:$M,'sys inv movment rpt'!$L:$L,$M589,'sys inv movment rpt'!$N:$N,X$1)</f>
        <v>0</v>
      </c>
      <c r="Y589" s="86">
        <f>SUMIFS('sys inv movment rpt'!$M:$M,'sys inv movment rpt'!$L:$L,$M589,'sys inv movment rpt'!$N:$N,Y$1)</f>
        <v>0</v>
      </c>
      <c r="Z589" s="86">
        <f>SUMIFS('sys inv movment rpt'!$M:$M,'sys inv movment rpt'!$L:$L,$M589,'sys inv movment rpt'!$N:$N,Z$1)</f>
        <v>0</v>
      </c>
      <c r="AA589" s="86">
        <f>SUMIFS('sys inv movment rpt'!$M:$M,'sys inv movment rpt'!$L:$L,$M589,'sys inv movment rpt'!$N:$N,AA$1)</f>
        <v>0</v>
      </c>
      <c r="AB589" s="86">
        <f>SUMIFS('sys inv movment rpt'!$M:$M,'sys inv movment rpt'!$L:$L,$M589,'sys inv movment rpt'!$N:$N,AB$1)</f>
        <v>0</v>
      </c>
      <c r="AC589" s="86">
        <f>SUMIFS('sys inv movment rpt'!$M:$M,'sys inv movment rpt'!$L:$L,$M589,'sys inv movment rpt'!$N:$N,AC$1)</f>
        <v>0</v>
      </c>
      <c r="AD589" s="86">
        <f>SUMIFS('sys inv movment rpt'!$M:$M,'sys inv movment rpt'!$L:$L,$M589,'sys inv movment rpt'!$N:$N,AD$1)</f>
        <v>0</v>
      </c>
      <c r="AE589" s="86">
        <f>SUMIFS('sys inv movment rpt'!$M:$M,'sys inv movment rpt'!$L:$L,$M589,'sys inv movment rpt'!$N:$N,AE$1)</f>
        <v>0</v>
      </c>
      <c r="AF589" s="86">
        <f>SUMIFS('sys inv movment rpt'!$M:$M,'sys inv movment rpt'!$L:$L,$M589,'sys inv movment rpt'!$N:$N,AF$1)</f>
        <v>0</v>
      </c>
      <c r="AG589" s="86">
        <f>SUMIFS('sys inv movment rpt'!$M:$M,'sys inv movment rpt'!$L:$L,$M589,'sys inv movment rpt'!$N:$N,AG$1)</f>
        <v>0</v>
      </c>
      <c r="AH589" s="86">
        <f>SUMIFS('sys inv movment rpt'!$M:$M,'sys inv movment rpt'!$L:$L,$M589,'sys inv movment rpt'!$N:$N,AH$1)</f>
        <v>0</v>
      </c>
      <c r="AI589" s="86">
        <f>SUMIFS('sys inv movment rpt'!$M:$M,'sys inv movment rpt'!$L:$L,$M589,'sys inv movment rpt'!$N:$N,AI$1)</f>
        <v>0</v>
      </c>
      <c r="AJ589" s="86">
        <f>SUMIFS('sys inv movment rpt'!$M:$M,'sys inv movment rpt'!$L:$L,$M589,'sys inv movment rpt'!$N:$N,AJ$1)</f>
        <v>0</v>
      </c>
      <c r="AK589" s="86">
        <f>SUMIFS('sys inv movment rpt'!$M:$M,'sys inv movment rpt'!$L:$L,$M589,'sys inv movment rpt'!$N:$N,AK$1)</f>
        <v>0</v>
      </c>
      <c r="AL589" s="86">
        <f>SUMIFS('sys inv movment rpt'!$M:$M,'sys inv movment rpt'!$L:$L,$M589,'sys inv movment rpt'!$N:$N,AL$1)</f>
        <v>0</v>
      </c>
      <c r="AM589" s="86">
        <f>SUMIFS('sys inv movment rpt'!$M:$M,'sys inv movment rpt'!$L:$L,$M589,'sys inv movment rpt'!$N:$N,AM$1)</f>
        <v>0</v>
      </c>
      <c r="AN589" s="86">
        <f>SUMIFS('sys inv movment rpt'!$M:$M,'sys inv movment rpt'!$L:$L,$M589,'sys inv movment rpt'!$N:$N,AN$1)</f>
        <v>0</v>
      </c>
      <c r="AO589" s="86">
        <f>SUMIFS('sys inv movment rpt'!$M:$M,'sys inv movment rpt'!$L:$L,$M589,'sys inv movment rpt'!$N:$N,AO$1)</f>
        <v>0</v>
      </c>
      <c r="AP589" s="86">
        <f>SUMIFS('sys inv movment rpt'!$M:$M,'sys inv movment rpt'!$L:$L,$M589,'sys inv movment rpt'!$N:$N,AP$1)</f>
        <v>0</v>
      </c>
      <c r="AQ589" s="86">
        <f>SUMIFS('sys inv movment rpt'!$M:$M,'sys inv movment rpt'!$L:$L,$M589,'sys inv movment rpt'!$N:$N,AQ$1)</f>
        <v>0</v>
      </c>
      <c r="AR589" s="86">
        <f>SUMIFS('sys inv movment rpt'!$M:$M,'sys inv movment rpt'!$L:$L,$M589,'sys inv movment rpt'!$N:$N,AR$1)</f>
        <v>0</v>
      </c>
      <c r="AS589" s="86">
        <f>SUMIFS('sys inv movment rpt'!$M:$M,'sys inv movment rpt'!$L:$L,$M589,'sys inv movment rpt'!$N:$N,AS$1)</f>
        <v>0</v>
      </c>
      <c r="AT589" s="86">
        <f>SUMIFS('sys inv movment rpt'!$M:$M,'sys inv movment rpt'!$L:$L,$M589,'sys inv movment rpt'!$N:$N,AT$1)</f>
        <v>0</v>
      </c>
      <c r="AU589" s="86">
        <f>SUMIFS('sys inv movment rpt'!$M:$M,'sys inv movment rpt'!$L:$L,$M589,'sys inv movment rpt'!$N:$N,AU$1)</f>
        <v>0</v>
      </c>
      <c r="AV589" s="86">
        <f>SUMIFS('sys inv movment rpt'!$M:$M,'sys inv movment rpt'!$L:$L,$M589,'sys inv movment rpt'!$N:$N,AV$1)</f>
        <v>0</v>
      </c>
      <c r="AW589" s="87" t="str">
        <f>IFERROR(VLOOKUP(A589,'sys-backorder details'!E:U,17,0),"-")</f>
        <v>-</v>
      </c>
      <c r="AX589" s="87" t="str">
        <f>IF(K589&gt;1,VLOOKUP(A589,'settings-routing'!A:I,9,0),"")</f>
        <v/>
      </c>
    </row>
    <row r="590" ht="12.75" hidden="1" customHeight="1">
      <c r="A590" s="50" t="s">
        <v>1358</v>
      </c>
      <c r="B590" s="50" t="s">
        <v>1359</v>
      </c>
      <c r="C590" s="50">
        <f t="shared" si="2"/>
        <v>0</v>
      </c>
      <c r="D590" s="80">
        <f>SUMIF('Stocks 101-111'!$J:$J,'item dashboard'!A590,'Stocks 101-111'!K:K)</f>
        <v>0</v>
      </c>
      <c r="E590" s="80">
        <f>SUMIF('Stocks 101-111'!$J:$J,'item dashboard'!A590,'Stocks 101-111'!$L:$L)</f>
        <v>0</v>
      </c>
      <c r="F590" s="81">
        <f t="shared" si="3"/>
        <v>0</v>
      </c>
      <c r="G590" s="82">
        <f t="shared" si="4"/>
        <v>0</v>
      </c>
      <c r="H590" s="50">
        <f>SUMIFS('sys-backorder details'!$M:$M,'sys-backorder details'!$E:$E,'item dashboard'!A590,'sys-backorder details'!$V:$V,"")</f>
        <v>0</v>
      </c>
      <c r="I590" s="83">
        <f>SUMIF('settings-routing'!$I:$I,'item dashboard'!A590,'settings-routing'!$O:$O)</f>
        <v>0</v>
      </c>
      <c r="J590" s="50">
        <f>SUMIFS('sys-backorder details'!$M:$M,'sys-backorder details'!$E:$E,'item dashboard'!A590,'sys-backorder details'!$V:$V,"Call off")</f>
        <v>0</v>
      </c>
      <c r="K590" s="84">
        <f t="shared" si="5"/>
        <v>0</v>
      </c>
      <c r="L590" s="84">
        <f>SUMIF('Production Plan'!$E:$E,'item dashboard'!A590,'Production Plan'!$N:$N)</f>
        <v>0</v>
      </c>
      <c r="M590" s="85" t="str">
        <f t="shared" si="6"/>
        <v>B-GP63B-Y8-60 ml Yellow Sprayer Bottle</v>
      </c>
      <c r="N590" s="86">
        <f>SUMIFS('sys inv movment rpt'!$M:$M,'sys inv movment rpt'!$L:$L,$M590,'sys inv movment rpt'!$N:$N,N$1)</f>
        <v>0</v>
      </c>
      <c r="O590" s="86">
        <f>SUMIFS('sys inv movment rpt'!$M:$M,'sys inv movment rpt'!$L:$L,$M590,'sys inv movment rpt'!$N:$N,O$1)</f>
        <v>0</v>
      </c>
      <c r="P590" s="86">
        <f>SUMIFS('sys inv movment rpt'!$M:$M,'sys inv movment rpt'!$L:$L,$M590,'sys inv movment rpt'!$N:$N,P$1)</f>
        <v>0</v>
      </c>
      <c r="Q590" s="86">
        <f>SUMIFS('sys inv movment rpt'!$M:$M,'sys inv movment rpt'!$L:$L,$M590,'sys inv movment rpt'!$N:$N,Q$1)</f>
        <v>0</v>
      </c>
      <c r="R590" s="86">
        <f>SUMIFS('sys inv movment rpt'!$M:$M,'sys inv movment rpt'!$L:$L,$M590,'sys inv movment rpt'!$N:$N,R$1)</f>
        <v>0</v>
      </c>
      <c r="S590" s="86">
        <f>SUMIFS('sys inv movment rpt'!$M:$M,'sys inv movment rpt'!$L:$L,$M590,'sys inv movment rpt'!$N:$N,S$1)</f>
        <v>0</v>
      </c>
      <c r="T590" s="86">
        <f>SUMIFS('sys inv movment rpt'!$M:$M,'sys inv movment rpt'!$L:$L,$M590,'sys inv movment rpt'!$N:$N,T$1)</f>
        <v>0</v>
      </c>
      <c r="U590" s="86">
        <f>SUMIFS('sys inv movment rpt'!$M:$M,'sys inv movment rpt'!$L:$L,$M590,'sys inv movment rpt'!$N:$N,U$1)</f>
        <v>0</v>
      </c>
      <c r="V590" s="86">
        <f>SUMIFS('sys inv movment rpt'!$M:$M,'sys inv movment rpt'!$L:$L,$M590,'sys inv movment rpt'!$N:$N,V$1)</f>
        <v>0</v>
      </c>
      <c r="W590" s="86">
        <f>SUMIFS('sys inv movment rpt'!$M:$M,'sys inv movment rpt'!$L:$L,$M590,'sys inv movment rpt'!$N:$N,W$1)</f>
        <v>0</v>
      </c>
      <c r="X590" s="86">
        <f>SUMIFS('sys inv movment rpt'!$M:$M,'sys inv movment rpt'!$L:$L,$M590,'sys inv movment rpt'!$N:$N,X$1)</f>
        <v>0</v>
      </c>
      <c r="Y590" s="86">
        <f>SUMIFS('sys inv movment rpt'!$M:$M,'sys inv movment rpt'!$L:$L,$M590,'sys inv movment rpt'!$N:$N,Y$1)</f>
        <v>0</v>
      </c>
      <c r="Z590" s="86">
        <f>SUMIFS('sys inv movment rpt'!$M:$M,'sys inv movment rpt'!$L:$L,$M590,'sys inv movment rpt'!$N:$N,Z$1)</f>
        <v>0</v>
      </c>
      <c r="AA590" s="86">
        <f>SUMIFS('sys inv movment rpt'!$M:$M,'sys inv movment rpt'!$L:$L,$M590,'sys inv movment rpt'!$N:$N,AA$1)</f>
        <v>0</v>
      </c>
      <c r="AB590" s="86">
        <f>SUMIFS('sys inv movment rpt'!$M:$M,'sys inv movment rpt'!$L:$L,$M590,'sys inv movment rpt'!$N:$N,AB$1)</f>
        <v>0</v>
      </c>
      <c r="AC590" s="86">
        <f>SUMIFS('sys inv movment rpt'!$M:$M,'sys inv movment rpt'!$L:$L,$M590,'sys inv movment rpt'!$N:$N,AC$1)</f>
        <v>0</v>
      </c>
      <c r="AD590" s="86">
        <f>SUMIFS('sys inv movment rpt'!$M:$M,'sys inv movment rpt'!$L:$L,$M590,'sys inv movment rpt'!$N:$N,AD$1)</f>
        <v>0</v>
      </c>
      <c r="AE590" s="86">
        <f>SUMIFS('sys inv movment rpt'!$M:$M,'sys inv movment rpt'!$L:$L,$M590,'sys inv movment rpt'!$N:$N,AE$1)</f>
        <v>0</v>
      </c>
      <c r="AF590" s="86">
        <f>SUMIFS('sys inv movment rpt'!$M:$M,'sys inv movment rpt'!$L:$L,$M590,'sys inv movment rpt'!$N:$N,AF$1)</f>
        <v>0</v>
      </c>
      <c r="AG590" s="86">
        <f>SUMIFS('sys inv movment rpt'!$M:$M,'sys inv movment rpt'!$L:$L,$M590,'sys inv movment rpt'!$N:$N,AG$1)</f>
        <v>0</v>
      </c>
      <c r="AH590" s="86">
        <f>SUMIFS('sys inv movment rpt'!$M:$M,'sys inv movment rpt'!$L:$L,$M590,'sys inv movment rpt'!$N:$N,AH$1)</f>
        <v>0</v>
      </c>
      <c r="AI590" s="86">
        <f>SUMIFS('sys inv movment rpt'!$M:$M,'sys inv movment rpt'!$L:$L,$M590,'sys inv movment rpt'!$N:$N,AI$1)</f>
        <v>0</v>
      </c>
      <c r="AJ590" s="86">
        <f>SUMIFS('sys inv movment rpt'!$M:$M,'sys inv movment rpt'!$L:$L,$M590,'sys inv movment rpt'!$N:$N,AJ$1)</f>
        <v>0</v>
      </c>
      <c r="AK590" s="86">
        <f>SUMIFS('sys inv movment rpt'!$M:$M,'sys inv movment rpt'!$L:$L,$M590,'sys inv movment rpt'!$N:$N,AK$1)</f>
        <v>0</v>
      </c>
      <c r="AL590" s="86">
        <f>SUMIFS('sys inv movment rpt'!$M:$M,'sys inv movment rpt'!$L:$L,$M590,'sys inv movment rpt'!$N:$N,AL$1)</f>
        <v>0</v>
      </c>
      <c r="AM590" s="86">
        <f>SUMIFS('sys inv movment rpt'!$M:$M,'sys inv movment rpt'!$L:$L,$M590,'sys inv movment rpt'!$N:$N,AM$1)</f>
        <v>0</v>
      </c>
      <c r="AN590" s="86">
        <f>SUMIFS('sys inv movment rpt'!$M:$M,'sys inv movment rpt'!$L:$L,$M590,'sys inv movment rpt'!$N:$N,AN$1)</f>
        <v>0</v>
      </c>
      <c r="AO590" s="86">
        <f>SUMIFS('sys inv movment rpt'!$M:$M,'sys inv movment rpt'!$L:$L,$M590,'sys inv movment rpt'!$N:$N,AO$1)</f>
        <v>0</v>
      </c>
      <c r="AP590" s="86">
        <f>SUMIFS('sys inv movment rpt'!$M:$M,'sys inv movment rpt'!$L:$L,$M590,'sys inv movment rpt'!$N:$N,AP$1)</f>
        <v>0</v>
      </c>
      <c r="AQ590" s="86">
        <f>SUMIFS('sys inv movment rpt'!$M:$M,'sys inv movment rpt'!$L:$L,$M590,'sys inv movment rpt'!$N:$N,AQ$1)</f>
        <v>0</v>
      </c>
      <c r="AR590" s="86">
        <f>SUMIFS('sys inv movment rpt'!$M:$M,'sys inv movment rpt'!$L:$L,$M590,'sys inv movment rpt'!$N:$N,AR$1)</f>
        <v>0</v>
      </c>
      <c r="AS590" s="86">
        <f>SUMIFS('sys inv movment rpt'!$M:$M,'sys inv movment rpt'!$L:$L,$M590,'sys inv movment rpt'!$N:$N,AS$1)</f>
        <v>0</v>
      </c>
      <c r="AT590" s="86">
        <f>SUMIFS('sys inv movment rpt'!$M:$M,'sys inv movment rpt'!$L:$L,$M590,'sys inv movment rpt'!$N:$N,AT$1)</f>
        <v>0</v>
      </c>
      <c r="AU590" s="86">
        <f>SUMIFS('sys inv movment rpt'!$M:$M,'sys inv movment rpt'!$L:$L,$M590,'sys inv movment rpt'!$N:$N,AU$1)</f>
        <v>0</v>
      </c>
      <c r="AV590" s="86">
        <f>SUMIFS('sys inv movment rpt'!$M:$M,'sys inv movment rpt'!$L:$L,$M590,'sys inv movment rpt'!$N:$N,AV$1)</f>
        <v>0</v>
      </c>
      <c r="AW590" s="87" t="str">
        <f>IFERROR(VLOOKUP(A590,'sys-backorder details'!E:U,17,0),"-")</f>
        <v>-</v>
      </c>
      <c r="AX590" s="87" t="str">
        <f>IF(K590&gt;1,VLOOKUP(A590,'settings-routing'!A:I,9,0),"")</f>
        <v/>
      </c>
    </row>
    <row r="591" ht="12.75" hidden="1" customHeight="1">
      <c r="A591" s="50" t="s">
        <v>1360</v>
      </c>
      <c r="B591" s="50" t="s">
        <v>1361</v>
      </c>
      <c r="C591" s="50">
        <f t="shared" si="2"/>
        <v>0</v>
      </c>
      <c r="D591" s="80">
        <f>SUMIF('Stocks 101-111'!$J:$J,'item dashboard'!A591,'Stocks 101-111'!K:K)</f>
        <v>0</v>
      </c>
      <c r="E591" s="80">
        <f>SUMIF('Stocks 101-111'!$J:$J,'item dashboard'!A591,'Stocks 101-111'!$L:$L)</f>
        <v>0</v>
      </c>
      <c r="F591" s="81">
        <f t="shared" si="3"/>
        <v>0</v>
      </c>
      <c r="G591" s="82">
        <f t="shared" si="4"/>
        <v>0</v>
      </c>
      <c r="H591" s="50">
        <f>SUMIFS('sys-backorder details'!$M:$M,'sys-backorder details'!$E:$E,'item dashboard'!A591,'sys-backorder details'!$V:$V,"")</f>
        <v>0</v>
      </c>
      <c r="I591" s="83">
        <f>SUMIF('settings-routing'!$I:$I,'item dashboard'!A591,'settings-routing'!$O:$O)</f>
        <v>0</v>
      </c>
      <c r="J591" s="50">
        <f>SUMIFS('sys-backorder details'!$M:$M,'sys-backorder details'!$E:$E,'item dashboard'!A591,'sys-backorder details'!$V:$V,"Call off")</f>
        <v>0</v>
      </c>
      <c r="K591" s="84">
        <f t="shared" si="5"/>
        <v>0</v>
      </c>
      <c r="L591" s="84">
        <f>SUMIF('Production Plan'!$E:$E,'item dashboard'!A591,'Production Plan'!$N:$N)</f>
        <v>0</v>
      </c>
      <c r="M591" s="85" t="str">
        <f t="shared" si="6"/>
        <v>B-GP63-DPK8-60 ml Dark Pink Bottle</v>
      </c>
      <c r="N591" s="86">
        <f>SUMIFS('sys inv movment rpt'!$M:$M,'sys inv movment rpt'!$L:$L,$M591,'sys inv movment rpt'!$N:$N,N$1)</f>
        <v>0</v>
      </c>
      <c r="O591" s="86">
        <f>SUMIFS('sys inv movment rpt'!$M:$M,'sys inv movment rpt'!$L:$L,$M591,'sys inv movment rpt'!$N:$N,O$1)</f>
        <v>0</v>
      </c>
      <c r="P591" s="86">
        <f>SUMIFS('sys inv movment rpt'!$M:$M,'sys inv movment rpt'!$L:$L,$M591,'sys inv movment rpt'!$N:$N,P$1)</f>
        <v>0</v>
      </c>
      <c r="Q591" s="86">
        <f>SUMIFS('sys inv movment rpt'!$M:$M,'sys inv movment rpt'!$L:$L,$M591,'sys inv movment rpt'!$N:$N,Q$1)</f>
        <v>0</v>
      </c>
      <c r="R591" s="86">
        <f>SUMIFS('sys inv movment rpt'!$M:$M,'sys inv movment rpt'!$L:$L,$M591,'sys inv movment rpt'!$N:$N,R$1)</f>
        <v>0</v>
      </c>
      <c r="S591" s="86">
        <f>SUMIFS('sys inv movment rpt'!$M:$M,'sys inv movment rpt'!$L:$L,$M591,'sys inv movment rpt'!$N:$N,S$1)</f>
        <v>0</v>
      </c>
      <c r="T591" s="86">
        <f>SUMIFS('sys inv movment rpt'!$M:$M,'sys inv movment rpt'!$L:$L,$M591,'sys inv movment rpt'!$N:$N,T$1)</f>
        <v>0</v>
      </c>
      <c r="U591" s="86">
        <f>SUMIFS('sys inv movment rpt'!$M:$M,'sys inv movment rpt'!$L:$L,$M591,'sys inv movment rpt'!$N:$N,U$1)</f>
        <v>0</v>
      </c>
      <c r="V591" s="86">
        <f>SUMIFS('sys inv movment rpt'!$M:$M,'sys inv movment rpt'!$L:$L,$M591,'sys inv movment rpt'!$N:$N,V$1)</f>
        <v>0</v>
      </c>
      <c r="W591" s="86">
        <f>SUMIFS('sys inv movment rpt'!$M:$M,'sys inv movment rpt'!$L:$L,$M591,'sys inv movment rpt'!$N:$N,W$1)</f>
        <v>0</v>
      </c>
      <c r="X591" s="86">
        <f>SUMIFS('sys inv movment rpt'!$M:$M,'sys inv movment rpt'!$L:$L,$M591,'sys inv movment rpt'!$N:$N,X$1)</f>
        <v>0</v>
      </c>
      <c r="Y591" s="86">
        <f>SUMIFS('sys inv movment rpt'!$M:$M,'sys inv movment rpt'!$L:$L,$M591,'sys inv movment rpt'!$N:$N,Y$1)</f>
        <v>0</v>
      </c>
      <c r="Z591" s="86">
        <f>SUMIFS('sys inv movment rpt'!$M:$M,'sys inv movment rpt'!$L:$L,$M591,'sys inv movment rpt'!$N:$N,Z$1)</f>
        <v>0</v>
      </c>
      <c r="AA591" s="86">
        <f>SUMIFS('sys inv movment rpt'!$M:$M,'sys inv movment rpt'!$L:$L,$M591,'sys inv movment rpt'!$N:$N,AA$1)</f>
        <v>0</v>
      </c>
      <c r="AB591" s="86">
        <f>SUMIFS('sys inv movment rpt'!$M:$M,'sys inv movment rpt'!$L:$L,$M591,'sys inv movment rpt'!$N:$N,AB$1)</f>
        <v>0</v>
      </c>
      <c r="AC591" s="86">
        <f>SUMIFS('sys inv movment rpt'!$M:$M,'sys inv movment rpt'!$L:$L,$M591,'sys inv movment rpt'!$N:$N,AC$1)</f>
        <v>0</v>
      </c>
      <c r="AD591" s="86">
        <f>SUMIFS('sys inv movment rpt'!$M:$M,'sys inv movment rpt'!$L:$L,$M591,'sys inv movment rpt'!$N:$N,AD$1)</f>
        <v>0</v>
      </c>
      <c r="AE591" s="86">
        <f>SUMIFS('sys inv movment rpt'!$M:$M,'sys inv movment rpt'!$L:$L,$M591,'sys inv movment rpt'!$N:$N,AE$1)</f>
        <v>0</v>
      </c>
      <c r="AF591" s="86">
        <f>SUMIFS('sys inv movment rpt'!$M:$M,'sys inv movment rpt'!$L:$L,$M591,'sys inv movment rpt'!$N:$N,AF$1)</f>
        <v>0</v>
      </c>
      <c r="AG591" s="86">
        <f>SUMIFS('sys inv movment rpt'!$M:$M,'sys inv movment rpt'!$L:$L,$M591,'sys inv movment rpt'!$N:$N,AG$1)</f>
        <v>0</v>
      </c>
      <c r="AH591" s="86">
        <f>SUMIFS('sys inv movment rpt'!$M:$M,'sys inv movment rpt'!$L:$L,$M591,'sys inv movment rpt'!$N:$N,AH$1)</f>
        <v>0</v>
      </c>
      <c r="AI591" s="86">
        <f>SUMIFS('sys inv movment rpt'!$M:$M,'sys inv movment rpt'!$L:$L,$M591,'sys inv movment rpt'!$N:$N,AI$1)</f>
        <v>0</v>
      </c>
      <c r="AJ591" s="86">
        <f>SUMIFS('sys inv movment rpt'!$M:$M,'sys inv movment rpt'!$L:$L,$M591,'sys inv movment rpt'!$N:$N,AJ$1)</f>
        <v>0</v>
      </c>
      <c r="AK591" s="86">
        <f>SUMIFS('sys inv movment rpt'!$M:$M,'sys inv movment rpt'!$L:$L,$M591,'sys inv movment rpt'!$N:$N,AK$1)</f>
        <v>0</v>
      </c>
      <c r="AL591" s="86">
        <f>SUMIFS('sys inv movment rpt'!$M:$M,'sys inv movment rpt'!$L:$L,$M591,'sys inv movment rpt'!$N:$N,AL$1)</f>
        <v>0</v>
      </c>
      <c r="AM591" s="86">
        <f>SUMIFS('sys inv movment rpt'!$M:$M,'sys inv movment rpt'!$L:$L,$M591,'sys inv movment rpt'!$N:$N,AM$1)</f>
        <v>0</v>
      </c>
      <c r="AN591" s="86">
        <f>SUMIFS('sys inv movment rpt'!$M:$M,'sys inv movment rpt'!$L:$L,$M591,'sys inv movment rpt'!$N:$N,AN$1)</f>
        <v>0</v>
      </c>
      <c r="AO591" s="86">
        <f>SUMIFS('sys inv movment rpt'!$M:$M,'sys inv movment rpt'!$L:$L,$M591,'sys inv movment rpt'!$N:$N,AO$1)</f>
        <v>0</v>
      </c>
      <c r="AP591" s="86">
        <f>SUMIFS('sys inv movment rpt'!$M:$M,'sys inv movment rpt'!$L:$L,$M591,'sys inv movment rpt'!$N:$N,AP$1)</f>
        <v>0</v>
      </c>
      <c r="AQ591" s="86">
        <f>SUMIFS('sys inv movment rpt'!$M:$M,'sys inv movment rpt'!$L:$L,$M591,'sys inv movment rpt'!$N:$N,AQ$1)</f>
        <v>0</v>
      </c>
      <c r="AR591" s="86">
        <f>SUMIFS('sys inv movment rpt'!$M:$M,'sys inv movment rpt'!$L:$L,$M591,'sys inv movment rpt'!$N:$N,AR$1)</f>
        <v>0</v>
      </c>
      <c r="AS591" s="86">
        <f>SUMIFS('sys inv movment rpt'!$M:$M,'sys inv movment rpt'!$L:$L,$M591,'sys inv movment rpt'!$N:$N,AS$1)</f>
        <v>0</v>
      </c>
      <c r="AT591" s="86">
        <f>SUMIFS('sys inv movment rpt'!$M:$M,'sys inv movment rpt'!$L:$L,$M591,'sys inv movment rpt'!$N:$N,AT$1)</f>
        <v>0</v>
      </c>
      <c r="AU591" s="86">
        <f>SUMIFS('sys inv movment rpt'!$M:$M,'sys inv movment rpt'!$L:$L,$M591,'sys inv movment rpt'!$N:$N,AU$1)</f>
        <v>0</v>
      </c>
      <c r="AV591" s="86">
        <f>SUMIFS('sys inv movment rpt'!$M:$M,'sys inv movment rpt'!$L:$L,$M591,'sys inv movment rpt'!$N:$N,AV$1)</f>
        <v>0</v>
      </c>
      <c r="AW591" s="87" t="str">
        <f>IFERROR(VLOOKUP(A591,'sys-backorder details'!E:U,17,0),"-")</f>
        <v>-</v>
      </c>
      <c r="AX591" s="87" t="str">
        <f>IF(K591&gt;1,VLOOKUP(A591,'settings-routing'!A:I,9,0),"")</f>
        <v/>
      </c>
    </row>
    <row r="592" ht="12.75" hidden="1" customHeight="1">
      <c r="A592" s="50" t="s">
        <v>1362</v>
      </c>
      <c r="B592" s="50" t="s">
        <v>1363</v>
      </c>
      <c r="C592" s="50">
        <f t="shared" si="2"/>
        <v>2000</v>
      </c>
      <c r="D592" s="80">
        <f>SUMIF('Stocks 101-111'!$J:$J,'item dashboard'!A592,'Stocks 101-111'!K:K)</f>
        <v>2000</v>
      </c>
      <c r="E592" s="80">
        <f>SUMIF('Stocks 101-111'!$J:$J,'item dashboard'!A592,'Stocks 101-111'!$L:$L)</f>
        <v>0</v>
      </c>
      <c r="F592" s="81">
        <f t="shared" si="3"/>
        <v>0</v>
      </c>
      <c r="G592" s="82">
        <f t="shared" si="4"/>
        <v>0.05714285714</v>
      </c>
      <c r="H592" s="50">
        <f>SUMIFS('sys-backorder details'!$M:$M,'sys-backorder details'!$E:$E,'item dashboard'!A592,'sys-backorder details'!$V:$V,"")</f>
        <v>0</v>
      </c>
      <c r="I592" s="83">
        <f>SUMIF('settings-routing'!$I:$I,'item dashboard'!A592,'settings-routing'!$O:$O)</f>
        <v>0</v>
      </c>
      <c r="J592" s="50">
        <f>SUMIFS('sys-backorder details'!$M:$M,'sys-backorder details'!$E:$E,'item dashboard'!A592,'sys-backorder details'!$V:$V,"Call off")</f>
        <v>22000</v>
      </c>
      <c r="K592" s="84">
        <f t="shared" si="5"/>
        <v>-2000</v>
      </c>
      <c r="L592" s="84">
        <f>SUMIF('Production Plan'!$E:$E,'item dashboard'!A592,'Production Plan'!$N:$N)</f>
        <v>-2000</v>
      </c>
      <c r="M592" s="85" t="str">
        <f t="shared" si="6"/>
        <v>B-GP63-GD8-60 ml Gold Bottle</v>
      </c>
      <c r="N592" s="86">
        <f>SUMIFS('sys inv movment rpt'!$M:$M,'sys inv movment rpt'!$L:$L,$M592,'sys inv movment rpt'!$N:$N,N$1)</f>
        <v>0</v>
      </c>
      <c r="O592" s="86">
        <f>SUMIFS('sys inv movment rpt'!$M:$M,'sys inv movment rpt'!$L:$L,$M592,'sys inv movment rpt'!$N:$N,O$1)</f>
        <v>0</v>
      </c>
      <c r="P592" s="86">
        <f>SUMIFS('sys inv movment rpt'!$M:$M,'sys inv movment rpt'!$L:$L,$M592,'sys inv movment rpt'!$N:$N,P$1)</f>
        <v>0</v>
      </c>
      <c r="Q592" s="86">
        <f>SUMIFS('sys inv movment rpt'!$M:$M,'sys inv movment rpt'!$L:$L,$M592,'sys inv movment rpt'!$N:$N,Q$1)</f>
        <v>0</v>
      </c>
      <c r="R592" s="86">
        <f>SUMIFS('sys inv movment rpt'!$M:$M,'sys inv movment rpt'!$L:$L,$M592,'sys inv movment rpt'!$N:$N,R$1)</f>
        <v>0</v>
      </c>
      <c r="S592" s="86">
        <f>SUMIFS('sys inv movment rpt'!$M:$M,'sys inv movment rpt'!$L:$L,$M592,'sys inv movment rpt'!$N:$N,S$1)</f>
        <v>0</v>
      </c>
      <c r="T592" s="86">
        <f>SUMIFS('sys inv movment rpt'!$M:$M,'sys inv movment rpt'!$L:$L,$M592,'sys inv movment rpt'!$N:$N,T$1)</f>
        <v>0</v>
      </c>
      <c r="U592" s="86">
        <f>SUMIFS('sys inv movment rpt'!$M:$M,'sys inv movment rpt'!$L:$L,$M592,'sys inv movment rpt'!$N:$N,U$1)</f>
        <v>0</v>
      </c>
      <c r="V592" s="86">
        <f>SUMIFS('sys inv movment rpt'!$M:$M,'sys inv movment rpt'!$L:$L,$M592,'sys inv movment rpt'!$N:$N,V$1)</f>
        <v>0</v>
      </c>
      <c r="W592" s="86">
        <f>SUMIFS('sys inv movment rpt'!$M:$M,'sys inv movment rpt'!$L:$L,$M592,'sys inv movment rpt'!$N:$N,W$1)</f>
        <v>0</v>
      </c>
      <c r="X592" s="86">
        <f>SUMIFS('sys inv movment rpt'!$M:$M,'sys inv movment rpt'!$L:$L,$M592,'sys inv movment rpt'!$N:$N,X$1)</f>
        <v>0</v>
      </c>
      <c r="Y592" s="86">
        <f>SUMIFS('sys inv movment rpt'!$M:$M,'sys inv movment rpt'!$L:$L,$M592,'sys inv movment rpt'!$N:$N,Y$1)</f>
        <v>0</v>
      </c>
      <c r="Z592" s="86">
        <f>SUMIFS('sys inv movment rpt'!$M:$M,'sys inv movment rpt'!$L:$L,$M592,'sys inv movment rpt'!$N:$N,Z$1)</f>
        <v>0</v>
      </c>
      <c r="AA592" s="86">
        <f>SUMIFS('sys inv movment rpt'!$M:$M,'sys inv movment rpt'!$L:$L,$M592,'sys inv movment rpt'!$N:$N,AA$1)</f>
        <v>0</v>
      </c>
      <c r="AB592" s="86">
        <f>SUMIFS('sys inv movment rpt'!$M:$M,'sys inv movment rpt'!$L:$L,$M592,'sys inv movment rpt'!$N:$N,AB$1)</f>
        <v>0</v>
      </c>
      <c r="AC592" s="86">
        <f>SUMIFS('sys inv movment rpt'!$M:$M,'sys inv movment rpt'!$L:$L,$M592,'sys inv movment rpt'!$N:$N,AC$1)</f>
        <v>0</v>
      </c>
      <c r="AD592" s="86">
        <f>SUMIFS('sys inv movment rpt'!$M:$M,'sys inv movment rpt'!$L:$L,$M592,'sys inv movment rpt'!$N:$N,AD$1)</f>
        <v>0</v>
      </c>
      <c r="AE592" s="86">
        <f>SUMIFS('sys inv movment rpt'!$M:$M,'sys inv movment rpt'!$L:$L,$M592,'sys inv movment rpt'!$N:$N,AE$1)</f>
        <v>0</v>
      </c>
      <c r="AF592" s="86">
        <f>SUMIFS('sys inv movment rpt'!$M:$M,'sys inv movment rpt'!$L:$L,$M592,'sys inv movment rpt'!$N:$N,AF$1)</f>
        <v>0</v>
      </c>
      <c r="AG592" s="86">
        <f>SUMIFS('sys inv movment rpt'!$M:$M,'sys inv movment rpt'!$L:$L,$M592,'sys inv movment rpt'!$N:$N,AG$1)</f>
        <v>0</v>
      </c>
      <c r="AH592" s="86">
        <f>SUMIFS('sys inv movment rpt'!$M:$M,'sys inv movment rpt'!$L:$L,$M592,'sys inv movment rpt'!$N:$N,AH$1)</f>
        <v>0</v>
      </c>
      <c r="AI592" s="86">
        <f>SUMIFS('sys inv movment rpt'!$M:$M,'sys inv movment rpt'!$L:$L,$M592,'sys inv movment rpt'!$N:$N,AI$1)</f>
        <v>0</v>
      </c>
      <c r="AJ592" s="86">
        <f>SUMIFS('sys inv movment rpt'!$M:$M,'sys inv movment rpt'!$L:$L,$M592,'sys inv movment rpt'!$N:$N,AJ$1)</f>
        <v>0</v>
      </c>
      <c r="AK592" s="86">
        <f>SUMIFS('sys inv movment rpt'!$M:$M,'sys inv movment rpt'!$L:$L,$M592,'sys inv movment rpt'!$N:$N,AK$1)</f>
        <v>0</v>
      </c>
      <c r="AL592" s="86">
        <f>SUMIFS('sys inv movment rpt'!$M:$M,'sys inv movment rpt'!$L:$L,$M592,'sys inv movment rpt'!$N:$N,AL$1)</f>
        <v>0</v>
      </c>
      <c r="AM592" s="86">
        <f>SUMIFS('sys inv movment rpt'!$M:$M,'sys inv movment rpt'!$L:$L,$M592,'sys inv movment rpt'!$N:$N,AM$1)</f>
        <v>0</v>
      </c>
      <c r="AN592" s="86">
        <f>SUMIFS('sys inv movment rpt'!$M:$M,'sys inv movment rpt'!$L:$L,$M592,'sys inv movment rpt'!$N:$N,AN$1)</f>
        <v>7000</v>
      </c>
      <c r="AO592" s="86">
        <f>SUMIFS('sys inv movment rpt'!$M:$M,'sys inv movment rpt'!$L:$L,$M592,'sys inv movment rpt'!$N:$N,AO$1)</f>
        <v>0</v>
      </c>
      <c r="AP592" s="86">
        <f>SUMIFS('sys inv movment rpt'!$M:$M,'sys inv movment rpt'!$L:$L,$M592,'sys inv movment rpt'!$N:$N,AP$1)</f>
        <v>0</v>
      </c>
      <c r="AQ592" s="86">
        <f>SUMIFS('sys inv movment rpt'!$M:$M,'sys inv movment rpt'!$L:$L,$M592,'sys inv movment rpt'!$N:$N,AQ$1)</f>
        <v>0</v>
      </c>
      <c r="AR592" s="86">
        <f>SUMIFS('sys inv movment rpt'!$M:$M,'sys inv movment rpt'!$L:$L,$M592,'sys inv movment rpt'!$N:$N,AR$1)</f>
        <v>0</v>
      </c>
      <c r="AS592" s="86">
        <f>SUMIFS('sys inv movment rpt'!$M:$M,'sys inv movment rpt'!$L:$L,$M592,'sys inv movment rpt'!$N:$N,AS$1)</f>
        <v>21000</v>
      </c>
      <c r="AT592" s="86">
        <f>SUMIFS('sys inv movment rpt'!$M:$M,'sys inv movment rpt'!$L:$L,$M592,'sys inv movment rpt'!$N:$N,AT$1)</f>
        <v>0</v>
      </c>
      <c r="AU592" s="86">
        <f>SUMIFS('sys inv movment rpt'!$M:$M,'sys inv movment rpt'!$L:$L,$M592,'sys inv movment rpt'!$N:$N,AU$1)</f>
        <v>0</v>
      </c>
      <c r="AV592" s="86">
        <f>SUMIFS('sys inv movment rpt'!$M:$M,'sys inv movment rpt'!$L:$L,$M592,'sys inv movment rpt'!$N:$N,AV$1)</f>
        <v>0</v>
      </c>
      <c r="AW592" s="87" t="str">
        <f>IFERROR(VLOOKUP(A592,'sys-backorder details'!E:U,17,0),"-")</f>
        <v>7 Days</v>
      </c>
      <c r="AX592" s="87" t="str">
        <f>IF(K592&gt;1,VLOOKUP(A592,'settings-routing'!A:I,9,0),"")</f>
        <v/>
      </c>
    </row>
    <row r="593" ht="12.75" hidden="1" customHeight="1">
      <c r="A593" s="28" t="s">
        <v>1364</v>
      </c>
      <c r="B593" s="28" t="s">
        <v>1349</v>
      </c>
      <c r="C593" s="50">
        <f t="shared" si="2"/>
        <v>0</v>
      </c>
      <c r="D593" s="80">
        <f>SUMIF('Stocks 101-111'!$J:$J,'item dashboard'!A593,'Stocks 101-111'!K:K)</f>
        <v>0</v>
      </c>
      <c r="E593" s="80">
        <f>SUMIF('Stocks 101-111'!$J:$J,'item dashboard'!A593,'Stocks 101-111'!$L:$L)</f>
        <v>0</v>
      </c>
      <c r="F593" s="81">
        <f t="shared" si="3"/>
        <v>0</v>
      </c>
      <c r="G593" s="82">
        <f t="shared" si="4"/>
        <v>0</v>
      </c>
      <c r="H593" s="50">
        <f>SUMIFS('sys-backorder details'!$M:$M,'sys-backorder details'!$E:$E,'item dashboard'!A593,'sys-backorder details'!$V:$V,"")</f>
        <v>0</v>
      </c>
      <c r="I593" s="83">
        <f>SUMIF('settings-routing'!$I:$I,'item dashboard'!A593,'settings-routing'!$O:$O)</f>
        <v>0</v>
      </c>
      <c r="J593" s="50">
        <f>SUMIFS('sys-backorder details'!$M:$M,'sys-backorder details'!$E:$E,'item dashboard'!A593,'sys-backorder details'!$V:$V,"Call off")</f>
        <v>0</v>
      </c>
      <c r="K593" s="84">
        <f t="shared" si="5"/>
        <v>0</v>
      </c>
      <c r="L593" s="84">
        <f>SUMIF('Production Plan'!$E:$E,'item dashboard'!A593,'Production Plan'!$N:$N)</f>
        <v>0</v>
      </c>
      <c r="M593" s="85" t="str">
        <f t="shared" si="6"/>
        <v>B-GP63-GN8-60 ml Green Sprayer Bottle</v>
      </c>
      <c r="N593" s="86">
        <f>SUMIFS('sys inv movment rpt'!$M:$M,'sys inv movment rpt'!$L:$L,$M593,'sys inv movment rpt'!$N:$N,N$1)</f>
        <v>0</v>
      </c>
      <c r="O593" s="86">
        <f>SUMIFS('sys inv movment rpt'!$M:$M,'sys inv movment rpt'!$L:$L,$M593,'sys inv movment rpt'!$N:$N,O$1)</f>
        <v>0</v>
      </c>
      <c r="P593" s="86">
        <f>SUMIFS('sys inv movment rpt'!$M:$M,'sys inv movment rpt'!$L:$L,$M593,'sys inv movment rpt'!$N:$N,P$1)</f>
        <v>0</v>
      </c>
      <c r="Q593" s="86">
        <f>SUMIFS('sys inv movment rpt'!$M:$M,'sys inv movment rpt'!$L:$L,$M593,'sys inv movment rpt'!$N:$N,Q$1)</f>
        <v>0</v>
      </c>
      <c r="R593" s="86">
        <f>SUMIFS('sys inv movment rpt'!$M:$M,'sys inv movment rpt'!$L:$L,$M593,'sys inv movment rpt'!$N:$N,R$1)</f>
        <v>0</v>
      </c>
      <c r="S593" s="86">
        <f>SUMIFS('sys inv movment rpt'!$M:$M,'sys inv movment rpt'!$L:$L,$M593,'sys inv movment rpt'!$N:$N,S$1)</f>
        <v>0</v>
      </c>
      <c r="T593" s="86">
        <f>SUMIFS('sys inv movment rpt'!$M:$M,'sys inv movment rpt'!$L:$L,$M593,'sys inv movment rpt'!$N:$N,T$1)</f>
        <v>0</v>
      </c>
      <c r="U593" s="86">
        <f>SUMIFS('sys inv movment rpt'!$M:$M,'sys inv movment rpt'!$L:$L,$M593,'sys inv movment rpt'!$N:$N,U$1)</f>
        <v>0</v>
      </c>
      <c r="V593" s="86">
        <f>SUMIFS('sys inv movment rpt'!$M:$M,'sys inv movment rpt'!$L:$L,$M593,'sys inv movment rpt'!$N:$N,V$1)</f>
        <v>0</v>
      </c>
      <c r="W593" s="86">
        <f>SUMIFS('sys inv movment rpt'!$M:$M,'sys inv movment rpt'!$L:$L,$M593,'sys inv movment rpt'!$N:$N,W$1)</f>
        <v>0</v>
      </c>
      <c r="X593" s="86">
        <f>SUMIFS('sys inv movment rpt'!$M:$M,'sys inv movment rpt'!$L:$L,$M593,'sys inv movment rpt'!$N:$N,X$1)</f>
        <v>0</v>
      </c>
      <c r="Y593" s="86">
        <f>SUMIFS('sys inv movment rpt'!$M:$M,'sys inv movment rpt'!$L:$L,$M593,'sys inv movment rpt'!$N:$N,Y$1)</f>
        <v>0</v>
      </c>
      <c r="Z593" s="86">
        <f>SUMIFS('sys inv movment rpt'!$M:$M,'sys inv movment rpt'!$L:$L,$M593,'sys inv movment rpt'!$N:$N,Z$1)</f>
        <v>0</v>
      </c>
      <c r="AA593" s="86">
        <f>SUMIFS('sys inv movment rpt'!$M:$M,'sys inv movment rpt'!$L:$L,$M593,'sys inv movment rpt'!$N:$N,AA$1)</f>
        <v>0</v>
      </c>
      <c r="AB593" s="86">
        <f>SUMIFS('sys inv movment rpt'!$M:$M,'sys inv movment rpt'!$L:$L,$M593,'sys inv movment rpt'!$N:$N,AB$1)</f>
        <v>0</v>
      </c>
      <c r="AC593" s="86">
        <f>SUMIFS('sys inv movment rpt'!$M:$M,'sys inv movment rpt'!$L:$L,$M593,'sys inv movment rpt'!$N:$N,AC$1)</f>
        <v>0</v>
      </c>
      <c r="AD593" s="86">
        <f>SUMIFS('sys inv movment rpt'!$M:$M,'sys inv movment rpt'!$L:$L,$M593,'sys inv movment rpt'!$N:$N,AD$1)</f>
        <v>0</v>
      </c>
      <c r="AE593" s="86">
        <f>SUMIFS('sys inv movment rpt'!$M:$M,'sys inv movment rpt'!$L:$L,$M593,'sys inv movment rpt'!$N:$N,AE$1)</f>
        <v>0</v>
      </c>
      <c r="AF593" s="86">
        <f>SUMIFS('sys inv movment rpt'!$M:$M,'sys inv movment rpt'!$L:$L,$M593,'sys inv movment rpt'!$N:$N,AF$1)</f>
        <v>0</v>
      </c>
      <c r="AG593" s="86">
        <f>SUMIFS('sys inv movment rpt'!$M:$M,'sys inv movment rpt'!$L:$L,$M593,'sys inv movment rpt'!$N:$N,AG$1)</f>
        <v>0</v>
      </c>
      <c r="AH593" s="86">
        <f>SUMIFS('sys inv movment rpt'!$M:$M,'sys inv movment rpt'!$L:$L,$M593,'sys inv movment rpt'!$N:$N,AH$1)</f>
        <v>0</v>
      </c>
      <c r="AI593" s="86">
        <f>SUMIFS('sys inv movment rpt'!$M:$M,'sys inv movment rpt'!$L:$L,$M593,'sys inv movment rpt'!$N:$N,AI$1)</f>
        <v>0</v>
      </c>
      <c r="AJ593" s="86">
        <f>SUMIFS('sys inv movment rpt'!$M:$M,'sys inv movment rpt'!$L:$L,$M593,'sys inv movment rpt'!$N:$N,AJ$1)</f>
        <v>0</v>
      </c>
      <c r="AK593" s="86">
        <f>SUMIFS('sys inv movment rpt'!$M:$M,'sys inv movment rpt'!$L:$L,$M593,'sys inv movment rpt'!$N:$N,AK$1)</f>
        <v>0</v>
      </c>
      <c r="AL593" s="86">
        <f>SUMIFS('sys inv movment rpt'!$M:$M,'sys inv movment rpt'!$L:$L,$M593,'sys inv movment rpt'!$N:$N,AL$1)</f>
        <v>0</v>
      </c>
      <c r="AM593" s="86">
        <f>SUMIFS('sys inv movment rpt'!$M:$M,'sys inv movment rpt'!$L:$L,$M593,'sys inv movment rpt'!$N:$N,AM$1)</f>
        <v>0</v>
      </c>
      <c r="AN593" s="86">
        <f>SUMIFS('sys inv movment rpt'!$M:$M,'sys inv movment rpt'!$L:$L,$M593,'sys inv movment rpt'!$N:$N,AN$1)</f>
        <v>0</v>
      </c>
      <c r="AO593" s="86">
        <f>SUMIFS('sys inv movment rpt'!$M:$M,'sys inv movment rpt'!$L:$L,$M593,'sys inv movment rpt'!$N:$N,AO$1)</f>
        <v>0</v>
      </c>
      <c r="AP593" s="86">
        <f>SUMIFS('sys inv movment rpt'!$M:$M,'sys inv movment rpt'!$L:$L,$M593,'sys inv movment rpt'!$N:$N,AP$1)</f>
        <v>0</v>
      </c>
      <c r="AQ593" s="86">
        <f>SUMIFS('sys inv movment rpt'!$M:$M,'sys inv movment rpt'!$L:$L,$M593,'sys inv movment rpt'!$N:$N,AQ$1)</f>
        <v>0</v>
      </c>
      <c r="AR593" s="86">
        <f>SUMIFS('sys inv movment rpt'!$M:$M,'sys inv movment rpt'!$L:$L,$M593,'sys inv movment rpt'!$N:$N,AR$1)</f>
        <v>0</v>
      </c>
      <c r="AS593" s="86">
        <f>SUMIFS('sys inv movment rpt'!$M:$M,'sys inv movment rpt'!$L:$L,$M593,'sys inv movment rpt'!$N:$N,AS$1)</f>
        <v>0</v>
      </c>
      <c r="AT593" s="86">
        <f>SUMIFS('sys inv movment rpt'!$M:$M,'sys inv movment rpt'!$L:$L,$M593,'sys inv movment rpt'!$N:$N,AT$1)</f>
        <v>0</v>
      </c>
      <c r="AU593" s="86">
        <f>SUMIFS('sys inv movment rpt'!$M:$M,'sys inv movment rpt'!$L:$L,$M593,'sys inv movment rpt'!$N:$N,AU$1)</f>
        <v>0</v>
      </c>
      <c r="AV593" s="86">
        <f>SUMIFS('sys inv movment rpt'!$M:$M,'sys inv movment rpt'!$L:$L,$M593,'sys inv movment rpt'!$N:$N,AV$1)</f>
        <v>0</v>
      </c>
      <c r="AW593" s="87" t="str">
        <f>IFERROR(VLOOKUP(A593,'sys-backorder details'!E:U,17,0),"-")</f>
        <v>-</v>
      </c>
      <c r="AX593" s="87" t="str">
        <f>IF(K593&gt;1,VLOOKUP(A593,'settings-routing'!A:I,9,0),"")</f>
        <v/>
      </c>
    </row>
    <row r="594" ht="12.75" hidden="1" customHeight="1">
      <c r="A594" s="28" t="s">
        <v>1365</v>
      </c>
      <c r="B594" s="28" t="s">
        <v>1366</v>
      </c>
      <c r="C594" s="50">
        <f t="shared" si="2"/>
        <v>0</v>
      </c>
      <c r="D594" s="80">
        <f>SUMIF('Stocks 101-111'!$J:$J,'item dashboard'!A594,'Stocks 101-111'!K:K)</f>
        <v>0</v>
      </c>
      <c r="E594" s="80">
        <f>SUMIF('Stocks 101-111'!$J:$J,'item dashboard'!A594,'Stocks 101-111'!$L:$L)</f>
        <v>0</v>
      </c>
      <c r="F594" s="81">
        <f t="shared" si="3"/>
        <v>0</v>
      </c>
      <c r="G594" s="82">
        <f t="shared" si="4"/>
        <v>0</v>
      </c>
      <c r="H594" s="50">
        <f>SUMIFS('sys-backorder details'!$M:$M,'sys-backorder details'!$E:$E,'item dashboard'!A594,'sys-backorder details'!$V:$V,"")</f>
        <v>0</v>
      </c>
      <c r="I594" s="83">
        <f>SUMIF('settings-routing'!$I:$I,'item dashboard'!A594,'settings-routing'!$O:$O)</f>
        <v>0</v>
      </c>
      <c r="J594" s="50">
        <f>SUMIFS('sys-backorder details'!$M:$M,'sys-backorder details'!$E:$E,'item dashboard'!A594,'sys-backorder details'!$V:$V,"Call off")</f>
        <v>0</v>
      </c>
      <c r="K594" s="84">
        <f t="shared" si="5"/>
        <v>0</v>
      </c>
      <c r="L594" s="84">
        <f>SUMIF('Production Plan'!$E:$E,'item dashboard'!A594,'Production Plan'!$N:$N)</f>
        <v>0</v>
      </c>
      <c r="M594" s="85" t="str">
        <f t="shared" si="6"/>
        <v>B-GP63-LPK8-60 ml L/Pink Lotion Bottle</v>
      </c>
      <c r="N594" s="86">
        <f>SUMIFS('sys inv movment rpt'!$M:$M,'sys inv movment rpt'!$L:$L,$M594,'sys inv movment rpt'!$N:$N,N$1)</f>
        <v>0</v>
      </c>
      <c r="O594" s="86">
        <f>SUMIFS('sys inv movment rpt'!$M:$M,'sys inv movment rpt'!$L:$L,$M594,'sys inv movment rpt'!$N:$N,O$1)</f>
        <v>0</v>
      </c>
      <c r="P594" s="86">
        <f>SUMIFS('sys inv movment rpt'!$M:$M,'sys inv movment rpt'!$L:$L,$M594,'sys inv movment rpt'!$N:$N,P$1)</f>
        <v>0</v>
      </c>
      <c r="Q594" s="86">
        <f>SUMIFS('sys inv movment rpt'!$M:$M,'sys inv movment rpt'!$L:$L,$M594,'sys inv movment rpt'!$N:$N,Q$1)</f>
        <v>0</v>
      </c>
      <c r="R594" s="86">
        <f>SUMIFS('sys inv movment rpt'!$M:$M,'sys inv movment rpt'!$L:$L,$M594,'sys inv movment rpt'!$N:$N,R$1)</f>
        <v>0</v>
      </c>
      <c r="S594" s="86">
        <f>SUMIFS('sys inv movment rpt'!$M:$M,'sys inv movment rpt'!$L:$L,$M594,'sys inv movment rpt'!$N:$N,S$1)</f>
        <v>0</v>
      </c>
      <c r="T594" s="86">
        <f>SUMIFS('sys inv movment rpt'!$M:$M,'sys inv movment rpt'!$L:$L,$M594,'sys inv movment rpt'!$N:$N,T$1)</f>
        <v>0</v>
      </c>
      <c r="U594" s="86">
        <f>SUMIFS('sys inv movment rpt'!$M:$M,'sys inv movment rpt'!$L:$L,$M594,'sys inv movment rpt'!$N:$N,U$1)</f>
        <v>0</v>
      </c>
      <c r="V594" s="86">
        <f>SUMIFS('sys inv movment rpt'!$M:$M,'sys inv movment rpt'!$L:$L,$M594,'sys inv movment rpt'!$N:$N,V$1)</f>
        <v>0</v>
      </c>
      <c r="W594" s="86">
        <f>SUMIFS('sys inv movment rpt'!$M:$M,'sys inv movment rpt'!$L:$L,$M594,'sys inv movment rpt'!$N:$N,W$1)</f>
        <v>0</v>
      </c>
      <c r="X594" s="86">
        <f>SUMIFS('sys inv movment rpt'!$M:$M,'sys inv movment rpt'!$L:$L,$M594,'sys inv movment rpt'!$N:$N,X$1)</f>
        <v>0</v>
      </c>
      <c r="Y594" s="86">
        <f>SUMIFS('sys inv movment rpt'!$M:$M,'sys inv movment rpt'!$L:$L,$M594,'sys inv movment rpt'!$N:$N,Y$1)</f>
        <v>0</v>
      </c>
      <c r="Z594" s="86">
        <f>SUMIFS('sys inv movment rpt'!$M:$M,'sys inv movment rpt'!$L:$L,$M594,'sys inv movment rpt'!$N:$N,Z$1)</f>
        <v>0</v>
      </c>
      <c r="AA594" s="86">
        <f>SUMIFS('sys inv movment rpt'!$M:$M,'sys inv movment rpt'!$L:$L,$M594,'sys inv movment rpt'!$N:$N,AA$1)</f>
        <v>0</v>
      </c>
      <c r="AB594" s="86">
        <f>SUMIFS('sys inv movment rpt'!$M:$M,'sys inv movment rpt'!$L:$L,$M594,'sys inv movment rpt'!$N:$N,AB$1)</f>
        <v>0</v>
      </c>
      <c r="AC594" s="86">
        <f>SUMIFS('sys inv movment rpt'!$M:$M,'sys inv movment rpt'!$L:$L,$M594,'sys inv movment rpt'!$N:$N,AC$1)</f>
        <v>0</v>
      </c>
      <c r="AD594" s="86">
        <f>SUMIFS('sys inv movment rpt'!$M:$M,'sys inv movment rpt'!$L:$L,$M594,'sys inv movment rpt'!$N:$N,AD$1)</f>
        <v>0</v>
      </c>
      <c r="AE594" s="86">
        <f>SUMIFS('sys inv movment rpt'!$M:$M,'sys inv movment rpt'!$L:$L,$M594,'sys inv movment rpt'!$N:$N,AE$1)</f>
        <v>0</v>
      </c>
      <c r="AF594" s="86">
        <f>SUMIFS('sys inv movment rpt'!$M:$M,'sys inv movment rpt'!$L:$L,$M594,'sys inv movment rpt'!$N:$N,AF$1)</f>
        <v>0</v>
      </c>
      <c r="AG594" s="86">
        <f>SUMIFS('sys inv movment rpt'!$M:$M,'sys inv movment rpt'!$L:$L,$M594,'sys inv movment rpt'!$N:$N,AG$1)</f>
        <v>0</v>
      </c>
      <c r="AH594" s="86">
        <f>SUMIFS('sys inv movment rpt'!$M:$M,'sys inv movment rpt'!$L:$L,$M594,'sys inv movment rpt'!$N:$N,AH$1)</f>
        <v>0</v>
      </c>
      <c r="AI594" s="86">
        <f>SUMIFS('sys inv movment rpt'!$M:$M,'sys inv movment rpt'!$L:$L,$M594,'sys inv movment rpt'!$N:$N,AI$1)</f>
        <v>0</v>
      </c>
      <c r="AJ594" s="86">
        <f>SUMIFS('sys inv movment rpt'!$M:$M,'sys inv movment rpt'!$L:$L,$M594,'sys inv movment rpt'!$N:$N,AJ$1)</f>
        <v>0</v>
      </c>
      <c r="AK594" s="86">
        <f>SUMIFS('sys inv movment rpt'!$M:$M,'sys inv movment rpt'!$L:$L,$M594,'sys inv movment rpt'!$N:$N,AK$1)</f>
        <v>0</v>
      </c>
      <c r="AL594" s="86">
        <f>SUMIFS('sys inv movment rpt'!$M:$M,'sys inv movment rpt'!$L:$L,$M594,'sys inv movment rpt'!$N:$N,AL$1)</f>
        <v>0</v>
      </c>
      <c r="AM594" s="86">
        <f>SUMIFS('sys inv movment rpt'!$M:$M,'sys inv movment rpt'!$L:$L,$M594,'sys inv movment rpt'!$N:$N,AM$1)</f>
        <v>0</v>
      </c>
      <c r="AN594" s="86">
        <f>SUMIFS('sys inv movment rpt'!$M:$M,'sys inv movment rpt'!$L:$L,$M594,'sys inv movment rpt'!$N:$N,AN$1)</f>
        <v>0</v>
      </c>
      <c r="AO594" s="86">
        <f>SUMIFS('sys inv movment rpt'!$M:$M,'sys inv movment rpt'!$L:$L,$M594,'sys inv movment rpt'!$N:$N,AO$1)</f>
        <v>0</v>
      </c>
      <c r="AP594" s="86">
        <f>SUMIFS('sys inv movment rpt'!$M:$M,'sys inv movment rpt'!$L:$L,$M594,'sys inv movment rpt'!$N:$N,AP$1)</f>
        <v>0</v>
      </c>
      <c r="AQ594" s="86">
        <f>SUMIFS('sys inv movment rpt'!$M:$M,'sys inv movment rpt'!$L:$L,$M594,'sys inv movment rpt'!$N:$N,AQ$1)</f>
        <v>0</v>
      </c>
      <c r="AR594" s="86">
        <f>SUMIFS('sys inv movment rpt'!$M:$M,'sys inv movment rpt'!$L:$L,$M594,'sys inv movment rpt'!$N:$N,AR$1)</f>
        <v>0</v>
      </c>
      <c r="AS594" s="86">
        <f>SUMIFS('sys inv movment rpt'!$M:$M,'sys inv movment rpt'!$L:$L,$M594,'sys inv movment rpt'!$N:$N,AS$1)</f>
        <v>0</v>
      </c>
      <c r="AT594" s="86">
        <f>SUMIFS('sys inv movment rpt'!$M:$M,'sys inv movment rpt'!$L:$L,$M594,'sys inv movment rpt'!$N:$N,AT$1)</f>
        <v>0</v>
      </c>
      <c r="AU594" s="86">
        <f>SUMIFS('sys inv movment rpt'!$M:$M,'sys inv movment rpt'!$L:$L,$M594,'sys inv movment rpt'!$N:$N,AU$1)</f>
        <v>0</v>
      </c>
      <c r="AV594" s="86">
        <f>SUMIFS('sys inv movment rpt'!$M:$M,'sys inv movment rpt'!$L:$L,$M594,'sys inv movment rpt'!$N:$N,AV$1)</f>
        <v>0</v>
      </c>
      <c r="AW594" s="87" t="str">
        <f>IFERROR(VLOOKUP(A594,'sys-backorder details'!E:U,17,0),"-")</f>
        <v>-</v>
      </c>
      <c r="AX594" s="87" t="str">
        <f>IF(K594&gt;1,VLOOKUP(A594,'settings-routing'!A:I,9,0),"")</f>
        <v/>
      </c>
    </row>
    <row r="595" ht="12.75" hidden="1" customHeight="1">
      <c r="A595" s="50" t="s">
        <v>1367</v>
      </c>
      <c r="B595" s="50" t="s">
        <v>1368</v>
      </c>
      <c r="C595" s="50">
        <f t="shared" si="2"/>
        <v>0</v>
      </c>
      <c r="D595" s="80">
        <f>SUMIF('Stocks 101-111'!$J:$J,'item dashboard'!A595,'Stocks 101-111'!K:K)</f>
        <v>0</v>
      </c>
      <c r="E595" s="80">
        <f>SUMIF('Stocks 101-111'!$J:$J,'item dashboard'!A595,'Stocks 101-111'!$L:$L)</f>
        <v>0</v>
      </c>
      <c r="F595" s="81">
        <f t="shared" si="3"/>
        <v>0</v>
      </c>
      <c r="G595" s="82">
        <f t="shared" si="4"/>
        <v>0</v>
      </c>
      <c r="H595" s="50">
        <f>SUMIFS('sys-backorder details'!$M:$M,'sys-backorder details'!$E:$E,'item dashboard'!A595,'sys-backorder details'!$V:$V,"")</f>
        <v>0</v>
      </c>
      <c r="I595" s="83">
        <f>SUMIF('settings-routing'!$I:$I,'item dashboard'!A595,'settings-routing'!$O:$O)</f>
        <v>0</v>
      </c>
      <c r="J595" s="50">
        <f>SUMIFS('sys-backorder details'!$M:$M,'sys-backorder details'!$E:$E,'item dashboard'!A595,'sys-backorder details'!$V:$V,"Call off")</f>
        <v>0</v>
      </c>
      <c r="K595" s="84">
        <f t="shared" si="5"/>
        <v>0</v>
      </c>
      <c r="L595" s="84">
        <f>SUMIF('Production Plan'!$E:$E,'item dashboard'!A595,'Production Plan'!$N:$N)</f>
        <v>0</v>
      </c>
      <c r="M595" s="85" t="str">
        <f t="shared" si="6"/>
        <v>B-GP63-N8-60 ml Natural Bottle</v>
      </c>
      <c r="N595" s="86">
        <f>SUMIFS('sys inv movment rpt'!$M:$M,'sys inv movment rpt'!$L:$L,$M595,'sys inv movment rpt'!$N:$N,N$1)</f>
        <v>0</v>
      </c>
      <c r="O595" s="86">
        <f>SUMIFS('sys inv movment rpt'!$M:$M,'sys inv movment rpt'!$L:$L,$M595,'sys inv movment rpt'!$N:$N,O$1)</f>
        <v>0</v>
      </c>
      <c r="P595" s="86">
        <f>SUMIFS('sys inv movment rpt'!$M:$M,'sys inv movment rpt'!$L:$L,$M595,'sys inv movment rpt'!$N:$N,P$1)</f>
        <v>0</v>
      </c>
      <c r="Q595" s="86">
        <f>SUMIFS('sys inv movment rpt'!$M:$M,'sys inv movment rpt'!$L:$L,$M595,'sys inv movment rpt'!$N:$N,Q$1)</f>
        <v>0</v>
      </c>
      <c r="R595" s="86">
        <f>SUMIFS('sys inv movment rpt'!$M:$M,'sys inv movment rpt'!$L:$L,$M595,'sys inv movment rpt'!$N:$N,R$1)</f>
        <v>0</v>
      </c>
      <c r="S595" s="86">
        <f>SUMIFS('sys inv movment rpt'!$M:$M,'sys inv movment rpt'!$L:$L,$M595,'sys inv movment rpt'!$N:$N,S$1)</f>
        <v>0</v>
      </c>
      <c r="T595" s="86">
        <f>SUMIFS('sys inv movment rpt'!$M:$M,'sys inv movment rpt'!$L:$L,$M595,'sys inv movment rpt'!$N:$N,T$1)</f>
        <v>0</v>
      </c>
      <c r="U595" s="86">
        <f>SUMIFS('sys inv movment rpt'!$M:$M,'sys inv movment rpt'!$L:$L,$M595,'sys inv movment rpt'!$N:$N,U$1)</f>
        <v>0</v>
      </c>
      <c r="V595" s="86">
        <f>SUMIFS('sys inv movment rpt'!$M:$M,'sys inv movment rpt'!$L:$L,$M595,'sys inv movment rpt'!$N:$N,V$1)</f>
        <v>0</v>
      </c>
      <c r="W595" s="86">
        <f>SUMIFS('sys inv movment rpt'!$M:$M,'sys inv movment rpt'!$L:$L,$M595,'sys inv movment rpt'!$N:$N,W$1)</f>
        <v>0</v>
      </c>
      <c r="X595" s="86">
        <f>SUMIFS('sys inv movment rpt'!$M:$M,'sys inv movment rpt'!$L:$L,$M595,'sys inv movment rpt'!$N:$N,X$1)</f>
        <v>0</v>
      </c>
      <c r="Y595" s="86">
        <f>SUMIFS('sys inv movment rpt'!$M:$M,'sys inv movment rpt'!$L:$L,$M595,'sys inv movment rpt'!$N:$N,Y$1)</f>
        <v>0</v>
      </c>
      <c r="Z595" s="86">
        <f>SUMIFS('sys inv movment rpt'!$M:$M,'sys inv movment rpt'!$L:$L,$M595,'sys inv movment rpt'!$N:$N,Z$1)</f>
        <v>0</v>
      </c>
      <c r="AA595" s="86">
        <f>SUMIFS('sys inv movment rpt'!$M:$M,'sys inv movment rpt'!$L:$L,$M595,'sys inv movment rpt'!$N:$N,AA$1)</f>
        <v>0</v>
      </c>
      <c r="AB595" s="86">
        <f>SUMIFS('sys inv movment rpt'!$M:$M,'sys inv movment rpt'!$L:$L,$M595,'sys inv movment rpt'!$N:$N,AB$1)</f>
        <v>0</v>
      </c>
      <c r="AC595" s="86">
        <f>SUMIFS('sys inv movment rpt'!$M:$M,'sys inv movment rpt'!$L:$L,$M595,'sys inv movment rpt'!$N:$N,AC$1)</f>
        <v>0</v>
      </c>
      <c r="AD595" s="86">
        <f>SUMIFS('sys inv movment rpt'!$M:$M,'sys inv movment rpt'!$L:$L,$M595,'sys inv movment rpt'!$N:$N,AD$1)</f>
        <v>0</v>
      </c>
      <c r="AE595" s="86">
        <f>SUMIFS('sys inv movment rpt'!$M:$M,'sys inv movment rpt'!$L:$L,$M595,'sys inv movment rpt'!$N:$N,AE$1)</f>
        <v>0</v>
      </c>
      <c r="AF595" s="86">
        <f>SUMIFS('sys inv movment rpt'!$M:$M,'sys inv movment rpt'!$L:$L,$M595,'sys inv movment rpt'!$N:$N,AF$1)</f>
        <v>0</v>
      </c>
      <c r="AG595" s="86">
        <f>SUMIFS('sys inv movment rpt'!$M:$M,'sys inv movment rpt'!$L:$L,$M595,'sys inv movment rpt'!$N:$N,AG$1)</f>
        <v>0</v>
      </c>
      <c r="AH595" s="86">
        <f>SUMIFS('sys inv movment rpt'!$M:$M,'sys inv movment rpt'!$L:$L,$M595,'sys inv movment rpt'!$N:$N,AH$1)</f>
        <v>0</v>
      </c>
      <c r="AI595" s="86">
        <f>SUMIFS('sys inv movment rpt'!$M:$M,'sys inv movment rpt'!$L:$L,$M595,'sys inv movment rpt'!$N:$N,AI$1)</f>
        <v>0</v>
      </c>
      <c r="AJ595" s="86">
        <f>SUMIFS('sys inv movment rpt'!$M:$M,'sys inv movment rpt'!$L:$L,$M595,'sys inv movment rpt'!$N:$N,AJ$1)</f>
        <v>0</v>
      </c>
      <c r="AK595" s="86">
        <f>SUMIFS('sys inv movment rpt'!$M:$M,'sys inv movment rpt'!$L:$L,$M595,'sys inv movment rpt'!$N:$N,AK$1)</f>
        <v>0</v>
      </c>
      <c r="AL595" s="86">
        <f>SUMIFS('sys inv movment rpt'!$M:$M,'sys inv movment rpt'!$L:$L,$M595,'sys inv movment rpt'!$N:$N,AL$1)</f>
        <v>0</v>
      </c>
      <c r="AM595" s="86">
        <f>SUMIFS('sys inv movment rpt'!$M:$M,'sys inv movment rpt'!$L:$L,$M595,'sys inv movment rpt'!$N:$N,AM$1)</f>
        <v>0</v>
      </c>
      <c r="AN595" s="86">
        <f>SUMIFS('sys inv movment rpt'!$M:$M,'sys inv movment rpt'!$L:$L,$M595,'sys inv movment rpt'!$N:$N,AN$1)</f>
        <v>0</v>
      </c>
      <c r="AO595" s="86">
        <f>SUMIFS('sys inv movment rpt'!$M:$M,'sys inv movment rpt'!$L:$L,$M595,'sys inv movment rpt'!$N:$N,AO$1)</f>
        <v>0</v>
      </c>
      <c r="AP595" s="86">
        <f>SUMIFS('sys inv movment rpt'!$M:$M,'sys inv movment rpt'!$L:$L,$M595,'sys inv movment rpt'!$N:$N,AP$1)</f>
        <v>0</v>
      </c>
      <c r="AQ595" s="86">
        <f>SUMIFS('sys inv movment rpt'!$M:$M,'sys inv movment rpt'!$L:$L,$M595,'sys inv movment rpt'!$N:$N,AQ$1)</f>
        <v>0</v>
      </c>
      <c r="AR595" s="86">
        <f>SUMIFS('sys inv movment rpt'!$M:$M,'sys inv movment rpt'!$L:$L,$M595,'sys inv movment rpt'!$N:$N,AR$1)</f>
        <v>0</v>
      </c>
      <c r="AS595" s="86">
        <f>SUMIFS('sys inv movment rpt'!$M:$M,'sys inv movment rpt'!$L:$L,$M595,'sys inv movment rpt'!$N:$N,AS$1)</f>
        <v>0</v>
      </c>
      <c r="AT595" s="86">
        <f>SUMIFS('sys inv movment rpt'!$M:$M,'sys inv movment rpt'!$L:$L,$M595,'sys inv movment rpt'!$N:$N,AT$1)</f>
        <v>0</v>
      </c>
      <c r="AU595" s="86">
        <f>SUMIFS('sys inv movment rpt'!$M:$M,'sys inv movment rpt'!$L:$L,$M595,'sys inv movment rpt'!$N:$N,AU$1)</f>
        <v>0</v>
      </c>
      <c r="AV595" s="86">
        <f>SUMIFS('sys inv movment rpt'!$M:$M,'sys inv movment rpt'!$L:$L,$M595,'sys inv movment rpt'!$N:$N,AV$1)</f>
        <v>0</v>
      </c>
      <c r="AW595" s="87" t="str">
        <f>IFERROR(VLOOKUP(A595,'sys-backorder details'!E:U,17,0),"-")</f>
        <v>-</v>
      </c>
      <c r="AX595" s="87" t="str">
        <f>IF(K595&gt;1,VLOOKUP(A595,'settings-routing'!A:I,9,0),"")</f>
        <v/>
      </c>
    </row>
    <row r="596" ht="12.75" hidden="1" customHeight="1">
      <c r="A596" s="15" t="s">
        <v>1369</v>
      </c>
      <c r="B596" s="15" t="s">
        <v>1370</v>
      </c>
      <c r="C596" s="50">
        <f t="shared" si="2"/>
        <v>5000</v>
      </c>
      <c r="D596" s="80">
        <f>SUMIF('Stocks 101-111'!$J:$J,'item dashboard'!A596,'Stocks 101-111'!K:K)</f>
        <v>5000</v>
      </c>
      <c r="E596" s="80">
        <f>SUMIF('Stocks 101-111'!$J:$J,'item dashboard'!A596,'Stocks 101-111'!$L:$L)</f>
        <v>0</v>
      </c>
      <c r="F596" s="81">
        <f t="shared" si="3"/>
        <v>0</v>
      </c>
      <c r="G596" s="82">
        <f t="shared" si="4"/>
        <v>0.08571428571</v>
      </c>
      <c r="H596" s="50">
        <f>SUMIFS('sys-backorder details'!$M:$M,'sys-backorder details'!$E:$E,'item dashboard'!A596,'sys-backorder details'!$V:$V,"")</f>
        <v>0</v>
      </c>
      <c r="I596" s="83">
        <f>SUMIF('settings-routing'!$I:$I,'item dashboard'!A596,'settings-routing'!$O:$O)</f>
        <v>0</v>
      </c>
      <c r="J596" s="50">
        <f>SUMIFS('sys-backorder details'!$M:$M,'sys-backorder details'!$E:$E,'item dashboard'!A596,'sys-backorder details'!$V:$V,"Call off")</f>
        <v>5000</v>
      </c>
      <c r="K596" s="84">
        <f t="shared" si="5"/>
        <v>-5000</v>
      </c>
      <c r="L596" s="84">
        <f>SUMIF('Production Plan'!$E:$E,'item dashboard'!A596,'Production Plan'!$N:$N)</f>
        <v>0</v>
      </c>
      <c r="M596" s="85" t="str">
        <f t="shared" si="6"/>
        <v>B-GP63-PK8-60 ml pink Bottle</v>
      </c>
      <c r="N596" s="86">
        <f>SUMIFS('sys inv movment rpt'!$M:$M,'sys inv movment rpt'!$L:$L,$M596,'sys inv movment rpt'!$N:$N,N$1)</f>
        <v>0</v>
      </c>
      <c r="O596" s="86">
        <f>SUMIFS('sys inv movment rpt'!$M:$M,'sys inv movment rpt'!$L:$L,$M596,'sys inv movment rpt'!$N:$N,O$1)</f>
        <v>0</v>
      </c>
      <c r="P596" s="86">
        <f>SUMIFS('sys inv movment rpt'!$M:$M,'sys inv movment rpt'!$L:$L,$M596,'sys inv movment rpt'!$N:$N,P$1)</f>
        <v>0</v>
      </c>
      <c r="Q596" s="86">
        <f>SUMIFS('sys inv movment rpt'!$M:$M,'sys inv movment rpt'!$L:$L,$M596,'sys inv movment rpt'!$N:$N,Q$1)</f>
        <v>0</v>
      </c>
      <c r="R596" s="86">
        <f>SUMIFS('sys inv movment rpt'!$M:$M,'sys inv movment rpt'!$L:$L,$M596,'sys inv movment rpt'!$N:$N,R$1)</f>
        <v>20000</v>
      </c>
      <c r="S596" s="86">
        <f>SUMIFS('sys inv movment rpt'!$M:$M,'sys inv movment rpt'!$L:$L,$M596,'sys inv movment rpt'!$N:$N,S$1)</f>
        <v>0</v>
      </c>
      <c r="T596" s="86">
        <f>SUMIFS('sys inv movment rpt'!$M:$M,'sys inv movment rpt'!$L:$L,$M596,'sys inv movment rpt'!$N:$N,T$1)</f>
        <v>0</v>
      </c>
      <c r="U596" s="86">
        <f>SUMIFS('sys inv movment rpt'!$M:$M,'sys inv movment rpt'!$L:$L,$M596,'sys inv movment rpt'!$N:$N,U$1)</f>
        <v>0</v>
      </c>
      <c r="V596" s="86">
        <f>SUMIFS('sys inv movment rpt'!$M:$M,'sys inv movment rpt'!$L:$L,$M596,'sys inv movment rpt'!$N:$N,V$1)</f>
        <v>0</v>
      </c>
      <c r="W596" s="86">
        <f>SUMIFS('sys inv movment rpt'!$M:$M,'sys inv movment rpt'!$L:$L,$M596,'sys inv movment rpt'!$N:$N,W$1)</f>
        <v>0</v>
      </c>
      <c r="X596" s="86">
        <f>SUMIFS('sys inv movment rpt'!$M:$M,'sys inv movment rpt'!$L:$L,$M596,'sys inv movment rpt'!$N:$N,X$1)</f>
        <v>0</v>
      </c>
      <c r="Y596" s="86">
        <f>SUMIFS('sys inv movment rpt'!$M:$M,'sys inv movment rpt'!$L:$L,$M596,'sys inv movment rpt'!$N:$N,Y$1)</f>
        <v>0</v>
      </c>
      <c r="Z596" s="86">
        <f>SUMIFS('sys inv movment rpt'!$M:$M,'sys inv movment rpt'!$L:$L,$M596,'sys inv movment rpt'!$N:$N,Z$1)</f>
        <v>5000</v>
      </c>
      <c r="AA596" s="86">
        <f>SUMIFS('sys inv movment rpt'!$M:$M,'sys inv movment rpt'!$L:$L,$M596,'sys inv movment rpt'!$N:$N,AA$1)</f>
        <v>0</v>
      </c>
      <c r="AB596" s="86">
        <f>SUMIFS('sys inv movment rpt'!$M:$M,'sys inv movment rpt'!$L:$L,$M596,'sys inv movment rpt'!$N:$N,AB$1)</f>
        <v>0</v>
      </c>
      <c r="AC596" s="86">
        <f>SUMIFS('sys inv movment rpt'!$M:$M,'sys inv movment rpt'!$L:$L,$M596,'sys inv movment rpt'!$N:$N,AC$1)</f>
        <v>0</v>
      </c>
      <c r="AD596" s="86">
        <f>SUMIFS('sys inv movment rpt'!$M:$M,'sys inv movment rpt'!$L:$L,$M596,'sys inv movment rpt'!$N:$N,AD$1)</f>
        <v>0</v>
      </c>
      <c r="AE596" s="86">
        <f>SUMIFS('sys inv movment rpt'!$M:$M,'sys inv movment rpt'!$L:$L,$M596,'sys inv movment rpt'!$N:$N,AE$1)</f>
        <v>0</v>
      </c>
      <c r="AF596" s="86">
        <f>SUMIFS('sys inv movment rpt'!$M:$M,'sys inv movment rpt'!$L:$L,$M596,'sys inv movment rpt'!$N:$N,AF$1)</f>
        <v>0</v>
      </c>
      <c r="AG596" s="86">
        <f>SUMIFS('sys inv movment rpt'!$M:$M,'sys inv movment rpt'!$L:$L,$M596,'sys inv movment rpt'!$N:$N,AG$1)</f>
        <v>0</v>
      </c>
      <c r="AH596" s="86">
        <f>SUMIFS('sys inv movment rpt'!$M:$M,'sys inv movment rpt'!$L:$L,$M596,'sys inv movment rpt'!$N:$N,AH$1)</f>
        <v>0</v>
      </c>
      <c r="AI596" s="86">
        <f>SUMIFS('sys inv movment rpt'!$M:$M,'sys inv movment rpt'!$L:$L,$M596,'sys inv movment rpt'!$N:$N,AI$1)</f>
        <v>0</v>
      </c>
      <c r="AJ596" s="86">
        <f>SUMIFS('sys inv movment rpt'!$M:$M,'sys inv movment rpt'!$L:$L,$M596,'sys inv movment rpt'!$N:$N,AJ$1)</f>
        <v>49000</v>
      </c>
      <c r="AK596" s="86">
        <f>SUMIFS('sys inv movment rpt'!$M:$M,'sys inv movment rpt'!$L:$L,$M596,'sys inv movment rpt'!$N:$N,AK$1)</f>
        <v>0</v>
      </c>
      <c r="AL596" s="86">
        <f>SUMIFS('sys inv movment rpt'!$M:$M,'sys inv movment rpt'!$L:$L,$M596,'sys inv movment rpt'!$N:$N,AL$1)</f>
        <v>0</v>
      </c>
      <c r="AM596" s="86">
        <f>SUMIFS('sys inv movment rpt'!$M:$M,'sys inv movment rpt'!$L:$L,$M596,'sys inv movment rpt'!$N:$N,AM$1)</f>
        <v>0</v>
      </c>
      <c r="AN596" s="86">
        <f>SUMIFS('sys inv movment rpt'!$M:$M,'sys inv movment rpt'!$L:$L,$M596,'sys inv movment rpt'!$N:$N,AN$1)</f>
        <v>0</v>
      </c>
      <c r="AO596" s="86">
        <f>SUMIFS('sys inv movment rpt'!$M:$M,'sys inv movment rpt'!$L:$L,$M596,'sys inv movment rpt'!$N:$N,AO$1)</f>
        <v>0</v>
      </c>
      <c r="AP596" s="86">
        <f>SUMIFS('sys inv movment rpt'!$M:$M,'sys inv movment rpt'!$L:$L,$M596,'sys inv movment rpt'!$N:$N,AP$1)</f>
        <v>0</v>
      </c>
      <c r="AQ596" s="86">
        <f>SUMIFS('sys inv movment rpt'!$M:$M,'sys inv movment rpt'!$L:$L,$M596,'sys inv movment rpt'!$N:$N,AQ$1)</f>
        <v>0</v>
      </c>
      <c r="AR596" s="86">
        <f>SUMIFS('sys inv movment rpt'!$M:$M,'sys inv movment rpt'!$L:$L,$M596,'sys inv movment rpt'!$N:$N,AR$1)</f>
        <v>0</v>
      </c>
      <c r="AS596" s="86">
        <f>SUMIFS('sys inv movment rpt'!$M:$M,'sys inv movment rpt'!$L:$L,$M596,'sys inv movment rpt'!$N:$N,AS$1)</f>
        <v>0</v>
      </c>
      <c r="AT596" s="86">
        <f>SUMIFS('sys inv movment rpt'!$M:$M,'sys inv movment rpt'!$L:$L,$M596,'sys inv movment rpt'!$N:$N,AT$1)</f>
        <v>0</v>
      </c>
      <c r="AU596" s="86">
        <f>SUMIFS('sys inv movment rpt'!$M:$M,'sys inv movment rpt'!$L:$L,$M596,'sys inv movment rpt'!$N:$N,AU$1)</f>
        <v>0</v>
      </c>
      <c r="AV596" s="86">
        <f>SUMIFS('sys inv movment rpt'!$M:$M,'sys inv movment rpt'!$L:$L,$M596,'sys inv movment rpt'!$N:$N,AV$1)</f>
        <v>0</v>
      </c>
      <c r="AW596" s="87" t="str">
        <f>IFERROR(VLOOKUP(A596,'sys-backorder details'!E:U,17,0),"-")</f>
        <v>15 Days</v>
      </c>
      <c r="AX596" s="87" t="str">
        <f>IF(K596&gt;1,VLOOKUP(A596,'settings-routing'!A:I,9,0),"")</f>
        <v/>
      </c>
    </row>
    <row r="597" ht="12.75" hidden="1" customHeight="1">
      <c r="A597" s="50" t="s">
        <v>1371</v>
      </c>
      <c r="B597" s="50" t="s">
        <v>1372</v>
      </c>
      <c r="C597" s="50">
        <f t="shared" si="2"/>
        <v>0</v>
      </c>
      <c r="D597" s="80">
        <f>SUMIF('Stocks 101-111'!$J:$J,'item dashboard'!A597,'Stocks 101-111'!K:K)</f>
        <v>0</v>
      </c>
      <c r="E597" s="80">
        <f>SUMIF('Stocks 101-111'!$J:$J,'item dashboard'!A597,'Stocks 101-111'!$L:$L)</f>
        <v>0</v>
      </c>
      <c r="F597" s="81">
        <f t="shared" si="3"/>
        <v>0</v>
      </c>
      <c r="G597" s="82">
        <f t="shared" si="4"/>
        <v>0</v>
      </c>
      <c r="H597" s="50">
        <f>SUMIFS('sys-backorder details'!$M:$M,'sys-backorder details'!$E:$E,'item dashboard'!A597,'sys-backorder details'!$V:$V,"")</f>
        <v>0</v>
      </c>
      <c r="I597" s="83">
        <f>SUMIF('settings-routing'!$I:$I,'item dashboard'!A597,'settings-routing'!$O:$O)</f>
        <v>0</v>
      </c>
      <c r="J597" s="50">
        <f>SUMIFS('sys-backorder details'!$M:$M,'sys-backorder details'!$E:$E,'item dashboard'!A597,'sys-backorder details'!$V:$V,"Call off")</f>
        <v>0</v>
      </c>
      <c r="K597" s="84">
        <f t="shared" si="5"/>
        <v>0</v>
      </c>
      <c r="L597" s="84">
        <f>SUMIF('Production Plan'!$E:$E,'item dashboard'!A597,'Production Plan'!$N:$N)</f>
        <v>0</v>
      </c>
      <c r="M597" s="85" t="str">
        <f t="shared" si="6"/>
        <v>B-GP63-PK8ALYZ-60 ml Pink Printed Alyzeco Bottle</v>
      </c>
      <c r="N597" s="86">
        <f>SUMIFS('sys inv movment rpt'!$M:$M,'sys inv movment rpt'!$L:$L,$M597,'sys inv movment rpt'!$N:$N,N$1)</f>
        <v>0</v>
      </c>
      <c r="O597" s="86">
        <f>SUMIFS('sys inv movment rpt'!$M:$M,'sys inv movment rpt'!$L:$L,$M597,'sys inv movment rpt'!$N:$N,O$1)</f>
        <v>0</v>
      </c>
      <c r="P597" s="86">
        <f>SUMIFS('sys inv movment rpt'!$M:$M,'sys inv movment rpt'!$L:$L,$M597,'sys inv movment rpt'!$N:$N,P$1)</f>
        <v>0</v>
      </c>
      <c r="Q597" s="86">
        <f>SUMIFS('sys inv movment rpt'!$M:$M,'sys inv movment rpt'!$L:$L,$M597,'sys inv movment rpt'!$N:$N,Q$1)</f>
        <v>0</v>
      </c>
      <c r="R597" s="86">
        <f>SUMIFS('sys inv movment rpt'!$M:$M,'sys inv movment rpt'!$L:$L,$M597,'sys inv movment rpt'!$N:$N,R$1)</f>
        <v>0</v>
      </c>
      <c r="S597" s="86">
        <f>SUMIFS('sys inv movment rpt'!$M:$M,'sys inv movment rpt'!$L:$L,$M597,'sys inv movment rpt'!$N:$N,S$1)</f>
        <v>0</v>
      </c>
      <c r="T597" s="86">
        <f>SUMIFS('sys inv movment rpt'!$M:$M,'sys inv movment rpt'!$L:$L,$M597,'sys inv movment rpt'!$N:$N,T$1)</f>
        <v>0</v>
      </c>
      <c r="U597" s="86">
        <f>SUMIFS('sys inv movment rpt'!$M:$M,'sys inv movment rpt'!$L:$L,$M597,'sys inv movment rpt'!$N:$N,U$1)</f>
        <v>0</v>
      </c>
      <c r="V597" s="86">
        <f>SUMIFS('sys inv movment rpt'!$M:$M,'sys inv movment rpt'!$L:$L,$M597,'sys inv movment rpt'!$N:$N,V$1)</f>
        <v>0</v>
      </c>
      <c r="W597" s="86">
        <f>SUMIFS('sys inv movment rpt'!$M:$M,'sys inv movment rpt'!$L:$L,$M597,'sys inv movment rpt'!$N:$N,W$1)</f>
        <v>0</v>
      </c>
      <c r="X597" s="86">
        <f>SUMIFS('sys inv movment rpt'!$M:$M,'sys inv movment rpt'!$L:$L,$M597,'sys inv movment rpt'!$N:$N,X$1)</f>
        <v>0</v>
      </c>
      <c r="Y597" s="86">
        <f>SUMIFS('sys inv movment rpt'!$M:$M,'sys inv movment rpt'!$L:$L,$M597,'sys inv movment rpt'!$N:$N,Y$1)</f>
        <v>0</v>
      </c>
      <c r="Z597" s="86">
        <f>SUMIFS('sys inv movment rpt'!$M:$M,'sys inv movment rpt'!$L:$L,$M597,'sys inv movment rpt'!$N:$N,Z$1)</f>
        <v>0</v>
      </c>
      <c r="AA597" s="86">
        <f>SUMIFS('sys inv movment rpt'!$M:$M,'sys inv movment rpt'!$L:$L,$M597,'sys inv movment rpt'!$N:$N,AA$1)</f>
        <v>0</v>
      </c>
      <c r="AB597" s="86">
        <f>SUMIFS('sys inv movment rpt'!$M:$M,'sys inv movment rpt'!$L:$L,$M597,'sys inv movment rpt'!$N:$N,AB$1)</f>
        <v>0</v>
      </c>
      <c r="AC597" s="86">
        <f>SUMIFS('sys inv movment rpt'!$M:$M,'sys inv movment rpt'!$L:$L,$M597,'sys inv movment rpt'!$N:$N,AC$1)</f>
        <v>0</v>
      </c>
      <c r="AD597" s="86">
        <f>SUMIFS('sys inv movment rpt'!$M:$M,'sys inv movment rpt'!$L:$L,$M597,'sys inv movment rpt'!$N:$N,AD$1)</f>
        <v>0</v>
      </c>
      <c r="AE597" s="86">
        <f>SUMIFS('sys inv movment rpt'!$M:$M,'sys inv movment rpt'!$L:$L,$M597,'sys inv movment rpt'!$N:$N,AE$1)</f>
        <v>0</v>
      </c>
      <c r="AF597" s="86">
        <f>SUMIFS('sys inv movment rpt'!$M:$M,'sys inv movment rpt'!$L:$L,$M597,'sys inv movment rpt'!$N:$N,AF$1)</f>
        <v>0</v>
      </c>
      <c r="AG597" s="86">
        <f>SUMIFS('sys inv movment rpt'!$M:$M,'sys inv movment rpt'!$L:$L,$M597,'sys inv movment rpt'!$N:$N,AG$1)</f>
        <v>0</v>
      </c>
      <c r="AH597" s="86">
        <f>SUMIFS('sys inv movment rpt'!$M:$M,'sys inv movment rpt'!$L:$L,$M597,'sys inv movment rpt'!$N:$N,AH$1)</f>
        <v>0</v>
      </c>
      <c r="AI597" s="86">
        <f>SUMIFS('sys inv movment rpt'!$M:$M,'sys inv movment rpt'!$L:$L,$M597,'sys inv movment rpt'!$N:$N,AI$1)</f>
        <v>0</v>
      </c>
      <c r="AJ597" s="86">
        <f>SUMIFS('sys inv movment rpt'!$M:$M,'sys inv movment rpt'!$L:$L,$M597,'sys inv movment rpt'!$N:$N,AJ$1)</f>
        <v>0</v>
      </c>
      <c r="AK597" s="86">
        <f>SUMIFS('sys inv movment rpt'!$M:$M,'sys inv movment rpt'!$L:$L,$M597,'sys inv movment rpt'!$N:$N,AK$1)</f>
        <v>0</v>
      </c>
      <c r="AL597" s="86">
        <f>SUMIFS('sys inv movment rpt'!$M:$M,'sys inv movment rpt'!$L:$L,$M597,'sys inv movment rpt'!$N:$N,AL$1)</f>
        <v>0</v>
      </c>
      <c r="AM597" s="86">
        <f>SUMIFS('sys inv movment rpt'!$M:$M,'sys inv movment rpt'!$L:$L,$M597,'sys inv movment rpt'!$N:$N,AM$1)</f>
        <v>0</v>
      </c>
      <c r="AN597" s="86">
        <f>SUMIFS('sys inv movment rpt'!$M:$M,'sys inv movment rpt'!$L:$L,$M597,'sys inv movment rpt'!$N:$N,AN$1)</f>
        <v>0</v>
      </c>
      <c r="AO597" s="86">
        <f>SUMIFS('sys inv movment rpt'!$M:$M,'sys inv movment rpt'!$L:$L,$M597,'sys inv movment rpt'!$N:$N,AO$1)</f>
        <v>0</v>
      </c>
      <c r="AP597" s="86">
        <f>SUMIFS('sys inv movment rpt'!$M:$M,'sys inv movment rpt'!$L:$L,$M597,'sys inv movment rpt'!$N:$N,AP$1)</f>
        <v>0</v>
      </c>
      <c r="AQ597" s="86">
        <f>SUMIFS('sys inv movment rpt'!$M:$M,'sys inv movment rpt'!$L:$L,$M597,'sys inv movment rpt'!$N:$N,AQ$1)</f>
        <v>0</v>
      </c>
      <c r="AR597" s="86">
        <f>SUMIFS('sys inv movment rpt'!$M:$M,'sys inv movment rpt'!$L:$L,$M597,'sys inv movment rpt'!$N:$N,AR$1)</f>
        <v>0</v>
      </c>
      <c r="AS597" s="86">
        <f>SUMIFS('sys inv movment rpt'!$M:$M,'sys inv movment rpt'!$L:$L,$M597,'sys inv movment rpt'!$N:$N,AS$1)</f>
        <v>0</v>
      </c>
      <c r="AT597" s="86">
        <f>SUMIFS('sys inv movment rpt'!$M:$M,'sys inv movment rpt'!$L:$L,$M597,'sys inv movment rpt'!$N:$N,AT$1)</f>
        <v>0</v>
      </c>
      <c r="AU597" s="86">
        <f>SUMIFS('sys inv movment rpt'!$M:$M,'sys inv movment rpt'!$L:$L,$M597,'sys inv movment rpt'!$N:$N,AU$1)</f>
        <v>0</v>
      </c>
      <c r="AV597" s="86">
        <f>SUMIFS('sys inv movment rpt'!$M:$M,'sys inv movment rpt'!$L:$L,$M597,'sys inv movment rpt'!$N:$N,AV$1)</f>
        <v>0</v>
      </c>
      <c r="AW597" s="87" t="str">
        <f>IFERROR(VLOOKUP(A597,'sys-backorder details'!E:U,17,0),"-")</f>
        <v>-</v>
      </c>
      <c r="AX597" s="87" t="str">
        <f>IF(K597&gt;1,VLOOKUP(A597,'settings-routing'!A:I,9,0),"")</f>
        <v/>
      </c>
    </row>
    <row r="598" ht="12.75" hidden="1" customHeight="1">
      <c r="A598" s="50" t="s">
        <v>1373</v>
      </c>
      <c r="B598" s="50" t="s">
        <v>1374</v>
      </c>
      <c r="C598" s="50">
        <f t="shared" si="2"/>
        <v>0</v>
      </c>
      <c r="D598" s="80">
        <f>SUMIF('Stocks 101-111'!$J:$J,'item dashboard'!A598,'Stocks 101-111'!K:K)</f>
        <v>0</v>
      </c>
      <c r="E598" s="80">
        <f>SUMIF('Stocks 101-111'!$J:$J,'item dashboard'!A598,'Stocks 101-111'!$L:$L)</f>
        <v>0</v>
      </c>
      <c r="F598" s="81">
        <f t="shared" si="3"/>
        <v>0</v>
      </c>
      <c r="G598" s="82">
        <f t="shared" si="4"/>
        <v>0</v>
      </c>
      <c r="H598" s="50">
        <f>SUMIFS('sys-backorder details'!$M:$M,'sys-backorder details'!$E:$E,'item dashboard'!A598,'sys-backorder details'!$V:$V,"")</f>
        <v>0</v>
      </c>
      <c r="I598" s="83">
        <f>SUMIF('settings-routing'!$I:$I,'item dashboard'!A598,'settings-routing'!$O:$O)</f>
        <v>0</v>
      </c>
      <c r="J598" s="50">
        <f>SUMIFS('sys-backorder details'!$M:$M,'sys-backorder details'!$E:$E,'item dashboard'!A598,'sys-backorder details'!$V:$V,"Call off")</f>
        <v>0</v>
      </c>
      <c r="K598" s="84">
        <f t="shared" si="5"/>
        <v>0</v>
      </c>
      <c r="L598" s="84">
        <f>SUMIF('Production Plan'!$E:$E,'item dashboard'!A598,'Production Plan'!$N:$N)</f>
        <v>0</v>
      </c>
      <c r="M598" s="85" t="str">
        <f t="shared" si="6"/>
        <v>B-GP63-PK8JAP-60 ml Pink Printed Jap Bottle</v>
      </c>
      <c r="N598" s="86">
        <f>SUMIFS('sys inv movment rpt'!$M:$M,'sys inv movment rpt'!$L:$L,$M598,'sys inv movment rpt'!$N:$N,N$1)</f>
        <v>0</v>
      </c>
      <c r="O598" s="86">
        <f>SUMIFS('sys inv movment rpt'!$M:$M,'sys inv movment rpt'!$L:$L,$M598,'sys inv movment rpt'!$N:$N,O$1)</f>
        <v>0</v>
      </c>
      <c r="P598" s="86">
        <f>SUMIFS('sys inv movment rpt'!$M:$M,'sys inv movment rpt'!$L:$L,$M598,'sys inv movment rpt'!$N:$N,P$1)</f>
        <v>0</v>
      </c>
      <c r="Q598" s="86">
        <f>SUMIFS('sys inv movment rpt'!$M:$M,'sys inv movment rpt'!$L:$L,$M598,'sys inv movment rpt'!$N:$N,Q$1)</f>
        <v>0</v>
      </c>
      <c r="R598" s="86">
        <f>SUMIFS('sys inv movment rpt'!$M:$M,'sys inv movment rpt'!$L:$L,$M598,'sys inv movment rpt'!$N:$N,R$1)</f>
        <v>0</v>
      </c>
      <c r="S598" s="86">
        <f>SUMIFS('sys inv movment rpt'!$M:$M,'sys inv movment rpt'!$L:$L,$M598,'sys inv movment rpt'!$N:$N,S$1)</f>
        <v>0</v>
      </c>
      <c r="T598" s="86">
        <f>SUMIFS('sys inv movment rpt'!$M:$M,'sys inv movment rpt'!$L:$L,$M598,'sys inv movment rpt'!$N:$N,T$1)</f>
        <v>0</v>
      </c>
      <c r="U598" s="86">
        <f>SUMIFS('sys inv movment rpt'!$M:$M,'sys inv movment rpt'!$L:$L,$M598,'sys inv movment rpt'!$N:$N,U$1)</f>
        <v>0</v>
      </c>
      <c r="V598" s="86">
        <f>SUMIFS('sys inv movment rpt'!$M:$M,'sys inv movment rpt'!$L:$L,$M598,'sys inv movment rpt'!$N:$N,V$1)</f>
        <v>0</v>
      </c>
      <c r="W598" s="86">
        <f>SUMIFS('sys inv movment rpt'!$M:$M,'sys inv movment rpt'!$L:$L,$M598,'sys inv movment rpt'!$N:$N,W$1)</f>
        <v>0</v>
      </c>
      <c r="X598" s="86">
        <f>SUMIFS('sys inv movment rpt'!$M:$M,'sys inv movment rpt'!$L:$L,$M598,'sys inv movment rpt'!$N:$N,X$1)</f>
        <v>0</v>
      </c>
      <c r="Y598" s="86">
        <f>SUMIFS('sys inv movment rpt'!$M:$M,'sys inv movment rpt'!$L:$L,$M598,'sys inv movment rpt'!$N:$N,Y$1)</f>
        <v>0</v>
      </c>
      <c r="Z598" s="86">
        <f>SUMIFS('sys inv movment rpt'!$M:$M,'sys inv movment rpt'!$L:$L,$M598,'sys inv movment rpt'!$N:$N,Z$1)</f>
        <v>0</v>
      </c>
      <c r="AA598" s="86">
        <f>SUMIFS('sys inv movment rpt'!$M:$M,'sys inv movment rpt'!$L:$L,$M598,'sys inv movment rpt'!$N:$N,AA$1)</f>
        <v>0</v>
      </c>
      <c r="AB598" s="86">
        <f>SUMIFS('sys inv movment rpt'!$M:$M,'sys inv movment rpt'!$L:$L,$M598,'sys inv movment rpt'!$N:$N,AB$1)</f>
        <v>0</v>
      </c>
      <c r="AC598" s="86">
        <f>SUMIFS('sys inv movment rpt'!$M:$M,'sys inv movment rpt'!$L:$L,$M598,'sys inv movment rpt'!$N:$N,AC$1)</f>
        <v>0</v>
      </c>
      <c r="AD598" s="86">
        <f>SUMIFS('sys inv movment rpt'!$M:$M,'sys inv movment rpt'!$L:$L,$M598,'sys inv movment rpt'!$N:$N,AD$1)</f>
        <v>0</v>
      </c>
      <c r="AE598" s="86">
        <f>SUMIFS('sys inv movment rpt'!$M:$M,'sys inv movment rpt'!$L:$L,$M598,'sys inv movment rpt'!$N:$N,AE$1)</f>
        <v>0</v>
      </c>
      <c r="AF598" s="86">
        <f>SUMIFS('sys inv movment rpt'!$M:$M,'sys inv movment rpt'!$L:$L,$M598,'sys inv movment rpt'!$N:$N,AF$1)</f>
        <v>0</v>
      </c>
      <c r="AG598" s="86">
        <f>SUMIFS('sys inv movment rpt'!$M:$M,'sys inv movment rpt'!$L:$L,$M598,'sys inv movment rpt'!$N:$N,AG$1)</f>
        <v>0</v>
      </c>
      <c r="AH598" s="86">
        <f>SUMIFS('sys inv movment rpt'!$M:$M,'sys inv movment rpt'!$L:$L,$M598,'sys inv movment rpt'!$N:$N,AH$1)</f>
        <v>0</v>
      </c>
      <c r="AI598" s="86">
        <f>SUMIFS('sys inv movment rpt'!$M:$M,'sys inv movment rpt'!$L:$L,$M598,'sys inv movment rpt'!$N:$N,AI$1)</f>
        <v>0</v>
      </c>
      <c r="AJ598" s="86">
        <f>SUMIFS('sys inv movment rpt'!$M:$M,'sys inv movment rpt'!$L:$L,$M598,'sys inv movment rpt'!$N:$N,AJ$1)</f>
        <v>0</v>
      </c>
      <c r="AK598" s="86">
        <f>SUMIFS('sys inv movment rpt'!$M:$M,'sys inv movment rpt'!$L:$L,$M598,'sys inv movment rpt'!$N:$N,AK$1)</f>
        <v>0</v>
      </c>
      <c r="AL598" s="86">
        <f>SUMIFS('sys inv movment rpt'!$M:$M,'sys inv movment rpt'!$L:$L,$M598,'sys inv movment rpt'!$N:$N,AL$1)</f>
        <v>0</v>
      </c>
      <c r="AM598" s="86">
        <f>SUMIFS('sys inv movment rpt'!$M:$M,'sys inv movment rpt'!$L:$L,$M598,'sys inv movment rpt'!$N:$N,AM$1)</f>
        <v>0</v>
      </c>
      <c r="AN598" s="86">
        <f>SUMIFS('sys inv movment rpt'!$M:$M,'sys inv movment rpt'!$L:$L,$M598,'sys inv movment rpt'!$N:$N,AN$1)</f>
        <v>0</v>
      </c>
      <c r="AO598" s="86">
        <f>SUMIFS('sys inv movment rpt'!$M:$M,'sys inv movment rpt'!$L:$L,$M598,'sys inv movment rpt'!$N:$N,AO$1)</f>
        <v>0</v>
      </c>
      <c r="AP598" s="86">
        <f>SUMIFS('sys inv movment rpt'!$M:$M,'sys inv movment rpt'!$L:$L,$M598,'sys inv movment rpt'!$N:$N,AP$1)</f>
        <v>0</v>
      </c>
      <c r="AQ598" s="86">
        <f>SUMIFS('sys inv movment rpt'!$M:$M,'sys inv movment rpt'!$L:$L,$M598,'sys inv movment rpt'!$N:$N,AQ$1)</f>
        <v>0</v>
      </c>
      <c r="AR598" s="86">
        <f>SUMIFS('sys inv movment rpt'!$M:$M,'sys inv movment rpt'!$L:$L,$M598,'sys inv movment rpt'!$N:$N,AR$1)</f>
        <v>0</v>
      </c>
      <c r="AS598" s="86">
        <f>SUMIFS('sys inv movment rpt'!$M:$M,'sys inv movment rpt'!$L:$L,$M598,'sys inv movment rpt'!$N:$N,AS$1)</f>
        <v>0</v>
      </c>
      <c r="AT598" s="86">
        <f>SUMIFS('sys inv movment rpt'!$M:$M,'sys inv movment rpt'!$L:$L,$M598,'sys inv movment rpt'!$N:$N,AT$1)</f>
        <v>0</v>
      </c>
      <c r="AU598" s="86">
        <f>SUMIFS('sys inv movment rpt'!$M:$M,'sys inv movment rpt'!$L:$L,$M598,'sys inv movment rpt'!$N:$N,AU$1)</f>
        <v>0</v>
      </c>
      <c r="AV598" s="86">
        <f>SUMIFS('sys inv movment rpt'!$M:$M,'sys inv movment rpt'!$L:$L,$M598,'sys inv movment rpt'!$N:$N,AV$1)</f>
        <v>0</v>
      </c>
      <c r="AW598" s="87" t="str">
        <f>IFERROR(VLOOKUP(A598,'sys-backorder details'!E:U,17,0),"-")</f>
        <v>-</v>
      </c>
      <c r="AX598" s="87" t="str">
        <f>IF(K598&gt;1,VLOOKUP(A598,'settings-routing'!A:I,9,0),"")</f>
        <v/>
      </c>
    </row>
    <row r="599" ht="12.75" hidden="1" customHeight="1">
      <c r="A599" s="50" t="s">
        <v>1375</v>
      </c>
      <c r="B599" s="50" t="s">
        <v>1370</v>
      </c>
      <c r="C599" s="50">
        <f t="shared" si="2"/>
        <v>0</v>
      </c>
      <c r="D599" s="80">
        <f>SUMIF('Stocks 101-111'!$J:$J,'item dashboard'!A599,'Stocks 101-111'!K:K)</f>
        <v>0</v>
      </c>
      <c r="E599" s="80">
        <f>SUMIF('Stocks 101-111'!$J:$J,'item dashboard'!A599,'Stocks 101-111'!$L:$L)</f>
        <v>0</v>
      </c>
      <c r="F599" s="81">
        <f t="shared" si="3"/>
        <v>0</v>
      </c>
      <c r="G599" s="82">
        <f t="shared" si="4"/>
        <v>0.02857142857</v>
      </c>
      <c r="H599" s="50">
        <f>SUMIFS('sys-backorder details'!$M:$M,'sys-backorder details'!$E:$E,'item dashboard'!A599,'sys-backorder details'!$V:$V,"")</f>
        <v>0</v>
      </c>
      <c r="I599" s="83">
        <f>SUMIF('settings-routing'!$I:$I,'item dashboard'!A599,'settings-routing'!$O:$O)</f>
        <v>0</v>
      </c>
      <c r="J599" s="50">
        <f>SUMIFS('sys-backorder details'!$M:$M,'sys-backorder details'!$E:$E,'item dashboard'!A599,'sys-backorder details'!$V:$V,"Call off")</f>
        <v>0</v>
      </c>
      <c r="K599" s="84">
        <f t="shared" si="5"/>
        <v>0</v>
      </c>
      <c r="L599" s="84">
        <f>SUMIF('Production Plan'!$E:$E,'item dashboard'!A599,'Production Plan'!$N:$N)</f>
        <v>0</v>
      </c>
      <c r="M599" s="85" t="str">
        <f t="shared" si="6"/>
        <v>B-GP63-PK9-60 ml pink Bottle</v>
      </c>
      <c r="N599" s="86">
        <f>SUMIFS('sys inv movment rpt'!$M:$M,'sys inv movment rpt'!$L:$L,$M599,'sys inv movment rpt'!$N:$N,N$1)</f>
        <v>0</v>
      </c>
      <c r="O599" s="86">
        <f>SUMIFS('sys inv movment rpt'!$M:$M,'sys inv movment rpt'!$L:$L,$M599,'sys inv movment rpt'!$N:$N,O$1)</f>
        <v>0</v>
      </c>
      <c r="P599" s="86">
        <f>SUMIFS('sys inv movment rpt'!$M:$M,'sys inv movment rpt'!$L:$L,$M599,'sys inv movment rpt'!$N:$N,P$1)</f>
        <v>0</v>
      </c>
      <c r="Q599" s="86">
        <f>SUMIFS('sys inv movment rpt'!$M:$M,'sys inv movment rpt'!$L:$L,$M599,'sys inv movment rpt'!$N:$N,Q$1)</f>
        <v>0</v>
      </c>
      <c r="R599" s="86">
        <f>SUMIFS('sys inv movment rpt'!$M:$M,'sys inv movment rpt'!$L:$L,$M599,'sys inv movment rpt'!$N:$N,R$1)</f>
        <v>0</v>
      </c>
      <c r="S599" s="86">
        <f>SUMIFS('sys inv movment rpt'!$M:$M,'sys inv movment rpt'!$L:$L,$M599,'sys inv movment rpt'!$N:$N,S$1)</f>
        <v>0</v>
      </c>
      <c r="T599" s="86">
        <f>SUMIFS('sys inv movment rpt'!$M:$M,'sys inv movment rpt'!$L:$L,$M599,'sys inv movment rpt'!$N:$N,T$1)</f>
        <v>0</v>
      </c>
      <c r="U599" s="86">
        <f>SUMIFS('sys inv movment rpt'!$M:$M,'sys inv movment rpt'!$L:$L,$M599,'sys inv movment rpt'!$N:$N,U$1)</f>
        <v>0</v>
      </c>
      <c r="V599" s="86">
        <f>SUMIFS('sys inv movment rpt'!$M:$M,'sys inv movment rpt'!$L:$L,$M599,'sys inv movment rpt'!$N:$N,V$1)</f>
        <v>0</v>
      </c>
      <c r="W599" s="86">
        <f>SUMIFS('sys inv movment rpt'!$M:$M,'sys inv movment rpt'!$L:$L,$M599,'sys inv movment rpt'!$N:$N,W$1)</f>
        <v>0</v>
      </c>
      <c r="X599" s="86">
        <f>SUMIFS('sys inv movment rpt'!$M:$M,'sys inv movment rpt'!$L:$L,$M599,'sys inv movment rpt'!$N:$N,X$1)</f>
        <v>0</v>
      </c>
      <c r="Y599" s="86">
        <f>SUMIFS('sys inv movment rpt'!$M:$M,'sys inv movment rpt'!$L:$L,$M599,'sys inv movment rpt'!$N:$N,Y$1)</f>
        <v>0</v>
      </c>
      <c r="Z599" s="86">
        <f>SUMIFS('sys inv movment rpt'!$M:$M,'sys inv movment rpt'!$L:$L,$M599,'sys inv movment rpt'!$N:$N,Z$1)</f>
        <v>0</v>
      </c>
      <c r="AA599" s="86">
        <f>SUMIFS('sys inv movment rpt'!$M:$M,'sys inv movment rpt'!$L:$L,$M599,'sys inv movment rpt'!$N:$N,AA$1)</f>
        <v>7000</v>
      </c>
      <c r="AB599" s="86">
        <f>SUMIFS('sys inv movment rpt'!$M:$M,'sys inv movment rpt'!$L:$L,$M599,'sys inv movment rpt'!$N:$N,AB$1)</f>
        <v>0</v>
      </c>
      <c r="AC599" s="86">
        <f>SUMIFS('sys inv movment rpt'!$M:$M,'sys inv movment rpt'!$L:$L,$M599,'sys inv movment rpt'!$N:$N,AC$1)</f>
        <v>0</v>
      </c>
      <c r="AD599" s="86">
        <f>SUMIFS('sys inv movment rpt'!$M:$M,'sys inv movment rpt'!$L:$L,$M599,'sys inv movment rpt'!$N:$N,AD$1)</f>
        <v>0</v>
      </c>
      <c r="AE599" s="86">
        <f>SUMIFS('sys inv movment rpt'!$M:$M,'sys inv movment rpt'!$L:$L,$M599,'sys inv movment rpt'!$N:$N,AE$1)</f>
        <v>0</v>
      </c>
      <c r="AF599" s="86">
        <f>SUMIFS('sys inv movment rpt'!$M:$M,'sys inv movment rpt'!$L:$L,$M599,'sys inv movment rpt'!$N:$N,AF$1)</f>
        <v>0</v>
      </c>
      <c r="AG599" s="86">
        <f>SUMIFS('sys inv movment rpt'!$M:$M,'sys inv movment rpt'!$L:$L,$M599,'sys inv movment rpt'!$N:$N,AG$1)</f>
        <v>0</v>
      </c>
      <c r="AH599" s="86">
        <f>SUMIFS('sys inv movment rpt'!$M:$M,'sys inv movment rpt'!$L:$L,$M599,'sys inv movment rpt'!$N:$N,AH$1)</f>
        <v>0</v>
      </c>
      <c r="AI599" s="86">
        <f>SUMIFS('sys inv movment rpt'!$M:$M,'sys inv movment rpt'!$L:$L,$M599,'sys inv movment rpt'!$N:$N,AI$1)</f>
        <v>0</v>
      </c>
      <c r="AJ599" s="86">
        <f>SUMIFS('sys inv movment rpt'!$M:$M,'sys inv movment rpt'!$L:$L,$M599,'sys inv movment rpt'!$N:$N,AJ$1)</f>
        <v>0</v>
      </c>
      <c r="AK599" s="86">
        <f>SUMIFS('sys inv movment rpt'!$M:$M,'sys inv movment rpt'!$L:$L,$M599,'sys inv movment rpt'!$N:$N,AK$1)</f>
        <v>0</v>
      </c>
      <c r="AL599" s="86">
        <f>SUMIFS('sys inv movment rpt'!$M:$M,'sys inv movment rpt'!$L:$L,$M599,'sys inv movment rpt'!$N:$N,AL$1)</f>
        <v>0</v>
      </c>
      <c r="AM599" s="86">
        <f>SUMIFS('sys inv movment rpt'!$M:$M,'sys inv movment rpt'!$L:$L,$M599,'sys inv movment rpt'!$N:$N,AM$1)</f>
        <v>0</v>
      </c>
      <c r="AN599" s="86">
        <f>SUMIFS('sys inv movment rpt'!$M:$M,'sys inv movment rpt'!$L:$L,$M599,'sys inv movment rpt'!$N:$N,AN$1)</f>
        <v>0</v>
      </c>
      <c r="AO599" s="86">
        <f>SUMIFS('sys inv movment rpt'!$M:$M,'sys inv movment rpt'!$L:$L,$M599,'sys inv movment rpt'!$N:$N,AO$1)</f>
        <v>0</v>
      </c>
      <c r="AP599" s="86">
        <f>SUMIFS('sys inv movment rpt'!$M:$M,'sys inv movment rpt'!$L:$L,$M599,'sys inv movment rpt'!$N:$N,AP$1)</f>
        <v>0</v>
      </c>
      <c r="AQ599" s="86">
        <f>SUMIFS('sys inv movment rpt'!$M:$M,'sys inv movment rpt'!$L:$L,$M599,'sys inv movment rpt'!$N:$N,AQ$1)</f>
        <v>0</v>
      </c>
      <c r="AR599" s="86">
        <f>SUMIFS('sys inv movment rpt'!$M:$M,'sys inv movment rpt'!$L:$L,$M599,'sys inv movment rpt'!$N:$N,AR$1)</f>
        <v>0</v>
      </c>
      <c r="AS599" s="86">
        <f>SUMIFS('sys inv movment rpt'!$M:$M,'sys inv movment rpt'!$L:$L,$M599,'sys inv movment rpt'!$N:$N,AS$1)</f>
        <v>0</v>
      </c>
      <c r="AT599" s="86">
        <f>SUMIFS('sys inv movment rpt'!$M:$M,'sys inv movment rpt'!$L:$L,$M599,'sys inv movment rpt'!$N:$N,AT$1)</f>
        <v>0</v>
      </c>
      <c r="AU599" s="86">
        <f>SUMIFS('sys inv movment rpt'!$M:$M,'sys inv movment rpt'!$L:$L,$M599,'sys inv movment rpt'!$N:$N,AU$1)</f>
        <v>0</v>
      </c>
      <c r="AV599" s="86">
        <f>SUMIFS('sys inv movment rpt'!$M:$M,'sys inv movment rpt'!$L:$L,$M599,'sys inv movment rpt'!$N:$N,AV$1)</f>
        <v>0</v>
      </c>
      <c r="AW599" s="87" t="str">
        <f>IFERROR(VLOOKUP(A599,'sys-backorder details'!E:U,17,0),"-")</f>
        <v>-</v>
      </c>
      <c r="AX599" s="87" t="str">
        <f>IF(K599&gt;1,VLOOKUP(A599,'settings-routing'!A:I,9,0),"")</f>
        <v/>
      </c>
    </row>
    <row r="600" ht="12.75" hidden="1" customHeight="1">
      <c r="A600" s="50" t="s">
        <v>1376</v>
      </c>
      <c r="B600" s="50" t="s">
        <v>1377</v>
      </c>
      <c r="C600" s="50">
        <f t="shared" si="2"/>
        <v>0</v>
      </c>
      <c r="D600" s="80">
        <f>SUMIF('Stocks 101-111'!$J:$J,'item dashboard'!A600,'Stocks 101-111'!K:K)</f>
        <v>0</v>
      </c>
      <c r="E600" s="80">
        <f>SUMIF('Stocks 101-111'!$J:$J,'item dashboard'!A600,'Stocks 101-111'!$L:$L)</f>
        <v>0</v>
      </c>
      <c r="F600" s="81">
        <f t="shared" si="3"/>
        <v>0</v>
      </c>
      <c r="G600" s="82">
        <f t="shared" si="4"/>
        <v>0</v>
      </c>
      <c r="H600" s="50">
        <f>SUMIFS('sys-backorder details'!$M:$M,'sys-backorder details'!$E:$E,'item dashboard'!A600,'sys-backorder details'!$V:$V,"")</f>
        <v>0</v>
      </c>
      <c r="I600" s="83">
        <f>SUMIF('settings-routing'!$I:$I,'item dashboard'!A600,'settings-routing'!$O:$O)</f>
        <v>0</v>
      </c>
      <c r="J600" s="50">
        <f>SUMIFS('sys-backorder details'!$M:$M,'sys-backorder details'!$E:$E,'item dashboard'!A600,'sys-backorder details'!$V:$V,"Call off")</f>
        <v>0</v>
      </c>
      <c r="K600" s="84">
        <f t="shared" si="5"/>
        <v>0</v>
      </c>
      <c r="L600" s="84">
        <f>SUMIF('Production Plan'!$E:$E,'item dashboard'!A600,'Production Plan'!$N:$N)</f>
        <v>0</v>
      </c>
      <c r="M600" s="85" t="str">
        <f t="shared" si="6"/>
        <v>B-GP63-PUR8-60 ml Purple Bottle</v>
      </c>
      <c r="N600" s="86">
        <f>SUMIFS('sys inv movment rpt'!$M:$M,'sys inv movment rpt'!$L:$L,$M600,'sys inv movment rpt'!$N:$N,N$1)</f>
        <v>0</v>
      </c>
      <c r="O600" s="86">
        <f>SUMIFS('sys inv movment rpt'!$M:$M,'sys inv movment rpt'!$L:$L,$M600,'sys inv movment rpt'!$N:$N,O$1)</f>
        <v>0</v>
      </c>
      <c r="P600" s="86">
        <f>SUMIFS('sys inv movment rpt'!$M:$M,'sys inv movment rpt'!$L:$L,$M600,'sys inv movment rpt'!$N:$N,P$1)</f>
        <v>0</v>
      </c>
      <c r="Q600" s="86">
        <f>SUMIFS('sys inv movment rpt'!$M:$M,'sys inv movment rpt'!$L:$L,$M600,'sys inv movment rpt'!$N:$N,Q$1)</f>
        <v>0</v>
      </c>
      <c r="R600" s="86">
        <f>SUMIFS('sys inv movment rpt'!$M:$M,'sys inv movment rpt'!$L:$L,$M600,'sys inv movment rpt'!$N:$N,R$1)</f>
        <v>0</v>
      </c>
      <c r="S600" s="86">
        <f>SUMIFS('sys inv movment rpt'!$M:$M,'sys inv movment rpt'!$L:$L,$M600,'sys inv movment rpt'!$N:$N,S$1)</f>
        <v>0</v>
      </c>
      <c r="T600" s="86">
        <f>SUMIFS('sys inv movment rpt'!$M:$M,'sys inv movment rpt'!$L:$L,$M600,'sys inv movment rpt'!$N:$N,T$1)</f>
        <v>0</v>
      </c>
      <c r="U600" s="86">
        <f>SUMIFS('sys inv movment rpt'!$M:$M,'sys inv movment rpt'!$L:$L,$M600,'sys inv movment rpt'!$N:$N,U$1)</f>
        <v>0</v>
      </c>
      <c r="V600" s="86">
        <f>SUMIFS('sys inv movment rpt'!$M:$M,'sys inv movment rpt'!$L:$L,$M600,'sys inv movment rpt'!$N:$N,V$1)</f>
        <v>0</v>
      </c>
      <c r="W600" s="86">
        <f>SUMIFS('sys inv movment rpt'!$M:$M,'sys inv movment rpt'!$L:$L,$M600,'sys inv movment rpt'!$N:$N,W$1)</f>
        <v>0</v>
      </c>
      <c r="X600" s="86">
        <f>SUMIFS('sys inv movment rpt'!$M:$M,'sys inv movment rpt'!$L:$L,$M600,'sys inv movment rpt'!$N:$N,X$1)</f>
        <v>0</v>
      </c>
      <c r="Y600" s="86">
        <f>SUMIFS('sys inv movment rpt'!$M:$M,'sys inv movment rpt'!$L:$L,$M600,'sys inv movment rpt'!$N:$N,Y$1)</f>
        <v>0</v>
      </c>
      <c r="Z600" s="86">
        <f>SUMIFS('sys inv movment rpt'!$M:$M,'sys inv movment rpt'!$L:$L,$M600,'sys inv movment rpt'!$N:$N,Z$1)</f>
        <v>0</v>
      </c>
      <c r="AA600" s="86">
        <f>SUMIFS('sys inv movment rpt'!$M:$M,'sys inv movment rpt'!$L:$L,$M600,'sys inv movment rpt'!$N:$N,AA$1)</f>
        <v>0</v>
      </c>
      <c r="AB600" s="86">
        <f>SUMIFS('sys inv movment rpt'!$M:$M,'sys inv movment rpt'!$L:$L,$M600,'sys inv movment rpt'!$N:$N,AB$1)</f>
        <v>0</v>
      </c>
      <c r="AC600" s="86">
        <f>SUMIFS('sys inv movment rpt'!$M:$M,'sys inv movment rpt'!$L:$L,$M600,'sys inv movment rpt'!$N:$N,AC$1)</f>
        <v>0</v>
      </c>
      <c r="AD600" s="86">
        <f>SUMIFS('sys inv movment rpt'!$M:$M,'sys inv movment rpt'!$L:$L,$M600,'sys inv movment rpt'!$N:$N,AD$1)</f>
        <v>0</v>
      </c>
      <c r="AE600" s="86">
        <f>SUMIFS('sys inv movment rpt'!$M:$M,'sys inv movment rpt'!$L:$L,$M600,'sys inv movment rpt'!$N:$N,AE$1)</f>
        <v>0</v>
      </c>
      <c r="AF600" s="86">
        <f>SUMIFS('sys inv movment rpt'!$M:$M,'sys inv movment rpt'!$L:$L,$M600,'sys inv movment rpt'!$N:$N,AF$1)</f>
        <v>0</v>
      </c>
      <c r="AG600" s="86">
        <f>SUMIFS('sys inv movment rpt'!$M:$M,'sys inv movment rpt'!$L:$L,$M600,'sys inv movment rpt'!$N:$N,AG$1)</f>
        <v>0</v>
      </c>
      <c r="AH600" s="86">
        <f>SUMIFS('sys inv movment rpt'!$M:$M,'sys inv movment rpt'!$L:$L,$M600,'sys inv movment rpt'!$N:$N,AH$1)</f>
        <v>0</v>
      </c>
      <c r="AI600" s="86">
        <f>SUMIFS('sys inv movment rpt'!$M:$M,'sys inv movment rpt'!$L:$L,$M600,'sys inv movment rpt'!$N:$N,AI$1)</f>
        <v>0</v>
      </c>
      <c r="AJ600" s="86">
        <f>SUMIFS('sys inv movment rpt'!$M:$M,'sys inv movment rpt'!$L:$L,$M600,'sys inv movment rpt'!$N:$N,AJ$1)</f>
        <v>0</v>
      </c>
      <c r="AK600" s="86">
        <f>SUMIFS('sys inv movment rpt'!$M:$M,'sys inv movment rpt'!$L:$L,$M600,'sys inv movment rpt'!$N:$N,AK$1)</f>
        <v>0</v>
      </c>
      <c r="AL600" s="86">
        <f>SUMIFS('sys inv movment rpt'!$M:$M,'sys inv movment rpt'!$L:$L,$M600,'sys inv movment rpt'!$N:$N,AL$1)</f>
        <v>0</v>
      </c>
      <c r="AM600" s="86">
        <f>SUMIFS('sys inv movment rpt'!$M:$M,'sys inv movment rpt'!$L:$L,$M600,'sys inv movment rpt'!$N:$N,AM$1)</f>
        <v>0</v>
      </c>
      <c r="AN600" s="86">
        <f>SUMIFS('sys inv movment rpt'!$M:$M,'sys inv movment rpt'!$L:$L,$M600,'sys inv movment rpt'!$N:$N,AN$1)</f>
        <v>0</v>
      </c>
      <c r="AO600" s="86">
        <f>SUMIFS('sys inv movment rpt'!$M:$M,'sys inv movment rpt'!$L:$L,$M600,'sys inv movment rpt'!$N:$N,AO$1)</f>
        <v>0</v>
      </c>
      <c r="AP600" s="86">
        <f>SUMIFS('sys inv movment rpt'!$M:$M,'sys inv movment rpt'!$L:$L,$M600,'sys inv movment rpt'!$N:$N,AP$1)</f>
        <v>0</v>
      </c>
      <c r="AQ600" s="86">
        <f>SUMIFS('sys inv movment rpt'!$M:$M,'sys inv movment rpt'!$L:$L,$M600,'sys inv movment rpt'!$N:$N,AQ$1)</f>
        <v>0</v>
      </c>
      <c r="AR600" s="86">
        <f>SUMIFS('sys inv movment rpt'!$M:$M,'sys inv movment rpt'!$L:$L,$M600,'sys inv movment rpt'!$N:$N,AR$1)</f>
        <v>0</v>
      </c>
      <c r="AS600" s="86">
        <f>SUMIFS('sys inv movment rpt'!$M:$M,'sys inv movment rpt'!$L:$L,$M600,'sys inv movment rpt'!$N:$N,AS$1)</f>
        <v>0</v>
      </c>
      <c r="AT600" s="86">
        <f>SUMIFS('sys inv movment rpt'!$M:$M,'sys inv movment rpt'!$L:$L,$M600,'sys inv movment rpt'!$N:$N,AT$1)</f>
        <v>0</v>
      </c>
      <c r="AU600" s="86">
        <f>SUMIFS('sys inv movment rpt'!$M:$M,'sys inv movment rpt'!$L:$L,$M600,'sys inv movment rpt'!$N:$N,AU$1)</f>
        <v>0</v>
      </c>
      <c r="AV600" s="86">
        <f>SUMIFS('sys inv movment rpt'!$M:$M,'sys inv movment rpt'!$L:$L,$M600,'sys inv movment rpt'!$N:$N,AV$1)</f>
        <v>0</v>
      </c>
      <c r="AW600" s="87" t="str">
        <f>IFERROR(VLOOKUP(A600,'sys-backorder details'!E:U,17,0),"-")</f>
        <v>-</v>
      </c>
      <c r="AX600" s="87" t="str">
        <f>IF(K600&gt;1,VLOOKUP(A600,'settings-routing'!A:I,9,0),"")</f>
        <v/>
      </c>
    </row>
    <row r="601" ht="12.75" hidden="1" customHeight="1">
      <c r="A601" s="50" t="s">
        <v>1378</v>
      </c>
      <c r="B601" s="50" t="s">
        <v>1379</v>
      </c>
      <c r="C601" s="50">
        <f t="shared" si="2"/>
        <v>0</v>
      </c>
      <c r="D601" s="80">
        <f>SUMIF('Stocks 101-111'!$J:$J,'item dashboard'!A601,'Stocks 101-111'!K:K)</f>
        <v>0</v>
      </c>
      <c r="E601" s="80">
        <f>SUMIF('Stocks 101-111'!$J:$J,'item dashboard'!A601,'Stocks 101-111'!$L:$L)</f>
        <v>0</v>
      </c>
      <c r="F601" s="81">
        <f t="shared" si="3"/>
        <v>0</v>
      </c>
      <c r="G601" s="82">
        <f t="shared" si="4"/>
        <v>0</v>
      </c>
      <c r="H601" s="50">
        <f>SUMIFS('sys-backorder details'!$M:$M,'sys-backorder details'!$E:$E,'item dashboard'!A601,'sys-backorder details'!$V:$V,"")</f>
        <v>0</v>
      </c>
      <c r="I601" s="83">
        <f>SUMIF('settings-routing'!$I:$I,'item dashboard'!A601,'settings-routing'!$O:$O)</f>
        <v>0</v>
      </c>
      <c r="J601" s="50">
        <f>SUMIFS('sys-backorder details'!$M:$M,'sys-backorder details'!$E:$E,'item dashboard'!A601,'sys-backorder details'!$V:$V,"Call off")</f>
        <v>0</v>
      </c>
      <c r="K601" s="84">
        <f t="shared" si="5"/>
        <v>0</v>
      </c>
      <c r="L601" s="84">
        <f>SUMIF('Production Plan'!$E:$E,'item dashboard'!A601,'Production Plan'!$N:$N)</f>
        <v>0</v>
      </c>
      <c r="M601" s="85" t="str">
        <f t="shared" si="6"/>
        <v>B-GP63-RD8-60 ml Red Bottle</v>
      </c>
      <c r="N601" s="86">
        <f>SUMIFS('sys inv movment rpt'!$M:$M,'sys inv movment rpt'!$L:$L,$M601,'sys inv movment rpt'!$N:$N,N$1)</f>
        <v>0</v>
      </c>
      <c r="O601" s="86">
        <f>SUMIFS('sys inv movment rpt'!$M:$M,'sys inv movment rpt'!$L:$L,$M601,'sys inv movment rpt'!$N:$N,O$1)</f>
        <v>0</v>
      </c>
      <c r="P601" s="86">
        <f>SUMIFS('sys inv movment rpt'!$M:$M,'sys inv movment rpt'!$L:$L,$M601,'sys inv movment rpt'!$N:$N,P$1)</f>
        <v>0</v>
      </c>
      <c r="Q601" s="86">
        <f>SUMIFS('sys inv movment rpt'!$M:$M,'sys inv movment rpt'!$L:$L,$M601,'sys inv movment rpt'!$N:$N,Q$1)</f>
        <v>0</v>
      </c>
      <c r="R601" s="86">
        <f>SUMIFS('sys inv movment rpt'!$M:$M,'sys inv movment rpt'!$L:$L,$M601,'sys inv movment rpt'!$N:$N,R$1)</f>
        <v>0</v>
      </c>
      <c r="S601" s="86">
        <f>SUMIFS('sys inv movment rpt'!$M:$M,'sys inv movment rpt'!$L:$L,$M601,'sys inv movment rpt'!$N:$N,S$1)</f>
        <v>0</v>
      </c>
      <c r="T601" s="86">
        <f>SUMIFS('sys inv movment rpt'!$M:$M,'sys inv movment rpt'!$L:$L,$M601,'sys inv movment rpt'!$N:$N,T$1)</f>
        <v>0</v>
      </c>
      <c r="U601" s="86">
        <f>SUMIFS('sys inv movment rpt'!$M:$M,'sys inv movment rpt'!$L:$L,$M601,'sys inv movment rpt'!$N:$N,U$1)</f>
        <v>0</v>
      </c>
      <c r="V601" s="86">
        <f>SUMIFS('sys inv movment rpt'!$M:$M,'sys inv movment rpt'!$L:$L,$M601,'sys inv movment rpt'!$N:$N,V$1)</f>
        <v>0</v>
      </c>
      <c r="W601" s="86">
        <f>SUMIFS('sys inv movment rpt'!$M:$M,'sys inv movment rpt'!$L:$L,$M601,'sys inv movment rpt'!$N:$N,W$1)</f>
        <v>0</v>
      </c>
      <c r="X601" s="86">
        <f>SUMIFS('sys inv movment rpt'!$M:$M,'sys inv movment rpt'!$L:$L,$M601,'sys inv movment rpt'!$N:$N,X$1)</f>
        <v>0</v>
      </c>
      <c r="Y601" s="86">
        <f>SUMIFS('sys inv movment rpt'!$M:$M,'sys inv movment rpt'!$L:$L,$M601,'sys inv movment rpt'!$N:$N,Y$1)</f>
        <v>0</v>
      </c>
      <c r="Z601" s="86">
        <f>SUMIFS('sys inv movment rpt'!$M:$M,'sys inv movment rpt'!$L:$L,$M601,'sys inv movment rpt'!$N:$N,Z$1)</f>
        <v>0</v>
      </c>
      <c r="AA601" s="86">
        <f>SUMIFS('sys inv movment rpt'!$M:$M,'sys inv movment rpt'!$L:$L,$M601,'sys inv movment rpt'!$N:$N,AA$1)</f>
        <v>0</v>
      </c>
      <c r="AB601" s="86">
        <f>SUMIFS('sys inv movment rpt'!$M:$M,'sys inv movment rpt'!$L:$L,$M601,'sys inv movment rpt'!$N:$N,AB$1)</f>
        <v>0</v>
      </c>
      <c r="AC601" s="86">
        <f>SUMIFS('sys inv movment rpt'!$M:$M,'sys inv movment rpt'!$L:$L,$M601,'sys inv movment rpt'!$N:$N,AC$1)</f>
        <v>0</v>
      </c>
      <c r="AD601" s="86">
        <f>SUMIFS('sys inv movment rpt'!$M:$M,'sys inv movment rpt'!$L:$L,$M601,'sys inv movment rpt'!$N:$N,AD$1)</f>
        <v>0</v>
      </c>
      <c r="AE601" s="86">
        <f>SUMIFS('sys inv movment rpt'!$M:$M,'sys inv movment rpt'!$L:$L,$M601,'sys inv movment rpt'!$N:$N,AE$1)</f>
        <v>0</v>
      </c>
      <c r="AF601" s="86">
        <f>SUMIFS('sys inv movment rpt'!$M:$M,'sys inv movment rpt'!$L:$L,$M601,'sys inv movment rpt'!$N:$N,AF$1)</f>
        <v>0</v>
      </c>
      <c r="AG601" s="86">
        <f>SUMIFS('sys inv movment rpt'!$M:$M,'sys inv movment rpt'!$L:$L,$M601,'sys inv movment rpt'!$N:$N,AG$1)</f>
        <v>0</v>
      </c>
      <c r="AH601" s="86">
        <f>SUMIFS('sys inv movment rpt'!$M:$M,'sys inv movment rpt'!$L:$L,$M601,'sys inv movment rpt'!$N:$N,AH$1)</f>
        <v>0</v>
      </c>
      <c r="AI601" s="86">
        <f>SUMIFS('sys inv movment rpt'!$M:$M,'sys inv movment rpt'!$L:$L,$M601,'sys inv movment rpt'!$N:$N,AI$1)</f>
        <v>0</v>
      </c>
      <c r="AJ601" s="86">
        <f>SUMIFS('sys inv movment rpt'!$M:$M,'sys inv movment rpt'!$L:$L,$M601,'sys inv movment rpt'!$N:$N,AJ$1)</f>
        <v>0</v>
      </c>
      <c r="AK601" s="86">
        <f>SUMIFS('sys inv movment rpt'!$M:$M,'sys inv movment rpt'!$L:$L,$M601,'sys inv movment rpt'!$N:$N,AK$1)</f>
        <v>0</v>
      </c>
      <c r="AL601" s="86">
        <f>SUMIFS('sys inv movment rpt'!$M:$M,'sys inv movment rpt'!$L:$L,$M601,'sys inv movment rpt'!$N:$N,AL$1)</f>
        <v>0</v>
      </c>
      <c r="AM601" s="86">
        <f>SUMIFS('sys inv movment rpt'!$M:$M,'sys inv movment rpt'!$L:$L,$M601,'sys inv movment rpt'!$N:$N,AM$1)</f>
        <v>0</v>
      </c>
      <c r="AN601" s="86">
        <f>SUMIFS('sys inv movment rpt'!$M:$M,'sys inv movment rpt'!$L:$L,$M601,'sys inv movment rpt'!$N:$N,AN$1)</f>
        <v>0</v>
      </c>
      <c r="AO601" s="86">
        <f>SUMIFS('sys inv movment rpt'!$M:$M,'sys inv movment rpt'!$L:$L,$M601,'sys inv movment rpt'!$N:$N,AO$1)</f>
        <v>0</v>
      </c>
      <c r="AP601" s="86">
        <f>SUMIFS('sys inv movment rpt'!$M:$M,'sys inv movment rpt'!$L:$L,$M601,'sys inv movment rpt'!$N:$N,AP$1)</f>
        <v>0</v>
      </c>
      <c r="AQ601" s="86">
        <f>SUMIFS('sys inv movment rpt'!$M:$M,'sys inv movment rpt'!$L:$L,$M601,'sys inv movment rpt'!$N:$N,AQ$1)</f>
        <v>0</v>
      </c>
      <c r="AR601" s="86">
        <f>SUMIFS('sys inv movment rpt'!$M:$M,'sys inv movment rpt'!$L:$L,$M601,'sys inv movment rpt'!$N:$N,AR$1)</f>
        <v>0</v>
      </c>
      <c r="AS601" s="86">
        <f>SUMIFS('sys inv movment rpt'!$M:$M,'sys inv movment rpt'!$L:$L,$M601,'sys inv movment rpt'!$N:$N,AS$1)</f>
        <v>0</v>
      </c>
      <c r="AT601" s="86">
        <f>SUMIFS('sys inv movment rpt'!$M:$M,'sys inv movment rpt'!$L:$L,$M601,'sys inv movment rpt'!$N:$N,AT$1)</f>
        <v>0</v>
      </c>
      <c r="AU601" s="86">
        <f>SUMIFS('sys inv movment rpt'!$M:$M,'sys inv movment rpt'!$L:$L,$M601,'sys inv movment rpt'!$N:$N,AU$1)</f>
        <v>0</v>
      </c>
      <c r="AV601" s="86">
        <f>SUMIFS('sys inv movment rpt'!$M:$M,'sys inv movment rpt'!$L:$L,$M601,'sys inv movment rpt'!$N:$N,AV$1)</f>
        <v>0</v>
      </c>
      <c r="AW601" s="87" t="str">
        <f>IFERROR(VLOOKUP(A601,'sys-backorder details'!E:U,17,0),"-")</f>
        <v>-</v>
      </c>
      <c r="AX601" s="87" t="str">
        <f>IF(K601&gt;1,VLOOKUP(A601,'settings-routing'!A:I,9,0),"")</f>
        <v/>
      </c>
    </row>
    <row r="602" ht="12.75" hidden="1" customHeight="1">
      <c r="A602" s="15" t="s">
        <v>1380</v>
      </c>
      <c r="B602" s="15" t="s">
        <v>1381</v>
      </c>
      <c r="C602" s="50">
        <f t="shared" si="2"/>
        <v>0</v>
      </c>
      <c r="D602" s="80">
        <f>SUMIF('Stocks 101-111'!$J:$J,'item dashboard'!A602,'Stocks 101-111'!K:K)</f>
        <v>0</v>
      </c>
      <c r="E602" s="80">
        <f>SUMIF('Stocks 101-111'!$J:$J,'item dashboard'!A602,'Stocks 101-111'!$L:$L)</f>
        <v>0</v>
      </c>
      <c r="F602" s="81">
        <f t="shared" si="3"/>
        <v>0</v>
      </c>
      <c r="G602" s="82">
        <f t="shared" si="4"/>
        <v>0</v>
      </c>
      <c r="H602" s="50">
        <f>SUMIFS('sys-backorder details'!$M:$M,'sys-backorder details'!$E:$E,'item dashboard'!A602,'sys-backorder details'!$V:$V,"")</f>
        <v>0</v>
      </c>
      <c r="I602" s="83">
        <f>SUMIF('settings-routing'!$I:$I,'item dashboard'!A602,'settings-routing'!$O:$O)</f>
        <v>0</v>
      </c>
      <c r="J602" s="50">
        <f>SUMIFS('sys-backorder details'!$M:$M,'sys-backorder details'!$E:$E,'item dashboard'!A602,'sys-backorder details'!$V:$V,"Call off")</f>
        <v>0</v>
      </c>
      <c r="K602" s="84">
        <f t="shared" si="5"/>
        <v>0</v>
      </c>
      <c r="L602" s="84">
        <f>SUMIF('Production Plan'!$E:$E,'item dashboard'!A602,'Production Plan'!$N:$N)</f>
        <v>0</v>
      </c>
      <c r="M602" s="85" t="str">
        <f t="shared" si="6"/>
        <v>B-GP63-W8-60 ml White Bottle</v>
      </c>
      <c r="N602" s="86">
        <f>SUMIFS('sys inv movment rpt'!$M:$M,'sys inv movment rpt'!$L:$L,$M602,'sys inv movment rpt'!$N:$N,N$1)</f>
        <v>0</v>
      </c>
      <c r="O602" s="86">
        <f>SUMIFS('sys inv movment rpt'!$M:$M,'sys inv movment rpt'!$L:$L,$M602,'sys inv movment rpt'!$N:$N,O$1)</f>
        <v>0</v>
      </c>
      <c r="P602" s="86">
        <f>SUMIFS('sys inv movment rpt'!$M:$M,'sys inv movment rpt'!$L:$L,$M602,'sys inv movment rpt'!$N:$N,P$1)</f>
        <v>0</v>
      </c>
      <c r="Q602" s="86">
        <f>SUMIFS('sys inv movment rpt'!$M:$M,'sys inv movment rpt'!$L:$L,$M602,'sys inv movment rpt'!$N:$N,Q$1)</f>
        <v>0</v>
      </c>
      <c r="R602" s="86">
        <f>SUMIFS('sys inv movment rpt'!$M:$M,'sys inv movment rpt'!$L:$L,$M602,'sys inv movment rpt'!$N:$N,R$1)</f>
        <v>0</v>
      </c>
      <c r="S602" s="86">
        <f>SUMIFS('sys inv movment rpt'!$M:$M,'sys inv movment rpt'!$L:$L,$M602,'sys inv movment rpt'!$N:$N,S$1)</f>
        <v>0</v>
      </c>
      <c r="T602" s="86">
        <f>SUMIFS('sys inv movment rpt'!$M:$M,'sys inv movment rpt'!$L:$L,$M602,'sys inv movment rpt'!$N:$N,T$1)</f>
        <v>0</v>
      </c>
      <c r="U602" s="86">
        <f>SUMIFS('sys inv movment rpt'!$M:$M,'sys inv movment rpt'!$L:$L,$M602,'sys inv movment rpt'!$N:$N,U$1)</f>
        <v>0</v>
      </c>
      <c r="V602" s="86">
        <f>SUMIFS('sys inv movment rpt'!$M:$M,'sys inv movment rpt'!$L:$L,$M602,'sys inv movment rpt'!$N:$N,V$1)</f>
        <v>0</v>
      </c>
      <c r="W602" s="86">
        <f>SUMIFS('sys inv movment rpt'!$M:$M,'sys inv movment rpt'!$L:$L,$M602,'sys inv movment rpt'!$N:$N,W$1)</f>
        <v>0</v>
      </c>
      <c r="X602" s="86">
        <f>SUMIFS('sys inv movment rpt'!$M:$M,'sys inv movment rpt'!$L:$L,$M602,'sys inv movment rpt'!$N:$N,X$1)</f>
        <v>0</v>
      </c>
      <c r="Y602" s="86">
        <f>SUMIFS('sys inv movment rpt'!$M:$M,'sys inv movment rpt'!$L:$L,$M602,'sys inv movment rpt'!$N:$N,Y$1)</f>
        <v>0</v>
      </c>
      <c r="Z602" s="86">
        <f>SUMIFS('sys inv movment rpt'!$M:$M,'sys inv movment rpt'!$L:$L,$M602,'sys inv movment rpt'!$N:$N,Z$1)</f>
        <v>0</v>
      </c>
      <c r="AA602" s="86">
        <f>SUMIFS('sys inv movment rpt'!$M:$M,'sys inv movment rpt'!$L:$L,$M602,'sys inv movment rpt'!$N:$N,AA$1)</f>
        <v>0</v>
      </c>
      <c r="AB602" s="86">
        <f>SUMIFS('sys inv movment rpt'!$M:$M,'sys inv movment rpt'!$L:$L,$M602,'sys inv movment rpt'!$N:$N,AB$1)</f>
        <v>0</v>
      </c>
      <c r="AC602" s="86">
        <f>SUMIFS('sys inv movment rpt'!$M:$M,'sys inv movment rpt'!$L:$L,$M602,'sys inv movment rpt'!$N:$N,AC$1)</f>
        <v>0</v>
      </c>
      <c r="AD602" s="86">
        <f>SUMIFS('sys inv movment rpt'!$M:$M,'sys inv movment rpt'!$L:$L,$M602,'sys inv movment rpt'!$N:$N,AD$1)</f>
        <v>0</v>
      </c>
      <c r="AE602" s="86">
        <f>SUMIFS('sys inv movment rpt'!$M:$M,'sys inv movment rpt'!$L:$L,$M602,'sys inv movment rpt'!$N:$N,AE$1)</f>
        <v>0</v>
      </c>
      <c r="AF602" s="86">
        <f>SUMIFS('sys inv movment rpt'!$M:$M,'sys inv movment rpt'!$L:$L,$M602,'sys inv movment rpt'!$N:$N,AF$1)</f>
        <v>0</v>
      </c>
      <c r="AG602" s="86">
        <f>SUMIFS('sys inv movment rpt'!$M:$M,'sys inv movment rpt'!$L:$L,$M602,'sys inv movment rpt'!$N:$N,AG$1)</f>
        <v>0</v>
      </c>
      <c r="AH602" s="86">
        <f>SUMIFS('sys inv movment rpt'!$M:$M,'sys inv movment rpt'!$L:$L,$M602,'sys inv movment rpt'!$N:$N,AH$1)</f>
        <v>0</v>
      </c>
      <c r="AI602" s="86">
        <f>SUMIFS('sys inv movment rpt'!$M:$M,'sys inv movment rpt'!$L:$L,$M602,'sys inv movment rpt'!$N:$N,AI$1)</f>
        <v>0</v>
      </c>
      <c r="AJ602" s="86">
        <f>SUMIFS('sys inv movment rpt'!$M:$M,'sys inv movment rpt'!$L:$L,$M602,'sys inv movment rpt'!$N:$N,AJ$1)</f>
        <v>0</v>
      </c>
      <c r="AK602" s="86">
        <f>SUMIFS('sys inv movment rpt'!$M:$M,'sys inv movment rpt'!$L:$L,$M602,'sys inv movment rpt'!$N:$N,AK$1)</f>
        <v>0</v>
      </c>
      <c r="AL602" s="86">
        <f>SUMIFS('sys inv movment rpt'!$M:$M,'sys inv movment rpt'!$L:$L,$M602,'sys inv movment rpt'!$N:$N,AL$1)</f>
        <v>0</v>
      </c>
      <c r="AM602" s="86">
        <f>SUMIFS('sys inv movment rpt'!$M:$M,'sys inv movment rpt'!$L:$L,$M602,'sys inv movment rpt'!$N:$N,AM$1)</f>
        <v>0</v>
      </c>
      <c r="AN602" s="86">
        <f>SUMIFS('sys inv movment rpt'!$M:$M,'sys inv movment rpt'!$L:$L,$M602,'sys inv movment rpt'!$N:$N,AN$1)</f>
        <v>0</v>
      </c>
      <c r="AO602" s="86">
        <f>SUMIFS('sys inv movment rpt'!$M:$M,'sys inv movment rpt'!$L:$L,$M602,'sys inv movment rpt'!$N:$N,AO$1)</f>
        <v>0</v>
      </c>
      <c r="AP602" s="86">
        <f>SUMIFS('sys inv movment rpt'!$M:$M,'sys inv movment rpt'!$L:$L,$M602,'sys inv movment rpt'!$N:$N,AP$1)</f>
        <v>0</v>
      </c>
      <c r="AQ602" s="86">
        <f>SUMIFS('sys inv movment rpt'!$M:$M,'sys inv movment rpt'!$L:$L,$M602,'sys inv movment rpt'!$N:$N,AQ$1)</f>
        <v>0</v>
      </c>
      <c r="AR602" s="86">
        <f>SUMIFS('sys inv movment rpt'!$M:$M,'sys inv movment rpt'!$L:$L,$M602,'sys inv movment rpt'!$N:$N,AR$1)</f>
        <v>0</v>
      </c>
      <c r="AS602" s="86">
        <f>SUMIFS('sys inv movment rpt'!$M:$M,'sys inv movment rpt'!$L:$L,$M602,'sys inv movment rpt'!$N:$N,AS$1)</f>
        <v>0</v>
      </c>
      <c r="AT602" s="86">
        <f>SUMIFS('sys inv movment rpt'!$M:$M,'sys inv movment rpt'!$L:$L,$M602,'sys inv movment rpt'!$N:$N,AT$1)</f>
        <v>0</v>
      </c>
      <c r="AU602" s="86">
        <f>SUMIFS('sys inv movment rpt'!$M:$M,'sys inv movment rpt'!$L:$L,$M602,'sys inv movment rpt'!$N:$N,AU$1)</f>
        <v>0</v>
      </c>
      <c r="AV602" s="86">
        <f>SUMIFS('sys inv movment rpt'!$M:$M,'sys inv movment rpt'!$L:$L,$M602,'sys inv movment rpt'!$N:$N,AV$1)</f>
        <v>0</v>
      </c>
      <c r="AW602" s="87" t="str">
        <f>IFERROR(VLOOKUP(A602,'sys-backorder details'!E:U,17,0),"-")</f>
        <v>-</v>
      </c>
      <c r="AX602" s="87" t="str">
        <f>IF(K602&gt;1,VLOOKUP(A602,'settings-routing'!A:I,9,0),"")</f>
        <v/>
      </c>
    </row>
    <row r="603" ht="12.75" hidden="1" customHeight="1">
      <c r="A603" s="15" t="s">
        <v>1382</v>
      </c>
      <c r="B603" s="15" t="s">
        <v>1381</v>
      </c>
      <c r="C603" s="50">
        <f t="shared" si="2"/>
        <v>0</v>
      </c>
      <c r="D603" s="80">
        <f>SUMIF('Stocks 101-111'!$J:$J,'item dashboard'!A603,'Stocks 101-111'!K:K)</f>
        <v>0</v>
      </c>
      <c r="E603" s="80">
        <f>SUMIF('Stocks 101-111'!$J:$J,'item dashboard'!A603,'Stocks 101-111'!$L:$L)</f>
        <v>0</v>
      </c>
      <c r="F603" s="81">
        <f t="shared" si="3"/>
        <v>0</v>
      </c>
      <c r="G603" s="82">
        <f t="shared" si="4"/>
        <v>0.02857142857</v>
      </c>
      <c r="H603" s="50">
        <f>SUMIFS('sys-backorder details'!$M:$M,'sys-backorder details'!$E:$E,'item dashboard'!A603,'sys-backorder details'!$V:$V,"")</f>
        <v>0</v>
      </c>
      <c r="I603" s="83">
        <f>SUMIF('settings-routing'!$I:$I,'item dashboard'!A603,'settings-routing'!$O:$O)</f>
        <v>0</v>
      </c>
      <c r="J603" s="50">
        <f>SUMIFS('sys-backorder details'!$M:$M,'sys-backorder details'!$E:$E,'item dashboard'!A603,'sys-backorder details'!$V:$V,"Call off")</f>
        <v>2000</v>
      </c>
      <c r="K603" s="84">
        <f t="shared" si="5"/>
        <v>0</v>
      </c>
      <c r="L603" s="84">
        <f>SUMIF('Production Plan'!$E:$E,'item dashboard'!A603,'Production Plan'!$N:$N)</f>
        <v>0</v>
      </c>
      <c r="M603" s="85" t="str">
        <f t="shared" si="6"/>
        <v>B-GP63-W9-60 ml White Bottle</v>
      </c>
      <c r="N603" s="86">
        <f>SUMIFS('sys inv movment rpt'!$M:$M,'sys inv movment rpt'!$L:$L,$M603,'sys inv movment rpt'!$N:$N,N$1)</f>
        <v>0</v>
      </c>
      <c r="O603" s="86">
        <f>SUMIFS('sys inv movment rpt'!$M:$M,'sys inv movment rpt'!$L:$L,$M603,'sys inv movment rpt'!$N:$N,O$1)</f>
        <v>0</v>
      </c>
      <c r="P603" s="86">
        <f>SUMIFS('sys inv movment rpt'!$M:$M,'sys inv movment rpt'!$L:$L,$M603,'sys inv movment rpt'!$N:$N,P$1)</f>
        <v>0</v>
      </c>
      <c r="Q603" s="86">
        <f>SUMIFS('sys inv movment rpt'!$M:$M,'sys inv movment rpt'!$L:$L,$M603,'sys inv movment rpt'!$N:$N,Q$1)</f>
        <v>0</v>
      </c>
      <c r="R603" s="86">
        <f>SUMIFS('sys inv movment rpt'!$M:$M,'sys inv movment rpt'!$L:$L,$M603,'sys inv movment rpt'!$N:$N,R$1)</f>
        <v>0</v>
      </c>
      <c r="S603" s="86">
        <f>SUMIFS('sys inv movment rpt'!$M:$M,'sys inv movment rpt'!$L:$L,$M603,'sys inv movment rpt'!$N:$N,S$1)</f>
        <v>0</v>
      </c>
      <c r="T603" s="86">
        <f>SUMIFS('sys inv movment rpt'!$M:$M,'sys inv movment rpt'!$L:$L,$M603,'sys inv movment rpt'!$N:$N,T$1)</f>
        <v>0</v>
      </c>
      <c r="U603" s="86">
        <f>SUMIFS('sys inv movment rpt'!$M:$M,'sys inv movment rpt'!$L:$L,$M603,'sys inv movment rpt'!$N:$N,U$1)</f>
        <v>0</v>
      </c>
      <c r="V603" s="86">
        <f>SUMIFS('sys inv movment rpt'!$M:$M,'sys inv movment rpt'!$L:$L,$M603,'sys inv movment rpt'!$N:$N,V$1)</f>
        <v>0</v>
      </c>
      <c r="W603" s="86">
        <f>SUMIFS('sys inv movment rpt'!$M:$M,'sys inv movment rpt'!$L:$L,$M603,'sys inv movment rpt'!$N:$N,W$1)</f>
        <v>0</v>
      </c>
      <c r="X603" s="86">
        <f>SUMIFS('sys inv movment rpt'!$M:$M,'sys inv movment rpt'!$L:$L,$M603,'sys inv movment rpt'!$N:$N,X$1)</f>
        <v>0</v>
      </c>
      <c r="Y603" s="86">
        <f>SUMIFS('sys inv movment rpt'!$M:$M,'sys inv movment rpt'!$L:$L,$M603,'sys inv movment rpt'!$N:$N,Y$1)</f>
        <v>0</v>
      </c>
      <c r="Z603" s="86">
        <f>SUMIFS('sys inv movment rpt'!$M:$M,'sys inv movment rpt'!$L:$L,$M603,'sys inv movment rpt'!$N:$N,Z$1)</f>
        <v>0</v>
      </c>
      <c r="AA603" s="86">
        <f>SUMIFS('sys inv movment rpt'!$M:$M,'sys inv movment rpt'!$L:$L,$M603,'sys inv movment rpt'!$N:$N,AA$1)</f>
        <v>0</v>
      </c>
      <c r="AB603" s="86">
        <f>SUMIFS('sys inv movment rpt'!$M:$M,'sys inv movment rpt'!$L:$L,$M603,'sys inv movment rpt'!$N:$N,AB$1)</f>
        <v>0</v>
      </c>
      <c r="AC603" s="86">
        <f>SUMIFS('sys inv movment rpt'!$M:$M,'sys inv movment rpt'!$L:$L,$M603,'sys inv movment rpt'!$N:$N,AC$1)</f>
        <v>0</v>
      </c>
      <c r="AD603" s="86">
        <f>SUMIFS('sys inv movment rpt'!$M:$M,'sys inv movment rpt'!$L:$L,$M603,'sys inv movment rpt'!$N:$N,AD$1)</f>
        <v>0</v>
      </c>
      <c r="AE603" s="86">
        <f>SUMIFS('sys inv movment rpt'!$M:$M,'sys inv movment rpt'!$L:$L,$M603,'sys inv movment rpt'!$N:$N,AE$1)</f>
        <v>0</v>
      </c>
      <c r="AF603" s="86">
        <f>SUMIFS('sys inv movment rpt'!$M:$M,'sys inv movment rpt'!$L:$L,$M603,'sys inv movment rpt'!$N:$N,AF$1)</f>
        <v>0</v>
      </c>
      <c r="AG603" s="86">
        <f>SUMIFS('sys inv movment rpt'!$M:$M,'sys inv movment rpt'!$L:$L,$M603,'sys inv movment rpt'!$N:$N,AG$1)</f>
        <v>0</v>
      </c>
      <c r="AH603" s="86">
        <f>SUMIFS('sys inv movment rpt'!$M:$M,'sys inv movment rpt'!$L:$L,$M603,'sys inv movment rpt'!$N:$N,AH$1)</f>
        <v>0</v>
      </c>
      <c r="AI603" s="86">
        <f>SUMIFS('sys inv movment rpt'!$M:$M,'sys inv movment rpt'!$L:$L,$M603,'sys inv movment rpt'!$N:$N,AI$1)</f>
        <v>0</v>
      </c>
      <c r="AJ603" s="86">
        <f>SUMIFS('sys inv movment rpt'!$M:$M,'sys inv movment rpt'!$L:$L,$M603,'sys inv movment rpt'!$N:$N,AJ$1)</f>
        <v>13000</v>
      </c>
      <c r="AK603" s="86">
        <f>SUMIFS('sys inv movment rpt'!$M:$M,'sys inv movment rpt'!$L:$L,$M603,'sys inv movment rpt'!$N:$N,AK$1)</f>
        <v>0</v>
      </c>
      <c r="AL603" s="86">
        <f>SUMIFS('sys inv movment rpt'!$M:$M,'sys inv movment rpt'!$L:$L,$M603,'sys inv movment rpt'!$N:$N,AL$1)</f>
        <v>0</v>
      </c>
      <c r="AM603" s="86">
        <f>SUMIFS('sys inv movment rpt'!$M:$M,'sys inv movment rpt'!$L:$L,$M603,'sys inv movment rpt'!$N:$N,AM$1)</f>
        <v>0</v>
      </c>
      <c r="AN603" s="86">
        <f>SUMIFS('sys inv movment rpt'!$M:$M,'sys inv movment rpt'!$L:$L,$M603,'sys inv movment rpt'!$N:$N,AN$1)</f>
        <v>0</v>
      </c>
      <c r="AO603" s="86">
        <f>SUMIFS('sys inv movment rpt'!$M:$M,'sys inv movment rpt'!$L:$L,$M603,'sys inv movment rpt'!$N:$N,AO$1)</f>
        <v>0</v>
      </c>
      <c r="AP603" s="86">
        <f>SUMIFS('sys inv movment rpt'!$M:$M,'sys inv movment rpt'!$L:$L,$M603,'sys inv movment rpt'!$N:$N,AP$1)</f>
        <v>0</v>
      </c>
      <c r="AQ603" s="86">
        <f>SUMIFS('sys inv movment rpt'!$M:$M,'sys inv movment rpt'!$L:$L,$M603,'sys inv movment rpt'!$N:$N,AQ$1)</f>
        <v>0</v>
      </c>
      <c r="AR603" s="86">
        <f>SUMIFS('sys inv movment rpt'!$M:$M,'sys inv movment rpt'!$L:$L,$M603,'sys inv movment rpt'!$N:$N,AR$1)</f>
        <v>0</v>
      </c>
      <c r="AS603" s="86">
        <f>SUMIFS('sys inv movment rpt'!$M:$M,'sys inv movment rpt'!$L:$L,$M603,'sys inv movment rpt'!$N:$N,AS$1)</f>
        <v>0</v>
      </c>
      <c r="AT603" s="86">
        <f>SUMIFS('sys inv movment rpt'!$M:$M,'sys inv movment rpt'!$L:$L,$M603,'sys inv movment rpt'!$N:$N,AT$1)</f>
        <v>0</v>
      </c>
      <c r="AU603" s="86">
        <f>SUMIFS('sys inv movment rpt'!$M:$M,'sys inv movment rpt'!$L:$L,$M603,'sys inv movment rpt'!$N:$N,AU$1)</f>
        <v>0</v>
      </c>
      <c r="AV603" s="86">
        <f>SUMIFS('sys inv movment rpt'!$M:$M,'sys inv movment rpt'!$L:$L,$M603,'sys inv movment rpt'!$N:$N,AV$1)</f>
        <v>0</v>
      </c>
      <c r="AW603" s="87" t="str">
        <f>IFERROR(VLOOKUP(A603,'sys-backorder details'!E:U,17,0),"-")</f>
        <v>30 Days</v>
      </c>
      <c r="AX603" s="87" t="str">
        <f>IF(K603&gt;1,VLOOKUP(A603,'settings-routing'!A:I,9,0),"")</f>
        <v/>
      </c>
    </row>
    <row r="604" ht="12.75" hidden="1" customHeight="1">
      <c r="A604" s="50" t="s">
        <v>1383</v>
      </c>
      <c r="B604" s="50" t="s">
        <v>1359</v>
      </c>
      <c r="C604" s="50">
        <f t="shared" si="2"/>
        <v>0</v>
      </c>
      <c r="D604" s="80">
        <f>SUMIF('Stocks 101-111'!$J:$J,'item dashboard'!A604,'Stocks 101-111'!K:K)</f>
        <v>0</v>
      </c>
      <c r="E604" s="80">
        <f>SUMIF('Stocks 101-111'!$J:$J,'item dashboard'!A604,'Stocks 101-111'!$L:$L)</f>
        <v>0</v>
      </c>
      <c r="F604" s="81">
        <f t="shared" si="3"/>
        <v>0</v>
      </c>
      <c r="G604" s="82">
        <f t="shared" si="4"/>
        <v>0</v>
      </c>
      <c r="H604" s="50">
        <f>SUMIFS('sys-backorder details'!$M:$M,'sys-backorder details'!$E:$E,'item dashboard'!A604,'sys-backorder details'!$V:$V,"")</f>
        <v>0</v>
      </c>
      <c r="I604" s="83">
        <f>SUMIF('settings-routing'!$I:$I,'item dashboard'!A604,'settings-routing'!$O:$O)</f>
        <v>0</v>
      </c>
      <c r="J604" s="50">
        <f>SUMIFS('sys-backorder details'!$M:$M,'sys-backorder details'!$E:$E,'item dashboard'!A604,'sys-backorder details'!$V:$V,"Call off")</f>
        <v>0</v>
      </c>
      <c r="K604" s="84">
        <f t="shared" si="5"/>
        <v>0</v>
      </c>
      <c r="L604" s="84">
        <f>SUMIF('Production Plan'!$E:$E,'item dashboard'!A604,'Production Plan'!$N:$N)</f>
        <v>0</v>
      </c>
      <c r="M604" s="85" t="str">
        <f t="shared" si="6"/>
        <v>B-GP63-Y8-60 ml Yellow Sprayer Bottle</v>
      </c>
      <c r="N604" s="86">
        <f>SUMIFS('sys inv movment rpt'!$M:$M,'sys inv movment rpt'!$L:$L,$M604,'sys inv movment rpt'!$N:$N,N$1)</f>
        <v>0</v>
      </c>
      <c r="O604" s="86">
        <f>SUMIFS('sys inv movment rpt'!$M:$M,'sys inv movment rpt'!$L:$L,$M604,'sys inv movment rpt'!$N:$N,O$1)</f>
        <v>0</v>
      </c>
      <c r="P604" s="86">
        <f>SUMIFS('sys inv movment rpt'!$M:$M,'sys inv movment rpt'!$L:$L,$M604,'sys inv movment rpt'!$N:$N,P$1)</f>
        <v>0</v>
      </c>
      <c r="Q604" s="86">
        <f>SUMIFS('sys inv movment rpt'!$M:$M,'sys inv movment rpt'!$L:$L,$M604,'sys inv movment rpt'!$N:$N,Q$1)</f>
        <v>0</v>
      </c>
      <c r="R604" s="86">
        <f>SUMIFS('sys inv movment rpt'!$M:$M,'sys inv movment rpt'!$L:$L,$M604,'sys inv movment rpt'!$N:$N,R$1)</f>
        <v>0</v>
      </c>
      <c r="S604" s="86">
        <f>SUMIFS('sys inv movment rpt'!$M:$M,'sys inv movment rpt'!$L:$L,$M604,'sys inv movment rpt'!$N:$N,S$1)</f>
        <v>0</v>
      </c>
      <c r="T604" s="86">
        <f>SUMIFS('sys inv movment rpt'!$M:$M,'sys inv movment rpt'!$L:$L,$M604,'sys inv movment rpt'!$N:$N,T$1)</f>
        <v>0</v>
      </c>
      <c r="U604" s="86">
        <f>SUMIFS('sys inv movment rpt'!$M:$M,'sys inv movment rpt'!$L:$L,$M604,'sys inv movment rpt'!$N:$N,U$1)</f>
        <v>0</v>
      </c>
      <c r="V604" s="86">
        <f>SUMIFS('sys inv movment rpt'!$M:$M,'sys inv movment rpt'!$L:$L,$M604,'sys inv movment rpt'!$N:$N,V$1)</f>
        <v>0</v>
      </c>
      <c r="W604" s="86">
        <f>SUMIFS('sys inv movment rpt'!$M:$M,'sys inv movment rpt'!$L:$L,$M604,'sys inv movment rpt'!$N:$N,W$1)</f>
        <v>0</v>
      </c>
      <c r="X604" s="86">
        <f>SUMIFS('sys inv movment rpt'!$M:$M,'sys inv movment rpt'!$L:$L,$M604,'sys inv movment rpt'!$N:$N,X$1)</f>
        <v>0</v>
      </c>
      <c r="Y604" s="86">
        <f>SUMIFS('sys inv movment rpt'!$M:$M,'sys inv movment rpt'!$L:$L,$M604,'sys inv movment rpt'!$N:$N,Y$1)</f>
        <v>0</v>
      </c>
      <c r="Z604" s="86">
        <f>SUMIFS('sys inv movment rpt'!$M:$M,'sys inv movment rpt'!$L:$L,$M604,'sys inv movment rpt'!$N:$N,Z$1)</f>
        <v>0</v>
      </c>
      <c r="AA604" s="86">
        <f>SUMIFS('sys inv movment rpt'!$M:$M,'sys inv movment rpt'!$L:$L,$M604,'sys inv movment rpt'!$N:$N,AA$1)</f>
        <v>0</v>
      </c>
      <c r="AB604" s="86">
        <f>SUMIFS('sys inv movment rpt'!$M:$M,'sys inv movment rpt'!$L:$L,$M604,'sys inv movment rpt'!$N:$N,AB$1)</f>
        <v>0</v>
      </c>
      <c r="AC604" s="86">
        <f>SUMIFS('sys inv movment rpt'!$M:$M,'sys inv movment rpt'!$L:$L,$M604,'sys inv movment rpt'!$N:$N,AC$1)</f>
        <v>0</v>
      </c>
      <c r="AD604" s="86">
        <f>SUMIFS('sys inv movment rpt'!$M:$M,'sys inv movment rpt'!$L:$L,$M604,'sys inv movment rpt'!$N:$N,AD$1)</f>
        <v>0</v>
      </c>
      <c r="AE604" s="86">
        <f>SUMIFS('sys inv movment rpt'!$M:$M,'sys inv movment rpt'!$L:$L,$M604,'sys inv movment rpt'!$N:$N,AE$1)</f>
        <v>0</v>
      </c>
      <c r="AF604" s="86">
        <f>SUMIFS('sys inv movment rpt'!$M:$M,'sys inv movment rpt'!$L:$L,$M604,'sys inv movment rpt'!$N:$N,AF$1)</f>
        <v>0</v>
      </c>
      <c r="AG604" s="86">
        <f>SUMIFS('sys inv movment rpt'!$M:$M,'sys inv movment rpt'!$L:$L,$M604,'sys inv movment rpt'!$N:$N,AG$1)</f>
        <v>0</v>
      </c>
      <c r="AH604" s="86">
        <f>SUMIFS('sys inv movment rpt'!$M:$M,'sys inv movment rpt'!$L:$L,$M604,'sys inv movment rpt'!$N:$N,AH$1)</f>
        <v>0</v>
      </c>
      <c r="AI604" s="86">
        <f>SUMIFS('sys inv movment rpt'!$M:$M,'sys inv movment rpt'!$L:$L,$M604,'sys inv movment rpt'!$N:$N,AI$1)</f>
        <v>0</v>
      </c>
      <c r="AJ604" s="86">
        <f>SUMIFS('sys inv movment rpt'!$M:$M,'sys inv movment rpt'!$L:$L,$M604,'sys inv movment rpt'!$N:$N,AJ$1)</f>
        <v>0</v>
      </c>
      <c r="AK604" s="86">
        <f>SUMIFS('sys inv movment rpt'!$M:$M,'sys inv movment rpt'!$L:$L,$M604,'sys inv movment rpt'!$N:$N,AK$1)</f>
        <v>0</v>
      </c>
      <c r="AL604" s="86">
        <f>SUMIFS('sys inv movment rpt'!$M:$M,'sys inv movment rpt'!$L:$L,$M604,'sys inv movment rpt'!$N:$N,AL$1)</f>
        <v>0</v>
      </c>
      <c r="AM604" s="86">
        <f>SUMIFS('sys inv movment rpt'!$M:$M,'sys inv movment rpt'!$L:$L,$M604,'sys inv movment rpt'!$N:$N,AM$1)</f>
        <v>0</v>
      </c>
      <c r="AN604" s="86">
        <f>SUMIFS('sys inv movment rpt'!$M:$M,'sys inv movment rpt'!$L:$L,$M604,'sys inv movment rpt'!$N:$N,AN$1)</f>
        <v>0</v>
      </c>
      <c r="AO604" s="86">
        <f>SUMIFS('sys inv movment rpt'!$M:$M,'sys inv movment rpt'!$L:$L,$M604,'sys inv movment rpt'!$N:$N,AO$1)</f>
        <v>0</v>
      </c>
      <c r="AP604" s="86">
        <f>SUMIFS('sys inv movment rpt'!$M:$M,'sys inv movment rpt'!$L:$L,$M604,'sys inv movment rpt'!$N:$N,AP$1)</f>
        <v>0</v>
      </c>
      <c r="AQ604" s="86">
        <f>SUMIFS('sys inv movment rpt'!$M:$M,'sys inv movment rpt'!$L:$L,$M604,'sys inv movment rpt'!$N:$N,AQ$1)</f>
        <v>0</v>
      </c>
      <c r="AR604" s="86">
        <f>SUMIFS('sys inv movment rpt'!$M:$M,'sys inv movment rpt'!$L:$L,$M604,'sys inv movment rpt'!$N:$N,AR$1)</f>
        <v>0</v>
      </c>
      <c r="AS604" s="86">
        <f>SUMIFS('sys inv movment rpt'!$M:$M,'sys inv movment rpt'!$L:$L,$M604,'sys inv movment rpt'!$N:$N,AS$1)</f>
        <v>0</v>
      </c>
      <c r="AT604" s="86">
        <f>SUMIFS('sys inv movment rpt'!$M:$M,'sys inv movment rpt'!$L:$L,$M604,'sys inv movment rpt'!$N:$N,AT$1)</f>
        <v>0</v>
      </c>
      <c r="AU604" s="86">
        <f>SUMIFS('sys inv movment rpt'!$M:$M,'sys inv movment rpt'!$L:$L,$M604,'sys inv movment rpt'!$N:$N,AU$1)</f>
        <v>0</v>
      </c>
      <c r="AV604" s="86">
        <f>SUMIFS('sys inv movment rpt'!$M:$M,'sys inv movment rpt'!$L:$L,$M604,'sys inv movment rpt'!$N:$N,AV$1)</f>
        <v>0</v>
      </c>
      <c r="AW604" s="87" t="str">
        <f>IFERROR(VLOOKUP(A604,'sys-backorder details'!E:U,17,0),"-")</f>
        <v>-</v>
      </c>
      <c r="AX604" s="87" t="str">
        <f>IF(K604&gt;1,VLOOKUP(A604,'settings-routing'!A:I,9,0),"")</f>
        <v/>
      </c>
    </row>
    <row r="605" ht="12.75" hidden="1" customHeight="1">
      <c r="A605" s="28" t="s">
        <v>1384</v>
      </c>
      <c r="B605" s="28" t="s">
        <v>1385</v>
      </c>
      <c r="C605" s="50">
        <f t="shared" si="2"/>
        <v>0</v>
      </c>
      <c r="D605" s="80">
        <f>SUMIF('Stocks 101-111'!$J:$J,'item dashboard'!A605,'Stocks 101-111'!K:K)</f>
        <v>0</v>
      </c>
      <c r="E605" s="80">
        <f>SUMIF('Stocks 101-111'!$J:$J,'item dashboard'!A605,'Stocks 101-111'!$L:$L)</f>
        <v>0</v>
      </c>
      <c r="F605" s="81">
        <f t="shared" si="3"/>
        <v>0</v>
      </c>
      <c r="G605" s="82">
        <f t="shared" si="4"/>
        <v>0</v>
      </c>
      <c r="H605" s="50">
        <f>SUMIFS('sys-backorder details'!$M:$M,'sys-backorder details'!$E:$E,'item dashboard'!A605,'sys-backorder details'!$V:$V,"")</f>
        <v>0</v>
      </c>
      <c r="I605" s="83">
        <f>SUMIF('settings-routing'!$I:$I,'item dashboard'!A605,'settings-routing'!$O:$O)</f>
        <v>0</v>
      </c>
      <c r="J605" s="50">
        <f>SUMIFS('sys-backorder details'!$M:$M,'sys-backorder details'!$E:$E,'item dashboard'!A605,'sys-backorder details'!$V:$V,"Call off")</f>
        <v>0</v>
      </c>
      <c r="K605" s="84">
        <f t="shared" si="5"/>
        <v>0</v>
      </c>
      <c r="L605" s="84">
        <f>SUMIF('Production Plan'!$E:$E,'item dashboard'!A605,'Production Plan'!$N:$N)</f>
        <v>0</v>
      </c>
      <c r="M605" s="85" t="str">
        <f t="shared" si="6"/>
        <v>B-HT100-CL27-100 ml Clear Hair tonic Bottle</v>
      </c>
      <c r="N605" s="86">
        <f>SUMIFS('sys inv movment rpt'!$M:$M,'sys inv movment rpt'!$L:$L,$M605,'sys inv movment rpt'!$N:$N,N$1)</f>
        <v>0</v>
      </c>
      <c r="O605" s="86">
        <f>SUMIFS('sys inv movment rpt'!$M:$M,'sys inv movment rpt'!$L:$L,$M605,'sys inv movment rpt'!$N:$N,O$1)</f>
        <v>0</v>
      </c>
      <c r="P605" s="86">
        <f>SUMIFS('sys inv movment rpt'!$M:$M,'sys inv movment rpt'!$L:$L,$M605,'sys inv movment rpt'!$N:$N,P$1)</f>
        <v>0</v>
      </c>
      <c r="Q605" s="86">
        <f>SUMIFS('sys inv movment rpt'!$M:$M,'sys inv movment rpt'!$L:$L,$M605,'sys inv movment rpt'!$N:$N,Q$1)</f>
        <v>0</v>
      </c>
      <c r="R605" s="86">
        <f>SUMIFS('sys inv movment rpt'!$M:$M,'sys inv movment rpt'!$L:$L,$M605,'sys inv movment rpt'!$N:$N,R$1)</f>
        <v>0</v>
      </c>
      <c r="S605" s="86">
        <f>SUMIFS('sys inv movment rpt'!$M:$M,'sys inv movment rpt'!$L:$L,$M605,'sys inv movment rpt'!$N:$N,S$1)</f>
        <v>0</v>
      </c>
      <c r="T605" s="86">
        <f>SUMIFS('sys inv movment rpt'!$M:$M,'sys inv movment rpt'!$L:$L,$M605,'sys inv movment rpt'!$N:$N,T$1)</f>
        <v>0</v>
      </c>
      <c r="U605" s="86">
        <f>SUMIFS('sys inv movment rpt'!$M:$M,'sys inv movment rpt'!$L:$L,$M605,'sys inv movment rpt'!$N:$N,U$1)</f>
        <v>0</v>
      </c>
      <c r="V605" s="86">
        <f>SUMIFS('sys inv movment rpt'!$M:$M,'sys inv movment rpt'!$L:$L,$M605,'sys inv movment rpt'!$N:$N,V$1)</f>
        <v>0</v>
      </c>
      <c r="W605" s="86">
        <f>SUMIFS('sys inv movment rpt'!$M:$M,'sys inv movment rpt'!$L:$L,$M605,'sys inv movment rpt'!$N:$N,W$1)</f>
        <v>0</v>
      </c>
      <c r="X605" s="86">
        <f>SUMIFS('sys inv movment rpt'!$M:$M,'sys inv movment rpt'!$L:$L,$M605,'sys inv movment rpt'!$N:$N,X$1)</f>
        <v>0</v>
      </c>
      <c r="Y605" s="86">
        <f>SUMIFS('sys inv movment rpt'!$M:$M,'sys inv movment rpt'!$L:$L,$M605,'sys inv movment rpt'!$N:$N,Y$1)</f>
        <v>0</v>
      </c>
      <c r="Z605" s="86">
        <f>SUMIFS('sys inv movment rpt'!$M:$M,'sys inv movment rpt'!$L:$L,$M605,'sys inv movment rpt'!$N:$N,Z$1)</f>
        <v>0</v>
      </c>
      <c r="AA605" s="86">
        <f>SUMIFS('sys inv movment rpt'!$M:$M,'sys inv movment rpt'!$L:$L,$M605,'sys inv movment rpt'!$N:$N,AA$1)</f>
        <v>0</v>
      </c>
      <c r="AB605" s="86">
        <f>SUMIFS('sys inv movment rpt'!$M:$M,'sys inv movment rpt'!$L:$L,$M605,'sys inv movment rpt'!$N:$N,AB$1)</f>
        <v>0</v>
      </c>
      <c r="AC605" s="86">
        <f>SUMIFS('sys inv movment rpt'!$M:$M,'sys inv movment rpt'!$L:$L,$M605,'sys inv movment rpt'!$N:$N,AC$1)</f>
        <v>0</v>
      </c>
      <c r="AD605" s="86">
        <f>SUMIFS('sys inv movment rpt'!$M:$M,'sys inv movment rpt'!$L:$L,$M605,'sys inv movment rpt'!$N:$N,AD$1)</f>
        <v>0</v>
      </c>
      <c r="AE605" s="86">
        <f>SUMIFS('sys inv movment rpt'!$M:$M,'sys inv movment rpt'!$L:$L,$M605,'sys inv movment rpt'!$N:$N,AE$1)</f>
        <v>0</v>
      </c>
      <c r="AF605" s="86">
        <f>SUMIFS('sys inv movment rpt'!$M:$M,'sys inv movment rpt'!$L:$L,$M605,'sys inv movment rpt'!$N:$N,AF$1)</f>
        <v>0</v>
      </c>
      <c r="AG605" s="86">
        <f>SUMIFS('sys inv movment rpt'!$M:$M,'sys inv movment rpt'!$L:$L,$M605,'sys inv movment rpt'!$N:$N,AG$1)</f>
        <v>0</v>
      </c>
      <c r="AH605" s="86">
        <f>SUMIFS('sys inv movment rpt'!$M:$M,'sys inv movment rpt'!$L:$L,$M605,'sys inv movment rpt'!$N:$N,AH$1)</f>
        <v>0</v>
      </c>
      <c r="AI605" s="86">
        <f>SUMIFS('sys inv movment rpt'!$M:$M,'sys inv movment rpt'!$L:$L,$M605,'sys inv movment rpt'!$N:$N,AI$1)</f>
        <v>0</v>
      </c>
      <c r="AJ605" s="86">
        <f>SUMIFS('sys inv movment rpt'!$M:$M,'sys inv movment rpt'!$L:$L,$M605,'sys inv movment rpt'!$N:$N,AJ$1)</f>
        <v>0</v>
      </c>
      <c r="AK605" s="86">
        <f>SUMIFS('sys inv movment rpt'!$M:$M,'sys inv movment rpt'!$L:$L,$M605,'sys inv movment rpt'!$N:$N,AK$1)</f>
        <v>0</v>
      </c>
      <c r="AL605" s="86">
        <f>SUMIFS('sys inv movment rpt'!$M:$M,'sys inv movment rpt'!$L:$L,$M605,'sys inv movment rpt'!$N:$N,AL$1)</f>
        <v>0</v>
      </c>
      <c r="AM605" s="86">
        <f>SUMIFS('sys inv movment rpt'!$M:$M,'sys inv movment rpt'!$L:$L,$M605,'sys inv movment rpt'!$N:$N,AM$1)</f>
        <v>0</v>
      </c>
      <c r="AN605" s="86">
        <f>SUMIFS('sys inv movment rpt'!$M:$M,'sys inv movment rpt'!$L:$L,$M605,'sys inv movment rpt'!$N:$N,AN$1)</f>
        <v>0</v>
      </c>
      <c r="AO605" s="86">
        <f>SUMIFS('sys inv movment rpt'!$M:$M,'sys inv movment rpt'!$L:$L,$M605,'sys inv movment rpt'!$N:$N,AO$1)</f>
        <v>0</v>
      </c>
      <c r="AP605" s="86">
        <f>SUMIFS('sys inv movment rpt'!$M:$M,'sys inv movment rpt'!$L:$L,$M605,'sys inv movment rpt'!$N:$N,AP$1)</f>
        <v>0</v>
      </c>
      <c r="AQ605" s="86">
        <f>SUMIFS('sys inv movment rpt'!$M:$M,'sys inv movment rpt'!$L:$L,$M605,'sys inv movment rpt'!$N:$N,AQ$1)</f>
        <v>0</v>
      </c>
      <c r="AR605" s="86">
        <f>SUMIFS('sys inv movment rpt'!$M:$M,'sys inv movment rpt'!$L:$L,$M605,'sys inv movment rpt'!$N:$N,AR$1)</f>
        <v>0</v>
      </c>
      <c r="AS605" s="86">
        <f>SUMIFS('sys inv movment rpt'!$M:$M,'sys inv movment rpt'!$L:$L,$M605,'sys inv movment rpt'!$N:$N,AS$1)</f>
        <v>0</v>
      </c>
      <c r="AT605" s="86">
        <f>SUMIFS('sys inv movment rpt'!$M:$M,'sys inv movment rpt'!$L:$L,$M605,'sys inv movment rpt'!$N:$N,AT$1)</f>
        <v>0</v>
      </c>
      <c r="AU605" s="86">
        <f>SUMIFS('sys inv movment rpt'!$M:$M,'sys inv movment rpt'!$L:$L,$M605,'sys inv movment rpt'!$N:$N,AU$1)</f>
        <v>0</v>
      </c>
      <c r="AV605" s="86">
        <f>SUMIFS('sys inv movment rpt'!$M:$M,'sys inv movment rpt'!$L:$L,$M605,'sys inv movment rpt'!$N:$N,AV$1)</f>
        <v>0</v>
      </c>
      <c r="AW605" s="87" t="str">
        <f>IFERROR(VLOOKUP(A605,'sys-backorder details'!E:U,17,0),"-")</f>
        <v>-</v>
      </c>
      <c r="AX605" s="87" t="str">
        <f>IF(K605&gt;1,VLOOKUP(A605,'settings-routing'!A:I,9,0),"")</f>
        <v/>
      </c>
    </row>
    <row r="606" ht="12.75" hidden="1" customHeight="1">
      <c r="A606" s="50" t="s">
        <v>1386</v>
      </c>
      <c r="B606" s="50" t="s">
        <v>1387</v>
      </c>
      <c r="C606" s="50">
        <f t="shared" si="2"/>
        <v>0</v>
      </c>
      <c r="D606" s="80">
        <f>SUMIF('Stocks 101-111'!$J:$J,'item dashboard'!A606,'Stocks 101-111'!K:K)</f>
        <v>0</v>
      </c>
      <c r="E606" s="80">
        <f>SUMIF('Stocks 101-111'!$J:$J,'item dashboard'!A606,'Stocks 101-111'!$L:$L)</f>
        <v>0</v>
      </c>
      <c r="F606" s="81">
        <f t="shared" si="3"/>
        <v>0</v>
      </c>
      <c r="G606" s="82">
        <f t="shared" si="4"/>
        <v>0.08571428571</v>
      </c>
      <c r="H606" s="50">
        <f>SUMIFS('sys-backorder details'!$M:$M,'sys-backorder details'!$E:$E,'item dashboard'!A606,'sys-backorder details'!$V:$V,"")</f>
        <v>0</v>
      </c>
      <c r="I606" s="83">
        <f>SUMIF('settings-routing'!$I:$I,'item dashboard'!A606,'settings-routing'!$O:$O)</f>
        <v>0</v>
      </c>
      <c r="J606" s="50">
        <f>SUMIFS('sys-backorder details'!$M:$M,'sys-backorder details'!$E:$E,'item dashboard'!A606,'sys-backorder details'!$V:$V,"Call off")</f>
        <v>0</v>
      </c>
      <c r="K606" s="84">
        <f t="shared" si="5"/>
        <v>0</v>
      </c>
      <c r="L606" s="84">
        <f>SUMIF('Production Plan'!$E:$E,'item dashboard'!A606,'Production Plan'!$N:$N)</f>
        <v>0</v>
      </c>
      <c r="M606" s="85" t="str">
        <f t="shared" si="6"/>
        <v>B-HT1-CL15-50 ml Clear Hair tonic Bottle</v>
      </c>
      <c r="N606" s="86">
        <f>SUMIFS('sys inv movment rpt'!$M:$M,'sys inv movment rpt'!$L:$L,$M606,'sys inv movment rpt'!$N:$N,N$1)</f>
        <v>14080</v>
      </c>
      <c r="O606" s="86">
        <f>SUMIFS('sys inv movment rpt'!$M:$M,'sys inv movment rpt'!$L:$L,$M606,'sys inv movment rpt'!$N:$N,O$1)</f>
        <v>0</v>
      </c>
      <c r="P606" s="86">
        <f>SUMIFS('sys inv movment rpt'!$M:$M,'sys inv movment rpt'!$L:$L,$M606,'sys inv movment rpt'!$N:$N,P$1)</f>
        <v>0</v>
      </c>
      <c r="Q606" s="86">
        <f>SUMIFS('sys inv movment rpt'!$M:$M,'sys inv movment rpt'!$L:$L,$M606,'sys inv movment rpt'!$N:$N,Q$1)</f>
        <v>0</v>
      </c>
      <c r="R606" s="86">
        <f>SUMIFS('sys inv movment rpt'!$M:$M,'sys inv movment rpt'!$L:$L,$M606,'sys inv movment rpt'!$N:$N,R$1)</f>
        <v>5072</v>
      </c>
      <c r="S606" s="86">
        <f>SUMIFS('sys inv movment rpt'!$M:$M,'sys inv movment rpt'!$L:$L,$M606,'sys inv movment rpt'!$N:$N,S$1)</f>
        <v>8064</v>
      </c>
      <c r="T606" s="86">
        <f>SUMIFS('sys inv movment rpt'!$M:$M,'sys inv movment rpt'!$L:$L,$M606,'sys inv movment rpt'!$N:$N,T$1)</f>
        <v>0</v>
      </c>
      <c r="U606" s="86">
        <f>SUMIFS('sys inv movment rpt'!$M:$M,'sys inv movment rpt'!$L:$L,$M606,'sys inv movment rpt'!$N:$N,U$1)</f>
        <v>0</v>
      </c>
      <c r="V606" s="86">
        <f>SUMIFS('sys inv movment rpt'!$M:$M,'sys inv movment rpt'!$L:$L,$M606,'sys inv movment rpt'!$N:$N,V$1)</f>
        <v>0</v>
      </c>
      <c r="W606" s="86">
        <f>SUMIFS('sys inv movment rpt'!$M:$M,'sys inv movment rpt'!$L:$L,$M606,'sys inv movment rpt'!$N:$N,W$1)</f>
        <v>0</v>
      </c>
      <c r="X606" s="86">
        <f>SUMIFS('sys inv movment rpt'!$M:$M,'sys inv movment rpt'!$L:$L,$M606,'sys inv movment rpt'!$N:$N,X$1)</f>
        <v>0</v>
      </c>
      <c r="Y606" s="86">
        <f>SUMIFS('sys inv movment rpt'!$M:$M,'sys inv movment rpt'!$L:$L,$M606,'sys inv movment rpt'!$N:$N,Y$1)</f>
        <v>0</v>
      </c>
      <c r="Z606" s="86">
        <f>SUMIFS('sys inv movment rpt'!$M:$M,'sys inv movment rpt'!$L:$L,$M606,'sys inv movment rpt'!$N:$N,Z$1)</f>
        <v>0</v>
      </c>
      <c r="AA606" s="86">
        <f>SUMIFS('sys inv movment rpt'!$M:$M,'sys inv movment rpt'!$L:$L,$M606,'sys inv movment rpt'!$N:$N,AA$1)</f>
        <v>0</v>
      </c>
      <c r="AB606" s="86">
        <f>SUMIFS('sys inv movment rpt'!$M:$M,'sys inv movment rpt'!$L:$L,$M606,'sys inv movment rpt'!$N:$N,AB$1)</f>
        <v>0</v>
      </c>
      <c r="AC606" s="86">
        <f>SUMIFS('sys inv movment rpt'!$M:$M,'sys inv movment rpt'!$L:$L,$M606,'sys inv movment rpt'!$N:$N,AC$1)</f>
        <v>0</v>
      </c>
      <c r="AD606" s="86">
        <f>SUMIFS('sys inv movment rpt'!$M:$M,'sys inv movment rpt'!$L:$L,$M606,'sys inv movment rpt'!$N:$N,AD$1)</f>
        <v>0</v>
      </c>
      <c r="AE606" s="86">
        <f>SUMIFS('sys inv movment rpt'!$M:$M,'sys inv movment rpt'!$L:$L,$M606,'sys inv movment rpt'!$N:$N,AE$1)</f>
        <v>0</v>
      </c>
      <c r="AF606" s="86">
        <f>SUMIFS('sys inv movment rpt'!$M:$M,'sys inv movment rpt'!$L:$L,$M606,'sys inv movment rpt'!$N:$N,AF$1)</f>
        <v>0</v>
      </c>
      <c r="AG606" s="86">
        <f>SUMIFS('sys inv movment rpt'!$M:$M,'sys inv movment rpt'!$L:$L,$M606,'sys inv movment rpt'!$N:$N,AG$1)</f>
        <v>0</v>
      </c>
      <c r="AH606" s="86">
        <f>SUMIFS('sys inv movment rpt'!$M:$M,'sys inv movment rpt'!$L:$L,$M606,'sys inv movment rpt'!$N:$N,AH$1)</f>
        <v>0</v>
      </c>
      <c r="AI606" s="86">
        <f>SUMIFS('sys inv movment rpt'!$M:$M,'sys inv movment rpt'!$L:$L,$M606,'sys inv movment rpt'!$N:$N,AI$1)</f>
        <v>0</v>
      </c>
      <c r="AJ606" s="86">
        <f>SUMIFS('sys inv movment rpt'!$M:$M,'sys inv movment rpt'!$L:$L,$M606,'sys inv movment rpt'!$N:$N,AJ$1)</f>
        <v>0</v>
      </c>
      <c r="AK606" s="86">
        <f>SUMIFS('sys inv movment rpt'!$M:$M,'sys inv movment rpt'!$L:$L,$M606,'sys inv movment rpt'!$N:$N,AK$1)</f>
        <v>0</v>
      </c>
      <c r="AL606" s="86">
        <f>SUMIFS('sys inv movment rpt'!$M:$M,'sys inv movment rpt'!$L:$L,$M606,'sys inv movment rpt'!$N:$N,AL$1)</f>
        <v>0</v>
      </c>
      <c r="AM606" s="86">
        <f>SUMIFS('sys inv movment rpt'!$M:$M,'sys inv movment rpt'!$L:$L,$M606,'sys inv movment rpt'!$N:$N,AM$1)</f>
        <v>0</v>
      </c>
      <c r="AN606" s="86">
        <f>SUMIFS('sys inv movment rpt'!$M:$M,'sys inv movment rpt'!$L:$L,$M606,'sys inv movment rpt'!$N:$N,AN$1)</f>
        <v>0</v>
      </c>
      <c r="AO606" s="86">
        <f>SUMIFS('sys inv movment rpt'!$M:$M,'sys inv movment rpt'!$L:$L,$M606,'sys inv movment rpt'!$N:$N,AO$1)</f>
        <v>0</v>
      </c>
      <c r="AP606" s="86">
        <f>SUMIFS('sys inv movment rpt'!$M:$M,'sys inv movment rpt'!$L:$L,$M606,'sys inv movment rpt'!$N:$N,AP$1)</f>
        <v>0</v>
      </c>
      <c r="AQ606" s="86">
        <f>SUMIFS('sys inv movment rpt'!$M:$M,'sys inv movment rpt'!$L:$L,$M606,'sys inv movment rpt'!$N:$N,AQ$1)</f>
        <v>0</v>
      </c>
      <c r="AR606" s="86">
        <f>SUMIFS('sys inv movment rpt'!$M:$M,'sys inv movment rpt'!$L:$L,$M606,'sys inv movment rpt'!$N:$N,AR$1)</f>
        <v>0</v>
      </c>
      <c r="AS606" s="86">
        <f>SUMIFS('sys inv movment rpt'!$M:$M,'sys inv movment rpt'!$L:$L,$M606,'sys inv movment rpt'!$N:$N,AS$1)</f>
        <v>0</v>
      </c>
      <c r="AT606" s="86">
        <f>SUMIFS('sys inv movment rpt'!$M:$M,'sys inv movment rpt'!$L:$L,$M606,'sys inv movment rpt'!$N:$N,AT$1)</f>
        <v>0</v>
      </c>
      <c r="AU606" s="86">
        <f>SUMIFS('sys inv movment rpt'!$M:$M,'sys inv movment rpt'!$L:$L,$M606,'sys inv movment rpt'!$N:$N,AU$1)</f>
        <v>0</v>
      </c>
      <c r="AV606" s="86">
        <f>SUMIFS('sys inv movment rpt'!$M:$M,'sys inv movment rpt'!$L:$L,$M606,'sys inv movment rpt'!$N:$N,AV$1)</f>
        <v>0</v>
      </c>
      <c r="AW606" s="87" t="str">
        <f>IFERROR(VLOOKUP(A606,'sys-backorder details'!E:U,17,0),"-")</f>
        <v>-</v>
      </c>
      <c r="AX606" s="87" t="str">
        <f>IF(K606&gt;1,VLOOKUP(A606,'settings-routing'!A:I,9,0),"")</f>
        <v/>
      </c>
    </row>
    <row r="607" ht="12.75" hidden="1" customHeight="1">
      <c r="A607" s="50" t="s">
        <v>1388</v>
      </c>
      <c r="B607" s="50" t="s">
        <v>1389</v>
      </c>
      <c r="C607" s="50">
        <f t="shared" si="2"/>
        <v>0</v>
      </c>
      <c r="D607" s="80">
        <f>SUMIF('Stocks 101-111'!$J:$J,'item dashboard'!A607,'Stocks 101-111'!K:K)</f>
        <v>0</v>
      </c>
      <c r="E607" s="80">
        <f>SUMIF('Stocks 101-111'!$J:$J,'item dashboard'!A607,'Stocks 101-111'!$L:$L)</f>
        <v>0</v>
      </c>
      <c r="F607" s="81">
        <f t="shared" si="3"/>
        <v>0</v>
      </c>
      <c r="G607" s="82">
        <f t="shared" si="4"/>
        <v>0</v>
      </c>
      <c r="H607" s="50">
        <f>SUMIFS('sys-backorder details'!$M:$M,'sys-backorder details'!$E:$E,'item dashboard'!A607,'sys-backorder details'!$V:$V,"")</f>
        <v>0</v>
      </c>
      <c r="I607" s="83">
        <f>SUMIF('settings-routing'!$I:$I,'item dashboard'!A607,'settings-routing'!$O:$O)</f>
        <v>0</v>
      </c>
      <c r="J607" s="50">
        <f>SUMIFS('sys-backorder details'!$M:$M,'sys-backorder details'!$E:$E,'item dashboard'!A607,'sys-backorder details'!$V:$V,"Call off")</f>
        <v>0</v>
      </c>
      <c r="K607" s="84">
        <f t="shared" si="5"/>
        <v>0</v>
      </c>
      <c r="L607" s="84">
        <f>SUMIF('Production Plan'!$E:$E,'item dashboard'!A607,'Production Plan'!$N:$N)</f>
        <v>0</v>
      </c>
      <c r="M607" s="85" t="str">
        <f t="shared" si="6"/>
        <v>B-HT50-CL14-50 ml Clear Hair Tonic Bottle</v>
      </c>
      <c r="N607" s="86">
        <f>SUMIFS('sys inv movment rpt'!$M:$M,'sys inv movment rpt'!$L:$L,$M607,'sys inv movment rpt'!$N:$N,N$1)</f>
        <v>0</v>
      </c>
      <c r="O607" s="86">
        <f>SUMIFS('sys inv movment rpt'!$M:$M,'sys inv movment rpt'!$L:$L,$M607,'sys inv movment rpt'!$N:$N,O$1)</f>
        <v>0</v>
      </c>
      <c r="P607" s="86">
        <f>SUMIFS('sys inv movment rpt'!$M:$M,'sys inv movment rpt'!$L:$L,$M607,'sys inv movment rpt'!$N:$N,P$1)</f>
        <v>0</v>
      </c>
      <c r="Q607" s="86">
        <f>SUMIFS('sys inv movment rpt'!$M:$M,'sys inv movment rpt'!$L:$L,$M607,'sys inv movment rpt'!$N:$N,Q$1)</f>
        <v>0</v>
      </c>
      <c r="R607" s="86">
        <f>SUMIFS('sys inv movment rpt'!$M:$M,'sys inv movment rpt'!$L:$L,$M607,'sys inv movment rpt'!$N:$N,R$1)</f>
        <v>0</v>
      </c>
      <c r="S607" s="86">
        <f>SUMIFS('sys inv movment rpt'!$M:$M,'sys inv movment rpt'!$L:$L,$M607,'sys inv movment rpt'!$N:$N,S$1)</f>
        <v>0</v>
      </c>
      <c r="T607" s="86">
        <f>SUMIFS('sys inv movment rpt'!$M:$M,'sys inv movment rpt'!$L:$L,$M607,'sys inv movment rpt'!$N:$N,T$1)</f>
        <v>0</v>
      </c>
      <c r="U607" s="86">
        <f>SUMIFS('sys inv movment rpt'!$M:$M,'sys inv movment rpt'!$L:$L,$M607,'sys inv movment rpt'!$N:$N,U$1)</f>
        <v>0</v>
      </c>
      <c r="V607" s="86">
        <f>SUMIFS('sys inv movment rpt'!$M:$M,'sys inv movment rpt'!$L:$L,$M607,'sys inv movment rpt'!$N:$N,V$1)</f>
        <v>0</v>
      </c>
      <c r="W607" s="86">
        <f>SUMIFS('sys inv movment rpt'!$M:$M,'sys inv movment rpt'!$L:$L,$M607,'sys inv movment rpt'!$N:$N,W$1)</f>
        <v>0</v>
      </c>
      <c r="X607" s="86">
        <f>SUMIFS('sys inv movment rpt'!$M:$M,'sys inv movment rpt'!$L:$L,$M607,'sys inv movment rpt'!$N:$N,X$1)</f>
        <v>0</v>
      </c>
      <c r="Y607" s="86">
        <f>SUMIFS('sys inv movment rpt'!$M:$M,'sys inv movment rpt'!$L:$L,$M607,'sys inv movment rpt'!$N:$N,Y$1)</f>
        <v>0</v>
      </c>
      <c r="Z607" s="86">
        <f>SUMIFS('sys inv movment rpt'!$M:$M,'sys inv movment rpt'!$L:$L,$M607,'sys inv movment rpt'!$N:$N,Z$1)</f>
        <v>0</v>
      </c>
      <c r="AA607" s="86">
        <f>SUMIFS('sys inv movment rpt'!$M:$M,'sys inv movment rpt'!$L:$L,$M607,'sys inv movment rpt'!$N:$N,AA$1)</f>
        <v>0</v>
      </c>
      <c r="AB607" s="86">
        <f>SUMIFS('sys inv movment rpt'!$M:$M,'sys inv movment rpt'!$L:$L,$M607,'sys inv movment rpt'!$N:$N,AB$1)</f>
        <v>0</v>
      </c>
      <c r="AC607" s="86">
        <f>SUMIFS('sys inv movment rpt'!$M:$M,'sys inv movment rpt'!$L:$L,$M607,'sys inv movment rpt'!$N:$N,AC$1)</f>
        <v>0</v>
      </c>
      <c r="AD607" s="86">
        <f>SUMIFS('sys inv movment rpt'!$M:$M,'sys inv movment rpt'!$L:$L,$M607,'sys inv movment rpt'!$N:$N,AD$1)</f>
        <v>0</v>
      </c>
      <c r="AE607" s="86">
        <f>SUMIFS('sys inv movment rpt'!$M:$M,'sys inv movment rpt'!$L:$L,$M607,'sys inv movment rpt'!$N:$N,AE$1)</f>
        <v>0</v>
      </c>
      <c r="AF607" s="86">
        <f>SUMIFS('sys inv movment rpt'!$M:$M,'sys inv movment rpt'!$L:$L,$M607,'sys inv movment rpt'!$N:$N,AF$1)</f>
        <v>0</v>
      </c>
      <c r="AG607" s="86">
        <f>SUMIFS('sys inv movment rpt'!$M:$M,'sys inv movment rpt'!$L:$L,$M607,'sys inv movment rpt'!$N:$N,AG$1)</f>
        <v>0</v>
      </c>
      <c r="AH607" s="86">
        <f>SUMIFS('sys inv movment rpt'!$M:$M,'sys inv movment rpt'!$L:$L,$M607,'sys inv movment rpt'!$N:$N,AH$1)</f>
        <v>0</v>
      </c>
      <c r="AI607" s="86">
        <f>SUMIFS('sys inv movment rpt'!$M:$M,'sys inv movment rpt'!$L:$L,$M607,'sys inv movment rpt'!$N:$N,AI$1)</f>
        <v>0</v>
      </c>
      <c r="AJ607" s="86">
        <f>SUMIFS('sys inv movment rpt'!$M:$M,'sys inv movment rpt'!$L:$L,$M607,'sys inv movment rpt'!$N:$N,AJ$1)</f>
        <v>0</v>
      </c>
      <c r="AK607" s="86">
        <f>SUMIFS('sys inv movment rpt'!$M:$M,'sys inv movment rpt'!$L:$L,$M607,'sys inv movment rpt'!$N:$N,AK$1)</f>
        <v>0</v>
      </c>
      <c r="AL607" s="86">
        <f>SUMIFS('sys inv movment rpt'!$M:$M,'sys inv movment rpt'!$L:$L,$M607,'sys inv movment rpt'!$N:$N,AL$1)</f>
        <v>0</v>
      </c>
      <c r="AM607" s="86">
        <f>SUMIFS('sys inv movment rpt'!$M:$M,'sys inv movment rpt'!$L:$L,$M607,'sys inv movment rpt'!$N:$N,AM$1)</f>
        <v>0</v>
      </c>
      <c r="AN607" s="86">
        <f>SUMIFS('sys inv movment rpt'!$M:$M,'sys inv movment rpt'!$L:$L,$M607,'sys inv movment rpt'!$N:$N,AN$1)</f>
        <v>0</v>
      </c>
      <c r="AO607" s="86">
        <f>SUMIFS('sys inv movment rpt'!$M:$M,'sys inv movment rpt'!$L:$L,$M607,'sys inv movment rpt'!$N:$N,AO$1)</f>
        <v>0</v>
      </c>
      <c r="AP607" s="86">
        <f>SUMIFS('sys inv movment rpt'!$M:$M,'sys inv movment rpt'!$L:$L,$M607,'sys inv movment rpt'!$N:$N,AP$1)</f>
        <v>0</v>
      </c>
      <c r="AQ607" s="86">
        <f>SUMIFS('sys inv movment rpt'!$M:$M,'sys inv movment rpt'!$L:$L,$M607,'sys inv movment rpt'!$N:$N,AQ$1)</f>
        <v>0</v>
      </c>
      <c r="AR607" s="86">
        <f>SUMIFS('sys inv movment rpt'!$M:$M,'sys inv movment rpt'!$L:$L,$M607,'sys inv movment rpt'!$N:$N,AR$1)</f>
        <v>0</v>
      </c>
      <c r="AS607" s="86">
        <f>SUMIFS('sys inv movment rpt'!$M:$M,'sys inv movment rpt'!$L:$L,$M607,'sys inv movment rpt'!$N:$N,AS$1)</f>
        <v>0</v>
      </c>
      <c r="AT607" s="86">
        <f>SUMIFS('sys inv movment rpt'!$M:$M,'sys inv movment rpt'!$L:$L,$M607,'sys inv movment rpt'!$N:$N,AT$1)</f>
        <v>0</v>
      </c>
      <c r="AU607" s="86">
        <f>SUMIFS('sys inv movment rpt'!$M:$M,'sys inv movment rpt'!$L:$L,$M607,'sys inv movment rpt'!$N:$N,AU$1)</f>
        <v>0</v>
      </c>
      <c r="AV607" s="86">
        <f>SUMIFS('sys inv movment rpt'!$M:$M,'sys inv movment rpt'!$L:$L,$M607,'sys inv movment rpt'!$N:$N,AV$1)</f>
        <v>0</v>
      </c>
      <c r="AW607" s="87" t="str">
        <f>IFERROR(VLOOKUP(A607,'sys-backorder details'!E:U,17,0),"-")</f>
        <v>-</v>
      </c>
      <c r="AX607" s="87" t="str">
        <f>IF(K607&gt;1,VLOOKUP(A607,'settings-routing'!A:I,9,0),"")</f>
        <v/>
      </c>
    </row>
    <row r="608" ht="12.75" hidden="1" customHeight="1">
      <c r="A608" s="28" t="s">
        <v>1390</v>
      </c>
      <c r="B608" s="28" t="s">
        <v>1391</v>
      </c>
      <c r="C608" s="50">
        <f t="shared" si="2"/>
        <v>0</v>
      </c>
      <c r="D608" s="80">
        <f>SUMIF('Stocks 101-111'!$J:$J,'item dashboard'!A608,'Stocks 101-111'!K:K)</f>
        <v>0</v>
      </c>
      <c r="E608" s="80">
        <f>SUMIF('Stocks 101-111'!$J:$J,'item dashboard'!A608,'Stocks 101-111'!$L:$L)</f>
        <v>0</v>
      </c>
      <c r="F608" s="81">
        <f t="shared" si="3"/>
        <v>0</v>
      </c>
      <c r="G608" s="82">
        <f t="shared" si="4"/>
        <v>0</v>
      </c>
      <c r="H608" s="50">
        <f>SUMIFS('sys-backorder details'!$M:$M,'sys-backorder details'!$E:$E,'item dashboard'!A608,'sys-backorder details'!$V:$V,"")</f>
        <v>0</v>
      </c>
      <c r="I608" s="83">
        <f>SUMIF('settings-routing'!$I:$I,'item dashboard'!A608,'settings-routing'!$O:$O)</f>
        <v>0</v>
      </c>
      <c r="J608" s="50">
        <f>SUMIFS('sys-backorder details'!$M:$M,'sys-backorder details'!$E:$E,'item dashboard'!A608,'sys-backorder details'!$V:$V,"Call off")</f>
        <v>0</v>
      </c>
      <c r="K608" s="84">
        <f t="shared" si="5"/>
        <v>0</v>
      </c>
      <c r="L608" s="84">
        <f>SUMIF('Production Plan'!$E:$E,'item dashboard'!A608,'Production Plan'!$N:$N)</f>
        <v>0</v>
      </c>
      <c r="M608" s="85" t="str">
        <f t="shared" si="6"/>
        <v>B-HW1-CL32-250 ml Clear Hand wash Bottle</v>
      </c>
      <c r="N608" s="86">
        <f>SUMIFS('sys inv movment rpt'!$M:$M,'sys inv movment rpt'!$L:$L,$M608,'sys inv movment rpt'!$N:$N,N$1)</f>
        <v>0</v>
      </c>
      <c r="O608" s="86">
        <f>SUMIFS('sys inv movment rpt'!$M:$M,'sys inv movment rpt'!$L:$L,$M608,'sys inv movment rpt'!$N:$N,O$1)</f>
        <v>0</v>
      </c>
      <c r="P608" s="86">
        <f>SUMIFS('sys inv movment rpt'!$M:$M,'sys inv movment rpt'!$L:$L,$M608,'sys inv movment rpt'!$N:$N,P$1)</f>
        <v>0</v>
      </c>
      <c r="Q608" s="86">
        <f>SUMIFS('sys inv movment rpt'!$M:$M,'sys inv movment rpt'!$L:$L,$M608,'sys inv movment rpt'!$N:$N,Q$1)</f>
        <v>0</v>
      </c>
      <c r="R608" s="86">
        <f>SUMIFS('sys inv movment rpt'!$M:$M,'sys inv movment rpt'!$L:$L,$M608,'sys inv movment rpt'!$N:$N,R$1)</f>
        <v>0</v>
      </c>
      <c r="S608" s="86">
        <f>SUMIFS('sys inv movment rpt'!$M:$M,'sys inv movment rpt'!$L:$L,$M608,'sys inv movment rpt'!$N:$N,S$1)</f>
        <v>0</v>
      </c>
      <c r="T608" s="86">
        <f>SUMIFS('sys inv movment rpt'!$M:$M,'sys inv movment rpt'!$L:$L,$M608,'sys inv movment rpt'!$N:$N,T$1)</f>
        <v>0</v>
      </c>
      <c r="U608" s="86">
        <f>SUMIFS('sys inv movment rpt'!$M:$M,'sys inv movment rpt'!$L:$L,$M608,'sys inv movment rpt'!$N:$N,U$1)</f>
        <v>0</v>
      </c>
      <c r="V608" s="86">
        <f>SUMIFS('sys inv movment rpt'!$M:$M,'sys inv movment rpt'!$L:$L,$M608,'sys inv movment rpt'!$N:$N,V$1)</f>
        <v>0</v>
      </c>
      <c r="W608" s="86">
        <f>SUMIFS('sys inv movment rpt'!$M:$M,'sys inv movment rpt'!$L:$L,$M608,'sys inv movment rpt'!$N:$N,W$1)</f>
        <v>0</v>
      </c>
      <c r="X608" s="86">
        <f>SUMIFS('sys inv movment rpt'!$M:$M,'sys inv movment rpt'!$L:$L,$M608,'sys inv movment rpt'!$N:$N,X$1)</f>
        <v>0</v>
      </c>
      <c r="Y608" s="86">
        <f>SUMIFS('sys inv movment rpt'!$M:$M,'sys inv movment rpt'!$L:$L,$M608,'sys inv movment rpt'!$N:$N,Y$1)</f>
        <v>0</v>
      </c>
      <c r="Z608" s="86">
        <f>SUMIFS('sys inv movment rpt'!$M:$M,'sys inv movment rpt'!$L:$L,$M608,'sys inv movment rpt'!$N:$N,Z$1)</f>
        <v>0</v>
      </c>
      <c r="AA608" s="86">
        <f>SUMIFS('sys inv movment rpt'!$M:$M,'sys inv movment rpt'!$L:$L,$M608,'sys inv movment rpt'!$N:$N,AA$1)</f>
        <v>0</v>
      </c>
      <c r="AB608" s="86">
        <f>SUMIFS('sys inv movment rpt'!$M:$M,'sys inv movment rpt'!$L:$L,$M608,'sys inv movment rpt'!$N:$N,AB$1)</f>
        <v>0</v>
      </c>
      <c r="AC608" s="86">
        <f>SUMIFS('sys inv movment rpt'!$M:$M,'sys inv movment rpt'!$L:$L,$M608,'sys inv movment rpt'!$N:$N,AC$1)</f>
        <v>0</v>
      </c>
      <c r="AD608" s="86">
        <f>SUMIFS('sys inv movment rpt'!$M:$M,'sys inv movment rpt'!$L:$L,$M608,'sys inv movment rpt'!$N:$N,AD$1)</f>
        <v>0</v>
      </c>
      <c r="AE608" s="86">
        <f>SUMIFS('sys inv movment rpt'!$M:$M,'sys inv movment rpt'!$L:$L,$M608,'sys inv movment rpt'!$N:$N,AE$1)</f>
        <v>0</v>
      </c>
      <c r="AF608" s="86">
        <f>SUMIFS('sys inv movment rpt'!$M:$M,'sys inv movment rpt'!$L:$L,$M608,'sys inv movment rpt'!$N:$N,AF$1)</f>
        <v>0</v>
      </c>
      <c r="AG608" s="86">
        <f>SUMIFS('sys inv movment rpt'!$M:$M,'sys inv movment rpt'!$L:$L,$M608,'sys inv movment rpt'!$N:$N,AG$1)</f>
        <v>0</v>
      </c>
      <c r="AH608" s="86">
        <f>SUMIFS('sys inv movment rpt'!$M:$M,'sys inv movment rpt'!$L:$L,$M608,'sys inv movment rpt'!$N:$N,AH$1)</f>
        <v>0</v>
      </c>
      <c r="AI608" s="86">
        <f>SUMIFS('sys inv movment rpt'!$M:$M,'sys inv movment rpt'!$L:$L,$M608,'sys inv movment rpt'!$N:$N,AI$1)</f>
        <v>0</v>
      </c>
      <c r="AJ608" s="86">
        <f>SUMIFS('sys inv movment rpt'!$M:$M,'sys inv movment rpt'!$L:$L,$M608,'sys inv movment rpt'!$N:$N,AJ$1)</f>
        <v>0</v>
      </c>
      <c r="AK608" s="86">
        <f>SUMIFS('sys inv movment rpt'!$M:$M,'sys inv movment rpt'!$L:$L,$M608,'sys inv movment rpt'!$N:$N,AK$1)</f>
        <v>0</v>
      </c>
      <c r="AL608" s="86">
        <f>SUMIFS('sys inv movment rpt'!$M:$M,'sys inv movment rpt'!$L:$L,$M608,'sys inv movment rpt'!$N:$N,AL$1)</f>
        <v>0</v>
      </c>
      <c r="AM608" s="86">
        <f>SUMIFS('sys inv movment rpt'!$M:$M,'sys inv movment rpt'!$L:$L,$M608,'sys inv movment rpt'!$N:$N,AM$1)</f>
        <v>0</v>
      </c>
      <c r="AN608" s="86">
        <f>SUMIFS('sys inv movment rpt'!$M:$M,'sys inv movment rpt'!$L:$L,$M608,'sys inv movment rpt'!$N:$N,AN$1)</f>
        <v>0</v>
      </c>
      <c r="AO608" s="86">
        <f>SUMIFS('sys inv movment rpt'!$M:$M,'sys inv movment rpt'!$L:$L,$M608,'sys inv movment rpt'!$N:$N,AO$1)</f>
        <v>0</v>
      </c>
      <c r="AP608" s="86">
        <f>SUMIFS('sys inv movment rpt'!$M:$M,'sys inv movment rpt'!$L:$L,$M608,'sys inv movment rpt'!$N:$N,AP$1)</f>
        <v>0</v>
      </c>
      <c r="AQ608" s="86">
        <f>SUMIFS('sys inv movment rpt'!$M:$M,'sys inv movment rpt'!$L:$L,$M608,'sys inv movment rpt'!$N:$N,AQ$1)</f>
        <v>0</v>
      </c>
      <c r="AR608" s="86">
        <f>SUMIFS('sys inv movment rpt'!$M:$M,'sys inv movment rpt'!$L:$L,$M608,'sys inv movment rpt'!$N:$N,AR$1)</f>
        <v>0</v>
      </c>
      <c r="AS608" s="86">
        <f>SUMIFS('sys inv movment rpt'!$M:$M,'sys inv movment rpt'!$L:$L,$M608,'sys inv movment rpt'!$N:$N,AS$1)</f>
        <v>0</v>
      </c>
      <c r="AT608" s="86">
        <f>SUMIFS('sys inv movment rpt'!$M:$M,'sys inv movment rpt'!$L:$L,$M608,'sys inv movment rpt'!$N:$N,AT$1)</f>
        <v>0</v>
      </c>
      <c r="AU608" s="86">
        <f>SUMIFS('sys inv movment rpt'!$M:$M,'sys inv movment rpt'!$L:$L,$M608,'sys inv movment rpt'!$N:$N,AU$1)</f>
        <v>0</v>
      </c>
      <c r="AV608" s="86">
        <f>SUMIFS('sys inv movment rpt'!$M:$M,'sys inv movment rpt'!$L:$L,$M608,'sys inv movment rpt'!$N:$N,AV$1)</f>
        <v>0</v>
      </c>
      <c r="AW608" s="87" t="str">
        <f>IFERROR(VLOOKUP(A608,'sys-backorder details'!E:U,17,0),"-")</f>
        <v>-</v>
      </c>
      <c r="AX608" s="87" t="str">
        <f>IF(K608&gt;1,VLOOKUP(A608,'settings-routing'!A:I,9,0),"")</f>
        <v/>
      </c>
    </row>
    <row r="609" ht="12.75" hidden="1" customHeight="1">
      <c r="A609" s="28" t="s">
        <v>1392</v>
      </c>
      <c r="B609" s="28" t="s">
        <v>1393</v>
      </c>
      <c r="C609" s="50">
        <f t="shared" si="2"/>
        <v>0</v>
      </c>
      <c r="D609" s="80">
        <f>SUMIF('Stocks 101-111'!$J:$J,'item dashboard'!A609,'Stocks 101-111'!K:K)</f>
        <v>0</v>
      </c>
      <c r="E609" s="80">
        <f>SUMIF('Stocks 101-111'!$J:$J,'item dashboard'!A609,'Stocks 101-111'!$L:$L)</f>
        <v>0</v>
      </c>
      <c r="F609" s="81">
        <f t="shared" si="3"/>
        <v>0</v>
      </c>
      <c r="G609" s="82">
        <f t="shared" si="4"/>
        <v>0</v>
      </c>
      <c r="H609" s="50">
        <f>SUMIFS('sys-backorder details'!$M:$M,'sys-backorder details'!$E:$E,'item dashboard'!A609,'sys-backorder details'!$V:$V,"")</f>
        <v>0</v>
      </c>
      <c r="I609" s="83">
        <f>SUMIF('settings-routing'!$I:$I,'item dashboard'!A609,'settings-routing'!$O:$O)</f>
        <v>0</v>
      </c>
      <c r="J609" s="50">
        <f>SUMIFS('sys-backorder details'!$M:$M,'sys-backorder details'!$E:$E,'item dashboard'!A609,'sys-backorder details'!$V:$V,"Call off")</f>
        <v>0</v>
      </c>
      <c r="K609" s="84">
        <f t="shared" si="5"/>
        <v>0</v>
      </c>
      <c r="L609" s="84">
        <f>SUMIF('Production Plan'!$E:$E,'item dashboard'!A609,'Production Plan'!$N:$N)</f>
        <v>0</v>
      </c>
      <c r="M609" s="85" t="str">
        <f t="shared" si="6"/>
        <v>B-INLOT100-GY14-100 ml Grey Lotion Bottle</v>
      </c>
      <c r="N609" s="86">
        <f>SUMIFS('sys inv movment rpt'!$M:$M,'sys inv movment rpt'!$L:$L,$M609,'sys inv movment rpt'!$N:$N,N$1)</f>
        <v>0</v>
      </c>
      <c r="O609" s="86">
        <f>SUMIFS('sys inv movment rpt'!$M:$M,'sys inv movment rpt'!$L:$L,$M609,'sys inv movment rpt'!$N:$N,O$1)</f>
        <v>0</v>
      </c>
      <c r="P609" s="86">
        <f>SUMIFS('sys inv movment rpt'!$M:$M,'sys inv movment rpt'!$L:$L,$M609,'sys inv movment rpt'!$N:$N,P$1)</f>
        <v>0</v>
      </c>
      <c r="Q609" s="86">
        <f>SUMIFS('sys inv movment rpt'!$M:$M,'sys inv movment rpt'!$L:$L,$M609,'sys inv movment rpt'!$N:$N,Q$1)</f>
        <v>0</v>
      </c>
      <c r="R609" s="86">
        <f>SUMIFS('sys inv movment rpt'!$M:$M,'sys inv movment rpt'!$L:$L,$M609,'sys inv movment rpt'!$N:$N,R$1)</f>
        <v>0</v>
      </c>
      <c r="S609" s="86">
        <f>SUMIFS('sys inv movment rpt'!$M:$M,'sys inv movment rpt'!$L:$L,$M609,'sys inv movment rpt'!$N:$N,S$1)</f>
        <v>0</v>
      </c>
      <c r="T609" s="86">
        <f>SUMIFS('sys inv movment rpt'!$M:$M,'sys inv movment rpt'!$L:$L,$M609,'sys inv movment rpt'!$N:$N,T$1)</f>
        <v>0</v>
      </c>
      <c r="U609" s="86">
        <f>SUMIFS('sys inv movment rpt'!$M:$M,'sys inv movment rpt'!$L:$L,$M609,'sys inv movment rpt'!$N:$N,U$1)</f>
        <v>0</v>
      </c>
      <c r="V609" s="86">
        <f>SUMIFS('sys inv movment rpt'!$M:$M,'sys inv movment rpt'!$L:$L,$M609,'sys inv movment rpt'!$N:$N,V$1)</f>
        <v>0</v>
      </c>
      <c r="W609" s="86">
        <f>SUMIFS('sys inv movment rpt'!$M:$M,'sys inv movment rpt'!$L:$L,$M609,'sys inv movment rpt'!$N:$N,W$1)</f>
        <v>0</v>
      </c>
      <c r="X609" s="86">
        <f>SUMIFS('sys inv movment rpt'!$M:$M,'sys inv movment rpt'!$L:$L,$M609,'sys inv movment rpt'!$N:$N,X$1)</f>
        <v>0</v>
      </c>
      <c r="Y609" s="86">
        <f>SUMIFS('sys inv movment rpt'!$M:$M,'sys inv movment rpt'!$L:$L,$M609,'sys inv movment rpt'!$N:$N,Y$1)</f>
        <v>0</v>
      </c>
      <c r="Z609" s="86">
        <f>SUMIFS('sys inv movment rpt'!$M:$M,'sys inv movment rpt'!$L:$L,$M609,'sys inv movment rpt'!$N:$N,Z$1)</f>
        <v>0</v>
      </c>
      <c r="AA609" s="86">
        <f>SUMIFS('sys inv movment rpt'!$M:$M,'sys inv movment rpt'!$L:$L,$M609,'sys inv movment rpt'!$N:$N,AA$1)</f>
        <v>0</v>
      </c>
      <c r="AB609" s="86">
        <f>SUMIFS('sys inv movment rpt'!$M:$M,'sys inv movment rpt'!$L:$L,$M609,'sys inv movment rpt'!$N:$N,AB$1)</f>
        <v>0</v>
      </c>
      <c r="AC609" s="86">
        <f>SUMIFS('sys inv movment rpt'!$M:$M,'sys inv movment rpt'!$L:$L,$M609,'sys inv movment rpt'!$N:$N,AC$1)</f>
        <v>0</v>
      </c>
      <c r="AD609" s="86">
        <f>SUMIFS('sys inv movment rpt'!$M:$M,'sys inv movment rpt'!$L:$L,$M609,'sys inv movment rpt'!$N:$N,AD$1)</f>
        <v>0</v>
      </c>
      <c r="AE609" s="86">
        <f>SUMIFS('sys inv movment rpt'!$M:$M,'sys inv movment rpt'!$L:$L,$M609,'sys inv movment rpt'!$N:$N,AE$1)</f>
        <v>0</v>
      </c>
      <c r="AF609" s="86">
        <f>SUMIFS('sys inv movment rpt'!$M:$M,'sys inv movment rpt'!$L:$L,$M609,'sys inv movment rpt'!$N:$N,AF$1)</f>
        <v>0</v>
      </c>
      <c r="AG609" s="86">
        <f>SUMIFS('sys inv movment rpt'!$M:$M,'sys inv movment rpt'!$L:$L,$M609,'sys inv movment rpt'!$N:$N,AG$1)</f>
        <v>0</v>
      </c>
      <c r="AH609" s="86">
        <f>SUMIFS('sys inv movment rpt'!$M:$M,'sys inv movment rpt'!$L:$L,$M609,'sys inv movment rpt'!$N:$N,AH$1)</f>
        <v>0</v>
      </c>
      <c r="AI609" s="86">
        <f>SUMIFS('sys inv movment rpt'!$M:$M,'sys inv movment rpt'!$L:$L,$M609,'sys inv movment rpt'!$N:$N,AI$1)</f>
        <v>0</v>
      </c>
      <c r="AJ609" s="86">
        <f>SUMIFS('sys inv movment rpt'!$M:$M,'sys inv movment rpt'!$L:$L,$M609,'sys inv movment rpt'!$N:$N,AJ$1)</f>
        <v>0</v>
      </c>
      <c r="AK609" s="86">
        <f>SUMIFS('sys inv movment rpt'!$M:$M,'sys inv movment rpt'!$L:$L,$M609,'sys inv movment rpt'!$N:$N,AK$1)</f>
        <v>0</v>
      </c>
      <c r="AL609" s="86">
        <f>SUMIFS('sys inv movment rpt'!$M:$M,'sys inv movment rpt'!$L:$L,$M609,'sys inv movment rpt'!$N:$N,AL$1)</f>
        <v>0</v>
      </c>
      <c r="AM609" s="86">
        <f>SUMIFS('sys inv movment rpt'!$M:$M,'sys inv movment rpt'!$L:$L,$M609,'sys inv movment rpt'!$N:$N,AM$1)</f>
        <v>0</v>
      </c>
      <c r="AN609" s="86">
        <f>SUMIFS('sys inv movment rpt'!$M:$M,'sys inv movment rpt'!$L:$L,$M609,'sys inv movment rpt'!$N:$N,AN$1)</f>
        <v>0</v>
      </c>
      <c r="AO609" s="86">
        <f>SUMIFS('sys inv movment rpt'!$M:$M,'sys inv movment rpt'!$L:$L,$M609,'sys inv movment rpt'!$N:$N,AO$1)</f>
        <v>0</v>
      </c>
      <c r="AP609" s="86">
        <f>SUMIFS('sys inv movment rpt'!$M:$M,'sys inv movment rpt'!$L:$L,$M609,'sys inv movment rpt'!$N:$N,AP$1)</f>
        <v>0</v>
      </c>
      <c r="AQ609" s="86">
        <f>SUMIFS('sys inv movment rpt'!$M:$M,'sys inv movment rpt'!$L:$L,$M609,'sys inv movment rpt'!$N:$N,AQ$1)</f>
        <v>0</v>
      </c>
      <c r="AR609" s="86">
        <f>SUMIFS('sys inv movment rpt'!$M:$M,'sys inv movment rpt'!$L:$L,$M609,'sys inv movment rpt'!$N:$N,AR$1)</f>
        <v>0</v>
      </c>
      <c r="AS609" s="86">
        <f>SUMIFS('sys inv movment rpt'!$M:$M,'sys inv movment rpt'!$L:$L,$M609,'sys inv movment rpt'!$N:$N,AS$1)</f>
        <v>0</v>
      </c>
      <c r="AT609" s="86">
        <f>SUMIFS('sys inv movment rpt'!$M:$M,'sys inv movment rpt'!$L:$L,$M609,'sys inv movment rpt'!$N:$N,AT$1)</f>
        <v>0</v>
      </c>
      <c r="AU609" s="86">
        <f>SUMIFS('sys inv movment rpt'!$M:$M,'sys inv movment rpt'!$L:$L,$M609,'sys inv movment rpt'!$N:$N,AU$1)</f>
        <v>0</v>
      </c>
      <c r="AV609" s="86">
        <f>SUMIFS('sys inv movment rpt'!$M:$M,'sys inv movment rpt'!$L:$L,$M609,'sys inv movment rpt'!$N:$N,AV$1)</f>
        <v>0</v>
      </c>
      <c r="AW609" s="87" t="str">
        <f>IFERROR(VLOOKUP(A609,'sys-backorder details'!E:U,17,0),"-")</f>
        <v>-</v>
      </c>
      <c r="AX609" s="87" t="str">
        <f>IF(K609&gt;1,VLOOKUP(A609,'settings-routing'!A:I,9,0),"")</f>
        <v/>
      </c>
    </row>
    <row r="610" ht="12.75" hidden="1" customHeight="1">
      <c r="A610" s="50" t="s">
        <v>1394</v>
      </c>
      <c r="B610" s="50" t="s">
        <v>1395</v>
      </c>
      <c r="C610" s="50">
        <f t="shared" si="2"/>
        <v>0</v>
      </c>
      <c r="D610" s="80">
        <f>SUMIF('Stocks 101-111'!$J:$J,'item dashboard'!A610,'Stocks 101-111'!K:K)</f>
        <v>0</v>
      </c>
      <c r="E610" s="80">
        <f>SUMIF('Stocks 101-111'!$J:$J,'item dashboard'!A610,'Stocks 101-111'!$L:$L)</f>
        <v>0</v>
      </c>
      <c r="F610" s="81">
        <f t="shared" si="3"/>
        <v>0</v>
      </c>
      <c r="G610" s="82">
        <f t="shared" si="4"/>
        <v>0.1142857143</v>
      </c>
      <c r="H610" s="50">
        <f>SUMIFS('sys-backorder details'!$M:$M,'sys-backorder details'!$E:$E,'item dashboard'!A610,'sys-backorder details'!$V:$V,"")</f>
        <v>0</v>
      </c>
      <c r="I610" s="83">
        <f>SUMIF('settings-routing'!$I:$I,'item dashboard'!A610,'settings-routing'!$O:$O)</f>
        <v>0</v>
      </c>
      <c r="J610" s="50">
        <f>SUMIFS('sys-backorder details'!$M:$M,'sys-backorder details'!$E:$E,'item dashboard'!A610,'sys-backorder details'!$V:$V,"Call off")</f>
        <v>0</v>
      </c>
      <c r="K610" s="84">
        <f t="shared" si="5"/>
        <v>0</v>
      </c>
      <c r="L610" s="84">
        <f>SUMIF('Production Plan'!$E:$E,'item dashboard'!A610,'Production Plan'!$N:$N)</f>
        <v>0</v>
      </c>
      <c r="M610" s="85" t="str">
        <f t="shared" si="6"/>
        <v>B-INLOT200-GY24-200 ml Grey Lotion Bottle</v>
      </c>
      <c r="N610" s="86">
        <f>SUMIFS('sys inv movment rpt'!$M:$M,'sys inv movment rpt'!$L:$L,$M610,'sys inv movment rpt'!$N:$N,N$1)</f>
        <v>0</v>
      </c>
      <c r="O610" s="86">
        <f>SUMIFS('sys inv movment rpt'!$M:$M,'sys inv movment rpt'!$L:$L,$M610,'sys inv movment rpt'!$N:$N,O$1)</f>
        <v>0</v>
      </c>
      <c r="P610" s="86">
        <f>SUMIFS('sys inv movment rpt'!$M:$M,'sys inv movment rpt'!$L:$L,$M610,'sys inv movment rpt'!$N:$N,P$1)</f>
        <v>0</v>
      </c>
      <c r="Q610" s="86">
        <f>SUMIFS('sys inv movment rpt'!$M:$M,'sys inv movment rpt'!$L:$L,$M610,'sys inv movment rpt'!$N:$N,Q$1)</f>
        <v>0</v>
      </c>
      <c r="R610" s="86">
        <f>SUMIFS('sys inv movment rpt'!$M:$M,'sys inv movment rpt'!$L:$L,$M610,'sys inv movment rpt'!$N:$N,R$1)</f>
        <v>7560</v>
      </c>
      <c r="S610" s="86">
        <f>SUMIFS('sys inv movment rpt'!$M:$M,'sys inv movment rpt'!$L:$L,$M610,'sys inv movment rpt'!$N:$N,S$1)</f>
        <v>0</v>
      </c>
      <c r="T610" s="86">
        <f>SUMIFS('sys inv movment rpt'!$M:$M,'sys inv movment rpt'!$L:$L,$M610,'sys inv movment rpt'!$N:$N,T$1)</f>
        <v>0</v>
      </c>
      <c r="U610" s="86">
        <f>SUMIFS('sys inv movment rpt'!$M:$M,'sys inv movment rpt'!$L:$L,$M610,'sys inv movment rpt'!$N:$N,U$1)</f>
        <v>0</v>
      </c>
      <c r="V610" s="86">
        <f>SUMIFS('sys inv movment rpt'!$M:$M,'sys inv movment rpt'!$L:$L,$M610,'sys inv movment rpt'!$N:$N,V$1)</f>
        <v>9450</v>
      </c>
      <c r="W610" s="86">
        <f>SUMIFS('sys inv movment rpt'!$M:$M,'sys inv movment rpt'!$L:$L,$M610,'sys inv movment rpt'!$N:$N,W$1)</f>
        <v>0</v>
      </c>
      <c r="X610" s="86">
        <f>SUMIFS('sys inv movment rpt'!$M:$M,'sys inv movment rpt'!$L:$L,$M610,'sys inv movment rpt'!$N:$N,X$1)</f>
        <v>0</v>
      </c>
      <c r="Y610" s="86">
        <f>SUMIFS('sys inv movment rpt'!$M:$M,'sys inv movment rpt'!$L:$L,$M610,'sys inv movment rpt'!$N:$N,Y$1)</f>
        <v>0</v>
      </c>
      <c r="Z610" s="86">
        <f>SUMIFS('sys inv movment rpt'!$M:$M,'sys inv movment rpt'!$L:$L,$M610,'sys inv movment rpt'!$N:$N,Z$1)</f>
        <v>0</v>
      </c>
      <c r="AA610" s="86">
        <f>SUMIFS('sys inv movment rpt'!$M:$M,'sys inv movment rpt'!$L:$L,$M610,'sys inv movment rpt'!$N:$N,AA$1)</f>
        <v>0</v>
      </c>
      <c r="AB610" s="86">
        <f>SUMIFS('sys inv movment rpt'!$M:$M,'sys inv movment rpt'!$L:$L,$M610,'sys inv movment rpt'!$N:$N,AB$1)</f>
        <v>0</v>
      </c>
      <c r="AC610" s="86">
        <f>SUMIFS('sys inv movment rpt'!$M:$M,'sys inv movment rpt'!$L:$L,$M610,'sys inv movment rpt'!$N:$N,AC$1)</f>
        <v>0</v>
      </c>
      <c r="AD610" s="86">
        <f>SUMIFS('sys inv movment rpt'!$M:$M,'sys inv movment rpt'!$L:$L,$M610,'sys inv movment rpt'!$N:$N,AD$1)</f>
        <v>0</v>
      </c>
      <c r="AE610" s="86">
        <f>SUMIFS('sys inv movment rpt'!$M:$M,'sys inv movment rpt'!$L:$L,$M610,'sys inv movment rpt'!$N:$N,AE$1)</f>
        <v>0</v>
      </c>
      <c r="AF610" s="86">
        <f>SUMIFS('sys inv movment rpt'!$M:$M,'sys inv movment rpt'!$L:$L,$M610,'sys inv movment rpt'!$N:$N,AF$1)</f>
        <v>0</v>
      </c>
      <c r="AG610" s="86">
        <f>SUMIFS('sys inv movment rpt'!$M:$M,'sys inv movment rpt'!$L:$L,$M610,'sys inv movment rpt'!$N:$N,AG$1)</f>
        <v>0</v>
      </c>
      <c r="AH610" s="86">
        <f>SUMIFS('sys inv movment rpt'!$M:$M,'sys inv movment rpt'!$L:$L,$M610,'sys inv movment rpt'!$N:$N,AH$1)</f>
        <v>0</v>
      </c>
      <c r="AI610" s="86">
        <f>SUMIFS('sys inv movment rpt'!$M:$M,'sys inv movment rpt'!$L:$L,$M610,'sys inv movment rpt'!$N:$N,AI$1)</f>
        <v>0</v>
      </c>
      <c r="AJ610" s="86">
        <f>SUMIFS('sys inv movment rpt'!$M:$M,'sys inv movment rpt'!$L:$L,$M610,'sys inv movment rpt'!$N:$N,AJ$1)</f>
        <v>0</v>
      </c>
      <c r="AK610" s="86">
        <f>SUMIFS('sys inv movment rpt'!$M:$M,'sys inv movment rpt'!$L:$L,$M610,'sys inv movment rpt'!$N:$N,AK$1)</f>
        <v>0</v>
      </c>
      <c r="AL610" s="86">
        <f>SUMIFS('sys inv movment rpt'!$M:$M,'sys inv movment rpt'!$L:$L,$M610,'sys inv movment rpt'!$N:$N,AL$1)</f>
        <v>0</v>
      </c>
      <c r="AM610" s="86">
        <f>SUMIFS('sys inv movment rpt'!$M:$M,'sys inv movment rpt'!$L:$L,$M610,'sys inv movment rpt'!$N:$N,AM$1)</f>
        <v>0</v>
      </c>
      <c r="AN610" s="86">
        <f>SUMIFS('sys inv movment rpt'!$M:$M,'sys inv movment rpt'!$L:$L,$M610,'sys inv movment rpt'!$N:$N,AN$1)</f>
        <v>14850</v>
      </c>
      <c r="AO610" s="86">
        <f>SUMIFS('sys inv movment rpt'!$M:$M,'sys inv movment rpt'!$L:$L,$M610,'sys inv movment rpt'!$N:$N,AO$1)</f>
        <v>0</v>
      </c>
      <c r="AP610" s="86">
        <f>SUMIFS('sys inv movment rpt'!$M:$M,'sys inv movment rpt'!$L:$L,$M610,'sys inv movment rpt'!$N:$N,AP$1)</f>
        <v>0</v>
      </c>
      <c r="AQ610" s="86">
        <f>SUMIFS('sys inv movment rpt'!$M:$M,'sys inv movment rpt'!$L:$L,$M610,'sys inv movment rpt'!$N:$N,AQ$1)</f>
        <v>0</v>
      </c>
      <c r="AR610" s="86">
        <f>SUMIFS('sys inv movment rpt'!$M:$M,'sys inv movment rpt'!$L:$L,$M610,'sys inv movment rpt'!$N:$N,AR$1)</f>
        <v>4320</v>
      </c>
      <c r="AS610" s="86">
        <f>SUMIFS('sys inv movment rpt'!$M:$M,'sys inv movment rpt'!$L:$L,$M610,'sys inv movment rpt'!$N:$N,AS$1)</f>
        <v>0</v>
      </c>
      <c r="AT610" s="86">
        <f>SUMIFS('sys inv movment rpt'!$M:$M,'sys inv movment rpt'!$L:$L,$M610,'sys inv movment rpt'!$N:$N,AT$1)</f>
        <v>0</v>
      </c>
      <c r="AU610" s="86">
        <f>SUMIFS('sys inv movment rpt'!$M:$M,'sys inv movment rpt'!$L:$L,$M610,'sys inv movment rpt'!$N:$N,AU$1)</f>
        <v>0</v>
      </c>
      <c r="AV610" s="86">
        <f>SUMIFS('sys inv movment rpt'!$M:$M,'sys inv movment rpt'!$L:$L,$M610,'sys inv movment rpt'!$N:$N,AV$1)</f>
        <v>0</v>
      </c>
      <c r="AW610" s="87" t="str">
        <f>IFERROR(VLOOKUP(A610,'sys-backorder details'!E:U,17,0),"-")</f>
        <v>-</v>
      </c>
      <c r="AX610" s="87" t="str">
        <f>IF(K610&gt;1,VLOOKUP(A610,'settings-routing'!A:I,9,0),"")</f>
        <v/>
      </c>
    </row>
    <row r="611" ht="12.75" hidden="1" customHeight="1">
      <c r="A611" s="50" t="s">
        <v>1396</v>
      </c>
      <c r="B611" s="50" t="s">
        <v>1397</v>
      </c>
      <c r="C611" s="50">
        <f t="shared" si="2"/>
        <v>0</v>
      </c>
      <c r="D611" s="80">
        <f>SUMIF('Stocks 101-111'!$J:$J,'item dashboard'!A611,'Stocks 101-111'!K:K)</f>
        <v>0</v>
      </c>
      <c r="E611" s="80">
        <f>SUMIF('Stocks 101-111'!$J:$J,'item dashboard'!A611,'Stocks 101-111'!$L:$L)</f>
        <v>0</v>
      </c>
      <c r="F611" s="81">
        <f t="shared" si="3"/>
        <v>0</v>
      </c>
      <c r="G611" s="82">
        <f t="shared" si="4"/>
        <v>0.05714285714</v>
      </c>
      <c r="H611" s="50">
        <f>SUMIFS('sys-backorder details'!$M:$M,'sys-backorder details'!$E:$E,'item dashboard'!A611,'sys-backorder details'!$V:$V,"")</f>
        <v>0</v>
      </c>
      <c r="I611" s="83">
        <f>SUMIF('settings-routing'!$I:$I,'item dashboard'!A611,'settings-routing'!$O:$O)</f>
        <v>0</v>
      </c>
      <c r="J611" s="50">
        <f>SUMIFS('sys-backorder details'!$M:$M,'sys-backorder details'!$E:$E,'item dashboard'!A611,'sys-backorder details'!$V:$V,"Call off")</f>
        <v>0</v>
      </c>
      <c r="K611" s="84">
        <f t="shared" si="5"/>
        <v>0</v>
      </c>
      <c r="L611" s="84">
        <f>SUMIF('Production Plan'!$E:$E,'item dashboard'!A611,'Production Plan'!$N:$N)</f>
        <v>0</v>
      </c>
      <c r="M611" s="85" t="str">
        <f t="shared" si="6"/>
        <v>B-INLOT400-GY34-400 ml Grey Lotion Bottle</v>
      </c>
      <c r="N611" s="86">
        <f>SUMIFS('sys inv movment rpt'!$M:$M,'sys inv movment rpt'!$L:$L,$M611,'sys inv movment rpt'!$N:$N,N$1)</f>
        <v>0</v>
      </c>
      <c r="O611" s="86">
        <f>SUMIFS('sys inv movment rpt'!$M:$M,'sys inv movment rpt'!$L:$L,$M611,'sys inv movment rpt'!$N:$N,O$1)</f>
        <v>0</v>
      </c>
      <c r="P611" s="86">
        <f>SUMIFS('sys inv movment rpt'!$M:$M,'sys inv movment rpt'!$L:$L,$M611,'sys inv movment rpt'!$N:$N,P$1)</f>
        <v>0</v>
      </c>
      <c r="Q611" s="86">
        <f>SUMIFS('sys inv movment rpt'!$M:$M,'sys inv movment rpt'!$L:$L,$M611,'sys inv movment rpt'!$N:$N,Q$1)</f>
        <v>0</v>
      </c>
      <c r="R611" s="86">
        <f>SUMIFS('sys inv movment rpt'!$M:$M,'sys inv movment rpt'!$L:$L,$M611,'sys inv movment rpt'!$N:$N,R$1)</f>
        <v>0</v>
      </c>
      <c r="S611" s="86">
        <f>SUMIFS('sys inv movment rpt'!$M:$M,'sys inv movment rpt'!$L:$L,$M611,'sys inv movment rpt'!$N:$N,S$1)</f>
        <v>0</v>
      </c>
      <c r="T611" s="86">
        <f>SUMIFS('sys inv movment rpt'!$M:$M,'sys inv movment rpt'!$L:$L,$M611,'sys inv movment rpt'!$N:$N,T$1)</f>
        <v>0</v>
      </c>
      <c r="U611" s="86">
        <f>SUMIFS('sys inv movment rpt'!$M:$M,'sys inv movment rpt'!$L:$L,$M611,'sys inv movment rpt'!$N:$N,U$1)</f>
        <v>0</v>
      </c>
      <c r="V611" s="86">
        <f>SUMIFS('sys inv movment rpt'!$M:$M,'sys inv movment rpt'!$L:$L,$M611,'sys inv movment rpt'!$N:$N,V$1)</f>
        <v>0</v>
      </c>
      <c r="W611" s="86">
        <f>SUMIFS('sys inv movment rpt'!$M:$M,'sys inv movment rpt'!$L:$L,$M611,'sys inv movment rpt'!$N:$N,W$1)</f>
        <v>0</v>
      </c>
      <c r="X611" s="86">
        <f>SUMIFS('sys inv movment rpt'!$M:$M,'sys inv movment rpt'!$L:$L,$M611,'sys inv movment rpt'!$N:$N,X$1)</f>
        <v>0</v>
      </c>
      <c r="Y611" s="86">
        <f>SUMIFS('sys inv movment rpt'!$M:$M,'sys inv movment rpt'!$L:$L,$M611,'sys inv movment rpt'!$N:$N,Y$1)</f>
        <v>0</v>
      </c>
      <c r="Z611" s="86">
        <f>SUMIFS('sys inv movment rpt'!$M:$M,'sys inv movment rpt'!$L:$L,$M611,'sys inv movment rpt'!$N:$N,Z$1)</f>
        <v>0</v>
      </c>
      <c r="AA611" s="86">
        <f>SUMIFS('sys inv movment rpt'!$M:$M,'sys inv movment rpt'!$L:$L,$M611,'sys inv movment rpt'!$N:$N,AA$1)</f>
        <v>0</v>
      </c>
      <c r="AB611" s="86">
        <f>SUMIFS('sys inv movment rpt'!$M:$M,'sys inv movment rpt'!$L:$L,$M611,'sys inv movment rpt'!$N:$N,AB$1)</f>
        <v>0</v>
      </c>
      <c r="AC611" s="86">
        <f>SUMIFS('sys inv movment rpt'!$M:$M,'sys inv movment rpt'!$L:$L,$M611,'sys inv movment rpt'!$N:$N,AC$1)</f>
        <v>0</v>
      </c>
      <c r="AD611" s="86">
        <f>SUMIFS('sys inv movment rpt'!$M:$M,'sys inv movment rpt'!$L:$L,$M611,'sys inv movment rpt'!$N:$N,AD$1)</f>
        <v>0</v>
      </c>
      <c r="AE611" s="86">
        <f>SUMIFS('sys inv movment rpt'!$M:$M,'sys inv movment rpt'!$L:$L,$M611,'sys inv movment rpt'!$N:$N,AE$1)</f>
        <v>0</v>
      </c>
      <c r="AF611" s="86">
        <f>SUMIFS('sys inv movment rpt'!$M:$M,'sys inv movment rpt'!$L:$L,$M611,'sys inv movment rpt'!$N:$N,AF$1)</f>
        <v>0</v>
      </c>
      <c r="AG611" s="86">
        <f>SUMIFS('sys inv movment rpt'!$M:$M,'sys inv movment rpt'!$L:$L,$M611,'sys inv movment rpt'!$N:$N,AG$1)</f>
        <v>0</v>
      </c>
      <c r="AH611" s="86">
        <f>SUMIFS('sys inv movment rpt'!$M:$M,'sys inv movment rpt'!$L:$L,$M611,'sys inv movment rpt'!$N:$N,AH$1)</f>
        <v>0</v>
      </c>
      <c r="AI611" s="86">
        <f>SUMIFS('sys inv movment rpt'!$M:$M,'sys inv movment rpt'!$L:$L,$M611,'sys inv movment rpt'!$N:$N,AI$1)</f>
        <v>0</v>
      </c>
      <c r="AJ611" s="86">
        <f>SUMIFS('sys inv movment rpt'!$M:$M,'sys inv movment rpt'!$L:$L,$M611,'sys inv movment rpt'!$N:$N,AJ$1)</f>
        <v>0</v>
      </c>
      <c r="AK611" s="86">
        <f>SUMIFS('sys inv movment rpt'!$M:$M,'sys inv movment rpt'!$L:$L,$M611,'sys inv movment rpt'!$N:$N,AK$1)</f>
        <v>0</v>
      </c>
      <c r="AL611" s="86">
        <f>SUMIFS('sys inv movment rpt'!$M:$M,'sys inv movment rpt'!$L:$L,$M611,'sys inv movment rpt'!$N:$N,AL$1)</f>
        <v>0</v>
      </c>
      <c r="AM611" s="86">
        <f>SUMIFS('sys inv movment rpt'!$M:$M,'sys inv movment rpt'!$L:$L,$M611,'sys inv movment rpt'!$N:$N,AM$1)</f>
        <v>0</v>
      </c>
      <c r="AN611" s="86">
        <f>SUMIFS('sys inv movment rpt'!$M:$M,'sys inv movment rpt'!$L:$L,$M611,'sys inv movment rpt'!$N:$N,AN$1)</f>
        <v>5400</v>
      </c>
      <c r="AO611" s="86">
        <f>SUMIFS('sys inv movment rpt'!$M:$M,'sys inv movment rpt'!$L:$L,$M611,'sys inv movment rpt'!$N:$N,AO$1)</f>
        <v>0</v>
      </c>
      <c r="AP611" s="86">
        <f>SUMIFS('sys inv movment rpt'!$M:$M,'sys inv movment rpt'!$L:$L,$M611,'sys inv movment rpt'!$N:$N,AP$1)</f>
        <v>0</v>
      </c>
      <c r="AQ611" s="86">
        <f>SUMIFS('sys inv movment rpt'!$M:$M,'sys inv movment rpt'!$L:$L,$M611,'sys inv movment rpt'!$N:$N,AQ$1)</f>
        <v>0</v>
      </c>
      <c r="AR611" s="86">
        <f>SUMIFS('sys inv movment rpt'!$M:$M,'sys inv movment rpt'!$L:$L,$M611,'sys inv movment rpt'!$N:$N,AR$1)</f>
        <v>6120</v>
      </c>
      <c r="AS611" s="86">
        <f>SUMIFS('sys inv movment rpt'!$M:$M,'sys inv movment rpt'!$L:$L,$M611,'sys inv movment rpt'!$N:$N,AS$1)</f>
        <v>0</v>
      </c>
      <c r="AT611" s="86">
        <f>SUMIFS('sys inv movment rpt'!$M:$M,'sys inv movment rpt'!$L:$L,$M611,'sys inv movment rpt'!$N:$N,AT$1)</f>
        <v>0</v>
      </c>
      <c r="AU611" s="86">
        <f>SUMIFS('sys inv movment rpt'!$M:$M,'sys inv movment rpt'!$L:$L,$M611,'sys inv movment rpt'!$N:$N,AU$1)</f>
        <v>0</v>
      </c>
      <c r="AV611" s="86">
        <f>SUMIFS('sys inv movment rpt'!$M:$M,'sys inv movment rpt'!$L:$L,$M611,'sys inv movment rpt'!$N:$N,AV$1)</f>
        <v>0</v>
      </c>
      <c r="AW611" s="87" t="str">
        <f>IFERROR(VLOOKUP(A611,'sys-backorder details'!E:U,17,0),"-")</f>
        <v>-</v>
      </c>
      <c r="AX611" s="87" t="str">
        <f>IF(K611&gt;1,VLOOKUP(A611,'settings-routing'!A:I,9,0),"")</f>
        <v/>
      </c>
    </row>
    <row r="612" ht="12.75" hidden="1" customHeight="1">
      <c r="A612" s="28" t="s">
        <v>1398</v>
      </c>
      <c r="B612" s="28" t="s">
        <v>1399</v>
      </c>
      <c r="C612" s="50">
        <f t="shared" si="2"/>
        <v>0</v>
      </c>
      <c r="D612" s="80">
        <f>SUMIF('Stocks 101-111'!$J:$J,'item dashboard'!A612,'Stocks 101-111'!K:K)</f>
        <v>0</v>
      </c>
      <c r="E612" s="80">
        <f>SUMIF('Stocks 101-111'!$J:$J,'item dashboard'!A612,'Stocks 101-111'!$L:$L)</f>
        <v>0</v>
      </c>
      <c r="F612" s="81">
        <f t="shared" si="3"/>
        <v>0</v>
      </c>
      <c r="G612" s="82">
        <f t="shared" si="4"/>
        <v>0</v>
      </c>
      <c r="H612" s="50">
        <f>SUMIFS('sys-backorder details'!$M:$M,'sys-backorder details'!$E:$E,'item dashboard'!A612,'sys-backorder details'!$V:$V,"")</f>
        <v>0</v>
      </c>
      <c r="I612" s="83">
        <f>SUMIF('settings-routing'!$I:$I,'item dashboard'!A612,'settings-routing'!$O:$O)</f>
        <v>0</v>
      </c>
      <c r="J612" s="50">
        <f>SUMIFS('sys-backorder details'!$M:$M,'sys-backorder details'!$E:$E,'item dashboard'!A612,'sys-backorder details'!$V:$V,"Call off")</f>
        <v>0</v>
      </c>
      <c r="K612" s="84">
        <f t="shared" si="5"/>
        <v>0</v>
      </c>
      <c r="L612" s="84">
        <f>SUMIF('Production Plan'!$E:$E,'item dashboard'!A612,'Production Plan'!$N:$N)</f>
        <v>0</v>
      </c>
      <c r="M612" s="85" t="str">
        <f t="shared" si="6"/>
        <v>B-J1001-BL45-1Ltr Blue Milk Bottle</v>
      </c>
      <c r="N612" s="86">
        <f>SUMIFS('sys inv movment rpt'!$M:$M,'sys inv movment rpt'!$L:$L,$M612,'sys inv movment rpt'!$N:$N,N$1)</f>
        <v>0</v>
      </c>
      <c r="O612" s="86">
        <f>SUMIFS('sys inv movment rpt'!$M:$M,'sys inv movment rpt'!$L:$L,$M612,'sys inv movment rpt'!$N:$N,O$1)</f>
        <v>0</v>
      </c>
      <c r="P612" s="86">
        <f>SUMIFS('sys inv movment rpt'!$M:$M,'sys inv movment rpt'!$L:$L,$M612,'sys inv movment rpt'!$N:$N,P$1)</f>
        <v>0</v>
      </c>
      <c r="Q612" s="86">
        <f>SUMIFS('sys inv movment rpt'!$M:$M,'sys inv movment rpt'!$L:$L,$M612,'sys inv movment rpt'!$N:$N,Q$1)</f>
        <v>0</v>
      </c>
      <c r="R612" s="86">
        <f>SUMIFS('sys inv movment rpt'!$M:$M,'sys inv movment rpt'!$L:$L,$M612,'sys inv movment rpt'!$N:$N,R$1)</f>
        <v>0</v>
      </c>
      <c r="S612" s="86">
        <f>SUMIFS('sys inv movment rpt'!$M:$M,'sys inv movment rpt'!$L:$L,$M612,'sys inv movment rpt'!$N:$N,S$1)</f>
        <v>0</v>
      </c>
      <c r="T612" s="86">
        <f>SUMIFS('sys inv movment rpt'!$M:$M,'sys inv movment rpt'!$L:$L,$M612,'sys inv movment rpt'!$N:$N,T$1)</f>
        <v>0</v>
      </c>
      <c r="U612" s="86">
        <f>SUMIFS('sys inv movment rpt'!$M:$M,'sys inv movment rpt'!$L:$L,$M612,'sys inv movment rpt'!$N:$N,U$1)</f>
        <v>0</v>
      </c>
      <c r="V612" s="86">
        <f>SUMIFS('sys inv movment rpt'!$M:$M,'sys inv movment rpt'!$L:$L,$M612,'sys inv movment rpt'!$N:$N,V$1)</f>
        <v>0</v>
      </c>
      <c r="W612" s="86">
        <f>SUMIFS('sys inv movment rpt'!$M:$M,'sys inv movment rpt'!$L:$L,$M612,'sys inv movment rpt'!$N:$N,W$1)</f>
        <v>0</v>
      </c>
      <c r="X612" s="86">
        <f>SUMIFS('sys inv movment rpt'!$M:$M,'sys inv movment rpt'!$L:$L,$M612,'sys inv movment rpt'!$N:$N,X$1)</f>
        <v>0</v>
      </c>
      <c r="Y612" s="86">
        <f>SUMIFS('sys inv movment rpt'!$M:$M,'sys inv movment rpt'!$L:$L,$M612,'sys inv movment rpt'!$N:$N,Y$1)</f>
        <v>0</v>
      </c>
      <c r="Z612" s="86">
        <f>SUMIFS('sys inv movment rpt'!$M:$M,'sys inv movment rpt'!$L:$L,$M612,'sys inv movment rpt'!$N:$N,Z$1)</f>
        <v>0</v>
      </c>
      <c r="AA612" s="86">
        <f>SUMIFS('sys inv movment rpt'!$M:$M,'sys inv movment rpt'!$L:$L,$M612,'sys inv movment rpt'!$N:$N,AA$1)</f>
        <v>0</v>
      </c>
      <c r="AB612" s="86">
        <f>SUMIFS('sys inv movment rpt'!$M:$M,'sys inv movment rpt'!$L:$L,$M612,'sys inv movment rpt'!$N:$N,AB$1)</f>
        <v>0</v>
      </c>
      <c r="AC612" s="86">
        <f>SUMIFS('sys inv movment rpt'!$M:$M,'sys inv movment rpt'!$L:$L,$M612,'sys inv movment rpt'!$N:$N,AC$1)</f>
        <v>0</v>
      </c>
      <c r="AD612" s="86">
        <f>SUMIFS('sys inv movment rpt'!$M:$M,'sys inv movment rpt'!$L:$L,$M612,'sys inv movment rpt'!$N:$N,AD$1)</f>
        <v>0</v>
      </c>
      <c r="AE612" s="86">
        <f>SUMIFS('sys inv movment rpt'!$M:$M,'sys inv movment rpt'!$L:$L,$M612,'sys inv movment rpt'!$N:$N,AE$1)</f>
        <v>0</v>
      </c>
      <c r="AF612" s="86">
        <f>SUMIFS('sys inv movment rpt'!$M:$M,'sys inv movment rpt'!$L:$L,$M612,'sys inv movment rpt'!$N:$N,AF$1)</f>
        <v>0</v>
      </c>
      <c r="AG612" s="86">
        <f>SUMIFS('sys inv movment rpt'!$M:$M,'sys inv movment rpt'!$L:$L,$M612,'sys inv movment rpt'!$N:$N,AG$1)</f>
        <v>0</v>
      </c>
      <c r="AH612" s="86">
        <f>SUMIFS('sys inv movment rpt'!$M:$M,'sys inv movment rpt'!$L:$L,$M612,'sys inv movment rpt'!$N:$N,AH$1)</f>
        <v>0</v>
      </c>
      <c r="AI612" s="86">
        <f>SUMIFS('sys inv movment rpt'!$M:$M,'sys inv movment rpt'!$L:$L,$M612,'sys inv movment rpt'!$N:$N,AI$1)</f>
        <v>0</v>
      </c>
      <c r="AJ612" s="86">
        <f>SUMIFS('sys inv movment rpt'!$M:$M,'sys inv movment rpt'!$L:$L,$M612,'sys inv movment rpt'!$N:$N,AJ$1)</f>
        <v>0</v>
      </c>
      <c r="AK612" s="86">
        <f>SUMIFS('sys inv movment rpt'!$M:$M,'sys inv movment rpt'!$L:$L,$M612,'sys inv movment rpt'!$N:$N,AK$1)</f>
        <v>0</v>
      </c>
      <c r="AL612" s="86">
        <f>SUMIFS('sys inv movment rpt'!$M:$M,'sys inv movment rpt'!$L:$L,$M612,'sys inv movment rpt'!$N:$N,AL$1)</f>
        <v>0</v>
      </c>
      <c r="AM612" s="86">
        <f>SUMIFS('sys inv movment rpt'!$M:$M,'sys inv movment rpt'!$L:$L,$M612,'sys inv movment rpt'!$N:$N,AM$1)</f>
        <v>0</v>
      </c>
      <c r="AN612" s="86">
        <f>SUMIFS('sys inv movment rpt'!$M:$M,'sys inv movment rpt'!$L:$L,$M612,'sys inv movment rpt'!$N:$N,AN$1)</f>
        <v>0</v>
      </c>
      <c r="AO612" s="86">
        <f>SUMIFS('sys inv movment rpt'!$M:$M,'sys inv movment rpt'!$L:$L,$M612,'sys inv movment rpt'!$N:$N,AO$1)</f>
        <v>0</v>
      </c>
      <c r="AP612" s="86">
        <f>SUMIFS('sys inv movment rpt'!$M:$M,'sys inv movment rpt'!$L:$L,$M612,'sys inv movment rpt'!$N:$N,AP$1)</f>
        <v>0</v>
      </c>
      <c r="AQ612" s="86">
        <f>SUMIFS('sys inv movment rpt'!$M:$M,'sys inv movment rpt'!$L:$L,$M612,'sys inv movment rpt'!$N:$N,AQ$1)</f>
        <v>0</v>
      </c>
      <c r="AR612" s="86">
        <f>SUMIFS('sys inv movment rpt'!$M:$M,'sys inv movment rpt'!$L:$L,$M612,'sys inv movment rpt'!$N:$N,AR$1)</f>
        <v>0</v>
      </c>
      <c r="AS612" s="86">
        <f>SUMIFS('sys inv movment rpt'!$M:$M,'sys inv movment rpt'!$L:$L,$M612,'sys inv movment rpt'!$N:$N,AS$1)</f>
        <v>0</v>
      </c>
      <c r="AT612" s="86">
        <f>SUMIFS('sys inv movment rpt'!$M:$M,'sys inv movment rpt'!$L:$L,$M612,'sys inv movment rpt'!$N:$N,AT$1)</f>
        <v>0</v>
      </c>
      <c r="AU612" s="86">
        <f>SUMIFS('sys inv movment rpt'!$M:$M,'sys inv movment rpt'!$L:$L,$M612,'sys inv movment rpt'!$N:$N,AU$1)</f>
        <v>0</v>
      </c>
      <c r="AV612" s="86">
        <f>SUMIFS('sys inv movment rpt'!$M:$M,'sys inv movment rpt'!$L:$L,$M612,'sys inv movment rpt'!$N:$N,AV$1)</f>
        <v>0</v>
      </c>
      <c r="AW612" s="87" t="str">
        <f>IFERROR(VLOOKUP(A612,'sys-backorder details'!E:U,17,0),"-")</f>
        <v>-</v>
      </c>
      <c r="AX612" s="87" t="str">
        <f>IF(K612&gt;1,VLOOKUP(A612,'settings-routing'!A:I,9,0),"")</f>
        <v/>
      </c>
    </row>
    <row r="613" ht="12.75" hidden="1" customHeight="1">
      <c r="A613" s="50" t="s">
        <v>1400</v>
      </c>
      <c r="B613" s="50" t="s">
        <v>1401</v>
      </c>
      <c r="C613" s="50">
        <f t="shared" si="2"/>
        <v>0</v>
      </c>
      <c r="D613" s="80">
        <f>SUMIF('Stocks 101-111'!$J:$J,'item dashboard'!A613,'Stocks 101-111'!K:K)</f>
        <v>0</v>
      </c>
      <c r="E613" s="80">
        <f>SUMIF('Stocks 101-111'!$J:$J,'item dashboard'!A613,'Stocks 101-111'!$L:$L)</f>
        <v>0</v>
      </c>
      <c r="F613" s="81">
        <f t="shared" si="3"/>
        <v>0</v>
      </c>
      <c r="G613" s="82">
        <f t="shared" si="4"/>
        <v>0</v>
      </c>
      <c r="H613" s="50">
        <f>SUMIFS('sys-backorder details'!$M:$M,'sys-backorder details'!$E:$E,'item dashboard'!A613,'sys-backorder details'!$V:$V,"")</f>
        <v>0</v>
      </c>
      <c r="I613" s="83">
        <f>SUMIF('settings-routing'!$I:$I,'item dashboard'!A613,'settings-routing'!$O:$O)</f>
        <v>0</v>
      </c>
      <c r="J613" s="50">
        <f>SUMIFS('sys-backorder details'!$M:$M,'sys-backorder details'!$E:$E,'item dashboard'!A613,'sys-backorder details'!$V:$V,"Call off")</f>
        <v>0</v>
      </c>
      <c r="K613" s="84">
        <f t="shared" si="5"/>
        <v>0</v>
      </c>
      <c r="L613" s="84">
        <f>SUMIF('Production Plan'!$E:$E,'item dashboard'!A613,'Production Plan'!$N:$N)</f>
        <v>0</v>
      </c>
      <c r="M613" s="85" t="str">
        <f t="shared" si="6"/>
        <v>B-J1001-N37-1 Ltr. Natural milk Bottle</v>
      </c>
      <c r="N613" s="86">
        <f>SUMIFS('sys inv movment rpt'!$M:$M,'sys inv movment rpt'!$L:$L,$M613,'sys inv movment rpt'!$N:$N,N$1)</f>
        <v>0</v>
      </c>
      <c r="O613" s="86">
        <f>SUMIFS('sys inv movment rpt'!$M:$M,'sys inv movment rpt'!$L:$L,$M613,'sys inv movment rpt'!$N:$N,O$1)</f>
        <v>0</v>
      </c>
      <c r="P613" s="86">
        <f>SUMIFS('sys inv movment rpt'!$M:$M,'sys inv movment rpt'!$L:$L,$M613,'sys inv movment rpt'!$N:$N,P$1)</f>
        <v>0</v>
      </c>
      <c r="Q613" s="86">
        <f>SUMIFS('sys inv movment rpt'!$M:$M,'sys inv movment rpt'!$L:$L,$M613,'sys inv movment rpt'!$N:$N,Q$1)</f>
        <v>0</v>
      </c>
      <c r="R613" s="86">
        <f>SUMIFS('sys inv movment rpt'!$M:$M,'sys inv movment rpt'!$L:$L,$M613,'sys inv movment rpt'!$N:$N,R$1)</f>
        <v>0</v>
      </c>
      <c r="S613" s="86">
        <f>SUMIFS('sys inv movment rpt'!$M:$M,'sys inv movment rpt'!$L:$L,$M613,'sys inv movment rpt'!$N:$N,S$1)</f>
        <v>0</v>
      </c>
      <c r="T613" s="86">
        <f>SUMIFS('sys inv movment rpt'!$M:$M,'sys inv movment rpt'!$L:$L,$M613,'sys inv movment rpt'!$N:$N,T$1)</f>
        <v>0</v>
      </c>
      <c r="U613" s="86">
        <f>SUMIFS('sys inv movment rpt'!$M:$M,'sys inv movment rpt'!$L:$L,$M613,'sys inv movment rpt'!$N:$N,U$1)</f>
        <v>0</v>
      </c>
      <c r="V613" s="86">
        <f>SUMIFS('sys inv movment rpt'!$M:$M,'sys inv movment rpt'!$L:$L,$M613,'sys inv movment rpt'!$N:$N,V$1)</f>
        <v>0</v>
      </c>
      <c r="W613" s="86">
        <f>SUMIFS('sys inv movment rpt'!$M:$M,'sys inv movment rpt'!$L:$L,$M613,'sys inv movment rpt'!$N:$N,W$1)</f>
        <v>0</v>
      </c>
      <c r="X613" s="86">
        <f>SUMIFS('sys inv movment rpt'!$M:$M,'sys inv movment rpt'!$L:$L,$M613,'sys inv movment rpt'!$N:$N,X$1)</f>
        <v>0</v>
      </c>
      <c r="Y613" s="86">
        <f>SUMIFS('sys inv movment rpt'!$M:$M,'sys inv movment rpt'!$L:$L,$M613,'sys inv movment rpt'!$N:$N,Y$1)</f>
        <v>0</v>
      </c>
      <c r="Z613" s="86">
        <f>SUMIFS('sys inv movment rpt'!$M:$M,'sys inv movment rpt'!$L:$L,$M613,'sys inv movment rpt'!$N:$N,Z$1)</f>
        <v>0</v>
      </c>
      <c r="AA613" s="86">
        <f>SUMIFS('sys inv movment rpt'!$M:$M,'sys inv movment rpt'!$L:$L,$M613,'sys inv movment rpt'!$N:$N,AA$1)</f>
        <v>0</v>
      </c>
      <c r="AB613" s="86">
        <f>SUMIFS('sys inv movment rpt'!$M:$M,'sys inv movment rpt'!$L:$L,$M613,'sys inv movment rpt'!$N:$N,AB$1)</f>
        <v>0</v>
      </c>
      <c r="AC613" s="86">
        <f>SUMIFS('sys inv movment rpt'!$M:$M,'sys inv movment rpt'!$L:$L,$M613,'sys inv movment rpt'!$N:$N,AC$1)</f>
        <v>0</v>
      </c>
      <c r="AD613" s="86">
        <f>SUMIFS('sys inv movment rpt'!$M:$M,'sys inv movment rpt'!$L:$L,$M613,'sys inv movment rpt'!$N:$N,AD$1)</f>
        <v>0</v>
      </c>
      <c r="AE613" s="86">
        <f>SUMIFS('sys inv movment rpt'!$M:$M,'sys inv movment rpt'!$L:$L,$M613,'sys inv movment rpt'!$N:$N,AE$1)</f>
        <v>0</v>
      </c>
      <c r="AF613" s="86">
        <f>SUMIFS('sys inv movment rpt'!$M:$M,'sys inv movment rpt'!$L:$L,$M613,'sys inv movment rpt'!$N:$N,AF$1)</f>
        <v>0</v>
      </c>
      <c r="AG613" s="86">
        <f>SUMIFS('sys inv movment rpt'!$M:$M,'sys inv movment rpt'!$L:$L,$M613,'sys inv movment rpt'!$N:$N,AG$1)</f>
        <v>0</v>
      </c>
      <c r="AH613" s="86">
        <f>SUMIFS('sys inv movment rpt'!$M:$M,'sys inv movment rpt'!$L:$L,$M613,'sys inv movment rpt'!$N:$N,AH$1)</f>
        <v>0</v>
      </c>
      <c r="AI613" s="86">
        <f>SUMIFS('sys inv movment rpt'!$M:$M,'sys inv movment rpt'!$L:$L,$M613,'sys inv movment rpt'!$N:$N,AI$1)</f>
        <v>0</v>
      </c>
      <c r="AJ613" s="86">
        <f>SUMIFS('sys inv movment rpt'!$M:$M,'sys inv movment rpt'!$L:$L,$M613,'sys inv movment rpt'!$N:$N,AJ$1)</f>
        <v>0</v>
      </c>
      <c r="AK613" s="86">
        <f>SUMIFS('sys inv movment rpt'!$M:$M,'sys inv movment rpt'!$L:$L,$M613,'sys inv movment rpt'!$N:$N,AK$1)</f>
        <v>0</v>
      </c>
      <c r="AL613" s="86">
        <f>SUMIFS('sys inv movment rpt'!$M:$M,'sys inv movment rpt'!$L:$L,$M613,'sys inv movment rpt'!$N:$N,AL$1)</f>
        <v>0</v>
      </c>
      <c r="AM613" s="86">
        <f>SUMIFS('sys inv movment rpt'!$M:$M,'sys inv movment rpt'!$L:$L,$M613,'sys inv movment rpt'!$N:$N,AM$1)</f>
        <v>0</v>
      </c>
      <c r="AN613" s="86">
        <f>SUMIFS('sys inv movment rpt'!$M:$M,'sys inv movment rpt'!$L:$L,$M613,'sys inv movment rpt'!$N:$N,AN$1)</f>
        <v>0</v>
      </c>
      <c r="AO613" s="86">
        <f>SUMIFS('sys inv movment rpt'!$M:$M,'sys inv movment rpt'!$L:$L,$M613,'sys inv movment rpt'!$N:$N,AO$1)</f>
        <v>0</v>
      </c>
      <c r="AP613" s="86">
        <f>SUMIFS('sys inv movment rpt'!$M:$M,'sys inv movment rpt'!$L:$L,$M613,'sys inv movment rpt'!$N:$N,AP$1)</f>
        <v>0</v>
      </c>
      <c r="AQ613" s="86">
        <f>SUMIFS('sys inv movment rpt'!$M:$M,'sys inv movment rpt'!$L:$L,$M613,'sys inv movment rpt'!$N:$N,AQ$1)</f>
        <v>0</v>
      </c>
      <c r="AR613" s="86">
        <f>SUMIFS('sys inv movment rpt'!$M:$M,'sys inv movment rpt'!$L:$L,$M613,'sys inv movment rpt'!$N:$N,AR$1)</f>
        <v>0</v>
      </c>
      <c r="AS613" s="86">
        <f>SUMIFS('sys inv movment rpt'!$M:$M,'sys inv movment rpt'!$L:$L,$M613,'sys inv movment rpt'!$N:$N,AS$1)</f>
        <v>0</v>
      </c>
      <c r="AT613" s="86">
        <f>SUMIFS('sys inv movment rpt'!$M:$M,'sys inv movment rpt'!$L:$L,$M613,'sys inv movment rpt'!$N:$N,AT$1)</f>
        <v>0</v>
      </c>
      <c r="AU613" s="86">
        <f>SUMIFS('sys inv movment rpt'!$M:$M,'sys inv movment rpt'!$L:$L,$M613,'sys inv movment rpt'!$N:$N,AU$1)</f>
        <v>0</v>
      </c>
      <c r="AV613" s="86">
        <f>SUMIFS('sys inv movment rpt'!$M:$M,'sys inv movment rpt'!$L:$L,$M613,'sys inv movment rpt'!$N:$N,AV$1)</f>
        <v>0</v>
      </c>
      <c r="AW613" s="87" t="str">
        <f>IFERROR(VLOOKUP(A613,'sys-backorder details'!E:U,17,0),"-")</f>
        <v>-</v>
      </c>
      <c r="AX613" s="87" t="str">
        <f>IF(K613&gt;1,VLOOKUP(A613,'settings-routing'!A:I,9,0),"")</f>
        <v/>
      </c>
    </row>
    <row r="614" ht="12.75" hidden="1" customHeight="1">
      <c r="A614" s="28" t="s">
        <v>1402</v>
      </c>
      <c r="B614" s="28" t="s">
        <v>1403</v>
      </c>
      <c r="C614" s="50">
        <f t="shared" si="2"/>
        <v>0</v>
      </c>
      <c r="D614" s="80">
        <f>SUMIF('Stocks 101-111'!$J:$J,'item dashboard'!A614,'Stocks 101-111'!K:K)</f>
        <v>0</v>
      </c>
      <c r="E614" s="80">
        <f>SUMIF('Stocks 101-111'!$J:$J,'item dashboard'!A614,'Stocks 101-111'!$L:$L)</f>
        <v>0</v>
      </c>
      <c r="F614" s="81">
        <f t="shared" si="3"/>
        <v>0</v>
      </c>
      <c r="G614" s="82">
        <f t="shared" si="4"/>
        <v>0</v>
      </c>
      <c r="H614" s="50">
        <f>SUMIFS('sys-backorder details'!$M:$M,'sys-backorder details'!$E:$E,'item dashboard'!A614,'sys-backorder details'!$V:$V,"")</f>
        <v>0</v>
      </c>
      <c r="I614" s="83">
        <f>SUMIF('settings-routing'!$I:$I,'item dashboard'!A614,'settings-routing'!$O:$O)</f>
        <v>0</v>
      </c>
      <c r="J614" s="50">
        <f>SUMIFS('sys-backorder details'!$M:$M,'sys-backorder details'!$E:$E,'item dashboard'!A614,'sys-backorder details'!$V:$V,"Call off")</f>
        <v>0</v>
      </c>
      <c r="K614" s="84">
        <f t="shared" si="5"/>
        <v>0</v>
      </c>
      <c r="L614" s="84">
        <f>SUMIF('Production Plan'!$E:$E,'item dashboard'!A614,'Production Plan'!$N:$N)</f>
        <v>0</v>
      </c>
      <c r="M614" s="85" t="str">
        <f t="shared" si="6"/>
        <v>B-J1001-W37-1 Ltr. White milk Bottle</v>
      </c>
      <c r="N614" s="86">
        <f>SUMIFS('sys inv movment rpt'!$M:$M,'sys inv movment rpt'!$L:$L,$M614,'sys inv movment rpt'!$N:$N,N$1)</f>
        <v>0</v>
      </c>
      <c r="O614" s="86">
        <f>SUMIFS('sys inv movment rpt'!$M:$M,'sys inv movment rpt'!$L:$L,$M614,'sys inv movment rpt'!$N:$N,O$1)</f>
        <v>0</v>
      </c>
      <c r="P614" s="86">
        <f>SUMIFS('sys inv movment rpt'!$M:$M,'sys inv movment rpt'!$L:$L,$M614,'sys inv movment rpt'!$N:$N,P$1)</f>
        <v>0</v>
      </c>
      <c r="Q614" s="86">
        <f>SUMIFS('sys inv movment rpt'!$M:$M,'sys inv movment rpt'!$L:$L,$M614,'sys inv movment rpt'!$N:$N,Q$1)</f>
        <v>0</v>
      </c>
      <c r="R614" s="86">
        <f>SUMIFS('sys inv movment rpt'!$M:$M,'sys inv movment rpt'!$L:$L,$M614,'sys inv movment rpt'!$N:$N,R$1)</f>
        <v>0</v>
      </c>
      <c r="S614" s="86">
        <f>SUMIFS('sys inv movment rpt'!$M:$M,'sys inv movment rpt'!$L:$L,$M614,'sys inv movment rpt'!$N:$N,S$1)</f>
        <v>0</v>
      </c>
      <c r="T614" s="86">
        <f>SUMIFS('sys inv movment rpt'!$M:$M,'sys inv movment rpt'!$L:$L,$M614,'sys inv movment rpt'!$N:$N,T$1)</f>
        <v>0</v>
      </c>
      <c r="U614" s="86">
        <f>SUMIFS('sys inv movment rpt'!$M:$M,'sys inv movment rpt'!$L:$L,$M614,'sys inv movment rpt'!$N:$N,U$1)</f>
        <v>0</v>
      </c>
      <c r="V614" s="86">
        <f>SUMIFS('sys inv movment rpt'!$M:$M,'sys inv movment rpt'!$L:$L,$M614,'sys inv movment rpt'!$N:$N,V$1)</f>
        <v>0</v>
      </c>
      <c r="W614" s="86">
        <f>SUMIFS('sys inv movment rpt'!$M:$M,'sys inv movment rpt'!$L:$L,$M614,'sys inv movment rpt'!$N:$N,W$1)</f>
        <v>0</v>
      </c>
      <c r="X614" s="86">
        <f>SUMIFS('sys inv movment rpt'!$M:$M,'sys inv movment rpt'!$L:$L,$M614,'sys inv movment rpt'!$N:$N,X$1)</f>
        <v>0</v>
      </c>
      <c r="Y614" s="86">
        <f>SUMIFS('sys inv movment rpt'!$M:$M,'sys inv movment rpt'!$L:$L,$M614,'sys inv movment rpt'!$N:$N,Y$1)</f>
        <v>0</v>
      </c>
      <c r="Z614" s="86">
        <f>SUMIFS('sys inv movment rpt'!$M:$M,'sys inv movment rpt'!$L:$L,$M614,'sys inv movment rpt'!$N:$N,Z$1)</f>
        <v>0</v>
      </c>
      <c r="AA614" s="86">
        <f>SUMIFS('sys inv movment rpt'!$M:$M,'sys inv movment rpt'!$L:$L,$M614,'sys inv movment rpt'!$N:$N,AA$1)</f>
        <v>0</v>
      </c>
      <c r="AB614" s="86">
        <f>SUMIFS('sys inv movment rpt'!$M:$M,'sys inv movment rpt'!$L:$L,$M614,'sys inv movment rpt'!$N:$N,AB$1)</f>
        <v>0</v>
      </c>
      <c r="AC614" s="86">
        <f>SUMIFS('sys inv movment rpt'!$M:$M,'sys inv movment rpt'!$L:$L,$M614,'sys inv movment rpt'!$N:$N,AC$1)</f>
        <v>0</v>
      </c>
      <c r="AD614" s="86">
        <f>SUMIFS('sys inv movment rpt'!$M:$M,'sys inv movment rpt'!$L:$L,$M614,'sys inv movment rpt'!$N:$N,AD$1)</f>
        <v>0</v>
      </c>
      <c r="AE614" s="86">
        <f>SUMIFS('sys inv movment rpt'!$M:$M,'sys inv movment rpt'!$L:$L,$M614,'sys inv movment rpt'!$N:$N,AE$1)</f>
        <v>0</v>
      </c>
      <c r="AF614" s="86">
        <f>SUMIFS('sys inv movment rpt'!$M:$M,'sys inv movment rpt'!$L:$L,$M614,'sys inv movment rpt'!$N:$N,AF$1)</f>
        <v>0</v>
      </c>
      <c r="AG614" s="86">
        <f>SUMIFS('sys inv movment rpt'!$M:$M,'sys inv movment rpt'!$L:$L,$M614,'sys inv movment rpt'!$N:$N,AG$1)</f>
        <v>0</v>
      </c>
      <c r="AH614" s="86">
        <f>SUMIFS('sys inv movment rpt'!$M:$M,'sys inv movment rpt'!$L:$L,$M614,'sys inv movment rpt'!$N:$N,AH$1)</f>
        <v>0</v>
      </c>
      <c r="AI614" s="86">
        <f>SUMIFS('sys inv movment rpt'!$M:$M,'sys inv movment rpt'!$L:$L,$M614,'sys inv movment rpt'!$N:$N,AI$1)</f>
        <v>0</v>
      </c>
      <c r="AJ614" s="86">
        <f>SUMIFS('sys inv movment rpt'!$M:$M,'sys inv movment rpt'!$L:$L,$M614,'sys inv movment rpt'!$N:$N,AJ$1)</f>
        <v>0</v>
      </c>
      <c r="AK614" s="86">
        <f>SUMIFS('sys inv movment rpt'!$M:$M,'sys inv movment rpt'!$L:$L,$M614,'sys inv movment rpt'!$N:$N,AK$1)</f>
        <v>0</v>
      </c>
      <c r="AL614" s="86">
        <f>SUMIFS('sys inv movment rpt'!$M:$M,'sys inv movment rpt'!$L:$L,$M614,'sys inv movment rpt'!$N:$N,AL$1)</f>
        <v>0</v>
      </c>
      <c r="AM614" s="86">
        <f>SUMIFS('sys inv movment rpt'!$M:$M,'sys inv movment rpt'!$L:$L,$M614,'sys inv movment rpt'!$N:$N,AM$1)</f>
        <v>0</v>
      </c>
      <c r="AN614" s="86">
        <f>SUMIFS('sys inv movment rpt'!$M:$M,'sys inv movment rpt'!$L:$L,$M614,'sys inv movment rpt'!$N:$N,AN$1)</f>
        <v>0</v>
      </c>
      <c r="AO614" s="86">
        <f>SUMIFS('sys inv movment rpt'!$M:$M,'sys inv movment rpt'!$L:$L,$M614,'sys inv movment rpt'!$N:$N,AO$1)</f>
        <v>0</v>
      </c>
      <c r="AP614" s="86">
        <f>SUMIFS('sys inv movment rpt'!$M:$M,'sys inv movment rpt'!$L:$L,$M614,'sys inv movment rpt'!$N:$N,AP$1)</f>
        <v>0</v>
      </c>
      <c r="AQ614" s="86">
        <f>SUMIFS('sys inv movment rpt'!$M:$M,'sys inv movment rpt'!$L:$L,$M614,'sys inv movment rpt'!$N:$N,AQ$1)</f>
        <v>0</v>
      </c>
      <c r="AR614" s="86">
        <f>SUMIFS('sys inv movment rpt'!$M:$M,'sys inv movment rpt'!$L:$L,$M614,'sys inv movment rpt'!$N:$N,AR$1)</f>
        <v>0</v>
      </c>
      <c r="AS614" s="86">
        <f>SUMIFS('sys inv movment rpt'!$M:$M,'sys inv movment rpt'!$L:$L,$M614,'sys inv movment rpt'!$N:$N,AS$1)</f>
        <v>0</v>
      </c>
      <c r="AT614" s="86">
        <f>SUMIFS('sys inv movment rpt'!$M:$M,'sys inv movment rpt'!$L:$L,$M614,'sys inv movment rpt'!$N:$N,AT$1)</f>
        <v>0</v>
      </c>
      <c r="AU614" s="86">
        <f>SUMIFS('sys inv movment rpt'!$M:$M,'sys inv movment rpt'!$L:$L,$M614,'sys inv movment rpt'!$N:$N,AU$1)</f>
        <v>0</v>
      </c>
      <c r="AV614" s="86">
        <f>SUMIFS('sys inv movment rpt'!$M:$M,'sys inv movment rpt'!$L:$L,$M614,'sys inv movment rpt'!$N:$N,AV$1)</f>
        <v>0</v>
      </c>
      <c r="AW614" s="87" t="str">
        <f>IFERROR(VLOOKUP(A614,'sys-backorder details'!E:U,17,0),"-")</f>
        <v>-</v>
      </c>
      <c r="AX614" s="87" t="str">
        <f>IF(K614&gt;1,VLOOKUP(A614,'settings-routing'!A:I,9,0),"")</f>
        <v/>
      </c>
    </row>
    <row r="615" ht="12.75" hidden="1" customHeight="1">
      <c r="A615" s="50" t="s">
        <v>1404</v>
      </c>
      <c r="B615" s="50" t="s">
        <v>1405</v>
      </c>
      <c r="C615" s="50">
        <f t="shared" si="2"/>
        <v>0</v>
      </c>
      <c r="D615" s="80">
        <f>SUMIF('Stocks 101-111'!$J:$J,'item dashboard'!A615,'Stocks 101-111'!K:K)</f>
        <v>0</v>
      </c>
      <c r="E615" s="80">
        <f>SUMIF('Stocks 101-111'!$J:$J,'item dashboard'!A615,'Stocks 101-111'!$L:$L)</f>
        <v>0</v>
      </c>
      <c r="F615" s="81">
        <f t="shared" si="3"/>
        <v>0</v>
      </c>
      <c r="G615" s="82">
        <f t="shared" si="4"/>
        <v>0</v>
      </c>
      <c r="H615" s="50">
        <f>SUMIFS('sys-backorder details'!$M:$M,'sys-backorder details'!$E:$E,'item dashboard'!A615,'sys-backorder details'!$V:$V,"")</f>
        <v>0</v>
      </c>
      <c r="I615" s="83">
        <f>SUMIF('settings-routing'!$I:$I,'item dashboard'!A615,'settings-routing'!$O:$O)</f>
        <v>0</v>
      </c>
      <c r="J615" s="50">
        <f>SUMIFS('sys-backorder details'!$M:$M,'sys-backorder details'!$E:$E,'item dashboard'!A615,'sys-backorder details'!$V:$V,"Call off")</f>
        <v>0</v>
      </c>
      <c r="K615" s="84">
        <f t="shared" si="5"/>
        <v>0</v>
      </c>
      <c r="L615" s="84">
        <f>SUMIF('Production Plan'!$E:$E,'item dashboard'!A615,'Production Plan'!$N:$N)</f>
        <v>0</v>
      </c>
      <c r="M615" s="85" t="str">
        <f t="shared" si="6"/>
        <v>B-J1002-DPK49-1 Ltr. Dark Pink Milk Bottle</v>
      </c>
      <c r="N615" s="86">
        <f>SUMIFS('sys inv movment rpt'!$M:$M,'sys inv movment rpt'!$L:$L,$M615,'sys inv movment rpt'!$N:$N,N$1)</f>
        <v>0</v>
      </c>
      <c r="O615" s="86">
        <f>SUMIFS('sys inv movment rpt'!$M:$M,'sys inv movment rpt'!$L:$L,$M615,'sys inv movment rpt'!$N:$N,O$1)</f>
        <v>0</v>
      </c>
      <c r="P615" s="86">
        <f>SUMIFS('sys inv movment rpt'!$M:$M,'sys inv movment rpt'!$L:$L,$M615,'sys inv movment rpt'!$N:$N,P$1)</f>
        <v>0</v>
      </c>
      <c r="Q615" s="86">
        <f>SUMIFS('sys inv movment rpt'!$M:$M,'sys inv movment rpt'!$L:$L,$M615,'sys inv movment rpt'!$N:$N,Q$1)</f>
        <v>0</v>
      </c>
      <c r="R615" s="86">
        <f>SUMIFS('sys inv movment rpt'!$M:$M,'sys inv movment rpt'!$L:$L,$M615,'sys inv movment rpt'!$N:$N,R$1)</f>
        <v>0</v>
      </c>
      <c r="S615" s="86">
        <f>SUMIFS('sys inv movment rpt'!$M:$M,'sys inv movment rpt'!$L:$L,$M615,'sys inv movment rpt'!$N:$N,S$1)</f>
        <v>0</v>
      </c>
      <c r="T615" s="86">
        <f>SUMIFS('sys inv movment rpt'!$M:$M,'sys inv movment rpt'!$L:$L,$M615,'sys inv movment rpt'!$N:$N,T$1)</f>
        <v>0</v>
      </c>
      <c r="U615" s="86">
        <f>SUMIFS('sys inv movment rpt'!$M:$M,'sys inv movment rpt'!$L:$L,$M615,'sys inv movment rpt'!$N:$N,U$1)</f>
        <v>0</v>
      </c>
      <c r="V615" s="86">
        <f>SUMIFS('sys inv movment rpt'!$M:$M,'sys inv movment rpt'!$L:$L,$M615,'sys inv movment rpt'!$N:$N,V$1)</f>
        <v>0</v>
      </c>
      <c r="W615" s="86">
        <f>SUMIFS('sys inv movment rpt'!$M:$M,'sys inv movment rpt'!$L:$L,$M615,'sys inv movment rpt'!$N:$N,W$1)</f>
        <v>0</v>
      </c>
      <c r="X615" s="86">
        <f>SUMIFS('sys inv movment rpt'!$M:$M,'sys inv movment rpt'!$L:$L,$M615,'sys inv movment rpt'!$N:$N,X$1)</f>
        <v>0</v>
      </c>
      <c r="Y615" s="86">
        <f>SUMIFS('sys inv movment rpt'!$M:$M,'sys inv movment rpt'!$L:$L,$M615,'sys inv movment rpt'!$N:$N,Y$1)</f>
        <v>0</v>
      </c>
      <c r="Z615" s="86">
        <f>SUMIFS('sys inv movment rpt'!$M:$M,'sys inv movment rpt'!$L:$L,$M615,'sys inv movment rpt'!$N:$N,Z$1)</f>
        <v>0</v>
      </c>
      <c r="AA615" s="86">
        <f>SUMIFS('sys inv movment rpt'!$M:$M,'sys inv movment rpt'!$L:$L,$M615,'sys inv movment rpt'!$N:$N,AA$1)</f>
        <v>0</v>
      </c>
      <c r="AB615" s="86">
        <f>SUMIFS('sys inv movment rpt'!$M:$M,'sys inv movment rpt'!$L:$L,$M615,'sys inv movment rpt'!$N:$N,AB$1)</f>
        <v>0</v>
      </c>
      <c r="AC615" s="86">
        <f>SUMIFS('sys inv movment rpt'!$M:$M,'sys inv movment rpt'!$L:$L,$M615,'sys inv movment rpt'!$N:$N,AC$1)</f>
        <v>0</v>
      </c>
      <c r="AD615" s="86">
        <f>SUMIFS('sys inv movment rpt'!$M:$M,'sys inv movment rpt'!$L:$L,$M615,'sys inv movment rpt'!$N:$N,AD$1)</f>
        <v>0</v>
      </c>
      <c r="AE615" s="86">
        <f>SUMIFS('sys inv movment rpt'!$M:$M,'sys inv movment rpt'!$L:$L,$M615,'sys inv movment rpt'!$N:$N,AE$1)</f>
        <v>0</v>
      </c>
      <c r="AF615" s="86">
        <f>SUMIFS('sys inv movment rpt'!$M:$M,'sys inv movment rpt'!$L:$L,$M615,'sys inv movment rpt'!$N:$N,AF$1)</f>
        <v>0</v>
      </c>
      <c r="AG615" s="86">
        <f>SUMIFS('sys inv movment rpt'!$M:$M,'sys inv movment rpt'!$L:$L,$M615,'sys inv movment rpt'!$N:$N,AG$1)</f>
        <v>0</v>
      </c>
      <c r="AH615" s="86">
        <f>SUMIFS('sys inv movment rpt'!$M:$M,'sys inv movment rpt'!$L:$L,$M615,'sys inv movment rpt'!$N:$N,AH$1)</f>
        <v>0</v>
      </c>
      <c r="AI615" s="86">
        <f>SUMIFS('sys inv movment rpt'!$M:$M,'sys inv movment rpt'!$L:$L,$M615,'sys inv movment rpt'!$N:$N,AI$1)</f>
        <v>0</v>
      </c>
      <c r="AJ615" s="86">
        <f>SUMIFS('sys inv movment rpt'!$M:$M,'sys inv movment rpt'!$L:$L,$M615,'sys inv movment rpt'!$N:$N,AJ$1)</f>
        <v>0</v>
      </c>
      <c r="AK615" s="86">
        <f>SUMIFS('sys inv movment rpt'!$M:$M,'sys inv movment rpt'!$L:$L,$M615,'sys inv movment rpt'!$N:$N,AK$1)</f>
        <v>0</v>
      </c>
      <c r="AL615" s="86">
        <f>SUMIFS('sys inv movment rpt'!$M:$M,'sys inv movment rpt'!$L:$L,$M615,'sys inv movment rpt'!$N:$N,AL$1)</f>
        <v>0</v>
      </c>
      <c r="AM615" s="86">
        <f>SUMIFS('sys inv movment rpt'!$M:$M,'sys inv movment rpt'!$L:$L,$M615,'sys inv movment rpt'!$N:$N,AM$1)</f>
        <v>0</v>
      </c>
      <c r="AN615" s="86">
        <f>SUMIFS('sys inv movment rpt'!$M:$M,'sys inv movment rpt'!$L:$L,$M615,'sys inv movment rpt'!$N:$N,AN$1)</f>
        <v>0</v>
      </c>
      <c r="AO615" s="86">
        <f>SUMIFS('sys inv movment rpt'!$M:$M,'sys inv movment rpt'!$L:$L,$M615,'sys inv movment rpt'!$N:$N,AO$1)</f>
        <v>0</v>
      </c>
      <c r="AP615" s="86">
        <f>SUMIFS('sys inv movment rpt'!$M:$M,'sys inv movment rpt'!$L:$L,$M615,'sys inv movment rpt'!$N:$N,AP$1)</f>
        <v>0</v>
      </c>
      <c r="AQ615" s="86">
        <f>SUMIFS('sys inv movment rpt'!$M:$M,'sys inv movment rpt'!$L:$L,$M615,'sys inv movment rpt'!$N:$N,AQ$1)</f>
        <v>0</v>
      </c>
      <c r="AR615" s="86">
        <f>SUMIFS('sys inv movment rpt'!$M:$M,'sys inv movment rpt'!$L:$L,$M615,'sys inv movment rpt'!$N:$N,AR$1)</f>
        <v>0</v>
      </c>
      <c r="AS615" s="86">
        <f>SUMIFS('sys inv movment rpt'!$M:$M,'sys inv movment rpt'!$L:$L,$M615,'sys inv movment rpt'!$N:$N,AS$1)</f>
        <v>0</v>
      </c>
      <c r="AT615" s="86">
        <f>SUMIFS('sys inv movment rpt'!$M:$M,'sys inv movment rpt'!$L:$L,$M615,'sys inv movment rpt'!$N:$N,AT$1)</f>
        <v>0</v>
      </c>
      <c r="AU615" s="86">
        <f>SUMIFS('sys inv movment rpt'!$M:$M,'sys inv movment rpt'!$L:$L,$M615,'sys inv movment rpt'!$N:$N,AU$1)</f>
        <v>0</v>
      </c>
      <c r="AV615" s="86">
        <f>SUMIFS('sys inv movment rpt'!$M:$M,'sys inv movment rpt'!$L:$L,$M615,'sys inv movment rpt'!$N:$N,AV$1)</f>
        <v>0</v>
      </c>
      <c r="AW615" s="87" t="str">
        <f>IFERROR(VLOOKUP(A615,'sys-backorder details'!E:U,17,0),"-")</f>
        <v>-</v>
      </c>
      <c r="AX615" s="87" t="str">
        <f>IF(K615&gt;1,VLOOKUP(A615,'settings-routing'!A:I,9,0),"")</f>
        <v/>
      </c>
    </row>
    <row r="616" ht="12.75" hidden="1" customHeight="1">
      <c r="A616" s="28" t="s">
        <v>1406</v>
      </c>
      <c r="B616" s="28" t="s">
        <v>1401</v>
      </c>
      <c r="C616" s="50">
        <f t="shared" si="2"/>
        <v>1512</v>
      </c>
      <c r="D616" s="80">
        <f>SUMIF('Stocks 101-111'!$J:$J,'item dashboard'!A616,'Stocks 101-111'!K:K)</f>
        <v>1512</v>
      </c>
      <c r="E616" s="80">
        <f>SUMIF('Stocks 101-111'!$J:$J,'item dashboard'!A616,'Stocks 101-111'!$L:$L)</f>
        <v>0</v>
      </c>
      <c r="F616" s="81">
        <f t="shared" si="3"/>
        <v>0</v>
      </c>
      <c r="G616" s="82">
        <f t="shared" si="4"/>
        <v>0.2</v>
      </c>
      <c r="H616" s="50">
        <f>SUMIFS('sys-backorder details'!$M:$M,'sys-backorder details'!$E:$E,'item dashboard'!A616,'sys-backorder details'!$V:$V,"")</f>
        <v>0</v>
      </c>
      <c r="I616" s="83">
        <f>SUMIF('settings-routing'!$I:$I,'item dashboard'!A616,'settings-routing'!$O:$O)</f>
        <v>0</v>
      </c>
      <c r="J616" s="50">
        <f>SUMIFS('sys-backorder details'!$M:$M,'sys-backorder details'!$E:$E,'item dashboard'!A616,'sys-backorder details'!$V:$V,"Call off")</f>
        <v>1428</v>
      </c>
      <c r="K616" s="84">
        <f t="shared" si="5"/>
        <v>-1512</v>
      </c>
      <c r="L616" s="84">
        <f>SUMIF('Production Plan'!$E:$E,'item dashboard'!A616,'Production Plan'!$N:$N)</f>
        <v>0</v>
      </c>
      <c r="M616" s="85" t="str">
        <f t="shared" si="6"/>
        <v>B-J1002-N49-1 Ltr. Natural milk Bottle</v>
      </c>
      <c r="N616" s="86">
        <f>SUMIFS('sys inv movment rpt'!$M:$M,'sys inv movment rpt'!$L:$L,$M616,'sys inv movment rpt'!$N:$N,N$1)</f>
        <v>0</v>
      </c>
      <c r="O616" s="86">
        <f>SUMIFS('sys inv movment rpt'!$M:$M,'sys inv movment rpt'!$L:$L,$M616,'sys inv movment rpt'!$N:$N,O$1)</f>
        <v>0</v>
      </c>
      <c r="P616" s="86">
        <f>SUMIFS('sys inv movment rpt'!$M:$M,'sys inv movment rpt'!$L:$L,$M616,'sys inv movment rpt'!$N:$N,P$1)</f>
        <v>0</v>
      </c>
      <c r="Q616" s="86">
        <f>SUMIFS('sys inv movment rpt'!$M:$M,'sys inv movment rpt'!$L:$L,$M616,'sys inv movment rpt'!$N:$N,Q$1)</f>
        <v>0</v>
      </c>
      <c r="R616" s="86">
        <f>SUMIFS('sys inv movment rpt'!$M:$M,'sys inv movment rpt'!$L:$L,$M616,'sys inv movment rpt'!$N:$N,R$1)</f>
        <v>84</v>
      </c>
      <c r="S616" s="86">
        <f>SUMIFS('sys inv movment rpt'!$M:$M,'sys inv movment rpt'!$L:$L,$M616,'sys inv movment rpt'!$N:$N,S$1)</f>
        <v>924</v>
      </c>
      <c r="T616" s="86">
        <f>SUMIFS('sys inv movment rpt'!$M:$M,'sys inv movment rpt'!$L:$L,$M616,'sys inv movment rpt'!$N:$N,T$1)</f>
        <v>0</v>
      </c>
      <c r="U616" s="86">
        <f>SUMIFS('sys inv movment rpt'!$M:$M,'sys inv movment rpt'!$L:$L,$M616,'sys inv movment rpt'!$N:$N,U$1)</f>
        <v>0</v>
      </c>
      <c r="V616" s="86">
        <f>SUMIFS('sys inv movment rpt'!$M:$M,'sys inv movment rpt'!$L:$L,$M616,'sys inv movment rpt'!$N:$N,V$1)</f>
        <v>0</v>
      </c>
      <c r="W616" s="86">
        <f>SUMIFS('sys inv movment rpt'!$M:$M,'sys inv movment rpt'!$L:$L,$M616,'sys inv movment rpt'!$N:$N,W$1)</f>
        <v>756</v>
      </c>
      <c r="X616" s="86">
        <f>SUMIFS('sys inv movment rpt'!$M:$M,'sys inv movment rpt'!$L:$L,$M616,'sys inv movment rpt'!$N:$N,X$1)</f>
        <v>0</v>
      </c>
      <c r="Y616" s="86">
        <f>SUMIFS('sys inv movment rpt'!$M:$M,'sys inv movment rpt'!$L:$L,$M616,'sys inv movment rpt'!$N:$N,Y$1)</f>
        <v>0</v>
      </c>
      <c r="Z616" s="86">
        <f>SUMIFS('sys inv movment rpt'!$M:$M,'sys inv movment rpt'!$L:$L,$M616,'sys inv movment rpt'!$N:$N,Z$1)</f>
        <v>0</v>
      </c>
      <c r="AA616" s="86">
        <f>SUMIFS('sys inv movment rpt'!$M:$M,'sys inv movment rpt'!$L:$L,$M616,'sys inv movment rpt'!$N:$N,AA$1)</f>
        <v>84</v>
      </c>
      <c r="AB616" s="86">
        <f>SUMIFS('sys inv movment rpt'!$M:$M,'sys inv movment rpt'!$L:$L,$M616,'sys inv movment rpt'!$N:$N,AB$1)</f>
        <v>0</v>
      </c>
      <c r="AC616" s="86">
        <f>SUMIFS('sys inv movment rpt'!$M:$M,'sys inv movment rpt'!$L:$L,$M616,'sys inv movment rpt'!$N:$N,AC$1)</f>
        <v>0</v>
      </c>
      <c r="AD616" s="86">
        <f>SUMIFS('sys inv movment rpt'!$M:$M,'sys inv movment rpt'!$L:$L,$M616,'sys inv movment rpt'!$N:$N,AD$1)</f>
        <v>0</v>
      </c>
      <c r="AE616" s="86">
        <f>SUMIFS('sys inv movment rpt'!$M:$M,'sys inv movment rpt'!$L:$L,$M616,'sys inv movment rpt'!$N:$N,AE$1)</f>
        <v>0</v>
      </c>
      <c r="AF616" s="86">
        <f>SUMIFS('sys inv movment rpt'!$M:$M,'sys inv movment rpt'!$L:$L,$M616,'sys inv movment rpt'!$N:$N,AF$1)</f>
        <v>0</v>
      </c>
      <c r="AG616" s="86">
        <f>SUMIFS('sys inv movment rpt'!$M:$M,'sys inv movment rpt'!$L:$L,$M616,'sys inv movment rpt'!$N:$N,AG$1)</f>
        <v>0</v>
      </c>
      <c r="AH616" s="86">
        <f>SUMIFS('sys inv movment rpt'!$M:$M,'sys inv movment rpt'!$L:$L,$M616,'sys inv movment rpt'!$N:$N,AH$1)</f>
        <v>0</v>
      </c>
      <c r="AI616" s="86">
        <f>SUMIFS('sys inv movment rpt'!$M:$M,'sys inv movment rpt'!$L:$L,$M616,'sys inv movment rpt'!$N:$N,AI$1)</f>
        <v>0</v>
      </c>
      <c r="AJ616" s="86">
        <f>SUMIFS('sys inv movment rpt'!$M:$M,'sys inv movment rpt'!$L:$L,$M616,'sys inv movment rpt'!$N:$N,AJ$1)</f>
        <v>84</v>
      </c>
      <c r="AK616" s="86">
        <f>SUMIFS('sys inv movment rpt'!$M:$M,'sys inv movment rpt'!$L:$L,$M616,'sys inv movment rpt'!$N:$N,AK$1)</f>
        <v>0</v>
      </c>
      <c r="AL616" s="86">
        <f>SUMIFS('sys inv movment rpt'!$M:$M,'sys inv movment rpt'!$L:$L,$M616,'sys inv movment rpt'!$N:$N,AL$1)</f>
        <v>0</v>
      </c>
      <c r="AM616" s="86">
        <f>SUMIFS('sys inv movment rpt'!$M:$M,'sys inv movment rpt'!$L:$L,$M616,'sys inv movment rpt'!$N:$N,AM$1)</f>
        <v>0</v>
      </c>
      <c r="AN616" s="86">
        <f>SUMIFS('sys inv movment rpt'!$M:$M,'sys inv movment rpt'!$L:$L,$M616,'sys inv movment rpt'!$N:$N,AN$1)</f>
        <v>1680</v>
      </c>
      <c r="AO616" s="86">
        <f>SUMIFS('sys inv movment rpt'!$M:$M,'sys inv movment rpt'!$L:$L,$M616,'sys inv movment rpt'!$N:$N,AO$1)</f>
        <v>0</v>
      </c>
      <c r="AP616" s="86">
        <f>SUMIFS('sys inv movment rpt'!$M:$M,'sys inv movment rpt'!$L:$L,$M616,'sys inv movment rpt'!$N:$N,AP$1)</f>
        <v>0</v>
      </c>
      <c r="AQ616" s="86">
        <f>SUMIFS('sys inv movment rpt'!$M:$M,'sys inv movment rpt'!$L:$L,$M616,'sys inv movment rpt'!$N:$N,AQ$1)</f>
        <v>0</v>
      </c>
      <c r="AR616" s="86">
        <f>SUMIFS('sys inv movment rpt'!$M:$M,'sys inv movment rpt'!$L:$L,$M616,'sys inv movment rpt'!$N:$N,AR$1)</f>
        <v>3276</v>
      </c>
      <c r="AS616" s="86">
        <f>SUMIFS('sys inv movment rpt'!$M:$M,'sys inv movment rpt'!$L:$L,$M616,'sys inv movment rpt'!$N:$N,AS$1)</f>
        <v>0</v>
      </c>
      <c r="AT616" s="86">
        <f>SUMIFS('sys inv movment rpt'!$M:$M,'sys inv movment rpt'!$L:$L,$M616,'sys inv movment rpt'!$N:$N,AT$1)</f>
        <v>0</v>
      </c>
      <c r="AU616" s="86">
        <f>SUMIFS('sys inv movment rpt'!$M:$M,'sys inv movment rpt'!$L:$L,$M616,'sys inv movment rpt'!$N:$N,AU$1)</f>
        <v>0</v>
      </c>
      <c r="AV616" s="86">
        <f>SUMIFS('sys inv movment rpt'!$M:$M,'sys inv movment rpt'!$L:$L,$M616,'sys inv movment rpt'!$N:$N,AV$1)</f>
        <v>0</v>
      </c>
      <c r="AW616" s="87" t="str">
        <f>IFERROR(VLOOKUP(A616,'sys-backorder details'!E:U,17,0),"-")</f>
        <v>Cash/Current Cheque</v>
      </c>
      <c r="AX616" s="87" t="str">
        <f>IF(K616&gt;1,VLOOKUP(A616,'settings-routing'!A:I,9,0),"")</f>
        <v/>
      </c>
    </row>
    <row r="617" ht="12.75" hidden="1" customHeight="1">
      <c r="A617" s="28" t="s">
        <v>1407</v>
      </c>
      <c r="B617" s="28" t="s">
        <v>1408</v>
      </c>
      <c r="C617" s="50">
        <f t="shared" si="2"/>
        <v>0</v>
      </c>
      <c r="D617" s="80">
        <f>SUMIF('Stocks 101-111'!$J:$J,'item dashboard'!A617,'Stocks 101-111'!K:K)</f>
        <v>0</v>
      </c>
      <c r="E617" s="80">
        <f>SUMIF('Stocks 101-111'!$J:$J,'item dashboard'!A617,'Stocks 101-111'!$L:$L)</f>
        <v>0</v>
      </c>
      <c r="F617" s="81">
        <f t="shared" si="3"/>
        <v>0</v>
      </c>
      <c r="G617" s="82">
        <f t="shared" si="4"/>
        <v>0.05714285714</v>
      </c>
      <c r="H617" s="50">
        <f>SUMIFS('sys-backorder details'!$M:$M,'sys-backorder details'!$E:$E,'item dashboard'!A617,'sys-backorder details'!$V:$V,"")</f>
        <v>0</v>
      </c>
      <c r="I617" s="83">
        <f>SUMIF('settings-routing'!$I:$I,'item dashboard'!A617,'settings-routing'!$O:$O)</f>
        <v>0</v>
      </c>
      <c r="J617" s="50">
        <f>SUMIFS('sys-backorder details'!$M:$M,'sys-backorder details'!$E:$E,'item dashboard'!A617,'sys-backorder details'!$V:$V,"Call off")</f>
        <v>0</v>
      </c>
      <c r="K617" s="84">
        <f t="shared" si="5"/>
        <v>0</v>
      </c>
      <c r="L617" s="84">
        <f>SUMIF('Production Plan'!$E:$E,'item dashboard'!A617,'Production Plan'!$N:$N)</f>
        <v>0</v>
      </c>
      <c r="M617" s="85" t="str">
        <f t="shared" si="6"/>
        <v>B-J1002-PK49-1 Ltr. Pink Milk Bottle</v>
      </c>
      <c r="N617" s="86">
        <f>SUMIFS('sys inv movment rpt'!$M:$M,'sys inv movment rpt'!$L:$L,$M617,'sys inv movment rpt'!$N:$N,N$1)</f>
        <v>0</v>
      </c>
      <c r="O617" s="86">
        <f>SUMIFS('sys inv movment rpt'!$M:$M,'sys inv movment rpt'!$L:$L,$M617,'sys inv movment rpt'!$N:$N,O$1)</f>
        <v>0</v>
      </c>
      <c r="P617" s="86">
        <f>SUMIFS('sys inv movment rpt'!$M:$M,'sys inv movment rpt'!$L:$L,$M617,'sys inv movment rpt'!$N:$N,P$1)</f>
        <v>0</v>
      </c>
      <c r="Q617" s="86">
        <f>SUMIFS('sys inv movment rpt'!$M:$M,'sys inv movment rpt'!$L:$L,$M617,'sys inv movment rpt'!$N:$N,Q$1)</f>
        <v>0</v>
      </c>
      <c r="R617" s="86">
        <f>SUMIFS('sys inv movment rpt'!$M:$M,'sys inv movment rpt'!$L:$L,$M617,'sys inv movment rpt'!$N:$N,R$1)</f>
        <v>0</v>
      </c>
      <c r="S617" s="86">
        <f>SUMIFS('sys inv movment rpt'!$M:$M,'sys inv movment rpt'!$L:$L,$M617,'sys inv movment rpt'!$N:$N,S$1)</f>
        <v>0</v>
      </c>
      <c r="T617" s="86">
        <f>SUMIFS('sys inv movment rpt'!$M:$M,'sys inv movment rpt'!$L:$L,$M617,'sys inv movment rpt'!$N:$N,T$1)</f>
        <v>0</v>
      </c>
      <c r="U617" s="86">
        <f>SUMIFS('sys inv movment rpt'!$M:$M,'sys inv movment rpt'!$L:$L,$M617,'sys inv movment rpt'!$N:$N,U$1)</f>
        <v>0</v>
      </c>
      <c r="V617" s="86">
        <f>SUMIFS('sys inv movment rpt'!$M:$M,'sys inv movment rpt'!$L:$L,$M617,'sys inv movment rpt'!$N:$N,V$1)</f>
        <v>168</v>
      </c>
      <c r="W617" s="86">
        <f>SUMIFS('sys inv movment rpt'!$M:$M,'sys inv movment rpt'!$L:$L,$M617,'sys inv movment rpt'!$N:$N,W$1)</f>
        <v>0</v>
      </c>
      <c r="X617" s="86">
        <f>SUMIFS('sys inv movment rpt'!$M:$M,'sys inv movment rpt'!$L:$L,$M617,'sys inv movment rpt'!$N:$N,X$1)</f>
        <v>0</v>
      </c>
      <c r="Y617" s="86">
        <f>SUMIFS('sys inv movment rpt'!$M:$M,'sys inv movment rpt'!$L:$L,$M617,'sys inv movment rpt'!$N:$N,Y$1)</f>
        <v>0</v>
      </c>
      <c r="Z617" s="86">
        <f>SUMIFS('sys inv movment rpt'!$M:$M,'sys inv movment rpt'!$L:$L,$M617,'sys inv movment rpt'!$N:$N,Z$1)</f>
        <v>0</v>
      </c>
      <c r="AA617" s="86">
        <f>SUMIFS('sys inv movment rpt'!$M:$M,'sys inv movment rpt'!$L:$L,$M617,'sys inv movment rpt'!$N:$N,AA$1)</f>
        <v>0</v>
      </c>
      <c r="AB617" s="86">
        <f>SUMIFS('sys inv movment rpt'!$M:$M,'sys inv movment rpt'!$L:$L,$M617,'sys inv movment rpt'!$N:$N,AB$1)</f>
        <v>0</v>
      </c>
      <c r="AC617" s="86">
        <f>SUMIFS('sys inv movment rpt'!$M:$M,'sys inv movment rpt'!$L:$L,$M617,'sys inv movment rpt'!$N:$N,AC$1)</f>
        <v>0</v>
      </c>
      <c r="AD617" s="86">
        <f>SUMIFS('sys inv movment rpt'!$M:$M,'sys inv movment rpt'!$L:$L,$M617,'sys inv movment rpt'!$N:$N,AD$1)</f>
        <v>0</v>
      </c>
      <c r="AE617" s="86">
        <f>SUMIFS('sys inv movment rpt'!$M:$M,'sys inv movment rpt'!$L:$L,$M617,'sys inv movment rpt'!$N:$N,AE$1)</f>
        <v>0</v>
      </c>
      <c r="AF617" s="86">
        <f>SUMIFS('sys inv movment rpt'!$M:$M,'sys inv movment rpt'!$L:$L,$M617,'sys inv movment rpt'!$N:$N,AF$1)</f>
        <v>0</v>
      </c>
      <c r="AG617" s="86">
        <f>SUMIFS('sys inv movment rpt'!$M:$M,'sys inv movment rpt'!$L:$L,$M617,'sys inv movment rpt'!$N:$N,AG$1)</f>
        <v>0</v>
      </c>
      <c r="AH617" s="86">
        <f>SUMIFS('sys inv movment rpt'!$M:$M,'sys inv movment rpt'!$L:$L,$M617,'sys inv movment rpt'!$N:$N,AH$1)</f>
        <v>0</v>
      </c>
      <c r="AI617" s="86">
        <f>SUMIFS('sys inv movment rpt'!$M:$M,'sys inv movment rpt'!$L:$L,$M617,'sys inv movment rpt'!$N:$N,AI$1)</f>
        <v>168</v>
      </c>
      <c r="AJ617" s="86">
        <f>SUMIFS('sys inv movment rpt'!$M:$M,'sys inv movment rpt'!$L:$L,$M617,'sys inv movment rpt'!$N:$N,AJ$1)</f>
        <v>0</v>
      </c>
      <c r="AK617" s="86">
        <f>SUMIFS('sys inv movment rpt'!$M:$M,'sys inv movment rpt'!$L:$L,$M617,'sys inv movment rpt'!$N:$N,AK$1)</f>
        <v>0</v>
      </c>
      <c r="AL617" s="86">
        <f>SUMIFS('sys inv movment rpt'!$M:$M,'sys inv movment rpt'!$L:$L,$M617,'sys inv movment rpt'!$N:$N,AL$1)</f>
        <v>0</v>
      </c>
      <c r="AM617" s="86">
        <f>SUMIFS('sys inv movment rpt'!$M:$M,'sys inv movment rpt'!$L:$L,$M617,'sys inv movment rpt'!$N:$N,AM$1)</f>
        <v>0</v>
      </c>
      <c r="AN617" s="86">
        <f>SUMIFS('sys inv movment rpt'!$M:$M,'sys inv movment rpt'!$L:$L,$M617,'sys inv movment rpt'!$N:$N,AN$1)</f>
        <v>0</v>
      </c>
      <c r="AO617" s="86">
        <f>SUMIFS('sys inv movment rpt'!$M:$M,'sys inv movment rpt'!$L:$L,$M617,'sys inv movment rpt'!$N:$N,AO$1)</f>
        <v>0</v>
      </c>
      <c r="AP617" s="86">
        <f>SUMIFS('sys inv movment rpt'!$M:$M,'sys inv movment rpt'!$L:$L,$M617,'sys inv movment rpt'!$N:$N,AP$1)</f>
        <v>0</v>
      </c>
      <c r="AQ617" s="86">
        <f>SUMIFS('sys inv movment rpt'!$M:$M,'sys inv movment rpt'!$L:$L,$M617,'sys inv movment rpt'!$N:$N,AQ$1)</f>
        <v>0</v>
      </c>
      <c r="AR617" s="86">
        <f>SUMIFS('sys inv movment rpt'!$M:$M,'sys inv movment rpt'!$L:$L,$M617,'sys inv movment rpt'!$N:$N,AR$1)</f>
        <v>0</v>
      </c>
      <c r="AS617" s="86">
        <f>SUMIFS('sys inv movment rpt'!$M:$M,'sys inv movment rpt'!$L:$L,$M617,'sys inv movment rpt'!$N:$N,AS$1)</f>
        <v>0</v>
      </c>
      <c r="AT617" s="86">
        <f>SUMIFS('sys inv movment rpt'!$M:$M,'sys inv movment rpt'!$L:$L,$M617,'sys inv movment rpt'!$N:$N,AT$1)</f>
        <v>0</v>
      </c>
      <c r="AU617" s="86">
        <f>SUMIFS('sys inv movment rpt'!$M:$M,'sys inv movment rpt'!$L:$L,$M617,'sys inv movment rpt'!$N:$N,AU$1)</f>
        <v>0</v>
      </c>
      <c r="AV617" s="86">
        <f>SUMIFS('sys inv movment rpt'!$M:$M,'sys inv movment rpt'!$L:$L,$M617,'sys inv movment rpt'!$N:$N,AV$1)</f>
        <v>0</v>
      </c>
      <c r="AW617" s="87" t="str">
        <f>IFERROR(VLOOKUP(A617,'sys-backorder details'!E:U,17,0),"-")</f>
        <v>-</v>
      </c>
      <c r="AX617" s="87" t="str">
        <f>IF(K617&gt;1,VLOOKUP(A617,'settings-routing'!A:I,9,0),"")</f>
        <v/>
      </c>
    </row>
    <row r="618" ht="12.75" hidden="1" customHeight="1">
      <c r="A618" s="50" t="s">
        <v>1409</v>
      </c>
      <c r="B618" s="50" t="s">
        <v>1403</v>
      </c>
      <c r="C618" s="50">
        <f t="shared" si="2"/>
        <v>0</v>
      </c>
      <c r="D618" s="80">
        <f>SUMIF('Stocks 101-111'!$J:$J,'item dashboard'!A618,'Stocks 101-111'!K:K)</f>
        <v>0</v>
      </c>
      <c r="E618" s="80">
        <f>SUMIF('Stocks 101-111'!$J:$J,'item dashboard'!A618,'Stocks 101-111'!$L:$L)</f>
        <v>0</v>
      </c>
      <c r="F618" s="81">
        <f t="shared" si="3"/>
        <v>0</v>
      </c>
      <c r="G618" s="82">
        <f t="shared" si="4"/>
        <v>0.1142857143</v>
      </c>
      <c r="H618" s="50">
        <f>SUMIFS('sys-backorder details'!$M:$M,'sys-backorder details'!$E:$E,'item dashboard'!A618,'sys-backorder details'!$V:$V,"")</f>
        <v>0</v>
      </c>
      <c r="I618" s="83">
        <f>SUMIF('settings-routing'!$I:$I,'item dashboard'!A618,'settings-routing'!$O:$O)</f>
        <v>0</v>
      </c>
      <c r="J618" s="50">
        <f>SUMIFS('sys-backorder details'!$M:$M,'sys-backorder details'!$E:$E,'item dashboard'!A618,'sys-backorder details'!$V:$V,"Call off")</f>
        <v>0</v>
      </c>
      <c r="K618" s="84">
        <f t="shared" si="5"/>
        <v>0</v>
      </c>
      <c r="L618" s="84">
        <f>SUMIF('Production Plan'!$E:$E,'item dashboard'!A618,'Production Plan'!$N:$N)</f>
        <v>0</v>
      </c>
      <c r="M618" s="85" t="str">
        <f t="shared" si="6"/>
        <v>B-J1002-W49-1 Ltr. White milk Bottle</v>
      </c>
      <c r="N618" s="86">
        <f>SUMIFS('sys inv movment rpt'!$M:$M,'sys inv movment rpt'!$L:$L,$M618,'sys inv movment rpt'!$N:$N,N$1)</f>
        <v>0</v>
      </c>
      <c r="O618" s="86">
        <f>SUMIFS('sys inv movment rpt'!$M:$M,'sys inv movment rpt'!$L:$L,$M618,'sys inv movment rpt'!$N:$N,O$1)</f>
        <v>0</v>
      </c>
      <c r="P618" s="86">
        <f>SUMIFS('sys inv movment rpt'!$M:$M,'sys inv movment rpt'!$L:$L,$M618,'sys inv movment rpt'!$N:$N,P$1)</f>
        <v>0</v>
      </c>
      <c r="Q618" s="86">
        <f>SUMIFS('sys inv movment rpt'!$M:$M,'sys inv movment rpt'!$L:$L,$M618,'sys inv movment rpt'!$N:$N,Q$1)</f>
        <v>0</v>
      </c>
      <c r="R618" s="86">
        <f>SUMIFS('sys inv movment rpt'!$M:$M,'sys inv movment rpt'!$L:$L,$M618,'sys inv movment rpt'!$N:$N,R$1)</f>
        <v>0</v>
      </c>
      <c r="S618" s="86">
        <f>SUMIFS('sys inv movment rpt'!$M:$M,'sys inv movment rpt'!$L:$L,$M618,'sys inv movment rpt'!$N:$N,S$1)</f>
        <v>0</v>
      </c>
      <c r="T618" s="86">
        <f>SUMIFS('sys inv movment rpt'!$M:$M,'sys inv movment rpt'!$L:$L,$M618,'sys inv movment rpt'!$N:$N,T$1)</f>
        <v>0</v>
      </c>
      <c r="U618" s="86">
        <f>SUMIFS('sys inv movment rpt'!$M:$M,'sys inv movment rpt'!$L:$L,$M618,'sys inv movment rpt'!$N:$N,U$1)</f>
        <v>0</v>
      </c>
      <c r="V618" s="86">
        <f>SUMIFS('sys inv movment rpt'!$M:$M,'sys inv movment rpt'!$L:$L,$M618,'sys inv movment rpt'!$N:$N,V$1)</f>
        <v>168</v>
      </c>
      <c r="W618" s="86">
        <f>SUMIFS('sys inv movment rpt'!$M:$M,'sys inv movment rpt'!$L:$L,$M618,'sys inv movment rpt'!$N:$N,W$1)</f>
        <v>1172</v>
      </c>
      <c r="X618" s="86">
        <f>SUMIFS('sys inv movment rpt'!$M:$M,'sys inv movment rpt'!$L:$L,$M618,'sys inv movment rpt'!$N:$N,X$1)</f>
        <v>0</v>
      </c>
      <c r="Y618" s="86">
        <f>SUMIFS('sys inv movment rpt'!$M:$M,'sys inv movment rpt'!$L:$L,$M618,'sys inv movment rpt'!$N:$N,Y$1)</f>
        <v>0</v>
      </c>
      <c r="Z618" s="86">
        <f>SUMIFS('sys inv movment rpt'!$M:$M,'sys inv movment rpt'!$L:$L,$M618,'sys inv movment rpt'!$N:$N,Z$1)</f>
        <v>0</v>
      </c>
      <c r="AA618" s="86">
        <f>SUMIFS('sys inv movment rpt'!$M:$M,'sys inv movment rpt'!$L:$L,$M618,'sys inv movment rpt'!$N:$N,AA$1)</f>
        <v>0</v>
      </c>
      <c r="AB618" s="86">
        <f>SUMIFS('sys inv movment rpt'!$M:$M,'sys inv movment rpt'!$L:$L,$M618,'sys inv movment rpt'!$N:$N,AB$1)</f>
        <v>0</v>
      </c>
      <c r="AC618" s="86">
        <f>SUMIFS('sys inv movment rpt'!$M:$M,'sys inv movment rpt'!$L:$L,$M618,'sys inv movment rpt'!$N:$N,AC$1)</f>
        <v>0</v>
      </c>
      <c r="AD618" s="86">
        <f>SUMIFS('sys inv movment rpt'!$M:$M,'sys inv movment rpt'!$L:$L,$M618,'sys inv movment rpt'!$N:$N,AD$1)</f>
        <v>0</v>
      </c>
      <c r="AE618" s="86">
        <f>SUMIFS('sys inv movment rpt'!$M:$M,'sys inv movment rpt'!$L:$L,$M618,'sys inv movment rpt'!$N:$N,AE$1)</f>
        <v>0</v>
      </c>
      <c r="AF618" s="86">
        <f>SUMIFS('sys inv movment rpt'!$M:$M,'sys inv movment rpt'!$L:$L,$M618,'sys inv movment rpt'!$N:$N,AF$1)</f>
        <v>0</v>
      </c>
      <c r="AG618" s="86">
        <f>SUMIFS('sys inv movment rpt'!$M:$M,'sys inv movment rpt'!$L:$L,$M618,'sys inv movment rpt'!$N:$N,AG$1)</f>
        <v>0</v>
      </c>
      <c r="AH618" s="86">
        <f>SUMIFS('sys inv movment rpt'!$M:$M,'sys inv movment rpt'!$L:$L,$M618,'sys inv movment rpt'!$N:$N,AH$1)</f>
        <v>0</v>
      </c>
      <c r="AI618" s="86">
        <f>SUMIFS('sys inv movment rpt'!$M:$M,'sys inv movment rpt'!$L:$L,$M618,'sys inv movment rpt'!$N:$N,AI$1)</f>
        <v>84</v>
      </c>
      <c r="AJ618" s="86">
        <f>SUMIFS('sys inv movment rpt'!$M:$M,'sys inv movment rpt'!$L:$L,$M618,'sys inv movment rpt'!$N:$N,AJ$1)</f>
        <v>0</v>
      </c>
      <c r="AK618" s="86">
        <f>SUMIFS('sys inv movment rpt'!$M:$M,'sys inv movment rpt'!$L:$L,$M618,'sys inv movment rpt'!$N:$N,AK$1)</f>
        <v>0</v>
      </c>
      <c r="AL618" s="86">
        <f>SUMIFS('sys inv movment rpt'!$M:$M,'sys inv movment rpt'!$L:$L,$M618,'sys inv movment rpt'!$N:$N,AL$1)</f>
        <v>0</v>
      </c>
      <c r="AM618" s="86">
        <f>SUMIFS('sys inv movment rpt'!$M:$M,'sys inv movment rpt'!$L:$L,$M618,'sys inv movment rpt'!$N:$N,AM$1)</f>
        <v>0</v>
      </c>
      <c r="AN618" s="86">
        <f>SUMIFS('sys inv movment rpt'!$M:$M,'sys inv movment rpt'!$L:$L,$M618,'sys inv movment rpt'!$N:$N,AN$1)</f>
        <v>7308</v>
      </c>
      <c r="AO618" s="86">
        <f>SUMIFS('sys inv movment rpt'!$M:$M,'sys inv movment rpt'!$L:$L,$M618,'sys inv movment rpt'!$N:$N,AO$1)</f>
        <v>0</v>
      </c>
      <c r="AP618" s="86">
        <f>SUMIFS('sys inv movment rpt'!$M:$M,'sys inv movment rpt'!$L:$L,$M618,'sys inv movment rpt'!$N:$N,AP$1)</f>
        <v>0</v>
      </c>
      <c r="AQ618" s="86">
        <f>SUMIFS('sys inv movment rpt'!$M:$M,'sys inv movment rpt'!$L:$L,$M618,'sys inv movment rpt'!$N:$N,AQ$1)</f>
        <v>0</v>
      </c>
      <c r="AR618" s="86">
        <f>SUMIFS('sys inv movment rpt'!$M:$M,'sys inv movment rpt'!$L:$L,$M618,'sys inv movment rpt'!$N:$N,AR$1)</f>
        <v>0</v>
      </c>
      <c r="AS618" s="86">
        <f>SUMIFS('sys inv movment rpt'!$M:$M,'sys inv movment rpt'!$L:$L,$M618,'sys inv movment rpt'!$N:$N,AS$1)</f>
        <v>0</v>
      </c>
      <c r="AT618" s="86">
        <f>SUMIFS('sys inv movment rpt'!$M:$M,'sys inv movment rpt'!$L:$L,$M618,'sys inv movment rpt'!$N:$N,AT$1)</f>
        <v>0</v>
      </c>
      <c r="AU618" s="86">
        <f>SUMIFS('sys inv movment rpt'!$M:$M,'sys inv movment rpt'!$L:$L,$M618,'sys inv movment rpt'!$N:$N,AU$1)</f>
        <v>0</v>
      </c>
      <c r="AV618" s="86">
        <f>SUMIFS('sys inv movment rpt'!$M:$M,'sys inv movment rpt'!$L:$L,$M618,'sys inv movment rpt'!$N:$N,AV$1)</f>
        <v>0</v>
      </c>
      <c r="AW618" s="87" t="str">
        <f>IFERROR(VLOOKUP(A618,'sys-backorder details'!E:U,17,0),"-")</f>
        <v>-</v>
      </c>
      <c r="AX618" s="87" t="str">
        <f>IF(K618&gt;1,VLOOKUP(A618,'settings-routing'!A:I,9,0),"")</f>
        <v/>
      </c>
    </row>
    <row r="619" ht="12.75" hidden="1" customHeight="1">
      <c r="A619" s="50" t="s">
        <v>1410</v>
      </c>
      <c r="B619" s="50" t="s">
        <v>1411</v>
      </c>
      <c r="C619" s="50">
        <f t="shared" si="2"/>
        <v>0</v>
      </c>
      <c r="D619" s="80">
        <f>SUMIF('Stocks 101-111'!$J:$J,'item dashboard'!A619,'Stocks 101-111'!K:K)</f>
        <v>0</v>
      </c>
      <c r="E619" s="80">
        <f>SUMIF('Stocks 101-111'!$J:$J,'item dashboard'!A619,'Stocks 101-111'!$L:$L)</f>
        <v>0</v>
      </c>
      <c r="F619" s="81">
        <f t="shared" si="3"/>
        <v>0</v>
      </c>
      <c r="G619" s="82">
        <f t="shared" si="4"/>
        <v>0</v>
      </c>
      <c r="H619" s="50">
        <f>SUMIFS('sys-backorder details'!$M:$M,'sys-backorder details'!$E:$E,'item dashboard'!A619,'sys-backorder details'!$V:$V,"")</f>
        <v>0</v>
      </c>
      <c r="I619" s="83">
        <f>SUMIF('settings-routing'!$I:$I,'item dashboard'!A619,'settings-routing'!$O:$O)</f>
        <v>0</v>
      </c>
      <c r="J619" s="50">
        <f>SUMIFS('sys-backorder details'!$M:$M,'sys-backorder details'!$E:$E,'item dashboard'!A619,'sys-backorder details'!$V:$V,"Call off")</f>
        <v>0</v>
      </c>
      <c r="K619" s="84">
        <f t="shared" si="5"/>
        <v>0</v>
      </c>
      <c r="L619" s="84">
        <f>SUMIF('Production Plan'!$E:$E,'item dashboard'!A619,'Production Plan'!$N:$N)</f>
        <v>0</v>
      </c>
      <c r="M619" s="85" t="str">
        <f t="shared" si="6"/>
        <v>B-J1002-Y49UWIM-1 Ltr. Yellow Uwimana Bottle</v>
      </c>
      <c r="N619" s="86">
        <f>SUMIFS('sys inv movment rpt'!$M:$M,'sys inv movment rpt'!$L:$L,$M619,'sys inv movment rpt'!$N:$N,N$1)</f>
        <v>0</v>
      </c>
      <c r="O619" s="86">
        <f>SUMIFS('sys inv movment rpt'!$M:$M,'sys inv movment rpt'!$L:$L,$M619,'sys inv movment rpt'!$N:$N,O$1)</f>
        <v>0</v>
      </c>
      <c r="P619" s="86">
        <f>SUMIFS('sys inv movment rpt'!$M:$M,'sys inv movment rpt'!$L:$L,$M619,'sys inv movment rpt'!$N:$N,P$1)</f>
        <v>0</v>
      </c>
      <c r="Q619" s="86">
        <f>SUMIFS('sys inv movment rpt'!$M:$M,'sys inv movment rpt'!$L:$L,$M619,'sys inv movment rpt'!$N:$N,Q$1)</f>
        <v>0</v>
      </c>
      <c r="R619" s="86">
        <f>SUMIFS('sys inv movment rpt'!$M:$M,'sys inv movment rpt'!$L:$L,$M619,'sys inv movment rpt'!$N:$N,R$1)</f>
        <v>0</v>
      </c>
      <c r="S619" s="86">
        <f>SUMIFS('sys inv movment rpt'!$M:$M,'sys inv movment rpt'!$L:$L,$M619,'sys inv movment rpt'!$N:$N,S$1)</f>
        <v>0</v>
      </c>
      <c r="T619" s="86">
        <f>SUMIFS('sys inv movment rpt'!$M:$M,'sys inv movment rpt'!$L:$L,$M619,'sys inv movment rpt'!$N:$N,T$1)</f>
        <v>0</v>
      </c>
      <c r="U619" s="86">
        <f>SUMIFS('sys inv movment rpt'!$M:$M,'sys inv movment rpt'!$L:$L,$M619,'sys inv movment rpt'!$N:$N,U$1)</f>
        <v>0</v>
      </c>
      <c r="V619" s="86">
        <f>SUMIFS('sys inv movment rpt'!$M:$M,'sys inv movment rpt'!$L:$L,$M619,'sys inv movment rpt'!$N:$N,V$1)</f>
        <v>0</v>
      </c>
      <c r="W619" s="86">
        <f>SUMIFS('sys inv movment rpt'!$M:$M,'sys inv movment rpt'!$L:$L,$M619,'sys inv movment rpt'!$N:$N,W$1)</f>
        <v>0</v>
      </c>
      <c r="X619" s="86">
        <f>SUMIFS('sys inv movment rpt'!$M:$M,'sys inv movment rpt'!$L:$L,$M619,'sys inv movment rpt'!$N:$N,X$1)</f>
        <v>0</v>
      </c>
      <c r="Y619" s="86">
        <f>SUMIFS('sys inv movment rpt'!$M:$M,'sys inv movment rpt'!$L:$L,$M619,'sys inv movment rpt'!$N:$N,Y$1)</f>
        <v>0</v>
      </c>
      <c r="Z619" s="86">
        <f>SUMIFS('sys inv movment rpt'!$M:$M,'sys inv movment rpt'!$L:$L,$M619,'sys inv movment rpt'!$N:$N,Z$1)</f>
        <v>0</v>
      </c>
      <c r="AA619" s="86">
        <f>SUMIFS('sys inv movment rpt'!$M:$M,'sys inv movment rpt'!$L:$L,$M619,'sys inv movment rpt'!$N:$N,AA$1)</f>
        <v>0</v>
      </c>
      <c r="AB619" s="86">
        <f>SUMIFS('sys inv movment rpt'!$M:$M,'sys inv movment rpt'!$L:$L,$M619,'sys inv movment rpt'!$N:$N,AB$1)</f>
        <v>0</v>
      </c>
      <c r="AC619" s="86">
        <f>SUMIFS('sys inv movment rpt'!$M:$M,'sys inv movment rpt'!$L:$L,$M619,'sys inv movment rpt'!$N:$N,AC$1)</f>
        <v>0</v>
      </c>
      <c r="AD619" s="86">
        <f>SUMIFS('sys inv movment rpt'!$M:$M,'sys inv movment rpt'!$L:$L,$M619,'sys inv movment rpt'!$N:$N,AD$1)</f>
        <v>0</v>
      </c>
      <c r="AE619" s="86">
        <f>SUMIFS('sys inv movment rpt'!$M:$M,'sys inv movment rpt'!$L:$L,$M619,'sys inv movment rpt'!$N:$N,AE$1)</f>
        <v>0</v>
      </c>
      <c r="AF619" s="86">
        <f>SUMIFS('sys inv movment rpt'!$M:$M,'sys inv movment rpt'!$L:$L,$M619,'sys inv movment rpt'!$N:$N,AF$1)</f>
        <v>0</v>
      </c>
      <c r="AG619" s="86">
        <f>SUMIFS('sys inv movment rpt'!$M:$M,'sys inv movment rpt'!$L:$L,$M619,'sys inv movment rpt'!$N:$N,AG$1)</f>
        <v>0</v>
      </c>
      <c r="AH619" s="86">
        <f>SUMIFS('sys inv movment rpt'!$M:$M,'sys inv movment rpt'!$L:$L,$M619,'sys inv movment rpt'!$N:$N,AH$1)</f>
        <v>0</v>
      </c>
      <c r="AI619" s="86">
        <f>SUMIFS('sys inv movment rpt'!$M:$M,'sys inv movment rpt'!$L:$L,$M619,'sys inv movment rpt'!$N:$N,AI$1)</f>
        <v>0</v>
      </c>
      <c r="AJ619" s="86">
        <f>SUMIFS('sys inv movment rpt'!$M:$M,'sys inv movment rpt'!$L:$L,$M619,'sys inv movment rpt'!$N:$N,AJ$1)</f>
        <v>0</v>
      </c>
      <c r="AK619" s="86">
        <f>SUMIFS('sys inv movment rpt'!$M:$M,'sys inv movment rpt'!$L:$L,$M619,'sys inv movment rpt'!$N:$N,AK$1)</f>
        <v>0</v>
      </c>
      <c r="AL619" s="86">
        <f>SUMIFS('sys inv movment rpt'!$M:$M,'sys inv movment rpt'!$L:$L,$M619,'sys inv movment rpt'!$N:$N,AL$1)</f>
        <v>0</v>
      </c>
      <c r="AM619" s="86">
        <f>SUMIFS('sys inv movment rpt'!$M:$M,'sys inv movment rpt'!$L:$L,$M619,'sys inv movment rpt'!$N:$N,AM$1)</f>
        <v>0</v>
      </c>
      <c r="AN619" s="86">
        <f>SUMIFS('sys inv movment rpt'!$M:$M,'sys inv movment rpt'!$L:$L,$M619,'sys inv movment rpt'!$N:$N,AN$1)</f>
        <v>0</v>
      </c>
      <c r="AO619" s="86">
        <f>SUMIFS('sys inv movment rpt'!$M:$M,'sys inv movment rpt'!$L:$L,$M619,'sys inv movment rpt'!$N:$N,AO$1)</f>
        <v>0</v>
      </c>
      <c r="AP619" s="86">
        <f>SUMIFS('sys inv movment rpt'!$M:$M,'sys inv movment rpt'!$L:$L,$M619,'sys inv movment rpt'!$N:$N,AP$1)</f>
        <v>0</v>
      </c>
      <c r="AQ619" s="86">
        <f>SUMIFS('sys inv movment rpt'!$M:$M,'sys inv movment rpt'!$L:$L,$M619,'sys inv movment rpt'!$N:$N,AQ$1)</f>
        <v>0</v>
      </c>
      <c r="AR619" s="86">
        <f>SUMIFS('sys inv movment rpt'!$M:$M,'sys inv movment rpt'!$L:$L,$M619,'sys inv movment rpt'!$N:$N,AR$1)</f>
        <v>0</v>
      </c>
      <c r="AS619" s="86">
        <f>SUMIFS('sys inv movment rpt'!$M:$M,'sys inv movment rpt'!$L:$L,$M619,'sys inv movment rpt'!$N:$N,AS$1)</f>
        <v>0</v>
      </c>
      <c r="AT619" s="86">
        <f>SUMIFS('sys inv movment rpt'!$M:$M,'sys inv movment rpt'!$L:$L,$M619,'sys inv movment rpt'!$N:$N,AT$1)</f>
        <v>0</v>
      </c>
      <c r="AU619" s="86">
        <f>SUMIFS('sys inv movment rpt'!$M:$M,'sys inv movment rpt'!$L:$L,$M619,'sys inv movment rpt'!$N:$N,AU$1)</f>
        <v>0</v>
      </c>
      <c r="AV619" s="86">
        <f>SUMIFS('sys inv movment rpt'!$M:$M,'sys inv movment rpt'!$L:$L,$M619,'sys inv movment rpt'!$N:$N,AV$1)</f>
        <v>0</v>
      </c>
      <c r="AW619" s="87" t="str">
        <f>IFERROR(VLOOKUP(A619,'sys-backorder details'!E:U,17,0),"-")</f>
        <v>-</v>
      </c>
      <c r="AX619" s="87" t="str">
        <f>IF(K619&gt;1,VLOOKUP(A619,'settings-routing'!A:I,9,0),"")</f>
        <v/>
      </c>
    </row>
    <row r="620" ht="12.75" hidden="1" customHeight="1">
      <c r="A620" s="50" t="s">
        <v>1412</v>
      </c>
      <c r="B620" s="50" t="s">
        <v>1413</v>
      </c>
      <c r="C620" s="50">
        <f t="shared" si="2"/>
        <v>0</v>
      </c>
      <c r="D620" s="80">
        <f>SUMIF('Stocks 101-111'!$J:$J,'item dashboard'!A620,'Stocks 101-111'!K:K)</f>
        <v>0</v>
      </c>
      <c r="E620" s="80">
        <f>SUMIF('Stocks 101-111'!$J:$J,'item dashboard'!A620,'Stocks 101-111'!$L:$L)</f>
        <v>0</v>
      </c>
      <c r="F620" s="81">
        <f t="shared" si="3"/>
        <v>0</v>
      </c>
      <c r="G620" s="82">
        <f t="shared" si="4"/>
        <v>0</v>
      </c>
      <c r="H620" s="50">
        <f>SUMIFS('sys-backorder details'!$M:$M,'sys-backorder details'!$E:$E,'item dashboard'!A620,'sys-backorder details'!$V:$V,"")</f>
        <v>0</v>
      </c>
      <c r="I620" s="83">
        <f>SUMIF('settings-routing'!$I:$I,'item dashboard'!A620,'settings-routing'!$O:$O)</f>
        <v>0</v>
      </c>
      <c r="J620" s="50">
        <f>SUMIFS('sys-backorder details'!$M:$M,'sys-backorder details'!$E:$E,'item dashboard'!A620,'sys-backorder details'!$V:$V,"Call off")</f>
        <v>0</v>
      </c>
      <c r="K620" s="84">
        <f t="shared" si="5"/>
        <v>0</v>
      </c>
      <c r="L620" s="84">
        <f>SUMIF('Production Plan'!$E:$E,'item dashboard'!A620,'Production Plan'!$N:$N)</f>
        <v>0</v>
      </c>
      <c r="M620" s="85" t="str">
        <f t="shared" si="6"/>
        <v>B-J250MOV-CM16-250 ml Cream Bottle</v>
      </c>
      <c r="N620" s="86">
        <f>SUMIFS('sys inv movment rpt'!$M:$M,'sys inv movment rpt'!$L:$L,$M620,'sys inv movment rpt'!$N:$N,N$1)</f>
        <v>0</v>
      </c>
      <c r="O620" s="86">
        <f>SUMIFS('sys inv movment rpt'!$M:$M,'sys inv movment rpt'!$L:$L,$M620,'sys inv movment rpt'!$N:$N,O$1)</f>
        <v>0</v>
      </c>
      <c r="P620" s="86">
        <f>SUMIFS('sys inv movment rpt'!$M:$M,'sys inv movment rpt'!$L:$L,$M620,'sys inv movment rpt'!$N:$N,P$1)</f>
        <v>0</v>
      </c>
      <c r="Q620" s="86">
        <f>SUMIFS('sys inv movment rpt'!$M:$M,'sys inv movment rpt'!$L:$L,$M620,'sys inv movment rpt'!$N:$N,Q$1)</f>
        <v>0</v>
      </c>
      <c r="R620" s="86">
        <f>SUMIFS('sys inv movment rpt'!$M:$M,'sys inv movment rpt'!$L:$L,$M620,'sys inv movment rpt'!$N:$N,R$1)</f>
        <v>0</v>
      </c>
      <c r="S620" s="86">
        <f>SUMIFS('sys inv movment rpt'!$M:$M,'sys inv movment rpt'!$L:$L,$M620,'sys inv movment rpt'!$N:$N,S$1)</f>
        <v>0</v>
      </c>
      <c r="T620" s="86">
        <f>SUMIFS('sys inv movment rpt'!$M:$M,'sys inv movment rpt'!$L:$L,$M620,'sys inv movment rpt'!$N:$N,T$1)</f>
        <v>0</v>
      </c>
      <c r="U620" s="86">
        <f>SUMIFS('sys inv movment rpt'!$M:$M,'sys inv movment rpt'!$L:$L,$M620,'sys inv movment rpt'!$N:$N,U$1)</f>
        <v>0</v>
      </c>
      <c r="V620" s="86">
        <f>SUMIFS('sys inv movment rpt'!$M:$M,'sys inv movment rpt'!$L:$L,$M620,'sys inv movment rpt'!$N:$N,V$1)</f>
        <v>0</v>
      </c>
      <c r="W620" s="86">
        <f>SUMIFS('sys inv movment rpt'!$M:$M,'sys inv movment rpt'!$L:$L,$M620,'sys inv movment rpt'!$N:$N,W$1)</f>
        <v>0</v>
      </c>
      <c r="X620" s="86">
        <f>SUMIFS('sys inv movment rpt'!$M:$M,'sys inv movment rpt'!$L:$L,$M620,'sys inv movment rpt'!$N:$N,X$1)</f>
        <v>0</v>
      </c>
      <c r="Y620" s="86">
        <f>SUMIFS('sys inv movment rpt'!$M:$M,'sys inv movment rpt'!$L:$L,$M620,'sys inv movment rpt'!$N:$N,Y$1)</f>
        <v>0</v>
      </c>
      <c r="Z620" s="86">
        <f>SUMIFS('sys inv movment rpt'!$M:$M,'sys inv movment rpt'!$L:$L,$M620,'sys inv movment rpt'!$N:$N,Z$1)</f>
        <v>0</v>
      </c>
      <c r="AA620" s="86">
        <f>SUMIFS('sys inv movment rpt'!$M:$M,'sys inv movment rpt'!$L:$L,$M620,'sys inv movment rpt'!$N:$N,AA$1)</f>
        <v>0</v>
      </c>
      <c r="AB620" s="86">
        <f>SUMIFS('sys inv movment rpt'!$M:$M,'sys inv movment rpt'!$L:$L,$M620,'sys inv movment rpt'!$N:$N,AB$1)</f>
        <v>0</v>
      </c>
      <c r="AC620" s="86">
        <f>SUMIFS('sys inv movment rpt'!$M:$M,'sys inv movment rpt'!$L:$L,$M620,'sys inv movment rpt'!$N:$N,AC$1)</f>
        <v>0</v>
      </c>
      <c r="AD620" s="86">
        <f>SUMIFS('sys inv movment rpt'!$M:$M,'sys inv movment rpt'!$L:$L,$M620,'sys inv movment rpt'!$N:$N,AD$1)</f>
        <v>0</v>
      </c>
      <c r="AE620" s="86">
        <f>SUMIFS('sys inv movment rpt'!$M:$M,'sys inv movment rpt'!$L:$L,$M620,'sys inv movment rpt'!$N:$N,AE$1)</f>
        <v>0</v>
      </c>
      <c r="AF620" s="86">
        <f>SUMIFS('sys inv movment rpt'!$M:$M,'sys inv movment rpt'!$L:$L,$M620,'sys inv movment rpt'!$N:$N,AF$1)</f>
        <v>0</v>
      </c>
      <c r="AG620" s="86">
        <f>SUMIFS('sys inv movment rpt'!$M:$M,'sys inv movment rpt'!$L:$L,$M620,'sys inv movment rpt'!$N:$N,AG$1)</f>
        <v>0</v>
      </c>
      <c r="AH620" s="86">
        <f>SUMIFS('sys inv movment rpt'!$M:$M,'sys inv movment rpt'!$L:$L,$M620,'sys inv movment rpt'!$N:$N,AH$1)</f>
        <v>0</v>
      </c>
      <c r="AI620" s="86">
        <f>SUMIFS('sys inv movment rpt'!$M:$M,'sys inv movment rpt'!$L:$L,$M620,'sys inv movment rpt'!$N:$N,AI$1)</f>
        <v>0</v>
      </c>
      <c r="AJ620" s="86">
        <f>SUMIFS('sys inv movment rpt'!$M:$M,'sys inv movment rpt'!$L:$L,$M620,'sys inv movment rpt'!$N:$N,AJ$1)</f>
        <v>0</v>
      </c>
      <c r="AK620" s="86">
        <f>SUMIFS('sys inv movment rpt'!$M:$M,'sys inv movment rpt'!$L:$L,$M620,'sys inv movment rpt'!$N:$N,AK$1)</f>
        <v>0</v>
      </c>
      <c r="AL620" s="86">
        <f>SUMIFS('sys inv movment rpt'!$M:$M,'sys inv movment rpt'!$L:$L,$M620,'sys inv movment rpt'!$N:$N,AL$1)</f>
        <v>0</v>
      </c>
      <c r="AM620" s="86">
        <f>SUMIFS('sys inv movment rpt'!$M:$M,'sys inv movment rpt'!$L:$L,$M620,'sys inv movment rpt'!$N:$N,AM$1)</f>
        <v>0</v>
      </c>
      <c r="AN620" s="86">
        <f>SUMIFS('sys inv movment rpt'!$M:$M,'sys inv movment rpt'!$L:$L,$M620,'sys inv movment rpt'!$N:$N,AN$1)</f>
        <v>0</v>
      </c>
      <c r="AO620" s="86">
        <f>SUMIFS('sys inv movment rpt'!$M:$M,'sys inv movment rpt'!$L:$L,$M620,'sys inv movment rpt'!$N:$N,AO$1)</f>
        <v>0</v>
      </c>
      <c r="AP620" s="86">
        <f>SUMIFS('sys inv movment rpt'!$M:$M,'sys inv movment rpt'!$L:$L,$M620,'sys inv movment rpt'!$N:$N,AP$1)</f>
        <v>0</v>
      </c>
      <c r="AQ620" s="86">
        <f>SUMIFS('sys inv movment rpt'!$M:$M,'sys inv movment rpt'!$L:$L,$M620,'sys inv movment rpt'!$N:$N,AQ$1)</f>
        <v>0</v>
      </c>
      <c r="AR620" s="86">
        <f>SUMIFS('sys inv movment rpt'!$M:$M,'sys inv movment rpt'!$L:$L,$M620,'sys inv movment rpt'!$N:$N,AR$1)</f>
        <v>0</v>
      </c>
      <c r="AS620" s="86">
        <f>SUMIFS('sys inv movment rpt'!$M:$M,'sys inv movment rpt'!$L:$L,$M620,'sys inv movment rpt'!$N:$N,AS$1)</f>
        <v>0</v>
      </c>
      <c r="AT620" s="86">
        <f>SUMIFS('sys inv movment rpt'!$M:$M,'sys inv movment rpt'!$L:$L,$M620,'sys inv movment rpt'!$N:$N,AT$1)</f>
        <v>0</v>
      </c>
      <c r="AU620" s="86">
        <f>SUMIFS('sys inv movment rpt'!$M:$M,'sys inv movment rpt'!$L:$L,$M620,'sys inv movment rpt'!$N:$N,AU$1)</f>
        <v>0</v>
      </c>
      <c r="AV620" s="86">
        <f>SUMIFS('sys inv movment rpt'!$M:$M,'sys inv movment rpt'!$L:$L,$M620,'sys inv movment rpt'!$N:$N,AV$1)</f>
        <v>0</v>
      </c>
      <c r="AW620" s="87" t="str">
        <f>IFERROR(VLOOKUP(A620,'sys-backorder details'!E:U,17,0),"-")</f>
        <v>-</v>
      </c>
      <c r="AX620" s="87" t="str">
        <f>IF(K620&gt;1,VLOOKUP(A620,'settings-routing'!A:I,9,0),"")</f>
        <v/>
      </c>
    </row>
    <row r="621" ht="12.75" hidden="1" customHeight="1">
      <c r="A621" s="50" t="s">
        <v>1414</v>
      </c>
      <c r="B621" s="50" t="s">
        <v>1413</v>
      </c>
      <c r="C621" s="50">
        <f t="shared" si="2"/>
        <v>0</v>
      </c>
      <c r="D621" s="80">
        <f>SUMIF('Stocks 101-111'!$J:$J,'item dashboard'!A621,'Stocks 101-111'!K:K)</f>
        <v>0</v>
      </c>
      <c r="E621" s="80">
        <f>SUMIF('Stocks 101-111'!$J:$J,'item dashboard'!A621,'Stocks 101-111'!$L:$L)</f>
        <v>0</v>
      </c>
      <c r="F621" s="81">
        <f t="shared" si="3"/>
        <v>0</v>
      </c>
      <c r="G621" s="82">
        <f t="shared" si="4"/>
        <v>0</v>
      </c>
      <c r="H621" s="50">
        <f>SUMIFS('sys-backorder details'!$M:$M,'sys-backorder details'!$E:$E,'item dashboard'!A621,'sys-backorder details'!$V:$V,"")</f>
        <v>0</v>
      </c>
      <c r="I621" s="83">
        <f>SUMIF('settings-routing'!$I:$I,'item dashboard'!A621,'settings-routing'!$O:$O)</f>
        <v>0</v>
      </c>
      <c r="J621" s="50">
        <f>SUMIFS('sys-backorder details'!$M:$M,'sys-backorder details'!$E:$E,'item dashboard'!A621,'sys-backorder details'!$V:$V,"Call off")</f>
        <v>0</v>
      </c>
      <c r="K621" s="84">
        <f t="shared" si="5"/>
        <v>0</v>
      </c>
      <c r="L621" s="84">
        <f>SUMIF('Production Plan'!$E:$E,'item dashboard'!A621,'Production Plan'!$N:$N)</f>
        <v>0</v>
      </c>
      <c r="M621" s="85" t="str">
        <f t="shared" si="6"/>
        <v>B-J250MOV-CM18-250 ml Cream Bottle</v>
      </c>
      <c r="N621" s="86">
        <f>SUMIFS('sys inv movment rpt'!$M:$M,'sys inv movment rpt'!$L:$L,$M621,'sys inv movment rpt'!$N:$N,N$1)</f>
        <v>0</v>
      </c>
      <c r="O621" s="86">
        <f>SUMIFS('sys inv movment rpt'!$M:$M,'sys inv movment rpt'!$L:$L,$M621,'sys inv movment rpt'!$N:$N,O$1)</f>
        <v>0</v>
      </c>
      <c r="P621" s="86">
        <f>SUMIFS('sys inv movment rpt'!$M:$M,'sys inv movment rpt'!$L:$L,$M621,'sys inv movment rpt'!$N:$N,P$1)</f>
        <v>0</v>
      </c>
      <c r="Q621" s="86">
        <f>SUMIFS('sys inv movment rpt'!$M:$M,'sys inv movment rpt'!$L:$L,$M621,'sys inv movment rpt'!$N:$N,Q$1)</f>
        <v>0</v>
      </c>
      <c r="R621" s="86">
        <f>SUMIFS('sys inv movment rpt'!$M:$M,'sys inv movment rpt'!$L:$L,$M621,'sys inv movment rpt'!$N:$N,R$1)</f>
        <v>0</v>
      </c>
      <c r="S621" s="86">
        <f>SUMIFS('sys inv movment rpt'!$M:$M,'sys inv movment rpt'!$L:$L,$M621,'sys inv movment rpt'!$N:$N,S$1)</f>
        <v>0</v>
      </c>
      <c r="T621" s="86">
        <f>SUMIFS('sys inv movment rpt'!$M:$M,'sys inv movment rpt'!$L:$L,$M621,'sys inv movment rpt'!$N:$N,T$1)</f>
        <v>0</v>
      </c>
      <c r="U621" s="86">
        <f>SUMIFS('sys inv movment rpt'!$M:$M,'sys inv movment rpt'!$L:$L,$M621,'sys inv movment rpt'!$N:$N,U$1)</f>
        <v>0</v>
      </c>
      <c r="V621" s="86">
        <f>SUMIFS('sys inv movment rpt'!$M:$M,'sys inv movment rpt'!$L:$L,$M621,'sys inv movment rpt'!$N:$N,V$1)</f>
        <v>0</v>
      </c>
      <c r="W621" s="86">
        <f>SUMIFS('sys inv movment rpt'!$M:$M,'sys inv movment rpt'!$L:$L,$M621,'sys inv movment rpt'!$N:$N,W$1)</f>
        <v>0</v>
      </c>
      <c r="X621" s="86">
        <f>SUMIFS('sys inv movment rpt'!$M:$M,'sys inv movment rpt'!$L:$L,$M621,'sys inv movment rpt'!$N:$N,X$1)</f>
        <v>0</v>
      </c>
      <c r="Y621" s="86">
        <f>SUMIFS('sys inv movment rpt'!$M:$M,'sys inv movment rpt'!$L:$L,$M621,'sys inv movment rpt'!$N:$N,Y$1)</f>
        <v>0</v>
      </c>
      <c r="Z621" s="86">
        <f>SUMIFS('sys inv movment rpt'!$M:$M,'sys inv movment rpt'!$L:$L,$M621,'sys inv movment rpt'!$N:$N,Z$1)</f>
        <v>0</v>
      </c>
      <c r="AA621" s="86">
        <f>SUMIFS('sys inv movment rpt'!$M:$M,'sys inv movment rpt'!$L:$L,$M621,'sys inv movment rpt'!$N:$N,AA$1)</f>
        <v>0</v>
      </c>
      <c r="AB621" s="86">
        <f>SUMIFS('sys inv movment rpt'!$M:$M,'sys inv movment rpt'!$L:$L,$M621,'sys inv movment rpt'!$N:$N,AB$1)</f>
        <v>0</v>
      </c>
      <c r="AC621" s="86">
        <f>SUMIFS('sys inv movment rpt'!$M:$M,'sys inv movment rpt'!$L:$L,$M621,'sys inv movment rpt'!$N:$N,AC$1)</f>
        <v>0</v>
      </c>
      <c r="AD621" s="86">
        <f>SUMIFS('sys inv movment rpt'!$M:$M,'sys inv movment rpt'!$L:$L,$M621,'sys inv movment rpt'!$N:$N,AD$1)</f>
        <v>0</v>
      </c>
      <c r="AE621" s="86">
        <f>SUMIFS('sys inv movment rpt'!$M:$M,'sys inv movment rpt'!$L:$L,$M621,'sys inv movment rpt'!$N:$N,AE$1)</f>
        <v>0</v>
      </c>
      <c r="AF621" s="86">
        <f>SUMIFS('sys inv movment rpt'!$M:$M,'sys inv movment rpt'!$L:$L,$M621,'sys inv movment rpt'!$N:$N,AF$1)</f>
        <v>0</v>
      </c>
      <c r="AG621" s="86">
        <f>SUMIFS('sys inv movment rpt'!$M:$M,'sys inv movment rpt'!$L:$L,$M621,'sys inv movment rpt'!$N:$N,AG$1)</f>
        <v>0</v>
      </c>
      <c r="AH621" s="86">
        <f>SUMIFS('sys inv movment rpt'!$M:$M,'sys inv movment rpt'!$L:$L,$M621,'sys inv movment rpt'!$N:$N,AH$1)</f>
        <v>0</v>
      </c>
      <c r="AI621" s="86">
        <f>SUMIFS('sys inv movment rpt'!$M:$M,'sys inv movment rpt'!$L:$L,$M621,'sys inv movment rpt'!$N:$N,AI$1)</f>
        <v>0</v>
      </c>
      <c r="AJ621" s="86">
        <f>SUMIFS('sys inv movment rpt'!$M:$M,'sys inv movment rpt'!$L:$L,$M621,'sys inv movment rpt'!$N:$N,AJ$1)</f>
        <v>0</v>
      </c>
      <c r="AK621" s="86">
        <f>SUMIFS('sys inv movment rpt'!$M:$M,'sys inv movment rpt'!$L:$L,$M621,'sys inv movment rpt'!$N:$N,AK$1)</f>
        <v>0</v>
      </c>
      <c r="AL621" s="86">
        <f>SUMIFS('sys inv movment rpt'!$M:$M,'sys inv movment rpt'!$L:$L,$M621,'sys inv movment rpt'!$N:$N,AL$1)</f>
        <v>0</v>
      </c>
      <c r="AM621" s="86">
        <f>SUMIFS('sys inv movment rpt'!$M:$M,'sys inv movment rpt'!$L:$L,$M621,'sys inv movment rpt'!$N:$N,AM$1)</f>
        <v>0</v>
      </c>
      <c r="AN621" s="86">
        <f>SUMIFS('sys inv movment rpt'!$M:$M,'sys inv movment rpt'!$L:$L,$M621,'sys inv movment rpt'!$N:$N,AN$1)</f>
        <v>0</v>
      </c>
      <c r="AO621" s="86">
        <f>SUMIFS('sys inv movment rpt'!$M:$M,'sys inv movment rpt'!$L:$L,$M621,'sys inv movment rpt'!$N:$N,AO$1)</f>
        <v>0</v>
      </c>
      <c r="AP621" s="86">
        <f>SUMIFS('sys inv movment rpt'!$M:$M,'sys inv movment rpt'!$L:$L,$M621,'sys inv movment rpt'!$N:$N,AP$1)</f>
        <v>0</v>
      </c>
      <c r="AQ621" s="86">
        <f>SUMIFS('sys inv movment rpt'!$M:$M,'sys inv movment rpt'!$L:$L,$M621,'sys inv movment rpt'!$N:$N,AQ$1)</f>
        <v>0</v>
      </c>
      <c r="AR621" s="86">
        <f>SUMIFS('sys inv movment rpt'!$M:$M,'sys inv movment rpt'!$L:$L,$M621,'sys inv movment rpt'!$N:$N,AR$1)</f>
        <v>0</v>
      </c>
      <c r="AS621" s="86">
        <f>SUMIFS('sys inv movment rpt'!$M:$M,'sys inv movment rpt'!$L:$L,$M621,'sys inv movment rpt'!$N:$N,AS$1)</f>
        <v>0</v>
      </c>
      <c r="AT621" s="86">
        <f>SUMIFS('sys inv movment rpt'!$M:$M,'sys inv movment rpt'!$L:$L,$M621,'sys inv movment rpt'!$N:$N,AT$1)</f>
        <v>0</v>
      </c>
      <c r="AU621" s="86">
        <f>SUMIFS('sys inv movment rpt'!$M:$M,'sys inv movment rpt'!$L:$L,$M621,'sys inv movment rpt'!$N:$N,AU$1)</f>
        <v>0</v>
      </c>
      <c r="AV621" s="86">
        <f>SUMIFS('sys inv movment rpt'!$M:$M,'sys inv movment rpt'!$L:$L,$M621,'sys inv movment rpt'!$N:$N,AV$1)</f>
        <v>0</v>
      </c>
      <c r="AW621" s="87" t="str">
        <f>IFERROR(VLOOKUP(A621,'sys-backorder details'!E:U,17,0),"-")</f>
        <v>-</v>
      </c>
      <c r="AX621" s="87" t="str">
        <f>IF(K621&gt;1,VLOOKUP(A621,'settings-routing'!A:I,9,0),"")</f>
        <v/>
      </c>
    </row>
    <row r="622" ht="12.75" hidden="1" customHeight="1">
      <c r="A622" s="50" t="s">
        <v>1415</v>
      </c>
      <c r="B622" s="50" t="s">
        <v>1416</v>
      </c>
      <c r="C622" s="50">
        <f t="shared" si="2"/>
        <v>0</v>
      </c>
      <c r="D622" s="80">
        <f>SUMIF('Stocks 101-111'!$J:$J,'item dashboard'!A622,'Stocks 101-111'!K:K)</f>
        <v>0</v>
      </c>
      <c r="E622" s="80">
        <f>SUMIF('Stocks 101-111'!$J:$J,'item dashboard'!A622,'Stocks 101-111'!$L:$L)</f>
        <v>0</v>
      </c>
      <c r="F622" s="81">
        <f t="shared" si="3"/>
        <v>0</v>
      </c>
      <c r="G622" s="82">
        <f t="shared" si="4"/>
        <v>0</v>
      </c>
      <c r="H622" s="50">
        <f>SUMIFS('sys-backorder details'!$M:$M,'sys-backorder details'!$E:$E,'item dashboard'!A622,'sys-backorder details'!$V:$V,"")</f>
        <v>0</v>
      </c>
      <c r="I622" s="83">
        <f>SUMIF('settings-routing'!$I:$I,'item dashboard'!A622,'settings-routing'!$O:$O)</f>
        <v>0</v>
      </c>
      <c r="J622" s="50">
        <f>SUMIFS('sys-backorder details'!$M:$M,'sys-backorder details'!$E:$E,'item dashboard'!A622,'sys-backorder details'!$V:$V,"Call off")</f>
        <v>0</v>
      </c>
      <c r="K622" s="84">
        <f t="shared" si="5"/>
        <v>0</v>
      </c>
      <c r="L622" s="84">
        <f>SUMIF('Production Plan'!$E:$E,'item dashboard'!A622,'Production Plan'!$N:$N)</f>
        <v>0</v>
      </c>
      <c r="M622" s="85" t="str">
        <f t="shared" si="6"/>
        <v>B-J252-CM13-250 ml Cream Milk Bottle</v>
      </c>
      <c r="N622" s="86">
        <f>SUMIFS('sys inv movment rpt'!$M:$M,'sys inv movment rpt'!$L:$L,$M622,'sys inv movment rpt'!$N:$N,N$1)</f>
        <v>0</v>
      </c>
      <c r="O622" s="86">
        <f>SUMIFS('sys inv movment rpt'!$M:$M,'sys inv movment rpt'!$L:$L,$M622,'sys inv movment rpt'!$N:$N,O$1)</f>
        <v>0</v>
      </c>
      <c r="P622" s="86">
        <f>SUMIFS('sys inv movment rpt'!$M:$M,'sys inv movment rpt'!$L:$L,$M622,'sys inv movment rpt'!$N:$N,P$1)</f>
        <v>0</v>
      </c>
      <c r="Q622" s="86">
        <f>SUMIFS('sys inv movment rpt'!$M:$M,'sys inv movment rpt'!$L:$L,$M622,'sys inv movment rpt'!$N:$N,Q$1)</f>
        <v>0</v>
      </c>
      <c r="R622" s="86">
        <f>SUMIFS('sys inv movment rpt'!$M:$M,'sys inv movment rpt'!$L:$L,$M622,'sys inv movment rpt'!$N:$N,R$1)</f>
        <v>0</v>
      </c>
      <c r="S622" s="86">
        <f>SUMIFS('sys inv movment rpt'!$M:$M,'sys inv movment rpt'!$L:$L,$M622,'sys inv movment rpt'!$N:$N,S$1)</f>
        <v>0</v>
      </c>
      <c r="T622" s="86">
        <f>SUMIFS('sys inv movment rpt'!$M:$M,'sys inv movment rpt'!$L:$L,$M622,'sys inv movment rpt'!$N:$N,T$1)</f>
        <v>0</v>
      </c>
      <c r="U622" s="86">
        <f>SUMIFS('sys inv movment rpt'!$M:$M,'sys inv movment rpt'!$L:$L,$M622,'sys inv movment rpt'!$N:$N,U$1)</f>
        <v>0</v>
      </c>
      <c r="V622" s="86">
        <f>SUMIFS('sys inv movment rpt'!$M:$M,'sys inv movment rpt'!$L:$L,$M622,'sys inv movment rpt'!$N:$N,V$1)</f>
        <v>0</v>
      </c>
      <c r="W622" s="86">
        <f>SUMIFS('sys inv movment rpt'!$M:$M,'sys inv movment rpt'!$L:$L,$M622,'sys inv movment rpt'!$N:$N,W$1)</f>
        <v>0</v>
      </c>
      <c r="X622" s="86">
        <f>SUMIFS('sys inv movment rpt'!$M:$M,'sys inv movment rpt'!$L:$L,$M622,'sys inv movment rpt'!$N:$N,X$1)</f>
        <v>0</v>
      </c>
      <c r="Y622" s="86">
        <f>SUMIFS('sys inv movment rpt'!$M:$M,'sys inv movment rpt'!$L:$L,$M622,'sys inv movment rpt'!$N:$N,Y$1)</f>
        <v>0</v>
      </c>
      <c r="Z622" s="86">
        <f>SUMIFS('sys inv movment rpt'!$M:$M,'sys inv movment rpt'!$L:$L,$M622,'sys inv movment rpt'!$N:$N,Z$1)</f>
        <v>0</v>
      </c>
      <c r="AA622" s="86">
        <f>SUMIFS('sys inv movment rpt'!$M:$M,'sys inv movment rpt'!$L:$L,$M622,'sys inv movment rpt'!$N:$N,AA$1)</f>
        <v>0</v>
      </c>
      <c r="AB622" s="86">
        <f>SUMIFS('sys inv movment rpt'!$M:$M,'sys inv movment rpt'!$L:$L,$M622,'sys inv movment rpt'!$N:$N,AB$1)</f>
        <v>0</v>
      </c>
      <c r="AC622" s="86">
        <f>SUMIFS('sys inv movment rpt'!$M:$M,'sys inv movment rpt'!$L:$L,$M622,'sys inv movment rpt'!$N:$N,AC$1)</f>
        <v>0</v>
      </c>
      <c r="AD622" s="86">
        <f>SUMIFS('sys inv movment rpt'!$M:$M,'sys inv movment rpt'!$L:$L,$M622,'sys inv movment rpt'!$N:$N,AD$1)</f>
        <v>0</v>
      </c>
      <c r="AE622" s="86">
        <f>SUMIFS('sys inv movment rpt'!$M:$M,'sys inv movment rpt'!$L:$L,$M622,'sys inv movment rpt'!$N:$N,AE$1)</f>
        <v>0</v>
      </c>
      <c r="AF622" s="86">
        <f>SUMIFS('sys inv movment rpt'!$M:$M,'sys inv movment rpt'!$L:$L,$M622,'sys inv movment rpt'!$N:$N,AF$1)</f>
        <v>0</v>
      </c>
      <c r="AG622" s="86">
        <f>SUMIFS('sys inv movment rpt'!$M:$M,'sys inv movment rpt'!$L:$L,$M622,'sys inv movment rpt'!$N:$N,AG$1)</f>
        <v>0</v>
      </c>
      <c r="AH622" s="86">
        <f>SUMIFS('sys inv movment rpt'!$M:$M,'sys inv movment rpt'!$L:$L,$M622,'sys inv movment rpt'!$N:$N,AH$1)</f>
        <v>0</v>
      </c>
      <c r="AI622" s="86">
        <f>SUMIFS('sys inv movment rpt'!$M:$M,'sys inv movment rpt'!$L:$L,$M622,'sys inv movment rpt'!$N:$N,AI$1)</f>
        <v>0</v>
      </c>
      <c r="AJ622" s="86">
        <f>SUMIFS('sys inv movment rpt'!$M:$M,'sys inv movment rpt'!$L:$L,$M622,'sys inv movment rpt'!$N:$N,AJ$1)</f>
        <v>0</v>
      </c>
      <c r="AK622" s="86">
        <f>SUMIFS('sys inv movment rpt'!$M:$M,'sys inv movment rpt'!$L:$L,$M622,'sys inv movment rpt'!$N:$N,AK$1)</f>
        <v>0</v>
      </c>
      <c r="AL622" s="86">
        <f>SUMIFS('sys inv movment rpt'!$M:$M,'sys inv movment rpt'!$L:$L,$M622,'sys inv movment rpt'!$N:$N,AL$1)</f>
        <v>0</v>
      </c>
      <c r="AM622" s="86">
        <f>SUMIFS('sys inv movment rpt'!$M:$M,'sys inv movment rpt'!$L:$L,$M622,'sys inv movment rpt'!$N:$N,AM$1)</f>
        <v>0</v>
      </c>
      <c r="AN622" s="86">
        <f>SUMIFS('sys inv movment rpt'!$M:$M,'sys inv movment rpt'!$L:$L,$M622,'sys inv movment rpt'!$N:$N,AN$1)</f>
        <v>0</v>
      </c>
      <c r="AO622" s="86">
        <f>SUMIFS('sys inv movment rpt'!$M:$M,'sys inv movment rpt'!$L:$L,$M622,'sys inv movment rpt'!$N:$N,AO$1)</f>
        <v>0</v>
      </c>
      <c r="AP622" s="86">
        <f>SUMIFS('sys inv movment rpt'!$M:$M,'sys inv movment rpt'!$L:$L,$M622,'sys inv movment rpt'!$N:$N,AP$1)</f>
        <v>0</v>
      </c>
      <c r="AQ622" s="86">
        <f>SUMIFS('sys inv movment rpt'!$M:$M,'sys inv movment rpt'!$L:$L,$M622,'sys inv movment rpt'!$N:$N,AQ$1)</f>
        <v>0</v>
      </c>
      <c r="AR622" s="86">
        <f>SUMIFS('sys inv movment rpt'!$M:$M,'sys inv movment rpt'!$L:$L,$M622,'sys inv movment rpt'!$N:$N,AR$1)</f>
        <v>0</v>
      </c>
      <c r="AS622" s="86">
        <f>SUMIFS('sys inv movment rpt'!$M:$M,'sys inv movment rpt'!$L:$L,$M622,'sys inv movment rpt'!$N:$N,AS$1)</f>
        <v>0</v>
      </c>
      <c r="AT622" s="86">
        <f>SUMIFS('sys inv movment rpt'!$M:$M,'sys inv movment rpt'!$L:$L,$M622,'sys inv movment rpt'!$N:$N,AT$1)</f>
        <v>0</v>
      </c>
      <c r="AU622" s="86">
        <f>SUMIFS('sys inv movment rpt'!$M:$M,'sys inv movment rpt'!$L:$L,$M622,'sys inv movment rpt'!$N:$N,AU$1)</f>
        <v>0</v>
      </c>
      <c r="AV622" s="86">
        <f>SUMIFS('sys inv movment rpt'!$M:$M,'sys inv movment rpt'!$L:$L,$M622,'sys inv movment rpt'!$N:$N,AV$1)</f>
        <v>0</v>
      </c>
      <c r="AW622" s="87" t="str">
        <f>IFERROR(VLOOKUP(A622,'sys-backorder details'!E:U,17,0),"-")</f>
        <v>-</v>
      </c>
      <c r="AX622" s="87" t="str">
        <f>IF(K622&gt;1,VLOOKUP(A622,'settings-routing'!A:I,9,0),"")</f>
        <v/>
      </c>
    </row>
    <row r="623" ht="12.75" hidden="1" customHeight="1">
      <c r="A623" s="28" t="s">
        <v>1417</v>
      </c>
      <c r="B623" s="28" t="s">
        <v>1418</v>
      </c>
      <c r="C623" s="50">
        <f t="shared" si="2"/>
        <v>0</v>
      </c>
      <c r="D623" s="80">
        <f>SUMIF('Stocks 101-111'!$J:$J,'item dashboard'!A623,'Stocks 101-111'!K:K)</f>
        <v>0</v>
      </c>
      <c r="E623" s="80">
        <f>SUMIF('Stocks 101-111'!$J:$J,'item dashboard'!A623,'Stocks 101-111'!$L:$L)</f>
        <v>0</v>
      </c>
      <c r="F623" s="81">
        <f t="shared" si="3"/>
        <v>0</v>
      </c>
      <c r="G623" s="82">
        <f t="shared" si="4"/>
        <v>0</v>
      </c>
      <c r="H623" s="50">
        <f>SUMIFS('sys-backorder details'!$M:$M,'sys-backorder details'!$E:$E,'item dashboard'!A623,'sys-backorder details'!$V:$V,"")</f>
        <v>0</v>
      </c>
      <c r="I623" s="83">
        <f>SUMIF('settings-routing'!$I:$I,'item dashboard'!A623,'settings-routing'!$O:$O)</f>
        <v>0</v>
      </c>
      <c r="J623" s="50">
        <f>SUMIFS('sys-backorder details'!$M:$M,'sys-backorder details'!$E:$E,'item dashboard'!A623,'sys-backorder details'!$V:$V,"Call off")</f>
        <v>0</v>
      </c>
      <c r="K623" s="84">
        <f t="shared" si="5"/>
        <v>0</v>
      </c>
      <c r="L623" s="84">
        <f>SUMIF('Production Plan'!$E:$E,'item dashboard'!A623,'Production Plan'!$N:$N)</f>
        <v>0</v>
      </c>
      <c r="M623" s="85" t="str">
        <f t="shared" si="6"/>
        <v>B-J252-DPK13-250 ml Dark Pink Milk Bottle</v>
      </c>
      <c r="N623" s="86">
        <f>SUMIFS('sys inv movment rpt'!$M:$M,'sys inv movment rpt'!$L:$L,$M623,'sys inv movment rpt'!$N:$N,N$1)</f>
        <v>0</v>
      </c>
      <c r="O623" s="86">
        <f>SUMIFS('sys inv movment rpt'!$M:$M,'sys inv movment rpt'!$L:$L,$M623,'sys inv movment rpt'!$N:$N,O$1)</f>
        <v>0</v>
      </c>
      <c r="P623" s="86">
        <f>SUMIFS('sys inv movment rpt'!$M:$M,'sys inv movment rpt'!$L:$L,$M623,'sys inv movment rpt'!$N:$N,P$1)</f>
        <v>0</v>
      </c>
      <c r="Q623" s="86">
        <f>SUMIFS('sys inv movment rpt'!$M:$M,'sys inv movment rpt'!$L:$L,$M623,'sys inv movment rpt'!$N:$N,Q$1)</f>
        <v>0</v>
      </c>
      <c r="R623" s="86">
        <f>SUMIFS('sys inv movment rpt'!$M:$M,'sys inv movment rpt'!$L:$L,$M623,'sys inv movment rpt'!$N:$N,R$1)</f>
        <v>0</v>
      </c>
      <c r="S623" s="86">
        <f>SUMIFS('sys inv movment rpt'!$M:$M,'sys inv movment rpt'!$L:$L,$M623,'sys inv movment rpt'!$N:$N,S$1)</f>
        <v>0</v>
      </c>
      <c r="T623" s="86">
        <f>SUMIFS('sys inv movment rpt'!$M:$M,'sys inv movment rpt'!$L:$L,$M623,'sys inv movment rpt'!$N:$N,T$1)</f>
        <v>0</v>
      </c>
      <c r="U623" s="86">
        <f>SUMIFS('sys inv movment rpt'!$M:$M,'sys inv movment rpt'!$L:$L,$M623,'sys inv movment rpt'!$N:$N,U$1)</f>
        <v>0</v>
      </c>
      <c r="V623" s="86">
        <f>SUMIFS('sys inv movment rpt'!$M:$M,'sys inv movment rpt'!$L:$L,$M623,'sys inv movment rpt'!$N:$N,V$1)</f>
        <v>0</v>
      </c>
      <c r="W623" s="86">
        <f>SUMIFS('sys inv movment rpt'!$M:$M,'sys inv movment rpt'!$L:$L,$M623,'sys inv movment rpt'!$N:$N,W$1)</f>
        <v>0</v>
      </c>
      <c r="X623" s="86">
        <f>SUMIFS('sys inv movment rpt'!$M:$M,'sys inv movment rpt'!$L:$L,$M623,'sys inv movment rpt'!$N:$N,X$1)</f>
        <v>0</v>
      </c>
      <c r="Y623" s="86">
        <f>SUMIFS('sys inv movment rpt'!$M:$M,'sys inv movment rpt'!$L:$L,$M623,'sys inv movment rpt'!$N:$N,Y$1)</f>
        <v>0</v>
      </c>
      <c r="Z623" s="86">
        <f>SUMIFS('sys inv movment rpt'!$M:$M,'sys inv movment rpt'!$L:$L,$M623,'sys inv movment rpt'!$N:$N,Z$1)</f>
        <v>0</v>
      </c>
      <c r="AA623" s="86">
        <f>SUMIFS('sys inv movment rpt'!$M:$M,'sys inv movment rpt'!$L:$L,$M623,'sys inv movment rpt'!$N:$N,AA$1)</f>
        <v>0</v>
      </c>
      <c r="AB623" s="86">
        <f>SUMIFS('sys inv movment rpt'!$M:$M,'sys inv movment rpt'!$L:$L,$M623,'sys inv movment rpt'!$N:$N,AB$1)</f>
        <v>0</v>
      </c>
      <c r="AC623" s="86">
        <f>SUMIFS('sys inv movment rpt'!$M:$M,'sys inv movment rpt'!$L:$L,$M623,'sys inv movment rpt'!$N:$N,AC$1)</f>
        <v>0</v>
      </c>
      <c r="AD623" s="86">
        <f>SUMIFS('sys inv movment rpt'!$M:$M,'sys inv movment rpt'!$L:$L,$M623,'sys inv movment rpt'!$N:$N,AD$1)</f>
        <v>0</v>
      </c>
      <c r="AE623" s="86">
        <f>SUMIFS('sys inv movment rpt'!$M:$M,'sys inv movment rpt'!$L:$L,$M623,'sys inv movment rpt'!$N:$N,AE$1)</f>
        <v>0</v>
      </c>
      <c r="AF623" s="86">
        <f>SUMIFS('sys inv movment rpt'!$M:$M,'sys inv movment rpt'!$L:$L,$M623,'sys inv movment rpt'!$N:$N,AF$1)</f>
        <v>0</v>
      </c>
      <c r="AG623" s="86">
        <f>SUMIFS('sys inv movment rpt'!$M:$M,'sys inv movment rpt'!$L:$L,$M623,'sys inv movment rpt'!$N:$N,AG$1)</f>
        <v>0</v>
      </c>
      <c r="AH623" s="86">
        <f>SUMIFS('sys inv movment rpt'!$M:$M,'sys inv movment rpt'!$L:$L,$M623,'sys inv movment rpt'!$N:$N,AH$1)</f>
        <v>0</v>
      </c>
      <c r="AI623" s="86">
        <f>SUMIFS('sys inv movment rpt'!$M:$M,'sys inv movment rpt'!$L:$L,$M623,'sys inv movment rpt'!$N:$N,AI$1)</f>
        <v>0</v>
      </c>
      <c r="AJ623" s="86">
        <f>SUMIFS('sys inv movment rpt'!$M:$M,'sys inv movment rpt'!$L:$L,$M623,'sys inv movment rpt'!$N:$N,AJ$1)</f>
        <v>0</v>
      </c>
      <c r="AK623" s="86">
        <f>SUMIFS('sys inv movment rpt'!$M:$M,'sys inv movment rpt'!$L:$L,$M623,'sys inv movment rpt'!$N:$N,AK$1)</f>
        <v>0</v>
      </c>
      <c r="AL623" s="86">
        <f>SUMIFS('sys inv movment rpt'!$M:$M,'sys inv movment rpt'!$L:$L,$M623,'sys inv movment rpt'!$N:$N,AL$1)</f>
        <v>0</v>
      </c>
      <c r="AM623" s="86">
        <f>SUMIFS('sys inv movment rpt'!$M:$M,'sys inv movment rpt'!$L:$L,$M623,'sys inv movment rpt'!$N:$N,AM$1)</f>
        <v>0</v>
      </c>
      <c r="AN623" s="86">
        <f>SUMIFS('sys inv movment rpt'!$M:$M,'sys inv movment rpt'!$L:$L,$M623,'sys inv movment rpt'!$N:$N,AN$1)</f>
        <v>0</v>
      </c>
      <c r="AO623" s="86">
        <f>SUMIFS('sys inv movment rpt'!$M:$M,'sys inv movment rpt'!$L:$L,$M623,'sys inv movment rpt'!$N:$N,AO$1)</f>
        <v>0</v>
      </c>
      <c r="AP623" s="86">
        <f>SUMIFS('sys inv movment rpt'!$M:$M,'sys inv movment rpt'!$L:$L,$M623,'sys inv movment rpt'!$N:$N,AP$1)</f>
        <v>0</v>
      </c>
      <c r="AQ623" s="86">
        <f>SUMIFS('sys inv movment rpt'!$M:$M,'sys inv movment rpt'!$L:$L,$M623,'sys inv movment rpt'!$N:$N,AQ$1)</f>
        <v>0</v>
      </c>
      <c r="AR623" s="86">
        <f>SUMIFS('sys inv movment rpt'!$M:$M,'sys inv movment rpt'!$L:$L,$M623,'sys inv movment rpt'!$N:$N,AR$1)</f>
        <v>0</v>
      </c>
      <c r="AS623" s="86">
        <f>SUMIFS('sys inv movment rpt'!$M:$M,'sys inv movment rpt'!$L:$L,$M623,'sys inv movment rpt'!$N:$N,AS$1)</f>
        <v>0</v>
      </c>
      <c r="AT623" s="86">
        <f>SUMIFS('sys inv movment rpt'!$M:$M,'sys inv movment rpt'!$L:$L,$M623,'sys inv movment rpt'!$N:$N,AT$1)</f>
        <v>0</v>
      </c>
      <c r="AU623" s="86">
        <f>SUMIFS('sys inv movment rpt'!$M:$M,'sys inv movment rpt'!$L:$L,$M623,'sys inv movment rpt'!$N:$N,AU$1)</f>
        <v>0</v>
      </c>
      <c r="AV623" s="86">
        <f>SUMIFS('sys inv movment rpt'!$M:$M,'sys inv movment rpt'!$L:$L,$M623,'sys inv movment rpt'!$N:$N,AV$1)</f>
        <v>0</v>
      </c>
      <c r="AW623" s="87" t="str">
        <f>IFERROR(VLOOKUP(A623,'sys-backorder details'!E:U,17,0),"-")</f>
        <v>-</v>
      </c>
      <c r="AX623" s="87" t="str">
        <f>IF(K623&gt;1,VLOOKUP(A623,'settings-routing'!A:I,9,0),"")</f>
        <v/>
      </c>
    </row>
    <row r="624" ht="12.75" hidden="1" customHeight="1">
      <c r="A624" s="50" t="s">
        <v>1419</v>
      </c>
      <c r="B624" s="50" t="s">
        <v>1420</v>
      </c>
      <c r="C624" s="50">
        <f t="shared" si="2"/>
        <v>0</v>
      </c>
      <c r="D624" s="80">
        <f>SUMIF('Stocks 101-111'!$J:$J,'item dashboard'!A624,'Stocks 101-111'!K:K)</f>
        <v>0</v>
      </c>
      <c r="E624" s="80">
        <f>SUMIF('Stocks 101-111'!$J:$J,'item dashboard'!A624,'Stocks 101-111'!$L:$L)</f>
        <v>0</v>
      </c>
      <c r="F624" s="81">
        <f t="shared" si="3"/>
        <v>0</v>
      </c>
      <c r="G624" s="82">
        <f t="shared" si="4"/>
        <v>0</v>
      </c>
      <c r="H624" s="50">
        <f>SUMIFS('sys-backorder details'!$M:$M,'sys-backorder details'!$E:$E,'item dashboard'!A624,'sys-backorder details'!$V:$V,"")</f>
        <v>0</v>
      </c>
      <c r="I624" s="83">
        <f>SUMIF('settings-routing'!$I:$I,'item dashboard'!A624,'settings-routing'!$O:$O)</f>
        <v>0</v>
      </c>
      <c r="J624" s="50">
        <f>SUMIFS('sys-backorder details'!$M:$M,'sys-backorder details'!$E:$E,'item dashboard'!A624,'sys-backorder details'!$V:$V,"Call off")</f>
        <v>0</v>
      </c>
      <c r="K624" s="84">
        <f t="shared" si="5"/>
        <v>0</v>
      </c>
      <c r="L624" s="84">
        <f>SUMIF('Production Plan'!$E:$E,'item dashboard'!A624,'Production Plan'!$N:$N)</f>
        <v>0</v>
      </c>
      <c r="M624" s="85" t="str">
        <f t="shared" si="6"/>
        <v>B-J252-N13-250 ml Natural Milk Bottle</v>
      </c>
      <c r="N624" s="86">
        <f>SUMIFS('sys inv movment rpt'!$M:$M,'sys inv movment rpt'!$L:$L,$M624,'sys inv movment rpt'!$N:$N,N$1)</f>
        <v>0</v>
      </c>
      <c r="O624" s="86">
        <f>SUMIFS('sys inv movment rpt'!$M:$M,'sys inv movment rpt'!$L:$L,$M624,'sys inv movment rpt'!$N:$N,O$1)</f>
        <v>0</v>
      </c>
      <c r="P624" s="86">
        <f>SUMIFS('sys inv movment rpt'!$M:$M,'sys inv movment rpt'!$L:$L,$M624,'sys inv movment rpt'!$N:$N,P$1)</f>
        <v>0</v>
      </c>
      <c r="Q624" s="86">
        <f>SUMIFS('sys inv movment rpt'!$M:$M,'sys inv movment rpt'!$L:$L,$M624,'sys inv movment rpt'!$N:$N,Q$1)</f>
        <v>0</v>
      </c>
      <c r="R624" s="86">
        <f>SUMIFS('sys inv movment rpt'!$M:$M,'sys inv movment rpt'!$L:$L,$M624,'sys inv movment rpt'!$N:$N,R$1)</f>
        <v>0</v>
      </c>
      <c r="S624" s="86">
        <f>SUMIFS('sys inv movment rpt'!$M:$M,'sys inv movment rpt'!$L:$L,$M624,'sys inv movment rpt'!$N:$N,S$1)</f>
        <v>0</v>
      </c>
      <c r="T624" s="86">
        <f>SUMIFS('sys inv movment rpt'!$M:$M,'sys inv movment rpt'!$L:$L,$M624,'sys inv movment rpt'!$N:$N,T$1)</f>
        <v>0</v>
      </c>
      <c r="U624" s="86">
        <f>SUMIFS('sys inv movment rpt'!$M:$M,'sys inv movment rpt'!$L:$L,$M624,'sys inv movment rpt'!$N:$N,U$1)</f>
        <v>0</v>
      </c>
      <c r="V624" s="86">
        <f>SUMIFS('sys inv movment rpt'!$M:$M,'sys inv movment rpt'!$L:$L,$M624,'sys inv movment rpt'!$N:$N,V$1)</f>
        <v>0</v>
      </c>
      <c r="W624" s="86">
        <f>SUMIFS('sys inv movment rpt'!$M:$M,'sys inv movment rpt'!$L:$L,$M624,'sys inv movment rpt'!$N:$N,W$1)</f>
        <v>0</v>
      </c>
      <c r="X624" s="86">
        <f>SUMIFS('sys inv movment rpt'!$M:$M,'sys inv movment rpt'!$L:$L,$M624,'sys inv movment rpt'!$N:$N,X$1)</f>
        <v>0</v>
      </c>
      <c r="Y624" s="86">
        <f>SUMIFS('sys inv movment rpt'!$M:$M,'sys inv movment rpt'!$L:$L,$M624,'sys inv movment rpt'!$N:$N,Y$1)</f>
        <v>0</v>
      </c>
      <c r="Z624" s="86">
        <f>SUMIFS('sys inv movment rpt'!$M:$M,'sys inv movment rpt'!$L:$L,$M624,'sys inv movment rpt'!$N:$N,Z$1)</f>
        <v>0</v>
      </c>
      <c r="AA624" s="86">
        <f>SUMIFS('sys inv movment rpt'!$M:$M,'sys inv movment rpt'!$L:$L,$M624,'sys inv movment rpt'!$N:$N,AA$1)</f>
        <v>0</v>
      </c>
      <c r="AB624" s="86">
        <f>SUMIFS('sys inv movment rpt'!$M:$M,'sys inv movment rpt'!$L:$L,$M624,'sys inv movment rpt'!$N:$N,AB$1)</f>
        <v>0</v>
      </c>
      <c r="AC624" s="86">
        <f>SUMIFS('sys inv movment rpt'!$M:$M,'sys inv movment rpt'!$L:$L,$M624,'sys inv movment rpt'!$N:$N,AC$1)</f>
        <v>0</v>
      </c>
      <c r="AD624" s="86">
        <f>SUMIFS('sys inv movment rpt'!$M:$M,'sys inv movment rpt'!$L:$L,$M624,'sys inv movment rpt'!$N:$N,AD$1)</f>
        <v>0</v>
      </c>
      <c r="AE624" s="86">
        <f>SUMIFS('sys inv movment rpt'!$M:$M,'sys inv movment rpt'!$L:$L,$M624,'sys inv movment rpt'!$N:$N,AE$1)</f>
        <v>0</v>
      </c>
      <c r="AF624" s="86">
        <f>SUMIFS('sys inv movment rpt'!$M:$M,'sys inv movment rpt'!$L:$L,$M624,'sys inv movment rpt'!$N:$N,AF$1)</f>
        <v>0</v>
      </c>
      <c r="AG624" s="86">
        <f>SUMIFS('sys inv movment rpt'!$M:$M,'sys inv movment rpt'!$L:$L,$M624,'sys inv movment rpt'!$N:$N,AG$1)</f>
        <v>0</v>
      </c>
      <c r="AH624" s="86">
        <f>SUMIFS('sys inv movment rpt'!$M:$M,'sys inv movment rpt'!$L:$L,$M624,'sys inv movment rpt'!$N:$N,AH$1)</f>
        <v>0</v>
      </c>
      <c r="AI624" s="86">
        <f>SUMIFS('sys inv movment rpt'!$M:$M,'sys inv movment rpt'!$L:$L,$M624,'sys inv movment rpt'!$N:$N,AI$1)</f>
        <v>0</v>
      </c>
      <c r="AJ624" s="86">
        <f>SUMIFS('sys inv movment rpt'!$M:$M,'sys inv movment rpt'!$L:$L,$M624,'sys inv movment rpt'!$N:$N,AJ$1)</f>
        <v>0</v>
      </c>
      <c r="AK624" s="86">
        <f>SUMIFS('sys inv movment rpt'!$M:$M,'sys inv movment rpt'!$L:$L,$M624,'sys inv movment rpt'!$N:$N,AK$1)</f>
        <v>0</v>
      </c>
      <c r="AL624" s="86">
        <f>SUMIFS('sys inv movment rpt'!$M:$M,'sys inv movment rpt'!$L:$L,$M624,'sys inv movment rpt'!$N:$N,AL$1)</f>
        <v>0</v>
      </c>
      <c r="AM624" s="86">
        <f>SUMIFS('sys inv movment rpt'!$M:$M,'sys inv movment rpt'!$L:$L,$M624,'sys inv movment rpt'!$N:$N,AM$1)</f>
        <v>0</v>
      </c>
      <c r="AN624" s="86">
        <f>SUMIFS('sys inv movment rpt'!$M:$M,'sys inv movment rpt'!$L:$L,$M624,'sys inv movment rpt'!$N:$N,AN$1)</f>
        <v>0</v>
      </c>
      <c r="AO624" s="86">
        <f>SUMIFS('sys inv movment rpt'!$M:$M,'sys inv movment rpt'!$L:$L,$M624,'sys inv movment rpt'!$N:$N,AO$1)</f>
        <v>0</v>
      </c>
      <c r="AP624" s="86">
        <f>SUMIFS('sys inv movment rpt'!$M:$M,'sys inv movment rpt'!$L:$L,$M624,'sys inv movment rpt'!$N:$N,AP$1)</f>
        <v>0</v>
      </c>
      <c r="AQ624" s="86">
        <f>SUMIFS('sys inv movment rpt'!$M:$M,'sys inv movment rpt'!$L:$L,$M624,'sys inv movment rpt'!$N:$N,AQ$1)</f>
        <v>0</v>
      </c>
      <c r="AR624" s="86">
        <f>SUMIFS('sys inv movment rpt'!$M:$M,'sys inv movment rpt'!$L:$L,$M624,'sys inv movment rpt'!$N:$N,AR$1)</f>
        <v>0</v>
      </c>
      <c r="AS624" s="86">
        <f>SUMIFS('sys inv movment rpt'!$M:$M,'sys inv movment rpt'!$L:$L,$M624,'sys inv movment rpt'!$N:$N,AS$1)</f>
        <v>0</v>
      </c>
      <c r="AT624" s="86">
        <f>SUMIFS('sys inv movment rpt'!$M:$M,'sys inv movment rpt'!$L:$L,$M624,'sys inv movment rpt'!$N:$N,AT$1)</f>
        <v>0</v>
      </c>
      <c r="AU624" s="86">
        <f>SUMIFS('sys inv movment rpt'!$M:$M,'sys inv movment rpt'!$L:$L,$M624,'sys inv movment rpt'!$N:$N,AU$1)</f>
        <v>0</v>
      </c>
      <c r="AV624" s="86">
        <f>SUMIFS('sys inv movment rpt'!$M:$M,'sys inv movment rpt'!$L:$L,$M624,'sys inv movment rpt'!$N:$N,AV$1)</f>
        <v>0</v>
      </c>
      <c r="AW624" s="87" t="str">
        <f>IFERROR(VLOOKUP(A624,'sys-backorder details'!E:U,17,0),"-")</f>
        <v>-</v>
      </c>
      <c r="AX624" s="87" t="str">
        <f>IF(K624&gt;1,VLOOKUP(A624,'settings-routing'!A:I,9,0),"")</f>
        <v/>
      </c>
    </row>
    <row r="625" ht="12.75" hidden="1" customHeight="1">
      <c r="A625" s="50" t="s">
        <v>1421</v>
      </c>
      <c r="B625" s="50" t="s">
        <v>1422</v>
      </c>
      <c r="C625" s="50">
        <f t="shared" si="2"/>
        <v>0</v>
      </c>
      <c r="D625" s="80">
        <f>SUMIF('Stocks 101-111'!$J:$J,'item dashboard'!A625,'Stocks 101-111'!K:K)</f>
        <v>0</v>
      </c>
      <c r="E625" s="80">
        <f>SUMIF('Stocks 101-111'!$J:$J,'item dashboard'!A625,'Stocks 101-111'!$L:$L)</f>
        <v>0</v>
      </c>
      <c r="F625" s="81">
        <f t="shared" si="3"/>
        <v>0</v>
      </c>
      <c r="G625" s="82">
        <f t="shared" si="4"/>
        <v>0</v>
      </c>
      <c r="H625" s="50">
        <f>SUMIFS('sys-backorder details'!$M:$M,'sys-backorder details'!$E:$E,'item dashboard'!A625,'sys-backorder details'!$V:$V,"")</f>
        <v>0</v>
      </c>
      <c r="I625" s="83">
        <f>SUMIF('settings-routing'!$I:$I,'item dashboard'!A625,'settings-routing'!$O:$O)</f>
        <v>0</v>
      </c>
      <c r="J625" s="50">
        <f>SUMIFS('sys-backorder details'!$M:$M,'sys-backorder details'!$E:$E,'item dashboard'!A625,'sys-backorder details'!$V:$V,"Call off")</f>
        <v>0</v>
      </c>
      <c r="K625" s="84">
        <f t="shared" si="5"/>
        <v>0</v>
      </c>
      <c r="L625" s="84">
        <f>SUMIF('Production Plan'!$E:$E,'item dashboard'!A625,'Production Plan'!$N:$N)</f>
        <v>0</v>
      </c>
      <c r="M625" s="85" t="str">
        <f t="shared" si="6"/>
        <v>B-J252-PK13-250 ml Pink Milk Bottle</v>
      </c>
      <c r="N625" s="86">
        <f>SUMIFS('sys inv movment rpt'!$M:$M,'sys inv movment rpt'!$L:$L,$M625,'sys inv movment rpt'!$N:$N,N$1)</f>
        <v>0</v>
      </c>
      <c r="O625" s="86">
        <f>SUMIFS('sys inv movment rpt'!$M:$M,'sys inv movment rpt'!$L:$L,$M625,'sys inv movment rpt'!$N:$N,O$1)</f>
        <v>0</v>
      </c>
      <c r="P625" s="86">
        <f>SUMIFS('sys inv movment rpt'!$M:$M,'sys inv movment rpt'!$L:$L,$M625,'sys inv movment rpt'!$N:$N,P$1)</f>
        <v>0</v>
      </c>
      <c r="Q625" s="86">
        <f>SUMIFS('sys inv movment rpt'!$M:$M,'sys inv movment rpt'!$L:$L,$M625,'sys inv movment rpt'!$N:$N,Q$1)</f>
        <v>0</v>
      </c>
      <c r="R625" s="86">
        <f>SUMIFS('sys inv movment rpt'!$M:$M,'sys inv movment rpt'!$L:$L,$M625,'sys inv movment rpt'!$N:$N,R$1)</f>
        <v>0</v>
      </c>
      <c r="S625" s="86">
        <f>SUMIFS('sys inv movment rpt'!$M:$M,'sys inv movment rpt'!$L:$L,$M625,'sys inv movment rpt'!$N:$N,S$1)</f>
        <v>0</v>
      </c>
      <c r="T625" s="86">
        <f>SUMIFS('sys inv movment rpt'!$M:$M,'sys inv movment rpt'!$L:$L,$M625,'sys inv movment rpt'!$N:$N,T$1)</f>
        <v>0</v>
      </c>
      <c r="U625" s="86">
        <f>SUMIFS('sys inv movment rpt'!$M:$M,'sys inv movment rpt'!$L:$L,$M625,'sys inv movment rpt'!$N:$N,U$1)</f>
        <v>0</v>
      </c>
      <c r="V625" s="86">
        <f>SUMIFS('sys inv movment rpt'!$M:$M,'sys inv movment rpt'!$L:$L,$M625,'sys inv movment rpt'!$N:$N,V$1)</f>
        <v>0</v>
      </c>
      <c r="W625" s="86">
        <f>SUMIFS('sys inv movment rpt'!$M:$M,'sys inv movment rpt'!$L:$L,$M625,'sys inv movment rpt'!$N:$N,W$1)</f>
        <v>0</v>
      </c>
      <c r="X625" s="86">
        <f>SUMIFS('sys inv movment rpt'!$M:$M,'sys inv movment rpt'!$L:$L,$M625,'sys inv movment rpt'!$N:$N,X$1)</f>
        <v>0</v>
      </c>
      <c r="Y625" s="86">
        <f>SUMIFS('sys inv movment rpt'!$M:$M,'sys inv movment rpt'!$L:$L,$M625,'sys inv movment rpt'!$N:$N,Y$1)</f>
        <v>0</v>
      </c>
      <c r="Z625" s="86">
        <f>SUMIFS('sys inv movment rpt'!$M:$M,'sys inv movment rpt'!$L:$L,$M625,'sys inv movment rpt'!$N:$N,Z$1)</f>
        <v>0</v>
      </c>
      <c r="AA625" s="86">
        <f>SUMIFS('sys inv movment rpt'!$M:$M,'sys inv movment rpt'!$L:$L,$M625,'sys inv movment rpt'!$N:$N,AA$1)</f>
        <v>0</v>
      </c>
      <c r="AB625" s="86">
        <f>SUMIFS('sys inv movment rpt'!$M:$M,'sys inv movment rpt'!$L:$L,$M625,'sys inv movment rpt'!$N:$N,AB$1)</f>
        <v>0</v>
      </c>
      <c r="AC625" s="86">
        <f>SUMIFS('sys inv movment rpt'!$M:$M,'sys inv movment rpt'!$L:$L,$M625,'sys inv movment rpt'!$N:$N,AC$1)</f>
        <v>0</v>
      </c>
      <c r="AD625" s="86">
        <f>SUMIFS('sys inv movment rpt'!$M:$M,'sys inv movment rpt'!$L:$L,$M625,'sys inv movment rpt'!$N:$N,AD$1)</f>
        <v>0</v>
      </c>
      <c r="AE625" s="86">
        <f>SUMIFS('sys inv movment rpt'!$M:$M,'sys inv movment rpt'!$L:$L,$M625,'sys inv movment rpt'!$N:$N,AE$1)</f>
        <v>0</v>
      </c>
      <c r="AF625" s="86">
        <f>SUMIFS('sys inv movment rpt'!$M:$M,'sys inv movment rpt'!$L:$L,$M625,'sys inv movment rpt'!$N:$N,AF$1)</f>
        <v>0</v>
      </c>
      <c r="AG625" s="86">
        <f>SUMIFS('sys inv movment rpt'!$M:$M,'sys inv movment rpt'!$L:$L,$M625,'sys inv movment rpt'!$N:$N,AG$1)</f>
        <v>0</v>
      </c>
      <c r="AH625" s="86">
        <f>SUMIFS('sys inv movment rpt'!$M:$M,'sys inv movment rpt'!$L:$L,$M625,'sys inv movment rpt'!$N:$N,AH$1)</f>
        <v>0</v>
      </c>
      <c r="AI625" s="86">
        <f>SUMIFS('sys inv movment rpt'!$M:$M,'sys inv movment rpt'!$L:$L,$M625,'sys inv movment rpt'!$N:$N,AI$1)</f>
        <v>0</v>
      </c>
      <c r="AJ625" s="86">
        <f>SUMIFS('sys inv movment rpt'!$M:$M,'sys inv movment rpt'!$L:$L,$M625,'sys inv movment rpt'!$N:$N,AJ$1)</f>
        <v>0</v>
      </c>
      <c r="AK625" s="86">
        <f>SUMIFS('sys inv movment rpt'!$M:$M,'sys inv movment rpt'!$L:$L,$M625,'sys inv movment rpt'!$N:$N,AK$1)</f>
        <v>0</v>
      </c>
      <c r="AL625" s="86">
        <f>SUMIFS('sys inv movment rpt'!$M:$M,'sys inv movment rpt'!$L:$L,$M625,'sys inv movment rpt'!$N:$N,AL$1)</f>
        <v>0</v>
      </c>
      <c r="AM625" s="86">
        <f>SUMIFS('sys inv movment rpt'!$M:$M,'sys inv movment rpt'!$L:$L,$M625,'sys inv movment rpt'!$N:$N,AM$1)</f>
        <v>0</v>
      </c>
      <c r="AN625" s="86">
        <f>SUMIFS('sys inv movment rpt'!$M:$M,'sys inv movment rpt'!$L:$L,$M625,'sys inv movment rpt'!$N:$N,AN$1)</f>
        <v>0</v>
      </c>
      <c r="AO625" s="86">
        <f>SUMIFS('sys inv movment rpt'!$M:$M,'sys inv movment rpt'!$L:$L,$M625,'sys inv movment rpt'!$N:$N,AO$1)</f>
        <v>0</v>
      </c>
      <c r="AP625" s="86">
        <f>SUMIFS('sys inv movment rpt'!$M:$M,'sys inv movment rpt'!$L:$L,$M625,'sys inv movment rpt'!$N:$N,AP$1)</f>
        <v>0</v>
      </c>
      <c r="AQ625" s="86">
        <f>SUMIFS('sys inv movment rpt'!$M:$M,'sys inv movment rpt'!$L:$L,$M625,'sys inv movment rpt'!$N:$N,AQ$1)</f>
        <v>0</v>
      </c>
      <c r="AR625" s="86">
        <f>SUMIFS('sys inv movment rpt'!$M:$M,'sys inv movment rpt'!$L:$L,$M625,'sys inv movment rpt'!$N:$N,AR$1)</f>
        <v>0</v>
      </c>
      <c r="AS625" s="86">
        <f>SUMIFS('sys inv movment rpt'!$M:$M,'sys inv movment rpt'!$L:$L,$M625,'sys inv movment rpt'!$N:$N,AS$1)</f>
        <v>0</v>
      </c>
      <c r="AT625" s="86">
        <f>SUMIFS('sys inv movment rpt'!$M:$M,'sys inv movment rpt'!$L:$L,$M625,'sys inv movment rpt'!$N:$N,AT$1)</f>
        <v>0</v>
      </c>
      <c r="AU625" s="86">
        <f>SUMIFS('sys inv movment rpt'!$M:$M,'sys inv movment rpt'!$L:$L,$M625,'sys inv movment rpt'!$N:$N,AU$1)</f>
        <v>0</v>
      </c>
      <c r="AV625" s="86">
        <f>SUMIFS('sys inv movment rpt'!$M:$M,'sys inv movment rpt'!$L:$L,$M625,'sys inv movment rpt'!$N:$N,AV$1)</f>
        <v>0</v>
      </c>
      <c r="AW625" s="87" t="str">
        <f>IFERROR(VLOOKUP(A625,'sys-backorder details'!E:U,17,0),"-")</f>
        <v>-</v>
      </c>
      <c r="AX625" s="87" t="str">
        <f>IF(K625&gt;1,VLOOKUP(A625,'settings-routing'!A:I,9,0),"")</f>
        <v/>
      </c>
    </row>
    <row r="626" ht="12.75" hidden="1" customHeight="1">
      <c r="A626" s="50" t="s">
        <v>1423</v>
      </c>
      <c r="B626" s="50" t="s">
        <v>1424</v>
      </c>
      <c r="C626" s="50">
        <f t="shared" si="2"/>
        <v>0</v>
      </c>
      <c r="D626" s="80">
        <f>SUMIF('Stocks 101-111'!$J:$J,'item dashboard'!A626,'Stocks 101-111'!K:K)</f>
        <v>0</v>
      </c>
      <c r="E626" s="80">
        <f>SUMIF('Stocks 101-111'!$J:$J,'item dashboard'!A626,'Stocks 101-111'!$L:$L)</f>
        <v>0</v>
      </c>
      <c r="F626" s="81">
        <f t="shared" si="3"/>
        <v>0</v>
      </c>
      <c r="G626" s="82">
        <f t="shared" si="4"/>
        <v>0</v>
      </c>
      <c r="H626" s="50">
        <f>SUMIFS('sys-backorder details'!$M:$M,'sys-backorder details'!$E:$E,'item dashboard'!A626,'sys-backorder details'!$V:$V,"")</f>
        <v>0</v>
      </c>
      <c r="I626" s="83">
        <f>SUMIF('settings-routing'!$I:$I,'item dashboard'!A626,'settings-routing'!$O:$O)</f>
        <v>0</v>
      </c>
      <c r="J626" s="50">
        <f>SUMIFS('sys-backorder details'!$M:$M,'sys-backorder details'!$E:$E,'item dashboard'!A626,'sys-backorder details'!$V:$V,"Call off")</f>
        <v>0</v>
      </c>
      <c r="K626" s="84">
        <f t="shared" si="5"/>
        <v>0</v>
      </c>
      <c r="L626" s="84">
        <f>SUMIF('Production Plan'!$E:$E,'item dashboard'!A626,'Production Plan'!$N:$N)</f>
        <v>0</v>
      </c>
      <c r="M626" s="85" t="str">
        <f t="shared" si="6"/>
        <v>B-J252-W13-250 ml White Milk Bottle</v>
      </c>
      <c r="N626" s="86">
        <f>SUMIFS('sys inv movment rpt'!$M:$M,'sys inv movment rpt'!$L:$L,$M626,'sys inv movment rpt'!$N:$N,N$1)</f>
        <v>0</v>
      </c>
      <c r="O626" s="86">
        <f>SUMIFS('sys inv movment rpt'!$M:$M,'sys inv movment rpt'!$L:$L,$M626,'sys inv movment rpt'!$N:$N,O$1)</f>
        <v>0</v>
      </c>
      <c r="P626" s="86">
        <f>SUMIFS('sys inv movment rpt'!$M:$M,'sys inv movment rpt'!$L:$L,$M626,'sys inv movment rpt'!$N:$N,P$1)</f>
        <v>0</v>
      </c>
      <c r="Q626" s="86">
        <f>SUMIFS('sys inv movment rpt'!$M:$M,'sys inv movment rpt'!$L:$L,$M626,'sys inv movment rpt'!$N:$N,Q$1)</f>
        <v>0</v>
      </c>
      <c r="R626" s="86">
        <f>SUMIFS('sys inv movment rpt'!$M:$M,'sys inv movment rpt'!$L:$L,$M626,'sys inv movment rpt'!$N:$N,R$1)</f>
        <v>0</v>
      </c>
      <c r="S626" s="86">
        <f>SUMIFS('sys inv movment rpt'!$M:$M,'sys inv movment rpt'!$L:$L,$M626,'sys inv movment rpt'!$N:$N,S$1)</f>
        <v>0</v>
      </c>
      <c r="T626" s="86">
        <f>SUMIFS('sys inv movment rpt'!$M:$M,'sys inv movment rpt'!$L:$L,$M626,'sys inv movment rpt'!$N:$N,T$1)</f>
        <v>0</v>
      </c>
      <c r="U626" s="86">
        <f>SUMIFS('sys inv movment rpt'!$M:$M,'sys inv movment rpt'!$L:$L,$M626,'sys inv movment rpt'!$N:$N,U$1)</f>
        <v>0</v>
      </c>
      <c r="V626" s="86">
        <f>SUMIFS('sys inv movment rpt'!$M:$M,'sys inv movment rpt'!$L:$L,$M626,'sys inv movment rpt'!$N:$N,V$1)</f>
        <v>0</v>
      </c>
      <c r="W626" s="86">
        <f>SUMIFS('sys inv movment rpt'!$M:$M,'sys inv movment rpt'!$L:$L,$M626,'sys inv movment rpt'!$N:$N,W$1)</f>
        <v>0</v>
      </c>
      <c r="X626" s="86">
        <f>SUMIFS('sys inv movment rpt'!$M:$M,'sys inv movment rpt'!$L:$L,$M626,'sys inv movment rpt'!$N:$N,X$1)</f>
        <v>0</v>
      </c>
      <c r="Y626" s="86">
        <f>SUMIFS('sys inv movment rpt'!$M:$M,'sys inv movment rpt'!$L:$L,$M626,'sys inv movment rpt'!$N:$N,Y$1)</f>
        <v>0</v>
      </c>
      <c r="Z626" s="86">
        <f>SUMIFS('sys inv movment rpt'!$M:$M,'sys inv movment rpt'!$L:$L,$M626,'sys inv movment rpt'!$N:$N,Z$1)</f>
        <v>0</v>
      </c>
      <c r="AA626" s="86">
        <f>SUMIFS('sys inv movment rpt'!$M:$M,'sys inv movment rpt'!$L:$L,$M626,'sys inv movment rpt'!$N:$N,AA$1)</f>
        <v>0</v>
      </c>
      <c r="AB626" s="86">
        <f>SUMIFS('sys inv movment rpt'!$M:$M,'sys inv movment rpt'!$L:$L,$M626,'sys inv movment rpt'!$N:$N,AB$1)</f>
        <v>0</v>
      </c>
      <c r="AC626" s="86">
        <f>SUMIFS('sys inv movment rpt'!$M:$M,'sys inv movment rpt'!$L:$L,$M626,'sys inv movment rpt'!$N:$N,AC$1)</f>
        <v>0</v>
      </c>
      <c r="AD626" s="86">
        <f>SUMIFS('sys inv movment rpt'!$M:$M,'sys inv movment rpt'!$L:$L,$M626,'sys inv movment rpt'!$N:$N,AD$1)</f>
        <v>0</v>
      </c>
      <c r="AE626" s="86">
        <f>SUMIFS('sys inv movment rpt'!$M:$M,'sys inv movment rpt'!$L:$L,$M626,'sys inv movment rpt'!$N:$N,AE$1)</f>
        <v>0</v>
      </c>
      <c r="AF626" s="86">
        <f>SUMIFS('sys inv movment rpt'!$M:$M,'sys inv movment rpt'!$L:$L,$M626,'sys inv movment rpt'!$N:$N,AF$1)</f>
        <v>0</v>
      </c>
      <c r="AG626" s="86">
        <f>SUMIFS('sys inv movment rpt'!$M:$M,'sys inv movment rpt'!$L:$L,$M626,'sys inv movment rpt'!$N:$N,AG$1)</f>
        <v>0</v>
      </c>
      <c r="AH626" s="86">
        <f>SUMIFS('sys inv movment rpt'!$M:$M,'sys inv movment rpt'!$L:$L,$M626,'sys inv movment rpt'!$N:$N,AH$1)</f>
        <v>0</v>
      </c>
      <c r="AI626" s="86">
        <f>SUMIFS('sys inv movment rpt'!$M:$M,'sys inv movment rpt'!$L:$L,$M626,'sys inv movment rpt'!$N:$N,AI$1)</f>
        <v>0</v>
      </c>
      <c r="AJ626" s="86">
        <f>SUMIFS('sys inv movment rpt'!$M:$M,'sys inv movment rpt'!$L:$L,$M626,'sys inv movment rpt'!$N:$N,AJ$1)</f>
        <v>0</v>
      </c>
      <c r="AK626" s="86">
        <f>SUMIFS('sys inv movment rpt'!$M:$M,'sys inv movment rpt'!$L:$L,$M626,'sys inv movment rpt'!$N:$N,AK$1)</f>
        <v>0</v>
      </c>
      <c r="AL626" s="86">
        <f>SUMIFS('sys inv movment rpt'!$M:$M,'sys inv movment rpt'!$L:$L,$M626,'sys inv movment rpt'!$N:$N,AL$1)</f>
        <v>0</v>
      </c>
      <c r="AM626" s="86">
        <f>SUMIFS('sys inv movment rpt'!$M:$M,'sys inv movment rpt'!$L:$L,$M626,'sys inv movment rpt'!$N:$N,AM$1)</f>
        <v>0</v>
      </c>
      <c r="AN626" s="86">
        <f>SUMIFS('sys inv movment rpt'!$M:$M,'sys inv movment rpt'!$L:$L,$M626,'sys inv movment rpt'!$N:$N,AN$1)</f>
        <v>0</v>
      </c>
      <c r="AO626" s="86">
        <f>SUMIFS('sys inv movment rpt'!$M:$M,'sys inv movment rpt'!$L:$L,$M626,'sys inv movment rpt'!$N:$N,AO$1)</f>
        <v>0</v>
      </c>
      <c r="AP626" s="86">
        <f>SUMIFS('sys inv movment rpt'!$M:$M,'sys inv movment rpt'!$L:$L,$M626,'sys inv movment rpt'!$N:$N,AP$1)</f>
        <v>0</v>
      </c>
      <c r="AQ626" s="86">
        <f>SUMIFS('sys inv movment rpt'!$M:$M,'sys inv movment rpt'!$L:$L,$M626,'sys inv movment rpt'!$N:$N,AQ$1)</f>
        <v>0</v>
      </c>
      <c r="AR626" s="86">
        <f>SUMIFS('sys inv movment rpt'!$M:$M,'sys inv movment rpt'!$L:$L,$M626,'sys inv movment rpt'!$N:$N,AR$1)</f>
        <v>0</v>
      </c>
      <c r="AS626" s="86">
        <f>SUMIFS('sys inv movment rpt'!$M:$M,'sys inv movment rpt'!$L:$L,$M626,'sys inv movment rpt'!$N:$N,AS$1)</f>
        <v>0</v>
      </c>
      <c r="AT626" s="86">
        <f>SUMIFS('sys inv movment rpt'!$M:$M,'sys inv movment rpt'!$L:$L,$M626,'sys inv movment rpt'!$N:$N,AT$1)</f>
        <v>0</v>
      </c>
      <c r="AU626" s="86">
        <f>SUMIFS('sys inv movment rpt'!$M:$M,'sys inv movment rpt'!$L:$L,$M626,'sys inv movment rpt'!$N:$N,AU$1)</f>
        <v>0</v>
      </c>
      <c r="AV626" s="86">
        <f>SUMIFS('sys inv movment rpt'!$M:$M,'sys inv movment rpt'!$L:$L,$M626,'sys inv movment rpt'!$N:$N,AV$1)</f>
        <v>0</v>
      </c>
      <c r="AW626" s="87" t="str">
        <f>IFERROR(VLOOKUP(A626,'sys-backorder details'!E:U,17,0),"-")</f>
        <v>-</v>
      </c>
      <c r="AX626" s="87" t="str">
        <f>IF(K626&gt;1,VLOOKUP(A626,'settings-routing'!A:I,9,0),"")</f>
        <v/>
      </c>
    </row>
    <row r="627" ht="12.75" hidden="1" customHeight="1">
      <c r="A627" s="28" t="s">
        <v>1425</v>
      </c>
      <c r="B627" s="28" t="s">
        <v>1418</v>
      </c>
      <c r="C627" s="50">
        <f t="shared" si="2"/>
        <v>0</v>
      </c>
      <c r="D627" s="80">
        <f>SUMIF('Stocks 101-111'!$J:$J,'item dashboard'!A627,'Stocks 101-111'!K:K)</f>
        <v>0</v>
      </c>
      <c r="E627" s="80">
        <f>SUMIF('Stocks 101-111'!$J:$J,'item dashboard'!A627,'Stocks 101-111'!$L:$L)</f>
        <v>0</v>
      </c>
      <c r="F627" s="81">
        <f t="shared" si="3"/>
        <v>0</v>
      </c>
      <c r="G627" s="82">
        <f t="shared" si="4"/>
        <v>0</v>
      </c>
      <c r="H627" s="50">
        <f>SUMIFS('sys-backorder details'!$M:$M,'sys-backorder details'!$E:$E,'item dashboard'!A627,'sys-backorder details'!$V:$V,"")</f>
        <v>0</v>
      </c>
      <c r="I627" s="83">
        <f>SUMIF('settings-routing'!$I:$I,'item dashboard'!A627,'settings-routing'!$O:$O)</f>
        <v>0</v>
      </c>
      <c r="J627" s="50">
        <f>SUMIFS('sys-backorder details'!$M:$M,'sys-backorder details'!$E:$E,'item dashboard'!A627,'sys-backorder details'!$V:$V,"Call off")</f>
        <v>0</v>
      </c>
      <c r="K627" s="84">
        <f t="shared" si="5"/>
        <v>0</v>
      </c>
      <c r="L627" s="84">
        <f>SUMIF('Production Plan'!$E:$E,'item dashboard'!A627,'Production Plan'!$N:$N)</f>
        <v>0</v>
      </c>
      <c r="M627" s="85" t="str">
        <f t="shared" si="6"/>
        <v>B-J253-DPK13-250 ml Dark Pink Milk Bottle</v>
      </c>
      <c r="N627" s="86">
        <f>SUMIFS('sys inv movment rpt'!$M:$M,'sys inv movment rpt'!$L:$L,$M627,'sys inv movment rpt'!$N:$N,N$1)</f>
        <v>0</v>
      </c>
      <c r="O627" s="86">
        <f>SUMIFS('sys inv movment rpt'!$M:$M,'sys inv movment rpt'!$L:$L,$M627,'sys inv movment rpt'!$N:$N,O$1)</f>
        <v>0</v>
      </c>
      <c r="P627" s="86">
        <f>SUMIFS('sys inv movment rpt'!$M:$M,'sys inv movment rpt'!$L:$L,$M627,'sys inv movment rpt'!$N:$N,P$1)</f>
        <v>0</v>
      </c>
      <c r="Q627" s="86">
        <f>SUMIFS('sys inv movment rpt'!$M:$M,'sys inv movment rpt'!$L:$L,$M627,'sys inv movment rpt'!$N:$N,Q$1)</f>
        <v>0</v>
      </c>
      <c r="R627" s="86">
        <f>SUMIFS('sys inv movment rpt'!$M:$M,'sys inv movment rpt'!$L:$L,$M627,'sys inv movment rpt'!$N:$N,R$1)</f>
        <v>0</v>
      </c>
      <c r="S627" s="86">
        <f>SUMIFS('sys inv movment rpt'!$M:$M,'sys inv movment rpt'!$L:$L,$M627,'sys inv movment rpt'!$N:$N,S$1)</f>
        <v>0</v>
      </c>
      <c r="T627" s="86">
        <f>SUMIFS('sys inv movment rpt'!$M:$M,'sys inv movment rpt'!$L:$L,$M627,'sys inv movment rpt'!$N:$N,T$1)</f>
        <v>0</v>
      </c>
      <c r="U627" s="86">
        <f>SUMIFS('sys inv movment rpt'!$M:$M,'sys inv movment rpt'!$L:$L,$M627,'sys inv movment rpt'!$N:$N,U$1)</f>
        <v>0</v>
      </c>
      <c r="V627" s="86">
        <f>SUMIFS('sys inv movment rpt'!$M:$M,'sys inv movment rpt'!$L:$L,$M627,'sys inv movment rpt'!$N:$N,V$1)</f>
        <v>0</v>
      </c>
      <c r="W627" s="86">
        <f>SUMIFS('sys inv movment rpt'!$M:$M,'sys inv movment rpt'!$L:$L,$M627,'sys inv movment rpt'!$N:$N,W$1)</f>
        <v>0</v>
      </c>
      <c r="X627" s="86">
        <f>SUMIFS('sys inv movment rpt'!$M:$M,'sys inv movment rpt'!$L:$L,$M627,'sys inv movment rpt'!$N:$N,X$1)</f>
        <v>0</v>
      </c>
      <c r="Y627" s="86">
        <f>SUMIFS('sys inv movment rpt'!$M:$M,'sys inv movment rpt'!$L:$L,$M627,'sys inv movment rpt'!$N:$N,Y$1)</f>
        <v>0</v>
      </c>
      <c r="Z627" s="86">
        <f>SUMIFS('sys inv movment rpt'!$M:$M,'sys inv movment rpt'!$L:$L,$M627,'sys inv movment rpt'!$N:$N,Z$1)</f>
        <v>0</v>
      </c>
      <c r="AA627" s="86">
        <f>SUMIFS('sys inv movment rpt'!$M:$M,'sys inv movment rpt'!$L:$L,$M627,'sys inv movment rpt'!$N:$N,AA$1)</f>
        <v>0</v>
      </c>
      <c r="AB627" s="86">
        <f>SUMIFS('sys inv movment rpt'!$M:$M,'sys inv movment rpt'!$L:$L,$M627,'sys inv movment rpt'!$N:$N,AB$1)</f>
        <v>0</v>
      </c>
      <c r="AC627" s="86">
        <f>SUMIFS('sys inv movment rpt'!$M:$M,'sys inv movment rpt'!$L:$L,$M627,'sys inv movment rpt'!$N:$N,AC$1)</f>
        <v>0</v>
      </c>
      <c r="AD627" s="86">
        <f>SUMIFS('sys inv movment rpt'!$M:$M,'sys inv movment rpt'!$L:$L,$M627,'sys inv movment rpt'!$N:$N,AD$1)</f>
        <v>0</v>
      </c>
      <c r="AE627" s="86">
        <f>SUMIFS('sys inv movment rpt'!$M:$M,'sys inv movment rpt'!$L:$L,$M627,'sys inv movment rpt'!$N:$N,AE$1)</f>
        <v>0</v>
      </c>
      <c r="AF627" s="86">
        <f>SUMIFS('sys inv movment rpt'!$M:$M,'sys inv movment rpt'!$L:$L,$M627,'sys inv movment rpt'!$N:$N,AF$1)</f>
        <v>0</v>
      </c>
      <c r="AG627" s="86">
        <f>SUMIFS('sys inv movment rpt'!$M:$M,'sys inv movment rpt'!$L:$L,$M627,'sys inv movment rpt'!$N:$N,AG$1)</f>
        <v>0</v>
      </c>
      <c r="AH627" s="86">
        <f>SUMIFS('sys inv movment rpt'!$M:$M,'sys inv movment rpt'!$L:$L,$M627,'sys inv movment rpt'!$N:$N,AH$1)</f>
        <v>0</v>
      </c>
      <c r="AI627" s="86">
        <f>SUMIFS('sys inv movment rpt'!$M:$M,'sys inv movment rpt'!$L:$L,$M627,'sys inv movment rpt'!$N:$N,AI$1)</f>
        <v>0</v>
      </c>
      <c r="AJ627" s="86">
        <f>SUMIFS('sys inv movment rpt'!$M:$M,'sys inv movment rpt'!$L:$L,$M627,'sys inv movment rpt'!$N:$N,AJ$1)</f>
        <v>0</v>
      </c>
      <c r="AK627" s="86">
        <f>SUMIFS('sys inv movment rpt'!$M:$M,'sys inv movment rpt'!$L:$L,$M627,'sys inv movment rpt'!$N:$N,AK$1)</f>
        <v>0</v>
      </c>
      <c r="AL627" s="86">
        <f>SUMIFS('sys inv movment rpt'!$M:$M,'sys inv movment rpt'!$L:$L,$M627,'sys inv movment rpt'!$N:$N,AL$1)</f>
        <v>0</v>
      </c>
      <c r="AM627" s="86">
        <f>SUMIFS('sys inv movment rpt'!$M:$M,'sys inv movment rpt'!$L:$L,$M627,'sys inv movment rpt'!$N:$N,AM$1)</f>
        <v>0</v>
      </c>
      <c r="AN627" s="86">
        <f>SUMIFS('sys inv movment rpt'!$M:$M,'sys inv movment rpt'!$L:$L,$M627,'sys inv movment rpt'!$N:$N,AN$1)</f>
        <v>0</v>
      </c>
      <c r="AO627" s="86">
        <f>SUMIFS('sys inv movment rpt'!$M:$M,'sys inv movment rpt'!$L:$L,$M627,'sys inv movment rpt'!$N:$N,AO$1)</f>
        <v>0</v>
      </c>
      <c r="AP627" s="86">
        <f>SUMIFS('sys inv movment rpt'!$M:$M,'sys inv movment rpt'!$L:$L,$M627,'sys inv movment rpt'!$N:$N,AP$1)</f>
        <v>0</v>
      </c>
      <c r="AQ627" s="86">
        <f>SUMIFS('sys inv movment rpt'!$M:$M,'sys inv movment rpt'!$L:$L,$M627,'sys inv movment rpt'!$N:$N,AQ$1)</f>
        <v>0</v>
      </c>
      <c r="AR627" s="86">
        <f>SUMIFS('sys inv movment rpt'!$M:$M,'sys inv movment rpt'!$L:$L,$M627,'sys inv movment rpt'!$N:$N,AR$1)</f>
        <v>0</v>
      </c>
      <c r="AS627" s="86">
        <f>SUMIFS('sys inv movment rpt'!$M:$M,'sys inv movment rpt'!$L:$L,$M627,'sys inv movment rpt'!$N:$N,AS$1)</f>
        <v>0</v>
      </c>
      <c r="AT627" s="86">
        <f>SUMIFS('sys inv movment rpt'!$M:$M,'sys inv movment rpt'!$L:$L,$M627,'sys inv movment rpt'!$N:$N,AT$1)</f>
        <v>0</v>
      </c>
      <c r="AU627" s="86">
        <f>SUMIFS('sys inv movment rpt'!$M:$M,'sys inv movment rpt'!$L:$L,$M627,'sys inv movment rpt'!$N:$N,AU$1)</f>
        <v>0</v>
      </c>
      <c r="AV627" s="86">
        <f>SUMIFS('sys inv movment rpt'!$M:$M,'sys inv movment rpt'!$L:$L,$M627,'sys inv movment rpt'!$N:$N,AV$1)</f>
        <v>0</v>
      </c>
      <c r="AW627" s="87" t="str">
        <f>IFERROR(VLOOKUP(A627,'sys-backorder details'!E:U,17,0),"-")</f>
        <v>-</v>
      </c>
      <c r="AX627" s="87" t="str">
        <f>IF(K627&gt;1,VLOOKUP(A627,'settings-routing'!A:I,9,0),"")</f>
        <v/>
      </c>
    </row>
    <row r="628" ht="12.75" hidden="1" customHeight="1">
      <c r="A628" s="50" t="s">
        <v>1426</v>
      </c>
      <c r="B628" s="50" t="s">
        <v>1427</v>
      </c>
      <c r="C628" s="50">
        <f t="shared" si="2"/>
        <v>0</v>
      </c>
      <c r="D628" s="80">
        <f>SUMIF('Stocks 101-111'!$J:$J,'item dashboard'!A628,'Stocks 101-111'!K:K)</f>
        <v>0</v>
      </c>
      <c r="E628" s="80">
        <f>SUMIF('Stocks 101-111'!$J:$J,'item dashboard'!A628,'Stocks 101-111'!$L:$L)</f>
        <v>0</v>
      </c>
      <c r="F628" s="81">
        <f t="shared" si="3"/>
        <v>0</v>
      </c>
      <c r="G628" s="82">
        <f t="shared" si="4"/>
        <v>0</v>
      </c>
      <c r="H628" s="50">
        <f>SUMIFS('sys-backorder details'!$M:$M,'sys-backorder details'!$E:$E,'item dashboard'!A628,'sys-backorder details'!$V:$V,"")</f>
        <v>0</v>
      </c>
      <c r="I628" s="83">
        <f>SUMIF('settings-routing'!$I:$I,'item dashboard'!A628,'settings-routing'!$O:$O)</f>
        <v>0</v>
      </c>
      <c r="J628" s="50">
        <f>SUMIFS('sys-backorder details'!$M:$M,'sys-backorder details'!$E:$E,'item dashboard'!A628,'sys-backorder details'!$V:$V,"Call off")</f>
        <v>0</v>
      </c>
      <c r="K628" s="84">
        <f t="shared" si="5"/>
        <v>0</v>
      </c>
      <c r="L628" s="84">
        <f>SUMIF('Production Plan'!$E:$E,'item dashboard'!A628,'Production Plan'!$N:$N)</f>
        <v>0</v>
      </c>
      <c r="M628" s="85" t="str">
        <f t="shared" si="6"/>
        <v>B-J253-N13-250 ml Natural milk Bottle</v>
      </c>
      <c r="N628" s="86">
        <f>SUMIFS('sys inv movment rpt'!$M:$M,'sys inv movment rpt'!$L:$L,$M628,'sys inv movment rpt'!$N:$N,N$1)</f>
        <v>0</v>
      </c>
      <c r="O628" s="86">
        <f>SUMIFS('sys inv movment rpt'!$M:$M,'sys inv movment rpt'!$L:$L,$M628,'sys inv movment rpt'!$N:$N,O$1)</f>
        <v>0</v>
      </c>
      <c r="P628" s="86">
        <f>SUMIFS('sys inv movment rpt'!$M:$M,'sys inv movment rpt'!$L:$L,$M628,'sys inv movment rpt'!$N:$N,P$1)</f>
        <v>0</v>
      </c>
      <c r="Q628" s="86">
        <f>SUMIFS('sys inv movment rpt'!$M:$M,'sys inv movment rpt'!$L:$L,$M628,'sys inv movment rpt'!$N:$N,Q$1)</f>
        <v>0</v>
      </c>
      <c r="R628" s="86">
        <f>SUMIFS('sys inv movment rpt'!$M:$M,'sys inv movment rpt'!$L:$L,$M628,'sys inv movment rpt'!$N:$N,R$1)</f>
        <v>0</v>
      </c>
      <c r="S628" s="86">
        <f>SUMIFS('sys inv movment rpt'!$M:$M,'sys inv movment rpt'!$L:$L,$M628,'sys inv movment rpt'!$N:$N,S$1)</f>
        <v>0</v>
      </c>
      <c r="T628" s="86">
        <f>SUMIFS('sys inv movment rpt'!$M:$M,'sys inv movment rpt'!$L:$L,$M628,'sys inv movment rpt'!$N:$N,T$1)</f>
        <v>0</v>
      </c>
      <c r="U628" s="86">
        <f>SUMIFS('sys inv movment rpt'!$M:$M,'sys inv movment rpt'!$L:$L,$M628,'sys inv movment rpt'!$N:$N,U$1)</f>
        <v>0</v>
      </c>
      <c r="V628" s="86">
        <f>SUMIFS('sys inv movment rpt'!$M:$M,'sys inv movment rpt'!$L:$L,$M628,'sys inv movment rpt'!$N:$N,V$1)</f>
        <v>0</v>
      </c>
      <c r="W628" s="86">
        <f>SUMIFS('sys inv movment rpt'!$M:$M,'sys inv movment rpt'!$L:$L,$M628,'sys inv movment rpt'!$N:$N,W$1)</f>
        <v>0</v>
      </c>
      <c r="X628" s="86">
        <f>SUMIFS('sys inv movment rpt'!$M:$M,'sys inv movment rpt'!$L:$L,$M628,'sys inv movment rpt'!$N:$N,X$1)</f>
        <v>0</v>
      </c>
      <c r="Y628" s="86">
        <f>SUMIFS('sys inv movment rpt'!$M:$M,'sys inv movment rpt'!$L:$L,$M628,'sys inv movment rpt'!$N:$N,Y$1)</f>
        <v>0</v>
      </c>
      <c r="Z628" s="86">
        <f>SUMIFS('sys inv movment rpt'!$M:$M,'sys inv movment rpt'!$L:$L,$M628,'sys inv movment rpt'!$N:$N,Z$1)</f>
        <v>0</v>
      </c>
      <c r="AA628" s="86">
        <f>SUMIFS('sys inv movment rpt'!$M:$M,'sys inv movment rpt'!$L:$L,$M628,'sys inv movment rpt'!$N:$N,AA$1)</f>
        <v>0</v>
      </c>
      <c r="AB628" s="86">
        <f>SUMIFS('sys inv movment rpt'!$M:$M,'sys inv movment rpt'!$L:$L,$M628,'sys inv movment rpt'!$N:$N,AB$1)</f>
        <v>0</v>
      </c>
      <c r="AC628" s="86">
        <f>SUMIFS('sys inv movment rpt'!$M:$M,'sys inv movment rpt'!$L:$L,$M628,'sys inv movment rpt'!$N:$N,AC$1)</f>
        <v>0</v>
      </c>
      <c r="AD628" s="86">
        <f>SUMIFS('sys inv movment rpt'!$M:$M,'sys inv movment rpt'!$L:$L,$M628,'sys inv movment rpt'!$N:$N,AD$1)</f>
        <v>0</v>
      </c>
      <c r="AE628" s="86">
        <f>SUMIFS('sys inv movment rpt'!$M:$M,'sys inv movment rpt'!$L:$L,$M628,'sys inv movment rpt'!$N:$N,AE$1)</f>
        <v>0</v>
      </c>
      <c r="AF628" s="86">
        <f>SUMIFS('sys inv movment rpt'!$M:$M,'sys inv movment rpt'!$L:$L,$M628,'sys inv movment rpt'!$N:$N,AF$1)</f>
        <v>0</v>
      </c>
      <c r="AG628" s="86">
        <f>SUMIFS('sys inv movment rpt'!$M:$M,'sys inv movment rpt'!$L:$L,$M628,'sys inv movment rpt'!$N:$N,AG$1)</f>
        <v>0</v>
      </c>
      <c r="AH628" s="86">
        <f>SUMIFS('sys inv movment rpt'!$M:$M,'sys inv movment rpt'!$L:$L,$M628,'sys inv movment rpt'!$N:$N,AH$1)</f>
        <v>0</v>
      </c>
      <c r="AI628" s="86">
        <f>SUMIFS('sys inv movment rpt'!$M:$M,'sys inv movment rpt'!$L:$L,$M628,'sys inv movment rpt'!$N:$N,AI$1)</f>
        <v>0</v>
      </c>
      <c r="AJ628" s="86">
        <f>SUMIFS('sys inv movment rpt'!$M:$M,'sys inv movment rpt'!$L:$L,$M628,'sys inv movment rpt'!$N:$N,AJ$1)</f>
        <v>0</v>
      </c>
      <c r="AK628" s="86">
        <f>SUMIFS('sys inv movment rpt'!$M:$M,'sys inv movment rpt'!$L:$L,$M628,'sys inv movment rpt'!$N:$N,AK$1)</f>
        <v>0</v>
      </c>
      <c r="AL628" s="86">
        <f>SUMIFS('sys inv movment rpt'!$M:$M,'sys inv movment rpt'!$L:$L,$M628,'sys inv movment rpt'!$N:$N,AL$1)</f>
        <v>0</v>
      </c>
      <c r="AM628" s="86">
        <f>SUMIFS('sys inv movment rpt'!$M:$M,'sys inv movment rpt'!$L:$L,$M628,'sys inv movment rpt'!$N:$N,AM$1)</f>
        <v>0</v>
      </c>
      <c r="AN628" s="86">
        <f>SUMIFS('sys inv movment rpt'!$M:$M,'sys inv movment rpt'!$L:$L,$M628,'sys inv movment rpt'!$N:$N,AN$1)</f>
        <v>0</v>
      </c>
      <c r="AO628" s="86">
        <f>SUMIFS('sys inv movment rpt'!$M:$M,'sys inv movment rpt'!$L:$L,$M628,'sys inv movment rpt'!$N:$N,AO$1)</f>
        <v>0</v>
      </c>
      <c r="AP628" s="86">
        <f>SUMIFS('sys inv movment rpt'!$M:$M,'sys inv movment rpt'!$L:$L,$M628,'sys inv movment rpt'!$N:$N,AP$1)</f>
        <v>0</v>
      </c>
      <c r="AQ628" s="86">
        <f>SUMIFS('sys inv movment rpt'!$M:$M,'sys inv movment rpt'!$L:$L,$M628,'sys inv movment rpt'!$N:$N,AQ$1)</f>
        <v>0</v>
      </c>
      <c r="AR628" s="86">
        <f>SUMIFS('sys inv movment rpt'!$M:$M,'sys inv movment rpt'!$L:$L,$M628,'sys inv movment rpt'!$N:$N,AR$1)</f>
        <v>0</v>
      </c>
      <c r="AS628" s="86">
        <f>SUMIFS('sys inv movment rpt'!$M:$M,'sys inv movment rpt'!$L:$L,$M628,'sys inv movment rpt'!$N:$N,AS$1)</f>
        <v>0</v>
      </c>
      <c r="AT628" s="86">
        <f>SUMIFS('sys inv movment rpt'!$M:$M,'sys inv movment rpt'!$L:$L,$M628,'sys inv movment rpt'!$N:$N,AT$1)</f>
        <v>0</v>
      </c>
      <c r="AU628" s="86">
        <f>SUMIFS('sys inv movment rpt'!$M:$M,'sys inv movment rpt'!$L:$L,$M628,'sys inv movment rpt'!$N:$N,AU$1)</f>
        <v>0</v>
      </c>
      <c r="AV628" s="86">
        <f>SUMIFS('sys inv movment rpt'!$M:$M,'sys inv movment rpt'!$L:$L,$M628,'sys inv movment rpt'!$N:$N,AV$1)</f>
        <v>0</v>
      </c>
      <c r="AW628" s="87" t="str">
        <f>IFERROR(VLOOKUP(A628,'sys-backorder details'!E:U,17,0),"-")</f>
        <v>-</v>
      </c>
      <c r="AX628" s="87" t="str">
        <f>IF(K628&gt;1,VLOOKUP(A628,'settings-routing'!A:I,9,0),"")</f>
        <v/>
      </c>
    </row>
    <row r="629" ht="12.75" hidden="1" customHeight="1">
      <c r="A629" s="50" t="s">
        <v>94</v>
      </c>
      <c r="B629" s="50" t="s">
        <v>1428</v>
      </c>
      <c r="C629" s="50">
        <f t="shared" si="2"/>
        <v>8064</v>
      </c>
      <c r="D629" s="80">
        <f>SUMIF('Stocks 101-111'!$J:$J,'item dashboard'!A629,'Stocks 101-111'!K:K)</f>
        <v>8064</v>
      </c>
      <c r="E629" s="80">
        <f>SUMIF('Stocks 101-111'!$J:$J,'item dashboard'!A629,'Stocks 101-111'!$L:$L)</f>
        <v>0</v>
      </c>
      <c r="F629" s="81">
        <f t="shared" si="3"/>
        <v>0</v>
      </c>
      <c r="G629" s="82">
        <f t="shared" si="4"/>
        <v>0.4</v>
      </c>
      <c r="H629" s="50">
        <f>SUMIFS('sys-backorder details'!$M:$M,'sys-backorder details'!$E:$E,'item dashboard'!A629,'sys-backorder details'!$V:$V,"")</f>
        <v>0</v>
      </c>
      <c r="I629" s="83">
        <f>SUMIF('settings-routing'!$I:$I,'item dashboard'!A629,'settings-routing'!$O:$O)</f>
        <v>0</v>
      </c>
      <c r="J629" s="50">
        <f>SUMIFS('sys-backorder details'!$M:$M,'sys-backorder details'!$E:$E,'item dashboard'!A629,'sys-backorder details'!$V:$V,"Call off")</f>
        <v>0</v>
      </c>
      <c r="K629" s="84">
        <f t="shared" si="5"/>
        <v>-8064</v>
      </c>
      <c r="L629" s="84">
        <f>SUMIF('Production Plan'!$E:$E,'item dashboard'!A629,'Production Plan'!$N:$N)</f>
        <v>0</v>
      </c>
      <c r="M629" s="85" t="str">
        <f t="shared" si="6"/>
        <v>B-J253-PK13-250 ml Pink milk Bottle</v>
      </c>
      <c r="N629" s="86">
        <f>SUMIFS('sys inv movment rpt'!$M:$M,'sys inv movment rpt'!$L:$L,$M629,'sys inv movment rpt'!$N:$N,N$1)</f>
        <v>8640</v>
      </c>
      <c r="O629" s="86">
        <f>SUMIFS('sys inv movment rpt'!$M:$M,'sys inv movment rpt'!$L:$L,$M629,'sys inv movment rpt'!$N:$N,O$1)</f>
        <v>0</v>
      </c>
      <c r="P629" s="86">
        <f>SUMIFS('sys inv movment rpt'!$M:$M,'sys inv movment rpt'!$L:$L,$M629,'sys inv movment rpt'!$N:$N,P$1)</f>
        <v>0</v>
      </c>
      <c r="Q629" s="86">
        <f>SUMIFS('sys inv movment rpt'!$M:$M,'sys inv movment rpt'!$L:$L,$M629,'sys inv movment rpt'!$N:$N,Q$1)</f>
        <v>0</v>
      </c>
      <c r="R629" s="86">
        <f>SUMIFS('sys inv movment rpt'!$M:$M,'sys inv movment rpt'!$L:$L,$M629,'sys inv movment rpt'!$N:$N,R$1)</f>
        <v>0</v>
      </c>
      <c r="S629" s="86">
        <f>SUMIFS('sys inv movment rpt'!$M:$M,'sys inv movment rpt'!$L:$L,$M629,'sys inv movment rpt'!$N:$N,S$1)</f>
        <v>5472</v>
      </c>
      <c r="T629" s="86">
        <f>SUMIFS('sys inv movment rpt'!$M:$M,'sys inv movment rpt'!$L:$L,$M629,'sys inv movment rpt'!$N:$N,T$1)</f>
        <v>0</v>
      </c>
      <c r="U629" s="86">
        <f>SUMIFS('sys inv movment rpt'!$M:$M,'sys inv movment rpt'!$L:$L,$M629,'sys inv movment rpt'!$N:$N,U$1)</f>
        <v>0</v>
      </c>
      <c r="V629" s="86">
        <f>SUMIFS('sys inv movment rpt'!$M:$M,'sys inv movment rpt'!$L:$L,$M629,'sys inv movment rpt'!$N:$N,V$1)</f>
        <v>0</v>
      </c>
      <c r="W629" s="86">
        <f>SUMIFS('sys inv movment rpt'!$M:$M,'sys inv movment rpt'!$L:$L,$M629,'sys inv movment rpt'!$N:$N,W$1)</f>
        <v>3168</v>
      </c>
      <c r="X629" s="86">
        <f>SUMIFS('sys inv movment rpt'!$M:$M,'sys inv movment rpt'!$L:$L,$M629,'sys inv movment rpt'!$N:$N,X$1)</f>
        <v>0</v>
      </c>
      <c r="Y629" s="86">
        <f>SUMIFS('sys inv movment rpt'!$M:$M,'sys inv movment rpt'!$L:$L,$M629,'sys inv movment rpt'!$N:$N,Y$1)</f>
        <v>0</v>
      </c>
      <c r="Z629" s="86">
        <f>SUMIFS('sys inv movment rpt'!$M:$M,'sys inv movment rpt'!$L:$L,$M629,'sys inv movment rpt'!$N:$N,Z$1)</f>
        <v>1440</v>
      </c>
      <c r="AA629" s="86">
        <f>SUMIFS('sys inv movment rpt'!$M:$M,'sys inv movment rpt'!$L:$L,$M629,'sys inv movment rpt'!$N:$N,AA$1)</f>
        <v>4896</v>
      </c>
      <c r="AB629" s="86">
        <f>SUMIFS('sys inv movment rpt'!$M:$M,'sys inv movment rpt'!$L:$L,$M629,'sys inv movment rpt'!$N:$N,AB$1)</f>
        <v>0</v>
      </c>
      <c r="AC629" s="86">
        <f>SUMIFS('sys inv movment rpt'!$M:$M,'sys inv movment rpt'!$L:$L,$M629,'sys inv movment rpt'!$N:$N,AC$1)</f>
        <v>0</v>
      </c>
      <c r="AD629" s="86">
        <f>SUMIFS('sys inv movment rpt'!$M:$M,'sys inv movment rpt'!$L:$L,$M629,'sys inv movment rpt'!$N:$N,AD$1)</f>
        <v>0</v>
      </c>
      <c r="AE629" s="86">
        <f>SUMIFS('sys inv movment rpt'!$M:$M,'sys inv movment rpt'!$L:$L,$M629,'sys inv movment rpt'!$N:$N,AE$1)</f>
        <v>864</v>
      </c>
      <c r="AF629" s="86">
        <f>SUMIFS('sys inv movment rpt'!$M:$M,'sys inv movment rpt'!$L:$L,$M629,'sys inv movment rpt'!$N:$N,AF$1)</f>
        <v>288</v>
      </c>
      <c r="AG629" s="86">
        <f>SUMIFS('sys inv movment rpt'!$M:$M,'sys inv movment rpt'!$L:$L,$M629,'sys inv movment rpt'!$N:$N,AG$1)</f>
        <v>0</v>
      </c>
      <c r="AH629" s="86">
        <f>SUMIFS('sys inv movment rpt'!$M:$M,'sys inv movment rpt'!$L:$L,$M629,'sys inv movment rpt'!$N:$N,AH$1)</f>
        <v>0</v>
      </c>
      <c r="AI629" s="86">
        <f>SUMIFS('sys inv movment rpt'!$M:$M,'sys inv movment rpt'!$L:$L,$M629,'sys inv movment rpt'!$N:$N,AI$1)</f>
        <v>2592</v>
      </c>
      <c r="AJ629" s="86">
        <f>SUMIFS('sys inv movment rpt'!$M:$M,'sys inv movment rpt'!$L:$L,$M629,'sys inv movment rpt'!$N:$N,AJ$1)</f>
        <v>1440</v>
      </c>
      <c r="AK629" s="86">
        <f>SUMIFS('sys inv movment rpt'!$M:$M,'sys inv movment rpt'!$L:$L,$M629,'sys inv movment rpt'!$N:$N,AK$1)</f>
        <v>0</v>
      </c>
      <c r="AL629" s="86">
        <f>SUMIFS('sys inv movment rpt'!$M:$M,'sys inv movment rpt'!$L:$L,$M629,'sys inv movment rpt'!$N:$N,AL$1)</f>
        <v>0</v>
      </c>
      <c r="AM629" s="86">
        <f>SUMIFS('sys inv movment rpt'!$M:$M,'sys inv movment rpt'!$L:$L,$M629,'sys inv movment rpt'!$N:$N,AM$1)</f>
        <v>0</v>
      </c>
      <c r="AN629" s="86">
        <f>SUMIFS('sys inv movment rpt'!$M:$M,'sys inv movment rpt'!$L:$L,$M629,'sys inv movment rpt'!$N:$N,AN$1)</f>
        <v>4320</v>
      </c>
      <c r="AO629" s="86">
        <f>SUMIFS('sys inv movment rpt'!$M:$M,'sys inv movment rpt'!$L:$L,$M629,'sys inv movment rpt'!$N:$N,AO$1)</f>
        <v>288</v>
      </c>
      <c r="AP629" s="86">
        <f>SUMIFS('sys inv movment rpt'!$M:$M,'sys inv movment rpt'!$L:$L,$M629,'sys inv movment rpt'!$N:$N,AP$1)</f>
        <v>0</v>
      </c>
      <c r="AQ629" s="86">
        <f>SUMIFS('sys inv movment rpt'!$M:$M,'sys inv movment rpt'!$L:$L,$M629,'sys inv movment rpt'!$N:$N,AQ$1)</f>
        <v>0</v>
      </c>
      <c r="AR629" s="86">
        <f>SUMIFS('sys inv movment rpt'!$M:$M,'sys inv movment rpt'!$L:$L,$M629,'sys inv movment rpt'!$N:$N,AR$1)</f>
        <v>4320</v>
      </c>
      <c r="AS629" s="86">
        <f>SUMIFS('sys inv movment rpt'!$M:$M,'sys inv movment rpt'!$L:$L,$M629,'sys inv movment rpt'!$N:$N,AS$1)</f>
        <v>864</v>
      </c>
      <c r="AT629" s="86">
        <f>SUMIFS('sys inv movment rpt'!$M:$M,'sys inv movment rpt'!$L:$L,$M629,'sys inv movment rpt'!$N:$N,AT$1)</f>
        <v>0</v>
      </c>
      <c r="AU629" s="86">
        <f>SUMIFS('sys inv movment rpt'!$M:$M,'sys inv movment rpt'!$L:$L,$M629,'sys inv movment rpt'!$N:$N,AU$1)</f>
        <v>0</v>
      </c>
      <c r="AV629" s="86">
        <f>SUMIFS('sys inv movment rpt'!$M:$M,'sys inv movment rpt'!$L:$L,$M629,'sys inv movment rpt'!$N:$N,AV$1)</f>
        <v>1440</v>
      </c>
      <c r="AW629" s="87" t="str">
        <f>IFERROR(VLOOKUP(A629,'sys-backorder details'!E:U,17,0),"-")</f>
        <v>-</v>
      </c>
      <c r="AX629" s="87" t="str">
        <f>IF(K629&gt;1,VLOOKUP(A629,'settings-routing'!A:I,9,0),"")</f>
        <v/>
      </c>
    </row>
    <row r="630" ht="12.75" hidden="1" customHeight="1">
      <c r="A630" s="50" t="s">
        <v>1429</v>
      </c>
      <c r="B630" s="50" t="s">
        <v>1422</v>
      </c>
      <c r="C630" s="50">
        <f t="shared" si="2"/>
        <v>0</v>
      </c>
      <c r="D630" s="80">
        <f>SUMIF('Stocks 101-111'!$J:$J,'item dashboard'!A630,'Stocks 101-111'!K:K)</f>
        <v>0</v>
      </c>
      <c r="E630" s="80">
        <f>SUMIF('Stocks 101-111'!$J:$J,'item dashboard'!A630,'Stocks 101-111'!$L:$L)</f>
        <v>0</v>
      </c>
      <c r="F630" s="81">
        <f t="shared" si="3"/>
        <v>0</v>
      </c>
      <c r="G630" s="82">
        <f t="shared" si="4"/>
        <v>0</v>
      </c>
      <c r="H630" s="50">
        <f>SUMIFS('sys-backorder details'!$M:$M,'sys-backorder details'!$E:$E,'item dashboard'!A630,'sys-backorder details'!$V:$V,"")</f>
        <v>0</v>
      </c>
      <c r="I630" s="83">
        <f>SUMIF('settings-routing'!$I:$I,'item dashboard'!A630,'settings-routing'!$O:$O)</f>
        <v>0</v>
      </c>
      <c r="J630" s="50">
        <f>SUMIFS('sys-backorder details'!$M:$M,'sys-backorder details'!$E:$E,'item dashboard'!A630,'sys-backorder details'!$V:$V,"Call off")</f>
        <v>0</v>
      </c>
      <c r="K630" s="84">
        <f t="shared" si="5"/>
        <v>0</v>
      </c>
      <c r="L630" s="84">
        <f>SUMIF('Production Plan'!$E:$E,'item dashboard'!A630,'Production Plan'!$N:$N)</f>
        <v>0</v>
      </c>
      <c r="M630" s="85" t="str">
        <f t="shared" si="6"/>
        <v>B-J253-PK16-250 ml Pink Milk Bottle</v>
      </c>
      <c r="N630" s="86">
        <f>SUMIFS('sys inv movment rpt'!$M:$M,'sys inv movment rpt'!$L:$L,$M630,'sys inv movment rpt'!$N:$N,N$1)</f>
        <v>0</v>
      </c>
      <c r="O630" s="86">
        <f>SUMIFS('sys inv movment rpt'!$M:$M,'sys inv movment rpt'!$L:$L,$M630,'sys inv movment rpt'!$N:$N,O$1)</f>
        <v>0</v>
      </c>
      <c r="P630" s="86">
        <f>SUMIFS('sys inv movment rpt'!$M:$M,'sys inv movment rpt'!$L:$L,$M630,'sys inv movment rpt'!$N:$N,P$1)</f>
        <v>0</v>
      </c>
      <c r="Q630" s="86">
        <f>SUMIFS('sys inv movment rpt'!$M:$M,'sys inv movment rpt'!$L:$L,$M630,'sys inv movment rpt'!$N:$N,Q$1)</f>
        <v>0</v>
      </c>
      <c r="R630" s="86">
        <f>SUMIFS('sys inv movment rpt'!$M:$M,'sys inv movment rpt'!$L:$L,$M630,'sys inv movment rpt'!$N:$N,R$1)</f>
        <v>0</v>
      </c>
      <c r="S630" s="86">
        <f>SUMIFS('sys inv movment rpt'!$M:$M,'sys inv movment rpt'!$L:$L,$M630,'sys inv movment rpt'!$N:$N,S$1)</f>
        <v>0</v>
      </c>
      <c r="T630" s="86">
        <f>SUMIFS('sys inv movment rpt'!$M:$M,'sys inv movment rpt'!$L:$L,$M630,'sys inv movment rpt'!$N:$N,T$1)</f>
        <v>0</v>
      </c>
      <c r="U630" s="86">
        <f>SUMIFS('sys inv movment rpt'!$M:$M,'sys inv movment rpt'!$L:$L,$M630,'sys inv movment rpt'!$N:$N,U$1)</f>
        <v>0</v>
      </c>
      <c r="V630" s="86">
        <f>SUMIFS('sys inv movment rpt'!$M:$M,'sys inv movment rpt'!$L:$L,$M630,'sys inv movment rpt'!$N:$N,V$1)</f>
        <v>0</v>
      </c>
      <c r="W630" s="86">
        <f>SUMIFS('sys inv movment rpt'!$M:$M,'sys inv movment rpt'!$L:$L,$M630,'sys inv movment rpt'!$N:$N,W$1)</f>
        <v>0</v>
      </c>
      <c r="X630" s="86">
        <f>SUMIFS('sys inv movment rpt'!$M:$M,'sys inv movment rpt'!$L:$L,$M630,'sys inv movment rpt'!$N:$N,X$1)</f>
        <v>0</v>
      </c>
      <c r="Y630" s="86">
        <f>SUMIFS('sys inv movment rpt'!$M:$M,'sys inv movment rpt'!$L:$L,$M630,'sys inv movment rpt'!$N:$N,Y$1)</f>
        <v>0</v>
      </c>
      <c r="Z630" s="86">
        <f>SUMIFS('sys inv movment rpt'!$M:$M,'sys inv movment rpt'!$L:$L,$M630,'sys inv movment rpt'!$N:$N,Z$1)</f>
        <v>0</v>
      </c>
      <c r="AA630" s="86">
        <f>SUMIFS('sys inv movment rpt'!$M:$M,'sys inv movment rpt'!$L:$L,$M630,'sys inv movment rpt'!$N:$N,AA$1)</f>
        <v>0</v>
      </c>
      <c r="AB630" s="86">
        <f>SUMIFS('sys inv movment rpt'!$M:$M,'sys inv movment rpt'!$L:$L,$M630,'sys inv movment rpt'!$N:$N,AB$1)</f>
        <v>0</v>
      </c>
      <c r="AC630" s="86">
        <f>SUMIFS('sys inv movment rpt'!$M:$M,'sys inv movment rpt'!$L:$L,$M630,'sys inv movment rpt'!$N:$N,AC$1)</f>
        <v>0</v>
      </c>
      <c r="AD630" s="86">
        <f>SUMIFS('sys inv movment rpt'!$M:$M,'sys inv movment rpt'!$L:$L,$M630,'sys inv movment rpt'!$N:$N,AD$1)</f>
        <v>0</v>
      </c>
      <c r="AE630" s="86">
        <f>SUMIFS('sys inv movment rpt'!$M:$M,'sys inv movment rpt'!$L:$L,$M630,'sys inv movment rpt'!$N:$N,AE$1)</f>
        <v>0</v>
      </c>
      <c r="AF630" s="86">
        <f>SUMIFS('sys inv movment rpt'!$M:$M,'sys inv movment rpt'!$L:$L,$M630,'sys inv movment rpt'!$N:$N,AF$1)</f>
        <v>0</v>
      </c>
      <c r="AG630" s="86">
        <f>SUMIFS('sys inv movment rpt'!$M:$M,'sys inv movment rpt'!$L:$L,$M630,'sys inv movment rpt'!$N:$N,AG$1)</f>
        <v>0</v>
      </c>
      <c r="AH630" s="86">
        <f>SUMIFS('sys inv movment rpt'!$M:$M,'sys inv movment rpt'!$L:$L,$M630,'sys inv movment rpt'!$N:$N,AH$1)</f>
        <v>0</v>
      </c>
      <c r="AI630" s="86">
        <f>SUMIFS('sys inv movment rpt'!$M:$M,'sys inv movment rpt'!$L:$L,$M630,'sys inv movment rpt'!$N:$N,AI$1)</f>
        <v>0</v>
      </c>
      <c r="AJ630" s="86">
        <f>SUMIFS('sys inv movment rpt'!$M:$M,'sys inv movment rpt'!$L:$L,$M630,'sys inv movment rpt'!$N:$N,AJ$1)</f>
        <v>0</v>
      </c>
      <c r="AK630" s="86">
        <f>SUMIFS('sys inv movment rpt'!$M:$M,'sys inv movment rpt'!$L:$L,$M630,'sys inv movment rpt'!$N:$N,AK$1)</f>
        <v>0</v>
      </c>
      <c r="AL630" s="86">
        <f>SUMIFS('sys inv movment rpt'!$M:$M,'sys inv movment rpt'!$L:$L,$M630,'sys inv movment rpt'!$N:$N,AL$1)</f>
        <v>0</v>
      </c>
      <c r="AM630" s="86">
        <f>SUMIFS('sys inv movment rpt'!$M:$M,'sys inv movment rpt'!$L:$L,$M630,'sys inv movment rpt'!$N:$N,AM$1)</f>
        <v>0</v>
      </c>
      <c r="AN630" s="86">
        <f>SUMIFS('sys inv movment rpt'!$M:$M,'sys inv movment rpt'!$L:$L,$M630,'sys inv movment rpt'!$N:$N,AN$1)</f>
        <v>0</v>
      </c>
      <c r="AO630" s="86">
        <f>SUMIFS('sys inv movment rpt'!$M:$M,'sys inv movment rpt'!$L:$L,$M630,'sys inv movment rpt'!$N:$N,AO$1)</f>
        <v>0</v>
      </c>
      <c r="AP630" s="86">
        <f>SUMIFS('sys inv movment rpt'!$M:$M,'sys inv movment rpt'!$L:$L,$M630,'sys inv movment rpt'!$N:$N,AP$1)</f>
        <v>0</v>
      </c>
      <c r="AQ630" s="86">
        <f>SUMIFS('sys inv movment rpt'!$M:$M,'sys inv movment rpt'!$L:$L,$M630,'sys inv movment rpt'!$N:$N,AQ$1)</f>
        <v>0</v>
      </c>
      <c r="AR630" s="86">
        <f>SUMIFS('sys inv movment rpt'!$M:$M,'sys inv movment rpt'!$L:$L,$M630,'sys inv movment rpt'!$N:$N,AR$1)</f>
        <v>0</v>
      </c>
      <c r="AS630" s="86">
        <f>SUMIFS('sys inv movment rpt'!$M:$M,'sys inv movment rpt'!$L:$L,$M630,'sys inv movment rpt'!$N:$N,AS$1)</f>
        <v>0</v>
      </c>
      <c r="AT630" s="86">
        <f>SUMIFS('sys inv movment rpt'!$M:$M,'sys inv movment rpt'!$L:$L,$M630,'sys inv movment rpt'!$N:$N,AT$1)</f>
        <v>0</v>
      </c>
      <c r="AU630" s="86">
        <f>SUMIFS('sys inv movment rpt'!$M:$M,'sys inv movment rpt'!$L:$L,$M630,'sys inv movment rpt'!$N:$N,AU$1)</f>
        <v>0</v>
      </c>
      <c r="AV630" s="86">
        <f>SUMIFS('sys inv movment rpt'!$M:$M,'sys inv movment rpt'!$L:$L,$M630,'sys inv movment rpt'!$N:$N,AV$1)</f>
        <v>0</v>
      </c>
      <c r="AW630" s="87" t="str">
        <f>IFERROR(VLOOKUP(A630,'sys-backorder details'!E:U,17,0),"-")</f>
        <v>-</v>
      </c>
      <c r="AX630" s="87" t="str">
        <f>IF(K630&gt;1,VLOOKUP(A630,'settings-routing'!A:I,9,0),"")</f>
        <v/>
      </c>
    </row>
    <row r="631" ht="12.75" hidden="1" customHeight="1">
      <c r="A631" s="50" t="s">
        <v>1430</v>
      </c>
      <c r="B631" s="50" t="s">
        <v>1424</v>
      </c>
      <c r="C631" s="50">
        <f t="shared" si="2"/>
        <v>8064</v>
      </c>
      <c r="D631" s="80">
        <f>SUMIF('Stocks 101-111'!$J:$J,'item dashboard'!A631,'Stocks 101-111'!K:K)</f>
        <v>8064</v>
      </c>
      <c r="E631" s="80">
        <f>SUMIF('Stocks 101-111'!$J:$J,'item dashboard'!A631,'Stocks 101-111'!$L:$L)</f>
        <v>0</v>
      </c>
      <c r="F631" s="81">
        <f t="shared" si="3"/>
        <v>0</v>
      </c>
      <c r="G631" s="82">
        <f t="shared" si="4"/>
        <v>0.3428571429</v>
      </c>
      <c r="H631" s="50">
        <f>SUMIFS('sys-backorder details'!$M:$M,'sys-backorder details'!$E:$E,'item dashboard'!A631,'sys-backorder details'!$V:$V,"")</f>
        <v>0</v>
      </c>
      <c r="I631" s="83">
        <f>SUMIF('settings-routing'!$I:$I,'item dashboard'!A631,'settings-routing'!$O:$O)</f>
        <v>0</v>
      </c>
      <c r="J631" s="50">
        <f>SUMIFS('sys-backorder details'!$M:$M,'sys-backorder details'!$E:$E,'item dashboard'!A631,'sys-backorder details'!$V:$V,"Call off")</f>
        <v>0</v>
      </c>
      <c r="K631" s="84">
        <f t="shared" si="5"/>
        <v>-8064</v>
      </c>
      <c r="L631" s="84">
        <f>SUMIF('Production Plan'!$E:$E,'item dashboard'!A631,'Production Plan'!$N:$N)</f>
        <v>0</v>
      </c>
      <c r="M631" s="85" t="str">
        <f t="shared" si="6"/>
        <v>B-J253-W13-250 ml White Milk Bottle</v>
      </c>
      <c r="N631" s="86">
        <f>SUMIFS('sys inv movment rpt'!$M:$M,'sys inv movment rpt'!$L:$L,$M631,'sys inv movment rpt'!$N:$N,N$1)</f>
        <v>5184</v>
      </c>
      <c r="O631" s="86">
        <f>SUMIFS('sys inv movment rpt'!$M:$M,'sys inv movment rpt'!$L:$L,$M631,'sys inv movment rpt'!$N:$N,O$1)</f>
        <v>0</v>
      </c>
      <c r="P631" s="86">
        <f>SUMIFS('sys inv movment rpt'!$M:$M,'sys inv movment rpt'!$L:$L,$M631,'sys inv movment rpt'!$N:$N,P$1)</f>
        <v>0</v>
      </c>
      <c r="Q631" s="86">
        <f>SUMIFS('sys inv movment rpt'!$M:$M,'sys inv movment rpt'!$L:$L,$M631,'sys inv movment rpt'!$N:$N,Q$1)</f>
        <v>0</v>
      </c>
      <c r="R631" s="86">
        <f>SUMIFS('sys inv movment rpt'!$M:$M,'sys inv movment rpt'!$L:$L,$M631,'sys inv movment rpt'!$N:$N,R$1)</f>
        <v>0</v>
      </c>
      <c r="S631" s="86">
        <f>SUMIFS('sys inv movment rpt'!$M:$M,'sys inv movment rpt'!$L:$L,$M631,'sys inv movment rpt'!$N:$N,S$1)</f>
        <v>4032</v>
      </c>
      <c r="T631" s="86">
        <f>SUMIFS('sys inv movment rpt'!$M:$M,'sys inv movment rpt'!$L:$L,$M631,'sys inv movment rpt'!$N:$N,T$1)</f>
        <v>0</v>
      </c>
      <c r="U631" s="86">
        <f>SUMIFS('sys inv movment rpt'!$M:$M,'sys inv movment rpt'!$L:$L,$M631,'sys inv movment rpt'!$N:$N,U$1)</f>
        <v>0</v>
      </c>
      <c r="V631" s="86">
        <f>SUMIFS('sys inv movment rpt'!$M:$M,'sys inv movment rpt'!$L:$L,$M631,'sys inv movment rpt'!$N:$N,V$1)</f>
        <v>2304</v>
      </c>
      <c r="W631" s="86">
        <f>SUMIFS('sys inv movment rpt'!$M:$M,'sys inv movment rpt'!$L:$L,$M631,'sys inv movment rpt'!$N:$N,W$1)</f>
        <v>1152</v>
      </c>
      <c r="X631" s="86">
        <f>SUMIFS('sys inv movment rpt'!$M:$M,'sys inv movment rpt'!$L:$L,$M631,'sys inv movment rpt'!$N:$N,X$1)</f>
        <v>0</v>
      </c>
      <c r="Y631" s="86">
        <f>SUMIFS('sys inv movment rpt'!$M:$M,'sys inv movment rpt'!$L:$L,$M631,'sys inv movment rpt'!$N:$N,Y$1)</f>
        <v>0</v>
      </c>
      <c r="Z631" s="86">
        <f>SUMIFS('sys inv movment rpt'!$M:$M,'sys inv movment rpt'!$L:$L,$M631,'sys inv movment rpt'!$N:$N,Z$1)</f>
        <v>0</v>
      </c>
      <c r="AA631" s="86">
        <f>SUMIFS('sys inv movment rpt'!$M:$M,'sys inv movment rpt'!$L:$L,$M631,'sys inv movment rpt'!$N:$N,AA$1)</f>
        <v>864</v>
      </c>
      <c r="AB631" s="86">
        <f>SUMIFS('sys inv movment rpt'!$M:$M,'sys inv movment rpt'!$L:$L,$M631,'sys inv movment rpt'!$N:$N,AB$1)</f>
        <v>0</v>
      </c>
      <c r="AC631" s="86">
        <f>SUMIFS('sys inv movment rpt'!$M:$M,'sys inv movment rpt'!$L:$L,$M631,'sys inv movment rpt'!$N:$N,AC$1)</f>
        <v>0</v>
      </c>
      <c r="AD631" s="86">
        <f>SUMIFS('sys inv movment rpt'!$M:$M,'sys inv movment rpt'!$L:$L,$M631,'sys inv movment rpt'!$N:$N,AD$1)</f>
        <v>0</v>
      </c>
      <c r="AE631" s="86">
        <f>SUMIFS('sys inv movment rpt'!$M:$M,'sys inv movment rpt'!$L:$L,$M631,'sys inv movment rpt'!$N:$N,AE$1)</f>
        <v>1152</v>
      </c>
      <c r="AF631" s="86">
        <f>SUMIFS('sys inv movment rpt'!$M:$M,'sys inv movment rpt'!$L:$L,$M631,'sys inv movment rpt'!$N:$N,AF$1)</f>
        <v>1152</v>
      </c>
      <c r="AG631" s="86">
        <f>SUMIFS('sys inv movment rpt'!$M:$M,'sys inv movment rpt'!$L:$L,$M631,'sys inv movment rpt'!$N:$N,AG$1)</f>
        <v>0</v>
      </c>
      <c r="AH631" s="86">
        <f>SUMIFS('sys inv movment rpt'!$M:$M,'sys inv movment rpt'!$L:$L,$M631,'sys inv movment rpt'!$N:$N,AH$1)</f>
        <v>0</v>
      </c>
      <c r="AI631" s="86">
        <f>SUMIFS('sys inv movment rpt'!$M:$M,'sys inv movment rpt'!$L:$L,$M631,'sys inv movment rpt'!$N:$N,AI$1)</f>
        <v>576</v>
      </c>
      <c r="AJ631" s="86">
        <f>SUMIFS('sys inv movment rpt'!$M:$M,'sys inv movment rpt'!$L:$L,$M631,'sys inv movment rpt'!$N:$N,AJ$1)</f>
        <v>1152</v>
      </c>
      <c r="AK631" s="86">
        <f>SUMIFS('sys inv movment rpt'!$M:$M,'sys inv movment rpt'!$L:$L,$M631,'sys inv movment rpt'!$N:$N,AK$1)</f>
        <v>0</v>
      </c>
      <c r="AL631" s="86">
        <f>SUMIFS('sys inv movment rpt'!$M:$M,'sys inv movment rpt'!$L:$L,$M631,'sys inv movment rpt'!$N:$N,AL$1)</f>
        <v>0</v>
      </c>
      <c r="AM631" s="86">
        <f>SUMIFS('sys inv movment rpt'!$M:$M,'sys inv movment rpt'!$L:$L,$M631,'sys inv movment rpt'!$N:$N,AM$1)</f>
        <v>0</v>
      </c>
      <c r="AN631" s="86">
        <f>SUMIFS('sys inv movment rpt'!$M:$M,'sys inv movment rpt'!$L:$L,$M631,'sys inv movment rpt'!$N:$N,AN$1)</f>
        <v>2016</v>
      </c>
      <c r="AO631" s="86">
        <f>SUMIFS('sys inv movment rpt'!$M:$M,'sys inv movment rpt'!$L:$L,$M631,'sys inv movment rpt'!$N:$N,AO$1)</f>
        <v>288</v>
      </c>
      <c r="AP631" s="86">
        <f>SUMIFS('sys inv movment rpt'!$M:$M,'sys inv movment rpt'!$L:$L,$M631,'sys inv movment rpt'!$N:$N,AP$1)</f>
        <v>0</v>
      </c>
      <c r="AQ631" s="86">
        <f>SUMIFS('sys inv movment rpt'!$M:$M,'sys inv movment rpt'!$L:$L,$M631,'sys inv movment rpt'!$N:$N,AQ$1)</f>
        <v>0</v>
      </c>
      <c r="AR631" s="86">
        <f>SUMIFS('sys inv movment rpt'!$M:$M,'sys inv movment rpt'!$L:$L,$M631,'sys inv movment rpt'!$N:$N,AR$1)</f>
        <v>0</v>
      </c>
      <c r="AS631" s="86">
        <f>SUMIFS('sys inv movment rpt'!$M:$M,'sys inv movment rpt'!$L:$L,$M631,'sys inv movment rpt'!$N:$N,AS$1)</f>
        <v>288</v>
      </c>
      <c r="AT631" s="86">
        <f>SUMIFS('sys inv movment rpt'!$M:$M,'sys inv movment rpt'!$L:$L,$M631,'sys inv movment rpt'!$N:$N,AT$1)</f>
        <v>0</v>
      </c>
      <c r="AU631" s="86">
        <f>SUMIFS('sys inv movment rpt'!$M:$M,'sys inv movment rpt'!$L:$L,$M631,'sys inv movment rpt'!$N:$N,AU$1)</f>
        <v>0</v>
      </c>
      <c r="AV631" s="86">
        <f>SUMIFS('sys inv movment rpt'!$M:$M,'sys inv movment rpt'!$L:$L,$M631,'sys inv movment rpt'!$N:$N,AV$1)</f>
        <v>0</v>
      </c>
      <c r="AW631" s="87" t="str">
        <f>IFERROR(VLOOKUP(A631,'sys-backorder details'!E:U,17,0),"-")</f>
        <v>-</v>
      </c>
      <c r="AX631" s="87" t="str">
        <f>IF(K631&gt;1,VLOOKUP(A631,'settings-routing'!A:I,9,0),"")</f>
        <v/>
      </c>
    </row>
    <row r="632" ht="12.75" hidden="1" customHeight="1">
      <c r="A632" s="50" t="s">
        <v>1431</v>
      </c>
      <c r="B632" s="50" t="s">
        <v>1424</v>
      </c>
      <c r="C632" s="50">
        <f t="shared" si="2"/>
        <v>0</v>
      </c>
      <c r="D632" s="80">
        <f>SUMIF('Stocks 101-111'!$J:$J,'item dashboard'!A632,'Stocks 101-111'!K:K)</f>
        <v>0</v>
      </c>
      <c r="E632" s="80">
        <f>SUMIF('Stocks 101-111'!$J:$J,'item dashboard'!A632,'Stocks 101-111'!$L:$L)</f>
        <v>0</v>
      </c>
      <c r="F632" s="81">
        <f t="shared" si="3"/>
        <v>0</v>
      </c>
      <c r="G632" s="82">
        <f t="shared" si="4"/>
        <v>0</v>
      </c>
      <c r="H632" s="50">
        <f>SUMIFS('sys-backorder details'!$M:$M,'sys-backorder details'!$E:$E,'item dashboard'!A632,'sys-backorder details'!$V:$V,"")</f>
        <v>0</v>
      </c>
      <c r="I632" s="83">
        <f>SUMIF('settings-routing'!$I:$I,'item dashboard'!A632,'settings-routing'!$O:$O)</f>
        <v>0</v>
      </c>
      <c r="J632" s="50">
        <f>SUMIFS('sys-backorder details'!$M:$M,'sys-backorder details'!$E:$E,'item dashboard'!A632,'sys-backorder details'!$V:$V,"Call off")</f>
        <v>0</v>
      </c>
      <c r="K632" s="84">
        <f t="shared" si="5"/>
        <v>0</v>
      </c>
      <c r="L632" s="84">
        <f>SUMIF('Production Plan'!$E:$E,'item dashboard'!A632,'Production Plan'!$N:$N)</f>
        <v>0</v>
      </c>
      <c r="M632" s="85" t="str">
        <f t="shared" si="6"/>
        <v>B-J253-W16-250 ml White Milk Bottle</v>
      </c>
      <c r="N632" s="86">
        <f>SUMIFS('sys inv movment rpt'!$M:$M,'sys inv movment rpt'!$L:$L,$M632,'sys inv movment rpt'!$N:$N,N$1)</f>
        <v>0</v>
      </c>
      <c r="O632" s="86">
        <f>SUMIFS('sys inv movment rpt'!$M:$M,'sys inv movment rpt'!$L:$L,$M632,'sys inv movment rpt'!$N:$N,O$1)</f>
        <v>0</v>
      </c>
      <c r="P632" s="86">
        <f>SUMIFS('sys inv movment rpt'!$M:$M,'sys inv movment rpt'!$L:$L,$M632,'sys inv movment rpt'!$N:$N,P$1)</f>
        <v>0</v>
      </c>
      <c r="Q632" s="86">
        <f>SUMIFS('sys inv movment rpt'!$M:$M,'sys inv movment rpt'!$L:$L,$M632,'sys inv movment rpt'!$N:$N,Q$1)</f>
        <v>0</v>
      </c>
      <c r="R632" s="86">
        <f>SUMIFS('sys inv movment rpt'!$M:$M,'sys inv movment rpt'!$L:$L,$M632,'sys inv movment rpt'!$N:$N,R$1)</f>
        <v>0</v>
      </c>
      <c r="S632" s="86">
        <f>SUMIFS('sys inv movment rpt'!$M:$M,'sys inv movment rpt'!$L:$L,$M632,'sys inv movment rpt'!$N:$N,S$1)</f>
        <v>0</v>
      </c>
      <c r="T632" s="86">
        <f>SUMIFS('sys inv movment rpt'!$M:$M,'sys inv movment rpt'!$L:$L,$M632,'sys inv movment rpt'!$N:$N,T$1)</f>
        <v>0</v>
      </c>
      <c r="U632" s="86">
        <f>SUMIFS('sys inv movment rpt'!$M:$M,'sys inv movment rpt'!$L:$L,$M632,'sys inv movment rpt'!$N:$N,U$1)</f>
        <v>0</v>
      </c>
      <c r="V632" s="86">
        <f>SUMIFS('sys inv movment rpt'!$M:$M,'sys inv movment rpt'!$L:$L,$M632,'sys inv movment rpt'!$N:$N,V$1)</f>
        <v>0</v>
      </c>
      <c r="W632" s="86">
        <f>SUMIFS('sys inv movment rpt'!$M:$M,'sys inv movment rpt'!$L:$L,$M632,'sys inv movment rpt'!$N:$N,W$1)</f>
        <v>0</v>
      </c>
      <c r="X632" s="86">
        <f>SUMIFS('sys inv movment rpt'!$M:$M,'sys inv movment rpt'!$L:$L,$M632,'sys inv movment rpt'!$N:$N,X$1)</f>
        <v>0</v>
      </c>
      <c r="Y632" s="86">
        <f>SUMIFS('sys inv movment rpt'!$M:$M,'sys inv movment rpt'!$L:$L,$M632,'sys inv movment rpt'!$N:$N,Y$1)</f>
        <v>0</v>
      </c>
      <c r="Z632" s="86">
        <f>SUMIFS('sys inv movment rpt'!$M:$M,'sys inv movment rpt'!$L:$L,$M632,'sys inv movment rpt'!$N:$N,Z$1)</f>
        <v>0</v>
      </c>
      <c r="AA632" s="86">
        <f>SUMIFS('sys inv movment rpt'!$M:$M,'sys inv movment rpt'!$L:$L,$M632,'sys inv movment rpt'!$N:$N,AA$1)</f>
        <v>0</v>
      </c>
      <c r="AB632" s="86">
        <f>SUMIFS('sys inv movment rpt'!$M:$M,'sys inv movment rpt'!$L:$L,$M632,'sys inv movment rpt'!$N:$N,AB$1)</f>
        <v>0</v>
      </c>
      <c r="AC632" s="86">
        <f>SUMIFS('sys inv movment rpt'!$M:$M,'sys inv movment rpt'!$L:$L,$M632,'sys inv movment rpt'!$N:$N,AC$1)</f>
        <v>0</v>
      </c>
      <c r="AD632" s="86">
        <f>SUMIFS('sys inv movment rpt'!$M:$M,'sys inv movment rpt'!$L:$L,$M632,'sys inv movment rpt'!$N:$N,AD$1)</f>
        <v>0</v>
      </c>
      <c r="AE632" s="86">
        <f>SUMIFS('sys inv movment rpt'!$M:$M,'sys inv movment rpt'!$L:$L,$M632,'sys inv movment rpt'!$N:$N,AE$1)</f>
        <v>0</v>
      </c>
      <c r="AF632" s="86">
        <f>SUMIFS('sys inv movment rpt'!$M:$M,'sys inv movment rpt'!$L:$L,$M632,'sys inv movment rpt'!$N:$N,AF$1)</f>
        <v>0</v>
      </c>
      <c r="AG632" s="86">
        <f>SUMIFS('sys inv movment rpt'!$M:$M,'sys inv movment rpt'!$L:$L,$M632,'sys inv movment rpt'!$N:$N,AG$1)</f>
        <v>0</v>
      </c>
      <c r="AH632" s="86">
        <f>SUMIFS('sys inv movment rpt'!$M:$M,'sys inv movment rpt'!$L:$L,$M632,'sys inv movment rpt'!$N:$N,AH$1)</f>
        <v>0</v>
      </c>
      <c r="AI632" s="86">
        <f>SUMIFS('sys inv movment rpt'!$M:$M,'sys inv movment rpt'!$L:$L,$M632,'sys inv movment rpt'!$N:$N,AI$1)</f>
        <v>0</v>
      </c>
      <c r="AJ632" s="86">
        <f>SUMIFS('sys inv movment rpt'!$M:$M,'sys inv movment rpt'!$L:$L,$M632,'sys inv movment rpt'!$N:$N,AJ$1)</f>
        <v>0</v>
      </c>
      <c r="AK632" s="86">
        <f>SUMIFS('sys inv movment rpt'!$M:$M,'sys inv movment rpt'!$L:$L,$M632,'sys inv movment rpt'!$N:$N,AK$1)</f>
        <v>0</v>
      </c>
      <c r="AL632" s="86">
        <f>SUMIFS('sys inv movment rpt'!$M:$M,'sys inv movment rpt'!$L:$L,$M632,'sys inv movment rpt'!$N:$N,AL$1)</f>
        <v>0</v>
      </c>
      <c r="AM632" s="86">
        <f>SUMIFS('sys inv movment rpt'!$M:$M,'sys inv movment rpt'!$L:$L,$M632,'sys inv movment rpt'!$N:$N,AM$1)</f>
        <v>0</v>
      </c>
      <c r="AN632" s="86">
        <f>SUMIFS('sys inv movment rpt'!$M:$M,'sys inv movment rpt'!$L:$L,$M632,'sys inv movment rpt'!$N:$N,AN$1)</f>
        <v>0</v>
      </c>
      <c r="AO632" s="86">
        <f>SUMIFS('sys inv movment rpt'!$M:$M,'sys inv movment rpt'!$L:$L,$M632,'sys inv movment rpt'!$N:$N,AO$1)</f>
        <v>0</v>
      </c>
      <c r="AP632" s="86">
        <f>SUMIFS('sys inv movment rpt'!$M:$M,'sys inv movment rpt'!$L:$L,$M632,'sys inv movment rpt'!$N:$N,AP$1)</f>
        <v>0</v>
      </c>
      <c r="AQ632" s="86">
        <f>SUMIFS('sys inv movment rpt'!$M:$M,'sys inv movment rpt'!$L:$L,$M632,'sys inv movment rpt'!$N:$N,AQ$1)</f>
        <v>0</v>
      </c>
      <c r="AR632" s="86">
        <f>SUMIFS('sys inv movment rpt'!$M:$M,'sys inv movment rpt'!$L:$L,$M632,'sys inv movment rpt'!$N:$N,AR$1)</f>
        <v>0</v>
      </c>
      <c r="AS632" s="86">
        <f>SUMIFS('sys inv movment rpt'!$M:$M,'sys inv movment rpt'!$L:$L,$M632,'sys inv movment rpt'!$N:$N,AS$1)</f>
        <v>0</v>
      </c>
      <c r="AT632" s="86">
        <f>SUMIFS('sys inv movment rpt'!$M:$M,'sys inv movment rpt'!$L:$L,$M632,'sys inv movment rpt'!$N:$N,AT$1)</f>
        <v>0</v>
      </c>
      <c r="AU632" s="86">
        <f>SUMIFS('sys inv movment rpt'!$M:$M,'sys inv movment rpt'!$L:$L,$M632,'sys inv movment rpt'!$N:$N,AU$1)</f>
        <v>0</v>
      </c>
      <c r="AV632" s="86">
        <f>SUMIFS('sys inv movment rpt'!$M:$M,'sys inv movment rpt'!$L:$L,$M632,'sys inv movment rpt'!$N:$N,AV$1)</f>
        <v>0</v>
      </c>
      <c r="AW632" s="87" t="str">
        <f>IFERROR(VLOOKUP(A632,'sys-backorder details'!E:U,17,0),"-")</f>
        <v>-</v>
      </c>
      <c r="AX632" s="87" t="str">
        <f>IF(K632&gt;1,VLOOKUP(A632,'settings-routing'!A:I,9,0),"")</f>
        <v/>
      </c>
    </row>
    <row r="633" ht="12.75" hidden="1" customHeight="1">
      <c r="A633" s="50" t="s">
        <v>1432</v>
      </c>
      <c r="B633" s="50" t="s">
        <v>1418</v>
      </c>
      <c r="C633" s="50">
        <f t="shared" si="2"/>
        <v>0</v>
      </c>
      <c r="D633" s="80">
        <f>SUMIF('Stocks 101-111'!$J:$J,'item dashboard'!A633,'Stocks 101-111'!K:K)</f>
        <v>0</v>
      </c>
      <c r="E633" s="80">
        <f>SUMIF('Stocks 101-111'!$J:$J,'item dashboard'!A633,'Stocks 101-111'!$L:$L)</f>
        <v>0</v>
      </c>
      <c r="F633" s="81">
        <f t="shared" si="3"/>
        <v>0</v>
      </c>
      <c r="G633" s="82">
        <f t="shared" si="4"/>
        <v>0.02857142857</v>
      </c>
      <c r="H633" s="50">
        <f>SUMIFS('sys-backorder details'!$M:$M,'sys-backorder details'!$E:$E,'item dashboard'!A633,'sys-backorder details'!$V:$V,"")</f>
        <v>0</v>
      </c>
      <c r="I633" s="83">
        <f>SUMIF('settings-routing'!$I:$I,'item dashboard'!A633,'settings-routing'!$O:$O)</f>
        <v>0</v>
      </c>
      <c r="J633" s="50">
        <f>SUMIFS('sys-backorder details'!$M:$M,'sys-backorder details'!$E:$E,'item dashboard'!A633,'sys-backorder details'!$V:$V,"Call off")</f>
        <v>28800</v>
      </c>
      <c r="K633" s="84">
        <f t="shared" si="5"/>
        <v>0</v>
      </c>
      <c r="L633" s="84">
        <f>SUMIF('Production Plan'!$E:$E,'item dashboard'!A633,'Production Plan'!$N:$N)</f>
        <v>0</v>
      </c>
      <c r="M633" s="85" t="str">
        <f t="shared" si="6"/>
        <v>B-J255-DPK13-250 ml Dark Pink Milk Bottle</v>
      </c>
      <c r="N633" s="86">
        <f>SUMIFS('sys inv movment rpt'!$M:$M,'sys inv movment rpt'!$L:$L,$M633,'sys inv movment rpt'!$N:$N,N$1)</f>
        <v>0</v>
      </c>
      <c r="O633" s="86">
        <f>SUMIFS('sys inv movment rpt'!$M:$M,'sys inv movment rpt'!$L:$L,$M633,'sys inv movment rpt'!$N:$N,O$1)</f>
        <v>0</v>
      </c>
      <c r="P633" s="86">
        <f>SUMIFS('sys inv movment rpt'!$M:$M,'sys inv movment rpt'!$L:$L,$M633,'sys inv movment rpt'!$N:$N,P$1)</f>
        <v>0</v>
      </c>
      <c r="Q633" s="86">
        <f>SUMIFS('sys inv movment rpt'!$M:$M,'sys inv movment rpt'!$L:$L,$M633,'sys inv movment rpt'!$N:$N,Q$1)</f>
        <v>0</v>
      </c>
      <c r="R633" s="86">
        <f>SUMIFS('sys inv movment rpt'!$M:$M,'sys inv movment rpt'!$L:$L,$M633,'sys inv movment rpt'!$N:$N,R$1)</f>
        <v>0</v>
      </c>
      <c r="S633" s="86">
        <f>SUMIFS('sys inv movment rpt'!$M:$M,'sys inv movment rpt'!$L:$L,$M633,'sys inv movment rpt'!$N:$N,S$1)</f>
        <v>0</v>
      </c>
      <c r="T633" s="86">
        <f>SUMIFS('sys inv movment rpt'!$M:$M,'sys inv movment rpt'!$L:$L,$M633,'sys inv movment rpt'!$N:$N,T$1)</f>
        <v>0</v>
      </c>
      <c r="U633" s="86">
        <f>SUMIFS('sys inv movment rpt'!$M:$M,'sys inv movment rpt'!$L:$L,$M633,'sys inv movment rpt'!$N:$N,U$1)</f>
        <v>0</v>
      </c>
      <c r="V633" s="86">
        <f>SUMIFS('sys inv movment rpt'!$M:$M,'sys inv movment rpt'!$L:$L,$M633,'sys inv movment rpt'!$N:$N,V$1)</f>
        <v>0</v>
      </c>
      <c r="W633" s="86">
        <f>SUMIFS('sys inv movment rpt'!$M:$M,'sys inv movment rpt'!$L:$L,$M633,'sys inv movment rpt'!$N:$N,W$1)</f>
        <v>0</v>
      </c>
      <c r="X633" s="86">
        <f>SUMIFS('sys inv movment rpt'!$M:$M,'sys inv movment rpt'!$L:$L,$M633,'sys inv movment rpt'!$N:$N,X$1)</f>
        <v>0</v>
      </c>
      <c r="Y633" s="86">
        <f>SUMIFS('sys inv movment rpt'!$M:$M,'sys inv movment rpt'!$L:$L,$M633,'sys inv movment rpt'!$N:$N,Y$1)</f>
        <v>0</v>
      </c>
      <c r="Z633" s="86">
        <f>SUMIFS('sys inv movment rpt'!$M:$M,'sys inv movment rpt'!$L:$L,$M633,'sys inv movment rpt'!$N:$N,Z$1)</f>
        <v>0</v>
      </c>
      <c r="AA633" s="86">
        <f>SUMIFS('sys inv movment rpt'!$M:$M,'sys inv movment rpt'!$L:$L,$M633,'sys inv movment rpt'!$N:$N,AA$1)</f>
        <v>11520</v>
      </c>
      <c r="AB633" s="86">
        <f>SUMIFS('sys inv movment rpt'!$M:$M,'sys inv movment rpt'!$L:$L,$M633,'sys inv movment rpt'!$N:$N,AB$1)</f>
        <v>0</v>
      </c>
      <c r="AC633" s="86">
        <f>SUMIFS('sys inv movment rpt'!$M:$M,'sys inv movment rpt'!$L:$L,$M633,'sys inv movment rpt'!$N:$N,AC$1)</f>
        <v>0</v>
      </c>
      <c r="AD633" s="86">
        <f>SUMIFS('sys inv movment rpt'!$M:$M,'sys inv movment rpt'!$L:$L,$M633,'sys inv movment rpt'!$N:$N,AD$1)</f>
        <v>0</v>
      </c>
      <c r="AE633" s="86">
        <f>SUMIFS('sys inv movment rpt'!$M:$M,'sys inv movment rpt'!$L:$L,$M633,'sys inv movment rpt'!$N:$N,AE$1)</f>
        <v>0</v>
      </c>
      <c r="AF633" s="86">
        <f>SUMIFS('sys inv movment rpt'!$M:$M,'sys inv movment rpt'!$L:$L,$M633,'sys inv movment rpt'!$N:$N,AF$1)</f>
        <v>0</v>
      </c>
      <c r="AG633" s="86">
        <f>SUMIFS('sys inv movment rpt'!$M:$M,'sys inv movment rpt'!$L:$L,$M633,'sys inv movment rpt'!$N:$N,AG$1)</f>
        <v>0</v>
      </c>
      <c r="AH633" s="86">
        <f>SUMIFS('sys inv movment rpt'!$M:$M,'sys inv movment rpt'!$L:$L,$M633,'sys inv movment rpt'!$N:$N,AH$1)</f>
        <v>0</v>
      </c>
      <c r="AI633" s="86">
        <f>SUMIFS('sys inv movment rpt'!$M:$M,'sys inv movment rpt'!$L:$L,$M633,'sys inv movment rpt'!$N:$N,AI$1)</f>
        <v>0</v>
      </c>
      <c r="AJ633" s="86">
        <f>SUMIFS('sys inv movment rpt'!$M:$M,'sys inv movment rpt'!$L:$L,$M633,'sys inv movment rpt'!$N:$N,AJ$1)</f>
        <v>0</v>
      </c>
      <c r="AK633" s="86">
        <f>SUMIFS('sys inv movment rpt'!$M:$M,'sys inv movment rpt'!$L:$L,$M633,'sys inv movment rpt'!$N:$N,AK$1)</f>
        <v>0</v>
      </c>
      <c r="AL633" s="86">
        <f>SUMIFS('sys inv movment rpt'!$M:$M,'sys inv movment rpt'!$L:$L,$M633,'sys inv movment rpt'!$N:$N,AL$1)</f>
        <v>0</v>
      </c>
      <c r="AM633" s="86">
        <f>SUMIFS('sys inv movment rpt'!$M:$M,'sys inv movment rpt'!$L:$L,$M633,'sys inv movment rpt'!$N:$N,AM$1)</f>
        <v>0</v>
      </c>
      <c r="AN633" s="86">
        <f>SUMIFS('sys inv movment rpt'!$M:$M,'sys inv movment rpt'!$L:$L,$M633,'sys inv movment rpt'!$N:$N,AN$1)</f>
        <v>0</v>
      </c>
      <c r="AO633" s="86">
        <f>SUMIFS('sys inv movment rpt'!$M:$M,'sys inv movment rpt'!$L:$L,$M633,'sys inv movment rpt'!$N:$N,AO$1)</f>
        <v>0</v>
      </c>
      <c r="AP633" s="86">
        <f>SUMIFS('sys inv movment rpt'!$M:$M,'sys inv movment rpt'!$L:$L,$M633,'sys inv movment rpt'!$N:$N,AP$1)</f>
        <v>0</v>
      </c>
      <c r="AQ633" s="86">
        <f>SUMIFS('sys inv movment rpt'!$M:$M,'sys inv movment rpt'!$L:$L,$M633,'sys inv movment rpt'!$N:$N,AQ$1)</f>
        <v>0</v>
      </c>
      <c r="AR633" s="86">
        <f>SUMIFS('sys inv movment rpt'!$M:$M,'sys inv movment rpt'!$L:$L,$M633,'sys inv movment rpt'!$N:$N,AR$1)</f>
        <v>0</v>
      </c>
      <c r="AS633" s="86">
        <f>SUMIFS('sys inv movment rpt'!$M:$M,'sys inv movment rpt'!$L:$L,$M633,'sys inv movment rpt'!$N:$N,AS$1)</f>
        <v>0</v>
      </c>
      <c r="AT633" s="86">
        <f>SUMIFS('sys inv movment rpt'!$M:$M,'sys inv movment rpt'!$L:$L,$M633,'sys inv movment rpt'!$N:$N,AT$1)</f>
        <v>0</v>
      </c>
      <c r="AU633" s="86">
        <f>SUMIFS('sys inv movment rpt'!$M:$M,'sys inv movment rpt'!$L:$L,$M633,'sys inv movment rpt'!$N:$N,AU$1)</f>
        <v>0</v>
      </c>
      <c r="AV633" s="86">
        <f>SUMIFS('sys inv movment rpt'!$M:$M,'sys inv movment rpt'!$L:$L,$M633,'sys inv movment rpt'!$N:$N,AV$1)</f>
        <v>0</v>
      </c>
      <c r="AW633" s="87" t="str">
        <f>IFERROR(VLOOKUP(A633,'sys-backorder details'!E:U,17,0),"-")</f>
        <v>30 Days</v>
      </c>
      <c r="AX633" s="87" t="str">
        <f>IF(K633&gt;1,VLOOKUP(A633,'settings-routing'!A:I,9,0),"")</f>
        <v/>
      </c>
    </row>
    <row r="634" ht="12.75" hidden="1" customHeight="1">
      <c r="A634" s="28" t="s">
        <v>1433</v>
      </c>
      <c r="B634" s="28" t="s">
        <v>1427</v>
      </c>
      <c r="C634" s="50">
        <f t="shared" si="2"/>
        <v>0</v>
      </c>
      <c r="D634" s="80">
        <f>SUMIF('Stocks 101-111'!$J:$J,'item dashboard'!A634,'Stocks 101-111'!K:K)</f>
        <v>0</v>
      </c>
      <c r="E634" s="80">
        <f>SUMIF('Stocks 101-111'!$J:$J,'item dashboard'!A634,'Stocks 101-111'!$L:$L)</f>
        <v>0</v>
      </c>
      <c r="F634" s="81">
        <f t="shared" si="3"/>
        <v>0</v>
      </c>
      <c r="G634" s="82">
        <f t="shared" si="4"/>
        <v>0</v>
      </c>
      <c r="H634" s="50">
        <f>SUMIFS('sys-backorder details'!$M:$M,'sys-backorder details'!$E:$E,'item dashboard'!A634,'sys-backorder details'!$V:$V,"")</f>
        <v>0</v>
      </c>
      <c r="I634" s="83">
        <f>SUMIF('settings-routing'!$I:$I,'item dashboard'!A634,'settings-routing'!$O:$O)</f>
        <v>0</v>
      </c>
      <c r="J634" s="50">
        <f>SUMIFS('sys-backorder details'!$M:$M,'sys-backorder details'!$E:$E,'item dashboard'!A634,'sys-backorder details'!$V:$V,"Call off")</f>
        <v>0</v>
      </c>
      <c r="K634" s="84">
        <f t="shared" si="5"/>
        <v>0</v>
      </c>
      <c r="L634" s="84">
        <f>SUMIF('Production Plan'!$E:$E,'item dashboard'!A634,'Production Plan'!$N:$N)</f>
        <v>0</v>
      </c>
      <c r="M634" s="85" t="str">
        <f t="shared" si="6"/>
        <v>B-J255-N13-250 ml Natural milk Bottle</v>
      </c>
      <c r="N634" s="86">
        <f>SUMIFS('sys inv movment rpt'!$M:$M,'sys inv movment rpt'!$L:$L,$M634,'sys inv movment rpt'!$N:$N,N$1)</f>
        <v>0</v>
      </c>
      <c r="O634" s="86">
        <f>SUMIFS('sys inv movment rpt'!$M:$M,'sys inv movment rpt'!$L:$L,$M634,'sys inv movment rpt'!$N:$N,O$1)</f>
        <v>0</v>
      </c>
      <c r="P634" s="86">
        <f>SUMIFS('sys inv movment rpt'!$M:$M,'sys inv movment rpt'!$L:$L,$M634,'sys inv movment rpt'!$N:$N,P$1)</f>
        <v>0</v>
      </c>
      <c r="Q634" s="86">
        <f>SUMIFS('sys inv movment rpt'!$M:$M,'sys inv movment rpt'!$L:$L,$M634,'sys inv movment rpt'!$N:$N,Q$1)</f>
        <v>0</v>
      </c>
      <c r="R634" s="86">
        <f>SUMIFS('sys inv movment rpt'!$M:$M,'sys inv movment rpt'!$L:$L,$M634,'sys inv movment rpt'!$N:$N,R$1)</f>
        <v>0</v>
      </c>
      <c r="S634" s="86">
        <f>SUMIFS('sys inv movment rpt'!$M:$M,'sys inv movment rpt'!$L:$L,$M634,'sys inv movment rpt'!$N:$N,S$1)</f>
        <v>0</v>
      </c>
      <c r="T634" s="86">
        <f>SUMIFS('sys inv movment rpt'!$M:$M,'sys inv movment rpt'!$L:$L,$M634,'sys inv movment rpt'!$N:$N,T$1)</f>
        <v>0</v>
      </c>
      <c r="U634" s="86">
        <f>SUMIFS('sys inv movment rpt'!$M:$M,'sys inv movment rpt'!$L:$L,$M634,'sys inv movment rpt'!$N:$N,U$1)</f>
        <v>0</v>
      </c>
      <c r="V634" s="86">
        <f>SUMIFS('sys inv movment rpt'!$M:$M,'sys inv movment rpt'!$L:$L,$M634,'sys inv movment rpt'!$N:$N,V$1)</f>
        <v>0</v>
      </c>
      <c r="W634" s="86">
        <f>SUMIFS('sys inv movment rpt'!$M:$M,'sys inv movment rpt'!$L:$L,$M634,'sys inv movment rpt'!$N:$N,W$1)</f>
        <v>0</v>
      </c>
      <c r="X634" s="86">
        <f>SUMIFS('sys inv movment rpt'!$M:$M,'sys inv movment rpt'!$L:$L,$M634,'sys inv movment rpt'!$N:$N,X$1)</f>
        <v>0</v>
      </c>
      <c r="Y634" s="86">
        <f>SUMIFS('sys inv movment rpt'!$M:$M,'sys inv movment rpt'!$L:$L,$M634,'sys inv movment rpt'!$N:$N,Y$1)</f>
        <v>0</v>
      </c>
      <c r="Z634" s="86">
        <f>SUMIFS('sys inv movment rpt'!$M:$M,'sys inv movment rpt'!$L:$L,$M634,'sys inv movment rpt'!$N:$N,Z$1)</f>
        <v>0</v>
      </c>
      <c r="AA634" s="86">
        <f>SUMIFS('sys inv movment rpt'!$M:$M,'sys inv movment rpt'!$L:$L,$M634,'sys inv movment rpt'!$N:$N,AA$1)</f>
        <v>0</v>
      </c>
      <c r="AB634" s="86">
        <f>SUMIFS('sys inv movment rpt'!$M:$M,'sys inv movment rpt'!$L:$L,$M634,'sys inv movment rpt'!$N:$N,AB$1)</f>
        <v>0</v>
      </c>
      <c r="AC634" s="86">
        <f>SUMIFS('sys inv movment rpt'!$M:$M,'sys inv movment rpt'!$L:$L,$M634,'sys inv movment rpt'!$N:$N,AC$1)</f>
        <v>0</v>
      </c>
      <c r="AD634" s="86">
        <f>SUMIFS('sys inv movment rpt'!$M:$M,'sys inv movment rpt'!$L:$L,$M634,'sys inv movment rpt'!$N:$N,AD$1)</f>
        <v>0</v>
      </c>
      <c r="AE634" s="86">
        <f>SUMIFS('sys inv movment rpt'!$M:$M,'sys inv movment rpt'!$L:$L,$M634,'sys inv movment rpt'!$N:$N,AE$1)</f>
        <v>0</v>
      </c>
      <c r="AF634" s="86">
        <f>SUMIFS('sys inv movment rpt'!$M:$M,'sys inv movment rpt'!$L:$L,$M634,'sys inv movment rpt'!$N:$N,AF$1)</f>
        <v>0</v>
      </c>
      <c r="AG634" s="86">
        <f>SUMIFS('sys inv movment rpt'!$M:$M,'sys inv movment rpt'!$L:$L,$M634,'sys inv movment rpt'!$N:$N,AG$1)</f>
        <v>0</v>
      </c>
      <c r="AH634" s="86">
        <f>SUMIFS('sys inv movment rpt'!$M:$M,'sys inv movment rpt'!$L:$L,$M634,'sys inv movment rpt'!$N:$N,AH$1)</f>
        <v>0</v>
      </c>
      <c r="AI634" s="86">
        <f>SUMIFS('sys inv movment rpt'!$M:$M,'sys inv movment rpt'!$L:$L,$M634,'sys inv movment rpt'!$N:$N,AI$1)</f>
        <v>0</v>
      </c>
      <c r="AJ634" s="86">
        <f>SUMIFS('sys inv movment rpt'!$M:$M,'sys inv movment rpt'!$L:$L,$M634,'sys inv movment rpt'!$N:$N,AJ$1)</f>
        <v>0</v>
      </c>
      <c r="AK634" s="86">
        <f>SUMIFS('sys inv movment rpt'!$M:$M,'sys inv movment rpt'!$L:$L,$M634,'sys inv movment rpt'!$N:$N,AK$1)</f>
        <v>0</v>
      </c>
      <c r="AL634" s="86">
        <f>SUMIFS('sys inv movment rpt'!$M:$M,'sys inv movment rpt'!$L:$L,$M634,'sys inv movment rpt'!$N:$N,AL$1)</f>
        <v>0</v>
      </c>
      <c r="AM634" s="86">
        <f>SUMIFS('sys inv movment rpt'!$M:$M,'sys inv movment rpt'!$L:$L,$M634,'sys inv movment rpt'!$N:$N,AM$1)</f>
        <v>0</v>
      </c>
      <c r="AN634" s="86">
        <f>SUMIFS('sys inv movment rpt'!$M:$M,'sys inv movment rpt'!$L:$L,$M634,'sys inv movment rpt'!$N:$N,AN$1)</f>
        <v>0</v>
      </c>
      <c r="AO634" s="86">
        <f>SUMIFS('sys inv movment rpt'!$M:$M,'sys inv movment rpt'!$L:$L,$M634,'sys inv movment rpt'!$N:$N,AO$1)</f>
        <v>0</v>
      </c>
      <c r="AP634" s="86">
        <f>SUMIFS('sys inv movment rpt'!$M:$M,'sys inv movment rpt'!$L:$L,$M634,'sys inv movment rpt'!$N:$N,AP$1)</f>
        <v>0</v>
      </c>
      <c r="AQ634" s="86">
        <f>SUMIFS('sys inv movment rpt'!$M:$M,'sys inv movment rpt'!$L:$L,$M634,'sys inv movment rpt'!$N:$N,AQ$1)</f>
        <v>0</v>
      </c>
      <c r="AR634" s="86">
        <f>SUMIFS('sys inv movment rpt'!$M:$M,'sys inv movment rpt'!$L:$L,$M634,'sys inv movment rpt'!$N:$N,AR$1)</f>
        <v>0</v>
      </c>
      <c r="AS634" s="86">
        <f>SUMIFS('sys inv movment rpt'!$M:$M,'sys inv movment rpt'!$L:$L,$M634,'sys inv movment rpt'!$N:$N,AS$1)</f>
        <v>0</v>
      </c>
      <c r="AT634" s="86">
        <f>SUMIFS('sys inv movment rpt'!$M:$M,'sys inv movment rpt'!$L:$L,$M634,'sys inv movment rpt'!$N:$N,AT$1)</f>
        <v>0</v>
      </c>
      <c r="AU634" s="86">
        <f>SUMIFS('sys inv movment rpt'!$M:$M,'sys inv movment rpt'!$L:$L,$M634,'sys inv movment rpt'!$N:$N,AU$1)</f>
        <v>0</v>
      </c>
      <c r="AV634" s="86">
        <f>SUMIFS('sys inv movment rpt'!$M:$M,'sys inv movment rpt'!$L:$L,$M634,'sys inv movment rpt'!$N:$N,AV$1)</f>
        <v>0</v>
      </c>
      <c r="AW634" s="87" t="str">
        <f>IFERROR(VLOOKUP(A634,'sys-backorder details'!E:U,17,0),"-")</f>
        <v>-</v>
      </c>
      <c r="AX634" s="87" t="str">
        <f>IF(K634&gt;1,VLOOKUP(A634,'settings-routing'!A:I,9,0),"")</f>
        <v/>
      </c>
    </row>
    <row r="635" ht="12.75" hidden="1" customHeight="1">
      <c r="A635" s="50" t="s">
        <v>1434</v>
      </c>
      <c r="B635" s="50" t="s">
        <v>1428</v>
      </c>
      <c r="C635" s="50">
        <f t="shared" si="2"/>
        <v>2304</v>
      </c>
      <c r="D635" s="80">
        <f>SUMIF('Stocks 101-111'!$J:$J,'item dashboard'!A635,'Stocks 101-111'!K:K)</f>
        <v>2304</v>
      </c>
      <c r="E635" s="80">
        <f>SUMIF('Stocks 101-111'!$J:$J,'item dashboard'!A635,'Stocks 101-111'!$L:$L)</f>
        <v>0</v>
      </c>
      <c r="F635" s="81">
        <f t="shared" si="3"/>
        <v>0</v>
      </c>
      <c r="G635" s="82">
        <f t="shared" si="4"/>
        <v>0.3714285714</v>
      </c>
      <c r="H635" s="50">
        <f>SUMIFS('sys-backorder details'!$M:$M,'sys-backorder details'!$E:$E,'item dashboard'!A635,'sys-backorder details'!$V:$V,"")</f>
        <v>0</v>
      </c>
      <c r="I635" s="83">
        <f>SUMIF('settings-routing'!$I:$I,'item dashboard'!A635,'settings-routing'!$O:$O)</f>
        <v>0</v>
      </c>
      <c r="J635" s="50">
        <f>SUMIFS('sys-backorder details'!$M:$M,'sys-backorder details'!$E:$E,'item dashboard'!A635,'sys-backorder details'!$V:$V,"Call off")</f>
        <v>0</v>
      </c>
      <c r="K635" s="84">
        <f t="shared" si="5"/>
        <v>-2304</v>
      </c>
      <c r="L635" s="84">
        <f>SUMIF('Production Plan'!$E:$E,'item dashboard'!A635,'Production Plan'!$N:$N)</f>
        <v>0</v>
      </c>
      <c r="M635" s="85" t="str">
        <f t="shared" si="6"/>
        <v>B-J255-PK13-250 ml Pink milk Bottle</v>
      </c>
      <c r="N635" s="86">
        <f>SUMIFS('sys inv movment rpt'!$M:$M,'sys inv movment rpt'!$L:$L,$M635,'sys inv movment rpt'!$N:$N,N$1)</f>
        <v>288</v>
      </c>
      <c r="O635" s="86">
        <f>SUMIFS('sys inv movment rpt'!$M:$M,'sys inv movment rpt'!$L:$L,$M635,'sys inv movment rpt'!$N:$N,O$1)</f>
        <v>0</v>
      </c>
      <c r="P635" s="86">
        <f>SUMIFS('sys inv movment rpt'!$M:$M,'sys inv movment rpt'!$L:$L,$M635,'sys inv movment rpt'!$N:$N,P$1)</f>
        <v>0</v>
      </c>
      <c r="Q635" s="86">
        <f>SUMIFS('sys inv movment rpt'!$M:$M,'sys inv movment rpt'!$L:$L,$M635,'sys inv movment rpt'!$N:$N,Q$1)</f>
        <v>0</v>
      </c>
      <c r="R635" s="86">
        <f>SUMIFS('sys inv movment rpt'!$M:$M,'sys inv movment rpt'!$L:$L,$M635,'sys inv movment rpt'!$N:$N,R$1)</f>
        <v>0</v>
      </c>
      <c r="S635" s="86">
        <f>SUMIFS('sys inv movment rpt'!$M:$M,'sys inv movment rpt'!$L:$L,$M635,'sys inv movment rpt'!$N:$N,S$1)</f>
        <v>1440</v>
      </c>
      <c r="T635" s="86">
        <f>SUMIFS('sys inv movment rpt'!$M:$M,'sys inv movment rpt'!$L:$L,$M635,'sys inv movment rpt'!$N:$N,T$1)</f>
        <v>0</v>
      </c>
      <c r="U635" s="86">
        <f>SUMIFS('sys inv movment rpt'!$M:$M,'sys inv movment rpt'!$L:$L,$M635,'sys inv movment rpt'!$N:$N,U$1)</f>
        <v>0</v>
      </c>
      <c r="V635" s="86">
        <f>SUMIFS('sys inv movment rpt'!$M:$M,'sys inv movment rpt'!$L:$L,$M635,'sys inv movment rpt'!$N:$N,V$1)</f>
        <v>288</v>
      </c>
      <c r="W635" s="86">
        <f>SUMIFS('sys inv movment rpt'!$M:$M,'sys inv movment rpt'!$L:$L,$M635,'sys inv movment rpt'!$N:$N,W$1)</f>
        <v>1728</v>
      </c>
      <c r="X635" s="86">
        <f>SUMIFS('sys inv movment rpt'!$M:$M,'sys inv movment rpt'!$L:$L,$M635,'sys inv movment rpt'!$N:$N,X$1)</f>
        <v>0</v>
      </c>
      <c r="Y635" s="86">
        <f>SUMIFS('sys inv movment rpt'!$M:$M,'sys inv movment rpt'!$L:$L,$M635,'sys inv movment rpt'!$N:$N,Y$1)</f>
        <v>0</v>
      </c>
      <c r="Z635" s="86">
        <f>SUMIFS('sys inv movment rpt'!$M:$M,'sys inv movment rpt'!$L:$L,$M635,'sys inv movment rpt'!$N:$N,Z$1)</f>
        <v>576</v>
      </c>
      <c r="AA635" s="86">
        <f>SUMIFS('sys inv movment rpt'!$M:$M,'sys inv movment rpt'!$L:$L,$M635,'sys inv movment rpt'!$N:$N,AA$1)</f>
        <v>5184</v>
      </c>
      <c r="AB635" s="86">
        <f>SUMIFS('sys inv movment rpt'!$M:$M,'sys inv movment rpt'!$L:$L,$M635,'sys inv movment rpt'!$N:$N,AB$1)</f>
        <v>0</v>
      </c>
      <c r="AC635" s="86">
        <f>SUMIFS('sys inv movment rpt'!$M:$M,'sys inv movment rpt'!$L:$L,$M635,'sys inv movment rpt'!$N:$N,AC$1)</f>
        <v>0</v>
      </c>
      <c r="AD635" s="86">
        <f>SUMIFS('sys inv movment rpt'!$M:$M,'sys inv movment rpt'!$L:$L,$M635,'sys inv movment rpt'!$N:$N,AD$1)</f>
        <v>0</v>
      </c>
      <c r="AE635" s="86">
        <f>SUMIFS('sys inv movment rpt'!$M:$M,'sys inv movment rpt'!$L:$L,$M635,'sys inv movment rpt'!$N:$N,AE$1)</f>
        <v>2016</v>
      </c>
      <c r="AF635" s="86">
        <f>SUMIFS('sys inv movment rpt'!$M:$M,'sys inv movment rpt'!$L:$L,$M635,'sys inv movment rpt'!$N:$N,AF$1)</f>
        <v>3456</v>
      </c>
      <c r="AG635" s="86">
        <f>SUMIFS('sys inv movment rpt'!$M:$M,'sys inv movment rpt'!$L:$L,$M635,'sys inv movment rpt'!$N:$N,AG$1)</f>
        <v>0</v>
      </c>
      <c r="AH635" s="86">
        <f>SUMIFS('sys inv movment rpt'!$M:$M,'sys inv movment rpt'!$L:$L,$M635,'sys inv movment rpt'!$N:$N,AH$1)</f>
        <v>0</v>
      </c>
      <c r="AI635" s="86">
        <f>SUMIFS('sys inv movment rpt'!$M:$M,'sys inv movment rpt'!$L:$L,$M635,'sys inv movment rpt'!$N:$N,AI$1)</f>
        <v>1152</v>
      </c>
      <c r="AJ635" s="86">
        <f>SUMIFS('sys inv movment rpt'!$M:$M,'sys inv movment rpt'!$L:$L,$M635,'sys inv movment rpt'!$N:$N,AJ$1)</f>
        <v>576</v>
      </c>
      <c r="AK635" s="86">
        <f>SUMIFS('sys inv movment rpt'!$M:$M,'sys inv movment rpt'!$L:$L,$M635,'sys inv movment rpt'!$N:$N,AK$1)</f>
        <v>0</v>
      </c>
      <c r="AL635" s="86">
        <f>SUMIFS('sys inv movment rpt'!$M:$M,'sys inv movment rpt'!$L:$L,$M635,'sys inv movment rpt'!$N:$N,AL$1)</f>
        <v>0</v>
      </c>
      <c r="AM635" s="86">
        <f>SUMIFS('sys inv movment rpt'!$M:$M,'sys inv movment rpt'!$L:$L,$M635,'sys inv movment rpt'!$N:$N,AM$1)</f>
        <v>0</v>
      </c>
      <c r="AN635" s="86">
        <f>SUMIFS('sys inv movment rpt'!$M:$M,'sys inv movment rpt'!$L:$L,$M635,'sys inv movment rpt'!$N:$N,AN$1)</f>
        <v>13824</v>
      </c>
      <c r="AO635" s="86">
        <f>SUMIFS('sys inv movment rpt'!$M:$M,'sys inv movment rpt'!$L:$L,$M635,'sys inv movment rpt'!$N:$N,AO$1)</f>
        <v>288</v>
      </c>
      <c r="AP635" s="86">
        <f>SUMIFS('sys inv movment rpt'!$M:$M,'sys inv movment rpt'!$L:$L,$M635,'sys inv movment rpt'!$N:$N,AP$1)</f>
        <v>0</v>
      </c>
      <c r="AQ635" s="86">
        <f>SUMIFS('sys inv movment rpt'!$M:$M,'sys inv movment rpt'!$L:$L,$M635,'sys inv movment rpt'!$N:$N,AQ$1)</f>
        <v>0</v>
      </c>
      <c r="AR635" s="86">
        <f>SUMIFS('sys inv movment rpt'!$M:$M,'sys inv movment rpt'!$L:$L,$M635,'sys inv movment rpt'!$N:$N,AR$1)</f>
        <v>576</v>
      </c>
      <c r="AS635" s="86">
        <f>SUMIFS('sys inv movment rpt'!$M:$M,'sys inv movment rpt'!$L:$L,$M635,'sys inv movment rpt'!$N:$N,AS$1)</f>
        <v>0</v>
      </c>
      <c r="AT635" s="86">
        <f>SUMIFS('sys inv movment rpt'!$M:$M,'sys inv movment rpt'!$L:$L,$M635,'sys inv movment rpt'!$N:$N,AT$1)</f>
        <v>0</v>
      </c>
      <c r="AU635" s="86">
        <f>SUMIFS('sys inv movment rpt'!$M:$M,'sys inv movment rpt'!$L:$L,$M635,'sys inv movment rpt'!$N:$N,AU$1)</f>
        <v>0</v>
      </c>
      <c r="AV635" s="86">
        <f>SUMIFS('sys inv movment rpt'!$M:$M,'sys inv movment rpt'!$L:$L,$M635,'sys inv movment rpt'!$N:$N,AV$1)</f>
        <v>0</v>
      </c>
      <c r="AW635" s="87" t="str">
        <f>IFERROR(VLOOKUP(A635,'sys-backorder details'!E:U,17,0),"-")</f>
        <v>-</v>
      </c>
      <c r="AX635" s="87" t="str">
        <f>IF(K635&gt;1,VLOOKUP(A635,'settings-routing'!A:I,9,0),"")</f>
        <v/>
      </c>
    </row>
    <row r="636" ht="12.75" hidden="1" customHeight="1">
      <c r="A636" s="50" t="s">
        <v>47</v>
      </c>
      <c r="B636" s="50" t="s">
        <v>1435</v>
      </c>
      <c r="C636" s="50">
        <f t="shared" si="2"/>
        <v>864</v>
      </c>
      <c r="D636" s="80">
        <f>SUMIF('Stocks 101-111'!$J:$J,'item dashboard'!A636,'Stocks 101-111'!K:K)</f>
        <v>864</v>
      </c>
      <c r="E636" s="80">
        <f>SUMIF('Stocks 101-111'!$J:$J,'item dashboard'!A636,'Stocks 101-111'!$L:$L)</f>
        <v>0</v>
      </c>
      <c r="F636" s="81">
        <f t="shared" si="3"/>
        <v>0</v>
      </c>
      <c r="G636" s="82">
        <f t="shared" si="4"/>
        <v>0.4285714286</v>
      </c>
      <c r="H636" s="50">
        <f>SUMIFS('sys-backorder details'!$M:$M,'sys-backorder details'!$E:$E,'item dashboard'!A636,'sys-backorder details'!$V:$V,"")</f>
        <v>0</v>
      </c>
      <c r="I636" s="83">
        <f>SUMIF('settings-routing'!$I:$I,'item dashboard'!A636,'settings-routing'!$O:$O)</f>
        <v>0</v>
      </c>
      <c r="J636" s="50">
        <f>SUMIFS('sys-backorder details'!$M:$M,'sys-backorder details'!$E:$E,'item dashboard'!A636,'sys-backorder details'!$V:$V,"Call off")</f>
        <v>28800</v>
      </c>
      <c r="K636" s="84">
        <f t="shared" si="5"/>
        <v>-864</v>
      </c>
      <c r="L636" s="84">
        <f>SUMIF('Production Plan'!$E:$E,'item dashboard'!A636,'Production Plan'!$N:$N)</f>
        <v>7200</v>
      </c>
      <c r="M636" s="85" t="str">
        <f t="shared" si="6"/>
        <v>B-J255-W13-250 ml White milk Bottle</v>
      </c>
      <c r="N636" s="86">
        <f>SUMIFS('sys inv movment rpt'!$M:$M,'sys inv movment rpt'!$L:$L,$M636,'sys inv movment rpt'!$N:$N,N$1)</f>
        <v>576</v>
      </c>
      <c r="O636" s="86">
        <f>SUMIFS('sys inv movment rpt'!$M:$M,'sys inv movment rpt'!$L:$L,$M636,'sys inv movment rpt'!$N:$N,O$1)</f>
        <v>0</v>
      </c>
      <c r="P636" s="86">
        <f>SUMIFS('sys inv movment rpt'!$M:$M,'sys inv movment rpt'!$L:$L,$M636,'sys inv movment rpt'!$N:$N,P$1)</f>
        <v>0</v>
      </c>
      <c r="Q636" s="86">
        <f>SUMIFS('sys inv movment rpt'!$M:$M,'sys inv movment rpt'!$L:$L,$M636,'sys inv movment rpt'!$N:$N,Q$1)</f>
        <v>0</v>
      </c>
      <c r="R636" s="86">
        <f>SUMIFS('sys inv movment rpt'!$M:$M,'sys inv movment rpt'!$L:$L,$M636,'sys inv movment rpt'!$N:$N,R$1)</f>
        <v>576</v>
      </c>
      <c r="S636" s="86">
        <f>SUMIFS('sys inv movment rpt'!$M:$M,'sys inv movment rpt'!$L:$L,$M636,'sys inv movment rpt'!$N:$N,S$1)</f>
        <v>2304</v>
      </c>
      <c r="T636" s="86">
        <f>SUMIFS('sys inv movment rpt'!$M:$M,'sys inv movment rpt'!$L:$L,$M636,'sys inv movment rpt'!$N:$N,T$1)</f>
        <v>0</v>
      </c>
      <c r="U636" s="86">
        <f>SUMIFS('sys inv movment rpt'!$M:$M,'sys inv movment rpt'!$L:$L,$M636,'sys inv movment rpt'!$N:$N,U$1)</f>
        <v>0</v>
      </c>
      <c r="V636" s="86">
        <f>SUMIFS('sys inv movment rpt'!$M:$M,'sys inv movment rpt'!$L:$L,$M636,'sys inv movment rpt'!$N:$N,V$1)</f>
        <v>2016</v>
      </c>
      <c r="W636" s="86">
        <f>SUMIFS('sys inv movment rpt'!$M:$M,'sys inv movment rpt'!$L:$L,$M636,'sys inv movment rpt'!$N:$N,W$1)</f>
        <v>576</v>
      </c>
      <c r="X636" s="86">
        <f>SUMIFS('sys inv movment rpt'!$M:$M,'sys inv movment rpt'!$L:$L,$M636,'sys inv movment rpt'!$N:$N,X$1)</f>
        <v>0</v>
      </c>
      <c r="Y636" s="86">
        <f>SUMIFS('sys inv movment rpt'!$M:$M,'sys inv movment rpt'!$L:$L,$M636,'sys inv movment rpt'!$N:$N,Y$1)</f>
        <v>0</v>
      </c>
      <c r="Z636" s="86">
        <f>SUMIFS('sys inv movment rpt'!$M:$M,'sys inv movment rpt'!$L:$L,$M636,'sys inv movment rpt'!$N:$N,Z$1)</f>
        <v>288</v>
      </c>
      <c r="AA636" s="86">
        <f>SUMIFS('sys inv movment rpt'!$M:$M,'sys inv movment rpt'!$L:$L,$M636,'sys inv movment rpt'!$N:$N,AA$1)</f>
        <v>4608</v>
      </c>
      <c r="AB636" s="86">
        <f>SUMIFS('sys inv movment rpt'!$M:$M,'sys inv movment rpt'!$L:$L,$M636,'sys inv movment rpt'!$N:$N,AB$1)</f>
        <v>0</v>
      </c>
      <c r="AC636" s="86">
        <f>SUMIFS('sys inv movment rpt'!$M:$M,'sys inv movment rpt'!$L:$L,$M636,'sys inv movment rpt'!$N:$N,AC$1)</f>
        <v>0</v>
      </c>
      <c r="AD636" s="86">
        <f>SUMIFS('sys inv movment rpt'!$M:$M,'sys inv movment rpt'!$L:$L,$M636,'sys inv movment rpt'!$N:$N,AD$1)</f>
        <v>0</v>
      </c>
      <c r="AE636" s="86">
        <f>SUMIFS('sys inv movment rpt'!$M:$M,'sys inv movment rpt'!$L:$L,$M636,'sys inv movment rpt'!$N:$N,AE$1)</f>
        <v>288</v>
      </c>
      <c r="AF636" s="86">
        <f>SUMIFS('sys inv movment rpt'!$M:$M,'sys inv movment rpt'!$L:$L,$M636,'sys inv movment rpt'!$N:$N,AF$1)</f>
        <v>288</v>
      </c>
      <c r="AG636" s="86">
        <f>SUMIFS('sys inv movment rpt'!$M:$M,'sys inv movment rpt'!$L:$L,$M636,'sys inv movment rpt'!$N:$N,AG$1)</f>
        <v>0</v>
      </c>
      <c r="AH636" s="86">
        <f>SUMIFS('sys inv movment rpt'!$M:$M,'sys inv movment rpt'!$L:$L,$M636,'sys inv movment rpt'!$N:$N,AH$1)</f>
        <v>0</v>
      </c>
      <c r="AI636" s="86">
        <f>SUMIFS('sys inv movment rpt'!$M:$M,'sys inv movment rpt'!$L:$L,$M636,'sys inv movment rpt'!$N:$N,AI$1)</f>
        <v>5184</v>
      </c>
      <c r="AJ636" s="86">
        <f>SUMIFS('sys inv movment rpt'!$M:$M,'sys inv movment rpt'!$L:$L,$M636,'sys inv movment rpt'!$N:$N,AJ$1)</f>
        <v>1152</v>
      </c>
      <c r="AK636" s="86">
        <f>SUMIFS('sys inv movment rpt'!$M:$M,'sys inv movment rpt'!$L:$L,$M636,'sys inv movment rpt'!$N:$N,AK$1)</f>
        <v>0</v>
      </c>
      <c r="AL636" s="86">
        <f>SUMIFS('sys inv movment rpt'!$M:$M,'sys inv movment rpt'!$L:$L,$M636,'sys inv movment rpt'!$N:$N,AL$1)</f>
        <v>0</v>
      </c>
      <c r="AM636" s="86">
        <f>SUMIFS('sys inv movment rpt'!$M:$M,'sys inv movment rpt'!$L:$L,$M636,'sys inv movment rpt'!$N:$N,AM$1)</f>
        <v>0</v>
      </c>
      <c r="AN636" s="86">
        <f>SUMIFS('sys inv movment rpt'!$M:$M,'sys inv movment rpt'!$L:$L,$M636,'sys inv movment rpt'!$N:$N,AN$1)</f>
        <v>7488</v>
      </c>
      <c r="AO636" s="86">
        <f>SUMIFS('sys inv movment rpt'!$M:$M,'sys inv movment rpt'!$L:$L,$M636,'sys inv movment rpt'!$N:$N,AO$1)</f>
        <v>288</v>
      </c>
      <c r="AP636" s="86">
        <f>SUMIFS('sys inv movment rpt'!$M:$M,'sys inv movment rpt'!$L:$L,$M636,'sys inv movment rpt'!$N:$N,AP$1)</f>
        <v>0</v>
      </c>
      <c r="AQ636" s="86">
        <f>SUMIFS('sys inv movment rpt'!$M:$M,'sys inv movment rpt'!$L:$L,$M636,'sys inv movment rpt'!$N:$N,AQ$1)</f>
        <v>0</v>
      </c>
      <c r="AR636" s="86">
        <f>SUMIFS('sys inv movment rpt'!$M:$M,'sys inv movment rpt'!$L:$L,$M636,'sys inv movment rpt'!$N:$N,AR$1)</f>
        <v>4320</v>
      </c>
      <c r="AS636" s="86">
        <f>SUMIFS('sys inv movment rpt'!$M:$M,'sys inv movment rpt'!$L:$L,$M636,'sys inv movment rpt'!$N:$N,AS$1)</f>
        <v>288</v>
      </c>
      <c r="AT636" s="86">
        <f>SUMIFS('sys inv movment rpt'!$M:$M,'sys inv movment rpt'!$L:$L,$M636,'sys inv movment rpt'!$N:$N,AT$1)</f>
        <v>0</v>
      </c>
      <c r="AU636" s="86">
        <f>SUMIFS('sys inv movment rpt'!$M:$M,'sys inv movment rpt'!$L:$L,$M636,'sys inv movment rpt'!$N:$N,AU$1)</f>
        <v>0</v>
      </c>
      <c r="AV636" s="86">
        <f>SUMIFS('sys inv movment rpt'!$M:$M,'sys inv movment rpt'!$L:$L,$M636,'sys inv movment rpt'!$N:$N,AV$1)</f>
        <v>0</v>
      </c>
      <c r="AW636" s="87" t="str">
        <f>IFERROR(VLOOKUP(A636,'sys-backorder details'!E:U,17,0),"-")</f>
        <v>30 Days</v>
      </c>
      <c r="AX636" s="87" t="str">
        <f>IF(K636&gt;1,VLOOKUP(A636,'settings-routing'!A:I,9,0),"")</f>
        <v/>
      </c>
    </row>
    <row r="637" ht="12.75" hidden="1" customHeight="1">
      <c r="A637" s="50" t="s">
        <v>1436</v>
      </c>
      <c r="B637" s="50" t="s">
        <v>1437</v>
      </c>
      <c r="C637" s="50">
        <f t="shared" si="2"/>
        <v>0</v>
      </c>
      <c r="D637" s="80">
        <f>SUMIF('Stocks 101-111'!$J:$J,'item dashboard'!A637,'Stocks 101-111'!K:K)</f>
        <v>0</v>
      </c>
      <c r="E637" s="80">
        <f>SUMIF('Stocks 101-111'!$J:$J,'item dashboard'!A637,'Stocks 101-111'!$L:$L)</f>
        <v>0</v>
      </c>
      <c r="F637" s="81">
        <f t="shared" si="3"/>
        <v>0</v>
      </c>
      <c r="G637" s="82">
        <f t="shared" si="4"/>
        <v>0</v>
      </c>
      <c r="H637" s="50">
        <f>SUMIFS('sys-backorder details'!$M:$M,'sys-backorder details'!$E:$E,'item dashboard'!A637,'sys-backorder details'!$V:$V,"")</f>
        <v>0</v>
      </c>
      <c r="I637" s="83">
        <f>SUMIF('settings-routing'!$I:$I,'item dashboard'!A637,'settings-routing'!$O:$O)</f>
        <v>0</v>
      </c>
      <c r="J637" s="50">
        <f>SUMIFS('sys-backorder details'!$M:$M,'sys-backorder details'!$E:$E,'item dashboard'!A637,'sys-backorder details'!$V:$V,"Call off")</f>
        <v>0</v>
      </c>
      <c r="K637" s="84">
        <f t="shared" si="5"/>
        <v>0</v>
      </c>
      <c r="L637" s="84">
        <f>SUMIF('Production Plan'!$E:$E,'item dashboard'!A637,'Production Plan'!$N:$N)</f>
        <v>0</v>
      </c>
      <c r="M637" s="85" t="str">
        <f t="shared" si="6"/>
        <v>B-J500-DPK19-500 ml Dark Pink Milk Bottle</v>
      </c>
      <c r="N637" s="86">
        <f>SUMIFS('sys inv movment rpt'!$M:$M,'sys inv movment rpt'!$L:$L,$M637,'sys inv movment rpt'!$N:$N,N$1)</f>
        <v>0</v>
      </c>
      <c r="O637" s="86">
        <f>SUMIFS('sys inv movment rpt'!$M:$M,'sys inv movment rpt'!$L:$L,$M637,'sys inv movment rpt'!$N:$N,O$1)</f>
        <v>0</v>
      </c>
      <c r="P637" s="86">
        <f>SUMIFS('sys inv movment rpt'!$M:$M,'sys inv movment rpt'!$L:$L,$M637,'sys inv movment rpt'!$N:$N,P$1)</f>
        <v>0</v>
      </c>
      <c r="Q637" s="86">
        <f>SUMIFS('sys inv movment rpt'!$M:$M,'sys inv movment rpt'!$L:$L,$M637,'sys inv movment rpt'!$N:$N,Q$1)</f>
        <v>0</v>
      </c>
      <c r="R637" s="86">
        <f>SUMIFS('sys inv movment rpt'!$M:$M,'sys inv movment rpt'!$L:$L,$M637,'sys inv movment rpt'!$N:$N,R$1)</f>
        <v>0</v>
      </c>
      <c r="S637" s="86">
        <f>SUMIFS('sys inv movment rpt'!$M:$M,'sys inv movment rpt'!$L:$L,$M637,'sys inv movment rpt'!$N:$N,S$1)</f>
        <v>0</v>
      </c>
      <c r="T637" s="86">
        <f>SUMIFS('sys inv movment rpt'!$M:$M,'sys inv movment rpt'!$L:$L,$M637,'sys inv movment rpt'!$N:$N,T$1)</f>
        <v>0</v>
      </c>
      <c r="U637" s="86">
        <f>SUMIFS('sys inv movment rpt'!$M:$M,'sys inv movment rpt'!$L:$L,$M637,'sys inv movment rpt'!$N:$N,U$1)</f>
        <v>0</v>
      </c>
      <c r="V637" s="86">
        <f>SUMIFS('sys inv movment rpt'!$M:$M,'sys inv movment rpt'!$L:$L,$M637,'sys inv movment rpt'!$N:$N,V$1)</f>
        <v>0</v>
      </c>
      <c r="W637" s="86">
        <f>SUMIFS('sys inv movment rpt'!$M:$M,'sys inv movment rpt'!$L:$L,$M637,'sys inv movment rpt'!$N:$N,W$1)</f>
        <v>0</v>
      </c>
      <c r="X637" s="86">
        <f>SUMIFS('sys inv movment rpt'!$M:$M,'sys inv movment rpt'!$L:$L,$M637,'sys inv movment rpt'!$N:$N,X$1)</f>
        <v>0</v>
      </c>
      <c r="Y637" s="86">
        <f>SUMIFS('sys inv movment rpt'!$M:$M,'sys inv movment rpt'!$L:$L,$M637,'sys inv movment rpt'!$N:$N,Y$1)</f>
        <v>0</v>
      </c>
      <c r="Z637" s="86">
        <f>SUMIFS('sys inv movment rpt'!$M:$M,'sys inv movment rpt'!$L:$L,$M637,'sys inv movment rpt'!$N:$N,Z$1)</f>
        <v>0</v>
      </c>
      <c r="AA637" s="86">
        <f>SUMIFS('sys inv movment rpt'!$M:$M,'sys inv movment rpt'!$L:$L,$M637,'sys inv movment rpt'!$N:$N,AA$1)</f>
        <v>0</v>
      </c>
      <c r="AB637" s="86">
        <f>SUMIFS('sys inv movment rpt'!$M:$M,'sys inv movment rpt'!$L:$L,$M637,'sys inv movment rpt'!$N:$N,AB$1)</f>
        <v>0</v>
      </c>
      <c r="AC637" s="86">
        <f>SUMIFS('sys inv movment rpt'!$M:$M,'sys inv movment rpt'!$L:$L,$M637,'sys inv movment rpt'!$N:$N,AC$1)</f>
        <v>0</v>
      </c>
      <c r="AD637" s="86">
        <f>SUMIFS('sys inv movment rpt'!$M:$M,'sys inv movment rpt'!$L:$L,$M637,'sys inv movment rpt'!$N:$N,AD$1)</f>
        <v>0</v>
      </c>
      <c r="AE637" s="86">
        <f>SUMIFS('sys inv movment rpt'!$M:$M,'sys inv movment rpt'!$L:$L,$M637,'sys inv movment rpt'!$N:$N,AE$1)</f>
        <v>0</v>
      </c>
      <c r="AF637" s="86">
        <f>SUMIFS('sys inv movment rpt'!$M:$M,'sys inv movment rpt'!$L:$L,$M637,'sys inv movment rpt'!$N:$N,AF$1)</f>
        <v>0</v>
      </c>
      <c r="AG637" s="86">
        <f>SUMIFS('sys inv movment rpt'!$M:$M,'sys inv movment rpt'!$L:$L,$M637,'sys inv movment rpt'!$N:$N,AG$1)</f>
        <v>0</v>
      </c>
      <c r="AH637" s="86">
        <f>SUMIFS('sys inv movment rpt'!$M:$M,'sys inv movment rpt'!$L:$L,$M637,'sys inv movment rpt'!$N:$N,AH$1)</f>
        <v>0</v>
      </c>
      <c r="AI637" s="86">
        <f>SUMIFS('sys inv movment rpt'!$M:$M,'sys inv movment rpt'!$L:$L,$M637,'sys inv movment rpt'!$N:$N,AI$1)</f>
        <v>0</v>
      </c>
      <c r="AJ637" s="86">
        <f>SUMIFS('sys inv movment rpt'!$M:$M,'sys inv movment rpt'!$L:$L,$M637,'sys inv movment rpt'!$N:$N,AJ$1)</f>
        <v>0</v>
      </c>
      <c r="AK637" s="86">
        <f>SUMIFS('sys inv movment rpt'!$M:$M,'sys inv movment rpt'!$L:$L,$M637,'sys inv movment rpt'!$N:$N,AK$1)</f>
        <v>0</v>
      </c>
      <c r="AL637" s="86">
        <f>SUMIFS('sys inv movment rpt'!$M:$M,'sys inv movment rpt'!$L:$L,$M637,'sys inv movment rpt'!$N:$N,AL$1)</f>
        <v>0</v>
      </c>
      <c r="AM637" s="86">
        <f>SUMIFS('sys inv movment rpt'!$M:$M,'sys inv movment rpt'!$L:$L,$M637,'sys inv movment rpt'!$N:$N,AM$1)</f>
        <v>0</v>
      </c>
      <c r="AN637" s="86">
        <f>SUMIFS('sys inv movment rpt'!$M:$M,'sys inv movment rpt'!$L:$L,$M637,'sys inv movment rpt'!$N:$N,AN$1)</f>
        <v>0</v>
      </c>
      <c r="AO637" s="86">
        <f>SUMIFS('sys inv movment rpt'!$M:$M,'sys inv movment rpt'!$L:$L,$M637,'sys inv movment rpt'!$N:$N,AO$1)</f>
        <v>0</v>
      </c>
      <c r="AP637" s="86">
        <f>SUMIFS('sys inv movment rpt'!$M:$M,'sys inv movment rpt'!$L:$L,$M637,'sys inv movment rpt'!$N:$N,AP$1)</f>
        <v>0</v>
      </c>
      <c r="AQ637" s="86">
        <f>SUMIFS('sys inv movment rpt'!$M:$M,'sys inv movment rpt'!$L:$L,$M637,'sys inv movment rpt'!$N:$N,AQ$1)</f>
        <v>0</v>
      </c>
      <c r="AR637" s="86">
        <f>SUMIFS('sys inv movment rpt'!$M:$M,'sys inv movment rpt'!$L:$L,$M637,'sys inv movment rpt'!$N:$N,AR$1)</f>
        <v>0</v>
      </c>
      <c r="AS637" s="86">
        <f>SUMIFS('sys inv movment rpt'!$M:$M,'sys inv movment rpt'!$L:$L,$M637,'sys inv movment rpt'!$N:$N,AS$1)</f>
        <v>0</v>
      </c>
      <c r="AT637" s="86">
        <f>SUMIFS('sys inv movment rpt'!$M:$M,'sys inv movment rpt'!$L:$L,$M637,'sys inv movment rpt'!$N:$N,AT$1)</f>
        <v>0</v>
      </c>
      <c r="AU637" s="86">
        <f>SUMIFS('sys inv movment rpt'!$M:$M,'sys inv movment rpt'!$L:$L,$M637,'sys inv movment rpt'!$N:$N,AU$1)</f>
        <v>0</v>
      </c>
      <c r="AV637" s="86">
        <f>SUMIFS('sys inv movment rpt'!$M:$M,'sys inv movment rpt'!$L:$L,$M637,'sys inv movment rpt'!$N:$N,AV$1)</f>
        <v>0</v>
      </c>
      <c r="AW637" s="87" t="str">
        <f>IFERROR(VLOOKUP(A637,'sys-backorder details'!E:U,17,0),"-")</f>
        <v>-</v>
      </c>
      <c r="AX637" s="87" t="str">
        <f>IF(K637&gt;1,VLOOKUP(A637,'settings-routing'!A:I,9,0),"")</f>
        <v/>
      </c>
    </row>
    <row r="638" ht="12.75" hidden="1" customHeight="1">
      <c r="A638" s="50" t="s">
        <v>1438</v>
      </c>
      <c r="B638" s="50" t="s">
        <v>1439</v>
      </c>
      <c r="C638" s="50">
        <f t="shared" si="2"/>
        <v>0</v>
      </c>
      <c r="D638" s="80">
        <f>SUMIF('Stocks 101-111'!$J:$J,'item dashboard'!A638,'Stocks 101-111'!K:K)</f>
        <v>0</v>
      </c>
      <c r="E638" s="80">
        <f>SUMIF('Stocks 101-111'!$J:$J,'item dashboard'!A638,'Stocks 101-111'!$L:$L)</f>
        <v>0</v>
      </c>
      <c r="F638" s="81">
        <f t="shared" si="3"/>
        <v>0</v>
      </c>
      <c r="G638" s="82">
        <f t="shared" si="4"/>
        <v>0.02857142857</v>
      </c>
      <c r="H638" s="50">
        <f>SUMIFS('sys-backorder details'!$M:$M,'sys-backorder details'!$E:$E,'item dashboard'!A638,'sys-backorder details'!$V:$V,"")</f>
        <v>0</v>
      </c>
      <c r="I638" s="83">
        <f>SUMIF('settings-routing'!$I:$I,'item dashboard'!A638,'settings-routing'!$O:$O)</f>
        <v>0</v>
      </c>
      <c r="J638" s="50">
        <f>SUMIFS('sys-backorder details'!$M:$M,'sys-backorder details'!$E:$E,'item dashboard'!A638,'sys-backorder details'!$V:$V,"Call off")</f>
        <v>0</v>
      </c>
      <c r="K638" s="84">
        <f t="shared" si="5"/>
        <v>0</v>
      </c>
      <c r="L638" s="84">
        <f>SUMIF('Production Plan'!$E:$E,'item dashboard'!A638,'Production Plan'!$N:$N)</f>
        <v>0</v>
      </c>
      <c r="M638" s="85" t="str">
        <f t="shared" si="6"/>
        <v>B-J500-N19-500 ml Natural milk Bottle</v>
      </c>
      <c r="N638" s="86">
        <f>SUMIFS('sys inv movment rpt'!$M:$M,'sys inv movment rpt'!$L:$L,$M638,'sys inv movment rpt'!$N:$N,N$1)</f>
        <v>0</v>
      </c>
      <c r="O638" s="86">
        <f>SUMIFS('sys inv movment rpt'!$M:$M,'sys inv movment rpt'!$L:$L,$M638,'sys inv movment rpt'!$N:$N,O$1)</f>
        <v>0</v>
      </c>
      <c r="P638" s="86">
        <f>SUMIFS('sys inv movment rpt'!$M:$M,'sys inv movment rpt'!$L:$L,$M638,'sys inv movment rpt'!$N:$N,P$1)</f>
        <v>0</v>
      </c>
      <c r="Q638" s="86">
        <f>SUMIFS('sys inv movment rpt'!$M:$M,'sys inv movment rpt'!$L:$L,$M638,'sys inv movment rpt'!$N:$N,Q$1)</f>
        <v>0</v>
      </c>
      <c r="R638" s="86">
        <f>SUMIFS('sys inv movment rpt'!$M:$M,'sys inv movment rpt'!$L:$L,$M638,'sys inv movment rpt'!$N:$N,R$1)</f>
        <v>0</v>
      </c>
      <c r="S638" s="86">
        <f>SUMIFS('sys inv movment rpt'!$M:$M,'sys inv movment rpt'!$L:$L,$M638,'sys inv movment rpt'!$N:$N,S$1)</f>
        <v>0</v>
      </c>
      <c r="T638" s="86">
        <f>SUMIFS('sys inv movment rpt'!$M:$M,'sys inv movment rpt'!$L:$L,$M638,'sys inv movment rpt'!$N:$N,T$1)</f>
        <v>0</v>
      </c>
      <c r="U638" s="86">
        <f>SUMIFS('sys inv movment rpt'!$M:$M,'sys inv movment rpt'!$L:$L,$M638,'sys inv movment rpt'!$N:$N,U$1)</f>
        <v>0</v>
      </c>
      <c r="V638" s="86">
        <f>SUMIFS('sys inv movment rpt'!$M:$M,'sys inv movment rpt'!$L:$L,$M638,'sys inv movment rpt'!$N:$N,V$1)</f>
        <v>4896</v>
      </c>
      <c r="W638" s="86">
        <f>SUMIFS('sys inv movment rpt'!$M:$M,'sys inv movment rpt'!$L:$L,$M638,'sys inv movment rpt'!$N:$N,W$1)</f>
        <v>0</v>
      </c>
      <c r="X638" s="86">
        <f>SUMIFS('sys inv movment rpt'!$M:$M,'sys inv movment rpt'!$L:$L,$M638,'sys inv movment rpt'!$N:$N,X$1)</f>
        <v>0</v>
      </c>
      <c r="Y638" s="86">
        <f>SUMIFS('sys inv movment rpt'!$M:$M,'sys inv movment rpt'!$L:$L,$M638,'sys inv movment rpt'!$N:$N,Y$1)</f>
        <v>0</v>
      </c>
      <c r="Z638" s="86">
        <f>SUMIFS('sys inv movment rpt'!$M:$M,'sys inv movment rpt'!$L:$L,$M638,'sys inv movment rpt'!$N:$N,Z$1)</f>
        <v>0</v>
      </c>
      <c r="AA638" s="86">
        <f>SUMIFS('sys inv movment rpt'!$M:$M,'sys inv movment rpt'!$L:$L,$M638,'sys inv movment rpt'!$N:$N,AA$1)</f>
        <v>0</v>
      </c>
      <c r="AB638" s="86">
        <f>SUMIFS('sys inv movment rpt'!$M:$M,'sys inv movment rpt'!$L:$L,$M638,'sys inv movment rpt'!$N:$N,AB$1)</f>
        <v>0</v>
      </c>
      <c r="AC638" s="86">
        <f>SUMIFS('sys inv movment rpt'!$M:$M,'sys inv movment rpt'!$L:$L,$M638,'sys inv movment rpt'!$N:$N,AC$1)</f>
        <v>0</v>
      </c>
      <c r="AD638" s="86">
        <f>SUMIFS('sys inv movment rpt'!$M:$M,'sys inv movment rpt'!$L:$L,$M638,'sys inv movment rpt'!$N:$N,AD$1)</f>
        <v>0</v>
      </c>
      <c r="AE638" s="86">
        <f>SUMIFS('sys inv movment rpt'!$M:$M,'sys inv movment rpt'!$L:$L,$M638,'sys inv movment rpt'!$N:$N,AE$1)</f>
        <v>0</v>
      </c>
      <c r="AF638" s="86">
        <f>SUMIFS('sys inv movment rpt'!$M:$M,'sys inv movment rpt'!$L:$L,$M638,'sys inv movment rpt'!$N:$N,AF$1)</f>
        <v>0</v>
      </c>
      <c r="AG638" s="86">
        <f>SUMIFS('sys inv movment rpt'!$M:$M,'sys inv movment rpt'!$L:$L,$M638,'sys inv movment rpt'!$N:$N,AG$1)</f>
        <v>0</v>
      </c>
      <c r="AH638" s="86">
        <f>SUMIFS('sys inv movment rpt'!$M:$M,'sys inv movment rpt'!$L:$L,$M638,'sys inv movment rpt'!$N:$N,AH$1)</f>
        <v>0</v>
      </c>
      <c r="AI638" s="86">
        <f>SUMIFS('sys inv movment rpt'!$M:$M,'sys inv movment rpt'!$L:$L,$M638,'sys inv movment rpt'!$N:$N,AI$1)</f>
        <v>0</v>
      </c>
      <c r="AJ638" s="86">
        <f>SUMIFS('sys inv movment rpt'!$M:$M,'sys inv movment rpt'!$L:$L,$M638,'sys inv movment rpt'!$N:$N,AJ$1)</f>
        <v>0</v>
      </c>
      <c r="AK638" s="86">
        <f>SUMIFS('sys inv movment rpt'!$M:$M,'sys inv movment rpt'!$L:$L,$M638,'sys inv movment rpt'!$N:$N,AK$1)</f>
        <v>0</v>
      </c>
      <c r="AL638" s="86">
        <f>SUMIFS('sys inv movment rpt'!$M:$M,'sys inv movment rpt'!$L:$L,$M638,'sys inv movment rpt'!$N:$N,AL$1)</f>
        <v>0</v>
      </c>
      <c r="AM638" s="86">
        <f>SUMIFS('sys inv movment rpt'!$M:$M,'sys inv movment rpt'!$L:$L,$M638,'sys inv movment rpt'!$N:$N,AM$1)</f>
        <v>0</v>
      </c>
      <c r="AN638" s="86">
        <f>SUMIFS('sys inv movment rpt'!$M:$M,'sys inv movment rpt'!$L:$L,$M638,'sys inv movment rpt'!$N:$N,AN$1)</f>
        <v>0</v>
      </c>
      <c r="AO638" s="86">
        <f>SUMIFS('sys inv movment rpt'!$M:$M,'sys inv movment rpt'!$L:$L,$M638,'sys inv movment rpt'!$N:$N,AO$1)</f>
        <v>0</v>
      </c>
      <c r="AP638" s="86">
        <f>SUMIFS('sys inv movment rpt'!$M:$M,'sys inv movment rpt'!$L:$L,$M638,'sys inv movment rpt'!$N:$N,AP$1)</f>
        <v>0</v>
      </c>
      <c r="AQ638" s="86">
        <f>SUMIFS('sys inv movment rpt'!$M:$M,'sys inv movment rpt'!$L:$L,$M638,'sys inv movment rpt'!$N:$N,AQ$1)</f>
        <v>0</v>
      </c>
      <c r="AR638" s="86">
        <f>SUMIFS('sys inv movment rpt'!$M:$M,'sys inv movment rpt'!$L:$L,$M638,'sys inv movment rpt'!$N:$N,AR$1)</f>
        <v>0</v>
      </c>
      <c r="AS638" s="86">
        <f>SUMIFS('sys inv movment rpt'!$M:$M,'sys inv movment rpt'!$L:$L,$M638,'sys inv movment rpt'!$N:$N,AS$1)</f>
        <v>0</v>
      </c>
      <c r="AT638" s="86">
        <f>SUMIFS('sys inv movment rpt'!$M:$M,'sys inv movment rpt'!$L:$L,$M638,'sys inv movment rpt'!$N:$N,AT$1)</f>
        <v>0</v>
      </c>
      <c r="AU638" s="86">
        <f>SUMIFS('sys inv movment rpt'!$M:$M,'sys inv movment rpt'!$L:$L,$M638,'sys inv movment rpt'!$N:$N,AU$1)</f>
        <v>0</v>
      </c>
      <c r="AV638" s="86">
        <f>SUMIFS('sys inv movment rpt'!$M:$M,'sys inv movment rpt'!$L:$L,$M638,'sys inv movment rpt'!$N:$N,AV$1)</f>
        <v>0</v>
      </c>
      <c r="AW638" s="87" t="str">
        <f>IFERROR(VLOOKUP(A638,'sys-backorder details'!E:U,17,0),"-")</f>
        <v>-</v>
      </c>
      <c r="AX638" s="87" t="str">
        <f>IF(K638&gt;1,VLOOKUP(A638,'settings-routing'!A:I,9,0),"")</f>
        <v/>
      </c>
    </row>
    <row r="639" ht="12.75" hidden="1" customHeight="1">
      <c r="A639" s="28" t="s">
        <v>1440</v>
      </c>
      <c r="B639" s="28" t="s">
        <v>1441</v>
      </c>
      <c r="C639" s="50">
        <f t="shared" si="2"/>
        <v>3888</v>
      </c>
      <c r="D639" s="80">
        <f>SUMIF('Stocks 101-111'!$J:$J,'item dashboard'!A639,'Stocks 101-111'!K:K)</f>
        <v>3888</v>
      </c>
      <c r="E639" s="80">
        <f>SUMIF('Stocks 101-111'!$J:$J,'item dashboard'!A639,'Stocks 101-111'!$L:$L)</f>
        <v>0</v>
      </c>
      <c r="F639" s="81">
        <f t="shared" si="3"/>
        <v>0</v>
      </c>
      <c r="G639" s="82">
        <f t="shared" si="4"/>
        <v>0.3714285714</v>
      </c>
      <c r="H639" s="50">
        <f>SUMIFS('sys-backorder details'!$M:$M,'sys-backorder details'!$E:$E,'item dashboard'!A639,'sys-backorder details'!$V:$V,"")</f>
        <v>0</v>
      </c>
      <c r="I639" s="83">
        <f>SUMIF('settings-routing'!$I:$I,'item dashboard'!A639,'settings-routing'!$O:$O)</f>
        <v>0</v>
      </c>
      <c r="J639" s="50">
        <f>SUMIFS('sys-backorder details'!$M:$M,'sys-backorder details'!$E:$E,'item dashboard'!A639,'sys-backorder details'!$V:$V,"Call off")</f>
        <v>0</v>
      </c>
      <c r="K639" s="84">
        <f t="shared" si="5"/>
        <v>-3888</v>
      </c>
      <c r="L639" s="84">
        <f>SUMIF('Production Plan'!$E:$E,'item dashboard'!A639,'Production Plan'!$N:$N)</f>
        <v>0</v>
      </c>
      <c r="M639" s="85" t="str">
        <f t="shared" si="6"/>
        <v>B-J500-PK19-500 ml Pink milk Bottle</v>
      </c>
      <c r="N639" s="86">
        <f>SUMIFS('sys inv movment rpt'!$M:$M,'sys inv movment rpt'!$L:$L,$M639,'sys inv movment rpt'!$N:$N,N$1)</f>
        <v>2160</v>
      </c>
      <c r="O639" s="86">
        <f>SUMIFS('sys inv movment rpt'!$M:$M,'sys inv movment rpt'!$L:$L,$M639,'sys inv movment rpt'!$N:$N,O$1)</f>
        <v>0</v>
      </c>
      <c r="P639" s="86">
        <f>SUMIFS('sys inv movment rpt'!$M:$M,'sys inv movment rpt'!$L:$L,$M639,'sys inv movment rpt'!$N:$N,P$1)</f>
        <v>0</v>
      </c>
      <c r="Q639" s="86">
        <f>SUMIFS('sys inv movment rpt'!$M:$M,'sys inv movment rpt'!$L:$L,$M639,'sys inv movment rpt'!$N:$N,Q$1)</f>
        <v>0</v>
      </c>
      <c r="R639" s="86">
        <f>SUMIFS('sys inv movment rpt'!$M:$M,'sys inv movment rpt'!$L:$L,$M639,'sys inv movment rpt'!$N:$N,R$1)</f>
        <v>1872</v>
      </c>
      <c r="S639" s="86">
        <f>SUMIFS('sys inv movment rpt'!$M:$M,'sys inv movment rpt'!$L:$L,$M639,'sys inv movment rpt'!$N:$N,S$1)</f>
        <v>2448</v>
      </c>
      <c r="T639" s="86">
        <f>SUMIFS('sys inv movment rpt'!$M:$M,'sys inv movment rpt'!$L:$L,$M639,'sys inv movment rpt'!$N:$N,T$1)</f>
        <v>0</v>
      </c>
      <c r="U639" s="86">
        <f>SUMIFS('sys inv movment rpt'!$M:$M,'sys inv movment rpt'!$L:$L,$M639,'sys inv movment rpt'!$N:$N,U$1)</f>
        <v>0</v>
      </c>
      <c r="V639" s="86">
        <f>SUMIFS('sys inv movment rpt'!$M:$M,'sys inv movment rpt'!$L:$L,$M639,'sys inv movment rpt'!$N:$N,V$1)</f>
        <v>720</v>
      </c>
      <c r="W639" s="86">
        <f>SUMIFS('sys inv movment rpt'!$M:$M,'sys inv movment rpt'!$L:$L,$M639,'sys inv movment rpt'!$N:$N,W$1)</f>
        <v>2160</v>
      </c>
      <c r="X639" s="86">
        <f>SUMIFS('sys inv movment rpt'!$M:$M,'sys inv movment rpt'!$L:$L,$M639,'sys inv movment rpt'!$N:$N,X$1)</f>
        <v>0</v>
      </c>
      <c r="Y639" s="86">
        <f>SUMIFS('sys inv movment rpt'!$M:$M,'sys inv movment rpt'!$L:$L,$M639,'sys inv movment rpt'!$N:$N,Y$1)</f>
        <v>0</v>
      </c>
      <c r="Z639" s="86">
        <f>SUMIFS('sys inv movment rpt'!$M:$M,'sys inv movment rpt'!$L:$L,$M639,'sys inv movment rpt'!$N:$N,Z$1)</f>
        <v>432</v>
      </c>
      <c r="AA639" s="86">
        <f>SUMIFS('sys inv movment rpt'!$M:$M,'sys inv movment rpt'!$L:$L,$M639,'sys inv movment rpt'!$N:$N,AA$1)</f>
        <v>720</v>
      </c>
      <c r="AB639" s="86">
        <f>SUMIFS('sys inv movment rpt'!$M:$M,'sys inv movment rpt'!$L:$L,$M639,'sys inv movment rpt'!$N:$N,AB$1)</f>
        <v>0</v>
      </c>
      <c r="AC639" s="86">
        <f>SUMIFS('sys inv movment rpt'!$M:$M,'sys inv movment rpt'!$L:$L,$M639,'sys inv movment rpt'!$N:$N,AC$1)</f>
        <v>0</v>
      </c>
      <c r="AD639" s="86">
        <f>SUMIFS('sys inv movment rpt'!$M:$M,'sys inv movment rpt'!$L:$L,$M639,'sys inv movment rpt'!$N:$N,AD$1)</f>
        <v>0</v>
      </c>
      <c r="AE639" s="86">
        <f>SUMIFS('sys inv movment rpt'!$M:$M,'sys inv movment rpt'!$L:$L,$M639,'sys inv movment rpt'!$N:$N,AE$1)</f>
        <v>288</v>
      </c>
      <c r="AF639" s="86">
        <f>SUMIFS('sys inv movment rpt'!$M:$M,'sys inv movment rpt'!$L:$L,$M639,'sys inv movment rpt'!$N:$N,AF$1)</f>
        <v>0</v>
      </c>
      <c r="AG639" s="86">
        <f>SUMIFS('sys inv movment rpt'!$M:$M,'sys inv movment rpt'!$L:$L,$M639,'sys inv movment rpt'!$N:$N,AG$1)</f>
        <v>0</v>
      </c>
      <c r="AH639" s="86">
        <f>SUMIFS('sys inv movment rpt'!$M:$M,'sys inv movment rpt'!$L:$L,$M639,'sys inv movment rpt'!$N:$N,AH$1)</f>
        <v>0</v>
      </c>
      <c r="AI639" s="86">
        <f>SUMIFS('sys inv movment rpt'!$M:$M,'sys inv movment rpt'!$L:$L,$M639,'sys inv movment rpt'!$N:$N,AI$1)</f>
        <v>576</v>
      </c>
      <c r="AJ639" s="86">
        <f>SUMIFS('sys inv movment rpt'!$M:$M,'sys inv movment rpt'!$L:$L,$M639,'sys inv movment rpt'!$N:$N,AJ$1)</f>
        <v>144</v>
      </c>
      <c r="AK639" s="86">
        <f>SUMIFS('sys inv movment rpt'!$M:$M,'sys inv movment rpt'!$L:$L,$M639,'sys inv movment rpt'!$N:$N,AK$1)</f>
        <v>0</v>
      </c>
      <c r="AL639" s="86">
        <f>SUMIFS('sys inv movment rpt'!$M:$M,'sys inv movment rpt'!$L:$L,$M639,'sys inv movment rpt'!$N:$N,AL$1)</f>
        <v>0</v>
      </c>
      <c r="AM639" s="86">
        <f>SUMIFS('sys inv movment rpt'!$M:$M,'sys inv movment rpt'!$L:$L,$M639,'sys inv movment rpt'!$N:$N,AM$1)</f>
        <v>0</v>
      </c>
      <c r="AN639" s="86">
        <f>SUMIFS('sys inv movment rpt'!$M:$M,'sys inv movment rpt'!$L:$L,$M639,'sys inv movment rpt'!$N:$N,AN$1)</f>
        <v>7056</v>
      </c>
      <c r="AO639" s="86">
        <f>SUMIFS('sys inv movment rpt'!$M:$M,'sys inv movment rpt'!$L:$L,$M639,'sys inv movment rpt'!$N:$N,AO$1)</f>
        <v>0</v>
      </c>
      <c r="AP639" s="86">
        <f>SUMIFS('sys inv movment rpt'!$M:$M,'sys inv movment rpt'!$L:$L,$M639,'sys inv movment rpt'!$N:$N,AP$1)</f>
        <v>0</v>
      </c>
      <c r="AQ639" s="86">
        <f>SUMIFS('sys inv movment rpt'!$M:$M,'sys inv movment rpt'!$L:$L,$M639,'sys inv movment rpt'!$N:$N,AQ$1)</f>
        <v>0</v>
      </c>
      <c r="AR639" s="86">
        <f>SUMIFS('sys inv movment rpt'!$M:$M,'sys inv movment rpt'!$L:$L,$M639,'sys inv movment rpt'!$N:$N,AR$1)</f>
        <v>1584</v>
      </c>
      <c r="AS639" s="86">
        <f>SUMIFS('sys inv movment rpt'!$M:$M,'sys inv movment rpt'!$L:$L,$M639,'sys inv movment rpt'!$N:$N,AS$1)</f>
        <v>0</v>
      </c>
      <c r="AT639" s="86">
        <f>SUMIFS('sys inv movment rpt'!$M:$M,'sys inv movment rpt'!$L:$L,$M639,'sys inv movment rpt'!$N:$N,AT$1)</f>
        <v>0</v>
      </c>
      <c r="AU639" s="86">
        <f>SUMIFS('sys inv movment rpt'!$M:$M,'sys inv movment rpt'!$L:$L,$M639,'sys inv movment rpt'!$N:$N,AU$1)</f>
        <v>0</v>
      </c>
      <c r="AV639" s="86">
        <f>SUMIFS('sys inv movment rpt'!$M:$M,'sys inv movment rpt'!$L:$L,$M639,'sys inv movment rpt'!$N:$N,AV$1)</f>
        <v>2448</v>
      </c>
      <c r="AW639" s="87" t="str">
        <f>IFERROR(VLOOKUP(A639,'sys-backorder details'!E:U,17,0),"-")</f>
        <v>-</v>
      </c>
      <c r="AX639" s="87" t="str">
        <f>IF(K639&gt;1,VLOOKUP(A639,'settings-routing'!A:I,9,0),"")</f>
        <v/>
      </c>
    </row>
    <row r="640" ht="12.75" hidden="1" customHeight="1">
      <c r="A640" s="50" t="s">
        <v>1442</v>
      </c>
      <c r="B640" s="50" t="s">
        <v>1443</v>
      </c>
      <c r="C640" s="50">
        <f t="shared" si="2"/>
        <v>0</v>
      </c>
      <c r="D640" s="80">
        <f>SUMIF('Stocks 101-111'!$J:$J,'item dashboard'!A640,'Stocks 101-111'!K:K)</f>
        <v>0</v>
      </c>
      <c r="E640" s="80">
        <f>SUMIF('Stocks 101-111'!$J:$J,'item dashboard'!A640,'Stocks 101-111'!$L:$L)</f>
        <v>0</v>
      </c>
      <c r="F640" s="81">
        <f t="shared" si="3"/>
        <v>0</v>
      </c>
      <c r="G640" s="82">
        <f t="shared" si="4"/>
        <v>0</v>
      </c>
      <c r="H640" s="50">
        <f>SUMIFS('sys-backorder details'!$M:$M,'sys-backorder details'!$E:$E,'item dashboard'!A640,'sys-backorder details'!$V:$V,"")</f>
        <v>0</v>
      </c>
      <c r="I640" s="83">
        <f>SUMIF('settings-routing'!$I:$I,'item dashboard'!A640,'settings-routing'!$O:$O)</f>
        <v>0</v>
      </c>
      <c r="J640" s="50">
        <f>SUMIFS('sys-backorder details'!$M:$M,'sys-backorder details'!$E:$E,'item dashboard'!A640,'sys-backorder details'!$V:$V,"Call off")</f>
        <v>0</v>
      </c>
      <c r="K640" s="84">
        <f t="shared" si="5"/>
        <v>0</v>
      </c>
      <c r="L640" s="84">
        <f>SUMIF('Production Plan'!$E:$E,'item dashboard'!A640,'Production Plan'!$N:$N)</f>
        <v>0</v>
      </c>
      <c r="M640" s="85" t="str">
        <f t="shared" si="6"/>
        <v>B-J500SHC-W19SB-500 ml Sleeved Happy Cow Strawberry Bottle</v>
      </c>
      <c r="N640" s="86">
        <f>SUMIFS('sys inv movment rpt'!$M:$M,'sys inv movment rpt'!$L:$L,$M640,'sys inv movment rpt'!$N:$N,N$1)</f>
        <v>0</v>
      </c>
      <c r="O640" s="86">
        <f>SUMIFS('sys inv movment rpt'!$M:$M,'sys inv movment rpt'!$L:$L,$M640,'sys inv movment rpt'!$N:$N,O$1)</f>
        <v>0</v>
      </c>
      <c r="P640" s="86">
        <f>SUMIFS('sys inv movment rpt'!$M:$M,'sys inv movment rpt'!$L:$L,$M640,'sys inv movment rpt'!$N:$N,P$1)</f>
        <v>0</v>
      </c>
      <c r="Q640" s="86">
        <f>SUMIFS('sys inv movment rpt'!$M:$M,'sys inv movment rpt'!$L:$L,$M640,'sys inv movment rpt'!$N:$N,Q$1)</f>
        <v>0</v>
      </c>
      <c r="R640" s="86">
        <f>SUMIFS('sys inv movment rpt'!$M:$M,'sys inv movment rpt'!$L:$L,$M640,'sys inv movment rpt'!$N:$N,R$1)</f>
        <v>0</v>
      </c>
      <c r="S640" s="86">
        <f>SUMIFS('sys inv movment rpt'!$M:$M,'sys inv movment rpt'!$L:$L,$M640,'sys inv movment rpt'!$N:$N,S$1)</f>
        <v>0</v>
      </c>
      <c r="T640" s="86">
        <f>SUMIFS('sys inv movment rpt'!$M:$M,'sys inv movment rpt'!$L:$L,$M640,'sys inv movment rpt'!$N:$N,T$1)</f>
        <v>0</v>
      </c>
      <c r="U640" s="86">
        <f>SUMIFS('sys inv movment rpt'!$M:$M,'sys inv movment rpt'!$L:$L,$M640,'sys inv movment rpt'!$N:$N,U$1)</f>
        <v>0</v>
      </c>
      <c r="V640" s="86">
        <f>SUMIFS('sys inv movment rpt'!$M:$M,'sys inv movment rpt'!$L:$L,$M640,'sys inv movment rpt'!$N:$N,V$1)</f>
        <v>0</v>
      </c>
      <c r="W640" s="86">
        <f>SUMIFS('sys inv movment rpt'!$M:$M,'sys inv movment rpt'!$L:$L,$M640,'sys inv movment rpt'!$N:$N,W$1)</f>
        <v>0</v>
      </c>
      <c r="X640" s="86">
        <f>SUMIFS('sys inv movment rpt'!$M:$M,'sys inv movment rpt'!$L:$L,$M640,'sys inv movment rpt'!$N:$N,X$1)</f>
        <v>0</v>
      </c>
      <c r="Y640" s="86">
        <f>SUMIFS('sys inv movment rpt'!$M:$M,'sys inv movment rpt'!$L:$L,$M640,'sys inv movment rpt'!$N:$N,Y$1)</f>
        <v>0</v>
      </c>
      <c r="Z640" s="86">
        <f>SUMIFS('sys inv movment rpt'!$M:$M,'sys inv movment rpt'!$L:$L,$M640,'sys inv movment rpt'!$N:$N,Z$1)</f>
        <v>0</v>
      </c>
      <c r="AA640" s="86">
        <f>SUMIFS('sys inv movment rpt'!$M:$M,'sys inv movment rpt'!$L:$L,$M640,'sys inv movment rpt'!$N:$N,AA$1)</f>
        <v>0</v>
      </c>
      <c r="AB640" s="86">
        <f>SUMIFS('sys inv movment rpt'!$M:$M,'sys inv movment rpt'!$L:$L,$M640,'sys inv movment rpt'!$N:$N,AB$1)</f>
        <v>0</v>
      </c>
      <c r="AC640" s="86">
        <f>SUMIFS('sys inv movment rpt'!$M:$M,'sys inv movment rpt'!$L:$L,$M640,'sys inv movment rpt'!$N:$N,AC$1)</f>
        <v>0</v>
      </c>
      <c r="AD640" s="86">
        <f>SUMIFS('sys inv movment rpt'!$M:$M,'sys inv movment rpt'!$L:$L,$M640,'sys inv movment rpt'!$N:$N,AD$1)</f>
        <v>0</v>
      </c>
      <c r="AE640" s="86">
        <f>SUMIFS('sys inv movment rpt'!$M:$M,'sys inv movment rpt'!$L:$L,$M640,'sys inv movment rpt'!$N:$N,AE$1)</f>
        <v>0</v>
      </c>
      <c r="AF640" s="86">
        <f>SUMIFS('sys inv movment rpt'!$M:$M,'sys inv movment rpt'!$L:$L,$M640,'sys inv movment rpt'!$N:$N,AF$1)</f>
        <v>0</v>
      </c>
      <c r="AG640" s="86">
        <f>SUMIFS('sys inv movment rpt'!$M:$M,'sys inv movment rpt'!$L:$L,$M640,'sys inv movment rpt'!$N:$N,AG$1)</f>
        <v>0</v>
      </c>
      <c r="AH640" s="86">
        <f>SUMIFS('sys inv movment rpt'!$M:$M,'sys inv movment rpt'!$L:$L,$M640,'sys inv movment rpt'!$N:$N,AH$1)</f>
        <v>0</v>
      </c>
      <c r="AI640" s="86">
        <f>SUMIFS('sys inv movment rpt'!$M:$M,'sys inv movment rpt'!$L:$L,$M640,'sys inv movment rpt'!$N:$N,AI$1)</f>
        <v>0</v>
      </c>
      <c r="AJ640" s="86">
        <f>SUMIFS('sys inv movment rpt'!$M:$M,'sys inv movment rpt'!$L:$L,$M640,'sys inv movment rpt'!$N:$N,AJ$1)</f>
        <v>0</v>
      </c>
      <c r="AK640" s="86">
        <f>SUMIFS('sys inv movment rpt'!$M:$M,'sys inv movment rpt'!$L:$L,$M640,'sys inv movment rpt'!$N:$N,AK$1)</f>
        <v>0</v>
      </c>
      <c r="AL640" s="86">
        <f>SUMIFS('sys inv movment rpt'!$M:$M,'sys inv movment rpt'!$L:$L,$M640,'sys inv movment rpt'!$N:$N,AL$1)</f>
        <v>0</v>
      </c>
      <c r="AM640" s="86">
        <f>SUMIFS('sys inv movment rpt'!$M:$M,'sys inv movment rpt'!$L:$L,$M640,'sys inv movment rpt'!$N:$N,AM$1)</f>
        <v>0</v>
      </c>
      <c r="AN640" s="86">
        <f>SUMIFS('sys inv movment rpt'!$M:$M,'sys inv movment rpt'!$L:$L,$M640,'sys inv movment rpt'!$N:$N,AN$1)</f>
        <v>0</v>
      </c>
      <c r="AO640" s="86">
        <f>SUMIFS('sys inv movment rpt'!$M:$M,'sys inv movment rpt'!$L:$L,$M640,'sys inv movment rpt'!$N:$N,AO$1)</f>
        <v>0</v>
      </c>
      <c r="AP640" s="86">
        <f>SUMIFS('sys inv movment rpt'!$M:$M,'sys inv movment rpt'!$L:$L,$M640,'sys inv movment rpt'!$N:$N,AP$1)</f>
        <v>0</v>
      </c>
      <c r="AQ640" s="86">
        <f>SUMIFS('sys inv movment rpt'!$M:$M,'sys inv movment rpt'!$L:$L,$M640,'sys inv movment rpt'!$N:$N,AQ$1)</f>
        <v>0</v>
      </c>
      <c r="AR640" s="86">
        <f>SUMIFS('sys inv movment rpt'!$M:$M,'sys inv movment rpt'!$L:$L,$M640,'sys inv movment rpt'!$N:$N,AR$1)</f>
        <v>0</v>
      </c>
      <c r="AS640" s="86">
        <f>SUMIFS('sys inv movment rpt'!$M:$M,'sys inv movment rpt'!$L:$L,$M640,'sys inv movment rpt'!$N:$N,AS$1)</f>
        <v>0</v>
      </c>
      <c r="AT640" s="86">
        <f>SUMIFS('sys inv movment rpt'!$M:$M,'sys inv movment rpt'!$L:$L,$M640,'sys inv movment rpt'!$N:$N,AT$1)</f>
        <v>0</v>
      </c>
      <c r="AU640" s="86">
        <f>SUMIFS('sys inv movment rpt'!$M:$M,'sys inv movment rpt'!$L:$L,$M640,'sys inv movment rpt'!$N:$N,AU$1)</f>
        <v>0</v>
      </c>
      <c r="AV640" s="86">
        <f>SUMIFS('sys inv movment rpt'!$M:$M,'sys inv movment rpt'!$L:$L,$M640,'sys inv movment rpt'!$N:$N,AV$1)</f>
        <v>0</v>
      </c>
      <c r="AW640" s="87" t="str">
        <f>IFERROR(VLOOKUP(A640,'sys-backorder details'!E:U,17,0),"-")</f>
        <v>-</v>
      </c>
      <c r="AX640" s="87" t="str">
        <f>IF(K640&gt;1,VLOOKUP(A640,'settings-routing'!A:I,9,0),"")</f>
        <v/>
      </c>
    </row>
    <row r="641" ht="12.75" hidden="1" customHeight="1">
      <c r="A641" s="50" t="s">
        <v>1444</v>
      </c>
      <c r="B641" s="50" t="s">
        <v>1445</v>
      </c>
      <c r="C641" s="50">
        <f t="shared" si="2"/>
        <v>0</v>
      </c>
      <c r="D641" s="80">
        <f>SUMIF('Stocks 101-111'!$J:$J,'item dashboard'!A641,'Stocks 101-111'!K:K)</f>
        <v>0</v>
      </c>
      <c r="E641" s="80">
        <f>SUMIF('Stocks 101-111'!$J:$J,'item dashboard'!A641,'Stocks 101-111'!$L:$L)</f>
        <v>0</v>
      </c>
      <c r="F641" s="81">
        <f t="shared" si="3"/>
        <v>0</v>
      </c>
      <c r="G641" s="82">
        <f t="shared" si="4"/>
        <v>0</v>
      </c>
      <c r="H641" s="50">
        <f>SUMIFS('sys-backorder details'!$M:$M,'sys-backorder details'!$E:$E,'item dashboard'!A641,'sys-backorder details'!$V:$V,"")</f>
        <v>0</v>
      </c>
      <c r="I641" s="83">
        <f>SUMIF('settings-routing'!$I:$I,'item dashboard'!A641,'settings-routing'!$O:$O)</f>
        <v>0</v>
      </c>
      <c r="J641" s="50">
        <f>SUMIFS('sys-backorder details'!$M:$M,'sys-backorder details'!$E:$E,'item dashboard'!A641,'sys-backorder details'!$V:$V,"Call off")</f>
        <v>0</v>
      </c>
      <c r="K641" s="84">
        <f t="shared" si="5"/>
        <v>0</v>
      </c>
      <c r="L641" s="84">
        <f>SUMIF('Production Plan'!$E:$E,'item dashboard'!A641,'Production Plan'!$N:$N)</f>
        <v>0</v>
      </c>
      <c r="M641" s="85" t="str">
        <f t="shared" si="6"/>
        <v>B-J500SHC-W19VA-500 ml Sleeved Happy Cow Vanilla Bottle</v>
      </c>
      <c r="N641" s="86">
        <f>SUMIFS('sys inv movment rpt'!$M:$M,'sys inv movment rpt'!$L:$L,$M641,'sys inv movment rpt'!$N:$N,N$1)</f>
        <v>0</v>
      </c>
      <c r="O641" s="86">
        <f>SUMIFS('sys inv movment rpt'!$M:$M,'sys inv movment rpt'!$L:$L,$M641,'sys inv movment rpt'!$N:$N,O$1)</f>
        <v>0</v>
      </c>
      <c r="P641" s="86">
        <f>SUMIFS('sys inv movment rpt'!$M:$M,'sys inv movment rpt'!$L:$L,$M641,'sys inv movment rpt'!$N:$N,P$1)</f>
        <v>0</v>
      </c>
      <c r="Q641" s="86">
        <f>SUMIFS('sys inv movment rpt'!$M:$M,'sys inv movment rpt'!$L:$L,$M641,'sys inv movment rpt'!$N:$N,Q$1)</f>
        <v>0</v>
      </c>
      <c r="R641" s="86">
        <f>SUMIFS('sys inv movment rpt'!$M:$M,'sys inv movment rpt'!$L:$L,$M641,'sys inv movment rpt'!$N:$N,R$1)</f>
        <v>0</v>
      </c>
      <c r="S641" s="86">
        <f>SUMIFS('sys inv movment rpt'!$M:$M,'sys inv movment rpt'!$L:$L,$M641,'sys inv movment rpt'!$N:$N,S$1)</f>
        <v>0</v>
      </c>
      <c r="T641" s="86">
        <f>SUMIFS('sys inv movment rpt'!$M:$M,'sys inv movment rpt'!$L:$L,$M641,'sys inv movment rpt'!$N:$N,T$1)</f>
        <v>0</v>
      </c>
      <c r="U641" s="86">
        <f>SUMIFS('sys inv movment rpt'!$M:$M,'sys inv movment rpt'!$L:$L,$M641,'sys inv movment rpt'!$N:$N,U$1)</f>
        <v>0</v>
      </c>
      <c r="V641" s="86">
        <f>SUMIFS('sys inv movment rpt'!$M:$M,'sys inv movment rpt'!$L:$L,$M641,'sys inv movment rpt'!$N:$N,V$1)</f>
        <v>0</v>
      </c>
      <c r="W641" s="86">
        <f>SUMIFS('sys inv movment rpt'!$M:$M,'sys inv movment rpt'!$L:$L,$M641,'sys inv movment rpt'!$N:$N,W$1)</f>
        <v>0</v>
      </c>
      <c r="X641" s="86">
        <f>SUMIFS('sys inv movment rpt'!$M:$M,'sys inv movment rpt'!$L:$L,$M641,'sys inv movment rpt'!$N:$N,X$1)</f>
        <v>0</v>
      </c>
      <c r="Y641" s="86">
        <f>SUMIFS('sys inv movment rpt'!$M:$M,'sys inv movment rpt'!$L:$L,$M641,'sys inv movment rpt'!$N:$N,Y$1)</f>
        <v>0</v>
      </c>
      <c r="Z641" s="86">
        <f>SUMIFS('sys inv movment rpt'!$M:$M,'sys inv movment rpt'!$L:$L,$M641,'sys inv movment rpt'!$N:$N,Z$1)</f>
        <v>0</v>
      </c>
      <c r="AA641" s="86">
        <f>SUMIFS('sys inv movment rpt'!$M:$M,'sys inv movment rpt'!$L:$L,$M641,'sys inv movment rpt'!$N:$N,AA$1)</f>
        <v>0</v>
      </c>
      <c r="AB641" s="86">
        <f>SUMIFS('sys inv movment rpt'!$M:$M,'sys inv movment rpt'!$L:$L,$M641,'sys inv movment rpt'!$N:$N,AB$1)</f>
        <v>0</v>
      </c>
      <c r="AC641" s="86">
        <f>SUMIFS('sys inv movment rpt'!$M:$M,'sys inv movment rpt'!$L:$L,$M641,'sys inv movment rpt'!$N:$N,AC$1)</f>
        <v>0</v>
      </c>
      <c r="AD641" s="86">
        <f>SUMIFS('sys inv movment rpt'!$M:$M,'sys inv movment rpt'!$L:$L,$M641,'sys inv movment rpt'!$N:$N,AD$1)</f>
        <v>0</v>
      </c>
      <c r="AE641" s="86">
        <f>SUMIFS('sys inv movment rpt'!$M:$M,'sys inv movment rpt'!$L:$L,$M641,'sys inv movment rpt'!$N:$N,AE$1)</f>
        <v>0</v>
      </c>
      <c r="AF641" s="86">
        <f>SUMIFS('sys inv movment rpt'!$M:$M,'sys inv movment rpt'!$L:$L,$M641,'sys inv movment rpt'!$N:$N,AF$1)</f>
        <v>0</v>
      </c>
      <c r="AG641" s="86">
        <f>SUMIFS('sys inv movment rpt'!$M:$M,'sys inv movment rpt'!$L:$L,$M641,'sys inv movment rpt'!$N:$N,AG$1)</f>
        <v>0</v>
      </c>
      <c r="AH641" s="86">
        <f>SUMIFS('sys inv movment rpt'!$M:$M,'sys inv movment rpt'!$L:$L,$M641,'sys inv movment rpt'!$N:$N,AH$1)</f>
        <v>0</v>
      </c>
      <c r="AI641" s="86">
        <f>SUMIFS('sys inv movment rpt'!$M:$M,'sys inv movment rpt'!$L:$L,$M641,'sys inv movment rpt'!$N:$N,AI$1)</f>
        <v>0</v>
      </c>
      <c r="AJ641" s="86">
        <f>SUMIFS('sys inv movment rpt'!$M:$M,'sys inv movment rpt'!$L:$L,$M641,'sys inv movment rpt'!$N:$N,AJ$1)</f>
        <v>0</v>
      </c>
      <c r="AK641" s="86">
        <f>SUMIFS('sys inv movment rpt'!$M:$M,'sys inv movment rpt'!$L:$L,$M641,'sys inv movment rpt'!$N:$N,AK$1)</f>
        <v>0</v>
      </c>
      <c r="AL641" s="86">
        <f>SUMIFS('sys inv movment rpt'!$M:$M,'sys inv movment rpt'!$L:$L,$M641,'sys inv movment rpt'!$N:$N,AL$1)</f>
        <v>0</v>
      </c>
      <c r="AM641" s="86">
        <f>SUMIFS('sys inv movment rpt'!$M:$M,'sys inv movment rpt'!$L:$L,$M641,'sys inv movment rpt'!$N:$N,AM$1)</f>
        <v>0</v>
      </c>
      <c r="AN641" s="86">
        <f>SUMIFS('sys inv movment rpt'!$M:$M,'sys inv movment rpt'!$L:$L,$M641,'sys inv movment rpt'!$N:$N,AN$1)</f>
        <v>0</v>
      </c>
      <c r="AO641" s="86">
        <f>SUMIFS('sys inv movment rpt'!$M:$M,'sys inv movment rpt'!$L:$L,$M641,'sys inv movment rpt'!$N:$N,AO$1)</f>
        <v>0</v>
      </c>
      <c r="AP641" s="86">
        <f>SUMIFS('sys inv movment rpt'!$M:$M,'sys inv movment rpt'!$L:$L,$M641,'sys inv movment rpt'!$N:$N,AP$1)</f>
        <v>0</v>
      </c>
      <c r="AQ641" s="86">
        <f>SUMIFS('sys inv movment rpt'!$M:$M,'sys inv movment rpt'!$L:$L,$M641,'sys inv movment rpt'!$N:$N,AQ$1)</f>
        <v>0</v>
      </c>
      <c r="AR641" s="86">
        <f>SUMIFS('sys inv movment rpt'!$M:$M,'sys inv movment rpt'!$L:$L,$M641,'sys inv movment rpt'!$N:$N,AR$1)</f>
        <v>0</v>
      </c>
      <c r="AS641" s="86">
        <f>SUMIFS('sys inv movment rpt'!$M:$M,'sys inv movment rpt'!$L:$L,$M641,'sys inv movment rpt'!$N:$N,AS$1)</f>
        <v>0</v>
      </c>
      <c r="AT641" s="86">
        <f>SUMIFS('sys inv movment rpt'!$M:$M,'sys inv movment rpt'!$L:$L,$M641,'sys inv movment rpt'!$N:$N,AT$1)</f>
        <v>0</v>
      </c>
      <c r="AU641" s="86">
        <f>SUMIFS('sys inv movment rpt'!$M:$M,'sys inv movment rpt'!$L:$L,$M641,'sys inv movment rpt'!$N:$N,AU$1)</f>
        <v>0</v>
      </c>
      <c r="AV641" s="86">
        <f>SUMIFS('sys inv movment rpt'!$M:$M,'sys inv movment rpt'!$L:$L,$M641,'sys inv movment rpt'!$N:$N,AV$1)</f>
        <v>0</v>
      </c>
      <c r="AW641" s="87" t="str">
        <f>IFERROR(VLOOKUP(A641,'sys-backorder details'!E:U,17,0),"-")</f>
        <v>-</v>
      </c>
      <c r="AX641" s="87" t="str">
        <f>IF(K641&gt;1,VLOOKUP(A641,'settings-routing'!A:I,9,0),"")</f>
        <v/>
      </c>
    </row>
    <row r="642" ht="12.75" hidden="1" customHeight="1">
      <c r="A642" s="50" t="s">
        <v>164</v>
      </c>
      <c r="B642" s="50" t="s">
        <v>1446</v>
      </c>
      <c r="C642" s="50">
        <f t="shared" si="2"/>
        <v>7200</v>
      </c>
      <c r="D642" s="80">
        <f>SUMIF('Stocks 101-111'!$J:$J,'item dashboard'!A642,'Stocks 101-111'!K:K)</f>
        <v>7200</v>
      </c>
      <c r="E642" s="80">
        <f>SUMIF('Stocks 101-111'!$J:$J,'item dashboard'!A642,'Stocks 101-111'!$L:$L)</f>
        <v>0</v>
      </c>
      <c r="F642" s="81">
        <f t="shared" si="3"/>
        <v>0</v>
      </c>
      <c r="G642" s="82">
        <f t="shared" si="4"/>
        <v>0.4</v>
      </c>
      <c r="H642" s="50">
        <f>SUMIFS('sys-backorder details'!$M:$M,'sys-backorder details'!$E:$E,'item dashboard'!A642,'sys-backorder details'!$V:$V,"")</f>
        <v>0</v>
      </c>
      <c r="I642" s="83">
        <f>SUMIF('settings-routing'!$I:$I,'item dashboard'!A642,'settings-routing'!$O:$O)</f>
        <v>0</v>
      </c>
      <c r="J642" s="50">
        <f>SUMIFS('sys-backorder details'!$M:$M,'sys-backorder details'!$E:$E,'item dashboard'!A642,'sys-backorder details'!$V:$V,"Call off")</f>
        <v>0</v>
      </c>
      <c r="K642" s="84">
        <f t="shared" si="5"/>
        <v>-7200</v>
      </c>
      <c r="L642" s="84">
        <f>SUMIF('Production Plan'!$E:$E,'item dashboard'!A642,'Production Plan'!$N:$N)</f>
        <v>0</v>
      </c>
      <c r="M642" s="85" t="str">
        <f t="shared" si="6"/>
        <v>B-J500-W19-500 ml White milk Bottle</v>
      </c>
      <c r="N642" s="86">
        <f>SUMIFS('sys inv movment rpt'!$M:$M,'sys inv movment rpt'!$L:$L,$M642,'sys inv movment rpt'!$N:$N,N$1)</f>
        <v>1728</v>
      </c>
      <c r="O642" s="86">
        <f>SUMIFS('sys inv movment rpt'!$M:$M,'sys inv movment rpt'!$L:$L,$M642,'sys inv movment rpt'!$N:$N,O$1)</f>
        <v>0</v>
      </c>
      <c r="P642" s="86">
        <f>SUMIFS('sys inv movment rpt'!$M:$M,'sys inv movment rpt'!$L:$L,$M642,'sys inv movment rpt'!$N:$N,P$1)</f>
        <v>0</v>
      </c>
      <c r="Q642" s="86">
        <f>SUMIFS('sys inv movment rpt'!$M:$M,'sys inv movment rpt'!$L:$L,$M642,'sys inv movment rpt'!$N:$N,Q$1)</f>
        <v>0</v>
      </c>
      <c r="R642" s="86">
        <f>SUMIFS('sys inv movment rpt'!$M:$M,'sys inv movment rpt'!$L:$L,$M642,'sys inv movment rpt'!$N:$N,R$1)</f>
        <v>1728</v>
      </c>
      <c r="S642" s="86">
        <f>SUMIFS('sys inv movment rpt'!$M:$M,'sys inv movment rpt'!$L:$L,$M642,'sys inv movment rpt'!$N:$N,S$1)</f>
        <v>2736</v>
      </c>
      <c r="T642" s="86">
        <f>SUMIFS('sys inv movment rpt'!$M:$M,'sys inv movment rpt'!$L:$L,$M642,'sys inv movment rpt'!$N:$N,T$1)</f>
        <v>0</v>
      </c>
      <c r="U642" s="86">
        <f>SUMIFS('sys inv movment rpt'!$M:$M,'sys inv movment rpt'!$L:$L,$M642,'sys inv movment rpt'!$N:$N,U$1)</f>
        <v>0</v>
      </c>
      <c r="V642" s="86">
        <f>SUMIFS('sys inv movment rpt'!$M:$M,'sys inv movment rpt'!$L:$L,$M642,'sys inv movment rpt'!$N:$N,V$1)</f>
        <v>432</v>
      </c>
      <c r="W642" s="86">
        <f>SUMIFS('sys inv movment rpt'!$M:$M,'sys inv movment rpt'!$L:$L,$M642,'sys inv movment rpt'!$N:$N,W$1)</f>
        <v>2448</v>
      </c>
      <c r="X642" s="86">
        <f>SUMIFS('sys inv movment rpt'!$M:$M,'sys inv movment rpt'!$L:$L,$M642,'sys inv movment rpt'!$N:$N,X$1)</f>
        <v>0</v>
      </c>
      <c r="Y642" s="86">
        <f>SUMIFS('sys inv movment rpt'!$M:$M,'sys inv movment rpt'!$L:$L,$M642,'sys inv movment rpt'!$N:$N,Y$1)</f>
        <v>0</v>
      </c>
      <c r="Z642" s="86">
        <f>SUMIFS('sys inv movment rpt'!$M:$M,'sys inv movment rpt'!$L:$L,$M642,'sys inv movment rpt'!$N:$N,Z$1)</f>
        <v>0</v>
      </c>
      <c r="AA642" s="86">
        <f>SUMIFS('sys inv movment rpt'!$M:$M,'sys inv movment rpt'!$L:$L,$M642,'sys inv movment rpt'!$N:$N,AA$1)</f>
        <v>720</v>
      </c>
      <c r="AB642" s="86">
        <f>SUMIFS('sys inv movment rpt'!$M:$M,'sys inv movment rpt'!$L:$L,$M642,'sys inv movment rpt'!$N:$N,AB$1)</f>
        <v>0</v>
      </c>
      <c r="AC642" s="86">
        <f>SUMIFS('sys inv movment rpt'!$M:$M,'sys inv movment rpt'!$L:$L,$M642,'sys inv movment rpt'!$N:$N,AC$1)</f>
        <v>0</v>
      </c>
      <c r="AD642" s="86">
        <f>SUMIFS('sys inv movment rpt'!$M:$M,'sys inv movment rpt'!$L:$L,$M642,'sys inv movment rpt'!$N:$N,AD$1)</f>
        <v>0</v>
      </c>
      <c r="AE642" s="86">
        <f>SUMIFS('sys inv movment rpt'!$M:$M,'sys inv movment rpt'!$L:$L,$M642,'sys inv movment rpt'!$N:$N,AE$1)</f>
        <v>0</v>
      </c>
      <c r="AF642" s="86">
        <f>SUMIFS('sys inv movment rpt'!$M:$M,'sys inv movment rpt'!$L:$L,$M642,'sys inv movment rpt'!$N:$N,AF$1)</f>
        <v>288</v>
      </c>
      <c r="AG642" s="86">
        <f>SUMIFS('sys inv movment rpt'!$M:$M,'sys inv movment rpt'!$L:$L,$M642,'sys inv movment rpt'!$N:$N,AG$1)</f>
        <v>0</v>
      </c>
      <c r="AH642" s="86">
        <f>SUMIFS('sys inv movment rpt'!$M:$M,'sys inv movment rpt'!$L:$L,$M642,'sys inv movment rpt'!$N:$N,AH$1)</f>
        <v>0</v>
      </c>
      <c r="AI642" s="86">
        <f>SUMIFS('sys inv movment rpt'!$M:$M,'sys inv movment rpt'!$L:$L,$M642,'sys inv movment rpt'!$N:$N,AI$1)</f>
        <v>576</v>
      </c>
      <c r="AJ642" s="86">
        <f>SUMIFS('sys inv movment rpt'!$M:$M,'sys inv movment rpt'!$L:$L,$M642,'sys inv movment rpt'!$N:$N,AJ$1)</f>
        <v>288</v>
      </c>
      <c r="AK642" s="86">
        <f>SUMIFS('sys inv movment rpt'!$M:$M,'sys inv movment rpt'!$L:$L,$M642,'sys inv movment rpt'!$N:$N,AK$1)</f>
        <v>0</v>
      </c>
      <c r="AL642" s="86">
        <f>SUMIFS('sys inv movment rpt'!$M:$M,'sys inv movment rpt'!$L:$L,$M642,'sys inv movment rpt'!$N:$N,AL$1)</f>
        <v>0</v>
      </c>
      <c r="AM642" s="86">
        <f>SUMIFS('sys inv movment rpt'!$M:$M,'sys inv movment rpt'!$L:$L,$M642,'sys inv movment rpt'!$N:$N,AM$1)</f>
        <v>0</v>
      </c>
      <c r="AN642" s="86">
        <f>SUMIFS('sys inv movment rpt'!$M:$M,'sys inv movment rpt'!$L:$L,$M642,'sys inv movment rpt'!$N:$N,AN$1)</f>
        <v>144</v>
      </c>
      <c r="AO642" s="86">
        <f>SUMIFS('sys inv movment rpt'!$M:$M,'sys inv movment rpt'!$L:$L,$M642,'sys inv movment rpt'!$N:$N,AO$1)</f>
        <v>144</v>
      </c>
      <c r="AP642" s="86">
        <f>SUMIFS('sys inv movment rpt'!$M:$M,'sys inv movment rpt'!$L:$L,$M642,'sys inv movment rpt'!$N:$N,AP$1)</f>
        <v>0</v>
      </c>
      <c r="AQ642" s="86">
        <f>SUMIFS('sys inv movment rpt'!$M:$M,'sys inv movment rpt'!$L:$L,$M642,'sys inv movment rpt'!$N:$N,AQ$1)</f>
        <v>0</v>
      </c>
      <c r="AR642" s="86">
        <f>SUMIFS('sys inv movment rpt'!$M:$M,'sys inv movment rpt'!$L:$L,$M642,'sys inv movment rpt'!$N:$N,AR$1)</f>
        <v>1728</v>
      </c>
      <c r="AS642" s="86">
        <f>SUMIFS('sys inv movment rpt'!$M:$M,'sys inv movment rpt'!$L:$L,$M642,'sys inv movment rpt'!$N:$N,AS$1)</f>
        <v>144</v>
      </c>
      <c r="AT642" s="86">
        <f>SUMIFS('sys inv movment rpt'!$M:$M,'sys inv movment rpt'!$L:$L,$M642,'sys inv movment rpt'!$N:$N,AT$1)</f>
        <v>0</v>
      </c>
      <c r="AU642" s="86">
        <f>SUMIFS('sys inv movment rpt'!$M:$M,'sys inv movment rpt'!$L:$L,$M642,'sys inv movment rpt'!$N:$N,AU$1)</f>
        <v>0</v>
      </c>
      <c r="AV642" s="86">
        <f>SUMIFS('sys inv movment rpt'!$M:$M,'sys inv movment rpt'!$L:$L,$M642,'sys inv movment rpt'!$N:$N,AV$1)</f>
        <v>288</v>
      </c>
      <c r="AW642" s="87" t="str">
        <f>IFERROR(VLOOKUP(A642,'sys-backorder details'!E:U,17,0),"-")</f>
        <v>-</v>
      </c>
      <c r="AX642" s="87" t="str">
        <f>IF(K642&gt;1,VLOOKUP(A642,'settings-routing'!A:I,9,0),"")</f>
        <v/>
      </c>
    </row>
    <row r="643" ht="12.75" hidden="1" customHeight="1">
      <c r="A643" s="50" t="s">
        <v>1447</v>
      </c>
      <c r="B643" s="50" t="s">
        <v>1448</v>
      </c>
      <c r="C643" s="50">
        <f t="shared" si="2"/>
        <v>0</v>
      </c>
      <c r="D643" s="80">
        <f>SUMIF('Stocks 101-111'!$J:$J,'item dashboard'!A643,'Stocks 101-111'!K:K)</f>
        <v>0</v>
      </c>
      <c r="E643" s="80">
        <f>SUMIF('Stocks 101-111'!$J:$J,'item dashboard'!A643,'Stocks 101-111'!$L:$L)</f>
        <v>0</v>
      </c>
      <c r="F643" s="81">
        <f t="shared" si="3"/>
        <v>0</v>
      </c>
      <c r="G643" s="82">
        <f t="shared" si="4"/>
        <v>0</v>
      </c>
      <c r="H643" s="50">
        <f>SUMIFS('sys-backorder details'!$M:$M,'sys-backorder details'!$E:$E,'item dashboard'!A643,'sys-backorder details'!$V:$V,"")</f>
        <v>0</v>
      </c>
      <c r="I643" s="83">
        <f>SUMIF('settings-routing'!$I:$I,'item dashboard'!A643,'settings-routing'!$O:$O)</f>
        <v>0</v>
      </c>
      <c r="J643" s="50">
        <f>SUMIFS('sys-backorder details'!$M:$M,'sys-backorder details'!$E:$E,'item dashboard'!A643,'sys-backorder details'!$V:$V,"Call off")</f>
        <v>0</v>
      </c>
      <c r="K643" s="84">
        <f t="shared" si="5"/>
        <v>0</v>
      </c>
      <c r="L643" s="84">
        <f>SUMIF('Production Plan'!$E:$E,'item dashboard'!A643,'Production Plan'!$N:$N)</f>
        <v>0</v>
      </c>
      <c r="M643" s="85" t="str">
        <f t="shared" si="6"/>
        <v>B-J500-W20-0.5 Ltr. Bottle</v>
      </c>
      <c r="N643" s="86">
        <f>SUMIFS('sys inv movment rpt'!$M:$M,'sys inv movment rpt'!$L:$L,$M643,'sys inv movment rpt'!$N:$N,N$1)</f>
        <v>0</v>
      </c>
      <c r="O643" s="86">
        <f>SUMIFS('sys inv movment rpt'!$M:$M,'sys inv movment rpt'!$L:$L,$M643,'sys inv movment rpt'!$N:$N,O$1)</f>
        <v>0</v>
      </c>
      <c r="P643" s="86">
        <f>SUMIFS('sys inv movment rpt'!$M:$M,'sys inv movment rpt'!$L:$L,$M643,'sys inv movment rpt'!$N:$N,P$1)</f>
        <v>0</v>
      </c>
      <c r="Q643" s="86">
        <f>SUMIFS('sys inv movment rpt'!$M:$M,'sys inv movment rpt'!$L:$L,$M643,'sys inv movment rpt'!$N:$N,Q$1)</f>
        <v>0</v>
      </c>
      <c r="R643" s="86">
        <f>SUMIFS('sys inv movment rpt'!$M:$M,'sys inv movment rpt'!$L:$L,$M643,'sys inv movment rpt'!$N:$N,R$1)</f>
        <v>0</v>
      </c>
      <c r="S643" s="86">
        <f>SUMIFS('sys inv movment rpt'!$M:$M,'sys inv movment rpt'!$L:$L,$M643,'sys inv movment rpt'!$N:$N,S$1)</f>
        <v>0</v>
      </c>
      <c r="T643" s="86">
        <f>SUMIFS('sys inv movment rpt'!$M:$M,'sys inv movment rpt'!$L:$L,$M643,'sys inv movment rpt'!$N:$N,T$1)</f>
        <v>0</v>
      </c>
      <c r="U643" s="86">
        <f>SUMIFS('sys inv movment rpt'!$M:$M,'sys inv movment rpt'!$L:$L,$M643,'sys inv movment rpt'!$N:$N,U$1)</f>
        <v>0</v>
      </c>
      <c r="V643" s="86">
        <f>SUMIFS('sys inv movment rpt'!$M:$M,'sys inv movment rpt'!$L:$L,$M643,'sys inv movment rpt'!$N:$N,V$1)</f>
        <v>0</v>
      </c>
      <c r="W643" s="86">
        <f>SUMIFS('sys inv movment rpt'!$M:$M,'sys inv movment rpt'!$L:$L,$M643,'sys inv movment rpt'!$N:$N,W$1)</f>
        <v>0</v>
      </c>
      <c r="X643" s="86">
        <f>SUMIFS('sys inv movment rpt'!$M:$M,'sys inv movment rpt'!$L:$L,$M643,'sys inv movment rpt'!$N:$N,X$1)</f>
        <v>0</v>
      </c>
      <c r="Y643" s="86">
        <f>SUMIFS('sys inv movment rpt'!$M:$M,'sys inv movment rpt'!$L:$L,$M643,'sys inv movment rpt'!$N:$N,Y$1)</f>
        <v>0</v>
      </c>
      <c r="Z643" s="86">
        <f>SUMIFS('sys inv movment rpt'!$M:$M,'sys inv movment rpt'!$L:$L,$M643,'sys inv movment rpt'!$N:$N,Z$1)</f>
        <v>0</v>
      </c>
      <c r="AA643" s="86">
        <f>SUMIFS('sys inv movment rpt'!$M:$M,'sys inv movment rpt'!$L:$L,$M643,'sys inv movment rpt'!$N:$N,AA$1)</f>
        <v>0</v>
      </c>
      <c r="AB643" s="86">
        <f>SUMIFS('sys inv movment rpt'!$M:$M,'sys inv movment rpt'!$L:$L,$M643,'sys inv movment rpt'!$N:$N,AB$1)</f>
        <v>0</v>
      </c>
      <c r="AC643" s="86">
        <f>SUMIFS('sys inv movment rpt'!$M:$M,'sys inv movment rpt'!$L:$L,$M643,'sys inv movment rpt'!$N:$N,AC$1)</f>
        <v>0</v>
      </c>
      <c r="AD643" s="86">
        <f>SUMIFS('sys inv movment rpt'!$M:$M,'sys inv movment rpt'!$L:$L,$M643,'sys inv movment rpt'!$N:$N,AD$1)</f>
        <v>0</v>
      </c>
      <c r="AE643" s="86">
        <f>SUMIFS('sys inv movment rpt'!$M:$M,'sys inv movment rpt'!$L:$L,$M643,'sys inv movment rpt'!$N:$N,AE$1)</f>
        <v>0</v>
      </c>
      <c r="AF643" s="86">
        <f>SUMIFS('sys inv movment rpt'!$M:$M,'sys inv movment rpt'!$L:$L,$M643,'sys inv movment rpt'!$N:$N,AF$1)</f>
        <v>0</v>
      </c>
      <c r="AG643" s="86">
        <f>SUMIFS('sys inv movment rpt'!$M:$M,'sys inv movment rpt'!$L:$L,$M643,'sys inv movment rpt'!$N:$N,AG$1)</f>
        <v>0</v>
      </c>
      <c r="AH643" s="86">
        <f>SUMIFS('sys inv movment rpt'!$M:$M,'sys inv movment rpt'!$L:$L,$M643,'sys inv movment rpt'!$N:$N,AH$1)</f>
        <v>0</v>
      </c>
      <c r="AI643" s="86">
        <f>SUMIFS('sys inv movment rpt'!$M:$M,'sys inv movment rpt'!$L:$L,$M643,'sys inv movment rpt'!$N:$N,AI$1)</f>
        <v>0</v>
      </c>
      <c r="AJ643" s="86">
        <f>SUMIFS('sys inv movment rpt'!$M:$M,'sys inv movment rpt'!$L:$L,$M643,'sys inv movment rpt'!$N:$N,AJ$1)</f>
        <v>0</v>
      </c>
      <c r="AK643" s="86">
        <f>SUMIFS('sys inv movment rpt'!$M:$M,'sys inv movment rpt'!$L:$L,$M643,'sys inv movment rpt'!$N:$N,AK$1)</f>
        <v>0</v>
      </c>
      <c r="AL643" s="86">
        <f>SUMIFS('sys inv movment rpt'!$M:$M,'sys inv movment rpt'!$L:$L,$M643,'sys inv movment rpt'!$N:$N,AL$1)</f>
        <v>0</v>
      </c>
      <c r="AM643" s="86">
        <f>SUMIFS('sys inv movment rpt'!$M:$M,'sys inv movment rpt'!$L:$L,$M643,'sys inv movment rpt'!$N:$N,AM$1)</f>
        <v>0</v>
      </c>
      <c r="AN643" s="86">
        <f>SUMIFS('sys inv movment rpt'!$M:$M,'sys inv movment rpt'!$L:$L,$M643,'sys inv movment rpt'!$N:$N,AN$1)</f>
        <v>0</v>
      </c>
      <c r="AO643" s="86">
        <f>SUMIFS('sys inv movment rpt'!$M:$M,'sys inv movment rpt'!$L:$L,$M643,'sys inv movment rpt'!$N:$N,AO$1)</f>
        <v>0</v>
      </c>
      <c r="AP643" s="86">
        <f>SUMIFS('sys inv movment rpt'!$M:$M,'sys inv movment rpt'!$L:$L,$M643,'sys inv movment rpt'!$N:$N,AP$1)</f>
        <v>0</v>
      </c>
      <c r="AQ643" s="86">
        <f>SUMIFS('sys inv movment rpt'!$M:$M,'sys inv movment rpt'!$L:$L,$M643,'sys inv movment rpt'!$N:$N,AQ$1)</f>
        <v>0</v>
      </c>
      <c r="AR643" s="86">
        <f>SUMIFS('sys inv movment rpt'!$M:$M,'sys inv movment rpt'!$L:$L,$M643,'sys inv movment rpt'!$N:$N,AR$1)</f>
        <v>0</v>
      </c>
      <c r="AS643" s="86">
        <f>SUMIFS('sys inv movment rpt'!$M:$M,'sys inv movment rpt'!$L:$L,$M643,'sys inv movment rpt'!$N:$N,AS$1)</f>
        <v>0</v>
      </c>
      <c r="AT643" s="86">
        <f>SUMIFS('sys inv movment rpt'!$M:$M,'sys inv movment rpt'!$L:$L,$M643,'sys inv movment rpt'!$N:$N,AT$1)</f>
        <v>0</v>
      </c>
      <c r="AU643" s="86">
        <f>SUMIFS('sys inv movment rpt'!$M:$M,'sys inv movment rpt'!$L:$L,$M643,'sys inv movment rpt'!$N:$N,AU$1)</f>
        <v>0</v>
      </c>
      <c r="AV643" s="86">
        <f>SUMIFS('sys inv movment rpt'!$M:$M,'sys inv movment rpt'!$L:$L,$M643,'sys inv movment rpt'!$N:$N,AV$1)</f>
        <v>0</v>
      </c>
      <c r="AW643" s="87" t="str">
        <f>IFERROR(VLOOKUP(A643,'sys-backorder details'!E:U,17,0),"-")</f>
        <v>-</v>
      </c>
      <c r="AX643" s="87" t="str">
        <f>IF(K643&gt;1,VLOOKUP(A643,'settings-routing'!A:I,9,0),"")</f>
        <v/>
      </c>
    </row>
    <row r="644" ht="12.75" hidden="1" customHeight="1">
      <c r="A644" s="50" t="s">
        <v>1449</v>
      </c>
      <c r="B644" s="50" t="s">
        <v>1448</v>
      </c>
      <c r="C644" s="50">
        <f t="shared" si="2"/>
        <v>0</v>
      </c>
      <c r="D644" s="80">
        <f>SUMIF('Stocks 101-111'!$J:$J,'item dashboard'!A644,'Stocks 101-111'!K:K)</f>
        <v>0</v>
      </c>
      <c r="E644" s="80">
        <f>SUMIF('Stocks 101-111'!$J:$J,'item dashboard'!A644,'Stocks 101-111'!$L:$L)</f>
        <v>0</v>
      </c>
      <c r="F644" s="81">
        <f t="shared" si="3"/>
        <v>0</v>
      </c>
      <c r="G644" s="82">
        <f t="shared" si="4"/>
        <v>0</v>
      </c>
      <c r="H644" s="50">
        <f>SUMIFS('sys-backorder details'!$M:$M,'sys-backorder details'!$E:$E,'item dashboard'!A644,'sys-backorder details'!$V:$V,"")</f>
        <v>0</v>
      </c>
      <c r="I644" s="83">
        <f>SUMIF('settings-routing'!$I:$I,'item dashboard'!A644,'settings-routing'!$O:$O)</f>
        <v>0</v>
      </c>
      <c r="J644" s="50">
        <f>SUMIFS('sys-backorder details'!$M:$M,'sys-backorder details'!$E:$E,'item dashboard'!A644,'sys-backorder details'!$V:$V,"Call off")</f>
        <v>0</v>
      </c>
      <c r="K644" s="84">
        <f t="shared" si="5"/>
        <v>0</v>
      </c>
      <c r="L644" s="84">
        <f>SUMIF('Production Plan'!$E:$E,'item dashboard'!A644,'Production Plan'!$N:$N)</f>
        <v>0</v>
      </c>
      <c r="M644" s="85" t="str">
        <f t="shared" si="6"/>
        <v>B-J500-W25-0.5 Ltr. Bottle</v>
      </c>
      <c r="N644" s="86">
        <f>SUMIFS('sys inv movment rpt'!$M:$M,'sys inv movment rpt'!$L:$L,$M644,'sys inv movment rpt'!$N:$N,N$1)</f>
        <v>0</v>
      </c>
      <c r="O644" s="86">
        <f>SUMIFS('sys inv movment rpt'!$M:$M,'sys inv movment rpt'!$L:$L,$M644,'sys inv movment rpt'!$N:$N,O$1)</f>
        <v>0</v>
      </c>
      <c r="P644" s="86">
        <f>SUMIFS('sys inv movment rpt'!$M:$M,'sys inv movment rpt'!$L:$L,$M644,'sys inv movment rpt'!$N:$N,P$1)</f>
        <v>0</v>
      </c>
      <c r="Q644" s="86">
        <f>SUMIFS('sys inv movment rpt'!$M:$M,'sys inv movment rpt'!$L:$L,$M644,'sys inv movment rpt'!$N:$N,Q$1)</f>
        <v>0</v>
      </c>
      <c r="R644" s="86">
        <f>SUMIFS('sys inv movment rpt'!$M:$M,'sys inv movment rpt'!$L:$L,$M644,'sys inv movment rpt'!$N:$N,R$1)</f>
        <v>0</v>
      </c>
      <c r="S644" s="86">
        <f>SUMIFS('sys inv movment rpt'!$M:$M,'sys inv movment rpt'!$L:$L,$M644,'sys inv movment rpt'!$N:$N,S$1)</f>
        <v>0</v>
      </c>
      <c r="T644" s="86">
        <f>SUMIFS('sys inv movment rpt'!$M:$M,'sys inv movment rpt'!$L:$L,$M644,'sys inv movment rpt'!$N:$N,T$1)</f>
        <v>0</v>
      </c>
      <c r="U644" s="86">
        <f>SUMIFS('sys inv movment rpt'!$M:$M,'sys inv movment rpt'!$L:$L,$M644,'sys inv movment rpt'!$N:$N,U$1)</f>
        <v>0</v>
      </c>
      <c r="V644" s="86">
        <f>SUMIFS('sys inv movment rpt'!$M:$M,'sys inv movment rpt'!$L:$L,$M644,'sys inv movment rpt'!$N:$N,V$1)</f>
        <v>0</v>
      </c>
      <c r="W644" s="86">
        <f>SUMIFS('sys inv movment rpt'!$M:$M,'sys inv movment rpt'!$L:$L,$M644,'sys inv movment rpt'!$N:$N,W$1)</f>
        <v>0</v>
      </c>
      <c r="X644" s="86">
        <f>SUMIFS('sys inv movment rpt'!$M:$M,'sys inv movment rpt'!$L:$L,$M644,'sys inv movment rpt'!$N:$N,X$1)</f>
        <v>0</v>
      </c>
      <c r="Y644" s="86">
        <f>SUMIFS('sys inv movment rpt'!$M:$M,'sys inv movment rpt'!$L:$L,$M644,'sys inv movment rpt'!$N:$N,Y$1)</f>
        <v>0</v>
      </c>
      <c r="Z644" s="86">
        <f>SUMIFS('sys inv movment rpt'!$M:$M,'sys inv movment rpt'!$L:$L,$M644,'sys inv movment rpt'!$N:$N,Z$1)</f>
        <v>0</v>
      </c>
      <c r="AA644" s="86">
        <f>SUMIFS('sys inv movment rpt'!$M:$M,'sys inv movment rpt'!$L:$L,$M644,'sys inv movment rpt'!$N:$N,AA$1)</f>
        <v>0</v>
      </c>
      <c r="AB644" s="86">
        <f>SUMIFS('sys inv movment rpt'!$M:$M,'sys inv movment rpt'!$L:$L,$M644,'sys inv movment rpt'!$N:$N,AB$1)</f>
        <v>0</v>
      </c>
      <c r="AC644" s="86">
        <f>SUMIFS('sys inv movment rpt'!$M:$M,'sys inv movment rpt'!$L:$L,$M644,'sys inv movment rpt'!$N:$N,AC$1)</f>
        <v>0</v>
      </c>
      <c r="AD644" s="86">
        <f>SUMIFS('sys inv movment rpt'!$M:$M,'sys inv movment rpt'!$L:$L,$M644,'sys inv movment rpt'!$N:$N,AD$1)</f>
        <v>0</v>
      </c>
      <c r="AE644" s="86">
        <f>SUMIFS('sys inv movment rpt'!$M:$M,'sys inv movment rpt'!$L:$L,$M644,'sys inv movment rpt'!$N:$N,AE$1)</f>
        <v>0</v>
      </c>
      <c r="AF644" s="86">
        <f>SUMIFS('sys inv movment rpt'!$M:$M,'sys inv movment rpt'!$L:$L,$M644,'sys inv movment rpt'!$N:$N,AF$1)</f>
        <v>0</v>
      </c>
      <c r="AG644" s="86">
        <f>SUMIFS('sys inv movment rpt'!$M:$M,'sys inv movment rpt'!$L:$L,$M644,'sys inv movment rpt'!$N:$N,AG$1)</f>
        <v>0</v>
      </c>
      <c r="AH644" s="86">
        <f>SUMIFS('sys inv movment rpt'!$M:$M,'sys inv movment rpt'!$L:$L,$M644,'sys inv movment rpt'!$N:$N,AH$1)</f>
        <v>0</v>
      </c>
      <c r="AI644" s="86">
        <f>SUMIFS('sys inv movment rpt'!$M:$M,'sys inv movment rpt'!$L:$L,$M644,'sys inv movment rpt'!$N:$N,AI$1)</f>
        <v>0</v>
      </c>
      <c r="AJ644" s="86">
        <f>SUMIFS('sys inv movment rpt'!$M:$M,'sys inv movment rpt'!$L:$L,$M644,'sys inv movment rpt'!$N:$N,AJ$1)</f>
        <v>0</v>
      </c>
      <c r="AK644" s="86">
        <f>SUMIFS('sys inv movment rpt'!$M:$M,'sys inv movment rpt'!$L:$L,$M644,'sys inv movment rpt'!$N:$N,AK$1)</f>
        <v>0</v>
      </c>
      <c r="AL644" s="86">
        <f>SUMIFS('sys inv movment rpt'!$M:$M,'sys inv movment rpt'!$L:$L,$M644,'sys inv movment rpt'!$N:$N,AL$1)</f>
        <v>0</v>
      </c>
      <c r="AM644" s="86">
        <f>SUMIFS('sys inv movment rpt'!$M:$M,'sys inv movment rpt'!$L:$L,$M644,'sys inv movment rpt'!$N:$N,AM$1)</f>
        <v>0</v>
      </c>
      <c r="AN644" s="86">
        <f>SUMIFS('sys inv movment rpt'!$M:$M,'sys inv movment rpt'!$L:$L,$M644,'sys inv movment rpt'!$N:$N,AN$1)</f>
        <v>0</v>
      </c>
      <c r="AO644" s="86">
        <f>SUMIFS('sys inv movment rpt'!$M:$M,'sys inv movment rpt'!$L:$L,$M644,'sys inv movment rpt'!$N:$N,AO$1)</f>
        <v>0</v>
      </c>
      <c r="AP644" s="86">
        <f>SUMIFS('sys inv movment rpt'!$M:$M,'sys inv movment rpt'!$L:$L,$M644,'sys inv movment rpt'!$N:$N,AP$1)</f>
        <v>0</v>
      </c>
      <c r="AQ644" s="86">
        <f>SUMIFS('sys inv movment rpt'!$M:$M,'sys inv movment rpt'!$L:$L,$M644,'sys inv movment rpt'!$N:$N,AQ$1)</f>
        <v>0</v>
      </c>
      <c r="AR644" s="86">
        <f>SUMIFS('sys inv movment rpt'!$M:$M,'sys inv movment rpt'!$L:$L,$M644,'sys inv movment rpt'!$N:$N,AR$1)</f>
        <v>0</v>
      </c>
      <c r="AS644" s="86">
        <f>SUMIFS('sys inv movment rpt'!$M:$M,'sys inv movment rpt'!$L:$L,$M644,'sys inv movment rpt'!$N:$N,AS$1)</f>
        <v>0</v>
      </c>
      <c r="AT644" s="86">
        <f>SUMIFS('sys inv movment rpt'!$M:$M,'sys inv movment rpt'!$L:$L,$M644,'sys inv movment rpt'!$N:$N,AT$1)</f>
        <v>0</v>
      </c>
      <c r="AU644" s="86">
        <f>SUMIFS('sys inv movment rpt'!$M:$M,'sys inv movment rpt'!$L:$L,$M644,'sys inv movment rpt'!$N:$N,AU$1)</f>
        <v>0</v>
      </c>
      <c r="AV644" s="86">
        <f>SUMIFS('sys inv movment rpt'!$M:$M,'sys inv movment rpt'!$L:$L,$M644,'sys inv movment rpt'!$N:$N,AV$1)</f>
        <v>0</v>
      </c>
      <c r="AW644" s="87" t="str">
        <f>IFERROR(VLOOKUP(A644,'sys-backorder details'!E:U,17,0),"-")</f>
        <v>-</v>
      </c>
      <c r="AX644" s="87" t="str">
        <f>IF(K644&gt;1,VLOOKUP(A644,'settings-routing'!A:I,9,0),"")</f>
        <v/>
      </c>
    </row>
    <row r="645" ht="12.75" hidden="1" customHeight="1">
      <c r="A645" s="50" t="s">
        <v>1450</v>
      </c>
      <c r="B645" s="50" t="s">
        <v>1451</v>
      </c>
      <c r="C645" s="50">
        <f t="shared" si="2"/>
        <v>0</v>
      </c>
      <c r="D645" s="80">
        <f>SUMIF('Stocks 101-111'!$J:$J,'item dashboard'!A645,'Stocks 101-111'!K:K)</f>
        <v>0</v>
      </c>
      <c r="E645" s="80">
        <f>SUMIF('Stocks 101-111'!$J:$J,'item dashboard'!A645,'Stocks 101-111'!$L:$L)</f>
        <v>0</v>
      </c>
      <c r="F645" s="81">
        <f t="shared" si="3"/>
        <v>0</v>
      </c>
      <c r="G645" s="82">
        <f t="shared" si="4"/>
        <v>0</v>
      </c>
      <c r="H645" s="50">
        <f>SUMIFS('sys-backorder details'!$M:$M,'sys-backorder details'!$E:$E,'item dashboard'!A645,'sys-backorder details'!$V:$V,"")</f>
        <v>0</v>
      </c>
      <c r="I645" s="83">
        <f>SUMIF('settings-routing'!$I:$I,'item dashboard'!A645,'settings-routing'!$O:$O)</f>
        <v>0</v>
      </c>
      <c r="J645" s="50">
        <f>SUMIFS('sys-backorder details'!$M:$M,'sys-backorder details'!$E:$E,'item dashboard'!A645,'sys-backorder details'!$V:$V,"Call off")</f>
        <v>0</v>
      </c>
      <c r="K645" s="84">
        <f t="shared" si="5"/>
        <v>0</v>
      </c>
      <c r="L645" s="84">
        <f>SUMIF('Production Plan'!$E:$E,'item dashboard'!A645,'Production Plan'!$N:$N)</f>
        <v>0</v>
      </c>
      <c r="M645" s="85" t="str">
        <f t="shared" si="6"/>
        <v>B-J501-DPK25-500 ml Dark Pink milk Bottle</v>
      </c>
      <c r="N645" s="86">
        <f>SUMIFS('sys inv movment rpt'!$M:$M,'sys inv movment rpt'!$L:$L,$M645,'sys inv movment rpt'!$N:$N,N$1)</f>
        <v>0</v>
      </c>
      <c r="O645" s="86">
        <f>SUMIFS('sys inv movment rpt'!$M:$M,'sys inv movment rpt'!$L:$L,$M645,'sys inv movment rpt'!$N:$N,O$1)</f>
        <v>0</v>
      </c>
      <c r="P645" s="86">
        <f>SUMIFS('sys inv movment rpt'!$M:$M,'sys inv movment rpt'!$L:$L,$M645,'sys inv movment rpt'!$N:$N,P$1)</f>
        <v>0</v>
      </c>
      <c r="Q645" s="86">
        <f>SUMIFS('sys inv movment rpt'!$M:$M,'sys inv movment rpt'!$L:$L,$M645,'sys inv movment rpt'!$N:$N,Q$1)</f>
        <v>0</v>
      </c>
      <c r="R645" s="86">
        <f>SUMIFS('sys inv movment rpt'!$M:$M,'sys inv movment rpt'!$L:$L,$M645,'sys inv movment rpt'!$N:$N,R$1)</f>
        <v>0</v>
      </c>
      <c r="S645" s="86">
        <f>SUMIFS('sys inv movment rpt'!$M:$M,'sys inv movment rpt'!$L:$L,$M645,'sys inv movment rpt'!$N:$N,S$1)</f>
        <v>0</v>
      </c>
      <c r="T645" s="86">
        <f>SUMIFS('sys inv movment rpt'!$M:$M,'sys inv movment rpt'!$L:$L,$M645,'sys inv movment rpt'!$N:$N,T$1)</f>
        <v>0</v>
      </c>
      <c r="U645" s="86">
        <f>SUMIFS('sys inv movment rpt'!$M:$M,'sys inv movment rpt'!$L:$L,$M645,'sys inv movment rpt'!$N:$N,U$1)</f>
        <v>0</v>
      </c>
      <c r="V645" s="86">
        <f>SUMIFS('sys inv movment rpt'!$M:$M,'sys inv movment rpt'!$L:$L,$M645,'sys inv movment rpt'!$N:$N,V$1)</f>
        <v>0</v>
      </c>
      <c r="W645" s="86">
        <f>SUMIFS('sys inv movment rpt'!$M:$M,'sys inv movment rpt'!$L:$L,$M645,'sys inv movment rpt'!$N:$N,W$1)</f>
        <v>0</v>
      </c>
      <c r="X645" s="86">
        <f>SUMIFS('sys inv movment rpt'!$M:$M,'sys inv movment rpt'!$L:$L,$M645,'sys inv movment rpt'!$N:$N,X$1)</f>
        <v>0</v>
      </c>
      <c r="Y645" s="86">
        <f>SUMIFS('sys inv movment rpt'!$M:$M,'sys inv movment rpt'!$L:$L,$M645,'sys inv movment rpt'!$N:$N,Y$1)</f>
        <v>0</v>
      </c>
      <c r="Z645" s="86">
        <f>SUMIFS('sys inv movment rpt'!$M:$M,'sys inv movment rpt'!$L:$L,$M645,'sys inv movment rpt'!$N:$N,Z$1)</f>
        <v>0</v>
      </c>
      <c r="AA645" s="86">
        <f>SUMIFS('sys inv movment rpt'!$M:$M,'sys inv movment rpt'!$L:$L,$M645,'sys inv movment rpt'!$N:$N,AA$1)</f>
        <v>0</v>
      </c>
      <c r="AB645" s="86">
        <f>SUMIFS('sys inv movment rpt'!$M:$M,'sys inv movment rpt'!$L:$L,$M645,'sys inv movment rpt'!$N:$N,AB$1)</f>
        <v>0</v>
      </c>
      <c r="AC645" s="86">
        <f>SUMIFS('sys inv movment rpt'!$M:$M,'sys inv movment rpt'!$L:$L,$M645,'sys inv movment rpt'!$N:$N,AC$1)</f>
        <v>0</v>
      </c>
      <c r="AD645" s="86">
        <f>SUMIFS('sys inv movment rpt'!$M:$M,'sys inv movment rpt'!$L:$L,$M645,'sys inv movment rpt'!$N:$N,AD$1)</f>
        <v>0</v>
      </c>
      <c r="AE645" s="86">
        <f>SUMIFS('sys inv movment rpt'!$M:$M,'sys inv movment rpt'!$L:$L,$M645,'sys inv movment rpt'!$N:$N,AE$1)</f>
        <v>0</v>
      </c>
      <c r="AF645" s="86">
        <f>SUMIFS('sys inv movment rpt'!$M:$M,'sys inv movment rpt'!$L:$L,$M645,'sys inv movment rpt'!$N:$N,AF$1)</f>
        <v>0</v>
      </c>
      <c r="AG645" s="86">
        <f>SUMIFS('sys inv movment rpt'!$M:$M,'sys inv movment rpt'!$L:$L,$M645,'sys inv movment rpt'!$N:$N,AG$1)</f>
        <v>0</v>
      </c>
      <c r="AH645" s="86">
        <f>SUMIFS('sys inv movment rpt'!$M:$M,'sys inv movment rpt'!$L:$L,$M645,'sys inv movment rpt'!$N:$N,AH$1)</f>
        <v>0</v>
      </c>
      <c r="AI645" s="86">
        <f>SUMIFS('sys inv movment rpt'!$M:$M,'sys inv movment rpt'!$L:$L,$M645,'sys inv movment rpt'!$N:$N,AI$1)</f>
        <v>0</v>
      </c>
      <c r="AJ645" s="86">
        <f>SUMIFS('sys inv movment rpt'!$M:$M,'sys inv movment rpt'!$L:$L,$M645,'sys inv movment rpt'!$N:$N,AJ$1)</f>
        <v>0</v>
      </c>
      <c r="AK645" s="86">
        <f>SUMIFS('sys inv movment rpt'!$M:$M,'sys inv movment rpt'!$L:$L,$M645,'sys inv movment rpt'!$N:$N,AK$1)</f>
        <v>0</v>
      </c>
      <c r="AL645" s="86">
        <f>SUMIFS('sys inv movment rpt'!$M:$M,'sys inv movment rpt'!$L:$L,$M645,'sys inv movment rpt'!$N:$N,AL$1)</f>
        <v>0</v>
      </c>
      <c r="AM645" s="86">
        <f>SUMIFS('sys inv movment rpt'!$M:$M,'sys inv movment rpt'!$L:$L,$M645,'sys inv movment rpt'!$N:$N,AM$1)</f>
        <v>0</v>
      </c>
      <c r="AN645" s="86">
        <f>SUMIFS('sys inv movment rpt'!$M:$M,'sys inv movment rpt'!$L:$L,$M645,'sys inv movment rpt'!$N:$N,AN$1)</f>
        <v>0</v>
      </c>
      <c r="AO645" s="86">
        <f>SUMIFS('sys inv movment rpt'!$M:$M,'sys inv movment rpt'!$L:$L,$M645,'sys inv movment rpt'!$N:$N,AO$1)</f>
        <v>0</v>
      </c>
      <c r="AP645" s="86">
        <f>SUMIFS('sys inv movment rpt'!$M:$M,'sys inv movment rpt'!$L:$L,$M645,'sys inv movment rpt'!$N:$N,AP$1)</f>
        <v>0</v>
      </c>
      <c r="AQ645" s="86">
        <f>SUMIFS('sys inv movment rpt'!$M:$M,'sys inv movment rpt'!$L:$L,$M645,'sys inv movment rpt'!$N:$N,AQ$1)</f>
        <v>0</v>
      </c>
      <c r="AR645" s="86">
        <f>SUMIFS('sys inv movment rpt'!$M:$M,'sys inv movment rpt'!$L:$L,$M645,'sys inv movment rpt'!$N:$N,AR$1)</f>
        <v>0</v>
      </c>
      <c r="AS645" s="86">
        <f>SUMIFS('sys inv movment rpt'!$M:$M,'sys inv movment rpt'!$L:$L,$M645,'sys inv movment rpt'!$N:$N,AS$1)</f>
        <v>0</v>
      </c>
      <c r="AT645" s="86">
        <f>SUMIFS('sys inv movment rpt'!$M:$M,'sys inv movment rpt'!$L:$L,$M645,'sys inv movment rpt'!$N:$N,AT$1)</f>
        <v>0</v>
      </c>
      <c r="AU645" s="86">
        <f>SUMIFS('sys inv movment rpt'!$M:$M,'sys inv movment rpt'!$L:$L,$M645,'sys inv movment rpt'!$N:$N,AU$1)</f>
        <v>0</v>
      </c>
      <c r="AV645" s="86">
        <f>SUMIFS('sys inv movment rpt'!$M:$M,'sys inv movment rpt'!$L:$L,$M645,'sys inv movment rpt'!$N:$N,AV$1)</f>
        <v>0</v>
      </c>
      <c r="AW645" s="87" t="str">
        <f>IFERROR(VLOOKUP(A645,'sys-backorder details'!E:U,17,0),"-")</f>
        <v>-</v>
      </c>
      <c r="AX645" s="87" t="str">
        <f>IF(K645&gt;1,VLOOKUP(A645,'settings-routing'!A:I,9,0),"")</f>
        <v/>
      </c>
    </row>
    <row r="646" ht="12.75" hidden="1" customHeight="1">
      <c r="A646" s="50" t="s">
        <v>1452</v>
      </c>
      <c r="B646" s="50" t="s">
        <v>1439</v>
      </c>
      <c r="C646" s="50">
        <f t="shared" si="2"/>
        <v>0</v>
      </c>
      <c r="D646" s="80">
        <f>SUMIF('Stocks 101-111'!$J:$J,'item dashboard'!A646,'Stocks 101-111'!K:K)</f>
        <v>0</v>
      </c>
      <c r="E646" s="80">
        <f>SUMIF('Stocks 101-111'!$J:$J,'item dashboard'!A646,'Stocks 101-111'!$L:$L)</f>
        <v>0</v>
      </c>
      <c r="F646" s="81">
        <f t="shared" si="3"/>
        <v>0</v>
      </c>
      <c r="G646" s="82">
        <f t="shared" si="4"/>
        <v>0.02857142857</v>
      </c>
      <c r="H646" s="50">
        <f>SUMIFS('sys-backorder details'!$M:$M,'sys-backorder details'!$E:$E,'item dashboard'!A646,'sys-backorder details'!$V:$V,"")</f>
        <v>0</v>
      </c>
      <c r="I646" s="83">
        <f>SUMIF('settings-routing'!$I:$I,'item dashboard'!A646,'settings-routing'!$O:$O)</f>
        <v>0</v>
      </c>
      <c r="J646" s="50">
        <f>SUMIFS('sys-backorder details'!$M:$M,'sys-backorder details'!$E:$E,'item dashboard'!A646,'sys-backorder details'!$V:$V,"Call off")</f>
        <v>0</v>
      </c>
      <c r="K646" s="84">
        <f t="shared" si="5"/>
        <v>0</v>
      </c>
      <c r="L646" s="84">
        <f>SUMIF('Production Plan'!$E:$E,'item dashboard'!A646,'Production Plan'!$N:$N)</f>
        <v>0</v>
      </c>
      <c r="M646" s="85" t="str">
        <f t="shared" si="6"/>
        <v>B-J501-N25-500 ml Natural milk Bottle</v>
      </c>
      <c r="N646" s="86">
        <f>SUMIFS('sys inv movment rpt'!$M:$M,'sys inv movment rpt'!$L:$L,$M646,'sys inv movment rpt'!$N:$N,N$1)</f>
        <v>0</v>
      </c>
      <c r="O646" s="86">
        <f>SUMIFS('sys inv movment rpt'!$M:$M,'sys inv movment rpt'!$L:$L,$M646,'sys inv movment rpt'!$N:$N,O$1)</f>
        <v>0</v>
      </c>
      <c r="P646" s="86">
        <f>SUMIFS('sys inv movment rpt'!$M:$M,'sys inv movment rpt'!$L:$L,$M646,'sys inv movment rpt'!$N:$N,P$1)</f>
        <v>0</v>
      </c>
      <c r="Q646" s="86">
        <f>SUMIFS('sys inv movment rpt'!$M:$M,'sys inv movment rpt'!$L:$L,$M646,'sys inv movment rpt'!$N:$N,Q$1)</f>
        <v>0</v>
      </c>
      <c r="R646" s="86">
        <f>SUMIFS('sys inv movment rpt'!$M:$M,'sys inv movment rpt'!$L:$L,$M646,'sys inv movment rpt'!$N:$N,R$1)</f>
        <v>0</v>
      </c>
      <c r="S646" s="86">
        <f>SUMIFS('sys inv movment rpt'!$M:$M,'sys inv movment rpt'!$L:$L,$M646,'sys inv movment rpt'!$N:$N,S$1)</f>
        <v>0</v>
      </c>
      <c r="T646" s="86">
        <f>SUMIFS('sys inv movment rpt'!$M:$M,'sys inv movment rpt'!$L:$L,$M646,'sys inv movment rpt'!$N:$N,T$1)</f>
        <v>0</v>
      </c>
      <c r="U646" s="86">
        <f>SUMIFS('sys inv movment rpt'!$M:$M,'sys inv movment rpt'!$L:$L,$M646,'sys inv movment rpt'!$N:$N,U$1)</f>
        <v>0</v>
      </c>
      <c r="V646" s="86">
        <f>SUMIFS('sys inv movment rpt'!$M:$M,'sys inv movment rpt'!$L:$L,$M646,'sys inv movment rpt'!$N:$N,V$1)</f>
        <v>0</v>
      </c>
      <c r="W646" s="86">
        <f>SUMIFS('sys inv movment rpt'!$M:$M,'sys inv movment rpt'!$L:$L,$M646,'sys inv movment rpt'!$N:$N,W$1)</f>
        <v>0</v>
      </c>
      <c r="X646" s="86">
        <f>SUMIFS('sys inv movment rpt'!$M:$M,'sys inv movment rpt'!$L:$L,$M646,'sys inv movment rpt'!$N:$N,X$1)</f>
        <v>0</v>
      </c>
      <c r="Y646" s="86">
        <f>SUMIFS('sys inv movment rpt'!$M:$M,'sys inv movment rpt'!$L:$L,$M646,'sys inv movment rpt'!$N:$N,Y$1)</f>
        <v>0</v>
      </c>
      <c r="Z646" s="86">
        <f>SUMIFS('sys inv movment rpt'!$M:$M,'sys inv movment rpt'!$L:$L,$M646,'sys inv movment rpt'!$N:$N,Z$1)</f>
        <v>0</v>
      </c>
      <c r="AA646" s="86">
        <f>SUMIFS('sys inv movment rpt'!$M:$M,'sys inv movment rpt'!$L:$L,$M646,'sys inv movment rpt'!$N:$N,AA$1)</f>
        <v>0</v>
      </c>
      <c r="AB646" s="86">
        <f>SUMIFS('sys inv movment rpt'!$M:$M,'sys inv movment rpt'!$L:$L,$M646,'sys inv movment rpt'!$N:$N,AB$1)</f>
        <v>0</v>
      </c>
      <c r="AC646" s="86">
        <f>SUMIFS('sys inv movment rpt'!$M:$M,'sys inv movment rpt'!$L:$L,$M646,'sys inv movment rpt'!$N:$N,AC$1)</f>
        <v>0</v>
      </c>
      <c r="AD646" s="86">
        <f>SUMIFS('sys inv movment rpt'!$M:$M,'sys inv movment rpt'!$L:$L,$M646,'sys inv movment rpt'!$N:$N,AD$1)</f>
        <v>0</v>
      </c>
      <c r="AE646" s="86">
        <f>SUMIFS('sys inv movment rpt'!$M:$M,'sys inv movment rpt'!$L:$L,$M646,'sys inv movment rpt'!$N:$N,AE$1)</f>
        <v>0</v>
      </c>
      <c r="AF646" s="86">
        <f>SUMIFS('sys inv movment rpt'!$M:$M,'sys inv movment rpt'!$L:$L,$M646,'sys inv movment rpt'!$N:$N,AF$1)</f>
        <v>0</v>
      </c>
      <c r="AG646" s="86">
        <f>SUMIFS('sys inv movment rpt'!$M:$M,'sys inv movment rpt'!$L:$L,$M646,'sys inv movment rpt'!$N:$N,AG$1)</f>
        <v>0</v>
      </c>
      <c r="AH646" s="86">
        <f>SUMIFS('sys inv movment rpt'!$M:$M,'sys inv movment rpt'!$L:$L,$M646,'sys inv movment rpt'!$N:$N,AH$1)</f>
        <v>0</v>
      </c>
      <c r="AI646" s="86">
        <f>SUMIFS('sys inv movment rpt'!$M:$M,'sys inv movment rpt'!$L:$L,$M646,'sys inv movment rpt'!$N:$N,AI$1)</f>
        <v>0</v>
      </c>
      <c r="AJ646" s="86">
        <f>SUMIFS('sys inv movment rpt'!$M:$M,'sys inv movment rpt'!$L:$L,$M646,'sys inv movment rpt'!$N:$N,AJ$1)</f>
        <v>0</v>
      </c>
      <c r="AK646" s="86">
        <f>SUMIFS('sys inv movment rpt'!$M:$M,'sys inv movment rpt'!$L:$L,$M646,'sys inv movment rpt'!$N:$N,AK$1)</f>
        <v>0</v>
      </c>
      <c r="AL646" s="86">
        <f>SUMIFS('sys inv movment rpt'!$M:$M,'sys inv movment rpt'!$L:$L,$M646,'sys inv movment rpt'!$N:$N,AL$1)</f>
        <v>0</v>
      </c>
      <c r="AM646" s="86">
        <f>SUMIFS('sys inv movment rpt'!$M:$M,'sys inv movment rpt'!$L:$L,$M646,'sys inv movment rpt'!$N:$N,AM$1)</f>
        <v>0</v>
      </c>
      <c r="AN646" s="86">
        <f>SUMIFS('sys inv movment rpt'!$M:$M,'sys inv movment rpt'!$L:$L,$M646,'sys inv movment rpt'!$N:$N,AN$1)</f>
        <v>720</v>
      </c>
      <c r="AO646" s="86">
        <f>SUMIFS('sys inv movment rpt'!$M:$M,'sys inv movment rpt'!$L:$L,$M646,'sys inv movment rpt'!$N:$N,AO$1)</f>
        <v>0</v>
      </c>
      <c r="AP646" s="86">
        <f>SUMIFS('sys inv movment rpt'!$M:$M,'sys inv movment rpt'!$L:$L,$M646,'sys inv movment rpt'!$N:$N,AP$1)</f>
        <v>0</v>
      </c>
      <c r="AQ646" s="86">
        <f>SUMIFS('sys inv movment rpt'!$M:$M,'sys inv movment rpt'!$L:$L,$M646,'sys inv movment rpt'!$N:$N,AQ$1)</f>
        <v>0</v>
      </c>
      <c r="AR646" s="86">
        <f>SUMIFS('sys inv movment rpt'!$M:$M,'sys inv movment rpt'!$L:$L,$M646,'sys inv movment rpt'!$N:$N,AR$1)</f>
        <v>0</v>
      </c>
      <c r="AS646" s="86">
        <f>SUMIFS('sys inv movment rpt'!$M:$M,'sys inv movment rpt'!$L:$L,$M646,'sys inv movment rpt'!$N:$N,AS$1)</f>
        <v>0</v>
      </c>
      <c r="AT646" s="86">
        <f>SUMIFS('sys inv movment rpt'!$M:$M,'sys inv movment rpt'!$L:$L,$M646,'sys inv movment rpt'!$N:$N,AT$1)</f>
        <v>0</v>
      </c>
      <c r="AU646" s="86">
        <f>SUMIFS('sys inv movment rpt'!$M:$M,'sys inv movment rpt'!$L:$L,$M646,'sys inv movment rpt'!$N:$N,AU$1)</f>
        <v>0</v>
      </c>
      <c r="AV646" s="86">
        <f>SUMIFS('sys inv movment rpt'!$M:$M,'sys inv movment rpt'!$L:$L,$M646,'sys inv movment rpt'!$N:$N,AV$1)</f>
        <v>0</v>
      </c>
      <c r="AW646" s="87" t="str">
        <f>IFERROR(VLOOKUP(A646,'sys-backorder details'!E:U,17,0),"-")</f>
        <v>-</v>
      </c>
      <c r="AX646" s="87" t="str">
        <f>IF(K646&gt;1,VLOOKUP(A646,'settings-routing'!A:I,9,0),"")</f>
        <v/>
      </c>
    </row>
    <row r="647" ht="12.75" hidden="1" customHeight="1">
      <c r="A647" s="50" t="s">
        <v>1453</v>
      </c>
      <c r="B647" s="50" t="s">
        <v>1454</v>
      </c>
      <c r="C647" s="50">
        <f t="shared" si="2"/>
        <v>0</v>
      </c>
      <c r="D647" s="80">
        <f>SUMIF('Stocks 101-111'!$J:$J,'item dashboard'!A647,'Stocks 101-111'!K:K)</f>
        <v>0</v>
      </c>
      <c r="E647" s="80">
        <f>SUMIF('Stocks 101-111'!$J:$J,'item dashboard'!A647,'Stocks 101-111'!$L:$L)</f>
        <v>0</v>
      </c>
      <c r="F647" s="81">
        <f t="shared" si="3"/>
        <v>0</v>
      </c>
      <c r="G647" s="82">
        <f t="shared" si="4"/>
        <v>0</v>
      </c>
      <c r="H647" s="50">
        <f>SUMIFS('sys-backorder details'!$M:$M,'sys-backorder details'!$E:$E,'item dashboard'!A647,'sys-backorder details'!$V:$V,"")</f>
        <v>0</v>
      </c>
      <c r="I647" s="83">
        <f>SUMIF('settings-routing'!$I:$I,'item dashboard'!A647,'settings-routing'!$O:$O)</f>
        <v>0</v>
      </c>
      <c r="J647" s="50">
        <f>SUMIFS('sys-backorder details'!$M:$M,'sys-backorder details'!$E:$E,'item dashboard'!A647,'sys-backorder details'!$V:$V,"Call off")</f>
        <v>0</v>
      </c>
      <c r="K647" s="84">
        <f t="shared" si="5"/>
        <v>0</v>
      </c>
      <c r="L647" s="84">
        <f>SUMIF('Production Plan'!$E:$E,'item dashboard'!A647,'Production Plan'!$N:$N)</f>
        <v>0</v>
      </c>
      <c r="M647" s="85" t="str">
        <f t="shared" si="6"/>
        <v>B-J501-N28-500 ml Natural Milk Bottle</v>
      </c>
      <c r="N647" s="86">
        <f>SUMIFS('sys inv movment rpt'!$M:$M,'sys inv movment rpt'!$L:$L,$M647,'sys inv movment rpt'!$N:$N,N$1)</f>
        <v>0</v>
      </c>
      <c r="O647" s="86">
        <f>SUMIFS('sys inv movment rpt'!$M:$M,'sys inv movment rpt'!$L:$L,$M647,'sys inv movment rpt'!$N:$N,O$1)</f>
        <v>0</v>
      </c>
      <c r="P647" s="86">
        <f>SUMIFS('sys inv movment rpt'!$M:$M,'sys inv movment rpt'!$L:$L,$M647,'sys inv movment rpt'!$N:$N,P$1)</f>
        <v>0</v>
      </c>
      <c r="Q647" s="86">
        <f>SUMIFS('sys inv movment rpt'!$M:$M,'sys inv movment rpt'!$L:$L,$M647,'sys inv movment rpt'!$N:$N,Q$1)</f>
        <v>0</v>
      </c>
      <c r="R647" s="86">
        <f>SUMIFS('sys inv movment rpt'!$M:$M,'sys inv movment rpt'!$L:$L,$M647,'sys inv movment rpt'!$N:$N,R$1)</f>
        <v>0</v>
      </c>
      <c r="S647" s="86">
        <f>SUMIFS('sys inv movment rpt'!$M:$M,'sys inv movment rpt'!$L:$L,$M647,'sys inv movment rpt'!$N:$N,S$1)</f>
        <v>0</v>
      </c>
      <c r="T647" s="86">
        <f>SUMIFS('sys inv movment rpt'!$M:$M,'sys inv movment rpt'!$L:$L,$M647,'sys inv movment rpt'!$N:$N,T$1)</f>
        <v>0</v>
      </c>
      <c r="U647" s="86">
        <f>SUMIFS('sys inv movment rpt'!$M:$M,'sys inv movment rpt'!$L:$L,$M647,'sys inv movment rpt'!$N:$N,U$1)</f>
        <v>0</v>
      </c>
      <c r="V647" s="86">
        <f>SUMIFS('sys inv movment rpt'!$M:$M,'sys inv movment rpt'!$L:$L,$M647,'sys inv movment rpt'!$N:$N,V$1)</f>
        <v>0</v>
      </c>
      <c r="W647" s="86">
        <f>SUMIFS('sys inv movment rpt'!$M:$M,'sys inv movment rpt'!$L:$L,$M647,'sys inv movment rpt'!$N:$N,W$1)</f>
        <v>0</v>
      </c>
      <c r="X647" s="86">
        <f>SUMIFS('sys inv movment rpt'!$M:$M,'sys inv movment rpt'!$L:$L,$M647,'sys inv movment rpt'!$N:$N,X$1)</f>
        <v>0</v>
      </c>
      <c r="Y647" s="86">
        <f>SUMIFS('sys inv movment rpt'!$M:$M,'sys inv movment rpt'!$L:$L,$M647,'sys inv movment rpt'!$N:$N,Y$1)</f>
        <v>0</v>
      </c>
      <c r="Z647" s="86">
        <f>SUMIFS('sys inv movment rpt'!$M:$M,'sys inv movment rpt'!$L:$L,$M647,'sys inv movment rpt'!$N:$N,Z$1)</f>
        <v>0</v>
      </c>
      <c r="AA647" s="86">
        <f>SUMIFS('sys inv movment rpt'!$M:$M,'sys inv movment rpt'!$L:$L,$M647,'sys inv movment rpt'!$N:$N,AA$1)</f>
        <v>0</v>
      </c>
      <c r="AB647" s="86">
        <f>SUMIFS('sys inv movment rpt'!$M:$M,'sys inv movment rpt'!$L:$L,$M647,'sys inv movment rpt'!$N:$N,AB$1)</f>
        <v>0</v>
      </c>
      <c r="AC647" s="86">
        <f>SUMIFS('sys inv movment rpt'!$M:$M,'sys inv movment rpt'!$L:$L,$M647,'sys inv movment rpt'!$N:$N,AC$1)</f>
        <v>0</v>
      </c>
      <c r="AD647" s="86">
        <f>SUMIFS('sys inv movment rpt'!$M:$M,'sys inv movment rpt'!$L:$L,$M647,'sys inv movment rpt'!$N:$N,AD$1)</f>
        <v>0</v>
      </c>
      <c r="AE647" s="86">
        <f>SUMIFS('sys inv movment rpt'!$M:$M,'sys inv movment rpt'!$L:$L,$M647,'sys inv movment rpt'!$N:$N,AE$1)</f>
        <v>0</v>
      </c>
      <c r="AF647" s="86">
        <f>SUMIFS('sys inv movment rpt'!$M:$M,'sys inv movment rpt'!$L:$L,$M647,'sys inv movment rpt'!$N:$N,AF$1)</f>
        <v>0</v>
      </c>
      <c r="AG647" s="86">
        <f>SUMIFS('sys inv movment rpt'!$M:$M,'sys inv movment rpt'!$L:$L,$M647,'sys inv movment rpt'!$N:$N,AG$1)</f>
        <v>0</v>
      </c>
      <c r="AH647" s="86">
        <f>SUMIFS('sys inv movment rpt'!$M:$M,'sys inv movment rpt'!$L:$L,$M647,'sys inv movment rpt'!$N:$N,AH$1)</f>
        <v>0</v>
      </c>
      <c r="AI647" s="86">
        <f>SUMIFS('sys inv movment rpt'!$M:$M,'sys inv movment rpt'!$L:$L,$M647,'sys inv movment rpt'!$N:$N,AI$1)</f>
        <v>0</v>
      </c>
      <c r="AJ647" s="86">
        <f>SUMIFS('sys inv movment rpt'!$M:$M,'sys inv movment rpt'!$L:$L,$M647,'sys inv movment rpt'!$N:$N,AJ$1)</f>
        <v>0</v>
      </c>
      <c r="AK647" s="86">
        <f>SUMIFS('sys inv movment rpt'!$M:$M,'sys inv movment rpt'!$L:$L,$M647,'sys inv movment rpt'!$N:$N,AK$1)</f>
        <v>0</v>
      </c>
      <c r="AL647" s="86">
        <f>SUMIFS('sys inv movment rpt'!$M:$M,'sys inv movment rpt'!$L:$L,$M647,'sys inv movment rpt'!$N:$N,AL$1)</f>
        <v>0</v>
      </c>
      <c r="AM647" s="86">
        <f>SUMIFS('sys inv movment rpt'!$M:$M,'sys inv movment rpt'!$L:$L,$M647,'sys inv movment rpt'!$N:$N,AM$1)</f>
        <v>0</v>
      </c>
      <c r="AN647" s="86">
        <f>SUMIFS('sys inv movment rpt'!$M:$M,'sys inv movment rpt'!$L:$L,$M647,'sys inv movment rpt'!$N:$N,AN$1)</f>
        <v>0</v>
      </c>
      <c r="AO647" s="86">
        <f>SUMIFS('sys inv movment rpt'!$M:$M,'sys inv movment rpt'!$L:$L,$M647,'sys inv movment rpt'!$N:$N,AO$1)</f>
        <v>0</v>
      </c>
      <c r="AP647" s="86">
        <f>SUMIFS('sys inv movment rpt'!$M:$M,'sys inv movment rpt'!$L:$L,$M647,'sys inv movment rpt'!$N:$N,AP$1)</f>
        <v>0</v>
      </c>
      <c r="AQ647" s="86">
        <f>SUMIFS('sys inv movment rpt'!$M:$M,'sys inv movment rpt'!$L:$L,$M647,'sys inv movment rpt'!$N:$N,AQ$1)</f>
        <v>0</v>
      </c>
      <c r="AR647" s="86">
        <f>SUMIFS('sys inv movment rpt'!$M:$M,'sys inv movment rpt'!$L:$L,$M647,'sys inv movment rpt'!$N:$N,AR$1)</f>
        <v>0</v>
      </c>
      <c r="AS647" s="86">
        <f>SUMIFS('sys inv movment rpt'!$M:$M,'sys inv movment rpt'!$L:$L,$M647,'sys inv movment rpt'!$N:$N,AS$1)</f>
        <v>0</v>
      </c>
      <c r="AT647" s="86">
        <f>SUMIFS('sys inv movment rpt'!$M:$M,'sys inv movment rpt'!$L:$L,$M647,'sys inv movment rpt'!$N:$N,AT$1)</f>
        <v>0</v>
      </c>
      <c r="AU647" s="86">
        <f>SUMIFS('sys inv movment rpt'!$M:$M,'sys inv movment rpt'!$L:$L,$M647,'sys inv movment rpt'!$N:$N,AU$1)</f>
        <v>0</v>
      </c>
      <c r="AV647" s="86">
        <f>SUMIFS('sys inv movment rpt'!$M:$M,'sys inv movment rpt'!$L:$L,$M647,'sys inv movment rpt'!$N:$N,AV$1)</f>
        <v>0</v>
      </c>
      <c r="AW647" s="87" t="str">
        <f>IFERROR(VLOOKUP(A647,'sys-backorder details'!E:U,17,0),"-")</f>
        <v>-</v>
      </c>
      <c r="AX647" s="87" t="str">
        <f>IF(K647&gt;1,VLOOKUP(A647,'settings-routing'!A:I,9,0),"")</f>
        <v/>
      </c>
    </row>
    <row r="648" ht="12.75" hidden="1" customHeight="1">
      <c r="A648" s="50" t="s">
        <v>1455</v>
      </c>
      <c r="B648" s="50" t="s">
        <v>1441</v>
      </c>
      <c r="C648" s="50">
        <f t="shared" si="2"/>
        <v>4464</v>
      </c>
      <c r="D648" s="80">
        <f>SUMIF('Stocks 101-111'!$J:$J,'item dashboard'!A648,'Stocks 101-111'!K:K)</f>
        <v>4464</v>
      </c>
      <c r="E648" s="80">
        <f>SUMIF('Stocks 101-111'!$J:$J,'item dashboard'!A648,'Stocks 101-111'!$L:$L)</f>
        <v>0</v>
      </c>
      <c r="F648" s="81">
        <f t="shared" si="3"/>
        <v>0</v>
      </c>
      <c r="G648" s="82">
        <f t="shared" si="4"/>
        <v>0.1714285714</v>
      </c>
      <c r="H648" s="50">
        <f>SUMIFS('sys-backorder details'!$M:$M,'sys-backorder details'!$E:$E,'item dashboard'!A648,'sys-backorder details'!$V:$V,"")</f>
        <v>0</v>
      </c>
      <c r="I648" s="83">
        <f>SUMIF('settings-routing'!$I:$I,'item dashboard'!A648,'settings-routing'!$O:$O)</f>
        <v>0</v>
      </c>
      <c r="J648" s="50">
        <f>SUMIFS('sys-backorder details'!$M:$M,'sys-backorder details'!$E:$E,'item dashboard'!A648,'sys-backorder details'!$V:$V,"Call off")</f>
        <v>0</v>
      </c>
      <c r="K648" s="84">
        <f t="shared" si="5"/>
        <v>-4464</v>
      </c>
      <c r="L648" s="84">
        <f>SUMIF('Production Plan'!$E:$E,'item dashboard'!A648,'Production Plan'!$N:$N)</f>
        <v>0</v>
      </c>
      <c r="M648" s="85" t="str">
        <f t="shared" si="6"/>
        <v>B-J501-PK25-500 ml Pink milk Bottle</v>
      </c>
      <c r="N648" s="86">
        <f>SUMIFS('sys inv movment rpt'!$M:$M,'sys inv movment rpt'!$L:$L,$M648,'sys inv movment rpt'!$N:$N,N$1)</f>
        <v>144</v>
      </c>
      <c r="O648" s="86">
        <f>SUMIFS('sys inv movment rpt'!$M:$M,'sys inv movment rpt'!$L:$L,$M648,'sys inv movment rpt'!$N:$N,O$1)</f>
        <v>0</v>
      </c>
      <c r="P648" s="86">
        <f>SUMIFS('sys inv movment rpt'!$M:$M,'sys inv movment rpt'!$L:$L,$M648,'sys inv movment rpt'!$N:$N,P$1)</f>
        <v>0</v>
      </c>
      <c r="Q648" s="86">
        <f>SUMIFS('sys inv movment rpt'!$M:$M,'sys inv movment rpt'!$L:$L,$M648,'sys inv movment rpt'!$N:$N,Q$1)</f>
        <v>0</v>
      </c>
      <c r="R648" s="86">
        <f>SUMIFS('sys inv movment rpt'!$M:$M,'sys inv movment rpt'!$L:$L,$M648,'sys inv movment rpt'!$N:$N,R$1)</f>
        <v>0</v>
      </c>
      <c r="S648" s="86">
        <f>SUMIFS('sys inv movment rpt'!$M:$M,'sys inv movment rpt'!$L:$L,$M648,'sys inv movment rpt'!$N:$N,S$1)</f>
        <v>0</v>
      </c>
      <c r="T648" s="86">
        <f>SUMIFS('sys inv movment rpt'!$M:$M,'sys inv movment rpt'!$L:$L,$M648,'sys inv movment rpt'!$N:$N,T$1)</f>
        <v>0</v>
      </c>
      <c r="U648" s="86">
        <f>SUMIFS('sys inv movment rpt'!$M:$M,'sys inv movment rpt'!$L:$L,$M648,'sys inv movment rpt'!$N:$N,U$1)</f>
        <v>0</v>
      </c>
      <c r="V648" s="86">
        <f>SUMIFS('sys inv movment rpt'!$M:$M,'sys inv movment rpt'!$L:$L,$M648,'sys inv movment rpt'!$N:$N,V$1)</f>
        <v>0</v>
      </c>
      <c r="W648" s="86">
        <f>SUMIFS('sys inv movment rpt'!$M:$M,'sys inv movment rpt'!$L:$L,$M648,'sys inv movment rpt'!$N:$N,W$1)</f>
        <v>0</v>
      </c>
      <c r="X648" s="86">
        <f>SUMIFS('sys inv movment rpt'!$M:$M,'sys inv movment rpt'!$L:$L,$M648,'sys inv movment rpt'!$N:$N,X$1)</f>
        <v>0</v>
      </c>
      <c r="Y648" s="86">
        <f>SUMIFS('sys inv movment rpt'!$M:$M,'sys inv movment rpt'!$L:$L,$M648,'sys inv movment rpt'!$N:$N,Y$1)</f>
        <v>0</v>
      </c>
      <c r="Z648" s="86">
        <f>SUMIFS('sys inv movment rpt'!$M:$M,'sys inv movment rpt'!$L:$L,$M648,'sys inv movment rpt'!$N:$N,Z$1)</f>
        <v>144</v>
      </c>
      <c r="AA648" s="86">
        <f>SUMIFS('sys inv movment rpt'!$M:$M,'sys inv movment rpt'!$L:$L,$M648,'sys inv movment rpt'!$N:$N,AA$1)</f>
        <v>0</v>
      </c>
      <c r="AB648" s="86">
        <f>SUMIFS('sys inv movment rpt'!$M:$M,'sys inv movment rpt'!$L:$L,$M648,'sys inv movment rpt'!$N:$N,AB$1)</f>
        <v>0</v>
      </c>
      <c r="AC648" s="86">
        <f>SUMIFS('sys inv movment rpt'!$M:$M,'sys inv movment rpt'!$L:$L,$M648,'sys inv movment rpt'!$N:$N,AC$1)</f>
        <v>0</v>
      </c>
      <c r="AD648" s="86">
        <f>SUMIFS('sys inv movment rpt'!$M:$M,'sys inv movment rpt'!$L:$L,$M648,'sys inv movment rpt'!$N:$N,AD$1)</f>
        <v>0</v>
      </c>
      <c r="AE648" s="86">
        <f>SUMIFS('sys inv movment rpt'!$M:$M,'sys inv movment rpt'!$L:$L,$M648,'sys inv movment rpt'!$N:$N,AE$1)</f>
        <v>0</v>
      </c>
      <c r="AF648" s="86">
        <f>SUMIFS('sys inv movment rpt'!$M:$M,'sys inv movment rpt'!$L:$L,$M648,'sys inv movment rpt'!$N:$N,AF$1)</f>
        <v>0</v>
      </c>
      <c r="AG648" s="86">
        <f>SUMIFS('sys inv movment rpt'!$M:$M,'sys inv movment rpt'!$L:$L,$M648,'sys inv movment rpt'!$N:$N,AG$1)</f>
        <v>0</v>
      </c>
      <c r="AH648" s="86">
        <f>SUMIFS('sys inv movment rpt'!$M:$M,'sys inv movment rpt'!$L:$L,$M648,'sys inv movment rpt'!$N:$N,AH$1)</f>
        <v>0</v>
      </c>
      <c r="AI648" s="86">
        <f>SUMIFS('sys inv movment rpt'!$M:$M,'sys inv movment rpt'!$L:$L,$M648,'sys inv movment rpt'!$N:$N,AI$1)</f>
        <v>0</v>
      </c>
      <c r="AJ648" s="86">
        <f>SUMIFS('sys inv movment rpt'!$M:$M,'sys inv movment rpt'!$L:$L,$M648,'sys inv movment rpt'!$N:$N,AJ$1)</f>
        <v>0</v>
      </c>
      <c r="AK648" s="86">
        <f>SUMIFS('sys inv movment rpt'!$M:$M,'sys inv movment rpt'!$L:$L,$M648,'sys inv movment rpt'!$N:$N,AK$1)</f>
        <v>0</v>
      </c>
      <c r="AL648" s="86">
        <f>SUMIFS('sys inv movment rpt'!$M:$M,'sys inv movment rpt'!$L:$L,$M648,'sys inv movment rpt'!$N:$N,AL$1)</f>
        <v>0</v>
      </c>
      <c r="AM648" s="86">
        <f>SUMIFS('sys inv movment rpt'!$M:$M,'sys inv movment rpt'!$L:$L,$M648,'sys inv movment rpt'!$N:$N,AM$1)</f>
        <v>0</v>
      </c>
      <c r="AN648" s="86">
        <f>SUMIFS('sys inv movment rpt'!$M:$M,'sys inv movment rpt'!$L:$L,$M648,'sys inv movment rpt'!$N:$N,AN$1)</f>
        <v>1440</v>
      </c>
      <c r="AO648" s="86">
        <f>SUMIFS('sys inv movment rpt'!$M:$M,'sys inv movment rpt'!$L:$L,$M648,'sys inv movment rpt'!$N:$N,AO$1)</f>
        <v>144</v>
      </c>
      <c r="AP648" s="86">
        <f>SUMIFS('sys inv movment rpt'!$M:$M,'sys inv movment rpt'!$L:$L,$M648,'sys inv movment rpt'!$N:$N,AP$1)</f>
        <v>0</v>
      </c>
      <c r="AQ648" s="86">
        <f>SUMIFS('sys inv movment rpt'!$M:$M,'sys inv movment rpt'!$L:$L,$M648,'sys inv movment rpt'!$N:$N,AQ$1)</f>
        <v>0</v>
      </c>
      <c r="AR648" s="86">
        <f>SUMIFS('sys inv movment rpt'!$M:$M,'sys inv movment rpt'!$L:$L,$M648,'sys inv movment rpt'!$N:$N,AR$1)</f>
        <v>1440</v>
      </c>
      <c r="AS648" s="86">
        <f>SUMIFS('sys inv movment rpt'!$M:$M,'sys inv movment rpt'!$L:$L,$M648,'sys inv movment rpt'!$N:$N,AS$1)</f>
        <v>144</v>
      </c>
      <c r="AT648" s="86">
        <f>SUMIFS('sys inv movment rpt'!$M:$M,'sys inv movment rpt'!$L:$L,$M648,'sys inv movment rpt'!$N:$N,AT$1)</f>
        <v>0</v>
      </c>
      <c r="AU648" s="86">
        <f>SUMIFS('sys inv movment rpt'!$M:$M,'sys inv movment rpt'!$L:$L,$M648,'sys inv movment rpt'!$N:$N,AU$1)</f>
        <v>0</v>
      </c>
      <c r="AV648" s="86">
        <f>SUMIFS('sys inv movment rpt'!$M:$M,'sys inv movment rpt'!$L:$L,$M648,'sys inv movment rpt'!$N:$N,AV$1)</f>
        <v>0</v>
      </c>
      <c r="AW648" s="87" t="str">
        <f>IFERROR(VLOOKUP(A648,'sys-backorder details'!E:U,17,0),"-")</f>
        <v>-</v>
      </c>
      <c r="AX648" s="87" t="str">
        <f>IF(K648&gt;1,VLOOKUP(A648,'settings-routing'!A:I,9,0),"")</f>
        <v/>
      </c>
    </row>
    <row r="649" ht="12.75" hidden="1" customHeight="1">
      <c r="A649" s="50" t="s">
        <v>1456</v>
      </c>
      <c r="B649" s="50" t="s">
        <v>1457</v>
      </c>
      <c r="C649" s="50">
        <f t="shared" si="2"/>
        <v>0</v>
      </c>
      <c r="D649" s="80">
        <f>SUMIF('Stocks 101-111'!$J:$J,'item dashboard'!A649,'Stocks 101-111'!K:K)</f>
        <v>0</v>
      </c>
      <c r="E649" s="80">
        <f>SUMIF('Stocks 101-111'!$J:$J,'item dashboard'!A649,'Stocks 101-111'!$L:$L)</f>
        <v>0</v>
      </c>
      <c r="F649" s="81">
        <f t="shared" si="3"/>
        <v>0</v>
      </c>
      <c r="G649" s="82">
        <f t="shared" si="4"/>
        <v>0</v>
      </c>
      <c r="H649" s="50">
        <f>SUMIFS('sys-backorder details'!$M:$M,'sys-backorder details'!$E:$E,'item dashboard'!A649,'sys-backorder details'!$V:$V,"")</f>
        <v>0</v>
      </c>
      <c r="I649" s="83">
        <f>SUMIF('settings-routing'!$I:$I,'item dashboard'!A649,'settings-routing'!$O:$O)</f>
        <v>0</v>
      </c>
      <c r="J649" s="50">
        <f>SUMIFS('sys-backorder details'!$M:$M,'sys-backorder details'!$E:$E,'item dashboard'!A649,'sys-backorder details'!$V:$V,"Call off")</f>
        <v>0</v>
      </c>
      <c r="K649" s="84">
        <f t="shared" si="5"/>
        <v>0</v>
      </c>
      <c r="L649" s="84">
        <f>SUMIF('Production Plan'!$E:$E,'item dashboard'!A649,'Production Plan'!$N:$N)</f>
        <v>0</v>
      </c>
      <c r="M649" s="85" t="str">
        <f t="shared" si="6"/>
        <v>B-J501-PK28-500 ml Pink Milk Bottle Square</v>
      </c>
      <c r="N649" s="86">
        <f>SUMIFS('sys inv movment rpt'!$M:$M,'sys inv movment rpt'!$L:$L,$M649,'sys inv movment rpt'!$N:$N,N$1)</f>
        <v>0</v>
      </c>
      <c r="O649" s="86">
        <f>SUMIFS('sys inv movment rpt'!$M:$M,'sys inv movment rpt'!$L:$L,$M649,'sys inv movment rpt'!$N:$N,O$1)</f>
        <v>0</v>
      </c>
      <c r="P649" s="86">
        <f>SUMIFS('sys inv movment rpt'!$M:$M,'sys inv movment rpt'!$L:$L,$M649,'sys inv movment rpt'!$N:$N,P$1)</f>
        <v>0</v>
      </c>
      <c r="Q649" s="86">
        <f>SUMIFS('sys inv movment rpt'!$M:$M,'sys inv movment rpt'!$L:$L,$M649,'sys inv movment rpt'!$N:$N,Q$1)</f>
        <v>0</v>
      </c>
      <c r="R649" s="86">
        <f>SUMIFS('sys inv movment rpt'!$M:$M,'sys inv movment rpt'!$L:$L,$M649,'sys inv movment rpt'!$N:$N,R$1)</f>
        <v>0</v>
      </c>
      <c r="S649" s="86">
        <f>SUMIFS('sys inv movment rpt'!$M:$M,'sys inv movment rpt'!$L:$L,$M649,'sys inv movment rpt'!$N:$N,S$1)</f>
        <v>0</v>
      </c>
      <c r="T649" s="86">
        <f>SUMIFS('sys inv movment rpt'!$M:$M,'sys inv movment rpt'!$L:$L,$M649,'sys inv movment rpt'!$N:$N,T$1)</f>
        <v>0</v>
      </c>
      <c r="U649" s="86">
        <f>SUMIFS('sys inv movment rpt'!$M:$M,'sys inv movment rpt'!$L:$L,$M649,'sys inv movment rpt'!$N:$N,U$1)</f>
        <v>0</v>
      </c>
      <c r="V649" s="86">
        <f>SUMIFS('sys inv movment rpt'!$M:$M,'sys inv movment rpt'!$L:$L,$M649,'sys inv movment rpt'!$N:$N,V$1)</f>
        <v>0</v>
      </c>
      <c r="W649" s="86">
        <f>SUMIFS('sys inv movment rpt'!$M:$M,'sys inv movment rpt'!$L:$L,$M649,'sys inv movment rpt'!$N:$N,W$1)</f>
        <v>0</v>
      </c>
      <c r="X649" s="86">
        <f>SUMIFS('sys inv movment rpt'!$M:$M,'sys inv movment rpt'!$L:$L,$M649,'sys inv movment rpt'!$N:$N,X$1)</f>
        <v>0</v>
      </c>
      <c r="Y649" s="86">
        <f>SUMIFS('sys inv movment rpt'!$M:$M,'sys inv movment rpt'!$L:$L,$M649,'sys inv movment rpt'!$N:$N,Y$1)</f>
        <v>0</v>
      </c>
      <c r="Z649" s="86">
        <f>SUMIFS('sys inv movment rpt'!$M:$M,'sys inv movment rpt'!$L:$L,$M649,'sys inv movment rpt'!$N:$N,Z$1)</f>
        <v>0</v>
      </c>
      <c r="AA649" s="86">
        <f>SUMIFS('sys inv movment rpt'!$M:$M,'sys inv movment rpt'!$L:$L,$M649,'sys inv movment rpt'!$N:$N,AA$1)</f>
        <v>0</v>
      </c>
      <c r="AB649" s="86">
        <f>SUMIFS('sys inv movment rpt'!$M:$M,'sys inv movment rpt'!$L:$L,$M649,'sys inv movment rpt'!$N:$N,AB$1)</f>
        <v>0</v>
      </c>
      <c r="AC649" s="86">
        <f>SUMIFS('sys inv movment rpt'!$M:$M,'sys inv movment rpt'!$L:$L,$M649,'sys inv movment rpt'!$N:$N,AC$1)</f>
        <v>0</v>
      </c>
      <c r="AD649" s="86">
        <f>SUMIFS('sys inv movment rpt'!$M:$M,'sys inv movment rpt'!$L:$L,$M649,'sys inv movment rpt'!$N:$N,AD$1)</f>
        <v>0</v>
      </c>
      <c r="AE649" s="86">
        <f>SUMIFS('sys inv movment rpt'!$M:$M,'sys inv movment rpt'!$L:$L,$M649,'sys inv movment rpt'!$N:$N,AE$1)</f>
        <v>0</v>
      </c>
      <c r="AF649" s="86">
        <f>SUMIFS('sys inv movment rpt'!$M:$M,'sys inv movment rpt'!$L:$L,$M649,'sys inv movment rpt'!$N:$N,AF$1)</f>
        <v>0</v>
      </c>
      <c r="AG649" s="86">
        <f>SUMIFS('sys inv movment rpt'!$M:$M,'sys inv movment rpt'!$L:$L,$M649,'sys inv movment rpt'!$N:$N,AG$1)</f>
        <v>0</v>
      </c>
      <c r="AH649" s="86">
        <f>SUMIFS('sys inv movment rpt'!$M:$M,'sys inv movment rpt'!$L:$L,$M649,'sys inv movment rpt'!$N:$N,AH$1)</f>
        <v>0</v>
      </c>
      <c r="AI649" s="86">
        <f>SUMIFS('sys inv movment rpt'!$M:$M,'sys inv movment rpt'!$L:$L,$M649,'sys inv movment rpt'!$N:$N,AI$1)</f>
        <v>0</v>
      </c>
      <c r="AJ649" s="86">
        <f>SUMIFS('sys inv movment rpt'!$M:$M,'sys inv movment rpt'!$L:$L,$M649,'sys inv movment rpt'!$N:$N,AJ$1)</f>
        <v>0</v>
      </c>
      <c r="AK649" s="86">
        <f>SUMIFS('sys inv movment rpt'!$M:$M,'sys inv movment rpt'!$L:$L,$M649,'sys inv movment rpt'!$N:$N,AK$1)</f>
        <v>0</v>
      </c>
      <c r="AL649" s="86">
        <f>SUMIFS('sys inv movment rpt'!$M:$M,'sys inv movment rpt'!$L:$L,$M649,'sys inv movment rpt'!$N:$N,AL$1)</f>
        <v>0</v>
      </c>
      <c r="AM649" s="86">
        <f>SUMIFS('sys inv movment rpt'!$M:$M,'sys inv movment rpt'!$L:$L,$M649,'sys inv movment rpt'!$N:$N,AM$1)</f>
        <v>0</v>
      </c>
      <c r="AN649" s="86">
        <f>SUMIFS('sys inv movment rpt'!$M:$M,'sys inv movment rpt'!$L:$L,$M649,'sys inv movment rpt'!$N:$N,AN$1)</f>
        <v>0</v>
      </c>
      <c r="AO649" s="86">
        <f>SUMIFS('sys inv movment rpt'!$M:$M,'sys inv movment rpt'!$L:$L,$M649,'sys inv movment rpt'!$N:$N,AO$1)</f>
        <v>0</v>
      </c>
      <c r="AP649" s="86">
        <f>SUMIFS('sys inv movment rpt'!$M:$M,'sys inv movment rpt'!$L:$L,$M649,'sys inv movment rpt'!$N:$N,AP$1)</f>
        <v>0</v>
      </c>
      <c r="AQ649" s="86">
        <f>SUMIFS('sys inv movment rpt'!$M:$M,'sys inv movment rpt'!$L:$L,$M649,'sys inv movment rpt'!$N:$N,AQ$1)</f>
        <v>0</v>
      </c>
      <c r="AR649" s="86">
        <f>SUMIFS('sys inv movment rpt'!$M:$M,'sys inv movment rpt'!$L:$L,$M649,'sys inv movment rpt'!$N:$N,AR$1)</f>
        <v>0</v>
      </c>
      <c r="AS649" s="86">
        <f>SUMIFS('sys inv movment rpt'!$M:$M,'sys inv movment rpt'!$L:$L,$M649,'sys inv movment rpt'!$N:$N,AS$1)</f>
        <v>0</v>
      </c>
      <c r="AT649" s="86">
        <f>SUMIFS('sys inv movment rpt'!$M:$M,'sys inv movment rpt'!$L:$L,$M649,'sys inv movment rpt'!$N:$N,AT$1)</f>
        <v>0</v>
      </c>
      <c r="AU649" s="86">
        <f>SUMIFS('sys inv movment rpt'!$M:$M,'sys inv movment rpt'!$L:$L,$M649,'sys inv movment rpt'!$N:$N,AU$1)</f>
        <v>0</v>
      </c>
      <c r="AV649" s="86">
        <f>SUMIFS('sys inv movment rpt'!$M:$M,'sys inv movment rpt'!$L:$L,$M649,'sys inv movment rpt'!$N:$N,AV$1)</f>
        <v>0</v>
      </c>
      <c r="AW649" s="87" t="str">
        <f>IFERROR(VLOOKUP(A649,'sys-backorder details'!E:U,17,0),"-")</f>
        <v>-</v>
      </c>
      <c r="AX649" s="87" t="str">
        <f>IF(K649&gt;1,VLOOKUP(A649,'settings-routing'!A:I,9,0),"")</f>
        <v/>
      </c>
    </row>
    <row r="650" ht="12.75" hidden="1" customHeight="1">
      <c r="A650" s="50" t="s">
        <v>1458</v>
      </c>
      <c r="B650" s="50" t="s">
        <v>1459</v>
      </c>
      <c r="C650" s="50">
        <f t="shared" si="2"/>
        <v>0</v>
      </c>
      <c r="D650" s="80">
        <f>SUMIF('Stocks 101-111'!$J:$J,'item dashboard'!A650,'Stocks 101-111'!K:K)</f>
        <v>0</v>
      </c>
      <c r="E650" s="80">
        <f>SUMIF('Stocks 101-111'!$J:$J,'item dashboard'!A650,'Stocks 101-111'!$L:$L)</f>
        <v>0</v>
      </c>
      <c r="F650" s="81">
        <f t="shared" si="3"/>
        <v>0</v>
      </c>
      <c r="G650" s="82">
        <f t="shared" si="4"/>
        <v>0.02857142857</v>
      </c>
      <c r="H650" s="50">
        <f>SUMIFS('sys-backorder details'!$M:$M,'sys-backorder details'!$E:$E,'item dashboard'!A650,'sys-backorder details'!$V:$V,"")</f>
        <v>0</v>
      </c>
      <c r="I650" s="83">
        <f>SUMIF('settings-routing'!$I:$I,'item dashboard'!A650,'settings-routing'!$O:$O)</f>
        <v>0</v>
      </c>
      <c r="J650" s="50">
        <f>SUMIFS('sys-backorder details'!$M:$M,'sys-backorder details'!$E:$E,'item dashboard'!A650,'sys-backorder details'!$V:$V,"Call off")</f>
        <v>0</v>
      </c>
      <c r="K650" s="84">
        <f t="shared" si="5"/>
        <v>0</v>
      </c>
      <c r="L650" s="84">
        <f>SUMIF('Production Plan'!$E:$E,'item dashboard'!A650,'Production Plan'!$N:$N)</f>
        <v>0</v>
      </c>
      <c r="M650" s="85" t="str">
        <f t="shared" si="6"/>
        <v>B-J501-W25-500 ml White Milk Jerrycan</v>
      </c>
      <c r="N650" s="86">
        <f>SUMIFS('sys inv movment rpt'!$M:$M,'sys inv movment rpt'!$L:$L,$M650,'sys inv movment rpt'!$N:$N,N$1)</f>
        <v>0</v>
      </c>
      <c r="O650" s="86">
        <f>SUMIFS('sys inv movment rpt'!$M:$M,'sys inv movment rpt'!$L:$L,$M650,'sys inv movment rpt'!$N:$N,O$1)</f>
        <v>0</v>
      </c>
      <c r="P650" s="86">
        <f>SUMIFS('sys inv movment rpt'!$M:$M,'sys inv movment rpt'!$L:$L,$M650,'sys inv movment rpt'!$N:$N,P$1)</f>
        <v>0</v>
      </c>
      <c r="Q650" s="86">
        <f>SUMIFS('sys inv movment rpt'!$M:$M,'sys inv movment rpt'!$L:$L,$M650,'sys inv movment rpt'!$N:$N,Q$1)</f>
        <v>0</v>
      </c>
      <c r="R650" s="86">
        <f>SUMIFS('sys inv movment rpt'!$M:$M,'sys inv movment rpt'!$L:$L,$M650,'sys inv movment rpt'!$N:$N,R$1)</f>
        <v>0</v>
      </c>
      <c r="S650" s="86">
        <f>SUMIFS('sys inv movment rpt'!$M:$M,'sys inv movment rpt'!$L:$L,$M650,'sys inv movment rpt'!$N:$N,S$1)</f>
        <v>0</v>
      </c>
      <c r="T650" s="86">
        <f>SUMIFS('sys inv movment rpt'!$M:$M,'sys inv movment rpt'!$L:$L,$M650,'sys inv movment rpt'!$N:$N,T$1)</f>
        <v>0</v>
      </c>
      <c r="U650" s="86">
        <f>SUMIFS('sys inv movment rpt'!$M:$M,'sys inv movment rpt'!$L:$L,$M650,'sys inv movment rpt'!$N:$N,U$1)</f>
        <v>0</v>
      </c>
      <c r="V650" s="86">
        <f>SUMIFS('sys inv movment rpt'!$M:$M,'sys inv movment rpt'!$L:$L,$M650,'sys inv movment rpt'!$N:$N,V$1)</f>
        <v>0</v>
      </c>
      <c r="W650" s="86">
        <f>SUMIFS('sys inv movment rpt'!$M:$M,'sys inv movment rpt'!$L:$L,$M650,'sys inv movment rpt'!$N:$N,W$1)</f>
        <v>0</v>
      </c>
      <c r="X650" s="86">
        <f>SUMIFS('sys inv movment rpt'!$M:$M,'sys inv movment rpt'!$L:$L,$M650,'sys inv movment rpt'!$N:$N,X$1)</f>
        <v>0</v>
      </c>
      <c r="Y650" s="86">
        <f>SUMIFS('sys inv movment rpt'!$M:$M,'sys inv movment rpt'!$L:$L,$M650,'sys inv movment rpt'!$N:$N,Y$1)</f>
        <v>0</v>
      </c>
      <c r="Z650" s="86">
        <f>SUMIFS('sys inv movment rpt'!$M:$M,'sys inv movment rpt'!$L:$L,$M650,'sys inv movment rpt'!$N:$N,Z$1)</f>
        <v>0</v>
      </c>
      <c r="AA650" s="86">
        <f>SUMIFS('sys inv movment rpt'!$M:$M,'sys inv movment rpt'!$L:$L,$M650,'sys inv movment rpt'!$N:$N,AA$1)</f>
        <v>0</v>
      </c>
      <c r="AB650" s="86">
        <f>SUMIFS('sys inv movment rpt'!$M:$M,'sys inv movment rpt'!$L:$L,$M650,'sys inv movment rpt'!$N:$N,AB$1)</f>
        <v>0</v>
      </c>
      <c r="AC650" s="86">
        <f>SUMIFS('sys inv movment rpt'!$M:$M,'sys inv movment rpt'!$L:$L,$M650,'sys inv movment rpt'!$N:$N,AC$1)</f>
        <v>0</v>
      </c>
      <c r="AD650" s="86">
        <f>SUMIFS('sys inv movment rpt'!$M:$M,'sys inv movment rpt'!$L:$L,$M650,'sys inv movment rpt'!$N:$N,AD$1)</f>
        <v>0</v>
      </c>
      <c r="AE650" s="86">
        <f>SUMIFS('sys inv movment rpt'!$M:$M,'sys inv movment rpt'!$L:$L,$M650,'sys inv movment rpt'!$N:$N,AE$1)</f>
        <v>0</v>
      </c>
      <c r="AF650" s="86">
        <f>SUMIFS('sys inv movment rpt'!$M:$M,'sys inv movment rpt'!$L:$L,$M650,'sys inv movment rpt'!$N:$N,AF$1)</f>
        <v>0</v>
      </c>
      <c r="AG650" s="86">
        <f>SUMIFS('sys inv movment rpt'!$M:$M,'sys inv movment rpt'!$L:$L,$M650,'sys inv movment rpt'!$N:$N,AG$1)</f>
        <v>0</v>
      </c>
      <c r="AH650" s="86">
        <f>SUMIFS('sys inv movment rpt'!$M:$M,'sys inv movment rpt'!$L:$L,$M650,'sys inv movment rpt'!$N:$N,AH$1)</f>
        <v>0</v>
      </c>
      <c r="AI650" s="86">
        <f>SUMIFS('sys inv movment rpt'!$M:$M,'sys inv movment rpt'!$L:$L,$M650,'sys inv movment rpt'!$N:$N,AI$1)</f>
        <v>0</v>
      </c>
      <c r="AJ650" s="86">
        <f>SUMIFS('sys inv movment rpt'!$M:$M,'sys inv movment rpt'!$L:$L,$M650,'sys inv movment rpt'!$N:$N,AJ$1)</f>
        <v>0</v>
      </c>
      <c r="AK650" s="86">
        <f>SUMIFS('sys inv movment rpt'!$M:$M,'sys inv movment rpt'!$L:$L,$M650,'sys inv movment rpt'!$N:$N,AK$1)</f>
        <v>0</v>
      </c>
      <c r="AL650" s="86">
        <f>SUMIFS('sys inv movment rpt'!$M:$M,'sys inv movment rpt'!$L:$L,$M650,'sys inv movment rpt'!$N:$N,AL$1)</f>
        <v>0</v>
      </c>
      <c r="AM650" s="86">
        <f>SUMIFS('sys inv movment rpt'!$M:$M,'sys inv movment rpt'!$L:$L,$M650,'sys inv movment rpt'!$N:$N,AM$1)</f>
        <v>0</v>
      </c>
      <c r="AN650" s="86">
        <f>SUMIFS('sys inv movment rpt'!$M:$M,'sys inv movment rpt'!$L:$L,$M650,'sys inv movment rpt'!$N:$N,AN$1)</f>
        <v>2160</v>
      </c>
      <c r="AO650" s="86">
        <f>SUMIFS('sys inv movment rpt'!$M:$M,'sys inv movment rpt'!$L:$L,$M650,'sys inv movment rpt'!$N:$N,AO$1)</f>
        <v>0</v>
      </c>
      <c r="AP650" s="86">
        <f>SUMIFS('sys inv movment rpt'!$M:$M,'sys inv movment rpt'!$L:$L,$M650,'sys inv movment rpt'!$N:$N,AP$1)</f>
        <v>0</v>
      </c>
      <c r="AQ650" s="86">
        <f>SUMIFS('sys inv movment rpt'!$M:$M,'sys inv movment rpt'!$L:$L,$M650,'sys inv movment rpt'!$N:$N,AQ$1)</f>
        <v>0</v>
      </c>
      <c r="AR650" s="86">
        <f>SUMIFS('sys inv movment rpt'!$M:$M,'sys inv movment rpt'!$L:$L,$M650,'sys inv movment rpt'!$N:$N,AR$1)</f>
        <v>0</v>
      </c>
      <c r="AS650" s="86">
        <f>SUMIFS('sys inv movment rpt'!$M:$M,'sys inv movment rpt'!$L:$L,$M650,'sys inv movment rpt'!$N:$N,AS$1)</f>
        <v>0</v>
      </c>
      <c r="AT650" s="86">
        <f>SUMIFS('sys inv movment rpt'!$M:$M,'sys inv movment rpt'!$L:$L,$M650,'sys inv movment rpt'!$N:$N,AT$1)</f>
        <v>0</v>
      </c>
      <c r="AU650" s="86">
        <f>SUMIFS('sys inv movment rpt'!$M:$M,'sys inv movment rpt'!$L:$L,$M650,'sys inv movment rpt'!$N:$N,AU$1)</f>
        <v>0</v>
      </c>
      <c r="AV650" s="86">
        <f>SUMIFS('sys inv movment rpt'!$M:$M,'sys inv movment rpt'!$L:$L,$M650,'sys inv movment rpt'!$N:$N,AV$1)</f>
        <v>0</v>
      </c>
      <c r="AW650" s="87" t="str">
        <f>IFERROR(VLOOKUP(A650,'sys-backorder details'!E:U,17,0),"-")</f>
        <v>-</v>
      </c>
      <c r="AX650" s="87" t="str">
        <f>IF(K650&gt;1,VLOOKUP(A650,'settings-routing'!A:I,9,0),"")</f>
        <v/>
      </c>
    </row>
    <row r="651" ht="12.75" hidden="1" customHeight="1">
      <c r="A651" s="50" t="s">
        <v>1460</v>
      </c>
      <c r="B651" s="50" t="s">
        <v>1437</v>
      </c>
      <c r="C651" s="50">
        <f t="shared" si="2"/>
        <v>12528</v>
      </c>
      <c r="D651" s="80">
        <f>SUMIF('Stocks 101-111'!$J:$J,'item dashboard'!A651,'Stocks 101-111'!K:K)</f>
        <v>12528</v>
      </c>
      <c r="E651" s="80">
        <f>SUMIF('Stocks 101-111'!$J:$J,'item dashboard'!A651,'Stocks 101-111'!$L:$L)</f>
        <v>0</v>
      </c>
      <c r="F651" s="81">
        <f t="shared" si="3"/>
        <v>0</v>
      </c>
      <c r="G651" s="82">
        <f t="shared" si="4"/>
        <v>0.02857142857</v>
      </c>
      <c r="H651" s="50">
        <f>SUMIFS('sys-backorder details'!$M:$M,'sys-backorder details'!$E:$E,'item dashboard'!A651,'sys-backorder details'!$V:$V,"")</f>
        <v>0</v>
      </c>
      <c r="I651" s="83">
        <f>SUMIF('settings-routing'!$I:$I,'item dashboard'!A651,'settings-routing'!$O:$O)</f>
        <v>0</v>
      </c>
      <c r="J651" s="50">
        <f>SUMIFS('sys-backorder details'!$M:$M,'sys-backorder details'!$E:$E,'item dashboard'!A651,'sys-backorder details'!$V:$V,"Call off")</f>
        <v>14400</v>
      </c>
      <c r="K651" s="84">
        <f t="shared" si="5"/>
        <v>-12528</v>
      </c>
      <c r="L651" s="84">
        <f>SUMIF('Production Plan'!$E:$E,'item dashboard'!A651,'Production Plan'!$N:$N)</f>
        <v>0</v>
      </c>
      <c r="M651" s="85" t="str">
        <f t="shared" si="6"/>
        <v>B-J503-DPK19-500 ml Dark Pink Milk Bottle</v>
      </c>
      <c r="N651" s="86">
        <f>SUMIFS('sys inv movment rpt'!$M:$M,'sys inv movment rpt'!$L:$L,$M651,'sys inv movment rpt'!$N:$N,N$1)</f>
        <v>0</v>
      </c>
      <c r="O651" s="86">
        <f>SUMIFS('sys inv movment rpt'!$M:$M,'sys inv movment rpt'!$L:$L,$M651,'sys inv movment rpt'!$N:$N,O$1)</f>
        <v>0</v>
      </c>
      <c r="P651" s="86">
        <f>SUMIFS('sys inv movment rpt'!$M:$M,'sys inv movment rpt'!$L:$L,$M651,'sys inv movment rpt'!$N:$N,P$1)</f>
        <v>0</v>
      </c>
      <c r="Q651" s="86">
        <f>SUMIFS('sys inv movment rpt'!$M:$M,'sys inv movment rpt'!$L:$L,$M651,'sys inv movment rpt'!$N:$N,Q$1)</f>
        <v>0</v>
      </c>
      <c r="R651" s="86">
        <f>SUMIFS('sys inv movment rpt'!$M:$M,'sys inv movment rpt'!$L:$L,$M651,'sys inv movment rpt'!$N:$N,R$1)</f>
        <v>0</v>
      </c>
      <c r="S651" s="86">
        <f>SUMIFS('sys inv movment rpt'!$M:$M,'sys inv movment rpt'!$L:$L,$M651,'sys inv movment rpt'!$N:$N,S$1)</f>
        <v>0</v>
      </c>
      <c r="T651" s="86">
        <f>SUMIFS('sys inv movment rpt'!$M:$M,'sys inv movment rpt'!$L:$L,$M651,'sys inv movment rpt'!$N:$N,T$1)</f>
        <v>0</v>
      </c>
      <c r="U651" s="86">
        <f>SUMIFS('sys inv movment rpt'!$M:$M,'sys inv movment rpt'!$L:$L,$M651,'sys inv movment rpt'!$N:$N,U$1)</f>
        <v>0</v>
      </c>
      <c r="V651" s="86">
        <f>SUMIFS('sys inv movment rpt'!$M:$M,'sys inv movment rpt'!$L:$L,$M651,'sys inv movment rpt'!$N:$N,V$1)</f>
        <v>0</v>
      </c>
      <c r="W651" s="86">
        <f>SUMIFS('sys inv movment rpt'!$M:$M,'sys inv movment rpt'!$L:$L,$M651,'sys inv movment rpt'!$N:$N,W$1)</f>
        <v>0</v>
      </c>
      <c r="X651" s="86">
        <f>SUMIFS('sys inv movment rpt'!$M:$M,'sys inv movment rpt'!$L:$L,$M651,'sys inv movment rpt'!$N:$N,X$1)</f>
        <v>0</v>
      </c>
      <c r="Y651" s="86">
        <f>SUMIFS('sys inv movment rpt'!$M:$M,'sys inv movment rpt'!$L:$L,$M651,'sys inv movment rpt'!$N:$N,Y$1)</f>
        <v>0</v>
      </c>
      <c r="Z651" s="86">
        <f>SUMIFS('sys inv movment rpt'!$M:$M,'sys inv movment rpt'!$L:$L,$M651,'sys inv movment rpt'!$N:$N,Z$1)</f>
        <v>0</v>
      </c>
      <c r="AA651" s="86">
        <f>SUMIFS('sys inv movment rpt'!$M:$M,'sys inv movment rpt'!$L:$L,$M651,'sys inv movment rpt'!$N:$N,AA$1)</f>
        <v>0</v>
      </c>
      <c r="AB651" s="86">
        <f>SUMIFS('sys inv movment rpt'!$M:$M,'sys inv movment rpt'!$L:$L,$M651,'sys inv movment rpt'!$N:$N,AB$1)</f>
        <v>0</v>
      </c>
      <c r="AC651" s="86">
        <f>SUMIFS('sys inv movment rpt'!$M:$M,'sys inv movment rpt'!$L:$L,$M651,'sys inv movment rpt'!$N:$N,AC$1)</f>
        <v>0</v>
      </c>
      <c r="AD651" s="86">
        <f>SUMIFS('sys inv movment rpt'!$M:$M,'sys inv movment rpt'!$L:$L,$M651,'sys inv movment rpt'!$N:$N,AD$1)</f>
        <v>0</v>
      </c>
      <c r="AE651" s="86">
        <f>SUMIFS('sys inv movment rpt'!$M:$M,'sys inv movment rpt'!$L:$L,$M651,'sys inv movment rpt'!$N:$N,AE$1)</f>
        <v>0</v>
      </c>
      <c r="AF651" s="86">
        <f>SUMIFS('sys inv movment rpt'!$M:$M,'sys inv movment rpt'!$L:$L,$M651,'sys inv movment rpt'!$N:$N,AF$1)</f>
        <v>0</v>
      </c>
      <c r="AG651" s="86">
        <f>SUMIFS('sys inv movment rpt'!$M:$M,'sys inv movment rpt'!$L:$L,$M651,'sys inv movment rpt'!$N:$N,AG$1)</f>
        <v>0</v>
      </c>
      <c r="AH651" s="86">
        <f>SUMIFS('sys inv movment rpt'!$M:$M,'sys inv movment rpt'!$L:$L,$M651,'sys inv movment rpt'!$N:$N,AH$1)</f>
        <v>0</v>
      </c>
      <c r="AI651" s="86">
        <f>SUMIFS('sys inv movment rpt'!$M:$M,'sys inv movment rpt'!$L:$L,$M651,'sys inv movment rpt'!$N:$N,AI$1)</f>
        <v>0</v>
      </c>
      <c r="AJ651" s="86">
        <f>SUMIFS('sys inv movment rpt'!$M:$M,'sys inv movment rpt'!$L:$L,$M651,'sys inv movment rpt'!$N:$N,AJ$1)</f>
        <v>0</v>
      </c>
      <c r="AK651" s="86">
        <f>SUMIFS('sys inv movment rpt'!$M:$M,'sys inv movment rpt'!$L:$L,$M651,'sys inv movment rpt'!$N:$N,AK$1)</f>
        <v>0</v>
      </c>
      <c r="AL651" s="86">
        <f>SUMIFS('sys inv movment rpt'!$M:$M,'sys inv movment rpt'!$L:$L,$M651,'sys inv movment rpt'!$N:$N,AL$1)</f>
        <v>0</v>
      </c>
      <c r="AM651" s="86">
        <f>SUMIFS('sys inv movment rpt'!$M:$M,'sys inv movment rpt'!$L:$L,$M651,'sys inv movment rpt'!$N:$N,AM$1)</f>
        <v>0</v>
      </c>
      <c r="AN651" s="86">
        <f>SUMIFS('sys inv movment rpt'!$M:$M,'sys inv movment rpt'!$L:$L,$M651,'sys inv movment rpt'!$N:$N,AN$1)</f>
        <v>10944</v>
      </c>
      <c r="AO651" s="86">
        <f>SUMIFS('sys inv movment rpt'!$M:$M,'sys inv movment rpt'!$L:$L,$M651,'sys inv movment rpt'!$N:$N,AO$1)</f>
        <v>0</v>
      </c>
      <c r="AP651" s="86">
        <f>SUMIFS('sys inv movment rpt'!$M:$M,'sys inv movment rpt'!$L:$L,$M651,'sys inv movment rpt'!$N:$N,AP$1)</f>
        <v>0</v>
      </c>
      <c r="AQ651" s="86">
        <f>SUMIFS('sys inv movment rpt'!$M:$M,'sys inv movment rpt'!$L:$L,$M651,'sys inv movment rpt'!$N:$N,AQ$1)</f>
        <v>0</v>
      </c>
      <c r="AR651" s="86">
        <f>SUMIFS('sys inv movment rpt'!$M:$M,'sys inv movment rpt'!$L:$L,$M651,'sys inv movment rpt'!$N:$N,AR$1)</f>
        <v>0</v>
      </c>
      <c r="AS651" s="86">
        <f>SUMIFS('sys inv movment rpt'!$M:$M,'sys inv movment rpt'!$L:$L,$M651,'sys inv movment rpt'!$N:$N,AS$1)</f>
        <v>0</v>
      </c>
      <c r="AT651" s="86">
        <f>SUMIFS('sys inv movment rpt'!$M:$M,'sys inv movment rpt'!$L:$L,$M651,'sys inv movment rpt'!$N:$N,AT$1)</f>
        <v>0</v>
      </c>
      <c r="AU651" s="86">
        <f>SUMIFS('sys inv movment rpt'!$M:$M,'sys inv movment rpt'!$L:$L,$M651,'sys inv movment rpt'!$N:$N,AU$1)</f>
        <v>0</v>
      </c>
      <c r="AV651" s="86">
        <f>SUMIFS('sys inv movment rpt'!$M:$M,'sys inv movment rpt'!$L:$L,$M651,'sys inv movment rpt'!$N:$N,AV$1)</f>
        <v>0</v>
      </c>
      <c r="AW651" s="87" t="str">
        <f>IFERROR(VLOOKUP(A651,'sys-backorder details'!E:U,17,0),"-")</f>
        <v>30 Days</v>
      </c>
      <c r="AX651" s="87" t="str">
        <f>IF(K651&gt;1,VLOOKUP(A651,'settings-routing'!A:I,9,0),"")</f>
        <v/>
      </c>
    </row>
    <row r="652" ht="12.75" hidden="1" customHeight="1">
      <c r="A652" s="50" t="s">
        <v>1461</v>
      </c>
      <c r="B652" s="50" t="s">
        <v>1437</v>
      </c>
      <c r="C652" s="50">
        <f t="shared" si="2"/>
        <v>0</v>
      </c>
      <c r="D652" s="80">
        <f>SUMIF('Stocks 101-111'!$J:$J,'item dashboard'!A652,'Stocks 101-111'!K:K)</f>
        <v>0</v>
      </c>
      <c r="E652" s="80">
        <f>SUMIF('Stocks 101-111'!$J:$J,'item dashboard'!A652,'Stocks 101-111'!$L:$L)</f>
        <v>0</v>
      </c>
      <c r="F652" s="81">
        <f t="shared" si="3"/>
        <v>0</v>
      </c>
      <c r="G652" s="82">
        <f t="shared" si="4"/>
        <v>0</v>
      </c>
      <c r="H652" s="50">
        <f>SUMIFS('sys-backorder details'!$M:$M,'sys-backorder details'!$E:$E,'item dashboard'!A652,'sys-backorder details'!$V:$V,"")</f>
        <v>0</v>
      </c>
      <c r="I652" s="83">
        <f>SUMIF('settings-routing'!$I:$I,'item dashboard'!A652,'settings-routing'!$O:$O)</f>
        <v>0</v>
      </c>
      <c r="J652" s="50">
        <f>SUMIFS('sys-backorder details'!$M:$M,'sys-backorder details'!$E:$E,'item dashboard'!A652,'sys-backorder details'!$V:$V,"Call off")</f>
        <v>0</v>
      </c>
      <c r="K652" s="84">
        <f t="shared" si="5"/>
        <v>0</v>
      </c>
      <c r="L652" s="84">
        <f>SUMIF('Production Plan'!$E:$E,'item dashboard'!A652,'Production Plan'!$N:$N)</f>
        <v>0</v>
      </c>
      <c r="M652" s="85" t="str">
        <f t="shared" si="6"/>
        <v>B-J503-DPK20-500 ml Dark Pink Milk Bottle</v>
      </c>
      <c r="N652" s="86">
        <f>SUMIFS('sys inv movment rpt'!$M:$M,'sys inv movment rpt'!$L:$L,$M652,'sys inv movment rpt'!$N:$N,N$1)</f>
        <v>0</v>
      </c>
      <c r="O652" s="86">
        <f>SUMIFS('sys inv movment rpt'!$M:$M,'sys inv movment rpt'!$L:$L,$M652,'sys inv movment rpt'!$N:$N,O$1)</f>
        <v>0</v>
      </c>
      <c r="P652" s="86">
        <f>SUMIFS('sys inv movment rpt'!$M:$M,'sys inv movment rpt'!$L:$L,$M652,'sys inv movment rpt'!$N:$N,P$1)</f>
        <v>0</v>
      </c>
      <c r="Q652" s="86">
        <f>SUMIFS('sys inv movment rpt'!$M:$M,'sys inv movment rpt'!$L:$L,$M652,'sys inv movment rpt'!$N:$N,Q$1)</f>
        <v>0</v>
      </c>
      <c r="R652" s="86">
        <f>SUMIFS('sys inv movment rpt'!$M:$M,'sys inv movment rpt'!$L:$L,$M652,'sys inv movment rpt'!$N:$N,R$1)</f>
        <v>0</v>
      </c>
      <c r="S652" s="86">
        <f>SUMIFS('sys inv movment rpt'!$M:$M,'sys inv movment rpt'!$L:$L,$M652,'sys inv movment rpt'!$N:$N,S$1)</f>
        <v>0</v>
      </c>
      <c r="T652" s="86">
        <f>SUMIFS('sys inv movment rpt'!$M:$M,'sys inv movment rpt'!$L:$L,$M652,'sys inv movment rpt'!$N:$N,T$1)</f>
        <v>0</v>
      </c>
      <c r="U652" s="86">
        <f>SUMIFS('sys inv movment rpt'!$M:$M,'sys inv movment rpt'!$L:$L,$M652,'sys inv movment rpt'!$N:$N,U$1)</f>
        <v>0</v>
      </c>
      <c r="V652" s="86">
        <f>SUMIFS('sys inv movment rpt'!$M:$M,'sys inv movment rpt'!$L:$L,$M652,'sys inv movment rpt'!$N:$N,V$1)</f>
        <v>0</v>
      </c>
      <c r="W652" s="86">
        <f>SUMIFS('sys inv movment rpt'!$M:$M,'sys inv movment rpt'!$L:$L,$M652,'sys inv movment rpt'!$N:$N,W$1)</f>
        <v>0</v>
      </c>
      <c r="X652" s="86">
        <f>SUMIFS('sys inv movment rpt'!$M:$M,'sys inv movment rpt'!$L:$L,$M652,'sys inv movment rpt'!$N:$N,X$1)</f>
        <v>0</v>
      </c>
      <c r="Y652" s="86">
        <f>SUMIFS('sys inv movment rpt'!$M:$M,'sys inv movment rpt'!$L:$L,$M652,'sys inv movment rpt'!$N:$N,Y$1)</f>
        <v>0</v>
      </c>
      <c r="Z652" s="86">
        <f>SUMIFS('sys inv movment rpt'!$M:$M,'sys inv movment rpt'!$L:$L,$M652,'sys inv movment rpt'!$N:$N,Z$1)</f>
        <v>0</v>
      </c>
      <c r="AA652" s="86">
        <f>SUMIFS('sys inv movment rpt'!$M:$M,'sys inv movment rpt'!$L:$L,$M652,'sys inv movment rpt'!$N:$N,AA$1)</f>
        <v>0</v>
      </c>
      <c r="AB652" s="86">
        <f>SUMIFS('sys inv movment rpt'!$M:$M,'sys inv movment rpt'!$L:$L,$M652,'sys inv movment rpt'!$N:$N,AB$1)</f>
        <v>0</v>
      </c>
      <c r="AC652" s="86">
        <f>SUMIFS('sys inv movment rpt'!$M:$M,'sys inv movment rpt'!$L:$L,$M652,'sys inv movment rpt'!$N:$N,AC$1)</f>
        <v>0</v>
      </c>
      <c r="AD652" s="86">
        <f>SUMIFS('sys inv movment rpt'!$M:$M,'sys inv movment rpt'!$L:$L,$M652,'sys inv movment rpt'!$N:$N,AD$1)</f>
        <v>0</v>
      </c>
      <c r="AE652" s="86">
        <f>SUMIFS('sys inv movment rpt'!$M:$M,'sys inv movment rpt'!$L:$L,$M652,'sys inv movment rpt'!$N:$N,AE$1)</f>
        <v>0</v>
      </c>
      <c r="AF652" s="86">
        <f>SUMIFS('sys inv movment rpt'!$M:$M,'sys inv movment rpt'!$L:$L,$M652,'sys inv movment rpt'!$N:$N,AF$1)</f>
        <v>0</v>
      </c>
      <c r="AG652" s="86">
        <f>SUMIFS('sys inv movment rpt'!$M:$M,'sys inv movment rpt'!$L:$L,$M652,'sys inv movment rpt'!$N:$N,AG$1)</f>
        <v>0</v>
      </c>
      <c r="AH652" s="86">
        <f>SUMIFS('sys inv movment rpt'!$M:$M,'sys inv movment rpt'!$L:$L,$M652,'sys inv movment rpt'!$N:$N,AH$1)</f>
        <v>0</v>
      </c>
      <c r="AI652" s="86">
        <f>SUMIFS('sys inv movment rpt'!$M:$M,'sys inv movment rpt'!$L:$L,$M652,'sys inv movment rpt'!$N:$N,AI$1)</f>
        <v>0</v>
      </c>
      <c r="AJ652" s="86">
        <f>SUMIFS('sys inv movment rpt'!$M:$M,'sys inv movment rpt'!$L:$L,$M652,'sys inv movment rpt'!$N:$N,AJ$1)</f>
        <v>0</v>
      </c>
      <c r="AK652" s="86">
        <f>SUMIFS('sys inv movment rpt'!$M:$M,'sys inv movment rpt'!$L:$L,$M652,'sys inv movment rpt'!$N:$N,AK$1)</f>
        <v>0</v>
      </c>
      <c r="AL652" s="86">
        <f>SUMIFS('sys inv movment rpt'!$M:$M,'sys inv movment rpt'!$L:$L,$M652,'sys inv movment rpt'!$N:$N,AL$1)</f>
        <v>0</v>
      </c>
      <c r="AM652" s="86">
        <f>SUMIFS('sys inv movment rpt'!$M:$M,'sys inv movment rpt'!$L:$L,$M652,'sys inv movment rpt'!$N:$N,AM$1)</f>
        <v>0</v>
      </c>
      <c r="AN652" s="86">
        <f>SUMIFS('sys inv movment rpt'!$M:$M,'sys inv movment rpt'!$L:$L,$M652,'sys inv movment rpt'!$N:$N,AN$1)</f>
        <v>0</v>
      </c>
      <c r="AO652" s="86">
        <f>SUMIFS('sys inv movment rpt'!$M:$M,'sys inv movment rpt'!$L:$L,$M652,'sys inv movment rpt'!$N:$N,AO$1)</f>
        <v>0</v>
      </c>
      <c r="AP652" s="86">
        <f>SUMIFS('sys inv movment rpt'!$M:$M,'sys inv movment rpt'!$L:$L,$M652,'sys inv movment rpt'!$N:$N,AP$1)</f>
        <v>0</v>
      </c>
      <c r="AQ652" s="86">
        <f>SUMIFS('sys inv movment rpt'!$M:$M,'sys inv movment rpt'!$L:$L,$M652,'sys inv movment rpt'!$N:$N,AQ$1)</f>
        <v>0</v>
      </c>
      <c r="AR652" s="86">
        <f>SUMIFS('sys inv movment rpt'!$M:$M,'sys inv movment rpt'!$L:$L,$M652,'sys inv movment rpt'!$N:$N,AR$1)</f>
        <v>0</v>
      </c>
      <c r="AS652" s="86">
        <f>SUMIFS('sys inv movment rpt'!$M:$M,'sys inv movment rpt'!$L:$L,$M652,'sys inv movment rpt'!$N:$N,AS$1)</f>
        <v>0</v>
      </c>
      <c r="AT652" s="86">
        <f>SUMIFS('sys inv movment rpt'!$M:$M,'sys inv movment rpt'!$L:$L,$M652,'sys inv movment rpt'!$N:$N,AT$1)</f>
        <v>0</v>
      </c>
      <c r="AU652" s="86">
        <f>SUMIFS('sys inv movment rpt'!$M:$M,'sys inv movment rpt'!$L:$L,$M652,'sys inv movment rpt'!$N:$N,AU$1)</f>
        <v>0</v>
      </c>
      <c r="AV652" s="86">
        <f>SUMIFS('sys inv movment rpt'!$M:$M,'sys inv movment rpt'!$L:$L,$M652,'sys inv movment rpt'!$N:$N,AV$1)</f>
        <v>0</v>
      </c>
      <c r="AW652" s="87" t="str">
        <f>IFERROR(VLOOKUP(A652,'sys-backorder details'!E:U,17,0),"-")</f>
        <v>-</v>
      </c>
      <c r="AX652" s="87" t="str">
        <f>IF(K652&gt;1,VLOOKUP(A652,'settings-routing'!A:I,9,0),"")</f>
        <v/>
      </c>
    </row>
    <row r="653" ht="12.75" hidden="1" customHeight="1">
      <c r="A653" s="50" t="s">
        <v>1462</v>
      </c>
      <c r="B653" s="50" t="s">
        <v>1454</v>
      </c>
      <c r="C653" s="50">
        <f t="shared" si="2"/>
        <v>0</v>
      </c>
      <c r="D653" s="80">
        <f>SUMIF('Stocks 101-111'!$J:$J,'item dashboard'!A653,'Stocks 101-111'!K:K)</f>
        <v>0</v>
      </c>
      <c r="E653" s="80">
        <f>SUMIF('Stocks 101-111'!$J:$J,'item dashboard'!A653,'Stocks 101-111'!$L:$L)</f>
        <v>0</v>
      </c>
      <c r="F653" s="81">
        <f t="shared" si="3"/>
        <v>0</v>
      </c>
      <c r="G653" s="82">
        <f t="shared" si="4"/>
        <v>0</v>
      </c>
      <c r="H653" s="50">
        <f>SUMIFS('sys-backorder details'!$M:$M,'sys-backorder details'!$E:$E,'item dashboard'!A653,'sys-backorder details'!$V:$V,"")</f>
        <v>0</v>
      </c>
      <c r="I653" s="83">
        <f>SUMIF('settings-routing'!$I:$I,'item dashboard'!A653,'settings-routing'!$O:$O)</f>
        <v>0</v>
      </c>
      <c r="J653" s="50">
        <f>SUMIFS('sys-backorder details'!$M:$M,'sys-backorder details'!$E:$E,'item dashboard'!A653,'sys-backorder details'!$V:$V,"Call off")</f>
        <v>0</v>
      </c>
      <c r="K653" s="84">
        <f t="shared" si="5"/>
        <v>0</v>
      </c>
      <c r="L653" s="84">
        <f>SUMIF('Production Plan'!$E:$E,'item dashboard'!A653,'Production Plan'!$N:$N)</f>
        <v>0</v>
      </c>
      <c r="M653" s="85" t="str">
        <f t="shared" si="6"/>
        <v>B-J503-N19-500 ml Natural Milk Bottle</v>
      </c>
      <c r="N653" s="86">
        <f>SUMIFS('sys inv movment rpt'!$M:$M,'sys inv movment rpt'!$L:$L,$M653,'sys inv movment rpt'!$N:$N,N$1)</f>
        <v>0</v>
      </c>
      <c r="O653" s="86">
        <f>SUMIFS('sys inv movment rpt'!$M:$M,'sys inv movment rpt'!$L:$L,$M653,'sys inv movment rpt'!$N:$N,O$1)</f>
        <v>0</v>
      </c>
      <c r="P653" s="86">
        <f>SUMIFS('sys inv movment rpt'!$M:$M,'sys inv movment rpt'!$L:$L,$M653,'sys inv movment rpt'!$N:$N,P$1)</f>
        <v>0</v>
      </c>
      <c r="Q653" s="86">
        <f>SUMIFS('sys inv movment rpt'!$M:$M,'sys inv movment rpt'!$L:$L,$M653,'sys inv movment rpt'!$N:$N,Q$1)</f>
        <v>0</v>
      </c>
      <c r="R653" s="86">
        <f>SUMIFS('sys inv movment rpt'!$M:$M,'sys inv movment rpt'!$L:$L,$M653,'sys inv movment rpt'!$N:$N,R$1)</f>
        <v>0</v>
      </c>
      <c r="S653" s="86">
        <f>SUMIFS('sys inv movment rpt'!$M:$M,'sys inv movment rpt'!$L:$L,$M653,'sys inv movment rpt'!$N:$N,S$1)</f>
        <v>0</v>
      </c>
      <c r="T653" s="86">
        <f>SUMIFS('sys inv movment rpt'!$M:$M,'sys inv movment rpt'!$L:$L,$M653,'sys inv movment rpt'!$N:$N,T$1)</f>
        <v>0</v>
      </c>
      <c r="U653" s="86">
        <f>SUMIFS('sys inv movment rpt'!$M:$M,'sys inv movment rpt'!$L:$L,$M653,'sys inv movment rpt'!$N:$N,U$1)</f>
        <v>0</v>
      </c>
      <c r="V653" s="86">
        <f>SUMIFS('sys inv movment rpt'!$M:$M,'sys inv movment rpt'!$L:$L,$M653,'sys inv movment rpt'!$N:$N,V$1)</f>
        <v>0</v>
      </c>
      <c r="W653" s="86">
        <f>SUMIFS('sys inv movment rpt'!$M:$M,'sys inv movment rpt'!$L:$L,$M653,'sys inv movment rpt'!$N:$N,W$1)</f>
        <v>0</v>
      </c>
      <c r="X653" s="86">
        <f>SUMIFS('sys inv movment rpt'!$M:$M,'sys inv movment rpt'!$L:$L,$M653,'sys inv movment rpt'!$N:$N,X$1)</f>
        <v>0</v>
      </c>
      <c r="Y653" s="86">
        <f>SUMIFS('sys inv movment rpt'!$M:$M,'sys inv movment rpt'!$L:$L,$M653,'sys inv movment rpt'!$N:$N,Y$1)</f>
        <v>0</v>
      </c>
      <c r="Z653" s="86">
        <f>SUMIFS('sys inv movment rpt'!$M:$M,'sys inv movment rpt'!$L:$L,$M653,'sys inv movment rpt'!$N:$N,Z$1)</f>
        <v>0</v>
      </c>
      <c r="AA653" s="86">
        <f>SUMIFS('sys inv movment rpt'!$M:$M,'sys inv movment rpt'!$L:$L,$M653,'sys inv movment rpt'!$N:$N,AA$1)</f>
        <v>0</v>
      </c>
      <c r="AB653" s="86">
        <f>SUMIFS('sys inv movment rpt'!$M:$M,'sys inv movment rpt'!$L:$L,$M653,'sys inv movment rpt'!$N:$N,AB$1)</f>
        <v>0</v>
      </c>
      <c r="AC653" s="86">
        <f>SUMIFS('sys inv movment rpt'!$M:$M,'sys inv movment rpt'!$L:$L,$M653,'sys inv movment rpt'!$N:$N,AC$1)</f>
        <v>0</v>
      </c>
      <c r="AD653" s="86">
        <f>SUMIFS('sys inv movment rpt'!$M:$M,'sys inv movment rpt'!$L:$L,$M653,'sys inv movment rpt'!$N:$N,AD$1)</f>
        <v>0</v>
      </c>
      <c r="AE653" s="86">
        <f>SUMIFS('sys inv movment rpt'!$M:$M,'sys inv movment rpt'!$L:$L,$M653,'sys inv movment rpt'!$N:$N,AE$1)</f>
        <v>0</v>
      </c>
      <c r="AF653" s="86">
        <f>SUMIFS('sys inv movment rpt'!$M:$M,'sys inv movment rpt'!$L:$L,$M653,'sys inv movment rpt'!$N:$N,AF$1)</f>
        <v>0</v>
      </c>
      <c r="AG653" s="86">
        <f>SUMIFS('sys inv movment rpt'!$M:$M,'sys inv movment rpt'!$L:$L,$M653,'sys inv movment rpt'!$N:$N,AG$1)</f>
        <v>0</v>
      </c>
      <c r="AH653" s="86">
        <f>SUMIFS('sys inv movment rpt'!$M:$M,'sys inv movment rpt'!$L:$L,$M653,'sys inv movment rpt'!$N:$N,AH$1)</f>
        <v>0</v>
      </c>
      <c r="AI653" s="86">
        <f>SUMIFS('sys inv movment rpt'!$M:$M,'sys inv movment rpt'!$L:$L,$M653,'sys inv movment rpt'!$N:$N,AI$1)</f>
        <v>0</v>
      </c>
      <c r="AJ653" s="86">
        <f>SUMIFS('sys inv movment rpt'!$M:$M,'sys inv movment rpt'!$L:$L,$M653,'sys inv movment rpt'!$N:$N,AJ$1)</f>
        <v>0</v>
      </c>
      <c r="AK653" s="86">
        <f>SUMIFS('sys inv movment rpt'!$M:$M,'sys inv movment rpt'!$L:$L,$M653,'sys inv movment rpt'!$N:$N,AK$1)</f>
        <v>0</v>
      </c>
      <c r="AL653" s="86">
        <f>SUMIFS('sys inv movment rpt'!$M:$M,'sys inv movment rpt'!$L:$L,$M653,'sys inv movment rpt'!$N:$N,AL$1)</f>
        <v>0</v>
      </c>
      <c r="AM653" s="86">
        <f>SUMIFS('sys inv movment rpt'!$M:$M,'sys inv movment rpt'!$L:$L,$M653,'sys inv movment rpt'!$N:$N,AM$1)</f>
        <v>0</v>
      </c>
      <c r="AN653" s="86">
        <f>SUMIFS('sys inv movment rpt'!$M:$M,'sys inv movment rpt'!$L:$L,$M653,'sys inv movment rpt'!$N:$N,AN$1)</f>
        <v>0</v>
      </c>
      <c r="AO653" s="86">
        <f>SUMIFS('sys inv movment rpt'!$M:$M,'sys inv movment rpt'!$L:$L,$M653,'sys inv movment rpt'!$N:$N,AO$1)</f>
        <v>0</v>
      </c>
      <c r="AP653" s="86">
        <f>SUMIFS('sys inv movment rpt'!$M:$M,'sys inv movment rpt'!$L:$L,$M653,'sys inv movment rpt'!$N:$N,AP$1)</f>
        <v>0</v>
      </c>
      <c r="AQ653" s="86">
        <f>SUMIFS('sys inv movment rpt'!$M:$M,'sys inv movment rpt'!$L:$L,$M653,'sys inv movment rpt'!$N:$N,AQ$1)</f>
        <v>0</v>
      </c>
      <c r="AR653" s="86">
        <f>SUMIFS('sys inv movment rpt'!$M:$M,'sys inv movment rpt'!$L:$L,$M653,'sys inv movment rpt'!$N:$N,AR$1)</f>
        <v>0</v>
      </c>
      <c r="AS653" s="86">
        <f>SUMIFS('sys inv movment rpt'!$M:$M,'sys inv movment rpt'!$L:$L,$M653,'sys inv movment rpt'!$N:$N,AS$1)</f>
        <v>0</v>
      </c>
      <c r="AT653" s="86">
        <f>SUMIFS('sys inv movment rpt'!$M:$M,'sys inv movment rpt'!$L:$L,$M653,'sys inv movment rpt'!$N:$N,AT$1)</f>
        <v>0</v>
      </c>
      <c r="AU653" s="86">
        <f>SUMIFS('sys inv movment rpt'!$M:$M,'sys inv movment rpt'!$L:$L,$M653,'sys inv movment rpt'!$N:$N,AU$1)</f>
        <v>0</v>
      </c>
      <c r="AV653" s="86">
        <f>SUMIFS('sys inv movment rpt'!$M:$M,'sys inv movment rpt'!$L:$L,$M653,'sys inv movment rpt'!$N:$N,AV$1)</f>
        <v>0</v>
      </c>
      <c r="AW653" s="87" t="str">
        <f>IFERROR(VLOOKUP(A653,'sys-backorder details'!E:U,17,0),"-")</f>
        <v>-</v>
      </c>
      <c r="AX653" s="87" t="str">
        <f>IF(K653&gt;1,VLOOKUP(A653,'settings-routing'!A:I,9,0),"")</f>
        <v/>
      </c>
    </row>
    <row r="654" ht="12.75" hidden="1" customHeight="1">
      <c r="A654" s="28" t="s">
        <v>1463</v>
      </c>
      <c r="B654" s="28" t="s">
        <v>1464</v>
      </c>
      <c r="C654" s="50">
        <f t="shared" si="2"/>
        <v>1872</v>
      </c>
      <c r="D654" s="80">
        <f>SUMIF('Stocks 101-111'!$J:$J,'item dashboard'!A654,'Stocks 101-111'!K:K)</f>
        <v>1872</v>
      </c>
      <c r="E654" s="80">
        <f>SUMIF('Stocks 101-111'!$J:$J,'item dashboard'!A654,'Stocks 101-111'!$L:$L)</f>
        <v>0</v>
      </c>
      <c r="F654" s="81">
        <f t="shared" si="3"/>
        <v>0</v>
      </c>
      <c r="G654" s="82">
        <f t="shared" si="4"/>
        <v>0.1714285714</v>
      </c>
      <c r="H654" s="50">
        <f>SUMIFS('sys-backorder details'!$M:$M,'sys-backorder details'!$E:$E,'item dashboard'!A654,'sys-backorder details'!$V:$V,"")</f>
        <v>0</v>
      </c>
      <c r="I654" s="83">
        <f>SUMIF('settings-routing'!$I:$I,'item dashboard'!A654,'settings-routing'!$O:$O)</f>
        <v>0</v>
      </c>
      <c r="J654" s="50">
        <f>SUMIFS('sys-backorder details'!$M:$M,'sys-backorder details'!$E:$E,'item dashboard'!A654,'sys-backorder details'!$V:$V,"Call off")</f>
        <v>0</v>
      </c>
      <c r="K654" s="84">
        <f t="shared" si="5"/>
        <v>-1872</v>
      </c>
      <c r="L654" s="84">
        <f>SUMIF('Production Plan'!$E:$E,'item dashboard'!A654,'Production Plan'!$N:$N)</f>
        <v>0</v>
      </c>
      <c r="M654" s="85" t="str">
        <f t="shared" si="6"/>
        <v>B-J503-PK19-500 ml Pink Milk Bottle</v>
      </c>
      <c r="N654" s="86">
        <f>SUMIFS('sys inv movment rpt'!$M:$M,'sys inv movment rpt'!$L:$L,$M654,'sys inv movment rpt'!$N:$N,N$1)</f>
        <v>576</v>
      </c>
      <c r="O654" s="86">
        <f>SUMIFS('sys inv movment rpt'!$M:$M,'sys inv movment rpt'!$L:$L,$M654,'sys inv movment rpt'!$N:$N,O$1)</f>
        <v>0</v>
      </c>
      <c r="P654" s="86">
        <f>SUMIFS('sys inv movment rpt'!$M:$M,'sys inv movment rpt'!$L:$L,$M654,'sys inv movment rpt'!$N:$N,P$1)</f>
        <v>0</v>
      </c>
      <c r="Q654" s="86">
        <f>SUMIFS('sys inv movment rpt'!$M:$M,'sys inv movment rpt'!$L:$L,$M654,'sys inv movment rpt'!$N:$N,Q$1)</f>
        <v>0</v>
      </c>
      <c r="R654" s="86">
        <f>SUMIFS('sys inv movment rpt'!$M:$M,'sys inv movment rpt'!$L:$L,$M654,'sys inv movment rpt'!$N:$N,R$1)</f>
        <v>0</v>
      </c>
      <c r="S654" s="86">
        <f>SUMIFS('sys inv movment rpt'!$M:$M,'sys inv movment rpt'!$L:$L,$M654,'sys inv movment rpt'!$N:$N,S$1)</f>
        <v>0</v>
      </c>
      <c r="T654" s="86">
        <f>SUMIFS('sys inv movment rpt'!$M:$M,'sys inv movment rpt'!$L:$L,$M654,'sys inv movment rpt'!$N:$N,T$1)</f>
        <v>0</v>
      </c>
      <c r="U654" s="86">
        <f>SUMIFS('sys inv movment rpt'!$M:$M,'sys inv movment rpt'!$L:$L,$M654,'sys inv movment rpt'!$N:$N,U$1)</f>
        <v>0</v>
      </c>
      <c r="V654" s="86">
        <f>SUMIFS('sys inv movment rpt'!$M:$M,'sys inv movment rpt'!$L:$L,$M654,'sys inv movment rpt'!$N:$N,V$1)</f>
        <v>0</v>
      </c>
      <c r="W654" s="86">
        <f>SUMIFS('sys inv movment rpt'!$M:$M,'sys inv movment rpt'!$L:$L,$M654,'sys inv movment rpt'!$N:$N,W$1)</f>
        <v>0</v>
      </c>
      <c r="X654" s="86">
        <f>SUMIFS('sys inv movment rpt'!$M:$M,'sys inv movment rpt'!$L:$L,$M654,'sys inv movment rpt'!$N:$N,X$1)</f>
        <v>0</v>
      </c>
      <c r="Y654" s="86">
        <f>SUMIFS('sys inv movment rpt'!$M:$M,'sys inv movment rpt'!$L:$L,$M654,'sys inv movment rpt'!$N:$N,Y$1)</f>
        <v>0</v>
      </c>
      <c r="Z654" s="86">
        <f>SUMIFS('sys inv movment rpt'!$M:$M,'sys inv movment rpt'!$L:$L,$M654,'sys inv movment rpt'!$N:$N,Z$1)</f>
        <v>0</v>
      </c>
      <c r="AA654" s="86">
        <f>SUMIFS('sys inv movment rpt'!$M:$M,'sys inv movment rpt'!$L:$L,$M654,'sys inv movment rpt'!$N:$N,AA$1)</f>
        <v>0</v>
      </c>
      <c r="AB654" s="86">
        <f>SUMIFS('sys inv movment rpt'!$M:$M,'sys inv movment rpt'!$L:$L,$M654,'sys inv movment rpt'!$N:$N,AB$1)</f>
        <v>0</v>
      </c>
      <c r="AC654" s="86">
        <f>SUMIFS('sys inv movment rpt'!$M:$M,'sys inv movment rpt'!$L:$L,$M654,'sys inv movment rpt'!$N:$N,AC$1)</f>
        <v>0</v>
      </c>
      <c r="AD654" s="86">
        <f>SUMIFS('sys inv movment rpt'!$M:$M,'sys inv movment rpt'!$L:$L,$M654,'sys inv movment rpt'!$N:$N,AD$1)</f>
        <v>0</v>
      </c>
      <c r="AE654" s="86">
        <f>SUMIFS('sys inv movment rpt'!$M:$M,'sys inv movment rpt'!$L:$L,$M654,'sys inv movment rpt'!$N:$N,AE$1)</f>
        <v>288</v>
      </c>
      <c r="AF654" s="86">
        <f>SUMIFS('sys inv movment rpt'!$M:$M,'sys inv movment rpt'!$L:$L,$M654,'sys inv movment rpt'!$N:$N,AF$1)</f>
        <v>432</v>
      </c>
      <c r="AG654" s="86">
        <f>SUMIFS('sys inv movment rpt'!$M:$M,'sys inv movment rpt'!$L:$L,$M654,'sys inv movment rpt'!$N:$N,AG$1)</f>
        <v>0</v>
      </c>
      <c r="AH654" s="86">
        <f>SUMIFS('sys inv movment rpt'!$M:$M,'sys inv movment rpt'!$L:$L,$M654,'sys inv movment rpt'!$N:$N,AH$1)</f>
        <v>0</v>
      </c>
      <c r="AI654" s="86">
        <f>SUMIFS('sys inv movment rpt'!$M:$M,'sys inv movment rpt'!$L:$L,$M654,'sys inv movment rpt'!$N:$N,AI$1)</f>
        <v>1008</v>
      </c>
      <c r="AJ654" s="86">
        <f>SUMIFS('sys inv movment rpt'!$M:$M,'sys inv movment rpt'!$L:$L,$M654,'sys inv movment rpt'!$N:$N,AJ$1)</f>
        <v>288</v>
      </c>
      <c r="AK654" s="86">
        <f>SUMIFS('sys inv movment rpt'!$M:$M,'sys inv movment rpt'!$L:$L,$M654,'sys inv movment rpt'!$N:$N,AK$1)</f>
        <v>0</v>
      </c>
      <c r="AL654" s="86">
        <f>SUMIFS('sys inv movment rpt'!$M:$M,'sys inv movment rpt'!$L:$L,$M654,'sys inv movment rpt'!$N:$N,AL$1)</f>
        <v>0</v>
      </c>
      <c r="AM654" s="86">
        <f>SUMIFS('sys inv movment rpt'!$M:$M,'sys inv movment rpt'!$L:$L,$M654,'sys inv movment rpt'!$N:$N,AM$1)</f>
        <v>0</v>
      </c>
      <c r="AN654" s="86">
        <f>SUMIFS('sys inv movment rpt'!$M:$M,'sys inv movment rpt'!$L:$L,$M654,'sys inv movment rpt'!$N:$N,AN$1)</f>
        <v>1728</v>
      </c>
      <c r="AO654" s="86">
        <f>SUMIFS('sys inv movment rpt'!$M:$M,'sys inv movment rpt'!$L:$L,$M654,'sys inv movment rpt'!$N:$N,AO$1)</f>
        <v>0</v>
      </c>
      <c r="AP654" s="86">
        <f>SUMIFS('sys inv movment rpt'!$M:$M,'sys inv movment rpt'!$L:$L,$M654,'sys inv movment rpt'!$N:$N,AP$1)</f>
        <v>0</v>
      </c>
      <c r="AQ654" s="86">
        <f>SUMIFS('sys inv movment rpt'!$M:$M,'sys inv movment rpt'!$L:$L,$M654,'sys inv movment rpt'!$N:$N,AQ$1)</f>
        <v>0</v>
      </c>
      <c r="AR654" s="86">
        <f>SUMIFS('sys inv movment rpt'!$M:$M,'sys inv movment rpt'!$L:$L,$M654,'sys inv movment rpt'!$N:$N,AR$1)</f>
        <v>0</v>
      </c>
      <c r="AS654" s="86">
        <f>SUMIFS('sys inv movment rpt'!$M:$M,'sys inv movment rpt'!$L:$L,$M654,'sys inv movment rpt'!$N:$N,AS$1)</f>
        <v>0</v>
      </c>
      <c r="AT654" s="86">
        <f>SUMIFS('sys inv movment rpt'!$M:$M,'sys inv movment rpt'!$L:$L,$M654,'sys inv movment rpt'!$N:$N,AT$1)</f>
        <v>0</v>
      </c>
      <c r="AU654" s="86">
        <f>SUMIFS('sys inv movment rpt'!$M:$M,'sys inv movment rpt'!$L:$L,$M654,'sys inv movment rpt'!$N:$N,AU$1)</f>
        <v>0</v>
      </c>
      <c r="AV654" s="86">
        <f>SUMIFS('sys inv movment rpt'!$M:$M,'sys inv movment rpt'!$L:$L,$M654,'sys inv movment rpt'!$N:$N,AV$1)</f>
        <v>0</v>
      </c>
      <c r="AW654" s="87" t="str">
        <f>IFERROR(VLOOKUP(A654,'sys-backorder details'!E:U,17,0),"-")</f>
        <v>-</v>
      </c>
      <c r="AX654" s="87" t="str">
        <f>IF(K654&gt;1,VLOOKUP(A654,'settings-routing'!A:I,9,0),"")</f>
        <v/>
      </c>
    </row>
    <row r="655" ht="12.75" hidden="1" customHeight="1">
      <c r="A655" s="15" t="s">
        <v>1465</v>
      </c>
      <c r="B655" s="15" t="s">
        <v>1464</v>
      </c>
      <c r="C655" s="50">
        <f t="shared" si="2"/>
        <v>0</v>
      </c>
      <c r="D655" s="80">
        <f>SUMIF('Stocks 101-111'!$J:$J,'item dashboard'!A655,'Stocks 101-111'!K:K)</f>
        <v>0</v>
      </c>
      <c r="E655" s="80">
        <f>SUMIF('Stocks 101-111'!$J:$J,'item dashboard'!A655,'Stocks 101-111'!$L:$L)</f>
        <v>0</v>
      </c>
      <c r="F655" s="81">
        <f t="shared" si="3"/>
        <v>0</v>
      </c>
      <c r="G655" s="82">
        <f t="shared" si="4"/>
        <v>0</v>
      </c>
      <c r="H655" s="50">
        <f>SUMIFS('sys-backorder details'!$M:$M,'sys-backorder details'!$E:$E,'item dashboard'!A655,'sys-backorder details'!$V:$V,"")</f>
        <v>0</v>
      </c>
      <c r="I655" s="83">
        <f>SUMIF('settings-routing'!$I:$I,'item dashboard'!A655,'settings-routing'!$O:$O)</f>
        <v>0</v>
      </c>
      <c r="J655" s="50">
        <f>SUMIFS('sys-backorder details'!$M:$M,'sys-backorder details'!$E:$E,'item dashboard'!A655,'sys-backorder details'!$V:$V,"Call off")</f>
        <v>0</v>
      </c>
      <c r="K655" s="84">
        <f t="shared" si="5"/>
        <v>0</v>
      </c>
      <c r="L655" s="84">
        <f>SUMIF('Production Plan'!$E:$E,'item dashboard'!A655,'Production Plan'!$N:$N)</f>
        <v>0</v>
      </c>
      <c r="M655" s="85" t="str">
        <f t="shared" si="6"/>
        <v>B-J503-PK20-500 ml Pink Milk Bottle</v>
      </c>
      <c r="N655" s="86">
        <f>SUMIFS('sys inv movment rpt'!$M:$M,'sys inv movment rpt'!$L:$L,$M655,'sys inv movment rpt'!$N:$N,N$1)</f>
        <v>0</v>
      </c>
      <c r="O655" s="86">
        <f>SUMIFS('sys inv movment rpt'!$M:$M,'sys inv movment rpt'!$L:$L,$M655,'sys inv movment rpt'!$N:$N,O$1)</f>
        <v>0</v>
      </c>
      <c r="P655" s="86">
        <f>SUMIFS('sys inv movment rpt'!$M:$M,'sys inv movment rpt'!$L:$L,$M655,'sys inv movment rpt'!$N:$N,P$1)</f>
        <v>0</v>
      </c>
      <c r="Q655" s="86">
        <f>SUMIFS('sys inv movment rpt'!$M:$M,'sys inv movment rpt'!$L:$L,$M655,'sys inv movment rpt'!$N:$N,Q$1)</f>
        <v>0</v>
      </c>
      <c r="R655" s="86">
        <f>SUMIFS('sys inv movment rpt'!$M:$M,'sys inv movment rpt'!$L:$L,$M655,'sys inv movment rpt'!$N:$N,R$1)</f>
        <v>0</v>
      </c>
      <c r="S655" s="86">
        <f>SUMIFS('sys inv movment rpt'!$M:$M,'sys inv movment rpt'!$L:$L,$M655,'sys inv movment rpt'!$N:$N,S$1)</f>
        <v>0</v>
      </c>
      <c r="T655" s="86">
        <f>SUMIFS('sys inv movment rpt'!$M:$M,'sys inv movment rpt'!$L:$L,$M655,'sys inv movment rpt'!$N:$N,T$1)</f>
        <v>0</v>
      </c>
      <c r="U655" s="86">
        <f>SUMIFS('sys inv movment rpt'!$M:$M,'sys inv movment rpt'!$L:$L,$M655,'sys inv movment rpt'!$N:$N,U$1)</f>
        <v>0</v>
      </c>
      <c r="V655" s="86">
        <f>SUMIFS('sys inv movment rpt'!$M:$M,'sys inv movment rpt'!$L:$L,$M655,'sys inv movment rpt'!$N:$N,V$1)</f>
        <v>0</v>
      </c>
      <c r="W655" s="86">
        <f>SUMIFS('sys inv movment rpt'!$M:$M,'sys inv movment rpt'!$L:$L,$M655,'sys inv movment rpt'!$N:$N,W$1)</f>
        <v>0</v>
      </c>
      <c r="X655" s="86">
        <f>SUMIFS('sys inv movment rpt'!$M:$M,'sys inv movment rpt'!$L:$L,$M655,'sys inv movment rpt'!$N:$N,X$1)</f>
        <v>0</v>
      </c>
      <c r="Y655" s="86">
        <f>SUMIFS('sys inv movment rpt'!$M:$M,'sys inv movment rpt'!$L:$L,$M655,'sys inv movment rpt'!$N:$N,Y$1)</f>
        <v>0</v>
      </c>
      <c r="Z655" s="86">
        <f>SUMIFS('sys inv movment rpt'!$M:$M,'sys inv movment rpt'!$L:$L,$M655,'sys inv movment rpt'!$N:$N,Z$1)</f>
        <v>0</v>
      </c>
      <c r="AA655" s="86">
        <f>SUMIFS('sys inv movment rpt'!$M:$M,'sys inv movment rpt'!$L:$L,$M655,'sys inv movment rpt'!$N:$N,AA$1)</f>
        <v>0</v>
      </c>
      <c r="AB655" s="86">
        <f>SUMIFS('sys inv movment rpt'!$M:$M,'sys inv movment rpt'!$L:$L,$M655,'sys inv movment rpt'!$N:$N,AB$1)</f>
        <v>0</v>
      </c>
      <c r="AC655" s="86">
        <f>SUMIFS('sys inv movment rpt'!$M:$M,'sys inv movment rpt'!$L:$L,$M655,'sys inv movment rpt'!$N:$N,AC$1)</f>
        <v>0</v>
      </c>
      <c r="AD655" s="86">
        <f>SUMIFS('sys inv movment rpt'!$M:$M,'sys inv movment rpt'!$L:$L,$M655,'sys inv movment rpt'!$N:$N,AD$1)</f>
        <v>0</v>
      </c>
      <c r="AE655" s="86">
        <f>SUMIFS('sys inv movment rpt'!$M:$M,'sys inv movment rpt'!$L:$L,$M655,'sys inv movment rpt'!$N:$N,AE$1)</f>
        <v>0</v>
      </c>
      <c r="AF655" s="86">
        <f>SUMIFS('sys inv movment rpt'!$M:$M,'sys inv movment rpt'!$L:$L,$M655,'sys inv movment rpt'!$N:$N,AF$1)</f>
        <v>0</v>
      </c>
      <c r="AG655" s="86">
        <f>SUMIFS('sys inv movment rpt'!$M:$M,'sys inv movment rpt'!$L:$L,$M655,'sys inv movment rpt'!$N:$N,AG$1)</f>
        <v>0</v>
      </c>
      <c r="AH655" s="86">
        <f>SUMIFS('sys inv movment rpt'!$M:$M,'sys inv movment rpt'!$L:$L,$M655,'sys inv movment rpt'!$N:$N,AH$1)</f>
        <v>0</v>
      </c>
      <c r="AI655" s="86">
        <f>SUMIFS('sys inv movment rpt'!$M:$M,'sys inv movment rpt'!$L:$L,$M655,'sys inv movment rpt'!$N:$N,AI$1)</f>
        <v>0</v>
      </c>
      <c r="AJ655" s="86">
        <f>SUMIFS('sys inv movment rpt'!$M:$M,'sys inv movment rpt'!$L:$L,$M655,'sys inv movment rpt'!$N:$N,AJ$1)</f>
        <v>0</v>
      </c>
      <c r="AK655" s="86">
        <f>SUMIFS('sys inv movment rpt'!$M:$M,'sys inv movment rpt'!$L:$L,$M655,'sys inv movment rpt'!$N:$N,AK$1)</f>
        <v>0</v>
      </c>
      <c r="AL655" s="86">
        <f>SUMIFS('sys inv movment rpt'!$M:$M,'sys inv movment rpt'!$L:$L,$M655,'sys inv movment rpt'!$N:$N,AL$1)</f>
        <v>0</v>
      </c>
      <c r="AM655" s="86">
        <f>SUMIFS('sys inv movment rpt'!$M:$M,'sys inv movment rpt'!$L:$L,$M655,'sys inv movment rpt'!$N:$N,AM$1)</f>
        <v>0</v>
      </c>
      <c r="AN655" s="86">
        <f>SUMIFS('sys inv movment rpt'!$M:$M,'sys inv movment rpt'!$L:$L,$M655,'sys inv movment rpt'!$N:$N,AN$1)</f>
        <v>0</v>
      </c>
      <c r="AO655" s="86">
        <f>SUMIFS('sys inv movment rpt'!$M:$M,'sys inv movment rpt'!$L:$L,$M655,'sys inv movment rpt'!$N:$N,AO$1)</f>
        <v>0</v>
      </c>
      <c r="AP655" s="86">
        <f>SUMIFS('sys inv movment rpt'!$M:$M,'sys inv movment rpt'!$L:$L,$M655,'sys inv movment rpt'!$N:$N,AP$1)</f>
        <v>0</v>
      </c>
      <c r="AQ655" s="86">
        <f>SUMIFS('sys inv movment rpt'!$M:$M,'sys inv movment rpt'!$L:$L,$M655,'sys inv movment rpt'!$N:$N,AQ$1)</f>
        <v>0</v>
      </c>
      <c r="AR655" s="86">
        <f>SUMIFS('sys inv movment rpt'!$M:$M,'sys inv movment rpt'!$L:$L,$M655,'sys inv movment rpt'!$N:$N,AR$1)</f>
        <v>0</v>
      </c>
      <c r="AS655" s="86">
        <f>SUMIFS('sys inv movment rpt'!$M:$M,'sys inv movment rpt'!$L:$L,$M655,'sys inv movment rpt'!$N:$N,AS$1)</f>
        <v>0</v>
      </c>
      <c r="AT655" s="86">
        <f>SUMIFS('sys inv movment rpt'!$M:$M,'sys inv movment rpt'!$L:$L,$M655,'sys inv movment rpt'!$N:$N,AT$1)</f>
        <v>0</v>
      </c>
      <c r="AU655" s="86">
        <f>SUMIFS('sys inv movment rpt'!$M:$M,'sys inv movment rpt'!$L:$L,$M655,'sys inv movment rpt'!$N:$N,AU$1)</f>
        <v>0</v>
      </c>
      <c r="AV655" s="86">
        <f>SUMIFS('sys inv movment rpt'!$M:$M,'sys inv movment rpt'!$L:$L,$M655,'sys inv movment rpt'!$N:$N,AV$1)</f>
        <v>0</v>
      </c>
      <c r="AW655" s="87" t="str">
        <f>IFERROR(VLOOKUP(A655,'sys-backorder details'!E:U,17,0),"-")</f>
        <v>-</v>
      </c>
      <c r="AX655" s="87" t="str">
        <f>IF(K655&gt;1,VLOOKUP(A655,'settings-routing'!A:I,9,0),"")</f>
        <v/>
      </c>
    </row>
    <row r="656" ht="12.75" hidden="1" customHeight="1">
      <c r="A656" s="50" t="s">
        <v>1466</v>
      </c>
      <c r="B656" s="50" t="s">
        <v>1467</v>
      </c>
      <c r="C656" s="50">
        <f t="shared" si="2"/>
        <v>5472</v>
      </c>
      <c r="D656" s="80">
        <f>SUMIF('Stocks 101-111'!$J:$J,'item dashboard'!A656,'Stocks 101-111'!K:K)</f>
        <v>5472</v>
      </c>
      <c r="E656" s="80">
        <f>SUMIF('Stocks 101-111'!$J:$J,'item dashboard'!A656,'Stocks 101-111'!$L:$L)</f>
        <v>0</v>
      </c>
      <c r="F656" s="81">
        <f t="shared" si="3"/>
        <v>0</v>
      </c>
      <c r="G656" s="82">
        <f t="shared" si="4"/>
        <v>0.2</v>
      </c>
      <c r="H656" s="50">
        <f>SUMIFS('sys-backorder details'!$M:$M,'sys-backorder details'!$E:$E,'item dashboard'!A656,'sys-backorder details'!$V:$V,"")</f>
        <v>0</v>
      </c>
      <c r="I656" s="83">
        <f>SUMIF('settings-routing'!$I:$I,'item dashboard'!A656,'settings-routing'!$O:$O)</f>
        <v>0</v>
      </c>
      <c r="J656" s="50">
        <f>SUMIFS('sys-backorder details'!$M:$M,'sys-backorder details'!$E:$E,'item dashboard'!A656,'sys-backorder details'!$V:$V,"Call off")</f>
        <v>14400</v>
      </c>
      <c r="K656" s="84">
        <f t="shared" si="5"/>
        <v>-5472</v>
      </c>
      <c r="L656" s="84">
        <f>SUMIF('Production Plan'!$E:$E,'item dashboard'!A656,'Production Plan'!$N:$N)</f>
        <v>0</v>
      </c>
      <c r="M656" s="85" t="str">
        <f t="shared" si="6"/>
        <v>B-J503-W19-500 ml White Milk Bottle</v>
      </c>
      <c r="N656" s="86">
        <f>SUMIFS('sys inv movment rpt'!$M:$M,'sys inv movment rpt'!$L:$L,$M656,'sys inv movment rpt'!$N:$N,N$1)</f>
        <v>288</v>
      </c>
      <c r="O656" s="86">
        <f>SUMIFS('sys inv movment rpt'!$M:$M,'sys inv movment rpt'!$L:$L,$M656,'sys inv movment rpt'!$N:$N,O$1)</f>
        <v>0</v>
      </c>
      <c r="P656" s="86">
        <f>SUMIFS('sys inv movment rpt'!$M:$M,'sys inv movment rpt'!$L:$L,$M656,'sys inv movment rpt'!$N:$N,P$1)</f>
        <v>0</v>
      </c>
      <c r="Q656" s="86">
        <f>SUMIFS('sys inv movment rpt'!$M:$M,'sys inv movment rpt'!$L:$L,$M656,'sys inv movment rpt'!$N:$N,Q$1)</f>
        <v>0</v>
      </c>
      <c r="R656" s="86">
        <f>SUMIFS('sys inv movment rpt'!$M:$M,'sys inv movment rpt'!$L:$L,$M656,'sys inv movment rpt'!$N:$N,R$1)</f>
        <v>0</v>
      </c>
      <c r="S656" s="86">
        <f>SUMIFS('sys inv movment rpt'!$M:$M,'sys inv movment rpt'!$L:$L,$M656,'sys inv movment rpt'!$N:$N,S$1)</f>
        <v>0</v>
      </c>
      <c r="T656" s="86">
        <f>SUMIFS('sys inv movment rpt'!$M:$M,'sys inv movment rpt'!$L:$L,$M656,'sys inv movment rpt'!$N:$N,T$1)</f>
        <v>0</v>
      </c>
      <c r="U656" s="86">
        <f>SUMIFS('sys inv movment rpt'!$M:$M,'sys inv movment rpt'!$L:$L,$M656,'sys inv movment rpt'!$N:$N,U$1)</f>
        <v>0</v>
      </c>
      <c r="V656" s="86">
        <f>SUMIFS('sys inv movment rpt'!$M:$M,'sys inv movment rpt'!$L:$L,$M656,'sys inv movment rpt'!$N:$N,V$1)</f>
        <v>0</v>
      </c>
      <c r="W656" s="86">
        <f>SUMIFS('sys inv movment rpt'!$M:$M,'sys inv movment rpt'!$L:$L,$M656,'sys inv movment rpt'!$N:$N,W$1)</f>
        <v>2016</v>
      </c>
      <c r="X656" s="86">
        <f>SUMIFS('sys inv movment rpt'!$M:$M,'sys inv movment rpt'!$L:$L,$M656,'sys inv movment rpt'!$N:$N,X$1)</f>
        <v>0</v>
      </c>
      <c r="Y656" s="86">
        <f>SUMIFS('sys inv movment rpt'!$M:$M,'sys inv movment rpt'!$L:$L,$M656,'sys inv movment rpt'!$N:$N,Y$1)</f>
        <v>0</v>
      </c>
      <c r="Z656" s="86">
        <f>SUMIFS('sys inv movment rpt'!$M:$M,'sys inv movment rpt'!$L:$L,$M656,'sys inv movment rpt'!$N:$N,Z$1)</f>
        <v>0</v>
      </c>
      <c r="AA656" s="86">
        <f>SUMIFS('sys inv movment rpt'!$M:$M,'sys inv movment rpt'!$L:$L,$M656,'sys inv movment rpt'!$N:$N,AA$1)</f>
        <v>9504</v>
      </c>
      <c r="AB656" s="86">
        <f>SUMIFS('sys inv movment rpt'!$M:$M,'sys inv movment rpt'!$L:$L,$M656,'sys inv movment rpt'!$N:$N,AB$1)</f>
        <v>0</v>
      </c>
      <c r="AC656" s="86">
        <f>SUMIFS('sys inv movment rpt'!$M:$M,'sys inv movment rpt'!$L:$L,$M656,'sys inv movment rpt'!$N:$N,AC$1)</f>
        <v>0</v>
      </c>
      <c r="AD656" s="86">
        <f>SUMIFS('sys inv movment rpt'!$M:$M,'sys inv movment rpt'!$L:$L,$M656,'sys inv movment rpt'!$N:$N,AD$1)</f>
        <v>0</v>
      </c>
      <c r="AE656" s="86">
        <f>SUMIFS('sys inv movment rpt'!$M:$M,'sys inv movment rpt'!$L:$L,$M656,'sys inv movment rpt'!$N:$N,AE$1)</f>
        <v>288</v>
      </c>
      <c r="AF656" s="86">
        <f>SUMIFS('sys inv movment rpt'!$M:$M,'sys inv movment rpt'!$L:$L,$M656,'sys inv movment rpt'!$N:$N,AF$1)</f>
        <v>0</v>
      </c>
      <c r="AG656" s="86">
        <f>SUMIFS('sys inv movment rpt'!$M:$M,'sys inv movment rpt'!$L:$L,$M656,'sys inv movment rpt'!$N:$N,AG$1)</f>
        <v>0</v>
      </c>
      <c r="AH656" s="86">
        <f>SUMIFS('sys inv movment rpt'!$M:$M,'sys inv movment rpt'!$L:$L,$M656,'sys inv movment rpt'!$N:$N,AH$1)</f>
        <v>0</v>
      </c>
      <c r="AI656" s="86">
        <f>SUMIFS('sys inv movment rpt'!$M:$M,'sys inv movment rpt'!$L:$L,$M656,'sys inv movment rpt'!$N:$N,AI$1)</f>
        <v>1440</v>
      </c>
      <c r="AJ656" s="86">
        <f>SUMIFS('sys inv movment rpt'!$M:$M,'sys inv movment rpt'!$L:$L,$M656,'sys inv movment rpt'!$N:$N,AJ$1)</f>
        <v>144</v>
      </c>
      <c r="AK656" s="86">
        <f>SUMIFS('sys inv movment rpt'!$M:$M,'sys inv movment rpt'!$L:$L,$M656,'sys inv movment rpt'!$N:$N,AK$1)</f>
        <v>0</v>
      </c>
      <c r="AL656" s="86">
        <f>SUMIFS('sys inv movment rpt'!$M:$M,'sys inv movment rpt'!$L:$L,$M656,'sys inv movment rpt'!$N:$N,AL$1)</f>
        <v>0</v>
      </c>
      <c r="AM656" s="86">
        <f>SUMIFS('sys inv movment rpt'!$M:$M,'sys inv movment rpt'!$L:$L,$M656,'sys inv movment rpt'!$N:$N,AM$1)</f>
        <v>0</v>
      </c>
      <c r="AN656" s="86">
        <f>SUMIFS('sys inv movment rpt'!$M:$M,'sys inv movment rpt'!$L:$L,$M656,'sys inv movment rpt'!$N:$N,AN$1)</f>
        <v>144</v>
      </c>
      <c r="AO656" s="86">
        <f>SUMIFS('sys inv movment rpt'!$M:$M,'sys inv movment rpt'!$L:$L,$M656,'sys inv movment rpt'!$N:$N,AO$1)</f>
        <v>0</v>
      </c>
      <c r="AP656" s="86">
        <f>SUMIFS('sys inv movment rpt'!$M:$M,'sys inv movment rpt'!$L:$L,$M656,'sys inv movment rpt'!$N:$N,AP$1)</f>
        <v>0</v>
      </c>
      <c r="AQ656" s="86">
        <f>SUMIFS('sys inv movment rpt'!$M:$M,'sys inv movment rpt'!$L:$L,$M656,'sys inv movment rpt'!$N:$N,AQ$1)</f>
        <v>0</v>
      </c>
      <c r="AR656" s="86">
        <f>SUMIFS('sys inv movment rpt'!$M:$M,'sys inv movment rpt'!$L:$L,$M656,'sys inv movment rpt'!$N:$N,AR$1)</f>
        <v>0</v>
      </c>
      <c r="AS656" s="86">
        <f>SUMIFS('sys inv movment rpt'!$M:$M,'sys inv movment rpt'!$L:$L,$M656,'sys inv movment rpt'!$N:$N,AS$1)</f>
        <v>0</v>
      </c>
      <c r="AT656" s="86">
        <f>SUMIFS('sys inv movment rpt'!$M:$M,'sys inv movment rpt'!$L:$L,$M656,'sys inv movment rpt'!$N:$N,AT$1)</f>
        <v>0</v>
      </c>
      <c r="AU656" s="86">
        <f>SUMIFS('sys inv movment rpt'!$M:$M,'sys inv movment rpt'!$L:$L,$M656,'sys inv movment rpt'!$N:$N,AU$1)</f>
        <v>0</v>
      </c>
      <c r="AV656" s="86">
        <f>SUMIFS('sys inv movment rpt'!$M:$M,'sys inv movment rpt'!$L:$L,$M656,'sys inv movment rpt'!$N:$N,AV$1)</f>
        <v>0</v>
      </c>
      <c r="AW656" s="87" t="str">
        <f>IFERROR(VLOOKUP(A656,'sys-backorder details'!E:U,17,0),"-")</f>
        <v>30 Days</v>
      </c>
      <c r="AX656" s="87" t="str">
        <f>IF(K656&gt;1,VLOOKUP(A656,'settings-routing'!A:I,9,0),"")</f>
        <v/>
      </c>
    </row>
    <row r="657" ht="12.75" hidden="1" customHeight="1">
      <c r="A657" s="50" t="s">
        <v>1468</v>
      </c>
      <c r="B657" s="50" t="s">
        <v>1467</v>
      </c>
      <c r="C657" s="50">
        <f t="shared" si="2"/>
        <v>0</v>
      </c>
      <c r="D657" s="80">
        <f>SUMIF('Stocks 101-111'!$J:$J,'item dashboard'!A657,'Stocks 101-111'!K:K)</f>
        <v>0</v>
      </c>
      <c r="E657" s="80">
        <f>SUMIF('Stocks 101-111'!$J:$J,'item dashboard'!A657,'Stocks 101-111'!$L:$L)</f>
        <v>0</v>
      </c>
      <c r="F657" s="81">
        <f t="shared" si="3"/>
        <v>0</v>
      </c>
      <c r="G657" s="82">
        <f t="shared" si="4"/>
        <v>0</v>
      </c>
      <c r="H657" s="50">
        <f>SUMIFS('sys-backorder details'!$M:$M,'sys-backorder details'!$E:$E,'item dashboard'!A657,'sys-backorder details'!$V:$V,"")</f>
        <v>0</v>
      </c>
      <c r="I657" s="83">
        <f>SUMIF('settings-routing'!$I:$I,'item dashboard'!A657,'settings-routing'!$O:$O)</f>
        <v>0</v>
      </c>
      <c r="J657" s="50">
        <f>SUMIFS('sys-backorder details'!$M:$M,'sys-backorder details'!$E:$E,'item dashboard'!A657,'sys-backorder details'!$V:$V,"Call off")</f>
        <v>0</v>
      </c>
      <c r="K657" s="84">
        <f t="shared" si="5"/>
        <v>0</v>
      </c>
      <c r="L657" s="84">
        <f>SUMIF('Production Plan'!$E:$E,'item dashboard'!A657,'Production Plan'!$N:$N)</f>
        <v>0</v>
      </c>
      <c r="M657" s="85" t="str">
        <f t="shared" si="6"/>
        <v>B-J503-W20-500 ml White Milk Bottle</v>
      </c>
      <c r="N657" s="86">
        <f>SUMIFS('sys inv movment rpt'!$M:$M,'sys inv movment rpt'!$L:$L,$M657,'sys inv movment rpt'!$N:$N,N$1)</f>
        <v>0</v>
      </c>
      <c r="O657" s="86">
        <f>SUMIFS('sys inv movment rpt'!$M:$M,'sys inv movment rpt'!$L:$L,$M657,'sys inv movment rpt'!$N:$N,O$1)</f>
        <v>0</v>
      </c>
      <c r="P657" s="86">
        <f>SUMIFS('sys inv movment rpt'!$M:$M,'sys inv movment rpt'!$L:$L,$M657,'sys inv movment rpt'!$N:$N,P$1)</f>
        <v>0</v>
      </c>
      <c r="Q657" s="86">
        <f>SUMIFS('sys inv movment rpt'!$M:$M,'sys inv movment rpt'!$L:$L,$M657,'sys inv movment rpt'!$N:$N,Q$1)</f>
        <v>0</v>
      </c>
      <c r="R657" s="86">
        <f>SUMIFS('sys inv movment rpt'!$M:$M,'sys inv movment rpt'!$L:$L,$M657,'sys inv movment rpt'!$N:$N,R$1)</f>
        <v>0</v>
      </c>
      <c r="S657" s="86">
        <f>SUMIFS('sys inv movment rpt'!$M:$M,'sys inv movment rpt'!$L:$L,$M657,'sys inv movment rpt'!$N:$N,S$1)</f>
        <v>0</v>
      </c>
      <c r="T657" s="86">
        <f>SUMIFS('sys inv movment rpt'!$M:$M,'sys inv movment rpt'!$L:$L,$M657,'sys inv movment rpt'!$N:$N,T$1)</f>
        <v>0</v>
      </c>
      <c r="U657" s="86">
        <f>SUMIFS('sys inv movment rpt'!$M:$M,'sys inv movment rpt'!$L:$L,$M657,'sys inv movment rpt'!$N:$N,U$1)</f>
        <v>0</v>
      </c>
      <c r="V657" s="86">
        <f>SUMIFS('sys inv movment rpt'!$M:$M,'sys inv movment rpt'!$L:$L,$M657,'sys inv movment rpt'!$N:$N,V$1)</f>
        <v>0</v>
      </c>
      <c r="W657" s="86">
        <f>SUMIFS('sys inv movment rpt'!$M:$M,'sys inv movment rpt'!$L:$L,$M657,'sys inv movment rpt'!$N:$N,W$1)</f>
        <v>0</v>
      </c>
      <c r="X657" s="86">
        <f>SUMIFS('sys inv movment rpt'!$M:$M,'sys inv movment rpt'!$L:$L,$M657,'sys inv movment rpt'!$N:$N,X$1)</f>
        <v>0</v>
      </c>
      <c r="Y657" s="86">
        <f>SUMIFS('sys inv movment rpt'!$M:$M,'sys inv movment rpt'!$L:$L,$M657,'sys inv movment rpt'!$N:$N,Y$1)</f>
        <v>0</v>
      </c>
      <c r="Z657" s="86">
        <f>SUMIFS('sys inv movment rpt'!$M:$M,'sys inv movment rpt'!$L:$L,$M657,'sys inv movment rpt'!$N:$N,Z$1)</f>
        <v>0</v>
      </c>
      <c r="AA657" s="86">
        <f>SUMIFS('sys inv movment rpt'!$M:$M,'sys inv movment rpt'!$L:$L,$M657,'sys inv movment rpt'!$N:$N,AA$1)</f>
        <v>0</v>
      </c>
      <c r="AB657" s="86">
        <f>SUMIFS('sys inv movment rpt'!$M:$M,'sys inv movment rpt'!$L:$L,$M657,'sys inv movment rpt'!$N:$N,AB$1)</f>
        <v>0</v>
      </c>
      <c r="AC657" s="86">
        <f>SUMIFS('sys inv movment rpt'!$M:$M,'sys inv movment rpt'!$L:$L,$M657,'sys inv movment rpt'!$N:$N,AC$1)</f>
        <v>0</v>
      </c>
      <c r="AD657" s="86">
        <f>SUMIFS('sys inv movment rpt'!$M:$M,'sys inv movment rpt'!$L:$L,$M657,'sys inv movment rpt'!$N:$N,AD$1)</f>
        <v>0</v>
      </c>
      <c r="AE657" s="86">
        <f>SUMIFS('sys inv movment rpt'!$M:$M,'sys inv movment rpt'!$L:$L,$M657,'sys inv movment rpt'!$N:$N,AE$1)</f>
        <v>0</v>
      </c>
      <c r="AF657" s="86">
        <f>SUMIFS('sys inv movment rpt'!$M:$M,'sys inv movment rpt'!$L:$L,$M657,'sys inv movment rpt'!$N:$N,AF$1)</f>
        <v>0</v>
      </c>
      <c r="AG657" s="86">
        <f>SUMIFS('sys inv movment rpt'!$M:$M,'sys inv movment rpt'!$L:$L,$M657,'sys inv movment rpt'!$N:$N,AG$1)</f>
        <v>0</v>
      </c>
      <c r="AH657" s="86">
        <f>SUMIFS('sys inv movment rpt'!$M:$M,'sys inv movment rpt'!$L:$L,$M657,'sys inv movment rpt'!$N:$N,AH$1)</f>
        <v>0</v>
      </c>
      <c r="AI657" s="86">
        <f>SUMIFS('sys inv movment rpt'!$M:$M,'sys inv movment rpt'!$L:$L,$M657,'sys inv movment rpt'!$N:$N,AI$1)</f>
        <v>0</v>
      </c>
      <c r="AJ657" s="86">
        <f>SUMIFS('sys inv movment rpt'!$M:$M,'sys inv movment rpt'!$L:$L,$M657,'sys inv movment rpt'!$N:$N,AJ$1)</f>
        <v>0</v>
      </c>
      <c r="AK657" s="86">
        <f>SUMIFS('sys inv movment rpt'!$M:$M,'sys inv movment rpt'!$L:$L,$M657,'sys inv movment rpt'!$N:$N,AK$1)</f>
        <v>0</v>
      </c>
      <c r="AL657" s="86">
        <f>SUMIFS('sys inv movment rpt'!$M:$M,'sys inv movment rpt'!$L:$L,$M657,'sys inv movment rpt'!$N:$N,AL$1)</f>
        <v>0</v>
      </c>
      <c r="AM657" s="86">
        <f>SUMIFS('sys inv movment rpt'!$M:$M,'sys inv movment rpt'!$L:$L,$M657,'sys inv movment rpt'!$N:$N,AM$1)</f>
        <v>0</v>
      </c>
      <c r="AN657" s="86">
        <f>SUMIFS('sys inv movment rpt'!$M:$M,'sys inv movment rpt'!$L:$L,$M657,'sys inv movment rpt'!$N:$N,AN$1)</f>
        <v>0</v>
      </c>
      <c r="AO657" s="86">
        <f>SUMIFS('sys inv movment rpt'!$M:$M,'sys inv movment rpt'!$L:$L,$M657,'sys inv movment rpt'!$N:$N,AO$1)</f>
        <v>0</v>
      </c>
      <c r="AP657" s="86">
        <f>SUMIFS('sys inv movment rpt'!$M:$M,'sys inv movment rpt'!$L:$L,$M657,'sys inv movment rpt'!$N:$N,AP$1)</f>
        <v>0</v>
      </c>
      <c r="AQ657" s="86">
        <f>SUMIFS('sys inv movment rpt'!$M:$M,'sys inv movment rpt'!$L:$L,$M657,'sys inv movment rpt'!$N:$N,AQ$1)</f>
        <v>0</v>
      </c>
      <c r="AR657" s="86">
        <f>SUMIFS('sys inv movment rpt'!$M:$M,'sys inv movment rpt'!$L:$L,$M657,'sys inv movment rpt'!$N:$N,AR$1)</f>
        <v>0</v>
      </c>
      <c r="AS657" s="86">
        <f>SUMIFS('sys inv movment rpt'!$M:$M,'sys inv movment rpt'!$L:$L,$M657,'sys inv movment rpt'!$N:$N,AS$1)</f>
        <v>0</v>
      </c>
      <c r="AT657" s="86">
        <f>SUMIFS('sys inv movment rpt'!$M:$M,'sys inv movment rpt'!$L:$L,$M657,'sys inv movment rpt'!$N:$N,AT$1)</f>
        <v>0</v>
      </c>
      <c r="AU657" s="86">
        <f>SUMIFS('sys inv movment rpt'!$M:$M,'sys inv movment rpt'!$L:$L,$M657,'sys inv movment rpt'!$N:$N,AU$1)</f>
        <v>0</v>
      </c>
      <c r="AV657" s="86">
        <f>SUMIFS('sys inv movment rpt'!$M:$M,'sys inv movment rpt'!$L:$L,$M657,'sys inv movment rpt'!$N:$N,AV$1)</f>
        <v>0</v>
      </c>
      <c r="AW657" s="87" t="str">
        <f>IFERROR(VLOOKUP(A657,'sys-backorder details'!E:U,17,0),"-")</f>
        <v>-</v>
      </c>
      <c r="AX657" s="87" t="str">
        <f>IF(K657&gt;1,VLOOKUP(A657,'settings-routing'!A:I,9,0),"")</f>
        <v/>
      </c>
    </row>
    <row r="658" ht="12.75" hidden="1" customHeight="1">
      <c r="A658" s="50" t="s">
        <v>1469</v>
      </c>
      <c r="B658" s="50" t="s">
        <v>1470</v>
      </c>
      <c r="C658" s="50">
        <f t="shared" si="2"/>
        <v>0</v>
      </c>
      <c r="D658" s="80">
        <f>SUMIF('Stocks 101-111'!$J:$J,'item dashboard'!A658,'Stocks 101-111'!K:K)</f>
        <v>0</v>
      </c>
      <c r="E658" s="80">
        <f>SUMIF('Stocks 101-111'!$J:$J,'item dashboard'!A658,'Stocks 101-111'!$L:$L)</f>
        <v>0</v>
      </c>
      <c r="F658" s="81">
        <f t="shared" si="3"/>
        <v>0</v>
      </c>
      <c r="G658" s="82">
        <f t="shared" si="4"/>
        <v>0</v>
      </c>
      <c r="H658" s="50">
        <f>SUMIFS('sys-backorder details'!$M:$M,'sys-backorder details'!$E:$E,'item dashboard'!A658,'sys-backorder details'!$V:$V,"")</f>
        <v>0</v>
      </c>
      <c r="I658" s="83">
        <f>SUMIF('settings-routing'!$I:$I,'item dashboard'!A658,'settings-routing'!$O:$O)</f>
        <v>0</v>
      </c>
      <c r="J658" s="50">
        <f>SUMIFS('sys-backorder details'!$M:$M,'sys-backorder details'!$E:$E,'item dashboard'!A658,'sys-backorder details'!$V:$V,"Call off")</f>
        <v>0</v>
      </c>
      <c r="K658" s="84">
        <f t="shared" si="5"/>
        <v>0</v>
      </c>
      <c r="L658" s="84">
        <f>SUMIF('Production Plan'!$E:$E,'item dashboard'!A658,'Production Plan'!$N:$N)</f>
        <v>0</v>
      </c>
      <c r="M658" s="85" t="str">
        <f t="shared" si="6"/>
        <v>B-J550MOV-CM28-500ml Cream Bottle</v>
      </c>
      <c r="N658" s="86">
        <f>SUMIFS('sys inv movment rpt'!$M:$M,'sys inv movment rpt'!$L:$L,$M658,'sys inv movment rpt'!$N:$N,N$1)</f>
        <v>0</v>
      </c>
      <c r="O658" s="86">
        <f>SUMIFS('sys inv movment rpt'!$M:$M,'sys inv movment rpt'!$L:$L,$M658,'sys inv movment rpt'!$N:$N,O$1)</f>
        <v>0</v>
      </c>
      <c r="P658" s="86">
        <f>SUMIFS('sys inv movment rpt'!$M:$M,'sys inv movment rpt'!$L:$L,$M658,'sys inv movment rpt'!$N:$N,P$1)</f>
        <v>0</v>
      </c>
      <c r="Q658" s="86">
        <f>SUMIFS('sys inv movment rpt'!$M:$M,'sys inv movment rpt'!$L:$L,$M658,'sys inv movment rpt'!$N:$N,Q$1)</f>
        <v>0</v>
      </c>
      <c r="R658" s="86">
        <f>SUMIFS('sys inv movment rpt'!$M:$M,'sys inv movment rpt'!$L:$L,$M658,'sys inv movment rpt'!$N:$N,R$1)</f>
        <v>0</v>
      </c>
      <c r="S658" s="86">
        <f>SUMIFS('sys inv movment rpt'!$M:$M,'sys inv movment rpt'!$L:$L,$M658,'sys inv movment rpt'!$N:$N,S$1)</f>
        <v>0</v>
      </c>
      <c r="T658" s="86">
        <f>SUMIFS('sys inv movment rpt'!$M:$M,'sys inv movment rpt'!$L:$L,$M658,'sys inv movment rpt'!$N:$N,T$1)</f>
        <v>0</v>
      </c>
      <c r="U658" s="86">
        <f>SUMIFS('sys inv movment rpt'!$M:$M,'sys inv movment rpt'!$L:$L,$M658,'sys inv movment rpt'!$N:$N,U$1)</f>
        <v>0</v>
      </c>
      <c r="V658" s="86">
        <f>SUMIFS('sys inv movment rpt'!$M:$M,'sys inv movment rpt'!$L:$L,$M658,'sys inv movment rpt'!$N:$N,V$1)</f>
        <v>0</v>
      </c>
      <c r="W658" s="86">
        <f>SUMIFS('sys inv movment rpt'!$M:$M,'sys inv movment rpt'!$L:$L,$M658,'sys inv movment rpt'!$N:$N,W$1)</f>
        <v>0</v>
      </c>
      <c r="X658" s="86">
        <f>SUMIFS('sys inv movment rpt'!$M:$M,'sys inv movment rpt'!$L:$L,$M658,'sys inv movment rpt'!$N:$N,X$1)</f>
        <v>0</v>
      </c>
      <c r="Y658" s="86">
        <f>SUMIFS('sys inv movment rpt'!$M:$M,'sys inv movment rpt'!$L:$L,$M658,'sys inv movment rpt'!$N:$N,Y$1)</f>
        <v>0</v>
      </c>
      <c r="Z658" s="86">
        <f>SUMIFS('sys inv movment rpt'!$M:$M,'sys inv movment rpt'!$L:$L,$M658,'sys inv movment rpt'!$N:$N,Z$1)</f>
        <v>0</v>
      </c>
      <c r="AA658" s="86">
        <f>SUMIFS('sys inv movment rpt'!$M:$M,'sys inv movment rpt'!$L:$L,$M658,'sys inv movment rpt'!$N:$N,AA$1)</f>
        <v>0</v>
      </c>
      <c r="AB658" s="86">
        <f>SUMIFS('sys inv movment rpt'!$M:$M,'sys inv movment rpt'!$L:$L,$M658,'sys inv movment rpt'!$N:$N,AB$1)</f>
        <v>0</v>
      </c>
      <c r="AC658" s="86">
        <f>SUMIFS('sys inv movment rpt'!$M:$M,'sys inv movment rpt'!$L:$L,$M658,'sys inv movment rpt'!$N:$N,AC$1)</f>
        <v>0</v>
      </c>
      <c r="AD658" s="86">
        <f>SUMIFS('sys inv movment rpt'!$M:$M,'sys inv movment rpt'!$L:$L,$M658,'sys inv movment rpt'!$N:$N,AD$1)</f>
        <v>0</v>
      </c>
      <c r="AE658" s="86">
        <f>SUMIFS('sys inv movment rpt'!$M:$M,'sys inv movment rpt'!$L:$L,$M658,'sys inv movment rpt'!$N:$N,AE$1)</f>
        <v>0</v>
      </c>
      <c r="AF658" s="86">
        <f>SUMIFS('sys inv movment rpt'!$M:$M,'sys inv movment rpt'!$L:$L,$M658,'sys inv movment rpt'!$N:$N,AF$1)</f>
        <v>0</v>
      </c>
      <c r="AG658" s="86">
        <f>SUMIFS('sys inv movment rpt'!$M:$M,'sys inv movment rpt'!$L:$L,$M658,'sys inv movment rpt'!$N:$N,AG$1)</f>
        <v>0</v>
      </c>
      <c r="AH658" s="86">
        <f>SUMIFS('sys inv movment rpt'!$M:$M,'sys inv movment rpt'!$L:$L,$M658,'sys inv movment rpt'!$N:$N,AH$1)</f>
        <v>0</v>
      </c>
      <c r="AI658" s="86">
        <f>SUMIFS('sys inv movment rpt'!$M:$M,'sys inv movment rpt'!$L:$L,$M658,'sys inv movment rpt'!$N:$N,AI$1)</f>
        <v>0</v>
      </c>
      <c r="AJ658" s="86">
        <f>SUMIFS('sys inv movment rpt'!$M:$M,'sys inv movment rpt'!$L:$L,$M658,'sys inv movment rpt'!$N:$N,AJ$1)</f>
        <v>0</v>
      </c>
      <c r="AK658" s="86">
        <f>SUMIFS('sys inv movment rpt'!$M:$M,'sys inv movment rpt'!$L:$L,$M658,'sys inv movment rpt'!$N:$N,AK$1)</f>
        <v>0</v>
      </c>
      <c r="AL658" s="86">
        <f>SUMIFS('sys inv movment rpt'!$M:$M,'sys inv movment rpt'!$L:$L,$M658,'sys inv movment rpt'!$N:$N,AL$1)</f>
        <v>0</v>
      </c>
      <c r="AM658" s="86">
        <f>SUMIFS('sys inv movment rpt'!$M:$M,'sys inv movment rpt'!$L:$L,$M658,'sys inv movment rpt'!$N:$N,AM$1)</f>
        <v>0</v>
      </c>
      <c r="AN658" s="86">
        <f>SUMIFS('sys inv movment rpt'!$M:$M,'sys inv movment rpt'!$L:$L,$M658,'sys inv movment rpt'!$N:$N,AN$1)</f>
        <v>0</v>
      </c>
      <c r="AO658" s="86">
        <f>SUMIFS('sys inv movment rpt'!$M:$M,'sys inv movment rpt'!$L:$L,$M658,'sys inv movment rpt'!$N:$N,AO$1)</f>
        <v>0</v>
      </c>
      <c r="AP658" s="86">
        <f>SUMIFS('sys inv movment rpt'!$M:$M,'sys inv movment rpt'!$L:$L,$M658,'sys inv movment rpt'!$N:$N,AP$1)</f>
        <v>0</v>
      </c>
      <c r="AQ658" s="86">
        <f>SUMIFS('sys inv movment rpt'!$M:$M,'sys inv movment rpt'!$L:$L,$M658,'sys inv movment rpt'!$N:$N,AQ$1)</f>
        <v>0</v>
      </c>
      <c r="AR658" s="86">
        <f>SUMIFS('sys inv movment rpt'!$M:$M,'sys inv movment rpt'!$L:$L,$M658,'sys inv movment rpt'!$N:$N,AR$1)</f>
        <v>0</v>
      </c>
      <c r="AS658" s="86">
        <f>SUMIFS('sys inv movment rpt'!$M:$M,'sys inv movment rpt'!$L:$L,$M658,'sys inv movment rpt'!$N:$N,AS$1)</f>
        <v>0</v>
      </c>
      <c r="AT658" s="86">
        <f>SUMIFS('sys inv movment rpt'!$M:$M,'sys inv movment rpt'!$L:$L,$M658,'sys inv movment rpt'!$N:$N,AT$1)</f>
        <v>0</v>
      </c>
      <c r="AU658" s="86">
        <f>SUMIFS('sys inv movment rpt'!$M:$M,'sys inv movment rpt'!$L:$L,$M658,'sys inv movment rpt'!$N:$N,AU$1)</f>
        <v>0</v>
      </c>
      <c r="AV658" s="86">
        <f>SUMIFS('sys inv movment rpt'!$M:$M,'sys inv movment rpt'!$L:$L,$M658,'sys inv movment rpt'!$N:$N,AV$1)</f>
        <v>0</v>
      </c>
      <c r="AW658" s="87" t="str">
        <f>IFERROR(VLOOKUP(A658,'sys-backorder details'!E:U,17,0),"-")</f>
        <v>-</v>
      </c>
      <c r="AX658" s="87" t="str">
        <f>IF(K658&gt;1,VLOOKUP(A658,'settings-routing'!A:I,9,0),"")</f>
        <v/>
      </c>
    </row>
    <row r="659" ht="12.75" hidden="1" customHeight="1">
      <c r="A659" s="50" t="s">
        <v>1471</v>
      </c>
      <c r="B659" s="50" t="s">
        <v>1472</v>
      </c>
      <c r="C659" s="50">
        <f t="shared" si="2"/>
        <v>0</v>
      </c>
      <c r="D659" s="80">
        <f>SUMIF('Stocks 101-111'!$J:$J,'item dashboard'!A659,'Stocks 101-111'!K:K)</f>
        <v>0</v>
      </c>
      <c r="E659" s="80">
        <f>SUMIF('Stocks 101-111'!$J:$J,'item dashboard'!A659,'Stocks 101-111'!$L:$L)</f>
        <v>0</v>
      </c>
      <c r="F659" s="81">
        <f t="shared" si="3"/>
        <v>0</v>
      </c>
      <c r="G659" s="82">
        <f t="shared" si="4"/>
        <v>0.02857142857</v>
      </c>
      <c r="H659" s="50">
        <f>SUMIFS('sys-backorder details'!$M:$M,'sys-backorder details'!$E:$E,'item dashboard'!A659,'sys-backorder details'!$V:$V,"")</f>
        <v>0</v>
      </c>
      <c r="I659" s="83">
        <f>SUMIF('settings-routing'!$I:$I,'item dashboard'!A659,'settings-routing'!$O:$O)</f>
        <v>0</v>
      </c>
      <c r="J659" s="50">
        <f>SUMIFS('sys-backorder details'!$M:$M,'sys-backorder details'!$E:$E,'item dashboard'!A659,'sys-backorder details'!$V:$V,"Call off")</f>
        <v>0</v>
      </c>
      <c r="K659" s="84">
        <f t="shared" si="5"/>
        <v>0</v>
      </c>
      <c r="L659" s="84">
        <f>SUMIF('Production Plan'!$E:$E,'item dashboard'!A659,'Production Plan'!$N:$N)</f>
        <v>0</v>
      </c>
      <c r="M659" s="85" t="str">
        <f t="shared" si="6"/>
        <v>B-J550MOV-W32-500ml White Bottle</v>
      </c>
      <c r="N659" s="86">
        <f>SUMIFS('sys inv movment rpt'!$M:$M,'sys inv movment rpt'!$L:$L,$M659,'sys inv movment rpt'!$N:$N,N$1)</f>
        <v>0</v>
      </c>
      <c r="O659" s="86">
        <f>SUMIFS('sys inv movment rpt'!$M:$M,'sys inv movment rpt'!$L:$L,$M659,'sys inv movment rpt'!$N:$N,O$1)</f>
        <v>0</v>
      </c>
      <c r="P659" s="86">
        <f>SUMIFS('sys inv movment rpt'!$M:$M,'sys inv movment rpt'!$L:$L,$M659,'sys inv movment rpt'!$N:$N,P$1)</f>
        <v>0</v>
      </c>
      <c r="Q659" s="86">
        <f>SUMIFS('sys inv movment rpt'!$M:$M,'sys inv movment rpt'!$L:$L,$M659,'sys inv movment rpt'!$N:$N,Q$1)</f>
        <v>0</v>
      </c>
      <c r="R659" s="86">
        <f>SUMIFS('sys inv movment rpt'!$M:$M,'sys inv movment rpt'!$L:$L,$M659,'sys inv movment rpt'!$N:$N,R$1)</f>
        <v>0</v>
      </c>
      <c r="S659" s="86">
        <f>SUMIFS('sys inv movment rpt'!$M:$M,'sys inv movment rpt'!$L:$L,$M659,'sys inv movment rpt'!$N:$N,S$1)</f>
        <v>15600</v>
      </c>
      <c r="T659" s="86">
        <f>SUMIFS('sys inv movment rpt'!$M:$M,'sys inv movment rpt'!$L:$L,$M659,'sys inv movment rpt'!$N:$N,T$1)</f>
        <v>0</v>
      </c>
      <c r="U659" s="86">
        <f>SUMIFS('sys inv movment rpt'!$M:$M,'sys inv movment rpt'!$L:$L,$M659,'sys inv movment rpt'!$N:$N,U$1)</f>
        <v>0</v>
      </c>
      <c r="V659" s="86">
        <f>SUMIFS('sys inv movment rpt'!$M:$M,'sys inv movment rpt'!$L:$L,$M659,'sys inv movment rpt'!$N:$N,V$1)</f>
        <v>0</v>
      </c>
      <c r="W659" s="86">
        <f>SUMIFS('sys inv movment rpt'!$M:$M,'sys inv movment rpt'!$L:$L,$M659,'sys inv movment rpt'!$N:$N,W$1)</f>
        <v>0</v>
      </c>
      <c r="X659" s="86">
        <f>SUMIFS('sys inv movment rpt'!$M:$M,'sys inv movment rpt'!$L:$L,$M659,'sys inv movment rpt'!$N:$N,X$1)</f>
        <v>0</v>
      </c>
      <c r="Y659" s="86">
        <f>SUMIFS('sys inv movment rpt'!$M:$M,'sys inv movment rpt'!$L:$L,$M659,'sys inv movment rpt'!$N:$N,Y$1)</f>
        <v>0</v>
      </c>
      <c r="Z659" s="86">
        <f>SUMIFS('sys inv movment rpt'!$M:$M,'sys inv movment rpt'!$L:$L,$M659,'sys inv movment rpt'!$N:$N,Z$1)</f>
        <v>0</v>
      </c>
      <c r="AA659" s="86">
        <f>SUMIFS('sys inv movment rpt'!$M:$M,'sys inv movment rpt'!$L:$L,$M659,'sys inv movment rpt'!$N:$N,AA$1)</f>
        <v>0</v>
      </c>
      <c r="AB659" s="86">
        <f>SUMIFS('sys inv movment rpt'!$M:$M,'sys inv movment rpt'!$L:$L,$M659,'sys inv movment rpt'!$N:$N,AB$1)</f>
        <v>0</v>
      </c>
      <c r="AC659" s="86">
        <f>SUMIFS('sys inv movment rpt'!$M:$M,'sys inv movment rpt'!$L:$L,$M659,'sys inv movment rpt'!$N:$N,AC$1)</f>
        <v>0</v>
      </c>
      <c r="AD659" s="86">
        <f>SUMIFS('sys inv movment rpt'!$M:$M,'sys inv movment rpt'!$L:$L,$M659,'sys inv movment rpt'!$N:$N,AD$1)</f>
        <v>0</v>
      </c>
      <c r="AE659" s="86">
        <f>SUMIFS('sys inv movment rpt'!$M:$M,'sys inv movment rpt'!$L:$L,$M659,'sys inv movment rpt'!$N:$N,AE$1)</f>
        <v>0</v>
      </c>
      <c r="AF659" s="86">
        <f>SUMIFS('sys inv movment rpt'!$M:$M,'sys inv movment rpt'!$L:$L,$M659,'sys inv movment rpt'!$N:$N,AF$1)</f>
        <v>0</v>
      </c>
      <c r="AG659" s="86">
        <f>SUMIFS('sys inv movment rpt'!$M:$M,'sys inv movment rpt'!$L:$L,$M659,'sys inv movment rpt'!$N:$N,AG$1)</f>
        <v>0</v>
      </c>
      <c r="AH659" s="86">
        <f>SUMIFS('sys inv movment rpt'!$M:$M,'sys inv movment rpt'!$L:$L,$M659,'sys inv movment rpt'!$N:$N,AH$1)</f>
        <v>0</v>
      </c>
      <c r="AI659" s="86">
        <f>SUMIFS('sys inv movment rpt'!$M:$M,'sys inv movment rpt'!$L:$L,$M659,'sys inv movment rpt'!$N:$N,AI$1)</f>
        <v>0</v>
      </c>
      <c r="AJ659" s="86">
        <f>SUMIFS('sys inv movment rpt'!$M:$M,'sys inv movment rpt'!$L:$L,$M659,'sys inv movment rpt'!$N:$N,AJ$1)</f>
        <v>0</v>
      </c>
      <c r="AK659" s="86">
        <f>SUMIFS('sys inv movment rpt'!$M:$M,'sys inv movment rpt'!$L:$L,$M659,'sys inv movment rpt'!$N:$N,AK$1)</f>
        <v>0</v>
      </c>
      <c r="AL659" s="86">
        <f>SUMIFS('sys inv movment rpt'!$M:$M,'sys inv movment rpt'!$L:$L,$M659,'sys inv movment rpt'!$N:$N,AL$1)</f>
        <v>0</v>
      </c>
      <c r="AM659" s="86">
        <f>SUMIFS('sys inv movment rpt'!$M:$M,'sys inv movment rpt'!$L:$L,$M659,'sys inv movment rpt'!$N:$N,AM$1)</f>
        <v>0</v>
      </c>
      <c r="AN659" s="86">
        <f>SUMIFS('sys inv movment rpt'!$M:$M,'sys inv movment rpt'!$L:$L,$M659,'sys inv movment rpt'!$N:$N,AN$1)</f>
        <v>0</v>
      </c>
      <c r="AO659" s="86">
        <f>SUMIFS('sys inv movment rpt'!$M:$M,'sys inv movment rpt'!$L:$L,$M659,'sys inv movment rpt'!$N:$N,AO$1)</f>
        <v>0</v>
      </c>
      <c r="AP659" s="86">
        <f>SUMIFS('sys inv movment rpt'!$M:$M,'sys inv movment rpt'!$L:$L,$M659,'sys inv movment rpt'!$N:$N,AP$1)</f>
        <v>0</v>
      </c>
      <c r="AQ659" s="86">
        <f>SUMIFS('sys inv movment rpt'!$M:$M,'sys inv movment rpt'!$L:$L,$M659,'sys inv movment rpt'!$N:$N,AQ$1)</f>
        <v>0</v>
      </c>
      <c r="AR659" s="86">
        <f>SUMIFS('sys inv movment rpt'!$M:$M,'sys inv movment rpt'!$L:$L,$M659,'sys inv movment rpt'!$N:$N,AR$1)</f>
        <v>0</v>
      </c>
      <c r="AS659" s="86">
        <f>SUMIFS('sys inv movment rpt'!$M:$M,'sys inv movment rpt'!$L:$L,$M659,'sys inv movment rpt'!$N:$N,AS$1)</f>
        <v>0</v>
      </c>
      <c r="AT659" s="86">
        <f>SUMIFS('sys inv movment rpt'!$M:$M,'sys inv movment rpt'!$L:$L,$M659,'sys inv movment rpt'!$N:$N,AT$1)</f>
        <v>0</v>
      </c>
      <c r="AU659" s="86">
        <f>SUMIFS('sys inv movment rpt'!$M:$M,'sys inv movment rpt'!$L:$L,$M659,'sys inv movment rpt'!$N:$N,AU$1)</f>
        <v>0</v>
      </c>
      <c r="AV659" s="86">
        <f>SUMIFS('sys inv movment rpt'!$M:$M,'sys inv movment rpt'!$L:$L,$M659,'sys inv movment rpt'!$N:$N,AV$1)</f>
        <v>0</v>
      </c>
      <c r="AW659" s="87" t="str">
        <f>IFERROR(VLOOKUP(A659,'sys-backorder details'!E:U,17,0),"-")</f>
        <v>-</v>
      </c>
      <c r="AX659" s="87" t="str">
        <f>IF(K659&gt;1,VLOOKUP(A659,'settings-routing'!A:I,9,0),"")</f>
        <v/>
      </c>
    </row>
    <row r="660" ht="12.75" hidden="1" customHeight="1">
      <c r="A660" s="50" t="s">
        <v>1473</v>
      </c>
      <c r="B660" s="50" t="s">
        <v>1474</v>
      </c>
      <c r="C660" s="50">
        <f t="shared" si="2"/>
        <v>0</v>
      </c>
      <c r="D660" s="80">
        <f>SUMIF('Stocks 101-111'!$J:$J,'item dashboard'!A660,'Stocks 101-111'!K:K)</f>
        <v>0</v>
      </c>
      <c r="E660" s="80">
        <f>SUMIF('Stocks 101-111'!$J:$J,'item dashboard'!A660,'Stocks 101-111'!$L:$L)</f>
        <v>0</v>
      </c>
      <c r="F660" s="81">
        <f t="shared" si="3"/>
        <v>0</v>
      </c>
      <c r="G660" s="82">
        <f t="shared" si="4"/>
        <v>0</v>
      </c>
      <c r="H660" s="50">
        <f>SUMIFS('sys-backorder details'!$M:$M,'sys-backorder details'!$E:$E,'item dashboard'!A660,'sys-backorder details'!$V:$V,"")</f>
        <v>0</v>
      </c>
      <c r="I660" s="83">
        <f>SUMIF('settings-routing'!$I:$I,'item dashboard'!A660,'settings-routing'!$O:$O)</f>
        <v>0</v>
      </c>
      <c r="J660" s="50">
        <f>SUMIFS('sys-backorder details'!$M:$M,'sys-backorder details'!$E:$E,'item dashboard'!A660,'sys-backorder details'!$V:$V,"Call off")</f>
        <v>0</v>
      </c>
      <c r="K660" s="84">
        <f t="shared" si="5"/>
        <v>0</v>
      </c>
      <c r="L660" s="84">
        <f>SUMIF('Production Plan'!$E:$E,'item dashboard'!A660,'Production Plan'!$N:$N)</f>
        <v>0</v>
      </c>
      <c r="M660" s="85" t="str">
        <f t="shared" si="6"/>
        <v>B-K1-N15-100 ml Lotion Natural Bottle</v>
      </c>
      <c r="N660" s="86">
        <f>SUMIFS('sys inv movment rpt'!$M:$M,'sys inv movment rpt'!$L:$L,$M660,'sys inv movment rpt'!$N:$N,N$1)</f>
        <v>0</v>
      </c>
      <c r="O660" s="86">
        <f>SUMIFS('sys inv movment rpt'!$M:$M,'sys inv movment rpt'!$L:$L,$M660,'sys inv movment rpt'!$N:$N,O$1)</f>
        <v>0</v>
      </c>
      <c r="P660" s="86">
        <f>SUMIFS('sys inv movment rpt'!$M:$M,'sys inv movment rpt'!$L:$L,$M660,'sys inv movment rpt'!$N:$N,P$1)</f>
        <v>0</v>
      </c>
      <c r="Q660" s="86">
        <f>SUMIFS('sys inv movment rpt'!$M:$M,'sys inv movment rpt'!$L:$L,$M660,'sys inv movment rpt'!$N:$N,Q$1)</f>
        <v>0</v>
      </c>
      <c r="R660" s="86">
        <f>SUMIFS('sys inv movment rpt'!$M:$M,'sys inv movment rpt'!$L:$L,$M660,'sys inv movment rpt'!$N:$N,R$1)</f>
        <v>0</v>
      </c>
      <c r="S660" s="86">
        <f>SUMIFS('sys inv movment rpt'!$M:$M,'sys inv movment rpt'!$L:$L,$M660,'sys inv movment rpt'!$N:$N,S$1)</f>
        <v>0</v>
      </c>
      <c r="T660" s="86">
        <f>SUMIFS('sys inv movment rpt'!$M:$M,'sys inv movment rpt'!$L:$L,$M660,'sys inv movment rpt'!$N:$N,T$1)</f>
        <v>0</v>
      </c>
      <c r="U660" s="86">
        <f>SUMIFS('sys inv movment rpt'!$M:$M,'sys inv movment rpt'!$L:$L,$M660,'sys inv movment rpt'!$N:$N,U$1)</f>
        <v>0</v>
      </c>
      <c r="V660" s="86">
        <f>SUMIFS('sys inv movment rpt'!$M:$M,'sys inv movment rpt'!$L:$L,$M660,'sys inv movment rpt'!$N:$N,V$1)</f>
        <v>0</v>
      </c>
      <c r="W660" s="86">
        <f>SUMIFS('sys inv movment rpt'!$M:$M,'sys inv movment rpt'!$L:$L,$M660,'sys inv movment rpt'!$N:$N,W$1)</f>
        <v>0</v>
      </c>
      <c r="X660" s="86">
        <f>SUMIFS('sys inv movment rpt'!$M:$M,'sys inv movment rpt'!$L:$L,$M660,'sys inv movment rpt'!$N:$N,X$1)</f>
        <v>0</v>
      </c>
      <c r="Y660" s="86">
        <f>SUMIFS('sys inv movment rpt'!$M:$M,'sys inv movment rpt'!$L:$L,$M660,'sys inv movment rpt'!$N:$N,Y$1)</f>
        <v>0</v>
      </c>
      <c r="Z660" s="86">
        <f>SUMIFS('sys inv movment rpt'!$M:$M,'sys inv movment rpt'!$L:$L,$M660,'sys inv movment rpt'!$N:$N,Z$1)</f>
        <v>0</v>
      </c>
      <c r="AA660" s="86">
        <f>SUMIFS('sys inv movment rpt'!$M:$M,'sys inv movment rpt'!$L:$L,$M660,'sys inv movment rpt'!$N:$N,AA$1)</f>
        <v>0</v>
      </c>
      <c r="AB660" s="86">
        <f>SUMIFS('sys inv movment rpt'!$M:$M,'sys inv movment rpt'!$L:$L,$M660,'sys inv movment rpt'!$N:$N,AB$1)</f>
        <v>0</v>
      </c>
      <c r="AC660" s="86">
        <f>SUMIFS('sys inv movment rpt'!$M:$M,'sys inv movment rpt'!$L:$L,$M660,'sys inv movment rpt'!$N:$N,AC$1)</f>
        <v>0</v>
      </c>
      <c r="AD660" s="86">
        <f>SUMIFS('sys inv movment rpt'!$M:$M,'sys inv movment rpt'!$L:$L,$M660,'sys inv movment rpt'!$N:$N,AD$1)</f>
        <v>0</v>
      </c>
      <c r="AE660" s="86">
        <f>SUMIFS('sys inv movment rpt'!$M:$M,'sys inv movment rpt'!$L:$L,$M660,'sys inv movment rpt'!$N:$N,AE$1)</f>
        <v>0</v>
      </c>
      <c r="AF660" s="86">
        <f>SUMIFS('sys inv movment rpt'!$M:$M,'sys inv movment rpt'!$L:$L,$M660,'sys inv movment rpt'!$N:$N,AF$1)</f>
        <v>0</v>
      </c>
      <c r="AG660" s="86">
        <f>SUMIFS('sys inv movment rpt'!$M:$M,'sys inv movment rpt'!$L:$L,$M660,'sys inv movment rpt'!$N:$N,AG$1)</f>
        <v>0</v>
      </c>
      <c r="AH660" s="86">
        <f>SUMIFS('sys inv movment rpt'!$M:$M,'sys inv movment rpt'!$L:$L,$M660,'sys inv movment rpt'!$N:$N,AH$1)</f>
        <v>0</v>
      </c>
      <c r="AI660" s="86">
        <f>SUMIFS('sys inv movment rpt'!$M:$M,'sys inv movment rpt'!$L:$L,$M660,'sys inv movment rpt'!$N:$N,AI$1)</f>
        <v>0</v>
      </c>
      <c r="AJ660" s="86">
        <f>SUMIFS('sys inv movment rpt'!$M:$M,'sys inv movment rpt'!$L:$L,$M660,'sys inv movment rpt'!$N:$N,AJ$1)</f>
        <v>0</v>
      </c>
      <c r="AK660" s="86">
        <f>SUMIFS('sys inv movment rpt'!$M:$M,'sys inv movment rpt'!$L:$L,$M660,'sys inv movment rpt'!$N:$N,AK$1)</f>
        <v>0</v>
      </c>
      <c r="AL660" s="86">
        <f>SUMIFS('sys inv movment rpt'!$M:$M,'sys inv movment rpt'!$L:$L,$M660,'sys inv movment rpt'!$N:$N,AL$1)</f>
        <v>0</v>
      </c>
      <c r="AM660" s="86">
        <f>SUMIFS('sys inv movment rpt'!$M:$M,'sys inv movment rpt'!$L:$L,$M660,'sys inv movment rpt'!$N:$N,AM$1)</f>
        <v>0</v>
      </c>
      <c r="AN660" s="86">
        <f>SUMIFS('sys inv movment rpt'!$M:$M,'sys inv movment rpt'!$L:$L,$M660,'sys inv movment rpt'!$N:$N,AN$1)</f>
        <v>0</v>
      </c>
      <c r="AO660" s="86">
        <f>SUMIFS('sys inv movment rpt'!$M:$M,'sys inv movment rpt'!$L:$L,$M660,'sys inv movment rpt'!$N:$N,AO$1)</f>
        <v>0</v>
      </c>
      <c r="AP660" s="86">
        <f>SUMIFS('sys inv movment rpt'!$M:$M,'sys inv movment rpt'!$L:$L,$M660,'sys inv movment rpt'!$N:$N,AP$1)</f>
        <v>0</v>
      </c>
      <c r="AQ660" s="86">
        <f>SUMIFS('sys inv movment rpt'!$M:$M,'sys inv movment rpt'!$L:$L,$M660,'sys inv movment rpt'!$N:$N,AQ$1)</f>
        <v>0</v>
      </c>
      <c r="AR660" s="86">
        <f>SUMIFS('sys inv movment rpt'!$M:$M,'sys inv movment rpt'!$L:$L,$M660,'sys inv movment rpt'!$N:$N,AR$1)</f>
        <v>0</v>
      </c>
      <c r="AS660" s="86">
        <f>SUMIFS('sys inv movment rpt'!$M:$M,'sys inv movment rpt'!$L:$L,$M660,'sys inv movment rpt'!$N:$N,AS$1)</f>
        <v>0</v>
      </c>
      <c r="AT660" s="86">
        <f>SUMIFS('sys inv movment rpt'!$M:$M,'sys inv movment rpt'!$L:$L,$M660,'sys inv movment rpt'!$N:$N,AT$1)</f>
        <v>0</v>
      </c>
      <c r="AU660" s="86">
        <f>SUMIFS('sys inv movment rpt'!$M:$M,'sys inv movment rpt'!$L:$L,$M660,'sys inv movment rpt'!$N:$N,AU$1)</f>
        <v>0</v>
      </c>
      <c r="AV660" s="86">
        <f>SUMIFS('sys inv movment rpt'!$M:$M,'sys inv movment rpt'!$L:$L,$M660,'sys inv movment rpt'!$N:$N,AV$1)</f>
        <v>0</v>
      </c>
      <c r="AW660" s="87" t="str">
        <f>IFERROR(VLOOKUP(A660,'sys-backorder details'!E:U,17,0),"-")</f>
        <v>-</v>
      </c>
      <c r="AX660" s="87" t="str">
        <f>IF(K660&gt;1,VLOOKUP(A660,'settings-routing'!A:I,9,0),"")</f>
        <v/>
      </c>
    </row>
    <row r="661" ht="12.75" hidden="1" customHeight="1">
      <c r="A661" s="50" t="s">
        <v>1475</v>
      </c>
      <c r="B661" s="50" t="s">
        <v>1476</v>
      </c>
      <c r="C661" s="50">
        <f t="shared" si="2"/>
        <v>0</v>
      </c>
      <c r="D661" s="80">
        <f>SUMIF('Stocks 101-111'!$J:$J,'item dashboard'!A661,'Stocks 101-111'!K:K)</f>
        <v>0</v>
      </c>
      <c r="E661" s="80">
        <f>SUMIF('Stocks 101-111'!$J:$J,'item dashboard'!A661,'Stocks 101-111'!$L:$L)</f>
        <v>0</v>
      </c>
      <c r="F661" s="81">
        <f t="shared" si="3"/>
        <v>0</v>
      </c>
      <c r="G661" s="82">
        <f t="shared" si="4"/>
        <v>0</v>
      </c>
      <c r="H661" s="50">
        <f>SUMIFS('sys-backorder details'!$M:$M,'sys-backorder details'!$E:$E,'item dashboard'!A661,'sys-backorder details'!$V:$V,"")</f>
        <v>0</v>
      </c>
      <c r="I661" s="83">
        <f>SUMIF('settings-routing'!$I:$I,'item dashboard'!A661,'settings-routing'!$O:$O)</f>
        <v>0</v>
      </c>
      <c r="J661" s="50">
        <f>SUMIFS('sys-backorder details'!$M:$M,'sys-backorder details'!$E:$E,'item dashboard'!A661,'sys-backorder details'!$V:$V,"Call off")</f>
        <v>0</v>
      </c>
      <c r="K661" s="84">
        <f t="shared" si="5"/>
        <v>0</v>
      </c>
      <c r="L661" s="84">
        <f>SUMIF('Production Plan'!$E:$E,'item dashboard'!A661,'Production Plan'!$N:$N)</f>
        <v>0</v>
      </c>
      <c r="M661" s="85" t="str">
        <f t="shared" si="6"/>
        <v>B-K2-N15-200 ml Lotion Natural Bottle</v>
      </c>
      <c r="N661" s="86">
        <f>SUMIFS('sys inv movment rpt'!$M:$M,'sys inv movment rpt'!$L:$L,$M661,'sys inv movment rpt'!$N:$N,N$1)</f>
        <v>0</v>
      </c>
      <c r="O661" s="86">
        <f>SUMIFS('sys inv movment rpt'!$M:$M,'sys inv movment rpt'!$L:$L,$M661,'sys inv movment rpt'!$N:$N,O$1)</f>
        <v>0</v>
      </c>
      <c r="P661" s="86">
        <f>SUMIFS('sys inv movment rpt'!$M:$M,'sys inv movment rpt'!$L:$L,$M661,'sys inv movment rpt'!$N:$N,P$1)</f>
        <v>0</v>
      </c>
      <c r="Q661" s="86">
        <f>SUMIFS('sys inv movment rpt'!$M:$M,'sys inv movment rpt'!$L:$L,$M661,'sys inv movment rpt'!$N:$N,Q$1)</f>
        <v>0</v>
      </c>
      <c r="R661" s="86">
        <f>SUMIFS('sys inv movment rpt'!$M:$M,'sys inv movment rpt'!$L:$L,$M661,'sys inv movment rpt'!$N:$N,R$1)</f>
        <v>0</v>
      </c>
      <c r="S661" s="86">
        <f>SUMIFS('sys inv movment rpt'!$M:$M,'sys inv movment rpt'!$L:$L,$M661,'sys inv movment rpt'!$N:$N,S$1)</f>
        <v>0</v>
      </c>
      <c r="T661" s="86">
        <f>SUMIFS('sys inv movment rpt'!$M:$M,'sys inv movment rpt'!$L:$L,$M661,'sys inv movment rpt'!$N:$N,T$1)</f>
        <v>0</v>
      </c>
      <c r="U661" s="86">
        <f>SUMIFS('sys inv movment rpt'!$M:$M,'sys inv movment rpt'!$L:$L,$M661,'sys inv movment rpt'!$N:$N,U$1)</f>
        <v>0</v>
      </c>
      <c r="V661" s="86">
        <f>SUMIFS('sys inv movment rpt'!$M:$M,'sys inv movment rpt'!$L:$L,$M661,'sys inv movment rpt'!$N:$N,V$1)</f>
        <v>0</v>
      </c>
      <c r="W661" s="86">
        <f>SUMIFS('sys inv movment rpt'!$M:$M,'sys inv movment rpt'!$L:$L,$M661,'sys inv movment rpt'!$N:$N,W$1)</f>
        <v>0</v>
      </c>
      <c r="X661" s="86">
        <f>SUMIFS('sys inv movment rpt'!$M:$M,'sys inv movment rpt'!$L:$L,$M661,'sys inv movment rpt'!$N:$N,X$1)</f>
        <v>0</v>
      </c>
      <c r="Y661" s="86">
        <f>SUMIFS('sys inv movment rpt'!$M:$M,'sys inv movment rpt'!$L:$L,$M661,'sys inv movment rpt'!$N:$N,Y$1)</f>
        <v>0</v>
      </c>
      <c r="Z661" s="86">
        <f>SUMIFS('sys inv movment rpt'!$M:$M,'sys inv movment rpt'!$L:$L,$M661,'sys inv movment rpt'!$N:$N,Z$1)</f>
        <v>0</v>
      </c>
      <c r="AA661" s="86">
        <f>SUMIFS('sys inv movment rpt'!$M:$M,'sys inv movment rpt'!$L:$L,$M661,'sys inv movment rpt'!$N:$N,AA$1)</f>
        <v>0</v>
      </c>
      <c r="AB661" s="86">
        <f>SUMIFS('sys inv movment rpt'!$M:$M,'sys inv movment rpt'!$L:$L,$M661,'sys inv movment rpt'!$N:$N,AB$1)</f>
        <v>0</v>
      </c>
      <c r="AC661" s="86">
        <f>SUMIFS('sys inv movment rpt'!$M:$M,'sys inv movment rpt'!$L:$L,$M661,'sys inv movment rpt'!$N:$N,AC$1)</f>
        <v>0</v>
      </c>
      <c r="AD661" s="86">
        <f>SUMIFS('sys inv movment rpt'!$M:$M,'sys inv movment rpt'!$L:$L,$M661,'sys inv movment rpt'!$N:$N,AD$1)</f>
        <v>0</v>
      </c>
      <c r="AE661" s="86">
        <f>SUMIFS('sys inv movment rpt'!$M:$M,'sys inv movment rpt'!$L:$L,$M661,'sys inv movment rpt'!$N:$N,AE$1)</f>
        <v>0</v>
      </c>
      <c r="AF661" s="86">
        <f>SUMIFS('sys inv movment rpt'!$M:$M,'sys inv movment rpt'!$L:$L,$M661,'sys inv movment rpt'!$N:$N,AF$1)</f>
        <v>0</v>
      </c>
      <c r="AG661" s="86">
        <f>SUMIFS('sys inv movment rpt'!$M:$M,'sys inv movment rpt'!$L:$L,$M661,'sys inv movment rpt'!$N:$N,AG$1)</f>
        <v>0</v>
      </c>
      <c r="AH661" s="86">
        <f>SUMIFS('sys inv movment rpt'!$M:$M,'sys inv movment rpt'!$L:$L,$M661,'sys inv movment rpt'!$N:$N,AH$1)</f>
        <v>0</v>
      </c>
      <c r="AI661" s="86">
        <f>SUMIFS('sys inv movment rpt'!$M:$M,'sys inv movment rpt'!$L:$L,$M661,'sys inv movment rpt'!$N:$N,AI$1)</f>
        <v>0</v>
      </c>
      <c r="AJ661" s="86">
        <f>SUMIFS('sys inv movment rpt'!$M:$M,'sys inv movment rpt'!$L:$L,$M661,'sys inv movment rpt'!$N:$N,AJ$1)</f>
        <v>0</v>
      </c>
      <c r="AK661" s="86">
        <f>SUMIFS('sys inv movment rpt'!$M:$M,'sys inv movment rpt'!$L:$L,$M661,'sys inv movment rpt'!$N:$N,AK$1)</f>
        <v>0</v>
      </c>
      <c r="AL661" s="86">
        <f>SUMIFS('sys inv movment rpt'!$M:$M,'sys inv movment rpt'!$L:$L,$M661,'sys inv movment rpt'!$N:$N,AL$1)</f>
        <v>0</v>
      </c>
      <c r="AM661" s="86">
        <f>SUMIFS('sys inv movment rpt'!$M:$M,'sys inv movment rpt'!$L:$L,$M661,'sys inv movment rpt'!$N:$N,AM$1)</f>
        <v>0</v>
      </c>
      <c r="AN661" s="86">
        <f>SUMIFS('sys inv movment rpt'!$M:$M,'sys inv movment rpt'!$L:$L,$M661,'sys inv movment rpt'!$N:$N,AN$1)</f>
        <v>0</v>
      </c>
      <c r="AO661" s="86">
        <f>SUMIFS('sys inv movment rpt'!$M:$M,'sys inv movment rpt'!$L:$L,$M661,'sys inv movment rpt'!$N:$N,AO$1)</f>
        <v>0</v>
      </c>
      <c r="AP661" s="86">
        <f>SUMIFS('sys inv movment rpt'!$M:$M,'sys inv movment rpt'!$L:$L,$M661,'sys inv movment rpt'!$N:$N,AP$1)</f>
        <v>0</v>
      </c>
      <c r="AQ661" s="86">
        <f>SUMIFS('sys inv movment rpt'!$M:$M,'sys inv movment rpt'!$L:$L,$M661,'sys inv movment rpt'!$N:$N,AQ$1)</f>
        <v>0</v>
      </c>
      <c r="AR661" s="86">
        <f>SUMIFS('sys inv movment rpt'!$M:$M,'sys inv movment rpt'!$L:$L,$M661,'sys inv movment rpt'!$N:$N,AR$1)</f>
        <v>0</v>
      </c>
      <c r="AS661" s="86">
        <f>SUMIFS('sys inv movment rpt'!$M:$M,'sys inv movment rpt'!$L:$L,$M661,'sys inv movment rpt'!$N:$N,AS$1)</f>
        <v>0</v>
      </c>
      <c r="AT661" s="86">
        <f>SUMIFS('sys inv movment rpt'!$M:$M,'sys inv movment rpt'!$L:$L,$M661,'sys inv movment rpt'!$N:$N,AT$1)</f>
        <v>0</v>
      </c>
      <c r="AU661" s="86">
        <f>SUMIFS('sys inv movment rpt'!$M:$M,'sys inv movment rpt'!$L:$L,$M661,'sys inv movment rpt'!$N:$N,AU$1)</f>
        <v>0</v>
      </c>
      <c r="AV661" s="86">
        <f>SUMIFS('sys inv movment rpt'!$M:$M,'sys inv movment rpt'!$L:$L,$M661,'sys inv movment rpt'!$N:$N,AV$1)</f>
        <v>0</v>
      </c>
      <c r="AW661" s="87" t="str">
        <f>IFERROR(VLOOKUP(A661,'sys-backorder details'!E:U,17,0),"-")</f>
        <v>-</v>
      </c>
      <c r="AX661" s="87" t="str">
        <f>IF(K661&gt;1,VLOOKUP(A661,'settings-routing'!A:I,9,0),"")</f>
        <v/>
      </c>
    </row>
    <row r="662" ht="12.75" hidden="1" customHeight="1">
      <c r="A662" s="50" t="s">
        <v>1477</v>
      </c>
      <c r="B662" s="50" t="s">
        <v>1478</v>
      </c>
      <c r="C662" s="50">
        <f t="shared" si="2"/>
        <v>0</v>
      </c>
      <c r="D662" s="80">
        <f>SUMIF('Stocks 101-111'!$J:$J,'item dashboard'!A662,'Stocks 101-111'!K:K)</f>
        <v>0</v>
      </c>
      <c r="E662" s="80">
        <f>SUMIF('Stocks 101-111'!$J:$J,'item dashboard'!A662,'Stocks 101-111'!$L:$L)</f>
        <v>0</v>
      </c>
      <c r="F662" s="81">
        <f t="shared" si="3"/>
        <v>0</v>
      </c>
      <c r="G662" s="82">
        <f t="shared" si="4"/>
        <v>0</v>
      </c>
      <c r="H662" s="50">
        <f>SUMIFS('sys-backorder details'!$M:$M,'sys-backorder details'!$E:$E,'item dashboard'!A662,'sys-backorder details'!$V:$V,"")</f>
        <v>0</v>
      </c>
      <c r="I662" s="83">
        <f>SUMIF('settings-routing'!$I:$I,'item dashboard'!A662,'settings-routing'!$O:$O)</f>
        <v>0</v>
      </c>
      <c r="J662" s="50">
        <f>SUMIFS('sys-backorder details'!$M:$M,'sys-backorder details'!$E:$E,'item dashboard'!A662,'sys-backorder details'!$V:$V,"Call off")</f>
        <v>0</v>
      </c>
      <c r="K662" s="84">
        <f t="shared" si="5"/>
        <v>0</v>
      </c>
      <c r="L662" s="84">
        <f>SUMIF('Production Plan'!$E:$E,'item dashboard'!A662,'Production Plan'!$N:$N)</f>
        <v>0</v>
      </c>
      <c r="M662" s="85" t="str">
        <f t="shared" si="6"/>
        <v>B-K2-PK15-200 ml Lotion Pink Bottle</v>
      </c>
      <c r="N662" s="86">
        <f>SUMIFS('sys inv movment rpt'!$M:$M,'sys inv movment rpt'!$L:$L,$M662,'sys inv movment rpt'!$N:$N,N$1)</f>
        <v>0</v>
      </c>
      <c r="O662" s="86">
        <f>SUMIFS('sys inv movment rpt'!$M:$M,'sys inv movment rpt'!$L:$L,$M662,'sys inv movment rpt'!$N:$N,O$1)</f>
        <v>0</v>
      </c>
      <c r="P662" s="86">
        <f>SUMIFS('sys inv movment rpt'!$M:$M,'sys inv movment rpt'!$L:$L,$M662,'sys inv movment rpt'!$N:$N,P$1)</f>
        <v>0</v>
      </c>
      <c r="Q662" s="86">
        <f>SUMIFS('sys inv movment rpt'!$M:$M,'sys inv movment rpt'!$L:$L,$M662,'sys inv movment rpt'!$N:$N,Q$1)</f>
        <v>0</v>
      </c>
      <c r="R662" s="86">
        <f>SUMIFS('sys inv movment rpt'!$M:$M,'sys inv movment rpt'!$L:$L,$M662,'sys inv movment rpt'!$N:$N,R$1)</f>
        <v>0</v>
      </c>
      <c r="S662" s="86">
        <f>SUMIFS('sys inv movment rpt'!$M:$M,'sys inv movment rpt'!$L:$L,$M662,'sys inv movment rpt'!$N:$N,S$1)</f>
        <v>0</v>
      </c>
      <c r="T662" s="86">
        <f>SUMIFS('sys inv movment rpt'!$M:$M,'sys inv movment rpt'!$L:$L,$M662,'sys inv movment rpt'!$N:$N,T$1)</f>
        <v>0</v>
      </c>
      <c r="U662" s="86">
        <f>SUMIFS('sys inv movment rpt'!$M:$M,'sys inv movment rpt'!$L:$L,$M662,'sys inv movment rpt'!$N:$N,U$1)</f>
        <v>0</v>
      </c>
      <c r="V662" s="86">
        <f>SUMIFS('sys inv movment rpt'!$M:$M,'sys inv movment rpt'!$L:$L,$M662,'sys inv movment rpt'!$N:$N,V$1)</f>
        <v>0</v>
      </c>
      <c r="W662" s="86">
        <f>SUMIFS('sys inv movment rpt'!$M:$M,'sys inv movment rpt'!$L:$L,$M662,'sys inv movment rpt'!$N:$N,W$1)</f>
        <v>0</v>
      </c>
      <c r="X662" s="86">
        <f>SUMIFS('sys inv movment rpt'!$M:$M,'sys inv movment rpt'!$L:$L,$M662,'sys inv movment rpt'!$N:$N,X$1)</f>
        <v>0</v>
      </c>
      <c r="Y662" s="86">
        <f>SUMIFS('sys inv movment rpt'!$M:$M,'sys inv movment rpt'!$L:$L,$M662,'sys inv movment rpt'!$N:$N,Y$1)</f>
        <v>0</v>
      </c>
      <c r="Z662" s="86">
        <f>SUMIFS('sys inv movment rpt'!$M:$M,'sys inv movment rpt'!$L:$L,$M662,'sys inv movment rpt'!$N:$N,Z$1)</f>
        <v>0</v>
      </c>
      <c r="AA662" s="86">
        <f>SUMIFS('sys inv movment rpt'!$M:$M,'sys inv movment rpt'!$L:$L,$M662,'sys inv movment rpt'!$N:$N,AA$1)</f>
        <v>0</v>
      </c>
      <c r="AB662" s="86">
        <f>SUMIFS('sys inv movment rpt'!$M:$M,'sys inv movment rpt'!$L:$L,$M662,'sys inv movment rpt'!$N:$N,AB$1)</f>
        <v>0</v>
      </c>
      <c r="AC662" s="86">
        <f>SUMIFS('sys inv movment rpt'!$M:$M,'sys inv movment rpt'!$L:$L,$M662,'sys inv movment rpt'!$N:$N,AC$1)</f>
        <v>0</v>
      </c>
      <c r="AD662" s="86">
        <f>SUMIFS('sys inv movment rpt'!$M:$M,'sys inv movment rpt'!$L:$L,$M662,'sys inv movment rpt'!$N:$N,AD$1)</f>
        <v>0</v>
      </c>
      <c r="AE662" s="86">
        <f>SUMIFS('sys inv movment rpt'!$M:$M,'sys inv movment rpt'!$L:$L,$M662,'sys inv movment rpt'!$N:$N,AE$1)</f>
        <v>0</v>
      </c>
      <c r="AF662" s="86">
        <f>SUMIFS('sys inv movment rpt'!$M:$M,'sys inv movment rpt'!$L:$L,$M662,'sys inv movment rpt'!$N:$N,AF$1)</f>
        <v>0</v>
      </c>
      <c r="AG662" s="86">
        <f>SUMIFS('sys inv movment rpt'!$M:$M,'sys inv movment rpt'!$L:$L,$M662,'sys inv movment rpt'!$N:$N,AG$1)</f>
        <v>0</v>
      </c>
      <c r="AH662" s="86">
        <f>SUMIFS('sys inv movment rpt'!$M:$M,'sys inv movment rpt'!$L:$L,$M662,'sys inv movment rpt'!$N:$N,AH$1)</f>
        <v>0</v>
      </c>
      <c r="AI662" s="86">
        <f>SUMIFS('sys inv movment rpt'!$M:$M,'sys inv movment rpt'!$L:$L,$M662,'sys inv movment rpt'!$N:$N,AI$1)</f>
        <v>0</v>
      </c>
      <c r="AJ662" s="86">
        <f>SUMIFS('sys inv movment rpt'!$M:$M,'sys inv movment rpt'!$L:$L,$M662,'sys inv movment rpt'!$N:$N,AJ$1)</f>
        <v>0</v>
      </c>
      <c r="AK662" s="86">
        <f>SUMIFS('sys inv movment rpt'!$M:$M,'sys inv movment rpt'!$L:$L,$M662,'sys inv movment rpt'!$N:$N,AK$1)</f>
        <v>0</v>
      </c>
      <c r="AL662" s="86">
        <f>SUMIFS('sys inv movment rpt'!$M:$M,'sys inv movment rpt'!$L:$L,$M662,'sys inv movment rpt'!$N:$N,AL$1)</f>
        <v>0</v>
      </c>
      <c r="AM662" s="86">
        <f>SUMIFS('sys inv movment rpt'!$M:$M,'sys inv movment rpt'!$L:$L,$M662,'sys inv movment rpt'!$N:$N,AM$1)</f>
        <v>0</v>
      </c>
      <c r="AN662" s="86">
        <f>SUMIFS('sys inv movment rpt'!$M:$M,'sys inv movment rpt'!$L:$L,$M662,'sys inv movment rpt'!$N:$N,AN$1)</f>
        <v>0</v>
      </c>
      <c r="AO662" s="86">
        <f>SUMIFS('sys inv movment rpt'!$M:$M,'sys inv movment rpt'!$L:$L,$M662,'sys inv movment rpt'!$N:$N,AO$1)</f>
        <v>0</v>
      </c>
      <c r="AP662" s="86">
        <f>SUMIFS('sys inv movment rpt'!$M:$M,'sys inv movment rpt'!$L:$L,$M662,'sys inv movment rpt'!$N:$N,AP$1)</f>
        <v>0</v>
      </c>
      <c r="AQ662" s="86">
        <f>SUMIFS('sys inv movment rpt'!$M:$M,'sys inv movment rpt'!$L:$L,$M662,'sys inv movment rpt'!$N:$N,AQ$1)</f>
        <v>0</v>
      </c>
      <c r="AR662" s="86">
        <f>SUMIFS('sys inv movment rpt'!$M:$M,'sys inv movment rpt'!$L:$L,$M662,'sys inv movment rpt'!$N:$N,AR$1)</f>
        <v>0</v>
      </c>
      <c r="AS662" s="86">
        <f>SUMIFS('sys inv movment rpt'!$M:$M,'sys inv movment rpt'!$L:$L,$M662,'sys inv movment rpt'!$N:$N,AS$1)</f>
        <v>0</v>
      </c>
      <c r="AT662" s="86">
        <f>SUMIFS('sys inv movment rpt'!$M:$M,'sys inv movment rpt'!$L:$L,$M662,'sys inv movment rpt'!$N:$N,AT$1)</f>
        <v>0</v>
      </c>
      <c r="AU662" s="86">
        <f>SUMIFS('sys inv movment rpt'!$M:$M,'sys inv movment rpt'!$L:$L,$M662,'sys inv movment rpt'!$N:$N,AU$1)</f>
        <v>0</v>
      </c>
      <c r="AV662" s="86">
        <f>SUMIFS('sys inv movment rpt'!$M:$M,'sys inv movment rpt'!$L:$L,$M662,'sys inv movment rpt'!$N:$N,AV$1)</f>
        <v>0</v>
      </c>
      <c r="AW662" s="87" t="str">
        <f>IFERROR(VLOOKUP(A662,'sys-backorder details'!E:U,17,0),"-")</f>
        <v>-</v>
      </c>
      <c r="AX662" s="87" t="str">
        <f>IF(K662&gt;1,VLOOKUP(A662,'settings-routing'!A:I,9,0),"")</f>
        <v/>
      </c>
    </row>
    <row r="663" ht="12.75" hidden="1" customHeight="1">
      <c r="A663" s="50" t="s">
        <v>1479</v>
      </c>
      <c r="B663" s="50" t="s">
        <v>1480</v>
      </c>
      <c r="C663" s="50">
        <f t="shared" si="2"/>
        <v>0</v>
      </c>
      <c r="D663" s="80">
        <f>SUMIF('Stocks 101-111'!$J:$J,'item dashboard'!A663,'Stocks 101-111'!K:K)</f>
        <v>0</v>
      </c>
      <c r="E663" s="80">
        <f>SUMIF('Stocks 101-111'!$J:$J,'item dashboard'!A663,'Stocks 101-111'!$L:$L)</f>
        <v>0</v>
      </c>
      <c r="F663" s="81">
        <f t="shared" si="3"/>
        <v>0</v>
      </c>
      <c r="G663" s="82">
        <f t="shared" si="4"/>
        <v>0</v>
      </c>
      <c r="H663" s="50">
        <f>SUMIFS('sys-backorder details'!$M:$M,'sys-backorder details'!$E:$E,'item dashboard'!A663,'sys-backorder details'!$V:$V,"")</f>
        <v>0</v>
      </c>
      <c r="I663" s="83">
        <f>SUMIF('settings-routing'!$I:$I,'item dashboard'!A663,'settings-routing'!$O:$O)</f>
        <v>0</v>
      </c>
      <c r="J663" s="50">
        <f>SUMIFS('sys-backorder details'!$M:$M,'sys-backorder details'!$E:$E,'item dashboard'!A663,'sys-backorder details'!$V:$V,"Call off")</f>
        <v>0</v>
      </c>
      <c r="K663" s="84">
        <f t="shared" si="5"/>
        <v>0</v>
      </c>
      <c r="L663" s="84">
        <f>SUMIF('Production Plan'!$E:$E,'item dashboard'!A663,'Production Plan'!$N:$N)</f>
        <v>0</v>
      </c>
      <c r="M663" s="85" t="str">
        <f t="shared" si="6"/>
        <v>B-K4-N36-400 ml Lotion Natural Bottle</v>
      </c>
      <c r="N663" s="86">
        <f>SUMIFS('sys inv movment rpt'!$M:$M,'sys inv movment rpt'!$L:$L,$M663,'sys inv movment rpt'!$N:$N,N$1)</f>
        <v>0</v>
      </c>
      <c r="O663" s="86">
        <f>SUMIFS('sys inv movment rpt'!$M:$M,'sys inv movment rpt'!$L:$L,$M663,'sys inv movment rpt'!$N:$N,O$1)</f>
        <v>0</v>
      </c>
      <c r="P663" s="86">
        <f>SUMIFS('sys inv movment rpt'!$M:$M,'sys inv movment rpt'!$L:$L,$M663,'sys inv movment rpt'!$N:$N,P$1)</f>
        <v>0</v>
      </c>
      <c r="Q663" s="86">
        <f>SUMIFS('sys inv movment rpt'!$M:$M,'sys inv movment rpt'!$L:$L,$M663,'sys inv movment rpt'!$N:$N,Q$1)</f>
        <v>0</v>
      </c>
      <c r="R663" s="86">
        <f>SUMIFS('sys inv movment rpt'!$M:$M,'sys inv movment rpt'!$L:$L,$M663,'sys inv movment rpt'!$N:$N,R$1)</f>
        <v>0</v>
      </c>
      <c r="S663" s="86">
        <f>SUMIFS('sys inv movment rpt'!$M:$M,'sys inv movment rpt'!$L:$L,$M663,'sys inv movment rpt'!$N:$N,S$1)</f>
        <v>0</v>
      </c>
      <c r="T663" s="86">
        <f>SUMIFS('sys inv movment rpt'!$M:$M,'sys inv movment rpt'!$L:$L,$M663,'sys inv movment rpt'!$N:$N,T$1)</f>
        <v>0</v>
      </c>
      <c r="U663" s="86">
        <f>SUMIFS('sys inv movment rpt'!$M:$M,'sys inv movment rpt'!$L:$L,$M663,'sys inv movment rpt'!$N:$N,U$1)</f>
        <v>0</v>
      </c>
      <c r="V663" s="86">
        <f>SUMIFS('sys inv movment rpt'!$M:$M,'sys inv movment rpt'!$L:$L,$M663,'sys inv movment rpt'!$N:$N,V$1)</f>
        <v>0</v>
      </c>
      <c r="W663" s="86">
        <f>SUMIFS('sys inv movment rpt'!$M:$M,'sys inv movment rpt'!$L:$L,$M663,'sys inv movment rpt'!$N:$N,W$1)</f>
        <v>0</v>
      </c>
      <c r="X663" s="86">
        <f>SUMIFS('sys inv movment rpt'!$M:$M,'sys inv movment rpt'!$L:$L,$M663,'sys inv movment rpt'!$N:$N,X$1)</f>
        <v>0</v>
      </c>
      <c r="Y663" s="86">
        <f>SUMIFS('sys inv movment rpt'!$M:$M,'sys inv movment rpt'!$L:$L,$M663,'sys inv movment rpt'!$N:$N,Y$1)</f>
        <v>0</v>
      </c>
      <c r="Z663" s="86">
        <f>SUMIFS('sys inv movment rpt'!$M:$M,'sys inv movment rpt'!$L:$L,$M663,'sys inv movment rpt'!$N:$N,Z$1)</f>
        <v>0</v>
      </c>
      <c r="AA663" s="86">
        <f>SUMIFS('sys inv movment rpt'!$M:$M,'sys inv movment rpt'!$L:$L,$M663,'sys inv movment rpt'!$N:$N,AA$1)</f>
        <v>0</v>
      </c>
      <c r="AB663" s="86">
        <f>SUMIFS('sys inv movment rpt'!$M:$M,'sys inv movment rpt'!$L:$L,$M663,'sys inv movment rpt'!$N:$N,AB$1)</f>
        <v>0</v>
      </c>
      <c r="AC663" s="86">
        <f>SUMIFS('sys inv movment rpt'!$M:$M,'sys inv movment rpt'!$L:$L,$M663,'sys inv movment rpt'!$N:$N,AC$1)</f>
        <v>0</v>
      </c>
      <c r="AD663" s="86">
        <f>SUMIFS('sys inv movment rpt'!$M:$M,'sys inv movment rpt'!$L:$L,$M663,'sys inv movment rpt'!$N:$N,AD$1)</f>
        <v>0</v>
      </c>
      <c r="AE663" s="86">
        <f>SUMIFS('sys inv movment rpt'!$M:$M,'sys inv movment rpt'!$L:$L,$M663,'sys inv movment rpt'!$N:$N,AE$1)</f>
        <v>0</v>
      </c>
      <c r="AF663" s="86">
        <f>SUMIFS('sys inv movment rpt'!$M:$M,'sys inv movment rpt'!$L:$L,$M663,'sys inv movment rpt'!$N:$N,AF$1)</f>
        <v>0</v>
      </c>
      <c r="AG663" s="86">
        <f>SUMIFS('sys inv movment rpt'!$M:$M,'sys inv movment rpt'!$L:$L,$M663,'sys inv movment rpt'!$N:$N,AG$1)</f>
        <v>0</v>
      </c>
      <c r="AH663" s="86">
        <f>SUMIFS('sys inv movment rpt'!$M:$M,'sys inv movment rpt'!$L:$L,$M663,'sys inv movment rpt'!$N:$N,AH$1)</f>
        <v>0</v>
      </c>
      <c r="AI663" s="86">
        <f>SUMIFS('sys inv movment rpt'!$M:$M,'sys inv movment rpt'!$L:$L,$M663,'sys inv movment rpt'!$N:$N,AI$1)</f>
        <v>0</v>
      </c>
      <c r="AJ663" s="86">
        <f>SUMIFS('sys inv movment rpt'!$M:$M,'sys inv movment rpt'!$L:$L,$M663,'sys inv movment rpt'!$N:$N,AJ$1)</f>
        <v>0</v>
      </c>
      <c r="AK663" s="86">
        <f>SUMIFS('sys inv movment rpt'!$M:$M,'sys inv movment rpt'!$L:$L,$M663,'sys inv movment rpt'!$N:$N,AK$1)</f>
        <v>0</v>
      </c>
      <c r="AL663" s="86">
        <f>SUMIFS('sys inv movment rpt'!$M:$M,'sys inv movment rpt'!$L:$L,$M663,'sys inv movment rpt'!$N:$N,AL$1)</f>
        <v>0</v>
      </c>
      <c r="AM663" s="86">
        <f>SUMIFS('sys inv movment rpt'!$M:$M,'sys inv movment rpt'!$L:$L,$M663,'sys inv movment rpt'!$N:$N,AM$1)</f>
        <v>0</v>
      </c>
      <c r="AN663" s="86">
        <f>SUMIFS('sys inv movment rpt'!$M:$M,'sys inv movment rpt'!$L:$L,$M663,'sys inv movment rpt'!$N:$N,AN$1)</f>
        <v>0</v>
      </c>
      <c r="AO663" s="86">
        <f>SUMIFS('sys inv movment rpt'!$M:$M,'sys inv movment rpt'!$L:$L,$M663,'sys inv movment rpt'!$N:$N,AO$1)</f>
        <v>0</v>
      </c>
      <c r="AP663" s="86">
        <f>SUMIFS('sys inv movment rpt'!$M:$M,'sys inv movment rpt'!$L:$L,$M663,'sys inv movment rpt'!$N:$N,AP$1)</f>
        <v>0</v>
      </c>
      <c r="AQ663" s="86">
        <f>SUMIFS('sys inv movment rpt'!$M:$M,'sys inv movment rpt'!$L:$L,$M663,'sys inv movment rpt'!$N:$N,AQ$1)</f>
        <v>0</v>
      </c>
      <c r="AR663" s="86">
        <f>SUMIFS('sys inv movment rpt'!$M:$M,'sys inv movment rpt'!$L:$L,$M663,'sys inv movment rpt'!$N:$N,AR$1)</f>
        <v>0</v>
      </c>
      <c r="AS663" s="86">
        <f>SUMIFS('sys inv movment rpt'!$M:$M,'sys inv movment rpt'!$L:$L,$M663,'sys inv movment rpt'!$N:$N,AS$1)</f>
        <v>0</v>
      </c>
      <c r="AT663" s="86">
        <f>SUMIFS('sys inv movment rpt'!$M:$M,'sys inv movment rpt'!$L:$L,$M663,'sys inv movment rpt'!$N:$N,AT$1)</f>
        <v>0</v>
      </c>
      <c r="AU663" s="86">
        <f>SUMIFS('sys inv movment rpt'!$M:$M,'sys inv movment rpt'!$L:$L,$M663,'sys inv movment rpt'!$N:$N,AU$1)</f>
        <v>0</v>
      </c>
      <c r="AV663" s="86">
        <f>SUMIFS('sys inv movment rpt'!$M:$M,'sys inv movment rpt'!$L:$L,$M663,'sys inv movment rpt'!$N:$N,AV$1)</f>
        <v>0</v>
      </c>
      <c r="AW663" s="87" t="str">
        <f>IFERROR(VLOOKUP(A663,'sys-backorder details'!E:U,17,0),"-")</f>
        <v>-</v>
      </c>
      <c r="AX663" s="87" t="str">
        <f>IF(K663&gt;1,VLOOKUP(A663,'settings-routing'!A:I,9,0),"")</f>
        <v/>
      </c>
    </row>
    <row r="664" ht="12.75" hidden="1" customHeight="1">
      <c r="A664" s="50" t="s">
        <v>1481</v>
      </c>
      <c r="B664" s="50" t="s">
        <v>1482</v>
      </c>
      <c r="C664" s="50">
        <f t="shared" si="2"/>
        <v>0</v>
      </c>
      <c r="D664" s="80">
        <f>SUMIF('Stocks 101-111'!$J:$J,'item dashboard'!A664,'Stocks 101-111'!K:K)</f>
        <v>0</v>
      </c>
      <c r="E664" s="80">
        <f>SUMIF('Stocks 101-111'!$J:$J,'item dashboard'!A664,'Stocks 101-111'!$L:$L)</f>
        <v>0</v>
      </c>
      <c r="F664" s="81">
        <f t="shared" si="3"/>
        <v>0</v>
      </c>
      <c r="G664" s="82">
        <f t="shared" si="4"/>
        <v>0</v>
      </c>
      <c r="H664" s="50">
        <f>SUMIFS('sys-backorder details'!$M:$M,'sys-backorder details'!$E:$E,'item dashboard'!A664,'sys-backorder details'!$V:$V,"")</f>
        <v>0</v>
      </c>
      <c r="I664" s="83">
        <f>SUMIF('settings-routing'!$I:$I,'item dashboard'!A664,'settings-routing'!$O:$O)</f>
        <v>0</v>
      </c>
      <c r="J664" s="50">
        <f>SUMIFS('sys-backorder details'!$M:$M,'sys-backorder details'!$E:$E,'item dashboard'!A664,'sys-backorder details'!$V:$V,"Call off")</f>
        <v>0</v>
      </c>
      <c r="K664" s="84">
        <f t="shared" si="5"/>
        <v>0</v>
      </c>
      <c r="L664" s="84">
        <f>SUMIF('Production Plan'!$E:$E,'item dashboard'!A664,'Production Plan'!$N:$N)</f>
        <v>0</v>
      </c>
      <c r="M664" s="85" t="str">
        <f t="shared" si="6"/>
        <v>B-K4-PK36-400 ml Pink Lotion Bottle</v>
      </c>
      <c r="N664" s="86">
        <f>SUMIFS('sys inv movment rpt'!$M:$M,'sys inv movment rpt'!$L:$L,$M664,'sys inv movment rpt'!$N:$N,N$1)</f>
        <v>0</v>
      </c>
      <c r="O664" s="86">
        <f>SUMIFS('sys inv movment rpt'!$M:$M,'sys inv movment rpt'!$L:$L,$M664,'sys inv movment rpt'!$N:$N,O$1)</f>
        <v>0</v>
      </c>
      <c r="P664" s="86">
        <f>SUMIFS('sys inv movment rpt'!$M:$M,'sys inv movment rpt'!$L:$L,$M664,'sys inv movment rpt'!$N:$N,P$1)</f>
        <v>0</v>
      </c>
      <c r="Q664" s="86">
        <f>SUMIFS('sys inv movment rpt'!$M:$M,'sys inv movment rpt'!$L:$L,$M664,'sys inv movment rpt'!$N:$N,Q$1)</f>
        <v>0</v>
      </c>
      <c r="R664" s="86">
        <f>SUMIFS('sys inv movment rpt'!$M:$M,'sys inv movment rpt'!$L:$L,$M664,'sys inv movment rpt'!$N:$N,R$1)</f>
        <v>0</v>
      </c>
      <c r="S664" s="86">
        <f>SUMIFS('sys inv movment rpt'!$M:$M,'sys inv movment rpt'!$L:$L,$M664,'sys inv movment rpt'!$N:$N,S$1)</f>
        <v>0</v>
      </c>
      <c r="T664" s="86">
        <f>SUMIFS('sys inv movment rpt'!$M:$M,'sys inv movment rpt'!$L:$L,$M664,'sys inv movment rpt'!$N:$N,T$1)</f>
        <v>0</v>
      </c>
      <c r="U664" s="86">
        <f>SUMIFS('sys inv movment rpt'!$M:$M,'sys inv movment rpt'!$L:$L,$M664,'sys inv movment rpt'!$N:$N,U$1)</f>
        <v>0</v>
      </c>
      <c r="V664" s="86">
        <f>SUMIFS('sys inv movment rpt'!$M:$M,'sys inv movment rpt'!$L:$L,$M664,'sys inv movment rpt'!$N:$N,V$1)</f>
        <v>0</v>
      </c>
      <c r="W664" s="86">
        <f>SUMIFS('sys inv movment rpt'!$M:$M,'sys inv movment rpt'!$L:$L,$M664,'sys inv movment rpt'!$N:$N,W$1)</f>
        <v>0</v>
      </c>
      <c r="X664" s="86">
        <f>SUMIFS('sys inv movment rpt'!$M:$M,'sys inv movment rpt'!$L:$L,$M664,'sys inv movment rpt'!$N:$N,X$1)</f>
        <v>0</v>
      </c>
      <c r="Y664" s="86">
        <f>SUMIFS('sys inv movment rpt'!$M:$M,'sys inv movment rpt'!$L:$L,$M664,'sys inv movment rpt'!$N:$N,Y$1)</f>
        <v>0</v>
      </c>
      <c r="Z664" s="86">
        <f>SUMIFS('sys inv movment rpt'!$M:$M,'sys inv movment rpt'!$L:$L,$M664,'sys inv movment rpt'!$N:$N,Z$1)</f>
        <v>0</v>
      </c>
      <c r="AA664" s="86">
        <f>SUMIFS('sys inv movment rpt'!$M:$M,'sys inv movment rpt'!$L:$L,$M664,'sys inv movment rpt'!$N:$N,AA$1)</f>
        <v>0</v>
      </c>
      <c r="AB664" s="86">
        <f>SUMIFS('sys inv movment rpt'!$M:$M,'sys inv movment rpt'!$L:$L,$M664,'sys inv movment rpt'!$N:$N,AB$1)</f>
        <v>0</v>
      </c>
      <c r="AC664" s="86">
        <f>SUMIFS('sys inv movment rpt'!$M:$M,'sys inv movment rpt'!$L:$L,$M664,'sys inv movment rpt'!$N:$N,AC$1)</f>
        <v>0</v>
      </c>
      <c r="AD664" s="86">
        <f>SUMIFS('sys inv movment rpt'!$M:$M,'sys inv movment rpt'!$L:$L,$M664,'sys inv movment rpt'!$N:$N,AD$1)</f>
        <v>0</v>
      </c>
      <c r="AE664" s="86">
        <f>SUMIFS('sys inv movment rpt'!$M:$M,'sys inv movment rpt'!$L:$L,$M664,'sys inv movment rpt'!$N:$N,AE$1)</f>
        <v>0</v>
      </c>
      <c r="AF664" s="86">
        <f>SUMIFS('sys inv movment rpt'!$M:$M,'sys inv movment rpt'!$L:$L,$M664,'sys inv movment rpt'!$N:$N,AF$1)</f>
        <v>0</v>
      </c>
      <c r="AG664" s="86">
        <f>SUMIFS('sys inv movment rpt'!$M:$M,'sys inv movment rpt'!$L:$L,$M664,'sys inv movment rpt'!$N:$N,AG$1)</f>
        <v>0</v>
      </c>
      <c r="AH664" s="86">
        <f>SUMIFS('sys inv movment rpt'!$M:$M,'sys inv movment rpt'!$L:$L,$M664,'sys inv movment rpt'!$N:$N,AH$1)</f>
        <v>0</v>
      </c>
      <c r="AI664" s="86">
        <f>SUMIFS('sys inv movment rpt'!$M:$M,'sys inv movment rpt'!$L:$L,$M664,'sys inv movment rpt'!$N:$N,AI$1)</f>
        <v>0</v>
      </c>
      <c r="AJ664" s="86">
        <f>SUMIFS('sys inv movment rpt'!$M:$M,'sys inv movment rpt'!$L:$L,$M664,'sys inv movment rpt'!$N:$N,AJ$1)</f>
        <v>0</v>
      </c>
      <c r="AK664" s="86">
        <f>SUMIFS('sys inv movment rpt'!$M:$M,'sys inv movment rpt'!$L:$L,$M664,'sys inv movment rpt'!$N:$N,AK$1)</f>
        <v>0</v>
      </c>
      <c r="AL664" s="86">
        <f>SUMIFS('sys inv movment rpt'!$M:$M,'sys inv movment rpt'!$L:$L,$M664,'sys inv movment rpt'!$N:$N,AL$1)</f>
        <v>0</v>
      </c>
      <c r="AM664" s="86">
        <f>SUMIFS('sys inv movment rpt'!$M:$M,'sys inv movment rpt'!$L:$L,$M664,'sys inv movment rpt'!$N:$N,AM$1)</f>
        <v>0</v>
      </c>
      <c r="AN664" s="86">
        <f>SUMIFS('sys inv movment rpt'!$M:$M,'sys inv movment rpt'!$L:$L,$M664,'sys inv movment rpt'!$N:$N,AN$1)</f>
        <v>0</v>
      </c>
      <c r="AO664" s="86">
        <f>SUMIFS('sys inv movment rpt'!$M:$M,'sys inv movment rpt'!$L:$L,$M664,'sys inv movment rpt'!$N:$N,AO$1)</f>
        <v>0</v>
      </c>
      <c r="AP664" s="86">
        <f>SUMIFS('sys inv movment rpt'!$M:$M,'sys inv movment rpt'!$L:$L,$M664,'sys inv movment rpt'!$N:$N,AP$1)</f>
        <v>0</v>
      </c>
      <c r="AQ664" s="86">
        <f>SUMIFS('sys inv movment rpt'!$M:$M,'sys inv movment rpt'!$L:$L,$M664,'sys inv movment rpt'!$N:$N,AQ$1)</f>
        <v>0</v>
      </c>
      <c r="AR664" s="86">
        <f>SUMIFS('sys inv movment rpt'!$M:$M,'sys inv movment rpt'!$L:$L,$M664,'sys inv movment rpt'!$N:$N,AR$1)</f>
        <v>0</v>
      </c>
      <c r="AS664" s="86">
        <f>SUMIFS('sys inv movment rpt'!$M:$M,'sys inv movment rpt'!$L:$L,$M664,'sys inv movment rpt'!$N:$N,AS$1)</f>
        <v>0</v>
      </c>
      <c r="AT664" s="86">
        <f>SUMIFS('sys inv movment rpt'!$M:$M,'sys inv movment rpt'!$L:$L,$M664,'sys inv movment rpt'!$N:$N,AT$1)</f>
        <v>0</v>
      </c>
      <c r="AU664" s="86">
        <f>SUMIFS('sys inv movment rpt'!$M:$M,'sys inv movment rpt'!$L:$L,$M664,'sys inv movment rpt'!$N:$N,AU$1)</f>
        <v>0</v>
      </c>
      <c r="AV664" s="86">
        <f>SUMIFS('sys inv movment rpt'!$M:$M,'sys inv movment rpt'!$L:$L,$M664,'sys inv movment rpt'!$N:$N,AV$1)</f>
        <v>0</v>
      </c>
      <c r="AW664" s="87" t="str">
        <f>IFERROR(VLOOKUP(A664,'sys-backorder details'!E:U,17,0),"-")</f>
        <v>-</v>
      </c>
      <c r="AX664" s="87" t="str">
        <f>IF(K664&gt;1,VLOOKUP(A664,'settings-routing'!A:I,9,0),"")</f>
        <v/>
      </c>
    </row>
    <row r="665" ht="12.75" hidden="1" customHeight="1">
      <c r="A665" s="50" t="s">
        <v>1483</v>
      </c>
      <c r="B665" s="50" t="s">
        <v>1484</v>
      </c>
      <c r="C665" s="50">
        <f t="shared" si="2"/>
        <v>1800</v>
      </c>
      <c r="D665" s="80">
        <f>SUMIF('Stocks 101-111'!$J:$J,'item dashboard'!A665,'Stocks 101-111'!K:K)</f>
        <v>1800</v>
      </c>
      <c r="E665" s="80">
        <f>SUMIF('Stocks 101-111'!$J:$J,'item dashboard'!A665,'Stocks 101-111'!$L:$L)</f>
        <v>0</v>
      </c>
      <c r="F665" s="81">
        <f t="shared" si="3"/>
        <v>0</v>
      </c>
      <c r="G665" s="82">
        <f t="shared" si="4"/>
        <v>0.02857142857</v>
      </c>
      <c r="H665" s="50">
        <f>SUMIFS('sys-backorder details'!$M:$M,'sys-backorder details'!$E:$E,'item dashboard'!A665,'sys-backorder details'!$V:$V,"")</f>
        <v>0</v>
      </c>
      <c r="I665" s="83">
        <f>SUMIF('settings-routing'!$I:$I,'item dashboard'!A665,'settings-routing'!$O:$O)</f>
        <v>0</v>
      </c>
      <c r="J665" s="50">
        <f>SUMIFS('sys-backorder details'!$M:$M,'sys-backorder details'!$E:$E,'item dashboard'!A665,'sys-backorder details'!$V:$V,"Call off")</f>
        <v>0</v>
      </c>
      <c r="K665" s="84">
        <f t="shared" si="5"/>
        <v>-1800</v>
      </c>
      <c r="L665" s="84">
        <f>SUMIF('Production Plan'!$E:$E,'item dashboard'!A665,'Production Plan'!$N:$N)</f>
        <v>0</v>
      </c>
      <c r="M665" s="85" t="str">
        <f t="shared" si="6"/>
        <v>B-KB1-CL15-120 gm Clear shoe cream jar</v>
      </c>
      <c r="N665" s="86">
        <f>SUMIFS('sys inv movment rpt'!$M:$M,'sys inv movment rpt'!$L:$L,$M665,'sys inv movment rpt'!$N:$N,N$1)</f>
        <v>0</v>
      </c>
      <c r="O665" s="86">
        <f>SUMIFS('sys inv movment rpt'!$M:$M,'sys inv movment rpt'!$L:$L,$M665,'sys inv movment rpt'!$N:$N,O$1)</f>
        <v>0</v>
      </c>
      <c r="P665" s="86">
        <f>SUMIFS('sys inv movment rpt'!$M:$M,'sys inv movment rpt'!$L:$L,$M665,'sys inv movment rpt'!$N:$N,P$1)</f>
        <v>0</v>
      </c>
      <c r="Q665" s="86">
        <f>SUMIFS('sys inv movment rpt'!$M:$M,'sys inv movment rpt'!$L:$L,$M665,'sys inv movment rpt'!$N:$N,Q$1)</f>
        <v>0</v>
      </c>
      <c r="R665" s="86">
        <f>SUMIFS('sys inv movment rpt'!$M:$M,'sys inv movment rpt'!$L:$L,$M665,'sys inv movment rpt'!$N:$N,R$1)</f>
        <v>0</v>
      </c>
      <c r="S665" s="86">
        <f>SUMIFS('sys inv movment rpt'!$M:$M,'sys inv movment rpt'!$L:$L,$M665,'sys inv movment rpt'!$N:$N,S$1)</f>
        <v>0</v>
      </c>
      <c r="T665" s="86">
        <f>SUMIFS('sys inv movment rpt'!$M:$M,'sys inv movment rpt'!$L:$L,$M665,'sys inv movment rpt'!$N:$N,T$1)</f>
        <v>0</v>
      </c>
      <c r="U665" s="86">
        <f>SUMIFS('sys inv movment rpt'!$M:$M,'sys inv movment rpt'!$L:$L,$M665,'sys inv movment rpt'!$N:$N,U$1)</f>
        <v>0</v>
      </c>
      <c r="V665" s="86">
        <f>SUMIFS('sys inv movment rpt'!$M:$M,'sys inv movment rpt'!$L:$L,$M665,'sys inv movment rpt'!$N:$N,V$1)</f>
        <v>0</v>
      </c>
      <c r="W665" s="86">
        <f>SUMIFS('sys inv movment rpt'!$M:$M,'sys inv movment rpt'!$L:$L,$M665,'sys inv movment rpt'!$N:$N,W$1)</f>
        <v>0</v>
      </c>
      <c r="X665" s="86">
        <f>SUMIFS('sys inv movment rpt'!$M:$M,'sys inv movment rpt'!$L:$L,$M665,'sys inv movment rpt'!$N:$N,X$1)</f>
        <v>0</v>
      </c>
      <c r="Y665" s="86">
        <f>SUMIFS('sys inv movment rpt'!$M:$M,'sys inv movment rpt'!$L:$L,$M665,'sys inv movment rpt'!$N:$N,Y$1)</f>
        <v>0</v>
      </c>
      <c r="Z665" s="86">
        <f>SUMIFS('sys inv movment rpt'!$M:$M,'sys inv movment rpt'!$L:$L,$M665,'sys inv movment rpt'!$N:$N,Z$1)</f>
        <v>0</v>
      </c>
      <c r="AA665" s="86">
        <f>SUMIFS('sys inv movment rpt'!$M:$M,'sys inv movment rpt'!$L:$L,$M665,'sys inv movment rpt'!$N:$N,AA$1)</f>
        <v>0</v>
      </c>
      <c r="AB665" s="86">
        <f>SUMIFS('sys inv movment rpt'!$M:$M,'sys inv movment rpt'!$L:$L,$M665,'sys inv movment rpt'!$N:$N,AB$1)</f>
        <v>0</v>
      </c>
      <c r="AC665" s="86">
        <f>SUMIFS('sys inv movment rpt'!$M:$M,'sys inv movment rpt'!$L:$L,$M665,'sys inv movment rpt'!$N:$N,AC$1)</f>
        <v>0</v>
      </c>
      <c r="AD665" s="86">
        <f>SUMIFS('sys inv movment rpt'!$M:$M,'sys inv movment rpt'!$L:$L,$M665,'sys inv movment rpt'!$N:$N,AD$1)</f>
        <v>0</v>
      </c>
      <c r="AE665" s="86">
        <f>SUMIFS('sys inv movment rpt'!$M:$M,'sys inv movment rpt'!$L:$L,$M665,'sys inv movment rpt'!$N:$N,AE$1)</f>
        <v>0</v>
      </c>
      <c r="AF665" s="86">
        <f>SUMIFS('sys inv movment rpt'!$M:$M,'sys inv movment rpt'!$L:$L,$M665,'sys inv movment rpt'!$N:$N,AF$1)</f>
        <v>0</v>
      </c>
      <c r="AG665" s="86">
        <f>SUMIFS('sys inv movment rpt'!$M:$M,'sys inv movment rpt'!$L:$L,$M665,'sys inv movment rpt'!$N:$N,AG$1)</f>
        <v>0</v>
      </c>
      <c r="AH665" s="86">
        <f>SUMIFS('sys inv movment rpt'!$M:$M,'sys inv movment rpt'!$L:$L,$M665,'sys inv movment rpt'!$N:$N,AH$1)</f>
        <v>0</v>
      </c>
      <c r="AI665" s="86">
        <f>SUMIFS('sys inv movment rpt'!$M:$M,'sys inv movment rpt'!$L:$L,$M665,'sys inv movment rpt'!$N:$N,AI$1)</f>
        <v>0</v>
      </c>
      <c r="AJ665" s="86">
        <f>SUMIFS('sys inv movment rpt'!$M:$M,'sys inv movment rpt'!$L:$L,$M665,'sys inv movment rpt'!$N:$N,AJ$1)</f>
        <v>0</v>
      </c>
      <c r="AK665" s="86">
        <f>SUMIFS('sys inv movment rpt'!$M:$M,'sys inv movment rpt'!$L:$L,$M665,'sys inv movment rpt'!$N:$N,AK$1)</f>
        <v>0</v>
      </c>
      <c r="AL665" s="86">
        <f>SUMIFS('sys inv movment rpt'!$M:$M,'sys inv movment rpt'!$L:$L,$M665,'sys inv movment rpt'!$N:$N,AL$1)</f>
        <v>0</v>
      </c>
      <c r="AM665" s="86">
        <f>SUMIFS('sys inv movment rpt'!$M:$M,'sys inv movment rpt'!$L:$L,$M665,'sys inv movment rpt'!$N:$N,AM$1)</f>
        <v>0</v>
      </c>
      <c r="AN665" s="86">
        <f>SUMIFS('sys inv movment rpt'!$M:$M,'sys inv movment rpt'!$L:$L,$M665,'sys inv movment rpt'!$N:$N,AN$1)</f>
        <v>0</v>
      </c>
      <c r="AO665" s="86">
        <f>SUMIFS('sys inv movment rpt'!$M:$M,'sys inv movment rpt'!$L:$L,$M665,'sys inv movment rpt'!$N:$N,AO$1)</f>
        <v>0</v>
      </c>
      <c r="AP665" s="86">
        <f>SUMIFS('sys inv movment rpt'!$M:$M,'sys inv movment rpt'!$L:$L,$M665,'sys inv movment rpt'!$N:$N,AP$1)</f>
        <v>0</v>
      </c>
      <c r="AQ665" s="86">
        <f>SUMIFS('sys inv movment rpt'!$M:$M,'sys inv movment rpt'!$L:$L,$M665,'sys inv movment rpt'!$N:$N,AQ$1)</f>
        <v>0</v>
      </c>
      <c r="AR665" s="86">
        <f>SUMIFS('sys inv movment rpt'!$M:$M,'sys inv movment rpt'!$L:$L,$M665,'sys inv movment rpt'!$N:$N,AR$1)</f>
        <v>0</v>
      </c>
      <c r="AS665" s="86">
        <f>SUMIFS('sys inv movment rpt'!$M:$M,'sys inv movment rpt'!$L:$L,$M665,'sys inv movment rpt'!$N:$N,AS$1)</f>
        <v>600</v>
      </c>
      <c r="AT665" s="86">
        <f>SUMIFS('sys inv movment rpt'!$M:$M,'sys inv movment rpt'!$L:$L,$M665,'sys inv movment rpt'!$N:$N,AT$1)</f>
        <v>0</v>
      </c>
      <c r="AU665" s="86">
        <f>SUMIFS('sys inv movment rpt'!$M:$M,'sys inv movment rpt'!$L:$L,$M665,'sys inv movment rpt'!$N:$N,AU$1)</f>
        <v>0</v>
      </c>
      <c r="AV665" s="86">
        <f>SUMIFS('sys inv movment rpt'!$M:$M,'sys inv movment rpt'!$L:$L,$M665,'sys inv movment rpt'!$N:$N,AV$1)</f>
        <v>0</v>
      </c>
      <c r="AW665" s="87" t="str">
        <f>IFERROR(VLOOKUP(A665,'sys-backorder details'!E:U,17,0),"-")</f>
        <v>-</v>
      </c>
      <c r="AX665" s="87" t="str">
        <f>IF(K665&gt;1,VLOOKUP(A665,'settings-routing'!A:I,9,0),"")</f>
        <v/>
      </c>
    </row>
    <row r="666" ht="12.75" hidden="1" customHeight="1">
      <c r="A666" s="50" t="s">
        <v>1485</v>
      </c>
      <c r="B666" s="50" t="s">
        <v>1486</v>
      </c>
      <c r="C666" s="50">
        <f t="shared" si="2"/>
        <v>0</v>
      </c>
      <c r="D666" s="80">
        <f>SUMIF('Stocks 101-111'!$J:$J,'item dashboard'!A666,'Stocks 101-111'!K:K)</f>
        <v>0</v>
      </c>
      <c r="E666" s="80">
        <f>SUMIF('Stocks 101-111'!$J:$J,'item dashboard'!A666,'Stocks 101-111'!$L:$L)</f>
        <v>0</v>
      </c>
      <c r="F666" s="81">
        <f t="shared" si="3"/>
        <v>0</v>
      </c>
      <c r="G666" s="82">
        <f t="shared" si="4"/>
        <v>0</v>
      </c>
      <c r="H666" s="50">
        <f>SUMIFS('sys-backorder details'!$M:$M,'sys-backorder details'!$E:$E,'item dashboard'!A666,'sys-backorder details'!$V:$V,"")</f>
        <v>0</v>
      </c>
      <c r="I666" s="83">
        <f>SUMIF('settings-routing'!$I:$I,'item dashboard'!A666,'settings-routing'!$O:$O)</f>
        <v>0</v>
      </c>
      <c r="J666" s="50">
        <f>SUMIFS('sys-backorder details'!$M:$M,'sys-backorder details'!$E:$E,'item dashboard'!A666,'sys-backorder details'!$V:$V,"Call off")</f>
        <v>0</v>
      </c>
      <c r="K666" s="84">
        <f t="shared" si="5"/>
        <v>0</v>
      </c>
      <c r="L666" s="84">
        <f>SUMIF('Production Plan'!$E:$E,'item dashboard'!A666,'Production Plan'!$N:$N)</f>
        <v>0</v>
      </c>
      <c r="M666" s="85" t="str">
        <f t="shared" si="6"/>
        <v>B-L1000-W60-1 Ltr. White Oil Bottle</v>
      </c>
      <c r="N666" s="86">
        <f>SUMIFS('sys inv movment rpt'!$M:$M,'sys inv movment rpt'!$L:$L,$M666,'sys inv movment rpt'!$N:$N,N$1)</f>
        <v>0</v>
      </c>
      <c r="O666" s="86">
        <f>SUMIFS('sys inv movment rpt'!$M:$M,'sys inv movment rpt'!$L:$L,$M666,'sys inv movment rpt'!$N:$N,O$1)</f>
        <v>0</v>
      </c>
      <c r="P666" s="86">
        <f>SUMIFS('sys inv movment rpt'!$M:$M,'sys inv movment rpt'!$L:$L,$M666,'sys inv movment rpt'!$N:$N,P$1)</f>
        <v>0</v>
      </c>
      <c r="Q666" s="86">
        <f>SUMIFS('sys inv movment rpt'!$M:$M,'sys inv movment rpt'!$L:$L,$M666,'sys inv movment rpt'!$N:$N,Q$1)</f>
        <v>0</v>
      </c>
      <c r="R666" s="86">
        <f>SUMIFS('sys inv movment rpt'!$M:$M,'sys inv movment rpt'!$L:$L,$M666,'sys inv movment rpt'!$N:$N,R$1)</f>
        <v>0</v>
      </c>
      <c r="S666" s="86">
        <f>SUMIFS('sys inv movment rpt'!$M:$M,'sys inv movment rpt'!$L:$L,$M666,'sys inv movment rpt'!$N:$N,S$1)</f>
        <v>0</v>
      </c>
      <c r="T666" s="86">
        <f>SUMIFS('sys inv movment rpt'!$M:$M,'sys inv movment rpt'!$L:$L,$M666,'sys inv movment rpt'!$N:$N,T$1)</f>
        <v>0</v>
      </c>
      <c r="U666" s="86">
        <f>SUMIFS('sys inv movment rpt'!$M:$M,'sys inv movment rpt'!$L:$L,$M666,'sys inv movment rpt'!$N:$N,U$1)</f>
        <v>0</v>
      </c>
      <c r="V666" s="86">
        <f>SUMIFS('sys inv movment rpt'!$M:$M,'sys inv movment rpt'!$L:$L,$M666,'sys inv movment rpt'!$N:$N,V$1)</f>
        <v>0</v>
      </c>
      <c r="W666" s="86">
        <f>SUMIFS('sys inv movment rpt'!$M:$M,'sys inv movment rpt'!$L:$L,$M666,'sys inv movment rpt'!$N:$N,W$1)</f>
        <v>0</v>
      </c>
      <c r="X666" s="86">
        <f>SUMIFS('sys inv movment rpt'!$M:$M,'sys inv movment rpt'!$L:$L,$M666,'sys inv movment rpt'!$N:$N,X$1)</f>
        <v>0</v>
      </c>
      <c r="Y666" s="86">
        <f>SUMIFS('sys inv movment rpt'!$M:$M,'sys inv movment rpt'!$L:$L,$M666,'sys inv movment rpt'!$N:$N,Y$1)</f>
        <v>0</v>
      </c>
      <c r="Z666" s="86">
        <f>SUMIFS('sys inv movment rpt'!$M:$M,'sys inv movment rpt'!$L:$L,$M666,'sys inv movment rpt'!$N:$N,Z$1)</f>
        <v>0</v>
      </c>
      <c r="AA666" s="86">
        <f>SUMIFS('sys inv movment rpt'!$M:$M,'sys inv movment rpt'!$L:$L,$M666,'sys inv movment rpt'!$N:$N,AA$1)</f>
        <v>0</v>
      </c>
      <c r="AB666" s="86">
        <f>SUMIFS('sys inv movment rpt'!$M:$M,'sys inv movment rpt'!$L:$L,$M666,'sys inv movment rpt'!$N:$N,AB$1)</f>
        <v>0</v>
      </c>
      <c r="AC666" s="86">
        <f>SUMIFS('sys inv movment rpt'!$M:$M,'sys inv movment rpt'!$L:$L,$M666,'sys inv movment rpt'!$N:$N,AC$1)</f>
        <v>0</v>
      </c>
      <c r="AD666" s="86">
        <f>SUMIFS('sys inv movment rpt'!$M:$M,'sys inv movment rpt'!$L:$L,$M666,'sys inv movment rpt'!$N:$N,AD$1)</f>
        <v>0</v>
      </c>
      <c r="AE666" s="86">
        <f>SUMIFS('sys inv movment rpt'!$M:$M,'sys inv movment rpt'!$L:$L,$M666,'sys inv movment rpt'!$N:$N,AE$1)</f>
        <v>0</v>
      </c>
      <c r="AF666" s="86">
        <f>SUMIFS('sys inv movment rpt'!$M:$M,'sys inv movment rpt'!$L:$L,$M666,'sys inv movment rpt'!$N:$N,AF$1)</f>
        <v>0</v>
      </c>
      <c r="AG666" s="86">
        <f>SUMIFS('sys inv movment rpt'!$M:$M,'sys inv movment rpt'!$L:$L,$M666,'sys inv movment rpt'!$N:$N,AG$1)</f>
        <v>0</v>
      </c>
      <c r="AH666" s="86">
        <f>SUMIFS('sys inv movment rpt'!$M:$M,'sys inv movment rpt'!$L:$L,$M666,'sys inv movment rpt'!$N:$N,AH$1)</f>
        <v>0</v>
      </c>
      <c r="AI666" s="86">
        <f>SUMIFS('sys inv movment rpt'!$M:$M,'sys inv movment rpt'!$L:$L,$M666,'sys inv movment rpt'!$N:$N,AI$1)</f>
        <v>0</v>
      </c>
      <c r="AJ666" s="86">
        <f>SUMIFS('sys inv movment rpt'!$M:$M,'sys inv movment rpt'!$L:$L,$M666,'sys inv movment rpt'!$N:$N,AJ$1)</f>
        <v>0</v>
      </c>
      <c r="AK666" s="86">
        <f>SUMIFS('sys inv movment rpt'!$M:$M,'sys inv movment rpt'!$L:$L,$M666,'sys inv movment rpt'!$N:$N,AK$1)</f>
        <v>0</v>
      </c>
      <c r="AL666" s="86">
        <f>SUMIFS('sys inv movment rpt'!$M:$M,'sys inv movment rpt'!$L:$L,$M666,'sys inv movment rpt'!$N:$N,AL$1)</f>
        <v>0</v>
      </c>
      <c r="AM666" s="86">
        <f>SUMIFS('sys inv movment rpt'!$M:$M,'sys inv movment rpt'!$L:$L,$M666,'sys inv movment rpt'!$N:$N,AM$1)</f>
        <v>0</v>
      </c>
      <c r="AN666" s="86">
        <f>SUMIFS('sys inv movment rpt'!$M:$M,'sys inv movment rpt'!$L:$L,$M666,'sys inv movment rpt'!$N:$N,AN$1)</f>
        <v>0</v>
      </c>
      <c r="AO666" s="86">
        <f>SUMIFS('sys inv movment rpt'!$M:$M,'sys inv movment rpt'!$L:$L,$M666,'sys inv movment rpt'!$N:$N,AO$1)</f>
        <v>0</v>
      </c>
      <c r="AP666" s="86">
        <f>SUMIFS('sys inv movment rpt'!$M:$M,'sys inv movment rpt'!$L:$L,$M666,'sys inv movment rpt'!$N:$N,AP$1)</f>
        <v>0</v>
      </c>
      <c r="AQ666" s="86">
        <f>SUMIFS('sys inv movment rpt'!$M:$M,'sys inv movment rpt'!$L:$L,$M666,'sys inv movment rpt'!$N:$N,AQ$1)</f>
        <v>0</v>
      </c>
      <c r="AR666" s="86">
        <f>SUMIFS('sys inv movment rpt'!$M:$M,'sys inv movment rpt'!$L:$L,$M666,'sys inv movment rpt'!$N:$N,AR$1)</f>
        <v>0</v>
      </c>
      <c r="AS666" s="86">
        <f>SUMIFS('sys inv movment rpt'!$M:$M,'sys inv movment rpt'!$L:$L,$M666,'sys inv movment rpt'!$N:$N,AS$1)</f>
        <v>0</v>
      </c>
      <c r="AT666" s="86">
        <f>SUMIFS('sys inv movment rpt'!$M:$M,'sys inv movment rpt'!$L:$L,$M666,'sys inv movment rpt'!$N:$N,AT$1)</f>
        <v>0</v>
      </c>
      <c r="AU666" s="86">
        <f>SUMIFS('sys inv movment rpt'!$M:$M,'sys inv movment rpt'!$L:$L,$M666,'sys inv movment rpt'!$N:$N,AU$1)</f>
        <v>0</v>
      </c>
      <c r="AV666" s="86">
        <f>SUMIFS('sys inv movment rpt'!$M:$M,'sys inv movment rpt'!$L:$L,$M666,'sys inv movment rpt'!$N:$N,AV$1)</f>
        <v>0</v>
      </c>
      <c r="AW666" s="87" t="str">
        <f>IFERROR(VLOOKUP(A666,'sys-backorder details'!E:U,17,0),"-")</f>
        <v>-</v>
      </c>
      <c r="AX666" s="87" t="str">
        <f>IF(K666&gt;1,VLOOKUP(A666,'settings-routing'!A:I,9,0),"")</f>
        <v/>
      </c>
    </row>
    <row r="667" ht="12.75" hidden="1" customHeight="1">
      <c r="A667" s="50" t="s">
        <v>1487</v>
      </c>
      <c r="B667" s="50" t="s">
        <v>1488</v>
      </c>
      <c r="C667" s="50">
        <f t="shared" si="2"/>
        <v>0</v>
      </c>
      <c r="D667" s="80">
        <f>SUMIF('Stocks 101-111'!$J:$J,'item dashboard'!A667,'Stocks 101-111'!K:K)</f>
        <v>0</v>
      </c>
      <c r="E667" s="80">
        <f>SUMIF('Stocks 101-111'!$J:$J,'item dashboard'!A667,'Stocks 101-111'!$L:$L)</f>
        <v>0</v>
      </c>
      <c r="F667" s="81">
        <f t="shared" si="3"/>
        <v>0</v>
      </c>
      <c r="G667" s="82">
        <f t="shared" si="4"/>
        <v>0</v>
      </c>
      <c r="H667" s="50">
        <f>SUMIFS('sys-backorder details'!$M:$M,'sys-backorder details'!$E:$E,'item dashboard'!A667,'sys-backorder details'!$V:$V,"")</f>
        <v>0</v>
      </c>
      <c r="I667" s="83">
        <f>SUMIF('settings-routing'!$I:$I,'item dashboard'!A667,'settings-routing'!$O:$O)</f>
        <v>0</v>
      </c>
      <c r="J667" s="50">
        <f>SUMIFS('sys-backorder details'!$M:$M,'sys-backorder details'!$E:$E,'item dashboard'!A667,'sys-backorder details'!$V:$V,"Call off")</f>
        <v>8000</v>
      </c>
      <c r="K667" s="84">
        <f t="shared" si="5"/>
        <v>0</v>
      </c>
      <c r="L667" s="84">
        <f>SUMIF('Production Plan'!$E:$E,'item dashboard'!A667,'Production Plan'!$N:$N)</f>
        <v>0</v>
      </c>
      <c r="M667" s="85" t="str">
        <f t="shared" si="6"/>
        <v>B-L101-DPK63-1 Ltr. Dark Pink Jerrycan</v>
      </c>
      <c r="N667" s="86">
        <f>SUMIFS('sys inv movment rpt'!$M:$M,'sys inv movment rpt'!$L:$L,$M667,'sys inv movment rpt'!$N:$N,N$1)</f>
        <v>0</v>
      </c>
      <c r="O667" s="86">
        <f>SUMIFS('sys inv movment rpt'!$M:$M,'sys inv movment rpt'!$L:$L,$M667,'sys inv movment rpt'!$N:$N,O$1)</f>
        <v>0</v>
      </c>
      <c r="P667" s="86">
        <f>SUMIFS('sys inv movment rpt'!$M:$M,'sys inv movment rpt'!$L:$L,$M667,'sys inv movment rpt'!$N:$N,P$1)</f>
        <v>0</v>
      </c>
      <c r="Q667" s="86">
        <f>SUMIFS('sys inv movment rpt'!$M:$M,'sys inv movment rpt'!$L:$L,$M667,'sys inv movment rpt'!$N:$N,Q$1)</f>
        <v>0</v>
      </c>
      <c r="R667" s="86">
        <f>SUMIFS('sys inv movment rpt'!$M:$M,'sys inv movment rpt'!$L:$L,$M667,'sys inv movment rpt'!$N:$N,R$1)</f>
        <v>0</v>
      </c>
      <c r="S667" s="86">
        <f>SUMIFS('sys inv movment rpt'!$M:$M,'sys inv movment rpt'!$L:$L,$M667,'sys inv movment rpt'!$N:$N,S$1)</f>
        <v>0</v>
      </c>
      <c r="T667" s="86">
        <f>SUMIFS('sys inv movment rpt'!$M:$M,'sys inv movment rpt'!$L:$L,$M667,'sys inv movment rpt'!$N:$N,T$1)</f>
        <v>0</v>
      </c>
      <c r="U667" s="86">
        <f>SUMIFS('sys inv movment rpt'!$M:$M,'sys inv movment rpt'!$L:$L,$M667,'sys inv movment rpt'!$N:$N,U$1)</f>
        <v>0</v>
      </c>
      <c r="V667" s="86">
        <f>SUMIFS('sys inv movment rpt'!$M:$M,'sys inv movment rpt'!$L:$L,$M667,'sys inv movment rpt'!$N:$N,V$1)</f>
        <v>0</v>
      </c>
      <c r="W667" s="86">
        <f>SUMIFS('sys inv movment rpt'!$M:$M,'sys inv movment rpt'!$L:$L,$M667,'sys inv movment rpt'!$N:$N,W$1)</f>
        <v>0</v>
      </c>
      <c r="X667" s="86">
        <f>SUMIFS('sys inv movment rpt'!$M:$M,'sys inv movment rpt'!$L:$L,$M667,'sys inv movment rpt'!$N:$N,X$1)</f>
        <v>0</v>
      </c>
      <c r="Y667" s="86">
        <f>SUMIFS('sys inv movment rpt'!$M:$M,'sys inv movment rpt'!$L:$L,$M667,'sys inv movment rpt'!$N:$N,Y$1)</f>
        <v>0</v>
      </c>
      <c r="Z667" s="86">
        <f>SUMIFS('sys inv movment rpt'!$M:$M,'sys inv movment rpt'!$L:$L,$M667,'sys inv movment rpt'!$N:$N,Z$1)</f>
        <v>0</v>
      </c>
      <c r="AA667" s="86">
        <f>SUMIFS('sys inv movment rpt'!$M:$M,'sys inv movment rpt'!$L:$L,$M667,'sys inv movment rpt'!$N:$N,AA$1)</f>
        <v>0</v>
      </c>
      <c r="AB667" s="86">
        <f>SUMIFS('sys inv movment rpt'!$M:$M,'sys inv movment rpt'!$L:$L,$M667,'sys inv movment rpt'!$N:$N,AB$1)</f>
        <v>0</v>
      </c>
      <c r="AC667" s="86">
        <f>SUMIFS('sys inv movment rpt'!$M:$M,'sys inv movment rpt'!$L:$L,$M667,'sys inv movment rpt'!$N:$N,AC$1)</f>
        <v>0</v>
      </c>
      <c r="AD667" s="86">
        <f>SUMIFS('sys inv movment rpt'!$M:$M,'sys inv movment rpt'!$L:$L,$M667,'sys inv movment rpt'!$N:$N,AD$1)</f>
        <v>0</v>
      </c>
      <c r="AE667" s="86">
        <f>SUMIFS('sys inv movment rpt'!$M:$M,'sys inv movment rpt'!$L:$L,$M667,'sys inv movment rpt'!$N:$N,AE$1)</f>
        <v>0</v>
      </c>
      <c r="AF667" s="86">
        <f>SUMIFS('sys inv movment rpt'!$M:$M,'sys inv movment rpt'!$L:$L,$M667,'sys inv movment rpt'!$N:$N,AF$1)</f>
        <v>0</v>
      </c>
      <c r="AG667" s="86">
        <f>SUMIFS('sys inv movment rpt'!$M:$M,'sys inv movment rpt'!$L:$L,$M667,'sys inv movment rpt'!$N:$N,AG$1)</f>
        <v>0</v>
      </c>
      <c r="AH667" s="86">
        <f>SUMIFS('sys inv movment rpt'!$M:$M,'sys inv movment rpt'!$L:$L,$M667,'sys inv movment rpt'!$N:$N,AH$1)</f>
        <v>0</v>
      </c>
      <c r="AI667" s="86">
        <f>SUMIFS('sys inv movment rpt'!$M:$M,'sys inv movment rpt'!$L:$L,$M667,'sys inv movment rpt'!$N:$N,AI$1)</f>
        <v>0</v>
      </c>
      <c r="AJ667" s="86">
        <f>SUMIFS('sys inv movment rpt'!$M:$M,'sys inv movment rpt'!$L:$L,$M667,'sys inv movment rpt'!$N:$N,AJ$1)</f>
        <v>0</v>
      </c>
      <c r="AK667" s="86">
        <f>SUMIFS('sys inv movment rpt'!$M:$M,'sys inv movment rpt'!$L:$L,$M667,'sys inv movment rpt'!$N:$N,AK$1)</f>
        <v>0</v>
      </c>
      <c r="AL667" s="86">
        <f>SUMIFS('sys inv movment rpt'!$M:$M,'sys inv movment rpt'!$L:$L,$M667,'sys inv movment rpt'!$N:$N,AL$1)</f>
        <v>0</v>
      </c>
      <c r="AM667" s="86">
        <f>SUMIFS('sys inv movment rpt'!$M:$M,'sys inv movment rpt'!$L:$L,$M667,'sys inv movment rpt'!$N:$N,AM$1)</f>
        <v>0</v>
      </c>
      <c r="AN667" s="86">
        <f>SUMIFS('sys inv movment rpt'!$M:$M,'sys inv movment rpt'!$L:$L,$M667,'sys inv movment rpt'!$N:$N,AN$1)</f>
        <v>0</v>
      </c>
      <c r="AO667" s="86">
        <f>SUMIFS('sys inv movment rpt'!$M:$M,'sys inv movment rpt'!$L:$L,$M667,'sys inv movment rpt'!$N:$N,AO$1)</f>
        <v>0</v>
      </c>
      <c r="AP667" s="86">
        <f>SUMIFS('sys inv movment rpt'!$M:$M,'sys inv movment rpt'!$L:$L,$M667,'sys inv movment rpt'!$N:$N,AP$1)</f>
        <v>0</v>
      </c>
      <c r="AQ667" s="86">
        <f>SUMIFS('sys inv movment rpt'!$M:$M,'sys inv movment rpt'!$L:$L,$M667,'sys inv movment rpt'!$N:$N,AQ$1)</f>
        <v>0</v>
      </c>
      <c r="AR667" s="86">
        <f>SUMIFS('sys inv movment rpt'!$M:$M,'sys inv movment rpt'!$L:$L,$M667,'sys inv movment rpt'!$N:$N,AR$1)</f>
        <v>0</v>
      </c>
      <c r="AS667" s="86">
        <f>SUMIFS('sys inv movment rpt'!$M:$M,'sys inv movment rpt'!$L:$L,$M667,'sys inv movment rpt'!$N:$N,AS$1)</f>
        <v>0</v>
      </c>
      <c r="AT667" s="86">
        <f>SUMIFS('sys inv movment rpt'!$M:$M,'sys inv movment rpt'!$L:$L,$M667,'sys inv movment rpt'!$N:$N,AT$1)</f>
        <v>0</v>
      </c>
      <c r="AU667" s="86">
        <f>SUMIFS('sys inv movment rpt'!$M:$M,'sys inv movment rpt'!$L:$L,$M667,'sys inv movment rpt'!$N:$N,AU$1)</f>
        <v>0</v>
      </c>
      <c r="AV667" s="86">
        <f>SUMIFS('sys inv movment rpt'!$M:$M,'sys inv movment rpt'!$L:$L,$M667,'sys inv movment rpt'!$N:$N,AV$1)</f>
        <v>0</v>
      </c>
      <c r="AW667" s="87" t="str">
        <f>IFERROR(VLOOKUP(A667,'sys-backorder details'!E:U,17,0),"-")</f>
        <v>30 Days</v>
      </c>
      <c r="AX667" s="87" t="str">
        <f>IF(K667&gt;1,VLOOKUP(A667,'settings-routing'!A:I,9,0),"")</f>
        <v/>
      </c>
    </row>
    <row r="668" ht="12.75" hidden="1" customHeight="1">
      <c r="A668" s="28" t="s">
        <v>1489</v>
      </c>
      <c r="B668" s="28" t="s">
        <v>1490</v>
      </c>
      <c r="C668" s="50">
        <f t="shared" si="2"/>
        <v>0</v>
      </c>
      <c r="D668" s="80">
        <f>SUMIF('Stocks 101-111'!$J:$J,'item dashboard'!A668,'Stocks 101-111'!K:K)</f>
        <v>0</v>
      </c>
      <c r="E668" s="80">
        <f>SUMIF('Stocks 101-111'!$J:$J,'item dashboard'!A668,'Stocks 101-111'!$L:$L)</f>
        <v>0</v>
      </c>
      <c r="F668" s="81">
        <f t="shared" si="3"/>
        <v>0</v>
      </c>
      <c r="G668" s="82">
        <f t="shared" si="4"/>
        <v>0</v>
      </c>
      <c r="H668" s="50">
        <f>SUMIFS('sys-backorder details'!$M:$M,'sys-backorder details'!$E:$E,'item dashboard'!A668,'sys-backorder details'!$V:$V,"")</f>
        <v>0</v>
      </c>
      <c r="I668" s="83">
        <f>SUMIF('settings-routing'!$I:$I,'item dashboard'!A668,'settings-routing'!$O:$O)</f>
        <v>0</v>
      </c>
      <c r="J668" s="50">
        <f>SUMIFS('sys-backorder details'!$M:$M,'sys-backorder details'!$E:$E,'item dashboard'!A668,'sys-backorder details'!$V:$V,"Call off")</f>
        <v>0</v>
      </c>
      <c r="K668" s="84">
        <f t="shared" si="5"/>
        <v>0</v>
      </c>
      <c r="L668" s="84">
        <f>SUMIF('Production Plan'!$E:$E,'item dashboard'!A668,'Production Plan'!$N:$N)</f>
        <v>0</v>
      </c>
      <c r="M668" s="85" t="str">
        <f t="shared" si="6"/>
        <v>B-L101-GY63-1 Ltr. Grey Jerrycan</v>
      </c>
      <c r="N668" s="86">
        <f>SUMIFS('sys inv movment rpt'!$M:$M,'sys inv movment rpt'!$L:$L,$M668,'sys inv movment rpt'!$N:$N,N$1)</f>
        <v>0</v>
      </c>
      <c r="O668" s="86">
        <f>SUMIFS('sys inv movment rpt'!$M:$M,'sys inv movment rpt'!$L:$L,$M668,'sys inv movment rpt'!$N:$N,O$1)</f>
        <v>0</v>
      </c>
      <c r="P668" s="86">
        <f>SUMIFS('sys inv movment rpt'!$M:$M,'sys inv movment rpt'!$L:$L,$M668,'sys inv movment rpt'!$N:$N,P$1)</f>
        <v>0</v>
      </c>
      <c r="Q668" s="86">
        <f>SUMIFS('sys inv movment rpt'!$M:$M,'sys inv movment rpt'!$L:$L,$M668,'sys inv movment rpt'!$N:$N,Q$1)</f>
        <v>0</v>
      </c>
      <c r="R668" s="86">
        <f>SUMIFS('sys inv movment rpt'!$M:$M,'sys inv movment rpt'!$L:$L,$M668,'sys inv movment rpt'!$N:$N,R$1)</f>
        <v>0</v>
      </c>
      <c r="S668" s="86">
        <f>SUMIFS('sys inv movment rpt'!$M:$M,'sys inv movment rpt'!$L:$L,$M668,'sys inv movment rpt'!$N:$N,S$1)</f>
        <v>0</v>
      </c>
      <c r="T668" s="86">
        <f>SUMIFS('sys inv movment rpt'!$M:$M,'sys inv movment rpt'!$L:$L,$M668,'sys inv movment rpt'!$N:$N,T$1)</f>
        <v>0</v>
      </c>
      <c r="U668" s="86">
        <f>SUMIFS('sys inv movment rpt'!$M:$M,'sys inv movment rpt'!$L:$L,$M668,'sys inv movment rpt'!$N:$N,U$1)</f>
        <v>0</v>
      </c>
      <c r="V668" s="86">
        <f>SUMIFS('sys inv movment rpt'!$M:$M,'sys inv movment rpt'!$L:$L,$M668,'sys inv movment rpt'!$N:$N,V$1)</f>
        <v>0</v>
      </c>
      <c r="W668" s="86">
        <f>SUMIFS('sys inv movment rpt'!$M:$M,'sys inv movment rpt'!$L:$L,$M668,'sys inv movment rpt'!$N:$N,W$1)</f>
        <v>0</v>
      </c>
      <c r="X668" s="86">
        <f>SUMIFS('sys inv movment rpt'!$M:$M,'sys inv movment rpt'!$L:$L,$M668,'sys inv movment rpt'!$N:$N,X$1)</f>
        <v>0</v>
      </c>
      <c r="Y668" s="86">
        <f>SUMIFS('sys inv movment rpt'!$M:$M,'sys inv movment rpt'!$L:$L,$M668,'sys inv movment rpt'!$N:$N,Y$1)</f>
        <v>0</v>
      </c>
      <c r="Z668" s="86">
        <f>SUMIFS('sys inv movment rpt'!$M:$M,'sys inv movment rpt'!$L:$L,$M668,'sys inv movment rpt'!$N:$N,Z$1)</f>
        <v>0</v>
      </c>
      <c r="AA668" s="86">
        <f>SUMIFS('sys inv movment rpt'!$M:$M,'sys inv movment rpt'!$L:$L,$M668,'sys inv movment rpt'!$N:$N,AA$1)</f>
        <v>0</v>
      </c>
      <c r="AB668" s="86">
        <f>SUMIFS('sys inv movment rpt'!$M:$M,'sys inv movment rpt'!$L:$L,$M668,'sys inv movment rpt'!$N:$N,AB$1)</f>
        <v>0</v>
      </c>
      <c r="AC668" s="86">
        <f>SUMIFS('sys inv movment rpt'!$M:$M,'sys inv movment rpt'!$L:$L,$M668,'sys inv movment rpt'!$N:$N,AC$1)</f>
        <v>0</v>
      </c>
      <c r="AD668" s="86">
        <f>SUMIFS('sys inv movment rpt'!$M:$M,'sys inv movment rpt'!$L:$L,$M668,'sys inv movment rpt'!$N:$N,AD$1)</f>
        <v>0</v>
      </c>
      <c r="AE668" s="86">
        <f>SUMIFS('sys inv movment rpt'!$M:$M,'sys inv movment rpt'!$L:$L,$M668,'sys inv movment rpt'!$N:$N,AE$1)</f>
        <v>0</v>
      </c>
      <c r="AF668" s="86">
        <f>SUMIFS('sys inv movment rpt'!$M:$M,'sys inv movment rpt'!$L:$L,$M668,'sys inv movment rpt'!$N:$N,AF$1)</f>
        <v>0</v>
      </c>
      <c r="AG668" s="86">
        <f>SUMIFS('sys inv movment rpt'!$M:$M,'sys inv movment rpt'!$L:$L,$M668,'sys inv movment rpt'!$N:$N,AG$1)</f>
        <v>0</v>
      </c>
      <c r="AH668" s="86">
        <f>SUMIFS('sys inv movment rpt'!$M:$M,'sys inv movment rpt'!$L:$L,$M668,'sys inv movment rpt'!$N:$N,AH$1)</f>
        <v>0</v>
      </c>
      <c r="AI668" s="86">
        <f>SUMIFS('sys inv movment rpt'!$M:$M,'sys inv movment rpt'!$L:$L,$M668,'sys inv movment rpt'!$N:$N,AI$1)</f>
        <v>0</v>
      </c>
      <c r="AJ668" s="86">
        <f>SUMIFS('sys inv movment rpt'!$M:$M,'sys inv movment rpt'!$L:$L,$M668,'sys inv movment rpt'!$N:$N,AJ$1)</f>
        <v>0</v>
      </c>
      <c r="AK668" s="86">
        <f>SUMIFS('sys inv movment rpt'!$M:$M,'sys inv movment rpt'!$L:$L,$M668,'sys inv movment rpt'!$N:$N,AK$1)</f>
        <v>0</v>
      </c>
      <c r="AL668" s="86">
        <f>SUMIFS('sys inv movment rpt'!$M:$M,'sys inv movment rpt'!$L:$L,$M668,'sys inv movment rpt'!$N:$N,AL$1)</f>
        <v>0</v>
      </c>
      <c r="AM668" s="86">
        <f>SUMIFS('sys inv movment rpt'!$M:$M,'sys inv movment rpt'!$L:$L,$M668,'sys inv movment rpt'!$N:$N,AM$1)</f>
        <v>0</v>
      </c>
      <c r="AN668" s="86">
        <f>SUMIFS('sys inv movment rpt'!$M:$M,'sys inv movment rpt'!$L:$L,$M668,'sys inv movment rpt'!$N:$N,AN$1)</f>
        <v>0</v>
      </c>
      <c r="AO668" s="86">
        <f>SUMIFS('sys inv movment rpt'!$M:$M,'sys inv movment rpt'!$L:$L,$M668,'sys inv movment rpt'!$N:$N,AO$1)</f>
        <v>0</v>
      </c>
      <c r="AP668" s="86">
        <f>SUMIFS('sys inv movment rpt'!$M:$M,'sys inv movment rpt'!$L:$L,$M668,'sys inv movment rpt'!$N:$N,AP$1)</f>
        <v>0</v>
      </c>
      <c r="AQ668" s="86">
        <f>SUMIFS('sys inv movment rpt'!$M:$M,'sys inv movment rpt'!$L:$L,$M668,'sys inv movment rpt'!$N:$N,AQ$1)</f>
        <v>0</v>
      </c>
      <c r="AR668" s="86">
        <f>SUMIFS('sys inv movment rpt'!$M:$M,'sys inv movment rpt'!$L:$L,$M668,'sys inv movment rpt'!$N:$N,AR$1)</f>
        <v>0</v>
      </c>
      <c r="AS668" s="86">
        <f>SUMIFS('sys inv movment rpt'!$M:$M,'sys inv movment rpt'!$L:$L,$M668,'sys inv movment rpt'!$N:$N,AS$1)</f>
        <v>0</v>
      </c>
      <c r="AT668" s="86">
        <f>SUMIFS('sys inv movment rpt'!$M:$M,'sys inv movment rpt'!$L:$L,$M668,'sys inv movment rpt'!$N:$N,AT$1)</f>
        <v>0</v>
      </c>
      <c r="AU668" s="86">
        <f>SUMIFS('sys inv movment rpt'!$M:$M,'sys inv movment rpt'!$L:$L,$M668,'sys inv movment rpt'!$N:$N,AU$1)</f>
        <v>0</v>
      </c>
      <c r="AV668" s="86">
        <f>SUMIFS('sys inv movment rpt'!$M:$M,'sys inv movment rpt'!$L:$L,$M668,'sys inv movment rpt'!$N:$N,AV$1)</f>
        <v>0</v>
      </c>
      <c r="AW668" s="87" t="str">
        <f>IFERROR(VLOOKUP(A668,'sys-backorder details'!E:U,17,0),"-")</f>
        <v>-</v>
      </c>
      <c r="AX668" s="87" t="str">
        <f>IF(K668&gt;1,VLOOKUP(A668,'settings-routing'!A:I,9,0),"")</f>
        <v/>
      </c>
    </row>
    <row r="669" ht="12.75" hidden="1" customHeight="1">
      <c r="A669" s="28" t="s">
        <v>1491</v>
      </c>
      <c r="B669" s="28" t="s">
        <v>1492</v>
      </c>
      <c r="C669" s="50">
        <f t="shared" si="2"/>
        <v>0</v>
      </c>
      <c r="D669" s="80">
        <f>SUMIF('Stocks 101-111'!$J:$J,'item dashboard'!A669,'Stocks 101-111'!K:K)</f>
        <v>0</v>
      </c>
      <c r="E669" s="80">
        <f>SUMIF('Stocks 101-111'!$J:$J,'item dashboard'!A669,'Stocks 101-111'!$L:$L)</f>
        <v>0</v>
      </c>
      <c r="F669" s="81">
        <f t="shared" si="3"/>
        <v>0</v>
      </c>
      <c r="G669" s="82">
        <f t="shared" si="4"/>
        <v>0</v>
      </c>
      <c r="H669" s="50">
        <f>SUMIFS('sys-backorder details'!$M:$M,'sys-backorder details'!$E:$E,'item dashboard'!A669,'sys-backorder details'!$V:$V,"")</f>
        <v>0</v>
      </c>
      <c r="I669" s="83">
        <f>SUMIF('settings-routing'!$I:$I,'item dashboard'!A669,'settings-routing'!$O:$O)</f>
        <v>0</v>
      </c>
      <c r="J669" s="50">
        <f>SUMIFS('sys-backorder details'!$M:$M,'sys-backorder details'!$E:$E,'item dashboard'!A669,'sys-backorder details'!$V:$V,"Call off")</f>
        <v>0</v>
      </c>
      <c r="K669" s="84">
        <f t="shared" si="5"/>
        <v>0</v>
      </c>
      <c r="L669" s="84">
        <f>SUMIF('Production Plan'!$E:$E,'item dashboard'!A669,'Production Plan'!$N:$N)</f>
        <v>0</v>
      </c>
      <c r="M669" s="85" t="str">
        <f t="shared" si="6"/>
        <v>B-L101-GY63JOFRAMIC-1 Ltr. Grey Joframic JerryCan</v>
      </c>
      <c r="N669" s="86">
        <f>SUMIFS('sys inv movment rpt'!$M:$M,'sys inv movment rpt'!$L:$L,$M669,'sys inv movment rpt'!$N:$N,N$1)</f>
        <v>0</v>
      </c>
      <c r="O669" s="86">
        <f>SUMIFS('sys inv movment rpt'!$M:$M,'sys inv movment rpt'!$L:$L,$M669,'sys inv movment rpt'!$N:$N,O$1)</f>
        <v>0</v>
      </c>
      <c r="P669" s="86">
        <f>SUMIFS('sys inv movment rpt'!$M:$M,'sys inv movment rpt'!$L:$L,$M669,'sys inv movment rpt'!$N:$N,P$1)</f>
        <v>0</v>
      </c>
      <c r="Q669" s="86">
        <f>SUMIFS('sys inv movment rpt'!$M:$M,'sys inv movment rpt'!$L:$L,$M669,'sys inv movment rpt'!$N:$N,Q$1)</f>
        <v>0</v>
      </c>
      <c r="R669" s="86">
        <f>SUMIFS('sys inv movment rpt'!$M:$M,'sys inv movment rpt'!$L:$L,$M669,'sys inv movment rpt'!$N:$N,R$1)</f>
        <v>0</v>
      </c>
      <c r="S669" s="86">
        <f>SUMIFS('sys inv movment rpt'!$M:$M,'sys inv movment rpt'!$L:$L,$M669,'sys inv movment rpt'!$N:$N,S$1)</f>
        <v>0</v>
      </c>
      <c r="T669" s="86">
        <f>SUMIFS('sys inv movment rpt'!$M:$M,'sys inv movment rpt'!$L:$L,$M669,'sys inv movment rpt'!$N:$N,T$1)</f>
        <v>0</v>
      </c>
      <c r="U669" s="86">
        <f>SUMIFS('sys inv movment rpt'!$M:$M,'sys inv movment rpt'!$L:$L,$M669,'sys inv movment rpt'!$N:$N,U$1)</f>
        <v>0</v>
      </c>
      <c r="V669" s="86">
        <f>SUMIFS('sys inv movment rpt'!$M:$M,'sys inv movment rpt'!$L:$L,$M669,'sys inv movment rpt'!$N:$N,V$1)</f>
        <v>0</v>
      </c>
      <c r="W669" s="86">
        <f>SUMIFS('sys inv movment rpt'!$M:$M,'sys inv movment rpt'!$L:$L,$M669,'sys inv movment rpt'!$N:$N,W$1)</f>
        <v>0</v>
      </c>
      <c r="X669" s="86">
        <f>SUMIFS('sys inv movment rpt'!$M:$M,'sys inv movment rpt'!$L:$L,$M669,'sys inv movment rpt'!$N:$N,X$1)</f>
        <v>0</v>
      </c>
      <c r="Y669" s="86">
        <f>SUMIFS('sys inv movment rpt'!$M:$M,'sys inv movment rpt'!$L:$L,$M669,'sys inv movment rpt'!$N:$N,Y$1)</f>
        <v>0</v>
      </c>
      <c r="Z669" s="86">
        <f>SUMIFS('sys inv movment rpt'!$M:$M,'sys inv movment rpt'!$L:$L,$M669,'sys inv movment rpt'!$N:$N,Z$1)</f>
        <v>0</v>
      </c>
      <c r="AA669" s="86">
        <f>SUMIFS('sys inv movment rpt'!$M:$M,'sys inv movment rpt'!$L:$L,$M669,'sys inv movment rpt'!$N:$N,AA$1)</f>
        <v>0</v>
      </c>
      <c r="AB669" s="86">
        <f>SUMIFS('sys inv movment rpt'!$M:$M,'sys inv movment rpt'!$L:$L,$M669,'sys inv movment rpt'!$N:$N,AB$1)</f>
        <v>0</v>
      </c>
      <c r="AC669" s="86">
        <f>SUMIFS('sys inv movment rpt'!$M:$M,'sys inv movment rpt'!$L:$L,$M669,'sys inv movment rpt'!$N:$N,AC$1)</f>
        <v>0</v>
      </c>
      <c r="AD669" s="86">
        <f>SUMIFS('sys inv movment rpt'!$M:$M,'sys inv movment rpt'!$L:$L,$M669,'sys inv movment rpt'!$N:$N,AD$1)</f>
        <v>0</v>
      </c>
      <c r="AE669" s="86">
        <f>SUMIFS('sys inv movment rpt'!$M:$M,'sys inv movment rpt'!$L:$L,$M669,'sys inv movment rpt'!$N:$N,AE$1)</f>
        <v>0</v>
      </c>
      <c r="AF669" s="86">
        <f>SUMIFS('sys inv movment rpt'!$M:$M,'sys inv movment rpt'!$L:$L,$M669,'sys inv movment rpt'!$N:$N,AF$1)</f>
        <v>0</v>
      </c>
      <c r="AG669" s="86">
        <f>SUMIFS('sys inv movment rpt'!$M:$M,'sys inv movment rpt'!$L:$L,$M669,'sys inv movment rpt'!$N:$N,AG$1)</f>
        <v>0</v>
      </c>
      <c r="AH669" s="86">
        <f>SUMIFS('sys inv movment rpt'!$M:$M,'sys inv movment rpt'!$L:$L,$M669,'sys inv movment rpt'!$N:$N,AH$1)</f>
        <v>0</v>
      </c>
      <c r="AI669" s="86">
        <f>SUMIFS('sys inv movment rpt'!$M:$M,'sys inv movment rpt'!$L:$L,$M669,'sys inv movment rpt'!$N:$N,AI$1)</f>
        <v>0</v>
      </c>
      <c r="AJ669" s="86">
        <f>SUMIFS('sys inv movment rpt'!$M:$M,'sys inv movment rpt'!$L:$L,$M669,'sys inv movment rpt'!$N:$N,AJ$1)</f>
        <v>0</v>
      </c>
      <c r="AK669" s="86">
        <f>SUMIFS('sys inv movment rpt'!$M:$M,'sys inv movment rpt'!$L:$L,$M669,'sys inv movment rpt'!$N:$N,AK$1)</f>
        <v>0</v>
      </c>
      <c r="AL669" s="86">
        <f>SUMIFS('sys inv movment rpt'!$M:$M,'sys inv movment rpt'!$L:$L,$M669,'sys inv movment rpt'!$N:$N,AL$1)</f>
        <v>0</v>
      </c>
      <c r="AM669" s="86">
        <f>SUMIFS('sys inv movment rpt'!$M:$M,'sys inv movment rpt'!$L:$L,$M669,'sys inv movment rpt'!$N:$N,AM$1)</f>
        <v>0</v>
      </c>
      <c r="AN669" s="86">
        <f>SUMIFS('sys inv movment rpt'!$M:$M,'sys inv movment rpt'!$L:$L,$M669,'sys inv movment rpt'!$N:$N,AN$1)</f>
        <v>0</v>
      </c>
      <c r="AO669" s="86">
        <f>SUMIFS('sys inv movment rpt'!$M:$M,'sys inv movment rpt'!$L:$L,$M669,'sys inv movment rpt'!$N:$N,AO$1)</f>
        <v>0</v>
      </c>
      <c r="AP669" s="86">
        <f>SUMIFS('sys inv movment rpt'!$M:$M,'sys inv movment rpt'!$L:$L,$M669,'sys inv movment rpt'!$N:$N,AP$1)</f>
        <v>0</v>
      </c>
      <c r="AQ669" s="86">
        <f>SUMIFS('sys inv movment rpt'!$M:$M,'sys inv movment rpt'!$L:$L,$M669,'sys inv movment rpt'!$N:$N,AQ$1)</f>
        <v>0</v>
      </c>
      <c r="AR669" s="86">
        <f>SUMIFS('sys inv movment rpt'!$M:$M,'sys inv movment rpt'!$L:$L,$M669,'sys inv movment rpt'!$N:$N,AR$1)</f>
        <v>0</v>
      </c>
      <c r="AS669" s="86">
        <f>SUMIFS('sys inv movment rpt'!$M:$M,'sys inv movment rpt'!$L:$L,$M669,'sys inv movment rpt'!$N:$N,AS$1)</f>
        <v>0</v>
      </c>
      <c r="AT669" s="86">
        <f>SUMIFS('sys inv movment rpt'!$M:$M,'sys inv movment rpt'!$L:$L,$M669,'sys inv movment rpt'!$N:$N,AT$1)</f>
        <v>0</v>
      </c>
      <c r="AU669" s="86">
        <f>SUMIFS('sys inv movment rpt'!$M:$M,'sys inv movment rpt'!$L:$L,$M669,'sys inv movment rpt'!$N:$N,AU$1)</f>
        <v>0</v>
      </c>
      <c r="AV669" s="86">
        <f>SUMIFS('sys inv movment rpt'!$M:$M,'sys inv movment rpt'!$L:$L,$M669,'sys inv movment rpt'!$N:$N,AV$1)</f>
        <v>0</v>
      </c>
      <c r="AW669" s="87" t="str">
        <f>IFERROR(VLOOKUP(A669,'sys-backorder details'!E:U,17,0),"-")</f>
        <v>-</v>
      </c>
      <c r="AX669" s="87" t="str">
        <f>IF(K669&gt;1,VLOOKUP(A669,'settings-routing'!A:I,9,0),"")</f>
        <v/>
      </c>
    </row>
    <row r="670" ht="12.75" hidden="1" customHeight="1">
      <c r="A670" s="28" t="s">
        <v>1493</v>
      </c>
      <c r="B670" s="28" t="s">
        <v>1494</v>
      </c>
      <c r="C670" s="50">
        <f t="shared" si="2"/>
        <v>1040</v>
      </c>
      <c r="D670" s="80">
        <f>SUMIF('Stocks 101-111'!$J:$J,'item dashboard'!A670,'Stocks 101-111'!K:K)</f>
        <v>1040</v>
      </c>
      <c r="E670" s="80">
        <f>SUMIF('Stocks 101-111'!$J:$J,'item dashboard'!A670,'Stocks 101-111'!$L:$L)</f>
        <v>0</v>
      </c>
      <c r="F670" s="81">
        <f t="shared" si="3"/>
        <v>0</v>
      </c>
      <c r="G670" s="82">
        <f t="shared" si="4"/>
        <v>0</v>
      </c>
      <c r="H670" s="50">
        <f>SUMIFS('sys-backorder details'!$M:$M,'sys-backorder details'!$E:$E,'item dashboard'!A670,'sys-backorder details'!$V:$V,"")</f>
        <v>0</v>
      </c>
      <c r="I670" s="83">
        <f>SUMIF('settings-routing'!$I:$I,'item dashboard'!A670,'settings-routing'!$O:$O)</f>
        <v>0</v>
      </c>
      <c r="J670" s="50">
        <f>SUMIFS('sys-backorder details'!$M:$M,'sys-backorder details'!$E:$E,'item dashboard'!A670,'sys-backorder details'!$V:$V,"Call off")</f>
        <v>0</v>
      </c>
      <c r="K670" s="84">
        <f t="shared" si="5"/>
        <v>-1040</v>
      </c>
      <c r="L670" s="84">
        <f>SUMIF('Production Plan'!$E:$E,'item dashboard'!A670,'Production Plan'!$N:$N)</f>
        <v>0</v>
      </c>
      <c r="M670" s="85" t="str">
        <f t="shared" si="6"/>
        <v>B-L101-N63-1 Ltr. Natural Jerrican</v>
      </c>
      <c r="N670" s="86">
        <f>SUMIFS('sys inv movment rpt'!$M:$M,'sys inv movment rpt'!$L:$L,$M670,'sys inv movment rpt'!$N:$N,N$1)</f>
        <v>0</v>
      </c>
      <c r="O670" s="86">
        <f>SUMIFS('sys inv movment rpt'!$M:$M,'sys inv movment rpt'!$L:$L,$M670,'sys inv movment rpt'!$N:$N,O$1)</f>
        <v>0</v>
      </c>
      <c r="P670" s="86">
        <f>SUMIFS('sys inv movment rpt'!$M:$M,'sys inv movment rpt'!$L:$L,$M670,'sys inv movment rpt'!$N:$N,P$1)</f>
        <v>0</v>
      </c>
      <c r="Q670" s="86">
        <f>SUMIFS('sys inv movment rpt'!$M:$M,'sys inv movment rpt'!$L:$L,$M670,'sys inv movment rpt'!$N:$N,Q$1)</f>
        <v>0</v>
      </c>
      <c r="R670" s="86">
        <f>SUMIFS('sys inv movment rpt'!$M:$M,'sys inv movment rpt'!$L:$L,$M670,'sys inv movment rpt'!$N:$N,R$1)</f>
        <v>0</v>
      </c>
      <c r="S670" s="86">
        <f>SUMIFS('sys inv movment rpt'!$M:$M,'sys inv movment rpt'!$L:$L,$M670,'sys inv movment rpt'!$N:$N,S$1)</f>
        <v>0</v>
      </c>
      <c r="T670" s="86">
        <f>SUMIFS('sys inv movment rpt'!$M:$M,'sys inv movment rpt'!$L:$L,$M670,'sys inv movment rpt'!$N:$N,T$1)</f>
        <v>0</v>
      </c>
      <c r="U670" s="86">
        <f>SUMIFS('sys inv movment rpt'!$M:$M,'sys inv movment rpt'!$L:$L,$M670,'sys inv movment rpt'!$N:$N,U$1)</f>
        <v>0</v>
      </c>
      <c r="V670" s="86">
        <f>SUMIFS('sys inv movment rpt'!$M:$M,'sys inv movment rpt'!$L:$L,$M670,'sys inv movment rpt'!$N:$N,V$1)</f>
        <v>0</v>
      </c>
      <c r="W670" s="86">
        <f>SUMIFS('sys inv movment rpt'!$M:$M,'sys inv movment rpt'!$L:$L,$M670,'sys inv movment rpt'!$N:$N,W$1)</f>
        <v>0</v>
      </c>
      <c r="X670" s="86">
        <f>SUMIFS('sys inv movment rpt'!$M:$M,'sys inv movment rpt'!$L:$L,$M670,'sys inv movment rpt'!$N:$N,X$1)</f>
        <v>0</v>
      </c>
      <c r="Y670" s="86">
        <f>SUMIFS('sys inv movment rpt'!$M:$M,'sys inv movment rpt'!$L:$L,$M670,'sys inv movment rpt'!$N:$N,Y$1)</f>
        <v>0</v>
      </c>
      <c r="Z670" s="86">
        <f>SUMIFS('sys inv movment rpt'!$M:$M,'sys inv movment rpt'!$L:$L,$M670,'sys inv movment rpt'!$N:$N,Z$1)</f>
        <v>0</v>
      </c>
      <c r="AA670" s="86">
        <f>SUMIFS('sys inv movment rpt'!$M:$M,'sys inv movment rpt'!$L:$L,$M670,'sys inv movment rpt'!$N:$N,AA$1)</f>
        <v>0</v>
      </c>
      <c r="AB670" s="86">
        <f>SUMIFS('sys inv movment rpt'!$M:$M,'sys inv movment rpt'!$L:$L,$M670,'sys inv movment rpt'!$N:$N,AB$1)</f>
        <v>0</v>
      </c>
      <c r="AC670" s="86">
        <f>SUMIFS('sys inv movment rpt'!$M:$M,'sys inv movment rpt'!$L:$L,$M670,'sys inv movment rpt'!$N:$N,AC$1)</f>
        <v>0</v>
      </c>
      <c r="AD670" s="86">
        <f>SUMIFS('sys inv movment rpt'!$M:$M,'sys inv movment rpt'!$L:$L,$M670,'sys inv movment rpt'!$N:$N,AD$1)</f>
        <v>0</v>
      </c>
      <c r="AE670" s="86">
        <f>SUMIFS('sys inv movment rpt'!$M:$M,'sys inv movment rpt'!$L:$L,$M670,'sys inv movment rpt'!$N:$N,AE$1)</f>
        <v>0</v>
      </c>
      <c r="AF670" s="86">
        <f>SUMIFS('sys inv movment rpt'!$M:$M,'sys inv movment rpt'!$L:$L,$M670,'sys inv movment rpt'!$N:$N,AF$1)</f>
        <v>0</v>
      </c>
      <c r="AG670" s="86">
        <f>SUMIFS('sys inv movment rpt'!$M:$M,'sys inv movment rpt'!$L:$L,$M670,'sys inv movment rpt'!$N:$N,AG$1)</f>
        <v>0</v>
      </c>
      <c r="AH670" s="86">
        <f>SUMIFS('sys inv movment rpt'!$M:$M,'sys inv movment rpt'!$L:$L,$M670,'sys inv movment rpt'!$N:$N,AH$1)</f>
        <v>0</v>
      </c>
      <c r="AI670" s="86">
        <f>SUMIFS('sys inv movment rpt'!$M:$M,'sys inv movment rpt'!$L:$L,$M670,'sys inv movment rpt'!$N:$N,AI$1)</f>
        <v>0</v>
      </c>
      <c r="AJ670" s="86">
        <f>SUMIFS('sys inv movment rpt'!$M:$M,'sys inv movment rpt'!$L:$L,$M670,'sys inv movment rpt'!$N:$N,AJ$1)</f>
        <v>0</v>
      </c>
      <c r="AK670" s="86">
        <f>SUMIFS('sys inv movment rpt'!$M:$M,'sys inv movment rpt'!$L:$L,$M670,'sys inv movment rpt'!$N:$N,AK$1)</f>
        <v>0</v>
      </c>
      <c r="AL670" s="86">
        <f>SUMIFS('sys inv movment rpt'!$M:$M,'sys inv movment rpt'!$L:$L,$M670,'sys inv movment rpt'!$N:$N,AL$1)</f>
        <v>0</v>
      </c>
      <c r="AM670" s="86">
        <f>SUMIFS('sys inv movment rpt'!$M:$M,'sys inv movment rpt'!$L:$L,$M670,'sys inv movment rpt'!$N:$N,AM$1)</f>
        <v>0</v>
      </c>
      <c r="AN670" s="86">
        <f>SUMIFS('sys inv movment rpt'!$M:$M,'sys inv movment rpt'!$L:$L,$M670,'sys inv movment rpt'!$N:$N,AN$1)</f>
        <v>0</v>
      </c>
      <c r="AO670" s="86">
        <f>SUMIFS('sys inv movment rpt'!$M:$M,'sys inv movment rpt'!$L:$L,$M670,'sys inv movment rpt'!$N:$N,AO$1)</f>
        <v>0</v>
      </c>
      <c r="AP670" s="86">
        <f>SUMIFS('sys inv movment rpt'!$M:$M,'sys inv movment rpt'!$L:$L,$M670,'sys inv movment rpt'!$N:$N,AP$1)</f>
        <v>0</v>
      </c>
      <c r="AQ670" s="86">
        <f>SUMIFS('sys inv movment rpt'!$M:$M,'sys inv movment rpt'!$L:$L,$M670,'sys inv movment rpt'!$N:$N,AQ$1)</f>
        <v>0</v>
      </c>
      <c r="AR670" s="86">
        <f>SUMIFS('sys inv movment rpt'!$M:$M,'sys inv movment rpt'!$L:$L,$M670,'sys inv movment rpt'!$N:$N,AR$1)</f>
        <v>0</v>
      </c>
      <c r="AS670" s="86">
        <f>SUMIFS('sys inv movment rpt'!$M:$M,'sys inv movment rpt'!$L:$L,$M670,'sys inv movment rpt'!$N:$N,AS$1)</f>
        <v>0</v>
      </c>
      <c r="AT670" s="86">
        <f>SUMIFS('sys inv movment rpt'!$M:$M,'sys inv movment rpt'!$L:$L,$M670,'sys inv movment rpt'!$N:$N,AT$1)</f>
        <v>0</v>
      </c>
      <c r="AU670" s="86">
        <f>SUMIFS('sys inv movment rpt'!$M:$M,'sys inv movment rpt'!$L:$L,$M670,'sys inv movment rpt'!$N:$N,AU$1)</f>
        <v>0</v>
      </c>
      <c r="AV670" s="86">
        <f>SUMIFS('sys inv movment rpt'!$M:$M,'sys inv movment rpt'!$L:$L,$M670,'sys inv movment rpt'!$N:$N,AV$1)</f>
        <v>0</v>
      </c>
      <c r="AW670" s="87" t="str">
        <f>IFERROR(VLOOKUP(A670,'sys-backorder details'!E:U,17,0),"-")</f>
        <v>-</v>
      </c>
      <c r="AX670" s="87" t="str">
        <f>IF(K670&gt;1,VLOOKUP(A670,'settings-routing'!A:I,9,0),"")</f>
        <v/>
      </c>
    </row>
    <row r="671" ht="12.75" hidden="1" customHeight="1">
      <c r="A671" s="50" t="s">
        <v>1495</v>
      </c>
      <c r="B671" s="50" t="s">
        <v>1496</v>
      </c>
      <c r="C671" s="50">
        <f t="shared" si="2"/>
        <v>0</v>
      </c>
      <c r="D671" s="80">
        <f>SUMIF('Stocks 101-111'!$J:$J,'item dashboard'!A671,'Stocks 101-111'!K:K)</f>
        <v>0</v>
      </c>
      <c r="E671" s="80">
        <f>SUMIF('Stocks 101-111'!$J:$J,'item dashboard'!A671,'Stocks 101-111'!$L:$L)</f>
        <v>0</v>
      </c>
      <c r="F671" s="81">
        <f t="shared" si="3"/>
        <v>0</v>
      </c>
      <c r="G671" s="82">
        <f t="shared" si="4"/>
        <v>0</v>
      </c>
      <c r="H671" s="50">
        <f>SUMIFS('sys-backorder details'!$M:$M,'sys-backorder details'!$E:$E,'item dashboard'!A671,'sys-backorder details'!$V:$V,"")</f>
        <v>0</v>
      </c>
      <c r="I671" s="83">
        <f>SUMIF('settings-routing'!$I:$I,'item dashboard'!A671,'settings-routing'!$O:$O)</f>
        <v>0</v>
      </c>
      <c r="J671" s="50">
        <f>SUMIFS('sys-backorder details'!$M:$M,'sys-backorder details'!$E:$E,'item dashboard'!A671,'sys-backorder details'!$V:$V,"Call off")</f>
        <v>0</v>
      </c>
      <c r="K671" s="84">
        <f t="shared" si="5"/>
        <v>0</v>
      </c>
      <c r="L671" s="84">
        <f>SUMIF('Production Plan'!$E:$E,'item dashboard'!A671,'Production Plan'!$N:$N)</f>
        <v>0</v>
      </c>
      <c r="M671" s="85" t="str">
        <f t="shared" si="6"/>
        <v>B-L101-N63SMG-1 Ltr. Natural Printed Sameg Jerrycan</v>
      </c>
      <c r="N671" s="86">
        <f>SUMIFS('sys inv movment rpt'!$M:$M,'sys inv movment rpt'!$L:$L,$M671,'sys inv movment rpt'!$N:$N,N$1)</f>
        <v>0</v>
      </c>
      <c r="O671" s="86">
        <f>SUMIFS('sys inv movment rpt'!$M:$M,'sys inv movment rpt'!$L:$L,$M671,'sys inv movment rpt'!$N:$N,O$1)</f>
        <v>0</v>
      </c>
      <c r="P671" s="86">
        <f>SUMIFS('sys inv movment rpt'!$M:$M,'sys inv movment rpt'!$L:$L,$M671,'sys inv movment rpt'!$N:$N,P$1)</f>
        <v>0</v>
      </c>
      <c r="Q671" s="86">
        <f>SUMIFS('sys inv movment rpt'!$M:$M,'sys inv movment rpt'!$L:$L,$M671,'sys inv movment rpt'!$N:$N,Q$1)</f>
        <v>0</v>
      </c>
      <c r="R671" s="86">
        <f>SUMIFS('sys inv movment rpt'!$M:$M,'sys inv movment rpt'!$L:$L,$M671,'sys inv movment rpt'!$N:$N,R$1)</f>
        <v>0</v>
      </c>
      <c r="S671" s="86">
        <f>SUMIFS('sys inv movment rpt'!$M:$M,'sys inv movment rpt'!$L:$L,$M671,'sys inv movment rpt'!$N:$N,S$1)</f>
        <v>0</v>
      </c>
      <c r="T671" s="86">
        <f>SUMIFS('sys inv movment rpt'!$M:$M,'sys inv movment rpt'!$L:$L,$M671,'sys inv movment rpt'!$N:$N,T$1)</f>
        <v>0</v>
      </c>
      <c r="U671" s="86">
        <f>SUMIFS('sys inv movment rpt'!$M:$M,'sys inv movment rpt'!$L:$L,$M671,'sys inv movment rpt'!$N:$N,U$1)</f>
        <v>0</v>
      </c>
      <c r="V671" s="86">
        <f>SUMIFS('sys inv movment rpt'!$M:$M,'sys inv movment rpt'!$L:$L,$M671,'sys inv movment rpt'!$N:$N,V$1)</f>
        <v>0</v>
      </c>
      <c r="W671" s="86">
        <f>SUMIFS('sys inv movment rpt'!$M:$M,'sys inv movment rpt'!$L:$L,$M671,'sys inv movment rpt'!$N:$N,W$1)</f>
        <v>0</v>
      </c>
      <c r="X671" s="86">
        <f>SUMIFS('sys inv movment rpt'!$M:$M,'sys inv movment rpt'!$L:$L,$M671,'sys inv movment rpt'!$N:$N,X$1)</f>
        <v>0</v>
      </c>
      <c r="Y671" s="86">
        <f>SUMIFS('sys inv movment rpt'!$M:$M,'sys inv movment rpt'!$L:$L,$M671,'sys inv movment rpt'!$N:$N,Y$1)</f>
        <v>0</v>
      </c>
      <c r="Z671" s="86">
        <f>SUMIFS('sys inv movment rpt'!$M:$M,'sys inv movment rpt'!$L:$L,$M671,'sys inv movment rpt'!$N:$N,Z$1)</f>
        <v>0</v>
      </c>
      <c r="AA671" s="86">
        <f>SUMIFS('sys inv movment rpt'!$M:$M,'sys inv movment rpt'!$L:$L,$M671,'sys inv movment rpt'!$N:$N,AA$1)</f>
        <v>0</v>
      </c>
      <c r="AB671" s="86">
        <f>SUMIFS('sys inv movment rpt'!$M:$M,'sys inv movment rpt'!$L:$L,$M671,'sys inv movment rpt'!$N:$N,AB$1)</f>
        <v>0</v>
      </c>
      <c r="AC671" s="86">
        <f>SUMIFS('sys inv movment rpt'!$M:$M,'sys inv movment rpt'!$L:$L,$M671,'sys inv movment rpt'!$N:$N,AC$1)</f>
        <v>0</v>
      </c>
      <c r="AD671" s="86">
        <f>SUMIFS('sys inv movment rpt'!$M:$M,'sys inv movment rpt'!$L:$L,$M671,'sys inv movment rpt'!$N:$N,AD$1)</f>
        <v>0</v>
      </c>
      <c r="AE671" s="86">
        <f>SUMIFS('sys inv movment rpt'!$M:$M,'sys inv movment rpt'!$L:$L,$M671,'sys inv movment rpt'!$N:$N,AE$1)</f>
        <v>0</v>
      </c>
      <c r="AF671" s="86">
        <f>SUMIFS('sys inv movment rpt'!$M:$M,'sys inv movment rpt'!$L:$L,$M671,'sys inv movment rpt'!$N:$N,AF$1)</f>
        <v>0</v>
      </c>
      <c r="AG671" s="86">
        <f>SUMIFS('sys inv movment rpt'!$M:$M,'sys inv movment rpt'!$L:$L,$M671,'sys inv movment rpt'!$N:$N,AG$1)</f>
        <v>0</v>
      </c>
      <c r="AH671" s="86">
        <f>SUMIFS('sys inv movment rpt'!$M:$M,'sys inv movment rpt'!$L:$L,$M671,'sys inv movment rpt'!$N:$N,AH$1)</f>
        <v>0</v>
      </c>
      <c r="AI671" s="86">
        <f>SUMIFS('sys inv movment rpt'!$M:$M,'sys inv movment rpt'!$L:$L,$M671,'sys inv movment rpt'!$N:$N,AI$1)</f>
        <v>0</v>
      </c>
      <c r="AJ671" s="86">
        <f>SUMIFS('sys inv movment rpt'!$M:$M,'sys inv movment rpt'!$L:$L,$M671,'sys inv movment rpt'!$N:$N,AJ$1)</f>
        <v>0</v>
      </c>
      <c r="AK671" s="86">
        <f>SUMIFS('sys inv movment rpt'!$M:$M,'sys inv movment rpt'!$L:$L,$M671,'sys inv movment rpt'!$N:$N,AK$1)</f>
        <v>0</v>
      </c>
      <c r="AL671" s="86">
        <f>SUMIFS('sys inv movment rpt'!$M:$M,'sys inv movment rpt'!$L:$L,$M671,'sys inv movment rpt'!$N:$N,AL$1)</f>
        <v>0</v>
      </c>
      <c r="AM671" s="86">
        <f>SUMIFS('sys inv movment rpt'!$M:$M,'sys inv movment rpt'!$L:$L,$M671,'sys inv movment rpt'!$N:$N,AM$1)</f>
        <v>0</v>
      </c>
      <c r="AN671" s="86">
        <f>SUMIFS('sys inv movment rpt'!$M:$M,'sys inv movment rpt'!$L:$L,$M671,'sys inv movment rpt'!$N:$N,AN$1)</f>
        <v>0</v>
      </c>
      <c r="AO671" s="86">
        <f>SUMIFS('sys inv movment rpt'!$M:$M,'sys inv movment rpt'!$L:$L,$M671,'sys inv movment rpt'!$N:$N,AO$1)</f>
        <v>0</v>
      </c>
      <c r="AP671" s="86">
        <f>SUMIFS('sys inv movment rpt'!$M:$M,'sys inv movment rpt'!$L:$L,$M671,'sys inv movment rpt'!$N:$N,AP$1)</f>
        <v>0</v>
      </c>
      <c r="AQ671" s="86">
        <f>SUMIFS('sys inv movment rpt'!$M:$M,'sys inv movment rpt'!$L:$L,$M671,'sys inv movment rpt'!$N:$N,AQ$1)</f>
        <v>0</v>
      </c>
      <c r="AR671" s="86">
        <f>SUMIFS('sys inv movment rpt'!$M:$M,'sys inv movment rpt'!$L:$L,$M671,'sys inv movment rpt'!$N:$N,AR$1)</f>
        <v>0</v>
      </c>
      <c r="AS671" s="86">
        <f>SUMIFS('sys inv movment rpt'!$M:$M,'sys inv movment rpt'!$L:$L,$M671,'sys inv movment rpt'!$N:$N,AS$1)</f>
        <v>0</v>
      </c>
      <c r="AT671" s="86">
        <f>SUMIFS('sys inv movment rpt'!$M:$M,'sys inv movment rpt'!$L:$L,$M671,'sys inv movment rpt'!$N:$N,AT$1)</f>
        <v>0</v>
      </c>
      <c r="AU671" s="86">
        <f>SUMIFS('sys inv movment rpt'!$M:$M,'sys inv movment rpt'!$L:$L,$M671,'sys inv movment rpt'!$N:$N,AU$1)</f>
        <v>0</v>
      </c>
      <c r="AV671" s="86">
        <f>SUMIFS('sys inv movment rpt'!$M:$M,'sys inv movment rpt'!$L:$L,$M671,'sys inv movment rpt'!$N:$N,AV$1)</f>
        <v>0</v>
      </c>
      <c r="AW671" s="87" t="str">
        <f>IFERROR(VLOOKUP(A671,'sys-backorder details'!E:U,17,0),"-")</f>
        <v>-</v>
      </c>
      <c r="AX671" s="87" t="str">
        <f>IF(K671&gt;1,VLOOKUP(A671,'settings-routing'!A:I,9,0),"")</f>
        <v/>
      </c>
    </row>
    <row r="672" ht="12.75" hidden="1" customHeight="1">
      <c r="A672" s="28" t="s">
        <v>1497</v>
      </c>
      <c r="B672" s="28" t="s">
        <v>1498</v>
      </c>
      <c r="C672" s="50">
        <f t="shared" si="2"/>
        <v>4080</v>
      </c>
      <c r="D672" s="80">
        <f>SUMIF('Stocks 101-111'!$J:$J,'item dashboard'!A672,'Stocks 101-111'!K:K)</f>
        <v>4080</v>
      </c>
      <c r="E672" s="80">
        <f>SUMIF('Stocks 101-111'!$J:$J,'item dashboard'!A672,'Stocks 101-111'!$L:$L)</f>
        <v>0</v>
      </c>
      <c r="F672" s="81">
        <f t="shared" si="3"/>
        <v>0</v>
      </c>
      <c r="G672" s="82">
        <f t="shared" si="4"/>
        <v>0.2571428571</v>
      </c>
      <c r="H672" s="50">
        <f>SUMIFS('sys-backorder details'!$M:$M,'sys-backorder details'!$E:$E,'item dashboard'!A672,'sys-backorder details'!$V:$V,"")</f>
        <v>0</v>
      </c>
      <c r="I672" s="83">
        <f>SUMIF('settings-routing'!$I:$I,'item dashboard'!A672,'settings-routing'!$O:$O)</f>
        <v>0</v>
      </c>
      <c r="J672" s="50">
        <f>SUMIFS('sys-backorder details'!$M:$M,'sys-backorder details'!$E:$E,'item dashboard'!A672,'sys-backorder details'!$V:$V,"Call off")</f>
        <v>0</v>
      </c>
      <c r="K672" s="84">
        <f t="shared" si="5"/>
        <v>-4080</v>
      </c>
      <c r="L672" s="84">
        <f>SUMIF('Production Plan'!$E:$E,'item dashboard'!A672,'Production Plan'!$N:$N)</f>
        <v>0</v>
      </c>
      <c r="M672" s="85" t="str">
        <f t="shared" si="6"/>
        <v>B-L101-PK63-1 Ltr. Pink Jerrycan</v>
      </c>
      <c r="N672" s="86">
        <f>SUMIFS('sys inv movment rpt'!$M:$M,'sys inv movment rpt'!$L:$L,$M672,'sys inv movment rpt'!$N:$N,N$1)</f>
        <v>80</v>
      </c>
      <c r="O672" s="86">
        <f>SUMIFS('sys inv movment rpt'!$M:$M,'sys inv movment rpt'!$L:$L,$M672,'sys inv movment rpt'!$N:$N,O$1)</f>
        <v>0</v>
      </c>
      <c r="P672" s="86">
        <f>SUMIFS('sys inv movment rpt'!$M:$M,'sys inv movment rpt'!$L:$L,$M672,'sys inv movment rpt'!$N:$N,P$1)</f>
        <v>0</v>
      </c>
      <c r="Q672" s="86">
        <f>SUMIFS('sys inv movment rpt'!$M:$M,'sys inv movment rpt'!$L:$L,$M672,'sys inv movment rpt'!$N:$N,Q$1)</f>
        <v>0</v>
      </c>
      <c r="R672" s="86">
        <f>SUMIFS('sys inv movment rpt'!$M:$M,'sys inv movment rpt'!$L:$L,$M672,'sys inv movment rpt'!$N:$N,R$1)</f>
        <v>240</v>
      </c>
      <c r="S672" s="86">
        <f>SUMIFS('sys inv movment rpt'!$M:$M,'sys inv movment rpt'!$L:$L,$M672,'sys inv movment rpt'!$N:$N,S$1)</f>
        <v>0</v>
      </c>
      <c r="T672" s="86">
        <f>SUMIFS('sys inv movment rpt'!$M:$M,'sys inv movment rpt'!$L:$L,$M672,'sys inv movment rpt'!$N:$N,T$1)</f>
        <v>0</v>
      </c>
      <c r="U672" s="86">
        <f>SUMIFS('sys inv movment rpt'!$M:$M,'sys inv movment rpt'!$L:$L,$M672,'sys inv movment rpt'!$N:$N,U$1)</f>
        <v>0</v>
      </c>
      <c r="V672" s="86">
        <f>SUMIFS('sys inv movment rpt'!$M:$M,'sys inv movment rpt'!$L:$L,$M672,'sys inv movment rpt'!$N:$N,V$1)</f>
        <v>1520</v>
      </c>
      <c r="W672" s="86">
        <f>SUMIFS('sys inv movment rpt'!$M:$M,'sys inv movment rpt'!$L:$L,$M672,'sys inv movment rpt'!$N:$N,W$1)</f>
        <v>960</v>
      </c>
      <c r="X672" s="86">
        <f>SUMIFS('sys inv movment rpt'!$M:$M,'sys inv movment rpt'!$L:$L,$M672,'sys inv movment rpt'!$N:$N,X$1)</f>
        <v>0</v>
      </c>
      <c r="Y672" s="86">
        <f>SUMIFS('sys inv movment rpt'!$M:$M,'sys inv movment rpt'!$L:$L,$M672,'sys inv movment rpt'!$N:$N,Y$1)</f>
        <v>0</v>
      </c>
      <c r="Z672" s="86">
        <f>SUMIFS('sys inv movment rpt'!$M:$M,'sys inv movment rpt'!$L:$L,$M672,'sys inv movment rpt'!$N:$N,Z$1)</f>
        <v>0</v>
      </c>
      <c r="AA672" s="86">
        <f>SUMIFS('sys inv movment rpt'!$M:$M,'sys inv movment rpt'!$L:$L,$M672,'sys inv movment rpt'!$N:$N,AA$1)</f>
        <v>0</v>
      </c>
      <c r="AB672" s="86">
        <f>SUMIFS('sys inv movment rpt'!$M:$M,'sys inv movment rpt'!$L:$L,$M672,'sys inv movment rpt'!$N:$N,AB$1)</f>
        <v>0</v>
      </c>
      <c r="AC672" s="86">
        <f>SUMIFS('sys inv movment rpt'!$M:$M,'sys inv movment rpt'!$L:$L,$M672,'sys inv movment rpt'!$N:$N,AC$1)</f>
        <v>0</v>
      </c>
      <c r="AD672" s="86">
        <f>SUMIFS('sys inv movment rpt'!$M:$M,'sys inv movment rpt'!$L:$L,$M672,'sys inv movment rpt'!$N:$N,AD$1)</f>
        <v>0</v>
      </c>
      <c r="AE672" s="86">
        <f>SUMIFS('sys inv movment rpt'!$M:$M,'sys inv movment rpt'!$L:$L,$M672,'sys inv movment rpt'!$N:$N,AE$1)</f>
        <v>0</v>
      </c>
      <c r="AF672" s="86">
        <f>SUMIFS('sys inv movment rpt'!$M:$M,'sys inv movment rpt'!$L:$L,$M672,'sys inv movment rpt'!$N:$N,AF$1)</f>
        <v>480</v>
      </c>
      <c r="AG672" s="86">
        <f>SUMIFS('sys inv movment rpt'!$M:$M,'sys inv movment rpt'!$L:$L,$M672,'sys inv movment rpt'!$N:$N,AG$1)</f>
        <v>0</v>
      </c>
      <c r="AH672" s="86">
        <f>SUMIFS('sys inv movment rpt'!$M:$M,'sys inv movment rpt'!$L:$L,$M672,'sys inv movment rpt'!$N:$N,AH$1)</f>
        <v>0</v>
      </c>
      <c r="AI672" s="86">
        <f>SUMIFS('sys inv movment rpt'!$M:$M,'sys inv movment rpt'!$L:$L,$M672,'sys inv movment rpt'!$N:$N,AI$1)</f>
        <v>0</v>
      </c>
      <c r="AJ672" s="86">
        <f>SUMIFS('sys inv movment rpt'!$M:$M,'sys inv movment rpt'!$L:$L,$M672,'sys inv movment rpt'!$N:$N,AJ$1)</f>
        <v>240</v>
      </c>
      <c r="AK672" s="86">
        <f>SUMIFS('sys inv movment rpt'!$M:$M,'sys inv movment rpt'!$L:$L,$M672,'sys inv movment rpt'!$N:$N,AK$1)</f>
        <v>0</v>
      </c>
      <c r="AL672" s="86">
        <f>SUMIFS('sys inv movment rpt'!$M:$M,'sys inv movment rpt'!$L:$L,$M672,'sys inv movment rpt'!$N:$N,AL$1)</f>
        <v>0</v>
      </c>
      <c r="AM672" s="86">
        <f>SUMIFS('sys inv movment rpt'!$M:$M,'sys inv movment rpt'!$L:$L,$M672,'sys inv movment rpt'!$N:$N,AM$1)</f>
        <v>0</v>
      </c>
      <c r="AN672" s="86">
        <f>SUMIFS('sys inv movment rpt'!$M:$M,'sys inv movment rpt'!$L:$L,$M672,'sys inv movment rpt'!$N:$N,AN$1)</f>
        <v>1520</v>
      </c>
      <c r="AO672" s="86">
        <f>SUMIFS('sys inv movment rpt'!$M:$M,'sys inv movment rpt'!$L:$L,$M672,'sys inv movment rpt'!$N:$N,AO$1)</f>
        <v>0</v>
      </c>
      <c r="AP672" s="86">
        <f>SUMIFS('sys inv movment rpt'!$M:$M,'sys inv movment rpt'!$L:$L,$M672,'sys inv movment rpt'!$N:$N,AP$1)</f>
        <v>0</v>
      </c>
      <c r="AQ672" s="86">
        <f>SUMIFS('sys inv movment rpt'!$M:$M,'sys inv movment rpt'!$L:$L,$M672,'sys inv movment rpt'!$N:$N,AQ$1)</f>
        <v>0</v>
      </c>
      <c r="AR672" s="86">
        <f>SUMIFS('sys inv movment rpt'!$M:$M,'sys inv movment rpt'!$L:$L,$M672,'sys inv movment rpt'!$N:$N,AR$1)</f>
        <v>0</v>
      </c>
      <c r="AS672" s="86">
        <f>SUMIFS('sys inv movment rpt'!$M:$M,'sys inv movment rpt'!$L:$L,$M672,'sys inv movment rpt'!$N:$N,AS$1)</f>
        <v>80</v>
      </c>
      <c r="AT672" s="86">
        <f>SUMIFS('sys inv movment rpt'!$M:$M,'sys inv movment rpt'!$L:$L,$M672,'sys inv movment rpt'!$N:$N,AT$1)</f>
        <v>0</v>
      </c>
      <c r="AU672" s="86">
        <f>SUMIFS('sys inv movment rpt'!$M:$M,'sys inv movment rpt'!$L:$L,$M672,'sys inv movment rpt'!$N:$N,AU$1)</f>
        <v>0</v>
      </c>
      <c r="AV672" s="86">
        <f>SUMIFS('sys inv movment rpt'!$M:$M,'sys inv movment rpt'!$L:$L,$M672,'sys inv movment rpt'!$N:$N,AV$1)</f>
        <v>80</v>
      </c>
      <c r="AW672" s="87" t="str">
        <f>IFERROR(VLOOKUP(A672,'sys-backorder details'!E:U,17,0),"-")</f>
        <v>-</v>
      </c>
      <c r="AX672" s="87" t="str">
        <f>IF(K672&gt;1,VLOOKUP(A672,'settings-routing'!A:I,9,0),"")</f>
        <v/>
      </c>
    </row>
    <row r="673" ht="12.75" hidden="1" customHeight="1">
      <c r="A673" s="50" t="s">
        <v>156</v>
      </c>
      <c r="B673" s="50" t="s">
        <v>1499</v>
      </c>
      <c r="C673" s="50">
        <f t="shared" si="2"/>
        <v>7440</v>
      </c>
      <c r="D673" s="80">
        <f>SUMIF('Stocks 101-111'!$J:$J,'item dashboard'!A673,'Stocks 101-111'!K:K)</f>
        <v>7440</v>
      </c>
      <c r="E673" s="80">
        <f>SUMIF('Stocks 101-111'!$J:$J,'item dashboard'!A673,'Stocks 101-111'!$L:$L)</f>
        <v>0</v>
      </c>
      <c r="F673" s="81">
        <f t="shared" si="3"/>
        <v>0</v>
      </c>
      <c r="G673" s="82">
        <f t="shared" si="4"/>
        <v>0.2857142857</v>
      </c>
      <c r="H673" s="50">
        <f>SUMIFS('sys-backorder details'!$M:$M,'sys-backorder details'!$E:$E,'item dashboard'!A673,'sys-backorder details'!$V:$V,"")</f>
        <v>0</v>
      </c>
      <c r="I673" s="83">
        <f>SUMIF('settings-routing'!$I:$I,'item dashboard'!A673,'settings-routing'!$O:$O)</f>
        <v>0</v>
      </c>
      <c r="J673" s="50">
        <f>SUMIFS('sys-backorder details'!$M:$M,'sys-backorder details'!$E:$E,'item dashboard'!A673,'sys-backorder details'!$V:$V,"Call off")</f>
        <v>8000</v>
      </c>
      <c r="K673" s="84">
        <f t="shared" si="5"/>
        <v>-7440</v>
      </c>
      <c r="L673" s="84">
        <f>SUMIF('Production Plan'!$E:$E,'item dashboard'!A673,'Production Plan'!$N:$N)</f>
        <v>-7440</v>
      </c>
      <c r="M673" s="85" t="str">
        <f t="shared" si="6"/>
        <v>B-L101-W63-1 Ltr. White Jerrycan</v>
      </c>
      <c r="N673" s="86">
        <f>SUMIFS('sys inv movment rpt'!$M:$M,'sys inv movment rpt'!$L:$L,$M673,'sys inv movment rpt'!$N:$N,N$1)</f>
        <v>160</v>
      </c>
      <c r="O673" s="86">
        <f>SUMIFS('sys inv movment rpt'!$M:$M,'sys inv movment rpt'!$L:$L,$M673,'sys inv movment rpt'!$N:$N,O$1)</f>
        <v>0</v>
      </c>
      <c r="P673" s="86">
        <f>SUMIFS('sys inv movment rpt'!$M:$M,'sys inv movment rpt'!$L:$L,$M673,'sys inv movment rpt'!$N:$N,P$1)</f>
        <v>0</v>
      </c>
      <c r="Q673" s="86">
        <f>SUMIFS('sys inv movment rpt'!$M:$M,'sys inv movment rpt'!$L:$L,$M673,'sys inv movment rpt'!$N:$N,Q$1)</f>
        <v>0</v>
      </c>
      <c r="R673" s="86">
        <f>SUMIFS('sys inv movment rpt'!$M:$M,'sys inv movment rpt'!$L:$L,$M673,'sys inv movment rpt'!$N:$N,R$1)</f>
        <v>0</v>
      </c>
      <c r="S673" s="86">
        <f>SUMIFS('sys inv movment rpt'!$M:$M,'sys inv movment rpt'!$L:$L,$M673,'sys inv movment rpt'!$N:$N,S$1)</f>
        <v>0</v>
      </c>
      <c r="T673" s="86">
        <f>SUMIFS('sys inv movment rpt'!$M:$M,'sys inv movment rpt'!$L:$L,$M673,'sys inv movment rpt'!$N:$N,T$1)</f>
        <v>0</v>
      </c>
      <c r="U673" s="86">
        <f>SUMIFS('sys inv movment rpt'!$M:$M,'sys inv movment rpt'!$L:$L,$M673,'sys inv movment rpt'!$N:$N,U$1)</f>
        <v>0</v>
      </c>
      <c r="V673" s="86">
        <f>SUMIFS('sys inv movment rpt'!$M:$M,'sys inv movment rpt'!$L:$L,$M673,'sys inv movment rpt'!$N:$N,V$1)</f>
        <v>0</v>
      </c>
      <c r="W673" s="86">
        <f>SUMIFS('sys inv movment rpt'!$M:$M,'sys inv movment rpt'!$L:$L,$M673,'sys inv movment rpt'!$N:$N,W$1)</f>
        <v>240</v>
      </c>
      <c r="X673" s="86">
        <f>SUMIFS('sys inv movment rpt'!$M:$M,'sys inv movment rpt'!$L:$L,$M673,'sys inv movment rpt'!$N:$N,X$1)</f>
        <v>0</v>
      </c>
      <c r="Y673" s="86">
        <f>SUMIFS('sys inv movment rpt'!$M:$M,'sys inv movment rpt'!$L:$L,$M673,'sys inv movment rpt'!$N:$N,Y$1)</f>
        <v>0</v>
      </c>
      <c r="Z673" s="86">
        <f>SUMIFS('sys inv movment rpt'!$M:$M,'sys inv movment rpt'!$L:$L,$M673,'sys inv movment rpt'!$N:$N,Z$1)</f>
        <v>640</v>
      </c>
      <c r="AA673" s="86">
        <f>SUMIFS('sys inv movment rpt'!$M:$M,'sys inv movment rpt'!$L:$L,$M673,'sys inv movment rpt'!$N:$N,AA$1)</f>
        <v>1280</v>
      </c>
      <c r="AB673" s="86">
        <f>SUMIFS('sys inv movment rpt'!$M:$M,'sys inv movment rpt'!$L:$L,$M673,'sys inv movment rpt'!$N:$N,AB$1)</f>
        <v>0</v>
      </c>
      <c r="AC673" s="86">
        <f>SUMIFS('sys inv movment rpt'!$M:$M,'sys inv movment rpt'!$L:$L,$M673,'sys inv movment rpt'!$N:$N,AC$1)</f>
        <v>0</v>
      </c>
      <c r="AD673" s="86">
        <f>SUMIFS('sys inv movment rpt'!$M:$M,'sys inv movment rpt'!$L:$L,$M673,'sys inv movment rpt'!$N:$N,AD$1)</f>
        <v>0</v>
      </c>
      <c r="AE673" s="86">
        <f>SUMIFS('sys inv movment rpt'!$M:$M,'sys inv movment rpt'!$L:$L,$M673,'sys inv movment rpt'!$N:$N,AE$1)</f>
        <v>720</v>
      </c>
      <c r="AF673" s="86">
        <f>SUMIFS('sys inv movment rpt'!$M:$M,'sys inv movment rpt'!$L:$L,$M673,'sys inv movment rpt'!$N:$N,AF$1)</f>
        <v>480</v>
      </c>
      <c r="AG673" s="86">
        <f>SUMIFS('sys inv movment rpt'!$M:$M,'sys inv movment rpt'!$L:$L,$M673,'sys inv movment rpt'!$N:$N,AG$1)</f>
        <v>0</v>
      </c>
      <c r="AH673" s="86">
        <f>SUMIFS('sys inv movment rpt'!$M:$M,'sys inv movment rpt'!$L:$L,$M673,'sys inv movment rpt'!$N:$N,AH$1)</f>
        <v>0</v>
      </c>
      <c r="AI673" s="86">
        <f>SUMIFS('sys inv movment rpt'!$M:$M,'sys inv movment rpt'!$L:$L,$M673,'sys inv movment rpt'!$N:$N,AI$1)</f>
        <v>80</v>
      </c>
      <c r="AJ673" s="86">
        <f>SUMIFS('sys inv movment rpt'!$M:$M,'sys inv movment rpt'!$L:$L,$M673,'sys inv movment rpt'!$N:$N,AJ$1)</f>
        <v>160</v>
      </c>
      <c r="AK673" s="86">
        <f>SUMIFS('sys inv movment rpt'!$M:$M,'sys inv movment rpt'!$L:$L,$M673,'sys inv movment rpt'!$N:$N,AK$1)</f>
        <v>0</v>
      </c>
      <c r="AL673" s="86">
        <f>SUMIFS('sys inv movment rpt'!$M:$M,'sys inv movment rpt'!$L:$L,$M673,'sys inv movment rpt'!$N:$N,AL$1)</f>
        <v>0</v>
      </c>
      <c r="AM673" s="86">
        <f>SUMIFS('sys inv movment rpt'!$M:$M,'sys inv movment rpt'!$L:$L,$M673,'sys inv movment rpt'!$N:$N,AM$1)</f>
        <v>0</v>
      </c>
      <c r="AN673" s="86">
        <f>SUMIFS('sys inv movment rpt'!$M:$M,'sys inv movment rpt'!$L:$L,$M673,'sys inv movment rpt'!$N:$N,AN$1)</f>
        <v>5360</v>
      </c>
      <c r="AO673" s="86">
        <f>SUMIFS('sys inv movment rpt'!$M:$M,'sys inv movment rpt'!$L:$L,$M673,'sys inv movment rpt'!$N:$N,AO$1)</f>
        <v>0</v>
      </c>
      <c r="AP673" s="86">
        <f>SUMIFS('sys inv movment rpt'!$M:$M,'sys inv movment rpt'!$L:$L,$M673,'sys inv movment rpt'!$N:$N,AP$1)</f>
        <v>0</v>
      </c>
      <c r="AQ673" s="86">
        <f>SUMIFS('sys inv movment rpt'!$M:$M,'sys inv movment rpt'!$L:$L,$M673,'sys inv movment rpt'!$N:$N,AQ$1)</f>
        <v>0</v>
      </c>
      <c r="AR673" s="86">
        <f>SUMIFS('sys inv movment rpt'!$M:$M,'sys inv movment rpt'!$L:$L,$M673,'sys inv movment rpt'!$N:$N,AR$1)</f>
        <v>0</v>
      </c>
      <c r="AS673" s="86">
        <f>SUMIFS('sys inv movment rpt'!$M:$M,'sys inv movment rpt'!$L:$L,$M673,'sys inv movment rpt'!$N:$N,AS$1)</f>
        <v>80</v>
      </c>
      <c r="AT673" s="86">
        <f>SUMIFS('sys inv movment rpt'!$M:$M,'sys inv movment rpt'!$L:$L,$M673,'sys inv movment rpt'!$N:$N,AT$1)</f>
        <v>0</v>
      </c>
      <c r="AU673" s="86">
        <f>SUMIFS('sys inv movment rpt'!$M:$M,'sys inv movment rpt'!$L:$L,$M673,'sys inv movment rpt'!$N:$N,AU$1)</f>
        <v>0</v>
      </c>
      <c r="AV673" s="86">
        <f>SUMIFS('sys inv movment rpt'!$M:$M,'sys inv movment rpt'!$L:$L,$M673,'sys inv movment rpt'!$N:$N,AV$1)</f>
        <v>0</v>
      </c>
      <c r="AW673" s="87" t="str">
        <f>IFERROR(VLOOKUP(A673,'sys-backorder details'!E:U,17,0),"-")</f>
        <v>30 Days</v>
      </c>
      <c r="AX673" s="87" t="str">
        <f>IF(K673&gt;1,VLOOKUP(A673,'settings-routing'!A:I,9,0),"")</f>
        <v/>
      </c>
    </row>
    <row r="674" ht="12.75" hidden="1" customHeight="1">
      <c r="A674" s="28" t="s">
        <v>1500</v>
      </c>
      <c r="B674" s="28" t="s">
        <v>1501</v>
      </c>
      <c r="C674" s="50">
        <f t="shared" si="2"/>
        <v>0</v>
      </c>
      <c r="D674" s="80">
        <f>SUMIF('Stocks 101-111'!$J:$J,'item dashboard'!A674,'Stocks 101-111'!K:K)</f>
        <v>0</v>
      </c>
      <c r="E674" s="80">
        <f>SUMIF('Stocks 101-111'!$J:$J,'item dashboard'!A674,'Stocks 101-111'!$L:$L)</f>
        <v>0</v>
      </c>
      <c r="F674" s="81">
        <f t="shared" si="3"/>
        <v>0</v>
      </c>
      <c r="G674" s="82">
        <f t="shared" si="4"/>
        <v>0</v>
      </c>
      <c r="H674" s="50">
        <f>SUMIFS('sys-backorder details'!$M:$M,'sys-backorder details'!$E:$E,'item dashboard'!A674,'sys-backorder details'!$V:$V,"")</f>
        <v>0</v>
      </c>
      <c r="I674" s="83">
        <f>SUMIF('settings-routing'!$I:$I,'item dashboard'!A674,'settings-routing'!$O:$O)</f>
        <v>0</v>
      </c>
      <c r="J674" s="50">
        <f>SUMIFS('sys-backorder details'!$M:$M,'sys-backorder details'!$E:$E,'item dashboard'!A674,'sys-backorder details'!$V:$V,"Call off")</f>
        <v>0</v>
      </c>
      <c r="K674" s="84">
        <f t="shared" si="5"/>
        <v>0</v>
      </c>
      <c r="L674" s="84">
        <f>SUMIF('Production Plan'!$E:$E,'item dashboard'!A674,'Production Plan'!$N:$N)</f>
        <v>0</v>
      </c>
      <c r="M674" s="85" t="str">
        <f t="shared" si="6"/>
        <v>B-L101-W63CHRSM-1 Ltr. White Printed Chrisma Oil and Lubricants</v>
      </c>
      <c r="N674" s="86">
        <f>SUMIFS('sys inv movment rpt'!$M:$M,'sys inv movment rpt'!$L:$L,$M674,'sys inv movment rpt'!$N:$N,N$1)</f>
        <v>0</v>
      </c>
      <c r="O674" s="86">
        <f>SUMIFS('sys inv movment rpt'!$M:$M,'sys inv movment rpt'!$L:$L,$M674,'sys inv movment rpt'!$N:$N,O$1)</f>
        <v>0</v>
      </c>
      <c r="P674" s="86">
        <f>SUMIFS('sys inv movment rpt'!$M:$M,'sys inv movment rpt'!$L:$L,$M674,'sys inv movment rpt'!$N:$N,P$1)</f>
        <v>0</v>
      </c>
      <c r="Q674" s="86">
        <f>SUMIFS('sys inv movment rpt'!$M:$M,'sys inv movment rpt'!$L:$L,$M674,'sys inv movment rpt'!$N:$N,Q$1)</f>
        <v>0</v>
      </c>
      <c r="R674" s="86">
        <f>SUMIFS('sys inv movment rpt'!$M:$M,'sys inv movment rpt'!$L:$L,$M674,'sys inv movment rpt'!$N:$N,R$1)</f>
        <v>0</v>
      </c>
      <c r="S674" s="86">
        <f>SUMIFS('sys inv movment rpt'!$M:$M,'sys inv movment rpt'!$L:$L,$M674,'sys inv movment rpt'!$N:$N,S$1)</f>
        <v>0</v>
      </c>
      <c r="T674" s="86">
        <f>SUMIFS('sys inv movment rpt'!$M:$M,'sys inv movment rpt'!$L:$L,$M674,'sys inv movment rpt'!$N:$N,T$1)</f>
        <v>0</v>
      </c>
      <c r="U674" s="86">
        <f>SUMIFS('sys inv movment rpt'!$M:$M,'sys inv movment rpt'!$L:$L,$M674,'sys inv movment rpt'!$N:$N,U$1)</f>
        <v>0</v>
      </c>
      <c r="V674" s="86">
        <f>SUMIFS('sys inv movment rpt'!$M:$M,'sys inv movment rpt'!$L:$L,$M674,'sys inv movment rpt'!$N:$N,V$1)</f>
        <v>0</v>
      </c>
      <c r="W674" s="86">
        <f>SUMIFS('sys inv movment rpt'!$M:$M,'sys inv movment rpt'!$L:$L,$M674,'sys inv movment rpt'!$N:$N,W$1)</f>
        <v>0</v>
      </c>
      <c r="X674" s="86">
        <f>SUMIFS('sys inv movment rpt'!$M:$M,'sys inv movment rpt'!$L:$L,$M674,'sys inv movment rpt'!$N:$N,X$1)</f>
        <v>0</v>
      </c>
      <c r="Y674" s="86">
        <f>SUMIFS('sys inv movment rpt'!$M:$M,'sys inv movment rpt'!$L:$L,$M674,'sys inv movment rpt'!$N:$N,Y$1)</f>
        <v>0</v>
      </c>
      <c r="Z674" s="86">
        <f>SUMIFS('sys inv movment rpt'!$M:$M,'sys inv movment rpt'!$L:$L,$M674,'sys inv movment rpt'!$N:$N,Z$1)</f>
        <v>0</v>
      </c>
      <c r="AA674" s="86">
        <f>SUMIFS('sys inv movment rpt'!$M:$M,'sys inv movment rpt'!$L:$L,$M674,'sys inv movment rpt'!$N:$N,AA$1)</f>
        <v>0</v>
      </c>
      <c r="AB674" s="86">
        <f>SUMIFS('sys inv movment rpt'!$M:$M,'sys inv movment rpt'!$L:$L,$M674,'sys inv movment rpt'!$N:$N,AB$1)</f>
        <v>0</v>
      </c>
      <c r="AC674" s="86">
        <f>SUMIFS('sys inv movment rpt'!$M:$M,'sys inv movment rpt'!$L:$L,$M674,'sys inv movment rpt'!$N:$N,AC$1)</f>
        <v>0</v>
      </c>
      <c r="AD674" s="86">
        <f>SUMIFS('sys inv movment rpt'!$M:$M,'sys inv movment rpt'!$L:$L,$M674,'sys inv movment rpt'!$N:$N,AD$1)</f>
        <v>0</v>
      </c>
      <c r="AE674" s="86">
        <f>SUMIFS('sys inv movment rpt'!$M:$M,'sys inv movment rpt'!$L:$L,$M674,'sys inv movment rpt'!$N:$N,AE$1)</f>
        <v>0</v>
      </c>
      <c r="AF674" s="86">
        <f>SUMIFS('sys inv movment rpt'!$M:$M,'sys inv movment rpt'!$L:$L,$M674,'sys inv movment rpt'!$N:$N,AF$1)</f>
        <v>0</v>
      </c>
      <c r="AG674" s="86">
        <f>SUMIFS('sys inv movment rpt'!$M:$M,'sys inv movment rpt'!$L:$L,$M674,'sys inv movment rpt'!$N:$N,AG$1)</f>
        <v>0</v>
      </c>
      <c r="AH674" s="86">
        <f>SUMIFS('sys inv movment rpt'!$M:$M,'sys inv movment rpt'!$L:$L,$M674,'sys inv movment rpt'!$N:$N,AH$1)</f>
        <v>0</v>
      </c>
      <c r="AI674" s="86">
        <f>SUMIFS('sys inv movment rpt'!$M:$M,'sys inv movment rpt'!$L:$L,$M674,'sys inv movment rpt'!$N:$N,AI$1)</f>
        <v>0</v>
      </c>
      <c r="AJ674" s="86">
        <f>SUMIFS('sys inv movment rpt'!$M:$M,'sys inv movment rpt'!$L:$L,$M674,'sys inv movment rpt'!$N:$N,AJ$1)</f>
        <v>0</v>
      </c>
      <c r="AK674" s="86">
        <f>SUMIFS('sys inv movment rpt'!$M:$M,'sys inv movment rpt'!$L:$L,$M674,'sys inv movment rpt'!$N:$N,AK$1)</f>
        <v>0</v>
      </c>
      <c r="AL674" s="86">
        <f>SUMIFS('sys inv movment rpt'!$M:$M,'sys inv movment rpt'!$L:$L,$M674,'sys inv movment rpt'!$N:$N,AL$1)</f>
        <v>0</v>
      </c>
      <c r="AM674" s="86">
        <f>SUMIFS('sys inv movment rpt'!$M:$M,'sys inv movment rpt'!$L:$L,$M674,'sys inv movment rpt'!$N:$N,AM$1)</f>
        <v>0</v>
      </c>
      <c r="AN674" s="86">
        <f>SUMIFS('sys inv movment rpt'!$M:$M,'sys inv movment rpt'!$L:$L,$M674,'sys inv movment rpt'!$N:$N,AN$1)</f>
        <v>0</v>
      </c>
      <c r="AO674" s="86">
        <f>SUMIFS('sys inv movment rpt'!$M:$M,'sys inv movment rpt'!$L:$L,$M674,'sys inv movment rpt'!$N:$N,AO$1)</f>
        <v>0</v>
      </c>
      <c r="AP674" s="86">
        <f>SUMIFS('sys inv movment rpt'!$M:$M,'sys inv movment rpt'!$L:$L,$M674,'sys inv movment rpt'!$N:$N,AP$1)</f>
        <v>0</v>
      </c>
      <c r="AQ674" s="86">
        <f>SUMIFS('sys inv movment rpt'!$M:$M,'sys inv movment rpt'!$L:$L,$M674,'sys inv movment rpt'!$N:$N,AQ$1)</f>
        <v>0</v>
      </c>
      <c r="AR674" s="86">
        <f>SUMIFS('sys inv movment rpt'!$M:$M,'sys inv movment rpt'!$L:$L,$M674,'sys inv movment rpt'!$N:$N,AR$1)</f>
        <v>0</v>
      </c>
      <c r="AS674" s="86">
        <f>SUMIFS('sys inv movment rpt'!$M:$M,'sys inv movment rpt'!$L:$L,$M674,'sys inv movment rpt'!$N:$N,AS$1)</f>
        <v>0</v>
      </c>
      <c r="AT674" s="86">
        <f>SUMIFS('sys inv movment rpt'!$M:$M,'sys inv movment rpt'!$L:$L,$M674,'sys inv movment rpt'!$N:$N,AT$1)</f>
        <v>0</v>
      </c>
      <c r="AU674" s="86">
        <f>SUMIFS('sys inv movment rpt'!$M:$M,'sys inv movment rpt'!$L:$L,$M674,'sys inv movment rpt'!$N:$N,AU$1)</f>
        <v>0</v>
      </c>
      <c r="AV674" s="86">
        <f>SUMIFS('sys inv movment rpt'!$M:$M,'sys inv movment rpt'!$L:$L,$M674,'sys inv movment rpt'!$N:$N,AV$1)</f>
        <v>0</v>
      </c>
      <c r="AW674" s="87" t="str">
        <f>IFERROR(VLOOKUP(A674,'sys-backorder details'!E:U,17,0),"-")</f>
        <v>-</v>
      </c>
      <c r="AX674" s="87" t="str">
        <f>IF(K674&gt;1,VLOOKUP(A674,'settings-routing'!A:I,9,0),"")</f>
        <v/>
      </c>
    </row>
    <row r="675" ht="12.75" hidden="1" customHeight="1">
      <c r="A675" s="28" t="s">
        <v>1502</v>
      </c>
      <c r="B675" s="28" t="s">
        <v>1503</v>
      </c>
      <c r="C675" s="50">
        <f t="shared" si="2"/>
        <v>0</v>
      </c>
      <c r="D675" s="80">
        <f>SUMIF('Stocks 101-111'!$J:$J,'item dashboard'!A675,'Stocks 101-111'!K:K)</f>
        <v>0</v>
      </c>
      <c r="E675" s="80">
        <f>SUMIF('Stocks 101-111'!$J:$J,'item dashboard'!A675,'Stocks 101-111'!$L:$L)</f>
        <v>0</v>
      </c>
      <c r="F675" s="81">
        <f t="shared" si="3"/>
        <v>0</v>
      </c>
      <c r="G675" s="82">
        <f t="shared" si="4"/>
        <v>0</v>
      </c>
      <c r="H675" s="50">
        <f>SUMIFS('sys-backorder details'!$M:$M,'sys-backorder details'!$E:$E,'item dashboard'!A675,'sys-backorder details'!$V:$V,"")</f>
        <v>0</v>
      </c>
      <c r="I675" s="83">
        <f>SUMIF('settings-routing'!$I:$I,'item dashboard'!A675,'settings-routing'!$O:$O)</f>
        <v>0</v>
      </c>
      <c r="J675" s="50">
        <f>SUMIFS('sys-backorder details'!$M:$M,'sys-backorder details'!$E:$E,'item dashboard'!A675,'sys-backorder details'!$V:$V,"Call off")</f>
        <v>0</v>
      </c>
      <c r="K675" s="84">
        <f t="shared" si="5"/>
        <v>0</v>
      </c>
      <c r="L675" s="84">
        <f>SUMIF('Production Plan'!$E:$E,'item dashboard'!A675,'Production Plan'!$N:$N)</f>
        <v>0</v>
      </c>
      <c r="M675" s="85" t="str">
        <f t="shared" si="6"/>
        <v>B-L101-W63ENGC-1 Ltr. White Printed Engine Coolant Jerrican</v>
      </c>
      <c r="N675" s="86">
        <f>SUMIFS('sys inv movment rpt'!$M:$M,'sys inv movment rpt'!$L:$L,$M675,'sys inv movment rpt'!$N:$N,N$1)</f>
        <v>0</v>
      </c>
      <c r="O675" s="86">
        <f>SUMIFS('sys inv movment rpt'!$M:$M,'sys inv movment rpt'!$L:$L,$M675,'sys inv movment rpt'!$N:$N,O$1)</f>
        <v>0</v>
      </c>
      <c r="P675" s="86">
        <f>SUMIFS('sys inv movment rpt'!$M:$M,'sys inv movment rpt'!$L:$L,$M675,'sys inv movment rpt'!$N:$N,P$1)</f>
        <v>0</v>
      </c>
      <c r="Q675" s="86">
        <f>SUMIFS('sys inv movment rpt'!$M:$M,'sys inv movment rpt'!$L:$L,$M675,'sys inv movment rpt'!$N:$N,Q$1)</f>
        <v>0</v>
      </c>
      <c r="R675" s="86">
        <f>SUMIFS('sys inv movment rpt'!$M:$M,'sys inv movment rpt'!$L:$L,$M675,'sys inv movment rpt'!$N:$N,R$1)</f>
        <v>0</v>
      </c>
      <c r="S675" s="86">
        <f>SUMIFS('sys inv movment rpt'!$M:$M,'sys inv movment rpt'!$L:$L,$M675,'sys inv movment rpt'!$N:$N,S$1)</f>
        <v>0</v>
      </c>
      <c r="T675" s="86">
        <f>SUMIFS('sys inv movment rpt'!$M:$M,'sys inv movment rpt'!$L:$L,$M675,'sys inv movment rpt'!$N:$N,T$1)</f>
        <v>0</v>
      </c>
      <c r="U675" s="86">
        <f>SUMIFS('sys inv movment rpt'!$M:$M,'sys inv movment rpt'!$L:$L,$M675,'sys inv movment rpt'!$N:$N,U$1)</f>
        <v>0</v>
      </c>
      <c r="V675" s="86">
        <f>SUMIFS('sys inv movment rpt'!$M:$M,'sys inv movment rpt'!$L:$L,$M675,'sys inv movment rpt'!$N:$N,V$1)</f>
        <v>0</v>
      </c>
      <c r="W675" s="86">
        <f>SUMIFS('sys inv movment rpt'!$M:$M,'sys inv movment rpt'!$L:$L,$M675,'sys inv movment rpt'!$N:$N,W$1)</f>
        <v>0</v>
      </c>
      <c r="X675" s="86">
        <f>SUMIFS('sys inv movment rpt'!$M:$M,'sys inv movment rpt'!$L:$L,$M675,'sys inv movment rpt'!$N:$N,X$1)</f>
        <v>0</v>
      </c>
      <c r="Y675" s="86">
        <f>SUMIFS('sys inv movment rpt'!$M:$M,'sys inv movment rpt'!$L:$L,$M675,'sys inv movment rpt'!$N:$N,Y$1)</f>
        <v>0</v>
      </c>
      <c r="Z675" s="86">
        <f>SUMIFS('sys inv movment rpt'!$M:$M,'sys inv movment rpt'!$L:$L,$M675,'sys inv movment rpt'!$N:$N,Z$1)</f>
        <v>0</v>
      </c>
      <c r="AA675" s="86">
        <f>SUMIFS('sys inv movment rpt'!$M:$M,'sys inv movment rpt'!$L:$L,$M675,'sys inv movment rpt'!$N:$N,AA$1)</f>
        <v>0</v>
      </c>
      <c r="AB675" s="86">
        <f>SUMIFS('sys inv movment rpt'!$M:$M,'sys inv movment rpt'!$L:$L,$M675,'sys inv movment rpt'!$N:$N,AB$1)</f>
        <v>0</v>
      </c>
      <c r="AC675" s="86">
        <f>SUMIFS('sys inv movment rpt'!$M:$M,'sys inv movment rpt'!$L:$L,$M675,'sys inv movment rpt'!$N:$N,AC$1)</f>
        <v>0</v>
      </c>
      <c r="AD675" s="86">
        <f>SUMIFS('sys inv movment rpt'!$M:$M,'sys inv movment rpt'!$L:$L,$M675,'sys inv movment rpt'!$N:$N,AD$1)</f>
        <v>0</v>
      </c>
      <c r="AE675" s="86">
        <f>SUMIFS('sys inv movment rpt'!$M:$M,'sys inv movment rpt'!$L:$L,$M675,'sys inv movment rpt'!$N:$N,AE$1)</f>
        <v>0</v>
      </c>
      <c r="AF675" s="86">
        <f>SUMIFS('sys inv movment rpt'!$M:$M,'sys inv movment rpt'!$L:$L,$M675,'sys inv movment rpt'!$N:$N,AF$1)</f>
        <v>0</v>
      </c>
      <c r="AG675" s="86">
        <f>SUMIFS('sys inv movment rpt'!$M:$M,'sys inv movment rpt'!$L:$L,$M675,'sys inv movment rpt'!$N:$N,AG$1)</f>
        <v>0</v>
      </c>
      <c r="AH675" s="86">
        <f>SUMIFS('sys inv movment rpt'!$M:$M,'sys inv movment rpt'!$L:$L,$M675,'sys inv movment rpt'!$N:$N,AH$1)</f>
        <v>0</v>
      </c>
      <c r="AI675" s="86">
        <f>SUMIFS('sys inv movment rpt'!$M:$M,'sys inv movment rpt'!$L:$L,$M675,'sys inv movment rpt'!$N:$N,AI$1)</f>
        <v>0</v>
      </c>
      <c r="AJ675" s="86">
        <f>SUMIFS('sys inv movment rpt'!$M:$M,'sys inv movment rpt'!$L:$L,$M675,'sys inv movment rpt'!$N:$N,AJ$1)</f>
        <v>0</v>
      </c>
      <c r="AK675" s="86">
        <f>SUMIFS('sys inv movment rpt'!$M:$M,'sys inv movment rpt'!$L:$L,$M675,'sys inv movment rpt'!$N:$N,AK$1)</f>
        <v>0</v>
      </c>
      <c r="AL675" s="86">
        <f>SUMIFS('sys inv movment rpt'!$M:$M,'sys inv movment rpt'!$L:$L,$M675,'sys inv movment rpt'!$N:$N,AL$1)</f>
        <v>0</v>
      </c>
      <c r="AM675" s="86">
        <f>SUMIFS('sys inv movment rpt'!$M:$M,'sys inv movment rpt'!$L:$L,$M675,'sys inv movment rpt'!$N:$N,AM$1)</f>
        <v>0</v>
      </c>
      <c r="AN675" s="86">
        <f>SUMIFS('sys inv movment rpt'!$M:$M,'sys inv movment rpt'!$L:$L,$M675,'sys inv movment rpt'!$N:$N,AN$1)</f>
        <v>0</v>
      </c>
      <c r="AO675" s="86">
        <f>SUMIFS('sys inv movment rpt'!$M:$M,'sys inv movment rpt'!$L:$L,$M675,'sys inv movment rpt'!$N:$N,AO$1)</f>
        <v>0</v>
      </c>
      <c r="AP675" s="86">
        <f>SUMIFS('sys inv movment rpt'!$M:$M,'sys inv movment rpt'!$L:$L,$M675,'sys inv movment rpt'!$N:$N,AP$1)</f>
        <v>0</v>
      </c>
      <c r="AQ675" s="86">
        <f>SUMIFS('sys inv movment rpt'!$M:$M,'sys inv movment rpt'!$L:$L,$M675,'sys inv movment rpt'!$N:$N,AQ$1)</f>
        <v>0</v>
      </c>
      <c r="AR675" s="86">
        <f>SUMIFS('sys inv movment rpt'!$M:$M,'sys inv movment rpt'!$L:$L,$M675,'sys inv movment rpt'!$N:$N,AR$1)</f>
        <v>0</v>
      </c>
      <c r="AS675" s="86">
        <f>SUMIFS('sys inv movment rpt'!$M:$M,'sys inv movment rpt'!$L:$L,$M675,'sys inv movment rpt'!$N:$N,AS$1)</f>
        <v>0</v>
      </c>
      <c r="AT675" s="86">
        <f>SUMIFS('sys inv movment rpt'!$M:$M,'sys inv movment rpt'!$L:$L,$M675,'sys inv movment rpt'!$N:$N,AT$1)</f>
        <v>0</v>
      </c>
      <c r="AU675" s="86">
        <f>SUMIFS('sys inv movment rpt'!$M:$M,'sys inv movment rpt'!$L:$L,$M675,'sys inv movment rpt'!$N:$N,AU$1)</f>
        <v>0</v>
      </c>
      <c r="AV675" s="86">
        <f>SUMIFS('sys inv movment rpt'!$M:$M,'sys inv movment rpt'!$L:$L,$M675,'sys inv movment rpt'!$N:$N,AV$1)</f>
        <v>0</v>
      </c>
      <c r="AW675" s="87" t="str">
        <f>IFERROR(VLOOKUP(A675,'sys-backorder details'!E:U,17,0),"-")</f>
        <v>-</v>
      </c>
      <c r="AX675" s="87" t="str">
        <f>IF(K675&gt;1,VLOOKUP(A675,'settings-routing'!A:I,9,0),"")</f>
        <v/>
      </c>
    </row>
    <row r="676" ht="12.75" hidden="1" customHeight="1">
      <c r="A676" s="28" t="s">
        <v>1504</v>
      </c>
      <c r="B676" s="28" t="s">
        <v>1505</v>
      </c>
      <c r="C676" s="50">
        <f t="shared" si="2"/>
        <v>868</v>
      </c>
      <c r="D676" s="80">
        <f>SUMIF('Stocks 101-111'!$J:$J,'item dashboard'!A676,'Stocks 101-111'!K:K)</f>
        <v>868</v>
      </c>
      <c r="E676" s="80">
        <f>SUMIF('Stocks 101-111'!$J:$J,'item dashboard'!A676,'Stocks 101-111'!$L:$L)</f>
        <v>0</v>
      </c>
      <c r="F676" s="81">
        <f t="shared" si="3"/>
        <v>0</v>
      </c>
      <c r="G676" s="82">
        <f t="shared" si="4"/>
        <v>0.3142857143</v>
      </c>
      <c r="H676" s="50">
        <f>SUMIFS('sys-backorder details'!$M:$M,'sys-backorder details'!$E:$E,'item dashboard'!A676,'sys-backorder details'!$V:$V,"")</f>
        <v>0</v>
      </c>
      <c r="I676" s="83">
        <f>SUMIF('settings-routing'!$I:$I,'item dashboard'!A676,'settings-routing'!$O:$O)</f>
        <v>0</v>
      </c>
      <c r="J676" s="50">
        <f>SUMIFS('sys-backorder details'!$M:$M,'sys-backorder details'!$E:$E,'item dashboard'!A676,'sys-backorder details'!$V:$V,"Call off")</f>
        <v>4520</v>
      </c>
      <c r="K676" s="84">
        <f t="shared" si="5"/>
        <v>-868</v>
      </c>
      <c r="L676" s="84">
        <f>SUMIF('Production Plan'!$E:$E,'item dashboard'!A676,'Production Plan'!$N:$N)</f>
        <v>0</v>
      </c>
      <c r="M676" s="85" t="str">
        <f t="shared" si="6"/>
        <v>B-L101-W63-GULFMAX-1ltr Printed GulfMax Bottle</v>
      </c>
      <c r="N676" s="86">
        <f>SUMIFS('sys inv movment rpt'!$M:$M,'sys inv movment rpt'!$L:$L,$M676,'sys inv movment rpt'!$N:$N,N$1)</f>
        <v>880</v>
      </c>
      <c r="O676" s="86">
        <f>SUMIFS('sys inv movment rpt'!$M:$M,'sys inv movment rpt'!$L:$L,$M676,'sys inv movment rpt'!$N:$N,O$1)</f>
        <v>0</v>
      </c>
      <c r="P676" s="86">
        <f>SUMIFS('sys inv movment rpt'!$M:$M,'sys inv movment rpt'!$L:$L,$M676,'sys inv movment rpt'!$N:$N,P$1)</f>
        <v>0</v>
      </c>
      <c r="Q676" s="86">
        <f>SUMIFS('sys inv movment rpt'!$M:$M,'sys inv movment rpt'!$L:$L,$M676,'sys inv movment rpt'!$N:$N,Q$1)</f>
        <v>0</v>
      </c>
      <c r="R676" s="86">
        <f>SUMIFS('sys inv movment rpt'!$M:$M,'sys inv movment rpt'!$L:$L,$M676,'sys inv movment rpt'!$N:$N,R$1)</f>
        <v>320</v>
      </c>
      <c r="S676" s="86">
        <f>SUMIFS('sys inv movment rpt'!$M:$M,'sys inv movment rpt'!$L:$L,$M676,'sys inv movment rpt'!$N:$N,S$1)</f>
        <v>560</v>
      </c>
      <c r="T676" s="86">
        <f>SUMIFS('sys inv movment rpt'!$M:$M,'sys inv movment rpt'!$L:$L,$M676,'sys inv movment rpt'!$N:$N,T$1)</f>
        <v>0</v>
      </c>
      <c r="U676" s="86">
        <f>SUMIFS('sys inv movment rpt'!$M:$M,'sys inv movment rpt'!$L:$L,$M676,'sys inv movment rpt'!$N:$N,U$1)</f>
        <v>0</v>
      </c>
      <c r="V676" s="86">
        <f>SUMIFS('sys inv movment rpt'!$M:$M,'sys inv movment rpt'!$L:$L,$M676,'sys inv movment rpt'!$N:$N,V$1)</f>
        <v>400</v>
      </c>
      <c r="W676" s="86">
        <f>SUMIFS('sys inv movment rpt'!$M:$M,'sys inv movment rpt'!$L:$L,$M676,'sys inv movment rpt'!$N:$N,W$1)</f>
        <v>0</v>
      </c>
      <c r="X676" s="86">
        <f>SUMIFS('sys inv movment rpt'!$M:$M,'sys inv movment rpt'!$L:$L,$M676,'sys inv movment rpt'!$N:$N,X$1)</f>
        <v>0</v>
      </c>
      <c r="Y676" s="86">
        <f>SUMIFS('sys inv movment rpt'!$M:$M,'sys inv movment rpt'!$L:$L,$M676,'sys inv movment rpt'!$N:$N,Y$1)</f>
        <v>0</v>
      </c>
      <c r="Z676" s="86">
        <f>SUMIFS('sys inv movment rpt'!$M:$M,'sys inv movment rpt'!$L:$L,$M676,'sys inv movment rpt'!$N:$N,Z$1)</f>
        <v>0</v>
      </c>
      <c r="AA676" s="86">
        <f>SUMIFS('sys inv movment rpt'!$M:$M,'sys inv movment rpt'!$L:$L,$M676,'sys inv movment rpt'!$N:$N,AA$1)</f>
        <v>160</v>
      </c>
      <c r="AB676" s="86">
        <f>SUMIFS('sys inv movment rpt'!$M:$M,'sys inv movment rpt'!$L:$L,$M676,'sys inv movment rpt'!$N:$N,AB$1)</f>
        <v>0</v>
      </c>
      <c r="AC676" s="86">
        <f>SUMIFS('sys inv movment rpt'!$M:$M,'sys inv movment rpt'!$L:$L,$M676,'sys inv movment rpt'!$N:$N,AC$1)</f>
        <v>0</v>
      </c>
      <c r="AD676" s="86">
        <f>SUMIFS('sys inv movment rpt'!$M:$M,'sys inv movment rpt'!$L:$L,$M676,'sys inv movment rpt'!$N:$N,AD$1)</f>
        <v>0</v>
      </c>
      <c r="AE676" s="86">
        <f>SUMIFS('sys inv movment rpt'!$M:$M,'sys inv movment rpt'!$L:$L,$M676,'sys inv movment rpt'!$N:$N,AE$1)</f>
        <v>160</v>
      </c>
      <c r="AF676" s="86">
        <f>SUMIFS('sys inv movment rpt'!$M:$M,'sys inv movment rpt'!$L:$L,$M676,'sys inv movment rpt'!$N:$N,AF$1)</f>
        <v>800</v>
      </c>
      <c r="AG676" s="86">
        <f>SUMIFS('sys inv movment rpt'!$M:$M,'sys inv movment rpt'!$L:$L,$M676,'sys inv movment rpt'!$N:$N,AG$1)</f>
        <v>0</v>
      </c>
      <c r="AH676" s="86">
        <f>SUMIFS('sys inv movment rpt'!$M:$M,'sys inv movment rpt'!$L:$L,$M676,'sys inv movment rpt'!$N:$N,AH$1)</f>
        <v>0</v>
      </c>
      <c r="AI676" s="86">
        <f>SUMIFS('sys inv movment rpt'!$M:$M,'sys inv movment rpt'!$L:$L,$M676,'sys inv movment rpt'!$N:$N,AI$1)</f>
        <v>0</v>
      </c>
      <c r="AJ676" s="86">
        <f>SUMIFS('sys inv movment rpt'!$M:$M,'sys inv movment rpt'!$L:$L,$M676,'sys inv movment rpt'!$N:$N,AJ$1)</f>
        <v>240</v>
      </c>
      <c r="AK676" s="86">
        <f>SUMIFS('sys inv movment rpt'!$M:$M,'sys inv movment rpt'!$L:$L,$M676,'sys inv movment rpt'!$N:$N,AK$1)</f>
        <v>0</v>
      </c>
      <c r="AL676" s="86">
        <f>SUMIFS('sys inv movment rpt'!$M:$M,'sys inv movment rpt'!$L:$L,$M676,'sys inv movment rpt'!$N:$N,AL$1)</f>
        <v>0</v>
      </c>
      <c r="AM676" s="86">
        <f>SUMIFS('sys inv movment rpt'!$M:$M,'sys inv movment rpt'!$L:$L,$M676,'sys inv movment rpt'!$N:$N,AM$1)</f>
        <v>0</v>
      </c>
      <c r="AN676" s="86">
        <f>SUMIFS('sys inv movment rpt'!$M:$M,'sys inv movment rpt'!$L:$L,$M676,'sys inv movment rpt'!$N:$N,AN$1)</f>
        <v>240</v>
      </c>
      <c r="AO676" s="86">
        <f>SUMIFS('sys inv movment rpt'!$M:$M,'sys inv movment rpt'!$L:$L,$M676,'sys inv movment rpt'!$N:$N,AO$1)</f>
        <v>320</v>
      </c>
      <c r="AP676" s="86">
        <f>SUMIFS('sys inv movment rpt'!$M:$M,'sys inv movment rpt'!$L:$L,$M676,'sys inv movment rpt'!$N:$N,AP$1)</f>
        <v>0</v>
      </c>
      <c r="AQ676" s="86">
        <f>SUMIFS('sys inv movment rpt'!$M:$M,'sys inv movment rpt'!$L:$L,$M676,'sys inv movment rpt'!$N:$N,AQ$1)</f>
        <v>0</v>
      </c>
      <c r="AR676" s="86">
        <f>SUMIFS('sys inv movment rpt'!$M:$M,'sys inv movment rpt'!$L:$L,$M676,'sys inv movment rpt'!$N:$N,AR$1)</f>
        <v>0</v>
      </c>
      <c r="AS676" s="86">
        <f>SUMIFS('sys inv movment rpt'!$M:$M,'sys inv movment rpt'!$L:$L,$M676,'sys inv movment rpt'!$N:$N,AS$1)</f>
        <v>800</v>
      </c>
      <c r="AT676" s="86">
        <f>SUMIFS('sys inv movment rpt'!$M:$M,'sys inv movment rpt'!$L:$L,$M676,'sys inv movment rpt'!$N:$N,AT$1)</f>
        <v>0</v>
      </c>
      <c r="AU676" s="86">
        <f>SUMIFS('sys inv movment rpt'!$M:$M,'sys inv movment rpt'!$L:$L,$M676,'sys inv movment rpt'!$N:$N,AU$1)</f>
        <v>0</v>
      </c>
      <c r="AV676" s="86">
        <f>SUMIFS('sys inv movment rpt'!$M:$M,'sys inv movment rpt'!$L:$L,$M676,'sys inv movment rpt'!$N:$N,AV$1)</f>
        <v>0</v>
      </c>
      <c r="AW676" s="87" t="str">
        <f>IFERROR(VLOOKUP(A676,'sys-backorder details'!E:U,17,0),"-")</f>
        <v>Cash/Current Cheque</v>
      </c>
      <c r="AX676" s="87" t="str">
        <f>IF(K676&gt;1,VLOOKUP(A676,'settings-routing'!A:I,9,0),"")</f>
        <v/>
      </c>
    </row>
    <row r="677" ht="12.75" hidden="1" customHeight="1">
      <c r="A677" s="50" t="s">
        <v>1506</v>
      </c>
      <c r="B677" s="50" t="s">
        <v>1507</v>
      </c>
      <c r="C677" s="50">
        <f t="shared" si="2"/>
        <v>0</v>
      </c>
      <c r="D677" s="80">
        <f>SUMIF('Stocks 101-111'!$J:$J,'item dashboard'!A677,'Stocks 101-111'!K:K)</f>
        <v>0</v>
      </c>
      <c r="E677" s="80">
        <f>SUMIF('Stocks 101-111'!$J:$J,'item dashboard'!A677,'Stocks 101-111'!$L:$L)</f>
        <v>0</v>
      </c>
      <c r="F677" s="81">
        <f t="shared" si="3"/>
        <v>0</v>
      </c>
      <c r="G677" s="82">
        <f t="shared" si="4"/>
        <v>0</v>
      </c>
      <c r="H677" s="50">
        <f>SUMIFS('sys-backorder details'!$M:$M,'sys-backorder details'!$E:$E,'item dashboard'!A677,'sys-backorder details'!$V:$V,"")</f>
        <v>0</v>
      </c>
      <c r="I677" s="83">
        <f>SUMIF('settings-routing'!$I:$I,'item dashboard'!A677,'settings-routing'!$O:$O)</f>
        <v>0</v>
      </c>
      <c r="J677" s="50">
        <f>SUMIFS('sys-backorder details'!$M:$M,'sys-backorder details'!$E:$E,'item dashboard'!A677,'sys-backorder details'!$V:$V,"Call off")</f>
        <v>0</v>
      </c>
      <c r="K677" s="84">
        <f t="shared" si="5"/>
        <v>0</v>
      </c>
      <c r="L677" s="84">
        <f>SUMIF('Production Plan'!$E:$E,'item dashboard'!A677,'Production Plan'!$N:$N)</f>
        <v>0</v>
      </c>
      <c r="M677" s="85" t="str">
        <f t="shared" si="6"/>
        <v>B-L101-W63JOFRAMIC-1 Ltr. White Joframic JerryCan</v>
      </c>
      <c r="N677" s="86">
        <f>SUMIFS('sys inv movment rpt'!$M:$M,'sys inv movment rpt'!$L:$L,$M677,'sys inv movment rpt'!$N:$N,N$1)</f>
        <v>0</v>
      </c>
      <c r="O677" s="86">
        <f>SUMIFS('sys inv movment rpt'!$M:$M,'sys inv movment rpt'!$L:$L,$M677,'sys inv movment rpt'!$N:$N,O$1)</f>
        <v>0</v>
      </c>
      <c r="P677" s="86">
        <f>SUMIFS('sys inv movment rpt'!$M:$M,'sys inv movment rpt'!$L:$L,$M677,'sys inv movment rpt'!$N:$N,P$1)</f>
        <v>0</v>
      </c>
      <c r="Q677" s="86">
        <f>SUMIFS('sys inv movment rpt'!$M:$M,'sys inv movment rpt'!$L:$L,$M677,'sys inv movment rpt'!$N:$N,Q$1)</f>
        <v>0</v>
      </c>
      <c r="R677" s="86">
        <f>SUMIFS('sys inv movment rpt'!$M:$M,'sys inv movment rpt'!$L:$L,$M677,'sys inv movment rpt'!$N:$N,R$1)</f>
        <v>0</v>
      </c>
      <c r="S677" s="86">
        <f>SUMIFS('sys inv movment rpt'!$M:$M,'sys inv movment rpt'!$L:$L,$M677,'sys inv movment rpt'!$N:$N,S$1)</f>
        <v>0</v>
      </c>
      <c r="T677" s="86">
        <f>SUMIFS('sys inv movment rpt'!$M:$M,'sys inv movment rpt'!$L:$L,$M677,'sys inv movment rpt'!$N:$N,T$1)</f>
        <v>0</v>
      </c>
      <c r="U677" s="86">
        <f>SUMIFS('sys inv movment rpt'!$M:$M,'sys inv movment rpt'!$L:$L,$M677,'sys inv movment rpt'!$N:$N,U$1)</f>
        <v>0</v>
      </c>
      <c r="V677" s="86">
        <f>SUMIFS('sys inv movment rpt'!$M:$M,'sys inv movment rpt'!$L:$L,$M677,'sys inv movment rpt'!$N:$N,V$1)</f>
        <v>0</v>
      </c>
      <c r="W677" s="86">
        <f>SUMIFS('sys inv movment rpt'!$M:$M,'sys inv movment rpt'!$L:$L,$M677,'sys inv movment rpt'!$N:$N,W$1)</f>
        <v>0</v>
      </c>
      <c r="X677" s="86">
        <f>SUMIFS('sys inv movment rpt'!$M:$M,'sys inv movment rpt'!$L:$L,$M677,'sys inv movment rpt'!$N:$N,X$1)</f>
        <v>0</v>
      </c>
      <c r="Y677" s="86">
        <f>SUMIFS('sys inv movment rpt'!$M:$M,'sys inv movment rpt'!$L:$L,$M677,'sys inv movment rpt'!$N:$N,Y$1)</f>
        <v>0</v>
      </c>
      <c r="Z677" s="86">
        <f>SUMIFS('sys inv movment rpt'!$M:$M,'sys inv movment rpt'!$L:$L,$M677,'sys inv movment rpt'!$N:$N,Z$1)</f>
        <v>0</v>
      </c>
      <c r="AA677" s="86">
        <f>SUMIFS('sys inv movment rpt'!$M:$M,'sys inv movment rpt'!$L:$L,$M677,'sys inv movment rpt'!$N:$N,AA$1)</f>
        <v>0</v>
      </c>
      <c r="AB677" s="86">
        <f>SUMIFS('sys inv movment rpt'!$M:$M,'sys inv movment rpt'!$L:$L,$M677,'sys inv movment rpt'!$N:$N,AB$1)</f>
        <v>0</v>
      </c>
      <c r="AC677" s="86">
        <f>SUMIFS('sys inv movment rpt'!$M:$M,'sys inv movment rpt'!$L:$L,$M677,'sys inv movment rpt'!$N:$N,AC$1)</f>
        <v>0</v>
      </c>
      <c r="AD677" s="86">
        <f>SUMIFS('sys inv movment rpt'!$M:$M,'sys inv movment rpt'!$L:$L,$M677,'sys inv movment rpt'!$N:$N,AD$1)</f>
        <v>0</v>
      </c>
      <c r="AE677" s="86">
        <f>SUMIFS('sys inv movment rpt'!$M:$M,'sys inv movment rpt'!$L:$L,$M677,'sys inv movment rpt'!$N:$N,AE$1)</f>
        <v>0</v>
      </c>
      <c r="AF677" s="86">
        <f>SUMIFS('sys inv movment rpt'!$M:$M,'sys inv movment rpt'!$L:$L,$M677,'sys inv movment rpt'!$N:$N,AF$1)</f>
        <v>0</v>
      </c>
      <c r="AG677" s="86">
        <f>SUMIFS('sys inv movment rpt'!$M:$M,'sys inv movment rpt'!$L:$L,$M677,'sys inv movment rpt'!$N:$N,AG$1)</f>
        <v>0</v>
      </c>
      <c r="AH677" s="86">
        <f>SUMIFS('sys inv movment rpt'!$M:$M,'sys inv movment rpt'!$L:$L,$M677,'sys inv movment rpt'!$N:$N,AH$1)</f>
        <v>0</v>
      </c>
      <c r="AI677" s="86">
        <f>SUMIFS('sys inv movment rpt'!$M:$M,'sys inv movment rpt'!$L:$L,$M677,'sys inv movment rpt'!$N:$N,AI$1)</f>
        <v>0</v>
      </c>
      <c r="AJ677" s="86">
        <f>SUMIFS('sys inv movment rpt'!$M:$M,'sys inv movment rpt'!$L:$L,$M677,'sys inv movment rpt'!$N:$N,AJ$1)</f>
        <v>0</v>
      </c>
      <c r="AK677" s="86">
        <f>SUMIFS('sys inv movment rpt'!$M:$M,'sys inv movment rpt'!$L:$L,$M677,'sys inv movment rpt'!$N:$N,AK$1)</f>
        <v>0</v>
      </c>
      <c r="AL677" s="86">
        <f>SUMIFS('sys inv movment rpt'!$M:$M,'sys inv movment rpt'!$L:$L,$M677,'sys inv movment rpt'!$N:$N,AL$1)</f>
        <v>0</v>
      </c>
      <c r="AM677" s="86">
        <f>SUMIFS('sys inv movment rpt'!$M:$M,'sys inv movment rpt'!$L:$L,$M677,'sys inv movment rpt'!$N:$N,AM$1)</f>
        <v>0</v>
      </c>
      <c r="AN677" s="86">
        <f>SUMIFS('sys inv movment rpt'!$M:$M,'sys inv movment rpt'!$L:$L,$M677,'sys inv movment rpt'!$N:$N,AN$1)</f>
        <v>0</v>
      </c>
      <c r="AO677" s="86">
        <f>SUMIFS('sys inv movment rpt'!$M:$M,'sys inv movment rpt'!$L:$L,$M677,'sys inv movment rpt'!$N:$N,AO$1)</f>
        <v>0</v>
      </c>
      <c r="AP677" s="86">
        <f>SUMIFS('sys inv movment rpt'!$M:$M,'sys inv movment rpt'!$L:$L,$M677,'sys inv movment rpt'!$N:$N,AP$1)</f>
        <v>0</v>
      </c>
      <c r="AQ677" s="86">
        <f>SUMIFS('sys inv movment rpt'!$M:$M,'sys inv movment rpt'!$L:$L,$M677,'sys inv movment rpt'!$N:$N,AQ$1)</f>
        <v>0</v>
      </c>
      <c r="AR677" s="86">
        <f>SUMIFS('sys inv movment rpt'!$M:$M,'sys inv movment rpt'!$L:$L,$M677,'sys inv movment rpt'!$N:$N,AR$1)</f>
        <v>0</v>
      </c>
      <c r="AS677" s="86">
        <f>SUMIFS('sys inv movment rpt'!$M:$M,'sys inv movment rpt'!$L:$L,$M677,'sys inv movment rpt'!$N:$N,AS$1)</f>
        <v>0</v>
      </c>
      <c r="AT677" s="86">
        <f>SUMIFS('sys inv movment rpt'!$M:$M,'sys inv movment rpt'!$L:$L,$M677,'sys inv movment rpt'!$N:$N,AT$1)</f>
        <v>0</v>
      </c>
      <c r="AU677" s="86">
        <f>SUMIFS('sys inv movment rpt'!$M:$M,'sys inv movment rpt'!$L:$L,$M677,'sys inv movment rpt'!$N:$N,AU$1)</f>
        <v>0</v>
      </c>
      <c r="AV677" s="86">
        <f>SUMIFS('sys inv movment rpt'!$M:$M,'sys inv movment rpt'!$L:$L,$M677,'sys inv movment rpt'!$N:$N,AV$1)</f>
        <v>0</v>
      </c>
      <c r="AW677" s="87" t="str">
        <f>IFERROR(VLOOKUP(A677,'sys-backorder details'!E:U,17,0),"-")</f>
        <v>-</v>
      </c>
      <c r="AX677" s="87" t="str">
        <f>IF(K677&gt;1,VLOOKUP(A677,'settings-routing'!A:I,9,0),"")</f>
        <v/>
      </c>
    </row>
    <row r="678" ht="12.75" hidden="1" customHeight="1">
      <c r="A678" s="28" t="s">
        <v>1508</v>
      </c>
      <c r="B678" s="28" t="s">
        <v>1509</v>
      </c>
      <c r="C678" s="50">
        <f t="shared" si="2"/>
        <v>0</v>
      </c>
      <c r="D678" s="80">
        <f>SUMIF('Stocks 101-111'!$J:$J,'item dashboard'!A678,'Stocks 101-111'!K:K)</f>
        <v>0</v>
      </c>
      <c r="E678" s="80">
        <f>SUMIF('Stocks 101-111'!$J:$J,'item dashboard'!A678,'Stocks 101-111'!$L:$L)</f>
        <v>0</v>
      </c>
      <c r="F678" s="81">
        <f t="shared" si="3"/>
        <v>0</v>
      </c>
      <c r="G678" s="82">
        <f t="shared" si="4"/>
        <v>0</v>
      </c>
      <c r="H678" s="50">
        <f>SUMIFS('sys-backorder details'!$M:$M,'sys-backorder details'!$E:$E,'item dashboard'!A678,'sys-backorder details'!$V:$V,"")</f>
        <v>0</v>
      </c>
      <c r="I678" s="83">
        <f>SUMIF('settings-routing'!$I:$I,'item dashboard'!A678,'settings-routing'!$O:$O)</f>
        <v>0</v>
      </c>
      <c r="J678" s="50">
        <f>SUMIFS('sys-backorder details'!$M:$M,'sys-backorder details'!$E:$E,'item dashboard'!A678,'sys-backorder details'!$V:$V,"Call off")</f>
        <v>0</v>
      </c>
      <c r="K678" s="84">
        <f t="shared" si="5"/>
        <v>0</v>
      </c>
      <c r="L678" s="84">
        <f>SUMIF('Production Plan'!$E:$E,'item dashboard'!A678,'Production Plan'!$N:$N)</f>
        <v>0</v>
      </c>
      <c r="M678" s="85" t="str">
        <f t="shared" si="6"/>
        <v>B-L101-W63PAN-R-1 Ltr. White Printed Panmar Radiator Jerycan</v>
      </c>
      <c r="N678" s="86">
        <f>SUMIFS('sys inv movment rpt'!$M:$M,'sys inv movment rpt'!$L:$L,$M678,'sys inv movment rpt'!$N:$N,N$1)</f>
        <v>0</v>
      </c>
      <c r="O678" s="86">
        <f>SUMIFS('sys inv movment rpt'!$M:$M,'sys inv movment rpt'!$L:$L,$M678,'sys inv movment rpt'!$N:$N,O$1)</f>
        <v>0</v>
      </c>
      <c r="P678" s="86">
        <f>SUMIFS('sys inv movment rpt'!$M:$M,'sys inv movment rpt'!$L:$L,$M678,'sys inv movment rpt'!$N:$N,P$1)</f>
        <v>0</v>
      </c>
      <c r="Q678" s="86">
        <f>SUMIFS('sys inv movment rpt'!$M:$M,'sys inv movment rpt'!$L:$L,$M678,'sys inv movment rpt'!$N:$N,Q$1)</f>
        <v>0</v>
      </c>
      <c r="R678" s="86">
        <f>SUMIFS('sys inv movment rpt'!$M:$M,'sys inv movment rpt'!$L:$L,$M678,'sys inv movment rpt'!$N:$N,R$1)</f>
        <v>0</v>
      </c>
      <c r="S678" s="86">
        <f>SUMIFS('sys inv movment rpt'!$M:$M,'sys inv movment rpt'!$L:$L,$M678,'sys inv movment rpt'!$N:$N,S$1)</f>
        <v>0</v>
      </c>
      <c r="T678" s="86">
        <f>SUMIFS('sys inv movment rpt'!$M:$M,'sys inv movment rpt'!$L:$L,$M678,'sys inv movment rpt'!$N:$N,T$1)</f>
        <v>0</v>
      </c>
      <c r="U678" s="86">
        <f>SUMIFS('sys inv movment rpt'!$M:$M,'sys inv movment rpt'!$L:$L,$M678,'sys inv movment rpt'!$N:$N,U$1)</f>
        <v>0</v>
      </c>
      <c r="V678" s="86">
        <f>SUMIFS('sys inv movment rpt'!$M:$M,'sys inv movment rpt'!$L:$L,$M678,'sys inv movment rpt'!$N:$N,V$1)</f>
        <v>0</v>
      </c>
      <c r="W678" s="86">
        <f>SUMIFS('sys inv movment rpt'!$M:$M,'sys inv movment rpt'!$L:$L,$M678,'sys inv movment rpt'!$N:$N,W$1)</f>
        <v>0</v>
      </c>
      <c r="X678" s="86">
        <f>SUMIFS('sys inv movment rpt'!$M:$M,'sys inv movment rpt'!$L:$L,$M678,'sys inv movment rpt'!$N:$N,X$1)</f>
        <v>0</v>
      </c>
      <c r="Y678" s="86">
        <f>SUMIFS('sys inv movment rpt'!$M:$M,'sys inv movment rpt'!$L:$L,$M678,'sys inv movment rpt'!$N:$N,Y$1)</f>
        <v>0</v>
      </c>
      <c r="Z678" s="86">
        <f>SUMIFS('sys inv movment rpt'!$M:$M,'sys inv movment rpt'!$L:$L,$M678,'sys inv movment rpt'!$N:$N,Z$1)</f>
        <v>0</v>
      </c>
      <c r="AA678" s="86">
        <f>SUMIFS('sys inv movment rpt'!$M:$M,'sys inv movment rpt'!$L:$L,$M678,'sys inv movment rpt'!$N:$N,AA$1)</f>
        <v>0</v>
      </c>
      <c r="AB678" s="86">
        <f>SUMIFS('sys inv movment rpt'!$M:$M,'sys inv movment rpt'!$L:$L,$M678,'sys inv movment rpt'!$N:$N,AB$1)</f>
        <v>0</v>
      </c>
      <c r="AC678" s="86">
        <f>SUMIFS('sys inv movment rpt'!$M:$M,'sys inv movment rpt'!$L:$L,$M678,'sys inv movment rpt'!$N:$N,AC$1)</f>
        <v>0</v>
      </c>
      <c r="AD678" s="86">
        <f>SUMIFS('sys inv movment rpt'!$M:$M,'sys inv movment rpt'!$L:$L,$M678,'sys inv movment rpt'!$N:$N,AD$1)</f>
        <v>0</v>
      </c>
      <c r="AE678" s="86">
        <f>SUMIFS('sys inv movment rpt'!$M:$M,'sys inv movment rpt'!$L:$L,$M678,'sys inv movment rpt'!$N:$N,AE$1)</f>
        <v>0</v>
      </c>
      <c r="AF678" s="86">
        <f>SUMIFS('sys inv movment rpt'!$M:$M,'sys inv movment rpt'!$L:$L,$M678,'sys inv movment rpt'!$N:$N,AF$1)</f>
        <v>0</v>
      </c>
      <c r="AG678" s="86">
        <f>SUMIFS('sys inv movment rpt'!$M:$M,'sys inv movment rpt'!$L:$L,$M678,'sys inv movment rpt'!$N:$N,AG$1)</f>
        <v>0</v>
      </c>
      <c r="AH678" s="86">
        <f>SUMIFS('sys inv movment rpt'!$M:$M,'sys inv movment rpt'!$L:$L,$M678,'sys inv movment rpt'!$N:$N,AH$1)</f>
        <v>0</v>
      </c>
      <c r="AI678" s="86">
        <f>SUMIFS('sys inv movment rpt'!$M:$M,'sys inv movment rpt'!$L:$L,$M678,'sys inv movment rpt'!$N:$N,AI$1)</f>
        <v>0</v>
      </c>
      <c r="AJ678" s="86">
        <f>SUMIFS('sys inv movment rpt'!$M:$M,'sys inv movment rpt'!$L:$L,$M678,'sys inv movment rpt'!$N:$N,AJ$1)</f>
        <v>0</v>
      </c>
      <c r="AK678" s="86">
        <f>SUMIFS('sys inv movment rpt'!$M:$M,'sys inv movment rpt'!$L:$L,$M678,'sys inv movment rpt'!$N:$N,AK$1)</f>
        <v>0</v>
      </c>
      <c r="AL678" s="86">
        <f>SUMIFS('sys inv movment rpt'!$M:$M,'sys inv movment rpt'!$L:$L,$M678,'sys inv movment rpt'!$N:$N,AL$1)</f>
        <v>0</v>
      </c>
      <c r="AM678" s="86">
        <f>SUMIFS('sys inv movment rpt'!$M:$M,'sys inv movment rpt'!$L:$L,$M678,'sys inv movment rpt'!$N:$N,AM$1)</f>
        <v>0</v>
      </c>
      <c r="AN678" s="86">
        <f>SUMIFS('sys inv movment rpt'!$M:$M,'sys inv movment rpt'!$L:$L,$M678,'sys inv movment rpt'!$N:$N,AN$1)</f>
        <v>0</v>
      </c>
      <c r="AO678" s="86">
        <f>SUMIFS('sys inv movment rpt'!$M:$M,'sys inv movment rpt'!$L:$L,$M678,'sys inv movment rpt'!$N:$N,AO$1)</f>
        <v>0</v>
      </c>
      <c r="AP678" s="86">
        <f>SUMIFS('sys inv movment rpt'!$M:$M,'sys inv movment rpt'!$L:$L,$M678,'sys inv movment rpt'!$N:$N,AP$1)</f>
        <v>0</v>
      </c>
      <c r="AQ678" s="86">
        <f>SUMIFS('sys inv movment rpt'!$M:$M,'sys inv movment rpt'!$L:$L,$M678,'sys inv movment rpt'!$N:$N,AQ$1)</f>
        <v>0</v>
      </c>
      <c r="AR678" s="86">
        <f>SUMIFS('sys inv movment rpt'!$M:$M,'sys inv movment rpt'!$L:$L,$M678,'sys inv movment rpt'!$N:$N,AR$1)</f>
        <v>0</v>
      </c>
      <c r="AS678" s="86">
        <f>SUMIFS('sys inv movment rpt'!$M:$M,'sys inv movment rpt'!$L:$L,$M678,'sys inv movment rpt'!$N:$N,AS$1)</f>
        <v>0</v>
      </c>
      <c r="AT678" s="86">
        <f>SUMIFS('sys inv movment rpt'!$M:$M,'sys inv movment rpt'!$L:$L,$M678,'sys inv movment rpt'!$N:$N,AT$1)</f>
        <v>0</v>
      </c>
      <c r="AU678" s="86">
        <f>SUMIFS('sys inv movment rpt'!$M:$M,'sys inv movment rpt'!$L:$L,$M678,'sys inv movment rpt'!$N:$N,AU$1)</f>
        <v>0</v>
      </c>
      <c r="AV678" s="86">
        <f>SUMIFS('sys inv movment rpt'!$M:$M,'sys inv movment rpt'!$L:$L,$M678,'sys inv movment rpt'!$N:$N,AV$1)</f>
        <v>0</v>
      </c>
      <c r="AW678" s="87" t="str">
        <f>IFERROR(VLOOKUP(A678,'sys-backorder details'!E:U,17,0),"-")</f>
        <v>-</v>
      </c>
      <c r="AX678" s="87" t="str">
        <f>IF(K678&gt;1,VLOOKUP(A678,'settings-routing'!A:I,9,0),"")</f>
        <v/>
      </c>
    </row>
    <row r="679" ht="12.75" hidden="1" customHeight="1">
      <c r="A679" s="28" t="s">
        <v>1510</v>
      </c>
      <c r="B679" s="28" t="s">
        <v>1511</v>
      </c>
      <c r="C679" s="50">
        <f t="shared" si="2"/>
        <v>0</v>
      </c>
      <c r="D679" s="80">
        <f>SUMIF('Stocks 101-111'!$J:$J,'item dashboard'!A679,'Stocks 101-111'!K:K)</f>
        <v>0</v>
      </c>
      <c r="E679" s="80">
        <f>SUMIF('Stocks 101-111'!$J:$J,'item dashboard'!A679,'Stocks 101-111'!$L:$L)</f>
        <v>0</v>
      </c>
      <c r="F679" s="81">
        <f t="shared" si="3"/>
        <v>0</v>
      </c>
      <c r="G679" s="82">
        <f t="shared" si="4"/>
        <v>0</v>
      </c>
      <c r="H679" s="50">
        <f>SUMIFS('sys-backorder details'!$M:$M,'sys-backorder details'!$E:$E,'item dashboard'!A679,'sys-backorder details'!$V:$V,"")</f>
        <v>0</v>
      </c>
      <c r="I679" s="83">
        <f>SUMIF('settings-routing'!$I:$I,'item dashboard'!A679,'settings-routing'!$O:$O)</f>
        <v>0</v>
      </c>
      <c r="J679" s="50">
        <f>SUMIFS('sys-backorder details'!$M:$M,'sys-backorder details'!$E:$E,'item dashboard'!A679,'sys-backorder details'!$V:$V,"Call off")</f>
        <v>0</v>
      </c>
      <c r="K679" s="84">
        <f t="shared" si="5"/>
        <v>0</v>
      </c>
      <c r="L679" s="84">
        <f>SUMIF('Production Plan'!$E:$E,'item dashboard'!A679,'Production Plan'!$N:$N)</f>
        <v>0</v>
      </c>
      <c r="M679" s="85" t="str">
        <f t="shared" si="6"/>
        <v>B-L101-W63RNG-1 Ltr. White Printed Ring Jerrycan</v>
      </c>
      <c r="N679" s="86">
        <f>SUMIFS('sys inv movment rpt'!$M:$M,'sys inv movment rpt'!$L:$L,$M679,'sys inv movment rpt'!$N:$N,N$1)</f>
        <v>0</v>
      </c>
      <c r="O679" s="86">
        <f>SUMIFS('sys inv movment rpt'!$M:$M,'sys inv movment rpt'!$L:$L,$M679,'sys inv movment rpt'!$N:$N,O$1)</f>
        <v>0</v>
      </c>
      <c r="P679" s="86">
        <f>SUMIFS('sys inv movment rpt'!$M:$M,'sys inv movment rpt'!$L:$L,$M679,'sys inv movment rpt'!$N:$N,P$1)</f>
        <v>0</v>
      </c>
      <c r="Q679" s="86">
        <f>SUMIFS('sys inv movment rpt'!$M:$M,'sys inv movment rpt'!$L:$L,$M679,'sys inv movment rpt'!$N:$N,Q$1)</f>
        <v>0</v>
      </c>
      <c r="R679" s="86">
        <f>SUMIFS('sys inv movment rpt'!$M:$M,'sys inv movment rpt'!$L:$L,$M679,'sys inv movment rpt'!$N:$N,R$1)</f>
        <v>0</v>
      </c>
      <c r="S679" s="86">
        <f>SUMIFS('sys inv movment rpt'!$M:$M,'sys inv movment rpt'!$L:$L,$M679,'sys inv movment rpt'!$N:$N,S$1)</f>
        <v>0</v>
      </c>
      <c r="T679" s="86">
        <f>SUMIFS('sys inv movment rpt'!$M:$M,'sys inv movment rpt'!$L:$L,$M679,'sys inv movment rpt'!$N:$N,T$1)</f>
        <v>0</v>
      </c>
      <c r="U679" s="86">
        <f>SUMIFS('sys inv movment rpt'!$M:$M,'sys inv movment rpt'!$L:$L,$M679,'sys inv movment rpt'!$N:$N,U$1)</f>
        <v>0</v>
      </c>
      <c r="V679" s="86">
        <f>SUMIFS('sys inv movment rpt'!$M:$M,'sys inv movment rpt'!$L:$L,$M679,'sys inv movment rpt'!$N:$N,V$1)</f>
        <v>0</v>
      </c>
      <c r="W679" s="86">
        <f>SUMIFS('sys inv movment rpt'!$M:$M,'sys inv movment rpt'!$L:$L,$M679,'sys inv movment rpt'!$N:$N,W$1)</f>
        <v>0</v>
      </c>
      <c r="X679" s="86">
        <f>SUMIFS('sys inv movment rpt'!$M:$M,'sys inv movment rpt'!$L:$L,$M679,'sys inv movment rpt'!$N:$N,X$1)</f>
        <v>0</v>
      </c>
      <c r="Y679" s="86">
        <f>SUMIFS('sys inv movment rpt'!$M:$M,'sys inv movment rpt'!$L:$L,$M679,'sys inv movment rpt'!$N:$N,Y$1)</f>
        <v>0</v>
      </c>
      <c r="Z679" s="86">
        <f>SUMIFS('sys inv movment rpt'!$M:$M,'sys inv movment rpt'!$L:$L,$M679,'sys inv movment rpt'!$N:$N,Z$1)</f>
        <v>0</v>
      </c>
      <c r="AA679" s="86">
        <f>SUMIFS('sys inv movment rpt'!$M:$M,'sys inv movment rpt'!$L:$L,$M679,'sys inv movment rpt'!$N:$N,AA$1)</f>
        <v>0</v>
      </c>
      <c r="AB679" s="86">
        <f>SUMIFS('sys inv movment rpt'!$M:$M,'sys inv movment rpt'!$L:$L,$M679,'sys inv movment rpt'!$N:$N,AB$1)</f>
        <v>0</v>
      </c>
      <c r="AC679" s="86">
        <f>SUMIFS('sys inv movment rpt'!$M:$M,'sys inv movment rpt'!$L:$L,$M679,'sys inv movment rpt'!$N:$N,AC$1)</f>
        <v>0</v>
      </c>
      <c r="AD679" s="86">
        <f>SUMIFS('sys inv movment rpt'!$M:$M,'sys inv movment rpt'!$L:$L,$M679,'sys inv movment rpt'!$N:$N,AD$1)</f>
        <v>0</v>
      </c>
      <c r="AE679" s="86">
        <f>SUMIFS('sys inv movment rpt'!$M:$M,'sys inv movment rpt'!$L:$L,$M679,'sys inv movment rpt'!$N:$N,AE$1)</f>
        <v>0</v>
      </c>
      <c r="AF679" s="86">
        <f>SUMIFS('sys inv movment rpt'!$M:$M,'sys inv movment rpt'!$L:$L,$M679,'sys inv movment rpt'!$N:$N,AF$1)</f>
        <v>0</v>
      </c>
      <c r="AG679" s="86">
        <f>SUMIFS('sys inv movment rpt'!$M:$M,'sys inv movment rpt'!$L:$L,$M679,'sys inv movment rpt'!$N:$N,AG$1)</f>
        <v>0</v>
      </c>
      <c r="AH679" s="86">
        <f>SUMIFS('sys inv movment rpt'!$M:$M,'sys inv movment rpt'!$L:$L,$M679,'sys inv movment rpt'!$N:$N,AH$1)</f>
        <v>0</v>
      </c>
      <c r="AI679" s="86">
        <f>SUMIFS('sys inv movment rpt'!$M:$M,'sys inv movment rpt'!$L:$L,$M679,'sys inv movment rpt'!$N:$N,AI$1)</f>
        <v>0</v>
      </c>
      <c r="AJ679" s="86">
        <f>SUMIFS('sys inv movment rpt'!$M:$M,'sys inv movment rpt'!$L:$L,$M679,'sys inv movment rpt'!$N:$N,AJ$1)</f>
        <v>0</v>
      </c>
      <c r="AK679" s="86">
        <f>SUMIFS('sys inv movment rpt'!$M:$M,'sys inv movment rpt'!$L:$L,$M679,'sys inv movment rpt'!$N:$N,AK$1)</f>
        <v>0</v>
      </c>
      <c r="AL679" s="86">
        <f>SUMIFS('sys inv movment rpt'!$M:$M,'sys inv movment rpt'!$L:$L,$M679,'sys inv movment rpt'!$N:$N,AL$1)</f>
        <v>0</v>
      </c>
      <c r="AM679" s="86">
        <f>SUMIFS('sys inv movment rpt'!$M:$M,'sys inv movment rpt'!$L:$L,$M679,'sys inv movment rpt'!$N:$N,AM$1)</f>
        <v>0</v>
      </c>
      <c r="AN679" s="86">
        <f>SUMIFS('sys inv movment rpt'!$M:$M,'sys inv movment rpt'!$L:$L,$M679,'sys inv movment rpt'!$N:$N,AN$1)</f>
        <v>0</v>
      </c>
      <c r="AO679" s="86">
        <f>SUMIFS('sys inv movment rpt'!$M:$M,'sys inv movment rpt'!$L:$L,$M679,'sys inv movment rpt'!$N:$N,AO$1)</f>
        <v>0</v>
      </c>
      <c r="AP679" s="86">
        <f>SUMIFS('sys inv movment rpt'!$M:$M,'sys inv movment rpt'!$L:$L,$M679,'sys inv movment rpt'!$N:$N,AP$1)</f>
        <v>0</v>
      </c>
      <c r="AQ679" s="86">
        <f>SUMIFS('sys inv movment rpt'!$M:$M,'sys inv movment rpt'!$L:$L,$M679,'sys inv movment rpt'!$N:$N,AQ$1)</f>
        <v>0</v>
      </c>
      <c r="AR679" s="86">
        <f>SUMIFS('sys inv movment rpt'!$M:$M,'sys inv movment rpt'!$L:$L,$M679,'sys inv movment rpt'!$N:$N,AR$1)</f>
        <v>0</v>
      </c>
      <c r="AS679" s="86">
        <f>SUMIFS('sys inv movment rpt'!$M:$M,'sys inv movment rpt'!$L:$L,$M679,'sys inv movment rpt'!$N:$N,AS$1)</f>
        <v>0</v>
      </c>
      <c r="AT679" s="86">
        <f>SUMIFS('sys inv movment rpt'!$M:$M,'sys inv movment rpt'!$L:$L,$M679,'sys inv movment rpt'!$N:$N,AT$1)</f>
        <v>0</v>
      </c>
      <c r="AU679" s="86">
        <f>SUMIFS('sys inv movment rpt'!$M:$M,'sys inv movment rpt'!$L:$L,$M679,'sys inv movment rpt'!$N:$N,AU$1)</f>
        <v>0</v>
      </c>
      <c r="AV679" s="86">
        <f>SUMIFS('sys inv movment rpt'!$M:$M,'sys inv movment rpt'!$L:$L,$M679,'sys inv movment rpt'!$N:$N,AV$1)</f>
        <v>0</v>
      </c>
      <c r="AW679" s="87" t="str">
        <f>IFERROR(VLOOKUP(A679,'sys-backorder details'!E:U,17,0),"-")</f>
        <v>-</v>
      </c>
      <c r="AX679" s="87" t="str">
        <f>IF(K679&gt;1,VLOOKUP(A679,'settings-routing'!A:I,9,0),"")</f>
        <v/>
      </c>
    </row>
    <row r="680" ht="12.75" hidden="1" customHeight="1">
      <c r="A680" s="50" t="s">
        <v>1512</v>
      </c>
      <c r="B680" s="50" t="s">
        <v>1513</v>
      </c>
      <c r="C680" s="50">
        <f t="shared" si="2"/>
        <v>0</v>
      </c>
      <c r="D680" s="80">
        <f>SUMIF('Stocks 101-111'!$J:$J,'item dashboard'!A680,'Stocks 101-111'!K:K)</f>
        <v>0</v>
      </c>
      <c r="E680" s="80">
        <f>SUMIF('Stocks 101-111'!$J:$J,'item dashboard'!A680,'Stocks 101-111'!$L:$L)</f>
        <v>0</v>
      </c>
      <c r="F680" s="81">
        <f t="shared" si="3"/>
        <v>0</v>
      </c>
      <c r="G680" s="82">
        <f t="shared" si="4"/>
        <v>0</v>
      </c>
      <c r="H680" s="50">
        <f>SUMIFS('sys-backorder details'!$M:$M,'sys-backorder details'!$E:$E,'item dashboard'!A680,'sys-backorder details'!$V:$V,"")</f>
        <v>0</v>
      </c>
      <c r="I680" s="83">
        <f>SUMIF('settings-routing'!$I:$I,'item dashboard'!A680,'settings-routing'!$O:$O)</f>
        <v>0</v>
      </c>
      <c r="J680" s="50">
        <f>SUMIFS('sys-backorder details'!$M:$M,'sys-backorder details'!$E:$E,'item dashboard'!A680,'sys-backorder details'!$V:$V,"Call off")</f>
        <v>0</v>
      </c>
      <c r="K680" s="84">
        <f t="shared" si="5"/>
        <v>0</v>
      </c>
      <c r="L680" s="84">
        <f>SUMIF('Production Plan'!$E:$E,'item dashboard'!A680,'Production Plan'!$N:$N)</f>
        <v>0</v>
      </c>
      <c r="M680" s="85" t="str">
        <f t="shared" si="6"/>
        <v>B-L10-N50-1 Ltr. Natural Bottle</v>
      </c>
      <c r="N680" s="86">
        <f>SUMIFS('sys inv movment rpt'!$M:$M,'sys inv movment rpt'!$L:$L,$M680,'sys inv movment rpt'!$N:$N,N$1)</f>
        <v>0</v>
      </c>
      <c r="O680" s="86">
        <f>SUMIFS('sys inv movment rpt'!$M:$M,'sys inv movment rpt'!$L:$L,$M680,'sys inv movment rpt'!$N:$N,O$1)</f>
        <v>0</v>
      </c>
      <c r="P680" s="86">
        <f>SUMIFS('sys inv movment rpt'!$M:$M,'sys inv movment rpt'!$L:$L,$M680,'sys inv movment rpt'!$N:$N,P$1)</f>
        <v>0</v>
      </c>
      <c r="Q680" s="86">
        <f>SUMIFS('sys inv movment rpt'!$M:$M,'sys inv movment rpt'!$L:$L,$M680,'sys inv movment rpt'!$N:$N,Q$1)</f>
        <v>0</v>
      </c>
      <c r="R680" s="86">
        <f>SUMIFS('sys inv movment rpt'!$M:$M,'sys inv movment rpt'!$L:$L,$M680,'sys inv movment rpt'!$N:$N,R$1)</f>
        <v>0</v>
      </c>
      <c r="S680" s="86">
        <f>SUMIFS('sys inv movment rpt'!$M:$M,'sys inv movment rpt'!$L:$L,$M680,'sys inv movment rpt'!$N:$N,S$1)</f>
        <v>0</v>
      </c>
      <c r="T680" s="86">
        <f>SUMIFS('sys inv movment rpt'!$M:$M,'sys inv movment rpt'!$L:$L,$M680,'sys inv movment rpt'!$N:$N,T$1)</f>
        <v>0</v>
      </c>
      <c r="U680" s="86">
        <f>SUMIFS('sys inv movment rpt'!$M:$M,'sys inv movment rpt'!$L:$L,$M680,'sys inv movment rpt'!$N:$N,U$1)</f>
        <v>0</v>
      </c>
      <c r="V680" s="86">
        <f>SUMIFS('sys inv movment rpt'!$M:$M,'sys inv movment rpt'!$L:$L,$M680,'sys inv movment rpt'!$N:$N,V$1)</f>
        <v>0</v>
      </c>
      <c r="W680" s="86">
        <f>SUMIFS('sys inv movment rpt'!$M:$M,'sys inv movment rpt'!$L:$L,$M680,'sys inv movment rpt'!$N:$N,W$1)</f>
        <v>0</v>
      </c>
      <c r="X680" s="86">
        <f>SUMIFS('sys inv movment rpt'!$M:$M,'sys inv movment rpt'!$L:$L,$M680,'sys inv movment rpt'!$N:$N,X$1)</f>
        <v>0</v>
      </c>
      <c r="Y680" s="86">
        <f>SUMIFS('sys inv movment rpt'!$M:$M,'sys inv movment rpt'!$L:$L,$M680,'sys inv movment rpt'!$N:$N,Y$1)</f>
        <v>0</v>
      </c>
      <c r="Z680" s="86">
        <f>SUMIFS('sys inv movment rpt'!$M:$M,'sys inv movment rpt'!$L:$L,$M680,'sys inv movment rpt'!$N:$N,Z$1)</f>
        <v>0</v>
      </c>
      <c r="AA680" s="86">
        <f>SUMIFS('sys inv movment rpt'!$M:$M,'sys inv movment rpt'!$L:$L,$M680,'sys inv movment rpt'!$N:$N,AA$1)</f>
        <v>0</v>
      </c>
      <c r="AB680" s="86">
        <f>SUMIFS('sys inv movment rpt'!$M:$M,'sys inv movment rpt'!$L:$L,$M680,'sys inv movment rpt'!$N:$N,AB$1)</f>
        <v>0</v>
      </c>
      <c r="AC680" s="86">
        <f>SUMIFS('sys inv movment rpt'!$M:$M,'sys inv movment rpt'!$L:$L,$M680,'sys inv movment rpt'!$N:$N,AC$1)</f>
        <v>0</v>
      </c>
      <c r="AD680" s="86">
        <f>SUMIFS('sys inv movment rpt'!$M:$M,'sys inv movment rpt'!$L:$L,$M680,'sys inv movment rpt'!$N:$N,AD$1)</f>
        <v>0</v>
      </c>
      <c r="AE680" s="86">
        <f>SUMIFS('sys inv movment rpt'!$M:$M,'sys inv movment rpt'!$L:$L,$M680,'sys inv movment rpt'!$N:$N,AE$1)</f>
        <v>0</v>
      </c>
      <c r="AF680" s="86">
        <f>SUMIFS('sys inv movment rpt'!$M:$M,'sys inv movment rpt'!$L:$L,$M680,'sys inv movment rpt'!$N:$N,AF$1)</f>
        <v>0</v>
      </c>
      <c r="AG680" s="86">
        <f>SUMIFS('sys inv movment rpt'!$M:$M,'sys inv movment rpt'!$L:$L,$M680,'sys inv movment rpt'!$N:$N,AG$1)</f>
        <v>0</v>
      </c>
      <c r="AH680" s="86">
        <f>SUMIFS('sys inv movment rpt'!$M:$M,'sys inv movment rpt'!$L:$L,$M680,'sys inv movment rpt'!$N:$N,AH$1)</f>
        <v>0</v>
      </c>
      <c r="AI680" s="86">
        <f>SUMIFS('sys inv movment rpt'!$M:$M,'sys inv movment rpt'!$L:$L,$M680,'sys inv movment rpt'!$N:$N,AI$1)</f>
        <v>0</v>
      </c>
      <c r="AJ680" s="86">
        <f>SUMIFS('sys inv movment rpt'!$M:$M,'sys inv movment rpt'!$L:$L,$M680,'sys inv movment rpt'!$N:$N,AJ$1)</f>
        <v>0</v>
      </c>
      <c r="AK680" s="86">
        <f>SUMIFS('sys inv movment rpt'!$M:$M,'sys inv movment rpt'!$L:$L,$M680,'sys inv movment rpt'!$N:$N,AK$1)</f>
        <v>0</v>
      </c>
      <c r="AL680" s="86">
        <f>SUMIFS('sys inv movment rpt'!$M:$M,'sys inv movment rpt'!$L:$L,$M680,'sys inv movment rpt'!$N:$N,AL$1)</f>
        <v>0</v>
      </c>
      <c r="AM680" s="86">
        <f>SUMIFS('sys inv movment rpt'!$M:$M,'sys inv movment rpt'!$L:$L,$M680,'sys inv movment rpt'!$N:$N,AM$1)</f>
        <v>0</v>
      </c>
      <c r="AN680" s="86">
        <f>SUMIFS('sys inv movment rpt'!$M:$M,'sys inv movment rpt'!$L:$L,$M680,'sys inv movment rpt'!$N:$N,AN$1)</f>
        <v>0</v>
      </c>
      <c r="AO680" s="86">
        <f>SUMIFS('sys inv movment rpt'!$M:$M,'sys inv movment rpt'!$L:$L,$M680,'sys inv movment rpt'!$N:$N,AO$1)</f>
        <v>0</v>
      </c>
      <c r="AP680" s="86">
        <f>SUMIFS('sys inv movment rpt'!$M:$M,'sys inv movment rpt'!$L:$L,$M680,'sys inv movment rpt'!$N:$N,AP$1)</f>
        <v>0</v>
      </c>
      <c r="AQ680" s="86">
        <f>SUMIFS('sys inv movment rpt'!$M:$M,'sys inv movment rpt'!$L:$L,$M680,'sys inv movment rpt'!$N:$N,AQ$1)</f>
        <v>0</v>
      </c>
      <c r="AR680" s="86">
        <f>SUMIFS('sys inv movment rpt'!$M:$M,'sys inv movment rpt'!$L:$L,$M680,'sys inv movment rpt'!$N:$N,AR$1)</f>
        <v>0</v>
      </c>
      <c r="AS680" s="86">
        <f>SUMIFS('sys inv movment rpt'!$M:$M,'sys inv movment rpt'!$L:$L,$M680,'sys inv movment rpt'!$N:$N,AS$1)</f>
        <v>0</v>
      </c>
      <c r="AT680" s="86">
        <f>SUMIFS('sys inv movment rpt'!$M:$M,'sys inv movment rpt'!$L:$L,$M680,'sys inv movment rpt'!$N:$N,AT$1)</f>
        <v>0</v>
      </c>
      <c r="AU680" s="86">
        <f>SUMIFS('sys inv movment rpt'!$M:$M,'sys inv movment rpt'!$L:$L,$M680,'sys inv movment rpt'!$N:$N,AU$1)</f>
        <v>0</v>
      </c>
      <c r="AV680" s="86">
        <f>SUMIFS('sys inv movment rpt'!$M:$M,'sys inv movment rpt'!$L:$L,$M680,'sys inv movment rpt'!$N:$N,AV$1)</f>
        <v>0</v>
      </c>
      <c r="AW680" s="87" t="str">
        <f>IFERROR(VLOOKUP(A680,'sys-backorder details'!E:U,17,0),"-")</f>
        <v>-</v>
      </c>
      <c r="AX680" s="87" t="str">
        <f>IF(K680&gt;1,VLOOKUP(A680,'settings-routing'!A:I,9,0),"")</f>
        <v/>
      </c>
    </row>
    <row r="681" ht="12.75" hidden="1" customHeight="1">
      <c r="A681" s="28" t="s">
        <v>1514</v>
      </c>
      <c r="B681" s="28" t="s">
        <v>1515</v>
      </c>
      <c r="C681" s="50">
        <f t="shared" si="2"/>
        <v>0</v>
      </c>
      <c r="D681" s="80">
        <f>SUMIF('Stocks 101-111'!$J:$J,'item dashboard'!A681,'Stocks 101-111'!K:K)</f>
        <v>0</v>
      </c>
      <c r="E681" s="80">
        <f>SUMIF('Stocks 101-111'!$J:$J,'item dashboard'!A681,'Stocks 101-111'!$L:$L)</f>
        <v>0</v>
      </c>
      <c r="F681" s="81">
        <f t="shared" si="3"/>
        <v>0</v>
      </c>
      <c r="G681" s="82">
        <f t="shared" si="4"/>
        <v>0</v>
      </c>
      <c r="H681" s="50">
        <f>SUMIFS('sys-backorder details'!$M:$M,'sys-backorder details'!$E:$E,'item dashboard'!A681,'sys-backorder details'!$V:$V,"")</f>
        <v>0</v>
      </c>
      <c r="I681" s="83">
        <f>SUMIF('settings-routing'!$I:$I,'item dashboard'!A681,'settings-routing'!$O:$O)</f>
        <v>0</v>
      </c>
      <c r="J681" s="50">
        <f>SUMIFS('sys-backorder details'!$M:$M,'sys-backorder details'!$E:$E,'item dashboard'!A681,'sys-backorder details'!$V:$V,"Call off")</f>
        <v>0</v>
      </c>
      <c r="K681" s="84">
        <f t="shared" si="5"/>
        <v>0</v>
      </c>
      <c r="L681" s="84">
        <f>SUMIF('Production Plan'!$E:$E,'item dashboard'!A681,'Production Plan'!$N:$N)</f>
        <v>0</v>
      </c>
      <c r="M681" s="85" t="str">
        <f t="shared" si="6"/>
        <v>B-L10-N50ALAN-1 Ltr. Natual Pntd Alanic Bottle</v>
      </c>
      <c r="N681" s="86">
        <f>SUMIFS('sys inv movment rpt'!$M:$M,'sys inv movment rpt'!$L:$L,$M681,'sys inv movment rpt'!$N:$N,N$1)</f>
        <v>0</v>
      </c>
      <c r="O681" s="86">
        <f>SUMIFS('sys inv movment rpt'!$M:$M,'sys inv movment rpt'!$L:$L,$M681,'sys inv movment rpt'!$N:$N,O$1)</f>
        <v>0</v>
      </c>
      <c r="P681" s="86">
        <f>SUMIFS('sys inv movment rpt'!$M:$M,'sys inv movment rpt'!$L:$L,$M681,'sys inv movment rpt'!$N:$N,P$1)</f>
        <v>0</v>
      </c>
      <c r="Q681" s="86">
        <f>SUMIFS('sys inv movment rpt'!$M:$M,'sys inv movment rpt'!$L:$L,$M681,'sys inv movment rpt'!$N:$N,Q$1)</f>
        <v>0</v>
      </c>
      <c r="R681" s="86">
        <f>SUMIFS('sys inv movment rpt'!$M:$M,'sys inv movment rpt'!$L:$L,$M681,'sys inv movment rpt'!$N:$N,R$1)</f>
        <v>0</v>
      </c>
      <c r="S681" s="86">
        <f>SUMIFS('sys inv movment rpt'!$M:$M,'sys inv movment rpt'!$L:$L,$M681,'sys inv movment rpt'!$N:$N,S$1)</f>
        <v>0</v>
      </c>
      <c r="T681" s="86">
        <f>SUMIFS('sys inv movment rpt'!$M:$M,'sys inv movment rpt'!$L:$L,$M681,'sys inv movment rpt'!$N:$N,T$1)</f>
        <v>0</v>
      </c>
      <c r="U681" s="86">
        <f>SUMIFS('sys inv movment rpt'!$M:$M,'sys inv movment rpt'!$L:$L,$M681,'sys inv movment rpt'!$N:$N,U$1)</f>
        <v>0</v>
      </c>
      <c r="V681" s="86">
        <f>SUMIFS('sys inv movment rpt'!$M:$M,'sys inv movment rpt'!$L:$L,$M681,'sys inv movment rpt'!$N:$N,V$1)</f>
        <v>0</v>
      </c>
      <c r="W681" s="86">
        <f>SUMIFS('sys inv movment rpt'!$M:$M,'sys inv movment rpt'!$L:$L,$M681,'sys inv movment rpt'!$N:$N,W$1)</f>
        <v>0</v>
      </c>
      <c r="X681" s="86">
        <f>SUMIFS('sys inv movment rpt'!$M:$M,'sys inv movment rpt'!$L:$L,$M681,'sys inv movment rpt'!$N:$N,X$1)</f>
        <v>0</v>
      </c>
      <c r="Y681" s="86">
        <f>SUMIFS('sys inv movment rpt'!$M:$M,'sys inv movment rpt'!$L:$L,$M681,'sys inv movment rpt'!$N:$N,Y$1)</f>
        <v>0</v>
      </c>
      <c r="Z681" s="86">
        <f>SUMIFS('sys inv movment rpt'!$M:$M,'sys inv movment rpt'!$L:$L,$M681,'sys inv movment rpt'!$N:$N,Z$1)</f>
        <v>0</v>
      </c>
      <c r="AA681" s="86">
        <f>SUMIFS('sys inv movment rpt'!$M:$M,'sys inv movment rpt'!$L:$L,$M681,'sys inv movment rpt'!$N:$N,AA$1)</f>
        <v>0</v>
      </c>
      <c r="AB681" s="86">
        <f>SUMIFS('sys inv movment rpt'!$M:$M,'sys inv movment rpt'!$L:$L,$M681,'sys inv movment rpt'!$N:$N,AB$1)</f>
        <v>0</v>
      </c>
      <c r="AC681" s="86">
        <f>SUMIFS('sys inv movment rpt'!$M:$M,'sys inv movment rpt'!$L:$L,$M681,'sys inv movment rpt'!$N:$N,AC$1)</f>
        <v>0</v>
      </c>
      <c r="AD681" s="86">
        <f>SUMIFS('sys inv movment rpt'!$M:$M,'sys inv movment rpt'!$L:$L,$M681,'sys inv movment rpt'!$N:$N,AD$1)</f>
        <v>0</v>
      </c>
      <c r="AE681" s="86">
        <f>SUMIFS('sys inv movment rpt'!$M:$M,'sys inv movment rpt'!$L:$L,$M681,'sys inv movment rpt'!$N:$N,AE$1)</f>
        <v>0</v>
      </c>
      <c r="AF681" s="86">
        <f>SUMIFS('sys inv movment rpt'!$M:$M,'sys inv movment rpt'!$L:$L,$M681,'sys inv movment rpt'!$N:$N,AF$1)</f>
        <v>0</v>
      </c>
      <c r="AG681" s="86">
        <f>SUMIFS('sys inv movment rpt'!$M:$M,'sys inv movment rpt'!$L:$L,$M681,'sys inv movment rpt'!$N:$N,AG$1)</f>
        <v>0</v>
      </c>
      <c r="AH681" s="86">
        <f>SUMIFS('sys inv movment rpt'!$M:$M,'sys inv movment rpt'!$L:$L,$M681,'sys inv movment rpt'!$N:$N,AH$1)</f>
        <v>0</v>
      </c>
      <c r="AI681" s="86">
        <f>SUMIFS('sys inv movment rpt'!$M:$M,'sys inv movment rpt'!$L:$L,$M681,'sys inv movment rpt'!$N:$N,AI$1)</f>
        <v>0</v>
      </c>
      <c r="AJ681" s="86">
        <f>SUMIFS('sys inv movment rpt'!$M:$M,'sys inv movment rpt'!$L:$L,$M681,'sys inv movment rpt'!$N:$N,AJ$1)</f>
        <v>0</v>
      </c>
      <c r="AK681" s="86">
        <f>SUMIFS('sys inv movment rpt'!$M:$M,'sys inv movment rpt'!$L:$L,$M681,'sys inv movment rpt'!$N:$N,AK$1)</f>
        <v>0</v>
      </c>
      <c r="AL681" s="86">
        <f>SUMIFS('sys inv movment rpt'!$M:$M,'sys inv movment rpt'!$L:$L,$M681,'sys inv movment rpt'!$N:$N,AL$1)</f>
        <v>0</v>
      </c>
      <c r="AM681" s="86">
        <f>SUMIFS('sys inv movment rpt'!$M:$M,'sys inv movment rpt'!$L:$L,$M681,'sys inv movment rpt'!$N:$N,AM$1)</f>
        <v>0</v>
      </c>
      <c r="AN681" s="86">
        <f>SUMIFS('sys inv movment rpt'!$M:$M,'sys inv movment rpt'!$L:$L,$M681,'sys inv movment rpt'!$N:$N,AN$1)</f>
        <v>0</v>
      </c>
      <c r="AO681" s="86">
        <f>SUMIFS('sys inv movment rpt'!$M:$M,'sys inv movment rpt'!$L:$L,$M681,'sys inv movment rpt'!$N:$N,AO$1)</f>
        <v>0</v>
      </c>
      <c r="AP681" s="86">
        <f>SUMIFS('sys inv movment rpt'!$M:$M,'sys inv movment rpt'!$L:$L,$M681,'sys inv movment rpt'!$N:$N,AP$1)</f>
        <v>0</v>
      </c>
      <c r="AQ681" s="86">
        <f>SUMIFS('sys inv movment rpt'!$M:$M,'sys inv movment rpt'!$L:$L,$M681,'sys inv movment rpt'!$N:$N,AQ$1)</f>
        <v>0</v>
      </c>
      <c r="AR681" s="86">
        <f>SUMIFS('sys inv movment rpt'!$M:$M,'sys inv movment rpt'!$L:$L,$M681,'sys inv movment rpt'!$N:$N,AR$1)</f>
        <v>0</v>
      </c>
      <c r="AS681" s="86">
        <f>SUMIFS('sys inv movment rpt'!$M:$M,'sys inv movment rpt'!$L:$L,$M681,'sys inv movment rpt'!$N:$N,AS$1)</f>
        <v>0</v>
      </c>
      <c r="AT681" s="86">
        <f>SUMIFS('sys inv movment rpt'!$M:$M,'sys inv movment rpt'!$L:$L,$M681,'sys inv movment rpt'!$N:$N,AT$1)</f>
        <v>0</v>
      </c>
      <c r="AU681" s="86">
        <f>SUMIFS('sys inv movment rpt'!$M:$M,'sys inv movment rpt'!$L:$L,$M681,'sys inv movment rpt'!$N:$N,AU$1)</f>
        <v>0</v>
      </c>
      <c r="AV681" s="86">
        <f>SUMIFS('sys inv movment rpt'!$M:$M,'sys inv movment rpt'!$L:$L,$M681,'sys inv movment rpt'!$N:$N,AV$1)</f>
        <v>0</v>
      </c>
      <c r="AW681" s="87" t="str">
        <f>IFERROR(VLOOKUP(A681,'sys-backorder details'!E:U,17,0),"-")</f>
        <v>-</v>
      </c>
      <c r="AX681" s="87" t="str">
        <f>IF(K681&gt;1,VLOOKUP(A681,'settings-routing'!A:I,9,0),"")</f>
        <v/>
      </c>
    </row>
    <row r="682" ht="12.75" hidden="1" customHeight="1">
      <c r="A682" s="50" t="s">
        <v>1516</v>
      </c>
      <c r="B682" s="50" t="s">
        <v>1517</v>
      </c>
      <c r="C682" s="50">
        <f t="shared" si="2"/>
        <v>2232</v>
      </c>
      <c r="D682" s="80">
        <f>SUMIF('Stocks 101-111'!$J:$J,'item dashboard'!A682,'Stocks 101-111'!K:K)</f>
        <v>2232</v>
      </c>
      <c r="E682" s="80">
        <f>SUMIF('Stocks 101-111'!$J:$J,'item dashboard'!A682,'Stocks 101-111'!$L:$L)</f>
        <v>0</v>
      </c>
      <c r="F682" s="81">
        <f t="shared" si="3"/>
        <v>0</v>
      </c>
      <c r="G682" s="82">
        <f t="shared" si="4"/>
        <v>0</v>
      </c>
      <c r="H682" s="50">
        <f>SUMIFS('sys-backorder details'!$M:$M,'sys-backorder details'!$E:$E,'item dashboard'!A682,'sys-backorder details'!$V:$V,"")</f>
        <v>0</v>
      </c>
      <c r="I682" s="83">
        <f>SUMIF('settings-routing'!$I:$I,'item dashboard'!A682,'settings-routing'!$O:$O)</f>
        <v>0</v>
      </c>
      <c r="J682" s="50">
        <f>SUMIFS('sys-backorder details'!$M:$M,'sys-backorder details'!$E:$E,'item dashboard'!A682,'sys-backorder details'!$V:$V,"Call off")</f>
        <v>0</v>
      </c>
      <c r="K682" s="84">
        <f t="shared" si="5"/>
        <v>-2232</v>
      </c>
      <c r="L682" s="84">
        <f>SUMIF('Production Plan'!$E:$E,'item dashboard'!A682,'Production Plan'!$N:$N)</f>
        <v>0</v>
      </c>
      <c r="M682" s="85" t="str">
        <f t="shared" si="6"/>
        <v>B-L10-W50-1 Ltr. White Bottle</v>
      </c>
      <c r="N682" s="86">
        <f>SUMIFS('sys inv movment rpt'!$M:$M,'sys inv movment rpt'!$L:$L,$M682,'sys inv movment rpt'!$N:$N,N$1)</f>
        <v>0</v>
      </c>
      <c r="O682" s="86">
        <f>SUMIFS('sys inv movment rpt'!$M:$M,'sys inv movment rpt'!$L:$L,$M682,'sys inv movment rpt'!$N:$N,O$1)</f>
        <v>0</v>
      </c>
      <c r="P682" s="86">
        <f>SUMIFS('sys inv movment rpt'!$M:$M,'sys inv movment rpt'!$L:$L,$M682,'sys inv movment rpt'!$N:$N,P$1)</f>
        <v>0</v>
      </c>
      <c r="Q682" s="86">
        <f>SUMIFS('sys inv movment rpt'!$M:$M,'sys inv movment rpt'!$L:$L,$M682,'sys inv movment rpt'!$N:$N,Q$1)</f>
        <v>0</v>
      </c>
      <c r="R682" s="86">
        <f>SUMIFS('sys inv movment rpt'!$M:$M,'sys inv movment rpt'!$L:$L,$M682,'sys inv movment rpt'!$N:$N,R$1)</f>
        <v>0</v>
      </c>
      <c r="S682" s="86">
        <f>SUMIFS('sys inv movment rpt'!$M:$M,'sys inv movment rpt'!$L:$L,$M682,'sys inv movment rpt'!$N:$N,S$1)</f>
        <v>0</v>
      </c>
      <c r="T682" s="86">
        <f>SUMIFS('sys inv movment rpt'!$M:$M,'sys inv movment rpt'!$L:$L,$M682,'sys inv movment rpt'!$N:$N,T$1)</f>
        <v>0</v>
      </c>
      <c r="U682" s="86">
        <f>SUMIFS('sys inv movment rpt'!$M:$M,'sys inv movment rpt'!$L:$L,$M682,'sys inv movment rpt'!$N:$N,U$1)</f>
        <v>0</v>
      </c>
      <c r="V682" s="86">
        <f>SUMIFS('sys inv movment rpt'!$M:$M,'sys inv movment rpt'!$L:$L,$M682,'sys inv movment rpt'!$N:$N,V$1)</f>
        <v>0</v>
      </c>
      <c r="W682" s="86">
        <f>SUMIFS('sys inv movment rpt'!$M:$M,'sys inv movment rpt'!$L:$L,$M682,'sys inv movment rpt'!$N:$N,W$1)</f>
        <v>0</v>
      </c>
      <c r="X682" s="86">
        <f>SUMIFS('sys inv movment rpt'!$M:$M,'sys inv movment rpt'!$L:$L,$M682,'sys inv movment rpt'!$N:$N,X$1)</f>
        <v>0</v>
      </c>
      <c r="Y682" s="86">
        <f>SUMIFS('sys inv movment rpt'!$M:$M,'sys inv movment rpt'!$L:$L,$M682,'sys inv movment rpt'!$N:$N,Y$1)</f>
        <v>0</v>
      </c>
      <c r="Z682" s="86">
        <f>SUMIFS('sys inv movment rpt'!$M:$M,'sys inv movment rpt'!$L:$L,$M682,'sys inv movment rpt'!$N:$N,Z$1)</f>
        <v>0</v>
      </c>
      <c r="AA682" s="86">
        <f>SUMIFS('sys inv movment rpt'!$M:$M,'sys inv movment rpt'!$L:$L,$M682,'sys inv movment rpt'!$N:$N,AA$1)</f>
        <v>0</v>
      </c>
      <c r="AB682" s="86">
        <f>SUMIFS('sys inv movment rpt'!$M:$M,'sys inv movment rpt'!$L:$L,$M682,'sys inv movment rpt'!$N:$N,AB$1)</f>
        <v>0</v>
      </c>
      <c r="AC682" s="86">
        <f>SUMIFS('sys inv movment rpt'!$M:$M,'sys inv movment rpt'!$L:$L,$M682,'sys inv movment rpt'!$N:$N,AC$1)</f>
        <v>0</v>
      </c>
      <c r="AD682" s="86">
        <f>SUMIFS('sys inv movment rpt'!$M:$M,'sys inv movment rpt'!$L:$L,$M682,'sys inv movment rpt'!$N:$N,AD$1)</f>
        <v>0</v>
      </c>
      <c r="AE682" s="86">
        <f>SUMIFS('sys inv movment rpt'!$M:$M,'sys inv movment rpt'!$L:$L,$M682,'sys inv movment rpt'!$N:$N,AE$1)</f>
        <v>0</v>
      </c>
      <c r="AF682" s="86">
        <f>SUMIFS('sys inv movment rpt'!$M:$M,'sys inv movment rpt'!$L:$L,$M682,'sys inv movment rpt'!$N:$N,AF$1)</f>
        <v>0</v>
      </c>
      <c r="AG682" s="86">
        <f>SUMIFS('sys inv movment rpt'!$M:$M,'sys inv movment rpt'!$L:$L,$M682,'sys inv movment rpt'!$N:$N,AG$1)</f>
        <v>0</v>
      </c>
      <c r="AH682" s="86">
        <f>SUMIFS('sys inv movment rpt'!$M:$M,'sys inv movment rpt'!$L:$L,$M682,'sys inv movment rpt'!$N:$N,AH$1)</f>
        <v>0</v>
      </c>
      <c r="AI682" s="86">
        <f>SUMIFS('sys inv movment rpt'!$M:$M,'sys inv movment rpt'!$L:$L,$M682,'sys inv movment rpt'!$N:$N,AI$1)</f>
        <v>0</v>
      </c>
      <c r="AJ682" s="86">
        <f>SUMIFS('sys inv movment rpt'!$M:$M,'sys inv movment rpt'!$L:$L,$M682,'sys inv movment rpt'!$N:$N,AJ$1)</f>
        <v>0</v>
      </c>
      <c r="AK682" s="86">
        <f>SUMIFS('sys inv movment rpt'!$M:$M,'sys inv movment rpt'!$L:$L,$M682,'sys inv movment rpt'!$N:$N,AK$1)</f>
        <v>0</v>
      </c>
      <c r="AL682" s="86">
        <f>SUMIFS('sys inv movment rpt'!$M:$M,'sys inv movment rpt'!$L:$L,$M682,'sys inv movment rpt'!$N:$N,AL$1)</f>
        <v>0</v>
      </c>
      <c r="AM682" s="86">
        <f>SUMIFS('sys inv movment rpt'!$M:$M,'sys inv movment rpt'!$L:$L,$M682,'sys inv movment rpt'!$N:$N,AM$1)</f>
        <v>0</v>
      </c>
      <c r="AN682" s="86">
        <f>SUMIFS('sys inv movment rpt'!$M:$M,'sys inv movment rpt'!$L:$L,$M682,'sys inv movment rpt'!$N:$N,AN$1)</f>
        <v>0</v>
      </c>
      <c r="AO682" s="86">
        <f>SUMIFS('sys inv movment rpt'!$M:$M,'sys inv movment rpt'!$L:$L,$M682,'sys inv movment rpt'!$N:$N,AO$1)</f>
        <v>0</v>
      </c>
      <c r="AP682" s="86">
        <f>SUMIFS('sys inv movment rpt'!$M:$M,'sys inv movment rpt'!$L:$L,$M682,'sys inv movment rpt'!$N:$N,AP$1)</f>
        <v>0</v>
      </c>
      <c r="AQ682" s="86">
        <f>SUMIFS('sys inv movment rpt'!$M:$M,'sys inv movment rpt'!$L:$L,$M682,'sys inv movment rpt'!$N:$N,AQ$1)</f>
        <v>0</v>
      </c>
      <c r="AR682" s="86">
        <f>SUMIFS('sys inv movment rpt'!$M:$M,'sys inv movment rpt'!$L:$L,$M682,'sys inv movment rpt'!$N:$N,AR$1)</f>
        <v>0</v>
      </c>
      <c r="AS682" s="86">
        <f>SUMIFS('sys inv movment rpt'!$M:$M,'sys inv movment rpt'!$L:$L,$M682,'sys inv movment rpt'!$N:$N,AS$1)</f>
        <v>0</v>
      </c>
      <c r="AT682" s="86">
        <f>SUMIFS('sys inv movment rpt'!$M:$M,'sys inv movment rpt'!$L:$L,$M682,'sys inv movment rpt'!$N:$N,AT$1)</f>
        <v>0</v>
      </c>
      <c r="AU682" s="86">
        <f>SUMIFS('sys inv movment rpt'!$M:$M,'sys inv movment rpt'!$L:$L,$M682,'sys inv movment rpt'!$N:$N,AU$1)</f>
        <v>0</v>
      </c>
      <c r="AV682" s="86">
        <f>SUMIFS('sys inv movment rpt'!$M:$M,'sys inv movment rpt'!$L:$L,$M682,'sys inv movment rpt'!$N:$N,AV$1)</f>
        <v>0</v>
      </c>
      <c r="AW682" s="87" t="str">
        <f>IFERROR(VLOOKUP(A682,'sys-backorder details'!E:U,17,0),"-")</f>
        <v>-</v>
      </c>
      <c r="AX682" s="87" t="str">
        <f>IF(K682&gt;1,VLOOKUP(A682,'settings-routing'!A:I,9,0),"")</f>
        <v/>
      </c>
    </row>
    <row r="683" ht="12.75" hidden="1" customHeight="1">
      <c r="A683" s="28" t="s">
        <v>1518</v>
      </c>
      <c r="B683" s="28" t="s">
        <v>1519</v>
      </c>
      <c r="C683" s="50">
        <f t="shared" si="2"/>
        <v>0</v>
      </c>
      <c r="D683" s="80">
        <f>SUMIF('Stocks 101-111'!$J:$J,'item dashboard'!A683,'Stocks 101-111'!K:K)</f>
        <v>0</v>
      </c>
      <c r="E683" s="80">
        <f>SUMIF('Stocks 101-111'!$J:$J,'item dashboard'!A683,'Stocks 101-111'!$L:$L)</f>
        <v>0</v>
      </c>
      <c r="F683" s="81">
        <f t="shared" si="3"/>
        <v>0</v>
      </c>
      <c r="G683" s="82">
        <f t="shared" si="4"/>
        <v>0</v>
      </c>
      <c r="H683" s="50">
        <f>SUMIFS('sys-backorder details'!$M:$M,'sys-backorder details'!$E:$E,'item dashboard'!A683,'sys-backorder details'!$V:$V,"")</f>
        <v>0</v>
      </c>
      <c r="I683" s="83">
        <f>SUMIF('settings-routing'!$I:$I,'item dashboard'!A683,'settings-routing'!$O:$O)</f>
        <v>0</v>
      </c>
      <c r="J683" s="50">
        <f>SUMIFS('sys-backorder details'!$M:$M,'sys-backorder details'!$E:$E,'item dashboard'!A683,'sys-backorder details'!$V:$V,"Call off")</f>
        <v>0</v>
      </c>
      <c r="K683" s="84">
        <f t="shared" si="5"/>
        <v>0</v>
      </c>
      <c r="L683" s="84">
        <f>SUMIF('Production Plan'!$E:$E,'item dashboard'!A683,'Production Plan'!$N:$N)</f>
        <v>0</v>
      </c>
      <c r="M683" s="85" t="str">
        <f t="shared" si="6"/>
        <v>B-L10-W50SUDI-1 Ltr. White Printed Sudichem Bottle</v>
      </c>
      <c r="N683" s="86">
        <f>SUMIFS('sys inv movment rpt'!$M:$M,'sys inv movment rpt'!$L:$L,$M683,'sys inv movment rpt'!$N:$N,N$1)</f>
        <v>0</v>
      </c>
      <c r="O683" s="86">
        <f>SUMIFS('sys inv movment rpt'!$M:$M,'sys inv movment rpt'!$L:$L,$M683,'sys inv movment rpt'!$N:$N,O$1)</f>
        <v>0</v>
      </c>
      <c r="P683" s="86">
        <f>SUMIFS('sys inv movment rpt'!$M:$M,'sys inv movment rpt'!$L:$L,$M683,'sys inv movment rpt'!$N:$N,P$1)</f>
        <v>0</v>
      </c>
      <c r="Q683" s="86">
        <f>SUMIFS('sys inv movment rpt'!$M:$M,'sys inv movment rpt'!$L:$L,$M683,'sys inv movment rpt'!$N:$N,Q$1)</f>
        <v>0</v>
      </c>
      <c r="R683" s="86">
        <f>SUMIFS('sys inv movment rpt'!$M:$M,'sys inv movment rpt'!$L:$L,$M683,'sys inv movment rpt'!$N:$N,R$1)</f>
        <v>0</v>
      </c>
      <c r="S683" s="86">
        <f>SUMIFS('sys inv movment rpt'!$M:$M,'sys inv movment rpt'!$L:$L,$M683,'sys inv movment rpt'!$N:$N,S$1)</f>
        <v>0</v>
      </c>
      <c r="T683" s="86">
        <f>SUMIFS('sys inv movment rpt'!$M:$M,'sys inv movment rpt'!$L:$L,$M683,'sys inv movment rpt'!$N:$N,T$1)</f>
        <v>0</v>
      </c>
      <c r="U683" s="86">
        <f>SUMIFS('sys inv movment rpt'!$M:$M,'sys inv movment rpt'!$L:$L,$M683,'sys inv movment rpt'!$N:$N,U$1)</f>
        <v>0</v>
      </c>
      <c r="V683" s="86">
        <f>SUMIFS('sys inv movment rpt'!$M:$M,'sys inv movment rpt'!$L:$L,$M683,'sys inv movment rpt'!$N:$N,V$1)</f>
        <v>0</v>
      </c>
      <c r="W683" s="86">
        <f>SUMIFS('sys inv movment rpt'!$M:$M,'sys inv movment rpt'!$L:$L,$M683,'sys inv movment rpt'!$N:$N,W$1)</f>
        <v>0</v>
      </c>
      <c r="X683" s="86">
        <f>SUMIFS('sys inv movment rpt'!$M:$M,'sys inv movment rpt'!$L:$L,$M683,'sys inv movment rpt'!$N:$N,X$1)</f>
        <v>0</v>
      </c>
      <c r="Y683" s="86">
        <f>SUMIFS('sys inv movment rpt'!$M:$M,'sys inv movment rpt'!$L:$L,$M683,'sys inv movment rpt'!$N:$N,Y$1)</f>
        <v>0</v>
      </c>
      <c r="Z683" s="86">
        <f>SUMIFS('sys inv movment rpt'!$M:$M,'sys inv movment rpt'!$L:$L,$M683,'sys inv movment rpt'!$N:$N,Z$1)</f>
        <v>0</v>
      </c>
      <c r="AA683" s="86">
        <f>SUMIFS('sys inv movment rpt'!$M:$M,'sys inv movment rpt'!$L:$L,$M683,'sys inv movment rpt'!$N:$N,AA$1)</f>
        <v>0</v>
      </c>
      <c r="AB683" s="86">
        <f>SUMIFS('sys inv movment rpt'!$M:$M,'sys inv movment rpt'!$L:$L,$M683,'sys inv movment rpt'!$N:$N,AB$1)</f>
        <v>0</v>
      </c>
      <c r="AC683" s="86">
        <f>SUMIFS('sys inv movment rpt'!$M:$M,'sys inv movment rpt'!$L:$L,$M683,'sys inv movment rpt'!$N:$N,AC$1)</f>
        <v>0</v>
      </c>
      <c r="AD683" s="86">
        <f>SUMIFS('sys inv movment rpt'!$M:$M,'sys inv movment rpt'!$L:$L,$M683,'sys inv movment rpt'!$N:$N,AD$1)</f>
        <v>0</v>
      </c>
      <c r="AE683" s="86">
        <f>SUMIFS('sys inv movment rpt'!$M:$M,'sys inv movment rpt'!$L:$L,$M683,'sys inv movment rpt'!$N:$N,AE$1)</f>
        <v>0</v>
      </c>
      <c r="AF683" s="86">
        <f>SUMIFS('sys inv movment rpt'!$M:$M,'sys inv movment rpt'!$L:$L,$M683,'sys inv movment rpt'!$N:$N,AF$1)</f>
        <v>0</v>
      </c>
      <c r="AG683" s="86">
        <f>SUMIFS('sys inv movment rpt'!$M:$M,'sys inv movment rpt'!$L:$L,$M683,'sys inv movment rpt'!$N:$N,AG$1)</f>
        <v>0</v>
      </c>
      <c r="AH683" s="86">
        <f>SUMIFS('sys inv movment rpt'!$M:$M,'sys inv movment rpt'!$L:$L,$M683,'sys inv movment rpt'!$N:$N,AH$1)</f>
        <v>0</v>
      </c>
      <c r="AI683" s="86">
        <f>SUMIFS('sys inv movment rpt'!$M:$M,'sys inv movment rpt'!$L:$L,$M683,'sys inv movment rpt'!$N:$N,AI$1)</f>
        <v>0</v>
      </c>
      <c r="AJ683" s="86">
        <f>SUMIFS('sys inv movment rpt'!$M:$M,'sys inv movment rpt'!$L:$L,$M683,'sys inv movment rpt'!$N:$N,AJ$1)</f>
        <v>0</v>
      </c>
      <c r="AK683" s="86">
        <f>SUMIFS('sys inv movment rpt'!$M:$M,'sys inv movment rpt'!$L:$L,$M683,'sys inv movment rpt'!$N:$N,AK$1)</f>
        <v>0</v>
      </c>
      <c r="AL683" s="86">
        <f>SUMIFS('sys inv movment rpt'!$M:$M,'sys inv movment rpt'!$L:$L,$M683,'sys inv movment rpt'!$N:$N,AL$1)</f>
        <v>0</v>
      </c>
      <c r="AM683" s="86">
        <f>SUMIFS('sys inv movment rpt'!$M:$M,'sys inv movment rpt'!$L:$L,$M683,'sys inv movment rpt'!$N:$N,AM$1)</f>
        <v>0</v>
      </c>
      <c r="AN683" s="86">
        <f>SUMIFS('sys inv movment rpt'!$M:$M,'sys inv movment rpt'!$L:$L,$M683,'sys inv movment rpt'!$N:$N,AN$1)</f>
        <v>0</v>
      </c>
      <c r="AO683" s="86">
        <f>SUMIFS('sys inv movment rpt'!$M:$M,'sys inv movment rpt'!$L:$L,$M683,'sys inv movment rpt'!$N:$N,AO$1)</f>
        <v>0</v>
      </c>
      <c r="AP683" s="86">
        <f>SUMIFS('sys inv movment rpt'!$M:$M,'sys inv movment rpt'!$L:$L,$M683,'sys inv movment rpt'!$N:$N,AP$1)</f>
        <v>0</v>
      </c>
      <c r="AQ683" s="86">
        <f>SUMIFS('sys inv movment rpt'!$M:$M,'sys inv movment rpt'!$L:$L,$M683,'sys inv movment rpt'!$N:$N,AQ$1)</f>
        <v>0</v>
      </c>
      <c r="AR683" s="86">
        <f>SUMIFS('sys inv movment rpt'!$M:$M,'sys inv movment rpt'!$L:$L,$M683,'sys inv movment rpt'!$N:$N,AR$1)</f>
        <v>0</v>
      </c>
      <c r="AS683" s="86">
        <f>SUMIFS('sys inv movment rpt'!$M:$M,'sys inv movment rpt'!$L:$L,$M683,'sys inv movment rpt'!$N:$N,AS$1)</f>
        <v>0</v>
      </c>
      <c r="AT683" s="86">
        <f>SUMIFS('sys inv movment rpt'!$M:$M,'sys inv movment rpt'!$L:$L,$M683,'sys inv movment rpt'!$N:$N,AT$1)</f>
        <v>0</v>
      </c>
      <c r="AU683" s="86">
        <f>SUMIFS('sys inv movment rpt'!$M:$M,'sys inv movment rpt'!$L:$L,$M683,'sys inv movment rpt'!$N:$N,AU$1)</f>
        <v>0</v>
      </c>
      <c r="AV683" s="86">
        <f>SUMIFS('sys inv movment rpt'!$M:$M,'sys inv movment rpt'!$L:$L,$M683,'sys inv movment rpt'!$N:$N,AV$1)</f>
        <v>0</v>
      </c>
      <c r="AW683" s="87" t="str">
        <f>IFERROR(VLOOKUP(A683,'sys-backorder details'!E:U,17,0),"-")</f>
        <v>-</v>
      </c>
      <c r="AX683" s="87" t="str">
        <f>IF(K683&gt;1,VLOOKUP(A683,'settings-routing'!A:I,9,0),"")</f>
        <v/>
      </c>
    </row>
    <row r="684" ht="12.75" hidden="1" customHeight="1">
      <c r="A684" s="28" t="s">
        <v>1520</v>
      </c>
      <c r="B684" s="28" t="s">
        <v>1521</v>
      </c>
      <c r="C684" s="50">
        <f t="shared" si="2"/>
        <v>0</v>
      </c>
      <c r="D684" s="80">
        <f>SUMIF('Stocks 101-111'!$J:$J,'item dashboard'!A684,'Stocks 101-111'!K:K)</f>
        <v>0</v>
      </c>
      <c r="E684" s="80">
        <f>SUMIF('Stocks 101-111'!$J:$J,'item dashboard'!A684,'Stocks 101-111'!$L:$L)</f>
        <v>0</v>
      </c>
      <c r="F684" s="81">
        <f t="shared" si="3"/>
        <v>0</v>
      </c>
      <c r="G684" s="82">
        <f t="shared" si="4"/>
        <v>0</v>
      </c>
      <c r="H684" s="50">
        <f>SUMIFS('sys-backorder details'!$M:$M,'sys-backorder details'!$E:$E,'item dashboard'!A684,'sys-backorder details'!$V:$V,"")</f>
        <v>0</v>
      </c>
      <c r="I684" s="83">
        <f>SUMIF('settings-routing'!$I:$I,'item dashboard'!A684,'settings-routing'!$O:$O)</f>
        <v>0</v>
      </c>
      <c r="J684" s="50">
        <f>SUMIFS('sys-backorder details'!$M:$M,'sys-backorder details'!$E:$E,'item dashboard'!A684,'sys-backorder details'!$V:$V,"Call off")</f>
        <v>0</v>
      </c>
      <c r="K684" s="84">
        <f t="shared" si="5"/>
        <v>0</v>
      </c>
      <c r="L684" s="84">
        <f>SUMIF('Production Plan'!$E:$E,'item dashboard'!A684,'Production Plan'!$N:$N)</f>
        <v>0</v>
      </c>
      <c r="M684" s="85" t="str">
        <f t="shared" si="6"/>
        <v>B-L11-N62-1 Litre Natural Jerrycan</v>
      </c>
      <c r="N684" s="86">
        <f>SUMIFS('sys inv movment rpt'!$M:$M,'sys inv movment rpt'!$L:$L,$M684,'sys inv movment rpt'!$N:$N,N$1)</f>
        <v>0</v>
      </c>
      <c r="O684" s="86">
        <f>SUMIFS('sys inv movment rpt'!$M:$M,'sys inv movment rpt'!$L:$L,$M684,'sys inv movment rpt'!$N:$N,O$1)</f>
        <v>0</v>
      </c>
      <c r="P684" s="86">
        <f>SUMIFS('sys inv movment rpt'!$M:$M,'sys inv movment rpt'!$L:$L,$M684,'sys inv movment rpt'!$N:$N,P$1)</f>
        <v>0</v>
      </c>
      <c r="Q684" s="86">
        <f>SUMIFS('sys inv movment rpt'!$M:$M,'sys inv movment rpt'!$L:$L,$M684,'sys inv movment rpt'!$N:$N,Q$1)</f>
        <v>0</v>
      </c>
      <c r="R684" s="86">
        <f>SUMIFS('sys inv movment rpt'!$M:$M,'sys inv movment rpt'!$L:$L,$M684,'sys inv movment rpt'!$N:$N,R$1)</f>
        <v>0</v>
      </c>
      <c r="S684" s="86">
        <f>SUMIFS('sys inv movment rpt'!$M:$M,'sys inv movment rpt'!$L:$L,$M684,'sys inv movment rpt'!$N:$N,S$1)</f>
        <v>0</v>
      </c>
      <c r="T684" s="86">
        <f>SUMIFS('sys inv movment rpt'!$M:$M,'sys inv movment rpt'!$L:$L,$M684,'sys inv movment rpt'!$N:$N,T$1)</f>
        <v>0</v>
      </c>
      <c r="U684" s="86">
        <f>SUMIFS('sys inv movment rpt'!$M:$M,'sys inv movment rpt'!$L:$L,$M684,'sys inv movment rpt'!$N:$N,U$1)</f>
        <v>0</v>
      </c>
      <c r="V684" s="86">
        <f>SUMIFS('sys inv movment rpt'!$M:$M,'sys inv movment rpt'!$L:$L,$M684,'sys inv movment rpt'!$N:$N,V$1)</f>
        <v>0</v>
      </c>
      <c r="W684" s="86">
        <f>SUMIFS('sys inv movment rpt'!$M:$M,'sys inv movment rpt'!$L:$L,$M684,'sys inv movment rpt'!$N:$N,W$1)</f>
        <v>0</v>
      </c>
      <c r="X684" s="86">
        <f>SUMIFS('sys inv movment rpt'!$M:$M,'sys inv movment rpt'!$L:$L,$M684,'sys inv movment rpt'!$N:$N,X$1)</f>
        <v>0</v>
      </c>
      <c r="Y684" s="86">
        <f>SUMIFS('sys inv movment rpt'!$M:$M,'sys inv movment rpt'!$L:$L,$M684,'sys inv movment rpt'!$N:$N,Y$1)</f>
        <v>0</v>
      </c>
      <c r="Z684" s="86">
        <f>SUMIFS('sys inv movment rpt'!$M:$M,'sys inv movment rpt'!$L:$L,$M684,'sys inv movment rpt'!$N:$N,Z$1)</f>
        <v>0</v>
      </c>
      <c r="AA684" s="86">
        <f>SUMIFS('sys inv movment rpt'!$M:$M,'sys inv movment rpt'!$L:$L,$M684,'sys inv movment rpt'!$N:$N,AA$1)</f>
        <v>0</v>
      </c>
      <c r="AB684" s="86">
        <f>SUMIFS('sys inv movment rpt'!$M:$M,'sys inv movment rpt'!$L:$L,$M684,'sys inv movment rpt'!$N:$N,AB$1)</f>
        <v>0</v>
      </c>
      <c r="AC684" s="86">
        <f>SUMIFS('sys inv movment rpt'!$M:$M,'sys inv movment rpt'!$L:$L,$M684,'sys inv movment rpt'!$N:$N,AC$1)</f>
        <v>0</v>
      </c>
      <c r="AD684" s="86">
        <f>SUMIFS('sys inv movment rpt'!$M:$M,'sys inv movment rpt'!$L:$L,$M684,'sys inv movment rpt'!$N:$N,AD$1)</f>
        <v>0</v>
      </c>
      <c r="AE684" s="86">
        <f>SUMIFS('sys inv movment rpt'!$M:$M,'sys inv movment rpt'!$L:$L,$M684,'sys inv movment rpt'!$N:$N,AE$1)</f>
        <v>0</v>
      </c>
      <c r="AF684" s="86">
        <f>SUMIFS('sys inv movment rpt'!$M:$M,'sys inv movment rpt'!$L:$L,$M684,'sys inv movment rpt'!$N:$N,AF$1)</f>
        <v>0</v>
      </c>
      <c r="AG684" s="86">
        <f>SUMIFS('sys inv movment rpt'!$M:$M,'sys inv movment rpt'!$L:$L,$M684,'sys inv movment rpt'!$N:$N,AG$1)</f>
        <v>0</v>
      </c>
      <c r="AH684" s="86">
        <f>SUMIFS('sys inv movment rpt'!$M:$M,'sys inv movment rpt'!$L:$L,$M684,'sys inv movment rpt'!$N:$N,AH$1)</f>
        <v>0</v>
      </c>
      <c r="AI684" s="86">
        <f>SUMIFS('sys inv movment rpt'!$M:$M,'sys inv movment rpt'!$L:$L,$M684,'sys inv movment rpt'!$N:$N,AI$1)</f>
        <v>0</v>
      </c>
      <c r="AJ684" s="86">
        <f>SUMIFS('sys inv movment rpt'!$M:$M,'sys inv movment rpt'!$L:$L,$M684,'sys inv movment rpt'!$N:$N,AJ$1)</f>
        <v>0</v>
      </c>
      <c r="AK684" s="86">
        <f>SUMIFS('sys inv movment rpt'!$M:$M,'sys inv movment rpt'!$L:$L,$M684,'sys inv movment rpt'!$N:$N,AK$1)</f>
        <v>0</v>
      </c>
      <c r="AL684" s="86">
        <f>SUMIFS('sys inv movment rpt'!$M:$M,'sys inv movment rpt'!$L:$L,$M684,'sys inv movment rpt'!$N:$N,AL$1)</f>
        <v>0</v>
      </c>
      <c r="AM684" s="86">
        <f>SUMIFS('sys inv movment rpt'!$M:$M,'sys inv movment rpt'!$L:$L,$M684,'sys inv movment rpt'!$N:$N,AM$1)</f>
        <v>0</v>
      </c>
      <c r="AN684" s="86">
        <f>SUMIFS('sys inv movment rpt'!$M:$M,'sys inv movment rpt'!$L:$L,$M684,'sys inv movment rpt'!$N:$N,AN$1)</f>
        <v>0</v>
      </c>
      <c r="AO684" s="86">
        <f>SUMIFS('sys inv movment rpt'!$M:$M,'sys inv movment rpt'!$L:$L,$M684,'sys inv movment rpt'!$N:$N,AO$1)</f>
        <v>0</v>
      </c>
      <c r="AP684" s="86">
        <f>SUMIFS('sys inv movment rpt'!$M:$M,'sys inv movment rpt'!$L:$L,$M684,'sys inv movment rpt'!$N:$N,AP$1)</f>
        <v>0</v>
      </c>
      <c r="AQ684" s="86">
        <f>SUMIFS('sys inv movment rpt'!$M:$M,'sys inv movment rpt'!$L:$L,$M684,'sys inv movment rpt'!$N:$N,AQ$1)</f>
        <v>0</v>
      </c>
      <c r="AR684" s="86">
        <f>SUMIFS('sys inv movment rpt'!$M:$M,'sys inv movment rpt'!$L:$L,$M684,'sys inv movment rpt'!$N:$N,AR$1)</f>
        <v>0</v>
      </c>
      <c r="AS684" s="86">
        <f>SUMIFS('sys inv movment rpt'!$M:$M,'sys inv movment rpt'!$L:$L,$M684,'sys inv movment rpt'!$N:$N,AS$1)</f>
        <v>0</v>
      </c>
      <c r="AT684" s="86">
        <f>SUMIFS('sys inv movment rpt'!$M:$M,'sys inv movment rpt'!$L:$L,$M684,'sys inv movment rpt'!$N:$N,AT$1)</f>
        <v>0</v>
      </c>
      <c r="AU684" s="86">
        <f>SUMIFS('sys inv movment rpt'!$M:$M,'sys inv movment rpt'!$L:$L,$M684,'sys inv movment rpt'!$N:$N,AU$1)</f>
        <v>0</v>
      </c>
      <c r="AV684" s="86">
        <f>SUMIFS('sys inv movment rpt'!$M:$M,'sys inv movment rpt'!$L:$L,$M684,'sys inv movment rpt'!$N:$N,AV$1)</f>
        <v>0</v>
      </c>
      <c r="AW684" s="87" t="str">
        <f>IFERROR(VLOOKUP(A684,'sys-backorder details'!E:U,17,0),"-")</f>
        <v>-</v>
      </c>
      <c r="AX684" s="87" t="str">
        <f>IF(K684&gt;1,VLOOKUP(A684,'settings-routing'!A:I,9,0),"")</f>
        <v/>
      </c>
    </row>
    <row r="685" ht="12.75" hidden="1" customHeight="1">
      <c r="A685" s="28" t="s">
        <v>1522</v>
      </c>
      <c r="B685" s="28" t="s">
        <v>1523</v>
      </c>
      <c r="C685" s="50">
        <f t="shared" si="2"/>
        <v>0</v>
      </c>
      <c r="D685" s="80">
        <f>SUMIF('Stocks 101-111'!$J:$J,'item dashboard'!A685,'Stocks 101-111'!K:K)</f>
        <v>0</v>
      </c>
      <c r="E685" s="80">
        <f>SUMIF('Stocks 101-111'!$J:$J,'item dashboard'!A685,'Stocks 101-111'!$L:$L)</f>
        <v>0</v>
      </c>
      <c r="F685" s="81">
        <f t="shared" si="3"/>
        <v>0</v>
      </c>
      <c r="G685" s="82">
        <f t="shared" si="4"/>
        <v>0</v>
      </c>
      <c r="H685" s="50">
        <f>SUMIFS('sys-backorder details'!$M:$M,'sys-backorder details'!$E:$E,'item dashboard'!A685,'sys-backorder details'!$V:$V,"")</f>
        <v>0</v>
      </c>
      <c r="I685" s="83">
        <f>SUMIF('settings-routing'!$I:$I,'item dashboard'!A685,'settings-routing'!$O:$O)</f>
        <v>0</v>
      </c>
      <c r="J685" s="50">
        <f>SUMIFS('sys-backorder details'!$M:$M,'sys-backorder details'!$E:$E,'item dashboard'!A685,'sys-backorder details'!$V:$V,"Call off")</f>
        <v>0</v>
      </c>
      <c r="K685" s="84">
        <f t="shared" si="5"/>
        <v>0</v>
      </c>
      <c r="L685" s="84">
        <f>SUMIF('Production Plan'!$E:$E,'item dashboard'!A685,'Production Plan'!$N:$N)</f>
        <v>0</v>
      </c>
      <c r="M685" s="85" t="str">
        <f t="shared" si="6"/>
        <v>B-L11-W62-1 Litre White Jerrycans</v>
      </c>
      <c r="N685" s="86">
        <f>SUMIFS('sys inv movment rpt'!$M:$M,'sys inv movment rpt'!$L:$L,$M685,'sys inv movment rpt'!$N:$N,N$1)</f>
        <v>0</v>
      </c>
      <c r="O685" s="86">
        <f>SUMIFS('sys inv movment rpt'!$M:$M,'sys inv movment rpt'!$L:$L,$M685,'sys inv movment rpt'!$N:$N,O$1)</f>
        <v>0</v>
      </c>
      <c r="P685" s="86">
        <f>SUMIFS('sys inv movment rpt'!$M:$M,'sys inv movment rpt'!$L:$L,$M685,'sys inv movment rpt'!$N:$N,P$1)</f>
        <v>0</v>
      </c>
      <c r="Q685" s="86">
        <f>SUMIFS('sys inv movment rpt'!$M:$M,'sys inv movment rpt'!$L:$L,$M685,'sys inv movment rpt'!$N:$N,Q$1)</f>
        <v>0</v>
      </c>
      <c r="R685" s="86">
        <f>SUMIFS('sys inv movment rpt'!$M:$M,'sys inv movment rpt'!$L:$L,$M685,'sys inv movment rpt'!$N:$N,R$1)</f>
        <v>0</v>
      </c>
      <c r="S685" s="86">
        <f>SUMIFS('sys inv movment rpt'!$M:$M,'sys inv movment rpt'!$L:$L,$M685,'sys inv movment rpt'!$N:$N,S$1)</f>
        <v>0</v>
      </c>
      <c r="T685" s="86">
        <f>SUMIFS('sys inv movment rpt'!$M:$M,'sys inv movment rpt'!$L:$L,$M685,'sys inv movment rpt'!$N:$N,T$1)</f>
        <v>0</v>
      </c>
      <c r="U685" s="86">
        <f>SUMIFS('sys inv movment rpt'!$M:$M,'sys inv movment rpt'!$L:$L,$M685,'sys inv movment rpt'!$N:$N,U$1)</f>
        <v>0</v>
      </c>
      <c r="V685" s="86">
        <f>SUMIFS('sys inv movment rpt'!$M:$M,'sys inv movment rpt'!$L:$L,$M685,'sys inv movment rpt'!$N:$N,V$1)</f>
        <v>0</v>
      </c>
      <c r="W685" s="86">
        <f>SUMIFS('sys inv movment rpt'!$M:$M,'sys inv movment rpt'!$L:$L,$M685,'sys inv movment rpt'!$N:$N,W$1)</f>
        <v>0</v>
      </c>
      <c r="X685" s="86">
        <f>SUMIFS('sys inv movment rpt'!$M:$M,'sys inv movment rpt'!$L:$L,$M685,'sys inv movment rpt'!$N:$N,X$1)</f>
        <v>0</v>
      </c>
      <c r="Y685" s="86">
        <f>SUMIFS('sys inv movment rpt'!$M:$M,'sys inv movment rpt'!$L:$L,$M685,'sys inv movment rpt'!$N:$N,Y$1)</f>
        <v>0</v>
      </c>
      <c r="Z685" s="86">
        <f>SUMIFS('sys inv movment rpt'!$M:$M,'sys inv movment rpt'!$L:$L,$M685,'sys inv movment rpt'!$N:$N,Z$1)</f>
        <v>0</v>
      </c>
      <c r="AA685" s="86">
        <f>SUMIFS('sys inv movment rpt'!$M:$M,'sys inv movment rpt'!$L:$L,$M685,'sys inv movment rpt'!$N:$N,AA$1)</f>
        <v>0</v>
      </c>
      <c r="AB685" s="86">
        <f>SUMIFS('sys inv movment rpt'!$M:$M,'sys inv movment rpt'!$L:$L,$M685,'sys inv movment rpt'!$N:$N,AB$1)</f>
        <v>0</v>
      </c>
      <c r="AC685" s="86">
        <f>SUMIFS('sys inv movment rpt'!$M:$M,'sys inv movment rpt'!$L:$L,$M685,'sys inv movment rpt'!$N:$N,AC$1)</f>
        <v>0</v>
      </c>
      <c r="AD685" s="86">
        <f>SUMIFS('sys inv movment rpt'!$M:$M,'sys inv movment rpt'!$L:$L,$M685,'sys inv movment rpt'!$N:$N,AD$1)</f>
        <v>0</v>
      </c>
      <c r="AE685" s="86">
        <f>SUMIFS('sys inv movment rpt'!$M:$M,'sys inv movment rpt'!$L:$L,$M685,'sys inv movment rpt'!$N:$N,AE$1)</f>
        <v>0</v>
      </c>
      <c r="AF685" s="86">
        <f>SUMIFS('sys inv movment rpt'!$M:$M,'sys inv movment rpt'!$L:$L,$M685,'sys inv movment rpt'!$N:$N,AF$1)</f>
        <v>0</v>
      </c>
      <c r="AG685" s="86">
        <f>SUMIFS('sys inv movment rpt'!$M:$M,'sys inv movment rpt'!$L:$L,$M685,'sys inv movment rpt'!$N:$N,AG$1)</f>
        <v>0</v>
      </c>
      <c r="AH685" s="86">
        <f>SUMIFS('sys inv movment rpt'!$M:$M,'sys inv movment rpt'!$L:$L,$M685,'sys inv movment rpt'!$N:$N,AH$1)</f>
        <v>0</v>
      </c>
      <c r="AI685" s="86">
        <f>SUMIFS('sys inv movment rpt'!$M:$M,'sys inv movment rpt'!$L:$L,$M685,'sys inv movment rpt'!$N:$N,AI$1)</f>
        <v>0</v>
      </c>
      <c r="AJ685" s="86">
        <f>SUMIFS('sys inv movment rpt'!$M:$M,'sys inv movment rpt'!$L:$L,$M685,'sys inv movment rpt'!$N:$N,AJ$1)</f>
        <v>0</v>
      </c>
      <c r="AK685" s="86">
        <f>SUMIFS('sys inv movment rpt'!$M:$M,'sys inv movment rpt'!$L:$L,$M685,'sys inv movment rpt'!$N:$N,AK$1)</f>
        <v>0</v>
      </c>
      <c r="AL685" s="86">
        <f>SUMIFS('sys inv movment rpt'!$M:$M,'sys inv movment rpt'!$L:$L,$M685,'sys inv movment rpt'!$N:$N,AL$1)</f>
        <v>0</v>
      </c>
      <c r="AM685" s="86">
        <f>SUMIFS('sys inv movment rpt'!$M:$M,'sys inv movment rpt'!$L:$L,$M685,'sys inv movment rpt'!$N:$N,AM$1)</f>
        <v>0</v>
      </c>
      <c r="AN685" s="86">
        <f>SUMIFS('sys inv movment rpt'!$M:$M,'sys inv movment rpt'!$L:$L,$M685,'sys inv movment rpt'!$N:$N,AN$1)</f>
        <v>0</v>
      </c>
      <c r="AO685" s="86">
        <f>SUMIFS('sys inv movment rpt'!$M:$M,'sys inv movment rpt'!$L:$L,$M685,'sys inv movment rpt'!$N:$N,AO$1)</f>
        <v>0</v>
      </c>
      <c r="AP685" s="86">
        <f>SUMIFS('sys inv movment rpt'!$M:$M,'sys inv movment rpt'!$L:$L,$M685,'sys inv movment rpt'!$N:$N,AP$1)</f>
        <v>0</v>
      </c>
      <c r="AQ685" s="86">
        <f>SUMIFS('sys inv movment rpt'!$M:$M,'sys inv movment rpt'!$L:$L,$M685,'sys inv movment rpt'!$N:$N,AQ$1)</f>
        <v>0</v>
      </c>
      <c r="AR685" s="86">
        <f>SUMIFS('sys inv movment rpt'!$M:$M,'sys inv movment rpt'!$L:$L,$M685,'sys inv movment rpt'!$N:$N,AR$1)</f>
        <v>0</v>
      </c>
      <c r="AS685" s="86">
        <f>SUMIFS('sys inv movment rpt'!$M:$M,'sys inv movment rpt'!$L:$L,$M685,'sys inv movment rpt'!$N:$N,AS$1)</f>
        <v>0</v>
      </c>
      <c r="AT685" s="86">
        <f>SUMIFS('sys inv movment rpt'!$M:$M,'sys inv movment rpt'!$L:$L,$M685,'sys inv movment rpt'!$N:$N,AT$1)</f>
        <v>0</v>
      </c>
      <c r="AU685" s="86">
        <f>SUMIFS('sys inv movment rpt'!$M:$M,'sys inv movment rpt'!$L:$L,$M685,'sys inv movment rpt'!$N:$N,AU$1)</f>
        <v>0</v>
      </c>
      <c r="AV685" s="86">
        <f>SUMIFS('sys inv movment rpt'!$M:$M,'sys inv movment rpt'!$L:$L,$M685,'sys inv movment rpt'!$N:$N,AV$1)</f>
        <v>0</v>
      </c>
      <c r="AW685" s="87" t="str">
        <f>IFERROR(VLOOKUP(A685,'sys-backorder details'!E:U,17,0),"-")</f>
        <v>-</v>
      </c>
      <c r="AX685" s="87" t="str">
        <f>IF(K685&gt;1,VLOOKUP(A685,'settings-routing'!A:I,9,0),"")</f>
        <v/>
      </c>
    </row>
    <row r="686" ht="12.75" hidden="1" customHeight="1">
      <c r="A686" s="28" t="s">
        <v>1524</v>
      </c>
      <c r="B686" s="28" t="s">
        <v>1525</v>
      </c>
      <c r="C686" s="50">
        <f t="shared" si="2"/>
        <v>0</v>
      </c>
      <c r="D686" s="80">
        <f>SUMIF('Stocks 101-111'!$J:$J,'item dashboard'!A686,'Stocks 101-111'!K:K)</f>
        <v>0</v>
      </c>
      <c r="E686" s="80">
        <f>SUMIF('Stocks 101-111'!$J:$J,'item dashboard'!A686,'Stocks 101-111'!$L:$L)</f>
        <v>0</v>
      </c>
      <c r="F686" s="81">
        <f t="shared" si="3"/>
        <v>0</v>
      </c>
      <c r="G686" s="82">
        <f t="shared" si="4"/>
        <v>0</v>
      </c>
      <c r="H686" s="50">
        <f>SUMIFS('sys-backorder details'!$M:$M,'sys-backorder details'!$E:$E,'item dashboard'!A686,'sys-backorder details'!$V:$V,"")</f>
        <v>0</v>
      </c>
      <c r="I686" s="83">
        <f>SUMIF('settings-routing'!$I:$I,'item dashboard'!A686,'settings-routing'!$O:$O)</f>
        <v>0</v>
      </c>
      <c r="J686" s="50">
        <f>SUMIFS('sys-backorder details'!$M:$M,'sys-backorder details'!$E:$E,'item dashboard'!A686,'sys-backorder details'!$V:$V,"Call off")</f>
        <v>0</v>
      </c>
      <c r="K686" s="84">
        <f t="shared" si="5"/>
        <v>0</v>
      </c>
      <c r="L686" s="84">
        <f>SUMIF('Production Plan'!$E:$E,'item dashboard'!A686,'Production Plan'!$N:$N)</f>
        <v>0</v>
      </c>
      <c r="M686" s="85" t="str">
        <f t="shared" si="6"/>
        <v>B-L12-BK58-1 Ltr. Black Jerrycan</v>
      </c>
      <c r="N686" s="86">
        <f>SUMIFS('sys inv movment rpt'!$M:$M,'sys inv movment rpt'!$L:$L,$M686,'sys inv movment rpt'!$N:$N,N$1)</f>
        <v>0</v>
      </c>
      <c r="O686" s="86">
        <f>SUMIFS('sys inv movment rpt'!$M:$M,'sys inv movment rpt'!$L:$L,$M686,'sys inv movment rpt'!$N:$N,O$1)</f>
        <v>0</v>
      </c>
      <c r="P686" s="86">
        <f>SUMIFS('sys inv movment rpt'!$M:$M,'sys inv movment rpt'!$L:$L,$M686,'sys inv movment rpt'!$N:$N,P$1)</f>
        <v>0</v>
      </c>
      <c r="Q686" s="86">
        <f>SUMIFS('sys inv movment rpt'!$M:$M,'sys inv movment rpt'!$L:$L,$M686,'sys inv movment rpt'!$N:$N,Q$1)</f>
        <v>0</v>
      </c>
      <c r="R686" s="86">
        <f>SUMIFS('sys inv movment rpt'!$M:$M,'sys inv movment rpt'!$L:$L,$M686,'sys inv movment rpt'!$N:$N,R$1)</f>
        <v>0</v>
      </c>
      <c r="S686" s="86">
        <f>SUMIFS('sys inv movment rpt'!$M:$M,'sys inv movment rpt'!$L:$L,$M686,'sys inv movment rpt'!$N:$N,S$1)</f>
        <v>0</v>
      </c>
      <c r="T686" s="86">
        <f>SUMIFS('sys inv movment rpt'!$M:$M,'sys inv movment rpt'!$L:$L,$M686,'sys inv movment rpt'!$N:$N,T$1)</f>
        <v>0</v>
      </c>
      <c r="U686" s="86">
        <f>SUMIFS('sys inv movment rpt'!$M:$M,'sys inv movment rpt'!$L:$L,$M686,'sys inv movment rpt'!$N:$N,U$1)</f>
        <v>0</v>
      </c>
      <c r="V686" s="86">
        <f>SUMIFS('sys inv movment rpt'!$M:$M,'sys inv movment rpt'!$L:$L,$M686,'sys inv movment rpt'!$N:$N,V$1)</f>
        <v>0</v>
      </c>
      <c r="W686" s="86">
        <f>SUMIFS('sys inv movment rpt'!$M:$M,'sys inv movment rpt'!$L:$L,$M686,'sys inv movment rpt'!$N:$N,W$1)</f>
        <v>0</v>
      </c>
      <c r="X686" s="86">
        <f>SUMIFS('sys inv movment rpt'!$M:$M,'sys inv movment rpt'!$L:$L,$M686,'sys inv movment rpt'!$N:$N,X$1)</f>
        <v>0</v>
      </c>
      <c r="Y686" s="86">
        <f>SUMIFS('sys inv movment rpt'!$M:$M,'sys inv movment rpt'!$L:$L,$M686,'sys inv movment rpt'!$N:$N,Y$1)</f>
        <v>0</v>
      </c>
      <c r="Z686" s="86">
        <f>SUMIFS('sys inv movment rpt'!$M:$M,'sys inv movment rpt'!$L:$L,$M686,'sys inv movment rpt'!$N:$N,Z$1)</f>
        <v>0</v>
      </c>
      <c r="AA686" s="86">
        <f>SUMIFS('sys inv movment rpt'!$M:$M,'sys inv movment rpt'!$L:$L,$M686,'sys inv movment rpt'!$N:$N,AA$1)</f>
        <v>0</v>
      </c>
      <c r="AB686" s="86">
        <f>SUMIFS('sys inv movment rpt'!$M:$M,'sys inv movment rpt'!$L:$L,$M686,'sys inv movment rpt'!$N:$N,AB$1)</f>
        <v>0</v>
      </c>
      <c r="AC686" s="86">
        <f>SUMIFS('sys inv movment rpt'!$M:$M,'sys inv movment rpt'!$L:$L,$M686,'sys inv movment rpt'!$N:$N,AC$1)</f>
        <v>0</v>
      </c>
      <c r="AD686" s="86">
        <f>SUMIFS('sys inv movment rpt'!$M:$M,'sys inv movment rpt'!$L:$L,$M686,'sys inv movment rpt'!$N:$N,AD$1)</f>
        <v>0</v>
      </c>
      <c r="AE686" s="86">
        <f>SUMIFS('sys inv movment rpt'!$M:$M,'sys inv movment rpt'!$L:$L,$M686,'sys inv movment rpt'!$N:$N,AE$1)</f>
        <v>0</v>
      </c>
      <c r="AF686" s="86">
        <f>SUMIFS('sys inv movment rpt'!$M:$M,'sys inv movment rpt'!$L:$L,$M686,'sys inv movment rpt'!$N:$N,AF$1)</f>
        <v>0</v>
      </c>
      <c r="AG686" s="86">
        <f>SUMIFS('sys inv movment rpt'!$M:$M,'sys inv movment rpt'!$L:$L,$M686,'sys inv movment rpt'!$N:$N,AG$1)</f>
        <v>0</v>
      </c>
      <c r="AH686" s="86">
        <f>SUMIFS('sys inv movment rpt'!$M:$M,'sys inv movment rpt'!$L:$L,$M686,'sys inv movment rpt'!$N:$N,AH$1)</f>
        <v>0</v>
      </c>
      <c r="AI686" s="86">
        <f>SUMIFS('sys inv movment rpt'!$M:$M,'sys inv movment rpt'!$L:$L,$M686,'sys inv movment rpt'!$N:$N,AI$1)</f>
        <v>0</v>
      </c>
      <c r="AJ686" s="86">
        <f>SUMIFS('sys inv movment rpt'!$M:$M,'sys inv movment rpt'!$L:$L,$M686,'sys inv movment rpt'!$N:$N,AJ$1)</f>
        <v>0</v>
      </c>
      <c r="AK686" s="86">
        <f>SUMIFS('sys inv movment rpt'!$M:$M,'sys inv movment rpt'!$L:$L,$M686,'sys inv movment rpt'!$N:$N,AK$1)</f>
        <v>0</v>
      </c>
      <c r="AL686" s="86">
        <f>SUMIFS('sys inv movment rpt'!$M:$M,'sys inv movment rpt'!$L:$L,$M686,'sys inv movment rpt'!$N:$N,AL$1)</f>
        <v>0</v>
      </c>
      <c r="AM686" s="86">
        <f>SUMIFS('sys inv movment rpt'!$M:$M,'sys inv movment rpt'!$L:$L,$M686,'sys inv movment rpt'!$N:$N,AM$1)</f>
        <v>0</v>
      </c>
      <c r="AN686" s="86">
        <f>SUMIFS('sys inv movment rpt'!$M:$M,'sys inv movment rpt'!$L:$L,$M686,'sys inv movment rpt'!$N:$N,AN$1)</f>
        <v>0</v>
      </c>
      <c r="AO686" s="86">
        <f>SUMIFS('sys inv movment rpt'!$M:$M,'sys inv movment rpt'!$L:$L,$M686,'sys inv movment rpt'!$N:$N,AO$1)</f>
        <v>0</v>
      </c>
      <c r="AP686" s="86">
        <f>SUMIFS('sys inv movment rpt'!$M:$M,'sys inv movment rpt'!$L:$L,$M686,'sys inv movment rpt'!$N:$N,AP$1)</f>
        <v>0</v>
      </c>
      <c r="AQ686" s="86">
        <f>SUMIFS('sys inv movment rpt'!$M:$M,'sys inv movment rpt'!$L:$L,$M686,'sys inv movment rpt'!$N:$N,AQ$1)</f>
        <v>0</v>
      </c>
      <c r="AR686" s="86">
        <f>SUMIFS('sys inv movment rpt'!$M:$M,'sys inv movment rpt'!$L:$L,$M686,'sys inv movment rpt'!$N:$N,AR$1)</f>
        <v>0</v>
      </c>
      <c r="AS686" s="86">
        <f>SUMIFS('sys inv movment rpt'!$M:$M,'sys inv movment rpt'!$L:$L,$M686,'sys inv movment rpt'!$N:$N,AS$1)</f>
        <v>0</v>
      </c>
      <c r="AT686" s="86">
        <f>SUMIFS('sys inv movment rpt'!$M:$M,'sys inv movment rpt'!$L:$L,$M686,'sys inv movment rpt'!$N:$N,AT$1)</f>
        <v>0</v>
      </c>
      <c r="AU686" s="86">
        <f>SUMIFS('sys inv movment rpt'!$M:$M,'sys inv movment rpt'!$L:$L,$M686,'sys inv movment rpt'!$N:$N,AU$1)</f>
        <v>0</v>
      </c>
      <c r="AV686" s="86">
        <f>SUMIFS('sys inv movment rpt'!$M:$M,'sys inv movment rpt'!$L:$L,$M686,'sys inv movment rpt'!$N:$N,AV$1)</f>
        <v>0</v>
      </c>
      <c r="AW686" s="87" t="str">
        <f>IFERROR(VLOOKUP(A686,'sys-backorder details'!E:U,17,0),"-")</f>
        <v>-</v>
      </c>
      <c r="AX686" s="87" t="str">
        <f>IF(K686&gt;1,VLOOKUP(A686,'settings-routing'!A:I,9,0),"")</f>
        <v/>
      </c>
    </row>
    <row r="687" ht="12.75" hidden="1" customHeight="1">
      <c r="A687" s="28" t="s">
        <v>1526</v>
      </c>
      <c r="B687" s="28" t="s">
        <v>1527</v>
      </c>
      <c r="C687" s="50">
        <f t="shared" si="2"/>
        <v>0</v>
      </c>
      <c r="D687" s="80">
        <f>SUMIF('Stocks 101-111'!$J:$J,'item dashboard'!A687,'Stocks 101-111'!K:K)</f>
        <v>0</v>
      </c>
      <c r="E687" s="80">
        <f>SUMIF('Stocks 101-111'!$J:$J,'item dashboard'!A687,'Stocks 101-111'!$L:$L)</f>
        <v>0</v>
      </c>
      <c r="F687" s="81">
        <f t="shared" si="3"/>
        <v>0</v>
      </c>
      <c r="G687" s="82">
        <f t="shared" si="4"/>
        <v>0</v>
      </c>
      <c r="H687" s="50">
        <f>SUMIFS('sys-backorder details'!$M:$M,'sys-backorder details'!$E:$E,'item dashboard'!A687,'sys-backorder details'!$V:$V,"")</f>
        <v>0</v>
      </c>
      <c r="I687" s="83">
        <f>SUMIF('settings-routing'!$I:$I,'item dashboard'!A687,'settings-routing'!$O:$O)</f>
        <v>0</v>
      </c>
      <c r="J687" s="50">
        <f>SUMIFS('sys-backorder details'!$M:$M,'sys-backorder details'!$E:$E,'item dashboard'!A687,'sys-backorder details'!$V:$V,"Call off")</f>
        <v>0</v>
      </c>
      <c r="K687" s="84">
        <f t="shared" si="5"/>
        <v>0</v>
      </c>
      <c r="L687" s="84">
        <f>SUMIF('Production Plan'!$E:$E,'item dashboard'!A687,'Production Plan'!$N:$N)</f>
        <v>0</v>
      </c>
      <c r="M687" s="85" t="str">
        <f t="shared" si="6"/>
        <v>B-L12-BL58-1 Ltr. Blue JerryCan</v>
      </c>
      <c r="N687" s="86">
        <f>SUMIFS('sys inv movment rpt'!$M:$M,'sys inv movment rpt'!$L:$L,$M687,'sys inv movment rpt'!$N:$N,N$1)</f>
        <v>0</v>
      </c>
      <c r="O687" s="86">
        <f>SUMIFS('sys inv movment rpt'!$M:$M,'sys inv movment rpt'!$L:$L,$M687,'sys inv movment rpt'!$N:$N,O$1)</f>
        <v>0</v>
      </c>
      <c r="P687" s="86">
        <f>SUMIFS('sys inv movment rpt'!$M:$M,'sys inv movment rpt'!$L:$L,$M687,'sys inv movment rpt'!$N:$N,P$1)</f>
        <v>0</v>
      </c>
      <c r="Q687" s="86">
        <f>SUMIFS('sys inv movment rpt'!$M:$M,'sys inv movment rpt'!$L:$L,$M687,'sys inv movment rpt'!$N:$N,Q$1)</f>
        <v>0</v>
      </c>
      <c r="R687" s="86">
        <f>SUMIFS('sys inv movment rpt'!$M:$M,'sys inv movment rpt'!$L:$L,$M687,'sys inv movment rpt'!$N:$N,R$1)</f>
        <v>0</v>
      </c>
      <c r="S687" s="86">
        <f>SUMIFS('sys inv movment rpt'!$M:$M,'sys inv movment rpt'!$L:$L,$M687,'sys inv movment rpt'!$N:$N,S$1)</f>
        <v>0</v>
      </c>
      <c r="T687" s="86">
        <f>SUMIFS('sys inv movment rpt'!$M:$M,'sys inv movment rpt'!$L:$L,$M687,'sys inv movment rpt'!$N:$N,T$1)</f>
        <v>0</v>
      </c>
      <c r="U687" s="86">
        <f>SUMIFS('sys inv movment rpt'!$M:$M,'sys inv movment rpt'!$L:$L,$M687,'sys inv movment rpt'!$N:$N,U$1)</f>
        <v>0</v>
      </c>
      <c r="V687" s="86">
        <f>SUMIFS('sys inv movment rpt'!$M:$M,'sys inv movment rpt'!$L:$L,$M687,'sys inv movment rpt'!$N:$N,V$1)</f>
        <v>0</v>
      </c>
      <c r="W687" s="86">
        <f>SUMIFS('sys inv movment rpt'!$M:$M,'sys inv movment rpt'!$L:$L,$M687,'sys inv movment rpt'!$N:$N,W$1)</f>
        <v>0</v>
      </c>
      <c r="X687" s="86">
        <f>SUMIFS('sys inv movment rpt'!$M:$M,'sys inv movment rpt'!$L:$L,$M687,'sys inv movment rpt'!$N:$N,X$1)</f>
        <v>0</v>
      </c>
      <c r="Y687" s="86">
        <f>SUMIFS('sys inv movment rpt'!$M:$M,'sys inv movment rpt'!$L:$L,$M687,'sys inv movment rpt'!$N:$N,Y$1)</f>
        <v>0</v>
      </c>
      <c r="Z687" s="86">
        <f>SUMIFS('sys inv movment rpt'!$M:$M,'sys inv movment rpt'!$L:$L,$M687,'sys inv movment rpt'!$N:$N,Z$1)</f>
        <v>0</v>
      </c>
      <c r="AA687" s="86">
        <f>SUMIFS('sys inv movment rpt'!$M:$M,'sys inv movment rpt'!$L:$L,$M687,'sys inv movment rpt'!$N:$N,AA$1)</f>
        <v>0</v>
      </c>
      <c r="AB687" s="86">
        <f>SUMIFS('sys inv movment rpt'!$M:$M,'sys inv movment rpt'!$L:$L,$M687,'sys inv movment rpt'!$N:$N,AB$1)</f>
        <v>0</v>
      </c>
      <c r="AC687" s="86">
        <f>SUMIFS('sys inv movment rpt'!$M:$M,'sys inv movment rpt'!$L:$L,$M687,'sys inv movment rpt'!$N:$N,AC$1)</f>
        <v>0</v>
      </c>
      <c r="AD687" s="86">
        <f>SUMIFS('sys inv movment rpt'!$M:$M,'sys inv movment rpt'!$L:$L,$M687,'sys inv movment rpt'!$N:$N,AD$1)</f>
        <v>0</v>
      </c>
      <c r="AE687" s="86">
        <f>SUMIFS('sys inv movment rpt'!$M:$M,'sys inv movment rpt'!$L:$L,$M687,'sys inv movment rpt'!$N:$N,AE$1)</f>
        <v>0</v>
      </c>
      <c r="AF687" s="86">
        <f>SUMIFS('sys inv movment rpt'!$M:$M,'sys inv movment rpt'!$L:$L,$M687,'sys inv movment rpt'!$N:$N,AF$1)</f>
        <v>0</v>
      </c>
      <c r="AG687" s="86">
        <f>SUMIFS('sys inv movment rpt'!$M:$M,'sys inv movment rpt'!$L:$L,$M687,'sys inv movment rpt'!$N:$N,AG$1)</f>
        <v>0</v>
      </c>
      <c r="AH687" s="86">
        <f>SUMIFS('sys inv movment rpt'!$M:$M,'sys inv movment rpt'!$L:$L,$M687,'sys inv movment rpt'!$N:$N,AH$1)</f>
        <v>0</v>
      </c>
      <c r="AI687" s="86">
        <f>SUMIFS('sys inv movment rpt'!$M:$M,'sys inv movment rpt'!$L:$L,$M687,'sys inv movment rpt'!$N:$N,AI$1)</f>
        <v>0</v>
      </c>
      <c r="AJ687" s="86">
        <f>SUMIFS('sys inv movment rpt'!$M:$M,'sys inv movment rpt'!$L:$L,$M687,'sys inv movment rpt'!$N:$N,AJ$1)</f>
        <v>0</v>
      </c>
      <c r="AK687" s="86">
        <f>SUMIFS('sys inv movment rpt'!$M:$M,'sys inv movment rpt'!$L:$L,$M687,'sys inv movment rpt'!$N:$N,AK$1)</f>
        <v>0</v>
      </c>
      <c r="AL687" s="86">
        <f>SUMIFS('sys inv movment rpt'!$M:$M,'sys inv movment rpt'!$L:$L,$M687,'sys inv movment rpt'!$N:$N,AL$1)</f>
        <v>0</v>
      </c>
      <c r="AM687" s="86">
        <f>SUMIFS('sys inv movment rpt'!$M:$M,'sys inv movment rpt'!$L:$L,$M687,'sys inv movment rpt'!$N:$N,AM$1)</f>
        <v>0</v>
      </c>
      <c r="AN687" s="86">
        <f>SUMIFS('sys inv movment rpt'!$M:$M,'sys inv movment rpt'!$L:$L,$M687,'sys inv movment rpt'!$N:$N,AN$1)</f>
        <v>0</v>
      </c>
      <c r="AO687" s="86">
        <f>SUMIFS('sys inv movment rpt'!$M:$M,'sys inv movment rpt'!$L:$L,$M687,'sys inv movment rpt'!$N:$N,AO$1)</f>
        <v>0</v>
      </c>
      <c r="AP687" s="86">
        <f>SUMIFS('sys inv movment rpt'!$M:$M,'sys inv movment rpt'!$L:$L,$M687,'sys inv movment rpt'!$N:$N,AP$1)</f>
        <v>0</v>
      </c>
      <c r="AQ687" s="86">
        <f>SUMIFS('sys inv movment rpt'!$M:$M,'sys inv movment rpt'!$L:$L,$M687,'sys inv movment rpt'!$N:$N,AQ$1)</f>
        <v>0</v>
      </c>
      <c r="AR687" s="86">
        <f>SUMIFS('sys inv movment rpt'!$M:$M,'sys inv movment rpt'!$L:$L,$M687,'sys inv movment rpt'!$N:$N,AR$1)</f>
        <v>0</v>
      </c>
      <c r="AS687" s="86">
        <f>SUMIFS('sys inv movment rpt'!$M:$M,'sys inv movment rpt'!$L:$L,$M687,'sys inv movment rpt'!$N:$N,AS$1)</f>
        <v>0</v>
      </c>
      <c r="AT687" s="86">
        <f>SUMIFS('sys inv movment rpt'!$M:$M,'sys inv movment rpt'!$L:$L,$M687,'sys inv movment rpt'!$N:$N,AT$1)</f>
        <v>0</v>
      </c>
      <c r="AU687" s="86">
        <f>SUMIFS('sys inv movment rpt'!$M:$M,'sys inv movment rpt'!$L:$L,$M687,'sys inv movment rpt'!$N:$N,AU$1)</f>
        <v>0</v>
      </c>
      <c r="AV687" s="86">
        <f>SUMIFS('sys inv movment rpt'!$M:$M,'sys inv movment rpt'!$L:$L,$M687,'sys inv movment rpt'!$N:$N,AV$1)</f>
        <v>0</v>
      </c>
      <c r="AW687" s="87" t="str">
        <f>IFERROR(VLOOKUP(A687,'sys-backorder details'!E:U,17,0),"-")</f>
        <v>-</v>
      </c>
      <c r="AX687" s="87" t="str">
        <f>IF(K687&gt;1,VLOOKUP(A687,'settings-routing'!A:I,9,0),"")</f>
        <v/>
      </c>
    </row>
    <row r="688" ht="12.75" hidden="1" customHeight="1">
      <c r="A688" s="50" t="s">
        <v>1528</v>
      </c>
      <c r="B688" s="50" t="s">
        <v>1529</v>
      </c>
      <c r="C688" s="50">
        <f t="shared" si="2"/>
        <v>792</v>
      </c>
      <c r="D688" s="80">
        <f>SUMIF('Stocks 101-111'!$J:$J,'item dashboard'!A688,'Stocks 101-111'!K:K)</f>
        <v>792</v>
      </c>
      <c r="E688" s="80">
        <f>SUMIF('Stocks 101-111'!$J:$J,'item dashboard'!A688,'Stocks 101-111'!$L:$L)</f>
        <v>0</v>
      </c>
      <c r="F688" s="81">
        <f t="shared" si="3"/>
        <v>0</v>
      </c>
      <c r="G688" s="82">
        <f t="shared" si="4"/>
        <v>0.3428571429</v>
      </c>
      <c r="H688" s="50">
        <f>SUMIFS('sys-backorder details'!$M:$M,'sys-backorder details'!$E:$E,'item dashboard'!A688,'sys-backorder details'!$V:$V,"")</f>
        <v>0</v>
      </c>
      <c r="I688" s="83">
        <f>SUMIF('settings-routing'!$I:$I,'item dashboard'!A688,'settings-routing'!$O:$O)</f>
        <v>0</v>
      </c>
      <c r="J688" s="50">
        <f>SUMIFS('sys-backorder details'!$M:$M,'sys-backorder details'!$E:$E,'item dashboard'!A688,'sys-backorder details'!$V:$V,"Call off")</f>
        <v>4000</v>
      </c>
      <c r="K688" s="84">
        <f t="shared" si="5"/>
        <v>-792</v>
      </c>
      <c r="L688" s="84">
        <f>SUMIF('Production Plan'!$E:$E,'item dashboard'!A688,'Production Plan'!$N:$N)</f>
        <v>-792</v>
      </c>
      <c r="M688" s="85" t="str">
        <f t="shared" si="6"/>
        <v>B-L12-N58-1 Ltr. Natural JerryCan</v>
      </c>
      <c r="N688" s="86">
        <f>SUMIFS('sys inv movment rpt'!$M:$M,'sys inv movment rpt'!$L:$L,$M688,'sys inv movment rpt'!$N:$N,N$1)</f>
        <v>0</v>
      </c>
      <c r="O688" s="86">
        <f>SUMIFS('sys inv movment rpt'!$M:$M,'sys inv movment rpt'!$L:$L,$M688,'sys inv movment rpt'!$N:$N,O$1)</f>
        <v>0</v>
      </c>
      <c r="P688" s="86">
        <f>SUMIFS('sys inv movment rpt'!$M:$M,'sys inv movment rpt'!$L:$L,$M688,'sys inv movment rpt'!$N:$N,P$1)</f>
        <v>0</v>
      </c>
      <c r="Q688" s="86">
        <f>SUMIFS('sys inv movment rpt'!$M:$M,'sys inv movment rpt'!$L:$L,$M688,'sys inv movment rpt'!$N:$N,Q$1)</f>
        <v>0</v>
      </c>
      <c r="R688" s="86">
        <f>SUMIFS('sys inv movment rpt'!$M:$M,'sys inv movment rpt'!$L:$L,$M688,'sys inv movment rpt'!$N:$N,R$1)</f>
        <v>72</v>
      </c>
      <c r="S688" s="86">
        <f>SUMIFS('sys inv movment rpt'!$M:$M,'sys inv movment rpt'!$L:$L,$M688,'sys inv movment rpt'!$N:$N,S$1)</f>
        <v>288</v>
      </c>
      <c r="T688" s="86">
        <f>SUMIFS('sys inv movment rpt'!$M:$M,'sys inv movment rpt'!$L:$L,$M688,'sys inv movment rpt'!$N:$N,T$1)</f>
        <v>0</v>
      </c>
      <c r="U688" s="86">
        <f>SUMIFS('sys inv movment rpt'!$M:$M,'sys inv movment rpt'!$L:$L,$M688,'sys inv movment rpt'!$N:$N,U$1)</f>
        <v>0</v>
      </c>
      <c r="V688" s="86">
        <f>SUMIFS('sys inv movment rpt'!$M:$M,'sys inv movment rpt'!$L:$L,$M688,'sys inv movment rpt'!$N:$N,V$1)</f>
        <v>216</v>
      </c>
      <c r="W688" s="86">
        <f>SUMIFS('sys inv movment rpt'!$M:$M,'sys inv movment rpt'!$L:$L,$M688,'sys inv movment rpt'!$N:$N,W$1)</f>
        <v>0</v>
      </c>
      <c r="X688" s="86">
        <f>SUMIFS('sys inv movment rpt'!$M:$M,'sys inv movment rpt'!$L:$L,$M688,'sys inv movment rpt'!$N:$N,X$1)</f>
        <v>0</v>
      </c>
      <c r="Y688" s="86">
        <f>SUMIFS('sys inv movment rpt'!$M:$M,'sys inv movment rpt'!$L:$L,$M688,'sys inv movment rpt'!$N:$N,Y$1)</f>
        <v>0</v>
      </c>
      <c r="Z688" s="86">
        <f>SUMIFS('sys inv movment rpt'!$M:$M,'sys inv movment rpt'!$L:$L,$M688,'sys inv movment rpt'!$N:$N,Z$1)</f>
        <v>0</v>
      </c>
      <c r="AA688" s="86">
        <f>SUMIFS('sys inv movment rpt'!$M:$M,'sys inv movment rpt'!$L:$L,$M688,'sys inv movment rpt'!$N:$N,AA$1)</f>
        <v>792</v>
      </c>
      <c r="AB688" s="86">
        <f>SUMIFS('sys inv movment rpt'!$M:$M,'sys inv movment rpt'!$L:$L,$M688,'sys inv movment rpt'!$N:$N,AB$1)</f>
        <v>0</v>
      </c>
      <c r="AC688" s="86">
        <f>SUMIFS('sys inv movment rpt'!$M:$M,'sys inv movment rpt'!$L:$L,$M688,'sys inv movment rpt'!$N:$N,AC$1)</f>
        <v>0</v>
      </c>
      <c r="AD688" s="86">
        <f>SUMIFS('sys inv movment rpt'!$M:$M,'sys inv movment rpt'!$L:$L,$M688,'sys inv movment rpt'!$N:$N,AD$1)</f>
        <v>0</v>
      </c>
      <c r="AE688" s="86">
        <f>SUMIFS('sys inv movment rpt'!$M:$M,'sys inv movment rpt'!$L:$L,$M688,'sys inv movment rpt'!$N:$N,AE$1)</f>
        <v>216</v>
      </c>
      <c r="AF688" s="86">
        <f>SUMIFS('sys inv movment rpt'!$M:$M,'sys inv movment rpt'!$L:$L,$M688,'sys inv movment rpt'!$N:$N,AF$1)</f>
        <v>72</v>
      </c>
      <c r="AG688" s="86">
        <f>SUMIFS('sys inv movment rpt'!$M:$M,'sys inv movment rpt'!$L:$L,$M688,'sys inv movment rpt'!$N:$N,AG$1)</f>
        <v>0</v>
      </c>
      <c r="AH688" s="86">
        <f>SUMIFS('sys inv movment rpt'!$M:$M,'sys inv movment rpt'!$L:$L,$M688,'sys inv movment rpt'!$N:$N,AH$1)</f>
        <v>0</v>
      </c>
      <c r="AI688" s="86">
        <f>SUMIFS('sys inv movment rpt'!$M:$M,'sys inv movment rpt'!$L:$L,$M688,'sys inv movment rpt'!$N:$N,AI$1)</f>
        <v>576</v>
      </c>
      <c r="AJ688" s="86">
        <f>SUMIFS('sys inv movment rpt'!$M:$M,'sys inv movment rpt'!$L:$L,$M688,'sys inv movment rpt'!$N:$N,AJ$1)</f>
        <v>648</v>
      </c>
      <c r="AK688" s="86">
        <f>SUMIFS('sys inv movment rpt'!$M:$M,'sys inv movment rpt'!$L:$L,$M688,'sys inv movment rpt'!$N:$N,AK$1)</f>
        <v>0</v>
      </c>
      <c r="AL688" s="86">
        <f>SUMIFS('sys inv movment rpt'!$M:$M,'sys inv movment rpt'!$L:$L,$M688,'sys inv movment rpt'!$N:$N,AL$1)</f>
        <v>0</v>
      </c>
      <c r="AM688" s="86">
        <f>SUMIFS('sys inv movment rpt'!$M:$M,'sys inv movment rpt'!$L:$L,$M688,'sys inv movment rpt'!$N:$N,AM$1)</f>
        <v>0</v>
      </c>
      <c r="AN688" s="86">
        <f>SUMIFS('sys inv movment rpt'!$M:$M,'sys inv movment rpt'!$L:$L,$M688,'sys inv movment rpt'!$N:$N,AN$1)</f>
        <v>216</v>
      </c>
      <c r="AO688" s="86">
        <f>SUMIFS('sys inv movment rpt'!$M:$M,'sys inv movment rpt'!$L:$L,$M688,'sys inv movment rpt'!$N:$N,AO$1)</f>
        <v>216</v>
      </c>
      <c r="AP688" s="86">
        <f>SUMIFS('sys inv movment rpt'!$M:$M,'sys inv movment rpt'!$L:$L,$M688,'sys inv movment rpt'!$N:$N,AP$1)</f>
        <v>0</v>
      </c>
      <c r="AQ688" s="86">
        <f>SUMIFS('sys inv movment rpt'!$M:$M,'sys inv movment rpt'!$L:$L,$M688,'sys inv movment rpt'!$N:$N,AQ$1)</f>
        <v>0</v>
      </c>
      <c r="AR688" s="86">
        <f>SUMIFS('sys inv movment rpt'!$M:$M,'sys inv movment rpt'!$L:$L,$M688,'sys inv movment rpt'!$N:$N,AR$1)</f>
        <v>1440</v>
      </c>
      <c r="AS688" s="86">
        <f>SUMIFS('sys inv movment rpt'!$M:$M,'sys inv movment rpt'!$L:$L,$M688,'sys inv movment rpt'!$N:$N,AS$1)</f>
        <v>3168</v>
      </c>
      <c r="AT688" s="86">
        <f>SUMIFS('sys inv movment rpt'!$M:$M,'sys inv movment rpt'!$L:$L,$M688,'sys inv movment rpt'!$N:$N,AT$1)</f>
        <v>0</v>
      </c>
      <c r="AU688" s="86">
        <f>SUMIFS('sys inv movment rpt'!$M:$M,'sys inv movment rpt'!$L:$L,$M688,'sys inv movment rpt'!$N:$N,AU$1)</f>
        <v>0</v>
      </c>
      <c r="AV688" s="86">
        <f>SUMIFS('sys inv movment rpt'!$M:$M,'sys inv movment rpt'!$L:$L,$M688,'sys inv movment rpt'!$N:$N,AV$1)</f>
        <v>0</v>
      </c>
      <c r="AW688" s="87" t="str">
        <f>IFERROR(VLOOKUP(A688,'sys-backorder details'!E:U,17,0),"-")</f>
        <v>15 Days</v>
      </c>
      <c r="AX688" s="87" t="str">
        <f>IF(K688&gt;1,VLOOKUP(A688,'settings-routing'!A:I,9,0),"")</f>
        <v/>
      </c>
    </row>
    <row r="689" ht="12.75" hidden="1" customHeight="1">
      <c r="A689" s="50" t="s">
        <v>1530</v>
      </c>
      <c r="B689" s="50" t="s">
        <v>1531</v>
      </c>
      <c r="C689" s="50">
        <f t="shared" si="2"/>
        <v>0</v>
      </c>
      <c r="D689" s="80">
        <f>SUMIF('Stocks 101-111'!$J:$J,'item dashboard'!A689,'Stocks 101-111'!K:K)</f>
        <v>0</v>
      </c>
      <c r="E689" s="80">
        <f>SUMIF('Stocks 101-111'!$J:$J,'item dashboard'!A689,'Stocks 101-111'!$L:$L)</f>
        <v>0</v>
      </c>
      <c r="F689" s="81">
        <f t="shared" si="3"/>
        <v>0</v>
      </c>
      <c r="G689" s="82">
        <f t="shared" si="4"/>
        <v>0</v>
      </c>
      <c r="H689" s="50">
        <f>SUMIFS('sys-backorder details'!$M:$M,'sys-backorder details'!$E:$E,'item dashboard'!A689,'sys-backorder details'!$V:$V,"")</f>
        <v>0</v>
      </c>
      <c r="I689" s="83">
        <f>SUMIF('settings-routing'!$I:$I,'item dashboard'!A689,'settings-routing'!$O:$O)</f>
        <v>0</v>
      </c>
      <c r="J689" s="50">
        <f>SUMIFS('sys-backorder details'!$M:$M,'sys-backorder details'!$E:$E,'item dashboard'!A689,'sys-backorder details'!$V:$V,"Call off")</f>
        <v>0</v>
      </c>
      <c r="K689" s="84">
        <f t="shared" si="5"/>
        <v>0</v>
      </c>
      <c r="L689" s="84">
        <f>SUMIF('Production Plan'!$E:$E,'item dashboard'!A689,'Production Plan'!$N:$N)</f>
        <v>0</v>
      </c>
      <c r="M689" s="85" t="str">
        <f t="shared" si="6"/>
        <v>B-L12-N58ADH-HGT-1 Ltr.Natural Printed Adhesive H/Gloss Thinner J/C</v>
      </c>
      <c r="N689" s="86">
        <f>SUMIFS('sys inv movment rpt'!$M:$M,'sys inv movment rpt'!$L:$L,$M689,'sys inv movment rpt'!$N:$N,N$1)</f>
        <v>0</v>
      </c>
      <c r="O689" s="86">
        <f>SUMIFS('sys inv movment rpt'!$M:$M,'sys inv movment rpt'!$L:$L,$M689,'sys inv movment rpt'!$N:$N,O$1)</f>
        <v>0</v>
      </c>
      <c r="P689" s="86">
        <f>SUMIFS('sys inv movment rpt'!$M:$M,'sys inv movment rpt'!$L:$L,$M689,'sys inv movment rpt'!$N:$N,P$1)</f>
        <v>0</v>
      </c>
      <c r="Q689" s="86">
        <f>SUMIFS('sys inv movment rpt'!$M:$M,'sys inv movment rpt'!$L:$L,$M689,'sys inv movment rpt'!$N:$N,Q$1)</f>
        <v>0</v>
      </c>
      <c r="R689" s="86">
        <f>SUMIFS('sys inv movment rpt'!$M:$M,'sys inv movment rpt'!$L:$L,$M689,'sys inv movment rpt'!$N:$N,R$1)</f>
        <v>0</v>
      </c>
      <c r="S689" s="86">
        <f>SUMIFS('sys inv movment rpt'!$M:$M,'sys inv movment rpt'!$L:$L,$M689,'sys inv movment rpt'!$N:$N,S$1)</f>
        <v>0</v>
      </c>
      <c r="T689" s="86">
        <f>SUMIFS('sys inv movment rpt'!$M:$M,'sys inv movment rpt'!$L:$L,$M689,'sys inv movment rpt'!$N:$N,T$1)</f>
        <v>0</v>
      </c>
      <c r="U689" s="86">
        <f>SUMIFS('sys inv movment rpt'!$M:$M,'sys inv movment rpt'!$L:$L,$M689,'sys inv movment rpt'!$N:$N,U$1)</f>
        <v>0</v>
      </c>
      <c r="V689" s="86">
        <f>SUMIFS('sys inv movment rpt'!$M:$M,'sys inv movment rpt'!$L:$L,$M689,'sys inv movment rpt'!$N:$N,V$1)</f>
        <v>0</v>
      </c>
      <c r="W689" s="86">
        <f>SUMIFS('sys inv movment rpt'!$M:$M,'sys inv movment rpt'!$L:$L,$M689,'sys inv movment rpt'!$N:$N,W$1)</f>
        <v>0</v>
      </c>
      <c r="X689" s="86">
        <f>SUMIFS('sys inv movment rpt'!$M:$M,'sys inv movment rpt'!$L:$L,$M689,'sys inv movment rpt'!$N:$N,X$1)</f>
        <v>0</v>
      </c>
      <c r="Y689" s="86">
        <f>SUMIFS('sys inv movment rpt'!$M:$M,'sys inv movment rpt'!$L:$L,$M689,'sys inv movment rpt'!$N:$N,Y$1)</f>
        <v>0</v>
      </c>
      <c r="Z689" s="86">
        <f>SUMIFS('sys inv movment rpt'!$M:$M,'sys inv movment rpt'!$L:$L,$M689,'sys inv movment rpt'!$N:$N,Z$1)</f>
        <v>0</v>
      </c>
      <c r="AA689" s="86">
        <f>SUMIFS('sys inv movment rpt'!$M:$M,'sys inv movment rpt'!$L:$L,$M689,'sys inv movment rpt'!$N:$N,AA$1)</f>
        <v>0</v>
      </c>
      <c r="AB689" s="86">
        <f>SUMIFS('sys inv movment rpt'!$M:$M,'sys inv movment rpt'!$L:$L,$M689,'sys inv movment rpt'!$N:$N,AB$1)</f>
        <v>0</v>
      </c>
      <c r="AC689" s="86">
        <f>SUMIFS('sys inv movment rpt'!$M:$M,'sys inv movment rpt'!$L:$L,$M689,'sys inv movment rpt'!$N:$N,AC$1)</f>
        <v>0</v>
      </c>
      <c r="AD689" s="86">
        <f>SUMIFS('sys inv movment rpt'!$M:$M,'sys inv movment rpt'!$L:$L,$M689,'sys inv movment rpt'!$N:$N,AD$1)</f>
        <v>0</v>
      </c>
      <c r="AE689" s="86">
        <f>SUMIFS('sys inv movment rpt'!$M:$M,'sys inv movment rpt'!$L:$L,$M689,'sys inv movment rpt'!$N:$N,AE$1)</f>
        <v>0</v>
      </c>
      <c r="AF689" s="86">
        <f>SUMIFS('sys inv movment rpt'!$M:$M,'sys inv movment rpt'!$L:$L,$M689,'sys inv movment rpt'!$N:$N,AF$1)</f>
        <v>0</v>
      </c>
      <c r="AG689" s="86">
        <f>SUMIFS('sys inv movment rpt'!$M:$M,'sys inv movment rpt'!$L:$L,$M689,'sys inv movment rpt'!$N:$N,AG$1)</f>
        <v>0</v>
      </c>
      <c r="AH689" s="86">
        <f>SUMIFS('sys inv movment rpt'!$M:$M,'sys inv movment rpt'!$L:$L,$M689,'sys inv movment rpt'!$N:$N,AH$1)</f>
        <v>0</v>
      </c>
      <c r="AI689" s="86">
        <f>SUMIFS('sys inv movment rpt'!$M:$M,'sys inv movment rpt'!$L:$L,$M689,'sys inv movment rpt'!$N:$N,AI$1)</f>
        <v>0</v>
      </c>
      <c r="AJ689" s="86">
        <f>SUMIFS('sys inv movment rpt'!$M:$M,'sys inv movment rpt'!$L:$L,$M689,'sys inv movment rpt'!$N:$N,AJ$1)</f>
        <v>0</v>
      </c>
      <c r="AK689" s="86">
        <f>SUMIFS('sys inv movment rpt'!$M:$M,'sys inv movment rpt'!$L:$L,$M689,'sys inv movment rpt'!$N:$N,AK$1)</f>
        <v>0</v>
      </c>
      <c r="AL689" s="86">
        <f>SUMIFS('sys inv movment rpt'!$M:$M,'sys inv movment rpt'!$L:$L,$M689,'sys inv movment rpt'!$N:$N,AL$1)</f>
        <v>0</v>
      </c>
      <c r="AM689" s="86">
        <f>SUMIFS('sys inv movment rpt'!$M:$M,'sys inv movment rpt'!$L:$L,$M689,'sys inv movment rpt'!$N:$N,AM$1)</f>
        <v>0</v>
      </c>
      <c r="AN689" s="86">
        <f>SUMIFS('sys inv movment rpt'!$M:$M,'sys inv movment rpt'!$L:$L,$M689,'sys inv movment rpt'!$N:$N,AN$1)</f>
        <v>0</v>
      </c>
      <c r="AO689" s="86">
        <f>SUMIFS('sys inv movment rpt'!$M:$M,'sys inv movment rpt'!$L:$L,$M689,'sys inv movment rpt'!$N:$N,AO$1)</f>
        <v>0</v>
      </c>
      <c r="AP689" s="86">
        <f>SUMIFS('sys inv movment rpt'!$M:$M,'sys inv movment rpt'!$L:$L,$M689,'sys inv movment rpt'!$N:$N,AP$1)</f>
        <v>0</v>
      </c>
      <c r="AQ689" s="86">
        <f>SUMIFS('sys inv movment rpt'!$M:$M,'sys inv movment rpt'!$L:$L,$M689,'sys inv movment rpt'!$N:$N,AQ$1)</f>
        <v>0</v>
      </c>
      <c r="AR689" s="86">
        <f>SUMIFS('sys inv movment rpt'!$M:$M,'sys inv movment rpt'!$L:$L,$M689,'sys inv movment rpt'!$N:$N,AR$1)</f>
        <v>0</v>
      </c>
      <c r="AS689" s="86">
        <f>SUMIFS('sys inv movment rpt'!$M:$M,'sys inv movment rpt'!$L:$L,$M689,'sys inv movment rpt'!$N:$N,AS$1)</f>
        <v>0</v>
      </c>
      <c r="AT689" s="86">
        <f>SUMIFS('sys inv movment rpt'!$M:$M,'sys inv movment rpt'!$L:$L,$M689,'sys inv movment rpt'!$N:$N,AT$1)</f>
        <v>0</v>
      </c>
      <c r="AU689" s="86">
        <f>SUMIFS('sys inv movment rpt'!$M:$M,'sys inv movment rpt'!$L:$L,$M689,'sys inv movment rpt'!$N:$N,AU$1)</f>
        <v>0</v>
      </c>
      <c r="AV689" s="86">
        <f>SUMIFS('sys inv movment rpt'!$M:$M,'sys inv movment rpt'!$L:$L,$M689,'sys inv movment rpt'!$N:$N,AV$1)</f>
        <v>0</v>
      </c>
      <c r="AW689" s="87" t="str">
        <f>IFERROR(VLOOKUP(A689,'sys-backorder details'!E:U,17,0),"-")</f>
        <v>-</v>
      </c>
      <c r="AX689" s="87" t="str">
        <f>IF(K689&gt;1,VLOOKUP(A689,'settings-routing'!A:I,9,0),"")</f>
        <v/>
      </c>
    </row>
    <row r="690" ht="12.75" hidden="1" customHeight="1">
      <c r="A690" s="28" t="s">
        <v>1532</v>
      </c>
      <c r="B690" s="28" t="s">
        <v>1533</v>
      </c>
      <c r="C690" s="50">
        <f t="shared" si="2"/>
        <v>0</v>
      </c>
      <c r="D690" s="80">
        <f>SUMIF('Stocks 101-111'!$J:$J,'item dashboard'!A690,'Stocks 101-111'!K:K)</f>
        <v>0</v>
      </c>
      <c r="E690" s="80">
        <f>SUMIF('Stocks 101-111'!$J:$J,'item dashboard'!A690,'Stocks 101-111'!$L:$L)</f>
        <v>0</v>
      </c>
      <c r="F690" s="81">
        <f t="shared" si="3"/>
        <v>0</v>
      </c>
      <c r="G690" s="82">
        <f t="shared" si="4"/>
        <v>0</v>
      </c>
      <c r="H690" s="50">
        <f>SUMIFS('sys-backorder details'!$M:$M,'sys-backorder details'!$E:$E,'item dashboard'!A690,'sys-backorder details'!$V:$V,"")</f>
        <v>0</v>
      </c>
      <c r="I690" s="83">
        <f>SUMIF('settings-routing'!$I:$I,'item dashboard'!A690,'settings-routing'!$O:$O)</f>
        <v>0</v>
      </c>
      <c r="J690" s="50">
        <f>SUMIFS('sys-backorder details'!$M:$M,'sys-backorder details'!$E:$E,'item dashboard'!A690,'sys-backorder details'!$V:$V,"Call off")</f>
        <v>0</v>
      </c>
      <c r="K690" s="84">
        <f t="shared" si="5"/>
        <v>0</v>
      </c>
      <c r="L690" s="84">
        <f>SUMIF('Production Plan'!$E:$E,'item dashboard'!A690,'Production Plan'!$N:$N)</f>
        <v>0</v>
      </c>
      <c r="M690" s="85" t="str">
        <f t="shared" si="6"/>
        <v>B-L12-N58ADTH-1 Ltr. Nat Printed Adhesive Standard Thinner</v>
      </c>
      <c r="N690" s="86">
        <f>SUMIFS('sys inv movment rpt'!$M:$M,'sys inv movment rpt'!$L:$L,$M690,'sys inv movment rpt'!$N:$N,N$1)</f>
        <v>0</v>
      </c>
      <c r="O690" s="86">
        <f>SUMIFS('sys inv movment rpt'!$M:$M,'sys inv movment rpt'!$L:$L,$M690,'sys inv movment rpt'!$N:$N,O$1)</f>
        <v>0</v>
      </c>
      <c r="P690" s="86">
        <f>SUMIFS('sys inv movment rpt'!$M:$M,'sys inv movment rpt'!$L:$L,$M690,'sys inv movment rpt'!$N:$N,P$1)</f>
        <v>0</v>
      </c>
      <c r="Q690" s="86">
        <f>SUMIFS('sys inv movment rpt'!$M:$M,'sys inv movment rpt'!$L:$L,$M690,'sys inv movment rpt'!$N:$N,Q$1)</f>
        <v>0</v>
      </c>
      <c r="R690" s="86">
        <f>SUMIFS('sys inv movment rpt'!$M:$M,'sys inv movment rpt'!$L:$L,$M690,'sys inv movment rpt'!$N:$N,R$1)</f>
        <v>0</v>
      </c>
      <c r="S690" s="86">
        <f>SUMIFS('sys inv movment rpt'!$M:$M,'sys inv movment rpt'!$L:$L,$M690,'sys inv movment rpt'!$N:$N,S$1)</f>
        <v>0</v>
      </c>
      <c r="T690" s="86">
        <f>SUMIFS('sys inv movment rpt'!$M:$M,'sys inv movment rpt'!$L:$L,$M690,'sys inv movment rpt'!$N:$N,T$1)</f>
        <v>0</v>
      </c>
      <c r="U690" s="86">
        <f>SUMIFS('sys inv movment rpt'!$M:$M,'sys inv movment rpt'!$L:$L,$M690,'sys inv movment rpt'!$N:$N,U$1)</f>
        <v>0</v>
      </c>
      <c r="V690" s="86">
        <f>SUMIFS('sys inv movment rpt'!$M:$M,'sys inv movment rpt'!$L:$L,$M690,'sys inv movment rpt'!$N:$N,V$1)</f>
        <v>0</v>
      </c>
      <c r="W690" s="86">
        <f>SUMIFS('sys inv movment rpt'!$M:$M,'sys inv movment rpt'!$L:$L,$M690,'sys inv movment rpt'!$N:$N,W$1)</f>
        <v>0</v>
      </c>
      <c r="X690" s="86">
        <f>SUMIFS('sys inv movment rpt'!$M:$M,'sys inv movment rpt'!$L:$L,$M690,'sys inv movment rpt'!$N:$N,X$1)</f>
        <v>0</v>
      </c>
      <c r="Y690" s="86">
        <f>SUMIFS('sys inv movment rpt'!$M:$M,'sys inv movment rpt'!$L:$L,$M690,'sys inv movment rpt'!$N:$N,Y$1)</f>
        <v>0</v>
      </c>
      <c r="Z690" s="86">
        <f>SUMIFS('sys inv movment rpt'!$M:$M,'sys inv movment rpt'!$L:$L,$M690,'sys inv movment rpt'!$N:$N,Z$1)</f>
        <v>0</v>
      </c>
      <c r="AA690" s="86">
        <f>SUMIFS('sys inv movment rpt'!$M:$M,'sys inv movment rpt'!$L:$L,$M690,'sys inv movment rpt'!$N:$N,AA$1)</f>
        <v>0</v>
      </c>
      <c r="AB690" s="86">
        <f>SUMIFS('sys inv movment rpt'!$M:$M,'sys inv movment rpt'!$L:$L,$M690,'sys inv movment rpt'!$N:$N,AB$1)</f>
        <v>0</v>
      </c>
      <c r="AC690" s="86">
        <f>SUMIFS('sys inv movment rpt'!$M:$M,'sys inv movment rpt'!$L:$L,$M690,'sys inv movment rpt'!$N:$N,AC$1)</f>
        <v>0</v>
      </c>
      <c r="AD690" s="86">
        <f>SUMIFS('sys inv movment rpt'!$M:$M,'sys inv movment rpt'!$L:$L,$M690,'sys inv movment rpt'!$N:$N,AD$1)</f>
        <v>0</v>
      </c>
      <c r="AE690" s="86">
        <f>SUMIFS('sys inv movment rpt'!$M:$M,'sys inv movment rpt'!$L:$L,$M690,'sys inv movment rpt'!$N:$N,AE$1)</f>
        <v>0</v>
      </c>
      <c r="AF690" s="86">
        <f>SUMIFS('sys inv movment rpt'!$M:$M,'sys inv movment rpt'!$L:$L,$M690,'sys inv movment rpt'!$N:$N,AF$1)</f>
        <v>0</v>
      </c>
      <c r="AG690" s="86">
        <f>SUMIFS('sys inv movment rpt'!$M:$M,'sys inv movment rpt'!$L:$L,$M690,'sys inv movment rpt'!$N:$N,AG$1)</f>
        <v>0</v>
      </c>
      <c r="AH690" s="86">
        <f>SUMIFS('sys inv movment rpt'!$M:$M,'sys inv movment rpt'!$L:$L,$M690,'sys inv movment rpt'!$N:$N,AH$1)</f>
        <v>0</v>
      </c>
      <c r="AI690" s="86">
        <f>SUMIFS('sys inv movment rpt'!$M:$M,'sys inv movment rpt'!$L:$L,$M690,'sys inv movment rpt'!$N:$N,AI$1)</f>
        <v>0</v>
      </c>
      <c r="AJ690" s="86">
        <f>SUMIFS('sys inv movment rpt'!$M:$M,'sys inv movment rpt'!$L:$L,$M690,'sys inv movment rpt'!$N:$N,AJ$1)</f>
        <v>0</v>
      </c>
      <c r="AK690" s="86">
        <f>SUMIFS('sys inv movment rpt'!$M:$M,'sys inv movment rpt'!$L:$L,$M690,'sys inv movment rpt'!$N:$N,AK$1)</f>
        <v>0</v>
      </c>
      <c r="AL690" s="86">
        <f>SUMIFS('sys inv movment rpt'!$M:$M,'sys inv movment rpt'!$L:$L,$M690,'sys inv movment rpt'!$N:$N,AL$1)</f>
        <v>0</v>
      </c>
      <c r="AM690" s="86">
        <f>SUMIFS('sys inv movment rpt'!$M:$M,'sys inv movment rpt'!$L:$L,$M690,'sys inv movment rpt'!$N:$N,AM$1)</f>
        <v>0</v>
      </c>
      <c r="AN690" s="86">
        <f>SUMIFS('sys inv movment rpt'!$M:$M,'sys inv movment rpt'!$L:$L,$M690,'sys inv movment rpt'!$N:$N,AN$1)</f>
        <v>0</v>
      </c>
      <c r="AO690" s="86">
        <f>SUMIFS('sys inv movment rpt'!$M:$M,'sys inv movment rpt'!$L:$L,$M690,'sys inv movment rpt'!$N:$N,AO$1)</f>
        <v>0</v>
      </c>
      <c r="AP690" s="86">
        <f>SUMIFS('sys inv movment rpt'!$M:$M,'sys inv movment rpt'!$L:$L,$M690,'sys inv movment rpt'!$N:$N,AP$1)</f>
        <v>0</v>
      </c>
      <c r="AQ690" s="86">
        <f>SUMIFS('sys inv movment rpt'!$M:$M,'sys inv movment rpt'!$L:$L,$M690,'sys inv movment rpt'!$N:$N,AQ$1)</f>
        <v>0</v>
      </c>
      <c r="AR690" s="86">
        <f>SUMIFS('sys inv movment rpt'!$M:$M,'sys inv movment rpt'!$L:$L,$M690,'sys inv movment rpt'!$N:$N,AR$1)</f>
        <v>0</v>
      </c>
      <c r="AS690" s="86">
        <f>SUMIFS('sys inv movment rpt'!$M:$M,'sys inv movment rpt'!$L:$L,$M690,'sys inv movment rpt'!$N:$N,AS$1)</f>
        <v>0</v>
      </c>
      <c r="AT690" s="86">
        <f>SUMIFS('sys inv movment rpt'!$M:$M,'sys inv movment rpt'!$L:$L,$M690,'sys inv movment rpt'!$N:$N,AT$1)</f>
        <v>0</v>
      </c>
      <c r="AU690" s="86">
        <f>SUMIFS('sys inv movment rpt'!$M:$M,'sys inv movment rpt'!$L:$L,$M690,'sys inv movment rpt'!$N:$N,AU$1)</f>
        <v>0</v>
      </c>
      <c r="AV690" s="86">
        <f>SUMIFS('sys inv movment rpt'!$M:$M,'sys inv movment rpt'!$L:$L,$M690,'sys inv movment rpt'!$N:$N,AV$1)</f>
        <v>0</v>
      </c>
      <c r="AW690" s="87" t="str">
        <f>IFERROR(VLOOKUP(A690,'sys-backorder details'!E:U,17,0),"-")</f>
        <v>-</v>
      </c>
      <c r="AX690" s="87" t="str">
        <f>IF(K690&gt;1,VLOOKUP(A690,'settings-routing'!A:I,9,0),"")</f>
        <v/>
      </c>
    </row>
    <row r="691" ht="12.75" hidden="1" customHeight="1">
      <c r="A691" s="28" t="s">
        <v>1534</v>
      </c>
      <c r="B691" s="28" t="s">
        <v>1535</v>
      </c>
      <c r="C691" s="50">
        <f t="shared" si="2"/>
        <v>0</v>
      </c>
      <c r="D691" s="80">
        <f>SUMIF('Stocks 101-111'!$J:$J,'item dashboard'!A691,'Stocks 101-111'!K:K)</f>
        <v>0</v>
      </c>
      <c r="E691" s="80">
        <f>SUMIF('Stocks 101-111'!$J:$J,'item dashboard'!A691,'Stocks 101-111'!$L:$L)</f>
        <v>0</v>
      </c>
      <c r="F691" s="81">
        <f t="shared" si="3"/>
        <v>0</v>
      </c>
      <c r="G691" s="82">
        <f t="shared" si="4"/>
        <v>0</v>
      </c>
      <c r="H691" s="50">
        <f>SUMIFS('sys-backorder details'!$M:$M,'sys-backorder details'!$E:$E,'item dashboard'!A691,'sys-backorder details'!$V:$V,"")</f>
        <v>0</v>
      </c>
      <c r="I691" s="83">
        <f>SUMIF('settings-routing'!$I:$I,'item dashboard'!A691,'settings-routing'!$O:$O)</f>
        <v>0</v>
      </c>
      <c r="J691" s="50">
        <f>SUMIFS('sys-backorder details'!$M:$M,'sys-backorder details'!$E:$E,'item dashboard'!A691,'sys-backorder details'!$V:$V,"Call off")</f>
        <v>0</v>
      </c>
      <c r="K691" s="84">
        <f t="shared" si="5"/>
        <v>0</v>
      </c>
      <c r="L691" s="84">
        <f>SUMIF('Production Plan'!$E:$E,'item dashboard'!A691,'Production Plan'!$N:$N)</f>
        <v>0</v>
      </c>
      <c r="M691" s="85" t="str">
        <f t="shared" si="6"/>
        <v>B-L12-N58ANVI-1 Ltr. Natural Pntd Anvi JerryCan</v>
      </c>
      <c r="N691" s="86">
        <f>SUMIFS('sys inv movment rpt'!$M:$M,'sys inv movment rpt'!$L:$L,$M691,'sys inv movment rpt'!$N:$N,N$1)</f>
        <v>0</v>
      </c>
      <c r="O691" s="86">
        <f>SUMIFS('sys inv movment rpt'!$M:$M,'sys inv movment rpt'!$L:$L,$M691,'sys inv movment rpt'!$N:$N,O$1)</f>
        <v>0</v>
      </c>
      <c r="P691" s="86">
        <f>SUMIFS('sys inv movment rpt'!$M:$M,'sys inv movment rpt'!$L:$L,$M691,'sys inv movment rpt'!$N:$N,P$1)</f>
        <v>0</v>
      </c>
      <c r="Q691" s="86">
        <f>SUMIFS('sys inv movment rpt'!$M:$M,'sys inv movment rpt'!$L:$L,$M691,'sys inv movment rpt'!$N:$N,Q$1)</f>
        <v>0</v>
      </c>
      <c r="R691" s="86">
        <f>SUMIFS('sys inv movment rpt'!$M:$M,'sys inv movment rpt'!$L:$L,$M691,'sys inv movment rpt'!$N:$N,R$1)</f>
        <v>0</v>
      </c>
      <c r="S691" s="86">
        <f>SUMIFS('sys inv movment rpt'!$M:$M,'sys inv movment rpt'!$L:$L,$M691,'sys inv movment rpt'!$N:$N,S$1)</f>
        <v>0</v>
      </c>
      <c r="T691" s="86">
        <f>SUMIFS('sys inv movment rpt'!$M:$M,'sys inv movment rpt'!$L:$L,$M691,'sys inv movment rpt'!$N:$N,T$1)</f>
        <v>0</v>
      </c>
      <c r="U691" s="86">
        <f>SUMIFS('sys inv movment rpt'!$M:$M,'sys inv movment rpt'!$L:$L,$M691,'sys inv movment rpt'!$N:$N,U$1)</f>
        <v>0</v>
      </c>
      <c r="V691" s="86">
        <f>SUMIFS('sys inv movment rpt'!$M:$M,'sys inv movment rpt'!$L:$L,$M691,'sys inv movment rpt'!$N:$N,V$1)</f>
        <v>0</v>
      </c>
      <c r="W691" s="86">
        <f>SUMIFS('sys inv movment rpt'!$M:$M,'sys inv movment rpt'!$L:$L,$M691,'sys inv movment rpt'!$N:$N,W$1)</f>
        <v>0</v>
      </c>
      <c r="X691" s="86">
        <f>SUMIFS('sys inv movment rpt'!$M:$M,'sys inv movment rpt'!$L:$L,$M691,'sys inv movment rpt'!$N:$N,X$1)</f>
        <v>0</v>
      </c>
      <c r="Y691" s="86">
        <f>SUMIFS('sys inv movment rpt'!$M:$M,'sys inv movment rpt'!$L:$L,$M691,'sys inv movment rpt'!$N:$N,Y$1)</f>
        <v>0</v>
      </c>
      <c r="Z691" s="86">
        <f>SUMIFS('sys inv movment rpt'!$M:$M,'sys inv movment rpt'!$L:$L,$M691,'sys inv movment rpt'!$N:$N,Z$1)</f>
        <v>0</v>
      </c>
      <c r="AA691" s="86">
        <f>SUMIFS('sys inv movment rpt'!$M:$M,'sys inv movment rpt'!$L:$L,$M691,'sys inv movment rpt'!$N:$N,AA$1)</f>
        <v>0</v>
      </c>
      <c r="AB691" s="86">
        <f>SUMIFS('sys inv movment rpt'!$M:$M,'sys inv movment rpt'!$L:$L,$M691,'sys inv movment rpt'!$N:$N,AB$1)</f>
        <v>0</v>
      </c>
      <c r="AC691" s="86">
        <f>SUMIFS('sys inv movment rpt'!$M:$M,'sys inv movment rpt'!$L:$L,$M691,'sys inv movment rpt'!$N:$N,AC$1)</f>
        <v>0</v>
      </c>
      <c r="AD691" s="86">
        <f>SUMIFS('sys inv movment rpt'!$M:$M,'sys inv movment rpt'!$L:$L,$M691,'sys inv movment rpt'!$N:$N,AD$1)</f>
        <v>0</v>
      </c>
      <c r="AE691" s="86">
        <f>SUMIFS('sys inv movment rpt'!$M:$M,'sys inv movment rpt'!$L:$L,$M691,'sys inv movment rpt'!$N:$N,AE$1)</f>
        <v>0</v>
      </c>
      <c r="AF691" s="86">
        <f>SUMIFS('sys inv movment rpt'!$M:$M,'sys inv movment rpt'!$L:$L,$M691,'sys inv movment rpt'!$N:$N,AF$1)</f>
        <v>0</v>
      </c>
      <c r="AG691" s="86">
        <f>SUMIFS('sys inv movment rpt'!$M:$M,'sys inv movment rpt'!$L:$L,$M691,'sys inv movment rpt'!$N:$N,AG$1)</f>
        <v>0</v>
      </c>
      <c r="AH691" s="86">
        <f>SUMIFS('sys inv movment rpt'!$M:$M,'sys inv movment rpt'!$L:$L,$M691,'sys inv movment rpt'!$N:$N,AH$1)</f>
        <v>0</v>
      </c>
      <c r="AI691" s="86">
        <f>SUMIFS('sys inv movment rpt'!$M:$M,'sys inv movment rpt'!$L:$L,$M691,'sys inv movment rpt'!$N:$N,AI$1)</f>
        <v>0</v>
      </c>
      <c r="AJ691" s="86">
        <f>SUMIFS('sys inv movment rpt'!$M:$M,'sys inv movment rpt'!$L:$L,$M691,'sys inv movment rpt'!$N:$N,AJ$1)</f>
        <v>0</v>
      </c>
      <c r="AK691" s="86">
        <f>SUMIFS('sys inv movment rpt'!$M:$M,'sys inv movment rpt'!$L:$L,$M691,'sys inv movment rpt'!$N:$N,AK$1)</f>
        <v>0</v>
      </c>
      <c r="AL691" s="86">
        <f>SUMIFS('sys inv movment rpt'!$M:$M,'sys inv movment rpt'!$L:$L,$M691,'sys inv movment rpt'!$N:$N,AL$1)</f>
        <v>0</v>
      </c>
      <c r="AM691" s="86">
        <f>SUMIFS('sys inv movment rpt'!$M:$M,'sys inv movment rpt'!$L:$L,$M691,'sys inv movment rpt'!$N:$N,AM$1)</f>
        <v>0</v>
      </c>
      <c r="AN691" s="86">
        <f>SUMIFS('sys inv movment rpt'!$M:$M,'sys inv movment rpt'!$L:$L,$M691,'sys inv movment rpt'!$N:$N,AN$1)</f>
        <v>0</v>
      </c>
      <c r="AO691" s="86">
        <f>SUMIFS('sys inv movment rpt'!$M:$M,'sys inv movment rpt'!$L:$L,$M691,'sys inv movment rpt'!$N:$N,AO$1)</f>
        <v>0</v>
      </c>
      <c r="AP691" s="86">
        <f>SUMIFS('sys inv movment rpt'!$M:$M,'sys inv movment rpt'!$L:$L,$M691,'sys inv movment rpt'!$N:$N,AP$1)</f>
        <v>0</v>
      </c>
      <c r="AQ691" s="86">
        <f>SUMIFS('sys inv movment rpt'!$M:$M,'sys inv movment rpt'!$L:$L,$M691,'sys inv movment rpt'!$N:$N,AQ$1)</f>
        <v>0</v>
      </c>
      <c r="AR691" s="86">
        <f>SUMIFS('sys inv movment rpt'!$M:$M,'sys inv movment rpt'!$L:$L,$M691,'sys inv movment rpt'!$N:$N,AR$1)</f>
        <v>0</v>
      </c>
      <c r="AS691" s="86">
        <f>SUMIFS('sys inv movment rpt'!$M:$M,'sys inv movment rpt'!$L:$L,$M691,'sys inv movment rpt'!$N:$N,AS$1)</f>
        <v>0</v>
      </c>
      <c r="AT691" s="86">
        <f>SUMIFS('sys inv movment rpt'!$M:$M,'sys inv movment rpt'!$L:$L,$M691,'sys inv movment rpt'!$N:$N,AT$1)</f>
        <v>0</v>
      </c>
      <c r="AU691" s="86">
        <f>SUMIFS('sys inv movment rpt'!$M:$M,'sys inv movment rpt'!$L:$L,$M691,'sys inv movment rpt'!$N:$N,AU$1)</f>
        <v>0</v>
      </c>
      <c r="AV691" s="86">
        <f>SUMIFS('sys inv movment rpt'!$M:$M,'sys inv movment rpt'!$L:$L,$M691,'sys inv movment rpt'!$N:$N,AV$1)</f>
        <v>0</v>
      </c>
      <c r="AW691" s="87" t="str">
        <f>IFERROR(VLOOKUP(A691,'sys-backorder details'!E:U,17,0),"-")</f>
        <v>-</v>
      </c>
      <c r="AX691" s="87" t="str">
        <f>IF(K691&gt;1,VLOOKUP(A691,'settings-routing'!A:I,9,0),"")</f>
        <v/>
      </c>
    </row>
    <row r="692" ht="12.75" hidden="1" customHeight="1">
      <c r="A692" s="28" t="s">
        <v>1536</v>
      </c>
      <c r="B692" s="28" t="s">
        <v>1537</v>
      </c>
      <c r="C692" s="50">
        <f t="shared" si="2"/>
        <v>0</v>
      </c>
      <c r="D692" s="80">
        <f>SUMIF('Stocks 101-111'!$J:$J,'item dashboard'!A692,'Stocks 101-111'!K:K)</f>
        <v>0</v>
      </c>
      <c r="E692" s="80">
        <f>SUMIF('Stocks 101-111'!$J:$J,'item dashboard'!A692,'Stocks 101-111'!$L:$L)</f>
        <v>0</v>
      </c>
      <c r="F692" s="81">
        <f t="shared" si="3"/>
        <v>0</v>
      </c>
      <c r="G692" s="82">
        <f t="shared" si="4"/>
        <v>0</v>
      </c>
      <c r="H692" s="50">
        <f>SUMIFS('sys-backorder details'!$M:$M,'sys-backorder details'!$E:$E,'item dashboard'!A692,'sys-backorder details'!$V:$V,"")</f>
        <v>0</v>
      </c>
      <c r="I692" s="83">
        <f>SUMIF('settings-routing'!$I:$I,'item dashboard'!A692,'settings-routing'!$O:$O)</f>
        <v>0</v>
      </c>
      <c r="J692" s="50">
        <f>SUMIFS('sys-backorder details'!$M:$M,'sys-backorder details'!$E:$E,'item dashboard'!A692,'sys-backorder details'!$V:$V,"Call off")</f>
        <v>0</v>
      </c>
      <c r="K692" s="84">
        <f t="shared" si="5"/>
        <v>0</v>
      </c>
      <c r="L692" s="84">
        <f>SUMIF('Production Plan'!$E:$E,'item dashboard'!A692,'Production Plan'!$N:$N)</f>
        <v>0</v>
      </c>
      <c r="M692" s="85" t="str">
        <f t="shared" si="6"/>
        <v>B-L12-N58BRAZIL-ST-1 Ltr.Natural Printed Brazil Std/Thinner J/C</v>
      </c>
      <c r="N692" s="86">
        <f>SUMIFS('sys inv movment rpt'!$M:$M,'sys inv movment rpt'!$L:$L,$M692,'sys inv movment rpt'!$N:$N,N$1)</f>
        <v>0</v>
      </c>
      <c r="O692" s="86">
        <f>SUMIFS('sys inv movment rpt'!$M:$M,'sys inv movment rpt'!$L:$L,$M692,'sys inv movment rpt'!$N:$N,O$1)</f>
        <v>0</v>
      </c>
      <c r="P692" s="86">
        <f>SUMIFS('sys inv movment rpt'!$M:$M,'sys inv movment rpt'!$L:$L,$M692,'sys inv movment rpt'!$N:$N,P$1)</f>
        <v>0</v>
      </c>
      <c r="Q692" s="86">
        <f>SUMIFS('sys inv movment rpt'!$M:$M,'sys inv movment rpt'!$L:$L,$M692,'sys inv movment rpt'!$N:$N,Q$1)</f>
        <v>0</v>
      </c>
      <c r="R692" s="86">
        <f>SUMIFS('sys inv movment rpt'!$M:$M,'sys inv movment rpt'!$L:$L,$M692,'sys inv movment rpt'!$N:$N,R$1)</f>
        <v>0</v>
      </c>
      <c r="S692" s="86">
        <f>SUMIFS('sys inv movment rpt'!$M:$M,'sys inv movment rpt'!$L:$L,$M692,'sys inv movment rpt'!$N:$N,S$1)</f>
        <v>0</v>
      </c>
      <c r="T692" s="86">
        <f>SUMIFS('sys inv movment rpt'!$M:$M,'sys inv movment rpt'!$L:$L,$M692,'sys inv movment rpt'!$N:$N,T$1)</f>
        <v>0</v>
      </c>
      <c r="U692" s="86">
        <f>SUMIFS('sys inv movment rpt'!$M:$M,'sys inv movment rpt'!$L:$L,$M692,'sys inv movment rpt'!$N:$N,U$1)</f>
        <v>0</v>
      </c>
      <c r="V692" s="86">
        <f>SUMIFS('sys inv movment rpt'!$M:$M,'sys inv movment rpt'!$L:$L,$M692,'sys inv movment rpt'!$N:$N,V$1)</f>
        <v>0</v>
      </c>
      <c r="W692" s="86">
        <f>SUMIFS('sys inv movment rpt'!$M:$M,'sys inv movment rpt'!$L:$L,$M692,'sys inv movment rpt'!$N:$N,W$1)</f>
        <v>0</v>
      </c>
      <c r="X692" s="86">
        <f>SUMIFS('sys inv movment rpt'!$M:$M,'sys inv movment rpt'!$L:$L,$M692,'sys inv movment rpt'!$N:$N,X$1)</f>
        <v>0</v>
      </c>
      <c r="Y692" s="86">
        <f>SUMIFS('sys inv movment rpt'!$M:$M,'sys inv movment rpt'!$L:$L,$M692,'sys inv movment rpt'!$N:$N,Y$1)</f>
        <v>0</v>
      </c>
      <c r="Z692" s="86">
        <f>SUMIFS('sys inv movment rpt'!$M:$M,'sys inv movment rpt'!$L:$L,$M692,'sys inv movment rpt'!$N:$N,Z$1)</f>
        <v>0</v>
      </c>
      <c r="AA692" s="86">
        <f>SUMIFS('sys inv movment rpt'!$M:$M,'sys inv movment rpt'!$L:$L,$M692,'sys inv movment rpt'!$N:$N,AA$1)</f>
        <v>0</v>
      </c>
      <c r="AB692" s="86">
        <f>SUMIFS('sys inv movment rpt'!$M:$M,'sys inv movment rpt'!$L:$L,$M692,'sys inv movment rpt'!$N:$N,AB$1)</f>
        <v>0</v>
      </c>
      <c r="AC692" s="86">
        <f>SUMIFS('sys inv movment rpt'!$M:$M,'sys inv movment rpt'!$L:$L,$M692,'sys inv movment rpt'!$N:$N,AC$1)</f>
        <v>0</v>
      </c>
      <c r="AD692" s="86">
        <f>SUMIFS('sys inv movment rpt'!$M:$M,'sys inv movment rpt'!$L:$L,$M692,'sys inv movment rpt'!$N:$N,AD$1)</f>
        <v>0</v>
      </c>
      <c r="AE692" s="86">
        <f>SUMIFS('sys inv movment rpt'!$M:$M,'sys inv movment rpt'!$L:$L,$M692,'sys inv movment rpt'!$N:$N,AE$1)</f>
        <v>0</v>
      </c>
      <c r="AF692" s="86">
        <f>SUMIFS('sys inv movment rpt'!$M:$M,'sys inv movment rpt'!$L:$L,$M692,'sys inv movment rpt'!$N:$N,AF$1)</f>
        <v>0</v>
      </c>
      <c r="AG692" s="86">
        <f>SUMIFS('sys inv movment rpt'!$M:$M,'sys inv movment rpt'!$L:$L,$M692,'sys inv movment rpt'!$N:$N,AG$1)</f>
        <v>0</v>
      </c>
      <c r="AH692" s="86">
        <f>SUMIFS('sys inv movment rpt'!$M:$M,'sys inv movment rpt'!$L:$L,$M692,'sys inv movment rpt'!$N:$N,AH$1)</f>
        <v>0</v>
      </c>
      <c r="AI692" s="86">
        <f>SUMIFS('sys inv movment rpt'!$M:$M,'sys inv movment rpt'!$L:$L,$M692,'sys inv movment rpt'!$N:$N,AI$1)</f>
        <v>0</v>
      </c>
      <c r="AJ692" s="86">
        <f>SUMIFS('sys inv movment rpt'!$M:$M,'sys inv movment rpt'!$L:$L,$M692,'sys inv movment rpt'!$N:$N,AJ$1)</f>
        <v>0</v>
      </c>
      <c r="AK692" s="86">
        <f>SUMIFS('sys inv movment rpt'!$M:$M,'sys inv movment rpt'!$L:$L,$M692,'sys inv movment rpt'!$N:$N,AK$1)</f>
        <v>0</v>
      </c>
      <c r="AL692" s="86">
        <f>SUMIFS('sys inv movment rpt'!$M:$M,'sys inv movment rpt'!$L:$L,$M692,'sys inv movment rpt'!$N:$N,AL$1)</f>
        <v>0</v>
      </c>
      <c r="AM692" s="86">
        <f>SUMIFS('sys inv movment rpt'!$M:$M,'sys inv movment rpt'!$L:$L,$M692,'sys inv movment rpt'!$N:$N,AM$1)</f>
        <v>0</v>
      </c>
      <c r="AN692" s="86">
        <f>SUMIFS('sys inv movment rpt'!$M:$M,'sys inv movment rpt'!$L:$L,$M692,'sys inv movment rpt'!$N:$N,AN$1)</f>
        <v>0</v>
      </c>
      <c r="AO692" s="86">
        <f>SUMIFS('sys inv movment rpt'!$M:$M,'sys inv movment rpt'!$L:$L,$M692,'sys inv movment rpt'!$N:$N,AO$1)</f>
        <v>0</v>
      </c>
      <c r="AP692" s="86">
        <f>SUMIFS('sys inv movment rpt'!$M:$M,'sys inv movment rpt'!$L:$L,$M692,'sys inv movment rpt'!$N:$N,AP$1)</f>
        <v>0</v>
      </c>
      <c r="AQ692" s="86">
        <f>SUMIFS('sys inv movment rpt'!$M:$M,'sys inv movment rpt'!$L:$L,$M692,'sys inv movment rpt'!$N:$N,AQ$1)</f>
        <v>0</v>
      </c>
      <c r="AR692" s="86">
        <f>SUMIFS('sys inv movment rpt'!$M:$M,'sys inv movment rpt'!$L:$L,$M692,'sys inv movment rpt'!$N:$N,AR$1)</f>
        <v>0</v>
      </c>
      <c r="AS692" s="86">
        <f>SUMIFS('sys inv movment rpt'!$M:$M,'sys inv movment rpt'!$L:$L,$M692,'sys inv movment rpt'!$N:$N,AS$1)</f>
        <v>0</v>
      </c>
      <c r="AT692" s="86">
        <f>SUMIFS('sys inv movment rpt'!$M:$M,'sys inv movment rpt'!$L:$L,$M692,'sys inv movment rpt'!$N:$N,AT$1)</f>
        <v>0</v>
      </c>
      <c r="AU692" s="86">
        <f>SUMIFS('sys inv movment rpt'!$M:$M,'sys inv movment rpt'!$L:$L,$M692,'sys inv movment rpt'!$N:$N,AU$1)</f>
        <v>0</v>
      </c>
      <c r="AV692" s="86">
        <f>SUMIFS('sys inv movment rpt'!$M:$M,'sys inv movment rpt'!$L:$L,$M692,'sys inv movment rpt'!$N:$N,AV$1)</f>
        <v>0</v>
      </c>
      <c r="AW692" s="87" t="str">
        <f>IFERROR(VLOOKUP(A692,'sys-backorder details'!E:U,17,0),"-")</f>
        <v>-</v>
      </c>
      <c r="AX692" s="87" t="str">
        <f>IF(K692&gt;1,VLOOKUP(A692,'settings-routing'!A:I,9,0),"")</f>
        <v/>
      </c>
    </row>
    <row r="693" ht="12.75" hidden="1" customHeight="1">
      <c r="A693" s="50" t="s">
        <v>1538</v>
      </c>
      <c r="B693" s="50" t="s">
        <v>1539</v>
      </c>
      <c r="C693" s="50">
        <f t="shared" si="2"/>
        <v>0</v>
      </c>
      <c r="D693" s="80">
        <f>SUMIF('Stocks 101-111'!$J:$J,'item dashboard'!A693,'Stocks 101-111'!K:K)</f>
        <v>0</v>
      </c>
      <c r="E693" s="80">
        <f>SUMIF('Stocks 101-111'!$J:$J,'item dashboard'!A693,'Stocks 101-111'!$L:$L)</f>
        <v>0</v>
      </c>
      <c r="F693" s="81">
        <f t="shared" si="3"/>
        <v>0</v>
      </c>
      <c r="G693" s="82">
        <f t="shared" si="4"/>
        <v>0</v>
      </c>
      <c r="H693" s="50">
        <f>SUMIFS('sys-backorder details'!$M:$M,'sys-backorder details'!$E:$E,'item dashboard'!A693,'sys-backorder details'!$V:$V,"")</f>
        <v>0</v>
      </c>
      <c r="I693" s="83">
        <f>SUMIF('settings-routing'!$I:$I,'item dashboard'!A693,'settings-routing'!$O:$O)</f>
        <v>0</v>
      </c>
      <c r="J693" s="50">
        <f>SUMIFS('sys-backorder details'!$M:$M,'sys-backorder details'!$E:$E,'item dashboard'!A693,'sys-backorder details'!$V:$V,"Call off")</f>
        <v>0</v>
      </c>
      <c r="K693" s="84">
        <f t="shared" si="5"/>
        <v>0</v>
      </c>
      <c r="L693" s="84">
        <f>SUMIF('Production Plan'!$E:$E,'item dashboard'!A693,'Production Plan'!$N:$N)</f>
        <v>0</v>
      </c>
      <c r="M693" s="85" t="str">
        <f t="shared" si="6"/>
        <v>B-L12-N58CHEM-G-1.Ltr.Prnd Chemsons Gundi Contact Adhesive Nat J/C</v>
      </c>
      <c r="N693" s="86">
        <f>SUMIFS('sys inv movment rpt'!$M:$M,'sys inv movment rpt'!$L:$L,$M693,'sys inv movment rpt'!$N:$N,N$1)</f>
        <v>0</v>
      </c>
      <c r="O693" s="86">
        <f>SUMIFS('sys inv movment rpt'!$M:$M,'sys inv movment rpt'!$L:$L,$M693,'sys inv movment rpt'!$N:$N,O$1)</f>
        <v>0</v>
      </c>
      <c r="P693" s="86">
        <f>SUMIFS('sys inv movment rpt'!$M:$M,'sys inv movment rpt'!$L:$L,$M693,'sys inv movment rpt'!$N:$N,P$1)</f>
        <v>0</v>
      </c>
      <c r="Q693" s="86">
        <f>SUMIFS('sys inv movment rpt'!$M:$M,'sys inv movment rpt'!$L:$L,$M693,'sys inv movment rpt'!$N:$N,Q$1)</f>
        <v>0</v>
      </c>
      <c r="R693" s="86">
        <f>SUMIFS('sys inv movment rpt'!$M:$M,'sys inv movment rpt'!$L:$L,$M693,'sys inv movment rpt'!$N:$N,R$1)</f>
        <v>0</v>
      </c>
      <c r="S693" s="86">
        <f>SUMIFS('sys inv movment rpt'!$M:$M,'sys inv movment rpt'!$L:$L,$M693,'sys inv movment rpt'!$N:$N,S$1)</f>
        <v>0</v>
      </c>
      <c r="T693" s="86">
        <f>SUMIFS('sys inv movment rpt'!$M:$M,'sys inv movment rpt'!$L:$L,$M693,'sys inv movment rpt'!$N:$N,T$1)</f>
        <v>0</v>
      </c>
      <c r="U693" s="86">
        <f>SUMIFS('sys inv movment rpt'!$M:$M,'sys inv movment rpt'!$L:$L,$M693,'sys inv movment rpt'!$N:$N,U$1)</f>
        <v>0</v>
      </c>
      <c r="V693" s="86">
        <f>SUMIFS('sys inv movment rpt'!$M:$M,'sys inv movment rpt'!$L:$L,$M693,'sys inv movment rpt'!$N:$N,V$1)</f>
        <v>0</v>
      </c>
      <c r="W693" s="86">
        <f>SUMIFS('sys inv movment rpt'!$M:$M,'sys inv movment rpt'!$L:$L,$M693,'sys inv movment rpt'!$N:$N,W$1)</f>
        <v>0</v>
      </c>
      <c r="X693" s="86">
        <f>SUMIFS('sys inv movment rpt'!$M:$M,'sys inv movment rpt'!$L:$L,$M693,'sys inv movment rpt'!$N:$N,X$1)</f>
        <v>0</v>
      </c>
      <c r="Y693" s="86">
        <f>SUMIFS('sys inv movment rpt'!$M:$M,'sys inv movment rpt'!$L:$L,$M693,'sys inv movment rpt'!$N:$N,Y$1)</f>
        <v>0</v>
      </c>
      <c r="Z693" s="86">
        <f>SUMIFS('sys inv movment rpt'!$M:$M,'sys inv movment rpt'!$L:$L,$M693,'sys inv movment rpt'!$N:$N,Z$1)</f>
        <v>0</v>
      </c>
      <c r="AA693" s="86">
        <f>SUMIFS('sys inv movment rpt'!$M:$M,'sys inv movment rpt'!$L:$L,$M693,'sys inv movment rpt'!$N:$N,AA$1)</f>
        <v>0</v>
      </c>
      <c r="AB693" s="86">
        <f>SUMIFS('sys inv movment rpt'!$M:$M,'sys inv movment rpt'!$L:$L,$M693,'sys inv movment rpt'!$N:$N,AB$1)</f>
        <v>0</v>
      </c>
      <c r="AC693" s="86">
        <f>SUMIFS('sys inv movment rpt'!$M:$M,'sys inv movment rpt'!$L:$L,$M693,'sys inv movment rpt'!$N:$N,AC$1)</f>
        <v>0</v>
      </c>
      <c r="AD693" s="86">
        <f>SUMIFS('sys inv movment rpt'!$M:$M,'sys inv movment rpt'!$L:$L,$M693,'sys inv movment rpt'!$N:$N,AD$1)</f>
        <v>0</v>
      </c>
      <c r="AE693" s="86">
        <f>SUMIFS('sys inv movment rpt'!$M:$M,'sys inv movment rpt'!$L:$L,$M693,'sys inv movment rpt'!$N:$N,AE$1)</f>
        <v>0</v>
      </c>
      <c r="AF693" s="86">
        <f>SUMIFS('sys inv movment rpt'!$M:$M,'sys inv movment rpt'!$L:$L,$M693,'sys inv movment rpt'!$N:$N,AF$1)</f>
        <v>0</v>
      </c>
      <c r="AG693" s="86">
        <f>SUMIFS('sys inv movment rpt'!$M:$M,'sys inv movment rpt'!$L:$L,$M693,'sys inv movment rpt'!$N:$N,AG$1)</f>
        <v>0</v>
      </c>
      <c r="AH693" s="86">
        <f>SUMIFS('sys inv movment rpt'!$M:$M,'sys inv movment rpt'!$L:$L,$M693,'sys inv movment rpt'!$N:$N,AH$1)</f>
        <v>0</v>
      </c>
      <c r="AI693" s="86">
        <f>SUMIFS('sys inv movment rpt'!$M:$M,'sys inv movment rpt'!$L:$L,$M693,'sys inv movment rpt'!$N:$N,AI$1)</f>
        <v>0</v>
      </c>
      <c r="AJ693" s="86">
        <f>SUMIFS('sys inv movment rpt'!$M:$M,'sys inv movment rpt'!$L:$L,$M693,'sys inv movment rpt'!$N:$N,AJ$1)</f>
        <v>0</v>
      </c>
      <c r="AK693" s="86">
        <f>SUMIFS('sys inv movment rpt'!$M:$M,'sys inv movment rpt'!$L:$L,$M693,'sys inv movment rpt'!$N:$N,AK$1)</f>
        <v>0</v>
      </c>
      <c r="AL693" s="86">
        <f>SUMIFS('sys inv movment rpt'!$M:$M,'sys inv movment rpt'!$L:$L,$M693,'sys inv movment rpt'!$N:$N,AL$1)</f>
        <v>0</v>
      </c>
      <c r="AM693" s="86">
        <f>SUMIFS('sys inv movment rpt'!$M:$M,'sys inv movment rpt'!$L:$L,$M693,'sys inv movment rpt'!$N:$N,AM$1)</f>
        <v>0</v>
      </c>
      <c r="AN693" s="86">
        <f>SUMIFS('sys inv movment rpt'!$M:$M,'sys inv movment rpt'!$L:$L,$M693,'sys inv movment rpt'!$N:$N,AN$1)</f>
        <v>0</v>
      </c>
      <c r="AO693" s="86">
        <f>SUMIFS('sys inv movment rpt'!$M:$M,'sys inv movment rpt'!$L:$L,$M693,'sys inv movment rpt'!$N:$N,AO$1)</f>
        <v>0</v>
      </c>
      <c r="AP693" s="86">
        <f>SUMIFS('sys inv movment rpt'!$M:$M,'sys inv movment rpt'!$L:$L,$M693,'sys inv movment rpt'!$N:$N,AP$1)</f>
        <v>0</v>
      </c>
      <c r="AQ693" s="86">
        <f>SUMIFS('sys inv movment rpt'!$M:$M,'sys inv movment rpt'!$L:$L,$M693,'sys inv movment rpt'!$N:$N,AQ$1)</f>
        <v>0</v>
      </c>
      <c r="AR693" s="86">
        <f>SUMIFS('sys inv movment rpt'!$M:$M,'sys inv movment rpt'!$L:$L,$M693,'sys inv movment rpt'!$N:$N,AR$1)</f>
        <v>0</v>
      </c>
      <c r="AS693" s="86">
        <f>SUMIFS('sys inv movment rpt'!$M:$M,'sys inv movment rpt'!$L:$L,$M693,'sys inv movment rpt'!$N:$N,AS$1)</f>
        <v>0</v>
      </c>
      <c r="AT693" s="86">
        <f>SUMIFS('sys inv movment rpt'!$M:$M,'sys inv movment rpt'!$L:$L,$M693,'sys inv movment rpt'!$N:$N,AT$1)</f>
        <v>0</v>
      </c>
      <c r="AU693" s="86">
        <f>SUMIFS('sys inv movment rpt'!$M:$M,'sys inv movment rpt'!$L:$L,$M693,'sys inv movment rpt'!$N:$N,AU$1)</f>
        <v>0</v>
      </c>
      <c r="AV693" s="86">
        <f>SUMIFS('sys inv movment rpt'!$M:$M,'sys inv movment rpt'!$L:$L,$M693,'sys inv movment rpt'!$N:$N,AV$1)</f>
        <v>0</v>
      </c>
      <c r="AW693" s="87" t="str">
        <f>IFERROR(VLOOKUP(A693,'sys-backorder details'!E:U,17,0),"-")</f>
        <v>-</v>
      </c>
      <c r="AX693" s="87" t="str">
        <f>IF(K693&gt;1,VLOOKUP(A693,'settings-routing'!A:I,9,0),"")</f>
        <v/>
      </c>
    </row>
    <row r="694" ht="12.75" hidden="1" customHeight="1">
      <c r="A694" s="28" t="s">
        <v>1540</v>
      </c>
      <c r="B694" s="28" t="s">
        <v>1541</v>
      </c>
      <c r="C694" s="50">
        <f t="shared" si="2"/>
        <v>0</v>
      </c>
      <c r="D694" s="80">
        <f>SUMIF('Stocks 101-111'!$J:$J,'item dashboard'!A694,'Stocks 101-111'!K:K)</f>
        <v>0</v>
      </c>
      <c r="E694" s="80">
        <f>SUMIF('Stocks 101-111'!$J:$J,'item dashboard'!A694,'Stocks 101-111'!$L:$L)</f>
        <v>0</v>
      </c>
      <c r="F694" s="81">
        <f t="shared" si="3"/>
        <v>0</v>
      </c>
      <c r="G694" s="82">
        <f t="shared" si="4"/>
        <v>0</v>
      </c>
      <c r="H694" s="50">
        <f>SUMIFS('sys-backorder details'!$M:$M,'sys-backorder details'!$E:$E,'item dashboard'!A694,'sys-backorder details'!$V:$V,"")</f>
        <v>0</v>
      </c>
      <c r="I694" s="83">
        <f>SUMIF('settings-routing'!$I:$I,'item dashboard'!A694,'settings-routing'!$O:$O)</f>
        <v>0</v>
      </c>
      <c r="J694" s="50">
        <f>SUMIFS('sys-backorder details'!$M:$M,'sys-backorder details'!$E:$E,'item dashboard'!A694,'sys-backorder details'!$V:$V,"Call off")</f>
        <v>0</v>
      </c>
      <c r="K694" s="84">
        <f t="shared" si="5"/>
        <v>0</v>
      </c>
      <c r="L694" s="84">
        <f>SUMIF('Production Plan'!$E:$E,'item dashboard'!A694,'Production Plan'!$N:$N)</f>
        <v>0</v>
      </c>
      <c r="M694" s="85" t="str">
        <f t="shared" si="6"/>
        <v>B-L12-N58DURA-1 Ltr. Natural Printed Dura JerryCan</v>
      </c>
      <c r="N694" s="86">
        <f>SUMIFS('sys inv movment rpt'!$M:$M,'sys inv movment rpt'!$L:$L,$M694,'sys inv movment rpt'!$N:$N,N$1)</f>
        <v>0</v>
      </c>
      <c r="O694" s="86">
        <f>SUMIFS('sys inv movment rpt'!$M:$M,'sys inv movment rpt'!$L:$L,$M694,'sys inv movment rpt'!$N:$N,O$1)</f>
        <v>0</v>
      </c>
      <c r="P694" s="86">
        <f>SUMIFS('sys inv movment rpt'!$M:$M,'sys inv movment rpt'!$L:$L,$M694,'sys inv movment rpt'!$N:$N,P$1)</f>
        <v>0</v>
      </c>
      <c r="Q694" s="86">
        <f>SUMIFS('sys inv movment rpt'!$M:$M,'sys inv movment rpt'!$L:$L,$M694,'sys inv movment rpt'!$N:$N,Q$1)</f>
        <v>0</v>
      </c>
      <c r="R694" s="86">
        <f>SUMIFS('sys inv movment rpt'!$M:$M,'sys inv movment rpt'!$L:$L,$M694,'sys inv movment rpt'!$N:$N,R$1)</f>
        <v>0</v>
      </c>
      <c r="S694" s="86">
        <f>SUMIFS('sys inv movment rpt'!$M:$M,'sys inv movment rpt'!$L:$L,$M694,'sys inv movment rpt'!$N:$N,S$1)</f>
        <v>0</v>
      </c>
      <c r="T694" s="86">
        <f>SUMIFS('sys inv movment rpt'!$M:$M,'sys inv movment rpt'!$L:$L,$M694,'sys inv movment rpt'!$N:$N,T$1)</f>
        <v>0</v>
      </c>
      <c r="U694" s="86">
        <f>SUMIFS('sys inv movment rpt'!$M:$M,'sys inv movment rpt'!$L:$L,$M694,'sys inv movment rpt'!$N:$N,U$1)</f>
        <v>0</v>
      </c>
      <c r="V694" s="86">
        <f>SUMIFS('sys inv movment rpt'!$M:$M,'sys inv movment rpt'!$L:$L,$M694,'sys inv movment rpt'!$N:$N,V$1)</f>
        <v>0</v>
      </c>
      <c r="W694" s="86">
        <f>SUMIFS('sys inv movment rpt'!$M:$M,'sys inv movment rpt'!$L:$L,$M694,'sys inv movment rpt'!$N:$N,W$1)</f>
        <v>0</v>
      </c>
      <c r="X694" s="86">
        <f>SUMIFS('sys inv movment rpt'!$M:$M,'sys inv movment rpt'!$L:$L,$M694,'sys inv movment rpt'!$N:$N,X$1)</f>
        <v>0</v>
      </c>
      <c r="Y694" s="86">
        <f>SUMIFS('sys inv movment rpt'!$M:$M,'sys inv movment rpt'!$L:$L,$M694,'sys inv movment rpt'!$N:$N,Y$1)</f>
        <v>0</v>
      </c>
      <c r="Z694" s="86">
        <f>SUMIFS('sys inv movment rpt'!$M:$M,'sys inv movment rpt'!$L:$L,$M694,'sys inv movment rpt'!$N:$N,Z$1)</f>
        <v>0</v>
      </c>
      <c r="AA694" s="86">
        <f>SUMIFS('sys inv movment rpt'!$M:$M,'sys inv movment rpt'!$L:$L,$M694,'sys inv movment rpt'!$N:$N,AA$1)</f>
        <v>0</v>
      </c>
      <c r="AB694" s="86">
        <f>SUMIFS('sys inv movment rpt'!$M:$M,'sys inv movment rpt'!$L:$L,$M694,'sys inv movment rpt'!$N:$N,AB$1)</f>
        <v>0</v>
      </c>
      <c r="AC694" s="86">
        <f>SUMIFS('sys inv movment rpt'!$M:$M,'sys inv movment rpt'!$L:$L,$M694,'sys inv movment rpt'!$N:$N,AC$1)</f>
        <v>0</v>
      </c>
      <c r="AD694" s="86">
        <f>SUMIFS('sys inv movment rpt'!$M:$M,'sys inv movment rpt'!$L:$L,$M694,'sys inv movment rpt'!$N:$N,AD$1)</f>
        <v>0</v>
      </c>
      <c r="AE694" s="86">
        <f>SUMIFS('sys inv movment rpt'!$M:$M,'sys inv movment rpt'!$L:$L,$M694,'sys inv movment rpt'!$N:$N,AE$1)</f>
        <v>0</v>
      </c>
      <c r="AF694" s="86">
        <f>SUMIFS('sys inv movment rpt'!$M:$M,'sys inv movment rpt'!$L:$L,$M694,'sys inv movment rpt'!$N:$N,AF$1)</f>
        <v>0</v>
      </c>
      <c r="AG694" s="86">
        <f>SUMIFS('sys inv movment rpt'!$M:$M,'sys inv movment rpt'!$L:$L,$M694,'sys inv movment rpt'!$N:$N,AG$1)</f>
        <v>0</v>
      </c>
      <c r="AH694" s="86">
        <f>SUMIFS('sys inv movment rpt'!$M:$M,'sys inv movment rpt'!$L:$L,$M694,'sys inv movment rpt'!$N:$N,AH$1)</f>
        <v>0</v>
      </c>
      <c r="AI694" s="86">
        <f>SUMIFS('sys inv movment rpt'!$M:$M,'sys inv movment rpt'!$L:$L,$M694,'sys inv movment rpt'!$N:$N,AI$1)</f>
        <v>0</v>
      </c>
      <c r="AJ694" s="86">
        <f>SUMIFS('sys inv movment rpt'!$M:$M,'sys inv movment rpt'!$L:$L,$M694,'sys inv movment rpt'!$N:$N,AJ$1)</f>
        <v>0</v>
      </c>
      <c r="AK694" s="86">
        <f>SUMIFS('sys inv movment rpt'!$M:$M,'sys inv movment rpt'!$L:$L,$M694,'sys inv movment rpt'!$N:$N,AK$1)</f>
        <v>0</v>
      </c>
      <c r="AL694" s="86">
        <f>SUMIFS('sys inv movment rpt'!$M:$M,'sys inv movment rpt'!$L:$L,$M694,'sys inv movment rpt'!$N:$N,AL$1)</f>
        <v>0</v>
      </c>
      <c r="AM694" s="86">
        <f>SUMIFS('sys inv movment rpt'!$M:$M,'sys inv movment rpt'!$L:$L,$M694,'sys inv movment rpt'!$N:$N,AM$1)</f>
        <v>0</v>
      </c>
      <c r="AN694" s="86">
        <f>SUMIFS('sys inv movment rpt'!$M:$M,'sys inv movment rpt'!$L:$L,$M694,'sys inv movment rpt'!$N:$N,AN$1)</f>
        <v>0</v>
      </c>
      <c r="AO694" s="86">
        <f>SUMIFS('sys inv movment rpt'!$M:$M,'sys inv movment rpt'!$L:$L,$M694,'sys inv movment rpt'!$N:$N,AO$1)</f>
        <v>0</v>
      </c>
      <c r="AP694" s="86">
        <f>SUMIFS('sys inv movment rpt'!$M:$M,'sys inv movment rpt'!$L:$L,$M694,'sys inv movment rpt'!$N:$N,AP$1)</f>
        <v>0</v>
      </c>
      <c r="AQ694" s="86">
        <f>SUMIFS('sys inv movment rpt'!$M:$M,'sys inv movment rpt'!$L:$L,$M694,'sys inv movment rpt'!$N:$N,AQ$1)</f>
        <v>0</v>
      </c>
      <c r="AR694" s="86">
        <f>SUMIFS('sys inv movment rpt'!$M:$M,'sys inv movment rpt'!$L:$L,$M694,'sys inv movment rpt'!$N:$N,AR$1)</f>
        <v>0</v>
      </c>
      <c r="AS694" s="86">
        <f>SUMIFS('sys inv movment rpt'!$M:$M,'sys inv movment rpt'!$L:$L,$M694,'sys inv movment rpt'!$N:$N,AS$1)</f>
        <v>0</v>
      </c>
      <c r="AT694" s="86">
        <f>SUMIFS('sys inv movment rpt'!$M:$M,'sys inv movment rpt'!$L:$L,$M694,'sys inv movment rpt'!$N:$N,AT$1)</f>
        <v>0</v>
      </c>
      <c r="AU694" s="86">
        <f>SUMIFS('sys inv movment rpt'!$M:$M,'sys inv movment rpt'!$L:$L,$M694,'sys inv movment rpt'!$N:$N,AU$1)</f>
        <v>0</v>
      </c>
      <c r="AV694" s="86">
        <f>SUMIFS('sys inv movment rpt'!$M:$M,'sys inv movment rpt'!$L:$L,$M694,'sys inv movment rpt'!$N:$N,AV$1)</f>
        <v>0</v>
      </c>
      <c r="AW694" s="87" t="str">
        <f>IFERROR(VLOOKUP(A694,'sys-backorder details'!E:U,17,0),"-")</f>
        <v>-</v>
      </c>
      <c r="AX694" s="87" t="str">
        <f>IF(K694&gt;1,VLOOKUP(A694,'settings-routing'!A:I,9,0),"")</f>
        <v/>
      </c>
    </row>
    <row r="695" ht="12.75" hidden="1" customHeight="1">
      <c r="A695" s="50" t="s">
        <v>1542</v>
      </c>
      <c r="B695" s="50" t="s">
        <v>1543</v>
      </c>
      <c r="C695" s="50">
        <f t="shared" si="2"/>
        <v>0</v>
      </c>
      <c r="D695" s="80">
        <f>SUMIF('Stocks 101-111'!$J:$J,'item dashboard'!A695,'Stocks 101-111'!K:K)</f>
        <v>0</v>
      </c>
      <c r="E695" s="80">
        <f>SUMIF('Stocks 101-111'!$J:$J,'item dashboard'!A695,'Stocks 101-111'!$L:$L)</f>
        <v>0</v>
      </c>
      <c r="F695" s="81">
        <f t="shared" si="3"/>
        <v>0</v>
      </c>
      <c r="G695" s="82">
        <f t="shared" si="4"/>
        <v>0</v>
      </c>
      <c r="H695" s="50">
        <f>SUMIFS('sys-backorder details'!$M:$M,'sys-backorder details'!$E:$E,'item dashboard'!A695,'sys-backorder details'!$V:$V,"")</f>
        <v>0</v>
      </c>
      <c r="I695" s="83">
        <f>SUMIF('settings-routing'!$I:$I,'item dashboard'!A695,'settings-routing'!$O:$O)</f>
        <v>0</v>
      </c>
      <c r="J695" s="50">
        <f>SUMIFS('sys-backorder details'!$M:$M,'sys-backorder details'!$E:$E,'item dashboard'!A695,'sys-backorder details'!$V:$V,"Call off")</f>
        <v>0</v>
      </c>
      <c r="K695" s="84">
        <f t="shared" si="5"/>
        <v>0</v>
      </c>
      <c r="L695" s="84">
        <f>SUMIF('Production Plan'!$E:$E,'item dashboard'!A695,'Production Plan'!$N:$N)</f>
        <v>0</v>
      </c>
      <c r="M695" s="85" t="str">
        <f t="shared" si="6"/>
        <v>B-L12-N58GAB-MS-1Ltr Natural Pnt Gabfest Methylated Spirit J/Can</v>
      </c>
      <c r="N695" s="86">
        <f>SUMIFS('sys inv movment rpt'!$M:$M,'sys inv movment rpt'!$L:$L,$M695,'sys inv movment rpt'!$N:$N,N$1)</f>
        <v>0</v>
      </c>
      <c r="O695" s="86">
        <f>SUMIFS('sys inv movment rpt'!$M:$M,'sys inv movment rpt'!$L:$L,$M695,'sys inv movment rpt'!$N:$N,O$1)</f>
        <v>0</v>
      </c>
      <c r="P695" s="86">
        <f>SUMIFS('sys inv movment rpt'!$M:$M,'sys inv movment rpt'!$L:$L,$M695,'sys inv movment rpt'!$N:$N,P$1)</f>
        <v>0</v>
      </c>
      <c r="Q695" s="86">
        <f>SUMIFS('sys inv movment rpt'!$M:$M,'sys inv movment rpt'!$L:$L,$M695,'sys inv movment rpt'!$N:$N,Q$1)</f>
        <v>0</v>
      </c>
      <c r="R695" s="86">
        <f>SUMIFS('sys inv movment rpt'!$M:$M,'sys inv movment rpt'!$L:$L,$M695,'sys inv movment rpt'!$N:$N,R$1)</f>
        <v>0</v>
      </c>
      <c r="S695" s="86">
        <f>SUMIFS('sys inv movment rpt'!$M:$M,'sys inv movment rpt'!$L:$L,$M695,'sys inv movment rpt'!$N:$N,S$1)</f>
        <v>0</v>
      </c>
      <c r="T695" s="86">
        <f>SUMIFS('sys inv movment rpt'!$M:$M,'sys inv movment rpt'!$L:$L,$M695,'sys inv movment rpt'!$N:$N,T$1)</f>
        <v>0</v>
      </c>
      <c r="U695" s="86">
        <f>SUMIFS('sys inv movment rpt'!$M:$M,'sys inv movment rpt'!$L:$L,$M695,'sys inv movment rpt'!$N:$N,U$1)</f>
        <v>0</v>
      </c>
      <c r="V695" s="86">
        <f>SUMIFS('sys inv movment rpt'!$M:$M,'sys inv movment rpt'!$L:$L,$M695,'sys inv movment rpt'!$N:$N,V$1)</f>
        <v>0</v>
      </c>
      <c r="W695" s="86">
        <f>SUMIFS('sys inv movment rpt'!$M:$M,'sys inv movment rpt'!$L:$L,$M695,'sys inv movment rpt'!$N:$N,W$1)</f>
        <v>0</v>
      </c>
      <c r="X695" s="86">
        <f>SUMIFS('sys inv movment rpt'!$M:$M,'sys inv movment rpt'!$L:$L,$M695,'sys inv movment rpt'!$N:$N,X$1)</f>
        <v>0</v>
      </c>
      <c r="Y695" s="86">
        <f>SUMIFS('sys inv movment rpt'!$M:$M,'sys inv movment rpt'!$L:$L,$M695,'sys inv movment rpt'!$N:$N,Y$1)</f>
        <v>0</v>
      </c>
      <c r="Z695" s="86">
        <f>SUMIFS('sys inv movment rpt'!$M:$M,'sys inv movment rpt'!$L:$L,$M695,'sys inv movment rpt'!$N:$N,Z$1)</f>
        <v>0</v>
      </c>
      <c r="AA695" s="86">
        <f>SUMIFS('sys inv movment rpt'!$M:$M,'sys inv movment rpt'!$L:$L,$M695,'sys inv movment rpt'!$N:$N,AA$1)</f>
        <v>0</v>
      </c>
      <c r="AB695" s="86">
        <f>SUMIFS('sys inv movment rpt'!$M:$M,'sys inv movment rpt'!$L:$L,$M695,'sys inv movment rpt'!$N:$N,AB$1)</f>
        <v>0</v>
      </c>
      <c r="AC695" s="86">
        <f>SUMIFS('sys inv movment rpt'!$M:$M,'sys inv movment rpt'!$L:$L,$M695,'sys inv movment rpt'!$N:$N,AC$1)</f>
        <v>0</v>
      </c>
      <c r="AD695" s="86">
        <f>SUMIFS('sys inv movment rpt'!$M:$M,'sys inv movment rpt'!$L:$L,$M695,'sys inv movment rpt'!$N:$N,AD$1)</f>
        <v>0</v>
      </c>
      <c r="AE695" s="86">
        <f>SUMIFS('sys inv movment rpt'!$M:$M,'sys inv movment rpt'!$L:$L,$M695,'sys inv movment rpt'!$N:$N,AE$1)</f>
        <v>0</v>
      </c>
      <c r="AF695" s="86">
        <f>SUMIFS('sys inv movment rpt'!$M:$M,'sys inv movment rpt'!$L:$L,$M695,'sys inv movment rpt'!$N:$N,AF$1)</f>
        <v>0</v>
      </c>
      <c r="AG695" s="86">
        <f>SUMIFS('sys inv movment rpt'!$M:$M,'sys inv movment rpt'!$L:$L,$M695,'sys inv movment rpt'!$N:$N,AG$1)</f>
        <v>0</v>
      </c>
      <c r="AH695" s="86">
        <f>SUMIFS('sys inv movment rpt'!$M:$M,'sys inv movment rpt'!$L:$L,$M695,'sys inv movment rpt'!$N:$N,AH$1)</f>
        <v>0</v>
      </c>
      <c r="AI695" s="86">
        <f>SUMIFS('sys inv movment rpt'!$M:$M,'sys inv movment rpt'!$L:$L,$M695,'sys inv movment rpt'!$N:$N,AI$1)</f>
        <v>0</v>
      </c>
      <c r="AJ695" s="86">
        <f>SUMIFS('sys inv movment rpt'!$M:$M,'sys inv movment rpt'!$L:$L,$M695,'sys inv movment rpt'!$N:$N,AJ$1)</f>
        <v>0</v>
      </c>
      <c r="AK695" s="86">
        <f>SUMIFS('sys inv movment rpt'!$M:$M,'sys inv movment rpt'!$L:$L,$M695,'sys inv movment rpt'!$N:$N,AK$1)</f>
        <v>0</v>
      </c>
      <c r="AL695" s="86">
        <f>SUMIFS('sys inv movment rpt'!$M:$M,'sys inv movment rpt'!$L:$L,$M695,'sys inv movment rpt'!$N:$N,AL$1)</f>
        <v>0</v>
      </c>
      <c r="AM695" s="86">
        <f>SUMIFS('sys inv movment rpt'!$M:$M,'sys inv movment rpt'!$L:$L,$M695,'sys inv movment rpt'!$N:$N,AM$1)</f>
        <v>0</v>
      </c>
      <c r="AN695" s="86">
        <f>SUMIFS('sys inv movment rpt'!$M:$M,'sys inv movment rpt'!$L:$L,$M695,'sys inv movment rpt'!$N:$N,AN$1)</f>
        <v>0</v>
      </c>
      <c r="AO695" s="86">
        <f>SUMIFS('sys inv movment rpt'!$M:$M,'sys inv movment rpt'!$L:$L,$M695,'sys inv movment rpt'!$N:$N,AO$1)</f>
        <v>0</v>
      </c>
      <c r="AP695" s="86">
        <f>SUMIFS('sys inv movment rpt'!$M:$M,'sys inv movment rpt'!$L:$L,$M695,'sys inv movment rpt'!$N:$N,AP$1)</f>
        <v>0</v>
      </c>
      <c r="AQ695" s="86">
        <f>SUMIFS('sys inv movment rpt'!$M:$M,'sys inv movment rpt'!$L:$L,$M695,'sys inv movment rpt'!$N:$N,AQ$1)</f>
        <v>0</v>
      </c>
      <c r="AR695" s="86">
        <f>SUMIFS('sys inv movment rpt'!$M:$M,'sys inv movment rpt'!$L:$L,$M695,'sys inv movment rpt'!$N:$N,AR$1)</f>
        <v>0</v>
      </c>
      <c r="AS695" s="86">
        <f>SUMIFS('sys inv movment rpt'!$M:$M,'sys inv movment rpt'!$L:$L,$M695,'sys inv movment rpt'!$N:$N,AS$1)</f>
        <v>0</v>
      </c>
      <c r="AT695" s="86">
        <f>SUMIFS('sys inv movment rpt'!$M:$M,'sys inv movment rpt'!$L:$L,$M695,'sys inv movment rpt'!$N:$N,AT$1)</f>
        <v>0</v>
      </c>
      <c r="AU695" s="86">
        <f>SUMIFS('sys inv movment rpt'!$M:$M,'sys inv movment rpt'!$L:$L,$M695,'sys inv movment rpt'!$N:$N,AU$1)</f>
        <v>0</v>
      </c>
      <c r="AV695" s="86">
        <f>SUMIFS('sys inv movment rpt'!$M:$M,'sys inv movment rpt'!$L:$L,$M695,'sys inv movment rpt'!$N:$N,AV$1)</f>
        <v>0</v>
      </c>
      <c r="AW695" s="87" t="str">
        <f>IFERROR(VLOOKUP(A695,'sys-backorder details'!E:U,17,0),"-")</f>
        <v>-</v>
      </c>
      <c r="AX695" s="87" t="str">
        <f>IF(K695&gt;1,VLOOKUP(A695,'settings-routing'!A:I,9,0),"")</f>
        <v/>
      </c>
    </row>
    <row r="696" ht="12.75" hidden="1" customHeight="1">
      <c r="A696" s="50" t="s">
        <v>1544</v>
      </c>
      <c r="B696" s="50" t="s">
        <v>1545</v>
      </c>
      <c r="C696" s="50">
        <f t="shared" si="2"/>
        <v>0</v>
      </c>
      <c r="D696" s="80">
        <f>SUMIF('Stocks 101-111'!$J:$J,'item dashboard'!A696,'Stocks 101-111'!K:K)</f>
        <v>0</v>
      </c>
      <c r="E696" s="80">
        <f>SUMIF('Stocks 101-111'!$J:$J,'item dashboard'!A696,'Stocks 101-111'!$L:$L)</f>
        <v>0</v>
      </c>
      <c r="F696" s="81">
        <f t="shared" si="3"/>
        <v>0</v>
      </c>
      <c r="G696" s="82">
        <f t="shared" si="4"/>
        <v>0</v>
      </c>
      <c r="H696" s="50">
        <f>SUMIFS('sys-backorder details'!$M:$M,'sys-backorder details'!$E:$E,'item dashboard'!A696,'sys-backorder details'!$V:$V,"")</f>
        <v>0</v>
      </c>
      <c r="I696" s="83">
        <f>SUMIF('settings-routing'!$I:$I,'item dashboard'!A696,'settings-routing'!$O:$O)</f>
        <v>0</v>
      </c>
      <c r="J696" s="50">
        <f>SUMIFS('sys-backorder details'!$M:$M,'sys-backorder details'!$E:$E,'item dashboard'!A696,'sys-backorder details'!$V:$V,"Call off")</f>
        <v>0</v>
      </c>
      <c r="K696" s="84">
        <f t="shared" si="5"/>
        <v>0</v>
      </c>
      <c r="L696" s="84">
        <f>SUMIF('Production Plan'!$E:$E,'item dashboard'!A696,'Production Plan'!$N:$N)</f>
        <v>0</v>
      </c>
      <c r="M696" s="85" t="str">
        <f t="shared" si="6"/>
        <v>B-L12-N58HOTBON-1 Ltr.Natural Printed Hot Bond K adhesive Jerrycan</v>
      </c>
      <c r="N696" s="86">
        <f>SUMIFS('sys inv movment rpt'!$M:$M,'sys inv movment rpt'!$L:$L,$M696,'sys inv movment rpt'!$N:$N,N$1)</f>
        <v>0</v>
      </c>
      <c r="O696" s="86">
        <f>SUMIFS('sys inv movment rpt'!$M:$M,'sys inv movment rpt'!$L:$L,$M696,'sys inv movment rpt'!$N:$N,O$1)</f>
        <v>0</v>
      </c>
      <c r="P696" s="86">
        <f>SUMIFS('sys inv movment rpt'!$M:$M,'sys inv movment rpt'!$L:$L,$M696,'sys inv movment rpt'!$N:$N,P$1)</f>
        <v>0</v>
      </c>
      <c r="Q696" s="86">
        <f>SUMIFS('sys inv movment rpt'!$M:$M,'sys inv movment rpt'!$L:$L,$M696,'sys inv movment rpt'!$N:$N,Q$1)</f>
        <v>0</v>
      </c>
      <c r="R696" s="86">
        <f>SUMIFS('sys inv movment rpt'!$M:$M,'sys inv movment rpt'!$L:$L,$M696,'sys inv movment rpt'!$N:$N,R$1)</f>
        <v>0</v>
      </c>
      <c r="S696" s="86">
        <f>SUMIFS('sys inv movment rpt'!$M:$M,'sys inv movment rpt'!$L:$L,$M696,'sys inv movment rpt'!$N:$N,S$1)</f>
        <v>0</v>
      </c>
      <c r="T696" s="86">
        <f>SUMIFS('sys inv movment rpt'!$M:$M,'sys inv movment rpt'!$L:$L,$M696,'sys inv movment rpt'!$N:$N,T$1)</f>
        <v>0</v>
      </c>
      <c r="U696" s="86">
        <f>SUMIFS('sys inv movment rpt'!$M:$M,'sys inv movment rpt'!$L:$L,$M696,'sys inv movment rpt'!$N:$N,U$1)</f>
        <v>0</v>
      </c>
      <c r="V696" s="86">
        <f>SUMIFS('sys inv movment rpt'!$M:$M,'sys inv movment rpt'!$L:$L,$M696,'sys inv movment rpt'!$N:$N,V$1)</f>
        <v>0</v>
      </c>
      <c r="W696" s="86">
        <f>SUMIFS('sys inv movment rpt'!$M:$M,'sys inv movment rpt'!$L:$L,$M696,'sys inv movment rpt'!$N:$N,W$1)</f>
        <v>0</v>
      </c>
      <c r="X696" s="86">
        <f>SUMIFS('sys inv movment rpt'!$M:$M,'sys inv movment rpt'!$L:$L,$M696,'sys inv movment rpt'!$N:$N,X$1)</f>
        <v>0</v>
      </c>
      <c r="Y696" s="86">
        <f>SUMIFS('sys inv movment rpt'!$M:$M,'sys inv movment rpt'!$L:$L,$M696,'sys inv movment rpt'!$N:$N,Y$1)</f>
        <v>0</v>
      </c>
      <c r="Z696" s="86">
        <f>SUMIFS('sys inv movment rpt'!$M:$M,'sys inv movment rpt'!$L:$L,$M696,'sys inv movment rpt'!$N:$N,Z$1)</f>
        <v>0</v>
      </c>
      <c r="AA696" s="86">
        <f>SUMIFS('sys inv movment rpt'!$M:$M,'sys inv movment rpt'!$L:$L,$M696,'sys inv movment rpt'!$N:$N,AA$1)</f>
        <v>0</v>
      </c>
      <c r="AB696" s="86">
        <f>SUMIFS('sys inv movment rpt'!$M:$M,'sys inv movment rpt'!$L:$L,$M696,'sys inv movment rpt'!$N:$N,AB$1)</f>
        <v>0</v>
      </c>
      <c r="AC696" s="86">
        <f>SUMIFS('sys inv movment rpt'!$M:$M,'sys inv movment rpt'!$L:$L,$M696,'sys inv movment rpt'!$N:$N,AC$1)</f>
        <v>0</v>
      </c>
      <c r="AD696" s="86">
        <f>SUMIFS('sys inv movment rpt'!$M:$M,'sys inv movment rpt'!$L:$L,$M696,'sys inv movment rpt'!$N:$N,AD$1)</f>
        <v>0</v>
      </c>
      <c r="AE696" s="86">
        <f>SUMIFS('sys inv movment rpt'!$M:$M,'sys inv movment rpt'!$L:$L,$M696,'sys inv movment rpt'!$N:$N,AE$1)</f>
        <v>0</v>
      </c>
      <c r="AF696" s="86">
        <f>SUMIFS('sys inv movment rpt'!$M:$M,'sys inv movment rpt'!$L:$L,$M696,'sys inv movment rpt'!$N:$N,AF$1)</f>
        <v>0</v>
      </c>
      <c r="AG696" s="86">
        <f>SUMIFS('sys inv movment rpt'!$M:$M,'sys inv movment rpt'!$L:$L,$M696,'sys inv movment rpt'!$N:$N,AG$1)</f>
        <v>0</v>
      </c>
      <c r="AH696" s="86">
        <f>SUMIFS('sys inv movment rpt'!$M:$M,'sys inv movment rpt'!$L:$L,$M696,'sys inv movment rpt'!$N:$N,AH$1)</f>
        <v>0</v>
      </c>
      <c r="AI696" s="86">
        <f>SUMIFS('sys inv movment rpt'!$M:$M,'sys inv movment rpt'!$L:$L,$M696,'sys inv movment rpt'!$N:$N,AI$1)</f>
        <v>0</v>
      </c>
      <c r="AJ696" s="86">
        <f>SUMIFS('sys inv movment rpt'!$M:$M,'sys inv movment rpt'!$L:$L,$M696,'sys inv movment rpt'!$N:$N,AJ$1)</f>
        <v>0</v>
      </c>
      <c r="AK696" s="86">
        <f>SUMIFS('sys inv movment rpt'!$M:$M,'sys inv movment rpt'!$L:$L,$M696,'sys inv movment rpt'!$N:$N,AK$1)</f>
        <v>0</v>
      </c>
      <c r="AL696" s="86">
        <f>SUMIFS('sys inv movment rpt'!$M:$M,'sys inv movment rpt'!$L:$L,$M696,'sys inv movment rpt'!$N:$N,AL$1)</f>
        <v>0</v>
      </c>
      <c r="AM696" s="86">
        <f>SUMIFS('sys inv movment rpt'!$M:$M,'sys inv movment rpt'!$L:$L,$M696,'sys inv movment rpt'!$N:$N,AM$1)</f>
        <v>0</v>
      </c>
      <c r="AN696" s="86">
        <f>SUMIFS('sys inv movment rpt'!$M:$M,'sys inv movment rpt'!$L:$L,$M696,'sys inv movment rpt'!$N:$N,AN$1)</f>
        <v>0</v>
      </c>
      <c r="AO696" s="86">
        <f>SUMIFS('sys inv movment rpt'!$M:$M,'sys inv movment rpt'!$L:$L,$M696,'sys inv movment rpt'!$N:$N,AO$1)</f>
        <v>0</v>
      </c>
      <c r="AP696" s="86">
        <f>SUMIFS('sys inv movment rpt'!$M:$M,'sys inv movment rpt'!$L:$L,$M696,'sys inv movment rpt'!$N:$N,AP$1)</f>
        <v>0</v>
      </c>
      <c r="AQ696" s="86">
        <f>SUMIFS('sys inv movment rpt'!$M:$M,'sys inv movment rpt'!$L:$L,$M696,'sys inv movment rpt'!$N:$N,AQ$1)</f>
        <v>0</v>
      </c>
      <c r="AR696" s="86">
        <f>SUMIFS('sys inv movment rpt'!$M:$M,'sys inv movment rpt'!$L:$L,$M696,'sys inv movment rpt'!$N:$N,AR$1)</f>
        <v>0</v>
      </c>
      <c r="AS696" s="86">
        <f>SUMIFS('sys inv movment rpt'!$M:$M,'sys inv movment rpt'!$L:$L,$M696,'sys inv movment rpt'!$N:$N,AS$1)</f>
        <v>0</v>
      </c>
      <c r="AT696" s="86">
        <f>SUMIFS('sys inv movment rpt'!$M:$M,'sys inv movment rpt'!$L:$L,$M696,'sys inv movment rpt'!$N:$N,AT$1)</f>
        <v>0</v>
      </c>
      <c r="AU696" s="86">
        <f>SUMIFS('sys inv movment rpt'!$M:$M,'sys inv movment rpt'!$L:$L,$M696,'sys inv movment rpt'!$N:$N,AU$1)</f>
        <v>0</v>
      </c>
      <c r="AV696" s="86">
        <f>SUMIFS('sys inv movment rpt'!$M:$M,'sys inv movment rpt'!$L:$L,$M696,'sys inv movment rpt'!$N:$N,AV$1)</f>
        <v>0</v>
      </c>
      <c r="AW696" s="87" t="str">
        <f>IFERROR(VLOOKUP(A696,'sys-backorder details'!E:U,17,0),"-")</f>
        <v>-</v>
      </c>
      <c r="AX696" s="87" t="str">
        <f>IF(K696&gt;1,VLOOKUP(A696,'settings-routing'!A:I,9,0),"")</f>
        <v/>
      </c>
    </row>
    <row r="697" ht="12.75" hidden="1" customHeight="1">
      <c r="A697" s="50" t="s">
        <v>1546</v>
      </c>
      <c r="B697" s="50" t="s">
        <v>1547</v>
      </c>
      <c r="C697" s="50">
        <f t="shared" si="2"/>
        <v>0</v>
      </c>
      <c r="D697" s="80">
        <f>SUMIF('Stocks 101-111'!$J:$J,'item dashboard'!A697,'Stocks 101-111'!K:K)</f>
        <v>0</v>
      </c>
      <c r="E697" s="80">
        <f>SUMIF('Stocks 101-111'!$J:$J,'item dashboard'!A697,'Stocks 101-111'!$L:$L)</f>
        <v>0</v>
      </c>
      <c r="F697" s="81">
        <f t="shared" si="3"/>
        <v>0</v>
      </c>
      <c r="G697" s="82">
        <f t="shared" si="4"/>
        <v>0</v>
      </c>
      <c r="H697" s="50">
        <f>SUMIFS('sys-backorder details'!$M:$M,'sys-backorder details'!$E:$E,'item dashboard'!A697,'sys-backorder details'!$V:$V,"")</f>
        <v>0</v>
      </c>
      <c r="I697" s="83">
        <f>SUMIF('settings-routing'!$I:$I,'item dashboard'!A697,'settings-routing'!$O:$O)</f>
        <v>0</v>
      </c>
      <c r="J697" s="50">
        <f>SUMIFS('sys-backorder details'!$M:$M,'sys-backorder details'!$E:$E,'item dashboard'!A697,'sys-backorder details'!$V:$V,"Call off")</f>
        <v>0</v>
      </c>
      <c r="K697" s="84">
        <f t="shared" si="5"/>
        <v>0</v>
      </c>
      <c r="L697" s="84">
        <f>SUMIF('Production Plan'!$E:$E,'item dashboard'!A697,'Production Plan'!$N:$N)</f>
        <v>0</v>
      </c>
      <c r="M697" s="85" t="str">
        <f t="shared" si="6"/>
        <v>B-L12-N58NAS-1 Ltr. Natural Printed Nas JarryCan</v>
      </c>
      <c r="N697" s="86">
        <f>SUMIFS('sys inv movment rpt'!$M:$M,'sys inv movment rpt'!$L:$L,$M697,'sys inv movment rpt'!$N:$N,N$1)</f>
        <v>0</v>
      </c>
      <c r="O697" s="86">
        <f>SUMIFS('sys inv movment rpt'!$M:$M,'sys inv movment rpt'!$L:$L,$M697,'sys inv movment rpt'!$N:$N,O$1)</f>
        <v>0</v>
      </c>
      <c r="P697" s="86">
        <f>SUMIFS('sys inv movment rpt'!$M:$M,'sys inv movment rpt'!$L:$L,$M697,'sys inv movment rpt'!$N:$N,P$1)</f>
        <v>0</v>
      </c>
      <c r="Q697" s="86">
        <f>SUMIFS('sys inv movment rpt'!$M:$M,'sys inv movment rpt'!$L:$L,$M697,'sys inv movment rpt'!$N:$N,Q$1)</f>
        <v>0</v>
      </c>
      <c r="R697" s="86">
        <f>SUMIFS('sys inv movment rpt'!$M:$M,'sys inv movment rpt'!$L:$L,$M697,'sys inv movment rpt'!$N:$N,R$1)</f>
        <v>0</v>
      </c>
      <c r="S697" s="86">
        <f>SUMIFS('sys inv movment rpt'!$M:$M,'sys inv movment rpt'!$L:$L,$M697,'sys inv movment rpt'!$N:$N,S$1)</f>
        <v>0</v>
      </c>
      <c r="T697" s="86">
        <f>SUMIFS('sys inv movment rpt'!$M:$M,'sys inv movment rpt'!$L:$L,$M697,'sys inv movment rpt'!$N:$N,T$1)</f>
        <v>0</v>
      </c>
      <c r="U697" s="86">
        <f>SUMIFS('sys inv movment rpt'!$M:$M,'sys inv movment rpt'!$L:$L,$M697,'sys inv movment rpt'!$N:$N,U$1)</f>
        <v>0</v>
      </c>
      <c r="V697" s="86">
        <f>SUMIFS('sys inv movment rpt'!$M:$M,'sys inv movment rpt'!$L:$L,$M697,'sys inv movment rpt'!$N:$N,V$1)</f>
        <v>0</v>
      </c>
      <c r="W697" s="86">
        <f>SUMIFS('sys inv movment rpt'!$M:$M,'sys inv movment rpt'!$L:$L,$M697,'sys inv movment rpt'!$N:$N,W$1)</f>
        <v>0</v>
      </c>
      <c r="X697" s="86">
        <f>SUMIFS('sys inv movment rpt'!$M:$M,'sys inv movment rpt'!$L:$L,$M697,'sys inv movment rpt'!$N:$N,X$1)</f>
        <v>0</v>
      </c>
      <c r="Y697" s="86">
        <f>SUMIFS('sys inv movment rpt'!$M:$M,'sys inv movment rpt'!$L:$L,$M697,'sys inv movment rpt'!$N:$N,Y$1)</f>
        <v>0</v>
      </c>
      <c r="Z697" s="86">
        <f>SUMIFS('sys inv movment rpt'!$M:$M,'sys inv movment rpt'!$L:$L,$M697,'sys inv movment rpt'!$N:$N,Z$1)</f>
        <v>0</v>
      </c>
      <c r="AA697" s="86">
        <f>SUMIFS('sys inv movment rpt'!$M:$M,'sys inv movment rpt'!$L:$L,$M697,'sys inv movment rpt'!$N:$N,AA$1)</f>
        <v>0</v>
      </c>
      <c r="AB697" s="86">
        <f>SUMIFS('sys inv movment rpt'!$M:$M,'sys inv movment rpt'!$L:$L,$M697,'sys inv movment rpt'!$N:$N,AB$1)</f>
        <v>0</v>
      </c>
      <c r="AC697" s="86">
        <f>SUMIFS('sys inv movment rpt'!$M:$M,'sys inv movment rpt'!$L:$L,$M697,'sys inv movment rpt'!$N:$N,AC$1)</f>
        <v>0</v>
      </c>
      <c r="AD697" s="86">
        <f>SUMIFS('sys inv movment rpt'!$M:$M,'sys inv movment rpt'!$L:$L,$M697,'sys inv movment rpt'!$N:$N,AD$1)</f>
        <v>0</v>
      </c>
      <c r="AE697" s="86">
        <f>SUMIFS('sys inv movment rpt'!$M:$M,'sys inv movment rpt'!$L:$L,$M697,'sys inv movment rpt'!$N:$N,AE$1)</f>
        <v>0</v>
      </c>
      <c r="AF697" s="86">
        <f>SUMIFS('sys inv movment rpt'!$M:$M,'sys inv movment rpt'!$L:$L,$M697,'sys inv movment rpt'!$N:$N,AF$1)</f>
        <v>0</v>
      </c>
      <c r="AG697" s="86">
        <f>SUMIFS('sys inv movment rpt'!$M:$M,'sys inv movment rpt'!$L:$L,$M697,'sys inv movment rpt'!$N:$N,AG$1)</f>
        <v>0</v>
      </c>
      <c r="AH697" s="86">
        <f>SUMIFS('sys inv movment rpt'!$M:$M,'sys inv movment rpt'!$L:$L,$M697,'sys inv movment rpt'!$N:$N,AH$1)</f>
        <v>0</v>
      </c>
      <c r="AI697" s="86">
        <f>SUMIFS('sys inv movment rpt'!$M:$M,'sys inv movment rpt'!$L:$L,$M697,'sys inv movment rpt'!$N:$N,AI$1)</f>
        <v>0</v>
      </c>
      <c r="AJ697" s="86">
        <f>SUMIFS('sys inv movment rpt'!$M:$M,'sys inv movment rpt'!$L:$L,$M697,'sys inv movment rpt'!$N:$N,AJ$1)</f>
        <v>0</v>
      </c>
      <c r="AK697" s="86">
        <f>SUMIFS('sys inv movment rpt'!$M:$M,'sys inv movment rpt'!$L:$L,$M697,'sys inv movment rpt'!$N:$N,AK$1)</f>
        <v>0</v>
      </c>
      <c r="AL697" s="86">
        <f>SUMIFS('sys inv movment rpt'!$M:$M,'sys inv movment rpt'!$L:$L,$M697,'sys inv movment rpt'!$N:$N,AL$1)</f>
        <v>0</v>
      </c>
      <c r="AM697" s="86">
        <f>SUMIFS('sys inv movment rpt'!$M:$M,'sys inv movment rpt'!$L:$L,$M697,'sys inv movment rpt'!$N:$N,AM$1)</f>
        <v>0</v>
      </c>
      <c r="AN697" s="86">
        <f>SUMIFS('sys inv movment rpt'!$M:$M,'sys inv movment rpt'!$L:$L,$M697,'sys inv movment rpt'!$N:$N,AN$1)</f>
        <v>0</v>
      </c>
      <c r="AO697" s="86">
        <f>SUMIFS('sys inv movment rpt'!$M:$M,'sys inv movment rpt'!$L:$L,$M697,'sys inv movment rpt'!$N:$N,AO$1)</f>
        <v>0</v>
      </c>
      <c r="AP697" s="86">
        <f>SUMIFS('sys inv movment rpt'!$M:$M,'sys inv movment rpt'!$L:$L,$M697,'sys inv movment rpt'!$N:$N,AP$1)</f>
        <v>0</v>
      </c>
      <c r="AQ697" s="86">
        <f>SUMIFS('sys inv movment rpt'!$M:$M,'sys inv movment rpt'!$L:$L,$M697,'sys inv movment rpt'!$N:$N,AQ$1)</f>
        <v>0</v>
      </c>
      <c r="AR697" s="86">
        <f>SUMIFS('sys inv movment rpt'!$M:$M,'sys inv movment rpt'!$L:$L,$M697,'sys inv movment rpt'!$N:$N,AR$1)</f>
        <v>0</v>
      </c>
      <c r="AS697" s="86">
        <f>SUMIFS('sys inv movment rpt'!$M:$M,'sys inv movment rpt'!$L:$L,$M697,'sys inv movment rpt'!$N:$N,AS$1)</f>
        <v>0</v>
      </c>
      <c r="AT697" s="86">
        <f>SUMIFS('sys inv movment rpt'!$M:$M,'sys inv movment rpt'!$L:$L,$M697,'sys inv movment rpt'!$N:$N,AT$1)</f>
        <v>0</v>
      </c>
      <c r="AU697" s="86">
        <f>SUMIFS('sys inv movment rpt'!$M:$M,'sys inv movment rpt'!$L:$L,$M697,'sys inv movment rpt'!$N:$N,AU$1)</f>
        <v>0</v>
      </c>
      <c r="AV697" s="86">
        <f>SUMIFS('sys inv movment rpt'!$M:$M,'sys inv movment rpt'!$L:$L,$M697,'sys inv movment rpt'!$N:$N,AV$1)</f>
        <v>0</v>
      </c>
      <c r="AW697" s="87" t="str">
        <f>IFERROR(VLOOKUP(A697,'sys-backorder details'!E:U,17,0),"-")</f>
        <v>-</v>
      </c>
      <c r="AX697" s="87" t="str">
        <f>IF(K697&gt;1,VLOOKUP(A697,'settings-routing'!A:I,9,0),"")</f>
        <v/>
      </c>
    </row>
    <row r="698" ht="12.75" hidden="1" customHeight="1">
      <c r="A698" s="28" t="s">
        <v>1548</v>
      </c>
      <c r="B698" s="28" t="s">
        <v>1549</v>
      </c>
      <c r="C698" s="50">
        <f t="shared" si="2"/>
        <v>0</v>
      </c>
      <c r="D698" s="80">
        <f>SUMIF('Stocks 101-111'!$J:$J,'item dashboard'!A698,'Stocks 101-111'!K:K)</f>
        <v>0</v>
      </c>
      <c r="E698" s="80">
        <f>SUMIF('Stocks 101-111'!$J:$J,'item dashboard'!A698,'Stocks 101-111'!$L:$L)</f>
        <v>0</v>
      </c>
      <c r="F698" s="81">
        <f t="shared" si="3"/>
        <v>0</v>
      </c>
      <c r="G698" s="82">
        <f t="shared" si="4"/>
        <v>0</v>
      </c>
      <c r="H698" s="50">
        <f>SUMIFS('sys-backorder details'!$M:$M,'sys-backorder details'!$E:$E,'item dashboard'!A698,'sys-backorder details'!$V:$V,"")</f>
        <v>0</v>
      </c>
      <c r="I698" s="83">
        <f>SUMIF('settings-routing'!$I:$I,'item dashboard'!A698,'settings-routing'!$O:$O)</f>
        <v>0</v>
      </c>
      <c r="J698" s="50">
        <f>SUMIFS('sys-backorder details'!$M:$M,'sys-backorder details'!$E:$E,'item dashboard'!A698,'sys-backorder details'!$V:$V,"Call off")</f>
        <v>0</v>
      </c>
      <c r="K698" s="84">
        <f t="shared" si="5"/>
        <v>0</v>
      </c>
      <c r="L698" s="84">
        <f>SUMIF('Production Plan'!$E:$E,'item dashboard'!A698,'Production Plan'!$N:$N)</f>
        <v>0</v>
      </c>
      <c r="M698" s="85" t="str">
        <f t="shared" si="6"/>
        <v>B-L12-N58NAS-M-1 Ltr. Natural Printed Nas Methylated spirit jerry</v>
      </c>
      <c r="N698" s="86">
        <f>SUMIFS('sys inv movment rpt'!$M:$M,'sys inv movment rpt'!$L:$L,$M698,'sys inv movment rpt'!$N:$N,N$1)</f>
        <v>0</v>
      </c>
      <c r="O698" s="86">
        <f>SUMIFS('sys inv movment rpt'!$M:$M,'sys inv movment rpt'!$L:$L,$M698,'sys inv movment rpt'!$N:$N,O$1)</f>
        <v>0</v>
      </c>
      <c r="P698" s="86">
        <f>SUMIFS('sys inv movment rpt'!$M:$M,'sys inv movment rpt'!$L:$L,$M698,'sys inv movment rpt'!$N:$N,P$1)</f>
        <v>0</v>
      </c>
      <c r="Q698" s="86">
        <f>SUMIFS('sys inv movment rpt'!$M:$M,'sys inv movment rpt'!$L:$L,$M698,'sys inv movment rpt'!$N:$N,Q$1)</f>
        <v>0</v>
      </c>
      <c r="R698" s="86">
        <f>SUMIFS('sys inv movment rpt'!$M:$M,'sys inv movment rpt'!$L:$L,$M698,'sys inv movment rpt'!$N:$N,R$1)</f>
        <v>0</v>
      </c>
      <c r="S698" s="86">
        <f>SUMIFS('sys inv movment rpt'!$M:$M,'sys inv movment rpt'!$L:$L,$M698,'sys inv movment rpt'!$N:$N,S$1)</f>
        <v>0</v>
      </c>
      <c r="T698" s="86">
        <f>SUMIFS('sys inv movment rpt'!$M:$M,'sys inv movment rpt'!$L:$L,$M698,'sys inv movment rpt'!$N:$N,T$1)</f>
        <v>0</v>
      </c>
      <c r="U698" s="86">
        <f>SUMIFS('sys inv movment rpt'!$M:$M,'sys inv movment rpt'!$L:$L,$M698,'sys inv movment rpt'!$N:$N,U$1)</f>
        <v>0</v>
      </c>
      <c r="V698" s="86">
        <f>SUMIFS('sys inv movment rpt'!$M:$M,'sys inv movment rpt'!$L:$L,$M698,'sys inv movment rpt'!$N:$N,V$1)</f>
        <v>0</v>
      </c>
      <c r="W698" s="86">
        <f>SUMIFS('sys inv movment rpt'!$M:$M,'sys inv movment rpt'!$L:$L,$M698,'sys inv movment rpt'!$N:$N,W$1)</f>
        <v>0</v>
      </c>
      <c r="X698" s="86">
        <f>SUMIFS('sys inv movment rpt'!$M:$M,'sys inv movment rpt'!$L:$L,$M698,'sys inv movment rpt'!$N:$N,X$1)</f>
        <v>0</v>
      </c>
      <c r="Y698" s="86">
        <f>SUMIFS('sys inv movment rpt'!$M:$M,'sys inv movment rpt'!$L:$L,$M698,'sys inv movment rpt'!$N:$N,Y$1)</f>
        <v>0</v>
      </c>
      <c r="Z698" s="86">
        <f>SUMIFS('sys inv movment rpt'!$M:$M,'sys inv movment rpt'!$L:$L,$M698,'sys inv movment rpt'!$N:$N,Z$1)</f>
        <v>0</v>
      </c>
      <c r="AA698" s="86">
        <f>SUMIFS('sys inv movment rpt'!$M:$M,'sys inv movment rpt'!$L:$L,$M698,'sys inv movment rpt'!$N:$N,AA$1)</f>
        <v>0</v>
      </c>
      <c r="AB698" s="86">
        <f>SUMIFS('sys inv movment rpt'!$M:$M,'sys inv movment rpt'!$L:$L,$M698,'sys inv movment rpt'!$N:$N,AB$1)</f>
        <v>0</v>
      </c>
      <c r="AC698" s="86">
        <f>SUMIFS('sys inv movment rpt'!$M:$M,'sys inv movment rpt'!$L:$L,$M698,'sys inv movment rpt'!$N:$N,AC$1)</f>
        <v>0</v>
      </c>
      <c r="AD698" s="86">
        <f>SUMIFS('sys inv movment rpt'!$M:$M,'sys inv movment rpt'!$L:$L,$M698,'sys inv movment rpt'!$N:$N,AD$1)</f>
        <v>0</v>
      </c>
      <c r="AE698" s="86">
        <f>SUMIFS('sys inv movment rpt'!$M:$M,'sys inv movment rpt'!$L:$L,$M698,'sys inv movment rpt'!$N:$N,AE$1)</f>
        <v>0</v>
      </c>
      <c r="AF698" s="86">
        <f>SUMIFS('sys inv movment rpt'!$M:$M,'sys inv movment rpt'!$L:$L,$M698,'sys inv movment rpt'!$N:$N,AF$1)</f>
        <v>0</v>
      </c>
      <c r="AG698" s="86">
        <f>SUMIFS('sys inv movment rpt'!$M:$M,'sys inv movment rpt'!$L:$L,$M698,'sys inv movment rpt'!$N:$N,AG$1)</f>
        <v>0</v>
      </c>
      <c r="AH698" s="86">
        <f>SUMIFS('sys inv movment rpt'!$M:$M,'sys inv movment rpt'!$L:$L,$M698,'sys inv movment rpt'!$N:$N,AH$1)</f>
        <v>0</v>
      </c>
      <c r="AI698" s="86">
        <f>SUMIFS('sys inv movment rpt'!$M:$M,'sys inv movment rpt'!$L:$L,$M698,'sys inv movment rpt'!$N:$N,AI$1)</f>
        <v>0</v>
      </c>
      <c r="AJ698" s="86">
        <f>SUMIFS('sys inv movment rpt'!$M:$M,'sys inv movment rpt'!$L:$L,$M698,'sys inv movment rpt'!$N:$N,AJ$1)</f>
        <v>0</v>
      </c>
      <c r="AK698" s="86">
        <f>SUMIFS('sys inv movment rpt'!$M:$M,'sys inv movment rpt'!$L:$L,$M698,'sys inv movment rpt'!$N:$N,AK$1)</f>
        <v>0</v>
      </c>
      <c r="AL698" s="86">
        <f>SUMIFS('sys inv movment rpt'!$M:$M,'sys inv movment rpt'!$L:$L,$M698,'sys inv movment rpt'!$N:$N,AL$1)</f>
        <v>0</v>
      </c>
      <c r="AM698" s="86">
        <f>SUMIFS('sys inv movment rpt'!$M:$M,'sys inv movment rpt'!$L:$L,$M698,'sys inv movment rpt'!$N:$N,AM$1)</f>
        <v>0</v>
      </c>
      <c r="AN698" s="86">
        <f>SUMIFS('sys inv movment rpt'!$M:$M,'sys inv movment rpt'!$L:$L,$M698,'sys inv movment rpt'!$N:$N,AN$1)</f>
        <v>0</v>
      </c>
      <c r="AO698" s="86">
        <f>SUMIFS('sys inv movment rpt'!$M:$M,'sys inv movment rpt'!$L:$L,$M698,'sys inv movment rpt'!$N:$N,AO$1)</f>
        <v>0</v>
      </c>
      <c r="AP698" s="86">
        <f>SUMIFS('sys inv movment rpt'!$M:$M,'sys inv movment rpt'!$L:$L,$M698,'sys inv movment rpt'!$N:$N,AP$1)</f>
        <v>0</v>
      </c>
      <c r="AQ698" s="86">
        <f>SUMIFS('sys inv movment rpt'!$M:$M,'sys inv movment rpt'!$L:$L,$M698,'sys inv movment rpt'!$N:$N,AQ$1)</f>
        <v>0</v>
      </c>
      <c r="AR698" s="86">
        <f>SUMIFS('sys inv movment rpt'!$M:$M,'sys inv movment rpt'!$L:$L,$M698,'sys inv movment rpt'!$N:$N,AR$1)</f>
        <v>0</v>
      </c>
      <c r="AS698" s="86">
        <f>SUMIFS('sys inv movment rpt'!$M:$M,'sys inv movment rpt'!$L:$L,$M698,'sys inv movment rpt'!$N:$N,AS$1)</f>
        <v>0</v>
      </c>
      <c r="AT698" s="86">
        <f>SUMIFS('sys inv movment rpt'!$M:$M,'sys inv movment rpt'!$L:$L,$M698,'sys inv movment rpt'!$N:$N,AT$1)</f>
        <v>0</v>
      </c>
      <c r="AU698" s="86">
        <f>SUMIFS('sys inv movment rpt'!$M:$M,'sys inv movment rpt'!$L:$L,$M698,'sys inv movment rpt'!$N:$N,AU$1)</f>
        <v>0</v>
      </c>
      <c r="AV698" s="86">
        <f>SUMIFS('sys inv movment rpt'!$M:$M,'sys inv movment rpt'!$L:$L,$M698,'sys inv movment rpt'!$N:$N,AV$1)</f>
        <v>0</v>
      </c>
      <c r="AW698" s="87" t="str">
        <f>IFERROR(VLOOKUP(A698,'sys-backorder details'!E:U,17,0),"-")</f>
        <v>-</v>
      </c>
      <c r="AX698" s="87" t="str">
        <f>IF(K698&gt;1,VLOOKUP(A698,'settings-routing'!A:I,9,0),"")</f>
        <v/>
      </c>
    </row>
    <row r="699" ht="12.75" hidden="1" customHeight="1">
      <c r="A699" s="50" t="s">
        <v>1550</v>
      </c>
      <c r="B699" s="50" t="s">
        <v>1551</v>
      </c>
      <c r="C699" s="50">
        <f t="shared" si="2"/>
        <v>5540</v>
      </c>
      <c r="D699" s="80">
        <f>SUMIF('Stocks 101-111'!$J:$J,'item dashboard'!A699,'Stocks 101-111'!K:K)</f>
        <v>5540</v>
      </c>
      <c r="E699" s="80">
        <f>SUMIF('Stocks 101-111'!$J:$J,'item dashboard'!A699,'Stocks 101-111'!$L:$L)</f>
        <v>0</v>
      </c>
      <c r="F699" s="81">
        <f t="shared" si="3"/>
        <v>0</v>
      </c>
      <c r="G699" s="82">
        <f t="shared" si="4"/>
        <v>0.02857142857</v>
      </c>
      <c r="H699" s="50">
        <f>SUMIFS('sys-backorder details'!$M:$M,'sys-backorder details'!$E:$E,'item dashboard'!A699,'sys-backorder details'!$V:$V,"")</f>
        <v>0</v>
      </c>
      <c r="I699" s="83">
        <f>SUMIF('settings-routing'!$I:$I,'item dashboard'!A699,'settings-routing'!$O:$O)</f>
        <v>0</v>
      </c>
      <c r="J699" s="50">
        <f>SUMIFS('sys-backorder details'!$M:$M,'sys-backorder details'!$E:$E,'item dashboard'!A699,'sys-backorder details'!$V:$V,"Call off")</f>
        <v>5560</v>
      </c>
      <c r="K699" s="84">
        <f t="shared" si="5"/>
        <v>-5540</v>
      </c>
      <c r="L699" s="84">
        <f>SUMIF('Production Plan'!$E:$E,'item dashboard'!A699,'Production Plan'!$N:$N)</f>
        <v>0</v>
      </c>
      <c r="M699" s="85" t="str">
        <f t="shared" si="6"/>
        <v>B-L12-N58NAS-S-1 Ltr. Natural Printed Nas Solvent JerryCan</v>
      </c>
      <c r="N699" s="86">
        <f>SUMIFS('sys inv movment rpt'!$M:$M,'sys inv movment rpt'!$L:$L,$M699,'sys inv movment rpt'!$N:$N,N$1)</f>
        <v>0</v>
      </c>
      <c r="O699" s="86">
        <f>SUMIFS('sys inv movment rpt'!$M:$M,'sys inv movment rpt'!$L:$L,$M699,'sys inv movment rpt'!$N:$N,O$1)</f>
        <v>0</v>
      </c>
      <c r="P699" s="86">
        <f>SUMIFS('sys inv movment rpt'!$M:$M,'sys inv movment rpt'!$L:$L,$M699,'sys inv movment rpt'!$N:$N,P$1)</f>
        <v>0</v>
      </c>
      <c r="Q699" s="86">
        <f>SUMIFS('sys inv movment rpt'!$M:$M,'sys inv movment rpt'!$L:$L,$M699,'sys inv movment rpt'!$N:$N,Q$1)</f>
        <v>0</v>
      </c>
      <c r="R699" s="86">
        <f>SUMIFS('sys inv movment rpt'!$M:$M,'sys inv movment rpt'!$L:$L,$M699,'sys inv movment rpt'!$N:$N,R$1)</f>
        <v>0</v>
      </c>
      <c r="S699" s="86">
        <f>SUMIFS('sys inv movment rpt'!$M:$M,'sys inv movment rpt'!$L:$L,$M699,'sys inv movment rpt'!$N:$N,S$1)</f>
        <v>0</v>
      </c>
      <c r="T699" s="86">
        <f>SUMIFS('sys inv movment rpt'!$M:$M,'sys inv movment rpt'!$L:$L,$M699,'sys inv movment rpt'!$N:$N,T$1)</f>
        <v>0</v>
      </c>
      <c r="U699" s="86">
        <f>SUMIFS('sys inv movment rpt'!$M:$M,'sys inv movment rpt'!$L:$L,$M699,'sys inv movment rpt'!$N:$N,U$1)</f>
        <v>0</v>
      </c>
      <c r="V699" s="86">
        <f>SUMIFS('sys inv movment rpt'!$M:$M,'sys inv movment rpt'!$L:$L,$M699,'sys inv movment rpt'!$N:$N,V$1)</f>
        <v>0</v>
      </c>
      <c r="W699" s="86">
        <f>SUMIFS('sys inv movment rpt'!$M:$M,'sys inv movment rpt'!$L:$L,$M699,'sys inv movment rpt'!$N:$N,W$1)</f>
        <v>0</v>
      </c>
      <c r="X699" s="86">
        <f>SUMIFS('sys inv movment rpt'!$M:$M,'sys inv movment rpt'!$L:$L,$M699,'sys inv movment rpt'!$N:$N,X$1)</f>
        <v>0</v>
      </c>
      <c r="Y699" s="86">
        <f>SUMIFS('sys inv movment rpt'!$M:$M,'sys inv movment rpt'!$L:$L,$M699,'sys inv movment rpt'!$N:$N,Y$1)</f>
        <v>0</v>
      </c>
      <c r="Z699" s="86">
        <f>SUMIFS('sys inv movment rpt'!$M:$M,'sys inv movment rpt'!$L:$L,$M699,'sys inv movment rpt'!$N:$N,Z$1)</f>
        <v>0</v>
      </c>
      <c r="AA699" s="86">
        <f>SUMIFS('sys inv movment rpt'!$M:$M,'sys inv movment rpt'!$L:$L,$M699,'sys inv movment rpt'!$N:$N,AA$1)</f>
        <v>0</v>
      </c>
      <c r="AB699" s="86">
        <f>SUMIFS('sys inv movment rpt'!$M:$M,'sys inv movment rpt'!$L:$L,$M699,'sys inv movment rpt'!$N:$N,AB$1)</f>
        <v>0</v>
      </c>
      <c r="AC699" s="86">
        <f>SUMIFS('sys inv movment rpt'!$M:$M,'sys inv movment rpt'!$L:$L,$M699,'sys inv movment rpt'!$N:$N,AC$1)</f>
        <v>0</v>
      </c>
      <c r="AD699" s="86">
        <f>SUMIFS('sys inv movment rpt'!$M:$M,'sys inv movment rpt'!$L:$L,$M699,'sys inv movment rpt'!$N:$N,AD$1)</f>
        <v>0</v>
      </c>
      <c r="AE699" s="86">
        <f>SUMIFS('sys inv movment rpt'!$M:$M,'sys inv movment rpt'!$L:$L,$M699,'sys inv movment rpt'!$N:$N,AE$1)</f>
        <v>0</v>
      </c>
      <c r="AF699" s="86">
        <f>SUMIFS('sys inv movment rpt'!$M:$M,'sys inv movment rpt'!$L:$L,$M699,'sys inv movment rpt'!$N:$N,AF$1)</f>
        <v>0</v>
      </c>
      <c r="AG699" s="86">
        <f>SUMIFS('sys inv movment rpt'!$M:$M,'sys inv movment rpt'!$L:$L,$M699,'sys inv movment rpt'!$N:$N,AG$1)</f>
        <v>0</v>
      </c>
      <c r="AH699" s="86">
        <f>SUMIFS('sys inv movment rpt'!$M:$M,'sys inv movment rpt'!$L:$L,$M699,'sys inv movment rpt'!$N:$N,AH$1)</f>
        <v>0</v>
      </c>
      <c r="AI699" s="86">
        <f>SUMIFS('sys inv movment rpt'!$M:$M,'sys inv movment rpt'!$L:$L,$M699,'sys inv movment rpt'!$N:$N,AI$1)</f>
        <v>4896</v>
      </c>
      <c r="AJ699" s="86">
        <f>SUMIFS('sys inv movment rpt'!$M:$M,'sys inv movment rpt'!$L:$L,$M699,'sys inv movment rpt'!$N:$N,AJ$1)</f>
        <v>0</v>
      </c>
      <c r="AK699" s="86">
        <f>SUMIFS('sys inv movment rpt'!$M:$M,'sys inv movment rpt'!$L:$L,$M699,'sys inv movment rpt'!$N:$N,AK$1)</f>
        <v>0</v>
      </c>
      <c r="AL699" s="86">
        <f>SUMIFS('sys inv movment rpt'!$M:$M,'sys inv movment rpt'!$L:$L,$M699,'sys inv movment rpt'!$N:$N,AL$1)</f>
        <v>0</v>
      </c>
      <c r="AM699" s="86">
        <f>SUMIFS('sys inv movment rpt'!$M:$M,'sys inv movment rpt'!$L:$L,$M699,'sys inv movment rpt'!$N:$N,AM$1)</f>
        <v>0</v>
      </c>
      <c r="AN699" s="86">
        <f>SUMIFS('sys inv movment rpt'!$M:$M,'sys inv movment rpt'!$L:$L,$M699,'sys inv movment rpt'!$N:$N,AN$1)</f>
        <v>0</v>
      </c>
      <c r="AO699" s="86">
        <f>SUMIFS('sys inv movment rpt'!$M:$M,'sys inv movment rpt'!$L:$L,$M699,'sys inv movment rpt'!$N:$N,AO$1)</f>
        <v>0</v>
      </c>
      <c r="AP699" s="86">
        <f>SUMIFS('sys inv movment rpt'!$M:$M,'sys inv movment rpt'!$L:$L,$M699,'sys inv movment rpt'!$N:$N,AP$1)</f>
        <v>0</v>
      </c>
      <c r="AQ699" s="86">
        <f>SUMIFS('sys inv movment rpt'!$M:$M,'sys inv movment rpt'!$L:$L,$M699,'sys inv movment rpt'!$N:$N,AQ$1)</f>
        <v>0</v>
      </c>
      <c r="AR699" s="86">
        <f>SUMIFS('sys inv movment rpt'!$M:$M,'sys inv movment rpt'!$L:$L,$M699,'sys inv movment rpt'!$N:$N,AR$1)</f>
        <v>0</v>
      </c>
      <c r="AS699" s="86">
        <f>SUMIFS('sys inv movment rpt'!$M:$M,'sys inv movment rpt'!$L:$L,$M699,'sys inv movment rpt'!$N:$N,AS$1)</f>
        <v>0</v>
      </c>
      <c r="AT699" s="86">
        <f>SUMIFS('sys inv movment rpt'!$M:$M,'sys inv movment rpt'!$L:$L,$M699,'sys inv movment rpt'!$N:$N,AT$1)</f>
        <v>0</v>
      </c>
      <c r="AU699" s="86">
        <f>SUMIFS('sys inv movment rpt'!$M:$M,'sys inv movment rpt'!$L:$L,$M699,'sys inv movment rpt'!$N:$N,AU$1)</f>
        <v>0</v>
      </c>
      <c r="AV699" s="86">
        <f>SUMIFS('sys inv movment rpt'!$M:$M,'sys inv movment rpt'!$L:$L,$M699,'sys inv movment rpt'!$N:$N,AV$1)</f>
        <v>0</v>
      </c>
      <c r="AW699" s="87" t="str">
        <f>IFERROR(VLOOKUP(A699,'sys-backorder details'!E:U,17,0),"-")</f>
        <v>15 Days</v>
      </c>
      <c r="AX699" s="87" t="str">
        <f>IF(K699&gt;1,VLOOKUP(A699,'settings-routing'!A:I,9,0),"")</f>
        <v/>
      </c>
    </row>
    <row r="700" ht="12.75" hidden="1" customHeight="1">
      <c r="A700" s="50" t="s">
        <v>1552</v>
      </c>
      <c r="B700" s="50" t="s">
        <v>1553</v>
      </c>
      <c r="C700" s="50">
        <f t="shared" si="2"/>
        <v>0</v>
      </c>
      <c r="D700" s="80">
        <f>SUMIF('Stocks 101-111'!$J:$J,'item dashboard'!A700,'Stocks 101-111'!K:K)</f>
        <v>0</v>
      </c>
      <c r="E700" s="80">
        <f>SUMIF('Stocks 101-111'!$J:$J,'item dashboard'!A700,'Stocks 101-111'!$L:$L)</f>
        <v>0</v>
      </c>
      <c r="F700" s="81">
        <f t="shared" si="3"/>
        <v>0</v>
      </c>
      <c r="G700" s="82">
        <f t="shared" si="4"/>
        <v>0</v>
      </c>
      <c r="H700" s="50">
        <f>SUMIFS('sys-backorder details'!$M:$M,'sys-backorder details'!$E:$E,'item dashboard'!A700,'sys-backorder details'!$V:$V,"")</f>
        <v>0</v>
      </c>
      <c r="I700" s="83">
        <f>SUMIF('settings-routing'!$I:$I,'item dashboard'!A700,'settings-routing'!$O:$O)</f>
        <v>0</v>
      </c>
      <c r="J700" s="50">
        <f>SUMIFS('sys-backorder details'!$M:$M,'sys-backorder details'!$E:$E,'item dashboard'!A700,'sys-backorder details'!$V:$V,"Call off")</f>
        <v>0</v>
      </c>
      <c r="K700" s="84">
        <f t="shared" si="5"/>
        <v>0</v>
      </c>
      <c r="L700" s="84">
        <f>SUMIF('Production Plan'!$E:$E,'item dashboard'!A700,'Production Plan'!$N:$N)</f>
        <v>0</v>
      </c>
      <c r="M700" s="85" t="str">
        <f t="shared" si="6"/>
        <v>B-L12-N58PREBLU-1 Ltr. Natural Printed Premium Blue K adhesive jer</v>
      </c>
      <c r="N700" s="86">
        <f>SUMIFS('sys inv movment rpt'!$M:$M,'sys inv movment rpt'!$L:$L,$M700,'sys inv movment rpt'!$N:$N,N$1)</f>
        <v>0</v>
      </c>
      <c r="O700" s="86">
        <f>SUMIFS('sys inv movment rpt'!$M:$M,'sys inv movment rpt'!$L:$L,$M700,'sys inv movment rpt'!$N:$N,O$1)</f>
        <v>0</v>
      </c>
      <c r="P700" s="86">
        <f>SUMIFS('sys inv movment rpt'!$M:$M,'sys inv movment rpt'!$L:$L,$M700,'sys inv movment rpt'!$N:$N,P$1)</f>
        <v>0</v>
      </c>
      <c r="Q700" s="86">
        <f>SUMIFS('sys inv movment rpt'!$M:$M,'sys inv movment rpt'!$L:$L,$M700,'sys inv movment rpt'!$N:$N,Q$1)</f>
        <v>0</v>
      </c>
      <c r="R700" s="86">
        <f>SUMIFS('sys inv movment rpt'!$M:$M,'sys inv movment rpt'!$L:$L,$M700,'sys inv movment rpt'!$N:$N,R$1)</f>
        <v>0</v>
      </c>
      <c r="S700" s="86">
        <f>SUMIFS('sys inv movment rpt'!$M:$M,'sys inv movment rpt'!$L:$L,$M700,'sys inv movment rpt'!$N:$N,S$1)</f>
        <v>0</v>
      </c>
      <c r="T700" s="86">
        <f>SUMIFS('sys inv movment rpt'!$M:$M,'sys inv movment rpt'!$L:$L,$M700,'sys inv movment rpt'!$N:$N,T$1)</f>
        <v>0</v>
      </c>
      <c r="U700" s="86">
        <f>SUMIFS('sys inv movment rpt'!$M:$M,'sys inv movment rpt'!$L:$L,$M700,'sys inv movment rpt'!$N:$N,U$1)</f>
        <v>0</v>
      </c>
      <c r="V700" s="86">
        <f>SUMIFS('sys inv movment rpt'!$M:$M,'sys inv movment rpt'!$L:$L,$M700,'sys inv movment rpt'!$N:$N,V$1)</f>
        <v>0</v>
      </c>
      <c r="W700" s="86">
        <f>SUMIFS('sys inv movment rpt'!$M:$M,'sys inv movment rpt'!$L:$L,$M700,'sys inv movment rpt'!$N:$N,W$1)</f>
        <v>0</v>
      </c>
      <c r="X700" s="86">
        <f>SUMIFS('sys inv movment rpt'!$M:$M,'sys inv movment rpt'!$L:$L,$M700,'sys inv movment rpt'!$N:$N,X$1)</f>
        <v>0</v>
      </c>
      <c r="Y700" s="86">
        <f>SUMIFS('sys inv movment rpt'!$M:$M,'sys inv movment rpt'!$L:$L,$M700,'sys inv movment rpt'!$N:$N,Y$1)</f>
        <v>0</v>
      </c>
      <c r="Z700" s="86">
        <f>SUMIFS('sys inv movment rpt'!$M:$M,'sys inv movment rpt'!$L:$L,$M700,'sys inv movment rpt'!$N:$N,Z$1)</f>
        <v>0</v>
      </c>
      <c r="AA700" s="86">
        <f>SUMIFS('sys inv movment rpt'!$M:$M,'sys inv movment rpt'!$L:$L,$M700,'sys inv movment rpt'!$N:$N,AA$1)</f>
        <v>0</v>
      </c>
      <c r="AB700" s="86">
        <f>SUMIFS('sys inv movment rpt'!$M:$M,'sys inv movment rpt'!$L:$L,$M700,'sys inv movment rpt'!$N:$N,AB$1)</f>
        <v>0</v>
      </c>
      <c r="AC700" s="86">
        <f>SUMIFS('sys inv movment rpt'!$M:$M,'sys inv movment rpt'!$L:$L,$M700,'sys inv movment rpt'!$N:$N,AC$1)</f>
        <v>0</v>
      </c>
      <c r="AD700" s="86">
        <f>SUMIFS('sys inv movment rpt'!$M:$M,'sys inv movment rpt'!$L:$L,$M700,'sys inv movment rpt'!$N:$N,AD$1)</f>
        <v>0</v>
      </c>
      <c r="AE700" s="86">
        <f>SUMIFS('sys inv movment rpt'!$M:$M,'sys inv movment rpt'!$L:$L,$M700,'sys inv movment rpt'!$N:$N,AE$1)</f>
        <v>0</v>
      </c>
      <c r="AF700" s="86">
        <f>SUMIFS('sys inv movment rpt'!$M:$M,'sys inv movment rpt'!$L:$L,$M700,'sys inv movment rpt'!$N:$N,AF$1)</f>
        <v>0</v>
      </c>
      <c r="AG700" s="86">
        <f>SUMIFS('sys inv movment rpt'!$M:$M,'sys inv movment rpt'!$L:$L,$M700,'sys inv movment rpt'!$N:$N,AG$1)</f>
        <v>0</v>
      </c>
      <c r="AH700" s="86">
        <f>SUMIFS('sys inv movment rpt'!$M:$M,'sys inv movment rpt'!$L:$L,$M700,'sys inv movment rpt'!$N:$N,AH$1)</f>
        <v>0</v>
      </c>
      <c r="AI700" s="86">
        <f>SUMIFS('sys inv movment rpt'!$M:$M,'sys inv movment rpt'!$L:$L,$M700,'sys inv movment rpt'!$N:$N,AI$1)</f>
        <v>0</v>
      </c>
      <c r="AJ700" s="86">
        <f>SUMIFS('sys inv movment rpt'!$M:$M,'sys inv movment rpt'!$L:$L,$M700,'sys inv movment rpt'!$N:$N,AJ$1)</f>
        <v>0</v>
      </c>
      <c r="AK700" s="86">
        <f>SUMIFS('sys inv movment rpt'!$M:$M,'sys inv movment rpt'!$L:$L,$M700,'sys inv movment rpt'!$N:$N,AK$1)</f>
        <v>0</v>
      </c>
      <c r="AL700" s="86">
        <f>SUMIFS('sys inv movment rpt'!$M:$M,'sys inv movment rpt'!$L:$L,$M700,'sys inv movment rpt'!$N:$N,AL$1)</f>
        <v>0</v>
      </c>
      <c r="AM700" s="86">
        <f>SUMIFS('sys inv movment rpt'!$M:$M,'sys inv movment rpt'!$L:$L,$M700,'sys inv movment rpt'!$N:$N,AM$1)</f>
        <v>0</v>
      </c>
      <c r="AN700" s="86">
        <f>SUMIFS('sys inv movment rpt'!$M:$M,'sys inv movment rpt'!$L:$L,$M700,'sys inv movment rpt'!$N:$N,AN$1)</f>
        <v>0</v>
      </c>
      <c r="AO700" s="86">
        <f>SUMIFS('sys inv movment rpt'!$M:$M,'sys inv movment rpt'!$L:$L,$M700,'sys inv movment rpt'!$N:$N,AO$1)</f>
        <v>0</v>
      </c>
      <c r="AP700" s="86">
        <f>SUMIFS('sys inv movment rpt'!$M:$M,'sys inv movment rpt'!$L:$L,$M700,'sys inv movment rpt'!$N:$N,AP$1)</f>
        <v>0</v>
      </c>
      <c r="AQ700" s="86">
        <f>SUMIFS('sys inv movment rpt'!$M:$M,'sys inv movment rpt'!$L:$L,$M700,'sys inv movment rpt'!$N:$N,AQ$1)</f>
        <v>0</v>
      </c>
      <c r="AR700" s="86">
        <f>SUMIFS('sys inv movment rpt'!$M:$M,'sys inv movment rpt'!$L:$L,$M700,'sys inv movment rpt'!$N:$N,AR$1)</f>
        <v>0</v>
      </c>
      <c r="AS700" s="86">
        <f>SUMIFS('sys inv movment rpt'!$M:$M,'sys inv movment rpt'!$L:$L,$M700,'sys inv movment rpt'!$N:$N,AS$1)</f>
        <v>0</v>
      </c>
      <c r="AT700" s="86">
        <f>SUMIFS('sys inv movment rpt'!$M:$M,'sys inv movment rpt'!$L:$L,$M700,'sys inv movment rpt'!$N:$N,AT$1)</f>
        <v>0</v>
      </c>
      <c r="AU700" s="86">
        <f>SUMIFS('sys inv movment rpt'!$M:$M,'sys inv movment rpt'!$L:$L,$M700,'sys inv movment rpt'!$N:$N,AU$1)</f>
        <v>0</v>
      </c>
      <c r="AV700" s="86">
        <f>SUMIFS('sys inv movment rpt'!$M:$M,'sys inv movment rpt'!$L:$L,$M700,'sys inv movment rpt'!$N:$N,AV$1)</f>
        <v>0</v>
      </c>
      <c r="AW700" s="87" t="str">
        <f>IFERROR(VLOOKUP(A700,'sys-backorder details'!E:U,17,0),"-")</f>
        <v>-</v>
      </c>
      <c r="AX700" s="87" t="str">
        <f>IF(K700&gt;1,VLOOKUP(A700,'settings-routing'!A:I,9,0),"")</f>
        <v/>
      </c>
    </row>
    <row r="701" ht="12.75" hidden="1" customHeight="1">
      <c r="A701" s="28" t="s">
        <v>1554</v>
      </c>
      <c r="B701" s="28" t="s">
        <v>1555</v>
      </c>
      <c r="C701" s="50">
        <f t="shared" si="2"/>
        <v>0</v>
      </c>
      <c r="D701" s="80">
        <f>SUMIF('Stocks 101-111'!$J:$J,'item dashboard'!A701,'Stocks 101-111'!K:K)</f>
        <v>0</v>
      </c>
      <c r="E701" s="80">
        <f>SUMIF('Stocks 101-111'!$J:$J,'item dashboard'!A701,'Stocks 101-111'!$L:$L)</f>
        <v>0</v>
      </c>
      <c r="F701" s="81">
        <f t="shared" si="3"/>
        <v>0</v>
      </c>
      <c r="G701" s="82">
        <f t="shared" si="4"/>
        <v>0</v>
      </c>
      <c r="H701" s="50">
        <f>SUMIFS('sys-backorder details'!$M:$M,'sys-backorder details'!$E:$E,'item dashboard'!A701,'sys-backorder details'!$V:$V,"")</f>
        <v>0</v>
      </c>
      <c r="I701" s="83">
        <f>SUMIF('settings-routing'!$I:$I,'item dashboard'!A701,'settings-routing'!$O:$O)</f>
        <v>0</v>
      </c>
      <c r="J701" s="50">
        <f>SUMIFS('sys-backorder details'!$M:$M,'sys-backorder details'!$E:$E,'item dashboard'!A701,'sys-backorder details'!$V:$V,"Call off")</f>
        <v>0</v>
      </c>
      <c r="K701" s="84">
        <f t="shared" si="5"/>
        <v>0</v>
      </c>
      <c r="L701" s="84">
        <f>SUMIF('Production Plan'!$E:$E,'item dashboard'!A701,'Production Plan'!$N:$N)</f>
        <v>0</v>
      </c>
      <c r="M701" s="85" t="str">
        <f t="shared" si="6"/>
        <v>B-L12-N58ROC-1 Ltr. ROC Printed coconut oil bottle</v>
      </c>
      <c r="N701" s="86">
        <f>SUMIFS('sys inv movment rpt'!$M:$M,'sys inv movment rpt'!$L:$L,$M701,'sys inv movment rpt'!$N:$N,N$1)</f>
        <v>0</v>
      </c>
      <c r="O701" s="86">
        <f>SUMIFS('sys inv movment rpt'!$M:$M,'sys inv movment rpt'!$L:$L,$M701,'sys inv movment rpt'!$N:$N,O$1)</f>
        <v>0</v>
      </c>
      <c r="P701" s="86">
        <f>SUMIFS('sys inv movment rpt'!$M:$M,'sys inv movment rpt'!$L:$L,$M701,'sys inv movment rpt'!$N:$N,P$1)</f>
        <v>0</v>
      </c>
      <c r="Q701" s="86">
        <f>SUMIFS('sys inv movment rpt'!$M:$M,'sys inv movment rpt'!$L:$L,$M701,'sys inv movment rpt'!$N:$N,Q$1)</f>
        <v>0</v>
      </c>
      <c r="R701" s="86">
        <f>SUMIFS('sys inv movment rpt'!$M:$M,'sys inv movment rpt'!$L:$L,$M701,'sys inv movment rpt'!$N:$N,R$1)</f>
        <v>0</v>
      </c>
      <c r="S701" s="86">
        <f>SUMIFS('sys inv movment rpt'!$M:$M,'sys inv movment rpt'!$L:$L,$M701,'sys inv movment rpt'!$N:$N,S$1)</f>
        <v>0</v>
      </c>
      <c r="T701" s="86">
        <f>SUMIFS('sys inv movment rpt'!$M:$M,'sys inv movment rpt'!$L:$L,$M701,'sys inv movment rpt'!$N:$N,T$1)</f>
        <v>0</v>
      </c>
      <c r="U701" s="86">
        <f>SUMIFS('sys inv movment rpt'!$M:$M,'sys inv movment rpt'!$L:$L,$M701,'sys inv movment rpt'!$N:$N,U$1)</f>
        <v>0</v>
      </c>
      <c r="V701" s="86">
        <f>SUMIFS('sys inv movment rpt'!$M:$M,'sys inv movment rpt'!$L:$L,$M701,'sys inv movment rpt'!$N:$N,V$1)</f>
        <v>0</v>
      </c>
      <c r="W701" s="86">
        <f>SUMIFS('sys inv movment rpt'!$M:$M,'sys inv movment rpt'!$L:$L,$M701,'sys inv movment rpt'!$N:$N,W$1)</f>
        <v>0</v>
      </c>
      <c r="X701" s="86">
        <f>SUMIFS('sys inv movment rpt'!$M:$M,'sys inv movment rpt'!$L:$L,$M701,'sys inv movment rpt'!$N:$N,X$1)</f>
        <v>0</v>
      </c>
      <c r="Y701" s="86">
        <f>SUMIFS('sys inv movment rpt'!$M:$M,'sys inv movment rpt'!$L:$L,$M701,'sys inv movment rpt'!$N:$N,Y$1)</f>
        <v>0</v>
      </c>
      <c r="Z701" s="86">
        <f>SUMIFS('sys inv movment rpt'!$M:$M,'sys inv movment rpt'!$L:$L,$M701,'sys inv movment rpt'!$N:$N,Z$1)</f>
        <v>0</v>
      </c>
      <c r="AA701" s="86">
        <f>SUMIFS('sys inv movment rpt'!$M:$M,'sys inv movment rpt'!$L:$L,$M701,'sys inv movment rpt'!$N:$N,AA$1)</f>
        <v>0</v>
      </c>
      <c r="AB701" s="86">
        <f>SUMIFS('sys inv movment rpt'!$M:$M,'sys inv movment rpt'!$L:$L,$M701,'sys inv movment rpt'!$N:$N,AB$1)</f>
        <v>0</v>
      </c>
      <c r="AC701" s="86">
        <f>SUMIFS('sys inv movment rpt'!$M:$M,'sys inv movment rpt'!$L:$L,$M701,'sys inv movment rpt'!$N:$N,AC$1)</f>
        <v>0</v>
      </c>
      <c r="AD701" s="86">
        <f>SUMIFS('sys inv movment rpt'!$M:$M,'sys inv movment rpt'!$L:$L,$M701,'sys inv movment rpt'!$N:$N,AD$1)</f>
        <v>0</v>
      </c>
      <c r="AE701" s="86">
        <f>SUMIFS('sys inv movment rpt'!$M:$M,'sys inv movment rpt'!$L:$L,$M701,'sys inv movment rpt'!$N:$N,AE$1)</f>
        <v>0</v>
      </c>
      <c r="AF701" s="86">
        <f>SUMIFS('sys inv movment rpt'!$M:$M,'sys inv movment rpt'!$L:$L,$M701,'sys inv movment rpt'!$N:$N,AF$1)</f>
        <v>0</v>
      </c>
      <c r="AG701" s="86">
        <f>SUMIFS('sys inv movment rpt'!$M:$M,'sys inv movment rpt'!$L:$L,$M701,'sys inv movment rpt'!$N:$N,AG$1)</f>
        <v>0</v>
      </c>
      <c r="AH701" s="86">
        <f>SUMIFS('sys inv movment rpt'!$M:$M,'sys inv movment rpt'!$L:$L,$M701,'sys inv movment rpt'!$N:$N,AH$1)</f>
        <v>0</v>
      </c>
      <c r="AI701" s="86">
        <f>SUMIFS('sys inv movment rpt'!$M:$M,'sys inv movment rpt'!$L:$L,$M701,'sys inv movment rpt'!$N:$N,AI$1)</f>
        <v>0</v>
      </c>
      <c r="AJ701" s="86">
        <f>SUMIFS('sys inv movment rpt'!$M:$M,'sys inv movment rpt'!$L:$L,$M701,'sys inv movment rpt'!$N:$N,AJ$1)</f>
        <v>0</v>
      </c>
      <c r="AK701" s="86">
        <f>SUMIFS('sys inv movment rpt'!$M:$M,'sys inv movment rpt'!$L:$L,$M701,'sys inv movment rpt'!$N:$N,AK$1)</f>
        <v>0</v>
      </c>
      <c r="AL701" s="86">
        <f>SUMIFS('sys inv movment rpt'!$M:$M,'sys inv movment rpt'!$L:$L,$M701,'sys inv movment rpt'!$N:$N,AL$1)</f>
        <v>0</v>
      </c>
      <c r="AM701" s="86">
        <f>SUMIFS('sys inv movment rpt'!$M:$M,'sys inv movment rpt'!$L:$L,$M701,'sys inv movment rpt'!$N:$N,AM$1)</f>
        <v>0</v>
      </c>
      <c r="AN701" s="86">
        <f>SUMIFS('sys inv movment rpt'!$M:$M,'sys inv movment rpt'!$L:$L,$M701,'sys inv movment rpt'!$N:$N,AN$1)</f>
        <v>0</v>
      </c>
      <c r="AO701" s="86">
        <f>SUMIFS('sys inv movment rpt'!$M:$M,'sys inv movment rpt'!$L:$L,$M701,'sys inv movment rpt'!$N:$N,AO$1)</f>
        <v>0</v>
      </c>
      <c r="AP701" s="86">
        <f>SUMIFS('sys inv movment rpt'!$M:$M,'sys inv movment rpt'!$L:$L,$M701,'sys inv movment rpt'!$N:$N,AP$1)</f>
        <v>0</v>
      </c>
      <c r="AQ701" s="86">
        <f>SUMIFS('sys inv movment rpt'!$M:$M,'sys inv movment rpt'!$L:$L,$M701,'sys inv movment rpt'!$N:$N,AQ$1)</f>
        <v>0</v>
      </c>
      <c r="AR701" s="86">
        <f>SUMIFS('sys inv movment rpt'!$M:$M,'sys inv movment rpt'!$L:$L,$M701,'sys inv movment rpt'!$N:$N,AR$1)</f>
        <v>0</v>
      </c>
      <c r="AS701" s="86">
        <f>SUMIFS('sys inv movment rpt'!$M:$M,'sys inv movment rpt'!$L:$L,$M701,'sys inv movment rpt'!$N:$N,AS$1)</f>
        <v>0</v>
      </c>
      <c r="AT701" s="86">
        <f>SUMIFS('sys inv movment rpt'!$M:$M,'sys inv movment rpt'!$L:$L,$M701,'sys inv movment rpt'!$N:$N,AT$1)</f>
        <v>0</v>
      </c>
      <c r="AU701" s="86">
        <f>SUMIFS('sys inv movment rpt'!$M:$M,'sys inv movment rpt'!$L:$L,$M701,'sys inv movment rpt'!$N:$N,AU$1)</f>
        <v>0</v>
      </c>
      <c r="AV701" s="86">
        <f>SUMIFS('sys inv movment rpt'!$M:$M,'sys inv movment rpt'!$L:$L,$M701,'sys inv movment rpt'!$N:$N,AV$1)</f>
        <v>0</v>
      </c>
      <c r="AW701" s="87" t="str">
        <f>IFERROR(VLOOKUP(A701,'sys-backorder details'!E:U,17,0),"-")</f>
        <v>-</v>
      </c>
      <c r="AX701" s="87" t="str">
        <f>IF(K701&gt;1,VLOOKUP(A701,'settings-routing'!A:I,9,0),"")</f>
        <v/>
      </c>
    </row>
    <row r="702" ht="12.75" hidden="1" customHeight="1">
      <c r="A702" s="28" t="s">
        <v>1556</v>
      </c>
      <c r="B702" s="28" t="s">
        <v>1557</v>
      </c>
      <c r="C702" s="50">
        <f t="shared" si="2"/>
        <v>0</v>
      </c>
      <c r="D702" s="80">
        <f>SUMIF('Stocks 101-111'!$J:$J,'item dashboard'!A702,'Stocks 101-111'!K:K)</f>
        <v>0</v>
      </c>
      <c r="E702" s="80">
        <f>SUMIF('Stocks 101-111'!$J:$J,'item dashboard'!A702,'Stocks 101-111'!$L:$L)</f>
        <v>0</v>
      </c>
      <c r="F702" s="81">
        <f t="shared" si="3"/>
        <v>0</v>
      </c>
      <c r="G702" s="82">
        <f t="shared" si="4"/>
        <v>0</v>
      </c>
      <c r="H702" s="50">
        <f>SUMIFS('sys-backorder details'!$M:$M,'sys-backorder details'!$E:$E,'item dashboard'!A702,'sys-backorder details'!$V:$V,"")</f>
        <v>0</v>
      </c>
      <c r="I702" s="83">
        <f>SUMIF('settings-routing'!$I:$I,'item dashboard'!A702,'settings-routing'!$O:$O)</f>
        <v>0</v>
      </c>
      <c r="J702" s="50">
        <f>SUMIFS('sys-backorder details'!$M:$M,'sys-backorder details'!$E:$E,'item dashboard'!A702,'sys-backorder details'!$V:$V,"Call off")</f>
        <v>0</v>
      </c>
      <c r="K702" s="84">
        <f t="shared" si="5"/>
        <v>0</v>
      </c>
      <c r="L702" s="84">
        <f>SUMIF('Production Plan'!$E:$E,'item dashboard'!A702,'Production Plan'!$N:$N)</f>
        <v>0</v>
      </c>
      <c r="M702" s="85" t="str">
        <f t="shared" si="6"/>
        <v>B-L12-N58SOWECO-1 Ltr. Natural Printed Soweco Standad Thinner Jerr</v>
      </c>
      <c r="N702" s="86">
        <f>SUMIFS('sys inv movment rpt'!$M:$M,'sys inv movment rpt'!$L:$L,$M702,'sys inv movment rpt'!$N:$N,N$1)</f>
        <v>0</v>
      </c>
      <c r="O702" s="86">
        <f>SUMIFS('sys inv movment rpt'!$M:$M,'sys inv movment rpt'!$L:$L,$M702,'sys inv movment rpt'!$N:$N,O$1)</f>
        <v>0</v>
      </c>
      <c r="P702" s="86">
        <f>SUMIFS('sys inv movment rpt'!$M:$M,'sys inv movment rpt'!$L:$L,$M702,'sys inv movment rpt'!$N:$N,P$1)</f>
        <v>0</v>
      </c>
      <c r="Q702" s="86">
        <f>SUMIFS('sys inv movment rpt'!$M:$M,'sys inv movment rpt'!$L:$L,$M702,'sys inv movment rpt'!$N:$N,Q$1)</f>
        <v>0</v>
      </c>
      <c r="R702" s="86">
        <f>SUMIFS('sys inv movment rpt'!$M:$M,'sys inv movment rpt'!$L:$L,$M702,'sys inv movment rpt'!$N:$N,R$1)</f>
        <v>0</v>
      </c>
      <c r="S702" s="86">
        <f>SUMIFS('sys inv movment rpt'!$M:$M,'sys inv movment rpt'!$L:$L,$M702,'sys inv movment rpt'!$N:$N,S$1)</f>
        <v>0</v>
      </c>
      <c r="T702" s="86">
        <f>SUMIFS('sys inv movment rpt'!$M:$M,'sys inv movment rpt'!$L:$L,$M702,'sys inv movment rpt'!$N:$N,T$1)</f>
        <v>0</v>
      </c>
      <c r="U702" s="86">
        <f>SUMIFS('sys inv movment rpt'!$M:$M,'sys inv movment rpt'!$L:$L,$M702,'sys inv movment rpt'!$N:$N,U$1)</f>
        <v>0</v>
      </c>
      <c r="V702" s="86">
        <f>SUMIFS('sys inv movment rpt'!$M:$M,'sys inv movment rpt'!$L:$L,$M702,'sys inv movment rpt'!$N:$N,V$1)</f>
        <v>0</v>
      </c>
      <c r="W702" s="86">
        <f>SUMIFS('sys inv movment rpt'!$M:$M,'sys inv movment rpt'!$L:$L,$M702,'sys inv movment rpt'!$N:$N,W$1)</f>
        <v>0</v>
      </c>
      <c r="X702" s="86">
        <f>SUMIFS('sys inv movment rpt'!$M:$M,'sys inv movment rpt'!$L:$L,$M702,'sys inv movment rpt'!$N:$N,X$1)</f>
        <v>0</v>
      </c>
      <c r="Y702" s="86">
        <f>SUMIFS('sys inv movment rpt'!$M:$M,'sys inv movment rpt'!$L:$L,$M702,'sys inv movment rpt'!$N:$N,Y$1)</f>
        <v>0</v>
      </c>
      <c r="Z702" s="86">
        <f>SUMIFS('sys inv movment rpt'!$M:$M,'sys inv movment rpt'!$L:$L,$M702,'sys inv movment rpt'!$N:$N,Z$1)</f>
        <v>0</v>
      </c>
      <c r="AA702" s="86">
        <f>SUMIFS('sys inv movment rpt'!$M:$M,'sys inv movment rpt'!$L:$L,$M702,'sys inv movment rpt'!$N:$N,AA$1)</f>
        <v>0</v>
      </c>
      <c r="AB702" s="86">
        <f>SUMIFS('sys inv movment rpt'!$M:$M,'sys inv movment rpt'!$L:$L,$M702,'sys inv movment rpt'!$N:$N,AB$1)</f>
        <v>0</v>
      </c>
      <c r="AC702" s="86">
        <f>SUMIFS('sys inv movment rpt'!$M:$M,'sys inv movment rpt'!$L:$L,$M702,'sys inv movment rpt'!$N:$N,AC$1)</f>
        <v>0</v>
      </c>
      <c r="AD702" s="86">
        <f>SUMIFS('sys inv movment rpt'!$M:$M,'sys inv movment rpt'!$L:$L,$M702,'sys inv movment rpt'!$N:$N,AD$1)</f>
        <v>0</v>
      </c>
      <c r="AE702" s="86">
        <f>SUMIFS('sys inv movment rpt'!$M:$M,'sys inv movment rpt'!$L:$L,$M702,'sys inv movment rpt'!$N:$N,AE$1)</f>
        <v>0</v>
      </c>
      <c r="AF702" s="86">
        <f>SUMIFS('sys inv movment rpt'!$M:$M,'sys inv movment rpt'!$L:$L,$M702,'sys inv movment rpt'!$N:$N,AF$1)</f>
        <v>0</v>
      </c>
      <c r="AG702" s="86">
        <f>SUMIFS('sys inv movment rpt'!$M:$M,'sys inv movment rpt'!$L:$L,$M702,'sys inv movment rpt'!$N:$N,AG$1)</f>
        <v>0</v>
      </c>
      <c r="AH702" s="86">
        <f>SUMIFS('sys inv movment rpt'!$M:$M,'sys inv movment rpt'!$L:$L,$M702,'sys inv movment rpt'!$N:$N,AH$1)</f>
        <v>0</v>
      </c>
      <c r="AI702" s="86">
        <f>SUMIFS('sys inv movment rpt'!$M:$M,'sys inv movment rpt'!$L:$L,$M702,'sys inv movment rpt'!$N:$N,AI$1)</f>
        <v>0</v>
      </c>
      <c r="AJ702" s="86">
        <f>SUMIFS('sys inv movment rpt'!$M:$M,'sys inv movment rpt'!$L:$L,$M702,'sys inv movment rpt'!$N:$N,AJ$1)</f>
        <v>0</v>
      </c>
      <c r="AK702" s="86">
        <f>SUMIFS('sys inv movment rpt'!$M:$M,'sys inv movment rpt'!$L:$L,$M702,'sys inv movment rpt'!$N:$N,AK$1)</f>
        <v>0</v>
      </c>
      <c r="AL702" s="86">
        <f>SUMIFS('sys inv movment rpt'!$M:$M,'sys inv movment rpt'!$L:$L,$M702,'sys inv movment rpt'!$N:$N,AL$1)</f>
        <v>0</v>
      </c>
      <c r="AM702" s="86">
        <f>SUMIFS('sys inv movment rpt'!$M:$M,'sys inv movment rpt'!$L:$L,$M702,'sys inv movment rpt'!$N:$N,AM$1)</f>
        <v>0</v>
      </c>
      <c r="AN702" s="86">
        <f>SUMIFS('sys inv movment rpt'!$M:$M,'sys inv movment rpt'!$L:$L,$M702,'sys inv movment rpt'!$N:$N,AN$1)</f>
        <v>0</v>
      </c>
      <c r="AO702" s="86">
        <f>SUMIFS('sys inv movment rpt'!$M:$M,'sys inv movment rpt'!$L:$L,$M702,'sys inv movment rpt'!$N:$N,AO$1)</f>
        <v>0</v>
      </c>
      <c r="AP702" s="86">
        <f>SUMIFS('sys inv movment rpt'!$M:$M,'sys inv movment rpt'!$L:$L,$M702,'sys inv movment rpt'!$N:$N,AP$1)</f>
        <v>0</v>
      </c>
      <c r="AQ702" s="86">
        <f>SUMIFS('sys inv movment rpt'!$M:$M,'sys inv movment rpt'!$L:$L,$M702,'sys inv movment rpt'!$N:$N,AQ$1)</f>
        <v>0</v>
      </c>
      <c r="AR702" s="86">
        <f>SUMIFS('sys inv movment rpt'!$M:$M,'sys inv movment rpt'!$L:$L,$M702,'sys inv movment rpt'!$N:$N,AR$1)</f>
        <v>0</v>
      </c>
      <c r="AS702" s="86">
        <f>SUMIFS('sys inv movment rpt'!$M:$M,'sys inv movment rpt'!$L:$L,$M702,'sys inv movment rpt'!$N:$N,AS$1)</f>
        <v>0</v>
      </c>
      <c r="AT702" s="86">
        <f>SUMIFS('sys inv movment rpt'!$M:$M,'sys inv movment rpt'!$L:$L,$M702,'sys inv movment rpt'!$N:$N,AT$1)</f>
        <v>0</v>
      </c>
      <c r="AU702" s="86">
        <f>SUMIFS('sys inv movment rpt'!$M:$M,'sys inv movment rpt'!$L:$L,$M702,'sys inv movment rpt'!$N:$N,AU$1)</f>
        <v>0</v>
      </c>
      <c r="AV702" s="86">
        <f>SUMIFS('sys inv movment rpt'!$M:$M,'sys inv movment rpt'!$L:$L,$M702,'sys inv movment rpt'!$N:$N,AV$1)</f>
        <v>0</v>
      </c>
      <c r="AW702" s="87" t="str">
        <f>IFERROR(VLOOKUP(A702,'sys-backorder details'!E:U,17,0),"-")</f>
        <v>-</v>
      </c>
      <c r="AX702" s="87" t="str">
        <f>IF(K702&gt;1,VLOOKUP(A702,'settings-routing'!A:I,9,0),"")</f>
        <v/>
      </c>
    </row>
    <row r="703" ht="12.75" hidden="1" customHeight="1">
      <c r="A703" s="28" t="s">
        <v>1558</v>
      </c>
      <c r="B703" s="28" t="s">
        <v>1559</v>
      </c>
      <c r="C703" s="50">
        <f t="shared" si="2"/>
        <v>0</v>
      </c>
      <c r="D703" s="80">
        <f>SUMIF('Stocks 101-111'!$J:$J,'item dashboard'!A703,'Stocks 101-111'!K:K)</f>
        <v>0</v>
      </c>
      <c r="E703" s="80">
        <f>SUMIF('Stocks 101-111'!$J:$J,'item dashboard'!A703,'Stocks 101-111'!$L:$L)</f>
        <v>0</v>
      </c>
      <c r="F703" s="81">
        <f t="shared" si="3"/>
        <v>0</v>
      </c>
      <c r="G703" s="82">
        <f t="shared" si="4"/>
        <v>0</v>
      </c>
      <c r="H703" s="50">
        <f>SUMIFS('sys-backorder details'!$M:$M,'sys-backorder details'!$E:$E,'item dashboard'!A703,'sys-backorder details'!$V:$V,"")</f>
        <v>0</v>
      </c>
      <c r="I703" s="83">
        <f>SUMIF('settings-routing'!$I:$I,'item dashboard'!A703,'settings-routing'!$O:$O)</f>
        <v>0</v>
      </c>
      <c r="J703" s="50">
        <f>SUMIFS('sys-backorder details'!$M:$M,'sys-backorder details'!$E:$E,'item dashboard'!A703,'sys-backorder details'!$V:$V,"Call off")</f>
        <v>0</v>
      </c>
      <c r="K703" s="84">
        <f t="shared" si="5"/>
        <v>0</v>
      </c>
      <c r="L703" s="84">
        <f>SUMIF('Production Plan'!$E:$E,'item dashboard'!A703,'Production Plan'!$N:$N)</f>
        <v>0</v>
      </c>
      <c r="M703" s="85" t="str">
        <f t="shared" si="6"/>
        <v>B-L12-N58STAR-B-1 Ltr. Nat PrintedStar Bond Adhesive JerryCan</v>
      </c>
      <c r="N703" s="86">
        <f>SUMIFS('sys inv movment rpt'!$M:$M,'sys inv movment rpt'!$L:$L,$M703,'sys inv movment rpt'!$N:$N,N$1)</f>
        <v>0</v>
      </c>
      <c r="O703" s="86">
        <f>SUMIFS('sys inv movment rpt'!$M:$M,'sys inv movment rpt'!$L:$L,$M703,'sys inv movment rpt'!$N:$N,O$1)</f>
        <v>0</v>
      </c>
      <c r="P703" s="86">
        <f>SUMIFS('sys inv movment rpt'!$M:$M,'sys inv movment rpt'!$L:$L,$M703,'sys inv movment rpt'!$N:$N,P$1)</f>
        <v>0</v>
      </c>
      <c r="Q703" s="86">
        <f>SUMIFS('sys inv movment rpt'!$M:$M,'sys inv movment rpt'!$L:$L,$M703,'sys inv movment rpt'!$N:$N,Q$1)</f>
        <v>0</v>
      </c>
      <c r="R703" s="86">
        <f>SUMIFS('sys inv movment rpt'!$M:$M,'sys inv movment rpt'!$L:$L,$M703,'sys inv movment rpt'!$N:$N,R$1)</f>
        <v>0</v>
      </c>
      <c r="S703" s="86">
        <f>SUMIFS('sys inv movment rpt'!$M:$M,'sys inv movment rpt'!$L:$L,$M703,'sys inv movment rpt'!$N:$N,S$1)</f>
        <v>0</v>
      </c>
      <c r="T703" s="86">
        <f>SUMIFS('sys inv movment rpt'!$M:$M,'sys inv movment rpt'!$L:$L,$M703,'sys inv movment rpt'!$N:$N,T$1)</f>
        <v>0</v>
      </c>
      <c r="U703" s="86">
        <f>SUMIFS('sys inv movment rpt'!$M:$M,'sys inv movment rpt'!$L:$L,$M703,'sys inv movment rpt'!$N:$N,U$1)</f>
        <v>0</v>
      </c>
      <c r="V703" s="86">
        <f>SUMIFS('sys inv movment rpt'!$M:$M,'sys inv movment rpt'!$L:$L,$M703,'sys inv movment rpt'!$N:$N,V$1)</f>
        <v>0</v>
      </c>
      <c r="W703" s="86">
        <f>SUMIFS('sys inv movment rpt'!$M:$M,'sys inv movment rpt'!$L:$L,$M703,'sys inv movment rpt'!$N:$N,W$1)</f>
        <v>0</v>
      </c>
      <c r="X703" s="86">
        <f>SUMIFS('sys inv movment rpt'!$M:$M,'sys inv movment rpt'!$L:$L,$M703,'sys inv movment rpt'!$N:$N,X$1)</f>
        <v>0</v>
      </c>
      <c r="Y703" s="86">
        <f>SUMIFS('sys inv movment rpt'!$M:$M,'sys inv movment rpt'!$L:$L,$M703,'sys inv movment rpt'!$N:$N,Y$1)</f>
        <v>0</v>
      </c>
      <c r="Z703" s="86">
        <f>SUMIFS('sys inv movment rpt'!$M:$M,'sys inv movment rpt'!$L:$L,$M703,'sys inv movment rpt'!$N:$N,Z$1)</f>
        <v>0</v>
      </c>
      <c r="AA703" s="86">
        <f>SUMIFS('sys inv movment rpt'!$M:$M,'sys inv movment rpt'!$L:$L,$M703,'sys inv movment rpt'!$N:$N,AA$1)</f>
        <v>0</v>
      </c>
      <c r="AB703" s="86">
        <f>SUMIFS('sys inv movment rpt'!$M:$M,'sys inv movment rpt'!$L:$L,$M703,'sys inv movment rpt'!$N:$N,AB$1)</f>
        <v>0</v>
      </c>
      <c r="AC703" s="86">
        <f>SUMIFS('sys inv movment rpt'!$M:$M,'sys inv movment rpt'!$L:$L,$M703,'sys inv movment rpt'!$N:$N,AC$1)</f>
        <v>0</v>
      </c>
      <c r="AD703" s="86">
        <f>SUMIFS('sys inv movment rpt'!$M:$M,'sys inv movment rpt'!$L:$L,$M703,'sys inv movment rpt'!$N:$N,AD$1)</f>
        <v>0</v>
      </c>
      <c r="AE703" s="86">
        <f>SUMIFS('sys inv movment rpt'!$M:$M,'sys inv movment rpt'!$L:$L,$M703,'sys inv movment rpt'!$N:$N,AE$1)</f>
        <v>0</v>
      </c>
      <c r="AF703" s="86">
        <f>SUMIFS('sys inv movment rpt'!$M:$M,'sys inv movment rpt'!$L:$L,$M703,'sys inv movment rpt'!$N:$N,AF$1)</f>
        <v>0</v>
      </c>
      <c r="AG703" s="86">
        <f>SUMIFS('sys inv movment rpt'!$M:$M,'sys inv movment rpt'!$L:$L,$M703,'sys inv movment rpt'!$N:$N,AG$1)</f>
        <v>0</v>
      </c>
      <c r="AH703" s="86">
        <f>SUMIFS('sys inv movment rpt'!$M:$M,'sys inv movment rpt'!$L:$L,$M703,'sys inv movment rpt'!$N:$N,AH$1)</f>
        <v>0</v>
      </c>
      <c r="AI703" s="86">
        <f>SUMIFS('sys inv movment rpt'!$M:$M,'sys inv movment rpt'!$L:$L,$M703,'sys inv movment rpt'!$N:$N,AI$1)</f>
        <v>0</v>
      </c>
      <c r="AJ703" s="86">
        <f>SUMIFS('sys inv movment rpt'!$M:$M,'sys inv movment rpt'!$L:$L,$M703,'sys inv movment rpt'!$N:$N,AJ$1)</f>
        <v>0</v>
      </c>
      <c r="AK703" s="86">
        <f>SUMIFS('sys inv movment rpt'!$M:$M,'sys inv movment rpt'!$L:$L,$M703,'sys inv movment rpt'!$N:$N,AK$1)</f>
        <v>0</v>
      </c>
      <c r="AL703" s="86">
        <f>SUMIFS('sys inv movment rpt'!$M:$M,'sys inv movment rpt'!$L:$L,$M703,'sys inv movment rpt'!$N:$N,AL$1)</f>
        <v>0</v>
      </c>
      <c r="AM703" s="86">
        <f>SUMIFS('sys inv movment rpt'!$M:$M,'sys inv movment rpt'!$L:$L,$M703,'sys inv movment rpt'!$N:$N,AM$1)</f>
        <v>0</v>
      </c>
      <c r="AN703" s="86">
        <f>SUMIFS('sys inv movment rpt'!$M:$M,'sys inv movment rpt'!$L:$L,$M703,'sys inv movment rpt'!$N:$N,AN$1)</f>
        <v>0</v>
      </c>
      <c r="AO703" s="86">
        <f>SUMIFS('sys inv movment rpt'!$M:$M,'sys inv movment rpt'!$L:$L,$M703,'sys inv movment rpt'!$N:$N,AO$1)</f>
        <v>0</v>
      </c>
      <c r="AP703" s="86">
        <f>SUMIFS('sys inv movment rpt'!$M:$M,'sys inv movment rpt'!$L:$L,$M703,'sys inv movment rpt'!$N:$N,AP$1)</f>
        <v>0</v>
      </c>
      <c r="AQ703" s="86">
        <f>SUMIFS('sys inv movment rpt'!$M:$M,'sys inv movment rpt'!$L:$L,$M703,'sys inv movment rpt'!$N:$N,AQ$1)</f>
        <v>0</v>
      </c>
      <c r="AR703" s="86">
        <f>SUMIFS('sys inv movment rpt'!$M:$M,'sys inv movment rpt'!$L:$L,$M703,'sys inv movment rpt'!$N:$N,AR$1)</f>
        <v>0</v>
      </c>
      <c r="AS703" s="86">
        <f>SUMIFS('sys inv movment rpt'!$M:$M,'sys inv movment rpt'!$L:$L,$M703,'sys inv movment rpt'!$N:$N,AS$1)</f>
        <v>0</v>
      </c>
      <c r="AT703" s="86">
        <f>SUMIFS('sys inv movment rpt'!$M:$M,'sys inv movment rpt'!$L:$L,$M703,'sys inv movment rpt'!$N:$N,AT$1)</f>
        <v>0</v>
      </c>
      <c r="AU703" s="86">
        <f>SUMIFS('sys inv movment rpt'!$M:$M,'sys inv movment rpt'!$L:$L,$M703,'sys inv movment rpt'!$N:$N,AU$1)</f>
        <v>0</v>
      </c>
      <c r="AV703" s="86">
        <f>SUMIFS('sys inv movment rpt'!$M:$M,'sys inv movment rpt'!$L:$L,$M703,'sys inv movment rpt'!$N:$N,AV$1)</f>
        <v>0</v>
      </c>
      <c r="AW703" s="87" t="str">
        <f>IFERROR(VLOOKUP(A703,'sys-backorder details'!E:U,17,0),"-")</f>
        <v>-</v>
      </c>
      <c r="AX703" s="87" t="str">
        <f>IF(K703&gt;1,VLOOKUP(A703,'settings-routing'!A:I,9,0),"")</f>
        <v/>
      </c>
    </row>
    <row r="704" ht="12.75" hidden="1" customHeight="1">
      <c r="A704" s="50" t="s">
        <v>1560</v>
      </c>
      <c r="B704" s="50" t="s">
        <v>1561</v>
      </c>
      <c r="C704" s="50">
        <f t="shared" si="2"/>
        <v>0</v>
      </c>
      <c r="D704" s="80">
        <f>SUMIF('Stocks 101-111'!$J:$J,'item dashboard'!A704,'Stocks 101-111'!K:K)</f>
        <v>0</v>
      </c>
      <c r="E704" s="80">
        <f>SUMIF('Stocks 101-111'!$J:$J,'item dashboard'!A704,'Stocks 101-111'!$L:$L)</f>
        <v>0</v>
      </c>
      <c r="F704" s="81">
        <f t="shared" si="3"/>
        <v>0</v>
      </c>
      <c r="G704" s="82">
        <f t="shared" si="4"/>
        <v>0</v>
      </c>
      <c r="H704" s="50">
        <f>SUMIFS('sys-backorder details'!$M:$M,'sys-backorder details'!$E:$E,'item dashboard'!A704,'sys-backorder details'!$V:$V,"")</f>
        <v>0</v>
      </c>
      <c r="I704" s="83">
        <f>SUMIF('settings-routing'!$I:$I,'item dashboard'!A704,'settings-routing'!$O:$O)</f>
        <v>0</v>
      </c>
      <c r="J704" s="50">
        <f>SUMIFS('sys-backorder details'!$M:$M,'sys-backorder details'!$E:$E,'item dashboard'!A704,'sys-backorder details'!$V:$V,"Call off")</f>
        <v>0</v>
      </c>
      <c r="K704" s="84">
        <f t="shared" si="5"/>
        <v>0</v>
      </c>
      <c r="L704" s="84">
        <f>SUMIF('Production Plan'!$E:$E,'item dashboard'!A704,'Production Plan'!$N:$N)</f>
        <v>0</v>
      </c>
      <c r="M704" s="85" t="str">
        <f t="shared" si="6"/>
        <v>B-L12-N58STAR-C-1 Ltr. Nat Printed Star Contact Adhesive JerryCan</v>
      </c>
      <c r="N704" s="86">
        <f>SUMIFS('sys inv movment rpt'!$M:$M,'sys inv movment rpt'!$L:$L,$M704,'sys inv movment rpt'!$N:$N,N$1)</f>
        <v>0</v>
      </c>
      <c r="O704" s="86">
        <f>SUMIFS('sys inv movment rpt'!$M:$M,'sys inv movment rpt'!$L:$L,$M704,'sys inv movment rpt'!$N:$N,O$1)</f>
        <v>0</v>
      </c>
      <c r="P704" s="86">
        <f>SUMIFS('sys inv movment rpt'!$M:$M,'sys inv movment rpt'!$L:$L,$M704,'sys inv movment rpt'!$N:$N,P$1)</f>
        <v>0</v>
      </c>
      <c r="Q704" s="86">
        <f>SUMIFS('sys inv movment rpt'!$M:$M,'sys inv movment rpt'!$L:$L,$M704,'sys inv movment rpt'!$N:$N,Q$1)</f>
        <v>0</v>
      </c>
      <c r="R704" s="86">
        <f>SUMIFS('sys inv movment rpt'!$M:$M,'sys inv movment rpt'!$L:$L,$M704,'sys inv movment rpt'!$N:$N,R$1)</f>
        <v>0</v>
      </c>
      <c r="S704" s="86">
        <f>SUMIFS('sys inv movment rpt'!$M:$M,'sys inv movment rpt'!$L:$L,$M704,'sys inv movment rpt'!$N:$N,S$1)</f>
        <v>0</v>
      </c>
      <c r="T704" s="86">
        <f>SUMIFS('sys inv movment rpt'!$M:$M,'sys inv movment rpt'!$L:$L,$M704,'sys inv movment rpt'!$N:$N,T$1)</f>
        <v>0</v>
      </c>
      <c r="U704" s="86">
        <f>SUMIFS('sys inv movment rpt'!$M:$M,'sys inv movment rpt'!$L:$L,$M704,'sys inv movment rpt'!$N:$N,U$1)</f>
        <v>0</v>
      </c>
      <c r="V704" s="86">
        <f>SUMIFS('sys inv movment rpt'!$M:$M,'sys inv movment rpt'!$L:$L,$M704,'sys inv movment rpt'!$N:$N,V$1)</f>
        <v>0</v>
      </c>
      <c r="W704" s="86">
        <f>SUMIFS('sys inv movment rpt'!$M:$M,'sys inv movment rpt'!$L:$L,$M704,'sys inv movment rpt'!$N:$N,W$1)</f>
        <v>0</v>
      </c>
      <c r="X704" s="86">
        <f>SUMIFS('sys inv movment rpt'!$M:$M,'sys inv movment rpt'!$L:$L,$M704,'sys inv movment rpt'!$N:$N,X$1)</f>
        <v>0</v>
      </c>
      <c r="Y704" s="86">
        <f>SUMIFS('sys inv movment rpt'!$M:$M,'sys inv movment rpt'!$L:$L,$M704,'sys inv movment rpt'!$N:$N,Y$1)</f>
        <v>0</v>
      </c>
      <c r="Z704" s="86">
        <f>SUMIFS('sys inv movment rpt'!$M:$M,'sys inv movment rpt'!$L:$L,$M704,'sys inv movment rpt'!$N:$N,Z$1)</f>
        <v>0</v>
      </c>
      <c r="AA704" s="86">
        <f>SUMIFS('sys inv movment rpt'!$M:$M,'sys inv movment rpt'!$L:$L,$M704,'sys inv movment rpt'!$N:$N,AA$1)</f>
        <v>0</v>
      </c>
      <c r="AB704" s="86">
        <f>SUMIFS('sys inv movment rpt'!$M:$M,'sys inv movment rpt'!$L:$L,$M704,'sys inv movment rpt'!$N:$N,AB$1)</f>
        <v>0</v>
      </c>
      <c r="AC704" s="86">
        <f>SUMIFS('sys inv movment rpt'!$M:$M,'sys inv movment rpt'!$L:$L,$M704,'sys inv movment rpt'!$N:$N,AC$1)</f>
        <v>0</v>
      </c>
      <c r="AD704" s="86">
        <f>SUMIFS('sys inv movment rpt'!$M:$M,'sys inv movment rpt'!$L:$L,$M704,'sys inv movment rpt'!$N:$N,AD$1)</f>
        <v>0</v>
      </c>
      <c r="AE704" s="86">
        <f>SUMIFS('sys inv movment rpt'!$M:$M,'sys inv movment rpt'!$L:$L,$M704,'sys inv movment rpt'!$N:$N,AE$1)</f>
        <v>0</v>
      </c>
      <c r="AF704" s="86">
        <f>SUMIFS('sys inv movment rpt'!$M:$M,'sys inv movment rpt'!$L:$L,$M704,'sys inv movment rpt'!$N:$N,AF$1)</f>
        <v>0</v>
      </c>
      <c r="AG704" s="86">
        <f>SUMIFS('sys inv movment rpt'!$M:$M,'sys inv movment rpt'!$L:$L,$M704,'sys inv movment rpt'!$N:$N,AG$1)</f>
        <v>0</v>
      </c>
      <c r="AH704" s="86">
        <f>SUMIFS('sys inv movment rpt'!$M:$M,'sys inv movment rpt'!$L:$L,$M704,'sys inv movment rpt'!$N:$N,AH$1)</f>
        <v>0</v>
      </c>
      <c r="AI704" s="86">
        <f>SUMIFS('sys inv movment rpt'!$M:$M,'sys inv movment rpt'!$L:$L,$M704,'sys inv movment rpt'!$N:$N,AI$1)</f>
        <v>0</v>
      </c>
      <c r="AJ704" s="86">
        <f>SUMIFS('sys inv movment rpt'!$M:$M,'sys inv movment rpt'!$L:$L,$M704,'sys inv movment rpt'!$N:$N,AJ$1)</f>
        <v>0</v>
      </c>
      <c r="AK704" s="86">
        <f>SUMIFS('sys inv movment rpt'!$M:$M,'sys inv movment rpt'!$L:$L,$M704,'sys inv movment rpt'!$N:$N,AK$1)</f>
        <v>0</v>
      </c>
      <c r="AL704" s="86">
        <f>SUMIFS('sys inv movment rpt'!$M:$M,'sys inv movment rpt'!$L:$L,$M704,'sys inv movment rpt'!$N:$N,AL$1)</f>
        <v>0</v>
      </c>
      <c r="AM704" s="86">
        <f>SUMIFS('sys inv movment rpt'!$M:$M,'sys inv movment rpt'!$L:$L,$M704,'sys inv movment rpt'!$N:$N,AM$1)</f>
        <v>0</v>
      </c>
      <c r="AN704" s="86">
        <f>SUMIFS('sys inv movment rpt'!$M:$M,'sys inv movment rpt'!$L:$L,$M704,'sys inv movment rpt'!$N:$N,AN$1)</f>
        <v>0</v>
      </c>
      <c r="AO704" s="86">
        <f>SUMIFS('sys inv movment rpt'!$M:$M,'sys inv movment rpt'!$L:$L,$M704,'sys inv movment rpt'!$N:$N,AO$1)</f>
        <v>0</v>
      </c>
      <c r="AP704" s="86">
        <f>SUMIFS('sys inv movment rpt'!$M:$M,'sys inv movment rpt'!$L:$L,$M704,'sys inv movment rpt'!$N:$N,AP$1)</f>
        <v>0</v>
      </c>
      <c r="AQ704" s="86">
        <f>SUMIFS('sys inv movment rpt'!$M:$M,'sys inv movment rpt'!$L:$L,$M704,'sys inv movment rpt'!$N:$N,AQ$1)</f>
        <v>0</v>
      </c>
      <c r="AR704" s="86">
        <f>SUMIFS('sys inv movment rpt'!$M:$M,'sys inv movment rpt'!$L:$L,$M704,'sys inv movment rpt'!$N:$N,AR$1)</f>
        <v>0</v>
      </c>
      <c r="AS704" s="86">
        <f>SUMIFS('sys inv movment rpt'!$M:$M,'sys inv movment rpt'!$L:$L,$M704,'sys inv movment rpt'!$N:$N,AS$1)</f>
        <v>0</v>
      </c>
      <c r="AT704" s="86">
        <f>SUMIFS('sys inv movment rpt'!$M:$M,'sys inv movment rpt'!$L:$L,$M704,'sys inv movment rpt'!$N:$N,AT$1)</f>
        <v>0</v>
      </c>
      <c r="AU704" s="86">
        <f>SUMIFS('sys inv movment rpt'!$M:$M,'sys inv movment rpt'!$L:$L,$M704,'sys inv movment rpt'!$N:$N,AU$1)</f>
        <v>0</v>
      </c>
      <c r="AV704" s="86">
        <f>SUMIFS('sys inv movment rpt'!$M:$M,'sys inv movment rpt'!$L:$L,$M704,'sys inv movment rpt'!$N:$N,AV$1)</f>
        <v>0</v>
      </c>
      <c r="AW704" s="87" t="str">
        <f>IFERROR(VLOOKUP(A704,'sys-backorder details'!E:U,17,0),"-")</f>
        <v>-</v>
      </c>
      <c r="AX704" s="87" t="str">
        <f>IF(K704&gt;1,VLOOKUP(A704,'settings-routing'!A:I,9,0),"")</f>
        <v/>
      </c>
    </row>
    <row r="705" ht="12.75" hidden="1" customHeight="1">
      <c r="A705" s="50" t="s">
        <v>1562</v>
      </c>
      <c r="B705" s="50" t="s">
        <v>1563</v>
      </c>
      <c r="C705" s="50">
        <f t="shared" si="2"/>
        <v>0</v>
      </c>
      <c r="D705" s="80">
        <f>SUMIF('Stocks 101-111'!$J:$J,'item dashboard'!A705,'Stocks 101-111'!K:K)</f>
        <v>0</v>
      </c>
      <c r="E705" s="80">
        <f>SUMIF('Stocks 101-111'!$J:$J,'item dashboard'!A705,'Stocks 101-111'!$L:$L)</f>
        <v>0</v>
      </c>
      <c r="F705" s="81">
        <f t="shared" si="3"/>
        <v>0</v>
      </c>
      <c r="G705" s="82">
        <f t="shared" si="4"/>
        <v>0</v>
      </c>
      <c r="H705" s="50">
        <f>SUMIFS('sys-backorder details'!$M:$M,'sys-backorder details'!$E:$E,'item dashboard'!A705,'sys-backorder details'!$V:$V,"")</f>
        <v>0</v>
      </c>
      <c r="I705" s="83">
        <f>SUMIF('settings-routing'!$I:$I,'item dashboard'!A705,'settings-routing'!$O:$O)</f>
        <v>0</v>
      </c>
      <c r="J705" s="50">
        <f>SUMIFS('sys-backorder details'!$M:$M,'sys-backorder details'!$E:$E,'item dashboard'!A705,'sys-backorder details'!$V:$V,"Call off")</f>
        <v>0</v>
      </c>
      <c r="K705" s="84">
        <f t="shared" si="5"/>
        <v>0</v>
      </c>
      <c r="L705" s="84">
        <f>SUMIF('Production Plan'!$E:$E,'item dashboard'!A705,'Production Plan'!$N:$N)</f>
        <v>0</v>
      </c>
      <c r="M705" s="85" t="str">
        <f t="shared" si="6"/>
        <v>B-L12-N58TOBOND-R-1 Ltr. Nat Printed Tough Bond Red K Adhesive</v>
      </c>
      <c r="N705" s="86">
        <f>SUMIFS('sys inv movment rpt'!$M:$M,'sys inv movment rpt'!$L:$L,$M705,'sys inv movment rpt'!$N:$N,N$1)</f>
        <v>0</v>
      </c>
      <c r="O705" s="86">
        <f>SUMIFS('sys inv movment rpt'!$M:$M,'sys inv movment rpt'!$L:$L,$M705,'sys inv movment rpt'!$N:$N,O$1)</f>
        <v>0</v>
      </c>
      <c r="P705" s="86">
        <f>SUMIFS('sys inv movment rpt'!$M:$M,'sys inv movment rpt'!$L:$L,$M705,'sys inv movment rpt'!$N:$N,P$1)</f>
        <v>0</v>
      </c>
      <c r="Q705" s="86">
        <f>SUMIFS('sys inv movment rpt'!$M:$M,'sys inv movment rpt'!$L:$L,$M705,'sys inv movment rpt'!$N:$N,Q$1)</f>
        <v>0</v>
      </c>
      <c r="R705" s="86">
        <f>SUMIFS('sys inv movment rpt'!$M:$M,'sys inv movment rpt'!$L:$L,$M705,'sys inv movment rpt'!$N:$N,R$1)</f>
        <v>0</v>
      </c>
      <c r="S705" s="86">
        <f>SUMIFS('sys inv movment rpt'!$M:$M,'sys inv movment rpt'!$L:$L,$M705,'sys inv movment rpt'!$N:$N,S$1)</f>
        <v>0</v>
      </c>
      <c r="T705" s="86">
        <f>SUMIFS('sys inv movment rpt'!$M:$M,'sys inv movment rpt'!$L:$L,$M705,'sys inv movment rpt'!$N:$N,T$1)</f>
        <v>0</v>
      </c>
      <c r="U705" s="86">
        <f>SUMIFS('sys inv movment rpt'!$M:$M,'sys inv movment rpt'!$L:$L,$M705,'sys inv movment rpt'!$N:$N,U$1)</f>
        <v>0</v>
      </c>
      <c r="V705" s="86">
        <f>SUMIFS('sys inv movment rpt'!$M:$M,'sys inv movment rpt'!$L:$L,$M705,'sys inv movment rpt'!$N:$N,V$1)</f>
        <v>0</v>
      </c>
      <c r="W705" s="86">
        <f>SUMIFS('sys inv movment rpt'!$M:$M,'sys inv movment rpt'!$L:$L,$M705,'sys inv movment rpt'!$N:$N,W$1)</f>
        <v>0</v>
      </c>
      <c r="X705" s="86">
        <f>SUMIFS('sys inv movment rpt'!$M:$M,'sys inv movment rpt'!$L:$L,$M705,'sys inv movment rpt'!$N:$N,X$1)</f>
        <v>0</v>
      </c>
      <c r="Y705" s="86">
        <f>SUMIFS('sys inv movment rpt'!$M:$M,'sys inv movment rpt'!$L:$L,$M705,'sys inv movment rpt'!$N:$N,Y$1)</f>
        <v>0</v>
      </c>
      <c r="Z705" s="86">
        <f>SUMIFS('sys inv movment rpt'!$M:$M,'sys inv movment rpt'!$L:$L,$M705,'sys inv movment rpt'!$N:$N,Z$1)</f>
        <v>0</v>
      </c>
      <c r="AA705" s="86">
        <f>SUMIFS('sys inv movment rpt'!$M:$M,'sys inv movment rpt'!$L:$L,$M705,'sys inv movment rpt'!$N:$N,AA$1)</f>
        <v>0</v>
      </c>
      <c r="AB705" s="86">
        <f>SUMIFS('sys inv movment rpt'!$M:$M,'sys inv movment rpt'!$L:$L,$M705,'sys inv movment rpt'!$N:$N,AB$1)</f>
        <v>0</v>
      </c>
      <c r="AC705" s="86">
        <f>SUMIFS('sys inv movment rpt'!$M:$M,'sys inv movment rpt'!$L:$L,$M705,'sys inv movment rpt'!$N:$N,AC$1)</f>
        <v>0</v>
      </c>
      <c r="AD705" s="86">
        <f>SUMIFS('sys inv movment rpt'!$M:$M,'sys inv movment rpt'!$L:$L,$M705,'sys inv movment rpt'!$N:$N,AD$1)</f>
        <v>0</v>
      </c>
      <c r="AE705" s="86">
        <f>SUMIFS('sys inv movment rpt'!$M:$M,'sys inv movment rpt'!$L:$L,$M705,'sys inv movment rpt'!$N:$N,AE$1)</f>
        <v>0</v>
      </c>
      <c r="AF705" s="86">
        <f>SUMIFS('sys inv movment rpt'!$M:$M,'sys inv movment rpt'!$L:$L,$M705,'sys inv movment rpt'!$N:$N,AF$1)</f>
        <v>0</v>
      </c>
      <c r="AG705" s="86">
        <f>SUMIFS('sys inv movment rpt'!$M:$M,'sys inv movment rpt'!$L:$L,$M705,'sys inv movment rpt'!$N:$N,AG$1)</f>
        <v>0</v>
      </c>
      <c r="AH705" s="86">
        <f>SUMIFS('sys inv movment rpt'!$M:$M,'sys inv movment rpt'!$L:$L,$M705,'sys inv movment rpt'!$N:$N,AH$1)</f>
        <v>0</v>
      </c>
      <c r="AI705" s="86">
        <f>SUMIFS('sys inv movment rpt'!$M:$M,'sys inv movment rpt'!$L:$L,$M705,'sys inv movment rpt'!$N:$N,AI$1)</f>
        <v>0</v>
      </c>
      <c r="AJ705" s="86">
        <f>SUMIFS('sys inv movment rpt'!$M:$M,'sys inv movment rpt'!$L:$L,$M705,'sys inv movment rpt'!$N:$N,AJ$1)</f>
        <v>0</v>
      </c>
      <c r="AK705" s="86">
        <f>SUMIFS('sys inv movment rpt'!$M:$M,'sys inv movment rpt'!$L:$L,$M705,'sys inv movment rpt'!$N:$N,AK$1)</f>
        <v>0</v>
      </c>
      <c r="AL705" s="86">
        <f>SUMIFS('sys inv movment rpt'!$M:$M,'sys inv movment rpt'!$L:$L,$M705,'sys inv movment rpt'!$N:$N,AL$1)</f>
        <v>0</v>
      </c>
      <c r="AM705" s="86">
        <f>SUMIFS('sys inv movment rpt'!$M:$M,'sys inv movment rpt'!$L:$L,$M705,'sys inv movment rpt'!$N:$N,AM$1)</f>
        <v>0</v>
      </c>
      <c r="AN705" s="86">
        <f>SUMIFS('sys inv movment rpt'!$M:$M,'sys inv movment rpt'!$L:$L,$M705,'sys inv movment rpt'!$N:$N,AN$1)</f>
        <v>0</v>
      </c>
      <c r="AO705" s="86">
        <f>SUMIFS('sys inv movment rpt'!$M:$M,'sys inv movment rpt'!$L:$L,$M705,'sys inv movment rpt'!$N:$N,AO$1)</f>
        <v>0</v>
      </c>
      <c r="AP705" s="86">
        <f>SUMIFS('sys inv movment rpt'!$M:$M,'sys inv movment rpt'!$L:$L,$M705,'sys inv movment rpt'!$N:$N,AP$1)</f>
        <v>0</v>
      </c>
      <c r="AQ705" s="86">
        <f>SUMIFS('sys inv movment rpt'!$M:$M,'sys inv movment rpt'!$L:$L,$M705,'sys inv movment rpt'!$N:$N,AQ$1)</f>
        <v>0</v>
      </c>
      <c r="AR705" s="86">
        <f>SUMIFS('sys inv movment rpt'!$M:$M,'sys inv movment rpt'!$L:$L,$M705,'sys inv movment rpt'!$N:$N,AR$1)</f>
        <v>0</v>
      </c>
      <c r="AS705" s="86">
        <f>SUMIFS('sys inv movment rpt'!$M:$M,'sys inv movment rpt'!$L:$L,$M705,'sys inv movment rpt'!$N:$N,AS$1)</f>
        <v>0</v>
      </c>
      <c r="AT705" s="86">
        <f>SUMIFS('sys inv movment rpt'!$M:$M,'sys inv movment rpt'!$L:$L,$M705,'sys inv movment rpt'!$N:$N,AT$1)</f>
        <v>0</v>
      </c>
      <c r="AU705" s="86">
        <f>SUMIFS('sys inv movment rpt'!$M:$M,'sys inv movment rpt'!$L:$L,$M705,'sys inv movment rpt'!$N:$N,AU$1)</f>
        <v>0</v>
      </c>
      <c r="AV705" s="86">
        <f>SUMIFS('sys inv movment rpt'!$M:$M,'sys inv movment rpt'!$L:$L,$M705,'sys inv movment rpt'!$N:$N,AV$1)</f>
        <v>0</v>
      </c>
      <c r="AW705" s="87" t="str">
        <f>IFERROR(VLOOKUP(A705,'sys-backorder details'!E:U,17,0),"-")</f>
        <v>-</v>
      </c>
      <c r="AX705" s="87" t="str">
        <f>IF(K705&gt;1,VLOOKUP(A705,'settings-routing'!A:I,9,0),"")</f>
        <v/>
      </c>
    </row>
    <row r="706" ht="12.75" hidden="1" customHeight="1">
      <c r="A706" s="50" t="s">
        <v>1564</v>
      </c>
      <c r="B706" s="50" t="s">
        <v>1565</v>
      </c>
      <c r="C706" s="50">
        <f t="shared" si="2"/>
        <v>0</v>
      </c>
      <c r="D706" s="80">
        <f>SUMIF('Stocks 101-111'!$J:$J,'item dashboard'!A706,'Stocks 101-111'!K:K)</f>
        <v>0</v>
      </c>
      <c r="E706" s="80">
        <f>SUMIF('Stocks 101-111'!$J:$J,'item dashboard'!A706,'Stocks 101-111'!$L:$L)</f>
        <v>0</v>
      </c>
      <c r="F706" s="81">
        <f t="shared" si="3"/>
        <v>0</v>
      </c>
      <c r="G706" s="82">
        <f t="shared" si="4"/>
        <v>0</v>
      </c>
      <c r="H706" s="50">
        <f>SUMIFS('sys-backorder details'!$M:$M,'sys-backorder details'!$E:$E,'item dashboard'!A706,'sys-backorder details'!$V:$V,"")</f>
        <v>0</v>
      </c>
      <c r="I706" s="83">
        <f>SUMIF('settings-routing'!$I:$I,'item dashboard'!A706,'settings-routing'!$O:$O)</f>
        <v>0</v>
      </c>
      <c r="J706" s="50">
        <f>SUMIFS('sys-backorder details'!$M:$M,'sys-backorder details'!$E:$E,'item dashboard'!A706,'sys-backorder details'!$V:$V,"Call off")</f>
        <v>0</v>
      </c>
      <c r="K706" s="84">
        <f t="shared" si="5"/>
        <v>0</v>
      </c>
      <c r="L706" s="84">
        <f>SUMIF('Production Plan'!$E:$E,'item dashboard'!A706,'Production Plan'!$N:$N)</f>
        <v>0</v>
      </c>
      <c r="M706" s="85" t="str">
        <f t="shared" si="6"/>
        <v>B-L12-O58-1 Ltr. Orange JerryCan</v>
      </c>
      <c r="N706" s="86">
        <f>SUMIFS('sys inv movment rpt'!$M:$M,'sys inv movment rpt'!$L:$L,$M706,'sys inv movment rpt'!$N:$N,N$1)</f>
        <v>0</v>
      </c>
      <c r="O706" s="86">
        <f>SUMIFS('sys inv movment rpt'!$M:$M,'sys inv movment rpt'!$L:$L,$M706,'sys inv movment rpt'!$N:$N,O$1)</f>
        <v>0</v>
      </c>
      <c r="P706" s="86">
        <f>SUMIFS('sys inv movment rpt'!$M:$M,'sys inv movment rpt'!$L:$L,$M706,'sys inv movment rpt'!$N:$N,P$1)</f>
        <v>0</v>
      </c>
      <c r="Q706" s="86">
        <f>SUMIFS('sys inv movment rpt'!$M:$M,'sys inv movment rpt'!$L:$L,$M706,'sys inv movment rpt'!$N:$N,Q$1)</f>
        <v>0</v>
      </c>
      <c r="R706" s="86">
        <f>SUMIFS('sys inv movment rpt'!$M:$M,'sys inv movment rpt'!$L:$L,$M706,'sys inv movment rpt'!$N:$N,R$1)</f>
        <v>0</v>
      </c>
      <c r="S706" s="86">
        <f>SUMIFS('sys inv movment rpt'!$M:$M,'sys inv movment rpt'!$L:$L,$M706,'sys inv movment rpt'!$N:$N,S$1)</f>
        <v>0</v>
      </c>
      <c r="T706" s="86">
        <f>SUMIFS('sys inv movment rpt'!$M:$M,'sys inv movment rpt'!$L:$L,$M706,'sys inv movment rpt'!$N:$N,T$1)</f>
        <v>0</v>
      </c>
      <c r="U706" s="86">
        <f>SUMIFS('sys inv movment rpt'!$M:$M,'sys inv movment rpt'!$L:$L,$M706,'sys inv movment rpt'!$N:$N,U$1)</f>
        <v>0</v>
      </c>
      <c r="V706" s="86">
        <f>SUMIFS('sys inv movment rpt'!$M:$M,'sys inv movment rpt'!$L:$L,$M706,'sys inv movment rpt'!$N:$N,V$1)</f>
        <v>0</v>
      </c>
      <c r="W706" s="86">
        <f>SUMIFS('sys inv movment rpt'!$M:$M,'sys inv movment rpt'!$L:$L,$M706,'sys inv movment rpt'!$N:$N,W$1)</f>
        <v>0</v>
      </c>
      <c r="X706" s="86">
        <f>SUMIFS('sys inv movment rpt'!$M:$M,'sys inv movment rpt'!$L:$L,$M706,'sys inv movment rpt'!$N:$N,X$1)</f>
        <v>0</v>
      </c>
      <c r="Y706" s="86">
        <f>SUMIFS('sys inv movment rpt'!$M:$M,'sys inv movment rpt'!$L:$L,$M706,'sys inv movment rpt'!$N:$N,Y$1)</f>
        <v>0</v>
      </c>
      <c r="Z706" s="86">
        <f>SUMIFS('sys inv movment rpt'!$M:$M,'sys inv movment rpt'!$L:$L,$M706,'sys inv movment rpt'!$N:$N,Z$1)</f>
        <v>0</v>
      </c>
      <c r="AA706" s="86">
        <f>SUMIFS('sys inv movment rpt'!$M:$M,'sys inv movment rpt'!$L:$L,$M706,'sys inv movment rpt'!$N:$N,AA$1)</f>
        <v>0</v>
      </c>
      <c r="AB706" s="86">
        <f>SUMIFS('sys inv movment rpt'!$M:$M,'sys inv movment rpt'!$L:$L,$M706,'sys inv movment rpt'!$N:$N,AB$1)</f>
        <v>0</v>
      </c>
      <c r="AC706" s="86">
        <f>SUMIFS('sys inv movment rpt'!$M:$M,'sys inv movment rpt'!$L:$L,$M706,'sys inv movment rpt'!$N:$N,AC$1)</f>
        <v>0</v>
      </c>
      <c r="AD706" s="86">
        <f>SUMIFS('sys inv movment rpt'!$M:$M,'sys inv movment rpt'!$L:$L,$M706,'sys inv movment rpt'!$N:$N,AD$1)</f>
        <v>0</v>
      </c>
      <c r="AE706" s="86">
        <f>SUMIFS('sys inv movment rpt'!$M:$M,'sys inv movment rpt'!$L:$L,$M706,'sys inv movment rpt'!$N:$N,AE$1)</f>
        <v>0</v>
      </c>
      <c r="AF706" s="86">
        <f>SUMIFS('sys inv movment rpt'!$M:$M,'sys inv movment rpt'!$L:$L,$M706,'sys inv movment rpt'!$N:$N,AF$1)</f>
        <v>0</v>
      </c>
      <c r="AG706" s="86">
        <f>SUMIFS('sys inv movment rpt'!$M:$M,'sys inv movment rpt'!$L:$L,$M706,'sys inv movment rpt'!$N:$N,AG$1)</f>
        <v>0</v>
      </c>
      <c r="AH706" s="86">
        <f>SUMIFS('sys inv movment rpt'!$M:$M,'sys inv movment rpt'!$L:$L,$M706,'sys inv movment rpt'!$N:$N,AH$1)</f>
        <v>0</v>
      </c>
      <c r="AI706" s="86">
        <f>SUMIFS('sys inv movment rpt'!$M:$M,'sys inv movment rpt'!$L:$L,$M706,'sys inv movment rpt'!$N:$N,AI$1)</f>
        <v>0</v>
      </c>
      <c r="AJ706" s="86">
        <f>SUMIFS('sys inv movment rpt'!$M:$M,'sys inv movment rpt'!$L:$L,$M706,'sys inv movment rpt'!$N:$N,AJ$1)</f>
        <v>0</v>
      </c>
      <c r="AK706" s="86">
        <f>SUMIFS('sys inv movment rpt'!$M:$M,'sys inv movment rpt'!$L:$L,$M706,'sys inv movment rpt'!$N:$N,AK$1)</f>
        <v>0</v>
      </c>
      <c r="AL706" s="86">
        <f>SUMIFS('sys inv movment rpt'!$M:$M,'sys inv movment rpt'!$L:$L,$M706,'sys inv movment rpt'!$N:$N,AL$1)</f>
        <v>0</v>
      </c>
      <c r="AM706" s="86">
        <f>SUMIFS('sys inv movment rpt'!$M:$M,'sys inv movment rpt'!$L:$L,$M706,'sys inv movment rpt'!$N:$N,AM$1)</f>
        <v>0</v>
      </c>
      <c r="AN706" s="86">
        <f>SUMIFS('sys inv movment rpt'!$M:$M,'sys inv movment rpt'!$L:$L,$M706,'sys inv movment rpt'!$N:$N,AN$1)</f>
        <v>0</v>
      </c>
      <c r="AO706" s="86">
        <f>SUMIFS('sys inv movment rpt'!$M:$M,'sys inv movment rpt'!$L:$L,$M706,'sys inv movment rpt'!$N:$N,AO$1)</f>
        <v>0</v>
      </c>
      <c r="AP706" s="86">
        <f>SUMIFS('sys inv movment rpt'!$M:$M,'sys inv movment rpt'!$L:$L,$M706,'sys inv movment rpt'!$N:$N,AP$1)</f>
        <v>0</v>
      </c>
      <c r="AQ706" s="86">
        <f>SUMIFS('sys inv movment rpt'!$M:$M,'sys inv movment rpt'!$L:$L,$M706,'sys inv movment rpt'!$N:$N,AQ$1)</f>
        <v>0</v>
      </c>
      <c r="AR706" s="86">
        <f>SUMIFS('sys inv movment rpt'!$M:$M,'sys inv movment rpt'!$L:$L,$M706,'sys inv movment rpt'!$N:$N,AR$1)</f>
        <v>0</v>
      </c>
      <c r="AS706" s="86">
        <f>SUMIFS('sys inv movment rpt'!$M:$M,'sys inv movment rpt'!$L:$L,$M706,'sys inv movment rpt'!$N:$N,AS$1)</f>
        <v>0</v>
      </c>
      <c r="AT706" s="86">
        <f>SUMIFS('sys inv movment rpt'!$M:$M,'sys inv movment rpt'!$L:$L,$M706,'sys inv movment rpt'!$N:$N,AT$1)</f>
        <v>0</v>
      </c>
      <c r="AU706" s="86">
        <f>SUMIFS('sys inv movment rpt'!$M:$M,'sys inv movment rpt'!$L:$L,$M706,'sys inv movment rpt'!$N:$N,AU$1)</f>
        <v>0</v>
      </c>
      <c r="AV706" s="86">
        <f>SUMIFS('sys inv movment rpt'!$M:$M,'sys inv movment rpt'!$L:$L,$M706,'sys inv movment rpt'!$N:$N,AV$1)</f>
        <v>0</v>
      </c>
      <c r="AW706" s="87" t="str">
        <f>IFERROR(VLOOKUP(A706,'sys-backorder details'!E:U,17,0),"-")</f>
        <v>-</v>
      </c>
      <c r="AX706" s="87" t="str">
        <f>IF(K706&gt;1,VLOOKUP(A706,'settings-routing'!A:I,9,0),"")</f>
        <v/>
      </c>
    </row>
    <row r="707" ht="12.75" hidden="1" customHeight="1">
      <c r="A707" s="50" t="s">
        <v>1566</v>
      </c>
      <c r="B707" s="50" t="s">
        <v>1567</v>
      </c>
      <c r="C707" s="50">
        <f t="shared" si="2"/>
        <v>0</v>
      </c>
      <c r="D707" s="80">
        <f>SUMIF('Stocks 101-111'!$J:$J,'item dashboard'!A707,'Stocks 101-111'!K:K)</f>
        <v>0</v>
      </c>
      <c r="E707" s="80">
        <f>SUMIF('Stocks 101-111'!$J:$J,'item dashboard'!A707,'Stocks 101-111'!$L:$L)</f>
        <v>0</v>
      </c>
      <c r="F707" s="81">
        <f t="shared" si="3"/>
        <v>0</v>
      </c>
      <c r="G707" s="82">
        <f t="shared" si="4"/>
        <v>0</v>
      </c>
      <c r="H707" s="50">
        <f>SUMIFS('sys-backorder details'!$M:$M,'sys-backorder details'!$E:$E,'item dashboard'!A707,'sys-backorder details'!$V:$V,"")</f>
        <v>0</v>
      </c>
      <c r="I707" s="83">
        <f>SUMIF('settings-routing'!$I:$I,'item dashboard'!A707,'settings-routing'!$O:$O)</f>
        <v>0</v>
      </c>
      <c r="J707" s="50">
        <f>SUMIFS('sys-backorder details'!$M:$M,'sys-backorder details'!$E:$E,'item dashboard'!A707,'sys-backorder details'!$V:$V,"Call off")</f>
        <v>0</v>
      </c>
      <c r="K707" s="84">
        <f t="shared" si="5"/>
        <v>0</v>
      </c>
      <c r="L707" s="84">
        <f>SUMIF('Production Plan'!$E:$E,'item dashboard'!A707,'Production Plan'!$N:$N)</f>
        <v>0</v>
      </c>
      <c r="M707" s="85" t="str">
        <f t="shared" si="6"/>
        <v>B-L12-O58SOLVO-1 Ltr. Orange Printed Lockheed JerryCan</v>
      </c>
      <c r="N707" s="86">
        <f>SUMIFS('sys inv movment rpt'!$M:$M,'sys inv movment rpt'!$L:$L,$M707,'sys inv movment rpt'!$N:$N,N$1)</f>
        <v>0</v>
      </c>
      <c r="O707" s="86">
        <f>SUMIFS('sys inv movment rpt'!$M:$M,'sys inv movment rpt'!$L:$L,$M707,'sys inv movment rpt'!$N:$N,O$1)</f>
        <v>0</v>
      </c>
      <c r="P707" s="86">
        <f>SUMIFS('sys inv movment rpt'!$M:$M,'sys inv movment rpt'!$L:$L,$M707,'sys inv movment rpt'!$N:$N,P$1)</f>
        <v>0</v>
      </c>
      <c r="Q707" s="86">
        <f>SUMIFS('sys inv movment rpt'!$M:$M,'sys inv movment rpt'!$L:$L,$M707,'sys inv movment rpt'!$N:$N,Q$1)</f>
        <v>0</v>
      </c>
      <c r="R707" s="86">
        <f>SUMIFS('sys inv movment rpt'!$M:$M,'sys inv movment rpt'!$L:$L,$M707,'sys inv movment rpt'!$N:$N,R$1)</f>
        <v>0</v>
      </c>
      <c r="S707" s="86">
        <f>SUMIFS('sys inv movment rpt'!$M:$M,'sys inv movment rpt'!$L:$L,$M707,'sys inv movment rpt'!$N:$N,S$1)</f>
        <v>0</v>
      </c>
      <c r="T707" s="86">
        <f>SUMIFS('sys inv movment rpt'!$M:$M,'sys inv movment rpt'!$L:$L,$M707,'sys inv movment rpt'!$N:$N,T$1)</f>
        <v>0</v>
      </c>
      <c r="U707" s="86">
        <f>SUMIFS('sys inv movment rpt'!$M:$M,'sys inv movment rpt'!$L:$L,$M707,'sys inv movment rpt'!$N:$N,U$1)</f>
        <v>0</v>
      </c>
      <c r="V707" s="86">
        <f>SUMIFS('sys inv movment rpt'!$M:$M,'sys inv movment rpt'!$L:$L,$M707,'sys inv movment rpt'!$N:$N,V$1)</f>
        <v>0</v>
      </c>
      <c r="W707" s="86">
        <f>SUMIFS('sys inv movment rpt'!$M:$M,'sys inv movment rpt'!$L:$L,$M707,'sys inv movment rpt'!$N:$N,W$1)</f>
        <v>0</v>
      </c>
      <c r="X707" s="86">
        <f>SUMIFS('sys inv movment rpt'!$M:$M,'sys inv movment rpt'!$L:$L,$M707,'sys inv movment rpt'!$N:$N,X$1)</f>
        <v>0</v>
      </c>
      <c r="Y707" s="86">
        <f>SUMIFS('sys inv movment rpt'!$M:$M,'sys inv movment rpt'!$L:$L,$M707,'sys inv movment rpt'!$N:$N,Y$1)</f>
        <v>0</v>
      </c>
      <c r="Z707" s="86">
        <f>SUMIFS('sys inv movment rpt'!$M:$M,'sys inv movment rpt'!$L:$L,$M707,'sys inv movment rpt'!$N:$N,Z$1)</f>
        <v>0</v>
      </c>
      <c r="AA707" s="86">
        <f>SUMIFS('sys inv movment rpt'!$M:$M,'sys inv movment rpt'!$L:$L,$M707,'sys inv movment rpt'!$N:$N,AA$1)</f>
        <v>0</v>
      </c>
      <c r="AB707" s="86">
        <f>SUMIFS('sys inv movment rpt'!$M:$M,'sys inv movment rpt'!$L:$L,$M707,'sys inv movment rpt'!$N:$N,AB$1)</f>
        <v>0</v>
      </c>
      <c r="AC707" s="86">
        <f>SUMIFS('sys inv movment rpt'!$M:$M,'sys inv movment rpt'!$L:$L,$M707,'sys inv movment rpt'!$N:$N,AC$1)</f>
        <v>0</v>
      </c>
      <c r="AD707" s="86">
        <f>SUMIFS('sys inv movment rpt'!$M:$M,'sys inv movment rpt'!$L:$L,$M707,'sys inv movment rpt'!$N:$N,AD$1)</f>
        <v>0</v>
      </c>
      <c r="AE707" s="86">
        <f>SUMIFS('sys inv movment rpt'!$M:$M,'sys inv movment rpt'!$L:$L,$M707,'sys inv movment rpt'!$N:$N,AE$1)</f>
        <v>0</v>
      </c>
      <c r="AF707" s="86">
        <f>SUMIFS('sys inv movment rpt'!$M:$M,'sys inv movment rpt'!$L:$L,$M707,'sys inv movment rpt'!$N:$N,AF$1)</f>
        <v>0</v>
      </c>
      <c r="AG707" s="86">
        <f>SUMIFS('sys inv movment rpt'!$M:$M,'sys inv movment rpt'!$L:$L,$M707,'sys inv movment rpt'!$N:$N,AG$1)</f>
        <v>0</v>
      </c>
      <c r="AH707" s="86">
        <f>SUMIFS('sys inv movment rpt'!$M:$M,'sys inv movment rpt'!$L:$L,$M707,'sys inv movment rpt'!$N:$N,AH$1)</f>
        <v>0</v>
      </c>
      <c r="AI707" s="86">
        <f>SUMIFS('sys inv movment rpt'!$M:$M,'sys inv movment rpt'!$L:$L,$M707,'sys inv movment rpt'!$N:$N,AI$1)</f>
        <v>0</v>
      </c>
      <c r="AJ707" s="86">
        <f>SUMIFS('sys inv movment rpt'!$M:$M,'sys inv movment rpt'!$L:$L,$M707,'sys inv movment rpt'!$N:$N,AJ$1)</f>
        <v>0</v>
      </c>
      <c r="AK707" s="86">
        <f>SUMIFS('sys inv movment rpt'!$M:$M,'sys inv movment rpt'!$L:$L,$M707,'sys inv movment rpt'!$N:$N,AK$1)</f>
        <v>0</v>
      </c>
      <c r="AL707" s="86">
        <f>SUMIFS('sys inv movment rpt'!$M:$M,'sys inv movment rpt'!$L:$L,$M707,'sys inv movment rpt'!$N:$N,AL$1)</f>
        <v>0</v>
      </c>
      <c r="AM707" s="86">
        <f>SUMIFS('sys inv movment rpt'!$M:$M,'sys inv movment rpt'!$L:$L,$M707,'sys inv movment rpt'!$N:$N,AM$1)</f>
        <v>0</v>
      </c>
      <c r="AN707" s="86">
        <f>SUMIFS('sys inv movment rpt'!$M:$M,'sys inv movment rpt'!$L:$L,$M707,'sys inv movment rpt'!$N:$N,AN$1)</f>
        <v>0</v>
      </c>
      <c r="AO707" s="86">
        <f>SUMIFS('sys inv movment rpt'!$M:$M,'sys inv movment rpt'!$L:$L,$M707,'sys inv movment rpt'!$N:$N,AO$1)</f>
        <v>0</v>
      </c>
      <c r="AP707" s="86">
        <f>SUMIFS('sys inv movment rpt'!$M:$M,'sys inv movment rpt'!$L:$L,$M707,'sys inv movment rpt'!$N:$N,AP$1)</f>
        <v>0</v>
      </c>
      <c r="AQ707" s="86">
        <f>SUMIFS('sys inv movment rpt'!$M:$M,'sys inv movment rpt'!$L:$L,$M707,'sys inv movment rpt'!$N:$N,AQ$1)</f>
        <v>0</v>
      </c>
      <c r="AR707" s="86">
        <f>SUMIFS('sys inv movment rpt'!$M:$M,'sys inv movment rpt'!$L:$L,$M707,'sys inv movment rpt'!$N:$N,AR$1)</f>
        <v>0</v>
      </c>
      <c r="AS707" s="86">
        <f>SUMIFS('sys inv movment rpt'!$M:$M,'sys inv movment rpt'!$L:$L,$M707,'sys inv movment rpt'!$N:$N,AS$1)</f>
        <v>0</v>
      </c>
      <c r="AT707" s="86">
        <f>SUMIFS('sys inv movment rpt'!$M:$M,'sys inv movment rpt'!$L:$L,$M707,'sys inv movment rpt'!$N:$N,AT$1)</f>
        <v>0</v>
      </c>
      <c r="AU707" s="86">
        <f>SUMIFS('sys inv movment rpt'!$M:$M,'sys inv movment rpt'!$L:$L,$M707,'sys inv movment rpt'!$N:$N,AU$1)</f>
        <v>0</v>
      </c>
      <c r="AV707" s="86">
        <f>SUMIFS('sys inv movment rpt'!$M:$M,'sys inv movment rpt'!$L:$L,$M707,'sys inv movment rpt'!$N:$N,AV$1)</f>
        <v>0</v>
      </c>
      <c r="AW707" s="87" t="str">
        <f>IFERROR(VLOOKUP(A707,'sys-backorder details'!E:U,17,0),"-")</f>
        <v>-</v>
      </c>
      <c r="AX707" s="87" t="str">
        <f>IF(K707&gt;1,VLOOKUP(A707,'settings-routing'!A:I,9,0),"")</f>
        <v/>
      </c>
    </row>
    <row r="708" ht="12.75" hidden="1" customHeight="1">
      <c r="A708" s="50" t="s">
        <v>1568</v>
      </c>
      <c r="B708" s="50" t="s">
        <v>1569</v>
      </c>
      <c r="C708" s="50">
        <f t="shared" si="2"/>
        <v>0</v>
      </c>
      <c r="D708" s="80">
        <f>SUMIF('Stocks 101-111'!$J:$J,'item dashboard'!A708,'Stocks 101-111'!K:K)</f>
        <v>0</v>
      </c>
      <c r="E708" s="80">
        <f>SUMIF('Stocks 101-111'!$J:$J,'item dashboard'!A708,'Stocks 101-111'!$L:$L)</f>
        <v>0</v>
      </c>
      <c r="F708" s="81">
        <f t="shared" si="3"/>
        <v>0</v>
      </c>
      <c r="G708" s="82">
        <f t="shared" si="4"/>
        <v>0</v>
      </c>
      <c r="H708" s="50">
        <f>SUMIFS('sys-backorder details'!$M:$M,'sys-backorder details'!$E:$E,'item dashboard'!A708,'sys-backorder details'!$V:$V,"")</f>
        <v>0</v>
      </c>
      <c r="I708" s="83">
        <f>SUMIF('settings-routing'!$I:$I,'item dashboard'!A708,'settings-routing'!$O:$O)</f>
        <v>0</v>
      </c>
      <c r="J708" s="50">
        <f>SUMIFS('sys-backorder details'!$M:$M,'sys-backorder details'!$E:$E,'item dashboard'!A708,'sys-backorder details'!$V:$V,"Call off")</f>
        <v>0</v>
      </c>
      <c r="K708" s="84">
        <f t="shared" si="5"/>
        <v>0</v>
      </c>
      <c r="L708" s="84">
        <f>SUMIF('Production Plan'!$E:$E,'item dashboard'!A708,'Production Plan'!$N:$N)</f>
        <v>0</v>
      </c>
      <c r="M708" s="85" t="str">
        <f t="shared" si="6"/>
        <v>B-L12-PN58-1Ltr Pearly Natural JerryCan</v>
      </c>
      <c r="N708" s="86">
        <f>SUMIFS('sys inv movment rpt'!$M:$M,'sys inv movment rpt'!$L:$L,$M708,'sys inv movment rpt'!$N:$N,N$1)</f>
        <v>0</v>
      </c>
      <c r="O708" s="86">
        <f>SUMIFS('sys inv movment rpt'!$M:$M,'sys inv movment rpt'!$L:$L,$M708,'sys inv movment rpt'!$N:$N,O$1)</f>
        <v>0</v>
      </c>
      <c r="P708" s="86">
        <f>SUMIFS('sys inv movment rpt'!$M:$M,'sys inv movment rpt'!$L:$L,$M708,'sys inv movment rpt'!$N:$N,P$1)</f>
        <v>0</v>
      </c>
      <c r="Q708" s="86">
        <f>SUMIFS('sys inv movment rpt'!$M:$M,'sys inv movment rpt'!$L:$L,$M708,'sys inv movment rpt'!$N:$N,Q$1)</f>
        <v>0</v>
      </c>
      <c r="R708" s="86">
        <f>SUMIFS('sys inv movment rpt'!$M:$M,'sys inv movment rpt'!$L:$L,$M708,'sys inv movment rpt'!$N:$N,R$1)</f>
        <v>0</v>
      </c>
      <c r="S708" s="86">
        <f>SUMIFS('sys inv movment rpt'!$M:$M,'sys inv movment rpt'!$L:$L,$M708,'sys inv movment rpt'!$N:$N,S$1)</f>
        <v>0</v>
      </c>
      <c r="T708" s="86">
        <f>SUMIFS('sys inv movment rpt'!$M:$M,'sys inv movment rpt'!$L:$L,$M708,'sys inv movment rpt'!$N:$N,T$1)</f>
        <v>0</v>
      </c>
      <c r="U708" s="86">
        <f>SUMIFS('sys inv movment rpt'!$M:$M,'sys inv movment rpt'!$L:$L,$M708,'sys inv movment rpt'!$N:$N,U$1)</f>
        <v>0</v>
      </c>
      <c r="V708" s="86">
        <f>SUMIFS('sys inv movment rpt'!$M:$M,'sys inv movment rpt'!$L:$L,$M708,'sys inv movment rpt'!$N:$N,V$1)</f>
        <v>0</v>
      </c>
      <c r="W708" s="86">
        <f>SUMIFS('sys inv movment rpt'!$M:$M,'sys inv movment rpt'!$L:$L,$M708,'sys inv movment rpt'!$N:$N,W$1)</f>
        <v>0</v>
      </c>
      <c r="X708" s="86">
        <f>SUMIFS('sys inv movment rpt'!$M:$M,'sys inv movment rpt'!$L:$L,$M708,'sys inv movment rpt'!$N:$N,X$1)</f>
        <v>0</v>
      </c>
      <c r="Y708" s="86">
        <f>SUMIFS('sys inv movment rpt'!$M:$M,'sys inv movment rpt'!$L:$L,$M708,'sys inv movment rpt'!$N:$N,Y$1)</f>
        <v>0</v>
      </c>
      <c r="Z708" s="86">
        <f>SUMIFS('sys inv movment rpt'!$M:$M,'sys inv movment rpt'!$L:$L,$M708,'sys inv movment rpt'!$N:$N,Z$1)</f>
        <v>0</v>
      </c>
      <c r="AA708" s="86">
        <f>SUMIFS('sys inv movment rpt'!$M:$M,'sys inv movment rpt'!$L:$L,$M708,'sys inv movment rpt'!$N:$N,AA$1)</f>
        <v>0</v>
      </c>
      <c r="AB708" s="86">
        <f>SUMIFS('sys inv movment rpt'!$M:$M,'sys inv movment rpt'!$L:$L,$M708,'sys inv movment rpt'!$N:$N,AB$1)</f>
        <v>0</v>
      </c>
      <c r="AC708" s="86">
        <f>SUMIFS('sys inv movment rpt'!$M:$M,'sys inv movment rpt'!$L:$L,$M708,'sys inv movment rpt'!$N:$N,AC$1)</f>
        <v>0</v>
      </c>
      <c r="AD708" s="86">
        <f>SUMIFS('sys inv movment rpt'!$M:$M,'sys inv movment rpt'!$L:$L,$M708,'sys inv movment rpt'!$N:$N,AD$1)</f>
        <v>0</v>
      </c>
      <c r="AE708" s="86">
        <f>SUMIFS('sys inv movment rpt'!$M:$M,'sys inv movment rpt'!$L:$L,$M708,'sys inv movment rpt'!$N:$N,AE$1)</f>
        <v>0</v>
      </c>
      <c r="AF708" s="86">
        <f>SUMIFS('sys inv movment rpt'!$M:$M,'sys inv movment rpt'!$L:$L,$M708,'sys inv movment rpt'!$N:$N,AF$1)</f>
        <v>0</v>
      </c>
      <c r="AG708" s="86">
        <f>SUMIFS('sys inv movment rpt'!$M:$M,'sys inv movment rpt'!$L:$L,$M708,'sys inv movment rpt'!$N:$N,AG$1)</f>
        <v>0</v>
      </c>
      <c r="AH708" s="86">
        <f>SUMIFS('sys inv movment rpt'!$M:$M,'sys inv movment rpt'!$L:$L,$M708,'sys inv movment rpt'!$N:$N,AH$1)</f>
        <v>0</v>
      </c>
      <c r="AI708" s="86">
        <f>SUMIFS('sys inv movment rpt'!$M:$M,'sys inv movment rpt'!$L:$L,$M708,'sys inv movment rpt'!$N:$N,AI$1)</f>
        <v>0</v>
      </c>
      <c r="AJ708" s="86">
        <f>SUMIFS('sys inv movment rpt'!$M:$M,'sys inv movment rpt'!$L:$L,$M708,'sys inv movment rpt'!$N:$N,AJ$1)</f>
        <v>0</v>
      </c>
      <c r="AK708" s="86">
        <f>SUMIFS('sys inv movment rpt'!$M:$M,'sys inv movment rpt'!$L:$L,$M708,'sys inv movment rpt'!$N:$N,AK$1)</f>
        <v>0</v>
      </c>
      <c r="AL708" s="86">
        <f>SUMIFS('sys inv movment rpt'!$M:$M,'sys inv movment rpt'!$L:$L,$M708,'sys inv movment rpt'!$N:$N,AL$1)</f>
        <v>0</v>
      </c>
      <c r="AM708" s="86">
        <f>SUMIFS('sys inv movment rpt'!$M:$M,'sys inv movment rpt'!$L:$L,$M708,'sys inv movment rpt'!$N:$N,AM$1)</f>
        <v>0</v>
      </c>
      <c r="AN708" s="86">
        <f>SUMIFS('sys inv movment rpt'!$M:$M,'sys inv movment rpt'!$L:$L,$M708,'sys inv movment rpt'!$N:$N,AN$1)</f>
        <v>0</v>
      </c>
      <c r="AO708" s="86">
        <f>SUMIFS('sys inv movment rpt'!$M:$M,'sys inv movment rpt'!$L:$L,$M708,'sys inv movment rpt'!$N:$N,AO$1)</f>
        <v>0</v>
      </c>
      <c r="AP708" s="86">
        <f>SUMIFS('sys inv movment rpt'!$M:$M,'sys inv movment rpt'!$L:$L,$M708,'sys inv movment rpt'!$N:$N,AP$1)</f>
        <v>0</v>
      </c>
      <c r="AQ708" s="86">
        <f>SUMIFS('sys inv movment rpt'!$M:$M,'sys inv movment rpt'!$L:$L,$M708,'sys inv movment rpt'!$N:$N,AQ$1)</f>
        <v>0</v>
      </c>
      <c r="AR708" s="86">
        <f>SUMIFS('sys inv movment rpt'!$M:$M,'sys inv movment rpt'!$L:$L,$M708,'sys inv movment rpt'!$N:$N,AR$1)</f>
        <v>0</v>
      </c>
      <c r="AS708" s="86">
        <f>SUMIFS('sys inv movment rpt'!$M:$M,'sys inv movment rpt'!$L:$L,$M708,'sys inv movment rpt'!$N:$N,AS$1)</f>
        <v>0</v>
      </c>
      <c r="AT708" s="86">
        <f>SUMIFS('sys inv movment rpt'!$M:$M,'sys inv movment rpt'!$L:$L,$M708,'sys inv movment rpt'!$N:$N,AT$1)</f>
        <v>0</v>
      </c>
      <c r="AU708" s="86">
        <f>SUMIFS('sys inv movment rpt'!$M:$M,'sys inv movment rpt'!$L:$L,$M708,'sys inv movment rpt'!$N:$N,AU$1)</f>
        <v>0</v>
      </c>
      <c r="AV708" s="86">
        <f>SUMIFS('sys inv movment rpt'!$M:$M,'sys inv movment rpt'!$L:$L,$M708,'sys inv movment rpt'!$N:$N,AV$1)</f>
        <v>0</v>
      </c>
      <c r="AW708" s="87" t="str">
        <f>IFERROR(VLOOKUP(A708,'sys-backorder details'!E:U,17,0),"-")</f>
        <v>-</v>
      </c>
      <c r="AX708" s="87" t="str">
        <f>IF(K708&gt;1,VLOOKUP(A708,'settings-routing'!A:I,9,0),"")</f>
        <v/>
      </c>
    </row>
    <row r="709" ht="12.75" hidden="1" customHeight="1">
      <c r="A709" s="50" t="s">
        <v>1570</v>
      </c>
      <c r="B709" s="50" t="s">
        <v>1571</v>
      </c>
      <c r="C709" s="50">
        <f t="shared" si="2"/>
        <v>62</v>
      </c>
      <c r="D709" s="80">
        <f>SUMIF('Stocks 101-111'!$J:$J,'item dashboard'!A709,'Stocks 101-111'!K:K)</f>
        <v>62</v>
      </c>
      <c r="E709" s="80">
        <f>SUMIF('Stocks 101-111'!$J:$J,'item dashboard'!A709,'Stocks 101-111'!$L:$L)</f>
        <v>0</v>
      </c>
      <c r="F709" s="81">
        <f t="shared" si="3"/>
        <v>0</v>
      </c>
      <c r="G709" s="82">
        <f t="shared" si="4"/>
        <v>0.1142857143</v>
      </c>
      <c r="H709" s="50">
        <f>SUMIFS('sys-backorder details'!$M:$M,'sys-backorder details'!$E:$E,'item dashboard'!A709,'sys-backorder details'!$V:$V,"")</f>
        <v>0</v>
      </c>
      <c r="I709" s="83">
        <f>SUMIF('settings-routing'!$I:$I,'item dashboard'!A709,'settings-routing'!$O:$O)</f>
        <v>0</v>
      </c>
      <c r="J709" s="50">
        <f>SUMIFS('sys-backorder details'!$M:$M,'sys-backorder details'!$E:$E,'item dashboard'!A709,'sys-backorder details'!$V:$V,"Call off")</f>
        <v>0</v>
      </c>
      <c r="K709" s="84">
        <f t="shared" si="5"/>
        <v>-62</v>
      </c>
      <c r="L709" s="84">
        <f>SUMIF('Production Plan'!$E:$E,'item dashboard'!A709,'Production Plan'!$N:$N)</f>
        <v>0</v>
      </c>
      <c r="M709" s="85" t="str">
        <f t="shared" si="6"/>
        <v>B-L12-W58-1 Ltr. White JerryCan</v>
      </c>
      <c r="N709" s="86">
        <f>SUMIFS('sys inv movment rpt'!$M:$M,'sys inv movment rpt'!$L:$L,$M709,'sys inv movment rpt'!$N:$N,N$1)</f>
        <v>360</v>
      </c>
      <c r="O709" s="86">
        <f>SUMIFS('sys inv movment rpt'!$M:$M,'sys inv movment rpt'!$L:$L,$M709,'sys inv movment rpt'!$N:$N,O$1)</f>
        <v>0</v>
      </c>
      <c r="P709" s="86">
        <f>SUMIFS('sys inv movment rpt'!$M:$M,'sys inv movment rpt'!$L:$L,$M709,'sys inv movment rpt'!$N:$N,P$1)</f>
        <v>0</v>
      </c>
      <c r="Q709" s="86">
        <f>SUMIFS('sys inv movment rpt'!$M:$M,'sys inv movment rpt'!$L:$L,$M709,'sys inv movment rpt'!$N:$N,Q$1)</f>
        <v>0</v>
      </c>
      <c r="R709" s="86">
        <f>SUMIFS('sys inv movment rpt'!$M:$M,'sys inv movment rpt'!$L:$L,$M709,'sys inv movment rpt'!$N:$N,R$1)</f>
        <v>144</v>
      </c>
      <c r="S709" s="86">
        <f>SUMIFS('sys inv movment rpt'!$M:$M,'sys inv movment rpt'!$L:$L,$M709,'sys inv movment rpt'!$N:$N,S$1)</f>
        <v>0</v>
      </c>
      <c r="T709" s="86">
        <f>SUMIFS('sys inv movment rpt'!$M:$M,'sys inv movment rpt'!$L:$L,$M709,'sys inv movment rpt'!$N:$N,T$1)</f>
        <v>0</v>
      </c>
      <c r="U709" s="86">
        <f>SUMIFS('sys inv movment rpt'!$M:$M,'sys inv movment rpt'!$L:$L,$M709,'sys inv movment rpt'!$N:$N,U$1)</f>
        <v>0</v>
      </c>
      <c r="V709" s="86">
        <f>SUMIFS('sys inv movment rpt'!$M:$M,'sys inv movment rpt'!$L:$L,$M709,'sys inv movment rpt'!$N:$N,V$1)</f>
        <v>0</v>
      </c>
      <c r="W709" s="86">
        <f>SUMIFS('sys inv movment rpt'!$M:$M,'sys inv movment rpt'!$L:$L,$M709,'sys inv movment rpt'!$N:$N,W$1)</f>
        <v>0</v>
      </c>
      <c r="X709" s="86">
        <f>SUMIFS('sys inv movment rpt'!$M:$M,'sys inv movment rpt'!$L:$L,$M709,'sys inv movment rpt'!$N:$N,X$1)</f>
        <v>0</v>
      </c>
      <c r="Y709" s="86">
        <f>SUMIFS('sys inv movment rpt'!$M:$M,'sys inv movment rpt'!$L:$L,$M709,'sys inv movment rpt'!$N:$N,Y$1)</f>
        <v>0</v>
      </c>
      <c r="Z709" s="86">
        <f>SUMIFS('sys inv movment rpt'!$M:$M,'sys inv movment rpt'!$L:$L,$M709,'sys inv movment rpt'!$N:$N,Z$1)</f>
        <v>0</v>
      </c>
      <c r="AA709" s="86">
        <f>SUMIFS('sys inv movment rpt'!$M:$M,'sys inv movment rpt'!$L:$L,$M709,'sys inv movment rpt'!$N:$N,AA$1)</f>
        <v>792</v>
      </c>
      <c r="AB709" s="86">
        <f>SUMIFS('sys inv movment rpt'!$M:$M,'sys inv movment rpt'!$L:$L,$M709,'sys inv movment rpt'!$N:$N,AB$1)</f>
        <v>0</v>
      </c>
      <c r="AC709" s="86">
        <f>SUMIFS('sys inv movment rpt'!$M:$M,'sys inv movment rpt'!$L:$L,$M709,'sys inv movment rpt'!$N:$N,AC$1)</f>
        <v>0</v>
      </c>
      <c r="AD709" s="86">
        <f>SUMIFS('sys inv movment rpt'!$M:$M,'sys inv movment rpt'!$L:$L,$M709,'sys inv movment rpt'!$N:$N,AD$1)</f>
        <v>0</v>
      </c>
      <c r="AE709" s="86">
        <f>SUMIFS('sys inv movment rpt'!$M:$M,'sys inv movment rpt'!$L:$L,$M709,'sys inv movment rpt'!$N:$N,AE$1)</f>
        <v>0</v>
      </c>
      <c r="AF709" s="86">
        <f>SUMIFS('sys inv movment rpt'!$M:$M,'sys inv movment rpt'!$L:$L,$M709,'sys inv movment rpt'!$N:$N,AF$1)</f>
        <v>0</v>
      </c>
      <c r="AG709" s="86">
        <f>SUMIFS('sys inv movment rpt'!$M:$M,'sys inv movment rpt'!$L:$L,$M709,'sys inv movment rpt'!$N:$N,AG$1)</f>
        <v>0</v>
      </c>
      <c r="AH709" s="86">
        <f>SUMIFS('sys inv movment rpt'!$M:$M,'sys inv movment rpt'!$L:$L,$M709,'sys inv movment rpt'!$N:$N,AH$1)</f>
        <v>0</v>
      </c>
      <c r="AI709" s="86">
        <f>SUMIFS('sys inv movment rpt'!$M:$M,'sys inv movment rpt'!$L:$L,$M709,'sys inv movment rpt'!$N:$N,AI$1)</f>
        <v>0</v>
      </c>
      <c r="AJ709" s="86">
        <f>SUMIFS('sys inv movment rpt'!$M:$M,'sys inv movment rpt'!$L:$L,$M709,'sys inv movment rpt'!$N:$N,AJ$1)</f>
        <v>0</v>
      </c>
      <c r="AK709" s="86">
        <f>SUMIFS('sys inv movment rpt'!$M:$M,'sys inv movment rpt'!$L:$L,$M709,'sys inv movment rpt'!$N:$N,AK$1)</f>
        <v>0</v>
      </c>
      <c r="AL709" s="86">
        <f>SUMIFS('sys inv movment rpt'!$M:$M,'sys inv movment rpt'!$L:$L,$M709,'sys inv movment rpt'!$N:$N,AL$1)</f>
        <v>0</v>
      </c>
      <c r="AM709" s="86">
        <f>SUMIFS('sys inv movment rpt'!$M:$M,'sys inv movment rpt'!$L:$L,$M709,'sys inv movment rpt'!$N:$N,AM$1)</f>
        <v>0</v>
      </c>
      <c r="AN709" s="86">
        <f>SUMIFS('sys inv movment rpt'!$M:$M,'sys inv movment rpt'!$L:$L,$M709,'sys inv movment rpt'!$N:$N,AN$1)</f>
        <v>10</v>
      </c>
      <c r="AO709" s="86">
        <f>SUMIFS('sys inv movment rpt'!$M:$M,'sys inv movment rpt'!$L:$L,$M709,'sys inv movment rpt'!$N:$N,AO$1)</f>
        <v>0</v>
      </c>
      <c r="AP709" s="86">
        <f>SUMIFS('sys inv movment rpt'!$M:$M,'sys inv movment rpt'!$L:$L,$M709,'sys inv movment rpt'!$N:$N,AP$1)</f>
        <v>0</v>
      </c>
      <c r="AQ709" s="86">
        <f>SUMIFS('sys inv movment rpt'!$M:$M,'sys inv movment rpt'!$L:$L,$M709,'sys inv movment rpt'!$N:$N,AQ$1)</f>
        <v>0</v>
      </c>
      <c r="AR709" s="86">
        <f>SUMIFS('sys inv movment rpt'!$M:$M,'sys inv movment rpt'!$L:$L,$M709,'sys inv movment rpt'!$N:$N,AR$1)</f>
        <v>0</v>
      </c>
      <c r="AS709" s="86">
        <f>SUMIFS('sys inv movment rpt'!$M:$M,'sys inv movment rpt'!$L:$L,$M709,'sys inv movment rpt'!$N:$N,AS$1)</f>
        <v>0</v>
      </c>
      <c r="AT709" s="86">
        <f>SUMIFS('sys inv movment rpt'!$M:$M,'sys inv movment rpt'!$L:$L,$M709,'sys inv movment rpt'!$N:$N,AT$1)</f>
        <v>0</v>
      </c>
      <c r="AU709" s="86">
        <f>SUMIFS('sys inv movment rpt'!$M:$M,'sys inv movment rpt'!$L:$L,$M709,'sys inv movment rpt'!$N:$N,AU$1)</f>
        <v>0</v>
      </c>
      <c r="AV709" s="86">
        <f>SUMIFS('sys inv movment rpt'!$M:$M,'sys inv movment rpt'!$L:$L,$M709,'sys inv movment rpt'!$N:$N,AV$1)</f>
        <v>0</v>
      </c>
      <c r="AW709" s="87" t="str">
        <f>IFERROR(VLOOKUP(A709,'sys-backorder details'!E:U,17,0),"-")</f>
        <v>-</v>
      </c>
      <c r="AX709" s="87" t="str">
        <f>IF(K709&gt;1,VLOOKUP(A709,'settings-routing'!A:I,9,0),"")</f>
        <v/>
      </c>
    </row>
    <row r="710" ht="12.75" hidden="1" customHeight="1">
      <c r="A710" s="50" t="s">
        <v>1572</v>
      </c>
      <c r="B710" s="50" t="s">
        <v>1573</v>
      </c>
      <c r="C710" s="50">
        <f t="shared" si="2"/>
        <v>0</v>
      </c>
      <c r="D710" s="80">
        <f>SUMIF('Stocks 101-111'!$J:$J,'item dashboard'!A710,'Stocks 101-111'!K:K)</f>
        <v>0</v>
      </c>
      <c r="E710" s="80">
        <f>SUMIF('Stocks 101-111'!$J:$J,'item dashboard'!A710,'Stocks 101-111'!$L:$L)</f>
        <v>0</v>
      </c>
      <c r="F710" s="81">
        <f t="shared" si="3"/>
        <v>0</v>
      </c>
      <c r="G710" s="82">
        <f t="shared" si="4"/>
        <v>0</v>
      </c>
      <c r="H710" s="50">
        <f>SUMIFS('sys-backorder details'!$M:$M,'sys-backorder details'!$E:$E,'item dashboard'!A710,'sys-backorder details'!$V:$V,"")</f>
        <v>0</v>
      </c>
      <c r="I710" s="83">
        <f>SUMIF('settings-routing'!$I:$I,'item dashboard'!A710,'settings-routing'!$O:$O)</f>
        <v>0</v>
      </c>
      <c r="J710" s="50">
        <f>SUMIFS('sys-backorder details'!$M:$M,'sys-backorder details'!$E:$E,'item dashboard'!A710,'sys-backorder details'!$V:$V,"Call off")</f>
        <v>0</v>
      </c>
      <c r="K710" s="84">
        <f t="shared" si="5"/>
        <v>0</v>
      </c>
      <c r="L710" s="84">
        <f>SUMIF('Production Plan'!$E:$E,'item dashboard'!A710,'Production Plan'!$N:$N)</f>
        <v>0</v>
      </c>
      <c r="M710" s="85" t="str">
        <f t="shared" si="6"/>
        <v>B-L12-W58DURA-1 Ltr. White Printed White JerryCan</v>
      </c>
      <c r="N710" s="86">
        <f>SUMIFS('sys inv movment rpt'!$M:$M,'sys inv movment rpt'!$L:$L,$M710,'sys inv movment rpt'!$N:$N,N$1)</f>
        <v>0</v>
      </c>
      <c r="O710" s="86">
        <f>SUMIFS('sys inv movment rpt'!$M:$M,'sys inv movment rpt'!$L:$L,$M710,'sys inv movment rpt'!$N:$N,O$1)</f>
        <v>0</v>
      </c>
      <c r="P710" s="86">
        <f>SUMIFS('sys inv movment rpt'!$M:$M,'sys inv movment rpt'!$L:$L,$M710,'sys inv movment rpt'!$N:$N,P$1)</f>
        <v>0</v>
      </c>
      <c r="Q710" s="86">
        <f>SUMIFS('sys inv movment rpt'!$M:$M,'sys inv movment rpt'!$L:$L,$M710,'sys inv movment rpt'!$N:$N,Q$1)</f>
        <v>0</v>
      </c>
      <c r="R710" s="86">
        <f>SUMIFS('sys inv movment rpt'!$M:$M,'sys inv movment rpt'!$L:$L,$M710,'sys inv movment rpt'!$N:$N,R$1)</f>
        <v>0</v>
      </c>
      <c r="S710" s="86">
        <f>SUMIFS('sys inv movment rpt'!$M:$M,'sys inv movment rpt'!$L:$L,$M710,'sys inv movment rpt'!$N:$N,S$1)</f>
        <v>0</v>
      </c>
      <c r="T710" s="86">
        <f>SUMIFS('sys inv movment rpt'!$M:$M,'sys inv movment rpt'!$L:$L,$M710,'sys inv movment rpt'!$N:$N,T$1)</f>
        <v>0</v>
      </c>
      <c r="U710" s="86">
        <f>SUMIFS('sys inv movment rpt'!$M:$M,'sys inv movment rpt'!$L:$L,$M710,'sys inv movment rpt'!$N:$N,U$1)</f>
        <v>0</v>
      </c>
      <c r="V710" s="86">
        <f>SUMIFS('sys inv movment rpt'!$M:$M,'sys inv movment rpt'!$L:$L,$M710,'sys inv movment rpt'!$N:$N,V$1)</f>
        <v>0</v>
      </c>
      <c r="W710" s="86">
        <f>SUMIFS('sys inv movment rpt'!$M:$M,'sys inv movment rpt'!$L:$L,$M710,'sys inv movment rpt'!$N:$N,W$1)</f>
        <v>0</v>
      </c>
      <c r="X710" s="86">
        <f>SUMIFS('sys inv movment rpt'!$M:$M,'sys inv movment rpt'!$L:$L,$M710,'sys inv movment rpt'!$N:$N,X$1)</f>
        <v>0</v>
      </c>
      <c r="Y710" s="86">
        <f>SUMIFS('sys inv movment rpt'!$M:$M,'sys inv movment rpt'!$L:$L,$M710,'sys inv movment rpt'!$N:$N,Y$1)</f>
        <v>0</v>
      </c>
      <c r="Z710" s="86">
        <f>SUMIFS('sys inv movment rpt'!$M:$M,'sys inv movment rpt'!$L:$L,$M710,'sys inv movment rpt'!$N:$N,Z$1)</f>
        <v>0</v>
      </c>
      <c r="AA710" s="86">
        <f>SUMIFS('sys inv movment rpt'!$M:$M,'sys inv movment rpt'!$L:$L,$M710,'sys inv movment rpt'!$N:$N,AA$1)</f>
        <v>0</v>
      </c>
      <c r="AB710" s="86">
        <f>SUMIFS('sys inv movment rpt'!$M:$M,'sys inv movment rpt'!$L:$L,$M710,'sys inv movment rpt'!$N:$N,AB$1)</f>
        <v>0</v>
      </c>
      <c r="AC710" s="86">
        <f>SUMIFS('sys inv movment rpt'!$M:$M,'sys inv movment rpt'!$L:$L,$M710,'sys inv movment rpt'!$N:$N,AC$1)</f>
        <v>0</v>
      </c>
      <c r="AD710" s="86">
        <f>SUMIFS('sys inv movment rpt'!$M:$M,'sys inv movment rpt'!$L:$L,$M710,'sys inv movment rpt'!$N:$N,AD$1)</f>
        <v>0</v>
      </c>
      <c r="AE710" s="86">
        <f>SUMIFS('sys inv movment rpt'!$M:$M,'sys inv movment rpt'!$L:$L,$M710,'sys inv movment rpt'!$N:$N,AE$1)</f>
        <v>0</v>
      </c>
      <c r="AF710" s="86">
        <f>SUMIFS('sys inv movment rpt'!$M:$M,'sys inv movment rpt'!$L:$L,$M710,'sys inv movment rpt'!$N:$N,AF$1)</f>
        <v>0</v>
      </c>
      <c r="AG710" s="86">
        <f>SUMIFS('sys inv movment rpt'!$M:$M,'sys inv movment rpt'!$L:$L,$M710,'sys inv movment rpt'!$N:$N,AG$1)</f>
        <v>0</v>
      </c>
      <c r="AH710" s="86">
        <f>SUMIFS('sys inv movment rpt'!$M:$M,'sys inv movment rpt'!$L:$L,$M710,'sys inv movment rpt'!$N:$N,AH$1)</f>
        <v>0</v>
      </c>
      <c r="AI710" s="86">
        <f>SUMIFS('sys inv movment rpt'!$M:$M,'sys inv movment rpt'!$L:$L,$M710,'sys inv movment rpt'!$N:$N,AI$1)</f>
        <v>0</v>
      </c>
      <c r="AJ710" s="86">
        <f>SUMIFS('sys inv movment rpt'!$M:$M,'sys inv movment rpt'!$L:$L,$M710,'sys inv movment rpt'!$N:$N,AJ$1)</f>
        <v>0</v>
      </c>
      <c r="AK710" s="86">
        <f>SUMIFS('sys inv movment rpt'!$M:$M,'sys inv movment rpt'!$L:$L,$M710,'sys inv movment rpt'!$N:$N,AK$1)</f>
        <v>0</v>
      </c>
      <c r="AL710" s="86">
        <f>SUMIFS('sys inv movment rpt'!$M:$M,'sys inv movment rpt'!$L:$L,$M710,'sys inv movment rpt'!$N:$N,AL$1)</f>
        <v>0</v>
      </c>
      <c r="AM710" s="86">
        <f>SUMIFS('sys inv movment rpt'!$M:$M,'sys inv movment rpt'!$L:$L,$M710,'sys inv movment rpt'!$N:$N,AM$1)</f>
        <v>0</v>
      </c>
      <c r="AN710" s="86">
        <f>SUMIFS('sys inv movment rpt'!$M:$M,'sys inv movment rpt'!$L:$L,$M710,'sys inv movment rpt'!$N:$N,AN$1)</f>
        <v>0</v>
      </c>
      <c r="AO710" s="86">
        <f>SUMIFS('sys inv movment rpt'!$M:$M,'sys inv movment rpt'!$L:$L,$M710,'sys inv movment rpt'!$N:$N,AO$1)</f>
        <v>0</v>
      </c>
      <c r="AP710" s="86">
        <f>SUMIFS('sys inv movment rpt'!$M:$M,'sys inv movment rpt'!$L:$L,$M710,'sys inv movment rpt'!$N:$N,AP$1)</f>
        <v>0</v>
      </c>
      <c r="AQ710" s="86">
        <f>SUMIFS('sys inv movment rpt'!$M:$M,'sys inv movment rpt'!$L:$L,$M710,'sys inv movment rpt'!$N:$N,AQ$1)</f>
        <v>0</v>
      </c>
      <c r="AR710" s="86">
        <f>SUMIFS('sys inv movment rpt'!$M:$M,'sys inv movment rpt'!$L:$L,$M710,'sys inv movment rpt'!$N:$N,AR$1)</f>
        <v>0</v>
      </c>
      <c r="AS710" s="86">
        <f>SUMIFS('sys inv movment rpt'!$M:$M,'sys inv movment rpt'!$L:$L,$M710,'sys inv movment rpt'!$N:$N,AS$1)</f>
        <v>0</v>
      </c>
      <c r="AT710" s="86">
        <f>SUMIFS('sys inv movment rpt'!$M:$M,'sys inv movment rpt'!$L:$L,$M710,'sys inv movment rpt'!$N:$N,AT$1)</f>
        <v>0</v>
      </c>
      <c r="AU710" s="86">
        <f>SUMIFS('sys inv movment rpt'!$M:$M,'sys inv movment rpt'!$L:$L,$M710,'sys inv movment rpt'!$N:$N,AU$1)</f>
        <v>0</v>
      </c>
      <c r="AV710" s="86">
        <f>SUMIFS('sys inv movment rpt'!$M:$M,'sys inv movment rpt'!$L:$L,$M710,'sys inv movment rpt'!$N:$N,AV$1)</f>
        <v>0</v>
      </c>
      <c r="AW710" s="87" t="str">
        <f>IFERROR(VLOOKUP(A710,'sys-backorder details'!E:U,17,0),"-")</f>
        <v>-</v>
      </c>
      <c r="AX710" s="87" t="str">
        <f>IF(K710&gt;1,VLOOKUP(A710,'settings-routing'!A:I,9,0),"")</f>
        <v/>
      </c>
    </row>
    <row r="711" ht="12.75" hidden="1" customHeight="1">
      <c r="A711" s="28" t="s">
        <v>1574</v>
      </c>
      <c r="B711" s="28" t="s">
        <v>1575</v>
      </c>
      <c r="C711" s="50">
        <f t="shared" si="2"/>
        <v>0</v>
      </c>
      <c r="D711" s="80">
        <f>SUMIF('Stocks 101-111'!$J:$J,'item dashboard'!A711,'Stocks 101-111'!K:K)</f>
        <v>0</v>
      </c>
      <c r="E711" s="80">
        <f>SUMIF('Stocks 101-111'!$J:$J,'item dashboard'!A711,'Stocks 101-111'!$L:$L)</f>
        <v>0</v>
      </c>
      <c r="F711" s="81">
        <f t="shared" si="3"/>
        <v>0</v>
      </c>
      <c r="G711" s="82">
        <f t="shared" si="4"/>
        <v>0</v>
      </c>
      <c r="H711" s="50">
        <f>SUMIFS('sys-backorder details'!$M:$M,'sys-backorder details'!$E:$E,'item dashboard'!A711,'sys-backorder details'!$V:$V,"")</f>
        <v>0</v>
      </c>
      <c r="I711" s="83">
        <f>SUMIF('settings-routing'!$I:$I,'item dashboard'!A711,'settings-routing'!$O:$O)</f>
        <v>0</v>
      </c>
      <c r="J711" s="50">
        <f>SUMIFS('sys-backorder details'!$M:$M,'sys-backorder details'!$E:$E,'item dashboard'!A711,'sys-backorder details'!$V:$V,"Call off")</f>
        <v>0</v>
      </c>
      <c r="K711" s="84">
        <f t="shared" si="5"/>
        <v>0</v>
      </c>
      <c r="L711" s="84">
        <f>SUMIF('Production Plan'!$E:$E,'item dashboard'!A711,'Production Plan'!$N:$N)</f>
        <v>0</v>
      </c>
      <c r="M711" s="85" t="str">
        <f t="shared" si="6"/>
        <v>B-L12-W58-SEWECO-1 Ltr. Printed Super Thiner</v>
      </c>
      <c r="N711" s="86">
        <f>SUMIFS('sys inv movment rpt'!$M:$M,'sys inv movment rpt'!$L:$L,$M711,'sys inv movment rpt'!$N:$N,N$1)</f>
        <v>0</v>
      </c>
      <c r="O711" s="86">
        <f>SUMIFS('sys inv movment rpt'!$M:$M,'sys inv movment rpt'!$L:$L,$M711,'sys inv movment rpt'!$N:$N,O$1)</f>
        <v>0</v>
      </c>
      <c r="P711" s="86">
        <f>SUMIFS('sys inv movment rpt'!$M:$M,'sys inv movment rpt'!$L:$L,$M711,'sys inv movment rpt'!$N:$N,P$1)</f>
        <v>0</v>
      </c>
      <c r="Q711" s="86">
        <f>SUMIFS('sys inv movment rpt'!$M:$M,'sys inv movment rpt'!$L:$L,$M711,'sys inv movment rpt'!$N:$N,Q$1)</f>
        <v>0</v>
      </c>
      <c r="R711" s="86">
        <f>SUMIFS('sys inv movment rpt'!$M:$M,'sys inv movment rpt'!$L:$L,$M711,'sys inv movment rpt'!$N:$N,R$1)</f>
        <v>0</v>
      </c>
      <c r="S711" s="86">
        <f>SUMIFS('sys inv movment rpt'!$M:$M,'sys inv movment rpt'!$L:$L,$M711,'sys inv movment rpt'!$N:$N,S$1)</f>
        <v>0</v>
      </c>
      <c r="T711" s="86">
        <f>SUMIFS('sys inv movment rpt'!$M:$M,'sys inv movment rpt'!$L:$L,$M711,'sys inv movment rpt'!$N:$N,T$1)</f>
        <v>0</v>
      </c>
      <c r="U711" s="86">
        <f>SUMIFS('sys inv movment rpt'!$M:$M,'sys inv movment rpt'!$L:$L,$M711,'sys inv movment rpt'!$N:$N,U$1)</f>
        <v>0</v>
      </c>
      <c r="V711" s="86">
        <f>SUMIFS('sys inv movment rpt'!$M:$M,'sys inv movment rpt'!$L:$L,$M711,'sys inv movment rpt'!$N:$N,V$1)</f>
        <v>0</v>
      </c>
      <c r="W711" s="86">
        <f>SUMIFS('sys inv movment rpt'!$M:$M,'sys inv movment rpt'!$L:$L,$M711,'sys inv movment rpt'!$N:$N,W$1)</f>
        <v>0</v>
      </c>
      <c r="X711" s="86">
        <f>SUMIFS('sys inv movment rpt'!$M:$M,'sys inv movment rpt'!$L:$L,$M711,'sys inv movment rpt'!$N:$N,X$1)</f>
        <v>0</v>
      </c>
      <c r="Y711" s="86">
        <f>SUMIFS('sys inv movment rpt'!$M:$M,'sys inv movment rpt'!$L:$L,$M711,'sys inv movment rpt'!$N:$N,Y$1)</f>
        <v>0</v>
      </c>
      <c r="Z711" s="86">
        <f>SUMIFS('sys inv movment rpt'!$M:$M,'sys inv movment rpt'!$L:$L,$M711,'sys inv movment rpt'!$N:$N,Z$1)</f>
        <v>0</v>
      </c>
      <c r="AA711" s="86">
        <f>SUMIFS('sys inv movment rpt'!$M:$M,'sys inv movment rpt'!$L:$L,$M711,'sys inv movment rpt'!$N:$N,AA$1)</f>
        <v>0</v>
      </c>
      <c r="AB711" s="86">
        <f>SUMIFS('sys inv movment rpt'!$M:$M,'sys inv movment rpt'!$L:$L,$M711,'sys inv movment rpt'!$N:$N,AB$1)</f>
        <v>0</v>
      </c>
      <c r="AC711" s="86">
        <f>SUMIFS('sys inv movment rpt'!$M:$M,'sys inv movment rpt'!$L:$L,$M711,'sys inv movment rpt'!$N:$N,AC$1)</f>
        <v>0</v>
      </c>
      <c r="AD711" s="86">
        <f>SUMIFS('sys inv movment rpt'!$M:$M,'sys inv movment rpt'!$L:$L,$M711,'sys inv movment rpt'!$N:$N,AD$1)</f>
        <v>0</v>
      </c>
      <c r="AE711" s="86">
        <f>SUMIFS('sys inv movment rpt'!$M:$M,'sys inv movment rpt'!$L:$L,$M711,'sys inv movment rpt'!$N:$N,AE$1)</f>
        <v>0</v>
      </c>
      <c r="AF711" s="86">
        <f>SUMIFS('sys inv movment rpt'!$M:$M,'sys inv movment rpt'!$L:$L,$M711,'sys inv movment rpt'!$N:$N,AF$1)</f>
        <v>0</v>
      </c>
      <c r="AG711" s="86">
        <f>SUMIFS('sys inv movment rpt'!$M:$M,'sys inv movment rpt'!$L:$L,$M711,'sys inv movment rpt'!$N:$N,AG$1)</f>
        <v>0</v>
      </c>
      <c r="AH711" s="86">
        <f>SUMIFS('sys inv movment rpt'!$M:$M,'sys inv movment rpt'!$L:$L,$M711,'sys inv movment rpt'!$N:$N,AH$1)</f>
        <v>0</v>
      </c>
      <c r="AI711" s="86">
        <f>SUMIFS('sys inv movment rpt'!$M:$M,'sys inv movment rpt'!$L:$L,$M711,'sys inv movment rpt'!$N:$N,AI$1)</f>
        <v>0</v>
      </c>
      <c r="AJ711" s="86">
        <f>SUMIFS('sys inv movment rpt'!$M:$M,'sys inv movment rpt'!$L:$L,$M711,'sys inv movment rpt'!$N:$N,AJ$1)</f>
        <v>0</v>
      </c>
      <c r="AK711" s="86">
        <f>SUMIFS('sys inv movment rpt'!$M:$M,'sys inv movment rpt'!$L:$L,$M711,'sys inv movment rpt'!$N:$N,AK$1)</f>
        <v>0</v>
      </c>
      <c r="AL711" s="86">
        <f>SUMIFS('sys inv movment rpt'!$M:$M,'sys inv movment rpt'!$L:$L,$M711,'sys inv movment rpt'!$N:$N,AL$1)</f>
        <v>0</v>
      </c>
      <c r="AM711" s="86">
        <f>SUMIFS('sys inv movment rpt'!$M:$M,'sys inv movment rpt'!$L:$L,$M711,'sys inv movment rpt'!$N:$N,AM$1)</f>
        <v>0</v>
      </c>
      <c r="AN711" s="86">
        <f>SUMIFS('sys inv movment rpt'!$M:$M,'sys inv movment rpt'!$L:$L,$M711,'sys inv movment rpt'!$N:$N,AN$1)</f>
        <v>0</v>
      </c>
      <c r="AO711" s="86">
        <f>SUMIFS('sys inv movment rpt'!$M:$M,'sys inv movment rpt'!$L:$L,$M711,'sys inv movment rpt'!$N:$N,AO$1)</f>
        <v>0</v>
      </c>
      <c r="AP711" s="86">
        <f>SUMIFS('sys inv movment rpt'!$M:$M,'sys inv movment rpt'!$L:$L,$M711,'sys inv movment rpt'!$N:$N,AP$1)</f>
        <v>0</v>
      </c>
      <c r="AQ711" s="86">
        <f>SUMIFS('sys inv movment rpt'!$M:$M,'sys inv movment rpt'!$L:$L,$M711,'sys inv movment rpt'!$N:$N,AQ$1)</f>
        <v>0</v>
      </c>
      <c r="AR711" s="86">
        <f>SUMIFS('sys inv movment rpt'!$M:$M,'sys inv movment rpt'!$L:$L,$M711,'sys inv movment rpt'!$N:$N,AR$1)</f>
        <v>0</v>
      </c>
      <c r="AS711" s="86">
        <f>SUMIFS('sys inv movment rpt'!$M:$M,'sys inv movment rpt'!$L:$L,$M711,'sys inv movment rpt'!$N:$N,AS$1)</f>
        <v>0</v>
      </c>
      <c r="AT711" s="86">
        <f>SUMIFS('sys inv movment rpt'!$M:$M,'sys inv movment rpt'!$L:$L,$M711,'sys inv movment rpt'!$N:$N,AT$1)</f>
        <v>0</v>
      </c>
      <c r="AU711" s="86">
        <f>SUMIFS('sys inv movment rpt'!$M:$M,'sys inv movment rpt'!$L:$L,$M711,'sys inv movment rpt'!$N:$N,AU$1)</f>
        <v>0</v>
      </c>
      <c r="AV711" s="86">
        <f>SUMIFS('sys inv movment rpt'!$M:$M,'sys inv movment rpt'!$L:$L,$M711,'sys inv movment rpt'!$N:$N,AV$1)</f>
        <v>0</v>
      </c>
      <c r="AW711" s="87" t="str">
        <f>IFERROR(VLOOKUP(A711,'sys-backorder details'!E:U,17,0),"-")</f>
        <v>-</v>
      </c>
      <c r="AX711" s="87" t="str">
        <f>IF(K711&gt;1,VLOOKUP(A711,'settings-routing'!A:I,9,0),"")</f>
        <v/>
      </c>
    </row>
    <row r="712" ht="12.75" hidden="1" customHeight="1">
      <c r="A712" s="28" t="s">
        <v>1576</v>
      </c>
      <c r="B712" s="28" t="s">
        <v>1577</v>
      </c>
      <c r="C712" s="50">
        <f t="shared" si="2"/>
        <v>0</v>
      </c>
      <c r="D712" s="80">
        <f>SUMIF('Stocks 101-111'!$J:$J,'item dashboard'!A712,'Stocks 101-111'!K:K)</f>
        <v>0</v>
      </c>
      <c r="E712" s="80">
        <f>SUMIF('Stocks 101-111'!$J:$J,'item dashboard'!A712,'Stocks 101-111'!$L:$L)</f>
        <v>0</v>
      </c>
      <c r="F712" s="81">
        <f t="shared" si="3"/>
        <v>0</v>
      </c>
      <c r="G712" s="82">
        <f t="shared" si="4"/>
        <v>0</v>
      </c>
      <c r="H712" s="50">
        <f>SUMIFS('sys-backorder details'!$M:$M,'sys-backorder details'!$E:$E,'item dashboard'!A712,'sys-backorder details'!$V:$V,"")</f>
        <v>0</v>
      </c>
      <c r="I712" s="83">
        <f>SUMIF('settings-routing'!$I:$I,'item dashboard'!A712,'settings-routing'!$O:$O)</f>
        <v>0</v>
      </c>
      <c r="J712" s="50">
        <f>SUMIFS('sys-backorder details'!$M:$M,'sys-backorder details'!$E:$E,'item dashboard'!A712,'sys-backorder details'!$V:$V,"Call off")</f>
        <v>0</v>
      </c>
      <c r="K712" s="84">
        <f t="shared" si="5"/>
        <v>0</v>
      </c>
      <c r="L712" s="84">
        <f>SUMIF('Production Plan'!$E:$E,'item dashboard'!A712,'Production Plan'!$N:$N)</f>
        <v>0</v>
      </c>
      <c r="M712" s="85" t="str">
        <f t="shared" si="6"/>
        <v>B-L12-W58TOBOND-R-1 Ltr. Natural Printed Tough Bond Red K Adhesive</v>
      </c>
      <c r="N712" s="86">
        <f>SUMIFS('sys inv movment rpt'!$M:$M,'sys inv movment rpt'!$L:$L,$M712,'sys inv movment rpt'!$N:$N,N$1)</f>
        <v>0</v>
      </c>
      <c r="O712" s="86">
        <f>SUMIFS('sys inv movment rpt'!$M:$M,'sys inv movment rpt'!$L:$L,$M712,'sys inv movment rpt'!$N:$N,O$1)</f>
        <v>0</v>
      </c>
      <c r="P712" s="86">
        <f>SUMIFS('sys inv movment rpt'!$M:$M,'sys inv movment rpt'!$L:$L,$M712,'sys inv movment rpt'!$N:$N,P$1)</f>
        <v>0</v>
      </c>
      <c r="Q712" s="86">
        <f>SUMIFS('sys inv movment rpt'!$M:$M,'sys inv movment rpt'!$L:$L,$M712,'sys inv movment rpt'!$N:$N,Q$1)</f>
        <v>0</v>
      </c>
      <c r="R712" s="86">
        <f>SUMIFS('sys inv movment rpt'!$M:$M,'sys inv movment rpt'!$L:$L,$M712,'sys inv movment rpt'!$N:$N,R$1)</f>
        <v>0</v>
      </c>
      <c r="S712" s="86">
        <f>SUMIFS('sys inv movment rpt'!$M:$M,'sys inv movment rpt'!$L:$L,$M712,'sys inv movment rpt'!$N:$N,S$1)</f>
        <v>0</v>
      </c>
      <c r="T712" s="86">
        <f>SUMIFS('sys inv movment rpt'!$M:$M,'sys inv movment rpt'!$L:$L,$M712,'sys inv movment rpt'!$N:$N,T$1)</f>
        <v>0</v>
      </c>
      <c r="U712" s="86">
        <f>SUMIFS('sys inv movment rpt'!$M:$M,'sys inv movment rpt'!$L:$L,$M712,'sys inv movment rpt'!$N:$N,U$1)</f>
        <v>0</v>
      </c>
      <c r="V712" s="86">
        <f>SUMIFS('sys inv movment rpt'!$M:$M,'sys inv movment rpt'!$L:$L,$M712,'sys inv movment rpt'!$N:$N,V$1)</f>
        <v>0</v>
      </c>
      <c r="W712" s="86">
        <f>SUMIFS('sys inv movment rpt'!$M:$M,'sys inv movment rpt'!$L:$L,$M712,'sys inv movment rpt'!$N:$N,W$1)</f>
        <v>0</v>
      </c>
      <c r="X712" s="86">
        <f>SUMIFS('sys inv movment rpt'!$M:$M,'sys inv movment rpt'!$L:$L,$M712,'sys inv movment rpt'!$N:$N,X$1)</f>
        <v>0</v>
      </c>
      <c r="Y712" s="86">
        <f>SUMIFS('sys inv movment rpt'!$M:$M,'sys inv movment rpt'!$L:$L,$M712,'sys inv movment rpt'!$N:$N,Y$1)</f>
        <v>0</v>
      </c>
      <c r="Z712" s="86">
        <f>SUMIFS('sys inv movment rpt'!$M:$M,'sys inv movment rpt'!$L:$L,$M712,'sys inv movment rpt'!$N:$N,Z$1)</f>
        <v>0</v>
      </c>
      <c r="AA712" s="86">
        <f>SUMIFS('sys inv movment rpt'!$M:$M,'sys inv movment rpt'!$L:$L,$M712,'sys inv movment rpt'!$N:$N,AA$1)</f>
        <v>0</v>
      </c>
      <c r="AB712" s="86">
        <f>SUMIFS('sys inv movment rpt'!$M:$M,'sys inv movment rpt'!$L:$L,$M712,'sys inv movment rpt'!$N:$N,AB$1)</f>
        <v>0</v>
      </c>
      <c r="AC712" s="86">
        <f>SUMIFS('sys inv movment rpt'!$M:$M,'sys inv movment rpt'!$L:$L,$M712,'sys inv movment rpt'!$N:$N,AC$1)</f>
        <v>0</v>
      </c>
      <c r="AD712" s="86">
        <f>SUMIFS('sys inv movment rpt'!$M:$M,'sys inv movment rpt'!$L:$L,$M712,'sys inv movment rpt'!$N:$N,AD$1)</f>
        <v>0</v>
      </c>
      <c r="AE712" s="86">
        <f>SUMIFS('sys inv movment rpt'!$M:$M,'sys inv movment rpt'!$L:$L,$M712,'sys inv movment rpt'!$N:$N,AE$1)</f>
        <v>0</v>
      </c>
      <c r="AF712" s="86">
        <f>SUMIFS('sys inv movment rpt'!$M:$M,'sys inv movment rpt'!$L:$L,$M712,'sys inv movment rpt'!$N:$N,AF$1)</f>
        <v>0</v>
      </c>
      <c r="AG712" s="86">
        <f>SUMIFS('sys inv movment rpt'!$M:$M,'sys inv movment rpt'!$L:$L,$M712,'sys inv movment rpt'!$N:$N,AG$1)</f>
        <v>0</v>
      </c>
      <c r="AH712" s="86">
        <f>SUMIFS('sys inv movment rpt'!$M:$M,'sys inv movment rpt'!$L:$L,$M712,'sys inv movment rpt'!$N:$N,AH$1)</f>
        <v>0</v>
      </c>
      <c r="AI712" s="86">
        <f>SUMIFS('sys inv movment rpt'!$M:$M,'sys inv movment rpt'!$L:$L,$M712,'sys inv movment rpt'!$N:$N,AI$1)</f>
        <v>0</v>
      </c>
      <c r="AJ712" s="86">
        <f>SUMIFS('sys inv movment rpt'!$M:$M,'sys inv movment rpt'!$L:$L,$M712,'sys inv movment rpt'!$N:$N,AJ$1)</f>
        <v>0</v>
      </c>
      <c r="AK712" s="86">
        <f>SUMIFS('sys inv movment rpt'!$M:$M,'sys inv movment rpt'!$L:$L,$M712,'sys inv movment rpt'!$N:$N,AK$1)</f>
        <v>0</v>
      </c>
      <c r="AL712" s="86">
        <f>SUMIFS('sys inv movment rpt'!$M:$M,'sys inv movment rpt'!$L:$L,$M712,'sys inv movment rpt'!$N:$N,AL$1)</f>
        <v>0</v>
      </c>
      <c r="AM712" s="86">
        <f>SUMIFS('sys inv movment rpt'!$M:$M,'sys inv movment rpt'!$L:$L,$M712,'sys inv movment rpt'!$N:$N,AM$1)</f>
        <v>0</v>
      </c>
      <c r="AN712" s="86">
        <f>SUMIFS('sys inv movment rpt'!$M:$M,'sys inv movment rpt'!$L:$L,$M712,'sys inv movment rpt'!$N:$N,AN$1)</f>
        <v>0</v>
      </c>
      <c r="AO712" s="86">
        <f>SUMIFS('sys inv movment rpt'!$M:$M,'sys inv movment rpt'!$L:$L,$M712,'sys inv movment rpt'!$N:$N,AO$1)</f>
        <v>0</v>
      </c>
      <c r="AP712" s="86">
        <f>SUMIFS('sys inv movment rpt'!$M:$M,'sys inv movment rpt'!$L:$L,$M712,'sys inv movment rpt'!$N:$N,AP$1)</f>
        <v>0</v>
      </c>
      <c r="AQ712" s="86">
        <f>SUMIFS('sys inv movment rpt'!$M:$M,'sys inv movment rpt'!$L:$L,$M712,'sys inv movment rpt'!$N:$N,AQ$1)</f>
        <v>0</v>
      </c>
      <c r="AR712" s="86">
        <f>SUMIFS('sys inv movment rpt'!$M:$M,'sys inv movment rpt'!$L:$L,$M712,'sys inv movment rpt'!$N:$N,AR$1)</f>
        <v>0</v>
      </c>
      <c r="AS712" s="86">
        <f>SUMIFS('sys inv movment rpt'!$M:$M,'sys inv movment rpt'!$L:$L,$M712,'sys inv movment rpt'!$N:$N,AS$1)</f>
        <v>0</v>
      </c>
      <c r="AT712" s="86">
        <f>SUMIFS('sys inv movment rpt'!$M:$M,'sys inv movment rpt'!$L:$L,$M712,'sys inv movment rpt'!$N:$N,AT$1)</f>
        <v>0</v>
      </c>
      <c r="AU712" s="86">
        <f>SUMIFS('sys inv movment rpt'!$M:$M,'sys inv movment rpt'!$L:$L,$M712,'sys inv movment rpt'!$N:$N,AU$1)</f>
        <v>0</v>
      </c>
      <c r="AV712" s="86">
        <f>SUMIFS('sys inv movment rpt'!$M:$M,'sys inv movment rpt'!$L:$L,$M712,'sys inv movment rpt'!$N:$N,AV$1)</f>
        <v>0</v>
      </c>
      <c r="AW712" s="87" t="str">
        <f>IFERROR(VLOOKUP(A712,'sys-backorder details'!E:U,17,0),"-")</f>
        <v>-</v>
      </c>
      <c r="AX712" s="87" t="str">
        <f>IF(K712&gt;1,VLOOKUP(A712,'settings-routing'!A:I,9,0),"")</f>
        <v/>
      </c>
    </row>
    <row r="713" ht="12.75" hidden="1" customHeight="1">
      <c r="A713" s="50" t="s">
        <v>1578</v>
      </c>
      <c r="B713" s="50" t="s">
        <v>1579</v>
      </c>
      <c r="C713" s="50">
        <f t="shared" si="2"/>
        <v>0</v>
      </c>
      <c r="D713" s="80">
        <f>SUMIF('Stocks 101-111'!$J:$J,'item dashboard'!A713,'Stocks 101-111'!K:K)</f>
        <v>0</v>
      </c>
      <c r="E713" s="80">
        <f>SUMIF('Stocks 101-111'!$J:$J,'item dashboard'!A713,'Stocks 101-111'!$L:$L)</f>
        <v>0</v>
      </c>
      <c r="F713" s="81">
        <f t="shared" si="3"/>
        <v>0</v>
      </c>
      <c r="G713" s="82">
        <f t="shared" si="4"/>
        <v>0</v>
      </c>
      <c r="H713" s="50">
        <f>SUMIFS('sys-backorder details'!$M:$M,'sys-backorder details'!$E:$E,'item dashboard'!A713,'sys-backorder details'!$V:$V,"")</f>
        <v>0</v>
      </c>
      <c r="I713" s="83">
        <f>SUMIF('settings-routing'!$I:$I,'item dashboard'!A713,'settings-routing'!$O:$O)</f>
        <v>0</v>
      </c>
      <c r="J713" s="50">
        <f>SUMIFS('sys-backorder details'!$M:$M,'sys-backorder details'!$E:$E,'item dashboard'!A713,'sys-backorder details'!$V:$V,"Call off")</f>
        <v>0</v>
      </c>
      <c r="K713" s="84">
        <f t="shared" si="5"/>
        <v>0</v>
      </c>
      <c r="L713" s="84">
        <f>SUMIF('Production Plan'!$E:$E,'item dashboard'!A713,'Production Plan'!$N:$N)</f>
        <v>0</v>
      </c>
      <c r="M713" s="85" t="str">
        <f t="shared" si="6"/>
        <v>B-L12-W65-1Litre White JerryCan</v>
      </c>
      <c r="N713" s="86">
        <f>SUMIFS('sys inv movment rpt'!$M:$M,'sys inv movment rpt'!$L:$L,$M713,'sys inv movment rpt'!$N:$N,N$1)</f>
        <v>0</v>
      </c>
      <c r="O713" s="86">
        <f>SUMIFS('sys inv movment rpt'!$M:$M,'sys inv movment rpt'!$L:$L,$M713,'sys inv movment rpt'!$N:$N,O$1)</f>
        <v>0</v>
      </c>
      <c r="P713" s="86">
        <f>SUMIFS('sys inv movment rpt'!$M:$M,'sys inv movment rpt'!$L:$L,$M713,'sys inv movment rpt'!$N:$N,P$1)</f>
        <v>0</v>
      </c>
      <c r="Q713" s="86">
        <f>SUMIFS('sys inv movment rpt'!$M:$M,'sys inv movment rpt'!$L:$L,$M713,'sys inv movment rpt'!$N:$N,Q$1)</f>
        <v>0</v>
      </c>
      <c r="R713" s="86">
        <f>SUMIFS('sys inv movment rpt'!$M:$M,'sys inv movment rpt'!$L:$L,$M713,'sys inv movment rpt'!$N:$N,R$1)</f>
        <v>0</v>
      </c>
      <c r="S713" s="86">
        <f>SUMIFS('sys inv movment rpt'!$M:$M,'sys inv movment rpt'!$L:$L,$M713,'sys inv movment rpt'!$N:$N,S$1)</f>
        <v>0</v>
      </c>
      <c r="T713" s="86">
        <f>SUMIFS('sys inv movment rpt'!$M:$M,'sys inv movment rpt'!$L:$L,$M713,'sys inv movment rpt'!$N:$N,T$1)</f>
        <v>0</v>
      </c>
      <c r="U713" s="86">
        <f>SUMIFS('sys inv movment rpt'!$M:$M,'sys inv movment rpt'!$L:$L,$M713,'sys inv movment rpt'!$N:$N,U$1)</f>
        <v>0</v>
      </c>
      <c r="V713" s="86">
        <f>SUMIFS('sys inv movment rpt'!$M:$M,'sys inv movment rpt'!$L:$L,$M713,'sys inv movment rpt'!$N:$N,V$1)</f>
        <v>0</v>
      </c>
      <c r="W713" s="86">
        <f>SUMIFS('sys inv movment rpt'!$M:$M,'sys inv movment rpt'!$L:$L,$M713,'sys inv movment rpt'!$N:$N,W$1)</f>
        <v>0</v>
      </c>
      <c r="X713" s="86">
        <f>SUMIFS('sys inv movment rpt'!$M:$M,'sys inv movment rpt'!$L:$L,$M713,'sys inv movment rpt'!$N:$N,X$1)</f>
        <v>0</v>
      </c>
      <c r="Y713" s="86">
        <f>SUMIFS('sys inv movment rpt'!$M:$M,'sys inv movment rpt'!$L:$L,$M713,'sys inv movment rpt'!$N:$N,Y$1)</f>
        <v>0</v>
      </c>
      <c r="Z713" s="86">
        <f>SUMIFS('sys inv movment rpt'!$M:$M,'sys inv movment rpt'!$L:$L,$M713,'sys inv movment rpt'!$N:$N,Z$1)</f>
        <v>0</v>
      </c>
      <c r="AA713" s="86">
        <f>SUMIFS('sys inv movment rpt'!$M:$M,'sys inv movment rpt'!$L:$L,$M713,'sys inv movment rpt'!$N:$N,AA$1)</f>
        <v>0</v>
      </c>
      <c r="AB713" s="86">
        <f>SUMIFS('sys inv movment rpt'!$M:$M,'sys inv movment rpt'!$L:$L,$M713,'sys inv movment rpt'!$N:$N,AB$1)</f>
        <v>0</v>
      </c>
      <c r="AC713" s="86">
        <f>SUMIFS('sys inv movment rpt'!$M:$M,'sys inv movment rpt'!$L:$L,$M713,'sys inv movment rpt'!$N:$N,AC$1)</f>
        <v>0</v>
      </c>
      <c r="AD713" s="86">
        <f>SUMIFS('sys inv movment rpt'!$M:$M,'sys inv movment rpt'!$L:$L,$M713,'sys inv movment rpt'!$N:$N,AD$1)</f>
        <v>0</v>
      </c>
      <c r="AE713" s="86">
        <f>SUMIFS('sys inv movment rpt'!$M:$M,'sys inv movment rpt'!$L:$L,$M713,'sys inv movment rpt'!$N:$N,AE$1)</f>
        <v>0</v>
      </c>
      <c r="AF713" s="86">
        <f>SUMIFS('sys inv movment rpt'!$M:$M,'sys inv movment rpt'!$L:$L,$M713,'sys inv movment rpt'!$N:$N,AF$1)</f>
        <v>0</v>
      </c>
      <c r="AG713" s="86">
        <f>SUMIFS('sys inv movment rpt'!$M:$M,'sys inv movment rpt'!$L:$L,$M713,'sys inv movment rpt'!$N:$N,AG$1)</f>
        <v>0</v>
      </c>
      <c r="AH713" s="86">
        <f>SUMIFS('sys inv movment rpt'!$M:$M,'sys inv movment rpt'!$L:$L,$M713,'sys inv movment rpt'!$N:$N,AH$1)</f>
        <v>0</v>
      </c>
      <c r="AI713" s="86">
        <f>SUMIFS('sys inv movment rpt'!$M:$M,'sys inv movment rpt'!$L:$L,$M713,'sys inv movment rpt'!$N:$N,AI$1)</f>
        <v>0</v>
      </c>
      <c r="AJ713" s="86">
        <f>SUMIFS('sys inv movment rpt'!$M:$M,'sys inv movment rpt'!$L:$L,$M713,'sys inv movment rpt'!$N:$N,AJ$1)</f>
        <v>0</v>
      </c>
      <c r="AK713" s="86">
        <f>SUMIFS('sys inv movment rpt'!$M:$M,'sys inv movment rpt'!$L:$L,$M713,'sys inv movment rpt'!$N:$N,AK$1)</f>
        <v>0</v>
      </c>
      <c r="AL713" s="86">
        <f>SUMIFS('sys inv movment rpt'!$M:$M,'sys inv movment rpt'!$L:$L,$M713,'sys inv movment rpt'!$N:$N,AL$1)</f>
        <v>0</v>
      </c>
      <c r="AM713" s="86">
        <f>SUMIFS('sys inv movment rpt'!$M:$M,'sys inv movment rpt'!$L:$L,$M713,'sys inv movment rpt'!$N:$N,AM$1)</f>
        <v>0</v>
      </c>
      <c r="AN713" s="86">
        <f>SUMIFS('sys inv movment rpt'!$M:$M,'sys inv movment rpt'!$L:$L,$M713,'sys inv movment rpt'!$N:$N,AN$1)</f>
        <v>0</v>
      </c>
      <c r="AO713" s="86">
        <f>SUMIFS('sys inv movment rpt'!$M:$M,'sys inv movment rpt'!$L:$L,$M713,'sys inv movment rpt'!$N:$N,AO$1)</f>
        <v>0</v>
      </c>
      <c r="AP713" s="86">
        <f>SUMIFS('sys inv movment rpt'!$M:$M,'sys inv movment rpt'!$L:$L,$M713,'sys inv movment rpt'!$N:$N,AP$1)</f>
        <v>0</v>
      </c>
      <c r="AQ713" s="86">
        <f>SUMIFS('sys inv movment rpt'!$M:$M,'sys inv movment rpt'!$L:$L,$M713,'sys inv movment rpt'!$N:$N,AQ$1)</f>
        <v>0</v>
      </c>
      <c r="AR713" s="86">
        <f>SUMIFS('sys inv movment rpt'!$M:$M,'sys inv movment rpt'!$L:$L,$M713,'sys inv movment rpt'!$N:$N,AR$1)</f>
        <v>0</v>
      </c>
      <c r="AS713" s="86">
        <f>SUMIFS('sys inv movment rpt'!$M:$M,'sys inv movment rpt'!$L:$L,$M713,'sys inv movment rpt'!$N:$N,AS$1)</f>
        <v>0</v>
      </c>
      <c r="AT713" s="86">
        <f>SUMIFS('sys inv movment rpt'!$M:$M,'sys inv movment rpt'!$L:$L,$M713,'sys inv movment rpt'!$N:$N,AT$1)</f>
        <v>0</v>
      </c>
      <c r="AU713" s="86">
        <f>SUMIFS('sys inv movment rpt'!$M:$M,'sys inv movment rpt'!$L:$L,$M713,'sys inv movment rpt'!$N:$N,AU$1)</f>
        <v>0</v>
      </c>
      <c r="AV713" s="86">
        <f>SUMIFS('sys inv movment rpt'!$M:$M,'sys inv movment rpt'!$L:$L,$M713,'sys inv movment rpt'!$N:$N,AV$1)</f>
        <v>0</v>
      </c>
      <c r="AW713" s="87" t="str">
        <f>IFERROR(VLOOKUP(A713,'sys-backorder details'!E:U,17,0),"-")</f>
        <v>-</v>
      </c>
      <c r="AX713" s="87" t="str">
        <f>IF(K713&gt;1,VLOOKUP(A713,'settings-routing'!A:I,9,0),"")</f>
        <v/>
      </c>
    </row>
    <row r="714" ht="12.75" hidden="1" customHeight="1">
      <c r="A714" s="50" t="s">
        <v>1580</v>
      </c>
      <c r="B714" s="50" t="s">
        <v>1581</v>
      </c>
      <c r="C714" s="50">
        <f t="shared" si="2"/>
        <v>72</v>
      </c>
      <c r="D714" s="80">
        <f>SUMIF('Stocks 101-111'!$J:$J,'item dashboard'!A714,'Stocks 101-111'!K:K)</f>
        <v>72</v>
      </c>
      <c r="E714" s="80">
        <f>SUMIF('Stocks 101-111'!$J:$J,'item dashboard'!A714,'Stocks 101-111'!$L:$L)</f>
        <v>0</v>
      </c>
      <c r="F714" s="81">
        <f t="shared" si="3"/>
        <v>0</v>
      </c>
      <c r="G714" s="82">
        <f t="shared" si="4"/>
        <v>0.1428571429</v>
      </c>
      <c r="H714" s="50">
        <f>SUMIFS('sys-backorder details'!$M:$M,'sys-backorder details'!$E:$E,'item dashboard'!A714,'sys-backorder details'!$V:$V,"")</f>
        <v>0</v>
      </c>
      <c r="I714" s="83">
        <f>SUMIF('settings-routing'!$I:$I,'item dashboard'!A714,'settings-routing'!$O:$O)</f>
        <v>0</v>
      </c>
      <c r="J714" s="50">
        <f>SUMIFS('sys-backorder details'!$M:$M,'sys-backorder details'!$E:$E,'item dashboard'!A714,'sys-backorder details'!$V:$V,"Call off")</f>
        <v>14272</v>
      </c>
      <c r="K714" s="84">
        <f t="shared" si="5"/>
        <v>-72</v>
      </c>
      <c r="L714" s="84">
        <f>SUMIF('Production Plan'!$E:$E,'item dashboard'!A714,'Production Plan'!$N:$N)</f>
        <v>1</v>
      </c>
      <c r="M714" s="85" t="str">
        <f t="shared" si="6"/>
        <v>B-L13LO-GN50-1ltr Long Green Bottle Only</v>
      </c>
      <c r="N714" s="86">
        <f>SUMIFS('sys inv movment rpt'!$M:$M,'sys inv movment rpt'!$L:$L,$M714,'sys inv movment rpt'!$N:$N,N$1)</f>
        <v>0</v>
      </c>
      <c r="O714" s="86">
        <f>SUMIFS('sys inv movment rpt'!$M:$M,'sys inv movment rpt'!$L:$L,$M714,'sys inv movment rpt'!$N:$N,O$1)</f>
        <v>0</v>
      </c>
      <c r="P714" s="86">
        <f>SUMIFS('sys inv movment rpt'!$M:$M,'sys inv movment rpt'!$L:$L,$M714,'sys inv movment rpt'!$N:$N,P$1)</f>
        <v>0</v>
      </c>
      <c r="Q714" s="86">
        <f>SUMIFS('sys inv movment rpt'!$M:$M,'sys inv movment rpt'!$L:$L,$M714,'sys inv movment rpt'!$N:$N,Q$1)</f>
        <v>0</v>
      </c>
      <c r="R714" s="86">
        <f>SUMIFS('sys inv movment rpt'!$M:$M,'sys inv movment rpt'!$L:$L,$M714,'sys inv movment rpt'!$N:$N,R$1)</f>
        <v>2376</v>
      </c>
      <c r="S714" s="86">
        <f>SUMIFS('sys inv movment rpt'!$M:$M,'sys inv movment rpt'!$L:$L,$M714,'sys inv movment rpt'!$N:$N,S$1)</f>
        <v>0</v>
      </c>
      <c r="T714" s="86">
        <f>SUMIFS('sys inv movment rpt'!$M:$M,'sys inv movment rpt'!$L:$L,$M714,'sys inv movment rpt'!$N:$N,T$1)</f>
        <v>0</v>
      </c>
      <c r="U714" s="86">
        <f>SUMIFS('sys inv movment rpt'!$M:$M,'sys inv movment rpt'!$L:$L,$M714,'sys inv movment rpt'!$N:$N,U$1)</f>
        <v>0</v>
      </c>
      <c r="V714" s="86">
        <f>SUMIFS('sys inv movment rpt'!$M:$M,'sys inv movment rpt'!$L:$L,$M714,'sys inv movment rpt'!$N:$N,V$1)</f>
        <v>1296</v>
      </c>
      <c r="W714" s="86">
        <f>SUMIFS('sys inv movment rpt'!$M:$M,'sys inv movment rpt'!$L:$L,$M714,'sys inv movment rpt'!$N:$N,W$1)</f>
        <v>0</v>
      </c>
      <c r="X714" s="86">
        <f>SUMIFS('sys inv movment rpt'!$M:$M,'sys inv movment rpt'!$L:$L,$M714,'sys inv movment rpt'!$N:$N,X$1)</f>
        <v>0</v>
      </c>
      <c r="Y714" s="86">
        <f>SUMIFS('sys inv movment rpt'!$M:$M,'sys inv movment rpt'!$L:$L,$M714,'sys inv movment rpt'!$N:$N,Y$1)</f>
        <v>0</v>
      </c>
      <c r="Z714" s="86">
        <f>SUMIFS('sys inv movment rpt'!$M:$M,'sys inv movment rpt'!$L:$L,$M714,'sys inv movment rpt'!$N:$N,Z$1)</f>
        <v>0</v>
      </c>
      <c r="AA714" s="86">
        <f>SUMIFS('sys inv movment rpt'!$M:$M,'sys inv movment rpt'!$L:$L,$M714,'sys inv movment rpt'!$N:$N,AA$1)</f>
        <v>5184</v>
      </c>
      <c r="AB714" s="86">
        <f>SUMIFS('sys inv movment rpt'!$M:$M,'sys inv movment rpt'!$L:$L,$M714,'sys inv movment rpt'!$N:$N,AB$1)</f>
        <v>0</v>
      </c>
      <c r="AC714" s="86">
        <f>SUMIFS('sys inv movment rpt'!$M:$M,'sys inv movment rpt'!$L:$L,$M714,'sys inv movment rpt'!$N:$N,AC$1)</f>
        <v>0</v>
      </c>
      <c r="AD714" s="86">
        <f>SUMIFS('sys inv movment rpt'!$M:$M,'sys inv movment rpt'!$L:$L,$M714,'sys inv movment rpt'!$N:$N,AD$1)</f>
        <v>0</v>
      </c>
      <c r="AE714" s="86">
        <f>SUMIFS('sys inv movment rpt'!$M:$M,'sys inv movment rpt'!$L:$L,$M714,'sys inv movment rpt'!$N:$N,AE$1)</f>
        <v>1944</v>
      </c>
      <c r="AF714" s="86">
        <f>SUMIFS('sys inv movment rpt'!$M:$M,'sys inv movment rpt'!$L:$L,$M714,'sys inv movment rpt'!$N:$N,AF$1)</f>
        <v>0</v>
      </c>
      <c r="AG714" s="86">
        <f>SUMIFS('sys inv movment rpt'!$M:$M,'sys inv movment rpt'!$L:$L,$M714,'sys inv movment rpt'!$N:$N,AG$1)</f>
        <v>0</v>
      </c>
      <c r="AH714" s="86">
        <f>SUMIFS('sys inv movment rpt'!$M:$M,'sys inv movment rpt'!$L:$L,$M714,'sys inv movment rpt'!$N:$N,AH$1)</f>
        <v>0</v>
      </c>
      <c r="AI714" s="86">
        <f>SUMIFS('sys inv movment rpt'!$M:$M,'sys inv movment rpt'!$L:$L,$M714,'sys inv movment rpt'!$N:$N,AI$1)</f>
        <v>0</v>
      </c>
      <c r="AJ714" s="86">
        <f>SUMIFS('sys inv movment rpt'!$M:$M,'sys inv movment rpt'!$L:$L,$M714,'sys inv movment rpt'!$N:$N,AJ$1)</f>
        <v>1728</v>
      </c>
      <c r="AK714" s="86">
        <f>SUMIFS('sys inv movment rpt'!$M:$M,'sys inv movment rpt'!$L:$L,$M714,'sys inv movment rpt'!$N:$N,AK$1)</f>
        <v>0</v>
      </c>
      <c r="AL714" s="86">
        <f>SUMIFS('sys inv movment rpt'!$M:$M,'sys inv movment rpt'!$L:$L,$M714,'sys inv movment rpt'!$N:$N,AL$1)</f>
        <v>0</v>
      </c>
      <c r="AM714" s="86">
        <f>SUMIFS('sys inv movment rpt'!$M:$M,'sys inv movment rpt'!$L:$L,$M714,'sys inv movment rpt'!$N:$N,AM$1)</f>
        <v>0</v>
      </c>
      <c r="AN714" s="86">
        <f>SUMIFS('sys inv movment rpt'!$M:$M,'sys inv movment rpt'!$L:$L,$M714,'sys inv movment rpt'!$N:$N,AN$1)</f>
        <v>0</v>
      </c>
      <c r="AO714" s="86">
        <f>SUMIFS('sys inv movment rpt'!$M:$M,'sys inv movment rpt'!$L:$L,$M714,'sys inv movment rpt'!$N:$N,AO$1)</f>
        <v>0</v>
      </c>
      <c r="AP714" s="86">
        <f>SUMIFS('sys inv movment rpt'!$M:$M,'sys inv movment rpt'!$L:$L,$M714,'sys inv movment rpt'!$N:$N,AP$1)</f>
        <v>0</v>
      </c>
      <c r="AQ714" s="86">
        <f>SUMIFS('sys inv movment rpt'!$M:$M,'sys inv movment rpt'!$L:$L,$M714,'sys inv movment rpt'!$N:$N,AQ$1)</f>
        <v>0</v>
      </c>
      <c r="AR714" s="86">
        <f>SUMIFS('sys inv movment rpt'!$M:$M,'sys inv movment rpt'!$L:$L,$M714,'sys inv movment rpt'!$N:$N,AR$1)</f>
        <v>0</v>
      </c>
      <c r="AS714" s="86">
        <f>SUMIFS('sys inv movment rpt'!$M:$M,'sys inv movment rpt'!$L:$L,$M714,'sys inv movment rpt'!$N:$N,AS$1)</f>
        <v>0</v>
      </c>
      <c r="AT714" s="86">
        <f>SUMIFS('sys inv movment rpt'!$M:$M,'sys inv movment rpt'!$L:$L,$M714,'sys inv movment rpt'!$N:$N,AT$1)</f>
        <v>0</v>
      </c>
      <c r="AU714" s="86">
        <f>SUMIFS('sys inv movment rpt'!$M:$M,'sys inv movment rpt'!$L:$L,$M714,'sys inv movment rpt'!$N:$N,AU$1)</f>
        <v>0</v>
      </c>
      <c r="AV714" s="86">
        <f>SUMIFS('sys inv movment rpt'!$M:$M,'sys inv movment rpt'!$L:$L,$M714,'sys inv movment rpt'!$N:$N,AV$1)</f>
        <v>0</v>
      </c>
      <c r="AW714" s="87" t="str">
        <f>IFERROR(VLOOKUP(A714,'sys-backorder details'!E:U,17,0),"-")</f>
        <v>30 Days</v>
      </c>
      <c r="AX714" s="87" t="str">
        <f>IF(K714&gt;1,VLOOKUP(A714,'settings-routing'!A:I,9,0),"")</f>
        <v/>
      </c>
    </row>
    <row r="715" ht="12.75" hidden="1" customHeight="1">
      <c r="A715" s="50" t="s">
        <v>1582</v>
      </c>
      <c r="B715" s="50" t="s">
        <v>1513</v>
      </c>
      <c r="C715" s="50">
        <f t="shared" si="2"/>
        <v>0</v>
      </c>
      <c r="D715" s="80">
        <f>SUMIF('Stocks 101-111'!$J:$J,'item dashboard'!A715,'Stocks 101-111'!K:K)</f>
        <v>0</v>
      </c>
      <c r="E715" s="80">
        <f>SUMIF('Stocks 101-111'!$J:$J,'item dashboard'!A715,'Stocks 101-111'!$L:$L)</f>
        <v>0</v>
      </c>
      <c r="F715" s="81">
        <f t="shared" si="3"/>
        <v>0</v>
      </c>
      <c r="G715" s="82">
        <f t="shared" si="4"/>
        <v>0</v>
      </c>
      <c r="H715" s="50">
        <f>SUMIFS('sys-backorder details'!$M:$M,'sys-backorder details'!$E:$E,'item dashboard'!A715,'sys-backorder details'!$V:$V,"")</f>
        <v>0</v>
      </c>
      <c r="I715" s="83">
        <f>SUMIF('settings-routing'!$I:$I,'item dashboard'!A715,'settings-routing'!$O:$O)</f>
        <v>0</v>
      </c>
      <c r="J715" s="50">
        <f>SUMIFS('sys-backorder details'!$M:$M,'sys-backorder details'!$E:$E,'item dashboard'!A715,'sys-backorder details'!$V:$V,"Call off")</f>
        <v>0</v>
      </c>
      <c r="K715" s="84">
        <f t="shared" si="5"/>
        <v>0</v>
      </c>
      <c r="L715" s="84">
        <f>SUMIF('Production Plan'!$E:$E,'item dashboard'!A715,'Production Plan'!$N:$N)</f>
        <v>0</v>
      </c>
      <c r="M715" s="85" t="str">
        <f t="shared" si="6"/>
        <v>B-L13LO-N58-1 Ltr. Natural Bottle</v>
      </c>
      <c r="N715" s="86">
        <f>SUMIFS('sys inv movment rpt'!$M:$M,'sys inv movment rpt'!$L:$L,$M715,'sys inv movment rpt'!$N:$N,N$1)</f>
        <v>0</v>
      </c>
      <c r="O715" s="86">
        <f>SUMIFS('sys inv movment rpt'!$M:$M,'sys inv movment rpt'!$L:$L,$M715,'sys inv movment rpt'!$N:$N,O$1)</f>
        <v>0</v>
      </c>
      <c r="P715" s="86">
        <f>SUMIFS('sys inv movment rpt'!$M:$M,'sys inv movment rpt'!$L:$L,$M715,'sys inv movment rpt'!$N:$N,P$1)</f>
        <v>0</v>
      </c>
      <c r="Q715" s="86">
        <f>SUMIFS('sys inv movment rpt'!$M:$M,'sys inv movment rpt'!$L:$L,$M715,'sys inv movment rpt'!$N:$N,Q$1)</f>
        <v>0</v>
      </c>
      <c r="R715" s="86">
        <f>SUMIFS('sys inv movment rpt'!$M:$M,'sys inv movment rpt'!$L:$L,$M715,'sys inv movment rpt'!$N:$N,R$1)</f>
        <v>0</v>
      </c>
      <c r="S715" s="86">
        <f>SUMIFS('sys inv movment rpt'!$M:$M,'sys inv movment rpt'!$L:$L,$M715,'sys inv movment rpt'!$N:$N,S$1)</f>
        <v>0</v>
      </c>
      <c r="T715" s="86">
        <f>SUMIFS('sys inv movment rpt'!$M:$M,'sys inv movment rpt'!$L:$L,$M715,'sys inv movment rpt'!$N:$N,T$1)</f>
        <v>0</v>
      </c>
      <c r="U715" s="86">
        <f>SUMIFS('sys inv movment rpt'!$M:$M,'sys inv movment rpt'!$L:$L,$M715,'sys inv movment rpt'!$N:$N,U$1)</f>
        <v>0</v>
      </c>
      <c r="V715" s="86">
        <f>SUMIFS('sys inv movment rpt'!$M:$M,'sys inv movment rpt'!$L:$L,$M715,'sys inv movment rpt'!$N:$N,V$1)</f>
        <v>0</v>
      </c>
      <c r="W715" s="86">
        <f>SUMIFS('sys inv movment rpt'!$M:$M,'sys inv movment rpt'!$L:$L,$M715,'sys inv movment rpt'!$N:$N,W$1)</f>
        <v>0</v>
      </c>
      <c r="X715" s="86">
        <f>SUMIFS('sys inv movment rpt'!$M:$M,'sys inv movment rpt'!$L:$L,$M715,'sys inv movment rpt'!$N:$N,X$1)</f>
        <v>0</v>
      </c>
      <c r="Y715" s="86">
        <f>SUMIFS('sys inv movment rpt'!$M:$M,'sys inv movment rpt'!$L:$L,$M715,'sys inv movment rpt'!$N:$N,Y$1)</f>
        <v>0</v>
      </c>
      <c r="Z715" s="86">
        <f>SUMIFS('sys inv movment rpt'!$M:$M,'sys inv movment rpt'!$L:$L,$M715,'sys inv movment rpt'!$N:$N,Z$1)</f>
        <v>0</v>
      </c>
      <c r="AA715" s="86">
        <f>SUMIFS('sys inv movment rpt'!$M:$M,'sys inv movment rpt'!$L:$L,$M715,'sys inv movment rpt'!$N:$N,AA$1)</f>
        <v>0</v>
      </c>
      <c r="AB715" s="86">
        <f>SUMIFS('sys inv movment rpt'!$M:$M,'sys inv movment rpt'!$L:$L,$M715,'sys inv movment rpt'!$N:$N,AB$1)</f>
        <v>0</v>
      </c>
      <c r="AC715" s="86">
        <f>SUMIFS('sys inv movment rpt'!$M:$M,'sys inv movment rpt'!$L:$L,$M715,'sys inv movment rpt'!$N:$N,AC$1)</f>
        <v>0</v>
      </c>
      <c r="AD715" s="86">
        <f>SUMIFS('sys inv movment rpt'!$M:$M,'sys inv movment rpt'!$L:$L,$M715,'sys inv movment rpt'!$N:$N,AD$1)</f>
        <v>0</v>
      </c>
      <c r="AE715" s="86">
        <f>SUMIFS('sys inv movment rpt'!$M:$M,'sys inv movment rpt'!$L:$L,$M715,'sys inv movment rpt'!$N:$N,AE$1)</f>
        <v>0</v>
      </c>
      <c r="AF715" s="86">
        <f>SUMIFS('sys inv movment rpt'!$M:$M,'sys inv movment rpt'!$L:$L,$M715,'sys inv movment rpt'!$N:$N,AF$1)</f>
        <v>0</v>
      </c>
      <c r="AG715" s="86">
        <f>SUMIFS('sys inv movment rpt'!$M:$M,'sys inv movment rpt'!$L:$L,$M715,'sys inv movment rpt'!$N:$N,AG$1)</f>
        <v>0</v>
      </c>
      <c r="AH715" s="86">
        <f>SUMIFS('sys inv movment rpt'!$M:$M,'sys inv movment rpt'!$L:$L,$M715,'sys inv movment rpt'!$N:$N,AH$1)</f>
        <v>0</v>
      </c>
      <c r="AI715" s="86">
        <f>SUMIFS('sys inv movment rpt'!$M:$M,'sys inv movment rpt'!$L:$L,$M715,'sys inv movment rpt'!$N:$N,AI$1)</f>
        <v>0</v>
      </c>
      <c r="AJ715" s="86">
        <f>SUMIFS('sys inv movment rpt'!$M:$M,'sys inv movment rpt'!$L:$L,$M715,'sys inv movment rpt'!$N:$N,AJ$1)</f>
        <v>0</v>
      </c>
      <c r="AK715" s="86">
        <f>SUMIFS('sys inv movment rpt'!$M:$M,'sys inv movment rpt'!$L:$L,$M715,'sys inv movment rpt'!$N:$N,AK$1)</f>
        <v>0</v>
      </c>
      <c r="AL715" s="86">
        <f>SUMIFS('sys inv movment rpt'!$M:$M,'sys inv movment rpt'!$L:$L,$M715,'sys inv movment rpt'!$N:$N,AL$1)</f>
        <v>0</v>
      </c>
      <c r="AM715" s="86">
        <f>SUMIFS('sys inv movment rpt'!$M:$M,'sys inv movment rpt'!$L:$L,$M715,'sys inv movment rpt'!$N:$N,AM$1)</f>
        <v>0</v>
      </c>
      <c r="AN715" s="86">
        <f>SUMIFS('sys inv movment rpt'!$M:$M,'sys inv movment rpt'!$L:$L,$M715,'sys inv movment rpt'!$N:$N,AN$1)</f>
        <v>0</v>
      </c>
      <c r="AO715" s="86">
        <f>SUMIFS('sys inv movment rpt'!$M:$M,'sys inv movment rpt'!$L:$L,$M715,'sys inv movment rpt'!$N:$N,AO$1)</f>
        <v>0</v>
      </c>
      <c r="AP715" s="86">
        <f>SUMIFS('sys inv movment rpt'!$M:$M,'sys inv movment rpt'!$L:$L,$M715,'sys inv movment rpt'!$N:$N,AP$1)</f>
        <v>0</v>
      </c>
      <c r="AQ715" s="86">
        <f>SUMIFS('sys inv movment rpt'!$M:$M,'sys inv movment rpt'!$L:$L,$M715,'sys inv movment rpt'!$N:$N,AQ$1)</f>
        <v>0</v>
      </c>
      <c r="AR715" s="86">
        <f>SUMIFS('sys inv movment rpt'!$M:$M,'sys inv movment rpt'!$L:$L,$M715,'sys inv movment rpt'!$N:$N,AR$1)</f>
        <v>0</v>
      </c>
      <c r="AS715" s="86">
        <f>SUMIFS('sys inv movment rpt'!$M:$M,'sys inv movment rpt'!$L:$L,$M715,'sys inv movment rpt'!$N:$N,AS$1)</f>
        <v>0</v>
      </c>
      <c r="AT715" s="86">
        <f>SUMIFS('sys inv movment rpt'!$M:$M,'sys inv movment rpt'!$L:$L,$M715,'sys inv movment rpt'!$N:$N,AT$1)</f>
        <v>0</v>
      </c>
      <c r="AU715" s="86">
        <f>SUMIFS('sys inv movment rpt'!$M:$M,'sys inv movment rpt'!$L:$L,$M715,'sys inv movment rpt'!$N:$N,AU$1)</f>
        <v>0</v>
      </c>
      <c r="AV715" s="86">
        <f>SUMIFS('sys inv movment rpt'!$M:$M,'sys inv movment rpt'!$L:$L,$M715,'sys inv movment rpt'!$N:$N,AV$1)</f>
        <v>0</v>
      </c>
      <c r="AW715" s="87" t="str">
        <f>IFERROR(VLOOKUP(A715,'sys-backorder details'!E:U,17,0),"-")</f>
        <v>-</v>
      </c>
      <c r="AX715" s="87" t="str">
        <f>IF(K715&gt;1,VLOOKUP(A715,'settings-routing'!A:I,9,0),"")</f>
        <v/>
      </c>
    </row>
    <row r="716" ht="12.75" hidden="1" customHeight="1">
      <c r="A716" s="50" t="s">
        <v>1583</v>
      </c>
      <c r="B716" s="50" t="s">
        <v>1584</v>
      </c>
      <c r="C716" s="50">
        <f t="shared" si="2"/>
        <v>0</v>
      </c>
      <c r="D716" s="80">
        <f>SUMIF('Stocks 101-111'!$J:$J,'item dashboard'!A716,'Stocks 101-111'!K:K)</f>
        <v>0</v>
      </c>
      <c r="E716" s="80">
        <f>SUMIF('Stocks 101-111'!$J:$J,'item dashboard'!A716,'Stocks 101-111'!$L:$L)</f>
        <v>0</v>
      </c>
      <c r="F716" s="81">
        <f t="shared" si="3"/>
        <v>0</v>
      </c>
      <c r="G716" s="82">
        <f t="shared" si="4"/>
        <v>0</v>
      </c>
      <c r="H716" s="50">
        <f>SUMIFS('sys-backorder details'!$M:$M,'sys-backorder details'!$E:$E,'item dashboard'!A716,'sys-backorder details'!$V:$V,"")</f>
        <v>0</v>
      </c>
      <c r="I716" s="83">
        <f>SUMIF('settings-routing'!$I:$I,'item dashboard'!A716,'settings-routing'!$O:$O)</f>
        <v>0</v>
      </c>
      <c r="J716" s="50">
        <f>SUMIFS('sys-backorder details'!$M:$M,'sys-backorder details'!$E:$E,'item dashboard'!A716,'sys-backorder details'!$V:$V,"Call off")</f>
        <v>0</v>
      </c>
      <c r="K716" s="84">
        <f t="shared" si="5"/>
        <v>0</v>
      </c>
      <c r="L716" s="84">
        <f>SUMIF('Production Plan'!$E:$E,'item dashboard'!A716,'Production Plan'!$N:$N)</f>
        <v>0</v>
      </c>
      <c r="M716" s="85" t="str">
        <f t="shared" si="6"/>
        <v>B-L13LO-O58-1 Ltr. Orange bottle</v>
      </c>
      <c r="N716" s="86">
        <f>SUMIFS('sys inv movment rpt'!$M:$M,'sys inv movment rpt'!$L:$L,$M716,'sys inv movment rpt'!$N:$N,N$1)</f>
        <v>0</v>
      </c>
      <c r="O716" s="86">
        <f>SUMIFS('sys inv movment rpt'!$M:$M,'sys inv movment rpt'!$L:$L,$M716,'sys inv movment rpt'!$N:$N,O$1)</f>
        <v>0</v>
      </c>
      <c r="P716" s="86">
        <f>SUMIFS('sys inv movment rpt'!$M:$M,'sys inv movment rpt'!$L:$L,$M716,'sys inv movment rpt'!$N:$N,P$1)</f>
        <v>0</v>
      </c>
      <c r="Q716" s="86">
        <f>SUMIFS('sys inv movment rpt'!$M:$M,'sys inv movment rpt'!$L:$L,$M716,'sys inv movment rpt'!$N:$N,Q$1)</f>
        <v>0</v>
      </c>
      <c r="R716" s="86">
        <f>SUMIFS('sys inv movment rpt'!$M:$M,'sys inv movment rpt'!$L:$L,$M716,'sys inv movment rpt'!$N:$N,R$1)</f>
        <v>0</v>
      </c>
      <c r="S716" s="86">
        <f>SUMIFS('sys inv movment rpt'!$M:$M,'sys inv movment rpt'!$L:$L,$M716,'sys inv movment rpt'!$N:$N,S$1)</f>
        <v>0</v>
      </c>
      <c r="T716" s="86">
        <f>SUMIFS('sys inv movment rpt'!$M:$M,'sys inv movment rpt'!$L:$L,$M716,'sys inv movment rpt'!$N:$N,T$1)</f>
        <v>0</v>
      </c>
      <c r="U716" s="86">
        <f>SUMIFS('sys inv movment rpt'!$M:$M,'sys inv movment rpt'!$L:$L,$M716,'sys inv movment rpt'!$N:$N,U$1)</f>
        <v>0</v>
      </c>
      <c r="V716" s="86">
        <f>SUMIFS('sys inv movment rpt'!$M:$M,'sys inv movment rpt'!$L:$L,$M716,'sys inv movment rpt'!$N:$N,V$1)</f>
        <v>0</v>
      </c>
      <c r="W716" s="86">
        <f>SUMIFS('sys inv movment rpt'!$M:$M,'sys inv movment rpt'!$L:$L,$M716,'sys inv movment rpt'!$N:$N,W$1)</f>
        <v>0</v>
      </c>
      <c r="X716" s="86">
        <f>SUMIFS('sys inv movment rpt'!$M:$M,'sys inv movment rpt'!$L:$L,$M716,'sys inv movment rpt'!$N:$N,X$1)</f>
        <v>0</v>
      </c>
      <c r="Y716" s="86">
        <f>SUMIFS('sys inv movment rpt'!$M:$M,'sys inv movment rpt'!$L:$L,$M716,'sys inv movment rpt'!$N:$N,Y$1)</f>
        <v>0</v>
      </c>
      <c r="Z716" s="86">
        <f>SUMIFS('sys inv movment rpt'!$M:$M,'sys inv movment rpt'!$L:$L,$M716,'sys inv movment rpt'!$N:$N,Z$1)</f>
        <v>0</v>
      </c>
      <c r="AA716" s="86">
        <f>SUMIFS('sys inv movment rpt'!$M:$M,'sys inv movment rpt'!$L:$L,$M716,'sys inv movment rpt'!$N:$N,AA$1)</f>
        <v>0</v>
      </c>
      <c r="AB716" s="86">
        <f>SUMIFS('sys inv movment rpt'!$M:$M,'sys inv movment rpt'!$L:$L,$M716,'sys inv movment rpt'!$N:$N,AB$1)</f>
        <v>0</v>
      </c>
      <c r="AC716" s="86">
        <f>SUMIFS('sys inv movment rpt'!$M:$M,'sys inv movment rpt'!$L:$L,$M716,'sys inv movment rpt'!$N:$N,AC$1)</f>
        <v>0</v>
      </c>
      <c r="AD716" s="86">
        <f>SUMIFS('sys inv movment rpt'!$M:$M,'sys inv movment rpt'!$L:$L,$M716,'sys inv movment rpt'!$N:$N,AD$1)</f>
        <v>0</v>
      </c>
      <c r="AE716" s="86">
        <f>SUMIFS('sys inv movment rpt'!$M:$M,'sys inv movment rpt'!$L:$L,$M716,'sys inv movment rpt'!$N:$N,AE$1)</f>
        <v>0</v>
      </c>
      <c r="AF716" s="86">
        <f>SUMIFS('sys inv movment rpt'!$M:$M,'sys inv movment rpt'!$L:$L,$M716,'sys inv movment rpt'!$N:$N,AF$1)</f>
        <v>0</v>
      </c>
      <c r="AG716" s="86">
        <f>SUMIFS('sys inv movment rpt'!$M:$M,'sys inv movment rpt'!$L:$L,$M716,'sys inv movment rpt'!$N:$N,AG$1)</f>
        <v>0</v>
      </c>
      <c r="AH716" s="86">
        <f>SUMIFS('sys inv movment rpt'!$M:$M,'sys inv movment rpt'!$L:$L,$M716,'sys inv movment rpt'!$N:$N,AH$1)</f>
        <v>0</v>
      </c>
      <c r="AI716" s="86">
        <f>SUMIFS('sys inv movment rpt'!$M:$M,'sys inv movment rpt'!$L:$L,$M716,'sys inv movment rpt'!$N:$N,AI$1)</f>
        <v>0</v>
      </c>
      <c r="AJ716" s="86">
        <f>SUMIFS('sys inv movment rpt'!$M:$M,'sys inv movment rpt'!$L:$L,$M716,'sys inv movment rpt'!$N:$N,AJ$1)</f>
        <v>0</v>
      </c>
      <c r="AK716" s="86">
        <f>SUMIFS('sys inv movment rpt'!$M:$M,'sys inv movment rpt'!$L:$L,$M716,'sys inv movment rpt'!$N:$N,AK$1)</f>
        <v>0</v>
      </c>
      <c r="AL716" s="86">
        <f>SUMIFS('sys inv movment rpt'!$M:$M,'sys inv movment rpt'!$L:$L,$M716,'sys inv movment rpt'!$N:$N,AL$1)</f>
        <v>0</v>
      </c>
      <c r="AM716" s="86">
        <f>SUMIFS('sys inv movment rpt'!$M:$M,'sys inv movment rpt'!$L:$L,$M716,'sys inv movment rpt'!$N:$N,AM$1)</f>
        <v>0</v>
      </c>
      <c r="AN716" s="86">
        <f>SUMIFS('sys inv movment rpt'!$M:$M,'sys inv movment rpt'!$L:$L,$M716,'sys inv movment rpt'!$N:$N,AN$1)</f>
        <v>0</v>
      </c>
      <c r="AO716" s="86">
        <f>SUMIFS('sys inv movment rpt'!$M:$M,'sys inv movment rpt'!$L:$L,$M716,'sys inv movment rpt'!$N:$N,AO$1)</f>
        <v>0</v>
      </c>
      <c r="AP716" s="86">
        <f>SUMIFS('sys inv movment rpt'!$M:$M,'sys inv movment rpt'!$L:$L,$M716,'sys inv movment rpt'!$N:$N,AP$1)</f>
        <v>0</v>
      </c>
      <c r="AQ716" s="86">
        <f>SUMIFS('sys inv movment rpt'!$M:$M,'sys inv movment rpt'!$L:$L,$M716,'sys inv movment rpt'!$N:$N,AQ$1)</f>
        <v>0</v>
      </c>
      <c r="AR716" s="86">
        <f>SUMIFS('sys inv movment rpt'!$M:$M,'sys inv movment rpt'!$L:$L,$M716,'sys inv movment rpt'!$N:$N,AR$1)</f>
        <v>0</v>
      </c>
      <c r="AS716" s="86">
        <f>SUMIFS('sys inv movment rpt'!$M:$M,'sys inv movment rpt'!$L:$L,$M716,'sys inv movment rpt'!$N:$N,AS$1)</f>
        <v>0</v>
      </c>
      <c r="AT716" s="86">
        <f>SUMIFS('sys inv movment rpt'!$M:$M,'sys inv movment rpt'!$L:$L,$M716,'sys inv movment rpt'!$N:$N,AT$1)</f>
        <v>0</v>
      </c>
      <c r="AU716" s="86">
        <f>SUMIFS('sys inv movment rpt'!$M:$M,'sys inv movment rpt'!$L:$L,$M716,'sys inv movment rpt'!$N:$N,AU$1)</f>
        <v>0</v>
      </c>
      <c r="AV716" s="86">
        <f>SUMIFS('sys inv movment rpt'!$M:$M,'sys inv movment rpt'!$L:$L,$M716,'sys inv movment rpt'!$N:$N,AV$1)</f>
        <v>0</v>
      </c>
      <c r="AW716" s="87" t="str">
        <f>IFERROR(VLOOKUP(A716,'sys-backorder details'!E:U,17,0),"-")</f>
        <v>-</v>
      </c>
      <c r="AX716" s="87" t="str">
        <f>IF(K716&gt;1,VLOOKUP(A716,'settings-routing'!A:I,9,0),"")</f>
        <v/>
      </c>
    </row>
    <row r="717" ht="12.75" hidden="1" customHeight="1">
      <c r="A717" s="28" t="s">
        <v>1585</v>
      </c>
      <c r="B717" s="28" t="s">
        <v>1586</v>
      </c>
      <c r="C717" s="50">
        <f t="shared" si="2"/>
        <v>0</v>
      </c>
      <c r="D717" s="80">
        <f>SUMIF('Stocks 101-111'!$J:$J,'item dashboard'!A717,'Stocks 101-111'!K:K)</f>
        <v>0</v>
      </c>
      <c r="E717" s="80">
        <f>SUMIF('Stocks 101-111'!$J:$J,'item dashboard'!A717,'Stocks 101-111'!$L:$L)</f>
        <v>0</v>
      </c>
      <c r="F717" s="81">
        <f t="shared" si="3"/>
        <v>0</v>
      </c>
      <c r="G717" s="82">
        <f t="shared" si="4"/>
        <v>0</v>
      </c>
      <c r="H717" s="50">
        <f>SUMIFS('sys-backorder details'!$M:$M,'sys-backorder details'!$E:$E,'item dashboard'!A717,'sys-backorder details'!$V:$V,"")</f>
        <v>0</v>
      </c>
      <c r="I717" s="83">
        <f>SUMIF('settings-routing'!$I:$I,'item dashboard'!A717,'settings-routing'!$O:$O)</f>
        <v>0</v>
      </c>
      <c r="J717" s="50">
        <f>SUMIFS('sys-backorder details'!$M:$M,'sys-backorder details'!$E:$E,'item dashboard'!A717,'sys-backorder details'!$V:$V,"Call off")</f>
        <v>0</v>
      </c>
      <c r="K717" s="84">
        <f t="shared" si="5"/>
        <v>0</v>
      </c>
      <c r="L717" s="84">
        <f>SUMIF('Production Plan'!$E:$E,'item dashboard'!A717,'Production Plan'!$N:$N)</f>
        <v>0</v>
      </c>
      <c r="M717" s="85" t="str">
        <f t="shared" si="6"/>
        <v>B-L13LO-O58LEGN-1 Ltr. Orange Printed Lego Neutralizer Bottle</v>
      </c>
      <c r="N717" s="86">
        <f>SUMIFS('sys inv movment rpt'!$M:$M,'sys inv movment rpt'!$L:$L,$M717,'sys inv movment rpt'!$N:$N,N$1)</f>
        <v>0</v>
      </c>
      <c r="O717" s="86">
        <f>SUMIFS('sys inv movment rpt'!$M:$M,'sys inv movment rpt'!$L:$L,$M717,'sys inv movment rpt'!$N:$N,O$1)</f>
        <v>0</v>
      </c>
      <c r="P717" s="86">
        <f>SUMIFS('sys inv movment rpt'!$M:$M,'sys inv movment rpt'!$L:$L,$M717,'sys inv movment rpt'!$N:$N,P$1)</f>
        <v>0</v>
      </c>
      <c r="Q717" s="86">
        <f>SUMIFS('sys inv movment rpt'!$M:$M,'sys inv movment rpt'!$L:$L,$M717,'sys inv movment rpt'!$N:$N,Q$1)</f>
        <v>0</v>
      </c>
      <c r="R717" s="86">
        <f>SUMIFS('sys inv movment rpt'!$M:$M,'sys inv movment rpt'!$L:$L,$M717,'sys inv movment rpt'!$N:$N,R$1)</f>
        <v>0</v>
      </c>
      <c r="S717" s="86">
        <f>SUMIFS('sys inv movment rpt'!$M:$M,'sys inv movment rpt'!$L:$L,$M717,'sys inv movment rpt'!$N:$N,S$1)</f>
        <v>0</v>
      </c>
      <c r="T717" s="86">
        <f>SUMIFS('sys inv movment rpt'!$M:$M,'sys inv movment rpt'!$L:$L,$M717,'sys inv movment rpt'!$N:$N,T$1)</f>
        <v>0</v>
      </c>
      <c r="U717" s="86">
        <f>SUMIFS('sys inv movment rpt'!$M:$M,'sys inv movment rpt'!$L:$L,$M717,'sys inv movment rpt'!$N:$N,U$1)</f>
        <v>0</v>
      </c>
      <c r="V717" s="86">
        <f>SUMIFS('sys inv movment rpt'!$M:$M,'sys inv movment rpt'!$L:$L,$M717,'sys inv movment rpt'!$N:$N,V$1)</f>
        <v>0</v>
      </c>
      <c r="W717" s="86">
        <f>SUMIFS('sys inv movment rpt'!$M:$M,'sys inv movment rpt'!$L:$L,$M717,'sys inv movment rpt'!$N:$N,W$1)</f>
        <v>0</v>
      </c>
      <c r="X717" s="86">
        <f>SUMIFS('sys inv movment rpt'!$M:$M,'sys inv movment rpt'!$L:$L,$M717,'sys inv movment rpt'!$N:$N,X$1)</f>
        <v>0</v>
      </c>
      <c r="Y717" s="86">
        <f>SUMIFS('sys inv movment rpt'!$M:$M,'sys inv movment rpt'!$L:$L,$M717,'sys inv movment rpt'!$N:$N,Y$1)</f>
        <v>0</v>
      </c>
      <c r="Z717" s="86">
        <f>SUMIFS('sys inv movment rpt'!$M:$M,'sys inv movment rpt'!$L:$L,$M717,'sys inv movment rpt'!$N:$N,Z$1)</f>
        <v>0</v>
      </c>
      <c r="AA717" s="86">
        <f>SUMIFS('sys inv movment rpt'!$M:$M,'sys inv movment rpt'!$L:$L,$M717,'sys inv movment rpt'!$N:$N,AA$1)</f>
        <v>0</v>
      </c>
      <c r="AB717" s="86">
        <f>SUMIFS('sys inv movment rpt'!$M:$M,'sys inv movment rpt'!$L:$L,$M717,'sys inv movment rpt'!$N:$N,AB$1)</f>
        <v>0</v>
      </c>
      <c r="AC717" s="86">
        <f>SUMIFS('sys inv movment rpt'!$M:$M,'sys inv movment rpt'!$L:$L,$M717,'sys inv movment rpt'!$N:$N,AC$1)</f>
        <v>0</v>
      </c>
      <c r="AD717" s="86">
        <f>SUMIFS('sys inv movment rpt'!$M:$M,'sys inv movment rpt'!$L:$L,$M717,'sys inv movment rpt'!$N:$N,AD$1)</f>
        <v>0</v>
      </c>
      <c r="AE717" s="86">
        <f>SUMIFS('sys inv movment rpt'!$M:$M,'sys inv movment rpt'!$L:$L,$M717,'sys inv movment rpt'!$N:$N,AE$1)</f>
        <v>0</v>
      </c>
      <c r="AF717" s="86">
        <f>SUMIFS('sys inv movment rpt'!$M:$M,'sys inv movment rpt'!$L:$L,$M717,'sys inv movment rpt'!$N:$N,AF$1)</f>
        <v>0</v>
      </c>
      <c r="AG717" s="86">
        <f>SUMIFS('sys inv movment rpt'!$M:$M,'sys inv movment rpt'!$L:$L,$M717,'sys inv movment rpt'!$N:$N,AG$1)</f>
        <v>0</v>
      </c>
      <c r="AH717" s="86">
        <f>SUMIFS('sys inv movment rpt'!$M:$M,'sys inv movment rpt'!$L:$L,$M717,'sys inv movment rpt'!$N:$N,AH$1)</f>
        <v>0</v>
      </c>
      <c r="AI717" s="86">
        <f>SUMIFS('sys inv movment rpt'!$M:$M,'sys inv movment rpt'!$L:$L,$M717,'sys inv movment rpt'!$N:$N,AI$1)</f>
        <v>0</v>
      </c>
      <c r="AJ717" s="86">
        <f>SUMIFS('sys inv movment rpt'!$M:$M,'sys inv movment rpt'!$L:$L,$M717,'sys inv movment rpt'!$N:$N,AJ$1)</f>
        <v>0</v>
      </c>
      <c r="AK717" s="86">
        <f>SUMIFS('sys inv movment rpt'!$M:$M,'sys inv movment rpt'!$L:$L,$M717,'sys inv movment rpt'!$N:$N,AK$1)</f>
        <v>0</v>
      </c>
      <c r="AL717" s="86">
        <f>SUMIFS('sys inv movment rpt'!$M:$M,'sys inv movment rpt'!$L:$L,$M717,'sys inv movment rpt'!$N:$N,AL$1)</f>
        <v>0</v>
      </c>
      <c r="AM717" s="86">
        <f>SUMIFS('sys inv movment rpt'!$M:$M,'sys inv movment rpt'!$L:$L,$M717,'sys inv movment rpt'!$N:$N,AM$1)</f>
        <v>0</v>
      </c>
      <c r="AN717" s="86">
        <f>SUMIFS('sys inv movment rpt'!$M:$M,'sys inv movment rpt'!$L:$L,$M717,'sys inv movment rpt'!$N:$N,AN$1)</f>
        <v>0</v>
      </c>
      <c r="AO717" s="86">
        <f>SUMIFS('sys inv movment rpt'!$M:$M,'sys inv movment rpt'!$L:$L,$M717,'sys inv movment rpt'!$N:$N,AO$1)</f>
        <v>0</v>
      </c>
      <c r="AP717" s="86">
        <f>SUMIFS('sys inv movment rpt'!$M:$M,'sys inv movment rpt'!$L:$L,$M717,'sys inv movment rpt'!$N:$N,AP$1)</f>
        <v>0</v>
      </c>
      <c r="AQ717" s="86">
        <f>SUMIFS('sys inv movment rpt'!$M:$M,'sys inv movment rpt'!$L:$L,$M717,'sys inv movment rpt'!$N:$N,AQ$1)</f>
        <v>0</v>
      </c>
      <c r="AR717" s="86">
        <f>SUMIFS('sys inv movment rpt'!$M:$M,'sys inv movment rpt'!$L:$L,$M717,'sys inv movment rpt'!$N:$N,AR$1)</f>
        <v>0</v>
      </c>
      <c r="AS717" s="86">
        <f>SUMIFS('sys inv movment rpt'!$M:$M,'sys inv movment rpt'!$L:$L,$M717,'sys inv movment rpt'!$N:$N,AS$1)</f>
        <v>0</v>
      </c>
      <c r="AT717" s="86">
        <f>SUMIFS('sys inv movment rpt'!$M:$M,'sys inv movment rpt'!$L:$L,$M717,'sys inv movment rpt'!$N:$N,AT$1)</f>
        <v>0</v>
      </c>
      <c r="AU717" s="86">
        <f>SUMIFS('sys inv movment rpt'!$M:$M,'sys inv movment rpt'!$L:$L,$M717,'sys inv movment rpt'!$N:$N,AU$1)</f>
        <v>0</v>
      </c>
      <c r="AV717" s="86">
        <f>SUMIFS('sys inv movment rpt'!$M:$M,'sys inv movment rpt'!$L:$L,$M717,'sys inv movment rpt'!$N:$N,AV$1)</f>
        <v>0</v>
      </c>
      <c r="AW717" s="87" t="str">
        <f>IFERROR(VLOOKUP(A717,'sys-backorder details'!E:U,17,0),"-")</f>
        <v>-</v>
      </c>
      <c r="AX717" s="87" t="str">
        <f>IF(K717&gt;1,VLOOKUP(A717,'settings-routing'!A:I,9,0),"")</f>
        <v/>
      </c>
    </row>
    <row r="718" ht="12.75" hidden="1" customHeight="1">
      <c r="A718" s="50" t="s">
        <v>1587</v>
      </c>
      <c r="B718" s="50" t="s">
        <v>1588</v>
      </c>
      <c r="C718" s="50">
        <f t="shared" si="2"/>
        <v>0</v>
      </c>
      <c r="D718" s="80">
        <f>SUMIF('Stocks 101-111'!$J:$J,'item dashboard'!A718,'Stocks 101-111'!K:K)</f>
        <v>0</v>
      </c>
      <c r="E718" s="80">
        <f>SUMIF('Stocks 101-111'!$J:$J,'item dashboard'!A718,'Stocks 101-111'!$L:$L)</f>
        <v>0</v>
      </c>
      <c r="F718" s="81">
        <f t="shared" si="3"/>
        <v>0</v>
      </c>
      <c r="G718" s="82">
        <f t="shared" si="4"/>
        <v>0.02857142857</v>
      </c>
      <c r="H718" s="50">
        <f>SUMIFS('sys-backorder details'!$M:$M,'sys-backorder details'!$E:$E,'item dashboard'!A718,'sys-backorder details'!$V:$V,"")</f>
        <v>0</v>
      </c>
      <c r="I718" s="83">
        <f>SUMIF('settings-routing'!$I:$I,'item dashboard'!A718,'settings-routing'!$O:$O)</f>
        <v>0</v>
      </c>
      <c r="J718" s="50">
        <f>SUMIFS('sys-backorder details'!$M:$M,'sys-backorder details'!$E:$E,'item dashboard'!A718,'sys-backorder details'!$V:$V,"Call off")</f>
        <v>0</v>
      </c>
      <c r="K718" s="84">
        <f t="shared" si="5"/>
        <v>0</v>
      </c>
      <c r="L718" s="84">
        <f>SUMIF('Production Plan'!$E:$E,'item dashboard'!A718,'Production Plan'!$N:$N)</f>
        <v>0</v>
      </c>
      <c r="M718" s="85" t="str">
        <f t="shared" si="6"/>
        <v>B-L13LOSQ-N58-1 Ltr. Natural Long Squeeze Bottle</v>
      </c>
      <c r="N718" s="86">
        <f>SUMIFS('sys inv movment rpt'!$M:$M,'sys inv movment rpt'!$L:$L,$M718,'sys inv movment rpt'!$N:$N,N$1)</f>
        <v>9072</v>
      </c>
      <c r="O718" s="86">
        <f>SUMIFS('sys inv movment rpt'!$M:$M,'sys inv movment rpt'!$L:$L,$M718,'sys inv movment rpt'!$N:$N,O$1)</f>
        <v>0</v>
      </c>
      <c r="P718" s="86">
        <f>SUMIFS('sys inv movment rpt'!$M:$M,'sys inv movment rpt'!$L:$L,$M718,'sys inv movment rpt'!$N:$N,P$1)</f>
        <v>0</v>
      </c>
      <c r="Q718" s="86">
        <f>SUMIFS('sys inv movment rpt'!$M:$M,'sys inv movment rpt'!$L:$L,$M718,'sys inv movment rpt'!$N:$N,Q$1)</f>
        <v>0</v>
      </c>
      <c r="R718" s="86">
        <f>SUMIFS('sys inv movment rpt'!$M:$M,'sys inv movment rpt'!$L:$L,$M718,'sys inv movment rpt'!$N:$N,R$1)</f>
        <v>0</v>
      </c>
      <c r="S718" s="86">
        <f>SUMIFS('sys inv movment rpt'!$M:$M,'sys inv movment rpt'!$L:$L,$M718,'sys inv movment rpt'!$N:$N,S$1)</f>
        <v>0</v>
      </c>
      <c r="T718" s="86">
        <f>SUMIFS('sys inv movment rpt'!$M:$M,'sys inv movment rpt'!$L:$L,$M718,'sys inv movment rpt'!$N:$N,T$1)</f>
        <v>0</v>
      </c>
      <c r="U718" s="86">
        <f>SUMIFS('sys inv movment rpt'!$M:$M,'sys inv movment rpt'!$L:$L,$M718,'sys inv movment rpt'!$N:$N,U$1)</f>
        <v>0</v>
      </c>
      <c r="V718" s="86">
        <f>SUMIFS('sys inv movment rpt'!$M:$M,'sys inv movment rpt'!$L:$L,$M718,'sys inv movment rpt'!$N:$N,V$1)</f>
        <v>0</v>
      </c>
      <c r="W718" s="86">
        <f>SUMIFS('sys inv movment rpt'!$M:$M,'sys inv movment rpt'!$L:$L,$M718,'sys inv movment rpt'!$N:$N,W$1)</f>
        <v>0</v>
      </c>
      <c r="X718" s="86">
        <f>SUMIFS('sys inv movment rpt'!$M:$M,'sys inv movment rpt'!$L:$L,$M718,'sys inv movment rpt'!$N:$N,X$1)</f>
        <v>0</v>
      </c>
      <c r="Y718" s="86">
        <f>SUMIFS('sys inv movment rpt'!$M:$M,'sys inv movment rpt'!$L:$L,$M718,'sys inv movment rpt'!$N:$N,Y$1)</f>
        <v>0</v>
      </c>
      <c r="Z718" s="86">
        <f>SUMIFS('sys inv movment rpt'!$M:$M,'sys inv movment rpt'!$L:$L,$M718,'sys inv movment rpt'!$N:$N,Z$1)</f>
        <v>0</v>
      </c>
      <c r="AA718" s="86">
        <f>SUMIFS('sys inv movment rpt'!$M:$M,'sys inv movment rpt'!$L:$L,$M718,'sys inv movment rpt'!$N:$N,AA$1)</f>
        <v>0</v>
      </c>
      <c r="AB718" s="86">
        <f>SUMIFS('sys inv movment rpt'!$M:$M,'sys inv movment rpt'!$L:$L,$M718,'sys inv movment rpt'!$N:$N,AB$1)</f>
        <v>0</v>
      </c>
      <c r="AC718" s="86">
        <f>SUMIFS('sys inv movment rpt'!$M:$M,'sys inv movment rpt'!$L:$L,$M718,'sys inv movment rpt'!$N:$N,AC$1)</f>
        <v>0</v>
      </c>
      <c r="AD718" s="86">
        <f>SUMIFS('sys inv movment rpt'!$M:$M,'sys inv movment rpt'!$L:$L,$M718,'sys inv movment rpt'!$N:$N,AD$1)</f>
        <v>0</v>
      </c>
      <c r="AE718" s="86">
        <f>SUMIFS('sys inv movment rpt'!$M:$M,'sys inv movment rpt'!$L:$L,$M718,'sys inv movment rpt'!$N:$N,AE$1)</f>
        <v>0</v>
      </c>
      <c r="AF718" s="86">
        <f>SUMIFS('sys inv movment rpt'!$M:$M,'sys inv movment rpt'!$L:$L,$M718,'sys inv movment rpt'!$N:$N,AF$1)</f>
        <v>0</v>
      </c>
      <c r="AG718" s="86">
        <f>SUMIFS('sys inv movment rpt'!$M:$M,'sys inv movment rpt'!$L:$L,$M718,'sys inv movment rpt'!$N:$N,AG$1)</f>
        <v>0</v>
      </c>
      <c r="AH718" s="86">
        <f>SUMIFS('sys inv movment rpt'!$M:$M,'sys inv movment rpt'!$L:$L,$M718,'sys inv movment rpt'!$N:$N,AH$1)</f>
        <v>0</v>
      </c>
      <c r="AI718" s="86">
        <f>SUMIFS('sys inv movment rpt'!$M:$M,'sys inv movment rpt'!$L:$L,$M718,'sys inv movment rpt'!$N:$N,AI$1)</f>
        <v>0</v>
      </c>
      <c r="AJ718" s="86">
        <f>SUMIFS('sys inv movment rpt'!$M:$M,'sys inv movment rpt'!$L:$L,$M718,'sys inv movment rpt'!$N:$N,AJ$1)</f>
        <v>0</v>
      </c>
      <c r="AK718" s="86">
        <f>SUMIFS('sys inv movment rpt'!$M:$M,'sys inv movment rpt'!$L:$L,$M718,'sys inv movment rpt'!$N:$N,AK$1)</f>
        <v>0</v>
      </c>
      <c r="AL718" s="86">
        <f>SUMIFS('sys inv movment rpt'!$M:$M,'sys inv movment rpt'!$L:$L,$M718,'sys inv movment rpt'!$N:$N,AL$1)</f>
        <v>0</v>
      </c>
      <c r="AM718" s="86">
        <f>SUMIFS('sys inv movment rpt'!$M:$M,'sys inv movment rpt'!$L:$L,$M718,'sys inv movment rpt'!$N:$N,AM$1)</f>
        <v>0</v>
      </c>
      <c r="AN718" s="86">
        <f>SUMIFS('sys inv movment rpt'!$M:$M,'sys inv movment rpt'!$L:$L,$M718,'sys inv movment rpt'!$N:$N,AN$1)</f>
        <v>0</v>
      </c>
      <c r="AO718" s="86">
        <f>SUMIFS('sys inv movment rpt'!$M:$M,'sys inv movment rpt'!$L:$L,$M718,'sys inv movment rpt'!$N:$N,AO$1)</f>
        <v>0</v>
      </c>
      <c r="AP718" s="86">
        <f>SUMIFS('sys inv movment rpt'!$M:$M,'sys inv movment rpt'!$L:$L,$M718,'sys inv movment rpt'!$N:$N,AP$1)</f>
        <v>0</v>
      </c>
      <c r="AQ718" s="86">
        <f>SUMIFS('sys inv movment rpt'!$M:$M,'sys inv movment rpt'!$L:$L,$M718,'sys inv movment rpt'!$N:$N,AQ$1)</f>
        <v>0</v>
      </c>
      <c r="AR718" s="86">
        <f>SUMIFS('sys inv movment rpt'!$M:$M,'sys inv movment rpt'!$L:$L,$M718,'sys inv movment rpt'!$N:$N,AR$1)</f>
        <v>0</v>
      </c>
      <c r="AS718" s="86">
        <f>SUMIFS('sys inv movment rpt'!$M:$M,'sys inv movment rpt'!$L:$L,$M718,'sys inv movment rpt'!$N:$N,AS$1)</f>
        <v>0</v>
      </c>
      <c r="AT718" s="86">
        <f>SUMIFS('sys inv movment rpt'!$M:$M,'sys inv movment rpt'!$L:$L,$M718,'sys inv movment rpt'!$N:$N,AT$1)</f>
        <v>0</v>
      </c>
      <c r="AU718" s="86">
        <f>SUMIFS('sys inv movment rpt'!$M:$M,'sys inv movment rpt'!$L:$L,$M718,'sys inv movment rpt'!$N:$N,AU$1)</f>
        <v>0</v>
      </c>
      <c r="AV718" s="86">
        <f>SUMIFS('sys inv movment rpt'!$M:$M,'sys inv movment rpt'!$L:$L,$M718,'sys inv movment rpt'!$N:$N,AV$1)</f>
        <v>0</v>
      </c>
      <c r="AW718" s="87" t="str">
        <f>IFERROR(VLOOKUP(A718,'sys-backorder details'!E:U,17,0),"-")</f>
        <v>-</v>
      </c>
      <c r="AX718" s="87" t="str">
        <f>IF(K718&gt;1,VLOOKUP(A718,'settings-routing'!A:I,9,0),"")</f>
        <v/>
      </c>
    </row>
    <row r="719" ht="12.75" hidden="1" customHeight="1">
      <c r="A719" s="28" t="s">
        <v>1589</v>
      </c>
      <c r="B719" s="28" t="s">
        <v>1517</v>
      </c>
      <c r="C719" s="50">
        <f t="shared" si="2"/>
        <v>72</v>
      </c>
      <c r="D719" s="80">
        <f>SUMIF('Stocks 101-111'!$J:$J,'item dashboard'!A719,'Stocks 101-111'!K:K)</f>
        <v>72</v>
      </c>
      <c r="E719" s="80">
        <f>SUMIF('Stocks 101-111'!$J:$J,'item dashboard'!A719,'Stocks 101-111'!$L:$L)</f>
        <v>0</v>
      </c>
      <c r="F719" s="81">
        <f t="shared" si="3"/>
        <v>0</v>
      </c>
      <c r="G719" s="82">
        <f t="shared" si="4"/>
        <v>0</v>
      </c>
      <c r="H719" s="50">
        <f>SUMIFS('sys-backorder details'!$M:$M,'sys-backorder details'!$E:$E,'item dashboard'!A719,'sys-backorder details'!$V:$V,"")</f>
        <v>0</v>
      </c>
      <c r="I719" s="83">
        <f>SUMIF('settings-routing'!$I:$I,'item dashboard'!A719,'settings-routing'!$O:$O)</f>
        <v>0</v>
      </c>
      <c r="J719" s="50">
        <f>SUMIFS('sys-backorder details'!$M:$M,'sys-backorder details'!$E:$E,'item dashboard'!A719,'sys-backorder details'!$V:$V,"Call off")</f>
        <v>0</v>
      </c>
      <c r="K719" s="84">
        <f t="shared" si="5"/>
        <v>-72</v>
      </c>
      <c r="L719" s="84">
        <f>SUMIF('Production Plan'!$E:$E,'item dashboard'!A719,'Production Plan'!$N:$N)</f>
        <v>0</v>
      </c>
      <c r="M719" s="85" t="str">
        <f t="shared" si="6"/>
        <v>B-L13LO-W58-1 Ltr. White Bottle</v>
      </c>
      <c r="N719" s="86">
        <f>SUMIFS('sys inv movment rpt'!$M:$M,'sys inv movment rpt'!$L:$L,$M719,'sys inv movment rpt'!$N:$N,N$1)</f>
        <v>0</v>
      </c>
      <c r="O719" s="86">
        <f>SUMIFS('sys inv movment rpt'!$M:$M,'sys inv movment rpt'!$L:$L,$M719,'sys inv movment rpt'!$N:$N,O$1)</f>
        <v>0</v>
      </c>
      <c r="P719" s="86">
        <f>SUMIFS('sys inv movment rpt'!$M:$M,'sys inv movment rpt'!$L:$L,$M719,'sys inv movment rpt'!$N:$N,P$1)</f>
        <v>0</v>
      </c>
      <c r="Q719" s="86">
        <f>SUMIFS('sys inv movment rpt'!$M:$M,'sys inv movment rpt'!$L:$L,$M719,'sys inv movment rpt'!$N:$N,Q$1)</f>
        <v>0</v>
      </c>
      <c r="R719" s="86">
        <f>SUMIFS('sys inv movment rpt'!$M:$M,'sys inv movment rpt'!$L:$L,$M719,'sys inv movment rpt'!$N:$N,R$1)</f>
        <v>0</v>
      </c>
      <c r="S719" s="86">
        <f>SUMIFS('sys inv movment rpt'!$M:$M,'sys inv movment rpt'!$L:$L,$M719,'sys inv movment rpt'!$N:$N,S$1)</f>
        <v>0</v>
      </c>
      <c r="T719" s="86">
        <f>SUMIFS('sys inv movment rpt'!$M:$M,'sys inv movment rpt'!$L:$L,$M719,'sys inv movment rpt'!$N:$N,T$1)</f>
        <v>0</v>
      </c>
      <c r="U719" s="86">
        <f>SUMIFS('sys inv movment rpt'!$M:$M,'sys inv movment rpt'!$L:$L,$M719,'sys inv movment rpt'!$N:$N,U$1)</f>
        <v>0</v>
      </c>
      <c r="V719" s="86">
        <f>SUMIFS('sys inv movment rpt'!$M:$M,'sys inv movment rpt'!$L:$L,$M719,'sys inv movment rpt'!$N:$N,V$1)</f>
        <v>0</v>
      </c>
      <c r="W719" s="86">
        <f>SUMIFS('sys inv movment rpt'!$M:$M,'sys inv movment rpt'!$L:$L,$M719,'sys inv movment rpt'!$N:$N,W$1)</f>
        <v>0</v>
      </c>
      <c r="X719" s="86">
        <f>SUMIFS('sys inv movment rpt'!$M:$M,'sys inv movment rpt'!$L:$L,$M719,'sys inv movment rpt'!$N:$N,X$1)</f>
        <v>0</v>
      </c>
      <c r="Y719" s="86">
        <f>SUMIFS('sys inv movment rpt'!$M:$M,'sys inv movment rpt'!$L:$L,$M719,'sys inv movment rpt'!$N:$N,Y$1)</f>
        <v>0</v>
      </c>
      <c r="Z719" s="86">
        <f>SUMIFS('sys inv movment rpt'!$M:$M,'sys inv movment rpt'!$L:$L,$M719,'sys inv movment rpt'!$N:$N,Z$1)</f>
        <v>0</v>
      </c>
      <c r="AA719" s="86">
        <f>SUMIFS('sys inv movment rpt'!$M:$M,'sys inv movment rpt'!$L:$L,$M719,'sys inv movment rpt'!$N:$N,AA$1)</f>
        <v>0</v>
      </c>
      <c r="AB719" s="86">
        <f>SUMIFS('sys inv movment rpt'!$M:$M,'sys inv movment rpt'!$L:$L,$M719,'sys inv movment rpt'!$N:$N,AB$1)</f>
        <v>0</v>
      </c>
      <c r="AC719" s="86">
        <f>SUMIFS('sys inv movment rpt'!$M:$M,'sys inv movment rpt'!$L:$L,$M719,'sys inv movment rpt'!$N:$N,AC$1)</f>
        <v>0</v>
      </c>
      <c r="AD719" s="86">
        <f>SUMIFS('sys inv movment rpt'!$M:$M,'sys inv movment rpt'!$L:$L,$M719,'sys inv movment rpt'!$N:$N,AD$1)</f>
        <v>0</v>
      </c>
      <c r="AE719" s="86">
        <f>SUMIFS('sys inv movment rpt'!$M:$M,'sys inv movment rpt'!$L:$L,$M719,'sys inv movment rpt'!$N:$N,AE$1)</f>
        <v>0</v>
      </c>
      <c r="AF719" s="86">
        <f>SUMIFS('sys inv movment rpt'!$M:$M,'sys inv movment rpt'!$L:$L,$M719,'sys inv movment rpt'!$N:$N,AF$1)</f>
        <v>0</v>
      </c>
      <c r="AG719" s="86">
        <f>SUMIFS('sys inv movment rpt'!$M:$M,'sys inv movment rpt'!$L:$L,$M719,'sys inv movment rpt'!$N:$N,AG$1)</f>
        <v>0</v>
      </c>
      <c r="AH719" s="86">
        <f>SUMIFS('sys inv movment rpt'!$M:$M,'sys inv movment rpt'!$L:$L,$M719,'sys inv movment rpt'!$N:$N,AH$1)</f>
        <v>0</v>
      </c>
      <c r="AI719" s="86">
        <f>SUMIFS('sys inv movment rpt'!$M:$M,'sys inv movment rpt'!$L:$L,$M719,'sys inv movment rpt'!$N:$N,AI$1)</f>
        <v>0</v>
      </c>
      <c r="AJ719" s="86">
        <f>SUMIFS('sys inv movment rpt'!$M:$M,'sys inv movment rpt'!$L:$L,$M719,'sys inv movment rpt'!$N:$N,AJ$1)</f>
        <v>0</v>
      </c>
      <c r="AK719" s="86">
        <f>SUMIFS('sys inv movment rpt'!$M:$M,'sys inv movment rpt'!$L:$L,$M719,'sys inv movment rpt'!$N:$N,AK$1)</f>
        <v>0</v>
      </c>
      <c r="AL719" s="86">
        <f>SUMIFS('sys inv movment rpt'!$M:$M,'sys inv movment rpt'!$L:$L,$M719,'sys inv movment rpt'!$N:$N,AL$1)</f>
        <v>0</v>
      </c>
      <c r="AM719" s="86">
        <f>SUMIFS('sys inv movment rpt'!$M:$M,'sys inv movment rpt'!$L:$L,$M719,'sys inv movment rpt'!$N:$N,AM$1)</f>
        <v>0</v>
      </c>
      <c r="AN719" s="86">
        <f>SUMIFS('sys inv movment rpt'!$M:$M,'sys inv movment rpt'!$L:$L,$M719,'sys inv movment rpt'!$N:$N,AN$1)</f>
        <v>0</v>
      </c>
      <c r="AO719" s="86">
        <f>SUMIFS('sys inv movment rpt'!$M:$M,'sys inv movment rpt'!$L:$L,$M719,'sys inv movment rpt'!$N:$N,AO$1)</f>
        <v>0</v>
      </c>
      <c r="AP719" s="86">
        <f>SUMIFS('sys inv movment rpt'!$M:$M,'sys inv movment rpt'!$L:$L,$M719,'sys inv movment rpt'!$N:$N,AP$1)</f>
        <v>0</v>
      </c>
      <c r="AQ719" s="86">
        <f>SUMIFS('sys inv movment rpt'!$M:$M,'sys inv movment rpt'!$L:$L,$M719,'sys inv movment rpt'!$N:$N,AQ$1)</f>
        <v>0</v>
      </c>
      <c r="AR719" s="86">
        <f>SUMIFS('sys inv movment rpt'!$M:$M,'sys inv movment rpt'!$L:$L,$M719,'sys inv movment rpt'!$N:$N,AR$1)</f>
        <v>0</v>
      </c>
      <c r="AS719" s="86">
        <f>SUMIFS('sys inv movment rpt'!$M:$M,'sys inv movment rpt'!$L:$L,$M719,'sys inv movment rpt'!$N:$N,AS$1)</f>
        <v>0</v>
      </c>
      <c r="AT719" s="86">
        <f>SUMIFS('sys inv movment rpt'!$M:$M,'sys inv movment rpt'!$L:$L,$M719,'sys inv movment rpt'!$N:$N,AT$1)</f>
        <v>0</v>
      </c>
      <c r="AU719" s="86">
        <f>SUMIFS('sys inv movment rpt'!$M:$M,'sys inv movment rpt'!$L:$L,$M719,'sys inv movment rpt'!$N:$N,AU$1)</f>
        <v>0</v>
      </c>
      <c r="AV719" s="86">
        <f>SUMIFS('sys inv movment rpt'!$M:$M,'sys inv movment rpt'!$L:$L,$M719,'sys inv movment rpt'!$N:$N,AV$1)</f>
        <v>0</v>
      </c>
      <c r="AW719" s="87" t="str">
        <f>IFERROR(VLOOKUP(A719,'sys-backorder details'!E:U,17,0),"-")</f>
        <v>-</v>
      </c>
      <c r="AX719" s="87" t="str">
        <f>IF(K719&gt;1,VLOOKUP(A719,'settings-routing'!A:I,9,0),"")</f>
        <v/>
      </c>
    </row>
    <row r="720" ht="12.75" hidden="1" customHeight="1">
      <c r="A720" s="50" t="s">
        <v>1590</v>
      </c>
      <c r="B720" s="50" t="s">
        <v>1591</v>
      </c>
      <c r="C720" s="50">
        <f t="shared" si="2"/>
        <v>0</v>
      </c>
      <c r="D720" s="80">
        <f>SUMIF('Stocks 101-111'!$J:$J,'item dashboard'!A720,'Stocks 101-111'!K:K)</f>
        <v>0</v>
      </c>
      <c r="E720" s="80">
        <f>SUMIF('Stocks 101-111'!$J:$J,'item dashboard'!A720,'Stocks 101-111'!$L:$L)</f>
        <v>0</v>
      </c>
      <c r="F720" s="81">
        <f t="shared" si="3"/>
        <v>0</v>
      </c>
      <c r="G720" s="82">
        <f t="shared" si="4"/>
        <v>0</v>
      </c>
      <c r="H720" s="50">
        <f>SUMIFS('sys-backorder details'!$M:$M,'sys-backorder details'!$E:$E,'item dashboard'!A720,'sys-backorder details'!$V:$V,"")</f>
        <v>0</v>
      </c>
      <c r="I720" s="83">
        <f>SUMIF('settings-routing'!$I:$I,'item dashboard'!A720,'settings-routing'!$O:$O)</f>
        <v>0</v>
      </c>
      <c r="J720" s="50">
        <f>SUMIFS('sys-backorder details'!$M:$M,'sys-backorder details'!$E:$E,'item dashboard'!A720,'sys-backorder details'!$V:$V,"Call off")</f>
        <v>0</v>
      </c>
      <c r="K720" s="84">
        <f t="shared" si="5"/>
        <v>0</v>
      </c>
      <c r="L720" s="84">
        <f>SUMIF('Production Plan'!$E:$E,'item dashboard'!A720,'Production Plan'!$N:$N)</f>
        <v>0</v>
      </c>
      <c r="M720" s="85" t="str">
        <f t="shared" si="6"/>
        <v>B-L13LO-W58KAMI-1 Ltr. White Printed Kamili W/Up Liquid bottle</v>
      </c>
      <c r="N720" s="86">
        <f>SUMIFS('sys inv movment rpt'!$M:$M,'sys inv movment rpt'!$L:$L,$M720,'sys inv movment rpt'!$N:$N,N$1)</f>
        <v>0</v>
      </c>
      <c r="O720" s="86">
        <f>SUMIFS('sys inv movment rpt'!$M:$M,'sys inv movment rpt'!$L:$L,$M720,'sys inv movment rpt'!$N:$N,O$1)</f>
        <v>0</v>
      </c>
      <c r="P720" s="86">
        <f>SUMIFS('sys inv movment rpt'!$M:$M,'sys inv movment rpt'!$L:$L,$M720,'sys inv movment rpt'!$N:$N,P$1)</f>
        <v>0</v>
      </c>
      <c r="Q720" s="86">
        <f>SUMIFS('sys inv movment rpt'!$M:$M,'sys inv movment rpt'!$L:$L,$M720,'sys inv movment rpt'!$N:$N,Q$1)</f>
        <v>0</v>
      </c>
      <c r="R720" s="86">
        <f>SUMIFS('sys inv movment rpt'!$M:$M,'sys inv movment rpt'!$L:$L,$M720,'sys inv movment rpt'!$N:$N,R$1)</f>
        <v>0</v>
      </c>
      <c r="S720" s="86">
        <f>SUMIFS('sys inv movment rpt'!$M:$M,'sys inv movment rpt'!$L:$L,$M720,'sys inv movment rpt'!$N:$N,S$1)</f>
        <v>0</v>
      </c>
      <c r="T720" s="86">
        <f>SUMIFS('sys inv movment rpt'!$M:$M,'sys inv movment rpt'!$L:$L,$M720,'sys inv movment rpt'!$N:$N,T$1)</f>
        <v>0</v>
      </c>
      <c r="U720" s="86">
        <f>SUMIFS('sys inv movment rpt'!$M:$M,'sys inv movment rpt'!$L:$L,$M720,'sys inv movment rpt'!$N:$N,U$1)</f>
        <v>0</v>
      </c>
      <c r="V720" s="86">
        <f>SUMIFS('sys inv movment rpt'!$M:$M,'sys inv movment rpt'!$L:$L,$M720,'sys inv movment rpt'!$N:$N,V$1)</f>
        <v>0</v>
      </c>
      <c r="W720" s="86">
        <f>SUMIFS('sys inv movment rpt'!$M:$M,'sys inv movment rpt'!$L:$L,$M720,'sys inv movment rpt'!$N:$N,W$1)</f>
        <v>0</v>
      </c>
      <c r="X720" s="86">
        <f>SUMIFS('sys inv movment rpt'!$M:$M,'sys inv movment rpt'!$L:$L,$M720,'sys inv movment rpt'!$N:$N,X$1)</f>
        <v>0</v>
      </c>
      <c r="Y720" s="86">
        <f>SUMIFS('sys inv movment rpt'!$M:$M,'sys inv movment rpt'!$L:$L,$M720,'sys inv movment rpt'!$N:$N,Y$1)</f>
        <v>0</v>
      </c>
      <c r="Z720" s="86">
        <f>SUMIFS('sys inv movment rpt'!$M:$M,'sys inv movment rpt'!$L:$L,$M720,'sys inv movment rpt'!$N:$N,Z$1)</f>
        <v>0</v>
      </c>
      <c r="AA720" s="86">
        <f>SUMIFS('sys inv movment rpt'!$M:$M,'sys inv movment rpt'!$L:$L,$M720,'sys inv movment rpt'!$N:$N,AA$1)</f>
        <v>0</v>
      </c>
      <c r="AB720" s="86">
        <f>SUMIFS('sys inv movment rpt'!$M:$M,'sys inv movment rpt'!$L:$L,$M720,'sys inv movment rpt'!$N:$N,AB$1)</f>
        <v>0</v>
      </c>
      <c r="AC720" s="86">
        <f>SUMIFS('sys inv movment rpt'!$M:$M,'sys inv movment rpt'!$L:$L,$M720,'sys inv movment rpt'!$N:$N,AC$1)</f>
        <v>0</v>
      </c>
      <c r="AD720" s="86">
        <f>SUMIFS('sys inv movment rpt'!$M:$M,'sys inv movment rpt'!$L:$L,$M720,'sys inv movment rpt'!$N:$N,AD$1)</f>
        <v>0</v>
      </c>
      <c r="AE720" s="86">
        <f>SUMIFS('sys inv movment rpt'!$M:$M,'sys inv movment rpt'!$L:$L,$M720,'sys inv movment rpt'!$N:$N,AE$1)</f>
        <v>0</v>
      </c>
      <c r="AF720" s="86">
        <f>SUMIFS('sys inv movment rpt'!$M:$M,'sys inv movment rpt'!$L:$L,$M720,'sys inv movment rpt'!$N:$N,AF$1)</f>
        <v>0</v>
      </c>
      <c r="AG720" s="86">
        <f>SUMIFS('sys inv movment rpt'!$M:$M,'sys inv movment rpt'!$L:$L,$M720,'sys inv movment rpt'!$N:$N,AG$1)</f>
        <v>0</v>
      </c>
      <c r="AH720" s="86">
        <f>SUMIFS('sys inv movment rpt'!$M:$M,'sys inv movment rpt'!$L:$L,$M720,'sys inv movment rpt'!$N:$N,AH$1)</f>
        <v>0</v>
      </c>
      <c r="AI720" s="86">
        <f>SUMIFS('sys inv movment rpt'!$M:$M,'sys inv movment rpt'!$L:$L,$M720,'sys inv movment rpt'!$N:$N,AI$1)</f>
        <v>0</v>
      </c>
      <c r="AJ720" s="86">
        <f>SUMIFS('sys inv movment rpt'!$M:$M,'sys inv movment rpt'!$L:$L,$M720,'sys inv movment rpt'!$N:$N,AJ$1)</f>
        <v>0</v>
      </c>
      <c r="AK720" s="86">
        <f>SUMIFS('sys inv movment rpt'!$M:$M,'sys inv movment rpt'!$L:$L,$M720,'sys inv movment rpt'!$N:$N,AK$1)</f>
        <v>0</v>
      </c>
      <c r="AL720" s="86">
        <f>SUMIFS('sys inv movment rpt'!$M:$M,'sys inv movment rpt'!$L:$L,$M720,'sys inv movment rpt'!$N:$N,AL$1)</f>
        <v>0</v>
      </c>
      <c r="AM720" s="86">
        <f>SUMIFS('sys inv movment rpt'!$M:$M,'sys inv movment rpt'!$L:$L,$M720,'sys inv movment rpt'!$N:$N,AM$1)</f>
        <v>0</v>
      </c>
      <c r="AN720" s="86">
        <f>SUMIFS('sys inv movment rpt'!$M:$M,'sys inv movment rpt'!$L:$L,$M720,'sys inv movment rpt'!$N:$N,AN$1)</f>
        <v>0</v>
      </c>
      <c r="AO720" s="86">
        <f>SUMIFS('sys inv movment rpt'!$M:$M,'sys inv movment rpt'!$L:$L,$M720,'sys inv movment rpt'!$N:$N,AO$1)</f>
        <v>0</v>
      </c>
      <c r="AP720" s="86">
        <f>SUMIFS('sys inv movment rpt'!$M:$M,'sys inv movment rpt'!$L:$L,$M720,'sys inv movment rpt'!$N:$N,AP$1)</f>
        <v>0</v>
      </c>
      <c r="AQ720" s="86">
        <f>SUMIFS('sys inv movment rpt'!$M:$M,'sys inv movment rpt'!$L:$L,$M720,'sys inv movment rpt'!$N:$N,AQ$1)</f>
        <v>0</v>
      </c>
      <c r="AR720" s="86">
        <f>SUMIFS('sys inv movment rpt'!$M:$M,'sys inv movment rpt'!$L:$L,$M720,'sys inv movment rpt'!$N:$N,AR$1)</f>
        <v>0</v>
      </c>
      <c r="AS720" s="86">
        <f>SUMIFS('sys inv movment rpt'!$M:$M,'sys inv movment rpt'!$L:$L,$M720,'sys inv movment rpt'!$N:$N,AS$1)</f>
        <v>0</v>
      </c>
      <c r="AT720" s="86">
        <f>SUMIFS('sys inv movment rpt'!$M:$M,'sys inv movment rpt'!$L:$L,$M720,'sys inv movment rpt'!$N:$N,AT$1)</f>
        <v>0</v>
      </c>
      <c r="AU720" s="86">
        <f>SUMIFS('sys inv movment rpt'!$M:$M,'sys inv movment rpt'!$L:$L,$M720,'sys inv movment rpt'!$N:$N,AU$1)</f>
        <v>0</v>
      </c>
      <c r="AV720" s="86">
        <f>SUMIFS('sys inv movment rpt'!$M:$M,'sys inv movment rpt'!$L:$L,$M720,'sys inv movment rpt'!$N:$N,AV$1)</f>
        <v>0</v>
      </c>
      <c r="AW720" s="87" t="str">
        <f>IFERROR(VLOOKUP(A720,'sys-backorder details'!E:U,17,0),"-")</f>
        <v>-</v>
      </c>
      <c r="AX720" s="87" t="str">
        <f>IF(K720&gt;1,VLOOKUP(A720,'settings-routing'!A:I,9,0),"")</f>
        <v/>
      </c>
    </row>
    <row r="721" ht="12.75" hidden="1" customHeight="1">
      <c r="A721" s="28" t="s">
        <v>1592</v>
      </c>
      <c r="B721" s="28" t="s">
        <v>1593</v>
      </c>
      <c r="C721" s="50">
        <f t="shared" si="2"/>
        <v>0</v>
      </c>
      <c r="D721" s="80">
        <f>SUMIF('Stocks 101-111'!$J:$J,'item dashboard'!A721,'Stocks 101-111'!K:K)</f>
        <v>0</v>
      </c>
      <c r="E721" s="80">
        <f>SUMIF('Stocks 101-111'!$J:$J,'item dashboard'!A721,'Stocks 101-111'!$L:$L)</f>
        <v>0</v>
      </c>
      <c r="F721" s="81">
        <f t="shared" si="3"/>
        <v>0</v>
      </c>
      <c r="G721" s="82">
        <f t="shared" si="4"/>
        <v>0</v>
      </c>
      <c r="H721" s="50">
        <f>SUMIFS('sys-backorder details'!$M:$M,'sys-backorder details'!$E:$E,'item dashboard'!A721,'sys-backorder details'!$V:$V,"")</f>
        <v>0</v>
      </c>
      <c r="I721" s="83">
        <f>SUMIF('settings-routing'!$I:$I,'item dashboard'!A721,'settings-routing'!$O:$O)</f>
        <v>0</v>
      </c>
      <c r="J721" s="50">
        <f>SUMIFS('sys-backorder details'!$M:$M,'sys-backorder details'!$E:$E,'item dashboard'!A721,'sys-backorder details'!$V:$V,"Call off")</f>
        <v>0</v>
      </c>
      <c r="K721" s="84">
        <f t="shared" si="5"/>
        <v>0</v>
      </c>
      <c r="L721" s="84">
        <f>SUMIF('Production Plan'!$E:$E,'item dashboard'!A721,'Production Plan'!$N:$N)</f>
        <v>0</v>
      </c>
      <c r="M721" s="85" t="str">
        <f t="shared" si="6"/>
        <v>B-L13LO-W58ODEX-1 Ltr. White Printed Odex D/Lemon Bottle</v>
      </c>
      <c r="N721" s="86">
        <f>SUMIFS('sys inv movment rpt'!$M:$M,'sys inv movment rpt'!$L:$L,$M721,'sys inv movment rpt'!$N:$N,N$1)</f>
        <v>0</v>
      </c>
      <c r="O721" s="86">
        <f>SUMIFS('sys inv movment rpt'!$M:$M,'sys inv movment rpt'!$L:$L,$M721,'sys inv movment rpt'!$N:$N,O$1)</f>
        <v>0</v>
      </c>
      <c r="P721" s="86">
        <f>SUMIFS('sys inv movment rpt'!$M:$M,'sys inv movment rpt'!$L:$L,$M721,'sys inv movment rpt'!$N:$N,P$1)</f>
        <v>0</v>
      </c>
      <c r="Q721" s="86">
        <f>SUMIFS('sys inv movment rpt'!$M:$M,'sys inv movment rpt'!$L:$L,$M721,'sys inv movment rpt'!$N:$N,Q$1)</f>
        <v>0</v>
      </c>
      <c r="R721" s="86">
        <f>SUMIFS('sys inv movment rpt'!$M:$M,'sys inv movment rpt'!$L:$L,$M721,'sys inv movment rpt'!$N:$N,R$1)</f>
        <v>0</v>
      </c>
      <c r="S721" s="86">
        <f>SUMIFS('sys inv movment rpt'!$M:$M,'sys inv movment rpt'!$L:$L,$M721,'sys inv movment rpt'!$N:$N,S$1)</f>
        <v>0</v>
      </c>
      <c r="T721" s="86">
        <f>SUMIFS('sys inv movment rpt'!$M:$M,'sys inv movment rpt'!$L:$L,$M721,'sys inv movment rpt'!$N:$N,T$1)</f>
        <v>0</v>
      </c>
      <c r="U721" s="86">
        <f>SUMIFS('sys inv movment rpt'!$M:$M,'sys inv movment rpt'!$L:$L,$M721,'sys inv movment rpt'!$N:$N,U$1)</f>
        <v>0</v>
      </c>
      <c r="V721" s="86">
        <f>SUMIFS('sys inv movment rpt'!$M:$M,'sys inv movment rpt'!$L:$L,$M721,'sys inv movment rpt'!$N:$N,V$1)</f>
        <v>0</v>
      </c>
      <c r="W721" s="86">
        <f>SUMIFS('sys inv movment rpt'!$M:$M,'sys inv movment rpt'!$L:$L,$M721,'sys inv movment rpt'!$N:$N,W$1)</f>
        <v>0</v>
      </c>
      <c r="X721" s="86">
        <f>SUMIFS('sys inv movment rpt'!$M:$M,'sys inv movment rpt'!$L:$L,$M721,'sys inv movment rpt'!$N:$N,X$1)</f>
        <v>0</v>
      </c>
      <c r="Y721" s="86">
        <f>SUMIFS('sys inv movment rpt'!$M:$M,'sys inv movment rpt'!$L:$L,$M721,'sys inv movment rpt'!$N:$N,Y$1)</f>
        <v>0</v>
      </c>
      <c r="Z721" s="86">
        <f>SUMIFS('sys inv movment rpt'!$M:$M,'sys inv movment rpt'!$L:$L,$M721,'sys inv movment rpt'!$N:$N,Z$1)</f>
        <v>0</v>
      </c>
      <c r="AA721" s="86">
        <f>SUMIFS('sys inv movment rpt'!$M:$M,'sys inv movment rpt'!$L:$L,$M721,'sys inv movment rpt'!$N:$N,AA$1)</f>
        <v>0</v>
      </c>
      <c r="AB721" s="86">
        <f>SUMIFS('sys inv movment rpt'!$M:$M,'sys inv movment rpt'!$L:$L,$M721,'sys inv movment rpt'!$N:$N,AB$1)</f>
        <v>0</v>
      </c>
      <c r="AC721" s="86">
        <f>SUMIFS('sys inv movment rpt'!$M:$M,'sys inv movment rpt'!$L:$L,$M721,'sys inv movment rpt'!$N:$N,AC$1)</f>
        <v>0</v>
      </c>
      <c r="AD721" s="86">
        <f>SUMIFS('sys inv movment rpt'!$M:$M,'sys inv movment rpt'!$L:$L,$M721,'sys inv movment rpt'!$N:$N,AD$1)</f>
        <v>0</v>
      </c>
      <c r="AE721" s="86">
        <f>SUMIFS('sys inv movment rpt'!$M:$M,'sys inv movment rpt'!$L:$L,$M721,'sys inv movment rpt'!$N:$N,AE$1)</f>
        <v>0</v>
      </c>
      <c r="AF721" s="86">
        <f>SUMIFS('sys inv movment rpt'!$M:$M,'sys inv movment rpt'!$L:$L,$M721,'sys inv movment rpt'!$N:$N,AF$1)</f>
        <v>0</v>
      </c>
      <c r="AG721" s="86">
        <f>SUMIFS('sys inv movment rpt'!$M:$M,'sys inv movment rpt'!$L:$L,$M721,'sys inv movment rpt'!$N:$N,AG$1)</f>
        <v>0</v>
      </c>
      <c r="AH721" s="86">
        <f>SUMIFS('sys inv movment rpt'!$M:$M,'sys inv movment rpt'!$L:$L,$M721,'sys inv movment rpt'!$N:$N,AH$1)</f>
        <v>0</v>
      </c>
      <c r="AI721" s="86">
        <f>SUMIFS('sys inv movment rpt'!$M:$M,'sys inv movment rpt'!$L:$L,$M721,'sys inv movment rpt'!$N:$N,AI$1)</f>
        <v>0</v>
      </c>
      <c r="AJ721" s="86">
        <f>SUMIFS('sys inv movment rpt'!$M:$M,'sys inv movment rpt'!$L:$L,$M721,'sys inv movment rpt'!$N:$N,AJ$1)</f>
        <v>0</v>
      </c>
      <c r="AK721" s="86">
        <f>SUMIFS('sys inv movment rpt'!$M:$M,'sys inv movment rpt'!$L:$L,$M721,'sys inv movment rpt'!$N:$N,AK$1)</f>
        <v>0</v>
      </c>
      <c r="AL721" s="86">
        <f>SUMIFS('sys inv movment rpt'!$M:$M,'sys inv movment rpt'!$L:$L,$M721,'sys inv movment rpt'!$N:$N,AL$1)</f>
        <v>0</v>
      </c>
      <c r="AM721" s="86">
        <f>SUMIFS('sys inv movment rpt'!$M:$M,'sys inv movment rpt'!$L:$L,$M721,'sys inv movment rpt'!$N:$N,AM$1)</f>
        <v>0</v>
      </c>
      <c r="AN721" s="86">
        <f>SUMIFS('sys inv movment rpt'!$M:$M,'sys inv movment rpt'!$L:$L,$M721,'sys inv movment rpt'!$N:$N,AN$1)</f>
        <v>0</v>
      </c>
      <c r="AO721" s="86">
        <f>SUMIFS('sys inv movment rpt'!$M:$M,'sys inv movment rpt'!$L:$L,$M721,'sys inv movment rpt'!$N:$N,AO$1)</f>
        <v>0</v>
      </c>
      <c r="AP721" s="86">
        <f>SUMIFS('sys inv movment rpt'!$M:$M,'sys inv movment rpt'!$L:$L,$M721,'sys inv movment rpt'!$N:$N,AP$1)</f>
        <v>0</v>
      </c>
      <c r="AQ721" s="86">
        <f>SUMIFS('sys inv movment rpt'!$M:$M,'sys inv movment rpt'!$L:$L,$M721,'sys inv movment rpt'!$N:$N,AQ$1)</f>
        <v>0</v>
      </c>
      <c r="AR721" s="86">
        <f>SUMIFS('sys inv movment rpt'!$M:$M,'sys inv movment rpt'!$L:$L,$M721,'sys inv movment rpt'!$N:$N,AR$1)</f>
        <v>0</v>
      </c>
      <c r="AS721" s="86">
        <f>SUMIFS('sys inv movment rpt'!$M:$M,'sys inv movment rpt'!$L:$L,$M721,'sys inv movment rpt'!$N:$N,AS$1)</f>
        <v>0</v>
      </c>
      <c r="AT721" s="86">
        <f>SUMIFS('sys inv movment rpt'!$M:$M,'sys inv movment rpt'!$L:$L,$M721,'sys inv movment rpt'!$N:$N,AT$1)</f>
        <v>0</v>
      </c>
      <c r="AU721" s="86">
        <f>SUMIFS('sys inv movment rpt'!$M:$M,'sys inv movment rpt'!$L:$L,$M721,'sys inv movment rpt'!$N:$N,AU$1)</f>
        <v>0</v>
      </c>
      <c r="AV721" s="86">
        <f>SUMIFS('sys inv movment rpt'!$M:$M,'sys inv movment rpt'!$L:$L,$M721,'sys inv movment rpt'!$N:$N,AV$1)</f>
        <v>0</v>
      </c>
      <c r="AW721" s="87" t="str">
        <f>IFERROR(VLOOKUP(A721,'sys-backorder details'!E:U,17,0),"-")</f>
        <v>-</v>
      </c>
      <c r="AX721" s="87" t="str">
        <f>IF(K721&gt;1,VLOOKUP(A721,'settings-routing'!A:I,9,0),"")</f>
        <v/>
      </c>
    </row>
    <row r="722" ht="12.75" hidden="1" customHeight="1">
      <c r="A722" s="50" t="s">
        <v>1594</v>
      </c>
      <c r="B722" s="50" t="s">
        <v>1595</v>
      </c>
      <c r="C722" s="50">
        <f t="shared" si="2"/>
        <v>0</v>
      </c>
      <c r="D722" s="80">
        <f>SUMIF('Stocks 101-111'!$J:$J,'item dashboard'!A722,'Stocks 101-111'!K:K)</f>
        <v>0</v>
      </c>
      <c r="E722" s="80">
        <f>SUMIF('Stocks 101-111'!$J:$J,'item dashboard'!A722,'Stocks 101-111'!$L:$L)</f>
        <v>0</v>
      </c>
      <c r="F722" s="81">
        <f t="shared" si="3"/>
        <v>0</v>
      </c>
      <c r="G722" s="82">
        <f t="shared" si="4"/>
        <v>0</v>
      </c>
      <c r="H722" s="50">
        <f>SUMIFS('sys-backorder details'!$M:$M,'sys-backorder details'!$E:$E,'item dashboard'!A722,'sys-backorder details'!$V:$V,"")</f>
        <v>0</v>
      </c>
      <c r="I722" s="83">
        <f>SUMIF('settings-routing'!$I:$I,'item dashboard'!A722,'settings-routing'!$O:$O)</f>
        <v>0</v>
      </c>
      <c r="J722" s="50">
        <f>SUMIFS('sys-backorder details'!$M:$M,'sys-backorder details'!$E:$E,'item dashboard'!A722,'sys-backorder details'!$V:$V,"Call off")</f>
        <v>0</v>
      </c>
      <c r="K722" s="84">
        <f t="shared" si="5"/>
        <v>0</v>
      </c>
      <c r="L722" s="84">
        <f>SUMIF('Production Plan'!$E:$E,'item dashboard'!A722,'Production Plan'!$N:$N)</f>
        <v>0</v>
      </c>
      <c r="M722" s="85" t="str">
        <f t="shared" si="6"/>
        <v>B-L13LO-W58ODEX-R-1 Ltr. White Printed Odex Real Bottle</v>
      </c>
      <c r="N722" s="86">
        <f>SUMIFS('sys inv movment rpt'!$M:$M,'sys inv movment rpt'!$L:$L,$M722,'sys inv movment rpt'!$N:$N,N$1)</f>
        <v>0</v>
      </c>
      <c r="O722" s="86">
        <f>SUMIFS('sys inv movment rpt'!$M:$M,'sys inv movment rpt'!$L:$L,$M722,'sys inv movment rpt'!$N:$N,O$1)</f>
        <v>0</v>
      </c>
      <c r="P722" s="86">
        <f>SUMIFS('sys inv movment rpt'!$M:$M,'sys inv movment rpt'!$L:$L,$M722,'sys inv movment rpt'!$N:$N,P$1)</f>
        <v>0</v>
      </c>
      <c r="Q722" s="86">
        <f>SUMIFS('sys inv movment rpt'!$M:$M,'sys inv movment rpt'!$L:$L,$M722,'sys inv movment rpt'!$N:$N,Q$1)</f>
        <v>0</v>
      </c>
      <c r="R722" s="86">
        <f>SUMIFS('sys inv movment rpt'!$M:$M,'sys inv movment rpt'!$L:$L,$M722,'sys inv movment rpt'!$N:$N,R$1)</f>
        <v>0</v>
      </c>
      <c r="S722" s="86">
        <f>SUMIFS('sys inv movment rpt'!$M:$M,'sys inv movment rpt'!$L:$L,$M722,'sys inv movment rpt'!$N:$N,S$1)</f>
        <v>0</v>
      </c>
      <c r="T722" s="86">
        <f>SUMIFS('sys inv movment rpt'!$M:$M,'sys inv movment rpt'!$L:$L,$M722,'sys inv movment rpt'!$N:$N,T$1)</f>
        <v>0</v>
      </c>
      <c r="U722" s="86">
        <f>SUMIFS('sys inv movment rpt'!$M:$M,'sys inv movment rpt'!$L:$L,$M722,'sys inv movment rpt'!$N:$N,U$1)</f>
        <v>0</v>
      </c>
      <c r="V722" s="86">
        <f>SUMIFS('sys inv movment rpt'!$M:$M,'sys inv movment rpt'!$L:$L,$M722,'sys inv movment rpt'!$N:$N,V$1)</f>
        <v>0</v>
      </c>
      <c r="W722" s="86">
        <f>SUMIFS('sys inv movment rpt'!$M:$M,'sys inv movment rpt'!$L:$L,$M722,'sys inv movment rpt'!$N:$N,W$1)</f>
        <v>0</v>
      </c>
      <c r="X722" s="86">
        <f>SUMIFS('sys inv movment rpt'!$M:$M,'sys inv movment rpt'!$L:$L,$M722,'sys inv movment rpt'!$N:$N,X$1)</f>
        <v>0</v>
      </c>
      <c r="Y722" s="86">
        <f>SUMIFS('sys inv movment rpt'!$M:$M,'sys inv movment rpt'!$L:$L,$M722,'sys inv movment rpt'!$N:$N,Y$1)</f>
        <v>0</v>
      </c>
      <c r="Z722" s="86">
        <f>SUMIFS('sys inv movment rpt'!$M:$M,'sys inv movment rpt'!$L:$L,$M722,'sys inv movment rpt'!$N:$N,Z$1)</f>
        <v>0</v>
      </c>
      <c r="AA722" s="86">
        <f>SUMIFS('sys inv movment rpt'!$M:$M,'sys inv movment rpt'!$L:$L,$M722,'sys inv movment rpt'!$N:$N,AA$1)</f>
        <v>0</v>
      </c>
      <c r="AB722" s="86">
        <f>SUMIFS('sys inv movment rpt'!$M:$M,'sys inv movment rpt'!$L:$L,$M722,'sys inv movment rpt'!$N:$N,AB$1)</f>
        <v>0</v>
      </c>
      <c r="AC722" s="86">
        <f>SUMIFS('sys inv movment rpt'!$M:$M,'sys inv movment rpt'!$L:$L,$M722,'sys inv movment rpt'!$N:$N,AC$1)</f>
        <v>0</v>
      </c>
      <c r="AD722" s="86">
        <f>SUMIFS('sys inv movment rpt'!$M:$M,'sys inv movment rpt'!$L:$L,$M722,'sys inv movment rpt'!$N:$N,AD$1)</f>
        <v>0</v>
      </c>
      <c r="AE722" s="86">
        <f>SUMIFS('sys inv movment rpt'!$M:$M,'sys inv movment rpt'!$L:$L,$M722,'sys inv movment rpt'!$N:$N,AE$1)</f>
        <v>0</v>
      </c>
      <c r="AF722" s="86">
        <f>SUMIFS('sys inv movment rpt'!$M:$M,'sys inv movment rpt'!$L:$L,$M722,'sys inv movment rpt'!$N:$N,AF$1)</f>
        <v>0</v>
      </c>
      <c r="AG722" s="86">
        <f>SUMIFS('sys inv movment rpt'!$M:$M,'sys inv movment rpt'!$L:$L,$M722,'sys inv movment rpt'!$N:$N,AG$1)</f>
        <v>0</v>
      </c>
      <c r="AH722" s="86">
        <f>SUMIFS('sys inv movment rpt'!$M:$M,'sys inv movment rpt'!$L:$L,$M722,'sys inv movment rpt'!$N:$N,AH$1)</f>
        <v>0</v>
      </c>
      <c r="AI722" s="86">
        <f>SUMIFS('sys inv movment rpt'!$M:$M,'sys inv movment rpt'!$L:$L,$M722,'sys inv movment rpt'!$N:$N,AI$1)</f>
        <v>0</v>
      </c>
      <c r="AJ722" s="86">
        <f>SUMIFS('sys inv movment rpt'!$M:$M,'sys inv movment rpt'!$L:$L,$M722,'sys inv movment rpt'!$N:$N,AJ$1)</f>
        <v>0</v>
      </c>
      <c r="AK722" s="86">
        <f>SUMIFS('sys inv movment rpt'!$M:$M,'sys inv movment rpt'!$L:$L,$M722,'sys inv movment rpt'!$N:$N,AK$1)</f>
        <v>0</v>
      </c>
      <c r="AL722" s="86">
        <f>SUMIFS('sys inv movment rpt'!$M:$M,'sys inv movment rpt'!$L:$L,$M722,'sys inv movment rpt'!$N:$N,AL$1)</f>
        <v>0</v>
      </c>
      <c r="AM722" s="86">
        <f>SUMIFS('sys inv movment rpt'!$M:$M,'sys inv movment rpt'!$L:$L,$M722,'sys inv movment rpt'!$N:$N,AM$1)</f>
        <v>0</v>
      </c>
      <c r="AN722" s="86">
        <f>SUMIFS('sys inv movment rpt'!$M:$M,'sys inv movment rpt'!$L:$L,$M722,'sys inv movment rpt'!$N:$N,AN$1)</f>
        <v>0</v>
      </c>
      <c r="AO722" s="86">
        <f>SUMIFS('sys inv movment rpt'!$M:$M,'sys inv movment rpt'!$L:$L,$M722,'sys inv movment rpt'!$N:$N,AO$1)</f>
        <v>0</v>
      </c>
      <c r="AP722" s="86">
        <f>SUMIFS('sys inv movment rpt'!$M:$M,'sys inv movment rpt'!$L:$L,$M722,'sys inv movment rpt'!$N:$N,AP$1)</f>
        <v>0</v>
      </c>
      <c r="AQ722" s="86">
        <f>SUMIFS('sys inv movment rpt'!$M:$M,'sys inv movment rpt'!$L:$L,$M722,'sys inv movment rpt'!$N:$N,AQ$1)</f>
        <v>0</v>
      </c>
      <c r="AR722" s="86">
        <f>SUMIFS('sys inv movment rpt'!$M:$M,'sys inv movment rpt'!$L:$L,$M722,'sys inv movment rpt'!$N:$N,AR$1)</f>
        <v>0</v>
      </c>
      <c r="AS722" s="86">
        <f>SUMIFS('sys inv movment rpt'!$M:$M,'sys inv movment rpt'!$L:$L,$M722,'sys inv movment rpt'!$N:$N,AS$1)</f>
        <v>0</v>
      </c>
      <c r="AT722" s="86">
        <f>SUMIFS('sys inv movment rpt'!$M:$M,'sys inv movment rpt'!$L:$L,$M722,'sys inv movment rpt'!$N:$N,AT$1)</f>
        <v>0</v>
      </c>
      <c r="AU722" s="86">
        <f>SUMIFS('sys inv movment rpt'!$M:$M,'sys inv movment rpt'!$L:$L,$M722,'sys inv movment rpt'!$N:$N,AU$1)</f>
        <v>0</v>
      </c>
      <c r="AV722" s="86">
        <f>SUMIFS('sys inv movment rpt'!$M:$M,'sys inv movment rpt'!$L:$L,$M722,'sys inv movment rpt'!$N:$N,AV$1)</f>
        <v>0</v>
      </c>
      <c r="AW722" s="87" t="str">
        <f>IFERROR(VLOOKUP(A722,'sys-backorder details'!E:U,17,0),"-")</f>
        <v>-</v>
      </c>
      <c r="AX722" s="87" t="str">
        <f>IF(K722&gt;1,VLOOKUP(A722,'settings-routing'!A:I,9,0),"")</f>
        <v/>
      </c>
    </row>
    <row r="723" ht="12.75" hidden="1" customHeight="1">
      <c r="A723" s="28" t="s">
        <v>1596</v>
      </c>
      <c r="B723" s="28" t="s">
        <v>1597</v>
      </c>
      <c r="C723" s="50">
        <f t="shared" si="2"/>
        <v>0</v>
      </c>
      <c r="D723" s="80">
        <f>SUMIF('Stocks 101-111'!$J:$J,'item dashboard'!A723,'Stocks 101-111'!K:K)</f>
        <v>0</v>
      </c>
      <c r="E723" s="80">
        <f>SUMIF('Stocks 101-111'!$J:$J,'item dashboard'!A723,'Stocks 101-111'!$L:$L)</f>
        <v>0</v>
      </c>
      <c r="F723" s="81">
        <f t="shared" si="3"/>
        <v>0</v>
      </c>
      <c r="G723" s="82">
        <f t="shared" si="4"/>
        <v>0</v>
      </c>
      <c r="H723" s="50">
        <f>SUMIFS('sys-backorder details'!$M:$M,'sys-backorder details'!$E:$E,'item dashboard'!A723,'sys-backorder details'!$V:$V,"")</f>
        <v>0</v>
      </c>
      <c r="I723" s="83">
        <f>SUMIF('settings-routing'!$I:$I,'item dashboard'!A723,'settings-routing'!$O:$O)</f>
        <v>0</v>
      </c>
      <c r="J723" s="50">
        <f>SUMIFS('sys-backorder details'!$M:$M,'sys-backorder details'!$E:$E,'item dashboard'!A723,'sys-backorder details'!$V:$V,"Call off")</f>
        <v>0</v>
      </c>
      <c r="K723" s="84">
        <f t="shared" si="5"/>
        <v>0</v>
      </c>
      <c r="L723" s="84">
        <f>SUMIF('Production Plan'!$E:$E,'item dashboard'!A723,'Production Plan'!$N:$N)</f>
        <v>0</v>
      </c>
      <c r="M723" s="85" t="str">
        <f t="shared" si="6"/>
        <v>B-L13LO-W58RNG-1 Ltr. White Printed Blue Ring Bottle</v>
      </c>
      <c r="N723" s="86">
        <f>SUMIFS('sys inv movment rpt'!$M:$M,'sys inv movment rpt'!$L:$L,$M723,'sys inv movment rpt'!$N:$N,N$1)</f>
        <v>0</v>
      </c>
      <c r="O723" s="86">
        <f>SUMIFS('sys inv movment rpt'!$M:$M,'sys inv movment rpt'!$L:$L,$M723,'sys inv movment rpt'!$N:$N,O$1)</f>
        <v>0</v>
      </c>
      <c r="P723" s="86">
        <f>SUMIFS('sys inv movment rpt'!$M:$M,'sys inv movment rpt'!$L:$L,$M723,'sys inv movment rpt'!$N:$N,P$1)</f>
        <v>0</v>
      </c>
      <c r="Q723" s="86">
        <f>SUMIFS('sys inv movment rpt'!$M:$M,'sys inv movment rpt'!$L:$L,$M723,'sys inv movment rpt'!$N:$N,Q$1)</f>
        <v>0</v>
      </c>
      <c r="R723" s="86">
        <f>SUMIFS('sys inv movment rpt'!$M:$M,'sys inv movment rpt'!$L:$L,$M723,'sys inv movment rpt'!$N:$N,R$1)</f>
        <v>0</v>
      </c>
      <c r="S723" s="86">
        <f>SUMIFS('sys inv movment rpt'!$M:$M,'sys inv movment rpt'!$L:$L,$M723,'sys inv movment rpt'!$N:$N,S$1)</f>
        <v>0</v>
      </c>
      <c r="T723" s="86">
        <f>SUMIFS('sys inv movment rpt'!$M:$M,'sys inv movment rpt'!$L:$L,$M723,'sys inv movment rpt'!$N:$N,T$1)</f>
        <v>0</v>
      </c>
      <c r="U723" s="86">
        <f>SUMIFS('sys inv movment rpt'!$M:$M,'sys inv movment rpt'!$L:$L,$M723,'sys inv movment rpt'!$N:$N,U$1)</f>
        <v>0</v>
      </c>
      <c r="V723" s="86">
        <f>SUMIFS('sys inv movment rpt'!$M:$M,'sys inv movment rpt'!$L:$L,$M723,'sys inv movment rpt'!$N:$N,V$1)</f>
        <v>0</v>
      </c>
      <c r="W723" s="86">
        <f>SUMIFS('sys inv movment rpt'!$M:$M,'sys inv movment rpt'!$L:$L,$M723,'sys inv movment rpt'!$N:$N,W$1)</f>
        <v>0</v>
      </c>
      <c r="X723" s="86">
        <f>SUMIFS('sys inv movment rpt'!$M:$M,'sys inv movment rpt'!$L:$L,$M723,'sys inv movment rpt'!$N:$N,X$1)</f>
        <v>0</v>
      </c>
      <c r="Y723" s="86">
        <f>SUMIFS('sys inv movment rpt'!$M:$M,'sys inv movment rpt'!$L:$L,$M723,'sys inv movment rpt'!$N:$N,Y$1)</f>
        <v>0</v>
      </c>
      <c r="Z723" s="86">
        <f>SUMIFS('sys inv movment rpt'!$M:$M,'sys inv movment rpt'!$L:$L,$M723,'sys inv movment rpt'!$N:$N,Z$1)</f>
        <v>0</v>
      </c>
      <c r="AA723" s="86">
        <f>SUMIFS('sys inv movment rpt'!$M:$M,'sys inv movment rpt'!$L:$L,$M723,'sys inv movment rpt'!$N:$N,AA$1)</f>
        <v>0</v>
      </c>
      <c r="AB723" s="86">
        <f>SUMIFS('sys inv movment rpt'!$M:$M,'sys inv movment rpt'!$L:$L,$M723,'sys inv movment rpt'!$N:$N,AB$1)</f>
        <v>0</v>
      </c>
      <c r="AC723" s="86">
        <f>SUMIFS('sys inv movment rpt'!$M:$M,'sys inv movment rpt'!$L:$L,$M723,'sys inv movment rpt'!$N:$N,AC$1)</f>
        <v>0</v>
      </c>
      <c r="AD723" s="86">
        <f>SUMIFS('sys inv movment rpt'!$M:$M,'sys inv movment rpt'!$L:$L,$M723,'sys inv movment rpt'!$N:$N,AD$1)</f>
        <v>0</v>
      </c>
      <c r="AE723" s="86">
        <f>SUMIFS('sys inv movment rpt'!$M:$M,'sys inv movment rpt'!$L:$L,$M723,'sys inv movment rpt'!$N:$N,AE$1)</f>
        <v>0</v>
      </c>
      <c r="AF723" s="86">
        <f>SUMIFS('sys inv movment rpt'!$M:$M,'sys inv movment rpt'!$L:$L,$M723,'sys inv movment rpt'!$N:$N,AF$1)</f>
        <v>0</v>
      </c>
      <c r="AG723" s="86">
        <f>SUMIFS('sys inv movment rpt'!$M:$M,'sys inv movment rpt'!$L:$L,$M723,'sys inv movment rpt'!$N:$N,AG$1)</f>
        <v>0</v>
      </c>
      <c r="AH723" s="86">
        <f>SUMIFS('sys inv movment rpt'!$M:$M,'sys inv movment rpt'!$L:$L,$M723,'sys inv movment rpt'!$N:$N,AH$1)</f>
        <v>0</v>
      </c>
      <c r="AI723" s="86">
        <f>SUMIFS('sys inv movment rpt'!$M:$M,'sys inv movment rpt'!$L:$L,$M723,'sys inv movment rpt'!$N:$N,AI$1)</f>
        <v>0</v>
      </c>
      <c r="AJ723" s="86">
        <f>SUMIFS('sys inv movment rpt'!$M:$M,'sys inv movment rpt'!$L:$L,$M723,'sys inv movment rpt'!$N:$N,AJ$1)</f>
        <v>0</v>
      </c>
      <c r="AK723" s="86">
        <f>SUMIFS('sys inv movment rpt'!$M:$M,'sys inv movment rpt'!$L:$L,$M723,'sys inv movment rpt'!$N:$N,AK$1)</f>
        <v>0</v>
      </c>
      <c r="AL723" s="86">
        <f>SUMIFS('sys inv movment rpt'!$M:$M,'sys inv movment rpt'!$L:$L,$M723,'sys inv movment rpt'!$N:$N,AL$1)</f>
        <v>0</v>
      </c>
      <c r="AM723" s="86">
        <f>SUMIFS('sys inv movment rpt'!$M:$M,'sys inv movment rpt'!$L:$L,$M723,'sys inv movment rpt'!$N:$N,AM$1)</f>
        <v>0</v>
      </c>
      <c r="AN723" s="86">
        <f>SUMIFS('sys inv movment rpt'!$M:$M,'sys inv movment rpt'!$L:$L,$M723,'sys inv movment rpt'!$N:$N,AN$1)</f>
        <v>0</v>
      </c>
      <c r="AO723" s="86">
        <f>SUMIFS('sys inv movment rpt'!$M:$M,'sys inv movment rpt'!$L:$L,$M723,'sys inv movment rpt'!$N:$N,AO$1)</f>
        <v>0</v>
      </c>
      <c r="AP723" s="86">
        <f>SUMIFS('sys inv movment rpt'!$M:$M,'sys inv movment rpt'!$L:$L,$M723,'sys inv movment rpt'!$N:$N,AP$1)</f>
        <v>0</v>
      </c>
      <c r="AQ723" s="86">
        <f>SUMIFS('sys inv movment rpt'!$M:$M,'sys inv movment rpt'!$L:$L,$M723,'sys inv movment rpt'!$N:$N,AQ$1)</f>
        <v>0</v>
      </c>
      <c r="AR723" s="86">
        <f>SUMIFS('sys inv movment rpt'!$M:$M,'sys inv movment rpt'!$L:$L,$M723,'sys inv movment rpt'!$N:$N,AR$1)</f>
        <v>0</v>
      </c>
      <c r="AS723" s="86">
        <f>SUMIFS('sys inv movment rpt'!$M:$M,'sys inv movment rpt'!$L:$L,$M723,'sys inv movment rpt'!$N:$N,AS$1)</f>
        <v>0</v>
      </c>
      <c r="AT723" s="86">
        <f>SUMIFS('sys inv movment rpt'!$M:$M,'sys inv movment rpt'!$L:$L,$M723,'sys inv movment rpt'!$N:$N,AT$1)</f>
        <v>0</v>
      </c>
      <c r="AU723" s="86">
        <f>SUMIFS('sys inv movment rpt'!$M:$M,'sys inv movment rpt'!$L:$L,$M723,'sys inv movment rpt'!$N:$N,AU$1)</f>
        <v>0</v>
      </c>
      <c r="AV723" s="86">
        <f>SUMIFS('sys inv movment rpt'!$M:$M,'sys inv movment rpt'!$L:$L,$M723,'sys inv movment rpt'!$N:$N,AV$1)</f>
        <v>0</v>
      </c>
      <c r="AW723" s="87" t="str">
        <f>IFERROR(VLOOKUP(A723,'sys-backorder details'!E:U,17,0),"-")</f>
        <v>-</v>
      </c>
      <c r="AX723" s="87" t="str">
        <f>IF(K723&gt;1,VLOOKUP(A723,'settings-routing'!A:I,9,0),"")</f>
        <v/>
      </c>
    </row>
    <row r="724" ht="12.75" hidden="1" customHeight="1">
      <c r="A724" s="28" t="s">
        <v>1598</v>
      </c>
      <c r="B724" s="28" t="s">
        <v>1599</v>
      </c>
      <c r="C724" s="50">
        <f t="shared" si="2"/>
        <v>0</v>
      </c>
      <c r="D724" s="80">
        <f>SUMIF('Stocks 101-111'!$J:$J,'item dashboard'!A724,'Stocks 101-111'!K:K)</f>
        <v>0</v>
      </c>
      <c r="E724" s="80">
        <f>SUMIF('Stocks 101-111'!$J:$J,'item dashboard'!A724,'Stocks 101-111'!$L:$L)</f>
        <v>0</v>
      </c>
      <c r="F724" s="81">
        <f t="shared" si="3"/>
        <v>0</v>
      </c>
      <c r="G724" s="82">
        <f t="shared" si="4"/>
        <v>0</v>
      </c>
      <c r="H724" s="50">
        <f>SUMIFS('sys-backorder details'!$M:$M,'sys-backorder details'!$E:$E,'item dashboard'!A724,'sys-backorder details'!$V:$V,"")</f>
        <v>0</v>
      </c>
      <c r="I724" s="83">
        <f>SUMIF('settings-routing'!$I:$I,'item dashboard'!A724,'settings-routing'!$O:$O)</f>
        <v>0</v>
      </c>
      <c r="J724" s="50">
        <f>SUMIFS('sys-backorder details'!$M:$M,'sys-backorder details'!$E:$E,'item dashboard'!A724,'sys-backorder details'!$V:$V,"Call off")</f>
        <v>0</v>
      </c>
      <c r="K724" s="84">
        <f t="shared" si="5"/>
        <v>0</v>
      </c>
      <c r="L724" s="84">
        <f>SUMIF('Production Plan'!$E:$E,'item dashboard'!A724,'Production Plan'!$N:$N)</f>
        <v>0</v>
      </c>
      <c r="M724" s="85" t="str">
        <f t="shared" si="6"/>
        <v>B-L13R-GN50-1 Ltr. Green Bottle</v>
      </c>
      <c r="N724" s="86">
        <f>SUMIFS('sys inv movment rpt'!$M:$M,'sys inv movment rpt'!$L:$L,$M724,'sys inv movment rpt'!$N:$N,N$1)</f>
        <v>0</v>
      </c>
      <c r="O724" s="86">
        <f>SUMIFS('sys inv movment rpt'!$M:$M,'sys inv movment rpt'!$L:$L,$M724,'sys inv movment rpt'!$N:$N,O$1)</f>
        <v>0</v>
      </c>
      <c r="P724" s="86">
        <f>SUMIFS('sys inv movment rpt'!$M:$M,'sys inv movment rpt'!$L:$L,$M724,'sys inv movment rpt'!$N:$N,P$1)</f>
        <v>0</v>
      </c>
      <c r="Q724" s="86">
        <f>SUMIFS('sys inv movment rpt'!$M:$M,'sys inv movment rpt'!$L:$L,$M724,'sys inv movment rpt'!$N:$N,Q$1)</f>
        <v>0</v>
      </c>
      <c r="R724" s="86">
        <f>SUMIFS('sys inv movment rpt'!$M:$M,'sys inv movment rpt'!$L:$L,$M724,'sys inv movment rpt'!$N:$N,R$1)</f>
        <v>0</v>
      </c>
      <c r="S724" s="86">
        <f>SUMIFS('sys inv movment rpt'!$M:$M,'sys inv movment rpt'!$L:$L,$M724,'sys inv movment rpt'!$N:$N,S$1)</f>
        <v>0</v>
      </c>
      <c r="T724" s="86">
        <f>SUMIFS('sys inv movment rpt'!$M:$M,'sys inv movment rpt'!$L:$L,$M724,'sys inv movment rpt'!$N:$N,T$1)</f>
        <v>0</v>
      </c>
      <c r="U724" s="86">
        <f>SUMIFS('sys inv movment rpt'!$M:$M,'sys inv movment rpt'!$L:$L,$M724,'sys inv movment rpt'!$N:$N,U$1)</f>
        <v>0</v>
      </c>
      <c r="V724" s="86">
        <f>SUMIFS('sys inv movment rpt'!$M:$M,'sys inv movment rpt'!$L:$L,$M724,'sys inv movment rpt'!$N:$N,V$1)</f>
        <v>0</v>
      </c>
      <c r="W724" s="86">
        <f>SUMIFS('sys inv movment rpt'!$M:$M,'sys inv movment rpt'!$L:$L,$M724,'sys inv movment rpt'!$N:$N,W$1)</f>
        <v>0</v>
      </c>
      <c r="X724" s="86">
        <f>SUMIFS('sys inv movment rpt'!$M:$M,'sys inv movment rpt'!$L:$L,$M724,'sys inv movment rpt'!$N:$N,X$1)</f>
        <v>0</v>
      </c>
      <c r="Y724" s="86">
        <f>SUMIFS('sys inv movment rpt'!$M:$M,'sys inv movment rpt'!$L:$L,$M724,'sys inv movment rpt'!$N:$N,Y$1)</f>
        <v>0</v>
      </c>
      <c r="Z724" s="86">
        <f>SUMIFS('sys inv movment rpt'!$M:$M,'sys inv movment rpt'!$L:$L,$M724,'sys inv movment rpt'!$N:$N,Z$1)</f>
        <v>0</v>
      </c>
      <c r="AA724" s="86">
        <f>SUMIFS('sys inv movment rpt'!$M:$M,'sys inv movment rpt'!$L:$L,$M724,'sys inv movment rpt'!$N:$N,AA$1)</f>
        <v>0</v>
      </c>
      <c r="AB724" s="86">
        <f>SUMIFS('sys inv movment rpt'!$M:$M,'sys inv movment rpt'!$L:$L,$M724,'sys inv movment rpt'!$N:$N,AB$1)</f>
        <v>0</v>
      </c>
      <c r="AC724" s="86">
        <f>SUMIFS('sys inv movment rpt'!$M:$M,'sys inv movment rpt'!$L:$L,$M724,'sys inv movment rpt'!$N:$N,AC$1)</f>
        <v>0</v>
      </c>
      <c r="AD724" s="86">
        <f>SUMIFS('sys inv movment rpt'!$M:$M,'sys inv movment rpt'!$L:$L,$M724,'sys inv movment rpt'!$N:$N,AD$1)</f>
        <v>0</v>
      </c>
      <c r="AE724" s="86">
        <f>SUMIFS('sys inv movment rpt'!$M:$M,'sys inv movment rpt'!$L:$L,$M724,'sys inv movment rpt'!$N:$N,AE$1)</f>
        <v>0</v>
      </c>
      <c r="AF724" s="86">
        <f>SUMIFS('sys inv movment rpt'!$M:$M,'sys inv movment rpt'!$L:$L,$M724,'sys inv movment rpt'!$N:$N,AF$1)</f>
        <v>0</v>
      </c>
      <c r="AG724" s="86">
        <f>SUMIFS('sys inv movment rpt'!$M:$M,'sys inv movment rpt'!$L:$L,$M724,'sys inv movment rpt'!$N:$N,AG$1)</f>
        <v>0</v>
      </c>
      <c r="AH724" s="86">
        <f>SUMIFS('sys inv movment rpt'!$M:$M,'sys inv movment rpt'!$L:$L,$M724,'sys inv movment rpt'!$N:$N,AH$1)</f>
        <v>0</v>
      </c>
      <c r="AI724" s="86">
        <f>SUMIFS('sys inv movment rpt'!$M:$M,'sys inv movment rpt'!$L:$L,$M724,'sys inv movment rpt'!$N:$N,AI$1)</f>
        <v>0</v>
      </c>
      <c r="AJ724" s="86">
        <f>SUMIFS('sys inv movment rpt'!$M:$M,'sys inv movment rpt'!$L:$L,$M724,'sys inv movment rpt'!$N:$N,AJ$1)</f>
        <v>0</v>
      </c>
      <c r="AK724" s="86">
        <f>SUMIFS('sys inv movment rpt'!$M:$M,'sys inv movment rpt'!$L:$L,$M724,'sys inv movment rpt'!$N:$N,AK$1)</f>
        <v>0</v>
      </c>
      <c r="AL724" s="86">
        <f>SUMIFS('sys inv movment rpt'!$M:$M,'sys inv movment rpt'!$L:$L,$M724,'sys inv movment rpt'!$N:$N,AL$1)</f>
        <v>0</v>
      </c>
      <c r="AM724" s="86">
        <f>SUMIFS('sys inv movment rpt'!$M:$M,'sys inv movment rpt'!$L:$L,$M724,'sys inv movment rpt'!$N:$N,AM$1)</f>
        <v>0</v>
      </c>
      <c r="AN724" s="86">
        <f>SUMIFS('sys inv movment rpt'!$M:$M,'sys inv movment rpt'!$L:$L,$M724,'sys inv movment rpt'!$N:$N,AN$1)</f>
        <v>0</v>
      </c>
      <c r="AO724" s="86">
        <f>SUMIFS('sys inv movment rpt'!$M:$M,'sys inv movment rpt'!$L:$L,$M724,'sys inv movment rpt'!$N:$N,AO$1)</f>
        <v>0</v>
      </c>
      <c r="AP724" s="86">
        <f>SUMIFS('sys inv movment rpt'!$M:$M,'sys inv movment rpt'!$L:$L,$M724,'sys inv movment rpt'!$N:$N,AP$1)</f>
        <v>0</v>
      </c>
      <c r="AQ724" s="86">
        <f>SUMIFS('sys inv movment rpt'!$M:$M,'sys inv movment rpt'!$L:$L,$M724,'sys inv movment rpt'!$N:$N,AQ$1)</f>
        <v>0</v>
      </c>
      <c r="AR724" s="86">
        <f>SUMIFS('sys inv movment rpt'!$M:$M,'sys inv movment rpt'!$L:$L,$M724,'sys inv movment rpt'!$N:$N,AR$1)</f>
        <v>0</v>
      </c>
      <c r="AS724" s="86">
        <f>SUMIFS('sys inv movment rpt'!$M:$M,'sys inv movment rpt'!$L:$L,$M724,'sys inv movment rpt'!$N:$N,AS$1)</f>
        <v>0</v>
      </c>
      <c r="AT724" s="86">
        <f>SUMIFS('sys inv movment rpt'!$M:$M,'sys inv movment rpt'!$L:$L,$M724,'sys inv movment rpt'!$N:$N,AT$1)</f>
        <v>0</v>
      </c>
      <c r="AU724" s="86">
        <f>SUMIFS('sys inv movment rpt'!$M:$M,'sys inv movment rpt'!$L:$L,$M724,'sys inv movment rpt'!$N:$N,AU$1)</f>
        <v>0</v>
      </c>
      <c r="AV724" s="86">
        <f>SUMIFS('sys inv movment rpt'!$M:$M,'sys inv movment rpt'!$L:$L,$M724,'sys inv movment rpt'!$N:$N,AV$1)</f>
        <v>0</v>
      </c>
      <c r="AW724" s="87" t="str">
        <f>IFERROR(VLOOKUP(A724,'sys-backorder details'!E:U,17,0),"-")</f>
        <v>-</v>
      </c>
      <c r="AX724" s="87" t="str">
        <f>IF(K724&gt;1,VLOOKUP(A724,'settings-routing'!A:I,9,0),"")</f>
        <v/>
      </c>
    </row>
    <row r="725" ht="12.75" hidden="1" customHeight="1">
      <c r="A725" s="28" t="s">
        <v>1600</v>
      </c>
      <c r="B725" s="28" t="s">
        <v>1601</v>
      </c>
      <c r="C725" s="50">
        <f t="shared" si="2"/>
        <v>0</v>
      </c>
      <c r="D725" s="80">
        <f>SUMIF('Stocks 101-111'!$J:$J,'item dashboard'!A725,'Stocks 101-111'!K:K)</f>
        <v>0</v>
      </c>
      <c r="E725" s="80">
        <f>SUMIF('Stocks 101-111'!$J:$J,'item dashboard'!A725,'Stocks 101-111'!$L:$L)</f>
        <v>0</v>
      </c>
      <c r="F725" s="81">
        <f t="shared" si="3"/>
        <v>0</v>
      </c>
      <c r="G725" s="82">
        <f t="shared" si="4"/>
        <v>0</v>
      </c>
      <c r="H725" s="50">
        <f>SUMIFS('sys-backorder details'!$M:$M,'sys-backorder details'!$E:$E,'item dashboard'!A725,'sys-backorder details'!$V:$V,"")</f>
        <v>0</v>
      </c>
      <c r="I725" s="83">
        <f>SUMIF('settings-routing'!$I:$I,'item dashboard'!A725,'settings-routing'!$O:$O)</f>
        <v>0</v>
      </c>
      <c r="J725" s="50">
        <f>SUMIFS('sys-backorder details'!$M:$M,'sys-backorder details'!$E:$E,'item dashboard'!A725,'sys-backorder details'!$V:$V,"Call off")</f>
        <v>0</v>
      </c>
      <c r="K725" s="84">
        <f t="shared" si="5"/>
        <v>0</v>
      </c>
      <c r="L725" s="84">
        <f>SUMIF('Production Plan'!$E:$E,'item dashboard'!A725,'Production Plan'!$N:$N)</f>
        <v>0</v>
      </c>
      <c r="M725" s="85" t="str">
        <f t="shared" si="6"/>
        <v>B-L13R-N48CHEM-T-1 Ltr. Printed Chemsols Std Thinner Nat Bottle</v>
      </c>
      <c r="N725" s="86">
        <f>SUMIFS('sys inv movment rpt'!$M:$M,'sys inv movment rpt'!$L:$L,$M725,'sys inv movment rpt'!$N:$N,N$1)</f>
        <v>0</v>
      </c>
      <c r="O725" s="86">
        <f>SUMIFS('sys inv movment rpt'!$M:$M,'sys inv movment rpt'!$L:$L,$M725,'sys inv movment rpt'!$N:$N,O$1)</f>
        <v>0</v>
      </c>
      <c r="P725" s="86">
        <f>SUMIFS('sys inv movment rpt'!$M:$M,'sys inv movment rpt'!$L:$L,$M725,'sys inv movment rpt'!$N:$N,P$1)</f>
        <v>0</v>
      </c>
      <c r="Q725" s="86">
        <f>SUMIFS('sys inv movment rpt'!$M:$M,'sys inv movment rpt'!$L:$L,$M725,'sys inv movment rpt'!$N:$N,Q$1)</f>
        <v>0</v>
      </c>
      <c r="R725" s="86">
        <f>SUMIFS('sys inv movment rpt'!$M:$M,'sys inv movment rpt'!$L:$L,$M725,'sys inv movment rpt'!$N:$N,R$1)</f>
        <v>0</v>
      </c>
      <c r="S725" s="86">
        <f>SUMIFS('sys inv movment rpt'!$M:$M,'sys inv movment rpt'!$L:$L,$M725,'sys inv movment rpt'!$N:$N,S$1)</f>
        <v>0</v>
      </c>
      <c r="T725" s="86">
        <f>SUMIFS('sys inv movment rpt'!$M:$M,'sys inv movment rpt'!$L:$L,$M725,'sys inv movment rpt'!$N:$N,T$1)</f>
        <v>0</v>
      </c>
      <c r="U725" s="86">
        <f>SUMIFS('sys inv movment rpt'!$M:$M,'sys inv movment rpt'!$L:$L,$M725,'sys inv movment rpt'!$N:$N,U$1)</f>
        <v>0</v>
      </c>
      <c r="V725" s="86">
        <f>SUMIFS('sys inv movment rpt'!$M:$M,'sys inv movment rpt'!$L:$L,$M725,'sys inv movment rpt'!$N:$N,V$1)</f>
        <v>0</v>
      </c>
      <c r="W725" s="86">
        <f>SUMIFS('sys inv movment rpt'!$M:$M,'sys inv movment rpt'!$L:$L,$M725,'sys inv movment rpt'!$N:$N,W$1)</f>
        <v>0</v>
      </c>
      <c r="X725" s="86">
        <f>SUMIFS('sys inv movment rpt'!$M:$M,'sys inv movment rpt'!$L:$L,$M725,'sys inv movment rpt'!$N:$N,X$1)</f>
        <v>0</v>
      </c>
      <c r="Y725" s="86">
        <f>SUMIFS('sys inv movment rpt'!$M:$M,'sys inv movment rpt'!$L:$L,$M725,'sys inv movment rpt'!$N:$N,Y$1)</f>
        <v>0</v>
      </c>
      <c r="Z725" s="86">
        <f>SUMIFS('sys inv movment rpt'!$M:$M,'sys inv movment rpt'!$L:$L,$M725,'sys inv movment rpt'!$N:$N,Z$1)</f>
        <v>0</v>
      </c>
      <c r="AA725" s="86">
        <f>SUMIFS('sys inv movment rpt'!$M:$M,'sys inv movment rpt'!$L:$L,$M725,'sys inv movment rpt'!$N:$N,AA$1)</f>
        <v>0</v>
      </c>
      <c r="AB725" s="86">
        <f>SUMIFS('sys inv movment rpt'!$M:$M,'sys inv movment rpt'!$L:$L,$M725,'sys inv movment rpt'!$N:$N,AB$1)</f>
        <v>0</v>
      </c>
      <c r="AC725" s="86">
        <f>SUMIFS('sys inv movment rpt'!$M:$M,'sys inv movment rpt'!$L:$L,$M725,'sys inv movment rpt'!$N:$N,AC$1)</f>
        <v>0</v>
      </c>
      <c r="AD725" s="86">
        <f>SUMIFS('sys inv movment rpt'!$M:$M,'sys inv movment rpt'!$L:$L,$M725,'sys inv movment rpt'!$N:$N,AD$1)</f>
        <v>0</v>
      </c>
      <c r="AE725" s="86">
        <f>SUMIFS('sys inv movment rpt'!$M:$M,'sys inv movment rpt'!$L:$L,$M725,'sys inv movment rpt'!$N:$N,AE$1)</f>
        <v>0</v>
      </c>
      <c r="AF725" s="86">
        <f>SUMIFS('sys inv movment rpt'!$M:$M,'sys inv movment rpt'!$L:$L,$M725,'sys inv movment rpt'!$N:$N,AF$1)</f>
        <v>0</v>
      </c>
      <c r="AG725" s="86">
        <f>SUMIFS('sys inv movment rpt'!$M:$M,'sys inv movment rpt'!$L:$L,$M725,'sys inv movment rpt'!$N:$N,AG$1)</f>
        <v>0</v>
      </c>
      <c r="AH725" s="86">
        <f>SUMIFS('sys inv movment rpt'!$M:$M,'sys inv movment rpt'!$L:$L,$M725,'sys inv movment rpt'!$N:$N,AH$1)</f>
        <v>0</v>
      </c>
      <c r="AI725" s="86">
        <f>SUMIFS('sys inv movment rpt'!$M:$M,'sys inv movment rpt'!$L:$L,$M725,'sys inv movment rpt'!$N:$N,AI$1)</f>
        <v>0</v>
      </c>
      <c r="AJ725" s="86">
        <f>SUMIFS('sys inv movment rpt'!$M:$M,'sys inv movment rpt'!$L:$L,$M725,'sys inv movment rpt'!$N:$N,AJ$1)</f>
        <v>0</v>
      </c>
      <c r="AK725" s="86">
        <f>SUMIFS('sys inv movment rpt'!$M:$M,'sys inv movment rpt'!$L:$L,$M725,'sys inv movment rpt'!$N:$N,AK$1)</f>
        <v>0</v>
      </c>
      <c r="AL725" s="86">
        <f>SUMIFS('sys inv movment rpt'!$M:$M,'sys inv movment rpt'!$L:$L,$M725,'sys inv movment rpt'!$N:$N,AL$1)</f>
        <v>0</v>
      </c>
      <c r="AM725" s="86">
        <f>SUMIFS('sys inv movment rpt'!$M:$M,'sys inv movment rpt'!$L:$L,$M725,'sys inv movment rpt'!$N:$N,AM$1)</f>
        <v>0</v>
      </c>
      <c r="AN725" s="86">
        <f>SUMIFS('sys inv movment rpt'!$M:$M,'sys inv movment rpt'!$L:$L,$M725,'sys inv movment rpt'!$N:$N,AN$1)</f>
        <v>0</v>
      </c>
      <c r="AO725" s="86">
        <f>SUMIFS('sys inv movment rpt'!$M:$M,'sys inv movment rpt'!$L:$L,$M725,'sys inv movment rpt'!$N:$N,AO$1)</f>
        <v>0</v>
      </c>
      <c r="AP725" s="86">
        <f>SUMIFS('sys inv movment rpt'!$M:$M,'sys inv movment rpt'!$L:$L,$M725,'sys inv movment rpt'!$N:$N,AP$1)</f>
        <v>0</v>
      </c>
      <c r="AQ725" s="86">
        <f>SUMIFS('sys inv movment rpt'!$M:$M,'sys inv movment rpt'!$L:$L,$M725,'sys inv movment rpt'!$N:$N,AQ$1)</f>
        <v>0</v>
      </c>
      <c r="AR725" s="86">
        <f>SUMIFS('sys inv movment rpt'!$M:$M,'sys inv movment rpt'!$L:$L,$M725,'sys inv movment rpt'!$N:$N,AR$1)</f>
        <v>0</v>
      </c>
      <c r="AS725" s="86">
        <f>SUMIFS('sys inv movment rpt'!$M:$M,'sys inv movment rpt'!$L:$L,$M725,'sys inv movment rpt'!$N:$N,AS$1)</f>
        <v>0</v>
      </c>
      <c r="AT725" s="86">
        <f>SUMIFS('sys inv movment rpt'!$M:$M,'sys inv movment rpt'!$L:$L,$M725,'sys inv movment rpt'!$N:$N,AT$1)</f>
        <v>0</v>
      </c>
      <c r="AU725" s="86">
        <f>SUMIFS('sys inv movment rpt'!$M:$M,'sys inv movment rpt'!$L:$L,$M725,'sys inv movment rpt'!$N:$N,AU$1)</f>
        <v>0</v>
      </c>
      <c r="AV725" s="86">
        <f>SUMIFS('sys inv movment rpt'!$M:$M,'sys inv movment rpt'!$L:$L,$M725,'sys inv movment rpt'!$N:$N,AV$1)</f>
        <v>0</v>
      </c>
      <c r="AW725" s="87" t="str">
        <f>IFERROR(VLOOKUP(A725,'sys-backorder details'!E:U,17,0),"-")</f>
        <v>-</v>
      </c>
      <c r="AX725" s="87" t="str">
        <f>IF(K725&gt;1,VLOOKUP(A725,'settings-routing'!A:I,9,0),"")</f>
        <v/>
      </c>
    </row>
    <row r="726" ht="12.75" hidden="1" customHeight="1">
      <c r="A726" s="50" t="s">
        <v>1602</v>
      </c>
      <c r="B726" s="50" t="s">
        <v>1513</v>
      </c>
      <c r="C726" s="50">
        <f t="shared" si="2"/>
        <v>0</v>
      </c>
      <c r="D726" s="80">
        <f>SUMIF('Stocks 101-111'!$J:$J,'item dashboard'!A726,'Stocks 101-111'!K:K)</f>
        <v>0</v>
      </c>
      <c r="E726" s="80">
        <f>SUMIF('Stocks 101-111'!$J:$J,'item dashboard'!A726,'Stocks 101-111'!$L:$L)</f>
        <v>0</v>
      </c>
      <c r="F726" s="81">
        <f t="shared" si="3"/>
        <v>0</v>
      </c>
      <c r="G726" s="82">
        <f t="shared" si="4"/>
        <v>0</v>
      </c>
      <c r="H726" s="50">
        <f>SUMIFS('sys-backorder details'!$M:$M,'sys-backorder details'!$E:$E,'item dashboard'!A726,'sys-backorder details'!$V:$V,"")</f>
        <v>0</v>
      </c>
      <c r="I726" s="83">
        <f>SUMIF('settings-routing'!$I:$I,'item dashboard'!A726,'settings-routing'!$O:$O)</f>
        <v>0</v>
      </c>
      <c r="J726" s="50">
        <f>SUMIFS('sys-backorder details'!$M:$M,'sys-backorder details'!$E:$E,'item dashboard'!A726,'sys-backorder details'!$V:$V,"Call off")</f>
        <v>0</v>
      </c>
      <c r="K726" s="84">
        <f t="shared" si="5"/>
        <v>0</v>
      </c>
      <c r="L726" s="84">
        <f>SUMIF('Production Plan'!$E:$E,'item dashboard'!A726,'Production Plan'!$N:$N)</f>
        <v>0</v>
      </c>
      <c r="M726" s="85" t="str">
        <f t="shared" si="6"/>
        <v>B-L13R-N50-1 Ltr. Natural Bottle</v>
      </c>
      <c r="N726" s="86">
        <f>SUMIFS('sys inv movment rpt'!$M:$M,'sys inv movment rpt'!$L:$L,$M726,'sys inv movment rpt'!$N:$N,N$1)</f>
        <v>0</v>
      </c>
      <c r="O726" s="86">
        <f>SUMIFS('sys inv movment rpt'!$M:$M,'sys inv movment rpt'!$L:$L,$M726,'sys inv movment rpt'!$N:$N,O$1)</f>
        <v>0</v>
      </c>
      <c r="P726" s="86">
        <f>SUMIFS('sys inv movment rpt'!$M:$M,'sys inv movment rpt'!$L:$L,$M726,'sys inv movment rpt'!$N:$N,P$1)</f>
        <v>0</v>
      </c>
      <c r="Q726" s="86">
        <f>SUMIFS('sys inv movment rpt'!$M:$M,'sys inv movment rpt'!$L:$L,$M726,'sys inv movment rpt'!$N:$N,Q$1)</f>
        <v>0</v>
      </c>
      <c r="R726" s="86">
        <f>SUMIFS('sys inv movment rpt'!$M:$M,'sys inv movment rpt'!$L:$L,$M726,'sys inv movment rpt'!$N:$N,R$1)</f>
        <v>0</v>
      </c>
      <c r="S726" s="86">
        <f>SUMIFS('sys inv movment rpt'!$M:$M,'sys inv movment rpt'!$L:$L,$M726,'sys inv movment rpt'!$N:$N,S$1)</f>
        <v>0</v>
      </c>
      <c r="T726" s="86">
        <f>SUMIFS('sys inv movment rpt'!$M:$M,'sys inv movment rpt'!$L:$L,$M726,'sys inv movment rpt'!$N:$N,T$1)</f>
        <v>0</v>
      </c>
      <c r="U726" s="86">
        <f>SUMIFS('sys inv movment rpt'!$M:$M,'sys inv movment rpt'!$L:$L,$M726,'sys inv movment rpt'!$N:$N,U$1)</f>
        <v>0</v>
      </c>
      <c r="V726" s="86">
        <f>SUMIFS('sys inv movment rpt'!$M:$M,'sys inv movment rpt'!$L:$L,$M726,'sys inv movment rpt'!$N:$N,V$1)</f>
        <v>0</v>
      </c>
      <c r="W726" s="86">
        <f>SUMIFS('sys inv movment rpt'!$M:$M,'sys inv movment rpt'!$L:$L,$M726,'sys inv movment rpt'!$N:$N,W$1)</f>
        <v>0</v>
      </c>
      <c r="X726" s="86">
        <f>SUMIFS('sys inv movment rpt'!$M:$M,'sys inv movment rpt'!$L:$L,$M726,'sys inv movment rpt'!$N:$N,X$1)</f>
        <v>0</v>
      </c>
      <c r="Y726" s="86">
        <f>SUMIFS('sys inv movment rpt'!$M:$M,'sys inv movment rpt'!$L:$L,$M726,'sys inv movment rpt'!$N:$N,Y$1)</f>
        <v>0</v>
      </c>
      <c r="Z726" s="86">
        <f>SUMIFS('sys inv movment rpt'!$M:$M,'sys inv movment rpt'!$L:$L,$M726,'sys inv movment rpt'!$N:$N,Z$1)</f>
        <v>0</v>
      </c>
      <c r="AA726" s="86">
        <f>SUMIFS('sys inv movment rpt'!$M:$M,'sys inv movment rpt'!$L:$L,$M726,'sys inv movment rpt'!$N:$N,AA$1)</f>
        <v>0</v>
      </c>
      <c r="AB726" s="86">
        <f>SUMIFS('sys inv movment rpt'!$M:$M,'sys inv movment rpt'!$L:$L,$M726,'sys inv movment rpt'!$N:$N,AB$1)</f>
        <v>0</v>
      </c>
      <c r="AC726" s="86">
        <f>SUMIFS('sys inv movment rpt'!$M:$M,'sys inv movment rpt'!$L:$L,$M726,'sys inv movment rpt'!$N:$N,AC$1)</f>
        <v>0</v>
      </c>
      <c r="AD726" s="86">
        <f>SUMIFS('sys inv movment rpt'!$M:$M,'sys inv movment rpt'!$L:$L,$M726,'sys inv movment rpt'!$N:$N,AD$1)</f>
        <v>0</v>
      </c>
      <c r="AE726" s="86">
        <f>SUMIFS('sys inv movment rpt'!$M:$M,'sys inv movment rpt'!$L:$L,$M726,'sys inv movment rpt'!$N:$N,AE$1)</f>
        <v>0</v>
      </c>
      <c r="AF726" s="86">
        <f>SUMIFS('sys inv movment rpt'!$M:$M,'sys inv movment rpt'!$L:$L,$M726,'sys inv movment rpt'!$N:$N,AF$1)</f>
        <v>0</v>
      </c>
      <c r="AG726" s="86">
        <f>SUMIFS('sys inv movment rpt'!$M:$M,'sys inv movment rpt'!$L:$L,$M726,'sys inv movment rpt'!$N:$N,AG$1)</f>
        <v>0</v>
      </c>
      <c r="AH726" s="86">
        <f>SUMIFS('sys inv movment rpt'!$M:$M,'sys inv movment rpt'!$L:$L,$M726,'sys inv movment rpt'!$N:$N,AH$1)</f>
        <v>0</v>
      </c>
      <c r="AI726" s="86">
        <f>SUMIFS('sys inv movment rpt'!$M:$M,'sys inv movment rpt'!$L:$L,$M726,'sys inv movment rpt'!$N:$N,AI$1)</f>
        <v>0</v>
      </c>
      <c r="AJ726" s="86">
        <f>SUMIFS('sys inv movment rpt'!$M:$M,'sys inv movment rpt'!$L:$L,$M726,'sys inv movment rpt'!$N:$N,AJ$1)</f>
        <v>0</v>
      </c>
      <c r="AK726" s="86">
        <f>SUMIFS('sys inv movment rpt'!$M:$M,'sys inv movment rpt'!$L:$L,$M726,'sys inv movment rpt'!$N:$N,AK$1)</f>
        <v>0</v>
      </c>
      <c r="AL726" s="86">
        <f>SUMIFS('sys inv movment rpt'!$M:$M,'sys inv movment rpt'!$L:$L,$M726,'sys inv movment rpt'!$N:$N,AL$1)</f>
        <v>0</v>
      </c>
      <c r="AM726" s="86">
        <f>SUMIFS('sys inv movment rpt'!$M:$M,'sys inv movment rpt'!$L:$L,$M726,'sys inv movment rpt'!$N:$N,AM$1)</f>
        <v>0</v>
      </c>
      <c r="AN726" s="86">
        <f>SUMIFS('sys inv movment rpt'!$M:$M,'sys inv movment rpt'!$L:$L,$M726,'sys inv movment rpt'!$N:$N,AN$1)</f>
        <v>0</v>
      </c>
      <c r="AO726" s="86">
        <f>SUMIFS('sys inv movment rpt'!$M:$M,'sys inv movment rpt'!$L:$L,$M726,'sys inv movment rpt'!$N:$N,AO$1)</f>
        <v>0</v>
      </c>
      <c r="AP726" s="86">
        <f>SUMIFS('sys inv movment rpt'!$M:$M,'sys inv movment rpt'!$L:$L,$M726,'sys inv movment rpt'!$N:$N,AP$1)</f>
        <v>0</v>
      </c>
      <c r="AQ726" s="86">
        <f>SUMIFS('sys inv movment rpt'!$M:$M,'sys inv movment rpt'!$L:$L,$M726,'sys inv movment rpt'!$N:$N,AQ$1)</f>
        <v>0</v>
      </c>
      <c r="AR726" s="86">
        <f>SUMIFS('sys inv movment rpt'!$M:$M,'sys inv movment rpt'!$L:$L,$M726,'sys inv movment rpt'!$N:$N,AR$1)</f>
        <v>0</v>
      </c>
      <c r="AS726" s="86">
        <f>SUMIFS('sys inv movment rpt'!$M:$M,'sys inv movment rpt'!$L:$L,$M726,'sys inv movment rpt'!$N:$N,AS$1)</f>
        <v>0</v>
      </c>
      <c r="AT726" s="86">
        <f>SUMIFS('sys inv movment rpt'!$M:$M,'sys inv movment rpt'!$L:$L,$M726,'sys inv movment rpt'!$N:$N,AT$1)</f>
        <v>0</v>
      </c>
      <c r="AU726" s="86">
        <f>SUMIFS('sys inv movment rpt'!$M:$M,'sys inv movment rpt'!$L:$L,$M726,'sys inv movment rpt'!$N:$N,AU$1)</f>
        <v>0</v>
      </c>
      <c r="AV726" s="86">
        <f>SUMIFS('sys inv movment rpt'!$M:$M,'sys inv movment rpt'!$L:$L,$M726,'sys inv movment rpt'!$N:$N,AV$1)</f>
        <v>0</v>
      </c>
      <c r="AW726" s="87" t="str">
        <f>IFERROR(VLOOKUP(A726,'sys-backorder details'!E:U,17,0),"-")</f>
        <v>-</v>
      </c>
      <c r="AX726" s="87" t="str">
        <f>IF(K726&gt;1,VLOOKUP(A726,'settings-routing'!A:I,9,0),"")</f>
        <v/>
      </c>
    </row>
    <row r="727" ht="12.75" hidden="1" customHeight="1">
      <c r="A727" s="50" t="s">
        <v>1603</v>
      </c>
      <c r="B727" s="50" t="s">
        <v>1604</v>
      </c>
      <c r="C727" s="50">
        <f t="shared" si="2"/>
        <v>0</v>
      </c>
      <c r="D727" s="80">
        <f>SUMIF('Stocks 101-111'!$J:$J,'item dashboard'!A727,'Stocks 101-111'!K:K)</f>
        <v>0</v>
      </c>
      <c r="E727" s="80">
        <f>SUMIF('Stocks 101-111'!$J:$J,'item dashboard'!A727,'Stocks 101-111'!$L:$L)</f>
        <v>0</v>
      </c>
      <c r="F727" s="81">
        <f t="shared" si="3"/>
        <v>0</v>
      </c>
      <c r="G727" s="82">
        <f t="shared" si="4"/>
        <v>0</v>
      </c>
      <c r="H727" s="50">
        <f>SUMIFS('sys-backorder details'!$M:$M,'sys-backorder details'!$E:$E,'item dashboard'!A727,'sys-backorder details'!$V:$V,"")</f>
        <v>0</v>
      </c>
      <c r="I727" s="83">
        <f>SUMIF('settings-routing'!$I:$I,'item dashboard'!A727,'settings-routing'!$O:$O)</f>
        <v>0</v>
      </c>
      <c r="J727" s="50">
        <f>SUMIFS('sys-backorder details'!$M:$M,'sys-backorder details'!$E:$E,'item dashboard'!A727,'sys-backorder details'!$V:$V,"Call off")</f>
        <v>0</v>
      </c>
      <c r="K727" s="84">
        <f t="shared" si="5"/>
        <v>0</v>
      </c>
      <c r="L727" s="84">
        <f>SUMIF('Production Plan'!$E:$E,'item dashboard'!A727,'Production Plan'!$N:$N)</f>
        <v>0</v>
      </c>
      <c r="M727" s="85" t="str">
        <f t="shared" si="6"/>
        <v>B-L13R-N50NOVA-1 Ltr. Natural Printed Nova Bottle</v>
      </c>
      <c r="N727" s="86">
        <f>SUMIFS('sys inv movment rpt'!$M:$M,'sys inv movment rpt'!$L:$L,$M727,'sys inv movment rpt'!$N:$N,N$1)</f>
        <v>0</v>
      </c>
      <c r="O727" s="86">
        <f>SUMIFS('sys inv movment rpt'!$M:$M,'sys inv movment rpt'!$L:$L,$M727,'sys inv movment rpt'!$N:$N,O$1)</f>
        <v>0</v>
      </c>
      <c r="P727" s="86">
        <f>SUMIFS('sys inv movment rpt'!$M:$M,'sys inv movment rpt'!$L:$L,$M727,'sys inv movment rpt'!$N:$N,P$1)</f>
        <v>0</v>
      </c>
      <c r="Q727" s="86">
        <f>SUMIFS('sys inv movment rpt'!$M:$M,'sys inv movment rpt'!$L:$L,$M727,'sys inv movment rpt'!$N:$N,Q$1)</f>
        <v>0</v>
      </c>
      <c r="R727" s="86">
        <f>SUMIFS('sys inv movment rpt'!$M:$M,'sys inv movment rpt'!$L:$L,$M727,'sys inv movment rpt'!$N:$N,R$1)</f>
        <v>0</v>
      </c>
      <c r="S727" s="86">
        <f>SUMIFS('sys inv movment rpt'!$M:$M,'sys inv movment rpt'!$L:$L,$M727,'sys inv movment rpt'!$N:$N,S$1)</f>
        <v>0</v>
      </c>
      <c r="T727" s="86">
        <f>SUMIFS('sys inv movment rpt'!$M:$M,'sys inv movment rpt'!$L:$L,$M727,'sys inv movment rpt'!$N:$N,T$1)</f>
        <v>0</v>
      </c>
      <c r="U727" s="86">
        <f>SUMIFS('sys inv movment rpt'!$M:$M,'sys inv movment rpt'!$L:$L,$M727,'sys inv movment rpt'!$N:$N,U$1)</f>
        <v>0</v>
      </c>
      <c r="V727" s="86">
        <f>SUMIFS('sys inv movment rpt'!$M:$M,'sys inv movment rpt'!$L:$L,$M727,'sys inv movment rpt'!$N:$N,V$1)</f>
        <v>0</v>
      </c>
      <c r="W727" s="86">
        <f>SUMIFS('sys inv movment rpt'!$M:$M,'sys inv movment rpt'!$L:$L,$M727,'sys inv movment rpt'!$N:$N,W$1)</f>
        <v>0</v>
      </c>
      <c r="X727" s="86">
        <f>SUMIFS('sys inv movment rpt'!$M:$M,'sys inv movment rpt'!$L:$L,$M727,'sys inv movment rpt'!$N:$N,X$1)</f>
        <v>0</v>
      </c>
      <c r="Y727" s="86">
        <f>SUMIFS('sys inv movment rpt'!$M:$M,'sys inv movment rpt'!$L:$L,$M727,'sys inv movment rpt'!$N:$N,Y$1)</f>
        <v>0</v>
      </c>
      <c r="Z727" s="86">
        <f>SUMIFS('sys inv movment rpt'!$M:$M,'sys inv movment rpt'!$L:$L,$M727,'sys inv movment rpt'!$N:$N,Z$1)</f>
        <v>0</v>
      </c>
      <c r="AA727" s="86">
        <f>SUMIFS('sys inv movment rpt'!$M:$M,'sys inv movment rpt'!$L:$L,$M727,'sys inv movment rpt'!$N:$N,AA$1)</f>
        <v>0</v>
      </c>
      <c r="AB727" s="86">
        <f>SUMIFS('sys inv movment rpt'!$M:$M,'sys inv movment rpt'!$L:$L,$M727,'sys inv movment rpt'!$N:$N,AB$1)</f>
        <v>0</v>
      </c>
      <c r="AC727" s="86">
        <f>SUMIFS('sys inv movment rpt'!$M:$M,'sys inv movment rpt'!$L:$L,$M727,'sys inv movment rpt'!$N:$N,AC$1)</f>
        <v>0</v>
      </c>
      <c r="AD727" s="86">
        <f>SUMIFS('sys inv movment rpt'!$M:$M,'sys inv movment rpt'!$L:$L,$M727,'sys inv movment rpt'!$N:$N,AD$1)</f>
        <v>0</v>
      </c>
      <c r="AE727" s="86">
        <f>SUMIFS('sys inv movment rpt'!$M:$M,'sys inv movment rpt'!$L:$L,$M727,'sys inv movment rpt'!$N:$N,AE$1)</f>
        <v>0</v>
      </c>
      <c r="AF727" s="86">
        <f>SUMIFS('sys inv movment rpt'!$M:$M,'sys inv movment rpt'!$L:$L,$M727,'sys inv movment rpt'!$N:$N,AF$1)</f>
        <v>0</v>
      </c>
      <c r="AG727" s="86">
        <f>SUMIFS('sys inv movment rpt'!$M:$M,'sys inv movment rpt'!$L:$L,$M727,'sys inv movment rpt'!$N:$N,AG$1)</f>
        <v>0</v>
      </c>
      <c r="AH727" s="86">
        <f>SUMIFS('sys inv movment rpt'!$M:$M,'sys inv movment rpt'!$L:$L,$M727,'sys inv movment rpt'!$N:$N,AH$1)</f>
        <v>0</v>
      </c>
      <c r="AI727" s="86">
        <f>SUMIFS('sys inv movment rpt'!$M:$M,'sys inv movment rpt'!$L:$L,$M727,'sys inv movment rpt'!$N:$N,AI$1)</f>
        <v>0</v>
      </c>
      <c r="AJ727" s="86">
        <f>SUMIFS('sys inv movment rpt'!$M:$M,'sys inv movment rpt'!$L:$L,$M727,'sys inv movment rpt'!$N:$N,AJ$1)</f>
        <v>0</v>
      </c>
      <c r="AK727" s="86">
        <f>SUMIFS('sys inv movment rpt'!$M:$M,'sys inv movment rpt'!$L:$L,$M727,'sys inv movment rpt'!$N:$N,AK$1)</f>
        <v>0</v>
      </c>
      <c r="AL727" s="86">
        <f>SUMIFS('sys inv movment rpt'!$M:$M,'sys inv movment rpt'!$L:$L,$M727,'sys inv movment rpt'!$N:$N,AL$1)</f>
        <v>0</v>
      </c>
      <c r="AM727" s="86">
        <f>SUMIFS('sys inv movment rpt'!$M:$M,'sys inv movment rpt'!$L:$L,$M727,'sys inv movment rpt'!$N:$N,AM$1)</f>
        <v>0</v>
      </c>
      <c r="AN727" s="86">
        <f>SUMIFS('sys inv movment rpt'!$M:$M,'sys inv movment rpt'!$L:$L,$M727,'sys inv movment rpt'!$N:$N,AN$1)</f>
        <v>0</v>
      </c>
      <c r="AO727" s="86">
        <f>SUMIFS('sys inv movment rpt'!$M:$M,'sys inv movment rpt'!$L:$L,$M727,'sys inv movment rpt'!$N:$N,AO$1)</f>
        <v>0</v>
      </c>
      <c r="AP727" s="86">
        <f>SUMIFS('sys inv movment rpt'!$M:$M,'sys inv movment rpt'!$L:$L,$M727,'sys inv movment rpt'!$N:$N,AP$1)</f>
        <v>0</v>
      </c>
      <c r="AQ727" s="86">
        <f>SUMIFS('sys inv movment rpt'!$M:$M,'sys inv movment rpt'!$L:$L,$M727,'sys inv movment rpt'!$N:$N,AQ$1)</f>
        <v>0</v>
      </c>
      <c r="AR727" s="86">
        <f>SUMIFS('sys inv movment rpt'!$M:$M,'sys inv movment rpt'!$L:$L,$M727,'sys inv movment rpt'!$N:$N,AR$1)</f>
        <v>0</v>
      </c>
      <c r="AS727" s="86">
        <f>SUMIFS('sys inv movment rpt'!$M:$M,'sys inv movment rpt'!$L:$L,$M727,'sys inv movment rpt'!$N:$N,AS$1)</f>
        <v>0</v>
      </c>
      <c r="AT727" s="86">
        <f>SUMIFS('sys inv movment rpt'!$M:$M,'sys inv movment rpt'!$L:$L,$M727,'sys inv movment rpt'!$N:$N,AT$1)</f>
        <v>0</v>
      </c>
      <c r="AU727" s="86">
        <f>SUMIFS('sys inv movment rpt'!$M:$M,'sys inv movment rpt'!$L:$L,$M727,'sys inv movment rpt'!$N:$N,AU$1)</f>
        <v>0</v>
      </c>
      <c r="AV727" s="86">
        <f>SUMIFS('sys inv movment rpt'!$M:$M,'sys inv movment rpt'!$L:$L,$M727,'sys inv movment rpt'!$N:$N,AV$1)</f>
        <v>0</v>
      </c>
      <c r="AW727" s="87" t="str">
        <f>IFERROR(VLOOKUP(A727,'sys-backorder details'!E:U,17,0),"-")</f>
        <v>-</v>
      </c>
      <c r="AX727" s="87" t="str">
        <f>IF(K727&gt;1,VLOOKUP(A727,'settings-routing'!A:I,9,0),"")</f>
        <v/>
      </c>
    </row>
    <row r="728" ht="12.75" hidden="1" customHeight="1">
      <c r="A728" s="50" t="s">
        <v>1605</v>
      </c>
      <c r="B728" s="50" t="s">
        <v>1606</v>
      </c>
      <c r="C728" s="50">
        <f t="shared" si="2"/>
        <v>0</v>
      </c>
      <c r="D728" s="80">
        <f>SUMIF('Stocks 101-111'!$J:$J,'item dashboard'!A728,'Stocks 101-111'!K:K)</f>
        <v>0</v>
      </c>
      <c r="E728" s="80">
        <f>SUMIF('Stocks 101-111'!$J:$J,'item dashboard'!A728,'Stocks 101-111'!$L:$L)</f>
        <v>0</v>
      </c>
      <c r="F728" s="81">
        <f t="shared" si="3"/>
        <v>0</v>
      </c>
      <c r="G728" s="82">
        <f t="shared" si="4"/>
        <v>0</v>
      </c>
      <c r="H728" s="50">
        <f>SUMIFS('sys-backorder details'!$M:$M,'sys-backorder details'!$E:$E,'item dashboard'!A728,'sys-backorder details'!$V:$V,"")</f>
        <v>0</v>
      </c>
      <c r="I728" s="83">
        <f>SUMIF('settings-routing'!$I:$I,'item dashboard'!A728,'settings-routing'!$O:$O)</f>
        <v>0</v>
      </c>
      <c r="J728" s="50">
        <f>SUMIFS('sys-backorder details'!$M:$M,'sys-backorder details'!$E:$E,'item dashboard'!A728,'sys-backorder details'!$V:$V,"Call off")</f>
        <v>0</v>
      </c>
      <c r="K728" s="84">
        <f t="shared" si="5"/>
        <v>0</v>
      </c>
      <c r="L728" s="84">
        <f>SUMIF('Production Plan'!$E:$E,'item dashboard'!A728,'Production Plan'!$N:$N)</f>
        <v>0</v>
      </c>
      <c r="M728" s="85" t="str">
        <f t="shared" si="6"/>
        <v>B-L13R-PN50-1 Litre Pearly Natural Bottle</v>
      </c>
      <c r="N728" s="86">
        <f>SUMIFS('sys inv movment rpt'!$M:$M,'sys inv movment rpt'!$L:$L,$M728,'sys inv movment rpt'!$N:$N,N$1)</f>
        <v>0</v>
      </c>
      <c r="O728" s="86">
        <f>SUMIFS('sys inv movment rpt'!$M:$M,'sys inv movment rpt'!$L:$L,$M728,'sys inv movment rpt'!$N:$N,O$1)</f>
        <v>0</v>
      </c>
      <c r="P728" s="86">
        <f>SUMIFS('sys inv movment rpt'!$M:$M,'sys inv movment rpt'!$L:$L,$M728,'sys inv movment rpt'!$N:$N,P$1)</f>
        <v>0</v>
      </c>
      <c r="Q728" s="86">
        <f>SUMIFS('sys inv movment rpt'!$M:$M,'sys inv movment rpt'!$L:$L,$M728,'sys inv movment rpt'!$N:$N,Q$1)</f>
        <v>0</v>
      </c>
      <c r="R728" s="86">
        <f>SUMIFS('sys inv movment rpt'!$M:$M,'sys inv movment rpt'!$L:$L,$M728,'sys inv movment rpt'!$N:$N,R$1)</f>
        <v>0</v>
      </c>
      <c r="S728" s="86">
        <f>SUMIFS('sys inv movment rpt'!$M:$M,'sys inv movment rpt'!$L:$L,$M728,'sys inv movment rpt'!$N:$N,S$1)</f>
        <v>0</v>
      </c>
      <c r="T728" s="86">
        <f>SUMIFS('sys inv movment rpt'!$M:$M,'sys inv movment rpt'!$L:$L,$M728,'sys inv movment rpt'!$N:$N,T$1)</f>
        <v>0</v>
      </c>
      <c r="U728" s="86">
        <f>SUMIFS('sys inv movment rpt'!$M:$M,'sys inv movment rpt'!$L:$L,$M728,'sys inv movment rpt'!$N:$N,U$1)</f>
        <v>0</v>
      </c>
      <c r="V728" s="86">
        <f>SUMIFS('sys inv movment rpt'!$M:$M,'sys inv movment rpt'!$L:$L,$M728,'sys inv movment rpt'!$N:$N,V$1)</f>
        <v>0</v>
      </c>
      <c r="W728" s="86">
        <f>SUMIFS('sys inv movment rpt'!$M:$M,'sys inv movment rpt'!$L:$L,$M728,'sys inv movment rpt'!$N:$N,W$1)</f>
        <v>0</v>
      </c>
      <c r="X728" s="86">
        <f>SUMIFS('sys inv movment rpt'!$M:$M,'sys inv movment rpt'!$L:$L,$M728,'sys inv movment rpt'!$N:$N,X$1)</f>
        <v>0</v>
      </c>
      <c r="Y728" s="86">
        <f>SUMIFS('sys inv movment rpt'!$M:$M,'sys inv movment rpt'!$L:$L,$M728,'sys inv movment rpt'!$N:$N,Y$1)</f>
        <v>0</v>
      </c>
      <c r="Z728" s="86">
        <f>SUMIFS('sys inv movment rpt'!$M:$M,'sys inv movment rpt'!$L:$L,$M728,'sys inv movment rpt'!$N:$N,Z$1)</f>
        <v>0</v>
      </c>
      <c r="AA728" s="86">
        <f>SUMIFS('sys inv movment rpt'!$M:$M,'sys inv movment rpt'!$L:$L,$M728,'sys inv movment rpt'!$N:$N,AA$1)</f>
        <v>0</v>
      </c>
      <c r="AB728" s="86">
        <f>SUMIFS('sys inv movment rpt'!$M:$M,'sys inv movment rpt'!$L:$L,$M728,'sys inv movment rpt'!$N:$N,AB$1)</f>
        <v>0</v>
      </c>
      <c r="AC728" s="86">
        <f>SUMIFS('sys inv movment rpt'!$M:$M,'sys inv movment rpt'!$L:$L,$M728,'sys inv movment rpt'!$N:$N,AC$1)</f>
        <v>0</v>
      </c>
      <c r="AD728" s="86">
        <f>SUMIFS('sys inv movment rpt'!$M:$M,'sys inv movment rpt'!$L:$L,$M728,'sys inv movment rpt'!$N:$N,AD$1)</f>
        <v>0</v>
      </c>
      <c r="AE728" s="86">
        <f>SUMIFS('sys inv movment rpt'!$M:$M,'sys inv movment rpt'!$L:$L,$M728,'sys inv movment rpt'!$N:$N,AE$1)</f>
        <v>0</v>
      </c>
      <c r="AF728" s="86">
        <f>SUMIFS('sys inv movment rpt'!$M:$M,'sys inv movment rpt'!$L:$L,$M728,'sys inv movment rpt'!$N:$N,AF$1)</f>
        <v>0</v>
      </c>
      <c r="AG728" s="86">
        <f>SUMIFS('sys inv movment rpt'!$M:$M,'sys inv movment rpt'!$L:$L,$M728,'sys inv movment rpt'!$N:$N,AG$1)</f>
        <v>0</v>
      </c>
      <c r="AH728" s="86">
        <f>SUMIFS('sys inv movment rpt'!$M:$M,'sys inv movment rpt'!$L:$L,$M728,'sys inv movment rpt'!$N:$N,AH$1)</f>
        <v>0</v>
      </c>
      <c r="AI728" s="86">
        <f>SUMIFS('sys inv movment rpt'!$M:$M,'sys inv movment rpt'!$L:$L,$M728,'sys inv movment rpt'!$N:$N,AI$1)</f>
        <v>0</v>
      </c>
      <c r="AJ728" s="86">
        <f>SUMIFS('sys inv movment rpt'!$M:$M,'sys inv movment rpt'!$L:$L,$M728,'sys inv movment rpt'!$N:$N,AJ$1)</f>
        <v>0</v>
      </c>
      <c r="AK728" s="86">
        <f>SUMIFS('sys inv movment rpt'!$M:$M,'sys inv movment rpt'!$L:$L,$M728,'sys inv movment rpt'!$N:$N,AK$1)</f>
        <v>0</v>
      </c>
      <c r="AL728" s="86">
        <f>SUMIFS('sys inv movment rpt'!$M:$M,'sys inv movment rpt'!$L:$L,$M728,'sys inv movment rpt'!$N:$N,AL$1)</f>
        <v>0</v>
      </c>
      <c r="AM728" s="86">
        <f>SUMIFS('sys inv movment rpt'!$M:$M,'sys inv movment rpt'!$L:$L,$M728,'sys inv movment rpt'!$N:$N,AM$1)</f>
        <v>0</v>
      </c>
      <c r="AN728" s="86">
        <f>SUMIFS('sys inv movment rpt'!$M:$M,'sys inv movment rpt'!$L:$L,$M728,'sys inv movment rpt'!$N:$N,AN$1)</f>
        <v>0</v>
      </c>
      <c r="AO728" s="86">
        <f>SUMIFS('sys inv movment rpt'!$M:$M,'sys inv movment rpt'!$L:$L,$M728,'sys inv movment rpt'!$N:$N,AO$1)</f>
        <v>0</v>
      </c>
      <c r="AP728" s="86">
        <f>SUMIFS('sys inv movment rpt'!$M:$M,'sys inv movment rpt'!$L:$L,$M728,'sys inv movment rpt'!$N:$N,AP$1)</f>
        <v>0</v>
      </c>
      <c r="AQ728" s="86">
        <f>SUMIFS('sys inv movment rpt'!$M:$M,'sys inv movment rpt'!$L:$L,$M728,'sys inv movment rpt'!$N:$N,AQ$1)</f>
        <v>0</v>
      </c>
      <c r="AR728" s="86">
        <f>SUMIFS('sys inv movment rpt'!$M:$M,'sys inv movment rpt'!$L:$L,$M728,'sys inv movment rpt'!$N:$N,AR$1)</f>
        <v>0</v>
      </c>
      <c r="AS728" s="86">
        <f>SUMIFS('sys inv movment rpt'!$M:$M,'sys inv movment rpt'!$L:$L,$M728,'sys inv movment rpt'!$N:$N,AS$1)</f>
        <v>0</v>
      </c>
      <c r="AT728" s="86">
        <f>SUMIFS('sys inv movment rpt'!$M:$M,'sys inv movment rpt'!$L:$L,$M728,'sys inv movment rpt'!$N:$N,AT$1)</f>
        <v>0</v>
      </c>
      <c r="AU728" s="86">
        <f>SUMIFS('sys inv movment rpt'!$M:$M,'sys inv movment rpt'!$L:$L,$M728,'sys inv movment rpt'!$N:$N,AU$1)</f>
        <v>0</v>
      </c>
      <c r="AV728" s="86">
        <f>SUMIFS('sys inv movment rpt'!$M:$M,'sys inv movment rpt'!$L:$L,$M728,'sys inv movment rpt'!$N:$N,AV$1)</f>
        <v>0</v>
      </c>
      <c r="AW728" s="87" t="str">
        <f>IFERROR(VLOOKUP(A728,'sys-backorder details'!E:U,17,0),"-")</f>
        <v>-</v>
      </c>
      <c r="AX728" s="87" t="str">
        <f>IF(K728&gt;1,VLOOKUP(A728,'settings-routing'!A:I,9,0),"")</f>
        <v/>
      </c>
    </row>
    <row r="729" ht="12.75" hidden="1" customHeight="1">
      <c r="A729" s="28" t="s">
        <v>1607</v>
      </c>
      <c r="B729" s="28" t="s">
        <v>1517</v>
      </c>
      <c r="C729" s="50">
        <f t="shared" si="2"/>
        <v>0</v>
      </c>
      <c r="D729" s="80">
        <f>SUMIF('Stocks 101-111'!$J:$J,'item dashboard'!A729,'Stocks 101-111'!K:K)</f>
        <v>0</v>
      </c>
      <c r="E729" s="80">
        <f>SUMIF('Stocks 101-111'!$J:$J,'item dashboard'!A729,'Stocks 101-111'!$L:$L)</f>
        <v>0</v>
      </c>
      <c r="F729" s="81">
        <f t="shared" si="3"/>
        <v>0</v>
      </c>
      <c r="G729" s="82">
        <f t="shared" si="4"/>
        <v>0.08571428571</v>
      </c>
      <c r="H729" s="50">
        <f>SUMIFS('sys-backorder details'!$M:$M,'sys-backorder details'!$E:$E,'item dashboard'!A729,'sys-backorder details'!$V:$V,"")</f>
        <v>0</v>
      </c>
      <c r="I729" s="83">
        <f>SUMIF('settings-routing'!$I:$I,'item dashboard'!A729,'settings-routing'!$O:$O)</f>
        <v>0</v>
      </c>
      <c r="J729" s="50">
        <f>SUMIFS('sys-backorder details'!$M:$M,'sys-backorder details'!$E:$E,'item dashboard'!A729,'sys-backorder details'!$V:$V,"Call off")</f>
        <v>0</v>
      </c>
      <c r="K729" s="84">
        <f t="shared" si="5"/>
        <v>0</v>
      </c>
      <c r="L729" s="84">
        <f>SUMIF('Production Plan'!$E:$E,'item dashboard'!A729,'Production Plan'!$N:$N)</f>
        <v>0</v>
      </c>
      <c r="M729" s="85" t="str">
        <f t="shared" si="6"/>
        <v>B-L13R-W40-1 Ltr. White Bottle</v>
      </c>
      <c r="N729" s="86">
        <f>SUMIFS('sys inv movment rpt'!$M:$M,'sys inv movment rpt'!$L:$L,$M729,'sys inv movment rpt'!$N:$N,N$1)</f>
        <v>0</v>
      </c>
      <c r="O729" s="86">
        <f>SUMIFS('sys inv movment rpt'!$M:$M,'sys inv movment rpt'!$L:$L,$M729,'sys inv movment rpt'!$N:$N,O$1)</f>
        <v>0</v>
      </c>
      <c r="P729" s="86">
        <f>SUMIFS('sys inv movment rpt'!$M:$M,'sys inv movment rpt'!$L:$L,$M729,'sys inv movment rpt'!$N:$N,P$1)</f>
        <v>0</v>
      </c>
      <c r="Q729" s="86">
        <f>SUMIFS('sys inv movment rpt'!$M:$M,'sys inv movment rpt'!$L:$L,$M729,'sys inv movment rpt'!$N:$N,Q$1)</f>
        <v>0</v>
      </c>
      <c r="R729" s="86">
        <f>SUMIFS('sys inv movment rpt'!$M:$M,'sys inv movment rpt'!$L:$L,$M729,'sys inv movment rpt'!$N:$N,R$1)</f>
        <v>0</v>
      </c>
      <c r="S729" s="86">
        <f>SUMIFS('sys inv movment rpt'!$M:$M,'sys inv movment rpt'!$L:$L,$M729,'sys inv movment rpt'!$N:$N,S$1)</f>
        <v>0</v>
      </c>
      <c r="T729" s="86">
        <f>SUMIFS('sys inv movment rpt'!$M:$M,'sys inv movment rpt'!$L:$L,$M729,'sys inv movment rpt'!$N:$N,T$1)</f>
        <v>0</v>
      </c>
      <c r="U729" s="86">
        <f>SUMIFS('sys inv movment rpt'!$M:$M,'sys inv movment rpt'!$L:$L,$M729,'sys inv movment rpt'!$N:$N,U$1)</f>
        <v>0</v>
      </c>
      <c r="V729" s="86">
        <f>SUMIFS('sys inv movment rpt'!$M:$M,'sys inv movment rpt'!$L:$L,$M729,'sys inv movment rpt'!$N:$N,V$1)</f>
        <v>288</v>
      </c>
      <c r="W729" s="86">
        <f>SUMIFS('sys inv movment rpt'!$M:$M,'sys inv movment rpt'!$L:$L,$M729,'sys inv movment rpt'!$N:$N,W$1)</f>
        <v>0</v>
      </c>
      <c r="X729" s="86">
        <f>SUMIFS('sys inv movment rpt'!$M:$M,'sys inv movment rpt'!$L:$L,$M729,'sys inv movment rpt'!$N:$N,X$1)</f>
        <v>0</v>
      </c>
      <c r="Y729" s="86">
        <f>SUMIFS('sys inv movment rpt'!$M:$M,'sys inv movment rpt'!$L:$L,$M729,'sys inv movment rpt'!$N:$N,Y$1)</f>
        <v>0</v>
      </c>
      <c r="Z729" s="86">
        <f>SUMIFS('sys inv movment rpt'!$M:$M,'sys inv movment rpt'!$L:$L,$M729,'sys inv movment rpt'!$N:$N,Z$1)</f>
        <v>0</v>
      </c>
      <c r="AA729" s="86">
        <f>SUMIFS('sys inv movment rpt'!$M:$M,'sys inv movment rpt'!$L:$L,$M729,'sys inv movment rpt'!$N:$N,AA$1)</f>
        <v>144</v>
      </c>
      <c r="AB729" s="86">
        <f>SUMIFS('sys inv movment rpt'!$M:$M,'sys inv movment rpt'!$L:$L,$M729,'sys inv movment rpt'!$N:$N,AB$1)</f>
        <v>0</v>
      </c>
      <c r="AC729" s="86">
        <f>SUMIFS('sys inv movment rpt'!$M:$M,'sys inv movment rpt'!$L:$L,$M729,'sys inv movment rpt'!$N:$N,AC$1)</f>
        <v>0</v>
      </c>
      <c r="AD729" s="86">
        <f>SUMIFS('sys inv movment rpt'!$M:$M,'sys inv movment rpt'!$L:$L,$M729,'sys inv movment rpt'!$N:$N,AD$1)</f>
        <v>0</v>
      </c>
      <c r="AE729" s="86">
        <f>SUMIFS('sys inv movment rpt'!$M:$M,'sys inv movment rpt'!$L:$L,$M729,'sys inv movment rpt'!$N:$N,AE$1)</f>
        <v>0</v>
      </c>
      <c r="AF729" s="86">
        <f>SUMIFS('sys inv movment rpt'!$M:$M,'sys inv movment rpt'!$L:$L,$M729,'sys inv movment rpt'!$N:$N,AF$1)</f>
        <v>0</v>
      </c>
      <c r="AG729" s="86">
        <f>SUMIFS('sys inv movment rpt'!$M:$M,'sys inv movment rpt'!$L:$L,$M729,'sys inv movment rpt'!$N:$N,AG$1)</f>
        <v>0</v>
      </c>
      <c r="AH729" s="86">
        <f>SUMIFS('sys inv movment rpt'!$M:$M,'sys inv movment rpt'!$L:$L,$M729,'sys inv movment rpt'!$N:$N,AH$1)</f>
        <v>0</v>
      </c>
      <c r="AI729" s="86">
        <f>SUMIFS('sys inv movment rpt'!$M:$M,'sys inv movment rpt'!$L:$L,$M729,'sys inv movment rpt'!$N:$N,AI$1)</f>
        <v>0</v>
      </c>
      <c r="AJ729" s="86">
        <f>SUMIFS('sys inv movment rpt'!$M:$M,'sys inv movment rpt'!$L:$L,$M729,'sys inv movment rpt'!$N:$N,AJ$1)</f>
        <v>0</v>
      </c>
      <c r="AK729" s="86">
        <f>SUMIFS('sys inv movment rpt'!$M:$M,'sys inv movment rpt'!$L:$L,$M729,'sys inv movment rpt'!$N:$N,AK$1)</f>
        <v>0</v>
      </c>
      <c r="AL729" s="86">
        <f>SUMIFS('sys inv movment rpt'!$M:$M,'sys inv movment rpt'!$L:$L,$M729,'sys inv movment rpt'!$N:$N,AL$1)</f>
        <v>0</v>
      </c>
      <c r="AM729" s="86">
        <f>SUMIFS('sys inv movment rpt'!$M:$M,'sys inv movment rpt'!$L:$L,$M729,'sys inv movment rpt'!$N:$N,AM$1)</f>
        <v>0</v>
      </c>
      <c r="AN729" s="86">
        <f>SUMIFS('sys inv movment rpt'!$M:$M,'sys inv movment rpt'!$L:$L,$M729,'sys inv movment rpt'!$N:$N,AN$1)</f>
        <v>360</v>
      </c>
      <c r="AO729" s="86">
        <f>SUMIFS('sys inv movment rpt'!$M:$M,'sys inv movment rpt'!$L:$L,$M729,'sys inv movment rpt'!$N:$N,AO$1)</f>
        <v>0</v>
      </c>
      <c r="AP729" s="86">
        <f>SUMIFS('sys inv movment rpt'!$M:$M,'sys inv movment rpt'!$L:$L,$M729,'sys inv movment rpt'!$N:$N,AP$1)</f>
        <v>0</v>
      </c>
      <c r="AQ729" s="86">
        <f>SUMIFS('sys inv movment rpt'!$M:$M,'sys inv movment rpt'!$L:$L,$M729,'sys inv movment rpt'!$N:$N,AQ$1)</f>
        <v>0</v>
      </c>
      <c r="AR729" s="86">
        <f>SUMIFS('sys inv movment rpt'!$M:$M,'sys inv movment rpt'!$L:$L,$M729,'sys inv movment rpt'!$N:$N,AR$1)</f>
        <v>0</v>
      </c>
      <c r="AS729" s="86">
        <f>SUMIFS('sys inv movment rpt'!$M:$M,'sys inv movment rpt'!$L:$L,$M729,'sys inv movment rpt'!$N:$N,AS$1)</f>
        <v>0</v>
      </c>
      <c r="AT729" s="86">
        <f>SUMIFS('sys inv movment rpt'!$M:$M,'sys inv movment rpt'!$L:$L,$M729,'sys inv movment rpt'!$N:$N,AT$1)</f>
        <v>0</v>
      </c>
      <c r="AU729" s="86">
        <f>SUMIFS('sys inv movment rpt'!$M:$M,'sys inv movment rpt'!$L:$L,$M729,'sys inv movment rpt'!$N:$N,AU$1)</f>
        <v>0</v>
      </c>
      <c r="AV729" s="86">
        <f>SUMIFS('sys inv movment rpt'!$M:$M,'sys inv movment rpt'!$L:$L,$M729,'sys inv movment rpt'!$N:$N,AV$1)</f>
        <v>0</v>
      </c>
      <c r="AW729" s="87" t="str">
        <f>IFERROR(VLOOKUP(A729,'sys-backorder details'!E:U,17,0),"-")</f>
        <v>-</v>
      </c>
      <c r="AX729" s="87" t="str">
        <f>IF(K729&gt;1,VLOOKUP(A729,'settings-routing'!A:I,9,0),"")</f>
        <v/>
      </c>
    </row>
    <row r="730" ht="12.75" hidden="1" customHeight="1">
      <c r="A730" s="50" t="s">
        <v>1608</v>
      </c>
      <c r="B730" s="50" t="s">
        <v>1609</v>
      </c>
      <c r="C730" s="50">
        <f t="shared" si="2"/>
        <v>0</v>
      </c>
      <c r="D730" s="80">
        <f>SUMIF('Stocks 101-111'!$J:$J,'item dashboard'!A730,'Stocks 101-111'!K:K)</f>
        <v>0</v>
      </c>
      <c r="E730" s="80">
        <f>SUMIF('Stocks 101-111'!$J:$J,'item dashboard'!A730,'Stocks 101-111'!$L:$L)</f>
        <v>0</v>
      </c>
      <c r="F730" s="81">
        <f t="shared" si="3"/>
        <v>0</v>
      </c>
      <c r="G730" s="82">
        <f t="shared" si="4"/>
        <v>0.08571428571</v>
      </c>
      <c r="H730" s="50">
        <f>SUMIFS('sys-backorder details'!$M:$M,'sys-backorder details'!$E:$E,'item dashboard'!A730,'sys-backorder details'!$V:$V,"")</f>
        <v>0</v>
      </c>
      <c r="I730" s="83">
        <f>SUMIF('settings-routing'!$I:$I,'item dashboard'!A730,'settings-routing'!$O:$O)</f>
        <v>0</v>
      </c>
      <c r="J730" s="50">
        <f>SUMIFS('sys-backorder details'!$M:$M,'sys-backorder details'!$E:$E,'item dashboard'!A730,'sys-backorder details'!$V:$V,"Call off")</f>
        <v>10000</v>
      </c>
      <c r="K730" s="84">
        <f t="shared" si="5"/>
        <v>0</v>
      </c>
      <c r="L730" s="84">
        <f>SUMIF('Production Plan'!$E:$E,'item dashboard'!A730,'Production Plan'!$N:$N)</f>
        <v>0</v>
      </c>
      <c r="M730" s="85" t="str">
        <f t="shared" si="6"/>
        <v>B-L13R-W40AV-A-1 Ltr. White Printed Anvi Acid Bottle</v>
      </c>
      <c r="N730" s="86">
        <f>SUMIFS('sys inv movment rpt'!$M:$M,'sys inv movment rpt'!$L:$L,$M730,'sys inv movment rpt'!$N:$N,N$1)</f>
        <v>0</v>
      </c>
      <c r="O730" s="86">
        <f>SUMIFS('sys inv movment rpt'!$M:$M,'sys inv movment rpt'!$L:$L,$M730,'sys inv movment rpt'!$N:$N,O$1)</f>
        <v>0</v>
      </c>
      <c r="P730" s="86">
        <f>SUMIFS('sys inv movment rpt'!$M:$M,'sys inv movment rpt'!$L:$L,$M730,'sys inv movment rpt'!$N:$N,P$1)</f>
        <v>0</v>
      </c>
      <c r="Q730" s="86">
        <f>SUMIFS('sys inv movment rpt'!$M:$M,'sys inv movment rpt'!$L:$L,$M730,'sys inv movment rpt'!$N:$N,Q$1)</f>
        <v>0</v>
      </c>
      <c r="R730" s="86">
        <f>SUMIFS('sys inv movment rpt'!$M:$M,'sys inv movment rpt'!$L:$L,$M730,'sys inv movment rpt'!$N:$N,R$1)</f>
        <v>0</v>
      </c>
      <c r="S730" s="86">
        <f>SUMIFS('sys inv movment rpt'!$M:$M,'sys inv movment rpt'!$L:$L,$M730,'sys inv movment rpt'!$N:$N,S$1)</f>
        <v>6480</v>
      </c>
      <c r="T730" s="86">
        <f>SUMIFS('sys inv movment rpt'!$M:$M,'sys inv movment rpt'!$L:$L,$M730,'sys inv movment rpt'!$N:$N,T$1)</f>
        <v>0</v>
      </c>
      <c r="U730" s="86">
        <f>SUMIFS('sys inv movment rpt'!$M:$M,'sys inv movment rpt'!$L:$L,$M730,'sys inv movment rpt'!$N:$N,U$1)</f>
        <v>0</v>
      </c>
      <c r="V730" s="86">
        <f>SUMIFS('sys inv movment rpt'!$M:$M,'sys inv movment rpt'!$L:$L,$M730,'sys inv movment rpt'!$N:$N,V$1)</f>
        <v>0</v>
      </c>
      <c r="W730" s="86">
        <f>SUMIFS('sys inv movment rpt'!$M:$M,'sys inv movment rpt'!$L:$L,$M730,'sys inv movment rpt'!$N:$N,W$1)</f>
        <v>0</v>
      </c>
      <c r="X730" s="86">
        <f>SUMIFS('sys inv movment rpt'!$M:$M,'sys inv movment rpt'!$L:$L,$M730,'sys inv movment rpt'!$N:$N,X$1)</f>
        <v>0</v>
      </c>
      <c r="Y730" s="86">
        <f>SUMIFS('sys inv movment rpt'!$M:$M,'sys inv movment rpt'!$L:$L,$M730,'sys inv movment rpt'!$N:$N,Y$1)</f>
        <v>0</v>
      </c>
      <c r="Z730" s="86">
        <f>SUMIFS('sys inv movment rpt'!$M:$M,'sys inv movment rpt'!$L:$L,$M730,'sys inv movment rpt'!$N:$N,Z$1)</f>
        <v>0</v>
      </c>
      <c r="AA730" s="86">
        <f>SUMIFS('sys inv movment rpt'!$M:$M,'sys inv movment rpt'!$L:$L,$M730,'sys inv movment rpt'!$N:$N,AA$1)</f>
        <v>0</v>
      </c>
      <c r="AB730" s="86">
        <f>SUMIFS('sys inv movment rpt'!$M:$M,'sys inv movment rpt'!$L:$L,$M730,'sys inv movment rpt'!$N:$N,AB$1)</f>
        <v>0</v>
      </c>
      <c r="AC730" s="86">
        <f>SUMIFS('sys inv movment rpt'!$M:$M,'sys inv movment rpt'!$L:$L,$M730,'sys inv movment rpt'!$N:$N,AC$1)</f>
        <v>0</v>
      </c>
      <c r="AD730" s="86">
        <f>SUMIFS('sys inv movment rpt'!$M:$M,'sys inv movment rpt'!$L:$L,$M730,'sys inv movment rpt'!$N:$N,AD$1)</f>
        <v>0</v>
      </c>
      <c r="AE730" s="86">
        <f>SUMIFS('sys inv movment rpt'!$M:$M,'sys inv movment rpt'!$L:$L,$M730,'sys inv movment rpt'!$N:$N,AE$1)</f>
        <v>3218</v>
      </c>
      <c r="AF730" s="86">
        <f>SUMIFS('sys inv movment rpt'!$M:$M,'sys inv movment rpt'!$L:$L,$M730,'sys inv movment rpt'!$N:$N,AF$1)</f>
        <v>0</v>
      </c>
      <c r="AG730" s="86">
        <f>SUMIFS('sys inv movment rpt'!$M:$M,'sys inv movment rpt'!$L:$L,$M730,'sys inv movment rpt'!$N:$N,AG$1)</f>
        <v>0</v>
      </c>
      <c r="AH730" s="86">
        <f>SUMIFS('sys inv movment rpt'!$M:$M,'sys inv movment rpt'!$L:$L,$M730,'sys inv movment rpt'!$N:$N,AH$1)</f>
        <v>0</v>
      </c>
      <c r="AI730" s="86">
        <f>SUMIFS('sys inv movment rpt'!$M:$M,'sys inv movment rpt'!$L:$L,$M730,'sys inv movment rpt'!$N:$N,AI$1)</f>
        <v>0</v>
      </c>
      <c r="AJ730" s="86">
        <f>SUMIFS('sys inv movment rpt'!$M:$M,'sys inv movment rpt'!$L:$L,$M730,'sys inv movment rpt'!$N:$N,AJ$1)</f>
        <v>4320</v>
      </c>
      <c r="AK730" s="86">
        <f>SUMIFS('sys inv movment rpt'!$M:$M,'sys inv movment rpt'!$L:$L,$M730,'sys inv movment rpt'!$N:$N,AK$1)</f>
        <v>0</v>
      </c>
      <c r="AL730" s="86">
        <f>SUMIFS('sys inv movment rpt'!$M:$M,'sys inv movment rpt'!$L:$L,$M730,'sys inv movment rpt'!$N:$N,AL$1)</f>
        <v>0</v>
      </c>
      <c r="AM730" s="86">
        <f>SUMIFS('sys inv movment rpt'!$M:$M,'sys inv movment rpt'!$L:$L,$M730,'sys inv movment rpt'!$N:$N,AM$1)</f>
        <v>0</v>
      </c>
      <c r="AN730" s="86">
        <f>SUMIFS('sys inv movment rpt'!$M:$M,'sys inv movment rpt'!$L:$L,$M730,'sys inv movment rpt'!$N:$N,AN$1)</f>
        <v>0</v>
      </c>
      <c r="AO730" s="86">
        <f>SUMIFS('sys inv movment rpt'!$M:$M,'sys inv movment rpt'!$L:$L,$M730,'sys inv movment rpt'!$N:$N,AO$1)</f>
        <v>0</v>
      </c>
      <c r="AP730" s="86">
        <f>SUMIFS('sys inv movment rpt'!$M:$M,'sys inv movment rpt'!$L:$L,$M730,'sys inv movment rpt'!$N:$N,AP$1)</f>
        <v>0</v>
      </c>
      <c r="AQ730" s="86">
        <f>SUMIFS('sys inv movment rpt'!$M:$M,'sys inv movment rpt'!$L:$L,$M730,'sys inv movment rpt'!$N:$N,AQ$1)</f>
        <v>0</v>
      </c>
      <c r="AR730" s="86">
        <f>SUMIFS('sys inv movment rpt'!$M:$M,'sys inv movment rpt'!$L:$L,$M730,'sys inv movment rpt'!$N:$N,AR$1)</f>
        <v>0</v>
      </c>
      <c r="AS730" s="86">
        <f>SUMIFS('sys inv movment rpt'!$M:$M,'sys inv movment rpt'!$L:$L,$M730,'sys inv movment rpt'!$N:$N,AS$1)</f>
        <v>0</v>
      </c>
      <c r="AT730" s="86">
        <f>SUMIFS('sys inv movment rpt'!$M:$M,'sys inv movment rpt'!$L:$L,$M730,'sys inv movment rpt'!$N:$N,AT$1)</f>
        <v>0</v>
      </c>
      <c r="AU730" s="86">
        <f>SUMIFS('sys inv movment rpt'!$M:$M,'sys inv movment rpt'!$L:$L,$M730,'sys inv movment rpt'!$N:$N,AU$1)</f>
        <v>0</v>
      </c>
      <c r="AV730" s="86">
        <f>SUMIFS('sys inv movment rpt'!$M:$M,'sys inv movment rpt'!$L:$L,$M730,'sys inv movment rpt'!$N:$N,AV$1)</f>
        <v>0</v>
      </c>
      <c r="AW730" s="87" t="str">
        <f>IFERROR(VLOOKUP(A730,'sys-backorder details'!E:U,17,0),"-")</f>
        <v>15 Days</v>
      </c>
      <c r="AX730" s="87" t="str">
        <f>IF(K730&gt;1,VLOOKUP(A730,'settings-routing'!A:I,9,0),"")</f>
        <v/>
      </c>
    </row>
    <row r="731" ht="12.75" hidden="1" customHeight="1">
      <c r="A731" s="28" t="s">
        <v>1610</v>
      </c>
      <c r="B731" s="28" t="s">
        <v>1611</v>
      </c>
      <c r="C731" s="50">
        <f t="shared" si="2"/>
        <v>0</v>
      </c>
      <c r="D731" s="80">
        <f>SUMIF('Stocks 101-111'!$J:$J,'item dashboard'!A731,'Stocks 101-111'!K:K)</f>
        <v>0</v>
      </c>
      <c r="E731" s="80">
        <f>SUMIF('Stocks 101-111'!$J:$J,'item dashboard'!A731,'Stocks 101-111'!$L:$L)</f>
        <v>0</v>
      </c>
      <c r="F731" s="81">
        <f t="shared" si="3"/>
        <v>0</v>
      </c>
      <c r="G731" s="82">
        <f t="shared" si="4"/>
        <v>0.02857142857</v>
      </c>
      <c r="H731" s="50">
        <f>SUMIFS('sys-backorder details'!$M:$M,'sys-backorder details'!$E:$E,'item dashboard'!A731,'sys-backorder details'!$V:$V,"")</f>
        <v>0</v>
      </c>
      <c r="I731" s="83">
        <f>SUMIF('settings-routing'!$I:$I,'item dashboard'!A731,'settings-routing'!$O:$O)</f>
        <v>0</v>
      </c>
      <c r="J731" s="50">
        <f>SUMIFS('sys-backorder details'!$M:$M,'sys-backorder details'!$E:$E,'item dashboard'!A731,'sys-backorder details'!$V:$V,"Call off")</f>
        <v>0</v>
      </c>
      <c r="K731" s="84">
        <f t="shared" si="5"/>
        <v>0</v>
      </c>
      <c r="L731" s="84">
        <f>SUMIF('Production Plan'!$E:$E,'item dashboard'!A731,'Production Plan'!$N:$N)</f>
        <v>0</v>
      </c>
      <c r="M731" s="85" t="str">
        <f t="shared" si="6"/>
        <v>B-L13R-W40AV-B-1 Ltr. White Printed Anvi Battery Bottle</v>
      </c>
      <c r="N731" s="86">
        <f>SUMIFS('sys inv movment rpt'!$M:$M,'sys inv movment rpt'!$L:$L,$M731,'sys inv movment rpt'!$N:$N,N$1)</f>
        <v>0</v>
      </c>
      <c r="O731" s="86">
        <f>SUMIFS('sys inv movment rpt'!$M:$M,'sys inv movment rpt'!$L:$L,$M731,'sys inv movment rpt'!$N:$N,O$1)</f>
        <v>0</v>
      </c>
      <c r="P731" s="86">
        <f>SUMIFS('sys inv movment rpt'!$M:$M,'sys inv movment rpt'!$L:$L,$M731,'sys inv movment rpt'!$N:$N,P$1)</f>
        <v>0</v>
      </c>
      <c r="Q731" s="86">
        <f>SUMIFS('sys inv movment rpt'!$M:$M,'sys inv movment rpt'!$L:$L,$M731,'sys inv movment rpt'!$N:$N,Q$1)</f>
        <v>0</v>
      </c>
      <c r="R731" s="86">
        <f>SUMIFS('sys inv movment rpt'!$M:$M,'sys inv movment rpt'!$L:$L,$M731,'sys inv movment rpt'!$N:$N,R$1)</f>
        <v>0</v>
      </c>
      <c r="S731" s="86">
        <f>SUMIFS('sys inv movment rpt'!$M:$M,'sys inv movment rpt'!$L:$L,$M731,'sys inv movment rpt'!$N:$N,S$1)</f>
        <v>0</v>
      </c>
      <c r="T731" s="86">
        <f>SUMIFS('sys inv movment rpt'!$M:$M,'sys inv movment rpt'!$L:$L,$M731,'sys inv movment rpt'!$N:$N,T$1)</f>
        <v>0</v>
      </c>
      <c r="U731" s="86">
        <f>SUMIFS('sys inv movment rpt'!$M:$M,'sys inv movment rpt'!$L:$L,$M731,'sys inv movment rpt'!$N:$N,U$1)</f>
        <v>0</v>
      </c>
      <c r="V731" s="86">
        <f>SUMIFS('sys inv movment rpt'!$M:$M,'sys inv movment rpt'!$L:$L,$M731,'sys inv movment rpt'!$N:$N,V$1)</f>
        <v>0</v>
      </c>
      <c r="W731" s="86">
        <f>SUMIFS('sys inv movment rpt'!$M:$M,'sys inv movment rpt'!$L:$L,$M731,'sys inv movment rpt'!$N:$N,W$1)</f>
        <v>0</v>
      </c>
      <c r="X731" s="86">
        <f>SUMIFS('sys inv movment rpt'!$M:$M,'sys inv movment rpt'!$L:$L,$M731,'sys inv movment rpt'!$N:$N,X$1)</f>
        <v>0</v>
      </c>
      <c r="Y731" s="86">
        <f>SUMIFS('sys inv movment rpt'!$M:$M,'sys inv movment rpt'!$L:$L,$M731,'sys inv movment rpt'!$N:$N,Y$1)</f>
        <v>0</v>
      </c>
      <c r="Z731" s="86">
        <f>SUMIFS('sys inv movment rpt'!$M:$M,'sys inv movment rpt'!$L:$L,$M731,'sys inv movment rpt'!$N:$N,Z$1)</f>
        <v>0</v>
      </c>
      <c r="AA731" s="86">
        <f>SUMIFS('sys inv movment rpt'!$M:$M,'sys inv movment rpt'!$L:$L,$M731,'sys inv movment rpt'!$N:$N,AA$1)</f>
        <v>0</v>
      </c>
      <c r="AB731" s="86">
        <f>SUMIFS('sys inv movment rpt'!$M:$M,'sys inv movment rpt'!$L:$L,$M731,'sys inv movment rpt'!$N:$N,AB$1)</f>
        <v>0</v>
      </c>
      <c r="AC731" s="86">
        <f>SUMIFS('sys inv movment rpt'!$M:$M,'sys inv movment rpt'!$L:$L,$M731,'sys inv movment rpt'!$N:$N,AC$1)</f>
        <v>0</v>
      </c>
      <c r="AD731" s="86">
        <f>SUMIFS('sys inv movment rpt'!$M:$M,'sys inv movment rpt'!$L:$L,$M731,'sys inv movment rpt'!$N:$N,AD$1)</f>
        <v>0</v>
      </c>
      <c r="AE731" s="86">
        <f>SUMIFS('sys inv movment rpt'!$M:$M,'sys inv movment rpt'!$L:$L,$M731,'sys inv movment rpt'!$N:$N,AE$1)</f>
        <v>2232</v>
      </c>
      <c r="AF731" s="86">
        <f>SUMIFS('sys inv movment rpt'!$M:$M,'sys inv movment rpt'!$L:$L,$M731,'sys inv movment rpt'!$N:$N,AF$1)</f>
        <v>0</v>
      </c>
      <c r="AG731" s="86">
        <f>SUMIFS('sys inv movment rpt'!$M:$M,'sys inv movment rpt'!$L:$L,$M731,'sys inv movment rpt'!$N:$N,AG$1)</f>
        <v>0</v>
      </c>
      <c r="AH731" s="86">
        <f>SUMIFS('sys inv movment rpt'!$M:$M,'sys inv movment rpt'!$L:$L,$M731,'sys inv movment rpt'!$N:$N,AH$1)</f>
        <v>0</v>
      </c>
      <c r="AI731" s="86">
        <f>SUMIFS('sys inv movment rpt'!$M:$M,'sys inv movment rpt'!$L:$L,$M731,'sys inv movment rpt'!$N:$N,AI$1)</f>
        <v>0</v>
      </c>
      <c r="AJ731" s="86">
        <f>SUMIFS('sys inv movment rpt'!$M:$M,'sys inv movment rpt'!$L:$L,$M731,'sys inv movment rpt'!$N:$N,AJ$1)</f>
        <v>0</v>
      </c>
      <c r="AK731" s="86">
        <f>SUMIFS('sys inv movment rpt'!$M:$M,'sys inv movment rpt'!$L:$L,$M731,'sys inv movment rpt'!$N:$N,AK$1)</f>
        <v>0</v>
      </c>
      <c r="AL731" s="86">
        <f>SUMIFS('sys inv movment rpt'!$M:$M,'sys inv movment rpt'!$L:$L,$M731,'sys inv movment rpt'!$N:$N,AL$1)</f>
        <v>0</v>
      </c>
      <c r="AM731" s="86">
        <f>SUMIFS('sys inv movment rpt'!$M:$M,'sys inv movment rpt'!$L:$L,$M731,'sys inv movment rpt'!$N:$N,AM$1)</f>
        <v>0</v>
      </c>
      <c r="AN731" s="86">
        <f>SUMIFS('sys inv movment rpt'!$M:$M,'sys inv movment rpt'!$L:$L,$M731,'sys inv movment rpt'!$N:$N,AN$1)</f>
        <v>0</v>
      </c>
      <c r="AO731" s="86">
        <f>SUMIFS('sys inv movment rpt'!$M:$M,'sys inv movment rpt'!$L:$L,$M731,'sys inv movment rpt'!$N:$N,AO$1)</f>
        <v>0</v>
      </c>
      <c r="AP731" s="86">
        <f>SUMIFS('sys inv movment rpt'!$M:$M,'sys inv movment rpt'!$L:$L,$M731,'sys inv movment rpt'!$N:$N,AP$1)</f>
        <v>0</v>
      </c>
      <c r="AQ731" s="86">
        <f>SUMIFS('sys inv movment rpt'!$M:$M,'sys inv movment rpt'!$L:$L,$M731,'sys inv movment rpt'!$N:$N,AQ$1)</f>
        <v>0</v>
      </c>
      <c r="AR731" s="86">
        <f>SUMIFS('sys inv movment rpt'!$M:$M,'sys inv movment rpt'!$L:$L,$M731,'sys inv movment rpt'!$N:$N,AR$1)</f>
        <v>0</v>
      </c>
      <c r="AS731" s="86">
        <f>SUMIFS('sys inv movment rpt'!$M:$M,'sys inv movment rpt'!$L:$L,$M731,'sys inv movment rpt'!$N:$N,AS$1)</f>
        <v>0</v>
      </c>
      <c r="AT731" s="86">
        <f>SUMIFS('sys inv movment rpt'!$M:$M,'sys inv movment rpt'!$L:$L,$M731,'sys inv movment rpt'!$N:$N,AT$1)</f>
        <v>0</v>
      </c>
      <c r="AU731" s="86">
        <f>SUMIFS('sys inv movment rpt'!$M:$M,'sys inv movment rpt'!$L:$L,$M731,'sys inv movment rpt'!$N:$N,AU$1)</f>
        <v>0</v>
      </c>
      <c r="AV731" s="86">
        <f>SUMIFS('sys inv movment rpt'!$M:$M,'sys inv movment rpt'!$L:$L,$M731,'sys inv movment rpt'!$N:$N,AV$1)</f>
        <v>0</v>
      </c>
      <c r="AW731" s="87" t="str">
        <f>IFERROR(VLOOKUP(A731,'sys-backorder details'!E:U,17,0),"-")</f>
        <v>-</v>
      </c>
      <c r="AX731" s="87" t="str">
        <f>IF(K731&gt;1,VLOOKUP(A731,'settings-routing'!A:I,9,0),"")</f>
        <v/>
      </c>
    </row>
    <row r="732" ht="12.75" hidden="1" customHeight="1">
      <c r="A732" s="28" t="s">
        <v>1612</v>
      </c>
      <c r="B732" s="28" t="s">
        <v>1613</v>
      </c>
      <c r="C732" s="50">
        <f t="shared" si="2"/>
        <v>10080</v>
      </c>
      <c r="D732" s="80">
        <f>SUMIF('Stocks 101-111'!$J:$J,'item dashboard'!A732,'Stocks 101-111'!K:K)</f>
        <v>10080</v>
      </c>
      <c r="E732" s="80">
        <f>SUMIF('Stocks 101-111'!$J:$J,'item dashboard'!A732,'Stocks 101-111'!$L:$L)</f>
        <v>0</v>
      </c>
      <c r="F732" s="81">
        <f t="shared" si="3"/>
        <v>0</v>
      </c>
      <c r="G732" s="82">
        <f t="shared" si="4"/>
        <v>0.02857142857</v>
      </c>
      <c r="H732" s="50">
        <f>SUMIFS('sys-backorder details'!$M:$M,'sys-backorder details'!$E:$E,'item dashboard'!A732,'sys-backorder details'!$V:$V,"")</f>
        <v>0</v>
      </c>
      <c r="I732" s="83">
        <f>SUMIF('settings-routing'!$I:$I,'item dashboard'!A732,'settings-routing'!$O:$O)</f>
        <v>0</v>
      </c>
      <c r="J732" s="50">
        <f>SUMIFS('sys-backorder details'!$M:$M,'sys-backorder details'!$E:$E,'item dashboard'!A732,'sys-backorder details'!$V:$V,"Call off")</f>
        <v>10272</v>
      </c>
      <c r="K732" s="84">
        <f t="shared" si="5"/>
        <v>-10080</v>
      </c>
      <c r="L732" s="84">
        <f>SUMIF('Production Plan'!$E:$E,'item dashboard'!A732,'Production Plan'!$N:$N)</f>
        <v>0</v>
      </c>
      <c r="M732" s="85" t="str">
        <f t="shared" si="6"/>
        <v>B-L13R-W40NAS-A-1 Ltr. White Printed Nas Acid Bottle</v>
      </c>
      <c r="N732" s="86">
        <f>SUMIFS('sys inv movment rpt'!$M:$M,'sys inv movment rpt'!$L:$L,$M732,'sys inv movment rpt'!$N:$N,N$1)</f>
        <v>0</v>
      </c>
      <c r="O732" s="86">
        <f>SUMIFS('sys inv movment rpt'!$M:$M,'sys inv movment rpt'!$L:$L,$M732,'sys inv movment rpt'!$N:$N,O$1)</f>
        <v>0</v>
      </c>
      <c r="P732" s="86">
        <f>SUMIFS('sys inv movment rpt'!$M:$M,'sys inv movment rpt'!$L:$L,$M732,'sys inv movment rpt'!$N:$N,P$1)</f>
        <v>0</v>
      </c>
      <c r="Q732" s="86">
        <f>SUMIFS('sys inv movment rpt'!$M:$M,'sys inv movment rpt'!$L:$L,$M732,'sys inv movment rpt'!$N:$N,Q$1)</f>
        <v>0</v>
      </c>
      <c r="R732" s="86">
        <f>SUMIFS('sys inv movment rpt'!$M:$M,'sys inv movment rpt'!$L:$L,$M732,'sys inv movment rpt'!$N:$N,R$1)</f>
        <v>0</v>
      </c>
      <c r="S732" s="86">
        <f>SUMIFS('sys inv movment rpt'!$M:$M,'sys inv movment rpt'!$L:$L,$M732,'sys inv movment rpt'!$N:$N,S$1)</f>
        <v>0</v>
      </c>
      <c r="T732" s="86">
        <f>SUMIFS('sys inv movment rpt'!$M:$M,'sys inv movment rpt'!$L:$L,$M732,'sys inv movment rpt'!$N:$N,T$1)</f>
        <v>0</v>
      </c>
      <c r="U732" s="86">
        <f>SUMIFS('sys inv movment rpt'!$M:$M,'sys inv movment rpt'!$L:$L,$M732,'sys inv movment rpt'!$N:$N,U$1)</f>
        <v>0</v>
      </c>
      <c r="V732" s="86">
        <f>SUMIFS('sys inv movment rpt'!$M:$M,'sys inv movment rpt'!$L:$L,$M732,'sys inv movment rpt'!$N:$N,V$1)</f>
        <v>9144</v>
      </c>
      <c r="W732" s="86">
        <f>SUMIFS('sys inv movment rpt'!$M:$M,'sys inv movment rpt'!$L:$L,$M732,'sys inv movment rpt'!$N:$N,W$1)</f>
        <v>0</v>
      </c>
      <c r="X732" s="86">
        <f>SUMIFS('sys inv movment rpt'!$M:$M,'sys inv movment rpt'!$L:$L,$M732,'sys inv movment rpt'!$N:$N,X$1)</f>
        <v>0</v>
      </c>
      <c r="Y732" s="86">
        <f>SUMIFS('sys inv movment rpt'!$M:$M,'sys inv movment rpt'!$L:$L,$M732,'sys inv movment rpt'!$N:$N,Y$1)</f>
        <v>0</v>
      </c>
      <c r="Z732" s="86">
        <f>SUMIFS('sys inv movment rpt'!$M:$M,'sys inv movment rpt'!$L:$L,$M732,'sys inv movment rpt'!$N:$N,Z$1)</f>
        <v>0</v>
      </c>
      <c r="AA732" s="86">
        <f>SUMIFS('sys inv movment rpt'!$M:$M,'sys inv movment rpt'!$L:$L,$M732,'sys inv movment rpt'!$N:$N,AA$1)</f>
        <v>0</v>
      </c>
      <c r="AB732" s="86">
        <f>SUMIFS('sys inv movment rpt'!$M:$M,'sys inv movment rpt'!$L:$L,$M732,'sys inv movment rpt'!$N:$N,AB$1)</f>
        <v>0</v>
      </c>
      <c r="AC732" s="86">
        <f>SUMIFS('sys inv movment rpt'!$M:$M,'sys inv movment rpt'!$L:$L,$M732,'sys inv movment rpt'!$N:$N,AC$1)</f>
        <v>0</v>
      </c>
      <c r="AD732" s="86">
        <f>SUMIFS('sys inv movment rpt'!$M:$M,'sys inv movment rpt'!$L:$L,$M732,'sys inv movment rpt'!$N:$N,AD$1)</f>
        <v>0</v>
      </c>
      <c r="AE732" s="86">
        <f>SUMIFS('sys inv movment rpt'!$M:$M,'sys inv movment rpt'!$L:$L,$M732,'sys inv movment rpt'!$N:$N,AE$1)</f>
        <v>0</v>
      </c>
      <c r="AF732" s="86">
        <f>SUMIFS('sys inv movment rpt'!$M:$M,'sys inv movment rpt'!$L:$L,$M732,'sys inv movment rpt'!$N:$N,AF$1)</f>
        <v>0</v>
      </c>
      <c r="AG732" s="86">
        <f>SUMIFS('sys inv movment rpt'!$M:$M,'sys inv movment rpt'!$L:$L,$M732,'sys inv movment rpt'!$N:$N,AG$1)</f>
        <v>0</v>
      </c>
      <c r="AH732" s="86">
        <f>SUMIFS('sys inv movment rpt'!$M:$M,'sys inv movment rpt'!$L:$L,$M732,'sys inv movment rpt'!$N:$N,AH$1)</f>
        <v>0</v>
      </c>
      <c r="AI732" s="86">
        <f>SUMIFS('sys inv movment rpt'!$M:$M,'sys inv movment rpt'!$L:$L,$M732,'sys inv movment rpt'!$N:$N,AI$1)</f>
        <v>0</v>
      </c>
      <c r="AJ732" s="86">
        <f>SUMIFS('sys inv movment rpt'!$M:$M,'sys inv movment rpt'!$L:$L,$M732,'sys inv movment rpt'!$N:$N,AJ$1)</f>
        <v>0</v>
      </c>
      <c r="AK732" s="86">
        <f>SUMIFS('sys inv movment rpt'!$M:$M,'sys inv movment rpt'!$L:$L,$M732,'sys inv movment rpt'!$N:$N,AK$1)</f>
        <v>0</v>
      </c>
      <c r="AL732" s="86">
        <f>SUMIFS('sys inv movment rpt'!$M:$M,'sys inv movment rpt'!$L:$L,$M732,'sys inv movment rpt'!$N:$N,AL$1)</f>
        <v>0</v>
      </c>
      <c r="AM732" s="86">
        <f>SUMIFS('sys inv movment rpt'!$M:$M,'sys inv movment rpt'!$L:$L,$M732,'sys inv movment rpt'!$N:$N,AM$1)</f>
        <v>0</v>
      </c>
      <c r="AN732" s="86">
        <f>SUMIFS('sys inv movment rpt'!$M:$M,'sys inv movment rpt'!$L:$L,$M732,'sys inv movment rpt'!$N:$N,AN$1)</f>
        <v>0</v>
      </c>
      <c r="AO732" s="86">
        <f>SUMIFS('sys inv movment rpt'!$M:$M,'sys inv movment rpt'!$L:$L,$M732,'sys inv movment rpt'!$N:$N,AO$1)</f>
        <v>0</v>
      </c>
      <c r="AP732" s="86">
        <f>SUMIFS('sys inv movment rpt'!$M:$M,'sys inv movment rpt'!$L:$L,$M732,'sys inv movment rpt'!$N:$N,AP$1)</f>
        <v>0</v>
      </c>
      <c r="AQ732" s="86">
        <f>SUMIFS('sys inv movment rpt'!$M:$M,'sys inv movment rpt'!$L:$L,$M732,'sys inv movment rpt'!$N:$N,AQ$1)</f>
        <v>0</v>
      </c>
      <c r="AR732" s="86">
        <f>SUMIFS('sys inv movment rpt'!$M:$M,'sys inv movment rpt'!$L:$L,$M732,'sys inv movment rpt'!$N:$N,AR$1)</f>
        <v>0</v>
      </c>
      <c r="AS732" s="86">
        <f>SUMIFS('sys inv movment rpt'!$M:$M,'sys inv movment rpt'!$L:$L,$M732,'sys inv movment rpt'!$N:$N,AS$1)</f>
        <v>0</v>
      </c>
      <c r="AT732" s="86">
        <f>SUMIFS('sys inv movment rpt'!$M:$M,'sys inv movment rpt'!$L:$L,$M732,'sys inv movment rpt'!$N:$N,AT$1)</f>
        <v>0</v>
      </c>
      <c r="AU732" s="86">
        <f>SUMIFS('sys inv movment rpt'!$M:$M,'sys inv movment rpt'!$L:$L,$M732,'sys inv movment rpt'!$N:$N,AU$1)</f>
        <v>0</v>
      </c>
      <c r="AV732" s="86">
        <f>SUMIFS('sys inv movment rpt'!$M:$M,'sys inv movment rpt'!$L:$L,$M732,'sys inv movment rpt'!$N:$N,AV$1)</f>
        <v>0</v>
      </c>
      <c r="AW732" s="87" t="str">
        <f>IFERROR(VLOOKUP(A732,'sys-backorder details'!E:U,17,0),"-")</f>
        <v>15 Days</v>
      </c>
      <c r="AX732" s="87" t="str">
        <f>IF(K732&gt;1,VLOOKUP(A732,'settings-routing'!A:I,9,0),"")</f>
        <v/>
      </c>
    </row>
    <row r="733" ht="12.75" hidden="1" customHeight="1">
      <c r="A733" s="50" t="s">
        <v>1614</v>
      </c>
      <c r="B733" s="50" t="s">
        <v>1615</v>
      </c>
      <c r="C733" s="50">
        <f t="shared" si="2"/>
        <v>20004</v>
      </c>
      <c r="D733" s="80">
        <f>SUMIF('Stocks 101-111'!$J:$J,'item dashboard'!A733,'Stocks 101-111'!K:K)</f>
        <v>20004</v>
      </c>
      <c r="E733" s="80">
        <f>SUMIF('Stocks 101-111'!$J:$J,'item dashboard'!A733,'Stocks 101-111'!$L:$L)</f>
        <v>0</v>
      </c>
      <c r="F733" s="81">
        <f t="shared" si="3"/>
        <v>0</v>
      </c>
      <c r="G733" s="82">
        <f t="shared" si="4"/>
        <v>0.05714285714</v>
      </c>
      <c r="H733" s="50">
        <f>SUMIFS('sys-backorder details'!$M:$M,'sys-backorder details'!$E:$E,'item dashboard'!A733,'sys-backorder details'!$V:$V,"")</f>
        <v>0</v>
      </c>
      <c r="I733" s="83">
        <f>SUMIF('settings-routing'!$I:$I,'item dashboard'!A733,'settings-routing'!$O:$O)</f>
        <v>0</v>
      </c>
      <c r="J733" s="50">
        <f>SUMIFS('sys-backorder details'!$M:$M,'sys-backorder details'!$E:$E,'item dashboard'!A733,'sys-backorder details'!$V:$V,"Call off")</f>
        <v>9376</v>
      </c>
      <c r="K733" s="84">
        <f t="shared" si="5"/>
        <v>-20004</v>
      </c>
      <c r="L733" s="84">
        <f>SUMIF('Production Plan'!$E:$E,'item dashboard'!A733,'Production Plan'!$N:$N)</f>
        <v>0</v>
      </c>
      <c r="M733" s="85" t="str">
        <f t="shared" si="6"/>
        <v>B-L13R-W40NAS-B-1 Ltr. White Printed Nas Battery Bottle</v>
      </c>
      <c r="N733" s="86">
        <f>SUMIFS('sys inv movment rpt'!$M:$M,'sys inv movment rpt'!$L:$L,$M733,'sys inv movment rpt'!$N:$N,N$1)</f>
        <v>0</v>
      </c>
      <c r="O733" s="86">
        <f>SUMIFS('sys inv movment rpt'!$M:$M,'sys inv movment rpt'!$L:$L,$M733,'sys inv movment rpt'!$N:$N,O$1)</f>
        <v>0</v>
      </c>
      <c r="P733" s="86">
        <f>SUMIFS('sys inv movment rpt'!$M:$M,'sys inv movment rpt'!$L:$L,$M733,'sys inv movment rpt'!$N:$N,P$1)</f>
        <v>0</v>
      </c>
      <c r="Q733" s="86">
        <f>SUMIFS('sys inv movment rpt'!$M:$M,'sys inv movment rpt'!$L:$L,$M733,'sys inv movment rpt'!$N:$N,Q$1)</f>
        <v>0</v>
      </c>
      <c r="R733" s="86">
        <f>SUMIFS('sys inv movment rpt'!$M:$M,'sys inv movment rpt'!$L:$L,$M733,'sys inv movment rpt'!$N:$N,R$1)</f>
        <v>0</v>
      </c>
      <c r="S733" s="86">
        <f>SUMIFS('sys inv movment rpt'!$M:$M,'sys inv movment rpt'!$L:$L,$M733,'sys inv movment rpt'!$N:$N,S$1)</f>
        <v>0</v>
      </c>
      <c r="T733" s="86">
        <f>SUMIFS('sys inv movment rpt'!$M:$M,'sys inv movment rpt'!$L:$L,$M733,'sys inv movment rpt'!$N:$N,T$1)</f>
        <v>0</v>
      </c>
      <c r="U733" s="86">
        <f>SUMIFS('sys inv movment rpt'!$M:$M,'sys inv movment rpt'!$L:$L,$M733,'sys inv movment rpt'!$N:$N,U$1)</f>
        <v>0</v>
      </c>
      <c r="V733" s="86">
        <f>SUMIFS('sys inv movment rpt'!$M:$M,'sys inv movment rpt'!$L:$L,$M733,'sys inv movment rpt'!$N:$N,V$1)</f>
        <v>3664</v>
      </c>
      <c r="W733" s="86">
        <f>SUMIFS('sys inv movment rpt'!$M:$M,'sys inv movment rpt'!$L:$L,$M733,'sys inv movment rpt'!$N:$N,W$1)</f>
        <v>0</v>
      </c>
      <c r="X733" s="86">
        <f>SUMIFS('sys inv movment rpt'!$M:$M,'sys inv movment rpt'!$L:$L,$M733,'sys inv movment rpt'!$N:$N,X$1)</f>
        <v>0</v>
      </c>
      <c r="Y733" s="86">
        <f>SUMIFS('sys inv movment rpt'!$M:$M,'sys inv movment rpt'!$L:$L,$M733,'sys inv movment rpt'!$N:$N,Y$1)</f>
        <v>0</v>
      </c>
      <c r="Z733" s="86">
        <f>SUMIFS('sys inv movment rpt'!$M:$M,'sys inv movment rpt'!$L:$L,$M733,'sys inv movment rpt'!$N:$N,Z$1)</f>
        <v>0</v>
      </c>
      <c r="AA733" s="86">
        <f>SUMIFS('sys inv movment rpt'!$M:$M,'sys inv movment rpt'!$L:$L,$M733,'sys inv movment rpt'!$N:$N,AA$1)</f>
        <v>0</v>
      </c>
      <c r="AB733" s="86">
        <f>SUMIFS('sys inv movment rpt'!$M:$M,'sys inv movment rpt'!$L:$L,$M733,'sys inv movment rpt'!$N:$N,AB$1)</f>
        <v>0</v>
      </c>
      <c r="AC733" s="86">
        <f>SUMIFS('sys inv movment rpt'!$M:$M,'sys inv movment rpt'!$L:$L,$M733,'sys inv movment rpt'!$N:$N,AC$1)</f>
        <v>0</v>
      </c>
      <c r="AD733" s="86">
        <f>SUMIFS('sys inv movment rpt'!$M:$M,'sys inv movment rpt'!$L:$L,$M733,'sys inv movment rpt'!$N:$N,AD$1)</f>
        <v>0</v>
      </c>
      <c r="AE733" s="86">
        <f>SUMIFS('sys inv movment rpt'!$M:$M,'sys inv movment rpt'!$L:$L,$M733,'sys inv movment rpt'!$N:$N,AE$1)</f>
        <v>0</v>
      </c>
      <c r="AF733" s="86">
        <f>SUMIFS('sys inv movment rpt'!$M:$M,'sys inv movment rpt'!$L:$L,$M733,'sys inv movment rpt'!$N:$N,AF$1)</f>
        <v>0</v>
      </c>
      <c r="AG733" s="86">
        <f>SUMIFS('sys inv movment rpt'!$M:$M,'sys inv movment rpt'!$L:$L,$M733,'sys inv movment rpt'!$N:$N,AG$1)</f>
        <v>0</v>
      </c>
      <c r="AH733" s="86">
        <f>SUMIFS('sys inv movment rpt'!$M:$M,'sys inv movment rpt'!$L:$L,$M733,'sys inv movment rpt'!$N:$N,AH$1)</f>
        <v>0</v>
      </c>
      <c r="AI733" s="86">
        <f>SUMIFS('sys inv movment rpt'!$M:$M,'sys inv movment rpt'!$L:$L,$M733,'sys inv movment rpt'!$N:$N,AI$1)</f>
        <v>0</v>
      </c>
      <c r="AJ733" s="86">
        <f>SUMIFS('sys inv movment rpt'!$M:$M,'sys inv movment rpt'!$L:$L,$M733,'sys inv movment rpt'!$N:$N,AJ$1)</f>
        <v>0</v>
      </c>
      <c r="AK733" s="86">
        <f>SUMIFS('sys inv movment rpt'!$M:$M,'sys inv movment rpt'!$L:$L,$M733,'sys inv movment rpt'!$N:$N,AK$1)</f>
        <v>0</v>
      </c>
      <c r="AL733" s="86">
        <f>SUMIFS('sys inv movment rpt'!$M:$M,'sys inv movment rpt'!$L:$L,$M733,'sys inv movment rpt'!$N:$N,AL$1)</f>
        <v>0</v>
      </c>
      <c r="AM733" s="86">
        <f>SUMIFS('sys inv movment rpt'!$M:$M,'sys inv movment rpt'!$L:$L,$M733,'sys inv movment rpt'!$N:$N,AM$1)</f>
        <v>0</v>
      </c>
      <c r="AN733" s="86">
        <f>SUMIFS('sys inv movment rpt'!$M:$M,'sys inv movment rpt'!$L:$L,$M733,'sys inv movment rpt'!$N:$N,AN$1)</f>
        <v>2880</v>
      </c>
      <c r="AO733" s="86">
        <f>SUMIFS('sys inv movment rpt'!$M:$M,'sys inv movment rpt'!$L:$L,$M733,'sys inv movment rpt'!$N:$N,AO$1)</f>
        <v>0</v>
      </c>
      <c r="AP733" s="86">
        <f>SUMIFS('sys inv movment rpt'!$M:$M,'sys inv movment rpt'!$L:$L,$M733,'sys inv movment rpt'!$N:$N,AP$1)</f>
        <v>0</v>
      </c>
      <c r="AQ733" s="86">
        <f>SUMIFS('sys inv movment rpt'!$M:$M,'sys inv movment rpt'!$L:$L,$M733,'sys inv movment rpt'!$N:$N,AQ$1)</f>
        <v>0</v>
      </c>
      <c r="AR733" s="86">
        <f>SUMIFS('sys inv movment rpt'!$M:$M,'sys inv movment rpt'!$L:$L,$M733,'sys inv movment rpt'!$N:$N,AR$1)</f>
        <v>0</v>
      </c>
      <c r="AS733" s="86">
        <f>SUMIFS('sys inv movment rpt'!$M:$M,'sys inv movment rpt'!$L:$L,$M733,'sys inv movment rpt'!$N:$N,AS$1)</f>
        <v>0</v>
      </c>
      <c r="AT733" s="86">
        <f>SUMIFS('sys inv movment rpt'!$M:$M,'sys inv movment rpt'!$L:$L,$M733,'sys inv movment rpt'!$N:$N,AT$1)</f>
        <v>0</v>
      </c>
      <c r="AU733" s="86">
        <f>SUMIFS('sys inv movment rpt'!$M:$M,'sys inv movment rpt'!$L:$L,$M733,'sys inv movment rpt'!$N:$N,AU$1)</f>
        <v>0</v>
      </c>
      <c r="AV733" s="86">
        <f>SUMIFS('sys inv movment rpt'!$M:$M,'sys inv movment rpt'!$L:$L,$M733,'sys inv movment rpt'!$N:$N,AV$1)</f>
        <v>0</v>
      </c>
      <c r="AW733" s="87" t="str">
        <f>IFERROR(VLOOKUP(A733,'sys-backorder details'!E:U,17,0),"-")</f>
        <v>15 Days</v>
      </c>
      <c r="AX733" s="87" t="str">
        <f>IF(K733&gt;1,VLOOKUP(A733,'settings-routing'!A:I,9,0),"")</f>
        <v/>
      </c>
    </row>
    <row r="734" ht="12.75" hidden="1" customHeight="1">
      <c r="A734" s="50" t="s">
        <v>1616</v>
      </c>
      <c r="B734" s="50" t="s">
        <v>1617</v>
      </c>
      <c r="C734" s="50">
        <f t="shared" si="2"/>
        <v>0</v>
      </c>
      <c r="D734" s="80">
        <f>SUMIF('Stocks 101-111'!$J:$J,'item dashboard'!A734,'Stocks 101-111'!K:K)</f>
        <v>0</v>
      </c>
      <c r="E734" s="80">
        <f>SUMIF('Stocks 101-111'!$J:$J,'item dashboard'!A734,'Stocks 101-111'!$L:$L)</f>
        <v>0</v>
      </c>
      <c r="F734" s="81">
        <f t="shared" si="3"/>
        <v>0</v>
      </c>
      <c r="G734" s="82">
        <f t="shared" si="4"/>
        <v>0</v>
      </c>
      <c r="H734" s="50">
        <f>SUMIFS('sys-backorder details'!$M:$M,'sys-backorder details'!$E:$E,'item dashboard'!A734,'sys-backorder details'!$V:$V,"")</f>
        <v>0</v>
      </c>
      <c r="I734" s="83">
        <f>SUMIF('settings-routing'!$I:$I,'item dashboard'!A734,'settings-routing'!$O:$O)</f>
        <v>0</v>
      </c>
      <c r="J734" s="50">
        <f>SUMIFS('sys-backorder details'!$M:$M,'sys-backorder details'!$E:$E,'item dashboard'!A734,'sys-backorder details'!$V:$V,"Call off")</f>
        <v>0</v>
      </c>
      <c r="K734" s="84">
        <f t="shared" si="5"/>
        <v>0</v>
      </c>
      <c r="L734" s="84">
        <f>SUMIF('Production Plan'!$E:$E,'item dashboard'!A734,'Production Plan'!$N:$N)</f>
        <v>0</v>
      </c>
      <c r="M734" s="85" t="str">
        <f t="shared" si="6"/>
        <v>B-L13R-W48-1 Ltr. HD White Bottle</v>
      </c>
      <c r="N734" s="86">
        <f>SUMIFS('sys inv movment rpt'!$M:$M,'sys inv movment rpt'!$L:$L,$M734,'sys inv movment rpt'!$N:$N,N$1)</f>
        <v>0</v>
      </c>
      <c r="O734" s="86">
        <f>SUMIFS('sys inv movment rpt'!$M:$M,'sys inv movment rpt'!$L:$L,$M734,'sys inv movment rpt'!$N:$N,O$1)</f>
        <v>0</v>
      </c>
      <c r="P734" s="86">
        <f>SUMIFS('sys inv movment rpt'!$M:$M,'sys inv movment rpt'!$L:$L,$M734,'sys inv movment rpt'!$N:$N,P$1)</f>
        <v>0</v>
      </c>
      <c r="Q734" s="86">
        <f>SUMIFS('sys inv movment rpt'!$M:$M,'sys inv movment rpt'!$L:$L,$M734,'sys inv movment rpt'!$N:$N,Q$1)</f>
        <v>0</v>
      </c>
      <c r="R734" s="86">
        <f>SUMIFS('sys inv movment rpt'!$M:$M,'sys inv movment rpt'!$L:$L,$M734,'sys inv movment rpt'!$N:$N,R$1)</f>
        <v>0</v>
      </c>
      <c r="S734" s="86">
        <f>SUMIFS('sys inv movment rpt'!$M:$M,'sys inv movment rpt'!$L:$L,$M734,'sys inv movment rpt'!$N:$N,S$1)</f>
        <v>0</v>
      </c>
      <c r="T734" s="86">
        <f>SUMIFS('sys inv movment rpt'!$M:$M,'sys inv movment rpt'!$L:$L,$M734,'sys inv movment rpt'!$N:$N,T$1)</f>
        <v>0</v>
      </c>
      <c r="U734" s="86">
        <f>SUMIFS('sys inv movment rpt'!$M:$M,'sys inv movment rpt'!$L:$L,$M734,'sys inv movment rpt'!$N:$N,U$1)</f>
        <v>0</v>
      </c>
      <c r="V734" s="86">
        <f>SUMIFS('sys inv movment rpt'!$M:$M,'sys inv movment rpt'!$L:$L,$M734,'sys inv movment rpt'!$N:$N,V$1)</f>
        <v>0</v>
      </c>
      <c r="W734" s="86">
        <f>SUMIFS('sys inv movment rpt'!$M:$M,'sys inv movment rpt'!$L:$L,$M734,'sys inv movment rpt'!$N:$N,W$1)</f>
        <v>0</v>
      </c>
      <c r="X734" s="86">
        <f>SUMIFS('sys inv movment rpt'!$M:$M,'sys inv movment rpt'!$L:$L,$M734,'sys inv movment rpt'!$N:$N,X$1)</f>
        <v>0</v>
      </c>
      <c r="Y734" s="86">
        <f>SUMIFS('sys inv movment rpt'!$M:$M,'sys inv movment rpt'!$L:$L,$M734,'sys inv movment rpt'!$N:$N,Y$1)</f>
        <v>0</v>
      </c>
      <c r="Z734" s="86">
        <f>SUMIFS('sys inv movment rpt'!$M:$M,'sys inv movment rpt'!$L:$L,$M734,'sys inv movment rpt'!$N:$N,Z$1)</f>
        <v>0</v>
      </c>
      <c r="AA734" s="86">
        <f>SUMIFS('sys inv movment rpt'!$M:$M,'sys inv movment rpt'!$L:$L,$M734,'sys inv movment rpt'!$N:$N,AA$1)</f>
        <v>0</v>
      </c>
      <c r="AB734" s="86">
        <f>SUMIFS('sys inv movment rpt'!$M:$M,'sys inv movment rpt'!$L:$L,$M734,'sys inv movment rpt'!$N:$N,AB$1)</f>
        <v>0</v>
      </c>
      <c r="AC734" s="86">
        <f>SUMIFS('sys inv movment rpt'!$M:$M,'sys inv movment rpt'!$L:$L,$M734,'sys inv movment rpt'!$N:$N,AC$1)</f>
        <v>0</v>
      </c>
      <c r="AD734" s="86">
        <f>SUMIFS('sys inv movment rpt'!$M:$M,'sys inv movment rpt'!$L:$L,$M734,'sys inv movment rpt'!$N:$N,AD$1)</f>
        <v>0</v>
      </c>
      <c r="AE734" s="86">
        <f>SUMIFS('sys inv movment rpt'!$M:$M,'sys inv movment rpt'!$L:$L,$M734,'sys inv movment rpt'!$N:$N,AE$1)</f>
        <v>0</v>
      </c>
      <c r="AF734" s="86">
        <f>SUMIFS('sys inv movment rpt'!$M:$M,'sys inv movment rpt'!$L:$L,$M734,'sys inv movment rpt'!$N:$N,AF$1)</f>
        <v>0</v>
      </c>
      <c r="AG734" s="86">
        <f>SUMIFS('sys inv movment rpt'!$M:$M,'sys inv movment rpt'!$L:$L,$M734,'sys inv movment rpt'!$N:$N,AG$1)</f>
        <v>0</v>
      </c>
      <c r="AH734" s="86">
        <f>SUMIFS('sys inv movment rpt'!$M:$M,'sys inv movment rpt'!$L:$L,$M734,'sys inv movment rpt'!$N:$N,AH$1)</f>
        <v>0</v>
      </c>
      <c r="AI734" s="86">
        <f>SUMIFS('sys inv movment rpt'!$M:$M,'sys inv movment rpt'!$L:$L,$M734,'sys inv movment rpt'!$N:$N,AI$1)</f>
        <v>0</v>
      </c>
      <c r="AJ734" s="86">
        <f>SUMIFS('sys inv movment rpt'!$M:$M,'sys inv movment rpt'!$L:$L,$M734,'sys inv movment rpt'!$N:$N,AJ$1)</f>
        <v>0</v>
      </c>
      <c r="AK734" s="86">
        <f>SUMIFS('sys inv movment rpt'!$M:$M,'sys inv movment rpt'!$L:$L,$M734,'sys inv movment rpt'!$N:$N,AK$1)</f>
        <v>0</v>
      </c>
      <c r="AL734" s="86">
        <f>SUMIFS('sys inv movment rpt'!$M:$M,'sys inv movment rpt'!$L:$L,$M734,'sys inv movment rpt'!$N:$N,AL$1)</f>
        <v>0</v>
      </c>
      <c r="AM734" s="86">
        <f>SUMIFS('sys inv movment rpt'!$M:$M,'sys inv movment rpt'!$L:$L,$M734,'sys inv movment rpt'!$N:$N,AM$1)</f>
        <v>0</v>
      </c>
      <c r="AN734" s="86">
        <f>SUMIFS('sys inv movment rpt'!$M:$M,'sys inv movment rpt'!$L:$L,$M734,'sys inv movment rpt'!$N:$N,AN$1)</f>
        <v>0</v>
      </c>
      <c r="AO734" s="86">
        <f>SUMIFS('sys inv movment rpt'!$M:$M,'sys inv movment rpt'!$L:$L,$M734,'sys inv movment rpt'!$N:$N,AO$1)</f>
        <v>0</v>
      </c>
      <c r="AP734" s="86">
        <f>SUMIFS('sys inv movment rpt'!$M:$M,'sys inv movment rpt'!$L:$L,$M734,'sys inv movment rpt'!$N:$N,AP$1)</f>
        <v>0</v>
      </c>
      <c r="AQ734" s="86">
        <f>SUMIFS('sys inv movment rpt'!$M:$M,'sys inv movment rpt'!$L:$L,$M734,'sys inv movment rpt'!$N:$N,AQ$1)</f>
        <v>0</v>
      </c>
      <c r="AR734" s="86">
        <f>SUMIFS('sys inv movment rpt'!$M:$M,'sys inv movment rpt'!$L:$L,$M734,'sys inv movment rpt'!$N:$N,AR$1)</f>
        <v>0</v>
      </c>
      <c r="AS734" s="86">
        <f>SUMIFS('sys inv movment rpt'!$M:$M,'sys inv movment rpt'!$L:$L,$M734,'sys inv movment rpt'!$N:$N,AS$1)</f>
        <v>0</v>
      </c>
      <c r="AT734" s="86">
        <f>SUMIFS('sys inv movment rpt'!$M:$M,'sys inv movment rpt'!$L:$L,$M734,'sys inv movment rpt'!$N:$N,AT$1)</f>
        <v>0</v>
      </c>
      <c r="AU734" s="86">
        <f>SUMIFS('sys inv movment rpt'!$M:$M,'sys inv movment rpt'!$L:$L,$M734,'sys inv movment rpt'!$N:$N,AU$1)</f>
        <v>0</v>
      </c>
      <c r="AV734" s="86">
        <f>SUMIFS('sys inv movment rpt'!$M:$M,'sys inv movment rpt'!$L:$L,$M734,'sys inv movment rpt'!$N:$N,AV$1)</f>
        <v>0</v>
      </c>
      <c r="AW734" s="87" t="str">
        <f>IFERROR(VLOOKUP(A734,'sys-backorder details'!E:U,17,0),"-")</f>
        <v>-</v>
      </c>
      <c r="AX734" s="87" t="str">
        <f>IF(K734&gt;1,VLOOKUP(A734,'settings-routing'!A:I,9,0),"")</f>
        <v/>
      </c>
    </row>
    <row r="735" ht="12.75" hidden="1" customHeight="1">
      <c r="A735" s="28" t="s">
        <v>1618</v>
      </c>
      <c r="B735" s="28" t="s">
        <v>1619</v>
      </c>
      <c r="C735" s="50">
        <f t="shared" si="2"/>
        <v>0</v>
      </c>
      <c r="D735" s="80">
        <f>SUMIF('Stocks 101-111'!$J:$J,'item dashboard'!A735,'Stocks 101-111'!K:K)</f>
        <v>0</v>
      </c>
      <c r="E735" s="80">
        <f>SUMIF('Stocks 101-111'!$J:$J,'item dashboard'!A735,'Stocks 101-111'!$L:$L)</f>
        <v>0</v>
      </c>
      <c r="F735" s="81">
        <f t="shared" si="3"/>
        <v>0</v>
      </c>
      <c r="G735" s="82">
        <f t="shared" si="4"/>
        <v>0</v>
      </c>
      <c r="H735" s="50">
        <f>SUMIFS('sys-backorder details'!$M:$M,'sys-backorder details'!$E:$E,'item dashboard'!A735,'sys-backorder details'!$V:$V,"")</f>
        <v>0</v>
      </c>
      <c r="I735" s="83">
        <f>SUMIF('settings-routing'!$I:$I,'item dashboard'!A735,'settings-routing'!$O:$O)</f>
        <v>0</v>
      </c>
      <c r="J735" s="50">
        <f>SUMIFS('sys-backorder details'!$M:$M,'sys-backorder details'!$E:$E,'item dashboard'!A735,'sys-backorder details'!$V:$V,"Call off")</f>
        <v>0</v>
      </c>
      <c r="K735" s="84">
        <f t="shared" si="5"/>
        <v>0</v>
      </c>
      <c r="L735" s="84">
        <f>SUMIF('Production Plan'!$E:$E,'item dashboard'!A735,'Production Plan'!$N:$N)</f>
        <v>0</v>
      </c>
      <c r="M735" s="85" t="str">
        <f t="shared" si="6"/>
        <v>B-L13R-W48CAPT-A-1 Ltr. White Printed Captain Battery Acid</v>
      </c>
      <c r="N735" s="86">
        <f>SUMIFS('sys inv movment rpt'!$M:$M,'sys inv movment rpt'!$L:$L,$M735,'sys inv movment rpt'!$N:$N,N$1)</f>
        <v>0</v>
      </c>
      <c r="O735" s="86">
        <f>SUMIFS('sys inv movment rpt'!$M:$M,'sys inv movment rpt'!$L:$L,$M735,'sys inv movment rpt'!$N:$N,O$1)</f>
        <v>0</v>
      </c>
      <c r="P735" s="86">
        <f>SUMIFS('sys inv movment rpt'!$M:$M,'sys inv movment rpt'!$L:$L,$M735,'sys inv movment rpt'!$N:$N,P$1)</f>
        <v>0</v>
      </c>
      <c r="Q735" s="86">
        <f>SUMIFS('sys inv movment rpt'!$M:$M,'sys inv movment rpt'!$L:$L,$M735,'sys inv movment rpt'!$N:$N,Q$1)</f>
        <v>0</v>
      </c>
      <c r="R735" s="86">
        <f>SUMIFS('sys inv movment rpt'!$M:$M,'sys inv movment rpt'!$L:$L,$M735,'sys inv movment rpt'!$N:$N,R$1)</f>
        <v>0</v>
      </c>
      <c r="S735" s="86">
        <f>SUMIFS('sys inv movment rpt'!$M:$M,'sys inv movment rpt'!$L:$L,$M735,'sys inv movment rpt'!$N:$N,S$1)</f>
        <v>0</v>
      </c>
      <c r="T735" s="86">
        <f>SUMIFS('sys inv movment rpt'!$M:$M,'sys inv movment rpt'!$L:$L,$M735,'sys inv movment rpt'!$N:$N,T$1)</f>
        <v>0</v>
      </c>
      <c r="U735" s="86">
        <f>SUMIFS('sys inv movment rpt'!$M:$M,'sys inv movment rpt'!$L:$L,$M735,'sys inv movment rpt'!$N:$N,U$1)</f>
        <v>0</v>
      </c>
      <c r="V735" s="86">
        <f>SUMIFS('sys inv movment rpt'!$M:$M,'sys inv movment rpt'!$L:$L,$M735,'sys inv movment rpt'!$N:$N,V$1)</f>
        <v>0</v>
      </c>
      <c r="W735" s="86">
        <f>SUMIFS('sys inv movment rpt'!$M:$M,'sys inv movment rpt'!$L:$L,$M735,'sys inv movment rpt'!$N:$N,W$1)</f>
        <v>0</v>
      </c>
      <c r="X735" s="86">
        <f>SUMIFS('sys inv movment rpt'!$M:$M,'sys inv movment rpt'!$L:$L,$M735,'sys inv movment rpt'!$N:$N,X$1)</f>
        <v>0</v>
      </c>
      <c r="Y735" s="86">
        <f>SUMIFS('sys inv movment rpt'!$M:$M,'sys inv movment rpt'!$L:$L,$M735,'sys inv movment rpt'!$N:$N,Y$1)</f>
        <v>0</v>
      </c>
      <c r="Z735" s="86">
        <f>SUMIFS('sys inv movment rpt'!$M:$M,'sys inv movment rpt'!$L:$L,$M735,'sys inv movment rpt'!$N:$N,Z$1)</f>
        <v>0</v>
      </c>
      <c r="AA735" s="86">
        <f>SUMIFS('sys inv movment rpt'!$M:$M,'sys inv movment rpt'!$L:$L,$M735,'sys inv movment rpt'!$N:$N,AA$1)</f>
        <v>0</v>
      </c>
      <c r="AB735" s="86">
        <f>SUMIFS('sys inv movment rpt'!$M:$M,'sys inv movment rpt'!$L:$L,$M735,'sys inv movment rpt'!$N:$N,AB$1)</f>
        <v>0</v>
      </c>
      <c r="AC735" s="86">
        <f>SUMIFS('sys inv movment rpt'!$M:$M,'sys inv movment rpt'!$L:$L,$M735,'sys inv movment rpt'!$N:$N,AC$1)</f>
        <v>0</v>
      </c>
      <c r="AD735" s="86">
        <f>SUMIFS('sys inv movment rpt'!$M:$M,'sys inv movment rpt'!$L:$L,$M735,'sys inv movment rpt'!$N:$N,AD$1)</f>
        <v>0</v>
      </c>
      <c r="AE735" s="86">
        <f>SUMIFS('sys inv movment rpt'!$M:$M,'sys inv movment rpt'!$L:$L,$M735,'sys inv movment rpt'!$N:$N,AE$1)</f>
        <v>0</v>
      </c>
      <c r="AF735" s="86">
        <f>SUMIFS('sys inv movment rpt'!$M:$M,'sys inv movment rpt'!$L:$L,$M735,'sys inv movment rpt'!$N:$N,AF$1)</f>
        <v>0</v>
      </c>
      <c r="AG735" s="86">
        <f>SUMIFS('sys inv movment rpt'!$M:$M,'sys inv movment rpt'!$L:$L,$M735,'sys inv movment rpt'!$N:$N,AG$1)</f>
        <v>0</v>
      </c>
      <c r="AH735" s="86">
        <f>SUMIFS('sys inv movment rpt'!$M:$M,'sys inv movment rpt'!$L:$L,$M735,'sys inv movment rpt'!$N:$N,AH$1)</f>
        <v>0</v>
      </c>
      <c r="AI735" s="86">
        <f>SUMIFS('sys inv movment rpt'!$M:$M,'sys inv movment rpt'!$L:$L,$M735,'sys inv movment rpt'!$N:$N,AI$1)</f>
        <v>0</v>
      </c>
      <c r="AJ735" s="86">
        <f>SUMIFS('sys inv movment rpt'!$M:$M,'sys inv movment rpt'!$L:$L,$M735,'sys inv movment rpt'!$N:$N,AJ$1)</f>
        <v>0</v>
      </c>
      <c r="AK735" s="86">
        <f>SUMIFS('sys inv movment rpt'!$M:$M,'sys inv movment rpt'!$L:$L,$M735,'sys inv movment rpt'!$N:$N,AK$1)</f>
        <v>0</v>
      </c>
      <c r="AL735" s="86">
        <f>SUMIFS('sys inv movment rpt'!$M:$M,'sys inv movment rpt'!$L:$L,$M735,'sys inv movment rpt'!$N:$N,AL$1)</f>
        <v>0</v>
      </c>
      <c r="AM735" s="86">
        <f>SUMIFS('sys inv movment rpt'!$M:$M,'sys inv movment rpt'!$L:$L,$M735,'sys inv movment rpt'!$N:$N,AM$1)</f>
        <v>0</v>
      </c>
      <c r="AN735" s="86">
        <f>SUMIFS('sys inv movment rpt'!$M:$M,'sys inv movment rpt'!$L:$L,$M735,'sys inv movment rpt'!$N:$N,AN$1)</f>
        <v>0</v>
      </c>
      <c r="AO735" s="86">
        <f>SUMIFS('sys inv movment rpt'!$M:$M,'sys inv movment rpt'!$L:$L,$M735,'sys inv movment rpt'!$N:$N,AO$1)</f>
        <v>0</v>
      </c>
      <c r="AP735" s="86">
        <f>SUMIFS('sys inv movment rpt'!$M:$M,'sys inv movment rpt'!$L:$L,$M735,'sys inv movment rpt'!$N:$N,AP$1)</f>
        <v>0</v>
      </c>
      <c r="AQ735" s="86">
        <f>SUMIFS('sys inv movment rpt'!$M:$M,'sys inv movment rpt'!$L:$L,$M735,'sys inv movment rpt'!$N:$N,AQ$1)</f>
        <v>0</v>
      </c>
      <c r="AR735" s="86">
        <f>SUMIFS('sys inv movment rpt'!$M:$M,'sys inv movment rpt'!$L:$L,$M735,'sys inv movment rpt'!$N:$N,AR$1)</f>
        <v>0</v>
      </c>
      <c r="AS735" s="86">
        <f>SUMIFS('sys inv movment rpt'!$M:$M,'sys inv movment rpt'!$L:$L,$M735,'sys inv movment rpt'!$N:$N,AS$1)</f>
        <v>0</v>
      </c>
      <c r="AT735" s="86">
        <f>SUMIFS('sys inv movment rpt'!$M:$M,'sys inv movment rpt'!$L:$L,$M735,'sys inv movment rpt'!$N:$N,AT$1)</f>
        <v>0</v>
      </c>
      <c r="AU735" s="86">
        <f>SUMIFS('sys inv movment rpt'!$M:$M,'sys inv movment rpt'!$L:$L,$M735,'sys inv movment rpt'!$N:$N,AU$1)</f>
        <v>0</v>
      </c>
      <c r="AV735" s="86">
        <f>SUMIFS('sys inv movment rpt'!$M:$M,'sys inv movment rpt'!$L:$L,$M735,'sys inv movment rpt'!$N:$N,AV$1)</f>
        <v>0</v>
      </c>
      <c r="AW735" s="87" t="str">
        <f>IFERROR(VLOOKUP(A735,'sys-backorder details'!E:U,17,0),"-")</f>
        <v>-</v>
      </c>
      <c r="AX735" s="87" t="str">
        <f>IF(K735&gt;1,VLOOKUP(A735,'settings-routing'!A:I,9,0),"")</f>
        <v/>
      </c>
    </row>
    <row r="736" ht="12.75" hidden="1" customHeight="1">
      <c r="A736" s="50" t="s">
        <v>1620</v>
      </c>
      <c r="B736" s="50" t="s">
        <v>1621</v>
      </c>
      <c r="C736" s="50">
        <f t="shared" si="2"/>
        <v>0</v>
      </c>
      <c r="D736" s="80">
        <f>SUMIF('Stocks 101-111'!$J:$J,'item dashboard'!A736,'Stocks 101-111'!K:K)</f>
        <v>0</v>
      </c>
      <c r="E736" s="80">
        <f>SUMIF('Stocks 101-111'!$J:$J,'item dashboard'!A736,'Stocks 101-111'!$L:$L)</f>
        <v>0</v>
      </c>
      <c r="F736" s="81">
        <f t="shared" si="3"/>
        <v>0</v>
      </c>
      <c r="G736" s="82">
        <f t="shared" si="4"/>
        <v>0</v>
      </c>
      <c r="H736" s="50">
        <f>SUMIFS('sys-backorder details'!$M:$M,'sys-backorder details'!$E:$E,'item dashboard'!A736,'sys-backorder details'!$V:$V,"")</f>
        <v>0</v>
      </c>
      <c r="I736" s="83">
        <f>SUMIF('settings-routing'!$I:$I,'item dashboard'!A736,'settings-routing'!$O:$O)</f>
        <v>0</v>
      </c>
      <c r="J736" s="50">
        <f>SUMIFS('sys-backorder details'!$M:$M,'sys-backorder details'!$E:$E,'item dashboard'!A736,'sys-backorder details'!$V:$V,"Call off")</f>
        <v>0</v>
      </c>
      <c r="K736" s="84">
        <f t="shared" si="5"/>
        <v>0</v>
      </c>
      <c r="L736" s="84">
        <f>SUMIF('Production Plan'!$E:$E,'item dashboard'!A736,'Production Plan'!$N:$N)</f>
        <v>0</v>
      </c>
      <c r="M736" s="85" t="str">
        <f t="shared" si="6"/>
        <v>B-L13R-W48CAPT-B-1 Ltr. Printed Captain Battery Water</v>
      </c>
      <c r="N736" s="86">
        <f>SUMIFS('sys inv movment rpt'!$M:$M,'sys inv movment rpt'!$L:$L,$M736,'sys inv movment rpt'!$N:$N,N$1)</f>
        <v>0</v>
      </c>
      <c r="O736" s="86">
        <f>SUMIFS('sys inv movment rpt'!$M:$M,'sys inv movment rpt'!$L:$L,$M736,'sys inv movment rpt'!$N:$N,O$1)</f>
        <v>0</v>
      </c>
      <c r="P736" s="86">
        <f>SUMIFS('sys inv movment rpt'!$M:$M,'sys inv movment rpt'!$L:$L,$M736,'sys inv movment rpt'!$N:$N,P$1)</f>
        <v>0</v>
      </c>
      <c r="Q736" s="86">
        <f>SUMIFS('sys inv movment rpt'!$M:$M,'sys inv movment rpt'!$L:$L,$M736,'sys inv movment rpt'!$N:$N,Q$1)</f>
        <v>0</v>
      </c>
      <c r="R736" s="86">
        <f>SUMIFS('sys inv movment rpt'!$M:$M,'sys inv movment rpt'!$L:$L,$M736,'sys inv movment rpt'!$N:$N,R$1)</f>
        <v>0</v>
      </c>
      <c r="S736" s="86">
        <f>SUMIFS('sys inv movment rpt'!$M:$M,'sys inv movment rpt'!$L:$L,$M736,'sys inv movment rpt'!$N:$N,S$1)</f>
        <v>0</v>
      </c>
      <c r="T736" s="86">
        <f>SUMIFS('sys inv movment rpt'!$M:$M,'sys inv movment rpt'!$L:$L,$M736,'sys inv movment rpt'!$N:$N,T$1)</f>
        <v>0</v>
      </c>
      <c r="U736" s="86">
        <f>SUMIFS('sys inv movment rpt'!$M:$M,'sys inv movment rpt'!$L:$L,$M736,'sys inv movment rpt'!$N:$N,U$1)</f>
        <v>0</v>
      </c>
      <c r="V736" s="86">
        <f>SUMIFS('sys inv movment rpt'!$M:$M,'sys inv movment rpt'!$L:$L,$M736,'sys inv movment rpt'!$N:$N,V$1)</f>
        <v>0</v>
      </c>
      <c r="W736" s="86">
        <f>SUMIFS('sys inv movment rpt'!$M:$M,'sys inv movment rpt'!$L:$L,$M736,'sys inv movment rpt'!$N:$N,W$1)</f>
        <v>0</v>
      </c>
      <c r="X736" s="86">
        <f>SUMIFS('sys inv movment rpt'!$M:$M,'sys inv movment rpt'!$L:$L,$M736,'sys inv movment rpt'!$N:$N,X$1)</f>
        <v>0</v>
      </c>
      <c r="Y736" s="86">
        <f>SUMIFS('sys inv movment rpt'!$M:$M,'sys inv movment rpt'!$L:$L,$M736,'sys inv movment rpt'!$N:$N,Y$1)</f>
        <v>0</v>
      </c>
      <c r="Z736" s="86">
        <f>SUMIFS('sys inv movment rpt'!$M:$M,'sys inv movment rpt'!$L:$L,$M736,'sys inv movment rpt'!$N:$N,Z$1)</f>
        <v>0</v>
      </c>
      <c r="AA736" s="86">
        <f>SUMIFS('sys inv movment rpt'!$M:$M,'sys inv movment rpt'!$L:$L,$M736,'sys inv movment rpt'!$N:$N,AA$1)</f>
        <v>0</v>
      </c>
      <c r="AB736" s="86">
        <f>SUMIFS('sys inv movment rpt'!$M:$M,'sys inv movment rpt'!$L:$L,$M736,'sys inv movment rpt'!$N:$N,AB$1)</f>
        <v>0</v>
      </c>
      <c r="AC736" s="86">
        <f>SUMIFS('sys inv movment rpt'!$M:$M,'sys inv movment rpt'!$L:$L,$M736,'sys inv movment rpt'!$N:$N,AC$1)</f>
        <v>0</v>
      </c>
      <c r="AD736" s="86">
        <f>SUMIFS('sys inv movment rpt'!$M:$M,'sys inv movment rpt'!$L:$L,$M736,'sys inv movment rpt'!$N:$N,AD$1)</f>
        <v>0</v>
      </c>
      <c r="AE736" s="86">
        <f>SUMIFS('sys inv movment rpt'!$M:$M,'sys inv movment rpt'!$L:$L,$M736,'sys inv movment rpt'!$N:$N,AE$1)</f>
        <v>0</v>
      </c>
      <c r="AF736" s="86">
        <f>SUMIFS('sys inv movment rpt'!$M:$M,'sys inv movment rpt'!$L:$L,$M736,'sys inv movment rpt'!$N:$N,AF$1)</f>
        <v>0</v>
      </c>
      <c r="AG736" s="86">
        <f>SUMIFS('sys inv movment rpt'!$M:$M,'sys inv movment rpt'!$L:$L,$M736,'sys inv movment rpt'!$N:$N,AG$1)</f>
        <v>0</v>
      </c>
      <c r="AH736" s="86">
        <f>SUMIFS('sys inv movment rpt'!$M:$M,'sys inv movment rpt'!$L:$L,$M736,'sys inv movment rpt'!$N:$N,AH$1)</f>
        <v>0</v>
      </c>
      <c r="AI736" s="86">
        <f>SUMIFS('sys inv movment rpt'!$M:$M,'sys inv movment rpt'!$L:$L,$M736,'sys inv movment rpt'!$N:$N,AI$1)</f>
        <v>0</v>
      </c>
      <c r="AJ736" s="86">
        <f>SUMIFS('sys inv movment rpt'!$M:$M,'sys inv movment rpt'!$L:$L,$M736,'sys inv movment rpt'!$N:$N,AJ$1)</f>
        <v>0</v>
      </c>
      <c r="AK736" s="86">
        <f>SUMIFS('sys inv movment rpt'!$M:$M,'sys inv movment rpt'!$L:$L,$M736,'sys inv movment rpt'!$N:$N,AK$1)</f>
        <v>0</v>
      </c>
      <c r="AL736" s="86">
        <f>SUMIFS('sys inv movment rpt'!$M:$M,'sys inv movment rpt'!$L:$L,$M736,'sys inv movment rpt'!$N:$N,AL$1)</f>
        <v>0</v>
      </c>
      <c r="AM736" s="86">
        <f>SUMIFS('sys inv movment rpt'!$M:$M,'sys inv movment rpt'!$L:$L,$M736,'sys inv movment rpt'!$N:$N,AM$1)</f>
        <v>0</v>
      </c>
      <c r="AN736" s="86">
        <f>SUMIFS('sys inv movment rpt'!$M:$M,'sys inv movment rpt'!$L:$L,$M736,'sys inv movment rpt'!$N:$N,AN$1)</f>
        <v>0</v>
      </c>
      <c r="AO736" s="86">
        <f>SUMIFS('sys inv movment rpt'!$M:$M,'sys inv movment rpt'!$L:$L,$M736,'sys inv movment rpt'!$N:$N,AO$1)</f>
        <v>0</v>
      </c>
      <c r="AP736" s="86">
        <f>SUMIFS('sys inv movment rpt'!$M:$M,'sys inv movment rpt'!$L:$L,$M736,'sys inv movment rpt'!$N:$N,AP$1)</f>
        <v>0</v>
      </c>
      <c r="AQ736" s="86">
        <f>SUMIFS('sys inv movment rpt'!$M:$M,'sys inv movment rpt'!$L:$L,$M736,'sys inv movment rpt'!$N:$N,AQ$1)</f>
        <v>0</v>
      </c>
      <c r="AR736" s="86">
        <f>SUMIFS('sys inv movment rpt'!$M:$M,'sys inv movment rpt'!$L:$L,$M736,'sys inv movment rpt'!$N:$N,AR$1)</f>
        <v>0</v>
      </c>
      <c r="AS736" s="86">
        <f>SUMIFS('sys inv movment rpt'!$M:$M,'sys inv movment rpt'!$L:$L,$M736,'sys inv movment rpt'!$N:$N,AS$1)</f>
        <v>0</v>
      </c>
      <c r="AT736" s="86">
        <f>SUMIFS('sys inv movment rpt'!$M:$M,'sys inv movment rpt'!$L:$L,$M736,'sys inv movment rpt'!$N:$N,AT$1)</f>
        <v>0</v>
      </c>
      <c r="AU736" s="86">
        <f>SUMIFS('sys inv movment rpt'!$M:$M,'sys inv movment rpt'!$L:$L,$M736,'sys inv movment rpt'!$N:$N,AU$1)</f>
        <v>0</v>
      </c>
      <c r="AV736" s="86">
        <f>SUMIFS('sys inv movment rpt'!$M:$M,'sys inv movment rpt'!$L:$L,$M736,'sys inv movment rpt'!$N:$N,AV$1)</f>
        <v>0</v>
      </c>
      <c r="AW736" s="87" t="str">
        <f>IFERROR(VLOOKUP(A736,'sys-backorder details'!E:U,17,0),"-")</f>
        <v>-</v>
      </c>
      <c r="AX736" s="87" t="str">
        <f>IF(K736&gt;1,VLOOKUP(A736,'settings-routing'!A:I,9,0),"")</f>
        <v/>
      </c>
    </row>
    <row r="737" ht="12.75" hidden="1" customHeight="1">
      <c r="A737" s="28" t="s">
        <v>1622</v>
      </c>
      <c r="B737" s="28" t="s">
        <v>1623</v>
      </c>
      <c r="C737" s="50">
        <f t="shared" si="2"/>
        <v>0</v>
      </c>
      <c r="D737" s="80">
        <f>SUMIF('Stocks 101-111'!$J:$J,'item dashboard'!A737,'Stocks 101-111'!K:K)</f>
        <v>0</v>
      </c>
      <c r="E737" s="80">
        <f>SUMIF('Stocks 101-111'!$J:$J,'item dashboard'!A737,'Stocks 101-111'!$L:$L)</f>
        <v>0</v>
      </c>
      <c r="F737" s="81">
        <f t="shared" si="3"/>
        <v>0</v>
      </c>
      <c r="G737" s="82">
        <f t="shared" si="4"/>
        <v>0</v>
      </c>
      <c r="H737" s="50">
        <f>SUMIFS('sys-backorder details'!$M:$M,'sys-backorder details'!$E:$E,'item dashboard'!A737,'sys-backorder details'!$V:$V,"")</f>
        <v>0</v>
      </c>
      <c r="I737" s="83">
        <f>SUMIF('settings-routing'!$I:$I,'item dashboard'!A737,'settings-routing'!$O:$O)</f>
        <v>0</v>
      </c>
      <c r="J737" s="50">
        <f>SUMIFS('sys-backorder details'!$M:$M,'sys-backorder details'!$E:$E,'item dashboard'!A737,'sys-backorder details'!$V:$V,"Call off")</f>
        <v>0</v>
      </c>
      <c r="K737" s="84">
        <f t="shared" si="5"/>
        <v>0</v>
      </c>
      <c r="L737" s="84">
        <f>SUMIF('Production Plan'!$E:$E,'item dashboard'!A737,'Production Plan'!$N:$N)</f>
        <v>0</v>
      </c>
      <c r="M737" s="85" t="str">
        <f t="shared" si="6"/>
        <v>B-L13R-W48ORION-A-1 Ltr. White Printed Orion Battery Acid</v>
      </c>
      <c r="N737" s="86">
        <f>SUMIFS('sys inv movment rpt'!$M:$M,'sys inv movment rpt'!$L:$L,$M737,'sys inv movment rpt'!$N:$N,N$1)</f>
        <v>0</v>
      </c>
      <c r="O737" s="86">
        <f>SUMIFS('sys inv movment rpt'!$M:$M,'sys inv movment rpt'!$L:$L,$M737,'sys inv movment rpt'!$N:$N,O$1)</f>
        <v>0</v>
      </c>
      <c r="P737" s="86">
        <f>SUMIFS('sys inv movment rpt'!$M:$M,'sys inv movment rpt'!$L:$L,$M737,'sys inv movment rpt'!$N:$N,P$1)</f>
        <v>0</v>
      </c>
      <c r="Q737" s="86">
        <f>SUMIFS('sys inv movment rpt'!$M:$M,'sys inv movment rpt'!$L:$L,$M737,'sys inv movment rpt'!$N:$N,Q$1)</f>
        <v>0</v>
      </c>
      <c r="R737" s="86">
        <f>SUMIFS('sys inv movment rpt'!$M:$M,'sys inv movment rpt'!$L:$L,$M737,'sys inv movment rpt'!$N:$N,R$1)</f>
        <v>0</v>
      </c>
      <c r="S737" s="86">
        <f>SUMIFS('sys inv movment rpt'!$M:$M,'sys inv movment rpt'!$L:$L,$M737,'sys inv movment rpt'!$N:$N,S$1)</f>
        <v>0</v>
      </c>
      <c r="T737" s="86">
        <f>SUMIFS('sys inv movment rpt'!$M:$M,'sys inv movment rpt'!$L:$L,$M737,'sys inv movment rpt'!$N:$N,T$1)</f>
        <v>0</v>
      </c>
      <c r="U737" s="86">
        <f>SUMIFS('sys inv movment rpt'!$M:$M,'sys inv movment rpt'!$L:$L,$M737,'sys inv movment rpt'!$N:$N,U$1)</f>
        <v>0</v>
      </c>
      <c r="V737" s="86">
        <f>SUMIFS('sys inv movment rpt'!$M:$M,'sys inv movment rpt'!$L:$L,$M737,'sys inv movment rpt'!$N:$N,V$1)</f>
        <v>0</v>
      </c>
      <c r="W737" s="86">
        <f>SUMIFS('sys inv movment rpt'!$M:$M,'sys inv movment rpt'!$L:$L,$M737,'sys inv movment rpt'!$N:$N,W$1)</f>
        <v>0</v>
      </c>
      <c r="X737" s="86">
        <f>SUMIFS('sys inv movment rpt'!$M:$M,'sys inv movment rpt'!$L:$L,$M737,'sys inv movment rpt'!$N:$N,X$1)</f>
        <v>0</v>
      </c>
      <c r="Y737" s="86">
        <f>SUMIFS('sys inv movment rpt'!$M:$M,'sys inv movment rpt'!$L:$L,$M737,'sys inv movment rpt'!$N:$N,Y$1)</f>
        <v>0</v>
      </c>
      <c r="Z737" s="86">
        <f>SUMIFS('sys inv movment rpt'!$M:$M,'sys inv movment rpt'!$L:$L,$M737,'sys inv movment rpt'!$N:$N,Z$1)</f>
        <v>0</v>
      </c>
      <c r="AA737" s="86">
        <f>SUMIFS('sys inv movment rpt'!$M:$M,'sys inv movment rpt'!$L:$L,$M737,'sys inv movment rpt'!$N:$N,AA$1)</f>
        <v>0</v>
      </c>
      <c r="AB737" s="86">
        <f>SUMIFS('sys inv movment rpt'!$M:$M,'sys inv movment rpt'!$L:$L,$M737,'sys inv movment rpt'!$N:$N,AB$1)</f>
        <v>0</v>
      </c>
      <c r="AC737" s="86">
        <f>SUMIFS('sys inv movment rpt'!$M:$M,'sys inv movment rpt'!$L:$L,$M737,'sys inv movment rpt'!$N:$N,AC$1)</f>
        <v>0</v>
      </c>
      <c r="AD737" s="86">
        <f>SUMIFS('sys inv movment rpt'!$M:$M,'sys inv movment rpt'!$L:$L,$M737,'sys inv movment rpt'!$N:$N,AD$1)</f>
        <v>0</v>
      </c>
      <c r="AE737" s="86">
        <f>SUMIFS('sys inv movment rpt'!$M:$M,'sys inv movment rpt'!$L:$L,$M737,'sys inv movment rpt'!$N:$N,AE$1)</f>
        <v>0</v>
      </c>
      <c r="AF737" s="86">
        <f>SUMIFS('sys inv movment rpt'!$M:$M,'sys inv movment rpt'!$L:$L,$M737,'sys inv movment rpt'!$N:$N,AF$1)</f>
        <v>0</v>
      </c>
      <c r="AG737" s="86">
        <f>SUMIFS('sys inv movment rpt'!$M:$M,'sys inv movment rpt'!$L:$L,$M737,'sys inv movment rpt'!$N:$N,AG$1)</f>
        <v>0</v>
      </c>
      <c r="AH737" s="86">
        <f>SUMIFS('sys inv movment rpt'!$M:$M,'sys inv movment rpt'!$L:$L,$M737,'sys inv movment rpt'!$N:$N,AH$1)</f>
        <v>0</v>
      </c>
      <c r="AI737" s="86">
        <f>SUMIFS('sys inv movment rpt'!$M:$M,'sys inv movment rpt'!$L:$L,$M737,'sys inv movment rpt'!$N:$N,AI$1)</f>
        <v>0</v>
      </c>
      <c r="AJ737" s="86">
        <f>SUMIFS('sys inv movment rpt'!$M:$M,'sys inv movment rpt'!$L:$L,$M737,'sys inv movment rpt'!$N:$N,AJ$1)</f>
        <v>0</v>
      </c>
      <c r="AK737" s="86">
        <f>SUMIFS('sys inv movment rpt'!$M:$M,'sys inv movment rpt'!$L:$L,$M737,'sys inv movment rpt'!$N:$N,AK$1)</f>
        <v>0</v>
      </c>
      <c r="AL737" s="86">
        <f>SUMIFS('sys inv movment rpt'!$M:$M,'sys inv movment rpt'!$L:$L,$M737,'sys inv movment rpt'!$N:$N,AL$1)</f>
        <v>0</v>
      </c>
      <c r="AM737" s="86">
        <f>SUMIFS('sys inv movment rpt'!$M:$M,'sys inv movment rpt'!$L:$L,$M737,'sys inv movment rpt'!$N:$N,AM$1)</f>
        <v>0</v>
      </c>
      <c r="AN737" s="86">
        <f>SUMIFS('sys inv movment rpt'!$M:$M,'sys inv movment rpt'!$L:$L,$M737,'sys inv movment rpt'!$N:$N,AN$1)</f>
        <v>0</v>
      </c>
      <c r="AO737" s="86">
        <f>SUMIFS('sys inv movment rpt'!$M:$M,'sys inv movment rpt'!$L:$L,$M737,'sys inv movment rpt'!$N:$N,AO$1)</f>
        <v>0</v>
      </c>
      <c r="AP737" s="86">
        <f>SUMIFS('sys inv movment rpt'!$M:$M,'sys inv movment rpt'!$L:$L,$M737,'sys inv movment rpt'!$N:$N,AP$1)</f>
        <v>0</v>
      </c>
      <c r="AQ737" s="86">
        <f>SUMIFS('sys inv movment rpt'!$M:$M,'sys inv movment rpt'!$L:$L,$M737,'sys inv movment rpt'!$N:$N,AQ$1)</f>
        <v>0</v>
      </c>
      <c r="AR737" s="86">
        <f>SUMIFS('sys inv movment rpt'!$M:$M,'sys inv movment rpt'!$L:$L,$M737,'sys inv movment rpt'!$N:$N,AR$1)</f>
        <v>0</v>
      </c>
      <c r="AS737" s="86">
        <f>SUMIFS('sys inv movment rpt'!$M:$M,'sys inv movment rpt'!$L:$L,$M737,'sys inv movment rpt'!$N:$N,AS$1)</f>
        <v>0</v>
      </c>
      <c r="AT737" s="86">
        <f>SUMIFS('sys inv movment rpt'!$M:$M,'sys inv movment rpt'!$L:$L,$M737,'sys inv movment rpt'!$N:$N,AT$1)</f>
        <v>0</v>
      </c>
      <c r="AU737" s="86">
        <f>SUMIFS('sys inv movment rpt'!$M:$M,'sys inv movment rpt'!$L:$L,$M737,'sys inv movment rpt'!$N:$N,AU$1)</f>
        <v>0</v>
      </c>
      <c r="AV737" s="86">
        <f>SUMIFS('sys inv movment rpt'!$M:$M,'sys inv movment rpt'!$L:$L,$M737,'sys inv movment rpt'!$N:$N,AV$1)</f>
        <v>0</v>
      </c>
      <c r="AW737" s="87" t="str">
        <f>IFERROR(VLOOKUP(A737,'sys-backorder details'!E:U,17,0),"-")</f>
        <v>-</v>
      </c>
      <c r="AX737" s="87" t="str">
        <f>IF(K737&gt;1,VLOOKUP(A737,'settings-routing'!A:I,9,0),"")</f>
        <v/>
      </c>
    </row>
    <row r="738" ht="12.75" hidden="1" customHeight="1">
      <c r="A738" s="28" t="s">
        <v>1624</v>
      </c>
      <c r="B738" s="28" t="s">
        <v>1625</v>
      </c>
      <c r="C738" s="50">
        <f t="shared" si="2"/>
        <v>0</v>
      </c>
      <c r="D738" s="80">
        <f>SUMIF('Stocks 101-111'!$J:$J,'item dashboard'!A738,'Stocks 101-111'!K:K)</f>
        <v>0</v>
      </c>
      <c r="E738" s="80">
        <f>SUMIF('Stocks 101-111'!$J:$J,'item dashboard'!A738,'Stocks 101-111'!$L:$L)</f>
        <v>0</v>
      </c>
      <c r="F738" s="81">
        <f t="shared" si="3"/>
        <v>0</v>
      </c>
      <c r="G738" s="82">
        <f t="shared" si="4"/>
        <v>0</v>
      </c>
      <c r="H738" s="50">
        <f>SUMIFS('sys-backorder details'!$M:$M,'sys-backorder details'!$E:$E,'item dashboard'!A738,'sys-backorder details'!$V:$V,"")</f>
        <v>0</v>
      </c>
      <c r="I738" s="83">
        <f>SUMIF('settings-routing'!$I:$I,'item dashboard'!A738,'settings-routing'!$O:$O)</f>
        <v>0</v>
      </c>
      <c r="J738" s="50">
        <f>SUMIFS('sys-backorder details'!$M:$M,'sys-backorder details'!$E:$E,'item dashboard'!A738,'sys-backorder details'!$V:$V,"Call off")</f>
        <v>0</v>
      </c>
      <c r="K738" s="84">
        <f t="shared" si="5"/>
        <v>0</v>
      </c>
      <c r="L738" s="84">
        <f>SUMIF('Production Plan'!$E:$E,'item dashboard'!A738,'Production Plan'!$N:$N)</f>
        <v>0</v>
      </c>
      <c r="M738" s="85" t="str">
        <f t="shared" si="6"/>
        <v>B-L13R-W48ORION-W-1 Ltr. White Printed Orion Battery Water</v>
      </c>
      <c r="N738" s="86">
        <f>SUMIFS('sys inv movment rpt'!$M:$M,'sys inv movment rpt'!$L:$L,$M738,'sys inv movment rpt'!$N:$N,N$1)</f>
        <v>0</v>
      </c>
      <c r="O738" s="86">
        <f>SUMIFS('sys inv movment rpt'!$M:$M,'sys inv movment rpt'!$L:$L,$M738,'sys inv movment rpt'!$N:$N,O$1)</f>
        <v>0</v>
      </c>
      <c r="P738" s="86">
        <f>SUMIFS('sys inv movment rpt'!$M:$M,'sys inv movment rpt'!$L:$L,$M738,'sys inv movment rpt'!$N:$N,P$1)</f>
        <v>0</v>
      </c>
      <c r="Q738" s="86">
        <f>SUMIFS('sys inv movment rpt'!$M:$M,'sys inv movment rpt'!$L:$L,$M738,'sys inv movment rpt'!$N:$N,Q$1)</f>
        <v>0</v>
      </c>
      <c r="R738" s="86">
        <f>SUMIFS('sys inv movment rpt'!$M:$M,'sys inv movment rpt'!$L:$L,$M738,'sys inv movment rpt'!$N:$N,R$1)</f>
        <v>0</v>
      </c>
      <c r="S738" s="86">
        <f>SUMIFS('sys inv movment rpt'!$M:$M,'sys inv movment rpt'!$L:$L,$M738,'sys inv movment rpt'!$N:$N,S$1)</f>
        <v>0</v>
      </c>
      <c r="T738" s="86">
        <f>SUMIFS('sys inv movment rpt'!$M:$M,'sys inv movment rpt'!$L:$L,$M738,'sys inv movment rpt'!$N:$N,T$1)</f>
        <v>0</v>
      </c>
      <c r="U738" s="86">
        <f>SUMIFS('sys inv movment rpt'!$M:$M,'sys inv movment rpt'!$L:$L,$M738,'sys inv movment rpt'!$N:$N,U$1)</f>
        <v>0</v>
      </c>
      <c r="V738" s="86">
        <f>SUMIFS('sys inv movment rpt'!$M:$M,'sys inv movment rpt'!$L:$L,$M738,'sys inv movment rpt'!$N:$N,V$1)</f>
        <v>0</v>
      </c>
      <c r="W738" s="86">
        <f>SUMIFS('sys inv movment rpt'!$M:$M,'sys inv movment rpt'!$L:$L,$M738,'sys inv movment rpt'!$N:$N,W$1)</f>
        <v>0</v>
      </c>
      <c r="X738" s="86">
        <f>SUMIFS('sys inv movment rpt'!$M:$M,'sys inv movment rpt'!$L:$L,$M738,'sys inv movment rpt'!$N:$N,X$1)</f>
        <v>0</v>
      </c>
      <c r="Y738" s="86">
        <f>SUMIFS('sys inv movment rpt'!$M:$M,'sys inv movment rpt'!$L:$L,$M738,'sys inv movment rpt'!$N:$N,Y$1)</f>
        <v>0</v>
      </c>
      <c r="Z738" s="86">
        <f>SUMIFS('sys inv movment rpt'!$M:$M,'sys inv movment rpt'!$L:$L,$M738,'sys inv movment rpt'!$N:$N,Z$1)</f>
        <v>0</v>
      </c>
      <c r="AA738" s="86">
        <f>SUMIFS('sys inv movment rpt'!$M:$M,'sys inv movment rpt'!$L:$L,$M738,'sys inv movment rpt'!$N:$N,AA$1)</f>
        <v>0</v>
      </c>
      <c r="AB738" s="86">
        <f>SUMIFS('sys inv movment rpt'!$M:$M,'sys inv movment rpt'!$L:$L,$M738,'sys inv movment rpt'!$N:$N,AB$1)</f>
        <v>0</v>
      </c>
      <c r="AC738" s="86">
        <f>SUMIFS('sys inv movment rpt'!$M:$M,'sys inv movment rpt'!$L:$L,$M738,'sys inv movment rpt'!$N:$N,AC$1)</f>
        <v>0</v>
      </c>
      <c r="AD738" s="86">
        <f>SUMIFS('sys inv movment rpt'!$M:$M,'sys inv movment rpt'!$L:$L,$M738,'sys inv movment rpt'!$N:$N,AD$1)</f>
        <v>0</v>
      </c>
      <c r="AE738" s="86">
        <f>SUMIFS('sys inv movment rpt'!$M:$M,'sys inv movment rpt'!$L:$L,$M738,'sys inv movment rpt'!$N:$N,AE$1)</f>
        <v>0</v>
      </c>
      <c r="AF738" s="86">
        <f>SUMIFS('sys inv movment rpt'!$M:$M,'sys inv movment rpt'!$L:$L,$M738,'sys inv movment rpt'!$N:$N,AF$1)</f>
        <v>0</v>
      </c>
      <c r="AG738" s="86">
        <f>SUMIFS('sys inv movment rpt'!$M:$M,'sys inv movment rpt'!$L:$L,$M738,'sys inv movment rpt'!$N:$N,AG$1)</f>
        <v>0</v>
      </c>
      <c r="AH738" s="86">
        <f>SUMIFS('sys inv movment rpt'!$M:$M,'sys inv movment rpt'!$L:$L,$M738,'sys inv movment rpt'!$N:$N,AH$1)</f>
        <v>0</v>
      </c>
      <c r="AI738" s="86">
        <f>SUMIFS('sys inv movment rpt'!$M:$M,'sys inv movment rpt'!$L:$L,$M738,'sys inv movment rpt'!$N:$N,AI$1)</f>
        <v>0</v>
      </c>
      <c r="AJ738" s="86">
        <f>SUMIFS('sys inv movment rpt'!$M:$M,'sys inv movment rpt'!$L:$L,$M738,'sys inv movment rpt'!$N:$N,AJ$1)</f>
        <v>0</v>
      </c>
      <c r="AK738" s="86">
        <f>SUMIFS('sys inv movment rpt'!$M:$M,'sys inv movment rpt'!$L:$L,$M738,'sys inv movment rpt'!$N:$N,AK$1)</f>
        <v>0</v>
      </c>
      <c r="AL738" s="86">
        <f>SUMIFS('sys inv movment rpt'!$M:$M,'sys inv movment rpt'!$L:$L,$M738,'sys inv movment rpt'!$N:$N,AL$1)</f>
        <v>0</v>
      </c>
      <c r="AM738" s="86">
        <f>SUMIFS('sys inv movment rpt'!$M:$M,'sys inv movment rpt'!$L:$L,$M738,'sys inv movment rpt'!$N:$N,AM$1)</f>
        <v>0</v>
      </c>
      <c r="AN738" s="86">
        <f>SUMIFS('sys inv movment rpt'!$M:$M,'sys inv movment rpt'!$L:$L,$M738,'sys inv movment rpt'!$N:$N,AN$1)</f>
        <v>0</v>
      </c>
      <c r="AO738" s="86">
        <f>SUMIFS('sys inv movment rpt'!$M:$M,'sys inv movment rpt'!$L:$L,$M738,'sys inv movment rpt'!$N:$N,AO$1)</f>
        <v>0</v>
      </c>
      <c r="AP738" s="86">
        <f>SUMIFS('sys inv movment rpt'!$M:$M,'sys inv movment rpt'!$L:$L,$M738,'sys inv movment rpt'!$N:$N,AP$1)</f>
        <v>0</v>
      </c>
      <c r="AQ738" s="86">
        <f>SUMIFS('sys inv movment rpt'!$M:$M,'sys inv movment rpt'!$L:$L,$M738,'sys inv movment rpt'!$N:$N,AQ$1)</f>
        <v>0</v>
      </c>
      <c r="AR738" s="86">
        <f>SUMIFS('sys inv movment rpt'!$M:$M,'sys inv movment rpt'!$L:$L,$M738,'sys inv movment rpt'!$N:$N,AR$1)</f>
        <v>0</v>
      </c>
      <c r="AS738" s="86">
        <f>SUMIFS('sys inv movment rpt'!$M:$M,'sys inv movment rpt'!$L:$L,$M738,'sys inv movment rpt'!$N:$N,AS$1)</f>
        <v>0</v>
      </c>
      <c r="AT738" s="86">
        <f>SUMIFS('sys inv movment rpt'!$M:$M,'sys inv movment rpt'!$L:$L,$M738,'sys inv movment rpt'!$N:$N,AT$1)</f>
        <v>0</v>
      </c>
      <c r="AU738" s="86">
        <f>SUMIFS('sys inv movment rpt'!$M:$M,'sys inv movment rpt'!$L:$L,$M738,'sys inv movment rpt'!$N:$N,AU$1)</f>
        <v>0</v>
      </c>
      <c r="AV738" s="86">
        <f>SUMIFS('sys inv movment rpt'!$M:$M,'sys inv movment rpt'!$L:$L,$M738,'sys inv movment rpt'!$N:$N,AV$1)</f>
        <v>0</v>
      </c>
      <c r="AW738" s="87" t="str">
        <f>IFERROR(VLOOKUP(A738,'sys-backorder details'!E:U,17,0),"-")</f>
        <v>-</v>
      </c>
      <c r="AX738" s="87" t="str">
        <f>IF(K738&gt;1,VLOOKUP(A738,'settings-routing'!A:I,9,0),"")</f>
        <v/>
      </c>
    </row>
    <row r="739" ht="12.75" hidden="1" customHeight="1">
      <c r="A739" s="50" t="s">
        <v>1626</v>
      </c>
      <c r="B739" s="50" t="s">
        <v>1517</v>
      </c>
      <c r="C739" s="50">
        <f t="shared" si="2"/>
        <v>5184</v>
      </c>
      <c r="D739" s="80">
        <f>SUMIF('Stocks 101-111'!$J:$J,'item dashboard'!A739,'Stocks 101-111'!K:K)</f>
        <v>5184</v>
      </c>
      <c r="E739" s="80">
        <f>SUMIF('Stocks 101-111'!$J:$J,'item dashboard'!A739,'Stocks 101-111'!$L:$L)</f>
        <v>0</v>
      </c>
      <c r="F739" s="81">
        <f t="shared" si="3"/>
        <v>0</v>
      </c>
      <c r="G739" s="82">
        <f t="shared" si="4"/>
        <v>0.1714285714</v>
      </c>
      <c r="H739" s="50">
        <f>SUMIFS('sys-backorder details'!$M:$M,'sys-backorder details'!$E:$E,'item dashboard'!A739,'sys-backorder details'!$V:$V,"")</f>
        <v>0</v>
      </c>
      <c r="I739" s="83">
        <f>SUMIF('settings-routing'!$I:$I,'item dashboard'!A739,'settings-routing'!$O:$O)</f>
        <v>0</v>
      </c>
      <c r="J739" s="50">
        <f>SUMIFS('sys-backorder details'!$M:$M,'sys-backorder details'!$E:$E,'item dashboard'!A739,'sys-backorder details'!$V:$V,"Call off")</f>
        <v>0</v>
      </c>
      <c r="K739" s="84">
        <f t="shared" si="5"/>
        <v>-5184</v>
      </c>
      <c r="L739" s="84">
        <f>SUMIF('Production Plan'!$E:$E,'item dashboard'!A739,'Production Plan'!$N:$N)</f>
        <v>0</v>
      </c>
      <c r="M739" s="85" t="str">
        <f t="shared" si="6"/>
        <v>B-L13R-W50-1 Ltr. White Bottle</v>
      </c>
      <c r="N739" s="86">
        <f>SUMIFS('sys inv movment rpt'!$M:$M,'sys inv movment rpt'!$L:$L,$M739,'sys inv movment rpt'!$N:$N,N$1)</f>
        <v>792</v>
      </c>
      <c r="O739" s="86">
        <f>SUMIFS('sys inv movment rpt'!$M:$M,'sys inv movment rpt'!$L:$L,$M739,'sys inv movment rpt'!$N:$N,O$1)</f>
        <v>0</v>
      </c>
      <c r="P739" s="86">
        <f>SUMIFS('sys inv movment rpt'!$M:$M,'sys inv movment rpt'!$L:$L,$M739,'sys inv movment rpt'!$N:$N,P$1)</f>
        <v>0</v>
      </c>
      <c r="Q739" s="86">
        <f>SUMIFS('sys inv movment rpt'!$M:$M,'sys inv movment rpt'!$L:$L,$M739,'sys inv movment rpt'!$N:$N,Q$1)</f>
        <v>0</v>
      </c>
      <c r="R739" s="86">
        <f>SUMIFS('sys inv movment rpt'!$M:$M,'sys inv movment rpt'!$L:$L,$M739,'sys inv movment rpt'!$N:$N,R$1)</f>
        <v>0</v>
      </c>
      <c r="S739" s="86">
        <f>SUMIFS('sys inv movment rpt'!$M:$M,'sys inv movment rpt'!$L:$L,$M739,'sys inv movment rpt'!$N:$N,S$1)</f>
        <v>432</v>
      </c>
      <c r="T739" s="86">
        <f>SUMIFS('sys inv movment rpt'!$M:$M,'sys inv movment rpt'!$L:$L,$M739,'sys inv movment rpt'!$N:$N,T$1)</f>
        <v>0</v>
      </c>
      <c r="U739" s="86">
        <f>SUMIFS('sys inv movment rpt'!$M:$M,'sys inv movment rpt'!$L:$L,$M739,'sys inv movment rpt'!$N:$N,U$1)</f>
        <v>0</v>
      </c>
      <c r="V739" s="86">
        <f>SUMIFS('sys inv movment rpt'!$M:$M,'sys inv movment rpt'!$L:$L,$M739,'sys inv movment rpt'!$N:$N,V$1)</f>
        <v>216</v>
      </c>
      <c r="W739" s="86">
        <f>SUMIFS('sys inv movment rpt'!$M:$M,'sys inv movment rpt'!$L:$L,$M739,'sys inv movment rpt'!$N:$N,W$1)</f>
        <v>0</v>
      </c>
      <c r="X739" s="86">
        <f>SUMIFS('sys inv movment rpt'!$M:$M,'sys inv movment rpt'!$L:$L,$M739,'sys inv movment rpt'!$N:$N,X$1)</f>
        <v>0</v>
      </c>
      <c r="Y739" s="86">
        <f>SUMIFS('sys inv movment rpt'!$M:$M,'sys inv movment rpt'!$L:$L,$M739,'sys inv movment rpt'!$N:$N,Y$1)</f>
        <v>0</v>
      </c>
      <c r="Z739" s="86">
        <f>SUMIFS('sys inv movment rpt'!$M:$M,'sys inv movment rpt'!$L:$L,$M739,'sys inv movment rpt'!$N:$N,Z$1)</f>
        <v>0</v>
      </c>
      <c r="AA739" s="86">
        <f>SUMIFS('sys inv movment rpt'!$M:$M,'sys inv movment rpt'!$L:$L,$M739,'sys inv movment rpt'!$N:$N,AA$1)</f>
        <v>432</v>
      </c>
      <c r="AB739" s="86">
        <f>SUMIFS('sys inv movment rpt'!$M:$M,'sys inv movment rpt'!$L:$L,$M739,'sys inv movment rpt'!$N:$N,AB$1)</f>
        <v>0</v>
      </c>
      <c r="AC739" s="86">
        <f>SUMIFS('sys inv movment rpt'!$M:$M,'sys inv movment rpt'!$L:$L,$M739,'sys inv movment rpt'!$N:$N,AC$1)</f>
        <v>0</v>
      </c>
      <c r="AD739" s="86">
        <f>SUMIFS('sys inv movment rpt'!$M:$M,'sys inv movment rpt'!$L:$L,$M739,'sys inv movment rpt'!$N:$N,AD$1)</f>
        <v>0</v>
      </c>
      <c r="AE739" s="86">
        <f>SUMIFS('sys inv movment rpt'!$M:$M,'sys inv movment rpt'!$L:$L,$M739,'sys inv movment rpt'!$N:$N,AE$1)</f>
        <v>0</v>
      </c>
      <c r="AF739" s="86">
        <f>SUMIFS('sys inv movment rpt'!$M:$M,'sys inv movment rpt'!$L:$L,$M739,'sys inv movment rpt'!$N:$N,AF$1)</f>
        <v>0</v>
      </c>
      <c r="AG739" s="86">
        <f>SUMIFS('sys inv movment rpt'!$M:$M,'sys inv movment rpt'!$L:$L,$M739,'sys inv movment rpt'!$N:$N,AG$1)</f>
        <v>0</v>
      </c>
      <c r="AH739" s="86">
        <f>SUMIFS('sys inv movment rpt'!$M:$M,'sys inv movment rpt'!$L:$L,$M739,'sys inv movment rpt'!$N:$N,AH$1)</f>
        <v>0</v>
      </c>
      <c r="AI739" s="86">
        <f>SUMIFS('sys inv movment rpt'!$M:$M,'sys inv movment rpt'!$L:$L,$M739,'sys inv movment rpt'!$N:$N,AI$1)</f>
        <v>0</v>
      </c>
      <c r="AJ739" s="86">
        <f>SUMIFS('sys inv movment rpt'!$M:$M,'sys inv movment rpt'!$L:$L,$M739,'sys inv movment rpt'!$N:$N,AJ$1)</f>
        <v>0</v>
      </c>
      <c r="AK739" s="86">
        <f>SUMIFS('sys inv movment rpt'!$M:$M,'sys inv movment rpt'!$L:$L,$M739,'sys inv movment rpt'!$N:$N,AK$1)</f>
        <v>0</v>
      </c>
      <c r="AL739" s="86">
        <f>SUMIFS('sys inv movment rpt'!$M:$M,'sys inv movment rpt'!$L:$L,$M739,'sys inv movment rpt'!$N:$N,AL$1)</f>
        <v>0</v>
      </c>
      <c r="AM739" s="86">
        <f>SUMIFS('sys inv movment rpt'!$M:$M,'sys inv movment rpt'!$L:$L,$M739,'sys inv movment rpt'!$N:$N,AM$1)</f>
        <v>0</v>
      </c>
      <c r="AN739" s="86">
        <f>SUMIFS('sys inv movment rpt'!$M:$M,'sys inv movment rpt'!$L:$L,$M739,'sys inv movment rpt'!$N:$N,AN$1)</f>
        <v>0</v>
      </c>
      <c r="AO739" s="86">
        <f>SUMIFS('sys inv movment rpt'!$M:$M,'sys inv movment rpt'!$L:$L,$M739,'sys inv movment rpt'!$N:$N,AO$1)</f>
        <v>72</v>
      </c>
      <c r="AP739" s="86">
        <f>SUMIFS('sys inv movment rpt'!$M:$M,'sys inv movment rpt'!$L:$L,$M739,'sys inv movment rpt'!$N:$N,AP$1)</f>
        <v>0</v>
      </c>
      <c r="AQ739" s="86">
        <f>SUMIFS('sys inv movment rpt'!$M:$M,'sys inv movment rpt'!$L:$L,$M739,'sys inv movment rpt'!$N:$N,AQ$1)</f>
        <v>0</v>
      </c>
      <c r="AR739" s="86">
        <f>SUMIFS('sys inv movment rpt'!$M:$M,'sys inv movment rpt'!$L:$L,$M739,'sys inv movment rpt'!$N:$N,AR$1)</f>
        <v>0</v>
      </c>
      <c r="AS739" s="86">
        <f>SUMIFS('sys inv movment rpt'!$M:$M,'sys inv movment rpt'!$L:$L,$M739,'sys inv movment rpt'!$N:$N,AS$1)</f>
        <v>792</v>
      </c>
      <c r="AT739" s="86">
        <f>SUMIFS('sys inv movment rpt'!$M:$M,'sys inv movment rpt'!$L:$L,$M739,'sys inv movment rpt'!$N:$N,AT$1)</f>
        <v>0</v>
      </c>
      <c r="AU739" s="86">
        <f>SUMIFS('sys inv movment rpt'!$M:$M,'sys inv movment rpt'!$L:$L,$M739,'sys inv movment rpt'!$N:$N,AU$1)</f>
        <v>0</v>
      </c>
      <c r="AV739" s="86">
        <f>SUMIFS('sys inv movment rpt'!$M:$M,'sys inv movment rpt'!$L:$L,$M739,'sys inv movment rpt'!$N:$N,AV$1)</f>
        <v>0</v>
      </c>
      <c r="AW739" s="87" t="str">
        <f>IFERROR(VLOOKUP(A739,'sys-backorder details'!E:U,17,0),"-")</f>
        <v>-</v>
      </c>
      <c r="AX739" s="87" t="str">
        <f>IF(K739&gt;1,VLOOKUP(A739,'settings-routing'!A:I,9,0),"")</f>
        <v/>
      </c>
    </row>
    <row r="740" ht="12.75" hidden="1" customHeight="1">
      <c r="A740" s="50" t="s">
        <v>1627</v>
      </c>
      <c r="B740" s="50" t="s">
        <v>1628</v>
      </c>
      <c r="C740" s="50">
        <f t="shared" si="2"/>
        <v>0</v>
      </c>
      <c r="D740" s="80">
        <f>SUMIF('Stocks 101-111'!$J:$J,'item dashboard'!A740,'Stocks 101-111'!K:K)</f>
        <v>0</v>
      </c>
      <c r="E740" s="80">
        <f>SUMIF('Stocks 101-111'!$J:$J,'item dashboard'!A740,'Stocks 101-111'!$L:$L)</f>
        <v>0</v>
      </c>
      <c r="F740" s="81">
        <f t="shared" si="3"/>
        <v>0</v>
      </c>
      <c r="G740" s="82">
        <f t="shared" si="4"/>
        <v>0</v>
      </c>
      <c r="H740" s="50">
        <f>SUMIFS('sys-backorder details'!$M:$M,'sys-backorder details'!$E:$E,'item dashboard'!A740,'sys-backorder details'!$V:$V,"")</f>
        <v>0</v>
      </c>
      <c r="I740" s="83">
        <f>SUMIF('settings-routing'!$I:$I,'item dashboard'!A740,'settings-routing'!$O:$O)</f>
        <v>0</v>
      </c>
      <c r="J740" s="50">
        <f>SUMIFS('sys-backorder details'!$M:$M,'sys-backorder details'!$E:$E,'item dashboard'!A740,'sys-backorder details'!$V:$V,"Call off")</f>
        <v>0</v>
      </c>
      <c r="K740" s="84">
        <f t="shared" si="5"/>
        <v>0</v>
      </c>
      <c r="L740" s="84">
        <f>SUMIF('Production Plan'!$E:$E,'item dashboard'!A740,'Production Plan'!$N:$N)</f>
        <v>0</v>
      </c>
      <c r="M740" s="85" t="str">
        <f t="shared" si="6"/>
        <v>B-L13R-W50BS-A-1 Ltr. White Printed Best Star Battery Acid</v>
      </c>
      <c r="N740" s="86">
        <f>SUMIFS('sys inv movment rpt'!$M:$M,'sys inv movment rpt'!$L:$L,$M740,'sys inv movment rpt'!$N:$N,N$1)</f>
        <v>0</v>
      </c>
      <c r="O740" s="86">
        <f>SUMIFS('sys inv movment rpt'!$M:$M,'sys inv movment rpt'!$L:$L,$M740,'sys inv movment rpt'!$N:$N,O$1)</f>
        <v>0</v>
      </c>
      <c r="P740" s="86">
        <f>SUMIFS('sys inv movment rpt'!$M:$M,'sys inv movment rpt'!$L:$L,$M740,'sys inv movment rpt'!$N:$N,P$1)</f>
        <v>0</v>
      </c>
      <c r="Q740" s="86">
        <f>SUMIFS('sys inv movment rpt'!$M:$M,'sys inv movment rpt'!$L:$L,$M740,'sys inv movment rpt'!$N:$N,Q$1)</f>
        <v>0</v>
      </c>
      <c r="R740" s="86">
        <f>SUMIFS('sys inv movment rpt'!$M:$M,'sys inv movment rpt'!$L:$L,$M740,'sys inv movment rpt'!$N:$N,R$1)</f>
        <v>0</v>
      </c>
      <c r="S740" s="86">
        <f>SUMIFS('sys inv movment rpt'!$M:$M,'sys inv movment rpt'!$L:$L,$M740,'sys inv movment rpt'!$N:$N,S$1)</f>
        <v>0</v>
      </c>
      <c r="T740" s="86">
        <f>SUMIFS('sys inv movment rpt'!$M:$M,'sys inv movment rpt'!$L:$L,$M740,'sys inv movment rpt'!$N:$N,T$1)</f>
        <v>0</v>
      </c>
      <c r="U740" s="86">
        <f>SUMIFS('sys inv movment rpt'!$M:$M,'sys inv movment rpt'!$L:$L,$M740,'sys inv movment rpt'!$N:$N,U$1)</f>
        <v>0</v>
      </c>
      <c r="V740" s="86">
        <f>SUMIFS('sys inv movment rpt'!$M:$M,'sys inv movment rpt'!$L:$L,$M740,'sys inv movment rpt'!$N:$N,V$1)</f>
        <v>0</v>
      </c>
      <c r="W740" s="86">
        <f>SUMIFS('sys inv movment rpt'!$M:$M,'sys inv movment rpt'!$L:$L,$M740,'sys inv movment rpt'!$N:$N,W$1)</f>
        <v>0</v>
      </c>
      <c r="X740" s="86">
        <f>SUMIFS('sys inv movment rpt'!$M:$M,'sys inv movment rpt'!$L:$L,$M740,'sys inv movment rpt'!$N:$N,X$1)</f>
        <v>0</v>
      </c>
      <c r="Y740" s="86">
        <f>SUMIFS('sys inv movment rpt'!$M:$M,'sys inv movment rpt'!$L:$L,$M740,'sys inv movment rpt'!$N:$N,Y$1)</f>
        <v>0</v>
      </c>
      <c r="Z740" s="86">
        <f>SUMIFS('sys inv movment rpt'!$M:$M,'sys inv movment rpt'!$L:$L,$M740,'sys inv movment rpt'!$N:$N,Z$1)</f>
        <v>0</v>
      </c>
      <c r="AA740" s="86">
        <f>SUMIFS('sys inv movment rpt'!$M:$M,'sys inv movment rpt'!$L:$L,$M740,'sys inv movment rpt'!$N:$N,AA$1)</f>
        <v>0</v>
      </c>
      <c r="AB740" s="86">
        <f>SUMIFS('sys inv movment rpt'!$M:$M,'sys inv movment rpt'!$L:$L,$M740,'sys inv movment rpt'!$N:$N,AB$1)</f>
        <v>0</v>
      </c>
      <c r="AC740" s="86">
        <f>SUMIFS('sys inv movment rpt'!$M:$M,'sys inv movment rpt'!$L:$L,$M740,'sys inv movment rpt'!$N:$N,AC$1)</f>
        <v>0</v>
      </c>
      <c r="AD740" s="86">
        <f>SUMIFS('sys inv movment rpt'!$M:$M,'sys inv movment rpt'!$L:$L,$M740,'sys inv movment rpt'!$N:$N,AD$1)</f>
        <v>0</v>
      </c>
      <c r="AE740" s="86">
        <f>SUMIFS('sys inv movment rpt'!$M:$M,'sys inv movment rpt'!$L:$L,$M740,'sys inv movment rpt'!$N:$N,AE$1)</f>
        <v>0</v>
      </c>
      <c r="AF740" s="86">
        <f>SUMIFS('sys inv movment rpt'!$M:$M,'sys inv movment rpt'!$L:$L,$M740,'sys inv movment rpt'!$N:$N,AF$1)</f>
        <v>0</v>
      </c>
      <c r="AG740" s="86">
        <f>SUMIFS('sys inv movment rpt'!$M:$M,'sys inv movment rpt'!$L:$L,$M740,'sys inv movment rpt'!$N:$N,AG$1)</f>
        <v>0</v>
      </c>
      <c r="AH740" s="86">
        <f>SUMIFS('sys inv movment rpt'!$M:$M,'sys inv movment rpt'!$L:$L,$M740,'sys inv movment rpt'!$N:$N,AH$1)</f>
        <v>0</v>
      </c>
      <c r="AI740" s="86">
        <f>SUMIFS('sys inv movment rpt'!$M:$M,'sys inv movment rpt'!$L:$L,$M740,'sys inv movment rpt'!$N:$N,AI$1)</f>
        <v>0</v>
      </c>
      <c r="AJ740" s="86">
        <f>SUMIFS('sys inv movment rpt'!$M:$M,'sys inv movment rpt'!$L:$L,$M740,'sys inv movment rpt'!$N:$N,AJ$1)</f>
        <v>0</v>
      </c>
      <c r="AK740" s="86">
        <f>SUMIFS('sys inv movment rpt'!$M:$M,'sys inv movment rpt'!$L:$L,$M740,'sys inv movment rpt'!$N:$N,AK$1)</f>
        <v>0</v>
      </c>
      <c r="AL740" s="86">
        <f>SUMIFS('sys inv movment rpt'!$M:$M,'sys inv movment rpt'!$L:$L,$M740,'sys inv movment rpt'!$N:$N,AL$1)</f>
        <v>0</v>
      </c>
      <c r="AM740" s="86">
        <f>SUMIFS('sys inv movment rpt'!$M:$M,'sys inv movment rpt'!$L:$L,$M740,'sys inv movment rpt'!$N:$N,AM$1)</f>
        <v>0</v>
      </c>
      <c r="AN740" s="86">
        <f>SUMIFS('sys inv movment rpt'!$M:$M,'sys inv movment rpt'!$L:$L,$M740,'sys inv movment rpt'!$N:$N,AN$1)</f>
        <v>0</v>
      </c>
      <c r="AO740" s="86">
        <f>SUMIFS('sys inv movment rpt'!$M:$M,'sys inv movment rpt'!$L:$L,$M740,'sys inv movment rpt'!$N:$N,AO$1)</f>
        <v>0</v>
      </c>
      <c r="AP740" s="86">
        <f>SUMIFS('sys inv movment rpt'!$M:$M,'sys inv movment rpt'!$L:$L,$M740,'sys inv movment rpt'!$N:$N,AP$1)</f>
        <v>0</v>
      </c>
      <c r="AQ740" s="86">
        <f>SUMIFS('sys inv movment rpt'!$M:$M,'sys inv movment rpt'!$L:$L,$M740,'sys inv movment rpt'!$N:$N,AQ$1)</f>
        <v>0</v>
      </c>
      <c r="AR740" s="86">
        <f>SUMIFS('sys inv movment rpt'!$M:$M,'sys inv movment rpt'!$L:$L,$M740,'sys inv movment rpt'!$N:$N,AR$1)</f>
        <v>0</v>
      </c>
      <c r="AS740" s="86">
        <f>SUMIFS('sys inv movment rpt'!$M:$M,'sys inv movment rpt'!$L:$L,$M740,'sys inv movment rpt'!$N:$N,AS$1)</f>
        <v>0</v>
      </c>
      <c r="AT740" s="86">
        <f>SUMIFS('sys inv movment rpt'!$M:$M,'sys inv movment rpt'!$L:$L,$M740,'sys inv movment rpt'!$N:$N,AT$1)</f>
        <v>0</v>
      </c>
      <c r="AU740" s="86">
        <f>SUMIFS('sys inv movment rpt'!$M:$M,'sys inv movment rpt'!$L:$L,$M740,'sys inv movment rpt'!$N:$N,AU$1)</f>
        <v>0</v>
      </c>
      <c r="AV740" s="86">
        <f>SUMIFS('sys inv movment rpt'!$M:$M,'sys inv movment rpt'!$L:$L,$M740,'sys inv movment rpt'!$N:$N,AV$1)</f>
        <v>0</v>
      </c>
      <c r="AW740" s="87" t="str">
        <f>IFERROR(VLOOKUP(A740,'sys-backorder details'!E:U,17,0),"-")</f>
        <v>-</v>
      </c>
      <c r="AX740" s="87" t="str">
        <f>IF(K740&gt;1,VLOOKUP(A740,'settings-routing'!A:I,9,0),"")</f>
        <v/>
      </c>
    </row>
    <row r="741" ht="12.75" hidden="1" customHeight="1">
      <c r="A741" s="28" t="s">
        <v>1629</v>
      </c>
      <c r="B741" s="28" t="s">
        <v>1630</v>
      </c>
      <c r="C741" s="50">
        <f t="shared" si="2"/>
        <v>0</v>
      </c>
      <c r="D741" s="80">
        <f>SUMIF('Stocks 101-111'!$J:$J,'item dashboard'!A741,'Stocks 101-111'!K:K)</f>
        <v>0</v>
      </c>
      <c r="E741" s="80">
        <f>SUMIF('Stocks 101-111'!$J:$J,'item dashboard'!A741,'Stocks 101-111'!$L:$L)</f>
        <v>0</v>
      </c>
      <c r="F741" s="81">
        <f t="shared" si="3"/>
        <v>0</v>
      </c>
      <c r="G741" s="82">
        <f t="shared" si="4"/>
        <v>0</v>
      </c>
      <c r="H741" s="50">
        <f>SUMIFS('sys-backorder details'!$M:$M,'sys-backorder details'!$E:$E,'item dashboard'!A741,'sys-backorder details'!$V:$V,"")</f>
        <v>0</v>
      </c>
      <c r="I741" s="83">
        <f>SUMIF('settings-routing'!$I:$I,'item dashboard'!A741,'settings-routing'!$O:$O)</f>
        <v>0</v>
      </c>
      <c r="J741" s="50">
        <f>SUMIFS('sys-backorder details'!$M:$M,'sys-backorder details'!$E:$E,'item dashboard'!A741,'sys-backorder details'!$V:$V,"Call off")</f>
        <v>0</v>
      </c>
      <c r="K741" s="84">
        <f t="shared" si="5"/>
        <v>0</v>
      </c>
      <c r="L741" s="84">
        <f>SUMIF('Production Plan'!$E:$E,'item dashboard'!A741,'Production Plan'!$N:$N)</f>
        <v>0</v>
      </c>
      <c r="M741" s="85" t="str">
        <f t="shared" si="6"/>
        <v>B-L13R-W50BS-B-1 Ltr. White Printed Best Star Battery Water</v>
      </c>
      <c r="N741" s="86">
        <f>SUMIFS('sys inv movment rpt'!$M:$M,'sys inv movment rpt'!$L:$L,$M741,'sys inv movment rpt'!$N:$N,N$1)</f>
        <v>0</v>
      </c>
      <c r="O741" s="86">
        <f>SUMIFS('sys inv movment rpt'!$M:$M,'sys inv movment rpt'!$L:$L,$M741,'sys inv movment rpt'!$N:$N,O$1)</f>
        <v>0</v>
      </c>
      <c r="P741" s="86">
        <f>SUMIFS('sys inv movment rpt'!$M:$M,'sys inv movment rpt'!$L:$L,$M741,'sys inv movment rpt'!$N:$N,P$1)</f>
        <v>0</v>
      </c>
      <c r="Q741" s="86">
        <f>SUMIFS('sys inv movment rpt'!$M:$M,'sys inv movment rpt'!$L:$L,$M741,'sys inv movment rpt'!$N:$N,Q$1)</f>
        <v>0</v>
      </c>
      <c r="R741" s="86">
        <f>SUMIFS('sys inv movment rpt'!$M:$M,'sys inv movment rpt'!$L:$L,$M741,'sys inv movment rpt'!$N:$N,R$1)</f>
        <v>0</v>
      </c>
      <c r="S741" s="86">
        <f>SUMIFS('sys inv movment rpt'!$M:$M,'sys inv movment rpt'!$L:$L,$M741,'sys inv movment rpt'!$N:$N,S$1)</f>
        <v>0</v>
      </c>
      <c r="T741" s="86">
        <f>SUMIFS('sys inv movment rpt'!$M:$M,'sys inv movment rpt'!$L:$L,$M741,'sys inv movment rpt'!$N:$N,T$1)</f>
        <v>0</v>
      </c>
      <c r="U741" s="86">
        <f>SUMIFS('sys inv movment rpt'!$M:$M,'sys inv movment rpt'!$L:$L,$M741,'sys inv movment rpt'!$N:$N,U$1)</f>
        <v>0</v>
      </c>
      <c r="V741" s="86">
        <f>SUMIFS('sys inv movment rpt'!$M:$M,'sys inv movment rpt'!$L:$L,$M741,'sys inv movment rpt'!$N:$N,V$1)</f>
        <v>0</v>
      </c>
      <c r="W741" s="86">
        <f>SUMIFS('sys inv movment rpt'!$M:$M,'sys inv movment rpt'!$L:$L,$M741,'sys inv movment rpt'!$N:$N,W$1)</f>
        <v>0</v>
      </c>
      <c r="X741" s="86">
        <f>SUMIFS('sys inv movment rpt'!$M:$M,'sys inv movment rpt'!$L:$L,$M741,'sys inv movment rpt'!$N:$N,X$1)</f>
        <v>0</v>
      </c>
      <c r="Y741" s="86">
        <f>SUMIFS('sys inv movment rpt'!$M:$M,'sys inv movment rpt'!$L:$L,$M741,'sys inv movment rpt'!$N:$N,Y$1)</f>
        <v>0</v>
      </c>
      <c r="Z741" s="86">
        <f>SUMIFS('sys inv movment rpt'!$M:$M,'sys inv movment rpt'!$L:$L,$M741,'sys inv movment rpt'!$N:$N,Z$1)</f>
        <v>0</v>
      </c>
      <c r="AA741" s="86">
        <f>SUMIFS('sys inv movment rpt'!$M:$M,'sys inv movment rpt'!$L:$L,$M741,'sys inv movment rpt'!$N:$N,AA$1)</f>
        <v>0</v>
      </c>
      <c r="AB741" s="86">
        <f>SUMIFS('sys inv movment rpt'!$M:$M,'sys inv movment rpt'!$L:$L,$M741,'sys inv movment rpt'!$N:$N,AB$1)</f>
        <v>0</v>
      </c>
      <c r="AC741" s="86">
        <f>SUMIFS('sys inv movment rpt'!$M:$M,'sys inv movment rpt'!$L:$L,$M741,'sys inv movment rpt'!$N:$N,AC$1)</f>
        <v>0</v>
      </c>
      <c r="AD741" s="86">
        <f>SUMIFS('sys inv movment rpt'!$M:$M,'sys inv movment rpt'!$L:$L,$M741,'sys inv movment rpt'!$N:$N,AD$1)</f>
        <v>0</v>
      </c>
      <c r="AE741" s="86">
        <f>SUMIFS('sys inv movment rpt'!$M:$M,'sys inv movment rpt'!$L:$L,$M741,'sys inv movment rpt'!$N:$N,AE$1)</f>
        <v>0</v>
      </c>
      <c r="AF741" s="86">
        <f>SUMIFS('sys inv movment rpt'!$M:$M,'sys inv movment rpt'!$L:$L,$M741,'sys inv movment rpt'!$N:$N,AF$1)</f>
        <v>0</v>
      </c>
      <c r="AG741" s="86">
        <f>SUMIFS('sys inv movment rpt'!$M:$M,'sys inv movment rpt'!$L:$L,$M741,'sys inv movment rpt'!$N:$N,AG$1)</f>
        <v>0</v>
      </c>
      <c r="AH741" s="86">
        <f>SUMIFS('sys inv movment rpt'!$M:$M,'sys inv movment rpt'!$L:$L,$M741,'sys inv movment rpt'!$N:$N,AH$1)</f>
        <v>0</v>
      </c>
      <c r="AI741" s="86">
        <f>SUMIFS('sys inv movment rpt'!$M:$M,'sys inv movment rpt'!$L:$L,$M741,'sys inv movment rpt'!$N:$N,AI$1)</f>
        <v>0</v>
      </c>
      <c r="AJ741" s="86">
        <f>SUMIFS('sys inv movment rpt'!$M:$M,'sys inv movment rpt'!$L:$L,$M741,'sys inv movment rpt'!$N:$N,AJ$1)</f>
        <v>0</v>
      </c>
      <c r="AK741" s="86">
        <f>SUMIFS('sys inv movment rpt'!$M:$M,'sys inv movment rpt'!$L:$L,$M741,'sys inv movment rpt'!$N:$N,AK$1)</f>
        <v>0</v>
      </c>
      <c r="AL741" s="86">
        <f>SUMIFS('sys inv movment rpt'!$M:$M,'sys inv movment rpt'!$L:$L,$M741,'sys inv movment rpt'!$N:$N,AL$1)</f>
        <v>0</v>
      </c>
      <c r="AM741" s="86">
        <f>SUMIFS('sys inv movment rpt'!$M:$M,'sys inv movment rpt'!$L:$L,$M741,'sys inv movment rpt'!$N:$N,AM$1)</f>
        <v>0</v>
      </c>
      <c r="AN741" s="86">
        <f>SUMIFS('sys inv movment rpt'!$M:$M,'sys inv movment rpt'!$L:$L,$M741,'sys inv movment rpt'!$N:$N,AN$1)</f>
        <v>0</v>
      </c>
      <c r="AO741" s="86">
        <f>SUMIFS('sys inv movment rpt'!$M:$M,'sys inv movment rpt'!$L:$L,$M741,'sys inv movment rpt'!$N:$N,AO$1)</f>
        <v>0</v>
      </c>
      <c r="AP741" s="86">
        <f>SUMIFS('sys inv movment rpt'!$M:$M,'sys inv movment rpt'!$L:$L,$M741,'sys inv movment rpt'!$N:$N,AP$1)</f>
        <v>0</v>
      </c>
      <c r="AQ741" s="86">
        <f>SUMIFS('sys inv movment rpt'!$M:$M,'sys inv movment rpt'!$L:$L,$M741,'sys inv movment rpt'!$N:$N,AQ$1)</f>
        <v>0</v>
      </c>
      <c r="AR741" s="86">
        <f>SUMIFS('sys inv movment rpt'!$M:$M,'sys inv movment rpt'!$L:$L,$M741,'sys inv movment rpt'!$N:$N,AR$1)</f>
        <v>0</v>
      </c>
      <c r="AS741" s="86">
        <f>SUMIFS('sys inv movment rpt'!$M:$M,'sys inv movment rpt'!$L:$L,$M741,'sys inv movment rpt'!$N:$N,AS$1)</f>
        <v>0</v>
      </c>
      <c r="AT741" s="86">
        <f>SUMIFS('sys inv movment rpt'!$M:$M,'sys inv movment rpt'!$L:$L,$M741,'sys inv movment rpt'!$N:$N,AT$1)</f>
        <v>0</v>
      </c>
      <c r="AU741" s="86">
        <f>SUMIFS('sys inv movment rpt'!$M:$M,'sys inv movment rpt'!$L:$L,$M741,'sys inv movment rpt'!$N:$N,AU$1)</f>
        <v>0</v>
      </c>
      <c r="AV741" s="86">
        <f>SUMIFS('sys inv movment rpt'!$M:$M,'sys inv movment rpt'!$L:$L,$M741,'sys inv movment rpt'!$N:$N,AV$1)</f>
        <v>0</v>
      </c>
      <c r="AW741" s="87" t="str">
        <f>IFERROR(VLOOKUP(A741,'sys-backorder details'!E:U,17,0),"-")</f>
        <v>-</v>
      </c>
      <c r="AX741" s="87" t="str">
        <f>IF(K741&gt;1,VLOOKUP(A741,'settings-routing'!A:I,9,0),"")</f>
        <v/>
      </c>
    </row>
    <row r="742" ht="12.75" hidden="1" customHeight="1">
      <c r="A742" s="50" t="s">
        <v>1631</v>
      </c>
      <c r="B742" s="50" t="s">
        <v>1619</v>
      </c>
      <c r="C742" s="50">
        <f t="shared" si="2"/>
        <v>0</v>
      </c>
      <c r="D742" s="80">
        <f>SUMIF('Stocks 101-111'!$J:$J,'item dashboard'!A742,'Stocks 101-111'!K:K)</f>
        <v>0</v>
      </c>
      <c r="E742" s="80">
        <f>SUMIF('Stocks 101-111'!$J:$J,'item dashboard'!A742,'Stocks 101-111'!$L:$L)</f>
        <v>0</v>
      </c>
      <c r="F742" s="81">
        <f t="shared" si="3"/>
        <v>0</v>
      </c>
      <c r="G742" s="82">
        <f t="shared" si="4"/>
        <v>0</v>
      </c>
      <c r="H742" s="50">
        <f>SUMIFS('sys-backorder details'!$M:$M,'sys-backorder details'!$E:$E,'item dashboard'!A742,'sys-backorder details'!$V:$V,"")</f>
        <v>0</v>
      </c>
      <c r="I742" s="83">
        <f>SUMIF('settings-routing'!$I:$I,'item dashboard'!A742,'settings-routing'!$O:$O)</f>
        <v>0</v>
      </c>
      <c r="J742" s="50">
        <f>SUMIFS('sys-backorder details'!$M:$M,'sys-backorder details'!$E:$E,'item dashboard'!A742,'sys-backorder details'!$V:$V,"Call off")</f>
        <v>0</v>
      </c>
      <c r="K742" s="84">
        <f t="shared" si="5"/>
        <v>0</v>
      </c>
      <c r="L742" s="84">
        <f>SUMIF('Production Plan'!$E:$E,'item dashboard'!A742,'Production Plan'!$N:$N)</f>
        <v>0</v>
      </c>
      <c r="M742" s="85" t="str">
        <f t="shared" si="6"/>
        <v>B-L13R-W50CAPT-A-1 Ltr. White Printed Captain Battery Acid</v>
      </c>
      <c r="N742" s="86">
        <f>SUMIFS('sys inv movment rpt'!$M:$M,'sys inv movment rpt'!$L:$L,$M742,'sys inv movment rpt'!$N:$N,N$1)</f>
        <v>0</v>
      </c>
      <c r="O742" s="86">
        <f>SUMIFS('sys inv movment rpt'!$M:$M,'sys inv movment rpt'!$L:$L,$M742,'sys inv movment rpt'!$N:$N,O$1)</f>
        <v>0</v>
      </c>
      <c r="P742" s="86">
        <f>SUMIFS('sys inv movment rpt'!$M:$M,'sys inv movment rpt'!$L:$L,$M742,'sys inv movment rpt'!$N:$N,P$1)</f>
        <v>0</v>
      </c>
      <c r="Q742" s="86">
        <f>SUMIFS('sys inv movment rpt'!$M:$M,'sys inv movment rpt'!$L:$L,$M742,'sys inv movment rpt'!$N:$N,Q$1)</f>
        <v>0</v>
      </c>
      <c r="R742" s="86">
        <f>SUMIFS('sys inv movment rpt'!$M:$M,'sys inv movment rpt'!$L:$L,$M742,'sys inv movment rpt'!$N:$N,R$1)</f>
        <v>0</v>
      </c>
      <c r="S742" s="86">
        <f>SUMIFS('sys inv movment rpt'!$M:$M,'sys inv movment rpt'!$L:$L,$M742,'sys inv movment rpt'!$N:$N,S$1)</f>
        <v>0</v>
      </c>
      <c r="T742" s="86">
        <f>SUMIFS('sys inv movment rpt'!$M:$M,'sys inv movment rpt'!$L:$L,$M742,'sys inv movment rpt'!$N:$N,T$1)</f>
        <v>0</v>
      </c>
      <c r="U742" s="86">
        <f>SUMIFS('sys inv movment rpt'!$M:$M,'sys inv movment rpt'!$L:$L,$M742,'sys inv movment rpt'!$N:$N,U$1)</f>
        <v>0</v>
      </c>
      <c r="V742" s="86">
        <f>SUMIFS('sys inv movment rpt'!$M:$M,'sys inv movment rpt'!$L:$L,$M742,'sys inv movment rpt'!$N:$N,V$1)</f>
        <v>0</v>
      </c>
      <c r="W742" s="86">
        <f>SUMIFS('sys inv movment rpt'!$M:$M,'sys inv movment rpt'!$L:$L,$M742,'sys inv movment rpt'!$N:$N,W$1)</f>
        <v>0</v>
      </c>
      <c r="X742" s="86">
        <f>SUMIFS('sys inv movment rpt'!$M:$M,'sys inv movment rpt'!$L:$L,$M742,'sys inv movment rpt'!$N:$N,X$1)</f>
        <v>0</v>
      </c>
      <c r="Y742" s="86">
        <f>SUMIFS('sys inv movment rpt'!$M:$M,'sys inv movment rpt'!$L:$L,$M742,'sys inv movment rpt'!$N:$N,Y$1)</f>
        <v>0</v>
      </c>
      <c r="Z742" s="86">
        <f>SUMIFS('sys inv movment rpt'!$M:$M,'sys inv movment rpt'!$L:$L,$M742,'sys inv movment rpt'!$N:$N,Z$1)</f>
        <v>0</v>
      </c>
      <c r="AA742" s="86">
        <f>SUMIFS('sys inv movment rpt'!$M:$M,'sys inv movment rpt'!$L:$L,$M742,'sys inv movment rpt'!$N:$N,AA$1)</f>
        <v>0</v>
      </c>
      <c r="AB742" s="86">
        <f>SUMIFS('sys inv movment rpt'!$M:$M,'sys inv movment rpt'!$L:$L,$M742,'sys inv movment rpt'!$N:$N,AB$1)</f>
        <v>0</v>
      </c>
      <c r="AC742" s="86">
        <f>SUMIFS('sys inv movment rpt'!$M:$M,'sys inv movment rpt'!$L:$L,$M742,'sys inv movment rpt'!$N:$N,AC$1)</f>
        <v>0</v>
      </c>
      <c r="AD742" s="86">
        <f>SUMIFS('sys inv movment rpt'!$M:$M,'sys inv movment rpt'!$L:$L,$M742,'sys inv movment rpt'!$N:$N,AD$1)</f>
        <v>0</v>
      </c>
      <c r="AE742" s="86">
        <f>SUMIFS('sys inv movment rpt'!$M:$M,'sys inv movment rpt'!$L:$L,$M742,'sys inv movment rpt'!$N:$N,AE$1)</f>
        <v>0</v>
      </c>
      <c r="AF742" s="86">
        <f>SUMIFS('sys inv movment rpt'!$M:$M,'sys inv movment rpt'!$L:$L,$M742,'sys inv movment rpt'!$N:$N,AF$1)</f>
        <v>0</v>
      </c>
      <c r="AG742" s="86">
        <f>SUMIFS('sys inv movment rpt'!$M:$M,'sys inv movment rpt'!$L:$L,$M742,'sys inv movment rpt'!$N:$N,AG$1)</f>
        <v>0</v>
      </c>
      <c r="AH742" s="86">
        <f>SUMIFS('sys inv movment rpt'!$M:$M,'sys inv movment rpt'!$L:$L,$M742,'sys inv movment rpt'!$N:$N,AH$1)</f>
        <v>0</v>
      </c>
      <c r="AI742" s="86">
        <f>SUMIFS('sys inv movment rpt'!$M:$M,'sys inv movment rpt'!$L:$L,$M742,'sys inv movment rpt'!$N:$N,AI$1)</f>
        <v>0</v>
      </c>
      <c r="AJ742" s="86">
        <f>SUMIFS('sys inv movment rpt'!$M:$M,'sys inv movment rpt'!$L:$L,$M742,'sys inv movment rpt'!$N:$N,AJ$1)</f>
        <v>0</v>
      </c>
      <c r="AK742" s="86">
        <f>SUMIFS('sys inv movment rpt'!$M:$M,'sys inv movment rpt'!$L:$L,$M742,'sys inv movment rpt'!$N:$N,AK$1)</f>
        <v>0</v>
      </c>
      <c r="AL742" s="86">
        <f>SUMIFS('sys inv movment rpt'!$M:$M,'sys inv movment rpt'!$L:$L,$M742,'sys inv movment rpt'!$N:$N,AL$1)</f>
        <v>0</v>
      </c>
      <c r="AM742" s="86">
        <f>SUMIFS('sys inv movment rpt'!$M:$M,'sys inv movment rpt'!$L:$L,$M742,'sys inv movment rpt'!$N:$N,AM$1)</f>
        <v>0</v>
      </c>
      <c r="AN742" s="86">
        <f>SUMIFS('sys inv movment rpt'!$M:$M,'sys inv movment rpt'!$L:$L,$M742,'sys inv movment rpt'!$N:$N,AN$1)</f>
        <v>0</v>
      </c>
      <c r="AO742" s="86">
        <f>SUMIFS('sys inv movment rpt'!$M:$M,'sys inv movment rpt'!$L:$L,$M742,'sys inv movment rpt'!$N:$N,AO$1)</f>
        <v>0</v>
      </c>
      <c r="AP742" s="86">
        <f>SUMIFS('sys inv movment rpt'!$M:$M,'sys inv movment rpt'!$L:$L,$M742,'sys inv movment rpt'!$N:$N,AP$1)</f>
        <v>0</v>
      </c>
      <c r="AQ742" s="86">
        <f>SUMIFS('sys inv movment rpt'!$M:$M,'sys inv movment rpt'!$L:$L,$M742,'sys inv movment rpt'!$N:$N,AQ$1)</f>
        <v>0</v>
      </c>
      <c r="AR742" s="86">
        <f>SUMIFS('sys inv movment rpt'!$M:$M,'sys inv movment rpt'!$L:$L,$M742,'sys inv movment rpt'!$N:$N,AR$1)</f>
        <v>0</v>
      </c>
      <c r="AS742" s="86">
        <f>SUMIFS('sys inv movment rpt'!$M:$M,'sys inv movment rpt'!$L:$L,$M742,'sys inv movment rpt'!$N:$N,AS$1)</f>
        <v>0</v>
      </c>
      <c r="AT742" s="86">
        <f>SUMIFS('sys inv movment rpt'!$M:$M,'sys inv movment rpt'!$L:$L,$M742,'sys inv movment rpt'!$N:$N,AT$1)</f>
        <v>0</v>
      </c>
      <c r="AU742" s="86">
        <f>SUMIFS('sys inv movment rpt'!$M:$M,'sys inv movment rpt'!$L:$L,$M742,'sys inv movment rpt'!$N:$N,AU$1)</f>
        <v>0</v>
      </c>
      <c r="AV742" s="86">
        <f>SUMIFS('sys inv movment rpt'!$M:$M,'sys inv movment rpt'!$L:$L,$M742,'sys inv movment rpt'!$N:$N,AV$1)</f>
        <v>0</v>
      </c>
      <c r="AW742" s="87" t="str">
        <f>IFERROR(VLOOKUP(A742,'sys-backorder details'!E:U,17,0),"-")</f>
        <v>-</v>
      </c>
      <c r="AX742" s="87" t="str">
        <f>IF(K742&gt;1,VLOOKUP(A742,'settings-routing'!A:I,9,0),"")</f>
        <v/>
      </c>
    </row>
    <row r="743" ht="12.75" hidden="1" customHeight="1">
      <c r="A743" s="50" t="s">
        <v>1632</v>
      </c>
      <c r="B743" s="50" t="s">
        <v>1633</v>
      </c>
      <c r="C743" s="50">
        <f t="shared" si="2"/>
        <v>0</v>
      </c>
      <c r="D743" s="80">
        <f>SUMIF('Stocks 101-111'!$J:$J,'item dashboard'!A743,'Stocks 101-111'!K:K)</f>
        <v>0</v>
      </c>
      <c r="E743" s="80">
        <f>SUMIF('Stocks 101-111'!$J:$J,'item dashboard'!A743,'Stocks 101-111'!$L:$L)</f>
        <v>0</v>
      </c>
      <c r="F743" s="81">
        <f t="shared" si="3"/>
        <v>0</v>
      </c>
      <c r="G743" s="82">
        <f t="shared" si="4"/>
        <v>0</v>
      </c>
      <c r="H743" s="50">
        <f>SUMIFS('sys-backorder details'!$M:$M,'sys-backorder details'!$E:$E,'item dashboard'!A743,'sys-backorder details'!$V:$V,"")</f>
        <v>0</v>
      </c>
      <c r="I743" s="83">
        <f>SUMIF('settings-routing'!$I:$I,'item dashboard'!A743,'settings-routing'!$O:$O)</f>
        <v>0</v>
      </c>
      <c r="J743" s="50">
        <f>SUMIFS('sys-backorder details'!$M:$M,'sys-backorder details'!$E:$E,'item dashboard'!A743,'sys-backorder details'!$V:$V,"Call off")</f>
        <v>0</v>
      </c>
      <c r="K743" s="84">
        <f t="shared" si="5"/>
        <v>0</v>
      </c>
      <c r="L743" s="84">
        <f>SUMIF('Production Plan'!$E:$E,'item dashboard'!A743,'Production Plan'!$N:$N)</f>
        <v>0</v>
      </c>
      <c r="M743" s="85" t="str">
        <f t="shared" si="6"/>
        <v>B-L13R-W50CAPT-W-1 Ltr. White Printed Captain Battery Water</v>
      </c>
      <c r="N743" s="86">
        <f>SUMIFS('sys inv movment rpt'!$M:$M,'sys inv movment rpt'!$L:$L,$M743,'sys inv movment rpt'!$N:$N,N$1)</f>
        <v>0</v>
      </c>
      <c r="O743" s="86">
        <f>SUMIFS('sys inv movment rpt'!$M:$M,'sys inv movment rpt'!$L:$L,$M743,'sys inv movment rpt'!$N:$N,O$1)</f>
        <v>0</v>
      </c>
      <c r="P743" s="86">
        <f>SUMIFS('sys inv movment rpt'!$M:$M,'sys inv movment rpt'!$L:$L,$M743,'sys inv movment rpt'!$N:$N,P$1)</f>
        <v>0</v>
      </c>
      <c r="Q743" s="86">
        <f>SUMIFS('sys inv movment rpt'!$M:$M,'sys inv movment rpt'!$L:$L,$M743,'sys inv movment rpt'!$N:$N,Q$1)</f>
        <v>0</v>
      </c>
      <c r="R743" s="86">
        <f>SUMIFS('sys inv movment rpt'!$M:$M,'sys inv movment rpt'!$L:$L,$M743,'sys inv movment rpt'!$N:$N,R$1)</f>
        <v>0</v>
      </c>
      <c r="S743" s="86">
        <f>SUMIFS('sys inv movment rpt'!$M:$M,'sys inv movment rpt'!$L:$L,$M743,'sys inv movment rpt'!$N:$N,S$1)</f>
        <v>0</v>
      </c>
      <c r="T743" s="86">
        <f>SUMIFS('sys inv movment rpt'!$M:$M,'sys inv movment rpt'!$L:$L,$M743,'sys inv movment rpt'!$N:$N,T$1)</f>
        <v>0</v>
      </c>
      <c r="U743" s="86">
        <f>SUMIFS('sys inv movment rpt'!$M:$M,'sys inv movment rpt'!$L:$L,$M743,'sys inv movment rpt'!$N:$N,U$1)</f>
        <v>0</v>
      </c>
      <c r="V743" s="86">
        <f>SUMIFS('sys inv movment rpt'!$M:$M,'sys inv movment rpt'!$L:$L,$M743,'sys inv movment rpt'!$N:$N,V$1)</f>
        <v>0</v>
      </c>
      <c r="W743" s="86">
        <f>SUMIFS('sys inv movment rpt'!$M:$M,'sys inv movment rpt'!$L:$L,$M743,'sys inv movment rpt'!$N:$N,W$1)</f>
        <v>0</v>
      </c>
      <c r="X743" s="86">
        <f>SUMIFS('sys inv movment rpt'!$M:$M,'sys inv movment rpt'!$L:$L,$M743,'sys inv movment rpt'!$N:$N,X$1)</f>
        <v>0</v>
      </c>
      <c r="Y743" s="86">
        <f>SUMIFS('sys inv movment rpt'!$M:$M,'sys inv movment rpt'!$L:$L,$M743,'sys inv movment rpt'!$N:$N,Y$1)</f>
        <v>0</v>
      </c>
      <c r="Z743" s="86">
        <f>SUMIFS('sys inv movment rpt'!$M:$M,'sys inv movment rpt'!$L:$L,$M743,'sys inv movment rpt'!$N:$N,Z$1)</f>
        <v>0</v>
      </c>
      <c r="AA743" s="86">
        <f>SUMIFS('sys inv movment rpt'!$M:$M,'sys inv movment rpt'!$L:$L,$M743,'sys inv movment rpt'!$N:$N,AA$1)</f>
        <v>0</v>
      </c>
      <c r="AB743" s="86">
        <f>SUMIFS('sys inv movment rpt'!$M:$M,'sys inv movment rpt'!$L:$L,$M743,'sys inv movment rpt'!$N:$N,AB$1)</f>
        <v>0</v>
      </c>
      <c r="AC743" s="86">
        <f>SUMIFS('sys inv movment rpt'!$M:$M,'sys inv movment rpt'!$L:$L,$M743,'sys inv movment rpt'!$N:$N,AC$1)</f>
        <v>0</v>
      </c>
      <c r="AD743" s="86">
        <f>SUMIFS('sys inv movment rpt'!$M:$M,'sys inv movment rpt'!$L:$L,$M743,'sys inv movment rpt'!$N:$N,AD$1)</f>
        <v>0</v>
      </c>
      <c r="AE743" s="86">
        <f>SUMIFS('sys inv movment rpt'!$M:$M,'sys inv movment rpt'!$L:$L,$M743,'sys inv movment rpt'!$N:$N,AE$1)</f>
        <v>0</v>
      </c>
      <c r="AF743" s="86">
        <f>SUMIFS('sys inv movment rpt'!$M:$M,'sys inv movment rpt'!$L:$L,$M743,'sys inv movment rpt'!$N:$N,AF$1)</f>
        <v>0</v>
      </c>
      <c r="AG743" s="86">
        <f>SUMIFS('sys inv movment rpt'!$M:$M,'sys inv movment rpt'!$L:$L,$M743,'sys inv movment rpt'!$N:$N,AG$1)</f>
        <v>0</v>
      </c>
      <c r="AH743" s="86">
        <f>SUMIFS('sys inv movment rpt'!$M:$M,'sys inv movment rpt'!$L:$L,$M743,'sys inv movment rpt'!$N:$N,AH$1)</f>
        <v>0</v>
      </c>
      <c r="AI743" s="86">
        <f>SUMIFS('sys inv movment rpt'!$M:$M,'sys inv movment rpt'!$L:$L,$M743,'sys inv movment rpt'!$N:$N,AI$1)</f>
        <v>0</v>
      </c>
      <c r="AJ743" s="86">
        <f>SUMIFS('sys inv movment rpt'!$M:$M,'sys inv movment rpt'!$L:$L,$M743,'sys inv movment rpt'!$N:$N,AJ$1)</f>
        <v>0</v>
      </c>
      <c r="AK743" s="86">
        <f>SUMIFS('sys inv movment rpt'!$M:$M,'sys inv movment rpt'!$L:$L,$M743,'sys inv movment rpt'!$N:$N,AK$1)</f>
        <v>0</v>
      </c>
      <c r="AL743" s="86">
        <f>SUMIFS('sys inv movment rpt'!$M:$M,'sys inv movment rpt'!$L:$L,$M743,'sys inv movment rpt'!$N:$N,AL$1)</f>
        <v>0</v>
      </c>
      <c r="AM743" s="86">
        <f>SUMIFS('sys inv movment rpt'!$M:$M,'sys inv movment rpt'!$L:$L,$M743,'sys inv movment rpt'!$N:$N,AM$1)</f>
        <v>0</v>
      </c>
      <c r="AN743" s="86">
        <f>SUMIFS('sys inv movment rpt'!$M:$M,'sys inv movment rpt'!$L:$L,$M743,'sys inv movment rpt'!$N:$N,AN$1)</f>
        <v>0</v>
      </c>
      <c r="AO743" s="86">
        <f>SUMIFS('sys inv movment rpt'!$M:$M,'sys inv movment rpt'!$L:$L,$M743,'sys inv movment rpt'!$N:$N,AO$1)</f>
        <v>0</v>
      </c>
      <c r="AP743" s="86">
        <f>SUMIFS('sys inv movment rpt'!$M:$M,'sys inv movment rpt'!$L:$L,$M743,'sys inv movment rpt'!$N:$N,AP$1)</f>
        <v>0</v>
      </c>
      <c r="AQ743" s="86">
        <f>SUMIFS('sys inv movment rpt'!$M:$M,'sys inv movment rpt'!$L:$L,$M743,'sys inv movment rpt'!$N:$N,AQ$1)</f>
        <v>0</v>
      </c>
      <c r="AR743" s="86">
        <f>SUMIFS('sys inv movment rpt'!$M:$M,'sys inv movment rpt'!$L:$L,$M743,'sys inv movment rpt'!$N:$N,AR$1)</f>
        <v>0</v>
      </c>
      <c r="AS743" s="86">
        <f>SUMIFS('sys inv movment rpt'!$M:$M,'sys inv movment rpt'!$L:$L,$M743,'sys inv movment rpt'!$N:$N,AS$1)</f>
        <v>0</v>
      </c>
      <c r="AT743" s="86">
        <f>SUMIFS('sys inv movment rpt'!$M:$M,'sys inv movment rpt'!$L:$L,$M743,'sys inv movment rpt'!$N:$N,AT$1)</f>
        <v>0</v>
      </c>
      <c r="AU743" s="86">
        <f>SUMIFS('sys inv movment rpt'!$M:$M,'sys inv movment rpt'!$L:$L,$M743,'sys inv movment rpt'!$N:$N,AU$1)</f>
        <v>0</v>
      </c>
      <c r="AV743" s="86">
        <f>SUMIFS('sys inv movment rpt'!$M:$M,'sys inv movment rpt'!$L:$L,$M743,'sys inv movment rpt'!$N:$N,AV$1)</f>
        <v>0</v>
      </c>
      <c r="AW743" s="87" t="str">
        <f>IFERROR(VLOOKUP(A743,'sys-backorder details'!E:U,17,0),"-")</f>
        <v>-</v>
      </c>
      <c r="AX743" s="87" t="str">
        <f>IF(K743&gt;1,VLOOKUP(A743,'settings-routing'!A:I,9,0),"")</f>
        <v/>
      </c>
    </row>
    <row r="744" ht="12.75" hidden="1" customHeight="1">
      <c r="A744" s="50" t="s">
        <v>1634</v>
      </c>
      <c r="B744" s="50" t="s">
        <v>1635</v>
      </c>
      <c r="C744" s="50">
        <f t="shared" si="2"/>
        <v>0</v>
      </c>
      <c r="D744" s="80">
        <f>SUMIF('Stocks 101-111'!$J:$J,'item dashboard'!A744,'Stocks 101-111'!K:K)</f>
        <v>0</v>
      </c>
      <c r="E744" s="80">
        <f>SUMIF('Stocks 101-111'!$J:$J,'item dashboard'!A744,'Stocks 101-111'!$L:$L)</f>
        <v>0</v>
      </c>
      <c r="F744" s="81">
        <f t="shared" si="3"/>
        <v>0</v>
      </c>
      <c r="G744" s="82">
        <f t="shared" si="4"/>
        <v>0</v>
      </c>
      <c r="H744" s="50">
        <f>SUMIFS('sys-backorder details'!$M:$M,'sys-backorder details'!$E:$E,'item dashboard'!A744,'sys-backorder details'!$V:$V,"")</f>
        <v>0</v>
      </c>
      <c r="I744" s="83">
        <f>SUMIF('settings-routing'!$I:$I,'item dashboard'!A744,'settings-routing'!$O:$O)</f>
        <v>0</v>
      </c>
      <c r="J744" s="50">
        <f>SUMIFS('sys-backorder details'!$M:$M,'sys-backorder details'!$E:$E,'item dashboard'!A744,'sys-backorder details'!$V:$V,"Call off")</f>
        <v>0</v>
      </c>
      <c r="K744" s="84">
        <f t="shared" si="5"/>
        <v>0</v>
      </c>
      <c r="L744" s="84">
        <f>SUMIF('Production Plan'!$E:$E,'item dashboard'!A744,'Production Plan'!$N:$N)</f>
        <v>0</v>
      </c>
      <c r="M744" s="85" t="str">
        <f t="shared" si="6"/>
        <v>B-L13R-W50CP-A-1 Ltr. White Printed Chempro Acid Bottle</v>
      </c>
      <c r="N744" s="86">
        <f>SUMIFS('sys inv movment rpt'!$M:$M,'sys inv movment rpt'!$L:$L,$M744,'sys inv movment rpt'!$N:$N,N$1)</f>
        <v>0</v>
      </c>
      <c r="O744" s="86">
        <f>SUMIFS('sys inv movment rpt'!$M:$M,'sys inv movment rpt'!$L:$L,$M744,'sys inv movment rpt'!$N:$N,O$1)</f>
        <v>0</v>
      </c>
      <c r="P744" s="86">
        <f>SUMIFS('sys inv movment rpt'!$M:$M,'sys inv movment rpt'!$L:$L,$M744,'sys inv movment rpt'!$N:$N,P$1)</f>
        <v>0</v>
      </c>
      <c r="Q744" s="86">
        <f>SUMIFS('sys inv movment rpt'!$M:$M,'sys inv movment rpt'!$L:$L,$M744,'sys inv movment rpt'!$N:$N,Q$1)</f>
        <v>0</v>
      </c>
      <c r="R744" s="86">
        <f>SUMIFS('sys inv movment rpt'!$M:$M,'sys inv movment rpt'!$L:$L,$M744,'sys inv movment rpt'!$N:$N,R$1)</f>
        <v>0</v>
      </c>
      <c r="S744" s="86">
        <f>SUMIFS('sys inv movment rpt'!$M:$M,'sys inv movment rpt'!$L:$L,$M744,'sys inv movment rpt'!$N:$N,S$1)</f>
        <v>0</v>
      </c>
      <c r="T744" s="86">
        <f>SUMIFS('sys inv movment rpt'!$M:$M,'sys inv movment rpt'!$L:$L,$M744,'sys inv movment rpt'!$N:$N,T$1)</f>
        <v>0</v>
      </c>
      <c r="U744" s="86">
        <f>SUMIFS('sys inv movment rpt'!$M:$M,'sys inv movment rpt'!$L:$L,$M744,'sys inv movment rpt'!$N:$N,U$1)</f>
        <v>0</v>
      </c>
      <c r="V744" s="86">
        <f>SUMIFS('sys inv movment rpt'!$M:$M,'sys inv movment rpt'!$L:$L,$M744,'sys inv movment rpt'!$N:$N,V$1)</f>
        <v>0</v>
      </c>
      <c r="W744" s="86">
        <f>SUMIFS('sys inv movment rpt'!$M:$M,'sys inv movment rpt'!$L:$L,$M744,'sys inv movment rpt'!$N:$N,W$1)</f>
        <v>0</v>
      </c>
      <c r="X744" s="86">
        <f>SUMIFS('sys inv movment rpt'!$M:$M,'sys inv movment rpt'!$L:$L,$M744,'sys inv movment rpt'!$N:$N,X$1)</f>
        <v>0</v>
      </c>
      <c r="Y744" s="86">
        <f>SUMIFS('sys inv movment rpt'!$M:$M,'sys inv movment rpt'!$L:$L,$M744,'sys inv movment rpt'!$N:$N,Y$1)</f>
        <v>0</v>
      </c>
      <c r="Z744" s="86">
        <f>SUMIFS('sys inv movment rpt'!$M:$M,'sys inv movment rpt'!$L:$L,$M744,'sys inv movment rpt'!$N:$N,Z$1)</f>
        <v>0</v>
      </c>
      <c r="AA744" s="86">
        <f>SUMIFS('sys inv movment rpt'!$M:$M,'sys inv movment rpt'!$L:$L,$M744,'sys inv movment rpt'!$N:$N,AA$1)</f>
        <v>0</v>
      </c>
      <c r="AB744" s="86">
        <f>SUMIFS('sys inv movment rpt'!$M:$M,'sys inv movment rpt'!$L:$L,$M744,'sys inv movment rpt'!$N:$N,AB$1)</f>
        <v>0</v>
      </c>
      <c r="AC744" s="86">
        <f>SUMIFS('sys inv movment rpt'!$M:$M,'sys inv movment rpt'!$L:$L,$M744,'sys inv movment rpt'!$N:$N,AC$1)</f>
        <v>0</v>
      </c>
      <c r="AD744" s="86">
        <f>SUMIFS('sys inv movment rpt'!$M:$M,'sys inv movment rpt'!$L:$L,$M744,'sys inv movment rpt'!$N:$N,AD$1)</f>
        <v>0</v>
      </c>
      <c r="AE744" s="86">
        <f>SUMIFS('sys inv movment rpt'!$M:$M,'sys inv movment rpt'!$L:$L,$M744,'sys inv movment rpt'!$N:$N,AE$1)</f>
        <v>0</v>
      </c>
      <c r="AF744" s="86">
        <f>SUMIFS('sys inv movment rpt'!$M:$M,'sys inv movment rpt'!$L:$L,$M744,'sys inv movment rpt'!$N:$N,AF$1)</f>
        <v>0</v>
      </c>
      <c r="AG744" s="86">
        <f>SUMIFS('sys inv movment rpt'!$M:$M,'sys inv movment rpt'!$L:$L,$M744,'sys inv movment rpt'!$N:$N,AG$1)</f>
        <v>0</v>
      </c>
      <c r="AH744" s="86">
        <f>SUMIFS('sys inv movment rpt'!$M:$M,'sys inv movment rpt'!$L:$L,$M744,'sys inv movment rpt'!$N:$N,AH$1)</f>
        <v>0</v>
      </c>
      <c r="AI744" s="86">
        <f>SUMIFS('sys inv movment rpt'!$M:$M,'sys inv movment rpt'!$L:$L,$M744,'sys inv movment rpt'!$N:$N,AI$1)</f>
        <v>0</v>
      </c>
      <c r="AJ744" s="86">
        <f>SUMIFS('sys inv movment rpt'!$M:$M,'sys inv movment rpt'!$L:$L,$M744,'sys inv movment rpt'!$N:$N,AJ$1)</f>
        <v>0</v>
      </c>
      <c r="AK744" s="86">
        <f>SUMIFS('sys inv movment rpt'!$M:$M,'sys inv movment rpt'!$L:$L,$M744,'sys inv movment rpt'!$N:$N,AK$1)</f>
        <v>0</v>
      </c>
      <c r="AL744" s="86">
        <f>SUMIFS('sys inv movment rpt'!$M:$M,'sys inv movment rpt'!$L:$L,$M744,'sys inv movment rpt'!$N:$N,AL$1)</f>
        <v>0</v>
      </c>
      <c r="AM744" s="86">
        <f>SUMIFS('sys inv movment rpt'!$M:$M,'sys inv movment rpt'!$L:$L,$M744,'sys inv movment rpt'!$N:$N,AM$1)</f>
        <v>0</v>
      </c>
      <c r="AN744" s="86">
        <f>SUMIFS('sys inv movment rpt'!$M:$M,'sys inv movment rpt'!$L:$L,$M744,'sys inv movment rpt'!$N:$N,AN$1)</f>
        <v>0</v>
      </c>
      <c r="AO744" s="86">
        <f>SUMIFS('sys inv movment rpt'!$M:$M,'sys inv movment rpt'!$L:$L,$M744,'sys inv movment rpt'!$N:$N,AO$1)</f>
        <v>0</v>
      </c>
      <c r="AP744" s="86">
        <f>SUMIFS('sys inv movment rpt'!$M:$M,'sys inv movment rpt'!$L:$L,$M744,'sys inv movment rpt'!$N:$N,AP$1)</f>
        <v>0</v>
      </c>
      <c r="AQ744" s="86">
        <f>SUMIFS('sys inv movment rpt'!$M:$M,'sys inv movment rpt'!$L:$L,$M744,'sys inv movment rpt'!$N:$N,AQ$1)</f>
        <v>0</v>
      </c>
      <c r="AR744" s="86">
        <f>SUMIFS('sys inv movment rpt'!$M:$M,'sys inv movment rpt'!$L:$L,$M744,'sys inv movment rpt'!$N:$N,AR$1)</f>
        <v>0</v>
      </c>
      <c r="AS744" s="86">
        <f>SUMIFS('sys inv movment rpt'!$M:$M,'sys inv movment rpt'!$L:$L,$M744,'sys inv movment rpt'!$N:$N,AS$1)</f>
        <v>0</v>
      </c>
      <c r="AT744" s="86">
        <f>SUMIFS('sys inv movment rpt'!$M:$M,'sys inv movment rpt'!$L:$L,$M744,'sys inv movment rpt'!$N:$N,AT$1)</f>
        <v>0</v>
      </c>
      <c r="AU744" s="86">
        <f>SUMIFS('sys inv movment rpt'!$M:$M,'sys inv movment rpt'!$L:$L,$M744,'sys inv movment rpt'!$N:$N,AU$1)</f>
        <v>0</v>
      </c>
      <c r="AV744" s="86">
        <f>SUMIFS('sys inv movment rpt'!$M:$M,'sys inv movment rpt'!$L:$L,$M744,'sys inv movment rpt'!$N:$N,AV$1)</f>
        <v>0</v>
      </c>
      <c r="AW744" s="87" t="str">
        <f>IFERROR(VLOOKUP(A744,'sys-backorder details'!E:U,17,0),"-")</f>
        <v>-</v>
      </c>
      <c r="AX744" s="87" t="str">
        <f>IF(K744&gt;1,VLOOKUP(A744,'settings-routing'!A:I,9,0),"")</f>
        <v/>
      </c>
    </row>
    <row r="745" ht="12.75" hidden="1" customHeight="1">
      <c r="A745" s="50" t="s">
        <v>1636</v>
      </c>
      <c r="B745" s="50" t="s">
        <v>1637</v>
      </c>
      <c r="C745" s="50">
        <f t="shared" si="2"/>
        <v>0</v>
      </c>
      <c r="D745" s="80">
        <f>SUMIF('Stocks 101-111'!$J:$J,'item dashboard'!A745,'Stocks 101-111'!K:K)</f>
        <v>0</v>
      </c>
      <c r="E745" s="80">
        <f>SUMIF('Stocks 101-111'!$J:$J,'item dashboard'!A745,'Stocks 101-111'!$L:$L)</f>
        <v>0</v>
      </c>
      <c r="F745" s="81">
        <f t="shared" si="3"/>
        <v>0</v>
      </c>
      <c r="G745" s="82">
        <f t="shared" si="4"/>
        <v>0</v>
      </c>
      <c r="H745" s="50">
        <f>SUMIFS('sys-backorder details'!$M:$M,'sys-backorder details'!$E:$E,'item dashboard'!A745,'sys-backorder details'!$V:$V,"")</f>
        <v>0</v>
      </c>
      <c r="I745" s="83">
        <f>SUMIF('settings-routing'!$I:$I,'item dashboard'!A745,'settings-routing'!$O:$O)</f>
        <v>0</v>
      </c>
      <c r="J745" s="50">
        <f>SUMIFS('sys-backorder details'!$M:$M,'sys-backorder details'!$E:$E,'item dashboard'!A745,'sys-backorder details'!$V:$V,"Call off")</f>
        <v>0</v>
      </c>
      <c r="K745" s="84">
        <f t="shared" si="5"/>
        <v>0</v>
      </c>
      <c r="L745" s="84">
        <f>SUMIF('Production Plan'!$E:$E,'item dashboard'!A745,'Production Plan'!$N:$N)</f>
        <v>0</v>
      </c>
      <c r="M745" s="85" t="str">
        <f t="shared" si="6"/>
        <v>B-L13R-W50CP-W-1 Ltr. White Printed Chempro Water Bottle</v>
      </c>
      <c r="N745" s="86">
        <f>SUMIFS('sys inv movment rpt'!$M:$M,'sys inv movment rpt'!$L:$L,$M745,'sys inv movment rpt'!$N:$N,N$1)</f>
        <v>0</v>
      </c>
      <c r="O745" s="86">
        <f>SUMIFS('sys inv movment rpt'!$M:$M,'sys inv movment rpt'!$L:$L,$M745,'sys inv movment rpt'!$N:$N,O$1)</f>
        <v>0</v>
      </c>
      <c r="P745" s="86">
        <f>SUMIFS('sys inv movment rpt'!$M:$M,'sys inv movment rpt'!$L:$L,$M745,'sys inv movment rpt'!$N:$N,P$1)</f>
        <v>0</v>
      </c>
      <c r="Q745" s="86">
        <f>SUMIFS('sys inv movment rpt'!$M:$M,'sys inv movment rpt'!$L:$L,$M745,'sys inv movment rpt'!$N:$N,Q$1)</f>
        <v>0</v>
      </c>
      <c r="R745" s="86">
        <f>SUMIFS('sys inv movment rpt'!$M:$M,'sys inv movment rpt'!$L:$L,$M745,'sys inv movment rpt'!$N:$N,R$1)</f>
        <v>0</v>
      </c>
      <c r="S745" s="86">
        <f>SUMIFS('sys inv movment rpt'!$M:$M,'sys inv movment rpt'!$L:$L,$M745,'sys inv movment rpt'!$N:$N,S$1)</f>
        <v>0</v>
      </c>
      <c r="T745" s="86">
        <f>SUMIFS('sys inv movment rpt'!$M:$M,'sys inv movment rpt'!$L:$L,$M745,'sys inv movment rpt'!$N:$N,T$1)</f>
        <v>0</v>
      </c>
      <c r="U745" s="86">
        <f>SUMIFS('sys inv movment rpt'!$M:$M,'sys inv movment rpt'!$L:$L,$M745,'sys inv movment rpt'!$N:$N,U$1)</f>
        <v>0</v>
      </c>
      <c r="V745" s="86">
        <f>SUMIFS('sys inv movment rpt'!$M:$M,'sys inv movment rpt'!$L:$L,$M745,'sys inv movment rpt'!$N:$N,V$1)</f>
        <v>0</v>
      </c>
      <c r="W745" s="86">
        <f>SUMIFS('sys inv movment rpt'!$M:$M,'sys inv movment rpt'!$L:$L,$M745,'sys inv movment rpt'!$N:$N,W$1)</f>
        <v>0</v>
      </c>
      <c r="X745" s="86">
        <f>SUMIFS('sys inv movment rpt'!$M:$M,'sys inv movment rpt'!$L:$L,$M745,'sys inv movment rpt'!$N:$N,X$1)</f>
        <v>0</v>
      </c>
      <c r="Y745" s="86">
        <f>SUMIFS('sys inv movment rpt'!$M:$M,'sys inv movment rpt'!$L:$L,$M745,'sys inv movment rpt'!$N:$N,Y$1)</f>
        <v>0</v>
      </c>
      <c r="Z745" s="86">
        <f>SUMIFS('sys inv movment rpt'!$M:$M,'sys inv movment rpt'!$L:$L,$M745,'sys inv movment rpt'!$N:$N,Z$1)</f>
        <v>0</v>
      </c>
      <c r="AA745" s="86">
        <f>SUMIFS('sys inv movment rpt'!$M:$M,'sys inv movment rpt'!$L:$L,$M745,'sys inv movment rpt'!$N:$N,AA$1)</f>
        <v>0</v>
      </c>
      <c r="AB745" s="86">
        <f>SUMIFS('sys inv movment rpt'!$M:$M,'sys inv movment rpt'!$L:$L,$M745,'sys inv movment rpt'!$N:$N,AB$1)</f>
        <v>0</v>
      </c>
      <c r="AC745" s="86">
        <f>SUMIFS('sys inv movment rpt'!$M:$M,'sys inv movment rpt'!$L:$L,$M745,'sys inv movment rpt'!$N:$N,AC$1)</f>
        <v>0</v>
      </c>
      <c r="AD745" s="86">
        <f>SUMIFS('sys inv movment rpt'!$M:$M,'sys inv movment rpt'!$L:$L,$M745,'sys inv movment rpt'!$N:$N,AD$1)</f>
        <v>0</v>
      </c>
      <c r="AE745" s="86">
        <f>SUMIFS('sys inv movment rpt'!$M:$M,'sys inv movment rpt'!$L:$L,$M745,'sys inv movment rpt'!$N:$N,AE$1)</f>
        <v>0</v>
      </c>
      <c r="AF745" s="86">
        <f>SUMIFS('sys inv movment rpt'!$M:$M,'sys inv movment rpt'!$L:$L,$M745,'sys inv movment rpt'!$N:$N,AF$1)</f>
        <v>0</v>
      </c>
      <c r="AG745" s="86">
        <f>SUMIFS('sys inv movment rpt'!$M:$M,'sys inv movment rpt'!$L:$L,$M745,'sys inv movment rpt'!$N:$N,AG$1)</f>
        <v>0</v>
      </c>
      <c r="AH745" s="86">
        <f>SUMIFS('sys inv movment rpt'!$M:$M,'sys inv movment rpt'!$L:$L,$M745,'sys inv movment rpt'!$N:$N,AH$1)</f>
        <v>0</v>
      </c>
      <c r="AI745" s="86">
        <f>SUMIFS('sys inv movment rpt'!$M:$M,'sys inv movment rpt'!$L:$L,$M745,'sys inv movment rpt'!$N:$N,AI$1)</f>
        <v>0</v>
      </c>
      <c r="AJ745" s="86">
        <f>SUMIFS('sys inv movment rpt'!$M:$M,'sys inv movment rpt'!$L:$L,$M745,'sys inv movment rpt'!$N:$N,AJ$1)</f>
        <v>0</v>
      </c>
      <c r="AK745" s="86">
        <f>SUMIFS('sys inv movment rpt'!$M:$M,'sys inv movment rpt'!$L:$L,$M745,'sys inv movment rpt'!$N:$N,AK$1)</f>
        <v>0</v>
      </c>
      <c r="AL745" s="86">
        <f>SUMIFS('sys inv movment rpt'!$M:$M,'sys inv movment rpt'!$L:$L,$M745,'sys inv movment rpt'!$N:$N,AL$1)</f>
        <v>0</v>
      </c>
      <c r="AM745" s="86">
        <f>SUMIFS('sys inv movment rpt'!$M:$M,'sys inv movment rpt'!$L:$L,$M745,'sys inv movment rpt'!$N:$N,AM$1)</f>
        <v>0</v>
      </c>
      <c r="AN745" s="86">
        <f>SUMIFS('sys inv movment rpt'!$M:$M,'sys inv movment rpt'!$L:$L,$M745,'sys inv movment rpt'!$N:$N,AN$1)</f>
        <v>0</v>
      </c>
      <c r="AO745" s="86">
        <f>SUMIFS('sys inv movment rpt'!$M:$M,'sys inv movment rpt'!$L:$L,$M745,'sys inv movment rpt'!$N:$N,AO$1)</f>
        <v>0</v>
      </c>
      <c r="AP745" s="86">
        <f>SUMIFS('sys inv movment rpt'!$M:$M,'sys inv movment rpt'!$L:$L,$M745,'sys inv movment rpt'!$N:$N,AP$1)</f>
        <v>0</v>
      </c>
      <c r="AQ745" s="86">
        <f>SUMIFS('sys inv movment rpt'!$M:$M,'sys inv movment rpt'!$L:$L,$M745,'sys inv movment rpt'!$N:$N,AQ$1)</f>
        <v>0</v>
      </c>
      <c r="AR745" s="86">
        <f>SUMIFS('sys inv movment rpt'!$M:$M,'sys inv movment rpt'!$L:$L,$M745,'sys inv movment rpt'!$N:$N,AR$1)</f>
        <v>0</v>
      </c>
      <c r="AS745" s="86">
        <f>SUMIFS('sys inv movment rpt'!$M:$M,'sys inv movment rpt'!$L:$L,$M745,'sys inv movment rpt'!$N:$N,AS$1)</f>
        <v>0</v>
      </c>
      <c r="AT745" s="86">
        <f>SUMIFS('sys inv movment rpt'!$M:$M,'sys inv movment rpt'!$L:$L,$M745,'sys inv movment rpt'!$N:$N,AT$1)</f>
        <v>0</v>
      </c>
      <c r="AU745" s="86">
        <f>SUMIFS('sys inv movment rpt'!$M:$M,'sys inv movment rpt'!$L:$L,$M745,'sys inv movment rpt'!$N:$N,AU$1)</f>
        <v>0</v>
      </c>
      <c r="AV745" s="86">
        <f>SUMIFS('sys inv movment rpt'!$M:$M,'sys inv movment rpt'!$L:$L,$M745,'sys inv movment rpt'!$N:$N,AV$1)</f>
        <v>0</v>
      </c>
      <c r="AW745" s="87" t="str">
        <f>IFERROR(VLOOKUP(A745,'sys-backorder details'!E:U,17,0),"-")</f>
        <v>-</v>
      </c>
      <c r="AX745" s="87" t="str">
        <f>IF(K745&gt;1,VLOOKUP(A745,'settings-routing'!A:I,9,0),"")</f>
        <v/>
      </c>
    </row>
    <row r="746" ht="12.75" hidden="1" customHeight="1">
      <c r="A746" s="50" t="s">
        <v>1638</v>
      </c>
      <c r="B746" s="50" t="s">
        <v>1639</v>
      </c>
      <c r="C746" s="50">
        <f t="shared" si="2"/>
        <v>221</v>
      </c>
      <c r="D746" s="80">
        <f>SUMIF('Stocks 101-111'!$J:$J,'item dashboard'!A746,'Stocks 101-111'!K:K)</f>
        <v>221</v>
      </c>
      <c r="E746" s="80">
        <f>SUMIF('Stocks 101-111'!$J:$J,'item dashboard'!A746,'Stocks 101-111'!$L:$L)</f>
        <v>0</v>
      </c>
      <c r="F746" s="81">
        <f t="shared" si="3"/>
        <v>0</v>
      </c>
      <c r="G746" s="82">
        <f t="shared" si="4"/>
        <v>0.02857142857</v>
      </c>
      <c r="H746" s="50">
        <f>SUMIFS('sys-backorder details'!$M:$M,'sys-backorder details'!$E:$E,'item dashboard'!A746,'sys-backorder details'!$V:$V,"")</f>
        <v>0</v>
      </c>
      <c r="I746" s="83">
        <f>SUMIF('settings-routing'!$I:$I,'item dashboard'!A746,'settings-routing'!$O:$O)</f>
        <v>0</v>
      </c>
      <c r="J746" s="50">
        <f>SUMIFS('sys-backorder details'!$M:$M,'sys-backorder details'!$E:$E,'item dashboard'!A746,'sys-backorder details'!$V:$V,"Call off")</f>
        <v>0</v>
      </c>
      <c r="K746" s="84">
        <f t="shared" si="5"/>
        <v>-221</v>
      </c>
      <c r="L746" s="84">
        <f>SUMIF('Production Plan'!$E:$E,'item dashboard'!A746,'Production Plan'!$N:$N)</f>
        <v>0</v>
      </c>
      <c r="M746" s="85" t="str">
        <f t="shared" si="6"/>
        <v>B-L13R-W50KEN-1 Ltr. White Printed Kenol Kobil Bottle</v>
      </c>
      <c r="N746" s="86">
        <f>SUMIFS('sys inv movment rpt'!$M:$M,'sys inv movment rpt'!$L:$L,$M746,'sys inv movment rpt'!$N:$N,N$1)</f>
        <v>0</v>
      </c>
      <c r="O746" s="86">
        <f>SUMIFS('sys inv movment rpt'!$M:$M,'sys inv movment rpt'!$L:$L,$M746,'sys inv movment rpt'!$N:$N,O$1)</f>
        <v>0</v>
      </c>
      <c r="P746" s="86">
        <f>SUMIFS('sys inv movment rpt'!$M:$M,'sys inv movment rpt'!$L:$L,$M746,'sys inv movment rpt'!$N:$N,P$1)</f>
        <v>0</v>
      </c>
      <c r="Q746" s="86">
        <f>SUMIFS('sys inv movment rpt'!$M:$M,'sys inv movment rpt'!$L:$L,$M746,'sys inv movment rpt'!$N:$N,Q$1)</f>
        <v>0</v>
      </c>
      <c r="R746" s="86">
        <f>SUMIFS('sys inv movment rpt'!$M:$M,'sys inv movment rpt'!$L:$L,$M746,'sys inv movment rpt'!$N:$N,R$1)</f>
        <v>0</v>
      </c>
      <c r="S746" s="86">
        <f>SUMIFS('sys inv movment rpt'!$M:$M,'sys inv movment rpt'!$L:$L,$M746,'sys inv movment rpt'!$N:$N,S$1)</f>
        <v>0</v>
      </c>
      <c r="T746" s="86">
        <f>SUMIFS('sys inv movment rpt'!$M:$M,'sys inv movment rpt'!$L:$L,$M746,'sys inv movment rpt'!$N:$N,T$1)</f>
        <v>0</v>
      </c>
      <c r="U746" s="86">
        <f>SUMIFS('sys inv movment rpt'!$M:$M,'sys inv movment rpt'!$L:$L,$M746,'sys inv movment rpt'!$N:$N,U$1)</f>
        <v>0</v>
      </c>
      <c r="V746" s="86">
        <f>SUMIFS('sys inv movment rpt'!$M:$M,'sys inv movment rpt'!$L:$L,$M746,'sys inv movment rpt'!$N:$N,V$1)</f>
        <v>0</v>
      </c>
      <c r="W746" s="86">
        <f>SUMIFS('sys inv movment rpt'!$M:$M,'sys inv movment rpt'!$L:$L,$M746,'sys inv movment rpt'!$N:$N,W$1)</f>
        <v>0</v>
      </c>
      <c r="X746" s="86">
        <f>SUMIFS('sys inv movment rpt'!$M:$M,'sys inv movment rpt'!$L:$L,$M746,'sys inv movment rpt'!$N:$N,X$1)</f>
        <v>0</v>
      </c>
      <c r="Y746" s="86">
        <f>SUMIFS('sys inv movment rpt'!$M:$M,'sys inv movment rpt'!$L:$L,$M746,'sys inv movment rpt'!$N:$N,Y$1)</f>
        <v>0</v>
      </c>
      <c r="Z746" s="86">
        <f>SUMIFS('sys inv movment rpt'!$M:$M,'sys inv movment rpt'!$L:$L,$M746,'sys inv movment rpt'!$N:$N,Z$1)</f>
        <v>0</v>
      </c>
      <c r="AA746" s="86">
        <f>SUMIFS('sys inv movment rpt'!$M:$M,'sys inv movment rpt'!$L:$L,$M746,'sys inv movment rpt'!$N:$N,AA$1)</f>
        <v>0</v>
      </c>
      <c r="AB746" s="86">
        <f>SUMIFS('sys inv movment rpt'!$M:$M,'sys inv movment rpt'!$L:$L,$M746,'sys inv movment rpt'!$N:$N,AB$1)</f>
        <v>0</v>
      </c>
      <c r="AC746" s="86">
        <f>SUMIFS('sys inv movment rpt'!$M:$M,'sys inv movment rpt'!$L:$L,$M746,'sys inv movment rpt'!$N:$N,AC$1)</f>
        <v>0</v>
      </c>
      <c r="AD746" s="86">
        <f>SUMIFS('sys inv movment rpt'!$M:$M,'sys inv movment rpt'!$L:$L,$M746,'sys inv movment rpt'!$N:$N,AD$1)</f>
        <v>0</v>
      </c>
      <c r="AE746" s="86">
        <f>SUMIFS('sys inv movment rpt'!$M:$M,'sys inv movment rpt'!$L:$L,$M746,'sys inv movment rpt'!$N:$N,AE$1)</f>
        <v>0</v>
      </c>
      <c r="AF746" s="86">
        <f>SUMIFS('sys inv movment rpt'!$M:$M,'sys inv movment rpt'!$L:$L,$M746,'sys inv movment rpt'!$N:$N,AF$1)</f>
        <v>0</v>
      </c>
      <c r="AG746" s="86">
        <f>SUMIFS('sys inv movment rpt'!$M:$M,'sys inv movment rpt'!$L:$L,$M746,'sys inv movment rpt'!$N:$N,AG$1)</f>
        <v>0</v>
      </c>
      <c r="AH746" s="86">
        <f>SUMIFS('sys inv movment rpt'!$M:$M,'sys inv movment rpt'!$L:$L,$M746,'sys inv movment rpt'!$N:$N,AH$1)</f>
        <v>0</v>
      </c>
      <c r="AI746" s="86">
        <f>SUMIFS('sys inv movment rpt'!$M:$M,'sys inv movment rpt'!$L:$L,$M746,'sys inv movment rpt'!$N:$N,AI$1)</f>
        <v>0</v>
      </c>
      <c r="AJ746" s="86">
        <f>SUMIFS('sys inv movment rpt'!$M:$M,'sys inv movment rpt'!$L:$L,$M746,'sys inv movment rpt'!$N:$N,AJ$1)</f>
        <v>0</v>
      </c>
      <c r="AK746" s="86">
        <f>SUMIFS('sys inv movment rpt'!$M:$M,'sys inv movment rpt'!$L:$L,$M746,'sys inv movment rpt'!$N:$N,AK$1)</f>
        <v>0</v>
      </c>
      <c r="AL746" s="86">
        <f>SUMIFS('sys inv movment rpt'!$M:$M,'sys inv movment rpt'!$L:$L,$M746,'sys inv movment rpt'!$N:$N,AL$1)</f>
        <v>0</v>
      </c>
      <c r="AM746" s="86">
        <f>SUMIFS('sys inv movment rpt'!$M:$M,'sys inv movment rpt'!$L:$L,$M746,'sys inv movment rpt'!$N:$N,AM$1)</f>
        <v>0</v>
      </c>
      <c r="AN746" s="86">
        <f>SUMIFS('sys inv movment rpt'!$M:$M,'sys inv movment rpt'!$L:$L,$M746,'sys inv movment rpt'!$N:$N,AN$1)</f>
        <v>0</v>
      </c>
      <c r="AO746" s="86">
        <f>SUMIFS('sys inv movment rpt'!$M:$M,'sys inv movment rpt'!$L:$L,$M746,'sys inv movment rpt'!$N:$N,AO$1)</f>
        <v>0</v>
      </c>
      <c r="AP746" s="86">
        <f>SUMIFS('sys inv movment rpt'!$M:$M,'sys inv movment rpt'!$L:$L,$M746,'sys inv movment rpt'!$N:$N,AP$1)</f>
        <v>0</v>
      </c>
      <c r="AQ746" s="86">
        <f>SUMIFS('sys inv movment rpt'!$M:$M,'sys inv movment rpt'!$L:$L,$M746,'sys inv movment rpt'!$N:$N,AQ$1)</f>
        <v>0</v>
      </c>
      <c r="AR746" s="86">
        <f>SUMIFS('sys inv movment rpt'!$M:$M,'sys inv movment rpt'!$L:$L,$M746,'sys inv movment rpt'!$N:$N,AR$1)</f>
        <v>5256</v>
      </c>
      <c r="AS746" s="86">
        <f>SUMIFS('sys inv movment rpt'!$M:$M,'sys inv movment rpt'!$L:$L,$M746,'sys inv movment rpt'!$N:$N,AS$1)</f>
        <v>0</v>
      </c>
      <c r="AT746" s="86">
        <f>SUMIFS('sys inv movment rpt'!$M:$M,'sys inv movment rpt'!$L:$L,$M746,'sys inv movment rpt'!$N:$N,AT$1)</f>
        <v>0</v>
      </c>
      <c r="AU746" s="86">
        <f>SUMIFS('sys inv movment rpt'!$M:$M,'sys inv movment rpt'!$L:$L,$M746,'sys inv movment rpt'!$N:$N,AU$1)</f>
        <v>0</v>
      </c>
      <c r="AV746" s="86">
        <f>SUMIFS('sys inv movment rpt'!$M:$M,'sys inv movment rpt'!$L:$L,$M746,'sys inv movment rpt'!$N:$N,AV$1)</f>
        <v>0</v>
      </c>
      <c r="AW746" s="87" t="str">
        <f>IFERROR(VLOOKUP(A746,'sys-backorder details'!E:U,17,0),"-")</f>
        <v>-</v>
      </c>
      <c r="AX746" s="87" t="str">
        <f>IF(K746&gt;1,VLOOKUP(A746,'settings-routing'!A:I,9,0),"")</f>
        <v/>
      </c>
    </row>
    <row r="747" ht="12.75" hidden="1" customHeight="1">
      <c r="A747" s="50" t="s">
        <v>1640</v>
      </c>
      <c r="B747" s="50" t="s">
        <v>1641</v>
      </c>
      <c r="C747" s="50">
        <f t="shared" si="2"/>
        <v>0</v>
      </c>
      <c r="D747" s="80">
        <f>SUMIF('Stocks 101-111'!$J:$J,'item dashboard'!A747,'Stocks 101-111'!K:K)</f>
        <v>0</v>
      </c>
      <c r="E747" s="80">
        <f>SUMIF('Stocks 101-111'!$J:$J,'item dashboard'!A747,'Stocks 101-111'!$L:$L)</f>
        <v>0</v>
      </c>
      <c r="F747" s="81">
        <f t="shared" si="3"/>
        <v>0</v>
      </c>
      <c r="G747" s="82">
        <f t="shared" si="4"/>
        <v>0</v>
      </c>
      <c r="H747" s="50">
        <f>SUMIFS('sys-backorder details'!$M:$M,'sys-backorder details'!$E:$E,'item dashboard'!A747,'sys-backorder details'!$V:$V,"")</f>
        <v>0</v>
      </c>
      <c r="I747" s="83">
        <f>SUMIF('settings-routing'!$I:$I,'item dashboard'!A747,'settings-routing'!$O:$O)</f>
        <v>0</v>
      </c>
      <c r="J747" s="50">
        <f>SUMIFS('sys-backorder details'!$M:$M,'sys-backorder details'!$E:$E,'item dashboard'!A747,'sys-backorder details'!$V:$V,"Call off")</f>
        <v>0</v>
      </c>
      <c r="K747" s="84">
        <f t="shared" si="5"/>
        <v>0</v>
      </c>
      <c r="L747" s="84">
        <f>SUMIF('Production Plan'!$E:$E,'item dashboard'!A747,'Production Plan'!$N:$N)</f>
        <v>0</v>
      </c>
      <c r="M747" s="85" t="str">
        <f t="shared" si="6"/>
        <v>B-L13R-W50ORION-A-L Ltr. White Printed Orion Battery Acid</v>
      </c>
      <c r="N747" s="86">
        <f>SUMIFS('sys inv movment rpt'!$M:$M,'sys inv movment rpt'!$L:$L,$M747,'sys inv movment rpt'!$N:$N,N$1)</f>
        <v>0</v>
      </c>
      <c r="O747" s="86">
        <f>SUMIFS('sys inv movment rpt'!$M:$M,'sys inv movment rpt'!$L:$L,$M747,'sys inv movment rpt'!$N:$N,O$1)</f>
        <v>0</v>
      </c>
      <c r="P747" s="86">
        <f>SUMIFS('sys inv movment rpt'!$M:$M,'sys inv movment rpt'!$L:$L,$M747,'sys inv movment rpt'!$N:$N,P$1)</f>
        <v>0</v>
      </c>
      <c r="Q747" s="86">
        <f>SUMIFS('sys inv movment rpt'!$M:$M,'sys inv movment rpt'!$L:$L,$M747,'sys inv movment rpt'!$N:$N,Q$1)</f>
        <v>0</v>
      </c>
      <c r="R747" s="86">
        <f>SUMIFS('sys inv movment rpt'!$M:$M,'sys inv movment rpt'!$L:$L,$M747,'sys inv movment rpt'!$N:$N,R$1)</f>
        <v>0</v>
      </c>
      <c r="S747" s="86">
        <f>SUMIFS('sys inv movment rpt'!$M:$M,'sys inv movment rpt'!$L:$L,$M747,'sys inv movment rpt'!$N:$N,S$1)</f>
        <v>0</v>
      </c>
      <c r="T747" s="86">
        <f>SUMIFS('sys inv movment rpt'!$M:$M,'sys inv movment rpt'!$L:$L,$M747,'sys inv movment rpt'!$N:$N,T$1)</f>
        <v>0</v>
      </c>
      <c r="U747" s="86">
        <f>SUMIFS('sys inv movment rpt'!$M:$M,'sys inv movment rpt'!$L:$L,$M747,'sys inv movment rpt'!$N:$N,U$1)</f>
        <v>0</v>
      </c>
      <c r="V747" s="86">
        <f>SUMIFS('sys inv movment rpt'!$M:$M,'sys inv movment rpt'!$L:$L,$M747,'sys inv movment rpt'!$N:$N,V$1)</f>
        <v>0</v>
      </c>
      <c r="W747" s="86">
        <f>SUMIFS('sys inv movment rpt'!$M:$M,'sys inv movment rpt'!$L:$L,$M747,'sys inv movment rpt'!$N:$N,W$1)</f>
        <v>0</v>
      </c>
      <c r="X747" s="86">
        <f>SUMIFS('sys inv movment rpt'!$M:$M,'sys inv movment rpt'!$L:$L,$M747,'sys inv movment rpt'!$N:$N,X$1)</f>
        <v>0</v>
      </c>
      <c r="Y747" s="86">
        <f>SUMIFS('sys inv movment rpt'!$M:$M,'sys inv movment rpt'!$L:$L,$M747,'sys inv movment rpt'!$N:$N,Y$1)</f>
        <v>0</v>
      </c>
      <c r="Z747" s="86">
        <f>SUMIFS('sys inv movment rpt'!$M:$M,'sys inv movment rpt'!$L:$L,$M747,'sys inv movment rpt'!$N:$N,Z$1)</f>
        <v>0</v>
      </c>
      <c r="AA747" s="86">
        <f>SUMIFS('sys inv movment rpt'!$M:$M,'sys inv movment rpt'!$L:$L,$M747,'sys inv movment rpt'!$N:$N,AA$1)</f>
        <v>0</v>
      </c>
      <c r="AB747" s="86">
        <f>SUMIFS('sys inv movment rpt'!$M:$M,'sys inv movment rpt'!$L:$L,$M747,'sys inv movment rpt'!$N:$N,AB$1)</f>
        <v>0</v>
      </c>
      <c r="AC747" s="86">
        <f>SUMIFS('sys inv movment rpt'!$M:$M,'sys inv movment rpt'!$L:$L,$M747,'sys inv movment rpt'!$N:$N,AC$1)</f>
        <v>0</v>
      </c>
      <c r="AD747" s="86">
        <f>SUMIFS('sys inv movment rpt'!$M:$M,'sys inv movment rpt'!$L:$L,$M747,'sys inv movment rpt'!$N:$N,AD$1)</f>
        <v>0</v>
      </c>
      <c r="AE747" s="86">
        <f>SUMIFS('sys inv movment rpt'!$M:$M,'sys inv movment rpt'!$L:$L,$M747,'sys inv movment rpt'!$N:$N,AE$1)</f>
        <v>0</v>
      </c>
      <c r="AF747" s="86">
        <f>SUMIFS('sys inv movment rpt'!$M:$M,'sys inv movment rpt'!$L:$L,$M747,'sys inv movment rpt'!$N:$N,AF$1)</f>
        <v>0</v>
      </c>
      <c r="AG747" s="86">
        <f>SUMIFS('sys inv movment rpt'!$M:$M,'sys inv movment rpt'!$L:$L,$M747,'sys inv movment rpt'!$N:$N,AG$1)</f>
        <v>0</v>
      </c>
      <c r="AH747" s="86">
        <f>SUMIFS('sys inv movment rpt'!$M:$M,'sys inv movment rpt'!$L:$L,$M747,'sys inv movment rpt'!$N:$N,AH$1)</f>
        <v>0</v>
      </c>
      <c r="AI747" s="86">
        <f>SUMIFS('sys inv movment rpt'!$M:$M,'sys inv movment rpt'!$L:$L,$M747,'sys inv movment rpt'!$N:$N,AI$1)</f>
        <v>0</v>
      </c>
      <c r="AJ747" s="86">
        <f>SUMIFS('sys inv movment rpt'!$M:$M,'sys inv movment rpt'!$L:$L,$M747,'sys inv movment rpt'!$N:$N,AJ$1)</f>
        <v>0</v>
      </c>
      <c r="AK747" s="86">
        <f>SUMIFS('sys inv movment rpt'!$M:$M,'sys inv movment rpt'!$L:$L,$M747,'sys inv movment rpt'!$N:$N,AK$1)</f>
        <v>0</v>
      </c>
      <c r="AL747" s="86">
        <f>SUMIFS('sys inv movment rpt'!$M:$M,'sys inv movment rpt'!$L:$L,$M747,'sys inv movment rpt'!$N:$N,AL$1)</f>
        <v>0</v>
      </c>
      <c r="AM747" s="86">
        <f>SUMIFS('sys inv movment rpt'!$M:$M,'sys inv movment rpt'!$L:$L,$M747,'sys inv movment rpt'!$N:$N,AM$1)</f>
        <v>0</v>
      </c>
      <c r="AN747" s="86">
        <f>SUMIFS('sys inv movment rpt'!$M:$M,'sys inv movment rpt'!$L:$L,$M747,'sys inv movment rpt'!$N:$N,AN$1)</f>
        <v>0</v>
      </c>
      <c r="AO747" s="86">
        <f>SUMIFS('sys inv movment rpt'!$M:$M,'sys inv movment rpt'!$L:$L,$M747,'sys inv movment rpt'!$N:$N,AO$1)</f>
        <v>0</v>
      </c>
      <c r="AP747" s="86">
        <f>SUMIFS('sys inv movment rpt'!$M:$M,'sys inv movment rpt'!$L:$L,$M747,'sys inv movment rpt'!$N:$N,AP$1)</f>
        <v>0</v>
      </c>
      <c r="AQ747" s="86">
        <f>SUMIFS('sys inv movment rpt'!$M:$M,'sys inv movment rpt'!$L:$L,$M747,'sys inv movment rpt'!$N:$N,AQ$1)</f>
        <v>0</v>
      </c>
      <c r="AR747" s="86">
        <f>SUMIFS('sys inv movment rpt'!$M:$M,'sys inv movment rpt'!$L:$L,$M747,'sys inv movment rpt'!$N:$N,AR$1)</f>
        <v>0</v>
      </c>
      <c r="AS747" s="86">
        <f>SUMIFS('sys inv movment rpt'!$M:$M,'sys inv movment rpt'!$L:$L,$M747,'sys inv movment rpt'!$N:$N,AS$1)</f>
        <v>0</v>
      </c>
      <c r="AT747" s="86">
        <f>SUMIFS('sys inv movment rpt'!$M:$M,'sys inv movment rpt'!$L:$L,$M747,'sys inv movment rpt'!$N:$N,AT$1)</f>
        <v>0</v>
      </c>
      <c r="AU747" s="86">
        <f>SUMIFS('sys inv movment rpt'!$M:$M,'sys inv movment rpt'!$L:$L,$M747,'sys inv movment rpt'!$N:$N,AU$1)</f>
        <v>0</v>
      </c>
      <c r="AV747" s="86">
        <f>SUMIFS('sys inv movment rpt'!$M:$M,'sys inv movment rpt'!$L:$L,$M747,'sys inv movment rpt'!$N:$N,AV$1)</f>
        <v>0</v>
      </c>
      <c r="AW747" s="87" t="str">
        <f>IFERROR(VLOOKUP(A747,'sys-backorder details'!E:U,17,0),"-")</f>
        <v>-</v>
      </c>
      <c r="AX747" s="87" t="str">
        <f>IF(K747&gt;1,VLOOKUP(A747,'settings-routing'!A:I,9,0),"")</f>
        <v/>
      </c>
    </row>
    <row r="748" ht="12.75" hidden="1" customHeight="1">
      <c r="A748" s="50" t="s">
        <v>1642</v>
      </c>
      <c r="B748" s="50" t="s">
        <v>1625</v>
      </c>
      <c r="C748" s="50">
        <f t="shared" si="2"/>
        <v>0</v>
      </c>
      <c r="D748" s="80">
        <f>SUMIF('Stocks 101-111'!$J:$J,'item dashboard'!A748,'Stocks 101-111'!K:K)</f>
        <v>0</v>
      </c>
      <c r="E748" s="80">
        <f>SUMIF('Stocks 101-111'!$J:$J,'item dashboard'!A748,'Stocks 101-111'!$L:$L)</f>
        <v>0</v>
      </c>
      <c r="F748" s="81">
        <f t="shared" si="3"/>
        <v>0</v>
      </c>
      <c r="G748" s="82">
        <f t="shared" si="4"/>
        <v>0</v>
      </c>
      <c r="H748" s="50">
        <f>SUMIFS('sys-backorder details'!$M:$M,'sys-backorder details'!$E:$E,'item dashboard'!A748,'sys-backorder details'!$V:$V,"")</f>
        <v>0</v>
      </c>
      <c r="I748" s="83">
        <f>SUMIF('settings-routing'!$I:$I,'item dashboard'!A748,'settings-routing'!$O:$O)</f>
        <v>0</v>
      </c>
      <c r="J748" s="50">
        <f>SUMIFS('sys-backorder details'!$M:$M,'sys-backorder details'!$E:$E,'item dashboard'!A748,'sys-backorder details'!$V:$V,"Call off")</f>
        <v>0</v>
      </c>
      <c r="K748" s="84">
        <f t="shared" si="5"/>
        <v>0</v>
      </c>
      <c r="L748" s="84">
        <f>SUMIF('Production Plan'!$E:$E,'item dashboard'!A748,'Production Plan'!$N:$N)</f>
        <v>0</v>
      </c>
      <c r="M748" s="85" t="str">
        <f t="shared" si="6"/>
        <v>B-L13R-W50ORION-W-1 Ltr. White Printed Orion Battery Water</v>
      </c>
      <c r="N748" s="86">
        <f>SUMIFS('sys inv movment rpt'!$M:$M,'sys inv movment rpt'!$L:$L,$M748,'sys inv movment rpt'!$N:$N,N$1)</f>
        <v>0</v>
      </c>
      <c r="O748" s="86">
        <f>SUMIFS('sys inv movment rpt'!$M:$M,'sys inv movment rpt'!$L:$L,$M748,'sys inv movment rpt'!$N:$N,O$1)</f>
        <v>0</v>
      </c>
      <c r="P748" s="86">
        <f>SUMIFS('sys inv movment rpt'!$M:$M,'sys inv movment rpt'!$L:$L,$M748,'sys inv movment rpt'!$N:$N,P$1)</f>
        <v>0</v>
      </c>
      <c r="Q748" s="86">
        <f>SUMIFS('sys inv movment rpt'!$M:$M,'sys inv movment rpt'!$L:$L,$M748,'sys inv movment rpt'!$N:$N,Q$1)</f>
        <v>0</v>
      </c>
      <c r="R748" s="86">
        <f>SUMIFS('sys inv movment rpt'!$M:$M,'sys inv movment rpt'!$L:$L,$M748,'sys inv movment rpt'!$N:$N,R$1)</f>
        <v>0</v>
      </c>
      <c r="S748" s="86">
        <f>SUMIFS('sys inv movment rpt'!$M:$M,'sys inv movment rpt'!$L:$L,$M748,'sys inv movment rpt'!$N:$N,S$1)</f>
        <v>0</v>
      </c>
      <c r="T748" s="86">
        <f>SUMIFS('sys inv movment rpt'!$M:$M,'sys inv movment rpt'!$L:$L,$M748,'sys inv movment rpt'!$N:$N,T$1)</f>
        <v>0</v>
      </c>
      <c r="U748" s="86">
        <f>SUMIFS('sys inv movment rpt'!$M:$M,'sys inv movment rpt'!$L:$L,$M748,'sys inv movment rpt'!$N:$N,U$1)</f>
        <v>0</v>
      </c>
      <c r="V748" s="86">
        <f>SUMIFS('sys inv movment rpt'!$M:$M,'sys inv movment rpt'!$L:$L,$M748,'sys inv movment rpt'!$N:$N,V$1)</f>
        <v>0</v>
      </c>
      <c r="W748" s="86">
        <f>SUMIFS('sys inv movment rpt'!$M:$M,'sys inv movment rpt'!$L:$L,$M748,'sys inv movment rpt'!$N:$N,W$1)</f>
        <v>0</v>
      </c>
      <c r="X748" s="86">
        <f>SUMIFS('sys inv movment rpt'!$M:$M,'sys inv movment rpt'!$L:$L,$M748,'sys inv movment rpt'!$N:$N,X$1)</f>
        <v>0</v>
      </c>
      <c r="Y748" s="86">
        <f>SUMIFS('sys inv movment rpt'!$M:$M,'sys inv movment rpt'!$L:$L,$M748,'sys inv movment rpt'!$N:$N,Y$1)</f>
        <v>0</v>
      </c>
      <c r="Z748" s="86">
        <f>SUMIFS('sys inv movment rpt'!$M:$M,'sys inv movment rpt'!$L:$L,$M748,'sys inv movment rpt'!$N:$N,Z$1)</f>
        <v>0</v>
      </c>
      <c r="AA748" s="86">
        <f>SUMIFS('sys inv movment rpt'!$M:$M,'sys inv movment rpt'!$L:$L,$M748,'sys inv movment rpt'!$N:$N,AA$1)</f>
        <v>0</v>
      </c>
      <c r="AB748" s="86">
        <f>SUMIFS('sys inv movment rpt'!$M:$M,'sys inv movment rpt'!$L:$L,$M748,'sys inv movment rpt'!$N:$N,AB$1)</f>
        <v>0</v>
      </c>
      <c r="AC748" s="86">
        <f>SUMIFS('sys inv movment rpt'!$M:$M,'sys inv movment rpt'!$L:$L,$M748,'sys inv movment rpt'!$N:$N,AC$1)</f>
        <v>0</v>
      </c>
      <c r="AD748" s="86">
        <f>SUMIFS('sys inv movment rpt'!$M:$M,'sys inv movment rpt'!$L:$L,$M748,'sys inv movment rpt'!$N:$N,AD$1)</f>
        <v>0</v>
      </c>
      <c r="AE748" s="86">
        <f>SUMIFS('sys inv movment rpt'!$M:$M,'sys inv movment rpt'!$L:$L,$M748,'sys inv movment rpt'!$N:$N,AE$1)</f>
        <v>0</v>
      </c>
      <c r="AF748" s="86">
        <f>SUMIFS('sys inv movment rpt'!$M:$M,'sys inv movment rpt'!$L:$L,$M748,'sys inv movment rpt'!$N:$N,AF$1)</f>
        <v>0</v>
      </c>
      <c r="AG748" s="86">
        <f>SUMIFS('sys inv movment rpt'!$M:$M,'sys inv movment rpt'!$L:$L,$M748,'sys inv movment rpt'!$N:$N,AG$1)</f>
        <v>0</v>
      </c>
      <c r="AH748" s="86">
        <f>SUMIFS('sys inv movment rpt'!$M:$M,'sys inv movment rpt'!$L:$L,$M748,'sys inv movment rpt'!$N:$N,AH$1)</f>
        <v>0</v>
      </c>
      <c r="AI748" s="86">
        <f>SUMIFS('sys inv movment rpt'!$M:$M,'sys inv movment rpt'!$L:$L,$M748,'sys inv movment rpt'!$N:$N,AI$1)</f>
        <v>0</v>
      </c>
      <c r="AJ748" s="86">
        <f>SUMIFS('sys inv movment rpt'!$M:$M,'sys inv movment rpt'!$L:$L,$M748,'sys inv movment rpt'!$N:$N,AJ$1)</f>
        <v>0</v>
      </c>
      <c r="AK748" s="86">
        <f>SUMIFS('sys inv movment rpt'!$M:$M,'sys inv movment rpt'!$L:$L,$M748,'sys inv movment rpt'!$N:$N,AK$1)</f>
        <v>0</v>
      </c>
      <c r="AL748" s="86">
        <f>SUMIFS('sys inv movment rpt'!$M:$M,'sys inv movment rpt'!$L:$L,$M748,'sys inv movment rpt'!$N:$N,AL$1)</f>
        <v>0</v>
      </c>
      <c r="AM748" s="86">
        <f>SUMIFS('sys inv movment rpt'!$M:$M,'sys inv movment rpt'!$L:$L,$M748,'sys inv movment rpt'!$N:$N,AM$1)</f>
        <v>0</v>
      </c>
      <c r="AN748" s="86">
        <f>SUMIFS('sys inv movment rpt'!$M:$M,'sys inv movment rpt'!$L:$L,$M748,'sys inv movment rpt'!$N:$N,AN$1)</f>
        <v>0</v>
      </c>
      <c r="AO748" s="86">
        <f>SUMIFS('sys inv movment rpt'!$M:$M,'sys inv movment rpt'!$L:$L,$M748,'sys inv movment rpt'!$N:$N,AO$1)</f>
        <v>0</v>
      </c>
      <c r="AP748" s="86">
        <f>SUMIFS('sys inv movment rpt'!$M:$M,'sys inv movment rpt'!$L:$L,$M748,'sys inv movment rpt'!$N:$N,AP$1)</f>
        <v>0</v>
      </c>
      <c r="AQ748" s="86">
        <f>SUMIFS('sys inv movment rpt'!$M:$M,'sys inv movment rpt'!$L:$L,$M748,'sys inv movment rpt'!$N:$N,AQ$1)</f>
        <v>0</v>
      </c>
      <c r="AR748" s="86">
        <f>SUMIFS('sys inv movment rpt'!$M:$M,'sys inv movment rpt'!$L:$L,$M748,'sys inv movment rpt'!$N:$N,AR$1)</f>
        <v>0</v>
      </c>
      <c r="AS748" s="86">
        <f>SUMIFS('sys inv movment rpt'!$M:$M,'sys inv movment rpt'!$L:$L,$M748,'sys inv movment rpt'!$N:$N,AS$1)</f>
        <v>0</v>
      </c>
      <c r="AT748" s="86">
        <f>SUMIFS('sys inv movment rpt'!$M:$M,'sys inv movment rpt'!$L:$L,$M748,'sys inv movment rpt'!$N:$N,AT$1)</f>
        <v>0</v>
      </c>
      <c r="AU748" s="86">
        <f>SUMIFS('sys inv movment rpt'!$M:$M,'sys inv movment rpt'!$L:$L,$M748,'sys inv movment rpt'!$N:$N,AU$1)</f>
        <v>0</v>
      </c>
      <c r="AV748" s="86">
        <f>SUMIFS('sys inv movment rpt'!$M:$M,'sys inv movment rpt'!$L:$L,$M748,'sys inv movment rpt'!$N:$N,AV$1)</f>
        <v>0</v>
      </c>
      <c r="AW748" s="87" t="str">
        <f>IFERROR(VLOOKUP(A748,'sys-backorder details'!E:U,17,0),"-")</f>
        <v>-</v>
      </c>
      <c r="AX748" s="87" t="str">
        <f>IF(K748&gt;1,VLOOKUP(A748,'settings-routing'!A:I,9,0),"")</f>
        <v/>
      </c>
    </row>
    <row r="749" ht="12.75" hidden="1" customHeight="1">
      <c r="A749" s="50" t="s">
        <v>1643</v>
      </c>
      <c r="B749" s="50" t="s">
        <v>1517</v>
      </c>
      <c r="C749" s="50">
        <f t="shared" si="2"/>
        <v>0</v>
      </c>
      <c r="D749" s="80">
        <f>SUMIF('Stocks 101-111'!$J:$J,'item dashboard'!A749,'Stocks 101-111'!K:K)</f>
        <v>0</v>
      </c>
      <c r="E749" s="80">
        <f>SUMIF('Stocks 101-111'!$J:$J,'item dashboard'!A749,'Stocks 101-111'!$L:$L)</f>
        <v>0</v>
      </c>
      <c r="F749" s="81">
        <f t="shared" si="3"/>
        <v>0</v>
      </c>
      <c r="G749" s="82">
        <f t="shared" si="4"/>
        <v>0</v>
      </c>
      <c r="H749" s="50">
        <f>SUMIFS('sys-backorder details'!$M:$M,'sys-backorder details'!$E:$E,'item dashboard'!A749,'sys-backorder details'!$V:$V,"")</f>
        <v>0</v>
      </c>
      <c r="I749" s="83">
        <f>SUMIF('settings-routing'!$I:$I,'item dashboard'!A749,'settings-routing'!$O:$O)</f>
        <v>0</v>
      </c>
      <c r="J749" s="50">
        <f>SUMIFS('sys-backorder details'!$M:$M,'sys-backorder details'!$E:$E,'item dashboard'!A749,'sys-backorder details'!$V:$V,"Call off")</f>
        <v>0</v>
      </c>
      <c r="K749" s="84">
        <f t="shared" si="5"/>
        <v>0</v>
      </c>
      <c r="L749" s="84">
        <f>SUMIF('Production Plan'!$E:$E,'item dashboard'!A749,'Production Plan'!$N:$N)</f>
        <v>0</v>
      </c>
      <c r="M749" s="85" t="str">
        <f t="shared" si="6"/>
        <v>B-L13R-W66-1 Ltr. White Bottle</v>
      </c>
      <c r="N749" s="86">
        <f>SUMIFS('sys inv movment rpt'!$M:$M,'sys inv movment rpt'!$L:$L,$M749,'sys inv movment rpt'!$N:$N,N$1)</f>
        <v>0</v>
      </c>
      <c r="O749" s="86">
        <f>SUMIFS('sys inv movment rpt'!$M:$M,'sys inv movment rpt'!$L:$L,$M749,'sys inv movment rpt'!$N:$N,O$1)</f>
        <v>0</v>
      </c>
      <c r="P749" s="86">
        <f>SUMIFS('sys inv movment rpt'!$M:$M,'sys inv movment rpt'!$L:$L,$M749,'sys inv movment rpt'!$N:$N,P$1)</f>
        <v>0</v>
      </c>
      <c r="Q749" s="86">
        <f>SUMIFS('sys inv movment rpt'!$M:$M,'sys inv movment rpt'!$L:$L,$M749,'sys inv movment rpt'!$N:$N,Q$1)</f>
        <v>0</v>
      </c>
      <c r="R749" s="86">
        <f>SUMIFS('sys inv movment rpt'!$M:$M,'sys inv movment rpt'!$L:$L,$M749,'sys inv movment rpt'!$N:$N,R$1)</f>
        <v>0</v>
      </c>
      <c r="S749" s="86">
        <f>SUMIFS('sys inv movment rpt'!$M:$M,'sys inv movment rpt'!$L:$L,$M749,'sys inv movment rpt'!$N:$N,S$1)</f>
        <v>0</v>
      </c>
      <c r="T749" s="86">
        <f>SUMIFS('sys inv movment rpt'!$M:$M,'sys inv movment rpt'!$L:$L,$M749,'sys inv movment rpt'!$N:$N,T$1)</f>
        <v>0</v>
      </c>
      <c r="U749" s="86">
        <f>SUMIFS('sys inv movment rpt'!$M:$M,'sys inv movment rpt'!$L:$L,$M749,'sys inv movment rpt'!$N:$N,U$1)</f>
        <v>0</v>
      </c>
      <c r="V749" s="86">
        <f>SUMIFS('sys inv movment rpt'!$M:$M,'sys inv movment rpt'!$L:$L,$M749,'sys inv movment rpt'!$N:$N,V$1)</f>
        <v>0</v>
      </c>
      <c r="W749" s="86">
        <f>SUMIFS('sys inv movment rpt'!$M:$M,'sys inv movment rpt'!$L:$L,$M749,'sys inv movment rpt'!$N:$N,W$1)</f>
        <v>0</v>
      </c>
      <c r="X749" s="86">
        <f>SUMIFS('sys inv movment rpt'!$M:$M,'sys inv movment rpt'!$L:$L,$M749,'sys inv movment rpt'!$N:$N,X$1)</f>
        <v>0</v>
      </c>
      <c r="Y749" s="86">
        <f>SUMIFS('sys inv movment rpt'!$M:$M,'sys inv movment rpt'!$L:$L,$M749,'sys inv movment rpt'!$N:$N,Y$1)</f>
        <v>0</v>
      </c>
      <c r="Z749" s="86">
        <f>SUMIFS('sys inv movment rpt'!$M:$M,'sys inv movment rpt'!$L:$L,$M749,'sys inv movment rpt'!$N:$N,Z$1)</f>
        <v>0</v>
      </c>
      <c r="AA749" s="86">
        <f>SUMIFS('sys inv movment rpt'!$M:$M,'sys inv movment rpt'!$L:$L,$M749,'sys inv movment rpt'!$N:$N,AA$1)</f>
        <v>0</v>
      </c>
      <c r="AB749" s="86">
        <f>SUMIFS('sys inv movment rpt'!$M:$M,'sys inv movment rpt'!$L:$L,$M749,'sys inv movment rpt'!$N:$N,AB$1)</f>
        <v>0</v>
      </c>
      <c r="AC749" s="86">
        <f>SUMIFS('sys inv movment rpt'!$M:$M,'sys inv movment rpt'!$L:$L,$M749,'sys inv movment rpt'!$N:$N,AC$1)</f>
        <v>0</v>
      </c>
      <c r="AD749" s="86">
        <f>SUMIFS('sys inv movment rpt'!$M:$M,'sys inv movment rpt'!$L:$L,$M749,'sys inv movment rpt'!$N:$N,AD$1)</f>
        <v>0</v>
      </c>
      <c r="AE749" s="86">
        <f>SUMIFS('sys inv movment rpt'!$M:$M,'sys inv movment rpt'!$L:$L,$M749,'sys inv movment rpt'!$N:$N,AE$1)</f>
        <v>0</v>
      </c>
      <c r="AF749" s="86">
        <f>SUMIFS('sys inv movment rpt'!$M:$M,'sys inv movment rpt'!$L:$L,$M749,'sys inv movment rpt'!$N:$N,AF$1)</f>
        <v>0</v>
      </c>
      <c r="AG749" s="86">
        <f>SUMIFS('sys inv movment rpt'!$M:$M,'sys inv movment rpt'!$L:$L,$M749,'sys inv movment rpt'!$N:$N,AG$1)</f>
        <v>0</v>
      </c>
      <c r="AH749" s="86">
        <f>SUMIFS('sys inv movment rpt'!$M:$M,'sys inv movment rpt'!$L:$L,$M749,'sys inv movment rpt'!$N:$N,AH$1)</f>
        <v>0</v>
      </c>
      <c r="AI749" s="86">
        <f>SUMIFS('sys inv movment rpt'!$M:$M,'sys inv movment rpt'!$L:$L,$M749,'sys inv movment rpt'!$N:$N,AI$1)</f>
        <v>0</v>
      </c>
      <c r="AJ749" s="86">
        <f>SUMIFS('sys inv movment rpt'!$M:$M,'sys inv movment rpt'!$L:$L,$M749,'sys inv movment rpt'!$N:$N,AJ$1)</f>
        <v>0</v>
      </c>
      <c r="AK749" s="86">
        <f>SUMIFS('sys inv movment rpt'!$M:$M,'sys inv movment rpt'!$L:$L,$M749,'sys inv movment rpt'!$N:$N,AK$1)</f>
        <v>0</v>
      </c>
      <c r="AL749" s="86">
        <f>SUMIFS('sys inv movment rpt'!$M:$M,'sys inv movment rpt'!$L:$L,$M749,'sys inv movment rpt'!$N:$N,AL$1)</f>
        <v>0</v>
      </c>
      <c r="AM749" s="86">
        <f>SUMIFS('sys inv movment rpt'!$M:$M,'sys inv movment rpt'!$L:$L,$M749,'sys inv movment rpt'!$N:$N,AM$1)</f>
        <v>0</v>
      </c>
      <c r="AN749" s="86">
        <f>SUMIFS('sys inv movment rpt'!$M:$M,'sys inv movment rpt'!$L:$L,$M749,'sys inv movment rpt'!$N:$N,AN$1)</f>
        <v>0</v>
      </c>
      <c r="AO749" s="86">
        <f>SUMIFS('sys inv movment rpt'!$M:$M,'sys inv movment rpt'!$L:$L,$M749,'sys inv movment rpt'!$N:$N,AO$1)</f>
        <v>0</v>
      </c>
      <c r="AP749" s="86">
        <f>SUMIFS('sys inv movment rpt'!$M:$M,'sys inv movment rpt'!$L:$L,$M749,'sys inv movment rpt'!$N:$N,AP$1)</f>
        <v>0</v>
      </c>
      <c r="AQ749" s="86">
        <f>SUMIFS('sys inv movment rpt'!$M:$M,'sys inv movment rpt'!$L:$L,$M749,'sys inv movment rpt'!$N:$N,AQ$1)</f>
        <v>0</v>
      </c>
      <c r="AR749" s="86">
        <f>SUMIFS('sys inv movment rpt'!$M:$M,'sys inv movment rpt'!$L:$L,$M749,'sys inv movment rpt'!$N:$N,AR$1)</f>
        <v>0</v>
      </c>
      <c r="AS749" s="86">
        <f>SUMIFS('sys inv movment rpt'!$M:$M,'sys inv movment rpt'!$L:$L,$M749,'sys inv movment rpt'!$N:$N,AS$1)</f>
        <v>0</v>
      </c>
      <c r="AT749" s="86">
        <f>SUMIFS('sys inv movment rpt'!$M:$M,'sys inv movment rpt'!$L:$L,$M749,'sys inv movment rpt'!$N:$N,AT$1)</f>
        <v>0</v>
      </c>
      <c r="AU749" s="86">
        <f>SUMIFS('sys inv movment rpt'!$M:$M,'sys inv movment rpt'!$L:$L,$M749,'sys inv movment rpt'!$N:$N,AU$1)</f>
        <v>0</v>
      </c>
      <c r="AV749" s="86">
        <f>SUMIFS('sys inv movment rpt'!$M:$M,'sys inv movment rpt'!$L:$L,$M749,'sys inv movment rpt'!$N:$N,AV$1)</f>
        <v>0</v>
      </c>
      <c r="AW749" s="87" t="str">
        <f>IFERROR(VLOOKUP(A749,'sys-backorder details'!E:U,17,0),"-")</f>
        <v>-</v>
      </c>
      <c r="AX749" s="87" t="str">
        <f>IF(K749&gt;1,VLOOKUP(A749,'settings-routing'!A:I,9,0),"")</f>
        <v/>
      </c>
    </row>
    <row r="750" ht="12.75" hidden="1" customHeight="1">
      <c r="A750" s="50" t="s">
        <v>1644</v>
      </c>
      <c r="B750" s="50" t="s">
        <v>1517</v>
      </c>
      <c r="C750" s="50">
        <f t="shared" si="2"/>
        <v>1152</v>
      </c>
      <c r="D750" s="80">
        <f>SUMIF('Stocks 101-111'!$J:$J,'item dashboard'!A750,'Stocks 101-111'!K:K)</f>
        <v>1152</v>
      </c>
      <c r="E750" s="80">
        <f>SUMIF('Stocks 101-111'!$J:$J,'item dashboard'!A750,'Stocks 101-111'!$L:$L)</f>
        <v>0</v>
      </c>
      <c r="F750" s="81">
        <f t="shared" si="3"/>
        <v>0</v>
      </c>
      <c r="G750" s="82">
        <f t="shared" si="4"/>
        <v>0.1428571429</v>
      </c>
      <c r="H750" s="50">
        <f>SUMIFS('sys-backorder details'!$M:$M,'sys-backorder details'!$E:$E,'item dashboard'!A750,'sys-backorder details'!$V:$V,"")</f>
        <v>0</v>
      </c>
      <c r="I750" s="83">
        <f>SUMIF('settings-routing'!$I:$I,'item dashboard'!A750,'settings-routing'!$O:$O)</f>
        <v>0</v>
      </c>
      <c r="J750" s="50">
        <f>SUMIFS('sys-backorder details'!$M:$M,'sys-backorder details'!$E:$E,'item dashboard'!A750,'sys-backorder details'!$V:$V,"Call off")</f>
        <v>0</v>
      </c>
      <c r="K750" s="84">
        <f t="shared" si="5"/>
        <v>-1152</v>
      </c>
      <c r="L750" s="84">
        <f>SUMIF('Production Plan'!$E:$E,'item dashboard'!A750,'Production Plan'!$N:$N)</f>
        <v>0</v>
      </c>
      <c r="M750" s="85" t="str">
        <f t="shared" si="6"/>
        <v>B-L13R-W69-1 Ltr. White Bottle</v>
      </c>
      <c r="N750" s="86">
        <f>SUMIFS('sys inv movment rpt'!$M:$M,'sys inv movment rpt'!$L:$L,$M750,'sys inv movment rpt'!$N:$N,N$1)</f>
        <v>0</v>
      </c>
      <c r="O750" s="86">
        <f>SUMIFS('sys inv movment rpt'!$M:$M,'sys inv movment rpt'!$L:$L,$M750,'sys inv movment rpt'!$N:$N,O$1)</f>
        <v>0</v>
      </c>
      <c r="P750" s="86">
        <f>SUMIFS('sys inv movment rpt'!$M:$M,'sys inv movment rpt'!$L:$L,$M750,'sys inv movment rpt'!$N:$N,P$1)</f>
        <v>0</v>
      </c>
      <c r="Q750" s="86">
        <f>SUMIFS('sys inv movment rpt'!$M:$M,'sys inv movment rpt'!$L:$L,$M750,'sys inv movment rpt'!$N:$N,Q$1)</f>
        <v>0</v>
      </c>
      <c r="R750" s="86">
        <f>SUMIFS('sys inv movment rpt'!$M:$M,'sys inv movment rpt'!$L:$L,$M750,'sys inv movment rpt'!$N:$N,R$1)</f>
        <v>0</v>
      </c>
      <c r="S750" s="86">
        <f>SUMIFS('sys inv movment rpt'!$M:$M,'sys inv movment rpt'!$L:$L,$M750,'sys inv movment rpt'!$N:$N,S$1)</f>
        <v>0</v>
      </c>
      <c r="T750" s="86">
        <f>SUMIFS('sys inv movment rpt'!$M:$M,'sys inv movment rpt'!$L:$L,$M750,'sys inv movment rpt'!$N:$N,T$1)</f>
        <v>0</v>
      </c>
      <c r="U750" s="86">
        <f>SUMIFS('sys inv movment rpt'!$M:$M,'sys inv movment rpt'!$L:$L,$M750,'sys inv movment rpt'!$N:$N,U$1)</f>
        <v>0</v>
      </c>
      <c r="V750" s="86">
        <f>SUMIFS('sys inv movment rpt'!$M:$M,'sys inv movment rpt'!$L:$L,$M750,'sys inv movment rpt'!$N:$N,V$1)</f>
        <v>0</v>
      </c>
      <c r="W750" s="86">
        <f>SUMIFS('sys inv movment rpt'!$M:$M,'sys inv movment rpt'!$L:$L,$M750,'sys inv movment rpt'!$N:$N,W$1)</f>
        <v>3096</v>
      </c>
      <c r="X750" s="86">
        <f>SUMIFS('sys inv movment rpt'!$M:$M,'sys inv movment rpt'!$L:$L,$M750,'sys inv movment rpt'!$N:$N,X$1)</f>
        <v>0</v>
      </c>
      <c r="Y750" s="86">
        <f>SUMIFS('sys inv movment rpt'!$M:$M,'sys inv movment rpt'!$L:$L,$M750,'sys inv movment rpt'!$N:$N,Y$1)</f>
        <v>0</v>
      </c>
      <c r="Z750" s="86">
        <f>SUMIFS('sys inv movment rpt'!$M:$M,'sys inv movment rpt'!$L:$L,$M750,'sys inv movment rpt'!$N:$N,Z$1)</f>
        <v>0</v>
      </c>
      <c r="AA750" s="86">
        <f>SUMIFS('sys inv movment rpt'!$M:$M,'sys inv movment rpt'!$L:$L,$M750,'sys inv movment rpt'!$N:$N,AA$1)</f>
        <v>11952</v>
      </c>
      <c r="AB750" s="86">
        <f>SUMIFS('sys inv movment rpt'!$M:$M,'sys inv movment rpt'!$L:$L,$M750,'sys inv movment rpt'!$N:$N,AB$1)</f>
        <v>0</v>
      </c>
      <c r="AC750" s="86">
        <f>SUMIFS('sys inv movment rpt'!$M:$M,'sys inv movment rpt'!$L:$L,$M750,'sys inv movment rpt'!$N:$N,AC$1)</f>
        <v>0</v>
      </c>
      <c r="AD750" s="86">
        <f>SUMIFS('sys inv movment rpt'!$M:$M,'sys inv movment rpt'!$L:$L,$M750,'sys inv movment rpt'!$N:$N,AD$1)</f>
        <v>0</v>
      </c>
      <c r="AE750" s="86">
        <f>SUMIFS('sys inv movment rpt'!$M:$M,'sys inv movment rpt'!$L:$L,$M750,'sys inv movment rpt'!$N:$N,AE$1)</f>
        <v>0</v>
      </c>
      <c r="AF750" s="86">
        <f>SUMIFS('sys inv movment rpt'!$M:$M,'sys inv movment rpt'!$L:$L,$M750,'sys inv movment rpt'!$N:$N,AF$1)</f>
        <v>0</v>
      </c>
      <c r="AG750" s="86">
        <f>SUMIFS('sys inv movment rpt'!$M:$M,'sys inv movment rpt'!$L:$L,$M750,'sys inv movment rpt'!$N:$N,AG$1)</f>
        <v>0</v>
      </c>
      <c r="AH750" s="86">
        <f>SUMIFS('sys inv movment rpt'!$M:$M,'sys inv movment rpt'!$L:$L,$M750,'sys inv movment rpt'!$N:$N,AH$1)</f>
        <v>0</v>
      </c>
      <c r="AI750" s="86">
        <f>SUMIFS('sys inv movment rpt'!$M:$M,'sys inv movment rpt'!$L:$L,$M750,'sys inv movment rpt'!$N:$N,AI$1)</f>
        <v>0</v>
      </c>
      <c r="AJ750" s="86">
        <f>SUMIFS('sys inv movment rpt'!$M:$M,'sys inv movment rpt'!$L:$L,$M750,'sys inv movment rpt'!$N:$N,AJ$1)</f>
        <v>9000</v>
      </c>
      <c r="AK750" s="86">
        <f>SUMIFS('sys inv movment rpt'!$M:$M,'sys inv movment rpt'!$L:$L,$M750,'sys inv movment rpt'!$N:$N,AK$1)</f>
        <v>0</v>
      </c>
      <c r="AL750" s="86">
        <f>SUMIFS('sys inv movment rpt'!$M:$M,'sys inv movment rpt'!$L:$L,$M750,'sys inv movment rpt'!$N:$N,AL$1)</f>
        <v>0</v>
      </c>
      <c r="AM750" s="86">
        <f>SUMIFS('sys inv movment rpt'!$M:$M,'sys inv movment rpt'!$L:$L,$M750,'sys inv movment rpt'!$N:$N,AM$1)</f>
        <v>0</v>
      </c>
      <c r="AN750" s="86">
        <f>SUMIFS('sys inv movment rpt'!$M:$M,'sys inv movment rpt'!$L:$L,$M750,'sys inv movment rpt'!$N:$N,AN$1)</f>
        <v>5904</v>
      </c>
      <c r="AO750" s="86">
        <f>SUMIFS('sys inv movment rpt'!$M:$M,'sys inv movment rpt'!$L:$L,$M750,'sys inv movment rpt'!$N:$N,AO$1)</f>
        <v>3096</v>
      </c>
      <c r="AP750" s="86">
        <f>SUMIFS('sys inv movment rpt'!$M:$M,'sys inv movment rpt'!$L:$L,$M750,'sys inv movment rpt'!$N:$N,AP$1)</f>
        <v>0</v>
      </c>
      <c r="AQ750" s="86">
        <f>SUMIFS('sys inv movment rpt'!$M:$M,'sys inv movment rpt'!$L:$L,$M750,'sys inv movment rpt'!$N:$N,AQ$1)</f>
        <v>0</v>
      </c>
      <c r="AR750" s="86">
        <f>SUMIFS('sys inv movment rpt'!$M:$M,'sys inv movment rpt'!$L:$L,$M750,'sys inv movment rpt'!$N:$N,AR$1)</f>
        <v>0</v>
      </c>
      <c r="AS750" s="86">
        <f>SUMIFS('sys inv movment rpt'!$M:$M,'sys inv movment rpt'!$L:$L,$M750,'sys inv movment rpt'!$N:$N,AS$1)</f>
        <v>0</v>
      </c>
      <c r="AT750" s="86">
        <f>SUMIFS('sys inv movment rpt'!$M:$M,'sys inv movment rpt'!$L:$L,$M750,'sys inv movment rpt'!$N:$N,AT$1)</f>
        <v>0</v>
      </c>
      <c r="AU750" s="86">
        <f>SUMIFS('sys inv movment rpt'!$M:$M,'sys inv movment rpt'!$L:$L,$M750,'sys inv movment rpt'!$N:$N,AU$1)</f>
        <v>0</v>
      </c>
      <c r="AV750" s="86">
        <f>SUMIFS('sys inv movment rpt'!$M:$M,'sys inv movment rpt'!$L:$L,$M750,'sys inv movment rpt'!$N:$N,AV$1)</f>
        <v>0</v>
      </c>
      <c r="AW750" s="87" t="str">
        <f>IFERROR(VLOOKUP(A750,'sys-backorder details'!E:U,17,0),"-")</f>
        <v>-</v>
      </c>
      <c r="AX750" s="87" t="str">
        <f>IF(K750&gt;1,VLOOKUP(A750,'settings-routing'!A:I,9,0),"")</f>
        <v/>
      </c>
    </row>
    <row r="751" ht="12.75" hidden="1" customHeight="1">
      <c r="A751" s="28" t="s">
        <v>1645</v>
      </c>
      <c r="B751" s="28" t="s">
        <v>1646</v>
      </c>
      <c r="C751" s="50">
        <f t="shared" si="2"/>
        <v>0</v>
      </c>
      <c r="D751" s="80">
        <f>SUMIF('Stocks 101-111'!$J:$J,'item dashboard'!A751,'Stocks 101-111'!K:K)</f>
        <v>0</v>
      </c>
      <c r="E751" s="80">
        <f>SUMIF('Stocks 101-111'!$J:$J,'item dashboard'!A751,'Stocks 101-111'!$L:$L)</f>
        <v>0</v>
      </c>
      <c r="F751" s="81">
        <f t="shared" si="3"/>
        <v>0</v>
      </c>
      <c r="G751" s="82">
        <f t="shared" si="4"/>
        <v>0</v>
      </c>
      <c r="H751" s="50">
        <f>SUMIFS('sys-backorder details'!$M:$M,'sys-backorder details'!$E:$E,'item dashboard'!A751,'sys-backorder details'!$V:$V,"")</f>
        <v>0</v>
      </c>
      <c r="I751" s="83">
        <f>SUMIF('settings-routing'!$I:$I,'item dashboard'!A751,'settings-routing'!$O:$O)</f>
        <v>0</v>
      </c>
      <c r="J751" s="50">
        <f>SUMIFS('sys-backorder details'!$M:$M,'sys-backorder details'!$E:$E,'item dashboard'!A751,'sys-backorder details'!$V:$V,"Call off")</f>
        <v>0</v>
      </c>
      <c r="K751" s="84">
        <f t="shared" si="5"/>
        <v>0</v>
      </c>
      <c r="L751" s="84">
        <f>SUMIF('Production Plan'!$E:$E,'item dashboard'!A751,'Production Plan'!$N:$N)</f>
        <v>0</v>
      </c>
      <c r="M751" s="85" t="str">
        <f t="shared" si="6"/>
        <v>B-L13SQ-047-1 Ltr. Orange Bottle</v>
      </c>
      <c r="N751" s="86">
        <f>SUMIFS('sys inv movment rpt'!$M:$M,'sys inv movment rpt'!$L:$L,$M751,'sys inv movment rpt'!$N:$N,N$1)</f>
        <v>0</v>
      </c>
      <c r="O751" s="86">
        <f>SUMIFS('sys inv movment rpt'!$M:$M,'sys inv movment rpt'!$L:$L,$M751,'sys inv movment rpt'!$N:$N,O$1)</f>
        <v>0</v>
      </c>
      <c r="P751" s="86">
        <f>SUMIFS('sys inv movment rpt'!$M:$M,'sys inv movment rpt'!$L:$L,$M751,'sys inv movment rpt'!$N:$N,P$1)</f>
        <v>0</v>
      </c>
      <c r="Q751" s="86">
        <f>SUMIFS('sys inv movment rpt'!$M:$M,'sys inv movment rpt'!$L:$L,$M751,'sys inv movment rpt'!$N:$N,Q$1)</f>
        <v>0</v>
      </c>
      <c r="R751" s="86">
        <f>SUMIFS('sys inv movment rpt'!$M:$M,'sys inv movment rpt'!$L:$L,$M751,'sys inv movment rpt'!$N:$N,R$1)</f>
        <v>0</v>
      </c>
      <c r="S751" s="86">
        <f>SUMIFS('sys inv movment rpt'!$M:$M,'sys inv movment rpt'!$L:$L,$M751,'sys inv movment rpt'!$N:$N,S$1)</f>
        <v>0</v>
      </c>
      <c r="T751" s="86">
        <f>SUMIFS('sys inv movment rpt'!$M:$M,'sys inv movment rpt'!$L:$L,$M751,'sys inv movment rpt'!$N:$N,T$1)</f>
        <v>0</v>
      </c>
      <c r="U751" s="86">
        <f>SUMIFS('sys inv movment rpt'!$M:$M,'sys inv movment rpt'!$L:$L,$M751,'sys inv movment rpt'!$N:$N,U$1)</f>
        <v>0</v>
      </c>
      <c r="V751" s="86">
        <f>SUMIFS('sys inv movment rpt'!$M:$M,'sys inv movment rpt'!$L:$L,$M751,'sys inv movment rpt'!$N:$N,V$1)</f>
        <v>0</v>
      </c>
      <c r="W751" s="86">
        <f>SUMIFS('sys inv movment rpt'!$M:$M,'sys inv movment rpt'!$L:$L,$M751,'sys inv movment rpt'!$N:$N,W$1)</f>
        <v>0</v>
      </c>
      <c r="X751" s="86">
        <f>SUMIFS('sys inv movment rpt'!$M:$M,'sys inv movment rpt'!$L:$L,$M751,'sys inv movment rpt'!$N:$N,X$1)</f>
        <v>0</v>
      </c>
      <c r="Y751" s="86">
        <f>SUMIFS('sys inv movment rpt'!$M:$M,'sys inv movment rpt'!$L:$L,$M751,'sys inv movment rpt'!$N:$N,Y$1)</f>
        <v>0</v>
      </c>
      <c r="Z751" s="86">
        <f>SUMIFS('sys inv movment rpt'!$M:$M,'sys inv movment rpt'!$L:$L,$M751,'sys inv movment rpt'!$N:$N,Z$1)</f>
        <v>0</v>
      </c>
      <c r="AA751" s="86">
        <f>SUMIFS('sys inv movment rpt'!$M:$M,'sys inv movment rpt'!$L:$L,$M751,'sys inv movment rpt'!$N:$N,AA$1)</f>
        <v>0</v>
      </c>
      <c r="AB751" s="86">
        <f>SUMIFS('sys inv movment rpt'!$M:$M,'sys inv movment rpt'!$L:$L,$M751,'sys inv movment rpt'!$N:$N,AB$1)</f>
        <v>0</v>
      </c>
      <c r="AC751" s="86">
        <f>SUMIFS('sys inv movment rpt'!$M:$M,'sys inv movment rpt'!$L:$L,$M751,'sys inv movment rpt'!$N:$N,AC$1)</f>
        <v>0</v>
      </c>
      <c r="AD751" s="86">
        <f>SUMIFS('sys inv movment rpt'!$M:$M,'sys inv movment rpt'!$L:$L,$M751,'sys inv movment rpt'!$N:$N,AD$1)</f>
        <v>0</v>
      </c>
      <c r="AE751" s="86">
        <f>SUMIFS('sys inv movment rpt'!$M:$M,'sys inv movment rpt'!$L:$L,$M751,'sys inv movment rpt'!$N:$N,AE$1)</f>
        <v>0</v>
      </c>
      <c r="AF751" s="86">
        <f>SUMIFS('sys inv movment rpt'!$M:$M,'sys inv movment rpt'!$L:$L,$M751,'sys inv movment rpt'!$N:$N,AF$1)</f>
        <v>0</v>
      </c>
      <c r="AG751" s="86">
        <f>SUMIFS('sys inv movment rpt'!$M:$M,'sys inv movment rpt'!$L:$L,$M751,'sys inv movment rpt'!$N:$N,AG$1)</f>
        <v>0</v>
      </c>
      <c r="AH751" s="86">
        <f>SUMIFS('sys inv movment rpt'!$M:$M,'sys inv movment rpt'!$L:$L,$M751,'sys inv movment rpt'!$N:$N,AH$1)</f>
        <v>0</v>
      </c>
      <c r="AI751" s="86">
        <f>SUMIFS('sys inv movment rpt'!$M:$M,'sys inv movment rpt'!$L:$L,$M751,'sys inv movment rpt'!$N:$N,AI$1)</f>
        <v>0</v>
      </c>
      <c r="AJ751" s="86">
        <f>SUMIFS('sys inv movment rpt'!$M:$M,'sys inv movment rpt'!$L:$L,$M751,'sys inv movment rpt'!$N:$N,AJ$1)</f>
        <v>0</v>
      </c>
      <c r="AK751" s="86">
        <f>SUMIFS('sys inv movment rpt'!$M:$M,'sys inv movment rpt'!$L:$L,$M751,'sys inv movment rpt'!$N:$N,AK$1)</f>
        <v>0</v>
      </c>
      <c r="AL751" s="86">
        <f>SUMIFS('sys inv movment rpt'!$M:$M,'sys inv movment rpt'!$L:$L,$M751,'sys inv movment rpt'!$N:$N,AL$1)</f>
        <v>0</v>
      </c>
      <c r="AM751" s="86">
        <f>SUMIFS('sys inv movment rpt'!$M:$M,'sys inv movment rpt'!$L:$L,$M751,'sys inv movment rpt'!$N:$N,AM$1)</f>
        <v>0</v>
      </c>
      <c r="AN751" s="86">
        <f>SUMIFS('sys inv movment rpt'!$M:$M,'sys inv movment rpt'!$L:$L,$M751,'sys inv movment rpt'!$N:$N,AN$1)</f>
        <v>0</v>
      </c>
      <c r="AO751" s="86">
        <f>SUMIFS('sys inv movment rpt'!$M:$M,'sys inv movment rpt'!$L:$L,$M751,'sys inv movment rpt'!$N:$N,AO$1)</f>
        <v>0</v>
      </c>
      <c r="AP751" s="86">
        <f>SUMIFS('sys inv movment rpt'!$M:$M,'sys inv movment rpt'!$L:$L,$M751,'sys inv movment rpt'!$N:$N,AP$1)</f>
        <v>0</v>
      </c>
      <c r="AQ751" s="86">
        <f>SUMIFS('sys inv movment rpt'!$M:$M,'sys inv movment rpt'!$L:$L,$M751,'sys inv movment rpt'!$N:$N,AQ$1)</f>
        <v>0</v>
      </c>
      <c r="AR751" s="86">
        <f>SUMIFS('sys inv movment rpt'!$M:$M,'sys inv movment rpt'!$L:$L,$M751,'sys inv movment rpt'!$N:$N,AR$1)</f>
        <v>0</v>
      </c>
      <c r="AS751" s="86">
        <f>SUMIFS('sys inv movment rpt'!$M:$M,'sys inv movment rpt'!$L:$L,$M751,'sys inv movment rpt'!$N:$N,AS$1)</f>
        <v>0</v>
      </c>
      <c r="AT751" s="86">
        <f>SUMIFS('sys inv movment rpt'!$M:$M,'sys inv movment rpt'!$L:$L,$M751,'sys inv movment rpt'!$N:$N,AT$1)</f>
        <v>0</v>
      </c>
      <c r="AU751" s="86">
        <f>SUMIFS('sys inv movment rpt'!$M:$M,'sys inv movment rpt'!$L:$L,$M751,'sys inv movment rpt'!$N:$N,AU$1)</f>
        <v>0</v>
      </c>
      <c r="AV751" s="86">
        <f>SUMIFS('sys inv movment rpt'!$M:$M,'sys inv movment rpt'!$L:$L,$M751,'sys inv movment rpt'!$N:$N,AV$1)</f>
        <v>0</v>
      </c>
      <c r="AW751" s="87" t="str">
        <f>IFERROR(VLOOKUP(A751,'sys-backorder details'!E:U,17,0),"-")</f>
        <v>-</v>
      </c>
      <c r="AX751" s="87" t="str">
        <f>IF(K751&gt;1,VLOOKUP(A751,'settings-routing'!A:I,9,0),"")</f>
        <v/>
      </c>
    </row>
    <row r="752" ht="12.75" hidden="1" customHeight="1">
      <c r="A752" s="50" t="s">
        <v>1647</v>
      </c>
      <c r="B752" s="50" t="s">
        <v>1648</v>
      </c>
      <c r="C752" s="50">
        <f t="shared" si="2"/>
        <v>0</v>
      </c>
      <c r="D752" s="80">
        <f>SUMIF('Stocks 101-111'!$J:$J,'item dashboard'!A752,'Stocks 101-111'!K:K)</f>
        <v>0</v>
      </c>
      <c r="E752" s="80">
        <f>SUMIF('Stocks 101-111'!$J:$J,'item dashboard'!A752,'Stocks 101-111'!$L:$L)</f>
        <v>0</v>
      </c>
      <c r="F752" s="81">
        <f t="shared" si="3"/>
        <v>0</v>
      </c>
      <c r="G752" s="82">
        <f t="shared" si="4"/>
        <v>0</v>
      </c>
      <c r="H752" s="50">
        <f>SUMIFS('sys-backorder details'!$M:$M,'sys-backorder details'!$E:$E,'item dashboard'!A752,'sys-backorder details'!$V:$V,"")</f>
        <v>0</v>
      </c>
      <c r="I752" s="83">
        <f>SUMIF('settings-routing'!$I:$I,'item dashboard'!A752,'settings-routing'!$O:$O)</f>
        <v>0</v>
      </c>
      <c r="J752" s="50">
        <f>SUMIFS('sys-backorder details'!$M:$M,'sys-backorder details'!$E:$E,'item dashboard'!A752,'sys-backorder details'!$V:$V,"Call off")</f>
        <v>0</v>
      </c>
      <c r="K752" s="84">
        <f t="shared" si="5"/>
        <v>0</v>
      </c>
      <c r="L752" s="84">
        <f>SUMIF('Production Plan'!$E:$E,'item dashboard'!A752,'Production Plan'!$N:$N)</f>
        <v>0</v>
      </c>
      <c r="M752" s="85" t="str">
        <f t="shared" si="6"/>
        <v>B-L13SQ-047LEGO-1 Ltr. Orange Printed Lego Bottle</v>
      </c>
      <c r="N752" s="86">
        <f>SUMIFS('sys inv movment rpt'!$M:$M,'sys inv movment rpt'!$L:$L,$M752,'sys inv movment rpt'!$N:$N,N$1)</f>
        <v>0</v>
      </c>
      <c r="O752" s="86">
        <f>SUMIFS('sys inv movment rpt'!$M:$M,'sys inv movment rpt'!$L:$L,$M752,'sys inv movment rpt'!$N:$N,O$1)</f>
        <v>0</v>
      </c>
      <c r="P752" s="86">
        <f>SUMIFS('sys inv movment rpt'!$M:$M,'sys inv movment rpt'!$L:$L,$M752,'sys inv movment rpt'!$N:$N,P$1)</f>
        <v>0</v>
      </c>
      <c r="Q752" s="86">
        <f>SUMIFS('sys inv movment rpt'!$M:$M,'sys inv movment rpt'!$L:$L,$M752,'sys inv movment rpt'!$N:$N,Q$1)</f>
        <v>0</v>
      </c>
      <c r="R752" s="86">
        <f>SUMIFS('sys inv movment rpt'!$M:$M,'sys inv movment rpt'!$L:$L,$M752,'sys inv movment rpt'!$N:$N,R$1)</f>
        <v>0</v>
      </c>
      <c r="S752" s="86">
        <f>SUMIFS('sys inv movment rpt'!$M:$M,'sys inv movment rpt'!$L:$L,$M752,'sys inv movment rpt'!$N:$N,S$1)</f>
        <v>0</v>
      </c>
      <c r="T752" s="86">
        <f>SUMIFS('sys inv movment rpt'!$M:$M,'sys inv movment rpt'!$L:$L,$M752,'sys inv movment rpt'!$N:$N,T$1)</f>
        <v>0</v>
      </c>
      <c r="U752" s="86">
        <f>SUMIFS('sys inv movment rpt'!$M:$M,'sys inv movment rpt'!$L:$L,$M752,'sys inv movment rpt'!$N:$N,U$1)</f>
        <v>0</v>
      </c>
      <c r="V752" s="86">
        <f>SUMIFS('sys inv movment rpt'!$M:$M,'sys inv movment rpt'!$L:$L,$M752,'sys inv movment rpt'!$N:$N,V$1)</f>
        <v>0</v>
      </c>
      <c r="W752" s="86">
        <f>SUMIFS('sys inv movment rpt'!$M:$M,'sys inv movment rpt'!$L:$L,$M752,'sys inv movment rpt'!$N:$N,W$1)</f>
        <v>0</v>
      </c>
      <c r="X752" s="86">
        <f>SUMIFS('sys inv movment rpt'!$M:$M,'sys inv movment rpt'!$L:$L,$M752,'sys inv movment rpt'!$N:$N,X$1)</f>
        <v>0</v>
      </c>
      <c r="Y752" s="86">
        <f>SUMIFS('sys inv movment rpt'!$M:$M,'sys inv movment rpt'!$L:$L,$M752,'sys inv movment rpt'!$N:$N,Y$1)</f>
        <v>0</v>
      </c>
      <c r="Z752" s="86">
        <f>SUMIFS('sys inv movment rpt'!$M:$M,'sys inv movment rpt'!$L:$L,$M752,'sys inv movment rpt'!$N:$N,Z$1)</f>
        <v>0</v>
      </c>
      <c r="AA752" s="86">
        <f>SUMIFS('sys inv movment rpt'!$M:$M,'sys inv movment rpt'!$L:$L,$M752,'sys inv movment rpt'!$N:$N,AA$1)</f>
        <v>0</v>
      </c>
      <c r="AB752" s="86">
        <f>SUMIFS('sys inv movment rpt'!$M:$M,'sys inv movment rpt'!$L:$L,$M752,'sys inv movment rpt'!$N:$N,AB$1)</f>
        <v>0</v>
      </c>
      <c r="AC752" s="86">
        <f>SUMIFS('sys inv movment rpt'!$M:$M,'sys inv movment rpt'!$L:$L,$M752,'sys inv movment rpt'!$N:$N,AC$1)</f>
        <v>0</v>
      </c>
      <c r="AD752" s="86">
        <f>SUMIFS('sys inv movment rpt'!$M:$M,'sys inv movment rpt'!$L:$L,$M752,'sys inv movment rpt'!$N:$N,AD$1)</f>
        <v>0</v>
      </c>
      <c r="AE752" s="86">
        <f>SUMIFS('sys inv movment rpt'!$M:$M,'sys inv movment rpt'!$L:$L,$M752,'sys inv movment rpt'!$N:$N,AE$1)</f>
        <v>0</v>
      </c>
      <c r="AF752" s="86">
        <f>SUMIFS('sys inv movment rpt'!$M:$M,'sys inv movment rpt'!$L:$L,$M752,'sys inv movment rpt'!$N:$N,AF$1)</f>
        <v>0</v>
      </c>
      <c r="AG752" s="86">
        <f>SUMIFS('sys inv movment rpt'!$M:$M,'sys inv movment rpt'!$L:$L,$M752,'sys inv movment rpt'!$N:$N,AG$1)</f>
        <v>0</v>
      </c>
      <c r="AH752" s="86">
        <f>SUMIFS('sys inv movment rpt'!$M:$M,'sys inv movment rpt'!$L:$L,$M752,'sys inv movment rpt'!$N:$N,AH$1)</f>
        <v>0</v>
      </c>
      <c r="AI752" s="86">
        <f>SUMIFS('sys inv movment rpt'!$M:$M,'sys inv movment rpt'!$L:$L,$M752,'sys inv movment rpt'!$N:$N,AI$1)</f>
        <v>0</v>
      </c>
      <c r="AJ752" s="86">
        <f>SUMIFS('sys inv movment rpt'!$M:$M,'sys inv movment rpt'!$L:$L,$M752,'sys inv movment rpt'!$N:$N,AJ$1)</f>
        <v>0</v>
      </c>
      <c r="AK752" s="86">
        <f>SUMIFS('sys inv movment rpt'!$M:$M,'sys inv movment rpt'!$L:$L,$M752,'sys inv movment rpt'!$N:$N,AK$1)</f>
        <v>0</v>
      </c>
      <c r="AL752" s="86">
        <f>SUMIFS('sys inv movment rpt'!$M:$M,'sys inv movment rpt'!$L:$L,$M752,'sys inv movment rpt'!$N:$N,AL$1)</f>
        <v>0</v>
      </c>
      <c r="AM752" s="86">
        <f>SUMIFS('sys inv movment rpt'!$M:$M,'sys inv movment rpt'!$L:$L,$M752,'sys inv movment rpt'!$N:$N,AM$1)</f>
        <v>0</v>
      </c>
      <c r="AN752" s="86">
        <f>SUMIFS('sys inv movment rpt'!$M:$M,'sys inv movment rpt'!$L:$L,$M752,'sys inv movment rpt'!$N:$N,AN$1)</f>
        <v>0</v>
      </c>
      <c r="AO752" s="86">
        <f>SUMIFS('sys inv movment rpt'!$M:$M,'sys inv movment rpt'!$L:$L,$M752,'sys inv movment rpt'!$N:$N,AO$1)</f>
        <v>0</v>
      </c>
      <c r="AP752" s="86">
        <f>SUMIFS('sys inv movment rpt'!$M:$M,'sys inv movment rpt'!$L:$L,$M752,'sys inv movment rpt'!$N:$N,AP$1)</f>
        <v>0</v>
      </c>
      <c r="AQ752" s="86">
        <f>SUMIFS('sys inv movment rpt'!$M:$M,'sys inv movment rpt'!$L:$L,$M752,'sys inv movment rpt'!$N:$N,AQ$1)</f>
        <v>0</v>
      </c>
      <c r="AR752" s="86">
        <f>SUMIFS('sys inv movment rpt'!$M:$M,'sys inv movment rpt'!$L:$L,$M752,'sys inv movment rpt'!$N:$N,AR$1)</f>
        <v>0</v>
      </c>
      <c r="AS752" s="86">
        <f>SUMIFS('sys inv movment rpt'!$M:$M,'sys inv movment rpt'!$L:$L,$M752,'sys inv movment rpt'!$N:$N,AS$1)</f>
        <v>0</v>
      </c>
      <c r="AT752" s="86">
        <f>SUMIFS('sys inv movment rpt'!$M:$M,'sys inv movment rpt'!$L:$L,$M752,'sys inv movment rpt'!$N:$N,AT$1)</f>
        <v>0</v>
      </c>
      <c r="AU752" s="86">
        <f>SUMIFS('sys inv movment rpt'!$M:$M,'sys inv movment rpt'!$L:$L,$M752,'sys inv movment rpt'!$N:$N,AU$1)</f>
        <v>0</v>
      </c>
      <c r="AV752" s="86">
        <f>SUMIFS('sys inv movment rpt'!$M:$M,'sys inv movment rpt'!$L:$L,$M752,'sys inv movment rpt'!$N:$N,AV$1)</f>
        <v>0</v>
      </c>
      <c r="AW752" s="87" t="str">
        <f>IFERROR(VLOOKUP(A752,'sys-backorder details'!E:U,17,0),"-")</f>
        <v>-</v>
      </c>
      <c r="AX752" s="87" t="str">
        <f>IF(K752&gt;1,VLOOKUP(A752,'settings-routing'!A:I,9,0),"")</f>
        <v/>
      </c>
    </row>
    <row r="753" ht="12.75" hidden="1" customHeight="1">
      <c r="A753" s="28" t="s">
        <v>1649</v>
      </c>
      <c r="B753" s="28" t="s">
        <v>1513</v>
      </c>
      <c r="C753" s="50">
        <f t="shared" si="2"/>
        <v>0</v>
      </c>
      <c r="D753" s="80">
        <f>SUMIF('Stocks 101-111'!$J:$J,'item dashboard'!A753,'Stocks 101-111'!K:K)</f>
        <v>0</v>
      </c>
      <c r="E753" s="80">
        <f>SUMIF('Stocks 101-111'!$J:$J,'item dashboard'!A753,'Stocks 101-111'!$L:$L)</f>
        <v>0</v>
      </c>
      <c r="F753" s="81">
        <f t="shared" si="3"/>
        <v>0</v>
      </c>
      <c r="G753" s="82">
        <f t="shared" si="4"/>
        <v>0</v>
      </c>
      <c r="H753" s="50">
        <f>SUMIFS('sys-backorder details'!$M:$M,'sys-backorder details'!$E:$E,'item dashboard'!A753,'sys-backorder details'!$V:$V,"")</f>
        <v>0</v>
      </c>
      <c r="I753" s="83">
        <f>SUMIF('settings-routing'!$I:$I,'item dashboard'!A753,'settings-routing'!$O:$O)</f>
        <v>0</v>
      </c>
      <c r="J753" s="50">
        <f>SUMIFS('sys-backorder details'!$M:$M,'sys-backorder details'!$E:$E,'item dashboard'!A753,'sys-backorder details'!$V:$V,"Call off")</f>
        <v>0</v>
      </c>
      <c r="K753" s="84">
        <f t="shared" si="5"/>
        <v>0</v>
      </c>
      <c r="L753" s="84">
        <f>SUMIF('Production Plan'!$E:$E,'item dashboard'!A753,'Production Plan'!$N:$N)</f>
        <v>0</v>
      </c>
      <c r="M753" s="85" t="str">
        <f t="shared" si="6"/>
        <v>B-L13SQ-N47-1 Ltr. Natural Bottle</v>
      </c>
      <c r="N753" s="86">
        <f>SUMIFS('sys inv movment rpt'!$M:$M,'sys inv movment rpt'!$L:$L,$M753,'sys inv movment rpt'!$N:$N,N$1)</f>
        <v>0</v>
      </c>
      <c r="O753" s="86">
        <f>SUMIFS('sys inv movment rpt'!$M:$M,'sys inv movment rpt'!$L:$L,$M753,'sys inv movment rpt'!$N:$N,O$1)</f>
        <v>0</v>
      </c>
      <c r="P753" s="86">
        <f>SUMIFS('sys inv movment rpt'!$M:$M,'sys inv movment rpt'!$L:$L,$M753,'sys inv movment rpt'!$N:$N,P$1)</f>
        <v>0</v>
      </c>
      <c r="Q753" s="86">
        <f>SUMIFS('sys inv movment rpt'!$M:$M,'sys inv movment rpt'!$L:$L,$M753,'sys inv movment rpt'!$N:$N,Q$1)</f>
        <v>0</v>
      </c>
      <c r="R753" s="86">
        <f>SUMIFS('sys inv movment rpt'!$M:$M,'sys inv movment rpt'!$L:$L,$M753,'sys inv movment rpt'!$N:$N,R$1)</f>
        <v>0</v>
      </c>
      <c r="S753" s="86">
        <f>SUMIFS('sys inv movment rpt'!$M:$M,'sys inv movment rpt'!$L:$L,$M753,'sys inv movment rpt'!$N:$N,S$1)</f>
        <v>0</v>
      </c>
      <c r="T753" s="86">
        <f>SUMIFS('sys inv movment rpt'!$M:$M,'sys inv movment rpt'!$L:$L,$M753,'sys inv movment rpt'!$N:$N,T$1)</f>
        <v>0</v>
      </c>
      <c r="U753" s="86">
        <f>SUMIFS('sys inv movment rpt'!$M:$M,'sys inv movment rpt'!$L:$L,$M753,'sys inv movment rpt'!$N:$N,U$1)</f>
        <v>0</v>
      </c>
      <c r="V753" s="86">
        <f>SUMIFS('sys inv movment rpt'!$M:$M,'sys inv movment rpt'!$L:$L,$M753,'sys inv movment rpt'!$N:$N,V$1)</f>
        <v>0</v>
      </c>
      <c r="W753" s="86">
        <f>SUMIFS('sys inv movment rpt'!$M:$M,'sys inv movment rpt'!$L:$L,$M753,'sys inv movment rpt'!$N:$N,W$1)</f>
        <v>0</v>
      </c>
      <c r="X753" s="86">
        <f>SUMIFS('sys inv movment rpt'!$M:$M,'sys inv movment rpt'!$L:$L,$M753,'sys inv movment rpt'!$N:$N,X$1)</f>
        <v>0</v>
      </c>
      <c r="Y753" s="86">
        <f>SUMIFS('sys inv movment rpt'!$M:$M,'sys inv movment rpt'!$L:$L,$M753,'sys inv movment rpt'!$N:$N,Y$1)</f>
        <v>0</v>
      </c>
      <c r="Z753" s="86">
        <f>SUMIFS('sys inv movment rpt'!$M:$M,'sys inv movment rpt'!$L:$L,$M753,'sys inv movment rpt'!$N:$N,Z$1)</f>
        <v>0</v>
      </c>
      <c r="AA753" s="86">
        <f>SUMIFS('sys inv movment rpt'!$M:$M,'sys inv movment rpt'!$L:$L,$M753,'sys inv movment rpt'!$N:$N,AA$1)</f>
        <v>0</v>
      </c>
      <c r="AB753" s="86">
        <f>SUMIFS('sys inv movment rpt'!$M:$M,'sys inv movment rpt'!$L:$L,$M753,'sys inv movment rpt'!$N:$N,AB$1)</f>
        <v>0</v>
      </c>
      <c r="AC753" s="86">
        <f>SUMIFS('sys inv movment rpt'!$M:$M,'sys inv movment rpt'!$L:$L,$M753,'sys inv movment rpt'!$N:$N,AC$1)</f>
        <v>0</v>
      </c>
      <c r="AD753" s="86">
        <f>SUMIFS('sys inv movment rpt'!$M:$M,'sys inv movment rpt'!$L:$L,$M753,'sys inv movment rpt'!$N:$N,AD$1)</f>
        <v>0</v>
      </c>
      <c r="AE753" s="86">
        <f>SUMIFS('sys inv movment rpt'!$M:$M,'sys inv movment rpt'!$L:$L,$M753,'sys inv movment rpt'!$N:$N,AE$1)</f>
        <v>0</v>
      </c>
      <c r="AF753" s="86">
        <f>SUMIFS('sys inv movment rpt'!$M:$M,'sys inv movment rpt'!$L:$L,$M753,'sys inv movment rpt'!$N:$N,AF$1)</f>
        <v>0</v>
      </c>
      <c r="AG753" s="86">
        <f>SUMIFS('sys inv movment rpt'!$M:$M,'sys inv movment rpt'!$L:$L,$M753,'sys inv movment rpt'!$N:$N,AG$1)</f>
        <v>0</v>
      </c>
      <c r="AH753" s="86">
        <f>SUMIFS('sys inv movment rpt'!$M:$M,'sys inv movment rpt'!$L:$L,$M753,'sys inv movment rpt'!$N:$N,AH$1)</f>
        <v>0</v>
      </c>
      <c r="AI753" s="86">
        <f>SUMIFS('sys inv movment rpt'!$M:$M,'sys inv movment rpt'!$L:$L,$M753,'sys inv movment rpt'!$N:$N,AI$1)</f>
        <v>0</v>
      </c>
      <c r="AJ753" s="86">
        <f>SUMIFS('sys inv movment rpt'!$M:$M,'sys inv movment rpt'!$L:$L,$M753,'sys inv movment rpt'!$N:$N,AJ$1)</f>
        <v>0</v>
      </c>
      <c r="AK753" s="86">
        <f>SUMIFS('sys inv movment rpt'!$M:$M,'sys inv movment rpt'!$L:$L,$M753,'sys inv movment rpt'!$N:$N,AK$1)</f>
        <v>0</v>
      </c>
      <c r="AL753" s="86">
        <f>SUMIFS('sys inv movment rpt'!$M:$M,'sys inv movment rpt'!$L:$L,$M753,'sys inv movment rpt'!$N:$N,AL$1)</f>
        <v>0</v>
      </c>
      <c r="AM753" s="86">
        <f>SUMIFS('sys inv movment rpt'!$M:$M,'sys inv movment rpt'!$L:$L,$M753,'sys inv movment rpt'!$N:$N,AM$1)</f>
        <v>0</v>
      </c>
      <c r="AN753" s="86">
        <f>SUMIFS('sys inv movment rpt'!$M:$M,'sys inv movment rpt'!$L:$L,$M753,'sys inv movment rpt'!$N:$N,AN$1)</f>
        <v>0</v>
      </c>
      <c r="AO753" s="86">
        <f>SUMIFS('sys inv movment rpt'!$M:$M,'sys inv movment rpt'!$L:$L,$M753,'sys inv movment rpt'!$N:$N,AO$1)</f>
        <v>0</v>
      </c>
      <c r="AP753" s="86">
        <f>SUMIFS('sys inv movment rpt'!$M:$M,'sys inv movment rpt'!$L:$L,$M753,'sys inv movment rpt'!$N:$N,AP$1)</f>
        <v>0</v>
      </c>
      <c r="AQ753" s="86">
        <f>SUMIFS('sys inv movment rpt'!$M:$M,'sys inv movment rpt'!$L:$L,$M753,'sys inv movment rpt'!$N:$N,AQ$1)</f>
        <v>0</v>
      </c>
      <c r="AR753" s="86">
        <f>SUMIFS('sys inv movment rpt'!$M:$M,'sys inv movment rpt'!$L:$L,$M753,'sys inv movment rpt'!$N:$N,AR$1)</f>
        <v>0</v>
      </c>
      <c r="AS753" s="86">
        <f>SUMIFS('sys inv movment rpt'!$M:$M,'sys inv movment rpt'!$L:$L,$M753,'sys inv movment rpt'!$N:$N,AS$1)</f>
        <v>0</v>
      </c>
      <c r="AT753" s="86">
        <f>SUMIFS('sys inv movment rpt'!$M:$M,'sys inv movment rpt'!$L:$L,$M753,'sys inv movment rpt'!$N:$N,AT$1)</f>
        <v>0</v>
      </c>
      <c r="AU753" s="86">
        <f>SUMIFS('sys inv movment rpt'!$M:$M,'sys inv movment rpt'!$L:$L,$M753,'sys inv movment rpt'!$N:$N,AU$1)</f>
        <v>0</v>
      </c>
      <c r="AV753" s="86">
        <f>SUMIFS('sys inv movment rpt'!$M:$M,'sys inv movment rpt'!$L:$L,$M753,'sys inv movment rpt'!$N:$N,AV$1)</f>
        <v>0</v>
      </c>
      <c r="AW753" s="87" t="str">
        <f>IFERROR(VLOOKUP(A753,'sys-backorder details'!E:U,17,0),"-")</f>
        <v>-</v>
      </c>
      <c r="AX753" s="87" t="str">
        <f>IF(K753&gt;1,VLOOKUP(A753,'settings-routing'!A:I,9,0),"")</f>
        <v/>
      </c>
    </row>
    <row r="754" ht="12.75" hidden="1" customHeight="1">
      <c r="A754" s="28" t="s">
        <v>1650</v>
      </c>
      <c r="B754" s="28" t="s">
        <v>1651</v>
      </c>
      <c r="C754" s="50">
        <f t="shared" si="2"/>
        <v>0</v>
      </c>
      <c r="D754" s="80">
        <f>SUMIF('Stocks 101-111'!$J:$J,'item dashboard'!A754,'Stocks 101-111'!K:K)</f>
        <v>0</v>
      </c>
      <c r="E754" s="80">
        <f>SUMIF('Stocks 101-111'!$J:$J,'item dashboard'!A754,'Stocks 101-111'!$L:$L)</f>
        <v>0</v>
      </c>
      <c r="F754" s="81">
        <f t="shared" si="3"/>
        <v>0</v>
      </c>
      <c r="G754" s="82">
        <f t="shared" si="4"/>
        <v>0</v>
      </c>
      <c r="H754" s="50">
        <f>SUMIFS('sys-backorder details'!$M:$M,'sys-backorder details'!$E:$E,'item dashboard'!A754,'sys-backorder details'!$V:$V,"")</f>
        <v>0</v>
      </c>
      <c r="I754" s="83">
        <f>SUMIF('settings-routing'!$I:$I,'item dashboard'!A754,'settings-routing'!$O:$O)</f>
        <v>0</v>
      </c>
      <c r="J754" s="50">
        <f>SUMIFS('sys-backorder details'!$M:$M,'sys-backorder details'!$E:$E,'item dashboard'!A754,'sys-backorder details'!$V:$V,"Call off")</f>
        <v>0</v>
      </c>
      <c r="K754" s="84">
        <f t="shared" si="5"/>
        <v>0</v>
      </c>
      <c r="L754" s="84">
        <f>SUMIF('Production Plan'!$E:$E,'item dashboard'!A754,'Production Plan'!$N:$N)</f>
        <v>0</v>
      </c>
      <c r="M754" s="85" t="str">
        <f t="shared" si="6"/>
        <v>B-L13SQ-N47SMG-1 Ltr. Natural Printed Sameg Bottle</v>
      </c>
      <c r="N754" s="86">
        <f>SUMIFS('sys inv movment rpt'!$M:$M,'sys inv movment rpt'!$L:$L,$M754,'sys inv movment rpt'!$N:$N,N$1)</f>
        <v>0</v>
      </c>
      <c r="O754" s="86">
        <f>SUMIFS('sys inv movment rpt'!$M:$M,'sys inv movment rpt'!$L:$L,$M754,'sys inv movment rpt'!$N:$N,O$1)</f>
        <v>0</v>
      </c>
      <c r="P754" s="86">
        <f>SUMIFS('sys inv movment rpt'!$M:$M,'sys inv movment rpt'!$L:$L,$M754,'sys inv movment rpt'!$N:$N,P$1)</f>
        <v>0</v>
      </c>
      <c r="Q754" s="86">
        <f>SUMIFS('sys inv movment rpt'!$M:$M,'sys inv movment rpt'!$L:$L,$M754,'sys inv movment rpt'!$N:$N,Q$1)</f>
        <v>0</v>
      </c>
      <c r="R754" s="86">
        <f>SUMIFS('sys inv movment rpt'!$M:$M,'sys inv movment rpt'!$L:$L,$M754,'sys inv movment rpt'!$N:$N,R$1)</f>
        <v>0</v>
      </c>
      <c r="S754" s="86">
        <f>SUMIFS('sys inv movment rpt'!$M:$M,'sys inv movment rpt'!$L:$L,$M754,'sys inv movment rpt'!$N:$N,S$1)</f>
        <v>0</v>
      </c>
      <c r="T754" s="86">
        <f>SUMIFS('sys inv movment rpt'!$M:$M,'sys inv movment rpt'!$L:$L,$M754,'sys inv movment rpt'!$N:$N,T$1)</f>
        <v>0</v>
      </c>
      <c r="U754" s="86">
        <f>SUMIFS('sys inv movment rpt'!$M:$M,'sys inv movment rpt'!$L:$L,$M754,'sys inv movment rpt'!$N:$N,U$1)</f>
        <v>0</v>
      </c>
      <c r="V754" s="86">
        <f>SUMIFS('sys inv movment rpt'!$M:$M,'sys inv movment rpt'!$L:$L,$M754,'sys inv movment rpt'!$N:$N,V$1)</f>
        <v>0</v>
      </c>
      <c r="W754" s="86">
        <f>SUMIFS('sys inv movment rpt'!$M:$M,'sys inv movment rpt'!$L:$L,$M754,'sys inv movment rpt'!$N:$N,W$1)</f>
        <v>0</v>
      </c>
      <c r="X754" s="86">
        <f>SUMIFS('sys inv movment rpt'!$M:$M,'sys inv movment rpt'!$L:$L,$M754,'sys inv movment rpt'!$N:$N,X$1)</f>
        <v>0</v>
      </c>
      <c r="Y754" s="86">
        <f>SUMIFS('sys inv movment rpt'!$M:$M,'sys inv movment rpt'!$L:$L,$M754,'sys inv movment rpt'!$N:$N,Y$1)</f>
        <v>0</v>
      </c>
      <c r="Z754" s="86">
        <f>SUMIFS('sys inv movment rpt'!$M:$M,'sys inv movment rpt'!$L:$L,$M754,'sys inv movment rpt'!$N:$N,Z$1)</f>
        <v>0</v>
      </c>
      <c r="AA754" s="86">
        <f>SUMIFS('sys inv movment rpt'!$M:$M,'sys inv movment rpt'!$L:$L,$M754,'sys inv movment rpt'!$N:$N,AA$1)</f>
        <v>0</v>
      </c>
      <c r="AB754" s="86">
        <f>SUMIFS('sys inv movment rpt'!$M:$M,'sys inv movment rpt'!$L:$L,$M754,'sys inv movment rpt'!$N:$N,AB$1)</f>
        <v>0</v>
      </c>
      <c r="AC754" s="86">
        <f>SUMIFS('sys inv movment rpt'!$M:$M,'sys inv movment rpt'!$L:$L,$M754,'sys inv movment rpt'!$N:$N,AC$1)</f>
        <v>0</v>
      </c>
      <c r="AD754" s="86">
        <f>SUMIFS('sys inv movment rpt'!$M:$M,'sys inv movment rpt'!$L:$L,$M754,'sys inv movment rpt'!$N:$N,AD$1)</f>
        <v>0</v>
      </c>
      <c r="AE754" s="86">
        <f>SUMIFS('sys inv movment rpt'!$M:$M,'sys inv movment rpt'!$L:$L,$M754,'sys inv movment rpt'!$N:$N,AE$1)</f>
        <v>0</v>
      </c>
      <c r="AF754" s="86">
        <f>SUMIFS('sys inv movment rpt'!$M:$M,'sys inv movment rpt'!$L:$L,$M754,'sys inv movment rpt'!$N:$N,AF$1)</f>
        <v>0</v>
      </c>
      <c r="AG754" s="86">
        <f>SUMIFS('sys inv movment rpt'!$M:$M,'sys inv movment rpt'!$L:$L,$M754,'sys inv movment rpt'!$N:$N,AG$1)</f>
        <v>0</v>
      </c>
      <c r="AH754" s="86">
        <f>SUMIFS('sys inv movment rpt'!$M:$M,'sys inv movment rpt'!$L:$L,$M754,'sys inv movment rpt'!$N:$N,AH$1)</f>
        <v>0</v>
      </c>
      <c r="AI754" s="86">
        <f>SUMIFS('sys inv movment rpt'!$M:$M,'sys inv movment rpt'!$L:$L,$M754,'sys inv movment rpt'!$N:$N,AI$1)</f>
        <v>0</v>
      </c>
      <c r="AJ754" s="86">
        <f>SUMIFS('sys inv movment rpt'!$M:$M,'sys inv movment rpt'!$L:$L,$M754,'sys inv movment rpt'!$N:$N,AJ$1)</f>
        <v>0</v>
      </c>
      <c r="AK754" s="86">
        <f>SUMIFS('sys inv movment rpt'!$M:$M,'sys inv movment rpt'!$L:$L,$M754,'sys inv movment rpt'!$N:$N,AK$1)</f>
        <v>0</v>
      </c>
      <c r="AL754" s="86">
        <f>SUMIFS('sys inv movment rpt'!$M:$M,'sys inv movment rpt'!$L:$L,$M754,'sys inv movment rpt'!$N:$N,AL$1)</f>
        <v>0</v>
      </c>
      <c r="AM754" s="86">
        <f>SUMIFS('sys inv movment rpt'!$M:$M,'sys inv movment rpt'!$L:$L,$M754,'sys inv movment rpt'!$N:$N,AM$1)</f>
        <v>0</v>
      </c>
      <c r="AN754" s="86">
        <f>SUMIFS('sys inv movment rpt'!$M:$M,'sys inv movment rpt'!$L:$L,$M754,'sys inv movment rpt'!$N:$N,AN$1)</f>
        <v>0</v>
      </c>
      <c r="AO754" s="86">
        <f>SUMIFS('sys inv movment rpt'!$M:$M,'sys inv movment rpt'!$L:$L,$M754,'sys inv movment rpt'!$N:$N,AO$1)</f>
        <v>0</v>
      </c>
      <c r="AP754" s="86">
        <f>SUMIFS('sys inv movment rpt'!$M:$M,'sys inv movment rpt'!$L:$L,$M754,'sys inv movment rpt'!$N:$N,AP$1)</f>
        <v>0</v>
      </c>
      <c r="AQ754" s="86">
        <f>SUMIFS('sys inv movment rpt'!$M:$M,'sys inv movment rpt'!$L:$L,$M754,'sys inv movment rpt'!$N:$N,AQ$1)</f>
        <v>0</v>
      </c>
      <c r="AR754" s="86">
        <f>SUMIFS('sys inv movment rpt'!$M:$M,'sys inv movment rpt'!$L:$L,$M754,'sys inv movment rpt'!$N:$N,AR$1)</f>
        <v>0</v>
      </c>
      <c r="AS754" s="86">
        <f>SUMIFS('sys inv movment rpt'!$M:$M,'sys inv movment rpt'!$L:$L,$M754,'sys inv movment rpt'!$N:$N,AS$1)</f>
        <v>0</v>
      </c>
      <c r="AT754" s="86">
        <f>SUMIFS('sys inv movment rpt'!$M:$M,'sys inv movment rpt'!$L:$L,$M754,'sys inv movment rpt'!$N:$N,AT$1)</f>
        <v>0</v>
      </c>
      <c r="AU754" s="86">
        <f>SUMIFS('sys inv movment rpt'!$M:$M,'sys inv movment rpt'!$L:$L,$M754,'sys inv movment rpt'!$N:$N,AU$1)</f>
        <v>0</v>
      </c>
      <c r="AV754" s="86">
        <f>SUMIFS('sys inv movment rpt'!$M:$M,'sys inv movment rpt'!$L:$L,$M754,'sys inv movment rpt'!$N:$N,AV$1)</f>
        <v>0</v>
      </c>
      <c r="AW754" s="87" t="str">
        <f>IFERROR(VLOOKUP(A754,'sys-backorder details'!E:U,17,0),"-")</f>
        <v>-</v>
      </c>
      <c r="AX754" s="87" t="str">
        <f>IF(K754&gt;1,VLOOKUP(A754,'settings-routing'!A:I,9,0),"")</f>
        <v/>
      </c>
    </row>
    <row r="755" ht="12.75" hidden="1" customHeight="1">
      <c r="A755" s="50" t="s">
        <v>1652</v>
      </c>
      <c r="B755" s="50" t="s">
        <v>1653</v>
      </c>
      <c r="C755" s="50">
        <f t="shared" si="2"/>
        <v>0</v>
      </c>
      <c r="D755" s="80">
        <f>SUMIF('Stocks 101-111'!$J:$J,'item dashboard'!A755,'Stocks 101-111'!K:K)</f>
        <v>0</v>
      </c>
      <c r="E755" s="80">
        <f>SUMIF('Stocks 101-111'!$J:$J,'item dashboard'!A755,'Stocks 101-111'!$L:$L)</f>
        <v>0</v>
      </c>
      <c r="F755" s="81">
        <f t="shared" si="3"/>
        <v>0</v>
      </c>
      <c r="G755" s="82">
        <f t="shared" si="4"/>
        <v>0</v>
      </c>
      <c r="H755" s="50">
        <f>SUMIFS('sys-backorder details'!$M:$M,'sys-backorder details'!$E:$E,'item dashboard'!A755,'sys-backorder details'!$V:$V,"")</f>
        <v>0</v>
      </c>
      <c r="I755" s="83">
        <f>SUMIF('settings-routing'!$I:$I,'item dashboard'!A755,'settings-routing'!$O:$O)</f>
        <v>0</v>
      </c>
      <c r="J755" s="50">
        <f>SUMIFS('sys-backorder details'!$M:$M,'sys-backorder details'!$E:$E,'item dashboard'!A755,'sys-backorder details'!$V:$V,"Call off")</f>
        <v>0</v>
      </c>
      <c r="K755" s="84">
        <f t="shared" si="5"/>
        <v>0</v>
      </c>
      <c r="L755" s="84">
        <f>SUMIF('Production Plan'!$E:$E,'item dashboard'!A755,'Production Plan'!$N:$N)</f>
        <v>0</v>
      </c>
      <c r="M755" s="85" t="str">
        <f t="shared" si="6"/>
        <v>B-L13SQ-O47RAMO-1 Ltr Orange pntd Ramoti Shampoo Bottle</v>
      </c>
      <c r="N755" s="86">
        <f>SUMIFS('sys inv movment rpt'!$M:$M,'sys inv movment rpt'!$L:$L,$M755,'sys inv movment rpt'!$N:$N,N$1)</f>
        <v>0</v>
      </c>
      <c r="O755" s="86">
        <f>SUMIFS('sys inv movment rpt'!$M:$M,'sys inv movment rpt'!$L:$L,$M755,'sys inv movment rpt'!$N:$N,O$1)</f>
        <v>0</v>
      </c>
      <c r="P755" s="86">
        <f>SUMIFS('sys inv movment rpt'!$M:$M,'sys inv movment rpt'!$L:$L,$M755,'sys inv movment rpt'!$N:$N,P$1)</f>
        <v>0</v>
      </c>
      <c r="Q755" s="86">
        <f>SUMIFS('sys inv movment rpt'!$M:$M,'sys inv movment rpt'!$L:$L,$M755,'sys inv movment rpt'!$N:$N,Q$1)</f>
        <v>0</v>
      </c>
      <c r="R755" s="86">
        <f>SUMIFS('sys inv movment rpt'!$M:$M,'sys inv movment rpt'!$L:$L,$M755,'sys inv movment rpt'!$N:$N,R$1)</f>
        <v>0</v>
      </c>
      <c r="S755" s="86">
        <f>SUMIFS('sys inv movment rpt'!$M:$M,'sys inv movment rpt'!$L:$L,$M755,'sys inv movment rpt'!$N:$N,S$1)</f>
        <v>0</v>
      </c>
      <c r="T755" s="86">
        <f>SUMIFS('sys inv movment rpt'!$M:$M,'sys inv movment rpt'!$L:$L,$M755,'sys inv movment rpt'!$N:$N,T$1)</f>
        <v>0</v>
      </c>
      <c r="U755" s="86">
        <f>SUMIFS('sys inv movment rpt'!$M:$M,'sys inv movment rpt'!$L:$L,$M755,'sys inv movment rpt'!$N:$N,U$1)</f>
        <v>0</v>
      </c>
      <c r="V755" s="86">
        <f>SUMIFS('sys inv movment rpt'!$M:$M,'sys inv movment rpt'!$L:$L,$M755,'sys inv movment rpt'!$N:$N,V$1)</f>
        <v>0</v>
      </c>
      <c r="W755" s="86">
        <f>SUMIFS('sys inv movment rpt'!$M:$M,'sys inv movment rpt'!$L:$L,$M755,'sys inv movment rpt'!$N:$N,W$1)</f>
        <v>0</v>
      </c>
      <c r="X755" s="86">
        <f>SUMIFS('sys inv movment rpt'!$M:$M,'sys inv movment rpt'!$L:$L,$M755,'sys inv movment rpt'!$N:$N,X$1)</f>
        <v>0</v>
      </c>
      <c r="Y755" s="86">
        <f>SUMIFS('sys inv movment rpt'!$M:$M,'sys inv movment rpt'!$L:$L,$M755,'sys inv movment rpt'!$N:$N,Y$1)</f>
        <v>0</v>
      </c>
      <c r="Z755" s="86">
        <f>SUMIFS('sys inv movment rpt'!$M:$M,'sys inv movment rpt'!$L:$L,$M755,'sys inv movment rpt'!$N:$N,Z$1)</f>
        <v>0</v>
      </c>
      <c r="AA755" s="86">
        <f>SUMIFS('sys inv movment rpt'!$M:$M,'sys inv movment rpt'!$L:$L,$M755,'sys inv movment rpt'!$N:$N,AA$1)</f>
        <v>0</v>
      </c>
      <c r="AB755" s="86">
        <f>SUMIFS('sys inv movment rpt'!$M:$M,'sys inv movment rpt'!$L:$L,$M755,'sys inv movment rpt'!$N:$N,AB$1)</f>
        <v>0</v>
      </c>
      <c r="AC755" s="86">
        <f>SUMIFS('sys inv movment rpt'!$M:$M,'sys inv movment rpt'!$L:$L,$M755,'sys inv movment rpt'!$N:$N,AC$1)</f>
        <v>0</v>
      </c>
      <c r="AD755" s="86">
        <f>SUMIFS('sys inv movment rpt'!$M:$M,'sys inv movment rpt'!$L:$L,$M755,'sys inv movment rpt'!$N:$N,AD$1)</f>
        <v>0</v>
      </c>
      <c r="AE755" s="86">
        <f>SUMIFS('sys inv movment rpt'!$M:$M,'sys inv movment rpt'!$L:$L,$M755,'sys inv movment rpt'!$N:$N,AE$1)</f>
        <v>0</v>
      </c>
      <c r="AF755" s="86">
        <f>SUMIFS('sys inv movment rpt'!$M:$M,'sys inv movment rpt'!$L:$L,$M755,'sys inv movment rpt'!$N:$N,AF$1)</f>
        <v>0</v>
      </c>
      <c r="AG755" s="86">
        <f>SUMIFS('sys inv movment rpt'!$M:$M,'sys inv movment rpt'!$L:$L,$M755,'sys inv movment rpt'!$N:$N,AG$1)</f>
        <v>0</v>
      </c>
      <c r="AH755" s="86">
        <f>SUMIFS('sys inv movment rpt'!$M:$M,'sys inv movment rpt'!$L:$L,$M755,'sys inv movment rpt'!$N:$N,AH$1)</f>
        <v>0</v>
      </c>
      <c r="AI755" s="86">
        <f>SUMIFS('sys inv movment rpt'!$M:$M,'sys inv movment rpt'!$L:$L,$M755,'sys inv movment rpt'!$N:$N,AI$1)</f>
        <v>0</v>
      </c>
      <c r="AJ755" s="86">
        <f>SUMIFS('sys inv movment rpt'!$M:$M,'sys inv movment rpt'!$L:$L,$M755,'sys inv movment rpt'!$N:$N,AJ$1)</f>
        <v>0</v>
      </c>
      <c r="AK755" s="86">
        <f>SUMIFS('sys inv movment rpt'!$M:$M,'sys inv movment rpt'!$L:$L,$M755,'sys inv movment rpt'!$N:$N,AK$1)</f>
        <v>0</v>
      </c>
      <c r="AL755" s="86">
        <f>SUMIFS('sys inv movment rpt'!$M:$M,'sys inv movment rpt'!$L:$L,$M755,'sys inv movment rpt'!$N:$N,AL$1)</f>
        <v>0</v>
      </c>
      <c r="AM755" s="86">
        <f>SUMIFS('sys inv movment rpt'!$M:$M,'sys inv movment rpt'!$L:$L,$M755,'sys inv movment rpt'!$N:$N,AM$1)</f>
        <v>0</v>
      </c>
      <c r="AN755" s="86">
        <f>SUMIFS('sys inv movment rpt'!$M:$M,'sys inv movment rpt'!$L:$L,$M755,'sys inv movment rpt'!$N:$N,AN$1)</f>
        <v>0</v>
      </c>
      <c r="AO755" s="86">
        <f>SUMIFS('sys inv movment rpt'!$M:$M,'sys inv movment rpt'!$L:$L,$M755,'sys inv movment rpt'!$N:$N,AO$1)</f>
        <v>0</v>
      </c>
      <c r="AP755" s="86">
        <f>SUMIFS('sys inv movment rpt'!$M:$M,'sys inv movment rpt'!$L:$L,$M755,'sys inv movment rpt'!$N:$N,AP$1)</f>
        <v>0</v>
      </c>
      <c r="AQ755" s="86">
        <f>SUMIFS('sys inv movment rpt'!$M:$M,'sys inv movment rpt'!$L:$L,$M755,'sys inv movment rpt'!$N:$N,AQ$1)</f>
        <v>0</v>
      </c>
      <c r="AR755" s="86">
        <f>SUMIFS('sys inv movment rpt'!$M:$M,'sys inv movment rpt'!$L:$L,$M755,'sys inv movment rpt'!$N:$N,AR$1)</f>
        <v>0</v>
      </c>
      <c r="AS755" s="86">
        <f>SUMIFS('sys inv movment rpt'!$M:$M,'sys inv movment rpt'!$L:$L,$M755,'sys inv movment rpt'!$N:$N,AS$1)</f>
        <v>0</v>
      </c>
      <c r="AT755" s="86">
        <f>SUMIFS('sys inv movment rpt'!$M:$M,'sys inv movment rpt'!$L:$L,$M755,'sys inv movment rpt'!$N:$N,AT$1)</f>
        <v>0</v>
      </c>
      <c r="AU755" s="86">
        <f>SUMIFS('sys inv movment rpt'!$M:$M,'sys inv movment rpt'!$L:$L,$M755,'sys inv movment rpt'!$N:$N,AU$1)</f>
        <v>0</v>
      </c>
      <c r="AV755" s="86">
        <f>SUMIFS('sys inv movment rpt'!$M:$M,'sys inv movment rpt'!$L:$L,$M755,'sys inv movment rpt'!$N:$N,AV$1)</f>
        <v>0</v>
      </c>
      <c r="AW755" s="87" t="str">
        <f>IFERROR(VLOOKUP(A755,'sys-backorder details'!E:U,17,0),"-")</f>
        <v>-</v>
      </c>
      <c r="AX755" s="87" t="str">
        <f>IF(K755&gt;1,VLOOKUP(A755,'settings-routing'!A:I,9,0),"")</f>
        <v/>
      </c>
    </row>
    <row r="756" ht="12.75" hidden="1" customHeight="1">
      <c r="A756" s="50" t="s">
        <v>1654</v>
      </c>
      <c r="B756" s="50" t="s">
        <v>1655</v>
      </c>
      <c r="C756" s="50">
        <f t="shared" si="2"/>
        <v>0</v>
      </c>
      <c r="D756" s="80">
        <f>SUMIF('Stocks 101-111'!$J:$J,'item dashboard'!A756,'Stocks 101-111'!K:K)</f>
        <v>0</v>
      </c>
      <c r="E756" s="80">
        <f>SUMIF('Stocks 101-111'!$J:$J,'item dashboard'!A756,'Stocks 101-111'!$L:$L)</f>
        <v>0</v>
      </c>
      <c r="F756" s="81">
        <f t="shared" si="3"/>
        <v>0</v>
      </c>
      <c r="G756" s="82">
        <f t="shared" si="4"/>
        <v>0</v>
      </c>
      <c r="H756" s="50">
        <f>SUMIFS('sys-backorder details'!$M:$M,'sys-backorder details'!$E:$E,'item dashboard'!A756,'sys-backorder details'!$V:$V,"")</f>
        <v>0</v>
      </c>
      <c r="I756" s="83">
        <f>SUMIF('settings-routing'!$I:$I,'item dashboard'!A756,'settings-routing'!$O:$O)</f>
        <v>0</v>
      </c>
      <c r="J756" s="50">
        <f>SUMIFS('sys-backorder details'!$M:$M,'sys-backorder details'!$E:$E,'item dashboard'!A756,'sys-backorder details'!$V:$V,"Call off")</f>
        <v>0</v>
      </c>
      <c r="K756" s="84">
        <f t="shared" si="5"/>
        <v>0</v>
      </c>
      <c r="L756" s="84">
        <f>SUMIF('Production Plan'!$E:$E,'item dashboard'!A756,'Production Plan'!$N:$N)</f>
        <v>0</v>
      </c>
      <c r="M756" s="85" t="str">
        <f t="shared" si="6"/>
        <v>B-L13SQ-PN47-1 Litre Natural Bottle</v>
      </c>
      <c r="N756" s="86">
        <f>SUMIFS('sys inv movment rpt'!$M:$M,'sys inv movment rpt'!$L:$L,$M756,'sys inv movment rpt'!$N:$N,N$1)</f>
        <v>0</v>
      </c>
      <c r="O756" s="86">
        <f>SUMIFS('sys inv movment rpt'!$M:$M,'sys inv movment rpt'!$L:$L,$M756,'sys inv movment rpt'!$N:$N,O$1)</f>
        <v>0</v>
      </c>
      <c r="P756" s="86">
        <f>SUMIFS('sys inv movment rpt'!$M:$M,'sys inv movment rpt'!$L:$L,$M756,'sys inv movment rpt'!$N:$N,P$1)</f>
        <v>0</v>
      </c>
      <c r="Q756" s="86">
        <f>SUMIFS('sys inv movment rpt'!$M:$M,'sys inv movment rpt'!$L:$L,$M756,'sys inv movment rpt'!$N:$N,Q$1)</f>
        <v>0</v>
      </c>
      <c r="R756" s="86">
        <f>SUMIFS('sys inv movment rpt'!$M:$M,'sys inv movment rpt'!$L:$L,$M756,'sys inv movment rpt'!$N:$N,R$1)</f>
        <v>0</v>
      </c>
      <c r="S756" s="86">
        <f>SUMIFS('sys inv movment rpt'!$M:$M,'sys inv movment rpt'!$L:$L,$M756,'sys inv movment rpt'!$N:$N,S$1)</f>
        <v>0</v>
      </c>
      <c r="T756" s="86">
        <f>SUMIFS('sys inv movment rpt'!$M:$M,'sys inv movment rpt'!$L:$L,$M756,'sys inv movment rpt'!$N:$N,T$1)</f>
        <v>0</v>
      </c>
      <c r="U756" s="86">
        <f>SUMIFS('sys inv movment rpt'!$M:$M,'sys inv movment rpt'!$L:$L,$M756,'sys inv movment rpt'!$N:$N,U$1)</f>
        <v>0</v>
      </c>
      <c r="V756" s="86">
        <f>SUMIFS('sys inv movment rpt'!$M:$M,'sys inv movment rpt'!$L:$L,$M756,'sys inv movment rpt'!$N:$N,V$1)</f>
        <v>0</v>
      </c>
      <c r="W756" s="86">
        <f>SUMIFS('sys inv movment rpt'!$M:$M,'sys inv movment rpt'!$L:$L,$M756,'sys inv movment rpt'!$N:$N,W$1)</f>
        <v>0</v>
      </c>
      <c r="X756" s="86">
        <f>SUMIFS('sys inv movment rpt'!$M:$M,'sys inv movment rpt'!$L:$L,$M756,'sys inv movment rpt'!$N:$N,X$1)</f>
        <v>0</v>
      </c>
      <c r="Y756" s="86">
        <f>SUMIFS('sys inv movment rpt'!$M:$M,'sys inv movment rpt'!$L:$L,$M756,'sys inv movment rpt'!$N:$N,Y$1)</f>
        <v>0</v>
      </c>
      <c r="Z756" s="86">
        <f>SUMIFS('sys inv movment rpt'!$M:$M,'sys inv movment rpt'!$L:$L,$M756,'sys inv movment rpt'!$N:$N,Z$1)</f>
        <v>0</v>
      </c>
      <c r="AA756" s="86">
        <f>SUMIFS('sys inv movment rpt'!$M:$M,'sys inv movment rpt'!$L:$L,$M756,'sys inv movment rpt'!$N:$N,AA$1)</f>
        <v>0</v>
      </c>
      <c r="AB756" s="86">
        <f>SUMIFS('sys inv movment rpt'!$M:$M,'sys inv movment rpt'!$L:$L,$M756,'sys inv movment rpt'!$N:$N,AB$1)</f>
        <v>0</v>
      </c>
      <c r="AC756" s="86">
        <f>SUMIFS('sys inv movment rpt'!$M:$M,'sys inv movment rpt'!$L:$L,$M756,'sys inv movment rpt'!$N:$N,AC$1)</f>
        <v>0</v>
      </c>
      <c r="AD756" s="86">
        <f>SUMIFS('sys inv movment rpt'!$M:$M,'sys inv movment rpt'!$L:$L,$M756,'sys inv movment rpt'!$N:$N,AD$1)</f>
        <v>0</v>
      </c>
      <c r="AE756" s="86">
        <f>SUMIFS('sys inv movment rpt'!$M:$M,'sys inv movment rpt'!$L:$L,$M756,'sys inv movment rpt'!$N:$N,AE$1)</f>
        <v>0</v>
      </c>
      <c r="AF756" s="86">
        <f>SUMIFS('sys inv movment rpt'!$M:$M,'sys inv movment rpt'!$L:$L,$M756,'sys inv movment rpt'!$N:$N,AF$1)</f>
        <v>0</v>
      </c>
      <c r="AG756" s="86">
        <f>SUMIFS('sys inv movment rpt'!$M:$M,'sys inv movment rpt'!$L:$L,$M756,'sys inv movment rpt'!$N:$N,AG$1)</f>
        <v>0</v>
      </c>
      <c r="AH756" s="86">
        <f>SUMIFS('sys inv movment rpt'!$M:$M,'sys inv movment rpt'!$L:$L,$M756,'sys inv movment rpt'!$N:$N,AH$1)</f>
        <v>0</v>
      </c>
      <c r="AI756" s="86">
        <f>SUMIFS('sys inv movment rpt'!$M:$M,'sys inv movment rpt'!$L:$L,$M756,'sys inv movment rpt'!$N:$N,AI$1)</f>
        <v>0</v>
      </c>
      <c r="AJ756" s="86">
        <f>SUMIFS('sys inv movment rpt'!$M:$M,'sys inv movment rpt'!$L:$L,$M756,'sys inv movment rpt'!$N:$N,AJ$1)</f>
        <v>0</v>
      </c>
      <c r="AK756" s="86">
        <f>SUMIFS('sys inv movment rpt'!$M:$M,'sys inv movment rpt'!$L:$L,$M756,'sys inv movment rpt'!$N:$N,AK$1)</f>
        <v>0</v>
      </c>
      <c r="AL756" s="86">
        <f>SUMIFS('sys inv movment rpt'!$M:$M,'sys inv movment rpt'!$L:$L,$M756,'sys inv movment rpt'!$N:$N,AL$1)</f>
        <v>0</v>
      </c>
      <c r="AM756" s="86">
        <f>SUMIFS('sys inv movment rpt'!$M:$M,'sys inv movment rpt'!$L:$L,$M756,'sys inv movment rpt'!$N:$N,AM$1)</f>
        <v>0</v>
      </c>
      <c r="AN756" s="86">
        <f>SUMIFS('sys inv movment rpt'!$M:$M,'sys inv movment rpt'!$L:$L,$M756,'sys inv movment rpt'!$N:$N,AN$1)</f>
        <v>0</v>
      </c>
      <c r="AO756" s="86">
        <f>SUMIFS('sys inv movment rpt'!$M:$M,'sys inv movment rpt'!$L:$L,$M756,'sys inv movment rpt'!$N:$N,AO$1)</f>
        <v>0</v>
      </c>
      <c r="AP756" s="86">
        <f>SUMIFS('sys inv movment rpt'!$M:$M,'sys inv movment rpt'!$L:$L,$M756,'sys inv movment rpt'!$N:$N,AP$1)</f>
        <v>0</v>
      </c>
      <c r="AQ756" s="86">
        <f>SUMIFS('sys inv movment rpt'!$M:$M,'sys inv movment rpt'!$L:$L,$M756,'sys inv movment rpt'!$N:$N,AQ$1)</f>
        <v>0</v>
      </c>
      <c r="AR756" s="86">
        <f>SUMIFS('sys inv movment rpt'!$M:$M,'sys inv movment rpt'!$L:$L,$M756,'sys inv movment rpt'!$N:$N,AR$1)</f>
        <v>0</v>
      </c>
      <c r="AS756" s="86">
        <f>SUMIFS('sys inv movment rpt'!$M:$M,'sys inv movment rpt'!$L:$L,$M756,'sys inv movment rpt'!$N:$N,AS$1)</f>
        <v>0</v>
      </c>
      <c r="AT756" s="86">
        <f>SUMIFS('sys inv movment rpt'!$M:$M,'sys inv movment rpt'!$L:$L,$M756,'sys inv movment rpt'!$N:$N,AT$1)</f>
        <v>0</v>
      </c>
      <c r="AU756" s="86">
        <f>SUMIFS('sys inv movment rpt'!$M:$M,'sys inv movment rpt'!$L:$L,$M756,'sys inv movment rpt'!$N:$N,AU$1)</f>
        <v>0</v>
      </c>
      <c r="AV756" s="86">
        <f>SUMIFS('sys inv movment rpt'!$M:$M,'sys inv movment rpt'!$L:$L,$M756,'sys inv movment rpt'!$N:$N,AV$1)</f>
        <v>0</v>
      </c>
      <c r="AW756" s="87" t="str">
        <f>IFERROR(VLOOKUP(A756,'sys-backorder details'!E:U,17,0),"-")</f>
        <v>-</v>
      </c>
      <c r="AX756" s="87" t="str">
        <f>IF(K756&gt;1,VLOOKUP(A756,'settings-routing'!A:I,9,0),"")</f>
        <v/>
      </c>
    </row>
    <row r="757" ht="12.75" hidden="1" customHeight="1">
      <c r="A757" s="15" t="s">
        <v>1656</v>
      </c>
      <c r="B757" s="15" t="s">
        <v>1517</v>
      </c>
      <c r="C757" s="50">
        <f t="shared" si="2"/>
        <v>0</v>
      </c>
      <c r="D757" s="80">
        <f>SUMIF('Stocks 101-111'!$J:$J,'item dashboard'!A757,'Stocks 101-111'!K:K)</f>
        <v>0</v>
      </c>
      <c r="E757" s="80">
        <f>SUMIF('Stocks 101-111'!$J:$J,'item dashboard'!A757,'Stocks 101-111'!$L:$L)</f>
        <v>0</v>
      </c>
      <c r="F757" s="81">
        <f t="shared" si="3"/>
        <v>0</v>
      </c>
      <c r="G757" s="82">
        <f t="shared" si="4"/>
        <v>0</v>
      </c>
      <c r="H757" s="50">
        <f>SUMIFS('sys-backorder details'!$M:$M,'sys-backorder details'!$E:$E,'item dashboard'!A757,'sys-backorder details'!$V:$V,"")</f>
        <v>0</v>
      </c>
      <c r="I757" s="83">
        <f>SUMIF('settings-routing'!$I:$I,'item dashboard'!A757,'settings-routing'!$O:$O)</f>
        <v>0</v>
      </c>
      <c r="J757" s="50">
        <f>SUMIFS('sys-backorder details'!$M:$M,'sys-backorder details'!$E:$E,'item dashboard'!A757,'sys-backorder details'!$V:$V,"Call off")</f>
        <v>0</v>
      </c>
      <c r="K757" s="84">
        <f t="shared" si="5"/>
        <v>0</v>
      </c>
      <c r="L757" s="84">
        <f>SUMIF('Production Plan'!$E:$E,'item dashboard'!A757,'Production Plan'!$N:$N)</f>
        <v>0</v>
      </c>
      <c r="M757" s="85" t="str">
        <f t="shared" si="6"/>
        <v>B-L13SQ-W47-1 Ltr. White Bottle</v>
      </c>
      <c r="N757" s="86">
        <f>SUMIFS('sys inv movment rpt'!$M:$M,'sys inv movment rpt'!$L:$L,$M757,'sys inv movment rpt'!$N:$N,N$1)</f>
        <v>0</v>
      </c>
      <c r="O757" s="86">
        <f>SUMIFS('sys inv movment rpt'!$M:$M,'sys inv movment rpt'!$L:$L,$M757,'sys inv movment rpt'!$N:$N,O$1)</f>
        <v>0</v>
      </c>
      <c r="P757" s="86">
        <f>SUMIFS('sys inv movment rpt'!$M:$M,'sys inv movment rpt'!$L:$L,$M757,'sys inv movment rpt'!$N:$N,P$1)</f>
        <v>0</v>
      </c>
      <c r="Q757" s="86">
        <f>SUMIFS('sys inv movment rpt'!$M:$M,'sys inv movment rpt'!$L:$L,$M757,'sys inv movment rpt'!$N:$N,Q$1)</f>
        <v>0</v>
      </c>
      <c r="R757" s="86">
        <f>SUMIFS('sys inv movment rpt'!$M:$M,'sys inv movment rpt'!$L:$L,$M757,'sys inv movment rpt'!$N:$N,R$1)</f>
        <v>0</v>
      </c>
      <c r="S757" s="86">
        <f>SUMIFS('sys inv movment rpt'!$M:$M,'sys inv movment rpt'!$L:$L,$M757,'sys inv movment rpt'!$N:$N,S$1)</f>
        <v>0</v>
      </c>
      <c r="T757" s="86">
        <f>SUMIFS('sys inv movment rpt'!$M:$M,'sys inv movment rpt'!$L:$L,$M757,'sys inv movment rpt'!$N:$N,T$1)</f>
        <v>0</v>
      </c>
      <c r="U757" s="86">
        <f>SUMIFS('sys inv movment rpt'!$M:$M,'sys inv movment rpt'!$L:$L,$M757,'sys inv movment rpt'!$N:$N,U$1)</f>
        <v>0</v>
      </c>
      <c r="V757" s="86">
        <f>SUMIFS('sys inv movment rpt'!$M:$M,'sys inv movment rpt'!$L:$L,$M757,'sys inv movment rpt'!$N:$N,V$1)</f>
        <v>0</v>
      </c>
      <c r="W757" s="86">
        <f>SUMIFS('sys inv movment rpt'!$M:$M,'sys inv movment rpt'!$L:$L,$M757,'sys inv movment rpt'!$N:$N,W$1)</f>
        <v>0</v>
      </c>
      <c r="X757" s="86">
        <f>SUMIFS('sys inv movment rpt'!$M:$M,'sys inv movment rpt'!$L:$L,$M757,'sys inv movment rpt'!$N:$N,X$1)</f>
        <v>0</v>
      </c>
      <c r="Y757" s="86">
        <f>SUMIFS('sys inv movment rpt'!$M:$M,'sys inv movment rpt'!$L:$L,$M757,'sys inv movment rpt'!$N:$N,Y$1)</f>
        <v>0</v>
      </c>
      <c r="Z757" s="86">
        <f>SUMIFS('sys inv movment rpt'!$M:$M,'sys inv movment rpt'!$L:$L,$M757,'sys inv movment rpt'!$N:$N,Z$1)</f>
        <v>0</v>
      </c>
      <c r="AA757" s="86">
        <f>SUMIFS('sys inv movment rpt'!$M:$M,'sys inv movment rpt'!$L:$L,$M757,'sys inv movment rpt'!$N:$N,AA$1)</f>
        <v>0</v>
      </c>
      <c r="AB757" s="86">
        <f>SUMIFS('sys inv movment rpt'!$M:$M,'sys inv movment rpt'!$L:$L,$M757,'sys inv movment rpt'!$N:$N,AB$1)</f>
        <v>0</v>
      </c>
      <c r="AC757" s="86">
        <f>SUMIFS('sys inv movment rpt'!$M:$M,'sys inv movment rpt'!$L:$L,$M757,'sys inv movment rpt'!$N:$N,AC$1)</f>
        <v>0</v>
      </c>
      <c r="AD757" s="86">
        <f>SUMIFS('sys inv movment rpt'!$M:$M,'sys inv movment rpt'!$L:$L,$M757,'sys inv movment rpt'!$N:$N,AD$1)</f>
        <v>0</v>
      </c>
      <c r="AE757" s="86">
        <f>SUMIFS('sys inv movment rpt'!$M:$M,'sys inv movment rpt'!$L:$L,$M757,'sys inv movment rpt'!$N:$N,AE$1)</f>
        <v>0</v>
      </c>
      <c r="AF757" s="86">
        <f>SUMIFS('sys inv movment rpt'!$M:$M,'sys inv movment rpt'!$L:$L,$M757,'sys inv movment rpt'!$N:$N,AF$1)</f>
        <v>0</v>
      </c>
      <c r="AG757" s="86">
        <f>SUMIFS('sys inv movment rpt'!$M:$M,'sys inv movment rpt'!$L:$L,$M757,'sys inv movment rpt'!$N:$N,AG$1)</f>
        <v>0</v>
      </c>
      <c r="AH757" s="86">
        <f>SUMIFS('sys inv movment rpt'!$M:$M,'sys inv movment rpt'!$L:$L,$M757,'sys inv movment rpt'!$N:$N,AH$1)</f>
        <v>0</v>
      </c>
      <c r="AI757" s="86">
        <f>SUMIFS('sys inv movment rpt'!$M:$M,'sys inv movment rpt'!$L:$L,$M757,'sys inv movment rpt'!$N:$N,AI$1)</f>
        <v>0</v>
      </c>
      <c r="AJ757" s="86">
        <f>SUMIFS('sys inv movment rpt'!$M:$M,'sys inv movment rpt'!$L:$L,$M757,'sys inv movment rpt'!$N:$N,AJ$1)</f>
        <v>0</v>
      </c>
      <c r="AK757" s="86">
        <f>SUMIFS('sys inv movment rpt'!$M:$M,'sys inv movment rpt'!$L:$L,$M757,'sys inv movment rpt'!$N:$N,AK$1)</f>
        <v>0</v>
      </c>
      <c r="AL757" s="86">
        <f>SUMIFS('sys inv movment rpt'!$M:$M,'sys inv movment rpt'!$L:$L,$M757,'sys inv movment rpt'!$N:$N,AL$1)</f>
        <v>0</v>
      </c>
      <c r="AM757" s="86">
        <f>SUMIFS('sys inv movment rpt'!$M:$M,'sys inv movment rpt'!$L:$L,$M757,'sys inv movment rpt'!$N:$N,AM$1)</f>
        <v>0</v>
      </c>
      <c r="AN757" s="86">
        <f>SUMIFS('sys inv movment rpt'!$M:$M,'sys inv movment rpt'!$L:$L,$M757,'sys inv movment rpt'!$N:$N,AN$1)</f>
        <v>0</v>
      </c>
      <c r="AO757" s="86">
        <f>SUMIFS('sys inv movment rpt'!$M:$M,'sys inv movment rpt'!$L:$L,$M757,'sys inv movment rpt'!$N:$N,AO$1)</f>
        <v>0</v>
      </c>
      <c r="AP757" s="86">
        <f>SUMIFS('sys inv movment rpt'!$M:$M,'sys inv movment rpt'!$L:$L,$M757,'sys inv movment rpt'!$N:$N,AP$1)</f>
        <v>0</v>
      </c>
      <c r="AQ757" s="86">
        <f>SUMIFS('sys inv movment rpt'!$M:$M,'sys inv movment rpt'!$L:$L,$M757,'sys inv movment rpt'!$N:$N,AQ$1)</f>
        <v>0</v>
      </c>
      <c r="AR757" s="86">
        <f>SUMIFS('sys inv movment rpt'!$M:$M,'sys inv movment rpt'!$L:$L,$M757,'sys inv movment rpt'!$N:$N,AR$1)</f>
        <v>0</v>
      </c>
      <c r="AS757" s="86">
        <f>SUMIFS('sys inv movment rpt'!$M:$M,'sys inv movment rpt'!$L:$L,$M757,'sys inv movment rpt'!$N:$N,AS$1)</f>
        <v>0</v>
      </c>
      <c r="AT757" s="86">
        <f>SUMIFS('sys inv movment rpt'!$M:$M,'sys inv movment rpt'!$L:$L,$M757,'sys inv movment rpt'!$N:$N,AT$1)</f>
        <v>0</v>
      </c>
      <c r="AU757" s="86">
        <f>SUMIFS('sys inv movment rpt'!$M:$M,'sys inv movment rpt'!$L:$L,$M757,'sys inv movment rpt'!$N:$N,AU$1)</f>
        <v>0</v>
      </c>
      <c r="AV757" s="86">
        <f>SUMIFS('sys inv movment rpt'!$M:$M,'sys inv movment rpt'!$L:$L,$M757,'sys inv movment rpt'!$N:$N,AV$1)</f>
        <v>0</v>
      </c>
      <c r="AW757" s="87" t="str">
        <f>IFERROR(VLOOKUP(A757,'sys-backorder details'!E:U,17,0),"-")</f>
        <v>-</v>
      </c>
      <c r="AX757" s="87" t="str">
        <f>IF(K757&gt;1,VLOOKUP(A757,'settings-routing'!A:I,9,0),"")</f>
        <v/>
      </c>
    </row>
    <row r="758" ht="12.75" hidden="1" customHeight="1">
      <c r="A758" s="28" t="s">
        <v>1657</v>
      </c>
      <c r="B758" s="28" t="s">
        <v>1658</v>
      </c>
      <c r="C758" s="50">
        <f t="shared" si="2"/>
        <v>0</v>
      </c>
      <c r="D758" s="80">
        <f>SUMIF('Stocks 101-111'!$J:$J,'item dashboard'!A758,'Stocks 101-111'!K:K)</f>
        <v>0</v>
      </c>
      <c r="E758" s="80">
        <f>SUMIF('Stocks 101-111'!$J:$J,'item dashboard'!A758,'Stocks 101-111'!$L:$L)</f>
        <v>0</v>
      </c>
      <c r="F758" s="81">
        <f t="shared" si="3"/>
        <v>0</v>
      </c>
      <c r="G758" s="82">
        <f t="shared" si="4"/>
        <v>0</v>
      </c>
      <c r="H758" s="50">
        <f>SUMIFS('sys-backorder details'!$M:$M,'sys-backorder details'!$E:$E,'item dashboard'!A758,'sys-backorder details'!$V:$V,"")</f>
        <v>0</v>
      </c>
      <c r="I758" s="83">
        <f>SUMIF('settings-routing'!$I:$I,'item dashboard'!A758,'settings-routing'!$O:$O)</f>
        <v>0</v>
      </c>
      <c r="J758" s="50">
        <f>SUMIFS('sys-backorder details'!$M:$M,'sys-backorder details'!$E:$E,'item dashboard'!A758,'sys-backorder details'!$V:$V,"Call off")</f>
        <v>0</v>
      </c>
      <c r="K758" s="84">
        <f t="shared" si="5"/>
        <v>0</v>
      </c>
      <c r="L758" s="84">
        <f>SUMIF('Production Plan'!$E:$E,'item dashboard'!A758,'Production Plan'!$N:$N)</f>
        <v>0</v>
      </c>
      <c r="M758" s="85" t="str">
        <f t="shared" si="6"/>
        <v>B-L13SQ-W47ANZA-1Ltr White Squeeze Printed ANZA Bottle</v>
      </c>
      <c r="N758" s="86">
        <f>SUMIFS('sys inv movment rpt'!$M:$M,'sys inv movment rpt'!$L:$L,$M758,'sys inv movment rpt'!$N:$N,N$1)</f>
        <v>0</v>
      </c>
      <c r="O758" s="86">
        <f>SUMIFS('sys inv movment rpt'!$M:$M,'sys inv movment rpt'!$L:$L,$M758,'sys inv movment rpt'!$N:$N,O$1)</f>
        <v>0</v>
      </c>
      <c r="P758" s="86">
        <f>SUMIFS('sys inv movment rpt'!$M:$M,'sys inv movment rpt'!$L:$L,$M758,'sys inv movment rpt'!$N:$N,P$1)</f>
        <v>0</v>
      </c>
      <c r="Q758" s="86">
        <f>SUMIFS('sys inv movment rpt'!$M:$M,'sys inv movment rpt'!$L:$L,$M758,'sys inv movment rpt'!$N:$N,Q$1)</f>
        <v>0</v>
      </c>
      <c r="R758" s="86">
        <f>SUMIFS('sys inv movment rpt'!$M:$M,'sys inv movment rpt'!$L:$L,$M758,'sys inv movment rpt'!$N:$N,R$1)</f>
        <v>0</v>
      </c>
      <c r="S758" s="86">
        <f>SUMIFS('sys inv movment rpt'!$M:$M,'sys inv movment rpt'!$L:$L,$M758,'sys inv movment rpt'!$N:$N,S$1)</f>
        <v>0</v>
      </c>
      <c r="T758" s="86">
        <f>SUMIFS('sys inv movment rpt'!$M:$M,'sys inv movment rpt'!$L:$L,$M758,'sys inv movment rpt'!$N:$N,T$1)</f>
        <v>0</v>
      </c>
      <c r="U758" s="86">
        <f>SUMIFS('sys inv movment rpt'!$M:$M,'sys inv movment rpt'!$L:$L,$M758,'sys inv movment rpt'!$N:$N,U$1)</f>
        <v>0</v>
      </c>
      <c r="V758" s="86">
        <f>SUMIFS('sys inv movment rpt'!$M:$M,'sys inv movment rpt'!$L:$L,$M758,'sys inv movment rpt'!$N:$N,V$1)</f>
        <v>0</v>
      </c>
      <c r="W758" s="86">
        <f>SUMIFS('sys inv movment rpt'!$M:$M,'sys inv movment rpt'!$L:$L,$M758,'sys inv movment rpt'!$N:$N,W$1)</f>
        <v>0</v>
      </c>
      <c r="X758" s="86">
        <f>SUMIFS('sys inv movment rpt'!$M:$M,'sys inv movment rpt'!$L:$L,$M758,'sys inv movment rpt'!$N:$N,X$1)</f>
        <v>0</v>
      </c>
      <c r="Y758" s="86">
        <f>SUMIFS('sys inv movment rpt'!$M:$M,'sys inv movment rpt'!$L:$L,$M758,'sys inv movment rpt'!$N:$N,Y$1)</f>
        <v>0</v>
      </c>
      <c r="Z758" s="86">
        <f>SUMIFS('sys inv movment rpt'!$M:$M,'sys inv movment rpt'!$L:$L,$M758,'sys inv movment rpt'!$N:$N,Z$1)</f>
        <v>0</v>
      </c>
      <c r="AA758" s="86">
        <f>SUMIFS('sys inv movment rpt'!$M:$M,'sys inv movment rpt'!$L:$L,$M758,'sys inv movment rpt'!$N:$N,AA$1)</f>
        <v>0</v>
      </c>
      <c r="AB758" s="86">
        <f>SUMIFS('sys inv movment rpt'!$M:$M,'sys inv movment rpt'!$L:$L,$M758,'sys inv movment rpt'!$N:$N,AB$1)</f>
        <v>0</v>
      </c>
      <c r="AC758" s="86">
        <f>SUMIFS('sys inv movment rpt'!$M:$M,'sys inv movment rpt'!$L:$L,$M758,'sys inv movment rpt'!$N:$N,AC$1)</f>
        <v>0</v>
      </c>
      <c r="AD758" s="86">
        <f>SUMIFS('sys inv movment rpt'!$M:$M,'sys inv movment rpt'!$L:$L,$M758,'sys inv movment rpt'!$N:$N,AD$1)</f>
        <v>0</v>
      </c>
      <c r="AE758" s="86">
        <f>SUMIFS('sys inv movment rpt'!$M:$M,'sys inv movment rpt'!$L:$L,$M758,'sys inv movment rpt'!$N:$N,AE$1)</f>
        <v>0</v>
      </c>
      <c r="AF758" s="86">
        <f>SUMIFS('sys inv movment rpt'!$M:$M,'sys inv movment rpt'!$L:$L,$M758,'sys inv movment rpt'!$N:$N,AF$1)</f>
        <v>0</v>
      </c>
      <c r="AG758" s="86">
        <f>SUMIFS('sys inv movment rpt'!$M:$M,'sys inv movment rpt'!$L:$L,$M758,'sys inv movment rpt'!$N:$N,AG$1)</f>
        <v>0</v>
      </c>
      <c r="AH758" s="86">
        <f>SUMIFS('sys inv movment rpt'!$M:$M,'sys inv movment rpt'!$L:$L,$M758,'sys inv movment rpt'!$N:$N,AH$1)</f>
        <v>0</v>
      </c>
      <c r="AI758" s="86">
        <f>SUMIFS('sys inv movment rpt'!$M:$M,'sys inv movment rpt'!$L:$L,$M758,'sys inv movment rpt'!$N:$N,AI$1)</f>
        <v>0</v>
      </c>
      <c r="AJ758" s="86">
        <f>SUMIFS('sys inv movment rpt'!$M:$M,'sys inv movment rpt'!$L:$L,$M758,'sys inv movment rpt'!$N:$N,AJ$1)</f>
        <v>0</v>
      </c>
      <c r="AK758" s="86">
        <f>SUMIFS('sys inv movment rpt'!$M:$M,'sys inv movment rpt'!$L:$L,$M758,'sys inv movment rpt'!$N:$N,AK$1)</f>
        <v>0</v>
      </c>
      <c r="AL758" s="86">
        <f>SUMIFS('sys inv movment rpt'!$M:$M,'sys inv movment rpt'!$L:$L,$M758,'sys inv movment rpt'!$N:$N,AL$1)</f>
        <v>0</v>
      </c>
      <c r="AM758" s="86">
        <f>SUMIFS('sys inv movment rpt'!$M:$M,'sys inv movment rpt'!$L:$L,$M758,'sys inv movment rpt'!$N:$N,AM$1)</f>
        <v>0</v>
      </c>
      <c r="AN758" s="86">
        <f>SUMIFS('sys inv movment rpt'!$M:$M,'sys inv movment rpt'!$L:$L,$M758,'sys inv movment rpt'!$N:$N,AN$1)</f>
        <v>0</v>
      </c>
      <c r="AO758" s="86">
        <f>SUMIFS('sys inv movment rpt'!$M:$M,'sys inv movment rpt'!$L:$L,$M758,'sys inv movment rpt'!$N:$N,AO$1)</f>
        <v>0</v>
      </c>
      <c r="AP758" s="86">
        <f>SUMIFS('sys inv movment rpt'!$M:$M,'sys inv movment rpt'!$L:$L,$M758,'sys inv movment rpt'!$N:$N,AP$1)</f>
        <v>0</v>
      </c>
      <c r="AQ758" s="86">
        <f>SUMIFS('sys inv movment rpt'!$M:$M,'sys inv movment rpt'!$L:$L,$M758,'sys inv movment rpt'!$N:$N,AQ$1)</f>
        <v>0</v>
      </c>
      <c r="AR758" s="86">
        <f>SUMIFS('sys inv movment rpt'!$M:$M,'sys inv movment rpt'!$L:$L,$M758,'sys inv movment rpt'!$N:$N,AR$1)</f>
        <v>0</v>
      </c>
      <c r="AS758" s="86">
        <f>SUMIFS('sys inv movment rpt'!$M:$M,'sys inv movment rpt'!$L:$L,$M758,'sys inv movment rpt'!$N:$N,AS$1)</f>
        <v>0</v>
      </c>
      <c r="AT758" s="86">
        <f>SUMIFS('sys inv movment rpt'!$M:$M,'sys inv movment rpt'!$L:$L,$M758,'sys inv movment rpt'!$N:$N,AT$1)</f>
        <v>0</v>
      </c>
      <c r="AU758" s="86">
        <f>SUMIFS('sys inv movment rpt'!$M:$M,'sys inv movment rpt'!$L:$L,$M758,'sys inv movment rpt'!$N:$N,AU$1)</f>
        <v>0</v>
      </c>
      <c r="AV758" s="86">
        <f>SUMIFS('sys inv movment rpt'!$M:$M,'sys inv movment rpt'!$L:$L,$M758,'sys inv movment rpt'!$N:$N,AV$1)</f>
        <v>0</v>
      </c>
      <c r="AW758" s="87" t="str">
        <f>IFERROR(VLOOKUP(A758,'sys-backorder details'!E:U,17,0),"-")</f>
        <v>-</v>
      </c>
      <c r="AX758" s="87" t="str">
        <f>IF(K758&gt;1,VLOOKUP(A758,'settings-routing'!A:I,9,0),"")</f>
        <v/>
      </c>
    </row>
    <row r="759" ht="12.75" hidden="1" customHeight="1">
      <c r="A759" s="50" t="s">
        <v>1659</v>
      </c>
      <c r="B759" s="50" t="s">
        <v>1597</v>
      </c>
      <c r="C759" s="50">
        <f t="shared" si="2"/>
        <v>0</v>
      </c>
      <c r="D759" s="80">
        <f>SUMIF('Stocks 101-111'!$J:$J,'item dashboard'!A759,'Stocks 101-111'!K:K)</f>
        <v>0</v>
      </c>
      <c r="E759" s="80">
        <f>SUMIF('Stocks 101-111'!$J:$J,'item dashboard'!A759,'Stocks 101-111'!$L:$L)</f>
        <v>0</v>
      </c>
      <c r="F759" s="81">
        <f t="shared" si="3"/>
        <v>0</v>
      </c>
      <c r="G759" s="82">
        <f t="shared" si="4"/>
        <v>0</v>
      </c>
      <c r="H759" s="50">
        <f>SUMIFS('sys-backorder details'!$M:$M,'sys-backorder details'!$E:$E,'item dashboard'!A759,'sys-backorder details'!$V:$V,"")</f>
        <v>0</v>
      </c>
      <c r="I759" s="83">
        <f>SUMIF('settings-routing'!$I:$I,'item dashboard'!A759,'settings-routing'!$O:$O)</f>
        <v>0</v>
      </c>
      <c r="J759" s="50">
        <f>SUMIFS('sys-backorder details'!$M:$M,'sys-backorder details'!$E:$E,'item dashboard'!A759,'sys-backorder details'!$V:$V,"Call off")</f>
        <v>0</v>
      </c>
      <c r="K759" s="84">
        <f t="shared" si="5"/>
        <v>0</v>
      </c>
      <c r="L759" s="84">
        <f>SUMIF('Production Plan'!$E:$E,'item dashboard'!A759,'Production Plan'!$N:$N)</f>
        <v>0</v>
      </c>
      <c r="M759" s="85" t="str">
        <f t="shared" si="6"/>
        <v>B-L13SQ-W47RNG-1 Ltr. White Printed Blue Ring Bottle</v>
      </c>
      <c r="N759" s="86">
        <f>SUMIFS('sys inv movment rpt'!$M:$M,'sys inv movment rpt'!$L:$L,$M759,'sys inv movment rpt'!$N:$N,N$1)</f>
        <v>0</v>
      </c>
      <c r="O759" s="86">
        <f>SUMIFS('sys inv movment rpt'!$M:$M,'sys inv movment rpt'!$L:$L,$M759,'sys inv movment rpt'!$N:$N,O$1)</f>
        <v>0</v>
      </c>
      <c r="P759" s="86">
        <f>SUMIFS('sys inv movment rpt'!$M:$M,'sys inv movment rpt'!$L:$L,$M759,'sys inv movment rpt'!$N:$N,P$1)</f>
        <v>0</v>
      </c>
      <c r="Q759" s="86">
        <f>SUMIFS('sys inv movment rpt'!$M:$M,'sys inv movment rpt'!$L:$L,$M759,'sys inv movment rpt'!$N:$N,Q$1)</f>
        <v>0</v>
      </c>
      <c r="R759" s="86">
        <f>SUMIFS('sys inv movment rpt'!$M:$M,'sys inv movment rpt'!$L:$L,$M759,'sys inv movment rpt'!$N:$N,R$1)</f>
        <v>0</v>
      </c>
      <c r="S759" s="86">
        <f>SUMIFS('sys inv movment rpt'!$M:$M,'sys inv movment rpt'!$L:$L,$M759,'sys inv movment rpt'!$N:$N,S$1)</f>
        <v>0</v>
      </c>
      <c r="T759" s="86">
        <f>SUMIFS('sys inv movment rpt'!$M:$M,'sys inv movment rpt'!$L:$L,$M759,'sys inv movment rpt'!$N:$N,T$1)</f>
        <v>0</v>
      </c>
      <c r="U759" s="86">
        <f>SUMIFS('sys inv movment rpt'!$M:$M,'sys inv movment rpt'!$L:$L,$M759,'sys inv movment rpt'!$N:$N,U$1)</f>
        <v>0</v>
      </c>
      <c r="V759" s="86">
        <f>SUMIFS('sys inv movment rpt'!$M:$M,'sys inv movment rpt'!$L:$L,$M759,'sys inv movment rpt'!$N:$N,V$1)</f>
        <v>0</v>
      </c>
      <c r="W759" s="86">
        <f>SUMIFS('sys inv movment rpt'!$M:$M,'sys inv movment rpt'!$L:$L,$M759,'sys inv movment rpt'!$N:$N,W$1)</f>
        <v>0</v>
      </c>
      <c r="X759" s="86">
        <f>SUMIFS('sys inv movment rpt'!$M:$M,'sys inv movment rpt'!$L:$L,$M759,'sys inv movment rpt'!$N:$N,X$1)</f>
        <v>0</v>
      </c>
      <c r="Y759" s="86">
        <f>SUMIFS('sys inv movment rpt'!$M:$M,'sys inv movment rpt'!$L:$L,$M759,'sys inv movment rpt'!$N:$N,Y$1)</f>
        <v>0</v>
      </c>
      <c r="Z759" s="86">
        <f>SUMIFS('sys inv movment rpt'!$M:$M,'sys inv movment rpt'!$L:$L,$M759,'sys inv movment rpt'!$N:$N,Z$1)</f>
        <v>0</v>
      </c>
      <c r="AA759" s="86">
        <f>SUMIFS('sys inv movment rpt'!$M:$M,'sys inv movment rpt'!$L:$L,$M759,'sys inv movment rpt'!$N:$N,AA$1)</f>
        <v>0</v>
      </c>
      <c r="AB759" s="86">
        <f>SUMIFS('sys inv movment rpt'!$M:$M,'sys inv movment rpt'!$L:$L,$M759,'sys inv movment rpt'!$N:$N,AB$1)</f>
        <v>0</v>
      </c>
      <c r="AC759" s="86">
        <f>SUMIFS('sys inv movment rpt'!$M:$M,'sys inv movment rpt'!$L:$L,$M759,'sys inv movment rpt'!$N:$N,AC$1)</f>
        <v>0</v>
      </c>
      <c r="AD759" s="86">
        <f>SUMIFS('sys inv movment rpt'!$M:$M,'sys inv movment rpt'!$L:$L,$M759,'sys inv movment rpt'!$N:$N,AD$1)</f>
        <v>0</v>
      </c>
      <c r="AE759" s="86">
        <f>SUMIFS('sys inv movment rpt'!$M:$M,'sys inv movment rpt'!$L:$L,$M759,'sys inv movment rpt'!$N:$N,AE$1)</f>
        <v>0</v>
      </c>
      <c r="AF759" s="86">
        <f>SUMIFS('sys inv movment rpt'!$M:$M,'sys inv movment rpt'!$L:$L,$M759,'sys inv movment rpt'!$N:$N,AF$1)</f>
        <v>0</v>
      </c>
      <c r="AG759" s="86">
        <f>SUMIFS('sys inv movment rpt'!$M:$M,'sys inv movment rpt'!$L:$L,$M759,'sys inv movment rpt'!$N:$N,AG$1)</f>
        <v>0</v>
      </c>
      <c r="AH759" s="86">
        <f>SUMIFS('sys inv movment rpt'!$M:$M,'sys inv movment rpt'!$L:$L,$M759,'sys inv movment rpt'!$N:$N,AH$1)</f>
        <v>0</v>
      </c>
      <c r="AI759" s="86">
        <f>SUMIFS('sys inv movment rpt'!$M:$M,'sys inv movment rpt'!$L:$L,$M759,'sys inv movment rpt'!$N:$N,AI$1)</f>
        <v>0</v>
      </c>
      <c r="AJ759" s="86">
        <f>SUMIFS('sys inv movment rpt'!$M:$M,'sys inv movment rpt'!$L:$L,$M759,'sys inv movment rpt'!$N:$N,AJ$1)</f>
        <v>0</v>
      </c>
      <c r="AK759" s="86">
        <f>SUMIFS('sys inv movment rpt'!$M:$M,'sys inv movment rpt'!$L:$L,$M759,'sys inv movment rpt'!$N:$N,AK$1)</f>
        <v>0</v>
      </c>
      <c r="AL759" s="86">
        <f>SUMIFS('sys inv movment rpt'!$M:$M,'sys inv movment rpt'!$L:$L,$M759,'sys inv movment rpt'!$N:$N,AL$1)</f>
        <v>0</v>
      </c>
      <c r="AM759" s="86">
        <f>SUMIFS('sys inv movment rpt'!$M:$M,'sys inv movment rpt'!$L:$L,$M759,'sys inv movment rpt'!$N:$N,AM$1)</f>
        <v>0</v>
      </c>
      <c r="AN759" s="86">
        <f>SUMIFS('sys inv movment rpt'!$M:$M,'sys inv movment rpt'!$L:$L,$M759,'sys inv movment rpt'!$N:$N,AN$1)</f>
        <v>0</v>
      </c>
      <c r="AO759" s="86">
        <f>SUMIFS('sys inv movment rpt'!$M:$M,'sys inv movment rpt'!$L:$L,$M759,'sys inv movment rpt'!$N:$N,AO$1)</f>
        <v>0</v>
      </c>
      <c r="AP759" s="86">
        <f>SUMIFS('sys inv movment rpt'!$M:$M,'sys inv movment rpt'!$L:$L,$M759,'sys inv movment rpt'!$N:$N,AP$1)</f>
        <v>0</v>
      </c>
      <c r="AQ759" s="86">
        <f>SUMIFS('sys inv movment rpt'!$M:$M,'sys inv movment rpt'!$L:$L,$M759,'sys inv movment rpt'!$N:$N,AQ$1)</f>
        <v>0</v>
      </c>
      <c r="AR759" s="86">
        <f>SUMIFS('sys inv movment rpt'!$M:$M,'sys inv movment rpt'!$L:$L,$M759,'sys inv movment rpt'!$N:$N,AR$1)</f>
        <v>0</v>
      </c>
      <c r="AS759" s="86">
        <f>SUMIFS('sys inv movment rpt'!$M:$M,'sys inv movment rpt'!$L:$L,$M759,'sys inv movment rpt'!$N:$N,AS$1)</f>
        <v>0</v>
      </c>
      <c r="AT759" s="86">
        <f>SUMIFS('sys inv movment rpt'!$M:$M,'sys inv movment rpt'!$L:$L,$M759,'sys inv movment rpt'!$N:$N,AT$1)</f>
        <v>0</v>
      </c>
      <c r="AU759" s="86">
        <f>SUMIFS('sys inv movment rpt'!$M:$M,'sys inv movment rpt'!$L:$L,$M759,'sys inv movment rpt'!$N:$N,AU$1)</f>
        <v>0</v>
      </c>
      <c r="AV759" s="86">
        <f>SUMIFS('sys inv movment rpt'!$M:$M,'sys inv movment rpt'!$L:$L,$M759,'sys inv movment rpt'!$N:$N,AV$1)</f>
        <v>0</v>
      </c>
      <c r="AW759" s="87" t="str">
        <f>IFERROR(VLOOKUP(A759,'sys-backorder details'!E:U,17,0),"-")</f>
        <v>-</v>
      </c>
      <c r="AX759" s="87" t="str">
        <f>IF(K759&gt;1,VLOOKUP(A759,'settings-routing'!A:I,9,0),"")</f>
        <v/>
      </c>
    </row>
    <row r="760" ht="12.75" hidden="1" customHeight="1">
      <c r="A760" s="50" t="s">
        <v>1660</v>
      </c>
      <c r="B760" s="50" t="s">
        <v>1661</v>
      </c>
      <c r="C760" s="50">
        <f t="shared" si="2"/>
        <v>0</v>
      </c>
      <c r="D760" s="80">
        <f>SUMIF('Stocks 101-111'!$J:$J,'item dashboard'!A760,'Stocks 101-111'!K:K)</f>
        <v>0</v>
      </c>
      <c r="E760" s="80">
        <f>SUMIF('Stocks 101-111'!$J:$J,'item dashboard'!A760,'Stocks 101-111'!$L:$L)</f>
        <v>0</v>
      </c>
      <c r="F760" s="81">
        <f t="shared" si="3"/>
        <v>0</v>
      </c>
      <c r="G760" s="82">
        <f t="shared" si="4"/>
        <v>0</v>
      </c>
      <c r="H760" s="50">
        <f>SUMIFS('sys-backorder details'!$M:$M,'sys-backorder details'!$E:$E,'item dashboard'!A760,'sys-backorder details'!$V:$V,"")</f>
        <v>0</v>
      </c>
      <c r="I760" s="83">
        <f>SUMIF('settings-routing'!$I:$I,'item dashboard'!A760,'settings-routing'!$O:$O)</f>
        <v>0</v>
      </c>
      <c r="J760" s="50">
        <f>SUMIFS('sys-backorder details'!$M:$M,'sys-backorder details'!$E:$E,'item dashboard'!A760,'sys-backorder details'!$V:$V,"Call off")</f>
        <v>0</v>
      </c>
      <c r="K760" s="84">
        <f t="shared" si="5"/>
        <v>0</v>
      </c>
      <c r="L760" s="84">
        <f>SUMIF('Production Plan'!$E:$E,'item dashboard'!A760,'Production Plan'!$N:$N)</f>
        <v>0</v>
      </c>
      <c r="M760" s="85" t="str">
        <f t="shared" si="6"/>
        <v>B-L13SQ-W47SMG-1 Ltr. White Printed Sameg Bottle</v>
      </c>
      <c r="N760" s="86">
        <f>SUMIFS('sys inv movment rpt'!$M:$M,'sys inv movment rpt'!$L:$L,$M760,'sys inv movment rpt'!$N:$N,N$1)</f>
        <v>0</v>
      </c>
      <c r="O760" s="86">
        <f>SUMIFS('sys inv movment rpt'!$M:$M,'sys inv movment rpt'!$L:$L,$M760,'sys inv movment rpt'!$N:$N,O$1)</f>
        <v>0</v>
      </c>
      <c r="P760" s="86">
        <f>SUMIFS('sys inv movment rpt'!$M:$M,'sys inv movment rpt'!$L:$L,$M760,'sys inv movment rpt'!$N:$N,P$1)</f>
        <v>0</v>
      </c>
      <c r="Q760" s="86">
        <f>SUMIFS('sys inv movment rpt'!$M:$M,'sys inv movment rpt'!$L:$L,$M760,'sys inv movment rpt'!$N:$N,Q$1)</f>
        <v>0</v>
      </c>
      <c r="R760" s="86">
        <f>SUMIFS('sys inv movment rpt'!$M:$M,'sys inv movment rpt'!$L:$L,$M760,'sys inv movment rpt'!$N:$N,R$1)</f>
        <v>0</v>
      </c>
      <c r="S760" s="86">
        <f>SUMIFS('sys inv movment rpt'!$M:$M,'sys inv movment rpt'!$L:$L,$M760,'sys inv movment rpt'!$N:$N,S$1)</f>
        <v>0</v>
      </c>
      <c r="T760" s="86">
        <f>SUMIFS('sys inv movment rpt'!$M:$M,'sys inv movment rpt'!$L:$L,$M760,'sys inv movment rpt'!$N:$N,T$1)</f>
        <v>0</v>
      </c>
      <c r="U760" s="86">
        <f>SUMIFS('sys inv movment rpt'!$M:$M,'sys inv movment rpt'!$L:$L,$M760,'sys inv movment rpt'!$N:$N,U$1)</f>
        <v>0</v>
      </c>
      <c r="V760" s="86">
        <f>SUMIFS('sys inv movment rpt'!$M:$M,'sys inv movment rpt'!$L:$L,$M760,'sys inv movment rpt'!$N:$N,V$1)</f>
        <v>0</v>
      </c>
      <c r="W760" s="86">
        <f>SUMIFS('sys inv movment rpt'!$M:$M,'sys inv movment rpt'!$L:$L,$M760,'sys inv movment rpt'!$N:$N,W$1)</f>
        <v>0</v>
      </c>
      <c r="X760" s="86">
        <f>SUMIFS('sys inv movment rpt'!$M:$M,'sys inv movment rpt'!$L:$L,$M760,'sys inv movment rpt'!$N:$N,X$1)</f>
        <v>0</v>
      </c>
      <c r="Y760" s="86">
        <f>SUMIFS('sys inv movment rpt'!$M:$M,'sys inv movment rpt'!$L:$L,$M760,'sys inv movment rpt'!$N:$N,Y$1)</f>
        <v>0</v>
      </c>
      <c r="Z760" s="86">
        <f>SUMIFS('sys inv movment rpt'!$M:$M,'sys inv movment rpt'!$L:$L,$M760,'sys inv movment rpt'!$N:$N,Z$1)</f>
        <v>0</v>
      </c>
      <c r="AA760" s="86">
        <f>SUMIFS('sys inv movment rpt'!$M:$M,'sys inv movment rpt'!$L:$L,$M760,'sys inv movment rpt'!$N:$N,AA$1)</f>
        <v>0</v>
      </c>
      <c r="AB760" s="86">
        <f>SUMIFS('sys inv movment rpt'!$M:$M,'sys inv movment rpt'!$L:$L,$M760,'sys inv movment rpt'!$N:$N,AB$1)</f>
        <v>0</v>
      </c>
      <c r="AC760" s="86">
        <f>SUMIFS('sys inv movment rpt'!$M:$M,'sys inv movment rpt'!$L:$L,$M760,'sys inv movment rpt'!$N:$N,AC$1)</f>
        <v>0</v>
      </c>
      <c r="AD760" s="86">
        <f>SUMIFS('sys inv movment rpt'!$M:$M,'sys inv movment rpt'!$L:$L,$M760,'sys inv movment rpt'!$N:$N,AD$1)</f>
        <v>0</v>
      </c>
      <c r="AE760" s="86">
        <f>SUMIFS('sys inv movment rpt'!$M:$M,'sys inv movment rpt'!$L:$L,$M760,'sys inv movment rpt'!$N:$N,AE$1)</f>
        <v>0</v>
      </c>
      <c r="AF760" s="86">
        <f>SUMIFS('sys inv movment rpt'!$M:$M,'sys inv movment rpt'!$L:$L,$M760,'sys inv movment rpt'!$N:$N,AF$1)</f>
        <v>0</v>
      </c>
      <c r="AG760" s="86">
        <f>SUMIFS('sys inv movment rpt'!$M:$M,'sys inv movment rpt'!$L:$L,$M760,'sys inv movment rpt'!$N:$N,AG$1)</f>
        <v>0</v>
      </c>
      <c r="AH760" s="86">
        <f>SUMIFS('sys inv movment rpt'!$M:$M,'sys inv movment rpt'!$L:$L,$M760,'sys inv movment rpt'!$N:$N,AH$1)</f>
        <v>0</v>
      </c>
      <c r="AI760" s="86">
        <f>SUMIFS('sys inv movment rpt'!$M:$M,'sys inv movment rpt'!$L:$L,$M760,'sys inv movment rpt'!$N:$N,AI$1)</f>
        <v>0</v>
      </c>
      <c r="AJ760" s="86">
        <f>SUMIFS('sys inv movment rpt'!$M:$M,'sys inv movment rpt'!$L:$L,$M760,'sys inv movment rpt'!$N:$N,AJ$1)</f>
        <v>0</v>
      </c>
      <c r="AK760" s="86">
        <f>SUMIFS('sys inv movment rpt'!$M:$M,'sys inv movment rpt'!$L:$L,$M760,'sys inv movment rpt'!$N:$N,AK$1)</f>
        <v>0</v>
      </c>
      <c r="AL760" s="86">
        <f>SUMIFS('sys inv movment rpt'!$M:$M,'sys inv movment rpt'!$L:$L,$M760,'sys inv movment rpt'!$N:$N,AL$1)</f>
        <v>0</v>
      </c>
      <c r="AM760" s="86">
        <f>SUMIFS('sys inv movment rpt'!$M:$M,'sys inv movment rpt'!$L:$L,$M760,'sys inv movment rpt'!$N:$N,AM$1)</f>
        <v>0</v>
      </c>
      <c r="AN760" s="86">
        <f>SUMIFS('sys inv movment rpt'!$M:$M,'sys inv movment rpt'!$L:$L,$M760,'sys inv movment rpt'!$N:$N,AN$1)</f>
        <v>0</v>
      </c>
      <c r="AO760" s="86">
        <f>SUMIFS('sys inv movment rpt'!$M:$M,'sys inv movment rpt'!$L:$L,$M760,'sys inv movment rpt'!$N:$N,AO$1)</f>
        <v>0</v>
      </c>
      <c r="AP760" s="86">
        <f>SUMIFS('sys inv movment rpt'!$M:$M,'sys inv movment rpt'!$L:$L,$M760,'sys inv movment rpt'!$N:$N,AP$1)</f>
        <v>0</v>
      </c>
      <c r="AQ760" s="86">
        <f>SUMIFS('sys inv movment rpt'!$M:$M,'sys inv movment rpt'!$L:$L,$M760,'sys inv movment rpt'!$N:$N,AQ$1)</f>
        <v>0</v>
      </c>
      <c r="AR760" s="86">
        <f>SUMIFS('sys inv movment rpt'!$M:$M,'sys inv movment rpt'!$L:$L,$M760,'sys inv movment rpt'!$N:$N,AR$1)</f>
        <v>0</v>
      </c>
      <c r="AS760" s="86">
        <f>SUMIFS('sys inv movment rpt'!$M:$M,'sys inv movment rpt'!$L:$L,$M760,'sys inv movment rpt'!$N:$N,AS$1)</f>
        <v>0</v>
      </c>
      <c r="AT760" s="86">
        <f>SUMIFS('sys inv movment rpt'!$M:$M,'sys inv movment rpt'!$L:$L,$M760,'sys inv movment rpt'!$N:$N,AT$1)</f>
        <v>0</v>
      </c>
      <c r="AU760" s="86">
        <f>SUMIFS('sys inv movment rpt'!$M:$M,'sys inv movment rpt'!$L:$L,$M760,'sys inv movment rpt'!$N:$N,AU$1)</f>
        <v>0</v>
      </c>
      <c r="AV760" s="86">
        <f>SUMIFS('sys inv movment rpt'!$M:$M,'sys inv movment rpt'!$L:$L,$M760,'sys inv movment rpt'!$N:$N,AV$1)</f>
        <v>0</v>
      </c>
      <c r="AW760" s="87" t="str">
        <f>IFERROR(VLOOKUP(A760,'sys-backorder details'!E:U,17,0),"-")</f>
        <v>-</v>
      </c>
      <c r="AX760" s="87" t="str">
        <f>IF(K760&gt;1,VLOOKUP(A760,'settings-routing'!A:I,9,0),"")</f>
        <v/>
      </c>
    </row>
    <row r="761" ht="12.75" hidden="1" customHeight="1">
      <c r="A761" s="50" t="s">
        <v>1662</v>
      </c>
      <c r="B761" s="50" t="s">
        <v>1663</v>
      </c>
      <c r="C761" s="50">
        <f t="shared" si="2"/>
        <v>0</v>
      </c>
      <c r="D761" s="80">
        <f>SUMIF('Stocks 101-111'!$J:$J,'item dashboard'!A761,'Stocks 101-111'!K:K)</f>
        <v>0</v>
      </c>
      <c r="E761" s="80">
        <f>SUMIF('Stocks 101-111'!$J:$J,'item dashboard'!A761,'Stocks 101-111'!$L:$L)</f>
        <v>0</v>
      </c>
      <c r="F761" s="81">
        <f t="shared" si="3"/>
        <v>0</v>
      </c>
      <c r="G761" s="82">
        <f t="shared" si="4"/>
        <v>0</v>
      </c>
      <c r="H761" s="50">
        <f>SUMIFS('sys-backorder details'!$M:$M,'sys-backorder details'!$E:$E,'item dashboard'!A761,'sys-backorder details'!$V:$V,"")</f>
        <v>0</v>
      </c>
      <c r="I761" s="83">
        <f>SUMIF('settings-routing'!$I:$I,'item dashboard'!A761,'settings-routing'!$O:$O)</f>
        <v>0</v>
      </c>
      <c r="J761" s="50">
        <f>SUMIFS('sys-backorder details'!$M:$M,'sys-backorder details'!$E:$E,'item dashboard'!A761,'sys-backorder details'!$V:$V,"Call off")</f>
        <v>0</v>
      </c>
      <c r="K761" s="84">
        <f t="shared" si="5"/>
        <v>0</v>
      </c>
      <c r="L761" s="84">
        <f>SUMIF('Production Plan'!$E:$E,'item dashboard'!A761,'Production Plan'!$N:$N)</f>
        <v>0</v>
      </c>
      <c r="M761" s="85" t="str">
        <f t="shared" si="6"/>
        <v>B-L1-OR5-30 ml Orange Bottle</v>
      </c>
      <c r="N761" s="86">
        <f>SUMIFS('sys inv movment rpt'!$M:$M,'sys inv movment rpt'!$L:$L,$M761,'sys inv movment rpt'!$N:$N,N$1)</f>
        <v>0</v>
      </c>
      <c r="O761" s="86">
        <f>SUMIFS('sys inv movment rpt'!$M:$M,'sys inv movment rpt'!$L:$L,$M761,'sys inv movment rpt'!$N:$N,O$1)</f>
        <v>0</v>
      </c>
      <c r="P761" s="86">
        <f>SUMIFS('sys inv movment rpt'!$M:$M,'sys inv movment rpt'!$L:$L,$M761,'sys inv movment rpt'!$N:$N,P$1)</f>
        <v>0</v>
      </c>
      <c r="Q761" s="86">
        <f>SUMIFS('sys inv movment rpt'!$M:$M,'sys inv movment rpt'!$L:$L,$M761,'sys inv movment rpt'!$N:$N,Q$1)</f>
        <v>0</v>
      </c>
      <c r="R761" s="86">
        <f>SUMIFS('sys inv movment rpt'!$M:$M,'sys inv movment rpt'!$L:$L,$M761,'sys inv movment rpt'!$N:$N,R$1)</f>
        <v>0</v>
      </c>
      <c r="S761" s="86">
        <f>SUMIFS('sys inv movment rpt'!$M:$M,'sys inv movment rpt'!$L:$L,$M761,'sys inv movment rpt'!$N:$N,S$1)</f>
        <v>0</v>
      </c>
      <c r="T761" s="86">
        <f>SUMIFS('sys inv movment rpt'!$M:$M,'sys inv movment rpt'!$L:$L,$M761,'sys inv movment rpt'!$N:$N,T$1)</f>
        <v>0</v>
      </c>
      <c r="U761" s="86">
        <f>SUMIFS('sys inv movment rpt'!$M:$M,'sys inv movment rpt'!$L:$L,$M761,'sys inv movment rpt'!$N:$N,U$1)</f>
        <v>0</v>
      </c>
      <c r="V761" s="86">
        <f>SUMIFS('sys inv movment rpt'!$M:$M,'sys inv movment rpt'!$L:$L,$M761,'sys inv movment rpt'!$N:$N,V$1)</f>
        <v>0</v>
      </c>
      <c r="W761" s="86">
        <f>SUMIFS('sys inv movment rpt'!$M:$M,'sys inv movment rpt'!$L:$L,$M761,'sys inv movment rpt'!$N:$N,W$1)</f>
        <v>0</v>
      </c>
      <c r="X761" s="86">
        <f>SUMIFS('sys inv movment rpt'!$M:$M,'sys inv movment rpt'!$L:$L,$M761,'sys inv movment rpt'!$N:$N,X$1)</f>
        <v>0</v>
      </c>
      <c r="Y761" s="86">
        <f>SUMIFS('sys inv movment rpt'!$M:$M,'sys inv movment rpt'!$L:$L,$M761,'sys inv movment rpt'!$N:$N,Y$1)</f>
        <v>0</v>
      </c>
      <c r="Z761" s="86">
        <f>SUMIFS('sys inv movment rpt'!$M:$M,'sys inv movment rpt'!$L:$L,$M761,'sys inv movment rpt'!$N:$N,Z$1)</f>
        <v>0</v>
      </c>
      <c r="AA761" s="86">
        <f>SUMIFS('sys inv movment rpt'!$M:$M,'sys inv movment rpt'!$L:$L,$M761,'sys inv movment rpt'!$N:$N,AA$1)</f>
        <v>0</v>
      </c>
      <c r="AB761" s="86">
        <f>SUMIFS('sys inv movment rpt'!$M:$M,'sys inv movment rpt'!$L:$L,$M761,'sys inv movment rpt'!$N:$N,AB$1)</f>
        <v>0</v>
      </c>
      <c r="AC761" s="86">
        <f>SUMIFS('sys inv movment rpt'!$M:$M,'sys inv movment rpt'!$L:$L,$M761,'sys inv movment rpt'!$N:$N,AC$1)</f>
        <v>0</v>
      </c>
      <c r="AD761" s="86">
        <f>SUMIFS('sys inv movment rpt'!$M:$M,'sys inv movment rpt'!$L:$L,$M761,'sys inv movment rpt'!$N:$N,AD$1)</f>
        <v>0</v>
      </c>
      <c r="AE761" s="86">
        <f>SUMIFS('sys inv movment rpt'!$M:$M,'sys inv movment rpt'!$L:$L,$M761,'sys inv movment rpt'!$N:$N,AE$1)</f>
        <v>0</v>
      </c>
      <c r="AF761" s="86">
        <f>SUMIFS('sys inv movment rpt'!$M:$M,'sys inv movment rpt'!$L:$L,$M761,'sys inv movment rpt'!$N:$N,AF$1)</f>
        <v>0</v>
      </c>
      <c r="AG761" s="86">
        <f>SUMIFS('sys inv movment rpt'!$M:$M,'sys inv movment rpt'!$L:$L,$M761,'sys inv movment rpt'!$N:$N,AG$1)</f>
        <v>0</v>
      </c>
      <c r="AH761" s="86">
        <f>SUMIFS('sys inv movment rpt'!$M:$M,'sys inv movment rpt'!$L:$L,$M761,'sys inv movment rpt'!$N:$N,AH$1)</f>
        <v>0</v>
      </c>
      <c r="AI761" s="86">
        <f>SUMIFS('sys inv movment rpt'!$M:$M,'sys inv movment rpt'!$L:$L,$M761,'sys inv movment rpt'!$N:$N,AI$1)</f>
        <v>0</v>
      </c>
      <c r="AJ761" s="86">
        <f>SUMIFS('sys inv movment rpt'!$M:$M,'sys inv movment rpt'!$L:$L,$M761,'sys inv movment rpt'!$N:$N,AJ$1)</f>
        <v>0</v>
      </c>
      <c r="AK761" s="86">
        <f>SUMIFS('sys inv movment rpt'!$M:$M,'sys inv movment rpt'!$L:$L,$M761,'sys inv movment rpt'!$N:$N,AK$1)</f>
        <v>0</v>
      </c>
      <c r="AL761" s="86">
        <f>SUMIFS('sys inv movment rpt'!$M:$M,'sys inv movment rpt'!$L:$L,$M761,'sys inv movment rpt'!$N:$N,AL$1)</f>
        <v>0</v>
      </c>
      <c r="AM761" s="86">
        <f>SUMIFS('sys inv movment rpt'!$M:$M,'sys inv movment rpt'!$L:$L,$M761,'sys inv movment rpt'!$N:$N,AM$1)</f>
        <v>0</v>
      </c>
      <c r="AN761" s="86">
        <f>SUMIFS('sys inv movment rpt'!$M:$M,'sys inv movment rpt'!$L:$L,$M761,'sys inv movment rpt'!$N:$N,AN$1)</f>
        <v>0</v>
      </c>
      <c r="AO761" s="86">
        <f>SUMIFS('sys inv movment rpt'!$M:$M,'sys inv movment rpt'!$L:$L,$M761,'sys inv movment rpt'!$N:$N,AO$1)</f>
        <v>0</v>
      </c>
      <c r="AP761" s="86">
        <f>SUMIFS('sys inv movment rpt'!$M:$M,'sys inv movment rpt'!$L:$L,$M761,'sys inv movment rpt'!$N:$N,AP$1)</f>
        <v>0</v>
      </c>
      <c r="AQ761" s="86">
        <f>SUMIFS('sys inv movment rpt'!$M:$M,'sys inv movment rpt'!$L:$L,$M761,'sys inv movment rpt'!$N:$N,AQ$1)</f>
        <v>0</v>
      </c>
      <c r="AR761" s="86">
        <f>SUMIFS('sys inv movment rpt'!$M:$M,'sys inv movment rpt'!$L:$L,$M761,'sys inv movment rpt'!$N:$N,AR$1)</f>
        <v>0</v>
      </c>
      <c r="AS761" s="86">
        <f>SUMIFS('sys inv movment rpt'!$M:$M,'sys inv movment rpt'!$L:$L,$M761,'sys inv movment rpt'!$N:$N,AS$1)</f>
        <v>0</v>
      </c>
      <c r="AT761" s="86">
        <f>SUMIFS('sys inv movment rpt'!$M:$M,'sys inv movment rpt'!$L:$L,$M761,'sys inv movment rpt'!$N:$N,AT$1)</f>
        <v>0</v>
      </c>
      <c r="AU761" s="86">
        <f>SUMIFS('sys inv movment rpt'!$M:$M,'sys inv movment rpt'!$L:$L,$M761,'sys inv movment rpt'!$N:$N,AU$1)</f>
        <v>0</v>
      </c>
      <c r="AV761" s="86">
        <f>SUMIFS('sys inv movment rpt'!$M:$M,'sys inv movment rpt'!$L:$L,$M761,'sys inv movment rpt'!$N:$N,AV$1)</f>
        <v>0</v>
      </c>
      <c r="AW761" s="87" t="str">
        <f>IFERROR(VLOOKUP(A761,'sys-backorder details'!E:U,17,0),"-")</f>
        <v>-</v>
      </c>
      <c r="AX761" s="87" t="str">
        <f>IF(K761&gt;1,VLOOKUP(A761,'settings-routing'!A:I,9,0),"")</f>
        <v/>
      </c>
    </row>
    <row r="762" ht="12.75" hidden="1" customHeight="1">
      <c r="A762" s="50" t="s">
        <v>1664</v>
      </c>
      <c r="B762" s="50" t="s">
        <v>1665</v>
      </c>
      <c r="C762" s="50">
        <f t="shared" si="2"/>
        <v>0</v>
      </c>
      <c r="D762" s="80">
        <f>SUMIF('Stocks 101-111'!$J:$J,'item dashboard'!A762,'Stocks 101-111'!K:K)</f>
        <v>0</v>
      </c>
      <c r="E762" s="80">
        <f>SUMIF('Stocks 101-111'!$J:$J,'item dashboard'!A762,'Stocks 101-111'!$L:$L)</f>
        <v>0</v>
      </c>
      <c r="F762" s="81">
        <f t="shared" si="3"/>
        <v>0</v>
      </c>
      <c r="G762" s="82">
        <f t="shared" si="4"/>
        <v>0</v>
      </c>
      <c r="H762" s="50">
        <f>SUMIFS('sys-backorder details'!$M:$M,'sys-backorder details'!$E:$E,'item dashboard'!A762,'sys-backorder details'!$V:$V,"")</f>
        <v>0</v>
      </c>
      <c r="I762" s="83">
        <f>SUMIF('settings-routing'!$I:$I,'item dashboard'!A762,'settings-routing'!$O:$O)</f>
        <v>0</v>
      </c>
      <c r="J762" s="50">
        <f>SUMIFS('sys-backorder details'!$M:$M,'sys-backorder details'!$E:$E,'item dashboard'!A762,'sys-backorder details'!$V:$V,"Call off")</f>
        <v>0</v>
      </c>
      <c r="K762" s="84">
        <f t="shared" si="5"/>
        <v>0</v>
      </c>
      <c r="L762" s="84">
        <f>SUMIF('Production Plan'!$E:$E,'item dashboard'!A762,'Production Plan'!$N:$N)</f>
        <v>0</v>
      </c>
      <c r="M762" s="85" t="str">
        <f t="shared" si="6"/>
        <v>B-L1SQ-GN58-1 Ltr. Green Squeeze Bottle</v>
      </c>
      <c r="N762" s="86">
        <f>SUMIFS('sys inv movment rpt'!$M:$M,'sys inv movment rpt'!$L:$L,$M762,'sys inv movment rpt'!$N:$N,N$1)</f>
        <v>0</v>
      </c>
      <c r="O762" s="86">
        <f>SUMIFS('sys inv movment rpt'!$M:$M,'sys inv movment rpt'!$L:$L,$M762,'sys inv movment rpt'!$N:$N,O$1)</f>
        <v>0</v>
      </c>
      <c r="P762" s="86">
        <f>SUMIFS('sys inv movment rpt'!$M:$M,'sys inv movment rpt'!$L:$L,$M762,'sys inv movment rpt'!$N:$N,P$1)</f>
        <v>0</v>
      </c>
      <c r="Q762" s="86">
        <f>SUMIFS('sys inv movment rpt'!$M:$M,'sys inv movment rpt'!$L:$L,$M762,'sys inv movment rpt'!$N:$N,Q$1)</f>
        <v>0</v>
      </c>
      <c r="R762" s="86">
        <f>SUMIFS('sys inv movment rpt'!$M:$M,'sys inv movment rpt'!$L:$L,$M762,'sys inv movment rpt'!$N:$N,R$1)</f>
        <v>0</v>
      </c>
      <c r="S762" s="86">
        <f>SUMIFS('sys inv movment rpt'!$M:$M,'sys inv movment rpt'!$L:$L,$M762,'sys inv movment rpt'!$N:$N,S$1)</f>
        <v>0</v>
      </c>
      <c r="T762" s="86">
        <f>SUMIFS('sys inv movment rpt'!$M:$M,'sys inv movment rpt'!$L:$L,$M762,'sys inv movment rpt'!$N:$N,T$1)</f>
        <v>0</v>
      </c>
      <c r="U762" s="86">
        <f>SUMIFS('sys inv movment rpt'!$M:$M,'sys inv movment rpt'!$L:$L,$M762,'sys inv movment rpt'!$N:$N,U$1)</f>
        <v>0</v>
      </c>
      <c r="V762" s="86">
        <f>SUMIFS('sys inv movment rpt'!$M:$M,'sys inv movment rpt'!$L:$L,$M762,'sys inv movment rpt'!$N:$N,V$1)</f>
        <v>0</v>
      </c>
      <c r="W762" s="86">
        <f>SUMIFS('sys inv movment rpt'!$M:$M,'sys inv movment rpt'!$L:$L,$M762,'sys inv movment rpt'!$N:$N,W$1)</f>
        <v>0</v>
      </c>
      <c r="X762" s="86">
        <f>SUMIFS('sys inv movment rpt'!$M:$M,'sys inv movment rpt'!$L:$L,$M762,'sys inv movment rpt'!$N:$N,X$1)</f>
        <v>0</v>
      </c>
      <c r="Y762" s="86">
        <f>SUMIFS('sys inv movment rpt'!$M:$M,'sys inv movment rpt'!$L:$L,$M762,'sys inv movment rpt'!$N:$N,Y$1)</f>
        <v>0</v>
      </c>
      <c r="Z762" s="86">
        <f>SUMIFS('sys inv movment rpt'!$M:$M,'sys inv movment rpt'!$L:$L,$M762,'sys inv movment rpt'!$N:$N,Z$1)</f>
        <v>0</v>
      </c>
      <c r="AA762" s="86">
        <f>SUMIFS('sys inv movment rpt'!$M:$M,'sys inv movment rpt'!$L:$L,$M762,'sys inv movment rpt'!$N:$N,AA$1)</f>
        <v>0</v>
      </c>
      <c r="AB762" s="86">
        <f>SUMIFS('sys inv movment rpt'!$M:$M,'sys inv movment rpt'!$L:$L,$M762,'sys inv movment rpt'!$N:$N,AB$1)</f>
        <v>0</v>
      </c>
      <c r="AC762" s="86">
        <f>SUMIFS('sys inv movment rpt'!$M:$M,'sys inv movment rpt'!$L:$L,$M762,'sys inv movment rpt'!$N:$N,AC$1)</f>
        <v>0</v>
      </c>
      <c r="AD762" s="86">
        <f>SUMIFS('sys inv movment rpt'!$M:$M,'sys inv movment rpt'!$L:$L,$M762,'sys inv movment rpt'!$N:$N,AD$1)</f>
        <v>0</v>
      </c>
      <c r="AE762" s="86">
        <f>SUMIFS('sys inv movment rpt'!$M:$M,'sys inv movment rpt'!$L:$L,$M762,'sys inv movment rpt'!$N:$N,AE$1)</f>
        <v>0</v>
      </c>
      <c r="AF762" s="86">
        <f>SUMIFS('sys inv movment rpt'!$M:$M,'sys inv movment rpt'!$L:$L,$M762,'sys inv movment rpt'!$N:$N,AF$1)</f>
        <v>0</v>
      </c>
      <c r="AG762" s="86">
        <f>SUMIFS('sys inv movment rpt'!$M:$M,'sys inv movment rpt'!$L:$L,$M762,'sys inv movment rpt'!$N:$N,AG$1)</f>
        <v>0</v>
      </c>
      <c r="AH762" s="86">
        <f>SUMIFS('sys inv movment rpt'!$M:$M,'sys inv movment rpt'!$L:$L,$M762,'sys inv movment rpt'!$N:$N,AH$1)</f>
        <v>0</v>
      </c>
      <c r="AI762" s="86">
        <f>SUMIFS('sys inv movment rpt'!$M:$M,'sys inv movment rpt'!$L:$L,$M762,'sys inv movment rpt'!$N:$N,AI$1)</f>
        <v>0</v>
      </c>
      <c r="AJ762" s="86">
        <f>SUMIFS('sys inv movment rpt'!$M:$M,'sys inv movment rpt'!$L:$L,$M762,'sys inv movment rpt'!$N:$N,AJ$1)</f>
        <v>0</v>
      </c>
      <c r="AK762" s="86">
        <f>SUMIFS('sys inv movment rpt'!$M:$M,'sys inv movment rpt'!$L:$L,$M762,'sys inv movment rpt'!$N:$N,AK$1)</f>
        <v>0</v>
      </c>
      <c r="AL762" s="86">
        <f>SUMIFS('sys inv movment rpt'!$M:$M,'sys inv movment rpt'!$L:$L,$M762,'sys inv movment rpt'!$N:$N,AL$1)</f>
        <v>0</v>
      </c>
      <c r="AM762" s="86">
        <f>SUMIFS('sys inv movment rpt'!$M:$M,'sys inv movment rpt'!$L:$L,$M762,'sys inv movment rpt'!$N:$N,AM$1)</f>
        <v>0</v>
      </c>
      <c r="AN762" s="86">
        <f>SUMIFS('sys inv movment rpt'!$M:$M,'sys inv movment rpt'!$L:$L,$M762,'sys inv movment rpt'!$N:$N,AN$1)</f>
        <v>0</v>
      </c>
      <c r="AO762" s="86">
        <f>SUMIFS('sys inv movment rpt'!$M:$M,'sys inv movment rpt'!$L:$L,$M762,'sys inv movment rpt'!$N:$N,AO$1)</f>
        <v>0</v>
      </c>
      <c r="AP762" s="86">
        <f>SUMIFS('sys inv movment rpt'!$M:$M,'sys inv movment rpt'!$L:$L,$M762,'sys inv movment rpt'!$N:$N,AP$1)</f>
        <v>0</v>
      </c>
      <c r="AQ762" s="86">
        <f>SUMIFS('sys inv movment rpt'!$M:$M,'sys inv movment rpt'!$L:$L,$M762,'sys inv movment rpt'!$N:$N,AQ$1)</f>
        <v>0</v>
      </c>
      <c r="AR762" s="86">
        <f>SUMIFS('sys inv movment rpt'!$M:$M,'sys inv movment rpt'!$L:$L,$M762,'sys inv movment rpt'!$N:$N,AR$1)</f>
        <v>0</v>
      </c>
      <c r="AS762" s="86">
        <f>SUMIFS('sys inv movment rpt'!$M:$M,'sys inv movment rpt'!$L:$L,$M762,'sys inv movment rpt'!$N:$N,AS$1)</f>
        <v>0</v>
      </c>
      <c r="AT762" s="86">
        <f>SUMIFS('sys inv movment rpt'!$M:$M,'sys inv movment rpt'!$L:$L,$M762,'sys inv movment rpt'!$N:$N,AT$1)</f>
        <v>0</v>
      </c>
      <c r="AU762" s="86">
        <f>SUMIFS('sys inv movment rpt'!$M:$M,'sys inv movment rpt'!$L:$L,$M762,'sys inv movment rpt'!$N:$N,AU$1)</f>
        <v>0</v>
      </c>
      <c r="AV762" s="86">
        <f>SUMIFS('sys inv movment rpt'!$M:$M,'sys inv movment rpt'!$L:$L,$M762,'sys inv movment rpt'!$N:$N,AV$1)</f>
        <v>0</v>
      </c>
      <c r="AW762" s="87" t="str">
        <f>IFERROR(VLOOKUP(A762,'sys-backorder details'!E:U,17,0),"-")</f>
        <v>-</v>
      </c>
      <c r="AX762" s="87" t="str">
        <f>IF(K762&gt;1,VLOOKUP(A762,'settings-routing'!A:I,9,0),"")</f>
        <v/>
      </c>
    </row>
    <row r="763" ht="12.75" hidden="1" customHeight="1">
      <c r="A763" s="28" t="s">
        <v>1666</v>
      </c>
      <c r="B763" s="28" t="s">
        <v>1667</v>
      </c>
      <c r="C763" s="50">
        <f t="shared" si="2"/>
        <v>0</v>
      </c>
      <c r="D763" s="80">
        <f>SUMIF('Stocks 101-111'!$J:$J,'item dashboard'!A763,'Stocks 101-111'!K:K)</f>
        <v>0</v>
      </c>
      <c r="E763" s="80">
        <f>SUMIF('Stocks 101-111'!$J:$J,'item dashboard'!A763,'Stocks 101-111'!$L:$L)</f>
        <v>0</v>
      </c>
      <c r="F763" s="81">
        <f t="shared" si="3"/>
        <v>0</v>
      </c>
      <c r="G763" s="82">
        <f t="shared" si="4"/>
        <v>0.02857142857</v>
      </c>
      <c r="H763" s="50">
        <f>SUMIFS('sys-backorder details'!$M:$M,'sys-backorder details'!$E:$E,'item dashboard'!A763,'sys-backorder details'!$V:$V,"")</f>
        <v>0</v>
      </c>
      <c r="I763" s="83">
        <f>SUMIF('settings-routing'!$I:$I,'item dashboard'!A763,'settings-routing'!$O:$O)</f>
        <v>0</v>
      </c>
      <c r="J763" s="50">
        <f>SUMIFS('sys-backorder details'!$M:$M,'sys-backorder details'!$E:$E,'item dashboard'!A763,'sys-backorder details'!$V:$V,"Call off")</f>
        <v>0</v>
      </c>
      <c r="K763" s="84">
        <f t="shared" si="5"/>
        <v>0</v>
      </c>
      <c r="L763" s="84">
        <f>SUMIF('Production Plan'!$E:$E,'item dashboard'!A763,'Production Plan'!$N:$N)</f>
        <v>0</v>
      </c>
      <c r="M763" s="85" t="str">
        <f t="shared" si="6"/>
        <v>B-L1SQ-W58-1Ltr White Squeeze Bottle</v>
      </c>
      <c r="N763" s="86">
        <f>SUMIFS('sys inv movment rpt'!$M:$M,'sys inv movment rpt'!$L:$L,$M763,'sys inv movment rpt'!$N:$N,N$1)</f>
        <v>0</v>
      </c>
      <c r="O763" s="86">
        <f>SUMIFS('sys inv movment rpt'!$M:$M,'sys inv movment rpt'!$L:$L,$M763,'sys inv movment rpt'!$N:$N,O$1)</f>
        <v>0</v>
      </c>
      <c r="P763" s="86">
        <f>SUMIFS('sys inv movment rpt'!$M:$M,'sys inv movment rpt'!$L:$L,$M763,'sys inv movment rpt'!$N:$N,P$1)</f>
        <v>0</v>
      </c>
      <c r="Q763" s="86">
        <f>SUMIFS('sys inv movment rpt'!$M:$M,'sys inv movment rpt'!$L:$L,$M763,'sys inv movment rpt'!$N:$N,Q$1)</f>
        <v>0</v>
      </c>
      <c r="R763" s="86">
        <f>SUMIFS('sys inv movment rpt'!$M:$M,'sys inv movment rpt'!$L:$L,$M763,'sys inv movment rpt'!$N:$N,R$1)</f>
        <v>0</v>
      </c>
      <c r="S763" s="86">
        <f>SUMIFS('sys inv movment rpt'!$M:$M,'sys inv movment rpt'!$L:$L,$M763,'sys inv movment rpt'!$N:$N,S$1)</f>
        <v>0</v>
      </c>
      <c r="T763" s="86">
        <f>SUMIFS('sys inv movment rpt'!$M:$M,'sys inv movment rpt'!$L:$L,$M763,'sys inv movment rpt'!$N:$N,T$1)</f>
        <v>0</v>
      </c>
      <c r="U763" s="86">
        <f>SUMIFS('sys inv movment rpt'!$M:$M,'sys inv movment rpt'!$L:$L,$M763,'sys inv movment rpt'!$N:$N,U$1)</f>
        <v>0</v>
      </c>
      <c r="V763" s="86">
        <f>SUMIFS('sys inv movment rpt'!$M:$M,'sys inv movment rpt'!$L:$L,$M763,'sys inv movment rpt'!$N:$N,V$1)</f>
        <v>0</v>
      </c>
      <c r="W763" s="86">
        <f>SUMIFS('sys inv movment rpt'!$M:$M,'sys inv movment rpt'!$L:$L,$M763,'sys inv movment rpt'!$N:$N,W$1)</f>
        <v>0</v>
      </c>
      <c r="X763" s="86">
        <f>SUMIFS('sys inv movment rpt'!$M:$M,'sys inv movment rpt'!$L:$L,$M763,'sys inv movment rpt'!$N:$N,X$1)</f>
        <v>0</v>
      </c>
      <c r="Y763" s="86">
        <f>SUMIFS('sys inv movment rpt'!$M:$M,'sys inv movment rpt'!$L:$L,$M763,'sys inv movment rpt'!$N:$N,Y$1)</f>
        <v>0</v>
      </c>
      <c r="Z763" s="86">
        <f>SUMIFS('sys inv movment rpt'!$M:$M,'sys inv movment rpt'!$L:$L,$M763,'sys inv movment rpt'!$N:$N,Z$1)</f>
        <v>0</v>
      </c>
      <c r="AA763" s="86">
        <f>SUMIFS('sys inv movment rpt'!$M:$M,'sys inv movment rpt'!$L:$L,$M763,'sys inv movment rpt'!$N:$N,AA$1)</f>
        <v>3280</v>
      </c>
      <c r="AB763" s="86">
        <f>SUMIFS('sys inv movment rpt'!$M:$M,'sys inv movment rpt'!$L:$L,$M763,'sys inv movment rpt'!$N:$N,AB$1)</f>
        <v>0</v>
      </c>
      <c r="AC763" s="86">
        <f>SUMIFS('sys inv movment rpt'!$M:$M,'sys inv movment rpt'!$L:$L,$M763,'sys inv movment rpt'!$N:$N,AC$1)</f>
        <v>0</v>
      </c>
      <c r="AD763" s="86">
        <f>SUMIFS('sys inv movment rpt'!$M:$M,'sys inv movment rpt'!$L:$L,$M763,'sys inv movment rpt'!$N:$N,AD$1)</f>
        <v>0</v>
      </c>
      <c r="AE763" s="86">
        <f>SUMIFS('sys inv movment rpt'!$M:$M,'sys inv movment rpt'!$L:$L,$M763,'sys inv movment rpt'!$N:$N,AE$1)</f>
        <v>0</v>
      </c>
      <c r="AF763" s="86">
        <f>SUMIFS('sys inv movment rpt'!$M:$M,'sys inv movment rpt'!$L:$L,$M763,'sys inv movment rpt'!$N:$N,AF$1)</f>
        <v>0</v>
      </c>
      <c r="AG763" s="86">
        <f>SUMIFS('sys inv movment rpt'!$M:$M,'sys inv movment rpt'!$L:$L,$M763,'sys inv movment rpt'!$N:$N,AG$1)</f>
        <v>0</v>
      </c>
      <c r="AH763" s="86">
        <f>SUMIFS('sys inv movment rpt'!$M:$M,'sys inv movment rpt'!$L:$L,$M763,'sys inv movment rpt'!$N:$N,AH$1)</f>
        <v>0</v>
      </c>
      <c r="AI763" s="86">
        <f>SUMIFS('sys inv movment rpt'!$M:$M,'sys inv movment rpt'!$L:$L,$M763,'sys inv movment rpt'!$N:$N,AI$1)</f>
        <v>0</v>
      </c>
      <c r="AJ763" s="86">
        <f>SUMIFS('sys inv movment rpt'!$M:$M,'sys inv movment rpt'!$L:$L,$M763,'sys inv movment rpt'!$N:$N,AJ$1)</f>
        <v>0</v>
      </c>
      <c r="AK763" s="86">
        <f>SUMIFS('sys inv movment rpt'!$M:$M,'sys inv movment rpt'!$L:$L,$M763,'sys inv movment rpt'!$N:$N,AK$1)</f>
        <v>0</v>
      </c>
      <c r="AL763" s="86">
        <f>SUMIFS('sys inv movment rpt'!$M:$M,'sys inv movment rpt'!$L:$L,$M763,'sys inv movment rpt'!$N:$N,AL$1)</f>
        <v>0</v>
      </c>
      <c r="AM763" s="86">
        <f>SUMIFS('sys inv movment rpt'!$M:$M,'sys inv movment rpt'!$L:$L,$M763,'sys inv movment rpt'!$N:$N,AM$1)</f>
        <v>0</v>
      </c>
      <c r="AN763" s="86">
        <f>SUMIFS('sys inv movment rpt'!$M:$M,'sys inv movment rpt'!$L:$L,$M763,'sys inv movment rpt'!$N:$N,AN$1)</f>
        <v>0</v>
      </c>
      <c r="AO763" s="86">
        <f>SUMIFS('sys inv movment rpt'!$M:$M,'sys inv movment rpt'!$L:$L,$M763,'sys inv movment rpt'!$N:$N,AO$1)</f>
        <v>0</v>
      </c>
      <c r="AP763" s="86">
        <f>SUMIFS('sys inv movment rpt'!$M:$M,'sys inv movment rpt'!$L:$L,$M763,'sys inv movment rpt'!$N:$N,AP$1)</f>
        <v>0</v>
      </c>
      <c r="AQ763" s="86">
        <f>SUMIFS('sys inv movment rpt'!$M:$M,'sys inv movment rpt'!$L:$L,$M763,'sys inv movment rpt'!$N:$N,AQ$1)</f>
        <v>0</v>
      </c>
      <c r="AR763" s="86">
        <f>SUMIFS('sys inv movment rpt'!$M:$M,'sys inv movment rpt'!$L:$L,$M763,'sys inv movment rpt'!$N:$N,AR$1)</f>
        <v>0</v>
      </c>
      <c r="AS763" s="86">
        <f>SUMIFS('sys inv movment rpt'!$M:$M,'sys inv movment rpt'!$L:$L,$M763,'sys inv movment rpt'!$N:$N,AS$1)</f>
        <v>0</v>
      </c>
      <c r="AT763" s="86">
        <f>SUMIFS('sys inv movment rpt'!$M:$M,'sys inv movment rpt'!$L:$L,$M763,'sys inv movment rpt'!$N:$N,AT$1)</f>
        <v>0</v>
      </c>
      <c r="AU763" s="86">
        <f>SUMIFS('sys inv movment rpt'!$M:$M,'sys inv movment rpt'!$L:$L,$M763,'sys inv movment rpt'!$N:$N,AU$1)</f>
        <v>0</v>
      </c>
      <c r="AV763" s="86">
        <f>SUMIFS('sys inv movment rpt'!$M:$M,'sys inv movment rpt'!$L:$L,$M763,'sys inv movment rpt'!$N:$N,AV$1)</f>
        <v>0</v>
      </c>
      <c r="AW763" s="87" t="str">
        <f>IFERROR(VLOOKUP(A763,'sys-backorder details'!E:U,17,0),"-")</f>
        <v>-</v>
      </c>
      <c r="AX763" s="87" t="str">
        <f>IF(K763&gt;1,VLOOKUP(A763,'settings-routing'!A:I,9,0),"")</f>
        <v/>
      </c>
    </row>
    <row r="764" ht="12.75" hidden="1" customHeight="1">
      <c r="A764" s="50" t="s">
        <v>1668</v>
      </c>
      <c r="B764" s="50" t="s">
        <v>1669</v>
      </c>
      <c r="C764" s="50">
        <f t="shared" si="2"/>
        <v>0</v>
      </c>
      <c r="D764" s="80">
        <f>SUMIF('Stocks 101-111'!$J:$J,'item dashboard'!A764,'Stocks 101-111'!K:K)</f>
        <v>0</v>
      </c>
      <c r="E764" s="80">
        <f>SUMIF('Stocks 101-111'!$J:$J,'item dashboard'!A764,'Stocks 101-111'!$L:$L)</f>
        <v>0</v>
      </c>
      <c r="F764" s="81">
        <f t="shared" si="3"/>
        <v>0</v>
      </c>
      <c r="G764" s="82">
        <f t="shared" si="4"/>
        <v>0</v>
      </c>
      <c r="H764" s="50">
        <f>SUMIFS('sys-backorder details'!$M:$M,'sys-backorder details'!$E:$E,'item dashboard'!A764,'sys-backorder details'!$V:$V,"")</f>
        <v>0</v>
      </c>
      <c r="I764" s="83">
        <f>SUMIF('settings-routing'!$I:$I,'item dashboard'!A764,'settings-routing'!$O:$O)</f>
        <v>0</v>
      </c>
      <c r="J764" s="50">
        <f>SUMIFS('sys-backorder details'!$M:$M,'sys-backorder details'!$E:$E,'item dashboard'!A764,'sys-backorder details'!$V:$V,"Call off")</f>
        <v>0</v>
      </c>
      <c r="K764" s="84">
        <f t="shared" si="5"/>
        <v>0</v>
      </c>
      <c r="L764" s="84">
        <f>SUMIF('Production Plan'!$E:$E,'item dashboard'!A764,'Production Plan'!$N:$N)</f>
        <v>0</v>
      </c>
      <c r="M764" s="85" t="str">
        <f t="shared" si="6"/>
        <v>B-L1SQ-Y58-1 Ltr. Yellow Squeeze Bottle</v>
      </c>
      <c r="N764" s="86">
        <f>SUMIFS('sys inv movment rpt'!$M:$M,'sys inv movment rpt'!$L:$L,$M764,'sys inv movment rpt'!$N:$N,N$1)</f>
        <v>0</v>
      </c>
      <c r="O764" s="86">
        <f>SUMIFS('sys inv movment rpt'!$M:$M,'sys inv movment rpt'!$L:$L,$M764,'sys inv movment rpt'!$N:$N,O$1)</f>
        <v>0</v>
      </c>
      <c r="P764" s="86">
        <f>SUMIFS('sys inv movment rpt'!$M:$M,'sys inv movment rpt'!$L:$L,$M764,'sys inv movment rpt'!$N:$N,P$1)</f>
        <v>0</v>
      </c>
      <c r="Q764" s="86">
        <f>SUMIFS('sys inv movment rpt'!$M:$M,'sys inv movment rpt'!$L:$L,$M764,'sys inv movment rpt'!$N:$N,Q$1)</f>
        <v>0</v>
      </c>
      <c r="R764" s="86">
        <f>SUMIFS('sys inv movment rpt'!$M:$M,'sys inv movment rpt'!$L:$L,$M764,'sys inv movment rpt'!$N:$N,R$1)</f>
        <v>0</v>
      </c>
      <c r="S764" s="86">
        <f>SUMIFS('sys inv movment rpt'!$M:$M,'sys inv movment rpt'!$L:$L,$M764,'sys inv movment rpt'!$N:$N,S$1)</f>
        <v>0</v>
      </c>
      <c r="T764" s="86">
        <f>SUMIFS('sys inv movment rpt'!$M:$M,'sys inv movment rpt'!$L:$L,$M764,'sys inv movment rpt'!$N:$N,T$1)</f>
        <v>0</v>
      </c>
      <c r="U764" s="86">
        <f>SUMIFS('sys inv movment rpt'!$M:$M,'sys inv movment rpt'!$L:$L,$M764,'sys inv movment rpt'!$N:$N,U$1)</f>
        <v>0</v>
      </c>
      <c r="V764" s="86">
        <f>SUMIFS('sys inv movment rpt'!$M:$M,'sys inv movment rpt'!$L:$L,$M764,'sys inv movment rpt'!$N:$N,V$1)</f>
        <v>0</v>
      </c>
      <c r="W764" s="86">
        <f>SUMIFS('sys inv movment rpt'!$M:$M,'sys inv movment rpt'!$L:$L,$M764,'sys inv movment rpt'!$N:$N,W$1)</f>
        <v>0</v>
      </c>
      <c r="X764" s="86">
        <f>SUMIFS('sys inv movment rpt'!$M:$M,'sys inv movment rpt'!$L:$L,$M764,'sys inv movment rpt'!$N:$N,X$1)</f>
        <v>0</v>
      </c>
      <c r="Y764" s="86">
        <f>SUMIFS('sys inv movment rpt'!$M:$M,'sys inv movment rpt'!$L:$L,$M764,'sys inv movment rpt'!$N:$N,Y$1)</f>
        <v>0</v>
      </c>
      <c r="Z764" s="86">
        <f>SUMIFS('sys inv movment rpt'!$M:$M,'sys inv movment rpt'!$L:$L,$M764,'sys inv movment rpt'!$N:$N,Z$1)</f>
        <v>0</v>
      </c>
      <c r="AA764" s="86">
        <f>SUMIFS('sys inv movment rpt'!$M:$M,'sys inv movment rpt'!$L:$L,$M764,'sys inv movment rpt'!$N:$N,AA$1)</f>
        <v>0</v>
      </c>
      <c r="AB764" s="86">
        <f>SUMIFS('sys inv movment rpt'!$M:$M,'sys inv movment rpt'!$L:$L,$M764,'sys inv movment rpt'!$N:$N,AB$1)</f>
        <v>0</v>
      </c>
      <c r="AC764" s="86">
        <f>SUMIFS('sys inv movment rpt'!$M:$M,'sys inv movment rpt'!$L:$L,$M764,'sys inv movment rpt'!$N:$N,AC$1)</f>
        <v>0</v>
      </c>
      <c r="AD764" s="86">
        <f>SUMIFS('sys inv movment rpt'!$M:$M,'sys inv movment rpt'!$L:$L,$M764,'sys inv movment rpt'!$N:$N,AD$1)</f>
        <v>0</v>
      </c>
      <c r="AE764" s="86">
        <f>SUMIFS('sys inv movment rpt'!$M:$M,'sys inv movment rpt'!$L:$L,$M764,'sys inv movment rpt'!$N:$N,AE$1)</f>
        <v>0</v>
      </c>
      <c r="AF764" s="86">
        <f>SUMIFS('sys inv movment rpt'!$M:$M,'sys inv movment rpt'!$L:$L,$M764,'sys inv movment rpt'!$N:$N,AF$1)</f>
        <v>0</v>
      </c>
      <c r="AG764" s="86">
        <f>SUMIFS('sys inv movment rpt'!$M:$M,'sys inv movment rpt'!$L:$L,$M764,'sys inv movment rpt'!$N:$N,AG$1)</f>
        <v>0</v>
      </c>
      <c r="AH764" s="86">
        <f>SUMIFS('sys inv movment rpt'!$M:$M,'sys inv movment rpt'!$L:$L,$M764,'sys inv movment rpt'!$N:$N,AH$1)</f>
        <v>0</v>
      </c>
      <c r="AI764" s="86">
        <f>SUMIFS('sys inv movment rpt'!$M:$M,'sys inv movment rpt'!$L:$L,$M764,'sys inv movment rpt'!$N:$N,AI$1)</f>
        <v>0</v>
      </c>
      <c r="AJ764" s="86">
        <f>SUMIFS('sys inv movment rpt'!$M:$M,'sys inv movment rpt'!$L:$L,$M764,'sys inv movment rpt'!$N:$N,AJ$1)</f>
        <v>0</v>
      </c>
      <c r="AK764" s="86">
        <f>SUMIFS('sys inv movment rpt'!$M:$M,'sys inv movment rpt'!$L:$L,$M764,'sys inv movment rpt'!$N:$N,AK$1)</f>
        <v>0</v>
      </c>
      <c r="AL764" s="86">
        <f>SUMIFS('sys inv movment rpt'!$M:$M,'sys inv movment rpt'!$L:$L,$M764,'sys inv movment rpt'!$N:$N,AL$1)</f>
        <v>0</v>
      </c>
      <c r="AM764" s="86">
        <f>SUMIFS('sys inv movment rpt'!$M:$M,'sys inv movment rpt'!$L:$L,$M764,'sys inv movment rpt'!$N:$N,AM$1)</f>
        <v>0</v>
      </c>
      <c r="AN764" s="86">
        <f>SUMIFS('sys inv movment rpt'!$M:$M,'sys inv movment rpt'!$L:$L,$M764,'sys inv movment rpt'!$N:$N,AN$1)</f>
        <v>0</v>
      </c>
      <c r="AO764" s="86">
        <f>SUMIFS('sys inv movment rpt'!$M:$M,'sys inv movment rpt'!$L:$L,$M764,'sys inv movment rpt'!$N:$N,AO$1)</f>
        <v>0</v>
      </c>
      <c r="AP764" s="86">
        <f>SUMIFS('sys inv movment rpt'!$M:$M,'sys inv movment rpt'!$L:$L,$M764,'sys inv movment rpt'!$N:$N,AP$1)</f>
        <v>0</v>
      </c>
      <c r="AQ764" s="86">
        <f>SUMIFS('sys inv movment rpt'!$M:$M,'sys inv movment rpt'!$L:$L,$M764,'sys inv movment rpt'!$N:$N,AQ$1)</f>
        <v>0</v>
      </c>
      <c r="AR764" s="86">
        <f>SUMIFS('sys inv movment rpt'!$M:$M,'sys inv movment rpt'!$L:$L,$M764,'sys inv movment rpt'!$N:$N,AR$1)</f>
        <v>0</v>
      </c>
      <c r="AS764" s="86">
        <f>SUMIFS('sys inv movment rpt'!$M:$M,'sys inv movment rpt'!$L:$L,$M764,'sys inv movment rpt'!$N:$N,AS$1)</f>
        <v>0</v>
      </c>
      <c r="AT764" s="86">
        <f>SUMIFS('sys inv movment rpt'!$M:$M,'sys inv movment rpt'!$L:$L,$M764,'sys inv movment rpt'!$N:$N,AT$1)</f>
        <v>0</v>
      </c>
      <c r="AU764" s="86">
        <f>SUMIFS('sys inv movment rpt'!$M:$M,'sys inv movment rpt'!$L:$L,$M764,'sys inv movment rpt'!$N:$N,AU$1)</f>
        <v>0</v>
      </c>
      <c r="AV764" s="86">
        <f>SUMIFS('sys inv movment rpt'!$M:$M,'sys inv movment rpt'!$L:$L,$M764,'sys inv movment rpt'!$N:$N,AV$1)</f>
        <v>0</v>
      </c>
      <c r="AW764" s="87" t="str">
        <f>IFERROR(VLOOKUP(A764,'sys-backorder details'!E:U,17,0),"-")</f>
        <v>-</v>
      </c>
      <c r="AX764" s="87" t="str">
        <f>IF(K764&gt;1,VLOOKUP(A764,'settings-routing'!A:I,9,0),"")</f>
        <v/>
      </c>
    </row>
    <row r="765" ht="12.75" hidden="1" customHeight="1">
      <c r="A765" s="50" t="s">
        <v>1670</v>
      </c>
      <c r="B765" s="50" t="s">
        <v>1671</v>
      </c>
      <c r="C765" s="50">
        <f t="shared" si="2"/>
        <v>0</v>
      </c>
      <c r="D765" s="80">
        <f>SUMIF('Stocks 101-111'!$J:$J,'item dashboard'!A765,'Stocks 101-111'!K:K)</f>
        <v>0</v>
      </c>
      <c r="E765" s="80">
        <f>SUMIF('Stocks 101-111'!$J:$J,'item dashboard'!A765,'Stocks 101-111'!$L:$L)</f>
        <v>0</v>
      </c>
      <c r="F765" s="81">
        <f t="shared" si="3"/>
        <v>0</v>
      </c>
      <c r="G765" s="82">
        <f t="shared" si="4"/>
        <v>0</v>
      </c>
      <c r="H765" s="50">
        <f>SUMIFS('sys-backorder details'!$M:$M,'sys-backorder details'!$E:$E,'item dashboard'!A765,'sys-backorder details'!$V:$V,"")</f>
        <v>0</v>
      </c>
      <c r="I765" s="83">
        <f>SUMIF('settings-routing'!$I:$I,'item dashboard'!A765,'settings-routing'!$O:$O)</f>
        <v>0</v>
      </c>
      <c r="J765" s="50">
        <f>SUMIFS('sys-backorder details'!$M:$M,'sys-backorder details'!$E:$E,'item dashboard'!A765,'sys-backorder details'!$V:$V,"Call off")</f>
        <v>0</v>
      </c>
      <c r="K765" s="84">
        <f t="shared" si="5"/>
        <v>0</v>
      </c>
      <c r="L765" s="84">
        <f>SUMIF('Production Plan'!$E:$E,'item dashboard'!A765,'Production Plan'!$N:$N)</f>
        <v>0</v>
      </c>
      <c r="M765" s="85" t="str">
        <f t="shared" si="6"/>
        <v>B-L1-W5-30 ml White Bottle</v>
      </c>
      <c r="N765" s="86">
        <f>SUMIFS('sys inv movment rpt'!$M:$M,'sys inv movment rpt'!$L:$L,$M765,'sys inv movment rpt'!$N:$N,N$1)</f>
        <v>0</v>
      </c>
      <c r="O765" s="86">
        <f>SUMIFS('sys inv movment rpt'!$M:$M,'sys inv movment rpt'!$L:$L,$M765,'sys inv movment rpt'!$N:$N,O$1)</f>
        <v>0</v>
      </c>
      <c r="P765" s="86">
        <f>SUMIFS('sys inv movment rpt'!$M:$M,'sys inv movment rpt'!$L:$L,$M765,'sys inv movment rpt'!$N:$N,P$1)</f>
        <v>0</v>
      </c>
      <c r="Q765" s="86">
        <f>SUMIFS('sys inv movment rpt'!$M:$M,'sys inv movment rpt'!$L:$L,$M765,'sys inv movment rpt'!$N:$N,Q$1)</f>
        <v>0</v>
      </c>
      <c r="R765" s="86">
        <f>SUMIFS('sys inv movment rpt'!$M:$M,'sys inv movment rpt'!$L:$L,$M765,'sys inv movment rpt'!$N:$N,R$1)</f>
        <v>0</v>
      </c>
      <c r="S765" s="86">
        <f>SUMIFS('sys inv movment rpt'!$M:$M,'sys inv movment rpt'!$L:$L,$M765,'sys inv movment rpt'!$N:$N,S$1)</f>
        <v>0</v>
      </c>
      <c r="T765" s="86">
        <f>SUMIFS('sys inv movment rpt'!$M:$M,'sys inv movment rpt'!$L:$L,$M765,'sys inv movment rpt'!$N:$N,T$1)</f>
        <v>0</v>
      </c>
      <c r="U765" s="86">
        <f>SUMIFS('sys inv movment rpt'!$M:$M,'sys inv movment rpt'!$L:$L,$M765,'sys inv movment rpt'!$N:$N,U$1)</f>
        <v>0</v>
      </c>
      <c r="V765" s="86">
        <f>SUMIFS('sys inv movment rpt'!$M:$M,'sys inv movment rpt'!$L:$L,$M765,'sys inv movment rpt'!$N:$N,V$1)</f>
        <v>0</v>
      </c>
      <c r="W765" s="86">
        <f>SUMIFS('sys inv movment rpt'!$M:$M,'sys inv movment rpt'!$L:$L,$M765,'sys inv movment rpt'!$N:$N,W$1)</f>
        <v>0</v>
      </c>
      <c r="X765" s="86">
        <f>SUMIFS('sys inv movment rpt'!$M:$M,'sys inv movment rpt'!$L:$L,$M765,'sys inv movment rpt'!$N:$N,X$1)</f>
        <v>0</v>
      </c>
      <c r="Y765" s="86">
        <f>SUMIFS('sys inv movment rpt'!$M:$M,'sys inv movment rpt'!$L:$L,$M765,'sys inv movment rpt'!$N:$N,Y$1)</f>
        <v>0</v>
      </c>
      <c r="Z765" s="86">
        <f>SUMIFS('sys inv movment rpt'!$M:$M,'sys inv movment rpt'!$L:$L,$M765,'sys inv movment rpt'!$N:$N,Z$1)</f>
        <v>0</v>
      </c>
      <c r="AA765" s="86">
        <f>SUMIFS('sys inv movment rpt'!$M:$M,'sys inv movment rpt'!$L:$L,$M765,'sys inv movment rpt'!$N:$N,AA$1)</f>
        <v>0</v>
      </c>
      <c r="AB765" s="86">
        <f>SUMIFS('sys inv movment rpt'!$M:$M,'sys inv movment rpt'!$L:$L,$M765,'sys inv movment rpt'!$N:$N,AB$1)</f>
        <v>0</v>
      </c>
      <c r="AC765" s="86">
        <f>SUMIFS('sys inv movment rpt'!$M:$M,'sys inv movment rpt'!$L:$L,$M765,'sys inv movment rpt'!$N:$N,AC$1)</f>
        <v>0</v>
      </c>
      <c r="AD765" s="86">
        <f>SUMIFS('sys inv movment rpt'!$M:$M,'sys inv movment rpt'!$L:$L,$M765,'sys inv movment rpt'!$N:$N,AD$1)</f>
        <v>0</v>
      </c>
      <c r="AE765" s="86">
        <f>SUMIFS('sys inv movment rpt'!$M:$M,'sys inv movment rpt'!$L:$L,$M765,'sys inv movment rpt'!$N:$N,AE$1)</f>
        <v>0</v>
      </c>
      <c r="AF765" s="86">
        <f>SUMIFS('sys inv movment rpt'!$M:$M,'sys inv movment rpt'!$L:$L,$M765,'sys inv movment rpt'!$N:$N,AF$1)</f>
        <v>0</v>
      </c>
      <c r="AG765" s="86">
        <f>SUMIFS('sys inv movment rpt'!$M:$M,'sys inv movment rpt'!$L:$L,$M765,'sys inv movment rpt'!$N:$N,AG$1)</f>
        <v>0</v>
      </c>
      <c r="AH765" s="86">
        <f>SUMIFS('sys inv movment rpt'!$M:$M,'sys inv movment rpt'!$L:$L,$M765,'sys inv movment rpt'!$N:$N,AH$1)</f>
        <v>0</v>
      </c>
      <c r="AI765" s="86">
        <f>SUMIFS('sys inv movment rpt'!$M:$M,'sys inv movment rpt'!$L:$L,$M765,'sys inv movment rpt'!$N:$N,AI$1)</f>
        <v>0</v>
      </c>
      <c r="AJ765" s="86">
        <f>SUMIFS('sys inv movment rpt'!$M:$M,'sys inv movment rpt'!$L:$L,$M765,'sys inv movment rpt'!$N:$N,AJ$1)</f>
        <v>0</v>
      </c>
      <c r="AK765" s="86">
        <f>SUMIFS('sys inv movment rpt'!$M:$M,'sys inv movment rpt'!$L:$L,$M765,'sys inv movment rpt'!$N:$N,AK$1)</f>
        <v>0</v>
      </c>
      <c r="AL765" s="86">
        <f>SUMIFS('sys inv movment rpt'!$M:$M,'sys inv movment rpt'!$L:$L,$M765,'sys inv movment rpt'!$N:$N,AL$1)</f>
        <v>0</v>
      </c>
      <c r="AM765" s="86">
        <f>SUMIFS('sys inv movment rpt'!$M:$M,'sys inv movment rpt'!$L:$L,$M765,'sys inv movment rpt'!$N:$N,AM$1)</f>
        <v>0</v>
      </c>
      <c r="AN765" s="86">
        <f>SUMIFS('sys inv movment rpt'!$M:$M,'sys inv movment rpt'!$L:$L,$M765,'sys inv movment rpt'!$N:$N,AN$1)</f>
        <v>0</v>
      </c>
      <c r="AO765" s="86">
        <f>SUMIFS('sys inv movment rpt'!$M:$M,'sys inv movment rpt'!$L:$L,$M765,'sys inv movment rpt'!$N:$N,AO$1)</f>
        <v>0</v>
      </c>
      <c r="AP765" s="86">
        <f>SUMIFS('sys inv movment rpt'!$M:$M,'sys inv movment rpt'!$L:$L,$M765,'sys inv movment rpt'!$N:$N,AP$1)</f>
        <v>0</v>
      </c>
      <c r="AQ765" s="86">
        <f>SUMIFS('sys inv movment rpt'!$M:$M,'sys inv movment rpt'!$L:$L,$M765,'sys inv movment rpt'!$N:$N,AQ$1)</f>
        <v>0</v>
      </c>
      <c r="AR765" s="86">
        <f>SUMIFS('sys inv movment rpt'!$M:$M,'sys inv movment rpt'!$L:$L,$M765,'sys inv movment rpt'!$N:$N,AR$1)</f>
        <v>0</v>
      </c>
      <c r="AS765" s="86">
        <f>SUMIFS('sys inv movment rpt'!$M:$M,'sys inv movment rpt'!$L:$L,$M765,'sys inv movment rpt'!$N:$N,AS$1)</f>
        <v>0</v>
      </c>
      <c r="AT765" s="86">
        <f>SUMIFS('sys inv movment rpt'!$M:$M,'sys inv movment rpt'!$L:$L,$M765,'sys inv movment rpt'!$N:$N,AT$1)</f>
        <v>0</v>
      </c>
      <c r="AU765" s="86">
        <f>SUMIFS('sys inv movment rpt'!$M:$M,'sys inv movment rpt'!$L:$L,$M765,'sys inv movment rpt'!$N:$N,AU$1)</f>
        <v>0</v>
      </c>
      <c r="AV765" s="86">
        <f>SUMIFS('sys inv movment rpt'!$M:$M,'sys inv movment rpt'!$L:$L,$M765,'sys inv movment rpt'!$N:$N,AV$1)</f>
        <v>0</v>
      </c>
      <c r="AW765" s="87" t="str">
        <f>IFERROR(VLOOKUP(A765,'sys-backorder details'!E:U,17,0),"-")</f>
        <v>-</v>
      </c>
      <c r="AX765" s="87" t="str">
        <f>IF(K765&gt;1,VLOOKUP(A765,'settings-routing'!A:I,9,0),"")</f>
        <v/>
      </c>
    </row>
    <row r="766" ht="12.75" hidden="1" customHeight="1">
      <c r="A766" s="28" t="s">
        <v>1672</v>
      </c>
      <c r="B766" s="28" t="s">
        <v>450</v>
      </c>
      <c r="C766" s="50">
        <f t="shared" si="2"/>
        <v>0</v>
      </c>
      <c r="D766" s="80">
        <f>SUMIF('Stocks 101-111'!$J:$J,'item dashboard'!A766,'Stocks 101-111'!K:K)</f>
        <v>0</v>
      </c>
      <c r="E766" s="80">
        <f>SUMIF('Stocks 101-111'!$J:$J,'item dashboard'!A766,'Stocks 101-111'!$L:$L)</f>
        <v>0</v>
      </c>
      <c r="F766" s="81">
        <f t="shared" si="3"/>
        <v>0</v>
      </c>
      <c r="G766" s="82">
        <f t="shared" si="4"/>
        <v>0</v>
      </c>
      <c r="H766" s="50">
        <f>SUMIFS('sys-backorder details'!$M:$M,'sys-backorder details'!$E:$E,'item dashboard'!A766,'sys-backorder details'!$V:$V,"")</f>
        <v>0</v>
      </c>
      <c r="I766" s="83">
        <f>SUMIF('settings-routing'!$I:$I,'item dashboard'!A766,'settings-routing'!$O:$O)</f>
        <v>0</v>
      </c>
      <c r="J766" s="50">
        <f>SUMIFS('sys-backorder details'!$M:$M,'sys-backorder details'!$E:$E,'item dashboard'!A766,'sys-backorder details'!$V:$V,"Call off")</f>
        <v>5000</v>
      </c>
      <c r="K766" s="84">
        <f t="shared" si="5"/>
        <v>0</v>
      </c>
      <c r="L766" s="84">
        <f>SUMIF('Production Plan'!$E:$E,'item dashboard'!A766,'Production Plan'!$N:$N)</f>
        <v>0</v>
      </c>
      <c r="M766" s="85" t="str">
        <f t="shared" si="6"/>
        <v>B-L200-N85-2 Ltr. Natural Jerrycan</v>
      </c>
      <c r="N766" s="86">
        <f>SUMIFS('sys inv movment rpt'!$M:$M,'sys inv movment rpt'!$L:$L,$M766,'sys inv movment rpt'!$N:$N,N$1)</f>
        <v>0</v>
      </c>
      <c r="O766" s="86">
        <f>SUMIFS('sys inv movment rpt'!$M:$M,'sys inv movment rpt'!$L:$L,$M766,'sys inv movment rpt'!$N:$N,O$1)</f>
        <v>0</v>
      </c>
      <c r="P766" s="86">
        <f>SUMIFS('sys inv movment rpt'!$M:$M,'sys inv movment rpt'!$L:$L,$M766,'sys inv movment rpt'!$N:$N,P$1)</f>
        <v>0</v>
      </c>
      <c r="Q766" s="86">
        <f>SUMIFS('sys inv movment rpt'!$M:$M,'sys inv movment rpt'!$L:$L,$M766,'sys inv movment rpt'!$N:$N,Q$1)</f>
        <v>0</v>
      </c>
      <c r="R766" s="86">
        <f>SUMIFS('sys inv movment rpt'!$M:$M,'sys inv movment rpt'!$L:$L,$M766,'sys inv movment rpt'!$N:$N,R$1)</f>
        <v>0</v>
      </c>
      <c r="S766" s="86">
        <f>SUMIFS('sys inv movment rpt'!$M:$M,'sys inv movment rpt'!$L:$L,$M766,'sys inv movment rpt'!$N:$N,S$1)</f>
        <v>0</v>
      </c>
      <c r="T766" s="86">
        <f>SUMIFS('sys inv movment rpt'!$M:$M,'sys inv movment rpt'!$L:$L,$M766,'sys inv movment rpt'!$N:$N,T$1)</f>
        <v>0</v>
      </c>
      <c r="U766" s="86">
        <f>SUMIFS('sys inv movment rpt'!$M:$M,'sys inv movment rpt'!$L:$L,$M766,'sys inv movment rpt'!$N:$N,U$1)</f>
        <v>0</v>
      </c>
      <c r="V766" s="86">
        <f>SUMIFS('sys inv movment rpt'!$M:$M,'sys inv movment rpt'!$L:$L,$M766,'sys inv movment rpt'!$N:$N,V$1)</f>
        <v>0</v>
      </c>
      <c r="W766" s="86">
        <f>SUMIFS('sys inv movment rpt'!$M:$M,'sys inv movment rpt'!$L:$L,$M766,'sys inv movment rpt'!$N:$N,W$1)</f>
        <v>0</v>
      </c>
      <c r="X766" s="86">
        <f>SUMIFS('sys inv movment rpt'!$M:$M,'sys inv movment rpt'!$L:$L,$M766,'sys inv movment rpt'!$N:$N,X$1)</f>
        <v>0</v>
      </c>
      <c r="Y766" s="86">
        <f>SUMIFS('sys inv movment rpt'!$M:$M,'sys inv movment rpt'!$L:$L,$M766,'sys inv movment rpt'!$N:$N,Y$1)</f>
        <v>0</v>
      </c>
      <c r="Z766" s="86">
        <f>SUMIFS('sys inv movment rpt'!$M:$M,'sys inv movment rpt'!$L:$L,$M766,'sys inv movment rpt'!$N:$N,Z$1)</f>
        <v>0</v>
      </c>
      <c r="AA766" s="86">
        <f>SUMIFS('sys inv movment rpt'!$M:$M,'sys inv movment rpt'!$L:$L,$M766,'sys inv movment rpt'!$N:$N,AA$1)</f>
        <v>0</v>
      </c>
      <c r="AB766" s="86">
        <f>SUMIFS('sys inv movment rpt'!$M:$M,'sys inv movment rpt'!$L:$L,$M766,'sys inv movment rpt'!$N:$N,AB$1)</f>
        <v>0</v>
      </c>
      <c r="AC766" s="86">
        <f>SUMIFS('sys inv movment rpt'!$M:$M,'sys inv movment rpt'!$L:$L,$M766,'sys inv movment rpt'!$N:$N,AC$1)</f>
        <v>0</v>
      </c>
      <c r="AD766" s="86">
        <f>SUMIFS('sys inv movment rpt'!$M:$M,'sys inv movment rpt'!$L:$L,$M766,'sys inv movment rpt'!$N:$N,AD$1)</f>
        <v>0</v>
      </c>
      <c r="AE766" s="86">
        <f>SUMIFS('sys inv movment rpt'!$M:$M,'sys inv movment rpt'!$L:$L,$M766,'sys inv movment rpt'!$N:$N,AE$1)</f>
        <v>0</v>
      </c>
      <c r="AF766" s="86">
        <f>SUMIFS('sys inv movment rpt'!$M:$M,'sys inv movment rpt'!$L:$L,$M766,'sys inv movment rpt'!$N:$N,AF$1)</f>
        <v>0</v>
      </c>
      <c r="AG766" s="86">
        <f>SUMIFS('sys inv movment rpt'!$M:$M,'sys inv movment rpt'!$L:$L,$M766,'sys inv movment rpt'!$N:$N,AG$1)</f>
        <v>0</v>
      </c>
      <c r="AH766" s="86">
        <f>SUMIFS('sys inv movment rpt'!$M:$M,'sys inv movment rpt'!$L:$L,$M766,'sys inv movment rpt'!$N:$N,AH$1)</f>
        <v>0</v>
      </c>
      <c r="AI766" s="86">
        <f>SUMIFS('sys inv movment rpt'!$M:$M,'sys inv movment rpt'!$L:$L,$M766,'sys inv movment rpt'!$N:$N,AI$1)</f>
        <v>0</v>
      </c>
      <c r="AJ766" s="86">
        <f>SUMIFS('sys inv movment rpt'!$M:$M,'sys inv movment rpt'!$L:$L,$M766,'sys inv movment rpt'!$N:$N,AJ$1)</f>
        <v>0</v>
      </c>
      <c r="AK766" s="86">
        <f>SUMIFS('sys inv movment rpt'!$M:$M,'sys inv movment rpt'!$L:$L,$M766,'sys inv movment rpt'!$N:$N,AK$1)</f>
        <v>0</v>
      </c>
      <c r="AL766" s="86">
        <f>SUMIFS('sys inv movment rpt'!$M:$M,'sys inv movment rpt'!$L:$L,$M766,'sys inv movment rpt'!$N:$N,AL$1)</f>
        <v>0</v>
      </c>
      <c r="AM766" s="86">
        <f>SUMIFS('sys inv movment rpt'!$M:$M,'sys inv movment rpt'!$L:$L,$M766,'sys inv movment rpt'!$N:$N,AM$1)</f>
        <v>0</v>
      </c>
      <c r="AN766" s="86">
        <f>SUMIFS('sys inv movment rpt'!$M:$M,'sys inv movment rpt'!$L:$L,$M766,'sys inv movment rpt'!$N:$N,AN$1)</f>
        <v>0</v>
      </c>
      <c r="AO766" s="86">
        <f>SUMIFS('sys inv movment rpt'!$M:$M,'sys inv movment rpt'!$L:$L,$M766,'sys inv movment rpt'!$N:$N,AO$1)</f>
        <v>0</v>
      </c>
      <c r="AP766" s="86">
        <f>SUMIFS('sys inv movment rpt'!$M:$M,'sys inv movment rpt'!$L:$L,$M766,'sys inv movment rpt'!$N:$N,AP$1)</f>
        <v>0</v>
      </c>
      <c r="AQ766" s="86">
        <f>SUMIFS('sys inv movment rpt'!$M:$M,'sys inv movment rpt'!$L:$L,$M766,'sys inv movment rpt'!$N:$N,AQ$1)</f>
        <v>0</v>
      </c>
      <c r="AR766" s="86">
        <f>SUMIFS('sys inv movment rpt'!$M:$M,'sys inv movment rpt'!$L:$L,$M766,'sys inv movment rpt'!$N:$N,AR$1)</f>
        <v>0</v>
      </c>
      <c r="AS766" s="86">
        <f>SUMIFS('sys inv movment rpt'!$M:$M,'sys inv movment rpt'!$L:$L,$M766,'sys inv movment rpt'!$N:$N,AS$1)</f>
        <v>0</v>
      </c>
      <c r="AT766" s="86">
        <f>SUMIFS('sys inv movment rpt'!$M:$M,'sys inv movment rpt'!$L:$L,$M766,'sys inv movment rpt'!$N:$N,AT$1)</f>
        <v>0</v>
      </c>
      <c r="AU766" s="86">
        <f>SUMIFS('sys inv movment rpt'!$M:$M,'sys inv movment rpt'!$L:$L,$M766,'sys inv movment rpt'!$N:$N,AU$1)</f>
        <v>0</v>
      </c>
      <c r="AV766" s="86">
        <f>SUMIFS('sys inv movment rpt'!$M:$M,'sys inv movment rpt'!$L:$L,$M766,'sys inv movment rpt'!$N:$N,AV$1)</f>
        <v>0</v>
      </c>
      <c r="AW766" s="87" t="str">
        <f>IFERROR(VLOOKUP(A766,'sys-backorder details'!E:U,17,0),"-")</f>
        <v>Cash/Current Cheque</v>
      </c>
      <c r="AX766" s="87" t="str">
        <f>IF(K766&gt;1,VLOOKUP(A766,'settings-routing'!A:I,9,0),"")</f>
        <v/>
      </c>
    </row>
    <row r="767" ht="12.75" hidden="1" customHeight="1">
      <c r="A767" s="28" t="s">
        <v>1673</v>
      </c>
      <c r="B767" s="28" t="s">
        <v>1674</v>
      </c>
      <c r="C767" s="50">
        <f t="shared" si="2"/>
        <v>0</v>
      </c>
      <c r="D767" s="80">
        <f>SUMIF('Stocks 101-111'!$J:$J,'item dashboard'!A767,'Stocks 101-111'!K:K)</f>
        <v>0</v>
      </c>
      <c r="E767" s="80">
        <f>SUMIF('Stocks 101-111'!$J:$J,'item dashboard'!A767,'Stocks 101-111'!$L:$L)</f>
        <v>0</v>
      </c>
      <c r="F767" s="81">
        <f t="shared" si="3"/>
        <v>0</v>
      </c>
      <c r="G767" s="82">
        <f t="shared" si="4"/>
        <v>0</v>
      </c>
      <c r="H767" s="50">
        <f>SUMIFS('sys-backorder details'!$M:$M,'sys-backorder details'!$E:$E,'item dashboard'!A767,'sys-backorder details'!$V:$V,"")</f>
        <v>0</v>
      </c>
      <c r="I767" s="83">
        <f>SUMIF('settings-routing'!$I:$I,'item dashboard'!A767,'settings-routing'!$O:$O)</f>
        <v>0</v>
      </c>
      <c r="J767" s="50">
        <f>SUMIFS('sys-backorder details'!$M:$M,'sys-backorder details'!$E:$E,'item dashboard'!A767,'sys-backorder details'!$V:$V,"Call off")</f>
        <v>0</v>
      </c>
      <c r="K767" s="84">
        <f t="shared" si="5"/>
        <v>0</v>
      </c>
      <c r="L767" s="84">
        <f>SUMIF('Production Plan'!$E:$E,'item dashboard'!A767,'Production Plan'!$N:$N)</f>
        <v>0</v>
      </c>
      <c r="M767" s="85" t="str">
        <f t="shared" si="6"/>
        <v>B-L200-N85NURO-2 Litre Natural pntd Nuro Shampoo</v>
      </c>
      <c r="N767" s="86">
        <f>SUMIFS('sys inv movment rpt'!$M:$M,'sys inv movment rpt'!$L:$L,$M767,'sys inv movment rpt'!$N:$N,N$1)</f>
        <v>0</v>
      </c>
      <c r="O767" s="86">
        <f>SUMIFS('sys inv movment rpt'!$M:$M,'sys inv movment rpt'!$L:$L,$M767,'sys inv movment rpt'!$N:$N,O$1)</f>
        <v>0</v>
      </c>
      <c r="P767" s="86">
        <f>SUMIFS('sys inv movment rpt'!$M:$M,'sys inv movment rpt'!$L:$L,$M767,'sys inv movment rpt'!$N:$N,P$1)</f>
        <v>0</v>
      </c>
      <c r="Q767" s="86">
        <f>SUMIFS('sys inv movment rpt'!$M:$M,'sys inv movment rpt'!$L:$L,$M767,'sys inv movment rpt'!$N:$N,Q$1)</f>
        <v>0</v>
      </c>
      <c r="R767" s="86">
        <f>SUMIFS('sys inv movment rpt'!$M:$M,'sys inv movment rpt'!$L:$L,$M767,'sys inv movment rpt'!$N:$N,R$1)</f>
        <v>0</v>
      </c>
      <c r="S767" s="86">
        <f>SUMIFS('sys inv movment rpt'!$M:$M,'sys inv movment rpt'!$L:$L,$M767,'sys inv movment rpt'!$N:$N,S$1)</f>
        <v>0</v>
      </c>
      <c r="T767" s="86">
        <f>SUMIFS('sys inv movment rpt'!$M:$M,'sys inv movment rpt'!$L:$L,$M767,'sys inv movment rpt'!$N:$N,T$1)</f>
        <v>0</v>
      </c>
      <c r="U767" s="86">
        <f>SUMIFS('sys inv movment rpt'!$M:$M,'sys inv movment rpt'!$L:$L,$M767,'sys inv movment rpt'!$N:$N,U$1)</f>
        <v>0</v>
      </c>
      <c r="V767" s="86">
        <f>SUMIFS('sys inv movment rpt'!$M:$M,'sys inv movment rpt'!$L:$L,$M767,'sys inv movment rpt'!$N:$N,V$1)</f>
        <v>0</v>
      </c>
      <c r="W767" s="86">
        <f>SUMIFS('sys inv movment rpt'!$M:$M,'sys inv movment rpt'!$L:$L,$M767,'sys inv movment rpt'!$N:$N,W$1)</f>
        <v>0</v>
      </c>
      <c r="X767" s="86">
        <f>SUMIFS('sys inv movment rpt'!$M:$M,'sys inv movment rpt'!$L:$L,$M767,'sys inv movment rpt'!$N:$N,X$1)</f>
        <v>0</v>
      </c>
      <c r="Y767" s="86">
        <f>SUMIFS('sys inv movment rpt'!$M:$M,'sys inv movment rpt'!$L:$L,$M767,'sys inv movment rpt'!$N:$N,Y$1)</f>
        <v>0</v>
      </c>
      <c r="Z767" s="86">
        <f>SUMIFS('sys inv movment rpt'!$M:$M,'sys inv movment rpt'!$L:$L,$M767,'sys inv movment rpt'!$N:$N,Z$1)</f>
        <v>0</v>
      </c>
      <c r="AA767" s="86">
        <f>SUMIFS('sys inv movment rpt'!$M:$M,'sys inv movment rpt'!$L:$L,$M767,'sys inv movment rpt'!$N:$N,AA$1)</f>
        <v>0</v>
      </c>
      <c r="AB767" s="86">
        <f>SUMIFS('sys inv movment rpt'!$M:$M,'sys inv movment rpt'!$L:$L,$M767,'sys inv movment rpt'!$N:$N,AB$1)</f>
        <v>0</v>
      </c>
      <c r="AC767" s="86">
        <f>SUMIFS('sys inv movment rpt'!$M:$M,'sys inv movment rpt'!$L:$L,$M767,'sys inv movment rpt'!$N:$N,AC$1)</f>
        <v>0</v>
      </c>
      <c r="AD767" s="86">
        <f>SUMIFS('sys inv movment rpt'!$M:$M,'sys inv movment rpt'!$L:$L,$M767,'sys inv movment rpt'!$N:$N,AD$1)</f>
        <v>0</v>
      </c>
      <c r="AE767" s="86">
        <f>SUMIFS('sys inv movment rpt'!$M:$M,'sys inv movment rpt'!$L:$L,$M767,'sys inv movment rpt'!$N:$N,AE$1)</f>
        <v>0</v>
      </c>
      <c r="AF767" s="86">
        <f>SUMIFS('sys inv movment rpt'!$M:$M,'sys inv movment rpt'!$L:$L,$M767,'sys inv movment rpt'!$N:$N,AF$1)</f>
        <v>0</v>
      </c>
      <c r="AG767" s="86">
        <f>SUMIFS('sys inv movment rpt'!$M:$M,'sys inv movment rpt'!$L:$L,$M767,'sys inv movment rpt'!$N:$N,AG$1)</f>
        <v>0</v>
      </c>
      <c r="AH767" s="86">
        <f>SUMIFS('sys inv movment rpt'!$M:$M,'sys inv movment rpt'!$L:$L,$M767,'sys inv movment rpt'!$N:$N,AH$1)</f>
        <v>0</v>
      </c>
      <c r="AI767" s="86">
        <f>SUMIFS('sys inv movment rpt'!$M:$M,'sys inv movment rpt'!$L:$L,$M767,'sys inv movment rpt'!$N:$N,AI$1)</f>
        <v>0</v>
      </c>
      <c r="AJ767" s="86">
        <f>SUMIFS('sys inv movment rpt'!$M:$M,'sys inv movment rpt'!$L:$L,$M767,'sys inv movment rpt'!$N:$N,AJ$1)</f>
        <v>0</v>
      </c>
      <c r="AK767" s="86">
        <f>SUMIFS('sys inv movment rpt'!$M:$M,'sys inv movment rpt'!$L:$L,$M767,'sys inv movment rpt'!$N:$N,AK$1)</f>
        <v>0</v>
      </c>
      <c r="AL767" s="86">
        <f>SUMIFS('sys inv movment rpt'!$M:$M,'sys inv movment rpt'!$L:$L,$M767,'sys inv movment rpt'!$N:$N,AL$1)</f>
        <v>0</v>
      </c>
      <c r="AM767" s="86">
        <f>SUMIFS('sys inv movment rpt'!$M:$M,'sys inv movment rpt'!$L:$L,$M767,'sys inv movment rpt'!$N:$N,AM$1)</f>
        <v>0</v>
      </c>
      <c r="AN767" s="86">
        <f>SUMIFS('sys inv movment rpt'!$M:$M,'sys inv movment rpt'!$L:$L,$M767,'sys inv movment rpt'!$N:$N,AN$1)</f>
        <v>0</v>
      </c>
      <c r="AO767" s="86">
        <f>SUMIFS('sys inv movment rpt'!$M:$M,'sys inv movment rpt'!$L:$L,$M767,'sys inv movment rpt'!$N:$N,AO$1)</f>
        <v>0</v>
      </c>
      <c r="AP767" s="86">
        <f>SUMIFS('sys inv movment rpt'!$M:$M,'sys inv movment rpt'!$L:$L,$M767,'sys inv movment rpt'!$N:$N,AP$1)</f>
        <v>0</v>
      </c>
      <c r="AQ767" s="86">
        <f>SUMIFS('sys inv movment rpt'!$M:$M,'sys inv movment rpt'!$L:$L,$M767,'sys inv movment rpt'!$N:$N,AQ$1)</f>
        <v>0</v>
      </c>
      <c r="AR767" s="86">
        <f>SUMIFS('sys inv movment rpt'!$M:$M,'sys inv movment rpt'!$L:$L,$M767,'sys inv movment rpt'!$N:$N,AR$1)</f>
        <v>0</v>
      </c>
      <c r="AS767" s="86">
        <f>SUMIFS('sys inv movment rpt'!$M:$M,'sys inv movment rpt'!$L:$L,$M767,'sys inv movment rpt'!$N:$N,AS$1)</f>
        <v>0</v>
      </c>
      <c r="AT767" s="86">
        <f>SUMIFS('sys inv movment rpt'!$M:$M,'sys inv movment rpt'!$L:$L,$M767,'sys inv movment rpt'!$N:$N,AT$1)</f>
        <v>0</v>
      </c>
      <c r="AU767" s="86">
        <f>SUMIFS('sys inv movment rpt'!$M:$M,'sys inv movment rpt'!$L:$L,$M767,'sys inv movment rpt'!$N:$N,AU$1)</f>
        <v>0</v>
      </c>
      <c r="AV767" s="86">
        <f>SUMIFS('sys inv movment rpt'!$M:$M,'sys inv movment rpt'!$L:$L,$M767,'sys inv movment rpt'!$N:$N,AV$1)</f>
        <v>0</v>
      </c>
      <c r="AW767" s="87" t="str">
        <f>IFERROR(VLOOKUP(A767,'sys-backorder details'!E:U,17,0),"-")</f>
        <v>-</v>
      </c>
      <c r="AX767" s="87" t="str">
        <f>IF(K767&gt;1,VLOOKUP(A767,'settings-routing'!A:I,9,0),"")</f>
        <v/>
      </c>
    </row>
    <row r="768" ht="12.75" hidden="1" customHeight="1">
      <c r="A768" s="50" t="s">
        <v>1675</v>
      </c>
      <c r="B768" s="50" t="s">
        <v>1676</v>
      </c>
      <c r="C768" s="50">
        <f t="shared" si="2"/>
        <v>0</v>
      </c>
      <c r="D768" s="80">
        <f>SUMIF('Stocks 101-111'!$J:$J,'item dashboard'!A768,'Stocks 101-111'!K:K)</f>
        <v>0</v>
      </c>
      <c r="E768" s="80">
        <f>SUMIF('Stocks 101-111'!$J:$J,'item dashboard'!A768,'Stocks 101-111'!$L:$L)</f>
        <v>0</v>
      </c>
      <c r="F768" s="81">
        <f t="shared" si="3"/>
        <v>0</v>
      </c>
      <c r="G768" s="82">
        <f t="shared" si="4"/>
        <v>0</v>
      </c>
      <c r="H768" s="50">
        <f>SUMIFS('sys-backorder details'!$M:$M,'sys-backorder details'!$E:$E,'item dashboard'!A768,'sys-backorder details'!$V:$V,"")</f>
        <v>0</v>
      </c>
      <c r="I768" s="83">
        <f>SUMIF('settings-routing'!$I:$I,'item dashboard'!A768,'settings-routing'!$O:$O)</f>
        <v>0</v>
      </c>
      <c r="J768" s="50">
        <f>SUMIFS('sys-backorder details'!$M:$M,'sys-backorder details'!$E:$E,'item dashboard'!A768,'sys-backorder details'!$V:$V,"Call off")</f>
        <v>0</v>
      </c>
      <c r="K768" s="84">
        <f t="shared" si="5"/>
        <v>0</v>
      </c>
      <c r="L768" s="84">
        <f>SUMIF('Production Plan'!$E:$E,'item dashboard'!A768,'Production Plan'!$N:$N)</f>
        <v>0</v>
      </c>
      <c r="M768" s="85" t="str">
        <f t="shared" si="6"/>
        <v>B-L200-PK85-2 Ltr. Pink Jerrycan</v>
      </c>
      <c r="N768" s="86">
        <f>SUMIFS('sys inv movment rpt'!$M:$M,'sys inv movment rpt'!$L:$L,$M768,'sys inv movment rpt'!$N:$N,N$1)</f>
        <v>0</v>
      </c>
      <c r="O768" s="86">
        <f>SUMIFS('sys inv movment rpt'!$M:$M,'sys inv movment rpt'!$L:$L,$M768,'sys inv movment rpt'!$N:$N,O$1)</f>
        <v>0</v>
      </c>
      <c r="P768" s="86">
        <f>SUMIFS('sys inv movment rpt'!$M:$M,'sys inv movment rpt'!$L:$L,$M768,'sys inv movment rpt'!$N:$N,P$1)</f>
        <v>0</v>
      </c>
      <c r="Q768" s="86">
        <f>SUMIFS('sys inv movment rpt'!$M:$M,'sys inv movment rpt'!$L:$L,$M768,'sys inv movment rpt'!$N:$N,Q$1)</f>
        <v>0</v>
      </c>
      <c r="R768" s="86">
        <f>SUMIFS('sys inv movment rpt'!$M:$M,'sys inv movment rpt'!$L:$L,$M768,'sys inv movment rpt'!$N:$N,R$1)</f>
        <v>0</v>
      </c>
      <c r="S768" s="86">
        <f>SUMIFS('sys inv movment rpt'!$M:$M,'sys inv movment rpt'!$L:$L,$M768,'sys inv movment rpt'!$N:$N,S$1)</f>
        <v>0</v>
      </c>
      <c r="T768" s="86">
        <f>SUMIFS('sys inv movment rpt'!$M:$M,'sys inv movment rpt'!$L:$L,$M768,'sys inv movment rpt'!$N:$N,T$1)</f>
        <v>0</v>
      </c>
      <c r="U768" s="86">
        <f>SUMIFS('sys inv movment rpt'!$M:$M,'sys inv movment rpt'!$L:$L,$M768,'sys inv movment rpt'!$N:$N,U$1)</f>
        <v>0</v>
      </c>
      <c r="V768" s="86">
        <f>SUMIFS('sys inv movment rpt'!$M:$M,'sys inv movment rpt'!$L:$L,$M768,'sys inv movment rpt'!$N:$N,V$1)</f>
        <v>0</v>
      </c>
      <c r="W768" s="86">
        <f>SUMIFS('sys inv movment rpt'!$M:$M,'sys inv movment rpt'!$L:$L,$M768,'sys inv movment rpt'!$N:$N,W$1)</f>
        <v>0</v>
      </c>
      <c r="X768" s="86">
        <f>SUMIFS('sys inv movment rpt'!$M:$M,'sys inv movment rpt'!$L:$L,$M768,'sys inv movment rpt'!$N:$N,X$1)</f>
        <v>0</v>
      </c>
      <c r="Y768" s="86">
        <f>SUMIFS('sys inv movment rpt'!$M:$M,'sys inv movment rpt'!$L:$L,$M768,'sys inv movment rpt'!$N:$N,Y$1)</f>
        <v>0</v>
      </c>
      <c r="Z768" s="86">
        <f>SUMIFS('sys inv movment rpt'!$M:$M,'sys inv movment rpt'!$L:$L,$M768,'sys inv movment rpt'!$N:$N,Z$1)</f>
        <v>0</v>
      </c>
      <c r="AA768" s="86">
        <f>SUMIFS('sys inv movment rpt'!$M:$M,'sys inv movment rpt'!$L:$L,$M768,'sys inv movment rpt'!$N:$N,AA$1)</f>
        <v>0</v>
      </c>
      <c r="AB768" s="86">
        <f>SUMIFS('sys inv movment rpt'!$M:$M,'sys inv movment rpt'!$L:$L,$M768,'sys inv movment rpt'!$N:$N,AB$1)</f>
        <v>0</v>
      </c>
      <c r="AC768" s="86">
        <f>SUMIFS('sys inv movment rpt'!$M:$M,'sys inv movment rpt'!$L:$L,$M768,'sys inv movment rpt'!$N:$N,AC$1)</f>
        <v>0</v>
      </c>
      <c r="AD768" s="86">
        <f>SUMIFS('sys inv movment rpt'!$M:$M,'sys inv movment rpt'!$L:$L,$M768,'sys inv movment rpt'!$N:$N,AD$1)</f>
        <v>0</v>
      </c>
      <c r="AE768" s="86">
        <f>SUMIFS('sys inv movment rpt'!$M:$M,'sys inv movment rpt'!$L:$L,$M768,'sys inv movment rpt'!$N:$N,AE$1)</f>
        <v>0</v>
      </c>
      <c r="AF768" s="86">
        <f>SUMIFS('sys inv movment rpt'!$M:$M,'sys inv movment rpt'!$L:$L,$M768,'sys inv movment rpt'!$N:$N,AF$1)</f>
        <v>0</v>
      </c>
      <c r="AG768" s="86">
        <f>SUMIFS('sys inv movment rpt'!$M:$M,'sys inv movment rpt'!$L:$L,$M768,'sys inv movment rpt'!$N:$N,AG$1)</f>
        <v>0</v>
      </c>
      <c r="AH768" s="86">
        <f>SUMIFS('sys inv movment rpt'!$M:$M,'sys inv movment rpt'!$L:$L,$M768,'sys inv movment rpt'!$N:$N,AH$1)</f>
        <v>0</v>
      </c>
      <c r="AI768" s="86">
        <f>SUMIFS('sys inv movment rpt'!$M:$M,'sys inv movment rpt'!$L:$L,$M768,'sys inv movment rpt'!$N:$N,AI$1)</f>
        <v>0</v>
      </c>
      <c r="AJ768" s="86">
        <f>SUMIFS('sys inv movment rpt'!$M:$M,'sys inv movment rpt'!$L:$L,$M768,'sys inv movment rpt'!$N:$N,AJ$1)</f>
        <v>0</v>
      </c>
      <c r="AK768" s="86">
        <f>SUMIFS('sys inv movment rpt'!$M:$M,'sys inv movment rpt'!$L:$L,$M768,'sys inv movment rpt'!$N:$N,AK$1)</f>
        <v>0</v>
      </c>
      <c r="AL768" s="86">
        <f>SUMIFS('sys inv movment rpt'!$M:$M,'sys inv movment rpt'!$L:$L,$M768,'sys inv movment rpt'!$N:$N,AL$1)</f>
        <v>0</v>
      </c>
      <c r="AM768" s="86">
        <f>SUMIFS('sys inv movment rpt'!$M:$M,'sys inv movment rpt'!$L:$L,$M768,'sys inv movment rpt'!$N:$N,AM$1)</f>
        <v>0</v>
      </c>
      <c r="AN768" s="86">
        <f>SUMIFS('sys inv movment rpt'!$M:$M,'sys inv movment rpt'!$L:$L,$M768,'sys inv movment rpt'!$N:$N,AN$1)</f>
        <v>0</v>
      </c>
      <c r="AO768" s="86">
        <f>SUMIFS('sys inv movment rpt'!$M:$M,'sys inv movment rpt'!$L:$L,$M768,'sys inv movment rpt'!$N:$N,AO$1)</f>
        <v>0</v>
      </c>
      <c r="AP768" s="86">
        <f>SUMIFS('sys inv movment rpt'!$M:$M,'sys inv movment rpt'!$L:$L,$M768,'sys inv movment rpt'!$N:$N,AP$1)</f>
        <v>0</v>
      </c>
      <c r="AQ768" s="86">
        <f>SUMIFS('sys inv movment rpt'!$M:$M,'sys inv movment rpt'!$L:$L,$M768,'sys inv movment rpt'!$N:$N,AQ$1)</f>
        <v>0</v>
      </c>
      <c r="AR768" s="86">
        <f>SUMIFS('sys inv movment rpt'!$M:$M,'sys inv movment rpt'!$L:$L,$M768,'sys inv movment rpt'!$N:$N,AR$1)</f>
        <v>0</v>
      </c>
      <c r="AS768" s="86">
        <f>SUMIFS('sys inv movment rpt'!$M:$M,'sys inv movment rpt'!$L:$L,$M768,'sys inv movment rpt'!$N:$N,AS$1)</f>
        <v>0</v>
      </c>
      <c r="AT768" s="86">
        <f>SUMIFS('sys inv movment rpt'!$M:$M,'sys inv movment rpt'!$L:$L,$M768,'sys inv movment rpt'!$N:$N,AT$1)</f>
        <v>0</v>
      </c>
      <c r="AU768" s="86">
        <f>SUMIFS('sys inv movment rpt'!$M:$M,'sys inv movment rpt'!$L:$L,$M768,'sys inv movment rpt'!$N:$N,AU$1)</f>
        <v>0</v>
      </c>
      <c r="AV768" s="86">
        <f>SUMIFS('sys inv movment rpt'!$M:$M,'sys inv movment rpt'!$L:$L,$M768,'sys inv movment rpt'!$N:$N,AV$1)</f>
        <v>0</v>
      </c>
      <c r="AW768" s="87" t="str">
        <f>IFERROR(VLOOKUP(A768,'sys-backorder details'!E:U,17,0),"-")</f>
        <v>-</v>
      </c>
      <c r="AX768" s="87" t="str">
        <f>IF(K768&gt;1,VLOOKUP(A768,'settings-routing'!A:I,9,0),"")</f>
        <v/>
      </c>
    </row>
    <row r="769" ht="12.75" hidden="1" customHeight="1">
      <c r="A769" s="28" t="s">
        <v>1677</v>
      </c>
      <c r="B769" s="28" t="s">
        <v>1678</v>
      </c>
      <c r="C769" s="50">
        <f t="shared" si="2"/>
        <v>0</v>
      </c>
      <c r="D769" s="80">
        <f>SUMIF('Stocks 101-111'!$J:$J,'item dashboard'!A769,'Stocks 101-111'!K:K)</f>
        <v>0</v>
      </c>
      <c r="E769" s="80">
        <f>SUMIF('Stocks 101-111'!$J:$J,'item dashboard'!A769,'Stocks 101-111'!$L:$L)</f>
        <v>0</v>
      </c>
      <c r="F769" s="81">
        <f t="shared" si="3"/>
        <v>0</v>
      </c>
      <c r="G769" s="82">
        <f t="shared" si="4"/>
        <v>0</v>
      </c>
      <c r="H769" s="50">
        <f>SUMIFS('sys-backorder details'!$M:$M,'sys-backorder details'!$E:$E,'item dashboard'!A769,'sys-backorder details'!$V:$V,"")</f>
        <v>0</v>
      </c>
      <c r="I769" s="83">
        <f>SUMIF('settings-routing'!$I:$I,'item dashboard'!A769,'settings-routing'!$O:$O)</f>
        <v>0</v>
      </c>
      <c r="J769" s="50">
        <f>SUMIFS('sys-backorder details'!$M:$M,'sys-backorder details'!$E:$E,'item dashboard'!A769,'sys-backorder details'!$V:$V,"Call off")</f>
        <v>0</v>
      </c>
      <c r="K769" s="84">
        <f t="shared" si="5"/>
        <v>0</v>
      </c>
      <c r="L769" s="84">
        <f>SUMIF('Production Plan'!$E:$E,'item dashboard'!A769,'Production Plan'!$N:$N)</f>
        <v>0</v>
      </c>
      <c r="M769" s="85" t="str">
        <f t="shared" si="6"/>
        <v>B-L200-W85-2 Ltr. White Jerrycan</v>
      </c>
      <c r="N769" s="86">
        <f>SUMIFS('sys inv movment rpt'!$M:$M,'sys inv movment rpt'!$L:$L,$M769,'sys inv movment rpt'!$N:$N,N$1)</f>
        <v>0</v>
      </c>
      <c r="O769" s="86">
        <f>SUMIFS('sys inv movment rpt'!$M:$M,'sys inv movment rpt'!$L:$L,$M769,'sys inv movment rpt'!$N:$N,O$1)</f>
        <v>0</v>
      </c>
      <c r="P769" s="86">
        <f>SUMIFS('sys inv movment rpt'!$M:$M,'sys inv movment rpt'!$L:$L,$M769,'sys inv movment rpt'!$N:$N,P$1)</f>
        <v>0</v>
      </c>
      <c r="Q769" s="86">
        <f>SUMIFS('sys inv movment rpt'!$M:$M,'sys inv movment rpt'!$L:$L,$M769,'sys inv movment rpt'!$N:$N,Q$1)</f>
        <v>0</v>
      </c>
      <c r="R769" s="86">
        <f>SUMIFS('sys inv movment rpt'!$M:$M,'sys inv movment rpt'!$L:$L,$M769,'sys inv movment rpt'!$N:$N,R$1)</f>
        <v>0</v>
      </c>
      <c r="S769" s="86">
        <f>SUMIFS('sys inv movment rpt'!$M:$M,'sys inv movment rpt'!$L:$L,$M769,'sys inv movment rpt'!$N:$N,S$1)</f>
        <v>0</v>
      </c>
      <c r="T769" s="86">
        <f>SUMIFS('sys inv movment rpt'!$M:$M,'sys inv movment rpt'!$L:$L,$M769,'sys inv movment rpt'!$N:$N,T$1)</f>
        <v>0</v>
      </c>
      <c r="U769" s="86">
        <f>SUMIFS('sys inv movment rpt'!$M:$M,'sys inv movment rpt'!$L:$L,$M769,'sys inv movment rpt'!$N:$N,U$1)</f>
        <v>0</v>
      </c>
      <c r="V769" s="86">
        <f>SUMIFS('sys inv movment rpt'!$M:$M,'sys inv movment rpt'!$L:$L,$M769,'sys inv movment rpt'!$N:$N,V$1)</f>
        <v>0</v>
      </c>
      <c r="W769" s="86">
        <f>SUMIFS('sys inv movment rpt'!$M:$M,'sys inv movment rpt'!$L:$L,$M769,'sys inv movment rpt'!$N:$N,W$1)</f>
        <v>0</v>
      </c>
      <c r="X769" s="86">
        <f>SUMIFS('sys inv movment rpt'!$M:$M,'sys inv movment rpt'!$L:$L,$M769,'sys inv movment rpt'!$N:$N,X$1)</f>
        <v>0</v>
      </c>
      <c r="Y769" s="86">
        <f>SUMIFS('sys inv movment rpt'!$M:$M,'sys inv movment rpt'!$L:$L,$M769,'sys inv movment rpt'!$N:$N,Y$1)</f>
        <v>0</v>
      </c>
      <c r="Z769" s="86">
        <f>SUMIFS('sys inv movment rpt'!$M:$M,'sys inv movment rpt'!$L:$L,$M769,'sys inv movment rpt'!$N:$N,Z$1)</f>
        <v>0</v>
      </c>
      <c r="AA769" s="86">
        <f>SUMIFS('sys inv movment rpt'!$M:$M,'sys inv movment rpt'!$L:$L,$M769,'sys inv movment rpt'!$N:$N,AA$1)</f>
        <v>0</v>
      </c>
      <c r="AB769" s="86">
        <f>SUMIFS('sys inv movment rpt'!$M:$M,'sys inv movment rpt'!$L:$L,$M769,'sys inv movment rpt'!$N:$N,AB$1)</f>
        <v>0</v>
      </c>
      <c r="AC769" s="86">
        <f>SUMIFS('sys inv movment rpt'!$M:$M,'sys inv movment rpt'!$L:$L,$M769,'sys inv movment rpt'!$N:$N,AC$1)</f>
        <v>0</v>
      </c>
      <c r="AD769" s="86">
        <f>SUMIFS('sys inv movment rpt'!$M:$M,'sys inv movment rpt'!$L:$L,$M769,'sys inv movment rpt'!$N:$N,AD$1)</f>
        <v>0</v>
      </c>
      <c r="AE769" s="86">
        <f>SUMIFS('sys inv movment rpt'!$M:$M,'sys inv movment rpt'!$L:$L,$M769,'sys inv movment rpt'!$N:$N,AE$1)</f>
        <v>0</v>
      </c>
      <c r="AF769" s="86">
        <f>SUMIFS('sys inv movment rpt'!$M:$M,'sys inv movment rpt'!$L:$L,$M769,'sys inv movment rpt'!$N:$N,AF$1)</f>
        <v>0</v>
      </c>
      <c r="AG769" s="86">
        <f>SUMIFS('sys inv movment rpt'!$M:$M,'sys inv movment rpt'!$L:$L,$M769,'sys inv movment rpt'!$N:$N,AG$1)</f>
        <v>0</v>
      </c>
      <c r="AH769" s="86">
        <f>SUMIFS('sys inv movment rpt'!$M:$M,'sys inv movment rpt'!$L:$L,$M769,'sys inv movment rpt'!$N:$N,AH$1)</f>
        <v>0</v>
      </c>
      <c r="AI769" s="86">
        <f>SUMIFS('sys inv movment rpt'!$M:$M,'sys inv movment rpt'!$L:$L,$M769,'sys inv movment rpt'!$N:$N,AI$1)</f>
        <v>0</v>
      </c>
      <c r="AJ769" s="86">
        <f>SUMIFS('sys inv movment rpt'!$M:$M,'sys inv movment rpt'!$L:$L,$M769,'sys inv movment rpt'!$N:$N,AJ$1)</f>
        <v>0</v>
      </c>
      <c r="AK769" s="86">
        <f>SUMIFS('sys inv movment rpt'!$M:$M,'sys inv movment rpt'!$L:$L,$M769,'sys inv movment rpt'!$N:$N,AK$1)</f>
        <v>0</v>
      </c>
      <c r="AL769" s="86">
        <f>SUMIFS('sys inv movment rpt'!$M:$M,'sys inv movment rpt'!$L:$L,$M769,'sys inv movment rpt'!$N:$N,AL$1)</f>
        <v>0</v>
      </c>
      <c r="AM769" s="86">
        <f>SUMIFS('sys inv movment rpt'!$M:$M,'sys inv movment rpt'!$L:$L,$M769,'sys inv movment rpt'!$N:$N,AM$1)</f>
        <v>0</v>
      </c>
      <c r="AN769" s="86">
        <f>SUMIFS('sys inv movment rpt'!$M:$M,'sys inv movment rpt'!$L:$L,$M769,'sys inv movment rpt'!$N:$N,AN$1)</f>
        <v>0</v>
      </c>
      <c r="AO769" s="86">
        <f>SUMIFS('sys inv movment rpt'!$M:$M,'sys inv movment rpt'!$L:$L,$M769,'sys inv movment rpt'!$N:$N,AO$1)</f>
        <v>0</v>
      </c>
      <c r="AP769" s="86">
        <f>SUMIFS('sys inv movment rpt'!$M:$M,'sys inv movment rpt'!$L:$L,$M769,'sys inv movment rpt'!$N:$N,AP$1)</f>
        <v>0</v>
      </c>
      <c r="AQ769" s="86">
        <f>SUMIFS('sys inv movment rpt'!$M:$M,'sys inv movment rpt'!$L:$L,$M769,'sys inv movment rpt'!$N:$N,AQ$1)</f>
        <v>0</v>
      </c>
      <c r="AR769" s="86">
        <f>SUMIFS('sys inv movment rpt'!$M:$M,'sys inv movment rpt'!$L:$L,$M769,'sys inv movment rpt'!$N:$N,AR$1)</f>
        <v>0</v>
      </c>
      <c r="AS769" s="86">
        <f>SUMIFS('sys inv movment rpt'!$M:$M,'sys inv movment rpt'!$L:$L,$M769,'sys inv movment rpt'!$N:$N,AS$1)</f>
        <v>0</v>
      </c>
      <c r="AT769" s="86">
        <f>SUMIFS('sys inv movment rpt'!$M:$M,'sys inv movment rpt'!$L:$L,$M769,'sys inv movment rpt'!$N:$N,AT$1)</f>
        <v>0</v>
      </c>
      <c r="AU769" s="86">
        <f>SUMIFS('sys inv movment rpt'!$M:$M,'sys inv movment rpt'!$L:$L,$M769,'sys inv movment rpt'!$N:$N,AU$1)</f>
        <v>0</v>
      </c>
      <c r="AV769" s="86">
        <f>SUMIFS('sys inv movment rpt'!$M:$M,'sys inv movment rpt'!$L:$L,$M769,'sys inv movment rpt'!$N:$N,AV$1)</f>
        <v>0</v>
      </c>
      <c r="AW769" s="87" t="str">
        <f>IFERROR(VLOOKUP(A769,'sys-backorder details'!E:U,17,0),"-")</f>
        <v>-</v>
      </c>
      <c r="AX769" s="87" t="str">
        <f>IF(K769&gt;1,VLOOKUP(A769,'settings-routing'!A:I,9,0),"")</f>
        <v/>
      </c>
    </row>
    <row r="770" ht="12.75" hidden="1" customHeight="1">
      <c r="A770" s="28" t="s">
        <v>1679</v>
      </c>
      <c r="B770" s="28" t="s">
        <v>1680</v>
      </c>
      <c r="C770" s="50">
        <f t="shared" si="2"/>
        <v>0</v>
      </c>
      <c r="D770" s="80">
        <f>SUMIF('Stocks 101-111'!$J:$J,'item dashboard'!A770,'Stocks 101-111'!K:K)</f>
        <v>0</v>
      </c>
      <c r="E770" s="80">
        <f>SUMIF('Stocks 101-111'!$J:$J,'item dashboard'!A770,'Stocks 101-111'!$L:$L)</f>
        <v>0</v>
      </c>
      <c r="F770" s="81">
        <f t="shared" si="3"/>
        <v>0</v>
      </c>
      <c r="G770" s="82">
        <f t="shared" si="4"/>
        <v>0</v>
      </c>
      <c r="H770" s="50">
        <f>SUMIFS('sys-backorder details'!$M:$M,'sys-backorder details'!$E:$E,'item dashboard'!A770,'sys-backorder details'!$V:$V,"")</f>
        <v>0</v>
      </c>
      <c r="I770" s="83">
        <f>SUMIF('settings-routing'!$I:$I,'item dashboard'!A770,'settings-routing'!$O:$O)</f>
        <v>0</v>
      </c>
      <c r="J770" s="50">
        <f>SUMIFS('sys-backorder details'!$M:$M,'sys-backorder details'!$E:$E,'item dashboard'!A770,'sys-backorder details'!$V:$V,"Call off")</f>
        <v>0</v>
      </c>
      <c r="K770" s="84">
        <f t="shared" si="5"/>
        <v>0</v>
      </c>
      <c r="L770" s="84">
        <f>SUMIF('Production Plan'!$E:$E,'item dashboard'!A770,'Production Plan'!$N:$N)</f>
        <v>0</v>
      </c>
      <c r="M770" s="85" t="str">
        <f t="shared" si="6"/>
        <v>B-L200-W85KEAP-2Ltr White Prnt JerryCan Kenpros</v>
      </c>
      <c r="N770" s="86">
        <f>SUMIFS('sys inv movment rpt'!$M:$M,'sys inv movment rpt'!$L:$L,$M770,'sys inv movment rpt'!$N:$N,N$1)</f>
        <v>0</v>
      </c>
      <c r="O770" s="86">
        <f>SUMIFS('sys inv movment rpt'!$M:$M,'sys inv movment rpt'!$L:$L,$M770,'sys inv movment rpt'!$N:$N,O$1)</f>
        <v>0</v>
      </c>
      <c r="P770" s="86">
        <f>SUMIFS('sys inv movment rpt'!$M:$M,'sys inv movment rpt'!$L:$L,$M770,'sys inv movment rpt'!$N:$N,P$1)</f>
        <v>0</v>
      </c>
      <c r="Q770" s="86">
        <f>SUMIFS('sys inv movment rpt'!$M:$M,'sys inv movment rpt'!$L:$L,$M770,'sys inv movment rpt'!$N:$N,Q$1)</f>
        <v>0</v>
      </c>
      <c r="R770" s="86">
        <f>SUMIFS('sys inv movment rpt'!$M:$M,'sys inv movment rpt'!$L:$L,$M770,'sys inv movment rpt'!$N:$N,R$1)</f>
        <v>0</v>
      </c>
      <c r="S770" s="86">
        <f>SUMIFS('sys inv movment rpt'!$M:$M,'sys inv movment rpt'!$L:$L,$M770,'sys inv movment rpt'!$N:$N,S$1)</f>
        <v>0</v>
      </c>
      <c r="T770" s="86">
        <f>SUMIFS('sys inv movment rpt'!$M:$M,'sys inv movment rpt'!$L:$L,$M770,'sys inv movment rpt'!$N:$N,T$1)</f>
        <v>0</v>
      </c>
      <c r="U770" s="86">
        <f>SUMIFS('sys inv movment rpt'!$M:$M,'sys inv movment rpt'!$L:$L,$M770,'sys inv movment rpt'!$N:$N,U$1)</f>
        <v>0</v>
      </c>
      <c r="V770" s="86">
        <f>SUMIFS('sys inv movment rpt'!$M:$M,'sys inv movment rpt'!$L:$L,$M770,'sys inv movment rpt'!$N:$N,V$1)</f>
        <v>0</v>
      </c>
      <c r="W770" s="86">
        <f>SUMIFS('sys inv movment rpt'!$M:$M,'sys inv movment rpt'!$L:$L,$M770,'sys inv movment rpt'!$N:$N,W$1)</f>
        <v>0</v>
      </c>
      <c r="X770" s="86">
        <f>SUMIFS('sys inv movment rpt'!$M:$M,'sys inv movment rpt'!$L:$L,$M770,'sys inv movment rpt'!$N:$N,X$1)</f>
        <v>0</v>
      </c>
      <c r="Y770" s="86">
        <f>SUMIFS('sys inv movment rpt'!$M:$M,'sys inv movment rpt'!$L:$L,$M770,'sys inv movment rpt'!$N:$N,Y$1)</f>
        <v>0</v>
      </c>
      <c r="Z770" s="86">
        <f>SUMIFS('sys inv movment rpt'!$M:$M,'sys inv movment rpt'!$L:$L,$M770,'sys inv movment rpt'!$N:$N,Z$1)</f>
        <v>0</v>
      </c>
      <c r="AA770" s="86">
        <f>SUMIFS('sys inv movment rpt'!$M:$M,'sys inv movment rpt'!$L:$L,$M770,'sys inv movment rpt'!$N:$N,AA$1)</f>
        <v>0</v>
      </c>
      <c r="AB770" s="86">
        <f>SUMIFS('sys inv movment rpt'!$M:$M,'sys inv movment rpt'!$L:$L,$M770,'sys inv movment rpt'!$N:$N,AB$1)</f>
        <v>0</v>
      </c>
      <c r="AC770" s="86">
        <f>SUMIFS('sys inv movment rpt'!$M:$M,'sys inv movment rpt'!$L:$L,$M770,'sys inv movment rpt'!$N:$N,AC$1)</f>
        <v>0</v>
      </c>
      <c r="AD770" s="86">
        <f>SUMIFS('sys inv movment rpt'!$M:$M,'sys inv movment rpt'!$L:$L,$M770,'sys inv movment rpt'!$N:$N,AD$1)</f>
        <v>0</v>
      </c>
      <c r="AE770" s="86">
        <f>SUMIFS('sys inv movment rpt'!$M:$M,'sys inv movment rpt'!$L:$L,$M770,'sys inv movment rpt'!$N:$N,AE$1)</f>
        <v>0</v>
      </c>
      <c r="AF770" s="86">
        <f>SUMIFS('sys inv movment rpt'!$M:$M,'sys inv movment rpt'!$L:$L,$M770,'sys inv movment rpt'!$N:$N,AF$1)</f>
        <v>0</v>
      </c>
      <c r="AG770" s="86">
        <f>SUMIFS('sys inv movment rpt'!$M:$M,'sys inv movment rpt'!$L:$L,$M770,'sys inv movment rpt'!$N:$N,AG$1)</f>
        <v>0</v>
      </c>
      <c r="AH770" s="86">
        <f>SUMIFS('sys inv movment rpt'!$M:$M,'sys inv movment rpt'!$L:$L,$M770,'sys inv movment rpt'!$N:$N,AH$1)</f>
        <v>0</v>
      </c>
      <c r="AI770" s="86">
        <f>SUMIFS('sys inv movment rpt'!$M:$M,'sys inv movment rpt'!$L:$L,$M770,'sys inv movment rpt'!$N:$N,AI$1)</f>
        <v>0</v>
      </c>
      <c r="AJ770" s="86">
        <f>SUMIFS('sys inv movment rpt'!$M:$M,'sys inv movment rpt'!$L:$L,$M770,'sys inv movment rpt'!$N:$N,AJ$1)</f>
        <v>0</v>
      </c>
      <c r="AK770" s="86">
        <f>SUMIFS('sys inv movment rpt'!$M:$M,'sys inv movment rpt'!$L:$L,$M770,'sys inv movment rpt'!$N:$N,AK$1)</f>
        <v>0</v>
      </c>
      <c r="AL770" s="86">
        <f>SUMIFS('sys inv movment rpt'!$M:$M,'sys inv movment rpt'!$L:$L,$M770,'sys inv movment rpt'!$N:$N,AL$1)</f>
        <v>0</v>
      </c>
      <c r="AM770" s="86">
        <f>SUMIFS('sys inv movment rpt'!$M:$M,'sys inv movment rpt'!$L:$L,$M770,'sys inv movment rpt'!$N:$N,AM$1)</f>
        <v>0</v>
      </c>
      <c r="AN770" s="86">
        <f>SUMIFS('sys inv movment rpt'!$M:$M,'sys inv movment rpt'!$L:$L,$M770,'sys inv movment rpt'!$N:$N,AN$1)</f>
        <v>0</v>
      </c>
      <c r="AO770" s="86">
        <f>SUMIFS('sys inv movment rpt'!$M:$M,'sys inv movment rpt'!$L:$L,$M770,'sys inv movment rpt'!$N:$N,AO$1)</f>
        <v>0</v>
      </c>
      <c r="AP770" s="86">
        <f>SUMIFS('sys inv movment rpt'!$M:$M,'sys inv movment rpt'!$L:$L,$M770,'sys inv movment rpt'!$N:$N,AP$1)</f>
        <v>0</v>
      </c>
      <c r="AQ770" s="86">
        <f>SUMIFS('sys inv movment rpt'!$M:$M,'sys inv movment rpt'!$L:$L,$M770,'sys inv movment rpt'!$N:$N,AQ$1)</f>
        <v>0</v>
      </c>
      <c r="AR770" s="86">
        <f>SUMIFS('sys inv movment rpt'!$M:$M,'sys inv movment rpt'!$L:$L,$M770,'sys inv movment rpt'!$N:$N,AR$1)</f>
        <v>0</v>
      </c>
      <c r="AS770" s="86">
        <f>SUMIFS('sys inv movment rpt'!$M:$M,'sys inv movment rpt'!$L:$L,$M770,'sys inv movment rpt'!$N:$N,AS$1)</f>
        <v>0</v>
      </c>
      <c r="AT770" s="86">
        <f>SUMIFS('sys inv movment rpt'!$M:$M,'sys inv movment rpt'!$L:$L,$M770,'sys inv movment rpt'!$N:$N,AT$1)</f>
        <v>0</v>
      </c>
      <c r="AU770" s="86">
        <f>SUMIFS('sys inv movment rpt'!$M:$M,'sys inv movment rpt'!$L:$L,$M770,'sys inv movment rpt'!$N:$N,AU$1)</f>
        <v>0</v>
      </c>
      <c r="AV770" s="86">
        <f>SUMIFS('sys inv movment rpt'!$M:$M,'sys inv movment rpt'!$L:$L,$M770,'sys inv movment rpt'!$N:$N,AV$1)</f>
        <v>0</v>
      </c>
      <c r="AW770" s="87" t="str">
        <f>IFERROR(VLOOKUP(A770,'sys-backorder details'!E:U,17,0),"-")</f>
        <v>-</v>
      </c>
      <c r="AX770" s="87" t="str">
        <f>IF(K770&gt;1,VLOOKUP(A770,'settings-routing'!A:I,9,0),"")</f>
        <v/>
      </c>
    </row>
    <row r="771" ht="12.75" hidden="1" customHeight="1">
      <c r="A771" s="28" t="s">
        <v>1681</v>
      </c>
      <c r="B771" s="28" t="s">
        <v>1682</v>
      </c>
      <c r="C771" s="50">
        <f t="shared" si="2"/>
        <v>4500</v>
      </c>
      <c r="D771" s="80">
        <f>SUMIF('Stocks 101-111'!$J:$J,'item dashboard'!A771,'Stocks 101-111'!K:K)</f>
        <v>4500</v>
      </c>
      <c r="E771" s="80">
        <f>SUMIF('Stocks 101-111'!$J:$J,'item dashboard'!A771,'Stocks 101-111'!$L:$L)</f>
        <v>0</v>
      </c>
      <c r="F771" s="81">
        <f t="shared" si="3"/>
        <v>0</v>
      </c>
      <c r="G771" s="82">
        <f t="shared" si="4"/>
        <v>0</v>
      </c>
      <c r="H771" s="50">
        <f>SUMIFS('sys-backorder details'!$M:$M,'sys-backorder details'!$E:$E,'item dashboard'!A771,'sys-backorder details'!$V:$V,"")</f>
        <v>0</v>
      </c>
      <c r="I771" s="83">
        <f>SUMIF('settings-routing'!$I:$I,'item dashboard'!A771,'settings-routing'!$O:$O)</f>
        <v>0</v>
      </c>
      <c r="J771" s="50">
        <f>SUMIFS('sys-backorder details'!$M:$M,'sys-backorder details'!$E:$E,'item dashboard'!A771,'sys-backorder details'!$V:$V,"Call off")</f>
        <v>0</v>
      </c>
      <c r="K771" s="84">
        <f t="shared" si="5"/>
        <v>-4500</v>
      </c>
      <c r="L771" s="84">
        <f>SUMIF('Production Plan'!$E:$E,'item dashboard'!A771,'Production Plan'!$N:$N)</f>
        <v>0</v>
      </c>
      <c r="M771" s="85" t="str">
        <f t="shared" si="6"/>
        <v>B-L20-GY25-250 ml Grey Oil Bottle</v>
      </c>
      <c r="N771" s="86">
        <f>SUMIFS('sys inv movment rpt'!$M:$M,'sys inv movment rpt'!$L:$L,$M771,'sys inv movment rpt'!$N:$N,N$1)</f>
        <v>0</v>
      </c>
      <c r="O771" s="86">
        <f>SUMIFS('sys inv movment rpt'!$M:$M,'sys inv movment rpt'!$L:$L,$M771,'sys inv movment rpt'!$N:$N,O$1)</f>
        <v>0</v>
      </c>
      <c r="P771" s="86">
        <f>SUMIFS('sys inv movment rpt'!$M:$M,'sys inv movment rpt'!$L:$L,$M771,'sys inv movment rpt'!$N:$N,P$1)</f>
        <v>0</v>
      </c>
      <c r="Q771" s="86">
        <f>SUMIFS('sys inv movment rpt'!$M:$M,'sys inv movment rpt'!$L:$L,$M771,'sys inv movment rpt'!$N:$N,Q$1)</f>
        <v>0</v>
      </c>
      <c r="R771" s="86">
        <f>SUMIFS('sys inv movment rpt'!$M:$M,'sys inv movment rpt'!$L:$L,$M771,'sys inv movment rpt'!$N:$N,R$1)</f>
        <v>0</v>
      </c>
      <c r="S771" s="86">
        <f>SUMIFS('sys inv movment rpt'!$M:$M,'sys inv movment rpt'!$L:$L,$M771,'sys inv movment rpt'!$N:$N,S$1)</f>
        <v>0</v>
      </c>
      <c r="T771" s="86">
        <f>SUMIFS('sys inv movment rpt'!$M:$M,'sys inv movment rpt'!$L:$L,$M771,'sys inv movment rpt'!$N:$N,T$1)</f>
        <v>0</v>
      </c>
      <c r="U771" s="86">
        <f>SUMIFS('sys inv movment rpt'!$M:$M,'sys inv movment rpt'!$L:$L,$M771,'sys inv movment rpt'!$N:$N,U$1)</f>
        <v>0</v>
      </c>
      <c r="V771" s="86">
        <f>SUMIFS('sys inv movment rpt'!$M:$M,'sys inv movment rpt'!$L:$L,$M771,'sys inv movment rpt'!$N:$N,V$1)</f>
        <v>0</v>
      </c>
      <c r="W771" s="86">
        <f>SUMIFS('sys inv movment rpt'!$M:$M,'sys inv movment rpt'!$L:$L,$M771,'sys inv movment rpt'!$N:$N,W$1)</f>
        <v>0</v>
      </c>
      <c r="X771" s="86">
        <f>SUMIFS('sys inv movment rpt'!$M:$M,'sys inv movment rpt'!$L:$L,$M771,'sys inv movment rpt'!$N:$N,X$1)</f>
        <v>0</v>
      </c>
      <c r="Y771" s="86">
        <f>SUMIFS('sys inv movment rpt'!$M:$M,'sys inv movment rpt'!$L:$L,$M771,'sys inv movment rpt'!$N:$N,Y$1)</f>
        <v>0</v>
      </c>
      <c r="Z771" s="86">
        <f>SUMIFS('sys inv movment rpt'!$M:$M,'sys inv movment rpt'!$L:$L,$M771,'sys inv movment rpt'!$N:$N,Z$1)</f>
        <v>0</v>
      </c>
      <c r="AA771" s="86">
        <f>SUMIFS('sys inv movment rpt'!$M:$M,'sys inv movment rpt'!$L:$L,$M771,'sys inv movment rpt'!$N:$N,AA$1)</f>
        <v>0</v>
      </c>
      <c r="AB771" s="86">
        <f>SUMIFS('sys inv movment rpt'!$M:$M,'sys inv movment rpt'!$L:$L,$M771,'sys inv movment rpt'!$N:$N,AB$1)</f>
        <v>0</v>
      </c>
      <c r="AC771" s="86">
        <f>SUMIFS('sys inv movment rpt'!$M:$M,'sys inv movment rpt'!$L:$L,$M771,'sys inv movment rpt'!$N:$N,AC$1)</f>
        <v>0</v>
      </c>
      <c r="AD771" s="86">
        <f>SUMIFS('sys inv movment rpt'!$M:$M,'sys inv movment rpt'!$L:$L,$M771,'sys inv movment rpt'!$N:$N,AD$1)</f>
        <v>0</v>
      </c>
      <c r="AE771" s="86">
        <f>SUMIFS('sys inv movment rpt'!$M:$M,'sys inv movment rpt'!$L:$L,$M771,'sys inv movment rpt'!$N:$N,AE$1)</f>
        <v>0</v>
      </c>
      <c r="AF771" s="86">
        <f>SUMIFS('sys inv movment rpt'!$M:$M,'sys inv movment rpt'!$L:$L,$M771,'sys inv movment rpt'!$N:$N,AF$1)</f>
        <v>0</v>
      </c>
      <c r="AG771" s="86">
        <f>SUMIFS('sys inv movment rpt'!$M:$M,'sys inv movment rpt'!$L:$L,$M771,'sys inv movment rpt'!$N:$N,AG$1)</f>
        <v>0</v>
      </c>
      <c r="AH771" s="86">
        <f>SUMIFS('sys inv movment rpt'!$M:$M,'sys inv movment rpt'!$L:$L,$M771,'sys inv movment rpt'!$N:$N,AH$1)</f>
        <v>0</v>
      </c>
      <c r="AI771" s="86">
        <f>SUMIFS('sys inv movment rpt'!$M:$M,'sys inv movment rpt'!$L:$L,$M771,'sys inv movment rpt'!$N:$N,AI$1)</f>
        <v>0</v>
      </c>
      <c r="AJ771" s="86">
        <f>SUMIFS('sys inv movment rpt'!$M:$M,'sys inv movment rpt'!$L:$L,$M771,'sys inv movment rpt'!$N:$N,AJ$1)</f>
        <v>0</v>
      </c>
      <c r="AK771" s="86">
        <f>SUMIFS('sys inv movment rpt'!$M:$M,'sys inv movment rpt'!$L:$L,$M771,'sys inv movment rpt'!$N:$N,AK$1)</f>
        <v>0</v>
      </c>
      <c r="AL771" s="86">
        <f>SUMIFS('sys inv movment rpt'!$M:$M,'sys inv movment rpt'!$L:$L,$M771,'sys inv movment rpt'!$N:$N,AL$1)</f>
        <v>0</v>
      </c>
      <c r="AM771" s="86">
        <f>SUMIFS('sys inv movment rpt'!$M:$M,'sys inv movment rpt'!$L:$L,$M771,'sys inv movment rpt'!$N:$N,AM$1)</f>
        <v>0</v>
      </c>
      <c r="AN771" s="86">
        <f>SUMIFS('sys inv movment rpt'!$M:$M,'sys inv movment rpt'!$L:$L,$M771,'sys inv movment rpt'!$N:$N,AN$1)</f>
        <v>0</v>
      </c>
      <c r="AO771" s="86">
        <f>SUMIFS('sys inv movment rpt'!$M:$M,'sys inv movment rpt'!$L:$L,$M771,'sys inv movment rpt'!$N:$N,AO$1)</f>
        <v>0</v>
      </c>
      <c r="AP771" s="86">
        <f>SUMIFS('sys inv movment rpt'!$M:$M,'sys inv movment rpt'!$L:$L,$M771,'sys inv movment rpt'!$N:$N,AP$1)</f>
        <v>0</v>
      </c>
      <c r="AQ771" s="86">
        <f>SUMIFS('sys inv movment rpt'!$M:$M,'sys inv movment rpt'!$L:$L,$M771,'sys inv movment rpt'!$N:$N,AQ$1)</f>
        <v>0</v>
      </c>
      <c r="AR771" s="86">
        <f>SUMIFS('sys inv movment rpt'!$M:$M,'sys inv movment rpt'!$L:$L,$M771,'sys inv movment rpt'!$N:$N,AR$1)</f>
        <v>0</v>
      </c>
      <c r="AS771" s="86">
        <f>SUMIFS('sys inv movment rpt'!$M:$M,'sys inv movment rpt'!$L:$L,$M771,'sys inv movment rpt'!$N:$N,AS$1)</f>
        <v>0</v>
      </c>
      <c r="AT771" s="86">
        <f>SUMIFS('sys inv movment rpt'!$M:$M,'sys inv movment rpt'!$L:$L,$M771,'sys inv movment rpt'!$N:$N,AT$1)</f>
        <v>0</v>
      </c>
      <c r="AU771" s="86">
        <f>SUMIFS('sys inv movment rpt'!$M:$M,'sys inv movment rpt'!$L:$L,$M771,'sys inv movment rpt'!$N:$N,AU$1)</f>
        <v>0</v>
      </c>
      <c r="AV771" s="86">
        <f>SUMIFS('sys inv movment rpt'!$M:$M,'sys inv movment rpt'!$L:$L,$M771,'sys inv movment rpt'!$N:$N,AV$1)</f>
        <v>0</v>
      </c>
      <c r="AW771" s="87" t="str">
        <f>IFERROR(VLOOKUP(A771,'sys-backorder details'!E:U,17,0),"-")</f>
        <v>-</v>
      </c>
      <c r="AX771" s="87" t="str">
        <f>IF(K771&gt;1,VLOOKUP(A771,'settings-routing'!A:I,9,0),"")</f>
        <v/>
      </c>
    </row>
    <row r="772" ht="12.75" hidden="1" customHeight="1">
      <c r="A772" s="50" t="s">
        <v>1683</v>
      </c>
      <c r="B772" s="50" t="s">
        <v>1684</v>
      </c>
      <c r="C772" s="50">
        <f t="shared" si="2"/>
        <v>0</v>
      </c>
      <c r="D772" s="80">
        <f>SUMIF('Stocks 101-111'!$J:$J,'item dashboard'!A772,'Stocks 101-111'!K:K)</f>
        <v>0</v>
      </c>
      <c r="E772" s="80">
        <f>SUMIF('Stocks 101-111'!$J:$J,'item dashboard'!A772,'Stocks 101-111'!$L:$L)</f>
        <v>0</v>
      </c>
      <c r="F772" s="81">
        <f t="shared" si="3"/>
        <v>0</v>
      </c>
      <c r="G772" s="82">
        <f t="shared" si="4"/>
        <v>0.05714285714</v>
      </c>
      <c r="H772" s="50">
        <f>SUMIFS('sys-backorder details'!$M:$M,'sys-backorder details'!$E:$E,'item dashboard'!A772,'sys-backorder details'!$V:$V,"")</f>
        <v>0</v>
      </c>
      <c r="I772" s="83">
        <f>SUMIF('settings-routing'!$I:$I,'item dashboard'!A772,'settings-routing'!$O:$O)</f>
        <v>0</v>
      </c>
      <c r="J772" s="50">
        <f>SUMIFS('sys-backorder details'!$M:$M,'sys-backorder details'!$E:$E,'item dashboard'!A772,'sys-backorder details'!$V:$V,"Call off")</f>
        <v>0</v>
      </c>
      <c r="K772" s="84">
        <f t="shared" si="5"/>
        <v>0</v>
      </c>
      <c r="L772" s="84">
        <f>SUMIF('Production Plan'!$E:$E,'item dashboard'!A772,'Production Plan'!$N:$N)</f>
        <v>0</v>
      </c>
      <c r="M772" s="85" t="str">
        <f t="shared" si="6"/>
        <v>B-L20-GY25ORYX-250 ml Labelled Oryx Brake Fluid Bottle</v>
      </c>
      <c r="N772" s="86">
        <f>SUMIFS('sys inv movment rpt'!$M:$M,'sys inv movment rpt'!$L:$L,$M772,'sys inv movment rpt'!$N:$N,N$1)</f>
        <v>9900</v>
      </c>
      <c r="O772" s="86">
        <f>SUMIFS('sys inv movment rpt'!$M:$M,'sys inv movment rpt'!$L:$L,$M772,'sys inv movment rpt'!$N:$N,O$1)</f>
        <v>0</v>
      </c>
      <c r="P772" s="86">
        <f>SUMIFS('sys inv movment rpt'!$M:$M,'sys inv movment rpt'!$L:$L,$M772,'sys inv movment rpt'!$N:$N,P$1)</f>
        <v>0</v>
      </c>
      <c r="Q772" s="86">
        <f>SUMIFS('sys inv movment rpt'!$M:$M,'sys inv movment rpt'!$L:$L,$M772,'sys inv movment rpt'!$N:$N,Q$1)</f>
        <v>0</v>
      </c>
      <c r="R772" s="86">
        <f>SUMIFS('sys inv movment rpt'!$M:$M,'sys inv movment rpt'!$L:$L,$M772,'sys inv movment rpt'!$N:$N,R$1)</f>
        <v>0</v>
      </c>
      <c r="S772" s="86">
        <f>SUMIFS('sys inv movment rpt'!$M:$M,'sys inv movment rpt'!$L:$L,$M772,'sys inv movment rpt'!$N:$N,S$1)</f>
        <v>0</v>
      </c>
      <c r="T772" s="86">
        <f>SUMIFS('sys inv movment rpt'!$M:$M,'sys inv movment rpt'!$L:$L,$M772,'sys inv movment rpt'!$N:$N,T$1)</f>
        <v>0</v>
      </c>
      <c r="U772" s="86">
        <f>SUMIFS('sys inv movment rpt'!$M:$M,'sys inv movment rpt'!$L:$L,$M772,'sys inv movment rpt'!$N:$N,U$1)</f>
        <v>0</v>
      </c>
      <c r="V772" s="86">
        <f>SUMIFS('sys inv movment rpt'!$M:$M,'sys inv movment rpt'!$L:$L,$M772,'sys inv movment rpt'!$N:$N,V$1)</f>
        <v>0</v>
      </c>
      <c r="W772" s="86">
        <f>SUMIFS('sys inv movment rpt'!$M:$M,'sys inv movment rpt'!$L:$L,$M772,'sys inv movment rpt'!$N:$N,W$1)</f>
        <v>0</v>
      </c>
      <c r="X772" s="86">
        <f>SUMIFS('sys inv movment rpt'!$M:$M,'sys inv movment rpt'!$L:$L,$M772,'sys inv movment rpt'!$N:$N,X$1)</f>
        <v>0</v>
      </c>
      <c r="Y772" s="86">
        <f>SUMIFS('sys inv movment rpt'!$M:$M,'sys inv movment rpt'!$L:$L,$M772,'sys inv movment rpt'!$N:$N,Y$1)</f>
        <v>0</v>
      </c>
      <c r="Z772" s="86">
        <f>SUMIFS('sys inv movment rpt'!$M:$M,'sys inv movment rpt'!$L:$L,$M772,'sys inv movment rpt'!$N:$N,Z$1)</f>
        <v>0</v>
      </c>
      <c r="AA772" s="86">
        <f>SUMIFS('sys inv movment rpt'!$M:$M,'sys inv movment rpt'!$L:$L,$M772,'sys inv movment rpt'!$N:$N,AA$1)</f>
        <v>0</v>
      </c>
      <c r="AB772" s="86">
        <f>SUMIFS('sys inv movment rpt'!$M:$M,'sys inv movment rpt'!$L:$L,$M772,'sys inv movment rpt'!$N:$N,AB$1)</f>
        <v>0</v>
      </c>
      <c r="AC772" s="86">
        <f>SUMIFS('sys inv movment rpt'!$M:$M,'sys inv movment rpt'!$L:$L,$M772,'sys inv movment rpt'!$N:$N,AC$1)</f>
        <v>0</v>
      </c>
      <c r="AD772" s="86">
        <f>SUMIFS('sys inv movment rpt'!$M:$M,'sys inv movment rpt'!$L:$L,$M772,'sys inv movment rpt'!$N:$N,AD$1)</f>
        <v>0</v>
      </c>
      <c r="AE772" s="86">
        <f>SUMIFS('sys inv movment rpt'!$M:$M,'sys inv movment rpt'!$L:$L,$M772,'sys inv movment rpt'!$N:$N,AE$1)</f>
        <v>0</v>
      </c>
      <c r="AF772" s="86">
        <f>SUMIFS('sys inv movment rpt'!$M:$M,'sys inv movment rpt'!$L:$L,$M772,'sys inv movment rpt'!$N:$N,AF$1)</f>
        <v>0</v>
      </c>
      <c r="AG772" s="86">
        <f>SUMIFS('sys inv movment rpt'!$M:$M,'sys inv movment rpt'!$L:$L,$M772,'sys inv movment rpt'!$N:$N,AG$1)</f>
        <v>0</v>
      </c>
      <c r="AH772" s="86">
        <f>SUMIFS('sys inv movment rpt'!$M:$M,'sys inv movment rpt'!$L:$L,$M772,'sys inv movment rpt'!$N:$N,AH$1)</f>
        <v>0</v>
      </c>
      <c r="AI772" s="86">
        <f>SUMIFS('sys inv movment rpt'!$M:$M,'sys inv movment rpt'!$L:$L,$M772,'sys inv movment rpt'!$N:$N,AI$1)</f>
        <v>0</v>
      </c>
      <c r="AJ772" s="86">
        <f>SUMIFS('sys inv movment rpt'!$M:$M,'sys inv movment rpt'!$L:$L,$M772,'sys inv movment rpt'!$N:$N,AJ$1)</f>
        <v>0</v>
      </c>
      <c r="AK772" s="86">
        <f>SUMIFS('sys inv movment rpt'!$M:$M,'sys inv movment rpt'!$L:$L,$M772,'sys inv movment rpt'!$N:$N,AK$1)</f>
        <v>0</v>
      </c>
      <c r="AL772" s="86">
        <f>SUMIFS('sys inv movment rpt'!$M:$M,'sys inv movment rpt'!$L:$L,$M772,'sys inv movment rpt'!$N:$N,AL$1)</f>
        <v>0</v>
      </c>
      <c r="AM772" s="86">
        <f>SUMIFS('sys inv movment rpt'!$M:$M,'sys inv movment rpt'!$L:$L,$M772,'sys inv movment rpt'!$N:$N,AM$1)</f>
        <v>0</v>
      </c>
      <c r="AN772" s="86">
        <f>SUMIFS('sys inv movment rpt'!$M:$M,'sys inv movment rpt'!$L:$L,$M772,'sys inv movment rpt'!$N:$N,AN$1)</f>
        <v>0</v>
      </c>
      <c r="AO772" s="86">
        <f>SUMIFS('sys inv movment rpt'!$M:$M,'sys inv movment rpt'!$L:$L,$M772,'sys inv movment rpt'!$N:$N,AO$1)</f>
        <v>0</v>
      </c>
      <c r="AP772" s="86">
        <f>SUMIFS('sys inv movment rpt'!$M:$M,'sys inv movment rpt'!$L:$L,$M772,'sys inv movment rpt'!$N:$N,AP$1)</f>
        <v>0</v>
      </c>
      <c r="AQ772" s="86">
        <f>SUMIFS('sys inv movment rpt'!$M:$M,'sys inv movment rpt'!$L:$L,$M772,'sys inv movment rpt'!$N:$N,AQ$1)</f>
        <v>0</v>
      </c>
      <c r="AR772" s="86">
        <f>SUMIFS('sys inv movment rpt'!$M:$M,'sys inv movment rpt'!$L:$L,$M772,'sys inv movment rpt'!$N:$N,AR$1)</f>
        <v>51900</v>
      </c>
      <c r="AS772" s="86">
        <f>SUMIFS('sys inv movment rpt'!$M:$M,'sys inv movment rpt'!$L:$L,$M772,'sys inv movment rpt'!$N:$N,AS$1)</f>
        <v>0</v>
      </c>
      <c r="AT772" s="86">
        <f>SUMIFS('sys inv movment rpt'!$M:$M,'sys inv movment rpt'!$L:$L,$M772,'sys inv movment rpt'!$N:$N,AT$1)</f>
        <v>0</v>
      </c>
      <c r="AU772" s="86">
        <f>SUMIFS('sys inv movment rpt'!$M:$M,'sys inv movment rpt'!$L:$L,$M772,'sys inv movment rpt'!$N:$N,AU$1)</f>
        <v>0</v>
      </c>
      <c r="AV772" s="86">
        <f>SUMIFS('sys inv movment rpt'!$M:$M,'sys inv movment rpt'!$L:$L,$M772,'sys inv movment rpt'!$N:$N,AV$1)</f>
        <v>0</v>
      </c>
      <c r="AW772" s="87" t="str">
        <f>IFERROR(VLOOKUP(A772,'sys-backorder details'!E:U,17,0),"-")</f>
        <v>-</v>
      </c>
      <c r="AX772" s="87" t="str">
        <f>IF(K772&gt;1,VLOOKUP(A772,'settings-routing'!A:I,9,0),"")</f>
        <v/>
      </c>
    </row>
    <row r="773" ht="12.75" hidden="1" customHeight="1">
      <c r="A773" s="28" t="s">
        <v>1685</v>
      </c>
      <c r="B773" s="28" t="s">
        <v>1686</v>
      </c>
      <c r="C773" s="50">
        <f t="shared" si="2"/>
        <v>0</v>
      </c>
      <c r="D773" s="80">
        <f>SUMIF('Stocks 101-111'!$J:$J,'item dashboard'!A773,'Stocks 101-111'!K:K)</f>
        <v>0</v>
      </c>
      <c r="E773" s="80">
        <f>SUMIF('Stocks 101-111'!$J:$J,'item dashboard'!A773,'Stocks 101-111'!$L:$L)</f>
        <v>0</v>
      </c>
      <c r="F773" s="81">
        <f t="shared" si="3"/>
        <v>0</v>
      </c>
      <c r="G773" s="82">
        <f t="shared" si="4"/>
        <v>0</v>
      </c>
      <c r="H773" s="50">
        <f>SUMIFS('sys-backorder details'!$M:$M,'sys-backorder details'!$E:$E,'item dashboard'!A773,'sys-backorder details'!$V:$V,"")</f>
        <v>0</v>
      </c>
      <c r="I773" s="83">
        <f>SUMIF('settings-routing'!$I:$I,'item dashboard'!A773,'settings-routing'!$O:$O)</f>
        <v>0</v>
      </c>
      <c r="J773" s="50">
        <f>SUMIFS('sys-backorder details'!$M:$M,'sys-backorder details'!$E:$E,'item dashboard'!A773,'sys-backorder details'!$V:$V,"Call off")</f>
        <v>0</v>
      </c>
      <c r="K773" s="84">
        <f t="shared" si="5"/>
        <v>0</v>
      </c>
      <c r="L773" s="84">
        <f>SUMIF('Production Plan'!$E:$E,'item dashboard'!A773,'Production Plan'!$N:$N)</f>
        <v>0</v>
      </c>
      <c r="M773" s="85" t="str">
        <f t="shared" si="6"/>
        <v>B-L20-O25-250 ml Orange Oil Bottle</v>
      </c>
      <c r="N773" s="86">
        <f>SUMIFS('sys inv movment rpt'!$M:$M,'sys inv movment rpt'!$L:$L,$M773,'sys inv movment rpt'!$N:$N,N$1)</f>
        <v>0</v>
      </c>
      <c r="O773" s="86">
        <f>SUMIFS('sys inv movment rpt'!$M:$M,'sys inv movment rpt'!$L:$L,$M773,'sys inv movment rpt'!$N:$N,O$1)</f>
        <v>0</v>
      </c>
      <c r="P773" s="86">
        <f>SUMIFS('sys inv movment rpt'!$M:$M,'sys inv movment rpt'!$L:$L,$M773,'sys inv movment rpt'!$N:$N,P$1)</f>
        <v>0</v>
      </c>
      <c r="Q773" s="86">
        <f>SUMIFS('sys inv movment rpt'!$M:$M,'sys inv movment rpt'!$L:$L,$M773,'sys inv movment rpt'!$N:$N,Q$1)</f>
        <v>0</v>
      </c>
      <c r="R773" s="86">
        <f>SUMIFS('sys inv movment rpt'!$M:$M,'sys inv movment rpt'!$L:$L,$M773,'sys inv movment rpt'!$N:$N,R$1)</f>
        <v>0</v>
      </c>
      <c r="S773" s="86">
        <f>SUMIFS('sys inv movment rpt'!$M:$M,'sys inv movment rpt'!$L:$L,$M773,'sys inv movment rpt'!$N:$N,S$1)</f>
        <v>0</v>
      </c>
      <c r="T773" s="86">
        <f>SUMIFS('sys inv movment rpt'!$M:$M,'sys inv movment rpt'!$L:$L,$M773,'sys inv movment rpt'!$N:$N,T$1)</f>
        <v>0</v>
      </c>
      <c r="U773" s="86">
        <f>SUMIFS('sys inv movment rpt'!$M:$M,'sys inv movment rpt'!$L:$L,$M773,'sys inv movment rpt'!$N:$N,U$1)</f>
        <v>0</v>
      </c>
      <c r="V773" s="86">
        <f>SUMIFS('sys inv movment rpt'!$M:$M,'sys inv movment rpt'!$L:$L,$M773,'sys inv movment rpt'!$N:$N,V$1)</f>
        <v>0</v>
      </c>
      <c r="W773" s="86">
        <f>SUMIFS('sys inv movment rpt'!$M:$M,'sys inv movment rpt'!$L:$L,$M773,'sys inv movment rpt'!$N:$N,W$1)</f>
        <v>0</v>
      </c>
      <c r="X773" s="86">
        <f>SUMIFS('sys inv movment rpt'!$M:$M,'sys inv movment rpt'!$L:$L,$M773,'sys inv movment rpt'!$N:$N,X$1)</f>
        <v>0</v>
      </c>
      <c r="Y773" s="86">
        <f>SUMIFS('sys inv movment rpt'!$M:$M,'sys inv movment rpt'!$L:$L,$M773,'sys inv movment rpt'!$N:$N,Y$1)</f>
        <v>0</v>
      </c>
      <c r="Z773" s="86">
        <f>SUMIFS('sys inv movment rpt'!$M:$M,'sys inv movment rpt'!$L:$L,$M773,'sys inv movment rpt'!$N:$N,Z$1)</f>
        <v>0</v>
      </c>
      <c r="AA773" s="86">
        <f>SUMIFS('sys inv movment rpt'!$M:$M,'sys inv movment rpt'!$L:$L,$M773,'sys inv movment rpt'!$N:$N,AA$1)</f>
        <v>0</v>
      </c>
      <c r="AB773" s="86">
        <f>SUMIFS('sys inv movment rpt'!$M:$M,'sys inv movment rpt'!$L:$L,$M773,'sys inv movment rpt'!$N:$N,AB$1)</f>
        <v>0</v>
      </c>
      <c r="AC773" s="86">
        <f>SUMIFS('sys inv movment rpt'!$M:$M,'sys inv movment rpt'!$L:$L,$M773,'sys inv movment rpt'!$N:$N,AC$1)</f>
        <v>0</v>
      </c>
      <c r="AD773" s="86">
        <f>SUMIFS('sys inv movment rpt'!$M:$M,'sys inv movment rpt'!$L:$L,$M773,'sys inv movment rpt'!$N:$N,AD$1)</f>
        <v>0</v>
      </c>
      <c r="AE773" s="86">
        <f>SUMIFS('sys inv movment rpt'!$M:$M,'sys inv movment rpt'!$L:$L,$M773,'sys inv movment rpt'!$N:$N,AE$1)</f>
        <v>0</v>
      </c>
      <c r="AF773" s="86">
        <f>SUMIFS('sys inv movment rpt'!$M:$M,'sys inv movment rpt'!$L:$L,$M773,'sys inv movment rpt'!$N:$N,AF$1)</f>
        <v>0</v>
      </c>
      <c r="AG773" s="86">
        <f>SUMIFS('sys inv movment rpt'!$M:$M,'sys inv movment rpt'!$L:$L,$M773,'sys inv movment rpt'!$N:$N,AG$1)</f>
        <v>0</v>
      </c>
      <c r="AH773" s="86">
        <f>SUMIFS('sys inv movment rpt'!$M:$M,'sys inv movment rpt'!$L:$L,$M773,'sys inv movment rpt'!$N:$N,AH$1)</f>
        <v>0</v>
      </c>
      <c r="AI773" s="86">
        <f>SUMIFS('sys inv movment rpt'!$M:$M,'sys inv movment rpt'!$L:$L,$M773,'sys inv movment rpt'!$N:$N,AI$1)</f>
        <v>0</v>
      </c>
      <c r="AJ773" s="86">
        <f>SUMIFS('sys inv movment rpt'!$M:$M,'sys inv movment rpt'!$L:$L,$M773,'sys inv movment rpt'!$N:$N,AJ$1)</f>
        <v>0</v>
      </c>
      <c r="AK773" s="86">
        <f>SUMIFS('sys inv movment rpt'!$M:$M,'sys inv movment rpt'!$L:$L,$M773,'sys inv movment rpt'!$N:$N,AK$1)</f>
        <v>0</v>
      </c>
      <c r="AL773" s="86">
        <f>SUMIFS('sys inv movment rpt'!$M:$M,'sys inv movment rpt'!$L:$L,$M773,'sys inv movment rpt'!$N:$N,AL$1)</f>
        <v>0</v>
      </c>
      <c r="AM773" s="86">
        <f>SUMIFS('sys inv movment rpt'!$M:$M,'sys inv movment rpt'!$L:$L,$M773,'sys inv movment rpt'!$N:$N,AM$1)</f>
        <v>0</v>
      </c>
      <c r="AN773" s="86">
        <f>SUMIFS('sys inv movment rpt'!$M:$M,'sys inv movment rpt'!$L:$L,$M773,'sys inv movment rpt'!$N:$N,AN$1)</f>
        <v>0</v>
      </c>
      <c r="AO773" s="86">
        <f>SUMIFS('sys inv movment rpt'!$M:$M,'sys inv movment rpt'!$L:$L,$M773,'sys inv movment rpt'!$N:$N,AO$1)</f>
        <v>0</v>
      </c>
      <c r="AP773" s="86">
        <f>SUMIFS('sys inv movment rpt'!$M:$M,'sys inv movment rpt'!$L:$L,$M773,'sys inv movment rpt'!$N:$N,AP$1)</f>
        <v>0</v>
      </c>
      <c r="AQ773" s="86">
        <f>SUMIFS('sys inv movment rpt'!$M:$M,'sys inv movment rpt'!$L:$L,$M773,'sys inv movment rpt'!$N:$N,AQ$1)</f>
        <v>0</v>
      </c>
      <c r="AR773" s="86">
        <f>SUMIFS('sys inv movment rpt'!$M:$M,'sys inv movment rpt'!$L:$L,$M773,'sys inv movment rpt'!$N:$N,AR$1)</f>
        <v>0</v>
      </c>
      <c r="AS773" s="86">
        <f>SUMIFS('sys inv movment rpt'!$M:$M,'sys inv movment rpt'!$L:$L,$M773,'sys inv movment rpt'!$N:$N,AS$1)</f>
        <v>0</v>
      </c>
      <c r="AT773" s="86">
        <f>SUMIFS('sys inv movment rpt'!$M:$M,'sys inv movment rpt'!$L:$L,$M773,'sys inv movment rpt'!$N:$N,AT$1)</f>
        <v>0</v>
      </c>
      <c r="AU773" s="86">
        <f>SUMIFS('sys inv movment rpt'!$M:$M,'sys inv movment rpt'!$L:$L,$M773,'sys inv movment rpt'!$N:$N,AU$1)</f>
        <v>0</v>
      </c>
      <c r="AV773" s="86">
        <f>SUMIFS('sys inv movment rpt'!$M:$M,'sys inv movment rpt'!$L:$L,$M773,'sys inv movment rpt'!$N:$N,AV$1)</f>
        <v>0</v>
      </c>
      <c r="AW773" s="87" t="str">
        <f>IFERROR(VLOOKUP(A773,'sys-backorder details'!E:U,17,0),"-")</f>
        <v>-</v>
      </c>
      <c r="AX773" s="87" t="str">
        <f>IF(K773&gt;1,VLOOKUP(A773,'settings-routing'!A:I,9,0),"")</f>
        <v/>
      </c>
    </row>
    <row r="774" ht="12.75" hidden="1" customHeight="1">
      <c r="A774" s="28" t="s">
        <v>1687</v>
      </c>
      <c r="B774" s="28" t="s">
        <v>1688</v>
      </c>
      <c r="C774" s="50">
        <f t="shared" si="2"/>
        <v>0</v>
      </c>
      <c r="D774" s="80">
        <f>SUMIF('Stocks 101-111'!$J:$J,'item dashboard'!A774,'Stocks 101-111'!K:K)</f>
        <v>0</v>
      </c>
      <c r="E774" s="80">
        <f>SUMIF('Stocks 101-111'!$J:$J,'item dashboard'!A774,'Stocks 101-111'!$L:$L)</f>
        <v>0</v>
      </c>
      <c r="F774" s="81">
        <f t="shared" si="3"/>
        <v>0</v>
      </c>
      <c r="G774" s="82">
        <f t="shared" si="4"/>
        <v>0</v>
      </c>
      <c r="H774" s="50">
        <f>SUMIFS('sys-backorder details'!$M:$M,'sys-backorder details'!$E:$E,'item dashboard'!A774,'sys-backorder details'!$V:$V,"")</f>
        <v>0</v>
      </c>
      <c r="I774" s="83">
        <f>SUMIF('settings-routing'!$I:$I,'item dashboard'!A774,'settings-routing'!$O:$O)</f>
        <v>0</v>
      </c>
      <c r="J774" s="50">
        <f>SUMIFS('sys-backorder details'!$M:$M,'sys-backorder details'!$E:$E,'item dashboard'!A774,'sys-backorder details'!$V:$V,"Call off")</f>
        <v>0</v>
      </c>
      <c r="K774" s="84">
        <f t="shared" si="5"/>
        <v>0</v>
      </c>
      <c r="L774" s="84">
        <f>SUMIF('Production Plan'!$E:$E,'item dashboard'!A774,'Production Plan'!$N:$N)</f>
        <v>0</v>
      </c>
      <c r="M774" s="85" t="str">
        <f t="shared" si="6"/>
        <v>B-L20-O25MJANGO-250 ml Orange Printed Mjango Oil Bottle</v>
      </c>
      <c r="N774" s="86">
        <f>SUMIFS('sys inv movment rpt'!$M:$M,'sys inv movment rpt'!$L:$L,$M774,'sys inv movment rpt'!$N:$N,N$1)</f>
        <v>0</v>
      </c>
      <c r="O774" s="86">
        <f>SUMIFS('sys inv movment rpt'!$M:$M,'sys inv movment rpt'!$L:$L,$M774,'sys inv movment rpt'!$N:$N,O$1)</f>
        <v>0</v>
      </c>
      <c r="P774" s="86">
        <f>SUMIFS('sys inv movment rpt'!$M:$M,'sys inv movment rpt'!$L:$L,$M774,'sys inv movment rpt'!$N:$N,P$1)</f>
        <v>0</v>
      </c>
      <c r="Q774" s="86">
        <f>SUMIFS('sys inv movment rpt'!$M:$M,'sys inv movment rpt'!$L:$L,$M774,'sys inv movment rpt'!$N:$N,Q$1)</f>
        <v>0</v>
      </c>
      <c r="R774" s="86">
        <f>SUMIFS('sys inv movment rpt'!$M:$M,'sys inv movment rpt'!$L:$L,$M774,'sys inv movment rpt'!$N:$N,R$1)</f>
        <v>0</v>
      </c>
      <c r="S774" s="86">
        <f>SUMIFS('sys inv movment rpt'!$M:$M,'sys inv movment rpt'!$L:$L,$M774,'sys inv movment rpt'!$N:$N,S$1)</f>
        <v>0</v>
      </c>
      <c r="T774" s="86">
        <f>SUMIFS('sys inv movment rpt'!$M:$M,'sys inv movment rpt'!$L:$L,$M774,'sys inv movment rpt'!$N:$N,T$1)</f>
        <v>0</v>
      </c>
      <c r="U774" s="86">
        <f>SUMIFS('sys inv movment rpt'!$M:$M,'sys inv movment rpt'!$L:$L,$M774,'sys inv movment rpt'!$N:$N,U$1)</f>
        <v>0</v>
      </c>
      <c r="V774" s="86">
        <f>SUMIFS('sys inv movment rpt'!$M:$M,'sys inv movment rpt'!$L:$L,$M774,'sys inv movment rpt'!$N:$N,V$1)</f>
        <v>0</v>
      </c>
      <c r="W774" s="86">
        <f>SUMIFS('sys inv movment rpt'!$M:$M,'sys inv movment rpt'!$L:$L,$M774,'sys inv movment rpt'!$N:$N,W$1)</f>
        <v>0</v>
      </c>
      <c r="X774" s="86">
        <f>SUMIFS('sys inv movment rpt'!$M:$M,'sys inv movment rpt'!$L:$L,$M774,'sys inv movment rpt'!$N:$N,X$1)</f>
        <v>0</v>
      </c>
      <c r="Y774" s="86">
        <f>SUMIFS('sys inv movment rpt'!$M:$M,'sys inv movment rpt'!$L:$L,$M774,'sys inv movment rpt'!$N:$N,Y$1)</f>
        <v>0</v>
      </c>
      <c r="Z774" s="86">
        <f>SUMIFS('sys inv movment rpt'!$M:$M,'sys inv movment rpt'!$L:$L,$M774,'sys inv movment rpt'!$N:$N,Z$1)</f>
        <v>0</v>
      </c>
      <c r="AA774" s="86">
        <f>SUMIFS('sys inv movment rpt'!$M:$M,'sys inv movment rpt'!$L:$L,$M774,'sys inv movment rpt'!$N:$N,AA$1)</f>
        <v>0</v>
      </c>
      <c r="AB774" s="86">
        <f>SUMIFS('sys inv movment rpt'!$M:$M,'sys inv movment rpt'!$L:$L,$M774,'sys inv movment rpt'!$N:$N,AB$1)</f>
        <v>0</v>
      </c>
      <c r="AC774" s="86">
        <f>SUMIFS('sys inv movment rpt'!$M:$M,'sys inv movment rpt'!$L:$L,$M774,'sys inv movment rpt'!$N:$N,AC$1)</f>
        <v>0</v>
      </c>
      <c r="AD774" s="86">
        <f>SUMIFS('sys inv movment rpt'!$M:$M,'sys inv movment rpt'!$L:$L,$M774,'sys inv movment rpt'!$N:$N,AD$1)</f>
        <v>0</v>
      </c>
      <c r="AE774" s="86">
        <f>SUMIFS('sys inv movment rpt'!$M:$M,'sys inv movment rpt'!$L:$L,$M774,'sys inv movment rpt'!$N:$N,AE$1)</f>
        <v>0</v>
      </c>
      <c r="AF774" s="86">
        <f>SUMIFS('sys inv movment rpt'!$M:$M,'sys inv movment rpt'!$L:$L,$M774,'sys inv movment rpt'!$N:$N,AF$1)</f>
        <v>0</v>
      </c>
      <c r="AG774" s="86">
        <f>SUMIFS('sys inv movment rpt'!$M:$M,'sys inv movment rpt'!$L:$L,$M774,'sys inv movment rpt'!$N:$N,AG$1)</f>
        <v>0</v>
      </c>
      <c r="AH774" s="86">
        <f>SUMIFS('sys inv movment rpt'!$M:$M,'sys inv movment rpt'!$L:$L,$M774,'sys inv movment rpt'!$N:$N,AH$1)</f>
        <v>0</v>
      </c>
      <c r="AI774" s="86">
        <f>SUMIFS('sys inv movment rpt'!$M:$M,'sys inv movment rpt'!$L:$L,$M774,'sys inv movment rpt'!$N:$N,AI$1)</f>
        <v>0</v>
      </c>
      <c r="AJ774" s="86">
        <f>SUMIFS('sys inv movment rpt'!$M:$M,'sys inv movment rpt'!$L:$L,$M774,'sys inv movment rpt'!$N:$N,AJ$1)</f>
        <v>0</v>
      </c>
      <c r="AK774" s="86">
        <f>SUMIFS('sys inv movment rpt'!$M:$M,'sys inv movment rpt'!$L:$L,$M774,'sys inv movment rpt'!$N:$N,AK$1)</f>
        <v>0</v>
      </c>
      <c r="AL774" s="86">
        <f>SUMIFS('sys inv movment rpt'!$M:$M,'sys inv movment rpt'!$L:$L,$M774,'sys inv movment rpt'!$N:$N,AL$1)</f>
        <v>0</v>
      </c>
      <c r="AM774" s="86">
        <f>SUMIFS('sys inv movment rpt'!$M:$M,'sys inv movment rpt'!$L:$L,$M774,'sys inv movment rpt'!$N:$N,AM$1)</f>
        <v>0</v>
      </c>
      <c r="AN774" s="86">
        <f>SUMIFS('sys inv movment rpt'!$M:$M,'sys inv movment rpt'!$L:$L,$M774,'sys inv movment rpt'!$N:$N,AN$1)</f>
        <v>0</v>
      </c>
      <c r="AO774" s="86">
        <f>SUMIFS('sys inv movment rpt'!$M:$M,'sys inv movment rpt'!$L:$L,$M774,'sys inv movment rpt'!$N:$N,AO$1)</f>
        <v>0</v>
      </c>
      <c r="AP774" s="86">
        <f>SUMIFS('sys inv movment rpt'!$M:$M,'sys inv movment rpt'!$L:$L,$M774,'sys inv movment rpt'!$N:$N,AP$1)</f>
        <v>0</v>
      </c>
      <c r="AQ774" s="86">
        <f>SUMIFS('sys inv movment rpt'!$M:$M,'sys inv movment rpt'!$L:$L,$M774,'sys inv movment rpt'!$N:$N,AQ$1)</f>
        <v>0</v>
      </c>
      <c r="AR774" s="86">
        <f>SUMIFS('sys inv movment rpt'!$M:$M,'sys inv movment rpt'!$L:$L,$M774,'sys inv movment rpt'!$N:$N,AR$1)</f>
        <v>0</v>
      </c>
      <c r="AS774" s="86">
        <f>SUMIFS('sys inv movment rpt'!$M:$M,'sys inv movment rpt'!$L:$L,$M774,'sys inv movment rpt'!$N:$N,AS$1)</f>
        <v>0</v>
      </c>
      <c r="AT774" s="86">
        <f>SUMIFS('sys inv movment rpt'!$M:$M,'sys inv movment rpt'!$L:$L,$M774,'sys inv movment rpt'!$N:$N,AT$1)</f>
        <v>0</v>
      </c>
      <c r="AU774" s="86">
        <f>SUMIFS('sys inv movment rpt'!$M:$M,'sys inv movment rpt'!$L:$L,$M774,'sys inv movment rpt'!$N:$N,AU$1)</f>
        <v>0</v>
      </c>
      <c r="AV774" s="86">
        <f>SUMIFS('sys inv movment rpt'!$M:$M,'sys inv movment rpt'!$L:$L,$M774,'sys inv movment rpt'!$N:$N,AV$1)</f>
        <v>0</v>
      </c>
      <c r="AW774" s="87" t="str">
        <f>IFERROR(VLOOKUP(A774,'sys-backorder details'!E:U,17,0),"-")</f>
        <v>-</v>
      </c>
      <c r="AX774" s="87" t="str">
        <f>IF(K774&gt;1,VLOOKUP(A774,'settings-routing'!A:I,9,0),"")</f>
        <v/>
      </c>
    </row>
    <row r="775" ht="12.75" hidden="1" customHeight="1">
      <c r="A775" s="28" t="s">
        <v>1689</v>
      </c>
      <c r="B775" s="28" t="s">
        <v>1690</v>
      </c>
      <c r="C775" s="50">
        <f t="shared" si="2"/>
        <v>0</v>
      </c>
      <c r="D775" s="80">
        <f>SUMIF('Stocks 101-111'!$J:$J,'item dashboard'!A775,'Stocks 101-111'!K:K)</f>
        <v>0</v>
      </c>
      <c r="E775" s="80">
        <f>SUMIF('Stocks 101-111'!$J:$J,'item dashboard'!A775,'Stocks 101-111'!$L:$L)</f>
        <v>0</v>
      </c>
      <c r="F775" s="81">
        <f t="shared" si="3"/>
        <v>0</v>
      </c>
      <c r="G775" s="82">
        <f t="shared" si="4"/>
        <v>0</v>
      </c>
      <c r="H775" s="50">
        <f>SUMIFS('sys-backorder details'!$M:$M,'sys-backorder details'!$E:$E,'item dashboard'!A775,'sys-backorder details'!$V:$V,"")</f>
        <v>0</v>
      </c>
      <c r="I775" s="83">
        <f>SUMIF('settings-routing'!$I:$I,'item dashboard'!A775,'settings-routing'!$O:$O)</f>
        <v>0</v>
      </c>
      <c r="J775" s="50">
        <f>SUMIFS('sys-backorder details'!$M:$M,'sys-backorder details'!$E:$E,'item dashboard'!A775,'sys-backorder details'!$V:$V,"Call off")</f>
        <v>0</v>
      </c>
      <c r="K775" s="84">
        <f t="shared" si="5"/>
        <v>0</v>
      </c>
      <c r="L775" s="84">
        <f>SUMIF('Production Plan'!$E:$E,'item dashboard'!A775,'Production Plan'!$N:$N)</f>
        <v>0</v>
      </c>
      <c r="M775" s="85" t="str">
        <f t="shared" si="6"/>
        <v>B-L20-W25-200 ml White Bottle</v>
      </c>
      <c r="N775" s="86">
        <f>SUMIFS('sys inv movment rpt'!$M:$M,'sys inv movment rpt'!$L:$L,$M775,'sys inv movment rpt'!$N:$N,N$1)</f>
        <v>0</v>
      </c>
      <c r="O775" s="86">
        <f>SUMIFS('sys inv movment rpt'!$M:$M,'sys inv movment rpt'!$L:$L,$M775,'sys inv movment rpt'!$N:$N,O$1)</f>
        <v>0</v>
      </c>
      <c r="P775" s="86">
        <f>SUMIFS('sys inv movment rpt'!$M:$M,'sys inv movment rpt'!$L:$L,$M775,'sys inv movment rpt'!$N:$N,P$1)</f>
        <v>0</v>
      </c>
      <c r="Q775" s="86">
        <f>SUMIFS('sys inv movment rpt'!$M:$M,'sys inv movment rpt'!$L:$L,$M775,'sys inv movment rpt'!$N:$N,Q$1)</f>
        <v>0</v>
      </c>
      <c r="R775" s="86">
        <f>SUMIFS('sys inv movment rpt'!$M:$M,'sys inv movment rpt'!$L:$L,$M775,'sys inv movment rpt'!$N:$N,R$1)</f>
        <v>0</v>
      </c>
      <c r="S775" s="86">
        <f>SUMIFS('sys inv movment rpt'!$M:$M,'sys inv movment rpt'!$L:$L,$M775,'sys inv movment rpt'!$N:$N,S$1)</f>
        <v>0</v>
      </c>
      <c r="T775" s="86">
        <f>SUMIFS('sys inv movment rpt'!$M:$M,'sys inv movment rpt'!$L:$L,$M775,'sys inv movment rpt'!$N:$N,T$1)</f>
        <v>0</v>
      </c>
      <c r="U775" s="86">
        <f>SUMIFS('sys inv movment rpt'!$M:$M,'sys inv movment rpt'!$L:$L,$M775,'sys inv movment rpt'!$N:$N,U$1)</f>
        <v>0</v>
      </c>
      <c r="V775" s="86">
        <f>SUMIFS('sys inv movment rpt'!$M:$M,'sys inv movment rpt'!$L:$L,$M775,'sys inv movment rpt'!$N:$N,V$1)</f>
        <v>0</v>
      </c>
      <c r="W775" s="86">
        <f>SUMIFS('sys inv movment rpt'!$M:$M,'sys inv movment rpt'!$L:$L,$M775,'sys inv movment rpt'!$N:$N,W$1)</f>
        <v>0</v>
      </c>
      <c r="X775" s="86">
        <f>SUMIFS('sys inv movment rpt'!$M:$M,'sys inv movment rpt'!$L:$L,$M775,'sys inv movment rpt'!$N:$N,X$1)</f>
        <v>0</v>
      </c>
      <c r="Y775" s="86">
        <f>SUMIFS('sys inv movment rpt'!$M:$M,'sys inv movment rpt'!$L:$L,$M775,'sys inv movment rpt'!$N:$N,Y$1)</f>
        <v>0</v>
      </c>
      <c r="Z775" s="86">
        <f>SUMIFS('sys inv movment rpt'!$M:$M,'sys inv movment rpt'!$L:$L,$M775,'sys inv movment rpt'!$N:$N,Z$1)</f>
        <v>0</v>
      </c>
      <c r="AA775" s="86">
        <f>SUMIFS('sys inv movment rpt'!$M:$M,'sys inv movment rpt'!$L:$L,$M775,'sys inv movment rpt'!$N:$N,AA$1)</f>
        <v>0</v>
      </c>
      <c r="AB775" s="86">
        <f>SUMIFS('sys inv movment rpt'!$M:$M,'sys inv movment rpt'!$L:$L,$M775,'sys inv movment rpt'!$N:$N,AB$1)</f>
        <v>0</v>
      </c>
      <c r="AC775" s="86">
        <f>SUMIFS('sys inv movment rpt'!$M:$M,'sys inv movment rpt'!$L:$L,$M775,'sys inv movment rpt'!$N:$N,AC$1)</f>
        <v>0</v>
      </c>
      <c r="AD775" s="86">
        <f>SUMIFS('sys inv movment rpt'!$M:$M,'sys inv movment rpt'!$L:$L,$M775,'sys inv movment rpt'!$N:$N,AD$1)</f>
        <v>0</v>
      </c>
      <c r="AE775" s="86">
        <f>SUMIFS('sys inv movment rpt'!$M:$M,'sys inv movment rpt'!$L:$L,$M775,'sys inv movment rpt'!$N:$N,AE$1)</f>
        <v>0</v>
      </c>
      <c r="AF775" s="86">
        <f>SUMIFS('sys inv movment rpt'!$M:$M,'sys inv movment rpt'!$L:$L,$M775,'sys inv movment rpt'!$N:$N,AF$1)</f>
        <v>0</v>
      </c>
      <c r="AG775" s="86">
        <f>SUMIFS('sys inv movment rpt'!$M:$M,'sys inv movment rpt'!$L:$L,$M775,'sys inv movment rpt'!$N:$N,AG$1)</f>
        <v>0</v>
      </c>
      <c r="AH775" s="86">
        <f>SUMIFS('sys inv movment rpt'!$M:$M,'sys inv movment rpt'!$L:$L,$M775,'sys inv movment rpt'!$N:$N,AH$1)</f>
        <v>0</v>
      </c>
      <c r="AI775" s="86">
        <f>SUMIFS('sys inv movment rpt'!$M:$M,'sys inv movment rpt'!$L:$L,$M775,'sys inv movment rpt'!$N:$N,AI$1)</f>
        <v>0</v>
      </c>
      <c r="AJ775" s="86">
        <f>SUMIFS('sys inv movment rpt'!$M:$M,'sys inv movment rpt'!$L:$L,$M775,'sys inv movment rpt'!$N:$N,AJ$1)</f>
        <v>0</v>
      </c>
      <c r="AK775" s="86">
        <f>SUMIFS('sys inv movment rpt'!$M:$M,'sys inv movment rpt'!$L:$L,$M775,'sys inv movment rpt'!$N:$N,AK$1)</f>
        <v>0</v>
      </c>
      <c r="AL775" s="86">
        <f>SUMIFS('sys inv movment rpt'!$M:$M,'sys inv movment rpt'!$L:$L,$M775,'sys inv movment rpt'!$N:$N,AL$1)</f>
        <v>0</v>
      </c>
      <c r="AM775" s="86">
        <f>SUMIFS('sys inv movment rpt'!$M:$M,'sys inv movment rpt'!$L:$L,$M775,'sys inv movment rpt'!$N:$N,AM$1)</f>
        <v>0</v>
      </c>
      <c r="AN775" s="86">
        <f>SUMIFS('sys inv movment rpt'!$M:$M,'sys inv movment rpt'!$L:$L,$M775,'sys inv movment rpt'!$N:$N,AN$1)</f>
        <v>0</v>
      </c>
      <c r="AO775" s="86">
        <f>SUMIFS('sys inv movment rpt'!$M:$M,'sys inv movment rpt'!$L:$L,$M775,'sys inv movment rpt'!$N:$N,AO$1)</f>
        <v>0</v>
      </c>
      <c r="AP775" s="86">
        <f>SUMIFS('sys inv movment rpt'!$M:$M,'sys inv movment rpt'!$L:$L,$M775,'sys inv movment rpt'!$N:$N,AP$1)</f>
        <v>0</v>
      </c>
      <c r="AQ775" s="86">
        <f>SUMIFS('sys inv movment rpt'!$M:$M,'sys inv movment rpt'!$L:$L,$M775,'sys inv movment rpt'!$N:$N,AQ$1)</f>
        <v>0</v>
      </c>
      <c r="AR775" s="86">
        <f>SUMIFS('sys inv movment rpt'!$M:$M,'sys inv movment rpt'!$L:$L,$M775,'sys inv movment rpt'!$N:$N,AR$1)</f>
        <v>0</v>
      </c>
      <c r="AS775" s="86">
        <f>SUMIFS('sys inv movment rpt'!$M:$M,'sys inv movment rpt'!$L:$L,$M775,'sys inv movment rpt'!$N:$N,AS$1)</f>
        <v>0</v>
      </c>
      <c r="AT775" s="86">
        <f>SUMIFS('sys inv movment rpt'!$M:$M,'sys inv movment rpt'!$L:$L,$M775,'sys inv movment rpt'!$N:$N,AT$1)</f>
        <v>0</v>
      </c>
      <c r="AU775" s="86">
        <f>SUMIFS('sys inv movment rpt'!$M:$M,'sys inv movment rpt'!$L:$L,$M775,'sys inv movment rpt'!$N:$N,AU$1)</f>
        <v>0</v>
      </c>
      <c r="AV775" s="86">
        <f>SUMIFS('sys inv movment rpt'!$M:$M,'sys inv movment rpt'!$L:$L,$M775,'sys inv movment rpt'!$N:$N,AV$1)</f>
        <v>0</v>
      </c>
      <c r="AW775" s="87" t="str">
        <f>IFERROR(VLOOKUP(A775,'sys-backorder details'!E:U,17,0),"-")</f>
        <v>-</v>
      </c>
      <c r="AX775" s="87" t="str">
        <f>IF(K775&gt;1,VLOOKUP(A775,'settings-routing'!A:I,9,0),"")</f>
        <v/>
      </c>
    </row>
    <row r="776" ht="12.75" hidden="1" customHeight="1">
      <c r="A776" s="28" t="s">
        <v>1691</v>
      </c>
      <c r="B776" s="28" t="s">
        <v>1692</v>
      </c>
      <c r="C776" s="50">
        <f t="shared" si="2"/>
        <v>0</v>
      </c>
      <c r="D776" s="80">
        <f>SUMIF('Stocks 101-111'!$J:$J,'item dashboard'!A776,'Stocks 101-111'!K:K)</f>
        <v>0</v>
      </c>
      <c r="E776" s="80">
        <f>SUMIF('Stocks 101-111'!$J:$J,'item dashboard'!A776,'Stocks 101-111'!$L:$L)</f>
        <v>0</v>
      </c>
      <c r="F776" s="81">
        <f t="shared" si="3"/>
        <v>0</v>
      </c>
      <c r="G776" s="82">
        <f t="shared" si="4"/>
        <v>0</v>
      </c>
      <c r="H776" s="50">
        <f>SUMIFS('sys-backorder details'!$M:$M,'sys-backorder details'!$E:$E,'item dashboard'!A776,'sys-backorder details'!$V:$V,"")</f>
        <v>0</v>
      </c>
      <c r="I776" s="83">
        <f>SUMIF('settings-routing'!$I:$I,'item dashboard'!A776,'settings-routing'!$O:$O)</f>
        <v>0</v>
      </c>
      <c r="J776" s="50">
        <f>SUMIFS('sys-backorder details'!$M:$M,'sys-backorder details'!$E:$E,'item dashboard'!A776,'sys-backorder details'!$V:$V,"Call off")</f>
        <v>0</v>
      </c>
      <c r="K776" s="84">
        <f t="shared" si="5"/>
        <v>0</v>
      </c>
      <c r="L776" s="84">
        <f>SUMIF('Production Plan'!$E:$E,'item dashboard'!A776,'Production Plan'!$N:$N)</f>
        <v>0</v>
      </c>
      <c r="M776" s="85" t="str">
        <f t="shared" si="6"/>
        <v>B-L20-W25 CORR-S-200 ml White Printed Corrosion Solution Bottle</v>
      </c>
      <c r="N776" s="86">
        <f>SUMIFS('sys inv movment rpt'!$M:$M,'sys inv movment rpt'!$L:$L,$M776,'sys inv movment rpt'!$N:$N,N$1)</f>
        <v>0</v>
      </c>
      <c r="O776" s="86">
        <f>SUMIFS('sys inv movment rpt'!$M:$M,'sys inv movment rpt'!$L:$L,$M776,'sys inv movment rpt'!$N:$N,O$1)</f>
        <v>0</v>
      </c>
      <c r="P776" s="86">
        <f>SUMIFS('sys inv movment rpt'!$M:$M,'sys inv movment rpt'!$L:$L,$M776,'sys inv movment rpt'!$N:$N,P$1)</f>
        <v>0</v>
      </c>
      <c r="Q776" s="86">
        <f>SUMIFS('sys inv movment rpt'!$M:$M,'sys inv movment rpt'!$L:$L,$M776,'sys inv movment rpt'!$N:$N,Q$1)</f>
        <v>0</v>
      </c>
      <c r="R776" s="86">
        <f>SUMIFS('sys inv movment rpt'!$M:$M,'sys inv movment rpt'!$L:$L,$M776,'sys inv movment rpt'!$N:$N,R$1)</f>
        <v>0</v>
      </c>
      <c r="S776" s="86">
        <f>SUMIFS('sys inv movment rpt'!$M:$M,'sys inv movment rpt'!$L:$L,$M776,'sys inv movment rpt'!$N:$N,S$1)</f>
        <v>0</v>
      </c>
      <c r="T776" s="86">
        <f>SUMIFS('sys inv movment rpt'!$M:$M,'sys inv movment rpt'!$L:$L,$M776,'sys inv movment rpt'!$N:$N,T$1)</f>
        <v>0</v>
      </c>
      <c r="U776" s="86">
        <f>SUMIFS('sys inv movment rpt'!$M:$M,'sys inv movment rpt'!$L:$L,$M776,'sys inv movment rpt'!$N:$N,U$1)</f>
        <v>0</v>
      </c>
      <c r="V776" s="86">
        <f>SUMIFS('sys inv movment rpt'!$M:$M,'sys inv movment rpt'!$L:$L,$M776,'sys inv movment rpt'!$N:$N,V$1)</f>
        <v>0</v>
      </c>
      <c r="W776" s="86">
        <f>SUMIFS('sys inv movment rpt'!$M:$M,'sys inv movment rpt'!$L:$L,$M776,'sys inv movment rpt'!$N:$N,W$1)</f>
        <v>0</v>
      </c>
      <c r="X776" s="86">
        <f>SUMIFS('sys inv movment rpt'!$M:$M,'sys inv movment rpt'!$L:$L,$M776,'sys inv movment rpt'!$N:$N,X$1)</f>
        <v>0</v>
      </c>
      <c r="Y776" s="86">
        <f>SUMIFS('sys inv movment rpt'!$M:$M,'sys inv movment rpt'!$L:$L,$M776,'sys inv movment rpt'!$N:$N,Y$1)</f>
        <v>0</v>
      </c>
      <c r="Z776" s="86">
        <f>SUMIFS('sys inv movment rpt'!$M:$M,'sys inv movment rpt'!$L:$L,$M776,'sys inv movment rpt'!$N:$N,Z$1)</f>
        <v>0</v>
      </c>
      <c r="AA776" s="86">
        <f>SUMIFS('sys inv movment rpt'!$M:$M,'sys inv movment rpt'!$L:$L,$M776,'sys inv movment rpt'!$N:$N,AA$1)</f>
        <v>0</v>
      </c>
      <c r="AB776" s="86">
        <f>SUMIFS('sys inv movment rpt'!$M:$M,'sys inv movment rpt'!$L:$L,$M776,'sys inv movment rpt'!$N:$N,AB$1)</f>
        <v>0</v>
      </c>
      <c r="AC776" s="86">
        <f>SUMIFS('sys inv movment rpt'!$M:$M,'sys inv movment rpt'!$L:$L,$M776,'sys inv movment rpt'!$N:$N,AC$1)</f>
        <v>0</v>
      </c>
      <c r="AD776" s="86">
        <f>SUMIFS('sys inv movment rpt'!$M:$M,'sys inv movment rpt'!$L:$L,$M776,'sys inv movment rpt'!$N:$N,AD$1)</f>
        <v>0</v>
      </c>
      <c r="AE776" s="86">
        <f>SUMIFS('sys inv movment rpt'!$M:$M,'sys inv movment rpt'!$L:$L,$M776,'sys inv movment rpt'!$N:$N,AE$1)</f>
        <v>0</v>
      </c>
      <c r="AF776" s="86">
        <f>SUMIFS('sys inv movment rpt'!$M:$M,'sys inv movment rpt'!$L:$L,$M776,'sys inv movment rpt'!$N:$N,AF$1)</f>
        <v>0</v>
      </c>
      <c r="AG776" s="86">
        <f>SUMIFS('sys inv movment rpt'!$M:$M,'sys inv movment rpt'!$L:$L,$M776,'sys inv movment rpt'!$N:$N,AG$1)</f>
        <v>0</v>
      </c>
      <c r="AH776" s="86">
        <f>SUMIFS('sys inv movment rpt'!$M:$M,'sys inv movment rpt'!$L:$L,$M776,'sys inv movment rpt'!$N:$N,AH$1)</f>
        <v>0</v>
      </c>
      <c r="AI776" s="86">
        <f>SUMIFS('sys inv movment rpt'!$M:$M,'sys inv movment rpt'!$L:$L,$M776,'sys inv movment rpt'!$N:$N,AI$1)</f>
        <v>0</v>
      </c>
      <c r="AJ776" s="86">
        <f>SUMIFS('sys inv movment rpt'!$M:$M,'sys inv movment rpt'!$L:$L,$M776,'sys inv movment rpt'!$N:$N,AJ$1)</f>
        <v>0</v>
      </c>
      <c r="AK776" s="86">
        <f>SUMIFS('sys inv movment rpt'!$M:$M,'sys inv movment rpt'!$L:$L,$M776,'sys inv movment rpt'!$N:$N,AK$1)</f>
        <v>0</v>
      </c>
      <c r="AL776" s="86">
        <f>SUMIFS('sys inv movment rpt'!$M:$M,'sys inv movment rpt'!$L:$L,$M776,'sys inv movment rpt'!$N:$N,AL$1)</f>
        <v>0</v>
      </c>
      <c r="AM776" s="86">
        <f>SUMIFS('sys inv movment rpt'!$M:$M,'sys inv movment rpt'!$L:$L,$M776,'sys inv movment rpt'!$N:$N,AM$1)</f>
        <v>0</v>
      </c>
      <c r="AN776" s="86">
        <f>SUMIFS('sys inv movment rpt'!$M:$M,'sys inv movment rpt'!$L:$L,$M776,'sys inv movment rpt'!$N:$N,AN$1)</f>
        <v>0</v>
      </c>
      <c r="AO776" s="86">
        <f>SUMIFS('sys inv movment rpt'!$M:$M,'sys inv movment rpt'!$L:$L,$M776,'sys inv movment rpt'!$N:$N,AO$1)</f>
        <v>0</v>
      </c>
      <c r="AP776" s="86">
        <f>SUMIFS('sys inv movment rpt'!$M:$M,'sys inv movment rpt'!$L:$L,$M776,'sys inv movment rpt'!$N:$N,AP$1)</f>
        <v>0</v>
      </c>
      <c r="AQ776" s="86">
        <f>SUMIFS('sys inv movment rpt'!$M:$M,'sys inv movment rpt'!$L:$L,$M776,'sys inv movment rpt'!$N:$N,AQ$1)</f>
        <v>0</v>
      </c>
      <c r="AR776" s="86">
        <f>SUMIFS('sys inv movment rpt'!$M:$M,'sys inv movment rpt'!$L:$L,$M776,'sys inv movment rpt'!$N:$N,AR$1)</f>
        <v>0</v>
      </c>
      <c r="AS776" s="86">
        <f>SUMIFS('sys inv movment rpt'!$M:$M,'sys inv movment rpt'!$L:$L,$M776,'sys inv movment rpt'!$N:$N,AS$1)</f>
        <v>0</v>
      </c>
      <c r="AT776" s="86">
        <f>SUMIFS('sys inv movment rpt'!$M:$M,'sys inv movment rpt'!$L:$L,$M776,'sys inv movment rpt'!$N:$N,AT$1)</f>
        <v>0</v>
      </c>
      <c r="AU776" s="86">
        <f>SUMIFS('sys inv movment rpt'!$M:$M,'sys inv movment rpt'!$L:$L,$M776,'sys inv movment rpt'!$N:$N,AU$1)</f>
        <v>0</v>
      </c>
      <c r="AV776" s="86">
        <f>SUMIFS('sys inv movment rpt'!$M:$M,'sys inv movment rpt'!$L:$L,$M776,'sys inv movment rpt'!$N:$N,AV$1)</f>
        <v>0</v>
      </c>
      <c r="AW776" s="87" t="str">
        <f>IFERROR(VLOOKUP(A776,'sys-backorder details'!E:U,17,0),"-")</f>
        <v>-</v>
      </c>
      <c r="AX776" s="87" t="str">
        <f>IF(K776&gt;1,VLOOKUP(A776,'settings-routing'!A:I,9,0),"")</f>
        <v/>
      </c>
    </row>
    <row r="777" ht="12.75" hidden="1" customHeight="1">
      <c r="A777" s="28" t="s">
        <v>1693</v>
      </c>
      <c r="B777" s="28" t="s">
        <v>1694</v>
      </c>
      <c r="C777" s="50">
        <f t="shared" si="2"/>
        <v>0</v>
      </c>
      <c r="D777" s="80">
        <f>SUMIF('Stocks 101-111'!$J:$J,'item dashboard'!A777,'Stocks 101-111'!K:K)</f>
        <v>0</v>
      </c>
      <c r="E777" s="80">
        <f>SUMIF('Stocks 101-111'!$J:$J,'item dashboard'!A777,'Stocks 101-111'!$L:$L)</f>
        <v>0</v>
      </c>
      <c r="F777" s="81">
        <f t="shared" si="3"/>
        <v>0</v>
      </c>
      <c r="G777" s="82">
        <f t="shared" si="4"/>
        <v>0</v>
      </c>
      <c r="H777" s="50">
        <f>SUMIFS('sys-backorder details'!$M:$M,'sys-backorder details'!$E:$E,'item dashboard'!A777,'sys-backorder details'!$V:$V,"")</f>
        <v>0</v>
      </c>
      <c r="I777" s="83">
        <f>SUMIF('settings-routing'!$I:$I,'item dashboard'!A777,'settings-routing'!$O:$O)</f>
        <v>0</v>
      </c>
      <c r="J777" s="50">
        <f>SUMIFS('sys-backorder details'!$M:$M,'sys-backorder details'!$E:$E,'item dashboard'!A777,'sys-backorder details'!$V:$V,"Call off")</f>
        <v>0</v>
      </c>
      <c r="K777" s="84">
        <f t="shared" si="5"/>
        <v>0</v>
      </c>
      <c r="L777" s="84">
        <f>SUMIF('Production Plan'!$E:$E,'item dashboard'!A777,'Production Plan'!$N:$N)</f>
        <v>0</v>
      </c>
      <c r="M777" s="85" t="str">
        <f t="shared" si="6"/>
        <v>B-L20-Y25-200 ml Yellow Jerrycan</v>
      </c>
      <c r="N777" s="86">
        <f>SUMIFS('sys inv movment rpt'!$M:$M,'sys inv movment rpt'!$L:$L,$M777,'sys inv movment rpt'!$N:$N,N$1)</f>
        <v>0</v>
      </c>
      <c r="O777" s="86">
        <f>SUMIFS('sys inv movment rpt'!$M:$M,'sys inv movment rpt'!$L:$L,$M777,'sys inv movment rpt'!$N:$N,O$1)</f>
        <v>0</v>
      </c>
      <c r="P777" s="86">
        <f>SUMIFS('sys inv movment rpt'!$M:$M,'sys inv movment rpt'!$L:$L,$M777,'sys inv movment rpt'!$N:$N,P$1)</f>
        <v>0</v>
      </c>
      <c r="Q777" s="86">
        <f>SUMIFS('sys inv movment rpt'!$M:$M,'sys inv movment rpt'!$L:$L,$M777,'sys inv movment rpt'!$N:$N,Q$1)</f>
        <v>0</v>
      </c>
      <c r="R777" s="86">
        <f>SUMIFS('sys inv movment rpt'!$M:$M,'sys inv movment rpt'!$L:$L,$M777,'sys inv movment rpt'!$N:$N,R$1)</f>
        <v>0</v>
      </c>
      <c r="S777" s="86">
        <f>SUMIFS('sys inv movment rpt'!$M:$M,'sys inv movment rpt'!$L:$L,$M777,'sys inv movment rpt'!$N:$N,S$1)</f>
        <v>0</v>
      </c>
      <c r="T777" s="86">
        <f>SUMIFS('sys inv movment rpt'!$M:$M,'sys inv movment rpt'!$L:$L,$M777,'sys inv movment rpt'!$N:$N,T$1)</f>
        <v>0</v>
      </c>
      <c r="U777" s="86">
        <f>SUMIFS('sys inv movment rpt'!$M:$M,'sys inv movment rpt'!$L:$L,$M777,'sys inv movment rpt'!$N:$N,U$1)</f>
        <v>0</v>
      </c>
      <c r="V777" s="86">
        <f>SUMIFS('sys inv movment rpt'!$M:$M,'sys inv movment rpt'!$L:$L,$M777,'sys inv movment rpt'!$N:$N,V$1)</f>
        <v>0</v>
      </c>
      <c r="W777" s="86">
        <f>SUMIFS('sys inv movment rpt'!$M:$M,'sys inv movment rpt'!$L:$L,$M777,'sys inv movment rpt'!$N:$N,W$1)</f>
        <v>0</v>
      </c>
      <c r="X777" s="86">
        <f>SUMIFS('sys inv movment rpt'!$M:$M,'sys inv movment rpt'!$L:$L,$M777,'sys inv movment rpt'!$N:$N,X$1)</f>
        <v>0</v>
      </c>
      <c r="Y777" s="86">
        <f>SUMIFS('sys inv movment rpt'!$M:$M,'sys inv movment rpt'!$L:$L,$M777,'sys inv movment rpt'!$N:$N,Y$1)</f>
        <v>0</v>
      </c>
      <c r="Z777" s="86">
        <f>SUMIFS('sys inv movment rpt'!$M:$M,'sys inv movment rpt'!$L:$L,$M777,'sys inv movment rpt'!$N:$N,Z$1)</f>
        <v>0</v>
      </c>
      <c r="AA777" s="86">
        <f>SUMIFS('sys inv movment rpt'!$M:$M,'sys inv movment rpt'!$L:$L,$M777,'sys inv movment rpt'!$N:$N,AA$1)</f>
        <v>0</v>
      </c>
      <c r="AB777" s="86">
        <f>SUMIFS('sys inv movment rpt'!$M:$M,'sys inv movment rpt'!$L:$L,$M777,'sys inv movment rpt'!$N:$N,AB$1)</f>
        <v>0</v>
      </c>
      <c r="AC777" s="86">
        <f>SUMIFS('sys inv movment rpt'!$M:$M,'sys inv movment rpt'!$L:$L,$M777,'sys inv movment rpt'!$N:$N,AC$1)</f>
        <v>0</v>
      </c>
      <c r="AD777" s="86">
        <f>SUMIFS('sys inv movment rpt'!$M:$M,'sys inv movment rpt'!$L:$L,$M777,'sys inv movment rpt'!$N:$N,AD$1)</f>
        <v>0</v>
      </c>
      <c r="AE777" s="86">
        <f>SUMIFS('sys inv movment rpt'!$M:$M,'sys inv movment rpt'!$L:$L,$M777,'sys inv movment rpt'!$N:$N,AE$1)</f>
        <v>0</v>
      </c>
      <c r="AF777" s="86">
        <f>SUMIFS('sys inv movment rpt'!$M:$M,'sys inv movment rpt'!$L:$L,$M777,'sys inv movment rpt'!$N:$N,AF$1)</f>
        <v>0</v>
      </c>
      <c r="AG777" s="86">
        <f>SUMIFS('sys inv movment rpt'!$M:$M,'sys inv movment rpt'!$L:$L,$M777,'sys inv movment rpt'!$N:$N,AG$1)</f>
        <v>0</v>
      </c>
      <c r="AH777" s="86">
        <f>SUMIFS('sys inv movment rpt'!$M:$M,'sys inv movment rpt'!$L:$L,$M777,'sys inv movment rpt'!$N:$N,AH$1)</f>
        <v>0</v>
      </c>
      <c r="AI777" s="86">
        <f>SUMIFS('sys inv movment rpt'!$M:$M,'sys inv movment rpt'!$L:$L,$M777,'sys inv movment rpt'!$N:$N,AI$1)</f>
        <v>0</v>
      </c>
      <c r="AJ777" s="86">
        <f>SUMIFS('sys inv movment rpt'!$M:$M,'sys inv movment rpt'!$L:$L,$M777,'sys inv movment rpt'!$N:$N,AJ$1)</f>
        <v>0</v>
      </c>
      <c r="AK777" s="86">
        <f>SUMIFS('sys inv movment rpt'!$M:$M,'sys inv movment rpt'!$L:$L,$M777,'sys inv movment rpt'!$N:$N,AK$1)</f>
        <v>0</v>
      </c>
      <c r="AL777" s="86">
        <f>SUMIFS('sys inv movment rpt'!$M:$M,'sys inv movment rpt'!$L:$L,$M777,'sys inv movment rpt'!$N:$N,AL$1)</f>
        <v>0</v>
      </c>
      <c r="AM777" s="86">
        <f>SUMIFS('sys inv movment rpt'!$M:$M,'sys inv movment rpt'!$L:$L,$M777,'sys inv movment rpt'!$N:$N,AM$1)</f>
        <v>0</v>
      </c>
      <c r="AN777" s="86">
        <f>SUMIFS('sys inv movment rpt'!$M:$M,'sys inv movment rpt'!$L:$L,$M777,'sys inv movment rpt'!$N:$N,AN$1)</f>
        <v>0</v>
      </c>
      <c r="AO777" s="86">
        <f>SUMIFS('sys inv movment rpt'!$M:$M,'sys inv movment rpt'!$L:$L,$M777,'sys inv movment rpt'!$N:$N,AO$1)</f>
        <v>0</v>
      </c>
      <c r="AP777" s="86">
        <f>SUMIFS('sys inv movment rpt'!$M:$M,'sys inv movment rpt'!$L:$L,$M777,'sys inv movment rpt'!$N:$N,AP$1)</f>
        <v>0</v>
      </c>
      <c r="AQ777" s="86">
        <f>SUMIFS('sys inv movment rpt'!$M:$M,'sys inv movment rpt'!$L:$L,$M777,'sys inv movment rpt'!$N:$N,AQ$1)</f>
        <v>0</v>
      </c>
      <c r="AR777" s="86">
        <f>SUMIFS('sys inv movment rpt'!$M:$M,'sys inv movment rpt'!$L:$L,$M777,'sys inv movment rpt'!$N:$N,AR$1)</f>
        <v>0</v>
      </c>
      <c r="AS777" s="86">
        <f>SUMIFS('sys inv movment rpt'!$M:$M,'sys inv movment rpt'!$L:$L,$M777,'sys inv movment rpt'!$N:$N,AS$1)</f>
        <v>0</v>
      </c>
      <c r="AT777" s="86">
        <f>SUMIFS('sys inv movment rpt'!$M:$M,'sys inv movment rpt'!$L:$L,$M777,'sys inv movment rpt'!$N:$N,AT$1)</f>
        <v>0</v>
      </c>
      <c r="AU777" s="86">
        <f>SUMIFS('sys inv movment rpt'!$M:$M,'sys inv movment rpt'!$L:$L,$M777,'sys inv movment rpt'!$N:$N,AU$1)</f>
        <v>0</v>
      </c>
      <c r="AV777" s="86">
        <f>SUMIFS('sys inv movment rpt'!$M:$M,'sys inv movment rpt'!$L:$L,$M777,'sys inv movment rpt'!$N:$N,AV$1)</f>
        <v>0</v>
      </c>
      <c r="AW777" s="87" t="str">
        <f>IFERROR(VLOOKUP(A777,'sys-backorder details'!E:U,17,0),"-")</f>
        <v>-</v>
      </c>
      <c r="AX777" s="87" t="str">
        <f>IF(K777&gt;1,VLOOKUP(A777,'settings-routing'!A:I,9,0),"")</f>
        <v/>
      </c>
    </row>
    <row r="778" ht="12.75" hidden="1" customHeight="1">
      <c r="A778" s="28" t="s">
        <v>1695</v>
      </c>
      <c r="B778" s="28" t="s">
        <v>1696</v>
      </c>
      <c r="C778" s="50">
        <f t="shared" si="2"/>
        <v>0</v>
      </c>
      <c r="D778" s="80">
        <f>SUMIF('Stocks 101-111'!$J:$J,'item dashboard'!A778,'Stocks 101-111'!K:K)</f>
        <v>0</v>
      </c>
      <c r="E778" s="80">
        <f>SUMIF('Stocks 101-111'!$J:$J,'item dashboard'!A778,'Stocks 101-111'!$L:$L)</f>
        <v>0</v>
      </c>
      <c r="F778" s="81">
        <f t="shared" si="3"/>
        <v>0</v>
      </c>
      <c r="G778" s="82">
        <f t="shared" si="4"/>
        <v>0</v>
      </c>
      <c r="H778" s="50">
        <f>SUMIFS('sys-backorder details'!$M:$M,'sys-backorder details'!$E:$E,'item dashboard'!A778,'sys-backorder details'!$V:$V,"")</f>
        <v>0</v>
      </c>
      <c r="I778" s="83">
        <f>SUMIF('settings-routing'!$I:$I,'item dashboard'!A778,'settings-routing'!$O:$O)</f>
        <v>0</v>
      </c>
      <c r="J778" s="50">
        <f>SUMIFS('sys-backorder details'!$M:$M,'sys-backorder details'!$E:$E,'item dashboard'!A778,'sys-backorder details'!$V:$V,"Call off")</f>
        <v>0</v>
      </c>
      <c r="K778" s="84">
        <f t="shared" si="5"/>
        <v>0</v>
      </c>
      <c r="L778" s="84">
        <f>SUMIF('Production Plan'!$E:$E,'item dashboard'!A778,'Production Plan'!$N:$N)</f>
        <v>0</v>
      </c>
      <c r="M778" s="85" t="str">
        <f t="shared" si="6"/>
        <v>B-L20Z-Y25-250ml Yellow Brake Fluid Bottle</v>
      </c>
      <c r="N778" s="86">
        <f>SUMIFS('sys inv movment rpt'!$M:$M,'sys inv movment rpt'!$L:$L,$M778,'sys inv movment rpt'!$N:$N,N$1)</f>
        <v>0</v>
      </c>
      <c r="O778" s="86">
        <f>SUMIFS('sys inv movment rpt'!$M:$M,'sys inv movment rpt'!$L:$L,$M778,'sys inv movment rpt'!$N:$N,O$1)</f>
        <v>0</v>
      </c>
      <c r="P778" s="86">
        <f>SUMIFS('sys inv movment rpt'!$M:$M,'sys inv movment rpt'!$L:$L,$M778,'sys inv movment rpt'!$N:$N,P$1)</f>
        <v>0</v>
      </c>
      <c r="Q778" s="86">
        <f>SUMIFS('sys inv movment rpt'!$M:$M,'sys inv movment rpt'!$L:$L,$M778,'sys inv movment rpt'!$N:$N,Q$1)</f>
        <v>0</v>
      </c>
      <c r="R778" s="86">
        <f>SUMIFS('sys inv movment rpt'!$M:$M,'sys inv movment rpt'!$L:$L,$M778,'sys inv movment rpt'!$N:$N,R$1)</f>
        <v>0</v>
      </c>
      <c r="S778" s="86">
        <f>SUMIFS('sys inv movment rpt'!$M:$M,'sys inv movment rpt'!$L:$L,$M778,'sys inv movment rpt'!$N:$N,S$1)</f>
        <v>0</v>
      </c>
      <c r="T778" s="86">
        <f>SUMIFS('sys inv movment rpt'!$M:$M,'sys inv movment rpt'!$L:$L,$M778,'sys inv movment rpt'!$N:$N,T$1)</f>
        <v>0</v>
      </c>
      <c r="U778" s="86">
        <f>SUMIFS('sys inv movment rpt'!$M:$M,'sys inv movment rpt'!$L:$L,$M778,'sys inv movment rpt'!$N:$N,U$1)</f>
        <v>0</v>
      </c>
      <c r="V778" s="86">
        <f>SUMIFS('sys inv movment rpt'!$M:$M,'sys inv movment rpt'!$L:$L,$M778,'sys inv movment rpt'!$N:$N,V$1)</f>
        <v>0</v>
      </c>
      <c r="W778" s="86">
        <f>SUMIFS('sys inv movment rpt'!$M:$M,'sys inv movment rpt'!$L:$L,$M778,'sys inv movment rpt'!$N:$N,W$1)</f>
        <v>0</v>
      </c>
      <c r="X778" s="86">
        <f>SUMIFS('sys inv movment rpt'!$M:$M,'sys inv movment rpt'!$L:$L,$M778,'sys inv movment rpt'!$N:$N,X$1)</f>
        <v>0</v>
      </c>
      <c r="Y778" s="86">
        <f>SUMIFS('sys inv movment rpt'!$M:$M,'sys inv movment rpt'!$L:$L,$M778,'sys inv movment rpt'!$N:$N,Y$1)</f>
        <v>0</v>
      </c>
      <c r="Z778" s="86">
        <f>SUMIFS('sys inv movment rpt'!$M:$M,'sys inv movment rpt'!$L:$L,$M778,'sys inv movment rpt'!$N:$N,Z$1)</f>
        <v>0</v>
      </c>
      <c r="AA778" s="86">
        <f>SUMIFS('sys inv movment rpt'!$M:$M,'sys inv movment rpt'!$L:$L,$M778,'sys inv movment rpt'!$N:$N,AA$1)</f>
        <v>0</v>
      </c>
      <c r="AB778" s="86">
        <f>SUMIFS('sys inv movment rpt'!$M:$M,'sys inv movment rpt'!$L:$L,$M778,'sys inv movment rpt'!$N:$N,AB$1)</f>
        <v>0</v>
      </c>
      <c r="AC778" s="86">
        <f>SUMIFS('sys inv movment rpt'!$M:$M,'sys inv movment rpt'!$L:$L,$M778,'sys inv movment rpt'!$N:$N,AC$1)</f>
        <v>0</v>
      </c>
      <c r="AD778" s="86">
        <f>SUMIFS('sys inv movment rpt'!$M:$M,'sys inv movment rpt'!$L:$L,$M778,'sys inv movment rpt'!$N:$N,AD$1)</f>
        <v>0</v>
      </c>
      <c r="AE778" s="86">
        <f>SUMIFS('sys inv movment rpt'!$M:$M,'sys inv movment rpt'!$L:$L,$M778,'sys inv movment rpt'!$N:$N,AE$1)</f>
        <v>0</v>
      </c>
      <c r="AF778" s="86">
        <f>SUMIFS('sys inv movment rpt'!$M:$M,'sys inv movment rpt'!$L:$L,$M778,'sys inv movment rpt'!$N:$N,AF$1)</f>
        <v>0</v>
      </c>
      <c r="AG778" s="86">
        <f>SUMIFS('sys inv movment rpt'!$M:$M,'sys inv movment rpt'!$L:$L,$M778,'sys inv movment rpt'!$N:$N,AG$1)</f>
        <v>0</v>
      </c>
      <c r="AH778" s="86">
        <f>SUMIFS('sys inv movment rpt'!$M:$M,'sys inv movment rpt'!$L:$L,$M778,'sys inv movment rpt'!$N:$N,AH$1)</f>
        <v>0</v>
      </c>
      <c r="AI778" s="86">
        <f>SUMIFS('sys inv movment rpt'!$M:$M,'sys inv movment rpt'!$L:$L,$M778,'sys inv movment rpt'!$N:$N,AI$1)</f>
        <v>0</v>
      </c>
      <c r="AJ778" s="86">
        <f>SUMIFS('sys inv movment rpt'!$M:$M,'sys inv movment rpt'!$L:$L,$M778,'sys inv movment rpt'!$N:$N,AJ$1)</f>
        <v>0</v>
      </c>
      <c r="AK778" s="86">
        <f>SUMIFS('sys inv movment rpt'!$M:$M,'sys inv movment rpt'!$L:$L,$M778,'sys inv movment rpt'!$N:$N,AK$1)</f>
        <v>0</v>
      </c>
      <c r="AL778" s="86">
        <f>SUMIFS('sys inv movment rpt'!$M:$M,'sys inv movment rpt'!$L:$L,$M778,'sys inv movment rpt'!$N:$N,AL$1)</f>
        <v>0</v>
      </c>
      <c r="AM778" s="86">
        <f>SUMIFS('sys inv movment rpt'!$M:$M,'sys inv movment rpt'!$L:$L,$M778,'sys inv movment rpt'!$N:$N,AM$1)</f>
        <v>0</v>
      </c>
      <c r="AN778" s="86">
        <f>SUMIFS('sys inv movment rpt'!$M:$M,'sys inv movment rpt'!$L:$L,$M778,'sys inv movment rpt'!$N:$N,AN$1)</f>
        <v>0</v>
      </c>
      <c r="AO778" s="86">
        <f>SUMIFS('sys inv movment rpt'!$M:$M,'sys inv movment rpt'!$L:$L,$M778,'sys inv movment rpt'!$N:$N,AO$1)</f>
        <v>0</v>
      </c>
      <c r="AP778" s="86">
        <f>SUMIFS('sys inv movment rpt'!$M:$M,'sys inv movment rpt'!$L:$L,$M778,'sys inv movment rpt'!$N:$N,AP$1)</f>
        <v>0</v>
      </c>
      <c r="AQ778" s="86">
        <f>SUMIFS('sys inv movment rpt'!$M:$M,'sys inv movment rpt'!$L:$L,$M778,'sys inv movment rpt'!$N:$N,AQ$1)</f>
        <v>0</v>
      </c>
      <c r="AR778" s="86">
        <f>SUMIFS('sys inv movment rpt'!$M:$M,'sys inv movment rpt'!$L:$L,$M778,'sys inv movment rpt'!$N:$N,AR$1)</f>
        <v>0</v>
      </c>
      <c r="AS778" s="86">
        <f>SUMIFS('sys inv movment rpt'!$M:$M,'sys inv movment rpt'!$L:$L,$M778,'sys inv movment rpt'!$N:$N,AS$1)</f>
        <v>0</v>
      </c>
      <c r="AT778" s="86">
        <f>SUMIFS('sys inv movment rpt'!$M:$M,'sys inv movment rpt'!$L:$L,$M778,'sys inv movment rpt'!$N:$N,AT$1)</f>
        <v>0</v>
      </c>
      <c r="AU778" s="86">
        <f>SUMIFS('sys inv movment rpt'!$M:$M,'sys inv movment rpt'!$L:$L,$M778,'sys inv movment rpt'!$N:$N,AU$1)</f>
        <v>0</v>
      </c>
      <c r="AV778" s="86">
        <f>SUMIFS('sys inv movment rpt'!$M:$M,'sys inv movment rpt'!$L:$L,$M778,'sys inv movment rpt'!$N:$N,AV$1)</f>
        <v>0</v>
      </c>
      <c r="AW778" s="87" t="str">
        <f>IFERROR(VLOOKUP(A778,'sys-backorder details'!E:U,17,0),"-")</f>
        <v>-</v>
      </c>
      <c r="AX778" s="87" t="str">
        <f>IF(K778&gt;1,VLOOKUP(A778,'settings-routing'!A:I,9,0),"")</f>
        <v/>
      </c>
    </row>
    <row r="779" ht="12.75" hidden="1" customHeight="1">
      <c r="A779" s="28" t="s">
        <v>1697</v>
      </c>
      <c r="B779" s="28" t="s">
        <v>1698</v>
      </c>
      <c r="C779" s="50">
        <f t="shared" si="2"/>
        <v>0</v>
      </c>
      <c r="D779" s="80">
        <f>SUMIF('Stocks 101-111'!$J:$J,'item dashboard'!A779,'Stocks 101-111'!K:K)</f>
        <v>0</v>
      </c>
      <c r="E779" s="80">
        <f>SUMIF('Stocks 101-111'!$J:$J,'item dashboard'!A779,'Stocks 101-111'!$L:$L)</f>
        <v>0</v>
      </c>
      <c r="F779" s="81">
        <f t="shared" si="3"/>
        <v>0</v>
      </c>
      <c r="G779" s="82">
        <f t="shared" si="4"/>
        <v>0</v>
      </c>
      <c r="H779" s="50">
        <f>SUMIFS('sys-backorder details'!$M:$M,'sys-backorder details'!$E:$E,'item dashboard'!A779,'sys-backorder details'!$V:$V,"")</f>
        <v>0</v>
      </c>
      <c r="I779" s="83">
        <f>SUMIF('settings-routing'!$I:$I,'item dashboard'!A779,'settings-routing'!$O:$O)</f>
        <v>0</v>
      </c>
      <c r="J779" s="50">
        <f>SUMIFS('sys-backorder details'!$M:$M,'sys-backorder details'!$E:$E,'item dashboard'!A779,'sys-backorder details'!$V:$V,"Call off")</f>
        <v>0</v>
      </c>
      <c r="K779" s="84">
        <f t="shared" si="5"/>
        <v>0</v>
      </c>
      <c r="L779" s="84">
        <f>SUMIF('Production Plan'!$E:$E,'item dashboard'!A779,'Production Plan'!$N:$N)</f>
        <v>0</v>
      </c>
      <c r="M779" s="85" t="str">
        <f t="shared" si="6"/>
        <v>B-L25-BN210-5 ltr Brown Jerrycan</v>
      </c>
      <c r="N779" s="86">
        <f>SUMIFS('sys inv movment rpt'!$M:$M,'sys inv movment rpt'!$L:$L,$M779,'sys inv movment rpt'!$N:$N,N$1)</f>
        <v>0</v>
      </c>
      <c r="O779" s="86">
        <f>SUMIFS('sys inv movment rpt'!$M:$M,'sys inv movment rpt'!$L:$L,$M779,'sys inv movment rpt'!$N:$N,O$1)</f>
        <v>0</v>
      </c>
      <c r="P779" s="86">
        <f>SUMIFS('sys inv movment rpt'!$M:$M,'sys inv movment rpt'!$L:$L,$M779,'sys inv movment rpt'!$N:$N,P$1)</f>
        <v>0</v>
      </c>
      <c r="Q779" s="86">
        <f>SUMIFS('sys inv movment rpt'!$M:$M,'sys inv movment rpt'!$L:$L,$M779,'sys inv movment rpt'!$N:$N,Q$1)</f>
        <v>0</v>
      </c>
      <c r="R779" s="86">
        <f>SUMIFS('sys inv movment rpt'!$M:$M,'sys inv movment rpt'!$L:$L,$M779,'sys inv movment rpt'!$N:$N,R$1)</f>
        <v>0</v>
      </c>
      <c r="S779" s="86">
        <f>SUMIFS('sys inv movment rpt'!$M:$M,'sys inv movment rpt'!$L:$L,$M779,'sys inv movment rpt'!$N:$N,S$1)</f>
        <v>0</v>
      </c>
      <c r="T779" s="86">
        <f>SUMIFS('sys inv movment rpt'!$M:$M,'sys inv movment rpt'!$L:$L,$M779,'sys inv movment rpt'!$N:$N,T$1)</f>
        <v>0</v>
      </c>
      <c r="U779" s="86">
        <f>SUMIFS('sys inv movment rpt'!$M:$M,'sys inv movment rpt'!$L:$L,$M779,'sys inv movment rpt'!$N:$N,U$1)</f>
        <v>0</v>
      </c>
      <c r="V779" s="86">
        <f>SUMIFS('sys inv movment rpt'!$M:$M,'sys inv movment rpt'!$L:$L,$M779,'sys inv movment rpt'!$N:$N,V$1)</f>
        <v>0</v>
      </c>
      <c r="W779" s="86">
        <f>SUMIFS('sys inv movment rpt'!$M:$M,'sys inv movment rpt'!$L:$L,$M779,'sys inv movment rpt'!$N:$N,W$1)</f>
        <v>0</v>
      </c>
      <c r="X779" s="86">
        <f>SUMIFS('sys inv movment rpt'!$M:$M,'sys inv movment rpt'!$L:$L,$M779,'sys inv movment rpt'!$N:$N,X$1)</f>
        <v>0</v>
      </c>
      <c r="Y779" s="86">
        <f>SUMIFS('sys inv movment rpt'!$M:$M,'sys inv movment rpt'!$L:$L,$M779,'sys inv movment rpt'!$N:$N,Y$1)</f>
        <v>0</v>
      </c>
      <c r="Z779" s="86">
        <f>SUMIFS('sys inv movment rpt'!$M:$M,'sys inv movment rpt'!$L:$L,$M779,'sys inv movment rpt'!$N:$N,Z$1)</f>
        <v>0</v>
      </c>
      <c r="AA779" s="86">
        <f>SUMIFS('sys inv movment rpt'!$M:$M,'sys inv movment rpt'!$L:$L,$M779,'sys inv movment rpt'!$N:$N,AA$1)</f>
        <v>0</v>
      </c>
      <c r="AB779" s="86">
        <f>SUMIFS('sys inv movment rpt'!$M:$M,'sys inv movment rpt'!$L:$L,$M779,'sys inv movment rpt'!$N:$N,AB$1)</f>
        <v>0</v>
      </c>
      <c r="AC779" s="86">
        <f>SUMIFS('sys inv movment rpt'!$M:$M,'sys inv movment rpt'!$L:$L,$M779,'sys inv movment rpt'!$N:$N,AC$1)</f>
        <v>0</v>
      </c>
      <c r="AD779" s="86">
        <f>SUMIFS('sys inv movment rpt'!$M:$M,'sys inv movment rpt'!$L:$L,$M779,'sys inv movment rpt'!$N:$N,AD$1)</f>
        <v>0</v>
      </c>
      <c r="AE779" s="86">
        <f>SUMIFS('sys inv movment rpt'!$M:$M,'sys inv movment rpt'!$L:$L,$M779,'sys inv movment rpt'!$N:$N,AE$1)</f>
        <v>0</v>
      </c>
      <c r="AF779" s="86">
        <f>SUMIFS('sys inv movment rpt'!$M:$M,'sys inv movment rpt'!$L:$L,$M779,'sys inv movment rpt'!$N:$N,AF$1)</f>
        <v>0</v>
      </c>
      <c r="AG779" s="86">
        <f>SUMIFS('sys inv movment rpt'!$M:$M,'sys inv movment rpt'!$L:$L,$M779,'sys inv movment rpt'!$N:$N,AG$1)</f>
        <v>0</v>
      </c>
      <c r="AH779" s="86">
        <f>SUMIFS('sys inv movment rpt'!$M:$M,'sys inv movment rpt'!$L:$L,$M779,'sys inv movment rpt'!$N:$N,AH$1)</f>
        <v>0</v>
      </c>
      <c r="AI779" s="86">
        <f>SUMIFS('sys inv movment rpt'!$M:$M,'sys inv movment rpt'!$L:$L,$M779,'sys inv movment rpt'!$N:$N,AI$1)</f>
        <v>0</v>
      </c>
      <c r="AJ779" s="86">
        <f>SUMIFS('sys inv movment rpt'!$M:$M,'sys inv movment rpt'!$L:$L,$M779,'sys inv movment rpt'!$N:$N,AJ$1)</f>
        <v>0</v>
      </c>
      <c r="AK779" s="86">
        <f>SUMIFS('sys inv movment rpt'!$M:$M,'sys inv movment rpt'!$L:$L,$M779,'sys inv movment rpt'!$N:$N,AK$1)</f>
        <v>0</v>
      </c>
      <c r="AL779" s="86">
        <f>SUMIFS('sys inv movment rpt'!$M:$M,'sys inv movment rpt'!$L:$L,$M779,'sys inv movment rpt'!$N:$N,AL$1)</f>
        <v>0</v>
      </c>
      <c r="AM779" s="86">
        <f>SUMIFS('sys inv movment rpt'!$M:$M,'sys inv movment rpt'!$L:$L,$M779,'sys inv movment rpt'!$N:$N,AM$1)</f>
        <v>0</v>
      </c>
      <c r="AN779" s="86">
        <f>SUMIFS('sys inv movment rpt'!$M:$M,'sys inv movment rpt'!$L:$L,$M779,'sys inv movment rpt'!$N:$N,AN$1)</f>
        <v>0</v>
      </c>
      <c r="AO779" s="86">
        <f>SUMIFS('sys inv movment rpt'!$M:$M,'sys inv movment rpt'!$L:$L,$M779,'sys inv movment rpt'!$N:$N,AO$1)</f>
        <v>0</v>
      </c>
      <c r="AP779" s="86">
        <f>SUMIFS('sys inv movment rpt'!$M:$M,'sys inv movment rpt'!$L:$L,$M779,'sys inv movment rpt'!$N:$N,AP$1)</f>
        <v>0</v>
      </c>
      <c r="AQ779" s="86">
        <f>SUMIFS('sys inv movment rpt'!$M:$M,'sys inv movment rpt'!$L:$L,$M779,'sys inv movment rpt'!$N:$N,AQ$1)</f>
        <v>0</v>
      </c>
      <c r="AR779" s="86">
        <f>SUMIFS('sys inv movment rpt'!$M:$M,'sys inv movment rpt'!$L:$L,$M779,'sys inv movment rpt'!$N:$N,AR$1)</f>
        <v>0</v>
      </c>
      <c r="AS779" s="86">
        <f>SUMIFS('sys inv movment rpt'!$M:$M,'sys inv movment rpt'!$L:$L,$M779,'sys inv movment rpt'!$N:$N,AS$1)</f>
        <v>0</v>
      </c>
      <c r="AT779" s="86">
        <f>SUMIFS('sys inv movment rpt'!$M:$M,'sys inv movment rpt'!$L:$L,$M779,'sys inv movment rpt'!$N:$N,AT$1)</f>
        <v>0</v>
      </c>
      <c r="AU779" s="86">
        <f>SUMIFS('sys inv movment rpt'!$M:$M,'sys inv movment rpt'!$L:$L,$M779,'sys inv movment rpt'!$N:$N,AU$1)</f>
        <v>0</v>
      </c>
      <c r="AV779" s="86">
        <f>SUMIFS('sys inv movment rpt'!$M:$M,'sys inv movment rpt'!$L:$L,$M779,'sys inv movment rpt'!$N:$N,AV$1)</f>
        <v>0</v>
      </c>
      <c r="AW779" s="87" t="str">
        <f>IFERROR(VLOOKUP(A779,'sys-backorder details'!E:U,17,0),"-")</f>
        <v>-</v>
      </c>
      <c r="AX779" s="87" t="str">
        <f>IF(K779&gt;1,VLOOKUP(A779,'settings-routing'!A:I,9,0),"")</f>
        <v/>
      </c>
    </row>
    <row r="780" ht="12.75" hidden="1" customHeight="1">
      <c r="A780" s="28" t="s">
        <v>1699</v>
      </c>
      <c r="B780" s="28" t="s">
        <v>1700</v>
      </c>
      <c r="C780" s="50">
        <f t="shared" si="2"/>
        <v>0</v>
      </c>
      <c r="D780" s="80">
        <f>SUMIF('Stocks 101-111'!$J:$J,'item dashboard'!A780,'Stocks 101-111'!K:K)</f>
        <v>0</v>
      </c>
      <c r="E780" s="80">
        <f>SUMIF('Stocks 101-111'!$J:$J,'item dashboard'!A780,'Stocks 101-111'!$L:$L)</f>
        <v>0</v>
      </c>
      <c r="F780" s="81">
        <f t="shared" si="3"/>
        <v>0</v>
      </c>
      <c r="G780" s="82">
        <f t="shared" si="4"/>
        <v>0</v>
      </c>
      <c r="H780" s="50">
        <f>SUMIFS('sys-backorder details'!$M:$M,'sys-backorder details'!$E:$E,'item dashboard'!A780,'sys-backorder details'!$V:$V,"")</f>
        <v>0</v>
      </c>
      <c r="I780" s="83">
        <f>SUMIF('settings-routing'!$I:$I,'item dashboard'!A780,'settings-routing'!$O:$O)</f>
        <v>0</v>
      </c>
      <c r="J780" s="50">
        <f>SUMIFS('sys-backorder details'!$M:$M,'sys-backorder details'!$E:$E,'item dashboard'!A780,'sys-backorder details'!$V:$V,"Call off")</f>
        <v>0</v>
      </c>
      <c r="K780" s="84">
        <f t="shared" si="5"/>
        <v>0</v>
      </c>
      <c r="L780" s="84">
        <f>SUMIF('Production Plan'!$E:$E,'item dashboard'!A780,'Production Plan'!$N:$N)</f>
        <v>0</v>
      </c>
      <c r="M780" s="85" t="str">
        <f t="shared" si="6"/>
        <v>B-L25-BN230-5 Ltr. Brown Jerrycan</v>
      </c>
      <c r="N780" s="86">
        <f>SUMIFS('sys inv movment rpt'!$M:$M,'sys inv movment rpt'!$L:$L,$M780,'sys inv movment rpt'!$N:$N,N$1)</f>
        <v>0</v>
      </c>
      <c r="O780" s="86">
        <f>SUMIFS('sys inv movment rpt'!$M:$M,'sys inv movment rpt'!$L:$L,$M780,'sys inv movment rpt'!$N:$N,O$1)</f>
        <v>0</v>
      </c>
      <c r="P780" s="86">
        <f>SUMIFS('sys inv movment rpt'!$M:$M,'sys inv movment rpt'!$L:$L,$M780,'sys inv movment rpt'!$N:$N,P$1)</f>
        <v>0</v>
      </c>
      <c r="Q780" s="86">
        <f>SUMIFS('sys inv movment rpt'!$M:$M,'sys inv movment rpt'!$L:$L,$M780,'sys inv movment rpt'!$N:$N,Q$1)</f>
        <v>0</v>
      </c>
      <c r="R780" s="86">
        <f>SUMIFS('sys inv movment rpt'!$M:$M,'sys inv movment rpt'!$L:$L,$M780,'sys inv movment rpt'!$N:$N,R$1)</f>
        <v>0</v>
      </c>
      <c r="S780" s="86">
        <f>SUMIFS('sys inv movment rpt'!$M:$M,'sys inv movment rpt'!$L:$L,$M780,'sys inv movment rpt'!$N:$N,S$1)</f>
        <v>0</v>
      </c>
      <c r="T780" s="86">
        <f>SUMIFS('sys inv movment rpt'!$M:$M,'sys inv movment rpt'!$L:$L,$M780,'sys inv movment rpt'!$N:$N,T$1)</f>
        <v>0</v>
      </c>
      <c r="U780" s="86">
        <f>SUMIFS('sys inv movment rpt'!$M:$M,'sys inv movment rpt'!$L:$L,$M780,'sys inv movment rpt'!$N:$N,U$1)</f>
        <v>0</v>
      </c>
      <c r="V780" s="86">
        <f>SUMIFS('sys inv movment rpt'!$M:$M,'sys inv movment rpt'!$L:$L,$M780,'sys inv movment rpt'!$N:$N,V$1)</f>
        <v>0</v>
      </c>
      <c r="W780" s="86">
        <f>SUMIFS('sys inv movment rpt'!$M:$M,'sys inv movment rpt'!$L:$L,$M780,'sys inv movment rpt'!$N:$N,W$1)</f>
        <v>0</v>
      </c>
      <c r="X780" s="86">
        <f>SUMIFS('sys inv movment rpt'!$M:$M,'sys inv movment rpt'!$L:$L,$M780,'sys inv movment rpt'!$N:$N,X$1)</f>
        <v>0</v>
      </c>
      <c r="Y780" s="86">
        <f>SUMIFS('sys inv movment rpt'!$M:$M,'sys inv movment rpt'!$L:$L,$M780,'sys inv movment rpt'!$N:$N,Y$1)</f>
        <v>0</v>
      </c>
      <c r="Z780" s="86">
        <f>SUMIFS('sys inv movment rpt'!$M:$M,'sys inv movment rpt'!$L:$L,$M780,'sys inv movment rpt'!$N:$N,Z$1)</f>
        <v>0</v>
      </c>
      <c r="AA780" s="86">
        <f>SUMIFS('sys inv movment rpt'!$M:$M,'sys inv movment rpt'!$L:$L,$M780,'sys inv movment rpt'!$N:$N,AA$1)</f>
        <v>0</v>
      </c>
      <c r="AB780" s="86">
        <f>SUMIFS('sys inv movment rpt'!$M:$M,'sys inv movment rpt'!$L:$L,$M780,'sys inv movment rpt'!$N:$N,AB$1)</f>
        <v>0</v>
      </c>
      <c r="AC780" s="86">
        <f>SUMIFS('sys inv movment rpt'!$M:$M,'sys inv movment rpt'!$L:$L,$M780,'sys inv movment rpt'!$N:$N,AC$1)</f>
        <v>0</v>
      </c>
      <c r="AD780" s="86">
        <f>SUMIFS('sys inv movment rpt'!$M:$M,'sys inv movment rpt'!$L:$L,$M780,'sys inv movment rpt'!$N:$N,AD$1)</f>
        <v>0</v>
      </c>
      <c r="AE780" s="86">
        <f>SUMIFS('sys inv movment rpt'!$M:$M,'sys inv movment rpt'!$L:$L,$M780,'sys inv movment rpt'!$N:$N,AE$1)</f>
        <v>0</v>
      </c>
      <c r="AF780" s="86">
        <f>SUMIFS('sys inv movment rpt'!$M:$M,'sys inv movment rpt'!$L:$L,$M780,'sys inv movment rpt'!$N:$N,AF$1)</f>
        <v>0</v>
      </c>
      <c r="AG780" s="86">
        <f>SUMIFS('sys inv movment rpt'!$M:$M,'sys inv movment rpt'!$L:$L,$M780,'sys inv movment rpt'!$N:$N,AG$1)</f>
        <v>0</v>
      </c>
      <c r="AH780" s="86">
        <f>SUMIFS('sys inv movment rpt'!$M:$M,'sys inv movment rpt'!$L:$L,$M780,'sys inv movment rpt'!$N:$N,AH$1)</f>
        <v>0</v>
      </c>
      <c r="AI780" s="86">
        <f>SUMIFS('sys inv movment rpt'!$M:$M,'sys inv movment rpt'!$L:$L,$M780,'sys inv movment rpt'!$N:$N,AI$1)</f>
        <v>0</v>
      </c>
      <c r="AJ780" s="86">
        <f>SUMIFS('sys inv movment rpt'!$M:$M,'sys inv movment rpt'!$L:$L,$M780,'sys inv movment rpt'!$N:$N,AJ$1)</f>
        <v>0</v>
      </c>
      <c r="AK780" s="86">
        <f>SUMIFS('sys inv movment rpt'!$M:$M,'sys inv movment rpt'!$L:$L,$M780,'sys inv movment rpt'!$N:$N,AK$1)</f>
        <v>0</v>
      </c>
      <c r="AL780" s="86">
        <f>SUMIFS('sys inv movment rpt'!$M:$M,'sys inv movment rpt'!$L:$L,$M780,'sys inv movment rpt'!$N:$N,AL$1)</f>
        <v>0</v>
      </c>
      <c r="AM780" s="86">
        <f>SUMIFS('sys inv movment rpt'!$M:$M,'sys inv movment rpt'!$L:$L,$M780,'sys inv movment rpt'!$N:$N,AM$1)</f>
        <v>0</v>
      </c>
      <c r="AN780" s="86">
        <f>SUMIFS('sys inv movment rpt'!$M:$M,'sys inv movment rpt'!$L:$L,$M780,'sys inv movment rpt'!$N:$N,AN$1)</f>
        <v>0</v>
      </c>
      <c r="AO780" s="86">
        <f>SUMIFS('sys inv movment rpt'!$M:$M,'sys inv movment rpt'!$L:$L,$M780,'sys inv movment rpt'!$N:$N,AO$1)</f>
        <v>0</v>
      </c>
      <c r="AP780" s="86">
        <f>SUMIFS('sys inv movment rpt'!$M:$M,'sys inv movment rpt'!$L:$L,$M780,'sys inv movment rpt'!$N:$N,AP$1)</f>
        <v>0</v>
      </c>
      <c r="AQ780" s="86">
        <f>SUMIFS('sys inv movment rpt'!$M:$M,'sys inv movment rpt'!$L:$L,$M780,'sys inv movment rpt'!$N:$N,AQ$1)</f>
        <v>0</v>
      </c>
      <c r="AR780" s="86">
        <f>SUMIFS('sys inv movment rpt'!$M:$M,'sys inv movment rpt'!$L:$L,$M780,'sys inv movment rpt'!$N:$N,AR$1)</f>
        <v>0</v>
      </c>
      <c r="AS780" s="86">
        <f>SUMIFS('sys inv movment rpt'!$M:$M,'sys inv movment rpt'!$L:$L,$M780,'sys inv movment rpt'!$N:$N,AS$1)</f>
        <v>0</v>
      </c>
      <c r="AT780" s="86">
        <f>SUMIFS('sys inv movment rpt'!$M:$M,'sys inv movment rpt'!$L:$L,$M780,'sys inv movment rpt'!$N:$N,AT$1)</f>
        <v>0</v>
      </c>
      <c r="AU780" s="86">
        <f>SUMIFS('sys inv movment rpt'!$M:$M,'sys inv movment rpt'!$L:$L,$M780,'sys inv movment rpt'!$N:$N,AU$1)</f>
        <v>0</v>
      </c>
      <c r="AV780" s="86">
        <f>SUMIFS('sys inv movment rpt'!$M:$M,'sys inv movment rpt'!$L:$L,$M780,'sys inv movment rpt'!$N:$N,AV$1)</f>
        <v>0</v>
      </c>
      <c r="AW780" s="87" t="str">
        <f>IFERROR(VLOOKUP(A780,'sys-backorder details'!E:U,17,0),"-")</f>
        <v>-</v>
      </c>
      <c r="AX780" s="87" t="str">
        <f>IF(K780&gt;1,VLOOKUP(A780,'settings-routing'!A:I,9,0),"")</f>
        <v/>
      </c>
    </row>
    <row r="781" ht="12.75" hidden="1" customHeight="1">
      <c r="A781" s="50" t="s">
        <v>1701</v>
      </c>
      <c r="B781" s="50" t="s">
        <v>1702</v>
      </c>
      <c r="C781" s="50">
        <f t="shared" si="2"/>
        <v>0</v>
      </c>
      <c r="D781" s="80">
        <f>SUMIF('Stocks 101-111'!$J:$J,'item dashboard'!A781,'Stocks 101-111'!K:K)</f>
        <v>0</v>
      </c>
      <c r="E781" s="80">
        <f>SUMIF('Stocks 101-111'!$J:$J,'item dashboard'!A781,'Stocks 101-111'!$L:$L)</f>
        <v>0</v>
      </c>
      <c r="F781" s="81">
        <f t="shared" si="3"/>
        <v>0</v>
      </c>
      <c r="G781" s="82">
        <f t="shared" si="4"/>
        <v>0</v>
      </c>
      <c r="H781" s="50">
        <f>SUMIFS('sys-backorder details'!$M:$M,'sys-backorder details'!$E:$E,'item dashboard'!A781,'sys-backorder details'!$V:$V,"")</f>
        <v>0</v>
      </c>
      <c r="I781" s="83">
        <f>SUMIF('settings-routing'!$I:$I,'item dashboard'!A781,'settings-routing'!$O:$O)</f>
        <v>0</v>
      </c>
      <c r="J781" s="50">
        <f>SUMIFS('sys-backorder details'!$M:$M,'sys-backorder details'!$E:$E,'item dashboard'!A781,'sys-backorder details'!$V:$V,"Call off")</f>
        <v>0</v>
      </c>
      <c r="K781" s="84">
        <f t="shared" si="5"/>
        <v>0</v>
      </c>
      <c r="L781" s="84">
        <f>SUMIF('Production Plan'!$E:$E,'item dashboard'!A781,'Production Plan'!$N:$N)</f>
        <v>0</v>
      </c>
      <c r="M781" s="85" t="str">
        <f t="shared" si="6"/>
        <v>B-L25-GN210-5 ltr Green Jerrycan</v>
      </c>
      <c r="N781" s="86">
        <f>SUMIFS('sys inv movment rpt'!$M:$M,'sys inv movment rpt'!$L:$L,$M781,'sys inv movment rpt'!$N:$N,N$1)</f>
        <v>0</v>
      </c>
      <c r="O781" s="86">
        <f>SUMIFS('sys inv movment rpt'!$M:$M,'sys inv movment rpt'!$L:$L,$M781,'sys inv movment rpt'!$N:$N,O$1)</f>
        <v>0</v>
      </c>
      <c r="P781" s="86">
        <f>SUMIFS('sys inv movment rpt'!$M:$M,'sys inv movment rpt'!$L:$L,$M781,'sys inv movment rpt'!$N:$N,P$1)</f>
        <v>0</v>
      </c>
      <c r="Q781" s="86">
        <f>SUMIFS('sys inv movment rpt'!$M:$M,'sys inv movment rpt'!$L:$L,$M781,'sys inv movment rpt'!$N:$N,Q$1)</f>
        <v>0</v>
      </c>
      <c r="R781" s="86">
        <f>SUMIFS('sys inv movment rpt'!$M:$M,'sys inv movment rpt'!$L:$L,$M781,'sys inv movment rpt'!$N:$N,R$1)</f>
        <v>0</v>
      </c>
      <c r="S781" s="86">
        <f>SUMIFS('sys inv movment rpt'!$M:$M,'sys inv movment rpt'!$L:$L,$M781,'sys inv movment rpt'!$N:$N,S$1)</f>
        <v>0</v>
      </c>
      <c r="T781" s="86">
        <f>SUMIFS('sys inv movment rpt'!$M:$M,'sys inv movment rpt'!$L:$L,$M781,'sys inv movment rpt'!$N:$N,T$1)</f>
        <v>0</v>
      </c>
      <c r="U781" s="86">
        <f>SUMIFS('sys inv movment rpt'!$M:$M,'sys inv movment rpt'!$L:$L,$M781,'sys inv movment rpt'!$N:$N,U$1)</f>
        <v>0</v>
      </c>
      <c r="V781" s="86">
        <f>SUMIFS('sys inv movment rpt'!$M:$M,'sys inv movment rpt'!$L:$L,$M781,'sys inv movment rpt'!$N:$N,V$1)</f>
        <v>0</v>
      </c>
      <c r="W781" s="86">
        <f>SUMIFS('sys inv movment rpt'!$M:$M,'sys inv movment rpt'!$L:$L,$M781,'sys inv movment rpt'!$N:$N,W$1)</f>
        <v>0</v>
      </c>
      <c r="X781" s="86">
        <f>SUMIFS('sys inv movment rpt'!$M:$M,'sys inv movment rpt'!$L:$L,$M781,'sys inv movment rpt'!$N:$N,X$1)</f>
        <v>0</v>
      </c>
      <c r="Y781" s="86">
        <f>SUMIFS('sys inv movment rpt'!$M:$M,'sys inv movment rpt'!$L:$L,$M781,'sys inv movment rpt'!$N:$N,Y$1)</f>
        <v>0</v>
      </c>
      <c r="Z781" s="86">
        <f>SUMIFS('sys inv movment rpt'!$M:$M,'sys inv movment rpt'!$L:$L,$M781,'sys inv movment rpt'!$N:$N,Z$1)</f>
        <v>0</v>
      </c>
      <c r="AA781" s="86">
        <f>SUMIFS('sys inv movment rpt'!$M:$M,'sys inv movment rpt'!$L:$L,$M781,'sys inv movment rpt'!$N:$N,AA$1)</f>
        <v>0</v>
      </c>
      <c r="AB781" s="86">
        <f>SUMIFS('sys inv movment rpt'!$M:$M,'sys inv movment rpt'!$L:$L,$M781,'sys inv movment rpt'!$N:$N,AB$1)</f>
        <v>0</v>
      </c>
      <c r="AC781" s="86">
        <f>SUMIFS('sys inv movment rpt'!$M:$M,'sys inv movment rpt'!$L:$L,$M781,'sys inv movment rpt'!$N:$N,AC$1)</f>
        <v>0</v>
      </c>
      <c r="AD781" s="86">
        <f>SUMIFS('sys inv movment rpt'!$M:$M,'sys inv movment rpt'!$L:$L,$M781,'sys inv movment rpt'!$N:$N,AD$1)</f>
        <v>0</v>
      </c>
      <c r="AE781" s="86">
        <f>SUMIFS('sys inv movment rpt'!$M:$M,'sys inv movment rpt'!$L:$L,$M781,'sys inv movment rpt'!$N:$N,AE$1)</f>
        <v>0</v>
      </c>
      <c r="AF781" s="86">
        <f>SUMIFS('sys inv movment rpt'!$M:$M,'sys inv movment rpt'!$L:$L,$M781,'sys inv movment rpt'!$N:$N,AF$1)</f>
        <v>0</v>
      </c>
      <c r="AG781" s="86">
        <f>SUMIFS('sys inv movment rpt'!$M:$M,'sys inv movment rpt'!$L:$L,$M781,'sys inv movment rpt'!$N:$N,AG$1)</f>
        <v>0</v>
      </c>
      <c r="AH781" s="86">
        <f>SUMIFS('sys inv movment rpt'!$M:$M,'sys inv movment rpt'!$L:$L,$M781,'sys inv movment rpt'!$N:$N,AH$1)</f>
        <v>0</v>
      </c>
      <c r="AI781" s="86">
        <f>SUMIFS('sys inv movment rpt'!$M:$M,'sys inv movment rpt'!$L:$L,$M781,'sys inv movment rpt'!$N:$N,AI$1)</f>
        <v>0</v>
      </c>
      <c r="AJ781" s="86">
        <f>SUMIFS('sys inv movment rpt'!$M:$M,'sys inv movment rpt'!$L:$L,$M781,'sys inv movment rpt'!$N:$N,AJ$1)</f>
        <v>0</v>
      </c>
      <c r="AK781" s="86">
        <f>SUMIFS('sys inv movment rpt'!$M:$M,'sys inv movment rpt'!$L:$L,$M781,'sys inv movment rpt'!$N:$N,AK$1)</f>
        <v>0</v>
      </c>
      <c r="AL781" s="86">
        <f>SUMIFS('sys inv movment rpt'!$M:$M,'sys inv movment rpt'!$L:$L,$M781,'sys inv movment rpt'!$N:$N,AL$1)</f>
        <v>0</v>
      </c>
      <c r="AM781" s="86">
        <f>SUMIFS('sys inv movment rpt'!$M:$M,'sys inv movment rpt'!$L:$L,$M781,'sys inv movment rpt'!$N:$N,AM$1)</f>
        <v>0</v>
      </c>
      <c r="AN781" s="86">
        <f>SUMIFS('sys inv movment rpt'!$M:$M,'sys inv movment rpt'!$L:$L,$M781,'sys inv movment rpt'!$N:$N,AN$1)</f>
        <v>0</v>
      </c>
      <c r="AO781" s="86">
        <f>SUMIFS('sys inv movment rpt'!$M:$M,'sys inv movment rpt'!$L:$L,$M781,'sys inv movment rpt'!$N:$N,AO$1)</f>
        <v>0</v>
      </c>
      <c r="AP781" s="86">
        <f>SUMIFS('sys inv movment rpt'!$M:$M,'sys inv movment rpt'!$L:$L,$M781,'sys inv movment rpt'!$N:$N,AP$1)</f>
        <v>0</v>
      </c>
      <c r="AQ781" s="86">
        <f>SUMIFS('sys inv movment rpt'!$M:$M,'sys inv movment rpt'!$L:$L,$M781,'sys inv movment rpt'!$N:$N,AQ$1)</f>
        <v>0</v>
      </c>
      <c r="AR781" s="86">
        <f>SUMIFS('sys inv movment rpt'!$M:$M,'sys inv movment rpt'!$L:$L,$M781,'sys inv movment rpt'!$N:$N,AR$1)</f>
        <v>0</v>
      </c>
      <c r="AS781" s="86">
        <f>SUMIFS('sys inv movment rpt'!$M:$M,'sys inv movment rpt'!$L:$L,$M781,'sys inv movment rpt'!$N:$N,AS$1)</f>
        <v>0</v>
      </c>
      <c r="AT781" s="86">
        <f>SUMIFS('sys inv movment rpt'!$M:$M,'sys inv movment rpt'!$L:$L,$M781,'sys inv movment rpt'!$N:$N,AT$1)</f>
        <v>0</v>
      </c>
      <c r="AU781" s="86">
        <f>SUMIFS('sys inv movment rpt'!$M:$M,'sys inv movment rpt'!$L:$L,$M781,'sys inv movment rpt'!$N:$N,AU$1)</f>
        <v>0</v>
      </c>
      <c r="AV781" s="86">
        <f>SUMIFS('sys inv movment rpt'!$M:$M,'sys inv movment rpt'!$L:$L,$M781,'sys inv movment rpt'!$N:$N,AV$1)</f>
        <v>0</v>
      </c>
      <c r="AW781" s="87" t="str">
        <f>IFERROR(VLOOKUP(A781,'sys-backorder details'!E:U,17,0),"-")</f>
        <v>-</v>
      </c>
      <c r="AX781" s="87" t="str">
        <f>IF(K781&gt;1,VLOOKUP(A781,'settings-routing'!A:I,9,0),"")</f>
        <v/>
      </c>
    </row>
    <row r="782" ht="12.75" hidden="1" customHeight="1">
      <c r="A782" s="43" t="s">
        <v>1703</v>
      </c>
      <c r="B782" s="28" t="s">
        <v>1704</v>
      </c>
      <c r="C782" s="50">
        <f t="shared" si="2"/>
        <v>0</v>
      </c>
      <c r="D782" s="80">
        <f>SUMIF('Stocks 101-111'!$J:$J,'item dashboard'!A782,'Stocks 101-111'!K:K)</f>
        <v>0</v>
      </c>
      <c r="E782" s="80">
        <f>SUMIF('Stocks 101-111'!$J:$J,'item dashboard'!A782,'Stocks 101-111'!$L:$L)</f>
        <v>0</v>
      </c>
      <c r="F782" s="81">
        <f t="shared" si="3"/>
        <v>0</v>
      </c>
      <c r="G782" s="82">
        <f t="shared" si="4"/>
        <v>0</v>
      </c>
      <c r="H782" s="50">
        <f>SUMIFS('sys-backorder details'!$M:$M,'sys-backorder details'!$E:$E,'item dashboard'!A782,'sys-backorder details'!$V:$V,"")</f>
        <v>0</v>
      </c>
      <c r="I782" s="83">
        <f>SUMIF('settings-routing'!$I:$I,'item dashboard'!A782,'settings-routing'!$O:$O)</f>
        <v>0</v>
      </c>
      <c r="J782" s="50">
        <f>SUMIFS('sys-backorder details'!$M:$M,'sys-backorder details'!$E:$E,'item dashboard'!A782,'sys-backorder details'!$V:$V,"Call off")</f>
        <v>0</v>
      </c>
      <c r="K782" s="84">
        <f t="shared" si="5"/>
        <v>0</v>
      </c>
      <c r="L782" s="84">
        <f>SUMIF('Production Plan'!$E:$E,'item dashboard'!A782,'Production Plan'!$N:$N)</f>
        <v>0</v>
      </c>
      <c r="M782" s="85" t="str">
        <f t="shared" si="6"/>
        <v>B-L25-GN230-5 Ltr. Green Jerrycan</v>
      </c>
      <c r="N782" s="86">
        <f>SUMIFS('sys inv movment rpt'!$M:$M,'sys inv movment rpt'!$L:$L,$M782,'sys inv movment rpt'!$N:$N,N$1)</f>
        <v>0</v>
      </c>
      <c r="O782" s="86">
        <f>SUMIFS('sys inv movment rpt'!$M:$M,'sys inv movment rpt'!$L:$L,$M782,'sys inv movment rpt'!$N:$N,O$1)</f>
        <v>0</v>
      </c>
      <c r="P782" s="86">
        <f>SUMIFS('sys inv movment rpt'!$M:$M,'sys inv movment rpt'!$L:$L,$M782,'sys inv movment rpt'!$N:$N,P$1)</f>
        <v>0</v>
      </c>
      <c r="Q782" s="86">
        <f>SUMIFS('sys inv movment rpt'!$M:$M,'sys inv movment rpt'!$L:$L,$M782,'sys inv movment rpt'!$N:$N,Q$1)</f>
        <v>0</v>
      </c>
      <c r="R782" s="86">
        <f>SUMIFS('sys inv movment rpt'!$M:$M,'sys inv movment rpt'!$L:$L,$M782,'sys inv movment rpt'!$N:$N,R$1)</f>
        <v>0</v>
      </c>
      <c r="S782" s="86">
        <f>SUMIFS('sys inv movment rpt'!$M:$M,'sys inv movment rpt'!$L:$L,$M782,'sys inv movment rpt'!$N:$N,S$1)</f>
        <v>0</v>
      </c>
      <c r="T782" s="86">
        <f>SUMIFS('sys inv movment rpt'!$M:$M,'sys inv movment rpt'!$L:$L,$M782,'sys inv movment rpt'!$N:$N,T$1)</f>
        <v>0</v>
      </c>
      <c r="U782" s="86">
        <f>SUMIFS('sys inv movment rpt'!$M:$M,'sys inv movment rpt'!$L:$L,$M782,'sys inv movment rpt'!$N:$N,U$1)</f>
        <v>0</v>
      </c>
      <c r="V782" s="86">
        <f>SUMIFS('sys inv movment rpt'!$M:$M,'sys inv movment rpt'!$L:$L,$M782,'sys inv movment rpt'!$N:$N,V$1)</f>
        <v>0</v>
      </c>
      <c r="W782" s="86">
        <f>SUMIFS('sys inv movment rpt'!$M:$M,'sys inv movment rpt'!$L:$L,$M782,'sys inv movment rpt'!$N:$N,W$1)</f>
        <v>0</v>
      </c>
      <c r="X782" s="86">
        <f>SUMIFS('sys inv movment rpt'!$M:$M,'sys inv movment rpt'!$L:$L,$M782,'sys inv movment rpt'!$N:$N,X$1)</f>
        <v>0</v>
      </c>
      <c r="Y782" s="86">
        <f>SUMIFS('sys inv movment rpt'!$M:$M,'sys inv movment rpt'!$L:$L,$M782,'sys inv movment rpt'!$N:$N,Y$1)</f>
        <v>0</v>
      </c>
      <c r="Z782" s="86">
        <f>SUMIFS('sys inv movment rpt'!$M:$M,'sys inv movment rpt'!$L:$L,$M782,'sys inv movment rpt'!$N:$N,Z$1)</f>
        <v>0</v>
      </c>
      <c r="AA782" s="86">
        <f>SUMIFS('sys inv movment rpt'!$M:$M,'sys inv movment rpt'!$L:$L,$M782,'sys inv movment rpt'!$N:$N,AA$1)</f>
        <v>0</v>
      </c>
      <c r="AB782" s="86">
        <f>SUMIFS('sys inv movment rpt'!$M:$M,'sys inv movment rpt'!$L:$L,$M782,'sys inv movment rpt'!$N:$N,AB$1)</f>
        <v>0</v>
      </c>
      <c r="AC782" s="86">
        <f>SUMIFS('sys inv movment rpt'!$M:$M,'sys inv movment rpt'!$L:$L,$M782,'sys inv movment rpt'!$N:$N,AC$1)</f>
        <v>0</v>
      </c>
      <c r="AD782" s="86">
        <f>SUMIFS('sys inv movment rpt'!$M:$M,'sys inv movment rpt'!$L:$L,$M782,'sys inv movment rpt'!$N:$N,AD$1)</f>
        <v>0</v>
      </c>
      <c r="AE782" s="86">
        <f>SUMIFS('sys inv movment rpt'!$M:$M,'sys inv movment rpt'!$L:$L,$M782,'sys inv movment rpt'!$N:$N,AE$1)</f>
        <v>0</v>
      </c>
      <c r="AF782" s="86">
        <f>SUMIFS('sys inv movment rpt'!$M:$M,'sys inv movment rpt'!$L:$L,$M782,'sys inv movment rpt'!$N:$N,AF$1)</f>
        <v>0</v>
      </c>
      <c r="AG782" s="86">
        <f>SUMIFS('sys inv movment rpt'!$M:$M,'sys inv movment rpt'!$L:$L,$M782,'sys inv movment rpt'!$N:$N,AG$1)</f>
        <v>0</v>
      </c>
      <c r="AH782" s="86">
        <f>SUMIFS('sys inv movment rpt'!$M:$M,'sys inv movment rpt'!$L:$L,$M782,'sys inv movment rpt'!$N:$N,AH$1)</f>
        <v>0</v>
      </c>
      <c r="AI782" s="86">
        <f>SUMIFS('sys inv movment rpt'!$M:$M,'sys inv movment rpt'!$L:$L,$M782,'sys inv movment rpt'!$N:$N,AI$1)</f>
        <v>0</v>
      </c>
      <c r="AJ782" s="86">
        <f>SUMIFS('sys inv movment rpt'!$M:$M,'sys inv movment rpt'!$L:$L,$M782,'sys inv movment rpt'!$N:$N,AJ$1)</f>
        <v>0</v>
      </c>
      <c r="AK782" s="86">
        <f>SUMIFS('sys inv movment rpt'!$M:$M,'sys inv movment rpt'!$L:$L,$M782,'sys inv movment rpt'!$N:$N,AK$1)</f>
        <v>0</v>
      </c>
      <c r="AL782" s="86">
        <f>SUMIFS('sys inv movment rpt'!$M:$M,'sys inv movment rpt'!$L:$L,$M782,'sys inv movment rpt'!$N:$N,AL$1)</f>
        <v>0</v>
      </c>
      <c r="AM782" s="86">
        <f>SUMIFS('sys inv movment rpt'!$M:$M,'sys inv movment rpt'!$L:$L,$M782,'sys inv movment rpt'!$N:$N,AM$1)</f>
        <v>0</v>
      </c>
      <c r="AN782" s="86">
        <f>SUMIFS('sys inv movment rpt'!$M:$M,'sys inv movment rpt'!$L:$L,$M782,'sys inv movment rpt'!$N:$N,AN$1)</f>
        <v>0</v>
      </c>
      <c r="AO782" s="86">
        <f>SUMIFS('sys inv movment rpt'!$M:$M,'sys inv movment rpt'!$L:$L,$M782,'sys inv movment rpt'!$N:$N,AO$1)</f>
        <v>0</v>
      </c>
      <c r="AP782" s="86">
        <f>SUMIFS('sys inv movment rpt'!$M:$M,'sys inv movment rpt'!$L:$L,$M782,'sys inv movment rpt'!$N:$N,AP$1)</f>
        <v>0</v>
      </c>
      <c r="AQ782" s="86">
        <f>SUMIFS('sys inv movment rpt'!$M:$M,'sys inv movment rpt'!$L:$L,$M782,'sys inv movment rpt'!$N:$N,AQ$1)</f>
        <v>0</v>
      </c>
      <c r="AR782" s="86">
        <f>SUMIFS('sys inv movment rpt'!$M:$M,'sys inv movment rpt'!$L:$L,$M782,'sys inv movment rpt'!$N:$N,AR$1)</f>
        <v>0</v>
      </c>
      <c r="AS782" s="86">
        <f>SUMIFS('sys inv movment rpt'!$M:$M,'sys inv movment rpt'!$L:$L,$M782,'sys inv movment rpt'!$N:$N,AS$1)</f>
        <v>0</v>
      </c>
      <c r="AT782" s="86">
        <f>SUMIFS('sys inv movment rpt'!$M:$M,'sys inv movment rpt'!$L:$L,$M782,'sys inv movment rpt'!$N:$N,AT$1)</f>
        <v>0</v>
      </c>
      <c r="AU782" s="86">
        <f>SUMIFS('sys inv movment rpt'!$M:$M,'sys inv movment rpt'!$L:$L,$M782,'sys inv movment rpt'!$N:$N,AU$1)</f>
        <v>0</v>
      </c>
      <c r="AV782" s="86">
        <f>SUMIFS('sys inv movment rpt'!$M:$M,'sys inv movment rpt'!$L:$L,$M782,'sys inv movment rpt'!$N:$N,AV$1)</f>
        <v>0</v>
      </c>
      <c r="AW782" s="87" t="str">
        <f>IFERROR(VLOOKUP(A782,'sys-backorder details'!E:U,17,0),"-")</f>
        <v>-</v>
      </c>
      <c r="AX782" s="87" t="str">
        <f>IF(K782&gt;1,VLOOKUP(A782,'settings-routing'!A:I,9,0),"")</f>
        <v/>
      </c>
    </row>
    <row r="783" ht="12.75" hidden="1" customHeight="1">
      <c r="A783" s="28" t="s">
        <v>1705</v>
      </c>
      <c r="B783" s="28" t="s">
        <v>1706</v>
      </c>
      <c r="C783" s="50">
        <f t="shared" si="2"/>
        <v>0</v>
      </c>
      <c r="D783" s="80">
        <f>SUMIF('Stocks 101-111'!$J:$J,'item dashboard'!A783,'Stocks 101-111'!K:K)</f>
        <v>0</v>
      </c>
      <c r="E783" s="80">
        <f>SUMIF('Stocks 101-111'!$J:$J,'item dashboard'!A783,'Stocks 101-111'!$L:$L)</f>
        <v>0</v>
      </c>
      <c r="F783" s="81">
        <f t="shared" si="3"/>
        <v>0</v>
      </c>
      <c r="G783" s="82">
        <f t="shared" si="4"/>
        <v>0</v>
      </c>
      <c r="H783" s="50">
        <f>SUMIFS('sys-backorder details'!$M:$M,'sys-backorder details'!$E:$E,'item dashboard'!A783,'sys-backorder details'!$V:$V,"")</f>
        <v>0</v>
      </c>
      <c r="I783" s="83">
        <f>SUMIF('settings-routing'!$I:$I,'item dashboard'!A783,'settings-routing'!$O:$O)</f>
        <v>0</v>
      </c>
      <c r="J783" s="50">
        <f>SUMIFS('sys-backorder details'!$M:$M,'sys-backorder details'!$E:$E,'item dashboard'!A783,'sys-backorder details'!$V:$V,"Call off")</f>
        <v>0</v>
      </c>
      <c r="K783" s="84">
        <f t="shared" si="5"/>
        <v>0</v>
      </c>
      <c r="L783" s="84">
        <f>SUMIF('Production Plan'!$E:$E,'item dashboard'!A783,'Production Plan'!$N:$N)</f>
        <v>0</v>
      </c>
      <c r="M783" s="85" t="str">
        <f t="shared" si="6"/>
        <v>B-L25-MAR210-5 Ltr. Maroon jerrycan</v>
      </c>
      <c r="N783" s="86">
        <f>SUMIFS('sys inv movment rpt'!$M:$M,'sys inv movment rpt'!$L:$L,$M783,'sys inv movment rpt'!$N:$N,N$1)</f>
        <v>0</v>
      </c>
      <c r="O783" s="86">
        <f>SUMIFS('sys inv movment rpt'!$M:$M,'sys inv movment rpt'!$L:$L,$M783,'sys inv movment rpt'!$N:$N,O$1)</f>
        <v>0</v>
      </c>
      <c r="P783" s="86">
        <f>SUMIFS('sys inv movment rpt'!$M:$M,'sys inv movment rpt'!$L:$L,$M783,'sys inv movment rpt'!$N:$N,P$1)</f>
        <v>0</v>
      </c>
      <c r="Q783" s="86">
        <f>SUMIFS('sys inv movment rpt'!$M:$M,'sys inv movment rpt'!$L:$L,$M783,'sys inv movment rpt'!$N:$N,Q$1)</f>
        <v>0</v>
      </c>
      <c r="R783" s="86">
        <f>SUMIFS('sys inv movment rpt'!$M:$M,'sys inv movment rpt'!$L:$L,$M783,'sys inv movment rpt'!$N:$N,R$1)</f>
        <v>0</v>
      </c>
      <c r="S783" s="86">
        <f>SUMIFS('sys inv movment rpt'!$M:$M,'sys inv movment rpt'!$L:$L,$M783,'sys inv movment rpt'!$N:$N,S$1)</f>
        <v>0</v>
      </c>
      <c r="T783" s="86">
        <f>SUMIFS('sys inv movment rpt'!$M:$M,'sys inv movment rpt'!$L:$L,$M783,'sys inv movment rpt'!$N:$N,T$1)</f>
        <v>0</v>
      </c>
      <c r="U783" s="86">
        <f>SUMIFS('sys inv movment rpt'!$M:$M,'sys inv movment rpt'!$L:$L,$M783,'sys inv movment rpt'!$N:$N,U$1)</f>
        <v>0</v>
      </c>
      <c r="V783" s="86">
        <f>SUMIFS('sys inv movment rpt'!$M:$M,'sys inv movment rpt'!$L:$L,$M783,'sys inv movment rpt'!$N:$N,V$1)</f>
        <v>0</v>
      </c>
      <c r="W783" s="86">
        <f>SUMIFS('sys inv movment rpt'!$M:$M,'sys inv movment rpt'!$L:$L,$M783,'sys inv movment rpt'!$N:$N,W$1)</f>
        <v>0</v>
      </c>
      <c r="X783" s="86">
        <f>SUMIFS('sys inv movment rpt'!$M:$M,'sys inv movment rpt'!$L:$L,$M783,'sys inv movment rpt'!$N:$N,X$1)</f>
        <v>0</v>
      </c>
      <c r="Y783" s="86">
        <f>SUMIFS('sys inv movment rpt'!$M:$M,'sys inv movment rpt'!$L:$L,$M783,'sys inv movment rpt'!$N:$N,Y$1)</f>
        <v>0</v>
      </c>
      <c r="Z783" s="86">
        <f>SUMIFS('sys inv movment rpt'!$M:$M,'sys inv movment rpt'!$L:$L,$M783,'sys inv movment rpt'!$N:$N,Z$1)</f>
        <v>0</v>
      </c>
      <c r="AA783" s="86">
        <f>SUMIFS('sys inv movment rpt'!$M:$M,'sys inv movment rpt'!$L:$L,$M783,'sys inv movment rpt'!$N:$N,AA$1)</f>
        <v>0</v>
      </c>
      <c r="AB783" s="86">
        <f>SUMIFS('sys inv movment rpt'!$M:$M,'sys inv movment rpt'!$L:$L,$M783,'sys inv movment rpt'!$N:$N,AB$1)</f>
        <v>0</v>
      </c>
      <c r="AC783" s="86">
        <f>SUMIFS('sys inv movment rpt'!$M:$M,'sys inv movment rpt'!$L:$L,$M783,'sys inv movment rpt'!$N:$N,AC$1)</f>
        <v>0</v>
      </c>
      <c r="AD783" s="86">
        <f>SUMIFS('sys inv movment rpt'!$M:$M,'sys inv movment rpt'!$L:$L,$M783,'sys inv movment rpt'!$N:$N,AD$1)</f>
        <v>0</v>
      </c>
      <c r="AE783" s="86">
        <f>SUMIFS('sys inv movment rpt'!$M:$M,'sys inv movment rpt'!$L:$L,$M783,'sys inv movment rpt'!$N:$N,AE$1)</f>
        <v>0</v>
      </c>
      <c r="AF783" s="86">
        <f>SUMIFS('sys inv movment rpt'!$M:$M,'sys inv movment rpt'!$L:$L,$M783,'sys inv movment rpt'!$N:$N,AF$1)</f>
        <v>0</v>
      </c>
      <c r="AG783" s="86">
        <f>SUMIFS('sys inv movment rpt'!$M:$M,'sys inv movment rpt'!$L:$L,$M783,'sys inv movment rpt'!$N:$N,AG$1)</f>
        <v>0</v>
      </c>
      <c r="AH783" s="86">
        <f>SUMIFS('sys inv movment rpt'!$M:$M,'sys inv movment rpt'!$L:$L,$M783,'sys inv movment rpt'!$N:$N,AH$1)</f>
        <v>0</v>
      </c>
      <c r="AI783" s="86">
        <f>SUMIFS('sys inv movment rpt'!$M:$M,'sys inv movment rpt'!$L:$L,$M783,'sys inv movment rpt'!$N:$N,AI$1)</f>
        <v>0</v>
      </c>
      <c r="AJ783" s="86">
        <f>SUMIFS('sys inv movment rpt'!$M:$M,'sys inv movment rpt'!$L:$L,$M783,'sys inv movment rpt'!$N:$N,AJ$1)</f>
        <v>0</v>
      </c>
      <c r="AK783" s="86">
        <f>SUMIFS('sys inv movment rpt'!$M:$M,'sys inv movment rpt'!$L:$L,$M783,'sys inv movment rpt'!$N:$N,AK$1)</f>
        <v>0</v>
      </c>
      <c r="AL783" s="86">
        <f>SUMIFS('sys inv movment rpt'!$M:$M,'sys inv movment rpt'!$L:$L,$M783,'sys inv movment rpt'!$N:$N,AL$1)</f>
        <v>0</v>
      </c>
      <c r="AM783" s="86">
        <f>SUMIFS('sys inv movment rpt'!$M:$M,'sys inv movment rpt'!$L:$L,$M783,'sys inv movment rpt'!$N:$N,AM$1)</f>
        <v>0</v>
      </c>
      <c r="AN783" s="86">
        <f>SUMIFS('sys inv movment rpt'!$M:$M,'sys inv movment rpt'!$L:$L,$M783,'sys inv movment rpt'!$N:$N,AN$1)</f>
        <v>0</v>
      </c>
      <c r="AO783" s="86">
        <f>SUMIFS('sys inv movment rpt'!$M:$M,'sys inv movment rpt'!$L:$L,$M783,'sys inv movment rpt'!$N:$N,AO$1)</f>
        <v>0</v>
      </c>
      <c r="AP783" s="86">
        <f>SUMIFS('sys inv movment rpt'!$M:$M,'sys inv movment rpt'!$L:$L,$M783,'sys inv movment rpt'!$N:$N,AP$1)</f>
        <v>0</v>
      </c>
      <c r="AQ783" s="86">
        <f>SUMIFS('sys inv movment rpt'!$M:$M,'sys inv movment rpt'!$L:$L,$M783,'sys inv movment rpt'!$N:$N,AQ$1)</f>
        <v>0</v>
      </c>
      <c r="AR783" s="86">
        <f>SUMIFS('sys inv movment rpt'!$M:$M,'sys inv movment rpt'!$L:$L,$M783,'sys inv movment rpt'!$N:$N,AR$1)</f>
        <v>0</v>
      </c>
      <c r="AS783" s="86">
        <f>SUMIFS('sys inv movment rpt'!$M:$M,'sys inv movment rpt'!$L:$L,$M783,'sys inv movment rpt'!$N:$N,AS$1)</f>
        <v>0</v>
      </c>
      <c r="AT783" s="86">
        <f>SUMIFS('sys inv movment rpt'!$M:$M,'sys inv movment rpt'!$L:$L,$M783,'sys inv movment rpt'!$N:$N,AT$1)</f>
        <v>0</v>
      </c>
      <c r="AU783" s="86">
        <f>SUMIFS('sys inv movment rpt'!$M:$M,'sys inv movment rpt'!$L:$L,$M783,'sys inv movment rpt'!$N:$N,AU$1)</f>
        <v>0</v>
      </c>
      <c r="AV783" s="86">
        <f>SUMIFS('sys inv movment rpt'!$M:$M,'sys inv movment rpt'!$L:$L,$M783,'sys inv movment rpt'!$N:$N,AV$1)</f>
        <v>0</v>
      </c>
      <c r="AW783" s="87" t="str">
        <f>IFERROR(VLOOKUP(A783,'sys-backorder details'!E:U,17,0),"-")</f>
        <v>-</v>
      </c>
      <c r="AX783" s="87" t="str">
        <f>IF(K783&gt;1,VLOOKUP(A783,'settings-routing'!A:I,9,0),"")</f>
        <v/>
      </c>
    </row>
    <row r="784" ht="12.75" hidden="1" customHeight="1">
      <c r="A784" s="28" t="s">
        <v>1707</v>
      </c>
      <c r="B784" s="28" t="s">
        <v>1708</v>
      </c>
      <c r="C784" s="50">
        <f t="shared" si="2"/>
        <v>0</v>
      </c>
      <c r="D784" s="80">
        <f>SUMIF('Stocks 101-111'!$J:$J,'item dashboard'!A784,'Stocks 101-111'!K:K)</f>
        <v>0</v>
      </c>
      <c r="E784" s="80">
        <f>SUMIF('Stocks 101-111'!$J:$J,'item dashboard'!A784,'Stocks 101-111'!$L:$L)</f>
        <v>0</v>
      </c>
      <c r="F784" s="81">
        <f t="shared" si="3"/>
        <v>0</v>
      </c>
      <c r="G784" s="82">
        <f t="shared" si="4"/>
        <v>0</v>
      </c>
      <c r="H784" s="50">
        <f>SUMIFS('sys-backorder details'!$M:$M,'sys-backorder details'!$E:$E,'item dashboard'!A784,'sys-backorder details'!$V:$V,"")</f>
        <v>0</v>
      </c>
      <c r="I784" s="83">
        <f>SUMIF('settings-routing'!$I:$I,'item dashboard'!A784,'settings-routing'!$O:$O)</f>
        <v>0</v>
      </c>
      <c r="J784" s="50">
        <f>SUMIFS('sys-backorder details'!$M:$M,'sys-backorder details'!$E:$E,'item dashboard'!A784,'sys-backorder details'!$V:$V,"Call off")</f>
        <v>0</v>
      </c>
      <c r="K784" s="84">
        <f t="shared" si="5"/>
        <v>0</v>
      </c>
      <c r="L784" s="84">
        <f>SUMIF('Production Plan'!$E:$E,'item dashboard'!A784,'Production Plan'!$N:$N)</f>
        <v>0</v>
      </c>
      <c r="M784" s="85" t="str">
        <f t="shared" si="6"/>
        <v>B-L25-N180BAMSI-C-5 Ltr. Natural JerryCan Printed BAMSI Conditioner</v>
      </c>
      <c r="N784" s="86">
        <f>SUMIFS('sys inv movment rpt'!$M:$M,'sys inv movment rpt'!$L:$L,$M784,'sys inv movment rpt'!$N:$N,N$1)</f>
        <v>0</v>
      </c>
      <c r="O784" s="86">
        <f>SUMIFS('sys inv movment rpt'!$M:$M,'sys inv movment rpt'!$L:$L,$M784,'sys inv movment rpt'!$N:$N,O$1)</f>
        <v>0</v>
      </c>
      <c r="P784" s="86">
        <f>SUMIFS('sys inv movment rpt'!$M:$M,'sys inv movment rpt'!$L:$L,$M784,'sys inv movment rpt'!$N:$N,P$1)</f>
        <v>0</v>
      </c>
      <c r="Q784" s="86">
        <f>SUMIFS('sys inv movment rpt'!$M:$M,'sys inv movment rpt'!$L:$L,$M784,'sys inv movment rpt'!$N:$N,Q$1)</f>
        <v>0</v>
      </c>
      <c r="R784" s="86">
        <f>SUMIFS('sys inv movment rpt'!$M:$M,'sys inv movment rpt'!$L:$L,$M784,'sys inv movment rpt'!$N:$N,R$1)</f>
        <v>0</v>
      </c>
      <c r="S784" s="86">
        <f>SUMIFS('sys inv movment rpt'!$M:$M,'sys inv movment rpt'!$L:$L,$M784,'sys inv movment rpt'!$N:$N,S$1)</f>
        <v>0</v>
      </c>
      <c r="T784" s="86">
        <f>SUMIFS('sys inv movment rpt'!$M:$M,'sys inv movment rpt'!$L:$L,$M784,'sys inv movment rpt'!$N:$N,T$1)</f>
        <v>0</v>
      </c>
      <c r="U784" s="86">
        <f>SUMIFS('sys inv movment rpt'!$M:$M,'sys inv movment rpt'!$L:$L,$M784,'sys inv movment rpt'!$N:$N,U$1)</f>
        <v>0</v>
      </c>
      <c r="V784" s="86">
        <f>SUMIFS('sys inv movment rpt'!$M:$M,'sys inv movment rpt'!$L:$L,$M784,'sys inv movment rpt'!$N:$N,V$1)</f>
        <v>0</v>
      </c>
      <c r="W784" s="86">
        <f>SUMIFS('sys inv movment rpt'!$M:$M,'sys inv movment rpt'!$L:$L,$M784,'sys inv movment rpt'!$N:$N,W$1)</f>
        <v>0</v>
      </c>
      <c r="X784" s="86">
        <f>SUMIFS('sys inv movment rpt'!$M:$M,'sys inv movment rpt'!$L:$L,$M784,'sys inv movment rpt'!$N:$N,X$1)</f>
        <v>0</v>
      </c>
      <c r="Y784" s="86">
        <f>SUMIFS('sys inv movment rpt'!$M:$M,'sys inv movment rpt'!$L:$L,$M784,'sys inv movment rpt'!$N:$N,Y$1)</f>
        <v>0</v>
      </c>
      <c r="Z784" s="86">
        <f>SUMIFS('sys inv movment rpt'!$M:$M,'sys inv movment rpt'!$L:$L,$M784,'sys inv movment rpt'!$N:$N,Z$1)</f>
        <v>0</v>
      </c>
      <c r="AA784" s="86">
        <f>SUMIFS('sys inv movment rpt'!$M:$M,'sys inv movment rpt'!$L:$L,$M784,'sys inv movment rpt'!$N:$N,AA$1)</f>
        <v>0</v>
      </c>
      <c r="AB784" s="86">
        <f>SUMIFS('sys inv movment rpt'!$M:$M,'sys inv movment rpt'!$L:$L,$M784,'sys inv movment rpt'!$N:$N,AB$1)</f>
        <v>0</v>
      </c>
      <c r="AC784" s="86">
        <f>SUMIFS('sys inv movment rpt'!$M:$M,'sys inv movment rpt'!$L:$L,$M784,'sys inv movment rpt'!$N:$N,AC$1)</f>
        <v>0</v>
      </c>
      <c r="AD784" s="86">
        <f>SUMIFS('sys inv movment rpt'!$M:$M,'sys inv movment rpt'!$L:$L,$M784,'sys inv movment rpt'!$N:$N,AD$1)</f>
        <v>0</v>
      </c>
      <c r="AE784" s="86">
        <f>SUMIFS('sys inv movment rpt'!$M:$M,'sys inv movment rpt'!$L:$L,$M784,'sys inv movment rpt'!$N:$N,AE$1)</f>
        <v>0</v>
      </c>
      <c r="AF784" s="86">
        <f>SUMIFS('sys inv movment rpt'!$M:$M,'sys inv movment rpt'!$L:$L,$M784,'sys inv movment rpt'!$N:$N,AF$1)</f>
        <v>0</v>
      </c>
      <c r="AG784" s="86">
        <f>SUMIFS('sys inv movment rpt'!$M:$M,'sys inv movment rpt'!$L:$L,$M784,'sys inv movment rpt'!$N:$N,AG$1)</f>
        <v>0</v>
      </c>
      <c r="AH784" s="86">
        <f>SUMIFS('sys inv movment rpt'!$M:$M,'sys inv movment rpt'!$L:$L,$M784,'sys inv movment rpt'!$N:$N,AH$1)</f>
        <v>0</v>
      </c>
      <c r="AI784" s="86">
        <f>SUMIFS('sys inv movment rpt'!$M:$M,'sys inv movment rpt'!$L:$L,$M784,'sys inv movment rpt'!$N:$N,AI$1)</f>
        <v>0</v>
      </c>
      <c r="AJ784" s="86">
        <f>SUMIFS('sys inv movment rpt'!$M:$M,'sys inv movment rpt'!$L:$L,$M784,'sys inv movment rpt'!$N:$N,AJ$1)</f>
        <v>0</v>
      </c>
      <c r="AK784" s="86">
        <f>SUMIFS('sys inv movment rpt'!$M:$M,'sys inv movment rpt'!$L:$L,$M784,'sys inv movment rpt'!$N:$N,AK$1)</f>
        <v>0</v>
      </c>
      <c r="AL784" s="86">
        <f>SUMIFS('sys inv movment rpt'!$M:$M,'sys inv movment rpt'!$L:$L,$M784,'sys inv movment rpt'!$N:$N,AL$1)</f>
        <v>0</v>
      </c>
      <c r="AM784" s="86">
        <f>SUMIFS('sys inv movment rpt'!$M:$M,'sys inv movment rpt'!$L:$L,$M784,'sys inv movment rpt'!$N:$N,AM$1)</f>
        <v>0</v>
      </c>
      <c r="AN784" s="86">
        <f>SUMIFS('sys inv movment rpt'!$M:$M,'sys inv movment rpt'!$L:$L,$M784,'sys inv movment rpt'!$N:$N,AN$1)</f>
        <v>0</v>
      </c>
      <c r="AO784" s="86">
        <f>SUMIFS('sys inv movment rpt'!$M:$M,'sys inv movment rpt'!$L:$L,$M784,'sys inv movment rpt'!$N:$N,AO$1)</f>
        <v>0</v>
      </c>
      <c r="AP784" s="86">
        <f>SUMIFS('sys inv movment rpt'!$M:$M,'sys inv movment rpt'!$L:$L,$M784,'sys inv movment rpt'!$N:$N,AP$1)</f>
        <v>0</v>
      </c>
      <c r="AQ784" s="86">
        <f>SUMIFS('sys inv movment rpt'!$M:$M,'sys inv movment rpt'!$L:$L,$M784,'sys inv movment rpt'!$N:$N,AQ$1)</f>
        <v>0</v>
      </c>
      <c r="AR784" s="86">
        <f>SUMIFS('sys inv movment rpt'!$M:$M,'sys inv movment rpt'!$L:$L,$M784,'sys inv movment rpt'!$N:$N,AR$1)</f>
        <v>0</v>
      </c>
      <c r="AS784" s="86">
        <f>SUMIFS('sys inv movment rpt'!$M:$M,'sys inv movment rpt'!$L:$L,$M784,'sys inv movment rpt'!$N:$N,AS$1)</f>
        <v>0</v>
      </c>
      <c r="AT784" s="86">
        <f>SUMIFS('sys inv movment rpt'!$M:$M,'sys inv movment rpt'!$L:$L,$M784,'sys inv movment rpt'!$N:$N,AT$1)</f>
        <v>0</v>
      </c>
      <c r="AU784" s="86">
        <f>SUMIFS('sys inv movment rpt'!$M:$M,'sys inv movment rpt'!$L:$L,$M784,'sys inv movment rpt'!$N:$N,AU$1)</f>
        <v>0</v>
      </c>
      <c r="AV784" s="86">
        <f>SUMIFS('sys inv movment rpt'!$M:$M,'sys inv movment rpt'!$L:$L,$M784,'sys inv movment rpt'!$N:$N,AV$1)</f>
        <v>0</v>
      </c>
      <c r="AW784" s="87" t="str">
        <f>IFERROR(VLOOKUP(A784,'sys-backorder details'!E:U,17,0),"-")</f>
        <v>-</v>
      </c>
      <c r="AX784" s="87" t="str">
        <f>IF(K784&gt;1,VLOOKUP(A784,'settings-routing'!A:I,9,0),"")</f>
        <v/>
      </c>
    </row>
    <row r="785" ht="12.75" hidden="1" customHeight="1">
      <c r="A785" s="50" t="s">
        <v>1709</v>
      </c>
      <c r="B785" s="50" t="s">
        <v>1710</v>
      </c>
      <c r="C785" s="50">
        <f t="shared" si="2"/>
        <v>0</v>
      </c>
      <c r="D785" s="80">
        <f>SUMIF('Stocks 101-111'!$J:$J,'item dashboard'!A785,'Stocks 101-111'!K:K)</f>
        <v>0</v>
      </c>
      <c r="E785" s="80">
        <f>SUMIF('Stocks 101-111'!$J:$J,'item dashboard'!A785,'Stocks 101-111'!$L:$L)</f>
        <v>0</v>
      </c>
      <c r="F785" s="81">
        <f t="shared" si="3"/>
        <v>0</v>
      </c>
      <c r="G785" s="82">
        <f t="shared" si="4"/>
        <v>0</v>
      </c>
      <c r="H785" s="50">
        <f>SUMIFS('sys-backorder details'!$M:$M,'sys-backorder details'!$E:$E,'item dashboard'!A785,'sys-backorder details'!$V:$V,"")</f>
        <v>0</v>
      </c>
      <c r="I785" s="83">
        <f>SUMIF('settings-routing'!$I:$I,'item dashboard'!A785,'settings-routing'!$O:$O)</f>
        <v>0</v>
      </c>
      <c r="J785" s="50">
        <f>SUMIFS('sys-backorder details'!$M:$M,'sys-backorder details'!$E:$E,'item dashboard'!A785,'sys-backorder details'!$V:$V,"Call off")</f>
        <v>0</v>
      </c>
      <c r="K785" s="84">
        <f t="shared" si="5"/>
        <v>0</v>
      </c>
      <c r="L785" s="84">
        <f>SUMIF('Production Plan'!$E:$E,'item dashboard'!A785,'Production Plan'!$N:$N)</f>
        <v>0</v>
      </c>
      <c r="M785" s="85" t="str">
        <f t="shared" si="6"/>
        <v>B-L25-N180BAMSI-S-5 Ltr. Natural JerryCan Printed BAMSI Shampoo</v>
      </c>
      <c r="N785" s="86">
        <f>SUMIFS('sys inv movment rpt'!$M:$M,'sys inv movment rpt'!$L:$L,$M785,'sys inv movment rpt'!$N:$N,N$1)</f>
        <v>0</v>
      </c>
      <c r="O785" s="86">
        <f>SUMIFS('sys inv movment rpt'!$M:$M,'sys inv movment rpt'!$L:$L,$M785,'sys inv movment rpt'!$N:$N,O$1)</f>
        <v>0</v>
      </c>
      <c r="P785" s="86">
        <f>SUMIFS('sys inv movment rpt'!$M:$M,'sys inv movment rpt'!$L:$L,$M785,'sys inv movment rpt'!$N:$N,P$1)</f>
        <v>0</v>
      </c>
      <c r="Q785" s="86">
        <f>SUMIFS('sys inv movment rpt'!$M:$M,'sys inv movment rpt'!$L:$L,$M785,'sys inv movment rpt'!$N:$N,Q$1)</f>
        <v>0</v>
      </c>
      <c r="R785" s="86">
        <f>SUMIFS('sys inv movment rpt'!$M:$M,'sys inv movment rpt'!$L:$L,$M785,'sys inv movment rpt'!$N:$N,R$1)</f>
        <v>0</v>
      </c>
      <c r="S785" s="86">
        <f>SUMIFS('sys inv movment rpt'!$M:$M,'sys inv movment rpt'!$L:$L,$M785,'sys inv movment rpt'!$N:$N,S$1)</f>
        <v>0</v>
      </c>
      <c r="T785" s="86">
        <f>SUMIFS('sys inv movment rpt'!$M:$M,'sys inv movment rpt'!$L:$L,$M785,'sys inv movment rpt'!$N:$N,T$1)</f>
        <v>0</v>
      </c>
      <c r="U785" s="86">
        <f>SUMIFS('sys inv movment rpt'!$M:$M,'sys inv movment rpt'!$L:$L,$M785,'sys inv movment rpt'!$N:$N,U$1)</f>
        <v>0</v>
      </c>
      <c r="V785" s="86">
        <f>SUMIFS('sys inv movment rpt'!$M:$M,'sys inv movment rpt'!$L:$L,$M785,'sys inv movment rpt'!$N:$N,V$1)</f>
        <v>0</v>
      </c>
      <c r="W785" s="86">
        <f>SUMIFS('sys inv movment rpt'!$M:$M,'sys inv movment rpt'!$L:$L,$M785,'sys inv movment rpt'!$N:$N,W$1)</f>
        <v>0</v>
      </c>
      <c r="X785" s="86">
        <f>SUMIFS('sys inv movment rpt'!$M:$M,'sys inv movment rpt'!$L:$L,$M785,'sys inv movment rpt'!$N:$N,X$1)</f>
        <v>0</v>
      </c>
      <c r="Y785" s="86">
        <f>SUMIFS('sys inv movment rpt'!$M:$M,'sys inv movment rpt'!$L:$L,$M785,'sys inv movment rpt'!$N:$N,Y$1)</f>
        <v>0</v>
      </c>
      <c r="Z785" s="86">
        <f>SUMIFS('sys inv movment rpt'!$M:$M,'sys inv movment rpt'!$L:$L,$M785,'sys inv movment rpt'!$N:$N,Z$1)</f>
        <v>0</v>
      </c>
      <c r="AA785" s="86">
        <f>SUMIFS('sys inv movment rpt'!$M:$M,'sys inv movment rpt'!$L:$L,$M785,'sys inv movment rpt'!$N:$N,AA$1)</f>
        <v>0</v>
      </c>
      <c r="AB785" s="86">
        <f>SUMIFS('sys inv movment rpt'!$M:$M,'sys inv movment rpt'!$L:$L,$M785,'sys inv movment rpt'!$N:$N,AB$1)</f>
        <v>0</v>
      </c>
      <c r="AC785" s="86">
        <f>SUMIFS('sys inv movment rpt'!$M:$M,'sys inv movment rpt'!$L:$L,$M785,'sys inv movment rpt'!$N:$N,AC$1)</f>
        <v>0</v>
      </c>
      <c r="AD785" s="86">
        <f>SUMIFS('sys inv movment rpt'!$M:$M,'sys inv movment rpt'!$L:$L,$M785,'sys inv movment rpt'!$N:$N,AD$1)</f>
        <v>0</v>
      </c>
      <c r="AE785" s="86">
        <f>SUMIFS('sys inv movment rpt'!$M:$M,'sys inv movment rpt'!$L:$L,$M785,'sys inv movment rpt'!$N:$N,AE$1)</f>
        <v>0</v>
      </c>
      <c r="AF785" s="86">
        <f>SUMIFS('sys inv movment rpt'!$M:$M,'sys inv movment rpt'!$L:$L,$M785,'sys inv movment rpt'!$N:$N,AF$1)</f>
        <v>0</v>
      </c>
      <c r="AG785" s="86">
        <f>SUMIFS('sys inv movment rpt'!$M:$M,'sys inv movment rpt'!$L:$L,$M785,'sys inv movment rpt'!$N:$N,AG$1)</f>
        <v>0</v>
      </c>
      <c r="AH785" s="86">
        <f>SUMIFS('sys inv movment rpt'!$M:$M,'sys inv movment rpt'!$L:$L,$M785,'sys inv movment rpt'!$N:$N,AH$1)</f>
        <v>0</v>
      </c>
      <c r="AI785" s="86">
        <f>SUMIFS('sys inv movment rpt'!$M:$M,'sys inv movment rpt'!$L:$L,$M785,'sys inv movment rpt'!$N:$N,AI$1)</f>
        <v>0</v>
      </c>
      <c r="AJ785" s="86">
        <f>SUMIFS('sys inv movment rpt'!$M:$M,'sys inv movment rpt'!$L:$L,$M785,'sys inv movment rpt'!$N:$N,AJ$1)</f>
        <v>0</v>
      </c>
      <c r="AK785" s="86">
        <f>SUMIFS('sys inv movment rpt'!$M:$M,'sys inv movment rpt'!$L:$L,$M785,'sys inv movment rpt'!$N:$N,AK$1)</f>
        <v>0</v>
      </c>
      <c r="AL785" s="86">
        <f>SUMIFS('sys inv movment rpt'!$M:$M,'sys inv movment rpt'!$L:$L,$M785,'sys inv movment rpt'!$N:$N,AL$1)</f>
        <v>0</v>
      </c>
      <c r="AM785" s="86">
        <f>SUMIFS('sys inv movment rpt'!$M:$M,'sys inv movment rpt'!$L:$L,$M785,'sys inv movment rpt'!$N:$N,AM$1)</f>
        <v>0</v>
      </c>
      <c r="AN785" s="86">
        <f>SUMIFS('sys inv movment rpt'!$M:$M,'sys inv movment rpt'!$L:$L,$M785,'sys inv movment rpt'!$N:$N,AN$1)</f>
        <v>0</v>
      </c>
      <c r="AO785" s="86">
        <f>SUMIFS('sys inv movment rpt'!$M:$M,'sys inv movment rpt'!$L:$L,$M785,'sys inv movment rpt'!$N:$N,AO$1)</f>
        <v>0</v>
      </c>
      <c r="AP785" s="86">
        <f>SUMIFS('sys inv movment rpt'!$M:$M,'sys inv movment rpt'!$L:$L,$M785,'sys inv movment rpt'!$N:$N,AP$1)</f>
        <v>0</v>
      </c>
      <c r="AQ785" s="86">
        <f>SUMIFS('sys inv movment rpt'!$M:$M,'sys inv movment rpt'!$L:$L,$M785,'sys inv movment rpt'!$N:$N,AQ$1)</f>
        <v>0</v>
      </c>
      <c r="AR785" s="86">
        <f>SUMIFS('sys inv movment rpt'!$M:$M,'sys inv movment rpt'!$L:$L,$M785,'sys inv movment rpt'!$N:$N,AR$1)</f>
        <v>0</v>
      </c>
      <c r="AS785" s="86">
        <f>SUMIFS('sys inv movment rpt'!$M:$M,'sys inv movment rpt'!$L:$L,$M785,'sys inv movment rpt'!$N:$N,AS$1)</f>
        <v>0</v>
      </c>
      <c r="AT785" s="86">
        <f>SUMIFS('sys inv movment rpt'!$M:$M,'sys inv movment rpt'!$L:$L,$M785,'sys inv movment rpt'!$N:$N,AT$1)</f>
        <v>0</v>
      </c>
      <c r="AU785" s="86">
        <f>SUMIFS('sys inv movment rpt'!$M:$M,'sys inv movment rpt'!$L:$L,$M785,'sys inv movment rpt'!$N:$N,AU$1)</f>
        <v>0</v>
      </c>
      <c r="AV785" s="86">
        <f>SUMIFS('sys inv movment rpt'!$M:$M,'sys inv movment rpt'!$L:$L,$M785,'sys inv movment rpt'!$N:$N,AV$1)</f>
        <v>0</v>
      </c>
      <c r="AW785" s="87" t="str">
        <f>IFERROR(VLOOKUP(A785,'sys-backorder details'!E:U,17,0),"-")</f>
        <v>-</v>
      </c>
      <c r="AX785" s="87" t="str">
        <f>IF(K785&gt;1,VLOOKUP(A785,'settings-routing'!A:I,9,0),"")</f>
        <v/>
      </c>
    </row>
    <row r="786" ht="12.75" hidden="1" customHeight="1">
      <c r="A786" s="28" t="s">
        <v>1711</v>
      </c>
      <c r="B786" s="28" t="s">
        <v>1712</v>
      </c>
      <c r="C786" s="50">
        <f t="shared" si="2"/>
        <v>1680</v>
      </c>
      <c r="D786" s="80">
        <f>SUMIF('Stocks 101-111'!$J:$J,'item dashboard'!A786,'Stocks 101-111'!K:K)</f>
        <v>1680</v>
      </c>
      <c r="E786" s="80">
        <f>SUMIF('Stocks 101-111'!$J:$J,'item dashboard'!A786,'Stocks 101-111'!$L:$L)</f>
        <v>0</v>
      </c>
      <c r="F786" s="81">
        <f t="shared" si="3"/>
        <v>0</v>
      </c>
      <c r="G786" s="82">
        <f t="shared" si="4"/>
        <v>0.2</v>
      </c>
      <c r="H786" s="50">
        <f>SUMIFS('sys-backorder details'!$M:$M,'sys-backorder details'!$E:$E,'item dashboard'!A786,'sys-backorder details'!$V:$V,"")</f>
        <v>0</v>
      </c>
      <c r="I786" s="83">
        <f>SUMIF('settings-routing'!$I:$I,'item dashboard'!A786,'settings-routing'!$O:$O)</f>
        <v>0</v>
      </c>
      <c r="J786" s="50">
        <f>SUMIFS('sys-backorder details'!$M:$M,'sys-backorder details'!$E:$E,'item dashboard'!A786,'sys-backorder details'!$V:$V,"Call off")</f>
        <v>7940</v>
      </c>
      <c r="K786" s="84">
        <f t="shared" si="5"/>
        <v>-1680</v>
      </c>
      <c r="L786" s="84">
        <f>SUMIF('Production Plan'!$E:$E,'item dashboard'!A786,'Production Plan'!$N:$N)</f>
        <v>-1680</v>
      </c>
      <c r="M786" s="85" t="str">
        <f t="shared" si="6"/>
        <v>B-L25-N190-5 Ltr. Jerrycan</v>
      </c>
      <c r="N786" s="86">
        <f>SUMIFS('sys inv movment rpt'!$M:$M,'sys inv movment rpt'!$L:$L,$M786,'sys inv movment rpt'!$N:$N,N$1)</f>
        <v>2360</v>
      </c>
      <c r="O786" s="86">
        <f>SUMIFS('sys inv movment rpt'!$M:$M,'sys inv movment rpt'!$L:$L,$M786,'sys inv movment rpt'!$N:$N,O$1)</f>
        <v>0</v>
      </c>
      <c r="P786" s="86">
        <f>SUMIFS('sys inv movment rpt'!$M:$M,'sys inv movment rpt'!$L:$L,$M786,'sys inv movment rpt'!$N:$N,P$1)</f>
        <v>0</v>
      </c>
      <c r="Q786" s="86">
        <f>SUMIFS('sys inv movment rpt'!$M:$M,'sys inv movment rpt'!$L:$L,$M786,'sys inv movment rpt'!$N:$N,Q$1)</f>
        <v>0</v>
      </c>
      <c r="R786" s="86">
        <f>SUMIFS('sys inv movment rpt'!$M:$M,'sys inv movment rpt'!$L:$L,$M786,'sys inv movment rpt'!$N:$N,R$1)</f>
        <v>0</v>
      </c>
      <c r="S786" s="86">
        <f>SUMIFS('sys inv movment rpt'!$M:$M,'sys inv movment rpt'!$L:$L,$M786,'sys inv movment rpt'!$N:$N,S$1)</f>
        <v>0</v>
      </c>
      <c r="T786" s="86">
        <f>SUMIFS('sys inv movment rpt'!$M:$M,'sys inv movment rpt'!$L:$L,$M786,'sys inv movment rpt'!$N:$N,T$1)</f>
        <v>0</v>
      </c>
      <c r="U786" s="86">
        <f>SUMIFS('sys inv movment rpt'!$M:$M,'sys inv movment rpt'!$L:$L,$M786,'sys inv movment rpt'!$N:$N,U$1)</f>
        <v>0</v>
      </c>
      <c r="V786" s="86">
        <f>SUMIFS('sys inv movment rpt'!$M:$M,'sys inv movment rpt'!$L:$L,$M786,'sys inv movment rpt'!$N:$N,V$1)</f>
        <v>0</v>
      </c>
      <c r="W786" s="86">
        <f>SUMIFS('sys inv movment rpt'!$M:$M,'sys inv movment rpt'!$L:$L,$M786,'sys inv movment rpt'!$N:$N,W$1)</f>
        <v>1880</v>
      </c>
      <c r="X786" s="86">
        <f>SUMIFS('sys inv movment rpt'!$M:$M,'sys inv movment rpt'!$L:$L,$M786,'sys inv movment rpt'!$N:$N,X$1)</f>
        <v>0</v>
      </c>
      <c r="Y786" s="86">
        <f>SUMIFS('sys inv movment rpt'!$M:$M,'sys inv movment rpt'!$L:$L,$M786,'sys inv movment rpt'!$N:$N,Y$1)</f>
        <v>0</v>
      </c>
      <c r="Z786" s="86">
        <f>SUMIFS('sys inv movment rpt'!$M:$M,'sys inv movment rpt'!$L:$L,$M786,'sys inv movment rpt'!$N:$N,Z$1)</f>
        <v>0</v>
      </c>
      <c r="AA786" s="86">
        <f>SUMIFS('sys inv movment rpt'!$M:$M,'sys inv movment rpt'!$L:$L,$M786,'sys inv movment rpt'!$N:$N,AA$1)</f>
        <v>20</v>
      </c>
      <c r="AB786" s="86">
        <f>SUMIFS('sys inv movment rpt'!$M:$M,'sys inv movment rpt'!$L:$L,$M786,'sys inv movment rpt'!$N:$N,AB$1)</f>
        <v>0</v>
      </c>
      <c r="AC786" s="86">
        <f>SUMIFS('sys inv movment rpt'!$M:$M,'sys inv movment rpt'!$L:$L,$M786,'sys inv movment rpt'!$N:$N,AC$1)</f>
        <v>0</v>
      </c>
      <c r="AD786" s="86">
        <f>SUMIFS('sys inv movment rpt'!$M:$M,'sys inv movment rpt'!$L:$L,$M786,'sys inv movment rpt'!$N:$N,AD$1)</f>
        <v>0</v>
      </c>
      <c r="AE786" s="86">
        <f>SUMIFS('sys inv movment rpt'!$M:$M,'sys inv movment rpt'!$L:$L,$M786,'sys inv movment rpt'!$N:$N,AE$1)</f>
        <v>0</v>
      </c>
      <c r="AF786" s="86">
        <f>SUMIFS('sys inv movment rpt'!$M:$M,'sys inv movment rpt'!$L:$L,$M786,'sys inv movment rpt'!$N:$N,AF$1)</f>
        <v>2840</v>
      </c>
      <c r="AG786" s="86">
        <f>SUMIFS('sys inv movment rpt'!$M:$M,'sys inv movment rpt'!$L:$L,$M786,'sys inv movment rpt'!$N:$N,AG$1)</f>
        <v>0</v>
      </c>
      <c r="AH786" s="86">
        <f>SUMIFS('sys inv movment rpt'!$M:$M,'sys inv movment rpt'!$L:$L,$M786,'sys inv movment rpt'!$N:$N,AH$1)</f>
        <v>0</v>
      </c>
      <c r="AI786" s="86">
        <f>SUMIFS('sys inv movment rpt'!$M:$M,'sys inv movment rpt'!$L:$L,$M786,'sys inv movment rpt'!$N:$N,AI$1)</f>
        <v>0</v>
      </c>
      <c r="AJ786" s="86">
        <f>SUMIFS('sys inv movment rpt'!$M:$M,'sys inv movment rpt'!$L:$L,$M786,'sys inv movment rpt'!$N:$N,AJ$1)</f>
        <v>1140</v>
      </c>
      <c r="AK786" s="86">
        <f>SUMIFS('sys inv movment rpt'!$M:$M,'sys inv movment rpt'!$L:$L,$M786,'sys inv movment rpt'!$N:$N,AK$1)</f>
        <v>0</v>
      </c>
      <c r="AL786" s="86">
        <f>SUMIFS('sys inv movment rpt'!$M:$M,'sys inv movment rpt'!$L:$L,$M786,'sys inv movment rpt'!$N:$N,AL$1)</f>
        <v>0</v>
      </c>
      <c r="AM786" s="86">
        <f>SUMIFS('sys inv movment rpt'!$M:$M,'sys inv movment rpt'!$L:$L,$M786,'sys inv movment rpt'!$N:$N,AM$1)</f>
        <v>0</v>
      </c>
      <c r="AN786" s="86">
        <f>SUMIFS('sys inv movment rpt'!$M:$M,'sys inv movment rpt'!$L:$L,$M786,'sys inv movment rpt'!$N:$N,AN$1)</f>
        <v>2100</v>
      </c>
      <c r="AO786" s="86">
        <f>SUMIFS('sys inv movment rpt'!$M:$M,'sys inv movment rpt'!$L:$L,$M786,'sys inv movment rpt'!$N:$N,AO$1)</f>
        <v>0</v>
      </c>
      <c r="AP786" s="86">
        <f>SUMIFS('sys inv movment rpt'!$M:$M,'sys inv movment rpt'!$L:$L,$M786,'sys inv movment rpt'!$N:$N,AP$1)</f>
        <v>0</v>
      </c>
      <c r="AQ786" s="86">
        <f>SUMIFS('sys inv movment rpt'!$M:$M,'sys inv movment rpt'!$L:$L,$M786,'sys inv movment rpt'!$N:$N,AQ$1)</f>
        <v>0</v>
      </c>
      <c r="AR786" s="86">
        <f>SUMIFS('sys inv movment rpt'!$M:$M,'sys inv movment rpt'!$L:$L,$M786,'sys inv movment rpt'!$N:$N,AR$1)</f>
        <v>0</v>
      </c>
      <c r="AS786" s="86">
        <f>SUMIFS('sys inv movment rpt'!$M:$M,'sys inv movment rpt'!$L:$L,$M786,'sys inv movment rpt'!$N:$N,AS$1)</f>
        <v>3460</v>
      </c>
      <c r="AT786" s="86">
        <f>SUMIFS('sys inv movment rpt'!$M:$M,'sys inv movment rpt'!$L:$L,$M786,'sys inv movment rpt'!$N:$N,AT$1)</f>
        <v>0</v>
      </c>
      <c r="AU786" s="86">
        <f>SUMIFS('sys inv movment rpt'!$M:$M,'sys inv movment rpt'!$L:$L,$M786,'sys inv movment rpt'!$N:$N,AU$1)</f>
        <v>0</v>
      </c>
      <c r="AV786" s="86">
        <f>SUMIFS('sys inv movment rpt'!$M:$M,'sys inv movment rpt'!$L:$L,$M786,'sys inv movment rpt'!$N:$N,AV$1)</f>
        <v>0</v>
      </c>
      <c r="AW786" s="87" t="str">
        <f>IFERROR(VLOOKUP(A786,'sys-backorder details'!E:U,17,0),"-")</f>
        <v>Cash/Current Cheque</v>
      </c>
      <c r="AX786" s="87" t="str">
        <f>IF(K786&gt;1,VLOOKUP(A786,'settings-routing'!A:I,9,0),"")</f>
        <v/>
      </c>
    </row>
    <row r="787" ht="12.75" hidden="1" customHeight="1">
      <c r="A787" s="50" t="s">
        <v>1713</v>
      </c>
      <c r="B787" s="50" t="s">
        <v>1714</v>
      </c>
      <c r="C787" s="50">
        <f t="shared" si="2"/>
        <v>0</v>
      </c>
      <c r="D787" s="80">
        <f>SUMIF('Stocks 101-111'!$J:$J,'item dashboard'!A787,'Stocks 101-111'!K:K)</f>
        <v>0</v>
      </c>
      <c r="E787" s="80">
        <f>SUMIF('Stocks 101-111'!$J:$J,'item dashboard'!A787,'Stocks 101-111'!$L:$L)</f>
        <v>0</v>
      </c>
      <c r="F787" s="81">
        <f t="shared" si="3"/>
        <v>0</v>
      </c>
      <c r="G787" s="82">
        <f t="shared" si="4"/>
        <v>0</v>
      </c>
      <c r="H787" s="50">
        <f>SUMIFS('sys-backorder details'!$M:$M,'sys-backorder details'!$E:$E,'item dashboard'!A787,'sys-backorder details'!$V:$V,"")</f>
        <v>0</v>
      </c>
      <c r="I787" s="83">
        <f>SUMIF('settings-routing'!$I:$I,'item dashboard'!A787,'settings-routing'!$O:$O)</f>
        <v>0</v>
      </c>
      <c r="J787" s="50">
        <f>SUMIFS('sys-backorder details'!$M:$M,'sys-backorder details'!$E:$E,'item dashboard'!A787,'sys-backorder details'!$V:$V,"Call off")</f>
        <v>0</v>
      </c>
      <c r="K787" s="84">
        <f t="shared" si="5"/>
        <v>0</v>
      </c>
      <c r="L787" s="84">
        <f>SUMIF('Production Plan'!$E:$E,'item dashboard'!A787,'Production Plan'!$N:$N)</f>
        <v>0</v>
      </c>
      <c r="M787" s="85" t="str">
        <f t="shared" si="6"/>
        <v>B-L25-N190BASE-5L Nat Printed Base Beauty Serveskin</v>
      </c>
      <c r="N787" s="86">
        <f>SUMIFS('sys inv movment rpt'!$M:$M,'sys inv movment rpt'!$L:$L,$M787,'sys inv movment rpt'!$N:$N,N$1)</f>
        <v>0</v>
      </c>
      <c r="O787" s="86">
        <f>SUMIFS('sys inv movment rpt'!$M:$M,'sys inv movment rpt'!$L:$L,$M787,'sys inv movment rpt'!$N:$N,O$1)</f>
        <v>0</v>
      </c>
      <c r="P787" s="86">
        <f>SUMIFS('sys inv movment rpt'!$M:$M,'sys inv movment rpt'!$L:$L,$M787,'sys inv movment rpt'!$N:$N,P$1)</f>
        <v>0</v>
      </c>
      <c r="Q787" s="86">
        <f>SUMIFS('sys inv movment rpt'!$M:$M,'sys inv movment rpt'!$L:$L,$M787,'sys inv movment rpt'!$N:$N,Q$1)</f>
        <v>0</v>
      </c>
      <c r="R787" s="86">
        <f>SUMIFS('sys inv movment rpt'!$M:$M,'sys inv movment rpt'!$L:$L,$M787,'sys inv movment rpt'!$N:$N,R$1)</f>
        <v>0</v>
      </c>
      <c r="S787" s="86">
        <f>SUMIFS('sys inv movment rpt'!$M:$M,'sys inv movment rpt'!$L:$L,$M787,'sys inv movment rpt'!$N:$N,S$1)</f>
        <v>0</v>
      </c>
      <c r="T787" s="86">
        <f>SUMIFS('sys inv movment rpt'!$M:$M,'sys inv movment rpt'!$L:$L,$M787,'sys inv movment rpt'!$N:$N,T$1)</f>
        <v>0</v>
      </c>
      <c r="U787" s="86">
        <f>SUMIFS('sys inv movment rpt'!$M:$M,'sys inv movment rpt'!$L:$L,$M787,'sys inv movment rpt'!$N:$N,U$1)</f>
        <v>0</v>
      </c>
      <c r="V787" s="86">
        <f>SUMIFS('sys inv movment rpt'!$M:$M,'sys inv movment rpt'!$L:$L,$M787,'sys inv movment rpt'!$N:$N,V$1)</f>
        <v>0</v>
      </c>
      <c r="W787" s="86">
        <f>SUMIFS('sys inv movment rpt'!$M:$M,'sys inv movment rpt'!$L:$L,$M787,'sys inv movment rpt'!$N:$N,W$1)</f>
        <v>0</v>
      </c>
      <c r="X787" s="86">
        <f>SUMIFS('sys inv movment rpt'!$M:$M,'sys inv movment rpt'!$L:$L,$M787,'sys inv movment rpt'!$N:$N,X$1)</f>
        <v>0</v>
      </c>
      <c r="Y787" s="86">
        <f>SUMIFS('sys inv movment rpt'!$M:$M,'sys inv movment rpt'!$L:$L,$M787,'sys inv movment rpt'!$N:$N,Y$1)</f>
        <v>0</v>
      </c>
      <c r="Z787" s="86">
        <f>SUMIFS('sys inv movment rpt'!$M:$M,'sys inv movment rpt'!$L:$L,$M787,'sys inv movment rpt'!$N:$N,Z$1)</f>
        <v>0</v>
      </c>
      <c r="AA787" s="86">
        <f>SUMIFS('sys inv movment rpt'!$M:$M,'sys inv movment rpt'!$L:$L,$M787,'sys inv movment rpt'!$N:$N,AA$1)</f>
        <v>0</v>
      </c>
      <c r="AB787" s="86">
        <f>SUMIFS('sys inv movment rpt'!$M:$M,'sys inv movment rpt'!$L:$L,$M787,'sys inv movment rpt'!$N:$N,AB$1)</f>
        <v>0</v>
      </c>
      <c r="AC787" s="86">
        <f>SUMIFS('sys inv movment rpt'!$M:$M,'sys inv movment rpt'!$L:$L,$M787,'sys inv movment rpt'!$N:$N,AC$1)</f>
        <v>0</v>
      </c>
      <c r="AD787" s="86">
        <f>SUMIFS('sys inv movment rpt'!$M:$M,'sys inv movment rpt'!$L:$L,$M787,'sys inv movment rpt'!$N:$N,AD$1)</f>
        <v>0</v>
      </c>
      <c r="AE787" s="86">
        <f>SUMIFS('sys inv movment rpt'!$M:$M,'sys inv movment rpt'!$L:$L,$M787,'sys inv movment rpt'!$N:$N,AE$1)</f>
        <v>0</v>
      </c>
      <c r="AF787" s="86">
        <f>SUMIFS('sys inv movment rpt'!$M:$M,'sys inv movment rpt'!$L:$L,$M787,'sys inv movment rpt'!$N:$N,AF$1)</f>
        <v>0</v>
      </c>
      <c r="AG787" s="86">
        <f>SUMIFS('sys inv movment rpt'!$M:$M,'sys inv movment rpt'!$L:$L,$M787,'sys inv movment rpt'!$N:$N,AG$1)</f>
        <v>0</v>
      </c>
      <c r="AH787" s="86">
        <f>SUMIFS('sys inv movment rpt'!$M:$M,'sys inv movment rpt'!$L:$L,$M787,'sys inv movment rpt'!$N:$N,AH$1)</f>
        <v>0</v>
      </c>
      <c r="AI787" s="86">
        <f>SUMIFS('sys inv movment rpt'!$M:$M,'sys inv movment rpt'!$L:$L,$M787,'sys inv movment rpt'!$N:$N,AI$1)</f>
        <v>0</v>
      </c>
      <c r="AJ787" s="86">
        <f>SUMIFS('sys inv movment rpt'!$M:$M,'sys inv movment rpt'!$L:$L,$M787,'sys inv movment rpt'!$N:$N,AJ$1)</f>
        <v>0</v>
      </c>
      <c r="AK787" s="86">
        <f>SUMIFS('sys inv movment rpt'!$M:$M,'sys inv movment rpt'!$L:$L,$M787,'sys inv movment rpt'!$N:$N,AK$1)</f>
        <v>0</v>
      </c>
      <c r="AL787" s="86">
        <f>SUMIFS('sys inv movment rpt'!$M:$M,'sys inv movment rpt'!$L:$L,$M787,'sys inv movment rpt'!$N:$N,AL$1)</f>
        <v>0</v>
      </c>
      <c r="AM787" s="86">
        <f>SUMIFS('sys inv movment rpt'!$M:$M,'sys inv movment rpt'!$L:$L,$M787,'sys inv movment rpt'!$N:$N,AM$1)</f>
        <v>0</v>
      </c>
      <c r="AN787" s="86">
        <f>SUMIFS('sys inv movment rpt'!$M:$M,'sys inv movment rpt'!$L:$L,$M787,'sys inv movment rpt'!$N:$N,AN$1)</f>
        <v>0</v>
      </c>
      <c r="AO787" s="86">
        <f>SUMIFS('sys inv movment rpt'!$M:$M,'sys inv movment rpt'!$L:$L,$M787,'sys inv movment rpt'!$N:$N,AO$1)</f>
        <v>0</v>
      </c>
      <c r="AP787" s="86">
        <f>SUMIFS('sys inv movment rpt'!$M:$M,'sys inv movment rpt'!$L:$L,$M787,'sys inv movment rpt'!$N:$N,AP$1)</f>
        <v>0</v>
      </c>
      <c r="AQ787" s="86">
        <f>SUMIFS('sys inv movment rpt'!$M:$M,'sys inv movment rpt'!$L:$L,$M787,'sys inv movment rpt'!$N:$N,AQ$1)</f>
        <v>0</v>
      </c>
      <c r="AR787" s="86">
        <f>SUMIFS('sys inv movment rpt'!$M:$M,'sys inv movment rpt'!$L:$L,$M787,'sys inv movment rpt'!$N:$N,AR$1)</f>
        <v>0</v>
      </c>
      <c r="AS787" s="86">
        <f>SUMIFS('sys inv movment rpt'!$M:$M,'sys inv movment rpt'!$L:$L,$M787,'sys inv movment rpt'!$N:$N,AS$1)</f>
        <v>0</v>
      </c>
      <c r="AT787" s="86">
        <f>SUMIFS('sys inv movment rpt'!$M:$M,'sys inv movment rpt'!$L:$L,$M787,'sys inv movment rpt'!$N:$N,AT$1)</f>
        <v>0</v>
      </c>
      <c r="AU787" s="86">
        <f>SUMIFS('sys inv movment rpt'!$M:$M,'sys inv movment rpt'!$L:$L,$M787,'sys inv movment rpt'!$N:$N,AU$1)</f>
        <v>0</v>
      </c>
      <c r="AV787" s="86">
        <f>SUMIFS('sys inv movment rpt'!$M:$M,'sys inv movment rpt'!$L:$L,$M787,'sys inv movment rpt'!$N:$N,AV$1)</f>
        <v>0</v>
      </c>
      <c r="AW787" s="87" t="str">
        <f>IFERROR(VLOOKUP(A787,'sys-backorder details'!E:U,17,0),"-")</f>
        <v>-</v>
      </c>
      <c r="AX787" s="87" t="str">
        <f>IF(K787&gt;1,VLOOKUP(A787,'settings-routing'!A:I,9,0),"")</f>
        <v/>
      </c>
    </row>
    <row r="788" ht="12.75" hidden="1" customHeight="1">
      <c r="A788" s="50" t="s">
        <v>1715</v>
      </c>
      <c r="B788" s="50" t="s">
        <v>1716</v>
      </c>
      <c r="C788" s="50">
        <f t="shared" si="2"/>
        <v>0</v>
      </c>
      <c r="D788" s="80">
        <f>SUMIF('Stocks 101-111'!$J:$J,'item dashboard'!A788,'Stocks 101-111'!K:K)</f>
        <v>0</v>
      </c>
      <c r="E788" s="80">
        <f>SUMIF('Stocks 101-111'!$J:$J,'item dashboard'!A788,'Stocks 101-111'!$L:$L)</f>
        <v>0</v>
      </c>
      <c r="F788" s="81">
        <f t="shared" si="3"/>
        <v>0</v>
      </c>
      <c r="G788" s="82">
        <f t="shared" si="4"/>
        <v>0.1142857143</v>
      </c>
      <c r="H788" s="50">
        <f>SUMIFS('sys-backorder details'!$M:$M,'sys-backorder details'!$E:$E,'item dashboard'!A788,'sys-backorder details'!$V:$V,"")</f>
        <v>0</v>
      </c>
      <c r="I788" s="83">
        <f>SUMIF('settings-routing'!$I:$I,'item dashboard'!A788,'settings-routing'!$O:$O)</f>
        <v>0</v>
      </c>
      <c r="J788" s="50">
        <f>SUMIFS('sys-backorder details'!$M:$M,'sys-backorder details'!$E:$E,'item dashboard'!A788,'sys-backorder details'!$V:$V,"Call off")</f>
        <v>1720</v>
      </c>
      <c r="K788" s="84">
        <f t="shared" si="5"/>
        <v>0</v>
      </c>
      <c r="L788" s="84">
        <f>SUMIF('Production Plan'!$E:$E,'item dashboard'!A788,'Production Plan'!$N:$N)</f>
        <v>0</v>
      </c>
      <c r="M788" s="85" t="str">
        <f t="shared" si="6"/>
        <v>B-L25-N210-5 Ltr. Natural jerrycan</v>
      </c>
      <c r="N788" s="86">
        <f>SUMIFS('sys inv movment rpt'!$M:$M,'sys inv movment rpt'!$L:$L,$M788,'sys inv movment rpt'!$N:$N,N$1)</f>
        <v>20</v>
      </c>
      <c r="O788" s="86">
        <f>SUMIFS('sys inv movment rpt'!$M:$M,'sys inv movment rpt'!$L:$L,$M788,'sys inv movment rpt'!$N:$N,O$1)</f>
        <v>0</v>
      </c>
      <c r="P788" s="86">
        <f>SUMIFS('sys inv movment rpt'!$M:$M,'sys inv movment rpt'!$L:$L,$M788,'sys inv movment rpt'!$N:$N,P$1)</f>
        <v>0</v>
      </c>
      <c r="Q788" s="86">
        <f>SUMIFS('sys inv movment rpt'!$M:$M,'sys inv movment rpt'!$L:$L,$M788,'sys inv movment rpt'!$N:$N,Q$1)</f>
        <v>0</v>
      </c>
      <c r="R788" s="86">
        <f>SUMIFS('sys inv movment rpt'!$M:$M,'sys inv movment rpt'!$L:$L,$M788,'sys inv movment rpt'!$N:$N,R$1)</f>
        <v>0</v>
      </c>
      <c r="S788" s="86">
        <f>SUMIFS('sys inv movment rpt'!$M:$M,'sys inv movment rpt'!$L:$L,$M788,'sys inv movment rpt'!$N:$N,S$1)</f>
        <v>40</v>
      </c>
      <c r="T788" s="86">
        <f>SUMIFS('sys inv movment rpt'!$M:$M,'sys inv movment rpt'!$L:$L,$M788,'sys inv movment rpt'!$N:$N,T$1)</f>
        <v>0</v>
      </c>
      <c r="U788" s="86">
        <f>SUMIFS('sys inv movment rpt'!$M:$M,'sys inv movment rpt'!$L:$L,$M788,'sys inv movment rpt'!$N:$N,U$1)</f>
        <v>0</v>
      </c>
      <c r="V788" s="86">
        <f>SUMIFS('sys inv movment rpt'!$M:$M,'sys inv movment rpt'!$L:$L,$M788,'sys inv movment rpt'!$N:$N,V$1)</f>
        <v>0</v>
      </c>
      <c r="W788" s="86">
        <f>SUMIFS('sys inv movment rpt'!$M:$M,'sys inv movment rpt'!$L:$L,$M788,'sys inv movment rpt'!$N:$N,W$1)</f>
        <v>0</v>
      </c>
      <c r="X788" s="86">
        <f>SUMIFS('sys inv movment rpt'!$M:$M,'sys inv movment rpt'!$L:$L,$M788,'sys inv movment rpt'!$N:$N,X$1)</f>
        <v>0</v>
      </c>
      <c r="Y788" s="86">
        <f>SUMIFS('sys inv movment rpt'!$M:$M,'sys inv movment rpt'!$L:$L,$M788,'sys inv movment rpt'!$N:$N,Y$1)</f>
        <v>0</v>
      </c>
      <c r="Z788" s="86">
        <f>SUMIFS('sys inv movment rpt'!$M:$M,'sys inv movment rpt'!$L:$L,$M788,'sys inv movment rpt'!$N:$N,Z$1)</f>
        <v>0</v>
      </c>
      <c r="AA788" s="86">
        <f>SUMIFS('sys inv movment rpt'!$M:$M,'sys inv movment rpt'!$L:$L,$M788,'sys inv movment rpt'!$N:$N,AA$1)</f>
        <v>0</v>
      </c>
      <c r="AB788" s="86">
        <f>SUMIFS('sys inv movment rpt'!$M:$M,'sys inv movment rpt'!$L:$L,$M788,'sys inv movment rpt'!$N:$N,AB$1)</f>
        <v>0</v>
      </c>
      <c r="AC788" s="86">
        <f>SUMIFS('sys inv movment rpt'!$M:$M,'sys inv movment rpt'!$L:$L,$M788,'sys inv movment rpt'!$N:$N,AC$1)</f>
        <v>0</v>
      </c>
      <c r="AD788" s="86">
        <f>SUMIFS('sys inv movment rpt'!$M:$M,'sys inv movment rpt'!$L:$L,$M788,'sys inv movment rpt'!$N:$N,AD$1)</f>
        <v>0</v>
      </c>
      <c r="AE788" s="86">
        <f>SUMIFS('sys inv movment rpt'!$M:$M,'sys inv movment rpt'!$L:$L,$M788,'sys inv movment rpt'!$N:$N,AE$1)</f>
        <v>0</v>
      </c>
      <c r="AF788" s="86">
        <f>SUMIFS('sys inv movment rpt'!$M:$M,'sys inv movment rpt'!$L:$L,$M788,'sys inv movment rpt'!$N:$N,AF$1)</f>
        <v>0</v>
      </c>
      <c r="AG788" s="86">
        <f>SUMIFS('sys inv movment rpt'!$M:$M,'sys inv movment rpt'!$L:$L,$M788,'sys inv movment rpt'!$N:$N,AG$1)</f>
        <v>0</v>
      </c>
      <c r="AH788" s="86">
        <f>SUMIFS('sys inv movment rpt'!$M:$M,'sys inv movment rpt'!$L:$L,$M788,'sys inv movment rpt'!$N:$N,AH$1)</f>
        <v>0</v>
      </c>
      <c r="AI788" s="86">
        <f>SUMIFS('sys inv movment rpt'!$M:$M,'sys inv movment rpt'!$L:$L,$M788,'sys inv movment rpt'!$N:$N,AI$1)</f>
        <v>0</v>
      </c>
      <c r="AJ788" s="86">
        <f>SUMIFS('sys inv movment rpt'!$M:$M,'sys inv movment rpt'!$L:$L,$M788,'sys inv movment rpt'!$N:$N,AJ$1)</f>
        <v>20</v>
      </c>
      <c r="AK788" s="86">
        <f>SUMIFS('sys inv movment rpt'!$M:$M,'sys inv movment rpt'!$L:$L,$M788,'sys inv movment rpt'!$N:$N,AK$1)</f>
        <v>0</v>
      </c>
      <c r="AL788" s="86">
        <f>SUMIFS('sys inv movment rpt'!$M:$M,'sys inv movment rpt'!$L:$L,$M788,'sys inv movment rpt'!$N:$N,AL$1)</f>
        <v>0</v>
      </c>
      <c r="AM788" s="86">
        <f>SUMIFS('sys inv movment rpt'!$M:$M,'sys inv movment rpt'!$L:$L,$M788,'sys inv movment rpt'!$N:$N,AM$1)</f>
        <v>0</v>
      </c>
      <c r="AN788" s="86">
        <f>SUMIFS('sys inv movment rpt'!$M:$M,'sys inv movment rpt'!$L:$L,$M788,'sys inv movment rpt'!$N:$N,AN$1)</f>
        <v>0</v>
      </c>
      <c r="AO788" s="86">
        <f>SUMIFS('sys inv movment rpt'!$M:$M,'sys inv movment rpt'!$L:$L,$M788,'sys inv movment rpt'!$N:$N,AO$1)</f>
        <v>2680</v>
      </c>
      <c r="AP788" s="86">
        <f>SUMIFS('sys inv movment rpt'!$M:$M,'sys inv movment rpt'!$L:$L,$M788,'sys inv movment rpt'!$N:$N,AP$1)</f>
        <v>0</v>
      </c>
      <c r="AQ788" s="86">
        <f>SUMIFS('sys inv movment rpt'!$M:$M,'sys inv movment rpt'!$L:$L,$M788,'sys inv movment rpt'!$N:$N,AQ$1)</f>
        <v>0</v>
      </c>
      <c r="AR788" s="86">
        <f>SUMIFS('sys inv movment rpt'!$M:$M,'sys inv movment rpt'!$L:$L,$M788,'sys inv movment rpt'!$N:$N,AR$1)</f>
        <v>0</v>
      </c>
      <c r="AS788" s="86">
        <f>SUMIFS('sys inv movment rpt'!$M:$M,'sys inv movment rpt'!$L:$L,$M788,'sys inv movment rpt'!$N:$N,AS$1)</f>
        <v>0</v>
      </c>
      <c r="AT788" s="86">
        <f>SUMIFS('sys inv movment rpt'!$M:$M,'sys inv movment rpt'!$L:$L,$M788,'sys inv movment rpt'!$N:$N,AT$1)</f>
        <v>0</v>
      </c>
      <c r="AU788" s="86">
        <f>SUMIFS('sys inv movment rpt'!$M:$M,'sys inv movment rpt'!$L:$L,$M788,'sys inv movment rpt'!$N:$N,AU$1)</f>
        <v>0</v>
      </c>
      <c r="AV788" s="86">
        <f>SUMIFS('sys inv movment rpt'!$M:$M,'sys inv movment rpt'!$L:$L,$M788,'sys inv movment rpt'!$N:$N,AV$1)</f>
        <v>0</v>
      </c>
      <c r="AW788" s="87" t="str">
        <f>IFERROR(VLOOKUP(A788,'sys-backorder details'!E:U,17,0),"-")</f>
        <v>30 Days</v>
      </c>
      <c r="AX788" s="87" t="str">
        <f>IF(K788&gt;1,VLOOKUP(A788,'settings-routing'!A:I,9,0),"")</f>
        <v/>
      </c>
    </row>
    <row r="789" ht="12.75" hidden="1" customHeight="1">
      <c r="A789" s="50" t="s">
        <v>1717</v>
      </c>
      <c r="B789" s="50" t="s">
        <v>1718</v>
      </c>
      <c r="C789" s="50">
        <f t="shared" si="2"/>
        <v>0</v>
      </c>
      <c r="D789" s="80">
        <f>SUMIF('Stocks 101-111'!$J:$J,'item dashboard'!A789,'Stocks 101-111'!K:K)</f>
        <v>0</v>
      </c>
      <c r="E789" s="80">
        <f>SUMIF('Stocks 101-111'!$J:$J,'item dashboard'!A789,'Stocks 101-111'!$L:$L)</f>
        <v>0</v>
      </c>
      <c r="F789" s="81">
        <f t="shared" si="3"/>
        <v>0</v>
      </c>
      <c r="G789" s="82">
        <f t="shared" si="4"/>
        <v>0</v>
      </c>
      <c r="H789" s="50">
        <f>SUMIFS('sys-backorder details'!$M:$M,'sys-backorder details'!$E:$E,'item dashboard'!A789,'sys-backorder details'!$V:$V,"")</f>
        <v>0</v>
      </c>
      <c r="I789" s="83">
        <f>SUMIF('settings-routing'!$I:$I,'item dashboard'!A789,'settings-routing'!$O:$O)</f>
        <v>0</v>
      </c>
      <c r="J789" s="50">
        <f>SUMIFS('sys-backorder details'!$M:$M,'sys-backorder details'!$E:$E,'item dashboard'!A789,'sys-backorder details'!$V:$V,"Call off")</f>
        <v>0</v>
      </c>
      <c r="K789" s="84">
        <f t="shared" si="5"/>
        <v>0</v>
      </c>
      <c r="L789" s="84">
        <f>SUMIF('Production Plan'!$E:$E,'item dashboard'!A789,'Production Plan'!$N:$N)</f>
        <v>0</v>
      </c>
      <c r="M789" s="85" t="str">
        <f t="shared" si="6"/>
        <v>B-L25-N210MAS-C-5 Ltr. Natural Printed Nairobi Masters Conditioner</v>
      </c>
      <c r="N789" s="86">
        <f>SUMIFS('sys inv movment rpt'!$M:$M,'sys inv movment rpt'!$L:$L,$M789,'sys inv movment rpt'!$N:$N,N$1)</f>
        <v>0</v>
      </c>
      <c r="O789" s="86">
        <f>SUMIFS('sys inv movment rpt'!$M:$M,'sys inv movment rpt'!$L:$L,$M789,'sys inv movment rpt'!$N:$N,O$1)</f>
        <v>0</v>
      </c>
      <c r="P789" s="86">
        <f>SUMIFS('sys inv movment rpt'!$M:$M,'sys inv movment rpt'!$L:$L,$M789,'sys inv movment rpt'!$N:$N,P$1)</f>
        <v>0</v>
      </c>
      <c r="Q789" s="86">
        <f>SUMIFS('sys inv movment rpt'!$M:$M,'sys inv movment rpt'!$L:$L,$M789,'sys inv movment rpt'!$N:$N,Q$1)</f>
        <v>0</v>
      </c>
      <c r="R789" s="86">
        <f>SUMIFS('sys inv movment rpt'!$M:$M,'sys inv movment rpt'!$L:$L,$M789,'sys inv movment rpt'!$N:$N,R$1)</f>
        <v>0</v>
      </c>
      <c r="S789" s="86">
        <f>SUMIFS('sys inv movment rpt'!$M:$M,'sys inv movment rpt'!$L:$L,$M789,'sys inv movment rpt'!$N:$N,S$1)</f>
        <v>0</v>
      </c>
      <c r="T789" s="86">
        <f>SUMIFS('sys inv movment rpt'!$M:$M,'sys inv movment rpt'!$L:$L,$M789,'sys inv movment rpt'!$N:$N,T$1)</f>
        <v>0</v>
      </c>
      <c r="U789" s="86">
        <f>SUMIFS('sys inv movment rpt'!$M:$M,'sys inv movment rpt'!$L:$L,$M789,'sys inv movment rpt'!$N:$N,U$1)</f>
        <v>0</v>
      </c>
      <c r="V789" s="86">
        <f>SUMIFS('sys inv movment rpt'!$M:$M,'sys inv movment rpt'!$L:$L,$M789,'sys inv movment rpt'!$N:$N,V$1)</f>
        <v>0</v>
      </c>
      <c r="W789" s="86">
        <f>SUMIFS('sys inv movment rpt'!$M:$M,'sys inv movment rpt'!$L:$L,$M789,'sys inv movment rpt'!$N:$N,W$1)</f>
        <v>0</v>
      </c>
      <c r="X789" s="86">
        <f>SUMIFS('sys inv movment rpt'!$M:$M,'sys inv movment rpt'!$L:$L,$M789,'sys inv movment rpt'!$N:$N,X$1)</f>
        <v>0</v>
      </c>
      <c r="Y789" s="86">
        <f>SUMIFS('sys inv movment rpt'!$M:$M,'sys inv movment rpt'!$L:$L,$M789,'sys inv movment rpt'!$N:$N,Y$1)</f>
        <v>0</v>
      </c>
      <c r="Z789" s="86">
        <f>SUMIFS('sys inv movment rpt'!$M:$M,'sys inv movment rpt'!$L:$L,$M789,'sys inv movment rpt'!$N:$N,Z$1)</f>
        <v>0</v>
      </c>
      <c r="AA789" s="86">
        <f>SUMIFS('sys inv movment rpt'!$M:$M,'sys inv movment rpt'!$L:$L,$M789,'sys inv movment rpt'!$N:$N,AA$1)</f>
        <v>0</v>
      </c>
      <c r="AB789" s="86">
        <f>SUMIFS('sys inv movment rpt'!$M:$M,'sys inv movment rpt'!$L:$L,$M789,'sys inv movment rpt'!$N:$N,AB$1)</f>
        <v>0</v>
      </c>
      <c r="AC789" s="86">
        <f>SUMIFS('sys inv movment rpt'!$M:$M,'sys inv movment rpt'!$L:$L,$M789,'sys inv movment rpt'!$N:$N,AC$1)</f>
        <v>0</v>
      </c>
      <c r="AD789" s="86">
        <f>SUMIFS('sys inv movment rpt'!$M:$M,'sys inv movment rpt'!$L:$L,$M789,'sys inv movment rpt'!$N:$N,AD$1)</f>
        <v>0</v>
      </c>
      <c r="AE789" s="86">
        <f>SUMIFS('sys inv movment rpt'!$M:$M,'sys inv movment rpt'!$L:$L,$M789,'sys inv movment rpt'!$N:$N,AE$1)</f>
        <v>0</v>
      </c>
      <c r="AF789" s="86">
        <f>SUMIFS('sys inv movment rpt'!$M:$M,'sys inv movment rpt'!$L:$L,$M789,'sys inv movment rpt'!$N:$N,AF$1)</f>
        <v>0</v>
      </c>
      <c r="AG789" s="86">
        <f>SUMIFS('sys inv movment rpt'!$M:$M,'sys inv movment rpt'!$L:$L,$M789,'sys inv movment rpt'!$N:$N,AG$1)</f>
        <v>0</v>
      </c>
      <c r="AH789" s="86">
        <f>SUMIFS('sys inv movment rpt'!$M:$M,'sys inv movment rpt'!$L:$L,$M789,'sys inv movment rpt'!$N:$N,AH$1)</f>
        <v>0</v>
      </c>
      <c r="AI789" s="86">
        <f>SUMIFS('sys inv movment rpt'!$M:$M,'sys inv movment rpt'!$L:$L,$M789,'sys inv movment rpt'!$N:$N,AI$1)</f>
        <v>0</v>
      </c>
      <c r="AJ789" s="86">
        <f>SUMIFS('sys inv movment rpt'!$M:$M,'sys inv movment rpt'!$L:$L,$M789,'sys inv movment rpt'!$N:$N,AJ$1)</f>
        <v>0</v>
      </c>
      <c r="AK789" s="86">
        <f>SUMIFS('sys inv movment rpt'!$M:$M,'sys inv movment rpt'!$L:$L,$M789,'sys inv movment rpt'!$N:$N,AK$1)</f>
        <v>0</v>
      </c>
      <c r="AL789" s="86">
        <f>SUMIFS('sys inv movment rpt'!$M:$M,'sys inv movment rpt'!$L:$L,$M789,'sys inv movment rpt'!$N:$N,AL$1)</f>
        <v>0</v>
      </c>
      <c r="AM789" s="86">
        <f>SUMIFS('sys inv movment rpt'!$M:$M,'sys inv movment rpt'!$L:$L,$M789,'sys inv movment rpt'!$N:$N,AM$1)</f>
        <v>0</v>
      </c>
      <c r="AN789" s="86">
        <f>SUMIFS('sys inv movment rpt'!$M:$M,'sys inv movment rpt'!$L:$L,$M789,'sys inv movment rpt'!$N:$N,AN$1)</f>
        <v>0</v>
      </c>
      <c r="AO789" s="86">
        <f>SUMIFS('sys inv movment rpt'!$M:$M,'sys inv movment rpt'!$L:$L,$M789,'sys inv movment rpt'!$N:$N,AO$1)</f>
        <v>0</v>
      </c>
      <c r="AP789" s="86">
        <f>SUMIFS('sys inv movment rpt'!$M:$M,'sys inv movment rpt'!$L:$L,$M789,'sys inv movment rpt'!$N:$N,AP$1)</f>
        <v>0</v>
      </c>
      <c r="AQ789" s="86">
        <f>SUMIFS('sys inv movment rpt'!$M:$M,'sys inv movment rpt'!$L:$L,$M789,'sys inv movment rpt'!$N:$N,AQ$1)</f>
        <v>0</v>
      </c>
      <c r="AR789" s="86">
        <f>SUMIFS('sys inv movment rpt'!$M:$M,'sys inv movment rpt'!$L:$L,$M789,'sys inv movment rpt'!$N:$N,AR$1)</f>
        <v>0</v>
      </c>
      <c r="AS789" s="86">
        <f>SUMIFS('sys inv movment rpt'!$M:$M,'sys inv movment rpt'!$L:$L,$M789,'sys inv movment rpt'!$N:$N,AS$1)</f>
        <v>0</v>
      </c>
      <c r="AT789" s="86">
        <f>SUMIFS('sys inv movment rpt'!$M:$M,'sys inv movment rpt'!$L:$L,$M789,'sys inv movment rpt'!$N:$N,AT$1)</f>
        <v>0</v>
      </c>
      <c r="AU789" s="86">
        <f>SUMIFS('sys inv movment rpt'!$M:$M,'sys inv movment rpt'!$L:$L,$M789,'sys inv movment rpt'!$N:$N,AU$1)</f>
        <v>0</v>
      </c>
      <c r="AV789" s="86">
        <f>SUMIFS('sys inv movment rpt'!$M:$M,'sys inv movment rpt'!$L:$L,$M789,'sys inv movment rpt'!$N:$N,AV$1)</f>
        <v>0</v>
      </c>
      <c r="AW789" s="87" t="str">
        <f>IFERROR(VLOOKUP(A789,'sys-backorder details'!E:U,17,0),"-")</f>
        <v>-</v>
      </c>
      <c r="AX789" s="87" t="str">
        <f>IF(K789&gt;1,VLOOKUP(A789,'settings-routing'!A:I,9,0),"")</f>
        <v/>
      </c>
    </row>
    <row r="790" ht="12.75" hidden="1" customHeight="1">
      <c r="A790" s="50" t="s">
        <v>1719</v>
      </c>
      <c r="B790" s="50" t="s">
        <v>1720</v>
      </c>
      <c r="C790" s="50">
        <f t="shared" si="2"/>
        <v>0</v>
      </c>
      <c r="D790" s="80">
        <f>SUMIF('Stocks 101-111'!$J:$J,'item dashboard'!A790,'Stocks 101-111'!K:K)</f>
        <v>0</v>
      </c>
      <c r="E790" s="80">
        <f>SUMIF('Stocks 101-111'!$J:$J,'item dashboard'!A790,'Stocks 101-111'!$L:$L)</f>
        <v>0</v>
      </c>
      <c r="F790" s="81">
        <f t="shared" si="3"/>
        <v>0</v>
      </c>
      <c r="G790" s="82">
        <f t="shared" si="4"/>
        <v>0</v>
      </c>
      <c r="H790" s="50">
        <f>SUMIFS('sys-backorder details'!$M:$M,'sys-backorder details'!$E:$E,'item dashboard'!A790,'sys-backorder details'!$V:$V,"")</f>
        <v>0</v>
      </c>
      <c r="I790" s="83">
        <f>SUMIF('settings-routing'!$I:$I,'item dashboard'!A790,'settings-routing'!$O:$O)</f>
        <v>0</v>
      </c>
      <c r="J790" s="50">
        <f>SUMIFS('sys-backorder details'!$M:$M,'sys-backorder details'!$E:$E,'item dashboard'!A790,'sys-backorder details'!$V:$V,"Call off")</f>
        <v>0</v>
      </c>
      <c r="K790" s="84">
        <f t="shared" si="5"/>
        <v>0</v>
      </c>
      <c r="L790" s="84">
        <f>SUMIF('Production Plan'!$E:$E,'item dashboard'!A790,'Production Plan'!$N:$N)</f>
        <v>0</v>
      </c>
      <c r="M790" s="85" t="str">
        <f t="shared" si="6"/>
        <v>B-L25-N210MAS-S-5 Ltr. Nat Pntd Nairobi Masters Shampoo Jerrycan</v>
      </c>
      <c r="N790" s="86">
        <f>SUMIFS('sys inv movment rpt'!$M:$M,'sys inv movment rpt'!$L:$L,$M790,'sys inv movment rpt'!$N:$N,N$1)</f>
        <v>0</v>
      </c>
      <c r="O790" s="86">
        <f>SUMIFS('sys inv movment rpt'!$M:$M,'sys inv movment rpt'!$L:$L,$M790,'sys inv movment rpt'!$N:$N,O$1)</f>
        <v>0</v>
      </c>
      <c r="P790" s="86">
        <f>SUMIFS('sys inv movment rpt'!$M:$M,'sys inv movment rpt'!$L:$L,$M790,'sys inv movment rpt'!$N:$N,P$1)</f>
        <v>0</v>
      </c>
      <c r="Q790" s="86">
        <f>SUMIFS('sys inv movment rpt'!$M:$M,'sys inv movment rpt'!$L:$L,$M790,'sys inv movment rpt'!$N:$N,Q$1)</f>
        <v>0</v>
      </c>
      <c r="R790" s="86">
        <f>SUMIFS('sys inv movment rpt'!$M:$M,'sys inv movment rpt'!$L:$L,$M790,'sys inv movment rpt'!$N:$N,R$1)</f>
        <v>0</v>
      </c>
      <c r="S790" s="86">
        <f>SUMIFS('sys inv movment rpt'!$M:$M,'sys inv movment rpt'!$L:$L,$M790,'sys inv movment rpt'!$N:$N,S$1)</f>
        <v>0</v>
      </c>
      <c r="T790" s="86">
        <f>SUMIFS('sys inv movment rpt'!$M:$M,'sys inv movment rpt'!$L:$L,$M790,'sys inv movment rpt'!$N:$N,T$1)</f>
        <v>0</v>
      </c>
      <c r="U790" s="86">
        <f>SUMIFS('sys inv movment rpt'!$M:$M,'sys inv movment rpt'!$L:$L,$M790,'sys inv movment rpt'!$N:$N,U$1)</f>
        <v>0</v>
      </c>
      <c r="V790" s="86">
        <f>SUMIFS('sys inv movment rpt'!$M:$M,'sys inv movment rpt'!$L:$L,$M790,'sys inv movment rpt'!$N:$N,V$1)</f>
        <v>0</v>
      </c>
      <c r="W790" s="86">
        <f>SUMIFS('sys inv movment rpt'!$M:$M,'sys inv movment rpt'!$L:$L,$M790,'sys inv movment rpt'!$N:$N,W$1)</f>
        <v>0</v>
      </c>
      <c r="X790" s="86">
        <f>SUMIFS('sys inv movment rpt'!$M:$M,'sys inv movment rpt'!$L:$L,$M790,'sys inv movment rpt'!$N:$N,X$1)</f>
        <v>0</v>
      </c>
      <c r="Y790" s="86">
        <f>SUMIFS('sys inv movment rpt'!$M:$M,'sys inv movment rpt'!$L:$L,$M790,'sys inv movment rpt'!$N:$N,Y$1)</f>
        <v>0</v>
      </c>
      <c r="Z790" s="86">
        <f>SUMIFS('sys inv movment rpt'!$M:$M,'sys inv movment rpt'!$L:$L,$M790,'sys inv movment rpt'!$N:$N,Z$1)</f>
        <v>0</v>
      </c>
      <c r="AA790" s="86">
        <f>SUMIFS('sys inv movment rpt'!$M:$M,'sys inv movment rpt'!$L:$L,$M790,'sys inv movment rpt'!$N:$N,AA$1)</f>
        <v>0</v>
      </c>
      <c r="AB790" s="86">
        <f>SUMIFS('sys inv movment rpt'!$M:$M,'sys inv movment rpt'!$L:$L,$M790,'sys inv movment rpt'!$N:$N,AB$1)</f>
        <v>0</v>
      </c>
      <c r="AC790" s="86">
        <f>SUMIFS('sys inv movment rpt'!$M:$M,'sys inv movment rpt'!$L:$L,$M790,'sys inv movment rpt'!$N:$N,AC$1)</f>
        <v>0</v>
      </c>
      <c r="AD790" s="86">
        <f>SUMIFS('sys inv movment rpt'!$M:$M,'sys inv movment rpt'!$L:$L,$M790,'sys inv movment rpt'!$N:$N,AD$1)</f>
        <v>0</v>
      </c>
      <c r="AE790" s="86">
        <f>SUMIFS('sys inv movment rpt'!$M:$M,'sys inv movment rpt'!$L:$L,$M790,'sys inv movment rpt'!$N:$N,AE$1)</f>
        <v>0</v>
      </c>
      <c r="AF790" s="86">
        <f>SUMIFS('sys inv movment rpt'!$M:$M,'sys inv movment rpt'!$L:$L,$M790,'sys inv movment rpt'!$N:$N,AF$1)</f>
        <v>0</v>
      </c>
      <c r="AG790" s="86">
        <f>SUMIFS('sys inv movment rpt'!$M:$M,'sys inv movment rpt'!$L:$L,$M790,'sys inv movment rpt'!$N:$N,AG$1)</f>
        <v>0</v>
      </c>
      <c r="AH790" s="86">
        <f>SUMIFS('sys inv movment rpt'!$M:$M,'sys inv movment rpt'!$L:$L,$M790,'sys inv movment rpt'!$N:$N,AH$1)</f>
        <v>0</v>
      </c>
      <c r="AI790" s="86">
        <f>SUMIFS('sys inv movment rpt'!$M:$M,'sys inv movment rpt'!$L:$L,$M790,'sys inv movment rpt'!$N:$N,AI$1)</f>
        <v>0</v>
      </c>
      <c r="AJ790" s="86">
        <f>SUMIFS('sys inv movment rpt'!$M:$M,'sys inv movment rpt'!$L:$L,$M790,'sys inv movment rpt'!$N:$N,AJ$1)</f>
        <v>0</v>
      </c>
      <c r="AK790" s="86">
        <f>SUMIFS('sys inv movment rpt'!$M:$M,'sys inv movment rpt'!$L:$L,$M790,'sys inv movment rpt'!$N:$N,AK$1)</f>
        <v>0</v>
      </c>
      <c r="AL790" s="86">
        <f>SUMIFS('sys inv movment rpt'!$M:$M,'sys inv movment rpt'!$L:$L,$M790,'sys inv movment rpt'!$N:$N,AL$1)</f>
        <v>0</v>
      </c>
      <c r="AM790" s="86">
        <f>SUMIFS('sys inv movment rpt'!$M:$M,'sys inv movment rpt'!$L:$L,$M790,'sys inv movment rpt'!$N:$N,AM$1)</f>
        <v>0</v>
      </c>
      <c r="AN790" s="86">
        <f>SUMIFS('sys inv movment rpt'!$M:$M,'sys inv movment rpt'!$L:$L,$M790,'sys inv movment rpt'!$N:$N,AN$1)</f>
        <v>0</v>
      </c>
      <c r="AO790" s="86">
        <f>SUMIFS('sys inv movment rpt'!$M:$M,'sys inv movment rpt'!$L:$L,$M790,'sys inv movment rpt'!$N:$N,AO$1)</f>
        <v>0</v>
      </c>
      <c r="AP790" s="86">
        <f>SUMIFS('sys inv movment rpt'!$M:$M,'sys inv movment rpt'!$L:$L,$M790,'sys inv movment rpt'!$N:$N,AP$1)</f>
        <v>0</v>
      </c>
      <c r="AQ790" s="86">
        <f>SUMIFS('sys inv movment rpt'!$M:$M,'sys inv movment rpt'!$L:$L,$M790,'sys inv movment rpt'!$N:$N,AQ$1)</f>
        <v>0</v>
      </c>
      <c r="AR790" s="86">
        <f>SUMIFS('sys inv movment rpt'!$M:$M,'sys inv movment rpt'!$L:$L,$M790,'sys inv movment rpt'!$N:$N,AR$1)</f>
        <v>0</v>
      </c>
      <c r="AS790" s="86">
        <f>SUMIFS('sys inv movment rpt'!$M:$M,'sys inv movment rpt'!$L:$L,$M790,'sys inv movment rpt'!$N:$N,AS$1)</f>
        <v>0</v>
      </c>
      <c r="AT790" s="86">
        <f>SUMIFS('sys inv movment rpt'!$M:$M,'sys inv movment rpt'!$L:$L,$M790,'sys inv movment rpt'!$N:$N,AT$1)</f>
        <v>0</v>
      </c>
      <c r="AU790" s="86">
        <f>SUMIFS('sys inv movment rpt'!$M:$M,'sys inv movment rpt'!$L:$L,$M790,'sys inv movment rpt'!$N:$N,AU$1)</f>
        <v>0</v>
      </c>
      <c r="AV790" s="86">
        <f>SUMIFS('sys inv movment rpt'!$M:$M,'sys inv movment rpt'!$L:$L,$M790,'sys inv movment rpt'!$N:$N,AV$1)</f>
        <v>0</v>
      </c>
      <c r="AW790" s="87" t="str">
        <f>IFERROR(VLOOKUP(A790,'sys-backorder details'!E:U,17,0),"-")</f>
        <v>-</v>
      </c>
      <c r="AX790" s="87" t="str">
        <f>IF(K790&gt;1,VLOOKUP(A790,'settings-routing'!A:I,9,0),"")</f>
        <v/>
      </c>
    </row>
    <row r="791" ht="12.75" hidden="1" customHeight="1">
      <c r="A791" s="50" t="s">
        <v>1721</v>
      </c>
      <c r="B791" s="50" t="s">
        <v>1722</v>
      </c>
      <c r="C791" s="50">
        <f t="shared" si="2"/>
        <v>0</v>
      </c>
      <c r="D791" s="80">
        <f>SUMIF('Stocks 101-111'!$J:$J,'item dashboard'!A791,'Stocks 101-111'!K:K)</f>
        <v>0</v>
      </c>
      <c r="E791" s="80">
        <f>SUMIF('Stocks 101-111'!$J:$J,'item dashboard'!A791,'Stocks 101-111'!$L:$L)</f>
        <v>0</v>
      </c>
      <c r="F791" s="81">
        <f t="shared" si="3"/>
        <v>0</v>
      </c>
      <c r="G791" s="82">
        <f t="shared" si="4"/>
        <v>0</v>
      </c>
      <c r="H791" s="50">
        <f>SUMIFS('sys-backorder details'!$M:$M,'sys-backorder details'!$E:$E,'item dashboard'!A791,'sys-backorder details'!$V:$V,"")</f>
        <v>0</v>
      </c>
      <c r="I791" s="83">
        <f>SUMIF('settings-routing'!$I:$I,'item dashboard'!A791,'settings-routing'!$O:$O)</f>
        <v>0</v>
      </c>
      <c r="J791" s="50">
        <f>SUMIFS('sys-backorder details'!$M:$M,'sys-backorder details'!$E:$E,'item dashboard'!A791,'sys-backorder details'!$V:$V,"Call off")</f>
        <v>0</v>
      </c>
      <c r="K791" s="84">
        <f t="shared" si="5"/>
        <v>0</v>
      </c>
      <c r="L791" s="84">
        <f>SUMIF('Production Plan'!$E:$E,'item dashboard'!A791,'Production Plan'!$N:$N)</f>
        <v>0</v>
      </c>
      <c r="M791" s="85" t="str">
        <f t="shared" si="6"/>
        <v>B-L25-N210PREBL-5Ltr. Natural Printed Premium Blue Jerrycan</v>
      </c>
      <c r="N791" s="86">
        <f>SUMIFS('sys inv movment rpt'!$M:$M,'sys inv movment rpt'!$L:$L,$M791,'sys inv movment rpt'!$N:$N,N$1)</f>
        <v>0</v>
      </c>
      <c r="O791" s="86">
        <f>SUMIFS('sys inv movment rpt'!$M:$M,'sys inv movment rpt'!$L:$L,$M791,'sys inv movment rpt'!$N:$N,O$1)</f>
        <v>0</v>
      </c>
      <c r="P791" s="86">
        <f>SUMIFS('sys inv movment rpt'!$M:$M,'sys inv movment rpt'!$L:$L,$M791,'sys inv movment rpt'!$N:$N,P$1)</f>
        <v>0</v>
      </c>
      <c r="Q791" s="86">
        <f>SUMIFS('sys inv movment rpt'!$M:$M,'sys inv movment rpt'!$L:$L,$M791,'sys inv movment rpt'!$N:$N,Q$1)</f>
        <v>0</v>
      </c>
      <c r="R791" s="86">
        <f>SUMIFS('sys inv movment rpt'!$M:$M,'sys inv movment rpt'!$L:$L,$M791,'sys inv movment rpt'!$N:$N,R$1)</f>
        <v>0</v>
      </c>
      <c r="S791" s="86">
        <f>SUMIFS('sys inv movment rpt'!$M:$M,'sys inv movment rpt'!$L:$L,$M791,'sys inv movment rpt'!$N:$N,S$1)</f>
        <v>0</v>
      </c>
      <c r="T791" s="86">
        <f>SUMIFS('sys inv movment rpt'!$M:$M,'sys inv movment rpt'!$L:$L,$M791,'sys inv movment rpt'!$N:$N,T$1)</f>
        <v>0</v>
      </c>
      <c r="U791" s="86">
        <f>SUMIFS('sys inv movment rpt'!$M:$M,'sys inv movment rpt'!$L:$L,$M791,'sys inv movment rpt'!$N:$N,U$1)</f>
        <v>0</v>
      </c>
      <c r="V791" s="86">
        <f>SUMIFS('sys inv movment rpt'!$M:$M,'sys inv movment rpt'!$L:$L,$M791,'sys inv movment rpt'!$N:$N,V$1)</f>
        <v>0</v>
      </c>
      <c r="W791" s="86">
        <f>SUMIFS('sys inv movment rpt'!$M:$M,'sys inv movment rpt'!$L:$L,$M791,'sys inv movment rpt'!$N:$N,W$1)</f>
        <v>0</v>
      </c>
      <c r="X791" s="86">
        <f>SUMIFS('sys inv movment rpt'!$M:$M,'sys inv movment rpt'!$L:$L,$M791,'sys inv movment rpt'!$N:$N,X$1)</f>
        <v>0</v>
      </c>
      <c r="Y791" s="86">
        <f>SUMIFS('sys inv movment rpt'!$M:$M,'sys inv movment rpt'!$L:$L,$M791,'sys inv movment rpt'!$N:$N,Y$1)</f>
        <v>0</v>
      </c>
      <c r="Z791" s="86">
        <f>SUMIFS('sys inv movment rpt'!$M:$M,'sys inv movment rpt'!$L:$L,$M791,'sys inv movment rpt'!$N:$N,Z$1)</f>
        <v>0</v>
      </c>
      <c r="AA791" s="86">
        <f>SUMIFS('sys inv movment rpt'!$M:$M,'sys inv movment rpt'!$L:$L,$M791,'sys inv movment rpt'!$N:$N,AA$1)</f>
        <v>0</v>
      </c>
      <c r="AB791" s="86">
        <f>SUMIFS('sys inv movment rpt'!$M:$M,'sys inv movment rpt'!$L:$L,$M791,'sys inv movment rpt'!$N:$N,AB$1)</f>
        <v>0</v>
      </c>
      <c r="AC791" s="86">
        <f>SUMIFS('sys inv movment rpt'!$M:$M,'sys inv movment rpt'!$L:$L,$M791,'sys inv movment rpt'!$N:$N,AC$1)</f>
        <v>0</v>
      </c>
      <c r="AD791" s="86">
        <f>SUMIFS('sys inv movment rpt'!$M:$M,'sys inv movment rpt'!$L:$L,$M791,'sys inv movment rpt'!$N:$N,AD$1)</f>
        <v>0</v>
      </c>
      <c r="AE791" s="86">
        <f>SUMIFS('sys inv movment rpt'!$M:$M,'sys inv movment rpt'!$L:$L,$M791,'sys inv movment rpt'!$N:$N,AE$1)</f>
        <v>0</v>
      </c>
      <c r="AF791" s="86">
        <f>SUMIFS('sys inv movment rpt'!$M:$M,'sys inv movment rpt'!$L:$L,$M791,'sys inv movment rpt'!$N:$N,AF$1)</f>
        <v>0</v>
      </c>
      <c r="AG791" s="86">
        <f>SUMIFS('sys inv movment rpt'!$M:$M,'sys inv movment rpt'!$L:$L,$M791,'sys inv movment rpt'!$N:$N,AG$1)</f>
        <v>0</v>
      </c>
      <c r="AH791" s="86">
        <f>SUMIFS('sys inv movment rpt'!$M:$M,'sys inv movment rpt'!$L:$L,$M791,'sys inv movment rpt'!$N:$N,AH$1)</f>
        <v>0</v>
      </c>
      <c r="AI791" s="86">
        <f>SUMIFS('sys inv movment rpt'!$M:$M,'sys inv movment rpt'!$L:$L,$M791,'sys inv movment rpt'!$N:$N,AI$1)</f>
        <v>0</v>
      </c>
      <c r="AJ791" s="86">
        <f>SUMIFS('sys inv movment rpt'!$M:$M,'sys inv movment rpt'!$L:$L,$M791,'sys inv movment rpt'!$N:$N,AJ$1)</f>
        <v>0</v>
      </c>
      <c r="AK791" s="86">
        <f>SUMIFS('sys inv movment rpt'!$M:$M,'sys inv movment rpt'!$L:$L,$M791,'sys inv movment rpt'!$N:$N,AK$1)</f>
        <v>0</v>
      </c>
      <c r="AL791" s="86">
        <f>SUMIFS('sys inv movment rpt'!$M:$M,'sys inv movment rpt'!$L:$L,$M791,'sys inv movment rpt'!$N:$N,AL$1)</f>
        <v>0</v>
      </c>
      <c r="AM791" s="86">
        <f>SUMIFS('sys inv movment rpt'!$M:$M,'sys inv movment rpt'!$L:$L,$M791,'sys inv movment rpt'!$N:$N,AM$1)</f>
        <v>0</v>
      </c>
      <c r="AN791" s="86">
        <f>SUMIFS('sys inv movment rpt'!$M:$M,'sys inv movment rpt'!$L:$L,$M791,'sys inv movment rpt'!$N:$N,AN$1)</f>
        <v>0</v>
      </c>
      <c r="AO791" s="86">
        <f>SUMIFS('sys inv movment rpt'!$M:$M,'sys inv movment rpt'!$L:$L,$M791,'sys inv movment rpt'!$N:$N,AO$1)</f>
        <v>0</v>
      </c>
      <c r="AP791" s="86">
        <f>SUMIFS('sys inv movment rpt'!$M:$M,'sys inv movment rpt'!$L:$L,$M791,'sys inv movment rpt'!$N:$N,AP$1)</f>
        <v>0</v>
      </c>
      <c r="AQ791" s="86">
        <f>SUMIFS('sys inv movment rpt'!$M:$M,'sys inv movment rpt'!$L:$L,$M791,'sys inv movment rpt'!$N:$N,AQ$1)</f>
        <v>0</v>
      </c>
      <c r="AR791" s="86">
        <f>SUMIFS('sys inv movment rpt'!$M:$M,'sys inv movment rpt'!$L:$L,$M791,'sys inv movment rpt'!$N:$N,AR$1)</f>
        <v>0</v>
      </c>
      <c r="AS791" s="86">
        <f>SUMIFS('sys inv movment rpt'!$M:$M,'sys inv movment rpt'!$L:$L,$M791,'sys inv movment rpt'!$N:$N,AS$1)</f>
        <v>0</v>
      </c>
      <c r="AT791" s="86">
        <f>SUMIFS('sys inv movment rpt'!$M:$M,'sys inv movment rpt'!$L:$L,$M791,'sys inv movment rpt'!$N:$N,AT$1)</f>
        <v>0</v>
      </c>
      <c r="AU791" s="86">
        <f>SUMIFS('sys inv movment rpt'!$M:$M,'sys inv movment rpt'!$L:$L,$M791,'sys inv movment rpt'!$N:$N,AU$1)</f>
        <v>0</v>
      </c>
      <c r="AV791" s="86">
        <f>SUMIFS('sys inv movment rpt'!$M:$M,'sys inv movment rpt'!$L:$L,$M791,'sys inv movment rpt'!$N:$N,AV$1)</f>
        <v>0</v>
      </c>
      <c r="AW791" s="87" t="str">
        <f>IFERROR(VLOOKUP(A791,'sys-backorder details'!E:U,17,0),"-")</f>
        <v>-</v>
      </c>
      <c r="AX791" s="87" t="str">
        <f>IF(K791&gt;1,VLOOKUP(A791,'settings-routing'!A:I,9,0),"")</f>
        <v/>
      </c>
    </row>
    <row r="792" ht="12.75" hidden="1" customHeight="1">
      <c r="A792" s="28" t="s">
        <v>1723</v>
      </c>
      <c r="B792" s="28" t="s">
        <v>1724</v>
      </c>
      <c r="C792" s="50">
        <f t="shared" si="2"/>
        <v>0</v>
      </c>
      <c r="D792" s="80">
        <f>SUMIF('Stocks 101-111'!$J:$J,'item dashboard'!A792,'Stocks 101-111'!K:K)</f>
        <v>0</v>
      </c>
      <c r="E792" s="80">
        <f>SUMIF('Stocks 101-111'!$J:$J,'item dashboard'!A792,'Stocks 101-111'!$L:$L)</f>
        <v>0</v>
      </c>
      <c r="F792" s="81">
        <f t="shared" si="3"/>
        <v>0</v>
      </c>
      <c r="G792" s="82">
        <f t="shared" si="4"/>
        <v>0</v>
      </c>
      <c r="H792" s="50">
        <f>SUMIFS('sys-backorder details'!$M:$M,'sys-backorder details'!$E:$E,'item dashboard'!A792,'sys-backorder details'!$V:$V,"")</f>
        <v>0</v>
      </c>
      <c r="I792" s="83">
        <f>SUMIF('settings-routing'!$I:$I,'item dashboard'!A792,'settings-routing'!$O:$O)</f>
        <v>0</v>
      </c>
      <c r="J792" s="50">
        <f>SUMIFS('sys-backorder details'!$M:$M,'sys-backorder details'!$E:$E,'item dashboard'!A792,'sys-backorder details'!$V:$V,"Call off")</f>
        <v>0</v>
      </c>
      <c r="K792" s="84">
        <f t="shared" si="5"/>
        <v>0</v>
      </c>
      <c r="L792" s="84">
        <f>SUMIF('Production Plan'!$E:$E,'item dashboard'!A792,'Production Plan'!$N:$N)</f>
        <v>0</v>
      </c>
      <c r="M792" s="85" t="str">
        <f t="shared" si="6"/>
        <v>B-L25-N210PRERED-5 Ltr. Natural Printed Premium Red Jerrycan</v>
      </c>
      <c r="N792" s="86">
        <f>SUMIFS('sys inv movment rpt'!$M:$M,'sys inv movment rpt'!$L:$L,$M792,'sys inv movment rpt'!$N:$N,N$1)</f>
        <v>0</v>
      </c>
      <c r="O792" s="86">
        <f>SUMIFS('sys inv movment rpt'!$M:$M,'sys inv movment rpt'!$L:$L,$M792,'sys inv movment rpt'!$N:$N,O$1)</f>
        <v>0</v>
      </c>
      <c r="P792" s="86">
        <f>SUMIFS('sys inv movment rpt'!$M:$M,'sys inv movment rpt'!$L:$L,$M792,'sys inv movment rpt'!$N:$N,P$1)</f>
        <v>0</v>
      </c>
      <c r="Q792" s="86">
        <f>SUMIFS('sys inv movment rpt'!$M:$M,'sys inv movment rpt'!$L:$L,$M792,'sys inv movment rpt'!$N:$N,Q$1)</f>
        <v>0</v>
      </c>
      <c r="R792" s="86">
        <f>SUMIFS('sys inv movment rpt'!$M:$M,'sys inv movment rpt'!$L:$L,$M792,'sys inv movment rpt'!$N:$N,R$1)</f>
        <v>0</v>
      </c>
      <c r="S792" s="86">
        <f>SUMIFS('sys inv movment rpt'!$M:$M,'sys inv movment rpt'!$L:$L,$M792,'sys inv movment rpt'!$N:$N,S$1)</f>
        <v>0</v>
      </c>
      <c r="T792" s="86">
        <f>SUMIFS('sys inv movment rpt'!$M:$M,'sys inv movment rpt'!$L:$L,$M792,'sys inv movment rpt'!$N:$N,T$1)</f>
        <v>0</v>
      </c>
      <c r="U792" s="86">
        <f>SUMIFS('sys inv movment rpt'!$M:$M,'sys inv movment rpt'!$L:$L,$M792,'sys inv movment rpt'!$N:$N,U$1)</f>
        <v>0</v>
      </c>
      <c r="V792" s="86">
        <f>SUMIFS('sys inv movment rpt'!$M:$M,'sys inv movment rpt'!$L:$L,$M792,'sys inv movment rpt'!$N:$N,V$1)</f>
        <v>0</v>
      </c>
      <c r="W792" s="86">
        <f>SUMIFS('sys inv movment rpt'!$M:$M,'sys inv movment rpt'!$L:$L,$M792,'sys inv movment rpt'!$N:$N,W$1)</f>
        <v>0</v>
      </c>
      <c r="X792" s="86">
        <f>SUMIFS('sys inv movment rpt'!$M:$M,'sys inv movment rpt'!$L:$L,$M792,'sys inv movment rpt'!$N:$N,X$1)</f>
        <v>0</v>
      </c>
      <c r="Y792" s="86">
        <f>SUMIFS('sys inv movment rpt'!$M:$M,'sys inv movment rpt'!$L:$L,$M792,'sys inv movment rpt'!$N:$N,Y$1)</f>
        <v>0</v>
      </c>
      <c r="Z792" s="86">
        <f>SUMIFS('sys inv movment rpt'!$M:$M,'sys inv movment rpt'!$L:$L,$M792,'sys inv movment rpt'!$N:$N,Z$1)</f>
        <v>0</v>
      </c>
      <c r="AA792" s="86">
        <f>SUMIFS('sys inv movment rpt'!$M:$M,'sys inv movment rpt'!$L:$L,$M792,'sys inv movment rpt'!$N:$N,AA$1)</f>
        <v>0</v>
      </c>
      <c r="AB792" s="86">
        <f>SUMIFS('sys inv movment rpt'!$M:$M,'sys inv movment rpt'!$L:$L,$M792,'sys inv movment rpt'!$N:$N,AB$1)</f>
        <v>0</v>
      </c>
      <c r="AC792" s="86">
        <f>SUMIFS('sys inv movment rpt'!$M:$M,'sys inv movment rpt'!$L:$L,$M792,'sys inv movment rpt'!$N:$N,AC$1)</f>
        <v>0</v>
      </c>
      <c r="AD792" s="86">
        <f>SUMIFS('sys inv movment rpt'!$M:$M,'sys inv movment rpt'!$L:$L,$M792,'sys inv movment rpt'!$N:$N,AD$1)</f>
        <v>0</v>
      </c>
      <c r="AE792" s="86">
        <f>SUMIFS('sys inv movment rpt'!$M:$M,'sys inv movment rpt'!$L:$L,$M792,'sys inv movment rpt'!$N:$N,AE$1)</f>
        <v>0</v>
      </c>
      <c r="AF792" s="86">
        <f>SUMIFS('sys inv movment rpt'!$M:$M,'sys inv movment rpt'!$L:$L,$M792,'sys inv movment rpt'!$N:$N,AF$1)</f>
        <v>0</v>
      </c>
      <c r="AG792" s="86">
        <f>SUMIFS('sys inv movment rpt'!$M:$M,'sys inv movment rpt'!$L:$L,$M792,'sys inv movment rpt'!$N:$N,AG$1)</f>
        <v>0</v>
      </c>
      <c r="AH792" s="86">
        <f>SUMIFS('sys inv movment rpt'!$M:$M,'sys inv movment rpt'!$L:$L,$M792,'sys inv movment rpt'!$N:$N,AH$1)</f>
        <v>0</v>
      </c>
      <c r="AI792" s="86">
        <f>SUMIFS('sys inv movment rpt'!$M:$M,'sys inv movment rpt'!$L:$L,$M792,'sys inv movment rpt'!$N:$N,AI$1)</f>
        <v>0</v>
      </c>
      <c r="AJ792" s="86">
        <f>SUMIFS('sys inv movment rpt'!$M:$M,'sys inv movment rpt'!$L:$L,$M792,'sys inv movment rpt'!$N:$N,AJ$1)</f>
        <v>0</v>
      </c>
      <c r="AK792" s="86">
        <f>SUMIFS('sys inv movment rpt'!$M:$M,'sys inv movment rpt'!$L:$L,$M792,'sys inv movment rpt'!$N:$N,AK$1)</f>
        <v>0</v>
      </c>
      <c r="AL792" s="86">
        <f>SUMIFS('sys inv movment rpt'!$M:$M,'sys inv movment rpt'!$L:$L,$M792,'sys inv movment rpt'!$N:$N,AL$1)</f>
        <v>0</v>
      </c>
      <c r="AM792" s="86">
        <f>SUMIFS('sys inv movment rpt'!$M:$M,'sys inv movment rpt'!$L:$L,$M792,'sys inv movment rpt'!$N:$N,AM$1)</f>
        <v>0</v>
      </c>
      <c r="AN792" s="86">
        <f>SUMIFS('sys inv movment rpt'!$M:$M,'sys inv movment rpt'!$L:$L,$M792,'sys inv movment rpt'!$N:$N,AN$1)</f>
        <v>0</v>
      </c>
      <c r="AO792" s="86">
        <f>SUMIFS('sys inv movment rpt'!$M:$M,'sys inv movment rpt'!$L:$L,$M792,'sys inv movment rpt'!$N:$N,AO$1)</f>
        <v>0</v>
      </c>
      <c r="AP792" s="86">
        <f>SUMIFS('sys inv movment rpt'!$M:$M,'sys inv movment rpt'!$L:$L,$M792,'sys inv movment rpt'!$N:$N,AP$1)</f>
        <v>0</v>
      </c>
      <c r="AQ792" s="86">
        <f>SUMIFS('sys inv movment rpt'!$M:$M,'sys inv movment rpt'!$L:$L,$M792,'sys inv movment rpt'!$N:$N,AQ$1)</f>
        <v>0</v>
      </c>
      <c r="AR792" s="86">
        <f>SUMIFS('sys inv movment rpt'!$M:$M,'sys inv movment rpt'!$L:$L,$M792,'sys inv movment rpt'!$N:$N,AR$1)</f>
        <v>0</v>
      </c>
      <c r="AS792" s="86">
        <f>SUMIFS('sys inv movment rpt'!$M:$M,'sys inv movment rpt'!$L:$L,$M792,'sys inv movment rpt'!$N:$N,AS$1)</f>
        <v>0</v>
      </c>
      <c r="AT792" s="86">
        <f>SUMIFS('sys inv movment rpt'!$M:$M,'sys inv movment rpt'!$L:$L,$M792,'sys inv movment rpt'!$N:$N,AT$1)</f>
        <v>0</v>
      </c>
      <c r="AU792" s="86">
        <f>SUMIFS('sys inv movment rpt'!$M:$M,'sys inv movment rpt'!$L:$L,$M792,'sys inv movment rpt'!$N:$N,AU$1)</f>
        <v>0</v>
      </c>
      <c r="AV792" s="86">
        <f>SUMIFS('sys inv movment rpt'!$M:$M,'sys inv movment rpt'!$L:$L,$M792,'sys inv movment rpt'!$N:$N,AV$1)</f>
        <v>0</v>
      </c>
      <c r="AW792" s="87" t="str">
        <f>IFERROR(VLOOKUP(A792,'sys-backorder details'!E:U,17,0),"-")</f>
        <v>-</v>
      </c>
      <c r="AX792" s="87" t="str">
        <f>IF(K792&gt;1,VLOOKUP(A792,'settings-routing'!A:I,9,0),"")</f>
        <v/>
      </c>
    </row>
    <row r="793" ht="12.75" hidden="1" customHeight="1">
      <c r="A793" s="50" t="s">
        <v>1725</v>
      </c>
      <c r="B793" s="50" t="s">
        <v>1726</v>
      </c>
      <c r="C793" s="50">
        <f t="shared" si="2"/>
        <v>0</v>
      </c>
      <c r="D793" s="80">
        <f>SUMIF('Stocks 101-111'!$J:$J,'item dashboard'!A793,'Stocks 101-111'!K:K)</f>
        <v>0</v>
      </c>
      <c r="E793" s="80">
        <f>SUMIF('Stocks 101-111'!$J:$J,'item dashboard'!A793,'Stocks 101-111'!$L:$L)</f>
        <v>0</v>
      </c>
      <c r="F793" s="81">
        <f t="shared" si="3"/>
        <v>0</v>
      </c>
      <c r="G793" s="82">
        <f t="shared" si="4"/>
        <v>0</v>
      </c>
      <c r="H793" s="50">
        <f>SUMIFS('sys-backorder details'!$M:$M,'sys-backorder details'!$E:$E,'item dashboard'!A793,'sys-backorder details'!$V:$V,"")</f>
        <v>0</v>
      </c>
      <c r="I793" s="83">
        <f>SUMIF('settings-routing'!$I:$I,'item dashboard'!A793,'settings-routing'!$O:$O)</f>
        <v>0</v>
      </c>
      <c r="J793" s="50">
        <f>SUMIFS('sys-backorder details'!$M:$M,'sys-backorder details'!$E:$E,'item dashboard'!A793,'sys-backorder details'!$V:$V,"Call off")</f>
        <v>0</v>
      </c>
      <c r="K793" s="84">
        <f t="shared" si="5"/>
        <v>0</v>
      </c>
      <c r="L793" s="84">
        <f>SUMIF('Production Plan'!$E:$E,'item dashboard'!A793,'Production Plan'!$N:$N)</f>
        <v>0</v>
      </c>
      <c r="M793" s="85" t="str">
        <f t="shared" si="6"/>
        <v>B-L25-N210SKIN-5Ltr Natural Printed Skin Hair JerryCan</v>
      </c>
      <c r="N793" s="86">
        <f>SUMIFS('sys inv movment rpt'!$M:$M,'sys inv movment rpt'!$L:$L,$M793,'sys inv movment rpt'!$N:$N,N$1)</f>
        <v>0</v>
      </c>
      <c r="O793" s="86">
        <f>SUMIFS('sys inv movment rpt'!$M:$M,'sys inv movment rpt'!$L:$L,$M793,'sys inv movment rpt'!$N:$N,O$1)</f>
        <v>0</v>
      </c>
      <c r="P793" s="86">
        <f>SUMIFS('sys inv movment rpt'!$M:$M,'sys inv movment rpt'!$L:$L,$M793,'sys inv movment rpt'!$N:$N,P$1)</f>
        <v>0</v>
      </c>
      <c r="Q793" s="86">
        <f>SUMIFS('sys inv movment rpt'!$M:$M,'sys inv movment rpt'!$L:$L,$M793,'sys inv movment rpt'!$N:$N,Q$1)</f>
        <v>0</v>
      </c>
      <c r="R793" s="86">
        <f>SUMIFS('sys inv movment rpt'!$M:$M,'sys inv movment rpt'!$L:$L,$M793,'sys inv movment rpt'!$N:$N,R$1)</f>
        <v>0</v>
      </c>
      <c r="S793" s="86">
        <f>SUMIFS('sys inv movment rpt'!$M:$M,'sys inv movment rpt'!$L:$L,$M793,'sys inv movment rpt'!$N:$N,S$1)</f>
        <v>0</v>
      </c>
      <c r="T793" s="86">
        <f>SUMIFS('sys inv movment rpt'!$M:$M,'sys inv movment rpt'!$L:$L,$M793,'sys inv movment rpt'!$N:$N,T$1)</f>
        <v>0</v>
      </c>
      <c r="U793" s="86">
        <f>SUMIFS('sys inv movment rpt'!$M:$M,'sys inv movment rpt'!$L:$L,$M793,'sys inv movment rpt'!$N:$N,U$1)</f>
        <v>0</v>
      </c>
      <c r="V793" s="86">
        <f>SUMIFS('sys inv movment rpt'!$M:$M,'sys inv movment rpt'!$L:$L,$M793,'sys inv movment rpt'!$N:$N,V$1)</f>
        <v>0</v>
      </c>
      <c r="W793" s="86">
        <f>SUMIFS('sys inv movment rpt'!$M:$M,'sys inv movment rpt'!$L:$L,$M793,'sys inv movment rpt'!$N:$N,W$1)</f>
        <v>0</v>
      </c>
      <c r="X793" s="86">
        <f>SUMIFS('sys inv movment rpt'!$M:$M,'sys inv movment rpt'!$L:$L,$M793,'sys inv movment rpt'!$N:$N,X$1)</f>
        <v>0</v>
      </c>
      <c r="Y793" s="86">
        <f>SUMIFS('sys inv movment rpt'!$M:$M,'sys inv movment rpt'!$L:$L,$M793,'sys inv movment rpt'!$N:$N,Y$1)</f>
        <v>0</v>
      </c>
      <c r="Z793" s="86">
        <f>SUMIFS('sys inv movment rpt'!$M:$M,'sys inv movment rpt'!$L:$L,$M793,'sys inv movment rpt'!$N:$N,Z$1)</f>
        <v>0</v>
      </c>
      <c r="AA793" s="86">
        <f>SUMIFS('sys inv movment rpt'!$M:$M,'sys inv movment rpt'!$L:$L,$M793,'sys inv movment rpt'!$N:$N,AA$1)</f>
        <v>0</v>
      </c>
      <c r="AB793" s="86">
        <f>SUMIFS('sys inv movment rpt'!$M:$M,'sys inv movment rpt'!$L:$L,$M793,'sys inv movment rpt'!$N:$N,AB$1)</f>
        <v>0</v>
      </c>
      <c r="AC793" s="86">
        <f>SUMIFS('sys inv movment rpt'!$M:$M,'sys inv movment rpt'!$L:$L,$M793,'sys inv movment rpt'!$N:$N,AC$1)</f>
        <v>0</v>
      </c>
      <c r="AD793" s="86">
        <f>SUMIFS('sys inv movment rpt'!$M:$M,'sys inv movment rpt'!$L:$L,$M793,'sys inv movment rpt'!$N:$N,AD$1)</f>
        <v>0</v>
      </c>
      <c r="AE793" s="86">
        <f>SUMIFS('sys inv movment rpt'!$M:$M,'sys inv movment rpt'!$L:$L,$M793,'sys inv movment rpt'!$N:$N,AE$1)</f>
        <v>0</v>
      </c>
      <c r="AF793" s="86">
        <f>SUMIFS('sys inv movment rpt'!$M:$M,'sys inv movment rpt'!$L:$L,$M793,'sys inv movment rpt'!$N:$N,AF$1)</f>
        <v>0</v>
      </c>
      <c r="AG793" s="86">
        <f>SUMIFS('sys inv movment rpt'!$M:$M,'sys inv movment rpt'!$L:$L,$M793,'sys inv movment rpt'!$N:$N,AG$1)</f>
        <v>0</v>
      </c>
      <c r="AH793" s="86">
        <f>SUMIFS('sys inv movment rpt'!$M:$M,'sys inv movment rpt'!$L:$L,$M793,'sys inv movment rpt'!$N:$N,AH$1)</f>
        <v>0</v>
      </c>
      <c r="AI793" s="86">
        <f>SUMIFS('sys inv movment rpt'!$M:$M,'sys inv movment rpt'!$L:$L,$M793,'sys inv movment rpt'!$N:$N,AI$1)</f>
        <v>0</v>
      </c>
      <c r="AJ793" s="86">
        <f>SUMIFS('sys inv movment rpt'!$M:$M,'sys inv movment rpt'!$L:$L,$M793,'sys inv movment rpt'!$N:$N,AJ$1)</f>
        <v>0</v>
      </c>
      <c r="AK793" s="86">
        <f>SUMIFS('sys inv movment rpt'!$M:$M,'sys inv movment rpt'!$L:$L,$M793,'sys inv movment rpt'!$N:$N,AK$1)</f>
        <v>0</v>
      </c>
      <c r="AL793" s="86">
        <f>SUMIFS('sys inv movment rpt'!$M:$M,'sys inv movment rpt'!$L:$L,$M793,'sys inv movment rpt'!$N:$N,AL$1)</f>
        <v>0</v>
      </c>
      <c r="AM793" s="86">
        <f>SUMIFS('sys inv movment rpt'!$M:$M,'sys inv movment rpt'!$L:$L,$M793,'sys inv movment rpt'!$N:$N,AM$1)</f>
        <v>0</v>
      </c>
      <c r="AN793" s="86">
        <f>SUMIFS('sys inv movment rpt'!$M:$M,'sys inv movment rpt'!$L:$L,$M793,'sys inv movment rpt'!$N:$N,AN$1)</f>
        <v>0</v>
      </c>
      <c r="AO793" s="86">
        <f>SUMIFS('sys inv movment rpt'!$M:$M,'sys inv movment rpt'!$L:$L,$M793,'sys inv movment rpt'!$N:$N,AO$1)</f>
        <v>0</v>
      </c>
      <c r="AP793" s="86">
        <f>SUMIFS('sys inv movment rpt'!$M:$M,'sys inv movment rpt'!$L:$L,$M793,'sys inv movment rpt'!$N:$N,AP$1)</f>
        <v>0</v>
      </c>
      <c r="AQ793" s="86">
        <f>SUMIFS('sys inv movment rpt'!$M:$M,'sys inv movment rpt'!$L:$L,$M793,'sys inv movment rpt'!$N:$N,AQ$1)</f>
        <v>0</v>
      </c>
      <c r="AR793" s="86">
        <f>SUMIFS('sys inv movment rpt'!$M:$M,'sys inv movment rpt'!$L:$L,$M793,'sys inv movment rpt'!$N:$N,AR$1)</f>
        <v>0</v>
      </c>
      <c r="AS793" s="86">
        <f>SUMIFS('sys inv movment rpt'!$M:$M,'sys inv movment rpt'!$L:$L,$M793,'sys inv movment rpt'!$N:$N,AS$1)</f>
        <v>0</v>
      </c>
      <c r="AT793" s="86">
        <f>SUMIFS('sys inv movment rpt'!$M:$M,'sys inv movment rpt'!$L:$L,$M793,'sys inv movment rpt'!$N:$N,AT$1)</f>
        <v>0</v>
      </c>
      <c r="AU793" s="86">
        <f>SUMIFS('sys inv movment rpt'!$M:$M,'sys inv movment rpt'!$L:$L,$M793,'sys inv movment rpt'!$N:$N,AU$1)</f>
        <v>0</v>
      </c>
      <c r="AV793" s="86">
        <f>SUMIFS('sys inv movment rpt'!$M:$M,'sys inv movment rpt'!$L:$L,$M793,'sys inv movment rpt'!$N:$N,AV$1)</f>
        <v>0</v>
      </c>
      <c r="AW793" s="87" t="str">
        <f>IFERROR(VLOOKUP(A793,'sys-backorder details'!E:U,17,0),"-")</f>
        <v>-</v>
      </c>
      <c r="AX793" s="87" t="str">
        <f>IF(K793&gt;1,VLOOKUP(A793,'settings-routing'!A:I,9,0),"")</f>
        <v/>
      </c>
    </row>
    <row r="794" ht="12.75" hidden="1" customHeight="1">
      <c r="A794" s="28" t="s">
        <v>1727</v>
      </c>
      <c r="B794" s="28" t="s">
        <v>1728</v>
      </c>
      <c r="C794" s="50">
        <f t="shared" si="2"/>
        <v>0</v>
      </c>
      <c r="D794" s="80">
        <f>SUMIF('Stocks 101-111'!$J:$J,'item dashboard'!A794,'Stocks 101-111'!K:K)</f>
        <v>0</v>
      </c>
      <c r="E794" s="80">
        <f>SUMIF('Stocks 101-111'!$J:$J,'item dashboard'!A794,'Stocks 101-111'!$L:$L)</f>
        <v>0</v>
      </c>
      <c r="F794" s="81">
        <f t="shared" si="3"/>
        <v>0</v>
      </c>
      <c r="G794" s="82">
        <f t="shared" si="4"/>
        <v>0</v>
      </c>
      <c r="H794" s="50">
        <f>SUMIFS('sys-backorder details'!$M:$M,'sys-backorder details'!$E:$E,'item dashboard'!A794,'sys-backorder details'!$V:$V,"")</f>
        <v>0</v>
      </c>
      <c r="I794" s="83">
        <f>SUMIF('settings-routing'!$I:$I,'item dashboard'!A794,'settings-routing'!$O:$O)</f>
        <v>0</v>
      </c>
      <c r="J794" s="50">
        <f>SUMIFS('sys-backorder details'!$M:$M,'sys-backorder details'!$E:$E,'item dashboard'!A794,'sys-backorder details'!$V:$V,"Call off")</f>
        <v>0</v>
      </c>
      <c r="K794" s="84">
        <f t="shared" si="5"/>
        <v>0</v>
      </c>
      <c r="L794" s="84">
        <f>SUMIF('Production Plan'!$E:$E,'item dashboard'!A794,'Production Plan'!$N:$N)</f>
        <v>0</v>
      </c>
      <c r="M794" s="85" t="str">
        <f t="shared" si="6"/>
        <v>B-L25-N210SMG-H-5 Ltr. Natural Printed Sameg Hand Gel jerrycan</v>
      </c>
      <c r="N794" s="86">
        <f>SUMIFS('sys inv movment rpt'!$M:$M,'sys inv movment rpt'!$L:$L,$M794,'sys inv movment rpt'!$N:$N,N$1)</f>
        <v>0</v>
      </c>
      <c r="O794" s="86">
        <f>SUMIFS('sys inv movment rpt'!$M:$M,'sys inv movment rpt'!$L:$L,$M794,'sys inv movment rpt'!$N:$N,O$1)</f>
        <v>0</v>
      </c>
      <c r="P794" s="86">
        <f>SUMIFS('sys inv movment rpt'!$M:$M,'sys inv movment rpt'!$L:$L,$M794,'sys inv movment rpt'!$N:$N,P$1)</f>
        <v>0</v>
      </c>
      <c r="Q794" s="86">
        <f>SUMIFS('sys inv movment rpt'!$M:$M,'sys inv movment rpt'!$L:$L,$M794,'sys inv movment rpt'!$N:$N,Q$1)</f>
        <v>0</v>
      </c>
      <c r="R794" s="86">
        <f>SUMIFS('sys inv movment rpt'!$M:$M,'sys inv movment rpt'!$L:$L,$M794,'sys inv movment rpt'!$N:$N,R$1)</f>
        <v>0</v>
      </c>
      <c r="S794" s="86">
        <f>SUMIFS('sys inv movment rpt'!$M:$M,'sys inv movment rpt'!$L:$L,$M794,'sys inv movment rpt'!$N:$N,S$1)</f>
        <v>0</v>
      </c>
      <c r="T794" s="86">
        <f>SUMIFS('sys inv movment rpt'!$M:$M,'sys inv movment rpt'!$L:$L,$M794,'sys inv movment rpt'!$N:$N,T$1)</f>
        <v>0</v>
      </c>
      <c r="U794" s="86">
        <f>SUMIFS('sys inv movment rpt'!$M:$M,'sys inv movment rpt'!$L:$L,$M794,'sys inv movment rpt'!$N:$N,U$1)</f>
        <v>0</v>
      </c>
      <c r="V794" s="86">
        <f>SUMIFS('sys inv movment rpt'!$M:$M,'sys inv movment rpt'!$L:$L,$M794,'sys inv movment rpt'!$N:$N,V$1)</f>
        <v>0</v>
      </c>
      <c r="W794" s="86">
        <f>SUMIFS('sys inv movment rpt'!$M:$M,'sys inv movment rpt'!$L:$L,$M794,'sys inv movment rpt'!$N:$N,W$1)</f>
        <v>0</v>
      </c>
      <c r="X794" s="86">
        <f>SUMIFS('sys inv movment rpt'!$M:$M,'sys inv movment rpt'!$L:$L,$M794,'sys inv movment rpt'!$N:$N,X$1)</f>
        <v>0</v>
      </c>
      <c r="Y794" s="86">
        <f>SUMIFS('sys inv movment rpt'!$M:$M,'sys inv movment rpt'!$L:$L,$M794,'sys inv movment rpt'!$N:$N,Y$1)</f>
        <v>0</v>
      </c>
      <c r="Z794" s="86">
        <f>SUMIFS('sys inv movment rpt'!$M:$M,'sys inv movment rpt'!$L:$L,$M794,'sys inv movment rpt'!$N:$N,Z$1)</f>
        <v>0</v>
      </c>
      <c r="AA794" s="86">
        <f>SUMIFS('sys inv movment rpt'!$M:$M,'sys inv movment rpt'!$L:$L,$M794,'sys inv movment rpt'!$N:$N,AA$1)</f>
        <v>0</v>
      </c>
      <c r="AB794" s="86">
        <f>SUMIFS('sys inv movment rpt'!$M:$M,'sys inv movment rpt'!$L:$L,$M794,'sys inv movment rpt'!$N:$N,AB$1)</f>
        <v>0</v>
      </c>
      <c r="AC794" s="86">
        <f>SUMIFS('sys inv movment rpt'!$M:$M,'sys inv movment rpt'!$L:$L,$M794,'sys inv movment rpt'!$N:$N,AC$1)</f>
        <v>0</v>
      </c>
      <c r="AD794" s="86">
        <f>SUMIFS('sys inv movment rpt'!$M:$M,'sys inv movment rpt'!$L:$L,$M794,'sys inv movment rpt'!$N:$N,AD$1)</f>
        <v>0</v>
      </c>
      <c r="AE794" s="86">
        <f>SUMIFS('sys inv movment rpt'!$M:$M,'sys inv movment rpt'!$L:$L,$M794,'sys inv movment rpt'!$N:$N,AE$1)</f>
        <v>0</v>
      </c>
      <c r="AF794" s="86">
        <f>SUMIFS('sys inv movment rpt'!$M:$M,'sys inv movment rpt'!$L:$L,$M794,'sys inv movment rpt'!$N:$N,AF$1)</f>
        <v>0</v>
      </c>
      <c r="AG794" s="86">
        <f>SUMIFS('sys inv movment rpt'!$M:$M,'sys inv movment rpt'!$L:$L,$M794,'sys inv movment rpt'!$N:$N,AG$1)</f>
        <v>0</v>
      </c>
      <c r="AH794" s="86">
        <f>SUMIFS('sys inv movment rpt'!$M:$M,'sys inv movment rpt'!$L:$L,$M794,'sys inv movment rpt'!$N:$N,AH$1)</f>
        <v>0</v>
      </c>
      <c r="AI794" s="86">
        <f>SUMIFS('sys inv movment rpt'!$M:$M,'sys inv movment rpt'!$L:$L,$M794,'sys inv movment rpt'!$N:$N,AI$1)</f>
        <v>0</v>
      </c>
      <c r="AJ794" s="86">
        <f>SUMIFS('sys inv movment rpt'!$M:$M,'sys inv movment rpt'!$L:$L,$M794,'sys inv movment rpt'!$N:$N,AJ$1)</f>
        <v>0</v>
      </c>
      <c r="AK794" s="86">
        <f>SUMIFS('sys inv movment rpt'!$M:$M,'sys inv movment rpt'!$L:$L,$M794,'sys inv movment rpt'!$N:$N,AK$1)</f>
        <v>0</v>
      </c>
      <c r="AL794" s="86">
        <f>SUMIFS('sys inv movment rpt'!$M:$M,'sys inv movment rpt'!$L:$L,$M794,'sys inv movment rpt'!$N:$N,AL$1)</f>
        <v>0</v>
      </c>
      <c r="AM794" s="86">
        <f>SUMIFS('sys inv movment rpt'!$M:$M,'sys inv movment rpt'!$L:$L,$M794,'sys inv movment rpt'!$N:$N,AM$1)</f>
        <v>0</v>
      </c>
      <c r="AN794" s="86">
        <f>SUMIFS('sys inv movment rpt'!$M:$M,'sys inv movment rpt'!$L:$L,$M794,'sys inv movment rpt'!$N:$N,AN$1)</f>
        <v>0</v>
      </c>
      <c r="AO794" s="86">
        <f>SUMIFS('sys inv movment rpt'!$M:$M,'sys inv movment rpt'!$L:$L,$M794,'sys inv movment rpt'!$N:$N,AO$1)</f>
        <v>0</v>
      </c>
      <c r="AP794" s="86">
        <f>SUMIFS('sys inv movment rpt'!$M:$M,'sys inv movment rpt'!$L:$L,$M794,'sys inv movment rpt'!$N:$N,AP$1)</f>
        <v>0</v>
      </c>
      <c r="AQ794" s="86">
        <f>SUMIFS('sys inv movment rpt'!$M:$M,'sys inv movment rpt'!$L:$L,$M794,'sys inv movment rpt'!$N:$N,AQ$1)</f>
        <v>0</v>
      </c>
      <c r="AR794" s="86">
        <f>SUMIFS('sys inv movment rpt'!$M:$M,'sys inv movment rpt'!$L:$L,$M794,'sys inv movment rpt'!$N:$N,AR$1)</f>
        <v>0</v>
      </c>
      <c r="AS794" s="86">
        <f>SUMIFS('sys inv movment rpt'!$M:$M,'sys inv movment rpt'!$L:$L,$M794,'sys inv movment rpt'!$N:$N,AS$1)</f>
        <v>0</v>
      </c>
      <c r="AT794" s="86">
        <f>SUMIFS('sys inv movment rpt'!$M:$M,'sys inv movment rpt'!$L:$L,$M794,'sys inv movment rpt'!$N:$N,AT$1)</f>
        <v>0</v>
      </c>
      <c r="AU794" s="86">
        <f>SUMIFS('sys inv movment rpt'!$M:$M,'sys inv movment rpt'!$L:$L,$M794,'sys inv movment rpt'!$N:$N,AU$1)</f>
        <v>0</v>
      </c>
      <c r="AV794" s="86">
        <f>SUMIFS('sys inv movment rpt'!$M:$M,'sys inv movment rpt'!$L:$L,$M794,'sys inv movment rpt'!$N:$N,AV$1)</f>
        <v>0</v>
      </c>
      <c r="AW794" s="87" t="str">
        <f>IFERROR(VLOOKUP(A794,'sys-backorder details'!E:U,17,0),"-")</f>
        <v>-</v>
      </c>
      <c r="AX794" s="87" t="str">
        <f>IF(K794&gt;1,VLOOKUP(A794,'settings-routing'!A:I,9,0),"")</f>
        <v/>
      </c>
    </row>
    <row r="795" ht="12.75" hidden="1" customHeight="1">
      <c r="A795" s="28" t="s">
        <v>1729</v>
      </c>
      <c r="B795" s="28" t="s">
        <v>1730</v>
      </c>
      <c r="C795" s="50">
        <f t="shared" si="2"/>
        <v>0</v>
      </c>
      <c r="D795" s="80">
        <f>SUMIF('Stocks 101-111'!$J:$J,'item dashboard'!A795,'Stocks 101-111'!K:K)</f>
        <v>0</v>
      </c>
      <c r="E795" s="80">
        <f>SUMIF('Stocks 101-111'!$J:$J,'item dashboard'!A795,'Stocks 101-111'!$L:$L)</f>
        <v>0</v>
      </c>
      <c r="F795" s="81">
        <f t="shared" si="3"/>
        <v>0</v>
      </c>
      <c r="G795" s="82">
        <f t="shared" si="4"/>
        <v>0</v>
      </c>
      <c r="H795" s="50">
        <f>SUMIFS('sys-backorder details'!$M:$M,'sys-backorder details'!$E:$E,'item dashboard'!A795,'sys-backorder details'!$V:$V,"")</f>
        <v>0</v>
      </c>
      <c r="I795" s="83">
        <f>SUMIF('settings-routing'!$I:$I,'item dashboard'!A795,'settings-routing'!$O:$O)</f>
        <v>0</v>
      </c>
      <c r="J795" s="50">
        <f>SUMIFS('sys-backorder details'!$M:$M,'sys-backorder details'!$E:$E,'item dashboard'!A795,'sys-backorder details'!$V:$V,"Call off")</f>
        <v>0</v>
      </c>
      <c r="K795" s="84">
        <f t="shared" si="5"/>
        <v>0</v>
      </c>
      <c r="L795" s="84">
        <f>SUMIF('Production Plan'!$E:$E,'item dashboard'!A795,'Production Plan'!$N:$N)</f>
        <v>0</v>
      </c>
      <c r="M795" s="85" t="str">
        <f t="shared" si="6"/>
        <v>B-L25-N210SMG-M-5 Ltr. Natural Printed Sameg Multi P jerrycan</v>
      </c>
      <c r="N795" s="86">
        <f>SUMIFS('sys inv movment rpt'!$M:$M,'sys inv movment rpt'!$L:$L,$M795,'sys inv movment rpt'!$N:$N,N$1)</f>
        <v>0</v>
      </c>
      <c r="O795" s="86">
        <f>SUMIFS('sys inv movment rpt'!$M:$M,'sys inv movment rpt'!$L:$L,$M795,'sys inv movment rpt'!$N:$N,O$1)</f>
        <v>0</v>
      </c>
      <c r="P795" s="86">
        <f>SUMIFS('sys inv movment rpt'!$M:$M,'sys inv movment rpt'!$L:$L,$M795,'sys inv movment rpt'!$N:$N,P$1)</f>
        <v>0</v>
      </c>
      <c r="Q795" s="86">
        <f>SUMIFS('sys inv movment rpt'!$M:$M,'sys inv movment rpt'!$L:$L,$M795,'sys inv movment rpt'!$N:$N,Q$1)</f>
        <v>0</v>
      </c>
      <c r="R795" s="86">
        <f>SUMIFS('sys inv movment rpt'!$M:$M,'sys inv movment rpt'!$L:$L,$M795,'sys inv movment rpt'!$N:$N,R$1)</f>
        <v>0</v>
      </c>
      <c r="S795" s="86">
        <f>SUMIFS('sys inv movment rpt'!$M:$M,'sys inv movment rpt'!$L:$L,$M795,'sys inv movment rpt'!$N:$N,S$1)</f>
        <v>0</v>
      </c>
      <c r="T795" s="86">
        <f>SUMIFS('sys inv movment rpt'!$M:$M,'sys inv movment rpt'!$L:$L,$M795,'sys inv movment rpt'!$N:$N,T$1)</f>
        <v>0</v>
      </c>
      <c r="U795" s="86">
        <f>SUMIFS('sys inv movment rpt'!$M:$M,'sys inv movment rpt'!$L:$L,$M795,'sys inv movment rpt'!$N:$N,U$1)</f>
        <v>0</v>
      </c>
      <c r="V795" s="86">
        <f>SUMIFS('sys inv movment rpt'!$M:$M,'sys inv movment rpt'!$L:$L,$M795,'sys inv movment rpt'!$N:$N,V$1)</f>
        <v>0</v>
      </c>
      <c r="W795" s="86">
        <f>SUMIFS('sys inv movment rpt'!$M:$M,'sys inv movment rpt'!$L:$L,$M795,'sys inv movment rpt'!$N:$N,W$1)</f>
        <v>0</v>
      </c>
      <c r="X795" s="86">
        <f>SUMIFS('sys inv movment rpt'!$M:$M,'sys inv movment rpt'!$L:$L,$M795,'sys inv movment rpt'!$N:$N,X$1)</f>
        <v>0</v>
      </c>
      <c r="Y795" s="86">
        <f>SUMIFS('sys inv movment rpt'!$M:$M,'sys inv movment rpt'!$L:$L,$M795,'sys inv movment rpt'!$N:$N,Y$1)</f>
        <v>0</v>
      </c>
      <c r="Z795" s="86">
        <f>SUMIFS('sys inv movment rpt'!$M:$M,'sys inv movment rpt'!$L:$L,$M795,'sys inv movment rpt'!$N:$N,Z$1)</f>
        <v>0</v>
      </c>
      <c r="AA795" s="86">
        <f>SUMIFS('sys inv movment rpt'!$M:$M,'sys inv movment rpt'!$L:$L,$M795,'sys inv movment rpt'!$N:$N,AA$1)</f>
        <v>0</v>
      </c>
      <c r="AB795" s="86">
        <f>SUMIFS('sys inv movment rpt'!$M:$M,'sys inv movment rpt'!$L:$L,$M795,'sys inv movment rpt'!$N:$N,AB$1)</f>
        <v>0</v>
      </c>
      <c r="AC795" s="86">
        <f>SUMIFS('sys inv movment rpt'!$M:$M,'sys inv movment rpt'!$L:$L,$M795,'sys inv movment rpt'!$N:$N,AC$1)</f>
        <v>0</v>
      </c>
      <c r="AD795" s="86">
        <f>SUMIFS('sys inv movment rpt'!$M:$M,'sys inv movment rpt'!$L:$L,$M795,'sys inv movment rpt'!$N:$N,AD$1)</f>
        <v>0</v>
      </c>
      <c r="AE795" s="86">
        <f>SUMIFS('sys inv movment rpt'!$M:$M,'sys inv movment rpt'!$L:$L,$M795,'sys inv movment rpt'!$N:$N,AE$1)</f>
        <v>0</v>
      </c>
      <c r="AF795" s="86">
        <f>SUMIFS('sys inv movment rpt'!$M:$M,'sys inv movment rpt'!$L:$L,$M795,'sys inv movment rpt'!$N:$N,AF$1)</f>
        <v>0</v>
      </c>
      <c r="AG795" s="86">
        <f>SUMIFS('sys inv movment rpt'!$M:$M,'sys inv movment rpt'!$L:$L,$M795,'sys inv movment rpt'!$N:$N,AG$1)</f>
        <v>0</v>
      </c>
      <c r="AH795" s="86">
        <f>SUMIFS('sys inv movment rpt'!$M:$M,'sys inv movment rpt'!$L:$L,$M795,'sys inv movment rpt'!$N:$N,AH$1)</f>
        <v>0</v>
      </c>
      <c r="AI795" s="86">
        <f>SUMIFS('sys inv movment rpt'!$M:$M,'sys inv movment rpt'!$L:$L,$M795,'sys inv movment rpt'!$N:$N,AI$1)</f>
        <v>0</v>
      </c>
      <c r="AJ795" s="86">
        <f>SUMIFS('sys inv movment rpt'!$M:$M,'sys inv movment rpt'!$L:$L,$M795,'sys inv movment rpt'!$N:$N,AJ$1)</f>
        <v>0</v>
      </c>
      <c r="AK795" s="86">
        <f>SUMIFS('sys inv movment rpt'!$M:$M,'sys inv movment rpt'!$L:$L,$M795,'sys inv movment rpt'!$N:$N,AK$1)</f>
        <v>0</v>
      </c>
      <c r="AL795" s="86">
        <f>SUMIFS('sys inv movment rpt'!$M:$M,'sys inv movment rpt'!$L:$L,$M795,'sys inv movment rpt'!$N:$N,AL$1)</f>
        <v>0</v>
      </c>
      <c r="AM795" s="86">
        <f>SUMIFS('sys inv movment rpt'!$M:$M,'sys inv movment rpt'!$L:$L,$M795,'sys inv movment rpt'!$N:$N,AM$1)</f>
        <v>0</v>
      </c>
      <c r="AN795" s="86">
        <f>SUMIFS('sys inv movment rpt'!$M:$M,'sys inv movment rpt'!$L:$L,$M795,'sys inv movment rpt'!$N:$N,AN$1)</f>
        <v>0</v>
      </c>
      <c r="AO795" s="86">
        <f>SUMIFS('sys inv movment rpt'!$M:$M,'sys inv movment rpt'!$L:$L,$M795,'sys inv movment rpt'!$N:$N,AO$1)</f>
        <v>0</v>
      </c>
      <c r="AP795" s="86">
        <f>SUMIFS('sys inv movment rpt'!$M:$M,'sys inv movment rpt'!$L:$L,$M795,'sys inv movment rpt'!$N:$N,AP$1)</f>
        <v>0</v>
      </c>
      <c r="AQ795" s="86">
        <f>SUMIFS('sys inv movment rpt'!$M:$M,'sys inv movment rpt'!$L:$L,$M795,'sys inv movment rpt'!$N:$N,AQ$1)</f>
        <v>0</v>
      </c>
      <c r="AR795" s="86">
        <f>SUMIFS('sys inv movment rpt'!$M:$M,'sys inv movment rpt'!$L:$L,$M795,'sys inv movment rpt'!$N:$N,AR$1)</f>
        <v>0</v>
      </c>
      <c r="AS795" s="86">
        <f>SUMIFS('sys inv movment rpt'!$M:$M,'sys inv movment rpt'!$L:$L,$M795,'sys inv movment rpt'!$N:$N,AS$1)</f>
        <v>0</v>
      </c>
      <c r="AT795" s="86">
        <f>SUMIFS('sys inv movment rpt'!$M:$M,'sys inv movment rpt'!$L:$L,$M795,'sys inv movment rpt'!$N:$N,AT$1)</f>
        <v>0</v>
      </c>
      <c r="AU795" s="86">
        <f>SUMIFS('sys inv movment rpt'!$M:$M,'sys inv movment rpt'!$L:$L,$M795,'sys inv movment rpt'!$N:$N,AU$1)</f>
        <v>0</v>
      </c>
      <c r="AV795" s="86">
        <f>SUMIFS('sys inv movment rpt'!$M:$M,'sys inv movment rpt'!$L:$L,$M795,'sys inv movment rpt'!$N:$N,AV$1)</f>
        <v>0</v>
      </c>
      <c r="AW795" s="87" t="str">
        <f>IFERROR(VLOOKUP(A795,'sys-backorder details'!E:U,17,0),"-")</f>
        <v>-</v>
      </c>
      <c r="AX795" s="87" t="str">
        <f>IF(K795&gt;1,VLOOKUP(A795,'settings-routing'!A:I,9,0),"")</f>
        <v/>
      </c>
    </row>
    <row r="796" ht="12.75" hidden="1" customHeight="1">
      <c r="A796" s="50" t="s">
        <v>1731</v>
      </c>
      <c r="B796" s="50" t="s">
        <v>1732</v>
      </c>
      <c r="C796" s="50">
        <f t="shared" si="2"/>
        <v>0</v>
      </c>
      <c r="D796" s="80">
        <f>SUMIF('Stocks 101-111'!$J:$J,'item dashboard'!A796,'Stocks 101-111'!K:K)</f>
        <v>0</v>
      </c>
      <c r="E796" s="80">
        <f>SUMIF('Stocks 101-111'!$J:$J,'item dashboard'!A796,'Stocks 101-111'!$L:$L)</f>
        <v>0</v>
      </c>
      <c r="F796" s="81">
        <f t="shared" si="3"/>
        <v>0</v>
      </c>
      <c r="G796" s="82">
        <f t="shared" si="4"/>
        <v>0.02857142857</v>
      </c>
      <c r="H796" s="50">
        <f>SUMIFS('sys-backorder details'!$M:$M,'sys-backorder details'!$E:$E,'item dashboard'!A796,'sys-backorder details'!$V:$V,"")</f>
        <v>0</v>
      </c>
      <c r="I796" s="83">
        <f>SUMIF('settings-routing'!$I:$I,'item dashboard'!A796,'settings-routing'!$O:$O)</f>
        <v>0</v>
      </c>
      <c r="J796" s="50">
        <f>SUMIFS('sys-backorder details'!$M:$M,'sys-backorder details'!$E:$E,'item dashboard'!A796,'sys-backorder details'!$V:$V,"Call off")</f>
        <v>7420</v>
      </c>
      <c r="K796" s="84">
        <f t="shared" si="5"/>
        <v>0</v>
      </c>
      <c r="L796" s="84">
        <f>SUMIF('Production Plan'!$E:$E,'item dashboard'!A796,'Production Plan'!$N:$N)</f>
        <v>0</v>
      </c>
      <c r="M796" s="85" t="str">
        <f t="shared" si="6"/>
        <v>B-L25-N240-5.0 L jerrycan</v>
      </c>
      <c r="N796" s="86">
        <f>SUMIFS('sys inv movment rpt'!$M:$M,'sys inv movment rpt'!$L:$L,$M796,'sys inv movment rpt'!$N:$N,N$1)</f>
        <v>0</v>
      </c>
      <c r="O796" s="86">
        <f>SUMIFS('sys inv movment rpt'!$M:$M,'sys inv movment rpt'!$L:$L,$M796,'sys inv movment rpt'!$N:$N,O$1)</f>
        <v>0</v>
      </c>
      <c r="P796" s="86">
        <f>SUMIFS('sys inv movment rpt'!$M:$M,'sys inv movment rpt'!$L:$L,$M796,'sys inv movment rpt'!$N:$N,P$1)</f>
        <v>0</v>
      </c>
      <c r="Q796" s="86">
        <f>SUMIFS('sys inv movment rpt'!$M:$M,'sys inv movment rpt'!$L:$L,$M796,'sys inv movment rpt'!$N:$N,Q$1)</f>
        <v>0</v>
      </c>
      <c r="R796" s="86">
        <f>SUMIFS('sys inv movment rpt'!$M:$M,'sys inv movment rpt'!$L:$L,$M796,'sys inv movment rpt'!$N:$N,R$1)</f>
        <v>0</v>
      </c>
      <c r="S796" s="86">
        <f>SUMIFS('sys inv movment rpt'!$M:$M,'sys inv movment rpt'!$L:$L,$M796,'sys inv movment rpt'!$N:$N,S$1)</f>
        <v>0</v>
      </c>
      <c r="T796" s="86">
        <f>SUMIFS('sys inv movment rpt'!$M:$M,'sys inv movment rpt'!$L:$L,$M796,'sys inv movment rpt'!$N:$N,T$1)</f>
        <v>0</v>
      </c>
      <c r="U796" s="86">
        <f>SUMIFS('sys inv movment rpt'!$M:$M,'sys inv movment rpt'!$L:$L,$M796,'sys inv movment rpt'!$N:$N,U$1)</f>
        <v>0</v>
      </c>
      <c r="V796" s="86">
        <f>SUMIFS('sys inv movment rpt'!$M:$M,'sys inv movment rpt'!$L:$L,$M796,'sys inv movment rpt'!$N:$N,V$1)</f>
        <v>980</v>
      </c>
      <c r="W796" s="86">
        <f>SUMIFS('sys inv movment rpt'!$M:$M,'sys inv movment rpt'!$L:$L,$M796,'sys inv movment rpt'!$N:$N,W$1)</f>
        <v>0</v>
      </c>
      <c r="X796" s="86">
        <f>SUMIFS('sys inv movment rpt'!$M:$M,'sys inv movment rpt'!$L:$L,$M796,'sys inv movment rpt'!$N:$N,X$1)</f>
        <v>0</v>
      </c>
      <c r="Y796" s="86">
        <f>SUMIFS('sys inv movment rpt'!$M:$M,'sys inv movment rpt'!$L:$L,$M796,'sys inv movment rpt'!$N:$N,Y$1)</f>
        <v>0</v>
      </c>
      <c r="Z796" s="86">
        <f>SUMIFS('sys inv movment rpt'!$M:$M,'sys inv movment rpt'!$L:$L,$M796,'sys inv movment rpt'!$N:$N,Z$1)</f>
        <v>0</v>
      </c>
      <c r="AA796" s="86">
        <f>SUMIFS('sys inv movment rpt'!$M:$M,'sys inv movment rpt'!$L:$L,$M796,'sys inv movment rpt'!$N:$N,AA$1)</f>
        <v>0</v>
      </c>
      <c r="AB796" s="86">
        <f>SUMIFS('sys inv movment rpt'!$M:$M,'sys inv movment rpt'!$L:$L,$M796,'sys inv movment rpt'!$N:$N,AB$1)</f>
        <v>0</v>
      </c>
      <c r="AC796" s="86">
        <f>SUMIFS('sys inv movment rpt'!$M:$M,'sys inv movment rpt'!$L:$L,$M796,'sys inv movment rpt'!$N:$N,AC$1)</f>
        <v>0</v>
      </c>
      <c r="AD796" s="86">
        <f>SUMIFS('sys inv movment rpt'!$M:$M,'sys inv movment rpt'!$L:$L,$M796,'sys inv movment rpt'!$N:$N,AD$1)</f>
        <v>0</v>
      </c>
      <c r="AE796" s="86">
        <f>SUMIFS('sys inv movment rpt'!$M:$M,'sys inv movment rpt'!$L:$L,$M796,'sys inv movment rpt'!$N:$N,AE$1)</f>
        <v>0</v>
      </c>
      <c r="AF796" s="86">
        <f>SUMIFS('sys inv movment rpt'!$M:$M,'sys inv movment rpt'!$L:$L,$M796,'sys inv movment rpt'!$N:$N,AF$1)</f>
        <v>0</v>
      </c>
      <c r="AG796" s="86">
        <f>SUMIFS('sys inv movment rpt'!$M:$M,'sys inv movment rpt'!$L:$L,$M796,'sys inv movment rpt'!$N:$N,AG$1)</f>
        <v>0</v>
      </c>
      <c r="AH796" s="86">
        <f>SUMIFS('sys inv movment rpt'!$M:$M,'sys inv movment rpt'!$L:$L,$M796,'sys inv movment rpt'!$N:$N,AH$1)</f>
        <v>0</v>
      </c>
      <c r="AI796" s="86">
        <f>SUMIFS('sys inv movment rpt'!$M:$M,'sys inv movment rpt'!$L:$L,$M796,'sys inv movment rpt'!$N:$N,AI$1)</f>
        <v>0</v>
      </c>
      <c r="AJ796" s="86">
        <f>SUMIFS('sys inv movment rpt'!$M:$M,'sys inv movment rpt'!$L:$L,$M796,'sys inv movment rpt'!$N:$N,AJ$1)</f>
        <v>0</v>
      </c>
      <c r="AK796" s="86">
        <f>SUMIFS('sys inv movment rpt'!$M:$M,'sys inv movment rpt'!$L:$L,$M796,'sys inv movment rpt'!$N:$N,AK$1)</f>
        <v>0</v>
      </c>
      <c r="AL796" s="86">
        <f>SUMIFS('sys inv movment rpt'!$M:$M,'sys inv movment rpt'!$L:$L,$M796,'sys inv movment rpt'!$N:$N,AL$1)</f>
        <v>0</v>
      </c>
      <c r="AM796" s="86">
        <f>SUMIFS('sys inv movment rpt'!$M:$M,'sys inv movment rpt'!$L:$L,$M796,'sys inv movment rpt'!$N:$N,AM$1)</f>
        <v>0</v>
      </c>
      <c r="AN796" s="86">
        <f>SUMIFS('sys inv movment rpt'!$M:$M,'sys inv movment rpt'!$L:$L,$M796,'sys inv movment rpt'!$N:$N,AN$1)</f>
        <v>0</v>
      </c>
      <c r="AO796" s="86">
        <f>SUMIFS('sys inv movment rpt'!$M:$M,'sys inv movment rpt'!$L:$L,$M796,'sys inv movment rpt'!$N:$N,AO$1)</f>
        <v>0</v>
      </c>
      <c r="AP796" s="86">
        <f>SUMIFS('sys inv movment rpt'!$M:$M,'sys inv movment rpt'!$L:$L,$M796,'sys inv movment rpt'!$N:$N,AP$1)</f>
        <v>0</v>
      </c>
      <c r="AQ796" s="86">
        <f>SUMIFS('sys inv movment rpt'!$M:$M,'sys inv movment rpt'!$L:$L,$M796,'sys inv movment rpt'!$N:$N,AQ$1)</f>
        <v>0</v>
      </c>
      <c r="AR796" s="86">
        <f>SUMIFS('sys inv movment rpt'!$M:$M,'sys inv movment rpt'!$L:$L,$M796,'sys inv movment rpt'!$N:$N,AR$1)</f>
        <v>0</v>
      </c>
      <c r="AS796" s="86">
        <f>SUMIFS('sys inv movment rpt'!$M:$M,'sys inv movment rpt'!$L:$L,$M796,'sys inv movment rpt'!$N:$N,AS$1)</f>
        <v>0</v>
      </c>
      <c r="AT796" s="86">
        <f>SUMIFS('sys inv movment rpt'!$M:$M,'sys inv movment rpt'!$L:$L,$M796,'sys inv movment rpt'!$N:$N,AT$1)</f>
        <v>0</v>
      </c>
      <c r="AU796" s="86">
        <f>SUMIFS('sys inv movment rpt'!$M:$M,'sys inv movment rpt'!$L:$L,$M796,'sys inv movment rpt'!$N:$N,AU$1)</f>
        <v>0</v>
      </c>
      <c r="AV796" s="86">
        <f>SUMIFS('sys inv movment rpt'!$M:$M,'sys inv movment rpt'!$L:$L,$M796,'sys inv movment rpt'!$N:$N,AV$1)</f>
        <v>0</v>
      </c>
      <c r="AW796" s="87" t="str">
        <f>IFERROR(VLOOKUP(A796,'sys-backorder details'!E:U,17,0),"-")</f>
        <v>30 Days</v>
      </c>
      <c r="AX796" s="87" t="str">
        <f>IF(K796&gt;1,VLOOKUP(A796,'settings-routing'!A:I,9,0),"")</f>
        <v/>
      </c>
    </row>
    <row r="797" ht="12.75" hidden="1" customHeight="1">
      <c r="A797" s="50" t="s">
        <v>1733</v>
      </c>
      <c r="B797" s="50" t="s">
        <v>1734</v>
      </c>
      <c r="C797" s="50">
        <f t="shared" si="2"/>
        <v>0</v>
      </c>
      <c r="D797" s="80">
        <f>SUMIF('Stocks 101-111'!$J:$J,'item dashboard'!A797,'Stocks 101-111'!K:K)</f>
        <v>0</v>
      </c>
      <c r="E797" s="80">
        <f>SUMIF('Stocks 101-111'!$J:$J,'item dashboard'!A797,'Stocks 101-111'!$L:$L)</f>
        <v>0</v>
      </c>
      <c r="F797" s="81">
        <f t="shared" si="3"/>
        <v>0</v>
      </c>
      <c r="G797" s="82">
        <f t="shared" si="4"/>
        <v>0</v>
      </c>
      <c r="H797" s="50">
        <f>SUMIFS('sys-backorder details'!$M:$M,'sys-backorder details'!$E:$E,'item dashboard'!A797,'sys-backorder details'!$V:$V,"")</f>
        <v>0</v>
      </c>
      <c r="I797" s="83">
        <f>SUMIF('settings-routing'!$I:$I,'item dashboard'!A797,'settings-routing'!$O:$O)</f>
        <v>0</v>
      </c>
      <c r="J797" s="50">
        <f>SUMIFS('sys-backorder details'!$M:$M,'sys-backorder details'!$E:$E,'item dashboard'!A797,'sys-backorder details'!$V:$V,"Call off")</f>
        <v>0</v>
      </c>
      <c r="K797" s="84">
        <f t="shared" si="5"/>
        <v>0</v>
      </c>
      <c r="L797" s="84">
        <f>SUMIF('Production Plan'!$E:$E,'item dashboard'!A797,'Production Plan'!$N:$N)</f>
        <v>0</v>
      </c>
      <c r="M797" s="85" t="str">
        <f t="shared" si="6"/>
        <v>B-L25-O210-5 Ltr. Orange Jerrycan</v>
      </c>
      <c r="N797" s="86">
        <f>SUMIFS('sys inv movment rpt'!$M:$M,'sys inv movment rpt'!$L:$L,$M797,'sys inv movment rpt'!$N:$N,N$1)</f>
        <v>0</v>
      </c>
      <c r="O797" s="86">
        <f>SUMIFS('sys inv movment rpt'!$M:$M,'sys inv movment rpt'!$L:$L,$M797,'sys inv movment rpt'!$N:$N,O$1)</f>
        <v>0</v>
      </c>
      <c r="P797" s="86">
        <f>SUMIFS('sys inv movment rpt'!$M:$M,'sys inv movment rpt'!$L:$L,$M797,'sys inv movment rpt'!$N:$N,P$1)</f>
        <v>0</v>
      </c>
      <c r="Q797" s="86">
        <f>SUMIFS('sys inv movment rpt'!$M:$M,'sys inv movment rpt'!$L:$L,$M797,'sys inv movment rpt'!$N:$N,Q$1)</f>
        <v>0</v>
      </c>
      <c r="R797" s="86">
        <f>SUMIFS('sys inv movment rpt'!$M:$M,'sys inv movment rpt'!$L:$L,$M797,'sys inv movment rpt'!$N:$N,R$1)</f>
        <v>0</v>
      </c>
      <c r="S797" s="86">
        <f>SUMIFS('sys inv movment rpt'!$M:$M,'sys inv movment rpt'!$L:$L,$M797,'sys inv movment rpt'!$N:$N,S$1)</f>
        <v>0</v>
      </c>
      <c r="T797" s="86">
        <f>SUMIFS('sys inv movment rpt'!$M:$M,'sys inv movment rpt'!$L:$L,$M797,'sys inv movment rpt'!$N:$N,T$1)</f>
        <v>0</v>
      </c>
      <c r="U797" s="86">
        <f>SUMIFS('sys inv movment rpt'!$M:$M,'sys inv movment rpt'!$L:$L,$M797,'sys inv movment rpt'!$N:$N,U$1)</f>
        <v>0</v>
      </c>
      <c r="V797" s="86">
        <f>SUMIFS('sys inv movment rpt'!$M:$M,'sys inv movment rpt'!$L:$L,$M797,'sys inv movment rpt'!$N:$N,V$1)</f>
        <v>0</v>
      </c>
      <c r="W797" s="86">
        <f>SUMIFS('sys inv movment rpt'!$M:$M,'sys inv movment rpt'!$L:$L,$M797,'sys inv movment rpt'!$N:$N,W$1)</f>
        <v>0</v>
      </c>
      <c r="X797" s="86">
        <f>SUMIFS('sys inv movment rpt'!$M:$M,'sys inv movment rpt'!$L:$L,$M797,'sys inv movment rpt'!$N:$N,X$1)</f>
        <v>0</v>
      </c>
      <c r="Y797" s="86">
        <f>SUMIFS('sys inv movment rpt'!$M:$M,'sys inv movment rpt'!$L:$L,$M797,'sys inv movment rpt'!$N:$N,Y$1)</f>
        <v>0</v>
      </c>
      <c r="Z797" s="86">
        <f>SUMIFS('sys inv movment rpt'!$M:$M,'sys inv movment rpt'!$L:$L,$M797,'sys inv movment rpt'!$N:$N,Z$1)</f>
        <v>0</v>
      </c>
      <c r="AA797" s="86">
        <f>SUMIFS('sys inv movment rpt'!$M:$M,'sys inv movment rpt'!$L:$L,$M797,'sys inv movment rpt'!$N:$N,AA$1)</f>
        <v>0</v>
      </c>
      <c r="AB797" s="86">
        <f>SUMIFS('sys inv movment rpt'!$M:$M,'sys inv movment rpt'!$L:$L,$M797,'sys inv movment rpt'!$N:$N,AB$1)</f>
        <v>0</v>
      </c>
      <c r="AC797" s="86">
        <f>SUMIFS('sys inv movment rpt'!$M:$M,'sys inv movment rpt'!$L:$L,$M797,'sys inv movment rpt'!$N:$N,AC$1)</f>
        <v>0</v>
      </c>
      <c r="AD797" s="86">
        <f>SUMIFS('sys inv movment rpt'!$M:$M,'sys inv movment rpt'!$L:$L,$M797,'sys inv movment rpt'!$N:$N,AD$1)</f>
        <v>0</v>
      </c>
      <c r="AE797" s="86">
        <f>SUMIFS('sys inv movment rpt'!$M:$M,'sys inv movment rpt'!$L:$L,$M797,'sys inv movment rpt'!$N:$N,AE$1)</f>
        <v>0</v>
      </c>
      <c r="AF797" s="86">
        <f>SUMIFS('sys inv movment rpt'!$M:$M,'sys inv movment rpt'!$L:$L,$M797,'sys inv movment rpt'!$N:$N,AF$1)</f>
        <v>0</v>
      </c>
      <c r="AG797" s="86">
        <f>SUMIFS('sys inv movment rpt'!$M:$M,'sys inv movment rpt'!$L:$L,$M797,'sys inv movment rpt'!$N:$N,AG$1)</f>
        <v>0</v>
      </c>
      <c r="AH797" s="86">
        <f>SUMIFS('sys inv movment rpt'!$M:$M,'sys inv movment rpt'!$L:$L,$M797,'sys inv movment rpt'!$N:$N,AH$1)</f>
        <v>0</v>
      </c>
      <c r="AI797" s="86">
        <f>SUMIFS('sys inv movment rpt'!$M:$M,'sys inv movment rpt'!$L:$L,$M797,'sys inv movment rpt'!$N:$N,AI$1)</f>
        <v>0</v>
      </c>
      <c r="AJ797" s="86">
        <f>SUMIFS('sys inv movment rpt'!$M:$M,'sys inv movment rpt'!$L:$L,$M797,'sys inv movment rpt'!$N:$N,AJ$1)</f>
        <v>0</v>
      </c>
      <c r="AK797" s="86">
        <f>SUMIFS('sys inv movment rpt'!$M:$M,'sys inv movment rpt'!$L:$L,$M797,'sys inv movment rpt'!$N:$N,AK$1)</f>
        <v>0</v>
      </c>
      <c r="AL797" s="86">
        <f>SUMIFS('sys inv movment rpt'!$M:$M,'sys inv movment rpt'!$L:$L,$M797,'sys inv movment rpt'!$N:$N,AL$1)</f>
        <v>0</v>
      </c>
      <c r="AM797" s="86">
        <f>SUMIFS('sys inv movment rpt'!$M:$M,'sys inv movment rpt'!$L:$L,$M797,'sys inv movment rpt'!$N:$N,AM$1)</f>
        <v>0</v>
      </c>
      <c r="AN797" s="86">
        <f>SUMIFS('sys inv movment rpt'!$M:$M,'sys inv movment rpt'!$L:$L,$M797,'sys inv movment rpt'!$N:$N,AN$1)</f>
        <v>0</v>
      </c>
      <c r="AO797" s="86">
        <f>SUMIFS('sys inv movment rpt'!$M:$M,'sys inv movment rpt'!$L:$L,$M797,'sys inv movment rpt'!$N:$N,AO$1)</f>
        <v>0</v>
      </c>
      <c r="AP797" s="86">
        <f>SUMIFS('sys inv movment rpt'!$M:$M,'sys inv movment rpt'!$L:$L,$M797,'sys inv movment rpt'!$N:$N,AP$1)</f>
        <v>0</v>
      </c>
      <c r="AQ797" s="86">
        <f>SUMIFS('sys inv movment rpt'!$M:$M,'sys inv movment rpt'!$L:$L,$M797,'sys inv movment rpt'!$N:$N,AQ$1)</f>
        <v>0</v>
      </c>
      <c r="AR797" s="86">
        <f>SUMIFS('sys inv movment rpt'!$M:$M,'sys inv movment rpt'!$L:$L,$M797,'sys inv movment rpt'!$N:$N,AR$1)</f>
        <v>0</v>
      </c>
      <c r="AS797" s="86">
        <f>SUMIFS('sys inv movment rpt'!$M:$M,'sys inv movment rpt'!$L:$L,$M797,'sys inv movment rpt'!$N:$N,AS$1)</f>
        <v>0</v>
      </c>
      <c r="AT797" s="86">
        <f>SUMIFS('sys inv movment rpt'!$M:$M,'sys inv movment rpt'!$L:$L,$M797,'sys inv movment rpt'!$N:$N,AT$1)</f>
        <v>0</v>
      </c>
      <c r="AU797" s="86">
        <f>SUMIFS('sys inv movment rpt'!$M:$M,'sys inv movment rpt'!$L:$L,$M797,'sys inv movment rpt'!$N:$N,AU$1)</f>
        <v>0</v>
      </c>
      <c r="AV797" s="86">
        <f>SUMIFS('sys inv movment rpt'!$M:$M,'sys inv movment rpt'!$L:$L,$M797,'sys inv movment rpt'!$N:$N,AV$1)</f>
        <v>0</v>
      </c>
      <c r="AW797" s="87" t="str">
        <f>IFERROR(VLOOKUP(A797,'sys-backorder details'!E:U,17,0),"-")</f>
        <v>-</v>
      </c>
      <c r="AX797" s="87" t="str">
        <f>IF(K797&gt;1,VLOOKUP(A797,'settings-routing'!A:I,9,0),"")</f>
        <v/>
      </c>
    </row>
    <row r="798" ht="12.75" hidden="1" customHeight="1">
      <c r="A798" s="50" t="s">
        <v>1735</v>
      </c>
      <c r="B798" s="50" t="s">
        <v>1736</v>
      </c>
      <c r="C798" s="50">
        <f t="shared" si="2"/>
        <v>0</v>
      </c>
      <c r="D798" s="80">
        <f>SUMIF('Stocks 101-111'!$J:$J,'item dashboard'!A798,'Stocks 101-111'!K:K)</f>
        <v>0</v>
      </c>
      <c r="E798" s="80">
        <f>SUMIF('Stocks 101-111'!$J:$J,'item dashboard'!A798,'Stocks 101-111'!$L:$L)</f>
        <v>0</v>
      </c>
      <c r="F798" s="81">
        <f t="shared" si="3"/>
        <v>0</v>
      </c>
      <c r="G798" s="82">
        <f t="shared" si="4"/>
        <v>0</v>
      </c>
      <c r="H798" s="50">
        <f>SUMIFS('sys-backorder details'!$M:$M,'sys-backorder details'!$E:$E,'item dashboard'!A798,'sys-backorder details'!$V:$V,"")</f>
        <v>0</v>
      </c>
      <c r="I798" s="83">
        <f>SUMIF('settings-routing'!$I:$I,'item dashboard'!A798,'settings-routing'!$O:$O)</f>
        <v>0</v>
      </c>
      <c r="J798" s="50">
        <f>SUMIFS('sys-backorder details'!$M:$M,'sys-backorder details'!$E:$E,'item dashboard'!A798,'sys-backorder details'!$V:$V,"Call off")</f>
        <v>0</v>
      </c>
      <c r="K798" s="84">
        <f t="shared" si="5"/>
        <v>0</v>
      </c>
      <c r="L798" s="84">
        <f>SUMIF('Production Plan'!$E:$E,'item dashboard'!A798,'Production Plan'!$N:$N)</f>
        <v>0</v>
      </c>
      <c r="M798" s="85" t="str">
        <f t="shared" si="6"/>
        <v>B-L25-O210SOLVO-5 Ltr. Orange Printed Lockheed jerrycan</v>
      </c>
      <c r="N798" s="86">
        <f>SUMIFS('sys inv movment rpt'!$M:$M,'sys inv movment rpt'!$L:$L,$M798,'sys inv movment rpt'!$N:$N,N$1)</f>
        <v>0</v>
      </c>
      <c r="O798" s="86">
        <f>SUMIFS('sys inv movment rpt'!$M:$M,'sys inv movment rpt'!$L:$L,$M798,'sys inv movment rpt'!$N:$N,O$1)</f>
        <v>0</v>
      </c>
      <c r="P798" s="86">
        <f>SUMIFS('sys inv movment rpt'!$M:$M,'sys inv movment rpt'!$L:$L,$M798,'sys inv movment rpt'!$N:$N,P$1)</f>
        <v>0</v>
      </c>
      <c r="Q798" s="86">
        <f>SUMIFS('sys inv movment rpt'!$M:$M,'sys inv movment rpt'!$L:$L,$M798,'sys inv movment rpt'!$N:$N,Q$1)</f>
        <v>0</v>
      </c>
      <c r="R798" s="86">
        <f>SUMIFS('sys inv movment rpt'!$M:$M,'sys inv movment rpt'!$L:$L,$M798,'sys inv movment rpt'!$N:$N,R$1)</f>
        <v>0</v>
      </c>
      <c r="S798" s="86">
        <f>SUMIFS('sys inv movment rpt'!$M:$M,'sys inv movment rpt'!$L:$L,$M798,'sys inv movment rpt'!$N:$N,S$1)</f>
        <v>0</v>
      </c>
      <c r="T798" s="86">
        <f>SUMIFS('sys inv movment rpt'!$M:$M,'sys inv movment rpt'!$L:$L,$M798,'sys inv movment rpt'!$N:$N,T$1)</f>
        <v>0</v>
      </c>
      <c r="U798" s="86">
        <f>SUMIFS('sys inv movment rpt'!$M:$M,'sys inv movment rpt'!$L:$L,$M798,'sys inv movment rpt'!$N:$N,U$1)</f>
        <v>0</v>
      </c>
      <c r="V798" s="86">
        <f>SUMIFS('sys inv movment rpt'!$M:$M,'sys inv movment rpt'!$L:$L,$M798,'sys inv movment rpt'!$N:$N,V$1)</f>
        <v>0</v>
      </c>
      <c r="W798" s="86">
        <f>SUMIFS('sys inv movment rpt'!$M:$M,'sys inv movment rpt'!$L:$L,$M798,'sys inv movment rpt'!$N:$N,W$1)</f>
        <v>0</v>
      </c>
      <c r="X798" s="86">
        <f>SUMIFS('sys inv movment rpt'!$M:$M,'sys inv movment rpt'!$L:$L,$M798,'sys inv movment rpt'!$N:$N,X$1)</f>
        <v>0</v>
      </c>
      <c r="Y798" s="86">
        <f>SUMIFS('sys inv movment rpt'!$M:$M,'sys inv movment rpt'!$L:$L,$M798,'sys inv movment rpt'!$N:$N,Y$1)</f>
        <v>0</v>
      </c>
      <c r="Z798" s="86">
        <f>SUMIFS('sys inv movment rpt'!$M:$M,'sys inv movment rpt'!$L:$L,$M798,'sys inv movment rpt'!$N:$N,Z$1)</f>
        <v>0</v>
      </c>
      <c r="AA798" s="86">
        <f>SUMIFS('sys inv movment rpt'!$M:$M,'sys inv movment rpt'!$L:$L,$M798,'sys inv movment rpt'!$N:$N,AA$1)</f>
        <v>0</v>
      </c>
      <c r="AB798" s="86">
        <f>SUMIFS('sys inv movment rpt'!$M:$M,'sys inv movment rpt'!$L:$L,$M798,'sys inv movment rpt'!$N:$N,AB$1)</f>
        <v>0</v>
      </c>
      <c r="AC798" s="86">
        <f>SUMIFS('sys inv movment rpt'!$M:$M,'sys inv movment rpt'!$L:$L,$M798,'sys inv movment rpt'!$N:$N,AC$1)</f>
        <v>0</v>
      </c>
      <c r="AD798" s="86">
        <f>SUMIFS('sys inv movment rpt'!$M:$M,'sys inv movment rpt'!$L:$L,$M798,'sys inv movment rpt'!$N:$N,AD$1)</f>
        <v>0</v>
      </c>
      <c r="AE798" s="86">
        <f>SUMIFS('sys inv movment rpt'!$M:$M,'sys inv movment rpt'!$L:$L,$M798,'sys inv movment rpt'!$N:$N,AE$1)</f>
        <v>0</v>
      </c>
      <c r="AF798" s="86">
        <f>SUMIFS('sys inv movment rpt'!$M:$M,'sys inv movment rpt'!$L:$L,$M798,'sys inv movment rpt'!$N:$N,AF$1)</f>
        <v>0</v>
      </c>
      <c r="AG798" s="86">
        <f>SUMIFS('sys inv movment rpt'!$M:$M,'sys inv movment rpt'!$L:$L,$M798,'sys inv movment rpt'!$N:$N,AG$1)</f>
        <v>0</v>
      </c>
      <c r="AH798" s="86">
        <f>SUMIFS('sys inv movment rpt'!$M:$M,'sys inv movment rpt'!$L:$L,$M798,'sys inv movment rpt'!$N:$N,AH$1)</f>
        <v>0</v>
      </c>
      <c r="AI798" s="86">
        <f>SUMIFS('sys inv movment rpt'!$M:$M,'sys inv movment rpt'!$L:$L,$M798,'sys inv movment rpt'!$N:$N,AI$1)</f>
        <v>0</v>
      </c>
      <c r="AJ798" s="86">
        <f>SUMIFS('sys inv movment rpt'!$M:$M,'sys inv movment rpt'!$L:$L,$M798,'sys inv movment rpt'!$N:$N,AJ$1)</f>
        <v>0</v>
      </c>
      <c r="AK798" s="86">
        <f>SUMIFS('sys inv movment rpt'!$M:$M,'sys inv movment rpt'!$L:$L,$M798,'sys inv movment rpt'!$N:$N,AK$1)</f>
        <v>0</v>
      </c>
      <c r="AL798" s="86">
        <f>SUMIFS('sys inv movment rpt'!$M:$M,'sys inv movment rpt'!$L:$L,$M798,'sys inv movment rpt'!$N:$N,AL$1)</f>
        <v>0</v>
      </c>
      <c r="AM798" s="86">
        <f>SUMIFS('sys inv movment rpt'!$M:$M,'sys inv movment rpt'!$L:$L,$M798,'sys inv movment rpt'!$N:$N,AM$1)</f>
        <v>0</v>
      </c>
      <c r="AN798" s="86">
        <f>SUMIFS('sys inv movment rpt'!$M:$M,'sys inv movment rpt'!$L:$L,$M798,'sys inv movment rpt'!$N:$N,AN$1)</f>
        <v>0</v>
      </c>
      <c r="AO798" s="86">
        <f>SUMIFS('sys inv movment rpt'!$M:$M,'sys inv movment rpt'!$L:$L,$M798,'sys inv movment rpt'!$N:$N,AO$1)</f>
        <v>0</v>
      </c>
      <c r="AP798" s="86">
        <f>SUMIFS('sys inv movment rpt'!$M:$M,'sys inv movment rpt'!$L:$L,$M798,'sys inv movment rpt'!$N:$N,AP$1)</f>
        <v>0</v>
      </c>
      <c r="AQ798" s="86">
        <f>SUMIFS('sys inv movment rpt'!$M:$M,'sys inv movment rpt'!$L:$L,$M798,'sys inv movment rpt'!$N:$N,AQ$1)</f>
        <v>0</v>
      </c>
      <c r="AR798" s="86">
        <f>SUMIFS('sys inv movment rpt'!$M:$M,'sys inv movment rpt'!$L:$L,$M798,'sys inv movment rpt'!$N:$N,AR$1)</f>
        <v>0</v>
      </c>
      <c r="AS798" s="86">
        <f>SUMIFS('sys inv movment rpt'!$M:$M,'sys inv movment rpt'!$L:$L,$M798,'sys inv movment rpt'!$N:$N,AS$1)</f>
        <v>0</v>
      </c>
      <c r="AT798" s="86">
        <f>SUMIFS('sys inv movment rpt'!$M:$M,'sys inv movment rpt'!$L:$L,$M798,'sys inv movment rpt'!$N:$N,AT$1)</f>
        <v>0</v>
      </c>
      <c r="AU798" s="86">
        <f>SUMIFS('sys inv movment rpt'!$M:$M,'sys inv movment rpt'!$L:$L,$M798,'sys inv movment rpt'!$N:$N,AU$1)</f>
        <v>0</v>
      </c>
      <c r="AV798" s="86">
        <f>SUMIFS('sys inv movment rpt'!$M:$M,'sys inv movment rpt'!$L:$L,$M798,'sys inv movment rpt'!$N:$N,AV$1)</f>
        <v>0</v>
      </c>
      <c r="AW798" s="87" t="str">
        <f>IFERROR(VLOOKUP(A798,'sys-backorder details'!E:U,17,0),"-")</f>
        <v>-</v>
      </c>
      <c r="AX798" s="87" t="str">
        <f>IF(K798&gt;1,VLOOKUP(A798,'settings-routing'!A:I,9,0),"")</f>
        <v/>
      </c>
    </row>
    <row r="799" ht="12.75" hidden="1" customHeight="1">
      <c r="A799" s="50" t="s">
        <v>1737</v>
      </c>
      <c r="B799" s="50" t="s">
        <v>1738</v>
      </c>
      <c r="C799" s="50">
        <f t="shared" si="2"/>
        <v>0</v>
      </c>
      <c r="D799" s="80">
        <f>SUMIF('Stocks 101-111'!$J:$J,'item dashboard'!A799,'Stocks 101-111'!K:K)</f>
        <v>0</v>
      </c>
      <c r="E799" s="80">
        <f>SUMIF('Stocks 101-111'!$J:$J,'item dashboard'!A799,'Stocks 101-111'!$L:$L)</f>
        <v>0</v>
      </c>
      <c r="F799" s="81">
        <f t="shared" si="3"/>
        <v>0</v>
      </c>
      <c r="G799" s="82">
        <f t="shared" si="4"/>
        <v>0</v>
      </c>
      <c r="H799" s="50">
        <f>SUMIFS('sys-backorder details'!$M:$M,'sys-backorder details'!$E:$E,'item dashboard'!A799,'sys-backorder details'!$V:$V,"")</f>
        <v>0</v>
      </c>
      <c r="I799" s="83">
        <f>SUMIF('settings-routing'!$I:$I,'item dashboard'!A799,'settings-routing'!$O:$O)</f>
        <v>0</v>
      </c>
      <c r="J799" s="50">
        <f>SUMIFS('sys-backorder details'!$M:$M,'sys-backorder details'!$E:$E,'item dashboard'!A799,'sys-backorder details'!$V:$V,"Call off")</f>
        <v>0</v>
      </c>
      <c r="K799" s="84">
        <f t="shared" si="5"/>
        <v>0</v>
      </c>
      <c r="L799" s="84">
        <f>SUMIF('Production Plan'!$E:$E,'item dashboard'!A799,'Production Plan'!$N:$N)</f>
        <v>0</v>
      </c>
      <c r="M799" s="85" t="str">
        <f t="shared" si="6"/>
        <v>B-L25-PUR210-5 Ltr Purple Jerrycan</v>
      </c>
      <c r="N799" s="86">
        <f>SUMIFS('sys inv movment rpt'!$M:$M,'sys inv movment rpt'!$L:$L,$M799,'sys inv movment rpt'!$N:$N,N$1)</f>
        <v>0</v>
      </c>
      <c r="O799" s="86">
        <f>SUMIFS('sys inv movment rpt'!$M:$M,'sys inv movment rpt'!$L:$L,$M799,'sys inv movment rpt'!$N:$N,O$1)</f>
        <v>0</v>
      </c>
      <c r="P799" s="86">
        <f>SUMIFS('sys inv movment rpt'!$M:$M,'sys inv movment rpt'!$L:$L,$M799,'sys inv movment rpt'!$N:$N,P$1)</f>
        <v>0</v>
      </c>
      <c r="Q799" s="86">
        <f>SUMIFS('sys inv movment rpt'!$M:$M,'sys inv movment rpt'!$L:$L,$M799,'sys inv movment rpt'!$N:$N,Q$1)</f>
        <v>0</v>
      </c>
      <c r="R799" s="86">
        <f>SUMIFS('sys inv movment rpt'!$M:$M,'sys inv movment rpt'!$L:$L,$M799,'sys inv movment rpt'!$N:$N,R$1)</f>
        <v>0</v>
      </c>
      <c r="S799" s="86">
        <f>SUMIFS('sys inv movment rpt'!$M:$M,'sys inv movment rpt'!$L:$L,$M799,'sys inv movment rpt'!$N:$N,S$1)</f>
        <v>0</v>
      </c>
      <c r="T799" s="86">
        <f>SUMIFS('sys inv movment rpt'!$M:$M,'sys inv movment rpt'!$L:$L,$M799,'sys inv movment rpt'!$N:$N,T$1)</f>
        <v>0</v>
      </c>
      <c r="U799" s="86">
        <f>SUMIFS('sys inv movment rpt'!$M:$M,'sys inv movment rpt'!$L:$L,$M799,'sys inv movment rpt'!$N:$N,U$1)</f>
        <v>0</v>
      </c>
      <c r="V799" s="86">
        <f>SUMIFS('sys inv movment rpt'!$M:$M,'sys inv movment rpt'!$L:$L,$M799,'sys inv movment rpt'!$N:$N,V$1)</f>
        <v>0</v>
      </c>
      <c r="W799" s="86">
        <f>SUMIFS('sys inv movment rpt'!$M:$M,'sys inv movment rpt'!$L:$L,$M799,'sys inv movment rpt'!$N:$N,W$1)</f>
        <v>0</v>
      </c>
      <c r="X799" s="86">
        <f>SUMIFS('sys inv movment rpt'!$M:$M,'sys inv movment rpt'!$L:$L,$M799,'sys inv movment rpt'!$N:$N,X$1)</f>
        <v>0</v>
      </c>
      <c r="Y799" s="86">
        <f>SUMIFS('sys inv movment rpt'!$M:$M,'sys inv movment rpt'!$L:$L,$M799,'sys inv movment rpt'!$N:$N,Y$1)</f>
        <v>0</v>
      </c>
      <c r="Z799" s="86">
        <f>SUMIFS('sys inv movment rpt'!$M:$M,'sys inv movment rpt'!$L:$L,$M799,'sys inv movment rpt'!$N:$N,Z$1)</f>
        <v>0</v>
      </c>
      <c r="AA799" s="86">
        <f>SUMIFS('sys inv movment rpt'!$M:$M,'sys inv movment rpt'!$L:$L,$M799,'sys inv movment rpt'!$N:$N,AA$1)</f>
        <v>0</v>
      </c>
      <c r="AB799" s="86">
        <f>SUMIFS('sys inv movment rpt'!$M:$M,'sys inv movment rpt'!$L:$L,$M799,'sys inv movment rpt'!$N:$N,AB$1)</f>
        <v>0</v>
      </c>
      <c r="AC799" s="86">
        <f>SUMIFS('sys inv movment rpt'!$M:$M,'sys inv movment rpt'!$L:$L,$M799,'sys inv movment rpt'!$N:$N,AC$1)</f>
        <v>0</v>
      </c>
      <c r="AD799" s="86">
        <f>SUMIFS('sys inv movment rpt'!$M:$M,'sys inv movment rpt'!$L:$L,$M799,'sys inv movment rpt'!$N:$N,AD$1)</f>
        <v>0</v>
      </c>
      <c r="AE799" s="86">
        <f>SUMIFS('sys inv movment rpt'!$M:$M,'sys inv movment rpt'!$L:$L,$M799,'sys inv movment rpt'!$N:$N,AE$1)</f>
        <v>0</v>
      </c>
      <c r="AF799" s="86">
        <f>SUMIFS('sys inv movment rpt'!$M:$M,'sys inv movment rpt'!$L:$L,$M799,'sys inv movment rpt'!$N:$N,AF$1)</f>
        <v>0</v>
      </c>
      <c r="AG799" s="86">
        <f>SUMIFS('sys inv movment rpt'!$M:$M,'sys inv movment rpt'!$L:$L,$M799,'sys inv movment rpt'!$N:$N,AG$1)</f>
        <v>0</v>
      </c>
      <c r="AH799" s="86">
        <f>SUMIFS('sys inv movment rpt'!$M:$M,'sys inv movment rpt'!$L:$L,$M799,'sys inv movment rpt'!$N:$N,AH$1)</f>
        <v>0</v>
      </c>
      <c r="AI799" s="86">
        <f>SUMIFS('sys inv movment rpt'!$M:$M,'sys inv movment rpt'!$L:$L,$M799,'sys inv movment rpt'!$N:$N,AI$1)</f>
        <v>0</v>
      </c>
      <c r="AJ799" s="86">
        <f>SUMIFS('sys inv movment rpt'!$M:$M,'sys inv movment rpt'!$L:$L,$M799,'sys inv movment rpt'!$N:$N,AJ$1)</f>
        <v>0</v>
      </c>
      <c r="AK799" s="86">
        <f>SUMIFS('sys inv movment rpt'!$M:$M,'sys inv movment rpt'!$L:$L,$M799,'sys inv movment rpt'!$N:$N,AK$1)</f>
        <v>0</v>
      </c>
      <c r="AL799" s="86">
        <f>SUMIFS('sys inv movment rpt'!$M:$M,'sys inv movment rpt'!$L:$L,$M799,'sys inv movment rpt'!$N:$N,AL$1)</f>
        <v>0</v>
      </c>
      <c r="AM799" s="86">
        <f>SUMIFS('sys inv movment rpt'!$M:$M,'sys inv movment rpt'!$L:$L,$M799,'sys inv movment rpt'!$N:$N,AM$1)</f>
        <v>0</v>
      </c>
      <c r="AN799" s="86">
        <f>SUMIFS('sys inv movment rpt'!$M:$M,'sys inv movment rpt'!$L:$L,$M799,'sys inv movment rpt'!$N:$N,AN$1)</f>
        <v>0</v>
      </c>
      <c r="AO799" s="86">
        <f>SUMIFS('sys inv movment rpt'!$M:$M,'sys inv movment rpt'!$L:$L,$M799,'sys inv movment rpt'!$N:$N,AO$1)</f>
        <v>0</v>
      </c>
      <c r="AP799" s="86">
        <f>SUMIFS('sys inv movment rpt'!$M:$M,'sys inv movment rpt'!$L:$L,$M799,'sys inv movment rpt'!$N:$N,AP$1)</f>
        <v>0</v>
      </c>
      <c r="AQ799" s="86">
        <f>SUMIFS('sys inv movment rpt'!$M:$M,'sys inv movment rpt'!$L:$L,$M799,'sys inv movment rpt'!$N:$N,AQ$1)</f>
        <v>0</v>
      </c>
      <c r="AR799" s="86">
        <f>SUMIFS('sys inv movment rpt'!$M:$M,'sys inv movment rpt'!$L:$L,$M799,'sys inv movment rpt'!$N:$N,AR$1)</f>
        <v>0</v>
      </c>
      <c r="AS799" s="86">
        <f>SUMIFS('sys inv movment rpt'!$M:$M,'sys inv movment rpt'!$L:$L,$M799,'sys inv movment rpt'!$N:$N,AS$1)</f>
        <v>0</v>
      </c>
      <c r="AT799" s="86">
        <f>SUMIFS('sys inv movment rpt'!$M:$M,'sys inv movment rpt'!$L:$L,$M799,'sys inv movment rpt'!$N:$N,AT$1)</f>
        <v>0</v>
      </c>
      <c r="AU799" s="86">
        <f>SUMIFS('sys inv movment rpt'!$M:$M,'sys inv movment rpt'!$L:$L,$M799,'sys inv movment rpt'!$N:$N,AU$1)</f>
        <v>0</v>
      </c>
      <c r="AV799" s="86">
        <f>SUMIFS('sys inv movment rpt'!$M:$M,'sys inv movment rpt'!$L:$L,$M799,'sys inv movment rpt'!$N:$N,AV$1)</f>
        <v>0</v>
      </c>
      <c r="AW799" s="87" t="str">
        <f>IFERROR(VLOOKUP(A799,'sys-backorder details'!E:U,17,0),"-")</f>
        <v>-</v>
      </c>
      <c r="AX799" s="87" t="str">
        <f>IF(K799&gt;1,VLOOKUP(A799,'settings-routing'!A:I,9,0),"")</f>
        <v/>
      </c>
    </row>
    <row r="800" ht="12.75" hidden="1" customHeight="1">
      <c r="A800" s="28" t="s">
        <v>1739</v>
      </c>
      <c r="B800" s="28" t="s">
        <v>1740</v>
      </c>
      <c r="C800" s="50">
        <f t="shared" si="2"/>
        <v>0</v>
      </c>
      <c r="D800" s="80">
        <f>SUMIF('Stocks 101-111'!$J:$J,'item dashboard'!A800,'Stocks 101-111'!K:K)</f>
        <v>0</v>
      </c>
      <c r="E800" s="80">
        <f>SUMIF('Stocks 101-111'!$J:$J,'item dashboard'!A800,'Stocks 101-111'!$L:$L)</f>
        <v>0</v>
      </c>
      <c r="F800" s="81">
        <f t="shared" si="3"/>
        <v>0</v>
      </c>
      <c r="G800" s="82">
        <f t="shared" si="4"/>
        <v>0</v>
      </c>
      <c r="H800" s="50">
        <f>SUMIFS('sys-backorder details'!$M:$M,'sys-backorder details'!$E:$E,'item dashboard'!A800,'sys-backorder details'!$V:$V,"")</f>
        <v>0</v>
      </c>
      <c r="I800" s="83">
        <f>SUMIF('settings-routing'!$I:$I,'item dashboard'!A800,'settings-routing'!$O:$O)</f>
        <v>0</v>
      </c>
      <c r="J800" s="50">
        <f>SUMIFS('sys-backorder details'!$M:$M,'sys-backorder details'!$E:$E,'item dashboard'!A800,'sys-backorder details'!$V:$V,"Call off")</f>
        <v>0</v>
      </c>
      <c r="K800" s="84">
        <f t="shared" si="5"/>
        <v>0</v>
      </c>
      <c r="L800" s="84">
        <f>SUMIF('Production Plan'!$E:$E,'item dashboard'!A800,'Production Plan'!$N:$N)</f>
        <v>0</v>
      </c>
      <c r="M800" s="85" t="str">
        <f t="shared" si="6"/>
        <v>B-L25-PUR230-5 Ltr. Purple Jerrycan</v>
      </c>
      <c r="N800" s="86">
        <f>SUMIFS('sys inv movment rpt'!$M:$M,'sys inv movment rpt'!$L:$L,$M800,'sys inv movment rpt'!$N:$N,N$1)</f>
        <v>0</v>
      </c>
      <c r="O800" s="86">
        <f>SUMIFS('sys inv movment rpt'!$M:$M,'sys inv movment rpt'!$L:$L,$M800,'sys inv movment rpt'!$N:$N,O$1)</f>
        <v>0</v>
      </c>
      <c r="P800" s="86">
        <f>SUMIFS('sys inv movment rpt'!$M:$M,'sys inv movment rpt'!$L:$L,$M800,'sys inv movment rpt'!$N:$N,P$1)</f>
        <v>0</v>
      </c>
      <c r="Q800" s="86">
        <f>SUMIFS('sys inv movment rpt'!$M:$M,'sys inv movment rpt'!$L:$L,$M800,'sys inv movment rpt'!$N:$N,Q$1)</f>
        <v>0</v>
      </c>
      <c r="R800" s="86">
        <f>SUMIFS('sys inv movment rpt'!$M:$M,'sys inv movment rpt'!$L:$L,$M800,'sys inv movment rpt'!$N:$N,R$1)</f>
        <v>0</v>
      </c>
      <c r="S800" s="86">
        <f>SUMIFS('sys inv movment rpt'!$M:$M,'sys inv movment rpt'!$L:$L,$M800,'sys inv movment rpt'!$N:$N,S$1)</f>
        <v>0</v>
      </c>
      <c r="T800" s="86">
        <f>SUMIFS('sys inv movment rpt'!$M:$M,'sys inv movment rpt'!$L:$L,$M800,'sys inv movment rpt'!$N:$N,T$1)</f>
        <v>0</v>
      </c>
      <c r="U800" s="86">
        <f>SUMIFS('sys inv movment rpt'!$M:$M,'sys inv movment rpt'!$L:$L,$M800,'sys inv movment rpt'!$N:$N,U$1)</f>
        <v>0</v>
      </c>
      <c r="V800" s="86">
        <f>SUMIFS('sys inv movment rpt'!$M:$M,'sys inv movment rpt'!$L:$L,$M800,'sys inv movment rpt'!$N:$N,V$1)</f>
        <v>0</v>
      </c>
      <c r="W800" s="86">
        <f>SUMIFS('sys inv movment rpt'!$M:$M,'sys inv movment rpt'!$L:$L,$M800,'sys inv movment rpt'!$N:$N,W$1)</f>
        <v>0</v>
      </c>
      <c r="X800" s="86">
        <f>SUMIFS('sys inv movment rpt'!$M:$M,'sys inv movment rpt'!$L:$L,$M800,'sys inv movment rpt'!$N:$N,X$1)</f>
        <v>0</v>
      </c>
      <c r="Y800" s="86">
        <f>SUMIFS('sys inv movment rpt'!$M:$M,'sys inv movment rpt'!$L:$L,$M800,'sys inv movment rpt'!$N:$N,Y$1)</f>
        <v>0</v>
      </c>
      <c r="Z800" s="86">
        <f>SUMIFS('sys inv movment rpt'!$M:$M,'sys inv movment rpt'!$L:$L,$M800,'sys inv movment rpt'!$N:$N,Z$1)</f>
        <v>0</v>
      </c>
      <c r="AA800" s="86">
        <f>SUMIFS('sys inv movment rpt'!$M:$M,'sys inv movment rpt'!$L:$L,$M800,'sys inv movment rpt'!$N:$N,AA$1)</f>
        <v>0</v>
      </c>
      <c r="AB800" s="86">
        <f>SUMIFS('sys inv movment rpt'!$M:$M,'sys inv movment rpt'!$L:$L,$M800,'sys inv movment rpt'!$N:$N,AB$1)</f>
        <v>0</v>
      </c>
      <c r="AC800" s="86">
        <f>SUMIFS('sys inv movment rpt'!$M:$M,'sys inv movment rpt'!$L:$L,$M800,'sys inv movment rpt'!$N:$N,AC$1)</f>
        <v>0</v>
      </c>
      <c r="AD800" s="86">
        <f>SUMIFS('sys inv movment rpt'!$M:$M,'sys inv movment rpt'!$L:$L,$M800,'sys inv movment rpt'!$N:$N,AD$1)</f>
        <v>0</v>
      </c>
      <c r="AE800" s="86">
        <f>SUMIFS('sys inv movment rpt'!$M:$M,'sys inv movment rpt'!$L:$L,$M800,'sys inv movment rpt'!$N:$N,AE$1)</f>
        <v>0</v>
      </c>
      <c r="AF800" s="86">
        <f>SUMIFS('sys inv movment rpt'!$M:$M,'sys inv movment rpt'!$L:$L,$M800,'sys inv movment rpt'!$N:$N,AF$1)</f>
        <v>0</v>
      </c>
      <c r="AG800" s="86">
        <f>SUMIFS('sys inv movment rpt'!$M:$M,'sys inv movment rpt'!$L:$L,$M800,'sys inv movment rpt'!$N:$N,AG$1)</f>
        <v>0</v>
      </c>
      <c r="AH800" s="86">
        <f>SUMIFS('sys inv movment rpt'!$M:$M,'sys inv movment rpt'!$L:$L,$M800,'sys inv movment rpt'!$N:$N,AH$1)</f>
        <v>0</v>
      </c>
      <c r="AI800" s="86">
        <f>SUMIFS('sys inv movment rpt'!$M:$M,'sys inv movment rpt'!$L:$L,$M800,'sys inv movment rpt'!$N:$N,AI$1)</f>
        <v>0</v>
      </c>
      <c r="AJ800" s="86">
        <f>SUMIFS('sys inv movment rpt'!$M:$M,'sys inv movment rpt'!$L:$L,$M800,'sys inv movment rpt'!$N:$N,AJ$1)</f>
        <v>0</v>
      </c>
      <c r="AK800" s="86">
        <f>SUMIFS('sys inv movment rpt'!$M:$M,'sys inv movment rpt'!$L:$L,$M800,'sys inv movment rpt'!$N:$N,AK$1)</f>
        <v>0</v>
      </c>
      <c r="AL800" s="86">
        <f>SUMIFS('sys inv movment rpt'!$M:$M,'sys inv movment rpt'!$L:$L,$M800,'sys inv movment rpt'!$N:$N,AL$1)</f>
        <v>0</v>
      </c>
      <c r="AM800" s="86">
        <f>SUMIFS('sys inv movment rpt'!$M:$M,'sys inv movment rpt'!$L:$L,$M800,'sys inv movment rpt'!$N:$N,AM$1)</f>
        <v>0</v>
      </c>
      <c r="AN800" s="86">
        <f>SUMIFS('sys inv movment rpt'!$M:$M,'sys inv movment rpt'!$L:$L,$M800,'sys inv movment rpt'!$N:$N,AN$1)</f>
        <v>0</v>
      </c>
      <c r="AO800" s="86">
        <f>SUMIFS('sys inv movment rpt'!$M:$M,'sys inv movment rpt'!$L:$L,$M800,'sys inv movment rpt'!$N:$N,AO$1)</f>
        <v>0</v>
      </c>
      <c r="AP800" s="86">
        <f>SUMIFS('sys inv movment rpt'!$M:$M,'sys inv movment rpt'!$L:$L,$M800,'sys inv movment rpt'!$N:$N,AP$1)</f>
        <v>0</v>
      </c>
      <c r="AQ800" s="86">
        <f>SUMIFS('sys inv movment rpt'!$M:$M,'sys inv movment rpt'!$L:$L,$M800,'sys inv movment rpt'!$N:$N,AQ$1)</f>
        <v>0</v>
      </c>
      <c r="AR800" s="86">
        <f>SUMIFS('sys inv movment rpt'!$M:$M,'sys inv movment rpt'!$L:$L,$M800,'sys inv movment rpt'!$N:$N,AR$1)</f>
        <v>0</v>
      </c>
      <c r="AS800" s="86">
        <f>SUMIFS('sys inv movment rpt'!$M:$M,'sys inv movment rpt'!$L:$L,$M800,'sys inv movment rpt'!$N:$N,AS$1)</f>
        <v>0</v>
      </c>
      <c r="AT800" s="86">
        <f>SUMIFS('sys inv movment rpt'!$M:$M,'sys inv movment rpt'!$L:$L,$M800,'sys inv movment rpt'!$N:$N,AT$1)</f>
        <v>0</v>
      </c>
      <c r="AU800" s="86">
        <f>SUMIFS('sys inv movment rpt'!$M:$M,'sys inv movment rpt'!$L:$L,$M800,'sys inv movment rpt'!$N:$N,AU$1)</f>
        <v>0</v>
      </c>
      <c r="AV800" s="86">
        <f>SUMIFS('sys inv movment rpt'!$M:$M,'sys inv movment rpt'!$L:$L,$M800,'sys inv movment rpt'!$N:$N,AV$1)</f>
        <v>0</v>
      </c>
      <c r="AW800" s="87" t="str">
        <f>IFERROR(VLOOKUP(A800,'sys-backorder details'!E:U,17,0),"-")</f>
        <v>-</v>
      </c>
      <c r="AX800" s="87" t="str">
        <f>IF(K800&gt;1,VLOOKUP(A800,'settings-routing'!A:I,9,0),"")</f>
        <v/>
      </c>
    </row>
    <row r="801" ht="12.75" hidden="1" customHeight="1">
      <c r="A801" s="50" t="s">
        <v>1741</v>
      </c>
      <c r="B801" s="50" t="s">
        <v>1742</v>
      </c>
      <c r="C801" s="50">
        <f t="shared" si="2"/>
        <v>0</v>
      </c>
      <c r="D801" s="80">
        <f>SUMIF('Stocks 101-111'!$J:$J,'item dashboard'!A801,'Stocks 101-111'!K:K)</f>
        <v>0</v>
      </c>
      <c r="E801" s="80">
        <f>SUMIF('Stocks 101-111'!$J:$J,'item dashboard'!A801,'Stocks 101-111'!$L:$L)</f>
        <v>0</v>
      </c>
      <c r="F801" s="81">
        <f t="shared" si="3"/>
        <v>0</v>
      </c>
      <c r="G801" s="82">
        <f t="shared" si="4"/>
        <v>0.02857142857</v>
      </c>
      <c r="H801" s="50">
        <f>SUMIFS('sys-backorder details'!$M:$M,'sys-backorder details'!$E:$E,'item dashboard'!A801,'sys-backorder details'!$V:$V,"")</f>
        <v>0</v>
      </c>
      <c r="I801" s="83">
        <f>SUMIF('settings-routing'!$I:$I,'item dashboard'!A801,'settings-routing'!$O:$O)</f>
        <v>0</v>
      </c>
      <c r="J801" s="50">
        <f>SUMIFS('sys-backorder details'!$M:$M,'sys-backorder details'!$E:$E,'item dashboard'!A801,'sys-backorder details'!$V:$V,"Call off")</f>
        <v>1300</v>
      </c>
      <c r="K801" s="84">
        <f t="shared" si="5"/>
        <v>0</v>
      </c>
      <c r="L801" s="84">
        <f>SUMIF('Production Plan'!$E:$E,'item dashboard'!A801,'Production Plan'!$N:$N)</f>
        <v>0</v>
      </c>
      <c r="M801" s="85" t="str">
        <f t="shared" si="6"/>
        <v>B-L25-W210-5 Ltr. White jerrycan</v>
      </c>
      <c r="N801" s="86">
        <f>SUMIFS('sys inv movment rpt'!$M:$M,'sys inv movment rpt'!$L:$L,$M801,'sys inv movment rpt'!$N:$N,N$1)</f>
        <v>60</v>
      </c>
      <c r="O801" s="86">
        <f>SUMIFS('sys inv movment rpt'!$M:$M,'sys inv movment rpt'!$L:$L,$M801,'sys inv movment rpt'!$N:$N,O$1)</f>
        <v>0</v>
      </c>
      <c r="P801" s="86">
        <f>SUMIFS('sys inv movment rpt'!$M:$M,'sys inv movment rpt'!$L:$L,$M801,'sys inv movment rpt'!$N:$N,P$1)</f>
        <v>0</v>
      </c>
      <c r="Q801" s="86">
        <f>SUMIFS('sys inv movment rpt'!$M:$M,'sys inv movment rpt'!$L:$L,$M801,'sys inv movment rpt'!$N:$N,Q$1)</f>
        <v>0</v>
      </c>
      <c r="R801" s="86">
        <f>SUMIFS('sys inv movment rpt'!$M:$M,'sys inv movment rpt'!$L:$L,$M801,'sys inv movment rpt'!$N:$N,R$1)</f>
        <v>0</v>
      </c>
      <c r="S801" s="86">
        <f>SUMIFS('sys inv movment rpt'!$M:$M,'sys inv movment rpt'!$L:$L,$M801,'sys inv movment rpt'!$N:$N,S$1)</f>
        <v>0</v>
      </c>
      <c r="T801" s="86">
        <f>SUMIFS('sys inv movment rpt'!$M:$M,'sys inv movment rpt'!$L:$L,$M801,'sys inv movment rpt'!$N:$N,T$1)</f>
        <v>0</v>
      </c>
      <c r="U801" s="86">
        <f>SUMIFS('sys inv movment rpt'!$M:$M,'sys inv movment rpt'!$L:$L,$M801,'sys inv movment rpt'!$N:$N,U$1)</f>
        <v>0</v>
      </c>
      <c r="V801" s="86">
        <f>SUMIFS('sys inv movment rpt'!$M:$M,'sys inv movment rpt'!$L:$L,$M801,'sys inv movment rpt'!$N:$N,V$1)</f>
        <v>0</v>
      </c>
      <c r="W801" s="86">
        <f>SUMIFS('sys inv movment rpt'!$M:$M,'sys inv movment rpt'!$L:$L,$M801,'sys inv movment rpt'!$N:$N,W$1)</f>
        <v>0</v>
      </c>
      <c r="X801" s="86">
        <f>SUMIFS('sys inv movment rpt'!$M:$M,'sys inv movment rpt'!$L:$L,$M801,'sys inv movment rpt'!$N:$N,X$1)</f>
        <v>0</v>
      </c>
      <c r="Y801" s="86">
        <f>SUMIFS('sys inv movment rpt'!$M:$M,'sys inv movment rpt'!$L:$L,$M801,'sys inv movment rpt'!$N:$N,Y$1)</f>
        <v>0</v>
      </c>
      <c r="Z801" s="86">
        <f>SUMIFS('sys inv movment rpt'!$M:$M,'sys inv movment rpt'!$L:$L,$M801,'sys inv movment rpt'!$N:$N,Z$1)</f>
        <v>0</v>
      </c>
      <c r="AA801" s="86">
        <f>SUMIFS('sys inv movment rpt'!$M:$M,'sys inv movment rpt'!$L:$L,$M801,'sys inv movment rpt'!$N:$N,AA$1)</f>
        <v>0</v>
      </c>
      <c r="AB801" s="86">
        <f>SUMIFS('sys inv movment rpt'!$M:$M,'sys inv movment rpt'!$L:$L,$M801,'sys inv movment rpt'!$N:$N,AB$1)</f>
        <v>0</v>
      </c>
      <c r="AC801" s="86">
        <f>SUMIFS('sys inv movment rpt'!$M:$M,'sys inv movment rpt'!$L:$L,$M801,'sys inv movment rpt'!$N:$N,AC$1)</f>
        <v>0</v>
      </c>
      <c r="AD801" s="86">
        <f>SUMIFS('sys inv movment rpt'!$M:$M,'sys inv movment rpt'!$L:$L,$M801,'sys inv movment rpt'!$N:$N,AD$1)</f>
        <v>0</v>
      </c>
      <c r="AE801" s="86">
        <f>SUMIFS('sys inv movment rpt'!$M:$M,'sys inv movment rpt'!$L:$L,$M801,'sys inv movment rpt'!$N:$N,AE$1)</f>
        <v>0</v>
      </c>
      <c r="AF801" s="86">
        <f>SUMIFS('sys inv movment rpt'!$M:$M,'sys inv movment rpt'!$L:$L,$M801,'sys inv movment rpt'!$N:$N,AF$1)</f>
        <v>0</v>
      </c>
      <c r="AG801" s="86">
        <f>SUMIFS('sys inv movment rpt'!$M:$M,'sys inv movment rpt'!$L:$L,$M801,'sys inv movment rpt'!$N:$N,AG$1)</f>
        <v>0</v>
      </c>
      <c r="AH801" s="86">
        <f>SUMIFS('sys inv movment rpt'!$M:$M,'sys inv movment rpt'!$L:$L,$M801,'sys inv movment rpt'!$N:$N,AH$1)</f>
        <v>0</v>
      </c>
      <c r="AI801" s="86">
        <f>SUMIFS('sys inv movment rpt'!$M:$M,'sys inv movment rpt'!$L:$L,$M801,'sys inv movment rpt'!$N:$N,AI$1)</f>
        <v>0</v>
      </c>
      <c r="AJ801" s="86">
        <f>SUMIFS('sys inv movment rpt'!$M:$M,'sys inv movment rpt'!$L:$L,$M801,'sys inv movment rpt'!$N:$N,AJ$1)</f>
        <v>0</v>
      </c>
      <c r="AK801" s="86">
        <f>SUMIFS('sys inv movment rpt'!$M:$M,'sys inv movment rpt'!$L:$L,$M801,'sys inv movment rpt'!$N:$N,AK$1)</f>
        <v>0</v>
      </c>
      <c r="AL801" s="86">
        <f>SUMIFS('sys inv movment rpt'!$M:$M,'sys inv movment rpt'!$L:$L,$M801,'sys inv movment rpt'!$N:$N,AL$1)</f>
        <v>0</v>
      </c>
      <c r="AM801" s="86">
        <f>SUMIFS('sys inv movment rpt'!$M:$M,'sys inv movment rpt'!$L:$L,$M801,'sys inv movment rpt'!$N:$N,AM$1)</f>
        <v>0</v>
      </c>
      <c r="AN801" s="86">
        <f>SUMIFS('sys inv movment rpt'!$M:$M,'sys inv movment rpt'!$L:$L,$M801,'sys inv movment rpt'!$N:$N,AN$1)</f>
        <v>0</v>
      </c>
      <c r="AO801" s="86">
        <f>SUMIFS('sys inv movment rpt'!$M:$M,'sys inv movment rpt'!$L:$L,$M801,'sys inv movment rpt'!$N:$N,AO$1)</f>
        <v>0</v>
      </c>
      <c r="AP801" s="86">
        <f>SUMIFS('sys inv movment rpt'!$M:$M,'sys inv movment rpt'!$L:$L,$M801,'sys inv movment rpt'!$N:$N,AP$1)</f>
        <v>0</v>
      </c>
      <c r="AQ801" s="86">
        <f>SUMIFS('sys inv movment rpt'!$M:$M,'sys inv movment rpt'!$L:$L,$M801,'sys inv movment rpt'!$N:$N,AQ$1)</f>
        <v>0</v>
      </c>
      <c r="AR801" s="86">
        <f>SUMIFS('sys inv movment rpt'!$M:$M,'sys inv movment rpt'!$L:$L,$M801,'sys inv movment rpt'!$N:$N,AR$1)</f>
        <v>0</v>
      </c>
      <c r="AS801" s="86">
        <f>SUMIFS('sys inv movment rpt'!$M:$M,'sys inv movment rpt'!$L:$L,$M801,'sys inv movment rpt'!$N:$N,AS$1)</f>
        <v>0</v>
      </c>
      <c r="AT801" s="86">
        <f>SUMIFS('sys inv movment rpt'!$M:$M,'sys inv movment rpt'!$L:$L,$M801,'sys inv movment rpt'!$N:$N,AT$1)</f>
        <v>0</v>
      </c>
      <c r="AU801" s="86">
        <f>SUMIFS('sys inv movment rpt'!$M:$M,'sys inv movment rpt'!$L:$L,$M801,'sys inv movment rpt'!$N:$N,AU$1)</f>
        <v>0</v>
      </c>
      <c r="AV801" s="86">
        <f>SUMIFS('sys inv movment rpt'!$M:$M,'sys inv movment rpt'!$L:$L,$M801,'sys inv movment rpt'!$N:$N,AV$1)</f>
        <v>0</v>
      </c>
      <c r="AW801" s="87" t="str">
        <f>IFERROR(VLOOKUP(A801,'sys-backorder details'!E:U,17,0),"-")</f>
        <v>Cash/Current Cheque</v>
      </c>
      <c r="AX801" s="87" t="str">
        <f>IF(K801&gt;1,VLOOKUP(A801,'settings-routing'!A:I,9,0),"")</f>
        <v/>
      </c>
    </row>
    <row r="802" ht="12.75" hidden="1" customHeight="1">
      <c r="A802" s="28" t="s">
        <v>1743</v>
      </c>
      <c r="B802" s="28" t="s">
        <v>1744</v>
      </c>
      <c r="C802" s="50">
        <f t="shared" si="2"/>
        <v>0</v>
      </c>
      <c r="D802" s="80">
        <f>SUMIF('Stocks 101-111'!$J:$J,'item dashboard'!A802,'Stocks 101-111'!K:K)</f>
        <v>0</v>
      </c>
      <c r="E802" s="80">
        <f>SUMIF('Stocks 101-111'!$J:$J,'item dashboard'!A802,'Stocks 101-111'!$L:$L)</f>
        <v>0</v>
      </c>
      <c r="F802" s="81">
        <f t="shared" si="3"/>
        <v>0</v>
      </c>
      <c r="G802" s="82">
        <f t="shared" si="4"/>
        <v>0</v>
      </c>
      <c r="H802" s="50">
        <f>SUMIFS('sys-backorder details'!$M:$M,'sys-backorder details'!$E:$E,'item dashboard'!A802,'sys-backorder details'!$V:$V,"")</f>
        <v>0</v>
      </c>
      <c r="I802" s="83">
        <f>SUMIF('settings-routing'!$I:$I,'item dashboard'!A802,'settings-routing'!$O:$O)</f>
        <v>0</v>
      </c>
      <c r="J802" s="50">
        <f>SUMIFS('sys-backorder details'!$M:$M,'sys-backorder details'!$E:$E,'item dashboard'!A802,'sys-backorder details'!$V:$V,"Call off")</f>
        <v>0</v>
      </c>
      <c r="K802" s="84">
        <f t="shared" si="5"/>
        <v>0</v>
      </c>
      <c r="L802" s="84">
        <f>SUMIF('Production Plan'!$E:$E,'item dashboard'!A802,'Production Plan'!$N:$N)</f>
        <v>0</v>
      </c>
      <c r="M802" s="85" t="str">
        <f t="shared" si="6"/>
        <v>B-L25-W210-BTX-5 Ltr. White Printed Blue Ring Bytex jerrycan</v>
      </c>
      <c r="N802" s="86">
        <f>SUMIFS('sys inv movment rpt'!$M:$M,'sys inv movment rpt'!$L:$L,$M802,'sys inv movment rpt'!$N:$N,N$1)</f>
        <v>0</v>
      </c>
      <c r="O802" s="86">
        <f>SUMIFS('sys inv movment rpt'!$M:$M,'sys inv movment rpt'!$L:$L,$M802,'sys inv movment rpt'!$N:$N,O$1)</f>
        <v>0</v>
      </c>
      <c r="P802" s="86">
        <f>SUMIFS('sys inv movment rpt'!$M:$M,'sys inv movment rpt'!$L:$L,$M802,'sys inv movment rpt'!$N:$N,P$1)</f>
        <v>0</v>
      </c>
      <c r="Q802" s="86">
        <f>SUMIFS('sys inv movment rpt'!$M:$M,'sys inv movment rpt'!$L:$L,$M802,'sys inv movment rpt'!$N:$N,Q$1)</f>
        <v>0</v>
      </c>
      <c r="R802" s="86">
        <f>SUMIFS('sys inv movment rpt'!$M:$M,'sys inv movment rpt'!$L:$L,$M802,'sys inv movment rpt'!$N:$N,R$1)</f>
        <v>0</v>
      </c>
      <c r="S802" s="86">
        <f>SUMIFS('sys inv movment rpt'!$M:$M,'sys inv movment rpt'!$L:$L,$M802,'sys inv movment rpt'!$N:$N,S$1)</f>
        <v>0</v>
      </c>
      <c r="T802" s="86">
        <f>SUMIFS('sys inv movment rpt'!$M:$M,'sys inv movment rpt'!$L:$L,$M802,'sys inv movment rpt'!$N:$N,T$1)</f>
        <v>0</v>
      </c>
      <c r="U802" s="86">
        <f>SUMIFS('sys inv movment rpt'!$M:$M,'sys inv movment rpt'!$L:$L,$M802,'sys inv movment rpt'!$N:$N,U$1)</f>
        <v>0</v>
      </c>
      <c r="V802" s="86">
        <f>SUMIFS('sys inv movment rpt'!$M:$M,'sys inv movment rpt'!$L:$L,$M802,'sys inv movment rpt'!$N:$N,V$1)</f>
        <v>0</v>
      </c>
      <c r="W802" s="86">
        <f>SUMIFS('sys inv movment rpt'!$M:$M,'sys inv movment rpt'!$L:$L,$M802,'sys inv movment rpt'!$N:$N,W$1)</f>
        <v>0</v>
      </c>
      <c r="X802" s="86">
        <f>SUMIFS('sys inv movment rpt'!$M:$M,'sys inv movment rpt'!$L:$L,$M802,'sys inv movment rpt'!$N:$N,X$1)</f>
        <v>0</v>
      </c>
      <c r="Y802" s="86">
        <f>SUMIFS('sys inv movment rpt'!$M:$M,'sys inv movment rpt'!$L:$L,$M802,'sys inv movment rpt'!$N:$N,Y$1)</f>
        <v>0</v>
      </c>
      <c r="Z802" s="86">
        <f>SUMIFS('sys inv movment rpt'!$M:$M,'sys inv movment rpt'!$L:$L,$M802,'sys inv movment rpt'!$N:$N,Z$1)</f>
        <v>0</v>
      </c>
      <c r="AA802" s="86">
        <f>SUMIFS('sys inv movment rpt'!$M:$M,'sys inv movment rpt'!$L:$L,$M802,'sys inv movment rpt'!$N:$N,AA$1)</f>
        <v>0</v>
      </c>
      <c r="AB802" s="86">
        <f>SUMIFS('sys inv movment rpt'!$M:$M,'sys inv movment rpt'!$L:$L,$M802,'sys inv movment rpt'!$N:$N,AB$1)</f>
        <v>0</v>
      </c>
      <c r="AC802" s="86">
        <f>SUMIFS('sys inv movment rpt'!$M:$M,'sys inv movment rpt'!$L:$L,$M802,'sys inv movment rpt'!$N:$N,AC$1)</f>
        <v>0</v>
      </c>
      <c r="AD802" s="86">
        <f>SUMIFS('sys inv movment rpt'!$M:$M,'sys inv movment rpt'!$L:$L,$M802,'sys inv movment rpt'!$N:$N,AD$1)</f>
        <v>0</v>
      </c>
      <c r="AE802" s="86">
        <f>SUMIFS('sys inv movment rpt'!$M:$M,'sys inv movment rpt'!$L:$L,$M802,'sys inv movment rpt'!$N:$N,AE$1)</f>
        <v>0</v>
      </c>
      <c r="AF802" s="86">
        <f>SUMIFS('sys inv movment rpt'!$M:$M,'sys inv movment rpt'!$L:$L,$M802,'sys inv movment rpt'!$N:$N,AF$1)</f>
        <v>0</v>
      </c>
      <c r="AG802" s="86">
        <f>SUMIFS('sys inv movment rpt'!$M:$M,'sys inv movment rpt'!$L:$L,$M802,'sys inv movment rpt'!$N:$N,AG$1)</f>
        <v>0</v>
      </c>
      <c r="AH802" s="86">
        <f>SUMIFS('sys inv movment rpt'!$M:$M,'sys inv movment rpt'!$L:$L,$M802,'sys inv movment rpt'!$N:$N,AH$1)</f>
        <v>0</v>
      </c>
      <c r="AI802" s="86">
        <f>SUMIFS('sys inv movment rpt'!$M:$M,'sys inv movment rpt'!$L:$L,$M802,'sys inv movment rpt'!$N:$N,AI$1)</f>
        <v>0</v>
      </c>
      <c r="AJ802" s="86">
        <f>SUMIFS('sys inv movment rpt'!$M:$M,'sys inv movment rpt'!$L:$L,$M802,'sys inv movment rpt'!$N:$N,AJ$1)</f>
        <v>0</v>
      </c>
      <c r="AK802" s="86">
        <f>SUMIFS('sys inv movment rpt'!$M:$M,'sys inv movment rpt'!$L:$L,$M802,'sys inv movment rpt'!$N:$N,AK$1)</f>
        <v>0</v>
      </c>
      <c r="AL802" s="86">
        <f>SUMIFS('sys inv movment rpt'!$M:$M,'sys inv movment rpt'!$L:$L,$M802,'sys inv movment rpt'!$N:$N,AL$1)</f>
        <v>0</v>
      </c>
      <c r="AM802" s="86">
        <f>SUMIFS('sys inv movment rpt'!$M:$M,'sys inv movment rpt'!$L:$L,$M802,'sys inv movment rpt'!$N:$N,AM$1)</f>
        <v>0</v>
      </c>
      <c r="AN802" s="86">
        <f>SUMIFS('sys inv movment rpt'!$M:$M,'sys inv movment rpt'!$L:$L,$M802,'sys inv movment rpt'!$N:$N,AN$1)</f>
        <v>0</v>
      </c>
      <c r="AO802" s="86">
        <f>SUMIFS('sys inv movment rpt'!$M:$M,'sys inv movment rpt'!$L:$L,$M802,'sys inv movment rpt'!$N:$N,AO$1)</f>
        <v>0</v>
      </c>
      <c r="AP802" s="86">
        <f>SUMIFS('sys inv movment rpt'!$M:$M,'sys inv movment rpt'!$L:$L,$M802,'sys inv movment rpt'!$N:$N,AP$1)</f>
        <v>0</v>
      </c>
      <c r="AQ802" s="86">
        <f>SUMIFS('sys inv movment rpt'!$M:$M,'sys inv movment rpt'!$L:$L,$M802,'sys inv movment rpt'!$N:$N,AQ$1)</f>
        <v>0</v>
      </c>
      <c r="AR802" s="86">
        <f>SUMIFS('sys inv movment rpt'!$M:$M,'sys inv movment rpt'!$L:$L,$M802,'sys inv movment rpt'!$N:$N,AR$1)</f>
        <v>0</v>
      </c>
      <c r="AS802" s="86">
        <f>SUMIFS('sys inv movment rpt'!$M:$M,'sys inv movment rpt'!$L:$L,$M802,'sys inv movment rpt'!$N:$N,AS$1)</f>
        <v>0</v>
      </c>
      <c r="AT802" s="86">
        <f>SUMIFS('sys inv movment rpt'!$M:$M,'sys inv movment rpt'!$L:$L,$M802,'sys inv movment rpt'!$N:$N,AT$1)</f>
        <v>0</v>
      </c>
      <c r="AU802" s="86">
        <f>SUMIFS('sys inv movment rpt'!$M:$M,'sys inv movment rpt'!$L:$L,$M802,'sys inv movment rpt'!$N:$N,AU$1)</f>
        <v>0</v>
      </c>
      <c r="AV802" s="86">
        <f>SUMIFS('sys inv movment rpt'!$M:$M,'sys inv movment rpt'!$L:$L,$M802,'sys inv movment rpt'!$N:$N,AV$1)</f>
        <v>0</v>
      </c>
      <c r="AW802" s="87" t="str">
        <f>IFERROR(VLOOKUP(A802,'sys-backorder details'!E:U,17,0),"-")</f>
        <v>-</v>
      </c>
      <c r="AX802" s="87" t="str">
        <f>IF(K802&gt;1,VLOOKUP(A802,'settings-routing'!A:I,9,0),"")</f>
        <v/>
      </c>
    </row>
    <row r="803" ht="12.75" hidden="1" customHeight="1">
      <c r="A803" s="50" t="s">
        <v>1745</v>
      </c>
      <c r="B803" s="50" t="s">
        <v>1746</v>
      </c>
      <c r="C803" s="50">
        <f t="shared" si="2"/>
        <v>0</v>
      </c>
      <c r="D803" s="80">
        <f>SUMIF('Stocks 101-111'!$J:$J,'item dashboard'!A803,'Stocks 101-111'!K:K)</f>
        <v>0</v>
      </c>
      <c r="E803" s="80">
        <f>SUMIF('Stocks 101-111'!$J:$J,'item dashboard'!A803,'Stocks 101-111'!$L:$L)</f>
        <v>0</v>
      </c>
      <c r="F803" s="81">
        <f t="shared" si="3"/>
        <v>0</v>
      </c>
      <c r="G803" s="82">
        <f t="shared" si="4"/>
        <v>0</v>
      </c>
      <c r="H803" s="50">
        <f>SUMIFS('sys-backorder details'!$M:$M,'sys-backorder details'!$E:$E,'item dashboard'!A803,'sys-backorder details'!$V:$V,"")</f>
        <v>0</v>
      </c>
      <c r="I803" s="83">
        <f>SUMIF('settings-routing'!$I:$I,'item dashboard'!A803,'settings-routing'!$O:$O)</f>
        <v>0</v>
      </c>
      <c r="J803" s="50">
        <f>SUMIFS('sys-backorder details'!$M:$M,'sys-backorder details'!$E:$E,'item dashboard'!A803,'sys-backorder details'!$V:$V,"Call off")</f>
        <v>0</v>
      </c>
      <c r="K803" s="84">
        <f t="shared" si="5"/>
        <v>0</v>
      </c>
      <c r="L803" s="84">
        <f>SUMIF('Production Plan'!$E:$E,'item dashboard'!A803,'Production Plan'!$N:$N)</f>
        <v>0</v>
      </c>
      <c r="M803" s="85" t="str">
        <f t="shared" si="6"/>
        <v>B-L25-W210BYLAD-5Litre White pntd Blue Ring Lady Jerrican</v>
      </c>
      <c r="N803" s="86">
        <f>SUMIFS('sys inv movment rpt'!$M:$M,'sys inv movment rpt'!$L:$L,$M803,'sys inv movment rpt'!$N:$N,N$1)</f>
        <v>0</v>
      </c>
      <c r="O803" s="86">
        <f>SUMIFS('sys inv movment rpt'!$M:$M,'sys inv movment rpt'!$L:$L,$M803,'sys inv movment rpt'!$N:$N,O$1)</f>
        <v>0</v>
      </c>
      <c r="P803" s="86">
        <f>SUMIFS('sys inv movment rpt'!$M:$M,'sys inv movment rpt'!$L:$L,$M803,'sys inv movment rpt'!$N:$N,P$1)</f>
        <v>0</v>
      </c>
      <c r="Q803" s="86">
        <f>SUMIFS('sys inv movment rpt'!$M:$M,'sys inv movment rpt'!$L:$L,$M803,'sys inv movment rpt'!$N:$N,Q$1)</f>
        <v>0</v>
      </c>
      <c r="R803" s="86">
        <f>SUMIFS('sys inv movment rpt'!$M:$M,'sys inv movment rpt'!$L:$L,$M803,'sys inv movment rpt'!$N:$N,R$1)</f>
        <v>0</v>
      </c>
      <c r="S803" s="86">
        <f>SUMIFS('sys inv movment rpt'!$M:$M,'sys inv movment rpt'!$L:$L,$M803,'sys inv movment rpt'!$N:$N,S$1)</f>
        <v>0</v>
      </c>
      <c r="T803" s="86">
        <f>SUMIFS('sys inv movment rpt'!$M:$M,'sys inv movment rpt'!$L:$L,$M803,'sys inv movment rpt'!$N:$N,T$1)</f>
        <v>0</v>
      </c>
      <c r="U803" s="86">
        <f>SUMIFS('sys inv movment rpt'!$M:$M,'sys inv movment rpt'!$L:$L,$M803,'sys inv movment rpt'!$N:$N,U$1)</f>
        <v>0</v>
      </c>
      <c r="V803" s="86">
        <f>SUMIFS('sys inv movment rpt'!$M:$M,'sys inv movment rpt'!$L:$L,$M803,'sys inv movment rpt'!$N:$N,V$1)</f>
        <v>0</v>
      </c>
      <c r="W803" s="86">
        <f>SUMIFS('sys inv movment rpt'!$M:$M,'sys inv movment rpt'!$L:$L,$M803,'sys inv movment rpt'!$N:$N,W$1)</f>
        <v>0</v>
      </c>
      <c r="X803" s="86">
        <f>SUMIFS('sys inv movment rpt'!$M:$M,'sys inv movment rpt'!$L:$L,$M803,'sys inv movment rpt'!$N:$N,X$1)</f>
        <v>0</v>
      </c>
      <c r="Y803" s="86">
        <f>SUMIFS('sys inv movment rpt'!$M:$M,'sys inv movment rpt'!$L:$L,$M803,'sys inv movment rpt'!$N:$N,Y$1)</f>
        <v>0</v>
      </c>
      <c r="Z803" s="86">
        <f>SUMIFS('sys inv movment rpt'!$M:$M,'sys inv movment rpt'!$L:$L,$M803,'sys inv movment rpt'!$N:$N,Z$1)</f>
        <v>0</v>
      </c>
      <c r="AA803" s="86">
        <f>SUMIFS('sys inv movment rpt'!$M:$M,'sys inv movment rpt'!$L:$L,$M803,'sys inv movment rpt'!$N:$N,AA$1)</f>
        <v>0</v>
      </c>
      <c r="AB803" s="86">
        <f>SUMIFS('sys inv movment rpt'!$M:$M,'sys inv movment rpt'!$L:$L,$M803,'sys inv movment rpt'!$N:$N,AB$1)</f>
        <v>0</v>
      </c>
      <c r="AC803" s="86">
        <f>SUMIFS('sys inv movment rpt'!$M:$M,'sys inv movment rpt'!$L:$L,$M803,'sys inv movment rpt'!$N:$N,AC$1)</f>
        <v>0</v>
      </c>
      <c r="AD803" s="86">
        <f>SUMIFS('sys inv movment rpt'!$M:$M,'sys inv movment rpt'!$L:$L,$M803,'sys inv movment rpt'!$N:$N,AD$1)</f>
        <v>0</v>
      </c>
      <c r="AE803" s="86">
        <f>SUMIFS('sys inv movment rpt'!$M:$M,'sys inv movment rpt'!$L:$L,$M803,'sys inv movment rpt'!$N:$N,AE$1)</f>
        <v>0</v>
      </c>
      <c r="AF803" s="86">
        <f>SUMIFS('sys inv movment rpt'!$M:$M,'sys inv movment rpt'!$L:$L,$M803,'sys inv movment rpt'!$N:$N,AF$1)</f>
        <v>0</v>
      </c>
      <c r="AG803" s="86">
        <f>SUMIFS('sys inv movment rpt'!$M:$M,'sys inv movment rpt'!$L:$L,$M803,'sys inv movment rpt'!$N:$N,AG$1)</f>
        <v>0</v>
      </c>
      <c r="AH803" s="86">
        <f>SUMIFS('sys inv movment rpt'!$M:$M,'sys inv movment rpt'!$L:$L,$M803,'sys inv movment rpt'!$N:$N,AH$1)</f>
        <v>0</v>
      </c>
      <c r="AI803" s="86">
        <f>SUMIFS('sys inv movment rpt'!$M:$M,'sys inv movment rpt'!$L:$L,$M803,'sys inv movment rpt'!$N:$N,AI$1)</f>
        <v>0</v>
      </c>
      <c r="AJ803" s="86">
        <f>SUMIFS('sys inv movment rpt'!$M:$M,'sys inv movment rpt'!$L:$L,$M803,'sys inv movment rpt'!$N:$N,AJ$1)</f>
        <v>0</v>
      </c>
      <c r="AK803" s="86">
        <f>SUMIFS('sys inv movment rpt'!$M:$M,'sys inv movment rpt'!$L:$L,$M803,'sys inv movment rpt'!$N:$N,AK$1)</f>
        <v>0</v>
      </c>
      <c r="AL803" s="86">
        <f>SUMIFS('sys inv movment rpt'!$M:$M,'sys inv movment rpt'!$L:$L,$M803,'sys inv movment rpt'!$N:$N,AL$1)</f>
        <v>0</v>
      </c>
      <c r="AM803" s="86">
        <f>SUMIFS('sys inv movment rpt'!$M:$M,'sys inv movment rpt'!$L:$L,$M803,'sys inv movment rpt'!$N:$N,AM$1)</f>
        <v>0</v>
      </c>
      <c r="AN803" s="86">
        <f>SUMIFS('sys inv movment rpt'!$M:$M,'sys inv movment rpt'!$L:$L,$M803,'sys inv movment rpt'!$N:$N,AN$1)</f>
        <v>0</v>
      </c>
      <c r="AO803" s="86">
        <f>SUMIFS('sys inv movment rpt'!$M:$M,'sys inv movment rpt'!$L:$L,$M803,'sys inv movment rpt'!$N:$N,AO$1)</f>
        <v>0</v>
      </c>
      <c r="AP803" s="86">
        <f>SUMIFS('sys inv movment rpt'!$M:$M,'sys inv movment rpt'!$L:$L,$M803,'sys inv movment rpt'!$N:$N,AP$1)</f>
        <v>0</v>
      </c>
      <c r="AQ803" s="86">
        <f>SUMIFS('sys inv movment rpt'!$M:$M,'sys inv movment rpt'!$L:$L,$M803,'sys inv movment rpt'!$N:$N,AQ$1)</f>
        <v>0</v>
      </c>
      <c r="AR803" s="86">
        <f>SUMIFS('sys inv movment rpt'!$M:$M,'sys inv movment rpt'!$L:$L,$M803,'sys inv movment rpt'!$N:$N,AR$1)</f>
        <v>0</v>
      </c>
      <c r="AS803" s="86">
        <f>SUMIFS('sys inv movment rpt'!$M:$M,'sys inv movment rpt'!$L:$L,$M803,'sys inv movment rpt'!$N:$N,AS$1)</f>
        <v>0</v>
      </c>
      <c r="AT803" s="86">
        <f>SUMIFS('sys inv movment rpt'!$M:$M,'sys inv movment rpt'!$L:$L,$M803,'sys inv movment rpt'!$N:$N,AT$1)</f>
        <v>0</v>
      </c>
      <c r="AU803" s="86">
        <f>SUMIFS('sys inv movment rpt'!$M:$M,'sys inv movment rpt'!$L:$L,$M803,'sys inv movment rpt'!$N:$N,AU$1)</f>
        <v>0</v>
      </c>
      <c r="AV803" s="86">
        <f>SUMIFS('sys inv movment rpt'!$M:$M,'sys inv movment rpt'!$L:$L,$M803,'sys inv movment rpt'!$N:$N,AV$1)</f>
        <v>0</v>
      </c>
      <c r="AW803" s="87" t="str">
        <f>IFERROR(VLOOKUP(A803,'sys-backorder details'!E:U,17,0),"-")</f>
        <v>-</v>
      </c>
      <c r="AX803" s="87" t="str">
        <f>IF(K803&gt;1,VLOOKUP(A803,'settings-routing'!A:I,9,0),"")</f>
        <v/>
      </c>
    </row>
    <row r="804" ht="12.75" hidden="1" customHeight="1">
      <c r="A804" s="50" t="s">
        <v>1747</v>
      </c>
      <c r="B804" s="50" t="s">
        <v>1748</v>
      </c>
      <c r="C804" s="50">
        <f t="shared" si="2"/>
        <v>0</v>
      </c>
      <c r="D804" s="80">
        <f>SUMIF('Stocks 101-111'!$J:$J,'item dashboard'!A804,'Stocks 101-111'!K:K)</f>
        <v>0</v>
      </c>
      <c r="E804" s="80">
        <f>SUMIF('Stocks 101-111'!$J:$J,'item dashboard'!A804,'Stocks 101-111'!$L:$L)</f>
        <v>0</v>
      </c>
      <c r="F804" s="81">
        <f t="shared" si="3"/>
        <v>0</v>
      </c>
      <c r="G804" s="82">
        <f t="shared" si="4"/>
        <v>0.02857142857</v>
      </c>
      <c r="H804" s="50">
        <f>SUMIFS('sys-backorder details'!$M:$M,'sys-backorder details'!$E:$E,'item dashboard'!A804,'sys-backorder details'!$V:$V,"")</f>
        <v>0</v>
      </c>
      <c r="I804" s="83">
        <f>SUMIF('settings-routing'!$I:$I,'item dashboard'!A804,'settings-routing'!$O:$O)</f>
        <v>0</v>
      </c>
      <c r="J804" s="50">
        <f>SUMIFS('sys-backorder details'!$M:$M,'sys-backorder details'!$E:$E,'item dashboard'!A804,'sys-backorder details'!$V:$V,"Call off")</f>
        <v>0</v>
      </c>
      <c r="K804" s="84">
        <f t="shared" si="5"/>
        <v>0</v>
      </c>
      <c r="L804" s="84">
        <f>SUMIF('Production Plan'!$E:$E,'item dashboard'!A804,'Production Plan'!$N:$N)</f>
        <v>0</v>
      </c>
      <c r="M804" s="85" t="str">
        <f t="shared" si="6"/>
        <v>B-L25-W210DUO-B-5 Ltr. White Printed Duo Bleach Jerrycan</v>
      </c>
      <c r="N804" s="86">
        <f>SUMIFS('sys inv movment rpt'!$M:$M,'sys inv movment rpt'!$L:$L,$M804,'sys inv movment rpt'!$N:$N,N$1)</f>
        <v>0</v>
      </c>
      <c r="O804" s="86">
        <f>SUMIFS('sys inv movment rpt'!$M:$M,'sys inv movment rpt'!$L:$L,$M804,'sys inv movment rpt'!$N:$N,O$1)</f>
        <v>0</v>
      </c>
      <c r="P804" s="86">
        <f>SUMIFS('sys inv movment rpt'!$M:$M,'sys inv movment rpt'!$L:$L,$M804,'sys inv movment rpt'!$N:$N,P$1)</f>
        <v>0</v>
      </c>
      <c r="Q804" s="86">
        <f>SUMIFS('sys inv movment rpt'!$M:$M,'sys inv movment rpt'!$L:$L,$M804,'sys inv movment rpt'!$N:$N,Q$1)</f>
        <v>0</v>
      </c>
      <c r="R804" s="86">
        <f>SUMIFS('sys inv movment rpt'!$M:$M,'sys inv movment rpt'!$L:$L,$M804,'sys inv movment rpt'!$N:$N,R$1)</f>
        <v>500</v>
      </c>
      <c r="S804" s="86">
        <f>SUMIFS('sys inv movment rpt'!$M:$M,'sys inv movment rpt'!$L:$L,$M804,'sys inv movment rpt'!$N:$N,S$1)</f>
        <v>0</v>
      </c>
      <c r="T804" s="86">
        <f>SUMIFS('sys inv movment rpt'!$M:$M,'sys inv movment rpt'!$L:$L,$M804,'sys inv movment rpt'!$N:$N,T$1)</f>
        <v>0</v>
      </c>
      <c r="U804" s="86">
        <f>SUMIFS('sys inv movment rpt'!$M:$M,'sys inv movment rpt'!$L:$L,$M804,'sys inv movment rpt'!$N:$N,U$1)</f>
        <v>0</v>
      </c>
      <c r="V804" s="86">
        <f>SUMIFS('sys inv movment rpt'!$M:$M,'sys inv movment rpt'!$L:$L,$M804,'sys inv movment rpt'!$N:$N,V$1)</f>
        <v>0</v>
      </c>
      <c r="W804" s="86">
        <f>SUMIFS('sys inv movment rpt'!$M:$M,'sys inv movment rpt'!$L:$L,$M804,'sys inv movment rpt'!$N:$N,W$1)</f>
        <v>0</v>
      </c>
      <c r="X804" s="86">
        <f>SUMIFS('sys inv movment rpt'!$M:$M,'sys inv movment rpt'!$L:$L,$M804,'sys inv movment rpt'!$N:$N,X$1)</f>
        <v>0</v>
      </c>
      <c r="Y804" s="86">
        <f>SUMIFS('sys inv movment rpt'!$M:$M,'sys inv movment rpt'!$L:$L,$M804,'sys inv movment rpt'!$N:$N,Y$1)</f>
        <v>0</v>
      </c>
      <c r="Z804" s="86">
        <f>SUMIFS('sys inv movment rpt'!$M:$M,'sys inv movment rpt'!$L:$L,$M804,'sys inv movment rpt'!$N:$N,Z$1)</f>
        <v>0</v>
      </c>
      <c r="AA804" s="86">
        <f>SUMIFS('sys inv movment rpt'!$M:$M,'sys inv movment rpt'!$L:$L,$M804,'sys inv movment rpt'!$N:$N,AA$1)</f>
        <v>0</v>
      </c>
      <c r="AB804" s="86">
        <f>SUMIFS('sys inv movment rpt'!$M:$M,'sys inv movment rpt'!$L:$L,$M804,'sys inv movment rpt'!$N:$N,AB$1)</f>
        <v>0</v>
      </c>
      <c r="AC804" s="86">
        <f>SUMIFS('sys inv movment rpt'!$M:$M,'sys inv movment rpt'!$L:$L,$M804,'sys inv movment rpt'!$N:$N,AC$1)</f>
        <v>0</v>
      </c>
      <c r="AD804" s="86">
        <f>SUMIFS('sys inv movment rpt'!$M:$M,'sys inv movment rpt'!$L:$L,$M804,'sys inv movment rpt'!$N:$N,AD$1)</f>
        <v>0</v>
      </c>
      <c r="AE804" s="86">
        <f>SUMIFS('sys inv movment rpt'!$M:$M,'sys inv movment rpt'!$L:$L,$M804,'sys inv movment rpt'!$N:$N,AE$1)</f>
        <v>0</v>
      </c>
      <c r="AF804" s="86">
        <f>SUMIFS('sys inv movment rpt'!$M:$M,'sys inv movment rpt'!$L:$L,$M804,'sys inv movment rpt'!$N:$N,AF$1)</f>
        <v>0</v>
      </c>
      <c r="AG804" s="86">
        <f>SUMIFS('sys inv movment rpt'!$M:$M,'sys inv movment rpt'!$L:$L,$M804,'sys inv movment rpt'!$N:$N,AG$1)</f>
        <v>0</v>
      </c>
      <c r="AH804" s="86">
        <f>SUMIFS('sys inv movment rpt'!$M:$M,'sys inv movment rpt'!$L:$L,$M804,'sys inv movment rpt'!$N:$N,AH$1)</f>
        <v>0</v>
      </c>
      <c r="AI804" s="86">
        <f>SUMIFS('sys inv movment rpt'!$M:$M,'sys inv movment rpt'!$L:$L,$M804,'sys inv movment rpt'!$N:$N,AI$1)</f>
        <v>0</v>
      </c>
      <c r="AJ804" s="86">
        <f>SUMIFS('sys inv movment rpt'!$M:$M,'sys inv movment rpt'!$L:$L,$M804,'sys inv movment rpt'!$N:$N,AJ$1)</f>
        <v>0</v>
      </c>
      <c r="AK804" s="86">
        <f>SUMIFS('sys inv movment rpt'!$M:$M,'sys inv movment rpt'!$L:$L,$M804,'sys inv movment rpt'!$N:$N,AK$1)</f>
        <v>0</v>
      </c>
      <c r="AL804" s="86">
        <f>SUMIFS('sys inv movment rpt'!$M:$M,'sys inv movment rpt'!$L:$L,$M804,'sys inv movment rpt'!$N:$N,AL$1)</f>
        <v>0</v>
      </c>
      <c r="AM804" s="86">
        <f>SUMIFS('sys inv movment rpt'!$M:$M,'sys inv movment rpt'!$L:$L,$M804,'sys inv movment rpt'!$N:$N,AM$1)</f>
        <v>0</v>
      </c>
      <c r="AN804" s="86">
        <f>SUMIFS('sys inv movment rpt'!$M:$M,'sys inv movment rpt'!$L:$L,$M804,'sys inv movment rpt'!$N:$N,AN$1)</f>
        <v>0</v>
      </c>
      <c r="AO804" s="86">
        <f>SUMIFS('sys inv movment rpt'!$M:$M,'sys inv movment rpt'!$L:$L,$M804,'sys inv movment rpt'!$N:$N,AO$1)</f>
        <v>0</v>
      </c>
      <c r="AP804" s="86">
        <f>SUMIFS('sys inv movment rpt'!$M:$M,'sys inv movment rpt'!$L:$L,$M804,'sys inv movment rpt'!$N:$N,AP$1)</f>
        <v>0</v>
      </c>
      <c r="AQ804" s="86">
        <f>SUMIFS('sys inv movment rpt'!$M:$M,'sys inv movment rpt'!$L:$L,$M804,'sys inv movment rpt'!$N:$N,AQ$1)</f>
        <v>0</v>
      </c>
      <c r="AR804" s="86">
        <f>SUMIFS('sys inv movment rpt'!$M:$M,'sys inv movment rpt'!$L:$L,$M804,'sys inv movment rpt'!$N:$N,AR$1)</f>
        <v>0</v>
      </c>
      <c r="AS804" s="86">
        <f>SUMIFS('sys inv movment rpt'!$M:$M,'sys inv movment rpt'!$L:$L,$M804,'sys inv movment rpt'!$N:$N,AS$1)</f>
        <v>0</v>
      </c>
      <c r="AT804" s="86">
        <f>SUMIFS('sys inv movment rpt'!$M:$M,'sys inv movment rpt'!$L:$L,$M804,'sys inv movment rpt'!$N:$N,AT$1)</f>
        <v>0</v>
      </c>
      <c r="AU804" s="86">
        <f>SUMIFS('sys inv movment rpt'!$M:$M,'sys inv movment rpt'!$L:$L,$M804,'sys inv movment rpt'!$N:$N,AU$1)</f>
        <v>0</v>
      </c>
      <c r="AV804" s="86">
        <f>SUMIFS('sys inv movment rpt'!$M:$M,'sys inv movment rpt'!$L:$L,$M804,'sys inv movment rpt'!$N:$N,AV$1)</f>
        <v>0</v>
      </c>
      <c r="AW804" s="87" t="str">
        <f>IFERROR(VLOOKUP(A804,'sys-backorder details'!E:U,17,0),"-")</f>
        <v>-</v>
      </c>
      <c r="AX804" s="87" t="str">
        <f>IF(K804&gt;1,VLOOKUP(A804,'settings-routing'!A:I,9,0),"")</f>
        <v/>
      </c>
    </row>
    <row r="805" ht="12.75" hidden="1" customHeight="1">
      <c r="A805" s="50" t="s">
        <v>1749</v>
      </c>
      <c r="B805" s="50" t="s">
        <v>1750</v>
      </c>
      <c r="C805" s="50">
        <f t="shared" si="2"/>
        <v>0</v>
      </c>
      <c r="D805" s="80">
        <f>SUMIF('Stocks 101-111'!$J:$J,'item dashboard'!A805,'Stocks 101-111'!K:K)</f>
        <v>0</v>
      </c>
      <c r="E805" s="80">
        <f>SUMIF('Stocks 101-111'!$J:$J,'item dashboard'!A805,'Stocks 101-111'!$L:$L)</f>
        <v>0</v>
      </c>
      <c r="F805" s="81">
        <f t="shared" si="3"/>
        <v>0</v>
      </c>
      <c r="G805" s="82">
        <f t="shared" si="4"/>
        <v>0</v>
      </c>
      <c r="H805" s="50">
        <f>SUMIFS('sys-backorder details'!$M:$M,'sys-backorder details'!$E:$E,'item dashboard'!A805,'sys-backorder details'!$V:$V,"")</f>
        <v>0</v>
      </c>
      <c r="I805" s="83">
        <f>SUMIF('settings-routing'!$I:$I,'item dashboard'!A805,'settings-routing'!$O:$O)</f>
        <v>0</v>
      </c>
      <c r="J805" s="50">
        <f>SUMIFS('sys-backorder details'!$M:$M,'sys-backorder details'!$E:$E,'item dashboard'!A805,'sys-backorder details'!$V:$V,"Call off")</f>
        <v>0</v>
      </c>
      <c r="K805" s="84">
        <f t="shared" si="5"/>
        <v>0</v>
      </c>
      <c r="L805" s="84">
        <f>SUMIF('Production Plan'!$E:$E,'item dashboard'!A805,'Production Plan'!$N:$N)</f>
        <v>0</v>
      </c>
      <c r="M805" s="85" t="str">
        <f t="shared" si="6"/>
        <v>B-L25-W210DURA-5 Ltr. White Printed Dura Jerrycan</v>
      </c>
      <c r="N805" s="86">
        <f>SUMIFS('sys inv movment rpt'!$M:$M,'sys inv movment rpt'!$L:$L,$M805,'sys inv movment rpt'!$N:$N,N$1)</f>
        <v>0</v>
      </c>
      <c r="O805" s="86">
        <f>SUMIFS('sys inv movment rpt'!$M:$M,'sys inv movment rpt'!$L:$L,$M805,'sys inv movment rpt'!$N:$N,O$1)</f>
        <v>0</v>
      </c>
      <c r="P805" s="86">
        <f>SUMIFS('sys inv movment rpt'!$M:$M,'sys inv movment rpt'!$L:$L,$M805,'sys inv movment rpt'!$N:$N,P$1)</f>
        <v>0</v>
      </c>
      <c r="Q805" s="86">
        <f>SUMIFS('sys inv movment rpt'!$M:$M,'sys inv movment rpt'!$L:$L,$M805,'sys inv movment rpt'!$N:$N,Q$1)</f>
        <v>0</v>
      </c>
      <c r="R805" s="86">
        <f>SUMIFS('sys inv movment rpt'!$M:$M,'sys inv movment rpt'!$L:$L,$M805,'sys inv movment rpt'!$N:$N,R$1)</f>
        <v>0</v>
      </c>
      <c r="S805" s="86">
        <f>SUMIFS('sys inv movment rpt'!$M:$M,'sys inv movment rpt'!$L:$L,$M805,'sys inv movment rpt'!$N:$N,S$1)</f>
        <v>0</v>
      </c>
      <c r="T805" s="86">
        <f>SUMIFS('sys inv movment rpt'!$M:$M,'sys inv movment rpt'!$L:$L,$M805,'sys inv movment rpt'!$N:$N,T$1)</f>
        <v>0</v>
      </c>
      <c r="U805" s="86">
        <f>SUMIFS('sys inv movment rpt'!$M:$M,'sys inv movment rpt'!$L:$L,$M805,'sys inv movment rpt'!$N:$N,U$1)</f>
        <v>0</v>
      </c>
      <c r="V805" s="86">
        <f>SUMIFS('sys inv movment rpt'!$M:$M,'sys inv movment rpt'!$L:$L,$M805,'sys inv movment rpt'!$N:$N,V$1)</f>
        <v>0</v>
      </c>
      <c r="W805" s="86">
        <f>SUMIFS('sys inv movment rpt'!$M:$M,'sys inv movment rpt'!$L:$L,$M805,'sys inv movment rpt'!$N:$N,W$1)</f>
        <v>0</v>
      </c>
      <c r="X805" s="86">
        <f>SUMIFS('sys inv movment rpt'!$M:$M,'sys inv movment rpt'!$L:$L,$M805,'sys inv movment rpt'!$N:$N,X$1)</f>
        <v>0</v>
      </c>
      <c r="Y805" s="86">
        <f>SUMIFS('sys inv movment rpt'!$M:$M,'sys inv movment rpt'!$L:$L,$M805,'sys inv movment rpt'!$N:$N,Y$1)</f>
        <v>0</v>
      </c>
      <c r="Z805" s="86">
        <f>SUMIFS('sys inv movment rpt'!$M:$M,'sys inv movment rpt'!$L:$L,$M805,'sys inv movment rpt'!$N:$N,Z$1)</f>
        <v>0</v>
      </c>
      <c r="AA805" s="86">
        <f>SUMIFS('sys inv movment rpt'!$M:$M,'sys inv movment rpt'!$L:$L,$M805,'sys inv movment rpt'!$N:$N,AA$1)</f>
        <v>0</v>
      </c>
      <c r="AB805" s="86">
        <f>SUMIFS('sys inv movment rpt'!$M:$M,'sys inv movment rpt'!$L:$L,$M805,'sys inv movment rpt'!$N:$N,AB$1)</f>
        <v>0</v>
      </c>
      <c r="AC805" s="86">
        <f>SUMIFS('sys inv movment rpt'!$M:$M,'sys inv movment rpt'!$L:$L,$M805,'sys inv movment rpt'!$N:$N,AC$1)</f>
        <v>0</v>
      </c>
      <c r="AD805" s="86">
        <f>SUMIFS('sys inv movment rpt'!$M:$M,'sys inv movment rpt'!$L:$L,$M805,'sys inv movment rpt'!$N:$N,AD$1)</f>
        <v>0</v>
      </c>
      <c r="AE805" s="86">
        <f>SUMIFS('sys inv movment rpt'!$M:$M,'sys inv movment rpt'!$L:$L,$M805,'sys inv movment rpt'!$N:$N,AE$1)</f>
        <v>0</v>
      </c>
      <c r="AF805" s="86">
        <f>SUMIFS('sys inv movment rpt'!$M:$M,'sys inv movment rpt'!$L:$L,$M805,'sys inv movment rpt'!$N:$N,AF$1)</f>
        <v>0</v>
      </c>
      <c r="AG805" s="86">
        <f>SUMIFS('sys inv movment rpt'!$M:$M,'sys inv movment rpt'!$L:$L,$M805,'sys inv movment rpt'!$N:$N,AG$1)</f>
        <v>0</v>
      </c>
      <c r="AH805" s="86">
        <f>SUMIFS('sys inv movment rpt'!$M:$M,'sys inv movment rpt'!$L:$L,$M805,'sys inv movment rpt'!$N:$N,AH$1)</f>
        <v>0</v>
      </c>
      <c r="AI805" s="86">
        <f>SUMIFS('sys inv movment rpt'!$M:$M,'sys inv movment rpt'!$L:$L,$M805,'sys inv movment rpt'!$N:$N,AI$1)</f>
        <v>0</v>
      </c>
      <c r="AJ805" s="86">
        <f>SUMIFS('sys inv movment rpt'!$M:$M,'sys inv movment rpt'!$L:$L,$M805,'sys inv movment rpt'!$N:$N,AJ$1)</f>
        <v>0</v>
      </c>
      <c r="AK805" s="86">
        <f>SUMIFS('sys inv movment rpt'!$M:$M,'sys inv movment rpt'!$L:$L,$M805,'sys inv movment rpt'!$N:$N,AK$1)</f>
        <v>0</v>
      </c>
      <c r="AL805" s="86">
        <f>SUMIFS('sys inv movment rpt'!$M:$M,'sys inv movment rpt'!$L:$L,$M805,'sys inv movment rpt'!$N:$N,AL$1)</f>
        <v>0</v>
      </c>
      <c r="AM805" s="86">
        <f>SUMIFS('sys inv movment rpt'!$M:$M,'sys inv movment rpt'!$L:$L,$M805,'sys inv movment rpt'!$N:$N,AM$1)</f>
        <v>0</v>
      </c>
      <c r="AN805" s="86">
        <f>SUMIFS('sys inv movment rpt'!$M:$M,'sys inv movment rpt'!$L:$L,$M805,'sys inv movment rpt'!$N:$N,AN$1)</f>
        <v>0</v>
      </c>
      <c r="AO805" s="86">
        <f>SUMIFS('sys inv movment rpt'!$M:$M,'sys inv movment rpt'!$L:$L,$M805,'sys inv movment rpt'!$N:$N,AO$1)</f>
        <v>0</v>
      </c>
      <c r="AP805" s="86">
        <f>SUMIFS('sys inv movment rpt'!$M:$M,'sys inv movment rpt'!$L:$L,$M805,'sys inv movment rpt'!$N:$N,AP$1)</f>
        <v>0</v>
      </c>
      <c r="AQ805" s="86">
        <f>SUMIFS('sys inv movment rpt'!$M:$M,'sys inv movment rpt'!$L:$L,$M805,'sys inv movment rpt'!$N:$N,AQ$1)</f>
        <v>0</v>
      </c>
      <c r="AR805" s="86">
        <f>SUMIFS('sys inv movment rpt'!$M:$M,'sys inv movment rpt'!$L:$L,$M805,'sys inv movment rpt'!$N:$N,AR$1)</f>
        <v>0</v>
      </c>
      <c r="AS805" s="86">
        <f>SUMIFS('sys inv movment rpt'!$M:$M,'sys inv movment rpt'!$L:$L,$M805,'sys inv movment rpt'!$N:$N,AS$1)</f>
        <v>0</v>
      </c>
      <c r="AT805" s="86">
        <f>SUMIFS('sys inv movment rpt'!$M:$M,'sys inv movment rpt'!$L:$L,$M805,'sys inv movment rpt'!$N:$N,AT$1)</f>
        <v>0</v>
      </c>
      <c r="AU805" s="86">
        <f>SUMIFS('sys inv movment rpt'!$M:$M,'sys inv movment rpt'!$L:$L,$M805,'sys inv movment rpt'!$N:$N,AU$1)</f>
        <v>0</v>
      </c>
      <c r="AV805" s="86">
        <f>SUMIFS('sys inv movment rpt'!$M:$M,'sys inv movment rpt'!$L:$L,$M805,'sys inv movment rpt'!$N:$N,AV$1)</f>
        <v>0</v>
      </c>
      <c r="AW805" s="87" t="str">
        <f>IFERROR(VLOOKUP(A805,'sys-backorder details'!E:U,17,0),"-")</f>
        <v>-</v>
      </c>
      <c r="AX805" s="87" t="str">
        <f>IF(K805&gt;1,VLOOKUP(A805,'settings-routing'!A:I,9,0),"")</f>
        <v/>
      </c>
    </row>
    <row r="806" ht="12.75" hidden="1" customHeight="1">
      <c r="A806" s="50" t="s">
        <v>1751</v>
      </c>
      <c r="B806" s="50" t="s">
        <v>1752</v>
      </c>
      <c r="C806" s="50">
        <f t="shared" si="2"/>
        <v>0</v>
      </c>
      <c r="D806" s="80">
        <f>SUMIF('Stocks 101-111'!$J:$J,'item dashboard'!A806,'Stocks 101-111'!K:K)</f>
        <v>0</v>
      </c>
      <c r="E806" s="80">
        <f>SUMIF('Stocks 101-111'!$J:$J,'item dashboard'!A806,'Stocks 101-111'!$L:$L)</f>
        <v>0</v>
      </c>
      <c r="F806" s="81">
        <f t="shared" si="3"/>
        <v>0</v>
      </c>
      <c r="G806" s="82">
        <f t="shared" si="4"/>
        <v>0</v>
      </c>
      <c r="H806" s="50">
        <f>SUMIFS('sys-backorder details'!$M:$M,'sys-backorder details'!$E:$E,'item dashboard'!A806,'sys-backorder details'!$V:$V,"")</f>
        <v>0</v>
      </c>
      <c r="I806" s="83">
        <f>SUMIF('settings-routing'!$I:$I,'item dashboard'!A806,'settings-routing'!$O:$O)</f>
        <v>0</v>
      </c>
      <c r="J806" s="50">
        <f>SUMIFS('sys-backorder details'!$M:$M,'sys-backorder details'!$E:$E,'item dashboard'!A806,'sys-backorder details'!$V:$V,"Call off")</f>
        <v>0</v>
      </c>
      <c r="K806" s="84">
        <f t="shared" si="5"/>
        <v>0</v>
      </c>
      <c r="L806" s="84">
        <f>SUMIF('Production Plan'!$E:$E,'item dashboard'!A806,'Production Plan'!$N:$N)</f>
        <v>0</v>
      </c>
      <c r="M806" s="85" t="str">
        <f t="shared" si="6"/>
        <v>B-L25-W210ODX-B-5 Ltr. White Printed Odex Bleach jerrycan</v>
      </c>
      <c r="N806" s="86">
        <f>SUMIFS('sys inv movment rpt'!$M:$M,'sys inv movment rpt'!$L:$L,$M806,'sys inv movment rpt'!$N:$N,N$1)</f>
        <v>0</v>
      </c>
      <c r="O806" s="86">
        <f>SUMIFS('sys inv movment rpt'!$M:$M,'sys inv movment rpt'!$L:$L,$M806,'sys inv movment rpt'!$N:$N,O$1)</f>
        <v>0</v>
      </c>
      <c r="P806" s="86">
        <f>SUMIFS('sys inv movment rpt'!$M:$M,'sys inv movment rpt'!$L:$L,$M806,'sys inv movment rpt'!$N:$N,P$1)</f>
        <v>0</v>
      </c>
      <c r="Q806" s="86">
        <f>SUMIFS('sys inv movment rpt'!$M:$M,'sys inv movment rpt'!$L:$L,$M806,'sys inv movment rpt'!$N:$N,Q$1)</f>
        <v>0</v>
      </c>
      <c r="R806" s="86">
        <f>SUMIFS('sys inv movment rpt'!$M:$M,'sys inv movment rpt'!$L:$L,$M806,'sys inv movment rpt'!$N:$N,R$1)</f>
        <v>0</v>
      </c>
      <c r="S806" s="86">
        <f>SUMIFS('sys inv movment rpt'!$M:$M,'sys inv movment rpt'!$L:$L,$M806,'sys inv movment rpt'!$N:$N,S$1)</f>
        <v>0</v>
      </c>
      <c r="T806" s="86">
        <f>SUMIFS('sys inv movment rpt'!$M:$M,'sys inv movment rpt'!$L:$L,$M806,'sys inv movment rpt'!$N:$N,T$1)</f>
        <v>0</v>
      </c>
      <c r="U806" s="86">
        <f>SUMIFS('sys inv movment rpt'!$M:$M,'sys inv movment rpt'!$L:$L,$M806,'sys inv movment rpt'!$N:$N,U$1)</f>
        <v>0</v>
      </c>
      <c r="V806" s="86">
        <f>SUMIFS('sys inv movment rpt'!$M:$M,'sys inv movment rpt'!$L:$L,$M806,'sys inv movment rpt'!$N:$N,V$1)</f>
        <v>0</v>
      </c>
      <c r="W806" s="86">
        <f>SUMIFS('sys inv movment rpt'!$M:$M,'sys inv movment rpt'!$L:$L,$M806,'sys inv movment rpt'!$N:$N,W$1)</f>
        <v>0</v>
      </c>
      <c r="X806" s="86">
        <f>SUMIFS('sys inv movment rpt'!$M:$M,'sys inv movment rpt'!$L:$L,$M806,'sys inv movment rpt'!$N:$N,X$1)</f>
        <v>0</v>
      </c>
      <c r="Y806" s="86">
        <f>SUMIFS('sys inv movment rpt'!$M:$M,'sys inv movment rpt'!$L:$L,$M806,'sys inv movment rpt'!$N:$N,Y$1)</f>
        <v>0</v>
      </c>
      <c r="Z806" s="86">
        <f>SUMIFS('sys inv movment rpt'!$M:$M,'sys inv movment rpt'!$L:$L,$M806,'sys inv movment rpt'!$N:$N,Z$1)</f>
        <v>0</v>
      </c>
      <c r="AA806" s="86">
        <f>SUMIFS('sys inv movment rpt'!$M:$M,'sys inv movment rpt'!$L:$L,$M806,'sys inv movment rpt'!$N:$N,AA$1)</f>
        <v>0</v>
      </c>
      <c r="AB806" s="86">
        <f>SUMIFS('sys inv movment rpt'!$M:$M,'sys inv movment rpt'!$L:$L,$M806,'sys inv movment rpt'!$N:$N,AB$1)</f>
        <v>0</v>
      </c>
      <c r="AC806" s="86">
        <f>SUMIFS('sys inv movment rpt'!$M:$M,'sys inv movment rpt'!$L:$L,$M806,'sys inv movment rpt'!$N:$N,AC$1)</f>
        <v>0</v>
      </c>
      <c r="AD806" s="86">
        <f>SUMIFS('sys inv movment rpt'!$M:$M,'sys inv movment rpt'!$L:$L,$M806,'sys inv movment rpt'!$N:$N,AD$1)</f>
        <v>0</v>
      </c>
      <c r="AE806" s="86">
        <f>SUMIFS('sys inv movment rpt'!$M:$M,'sys inv movment rpt'!$L:$L,$M806,'sys inv movment rpt'!$N:$N,AE$1)</f>
        <v>0</v>
      </c>
      <c r="AF806" s="86">
        <f>SUMIFS('sys inv movment rpt'!$M:$M,'sys inv movment rpt'!$L:$L,$M806,'sys inv movment rpt'!$N:$N,AF$1)</f>
        <v>0</v>
      </c>
      <c r="AG806" s="86">
        <f>SUMIFS('sys inv movment rpt'!$M:$M,'sys inv movment rpt'!$L:$L,$M806,'sys inv movment rpt'!$N:$N,AG$1)</f>
        <v>0</v>
      </c>
      <c r="AH806" s="86">
        <f>SUMIFS('sys inv movment rpt'!$M:$M,'sys inv movment rpt'!$L:$L,$M806,'sys inv movment rpt'!$N:$N,AH$1)</f>
        <v>0</v>
      </c>
      <c r="AI806" s="86">
        <f>SUMIFS('sys inv movment rpt'!$M:$M,'sys inv movment rpt'!$L:$L,$M806,'sys inv movment rpt'!$N:$N,AI$1)</f>
        <v>0</v>
      </c>
      <c r="AJ806" s="86">
        <f>SUMIFS('sys inv movment rpt'!$M:$M,'sys inv movment rpt'!$L:$L,$M806,'sys inv movment rpt'!$N:$N,AJ$1)</f>
        <v>0</v>
      </c>
      <c r="AK806" s="86">
        <f>SUMIFS('sys inv movment rpt'!$M:$M,'sys inv movment rpt'!$L:$L,$M806,'sys inv movment rpt'!$N:$N,AK$1)</f>
        <v>0</v>
      </c>
      <c r="AL806" s="86">
        <f>SUMIFS('sys inv movment rpt'!$M:$M,'sys inv movment rpt'!$L:$L,$M806,'sys inv movment rpt'!$N:$N,AL$1)</f>
        <v>0</v>
      </c>
      <c r="AM806" s="86">
        <f>SUMIFS('sys inv movment rpt'!$M:$M,'sys inv movment rpt'!$L:$L,$M806,'sys inv movment rpt'!$N:$N,AM$1)</f>
        <v>0</v>
      </c>
      <c r="AN806" s="86">
        <f>SUMIFS('sys inv movment rpt'!$M:$M,'sys inv movment rpt'!$L:$L,$M806,'sys inv movment rpt'!$N:$N,AN$1)</f>
        <v>0</v>
      </c>
      <c r="AO806" s="86">
        <f>SUMIFS('sys inv movment rpt'!$M:$M,'sys inv movment rpt'!$L:$L,$M806,'sys inv movment rpt'!$N:$N,AO$1)</f>
        <v>0</v>
      </c>
      <c r="AP806" s="86">
        <f>SUMIFS('sys inv movment rpt'!$M:$M,'sys inv movment rpt'!$L:$L,$M806,'sys inv movment rpt'!$N:$N,AP$1)</f>
        <v>0</v>
      </c>
      <c r="AQ806" s="86">
        <f>SUMIFS('sys inv movment rpt'!$M:$M,'sys inv movment rpt'!$L:$L,$M806,'sys inv movment rpt'!$N:$N,AQ$1)</f>
        <v>0</v>
      </c>
      <c r="AR806" s="86">
        <f>SUMIFS('sys inv movment rpt'!$M:$M,'sys inv movment rpt'!$L:$L,$M806,'sys inv movment rpt'!$N:$N,AR$1)</f>
        <v>0</v>
      </c>
      <c r="AS806" s="86">
        <f>SUMIFS('sys inv movment rpt'!$M:$M,'sys inv movment rpt'!$L:$L,$M806,'sys inv movment rpt'!$N:$N,AS$1)</f>
        <v>0</v>
      </c>
      <c r="AT806" s="86">
        <f>SUMIFS('sys inv movment rpt'!$M:$M,'sys inv movment rpt'!$L:$L,$M806,'sys inv movment rpt'!$N:$N,AT$1)</f>
        <v>0</v>
      </c>
      <c r="AU806" s="86">
        <f>SUMIFS('sys inv movment rpt'!$M:$M,'sys inv movment rpt'!$L:$L,$M806,'sys inv movment rpt'!$N:$N,AU$1)</f>
        <v>0</v>
      </c>
      <c r="AV806" s="86">
        <f>SUMIFS('sys inv movment rpt'!$M:$M,'sys inv movment rpt'!$L:$L,$M806,'sys inv movment rpt'!$N:$N,AV$1)</f>
        <v>0</v>
      </c>
      <c r="AW806" s="87" t="str">
        <f>IFERROR(VLOOKUP(A806,'sys-backorder details'!E:U,17,0),"-")</f>
        <v>-</v>
      </c>
      <c r="AX806" s="87" t="str">
        <f>IF(K806&gt;1,VLOOKUP(A806,'settings-routing'!A:I,9,0),"")</f>
        <v/>
      </c>
    </row>
    <row r="807" ht="12.75" hidden="1" customHeight="1">
      <c r="A807" s="50" t="s">
        <v>1753</v>
      </c>
      <c r="B807" s="50" t="s">
        <v>1754</v>
      </c>
      <c r="C807" s="50">
        <f t="shared" si="2"/>
        <v>0</v>
      </c>
      <c r="D807" s="80">
        <f>SUMIF('Stocks 101-111'!$J:$J,'item dashboard'!A807,'Stocks 101-111'!K:K)</f>
        <v>0</v>
      </c>
      <c r="E807" s="80">
        <f>SUMIF('Stocks 101-111'!$J:$J,'item dashboard'!A807,'Stocks 101-111'!$L:$L)</f>
        <v>0</v>
      </c>
      <c r="F807" s="81">
        <f t="shared" si="3"/>
        <v>0</v>
      </c>
      <c r="G807" s="82">
        <f t="shared" si="4"/>
        <v>0</v>
      </c>
      <c r="H807" s="50">
        <f>SUMIFS('sys-backorder details'!$M:$M,'sys-backorder details'!$E:$E,'item dashboard'!A807,'sys-backorder details'!$V:$V,"")</f>
        <v>0</v>
      </c>
      <c r="I807" s="83">
        <f>SUMIF('settings-routing'!$I:$I,'item dashboard'!A807,'settings-routing'!$O:$O)</f>
        <v>0</v>
      </c>
      <c r="J807" s="50">
        <f>SUMIFS('sys-backorder details'!$M:$M,'sys-backorder details'!$E:$E,'item dashboard'!A807,'sys-backorder details'!$V:$V,"Call off")</f>
        <v>0</v>
      </c>
      <c r="K807" s="84">
        <f t="shared" si="5"/>
        <v>0</v>
      </c>
      <c r="L807" s="84">
        <f>SUMIF('Production Plan'!$E:$E,'item dashboard'!A807,'Production Plan'!$N:$N)</f>
        <v>0</v>
      </c>
      <c r="M807" s="85" t="str">
        <f t="shared" si="6"/>
        <v>B-L25-W210ODX-H-5 Ltr. White Printed Odex Hand Wash jerrycan</v>
      </c>
      <c r="N807" s="86">
        <f>SUMIFS('sys inv movment rpt'!$M:$M,'sys inv movment rpt'!$L:$L,$M807,'sys inv movment rpt'!$N:$N,N$1)</f>
        <v>0</v>
      </c>
      <c r="O807" s="86">
        <f>SUMIFS('sys inv movment rpt'!$M:$M,'sys inv movment rpt'!$L:$L,$M807,'sys inv movment rpt'!$N:$N,O$1)</f>
        <v>0</v>
      </c>
      <c r="P807" s="86">
        <f>SUMIFS('sys inv movment rpt'!$M:$M,'sys inv movment rpt'!$L:$L,$M807,'sys inv movment rpt'!$N:$N,P$1)</f>
        <v>0</v>
      </c>
      <c r="Q807" s="86">
        <f>SUMIFS('sys inv movment rpt'!$M:$M,'sys inv movment rpt'!$L:$L,$M807,'sys inv movment rpt'!$N:$N,Q$1)</f>
        <v>0</v>
      </c>
      <c r="R807" s="86">
        <f>SUMIFS('sys inv movment rpt'!$M:$M,'sys inv movment rpt'!$L:$L,$M807,'sys inv movment rpt'!$N:$N,R$1)</f>
        <v>0</v>
      </c>
      <c r="S807" s="86">
        <f>SUMIFS('sys inv movment rpt'!$M:$M,'sys inv movment rpt'!$L:$L,$M807,'sys inv movment rpt'!$N:$N,S$1)</f>
        <v>0</v>
      </c>
      <c r="T807" s="86">
        <f>SUMIFS('sys inv movment rpt'!$M:$M,'sys inv movment rpt'!$L:$L,$M807,'sys inv movment rpt'!$N:$N,T$1)</f>
        <v>0</v>
      </c>
      <c r="U807" s="86">
        <f>SUMIFS('sys inv movment rpt'!$M:$M,'sys inv movment rpt'!$L:$L,$M807,'sys inv movment rpt'!$N:$N,U$1)</f>
        <v>0</v>
      </c>
      <c r="V807" s="86">
        <f>SUMIFS('sys inv movment rpt'!$M:$M,'sys inv movment rpt'!$L:$L,$M807,'sys inv movment rpt'!$N:$N,V$1)</f>
        <v>0</v>
      </c>
      <c r="W807" s="86">
        <f>SUMIFS('sys inv movment rpt'!$M:$M,'sys inv movment rpt'!$L:$L,$M807,'sys inv movment rpt'!$N:$N,W$1)</f>
        <v>0</v>
      </c>
      <c r="X807" s="86">
        <f>SUMIFS('sys inv movment rpt'!$M:$M,'sys inv movment rpt'!$L:$L,$M807,'sys inv movment rpt'!$N:$N,X$1)</f>
        <v>0</v>
      </c>
      <c r="Y807" s="86">
        <f>SUMIFS('sys inv movment rpt'!$M:$M,'sys inv movment rpt'!$L:$L,$M807,'sys inv movment rpt'!$N:$N,Y$1)</f>
        <v>0</v>
      </c>
      <c r="Z807" s="86">
        <f>SUMIFS('sys inv movment rpt'!$M:$M,'sys inv movment rpt'!$L:$L,$M807,'sys inv movment rpt'!$N:$N,Z$1)</f>
        <v>0</v>
      </c>
      <c r="AA807" s="86">
        <f>SUMIFS('sys inv movment rpt'!$M:$M,'sys inv movment rpt'!$L:$L,$M807,'sys inv movment rpt'!$N:$N,AA$1)</f>
        <v>0</v>
      </c>
      <c r="AB807" s="86">
        <f>SUMIFS('sys inv movment rpt'!$M:$M,'sys inv movment rpt'!$L:$L,$M807,'sys inv movment rpt'!$N:$N,AB$1)</f>
        <v>0</v>
      </c>
      <c r="AC807" s="86">
        <f>SUMIFS('sys inv movment rpt'!$M:$M,'sys inv movment rpt'!$L:$L,$M807,'sys inv movment rpt'!$N:$N,AC$1)</f>
        <v>0</v>
      </c>
      <c r="AD807" s="86">
        <f>SUMIFS('sys inv movment rpt'!$M:$M,'sys inv movment rpt'!$L:$L,$M807,'sys inv movment rpt'!$N:$N,AD$1)</f>
        <v>0</v>
      </c>
      <c r="AE807" s="86">
        <f>SUMIFS('sys inv movment rpt'!$M:$M,'sys inv movment rpt'!$L:$L,$M807,'sys inv movment rpt'!$N:$N,AE$1)</f>
        <v>0</v>
      </c>
      <c r="AF807" s="86">
        <f>SUMIFS('sys inv movment rpt'!$M:$M,'sys inv movment rpt'!$L:$L,$M807,'sys inv movment rpt'!$N:$N,AF$1)</f>
        <v>0</v>
      </c>
      <c r="AG807" s="86">
        <f>SUMIFS('sys inv movment rpt'!$M:$M,'sys inv movment rpt'!$L:$L,$M807,'sys inv movment rpt'!$N:$N,AG$1)</f>
        <v>0</v>
      </c>
      <c r="AH807" s="86">
        <f>SUMIFS('sys inv movment rpt'!$M:$M,'sys inv movment rpt'!$L:$L,$M807,'sys inv movment rpt'!$N:$N,AH$1)</f>
        <v>0</v>
      </c>
      <c r="AI807" s="86">
        <f>SUMIFS('sys inv movment rpt'!$M:$M,'sys inv movment rpt'!$L:$L,$M807,'sys inv movment rpt'!$N:$N,AI$1)</f>
        <v>0</v>
      </c>
      <c r="AJ807" s="86">
        <f>SUMIFS('sys inv movment rpt'!$M:$M,'sys inv movment rpt'!$L:$L,$M807,'sys inv movment rpt'!$N:$N,AJ$1)</f>
        <v>0</v>
      </c>
      <c r="AK807" s="86">
        <f>SUMIFS('sys inv movment rpt'!$M:$M,'sys inv movment rpt'!$L:$L,$M807,'sys inv movment rpt'!$N:$N,AK$1)</f>
        <v>0</v>
      </c>
      <c r="AL807" s="86">
        <f>SUMIFS('sys inv movment rpt'!$M:$M,'sys inv movment rpt'!$L:$L,$M807,'sys inv movment rpt'!$N:$N,AL$1)</f>
        <v>0</v>
      </c>
      <c r="AM807" s="86">
        <f>SUMIFS('sys inv movment rpt'!$M:$M,'sys inv movment rpt'!$L:$L,$M807,'sys inv movment rpt'!$N:$N,AM$1)</f>
        <v>0</v>
      </c>
      <c r="AN807" s="86">
        <f>SUMIFS('sys inv movment rpt'!$M:$M,'sys inv movment rpt'!$L:$L,$M807,'sys inv movment rpt'!$N:$N,AN$1)</f>
        <v>0</v>
      </c>
      <c r="AO807" s="86">
        <f>SUMIFS('sys inv movment rpt'!$M:$M,'sys inv movment rpt'!$L:$L,$M807,'sys inv movment rpt'!$N:$N,AO$1)</f>
        <v>0</v>
      </c>
      <c r="AP807" s="86">
        <f>SUMIFS('sys inv movment rpt'!$M:$M,'sys inv movment rpt'!$L:$L,$M807,'sys inv movment rpt'!$N:$N,AP$1)</f>
        <v>0</v>
      </c>
      <c r="AQ807" s="86">
        <f>SUMIFS('sys inv movment rpt'!$M:$M,'sys inv movment rpt'!$L:$L,$M807,'sys inv movment rpt'!$N:$N,AQ$1)</f>
        <v>0</v>
      </c>
      <c r="AR807" s="86">
        <f>SUMIFS('sys inv movment rpt'!$M:$M,'sys inv movment rpt'!$L:$L,$M807,'sys inv movment rpt'!$N:$N,AR$1)</f>
        <v>0</v>
      </c>
      <c r="AS807" s="86">
        <f>SUMIFS('sys inv movment rpt'!$M:$M,'sys inv movment rpt'!$L:$L,$M807,'sys inv movment rpt'!$N:$N,AS$1)</f>
        <v>0</v>
      </c>
      <c r="AT807" s="86">
        <f>SUMIFS('sys inv movment rpt'!$M:$M,'sys inv movment rpt'!$L:$L,$M807,'sys inv movment rpt'!$N:$N,AT$1)</f>
        <v>0</v>
      </c>
      <c r="AU807" s="86">
        <f>SUMIFS('sys inv movment rpt'!$M:$M,'sys inv movment rpt'!$L:$L,$M807,'sys inv movment rpt'!$N:$N,AU$1)</f>
        <v>0</v>
      </c>
      <c r="AV807" s="86">
        <f>SUMIFS('sys inv movment rpt'!$M:$M,'sys inv movment rpt'!$L:$L,$M807,'sys inv movment rpt'!$N:$N,AV$1)</f>
        <v>0</v>
      </c>
      <c r="AW807" s="87" t="str">
        <f>IFERROR(VLOOKUP(A807,'sys-backorder details'!E:U,17,0),"-")</f>
        <v>-</v>
      </c>
      <c r="AX807" s="87" t="str">
        <f>IF(K807&gt;1,VLOOKUP(A807,'settings-routing'!A:I,9,0),"")</f>
        <v/>
      </c>
    </row>
    <row r="808" ht="12.75" hidden="1" customHeight="1">
      <c r="A808" s="28" t="s">
        <v>1755</v>
      </c>
      <c r="B808" s="28" t="s">
        <v>1756</v>
      </c>
      <c r="C808" s="50">
        <f t="shared" si="2"/>
        <v>0</v>
      </c>
      <c r="D808" s="80">
        <f>SUMIF('Stocks 101-111'!$J:$J,'item dashboard'!A808,'Stocks 101-111'!K:K)</f>
        <v>0</v>
      </c>
      <c r="E808" s="80">
        <f>SUMIF('Stocks 101-111'!$J:$J,'item dashboard'!A808,'Stocks 101-111'!$L:$L)</f>
        <v>0</v>
      </c>
      <c r="F808" s="81">
        <f t="shared" si="3"/>
        <v>0</v>
      </c>
      <c r="G808" s="82">
        <f t="shared" si="4"/>
        <v>0</v>
      </c>
      <c r="H808" s="50">
        <f>SUMIFS('sys-backorder details'!$M:$M,'sys-backorder details'!$E:$E,'item dashboard'!A808,'sys-backorder details'!$V:$V,"")</f>
        <v>0</v>
      </c>
      <c r="I808" s="83">
        <f>SUMIF('settings-routing'!$I:$I,'item dashboard'!A808,'settings-routing'!$O:$O)</f>
        <v>0</v>
      </c>
      <c r="J808" s="50">
        <f>SUMIFS('sys-backorder details'!$M:$M,'sys-backorder details'!$E:$E,'item dashboard'!A808,'sys-backorder details'!$V:$V,"Call off")</f>
        <v>0</v>
      </c>
      <c r="K808" s="84">
        <f t="shared" si="5"/>
        <v>0</v>
      </c>
      <c r="L808" s="84">
        <f>SUMIF('Production Plan'!$E:$E,'item dashboard'!A808,'Production Plan'!$N:$N)</f>
        <v>0</v>
      </c>
      <c r="M808" s="85" t="str">
        <f t="shared" si="6"/>
        <v>B-L25-W210ODX-M-5 Ltr. White Printed Odex Multi Purp jerrycan</v>
      </c>
      <c r="N808" s="86">
        <f>SUMIFS('sys inv movment rpt'!$M:$M,'sys inv movment rpt'!$L:$L,$M808,'sys inv movment rpt'!$N:$N,N$1)</f>
        <v>0</v>
      </c>
      <c r="O808" s="86">
        <f>SUMIFS('sys inv movment rpt'!$M:$M,'sys inv movment rpt'!$L:$L,$M808,'sys inv movment rpt'!$N:$N,O$1)</f>
        <v>0</v>
      </c>
      <c r="P808" s="86">
        <f>SUMIFS('sys inv movment rpt'!$M:$M,'sys inv movment rpt'!$L:$L,$M808,'sys inv movment rpt'!$N:$N,P$1)</f>
        <v>0</v>
      </c>
      <c r="Q808" s="86">
        <f>SUMIFS('sys inv movment rpt'!$M:$M,'sys inv movment rpt'!$L:$L,$M808,'sys inv movment rpt'!$N:$N,Q$1)</f>
        <v>0</v>
      </c>
      <c r="R808" s="86">
        <f>SUMIFS('sys inv movment rpt'!$M:$M,'sys inv movment rpt'!$L:$L,$M808,'sys inv movment rpt'!$N:$N,R$1)</f>
        <v>0</v>
      </c>
      <c r="S808" s="86">
        <f>SUMIFS('sys inv movment rpt'!$M:$M,'sys inv movment rpt'!$L:$L,$M808,'sys inv movment rpt'!$N:$N,S$1)</f>
        <v>0</v>
      </c>
      <c r="T808" s="86">
        <f>SUMIFS('sys inv movment rpt'!$M:$M,'sys inv movment rpt'!$L:$L,$M808,'sys inv movment rpt'!$N:$N,T$1)</f>
        <v>0</v>
      </c>
      <c r="U808" s="86">
        <f>SUMIFS('sys inv movment rpt'!$M:$M,'sys inv movment rpt'!$L:$L,$M808,'sys inv movment rpt'!$N:$N,U$1)</f>
        <v>0</v>
      </c>
      <c r="V808" s="86">
        <f>SUMIFS('sys inv movment rpt'!$M:$M,'sys inv movment rpt'!$L:$L,$M808,'sys inv movment rpt'!$N:$N,V$1)</f>
        <v>0</v>
      </c>
      <c r="W808" s="86">
        <f>SUMIFS('sys inv movment rpt'!$M:$M,'sys inv movment rpt'!$L:$L,$M808,'sys inv movment rpt'!$N:$N,W$1)</f>
        <v>0</v>
      </c>
      <c r="X808" s="86">
        <f>SUMIFS('sys inv movment rpt'!$M:$M,'sys inv movment rpt'!$L:$L,$M808,'sys inv movment rpt'!$N:$N,X$1)</f>
        <v>0</v>
      </c>
      <c r="Y808" s="86">
        <f>SUMIFS('sys inv movment rpt'!$M:$M,'sys inv movment rpt'!$L:$L,$M808,'sys inv movment rpt'!$N:$N,Y$1)</f>
        <v>0</v>
      </c>
      <c r="Z808" s="86">
        <f>SUMIFS('sys inv movment rpt'!$M:$M,'sys inv movment rpt'!$L:$L,$M808,'sys inv movment rpt'!$N:$N,Z$1)</f>
        <v>0</v>
      </c>
      <c r="AA808" s="86">
        <f>SUMIFS('sys inv movment rpt'!$M:$M,'sys inv movment rpt'!$L:$L,$M808,'sys inv movment rpt'!$N:$N,AA$1)</f>
        <v>0</v>
      </c>
      <c r="AB808" s="86">
        <f>SUMIFS('sys inv movment rpt'!$M:$M,'sys inv movment rpt'!$L:$L,$M808,'sys inv movment rpt'!$N:$N,AB$1)</f>
        <v>0</v>
      </c>
      <c r="AC808" s="86">
        <f>SUMIFS('sys inv movment rpt'!$M:$M,'sys inv movment rpt'!$L:$L,$M808,'sys inv movment rpt'!$N:$N,AC$1)</f>
        <v>0</v>
      </c>
      <c r="AD808" s="86">
        <f>SUMIFS('sys inv movment rpt'!$M:$M,'sys inv movment rpt'!$L:$L,$M808,'sys inv movment rpt'!$N:$N,AD$1)</f>
        <v>0</v>
      </c>
      <c r="AE808" s="86">
        <f>SUMIFS('sys inv movment rpt'!$M:$M,'sys inv movment rpt'!$L:$L,$M808,'sys inv movment rpt'!$N:$N,AE$1)</f>
        <v>0</v>
      </c>
      <c r="AF808" s="86">
        <f>SUMIFS('sys inv movment rpt'!$M:$M,'sys inv movment rpt'!$L:$L,$M808,'sys inv movment rpt'!$N:$N,AF$1)</f>
        <v>0</v>
      </c>
      <c r="AG808" s="86">
        <f>SUMIFS('sys inv movment rpt'!$M:$M,'sys inv movment rpt'!$L:$L,$M808,'sys inv movment rpt'!$N:$N,AG$1)</f>
        <v>0</v>
      </c>
      <c r="AH808" s="86">
        <f>SUMIFS('sys inv movment rpt'!$M:$M,'sys inv movment rpt'!$L:$L,$M808,'sys inv movment rpt'!$N:$N,AH$1)</f>
        <v>0</v>
      </c>
      <c r="AI808" s="86">
        <f>SUMIFS('sys inv movment rpt'!$M:$M,'sys inv movment rpt'!$L:$L,$M808,'sys inv movment rpt'!$N:$N,AI$1)</f>
        <v>0</v>
      </c>
      <c r="AJ808" s="86">
        <f>SUMIFS('sys inv movment rpt'!$M:$M,'sys inv movment rpt'!$L:$L,$M808,'sys inv movment rpt'!$N:$N,AJ$1)</f>
        <v>0</v>
      </c>
      <c r="AK808" s="86">
        <f>SUMIFS('sys inv movment rpt'!$M:$M,'sys inv movment rpt'!$L:$L,$M808,'sys inv movment rpt'!$N:$N,AK$1)</f>
        <v>0</v>
      </c>
      <c r="AL808" s="86">
        <f>SUMIFS('sys inv movment rpt'!$M:$M,'sys inv movment rpt'!$L:$L,$M808,'sys inv movment rpt'!$N:$N,AL$1)</f>
        <v>0</v>
      </c>
      <c r="AM808" s="86">
        <f>SUMIFS('sys inv movment rpt'!$M:$M,'sys inv movment rpt'!$L:$L,$M808,'sys inv movment rpt'!$N:$N,AM$1)</f>
        <v>0</v>
      </c>
      <c r="AN808" s="86">
        <f>SUMIFS('sys inv movment rpt'!$M:$M,'sys inv movment rpt'!$L:$L,$M808,'sys inv movment rpt'!$N:$N,AN$1)</f>
        <v>0</v>
      </c>
      <c r="AO808" s="86">
        <f>SUMIFS('sys inv movment rpt'!$M:$M,'sys inv movment rpt'!$L:$L,$M808,'sys inv movment rpt'!$N:$N,AO$1)</f>
        <v>0</v>
      </c>
      <c r="AP808" s="86">
        <f>SUMIFS('sys inv movment rpt'!$M:$M,'sys inv movment rpt'!$L:$L,$M808,'sys inv movment rpt'!$N:$N,AP$1)</f>
        <v>0</v>
      </c>
      <c r="AQ808" s="86">
        <f>SUMIFS('sys inv movment rpt'!$M:$M,'sys inv movment rpt'!$L:$L,$M808,'sys inv movment rpt'!$N:$N,AQ$1)</f>
        <v>0</v>
      </c>
      <c r="AR808" s="86">
        <f>SUMIFS('sys inv movment rpt'!$M:$M,'sys inv movment rpt'!$L:$L,$M808,'sys inv movment rpt'!$N:$N,AR$1)</f>
        <v>0</v>
      </c>
      <c r="AS808" s="86">
        <f>SUMIFS('sys inv movment rpt'!$M:$M,'sys inv movment rpt'!$L:$L,$M808,'sys inv movment rpt'!$N:$N,AS$1)</f>
        <v>0</v>
      </c>
      <c r="AT808" s="86">
        <f>SUMIFS('sys inv movment rpt'!$M:$M,'sys inv movment rpt'!$L:$L,$M808,'sys inv movment rpt'!$N:$N,AT$1)</f>
        <v>0</v>
      </c>
      <c r="AU808" s="86">
        <f>SUMIFS('sys inv movment rpt'!$M:$M,'sys inv movment rpt'!$L:$L,$M808,'sys inv movment rpt'!$N:$N,AU$1)</f>
        <v>0</v>
      </c>
      <c r="AV808" s="86">
        <f>SUMIFS('sys inv movment rpt'!$M:$M,'sys inv movment rpt'!$L:$L,$M808,'sys inv movment rpt'!$N:$N,AV$1)</f>
        <v>0</v>
      </c>
      <c r="AW808" s="87" t="str">
        <f>IFERROR(VLOOKUP(A808,'sys-backorder details'!E:U,17,0),"-")</f>
        <v>-</v>
      </c>
      <c r="AX808" s="87" t="str">
        <f>IF(K808&gt;1,VLOOKUP(A808,'settings-routing'!A:I,9,0),"")</f>
        <v/>
      </c>
    </row>
    <row r="809" ht="12.75" hidden="1" customHeight="1">
      <c r="A809" s="28" t="s">
        <v>1757</v>
      </c>
      <c r="B809" s="28" t="s">
        <v>1758</v>
      </c>
      <c r="C809" s="50">
        <f t="shared" si="2"/>
        <v>0</v>
      </c>
      <c r="D809" s="80">
        <f>SUMIF('Stocks 101-111'!$J:$J,'item dashboard'!A809,'Stocks 101-111'!K:K)</f>
        <v>0</v>
      </c>
      <c r="E809" s="80">
        <f>SUMIF('Stocks 101-111'!$J:$J,'item dashboard'!A809,'Stocks 101-111'!$L:$L)</f>
        <v>0</v>
      </c>
      <c r="F809" s="81">
        <f t="shared" si="3"/>
        <v>0</v>
      </c>
      <c r="G809" s="82">
        <f t="shared" si="4"/>
        <v>0</v>
      </c>
      <c r="H809" s="50">
        <f>SUMIFS('sys-backorder details'!$M:$M,'sys-backorder details'!$E:$E,'item dashboard'!A809,'sys-backorder details'!$V:$V,"")</f>
        <v>0</v>
      </c>
      <c r="I809" s="83">
        <f>SUMIF('settings-routing'!$I:$I,'item dashboard'!A809,'settings-routing'!$O:$O)</f>
        <v>0</v>
      </c>
      <c r="J809" s="50">
        <f>SUMIFS('sys-backorder details'!$M:$M,'sys-backorder details'!$E:$E,'item dashboard'!A809,'sys-backorder details'!$V:$V,"Call off")</f>
        <v>0</v>
      </c>
      <c r="K809" s="84">
        <f t="shared" si="5"/>
        <v>0</v>
      </c>
      <c r="L809" s="84">
        <f>SUMIF('Production Plan'!$E:$E,'item dashboard'!A809,'Production Plan'!$N:$N)</f>
        <v>0</v>
      </c>
      <c r="M809" s="85" t="str">
        <f t="shared" si="6"/>
        <v>B-L25-W210ODX-S-5 Ltr. White Printed Odex Sodium jerrycan</v>
      </c>
      <c r="N809" s="86">
        <f>SUMIFS('sys inv movment rpt'!$M:$M,'sys inv movment rpt'!$L:$L,$M809,'sys inv movment rpt'!$N:$N,N$1)</f>
        <v>0</v>
      </c>
      <c r="O809" s="86">
        <f>SUMIFS('sys inv movment rpt'!$M:$M,'sys inv movment rpt'!$L:$L,$M809,'sys inv movment rpt'!$N:$N,O$1)</f>
        <v>0</v>
      </c>
      <c r="P809" s="86">
        <f>SUMIFS('sys inv movment rpt'!$M:$M,'sys inv movment rpt'!$L:$L,$M809,'sys inv movment rpt'!$N:$N,P$1)</f>
        <v>0</v>
      </c>
      <c r="Q809" s="86">
        <f>SUMIFS('sys inv movment rpt'!$M:$M,'sys inv movment rpt'!$L:$L,$M809,'sys inv movment rpt'!$N:$N,Q$1)</f>
        <v>0</v>
      </c>
      <c r="R809" s="86">
        <f>SUMIFS('sys inv movment rpt'!$M:$M,'sys inv movment rpt'!$L:$L,$M809,'sys inv movment rpt'!$N:$N,R$1)</f>
        <v>0</v>
      </c>
      <c r="S809" s="86">
        <f>SUMIFS('sys inv movment rpt'!$M:$M,'sys inv movment rpt'!$L:$L,$M809,'sys inv movment rpt'!$N:$N,S$1)</f>
        <v>0</v>
      </c>
      <c r="T809" s="86">
        <f>SUMIFS('sys inv movment rpt'!$M:$M,'sys inv movment rpt'!$L:$L,$M809,'sys inv movment rpt'!$N:$N,T$1)</f>
        <v>0</v>
      </c>
      <c r="U809" s="86">
        <f>SUMIFS('sys inv movment rpt'!$M:$M,'sys inv movment rpt'!$L:$L,$M809,'sys inv movment rpt'!$N:$N,U$1)</f>
        <v>0</v>
      </c>
      <c r="V809" s="86">
        <f>SUMIFS('sys inv movment rpt'!$M:$M,'sys inv movment rpt'!$L:$L,$M809,'sys inv movment rpt'!$N:$N,V$1)</f>
        <v>0</v>
      </c>
      <c r="W809" s="86">
        <f>SUMIFS('sys inv movment rpt'!$M:$M,'sys inv movment rpt'!$L:$L,$M809,'sys inv movment rpt'!$N:$N,W$1)</f>
        <v>0</v>
      </c>
      <c r="X809" s="86">
        <f>SUMIFS('sys inv movment rpt'!$M:$M,'sys inv movment rpt'!$L:$L,$M809,'sys inv movment rpt'!$N:$N,X$1)</f>
        <v>0</v>
      </c>
      <c r="Y809" s="86">
        <f>SUMIFS('sys inv movment rpt'!$M:$M,'sys inv movment rpt'!$L:$L,$M809,'sys inv movment rpt'!$N:$N,Y$1)</f>
        <v>0</v>
      </c>
      <c r="Z809" s="86">
        <f>SUMIFS('sys inv movment rpt'!$M:$M,'sys inv movment rpt'!$L:$L,$M809,'sys inv movment rpt'!$N:$N,Z$1)</f>
        <v>0</v>
      </c>
      <c r="AA809" s="86">
        <f>SUMIFS('sys inv movment rpt'!$M:$M,'sys inv movment rpt'!$L:$L,$M809,'sys inv movment rpt'!$N:$N,AA$1)</f>
        <v>0</v>
      </c>
      <c r="AB809" s="86">
        <f>SUMIFS('sys inv movment rpt'!$M:$M,'sys inv movment rpt'!$L:$L,$M809,'sys inv movment rpt'!$N:$N,AB$1)</f>
        <v>0</v>
      </c>
      <c r="AC809" s="86">
        <f>SUMIFS('sys inv movment rpt'!$M:$M,'sys inv movment rpt'!$L:$L,$M809,'sys inv movment rpt'!$N:$N,AC$1)</f>
        <v>0</v>
      </c>
      <c r="AD809" s="86">
        <f>SUMIFS('sys inv movment rpt'!$M:$M,'sys inv movment rpt'!$L:$L,$M809,'sys inv movment rpt'!$N:$N,AD$1)</f>
        <v>0</v>
      </c>
      <c r="AE809" s="86">
        <f>SUMIFS('sys inv movment rpt'!$M:$M,'sys inv movment rpt'!$L:$L,$M809,'sys inv movment rpt'!$N:$N,AE$1)</f>
        <v>0</v>
      </c>
      <c r="AF809" s="86">
        <f>SUMIFS('sys inv movment rpt'!$M:$M,'sys inv movment rpt'!$L:$L,$M809,'sys inv movment rpt'!$N:$N,AF$1)</f>
        <v>0</v>
      </c>
      <c r="AG809" s="86">
        <f>SUMIFS('sys inv movment rpt'!$M:$M,'sys inv movment rpt'!$L:$L,$M809,'sys inv movment rpt'!$N:$N,AG$1)</f>
        <v>0</v>
      </c>
      <c r="AH809" s="86">
        <f>SUMIFS('sys inv movment rpt'!$M:$M,'sys inv movment rpt'!$L:$L,$M809,'sys inv movment rpt'!$N:$N,AH$1)</f>
        <v>0</v>
      </c>
      <c r="AI809" s="86">
        <f>SUMIFS('sys inv movment rpt'!$M:$M,'sys inv movment rpt'!$L:$L,$M809,'sys inv movment rpt'!$N:$N,AI$1)</f>
        <v>0</v>
      </c>
      <c r="AJ809" s="86">
        <f>SUMIFS('sys inv movment rpt'!$M:$M,'sys inv movment rpt'!$L:$L,$M809,'sys inv movment rpt'!$N:$N,AJ$1)</f>
        <v>0</v>
      </c>
      <c r="AK809" s="86">
        <f>SUMIFS('sys inv movment rpt'!$M:$M,'sys inv movment rpt'!$L:$L,$M809,'sys inv movment rpt'!$N:$N,AK$1)</f>
        <v>0</v>
      </c>
      <c r="AL809" s="86">
        <f>SUMIFS('sys inv movment rpt'!$M:$M,'sys inv movment rpt'!$L:$L,$M809,'sys inv movment rpt'!$N:$N,AL$1)</f>
        <v>0</v>
      </c>
      <c r="AM809" s="86">
        <f>SUMIFS('sys inv movment rpt'!$M:$M,'sys inv movment rpt'!$L:$L,$M809,'sys inv movment rpt'!$N:$N,AM$1)</f>
        <v>0</v>
      </c>
      <c r="AN809" s="86">
        <f>SUMIFS('sys inv movment rpt'!$M:$M,'sys inv movment rpt'!$L:$L,$M809,'sys inv movment rpt'!$N:$N,AN$1)</f>
        <v>0</v>
      </c>
      <c r="AO809" s="86">
        <f>SUMIFS('sys inv movment rpt'!$M:$M,'sys inv movment rpt'!$L:$L,$M809,'sys inv movment rpt'!$N:$N,AO$1)</f>
        <v>0</v>
      </c>
      <c r="AP809" s="86">
        <f>SUMIFS('sys inv movment rpt'!$M:$M,'sys inv movment rpt'!$L:$L,$M809,'sys inv movment rpt'!$N:$N,AP$1)</f>
        <v>0</v>
      </c>
      <c r="AQ809" s="86">
        <f>SUMIFS('sys inv movment rpt'!$M:$M,'sys inv movment rpt'!$L:$L,$M809,'sys inv movment rpt'!$N:$N,AQ$1)</f>
        <v>0</v>
      </c>
      <c r="AR809" s="86">
        <f>SUMIFS('sys inv movment rpt'!$M:$M,'sys inv movment rpt'!$L:$L,$M809,'sys inv movment rpt'!$N:$N,AR$1)</f>
        <v>0</v>
      </c>
      <c r="AS809" s="86">
        <f>SUMIFS('sys inv movment rpt'!$M:$M,'sys inv movment rpt'!$L:$L,$M809,'sys inv movment rpt'!$N:$N,AS$1)</f>
        <v>0</v>
      </c>
      <c r="AT809" s="86">
        <f>SUMIFS('sys inv movment rpt'!$M:$M,'sys inv movment rpt'!$L:$L,$M809,'sys inv movment rpt'!$N:$N,AT$1)</f>
        <v>0</v>
      </c>
      <c r="AU809" s="86">
        <f>SUMIFS('sys inv movment rpt'!$M:$M,'sys inv movment rpt'!$L:$L,$M809,'sys inv movment rpt'!$N:$N,AU$1)</f>
        <v>0</v>
      </c>
      <c r="AV809" s="86">
        <f>SUMIFS('sys inv movment rpt'!$M:$M,'sys inv movment rpt'!$L:$L,$M809,'sys inv movment rpt'!$N:$N,AV$1)</f>
        <v>0</v>
      </c>
      <c r="AW809" s="87" t="str">
        <f>IFERROR(VLOOKUP(A809,'sys-backorder details'!E:U,17,0),"-")</f>
        <v>-</v>
      </c>
      <c r="AX809" s="87" t="str">
        <f>IF(K809&gt;1,VLOOKUP(A809,'settings-routing'!A:I,9,0),"")</f>
        <v/>
      </c>
    </row>
    <row r="810" ht="12.75" hidden="1" customHeight="1">
      <c r="A810" s="50" t="s">
        <v>1759</v>
      </c>
      <c r="B810" s="50" t="s">
        <v>1760</v>
      </c>
      <c r="C810" s="50">
        <f t="shared" si="2"/>
        <v>1580</v>
      </c>
      <c r="D810" s="80">
        <f>SUMIF('Stocks 101-111'!$J:$J,'item dashboard'!A810,'Stocks 101-111'!K:K)</f>
        <v>1580</v>
      </c>
      <c r="E810" s="80">
        <f>SUMIF('Stocks 101-111'!$J:$J,'item dashboard'!A810,'Stocks 101-111'!$L:$L)</f>
        <v>0</v>
      </c>
      <c r="F810" s="81">
        <f t="shared" si="3"/>
        <v>0</v>
      </c>
      <c r="G810" s="82">
        <f t="shared" si="4"/>
        <v>0</v>
      </c>
      <c r="H810" s="50">
        <f>SUMIFS('sys-backorder details'!$M:$M,'sys-backorder details'!$E:$E,'item dashboard'!A810,'sys-backorder details'!$V:$V,"")</f>
        <v>0</v>
      </c>
      <c r="I810" s="83">
        <f>SUMIF('settings-routing'!$I:$I,'item dashboard'!A810,'settings-routing'!$O:$O)</f>
        <v>0</v>
      </c>
      <c r="J810" s="50">
        <f>SUMIFS('sys-backorder details'!$M:$M,'sys-backorder details'!$E:$E,'item dashboard'!A810,'sys-backorder details'!$V:$V,"Call off")</f>
        <v>6896</v>
      </c>
      <c r="K810" s="84">
        <f t="shared" si="5"/>
        <v>-1580</v>
      </c>
      <c r="L810" s="84">
        <f>SUMIF('Production Plan'!$E:$E,'item dashboard'!A810,'Production Plan'!$N:$N)</f>
        <v>0</v>
      </c>
      <c r="M810" s="85" t="str">
        <f t="shared" si="6"/>
        <v>B-L25-W210PNT-5 Ltr. White Printed Jerrycan</v>
      </c>
      <c r="N810" s="86">
        <f>SUMIFS('sys inv movment rpt'!$M:$M,'sys inv movment rpt'!$L:$L,$M810,'sys inv movment rpt'!$N:$N,N$1)</f>
        <v>0</v>
      </c>
      <c r="O810" s="86">
        <f>SUMIFS('sys inv movment rpt'!$M:$M,'sys inv movment rpt'!$L:$L,$M810,'sys inv movment rpt'!$N:$N,O$1)</f>
        <v>0</v>
      </c>
      <c r="P810" s="86">
        <f>SUMIFS('sys inv movment rpt'!$M:$M,'sys inv movment rpt'!$L:$L,$M810,'sys inv movment rpt'!$N:$N,P$1)</f>
        <v>0</v>
      </c>
      <c r="Q810" s="86">
        <f>SUMIFS('sys inv movment rpt'!$M:$M,'sys inv movment rpt'!$L:$L,$M810,'sys inv movment rpt'!$N:$N,Q$1)</f>
        <v>0</v>
      </c>
      <c r="R810" s="86">
        <f>SUMIFS('sys inv movment rpt'!$M:$M,'sys inv movment rpt'!$L:$L,$M810,'sys inv movment rpt'!$N:$N,R$1)</f>
        <v>0</v>
      </c>
      <c r="S810" s="86">
        <f>SUMIFS('sys inv movment rpt'!$M:$M,'sys inv movment rpt'!$L:$L,$M810,'sys inv movment rpt'!$N:$N,S$1)</f>
        <v>0</v>
      </c>
      <c r="T810" s="86">
        <f>SUMIFS('sys inv movment rpt'!$M:$M,'sys inv movment rpt'!$L:$L,$M810,'sys inv movment rpt'!$N:$N,T$1)</f>
        <v>0</v>
      </c>
      <c r="U810" s="86">
        <f>SUMIFS('sys inv movment rpt'!$M:$M,'sys inv movment rpt'!$L:$L,$M810,'sys inv movment rpt'!$N:$N,U$1)</f>
        <v>0</v>
      </c>
      <c r="V810" s="86">
        <f>SUMIFS('sys inv movment rpt'!$M:$M,'sys inv movment rpt'!$L:$L,$M810,'sys inv movment rpt'!$N:$N,V$1)</f>
        <v>0</v>
      </c>
      <c r="W810" s="86">
        <f>SUMIFS('sys inv movment rpt'!$M:$M,'sys inv movment rpt'!$L:$L,$M810,'sys inv movment rpt'!$N:$N,W$1)</f>
        <v>0</v>
      </c>
      <c r="X810" s="86">
        <f>SUMIFS('sys inv movment rpt'!$M:$M,'sys inv movment rpt'!$L:$L,$M810,'sys inv movment rpt'!$N:$N,X$1)</f>
        <v>0</v>
      </c>
      <c r="Y810" s="86">
        <f>SUMIFS('sys inv movment rpt'!$M:$M,'sys inv movment rpt'!$L:$L,$M810,'sys inv movment rpt'!$N:$N,Y$1)</f>
        <v>0</v>
      </c>
      <c r="Z810" s="86">
        <f>SUMIFS('sys inv movment rpt'!$M:$M,'sys inv movment rpt'!$L:$L,$M810,'sys inv movment rpt'!$N:$N,Z$1)</f>
        <v>0</v>
      </c>
      <c r="AA810" s="86">
        <f>SUMIFS('sys inv movment rpt'!$M:$M,'sys inv movment rpt'!$L:$L,$M810,'sys inv movment rpt'!$N:$N,AA$1)</f>
        <v>0</v>
      </c>
      <c r="AB810" s="86">
        <f>SUMIFS('sys inv movment rpt'!$M:$M,'sys inv movment rpt'!$L:$L,$M810,'sys inv movment rpt'!$N:$N,AB$1)</f>
        <v>0</v>
      </c>
      <c r="AC810" s="86">
        <f>SUMIFS('sys inv movment rpt'!$M:$M,'sys inv movment rpt'!$L:$L,$M810,'sys inv movment rpt'!$N:$N,AC$1)</f>
        <v>0</v>
      </c>
      <c r="AD810" s="86">
        <f>SUMIFS('sys inv movment rpt'!$M:$M,'sys inv movment rpt'!$L:$L,$M810,'sys inv movment rpt'!$N:$N,AD$1)</f>
        <v>0</v>
      </c>
      <c r="AE810" s="86">
        <f>SUMIFS('sys inv movment rpt'!$M:$M,'sys inv movment rpt'!$L:$L,$M810,'sys inv movment rpt'!$N:$N,AE$1)</f>
        <v>0</v>
      </c>
      <c r="AF810" s="86">
        <f>SUMIFS('sys inv movment rpt'!$M:$M,'sys inv movment rpt'!$L:$L,$M810,'sys inv movment rpt'!$N:$N,AF$1)</f>
        <v>0</v>
      </c>
      <c r="AG810" s="86">
        <f>SUMIFS('sys inv movment rpt'!$M:$M,'sys inv movment rpt'!$L:$L,$M810,'sys inv movment rpt'!$N:$N,AG$1)</f>
        <v>0</v>
      </c>
      <c r="AH810" s="86">
        <f>SUMIFS('sys inv movment rpt'!$M:$M,'sys inv movment rpt'!$L:$L,$M810,'sys inv movment rpt'!$N:$N,AH$1)</f>
        <v>0</v>
      </c>
      <c r="AI810" s="86">
        <f>SUMIFS('sys inv movment rpt'!$M:$M,'sys inv movment rpt'!$L:$L,$M810,'sys inv movment rpt'!$N:$N,AI$1)</f>
        <v>0</v>
      </c>
      <c r="AJ810" s="86">
        <f>SUMIFS('sys inv movment rpt'!$M:$M,'sys inv movment rpt'!$L:$L,$M810,'sys inv movment rpt'!$N:$N,AJ$1)</f>
        <v>0</v>
      </c>
      <c r="AK810" s="86">
        <f>SUMIFS('sys inv movment rpt'!$M:$M,'sys inv movment rpt'!$L:$L,$M810,'sys inv movment rpt'!$N:$N,AK$1)</f>
        <v>0</v>
      </c>
      <c r="AL810" s="86">
        <f>SUMIFS('sys inv movment rpt'!$M:$M,'sys inv movment rpt'!$L:$L,$M810,'sys inv movment rpt'!$N:$N,AL$1)</f>
        <v>0</v>
      </c>
      <c r="AM810" s="86">
        <f>SUMIFS('sys inv movment rpt'!$M:$M,'sys inv movment rpt'!$L:$L,$M810,'sys inv movment rpt'!$N:$N,AM$1)</f>
        <v>0</v>
      </c>
      <c r="AN810" s="86">
        <f>SUMIFS('sys inv movment rpt'!$M:$M,'sys inv movment rpt'!$L:$L,$M810,'sys inv movment rpt'!$N:$N,AN$1)</f>
        <v>0</v>
      </c>
      <c r="AO810" s="86">
        <f>SUMIFS('sys inv movment rpt'!$M:$M,'sys inv movment rpt'!$L:$L,$M810,'sys inv movment rpt'!$N:$N,AO$1)</f>
        <v>0</v>
      </c>
      <c r="AP810" s="86">
        <f>SUMIFS('sys inv movment rpt'!$M:$M,'sys inv movment rpt'!$L:$L,$M810,'sys inv movment rpt'!$N:$N,AP$1)</f>
        <v>0</v>
      </c>
      <c r="AQ810" s="86">
        <f>SUMIFS('sys inv movment rpt'!$M:$M,'sys inv movment rpt'!$L:$L,$M810,'sys inv movment rpt'!$N:$N,AQ$1)</f>
        <v>0</v>
      </c>
      <c r="AR810" s="86">
        <f>SUMIFS('sys inv movment rpt'!$M:$M,'sys inv movment rpt'!$L:$L,$M810,'sys inv movment rpt'!$N:$N,AR$1)</f>
        <v>0</v>
      </c>
      <c r="AS810" s="86">
        <f>SUMIFS('sys inv movment rpt'!$M:$M,'sys inv movment rpt'!$L:$L,$M810,'sys inv movment rpt'!$N:$N,AS$1)</f>
        <v>0</v>
      </c>
      <c r="AT810" s="86">
        <f>SUMIFS('sys inv movment rpt'!$M:$M,'sys inv movment rpt'!$L:$L,$M810,'sys inv movment rpt'!$N:$N,AT$1)</f>
        <v>0</v>
      </c>
      <c r="AU810" s="86">
        <f>SUMIFS('sys inv movment rpt'!$M:$M,'sys inv movment rpt'!$L:$L,$M810,'sys inv movment rpt'!$N:$N,AU$1)</f>
        <v>0</v>
      </c>
      <c r="AV810" s="86">
        <f>SUMIFS('sys inv movment rpt'!$M:$M,'sys inv movment rpt'!$L:$L,$M810,'sys inv movment rpt'!$N:$N,AV$1)</f>
        <v>0</v>
      </c>
      <c r="AW810" s="87" t="str">
        <f>IFERROR(VLOOKUP(A810,'sys-backorder details'!E:U,17,0),"-")</f>
        <v>Cash/Current Cheque</v>
      </c>
      <c r="AX810" s="87" t="str">
        <f>IF(K810&gt;1,VLOOKUP(A810,'settings-routing'!A:I,9,0),"")</f>
        <v/>
      </c>
    </row>
    <row r="811" ht="12.75" hidden="1" customHeight="1">
      <c r="A811" s="50" t="s">
        <v>1761</v>
      </c>
      <c r="B811" s="50" t="s">
        <v>1762</v>
      </c>
      <c r="C811" s="50">
        <f t="shared" si="2"/>
        <v>0</v>
      </c>
      <c r="D811" s="80">
        <f>SUMIF('Stocks 101-111'!$J:$J,'item dashboard'!A811,'Stocks 101-111'!K:K)</f>
        <v>0</v>
      </c>
      <c r="E811" s="80">
        <f>SUMIF('Stocks 101-111'!$J:$J,'item dashboard'!A811,'Stocks 101-111'!$L:$L)</f>
        <v>0</v>
      </c>
      <c r="F811" s="81">
        <f t="shared" si="3"/>
        <v>0</v>
      </c>
      <c r="G811" s="82">
        <f t="shared" si="4"/>
        <v>0</v>
      </c>
      <c r="H811" s="50">
        <f>SUMIFS('sys-backorder details'!$M:$M,'sys-backorder details'!$E:$E,'item dashboard'!A811,'sys-backorder details'!$V:$V,"")</f>
        <v>0</v>
      </c>
      <c r="I811" s="83">
        <f>SUMIF('settings-routing'!$I:$I,'item dashboard'!A811,'settings-routing'!$O:$O)</f>
        <v>0</v>
      </c>
      <c r="J811" s="50">
        <f>SUMIFS('sys-backorder details'!$M:$M,'sys-backorder details'!$E:$E,'item dashboard'!A811,'sys-backorder details'!$V:$V,"Call off")</f>
        <v>0</v>
      </c>
      <c r="K811" s="84">
        <f t="shared" si="5"/>
        <v>0</v>
      </c>
      <c r="L811" s="84">
        <f>SUMIF('Production Plan'!$E:$E,'item dashboard'!A811,'Production Plan'!$N:$N)</f>
        <v>0</v>
      </c>
      <c r="M811" s="85" t="str">
        <f t="shared" si="6"/>
        <v>B-L25-W210REAL-5 Ltr. White Printed Real Jerrycan</v>
      </c>
      <c r="N811" s="86">
        <f>SUMIFS('sys inv movment rpt'!$M:$M,'sys inv movment rpt'!$L:$L,$M811,'sys inv movment rpt'!$N:$N,N$1)</f>
        <v>0</v>
      </c>
      <c r="O811" s="86">
        <f>SUMIFS('sys inv movment rpt'!$M:$M,'sys inv movment rpt'!$L:$L,$M811,'sys inv movment rpt'!$N:$N,O$1)</f>
        <v>0</v>
      </c>
      <c r="P811" s="86">
        <f>SUMIFS('sys inv movment rpt'!$M:$M,'sys inv movment rpt'!$L:$L,$M811,'sys inv movment rpt'!$N:$N,P$1)</f>
        <v>0</v>
      </c>
      <c r="Q811" s="86">
        <f>SUMIFS('sys inv movment rpt'!$M:$M,'sys inv movment rpt'!$L:$L,$M811,'sys inv movment rpt'!$N:$N,Q$1)</f>
        <v>0</v>
      </c>
      <c r="R811" s="86">
        <f>SUMIFS('sys inv movment rpt'!$M:$M,'sys inv movment rpt'!$L:$L,$M811,'sys inv movment rpt'!$N:$N,R$1)</f>
        <v>0</v>
      </c>
      <c r="S811" s="86">
        <f>SUMIFS('sys inv movment rpt'!$M:$M,'sys inv movment rpt'!$L:$L,$M811,'sys inv movment rpt'!$N:$N,S$1)</f>
        <v>0</v>
      </c>
      <c r="T811" s="86">
        <f>SUMIFS('sys inv movment rpt'!$M:$M,'sys inv movment rpt'!$L:$L,$M811,'sys inv movment rpt'!$N:$N,T$1)</f>
        <v>0</v>
      </c>
      <c r="U811" s="86">
        <f>SUMIFS('sys inv movment rpt'!$M:$M,'sys inv movment rpt'!$L:$L,$M811,'sys inv movment rpt'!$N:$N,U$1)</f>
        <v>0</v>
      </c>
      <c r="V811" s="86">
        <f>SUMIFS('sys inv movment rpt'!$M:$M,'sys inv movment rpt'!$L:$L,$M811,'sys inv movment rpt'!$N:$N,V$1)</f>
        <v>0</v>
      </c>
      <c r="W811" s="86">
        <f>SUMIFS('sys inv movment rpt'!$M:$M,'sys inv movment rpt'!$L:$L,$M811,'sys inv movment rpt'!$N:$N,W$1)</f>
        <v>0</v>
      </c>
      <c r="X811" s="86">
        <f>SUMIFS('sys inv movment rpt'!$M:$M,'sys inv movment rpt'!$L:$L,$M811,'sys inv movment rpt'!$N:$N,X$1)</f>
        <v>0</v>
      </c>
      <c r="Y811" s="86">
        <f>SUMIFS('sys inv movment rpt'!$M:$M,'sys inv movment rpt'!$L:$L,$M811,'sys inv movment rpt'!$N:$N,Y$1)</f>
        <v>0</v>
      </c>
      <c r="Z811" s="86">
        <f>SUMIFS('sys inv movment rpt'!$M:$M,'sys inv movment rpt'!$L:$L,$M811,'sys inv movment rpt'!$N:$N,Z$1)</f>
        <v>0</v>
      </c>
      <c r="AA811" s="86">
        <f>SUMIFS('sys inv movment rpt'!$M:$M,'sys inv movment rpt'!$L:$L,$M811,'sys inv movment rpt'!$N:$N,AA$1)</f>
        <v>0</v>
      </c>
      <c r="AB811" s="86">
        <f>SUMIFS('sys inv movment rpt'!$M:$M,'sys inv movment rpt'!$L:$L,$M811,'sys inv movment rpt'!$N:$N,AB$1)</f>
        <v>0</v>
      </c>
      <c r="AC811" s="86">
        <f>SUMIFS('sys inv movment rpt'!$M:$M,'sys inv movment rpt'!$L:$L,$M811,'sys inv movment rpt'!$N:$N,AC$1)</f>
        <v>0</v>
      </c>
      <c r="AD811" s="86">
        <f>SUMIFS('sys inv movment rpt'!$M:$M,'sys inv movment rpt'!$L:$L,$M811,'sys inv movment rpt'!$N:$N,AD$1)</f>
        <v>0</v>
      </c>
      <c r="AE811" s="86">
        <f>SUMIFS('sys inv movment rpt'!$M:$M,'sys inv movment rpt'!$L:$L,$M811,'sys inv movment rpt'!$N:$N,AE$1)</f>
        <v>0</v>
      </c>
      <c r="AF811" s="86">
        <f>SUMIFS('sys inv movment rpt'!$M:$M,'sys inv movment rpt'!$L:$L,$M811,'sys inv movment rpt'!$N:$N,AF$1)</f>
        <v>0</v>
      </c>
      <c r="AG811" s="86">
        <f>SUMIFS('sys inv movment rpt'!$M:$M,'sys inv movment rpt'!$L:$L,$M811,'sys inv movment rpt'!$N:$N,AG$1)</f>
        <v>0</v>
      </c>
      <c r="AH811" s="86">
        <f>SUMIFS('sys inv movment rpt'!$M:$M,'sys inv movment rpt'!$L:$L,$M811,'sys inv movment rpt'!$N:$N,AH$1)</f>
        <v>0</v>
      </c>
      <c r="AI811" s="86">
        <f>SUMIFS('sys inv movment rpt'!$M:$M,'sys inv movment rpt'!$L:$L,$M811,'sys inv movment rpt'!$N:$N,AI$1)</f>
        <v>0</v>
      </c>
      <c r="AJ811" s="86">
        <f>SUMIFS('sys inv movment rpt'!$M:$M,'sys inv movment rpt'!$L:$L,$M811,'sys inv movment rpt'!$N:$N,AJ$1)</f>
        <v>0</v>
      </c>
      <c r="AK811" s="86">
        <f>SUMIFS('sys inv movment rpt'!$M:$M,'sys inv movment rpt'!$L:$L,$M811,'sys inv movment rpt'!$N:$N,AK$1)</f>
        <v>0</v>
      </c>
      <c r="AL811" s="86">
        <f>SUMIFS('sys inv movment rpt'!$M:$M,'sys inv movment rpt'!$L:$L,$M811,'sys inv movment rpt'!$N:$N,AL$1)</f>
        <v>0</v>
      </c>
      <c r="AM811" s="86">
        <f>SUMIFS('sys inv movment rpt'!$M:$M,'sys inv movment rpt'!$L:$L,$M811,'sys inv movment rpt'!$N:$N,AM$1)</f>
        <v>0</v>
      </c>
      <c r="AN811" s="86">
        <f>SUMIFS('sys inv movment rpt'!$M:$M,'sys inv movment rpt'!$L:$L,$M811,'sys inv movment rpt'!$N:$N,AN$1)</f>
        <v>0</v>
      </c>
      <c r="AO811" s="86">
        <f>SUMIFS('sys inv movment rpt'!$M:$M,'sys inv movment rpt'!$L:$L,$M811,'sys inv movment rpt'!$N:$N,AO$1)</f>
        <v>0</v>
      </c>
      <c r="AP811" s="86">
        <f>SUMIFS('sys inv movment rpt'!$M:$M,'sys inv movment rpt'!$L:$L,$M811,'sys inv movment rpt'!$N:$N,AP$1)</f>
        <v>0</v>
      </c>
      <c r="AQ811" s="86">
        <f>SUMIFS('sys inv movment rpt'!$M:$M,'sys inv movment rpt'!$L:$L,$M811,'sys inv movment rpt'!$N:$N,AQ$1)</f>
        <v>0</v>
      </c>
      <c r="AR811" s="86">
        <f>SUMIFS('sys inv movment rpt'!$M:$M,'sys inv movment rpt'!$L:$L,$M811,'sys inv movment rpt'!$N:$N,AR$1)</f>
        <v>0</v>
      </c>
      <c r="AS811" s="86">
        <f>SUMIFS('sys inv movment rpt'!$M:$M,'sys inv movment rpt'!$L:$L,$M811,'sys inv movment rpt'!$N:$N,AS$1)</f>
        <v>0</v>
      </c>
      <c r="AT811" s="86">
        <f>SUMIFS('sys inv movment rpt'!$M:$M,'sys inv movment rpt'!$L:$L,$M811,'sys inv movment rpt'!$N:$N,AT$1)</f>
        <v>0</v>
      </c>
      <c r="AU811" s="86">
        <f>SUMIFS('sys inv movment rpt'!$M:$M,'sys inv movment rpt'!$L:$L,$M811,'sys inv movment rpt'!$N:$N,AU$1)</f>
        <v>0</v>
      </c>
      <c r="AV811" s="86">
        <f>SUMIFS('sys inv movment rpt'!$M:$M,'sys inv movment rpt'!$L:$L,$M811,'sys inv movment rpt'!$N:$N,AV$1)</f>
        <v>0</v>
      </c>
      <c r="AW811" s="87" t="str">
        <f>IFERROR(VLOOKUP(A811,'sys-backorder details'!E:U,17,0),"-")</f>
        <v>-</v>
      </c>
      <c r="AX811" s="87" t="str">
        <f>IF(K811&gt;1,VLOOKUP(A811,'settings-routing'!A:I,9,0),"")</f>
        <v/>
      </c>
    </row>
    <row r="812" ht="12.75" hidden="1" customHeight="1">
      <c r="A812" s="50" t="s">
        <v>1763</v>
      </c>
      <c r="B812" s="50" t="s">
        <v>1764</v>
      </c>
      <c r="C812" s="50">
        <f t="shared" si="2"/>
        <v>0</v>
      </c>
      <c r="D812" s="80">
        <f>SUMIF('Stocks 101-111'!$J:$J,'item dashboard'!A812,'Stocks 101-111'!K:K)</f>
        <v>0</v>
      </c>
      <c r="E812" s="80">
        <f>SUMIF('Stocks 101-111'!$J:$J,'item dashboard'!A812,'Stocks 101-111'!$L:$L)</f>
        <v>0</v>
      </c>
      <c r="F812" s="81">
        <f t="shared" si="3"/>
        <v>0</v>
      </c>
      <c r="G812" s="82">
        <f t="shared" si="4"/>
        <v>0</v>
      </c>
      <c r="H812" s="50">
        <f>SUMIFS('sys-backorder details'!$M:$M,'sys-backorder details'!$E:$E,'item dashboard'!A812,'sys-backorder details'!$V:$V,"")</f>
        <v>0</v>
      </c>
      <c r="I812" s="83">
        <f>SUMIF('settings-routing'!$I:$I,'item dashboard'!A812,'settings-routing'!$O:$O)</f>
        <v>0</v>
      </c>
      <c r="J812" s="50">
        <f>SUMIFS('sys-backorder details'!$M:$M,'sys-backorder details'!$E:$E,'item dashboard'!A812,'sys-backorder details'!$V:$V,"Call off")</f>
        <v>0</v>
      </c>
      <c r="K812" s="84">
        <f t="shared" si="5"/>
        <v>0</v>
      </c>
      <c r="L812" s="84">
        <f>SUMIF('Production Plan'!$E:$E,'item dashboard'!A812,'Production Plan'!$N:$N)</f>
        <v>0</v>
      </c>
      <c r="M812" s="85" t="str">
        <f t="shared" si="6"/>
        <v>B-L25-W210RNG-B-5 Ltr. White Pntd Blue Ring Bleach jerrycan</v>
      </c>
      <c r="N812" s="86">
        <f>SUMIFS('sys inv movment rpt'!$M:$M,'sys inv movment rpt'!$L:$L,$M812,'sys inv movment rpt'!$N:$N,N$1)</f>
        <v>0</v>
      </c>
      <c r="O812" s="86">
        <f>SUMIFS('sys inv movment rpt'!$M:$M,'sys inv movment rpt'!$L:$L,$M812,'sys inv movment rpt'!$N:$N,O$1)</f>
        <v>0</v>
      </c>
      <c r="P812" s="86">
        <f>SUMIFS('sys inv movment rpt'!$M:$M,'sys inv movment rpt'!$L:$L,$M812,'sys inv movment rpt'!$N:$N,P$1)</f>
        <v>0</v>
      </c>
      <c r="Q812" s="86">
        <f>SUMIFS('sys inv movment rpt'!$M:$M,'sys inv movment rpt'!$L:$L,$M812,'sys inv movment rpt'!$N:$N,Q$1)</f>
        <v>0</v>
      </c>
      <c r="R812" s="86">
        <f>SUMIFS('sys inv movment rpt'!$M:$M,'sys inv movment rpt'!$L:$L,$M812,'sys inv movment rpt'!$N:$N,R$1)</f>
        <v>0</v>
      </c>
      <c r="S812" s="86">
        <f>SUMIFS('sys inv movment rpt'!$M:$M,'sys inv movment rpt'!$L:$L,$M812,'sys inv movment rpt'!$N:$N,S$1)</f>
        <v>0</v>
      </c>
      <c r="T812" s="86">
        <f>SUMIFS('sys inv movment rpt'!$M:$M,'sys inv movment rpt'!$L:$L,$M812,'sys inv movment rpt'!$N:$N,T$1)</f>
        <v>0</v>
      </c>
      <c r="U812" s="86">
        <f>SUMIFS('sys inv movment rpt'!$M:$M,'sys inv movment rpt'!$L:$L,$M812,'sys inv movment rpt'!$N:$N,U$1)</f>
        <v>0</v>
      </c>
      <c r="V812" s="86">
        <f>SUMIFS('sys inv movment rpt'!$M:$M,'sys inv movment rpt'!$L:$L,$M812,'sys inv movment rpt'!$N:$N,V$1)</f>
        <v>0</v>
      </c>
      <c r="W812" s="86">
        <f>SUMIFS('sys inv movment rpt'!$M:$M,'sys inv movment rpt'!$L:$L,$M812,'sys inv movment rpt'!$N:$N,W$1)</f>
        <v>0</v>
      </c>
      <c r="X812" s="86">
        <f>SUMIFS('sys inv movment rpt'!$M:$M,'sys inv movment rpt'!$L:$L,$M812,'sys inv movment rpt'!$N:$N,X$1)</f>
        <v>0</v>
      </c>
      <c r="Y812" s="86">
        <f>SUMIFS('sys inv movment rpt'!$M:$M,'sys inv movment rpt'!$L:$L,$M812,'sys inv movment rpt'!$N:$N,Y$1)</f>
        <v>0</v>
      </c>
      <c r="Z812" s="86">
        <f>SUMIFS('sys inv movment rpt'!$M:$M,'sys inv movment rpt'!$L:$L,$M812,'sys inv movment rpt'!$N:$N,Z$1)</f>
        <v>0</v>
      </c>
      <c r="AA812" s="86">
        <f>SUMIFS('sys inv movment rpt'!$M:$M,'sys inv movment rpt'!$L:$L,$M812,'sys inv movment rpt'!$N:$N,AA$1)</f>
        <v>0</v>
      </c>
      <c r="AB812" s="86">
        <f>SUMIFS('sys inv movment rpt'!$M:$M,'sys inv movment rpt'!$L:$L,$M812,'sys inv movment rpt'!$N:$N,AB$1)</f>
        <v>0</v>
      </c>
      <c r="AC812" s="86">
        <f>SUMIFS('sys inv movment rpt'!$M:$M,'sys inv movment rpt'!$L:$L,$M812,'sys inv movment rpt'!$N:$N,AC$1)</f>
        <v>0</v>
      </c>
      <c r="AD812" s="86">
        <f>SUMIFS('sys inv movment rpt'!$M:$M,'sys inv movment rpt'!$L:$L,$M812,'sys inv movment rpt'!$N:$N,AD$1)</f>
        <v>0</v>
      </c>
      <c r="AE812" s="86">
        <f>SUMIFS('sys inv movment rpt'!$M:$M,'sys inv movment rpt'!$L:$L,$M812,'sys inv movment rpt'!$N:$N,AE$1)</f>
        <v>0</v>
      </c>
      <c r="AF812" s="86">
        <f>SUMIFS('sys inv movment rpt'!$M:$M,'sys inv movment rpt'!$L:$L,$M812,'sys inv movment rpt'!$N:$N,AF$1)</f>
        <v>0</v>
      </c>
      <c r="AG812" s="86">
        <f>SUMIFS('sys inv movment rpt'!$M:$M,'sys inv movment rpt'!$L:$L,$M812,'sys inv movment rpt'!$N:$N,AG$1)</f>
        <v>0</v>
      </c>
      <c r="AH812" s="86">
        <f>SUMIFS('sys inv movment rpt'!$M:$M,'sys inv movment rpt'!$L:$L,$M812,'sys inv movment rpt'!$N:$N,AH$1)</f>
        <v>0</v>
      </c>
      <c r="AI812" s="86">
        <f>SUMIFS('sys inv movment rpt'!$M:$M,'sys inv movment rpt'!$L:$L,$M812,'sys inv movment rpt'!$N:$N,AI$1)</f>
        <v>0</v>
      </c>
      <c r="AJ812" s="86">
        <f>SUMIFS('sys inv movment rpt'!$M:$M,'sys inv movment rpt'!$L:$L,$M812,'sys inv movment rpt'!$N:$N,AJ$1)</f>
        <v>0</v>
      </c>
      <c r="AK812" s="86">
        <f>SUMIFS('sys inv movment rpt'!$M:$M,'sys inv movment rpt'!$L:$L,$M812,'sys inv movment rpt'!$N:$N,AK$1)</f>
        <v>0</v>
      </c>
      <c r="AL812" s="86">
        <f>SUMIFS('sys inv movment rpt'!$M:$M,'sys inv movment rpt'!$L:$L,$M812,'sys inv movment rpt'!$N:$N,AL$1)</f>
        <v>0</v>
      </c>
      <c r="AM812" s="86">
        <f>SUMIFS('sys inv movment rpt'!$M:$M,'sys inv movment rpt'!$L:$L,$M812,'sys inv movment rpt'!$N:$N,AM$1)</f>
        <v>0</v>
      </c>
      <c r="AN812" s="86">
        <f>SUMIFS('sys inv movment rpt'!$M:$M,'sys inv movment rpt'!$L:$L,$M812,'sys inv movment rpt'!$N:$N,AN$1)</f>
        <v>0</v>
      </c>
      <c r="AO812" s="86">
        <f>SUMIFS('sys inv movment rpt'!$M:$M,'sys inv movment rpt'!$L:$L,$M812,'sys inv movment rpt'!$N:$N,AO$1)</f>
        <v>0</v>
      </c>
      <c r="AP812" s="86">
        <f>SUMIFS('sys inv movment rpt'!$M:$M,'sys inv movment rpt'!$L:$L,$M812,'sys inv movment rpt'!$N:$N,AP$1)</f>
        <v>0</v>
      </c>
      <c r="AQ812" s="86">
        <f>SUMIFS('sys inv movment rpt'!$M:$M,'sys inv movment rpt'!$L:$L,$M812,'sys inv movment rpt'!$N:$N,AQ$1)</f>
        <v>0</v>
      </c>
      <c r="AR812" s="86">
        <f>SUMIFS('sys inv movment rpt'!$M:$M,'sys inv movment rpt'!$L:$L,$M812,'sys inv movment rpt'!$N:$N,AR$1)</f>
        <v>0</v>
      </c>
      <c r="AS812" s="86">
        <f>SUMIFS('sys inv movment rpt'!$M:$M,'sys inv movment rpt'!$L:$L,$M812,'sys inv movment rpt'!$N:$N,AS$1)</f>
        <v>0</v>
      </c>
      <c r="AT812" s="86">
        <f>SUMIFS('sys inv movment rpt'!$M:$M,'sys inv movment rpt'!$L:$L,$M812,'sys inv movment rpt'!$N:$N,AT$1)</f>
        <v>0</v>
      </c>
      <c r="AU812" s="86">
        <f>SUMIFS('sys inv movment rpt'!$M:$M,'sys inv movment rpt'!$L:$L,$M812,'sys inv movment rpt'!$N:$N,AU$1)</f>
        <v>0</v>
      </c>
      <c r="AV812" s="86">
        <f>SUMIFS('sys inv movment rpt'!$M:$M,'sys inv movment rpt'!$L:$L,$M812,'sys inv movment rpt'!$N:$N,AV$1)</f>
        <v>0</v>
      </c>
      <c r="AW812" s="87" t="str">
        <f>IFERROR(VLOOKUP(A812,'sys-backorder details'!E:U,17,0),"-")</f>
        <v>-</v>
      </c>
      <c r="AX812" s="87" t="str">
        <f>IF(K812&gt;1,VLOOKUP(A812,'settings-routing'!A:I,9,0),"")</f>
        <v/>
      </c>
    </row>
    <row r="813" ht="12.75" hidden="1" customHeight="1">
      <c r="A813" s="50" t="s">
        <v>1765</v>
      </c>
      <c r="B813" s="50" t="s">
        <v>1766</v>
      </c>
      <c r="C813" s="50">
        <f t="shared" si="2"/>
        <v>0</v>
      </c>
      <c r="D813" s="80">
        <f>SUMIF('Stocks 101-111'!$J:$J,'item dashboard'!A813,'Stocks 101-111'!K:K)</f>
        <v>0</v>
      </c>
      <c r="E813" s="80">
        <f>SUMIF('Stocks 101-111'!$J:$J,'item dashboard'!A813,'Stocks 101-111'!$L:$L)</f>
        <v>0</v>
      </c>
      <c r="F813" s="81">
        <f t="shared" si="3"/>
        <v>0</v>
      </c>
      <c r="G813" s="82">
        <f t="shared" si="4"/>
        <v>0</v>
      </c>
      <c r="H813" s="50">
        <f>SUMIFS('sys-backorder details'!$M:$M,'sys-backorder details'!$E:$E,'item dashboard'!A813,'sys-backorder details'!$V:$V,"")</f>
        <v>0</v>
      </c>
      <c r="I813" s="83">
        <f>SUMIF('settings-routing'!$I:$I,'item dashboard'!A813,'settings-routing'!$O:$O)</f>
        <v>0</v>
      </c>
      <c r="J813" s="50">
        <f>SUMIFS('sys-backorder details'!$M:$M,'sys-backorder details'!$E:$E,'item dashboard'!A813,'sys-backorder details'!$V:$V,"Call off")</f>
        <v>0</v>
      </c>
      <c r="K813" s="84">
        <f t="shared" si="5"/>
        <v>0</v>
      </c>
      <c r="L813" s="84">
        <f>SUMIF('Production Plan'!$E:$E,'item dashboard'!A813,'Production Plan'!$N:$N)</f>
        <v>0</v>
      </c>
      <c r="M813" s="85" t="str">
        <f t="shared" si="6"/>
        <v>B-L25-W210RNG-S-5 Ltr. White Printed Blue Ring Sodium jerrycan</v>
      </c>
      <c r="N813" s="86">
        <f>SUMIFS('sys inv movment rpt'!$M:$M,'sys inv movment rpt'!$L:$L,$M813,'sys inv movment rpt'!$N:$N,N$1)</f>
        <v>0</v>
      </c>
      <c r="O813" s="86">
        <f>SUMIFS('sys inv movment rpt'!$M:$M,'sys inv movment rpt'!$L:$L,$M813,'sys inv movment rpt'!$N:$N,O$1)</f>
        <v>0</v>
      </c>
      <c r="P813" s="86">
        <f>SUMIFS('sys inv movment rpt'!$M:$M,'sys inv movment rpt'!$L:$L,$M813,'sys inv movment rpt'!$N:$N,P$1)</f>
        <v>0</v>
      </c>
      <c r="Q813" s="86">
        <f>SUMIFS('sys inv movment rpt'!$M:$M,'sys inv movment rpt'!$L:$L,$M813,'sys inv movment rpt'!$N:$N,Q$1)</f>
        <v>0</v>
      </c>
      <c r="R813" s="86">
        <f>SUMIFS('sys inv movment rpt'!$M:$M,'sys inv movment rpt'!$L:$L,$M813,'sys inv movment rpt'!$N:$N,R$1)</f>
        <v>0</v>
      </c>
      <c r="S813" s="86">
        <f>SUMIFS('sys inv movment rpt'!$M:$M,'sys inv movment rpt'!$L:$L,$M813,'sys inv movment rpt'!$N:$N,S$1)</f>
        <v>0</v>
      </c>
      <c r="T813" s="86">
        <f>SUMIFS('sys inv movment rpt'!$M:$M,'sys inv movment rpt'!$L:$L,$M813,'sys inv movment rpt'!$N:$N,T$1)</f>
        <v>0</v>
      </c>
      <c r="U813" s="86">
        <f>SUMIFS('sys inv movment rpt'!$M:$M,'sys inv movment rpt'!$L:$L,$M813,'sys inv movment rpt'!$N:$N,U$1)</f>
        <v>0</v>
      </c>
      <c r="V813" s="86">
        <f>SUMIFS('sys inv movment rpt'!$M:$M,'sys inv movment rpt'!$L:$L,$M813,'sys inv movment rpt'!$N:$N,V$1)</f>
        <v>0</v>
      </c>
      <c r="W813" s="86">
        <f>SUMIFS('sys inv movment rpt'!$M:$M,'sys inv movment rpt'!$L:$L,$M813,'sys inv movment rpt'!$N:$N,W$1)</f>
        <v>0</v>
      </c>
      <c r="X813" s="86">
        <f>SUMIFS('sys inv movment rpt'!$M:$M,'sys inv movment rpt'!$L:$L,$M813,'sys inv movment rpt'!$N:$N,X$1)</f>
        <v>0</v>
      </c>
      <c r="Y813" s="86">
        <f>SUMIFS('sys inv movment rpt'!$M:$M,'sys inv movment rpt'!$L:$L,$M813,'sys inv movment rpt'!$N:$N,Y$1)</f>
        <v>0</v>
      </c>
      <c r="Z813" s="86">
        <f>SUMIFS('sys inv movment rpt'!$M:$M,'sys inv movment rpt'!$L:$L,$M813,'sys inv movment rpt'!$N:$N,Z$1)</f>
        <v>0</v>
      </c>
      <c r="AA813" s="86">
        <f>SUMIFS('sys inv movment rpt'!$M:$M,'sys inv movment rpt'!$L:$L,$M813,'sys inv movment rpt'!$N:$N,AA$1)</f>
        <v>0</v>
      </c>
      <c r="AB813" s="86">
        <f>SUMIFS('sys inv movment rpt'!$M:$M,'sys inv movment rpt'!$L:$L,$M813,'sys inv movment rpt'!$N:$N,AB$1)</f>
        <v>0</v>
      </c>
      <c r="AC813" s="86">
        <f>SUMIFS('sys inv movment rpt'!$M:$M,'sys inv movment rpt'!$L:$L,$M813,'sys inv movment rpt'!$N:$N,AC$1)</f>
        <v>0</v>
      </c>
      <c r="AD813" s="86">
        <f>SUMIFS('sys inv movment rpt'!$M:$M,'sys inv movment rpt'!$L:$L,$M813,'sys inv movment rpt'!$N:$N,AD$1)</f>
        <v>0</v>
      </c>
      <c r="AE813" s="86">
        <f>SUMIFS('sys inv movment rpt'!$M:$M,'sys inv movment rpt'!$L:$L,$M813,'sys inv movment rpt'!$N:$N,AE$1)</f>
        <v>0</v>
      </c>
      <c r="AF813" s="86">
        <f>SUMIFS('sys inv movment rpt'!$M:$M,'sys inv movment rpt'!$L:$L,$M813,'sys inv movment rpt'!$N:$N,AF$1)</f>
        <v>0</v>
      </c>
      <c r="AG813" s="86">
        <f>SUMIFS('sys inv movment rpt'!$M:$M,'sys inv movment rpt'!$L:$L,$M813,'sys inv movment rpt'!$N:$N,AG$1)</f>
        <v>0</v>
      </c>
      <c r="AH813" s="86">
        <f>SUMIFS('sys inv movment rpt'!$M:$M,'sys inv movment rpt'!$L:$L,$M813,'sys inv movment rpt'!$N:$N,AH$1)</f>
        <v>0</v>
      </c>
      <c r="AI813" s="86">
        <f>SUMIFS('sys inv movment rpt'!$M:$M,'sys inv movment rpt'!$L:$L,$M813,'sys inv movment rpt'!$N:$N,AI$1)</f>
        <v>0</v>
      </c>
      <c r="AJ813" s="86">
        <f>SUMIFS('sys inv movment rpt'!$M:$M,'sys inv movment rpt'!$L:$L,$M813,'sys inv movment rpt'!$N:$N,AJ$1)</f>
        <v>0</v>
      </c>
      <c r="AK813" s="86">
        <f>SUMIFS('sys inv movment rpt'!$M:$M,'sys inv movment rpt'!$L:$L,$M813,'sys inv movment rpt'!$N:$N,AK$1)</f>
        <v>0</v>
      </c>
      <c r="AL813" s="86">
        <f>SUMIFS('sys inv movment rpt'!$M:$M,'sys inv movment rpt'!$L:$L,$M813,'sys inv movment rpt'!$N:$N,AL$1)</f>
        <v>0</v>
      </c>
      <c r="AM813" s="86">
        <f>SUMIFS('sys inv movment rpt'!$M:$M,'sys inv movment rpt'!$L:$L,$M813,'sys inv movment rpt'!$N:$N,AM$1)</f>
        <v>0</v>
      </c>
      <c r="AN813" s="86">
        <f>SUMIFS('sys inv movment rpt'!$M:$M,'sys inv movment rpt'!$L:$L,$M813,'sys inv movment rpt'!$N:$N,AN$1)</f>
        <v>0</v>
      </c>
      <c r="AO813" s="86">
        <f>SUMIFS('sys inv movment rpt'!$M:$M,'sys inv movment rpt'!$L:$L,$M813,'sys inv movment rpt'!$N:$N,AO$1)</f>
        <v>0</v>
      </c>
      <c r="AP813" s="86">
        <f>SUMIFS('sys inv movment rpt'!$M:$M,'sys inv movment rpt'!$L:$L,$M813,'sys inv movment rpt'!$N:$N,AP$1)</f>
        <v>0</v>
      </c>
      <c r="AQ813" s="86">
        <f>SUMIFS('sys inv movment rpt'!$M:$M,'sys inv movment rpt'!$L:$L,$M813,'sys inv movment rpt'!$N:$N,AQ$1)</f>
        <v>0</v>
      </c>
      <c r="AR813" s="86">
        <f>SUMIFS('sys inv movment rpt'!$M:$M,'sys inv movment rpt'!$L:$L,$M813,'sys inv movment rpt'!$N:$N,AR$1)</f>
        <v>0</v>
      </c>
      <c r="AS813" s="86">
        <f>SUMIFS('sys inv movment rpt'!$M:$M,'sys inv movment rpt'!$L:$L,$M813,'sys inv movment rpt'!$N:$N,AS$1)</f>
        <v>0</v>
      </c>
      <c r="AT813" s="86">
        <f>SUMIFS('sys inv movment rpt'!$M:$M,'sys inv movment rpt'!$L:$L,$M813,'sys inv movment rpt'!$N:$N,AT$1)</f>
        <v>0</v>
      </c>
      <c r="AU813" s="86">
        <f>SUMIFS('sys inv movment rpt'!$M:$M,'sys inv movment rpt'!$L:$L,$M813,'sys inv movment rpt'!$N:$N,AU$1)</f>
        <v>0</v>
      </c>
      <c r="AV813" s="86">
        <f>SUMIFS('sys inv movment rpt'!$M:$M,'sys inv movment rpt'!$L:$L,$M813,'sys inv movment rpt'!$N:$N,AV$1)</f>
        <v>0</v>
      </c>
      <c r="AW813" s="87" t="str">
        <f>IFERROR(VLOOKUP(A813,'sys-backorder details'!E:U,17,0),"-")</f>
        <v>-</v>
      </c>
      <c r="AX813" s="87" t="str">
        <f>IF(K813&gt;1,VLOOKUP(A813,'settings-routing'!A:I,9,0),"")</f>
        <v/>
      </c>
    </row>
    <row r="814" ht="12.75" hidden="1" customHeight="1">
      <c r="A814" s="50" t="s">
        <v>1767</v>
      </c>
      <c r="B814" s="50" t="s">
        <v>1768</v>
      </c>
      <c r="C814" s="50">
        <f t="shared" si="2"/>
        <v>0</v>
      </c>
      <c r="D814" s="80">
        <f>SUMIF('Stocks 101-111'!$J:$J,'item dashboard'!A814,'Stocks 101-111'!K:K)</f>
        <v>0</v>
      </c>
      <c r="E814" s="80">
        <f>SUMIF('Stocks 101-111'!$J:$J,'item dashboard'!A814,'Stocks 101-111'!$L:$L)</f>
        <v>0</v>
      </c>
      <c r="F814" s="81">
        <f t="shared" si="3"/>
        <v>0</v>
      </c>
      <c r="G814" s="82">
        <f t="shared" si="4"/>
        <v>0</v>
      </c>
      <c r="H814" s="50">
        <f>SUMIFS('sys-backorder details'!$M:$M,'sys-backorder details'!$E:$E,'item dashboard'!A814,'sys-backorder details'!$V:$V,"")</f>
        <v>0</v>
      </c>
      <c r="I814" s="83">
        <f>SUMIF('settings-routing'!$I:$I,'item dashboard'!A814,'settings-routing'!$O:$O)</f>
        <v>0</v>
      </c>
      <c r="J814" s="50">
        <f>SUMIFS('sys-backorder details'!$M:$M,'sys-backorder details'!$E:$E,'item dashboard'!A814,'sys-backorder details'!$V:$V,"Call off")</f>
        <v>0</v>
      </c>
      <c r="K814" s="84">
        <f t="shared" si="5"/>
        <v>0</v>
      </c>
      <c r="L814" s="84">
        <f>SUMIF('Production Plan'!$E:$E,'item dashboard'!A814,'Production Plan'!$N:$N)</f>
        <v>0</v>
      </c>
      <c r="M814" s="85" t="str">
        <f t="shared" si="6"/>
        <v>B-L25-W210-SEWECO-5 Ltr. White Printed Super Thiner</v>
      </c>
      <c r="N814" s="86">
        <f>SUMIFS('sys inv movment rpt'!$M:$M,'sys inv movment rpt'!$L:$L,$M814,'sys inv movment rpt'!$N:$N,N$1)</f>
        <v>0</v>
      </c>
      <c r="O814" s="86">
        <f>SUMIFS('sys inv movment rpt'!$M:$M,'sys inv movment rpt'!$L:$L,$M814,'sys inv movment rpt'!$N:$N,O$1)</f>
        <v>0</v>
      </c>
      <c r="P814" s="86">
        <f>SUMIFS('sys inv movment rpt'!$M:$M,'sys inv movment rpt'!$L:$L,$M814,'sys inv movment rpt'!$N:$N,P$1)</f>
        <v>0</v>
      </c>
      <c r="Q814" s="86">
        <f>SUMIFS('sys inv movment rpt'!$M:$M,'sys inv movment rpt'!$L:$L,$M814,'sys inv movment rpt'!$N:$N,Q$1)</f>
        <v>0</v>
      </c>
      <c r="R814" s="86">
        <f>SUMIFS('sys inv movment rpt'!$M:$M,'sys inv movment rpt'!$L:$L,$M814,'sys inv movment rpt'!$N:$N,R$1)</f>
        <v>0</v>
      </c>
      <c r="S814" s="86">
        <f>SUMIFS('sys inv movment rpt'!$M:$M,'sys inv movment rpt'!$L:$L,$M814,'sys inv movment rpt'!$N:$N,S$1)</f>
        <v>0</v>
      </c>
      <c r="T814" s="86">
        <f>SUMIFS('sys inv movment rpt'!$M:$M,'sys inv movment rpt'!$L:$L,$M814,'sys inv movment rpt'!$N:$N,T$1)</f>
        <v>0</v>
      </c>
      <c r="U814" s="86">
        <f>SUMIFS('sys inv movment rpt'!$M:$M,'sys inv movment rpt'!$L:$L,$M814,'sys inv movment rpt'!$N:$N,U$1)</f>
        <v>0</v>
      </c>
      <c r="V814" s="86">
        <f>SUMIFS('sys inv movment rpt'!$M:$M,'sys inv movment rpt'!$L:$L,$M814,'sys inv movment rpt'!$N:$N,V$1)</f>
        <v>0</v>
      </c>
      <c r="W814" s="86">
        <f>SUMIFS('sys inv movment rpt'!$M:$M,'sys inv movment rpt'!$L:$L,$M814,'sys inv movment rpt'!$N:$N,W$1)</f>
        <v>0</v>
      </c>
      <c r="X814" s="86">
        <f>SUMIFS('sys inv movment rpt'!$M:$M,'sys inv movment rpt'!$L:$L,$M814,'sys inv movment rpt'!$N:$N,X$1)</f>
        <v>0</v>
      </c>
      <c r="Y814" s="86">
        <f>SUMIFS('sys inv movment rpt'!$M:$M,'sys inv movment rpt'!$L:$L,$M814,'sys inv movment rpt'!$N:$N,Y$1)</f>
        <v>0</v>
      </c>
      <c r="Z814" s="86">
        <f>SUMIFS('sys inv movment rpt'!$M:$M,'sys inv movment rpt'!$L:$L,$M814,'sys inv movment rpt'!$N:$N,Z$1)</f>
        <v>0</v>
      </c>
      <c r="AA814" s="86">
        <f>SUMIFS('sys inv movment rpt'!$M:$M,'sys inv movment rpt'!$L:$L,$M814,'sys inv movment rpt'!$N:$N,AA$1)</f>
        <v>0</v>
      </c>
      <c r="AB814" s="86">
        <f>SUMIFS('sys inv movment rpt'!$M:$M,'sys inv movment rpt'!$L:$L,$M814,'sys inv movment rpt'!$N:$N,AB$1)</f>
        <v>0</v>
      </c>
      <c r="AC814" s="86">
        <f>SUMIFS('sys inv movment rpt'!$M:$M,'sys inv movment rpt'!$L:$L,$M814,'sys inv movment rpt'!$N:$N,AC$1)</f>
        <v>0</v>
      </c>
      <c r="AD814" s="86">
        <f>SUMIFS('sys inv movment rpt'!$M:$M,'sys inv movment rpt'!$L:$L,$M814,'sys inv movment rpt'!$N:$N,AD$1)</f>
        <v>0</v>
      </c>
      <c r="AE814" s="86">
        <f>SUMIFS('sys inv movment rpt'!$M:$M,'sys inv movment rpt'!$L:$L,$M814,'sys inv movment rpt'!$N:$N,AE$1)</f>
        <v>0</v>
      </c>
      <c r="AF814" s="86">
        <f>SUMIFS('sys inv movment rpt'!$M:$M,'sys inv movment rpt'!$L:$L,$M814,'sys inv movment rpt'!$N:$N,AF$1)</f>
        <v>0</v>
      </c>
      <c r="AG814" s="86">
        <f>SUMIFS('sys inv movment rpt'!$M:$M,'sys inv movment rpt'!$L:$L,$M814,'sys inv movment rpt'!$N:$N,AG$1)</f>
        <v>0</v>
      </c>
      <c r="AH814" s="86">
        <f>SUMIFS('sys inv movment rpt'!$M:$M,'sys inv movment rpt'!$L:$L,$M814,'sys inv movment rpt'!$N:$N,AH$1)</f>
        <v>0</v>
      </c>
      <c r="AI814" s="86">
        <f>SUMIFS('sys inv movment rpt'!$M:$M,'sys inv movment rpt'!$L:$L,$M814,'sys inv movment rpt'!$N:$N,AI$1)</f>
        <v>0</v>
      </c>
      <c r="AJ814" s="86">
        <f>SUMIFS('sys inv movment rpt'!$M:$M,'sys inv movment rpt'!$L:$L,$M814,'sys inv movment rpt'!$N:$N,AJ$1)</f>
        <v>0</v>
      </c>
      <c r="AK814" s="86">
        <f>SUMIFS('sys inv movment rpt'!$M:$M,'sys inv movment rpt'!$L:$L,$M814,'sys inv movment rpt'!$N:$N,AK$1)</f>
        <v>0</v>
      </c>
      <c r="AL814" s="86">
        <f>SUMIFS('sys inv movment rpt'!$M:$M,'sys inv movment rpt'!$L:$L,$M814,'sys inv movment rpt'!$N:$N,AL$1)</f>
        <v>0</v>
      </c>
      <c r="AM814" s="86">
        <f>SUMIFS('sys inv movment rpt'!$M:$M,'sys inv movment rpt'!$L:$L,$M814,'sys inv movment rpt'!$N:$N,AM$1)</f>
        <v>0</v>
      </c>
      <c r="AN814" s="86">
        <f>SUMIFS('sys inv movment rpt'!$M:$M,'sys inv movment rpt'!$L:$L,$M814,'sys inv movment rpt'!$N:$N,AN$1)</f>
        <v>0</v>
      </c>
      <c r="AO814" s="86">
        <f>SUMIFS('sys inv movment rpt'!$M:$M,'sys inv movment rpt'!$L:$L,$M814,'sys inv movment rpt'!$N:$N,AO$1)</f>
        <v>0</v>
      </c>
      <c r="AP814" s="86">
        <f>SUMIFS('sys inv movment rpt'!$M:$M,'sys inv movment rpt'!$L:$L,$M814,'sys inv movment rpt'!$N:$N,AP$1)</f>
        <v>0</v>
      </c>
      <c r="AQ814" s="86">
        <f>SUMIFS('sys inv movment rpt'!$M:$M,'sys inv movment rpt'!$L:$L,$M814,'sys inv movment rpt'!$N:$N,AQ$1)</f>
        <v>0</v>
      </c>
      <c r="AR814" s="86">
        <f>SUMIFS('sys inv movment rpt'!$M:$M,'sys inv movment rpt'!$L:$L,$M814,'sys inv movment rpt'!$N:$N,AR$1)</f>
        <v>0</v>
      </c>
      <c r="AS814" s="86">
        <f>SUMIFS('sys inv movment rpt'!$M:$M,'sys inv movment rpt'!$L:$L,$M814,'sys inv movment rpt'!$N:$N,AS$1)</f>
        <v>0</v>
      </c>
      <c r="AT814" s="86">
        <f>SUMIFS('sys inv movment rpt'!$M:$M,'sys inv movment rpt'!$L:$L,$M814,'sys inv movment rpt'!$N:$N,AT$1)</f>
        <v>0</v>
      </c>
      <c r="AU814" s="86">
        <f>SUMIFS('sys inv movment rpt'!$M:$M,'sys inv movment rpt'!$L:$L,$M814,'sys inv movment rpt'!$N:$N,AU$1)</f>
        <v>0</v>
      </c>
      <c r="AV814" s="86">
        <f>SUMIFS('sys inv movment rpt'!$M:$M,'sys inv movment rpt'!$L:$L,$M814,'sys inv movment rpt'!$N:$N,AV$1)</f>
        <v>0</v>
      </c>
      <c r="AW814" s="87" t="str">
        <f>IFERROR(VLOOKUP(A814,'sys-backorder details'!E:U,17,0),"-")</f>
        <v>-</v>
      </c>
      <c r="AX814" s="87" t="str">
        <f>IF(K814&gt;1,VLOOKUP(A814,'settings-routing'!A:I,9,0),"")</f>
        <v/>
      </c>
    </row>
    <row r="815" ht="12.75" hidden="1" customHeight="1">
      <c r="A815" s="15" t="s">
        <v>1769</v>
      </c>
      <c r="B815" s="15" t="s">
        <v>1770</v>
      </c>
      <c r="C815" s="50">
        <f t="shared" si="2"/>
        <v>0</v>
      </c>
      <c r="D815" s="80">
        <f>SUMIF('Stocks 101-111'!$J:$J,'item dashboard'!A815,'Stocks 101-111'!K:K)</f>
        <v>0</v>
      </c>
      <c r="E815" s="80">
        <f>SUMIF('Stocks 101-111'!$J:$J,'item dashboard'!A815,'Stocks 101-111'!$L:$L)</f>
        <v>0</v>
      </c>
      <c r="F815" s="81">
        <f t="shared" si="3"/>
        <v>0</v>
      </c>
      <c r="G815" s="82">
        <f t="shared" si="4"/>
        <v>0</v>
      </c>
      <c r="H815" s="50">
        <f>SUMIFS('sys-backorder details'!$M:$M,'sys-backorder details'!$E:$E,'item dashboard'!A815,'sys-backorder details'!$V:$V,"")</f>
        <v>0</v>
      </c>
      <c r="I815" s="83">
        <f>SUMIF('settings-routing'!$I:$I,'item dashboard'!A815,'settings-routing'!$O:$O)</f>
        <v>0</v>
      </c>
      <c r="J815" s="50">
        <f>SUMIFS('sys-backorder details'!$M:$M,'sys-backorder details'!$E:$E,'item dashboard'!A815,'sys-backorder details'!$V:$V,"Call off")</f>
        <v>0</v>
      </c>
      <c r="K815" s="84">
        <f t="shared" si="5"/>
        <v>0</v>
      </c>
      <c r="L815" s="84">
        <f>SUMIF('Production Plan'!$E:$E,'item dashboard'!A815,'Production Plan'!$N:$N)</f>
        <v>0</v>
      </c>
      <c r="M815" s="85" t="str">
        <f t="shared" si="6"/>
        <v>B-L25-W210SMG-B-5 Ltr.White Printed Sameg Bleach jerrycan</v>
      </c>
      <c r="N815" s="86">
        <f>SUMIFS('sys inv movment rpt'!$M:$M,'sys inv movment rpt'!$L:$L,$M815,'sys inv movment rpt'!$N:$N,N$1)</f>
        <v>0</v>
      </c>
      <c r="O815" s="86">
        <f>SUMIFS('sys inv movment rpt'!$M:$M,'sys inv movment rpt'!$L:$L,$M815,'sys inv movment rpt'!$N:$N,O$1)</f>
        <v>0</v>
      </c>
      <c r="P815" s="86">
        <f>SUMIFS('sys inv movment rpt'!$M:$M,'sys inv movment rpt'!$L:$L,$M815,'sys inv movment rpt'!$N:$N,P$1)</f>
        <v>0</v>
      </c>
      <c r="Q815" s="86">
        <f>SUMIFS('sys inv movment rpt'!$M:$M,'sys inv movment rpt'!$L:$L,$M815,'sys inv movment rpt'!$N:$N,Q$1)</f>
        <v>0</v>
      </c>
      <c r="R815" s="86">
        <f>SUMIFS('sys inv movment rpt'!$M:$M,'sys inv movment rpt'!$L:$L,$M815,'sys inv movment rpt'!$N:$N,R$1)</f>
        <v>0</v>
      </c>
      <c r="S815" s="86">
        <f>SUMIFS('sys inv movment rpt'!$M:$M,'sys inv movment rpt'!$L:$L,$M815,'sys inv movment rpt'!$N:$N,S$1)</f>
        <v>0</v>
      </c>
      <c r="T815" s="86">
        <f>SUMIFS('sys inv movment rpt'!$M:$M,'sys inv movment rpt'!$L:$L,$M815,'sys inv movment rpt'!$N:$N,T$1)</f>
        <v>0</v>
      </c>
      <c r="U815" s="86">
        <f>SUMIFS('sys inv movment rpt'!$M:$M,'sys inv movment rpt'!$L:$L,$M815,'sys inv movment rpt'!$N:$N,U$1)</f>
        <v>0</v>
      </c>
      <c r="V815" s="86">
        <f>SUMIFS('sys inv movment rpt'!$M:$M,'sys inv movment rpt'!$L:$L,$M815,'sys inv movment rpt'!$N:$N,V$1)</f>
        <v>0</v>
      </c>
      <c r="W815" s="86">
        <f>SUMIFS('sys inv movment rpt'!$M:$M,'sys inv movment rpt'!$L:$L,$M815,'sys inv movment rpt'!$N:$N,W$1)</f>
        <v>0</v>
      </c>
      <c r="X815" s="86">
        <f>SUMIFS('sys inv movment rpt'!$M:$M,'sys inv movment rpt'!$L:$L,$M815,'sys inv movment rpt'!$N:$N,X$1)</f>
        <v>0</v>
      </c>
      <c r="Y815" s="86">
        <f>SUMIFS('sys inv movment rpt'!$M:$M,'sys inv movment rpt'!$L:$L,$M815,'sys inv movment rpt'!$N:$N,Y$1)</f>
        <v>0</v>
      </c>
      <c r="Z815" s="86">
        <f>SUMIFS('sys inv movment rpt'!$M:$M,'sys inv movment rpt'!$L:$L,$M815,'sys inv movment rpt'!$N:$N,Z$1)</f>
        <v>0</v>
      </c>
      <c r="AA815" s="86">
        <f>SUMIFS('sys inv movment rpt'!$M:$M,'sys inv movment rpt'!$L:$L,$M815,'sys inv movment rpt'!$N:$N,AA$1)</f>
        <v>0</v>
      </c>
      <c r="AB815" s="86">
        <f>SUMIFS('sys inv movment rpt'!$M:$M,'sys inv movment rpt'!$L:$L,$M815,'sys inv movment rpt'!$N:$N,AB$1)</f>
        <v>0</v>
      </c>
      <c r="AC815" s="86">
        <f>SUMIFS('sys inv movment rpt'!$M:$M,'sys inv movment rpt'!$L:$L,$M815,'sys inv movment rpt'!$N:$N,AC$1)</f>
        <v>0</v>
      </c>
      <c r="AD815" s="86">
        <f>SUMIFS('sys inv movment rpt'!$M:$M,'sys inv movment rpt'!$L:$L,$M815,'sys inv movment rpt'!$N:$N,AD$1)</f>
        <v>0</v>
      </c>
      <c r="AE815" s="86">
        <f>SUMIFS('sys inv movment rpt'!$M:$M,'sys inv movment rpt'!$L:$L,$M815,'sys inv movment rpt'!$N:$N,AE$1)</f>
        <v>0</v>
      </c>
      <c r="AF815" s="86">
        <f>SUMIFS('sys inv movment rpt'!$M:$M,'sys inv movment rpt'!$L:$L,$M815,'sys inv movment rpt'!$N:$N,AF$1)</f>
        <v>0</v>
      </c>
      <c r="AG815" s="86">
        <f>SUMIFS('sys inv movment rpt'!$M:$M,'sys inv movment rpt'!$L:$L,$M815,'sys inv movment rpt'!$N:$N,AG$1)</f>
        <v>0</v>
      </c>
      <c r="AH815" s="86">
        <f>SUMIFS('sys inv movment rpt'!$M:$M,'sys inv movment rpt'!$L:$L,$M815,'sys inv movment rpt'!$N:$N,AH$1)</f>
        <v>0</v>
      </c>
      <c r="AI815" s="86">
        <f>SUMIFS('sys inv movment rpt'!$M:$M,'sys inv movment rpt'!$L:$L,$M815,'sys inv movment rpt'!$N:$N,AI$1)</f>
        <v>0</v>
      </c>
      <c r="AJ815" s="86">
        <f>SUMIFS('sys inv movment rpt'!$M:$M,'sys inv movment rpt'!$L:$L,$M815,'sys inv movment rpt'!$N:$N,AJ$1)</f>
        <v>0</v>
      </c>
      <c r="AK815" s="86">
        <f>SUMIFS('sys inv movment rpt'!$M:$M,'sys inv movment rpt'!$L:$L,$M815,'sys inv movment rpt'!$N:$N,AK$1)</f>
        <v>0</v>
      </c>
      <c r="AL815" s="86">
        <f>SUMIFS('sys inv movment rpt'!$M:$M,'sys inv movment rpt'!$L:$L,$M815,'sys inv movment rpt'!$N:$N,AL$1)</f>
        <v>0</v>
      </c>
      <c r="AM815" s="86">
        <f>SUMIFS('sys inv movment rpt'!$M:$M,'sys inv movment rpt'!$L:$L,$M815,'sys inv movment rpt'!$N:$N,AM$1)</f>
        <v>0</v>
      </c>
      <c r="AN815" s="86">
        <f>SUMIFS('sys inv movment rpt'!$M:$M,'sys inv movment rpt'!$L:$L,$M815,'sys inv movment rpt'!$N:$N,AN$1)</f>
        <v>0</v>
      </c>
      <c r="AO815" s="86">
        <f>SUMIFS('sys inv movment rpt'!$M:$M,'sys inv movment rpt'!$L:$L,$M815,'sys inv movment rpt'!$N:$N,AO$1)</f>
        <v>0</v>
      </c>
      <c r="AP815" s="86">
        <f>SUMIFS('sys inv movment rpt'!$M:$M,'sys inv movment rpt'!$L:$L,$M815,'sys inv movment rpt'!$N:$N,AP$1)</f>
        <v>0</v>
      </c>
      <c r="AQ815" s="86">
        <f>SUMIFS('sys inv movment rpt'!$M:$M,'sys inv movment rpt'!$L:$L,$M815,'sys inv movment rpt'!$N:$N,AQ$1)</f>
        <v>0</v>
      </c>
      <c r="AR815" s="86">
        <f>SUMIFS('sys inv movment rpt'!$M:$M,'sys inv movment rpt'!$L:$L,$M815,'sys inv movment rpt'!$N:$N,AR$1)</f>
        <v>0</v>
      </c>
      <c r="AS815" s="86">
        <f>SUMIFS('sys inv movment rpt'!$M:$M,'sys inv movment rpt'!$L:$L,$M815,'sys inv movment rpt'!$N:$N,AS$1)</f>
        <v>0</v>
      </c>
      <c r="AT815" s="86">
        <f>SUMIFS('sys inv movment rpt'!$M:$M,'sys inv movment rpt'!$L:$L,$M815,'sys inv movment rpt'!$N:$N,AT$1)</f>
        <v>0</v>
      </c>
      <c r="AU815" s="86">
        <f>SUMIFS('sys inv movment rpt'!$M:$M,'sys inv movment rpt'!$L:$L,$M815,'sys inv movment rpt'!$N:$N,AU$1)</f>
        <v>0</v>
      </c>
      <c r="AV815" s="86">
        <f>SUMIFS('sys inv movment rpt'!$M:$M,'sys inv movment rpt'!$L:$L,$M815,'sys inv movment rpt'!$N:$N,AV$1)</f>
        <v>0</v>
      </c>
      <c r="AW815" s="87" t="str">
        <f>IFERROR(VLOOKUP(A815,'sys-backorder details'!E:U,17,0),"-")</f>
        <v>-</v>
      </c>
      <c r="AX815" s="87" t="str">
        <f>IF(K815&gt;1,VLOOKUP(A815,'settings-routing'!A:I,9,0),"")</f>
        <v/>
      </c>
    </row>
    <row r="816" ht="12.75" hidden="1" customHeight="1">
      <c r="A816" s="50" t="s">
        <v>1771</v>
      </c>
      <c r="B816" s="50" t="s">
        <v>1772</v>
      </c>
      <c r="C816" s="50">
        <f t="shared" si="2"/>
        <v>0</v>
      </c>
      <c r="D816" s="80">
        <f>SUMIF('Stocks 101-111'!$J:$J,'item dashboard'!A816,'Stocks 101-111'!K:K)</f>
        <v>0</v>
      </c>
      <c r="E816" s="80">
        <f>SUMIF('Stocks 101-111'!$J:$J,'item dashboard'!A816,'Stocks 101-111'!$L:$L)</f>
        <v>0</v>
      </c>
      <c r="F816" s="81">
        <f t="shared" si="3"/>
        <v>0</v>
      </c>
      <c r="G816" s="82">
        <f t="shared" si="4"/>
        <v>0</v>
      </c>
      <c r="H816" s="50">
        <f>SUMIFS('sys-backorder details'!$M:$M,'sys-backorder details'!$E:$E,'item dashboard'!A816,'sys-backorder details'!$V:$V,"")</f>
        <v>0</v>
      </c>
      <c r="I816" s="83">
        <f>SUMIF('settings-routing'!$I:$I,'item dashboard'!A816,'settings-routing'!$O:$O)</f>
        <v>0</v>
      </c>
      <c r="J816" s="50">
        <f>SUMIFS('sys-backorder details'!$M:$M,'sys-backorder details'!$E:$E,'item dashboard'!A816,'sys-backorder details'!$V:$V,"Call off")</f>
        <v>0</v>
      </c>
      <c r="K816" s="84">
        <f t="shared" si="5"/>
        <v>0</v>
      </c>
      <c r="L816" s="84">
        <f>SUMIF('Production Plan'!$E:$E,'item dashboard'!A816,'Production Plan'!$N:$N)</f>
        <v>0</v>
      </c>
      <c r="M816" s="85" t="str">
        <f t="shared" si="6"/>
        <v>B-L25-W210SMG-D-5 Ltr. White Printed Sameg Dishwash Detergent Jerr</v>
      </c>
      <c r="N816" s="86">
        <f>SUMIFS('sys inv movment rpt'!$M:$M,'sys inv movment rpt'!$L:$L,$M816,'sys inv movment rpt'!$N:$N,N$1)</f>
        <v>0</v>
      </c>
      <c r="O816" s="86">
        <f>SUMIFS('sys inv movment rpt'!$M:$M,'sys inv movment rpt'!$L:$L,$M816,'sys inv movment rpt'!$N:$N,O$1)</f>
        <v>0</v>
      </c>
      <c r="P816" s="86">
        <f>SUMIFS('sys inv movment rpt'!$M:$M,'sys inv movment rpt'!$L:$L,$M816,'sys inv movment rpt'!$N:$N,P$1)</f>
        <v>0</v>
      </c>
      <c r="Q816" s="86">
        <f>SUMIFS('sys inv movment rpt'!$M:$M,'sys inv movment rpt'!$L:$L,$M816,'sys inv movment rpt'!$N:$N,Q$1)</f>
        <v>0</v>
      </c>
      <c r="R816" s="86">
        <f>SUMIFS('sys inv movment rpt'!$M:$M,'sys inv movment rpt'!$L:$L,$M816,'sys inv movment rpt'!$N:$N,R$1)</f>
        <v>0</v>
      </c>
      <c r="S816" s="86">
        <f>SUMIFS('sys inv movment rpt'!$M:$M,'sys inv movment rpt'!$L:$L,$M816,'sys inv movment rpt'!$N:$N,S$1)</f>
        <v>0</v>
      </c>
      <c r="T816" s="86">
        <f>SUMIFS('sys inv movment rpt'!$M:$M,'sys inv movment rpt'!$L:$L,$M816,'sys inv movment rpt'!$N:$N,T$1)</f>
        <v>0</v>
      </c>
      <c r="U816" s="86">
        <f>SUMIFS('sys inv movment rpt'!$M:$M,'sys inv movment rpt'!$L:$L,$M816,'sys inv movment rpt'!$N:$N,U$1)</f>
        <v>0</v>
      </c>
      <c r="V816" s="86">
        <f>SUMIFS('sys inv movment rpt'!$M:$M,'sys inv movment rpt'!$L:$L,$M816,'sys inv movment rpt'!$N:$N,V$1)</f>
        <v>0</v>
      </c>
      <c r="W816" s="86">
        <f>SUMIFS('sys inv movment rpt'!$M:$M,'sys inv movment rpt'!$L:$L,$M816,'sys inv movment rpt'!$N:$N,W$1)</f>
        <v>0</v>
      </c>
      <c r="X816" s="86">
        <f>SUMIFS('sys inv movment rpt'!$M:$M,'sys inv movment rpt'!$L:$L,$M816,'sys inv movment rpt'!$N:$N,X$1)</f>
        <v>0</v>
      </c>
      <c r="Y816" s="86">
        <f>SUMIFS('sys inv movment rpt'!$M:$M,'sys inv movment rpt'!$L:$L,$M816,'sys inv movment rpt'!$N:$N,Y$1)</f>
        <v>0</v>
      </c>
      <c r="Z816" s="86">
        <f>SUMIFS('sys inv movment rpt'!$M:$M,'sys inv movment rpt'!$L:$L,$M816,'sys inv movment rpt'!$N:$N,Z$1)</f>
        <v>0</v>
      </c>
      <c r="AA816" s="86">
        <f>SUMIFS('sys inv movment rpt'!$M:$M,'sys inv movment rpt'!$L:$L,$M816,'sys inv movment rpt'!$N:$N,AA$1)</f>
        <v>0</v>
      </c>
      <c r="AB816" s="86">
        <f>SUMIFS('sys inv movment rpt'!$M:$M,'sys inv movment rpt'!$L:$L,$M816,'sys inv movment rpt'!$N:$N,AB$1)</f>
        <v>0</v>
      </c>
      <c r="AC816" s="86">
        <f>SUMIFS('sys inv movment rpt'!$M:$M,'sys inv movment rpt'!$L:$L,$M816,'sys inv movment rpt'!$N:$N,AC$1)</f>
        <v>0</v>
      </c>
      <c r="AD816" s="86">
        <f>SUMIFS('sys inv movment rpt'!$M:$M,'sys inv movment rpt'!$L:$L,$M816,'sys inv movment rpt'!$N:$N,AD$1)</f>
        <v>0</v>
      </c>
      <c r="AE816" s="86">
        <f>SUMIFS('sys inv movment rpt'!$M:$M,'sys inv movment rpt'!$L:$L,$M816,'sys inv movment rpt'!$N:$N,AE$1)</f>
        <v>0</v>
      </c>
      <c r="AF816" s="86">
        <f>SUMIFS('sys inv movment rpt'!$M:$M,'sys inv movment rpt'!$L:$L,$M816,'sys inv movment rpt'!$N:$N,AF$1)</f>
        <v>0</v>
      </c>
      <c r="AG816" s="86">
        <f>SUMIFS('sys inv movment rpt'!$M:$M,'sys inv movment rpt'!$L:$L,$M816,'sys inv movment rpt'!$N:$N,AG$1)</f>
        <v>0</v>
      </c>
      <c r="AH816" s="86">
        <f>SUMIFS('sys inv movment rpt'!$M:$M,'sys inv movment rpt'!$L:$L,$M816,'sys inv movment rpt'!$N:$N,AH$1)</f>
        <v>0</v>
      </c>
      <c r="AI816" s="86">
        <f>SUMIFS('sys inv movment rpt'!$M:$M,'sys inv movment rpt'!$L:$L,$M816,'sys inv movment rpt'!$N:$N,AI$1)</f>
        <v>0</v>
      </c>
      <c r="AJ816" s="86">
        <f>SUMIFS('sys inv movment rpt'!$M:$M,'sys inv movment rpt'!$L:$L,$M816,'sys inv movment rpt'!$N:$N,AJ$1)</f>
        <v>0</v>
      </c>
      <c r="AK816" s="86">
        <f>SUMIFS('sys inv movment rpt'!$M:$M,'sys inv movment rpt'!$L:$L,$M816,'sys inv movment rpt'!$N:$N,AK$1)</f>
        <v>0</v>
      </c>
      <c r="AL816" s="86">
        <f>SUMIFS('sys inv movment rpt'!$M:$M,'sys inv movment rpt'!$L:$L,$M816,'sys inv movment rpt'!$N:$N,AL$1)</f>
        <v>0</v>
      </c>
      <c r="AM816" s="86">
        <f>SUMIFS('sys inv movment rpt'!$M:$M,'sys inv movment rpt'!$L:$L,$M816,'sys inv movment rpt'!$N:$N,AM$1)</f>
        <v>0</v>
      </c>
      <c r="AN816" s="86">
        <f>SUMIFS('sys inv movment rpt'!$M:$M,'sys inv movment rpt'!$L:$L,$M816,'sys inv movment rpt'!$N:$N,AN$1)</f>
        <v>0</v>
      </c>
      <c r="AO816" s="86">
        <f>SUMIFS('sys inv movment rpt'!$M:$M,'sys inv movment rpt'!$L:$L,$M816,'sys inv movment rpt'!$N:$N,AO$1)</f>
        <v>0</v>
      </c>
      <c r="AP816" s="86">
        <f>SUMIFS('sys inv movment rpt'!$M:$M,'sys inv movment rpt'!$L:$L,$M816,'sys inv movment rpt'!$N:$N,AP$1)</f>
        <v>0</v>
      </c>
      <c r="AQ816" s="86">
        <f>SUMIFS('sys inv movment rpt'!$M:$M,'sys inv movment rpt'!$L:$L,$M816,'sys inv movment rpt'!$N:$N,AQ$1)</f>
        <v>0</v>
      </c>
      <c r="AR816" s="86">
        <f>SUMIFS('sys inv movment rpt'!$M:$M,'sys inv movment rpt'!$L:$L,$M816,'sys inv movment rpt'!$N:$N,AR$1)</f>
        <v>0</v>
      </c>
      <c r="AS816" s="86">
        <f>SUMIFS('sys inv movment rpt'!$M:$M,'sys inv movment rpt'!$L:$L,$M816,'sys inv movment rpt'!$N:$N,AS$1)</f>
        <v>0</v>
      </c>
      <c r="AT816" s="86">
        <f>SUMIFS('sys inv movment rpt'!$M:$M,'sys inv movment rpt'!$L:$L,$M816,'sys inv movment rpt'!$N:$N,AT$1)</f>
        <v>0</v>
      </c>
      <c r="AU816" s="86">
        <f>SUMIFS('sys inv movment rpt'!$M:$M,'sys inv movment rpt'!$L:$L,$M816,'sys inv movment rpt'!$N:$N,AU$1)</f>
        <v>0</v>
      </c>
      <c r="AV816" s="86">
        <f>SUMIFS('sys inv movment rpt'!$M:$M,'sys inv movment rpt'!$L:$L,$M816,'sys inv movment rpt'!$N:$N,AV$1)</f>
        <v>0</v>
      </c>
      <c r="AW816" s="87" t="str">
        <f>IFERROR(VLOOKUP(A816,'sys-backorder details'!E:U,17,0),"-")</f>
        <v>-</v>
      </c>
      <c r="AX816" s="87" t="str">
        <f>IF(K816&gt;1,VLOOKUP(A816,'settings-routing'!A:I,9,0),"")</f>
        <v/>
      </c>
    </row>
    <row r="817" ht="12.75" hidden="1" customHeight="1">
      <c r="A817" s="50" t="s">
        <v>1773</v>
      </c>
      <c r="B817" s="50" t="s">
        <v>1774</v>
      </c>
      <c r="C817" s="50">
        <f t="shared" si="2"/>
        <v>0</v>
      </c>
      <c r="D817" s="80">
        <f>SUMIF('Stocks 101-111'!$J:$J,'item dashboard'!A817,'Stocks 101-111'!K:K)</f>
        <v>0</v>
      </c>
      <c r="E817" s="80">
        <f>SUMIF('Stocks 101-111'!$J:$J,'item dashboard'!A817,'Stocks 101-111'!$L:$L)</f>
        <v>0</v>
      </c>
      <c r="F817" s="81">
        <f t="shared" si="3"/>
        <v>0</v>
      </c>
      <c r="G817" s="82">
        <f t="shared" si="4"/>
        <v>0</v>
      </c>
      <c r="H817" s="50">
        <f>SUMIFS('sys-backorder details'!$M:$M,'sys-backorder details'!$E:$E,'item dashboard'!A817,'sys-backorder details'!$V:$V,"")</f>
        <v>0</v>
      </c>
      <c r="I817" s="83">
        <f>SUMIF('settings-routing'!$I:$I,'item dashboard'!A817,'settings-routing'!$O:$O)</f>
        <v>0</v>
      </c>
      <c r="J817" s="50">
        <f>SUMIFS('sys-backorder details'!$M:$M,'sys-backorder details'!$E:$E,'item dashboard'!A817,'sys-backorder details'!$V:$V,"Call off")</f>
        <v>0</v>
      </c>
      <c r="K817" s="84">
        <f t="shared" si="5"/>
        <v>0</v>
      </c>
      <c r="L817" s="84">
        <f>SUMIF('Production Plan'!$E:$E,'item dashboard'!A817,'Production Plan'!$N:$N)</f>
        <v>0</v>
      </c>
      <c r="M817" s="85" t="str">
        <f t="shared" si="6"/>
        <v>B-L25-W210SMG-G-5 Ltr.White Printed Sameg Multi Gn jerrycan</v>
      </c>
      <c r="N817" s="86">
        <f>SUMIFS('sys inv movment rpt'!$M:$M,'sys inv movment rpt'!$L:$L,$M817,'sys inv movment rpt'!$N:$N,N$1)</f>
        <v>0</v>
      </c>
      <c r="O817" s="86">
        <f>SUMIFS('sys inv movment rpt'!$M:$M,'sys inv movment rpt'!$L:$L,$M817,'sys inv movment rpt'!$N:$N,O$1)</f>
        <v>0</v>
      </c>
      <c r="P817" s="86">
        <f>SUMIFS('sys inv movment rpt'!$M:$M,'sys inv movment rpt'!$L:$L,$M817,'sys inv movment rpt'!$N:$N,P$1)</f>
        <v>0</v>
      </c>
      <c r="Q817" s="86">
        <f>SUMIFS('sys inv movment rpt'!$M:$M,'sys inv movment rpt'!$L:$L,$M817,'sys inv movment rpt'!$N:$N,Q$1)</f>
        <v>0</v>
      </c>
      <c r="R817" s="86">
        <f>SUMIFS('sys inv movment rpt'!$M:$M,'sys inv movment rpt'!$L:$L,$M817,'sys inv movment rpt'!$N:$N,R$1)</f>
        <v>0</v>
      </c>
      <c r="S817" s="86">
        <f>SUMIFS('sys inv movment rpt'!$M:$M,'sys inv movment rpt'!$L:$L,$M817,'sys inv movment rpt'!$N:$N,S$1)</f>
        <v>0</v>
      </c>
      <c r="T817" s="86">
        <f>SUMIFS('sys inv movment rpt'!$M:$M,'sys inv movment rpt'!$L:$L,$M817,'sys inv movment rpt'!$N:$N,T$1)</f>
        <v>0</v>
      </c>
      <c r="U817" s="86">
        <f>SUMIFS('sys inv movment rpt'!$M:$M,'sys inv movment rpt'!$L:$L,$M817,'sys inv movment rpt'!$N:$N,U$1)</f>
        <v>0</v>
      </c>
      <c r="V817" s="86">
        <f>SUMIFS('sys inv movment rpt'!$M:$M,'sys inv movment rpt'!$L:$L,$M817,'sys inv movment rpt'!$N:$N,V$1)</f>
        <v>0</v>
      </c>
      <c r="W817" s="86">
        <f>SUMIFS('sys inv movment rpt'!$M:$M,'sys inv movment rpt'!$L:$L,$M817,'sys inv movment rpt'!$N:$N,W$1)</f>
        <v>0</v>
      </c>
      <c r="X817" s="86">
        <f>SUMIFS('sys inv movment rpt'!$M:$M,'sys inv movment rpt'!$L:$L,$M817,'sys inv movment rpt'!$N:$N,X$1)</f>
        <v>0</v>
      </c>
      <c r="Y817" s="86">
        <f>SUMIFS('sys inv movment rpt'!$M:$M,'sys inv movment rpt'!$L:$L,$M817,'sys inv movment rpt'!$N:$N,Y$1)</f>
        <v>0</v>
      </c>
      <c r="Z817" s="86">
        <f>SUMIFS('sys inv movment rpt'!$M:$M,'sys inv movment rpt'!$L:$L,$M817,'sys inv movment rpt'!$N:$N,Z$1)</f>
        <v>0</v>
      </c>
      <c r="AA817" s="86">
        <f>SUMIFS('sys inv movment rpt'!$M:$M,'sys inv movment rpt'!$L:$L,$M817,'sys inv movment rpt'!$N:$N,AA$1)</f>
        <v>0</v>
      </c>
      <c r="AB817" s="86">
        <f>SUMIFS('sys inv movment rpt'!$M:$M,'sys inv movment rpt'!$L:$L,$M817,'sys inv movment rpt'!$N:$N,AB$1)</f>
        <v>0</v>
      </c>
      <c r="AC817" s="86">
        <f>SUMIFS('sys inv movment rpt'!$M:$M,'sys inv movment rpt'!$L:$L,$M817,'sys inv movment rpt'!$N:$N,AC$1)</f>
        <v>0</v>
      </c>
      <c r="AD817" s="86">
        <f>SUMIFS('sys inv movment rpt'!$M:$M,'sys inv movment rpt'!$L:$L,$M817,'sys inv movment rpt'!$N:$N,AD$1)</f>
        <v>0</v>
      </c>
      <c r="AE817" s="86">
        <f>SUMIFS('sys inv movment rpt'!$M:$M,'sys inv movment rpt'!$L:$L,$M817,'sys inv movment rpt'!$N:$N,AE$1)</f>
        <v>0</v>
      </c>
      <c r="AF817" s="86">
        <f>SUMIFS('sys inv movment rpt'!$M:$M,'sys inv movment rpt'!$L:$L,$M817,'sys inv movment rpt'!$N:$N,AF$1)</f>
        <v>0</v>
      </c>
      <c r="AG817" s="86">
        <f>SUMIFS('sys inv movment rpt'!$M:$M,'sys inv movment rpt'!$L:$L,$M817,'sys inv movment rpt'!$N:$N,AG$1)</f>
        <v>0</v>
      </c>
      <c r="AH817" s="86">
        <f>SUMIFS('sys inv movment rpt'!$M:$M,'sys inv movment rpt'!$L:$L,$M817,'sys inv movment rpt'!$N:$N,AH$1)</f>
        <v>0</v>
      </c>
      <c r="AI817" s="86">
        <f>SUMIFS('sys inv movment rpt'!$M:$M,'sys inv movment rpt'!$L:$L,$M817,'sys inv movment rpt'!$N:$N,AI$1)</f>
        <v>0</v>
      </c>
      <c r="AJ817" s="86">
        <f>SUMIFS('sys inv movment rpt'!$M:$M,'sys inv movment rpt'!$L:$L,$M817,'sys inv movment rpt'!$N:$N,AJ$1)</f>
        <v>0</v>
      </c>
      <c r="AK817" s="86">
        <f>SUMIFS('sys inv movment rpt'!$M:$M,'sys inv movment rpt'!$L:$L,$M817,'sys inv movment rpt'!$N:$N,AK$1)</f>
        <v>0</v>
      </c>
      <c r="AL817" s="86">
        <f>SUMIFS('sys inv movment rpt'!$M:$M,'sys inv movment rpt'!$L:$L,$M817,'sys inv movment rpt'!$N:$N,AL$1)</f>
        <v>0</v>
      </c>
      <c r="AM817" s="86">
        <f>SUMIFS('sys inv movment rpt'!$M:$M,'sys inv movment rpt'!$L:$L,$M817,'sys inv movment rpt'!$N:$N,AM$1)</f>
        <v>0</v>
      </c>
      <c r="AN817" s="86">
        <f>SUMIFS('sys inv movment rpt'!$M:$M,'sys inv movment rpt'!$L:$L,$M817,'sys inv movment rpt'!$N:$N,AN$1)</f>
        <v>0</v>
      </c>
      <c r="AO817" s="86">
        <f>SUMIFS('sys inv movment rpt'!$M:$M,'sys inv movment rpt'!$L:$L,$M817,'sys inv movment rpt'!$N:$N,AO$1)</f>
        <v>0</v>
      </c>
      <c r="AP817" s="86">
        <f>SUMIFS('sys inv movment rpt'!$M:$M,'sys inv movment rpt'!$L:$L,$M817,'sys inv movment rpt'!$N:$N,AP$1)</f>
        <v>0</v>
      </c>
      <c r="AQ817" s="86">
        <f>SUMIFS('sys inv movment rpt'!$M:$M,'sys inv movment rpt'!$L:$L,$M817,'sys inv movment rpt'!$N:$N,AQ$1)</f>
        <v>0</v>
      </c>
      <c r="AR817" s="86">
        <f>SUMIFS('sys inv movment rpt'!$M:$M,'sys inv movment rpt'!$L:$L,$M817,'sys inv movment rpt'!$N:$N,AR$1)</f>
        <v>0</v>
      </c>
      <c r="AS817" s="86">
        <f>SUMIFS('sys inv movment rpt'!$M:$M,'sys inv movment rpt'!$L:$L,$M817,'sys inv movment rpt'!$N:$N,AS$1)</f>
        <v>0</v>
      </c>
      <c r="AT817" s="86">
        <f>SUMIFS('sys inv movment rpt'!$M:$M,'sys inv movment rpt'!$L:$L,$M817,'sys inv movment rpt'!$N:$N,AT$1)</f>
        <v>0</v>
      </c>
      <c r="AU817" s="86">
        <f>SUMIFS('sys inv movment rpt'!$M:$M,'sys inv movment rpt'!$L:$L,$M817,'sys inv movment rpt'!$N:$N,AU$1)</f>
        <v>0</v>
      </c>
      <c r="AV817" s="86">
        <f>SUMIFS('sys inv movment rpt'!$M:$M,'sys inv movment rpt'!$L:$L,$M817,'sys inv movment rpt'!$N:$N,AV$1)</f>
        <v>0</v>
      </c>
      <c r="AW817" s="87" t="str">
        <f>IFERROR(VLOOKUP(A817,'sys-backorder details'!E:U,17,0),"-")</f>
        <v>-</v>
      </c>
      <c r="AX817" s="87" t="str">
        <f>IF(K817&gt;1,VLOOKUP(A817,'settings-routing'!A:I,9,0),"")</f>
        <v/>
      </c>
    </row>
    <row r="818" ht="12.75" hidden="1" customHeight="1">
      <c r="A818" s="28" t="s">
        <v>1775</v>
      </c>
      <c r="B818" s="28" t="s">
        <v>1776</v>
      </c>
      <c r="C818" s="50">
        <f t="shared" si="2"/>
        <v>0</v>
      </c>
      <c r="D818" s="80">
        <f>SUMIF('Stocks 101-111'!$J:$J,'item dashboard'!A818,'Stocks 101-111'!K:K)</f>
        <v>0</v>
      </c>
      <c r="E818" s="80">
        <f>SUMIF('Stocks 101-111'!$J:$J,'item dashboard'!A818,'Stocks 101-111'!$L:$L)</f>
        <v>0</v>
      </c>
      <c r="F818" s="81">
        <f t="shared" si="3"/>
        <v>0</v>
      </c>
      <c r="G818" s="82">
        <f t="shared" si="4"/>
        <v>0</v>
      </c>
      <c r="H818" s="50">
        <f>SUMIFS('sys-backorder details'!$M:$M,'sys-backorder details'!$E:$E,'item dashboard'!A818,'sys-backorder details'!$V:$V,"")</f>
        <v>0</v>
      </c>
      <c r="I818" s="83">
        <f>SUMIF('settings-routing'!$I:$I,'item dashboard'!A818,'settings-routing'!$O:$O)</f>
        <v>0</v>
      </c>
      <c r="J818" s="50">
        <f>SUMIFS('sys-backorder details'!$M:$M,'sys-backorder details'!$E:$E,'item dashboard'!A818,'sys-backorder details'!$V:$V,"Call off")</f>
        <v>0</v>
      </c>
      <c r="K818" s="84">
        <f t="shared" si="5"/>
        <v>0</v>
      </c>
      <c r="L818" s="84">
        <f>SUMIF('Production Plan'!$E:$E,'item dashboard'!A818,'Production Plan'!$N:$N)</f>
        <v>0</v>
      </c>
      <c r="M818" s="85" t="str">
        <f t="shared" si="6"/>
        <v>B-L25-W210SMG-L-5 Ltr. White Sameg Printed Improved Detergent jerr</v>
      </c>
      <c r="N818" s="86">
        <f>SUMIFS('sys inv movment rpt'!$M:$M,'sys inv movment rpt'!$L:$L,$M818,'sys inv movment rpt'!$N:$N,N$1)</f>
        <v>0</v>
      </c>
      <c r="O818" s="86">
        <f>SUMIFS('sys inv movment rpt'!$M:$M,'sys inv movment rpt'!$L:$L,$M818,'sys inv movment rpt'!$N:$N,O$1)</f>
        <v>0</v>
      </c>
      <c r="P818" s="86">
        <f>SUMIFS('sys inv movment rpt'!$M:$M,'sys inv movment rpt'!$L:$L,$M818,'sys inv movment rpt'!$N:$N,P$1)</f>
        <v>0</v>
      </c>
      <c r="Q818" s="86">
        <f>SUMIFS('sys inv movment rpt'!$M:$M,'sys inv movment rpt'!$L:$L,$M818,'sys inv movment rpt'!$N:$N,Q$1)</f>
        <v>0</v>
      </c>
      <c r="R818" s="86">
        <f>SUMIFS('sys inv movment rpt'!$M:$M,'sys inv movment rpt'!$L:$L,$M818,'sys inv movment rpt'!$N:$N,R$1)</f>
        <v>0</v>
      </c>
      <c r="S818" s="86">
        <f>SUMIFS('sys inv movment rpt'!$M:$M,'sys inv movment rpt'!$L:$L,$M818,'sys inv movment rpt'!$N:$N,S$1)</f>
        <v>0</v>
      </c>
      <c r="T818" s="86">
        <f>SUMIFS('sys inv movment rpt'!$M:$M,'sys inv movment rpt'!$L:$L,$M818,'sys inv movment rpt'!$N:$N,T$1)</f>
        <v>0</v>
      </c>
      <c r="U818" s="86">
        <f>SUMIFS('sys inv movment rpt'!$M:$M,'sys inv movment rpt'!$L:$L,$M818,'sys inv movment rpt'!$N:$N,U$1)</f>
        <v>0</v>
      </c>
      <c r="V818" s="86">
        <f>SUMIFS('sys inv movment rpt'!$M:$M,'sys inv movment rpt'!$L:$L,$M818,'sys inv movment rpt'!$N:$N,V$1)</f>
        <v>0</v>
      </c>
      <c r="W818" s="86">
        <f>SUMIFS('sys inv movment rpt'!$M:$M,'sys inv movment rpt'!$L:$L,$M818,'sys inv movment rpt'!$N:$N,W$1)</f>
        <v>0</v>
      </c>
      <c r="X818" s="86">
        <f>SUMIFS('sys inv movment rpt'!$M:$M,'sys inv movment rpt'!$L:$L,$M818,'sys inv movment rpt'!$N:$N,X$1)</f>
        <v>0</v>
      </c>
      <c r="Y818" s="86">
        <f>SUMIFS('sys inv movment rpt'!$M:$M,'sys inv movment rpt'!$L:$L,$M818,'sys inv movment rpt'!$N:$N,Y$1)</f>
        <v>0</v>
      </c>
      <c r="Z818" s="86">
        <f>SUMIFS('sys inv movment rpt'!$M:$M,'sys inv movment rpt'!$L:$L,$M818,'sys inv movment rpt'!$N:$N,Z$1)</f>
        <v>0</v>
      </c>
      <c r="AA818" s="86">
        <f>SUMIFS('sys inv movment rpt'!$M:$M,'sys inv movment rpt'!$L:$L,$M818,'sys inv movment rpt'!$N:$N,AA$1)</f>
        <v>0</v>
      </c>
      <c r="AB818" s="86">
        <f>SUMIFS('sys inv movment rpt'!$M:$M,'sys inv movment rpt'!$L:$L,$M818,'sys inv movment rpt'!$N:$N,AB$1)</f>
        <v>0</v>
      </c>
      <c r="AC818" s="86">
        <f>SUMIFS('sys inv movment rpt'!$M:$M,'sys inv movment rpt'!$L:$L,$M818,'sys inv movment rpt'!$N:$N,AC$1)</f>
        <v>0</v>
      </c>
      <c r="AD818" s="86">
        <f>SUMIFS('sys inv movment rpt'!$M:$M,'sys inv movment rpt'!$L:$L,$M818,'sys inv movment rpt'!$N:$N,AD$1)</f>
        <v>0</v>
      </c>
      <c r="AE818" s="86">
        <f>SUMIFS('sys inv movment rpt'!$M:$M,'sys inv movment rpt'!$L:$L,$M818,'sys inv movment rpt'!$N:$N,AE$1)</f>
        <v>0</v>
      </c>
      <c r="AF818" s="86">
        <f>SUMIFS('sys inv movment rpt'!$M:$M,'sys inv movment rpt'!$L:$L,$M818,'sys inv movment rpt'!$N:$N,AF$1)</f>
        <v>0</v>
      </c>
      <c r="AG818" s="86">
        <f>SUMIFS('sys inv movment rpt'!$M:$M,'sys inv movment rpt'!$L:$L,$M818,'sys inv movment rpt'!$N:$N,AG$1)</f>
        <v>0</v>
      </c>
      <c r="AH818" s="86">
        <f>SUMIFS('sys inv movment rpt'!$M:$M,'sys inv movment rpt'!$L:$L,$M818,'sys inv movment rpt'!$N:$N,AH$1)</f>
        <v>0</v>
      </c>
      <c r="AI818" s="86">
        <f>SUMIFS('sys inv movment rpt'!$M:$M,'sys inv movment rpt'!$L:$L,$M818,'sys inv movment rpt'!$N:$N,AI$1)</f>
        <v>0</v>
      </c>
      <c r="AJ818" s="86">
        <f>SUMIFS('sys inv movment rpt'!$M:$M,'sys inv movment rpt'!$L:$L,$M818,'sys inv movment rpt'!$N:$N,AJ$1)</f>
        <v>0</v>
      </c>
      <c r="AK818" s="86">
        <f>SUMIFS('sys inv movment rpt'!$M:$M,'sys inv movment rpt'!$L:$L,$M818,'sys inv movment rpt'!$N:$N,AK$1)</f>
        <v>0</v>
      </c>
      <c r="AL818" s="86">
        <f>SUMIFS('sys inv movment rpt'!$M:$M,'sys inv movment rpt'!$L:$L,$M818,'sys inv movment rpt'!$N:$N,AL$1)</f>
        <v>0</v>
      </c>
      <c r="AM818" s="86">
        <f>SUMIFS('sys inv movment rpt'!$M:$M,'sys inv movment rpt'!$L:$L,$M818,'sys inv movment rpt'!$N:$N,AM$1)</f>
        <v>0</v>
      </c>
      <c r="AN818" s="86">
        <f>SUMIFS('sys inv movment rpt'!$M:$M,'sys inv movment rpt'!$L:$L,$M818,'sys inv movment rpt'!$N:$N,AN$1)</f>
        <v>0</v>
      </c>
      <c r="AO818" s="86">
        <f>SUMIFS('sys inv movment rpt'!$M:$M,'sys inv movment rpt'!$L:$L,$M818,'sys inv movment rpt'!$N:$N,AO$1)</f>
        <v>0</v>
      </c>
      <c r="AP818" s="86">
        <f>SUMIFS('sys inv movment rpt'!$M:$M,'sys inv movment rpt'!$L:$L,$M818,'sys inv movment rpt'!$N:$N,AP$1)</f>
        <v>0</v>
      </c>
      <c r="AQ818" s="86">
        <f>SUMIFS('sys inv movment rpt'!$M:$M,'sys inv movment rpt'!$L:$L,$M818,'sys inv movment rpt'!$N:$N,AQ$1)</f>
        <v>0</v>
      </c>
      <c r="AR818" s="86">
        <f>SUMIFS('sys inv movment rpt'!$M:$M,'sys inv movment rpt'!$L:$L,$M818,'sys inv movment rpt'!$N:$N,AR$1)</f>
        <v>0</v>
      </c>
      <c r="AS818" s="86">
        <f>SUMIFS('sys inv movment rpt'!$M:$M,'sys inv movment rpt'!$L:$L,$M818,'sys inv movment rpt'!$N:$N,AS$1)</f>
        <v>0</v>
      </c>
      <c r="AT818" s="86">
        <f>SUMIFS('sys inv movment rpt'!$M:$M,'sys inv movment rpt'!$L:$L,$M818,'sys inv movment rpt'!$N:$N,AT$1)</f>
        <v>0</v>
      </c>
      <c r="AU818" s="86">
        <f>SUMIFS('sys inv movment rpt'!$M:$M,'sys inv movment rpt'!$L:$L,$M818,'sys inv movment rpt'!$N:$N,AU$1)</f>
        <v>0</v>
      </c>
      <c r="AV818" s="86">
        <f>SUMIFS('sys inv movment rpt'!$M:$M,'sys inv movment rpt'!$L:$L,$M818,'sys inv movment rpt'!$N:$N,AV$1)</f>
        <v>0</v>
      </c>
      <c r="AW818" s="87" t="str">
        <f>IFERROR(VLOOKUP(A818,'sys-backorder details'!E:U,17,0),"-")</f>
        <v>-</v>
      </c>
      <c r="AX818" s="87" t="str">
        <f>IF(K818&gt;1,VLOOKUP(A818,'settings-routing'!A:I,9,0),"")</f>
        <v/>
      </c>
    </row>
    <row r="819" ht="12.75" hidden="1" customHeight="1">
      <c r="A819" s="50" t="s">
        <v>1777</v>
      </c>
      <c r="B819" s="50" t="s">
        <v>1778</v>
      </c>
      <c r="C819" s="50">
        <f t="shared" si="2"/>
        <v>0</v>
      </c>
      <c r="D819" s="80">
        <f>SUMIF('Stocks 101-111'!$J:$J,'item dashboard'!A819,'Stocks 101-111'!K:K)</f>
        <v>0</v>
      </c>
      <c r="E819" s="80">
        <f>SUMIF('Stocks 101-111'!$J:$J,'item dashboard'!A819,'Stocks 101-111'!$L:$L)</f>
        <v>0</v>
      </c>
      <c r="F819" s="81">
        <f t="shared" si="3"/>
        <v>0</v>
      </c>
      <c r="G819" s="82">
        <f t="shared" si="4"/>
        <v>0</v>
      </c>
      <c r="H819" s="50">
        <f>SUMIFS('sys-backorder details'!$M:$M,'sys-backorder details'!$E:$E,'item dashboard'!A819,'sys-backorder details'!$V:$V,"")</f>
        <v>0</v>
      </c>
      <c r="I819" s="83">
        <f>SUMIF('settings-routing'!$I:$I,'item dashboard'!A819,'settings-routing'!$O:$O)</f>
        <v>0</v>
      </c>
      <c r="J819" s="50">
        <f>SUMIFS('sys-backorder details'!$M:$M,'sys-backorder details'!$E:$E,'item dashboard'!A819,'sys-backorder details'!$V:$V,"Call off")</f>
        <v>0</v>
      </c>
      <c r="K819" s="84">
        <f t="shared" si="5"/>
        <v>0</v>
      </c>
      <c r="L819" s="84">
        <f>SUMIF('Production Plan'!$E:$E,'item dashboard'!A819,'Production Plan'!$N:$N)</f>
        <v>0</v>
      </c>
      <c r="M819" s="85" t="str">
        <f t="shared" si="6"/>
        <v>B-L25-W210SMG-M-5 Ltr. White Printed Sameg Multi Bl jerrycan</v>
      </c>
      <c r="N819" s="86">
        <f>SUMIFS('sys inv movment rpt'!$M:$M,'sys inv movment rpt'!$L:$L,$M819,'sys inv movment rpt'!$N:$N,N$1)</f>
        <v>0</v>
      </c>
      <c r="O819" s="86">
        <f>SUMIFS('sys inv movment rpt'!$M:$M,'sys inv movment rpt'!$L:$L,$M819,'sys inv movment rpt'!$N:$N,O$1)</f>
        <v>0</v>
      </c>
      <c r="P819" s="86">
        <f>SUMIFS('sys inv movment rpt'!$M:$M,'sys inv movment rpt'!$L:$L,$M819,'sys inv movment rpt'!$N:$N,P$1)</f>
        <v>0</v>
      </c>
      <c r="Q819" s="86">
        <f>SUMIFS('sys inv movment rpt'!$M:$M,'sys inv movment rpt'!$L:$L,$M819,'sys inv movment rpt'!$N:$N,Q$1)</f>
        <v>0</v>
      </c>
      <c r="R819" s="86">
        <f>SUMIFS('sys inv movment rpt'!$M:$M,'sys inv movment rpt'!$L:$L,$M819,'sys inv movment rpt'!$N:$N,R$1)</f>
        <v>0</v>
      </c>
      <c r="S819" s="86">
        <f>SUMIFS('sys inv movment rpt'!$M:$M,'sys inv movment rpt'!$L:$L,$M819,'sys inv movment rpt'!$N:$N,S$1)</f>
        <v>0</v>
      </c>
      <c r="T819" s="86">
        <f>SUMIFS('sys inv movment rpt'!$M:$M,'sys inv movment rpt'!$L:$L,$M819,'sys inv movment rpt'!$N:$N,T$1)</f>
        <v>0</v>
      </c>
      <c r="U819" s="86">
        <f>SUMIFS('sys inv movment rpt'!$M:$M,'sys inv movment rpt'!$L:$L,$M819,'sys inv movment rpt'!$N:$N,U$1)</f>
        <v>0</v>
      </c>
      <c r="V819" s="86">
        <f>SUMIFS('sys inv movment rpt'!$M:$M,'sys inv movment rpt'!$L:$L,$M819,'sys inv movment rpt'!$N:$N,V$1)</f>
        <v>0</v>
      </c>
      <c r="W819" s="86">
        <f>SUMIFS('sys inv movment rpt'!$M:$M,'sys inv movment rpt'!$L:$L,$M819,'sys inv movment rpt'!$N:$N,W$1)</f>
        <v>0</v>
      </c>
      <c r="X819" s="86">
        <f>SUMIFS('sys inv movment rpt'!$M:$M,'sys inv movment rpt'!$L:$L,$M819,'sys inv movment rpt'!$N:$N,X$1)</f>
        <v>0</v>
      </c>
      <c r="Y819" s="86">
        <f>SUMIFS('sys inv movment rpt'!$M:$M,'sys inv movment rpt'!$L:$L,$M819,'sys inv movment rpt'!$N:$N,Y$1)</f>
        <v>0</v>
      </c>
      <c r="Z819" s="86">
        <f>SUMIFS('sys inv movment rpt'!$M:$M,'sys inv movment rpt'!$L:$L,$M819,'sys inv movment rpt'!$N:$N,Z$1)</f>
        <v>0</v>
      </c>
      <c r="AA819" s="86">
        <f>SUMIFS('sys inv movment rpt'!$M:$M,'sys inv movment rpt'!$L:$L,$M819,'sys inv movment rpt'!$N:$N,AA$1)</f>
        <v>0</v>
      </c>
      <c r="AB819" s="86">
        <f>SUMIFS('sys inv movment rpt'!$M:$M,'sys inv movment rpt'!$L:$L,$M819,'sys inv movment rpt'!$N:$N,AB$1)</f>
        <v>0</v>
      </c>
      <c r="AC819" s="86">
        <f>SUMIFS('sys inv movment rpt'!$M:$M,'sys inv movment rpt'!$L:$L,$M819,'sys inv movment rpt'!$N:$N,AC$1)</f>
        <v>0</v>
      </c>
      <c r="AD819" s="86">
        <f>SUMIFS('sys inv movment rpt'!$M:$M,'sys inv movment rpt'!$L:$L,$M819,'sys inv movment rpt'!$N:$N,AD$1)</f>
        <v>0</v>
      </c>
      <c r="AE819" s="86">
        <f>SUMIFS('sys inv movment rpt'!$M:$M,'sys inv movment rpt'!$L:$L,$M819,'sys inv movment rpt'!$N:$N,AE$1)</f>
        <v>0</v>
      </c>
      <c r="AF819" s="86">
        <f>SUMIFS('sys inv movment rpt'!$M:$M,'sys inv movment rpt'!$L:$L,$M819,'sys inv movment rpt'!$N:$N,AF$1)</f>
        <v>0</v>
      </c>
      <c r="AG819" s="86">
        <f>SUMIFS('sys inv movment rpt'!$M:$M,'sys inv movment rpt'!$L:$L,$M819,'sys inv movment rpt'!$N:$N,AG$1)</f>
        <v>0</v>
      </c>
      <c r="AH819" s="86">
        <f>SUMIFS('sys inv movment rpt'!$M:$M,'sys inv movment rpt'!$L:$L,$M819,'sys inv movment rpt'!$N:$N,AH$1)</f>
        <v>0</v>
      </c>
      <c r="AI819" s="86">
        <f>SUMIFS('sys inv movment rpt'!$M:$M,'sys inv movment rpt'!$L:$L,$M819,'sys inv movment rpt'!$N:$N,AI$1)</f>
        <v>0</v>
      </c>
      <c r="AJ819" s="86">
        <f>SUMIFS('sys inv movment rpt'!$M:$M,'sys inv movment rpt'!$L:$L,$M819,'sys inv movment rpt'!$N:$N,AJ$1)</f>
        <v>0</v>
      </c>
      <c r="AK819" s="86">
        <f>SUMIFS('sys inv movment rpt'!$M:$M,'sys inv movment rpt'!$L:$L,$M819,'sys inv movment rpt'!$N:$N,AK$1)</f>
        <v>0</v>
      </c>
      <c r="AL819" s="86">
        <f>SUMIFS('sys inv movment rpt'!$M:$M,'sys inv movment rpt'!$L:$L,$M819,'sys inv movment rpt'!$N:$N,AL$1)</f>
        <v>0</v>
      </c>
      <c r="AM819" s="86">
        <f>SUMIFS('sys inv movment rpt'!$M:$M,'sys inv movment rpt'!$L:$L,$M819,'sys inv movment rpt'!$N:$N,AM$1)</f>
        <v>0</v>
      </c>
      <c r="AN819" s="86">
        <f>SUMIFS('sys inv movment rpt'!$M:$M,'sys inv movment rpt'!$L:$L,$M819,'sys inv movment rpt'!$N:$N,AN$1)</f>
        <v>0</v>
      </c>
      <c r="AO819" s="86">
        <f>SUMIFS('sys inv movment rpt'!$M:$M,'sys inv movment rpt'!$L:$L,$M819,'sys inv movment rpt'!$N:$N,AO$1)</f>
        <v>0</v>
      </c>
      <c r="AP819" s="86">
        <f>SUMIFS('sys inv movment rpt'!$M:$M,'sys inv movment rpt'!$L:$L,$M819,'sys inv movment rpt'!$N:$N,AP$1)</f>
        <v>0</v>
      </c>
      <c r="AQ819" s="86">
        <f>SUMIFS('sys inv movment rpt'!$M:$M,'sys inv movment rpt'!$L:$L,$M819,'sys inv movment rpt'!$N:$N,AQ$1)</f>
        <v>0</v>
      </c>
      <c r="AR819" s="86">
        <f>SUMIFS('sys inv movment rpt'!$M:$M,'sys inv movment rpt'!$L:$L,$M819,'sys inv movment rpt'!$N:$N,AR$1)</f>
        <v>0</v>
      </c>
      <c r="AS819" s="86">
        <f>SUMIFS('sys inv movment rpt'!$M:$M,'sys inv movment rpt'!$L:$L,$M819,'sys inv movment rpt'!$N:$N,AS$1)</f>
        <v>0</v>
      </c>
      <c r="AT819" s="86">
        <f>SUMIFS('sys inv movment rpt'!$M:$M,'sys inv movment rpt'!$L:$L,$M819,'sys inv movment rpt'!$N:$N,AT$1)</f>
        <v>0</v>
      </c>
      <c r="AU819" s="86">
        <f>SUMIFS('sys inv movment rpt'!$M:$M,'sys inv movment rpt'!$L:$L,$M819,'sys inv movment rpt'!$N:$N,AU$1)</f>
        <v>0</v>
      </c>
      <c r="AV819" s="86">
        <f>SUMIFS('sys inv movment rpt'!$M:$M,'sys inv movment rpt'!$L:$L,$M819,'sys inv movment rpt'!$N:$N,AV$1)</f>
        <v>0</v>
      </c>
      <c r="AW819" s="87" t="str">
        <f>IFERROR(VLOOKUP(A819,'sys-backorder details'!E:U,17,0),"-")</f>
        <v>-</v>
      </c>
      <c r="AX819" s="87" t="str">
        <f>IF(K819&gt;1,VLOOKUP(A819,'settings-routing'!A:I,9,0),"")</f>
        <v/>
      </c>
    </row>
    <row r="820" ht="12.75" hidden="1" customHeight="1">
      <c r="A820" s="50" t="s">
        <v>1779</v>
      </c>
      <c r="B820" s="50" t="s">
        <v>1780</v>
      </c>
      <c r="C820" s="50">
        <f t="shared" si="2"/>
        <v>0</v>
      </c>
      <c r="D820" s="80">
        <f>SUMIF('Stocks 101-111'!$J:$J,'item dashboard'!A820,'Stocks 101-111'!K:K)</f>
        <v>0</v>
      </c>
      <c r="E820" s="80">
        <f>SUMIF('Stocks 101-111'!$J:$J,'item dashboard'!A820,'Stocks 101-111'!$L:$L)</f>
        <v>0</v>
      </c>
      <c r="F820" s="81">
        <f t="shared" si="3"/>
        <v>0</v>
      </c>
      <c r="G820" s="82">
        <f t="shared" si="4"/>
        <v>0</v>
      </c>
      <c r="H820" s="50">
        <f>SUMIFS('sys-backorder details'!$M:$M,'sys-backorder details'!$E:$E,'item dashboard'!A820,'sys-backorder details'!$V:$V,"")</f>
        <v>0</v>
      </c>
      <c r="I820" s="83">
        <f>SUMIF('settings-routing'!$I:$I,'item dashboard'!A820,'settings-routing'!$O:$O)</f>
        <v>0</v>
      </c>
      <c r="J820" s="50">
        <f>SUMIFS('sys-backorder details'!$M:$M,'sys-backorder details'!$E:$E,'item dashboard'!A820,'sys-backorder details'!$V:$V,"Call off")</f>
        <v>0</v>
      </c>
      <c r="K820" s="84">
        <f t="shared" si="5"/>
        <v>0</v>
      </c>
      <c r="L820" s="84">
        <f>SUMIF('Production Plan'!$E:$E,'item dashboard'!A820,'Production Plan'!$N:$N)</f>
        <v>0</v>
      </c>
      <c r="M820" s="85" t="str">
        <f t="shared" si="6"/>
        <v>B-L25-W210-SPAK-5 Ltr. White Printed Blue Ring Spak jerrycan</v>
      </c>
      <c r="N820" s="86">
        <f>SUMIFS('sys inv movment rpt'!$M:$M,'sys inv movment rpt'!$L:$L,$M820,'sys inv movment rpt'!$N:$N,N$1)</f>
        <v>0</v>
      </c>
      <c r="O820" s="86">
        <f>SUMIFS('sys inv movment rpt'!$M:$M,'sys inv movment rpt'!$L:$L,$M820,'sys inv movment rpt'!$N:$N,O$1)</f>
        <v>0</v>
      </c>
      <c r="P820" s="86">
        <f>SUMIFS('sys inv movment rpt'!$M:$M,'sys inv movment rpt'!$L:$L,$M820,'sys inv movment rpt'!$N:$N,P$1)</f>
        <v>0</v>
      </c>
      <c r="Q820" s="86">
        <f>SUMIFS('sys inv movment rpt'!$M:$M,'sys inv movment rpt'!$L:$L,$M820,'sys inv movment rpt'!$N:$N,Q$1)</f>
        <v>0</v>
      </c>
      <c r="R820" s="86">
        <f>SUMIFS('sys inv movment rpt'!$M:$M,'sys inv movment rpt'!$L:$L,$M820,'sys inv movment rpt'!$N:$N,R$1)</f>
        <v>0</v>
      </c>
      <c r="S820" s="86">
        <f>SUMIFS('sys inv movment rpt'!$M:$M,'sys inv movment rpt'!$L:$L,$M820,'sys inv movment rpt'!$N:$N,S$1)</f>
        <v>0</v>
      </c>
      <c r="T820" s="86">
        <f>SUMIFS('sys inv movment rpt'!$M:$M,'sys inv movment rpt'!$L:$L,$M820,'sys inv movment rpt'!$N:$N,T$1)</f>
        <v>0</v>
      </c>
      <c r="U820" s="86">
        <f>SUMIFS('sys inv movment rpt'!$M:$M,'sys inv movment rpt'!$L:$L,$M820,'sys inv movment rpt'!$N:$N,U$1)</f>
        <v>0</v>
      </c>
      <c r="V820" s="86">
        <f>SUMIFS('sys inv movment rpt'!$M:$M,'sys inv movment rpt'!$L:$L,$M820,'sys inv movment rpt'!$N:$N,V$1)</f>
        <v>0</v>
      </c>
      <c r="W820" s="86">
        <f>SUMIFS('sys inv movment rpt'!$M:$M,'sys inv movment rpt'!$L:$L,$M820,'sys inv movment rpt'!$N:$N,W$1)</f>
        <v>0</v>
      </c>
      <c r="X820" s="86">
        <f>SUMIFS('sys inv movment rpt'!$M:$M,'sys inv movment rpt'!$L:$L,$M820,'sys inv movment rpt'!$N:$N,X$1)</f>
        <v>0</v>
      </c>
      <c r="Y820" s="86">
        <f>SUMIFS('sys inv movment rpt'!$M:$M,'sys inv movment rpt'!$L:$L,$M820,'sys inv movment rpt'!$N:$N,Y$1)</f>
        <v>0</v>
      </c>
      <c r="Z820" s="86">
        <f>SUMIFS('sys inv movment rpt'!$M:$M,'sys inv movment rpt'!$L:$L,$M820,'sys inv movment rpt'!$N:$N,Z$1)</f>
        <v>0</v>
      </c>
      <c r="AA820" s="86">
        <f>SUMIFS('sys inv movment rpt'!$M:$M,'sys inv movment rpt'!$L:$L,$M820,'sys inv movment rpt'!$N:$N,AA$1)</f>
        <v>0</v>
      </c>
      <c r="AB820" s="86">
        <f>SUMIFS('sys inv movment rpt'!$M:$M,'sys inv movment rpt'!$L:$L,$M820,'sys inv movment rpt'!$N:$N,AB$1)</f>
        <v>0</v>
      </c>
      <c r="AC820" s="86">
        <f>SUMIFS('sys inv movment rpt'!$M:$M,'sys inv movment rpt'!$L:$L,$M820,'sys inv movment rpt'!$N:$N,AC$1)</f>
        <v>0</v>
      </c>
      <c r="AD820" s="86">
        <f>SUMIFS('sys inv movment rpt'!$M:$M,'sys inv movment rpt'!$L:$L,$M820,'sys inv movment rpt'!$N:$N,AD$1)</f>
        <v>0</v>
      </c>
      <c r="AE820" s="86">
        <f>SUMIFS('sys inv movment rpt'!$M:$M,'sys inv movment rpt'!$L:$L,$M820,'sys inv movment rpt'!$N:$N,AE$1)</f>
        <v>0</v>
      </c>
      <c r="AF820" s="86">
        <f>SUMIFS('sys inv movment rpt'!$M:$M,'sys inv movment rpt'!$L:$L,$M820,'sys inv movment rpt'!$N:$N,AF$1)</f>
        <v>0</v>
      </c>
      <c r="AG820" s="86">
        <f>SUMIFS('sys inv movment rpt'!$M:$M,'sys inv movment rpt'!$L:$L,$M820,'sys inv movment rpt'!$N:$N,AG$1)</f>
        <v>0</v>
      </c>
      <c r="AH820" s="86">
        <f>SUMIFS('sys inv movment rpt'!$M:$M,'sys inv movment rpt'!$L:$L,$M820,'sys inv movment rpt'!$N:$N,AH$1)</f>
        <v>0</v>
      </c>
      <c r="AI820" s="86">
        <f>SUMIFS('sys inv movment rpt'!$M:$M,'sys inv movment rpt'!$L:$L,$M820,'sys inv movment rpt'!$N:$N,AI$1)</f>
        <v>0</v>
      </c>
      <c r="AJ820" s="86">
        <f>SUMIFS('sys inv movment rpt'!$M:$M,'sys inv movment rpt'!$L:$L,$M820,'sys inv movment rpt'!$N:$N,AJ$1)</f>
        <v>0</v>
      </c>
      <c r="AK820" s="86">
        <f>SUMIFS('sys inv movment rpt'!$M:$M,'sys inv movment rpt'!$L:$L,$M820,'sys inv movment rpt'!$N:$N,AK$1)</f>
        <v>0</v>
      </c>
      <c r="AL820" s="86">
        <f>SUMIFS('sys inv movment rpt'!$M:$M,'sys inv movment rpt'!$L:$L,$M820,'sys inv movment rpt'!$N:$N,AL$1)</f>
        <v>0</v>
      </c>
      <c r="AM820" s="86">
        <f>SUMIFS('sys inv movment rpt'!$M:$M,'sys inv movment rpt'!$L:$L,$M820,'sys inv movment rpt'!$N:$N,AM$1)</f>
        <v>0</v>
      </c>
      <c r="AN820" s="86">
        <f>SUMIFS('sys inv movment rpt'!$M:$M,'sys inv movment rpt'!$L:$L,$M820,'sys inv movment rpt'!$N:$N,AN$1)</f>
        <v>0</v>
      </c>
      <c r="AO820" s="86">
        <f>SUMIFS('sys inv movment rpt'!$M:$M,'sys inv movment rpt'!$L:$L,$M820,'sys inv movment rpt'!$N:$N,AO$1)</f>
        <v>0</v>
      </c>
      <c r="AP820" s="86">
        <f>SUMIFS('sys inv movment rpt'!$M:$M,'sys inv movment rpt'!$L:$L,$M820,'sys inv movment rpt'!$N:$N,AP$1)</f>
        <v>0</v>
      </c>
      <c r="AQ820" s="86">
        <f>SUMIFS('sys inv movment rpt'!$M:$M,'sys inv movment rpt'!$L:$L,$M820,'sys inv movment rpt'!$N:$N,AQ$1)</f>
        <v>0</v>
      </c>
      <c r="AR820" s="86">
        <f>SUMIFS('sys inv movment rpt'!$M:$M,'sys inv movment rpt'!$L:$L,$M820,'sys inv movment rpt'!$N:$N,AR$1)</f>
        <v>0</v>
      </c>
      <c r="AS820" s="86">
        <f>SUMIFS('sys inv movment rpt'!$M:$M,'sys inv movment rpt'!$L:$L,$M820,'sys inv movment rpt'!$N:$N,AS$1)</f>
        <v>0</v>
      </c>
      <c r="AT820" s="86">
        <f>SUMIFS('sys inv movment rpt'!$M:$M,'sys inv movment rpt'!$L:$L,$M820,'sys inv movment rpt'!$N:$N,AT$1)</f>
        <v>0</v>
      </c>
      <c r="AU820" s="86">
        <f>SUMIFS('sys inv movment rpt'!$M:$M,'sys inv movment rpt'!$L:$L,$M820,'sys inv movment rpt'!$N:$N,AU$1)</f>
        <v>0</v>
      </c>
      <c r="AV820" s="86">
        <f>SUMIFS('sys inv movment rpt'!$M:$M,'sys inv movment rpt'!$L:$L,$M820,'sys inv movment rpt'!$N:$N,AV$1)</f>
        <v>0</v>
      </c>
      <c r="AW820" s="87" t="str">
        <f>IFERROR(VLOOKUP(A820,'sys-backorder details'!E:U,17,0),"-")</f>
        <v>-</v>
      </c>
      <c r="AX820" s="87" t="str">
        <f>IF(K820&gt;1,VLOOKUP(A820,'settings-routing'!A:I,9,0),"")</f>
        <v/>
      </c>
    </row>
    <row r="821" ht="12.75" hidden="1" customHeight="1">
      <c r="A821" s="28" t="s">
        <v>1781</v>
      </c>
      <c r="B821" s="28" t="s">
        <v>1782</v>
      </c>
      <c r="C821" s="50">
        <f t="shared" si="2"/>
        <v>0</v>
      </c>
      <c r="D821" s="80">
        <f>SUMIF('Stocks 101-111'!$J:$J,'item dashboard'!A821,'Stocks 101-111'!K:K)</f>
        <v>0</v>
      </c>
      <c r="E821" s="80">
        <f>SUMIF('Stocks 101-111'!$J:$J,'item dashboard'!A821,'Stocks 101-111'!$L:$L)</f>
        <v>0</v>
      </c>
      <c r="F821" s="81">
        <f t="shared" si="3"/>
        <v>0</v>
      </c>
      <c r="G821" s="82">
        <f t="shared" si="4"/>
        <v>0.02857142857</v>
      </c>
      <c r="H821" s="50">
        <f>SUMIFS('sys-backorder details'!$M:$M,'sys-backorder details'!$E:$E,'item dashboard'!A821,'sys-backorder details'!$V:$V,"")</f>
        <v>0</v>
      </c>
      <c r="I821" s="83">
        <f>SUMIF('settings-routing'!$I:$I,'item dashboard'!A821,'settings-routing'!$O:$O)</f>
        <v>0</v>
      </c>
      <c r="J821" s="50">
        <f>SUMIFS('sys-backorder details'!$M:$M,'sys-backorder details'!$E:$E,'item dashboard'!A821,'sys-backorder details'!$V:$V,"Call off")</f>
        <v>0</v>
      </c>
      <c r="K821" s="84">
        <f t="shared" si="5"/>
        <v>0</v>
      </c>
      <c r="L821" s="84">
        <f>SUMIF('Production Plan'!$E:$E,'item dashboard'!A821,'Production Plan'!$N:$N)</f>
        <v>0</v>
      </c>
      <c r="M821" s="85" t="str">
        <f t="shared" si="6"/>
        <v>B-L25-W210SUDI-5 Ltr. White Printed Sudi Teepol jerrycan</v>
      </c>
      <c r="N821" s="86">
        <f>SUMIFS('sys inv movment rpt'!$M:$M,'sys inv movment rpt'!$L:$L,$M821,'sys inv movment rpt'!$N:$N,N$1)</f>
        <v>0</v>
      </c>
      <c r="O821" s="86">
        <f>SUMIFS('sys inv movment rpt'!$M:$M,'sys inv movment rpt'!$L:$L,$M821,'sys inv movment rpt'!$N:$N,O$1)</f>
        <v>0</v>
      </c>
      <c r="P821" s="86">
        <f>SUMIFS('sys inv movment rpt'!$M:$M,'sys inv movment rpt'!$L:$L,$M821,'sys inv movment rpt'!$N:$N,P$1)</f>
        <v>0</v>
      </c>
      <c r="Q821" s="86">
        <f>SUMIFS('sys inv movment rpt'!$M:$M,'sys inv movment rpt'!$L:$L,$M821,'sys inv movment rpt'!$N:$N,Q$1)</f>
        <v>0</v>
      </c>
      <c r="R821" s="86">
        <f>SUMIFS('sys inv movment rpt'!$M:$M,'sys inv movment rpt'!$L:$L,$M821,'sys inv movment rpt'!$N:$N,R$1)</f>
        <v>0</v>
      </c>
      <c r="S821" s="86">
        <f>SUMIFS('sys inv movment rpt'!$M:$M,'sys inv movment rpt'!$L:$L,$M821,'sys inv movment rpt'!$N:$N,S$1)</f>
        <v>0</v>
      </c>
      <c r="T821" s="86">
        <f>SUMIFS('sys inv movment rpt'!$M:$M,'sys inv movment rpt'!$L:$L,$M821,'sys inv movment rpt'!$N:$N,T$1)</f>
        <v>0</v>
      </c>
      <c r="U821" s="86">
        <f>SUMIFS('sys inv movment rpt'!$M:$M,'sys inv movment rpt'!$L:$L,$M821,'sys inv movment rpt'!$N:$N,U$1)</f>
        <v>0</v>
      </c>
      <c r="V821" s="86">
        <f>SUMIFS('sys inv movment rpt'!$M:$M,'sys inv movment rpt'!$L:$L,$M821,'sys inv movment rpt'!$N:$N,V$1)</f>
        <v>2120</v>
      </c>
      <c r="W821" s="86">
        <f>SUMIFS('sys inv movment rpt'!$M:$M,'sys inv movment rpt'!$L:$L,$M821,'sys inv movment rpt'!$N:$N,W$1)</f>
        <v>0</v>
      </c>
      <c r="X821" s="86">
        <f>SUMIFS('sys inv movment rpt'!$M:$M,'sys inv movment rpt'!$L:$L,$M821,'sys inv movment rpt'!$N:$N,X$1)</f>
        <v>0</v>
      </c>
      <c r="Y821" s="86">
        <f>SUMIFS('sys inv movment rpt'!$M:$M,'sys inv movment rpt'!$L:$L,$M821,'sys inv movment rpt'!$N:$N,Y$1)</f>
        <v>0</v>
      </c>
      <c r="Z821" s="86">
        <f>SUMIFS('sys inv movment rpt'!$M:$M,'sys inv movment rpt'!$L:$L,$M821,'sys inv movment rpt'!$N:$N,Z$1)</f>
        <v>0</v>
      </c>
      <c r="AA821" s="86">
        <f>SUMIFS('sys inv movment rpt'!$M:$M,'sys inv movment rpt'!$L:$L,$M821,'sys inv movment rpt'!$N:$N,AA$1)</f>
        <v>0</v>
      </c>
      <c r="AB821" s="86">
        <f>SUMIFS('sys inv movment rpt'!$M:$M,'sys inv movment rpt'!$L:$L,$M821,'sys inv movment rpt'!$N:$N,AB$1)</f>
        <v>0</v>
      </c>
      <c r="AC821" s="86">
        <f>SUMIFS('sys inv movment rpt'!$M:$M,'sys inv movment rpt'!$L:$L,$M821,'sys inv movment rpt'!$N:$N,AC$1)</f>
        <v>0</v>
      </c>
      <c r="AD821" s="86">
        <f>SUMIFS('sys inv movment rpt'!$M:$M,'sys inv movment rpt'!$L:$L,$M821,'sys inv movment rpt'!$N:$N,AD$1)</f>
        <v>0</v>
      </c>
      <c r="AE821" s="86">
        <f>SUMIFS('sys inv movment rpt'!$M:$M,'sys inv movment rpt'!$L:$L,$M821,'sys inv movment rpt'!$N:$N,AE$1)</f>
        <v>0</v>
      </c>
      <c r="AF821" s="86">
        <f>SUMIFS('sys inv movment rpt'!$M:$M,'sys inv movment rpt'!$L:$L,$M821,'sys inv movment rpt'!$N:$N,AF$1)</f>
        <v>0</v>
      </c>
      <c r="AG821" s="86">
        <f>SUMIFS('sys inv movment rpt'!$M:$M,'sys inv movment rpt'!$L:$L,$M821,'sys inv movment rpt'!$N:$N,AG$1)</f>
        <v>0</v>
      </c>
      <c r="AH821" s="86">
        <f>SUMIFS('sys inv movment rpt'!$M:$M,'sys inv movment rpt'!$L:$L,$M821,'sys inv movment rpt'!$N:$N,AH$1)</f>
        <v>0</v>
      </c>
      <c r="AI821" s="86">
        <f>SUMIFS('sys inv movment rpt'!$M:$M,'sys inv movment rpt'!$L:$L,$M821,'sys inv movment rpt'!$N:$N,AI$1)</f>
        <v>0</v>
      </c>
      <c r="AJ821" s="86">
        <f>SUMIFS('sys inv movment rpt'!$M:$M,'sys inv movment rpt'!$L:$L,$M821,'sys inv movment rpt'!$N:$N,AJ$1)</f>
        <v>0</v>
      </c>
      <c r="AK821" s="86">
        <f>SUMIFS('sys inv movment rpt'!$M:$M,'sys inv movment rpt'!$L:$L,$M821,'sys inv movment rpt'!$N:$N,AK$1)</f>
        <v>0</v>
      </c>
      <c r="AL821" s="86">
        <f>SUMIFS('sys inv movment rpt'!$M:$M,'sys inv movment rpt'!$L:$L,$M821,'sys inv movment rpt'!$N:$N,AL$1)</f>
        <v>0</v>
      </c>
      <c r="AM821" s="86">
        <f>SUMIFS('sys inv movment rpt'!$M:$M,'sys inv movment rpt'!$L:$L,$M821,'sys inv movment rpt'!$N:$N,AM$1)</f>
        <v>0</v>
      </c>
      <c r="AN821" s="86">
        <f>SUMIFS('sys inv movment rpt'!$M:$M,'sys inv movment rpt'!$L:$L,$M821,'sys inv movment rpt'!$N:$N,AN$1)</f>
        <v>0</v>
      </c>
      <c r="AO821" s="86">
        <f>SUMIFS('sys inv movment rpt'!$M:$M,'sys inv movment rpt'!$L:$L,$M821,'sys inv movment rpt'!$N:$N,AO$1)</f>
        <v>0</v>
      </c>
      <c r="AP821" s="86">
        <f>SUMIFS('sys inv movment rpt'!$M:$M,'sys inv movment rpt'!$L:$L,$M821,'sys inv movment rpt'!$N:$N,AP$1)</f>
        <v>0</v>
      </c>
      <c r="AQ821" s="86">
        <f>SUMIFS('sys inv movment rpt'!$M:$M,'sys inv movment rpt'!$L:$L,$M821,'sys inv movment rpt'!$N:$N,AQ$1)</f>
        <v>0</v>
      </c>
      <c r="AR821" s="86">
        <f>SUMIFS('sys inv movment rpt'!$M:$M,'sys inv movment rpt'!$L:$L,$M821,'sys inv movment rpt'!$N:$N,AR$1)</f>
        <v>0</v>
      </c>
      <c r="AS821" s="86">
        <f>SUMIFS('sys inv movment rpt'!$M:$M,'sys inv movment rpt'!$L:$L,$M821,'sys inv movment rpt'!$N:$N,AS$1)</f>
        <v>0</v>
      </c>
      <c r="AT821" s="86">
        <f>SUMIFS('sys inv movment rpt'!$M:$M,'sys inv movment rpt'!$L:$L,$M821,'sys inv movment rpt'!$N:$N,AT$1)</f>
        <v>0</v>
      </c>
      <c r="AU821" s="86">
        <f>SUMIFS('sys inv movment rpt'!$M:$M,'sys inv movment rpt'!$L:$L,$M821,'sys inv movment rpt'!$N:$N,AU$1)</f>
        <v>0</v>
      </c>
      <c r="AV821" s="86">
        <f>SUMIFS('sys inv movment rpt'!$M:$M,'sys inv movment rpt'!$L:$L,$M821,'sys inv movment rpt'!$N:$N,AV$1)</f>
        <v>0</v>
      </c>
      <c r="AW821" s="87" t="str">
        <f>IFERROR(VLOOKUP(A821,'sys-backorder details'!E:U,17,0),"-")</f>
        <v>-</v>
      </c>
      <c r="AX821" s="87" t="str">
        <f>IF(K821&gt;1,VLOOKUP(A821,'settings-routing'!A:I,9,0),"")</f>
        <v/>
      </c>
    </row>
    <row r="822" ht="12.75" hidden="1" customHeight="1">
      <c r="A822" s="50" t="s">
        <v>1783</v>
      </c>
      <c r="B822" s="50" t="s">
        <v>1784</v>
      </c>
      <c r="C822" s="50">
        <f t="shared" si="2"/>
        <v>0</v>
      </c>
      <c r="D822" s="80">
        <f>SUMIF('Stocks 101-111'!$J:$J,'item dashboard'!A822,'Stocks 101-111'!K:K)</f>
        <v>0</v>
      </c>
      <c r="E822" s="80">
        <f>SUMIF('Stocks 101-111'!$J:$J,'item dashboard'!A822,'Stocks 101-111'!$L:$L)</f>
        <v>0</v>
      </c>
      <c r="F822" s="81">
        <f t="shared" si="3"/>
        <v>0</v>
      </c>
      <c r="G822" s="82">
        <f t="shared" si="4"/>
        <v>0</v>
      </c>
      <c r="H822" s="50">
        <f>SUMIFS('sys-backorder details'!$M:$M,'sys-backorder details'!$E:$E,'item dashboard'!A822,'sys-backorder details'!$V:$V,"")</f>
        <v>0</v>
      </c>
      <c r="I822" s="83">
        <f>SUMIF('settings-routing'!$I:$I,'item dashboard'!A822,'settings-routing'!$O:$O)</f>
        <v>0</v>
      </c>
      <c r="J822" s="50">
        <f>SUMIFS('sys-backorder details'!$M:$M,'sys-backorder details'!$E:$E,'item dashboard'!A822,'sys-backorder details'!$V:$V,"Call off")</f>
        <v>0</v>
      </c>
      <c r="K822" s="84">
        <f t="shared" si="5"/>
        <v>0</v>
      </c>
      <c r="L822" s="84">
        <f>SUMIF('Production Plan'!$E:$E,'item dashboard'!A822,'Production Plan'!$N:$N)</f>
        <v>0</v>
      </c>
      <c r="M822" s="85" t="str">
        <f t="shared" si="6"/>
        <v>B-L25-W210T/WAX-5 Ltr. white jerrycan</v>
      </c>
      <c r="N822" s="86">
        <f>SUMIFS('sys inv movment rpt'!$M:$M,'sys inv movment rpt'!$L:$L,$M822,'sys inv movment rpt'!$N:$N,N$1)</f>
        <v>0</v>
      </c>
      <c r="O822" s="86">
        <f>SUMIFS('sys inv movment rpt'!$M:$M,'sys inv movment rpt'!$L:$L,$M822,'sys inv movment rpt'!$N:$N,O$1)</f>
        <v>0</v>
      </c>
      <c r="P822" s="86">
        <f>SUMIFS('sys inv movment rpt'!$M:$M,'sys inv movment rpt'!$L:$L,$M822,'sys inv movment rpt'!$N:$N,P$1)</f>
        <v>0</v>
      </c>
      <c r="Q822" s="86">
        <f>SUMIFS('sys inv movment rpt'!$M:$M,'sys inv movment rpt'!$L:$L,$M822,'sys inv movment rpt'!$N:$N,Q$1)</f>
        <v>0</v>
      </c>
      <c r="R822" s="86">
        <f>SUMIFS('sys inv movment rpt'!$M:$M,'sys inv movment rpt'!$L:$L,$M822,'sys inv movment rpt'!$N:$N,R$1)</f>
        <v>0</v>
      </c>
      <c r="S822" s="86">
        <f>SUMIFS('sys inv movment rpt'!$M:$M,'sys inv movment rpt'!$L:$L,$M822,'sys inv movment rpt'!$N:$N,S$1)</f>
        <v>0</v>
      </c>
      <c r="T822" s="86">
        <f>SUMIFS('sys inv movment rpt'!$M:$M,'sys inv movment rpt'!$L:$L,$M822,'sys inv movment rpt'!$N:$N,T$1)</f>
        <v>0</v>
      </c>
      <c r="U822" s="86">
        <f>SUMIFS('sys inv movment rpt'!$M:$M,'sys inv movment rpt'!$L:$L,$M822,'sys inv movment rpt'!$N:$N,U$1)</f>
        <v>0</v>
      </c>
      <c r="V822" s="86">
        <f>SUMIFS('sys inv movment rpt'!$M:$M,'sys inv movment rpt'!$L:$L,$M822,'sys inv movment rpt'!$N:$N,V$1)</f>
        <v>0</v>
      </c>
      <c r="W822" s="86">
        <f>SUMIFS('sys inv movment rpt'!$M:$M,'sys inv movment rpt'!$L:$L,$M822,'sys inv movment rpt'!$N:$N,W$1)</f>
        <v>0</v>
      </c>
      <c r="X822" s="86">
        <f>SUMIFS('sys inv movment rpt'!$M:$M,'sys inv movment rpt'!$L:$L,$M822,'sys inv movment rpt'!$N:$N,X$1)</f>
        <v>0</v>
      </c>
      <c r="Y822" s="86">
        <f>SUMIFS('sys inv movment rpt'!$M:$M,'sys inv movment rpt'!$L:$L,$M822,'sys inv movment rpt'!$N:$N,Y$1)</f>
        <v>0</v>
      </c>
      <c r="Z822" s="86">
        <f>SUMIFS('sys inv movment rpt'!$M:$M,'sys inv movment rpt'!$L:$L,$M822,'sys inv movment rpt'!$N:$N,Z$1)</f>
        <v>0</v>
      </c>
      <c r="AA822" s="86">
        <f>SUMIFS('sys inv movment rpt'!$M:$M,'sys inv movment rpt'!$L:$L,$M822,'sys inv movment rpt'!$N:$N,AA$1)</f>
        <v>0</v>
      </c>
      <c r="AB822" s="86">
        <f>SUMIFS('sys inv movment rpt'!$M:$M,'sys inv movment rpt'!$L:$L,$M822,'sys inv movment rpt'!$N:$N,AB$1)</f>
        <v>0</v>
      </c>
      <c r="AC822" s="86">
        <f>SUMIFS('sys inv movment rpt'!$M:$M,'sys inv movment rpt'!$L:$L,$M822,'sys inv movment rpt'!$N:$N,AC$1)</f>
        <v>0</v>
      </c>
      <c r="AD822" s="86">
        <f>SUMIFS('sys inv movment rpt'!$M:$M,'sys inv movment rpt'!$L:$L,$M822,'sys inv movment rpt'!$N:$N,AD$1)</f>
        <v>0</v>
      </c>
      <c r="AE822" s="86">
        <f>SUMIFS('sys inv movment rpt'!$M:$M,'sys inv movment rpt'!$L:$L,$M822,'sys inv movment rpt'!$N:$N,AE$1)</f>
        <v>0</v>
      </c>
      <c r="AF822" s="86">
        <f>SUMIFS('sys inv movment rpt'!$M:$M,'sys inv movment rpt'!$L:$L,$M822,'sys inv movment rpt'!$N:$N,AF$1)</f>
        <v>0</v>
      </c>
      <c r="AG822" s="86">
        <f>SUMIFS('sys inv movment rpt'!$M:$M,'sys inv movment rpt'!$L:$L,$M822,'sys inv movment rpt'!$N:$N,AG$1)</f>
        <v>0</v>
      </c>
      <c r="AH822" s="86">
        <f>SUMIFS('sys inv movment rpt'!$M:$M,'sys inv movment rpt'!$L:$L,$M822,'sys inv movment rpt'!$N:$N,AH$1)</f>
        <v>0</v>
      </c>
      <c r="AI822" s="86">
        <f>SUMIFS('sys inv movment rpt'!$M:$M,'sys inv movment rpt'!$L:$L,$M822,'sys inv movment rpt'!$N:$N,AI$1)</f>
        <v>0</v>
      </c>
      <c r="AJ822" s="86">
        <f>SUMIFS('sys inv movment rpt'!$M:$M,'sys inv movment rpt'!$L:$L,$M822,'sys inv movment rpt'!$N:$N,AJ$1)</f>
        <v>0</v>
      </c>
      <c r="AK822" s="86">
        <f>SUMIFS('sys inv movment rpt'!$M:$M,'sys inv movment rpt'!$L:$L,$M822,'sys inv movment rpt'!$N:$N,AK$1)</f>
        <v>0</v>
      </c>
      <c r="AL822" s="86">
        <f>SUMIFS('sys inv movment rpt'!$M:$M,'sys inv movment rpt'!$L:$L,$M822,'sys inv movment rpt'!$N:$N,AL$1)</f>
        <v>0</v>
      </c>
      <c r="AM822" s="86">
        <f>SUMIFS('sys inv movment rpt'!$M:$M,'sys inv movment rpt'!$L:$L,$M822,'sys inv movment rpt'!$N:$N,AM$1)</f>
        <v>0</v>
      </c>
      <c r="AN822" s="86">
        <f>SUMIFS('sys inv movment rpt'!$M:$M,'sys inv movment rpt'!$L:$L,$M822,'sys inv movment rpt'!$N:$N,AN$1)</f>
        <v>0</v>
      </c>
      <c r="AO822" s="86">
        <f>SUMIFS('sys inv movment rpt'!$M:$M,'sys inv movment rpt'!$L:$L,$M822,'sys inv movment rpt'!$N:$N,AO$1)</f>
        <v>0</v>
      </c>
      <c r="AP822" s="86">
        <f>SUMIFS('sys inv movment rpt'!$M:$M,'sys inv movment rpt'!$L:$L,$M822,'sys inv movment rpt'!$N:$N,AP$1)</f>
        <v>0</v>
      </c>
      <c r="AQ822" s="86">
        <f>SUMIFS('sys inv movment rpt'!$M:$M,'sys inv movment rpt'!$L:$L,$M822,'sys inv movment rpt'!$N:$N,AQ$1)</f>
        <v>0</v>
      </c>
      <c r="AR822" s="86">
        <f>SUMIFS('sys inv movment rpt'!$M:$M,'sys inv movment rpt'!$L:$L,$M822,'sys inv movment rpt'!$N:$N,AR$1)</f>
        <v>0</v>
      </c>
      <c r="AS822" s="86">
        <f>SUMIFS('sys inv movment rpt'!$M:$M,'sys inv movment rpt'!$L:$L,$M822,'sys inv movment rpt'!$N:$N,AS$1)</f>
        <v>0</v>
      </c>
      <c r="AT822" s="86">
        <f>SUMIFS('sys inv movment rpt'!$M:$M,'sys inv movment rpt'!$L:$L,$M822,'sys inv movment rpt'!$N:$N,AT$1)</f>
        <v>0</v>
      </c>
      <c r="AU822" s="86">
        <f>SUMIFS('sys inv movment rpt'!$M:$M,'sys inv movment rpt'!$L:$L,$M822,'sys inv movment rpt'!$N:$N,AU$1)</f>
        <v>0</v>
      </c>
      <c r="AV822" s="86">
        <f>SUMIFS('sys inv movment rpt'!$M:$M,'sys inv movment rpt'!$L:$L,$M822,'sys inv movment rpt'!$N:$N,AV$1)</f>
        <v>0</v>
      </c>
      <c r="AW822" s="87" t="str">
        <f>IFERROR(VLOOKUP(A822,'sys-backorder details'!E:U,17,0),"-")</f>
        <v>-</v>
      </c>
      <c r="AX822" s="87" t="str">
        <f>IF(K822&gt;1,VLOOKUP(A822,'settings-routing'!A:I,9,0),"")</f>
        <v/>
      </c>
    </row>
    <row r="823" ht="12.75" hidden="1" customHeight="1">
      <c r="A823" s="50" t="s">
        <v>1785</v>
      </c>
      <c r="B823" s="50" t="s">
        <v>1786</v>
      </c>
      <c r="C823" s="50">
        <f t="shared" si="2"/>
        <v>0</v>
      </c>
      <c r="D823" s="80">
        <f>SUMIF('Stocks 101-111'!$J:$J,'item dashboard'!A823,'Stocks 101-111'!K:K)</f>
        <v>0</v>
      </c>
      <c r="E823" s="80">
        <f>SUMIF('Stocks 101-111'!$J:$J,'item dashboard'!A823,'Stocks 101-111'!$L:$L)</f>
        <v>0</v>
      </c>
      <c r="F823" s="81">
        <f t="shared" si="3"/>
        <v>0</v>
      </c>
      <c r="G823" s="82">
        <f t="shared" si="4"/>
        <v>0</v>
      </c>
      <c r="H823" s="50">
        <f>SUMIFS('sys-backorder details'!$M:$M,'sys-backorder details'!$E:$E,'item dashboard'!A823,'sys-backorder details'!$V:$V,"")</f>
        <v>0</v>
      </c>
      <c r="I823" s="83">
        <f>SUMIF('settings-routing'!$I:$I,'item dashboard'!A823,'settings-routing'!$O:$O)</f>
        <v>0</v>
      </c>
      <c r="J823" s="50">
        <f>SUMIFS('sys-backorder details'!$M:$M,'sys-backorder details'!$E:$E,'item dashboard'!A823,'sys-backorder details'!$V:$V,"Call off")</f>
        <v>0</v>
      </c>
      <c r="K823" s="84">
        <f t="shared" si="5"/>
        <v>0</v>
      </c>
      <c r="L823" s="84">
        <f>SUMIF('Production Plan'!$E:$E,'item dashboard'!A823,'Production Plan'!$N:$N)</f>
        <v>0</v>
      </c>
      <c r="M823" s="85" t="str">
        <f t="shared" si="6"/>
        <v>B-L25-W230-5 Ltr. White Jerrycan</v>
      </c>
      <c r="N823" s="86">
        <f>SUMIFS('sys inv movment rpt'!$M:$M,'sys inv movment rpt'!$L:$L,$M823,'sys inv movment rpt'!$N:$N,N$1)</f>
        <v>0</v>
      </c>
      <c r="O823" s="86">
        <f>SUMIFS('sys inv movment rpt'!$M:$M,'sys inv movment rpt'!$L:$L,$M823,'sys inv movment rpt'!$N:$N,O$1)</f>
        <v>0</v>
      </c>
      <c r="P823" s="86">
        <f>SUMIFS('sys inv movment rpt'!$M:$M,'sys inv movment rpt'!$L:$L,$M823,'sys inv movment rpt'!$N:$N,P$1)</f>
        <v>0</v>
      </c>
      <c r="Q823" s="86">
        <f>SUMIFS('sys inv movment rpt'!$M:$M,'sys inv movment rpt'!$L:$L,$M823,'sys inv movment rpt'!$N:$N,Q$1)</f>
        <v>0</v>
      </c>
      <c r="R823" s="86">
        <f>SUMIFS('sys inv movment rpt'!$M:$M,'sys inv movment rpt'!$L:$L,$M823,'sys inv movment rpt'!$N:$N,R$1)</f>
        <v>0</v>
      </c>
      <c r="S823" s="86">
        <f>SUMIFS('sys inv movment rpt'!$M:$M,'sys inv movment rpt'!$L:$L,$M823,'sys inv movment rpt'!$N:$N,S$1)</f>
        <v>0</v>
      </c>
      <c r="T823" s="86">
        <f>SUMIFS('sys inv movment rpt'!$M:$M,'sys inv movment rpt'!$L:$L,$M823,'sys inv movment rpt'!$N:$N,T$1)</f>
        <v>0</v>
      </c>
      <c r="U823" s="86">
        <f>SUMIFS('sys inv movment rpt'!$M:$M,'sys inv movment rpt'!$L:$L,$M823,'sys inv movment rpt'!$N:$N,U$1)</f>
        <v>0</v>
      </c>
      <c r="V823" s="86">
        <f>SUMIFS('sys inv movment rpt'!$M:$M,'sys inv movment rpt'!$L:$L,$M823,'sys inv movment rpt'!$N:$N,V$1)</f>
        <v>0</v>
      </c>
      <c r="W823" s="86">
        <f>SUMIFS('sys inv movment rpt'!$M:$M,'sys inv movment rpt'!$L:$L,$M823,'sys inv movment rpt'!$N:$N,W$1)</f>
        <v>0</v>
      </c>
      <c r="X823" s="86">
        <f>SUMIFS('sys inv movment rpt'!$M:$M,'sys inv movment rpt'!$L:$L,$M823,'sys inv movment rpt'!$N:$N,X$1)</f>
        <v>0</v>
      </c>
      <c r="Y823" s="86">
        <f>SUMIFS('sys inv movment rpt'!$M:$M,'sys inv movment rpt'!$L:$L,$M823,'sys inv movment rpt'!$N:$N,Y$1)</f>
        <v>0</v>
      </c>
      <c r="Z823" s="86">
        <f>SUMIFS('sys inv movment rpt'!$M:$M,'sys inv movment rpt'!$L:$L,$M823,'sys inv movment rpt'!$N:$N,Z$1)</f>
        <v>0</v>
      </c>
      <c r="AA823" s="86">
        <f>SUMIFS('sys inv movment rpt'!$M:$M,'sys inv movment rpt'!$L:$L,$M823,'sys inv movment rpt'!$N:$N,AA$1)</f>
        <v>0</v>
      </c>
      <c r="AB823" s="86">
        <f>SUMIFS('sys inv movment rpt'!$M:$M,'sys inv movment rpt'!$L:$L,$M823,'sys inv movment rpt'!$N:$N,AB$1)</f>
        <v>0</v>
      </c>
      <c r="AC823" s="86">
        <f>SUMIFS('sys inv movment rpt'!$M:$M,'sys inv movment rpt'!$L:$L,$M823,'sys inv movment rpt'!$N:$N,AC$1)</f>
        <v>0</v>
      </c>
      <c r="AD823" s="86">
        <f>SUMIFS('sys inv movment rpt'!$M:$M,'sys inv movment rpt'!$L:$L,$M823,'sys inv movment rpt'!$N:$N,AD$1)</f>
        <v>0</v>
      </c>
      <c r="AE823" s="86">
        <f>SUMIFS('sys inv movment rpt'!$M:$M,'sys inv movment rpt'!$L:$L,$M823,'sys inv movment rpt'!$N:$N,AE$1)</f>
        <v>0</v>
      </c>
      <c r="AF823" s="86">
        <f>SUMIFS('sys inv movment rpt'!$M:$M,'sys inv movment rpt'!$L:$L,$M823,'sys inv movment rpt'!$N:$N,AF$1)</f>
        <v>0</v>
      </c>
      <c r="AG823" s="86">
        <f>SUMIFS('sys inv movment rpt'!$M:$M,'sys inv movment rpt'!$L:$L,$M823,'sys inv movment rpt'!$N:$N,AG$1)</f>
        <v>0</v>
      </c>
      <c r="AH823" s="86">
        <f>SUMIFS('sys inv movment rpt'!$M:$M,'sys inv movment rpt'!$L:$L,$M823,'sys inv movment rpt'!$N:$N,AH$1)</f>
        <v>0</v>
      </c>
      <c r="AI823" s="86">
        <f>SUMIFS('sys inv movment rpt'!$M:$M,'sys inv movment rpt'!$L:$L,$M823,'sys inv movment rpt'!$N:$N,AI$1)</f>
        <v>0</v>
      </c>
      <c r="AJ823" s="86">
        <f>SUMIFS('sys inv movment rpt'!$M:$M,'sys inv movment rpt'!$L:$L,$M823,'sys inv movment rpt'!$N:$N,AJ$1)</f>
        <v>0</v>
      </c>
      <c r="AK823" s="86">
        <f>SUMIFS('sys inv movment rpt'!$M:$M,'sys inv movment rpt'!$L:$L,$M823,'sys inv movment rpt'!$N:$N,AK$1)</f>
        <v>0</v>
      </c>
      <c r="AL823" s="86">
        <f>SUMIFS('sys inv movment rpt'!$M:$M,'sys inv movment rpt'!$L:$L,$M823,'sys inv movment rpt'!$N:$N,AL$1)</f>
        <v>0</v>
      </c>
      <c r="AM823" s="86">
        <f>SUMIFS('sys inv movment rpt'!$M:$M,'sys inv movment rpt'!$L:$L,$M823,'sys inv movment rpt'!$N:$N,AM$1)</f>
        <v>0</v>
      </c>
      <c r="AN823" s="86">
        <f>SUMIFS('sys inv movment rpt'!$M:$M,'sys inv movment rpt'!$L:$L,$M823,'sys inv movment rpt'!$N:$N,AN$1)</f>
        <v>0</v>
      </c>
      <c r="AO823" s="86">
        <f>SUMIFS('sys inv movment rpt'!$M:$M,'sys inv movment rpt'!$L:$L,$M823,'sys inv movment rpt'!$N:$N,AO$1)</f>
        <v>0</v>
      </c>
      <c r="AP823" s="86">
        <f>SUMIFS('sys inv movment rpt'!$M:$M,'sys inv movment rpt'!$L:$L,$M823,'sys inv movment rpt'!$N:$N,AP$1)</f>
        <v>0</v>
      </c>
      <c r="AQ823" s="86">
        <f>SUMIFS('sys inv movment rpt'!$M:$M,'sys inv movment rpt'!$L:$L,$M823,'sys inv movment rpt'!$N:$N,AQ$1)</f>
        <v>0</v>
      </c>
      <c r="AR823" s="86">
        <f>SUMIFS('sys inv movment rpt'!$M:$M,'sys inv movment rpt'!$L:$L,$M823,'sys inv movment rpt'!$N:$N,AR$1)</f>
        <v>0</v>
      </c>
      <c r="AS823" s="86">
        <f>SUMIFS('sys inv movment rpt'!$M:$M,'sys inv movment rpt'!$L:$L,$M823,'sys inv movment rpt'!$N:$N,AS$1)</f>
        <v>0</v>
      </c>
      <c r="AT823" s="86">
        <f>SUMIFS('sys inv movment rpt'!$M:$M,'sys inv movment rpt'!$L:$L,$M823,'sys inv movment rpt'!$N:$N,AT$1)</f>
        <v>0</v>
      </c>
      <c r="AU823" s="86">
        <f>SUMIFS('sys inv movment rpt'!$M:$M,'sys inv movment rpt'!$L:$L,$M823,'sys inv movment rpt'!$N:$N,AU$1)</f>
        <v>0</v>
      </c>
      <c r="AV823" s="86">
        <f>SUMIFS('sys inv movment rpt'!$M:$M,'sys inv movment rpt'!$L:$L,$M823,'sys inv movment rpt'!$N:$N,AV$1)</f>
        <v>0</v>
      </c>
      <c r="AW823" s="87" t="str">
        <f>IFERROR(VLOOKUP(A823,'sys-backorder details'!E:U,17,0),"-")</f>
        <v>-</v>
      </c>
      <c r="AX823" s="87" t="str">
        <f>IF(K823&gt;1,VLOOKUP(A823,'settings-routing'!A:I,9,0),"")</f>
        <v/>
      </c>
    </row>
    <row r="824" ht="12.75" hidden="1" customHeight="1">
      <c r="A824" s="50" t="s">
        <v>1787</v>
      </c>
      <c r="B824" s="50" t="s">
        <v>1786</v>
      </c>
      <c r="C824" s="50">
        <f t="shared" si="2"/>
        <v>0</v>
      </c>
      <c r="D824" s="80">
        <f>SUMIF('Stocks 101-111'!$J:$J,'item dashboard'!A824,'Stocks 101-111'!K:K)</f>
        <v>0</v>
      </c>
      <c r="E824" s="80">
        <f>SUMIF('Stocks 101-111'!$J:$J,'item dashboard'!A824,'Stocks 101-111'!$L:$L)</f>
        <v>0</v>
      </c>
      <c r="F824" s="81">
        <f t="shared" si="3"/>
        <v>0</v>
      </c>
      <c r="G824" s="82">
        <f t="shared" si="4"/>
        <v>0</v>
      </c>
      <c r="H824" s="50">
        <f>SUMIFS('sys-backorder details'!$M:$M,'sys-backorder details'!$E:$E,'item dashboard'!A824,'sys-backorder details'!$V:$V,"")</f>
        <v>0</v>
      </c>
      <c r="I824" s="83">
        <f>SUMIF('settings-routing'!$I:$I,'item dashboard'!A824,'settings-routing'!$O:$O)</f>
        <v>0</v>
      </c>
      <c r="J824" s="50">
        <f>SUMIFS('sys-backorder details'!$M:$M,'sys-backorder details'!$E:$E,'item dashboard'!A824,'sys-backorder details'!$V:$V,"Call off")</f>
        <v>0</v>
      </c>
      <c r="K824" s="84">
        <f t="shared" si="5"/>
        <v>0</v>
      </c>
      <c r="L824" s="84">
        <f>SUMIF('Production Plan'!$E:$E,'item dashboard'!A824,'Production Plan'!$N:$N)</f>
        <v>0</v>
      </c>
      <c r="M824" s="85" t="str">
        <f t="shared" si="6"/>
        <v>B-L25-W240-5 Ltr. White Jerrycan</v>
      </c>
      <c r="N824" s="86">
        <f>SUMIFS('sys inv movment rpt'!$M:$M,'sys inv movment rpt'!$L:$L,$M824,'sys inv movment rpt'!$N:$N,N$1)</f>
        <v>0</v>
      </c>
      <c r="O824" s="86">
        <f>SUMIFS('sys inv movment rpt'!$M:$M,'sys inv movment rpt'!$L:$L,$M824,'sys inv movment rpt'!$N:$N,O$1)</f>
        <v>0</v>
      </c>
      <c r="P824" s="86">
        <f>SUMIFS('sys inv movment rpt'!$M:$M,'sys inv movment rpt'!$L:$L,$M824,'sys inv movment rpt'!$N:$N,P$1)</f>
        <v>0</v>
      </c>
      <c r="Q824" s="86">
        <f>SUMIFS('sys inv movment rpt'!$M:$M,'sys inv movment rpt'!$L:$L,$M824,'sys inv movment rpt'!$N:$N,Q$1)</f>
        <v>0</v>
      </c>
      <c r="R824" s="86">
        <f>SUMIFS('sys inv movment rpt'!$M:$M,'sys inv movment rpt'!$L:$L,$M824,'sys inv movment rpt'!$N:$N,R$1)</f>
        <v>0</v>
      </c>
      <c r="S824" s="86">
        <f>SUMIFS('sys inv movment rpt'!$M:$M,'sys inv movment rpt'!$L:$L,$M824,'sys inv movment rpt'!$N:$N,S$1)</f>
        <v>0</v>
      </c>
      <c r="T824" s="86">
        <f>SUMIFS('sys inv movment rpt'!$M:$M,'sys inv movment rpt'!$L:$L,$M824,'sys inv movment rpt'!$N:$N,T$1)</f>
        <v>0</v>
      </c>
      <c r="U824" s="86">
        <f>SUMIFS('sys inv movment rpt'!$M:$M,'sys inv movment rpt'!$L:$L,$M824,'sys inv movment rpt'!$N:$N,U$1)</f>
        <v>0</v>
      </c>
      <c r="V824" s="86">
        <f>SUMIFS('sys inv movment rpt'!$M:$M,'sys inv movment rpt'!$L:$L,$M824,'sys inv movment rpt'!$N:$N,V$1)</f>
        <v>0</v>
      </c>
      <c r="W824" s="86">
        <f>SUMIFS('sys inv movment rpt'!$M:$M,'sys inv movment rpt'!$L:$L,$M824,'sys inv movment rpt'!$N:$N,W$1)</f>
        <v>0</v>
      </c>
      <c r="X824" s="86">
        <f>SUMIFS('sys inv movment rpt'!$M:$M,'sys inv movment rpt'!$L:$L,$M824,'sys inv movment rpt'!$N:$N,X$1)</f>
        <v>0</v>
      </c>
      <c r="Y824" s="86">
        <f>SUMIFS('sys inv movment rpt'!$M:$M,'sys inv movment rpt'!$L:$L,$M824,'sys inv movment rpt'!$N:$N,Y$1)</f>
        <v>0</v>
      </c>
      <c r="Z824" s="86">
        <f>SUMIFS('sys inv movment rpt'!$M:$M,'sys inv movment rpt'!$L:$L,$M824,'sys inv movment rpt'!$N:$N,Z$1)</f>
        <v>0</v>
      </c>
      <c r="AA824" s="86">
        <f>SUMIFS('sys inv movment rpt'!$M:$M,'sys inv movment rpt'!$L:$L,$M824,'sys inv movment rpt'!$N:$N,AA$1)</f>
        <v>0</v>
      </c>
      <c r="AB824" s="86">
        <f>SUMIFS('sys inv movment rpt'!$M:$M,'sys inv movment rpt'!$L:$L,$M824,'sys inv movment rpt'!$N:$N,AB$1)</f>
        <v>0</v>
      </c>
      <c r="AC824" s="86">
        <f>SUMIFS('sys inv movment rpt'!$M:$M,'sys inv movment rpt'!$L:$L,$M824,'sys inv movment rpt'!$N:$N,AC$1)</f>
        <v>0</v>
      </c>
      <c r="AD824" s="86">
        <f>SUMIFS('sys inv movment rpt'!$M:$M,'sys inv movment rpt'!$L:$L,$M824,'sys inv movment rpt'!$N:$N,AD$1)</f>
        <v>0</v>
      </c>
      <c r="AE824" s="86">
        <f>SUMIFS('sys inv movment rpt'!$M:$M,'sys inv movment rpt'!$L:$L,$M824,'sys inv movment rpt'!$N:$N,AE$1)</f>
        <v>0</v>
      </c>
      <c r="AF824" s="86">
        <f>SUMIFS('sys inv movment rpt'!$M:$M,'sys inv movment rpt'!$L:$L,$M824,'sys inv movment rpt'!$N:$N,AF$1)</f>
        <v>0</v>
      </c>
      <c r="AG824" s="86">
        <f>SUMIFS('sys inv movment rpt'!$M:$M,'sys inv movment rpt'!$L:$L,$M824,'sys inv movment rpt'!$N:$N,AG$1)</f>
        <v>0</v>
      </c>
      <c r="AH824" s="86">
        <f>SUMIFS('sys inv movment rpt'!$M:$M,'sys inv movment rpt'!$L:$L,$M824,'sys inv movment rpt'!$N:$N,AH$1)</f>
        <v>0</v>
      </c>
      <c r="AI824" s="86">
        <f>SUMIFS('sys inv movment rpt'!$M:$M,'sys inv movment rpt'!$L:$L,$M824,'sys inv movment rpt'!$N:$N,AI$1)</f>
        <v>0</v>
      </c>
      <c r="AJ824" s="86">
        <f>SUMIFS('sys inv movment rpt'!$M:$M,'sys inv movment rpt'!$L:$L,$M824,'sys inv movment rpt'!$N:$N,AJ$1)</f>
        <v>0</v>
      </c>
      <c r="AK824" s="86">
        <f>SUMIFS('sys inv movment rpt'!$M:$M,'sys inv movment rpt'!$L:$L,$M824,'sys inv movment rpt'!$N:$N,AK$1)</f>
        <v>0</v>
      </c>
      <c r="AL824" s="86">
        <f>SUMIFS('sys inv movment rpt'!$M:$M,'sys inv movment rpt'!$L:$L,$M824,'sys inv movment rpt'!$N:$N,AL$1)</f>
        <v>0</v>
      </c>
      <c r="AM824" s="86">
        <f>SUMIFS('sys inv movment rpt'!$M:$M,'sys inv movment rpt'!$L:$L,$M824,'sys inv movment rpt'!$N:$N,AM$1)</f>
        <v>0</v>
      </c>
      <c r="AN824" s="86">
        <f>SUMIFS('sys inv movment rpt'!$M:$M,'sys inv movment rpt'!$L:$L,$M824,'sys inv movment rpt'!$N:$N,AN$1)</f>
        <v>0</v>
      </c>
      <c r="AO824" s="86">
        <f>SUMIFS('sys inv movment rpt'!$M:$M,'sys inv movment rpt'!$L:$L,$M824,'sys inv movment rpt'!$N:$N,AO$1)</f>
        <v>0</v>
      </c>
      <c r="AP824" s="86">
        <f>SUMIFS('sys inv movment rpt'!$M:$M,'sys inv movment rpt'!$L:$L,$M824,'sys inv movment rpt'!$N:$N,AP$1)</f>
        <v>0</v>
      </c>
      <c r="AQ824" s="86">
        <f>SUMIFS('sys inv movment rpt'!$M:$M,'sys inv movment rpt'!$L:$L,$M824,'sys inv movment rpt'!$N:$N,AQ$1)</f>
        <v>0</v>
      </c>
      <c r="AR824" s="86">
        <f>SUMIFS('sys inv movment rpt'!$M:$M,'sys inv movment rpt'!$L:$L,$M824,'sys inv movment rpt'!$N:$N,AR$1)</f>
        <v>0</v>
      </c>
      <c r="AS824" s="86">
        <f>SUMIFS('sys inv movment rpt'!$M:$M,'sys inv movment rpt'!$L:$L,$M824,'sys inv movment rpt'!$N:$N,AS$1)</f>
        <v>0</v>
      </c>
      <c r="AT824" s="86">
        <f>SUMIFS('sys inv movment rpt'!$M:$M,'sys inv movment rpt'!$L:$L,$M824,'sys inv movment rpt'!$N:$N,AT$1)</f>
        <v>0</v>
      </c>
      <c r="AU824" s="86">
        <f>SUMIFS('sys inv movment rpt'!$M:$M,'sys inv movment rpt'!$L:$L,$M824,'sys inv movment rpt'!$N:$N,AU$1)</f>
        <v>0</v>
      </c>
      <c r="AV824" s="86">
        <f>SUMIFS('sys inv movment rpt'!$M:$M,'sys inv movment rpt'!$L:$L,$M824,'sys inv movment rpt'!$N:$N,AV$1)</f>
        <v>0</v>
      </c>
      <c r="AW824" s="87" t="str">
        <f>IFERROR(VLOOKUP(A824,'sys-backorder details'!E:U,17,0),"-")</f>
        <v>-</v>
      </c>
      <c r="AX824" s="87" t="str">
        <f>IF(K824&gt;1,VLOOKUP(A824,'settings-routing'!A:I,9,0),"")</f>
        <v/>
      </c>
    </row>
    <row r="825" ht="12.75" hidden="1" customHeight="1">
      <c r="A825" s="50" t="s">
        <v>1788</v>
      </c>
      <c r="B825" s="50" t="s">
        <v>1789</v>
      </c>
      <c r="C825" s="50">
        <f t="shared" si="2"/>
        <v>0</v>
      </c>
      <c r="D825" s="80">
        <f>SUMIF('Stocks 101-111'!$J:$J,'item dashboard'!A825,'Stocks 101-111'!K:K)</f>
        <v>0</v>
      </c>
      <c r="E825" s="80">
        <f>SUMIF('Stocks 101-111'!$J:$J,'item dashboard'!A825,'Stocks 101-111'!$L:$L)</f>
        <v>0</v>
      </c>
      <c r="F825" s="81">
        <f t="shared" si="3"/>
        <v>0</v>
      </c>
      <c r="G825" s="82">
        <f t="shared" si="4"/>
        <v>0</v>
      </c>
      <c r="H825" s="50">
        <f>SUMIFS('sys-backorder details'!$M:$M,'sys-backorder details'!$E:$E,'item dashboard'!A825,'sys-backorder details'!$V:$V,"")</f>
        <v>0</v>
      </c>
      <c r="I825" s="83">
        <f>SUMIF('settings-routing'!$I:$I,'item dashboard'!A825,'settings-routing'!$O:$O)</f>
        <v>0</v>
      </c>
      <c r="J825" s="50">
        <f>SUMIFS('sys-backorder details'!$M:$M,'sys-backorder details'!$E:$E,'item dashboard'!A825,'sys-backorder details'!$V:$V,"Call off")</f>
        <v>0</v>
      </c>
      <c r="K825" s="84">
        <f t="shared" si="5"/>
        <v>0</v>
      </c>
      <c r="L825" s="84">
        <f>SUMIF('Production Plan'!$E:$E,'item dashboard'!A825,'Production Plan'!$N:$N)</f>
        <v>0</v>
      </c>
      <c r="M825" s="85" t="str">
        <f t="shared" si="6"/>
        <v>B-L25-Y210-5 Ltr Yellow Jerrycan</v>
      </c>
      <c r="N825" s="86">
        <f>SUMIFS('sys inv movment rpt'!$M:$M,'sys inv movment rpt'!$L:$L,$M825,'sys inv movment rpt'!$N:$N,N$1)</f>
        <v>0</v>
      </c>
      <c r="O825" s="86">
        <f>SUMIFS('sys inv movment rpt'!$M:$M,'sys inv movment rpt'!$L:$L,$M825,'sys inv movment rpt'!$N:$N,O$1)</f>
        <v>0</v>
      </c>
      <c r="P825" s="86">
        <f>SUMIFS('sys inv movment rpt'!$M:$M,'sys inv movment rpt'!$L:$L,$M825,'sys inv movment rpt'!$N:$N,P$1)</f>
        <v>0</v>
      </c>
      <c r="Q825" s="86">
        <f>SUMIFS('sys inv movment rpt'!$M:$M,'sys inv movment rpt'!$L:$L,$M825,'sys inv movment rpt'!$N:$N,Q$1)</f>
        <v>0</v>
      </c>
      <c r="R825" s="86">
        <f>SUMIFS('sys inv movment rpt'!$M:$M,'sys inv movment rpt'!$L:$L,$M825,'sys inv movment rpt'!$N:$N,R$1)</f>
        <v>0</v>
      </c>
      <c r="S825" s="86">
        <f>SUMIFS('sys inv movment rpt'!$M:$M,'sys inv movment rpt'!$L:$L,$M825,'sys inv movment rpt'!$N:$N,S$1)</f>
        <v>0</v>
      </c>
      <c r="T825" s="86">
        <f>SUMIFS('sys inv movment rpt'!$M:$M,'sys inv movment rpt'!$L:$L,$M825,'sys inv movment rpt'!$N:$N,T$1)</f>
        <v>0</v>
      </c>
      <c r="U825" s="86">
        <f>SUMIFS('sys inv movment rpt'!$M:$M,'sys inv movment rpt'!$L:$L,$M825,'sys inv movment rpt'!$N:$N,U$1)</f>
        <v>0</v>
      </c>
      <c r="V825" s="86">
        <f>SUMIFS('sys inv movment rpt'!$M:$M,'sys inv movment rpt'!$L:$L,$M825,'sys inv movment rpt'!$N:$N,V$1)</f>
        <v>0</v>
      </c>
      <c r="W825" s="86">
        <f>SUMIFS('sys inv movment rpt'!$M:$M,'sys inv movment rpt'!$L:$L,$M825,'sys inv movment rpt'!$N:$N,W$1)</f>
        <v>0</v>
      </c>
      <c r="X825" s="86">
        <f>SUMIFS('sys inv movment rpt'!$M:$M,'sys inv movment rpt'!$L:$L,$M825,'sys inv movment rpt'!$N:$N,X$1)</f>
        <v>0</v>
      </c>
      <c r="Y825" s="86">
        <f>SUMIFS('sys inv movment rpt'!$M:$M,'sys inv movment rpt'!$L:$L,$M825,'sys inv movment rpt'!$N:$N,Y$1)</f>
        <v>0</v>
      </c>
      <c r="Z825" s="86">
        <f>SUMIFS('sys inv movment rpt'!$M:$M,'sys inv movment rpt'!$L:$L,$M825,'sys inv movment rpt'!$N:$N,Z$1)</f>
        <v>0</v>
      </c>
      <c r="AA825" s="86">
        <f>SUMIFS('sys inv movment rpt'!$M:$M,'sys inv movment rpt'!$L:$L,$M825,'sys inv movment rpt'!$N:$N,AA$1)</f>
        <v>0</v>
      </c>
      <c r="AB825" s="86">
        <f>SUMIFS('sys inv movment rpt'!$M:$M,'sys inv movment rpt'!$L:$L,$M825,'sys inv movment rpt'!$N:$N,AB$1)</f>
        <v>0</v>
      </c>
      <c r="AC825" s="86">
        <f>SUMIFS('sys inv movment rpt'!$M:$M,'sys inv movment rpt'!$L:$L,$M825,'sys inv movment rpt'!$N:$N,AC$1)</f>
        <v>0</v>
      </c>
      <c r="AD825" s="86">
        <f>SUMIFS('sys inv movment rpt'!$M:$M,'sys inv movment rpt'!$L:$L,$M825,'sys inv movment rpt'!$N:$N,AD$1)</f>
        <v>0</v>
      </c>
      <c r="AE825" s="86">
        <f>SUMIFS('sys inv movment rpt'!$M:$M,'sys inv movment rpt'!$L:$L,$M825,'sys inv movment rpt'!$N:$N,AE$1)</f>
        <v>0</v>
      </c>
      <c r="AF825" s="86">
        <f>SUMIFS('sys inv movment rpt'!$M:$M,'sys inv movment rpt'!$L:$L,$M825,'sys inv movment rpt'!$N:$N,AF$1)</f>
        <v>0</v>
      </c>
      <c r="AG825" s="86">
        <f>SUMIFS('sys inv movment rpt'!$M:$M,'sys inv movment rpt'!$L:$L,$M825,'sys inv movment rpt'!$N:$N,AG$1)</f>
        <v>0</v>
      </c>
      <c r="AH825" s="86">
        <f>SUMIFS('sys inv movment rpt'!$M:$M,'sys inv movment rpt'!$L:$L,$M825,'sys inv movment rpt'!$N:$N,AH$1)</f>
        <v>0</v>
      </c>
      <c r="AI825" s="86">
        <f>SUMIFS('sys inv movment rpt'!$M:$M,'sys inv movment rpt'!$L:$L,$M825,'sys inv movment rpt'!$N:$N,AI$1)</f>
        <v>0</v>
      </c>
      <c r="AJ825" s="86">
        <f>SUMIFS('sys inv movment rpt'!$M:$M,'sys inv movment rpt'!$L:$L,$M825,'sys inv movment rpt'!$N:$N,AJ$1)</f>
        <v>0</v>
      </c>
      <c r="AK825" s="86">
        <f>SUMIFS('sys inv movment rpt'!$M:$M,'sys inv movment rpt'!$L:$L,$M825,'sys inv movment rpt'!$N:$N,AK$1)</f>
        <v>0</v>
      </c>
      <c r="AL825" s="86">
        <f>SUMIFS('sys inv movment rpt'!$M:$M,'sys inv movment rpt'!$L:$L,$M825,'sys inv movment rpt'!$N:$N,AL$1)</f>
        <v>0</v>
      </c>
      <c r="AM825" s="86">
        <f>SUMIFS('sys inv movment rpt'!$M:$M,'sys inv movment rpt'!$L:$L,$M825,'sys inv movment rpt'!$N:$N,AM$1)</f>
        <v>0</v>
      </c>
      <c r="AN825" s="86">
        <f>SUMIFS('sys inv movment rpt'!$M:$M,'sys inv movment rpt'!$L:$L,$M825,'sys inv movment rpt'!$N:$N,AN$1)</f>
        <v>0</v>
      </c>
      <c r="AO825" s="86">
        <f>SUMIFS('sys inv movment rpt'!$M:$M,'sys inv movment rpt'!$L:$L,$M825,'sys inv movment rpt'!$N:$N,AO$1)</f>
        <v>0</v>
      </c>
      <c r="AP825" s="86">
        <f>SUMIFS('sys inv movment rpt'!$M:$M,'sys inv movment rpt'!$L:$L,$M825,'sys inv movment rpt'!$N:$N,AP$1)</f>
        <v>0</v>
      </c>
      <c r="AQ825" s="86">
        <f>SUMIFS('sys inv movment rpt'!$M:$M,'sys inv movment rpt'!$L:$L,$M825,'sys inv movment rpt'!$N:$N,AQ$1)</f>
        <v>0</v>
      </c>
      <c r="AR825" s="86">
        <f>SUMIFS('sys inv movment rpt'!$M:$M,'sys inv movment rpt'!$L:$L,$M825,'sys inv movment rpt'!$N:$N,AR$1)</f>
        <v>0</v>
      </c>
      <c r="AS825" s="86">
        <f>SUMIFS('sys inv movment rpt'!$M:$M,'sys inv movment rpt'!$L:$L,$M825,'sys inv movment rpt'!$N:$N,AS$1)</f>
        <v>0</v>
      </c>
      <c r="AT825" s="86">
        <f>SUMIFS('sys inv movment rpt'!$M:$M,'sys inv movment rpt'!$L:$L,$M825,'sys inv movment rpt'!$N:$N,AT$1)</f>
        <v>0</v>
      </c>
      <c r="AU825" s="86">
        <f>SUMIFS('sys inv movment rpt'!$M:$M,'sys inv movment rpt'!$L:$L,$M825,'sys inv movment rpt'!$N:$N,AU$1)</f>
        <v>0</v>
      </c>
      <c r="AV825" s="86">
        <f>SUMIFS('sys inv movment rpt'!$M:$M,'sys inv movment rpt'!$L:$L,$M825,'sys inv movment rpt'!$N:$N,AV$1)</f>
        <v>0</v>
      </c>
      <c r="AW825" s="87" t="str">
        <f>IFERROR(VLOOKUP(A825,'sys-backorder details'!E:U,17,0),"-")</f>
        <v>-</v>
      </c>
      <c r="AX825" s="87" t="str">
        <f>IF(K825&gt;1,VLOOKUP(A825,'settings-routing'!A:I,9,0),"")</f>
        <v/>
      </c>
    </row>
    <row r="826" ht="12.75" hidden="1" customHeight="1">
      <c r="A826" s="50" t="s">
        <v>1790</v>
      </c>
      <c r="B826" s="50" t="s">
        <v>1791</v>
      </c>
      <c r="C826" s="50">
        <f t="shared" si="2"/>
        <v>0</v>
      </c>
      <c r="D826" s="80">
        <f>SUMIF('Stocks 101-111'!$J:$J,'item dashboard'!A826,'Stocks 101-111'!K:K)</f>
        <v>0</v>
      </c>
      <c r="E826" s="80">
        <f>SUMIF('Stocks 101-111'!$J:$J,'item dashboard'!A826,'Stocks 101-111'!$L:$L)</f>
        <v>0</v>
      </c>
      <c r="F826" s="81">
        <f t="shared" si="3"/>
        <v>0</v>
      </c>
      <c r="G826" s="82">
        <f t="shared" si="4"/>
        <v>0</v>
      </c>
      <c r="H826" s="50">
        <f>SUMIFS('sys-backorder details'!$M:$M,'sys-backorder details'!$E:$E,'item dashboard'!A826,'sys-backorder details'!$V:$V,"")</f>
        <v>0</v>
      </c>
      <c r="I826" s="83">
        <f>SUMIF('settings-routing'!$I:$I,'item dashboard'!A826,'settings-routing'!$O:$O)</f>
        <v>0</v>
      </c>
      <c r="J826" s="50">
        <f>SUMIFS('sys-backorder details'!$M:$M,'sys-backorder details'!$E:$E,'item dashboard'!A826,'sys-backorder details'!$V:$V,"Call off")</f>
        <v>0</v>
      </c>
      <c r="K826" s="84">
        <f t="shared" si="5"/>
        <v>0</v>
      </c>
      <c r="L826" s="84">
        <f>SUMIF('Production Plan'!$E:$E,'item dashboard'!A826,'Production Plan'!$N:$N)</f>
        <v>0</v>
      </c>
      <c r="M826" s="85" t="str">
        <f t="shared" si="6"/>
        <v>B-L25-Y230-5 Ltr. Yellow Jerrycan</v>
      </c>
      <c r="N826" s="86">
        <f>SUMIFS('sys inv movment rpt'!$M:$M,'sys inv movment rpt'!$L:$L,$M826,'sys inv movment rpt'!$N:$N,N$1)</f>
        <v>0</v>
      </c>
      <c r="O826" s="86">
        <f>SUMIFS('sys inv movment rpt'!$M:$M,'sys inv movment rpt'!$L:$L,$M826,'sys inv movment rpt'!$N:$N,O$1)</f>
        <v>0</v>
      </c>
      <c r="P826" s="86">
        <f>SUMIFS('sys inv movment rpt'!$M:$M,'sys inv movment rpt'!$L:$L,$M826,'sys inv movment rpt'!$N:$N,P$1)</f>
        <v>0</v>
      </c>
      <c r="Q826" s="86">
        <f>SUMIFS('sys inv movment rpt'!$M:$M,'sys inv movment rpt'!$L:$L,$M826,'sys inv movment rpt'!$N:$N,Q$1)</f>
        <v>0</v>
      </c>
      <c r="R826" s="86">
        <f>SUMIFS('sys inv movment rpt'!$M:$M,'sys inv movment rpt'!$L:$L,$M826,'sys inv movment rpt'!$N:$N,R$1)</f>
        <v>0</v>
      </c>
      <c r="S826" s="86">
        <f>SUMIFS('sys inv movment rpt'!$M:$M,'sys inv movment rpt'!$L:$L,$M826,'sys inv movment rpt'!$N:$N,S$1)</f>
        <v>0</v>
      </c>
      <c r="T826" s="86">
        <f>SUMIFS('sys inv movment rpt'!$M:$M,'sys inv movment rpt'!$L:$L,$M826,'sys inv movment rpt'!$N:$N,T$1)</f>
        <v>0</v>
      </c>
      <c r="U826" s="86">
        <f>SUMIFS('sys inv movment rpt'!$M:$M,'sys inv movment rpt'!$L:$L,$M826,'sys inv movment rpt'!$N:$N,U$1)</f>
        <v>0</v>
      </c>
      <c r="V826" s="86">
        <f>SUMIFS('sys inv movment rpt'!$M:$M,'sys inv movment rpt'!$L:$L,$M826,'sys inv movment rpt'!$N:$N,V$1)</f>
        <v>0</v>
      </c>
      <c r="W826" s="86">
        <f>SUMIFS('sys inv movment rpt'!$M:$M,'sys inv movment rpt'!$L:$L,$M826,'sys inv movment rpt'!$N:$N,W$1)</f>
        <v>0</v>
      </c>
      <c r="X826" s="86">
        <f>SUMIFS('sys inv movment rpt'!$M:$M,'sys inv movment rpt'!$L:$L,$M826,'sys inv movment rpt'!$N:$N,X$1)</f>
        <v>0</v>
      </c>
      <c r="Y826" s="86">
        <f>SUMIFS('sys inv movment rpt'!$M:$M,'sys inv movment rpt'!$L:$L,$M826,'sys inv movment rpt'!$N:$N,Y$1)</f>
        <v>0</v>
      </c>
      <c r="Z826" s="86">
        <f>SUMIFS('sys inv movment rpt'!$M:$M,'sys inv movment rpt'!$L:$L,$M826,'sys inv movment rpt'!$N:$N,Z$1)</f>
        <v>0</v>
      </c>
      <c r="AA826" s="86">
        <f>SUMIFS('sys inv movment rpt'!$M:$M,'sys inv movment rpt'!$L:$L,$M826,'sys inv movment rpt'!$N:$N,AA$1)</f>
        <v>0</v>
      </c>
      <c r="AB826" s="86">
        <f>SUMIFS('sys inv movment rpt'!$M:$M,'sys inv movment rpt'!$L:$L,$M826,'sys inv movment rpt'!$N:$N,AB$1)</f>
        <v>0</v>
      </c>
      <c r="AC826" s="86">
        <f>SUMIFS('sys inv movment rpt'!$M:$M,'sys inv movment rpt'!$L:$L,$M826,'sys inv movment rpt'!$N:$N,AC$1)</f>
        <v>0</v>
      </c>
      <c r="AD826" s="86">
        <f>SUMIFS('sys inv movment rpt'!$M:$M,'sys inv movment rpt'!$L:$L,$M826,'sys inv movment rpt'!$N:$N,AD$1)</f>
        <v>0</v>
      </c>
      <c r="AE826" s="86">
        <f>SUMIFS('sys inv movment rpt'!$M:$M,'sys inv movment rpt'!$L:$L,$M826,'sys inv movment rpt'!$N:$N,AE$1)</f>
        <v>0</v>
      </c>
      <c r="AF826" s="86">
        <f>SUMIFS('sys inv movment rpt'!$M:$M,'sys inv movment rpt'!$L:$L,$M826,'sys inv movment rpt'!$N:$N,AF$1)</f>
        <v>0</v>
      </c>
      <c r="AG826" s="86">
        <f>SUMIFS('sys inv movment rpt'!$M:$M,'sys inv movment rpt'!$L:$L,$M826,'sys inv movment rpt'!$N:$N,AG$1)</f>
        <v>0</v>
      </c>
      <c r="AH826" s="86">
        <f>SUMIFS('sys inv movment rpt'!$M:$M,'sys inv movment rpt'!$L:$L,$M826,'sys inv movment rpt'!$N:$N,AH$1)</f>
        <v>0</v>
      </c>
      <c r="AI826" s="86">
        <f>SUMIFS('sys inv movment rpt'!$M:$M,'sys inv movment rpt'!$L:$L,$M826,'sys inv movment rpt'!$N:$N,AI$1)</f>
        <v>0</v>
      </c>
      <c r="AJ826" s="86">
        <f>SUMIFS('sys inv movment rpt'!$M:$M,'sys inv movment rpt'!$L:$L,$M826,'sys inv movment rpt'!$N:$N,AJ$1)</f>
        <v>0</v>
      </c>
      <c r="AK826" s="86">
        <f>SUMIFS('sys inv movment rpt'!$M:$M,'sys inv movment rpt'!$L:$L,$M826,'sys inv movment rpt'!$N:$N,AK$1)</f>
        <v>0</v>
      </c>
      <c r="AL826" s="86">
        <f>SUMIFS('sys inv movment rpt'!$M:$M,'sys inv movment rpt'!$L:$L,$M826,'sys inv movment rpt'!$N:$N,AL$1)</f>
        <v>0</v>
      </c>
      <c r="AM826" s="86">
        <f>SUMIFS('sys inv movment rpt'!$M:$M,'sys inv movment rpt'!$L:$L,$M826,'sys inv movment rpt'!$N:$N,AM$1)</f>
        <v>0</v>
      </c>
      <c r="AN826" s="86">
        <f>SUMIFS('sys inv movment rpt'!$M:$M,'sys inv movment rpt'!$L:$L,$M826,'sys inv movment rpt'!$N:$N,AN$1)</f>
        <v>0</v>
      </c>
      <c r="AO826" s="86">
        <f>SUMIFS('sys inv movment rpt'!$M:$M,'sys inv movment rpt'!$L:$L,$M826,'sys inv movment rpt'!$N:$N,AO$1)</f>
        <v>0</v>
      </c>
      <c r="AP826" s="86">
        <f>SUMIFS('sys inv movment rpt'!$M:$M,'sys inv movment rpt'!$L:$L,$M826,'sys inv movment rpt'!$N:$N,AP$1)</f>
        <v>0</v>
      </c>
      <c r="AQ826" s="86">
        <f>SUMIFS('sys inv movment rpt'!$M:$M,'sys inv movment rpt'!$L:$L,$M826,'sys inv movment rpt'!$N:$N,AQ$1)</f>
        <v>0</v>
      </c>
      <c r="AR826" s="86">
        <f>SUMIFS('sys inv movment rpt'!$M:$M,'sys inv movment rpt'!$L:$L,$M826,'sys inv movment rpt'!$N:$N,AR$1)</f>
        <v>0</v>
      </c>
      <c r="AS826" s="86">
        <f>SUMIFS('sys inv movment rpt'!$M:$M,'sys inv movment rpt'!$L:$L,$M826,'sys inv movment rpt'!$N:$N,AS$1)</f>
        <v>0</v>
      </c>
      <c r="AT826" s="86">
        <f>SUMIFS('sys inv movment rpt'!$M:$M,'sys inv movment rpt'!$L:$L,$M826,'sys inv movment rpt'!$N:$N,AT$1)</f>
        <v>0</v>
      </c>
      <c r="AU826" s="86">
        <f>SUMIFS('sys inv movment rpt'!$M:$M,'sys inv movment rpt'!$L:$L,$M826,'sys inv movment rpt'!$N:$N,AU$1)</f>
        <v>0</v>
      </c>
      <c r="AV826" s="86">
        <f>SUMIFS('sys inv movment rpt'!$M:$M,'sys inv movment rpt'!$L:$L,$M826,'sys inv movment rpt'!$N:$N,AV$1)</f>
        <v>0</v>
      </c>
      <c r="AW826" s="87" t="str">
        <f>IFERROR(VLOOKUP(A826,'sys-backorder details'!E:U,17,0),"-")</f>
        <v>-</v>
      </c>
      <c r="AX826" s="87" t="str">
        <f>IF(K826&gt;1,VLOOKUP(A826,'settings-routing'!A:I,9,0),"")</f>
        <v/>
      </c>
    </row>
    <row r="827" ht="12.75" hidden="1" customHeight="1">
      <c r="A827" s="50" t="s">
        <v>1792</v>
      </c>
      <c r="B827" s="50" t="s">
        <v>1793</v>
      </c>
      <c r="C827" s="50">
        <f t="shared" si="2"/>
        <v>0</v>
      </c>
      <c r="D827" s="80">
        <f>SUMIF('Stocks 101-111'!$J:$J,'item dashboard'!A827,'Stocks 101-111'!K:K)</f>
        <v>0</v>
      </c>
      <c r="E827" s="80">
        <f>SUMIF('Stocks 101-111'!$J:$J,'item dashboard'!A827,'Stocks 101-111'!$L:$L)</f>
        <v>0</v>
      </c>
      <c r="F827" s="81">
        <f t="shared" si="3"/>
        <v>0</v>
      </c>
      <c r="G827" s="82">
        <f t="shared" si="4"/>
        <v>0</v>
      </c>
      <c r="H827" s="50">
        <f>SUMIFS('sys-backorder details'!$M:$M,'sys-backorder details'!$E:$E,'item dashboard'!A827,'sys-backorder details'!$V:$V,"")</f>
        <v>0</v>
      </c>
      <c r="I827" s="83">
        <f>SUMIF('settings-routing'!$I:$I,'item dashboard'!A827,'settings-routing'!$O:$O)</f>
        <v>0</v>
      </c>
      <c r="J827" s="50">
        <f>SUMIFS('sys-backorder details'!$M:$M,'sys-backorder details'!$E:$E,'item dashboard'!A827,'sys-backorder details'!$V:$V,"Call off")</f>
        <v>2000</v>
      </c>
      <c r="K827" s="84">
        <f t="shared" si="5"/>
        <v>0</v>
      </c>
      <c r="L827" s="84">
        <f>SUMIF('Production Plan'!$E:$E,'item dashboard'!A827,'Production Plan'!$N:$N)</f>
        <v>0</v>
      </c>
      <c r="M827" s="85" t="str">
        <f t="shared" si="6"/>
        <v>B-L27-N215-5 Ltr. Natural Jerrycan</v>
      </c>
      <c r="N827" s="86">
        <f>SUMIFS('sys inv movment rpt'!$M:$M,'sys inv movment rpt'!$L:$L,$M827,'sys inv movment rpt'!$N:$N,N$1)</f>
        <v>0</v>
      </c>
      <c r="O827" s="86">
        <f>SUMIFS('sys inv movment rpt'!$M:$M,'sys inv movment rpt'!$L:$L,$M827,'sys inv movment rpt'!$N:$N,O$1)</f>
        <v>0</v>
      </c>
      <c r="P827" s="86">
        <f>SUMIFS('sys inv movment rpt'!$M:$M,'sys inv movment rpt'!$L:$L,$M827,'sys inv movment rpt'!$N:$N,P$1)</f>
        <v>0</v>
      </c>
      <c r="Q827" s="86">
        <f>SUMIFS('sys inv movment rpt'!$M:$M,'sys inv movment rpt'!$L:$L,$M827,'sys inv movment rpt'!$N:$N,Q$1)</f>
        <v>0</v>
      </c>
      <c r="R827" s="86">
        <f>SUMIFS('sys inv movment rpt'!$M:$M,'sys inv movment rpt'!$L:$L,$M827,'sys inv movment rpt'!$N:$N,R$1)</f>
        <v>0</v>
      </c>
      <c r="S827" s="86">
        <f>SUMIFS('sys inv movment rpt'!$M:$M,'sys inv movment rpt'!$L:$L,$M827,'sys inv movment rpt'!$N:$N,S$1)</f>
        <v>0</v>
      </c>
      <c r="T827" s="86">
        <f>SUMIFS('sys inv movment rpt'!$M:$M,'sys inv movment rpt'!$L:$L,$M827,'sys inv movment rpt'!$N:$N,T$1)</f>
        <v>0</v>
      </c>
      <c r="U827" s="86">
        <f>SUMIFS('sys inv movment rpt'!$M:$M,'sys inv movment rpt'!$L:$L,$M827,'sys inv movment rpt'!$N:$N,U$1)</f>
        <v>0</v>
      </c>
      <c r="V827" s="86">
        <f>SUMIFS('sys inv movment rpt'!$M:$M,'sys inv movment rpt'!$L:$L,$M827,'sys inv movment rpt'!$N:$N,V$1)</f>
        <v>0</v>
      </c>
      <c r="W827" s="86">
        <f>SUMIFS('sys inv movment rpt'!$M:$M,'sys inv movment rpt'!$L:$L,$M827,'sys inv movment rpt'!$N:$N,W$1)</f>
        <v>0</v>
      </c>
      <c r="X827" s="86">
        <f>SUMIFS('sys inv movment rpt'!$M:$M,'sys inv movment rpt'!$L:$L,$M827,'sys inv movment rpt'!$N:$N,X$1)</f>
        <v>0</v>
      </c>
      <c r="Y827" s="86">
        <f>SUMIFS('sys inv movment rpt'!$M:$M,'sys inv movment rpt'!$L:$L,$M827,'sys inv movment rpt'!$N:$N,Y$1)</f>
        <v>0</v>
      </c>
      <c r="Z827" s="86">
        <f>SUMIFS('sys inv movment rpt'!$M:$M,'sys inv movment rpt'!$L:$L,$M827,'sys inv movment rpt'!$N:$N,Z$1)</f>
        <v>0</v>
      </c>
      <c r="AA827" s="86">
        <f>SUMIFS('sys inv movment rpt'!$M:$M,'sys inv movment rpt'!$L:$L,$M827,'sys inv movment rpt'!$N:$N,AA$1)</f>
        <v>0</v>
      </c>
      <c r="AB827" s="86">
        <f>SUMIFS('sys inv movment rpt'!$M:$M,'sys inv movment rpt'!$L:$L,$M827,'sys inv movment rpt'!$N:$N,AB$1)</f>
        <v>0</v>
      </c>
      <c r="AC827" s="86">
        <f>SUMIFS('sys inv movment rpt'!$M:$M,'sys inv movment rpt'!$L:$L,$M827,'sys inv movment rpt'!$N:$N,AC$1)</f>
        <v>0</v>
      </c>
      <c r="AD827" s="86">
        <f>SUMIFS('sys inv movment rpt'!$M:$M,'sys inv movment rpt'!$L:$L,$M827,'sys inv movment rpt'!$N:$N,AD$1)</f>
        <v>0</v>
      </c>
      <c r="AE827" s="86">
        <f>SUMIFS('sys inv movment rpt'!$M:$M,'sys inv movment rpt'!$L:$L,$M827,'sys inv movment rpt'!$N:$N,AE$1)</f>
        <v>0</v>
      </c>
      <c r="AF827" s="86">
        <f>SUMIFS('sys inv movment rpt'!$M:$M,'sys inv movment rpt'!$L:$L,$M827,'sys inv movment rpt'!$N:$N,AF$1)</f>
        <v>0</v>
      </c>
      <c r="AG827" s="86">
        <f>SUMIFS('sys inv movment rpt'!$M:$M,'sys inv movment rpt'!$L:$L,$M827,'sys inv movment rpt'!$N:$N,AG$1)</f>
        <v>0</v>
      </c>
      <c r="AH827" s="86">
        <f>SUMIFS('sys inv movment rpt'!$M:$M,'sys inv movment rpt'!$L:$L,$M827,'sys inv movment rpt'!$N:$N,AH$1)</f>
        <v>0</v>
      </c>
      <c r="AI827" s="86">
        <f>SUMIFS('sys inv movment rpt'!$M:$M,'sys inv movment rpt'!$L:$L,$M827,'sys inv movment rpt'!$N:$N,AI$1)</f>
        <v>0</v>
      </c>
      <c r="AJ827" s="86">
        <f>SUMIFS('sys inv movment rpt'!$M:$M,'sys inv movment rpt'!$L:$L,$M827,'sys inv movment rpt'!$N:$N,AJ$1)</f>
        <v>0</v>
      </c>
      <c r="AK827" s="86">
        <f>SUMIFS('sys inv movment rpt'!$M:$M,'sys inv movment rpt'!$L:$L,$M827,'sys inv movment rpt'!$N:$N,AK$1)</f>
        <v>0</v>
      </c>
      <c r="AL827" s="86">
        <f>SUMIFS('sys inv movment rpt'!$M:$M,'sys inv movment rpt'!$L:$L,$M827,'sys inv movment rpt'!$N:$N,AL$1)</f>
        <v>0</v>
      </c>
      <c r="AM827" s="86">
        <f>SUMIFS('sys inv movment rpt'!$M:$M,'sys inv movment rpt'!$L:$L,$M827,'sys inv movment rpt'!$N:$N,AM$1)</f>
        <v>0</v>
      </c>
      <c r="AN827" s="86">
        <f>SUMIFS('sys inv movment rpt'!$M:$M,'sys inv movment rpt'!$L:$L,$M827,'sys inv movment rpt'!$N:$N,AN$1)</f>
        <v>0</v>
      </c>
      <c r="AO827" s="86">
        <f>SUMIFS('sys inv movment rpt'!$M:$M,'sys inv movment rpt'!$L:$L,$M827,'sys inv movment rpt'!$N:$N,AO$1)</f>
        <v>0</v>
      </c>
      <c r="AP827" s="86">
        <f>SUMIFS('sys inv movment rpt'!$M:$M,'sys inv movment rpt'!$L:$L,$M827,'sys inv movment rpt'!$N:$N,AP$1)</f>
        <v>0</v>
      </c>
      <c r="AQ827" s="86">
        <f>SUMIFS('sys inv movment rpt'!$M:$M,'sys inv movment rpt'!$L:$L,$M827,'sys inv movment rpt'!$N:$N,AQ$1)</f>
        <v>0</v>
      </c>
      <c r="AR827" s="86">
        <f>SUMIFS('sys inv movment rpt'!$M:$M,'sys inv movment rpt'!$L:$L,$M827,'sys inv movment rpt'!$N:$N,AR$1)</f>
        <v>0</v>
      </c>
      <c r="AS827" s="86">
        <f>SUMIFS('sys inv movment rpt'!$M:$M,'sys inv movment rpt'!$L:$L,$M827,'sys inv movment rpt'!$N:$N,AS$1)</f>
        <v>0</v>
      </c>
      <c r="AT827" s="86">
        <f>SUMIFS('sys inv movment rpt'!$M:$M,'sys inv movment rpt'!$L:$L,$M827,'sys inv movment rpt'!$N:$N,AT$1)</f>
        <v>0</v>
      </c>
      <c r="AU827" s="86">
        <f>SUMIFS('sys inv movment rpt'!$M:$M,'sys inv movment rpt'!$L:$L,$M827,'sys inv movment rpt'!$N:$N,AU$1)</f>
        <v>0</v>
      </c>
      <c r="AV827" s="86">
        <f>SUMIFS('sys inv movment rpt'!$M:$M,'sys inv movment rpt'!$L:$L,$M827,'sys inv movment rpt'!$N:$N,AV$1)</f>
        <v>0</v>
      </c>
      <c r="AW827" s="87" t="str">
        <f>IFERROR(VLOOKUP(A827,'sys-backorder details'!E:U,17,0),"-")</f>
        <v>30 Days</v>
      </c>
      <c r="AX827" s="87" t="str">
        <f>IF(K827&gt;1,VLOOKUP(A827,'settings-routing'!A:I,9,0),"")</f>
        <v/>
      </c>
    </row>
    <row r="828" ht="12.75" hidden="1" customHeight="1">
      <c r="A828" s="50" t="s">
        <v>1794</v>
      </c>
      <c r="B828" s="50" t="s">
        <v>1712</v>
      </c>
      <c r="C828" s="50">
        <f t="shared" si="2"/>
        <v>0</v>
      </c>
      <c r="D828" s="80">
        <f>SUMIF('Stocks 101-111'!$J:$J,'item dashboard'!A828,'Stocks 101-111'!K:K)</f>
        <v>0</v>
      </c>
      <c r="E828" s="80">
        <f>SUMIF('Stocks 101-111'!$J:$J,'item dashboard'!A828,'Stocks 101-111'!$L:$L)</f>
        <v>0</v>
      </c>
      <c r="F828" s="81">
        <f t="shared" si="3"/>
        <v>0</v>
      </c>
      <c r="G828" s="82">
        <f t="shared" si="4"/>
        <v>0</v>
      </c>
      <c r="H828" s="50">
        <f>SUMIFS('sys-backorder details'!$M:$M,'sys-backorder details'!$E:$E,'item dashboard'!A828,'sys-backorder details'!$V:$V,"")</f>
        <v>0</v>
      </c>
      <c r="I828" s="83">
        <f>SUMIF('settings-routing'!$I:$I,'item dashboard'!A828,'settings-routing'!$O:$O)</f>
        <v>0</v>
      </c>
      <c r="J828" s="50">
        <f>SUMIFS('sys-backorder details'!$M:$M,'sys-backorder details'!$E:$E,'item dashboard'!A828,'sys-backorder details'!$V:$V,"Call off")</f>
        <v>0</v>
      </c>
      <c r="K828" s="84">
        <f t="shared" si="5"/>
        <v>0</v>
      </c>
      <c r="L828" s="84">
        <f>SUMIF('Production Plan'!$E:$E,'item dashboard'!A828,'Production Plan'!$N:$N)</f>
        <v>0</v>
      </c>
      <c r="M828" s="85" t="str">
        <f t="shared" si="6"/>
        <v>B-L27-N245-5 Ltr. Jerrycan</v>
      </c>
      <c r="N828" s="86">
        <f>SUMIFS('sys inv movment rpt'!$M:$M,'sys inv movment rpt'!$L:$L,$M828,'sys inv movment rpt'!$N:$N,N$1)</f>
        <v>0</v>
      </c>
      <c r="O828" s="86">
        <f>SUMIFS('sys inv movment rpt'!$M:$M,'sys inv movment rpt'!$L:$L,$M828,'sys inv movment rpt'!$N:$N,O$1)</f>
        <v>0</v>
      </c>
      <c r="P828" s="86">
        <f>SUMIFS('sys inv movment rpt'!$M:$M,'sys inv movment rpt'!$L:$L,$M828,'sys inv movment rpt'!$N:$N,P$1)</f>
        <v>0</v>
      </c>
      <c r="Q828" s="86">
        <f>SUMIFS('sys inv movment rpt'!$M:$M,'sys inv movment rpt'!$L:$L,$M828,'sys inv movment rpt'!$N:$N,Q$1)</f>
        <v>0</v>
      </c>
      <c r="R828" s="86">
        <f>SUMIFS('sys inv movment rpt'!$M:$M,'sys inv movment rpt'!$L:$L,$M828,'sys inv movment rpt'!$N:$N,R$1)</f>
        <v>0</v>
      </c>
      <c r="S828" s="86">
        <f>SUMIFS('sys inv movment rpt'!$M:$M,'sys inv movment rpt'!$L:$L,$M828,'sys inv movment rpt'!$N:$N,S$1)</f>
        <v>0</v>
      </c>
      <c r="T828" s="86">
        <f>SUMIFS('sys inv movment rpt'!$M:$M,'sys inv movment rpt'!$L:$L,$M828,'sys inv movment rpt'!$N:$N,T$1)</f>
        <v>0</v>
      </c>
      <c r="U828" s="86">
        <f>SUMIFS('sys inv movment rpt'!$M:$M,'sys inv movment rpt'!$L:$L,$M828,'sys inv movment rpt'!$N:$N,U$1)</f>
        <v>0</v>
      </c>
      <c r="V828" s="86">
        <f>SUMIFS('sys inv movment rpt'!$M:$M,'sys inv movment rpt'!$L:$L,$M828,'sys inv movment rpt'!$N:$N,V$1)</f>
        <v>0</v>
      </c>
      <c r="W828" s="86">
        <f>SUMIFS('sys inv movment rpt'!$M:$M,'sys inv movment rpt'!$L:$L,$M828,'sys inv movment rpt'!$N:$N,W$1)</f>
        <v>0</v>
      </c>
      <c r="X828" s="86">
        <f>SUMIFS('sys inv movment rpt'!$M:$M,'sys inv movment rpt'!$L:$L,$M828,'sys inv movment rpt'!$N:$N,X$1)</f>
        <v>0</v>
      </c>
      <c r="Y828" s="86">
        <f>SUMIFS('sys inv movment rpt'!$M:$M,'sys inv movment rpt'!$L:$L,$M828,'sys inv movment rpt'!$N:$N,Y$1)</f>
        <v>0</v>
      </c>
      <c r="Z828" s="86">
        <f>SUMIFS('sys inv movment rpt'!$M:$M,'sys inv movment rpt'!$L:$L,$M828,'sys inv movment rpt'!$N:$N,Z$1)</f>
        <v>0</v>
      </c>
      <c r="AA828" s="86">
        <f>SUMIFS('sys inv movment rpt'!$M:$M,'sys inv movment rpt'!$L:$L,$M828,'sys inv movment rpt'!$N:$N,AA$1)</f>
        <v>0</v>
      </c>
      <c r="AB828" s="86">
        <f>SUMIFS('sys inv movment rpt'!$M:$M,'sys inv movment rpt'!$L:$L,$M828,'sys inv movment rpt'!$N:$N,AB$1)</f>
        <v>0</v>
      </c>
      <c r="AC828" s="86">
        <f>SUMIFS('sys inv movment rpt'!$M:$M,'sys inv movment rpt'!$L:$L,$M828,'sys inv movment rpt'!$N:$N,AC$1)</f>
        <v>0</v>
      </c>
      <c r="AD828" s="86">
        <f>SUMIFS('sys inv movment rpt'!$M:$M,'sys inv movment rpt'!$L:$L,$M828,'sys inv movment rpt'!$N:$N,AD$1)</f>
        <v>0</v>
      </c>
      <c r="AE828" s="86">
        <f>SUMIFS('sys inv movment rpt'!$M:$M,'sys inv movment rpt'!$L:$L,$M828,'sys inv movment rpt'!$N:$N,AE$1)</f>
        <v>0</v>
      </c>
      <c r="AF828" s="86">
        <f>SUMIFS('sys inv movment rpt'!$M:$M,'sys inv movment rpt'!$L:$L,$M828,'sys inv movment rpt'!$N:$N,AF$1)</f>
        <v>0</v>
      </c>
      <c r="AG828" s="86">
        <f>SUMIFS('sys inv movment rpt'!$M:$M,'sys inv movment rpt'!$L:$L,$M828,'sys inv movment rpt'!$N:$N,AG$1)</f>
        <v>0</v>
      </c>
      <c r="AH828" s="86">
        <f>SUMIFS('sys inv movment rpt'!$M:$M,'sys inv movment rpt'!$L:$L,$M828,'sys inv movment rpt'!$N:$N,AH$1)</f>
        <v>0</v>
      </c>
      <c r="AI828" s="86">
        <f>SUMIFS('sys inv movment rpt'!$M:$M,'sys inv movment rpt'!$L:$L,$M828,'sys inv movment rpt'!$N:$N,AI$1)</f>
        <v>0</v>
      </c>
      <c r="AJ828" s="86">
        <f>SUMIFS('sys inv movment rpt'!$M:$M,'sys inv movment rpt'!$L:$L,$M828,'sys inv movment rpt'!$N:$N,AJ$1)</f>
        <v>0</v>
      </c>
      <c r="AK828" s="86">
        <f>SUMIFS('sys inv movment rpt'!$M:$M,'sys inv movment rpt'!$L:$L,$M828,'sys inv movment rpt'!$N:$N,AK$1)</f>
        <v>0</v>
      </c>
      <c r="AL828" s="86">
        <f>SUMIFS('sys inv movment rpt'!$M:$M,'sys inv movment rpt'!$L:$L,$M828,'sys inv movment rpt'!$N:$N,AL$1)</f>
        <v>0</v>
      </c>
      <c r="AM828" s="86">
        <f>SUMIFS('sys inv movment rpt'!$M:$M,'sys inv movment rpt'!$L:$L,$M828,'sys inv movment rpt'!$N:$N,AM$1)</f>
        <v>0</v>
      </c>
      <c r="AN828" s="86">
        <f>SUMIFS('sys inv movment rpt'!$M:$M,'sys inv movment rpt'!$L:$L,$M828,'sys inv movment rpt'!$N:$N,AN$1)</f>
        <v>0</v>
      </c>
      <c r="AO828" s="86">
        <f>SUMIFS('sys inv movment rpt'!$M:$M,'sys inv movment rpt'!$L:$L,$M828,'sys inv movment rpt'!$N:$N,AO$1)</f>
        <v>0</v>
      </c>
      <c r="AP828" s="86">
        <f>SUMIFS('sys inv movment rpt'!$M:$M,'sys inv movment rpt'!$L:$L,$M828,'sys inv movment rpt'!$N:$N,AP$1)</f>
        <v>0</v>
      </c>
      <c r="AQ828" s="86">
        <f>SUMIFS('sys inv movment rpt'!$M:$M,'sys inv movment rpt'!$L:$L,$M828,'sys inv movment rpt'!$N:$N,AQ$1)</f>
        <v>0</v>
      </c>
      <c r="AR828" s="86">
        <f>SUMIFS('sys inv movment rpt'!$M:$M,'sys inv movment rpt'!$L:$L,$M828,'sys inv movment rpt'!$N:$N,AR$1)</f>
        <v>0</v>
      </c>
      <c r="AS828" s="86">
        <f>SUMIFS('sys inv movment rpt'!$M:$M,'sys inv movment rpt'!$L:$L,$M828,'sys inv movment rpt'!$N:$N,AS$1)</f>
        <v>0</v>
      </c>
      <c r="AT828" s="86">
        <f>SUMIFS('sys inv movment rpt'!$M:$M,'sys inv movment rpt'!$L:$L,$M828,'sys inv movment rpt'!$N:$N,AT$1)</f>
        <v>0</v>
      </c>
      <c r="AU828" s="86">
        <f>SUMIFS('sys inv movment rpt'!$M:$M,'sys inv movment rpt'!$L:$L,$M828,'sys inv movment rpt'!$N:$N,AU$1)</f>
        <v>0</v>
      </c>
      <c r="AV828" s="86">
        <f>SUMIFS('sys inv movment rpt'!$M:$M,'sys inv movment rpt'!$L:$L,$M828,'sys inv movment rpt'!$N:$N,AV$1)</f>
        <v>0</v>
      </c>
      <c r="AW828" s="87" t="str">
        <f>IFERROR(VLOOKUP(A828,'sys-backorder details'!E:U,17,0),"-")</f>
        <v>-</v>
      </c>
      <c r="AX828" s="87" t="str">
        <f>IF(K828&gt;1,VLOOKUP(A828,'settings-routing'!A:I,9,0),"")</f>
        <v/>
      </c>
    </row>
    <row r="829" ht="12.75" hidden="1" customHeight="1">
      <c r="A829" s="50" t="s">
        <v>1795</v>
      </c>
      <c r="B829" s="50" t="s">
        <v>1796</v>
      </c>
      <c r="C829" s="50">
        <f t="shared" si="2"/>
        <v>0</v>
      </c>
      <c r="D829" s="80">
        <f>SUMIF('Stocks 101-111'!$J:$J,'item dashboard'!A829,'Stocks 101-111'!K:K)</f>
        <v>0</v>
      </c>
      <c r="E829" s="80">
        <f>SUMIF('Stocks 101-111'!$J:$J,'item dashboard'!A829,'Stocks 101-111'!$L:$L)</f>
        <v>0</v>
      </c>
      <c r="F829" s="81">
        <f t="shared" si="3"/>
        <v>0</v>
      </c>
      <c r="G829" s="82">
        <f t="shared" si="4"/>
        <v>0</v>
      </c>
      <c r="H829" s="50">
        <f>SUMIFS('sys-backorder details'!$M:$M,'sys-backorder details'!$E:$E,'item dashboard'!A829,'sys-backorder details'!$V:$V,"")</f>
        <v>0</v>
      </c>
      <c r="I829" s="83">
        <f>SUMIF('settings-routing'!$I:$I,'item dashboard'!A829,'settings-routing'!$O:$O)</f>
        <v>0</v>
      </c>
      <c r="J829" s="50">
        <f>SUMIFS('sys-backorder details'!$M:$M,'sys-backorder details'!$E:$E,'item dashboard'!A829,'sys-backorder details'!$V:$V,"Call off")</f>
        <v>0</v>
      </c>
      <c r="K829" s="84">
        <f t="shared" si="5"/>
        <v>0</v>
      </c>
      <c r="L829" s="84">
        <f>SUMIF('Production Plan'!$E:$E,'item dashboard'!A829,'Production Plan'!$N:$N)</f>
        <v>0</v>
      </c>
      <c r="M829" s="85" t="str">
        <f t="shared" si="6"/>
        <v>B-L27-N245N&amp;L-AP-S-5 Ltr. Natural Printed Nice&amp;Lovely Apple Shampoo J</v>
      </c>
      <c r="N829" s="86">
        <f>SUMIFS('sys inv movment rpt'!$M:$M,'sys inv movment rpt'!$L:$L,$M829,'sys inv movment rpt'!$N:$N,N$1)</f>
        <v>0</v>
      </c>
      <c r="O829" s="86">
        <f>SUMIFS('sys inv movment rpt'!$M:$M,'sys inv movment rpt'!$L:$L,$M829,'sys inv movment rpt'!$N:$N,O$1)</f>
        <v>0</v>
      </c>
      <c r="P829" s="86">
        <f>SUMIFS('sys inv movment rpt'!$M:$M,'sys inv movment rpt'!$L:$L,$M829,'sys inv movment rpt'!$N:$N,P$1)</f>
        <v>0</v>
      </c>
      <c r="Q829" s="86">
        <f>SUMIFS('sys inv movment rpt'!$M:$M,'sys inv movment rpt'!$L:$L,$M829,'sys inv movment rpt'!$N:$N,Q$1)</f>
        <v>0</v>
      </c>
      <c r="R829" s="86">
        <f>SUMIFS('sys inv movment rpt'!$M:$M,'sys inv movment rpt'!$L:$L,$M829,'sys inv movment rpt'!$N:$N,R$1)</f>
        <v>0</v>
      </c>
      <c r="S829" s="86">
        <f>SUMIFS('sys inv movment rpt'!$M:$M,'sys inv movment rpt'!$L:$L,$M829,'sys inv movment rpt'!$N:$N,S$1)</f>
        <v>0</v>
      </c>
      <c r="T829" s="86">
        <f>SUMIFS('sys inv movment rpt'!$M:$M,'sys inv movment rpt'!$L:$L,$M829,'sys inv movment rpt'!$N:$N,T$1)</f>
        <v>0</v>
      </c>
      <c r="U829" s="86">
        <f>SUMIFS('sys inv movment rpt'!$M:$M,'sys inv movment rpt'!$L:$L,$M829,'sys inv movment rpt'!$N:$N,U$1)</f>
        <v>0</v>
      </c>
      <c r="V829" s="86">
        <f>SUMIFS('sys inv movment rpt'!$M:$M,'sys inv movment rpt'!$L:$L,$M829,'sys inv movment rpt'!$N:$N,V$1)</f>
        <v>0</v>
      </c>
      <c r="W829" s="86">
        <f>SUMIFS('sys inv movment rpt'!$M:$M,'sys inv movment rpt'!$L:$L,$M829,'sys inv movment rpt'!$N:$N,W$1)</f>
        <v>0</v>
      </c>
      <c r="X829" s="86">
        <f>SUMIFS('sys inv movment rpt'!$M:$M,'sys inv movment rpt'!$L:$L,$M829,'sys inv movment rpt'!$N:$N,X$1)</f>
        <v>0</v>
      </c>
      <c r="Y829" s="86">
        <f>SUMIFS('sys inv movment rpt'!$M:$M,'sys inv movment rpt'!$L:$L,$M829,'sys inv movment rpt'!$N:$N,Y$1)</f>
        <v>0</v>
      </c>
      <c r="Z829" s="86">
        <f>SUMIFS('sys inv movment rpt'!$M:$M,'sys inv movment rpt'!$L:$L,$M829,'sys inv movment rpt'!$N:$N,Z$1)</f>
        <v>0</v>
      </c>
      <c r="AA829" s="86">
        <f>SUMIFS('sys inv movment rpt'!$M:$M,'sys inv movment rpt'!$L:$L,$M829,'sys inv movment rpt'!$N:$N,AA$1)</f>
        <v>0</v>
      </c>
      <c r="AB829" s="86">
        <f>SUMIFS('sys inv movment rpt'!$M:$M,'sys inv movment rpt'!$L:$L,$M829,'sys inv movment rpt'!$N:$N,AB$1)</f>
        <v>0</v>
      </c>
      <c r="AC829" s="86">
        <f>SUMIFS('sys inv movment rpt'!$M:$M,'sys inv movment rpt'!$L:$L,$M829,'sys inv movment rpt'!$N:$N,AC$1)</f>
        <v>0</v>
      </c>
      <c r="AD829" s="86">
        <f>SUMIFS('sys inv movment rpt'!$M:$M,'sys inv movment rpt'!$L:$L,$M829,'sys inv movment rpt'!$N:$N,AD$1)</f>
        <v>0</v>
      </c>
      <c r="AE829" s="86">
        <f>SUMIFS('sys inv movment rpt'!$M:$M,'sys inv movment rpt'!$L:$L,$M829,'sys inv movment rpt'!$N:$N,AE$1)</f>
        <v>0</v>
      </c>
      <c r="AF829" s="86">
        <f>SUMIFS('sys inv movment rpt'!$M:$M,'sys inv movment rpt'!$L:$L,$M829,'sys inv movment rpt'!$N:$N,AF$1)</f>
        <v>0</v>
      </c>
      <c r="AG829" s="86">
        <f>SUMIFS('sys inv movment rpt'!$M:$M,'sys inv movment rpt'!$L:$L,$M829,'sys inv movment rpt'!$N:$N,AG$1)</f>
        <v>0</v>
      </c>
      <c r="AH829" s="86">
        <f>SUMIFS('sys inv movment rpt'!$M:$M,'sys inv movment rpt'!$L:$L,$M829,'sys inv movment rpt'!$N:$N,AH$1)</f>
        <v>0</v>
      </c>
      <c r="AI829" s="86">
        <f>SUMIFS('sys inv movment rpt'!$M:$M,'sys inv movment rpt'!$L:$L,$M829,'sys inv movment rpt'!$N:$N,AI$1)</f>
        <v>0</v>
      </c>
      <c r="AJ829" s="86">
        <f>SUMIFS('sys inv movment rpt'!$M:$M,'sys inv movment rpt'!$L:$L,$M829,'sys inv movment rpt'!$N:$N,AJ$1)</f>
        <v>0</v>
      </c>
      <c r="AK829" s="86">
        <f>SUMIFS('sys inv movment rpt'!$M:$M,'sys inv movment rpt'!$L:$L,$M829,'sys inv movment rpt'!$N:$N,AK$1)</f>
        <v>0</v>
      </c>
      <c r="AL829" s="86">
        <f>SUMIFS('sys inv movment rpt'!$M:$M,'sys inv movment rpt'!$L:$L,$M829,'sys inv movment rpt'!$N:$N,AL$1)</f>
        <v>0</v>
      </c>
      <c r="AM829" s="86">
        <f>SUMIFS('sys inv movment rpt'!$M:$M,'sys inv movment rpt'!$L:$L,$M829,'sys inv movment rpt'!$N:$N,AM$1)</f>
        <v>0</v>
      </c>
      <c r="AN829" s="86">
        <f>SUMIFS('sys inv movment rpt'!$M:$M,'sys inv movment rpt'!$L:$L,$M829,'sys inv movment rpt'!$N:$N,AN$1)</f>
        <v>0</v>
      </c>
      <c r="AO829" s="86">
        <f>SUMIFS('sys inv movment rpt'!$M:$M,'sys inv movment rpt'!$L:$L,$M829,'sys inv movment rpt'!$N:$N,AO$1)</f>
        <v>0</v>
      </c>
      <c r="AP829" s="86">
        <f>SUMIFS('sys inv movment rpt'!$M:$M,'sys inv movment rpt'!$L:$L,$M829,'sys inv movment rpt'!$N:$N,AP$1)</f>
        <v>0</v>
      </c>
      <c r="AQ829" s="86">
        <f>SUMIFS('sys inv movment rpt'!$M:$M,'sys inv movment rpt'!$L:$L,$M829,'sys inv movment rpt'!$N:$N,AQ$1)</f>
        <v>0</v>
      </c>
      <c r="AR829" s="86">
        <f>SUMIFS('sys inv movment rpt'!$M:$M,'sys inv movment rpt'!$L:$L,$M829,'sys inv movment rpt'!$N:$N,AR$1)</f>
        <v>0</v>
      </c>
      <c r="AS829" s="86">
        <f>SUMIFS('sys inv movment rpt'!$M:$M,'sys inv movment rpt'!$L:$L,$M829,'sys inv movment rpt'!$N:$N,AS$1)</f>
        <v>0</v>
      </c>
      <c r="AT829" s="86">
        <f>SUMIFS('sys inv movment rpt'!$M:$M,'sys inv movment rpt'!$L:$L,$M829,'sys inv movment rpt'!$N:$N,AT$1)</f>
        <v>0</v>
      </c>
      <c r="AU829" s="86">
        <f>SUMIFS('sys inv movment rpt'!$M:$M,'sys inv movment rpt'!$L:$L,$M829,'sys inv movment rpt'!$N:$N,AU$1)</f>
        <v>0</v>
      </c>
      <c r="AV829" s="86">
        <f>SUMIFS('sys inv movment rpt'!$M:$M,'sys inv movment rpt'!$L:$L,$M829,'sys inv movment rpt'!$N:$N,AV$1)</f>
        <v>0</v>
      </c>
      <c r="AW829" s="87" t="str">
        <f>IFERROR(VLOOKUP(A829,'sys-backorder details'!E:U,17,0),"-")</f>
        <v>-</v>
      </c>
      <c r="AX829" s="87" t="str">
        <f>IF(K829&gt;1,VLOOKUP(A829,'settings-routing'!A:I,9,0),"")</f>
        <v/>
      </c>
    </row>
    <row r="830" ht="12.75" hidden="1" customHeight="1">
      <c r="A830" s="50" t="s">
        <v>1797</v>
      </c>
      <c r="B830" s="50" t="s">
        <v>1798</v>
      </c>
      <c r="C830" s="50">
        <f t="shared" si="2"/>
        <v>0</v>
      </c>
      <c r="D830" s="80">
        <f>SUMIF('Stocks 101-111'!$J:$J,'item dashboard'!A830,'Stocks 101-111'!K:K)</f>
        <v>0</v>
      </c>
      <c r="E830" s="80">
        <f>SUMIF('Stocks 101-111'!$J:$J,'item dashboard'!A830,'Stocks 101-111'!$L:$L)</f>
        <v>0</v>
      </c>
      <c r="F830" s="81">
        <f t="shared" si="3"/>
        <v>0</v>
      </c>
      <c r="G830" s="82">
        <f t="shared" si="4"/>
        <v>0</v>
      </c>
      <c r="H830" s="50">
        <f>SUMIFS('sys-backorder details'!$M:$M,'sys-backorder details'!$E:$E,'item dashboard'!A830,'sys-backorder details'!$V:$V,"")</f>
        <v>0</v>
      </c>
      <c r="I830" s="83">
        <f>SUMIF('settings-routing'!$I:$I,'item dashboard'!A830,'settings-routing'!$O:$O)</f>
        <v>0</v>
      </c>
      <c r="J830" s="50">
        <f>SUMIFS('sys-backorder details'!$M:$M,'sys-backorder details'!$E:$E,'item dashboard'!A830,'sys-backorder details'!$V:$V,"Call off")</f>
        <v>0</v>
      </c>
      <c r="K830" s="84">
        <f t="shared" si="5"/>
        <v>0</v>
      </c>
      <c r="L830" s="84">
        <f>SUMIF('Production Plan'!$E:$E,'item dashboard'!A830,'Production Plan'!$N:$N)</f>
        <v>0</v>
      </c>
      <c r="M830" s="85" t="str">
        <f t="shared" si="6"/>
        <v>B-L27-N245N&amp;L-C-C-5 Ltr. Natural Printed Nice&amp;lovely Cream Condition</v>
      </c>
      <c r="N830" s="86">
        <f>SUMIFS('sys inv movment rpt'!$M:$M,'sys inv movment rpt'!$L:$L,$M830,'sys inv movment rpt'!$N:$N,N$1)</f>
        <v>0</v>
      </c>
      <c r="O830" s="86">
        <f>SUMIFS('sys inv movment rpt'!$M:$M,'sys inv movment rpt'!$L:$L,$M830,'sys inv movment rpt'!$N:$N,O$1)</f>
        <v>0</v>
      </c>
      <c r="P830" s="86">
        <f>SUMIFS('sys inv movment rpt'!$M:$M,'sys inv movment rpt'!$L:$L,$M830,'sys inv movment rpt'!$N:$N,P$1)</f>
        <v>0</v>
      </c>
      <c r="Q830" s="86">
        <f>SUMIFS('sys inv movment rpt'!$M:$M,'sys inv movment rpt'!$L:$L,$M830,'sys inv movment rpt'!$N:$N,Q$1)</f>
        <v>0</v>
      </c>
      <c r="R830" s="86">
        <f>SUMIFS('sys inv movment rpt'!$M:$M,'sys inv movment rpt'!$L:$L,$M830,'sys inv movment rpt'!$N:$N,R$1)</f>
        <v>0</v>
      </c>
      <c r="S830" s="86">
        <f>SUMIFS('sys inv movment rpt'!$M:$M,'sys inv movment rpt'!$L:$L,$M830,'sys inv movment rpt'!$N:$N,S$1)</f>
        <v>0</v>
      </c>
      <c r="T830" s="86">
        <f>SUMIFS('sys inv movment rpt'!$M:$M,'sys inv movment rpt'!$L:$L,$M830,'sys inv movment rpt'!$N:$N,T$1)</f>
        <v>0</v>
      </c>
      <c r="U830" s="86">
        <f>SUMIFS('sys inv movment rpt'!$M:$M,'sys inv movment rpt'!$L:$L,$M830,'sys inv movment rpt'!$N:$N,U$1)</f>
        <v>0</v>
      </c>
      <c r="V830" s="86">
        <f>SUMIFS('sys inv movment rpt'!$M:$M,'sys inv movment rpt'!$L:$L,$M830,'sys inv movment rpt'!$N:$N,V$1)</f>
        <v>0</v>
      </c>
      <c r="W830" s="86">
        <f>SUMIFS('sys inv movment rpt'!$M:$M,'sys inv movment rpt'!$L:$L,$M830,'sys inv movment rpt'!$N:$N,W$1)</f>
        <v>0</v>
      </c>
      <c r="X830" s="86">
        <f>SUMIFS('sys inv movment rpt'!$M:$M,'sys inv movment rpt'!$L:$L,$M830,'sys inv movment rpt'!$N:$N,X$1)</f>
        <v>0</v>
      </c>
      <c r="Y830" s="86">
        <f>SUMIFS('sys inv movment rpt'!$M:$M,'sys inv movment rpt'!$L:$L,$M830,'sys inv movment rpt'!$N:$N,Y$1)</f>
        <v>0</v>
      </c>
      <c r="Z830" s="86">
        <f>SUMIFS('sys inv movment rpt'!$M:$M,'sys inv movment rpt'!$L:$L,$M830,'sys inv movment rpt'!$N:$N,Z$1)</f>
        <v>0</v>
      </c>
      <c r="AA830" s="86">
        <f>SUMIFS('sys inv movment rpt'!$M:$M,'sys inv movment rpt'!$L:$L,$M830,'sys inv movment rpt'!$N:$N,AA$1)</f>
        <v>0</v>
      </c>
      <c r="AB830" s="86">
        <f>SUMIFS('sys inv movment rpt'!$M:$M,'sys inv movment rpt'!$L:$L,$M830,'sys inv movment rpt'!$N:$N,AB$1)</f>
        <v>0</v>
      </c>
      <c r="AC830" s="86">
        <f>SUMIFS('sys inv movment rpt'!$M:$M,'sys inv movment rpt'!$L:$L,$M830,'sys inv movment rpt'!$N:$N,AC$1)</f>
        <v>0</v>
      </c>
      <c r="AD830" s="86">
        <f>SUMIFS('sys inv movment rpt'!$M:$M,'sys inv movment rpt'!$L:$L,$M830,'sys inv movment rpt'!$N:$N,AD$1)</f>
        <v>0</v>
      </c>
      <c r="AE830" s="86">
        <f>SUMIFS('sys inv movment rpt'!$M:$M,'sys inv movment rpt'!$L:$L,$M830,'sys inv movment rpt'!$N:$N,AE$1)</f>
        <v>0</v>
      </c>
      <c r="AF830" s="86">
        <f>SUMIFS('sys inv movment rpt'!$M:$M,'sys inv movment rpt'!$L:$L,$M830,'sys inv movment rpt'!$N:$N,AF$1)</f>
        <v>0</v>
      </c>
      <c r="AG830" s="86">
        <f>SUMIFS('sys inv movment rpt'!$M:$M,'sys inv movment rpt'!$L:$L,$M830,'sys inv movment rpt'!$N:$N,AG$1)</f>
        <v>0</v>
      </c>
      <c r="AH830" s="86">
        <f>SUMIFS('sys inv movment rpt'!$M:$M,'sys inv movment rpt'!$L:$L,$M830,'sys inv movment rpt'!$N:$N,AH$1)</f>
        <v>0</v>
      </c>
      <c r="AI830" s="86">
        <f>SUMIFS('sys inv movment rpt'!$M:$M,'sys inv movment rpt'!$L:$L,$M830,'sys inv movment rpt'!$N:$N,AI$1)</f>
        <v>0</v>
      </c>
      <c r="AJ830" s="86">
        <f>SUMIFS('sys inv movment rpt'!$M:$M,'sys inv movment rpt'!$L:$L,$M830,'sys inv movment rpt'!$N:$N,AJ$1)</f>
        <v>0</v>
      </c>
      <c r="AK830" s="86">
        <f>SUMIFS('sys inv movment rpt'!$M:$M,'sys inv movment rpt'!$L:$L,$M830,'sys inv movment rpt'!$N:$N,AK$1)</f>
        <v>0</v>
      </c>
      <c r="AL830" s="86">
        <f>SUMIFS('sys inv movment rpt'!$M:$M,'sys inv movment rpt'!$L:$L,$M830,'sys inv movment rpt'!$N:$N,AL$1)</f>
        <v>0</v>
      </c>
      <c r="AM830" s="86">
        <f>SUMIFS('sys inv movment rpt'!$M:$M,'sys inv movment rpt'!$L:$L,$M830,'sys inv movment rpt'!$N:$N,AM$1)</f>
        <v>0</v>
      </c>
      <c r="AN830" s="86">
        <f>SUMIFS('sys inv movment rpt'!$M:$M,'sys inv movment rpt'!$L:$L,$M830,'sys inv movment rpt'!$N:$N,AN$1)</f>
        <v>0</v>
      </c>
      <c r="AO830" s="86">
        <f>SUMIFS('sys inv movment rpt'!$M:$M,'sys inv movment rpt'!$L:$L,$M830,'sys inv movment rpt'!$N:$N,AO$1)</f>
        <v>0</v>
      </c>
      <c r="AP830" s="86">
        <f>SUMIFS('sys inv movment rpt'!$M:$M,'sys inv movment rpt'!$L:$L,$M830,'sys inv movment rpt'!$N:$N,AP$1)</f>
        <v>0</v>
      </c>
      <c r="AQ830" s="86">
        <f>SUMIFS('sys inv movment rpt'!$M:$M,'sys inv movment rpt'!$L:$L,$M830,'sys inv movment rpt'!$N:$N,AQ$1)</f>
        <v>0</v>
      </c>
      <c r="AR830" s="86">
        <f>SUMIFS('sys inv movment rpt'!$M:$M,'sys inv movment rpt'!$L:$L,$M830,'sys inv movment rpt'!$N:$N,AR$1)</f>
        <v>0</v>
      </c>
      <c r="AS830" s="86">
        <f>SUMIFS('sys inv movment rpt'!$M:$M,'sys inv movment rpt'!$L:$L,$M830,'sys inv movment rpt'!$N:$N,AS$1)</f>
        <v>0</v>
      </c>
      <c r="AT830" s="86">
        <f>SUMIFS('sys inv movment rpt'!$M:$M,'sys inv movment rpt'!$L:$L,$M830,'sys inv movment rpt'!$N:$N,AT$1)</f>
        <v>0</v>
      </c>
      <c r="AU830" s="86">
        <f>SUMIFS('sys inv movment rpt'!$M:$M,'sys inv movment rpt'!$L:$L,$M830,'sys inv movment rpt'!$N:$N,AU$1)</f>
        <v>0</v>
      </c>
      <c r="AV830" s="86">
        <f>SUMIFS('sys inv movment rpt'!$M:$M,'sys inv movment rpt'!$L:$L,$M830,'sys inv movment rpt'!$N:$N,AV$1)</f>
        <v>0</v>
      </c>
      <c r="AW830" s="87" t="str">
        <f>IFERROR(VLOOKUP(A830,'sys-backorder details'!E:U,17,0),"-")</f>
        <v>-</v>
      </c>
      <c r="AX830" s="87" t="str">
        <f>IF(K830&gt;1,VLOOKUP(A830,'settings-routing'!A:I,9,0),"")</f>
        <v/>
      </c>
    </row>
    <row r="831" ht="12.75" hidden="1" customHeight="1">
      <c r="A831" s="50" t="s">
        <v>1799</v>
      </c>
      <c r="B831" s="50" t="s">
        <v>1800</v>
      </c>
      <c r="C831" s="50">
        <f t="shared" si="2"/>
        <v>0</v>
      </c>
      <c r="D831" s="80">
        <f>SUMIF('Stocks 101-111'!$J:$J,'item dashboard'!A831,'Stocks 101-111'!K:K)</f>
        <v>0</v>
      </c>
      <c r="E831" s="80">
        <f>SUMIF('Stocks 101-111'!$J:$J,'item dashboard'!A831,'Stocks 101-111'!$L:$L)</f>
        <v>0</v>
      </c>
      <c r="F831" s="81">
        <f t="shared" si="3"/>
        <v>0</v>
      </c>
      <c r="G831" s="82">
        <f t="shared" si="4"/>
        <v>0</v>
      </c>
      <c r="H831" s="50">
        <f>SUMIFS('sys-backorder details'!$M:$M,'sys-backorder details'!$E:$E,'item dashboard'!A831,'sys-backorder details'!$V:$V,"")</f>
        <v>0</v>
      </c>
      <c r="I831" s="83">
        <f>SUMIF('settings-routing'!$I:$I,'item dashboard'!A831,'settings-routing'!$O:$O)</f>
        <v>0</v>
      </c>
      <c r="J831" s="50">
        <f>SUMIFS('sys-backorder details'!$M:$M,'sys-backorder details'!$E:$E,'item dashboard'!A831,'sys-backorder details'!$V:$V,"Call off")</f>
        <v>0</v>
      </c>
      <c r="K831" s="84">
        <f t="shared" si="5"/>
        <v>0</v>
      </c>
      <c r="L831" s="84">
        <f>SUMIF('Production Plan'!$E:$E,'item dashboard'!A831,'Production Plan'!$N:$N)</f>
        <v>0</v>
      </c>
      <c r="M831" s="85" t="str">
        <f t="shared" si="6"/>
        <v>B-L27-N245N&amp;L-CR-S-5 Ltr. Natural Printed Nice&amp;Lovely Crisp Fresh Sha</v>
      </c>
      <c r="N831" s="86">
        <f>SUMIFS('sys inv movment rpt'!$M:$M,'sys inv movment rpt'!$L:$L,$M831,'sys inv movment rpt'!$N:$N,N$1)</f>
        <v>0</v>
      </c>
      <c r="O831" s="86">
        <f>SUMIFS('sys inv movment rpt'!$M:$M,'sys inv movment rpt'!$L:$L,$M831,'sys inv movment rpt'!$N:$N,O$1)</f>
        <v>0</v>
      </c>
      <c r="P831" s="86">
        <f>SUMIFS('sys inv movment rpt'!$M:$M,'sys inv movment rpt'!$L:$L,$M831,'sys inv movment rpt'!$N:$N,P$1)</f>
        <v>0</v>
      </c>
      <c r="Q831" s="86">
        <f>SUMIFS('sys inv movment rpt'!$M:$M,'sys inv movment rpt'!$L:$L,$M831,'sys inv movment rpt'!$N:$N,Q$1)</f>
        <v>0</v>
      </c>
      <c r="R831" s="86">
        <f>SUMIFS('sys inv movment rpt'!$M:$M,'sys inv movment rpt'!$L:$L,$M831,'sys inv movment rpt'!$N:$N,R$1)</f>
        <v>0</v>
      </c>
      <c r="S831" s="86">
        <f>SUMIFS('sys inv movment rpt'!$M:$M,'sys inv movment rpt'!$L:$L,$M831,'sys inv movment rpt'!$N:$N,S$1)</f>
        <v>0</v>
      </c>
      <c r="T831" s="86">
        <f>SUMIFS('sys inv movment rpt'!$M:$M,'sys inv movment rpt'!$L:$L,$M831,'sys inv movment rpt'!$N:$N,T$1)</f>
        <v>0</v>
      </c>
      <c r="U831" s="86">
        <f>SUMIFS('sys inv movment rpt'!$M:$M,'sys inv movment rpt'!$L:$L,$M831,'sys inv movment rpt'!$N:$N,U$1)</f>
        <v>0</v>
      </c>
      <c r="V831" s="86">
        <f>SUMIFS('sys inv movment rpt'!$M:$M,'sys inv movment rpt'!$L:$L,$M831,'sys inv movment rpt'!$N:$N,V$1)</f>
        <v>0</v>
      </c>
      <c r="W831" s="86">
        <f>SUMIFS('sys inv movment rpt'!$M:$M,'sys inv movment rpt'!$L:$L,$M831,'sys inv movment rpt'!$N:$N,W$1)</f>
        <v>0</v>
      </c>
      <c r="X831" s="86">
        <f>SUMIFS('sys inv movment rpt'!$M:$M,'sys inv movment rpt'!$L:$L,$M831,'sys inv movment rpt'!$N:$N,X$1)</f>
        <v>0</v>
      </c>
      <c r="Y831" s="86">
        <f>SUMIFS('sys inv movment rpt'!$M:$M,'sys inv movment rpt'!$L:$L,$M831,'sys inv movment rpt'!$N:$N,Y$1)</f>
        <v>0</v>
      </c>
      <c r="Z831" s="86">
        <f>SUMIFS('sys inv movment rpt'!$M:$M,'sys inv movment rpt'!$L:$L,$M831,'sys inv movment rpt'!$N:$N,Z$1)</f>
        <v>0</v>
      </c>
      <c r="AA831" s="86">
        <f>SUMIFS('sys inv movment rpt'!$M:$M,'sys inv movment rpt'!$L:$L,$M831,'sys inv movment rpt'!$N:$N,AA$1)</f>
        <v>0</v>
      </c>
      <c r="AB831" s="86">
        <f>SUMIFS('sys inv movment rpt'!$M:$M,'sys inv movment rpt'!$L:$L,$M831,'sys inv movment rpt'!$N:$N,AB$1)</f>
        <v>0</v>
      </c>
      <c r="AC831" s="86">
        <f>SUMIFS('sys inv movment rpt'!$M:$M,'sys inv movment rpt'!$L:$L,$M831,'sys inv movment rpt'!$N:$N,AC$1)</f>
        <v>0</v>
      </c>
      <c r="AD831" s="86">
        <f>SUMIFS('sys inv movment rpt'!$M:$M,'sys inv movment rpt'!$L:$L,$M831,'sys inv movment rpt'!$N:$N,AD$1)</f>
        <v>0</v>
      </c>
      <c r="AE831" s="86">
        <f>SUMIFS('sys inv movment rpt'!$M:$M,'sys inv movment rpt'!$L:$L,$M831,'sys inv movment rpt'!$N:$N,AE$1)</f>
        <v>0</v>
      </c>
      <c r="AF831" s="86">
        <f>SUMIFS('sys inv movment rpt'!$M:$M,'sys inv movment rpt'!$L:$L,$M831,'sys inv movment rpt'!$N:$N,AF$1)</f>
        <v>0</v>
      </c>
      <c r="AG831" s="86">
        <f>SUMIFS('sys inv movment rpt'!$M:$M,'sys inv movment rpt'!$L:$L,$M831,'sys inv movment rpt'!$N:$N,AG$1)</f>
        <v>0</v>
      </c>
      <c r="AH831" s="86">
        <f>SUMIFS('sys inv movment rpt'!$M:$M,'sys inv movment rpt'!$L:$L,$M831,'sys inv movment rpt'!$N:$N,AH$1)</f>
        <v>0</v>
      </c>
      <c r="AI831" s="86">
        <f>SUMIFS('sys inv movment rpt'!$M:$M,'sys inv movment rpt'!$L:$L,$M831,'sys inv movment rpt'!$N:$N,AI$1)</f>
        <v>0</v>
      </c>
      <c r="AJ831" s="86">
        <f>SUMIFS('sys inv movment rpt'!$M:$M,'sys inv movment rpt'!$L:$L,$M831,'sys inv movment rpt'!$N:$N,AJ$1)</f>
        <v>0</v>
      </c>
      <c r="AK831" s="86">
        <f>SUMIFS('sys inv movment rpt'!$M:$M,'sys inv movment rpt'!$L:$L,$M831,'sys inv movment rpt'!$N:$N,AK$1)</f>
        <v>0</v>
      </c>
      <c r="AL831" s="86">
        <f>SUMIFS('sys inv movment rpt'!$M:$M,'sys inv movment rpt'!$L:$L,$M831,'sys inv movment rpt'!$N:$N,AL$1)</f>
        <v>0</v>
      </c>
      <c r="AM831" s="86">
        <f>SUMIFS('sys inv movment rpt'!$M:$M,'sys inv movment rpt'!$L:$L,$M831,'sys inv movment rpt'!$N:$N,AM$1)</f>
        <v>0</v>
      </c>
      <c r="AN831" s="86">
        <f>SUMIFS('sys inv movment rpt'!$M:$M,'sys inv movment rpt'!$L:$L,$M831,'sys inv movment rpt'!$N:$N,AN$1)</f>
        <v>0</v>
      </c>
      <c r="AO831" s="86">
        <f>SUMIFS('sys inv movment rpt'!$M:$M,'sys inv movment rpt'!$L:$L,$M831,'sys inv movment rpt'!$N:$N,AO$1)</f>
        <v>0</v>
      </c>
      <c r="AP831" s="86">
        <f>SUMIFS('sys inv movment rpt'!$M:$M,'sys inv movment rpt'!$L:$L,$M831,'sys inv movment rpt'!$N:$N,AP$1)</f>
        <v>0</v>
      </c>
      <c r="AQ831" s="86">
        <f>SUMIFS('sys inv movment rpt'!$M:$M,'sys inv movment rpt'!$L:$L,$M831,'sys inv movment rpt'!$N:$N,AQ$1)</f>
        <v>0</v>
      </c>
      <c r="AR831" s="86">
        <f>SUMIFS('sys inv movment rpt'!$M:$M,'sys inv movment rpt'!$L:$L,$M831,'sys inv movment rpt'!$N:$N,AR$1)</f>
        <v>0</v>
      </c>
      <c r="AS831" s="86">
        <f>SUMIFS('sys inv movment rpt'!$M:$M,'sys inv movment rpt'!$L:$L,$M831,'sys inv movment rpt'!$N:$N,AS$1)</f>
        <v>0</v>
      </c>
      <c r="AT831" s="86">
        <f>SUMIFS('sys inv movment rpt'!$M:$M,'sys inv movment rpt'!$L:$L,$M831,'sys inv movment rpt'!$N:$N,AT$1)</f>
        <v>0</v>
      </c>
      <c r="AU831" s="86">
        <f>SUMIFS('sys inv movment rpt'!$M:$M,'sys inv movment rpt'!$L:$L,$M831,'sys inv movment rpt'!$N:$N,AU$1)</f>
        <v>0</v>
      </c>
      <c r="AV831" s="86">
        <f>SUMIFS('sys inv movment rpt'!$M:$M,'sys inv movment rpt'!$L:$L,$M831,'sys inv movment rpt'!$N:$N,AV$1)</f>
        <v>0</v>
      </c>
      <c r="AW831" s="87" t="str">
        <f>IFERROR(VLOOKUP(A831,'sys-backorder details'!E:U,17,0),"-")</f>
        <v>-</v>
      </c>
      <c r="AX831" s="87" t="str">
        <f>IF(K831&gt;1,VLOOKUP(A831,'settings-routing'!A:I,9,0),"")</f>
        <v/>
      </c>
    </row>
    <row r="832" ht="12.75" hidden="1" customHeight="1">
      <c r="A832" s="50" t="s">
        <v>1801</v>
      </c>
      <c r="B832" s="50" t="s">
        <v>1802</v>
      </c>
      <c r="C832" s="50">
        <f t="shared" si="2"/>
        <v>0</v>
      </c>
      <c r="D832" s="80">
        <f>SUMIF('Stocks 101-111'!$J:$J,'item dashboard'!A832,'Stocks 101-111'!K:K)</f>
        <v>0</v>
      </c>
      <c r="E832" s="80">
        <f>SUMIF('Stocks 101-111'!$J:$J,'item dashboard'!A832,'Stocks 101-111'!$L:$L)</f>
        <v>0</v>
      </c>
      <c r="F832" s="81">
        <f t="shared" si="3"/>
        <v>0</v>
      </c>
      <c r="G832" s="82">
        <f t="shared" si="4"/>
        <v>0</v>
      </c>
      <c r="H832" s="50">
        <f>SUMIFS('sys-backorder details'!$M:$M,'sys-backorder details'!$E:$E,'item dashboard'!A832,'sys-backorder details'!$V:$V,"")</f>
        <v>0</v>
      </c>
      <c r="I832" s="83">
        <f>SUMIF('settings-routing'!$I:$I,'item dashboard'!A832,'settings-routing'!$O:$O)</f>
        <v>0</v>
      </c>
      <c r="J832" s="50">
        <f>SUMIFS('sys-backorder details'!$M:$M,'sys-backorder details'!$E:$E,'item dashboard'!A832,'sys-backorder details'!$V:$V,"Call off")</f>
        <v>0</v>
      </c>
      <c r="K832" s="84">
        <f t="shared" si="5"/>
        <v>0</v>
      </c>
      <c r="L832" s="84">
        <f>SUMIF('Production Plan'!$E:$E,'item dashboard'!A832,'Production Plan'!$N:$N)</f>
        <v>0</v>
      </c>
      <c r="M832" s="85" t="str">
        <f t="shared" si="6"/>
        <v>B-L27-N245N&amp;L-EG-S-5 Ltr. Natural Prnd Nice&amp;Lovely Egg Shampoo JerryC</v>
      </c>
      <c r="N832" s="86">
        <f>SUMIFS('sys inv movment rpt'!$M:$M,'sys inv movment rpt'!$L:$L,$M832,'sys inv movment rpt'!$N:$N,N$1)</f>
        <v>0</v>
      </c>
      <c r="O832" s="86">
        <f>SUMIFS('sys inv movment rpt'!$M:$M,'sys inv movment rpt'!$L:$L,$M832,'sys inv movment rpt'!$N:$N,O$1)</f>
        <v>0</v>
      </c>
      <c r="P832" s="86">
        <f>SUMIFS('sys inv movment rpt'!$M:$M,'sys inv movment rpt'!$L:$L,$M832,'sys inv movment rpt'!$N:$N,P$1)</f>
        <v>0</v>
      </c>
      <c r="Q832" s="86">
        <f>SUMIFS('sys inv movment rpt'!$M:$M,'sys inv movment rpt'!$L:$L,$M832,'sys inv movment rpt'!$N:$N,Q$1)</f>
        <v>0</v>
      </c>
      <c r="R832" s="86">
        <f>SUMIFS('sys inv movment rpt'!$M:$M,'sys inv movment rpt'!$L:$L,$M832,'sys inv movment rpt'!$N:$N,R$1)</f>
        <v>0</v>
      </c>
      <c r="S832" s="86">
        <f>SUMIFS('sys inv movment rpt'!$M:$M,'sys inv movment rpt'!$L:$L,$M832,'sys inv movment rpt'!$N:$N,S$1)</f>
        <v>0</v>
      </c>
      <c r="T832" s="86">
        <f>SUMIFS('sys inv movment rpt'!$M:$M,'sys inv movment rpt'!$L:$L,$M832,'sys inv movment rpt'!$N:$N,T$1)</f>
        <v>0</v>
      </c>
      <c r="U832" s="86">
        <f>SUMIFS('sys inv movment rpt'!$M:$M,'sys inv movment rpt'!$L:$L,$M832,'sys inv movment rpt'!$N:$N,U$1)</f>
        <v>0</v>
      </c>
      <c r="V832" s="86">
        <f>SUMIFS('sys inv movment rpt'!$M:$M,'sys inv movment rpt'!$L:$L,$M832,'sys inv movment rpt'!$N:$N,V$1)</f>
        <v>0</v>
      </c>
      <c r="W832" s="86">
        <f>SUMIFS('sys inv movment rpt'!$M:$M,'sys inv movment rpt'!$L:$L,$M832,'sys inv movment rpt'!$N:$N,W$1)</f>
        <v>0</v>
      </c>
      <c r="X832" s="86">
        <f>SUMIFS('sys inv movment rpt'!$M:$M,'sys inv movment rpt'!$L:$L,$M832,'sys inv movment rpt'!$N:$N,X$1)</f>
        <v>0</v>
      </c>
      <c r="Y832" s="86">
        <f>SUMIFS('sys inv movment rpt'!$M:$M,'sys inv movment rpt'!$L:$L,$M832,'sys inv movment rpt'!$N:$N,Y$1)</f>
        <v>0</v>
      </c>
      <c r="Z832" s="86">
        <f>SUMIFS('sys inv movment rpt'!$M:$M,'sys inv movment rpt'!$L:$L,$M832,'sys inv movment rpt'!$N:$N,Z$1)</f>
        <v>0</v>
      </c>
      <c r="AA832" s="86">
        <f>SUMIFS('sys inv movment rpt'!$M:$M,'sys inv movment rpt'!$L:$L,$M832,'sys inv movment rpt'!$N:$N,AA$1)</f>
        <v>0</v>
      </c>
      <c r="AB832" s="86">
        <f>SUMIFS('sys inv movment rpt'!$M:$M,'sys inv movment rpt'!$L:$L,$M832,'sys inv movment rpt'!$N:$N,AB$1)</f>
        <v>0</v>
      </c>
      <c r="AC832" s="86">
        <f>SUMIFS('sys inv movment rpt'!$M:$M,'sys inv movment rpt'!$L:$L,$M832,'sys inv movment rpt'!$N:$N,AC$1)</f>
        <v>0</v>
      </c>
      <c r="AD832" s="86">
        <f>SUMIFS('sys inv movment rpt'!$M:$M,'sys inv movment rpt'!$L:$L,$M832,'sys inv movment rpt'!$N:$N,AD$1)</f>
        <v>0</v>
      </c>
      <c r="AE832" s="86">
        <f>SUMIFS('sys inv movment rpt'!$M:$M,'sys inv movment rpt'!$L:$L,$M832,'sys inv movment rpt'!$N:$N,AE$1)</f>
        <v>0</v>
      </c>
      <c r="AF832" s="86">
        <f>SUMIFS('sys inv movment rpt'!$M:$M,'sys inv movment rpt'!$L:$L,$M832,'sys inv movment rpt'!$N:$N,AF$1)</f>
        <v>0</v>
      </c>
      <c r="AG832" s="86">
        <f>SUMIFS('sys inv movment rpt'!$M:$M,'sys inv movment rpt'!$L:$L,$M832,'sys inv movment rpt'!$N:$N,AG$1)</f>
        <v>0</v>
      </c>
      <c r="AH832" s="86">
        <f>SUMIFS('sys inv movment rpt'!$M:$M,'sys inv movment rpt'!$L:$L,$M832,'sys inv movment rpt'!$N:$N,AH$1)</f>
        <v>0</v>
      </c>
      <c r="AI832" s="86">
        <f>SUMIFS('sys inv movment rpt'!$M:$M,'sys inv movment rpt'!$L:$L,$M832,'sys inv movment rpt'!$N:$N,AI$1)</f>
        <v>0</v>
      </c>
      <c r="AJ832" s="86">
        <f>SUMIFS('sys inv movment rpt'!$M:$M,'sys inv movment rpt'!$L:$L,$M832,'sys inv movment rpt'!$N:$N,AJ$1)</f>
        <v>0</v>
      </c>
      <c r="AK832" s="86">
        <f>SUMIFS('sys inv movment rpt'!$M:$M,'sys inv movment rpt'!$L:$L,$M832,'sys inv movment rpt'!$N:$N,AK$1)</f>
        <v>0</v>
      </c>
      <c r="AL832" s="86">
        <f>SUMIFS('sys inv movment rpt'!$M:$M,'sys inv movment rpt'!$L:$L,$M832,'sys inv movment rpt'!$N:$N,AL$1)</f>
        <v>0</v>
      </c>
      <c r="AM832" s="86">
        <f>SUMIFS('sys inv movment rpt'!$M:$M,'sys inv movment rpt'!$L:$L,$M832,'sys inv movment rpt'!$N:$N,AM$1)</f>
        <v>0</v>
      </c>
      <c r="AN832" s="86">
        <f>SUMIFS('sys inv movment rpt'!$M:$M,'sys inv movment rpt'!$L:$L,$M832,'sys inv movment rpt'!$N:$N,AN$1)</f>
        <v>0</v>
      </c>
      <c r="AO832" s="86">
        <f>SUMIFS('sys inv movment rpt'!$M:$M,'sys inv movment rpt'!$L:$L,$M832,'sys inv movment rpt'!$N:$N,AO$1)</f>
        <v>0</v>
      </c>
      <c r="AP832" s="86">
        <f>SUMIFS('sys inv movment rpt'!$M:$M,'sys inv movment rpt'!$L:$L,$M832,'sys inv movment rpt'!$N:$N,AP$1)</f>
        <v>0</v>
      </c>
      <c r="AQ832" s="86">
        <f>SUMIFS('sys inv movment rpt'!$M:$M,'sys inv movment rpt'!$L:$L,$M832,'sys inv movment rpt'!$N:$N,AQ$1)</f>
        <v>0</v>
      </c>
      <c r="AR832" s="86">
        <f>SUMIFS('sys inv movment rpt'!$M:$M,'sys inv movment rpt'!$L:$L,$M832,'sys inv movment rpt'!$N:$N,AR$1)</f>
        <v>0</v>
      </c>
      <c r="AS832" s="86">
        <f>SUMIFS('sys inv movment rpt'!$M:$M,'sys inv movment rpt'!$L:$L,$M832,'sys inv movment rpt'!$N:$N,AS$1)</f>
        <v>0</v>
      </c>
      <c r="AT832" s="86">
        <f>SUMIFS('sys inv movment rpt'!$M:$M,'sys inv movment rpt'!$L:$L,$M832,'sys inv movment rpt'!$N:$N,AT$1)</f>
        <v>0</v>
      </c>
      <c r="AU832" s="86">
        <f>SUMIFS('sys inv movment rpt'!$M:$M,'sys inv movment rpt'!$L:$L,$M832,'sys inv movment rpt'!$N:$N,AU$1)</f>
        <v>0</v>
      </c>
      <c r="AV832" s="86">
        <f>SUMIFS('sys inv movment rpt'!$M:$M,'sys inv movment rpt'!$L:$L,$M832,'sys inv movment rpt'!$N:$N,AV$1)</f>
        <v>0</v>
      </c>
      <c r="AW832" s="87" t="str">
        <f>IFERROR(VLOOKUP(A832,'sys-backorder details'!E:U,17,0),"-")</f>
        <v>-</v>
      </c>
      <c r="AX832" s="87" t="str">
        <f>IF(K832&gt;1,VLOOKUP(A832,'settings-routing'!A:I,9,0),"")</f>
        <v/>
      </c>
    </row>
    <row r="833" ht="12.75" hidden="1" customHeight="1">
      <c r="A833" s="15" t="s">
        <v>1803</v>
      </c>
      <c r="B833" s="15" t="s">
        <v>1804</v>
      </c>
      <c r="C833" s="50">
        <f t="shared" si="2"/>
        <v>0</v>
      </c>
      <c r="D833" s="80">
        <f>SUMIF('Stocks 101-111'!$J:$J,'item dashboard'!A833,'Stocks 101-111'!K:K)</f>
        <v>0</v>
      </c>
      <c r="E833" s="80">
        <f>SUMIF('Stocks 101-111'!$J:$J,'item dashboard'!A833,'Stocks 101-111'!$L:$L)</f>
        <v>0</v>
      </c>
      <c r="F833" s="81">
        <f t="shared" si="3"/>
        <v>0</v>
      </c>
      <c r="G833" s="82">
        <f t="shared" si="4"/>
        <v>0</v>
      </c>
      <c r="H833" s="50">
        <f>SUMIFS('sys-backorder details'!$M:$M,'sys-backorder details'!$E:$E,'item dashboard'!A833,'sys-backorder details'!$V:$V,"")</f>
        <v>0</v>
      </c>
      <c r="I833" s="83">
        <f>SUMIF('settings-routing'!$I:$I,'item dashboard'!A833,'settings-routing'!$O:$O)</f>
        <v>0</v>
      </c>
      <c r="J833" s="50">
        <f>SUMIFS('sys-backorder details'!$M:$M,'sys-backorder details'!$E:$E,'item dashboard'!A833,'sys-backorder details'!$V:$V,"Call off")</f>
        <v>0</v>
      </c>
      <c r="K833" s="84">
        <f t="shared" si="5"/>
        <v>0</v>
      </c>
      <c r="L833" s="84">
        <f>SUMIF('Production Plan'!$E:$E,'item dashboard'!A833,'Production Plan'!$N:$N)</f>
        <v>0</v>
      </c>
      <c r="M833" s="85" t="str">
        <f t="shared" si="6"/>
        <v>B-L27-N245N&amp;L-S-A-5 Ltr. Natural Printed Nice&amp;Lovely Shampoo Avacado</v>
      </c>
      <c r="N833" s="86">
        <f>SUMIFS('sys inv movment rpt'!$M:$M,'sys inv movment rpt'!$L:$L,$M833,'sys inv movment rpt'!$N:$N,N$1)</f>
        <v>0</v>
      </c>
      <c r="O833" s="86">
        <f>SUMIFS('sys inv movment rpt'!$M:$M,'sys inv movment rpt'!$L:$L,$M833,'sys inv movment rpt'!$N:$N,O$1)</f>
        <v>0</v>
      </c>
      <c r="P833" s="86">
        <f>SUMIFS('sys inv movment rpt'!$M:$M,'sys inv movment rpt'!$L:$L,$M833,'sys inv movment rpt'!$N:$N,P$1)</f>
        <v>0</v>
      </c>
      <c r="Q833" s="86">
        <f>SUMIFS('sys inv movment rpt'!$M:$M,'sys inv movment rpt'!$L:$L,$M833,'sys inv movment rpt'!$N:$N,Q$1)</f>
        <v>0</v>
      </c>
      <c r="R833" s="86">
        <f>SUMIFS('sys inv movment rpt'!$M:$M,'sys inv movment rpt'!$L:$L,$M833,'sys inv movment rpt'!$N:$N,R$1)</f>
        <v>0</v>
      </c>
      <c r="S833" s="86">
        <f>SUMIFS('sys inv movment rpt'!$M:$M,'sys inv movment rpt'!$L:$L,$M833,'sys inv movment rpt'!$N:$N,S$1)</f>
        <v>0</v>
      </c>
      <c r="T833" s="86">
        <f>SUMIFS('sys inv movment rpt'!$M:$M,'sys inv movment rpt'!$L:$L,$M833,'sys inv movment rpt'!$N:$N,T$1)</f>
        <v>0</v>
      </c>
      <c r="U833" s="86">
        <f>SUMIFS('sys inv movment rpt'!$M:$M,'sys inv movment rpt'!$L:$L,$M833,'sys inv movment rpt'!$N:$N,U$1)</f>
        <v>0</v>
      </c>
      <c r="V833" s="86">
        <f>SUMIFS('sys inv movment rpt'!$M:$M,'sys inv movment rpt'!$L:$L,$M833,'sys inv movment rpt'!$N:$N,V$1)</f>
        <v>0</v>
      </c>
      <c r="W833" s="86">
        <f>SUMIFS('sys inv movment rpt'!$M:$M,'sys inv movment rpt'!$L:$L,$M833,'sys inv movment rpt'!$N:$N,W$1)</f>
        <v>0</v>
      </c>
      <c r="X833" s="86">
        <f>SUMIFS('sys inv movment rpt'!$M:$M,'sys inv movment rpt'!$L:$L,$M833,'sys inv movment rpt'!$N:$N,X$1)</f>
        <v>0</v>
      </c>
      <c r="Y833" s="86">
        <f>SUMIFS('sys inv movment rpt'!$M:$M,'sys inv movment rpt'!$L:$L,$M833,'sys inv movment rpt'!$N:$N,Y$1)</f>
        <v>0</v>
      </c>
      <c r="Z833" s="86">
        <f>SUMIFS('sys inv movment rpt'!$M:$M,'sys inv movment rpt'!$L:$L,$M833,'sys inv movment rpt'!$N:$N,Z$1)</f>
        <v>0</v>
      </c>
      <c r="AA833" s="86">
        <f>SUMIFS('sys inv movment rpt'!$M:$M,'sys inv movment rpt'!$L:$L,$M833,'sys inv movment rpt'!$N:$N,AA$1)</f>
        <v>0</v>
      </c>
      <c r="AB833" s="86">
        <f>SUMIFS('sys inv movment rpt'!$M:$M,'sys inv movment rpt'!$L:$L,$M833,'sys inv movment rpt'!$N:$N,AB$1)</f>
        <v>0</v>
      </c>
      <c r="AC833" s="86">
        <f>SUMIFS('sys inv movment rpt'!$M:$M,'sys inv movment rpt'!$L:$L,$M833,'sys inv movment rpt'!$N:$N,AC$1)</f>
        <v>0</v>
      </c>
      <c r="AD833" s="86">
        <f>SUMIFS('sys inv movment rpt'!$M:$M,'sys inv movment rpt'!$L:$L,$M833,'sys inv movment rpt'!$N:$N,AD$1)</f>
        <v>0</v>
      </c>
      <c r="AE833" s="86">
        <f>SUMIFS('sys inv movment rpt'!$M:$M,'sys inv movment rpt'!$L:$L,$M833,'sys inv movment rpt'!$N:$N,AE$1)</f>
        <v>0</v>
      </c>
      <c r="AF833" s="86">
        <f>SUMIFS('sys inv movment rpt'!$M:$M,'sys inv movment rpt'!$L:$L,$M833,'sys inv movment rpt'!$N:$N,AF$1)</f>
        <v>0</v>
      </c>
      <c r="AG833" s="86">
        <f>SUMIFS('sys inv movment rpt'!$M:$M,'sys inv movment rpt'!$L:$L,$M833,'sys inv movment rpt'!$N:$N,AG$1)</f>
        <v>0</v>
      </c>
      <c r="AH833" s="86">
        <f>SUMIFS('sys inv movment rpt'!$M:$M,'sys inv movment rpt'!$L:$L,$M833,'sys inv movment rpt'!$N:$N,AH$1)</f>
        <v>0</v>
      </c>
      <c r="AI833" s="86">
        <f>SUMIFS('sys inv movment rpt'!$M:$M,'sys inv movment rpt'!$L:$L,$M833,'sys inv movment rpt'!$N:$N,AI$1)</f>
        <v>0</v>
      </c>
      <c r="AJ833" s="86">
        <f>SUMIFS('sys inv movment rpt'!$M:$M,'sys inv movment rpt'!$L:$L,$M833,'sys inv movment rpt'!$N:$N,AJ$1)</f>
        <v>0</v>
      </c>
      <c r="AK833" s="86">
        <f>SUMIFS('sys inv movment rpt'!$M:$M,'sys inv movment rpt'!$L:$L,$M833,'sys inv movment rpt'!$N:$N,AK$1)</f>
        <v>0</v>
      </c>
      <c r="AL833" s="86">
        <f>SUMIFS('sys inv movment rpt'!$M:$M,'sys inv movment rpt'!$L:$L,$M833,'sys inv movment rpt'!$N:$N,AL$1)</f>
        <v>0</v>
      </c>
      <c r="AM833" s="86">
        <f>SUMIFS('sys inv movment rpt'!$M:$M,'sys inv movment rpt'!$L:$L,$M833,'sys inv movment rpt'!$N:$N,AM$1)</f>
        <v>0</v>
      </c>
      <c r="AN833" s="86">
        <f>SUMIFS('sys inv movment rpt'!$M:$M,'sys inv movment rpt'!$L:$L,$M833,'sys inv movment rpt'!$N:$N,AN$1)</f>
        <v>0</v>
      </c>
      <c r="AO833" s="86">
        <f>SUMIFS('sys inv movment rpt'!$M:$M,'sys inv movment rpt'!$L:$L,$M833,'sys inv movment rpt'!$N:$N,AO$1)</f>
        <v>0</v>
      </c>
      <c r="AP833" s="86">
        <f>SUMIFS('sys inv movment rpt'!$M:$M,'sys inv movment rpt'!$L:$L,$M833,'sys inv movment rpt'!$N:$N,AP$1)</f>
        <v>0</v>
      </c>
      <c r="AQ833" s="86">
        <f>SUMIFS('sys inv movment rpt'!$M:$M,'sys inv movment rpt'!$L:$L,$M833,'sys inv movment rpt'!$N:$N,AQ$1)</f>
        <v>0</v>
      </c>
      <c r="AR833" s="86">
        <f>SUMIFS('sys inv movment rpt'!$M:$M,'sys inv movment rpt'!$L:$L,$M833,'sys inv movment rpt'!$N:$N,AR$1)</f>
        <v>0</v>
      </c>
      <c r="AS833" s="86">
        <f>SUMIFS('sys inv movment rpt'!$M:$M,'sys inv movment rpt'!$L:$L,$M833,'sys inv movment rpt'!$N:$N,AS$1)</f>
        <v>0</v>
      </c>
      <c r="AT833" s="86">
        <f>SUMIFS('sys inv movment rpt'!$M:$M,'sys inv movment rpt'!$L:$L,$M833,'sys inv movment rpt'!$N:$N,AT$1)</f>
        <v>0</v>
      </c>
      <c r="AU833" s="86">
        <f>SUMIFS('sys inv movment rpt'!$M:$M,'sys inv movment rpt'!$L:$L,$M833,'sys inv movment rpt'!$N:$N,AU$1)</f>
        <v>0</v>
      </c>
      <c r="AV833" s="86">
        <f>SUMIFS('sys inv movment rpt'!$M:$M,'sys inv movment rpt'!$L:$L,$M833,'sys inv movment rpt'!$N:$N,AV$1)</f>
        <v>0</v>
      </c>
      <c r="AW833" s="87" t="str">
        <f>IFERROR(VLOOKUP(A833,'sys-backorder details'!E:U,17,0),"-")</f>
        <v>-</v>
      </c>
      <c r="AX833" s="87" t="str">
        <f>IF(K833&gt;1,VLOOKUP(A833,'settings-routing'!A:I,9,0),"")</f>
        <v/>
      </c>
    </row>
    <row r="834" ht="12.75" hidden="1" customHeight="1">
      <c r="A834" s="28" t="s">
        <v>1805</v>
      </c>
      <c r="B834" s="28" t="s">
        <v>1806</v>
      </c>
      <c r="C834" s="50">
        <f t="shared" si="2"/>
        <v>0</v>
      </c>
      <c r="D834" s="80">
        <f>SUMIF('Stocks 101-111'!$J:$J,'item dashboard'!A834,'Stocks 101-111'!K:K)</f>
        <v>0</v>
      </c>
      <c r="E834" s="80">
        <f>SUMIF('Stocks 101-111'!$J:$J,'item dashboard'!A834,'Stocks 101-111'!$L:$L)</f>
        <v>0</v>
      </c>
      <c r="F834" s="81">
        <f t="shared" si="3"/>
        <v>0</v>
      </c>
      <c r="G834" s="82">
        <f t="shared" si="4"/>
        <v>0</v>
      </c>
      <c r="H834" s="50">
        <f>SUMIFS('sys-backorder details'!$M:$M,'sys-backorder details'!$E:$E,'item dashboard'!A834,'sys-backorder details'!$V:$V,"")</f>
        <v>0</v>
      </c>
      <c r="I834" s="83">
        <f>SUMIF('settings-routing'!$I:$I,'item dashboard'!A834,'settings-routing'!$O:$O)</f>
        <v>0</v>
      </c>
      <c r="J834" s="50">
        <f>SUMIFS('sys-backorder details'!$M:$M,'sys-backorder details'!$E:$E,'item dashboard'!A834,'sys-backorder details'!$V:$V,"Call off")</f>
        <v>0</v>
      </c>
      <c r="K834" s="84">
        <f t="shared" si="5"/>
        <v>0</v>
      </c>
      <c r="L834" s="84">
        <f>SUMIF('Production Plan'!$E:$E,'item dashboard'!A834,'Production Plan'!$N:$N)</f>
        <v>0</v>
      </c>
      <c r="M834" s="85" t="str">
        <f t="shared" si="6"/>
        <v>B-L27-N245N&amp;L-W-C-5 Ltr. Natural Printed Nice&amp;Lovely White Cond Jerr</v>
      </c>
      <c r="N834" s="86">
        <f>SUMIFS('sys inv movment rpt'!$M:$M,'sys inv movment rpt'!$L:$L,$M834,'sys inv movment rpt'!$N:$N,N$1)</f>
        <v>0</v>
      </c>
      <c r="O834" s="86">
        <f>SUMIFS('sys inv movment rpt'!$M:$M,'sys inv movment rpt'!$L:$L,$M834,'sys inv movment rpt'!$N:$N,O$1)</f>
        <v>0</v>
      </c>
      <c r="P834" s="86">
        <f>SUMIFS('sys inv movment rpt'!$M:$M,'sys inv movment rpt'!$L:$L,$M834,'sys inv movment rpt'!$N:$N,P$1)</f>
        <v>0</v>
      </c>
      <c r="Q834" s="86">
        <f>SUMIFS('sys inv movment rpt'!$M:$M,'sys inv movment rpt'!$L:$L,$M834,'sys inv movment rpt'!$N:$N,Q$1)</f>
        <v>0</v>
      </c>
      <c r="R834" s="86">
        <f>SUMIFS('sys inv movment rpt'!$M:$M,'sys inv movment rpt'!$L:$L,$M834,'sys inv movment rpt'!$N:$N,R$1)</f>
        <v>0</v>
      </c>
      <c r="S834" s="86">
        <f>SUMIFS('sys inv movment rpt'!$M:$M,'sys inv movment rpt'!$L:$L,$M834,'sys inv movment rpt'!$N:$N,S$1)</f>
        <v>0</v>
      </c>
      <c r="T834" s="86">
        <f>SUMIFS('sys inv movment rpt'!$M:$M,'sys inv movment rpt'!$L:$L,$M834,'sys inv movment rpt'!$N:$N,T$1)</f>
        <v>0</v>
      </c>
      <c r="U834" s="86">
        <f>SUMIFS('sys inv movment rpt'!$M:$M,'sys inv movment rpt'!$L:$L,$M834,'sys inv movment rpt'!$N:$N,U$1)</f>
        <v>0</v>
      </c>
      <c r="V834" s="86">
        <f>SUMIFS('sys inv movment rpt'!$M:$M,'sys inv movment rpt'!$L:$L,$M834,'sys inv movment rpt'!$N:$N,V$1)</f>
        <v>0</v>
      </c>
      <c r="W834" s="86">
        <f>SUMIFS('sys inv movment rpt'!$M:$M,'sys inv movment rpt'!$L:$L,$M834,'sys inv movment rpt'!$N:$N,W$1)</f>
        <v>0</v>
      </c>
      <c r="X834" s="86">
        <f>SUMIFS('sys inv movment rpt'!$M:$M,'sys inv movment rpt'!$L:$L,$M834,'sys inv movment rpt'!$N:$N,X$1)</f>
        <v>0</v>
      </c>
      <c r="Y834" s="86">
        <f>SUMIFS('sys inv movment rpt'!$M:$M,'sys inv movment rpt'!$L:$L,$M834,'sys inv movment rpt'!$N:$N,Y$1)</f>
        <v>0</v>
      </c>
      <c r="Z834" s="86">
        <f>SUMIFS('sys inv movment rpt'!$M:$M,'sys inv movment rpt'!$L:$L,$M834,'sys inv movment rpt'!$N:$N,Z$1)</f>
        <v>0</v>
      </c>
      <c r="AA834" s="86">
        <f>SUMIFS('sys inv movment rpt'!$M:$M,'sys inv movment rpt'!$L:$L,$M834,'sys inv movment rpt'!$N:$N,AA$1)</f>
        <v>0</v>
      </c>
      <c r="AB834" s="86">
        <f>SUMIFS('sys inv movment rpt'!$M:$M,'sys inv movment rpt'!$L:$L,$M834,'sys inv movment rpt'!$N:$N,AB$1)</f>
        <v>0</v>
      </c>
      <c r="AC834" s="86">
        <f>SUMIFS('sys inv movment rpt'!$M:$M,'sys inv movment rpt'!$L:$L,$M834,'sys inv movment rpt'!$N:$N,AC$1)</f>
        <v>0</v>
      </c>
      <c r="AD834" s="86">
        <f>SUMIFS('sys inv movment rpt'!$M:$M,'sys inv movment rpt'!$L:$L,$M834,'sys inv movment rpt'!$N:$N,AD$1)</f>
        <v>0</v>
      </c>
      <c r="AE834" s="86">
        <f>SUMIFS('sys inv movment rpt'!$M:$M,'sys inv movment rpt'!$L:$L,$M834,'sys inv movment rpt'!$N:$N,AE$1)</f>
        <v>0</v>
      </c>
      <c r="AF834" s="86">
        <f>SUMIFS('sys inv movment rpt'!$M:$M,'sys inv movment rpt'!$L:$L,$M834,'sys inv movment rpt'!$N:$N,AF$1)</f>
        <v>0</v>
      </c>
      <c r="AG834" s="86">
        <f>SUMIFS('sys inv movment rpt'!$M:$M,'sys inv movment rpt'!$L:$L,$M834,'sys inv movment rpt'!$N:$N,AG$1)</f>
        <v>0</v>
      </c>
      <c r="AH834" s="86">
        <f>SUMIFS('sys inv movment rpt'!$M:$M,'sys inv movment rpt'!$L:$L,$M834,'sys inv movment rpt'!$N:$N,AH$1)</f>
        <v>0</v>
      </c>
      <c r="AI834" s="86">
        <f>SUMIFS('sys inv movment rpt'!$M:$M,'sys inv movment rpt'!$L:$L,$M834,'sys inv movment rpt'!$N:$N,AI$1)</f>
        <v>0</v>
      </c>
      <c r="AJ834" s="86">
        <f>SUMIFS('sys inv movment rpt'!$M:$M,'sys inv movment rpt'!$L:$L,$M834,'sys inv movment rpt'!$N:$N,AJ$1)</f>
        <v>0</v>
      </c>
      <c r="AK834" s="86">
        <f>SUMIFS('sys inv movment rpt'!$M:$M,'sys inv movment rpt'!$L:$L,$M834,'sys inv movment rpt'!$N:$N,AK$1)</f>
        <v>0</v>
      </c>
      <c r="AL834" s="86">
        <f>SUMIFS('sys inv movment rpt'!$M:$M,'sys inv movment rpt'!$L:$L,$M834,'sys inv movment rpt'!$N:$N,AL$1)</f>
        <v>0</v>
      </c>
      <c r="AM834" s="86">
        <f>SUMIFS('sys inv movment rpt'!$M:$M,'sys inv movment rpt'!$L:$L,$M834,'sys inv movment rpt'!$N:$N,AM$1)</f>
        <v>0</v>
      </c>
      <c r="AN834" s="86">
        <f>SUMIFS('sys inv movment rpt'!$M:$M,'sys inv movment rpt'!$L:$L,$M834,'sys inv movment rpt'!$N:$N,AN$1)</f>
        <v>0</v>
      </c>
      <c r="AO834" s="86">
        <f>SUMIFS('sys inv movment rpt'!$M:$M,'sys inv movment rpt'!$L:$L,$M834,'sys inv movment rpt'!$N:$N,AO$1)</f>
        <v>0</v>
      </c>
      <c r="AP834" s="86">
        <f>SUMIFS('sys inv movment rpt'!$M:$M,'sys inv movment rpt'!$L:$L,$M834,'sys inv movment rpt'!$N:$N,AP$1)</f>
        <v>0</v>
      </c>
      <c r="AQ834" s="86">
        <f>SUMIFS('sys inv movment rpt'!$M:$M,'sys inv movment rpt'!$L:$L,$M834,'sys inv movment rpt'!$N:$N,AQ$1)</f>
        <v>0</v>
      </c>
      <c r="AR834" s="86">
        <f>SUMIFS('sys inv movment rpt'!$M:$M,'sys inv movment rpt'!$L:$L,$M834,'sys inv movment rpt'!$N:$N,AR$1)</f>
        <v>0</v>
      </c>
      <c r="AS834" s="86">
        <f>SUMIFS('sys inv movment rpt'!$M:$M,'sys inv movment rpt'!$L:$L,$M834,'sys inv movment rpt'!$N:$N,AS$1)</f>
        <v>0</v>
      </c>
      <c r="AT834" s="86">
        <f>SUMIFS('sys inv movment rpt'!$M:$M,'sys inv movment rpt'!$L:$L,$M834,'sys inv movment rpt'!$N:$N,AT$1)</f>
        <v>0</v>
      </c>
      <c r="AU834" s="86">
        <f>SUMIFS('sys inv movment rpt'!$M:$M,'sys inv movment rpt'!$L:$L,$M834,'sys inv movment rpt'!$N:$N,AU$1)</f>
        <v>0</v>
      </c>
      <c r="AV834" s="86">
        <f>SUMIFS('sys inv movment rpt'!$M:$M,'sys inv movment rpt'!$L:$L,$M834,'sys inv movment rpt'!$N:$N,AV$1)</f>
        <v>0</v>
      </c>
      <c r="AW834" s="87" t="str">
        <f>IFERROR(VLOOKUP(A834,'sys-backorder details'!E:U,17,0),"-")</f>
        <v>-</v>
      </c>
      <c r="AX834" s="87" t="str">
        <f>IF(K834&gt;1,VLOOKUP(A834,'settings-routing'!A:I,9,0),"")</f>
        <v/>
      </c>
    </row>
    <row r="835" ht="12.75" hidden="1" customHeight="1">
      <c r="A835" s="50" t="s">
        <v>1807</v>
      </c>
      <c r="B835" s="50" t="s">
        <v>1808</v>
      </c>
      <c r="C835" s="50">
        <f t="shared" si="2"/>
        <v>0</v>
      </c>
      <c r="D835" s="80">
        <f>SUMIF('Stocks 101-111'!$J:$J,'item dashboard'!A835,'Stocks 101-111'!K:K)</f>
        <v>0</v>
      </c>
      <c r="E835" s="80">
        <f>SUMIF('Stocks 101-111'!$J:$J,'item dashboard'!A835,'Stocks 101-111'!$L:$L)</f>
        <v>0</v>
      </c>
      <c r="F835" s="81">
        <f t="shared" si="3"/>
        <v>0</v>
      </c>
      <c r="G835" s="82">
        <f t="shared" si="4"/>
        <v>0</v>
      </c>
      <c r="H835" s="50">
        <f>SUMIFS('sys-backorder details'!$M:$M,'sys-backorder details'!$E:$E,'item dashboard'!A835,'sys-backorder details'!$V:$V,"")</f>
        <v>0</v>
      </c>
      <c r="I835" s="83">
        <f>SUMIF('settings-routing'!$I:$I,'item dashboard'!A835,'settings-routing'!$O:$O)</f>
        <v>0</v>
      </c>
      <c r="J835" s="50">
        <f>SUMIFS('sys-backorder details'!$M:$M,'sys-backorder details'!$E:$E,'item dashboard'!A835,'sys-backorder details'!$V:$V,"Call off")</f>
        <v>0</v>
      </c>
      <c r="K835" s="84">
        <f t="shared" si="5"/>
        <v>0</v>
      </c>
      <c r="L835" s="84">
        <f>SUMIF('Production Plan'!$E:$E,'item dashboard'!A835,'Production Plan'!$N:$N)</f>
        <v>0</v>
      </c>
      <c r="M835" s="85" t="str">
        <f t="shared" si="6"/>
        <v>B-L300-BK130-3 Ltr. Black jerrycan</v>
      </c>
      <c r="N835" s="86">
        <f>SUMIFS('sys inv movment rpt'!$M:$M,'sys inv movment rpt'!$L:$L,$M835,'sys inv movment rpt'!$N:$N,N$1)</f>
        <v>0</v>
      </c>
      <c r="O835" s="86">
        <f>SUMIFS('sys inv movment rpt'!$M:$M,'sys inv movment rpt'!$L:$L,$M835,'sys inv movment rpt'!$N:$N,O$1)</f>
        <v>0</v>
      </c>
      <c r="P835" s="86">
        <f>SUMIFS('sys inv movment rpt'!$M:$M,'sys inv movment rpt'!$L:$L,$M835,'sys inv movment rpt'!$N:$N,P$1)</f>
        <v>0</v>
      </c>
      <c r="Q835" s="86">
        <f>SUMIFS('sys inv movment rpt'!$M:$M,'sys inv movment rpt'!$L:$L,$M835,'sys inv movment rpt'!$N:$N,Q$1)</f>
        <v>0</v>
      </c>
      <c r="R835" s="86">
        <f>SUMIFS('sys inv movment rpt'!$M:$M,'sys inv movment rpt'!$L:$L,$M835,'sys inv movment rpt'!$N:$N,R$1)</f>
        <v>0</v>
      </c>
      <c r="S835" s="86">
        <f>SUMIFS('sys inv movment rpt'!$M:$M,'sys inv movment rpt'!$L:$L,$M835,'sys inv movment rpt'!$N:$N,S$1)</f>
        <v>0</v>
      </c>
      <c r="T835" s="86">
        <f>SUMIFS('sys inv movment rpt'!$M:$M,'sys inv movment rpt'!$L:$L,$M835,'sys inv movment rpt'!$N:$N,T$1)</f>
        <v>0</v>
      </c>
      <c r="U835" s="86">
        <f>SUMIFS('sys inv movment rpt'!$M:$M,'sys inv movment rpt'!$L:$L,$M835,'sys inv movment rpt'!$N:$N,U$1)</f>
        <v>0</v>
      </c>
      <c r="V835" s="86">
        <f>SUMIFS('sys inv movment rpt'!$M:$M,'sys inv movment rpt'!$L:$L,$M835,'sys inv movment rpt'!$N:$N,V$1)</f>
        <v>0</v>
      </c>
      <c r="W835" s="86">
        <f>SUMIFS('sys inv movment rpt'!$M:$M,'sys inv movment rpt'!$L:$L,$M835,'sys inv movment rpt'!$N:$N,W$1)</f>
        <v>0</v>
      </c>
      <c r="X835" s="86">
        <f>SUMIFS('sys inv movment rpt'!$M:$M,'sys inv movment rpt'!$L:$L,$M835,'sys inv movment rpt'!$N:$N,X$1)</f>
        <v>0</v>
      </c>
      <c r="Y835" s="86">
        <f>SUMIFS('sys inv movment rpt'!$M:$M,'sys inv movment rpt'!$L:$L,$M835,'sys inv movment rpt'!$N:$N,Y$1)</f>
        <v>0</v>
      </c>
      <c r="Z835" s="86">
        <f>SUMIFS('sys inv movment rpt'!$M:$M,'sys inv movment rpt'!$L:$L,$M835,'sys inv movment rpt'!$N:$N,Z$1)</f>
        <v>0</v>
      </c>
      <c r="AA835" s="86">
        <f>SUMIFS('sys inv movment rpt'!$M:$M,'sys inv movment rpt'!$L:$L,$M835,'sys inv movment rpt'!$N:$N,AA$1)</f>
        <v>0</v>
      </c>
      <c r="AB835" s="86">
        <f>SUMIFS('sys inv movment rpt'!$M:$M,'sys inv movment rpt'!$L:$L,$M835,'sys inv movment rpt'!$N:$N,AB$1)</f>
        <v>0</v>
      </c>
      <c r="AC835" s="86">
        <f>SUMIFS('sys inv movment rpt'!$M:$M,'sys inv movment rpt'!$L:$L,$M835,'sys inv movment rpt'!$N:$N,AC$1)</f>
        <v>0</v>
      </c>
      <c r="AD835" s="86">
        <f>SUMIFS('sys inv movment rpt'!$M:$M,'sys inv movment rpt'!$L:$L,$M835,'sys inv movment rpt'!$N:$N,AD$1)</f>
        <v>0</v>
      </c>
      <c r="AE835" s="86">
        <f>SUMIFS('sys inv movment rpt'!$M:$M,'sys inv movment rpt'!$L:$L,$M835,'sys inv movment rpt'!$N:$N,AE$1)</f>
        <v>0</v>
      </c>
      <c r="AF835" s="86">
        <f>SUMIFS('sys inv movment rpt'!$M:$M,'sys inv movment rpt'!$L:$L,$M835,'sys inv movment rpt'!$N:$N,AF$1)</f>
        <v>0</v>
      </c>
      <c r="AG835" s="86">
        <f>SUMIFS('sys inv movment rpt'!$M:$M,'sys inv movment rpt'!$L:$L,$M835,'sys inv movment rpt'!$N:$N,AG$1)</f>
        <v>0</v>
      </c>
      <c r="AH835" s="86">
        <f>SUMIFS('sys inv movment rpt'!$M:$M,'sys inv movment rpt'!$L:$L,$M835,'sys inv movment rpt'!$N:$N,AH$1)</f>
        <v>0</v>
      </c>
      <c r="AI835" s="86">
        <f>SUMIFS('sys inv movment rpt'!$M:$M,'sys inv movment rpt'!$L:$L,$M835,'sys inv movment rpt'!$N:$N,AI$1)</f>
        <v>0</v>
      </c>
      <c r="AJ835" s="86">
        <f>SUMIFS('sys inv movment rpt'!$M:$M,'sys inv movment rpt'!$L:$L,$M835,'sys inv movment rpt'!$N:$N,AJ$1)</f>
        <v>0</v>
      </c>
      <c r="AK835" s="86">
        <f>SUMIFS('sys inv movment rpt'!$M:$M,'sys inv movment rpt'!$L:$L,$M835,'sys inv movment rpt'!$N:$N,AK$1)</f>
        <v>0</v>
      </c>
      <c r="AL835" s="86">
        <f>SUMIFS('sys inv movment rpt'!$M:$M,'sys inv movment rpt'!$L:$L,$M835,'sys inv movment rpt'!$N:$N,AL$1)</f>
        <v>0</v>
      </c>
      <c r="AM835" s="86">
        <f>SUMIFS('sys inv movment rpt'!$M:$M,'sys inv movment rpt'!$L:$L,$M835,'sys inv movment rpt'!$N:$N,AM$1)</f>
        <v>0</v>
      </c>
      <c r="AN835" s="86">
        <f>SUMIFS('sys inv movment rpt'!$M:$M,'sys inv movment rpt'!$L:$L,$M835,'sys inv movment rpt'!$N:$N,AN$1)</f>
        <v>0</v>
      </c>
      <c r="AO835" s="86">
        <f>SUMIFS('sys inv movment rpt'!$M:$M,'sys inv movment rpt'!$L:$L,$M835,'sys inv movment rpt'!$N:$N,AO$1)</f>
        <v>0</v>
      </c>
      <c r="AP835" s="86">
        <f>SUMIFS('sys inv movment rpt'!$M:$M,'sys inv movment rpt'!$L:$L,$M835,'sys inv movment rpt'!$N:$N,AP$1)</f>
        <v>0</v>
      </c>
      <c r="AQ835" s="86">
        <f>SUMIFS('sys inv movment rpt'!$M:$M,'sys inv movment rpt'!$L:$L,$M835,'sys inv movment rpt'!$N:$N,AQ$1)</f>
        <v>0</v>
      </c>
      <c r="AR835" s="86">
        <f>SUMIFS('sys inv movment rpt'!$M:$M,'sys inv movment rpt'!$L:$L,$M835,'sys inv movment rpt'!$N:$N,AR$1)</f>
        <v>0</v>
      </c>
      <c r="AS835" s="86">
        <f>SUMIFS('sys inv movment rpt'!$M:$M,'sys inv movment rpt'!$L:$L,$M835,'sys inv movment rpt'!$N:$N,AS$1)</f>
        <v>0</v>
      </c>
      <c r="AT835" s="86">
        <f>SUMIFS('sys inv movment rpt'!$M:$M,'sys inv movment rpt'!$L:$L,$M835,'sys inv movment rpt'!$N:$N,AT$1)</f>
        <v>0</v>
      </c>
      <c r="AU835" s="86">
        <f>SUMIFS('sys inv movment rpt'!$M:$M,'sys inv movment rpt'!$L:$L,$M835,'sys inv movment rpt'!$N:$N,AU$1)</f>
        <v>0</v>
      </c>
      <c r="AV835" s="86">
        <f>SUMIFS('sys inv movment rpt'!$M:$M,'sys inv movment rpt'!$L:$L,$M835,'sys inv movment rpt'!$N:$N,AV$1)</f>
        <v>0</v>
      </c>
      <c r="AW835" s="87" t="str">
        <f>IFERROR(VLOOKUP(A835,'sys-backorder details'!E:U,17,0),"-")</f>
        <v>-</v>
      </c>
      <c r="AX835" s="87" t="str">
        <f>IF(K835&gt;1,VLOOKUP(A835,'settings-routing'!A:I,9,0),"")</f>
        <v/>
      </c>
    </row>
    <row r="836" ht="12.75" hidden="1" customHeight="1">
      <c r="A836" s="50" t="s">
        <v>1809</v>
      </c>
      <c r="B836" s="50" t="s">
        <v>1810</v>
      </c>
      <c r="C836" s="50">
        <f t="shared" si="2"/>
        <v>0</v>
      </c>
      <c r="D836" s="80">
        <f>SUMIF('Stocks 101-111'!$J:$J,'item dashboard'!A836,'Stocks 101-111'!K:K)</f>
        <v>0</v>
      </c>
      <c r="E836" s="80">
        <f>SUMIF('Stocks 101-111'!$J:$J,'item dashboard'!A836,'Stocks 101-111'!$L:$L)</f>
        <v>0</v>
      </c>
      <c r="F836" s="81">
        <f t="shared" si="3"/>
        <v>0</v>
      </c>
      <c r="G836" s="82">
        <f t="shared" si="4"/>
        <v>0</v>
      </c>
      <c r="H836" s="50">
        <f>SUMIFS('sys-backorder details'!$M:$M,'sys-backorder details'!$E:$E,'item dashboard'!A836,'sys-backorder details'!$V:$V,"")</f>
        <v>0</v>
      </c>
      <c r="I836" s="83">
        <f>SUMIF('settings-routing'!$I:$I,'item dashboard'!A836,'settings-routing'!$O:$O)</f>
        <v>0</v>
      </c>
      <c r="J836" s="50">
        <f>SUMIFS('sys-backorder details'!$M:$M,'sys-backorder details'!$E:$E,'item dashboard'!A836,'sys-backorder details'!$V:$V,"Call off")</f>
        <v>0</v>
      </c>
      <c r="K836" s="84">
        <f t="shared" si="5"/>
        <v>0</v>
      </c>
      <c r="L836" s="84">
        <f>SUMIF('Production Plan'!$E:$E,'item dashboard'!A836,'Production Plan'!$N:$N)</f>
        <v>0</v>
      </c>
      <c r="M836" s="85" t="str">
        <f t="shared" si="6"/>
        <v>B-L300-BK210-3 Ltr. Black Jerrycan</v>
      </c>
      <c r="N836" s="86">
        <f>SUMIFS('sys inv movment rpt'!$M:$M,'sys inv movment rpt'!$L:$L,$M836,'sys inv movment rpt'!$N:$N,N$1)</f>
        <v>0</v>
      </c>
      <c r="O836" s="86">
        <f>SUMIFS('sys inv movment rpt'!$M:$M,'sys inv movment rpt'!$L:$L,$M836,'sys inv movment rpt'!$N:$N,O$1)</f>
        <v>0</v>
      </c>
      <c r="P836" s="86">
        <f>SUMIFS('sys inv movment rpt'!$M:$M,'sys inv movment rpt'!$L:$L,$M836,'sys inv movment rpt'!$N:$N,P$1)</f>
        <v>0</v>
      </c>
      <c r="Q836" s="86">
        <f>SUMIFS('sys inv movment rpt'!$M:$M,'sys inv movment rpt'!$L:$L,$M836,'sys inv movment rpt'!$N:$N,Q$1)</f>
        <v>0</v>
      </c>
      <c r="R836" s="86">
        <f>SUMIFS('sys inv movment rpt'!$M:$M,'sys inv movment rpt'!$L:$L,$M836,'sys inv movment rpt'!$N:$N,R$1)</f>
        <v>0</v>
      </c>
      <c r="S836" s="86">
        <f>SUMIFS('sys inv movment rpt'!$M:$M,'sys inv movment rpt'!$L:$L,$M836,'sys inv movment rpt'!$N:$N,S$1)</f>
        <v>0</v>
      </c>
      <c r="T836" s="86">
        <f>SUMIFS('sys inv movment rpt'!$M:$M,'sys inv movment rpt'!$L:$L,$M836,'sys inv movment rpt'!$N:$N,T$1)</f>
        <v>0</v>
      </c>
      <c r="U836" s="86">
        <f>SUMIFS('sys inv movment rpt'!$M:$M,'sys inv movment rpt'!$L:$L,$M836,'sys inv movment rpt'!$N:$N,U$1)</f>
        <v>0</v>
      </c>
      <c r="V836" s="86">
        <f>SUMIFS('sys inv movment rpt'!$M:$M,'sys inv movment rpt'!$L:$L,$M836,'sys inv movment rpt'!$N:$N,V$1)</f>
        <v>0</v>
      </c>
      <c r="W836" s="86">
        <f>SUMIFS('sys inv movment rpt'!$M:$M,'sys inv movment rpt'!$L:$L,$M836,'sys inv movment rpt'!$N:$N,W$1)</f>
        <v>0</v>
      </c>
      <c r="X836" s="86">
        <f>SUMIFS('sys inv movment rpt'!$M:$M,'sys inv movment rpt'!$L:$L,$M836,'sys inv movment rpt'!$N:$N,X$1)</f>
        <v>0</v>
      </c>
      <c r="Y836" s="86">
        <f>SUMIFS('sys inv movment rpt'!$M:$M,'sys inv movment rpt'!$L:$L,$M836,'sys inv movment rpt'!$N:$N,Y$1)</f>
        <v>0</v>
      </c>
      <c r="Z836" s="86">
        <f>SUMIFS('sys inv movment rpt'!$M:$M,'sys inv movment rpt'!$L:$L,$M836,'sys inv movment rpt'!$N:$N,Z$1)</f>
        <v>0</v>
      </c>
      <c r="AA836" s="86">
        <f>SUMIFS('sys inv movment rpt'!$M:$M,'sys inv movment rpt'!$L:$L,$M836,'sys inv movment rpt'!$N:$N,AA$1)</f>
        <v>0</v>
      </c>
      <c r="AB836" s="86">
        <f>SUMIFS('sys inv movment rpt'!$M:$M,'sys inv movment rpt'!$L:$L,$M836,'sys inv movment rpt'!$N:$N,AB$1)</f>
        <v>0</v>
      </c>
      <c r="AC836" s="86">
        <f>SUMIFS('sys inv movment rpt'!$M:$M,'sys inv movment rpt'!$L:$L,$M836,'sys inv movment rpt'!$N:$N,AC$1)</f>
        <v>0</v>
      </c>
      <c r="AD836" s="86">
        <f>SUMIFS('sys inv movment rpt'!$M:$M,'sys inv movment rpt'!$L:$L,$M836,'sys inv movment rpt'!$N:$N,AD$1)</f>
        <v>0</v>
      </c>
      <c r="AE836" s="86">
        <f>SUMIFS('sys inv movment rpt'!$M:$M,'sys inv movment rpt'!$L:$L,$M836,'sys inv movment rpt'!$N:$N,AE$1)</f>
        <v>0</v>
      </c>
      <c r="AF836" s="86">
        <f>SUMIFS('sys inv movment rpt'!$M:$M,'sys inv movment rpt'!$L:$L,$M836,'sys inv movment rpt'!$N:$N,AF$1)</f>
        <v>0</v>
      </c>
      <c r="AG836" s="86">
        <f>SUMIFS('sys inv movment rpt'!$M:$M,'sys inv movment rpt'!$L:$L,$M836,'sys inv movment rpt'!$N:$N,AG$1)</f>
        <v>0</v>
      </c>
      <c r="AH836" s="86">
        <f>SUMIFS('sys inv movment rpt'!$M:$M,'sys inv movment rpt'!$L:$L,$M836,'sys inv movment rpt'!$N:$N,AH$1)</f>
        <v>0</v>
      </c>
      <c r="AI836" s="86">
        <f>SUMIFS('sys inv movment rpt'!$M:$M,'sys inv movment rpt'!$L:$L,$M836,'sys inv movment rpt'!$N:$N,AI$1)</f>
        <v>0</v>
      </c>
      <c r="AJ836" s="86">
        <f>SUMIFS('sys inv movment rpt'!$M:$M,'sys inv movment rpt'!$L:$L,$M836,'sys inv movment rpt'!$N:$N,AJ$1)</f>
        <v>0</v>
      </c>
      <c r="AK836" s="86">
        <f>SUMIFS('sys inv movment rpt'!$M:$M,'sys inv movment rpt'!$L:$L,$M836,'sys inv movment rpt'!$N:$N,AK$1)</f>
        <v>0</v>
      </c>
      <c r="AL836" s="86">
        <f>SUMIFS('sys inv movment rpt'!$M:$M,'sys inv movment rpt'!$L:$L,$M836,'sys inv movment rpt'!$N:$N,AL$1)</f>
        <v>0</v>
      </c>
      <c r="AM836" s="86">
        <f>SUMIFS('sys inv movment rpt'!$M:$M,'sys inv movment rpt'!$L:$L,$M836,'sys inv movment rpt'!$N:$N,AM$1)</f>
        <v>0</v>
      </c>
      <c r="AN836" s="86">
        <f>SUMIFS('sys inv movment rpt'!$M:$M,'sys inv movment rpt'!$L:$L,$M836,'sys inv movment rpt'!$N:$N,AN$1)</f>
        <v>0</v>
      </c>
      <c r="AO836" s="86">
        <f>SUMIFS('sys inv movment rpt'!$M:$M,'sys inv movment rpt'!$L:$L,$M836,'sys inv movment rpt'!$N:$N,AO$1)</f>
        <v>0</v>
      </c>
      <c r="AP836" s="86">
        <f>SUMIFS('sys inv movment rpt'!$M:$M,'sys inv movment rpt'!$L:$L,$M836,'sys inv movment rpt'!$N:$N,AP$1)</f>
        <v>0</v>
      </c>
      <c r="AQ836" s="86">
        <f>SUMIFS('sys inv movment rpt'!$M:$M,'sys inv movment rpt'!$L:$L,$M836,'sys inv movment rpt'!$N:$N,AQ$1)</f>
        <v>0</v>
      </c>
      <c r="AR836" s="86">
        <f>SUMIFS('sys inv movment rpt'!$M:$M,'sys inv movment rpt'!$L:$L,$M836,'sys inv movment rpt'!$N:$N,AR$1)</f>
        <v>0</v>
      </c>
      <c r="AS836" s="86">
        <f>SUMIFS('sys inv movment rpt'!$M:$M,'sys inv movment rpt'!$L:$L,$M836,'sys inv movment rpt'!$N:$N,AS$1)</f>
        <v>0</v>
      </c>
      <c r="AT836" s="86">
        <f>SUMIFS('sys inv movment rpt'!$M:$M,'sys inv movment rpt'!$L:$L,$M836,'sys inv movment rpt'!$N:$N,AT$1)</f>
        <v>0</v>
      </c>
      <c r="AU836" s="86">
        <f>SUMIFS('sys inv movment rpt'!$M:$M,'sys inv movment rpt'!$L:$L,$M836,'sys inv movment rpt'!$N:$N,AU$1)</f>
        <v>0</v>
      </c>
      <c r="AV836" s="86">
        <f>SUMIFS('sys inv movment rpt'!$M:$M,'sys inv movment rpt'!$L:$L,$M836,'sys inv movment rpt'!$N:$N,AV$1)</f>
        <v>0</v>
      </c>
      <c r="AW836" s="87" t="str">
        <f>IFERROR(VLOOKUP(A836,'sys-backorder details'!E:U,17,0),"-")</f>
        <v>-</v>
      </c>
      <c r="AX836" s="87" t="str">
        <f>IF(K836&gt;1,VLOOKUP(A836,'settings-routing'!A:I,9,0),"")</f>
        <v/>
      </c>
    </row>
    <row r="837" ht="12.75" hidden="1" customHeight="1">
      <c r="A837" s="50" t="s">
        <v>1811</v>
      </c>
      <c r="B837" s="50" t="s">
        <v>1812</v>
      </c>
      <c r="C837" s="50">
        <f t="shared" si="2"/>
        <v>0</v>
      </c>
      <c r="D837" s="80">
        <f>SUMIF('Stocks 101-111'!$J:$J,'item dashboard'!A837,'Stocks 101-111'!K:K)</f>
        <v>0</v>
      </c>
      <c r="E837" s="80">
        <f>SUMIF('Stocks 101-111'!$J:$J,'item dashboard'!A837,'Stocks 101-111'!$L:$L)</f>
        <v>0</v>
      </c>
      <c r="F837" s="81">
        <f t="shared" si="3"/>
        <v>0</v>
      </c>
      <c r="G837" s="82">
        <f t="shared" si="4"/>
        <v>0</v>
      </c>
      <c r="H837" s="50">
        <f>SUMIFS('sys-backorder details'!$M:$M,'sys-backorder details'!$E:$E,'item dashboard'!A837,'sys-backorder details'!$V:$V,"")</f>
        <v>0</v>
      </c>
      <c r="I837" s="83">
        <f>SUMIF('settings-routing'!$I:$I,'item dashboard'!A837,'settings-routing'!$O:$O)</f>
        <v>0</v>
      </c>
      <c r="J837" s="50">
        <f>SUMIFS('sys-backorder details'!$M:$M,'sys-backorder details'!$E:$E,'item dashboard'!A837,'sys-backorder details'!$V:$V,"Call off")</f>
        <v>0</v>
      </c>
      <c r="K837" s="84">
        <f t="shared" si="5"/>
        <v>0</v>
      </c>
      <c r="L837" s="84">
        <f>SUMIF('Production Plan'!$E:$E,'item dashboard'!A837,'Production Plan'!$N:$N)</f>
        <v>0</v>
      </c>
      <c r="M837" s="85" t="str">
        <f t="shared" si="6"/>
        <v>B-L300-N130-3 Ltr. Natural jerrycan</v>
      </c>
      <c r="N837" s="86">
        <f>SUMIFS('sys inv movment rpt'!$M:$M,'sys inv movment rpt'!$L:$L,$M837,'sys inv movment rpt'!$N:$N,N$1)</f>
        <v>0</v>
      </c>
      <c r="O837" s="86">
        <f>SUMIFS('sys inv movment rpt'!$M:$M,'sys inv movment rpt'!$L:$L,$M837,'sys inv movment rpt'!$N:$N,O$1)</f>
        <v>0</v>
      </c>
      <c r="P837" s="86">
        <f>SUMIFS('sys inv movment rpt'!$M:$M,'sys inv movment rpt'!$L:$L,$M837,'sys inv movment rpt'!$N:$N,P$1)</f>
        <v>0</v>
      </c>
      <c r="Q837" s="86">
        <f>SUMIFS('sys inv movment rpt'!$M:$M,'sys inv movment rpt'!$L:$L,$M837,'sys inv movment rpt'!$N:$N,Q$1)</f>
        <v>0</v>
      </c>
      <c r="R837" s="86">
        <f>SUMIFS('sys inv movment rpt'!$M:$M,'sys inv movment rpt'!$L:$L,$M837,'sys inv movment rpt'!$N:$N,R$1)</f>
        <v>0</v>
      </c>
      <c r="S837" s="86">
        <f>SUMIFS('sys inv movment rpt'!$M:$M,'sys inv movment rpt'!$L:$L,$M837,'sys inv movment rpt'!$N:$N,S$1)</f>
        <v>0</v>
      </c>
      <c r="T837" s="86">
        <f>SUMIFS('sys inv movment rpt'!$M:$M,'sys inv movment rpt'!$L:$L,$M837,'sys inv movment rpt'!$N:$N,T$1)</f>
        <v>0</v>
      </c>
      <c r="U837" s="86">
        <f>SUMIFS('sys inv movment rpt'!$M:$M,'sys inv movment rpt'!$L:$L,$M837,'sys inv movment rpt'!$N:$N,U$1)</f>
        <v>0</v>
      </c>
      <c r="V837" s="86">
        <f>SUMIFS('sys inv movment rpt'!$M:$M,'sys inv movment rpt'!$L:$L,$M837,'sys inv movment rpt'!$N:$N,V$1)</f>
        <v>0</v>
      </c>
      <c r="W837" s="86">
        <f>SUMIFS('sys inv movment rpt'!$M:$M,'sys inv movment rpt'!$L:$L,$M837,'sys inv movment rpt'!$N:$N,W$1)</f>
        <v>0</v>
      </c>
      <c r="X837" s="86">
        <f>SUMIFS('sys inv movment rpt'!$M:$M,'sys inv movment rpt'!$L:$L,$M837,'sys inv movment rpt'!$N:$N,X$1)</f>
        <v>0</v>
      </c>
      <c r="Y837" s="86">
        <f>SUMIFS('sys inv movment rpt'!$M:$M,'sys inv movment rpt'!$L:$L,$M837,'sys inv movment rpt'!$N:$N,Y$1)</f>
        <v>0</v>
      </c>
      <c r="Z837" s="86">
        <f>SUMIFS('sys inv movment rpt'!$M:$M,'sys inv movment rpt'!$L:$L,$M837,'sys inv movment rpt'!$N:$N,Z$1)</f>
        <v>0</v>
      </c>
      <c r="AA837" s="86">
        <f>SUMIFS('sys inv movment rpt'!$M:$M,'sys inv movment rpt'!$L:$L,$M837,'sys inv movment rpt'!$N:$N,AA$1)</f>
        <v>0</v>
      </c>
      <c r="AB837" s="86">
        <f>SUMIFS('sys inv movment rpt'!$M:$M,'sys inv movment rpt'!$L:$L,$M837,'sys inv movment rpt'!$N:$N,AB$1)</f>
        <v>0</v>
      </c>
      <c r="AC837" s="86">
        <f>SUMIFS('sys inv movment rpt'!$M:$M,'sys inv movment rpt'!$L:$L,$M837,'sys inv movment rpt'!$N:$N,AC$1)</f>
        <v>0</v>
      </c>
      <c r="AD837" s="86">
        <f>SUMIFS('sys inv movment rpt'!$M:$M,'sys inv movment rpt'!$L:$L,$M837,'sys inv movment rpt'!$N:$N,AD$1)</f>
        <v>0</v>
      </c>
      <c r="AE837" s="86">
        <f>SUMIFS('sys inv movment rpt'!$M:$M,'sys inv movment rpt'!$L:$L,$M837,'sys inv movment rpt'!$N:$N,AE$1)</f>
        <v>0</v>
      </c>
      <c r="AF837" s="86">
        <f>SUMIFS('sys inv movment rpt'!$M:$M,'sys inv movment rpt'!$L:$L,$M837,'sys inv movment rpt'!$N:$N,AF$1)</f>
        <v>0</v>
      </c>
      <c r="AG837" s="86">
        <f>SUMIFS('sys inv movment rpt'!$M:$M,'sys inv movment rpt'!$L:$L,$M837,'sys inv movment rpt'!$N:$N,AG$1)</f>
        <v>0</v>
      </c>
      <c r="AH837" s="86">
        <f>SUMIFS('sys inv movment rpt'!$M:$M,'sys inv movment rpt'!$L:$L,$M837,'sys inv movment rpt'!$N:$N,AH$1)</f>
        <v>0</v>
      </c>
      <c r="AI837" s="86">
        <f>SUMIFS('sys inv movment rpt'!$M:$M,'sys inv movment rpt'!$L:$L,$M837,'sys inv movment rpt'!$N:$N,AI$1)</f>
        <v>0</v>
      </c>
      <c r="AJ837" s="86">
        <f>SUMIFS('sys inv movment rpt'!$M:$M,'sys inv movment rpt'!$L:$L,$M837,'sys inv movment rpt'!$N:$N,AJ$1)</f>
        <v>0</v>
      </c>
      <c r="AK837" s="86">
        <f>SUMIFS('sys inv movment rpt'!$M:$M,'sys inv movment rpt'!$L:$L,$M837,'sys inv movment rpt'!$N:$N,AK$1)</f>
        <v>0</v>
      </c>
      <c r="AL837" s="86">
        <f>SUMIFS('sys inv movment rpt'!$M:$M,'sys inv movment rpt'!$L:$L,$M837,'sys inv movment rpt'!$N:$N,AL$1)</f>
        <v>0</v>
      </c>
      <c r="AM837" s="86">
        <f>SUMIFS('sys inv movment rpt'!$M:$M,'sys inv movment rpt'!$L:$L,$M837,'sys inv movment rpt'!$N:$N,AM$1)</f>
        <v>0</v>
      </c>
      <c r="AN837" s="86">
        <f>SUMIFS('sys inv movment rpt'!$M:$M,'sys inv movment rpt'!$L:$L,$M837,'sys inv movment rpt'!$N:$N,AN$1)</f>
        <v>0</v>
      </c>
      <c r="AO837" s="86">
        <f>SUMIFS('sys inv movment rpt'!$M:$M,'sys inv movment rpt'!$L:$L,$M837,'sys inv movment rpt'!$N:$N,AO$1)</f>
        <v>0</v>
      </c>
      <c r="AP837" s="86">
        <f>SUMIFS('sys inv movment rpt'!$M:$M,'sys inv movment rpt'!$L:$L,$M837,'sys inv movment rpt'!$N:$N,AP$1)</f>
        <v>0</v>
      </c>
      <c r="AQ837" s="86">
        <f>SUMIFS('sys inv movment rpt'!$M:$M,'sys inv movment rpt'!$L:$L,$M837,'sys inv movment rpt'!$N:$N,AQ$1)</f>
        <v>0</v>
      </c>
      <c r="AR837" s="86">
        <f>SUMIFS('sys inv movment rpt'!$M:$M,'sys inv movment rpt'!$L:$L,$M837,'sys inv movment rpt'!$N:$N,AR$1)</f>
        <v>0</v>
      </c>
      <c r="AS837" s="86">
        <f>SUMIFS('sys inv movment rpt'!$M:$M,'sys inv movment rpt'!$L:$L,$M837,'sys inv movment rpt'!$N:$N,AS$1)</f>
        <v>0</v>
      </c>
      <c r="AT837" s="86">
        <f>SUMIFS('sys inv movment rpt'!$M:$M,'sys inv movment rpt'!$L:$L,$M837,'sys inv movment rpt'!$N:$N,AT$1)</f>
        <v>0</v>
      </c>
      <c r="AU837" s="86">
        <f>SUMIFS('sys inv movment rpt'!$M:$M,'sys inv movment rpt'!$L:$L,$M837,'sys inv movment rpt'!$N:$N,AU$1)</f>
        <v>0</v>
      </c>
      <c r="AV837" s="86">
        <f>SUMIFS('sys inv movment rpt'!$M:$M,'sys inv movment rpt'!$L:$L,$M837,'sys inv movment rpt'!$N:$N,AV$1)</f>
        <v>0</v>
      </c>
      <c r="AW837" s="87" t="str">
        <f>IFERROR(VLOOKUP(A837,'sys-backorder details'!E:U,17,0),"-")</f>
        <v>-</v>
      </c>
      <c r="AX837" s="87" t="str">
        <f>IF(K837&gt;1,VLOOKUP(A837,'settings-routing'!A:I,9,0),"")</f>
        <v/>
      </c>
    </row>
    <row r="838" ht="12.75" hidden="1" customHeight="1">
      <c r="A838" s="28" t="s">
        <v>1813</v>
      </c>
      <c r="B838" s="28" t="s">
        <v>1814</v>
      </c>
      <c r="C838" s="50">
        <f t="shared" si="2"/>
        <v>0</v>
      </c>
      <c r="D838" s="80">
        <f>SUMIF('Stocks 101-111'!$J:$J,'item dashboard'!A838,'Stocks 101-111'!K:K)</f>
        <v>0</v>
      </c>
      <c r="E838" s="80">
        <f>SUMIF('Stocks 101-111'!$J:$J,'item dashboard'!A838,'Stocks 101-111'!$L:$L)</f>
        <v>0</v>
      </c>
      <c r="F838" s="81">
        <f t="shared" si="3"/>
        <v>0</v>
      </c>
      <c r="G838" s="82">
        <f t="shared" si="4"/>
        <v>0</v>
      </c>
      <c r="H838" s="50">
        <f>SUMIFS('sys-backorder details'!$M:$M,'sys-backorder details'!$E:$E,'item dashboard'!A838,'sys-backorder details'!$V:$V,"")</f>
        <v>0</v>
      </c>
      <c r="I838" s="83">
        <f>SUMIF('settings-routing'!$I:$I,'item dashboard'!A838,'settings-routing'!$O:$O)</f>
        <v>0</v>
      </c>
      <c r="J838" s="50">
        <f>SUMIFS('sys-backorder details'!$M:$M,'sys-backorder details'!$E:$E,'item dashboard'!A838,'sys-backorder details'!$V:$V,"Call off")</f>
        <v>0</v>
      </c>
      <c r="K838" s="84">
        <f t="shared" si="5"/>
        <v>0</v>
      </c>
      <c r="L838" s="84">
        <f>SUMIF('Production Plan'!$E:$E,'item dashboard'!A838,'Production Plan'!$N:$N)</f>
        <v>0</v>
      </c>
      <c r="M838" s="85" t="str">
        <f t="shared" si="6"/>
        <v>B-L300-PK130-3 Ltr. Pink Jerrycan</v>
      </c>
      <c r="N838" s="86">
        <f>SUMIFS('sys inv movment rpt'!$M:$M,'sys inv movment rpt'!$L:$L,$M838,'sys inv movment rpt'!$N:$N,N$1)</f>
        <v>0</v>
      </c>
      <c r="O838" s="86">
        <f>SUMIFS('sys inv movment rpt'!$M:$M,'sys inv movment rpt'!$L:$L,$M838,'sys inv movment rpt'!$N:$N,O$1)</f>
        <v>0</v>
      </c>
      <c r="P838" s="86">
        <f>SUMIFS('sys inv movment rpt'!$M:$M,'sys inv movment rpt'!$L:$L,$M838,'sys inv movment rpt'!$N:$N,P$1)</f>
        <v>0</v>
      </c>
      <c r="Q838" s="86">
        <f>SUMIFS('sys inv movment rpt'!$M:$M,'sys inv movment rpt'!$L:$L,$M838,'sys inv movment rpt'!$N:$N,Q$1)</f>
        <v>0</v>
      </c>
      <c r="R838" s="86">
        <f>SUMIFS('sys inv movment rpt'!$M:$M,'sys inv movment rpt'!$L:$L,$M838,'sys inv movment rpt'!$N:$N,R$1)</f>
        <v>0</v>
      </c>
      <c r="S838" s="86">
        <f>SUMIFS('sys inv movment rpt'!$M:$M,'sys inv movment rpt'!$L:$L,$M838,'sys inv movment rpt'!$N:$N,S$1)</f>
        <v>0</v>
      </c>
      <c r="T838" s="86">
        <f>SUMIFS('sys inv movment rpt'!$M:$M,'sys inv movment rpt'!$L:$L,$M838,'sys inv movment rpt'!$N:$N,T$1)</f>
        <v>0</v>
      </c>
      <c r="U838" s="86">
        <f>SUMIFS('sys inv movment rpt'!$M:$M,'sys inv movment rpt'!$L:$L,$M838,'sys inv movment rpt'!$N:$N,U$1)</f>
        <v>0</v>
      </c>
      <c r="V838" s="86">
        <f>SUMIFS('sys inv movment rpt'!$M:$M,'sys inv movment rpt'!$L:$L,$M838,'sys inv movment rpt'!$N:$N,V$1)</f>
        <v>0</v>
      </c>
      <c r="W838" s="86">
        <f>SUMIFS('sys inv movment rpt'!$M:$M,'sys inv movment rpt'!$L:$L,$M838,'sys inv movment rpt'!$N:$N,W$1)</f>
        <v>0</v>
      </c>
      <c r="X838" s="86">
        <f>SUMIFS('sys inv movment rpt'!$M:$M,'sys inv movment rpt'!$L:$L,$M838,'sys inv movment rpt'!$N:$N,X$1)</f>
        <v>0</v>
      </c>
      <c r="Y838" s="86">
        <f>SUMIFS('sys inv movment rpt'!$M:$M,'sys inv movment rpt'!$L:$L,$M838,'sys inv movment rpt'!$N:$N,Y$1)</f>
        <v>0</v>
      </c>
      <c r="Z838" s="86">
        <f>SUMIFS('sys inv movment rpt'!$M:$M,'sys inv movment rpt'!$L:$L,$M838,'sys inv movment rpt'!$N:$N,Z$1)</f>
        <v>0</v>
      </c>
      <c r="AA838" s="86">
        <f>SUMIFS('sys inv movment rpt'!$M:$M,'sys inv movment rpt'!$L:$L,$M838,'sys inv movment rpt'!$N:$N,AA$1)</f>
        <v>0</v>
      </c>
      <c r="AB838" s="86">
        <f>SUMIFS('sys inv movment rpt'!$M:$M,'sys inv movment rpt'!$L:$L,$M838,'sys inv movment rpt'!$N:$N,AB$1)</f>
        <v>0</v>
      </c>
      <c r="AC838" s="86">
        <f>SUMIFS('sys inv movment rpt'!$M:$M,'sys inv movment rpt'!$L:$L,$M838,'sys inv movment rpt'!$N:$N,AC$1)</f>
        <v>0</v>
      </c>
      <c r="AD838" s="86">
        <f>SUMIFS('sys inv movment rpt'!$M:$M,'sys inv movment rpt'!$L:$L,$M838,'sys inv movment rpt'!$N:$N,AD$1)</f>
        <v>0</v>
      </c>
      <c r="AE838" s="86">
        <f>SUMIFS('sys inv movment rpt'!$M:$M,'sys inv movment rpt'!$L:$L,$M838,'sys inv movment rpt'!$N:$N,AE$1)</f>
        <v>0</v>
      </c>
      <c r="AF838" s="86">
        <f>SUMIFS('sys inv movment rpt'!$M:$M,'sys inv movment rpt'!$L:$L,$M838,'sys inv movment rpt'!$N:$N,AF$1)</f>
        <v>0</v>
      </c>
      <c r="AG838" s="86">
        <f>SUMIFS('sys inv movment rpt'!$M:$M,'sys inv movment rpt'!$L:$L,$M838,'sys inv movment rpt'!$N:$N,AG$1)</f>
        <v>0</v>
      </c>
      <c r="AH838" s="86">
        <f>SUMIFS('sys inv movment rpt'!$M:$M,'sys inv movment rpt'!$L:$L,$M838,'sys inv movment rpt'!$N:$N,AH$1)</f>
        <v>0</v>
      </c>
      <c r="AI838" s="86">
        <f>SUMIFS('sys inv movment rpt'!$M:$M,'sys inv movment rpt'!$L:$L,$M838,'sys inv movment rpt'!$N:$N,AI$1)</f>
        <v>0</v>
      </c>
      <c r="AJ838" s="86">
        <f>SUMIFS('sys inv movment rpt'!$M:$M,'sys inv movment rpt'!$L:$L,$M838,'sys inv movment rpt'!$N:$N,AJ$1)</f>
        <v>0</v>
      </c>
      <c r="AK838" s="86">
        <f>SUMIFS('sys inv movment rpt'!$M:$M,'sys inv movment rpt'!$L:$L,$M838,'sys inv movment rpt'!$N:$N,AK$1)</f>
        <v>0</v>
      </c>
      <c r="AL838" s="86">
        <f>SUMIFS('sys inv movment rpt'!$M:$M,'sys inv movment rpt'!$L:$L,$M838,'sys inv movment rpt'!$N:$N,AL$1)</f>
        <v>0</v>
      </c>
      <c r="AM838" s="86">
        <f>SUMIFS('sys inv movment rpt'!$M:$M,'sys inv movment rpt'!$L:$L,$M838,'sys inv movment rpt'!$N:$N,AM$1)</f>
        <v>0</v>
      </c>
      <c r="AN838" s="86">
        <f>SUMIFS('sys inv movment rpt'!$M:$M,'sys inv movment rpt'!$L:$L,$M838,'sys inv movment rpt'!$N:$N,AN$1)</f>
        <v>0</v>
      </c>
      <c r="AO838" s="86">
        <f>SUMIFS('sys inv movment rpt'!$M:$M,'sys inv movment rpt'!$L:$L,$M838,'sys inv movment rpt'!$N:$N,AO$1)</f>
        <v>0</v>
      </c>
      <c r="AP838" s="86">
        <f>SUMIFS('sys inv movment rpt'!$M:$M,'sys inv movment rpt'!$L:$L,$M838,'sys inv movment rpt'!$N:$N,AP$1)</f>
        <v>0</v>
      </c>
      <c r="AQ838" s="86">
        <f>SUMIFS('sys inv movment rpt'!$M:$M,'sys inv movment rpt'!$L:$L,$M838,'sys inv movment rpt'!$N:$N,AQ$1)</f>
        <v>0</v>
      </c>
      <c r="AR838" s="86">
        <f>SUMIFS('sys inv movment rpt'!$M:$M,'sys inv movment rpt'!$L:$L,$M838,'sys inv movment rpt'!$N:$N,AR$1)</f>
        <v>0</v>
      </c>
      <c r="AS838" s="86">
        <f>SUMIFS('sys inv movment rpt'!$M:$M,'sys inv movment rpt'!$L:$L,$M838,'sys inv movment rpt'!$N:$N,AS$1)</f>
        <v>0</v>
      </c>
      <c r="AT838" s="86">
        <f>SUMIFS('sys inv movment rpt'!$M:$M,'sys inv movment rpt'!$L:$L,$M838,'sys inv movment rpt'!$N:$N,AT$1)</f>
        <v>0</v>
      </c>
      <c r="AU838" s="86">
        <f>SUMIFS('sys inv movment rpt'!$M:$M,'sys inv movment rpt'!$L:$L,$M838,'sys inv movment rpt'!$N:$N,AU$1)</f>
        <v>0</v>
      </c>
      <c r="AV838" s="86">
        <f>SUMIFS('sys inv movment rpt'!$M:$M,'sys inv movment rpt'!$L:$L,$M838,'sys inv movment rpt'!$N:$N,AV$1)</f>
        <v>0</v>
      </c>
      <c r="AW838" s="87" t="str">
        <f>IFERROR(VLOOKUP(A838,'sys-backorder details'!E:U,17,0),"-")</f>
        <v>-</v>
      </c>
      <c r="AX838" s="87" t="str">
        <f>IF(K838&gt;1,VLOOKUP(A838,'settings-routing'!A:I,9,0),"")</f>
        <v/>
      </c>
    </row>
    <row r="839" ht="12.75" hidden="1" customHeight="1">
      <c r="A839" s="50" t="s">
        <v>1815</v>
      </c>
      <c r="B839" s="50" t="s">
        <v>1816</v>
      </c>
      <c r="C839" s="50">
        <f t="shared" si="2"/>
        <v>0</v>
      </c>
      <c r="D839" s="80">
        <f>SUMIF('Stocks 101-111'!$J:$J,'item dashboard'!A839,'Stocks 101-111'!K:K)</f>
        <v>0</v>
      </c>
      <c r="E839" s="80">
        <f>SUMIF('Stocks 101-111'!$J:$J,'item dashboard'!A839,'Stocks 101-111'!$L:$L)</f>
        <v>0</v>
      </c>
      <c r="F839" s="81">
        <f t="shared" si="3"/>
        <v>0</v>
      </c>
      <c r="G839" s="82">
        <f t="shared" si="4"/>
        <v>0</v>
      </c>
      <c r="H839" s="50">
        <f>SUMIFS('sys-backorder details'!$M:$M,'sys-backorder details'!$E:$E,'item dashboard'!A839,'sys-backorder details'!$V:$V,"")</f>
        <v>0</v>
      </c>
      <c r="I839" s="83">
        <f>SUMIF('settings-routing'!$I:$I,'item dashboard'!A839,'settings-routing'!$O:$O)</f>
        <v>0</v>
      </c>
      <c r="J839" s="50">
        <f>SUMIFS('sys-backorder details'!$M:$M,'sys-backorder details'!$E:$E,'item dashboard'!A839,'sys-backorder details'!$V:$V,"Call off")</f>
        <v>0</v>
      </c>
      <c r="K839" s="84">
        <f t="shared" si="5"/>
        <v>0</v>
      </c>
      <c r="L839" s="84">
        <f>SUMIF('Production Plan'!$E:$E,'item dashboard'!A839,'Production Plan'!$N:$N)</f>
        <v>0</v>
      </c>
      <c r="M839" s="85" t="str">
        <f t="shared" si="6"/>
        <v>B-L300-W130-3 Ltr. White Jerrycan</v>
      </c>
      <c r="N839" s="86">
        <f>SUMIFS('sys inv movment rpt'!$M:$M,'sys inv movment rpt'!$L:$L,$M839,'sys inv movment rpt'!$N:$N,N$1)</f>
        <v>0</v>
      </c>
      <c r="O839" s="86">
        <f>SUMIFS('sys inv movment rpt'!$M:$M,'sys inv movment rpt'!$L:$L,$M839,'sys inv movment rpt'!$N:$N,O$1)</f>
        <v>0</v>
      </c>
      <c r="P839" s="86">
        <f>SUMIFS('sys inv movment rpt'!$M:$M,'sys inv movment rpt'!$L:$L,$M839,'sys inv movment rpt'!$N:$N,P$1)</f>
        <v>0</v>
      </c>
      <c r="Q839" s="86">
        <f>SUMIFS('sys inv movment rpt'!$M:$M,'sys inv movment rpt'!$L:$L,$M839,'sys inv movment rpt'!$N:$N,Q$1)</f>
        <v>0</v>
      </c>
      <c r="R839" s="86">
        <f>SUMIFS('sys inv movment rpt'!$M:$M,'sys inv movment rpt'!$L:$L,$M839,'sys inv movment rpt'!$N:$N,R$1)</f>
        <v>0</v>
      </c>
      <c r="S839" s="86">
        <f>SUMIFS('sys inv movment rpt'!$M:$M,'sys inv movment rpt'!$L:$L,$M839,'sys inv movment rpt'!$N:$N,S$1)</f>
        <v>0</v>
      </c>
      <c r="T839" s="86">
        <f>SUMIFS('sys inv movment rpt'!$M:$M,'sys inv movment rpt'!$L:$L,$M839,'sys inv movment rpt'!$N:$N,T$1)</f>
        <v>0</v>
      </c>
      <c r="U839" s="86">
        <f>SUMIFS('sys inv movment rpt'!$M:$M,'sys inv movment rpt'!$L:$L,$M839,'sys inv movment rpt'!$N:$N,U$1)</f>
        <v>0</v>
      </c>
      <c r="V839" s="86">
        <f>SUMIFS('sys inv movment rpt'!$M:$M,'sys inv movment rpt'!$L:$L,$M839,'sys inv movment rpt'!$N:$N,V$1)</f>
        <v>0</v>
      </c>
      <c r="W839" s="86">
        <f>SUMIFS('sys inv movment rpt'!$M:$M,'sys inv movment rpt'!$L:$L,$M839,'sys inv movment rpt'!$N:$N,W$1)</f>
        <v>0</v>
      </c>
      <c r="X839" s="86">
        <f>SUMIFS('sys inv movment rpt'!$M:$M,'sys inv movment rpt'!$L:$L,$M839,'sys inv movment rpt'!$N:$N,X$1)</f>
        <v>0</v>
      </c>
      <c r="Y839" s="86">
        <f>SUMIFS('sys inv movment rpt'!$M:$M,'sys inv movment rpt'!$L:$L,$M839,'sys inv movment rpt'!$N:$N,Y$1)</f>
        <v>0</v>
      </c>
      <c r="Z839" s="86">
        <f>SUMIFS('sys inv movment rpt'!$M:$M,'sys inv movment rpt'!$L:$L,$M839,'sys inv movment rpt'!$N:$N,Z$1)</f>
        <v>0</v>
      </c>
      <c r="AA839" s="86">
        <f>SUMIFS('sys inv movment rpt'!$M:$M,'sys inv movment rpt'!$L:$L,$M839,'sys inv movment rpt'!$N:$N,AA$1)</f>
        <v>0</v>
      </c>
      <c r="AB839" s="86">
        <f>SUMIFS('sys inv movment rpt'!$M:$M,'sys inv movment rpt'!$L:$L,$M839,'sys inv movment rpt'!$N:$N,AB$1)</f>
        <v>0</v>
      </c>
      <c r="AC839" s="86">
        <f>SUMIFS('sys inv movment rpt'!$M:$M,'sys inv movment rpt'!$L:$L,$M839,'sys inv movment rpt'!$N:$N,AC$1)</f>
        <v>0</v>
      </c>
      <c r="AD839" s="86">
        <f>SUMIFS('sys inv movment rpt'!$M:$M,'sys inv movment rpt'!$L:$L,$M839,'sys inv movment rpt'!$N:$N,AD$1)</f>
        <v>0</v>
      </c>
      <c r="AE839" s="86">
        <f>SUMIFS('sys inv movment rpt'!$M:$M,'sys inv movment rpt'!$L:$L,$M839,'sys inv movment rpt'!$N:$N,AE$1)</f>
        <v>0</v>
      </c>
      <c r="AF839" s="86">
        <f>SUMIFS('sys inv movment rpt'!$M:$M,'sys inv movment rpt'!$L:$L,$M839,'sys inv movment rpt'!$N:$N,AF$1)</f>
        <v>0</v>
      </c>
      <c r="AG839" s="86">
        <f>SUMIFS('sys inv movment rpt'!$M:$M,'sys inv movment rpt'!$L:$L,$M839,'sys inv movment rpt'!$N:$N,AG$1)</f>
        <v>0</v>
      </c>
      <c r="AH839" s="86">
        <f>SUMIFS('sys inv movment rpt'!$M:$M,'sys inv movment rpt'!$L:$L,$M839,'sys inv movment rpt'!$N:$N,AH$1)</f>
        <v>0</v>
      </c>
      <c r="AI839" s="86">
        <f>SUMIFS('sys inv movment rpt'!$M:$M,'sys inv movment rpt'!$L:$L,$M839,'sys inv movment rpt'!$N:$N,AI$1)</f>
        <v>0</v>
      </c>
      <c r="AJ839" s="86">
        <f>SUMIFS('sys inv movment rpt'!$M:$M,'sys inv movment rpt'!$L:$L,$M839,'sys inv movment rpt'!$N:$N,AJ$1)</f>
        <v>0</v>
      </c>
      <c r="AK839" s="86">
        <f>SUMIFS('sys inv movment rpt'!$M:$M,'sys inv movment rpt'!$L:$L,$M839,'sys inv movment rpt'!$N:$N,AK$1)</f>
        <v>0</v>
      </c>
      <c r="AL839" s="86">
        <f>SUMIFS('sys inv movment rpt'!$M:$M,'sys inv movment rpt'!$L:$L,$M839,'sys inv movment rpt'!$N:$N,AL$1)</f>
        <v>0</v>
      </c>
      <c r="AM839" s="86">
        <f>SUMIFS('sys inv movment rpt'!$M:$M,'sys inv movment rpt'!$L:$L,$M839,'sys inv movment rpt'!$N:$N,AM$1)</f>
        <v>0</v>
      </c>
      <c r="AN839" s="86">
        <f>SUMIFS('sys inv movment rpt'!$M:$M,'sys inv movment rpt'!$L:$L,$M839,'sys inv movment rpt'!$N:$N,AN$1)</f>
        <v>0</v>
      </c>
      <c r="AO839" s="86">
        <f>SUMIFS('sys inv movment rpt'!$M:$M,'sys inv movment rpt'!$L:$L,$M839,'sys inv movment rpt'!$N:$N,AO$1)</f>
        <v>0</v>
      </c>
      <c r="AP839" s="86">
        <f>SUMIFS('sys inv movment rpt'!$M:$M,'sys inv movment rpt'!$L:$L,$M839,'sys inv movment rpt'!$N:$N,AP$1)</f>
        <v>0</v>
      </c>
      <c r="AQ839" s="86">
        <f>SUMIFS('sys inv movment rpt'!$M:$M,'sys inv movment rpt'!$L:$L,$M839,'sys inv movment rpt'!$N:$N,AQ$1)</f>
        <v>0</v>
      </c>
      <c r="AR839" s="86">
        <f>SUMIFS('sys inv movment rpt'!$M:$M,'sys inv movment rpt'!$L:$L,$M839,'sys inv movment rpt'!$N:$N,AR$1)</f>
        <v>0</v>
      </c>
      <c r="AS839" s="86">
        <f>SUMIFS('sys inv movment rpt'!$M:$M,'sys inv movment rpt'!$L:$L,$M839,'sys inv movment rpt'!$N:$N,AS$1)</f>
        <v>0</v>
      </c>
      <c r="AT839" s="86">
        <f>SUMIFS('sys inv movment rpt'!$M:$M,'sys inv movment rpt'!$L:$L,$M839,'sys inv movment rpt'!$N:$N,AT$1)</f>
        <v>0</v>
      </c>
      <c r="AU839" s="86">
        <f>SUMIFS('sys inv movment rpt'!$M:$M,'sys inv movment rpt'!$L:$L,$M839,'sys inv movment rpt'!$N:$N,AU$1)</f>
        <v>0</v>
      </c>
      <c r="AV839" s="86">
        <f>SUMIFS('sys inv movment rpt'!$M:$M,'sys inv movment rpt'!$L:$L,$M839,'sys inv movment rpt'!$N:$N,AV$1)</f>
        <v>0</v>
      </c>
      <c r="AW839" s="87" t="str">
        <f>IFERROR(VLOOKUP(A839,'sys-backorder details'!E:U,17,0),"-")</f>
        <v>-</v>
      </c>
      <c r="AX839" s="87" t="str">
        <f>IF(K839&gt;1,VLOOKUP(A839,'settings-routing'!A:I,9,0),"")</f>
        <v/>
      </c>
    </row>
    <row r="840" ht="12.75" hidden="1" customHeight="1">
      <c r="A840" s="13" t="s">
        <v>1817</v>
      </c>
      <c r="B840" s="13" t="s">
        <v>1818</v>
      </c>
      <c r="C840" s="50">
        <f t="shared" si="2"/>
        <v>440</v>
      </c>
      <c r="D840" s="80">
        <f>SUMIF('Stocks 101-111'!$J:$J,'item dashboard'!A840,'Stocks 101-111'!K:K)</f>
        <v>440</v>
      </c>
      <c r="E840" s="80">
        <f>SUMIF('Stocks 101-111'!$J:$J,'item dashboard'!A840,'Stocks 101-111'!$L:$L)</f>
        <v>0</v>
      </c>
      <c r="F840" s="81">
        <f t="shared" si="3"/>
        <v>0</v>
      </c>
      <c r="G840" s="82">
        <f t="shared" si="4"/>
        <v>0</v>
      </c>
      <c r="H840" s="50">
        <f>SUMIFS('sys-backorder details'!$M:$M,'sys-backorder details'!$E:$E,'item dashboard'!A840,'sys-backorder details'!$V:$V,"")</f>
        <v>0</v>
      </c>
      <c r="I840" s="83">
        <f>SUMIF('settings-routing'!$I:$I,'item dashboard'!A840,'settings-routing'!$O:$O)</f>
        <v>0</v>
      </c>
      <c r="J840" s="50">
        <f>SUMIFS('sys-backorder details'!$M:$M,'sys-backorder details'!$E:$E,'item dashboard'!A840,'sys-backorder details'!$V:$V,"Call off")</f>
        <v>2000</v>
      </c>
      <c r="K840" s="84">
        <f t="shared" si="5"/>
        <v>-440</v>
      </c>
      <c r="L840" s="84">
        <f>SUMIF('Production Plan'!$E:$E,'item dashboard'!A840,'Production Plan'!$N:$N)</f>
        <v>2000</v>
      </c>
      <c r="M840" s="85" t="str">
        <f t="shared" si="6"/>
        <v>B-L410-ANY130-4 Ltr. Coloured jerrycan</v>
      </c>
      <c r="N840" s="86">
        <f>SUMIFS('sys inv movment rpt'!$M:$M,'sys inv movment rpt'!$L:$L,$M840,'sys inv movment rpt'!$N:$N,N$1)</f>
        <v>0</v>
      </c>
      <c r="O840" s="86">
        <f>SUMIFS('sys inv movment rpt'!$M:$M,'sys inv movment rpt'!$L:$L,$M840,'sys inv movment rpt'!$N:$N,O$1)</f>
        <v>0</v>
      </c>
      <c r="P840" s="86">
        <f>SUMIFS('sys inv movment rpt'!$M:$M,'sys inv movment rpt'!$L:$L,$M840,'sys inv movment rpt'!$N:$N,P$1)</f>
        <v>0</v>
      </c>
      <c r="Q840" s="86">
        <f>SUMIFS('sys inv movment rpt'!$M:$M,'sys inv movment rpt'!$L:$L,$M840,'sys inv movment rpt'!$N:$N,Q$1)</f>
        <v>0</v>
      </c>
      <c r="R840" s="86">
        <f>SUMIFS('sys inv movment rpt'!$M:$M,'sys inv movment rpt'!$L:$L,$M840,'sys inv movment rpt'!$N:$N,R$1)</f>
        <v>0</v>
      </c>
      <c r="S840" s="86">
        <f>SUMIFS('sys inv movment rpt'!$M:$M,'sys inv movment rpt'!$L:$L,$M840,'sys inv movment rpt'!$N:$N,S$1)</f>
        <v>0</v>
      </c>
      <c r="T840" s="86">
        <f>SUMIFS('sys inv movment rpt'!$M:$M,'sys inv movment rpt'!$L:$L,$M840,'sys inv movment rpt'!$N:$N,T$1)</f>
        <v>0</v>
      </c>
      <c r="U840" s="86">
        <f>SUMIFS('sys inv movment rpt'!$M:$M,'sys inv movment rpt'!$L:$L,$M840,'sys inv movment rpt'!$N:$N,U$1)</f>
        <v>0</v>
      </c>
      <c r="V840" s="86">
        <f>SUMIFS('sys inv movment rpt'!$M:$M,'sys inv movment rpt'!$L:$L,$M840,'sys inv movment rpt'!$N:$N,V$1)</f>
        <v>0</v>
      </c>
      <c r="W840" s="86">
        <f>SUMIFS('sys inv movment rpt'!$M:$M,'sys inv movment rpt'!$L:$L,$M840,'sys inv movment rpt'!$N:$N,W$1)</f>
        <v>0</v>
      </c>
      <c r="X840" s="86">
        <f>SUMIFS('sys inv movment rpt'!$M:$M,'sys inv movment rpt'!$L:$L,$M840,'sys inv movment rpt'!$N:$N,X$1)</f>
        <v>0</v>
      </c>
      <c r="Y840" s="86">
        <f>SUMIFS('sys inv movment rpt'!$M:$M,'sys inv movment rpt'!$L:$L,$M840,'sys inv movment rpt'!$N:$N,Y$1)</f>
        <v>0</v>
      </c>
      <c r="Z840" s="86">
        <f>SUMIFS('sys inv movment rpt'!$M:$M,'sys inv movment rpt'!$L:$L,$M840,'sys inv movment rpt'!$N:$N,Z$1)</f>
        <v>0</v>
      </c>
      <c r="AA840" s="86">
        <f>SUMIFS('sys inv movment rpt'!$M:$M,'sys inv movment rpt'!$L:$L,$M840,'sys inv movment rpt'!$N:$N,AA$1)</f>
        <v>0</v>
      </c>
      <c r="AB840" s="86">
        <f>SUMIFS('sys inv movment rpt'!$M:$M,'sys inv movment rpt'!$L:$L,$M840,'sys inv movment rpt'!$N:$N,AB$1)</f>
        <v>0</v>
      </c>
      <c r="AC840" s="86">
        <f>SUMIFS('sys inv movment rpt'!$M:$M,'sys inv movment rpt'!$L:$L,$M840,'sys inv movment rpt'!$N:$N,AC$1)</f>
        <v>0</v>
      </c>
      <c r="AD840" s="86">
        <f>SUMIFS('sys inv movment rpt'!$M:$M,'sys inv movment rpt'!$L:$L,$M840,'sys inv movment rpt'!$N:$N,AD$1)</f>
        <v>0</v>
      </c>
      <c r="AE840" s="86">
        <f>SUMIFS('sys inv movment rpt'!$M:$M,'sys inv movment rpt'!$L:$L,$M840,'sys inv movment rpt'!$N:$N,AE$1)</f>
        <v>0</v>
      </c>
      <c r="AF840" s="86">
        <f>SUMIFS('sys inv movment rpt'!$M:$M,'sys inv movment rpt'!$L:$L,$M840,'sys inv movment rpt'!$N:$N,AF$1)</f>
        <v>0</v>
      </c>
      <c r="AG840" s="86">
        <f>SUMIFS('sys inv movment rpt'!$M:$M,'sys inv movment rpt'!$L:$L,$M840,'sys inv movment rpt'!$N:$N,AG$1)</f>
        <v>0</v>
      </c>
      <c r="AH840" s="86">
        <f>SUMIFS('sys inv movment rpt'!$M:$M,'sys inv movment rpt'!$L:$L,$M840,'sys inv movment rpt'!$N:$N,AH$1)</f>
        <v>0</v>
      </c>
      <c r="AI840" s="86">
        <f>SUMIFS('sys inv movment rpt'!$M:$M,'sys inv movment rpt'!$L:$L,$M840,'sys inv movment rpt'!$N:$N,AI$1)</f>
        <v>0</v>
      </c>
      <c r="AJ840" s="86">
        <f>SUMIFS('sys inv movment rpt'!$M:$M,'sys inv movment rpt'!$L:$L,$M840,'sys inv movment rpt'!$N:$N,AJ$1)</f>
        <v>0</v>
      </c>
      <c r="AK840" s="86">
        <f>SUMIFS('sys inv movment rpt'!$M:$M,'sys inv movment rpt'!$L:$L,$M840,'sys inv movment rpt'!$N:$N,AK$1)</f>
        <v>0</v>
      </c>
      <c r="AL840" s="86">
        <f>SUMIFS('sys inv movment rpt'!$M:$M,'sys inv movment rpt'!$L:$L,$M840,'sys inv movment rpt'!$N:$N,AL$1)</f>
        <v>0</v>
      </c>
      <c r="AM840" s="86">
        <f>SUMIFS('sys inv movment rpt'!$M:$M,'sys inv movment rpt'!$L:$L,$M840,'sys inv movment rpt'!$N:$N,AM$1)</f>
        <v>0</v>
      </c>
      <c r="AN840" s="86">
        <f>SUMIFS('sys inv movment rpt'!$M:$M,'sys inv movment rpt'!$L:$L,$M840,'sys inv movment rpt'!$N:$N,AN$1)</f>
        <v>0</v>
      </c>
      <c r="AO840" s="86">
        <f>SUMIFS('sys inv movment rpt'!$M:$M,'sys inv movment rpt'!$L:$L,$M840,'sys inv movment rpt'!$N:$N,AO$1)</f>
        <v>0</v>
      </c>
      <c r="AP840" s="86">
        <f>SUMIFS('sys inv movment rpt'!$M:$M,'sys inv movment rpt'!$L:$L,$M840,'sys inv movment rpt'!$N:$N,AP$1)</f>
        <v>0</v>
      </c>
      <c r="AQ840" s="86">
        <f>SUMIFS('sys inv movment rpt'!$M:$M,'sys inv movment rpt'!$L:$L,$M840,'sys inv movment rpt'!$N:$N,AQ$1)</f>
        <v>0</v>
      </c>
      <c r="AR840" s="86">
        <f>SUMIFS('sys inv movment rpt'!$M:$M,'sys inv movment rpt'!$L:$L,$M840,'sys inv movment rpt'!$N:$N,AR$1)</f>
        <v>0</v>
      </c>
      <c r="AS840" s="86">
        <f>SUMIFS('sys inv movment rpt'!$M:$M,'sys inv movment rpt'!$L:$L,$M840,'sys inv movment rpt'!$N:$N,AS$1)</f>
        <v>0</v>
      </c>
      <c r="AT840" s="86">
        <f>SUMIFS('sys inv movment rpt'!$M:$M,'sys inv movment rpt'!$L:$L,$M840,'sys inv movment rpt'!$N:$N,AT$1)</f>
        <v>0</v>
      </c>
      <c r="AU840" s="86">
        <f>SUMIFS('sys inv movment rpt'!$M:$M,'sys inv movment rpt'!$L:$L,$M840,'sys inv movment rpt'!$N:$N,AU$1)</f>
        <v>0</v>
      </c>
      <c r="AV840" s="86">
        <f>SUMIFS('sys inv movment rpt'!$M:$M,'sys inv movment rpt'!$L:$L,$M840,'sys inv movment rpt'!$N:$N,AV$1)</f>
        <v>0</v>
      </c>
      <c r="AW840" s="87" t="str">
        <f>IFERROR(VLOOKUP(A840,'sys-backorder details'!E:U,17,0),"-")</f>
        <v>60 Days</v>
      </c>
      <c r="AX840" s="87" t="str">
        <f>IF(K840&gt;1,VLOOKUP(A840,'settings-routing'!A:I,9,0),"")</f>
        <v/>
      </c>
    </row>
    <row r="841" ht="12.75" hidden="1" customHeight="1">
      <c r="A841" s="50" t="s">
        <v>1819</v>
      </c>
      <c r="B841" s="50" t="s">
        <v>1321</v>
      </c>
      <c r="C841" s="50">
        <f t="shared" si="2"/>
        <v>0</v>
      </c>
      <c r="D841" s="80">
        <f>SUMIF('Stocks 101-111'!$J:$J,'item dashboard'!A841,'Stocks 101-111'!K:K)</f>
        <v>0</v>
      </c>
      <c r="E841" s="80">
        <f>SUMIF('Stocks 101-111'!$J:$J,'item dashboard'!A841,'Stocks 101-111'!$L:$L)</f>
        <v>0</v>
      </c>
      <c r="F841" s="81">
        <f t="shared" si="3"/>
        <v>0</v>
      </c>
      <c r="G841" s="82">
        <f t="shared" si="4"/>
        <v>0</v>
      </c>
      <c r="H841" s="50">
        <f>SUMIFS('sys-backorder details'!$M:$M,'sys-backorder details'!$E:$E,'item dashboard'!A841,'sys-backorder details'!$V:$V,"")</f>
        <v>0</v>
      </c>
      <c r="I841" s="83">
        <f>SUMIF('settings-routing'!$I:$I,'item dashboard'!A841,'settings-routing'!$O:$O)</f>
        <v>0</v>
      </c>
      <c r="J841" s="50">
        <f>SUMIFS('sys-backorder details'!$M:$M,'sys-backorder details'!$E:$E,'item dashboard'!A841,'sys-backorder details'!$V:$V,"Call off")</f>
        <v>0</v>
      </c>
      <c r="K841" s="84">
        <f t="shared" si="5"/>
        <v>0</v>
      </c>
      <c r="L841" s="84">
        <f>SUMIF('Production Plan'!$E:$E,'item dashboard'!A841,'Production Plan'!$N:$N)</f>
        <v>0</v>
      </c>
      <c r="M841" s="85" t="str">
        <f t="shared" si="6"/>
        <v>B-L4-N30-500 ml Natural Bottle</v>
      </c>
      <c r="N841" s="86">
        <f>SUMIFS('sys inv movment rpt'!$M:$M,'sys inv movment rpt'!$L:$L,$M841,'sys inv movment rpt'!$N:$N,N$1)</f>
        <v>0</v>
      </c>
      <c r="O841" s="86">
        <f>SUMIFS('sys inv movment rpt'!$M:$M,'sys inv movment rpt'!$L:$L,$M841,'sys inv movment rpt'!$N:$N,O$1)</f>
        <v>0</v>
      </c>
      <c r="P841" s="86">
        <f>SUMIFS('sys inv movment rpt'!$M:$M,'sys inv movment rpt'!$L:$L,$M841,'sys inv movment rpt'!$N:$N,P$1)</f>
        <v>0</v>
      </c>
      <c r="Q841" s="86">
        <f>SUMIFS('sys inv movment rpt'!$M:$M,'sys inv movment rpt'!$L:$L,$M841,'sys inv movment rpt'!$N:$N,Q$1)</f>
        <v>0</v>
      </c>
      <c r="R841" s="86">
        <f>SUMIFS('sys inv movment rpt'!$M:$M,'sys inv movment rpt'!$L:$L,$M841,'sys inv movment rpt'!$N:$N,R$1)</f>
        <v>0</v>
      </c>
      <c r="S841" s="86">
        <f>SUMIFS('sys inv movment rpt'!$M:$M,'sys inv movment rpt'!$L:$L,$M841,'sys inv movment rpt'!$N:$N,S$1)</f>
        <v>0</v>
      </c>
      <c r="T841" s="86">
        <f>SUMIFS('sys inv movment rpt'!$M:$M,'sys inv movment rpt'!$L:$L,$M841,'sys inv movment rpt'!$N:$N,T$1)</f>
        <v>0</v>
      </c>
      <c r="U841" s="86">
        <f>SUMIFS('sys inv movment rpt'!$M:$M,'sys inv movment rpt'!$L:$L,$M841,'sys inv movment rpt'!$N:$N,U$1)</f>
        <v>0</v>
      </c>
      <c r="V841" s="86">
        <f>SUMIFS('sys inv movment rpt'!$M:$M,'sys inv movment rpt'!$L:$L,$M841,'sys inv movment rpt'!$N:$N,V$1)</f>
        <v>0</v>
      </c>
      <c r="W841" s="86">
        <f>SUMIFS('sys inv movment rpt'!$M:$M,'sys inv movment rpt'!$L:$L,$M841,'sys inv movment rpt'!$N:$N,W$1)</f>
        <v>0</v>
      </c>
      <c r="X841" s="86">
        <f>SUMIFS('sys inv movment rpt'!$M:$M,'sys inv movment rpt'!$L:$L,$M841,'sys inv movment rpt'!$N:$N,X$1)</f>
        <v>0</v>
      </c>
      <c r="Y841" s="86">
        <f>SUMIFS('sys inv movment rpt'!$M:$M,'sys inv movment rpt'!$L:$L,$M841,'sys inv movment rpt'!$N:$N,Y$1)</f>
        <v>0</v>
      </c>
      <c r="Z841" s="86">
        <f>SUMIFS('sys inv movment rpt'!$M:$M,'sys inv movment rpt'!$L:$L,$M841,'sys inv movment rpt'!$N:$N,Z$1)</f>
        <v>0</v>
      </c>
      <c r="AA841" s="86">
        <f>SUMIFS('sys inv movment rpt'!$M:$M,'sys inv movment rpt'!$L:$L,$M841,'sys inv movment rpt'!$N:$N,AA$1)</f>
        <v>0</v>
      </c>
      <c r="AB841" s="86">
        <f>SUMIFS('sys inv movment rpt'!$M:$M,'sys inv movment rpt'!$L:$L,$M841,'sys inv movment rpt'!$N:$N,AB$1)</f>
        <v>0</v>
      </c>
      <c r="AC841" s="86">
        <f>SUMIFS('sys inv movment rpt'!$M:$M,'sys inv movment rpt'!$L:$L,$M841,'sys inv movment rpt'!$N:$N,AC$1)</f>
        <v>0</v>
      </c>
      <c r="AD841" s="86">
        <f>SUMIFS('sys inv movment rpt'!$M:$M,'sys inv movment rpt'!$L:$L,$M841,'sys inv movment rpt'!$N:$N,AD$1)</f>
        <v>0</v>
      </c>
      <c r="AE841" s="86">
        <f>SUMIFS('sys inv movment rpt'!$M:$M,'sys inv movment rpt'!$L:$L,$M841,'sys inv movment rpt'!$N:$N,AE$1)</f>
        <v>0</v>
      </c>
      <c r="AF841" s="86">
        <f>SUMIFS('sys inv movment rpt'!$M:$M,'sys inv movment rpt'!$L:$L,$M841,'sys inv movment rpt'!$N:$N,AF$1)</f>
        <v>0</v>
      </c>
      <c r="AG841" s="86">
        <f>SUMIFS('sys inv movment rpt'!$M:$M,'sys inv movment rpt'!$L:$L,$M841,'sys inv movment rpt'!$N:$N,AG$1)</f>
        <v>0</v>
      </c>
      <c r="AH841" s="86">
        <f>SUMIFS('sys inv movment rpt'!$M:$M,'sys inv movment rpt'!$L:$L,$M841,'sys inv movment rpt'!$N:$N,AH$1)</f>
        <v>0</v>
      </c>
      <c r="AI841" s="86">
        <f>SUMIFS('sys inv movment rpt'!$M:$M,'sys inv movment rpt'!$L:$L,$M841,'sys inv movment rpt'!$N:$N,AI$1)</f>
        <v>0</v>
      </c>
      <c r="AJ841" s="86">
        <f>SUMIFS('sys inv movment rpt'!$M:$M,'sys inv movment rpt'!$L:$L,$M841,'sys inv movment rpt'!$N:$N,AJ$1)</f>
        <v>0</v>
      </c>
      <c r="AK841" s="86">
        <f>SUMIFS('sys inv movment rpt'!$M:$M,'sys inv movment rpt'!$L:$L,$M841,'sys inv movment rpt'!$N:$N,AK$1)</f>
        <v>0</v>
      </c>
      <c r="AL841" s="86">
        <f>SUMIFS('sys inv movment rpt'!$M:$M,'sys inv movment rpt'!$L:$L,$M841,'sys inv movment rpt'!$N:$N,AL$1)</f>
        <v>0</v>
      </c>
      <c r="AM841" s="86">
        <f>SUMIFS('sys inv movment rpt'!$M:$M,'sys inv movment rpt'!$L:$L,$M841,'sys inv movment rpt'!$N:$N,AM$1)</f>
        <v>0</v>
      </c>
      <c r="AN841" s="86">
        <f>SUMIFS('sys inv movment rpt'!$M:$M,'sys inv movment rpt'!$L:$L,$M841,'sys inv movment rpt'!$N:$N,AN$1)</f>
        <v>0</v>
      </c>
      <c r="AO841" s="86">
        <f>SUMIFS('sys inv movment rpt'!$M:$M,'sys inv movment rpt'!$L:$L,$M841,'sys inv movment rpt'!$N:$N,AO$1)</f>
        <v>0</v>
      </c>
      <c r="AP841" s="86">
        <f>SUMIFS('sys inv movment rpt'!$M:$M,'sys inv movment rpt'!$L:$L,$M841,'sys inv movment rpt'!$N:$N,AP$1)</f>
        <v>0</v>
      </c>
      <c r="AQ841" s="86">
        <f>SUMIFS('sys inv movment rpt'!$M:$M,'sys inv movment rpt'!$L:$L,$M841,'sys inv movment rpt'!$N:$N,AQ$1)</f>
        <v>0</v>
      </c>
      <c r="AR841" s="86">
        <f>SUMIFS('sys inv movment rpt'!$M:$M,'sys inv movment rpt'!$L:$L,$M841,'sys inv movment rpt'!$N:$N,AR$1)</f>
        <v>0</v>
      </c>
      <c r="AS841" s="86">
        <f>SUMIFS('sys inv movment rpt'!$M:$M,'sys inv movment rpt'!$L:$L,$M841,'sys inv movment rpt'!$N:$N,AS$1)</f>
        <v>0</v>
      </c>
      <c r="AT841" s="86">
        <f>SUMIFS('sys inv movment rpt'!$M:$M,'sys inv movment rpt'!$L:$L,$M841,'sys inv movment rpt'!$N:$N,AT$1)</f>
        <v>0</v>
      </c>
      <c r="AU841" s="86">
        <f>SUMIFS('sys inv movment rpt'!$M:$M,'sys inv movment rpt'!$L:$L,$M841,'sys inv movment rpt'!$N:$N,AU$1)</f>
        <v>0</v>
      </c>
      <c r="AV841" s="86">
        <f>SUMIFS('sys inv movment rpt'!$M:$M,'sys inv movment rpt'!$L:$L,$M841,'sys inv movment rpt'!$N:$N,AV$1)</f>
        <v>0</v>
      </c>
      <c r="AW841" s="87" t="str">
        <f>IFERROR(VLOOKUP(A841,'sys-backorder details'!E:U,17,0),"-")</f>
        <v>-</v>
      </c>
      <c r="AX841" s="87" t="str">
        <f>IF(K841&gt;1,VLOOKUP(A841,'settings-routing'!A:I,9,0),"")</f>
        <v/>
      </c>
    </row>
    <row r="842" ht="12.75" hidden="1" customHeight="1">
      <c r="A842" s="50" t="s">
        <v>1820</v>
      </c>
      <c r="B842" s="50" t="s">
        <v>1821</v>
      </c>
      <c r="C842" s="50">
        <f t="shared" si="2"/>
        <v>0</v>
      </c>
      <c r="D842" s="80">
        <f>SUMIF('Stocks 101-111'!$J:$J,'item dashboard'!A842,'Stocks 101-111'!K:K)</f>
        <v>0</v>
      </c>
      <c r="E842" s="80">
        <f>SUMIF('Stocks 101-111'!$J:$J,'item dashboard'!A842,'Stocks 101-111'!$L:$L)</f>
        <v>0</v>
      </c>
      <c r="F842" s="81">
        <f t="shared" si="3"/>
        <v>0</v>
      </c>
      <c r="G842" s="82">
        <f t="shared" si="4"/>
        <v>0</v>
      </c>
      <c r="H842" s="50">
        <f>SUMIFS('sys-backorder details'!$M:$M,'sys-backorder details'!$E:$E,'item dashboard'!A842,'sys-backorder details'!$V:$V,"")</f>
        <v>0</v>
      </c>
      <c r="I842" s="83">
        <f>SUMIF('settings-routing'!$I:$I,'item dashboard'!A842,'settings-routing'!$O:$O)</f>
        <v>0</v>
      </c>
      <c r="J842" s="50">
        <f>SUMIFS('sys-backorder details'!$M:$M,'sys-backorder details'!$E:$E,'item dashboard'!A842,'sys-backorder details'!$V:$V,"Call off")</f>
        <v>0</v>
      </c>
      <c r="K842" s="84">
        <f t="shared" si="5"/>
        <v>0</v>
      </c>
      <c r="L842" s="84">
        <f>SUMIF('Production Plan'!$E:$E,'item dashboard'!A842,'Production Plan'!$N:$N)</f>
        <v>0</v>
      </c>
      <c r="M842" s="85" t="str">
        <f t="shared" si="6"/>
        <v>B-L4-N30NAS-S-500 ml Natural Printed Nas Solvent Bottle</v>
      </c>
      <c r="N842" s="86">
        <f>SUMIFS('sys inv movment rpt'!$M:$M,'sys inv movment rpt'!$L:$L,$M842,'sys inv movment rpt'!$N:$N,N$1)</f>
        <v>0</v>
      </c>
      <c r="O842" s="86">
        <f>SUMIFS('sys inv movment rpt'!$M:$M,'sys inv movment rpt'!$L:$L,$M842,'sys inv movment rpt'!$N:$N,O$1)</f>
        <v>0</v>
      </c>
      <c r="P842" s="86">
        <f>SUMIFS('sys inv movment rpt'!$M:$M,'sys inv movment rpt'!$L:$L,$M842,'sys inv movment rpt'!$N:$N,P$1)</f>
        <v>0</v>
      </c>
      <c r="Q842" s="86">
        <f>SUMIFS('sys inv movment rpt'!$M:$M,'sys inv movment rpt'!$L:$L,$M842,'sys inv movment rpt'!$N:$N,Q$1)</f>
        <v>0</v>
      </c>
      <c r="R842" s="86">
        <f>SUMIFS('sys inv movment rpt'!$M:$M,'sys inv movment rpt'!$L:$L,$M842,'sys inv movment rpt'!$N:$N,R$1)</f>
        <v>0</v>
      </c>
      <c r="S842" s="86">
        <f>SUMIFS('sys inv movment rpt'!$M:$M,'sys inv movment rpt'!$L:$L,$M842,'sys inv movment rpt'!$N:$N,S$1)</f>
        <v>0</v>
      </c>
      <c r="T842" s="86">
        <f>SUMIFS('sys inv movment rpt'!$M:$M,'sys inv movment rpt'!$L:$L,$M842,'sys inv movment rpt'!$N:$N,T$1)</f>
        <v>0</v>
      </c>
      <c r="U842" s="86">
        <f>SUMIFS('sys inv movment rpt'!$M:$M,'sys inv movment rpt'!$L:$L,$M842,'sys inv movment rpt'!$N:$N,U$1)</f>
        <v>0</v>
      </c>
      <c r="V842" s="86">
        <f>SUMIFS('sys inv movment rpt'!$M:$M,'sys inv movment rpt'!$L:$L,$M842,'sys inv movment rpt'!$N:$N,V$1)</f>
        <v>0</v>
      </c>
      <c r="W842" s="86">
        <f>SUMIFS('sys inv movment rpt'!$M:$M,'sys inv movment rpt'!$L:$L,$M842,'sys inv movment rpt'!$N:$N,W$1)</f>
        <v>0</v>
      </c>
      <c r="X842" s="86">
        <f>SUMIFS('sys inv movment rpt'!$M:$M,'sys inv movment rpt'!$L:$L,$M842,'sys inv movment rpt'!$N:$N,X$1)</f>
        <v>0</v>
      </c>
      <c r="Y842" s="86">
        <f>SUMIFS('sys inv movment rpt'!$M:$M,'sys inv movment rpt'!$L:$L,$M842,'sys inv movment rpt'!$N:$N,Y$1)</f>
        <v>0</v>
      </c>
      <c r="Z842" s="86">
        <f>SUMIFS('sys inv movment rpt'!$M:$M,'sys inv movment rpt'!$L:$L,$M842,'sys inv movment rpt'!$N:$N,Z$1)</f>
        <v>0</v>
      </c>
      <c r="AA842" s="86">
        <f>SUMIFS('sys inv movment rpt'!$M:$M,'sys inv movment rpt'!$L:$L,$M842,'sys inv movment rpt'!$N:$N,AA$1)</f>
        <v>0</v>
      </c>
      <c r="AB842" s="86">
        <f>SUMIFS('sys inv movment rpt'!$M:$M,'sys inv movment rpt'!$L:$L,$M842,'sys inv movment rpt'!$N:$N,AB$1)</f>
        <v>0</v>
      </c>
      <c r="AC842" s="86">
        <f>SUMIFS('sys inv movment rpt'!$M:$M,'sys inv movment rpt'!$L:$L,$M842,'sys inv movment rpt'!$N:$N,AC$1)</f>
        <v>0</v>
      </c>
      <c r="AD842" s="86">
        <f>SUMIFS('sys inv movment rpt'!$M:$M,'sys inv movment rpt'!$L:$L,$M842,'sys inv movment rpt'!$N:$N,AD$1)</f>
        <v>0</v>
      </c>
      <c r="AE842" s="86">
        <f>SUMIFS('sys inv movment rpt'!$M:$M,'sys inv movment rpt'!$L:$L,$M842,'sys inv movment rpt'!$N:$N,AE$1)</f>
        <v>0</v>
      </c>
      <c r="AF842" s="86">
        <f>SUMIFS('sys inv movment rpt'!$M:$M,'sys inv movment rpt'!$L:$L,$M842,'sys inv movment rpt'!$N:$N,AF$1)</f>
        <v>0</v>
      </c>
      <c r="AG842" s="86">
        <f>SUMIFS('sys inv movment rpt'!$M:$M,'sys inv movment rpt'!$L:$L,$M842,'sys inv movment rpt'!$N:$N,AG$1)</f>
        <v>0</v>
      </c>
      <c r="AH842" s="86">
        <f>SUMIFS('sys inv movment rpt'!$M:$M,'sys inv movment rpt'!$L:$L,$M842,'sys inv movment rpt'!$N:$N,AH$1)</f>
        <v>0</v>
      </c>
      <c r="AI842" s="86">
        <f>SUMIFS('sys inv movment rpt'!$M:$M,'sys inv movment rpt'!$L:$L,$M842,'sys inv movment rpt'!$N:$N,AI$1)</f>
        <v>0</v>
      </c>
      <c r="AJ842" s="86">
        <f>SUMIFS('sys inv movment rpt'!$M:$M,'sys inv movment rpt'!$L:$L,$M842,'sys inv movment rpt'!$N:$N,AJ$1)</f>
        <v>0</v>
      </c>
      <c r="AK842" s="86">
        <f>SUMIFS('sys inv movment rpt'!$M:$M,'sys inv movment rpt'!$L:$L,$M842,'sys inv movment rpt'!$N:$N,AK$1)</f>
        <v>0</v>
      </c>
      <c r="AL842" s="86">
        <f>SUMIFS('sys inv movment rpt'!$M:$M,'sys inv movment rpt'!$L:$L,$M842,'sys inv movment rpt'!$N:$N,AL$1)</f>
        <v>0</v>
      </c>
      <c r="AM842" s="86">
        <f>SUMIFS('sys inv movment rpt'!$M:$M,'sys inv movment rpt'!$L:$L,$M842,'sys inv movment rpt'!$N:$N,AM$1)</f>
        <v>0</v>
      </c>
      <c r="AN842" s="86">
        <f>SUMIFS('sys inv movment rpt'!$M:$M,'sys inv movment rpt'!$L:$L,$M842,'sys inv movment rpt'!$N:$N,AN$1)</f>
        <v>0</v>
      </c>
      <c r="AO842" s="86">
        <f>SUMIFS('sys inv movment rpt'!$M:$M,'sys inv movment rpt'!$L:$L,$M842,'sys inv movment rpt'!$N:$N,AO$1)</f>
        <v>0</v>
      </c>
      <c r="AP842" s="86">
        <f>SUMIFS('sys inv movment rpt'!$M:$M,'sys inv movment rpt'!$L:$L,$M842,'sys inv movment rpt'!$N:$N,AP$1)</f>
        <v>0</v>
      </c>
      <c r="AQ842" s="86">
        <f>SUMIFS('sys inv movment rpt'!$M:$M,'sys inv movment rpt'!$L:$L,$M842,'sys inv movment rpt'!$N:$N,AQ$1)</f>
        <v>0</v>
      </c>
      <c r="AR842" s="86">
        <f>SUMIFS('sys inv movment rpt'!$M:$M,'sys inv movment rpt'!$L:$L,$M842,'sys inv movment rpt'!$N:$N,AR$1)</f>
        <v>0</v>
      </c>
      <c r="AS842" s="86">
        <f>SUMIFS('sys inv movment rpt'!$M:$M,'sys inv movment rpt'!$L:$L,$M842,'sys inv movment rpt'!$N:$N,AS$1)</f>
        <v>0</v>
      </c>
      <c r="AT842" s="86">
        <f>SUMIFS('sys inv movment rpt'!$M:$M,'sys inv movment rpt'!$L:$L,$M842,'sys inv movment rpt'!$N:$N,AT$1)</f>
        <v>0</v>
      </c>
      <c r="AU842" s="86">
        <f>SUMIFS('sys inv movment rpt'!$M:$M,'sys inv movment rpt'!$L:$L,$M842,'sys inv movment rpt'!$N:$N,AU$1)</f>
        <v>0</v>
      </c>
      <c r="AV842" s="86">
        <f>SUMIFS('sys inv movment rpt'!$M:$M,'sys inv movment rpt'!$L:$L,$M842,'sys inv movment rpt'!$N:$N,AV$1)</f>
        <v>0</v>
      </c>
      <c r="AW842" s="87" t="str">
        <f>IFERROR(VLOOKUP(A842,'sys-backorder details'!E:U,17,0),"-")</f>
        <v>-</v>
      </c>
      <c r="AX842" s="87" t="str">
        <f>IF(K842&gt;1,VLOOKUP(A842,'settings-routing'!A:I,9,0),"")</f>
        <v/>
      </c>
    </row>
    <row r="843" ht="12.75" hidden="1" customHeight="1">
      <c r="A843" s="50" t="s">
        <v>1822</v>
      </c>
      <c r="B843" s="50" t="s">
        <v>1321</v>
      </c>
      <c r="C843" s="50">
        <f t="shared" si="2"/>
        <v>0</v>
      </c>
      <c r="D843" s="80">
        <f>SUMIF('Stocks 101-111'!$J:$J,'item dashboard'!A843,'Stocks 101-111'!K:K)</f>
        <v>0</v>
      </c>
      <c r="E843" s="80">
        <f>SUMIF('Stocks 101-111'!$J:$J,'item dashboard'!A843,'Stocks 101-111'!$L:$L)</f>
        <v>0</v>
      </c>
      <c r="F843" s="81">
        <f t="shared" si="3"/>
        <v>0</v>
      </c>
      <c r="G843" s="82">
        <f t="shared" si="4"/>
        <v>0</v>
      </c>
      <c r="H843" s="50">
        <f>SUMIFS('sys-backorder details'!$M:$M,'sys-backorder details'!$E:$E,'item dashboard'!A843,'sys-backorder details'!$V:$V,"")</f>
        <v>0</v>
      </c>
      <c r="I843" s="83">
        <f>SUMIF('settings-routing'!$I:$I,'item dashboard'!A843,'settings-routing'!$O:$O)</f>
        <v>0</v>
      </c>
      <c r="J843" s="50">
        <f>SUMIFS('sys-backorder details'!$M:$M,'sys-backorder details'!$E:$E,'item dashboard'!A843,'sys-backorder details'!$V:$V,"Call off")</f>
        <v>0</v>
      </c>
      <c r="K843" s="84">
        <f t="shared" si="5"/>
        <v>0</v>
      </c>
      <c r="L843" s="84">
        <f>SUMIF('Production Plan'!$E:$E,'item dashboard'!A843,'Production Plan'!$N:$N)</f>
        <v>0</v>
      </c>
      <c r="M843" s="85" t="str">
        <f t="shared" si="6"/>
        <v>B-L4-N31-500 ml Natural Bottle</v>
      </c>
      <c r="N843" s="86">
        <f>SUMIFS('sys inv movment rpt'!$M:$M,'sys inv movment rpt'!$L:$L,$M843,'sys inv movment rpt'!$N:$N,N$1)</f>
        <v>0</v>
      </c>
      <c r="O843" s="86">
        <f>SUMIFS('sys inv movment rpt'!$M:$M,'sys inv movment rpt'!$L:$L,$M843,'sys inv movment rpt'!$N:$N,O$1)</f>
        <v>0</v>
      </c>
      <c r="P843" s="86">
        <f>SUMIFS('sys inv movment rpt'!$M:$M,'sys inv movment rpt'!$L:$L,$M843,'sys inv movment rpt'!$N:$N,P$1)</f>
        <v>0</v>
      </c>
      <c r="Q843" s="86">
        <f>SUMIFS('sys inv movment rpt'!$M:$M,'sys inv movment rpt'!$L:$L,$M843,'sys inv movment rpt'!$N:$N,Q$1)</f>
        <v>0</v>
      </c>
      <c r="R843" s="86">
        <f>SUMIFS('sys inv movment rpt'!$M:$M,'sys inv movment rpt'!$L:$L,$M843,'sys inv movment rpt'!$N:$N,R$1)</f>
        <v>0</v>
      </c>
      <c r="S843" s="86">
        <f>SUMIFS('sys inv movment rpt'!$M:$M,'sys inv movment rpt'!$L:$L,$M843,'sys inv movment rpt'!$N:$N,S$1)</f>
        <v>0</v>
      </c>
      <c r="T843" s="86">
        <f>SUMIFS('sys inv movment rpt'!$M:$M,'sys inv movment rpt'!$L:$L,$M843,'sys inv movment rpt'!$N:$N,T$1)</f>
        <v>0</v>
      </c>
      <c r="U843" s="86">
        <f>SUMIFS('sys inv movment rpt'!$M:$M,'sys inv movment rpt'!$L:$L,$M843,'sys inv movment rpt'!$N:$N,U$1)</f>
        <v>0</v>
      </c>
      <c r="V843" s="86">
        <f>SUMIFS('sys inv movment rpt'!$M:$M,'sys inv movment rpt'!$L:$L,$M843,'sys inv movment rpt'!$N:$N,V$1)</f>
        <v>0</v>
      </c>
      <c r="W843" s="86">
        <f>SUMIFS('sys inv movment rpt'!$M:$M,'sys inv movment rpt'!$L:$L,$M843,'sys inv movment rpt'!$N:$N,W$1)</f>
        <v>0</v>
      </c>
      <c r="X843" s="86">
        <f>SUMIFS('sys inv movment rpt'!$M:$M,'sys inv movment rpt'!$L:$L,$M843,'sys inv movment rpt'!$N:$N,X$1)</f>
        <v>0</v>
      </c>
      <c r="Y843" s="86">
        <f>SUMIFS('sys inv movment rpt'!$M:$M,'sys inv movment rpt'!$L:$L,$M843,'sys inv movment rpt'!$N:$N,Y$1)</f>
        <v>0</v>
      </c>
      <c r="Z843" s="86">
        <f>SUMIFS('sys inv movment rpt'!$M:$M,'sys inv movment rpt'!$L:$L,$M843,'sys inv movment rpt'!$N:$N,Z$1)</f>
        <v>0</v>
      </c>
      <c r="AA843" s="86">
        <f>SUMIFS('sys inv movment rpt'!$M:$M,'sys inv movment rpt'!$L:$L,$M843,'sys inv movment rpt'!$N:$N,AA$1)</f>
        <v>0</v>
      </c>
      <c r="AB843" s="86">
        <f>SUMIFS('sys inv movment rpt'!$M:$M,'sys inv movment rpt'!$L:$L,$M843,'sys inv movment rpt'!$N:$N,AB$1)</f>
        <v>0</v>
      </c>
      <c r="AC843" s="86">
        <f>SUMIFS('sys inv movment rpt'!$M:$M,'sys inv movment rpt'!$L:$L,$M843,'sys inv movment rpt'!$N:$N,AC$1)</f>
        <v>0</v>
      </c>
      <c r="AD843" s="86">
        <f>SUMIFS('sys inv movment rpt'!$M:$M,'sys inv movment rpt'!$L:$L,$M843,'sys inv movment rpt'!$N:$N,AD$1)</f>
        <v>0</v>
      </c>
      <c r="AE843" s="86">
        <f>SUMIFS('sys inv movment rpt'!$M:$M,'sys inv movment rpt'!$L:$L,$M843,'sys inv movment rpt'!$N:$N,AE$1)</f>
        <v>0</v>
      </c>
      <c r="AF843" s="86">
        <f>SUMIFS('sys inv movment rpt'!$M:$M,'sys inv movment rpt'!$L:$L,$M843,'sys inv movment rpt'!$N:$N,AF$1)</f>
        <v>0</v>
      </c>
      <c r="AG843" s="86">
        <f>SUMIFS('sys inv movment rpt'!$M:$M,'sys inv movment rpt'!$L:$L,$M843,'sys inv movment rpt'!$N:$N,AG$1)</f>
        <v>0</v>
      </c>
      <c r="AH843" s="86">
        <f>SUMIFS('sys inv movment rpt'!$M:$M,'sys inv movment rpt'!$L:$L,$M843,'sys inv movment rpt'!$N:$N,AH$1)</f>
        <v>0</v>
      </c>
      <c r="AI843" s="86">
        <f>SUMIFS('sys inv movment rpt'!$M:$M,'sys inv movment rpt'!$L:$L,$M843,'sys inv movment rpt'!$N:$N,AI$1)</f>
        <v>0</v>
      </c>
      <c r="AJ843" s="86">
        <f>SUMIFS('sys inv movment rpt'!$M:$M,'sys inv movment rpt'!$L:$L,$M843,'sys inv movment rpt'!$N:$N,AJ$1)</f>
        <v>0</v>
      </c>
      <c r="AK843" s="86">
        <f>SUMIFS('sys inv movment rpt'!$M:$M,'sys inv movment rpt'!$L:$L,$M843,'sys inv movment rpt'!$N:$N,AK$1)</f>
        <v>0</v>
      </c>
      <c r="AL843" s="86">
        <f>SUMIFS('sys inv movment rpt'!$M:$M,'sys inv movment rpt'!$L:$L,$M843,'sys inv movment rpt'!$N:$N,AL$1)</f>
        <v>0</v>
      </c>
      <c r="AM843" s="86">
        <f>SUMIFS('sys inv movment rpt'!$M:$M,'sys inv movment rpt'!$L:$L,$M843,'sys inv movment rpt'!$N:$N,AM$1)</f>
        <v>0</v>
      </c>
      <c r="AN843" s="86">
        <f>SUMIFS('sys inv movment rpt'!$M:$M,'sys inv movment rpt'!$L:$L,$M843,'sys inv movment rpt'!$N:$N,AN$1)</f>
        <v>0</v>
      </c>
      <c r="AO843" s="86">
        <f>SUMIFS('sys inv movment rpt'!$M:$M,'sys inv movment rpt'!$L:$L,$M843,'sys inv movment rpt'!$N:$N,AO$1)</f>
        <v>0</v>
      </c>
      <c r="AP843" s="86">
        <f>SUMIFS('sys inv movment rpt'!$M:$M,'sys inv movment rpt'!$L:$L,$M843,'sys inv movment rpt'!$N:$N,AP$1)</f>
        <v>0</v>
      </c>
      <c r="AQ843" s="86">
        <f>SUMIFS('sys inv movment rpt'!$M:$M,'sys inv movment rpt'!$L:$L,$M843,'sys inv movment rpt'!$N:$N,AQ$1)</f>
        <v>0</v>
      </c>
      <c r="AR843" s="86">
        <f>SUMIFS('sys inv movment rpt'!$M:$M,'sys inv movment rpt'!$L:$L,$M843,'sys inv movment rpt'!$N:$N,AR$1)</f>
        <v>0</v>
      </c>
      <c r="AS843" s="86">
        <f>SUMIFS('sys inv movment rpt'!$M:$M,'sys inv movment rpt'!$L:$L,$M843,'sys inv movment rpt'!$N:$N,AS$1)</f>
        <v>0</v>
      </c>
      <c r="AT843" s="86">
        <f>SUMIFS('sys inv movment rpt'!$M:$M,'sys inv movment rpt'!$L:$L,$M843,'sys inv movment rpt'!$N:$N,AT$1)</f>
        <v>0</v>
      </c>
      <c r="AU843" s="86">
        <f>SUMIFS('sys inv movment rpt'!$M:$M,'sys inv movment rpt'!$L:$L,$M843,'sys inv movment rpt'!$N:$N,AU$1)</f>
        <v>0</v>
      </c>
      <c r="AV843" s="86">
        <f>SUMIFS('sys inv movment rpt'!$M:$M,'sys inv movment rpt'!$L:$L,$M843,'sys inv movment rpt'!$N:$N,AV$1)</f>
        <v>0</v>
      </c>
      <c r="AW843" s="87" t="str">
        <f>IFERROR(VLOOKUP(A843,'sys-backorder details'!E:U,17,0),"-")</f>
        <v>-</v>
      </c>
      <c r="AX843" s="87" t="str">
        <f>IF(K843&gt;1,VLOOKUP(A843,'settings-routing'!A:I,9,0),"")</f>
        <v/>
      </c>
    </row>
    <row r="844" ht="12.75" hidden="1" customHeight="1">
      <c r="A844" s="28" t="s">
        <v>1823</v>
      </c>
      <c r="B844" s="28" t="s">
        <v>1824</v>
      </c>
      <c r="C844" s="50">
        <f t="shared" si="2"/>
        <v>0</v>
      </c>
      <c r="D844" s="80">
        <f>SUMIF('Stocks 101-111'!$J:$J,'item dashboard'!A844,'Stocks 101-111'!K:K)</f>
        <v>0</v>
      </c>
      <c r="E844" s="80">
        <f>SUMIF('Stocks 101-111'!$J:$J,'item dashboard'!A844,'Stocks 101-111'!$L:$L)</f>
        <v>0</v>
      </c>
      <c r="F844" s="81">
        <f t="shared" si="3"/>
        <v>0</v>
      </c>
      <c r="G844" s="82">
        <f t="shared" si="4"/>
        <v>0</v>
      </c>
      <c r="H844" s="50">
        <f>SUMIFS('sys-backorder details'!$M:$M,'sys-backorder details'!$E:$E,'item dashboard'!A844,'sys-backorder details'!$V:$V,"")</f>
        <v>0</v>
      </c>
      <c r="I844" s="83">
        <f>SUMIF('settings-routing'!$I:$I,'item dashboard'!A844,'settings-routing'!$O:$O)</f>
        <v>0</v>
      </c>
      <c r="J844" s="50">
        <f>SUMIFS('sys-backorder details'!$M:$M,'sys-backorder details'!$E:$E,'item dashboard'!A844,'sys-backorder details'!$V:$V,"Call off")</f>
        <v>0</v>
      </c>
      <c r="K844" s="84">
        <f t="shared" si="5"/>
        <v>0</v>
      </c>
      <c r="L844" s="84">
        <f>SUMIF('Production Plan'!$E:$E,'item dashboard'!A844,'Production Plan'!$N:$N)</f>
        <v>0</v>
      </c>
      <c r="M844" s="85" t="str">
        <f t="shared" si="6"/>
        <v>B-L4-N31LAT-500 ml Printed Latest International Bottle</v>
      </c>
      <c r="N844" s="86">
        <f>SUMIFS('sys inv movment rpt'!$M:$M,'sys inv movment rpt'!$L:$L,$M844,'sys inv movment rpt'!$N:$N,N$1)</f>
        <v>0</v>
      </c>
      <c r="O844" s="86">
        <f>SUMIFS('sys inv movment rpt'!$M:$M,'sys inv movment rpt'!$L:$L,$M844,'sys inv movment rpt'!$N:$N,O$1)</f>
        <v>0</v>
      </c>
      <c r="P844" s="86">
        <f>SUMIFS('sys inv movment rpt'!$M:$M,'sys inv movment rpt'!$L:$L,$M844,'sys inv movment rpt'!$N:$N,P$1)</f>
        <v>0</v>
      </c>
      <c r="Q844" s="86">
        <f>SUMIFS('sys inv movment rpt'!$M:$M,'sys inv movment rpt'!$L:$L,$M844,'sys inv movment rpt'!$N:$N,Q$1)</f>
        <v>0</v>
      </c>
      <c r="R844" s="86">
        <f>SUMIFS('sys inv movment rpt'!$M:$M,'sys inv movment rpt'!$L:$L,$M844,'sys inv movment rpt'!$N:$N,R$1)</f>
        <v>0</v>
      </c>
      <c r="S844" s="86">
        <f>SUMIFS('sys inv movment rpt'!$M:$M,'sys inv movment rpt'!$L:$L,$M844,'sys inv movment rpt'!$N:$N,S$1)</f>
        <v>0</v>
      </c>
      <c r="T844" s="86">
        <f>SUMIFS('sys inv movment rpt'!$M:$M,'sys inv movment rpt'!$L:$L,$M844,'sys inv movment rpt'!$N:$N,T$1)</f>
        <v>0</v>
      </c>
      <c r="U844" s="86">
        <f>SUMIFS('sys inv movment rpt'!$M:$M,'sys inv movment rpt'!$L:$L,$M844,'sys inv movment rpt'!$N:$N,U$1)</f>
        <v>0</v>
      </c>
      <c r="V844" s="86">
        <f>SUMIFS('sys inv movment rpt'!$M:$M,'sys inv movment rpt'!$L:$L,$M844,'sys inv movment rpt'!$N:$N,V$1)</f>
        <v>0</v>
      </c>
      <c r="W844" s="86">
        <f>SUMIFS('sys inv movment rpt'!$M:$M,'sys inv movment rpt'!$L:$L,$M844,'sys inv movment rpt'!$N:$N,W$1)</f>
        <v>0</v>
      </c>
      <c r="X844" s="86">
        <f>SUMIFS('sys inv movment rpt'!$M:$M,'sys inv movment rpt'!$L:$L,$M844,'sys inv movment rpt'!$N:$N,X$1)</f>
        <v>0</v>
      </c>
      <c r="Y844" s="86">
        <f>SUMIFS('sys inv movment rpt'!$M:$M,'sys inv movment rpt'!$L:$L,$M844,'sys inv movment rpt'!$N:$N,Y$1)</f>
        <v>0</v>
      </c>
      <c r="Z844" s="86">
        <f>SUMIFS('sys inv movment rpt'!$M:$M,'sys inv movment rpt'!$L:$L,$M844,'sys inv movment rpt'!$N:$N,Z$1)</f>
        <v>0</v>
      </c>
      <c r="AA844" s="86">
        <f>SUMIFS('sys inv movment rpt'!$M:$M,'sys inv movment rpt'!$L:$L,$M844,'sys inv movment rpt'!$N:$N,AA$1)</f>
        <v>0</v>
      </c>
      <c r="AB844" s="86">
        <f>SUMIFS('sys inv movment rpt'!$M:$M,'sys inv movment rpt'!$L:$L,$M844,'sys inv movment rpt'!$N:$N,AB$1)</f>
        <v>0</v>
      </c>
      <c r="AC844" s="86">
        <f>SUMIFS('sys inv movment rpt'!$M:$M,'sys inv movment rpt'!$L:$L,$M844,'sys inv movment rpt'!$N:$N,AC$1)</f>
        <v>0</v>
      </c>
      <c r="AD844" s="86">
        <f>SUMIFS('sys inv movment rpt'!$M:$M,'sys inv movment rpt'!$L:$L,$M844,'sys inv movment rpt'!$N:$N,AD$1)</f>
        <v>0</v>
      </c>
      <c r="AE844" s="86">
        <f>SUMIFS('sys inv movment rpt'!$M:$M,'sys inv movment rpt'!$L:$L,$M844,'sys inv movment rpt'!$N:$N,AE$1)</f>
        <v>0</v>
      </c>
      <c r="AF844" s="86">
        <f>SUMIFS('sys inv movment rpt'!$M:$M,'sys inv movment rpt'!$L:$L,$M844,'sys inv movment rpt'!$N:$N,AF$1)</f>
        <v>0</v>
      </c>
      <c r="AG844" s="86">
        <f>SUMIFS('sys inv movment rpt'!$M:$M,'sys inv movment rpt'!$L:$L,$M844,'sys inv movment rpt'!$N:$N,AG$1)</f>
        <v>0</v>
      </c>
      <c r="AH844" s="86">
        <f>SUMIFS('sys inv movment rpt'!$M:$M,'sys inv movment rpt'!$L:$L,$M844,'sys inv movment rpt'!$N:$N,AH$1)</f>
        <v>0</v>
      </c>
      <c r="AI844" s="86">
        <f>SUMIFS('sys inv movment rpt'!$M:$M,'sys inv movment rpt'!$L:$L,$M844,'sys inv movment rpt'!$N:$N,AI$1)</f>
        <v>0</v>
      </c>
      <c r="AJ844" s="86">
        <f>SUMIFS('sys inv movment rpt'!$M:$M,'sys inv movment rpt'!$L:$L,$M844,'sys inv movment rpt'!$N:$N,AJ$1)</f>
        <v>0</v>
      </c>
      <c r="AK844" s="86">
        <f>SUMIFS('sys inv movment rpt'!$M:$M,'sys inv movment rpt'!$L:$L,$M844,'sys inv movment rpt'!$N:$N,AK$1)</f>
        <v>0</v>
      </c>
      <c r="AL844" s="86">
        <f>SUMIFS('sys inv movment rpt'!$M:$M,'sys inv movment rpt'!$L:$L,$M844,'sys inv movment rpt'!$N:$N,AL$1)</f>
        <v>0</v>
      </c>
      <c r="AM844" s="86">
        <f>SUMIFS('sys inv movment rpt'!$M:$M,'sys inv movment rpt'!$L:$L,$M844,'sys inv movment rpt'!$N:$N,AM$1)</f>
        <v>0</v>
      </c>
      <c r="AN844" s="86">
        <f>SUMIFS('sys inv movment rpt'!$M:$M,'sys inv movment rpt'!$L:$L,$M844,'sys inv movment rpt'!$N:$N,AN$1)</f>
        <v>0</v>
      </c>
      <c r="AO844" s="86">
        <f>SUMIFS('sys inv movment rpt'!$M:$M,'sys inv movment rpt'!$L:$L,$M844,'sys inv movment rpt'!$N:$N,AO$1)</f>
        <v>0</v>
      </c>
      <c r="AP844" s="86">
        <f>SUMIFS('sys inv movment rpt'!$M:$M,'sys inv movment rpt'!$L:$L,$M844,'sys inv movment rpt'!$N:$N,AP$1)</f>
        <v>0</v>
      </c>
      <c r="AQ844" s="86">
        <f>SUMIFS('sys inv movment rpt'!$M:$M,'sys inv movment rpt'!$L:$L,$M844,'sys inv movment rpt'!$N:$N,AQ$1)</f>
        <v>0</v>
      </c>
      <c r="AR844" s="86">
        <f>SUMIFS('sys inv movment rpt'!$M:$M,'sys inv movment rpt'!$L:$L,$M844,'sys inv movment rpt'!$N:$N,AR$1)</f>
        <v>0</v>
      </c>
      <c r="AS844" s="86">
        <f>SUMIFS('sys inv movment rpt'!$M:$M,'sys inv movment rpt'!$L:$L,$M844,'sys inv movment rpt'!$N:$N,AS$1)</f>
        <v>0</v>
      </c>
      <c r="AT844" s="86">
        <f>SUMIFS('sys inv movment rpt'!$M:$M,'sys inv movment rpt'!$L:$L,$M844,'sys inv movment rpt'!$N:$N,AT$1)</f>
        <v>0</v>
      </c>
      <c r="AU844" s="86">
        <f>SUMIFS('sys inv movment rpt'!$M:$M,'sys inv movment rpt'!$L:$L,$M844,'sys inv movment rpt'!$N:$N,AU$1)</f>
        <v>0</v>
      </c>
      <c r="AV844" s="86">
        <f>SUMIFS('sys inv movment rpt'!$M:$M,'sys inv movment rpt'!$L:$L,$M844,'sys inv movment rpt'!$N:$N,AV$1)</f>
        <v>0</v>
      </c>
      <c r="AW844" s="87" t="str">
        <f>IFERROR(VLOOKUP(A844,'sys-backorder details'!E:U,17,0),"-")</f>
        <v>-</v>
      </c>
      <c r="AX844" s="87" t="str">
        <f>IF(K844&gt;1,VLOOKUP(A844,'settings-routing'!A:I,9,0),"")</f>
        <v/>
      </c>
    </row>
    <row r="845" ht="12.75" hidden="1" customHeight="1">
      <c r="A845" s="50" t="s">
        <v>1825</v>
      </c>
      <c r="B845" s="50" t="s">
        <v>1826</v>
      </c>
      <c r="C845" s="50">
        <f t="shared" si="2"/>
        <v>0</v>
      </c>
      <c r="D845" s="80">
        <f>SUMIF('Stocks 101-111'!$J:$J,'item dashboard'!A845,'Stocks 101-111'!K:K)</f>
        <v>0</v>
      </c>
      <c r="E845" s="80">
        <f>SUMIF('Stocks 101-111'!$J:$J,'item dashboard'!A845,'Stocks 101-111'!$L:$L)</f>
        <v>0</v>
      </c>
      <c r="F845" s="81">
        <f t="shared" si="3"/>
        <v>0</v>
      </c>
      <c r="G845" s="82">
        <f t="shared" si="4"/>
        <v>0</v>
      </c>
      <c r="H845" s="50">
        <f>SUMIFS('sys-backorder details'!$M:$M,'sys-backorder details'!$E:$E,'item dashboard'!A845,'sys-backorder details'!$V:$V,"")</f>
        <v>0</v>
      </c>
      <c r="I845" s="83">
        <f>SUMIF('settings-routing'!$I:$I,'item dashboard'!A845,'settings-routing'!$O:$O)</f>
        <v>0</v>
      </c>
      <c r="J845" s="50">
        <f>SUMIFS('sys-backorder details'!$M:$M,'sys-backorder details'!$E:$E,'item dashboard'!A845,'sys-backorder details'!$V:$V,"Call off")</f>
        <v>0</v>
      </c>
      <c r="K845" s="84">
        <f t="shared" si="5"/>
        <v>0</v>
      </c>
      <c r="L845" s="84">
        <f>SUMIF('Production Plan'!$E:$E,'item dashboard'!A845,'Production Plan'!$N:$N)</f>
        <v>0</v>
      </c>
      <c r="M845" s="85" t="str">
        <f t="shared" si="6"/>
        <v>B-L4-N31LEMINA-500 ml Natural Printed Lemina Bottle</v>
      </c>
      <c r="N845" s="86">
        <f>SUMIFS('sys inv movment rpt'!$M:$M,'sys inv movment rpt'!$L:$L,$M845,'sys inv movment rpt'!$N:$N,N$1)</f>
        <v>0</v>
      </c>
      <c r="O845" s="86">
        <f>SUMIFS('sys inv movment rpt'!$M:$M,'sys inv movment rpt'!$L:$L,$M845,'sys inv movment rpt'!$N:$N,O$1)</f>
        <v>0</v>
      </c>
      <c r="P845" s="86">
        <f>SUMIFS('sys inv movment rpt'!$M:$M,'sys inv movment rpt'!$L:$L,$M845,'sys inv movment rpt'!$N:$N,P$1)</f>
        <v>0</v>
      </c>
      <c r="Q845" s="86">
        <f>SUMIFS('sys inv movment rpt'!$M:$M,'sys inv movment rpt'!$L:$L,$M845,'sys inv movment rpt'!$N:$N,Q$1)</f>
        <v>0</v>
      </c>
      <c r="R845" s="86">
        <f>SUMIFS('sys inv movment rpt'!$M:$M,'sys inv movment rpt'!$L:$L,$M845,'sys inv movment rpt'!$N:$N,R$1)</f>
        <v>0</v>
      </c>
      <c r="S845" s="86">
        <f>SUMIFS('sys inv movment rpt'!$M:$M,'sys inv movment rpt'!$L:$L,$M845,'sys inv movment rpt'!$N:$N,S$1)</f>
        <v>0</v>
      </c>
      <c r="T845" s="86">
        <f>SUMIFS('sys inv movment rpt'!$M:$M,'sys inv movment rpt'!$L:$L,$M845,'sys inv movment rpt'!$N:$N,T$1)</f>
        <v>0</v>
      </c>
      <c r="U845" s="86">
        <f>SUMIFS('sys inv movment rpt'!$M:$M,'sys inv movment rpt'!$L:$L,$M845,'sys inv movment rpt'!$N:$N,U$1)</f>
        <v>0</v>
      </c>
      <c r="V845" s="86">
        <f>SUMIFS('sys inv movment rpt'!$M:$M,'sys inv movment rpt'!$L:$L,$M845,'sys inv movment rpt'!$N:$N,V$1)</f>
        <v>0</v>
      </c>
      <c r="W845" s="86">
        <f>SUMIFS('sys inv movment rpt'!$M:$M,'sys inv movment rpt'!$L:$L,$M845,'sys inv movment rpt'!$N:$N,W$1)</f>
        <v>0</v>
      </c>
      <c r="X845" s="86">
        <f>SUMIFS('sys inv movment rpt'!$M:$M,'sys inv movment rpt'!$L:$L,$M845,'sys inv movment rpt'!$N:$N,X$1)</f>
        <v>0</v>
      </c>
      <c r="Y845" s="86">
        <f>SUMIFS('sys inv movment rpt'!$M:$M,'sys inv movment rpt'!$L:$L,$M845,'sys inv movment rpt'!$N:$N,Y$1)</f>
        <v>0</v>
      </c>
      <c r="Z845" s="86">
        <f>SUMIFS('sys inv movment rpt'!$M:$M,'sys inv movment rpt'!$L:$L,$M845,'sys inv movment rpt'!$N:$N,Z$1)</f>
        <v>0</v>
      </c>
      <c r="AA845" s="86">
        <f>SUMIFS('sys inv movment rpt'!$M:$M,'sys inv movment rpt'!$L:$L,$M845,'sys inv movment rpt'!$N:$N,AA$1)</f>
        <v>0</v>
      </c>
      <c r="AB845" s="86">
        <f>SUMIFS('sys inv movment rpt'!$M:$M,'sys inv movment rpt'!$L:$L,$M845,'sys inv movment rpt'!$N:$N,AB$1)</f>
        <v>0</v>
      </c>
      <c r="AC845" s="86">
        <f>SUMIFS('sys inv movment rpt'!$M:$M,'sys inv movment rpt'!$L:$L,$M845,'sys inv movment rpt'!$N:$N,AC$1)</f>
        <v>0</v>
      </c>
      <c r="AD845" s="86">
        <f>SUMIFS('sys inv movment rpt'!$M:$M,'sys inv movment rpt'!$L:$L,$M845,'sys inv movment rpt'!$N:$N,AD$1)</f>
        <v>0</v>
      </c>
      <c r="AE845" s="86">
        <f>SUMIFS('sys inv movment rpt'!$M:$M,'sys inv movment rpt'!$L:$L,$M845,'sys inv movment rpt'!$N:$N,AE$1)</f>
        <v>0</v>
      </c>
      <c r="AF845" s="86">
        <f>SUMIFS('sys inv movment rpt'!$M:$M,'sys inv movment rpt'!$L:$L,$M845,'sys inv movment rpt'!$N:$N,AF$1)</f>
        <v>0</v>
      </c>
      <c r="AG845" s="86">
        <f>SUMIFS('sys inv movment rpt'!$M:$M,'sys inv movment rpt'!$L:$L,$M845,'sys inv movment rpt'!$N:$N,AG$1)</f>
        <v>0</v>
      </c>
      <c r="AH845" s="86">
        <f>SUMIFS('sys inv movment rpt'!$M:$M,'sys inv movment rpt'!$L:$L,$M845,'sys inv movment rpt'!$N:$N,AH$1)</f>
        <v>0</v>
      </c>
      <c r="AI845" s="86">
        <f>SUMIFS('sys inv movment rpt'!$M:$M,'sys inv movment rpt'!$L:$L,$M845,'sys inv movment rpt'!$N:$N,AI$1)</f>
        <v>0</v>
      </c>
      <c r="AJ845" s="86">
        <f>SUMIFS('sys inv movment rpt'!$M:$M,'sys inv movment rpt'!$L:$L,$M845,'sys inv movment rpt'!$N:$N,AJ$1)</f>
        <v>0</v>
      </c>
      <c r="AK845" s="86">
        <f>SUMIFS('sys inv movment rpt'!$M:$M,'sys inv movment rpt'!$L:$L,$M845,'sys inv movment rpt'!$N:$N,AK$1)</f>
        <v>0</v>
      </c>
      <c r="AL845" s="86">
        <f>SUMIFS('sys inv movment rpt'!$M:$M,'sys inv movment rpt'!$L:$L,$M845,'sys inv movment rpt'!$N:$N,AL$1)</f>
        <v>0</v>
      </c>
      <c r="AM845" s="86">
        <f>SUMIFS('sys inv movment rpt'!$M:$M,'sys inv movment rpt'!$L:$L,$M845,'sys inv movment rpt'!$N:$N,AM$1)</f>
        <v>0</v>
      </c>
      <c r="AN845" s="86">
        <f>SUMIFS('sys inv movment rpt'!$M:$M,'sys inv movment rpt'!$L:$L,$M845,'sys inv movment rpt'!$N:$N,AN$1)</f>
        <v>0</v>
      </c>
      <c r="AO845" s="86">
        <f>SUMIFS('sys inv movment rpt'!$M:$M,'sys inv movment rpt'!$L:$L,$M845,'sys inv movment rpt'!$N:$N,AO$1)</f>
        <v>0</v>
      </c>
      <c r="AP845" s="86">
        <f>SUMIFS('sys inv movment rpt'!$M:$M,'sys inv movment rpt'!$L:$L,$M845,'sys inv movment rpt'!$N:$N,AP$1)</f>
        <v>0</v>
      </c>
      <c r="AQ845" s="86">
        <f>SUMIFS('sys inv movment rpt'!$M:$M,'sys inv movment rpt'!$L:$L,$M845,'sys inv movment rpt'!$N:$N,AQ$1)</f>
        <v>0</v>
      </c>
      <c r="AR845" s="86">
        <f>SUMIFS('sys inv movment rpt'!$M:$M,'sys inv movment rpt'!$L:$L,$M845,'sys inv movment rpt'!$N:$N,AR$1)</f>
        <v>0</v>
      </c>
      <c r="AS845" s="86">
        <f>SUMIFS('sys inv movment rpt'!$M:$M,'sys inv movment rpt'!$L:$L,$M845,'sys inv movment rpt'!$N:$N,AS$1)</f>
        <v>0</v>
      </c>
      <c r="AT845" s="86">
        <f>SUMIFS('sys inv movment rpt'!$M:$M,'sys inv movment rpt'!$L:$L,$M845,'sys inv movment rpt'!$N:$N,AT$1)</f>
        <v>0</v>
      </c>
      <c r="AU845" s="86">
        <f>SUMIFS('sys inv movment rpt'!$M:$M,'sys inv movment rpt'!$L:$L,$M845,'sys inv movment rpt'!$N:$N,AU$1)</f>
        <v>0</v>
      </c>
      <c r="AV845" s="86">
        <f>SUMIFS('sys inv movment rpt'!$M:$M,'sys inv movment rpt'!$L:$L,$M845,'sys inv movment rpt'!$N:$N,AV$1)</f>
        <v>0</v>
      </c>
      <c r="AW845" s="87" t="str">
        <f>IFERROR(VLOOKUP(A845,'sys-backorder details'!E:U,17,0),"-")</f>
        <v>-</v>
      </c>
      <c r="AX845" s="87" t="str">
        <f>IF(K845&gt;1,VLOOKUP(A845,'settings-routing'!A:I,9,0),"")</f>
        <v/>
      </c>
    </row>
    <row r="846" ht="12.75" hidden="1" customHeight="1">
      <c r="A846" s="50" t="s">
        <v>1827</v>
      </c>
      <c r="B846" s="50" t="s">
        <v>1828</v>
      </c>
      <c r="C846" s="50">
        <f t="shared" si="2"/>
        <v>0</v>
      </c>
      <c r="D846" s="80">
        <f>SUMIF('Stocks 101-111'!$J:$J,'item dashboard'!A846,'Stocks 101-111'!K:K)</f>
        <v>0</v>
      </c>
      <c r="E846" s="80">
        <f>SUMIF('Stocks 101-111'!$J:$J,'item dashboard'!A846,'Stocks 101-111'!$L:$L)</f>
        <v>0</v>
      </c>
      <c r="F846" s="81">
        <f t="shared" si="3"/>
        <v>0</v>
      </c>
      <c r="G846" s="82">
        <f t="shared" si="4"/>
        <v>0</v>
      </c>
      <c r="H846" s="50">
        <f>SUMIFS('sys-backorder details'!$M:$M,'sys-backorder details'!$E:$E,'item dashboard'!A846,'sys-backorder details'!$V:$V,"")</f>
        <v>0</v>
      </c>
      <c r="I846" s="83">
        <f>SUMIF('settings-routing'!$I:$I,'item dashboard'!A846,'settings-routing'!$O:$O)</f>
        <v>0</v>
      </c>
      <c r="J846" s="50">
        <f>SUMIFS('sys-backorder details'!$M:$M,'sys-backorder details'!$E:$E,'item dashboard'!A846,'sys-backorder details'!$V:$V,"Call off")</f>
        <v>0</v>
      </c>
      <c r="K846" s="84">
        <f t="shared" si="5"/>
        <v>0</v>
      </c>
      <c r="L846" s="84">
        <f>SUMIF('Production Plan'!$E:$E,'item dashboard'!A846,'Production Plan'!$N:$N)</f>
        <v>0</v>
      </c>
      <c r="M846" s="85" t="str">
        <f t="shared" si="6"/>
        <v>B-L4-W31GAR-500 ml White Printed Garlic Oil Bottle</v>
      </c>
      <c r="N846" s="86">
        <f>SUMIFS('sys inv movment rpt'!$M:$M,'sys inv movment rpt'!$L:$L,$M846,'sys inv movment rpt'!$N:$N,N$1)</f>
        <v>0</v>
      </c>
      <c r="O846" s="86">
        <f>SUMIFS('sys inv movment rpt'!$M:$M,'sys inv movment rpt'!$L:$L,$M846,'sys inv movment rpt'!$N:$N,O$1)</f>
        <v>0</v>
      </c>
      <c r="P846" s="86">
        <f>SUMIFS('sys inv movment rpt'!$M:$M,'sys inv movment rpt'!$L:$L,$M846,'sys inv movment rpt'!$N:$N,P$1)</f>
        <v>0</v>
      </c>
      <c r="Q846" s="86">
        <f>SUMIFS('sys inv movment rpt'!$M:$M,'sys inv movment rpt'!$L:$L,$M846,'sys inv movment rpt'!$N:$N,Q$1)</f>
        <v>0</v>
      </c>
      <c r="R846" s="86">
        <f>SUMIFS('sys inv movment rpt'!$M:$M,'sys inv movment rpt'!$L:$L,$M846,'sys inv movment rpt'!$N:$N,R$1)</f>
        <v>0</v>
      </c>
      <c r="S846" s="86">
        <f>SUMIFS('sys inv movment rpt'!$M:$M,'sys inv movment rpt'!$L:$L,$M846,'sys inv movment rpt'!$N:$N,S$1)</f>
        <v>0</v>
      </c>
      <c r="T846" s="86">
        <f>SUMIFS('sys inv movment rpt'!$M:$M,'sys inv movment rpt'!$L:$L,$M846,'sys inv movment rpt'!$N:$N,T$1)</f>
        <v>0</v>
      </c>
      <c r="U846" s="86">
        <f>SUMIFS('sys inv movment rpt'!$M:$M,'sys inv movment rpt'!$L:$L,$M846,'sys inv movment rpt'!$N:$N,U$1)</f>
        <v>0</v>
      </c>
      <c r="V846" s="86">
        <f>SUMIFS('sys inv movment rpt'!$M:$M,'sys inv movment rpt'!$L:$L,$M846,'sys inv movment rpt'!$N:$N,V$1)</f>
        <v>0</v>
      </c>
      <c r="W846" s="86">
        <f>SUMIFS('sys inv movment rpt'!$M:$M,'sys inv movment rpt'!$L:$L,$M846,'sys inv movment rpt'!$N:$N,W$1)</f>
        <v>0</v>
      </c>
      <c r="X846" s="86">
        <f>SUMIFS('sys inv movment rpt'!$M:$M,'sys inv movment rpt'!$L:$L,$M846,'sys inv movment rpt'!$N:$N,X$1)</f>
        <v>0</v>
      </c>
      <c r="Y846" s="86">
        <f>SUMIFS('sys inv movment rpt'!$M:$M,'sys inv movment rpt'!$L:$L,$M846,'sys inv movment rpt'!$N:$N,Y$1)</f>
        <v>0</v>
      </c>
      <c r="Z846" s="86">
        <f>SUMIFS('sys inv movment rpt'!$M:$M,'sys inv movment rpt'!$L:$L,$M846,'sys inv movment rpt'!$N:$N,Z$1)</f>
        <v>0</v>
      </c>
      <c r="AA846" s="86">
        <f>SUMIFS('sys inv movment rpt'!$M:$M,'sys inv movment rpt'!$L:$L,$M846,'sys inv movment rpt'!$N:$N,AA$1)</f>
        <v>0</v>
      </c>
      <c r="AB846" s="86">
        <f>SUMIFS('sys inv movment rpt'!$M:$M,'sys inv movment rpt'!$L:$L,$M846,'sys inv movment rpt'!$N:$N,AB$1)</f>
        <v>0</v>
      </c>
      <c r="AC846" s="86">
        <f>SUMIFS('sys inv movment rpt'!$M:$M,'sys inv movment rpt'!$L:$L,$M846,'sys inv movment rpt'!$N:$N,AC$1)</f>
        <v>0</v>
      </c>
      <c r="AD846" s="86">
        <f>SUMIFS('sys inv movment rpt'!$M:$M,'sys inv movment rpt'!$L:$L,$M846,'sys inv movment rpt'!$N:$N,AD$1)</f>
        <v>0</v>
      </c>
      <c r="AE846" s="86">
        <f>SUMIFS('sys inv movment rpt'!$M:$M,'sys inv movment rpt'!$L:$L,$M846,'sys inv movment rpt'!$N:$N,AE$1)</f>
        <v>0</v>
      </c>
      <c r="AF846" s="86">
        <f>SUMIFS('sys inv movment rpt'!$M:$M,'sys inv movment rpt'!$L:$L,$M846,'sys inv movment rpt'!$N:$N,AF$1)</f>
        <v>0</v>
      </c>
      <c r="AG846" s="86">
        <f>SUMIFS('sys inv movment rpt'!$M:$M,'sys inv movment rpt'!$L:$L,$M846,'sys inv movment rpt'!$N:$N,AG$1)</f>
        <v>0</v>
      </c>
      <c r="AH846" s="86">
        <f>SUMIFS('sys inv movment rpt'!$M:$M,'sys inv movment rpt'!$L:$L,$M846,'sys inv movment rpt'!$N:$N,AH$1)</f>
        <v>0</v>
      </c>
      <c r="AI846" s="86">
        <f>SUMIFS('sys inv movment rpt'!$M:$M,'sys inv movment rpt'!$L:$L,$M846,'sys inv movment rpt'!$N:$N,AI$1)</f>
        <v>0</v>
      </c>
      <c r="AJ846" s="86">
        <f>SUMIFS('sys inv movment rpt'!$M:$M,'sys inv movment rpt'!$L:$L,$M846,'sys inv movment rpt'!$N:$N,AJ$1)</f>
        <v>0</v>
      </c>
      <c r="AK846" s="86">
        <f>SUMIFS('sys inv movment rpt'!$M:$M,'sys inv movment rpt'!$L:$L,$M846,'sys inv movment rpt'!$N:$N,AK$1)</f>
        <v>0</v>
      </c>
      <c r="AL846" s="86">
        <f>SUMIFS('sys inv movment rpt'!$M:$M,'sys inv movment rpt'!$L:$L,$M846,'sys inv movment rpt'!$N:$N,AL$1)</f>
        <v>0</v>
      </c>
      <c r="AM846" s="86">
        <f>SUMIFS('sys inv movment rpt'!$M:$M,'sys inv movment rpt'!$L:$L,$M846,'sys inv movment rpt'!$N:$N,AM$1)</f>
        <v>0</v>
      </c>
      <c r="AN846" s="86">
        <f>SUMIFS('sys inv movment rpt'!$M:$M,'sys inv movment rpt'!$L:$L,$M846,'sys inv movment rpt'!$N:$N,AN$1)</f>
        <v>0</v>
      </c>
      <c r="AO846" s="86">
        <f>SUMIFS('sys inv movment rpt'!$M:$M,'sys inv movment rpt'!$L:$L,$M846,'sys inv movment rpt'!$N:$N,AO$1)</f>
        <v>0</v>
      </c>
      <c r="AP846" s="86">
        <f>SUMIFS('sys inv movment rpt'!$M:$M,'sys inv movment rpt'!$L:$L,$M846,'sys inv movment rpt'!$N:$N,AP$1)</f>
        <v>0</v>
      </c>
      <c r="AQ846" s="86">
        <f>SUMIFS('sys inv movment rpt'!$M:$M,'sys inv movment rpt'!$L:$L,$M846,'sys inv movment rpt'!$N:$N,AQ$1)</f>
        <v>0</v>
      </c>
      <c r="AR846" s="86">
        <f>SUMIFS('sys inv movment rpt'!$M:$M,'sys inv movment rpt'!$L:$L,$M846,'sys inv movment rpt'!$N:$N,AR$1)</f>
        <v>0</v>
      </c>
      <c r="AS846" s="86">
        <f>SUMIFS('sys inv movment rpt'!$M:$M,'sys inv movment rpt'!$L:$L,$M846,'sys inv movment rpt'!$N:$N,AS$1)</f>
        <v>0</v>
      </c>
      <c r="AT846" s="86">
        <f>SUMIFS('sys inv movment rpt'!$M:$M,'sys inv movment rpt'!$L:$L,$M846,'sys inv movment rpt'!$N:$N,AT$1)</f>
        <v>0</v>
      </c>
      <c r="AU846" s="86">
        <f>SUMIFS('sys inv movment rpt'!$M:$M,'sys inv movment rpt'!$L:$L,$M846,'sys inv movment rpt'!$N:$N,AU$1)</f>
        <v>0</v>
      </c>
      <c r="AV846" s="86">
        <f>SUMIFS('sys inv movment rpt'!$M:$M,'sys inv movment rpt'!$L:$L,$M846,'sys inv movment rpt'!$N:$N,AV$1)</f>
        <v>0</v>
      </c>
      <c r="AW846" s="87" t="str">
        <f>IFERROR(VLOOKUP(A846,'sys-backorder details'!E:U,17,0),"-")</f>
        <v>-</v>
      </c>
      <c r="AX846" s="87" t="str">
        <f>IF(K846&gt;1,VLOOKUP(A846,'settings-routing'!A:I,9,0),"")</f>
        <v/>
      </c>
    </row>
    <row r="847" ht="12.75" hidden="1" customHeight="1">
      <c r="A847" s="50" t="s">
        <v>1829</v>
      </c>
      <c r="B847" s="50" t="s">
        <v>1339</v>
      </c>
      <c r="C847" s="50">
        <f t="shared" si="2"/>
        <v>0</v>
      </c>
      <c r="D847" s="80">
        <f>SUMIF('Stocks 101-111'!$J:$J,'item dashboard'!A847,'Stocks 101-111'!K:K)</f>
        <v>0</v>
      </c>
      <c r="E847" s="80">
        <f>SUMIF('Stocks 101-111'!$J:$J,'item dashboard'!A847,'Stocks 101-111'!$L:$L)</f>
        <v>0</v>
      </c>
      <c r="F847" s="81">
        <f t="shared" si="3"/>
        <v>0</v>
      </c>
      <c r="G847" s="82">
        <f t="shared" si="4"/>
        <v>0</v>
      </c>
      <c r="H847" s="50">
        <f>SUMIFS('sys-backorder details'!$M:$M,'sys-backorder details'!$E:$E,'item dashboard'!A847,'sys-backorder details'!$V:$V,"")</f>
        <v>0</v>
      </c>
      <c r="I847" s="83">
        <f>SUMIF('settings-routing'!$I:$I,'item dashboard'!A847,'settings-routing'!$O:$O)</f>
        <v>0</v>
      </c>
      <c r="J847" s="50">
        <f>SUMIFS('sys-backorder details'!$M:$M,'sys-backorder details'!$E:$E,'item dashboard'!A847,'sys-backorder details'!$V:$V,"Call off")</f>
        <v>0</v>
      </c>
      <c r="K847" s="84">
        <f t="shared" si="5"/>
        <v>0</v>
      </c>
      <c r="L847" s="84">
        <f>SUMIF('Production Plan'!$E:$E,'item dashboard'!A847,'Production Plan'!$N:$N)</f>
        <v>0</v>
      </c>
      <c r="M847" s="85" t="str">
        <f t="shared" si="6"/>
        <v>B-L4-W42-500 ml White Bottle</v>
      </c>
      <c r="N847" s="86">
        <f>SUMIFS('sys inv movment rpt'!$M:$M,'sys inv movment rpt'!$L:$L,$M847,'sys inv movment rpt'!$N:$N,N$1)</f>
        <v>0</v>
      </c>
      <c r="O847" s="86">
        <f>SUMIFS('sys inv movment rpt'!$M:$M,'sys inv movment rpt'!$L:$L,$M847,'sys inv movment rpt'!$N:$N,O$1)</f>
        <v>0</v>
      </c>
      <c r="P847" s="86">
        <f>SUMIFS('sys inv movment rpt'!$M:$M,'sys inv movment rpt'!$L:$L,$M847,'sys inv movment rpt'!$N:$N,P$1)</f>
        <v>0</v>
      </c>
      <c r="Q847" s="86">
        <f>SUMIFS('sys inv movment rpt'!$M:$M,'sys inv movment rpt'!$L:$L,$M847,'sys inv movment rpt'!$N:$N,Q$1)</f>
        <v>0</v>
      </c>
      <c r="R847" s="86">
        <f>SUMIFS('sys inv movment rpt'!$M:$M,'sys inv movment rpt'!$L:$L,$M847,'sys inv movment rpt'!$N:$N,R$1)</f>
        <v>0</v>
      </c>
      <c r="S847" s="86">
        <f>SUMIFS('sys inv movment rpt'!$M:$M,'sys inv movment rpt'!$L:$L,$M847,'sys inv movment rpt'!$N:$N,S$1)</f>
        <v>0</v>
      </c>
      <c r="T847" s="86">
        <f>SUMIFS('sys inv movment rpt'!$M:$M,'sys inv movment rpt'!$L:$L,$M847,'sys inv movment rpt'!$N:$N,T$1)</f>
        <v>0</v>
      </c>
      <c r="U847" s="86">
        <f>SUMIFS('sys inv movment rpt'!$M:$M,'sys inv movment rpt'!$L:$L,$M847,'sys inv movment rpt'!$N:$N,U$1)</f>
        <v>0</v>
      </c>
      <c r="V847" s="86">
        <f>SUMIFS('sys inv movment rpt'!$M:$M,'sys inv movment rpt'!$L:$L,$M847,'sys inv movment rpt'!$N:$N,V$1)</f>
        <v>0</v>
      </c>
      <c r="W847" s="86">
        <f>SUMIFS('sys inv movment rpt'!$M:$M,'sys inv movment rpt'!$L:$L,$M847,'sys inv movment rpt'!$N:$N,W$1)</f>
        <v>0</v>
      </c>
      <c r="X847" s="86">
        <f>SUMIFS('sys inv movment rpt'!$M:$M,'sys inv movment rpt'!$L:$L,$M847,'sys inv movment rpt'!$N:$N,X$1)</f>
        <v>0</v>
      </c>
      <c r="Y847" s="86">
        <f>SUMIFS('sys inv movment rpt'!$M:$M,'sys inv movment rpt'!$L:$L,$M847,'sys inv movment rpt'!$N:$N,Y$1)</f>
        <v>0</v>
      </c>
      <c r="Z847" s="86">
        <f>SUMIFS('sys inv movment rpt'!$M:$M,'sys inv movment rpt'!$L:$L,$M847,'sys inv movment rpt'!$N:$N,Z$1)</f>
        <v>0</v>
      </c>
      <c r="AA847" s="86">
        <f>SUMIFS('sys inv movment rpt'!$M:$M,'sys inv movment rpt'!$L:$L,$M847,'sys inv movment rpt'!$N:$N,AA$1)</f>
        <v>0</v>
      </c>
      <c r="AB847" s="86">
        <f>SUMIFS('sys inv movment rpt'!$M:$M,'sys inv movment rpt'!$L:$L,$M847,'sys inv movment rpt'!$N:$N,AB$1)</f>
        <v>0</v>
      </c>
      <c r="AC847" s="86">
        <f>SUMIFS('sys inv movment rpt'!$M:$M,'sys inv movment rpt'!$L:$L,$M847,'sys inv movment rpt'!$N:$N,AC$1)</f>
        <v>0</v>
      </c>
      <c r="AD847" s="86">
        <f>SUMIFS('sys inv movment rpt'!$M:$M,'sys inv movment rpt'!$L:$L,$M847,'sys inv movment rpt'!$N:$N,AD$1)</f>
        <v>0</v>
      </c>
      <c r="AE847" s="86">
        <f>SUMIFS('sys inv movment rpt'!$M:$M,'sys inv movment rpt'!$L:$L,$M847,'sys inv movment rpt'!$N:$N,AE$1)</f>
        <v>0</v>
      </c>
      <c r="AF847" s="86">
        <f>SUMIFS('sys inv movment rpt'!$M:$M,'sys inv movment rpt'!$L:$L,$M847,'sys inv movment rpt'!$N:$N,AF$1)</f>
        <v>0</v>
      </c>
      <c r="AG847" s="86">
        <f>SUMIFS('sys inv movment rpt'!$M:$M,'sys inv movment rpt'!$L:$L,$M847,'sys inv movment rpt'!$N:$N,AG$1)</f>
        <v>0</v>
      </c>
      <c r="AH847" s="86">
        <f>SUMIFS('sys inv movment rpt'!$M:$M,'sys inv movment rpt'!$L:$L,$M847,'sys inv movment rpt'!$N:$N,AH$1)</f>
        <v>0</v>
      </c>
      <c r="AI847" s="86">
        <f>SUMIFS('sys inv movment rpt'!$M:$M,'sys inv movment rpt'!$L:$L,$M847,'sys inv movment rpt'!$N:$N,AI$1)</f>
        <v>0</v>
      </c>
      <c r="AJ847" s="86">
        <f>SUMIFS('sys inv movment rpt'!$M:$M,'sys inv movment rpt'!$L:$L,$M847,'sys inv movment rpt'!$N:$N,AJ$1)</f>
        <v>0</v>
      </c>
      <c r="AK847" s="86">
        <f>SUMIFS('sys inv movment rpt'!$M:$M,'sys inv movment rpt'!$L:$L,$M847,'sys inv movment rpt'!$N:$N,AK$1)</f>
        <v>0</v>
      </c>
      <c r="AL847" s="86">
        <f>SUMIFS('sys inv movment rpt'!$M:$M,'sys inv movment rpt'!$L:$L,$M847,'sys inv movment rpt'!$N:$N,AL$1)</f>
        <v>0</v>
      </c>
      <c r="AM847" s="86">
        <f>SUMIFS('sys inv movment rpt'!$M:$M,'sys inv movment rpt'!$L:$L,$M847,'sys inv movment rpt'!$N:$N,AM$1)</f>
        <v>0</v>
      </c>
      <c r="AN847" s="86">
        <f>SUMIFS('sys inv movment rpt'!$M:$M,'sys inv movment rpt'!$L:$L,$M847,'sys inv movment rpt'!$N:$N,AN$1)</f>
        <v>0</v>
      </c>
      <c r="AO847" s="86">
        <f>SUMIFS('sys inv movment rpt'!$M:$M,'sys inv movment rpt'!$L:$L,$M847,'sys inv movment rpt'!$N:$N,AO$1)</f>
        <v>0</v>
      </c>
      <c r="AP847" s="86">
        <f>SUMIFS('sys inv movment rpt'!$M:$M,'sys inv movment rpt'!$L:$L,$M847,'sys inv movment rpt'!$N:$N,AP$1)</f>
        <v>0</v>
      </c>
      <c r="AQ847" s="86">
        <f>SUMIFS('sys inv movment rpt'!$M:$M,'sys inv movment rpt'!$L:$L,$M847,'sys inv movment rpt'!$N:$N,AQ$1)</f>
        <v>0</v>
      </c>
      <c r="AR847" s="86">
        <f>SUMIFS('sys inv movment rpt'!$M:$M,'sys inv movment rpt'!$L:$L,$M847,'sys inv movment rpt'!$N:$N,AR$1)</f>
        <v>0</v>
      </c>
      <c r="AS847" s="86">
        <f>SUMIFS('sys inv movment rpt'!$M:$M,'sys inv movment rpt'!$L:$L,$M847,'sys inv movment rpt'!$N:$N,AS$1)</f>
        <v>0</v>
      </c>
      <c r="AT847" s="86">
        <f>SUMIFS('sys inv movment rpt'!$M:$M,'sys inv movment rpt'!$L:$L,$M847,'sys inv movment rpt'!$N:$N,AT$1)</f>
        <v>0</v>
      </c>
      <c r="AU847" s="86">
        <f>SUMIFS('sys inv movment rpt'!$M:$M,'sys inv movment rpt'!$L:$L,$M847,'sys inv movment rpt'!$N:$N,AU$1)</f>
        <v>0</v>
      </c>
      <c r="AV847" s="86">
        <f>SUMIFS('sys inv movment rpt'!$M:$M,'sys inv movment rpt'!$L:$L,$M847,'sys inv movment rpt'!$N:$N,AV$1)</f>
        <v>0</v>
      </c>
      <c r="AW847" s="87" t="str">
        <f>IFERROR(VLOOKUP(A847,'sys-backorder details'!E:U,17,0),"-")</f>
        <v>-</v>
      </c>
      <c r="AX847" s="87" t="str">
        <f>IF(K847&gt;1,VLOOKUP(A847,'settings-routing'!A:I,9,0),"")</f>
        <v/>
      </c>
    </row>
    <row r="848" ht="12.75" hidden="1" customHeight="1">
      <c r="A848" s="28" t="s">
        <v>1830</v>
      </c>
      <c r="B848" s="28" t="s">
        <v>1831</v>
      </c>
      <c r="C848" s="50">
        <f t="shared" si="2"/>
        <v>0</v>
      </c>
      <c r="D848" s="80">
        <f>SUMIF('Stocks 101-111'!$J:$J,'item dashboard'!A848,'Stocks 101-111'!K:K)</f>
        <v>0</v>
      </c>
      <c r="E848" s="80">
        <f>SUMIF('Stocks 101-111'!$J:$J,'item dashboard'!A848,'Stocks 101-111'!$L:$L)</f>
        <v>0</v>
      </c>
      <c r="F848" s="81">
        <f t="shared" si="3"/>
        <v>0</v>
      </c>
      <c r="G848" s="82">
        <f t="shared" si="4"/>
        <v>0</v>
      </c>
      <c r="H848" s="50">
        <f>SUMIFS('sys-backorder details'!$M:$M,'sys-backorder details'!$E:$E,'item dashboard'!A848,'sys-backorder details'!$V:$V,"")</f>
        <v>0</v>
      </c>
      <c r="I848" s="83">
        <f>SUMIF('settings-routing'!$I:$I,'item dashboard'!A848,'settings-routing'!$O:$O)</f>
        <v>0</v>
      </c>
      <c r="J848" s="50">
        <f>SUMIFS('sys-backorder details'!$M:$M,'sys-backorder details'!$E:$E,'item dashboard'!A848,'sys-backorder details'!$V:$V,"Call off")</f>
        <v>0</v>
      </c>
      <c r="K848" s="84">
        <f t="shared" si="5"/>
        <v>0</v>
      </c>
      <c r="L848" s="84">
        <f>SUMIF('Production Plan'!$E:$E,'item dashboard'!A848,'Production Plan'!$N:$N)</f>
        <v>0</v>
      </c>
      <c r="M848" s="85" t="str">
        <f t="shared" si="6"/>
        <v>B-L4-W42SANKA-500 ml White Printed Sanka Ze Oil Bottle</v>
      </c>
      <c r="N848" s="86">
        <f>SUMIFS('sys inv movment rpt'!$M:$M,'sys inv movment rpt'!$L:$L,$M848,'sys inv movment rpt'!$N:$N,N$1)</f>
        <v>0</v>
      </c>
      <c r="O848" s="86">
        <f>SUMIFS('sys inv movment rpt'!$M:$M,'sys inv movment rpt'!$L:$L,$M848,'sys inv movment rpt'!$N:$N,O$1)</f>
        <v>0</v>
      </c>
      <c r="P848" s="86">
        <f>SUMIFS('sys inv movment rpt'!$M:$M,'sys inv movment rpt'!$L:$L,$M848,'sys inv movment rpt'!$N:$N,P$1)</f>
        <v>0</v>
      </c>
      <c r="Q848" s="86">
        <f>SUMIFS('sys inv movment rpt'!$M:$M,'sys inv movment rpt'!$L:$L,$M848,'sys inv movment rpt'!$N:$N,Q$1)</f>
        <v>0</v>
      </c>
      <c r="R848" s="86">
        <f>SUMIFS('sys inv movment rpt'!$M:$M,'sys inv movment rpt'!$L:$L,$M848,'sys inv movment rpt'!$N:$N,R$1)</f>
        <v>0</v>
      </c>
      <c r="S848" s="86">
        <f>SUMIFS('sys inv movment rpt'!$M:$M,'sys inv movment rpt'!$L:$L,$M848,'sys inv movment rpt'!$N:$N,S$1)</f>
        <v>0</v>
      </c>
      <c r="T848" s="86">
        <f>SUMIFS('sys inv movment rpt'!$M:$M,'sys inv movment rpt'!$L:$L,$M848,'sys inv movment rpt'!$N:$N,T$1)</f>
        <v>0</v>
      </c>
      <c r="U848" s="86">
        <f>SUMIFS('sys inv movment rpt'!$M:$M,'sys inv movment rpt'!$L:$L,$M848,'sys inv movment rpt'!$N:$N,U$1)</f>
        <v>0</v>
      </c>
      <c r="V848" s="86">
        <f>SUMIFS('sys inv movment rpt'!$M:$M,'sys inv movment rpt'!$L:$L,$M848,'sys inv movment rpt'!$N:$N,V$1)</f>
        <v>0</v>
      </c>
      <c r="W848" s="86">
        <f>SUMIFS('sys inv movment rpt'!$M:$M,'sys inv movment rpt'!$L:$L,$M848,'sys inv movment rpt'!$N:$N,W$1)</f>
        <v>0</v>
      </c>
      <c r="X848" s="86">
        <f>SUMIFS('sys inv movment rpt'!$M:$M,'sys inv movment rpt'!$L:$L,$M848,'sys inv movment rpt'!$N:$N,X$1)</f>
        <v>0</v>
      </c>
      <c r="Y848" s="86">
        <f>SUMIFS('sys inv movment rpt'!$M:$M,'sys inv movment rpt'!$L:$L,$M848,'sys inv movment rpt'!$N:$N,Y$1)</f>
        <v>0</v>
      </c>
      <c r="Z848" s="86">
        <f>SUMIFS('sys inv movment rpt'!$M:$M,'sys inv movment rpt'!$L:$L,$M848,'sys inv movment rpt'!$N:$N,Z$1)</f>
        <v>0</v>
      </c>
      <c r="AA848" s="86">
        <f>SUMIFS('sys inv movment rpt'!$M:$M,'sys inv movment rpt'!$L:$L,$M848,'sys inv movment rpt'!$N:$N,AA$1)</f>
        <v>0</v>
      </c>
      <c r="AB848" s="86">
        <f>SUMIFS('sys inv movment rpt'!$M:$M,'sys inv movment rpt'!$L:$L,$M848,'sys inv movment rpt'!$N:$N,AB$1)</f>
        <v>0</v>
      </c>
      <c r="AC848" s="86">
        <f>SUMIFS('sys inv movment rpt'!$M:$M,'sys inv movment rpt'!$L:$L,$M848,'sys inv movment rpt'!$N:$N,AC$1)</f>
        <v>0</v>
      </c>
      <c r="AD848" s="86">
        <f>SUMIFS('sys inv movment rpt'!$M:$M,'sys inv movment rpt'!$L:$L,$M848,'sys inv movment rpt'!$N:$N,AD$1)</f>
        <v>0</v>
      </c>
      <c r="AE848" s="86">
        <f>SUMIFS('sys inv movment rpt'!$M:$M,'sys inv movment rpt'!$L:$L,$M848,'sys inv movment rpt'!$N:$N,AE$1)</f>
        <v>0</v>
      </c>
      <c r="AF848" s="86">
        <f>SUMIFS('sys inv movment rpt'!$M:$M,'sys inv movment rpt'!$L:$L,$M848,'sys inv movment rpt'!$N:$N,AF$1)</f>
        <v>0</v>
      </c>
      <c r="AG848" s="86">
        <f>SUMIFS('sys inv movment rpt'!$M:$M,'sys inv movment rpt'!$L:$L,$M848,'sys inv movment rpt'!$N:$N,AG$1)</f>
        <v>0</v>
      </c>
      <c r="AH848" s="86">
        <f>SUMIFS('sys inv movment rpt'!$M:$M,'sys inv movment rpt'!$L:$L,$M848,'sys inv movment rpt'!$N:$N,AH$1)</f>
        <v>0</v>
      </c>
      <c r="AI848" s="86">
        <f>SUMIFS('sys inv movment rpt'!$M:$M,'sys inv movment rpt'!$L:$L,$M848,'sys inv movment rpt'!$N:$N,AI$1)</f>
        <v>0</v>
      </c>
      <c r="AJ848" s="86">
        <f>SUMIFS('sys inv movment rpt'!$M:$M,'sys inv movment rpt'!$L:$L,$M848,'sys inv movment rpt'!$N:$N,AJ$1)</f>
        <v>0</v>
      </c>
      <c r="AK848" s="86">
        <f>SUMIFS('sys inv movment rpt'!$M:$M,'sys inv movment rpt'!$L:$L,$M848,'sys inv movment rpt'!$N:$N,AK$1)</f>
        <v>0</v>
      </c>
      <c r="AL848" s="86">
        <f>SUMIFS('sys inv movment rpt'!$M:$M,'sys inv movment rpt'!$L:$L,$M848,'sys inv movment rpt'!$N:$N,AL$1)</f>
        <v>0</v>
      </c>
      <c r="AM848" s="86">
        <f>SUMIFS('sys inv movment rpt'!$M:$M,'sys inv movment rpt'!$L:$L,$M848,'sys inv movment rpt'!$N:$N,AM$1)</f>
        <v>0</v>
      </c>
      <c r="AN848" s="86">
        <f>SUMIFS('sys inv movment rpt'!$M:$M,'sys inv movment rpt'!$L:$L,$M848,'sys inv movment rpt'!$N:$N,AN$1)</f>
        <v>0</v>
      </c>
      <c r="AO848" s="86">
        <f>SUMIFS('sys inv movment rpt'!$M:$M,'sys inv movment rpt'!$L:$L,$M848,'sys inv movment rpt'!$N:$N,AO$1)</f>
        <v>0</v>
      </c>
      <c r="AP848" s="86">
        <f>SUMIFS('sys inv movment rpt'!$M:$M,'sys inv movment rpt'!$L:$L,$M848,'sys inv movment rpt'!$N:$N,AP$1)</f>
        <v>0</v>
      </c>
      <c r="AQ848" s="86">
        <f>SUMIFS('sys inv movment rpt'!$M:$M,'sys inv movment rpt'!$L:$L,$M848,'sys inv movment rpt'!$N:$N,AQ$1)</f>
        <v>0</v>
      </c>
      <c r="AR848" s="86">
        <f>SUMIFS('sys inv movment rpt'!$M:$M,'sys inv movment rpt'!$L:$L,$M848,'sys inv movment rpt'!$N:$N,AR$1)</f>
        <v>0</v>
      </c>
      <c r="AS848" s="86">
        <f>SUMIFS('sys inv movment rpt'!$M:$M,'sys inv movment rpt'!$L:$L,$M848,'sys inv movment rpt'!$N:$N,AS$1)</f>
        <v>0</v>
      </c>
      <c r="AT848" s="86">
        <f>SUMIFS('sys inv movment rpt'!$M:$M,'sys inv movment rpt'!$L:$L,$M848,'sys inv movment rpt'!$N:$N,AT$1)</f>
        <v>0</v>
      </c>
      <c r="AU848" s="86">
        <f>SUMIFS('sys inv movment rpt'!$M:$M,'sys inv movment rpt'!$L:$L,$M848,'sys inv movment rpt'!$N:$N,AU$1)</f>
        <v>0</v>
      </c>
      <c r="AV848" s="86">
        <f>SUMIFS('sys inv movment rpt'!$M:$M,'sys inv movment rpt'!$L:$L,$M848,'sys inv movment rpt'!$N:$N,AV$1)</f>
        <v>0</v>
      </c>
      <c r="AW848" s="87" t="str">
        <f>IFERROR(VLOOKUP(A848,'sys-backorder details'!E:U,17,0),"-")</f>
        <v>-</v>
      </c>
      <c r="AX848" s="87" t="str">
        <f>IF(K848&gt;1,VLOOKUP(A848,'settings-routing'!A:I,9,0),"")</f>
        <v/>
      </c>
    </row>
    <row r="849" ht="12.0" hidden="1" customHeight="1">
      <c r="A849" s="28" t="s">
        <v>1832</v>
      </c>
      <c r="B849" s="28" t="s">
        <v>1833</v>
      </c>
      <c r="C849" s="50">
        <f t="shared" si="2"/>
        <v>0</v>
      </c>
      <c r="D849" s="80">
        <f>SUMIF('Stocks 101-111'!$J:$J,'item dashboard'!A849,'Stocks 101-111'!K:K)</f>
        <v>0</v>
      </c>
      <c r="E849" s="80">
        <f>SUMIF('Stocks 101-111'!$J:$J,'item dashboard'!A849,'Stocks 101-111'!$L:$L)</f>
        <v>0</v>
      </c>
      <c r="F849" s="81">
        <f t="shared" si="3"/>
        <v>0</v>
      </c>
      <c r="G849" s="82">
        <f t="shared" si="4"/>
        <v>0</v>
      </c>
      <c r="H849" s="50">
        <f>SUMIFS('sys-backorder details'!$M:$M,'sys-backorder details'!$E:$E,'item dashboard'!A849,'sys-backorder details'!$V:$V,"")</f>
        <v>0</v>
      </c>
      <c r="I849" s="83">
        <f>SUMIF('settings-routing'!$I:$I,'item dashboard'!A849,'settings-routing'!$O:$O)</f>
        <v>0</v>
      </c>
      <c r="J849" s="50">
        <f>SUMIFS('sys-backorder details'!$M:$M,'sys-backorder details'!$E:$E,'item dashboard'!A849,'sys-backorder details'!$V:$V,"Call off")</f>
        <v>0</v>
      </c>
      <c r="K849" s="84">
        <f t="shared" si="5"/>
        <v>0</v>
      </c>
      <c r="L849" s="84">
        <f>SUMIF('Production Plan'!$E:$E,'item dashboard'!A849,'Production Plan'!$N:$N)</f>
        <v>0</v>
      </c>
      <c r="M849" s="85" t="str">
        <f t="shared" si="6"/>
        <v>B-L500-155NA.ME-5 Ltr. Natural Printed NAS Methylated bottle</v>
      </c>
      <c r="N849" s="86">
        <f>SUMIFS('sys inv movment rpt'!$M:$M,'sys inv movment rpt'!$L:$L,$M849,'sys inv movment rpt'!$N:$N,N$1)</f>
        <v>0</v>
      </c>
      <c r="O849" s="86">
        <f>SUMIFS('sys inv movment rpt'!$M:$M,'sys inv movment rpt'!$L:$L,$M849,'sys inv movment rpt'!$N:$N,O$1)</f>
        <v>0</v>
      </c>
      <c r="P849" s="86">
        <f>SUMIFS('sys inv movment rpt'!$M:$M,'sys inv movment rpt'!$L:$L,$M849,'sys inv movment rpt'!$N:$N,P$1)</f>
        <v>0</v>
      </c>
      <c r="Q849" s="86">
        <f>SUMIFS('sys inv movment rpt'!$M:$M,'sys inv movment rpt'!$L:$L,$M849,'sys inv movment rpt'!$N:$N,Q$1)</f>
        <v>0</v>
      </c>
      <c r="R849" s="86">
        <f>SUMIFS('sys inv movment rpt'!$M:$M,'sys inv movment rpt'!$L:$L,$M849,'sys inv movment rpt'!$N:$N,R$1)</f>
        <v>0</v>
      </c>
      <c r="S849" s="86">
        <f>SUMIFS('sys inv movment rpt'!$M:$M,'sys inv movment rpt'!$L:$L,$M849,'sys inv movment rpt'!$N:$N,S$1)</f>
        <v>0</v>
      </c>
      <c r="T849" s="86">
        <f>SUMIFS('sys inv movment rpt'!$M:$M,'sys inv movment rpt'!$L:$L,$M849,'sys inv movment rpt'!$N:$N,T$1)</f>
        <v>0</v>
      </c>
      <c r="U849" s="86">
        <f>SUMIFS('sys inv movment rpt'!$M:$M,'sys inv movment rpt'!$L:$L,$M849,'sys inv movment rpt'!$N:$N,U$1)</f>
        <v>0</v>
      </c>
      <c r="V849" s="86">
        <f>SUMIFS('sys inv movment rpt'!$M:$M,'sys inv movment rpt'!$L:$L,$M849,'sys inv movment rpt'!$N:$N,V$1)</f>
        <v>0</v>
      </c>
      <c r="W849" s="86">
        <f>SUMIFS('sys inv movment rpt'!$M:$M,'sys inv movment rpt'!$L:$L,$M849,'sys inv movment rpt'!$N:$N,W$1)</f>
        <v>0</v>
      </c>
      <c r="X849" s="86">
        <f>SUMIFS('sys inv movment rpt'!$M:$M,'sys inv movment rpt'!$L:$L,$M849,'sys inv movment rpt'!$N:$N,X$1)</f>
        <v>0</v>
      </c>
      <c r="Y849" s="86">
        <f>SUMIFS('sys inv movment rpt'!$M:$M,'sys inv movment rpt'!$L:$L,$M849,'sys inv movment rpt'!$N:$N,Y$1)</f>
        <v>0</v>
      </c>
      <c r="Z849" s="86">
        <f>SUMIFS('sys inv movment rpt'!$M:$M,'sys inv movment rpt'!$L:$L,$M849,'sys inv movment rpt'!$N:$N,Z$1)</f>
        <v>0</v>
      </c>
      <c r="AA849" s="86">
        <f>SUMIFS('sys inv movment rpt'!$M:$M,'sys inv movment rpt'!$L:$L,$M849,'sys inv movment rpt'!$N:$N,AA$1)</f>
        <v>0</v>
      </c>
      <c r="AB849" s="86">
        <f>SUMIFS('sys inv movment rpt'!$M:$M,'sys inv movment rpt'!$L:$L,$M849,'sys inv movment rpt'!$N:$N,AB$1)</f>
        <v>0</v>
      </c>
      <c r="AC849" s="86">
        <f>SUMIFS('sys inv movment rpt'!$M:$M,'sys inv movment rpt'!$L:$L,$M849,'sys inv movment rpt'!$N:$N,AC$1)</f>
        <v>0</v>
      </c>
      <c r="AD849" s="86">
        <f>SUMIFS('sys inv movment rpt'!$M:$M,'sys inv movment rpt'!$L:$L,$M849,'sys inv movment rpt'!$N:$N,AD$1)</f>
        <v>0</v>
      </c>
      <c r="AE849" s="86">
        <f>SUMIFS('sys inv movment rpt'!$M:$M,'sys inv movment rpt'!$L:$L,$M849,'sys inv movment rpt'!$N:$N,AE$1)</f>
        <v>0</v>
      </c>
      <c r="AF849" s="86">
        <f>SUMIFS('sys inv movment rpt'!$M:$M,'sys inv movment rpt'!$L:$L,$M849,'sys inv movment rpt'!$N:$N,AF$1)</f>
        <v>0</v>
      </c>
      <c r="AG849" s="86">
        <f>SUMIFS('sys inv movment rpt'!$M:$M,'sys inv movment rpt'!$L:$L,$M849,'sys inv movment rpt'!$N:$N,AG$1)</f>
        <v>0</v>
      </c>
      <c r="AH849" s="86">
        <f>SUMIFS('sys inv movment rpt'!$M:$M,'sys inv movment rpt'!$L:$L,$M849,'sys inv movment rpt'!$N:$N,AH$1)</f>
        <v>0</v>
      </c>
      <c r="AI849" s="86">
        <f>SUMIFS('sys inv movment rpt'!$M:$M,'sys inv movment rpt'!$L:$L,$M849,'sys inv movment rpt'!$N:$N,AI$1)</f>
        <v>0</v>
      </c>
      <c r="AJ849" s="86">
        <f>SUMIFS('sys inv movment rpt'!$M:$M,'sys inv movment rpt'!$L:$L,$M849,'sys inv movment rpt'!$N:$N,AJ$1)</f>
        <v>0</v>
      </c>
      <c r="AK849" s="86">
        <f>SUMIFS('sys inv movment rpt'!$M:$M,'sys inv movment rpt'!$L:$L,$M849,'sys inv movment rpt'!$N:$N,AK$1)</f>
        <v>0</v>
      </c>
      <c r="AL849" s="86">
        <f>SUMIFS('sys inv movment rpt'!$M:$M,'sys inv movment rpt'!$L:$L,$M849,'sys inv movment rpt'!$N:$N,AL$1)</f>
        <v>0</v>
      </c>
      <c r="AM849" s="86">
        <f>SUMIFS('sys inv movment rpt'!$M:$M,'sys inv movment rpt'!$L:$L,$M849,'sys inv movment rpt'!$N:$N,AM$1)</f>
        <v>0</v>
      </c>
      <c r="AN849" s="86">
        <f>SUMIFS('sys inv movment rpt'!$M:$M,'sys inv movment rpt'!$L:$L,$M849,'sys inv movment rpt'!$N:$N,AN$1)</f>
        <v>0</v>
      </c>
      <c r="AO849" s="86">
        <f>SUMIFS('sys inv movment rpt'!$M:$M,'sys inv movment rpt'!$L:$L,$M849,'sys inv movment rpt'!$N:$N,AO$1)</f>
        <v>0</v>
      </c>
      <c r="AP849" s="86">
        <f>SUMIFS('sys inv movment rpt'!$M:$M,'sys inv movment rpt'!$L:$L,$M849,'sys inv movment rpt'!$N:$N,AP$1)</f>
        <v>0</v>
      </c>
      <c r="AQ849" s="86">
        <f>SUMIFS('sys inv movment rpt'!$M:$M,'sys inv movment rpt'!$L:$L,$M849,'sys inv movment rpt'!$N:$N,AQ$1)</f>
        <v>0</v>
      </c>
      <c r="AR849" s="86">
        <f>SUMIFS('sys inv movment rpt'!$M:$M,'sys inv movment rpt'!$L:$L,$M849,'sys inv movment rpt'!$N:$N,AR$1)</f>
        <v>0</v>
      </c>
      <c r="AS849" s="86">
        <f>SUMIFS('sys inv movment rpt'!$M:$M,'sys inv movment rpt'!$L:$L,$M849,'sys inv movment rpt'!$N:$N,AS$1)</f>
        <v>0</v>
      </c>
      <c r="AT849" s="86">
        <f>SUMIFS('sys inv movment rpt'!$M:$M,'sys inv movment rpt'!$L:$L,$M849,'sys inv movment rpt'!$N:$N,AT$1)</f>
        <v>0</v>
      </c>
      <c r="AU849" s="86">
        <f>SUMIFS('sys inv movment rpt'!$M:$M,'sys inv movment rpt'!$L:$L,$M849,'sys inv movment rpt'!$N:$N,AU$1)</f>
        <v>0</v>
      </c>
      <c r="AV849" s="86">
        <f>SUMIFS('sys inv movment rpt'!$M:$M,'sys inv movment rpt'!$L:$L,$M849,'sys inv movment rpt'!$N:$N,AV$1)</f>
        <v>0</v>
      </c>
      <c r="AW849" s="87" t="str">
        <f>IFERROR(VLOOKUP(A849,'sys-backorder details'!E:U,17,0),"-")</f>
        <v>-</v>
      </c>
      <c r="AX849" s="87" t="str">
        <f>IF(K849&gt;1,VLOOKUP(A849,'settings-routing'!A:I,9,0),"")</f>
        <v/>
      </c>
    </row>
    <row r="850" ht="12.75" hidden="1" customHeight="1">
      <c r="A850" s="15" t="s">
        <v>1834</v>
      </c>
      <c r="B850" s="15" t="s">
        <v>1835</v>
      </c>
      <c r="C850" s="50">
        <f t="shared" si="2"/>
        <v>0</v>
      </c>
      <c r="D850" s="80">
        <f>SUMIF('Stocks 101-111'!$J:$J,'item dashboard'!A850,'Stocks 101-111'!K:K)</f>
        <v>0</v>
      </c>
      <c r="E850" s="80">
        <f>SUMIF('Stocks 101-111'!$J:$J,'item dashboard'!A850,'Stocks 101-111'!$L:$L)</f>
        <v>0</v>
      </c>
      <c r="F850" s="81">
        <f t="shared" si="3"/>
        <v>0</v>
      </c>
      <c r="G850" s="82">
        <f t="shared" si="4"/>
        <v>0</v>
      </c>
      <c r="H850" s="50">
        <f>SUMIFS('sys-backorder details'!$M:$M,'sys-backorder details'!$E:$E,'item dashboard'!A850,'sys-backorder details'!$V:$V,"")</f>
        <v>0</v>
      </c>
      <c r="I850" s="83">
        <f>SUMIF('settings-routing'!$I:$I,'item dashboard'!A850,'settings-routing'!$O:$O)</f>
        <v>0</v>
      </c>
      <c r="J850" s="50">
        <f>SUMIFS('sys-backorder details'!$M:$M,'sys-backorder details'!$E:$E,'item dashboard'!A850,'sys-backorder details'!$V:$V,"Call off")</f>
        <v>0</v>
      </c>
      <c r="K850" s="84">
        <f t="shared" si="5"/>
        <v>0</v>
      </c>
      <c r="L850" s="84">
        <f>SUMIF('Production Plan'!$E:$E,'item dashboard'!A850,'Production Plan'!$N:$N)</f>
        <v>0</v>
      </c>
      <c r="M850" s="85" t="str">
        <f t="shared" si="6"/>
        <v>BL-500ANG-BL46-500ml Blue Angular Bottle</v>
      </c>
      <c r="N850" s="86">
        <f>SUMIFS('sys inv movment rpt'!$M:$M,'sys inv movment rpt'!$L:$L,$M850,'sys inv movment rpt'!$N:$N,N$1)</f>
        <v>0</v>
      </c>
      <c r="O850" s="86">
        <f>SUMIFS('sys inv movment rpt'!$M:$M,'sys inv movment rpt'!$L:$L,$M850,'sys inv movment rpt'!$N:$N,O$1)</f>
        <v>0</v>
      </c>
      <c r="P850" s="86">
        <f>SUMIFS('sys inv movment rpt'!$M:$M,'sys inv movment rpt'!$L:$L,$M850,'sys inv movment rpt'!$N:$N,P$1)</f>
        <v>0</v>
      </c>
      <c r="Q850" s="86">
        <f>SUMIFS('sys inv movment rpt'!$M:$M,'sys inv movment rpt'!$L:$L,$M850,'sys inv movment rpt'!$N:$N,Q$1)</f>
        <v>0</v>
      </c>
      <c r="R850" s="86">
        <f>SUMIFS('sys inv movment rpt'!$M:$M,'sys inv movment rpt'!$L:$L,$M850,'sys inv movment rpt'!$N:$N,R$1)</f>
        <v>0</v>
      </c>
      <c r="S850" s="86">
        <f>SUMIFS('sys inv movment rpt'!$M:$M,'sys inv movment rpt'!$L:$L,$M850,'sys inv movment rpt'!$N:$N,S$1)</f>
        <v>0</v>
      </c>
      <c r="T850" s="86">
        <f>SUMIFS('sys inv movment rpt'!$M:$M,'sys inv movment rpt'!$L:$L,$M850,'sys inv movment rpt'!$N:$N,T$1)</f>
        <v>0</v>
      </c>
      <c r="U850" s="86">
        <f>SUMIFS('sys inv movment rpt'!$M:$M,'sys inv movment rpt'!$L:$L,$M850,'sys inv movment rpt'!$N:$N,U$1)</f>
        <v>0</v>
      </c>
      <c r="V850" s="86">
        <f>SUMIFS('sys inv movment rpt'!$M:$M,'sys inv movment rpt'!$L:$L,$M850,'sys inv movment rpt'!$N:$N,V$1)</f>
        <v>0</v>
      </c>
      <c r="W850" s="86">
        <f>SUMIFS('sys inv movment rpt'!$M:$M,'sys inv movment rpt'!$L:$L,$M850,'sys inv movment rpt'!$N:$N,W$1)</f>
        <v>0</v>
      </c>
      <c r="X850" s="86">
        <f>SUMIFS('sys inv movment rpt'!$M:$M,'sys inv movment rpt'!$L:$L,$M850,'sys inv movment rpt'!$N:$N,X$1)</f>
        <v>0</v>
      </c>
      <c r="Y850" s="86">
        <f>SUMIFS('sys inv movment rpt'!$M:$M,'sys inv movment rpt'!$L:$L,$M850,'sys inv movment rpt'!$N:$N,Y$1)</f>
        <v>0</v>
      </c>
      <c r="Z850" s="86">
        <f>SUMIFS('sys inv movment rpt'!$M:$M,'sys inv movment rpt'!$L:$L,$M850,'sys inv movment rpt'!$N:$N,Z$1)</f>
        <v>0</v>
      </c>
      <c r="AA850" s="86">
        <f>SUMIFS('sys inv movment rpt'!$M:$M,'sys inv movment rpt'!$L:$L,$M850,'sys inv movment rpt'!$N:$N,AA$1)</f>
        <v>0</v>
      </c>
      <c r="AB850" s="86">
        <f>SUMIFS('sys inv movment rpt'!$M:$M,'sys inv movment rpt'!$L:$L,$M850,'sys inv movment rpt'!$N:$N,AB$1)</f>
        <v>0</v>
      </c>
      <c r="AC850" s="86">
        <f>SUMIFS('sys inv movment rpt'!$M:$M,'sys inv movment rpt'!$L:$L,$M850,'sys inv movment rpt'!$N:$N,AC$1)</f>
        <v>0</v>
      </c>
      <c r="AD850" s="86">
        <f>SUMIFS('sys inv movment rpt'!$M:$M,'sys inv movment rpt'!$L:$L,$M850,'sys inv movment rpt'!$N:$N,AD$1)</f>
        <v>0</v>
      </c>
      <c r="AE850" s="86">
        <f>SUMIFS('sys inv movment rpt'!$M:$M,'sys inv movment rpt'!$L:$L,$M850,'sys inv movment rpt'!$N:$N,AE$1)</f>
        <v>0</v>
      </c>
      <c r="AF850" s="86">
        <f>SUMIFS('sys inv movment rpt'!$M:$M,'sys inv movment rpt'!$L:$L,$M850,'sys inv movment rpt'!$N:$N,AF$1)</f>
        <v>0</v>
      </c>
      <c r="AG850" s="86">
        <f>SUMIFS('sys inv movment rpt'!$M:$M,'sys inv movment rpt'!$L:$L,$M850,'sys inv movment rpt'!$N:$N,AG$1)</f>
        <v>0</v>
      </c>
      <c r="AH850" s="86">
        <f>SUMIFS('sys inv movment rpt'!$M:$M,'sys inv movment rpt'!$L:$L,$M850,'sys inv movment rpt'!$N:$N,AH$1)</f>
        <v>0</v>
      </c>
      <c r="AI850" s="86">
        <f>SUMIFS('sys inv movment rpt'!$M:$M,'sys inv movment rpt'!$L:$L,$M850,'sys inv movment rpt'!$N:$N,AI$1)</f>
        <v>0</v>
      </c>
      <c r="AJ850" s="86">
        <f>SUMIFS('sys inv movment rpt'!$M:$M,'sys inv movment rpt'!$L:$L,$M850,'sys inv movment rpt'!$N:$N,AJ$1)</f>
        <v>0</v>
      </c>
      <c r="AK850" s="86">
        <f>SUMIFS('sys inv movment rpt'!$M:$M,'sys inv movment rpt'!$L:$L,$M850,'sys inv movment rpt'!$N:$N,AK$1)</f>
        <v>0</v>
      </c>
      <c r="AL850" s="86">
        <f>SUMIFS('sys inv movment rpt'!$M:$M,'sys inv movment rpt'!$L:$L,$M850,'sys inv movment rpt'!$N:$N,AL$1)</f>
        <v>0</v>
      </c>
      <c r="AM850" s="86">
        <f>SUMIFS('sys inv movment rpt'!$M:$M,'sys inv movment rpt'!$L:$L,$M850,'sys inv movment rpt'!$N:$N,AM$1)</f>
        <v>0</v>
      </c>
      <c r="AN850" s="86">
        <f>SUMIFS('sys inv movment rpt'!$M:$M,'sys inv movment rpt'!$L:$L,$M850,'sys inv movment rpt'!$N:$N,AN$1)</f>
        <v>0</v>
      </c>
      <c r="AO850" s="86">
        <f>SUMIFS('sys inv movment rpt'!$M:$M,'sys inv movment rpt'!$L:$L,$M850,'sys inv movment rpt'!$N:$N,AO$1)</f>
        <v>0</v>
      </c>
      <c r="AP850" s="86">
        <f>SUMIFS('sys inv movment rpt'!$M:$M,'sys inv movment rpt'!$L:$L,$M850,'sys inv movment rpt'!$N:$N,AP$1)</f>
        <v>0</v>
      </c>
      <c r="AQ850" s="86">
        <f>SUMIFS('sys inv movment rpt'!$M:$M,'sys inv movment rpt'!$L:$L,$M850,'sys inv movment rpt'!$N:$N,AQ$1)</f>
        <v>0</v>
      </c>
      <c r="AR850" s="86">
        <f>SUMIFS('sys inv movment rpt'!$M:$M,'sys inv movment rpt'!$L:$L,$M850,'sys inv movment rpt'!$N:$N,AR$1)</f>
        <v>0</v>
      </c>
      <c r="AS850" s="86">
        <f>SUMIFS('sys inv movment rpt'!$M:$M,'sys inv movment rpt'!$L:$L,$M850,'sys inv movment rpt'!$N:$N,AS$1)</f>
        <v>0</v>
      </c>
      <c r="AT850" s="86">
        <f>SUMIFS('sys inv movment rpt'!$M:$M,'sys inv movment rpt'!$L:$L,$M850,'sys inv movment rpt'!$N:$N,AT$1)</f>
        <v>0</v>
      </c>
      <c r="AU850" s="86">
        <f>SUMIFS('sys inv movment rpt'!$M:$M,'sys inv movment rpt'!$L:$L,$M850,'sys inv movment rpt'!$N:$N,AU$1)</f>
        <v>0</v>
      </c>
      <c r="AV850" s="86">
        <f>SUMIFS('sys inv movment rpt'!$M:$M,'sys inv movment rpt'!$L:$L,$M850,'sys inv movment rpt'!$N:$N,AV$1)</f>
        <v>0</v>
      </c>
      <c r="AW850" s="87" t="str">
        <f>IFERROR(VLOOKUP(A850,'sys-backorder details'!E:U,17,0),"-")</f>
        <v>-</v>
      </c>
      <c r="AX850" s="87" t="str">
        <f>IF(K850&gt;1,VLOOKUP(A850,'settings-routing'!A:I,9,0),"")</f>
        <v/>
      </c>
    </row>
    <row r="851" ht="12.75" hidden="1" customHeight="1">
      <c r="A851" s="50" t="s">
        <v>1836</v>
      </c>
      <c r="B851" s="50" t="s">
        <v>1837</v>
      </c>
      <c r="C851" s="50">
        <f t="shared" si="2"/>
        <v>0</v>
      </c>
      <c r="D851" s="80">
        <f>SUMIF('Stocks 101-111'!$J:$J,'item dashboard'!A851,'Stocks 101-111'!K:K)</f>
        <v>0</v>
      </c>
      <c r="E851" s="80">
        <f>SUMIF('Stocks 101-111'!$J:$J,'item dashboard'!A851,'Stocks 101-111'!$L:$L)</f>
        <v>0</v>
      </c>
      <c r="F851" s="81">
        <f t="shared" si="3"/>
        <v>0</v>
      </c>
      <c r="G851" s="82">
        <f t="shared" si="4"/>
        <v>0</v>
      </c>
      <c r="H851" s="50">
        <f>SUMIFS('sys-backorder details'!$M:$M,'sys-backorder details'!$E:$E,'item dashboard'!A851,'sys-backorder details'!$V:$V,"")</f>
        <v>0</v>
      </c>
      <c r="I851" s="83">
        <f>SUMIF('settings-routing'!$I:$I,'item dashboard'!A851,'settings-routing'!$O:$O)</f>
        <v>0</v>
      </c>
      <c r="J851" s="50">
        <f>SUMIFS('sys-backorder details'!$M:$M,'sys-backorder details'!$E:$E,'item dashboard'!A851,'sys-backorder details'!$V:$V,"Call off")</f>
        <v>0</v>
      </c>
      <c r="K851" s="84">
        <f t="shared" si="5"/>
        <v>0</v>
      </c>
      <c r="L851" s="84">
        <f>SUMIF('Production Plan'!$E:$E,'item dashboard'!A851,'Production Plan'!$N:$N)</f>
        <v>0</v>
      </c>
      <c r="M851" s="85" t="str">
        <f t="shared" si="6"/>
        <v>BL-500ANG-PUR46-500 ml Purple Angular Bottle</v>
      </c>
      <c r="N851" s="86">
        <f>SUMIFS('sys inv movment rpt'!$M:$M,'sys inv movment rpt'!$L:$L,$M851,'sys inv movment rpt'!$N:$N,N$1)</f>
        <v>0</v>
      </c>
      <c r="O851" s="86">
        <f>SUMIFS('sys inv movment rpt'!$M:$M,'sys inv movment rpt'!$L:$L,$M851,'sys inv movment rpt'!$N:$N,O$1)</f>
        <v>0</v>
      </c>
      <c r="P851" s="86">
        <f>SUMIFS('sys inv movment rpt'!$M:$M,'sys inv movment rpt'!$L:$L,$M851,'sys inv movment rpt'!$N:$N,P$1)</f>
        <v>0</v>
      </c>
      <c r="Q851" s="86">
        <f>SUMIFS('sys inv movment rpt'!$M:$M,'sys inv movment rpt'!$L:$L,$M851,'sys inv movment rpt'!$N:$N,Q$1)</f>
        <v>0</v>
      </c>
      <c r="R851" s="86">
        <f>SUMIFS('sys inv movment rpt'!$M:$M,'sys inv movment rpt'!$L:$L,$M851,'sys inv movment rpt'!$N:$N,R$1)</f>
        <v>0</v>
      </c>
      <c r="S851" s="86">
        <f>SUMIFS('sys inv movment rpt'!$M:$M,'sys inv movment rpt'!$L:$L,$M851,'sys inv movment rpt'!$N:$N,S$1)</f>
        <v>0</v>
      </c>
      <c r="T851" s="86">
        <f>SUMIFS('sys inv movment rpt'!$M:$M,'sys inv movment rpt'!$L:$L,$M851,'sys inv movment rpt'!$N:$N,T$1)</f>
        <v>0</v>
      </c>
      <c r="U851" s="86">
        <f>SUMIFS('sys inv movment rpt'!$M:$M,'sys inv movment rpt'!$L:$L,$M851,'sys inv movment rpt'!$N:$N,U$1)</f>
        <v>0</v>
      </c>
      <c r="V851" s="86">
        <f>SUMIFS('sys inv movment rpt'!$M:$M,'sys inv movment rpt'!$L:$L,$M851,'sys inv movment rpt'!$N:$N,V$1)</f>
        <v>0</v>
      </c>
      <c r="W851" s="86">
        <f>SUMIFS('sys inv movment rpt'!$M:$M,'sys inv movment rpt'!$L:$L,$M851,'sys inv movment rpt'!$N:$N,W$1)</f>
        <v>0</v>
      </c>
      <c r="X851" s="86">
        <f>SUMIFS('sys inv movment rpt'!$M:$M,'sys inv movment rpt'!$L:$L,$M851,'sys inv movment rpt'!$N:$N,X$1)</f>
        <v>0</v>
      </c>
      <c r="Y851" s="86">
        <f>SUMIFS('sys inv movment rpt'!$M:$M,'sys inv movment rpt'!$L:$L,$M851,'sys inv movment rpt'!$N:$N,Y$1)</f>
        <v>0</v>
      </c>
      <c r="Z851" s="86">
        <f>SUMIFS('sys inv movment rpt'!$M:$M,'sys inv movment rpt'!$L:$L,$M851,'sys inv movment rpt'!$N:$N,Z$1)</f>
        <v>0</v>
      </c>
      <c r="AA851" s="86">
        <f>SUMIFS('sys inv movment rpt'!$M:$M,'sys inv movment rpt'!$L:$L,$M851,'sys inv movment rpt'!$N:$N,AA$1)</f>
        <v>0</v>
      </c>
      <c r="AB851" s="86">
        <f>SUMIFS('sys inv movment rpt'!$M:$M,'sys inv movment rpt'!$L:$L,$M851,'sys inv movment rpt'!$N:$N,AB$1)</f>
        <v>0</v>
      </c>
      <c r="AC851" s="86">
        <f>SUMIFS('sys inv movment rpt'!$M:$M,'sys inv movment rpt'!$L:$L,$M851,'sys inv movment rpt'!$N:$N,AC$1)</f>
        <v>0</v>
      </c>
      <c r="AD851" s="86">
        <f>SUMIFS('sys inv movment rpt'!$M:$M,'sys inv movment rpt'!$L:$L,$M851,'sys inv movment rpt'!$N:$N,AD$1)</f>
        <v>0</v>
      </c>
      <c r="AE851" s="86">
        <f>SUMIFS('sys inv movment rpt'!$M:$M,'sys inv movment rpt'!$L:$L,$M851,'sys inv movment rpt'!$N:$N,AE$1)</f>
        <v>0</v>
      </c>
      <c r="AF851" s="86">
        <f>SUMIFS('sys inv movment rpt'!$M:$M,'sys inv movment rpt'!$L:$L,$M851,'sys inv movment rpt'!$N:$N,AF$1)</f>
        <v>0</v>
      </c>
      <c r="AG851" s="86">
        <f>SUMIFS('sys inv movment rpt'!$M:$M,'sys inv movment rpt'!$L:$L,$M851,'sys inv movment rpt'!$N:$N,AG$1)</f>
        <v>0</v>
      </c>
      <c r="AH851" s="86">
        <f>SUMIFS('sys inv movment rpt'!$M:$M,'sys inv movment rpt'!$L:$L,$M851,'sys inv movment rpt'!$N:$N,AH$1)</f>
        <v>0</v>
      </c>
      <c r="AI851" s="86">
        <f>SUMIFS('sys inv movment rpt'!$M:$M,'sys inv movment rpt'!$L:$L,$M851,'sys inv movment rpt'!$N:$N,AI$1)</f>
        <v>0</v>
      </c>
      <c r="AJ851" s="86">
        <f>SUMIFS('sys inv movment rpt'!$M:$M,'sys inv movment rpt'!$L:$L,$M851,'sys inv movment rpt'!$N:$N,AJ$1)</f>
        <v>0</v>
      </c>
      <c r="AK851" s="86">
        <f>SUMIFS('sys inv movment rpt'!$M:$M,'sys inv movment rpt'!$L:$L,$M851,'sys inv movment rpt'!$N:$N,AK$1)</f>
        <v>0</v>
      </c>
      <c r="AL851" s="86">
        <f>SUMIFS('sys inv movment rpt'!$M:$M,'sys inv movment rpt'!$L:$L,$M851,'sys inv movment rpt'!$N:$N,AL$1)</f>
        <v>0</v>
      </c>
      <c r="AM851" s="86">
        <f>SUMIFS('sys inv movment rpt'!$M:$M,'sys inv movment rpt'!$L:$L,$M851,'sys inv movment rpt'!$N:$N,AM$1)</f>
        <v>0</v>
      </c>
      <c r="AN851" s="86">
        <f>SUMIFS('sys inv movment rpt'!$M:$M,'sys inv movment rpt'!$L:$L,$M851,'sys inv movment rpt'!$N:$N,AN$1)</f>
        <v>0</v>
      </c>
      <c r="AO851" s="86">
        <f>SUMIFS('sys inv movment rpt'!$M:$M,'sys inv movment rpt'!$L:$L,$M851,'sys inv movment rpt'!$N:$N,AO$1)</f>
        <v>0</v>
      </c>
      <c r="AP851" s="86">
        <f>SUMIFS('sys inv movment rpt'!$M:$M,'sys inv movment rpt'!$L:$L,$M851,'sys inv movment rpt'!$N:$N,AP$1)</f>
        <v>0</v>
      </c>
      <c r="AQ851" s="86">
        <f>SUMIFS('sys inv movment rpt'!$M:$M,'sys inv movment rpt'!$L:$L,$M851,'sys inv movment rpt'!$N:$N,AQ$1)</f>
        <v>0</v>
      </c>
      <c r="AR851" s="86">
        <f>SUMIFS('sys inv movment rpt'!$M:$M,'sys inv movment rpt'!$L:$L,$M851,'sys inv movment rpt'!$N:$N,AR$1)</f>
        <v>0</v>
      </c>
      <c r="AS851" s="86">
        <f>SUMIFS('sys inv movment rpt'!$M:$M,'sys inv movment rpt'!$L:$L,$M851,'sys inv movment rpt'!$N:$N,AS$1)</f>
        <v>0</v>
      </c>
      <c r="AT851" s="86">
        <f>SUMIFS('sys inv movment rpt'!$M:$M,'sys inv movment rpt'!$L:$L,$M851,'sys inv movment rpt'!$N:$N,AT$1)</f>
        <v>0</v>
      </c>
      <c r="AU851" s="86">
        <f>SUMIFS('sys inv movment rpt'!$M:$M,'sys inv movment rpt'!$L:$L,$M851,'sys inv movment rpt'!$N:$N,AU$1)</f>
        <v>0</v>
      </c>
      <c r="AV851" s="86">
        <f>SUMIFS('sys inv movment rpt'!$M:$M,'sys inv movment rpt'!$L:$L,$M851,'sys inv movment rpt'!$N:$N,AV$1)</f>
        <v>0</v>
      </c>
      <c r="AW851" s="87" t="str">
        <f>IFERROR(VLOOKUP(A851,'sys-backorder details'!E:U,17,0),"-")</f>
        <v>-</v>
      </c>
      <c r="AX851" s="87" t="str">
        <f>IF(K851&gt;1,VLOOKUP(A851,'settings-routing'!A:I,9,0),"")</f>
        <v/>
      </c>
    </row>
    <row r="852" ht="12.75" hidden="1" customHeight="1">
      <c r="A852" s="50" t="s">
        <v>1838</v>
      </c>
      <c r="B852" s="50" t="s">
        <v>1839</v>
      </c>
      <c r="C852" s="50">
        <f t="shared" si="2"/>
        <v>0</v>
      </c>
      <c r="D852" s="80">
        <f>SUMIF('Stocks 101-111'!$J:$J,'item dashboard'!A852,'Stocks 101-111'!K:K)</f>
        <v>0</v>
      </c>
      <c r="E852" s="80">
        <f>SUMIF('Stocks 101-111'!$J:$J,'item dashboard'!A852,'Stocks 101-111'!$L:$L)</f>
        <v>0</v>
      </c>
      <c r="F852" s="81">
        <f t="shared" si="3"/>
        <v>0</v>
      </c>
      <c r="G852" s="82">
        <f t="shared" si="4"/>
        <v>0</v>
      </c>
      <c r="H852" s="50">
        <f>SUMIFS('sys-backorder details'!$M:$M,'sys-backorder details'!$E:$E,'item dashboard'!A852,'sys-backorder details'!$V:$V,"")</f>
        <v>0</v>
      </c>
      <c r="I852" s="83">
        <f>SUMIF('settings-routing'!$I:$I,'item dashboard'!A852,'settings-routing'!$O:$O)</f>
        <v>0</v>
      </c>
      <c r="J852" s="50">
        <f>SUMIFS('sys-backorder details'!$M:$M,'sys-backorder details'!$E:$E,'item dashboard'!A852,'sys-backorder details'!$V:$V,"Call off")</f>
        <v>0</v>
      </c>
      <c r="K852" s="84">
        <f t="shared" si="5"/>
        <v>0</v>
      </c>
      <c r="L852" s="84">
        <f>SUMIF('Production Plan'!$E:$E,'item dashboard'!A852,'Production Plan'!$N:$N)</f>
        <v>0</v>
      </c>
      <c r="M852" s="85" t="str">
        <f t="shared" si="6"/>
        <v>BL-500ANG-YL46-500ml Yellow Angular Bottle</v>
      </c>
      <c r="N852" s="86">
        <f>SUMIFS('sys inv movment rpt'!$M:$M,'sys inv movment rpt'!$L:$L,$M852,'sys inv movment rpt'!$N:$N,N$1)</f>
        <v>0</v>
      </c>
      <c r="O852" s="86">
        <f>SUMIFS('sys inv movment rpt'!$M:$M,'sys inv movment rpt'!$L:$L,$M852,'sys inv movment rpt'!$N:$N,O$1)</f>
        <v>0</v>
      </c>
      <c r="P852" s="86">
        <f>SUMIFS('sys inv movment rpt'!$M:$M,'sys inv movment rpt'!$L:$L,$M852,'sys inv movment rpt'!$N:$N,P$1)</f>
        <v>0</v>
      </c>
      <c r="Q852" s="86">
        <f>SUMIFS('sys inv movment rpt'!$M:$M,'sys inv movment rpt'!$L:$L,$M852,'sys inv movment rpt'!$N:$N,Q$1)</f>
        <v>0</v>
      </c>
      <c r="R852" s="86">
        <f>SUMIFS('sys inv movment rpt'!$M:$M,'sys inv movment rpt'!$L:$L,$M852,'sys inv movment rpt'!$N:$N,R$1)</f>
        <v>0</v>
      </c>
      <c r="S852" s="86">
        <f>SUMIFS('sys inv movment rpt'!$M:$M,'sys inv movment rpt'!$L:$L,$M852,'sys inv movment rpt'!$N:$N,S$1)</f>
        <v>0</v>
      </c>
      <c r="T852" s="86">
        <f>SUMIFS('sys inv movment rpt'!$M:$M,'sys inv movment rpt'!$L:$L,$M852,'sys inv movment rpt'!$N:$N,T$1)</f>
        <v>0</v>
      </c>
      <c r="U852" s="86">
        <f>SUMIFS('sys inv movment rpt'!$M:$M,'sys inv movment rpt'!$L:$L,$M852,'sys inv movment rpt'!$N:$N,U$1)</f>
        <v>0</v>
      </c>
      <c r="V852" s="86">
        <f>SUMIFS('sys inv movment rpt'!$M:$M,'sys inv movment rpt'!$L:$L,$M852,'sys inv movment rpt'!$N:$N,V$1)</f>
        <v>0</v>
      </c>
      <c r="W852" s="86">
        <f>SUMIFS('sys inv movment rpt'!$M:$M,'sys inv movment rpt'!$L:$L,$M852,'sys inv movment rpt'!$N:$N,W$1)</f>
        <v>0</v>
      </c>
      <c r="X852" s="86">
        <f>SUMIFS('sys inv movment rpt'!$M:$M,'sys inv movment rpt'!$L:$L,$M852,'sys inv movment rpt'!$N:$N,X$1)</f>
        <v>0</v>
      </c>
      <c r="Y852" s="86">
        <f>SUMIFS('sys inv movment rpt'!$M:$M,'sys inv movment rpt'!$L:$L,$M852,'sys inv movment rpt'!$N:$N,Y$1)</f>
        <v>0</v>
      </c>
      <c r="Z852" s="86">
        <f>SUMIFS('sys inv movment rpt'!$M:$M,'sys inv movment rpt'!$L:$L,$M852,'sys inv movment rpt'!$N:$N,Z$1)</f>
        <v>0</v>
      </c>
      <c r="AA852" s="86">
        <f>SUMIFS('sys inv movment rpt'!$M:$M,'sys inv movment rpt'!$L:$L,$M852,'sys inv movment rpt'!$N:$N,AA$1)</f>
        <v>0</v>
      </c>
      <c r="AB852" s="86">
        <f>SUMIFS('sys inv movment rpt'!$M:$M,'sys inv movment rpt'!$L:$L,$M852,'sys inv movment rpt'!$N:$N,AB$1)</f>
        <v>0</v>
      </c>
      <c r="AC852" s="86">
        <f>SUMIFS('sys inv movment rpt'!$M:$M,'sys inv movment rpt'!$L:$L,$M852,'sys inv movment rpt'!$N:$N,AC$1)</f>
        <v>0</v>
      </c>
      <c r="AD852" s="86">
        <f>SUMIFS('sys inv movment rpt'!$M:$M,'sys inv movment rpt'!$L:$L,$M852,'sys inv movment rpt'!$N:$N,AD$1)</f>
        <v>0</v>
      </c>
      <c r="AE852" s="86">
        <f>SUMIFS('sys inv movment rpt'!$M:$M,'sys inv movment rpt'!$L:$L,$M852,'sys inv movment rpt'!$N:$N,AE$1)</f>
        <v>0</v>
      </c>
      <c r="AF852" s="86">
        <f>SUMIFS('sys inv movment rpt'!$M:$M,'sys inv movment rpt'!$L:$L,$M852,'sys inv movment rpt'!$N:$N,AF$1)</f>
        <v>0</v>
      </c>
      <c r="AG852" s="86">
        <f>SUMIFS('sys inv movment rpt'!$M:$M,'sys inv movment rpt'!$L:$L,$M852,'sys inv movment rpt'!$N:$N,AG$1)</f>
        <v>0</v>
      </c>
      <c r="AH852" s="86">
        <f>SUMIFS('sys inv movment rpt'!$M:$M,'sys inv movment rpt'!$L:$L,$M852,'sys inv movment rpt'!$N:$N,AH$1)</f>
        <v>0</v>
      </c>
      <c r="AI852" s="86">
        <f>SUMIFS('sys inv movment rpt'!$M:$M,'sys inv movment rpt'!$L:$L,$M852,'sys inv movment rpt'!$N:$N,AI$1)</f>
        <v>0</v>
      </c>
      <c r="AJ852" s="86">
        <f>SUMIFS('sys inv movment rpt'!$M:$M,'sys inv movment rpt'!$L:$L,$M852,'sys inv movment rpt'!$N:$N,AJ$1)</f>
        <v>0</v>
      </c>
      <c r="AK852" s="86">
        <f>SUMIFS('sys inv movment rpt'!$M:$M,'sys inv movment rpt'!$L:$L,$M852,'sys inv movment rpt'!$N:$N,AK$1)</f>
        <v>0</v>
      </c>
      <c r="AL852" s="86">
        <f>SUMIFS('sys inv movment rpt'!$M:$M,'sys inv movment rpt'!$L:$L,$M852,'sys inv movment rpt'!$N:$N,AL$1)</f>
        <v>0</v>
      </c>
      <c r="AM852" s="86">
        <f>SUMIFS('sys inv movment rpt'!$M:$M,'sys inv movment rpt'!$L:$L,$M852,'sys inv movment rpt'!$N:$N,AM$1)</f>
        <v>0</v>
      </c>
      <c r="AN852" s="86">
        <f>SUMIFS('sys inv movment rpt'!$M:$M,'sys inv movment rpt'!$L:$L,$M852,'sys inv movment rpt'!$N:$N,AN$1)</f>
        <v>0</v>
      </c>
      <c r="AO852" s="86">
        <f>SUMIFS('sys inv movment rpt'!$M:$M,'sys inv movment rpt'!$L:$L,$M852,'sys inv movment rpt'!$N:$N,AO$1)</f>
        <v>0</v>
      </c>
      <c r="AP852" s="86">
        <f>SUMIFS('sys inv movment rpt'!$M:$M,'sys inv movment rpt'!$L:$L,$M852,'sys inv movment rpt'!$N:$N,AP$1)</f>
        <v>0</v>
      </c>
      <c r="AQ852" s="86">
        <f>SUMIFS('sys inv movment rpt'!$M:$M,'sys inv movment rpt'!$L:$L,$M852,'sys inv movment rpt'!$N:$N,AQ$1)</f>
        <v>0</v>
      </c>
      <c r="AR852" s="86">
        <f>SUMIFS('sys inv movment rpt'!$M:$M,'sys inv movment rpt'!$L:$L,$M852,'sys inv movment rpt'!$N:$N,AR$1)</f>
        <v>0</v>
      </c>
      <c r="AS852" s="86">
        <f>SUMIFS('sys inv movment rpt'!$M:$M,'sys inv movment rpt'!$L:$L,$M852,'sys inv movment rpt'!$N:$N,AS$1)</f>
        <v>0</v>
      </c>
      <c r="AT852" s="86">
        <f>SUMIFS('sys inv movment rpt'!$M:$M,'sys inv movment rpt'!$L:$L,$M852,'sys inv movment rpt'!$N:$N,AT$1)</f>
        <v>0</v>
      </c>
      <c r="AU852" s="86">
        <f>SUMIFS('sys inv movment rpt'!$M:$M,'sys inv movment rpt'!$L:$L,$M852,'sys inv movment rpt'!$N:$N,AU$1)</f>
        <v>0</v>
      </c>
      <c r="AV852" s="86">
        <f>SUMIFS('sys inv movment rpt'!$M:$M,'sys inv movment rpt'!$L:$L,$M852,'sys inv movment rpt'!$N:$N,AV$1)</f>
        <v>0</v>
      </c>
      <c r="AW852" s="87" t="str">
        <f>IFERROR(VLOOKUP(A852,'sys-backorder details'!E:U,17,0),"-")</f>
        <v>-</v>
      </c>
      <c r="AX852" s="87" t="str">
        <f>IF(K852&gt;1,VLOOKUP(A852,'settings-routing'!A:I,9,0),"")</f>
        <v/>
      </c>
    </row>
    <row r="853" ht="12.75" hidden="1" customHeight="1">
      <c r="A853" s="50" t="s">
        <v>1840</v>
      </c>
      <c r="B853" s="50" t="s">
        <v>1841</v>
      </c>
      <c r="C853" s="50">
        <f t="shared" si="2"/>
        <v>0</v>
      </c>
      <c r="D853" s="80">
        <f>SUMIF('Stocks 101-111'!$J:$J,'item dashboard'!A853,'Stocks 101-111'!K:K)</f>
        <v>0</v>
      </c>
      <c r="E853" s="80">
        <f>SUMIF('Stocks 101-111'!$J:$J,'item dashboard'!A853,'Stocks 101-111'!$L:$L)</f>
        <v>0</v>
      </c>
      <c r="F853" s="81">
        <f t="shared" si="3"/>
        <v>0</v>
      </c>
      <c r="G853" s="82">
        <f t="shared" si="4"/>
        <v>0</v>
      </c>
      <c r="H853" s="50">
        <f>SUMIFS('sys-backorder details'!$M:$M,'sys-backorder details'!$E:$E,'item dashboard'!A853,'sys-backorder details'!$V:$V,"")</f>
        <v>0</v>
      </c>
      <c r="I853" s="83">
        <f>SUMIF('settings-routing'!$I:$I,'item dashboard'!A853,'settings-routing'!$O:$O)</f>
        <v>0</v>
      </c>
      <c r="J853" s="50">
        <f>SUMIFS('sys-backorder details'!$M:$M,'sys-backorder details'!$E:$E,'item dashboard'!A853,'sys-backorder details'!$V:$V,"Call off")</f>
        <v>0</v>
      </c>
      <c r="K853" s="84">
        <f t="shared" si="5"/>
        <v>0</v>
      </c>
      <c r="L853" s="84">
        <f>SUMIF('Production Plan'!$E:$E,'item dashboard'!A853,'Production Plan'!$N:$N)</f>
        <v>0</v>
      </c>
      <c r="M853" s="85" t="str">
        <f t="shared" si="6"/>
        <v>B-L500-ANY170-5 Ltr. Coloured jerrycan</v>
      </c>
      <c r="N853" s="86">
        <f>SUMIFS('sys inv movment rpt'!$M:$M,'sys inv movment rpt'!$L:$L,$M853,'sys inv movment rpt'!$N:$N,N$1)</f>
        <v>0</v>
      </c>
      <c r="O853" s="86">
        <f>SUMIFS('sys inv movment rpt'!$M:$M,'sys inv movment rpt'!$L:$L,$M853,'sys inv movment rpt'!$N:$N,O$1)</f>
        <v>0</v>
      </c>
      <c r="P853" s="86">
        <f>SUMIFS('sys inv movment rpt'!$M:$M,'sys inv movment rpt'!$L:$L,$M853,'sys inv movment rpt'!$N:$N,P$1)</f>
        <v>0</v>
      </c>
      <c r="Q853" s="86">
        <f>SUMIFS('sys inv movment rpt'!$M:$M,'sys inv movment rpt'!$L:$L,$M853,'sys inv movment rpt'!$N:$N,Q$1)</f>
        <v>0</v>
      </c>
      <c r="R853" s="86">
        <f>SUMIFS('sys inv movment rpt'!$M:$M,'sys inv movment rpt'!$L:$L,$M853,'sys inv movment rpt'!$N:$N,R$1)</f>
        <v>0</v>
      </c>
      <c r="S853" s="86">
        <f>SUMIFS('sys inv movment rpt'!$M:$M,'sys inv movment rpt'!$L:$L,$M853,'sys inv movment rpt'!$N:$N,S$1)</f>
        <v>0</v>
      </c>
      <c r="T853" s="86">
        <f>SUMIFS('sys inv movment rpt'!$M:$M,'sys inv movment rpt'!$L:$L,$M853,'sys inv movment rpt'!$N:$N,T$1)</f>
        <v>0</v>
      </c>
      <c r="U853" s="86">
        <f>SUMIFS('sys inv movment rpt'!$M:$M,'sys inv movment rpt'!$L:$L,$M853,'sys inv movment rpt'!$N:$N,U$1)</f>
        <v>0</v>
      </c>
      <c r="V853" s="86">
        <f>SUMIFS('sys inv movment rpt'!$M:$M,'sys inv movment rpt'!$L:$L,$M853,'sys inv movment rpt'!$N:$N,V$1)</f>
        <v>0</v>
      </c>
      <c r="W853" s="86">
        <f>SUMIFS('sys inv movment rpt'!$M:$M,'sys inv movment rpt'!$L:$L,$M853,'sys inv movment rpt'!$N:$N,W$1)</f>
        <v>0</v>
      </c>
      <c r="X853" s="86">
        <f>SUMIFS('sys inv movment rpt'!$M:$M,'sys inv movment rpt'!$L:$L,$M853,'sys inv movment rpt'!$N:$N,X$1)</f>
        <v>0</v>
      </c>
      <c r="Y853" s="86">
        <f>SUMIFS('sys inv movment rpt'!$M:$M,'sys inv movment rpt'!$L:$L,$M853,'sys inv movment rpt'!$N:$N,Y$1)</f>
        <v>0</v>
      </c>
      <c r="Z853" s="86">
        <f>SUMIFS('sys inv movment rpt'!$M:$M,'sys inv movment rpt'!$L:$L,$M853,'sys inv movment rpt'!$N:$N,Z$1)</f>
        <v>0</v>
      </c>
      <c r="AA853" s="86">
        <f>SUMIFS('sys inv movment rpt'!$M:$M,'sys inv movment rpt'!$L:$L,$M853,'sys inv movment rpt'!$N:$N,AA$1)</f>
        <v>0</v>
      </c>
      <c r="AB853" s="86">
        <f>SUMIFS('sys inv movment rpt'!$M:$M,'sys inv movment rpt'!$L:$L,$M853,'sys inv movment rpt'!$N:$N,AB$1)</f>
        <v>0</v>
      </c>
      <c r="AC853" s="86">
        <f>SUMIFS('sys inv movment rpt'!$M:$M,'sys inv movment rpt'!$L:$L,$M853,'sys inv movment rpt'!$N:$N,AC$1)</f>
        <v>0</v>
      </c>
      <c r="AD853" s="86">
        <f>SUMIFS('sys inv movment rpt'!$M:$M,'sys inv movment rpt'!$L:$L,$M853,'sys inv movment rpt'!$N:$N,AD$1)</f>
        <v>0</v>
      </c>
      <c r="AE853" s="86">
        <f>SUMIFS('sys inv movment rpt'!$M:$M,'sys inv movment rpt'!$L:$L,$M853,'sys inv movment rpt'!$N:$N,AE$1)</f>
        <v>0</v>
      </c>
      <c r="AF853" s="86">
        <f>SUMIFS('sys inv movment rpt'!$M:$M,'sys inv movment rpt'!$L:$L,$M853,'sys inv movment rpt'!$N:$N,AF$1)</f>
        <v>0</v>
      </c>
      <c r="AG853" s="86">
        <f>SUMIFS('sys inv movment rpt'!$M:$M,'sys inv movment rpt'!$L:$L,$M853,'sys inv movment rpt'!$N:$N,AG$1)</f>
        <v>0</v>
      </c>
      <c r="AH853" s="86">
        <f>SUMIFS('sys inv movment rpt'!$M:$M,'sys inv movment rpt'!$L:$L,$M853,'sys inv movment rpt'!$N:$N,AH$1)</f>
        <v>0</v>
      </c>
      <c r="AI853" s="86">
        <f>SUMIFS('sys inv movment rpt'!$M:$M,'sys inv movment rpt'!$L:$L,$M853,'sys inv movment rpt'!$N:$N,AI$1)</f>
        <v>0</v>
      </c>
      <c r="AJ853" s="86">
        <f>SUMIFS('sys inv movment rpt'!$M:$M,'sys inv movment rpt'!$L:$L,$M853,'sys inv movment rpt'!$N:$N,AJ$1)</f>
        <v>0</v>
      </c>
      <c r="AK853" s="86">
        <f>SUMIFS('sys inv movment rpt'!$M:$M,'sys inv movment rpt'!$L:$L,$M853,'sys inv movment rpt'!$N:$N,AK$1)</f>
        <v>0</v>
      </c>
      <c r="AL853" s="86">
        <f>SUMIFS('sys inv movment rpt'!$M:$M,'sys inv movment rpt'!$L:$L,$M853,'sys inv movment rpt'!$N:$N,AL$1)</f>
        <v>0</v>
      </c>
      <c r="AM853" s="86">
        <f>SUMIFS('sys inv movment rpt'!$M:$M,'sys inv movment rpt'!$L:$L,$M853,'sys inv movment rpt'!$N:$N,AM$1)</f>
        <v>0</v>
      </c>
      <c r="AN853" s="86">
        <f>SUMIFS('sys inv movment rpt'!$M:$M,'sys inv movment rpt'!$L:$L,$M853,'sys inv movment rpt'!$N:$N,AN$1)</f>
        <v>0</v>
      </c>
      <c r="AO853" s="86">
        <f>SUMIFS('sys inv movment rpt'!$M:$M,'sys inv movment rpt'!$L:$L,$M853,'sys inv movment rpt'!$N:$N,AO$1)</f>
        <v>0</v>
      </c>
      <c r="AP853" s="86">
        <f>SUMIFS('sys inv movment rpt'!$M:$M,'sys inv movment rpt'!$L:$L,$M853,'sys inv movment rpt'!$N:$N,AP$1)</f>
        <v>0</v>
      </c>
      <c r="AQ853" s="86">
        <f>SUMIFS('sys inv movment rpt'!$M:$M,'sys inv movment rpt'!$L:$L,$M853,'sys inv movment rpt'!$N:$N,AQ$1)</f>
        <v>0</v>
      </c>
      <c r="AR853" s="86">
        <f>SUMIFS('sys inv movment rpt'!$M:$M,'sys inv movment rpt'!$L:$L,$M853,'sys inv movment rpt'!$N:$N,AR$1)</f>
        <v>0</v>
      </c>
      <c r="AS853" s="86">
        <f>SUMIFS('sys inv movment rpt'!$M:$M,'sys inv movment rpt'!$L:$L,$M853,'sys inv movment rpt'!$N:$N,AS$1)</f>
        <v>0</v>
      </c>
      <c r="AT853" s="86">
        <f>SUMIFS('sys inv movment rpt'!$M:$M,'sys inv movment rpt'!$L:$L,$M853,'sys inv movment rpt'!$N:$N,AT$1)</f>
        <v>0</v>
      </c>
      <c r="AU853" s="86">
        <f>SUMIFS('sys inv movment rpt'!$M:$M,'sys inv movment rpt'!$L:$L,$M853,'sys inv movment rpt'!$N:$N,AU$1)</f>
        <v>0</v>
      </c>
      <c r="AV853" s="86">
        <f>SUMIFS('sys inv movment rpt'!$M:$M,'sys inv movment rpt'!$L:$L,$M853,'sys inv movment rpt'!$N:$N,AV$1)</f>
        <v>0</v>
      </c>
      <c r="AW853" s="87" t="str">
        <f>IFERROR(VLOOKUP(A853,'sys-backorder details'!E:U,17,0),"-")</f>
        <v>-</v>
      </c>
      <c r="AX853" s="87" t="str">
        <f>IF(K853&gt;1,VLOOKUP(A853,'settings-routing'!A:I,9,0),"")</f>
        <v/>
      </c>
    </row>
    <row r="854" ht="12.75" hidden="1" customHeight="1">
      <c r="A854" s="50" t="s">
        <v>1842</v>
      </c>
      <c r="B854" s="50" t="s">
        <v>1843</v>
      </c>
      <c r="C854" s="50">
        <f t="shared" si="2"/>
        <v>0</v>
      </c>
      <c r="D854" s="80">
        <f>SUMIF('Stocks 101-111'!$J:$J,'item dashboard'!A854,'Stocks 101-111'!K:K)</f>
        <v>0</v>
      </c>
      <c r="E854" s="80">
        <f>SUMIF('Stocks 101-111'!$J:$J,'item dashboard'!A854,'Stocks 101-111'!$L:$L)</f>
        <v>0</v>
      </c>
      <c r="F854" s="81">
        <f t="shared" si="3"/>
        <v>0</v>
      </c>
      <c r="G854" s="82">
        <f t="shared" si="4"/>
        <v>0</v>
      </c>
      <c r="H854" s="50">
        <f>SUMIFS('sys-backorder details'!$M:$M,'sys-backorder details'!$E:$E,'item dashboard'!A854,'sys-backorder details'!$V:$V,"")</f>
        <v>0</v>
      </c>
      <c r="I854" s="83">
        <f>SUMIF('settings-routing'!$I:$I,'item dashboard'!A854,'settings-routing'!$O:$O)</f>
        <v>0</v>
      </c>
      <c r="J854" s="50">
        <f>SUMIFS('sys-backorder details'!$M:$M,'sys-backorder details'!$E:$E,'item dashboard'!A854,'sys-backorder details'!$V:$V,"Call off")</f>
        <v>0</v>
      </c>
      <c r="K854" s="84">
        <f t="shared" si="5"/>
        <v>0</v>
      </c>
      <c r="L854" s="84">
        <f>SUMIF('Production Plan'!$E:$E,'item dashboard'!A854,'Production Plan'!$N:$N)</f>
        <v>0</v>
      </c>
      <c r="M854" s="85" t="str">
        <f t="shared" si="6"/>
        <v>B-L500-BK155-5 Ltr. Black jerrican</v>
      </c>
      <c r="N854" s="86">
        <f>SUMIFS('sys inv movment rpt'!$M:$M,'sys inv movment rpt'!$L:$L,$M854,'sys inv movment rpt'!$N:$N,N$1)</f>
        <v>0</v>
      </c>
      <c r="O854" s="86">
        <f>SUMIFS('sys inv movment rpt'!$M:$M,'sys inv movment rpt'!$L:$L,$M854,'sys inv movment rpt'!$N:$N,O$1)</f>
        <v>0</v>
      </c>
      <c r="P854" s="86">
        <f>SUMIFS('sys inv movment rpt'!$M:$M,'sys inv movment rpt'!$L:$L,$M854,'sys inv movment rpt'!$N:$N,P$1)</f>
        <v>0</v>
      </c>
      <c r="Q854" s="86">
        <f>SUMIFS('sys inv movment rpt'!$M:$M,'sys inv movment rpt'!$L:$L,$M854,'sys inv movment rpt'!$N:$N,Q$1)</f>
        <v>0</v>
      </c>
      <c r="R854" s="86">
        <f>SUMIFS('sys inv movment rpt'!$M:$M,'sys inv movment rpt'!$L:$L,$M854,'sys inv movment rpt'!$N:$N,R$1)</f>
        <v>0</v>
      </c>
      <c r="S854" s="86">
        <f>SUMIFS('sys inv movment rpt'!$M:$M,'sys inv movment rpt'!$L:$L,$M854,'sys inv movment rpt'!$N:$N,S$1)</f>
        <v>0</v>
      </c>
      <c r="T854" s="86">
        <f>SUMIFS('sys inv movment rpt'!$M:$M,'sys inv movment rpt'!$L:$L,$M854,'sys inv movment rpt'!$N:$N,T$1)</f>
        <v>0</v>
      </c>
      <c r="U854" s="86">
        <f>SUMIFS('sys inv movment rpt'!$M:$M,'sys inv movment rpt'!$L:$L,$M854,'sys inv movment rpt'!$N:$N,U$1)</f>
        <v>0</v>
      </c>
      <c r="V854" s="86">
        <f>SUMIFS('sys inv movment rpt'!$M:$M,'sys inv movment rpt'!$L:$L,$M854,'sys inv movment rpt'!$N:$N,V$1)</f>
        <v>0</v>
      </c>
      <c r="W854" s="86">
        <f>SUMIFS('sys inv movment rpt'!$M:$M,'sys inv movment rpt'!$L:$L,$M854,'sys inv movment rpt'!$N:$N,W$1)</f>
        <v>0</v>
      </c>
      <c r="X854" s="86">
        <f>SUMIFS('sys inv movment rpt'!$M:$M,'sys inv movment rpt'!$L:$L,$M854,'sys inv movment rpt'!$N:$N,X$1)</f>
        <v>0</v>
      </c>
      <c r="Y854" s="86">
        <f>SUMIFS('sys inv movment rpt'!$M:$M,'sys inv movment rpt'!$L:$L,$M854,'sys inv movment rpt'!$N:$N,Y$1)</f>
        <v>0</v>
      </c>
      <c r="Z854" s="86">
        <f>SUMIFS('sys inv movment rpt'!$M:$M,'sys inv movment rpt'!$L:$L,$M854,'sys inv movment rpt'!$N:$N,Z$1)</f>
        <v>0</v>
      </c>
      <c r="AA854" s="86">
        <f>SUMIFS('sys inv movment rpt'!$M:$M,'sys inv movment rpt'!$L:$L,$M854,'sys inv movment rpt'!$N:$N,AA$1)</f>
        <v>0</v>
      </c>
      <c r="AB854" s="86">
        <f>SUMIFS('sys inv movment rpt'!$M:$M,'sys inv movment rpt'!$L:$L,$M854,'sys inv movment rpt'!$N:$N,AB$1)</f>
        <v>0</v>
      </c>
      <c r="AC854" s="86">
        <f>SUMIFS('sys inv movment rpt'!$M:$M,'sys inv movment rpt'!$L:$L,$M854,'sys inv movment rpt'!$N:$N,AC$1)</f>
        <v>0</v>
      </c>
      <c r="AD854" s="86">
        <f>SUMIFS('sys inv movment rpt'!$M:$M,'sys inv movment rpt'!$L:$L,$M854,'sys inv movment rpt'!$N:$N,AD$1)</f>
        <v>0</v>
      </c>
      <c r="AE854" s="86">
        <f>SUMIFS('sys inv movment rpt'!$M:$M,'sys inv movment rpt'!$L:$L,$M854,'sys inv movment rpt'!$N:$N,AE$1)</f>
        <v>0</v>
      </c>
      <c r="AF854" s="86">
        <f>SUMIFS('sys inv movment rpt'!$M:$M,'sys inv movment rpt'!$L:$L,$M854,'sys inv movment rpt'!$N:$N,AF$1)</f>
        <v>0</v>
      </c>
      <c r="AG854" s="86">
        <f>SUMIFS('sys inv movment rpt'!$M:$M,'sys inv movment rpt'!$L:$L,$M854,'sys inv movment rpt'!$N:$N,AG$1)</f>
        <v>0</v>
      </c>
      <c r="AH854" s="86">
        <f>SUMIFS('sys inv movment rpt'!$M:$M,'sys inv movment rpt'!$L:$L,$M854,'sys inv movment rpt'!$N:$N,AH$1)</f>
        <v>0</v>
      </c>
      <c r="AI854" s="86">
        <f>SUMIFS('sys inv movment rpt'!$M:$M,'sys inv movment rpt'!$L:$L,$M854,'sys inv movment rpt'!$N:$N,AI$1)</f>
        <v>0</v>
      </c>
      <c r="AJ854" s="86">
        <f>SUMIFS('sys inv movment rpt'!$M:$M,'sys inv movment rpt'!$L:$L,$M854,'sys inv movment rpt'!$N:$N,AJ$1)</f>
        <v>0</v>
      </c>
      <c r="AK854" s="86">
        <f>SUMIFS('sys inv movment rpt'!$M:$M,'sys inv movment rpt'!$L:$L,$M854,'sys inv movment rpt'!$N:$N,AK$1)</f>
        <v>0</v>
      </c>
      <c r="AL854" s="86">
        <f>SUMIFS('sys inv movment rpt'!$M:$M,'sys inv movment rpt'!$L:$L,$M854,'sys inv movment rpt'!$N:$N,AL$1)</f>
        <v>0</v>
      </c>
      <c r="AM854" s="86">
        <f>SUMIFS('sys inv movment rpt'!$M:$M,'sys inv movment rpt'!$L:$L,$M854,'sys inv movment rpt'!$N:$N,AM$1)</f>
        <v>0</v>
      </c>
      <c r="AN854" s="86">
        <f>SUMIFS('sys inv movment rpt'!$M:$M,'sys inv movment rpt'!$L:$L,$M854,'sys inv movment rpt'!$N:$N,AN$1)</f>
        <v>0</v>
      </c>
      <c r="AO854" s="86">
        <f>SUMIFS('sys inv movment rpt'!$M:$M,'sys inv movment rpt'!$L:$L,$M854,'sys inv movment rpt'!$N:$N,AO$1)</f>
        <v>0</v>
      </c>
      <c r="AP854" s="86">
        <f>SUMIFS('sys inv movment rpt'!$M:$M,'sys inv movment rpt'!$L:$L,$M854,'sys inv movment rpt'!$N:$N,AP$1)</f>
        <v>0</v>
      </c>
      <c r="AQ854" s="86">
        <f>SUMIFS('sys inv movment rpt'!$M:$M,'sys inv movment rpt'!$L:$L,$M854,'sys inv movment rpt'!$N:$N,AQ$1)</f>
        <v>0</v>
      </c>
      <c r="AR854" s="86">
        <f>SUMIFS('sys inv movment rpt'!$M:$M,'sys inv movment rpt'!$L:$L,$M854,'sys inv movment rpt'!$N:$N,AR$1)</f>
        <v>0</v>
      </c>
      <c r="AS854" s="86">
        <f>SUMIFS('sys inv movment rpt'!$M:$M,'sys inv movment rpt'!$L:$L,$M854,'sys inv movment rpt'!$N:$N,AS$1)</f>
        <v>0</v>
      </c>
      <c r="AT854" s="86">
        <f>SUMIFS('sys inv movment rpt'!$M:$M,'sys inv movment rpt'!$L:$L,$M854,'sys inv movment rpt'!$N:$N,AT$1)</f>
        <v>0</v>
      </c>
      <c r="AU854" s="86">
        <f>SUMIFS('sys inv movment rpt'!$M:$M,'sys inv movment rpt'!$L:$L,$M854,'sys inv movment rpt'!$N:$N,AU$1)</f>
        <v>0</v>
      </c>
      <c r="AV854" s="86">
        <f>SUMIFS('sys inv movment rpt'!$M:$M,'sys inv movment rpt'!$L:$L,$M854,'sys inv movment rpt'!$N:$N,AV$1)</f>
        <v>0</v>
      </c>
      <c r="AW854" s="87" t="str">
        <f>IFERROR(VLOOKUP(A854,'sys-backorder details'!E:U,17,0),"-")</f>
        <v>-</v>
      </c>
      <c r="AX854" s="87" t="str">
        <f>IF(K854&gt;1,VLOOKUP(A854,'settings-routing'!A:I,9,0),"")</f>
        <v/>
      </c>
    </row>
    <row r="855" ht="12.75" hidden="1" customHeight="1">
      <c r="A855" s="50" t="s">
        <v>1844</v>
      </c>
      <c r="B855" s="50" t="s">
        <v>1845</v>
      </c>
      <c r="C855" s="50">
        <f t="shared" si="2"/>
        <v>0</v>
      </c>
      <c r="D855" s="80">
        <f>SUMIF('Stocks 101-111'!$J:$J,'item dashboard'!A855,'Stocks 101-111'!K:K)</f>
        <v>0</v>
      </c>
      <c r="E855" s="80">
        <f>SUMIF('Stocks 101-111'!$J:$J,'item dashboard'!A855,'Stocks 101-111'!$L:$L)</f>
        <v>0</v>
      </c>
      <c r="F855" s="81">
        <f t="shared" si="3"/>
        <v>0</v>
      </c>
      <c r="G855" s="82">
        <f t="shared" si="4"/>
        <v>0</v>
      </c>
      <c r="H855" s="50">
        <f>SUMIFS('sys-backorder details'!$M:$M,'sys-backorder details'!$E:$E,'item dashboard'!A855,'sys-backorder details'!$V:$V,"")</f>
        <v>0</v>
      </c>
      <c r="I855" s="83">
        <f>SUMIF('settings-routing'!$I:$I,'item dashboard'!A855,'settings-routing'!$O:$O)</f>
        <v>0</v>
      </c>
      <c r="J855" s="50">
        <f>SUMIFS('sys-backorder details'!$M:$M,'sys-backorder details'!$E:$E,'item dashboard'!A855,'sys-backorder details'!$V:$V,"Call off")</f>
        <v>0</v>
      </c>
      <c r="K855" s="84">
        <f t="shared" si="5"/>
        <v>0</v>
      </c>
      <c r="L855" s="84">
        <f>SUMIF('Production Plan'!$E:$E,'item dashboard'!A855,'Production Plan'!$N:$N)</f>
        <v>0</v>
      </c>
      <c r="M855" s="85" t="str">
        <f t="shared" si="6"/>
        <v>B-L500-BK240-5 Ltr. Black jerrycan</v>
      </c>
      <c r="N855" s="86">
        <f>SUMIFS('sys inv movment rpt'!$M:$M,'sys inv movment rpt'!$L:$L,$M855,'sys inv movment rpt'!$N:$N,N$1)</f>
        <v>0</v>
      </c>
      <c r="O855" s="86">
        <f>SUMIFS('sys inv movment rpt'!$M:$M,'sys inv movment rpt'!$L:$L,$M855,'sys inv movment rpt'!$N:$N,O$1)</f>
        <v>0</v>
      </c>
      <c r="P855" s="86">
        <f>SUMIFS('sys inv movment rpt'!$M:$M,'sys inv movment rpt'!$L:$L,$M855,'sys inv movment rpt'!$N:$N,P$1)</f>
        <v>0</v>
      </c>
      <c r="Q855" s="86">
        <f>SUMIFS('sys inv movment rpt'!$M:$M,'sys inv movment rpt'!$L:$L,$M855,'sys inv movment rpt'!$N:$N,Q$1)</f>
        <v>0</v>
      </c>
      <c r="R855" s="86">
        <f>SUMIFS('sys inv movment rpt'!$M:$M,'sys inv movment rpt'!$L:$L,$M855,'sys inv movment rpt'!$N:$N,R$1)</f>
        <v>0</v>
      </c>
      <c r="S855" s="86">
        <f>SUMIFS('sys inv movment rpt'!$M:$M,'sys inv movment rpt'!$L:$L,$M855,'sys inv movment rpt'!$N:$N,S$1)</f>
        <v>0</v>
      </c>
      <c r="T855" s="86">
        <f>SUMIFS('sys inv movment rpt'!$M:$M,'sys inv movment rpt'!$L:$L,$M855,'sys inv movment rpt'!$N:$N,T$1)</f>
        <v>0</v>
      </c>
      <c r="U855" s="86">
        <f>SUMIFS('sys inv movment rpt'!$M:$M,'sys inv movment rpt'!$L:$L,$M855,'sys inv movment rpt'!$N:$N,U$1)</f>
        <v>0</v>
      </c>
      <c r="V855" s="86">
        <f>SUMIFS('sys inv movment rpt'!$M:$M,'sys inv movment rpt'!$L:$L,$M855,'sys inv movment rpt'!$N:$N,V$1)</f>
        <v>0</v>
      </c>
      <c r="W855" s="86">
        <f>SUMIFS('sys inv movment rpt'!$M:$M,'sys inv movment rpt'!$L:$L,$M855,'sys inv movment rpt'!$N:$N,W$1)</f>
        <v>0</v>
      </c>
      <c r="X855" s="86">
        <f>SUMIFS('sys inv movment rpt'!$M:$M,'sys inv movment rpt'!$L:$L,$M855,'sys inv movment rpt'!$N:$N,X$1)</f>
        <v>0</v>
      </c>
      <c r="Y855" s="86">
        <f>SUMIFS('sys inv movment rpt'!$M:$M,'sys inv movment rpt'!$L:$L,$M855,'sys inv movment rpt'!$N:$N,Y$1)</f>
        <v>0</v>
      </c>
      <c r="Z855" s="86">
        <f>SUMIFS('sys inv movment rpt'!$M:$M,'sys inv movment rpt'!$L:$L,$M855,'sys inv movment rpt'!$N:$N,Z$1)</f>
        <v>0</v>
      </c>
      <c r="AA855" s="86">
        <f>SUMIFS('sys inv movment rpt'!$M:$M,'sys inv movment rpt'!$L:$L,$M855,'sys inv movment rpt'!$N:$N,AA$1)</f>
        <v>0</v>
      </c>
      <c r="AB855" s="86">
        <f>SUMIFS('sys inv movment rpt'!$M:$M,'sys inv movment rpt'!$L:$L,$M855,'sys inv movment rpt'!$N:$N,AB$1)</f>
        <v>0</v>
      </c>
      <c r="AC855" s="86">
        <f>SUMIFS('sys inv movment rpt'!$M:$M,'sys inv movment rpt'!$L:$L,$M855,'sys inv movment rpt'!$N:$N,AC$1)</f>
        <v>0</v>
      </c>
      <c r="AD855" s="86">
        <f>SUMIFS('sys inv movment rpt'!$M:$M,'sys inv movment rpt'!$L:$L,$M855,'sys inv movment rpt'!$N:$N,AD$1)</f>
        <v>0</v>
      </c>
      <c r="AE855" s="86">
        <f>SUMIFS('sys inv movment rpt'!$M:$M,'sys inv movment rpt'!$L:$L,$M855,'sys inv movment rpt'!$N:$N,AE$1)</f>
        <v>0</v>
      </c>
      <c r="AF855" s="86">
        <f>SUMIFS('sys inv movment rpt'!$M:$M,'sys inv movment rpt'!$L:$L,$M855,'sys inv movment rpt'!$N:$N,AF$1)</f>
        <v>0</v>
      </c>
      <c r="AG855" s="86">
        <f>SUMIFS('sys inv movment rpt'!$M:$M,'sys inv movment rpt'!$L:$L,$M855,'sys inv movment rpt'!$N:$N,AG$1)</f>
        <v>0</v>
      </c>
      <c r="AH855" s="86">
        <f>SUMIFS('sys inv movment rpt'!$M:$M,'sys inv movment rpt'!$L:$L,$M855,'sys inv movment rpt'!$N:$N,AH$1)</f>
        <v>0</v>
      </c>
      <c r="AI855" s="86">
        <f>SUMIFS('sys inv movment rpt'!$M:$M,'sys inv movment rpt'!$L:$L,$M855,'sys inv movment rpt'!$N:$N,AI$1)</f>
        <v>0</v>
      </c>
      <c r="AJ855" s="86">
        <f>SUMIFS('sys inv movment rpt'!$M:$M,'sys inv movment rpt'!$L:$L,$M855,'sys inv movment rpt'!$N:$N,AJ$1)</f>
        <v>0</v>
      </c>
      <c r="AK855" s="86">
        <f>SUMIFS('sys inv movment rpt'!$M:$M,'sys inv movment rpt'!$L:$L,$M855,'sys inv movment rpt'!$N:$N,AK$1)</f>
        <v>0</v>
      </c>
      <c r="AL855" s="86">
        <f>SUMIFS('sys inv movment rpt'!$M:$M,'sys inv movment rpt'!$L:$L,$M855,'sys inv movment rpt'!$N:$N,AL$1)</f>
        <v>0</v>
      </c>
      <c r="AM855" s="86">
        <f>SUMIFS('sys inv movment rpt'!$M:$M,'sys inv movment rpt'!$L:$L,$M855,'sys inv movment rpt'!$N:$N,AM$1)</f>
        <v>0</v>
      </c>
      <c r="AN855" s="86">
        <f>SUMIFS('sys inv movment rpt'!$M:$M,'sys inv movment rpt'!$L:$L,$M855,'sys inv movment rpt'!$N:$N,AN$1)</f>
        <v>0</v>
      </c>
      <c r="AO855" s="86">
        <f>SUMIFS('sys inv movment rpt'!$M:$M,'sys inv movment rpt'!$L:$L,$M855,'sys inv movment rpt'!$N:$N,AO$1)</f>
        <v>0</v>
      </c>
      <c r="AP855" s="86">
        <f>SUMIFS('sys inv movment rpt'!$M:$M,'sys inv movment rpt'!$L:$L,$M855,'sys inv movment rpt'!$N:$N,AP$1)</f>
        <v>0</v>
      </c>
      <c r="AQ855" s="86">
        <f>SUMIFS('sys inv movment rpt'!$M:$M,'sys inv movment rpt'!$L:$L,$M855,'sys inv movment rpt'!$N:$N,AQ$1)</f>
        <v>0</v>
      </c>
      <c r="AR855" s="86">
        <f>SUMIFS('sys inv movment rpt'!$M:$M,'sys inv movment rpt'!$L:$L,$M855,'sys inv movment rpt'!$N:$N,AR$1)</f>
        <v>0</v>
      </c>
      <c r="AS855" s="86">
        <f>SUMIFS('sys inv movment rpt'!$M:$M,'sys inv movment rpt'!$L:$L,$M855,'sys inv movment rpt'!$N:$N,AS$1)</f>
        <v>0</v>
      </c>
      <c r="AT855" s="86">
        <f>SUMIFS('sys inv movment rpt'!$M:$M,'sys inv movment rpt'!$L:$L,$M855,'sys inv movment rpt'!$N:$N,AT$1)</f>
        <v>0</v>
      </c>
      <c r="AU855" s="86">
        <f>SUMIFS('sys inv movment rpt'!$M:$M,'sys inv movment rpt'!$L:$L,$M855,'sys inv movment rpt'!$N:$N,AU$1)</f>
        <v>0</v>
      </c>
      <c r="AV855" s="86">
        <f>SUMIFS('sys inv movment rpt'!$M:$M,'sys inv movment rpt'!$L:$L,$M855,'sys inv movment rpt'!$N:$N,AV$1)</f>
        <v>0</v>
      </c>
      <c r="AW855" s="87" t="str">
        <f>IFERROR(VLOOKUP(A855,'sys-backorder details'!E:U,17,0),"-")</f>
        <v>-</v>
      </c>
      <c r="AX855" s="87" t="str">
        <f>IF(K855&gt;1,VLOOKUP(A855,'settings-routing'!A:I,9,0),"")</f>
        <v/>
      </c>
    </row>
    <row r="856" ht="12.75" hidden="1" customHeight="1">
      <c r="A856" s="50" t="s">
        <v>1846</v>
      </c>
      <c r="B856" s="50" t="s">
        <v>1793</v>
      </c>
      <c r="C856" s="50">
        <f t="shared" si="2"/>
        <v>0</v>
      </c>
      <c r="D856" s="80">
        <f>SUMIF('Stocks 101-111'!$J:$J,'item dashboard'!A856,'Stocks 101-111'!K:K)</f>
        <v>0</v>
      </c>
      <c r="E856" s="80">
        <f>SUMIF('Stocks 101-111'!$J:$J,'item dashboard'!A856,'Stocks 101-111'!$L:$L)</f>
        <v>0</v>
      </c>
      <c r="F856" s="81">
        <f t="shared" si="3"/>
        <v>0</v>
      </c>
      <c r="G856" s="82">
        <f t="shared" si="4"/>
        <v>0</v>
      </c>
      <c r="H856" s="50">
        <f>SUMIFS('sys-backorder details'!$M:$M,'sys-backorder details'!$E:$E,'item dashboard'!A856,'sys-backorder details'!$V:$V,"")</f>
        <v>0</v>
      </c>
      <c r="I856" s="83">
        <f>SUMIF('settings-routing'!$I:$I,'item dashboard'!A856,'settings-routing'!$O:$O)</f>
        <v>0</v>
      </c>
      <c r="J856" s="50">
        <f>SUMIFS('sys-backorder details'!$M:$M,'sys-backorder details'!$E:$E,'item dashboard'!A856,'sys-backorder details'!$V:$V,"Call off")</f>
        <v>0</v>
      </c>
      <c r="K856" s="84">
        <f t="shared" si="5"/>
        <v>0</v>
      </c>
      <c r="L856" s="84">
        <f>SUMIF('Production Plan'!$E:$E,'item dashboard'!A856,'Production Plan'!$N:$N)</f>
        <v>0</v>
      </c>
      <c r="M856" s="85" t="str">
        <f t="shared" si="6"/>
        <v>B-L500-N140-5 Ltr. Natural Jerrycan</v>
      </c>
      <c r="N856" s="86">
        <f>SUMIFS('sys inv movment rpt'!$M:$M,'sys inv movment rpt'!$L:$L,$M856,'sys inv movment rpt'!$N:$N,N$1)</f>
        <v>0</v>
      </c>
      <c r="O856" s="86">
        <f>SUMIFS('sys inv movment rpt'!$M:$M,'sys inv movment rpt'!$L:$L,$M856,'sys inv movment rpt'!$N:$N,O$1)</f>
        <v>0</v>
      </c>
      <c r="P856" s="86">
        <f>SUMIFS('sys inv movment rpt'!$M:$M,'sys inv movment rpt'!$L:$L,$M856,'sys inv movment rpt'!$N:$N,P$1)</f>
        <v>0</v>
      </c>
      <c r="Q856" s="86">
        <f>SUMIFS('sys inv movment rpt'!$M:$M,'sys inv movment rpt'!$L:$L,$M856,'sys inv movment rpt'!$N:$N,Q$1)</f>
        <v>0</v>
      </c>
      <c r="R856" s="86">
        <f>SUMIFS('sys inv movment rpt'!$M:$M,'sys inv movment rpt'!$L:$L,$M856,'sys inv movment rpt'!$N:$N,R$1)</f>
        <v>0</v>
      </c>
      <c r="S856" s="86">
        <f>SUMIFS('sys inv movment rpt'!$M:$M,'sys inv movment rpt'!$L:$L,$M856,'sys inv movment rpt'!$N:$N,S$1)</f>
        <v>0</v>
      </c>
      <c r="T856" s="86">
        <f>SUMIFS('sys inv movment rpt'!$M:$M,'sys inv movment rpt'!$L:$L,$M856,'sys inv movment rpt'!$N:$N,T$1)</f>
        <v>0</v>
      </c>
      <c r="U856" s="86">
        <f>SUMIFS('sys inv movment rpt'!$M:$M,'sys inv movment rpt'!$L:$L,$M856,'sys inv movment rpt'!$N:$N,U$1)</f>
        <v>0</v>
      </c>
      <c r="V856" s="86">
        <f>SUMIFS('sys inv movment rpt'!$M:$M,'sys inv movment rpt'!$L:$L,$M856,'sys inv movment rpt'!$N:$N,V$1)</f>
        <v>0</v>
      </c>
      <c r="W856" s="86">
        <f>SUMIFS('sys inv movment rpt'!$M:$M,'sys inv movment rpt'!$L:$L,$M856,'sys inv movment rpt'!$N:$N,W$1)</f>
        <v>0</v>
      </c>
      <c r="X856" s="86">
        <f>SUMIFS('sys inv movment rpt'!$M:$M,'sys inv movment rpt'!$L:$L,$M856,'sys inv movment rpt'!$N:$N,X$1)</f>
        <v>0</v>
      </c>
      <c r="Y856" s="86">
        <f>SUMIFS('sys inv movment rpt'!$M:$M,'sys inv movment rpt'!$L:$L,$M856,'sys inv movment rpt'!$N:$N,Y$1)</f>
        <v>0</v>
      </c>
      <c r="Z856" s="86">
        <f>SUMIFS('sys inv movment rpt'!$M:$M,'sys inv movment rpt'!$L:$L,$M856,'sys inv movment rpt'!$N:$N,Z$1)</f>
        <v>0</v>
      </c>
      <c r="AA856" s="86">
        <f>SUMIFS('sys inv movment rpt'!$M:$M,'sys inv movment rpt'!$L:$L,$M856,'sys inv movment rpt'!$N:$N,AA$1)</f>
        <v>0</v>
      </c>
      <c r="AB856" s="86">
        <f>SUMIFS('sys inv movment rpt'!$M:$M,'sys inv movment rpt'!$L:$L,$M856,'sys inv movment rpt'!$N:$N,AB$1)</f>
        <v>0</v>
      </c>
      <c r="AC856" s="86">
        <f>SUMIFS('sys inv movment rpt'!$M:$M,'sys inv movment rpt'!$L:$L,$M856,'sys inv movment rpt'!$N:$N,AC$1)</f>
        <v>0</v>
      </c>
      <c r="AD856" s="86">
        <f>SUMIFS('sys inv movment rpt'!$M:$M,'sys inv movment rpt'!$L:$L,$M856,'sys inv movment rpt'!$N:$N,AD$1)</f>
        <v>0</v>
      </c>
      <c r="AE856" s="86">
        <f>SUMIFS('sys inv movment rpt'!$M:$M,'sys inv movment rpt'!$L:$L,$M856,'sys inv movment rpt'!$N:$N,AE$1)</f>
        <v>0</v>
      </c>
      <c r="AF856" s="86">
        <f>SUMIFS('sys inv movment rpt'!$M:$M,'sys inv movment rpt'!$L:$L,$M856,'sys inv movment rpt'!$N:$N,AF$1)</f>
        <v>0</v>
      </c>
      <c r="AG856" s="86">
        <f>SUMIFS('sys inv movment rpt'!$M:$M,'sys inv movment rpt'!$L:$L,$M856,'sys inv movment rpt'!$N:$N,AG$1)</f>
        <v>0</v>
      </c>
      <c r="AH856" s="86">
        <f>SUMIFS('sys inv movment rpt'!$M:$M,'sys inv movment rpt'!$L:$L,$M856,'sys inv movment rpt'!$N:$N,AH$1)</f>
        <v>0</v>
      </c>
      <c r="AI856" s="86">
        <f>SUMIFS('sys inv movment rpt'!$M:$M,'sys inv movment rpt'!$L:$L,$M856,'sys inv movment rpt'!$N:$N,AI$1)</f>
        <v>0</v>
      </c>
      <c r="AJ856" s="86">
        <f>SUMIFS('sys inv movment rpt'!$M:$M,'sys inv movment rpt'!$L:$L,$M856,'sys inv movment rpt'!$N:$N,AJ$1)</f>
        <v>0</v>
      </c>
      <c r="AK856" s="86">
        <f>SUMIFS('sys inv movment rpt'!$M:$M,'sys inv movment rpt'!$L:$L,$M856,'sys inv movment rpt'!$N:$N,AK$1)</f>
        <v>0</v>
      </c>
      <c r="AL856" s="86">
        <f>SUMIFS('sys inv movment rpt'!$M:$M,'sys inv movment rpt'!$L:$L,$M856,'sys inv movment rpt'!$N:$N,AL$1)</f>
        <v>0</v>
      </c>
      <c r="AM856" s="86">
        <f>SUMIFS('sys inv movment rpt'!$M:$M,'sys inv movment rpt'!$L:$L,$M856,'sys inv movment rpt'!$N:$N,AM$1)</f>
        <v>0</v>
      </c>
      <c r="AN856" s="86">
        <f>SUMIFS('sys inv movment rpt'!$M:$M,'sys inv movment rpt'!$L:$L,$M856,'sys inv movment rpt'!$N:$N,AN$1)</f>
        <v>0</v>
      </c>
      <c r="AO856" s="86">
        <f>SUMIFS('sys inv movment rpt'!$M:$M,'sys inv movment rpt'!$L:$L,$M856,'sys inv movment rpt'!$N:$N,AO$1)</f>
        <v>0</v>
      </c>
      <c r="AP856" s="86">
        <f>SUMIFS('sys inv movment rpt'!$M:$M,'sys inv movment rpt'!$L:$L,$M856,'sys inv movment rpt'!$N:$N,AP$1)</f>
        <v>0</v>
      </c>
      <c r="AQ856" s="86">
        <f>SUMIFS('sys inv movment rpt'!$M:$M,'sys inv movment rpt'!$L:$L,$M856,'sys inv movment rpt'!$N:$N,AQ$1)</f>
        <v>0</v>
      </c>
      <c r="AR856" s="86">
        <f>SUMIFS('sys inv movment rpt'!$M:$M,'sys inv movment rpt'!$L:$L,$M856,'sys inv movment rpt'!$N:$N,AR$1)</f>
        <v>0</v>
      </c>
      <c r="AS856" s="86">
        <f>SUMIFS('sys inv movment rpt'!$M:$M,'sys inv movment rpt'!$L:$L,$M856,'sys inv movment rpt'!$N:$N,AS$1)</f>
        <v>0</v>
      </c>
      <c r="AT856" s="86">
        <f>SUMIFS('sys inv movment rpt'!$M:$M,'sys inv movment rpt'!$L:$L,$M856,'sys inv movment rpt'!$N:$N,AT$1)</f>
        <v>0</v>
      </c>
      <c r="AU856" s="86">
        <f>SUMIFS('sys inv movment rpt'!$M:$M,'sys inv movment rpt'!$L:$L,$M856,'sys inv movment rpt'!$N:$N,AU$1)</f>
        <v>0</v>
      </c>
      <c r="AV856" s="86">
        <f>SUMIFS('sys inv movment rpt'!$M:$M,'sys inv movment rpt'!$L:$L,$M856,'sys inv movment rpt'!$N:$N,AV$1)</f>
        <v>0</v>
      </c>
      <c r="AW856" s="87" t="str">
        <f>IFERROR(VLOOKUP(A856,'sys-backorder details'!E:U,17,0),"-")</f>
        <v>-</v>
      </c>
      <c r="AX856" s="87" t="str">
        <f>IF(K856&gt;1,VLOOKUP(A856,'settings-routing'!A:I,9,0),"")</f>
        <v/>
      </c>
    </row>
    <row r="857" ht="12.75" hidden="1" customHeight="1">
      <c r="A857" s="50" t="s">
        <v>1847</v>
      </c>
      <c r="B857" s="50" t="s">
        <v>1716</v>
      </c>
      <c r="C857" s="50">
        <f t="shared" si="2"/>
        <v>1100</v>
      </c>
      <c r="D857" s="80">
        <f>SUMIF('Stocks 101-111'!$J:$J,'item dashboard'!A857,'Stocks 101-111'!K:K)</f>
        <v>1100</v>
      </c>
      <c r="E857" s="80">
        <f>SUMIF('Stocks 101-111'!$J:$J,'item dashboard'!A857,'Stocks 101-111'!$L:$L)</f>
        <v>0</v>
      </c>
      <c r="F857" s="81">
        <f t="shared" si="3"/>
        <v>0</v>
      </c>
      <c r="G857" s="82">
        <f t="shared" si="4"/>
        <v>0.1714285714</v>
      </c>
      <c r="H857" s="50">
        <f>SUMIFS('sys-backorder details'!$M:$M,'sys-backorder details'!$E:$E,'item dashboard'!A857,'sys-backorder details'!$V:$V,"")</f>
        <v>0</v>
      </c>
      <c r="I857" s="83">
        <f>SUMIF('settings-routing'!$I:$I,'item dashboard'!A857,'settings-routing'!$O:$O)</f>
        <v>0</v>
      </c>
      <c r="J857" s="50">
        <f>SUMIFS('sys-backorder details'!$M:$M,'sys-backorder details'!$E:$E,'item dashboard'!A857,'sys-backorder details'!$V:$V,"Call off")</f>
        <v>82380</v>
      </c>
      <c r="K857" s="84">
        <f t="shared" si="5"/>
        <v>-1100</v>
      </c>
      <c r="L857" s="84">
        <f>SUMIF('Production Plan'!$E:$E,'item dashboard'!A857,'Production Plan'!$N:$N)</f>
        <v>-1100</v>
      </c>
      <c r="M857" s="85" t="str">
        <f t="shared" si="6"/>
        <v>B-L500-N155-5 Ltr. Natural jerrycan</v>
      </c>
      <c r="N857" s="86">
        <f>SUMIFS('sys inv movment rpt'!$M:$M,'sys inv movment rpt'!$L:$L,$M857,'sys inv movment rpt'!$N:$N,N$1)</f>
        <v>100</v>
      </c>
      <c r="O857" s="86">
        <f>SUMIFS('sys inv movment rpt'!$M:$M,'sys inv movment rpt'!$L:$L,$M857,'sys inv movment rpt'!$N:$N,O$1)</f>
        <v>0</v>
      </c>
      <c r="P857" s="86">
        <f>SUMIFS('sys inv movment rpt'!$M:$M,'sys inv movment rpt'!$L:$L,$M857,'sys inv movment rpt'!$N:$N,P$1)</f>
        <v>0</v>
      </c>
      <c r="Q857" s="86">
        <f>SUMIFS('sys inv movment rpt'!$M:$M,'sys inv movment rpt'!$L:$L,$M857,'sys inv movment rpt'!$N:$N,Q$1)</f>
        <v>0</v>
      </c>
      <c r="R857" s="86">
        <f>SUMIFS('sys inv movment rpt'!$M:$M,'sys inv movment rpt'!$L:$L,$M857,'sys inv movment rpt'!$N:$N,R$1)</f>
        <v>320</v>
      </c>
      <c r="S857" s="86">
        <f>SUMIFS('sys inv movment rpt'!$M:$M,'sys inv movment rpt'!$L:$L,$M857,'sys inv movment rpt'!$N:$N,S$1)</f>
        <v>100</v>
      </c>
      <c r="T857" s="86">
        <f>SUMIFS('sys inv movment rpt'!$M:$M,'sys inv movment rpt'!$L:$L,$M857,'sys inv movment rpt'!$N:$N,T$1)</f>
        <v>0</v>
      </c>
      <c r="U857" s="86">
        <f>SUMIFS('sys inv movment rpt'!$M:$M,'sys inv movment rpt'!$L:$L,$M857,'sys inv movment rpt'!$N:$N,U$1)</f>
        <v>0</v>
      </c>
      <c r="V857" s="86">
        <f>SUMIFS('sys inv movment rpt'!$M:$M,'sys inv movment rpt'!$L:$L,$M857,'sys inv movment rpt'!$N:$N,V$1)</f>
        <v>0</v>
      </c>
      <c r="W857" s="86">
        <f>SUMIFS('sys inv movment rpt'!$M:$M,'sys inv movment rpt'!$L:$L,$M857,'sys inv movment rpt'!$N:$N,W$1)</f>
        <v>0</v>
      </c>
      <c r="X857" s="86">
        <f>SUMIFS('sys inv movment rpt'!$M:$M,'sys inv movment rpt'!$L:$L,$M857,'sys inv movment rpt'!$N:$N,X$1)</f>
        <v>0</v>
      </c>
      <c r="Y857" s="86">
        <f>SUMIFS('sys inv movment rpt'!$M:$M,'sys inv movment rpt'!$L:$L,$M857,'sys inv movment rpt'!$N:$N,Y$1)</f>
        <v>0</v>
      </c>
      <c r="Z857" s="86">
        <f>SUMIFS('sys inv movment rpt'!$M:$M,'sys inv movment rpt'!$L:$L,$M857,'sys inv movment rpt'!$N:$N,Z$1)</f>
        <v>0</v>
      </c>
      <c r="AA857" s="86">
        <f>SUMIFS('sys inv movment rpt'!$M:$M,'sys inv movment rpt'!$L:$L,$M857,'sys inv movment rpt'!$N:$N,AA$1)</f>
        <v>0</v>
      </c>
      <c r="AB857" s="86">
        <f>SUMIFS('sys inv movment rpt'!$M:$M,'sys inv movment rpt'!$L:$L,$M857,'sys inv movment rpt'!$N:$N,AB$1)</f>
        <v>0</v>
      </c>
      <c r="AC857" s="86">
        <f>SUMIFS('sys inv movment rpt'!$M:$M,'sys inv movment rpt'!$L:$L,$M857,'sys inv movment rpt'!$N:$N,AC$1)</f>
        <v>0</v>
      </c>
      <c r="AD857" s="86">
        <f>SUMIFS('sys inv movment rpt'!$M:$M,'sys inv movment rpt'!$L:$L,$M857,'sys inv movment rpt'!$N:$N,AD$1)</f>
        <v>0</v>
      </c>
      <c r="AE857" s="86">
        <f>SUMIFS('sys inv movment rpt'!$M:$M,'sys inv movment rpt'!$L:$L,$M857,'sys inv movment rpt'!$N:$N,AE$1)</f>
        <v>0</v>
      </c>
      <c r="AF857" s="86">
        <f>SUMIFS('sys inv movment rpt'!$M:$M,'sys inv movment rpt'!$L:$L,$M857,'sys inv movment rpt'!$N:$N,AF$1)</f>
        <v>0</v>
      </c>
      <c r="AG857" s="86">
        <f>SUMIFS('sys inv movment rpt'!$M:$M,'sys inv movment rpt'!$L:$L,$M857,'sys inv movment rpt'!$N:$N,AG$1)</f>
        <v>0</v>
      </c>
      <c r="AH857" s="86">
        <f>SUMIFS('sys inv movment rpt'!$M:$M,'sys inv movment rpt'!$L:$L,$M857,'sys inv movment rpt'!$N:$N,AH$1)</f>
        <v>0</v>
      </c>
      <c r="AI857" s="86">
        <f>SUMIFS('sys inv movment rpt'!$M:$M,'sys inv movment rpt'!$L:$L,$M857,'sys inv movment rpt'!$N:$N,AI$1)</f>
        <v>800</v>
      </c>
      <c r="AJ857" s="86">
        <f>SUMIFS('sys inv movment rpt'!$M:$M,'sys inv movment rpt'!$L:$L,$M857,'sys inv movment rpt'!$N:$N,AJ$1)</f>
        <v>0</v>
      </c>
      <c r="AK857" s="86">
        <f>SUMIFS('sys inv movment rpt'!$M:$M,'sys inv movment rpt'!$L:$L,$M857,'sys inv movment rpt'!$N:$N,AK$1)</f>
        <v>0</v>
      </c>
      <c r="AL857" s="86">
        <f>SUMIFS('sys inv movment rpt'!$M:$M,'sys inv movment rpt'!$L:$L,$M857,'sys inv movment rpt'!$N:$N,AL$1)</f>
        <v>0</v>
      </c>
      <c r="AM857" s="86">
        <f>SUMIFS('sys inv movment rpt'!$M:$M,'sys inv movment rpt'!$L:$L,$M857,'sys inv movment rpt'!$N:$N,AM$1)</f>
        <v>0</v>
      </c>
      <c r="AN857" s="86">
        <f>SUMIFS('sys inv movment rpt'!$M:$M,'sys inv movment rpt'!$L:$L,$M857,'sys inv movment rpt'!$N:$N,AN$1)</f>
        <v>200</v>
      </c>
      <c r="AO857" s="86">
        <f>SUMIFS('sys inv movment rpt'!$M:$M,'sys inv movment rpt'!$L:$L,$M857,'sys inv movment rpt'!$N:$N,AO$1)</f>
        <v>0</v>
      </c>
      <c r="AP857" s="86">
        <f>SUMIFS('sys inv movment rpt'!$M:$M,'sys inv movment rpt'!$L:$L,$M857,'sys inv movment rpt'!$N:$N,AP$1)</f>
        <v>0</v>
      </c>
      <c r="AQ857" s="86">
        <f>SUMIFS('sys inv movment rpt'!$M:$M,'sys inv movment rpt'!$L:$L,$M857,'sys inv movment rpt'!$N:$N,AQ$1)</f>
        <v>0</v>
      </c>
      <c r="AR857" s="86">
        <f>SUMIFS('sys inv movment rpt'!$M:$M,'sys inv movment rpt'!$L:$L,$M857,'sys inv movment rpt'!$N:$N,AR$1)</f>
        <v>300</v>
      </c>
      <c r="AS857" s="86">
        <f>SUMIFS('sys inv movment rpt'!$M:$M,'sys inv movment rpt'!$L:$L,$M857,'sys inv movment rpt'!$N:$N,AS$1)</f>
        <v>0</v>
      </c>
      <c r="AT857" s="86">
        <f>SUMIFS('sys inv movment rpt'!$M:$M,'sys inv movment rpt'!$L:$L,$M857,'sys inv movment rpt'!$N:$N,AT$1)</f>
        <v>0</v>
      </c>
      <c r="AU857" s="86">
        <f>SUMIFS('sys inv movment rpt'!$M:$M,'sys inv movment rpt'!$L:$L,$M857,'sys inv movment rpt'!$N:$N,AU$1)</f>
        <v>0</v>
      </c>
      <c r="AV857" s="86">
        <f>SUMIFS('sys inv movment rpt'!$M:$M,'sys inv movment rpt'!$L:$L,$M857,'sys inv movment rpt'!$N:$N,AV$1)</f>
        <v>0</v>
      </c>
      <c r="AW857" s="87" t="str">
        <f>IFERROR(VLOOKUP(A857,'sys-backorder details'!E:U,17,0),"-")</f>
        <v>Cash/Current Cheque</v>
      </c>
      <c r="AX857" s="87" t="str">
        <f>IF(K857&gt;1,VLOOKUP(A857,'settings-routing'!A:I,9,0),"")</f>
        <v/>
      </c>
    </row>
    <row r="858" ht="12.75" hidden="1" customHeight="1">
      <c r="A858" s="50" t="s">
        <v>1848</v>
      </c>
      <c r="B858" s="50" t="s">
        <v>1849</v>
      </c>
      <c r="C858" s="50">
        <f t="shared" si="2"/>
        <v>0</v>
      </c>
      <c r="D858" s="80">
        <f>SUMIF('Stocks 101-111'!$J:$J,'item dashboard'!A858,'Stocks 101-111'!K:K)</f>
        <v>0</v>
      </c>
      <c r="E858" s="80">
        <f>SUMIF('Stocks 101-111'!$J:$J,'item dashboard'!A858,'Stocks 101-111'!$L:$L)</f>
        <v>0</v>
      </c>
      <c r="F858" s="81">
        <f t="shared" si="3"/>
        <v>0</v>
      </c>
      <c r="G858" s="82">
        <f t="shared" si="4"/>
        <v>0</v>
      </c>
      <c r="H858" s="50">
        <f>SUMIFS('sys-backorder details'!$M:$M,'sys-backorder details'!$E:$E,'item dashboard'!A858,'sys-backorder details'!$V:$V,"")</f>
        <v>0</v>
      </c>
      <c r="I858" s="83">
        <f>SUMIF('settings-routing'!$I:$I,'item dashboard'!A858,'settings-routing'!$O:$O)</f>
        <v>0</v>
      </c>
      <c r="J858" s="50">
        <f>SUMIFS('sys-backorder details'!$M:$M,'sys-backorder details'!$E:$E,'item dashboard'!A858,'sys-backorder details'!$V:$V,"Call off")</f>
        <v>0</v>
      </c>
      <c r="K858" s="84">
        <f t="shared" si="5"/>
        <v>0</v>
      </c>
      <c r="L858" s="84">
        <f>SUMIF('Production Plan'!$E:$E,'item dashboard'!A858,'Production Plan'!$N:$N)</f>
        <v>0</v>
      </c>
      <c r="M858" s="85" t="str">
        <f t="shared" si="6"/>
        <v>B-L500-N155AV-5 Ltr. Natural Container Pntd Anvi</v>
      </c>
      <c r="N858" s="86">
        <f>SUMIFS('sys inv movment rpt'!$M:$M,'sys inv movment rpt'!$L:$L,$M858,'sys inv movment rpt'!$N:$N,N$1)</f>
        <v>0</v>
      </c>
      <c r="O858" s="86">
        <f>SUMIFS('sys inv movment rpt'!$M:$M,'sys inv movment rpt'!$L:$L,$M858,'sys inv movment rpt'!$N:$N,O$1)</f>
        <v>0</v>
      </c>
      <c r="P858" s="86">
        <f>SUMIFS('sys inv movment rpt'!$M:$M,'sys inv movment rpt'!$L:$L,$M858,'sys inv movment rpt'!$N:$N,P$1)</f>
        <v>0</v>
      </c>
      <c r="Q858" s="86">
        <f>SUMIFS('sys inv movment rpt'!$M:$M,'sys inv movment rpt'!$L:$L,$M858,'sys inv movment rpt'!$N:$N,Q$1)</f>
        <v>0</v>
      </c>
      <c r="R858" s="86">
        <f>SUMIFS('sys inv movment rpt'!$M:$M,'sys inv movment rpt'!$L:$L,$M858,'sys inv movment rpt'!$N:$N,R$1)</f>
        <v>0</v>
      </c>
      <c r="S858" s="86">
        <f>SUMIFS('sys inv movment rpt'!$M:$M,'sys inv movment rpt'!$L:$L,$M858,'sys inv movment rpt'!$N:$N,S$1)</f>
        <v>0</v>
      </c>
      <c r="T858" s="86">
        <f>SUMIFS('sys inv movment rpt'!$M:$M,'sys inv movment rpt'!$L:$L,$M858,'sys inv movment rpt'!$N:$N,T$1)</f>
        <v>0</v>
      </c>
      <c r="U858" s="86">
        <f>SUMIFS('sys inv movment rpt'!$M:$M,'sys inv movment rpt'!$L:$L,$M858,'sys inv movment rpt'!$N:$N,U$1)</f>
        <v>0</v>
      </c>
      <c r="V858" s="86">
        <f>SUMIFS('sys inv movment rpt'!$M:$M,'sys inv movment rpt'!$L:$L,$M858,'sys inv movment rpt'!$N:$N,V$1)</f>
        <v>0</v>
      </c>
      <c r="W858" s="86">
        <f>SUMIFS('sys inv movment rpt'!$M:$M,'sys inv movment rpt'!$L:$L,$M858,'sys inv movment rpt'!$N:$N,W$1)</f>
        <v>0</v>
      </c>
      <c r="X858" s="86">
        <f>SUMIFS('sys inv movment rpt'!$M:$M,'sys inv movment rpt'!$L:$L,$M858,'sys inv movment rpt'!$N:$N,X$1)</f>
        <v>0</v>
      </c>
      <c r="Y858" s="86">
        <f>SUMIFS('sys inv movment rpt'!$M:$M,'sys inv movment rpt'!$L:$L,$M858,'sys inv movment rpt'!$N:$N,Y$1)</f>
        <v>0</v>
      </c>
      <c r="Z858" s="86">
        <f>SUMIFS('sys inv movment rpt'!$M:$M,'sys inv movment rpt'!$L:$L,$M858,'sys inv movment rpt'!$N:$N,Z$1)</f>
        <v>0</v>
      </c>
      <c r="AA858" s="86">
        <f>SUMIFS('sys inv movment rpt'!$M:$M,'sys inv movment rpt'!$L:$L,$M858,'sys inv movment rpt'!$N:$N,AA$1)</f>
        <v>0</v>
      </c>
      <c r="AB858" s="86">
        <f>SUMIFS('sys inv movment rpt'!$M:$M,'sys inv movment rpt'!$L:$L,$M858,'sys inv movment rpt'!$N:$N,AB$1)</f>
        <v>0</v>
      </c>
      <c r="AC858" s="86">
        <f>SUMIFS('sys inv movment rpt'!$M:$M,'sys inv movment rpt'!$L:$L,$M858,'sys inv movment rpt'!$N:$N,AC$1)</f>
        <v>0</v>
      </c>
      <c r="AD858" s="86">
        <f>SUMIFS('sys inv movment rpt'!$M:$M,'sys inv movment rpt'!$L:$L,$M858,'sys inv movment rpt'!$N:$N,AD$1)</f>
        <v>0</v>
      </c>
      <c r="AE858" s="86">
        <f>SUMIFS('sys inv movment rpt'!$M:$M,'sys inv movment rpt'!$L:$L,$M858,'sys inv movment rpt'!$N:$N,AE$1)</f>
        <v>0</v>
      </c>
      <c r="AF858" s="86">
        <f>SUMIFS('sys inv movment rpt'!$M:$M,'sys inv movment rpt'!$L:$L,$M858,'sys inv movment rpt'!$N:$N,AF$1)</f>
        <v>0</v>
      </c>
      <c r="AG858" s="86">
        <f>SUMIFS('sys inv movment rpt'!$M:$M,'sys inv movment rpt'!$L:$L,$M858,'sys inv movment rpt'!$N:$N,AG$1)</f>
        <v>0</v>
      </c>
      <c r="AH858" s="86">
        <f>SUMIFS('sys inv movment rpt'!$M:$M,'sys inv movment rpt'!$L:$L,$M858,'sys inv movment rpt'!$N:$N,AH$1)</f>
        <v>0</v>
      </c>
      <c r="AI858" s="86">
        <f>SUMIFS('sys inv movment rpt'!$M:$M,'sys inv movment rpt'!$L:$L,$M858,'sys inv movment rpt'!$N:$N,AI$1)</f>
        <v>0</v>
      </c>
      <c r="AJ858" s="86">
        <f>SUMIFS('sys inv movment rpt'!$M:$M,'sys inv movment rpt'!$L:$L,$M858,'sys inv movment rpt'!$N:$N,AJ$1)</f>
        <v>0</v>
      </c>
      <c r="AK858" s="86">
        <f>SUMIFS('sys inv movment rpt'!$M:$M,'sys inv movment rpt'!$L:$L,$M858,'sys inv movment rpt'!$N:$N,AK$1)</f>
        <v>0</v>
      </c>
      <c r="AL858" s="86">
        <f>SUMIFS('sys inv movment rpt'!$M:$M,'sys inv movment rpt'!$L:$L,$M858,'sys inv movment rpt'!$N:$N,AL$1)</f>
        <v>0</v>
      </c>
      <c r="AM858" s="86">
        <f>SUMIFS('sys inv movment rpt'!$M:$M,'sys inv movment rpt'!$L:$L,$M858,'sys inv movment rpt'!$N:$N,AM$1)</f>
        <v>0</v>
      </c>
      <c r="AN858" s="86">
        <f>SUMIFS('sys inv movment rpt'!$M:$M,'sys inv movment rpt'!$L:$L,$M858,'sys inv movment rpt'!$N:$N,AN$1)</f>
        <v>0</v>
      </c>
      <c r="AO858" s="86">
        <f>SUMIFS('sys inv movment rpt'!$M:$M,'sys inv movment rpt'!$L:$L,$M858,'sys inv movment rpt'!$N:$N,AO$1)</f>
        <v>0</v>
      </c>
      <c r="AP858" s="86">
        <f>SUMIFS('sys inv movment rpt'!$M:$M,'sys inv movment rpt'!$L:$L,$M858,'sys inv movment rpt'!$N:$N,AP$1)</f>
        <v>0</v>
      </c>
      <c r="AQ858" s="86">
        <f>SUMIFS('sys inv movment rpt'!$M:$M,'sys inv movment rpt'!$L:$L,$M858,'sys inv movment rpt'!$N:$N,AQ$1)</f>
        <v>0</v>
      </c>
      <c r="AR858" s="86">
        <f>SUMIFS('sys inv movment rpt'!$M:$M,'sys inv movment rpt'!$L:$L,$M858,'sys inv movment rpt'!$N:$N,AR$1)</f>
        <v>0</v>
      </c>
      <c r="AS858" s="86">
        <f>SUMIFS('sys inv movment rpt'!$M:$M,'sys inv movment rpt'!$L:$L,$M858,'sys inv movment rpt'!$N:$N,AS$1)</f>
        <v>0</v>
      </c>
      <c r="AT858" s="86">
        <f>SUMIFS('sys inv movment rpt'!$M:$M,'sys inv movment rpt'!$L:$L,$M858,'sys inv movment rpt'!$N:$N,AT$1)</f>
        <v>0</v>
      </c>
      <c r="AU858" s="86">
        <f>SUMIFS('sys inv movment rpt'!$M:$M,'sys inv movment rpt'!$L:$L,$M858,'sys inv movment rpt'!$N:$N,AU$1)</f>
        <v>0</v>
      </c>
      <c r="AV858" s="86">
        <f>SUMIFS('sys inv movment rpt'!$M:$M,'sys inv movment rpt'!$L:$L,$M858,'sys inv movment rpt'!$N:$N,AV$1)</f>
        <v>0</v>
      </c>
      <c r="AW858" s="87" t="str">
        <f>IFERROR(VLOOKUP(A858,'sys-backorder details'!E:U,17,0),"-")</f>
        <v>-</v>
      </c>
      <c r="AX858" s="87" t="str">
        <f>IF(K858&gt;1,VLOOKUP(A858,'settings-routing'!A:I,9,0),"")</f>
        <v/>
      </c>
    </row>
    <row r="859" ht="12.75" hidden="1" customHeight="1">
      <c r="A859" s="50" t="s">
        <v>1850</v>
      </c>
      <c r="B859" s="50" t="s">
        <v>1851</v>
      </c>
      <c r="C859" s="50">
        <f t="shared" si="2"/>
        <v>0</v>
      </c>
      <c r="D859" s="80">
        <f>SUMIF('Stocks 101-111'!$J:$J,'item dashboard'!A859,'Stocks 101-111'!K:K)</f>
        <v>0</v>
      </c>
      <c r="E859" s="80">
        <f>SUMIF('Stocks 101-111'!$J:$J,'item dashboard'!A859,'Stocks 101-111'!$L:$L)</f>
        <v>0</v>
      </c>
      <c r="F859" s="81">
        <f t="shared" si="3"/>
        <v>0</v>
      </c>
      <c r="G859" s="82">
        <f t="shared" si="4"/>
        <v>0</v>
      </c>
      <c r="H859" s="50">
        <f>SUMIFS('sys-backorder details'!$M:$M,'sys-backorder details'!$E:$E,'item dashboard'!A859,'sys-backorder details'!$V:$V,"")</f>
        <v>0</v>
      </c>
      <c r="I859" s="83">
        <f>SUMIF('settings-routing'!$I:$I,'item dashboard'!A859,'settings-routing'!$O:$O)</f>
        <v>0</v>
      </c>
      <c r="J859" s="50">
        <f>SUMIFS('sys-backorder details'!$M:$M,'sys-backorder details'!$E:$E,'item dashboard'!A859,'sys-backorder details'!$V:$V,"Call off")</f>
        <v>0</v>
      </c>
      <c r="K859" s="84">
        <f t="shared" si="5"/>
        <v>0</v>
      </c>
      <c r="L859" s="84">
        <f>SUMIF('Production Plan'!$E:$E,'item dashboard'!A859,'Production Plan'!$N:$N)</f>
        <v>0</v>
      </c>
      <c r="M859" s="85" t="str">
        <f t="shared" si="6"/>
        <v>B-L500-N155GAB-MS- 5Ltr Pnt Gabfest Methylated Spirit Jerrycan</v>
      </c>
      <c r="N859" s="86">
        <f>SUMIFS('sys inv movment rpt'!$M:$M,'sys inv movment rpt'!$L:$L,$M859,'sys inv movment rpt'!$N:$N,N$1)</f>
        <v>0</v>
      </c>
      <c r="O859" s="86">
        <f>SUMIFS('sys inv movment rpt'!$M:$M,'sys inv movment rpt'!$L:$L,$M859,'sys inv movment rpt'!$N:$N,O$1)</f>
        <v>0</v>
      </c>
      <c r="P859" s="86">
        <f>SUMIFS('sys inv movment rpt'!$M:$M,'sys inv movment rpt'!$L:$L,$M859,'sys inv movment rpt'!$N:$N,P$1)</f>
        <v>0</v>
      </c>
      <c r="Q859" s="86">
        <f>SUMIFS('sys inv movment rpt'!$M:$M,'sys inv movment rpt'!$L:$L,$M859,'sys inv movment rpt'!$N:$N,Q$1)</f>
        <v>0</v>
      </c>
      <c r="R859" s="86">
        <f>SUMIFS('sys inv movment rpt'!$M:$M,'sys inv movment rpt'!$L:$L,$M859,'sys inv movment rpt'!$N:$N,R$1)</f>
        <v>0</v>
      </c>
      <c r="S859" s="86">
        <f>SUMIFS('sys inv movment rpt'!$M:$M,'sys inv movment rpt'!$L:$L,$M859,'sys inv movment rpt'!$N:$N,S$1)</f>
        <v>0</v>
      </c>
      <c r="T859" s="86">
        <f>SUMIFS('sys inv movment rpt'!$M:$M,'sys inv movment rpt'!$L:$L,$M859,'sys inv movment rpt'!$N:$N,T$1)</f>
        <v>0</v>
      </c>
      <c r="U859" s="86">
        <f>SUMIFS('sys inv movment rpt'!$M:$M,'sys inv movment rpt'!$L:$L,$M859,'sys inv movment rpt'!$N:$N,U$1)</f>
        <v>0</v>
      </c>
      <c r="V859" s="86">
        <f>SUMIFS('sys inv movment rpt'!$M:$M,'sys inv movment rpt'!$L:$L,$M859,'sys inv movment rpt'!$N:$N,V$1)</f>
        <v>0</v>
      </c>
      <c r="W859" s="86">
        <f>SUMIFS('sys inv movment rpt'!$M:$M,'sys inv movment rpt'!$L:$L,$M859,'sys inv movment rpt'!$N:$N,W$1)</f>
        <v>0</v>
      </c>
      <c r="X859" s="86">
        <f>SUMIFS('sys inv movment rpt'!$M:$M,'sys inv movment rpt'!$L:$L,$M859,'sys inv movment rpt'!$N:$N,X$1)</f>
        <v>0</v>
      </c>
      <c r="Y859" s="86">
        <f>SUMIFS('sys inv movment rpt'!$M:$M,'sys inv movment rpt'!$L:$L,$M859,'sys inv movment rpt'!$N:$N,Y$1)</f>
        <v>0</v>
      </c>
      <c r="Z859" s="86">
        <f>SUMIFS('sys inv movment rpt'!$M:$M,'sys inv movment rpt'!$L:$L,$M859,'sys inv movment rpt'!$N:$N,Z$1)</f>
        <v>0</v>
      </c>
      <c r="AA859" s="86">
        <f>SUMIFS('sys inv movment rpt'!$M:$M,'sys inv movment rpt'!$L:$L,$M859,'sys inv movment rpt'!$N:$N,AA$1)</f>
        <v>0</v>
      </c>
      <c r="AB859" s="86">
        <f>SUMIFS('sys inv movment rpt'!$M:$M,'sys inv movment rpt'!$L:$L,$M859,'sys inv movment rpt'!$N:$N,AB$1)</f>
        <v>0</v>
      </c>
      <c r="AC859" s="86">
        <f>SUMIFS('sys inv movment rpt'!$M:$M,'sys inv movment rpt'!$L:$L,$M859,'sys inv movment rpt'!$N:$N,AC$1)</f>
        <v>0</v>
      </c>
      <c r="AD859" s="86">
        <f>SUMIFS('sys inv movment rpt'!$M:$M,'sys inv movment rpt'!$L:$L,$M859,'sys inv movment rpt'!$N:$N,AD$1)</f>
        <v>0</v>
      </c>
      <c r="AE859" s="86">
        <f>SUMIFS('sys inv movment rpt'!$M:$M,'sys inv movment rpt'!$L:$L,$M859,'sys inv movment rpt'!$N:$N,AE$1)</f>
        <v>0</v>
      </c>
      <c r="AF859" s="86">
        <f>SUMIFS('sys inv movment rpt'!$M:$M,'sys inv movment rpt'!$L:$L,$M859,'sys inv movment rpt'!$N:$N,AF$1)</f>
        <v>0</v>
      </c>
      <c r="AG859" s="86">
        <f>SUMIFS('sys inv movment rpt'!$M:$M,'sys inv movment rpt'!$L:$L,$M859,'sys inv movment rpt'!$N:$N,AG$1)</f>
        <v>0</v>
      </c>
      <c r="AH859" s="86">
        <f>SUMIFS('sys inv movment rpt'!$M:$M,'sys inv movment rpt'!$L:$L,$M859,'sys inv movment rpt'!$N:$N,AH$1)</f>
        <v>0</v>
      </c>
      <c r="AI859" s="86">
        <f>SUMIFS('sys inv movment rpt'!$M:$M,'sys inv movment rpt'!$L:$L,$M859,'sys inv movment rpt'!$N:$N,AI$1)</f>
        <v>0</v>
      </c>
      <c r="AJ859" s="86">
        <f>SUMIFS('sys inv movment rpt'!$M:$M,'sys inv movment rpt'!$L:$L,$M859,'sys inv movment rpt'!$N:$N,AJ$1)</f>
        <v>0</v>
      </c>
      <c r="AK859" s="86">
        <f>SUMIFS('sys inv movment rpt'!$M:$M,'sys inv movment rpt'!$L:$L,$M859,'sys inv movment rpt'!$N:$N,AK$1)</f>
        <v>0</v>
      </c>
      <c r="AL859" s="86">
        <f>SUMIFS('sys inv movment rpt'!$M:$M,'sys inv movment rpt'!$L:$L,$M859,'sys inv movment rpt'!$N:$N,AL$1)</f>
        <v>0</v>
      </c>
      <c r="AM859" s="86">
        <f>SUMIFS('sys inv movment rpt'!$M:$M,'sys inv movment rpt'!$L:$L,$M859,'sys inv movment rpt'!$N:$N,AM$1)</f>
        <v>0</v>
      </c>
      <c r="AN859" s="86">
        <f>SUMIFS('sys inv movment rpt'!$M:$M,'sys inv movment rpt'!$L:$L,$M859,'sys inv movment rpt'!$N:$N,AN$1)</f>
        <v>0</v>
      </c>
      <c r="AO859" s="86">
        <f>SUMIFS('sys inv movment rpt'!$M:$M,'sys inv movment rpt'!$L:$L,$M859,'sys inv movment rpt'!$N:$N,AO$1)</f>
        <v>0</v>
      </c>
      <c r="AP859" s="86">
        <f>SUMIFS('sys inv movment rpt'!$M:$M,'sys inv movment rpt'!$L:$L,$M859,'sys inv movment rpt'!$N:$N,AP$1)</f>
        <v>0</v>
      </c>
      <c r="AQ859" s="86">
        <f>SUMIFS('sys inv movment rpt'!$M:$M,'sys inv movment rpt'!$L:$L,$M859,'sys inv movment rpt'!$N:$N,AQ$1)</f>
        <v>0</v>
      </c>
      <c r="AR859" s="86">
        <f>SUMIFS('sys inv movment rpt'!$M:$M,'sys inv movment rpt'!$L:$L,$M859,'sys inv movment rpt'!$N:$N,AR$1)</f>
        <v>0</v>
      </c>
      <c r="AS859" s="86">
        <f>SUMIFS('sys inv movment rpt'!$M:$M,'sys inv movment rpt'!$L:$L,$M859,'sys inv movment rpt'!$N:$N,AS$1)</f>
        <v>0</v>
      </c>
      <c r="AT859" s="86">
        <f>SUMIFS('sys inv movment rpt'!$M:$M,'sys inv movment rpt'!$L:$L,$M859,'sys inv movment rpt'!$N:$N,AT$1)</f>
        <v>0</v>
      </c>
      <c r="AU859" s="86">
        <f>SUMIFS('sys inv movment rpt'!$M:$M,'sys inv movment rpt'!$L:$L,$M859,'sys inv movment rpt'!$N:$N,AU$1)</f>
        <v>0</v>
      </c>
      <c r="AV859" s="86">
        <f>SUMIFS('sys inv movment rpt'!$M:$M,'sys inv movment rpt'!$L:$L,$M859,'sys inv movment rpt'!$N:$N,AV$1)</f>
        <v>0</v>
      </c>
      <c r="AW859" s="87" t="str">
        <f>IFERROR(VLOOKUP(A859,'sys-backorder details'!E:U,17,0),"-")</f>
        <v>-</v>
      </c>
      <c r="AX859" s="87" t="str">
        <f>IF(K859&gt;1,VLOOKUP(A859,'settings-routing'!A:I,9,0),"")</f>
        <v/>
      </c>
    </row>
    <row r="860" ht="12.75" hidden="1" customHeight="1">
      <c r="A860" s="50" t="s">
        <v>1852</v>
      </c>
      <c r="B860" s="50" t="s">
        <v>1853</v>
      </c>
      <c r="C860" s="50">
        <f t="shared" si="2"/>
        <v>0</v>
      </c>
      <c r="D860" s="80">
        <f>SUMIF('Stocks 101-111'!$J:$J,'item dashboard'!A860,'Stocks 101-111'!K:K)</f>
        <v>0</v>
      </c>
      <c r="E860" s="80">
        <f>SUMIF('Stocks 101-111'!$J:$J,'item dashboard'!A860,'Stocks 101-111'!$L:$L)</f>
        <v>0</v>
      </c>
      <c r="F860" s="81">
        <f t="shared" si="3"/>
        <v>0</v>
      </c>
      <c r="G860" s="82">
        <f t="shared" si="4"/>
        <v>0</v>
      </c>
      <c r="H860" s="50">
        <f>SUMIFS('sys-backorder details'!$M:$M,'sys-backorder details'!$E:$E,'item dashboard'!A860,'sys-backorder details'!$V:$V,"")</f>
        <v>0</v>
      </c>
      <c r="I860" s="83">
        <f>SUMIF('settings-routing'!$I:$I,'item dashboard'!A860,'settings-routing'!$O:$O)</f>
        <v>0</v>
      </c>
      <c r="J860" s="50">
        <f>SUMIFS('sys-backorder details'!$M:$M,'sys-backorder details'!$E:$E,'item dashboard'!A860,'sys-backorder details'!$V:$V,"Call off")</f>
        <v>0</v>
      </c>
      <c r="K860" s="84">
        <f t="shared" si="5"/>
        <v>0</v>
      </c>
      <c r="L860" s="84">
        <f>SUMIF('Production Plan'!$E:$E,'item dashboard'!A860,'Production Plan'!$N:$N)</f>
        <v>0</v>
      </c>
      <c r="M860" s="85" t="str">
        <f t="shared" si="6"/>
        <v>B-L500-N155HAIR-5 Ltr. Printed Hairlex for True beauty Jerrycan</v>
      </c>
      <c r="N860" s="86">
        <f>SUMIFS('sys inv movment rpt'!$M:$M,'sys inv movment rpt'!$L:$L,$M860,'sys inv movment rpt'!$N:$N,N$1)</f>
        <v>0</v>
      </c>
      <c r="O860" s="86">
        <f>SUMIFS('sys inv movment rpt'!$M:$M,'sys inv movment rpt'!$L:$L,$M860,'sys inv movment rpt'!$N:$N,O$1)</f>
        <v>0</v>
      </c>
      <c r="P860" s="86">
        <f>SUMIFS('sys inv movment rpt'!$M:$M,'sys inv movment rpt'!$L:$L,$M860,'sys inv movment rpt'!$N:$N,P$1)</f>
        <v>0</v>
      </c>
      <c r="Q860" s="86">
        <f>SUMIFS('sys inv movment rpt'!$M:$M,'sys inv movment rpt'!$L:$L,$M860,'sys inv movment rpt'!$N:$N,Q$1)</f>
        <v>0</v>
      </c>
      <c r="R860" s="86">
        <f>SUMIFS('sys inv movment rpt'!$M:$M,'sys inv movment rpt'!$L:$L,$M860,'sys inv movment rpt'!$N:$N,R$1)</f>
        <v>0</v>
      </c>
      <c r="S860" s="86">
        <f>SUMIFS('sys inv movment rpt'!$M:$M,'sys inv movment rpt'!$L:$L,$M860,'sys inv movment rpt'!$N:$N,S$1)</f>
        <v>0</v>
      </c>
      <c r="T860" s="86">
        <f>SUMIFS('sys inv movment rpt'!$M:$M,'sys inv movment rpt'!$L:$L,$M860,'sys inv movment rpt'!$N:$N,T$1)</f>
        <v>0</v>
      </c>
      <c r="U860" s="86">
        <f>SUMIFS('sys inv movment rpt'!$M:$M,'sys inv movment rpt'!$L:$L,$M860,'sys inv movment rpt'!$N:$N,U$1)</f>
        <v>0</v>
      </c>
      <c r="V860" s="86">
        <f>SUMIFS('sys inv movment rpt'!$M:$M,'sys inv movment rpt'!$L:$L,$M860,'sys inv movment rpt'!$N:$N,V$1)</f>
        <v>0</v>
      </c>
      <c r="W860" s="86">
        <f>SUMIFS('sys inv movment rpt'!$M:$M,'sys inv movment rpt'!$L:$L,$M860,'sys inv movment rpt'!$N:$N,W$1)</f>
        <v>0</v>
      </c>
      <c r="X860" s="86">
        <f>SUMIFS('sys inv movment rpt'!$M:$M,'sys inv movment rpt'!$L:$L,$M860,'sys inv movment rpt'!$N:$N,X$1)</f>
        <v>0</v>
      </c>
      <c r="Y860" s="86">
        <f>SUMIFS('sys inv movment rpt'!$M:$M,'sys inv movment rpt'!$L:$L,$M860,'sys inv movment rpt'!$N:$N,Y$1)</f>
        <v>0</v>
      </c>
      <c r="Z860" s="86">
        <f>SUMIFS('sys inv movment rpt'!$M:$M,'sys inv movment rpt'!$L:$L,$M860,'sys inv movment rpt'!$N:$N,Z$1)</f>
        <v>0</v>
      </c>
      <c r="AA860" s="86">
        <f>SUMIFS('sys inv movment rpt'!$M:$M,'sys inv movment rpt'!$L:$L,$M860,'sys inv movment rpt'!$N:$N,AA$1)</f>
        <v>0</v>
      </c>
      <c r="AB860" s="86">
        <f>SUMIFS('sys inv movment rpt'!$M:$M,'sys inv movment rpt'!$L:$L,$M860,'sys inv movment rpt'!$N:$N,AB$1)</f>
        <v>0</v>
      </c>
      <c r="AC860" s="86">
        <f>SUMIFS('sys inv movment rpt'!$M:$M,'sys inv movment rpt'!$L:$L,$M860,'sys inv movment rpt'!$N:$N,AC$1)</f>
        <v>0</v>
      </c>
      <c r="AD860" s="86">
        <f>SUMIFS('sys inv movment rpt'!$M:$M,'sys inv movment rpt'!$L:$L,$M860,'sys inv movment rpt'!$N:$N,AD$1)</f>
        <v>0</v>
      </c>
      <c r="AE860" s="86">
        <f>SUMIFS('sys inv movment rpt'!$M:$M,'sys inv movment rpt'!$L:$L,$M860,'sys inv movment rpt'!$N:$N,AE$1)</f>
        <v>0</v>
      </c>
      <c r="AF860" s="86">
        <f>SUMIFS('sys inv movment rpt'!$M:$M,'sys inv movment rpt'!$L:$L,$M860,'sys inv movment rpt'!$N:$N,AF$1)</f>
        <v>0</v>
      </c>
      <c r="AG860" s="86">
        <f>SUMIFS('sys inv movment rpt'!$M:$M,'sys inv movment rpt'!$L:$L,$M860,'sys inv movment rpt'!$N:$N,AG$1)</f>
        <v>0</v>
      </c>
      <c r="AH860" s="86">
        <f>SUMIFS('sys inv movment rpt'!$M:$M,'sys inv movment rpt'!$L:$L,$M860,'sys inv movment rpt'!$N:$N,AH$1)</f>
        <v>0</v>
      </c>
      <c r="AI860" s="86">
        <f>SUMIFS('sys inv movment rpt'!$M:$M,'sys inv movment rpt'!$L:$L,$M860,'sys inv movment rpt'!$N:$N,AI$1)</f>
        <v>0</v>
      </c>
      <c r="AJ860" s="86">
        <f>SUMIFS('sys inv movment rpt'!$M:$M,'sys inv movment rpt'!$L:$L,$M860,'sys inv movment rpt'!$N:$N,AJ$1)</f>
        <v>0</v>
      </c>
      <c r="AK860" s="86">
        <f>SUMIFS('sys inv movment rpt'!$M:$M,'sys inv movment rpt'!$L:$L,$M860,'sys inv movment rpt'!$N:$N,AK$1)</f>
        <v>0</v>
      </c>
      <c r="AL860" s="86">
        <f>SUMIFS('sys inv movment rpt'!$M:$M,'sys inv movment rpt'!$L:$L,$M860,'sys inv movment rpt'!$N:$N,AL$1)</f>
        <v>0</v>
      </c>
      <c r="AM860" s="86">
        <f>SUMIFS('sys inv movment rpt'!$M:$M,'sys inv movment rpt'!$L:$L,$M860,'sys inv movment rpt'!$N:$N,AM$1)</f>
        <v>0</v>
      </c>
      <c r="AN860" s="86">
        <f>SUMIFS('sys inv movment rpt'!$M:$M,'sys inv movment rpt'!$L:$L,$M860,'sys inv movment rpt'!$N:$N,AN$1)</f>
        <v>0</v>
      </c>
      <c r="AO860" s="86">
        <f>SUMIFS('sys inv movment rpt'!$M:$M,'sys inv movment rpt'!$L:$L,$M860,'sys inv movment rpt'!$N:$N,AO$1)</f>
        <v>0</v>
      </c>
      <c r="AP860" s="86">
        <f>SUMIFS('sys inv movment rpt'!$M:$M,'sys inv movment rpt'!$L:$L,$M860,'sys inv movment rpt'!$N:$N,AP$1)</f>
        <v>0</v>
      </c>
      <c r="AQ860" s="86">
        <f>SUMIFS('sys inv movment rpt'!$M:$M,'sys inv movment rpt'!$L:$L,$M860,'sys inv movment rpt'!$N:$N,AQ$1)</f>
        <v>0</v>
      </c>
      <c r="AR860" s="86">
        <f>SUMIFS('sys inv movment rpt'!$M:$M,'sys inv movment rpt'!$L:$L,$M860,'sys inv movment rpt'!$N:$N,AR$1)</f>
        <v>0</v>
      </c>
      <c r="AS860" s="86">
        <f>SUMIFS('sys inv movment rpt'!$M:$M,'sys inv movment rpt'!$L:$L,$M860,'sys inv movment rpt'!$N:$N,AS$1)</f>
        <v>0</v>
      </c>
      <c r="AT860" s="86">
        <f>SUMIFS('sys inv movment rpt'!$M:$M,'sys inv movment rpt'!$L:$L,$M860,'sys inv movment rpt'!$N:$N,AT$1)</f>
        <v>0</v>
      </c>
      <c r="AU860" s="86">
        <f>SUMIFS('sys inv movment rpt'!$M:$M,'sys inv movment rpt'!$L:$L,$M860,'sys inv movment rpt'!$N:$N,AU$1)</f>
        <v>0</v>
      </c>
      <c r="AV860" s="86">
        <f>SUMIFS('sys inv movment rpt'!$M:$M,'sys inv movment rpt'!$L:$L,$M860,'sys inv movment rpt'!$N:$N,AV$1)</f>
        <v>0</v>
      </c>
      <c r="AW860" s="87" t="str">
        <f>IFERROR(VLOOKUP(A860,'sys-backorder details'!E:U,17,0),"-")</f>
        <v>-</v>
      </c>
      <c r="AX860" s="87" t="str">
        <f>IF(K860&gt;1,VLOOKUP(A860,'settings-routing'!A:I,9,0),"")</f>
        <v/>
      </c>
    </row>
    <row r="861" ht="12.75" hidden="1" customHeight="1">
      <c r="A861" s="50" t="s">
        <v>1854</v>
      </c>
      <c r="B861" s="50" t="s">
        <v>1855</v>
      </c>
      <c r="C861" s="50">
        <f t="shared" si="2"/>
        <v>0</v>
      </c>
      <c r="D861" s="80">
        <f>SUMIF('Stocks 101-111'!$J:$J,'item dashboard'!A861,'Stocks 101-111'!K:K)</f>
        <v>0</v>
      </c>
      <c r="E861" s="80">
        <f>SUMIF('Stocks 101-111'!$J:$J,'item dashboard'!A861,'Stocks 101-111'!$L:$L)</f>
        <v>0</v>
      </c>
      <c r="F861" s="81">
        <f t="shared" si="3"/>
        <v>0</v>
      </c>
      <c r="G861" s="82">
        <f t="shared" si="4"/>
        <v>0</v>
      </c>
      <c r="H861" s="50">
        <f>SUMIFS('sys-backorder details'!$M:$M,'sys-backorder details'!$E:$E,'item dashboard'!A861,'sys-backorder details'!$V:$V,"")</f>
        <v>0</v>
      </c>
      <c r="I861" s="83">
        <f>SUMIF('settings-routing'!$I:$I,'item dashboard'!A861,'settings-routing'!$O:$O)</f>
        <v>0</v>
      </c>
      <c r="J861" s="50">
        <f>SUMIFS('sys-backorder details'!$M:$M,'sys-backorder details'!$E:$E,'item dashboard'!A861,'sys-backorder details'!$V:$V,"Call off")</f>
        <v>0</v>
      </c>
      <c r="K861" s="84">
        <f t="shared" si="5"/>
        <v>0</v>
      </c>
      <c r="L861" s="84">
        <f>SUMIF('Production Plan'!$E:$E,'item dashboard'!A861,'Production Plan'!$N:$N)</f>
        <v>0</v>
      </c>
      <c r="M861" s="85" t="str">
        <f t="shared" si="6"/>
        <v>B-L500-N155JA-ST-5 Ltr.Natural Printed Jasmi Super Standard Thinner</v>
      </c>
      <c r="N861" s="86">
        <f>SUMIFS('sys inv movment rpt'!$M:$M,'sys inv movment rpt'!$L:$L,$M861,'sys inv movment rpt'!$N:$N,N$1)</f>
        <v>0</v>
      </c>
      <c r="O861" s="86">
        <f>SUMIFS('sys inv movment rpt'!$M:$M,'sys inv movment rpt'!$L:$L,$M861,'sys inv movment rpt'!$N:$N,O$1)</f>
        <v>0</v>
      </c>
      <c r="P861" s="86">
        <f>SUMIFS('sys inv movment rpt'!$M:$M,'sys inv movment rpt'!$L:$L,$M861,'sys inv movment rpt'!$N:$N,P$1)</f>
        <v>0</v>
      </c>
      <c r="Q861" s="86">
        <f>SUMIFS('sys inv movment rpt'!$M:$M,'sys inv movment rpt'!$L:$L,$M861,'sys inv movment rpt'!$N:$N,Q$1)</f>
        <v>0</v>
      </c>
      <c r="R861" s="86">
        <f>SUMIFS('sys inv movment rpt'!$M:$M,'sys inv movment rpt'!$L:$L,$M861,'sys inv movment rpt'!$N:$N,R$1)</f>
        <v>0</v>
      </c>
      <c r="S861" s="86">
        <f>SUMIFS('sys inv movment rpt'!$M:$M,'sys inv movment rpt'!$L:$L,$M861,'sys inv movment rpt'!$N:$N,S$1)</f>
        <v>0</v>
      </c>
      <c r="T861" s="86">
        <f>SUMIFS('sys inv movment rpt'!$M:$M,'sys inv movment rpt'!$L:$L,$M861,'sys inv movment rpt'!$N:$N,T$1)</f>
        <v>0</v>
      </c>
      <c r="U861" s="86">
        <f>SUMIFS('sys inv movment rpt'!$M:$M,'sys inv movment rpt'!$L:$L,$M861,'sys inv movment rpt'!$N:$N,U$1)</f>
        <v>0</v>
      </c>
      <c r="V861" s="86">
        <f>SUMIFS('sys inv movment rpt'!$M:$M,'sys inv movment rpt'!$L:$L,$M861,'sys inv movment rpt'!$N:$N,V$1)</f>
        <v>0</v>
      </c>
      <c r="W861" s="86">
        <f>SUMIFS('sys inv movment rpt'!$M:$M,'sys inv movment rpt'!$L:$L,$M861,'sys inv movment rpt'!$N:$N,W$1)</f>
        <v>0</v>
      </c>
      <c r="X861" s="86">
        <f>SUMIFS('sys inv movment rpt'!$M:$M,'sys inv movment rpt'!$L:$L,$M861,'sys inv movment rpt'!$N:$N,X$1)</f>
        <v>0</v>
      </c>
      <c r="Y861" s="86">
        <f>SUMIFS('sys inv movment rpt'!$M:$M,'sys inv movment rpt'!$L:$L,$M861,'sys inv movment rpt'!$N:$N,Y$1)</f>
        <v>0</v>
      </c>
      <c r="Z861" s="86">
        <f>SUMIFS('sys inv movment rpt'!$M:$M,'sys inv movment rpt'!$L:$L,$M861,'sys inv movment rpt'!$N:$N,Z$1)</f>
        <v>0</v>
      </c>
      <c r="AA861" s="86">
        <f>SUMIFS('sys inv movment rpt'!$M:$M,'sys inv movment rpt'!$L:$L,$M861,'sys inv movment rpt'!$N:$N,AA$1)</f>
        <v>0</v>
      </c>
      <c r="AB861" s="86">
        <f>SUMIFS('sys inv movment rpt'!$M:$M,'sys inv movment rpt'!$L:$L,$M861,'sys inv movment rpt'!$N:$N,AB$1)</f>
        <v>0</v>
      </c>
      <c r="AC861" s="86">
        <f>SUMIFS('sys inv movment rpt'!$M:$M,'sys inv movment rpt'!$L:$L,$M861,'sys inv movment rpt'!$N:$N,AC$1)</f>
        <v>0</v>
      </c>
      <c r="AD861" s="86">
        <f>SUMIFS('sys inv movment rpt'!$M:$M,'sys inv movment rpt'!$L:$L,$M861,'sys inv movment rpt'!$N:$N,AD$1)</f>
        <v>0</v>
      </c>
      <c r="AE861" s="86">
        <f>SUMIFS('sys inv movment rpt'!$M:$M,'sys inv movment rpt'!$L:$L,$M861,'sys inv movment rpt'!$N:$N,AE$1)</f>
        <v>0</v>
      </c>
      <c r="AF861" s="86">
        <f>SUMIFS('sys inv movment rpt'!$M:$M,'sys inv movment rpt'!$L:$L,$M861,'sys inv movment rpt'!$N:$N,AF$1)</f>
        <v>0</v>
      </c>
      <c r="AG861" s="86">
        <f>SUMIFS('sys inv movment rpt'!$M:$M,'sys inv movment rpt'!$L:$L,$M861,'sys inv movment rpt'!$N:$N,AG$1)</f>
        <v>0</v>
      </c>
      <c r="AH861" s="86">
        <f>SUMIFS('sys inv movment rpt'!$M:$M,'sys inv movment rpt'!$L:$L,$M861,'sys inv movment rpt'!$N:$N,AH$1)</f>
        <v>0</v>
      </c>
      <c r="AI861" s="86">
        <f>SUMIFS('sys inv movment rpt'!$M:$M,'sys inv movment rpt'!$L:$L,$M861,'sys inv movment rpt'!$N:$N,AI$1)</f>
        <v>0</v>
      </c>
      <c r="AJ861" s="86">
        <f>SUMIFS('sys inv movment rpt'!$M:$M,'sys inv movment rpt'!$L:$L,$M861,'sys inv movment rpt'!$N:$N,AJ$1)</f>
        <v>0</v>
      </c>
      <c r="AK861" s="86">
        <f>SUMIFS('sys inv movment rpt'!$M:$M,'sys inv movment rpt'!$L:$L,$M861,'sys inv movment rpt'!$N:$N,AK$1)</f>
        <v>0</v>
      </c>
      <c r="AL861" s="86">
        <f>SUMIFS('sys inv movment rpt'!$M:$M,'sys inv movment rpt'!$L:$L,$M861,'sys inv movment rpt'!$N:$N,AL$1)</f>
        <v>0</v>
      </c>
      <c r="AM861" s="86">
        <f>SUMIFS('sys inv movment rpt'!$M:$M,'sys inv movment rpt'!$L:$L,$M861,'sys inv movment rpt'!$N:$N,AM$1)</f>
        <v>0</v>
      </c>
      <c r="AN861" s="86">
        <f>SUMIFS('sys inv movment rpt'!$M:$M,'sys inv movment rpt'!$L:$L,$M861,'sys inv movment rpt'!$N:$N,AN$1)</f>
        <v>0</v>
      </c>
      <c r="AO861" s="86">
        <f>SUMIFS('sys inv movment rpt'!$M:$M,'sys inv movment rpt'!$L:$L,$M861,'sys inv movment rpt'!$N:$N,AO$1)</f>
        <v>0</v>
      </c>
      <c r="AP861" s="86">
        <f>SUMIFS('sys inv movment rpt'!$M:$M,'sys inv movment rpt'!$L:$L,$M861,'sys inv movment rpt'!$N:$N,AP$1)</f>
        <v>0</v>
      </c>
      <c r="AQ861" s="86">
        <f>SUMIFS('sys inv movment rpt'!$M:$M,'sys inv movment rpt'!$L:$L,$M861,'sys inv movment rpt'!$N:$N,AQ$1)</f>
        <v>0</v>
      </c>
      <c r="AR861" s="86">
        <f>SUMIFS('sys inv movment rpt'!$M:$M,'sys inv movment rpt'!$L:$L,$M861,'sys inv movment rpt'!$N:$N,AR$1)</f>
        <v>0</v>
      </c>
      <c r="AS861" s="86">
        <f>SUMIFS('sys inv movment rpt'!$M:$M,'sys inv movment rpt'!$L:$L,$M861,'sys inv movment rpt'!$N:$N,AS$1)</f>
        <v>0</v>
      </c>
      <c r="AT861" s="86">
        <f>SUMIFS('sys inv movment rpt'!$M:$M,'sys inv movment rpt'!$L:$L,$M861,'sys inv movment rpt'!$N:$N,AT$1)</f>
        <v>0</v>
      </c>
      <c r="AU861" s="86">
        <f>SUMIFS('sys inv movment rpt'!$M:$M,'sys inv movment rpt'!$L:$L,$M861,'sys inv movment rpt'!$N:$N,AU$1)</f>
        <v>0</v>
      </c>
      <c r="AV861" s="86">
        <f>SUMIFS('sys inv movment rpt'!$M:$M,'sys inv movment rpt'!$L:$L,$M861,'sys inv movment rpt'!$N:$N,AV$1)</f>
        <v>0</v>
      </c>
      <c r="AW861" s="87" t="str">
        <f>IFERROR(VLOOKUP(A861,'sys-backorder details'!E:U,17,0),"-")</f>
        <v>-</v>
      </c>
      <c r="AX861" s="87" t="str">
        <f>IF(K861&gt;1,VLOOKUP(A861,'settings-routing'!A:I,9,0),"")</f>
        <v/>
      </c>
    </row>
    <row r="862" ht="12.75" hidden="1" customHeight="1">
      <c r="A862" s="50" t="s">
        <v>1856</v>
      </c>
      <c r="B862" s="50" t="s">
        <v>1857</v>
      </c>
      <c r="C862" s="50">
        <f t="shared" si="2"/>
        <v>0</v>
      </c>
      <c r="D862" s="80">
        <f>SUMIF('Stocks 101-111'!$J:$J,'item dashboard'!A862,'Stocks 101-111'!K:K)</f>
        <v>0</v>
      </c>
      <c r="E862" s="80">
        <f>SUMIF('Stocks 101-111'!$J:$J,'item dashboard'!A862,'Stocks 101-111'!$L:$L)</f>
        <v>0</v>
      </c>
      <c r="F862" s="81">
        <f t="shared" si="3"/>
        <v>0</v>
      </c>
      <c r="G862" s="82">
        <f t="shared" si="4"/>
        <v>0</v>
      </c>
      <c r="H862" s="50">
        <f>SUMIFS('sys-backorder details'!$M:$M,'sys-backorder details'!$E:$E,'item dashboard'!A862,'sys-backorder details'!$V:$V,"")</f>
        <v>0</v>
      </c>
      <c r="I862" s="83">
        <f>SUMIF('settings-routing'!$I:$I,'item dashboard'!A862,'settings-routing'!$O:$O)</f>
        <v>0</v>
      </c>
      <c r="J862" s="50">
        <f>SUMIFS('sys-backorder details'!$M:$M,'sys-backorder details'!$E:$E,'item dashboard'!A862,'sys-backorder details'!$V:$V,"Call off")</f>
        <v>0</v>
      </c>
      <c r="K862" s="84">
        <f t="shared" si="5"/>
        <v>0</v>
      </c>
      <c r="L862" s="84">
        <f>SUMIF('Production Plan'!$E:$E,'item dashboard'!A862,'Production Plan'!$N:$N)</f>
        <v>0</v>
      </c>
      <c r="M862" s="85" t="str">
        <f t="shared" si="6"/>
        <v>B-L500-N155KO-S-5 Ltr. Natural Printed Komal Std Thin Jerrycan</v>
      </c>
      <c r="N862" s="86">
        <f>SUMIFS('sys inv movment rpt'!$M:$M,'sys inv movment rpt'!$L:$L,$M862,'sys inv movment rpt'!$N:$N,N$1)</f>
        <v>0</v>
      </c>
      <c r="O862" s="86">
        <f>SUMIFS('sys inv movment rpt'!$M:$M,'sys inv movment rpt'!$L:$L,$M862,'sys inv movment rpt'!$N:$N,O$1)</f>
        <v>0</v>
      </c>
      <c r="P862" s="86">
        <f>SUMIFS('sys inv movment rpt'!$M:$M,'sys inv movment rpt'!$L:$L,$M862,'sys inv movment rpt'!$N:$N,P$1)</f>
        <v>0</v>
      </c>
      <c r="Q862" s="86">
        <f>SUMIFS('sys inv movment rpt'!$M:$M,'sys inv movment rpt'!$L:$L,$M862,'sys inv movment rpt'!$N:$N,Q$1)</f>
        <v>0</v>
      </c>
      <c r="R862" s="86">
        <f>SUMIFS('sys inv movment rpt'!$M:$M,'sys inv movment rpt'!$L:$L,$M862,'sys inv movment rpt'!$N:$N,R$1)</f>
        <v>0</v>
      </c>
      <c r="S862" s="86">
        <f>SUMIFS('sys inv movment rpt'!$M:$M,'sys inv movment rpt'!$L:$L,$M862,'sys inv movment rpt'!$N:$N,S$1)</f>
        <v>0</v>
      </c>
      <c r="T862" s="86">
        <f>SUMIFS('sys inv movment rpt'!$M:$M,'sys inv movment rpt'!$L:$L,$M862,'sys inv movment rpt'!$N:$N,T$1)</f>
        <v>0</v>
      </c>
      <c r="U862" s="86">
        <f>SUMIFS('sys inv movment rpt'!$M:$M,'sys inv movment rpt'!$L:$L,$M862,'sys inv movment rpt'!$N:$N,U$1)</f>
        <v>0</v>
      </c>
      <c r="V862" s="86">
        <f>SUMIFS('sys inv movment rpt'!$M:$M,'sys inv movment rpt'!$L:$L,$M862,'sys inv movment rpt'!$N:$N,V$1)</f>
        <v>0</v>
      </c>
      <c r="W862" s="86">
        <f>SUMIFS('sys inv movment rpt'!$M:$M,'sys inv movment rpt'!$L:$L,$M862,'sys inv movment rpt'!$N:$N,W$1)</f>
        <v>0</v>
      </c>
      <c r="X862" s="86">
        <f>SUMIFS('sys inv movment rpt'!$M:$M,'sys inv movment rpt'!$L:$L,$M862,'sys inv movment rpt'!$N:$N,X$1)</f>
        <v>0</v>
      </c>
      <c r="Y862" s="86">
        <f>SUMIFS('sys inv movment rpt'!$M:$M,'sys inv movment rpt'!$L:$L,$M862,'sys inv movment rpt'!$N:$N,Y$1)</f>
        <v>0</v>
      </c>
      <c r="Z862" s="86">
        <f>SUMIFS('sys inv movment rpt'!$M:$M,'sys inv movment rpt'!$L:$L,$M862,'sys inv movment rpt'!$N:$N,Z$1)</f>
        <v>0</v>
      </c>
      <c r="AA862" s="86">
        <f>SUMIFS('sys inv movment rpt'!$M:$M,'sys inv movment rpt'!$L:$L,$M862,'sys inv movment rpt'!$N:$N,AA$1)</f>
        <v>0</v>
      </c>
      <c r="AB862" s="86">
        <f>SUMIFS('sys inv movment rpt'!$M:$M,'sys inv movment rpt'!$L:$L,$M862,'sys inv movment rpt'!$N:$N,AB$1)</f>
        <v>0</v>
      </c>
      <c r="AC862" s="86">
        <f>SUMIFS('sys inv movment rpt'!$M:$M,'sys inv movment rpt'!$L:$L,$M862,'sys inv movment rpt'!$N:$N,AC$1)</f>
        <v>0</v>
      </c>
      <c r="AD862" s="86">
        <f>SUMIFS('sys inv movment rpt'!$M:$M,'sys inv movment rpt'!$L:$L,$M862,'sys inv movment rpt'!$N:$N,AD$1)</f>
        <v>0</v>
      </c>
      <c r="AE862" s="86">
        <f>SUMIFS('sys inv movment rpt'!$M:$M,'sys inv movment rpt'!$L:$L,$M862,'sys inv movment rpt'!$N:$N,AE$1)</f>
        <v>0</v>
      </c>
      <c r="AF862" s="86">
        <f>SUMIFS('sys inv movment rpt'!$M:$M,'sys inv movment rpt'!$L:$L,$M862,'sys inv movment rpt'!$N:$N,AF$1)</f>
        <v>0</v>
      </c>
      <c r="AG862" s="86">
        <f>SUMIFS('sys inv movment rpt'!$M:$M,'sys inv movment rpt'!$L:$L,$M862,'sys inv movment rpt'!$N:$N,AG$1)</f>
        <v>0</v>
      </c>
      <c r="AH862" s="86">
        <f>SUMIFS('sys inv movment rpt'!$M:$M,'sys inv movment rpt'!$L:$L,$M862,'sys inv movment rpt'!$N:$N,AH$1)</f>
        <v>0</v>
      </c>
      <c r="AI862" s="86">
        <f>SUMIFS('sys inv movment rpt'!$M:$M,'sys inv movment rpt'!$L:$L,$M862,'sys inv movment rpt'!$N:$N,AI$1)</f>
        <v>0</v>
      </c>
      <c r="AJ862" s="86">
        <f>SUMIFS('sys inv movment rpt'!$M:$M,'sys inv movment rpt'!$L:$L,$M862,'sys inv movment rpt'!$N:$N,AJ$1)</f>
        <v>0</v>
      </c>
      <c r="AK862" s="86">
        <f>SUMIFS('sys inv movment rpt'!$M:$M,'sys inv movment rpt'!$L:$L,$M862,'sys inv movment rpt'!$N:$N,AK$1)</f>
        <v>0</v>
      </c>
      <c r="AL862" s="86">
        <f>SUMIFS('sys inv movment rpt'!$M:$M,'sys inv movment rpt'!$L:$L,$M862,'sys inv movment rpt'!$N:$N,AL$1)</f>
        <v>0</v>
      </c>
      <c r="AM862" s="86">
        <f>SUMIFS('sys inv movment rpt'!$M:$M,'sys inv movment rpt'!$L:$L,$M862,'sys inv movment rpt'!$N:$N,AM$1)</f>
        <v>0</v>
      </c>
      <c r="AN862" s="86">
        <f>SUMIFS('sys inv movment rpt'!$M:$M,'sys inv movment rpt'!$L:$L,$M862,'sys inv movment rpt'!$N:$N,AN$1)</f>
        <v>0</v>
      </c>
      <c r="AO862" s="86">
        <f>SUMIFS('sys inv movment rpt'!$M:$M,'sys inv movment rpt'!$L:$L,$M862,'sys inv movment rpt'!$N:$N,AO$1)</f>
        <v>0</v>
      </c>
      <c r="AP862" s="86">
        <f>SUMIFS('sys inv movment rpt'!$M:$M,'sys inv movment rpt'!$L:$L,$M862,'sys inv movment rpt'!$N:$N,AP$1)</f>
        <v>0</v>
      </c>
      <c r="AQ862" s="86">
        <f>SUMIFS('sys inv movment rpt'!$M:$M,'sys inv movment rpt'!$L:$L,$M862,'sys inv movment rpt'!$N:$N,AQ$1)</f>
        <v>0</v>
      </c>
      <c r="AR862" s="86">
        <f>SUMIFS('sys inv movment rpt'!$M:$M,'sys inv movment rpt'!$L:$L,$M862,'sys inv movment rpt'!$N:$N,AR$1)</f>
        <v>0</v>
      </c>
      <c r="AS862" s="86">
        <f>SUMIFS('sys inv movment rpt'!$M:$M,'sys inv movment rpt'!$L:$L,$M862,'sys inv movment rpt'!$N:$N,AS$1)</f>
        <v>0</v>
      </c>
      <c r="AT862" s="86">
        <f>SUMIFS('sys inv movment rpt'!$M:$M,'sys inv movment rpt'!$L:$L,$M862,'sys inv movment rpt'!$N:$N,AT$1)</f>
        <v>0</v>
      </c>
      <c r="AU862" s="86">
        <f>SUMIFS('sys inv movment rpt'!$M:$M,'sys inv movment rpt'!$L:$L,$M862,'sys inv movment rpt'!$N:$N,AU$1)</f>
        <v>0</v>
      </c>
      <c r="AV862" s="86">
        <f>SUMIFS('sys inv movment rpt'!$M:$M,'sys inv movment rpt'!$L:$L,$M862,'sys inv movment rpt'!$N:$N,AV$1)</f>
        <v>0</v>
      </c>
      <c r="AW862" s="87" t="str">
        <f>IFERROR(VLOOKUP(A862,'sys-backorder details'!E:U,17,0),"-")</f>
        <v>-</v>
      </c>
      <c r="AX862" s="87" t="str">
        <f>IF(K862&gt;1,VLOOKUP(A862,'settings-routing'!A:I,9,0),"")</f>
        <v/>
      </c>
    </row>
    <row r="863" ht="12.75" hidden="1" customHeight="1">
      <c r="A863" s="50" t="s">
        <v>1858</v>
      </c>
      <c r="B863" s="50" t="s">
        <v>1859</v>
      </c>
      <c r="C863" s="50">
        <f t="shared" si="2"/>
        <v>0</v>
      </c>
      <c r="D863" s="80">
        <f>SUMIF('Stocks 101-111'!$J:$J,'item dashboard'!A863,'Stocks 101-111'!K:K)</f>
        <v>0</v>
      </c>
      <c r="E863" s="80">
        <f>SUMIF('Stocks 101-111'!$J:$J,'item dashboard'!A863,'Stocks 101-111'!$L:$L)</f>
        <v>0</v>
      </c>
      <c r="F863" s="81">
        <f t="shared" si="3"/>
        <v>0</v>
      </c>
      <c r="G863" s="82">
        <f t="shared" si="4"/>
        <v>0</v>
      </c>
      <c r="H863" s="50">
        <f>SUMIFS('sys-backorder details'!$M:$M,'sys-backorder details'!$E:$E,'item dashboard'!A863,'sys-backorder details'!$V:$V,"")</f>
        <v>0</v>
      </c>
      <c r="I863" s="83">
        <f>SUMIF('settings-routing'!$I:$I,'item dashboard'!A863,'settings-routing'!$O:$O)</f>
        <v>0</v>
      </c>
      <c r="J863" s="50">
        <f>SUMIFS('sys-backorder details'!$M:$M,'sys-backorder details'!$E:$E,'item dashboard'!A863,'sys-backorder details'!$V:$V,"Call off")</f>
        <v>0</v>
      </c>
      <c r="K863" s="84">
        <f t="shared" si="5"/>
        <v>0</v>
      </c>
      <c r="L863" s="84">
        <f>SUMIF('Production Plan'!$E:$E,'item dashboard'!A863,'Production Plan'!$N:$N)</f>
        <v>0</v>
      </c>
      <c r="M863" s="85" t="str">
        <f t="shared" si="6"/>
        <v>B-L500-N155NAS-5 Ltr. Nat Printed Nas jerrycan</v>
      </c>
      <c r="N863" s="86">
        <f>SUMIFS('sys inv movment rpt'!$M:$M,'sys inv movment rpt'!$L:$L,$M863,'sys inv movment rpt'!$N:$N,N$1)</f>
        <v>0</v>
      </c>
      <c r="O863" s="86">
        <f>SUMIFS('sys inv movment rpt'!$M:$M,'sys inv movment rpt'!$L:$L,$M863,'sys inv movment rpt'!$N:$N,O$1)</f>
        <v>0</v>
      </c>
      <c r="P863" s="86">
        <f>SUMIFS('sys inv movment rpt'!$M:$M,'sys inv movment rpt'!$L:$L,$M863,'sys inv movment rpt'!$N:$N,P$1)</f>
        <v>0</v>
      </c>
      <c r="Q863" s="86">
        <f>SUMIFS('sys inv movment rpt'!$M:$M,'sys inv movment rpt'!$L:$L,$M863,'sys inv movment rpt'!$N:$N,Q$1)</f>
        <v>0</v>
      </c>
      <c r="R863" s="86">
        <f>SUMIFS('sys inv movment rpt'!$M:$M,'sys inv movment rpt'!$L:$L,$M863,'sys inv movment rpt'!$N:$N,R$1)</f>
        <v>0</v>
      </c>
      <c r="S863" s="86">
        <f>SUMIFS('sys inv movment rpt'!$M:$M,'sys inv movment rpt'!$L:$L,$M863,'sys inv movment rpt'!$N:$N,S$1)</f>
        <v>0</v>
      </c>
      <c r="T863" s="86">
        <f>SUMIFS('sys inv movment rpt'!$M:$M,'sys inv movment rpt'!$L:$L,$M863,'sys inv movment rpt'!$N:$N,T$1)</f>
        <v>0</v>
      </c>
      <c r="U863" s="86">
        <f>SUMIFS('sys inv movment rpt'!$M:$M,'sys inv movment rpt'!$L:$L,$M863,'sys inv movment rpt'!$N:$N,U$1)</f>
        <v>0</v>
      </c>
      <c r="V863" s="86">
        <f>SUMIFS('sys inv movment rpt'!$M:$M,'sys inv movment rpt'!$L:$L,$M863,'sys inv movment rpt'!$N:$N,V$1)</f>
        <v>0</v>
      </c>
      <c r="W863" s="86">
        <f>SUMIFS('sys inv movment rpt'!$M:$M,'sys inv movment rpt'!$L:$L,$M863,'sys inv movment rpt'!$N:$N,W$1)</f>
        <v>0</v>
      </c>
      <c r="X863" s="86">
        <f>SUMIFS('sys inv movment rpt'!$M:$M,'sys inv movment rpt'!$L:$L,$M863,'sys inv movment rpt'!$N:$N,X$1)</f>
        <v>0</v>
      </c>
      <c r="Y863" s="86">
        <f>SUMIFS('sys inv movment rpt'!$M:$M,'sys inv movment rpt'!$L:$L,$M863,'sys inv movment rpt'!$N:$N,Y$1)</f>
        <v>0</v>
      </c>
      <c r="Z863" s="86">
        <f>SUMIFS('sys inv movment rpt'!$M:$M,'sys inv movment rpt'!$L:$L,$M863,'sys inv movment rpt'!$N:$N,Z$1)</f>
        <v>0</v>
      </c>
      <c r="AA863" s="86">
        <f>SUMIFS('sys inv movment rpt'!$M:$M,'sys inv movment rpt'!$L:$L,$M863,'sys inv movment rpt'!$N:$N,AA$1)</f>
        <v>0</v>
      </c>
      <c r="AB863" s="86">
        <f>SUMIFS('sys inv movment rpt'!$M:$M,'sys inv movment rpt'!$L:$L,$M863,'sys inv movment rpt'!$N:$N,AB$1)</f>
        <v>0</v>
      </c>
      <c r="AC863" s="86">
        <f>SUMIFS('sys inv movment rpt'!$M:$M,'sys inv movment rpt'!$L:$L,$M863,'sys inv movment rpt'!$N:$N,AC$1)</f>
        <v>0</v>
      </c>
      <c r="AD863" s="86">
        <f>SUMIFS('sys inv movment rpt'!$M:$M,'sys inv movment rpt'!$L:$L,$M863,'sys inv movment rpt'!$N:$N,AD$1)</f>
        <v>0</v>
      </c>
      <c r="AE863" s="86">
        <f>SUMIFS('sys inv movment rpt'!$M:$M,'sys inv movment rpt'!$L:$L,$M863,'sys inv movment rpt'!$N:$N,AE$1)</f>
        <v>0</v>
      </c>
      <c r="AF863" s="86">
        <f>SUMIFS('sys inv movment rpt'!$M:$M,'sys inv movment rpt'!$L:$L,$M863,'sys inv movment rpt'!$N:$N,AF$1)</f>
        <v>0</v>
      </c>
      <c r="AG863" s="86">
        <f>SUMIFS('sys inv movment rpt'!$M:$M,'sys inv movment rpt'!$L:$L,$M863,'sys inv movment rpt'!$N:$N,AG$1)</f>
        <v>0</v>
      </c>
      <c r="AH863" s="86">
        <f>SUMIFS('sys inv movment rpt'!$M:$M,'sys inv movment rpt'!$L:$L,$M863,'sys inv movment rpt'!$N:$N,AH$1)</f>
        <v>0</v>
      </c>
      <c r="AI863" s="86">
        <f>SUMIFS('sys inv movment rpt'!$M:$M,'sys inv movment rpt'!$L:$L,$M863,'sys inv movment rpt'!$N:$N,AI$1)</f>
        <v>0</v>
      </c>
      <c r="AJ863" s="86">
        <f>SUMIFS('sys inv movment rpt'!$M:$M,'sys inv movment rpt'!$L:$L,$M863,'sys inv movment rpt'!$N:$N,AJ$1)</f>
        <v>0</v>
      </c>
      <c r="AK863" s="86">
        <f>SUMIFS('sys inv movment rpt'!$M:$M,'sys inv movment rpt'!$L:$L,$M863,'sys inv movment rpt'!$N:$N,AK$1)</f>
        <v>0</v>
      </c>
      <c r="AL863" s="86">
        <f>SUMIFS('sys inv movment rpt'!$M:$M,'sys inv movment rpt'!$L:$L,$M863,'sys inv movment rpt'!$N:$N,AL$1)</f>
        <v>0</v>
      </c>
      <c r="AM863" s="86">
        <f>SUMIFS('sys inv movment rpt'!$M:$M,'sys inv movment rpt'!$L:$L,$M863,'sys inv movment rpt'!$N:$N,AM$1)</f>
        <v>0</v>
      </c>
      <c r="AN863" s="86">
        <f>SUMIFS('sys inv movment rpt'!$M:$M,'sys inv movment rpt'!$L:$L,$M863,'sys inv movment rpt'!$N:$N,AN$1)</f>
        <v>0</v>
      </c>
      <c r="AO863" s="86">
        <f>SUMIFS('sys inv movment rpt'!$M:$M,'sys inv movment rpt'!$L:$L,$M863,'sys inv movment rpt'!$N:$N,AO$1)</f>
        <v>0</v>
      </c>
      <c r="AP863" s="86">
        <f>SUMIFS('sys inv movment rpt'!$M:$M,'sys inv movment rpt'!$L:$L,$M863,'sys inv movment rpt'!$N:$N,AP$1)</f>
        <v>0</v>
      </c>
      <c r="AQ863" s="86">
        <f>SUMIFS('sys inv movment rpt'!$M:$M,'sys inv movment rpt'!$L:$L,$M863,'sys inv movment rpt'!$N:$N,AQ$1)</f>
        <v>0</v>
      </c>
      <c r="AR863" s="86">
        <f>SUMIFS('sys inv movment rpt'!$M:$M,'sys inv movment rpt'!$L:$L,$M863,'sys inv movment rpt'!$N:$N,AR$1)</f>
        <v>0</v>
      </c>
      <c r="AS863" s="86">
        <f>SUMIFS('sys inv movment rpt'!$M:$M,'sys inv movment rpt'!$L:$L,$M863,'sys inv movment rpt'!$N:$N,AS$1)</f>
        <v>0</v>
      </c>
      <c r="AT863" s="86">
        <f>SUMIFS('sys inv movment rpt'!$M:$M,'sys inv movment rpt'!$L:$L,$M863,'sys inv movment rpt'!$N:$N,AT$1)</f>
        <v>0</v>
      </c>
      <c r="AU863" s="86">
        <f>SUMIFS('sys inv movment rpt'!$M:$M,'sys inv movment rpt'!$L:$L,$M863,'sys inv movment rpt'!$N:$N,AU$1)</f>
        <v>0</v>
      </c>
      <c r="AV863" s="86">
        <f>SUMIFS('sys inv movment rpt'!$M:$M,'sys inv movment rpt'!$L:$L,$M863,'sys inv movment rpt'!$N:$N,AV$1)</f>
        <v>0</v>
      </c>
      <c r="AW863" s="87" t="str">
        <f>IFERROR(VLOOKUP(A863,'sys-backorder details'!E:U,17,0),"-")</f>
        <v>-</v>
      </c>
      <c r="AX863" s="87" t="str">
        <f>IF(K863&gt;1,VLOOKUP(A863,'settings-routing'!A:I,9,0),"")</f>
        <v/>
      </c>
    </row>
    <row r="864" ht="12.75" hidden="1" customHeight="1">
      <c r="A864" s="50" t="s">
        <v>1860</v>
      </c>
      <c r="B864" s="50" t="s">
        <v>1861</v>
      </c>
      <c r="C864" s="50">
        <f t="shared" si="2"/>
        <v>799</v>
      </c>
      <c r="D864" s="80">
        <f>SUMIF('Stocks 101-111'!$J:$J,'item dashboard'!A864,'Stocks 101-111'!K:K)</f>
        <v>799</v>
      </c>
      <c r="E864" s="80">
        <f>SUMIF('Stocks 101-111'!$J:$J,'item dashboard'!A864,'Stocks 101-111'!$L:$L)</f>
        <v>0</v>
      </c>
      <c r="F864" s="81">
        <f t="shared" si="3"/>
        <v>0</v>
      </c>
      <c r="G864" s="82">
        <f t="shared" si="4"/>
        <v>0</v>
      </c>
      <c r="H864" s="50">
        <f>SUMIFS('sys-backorder details'!$M:$M,'sys-backorder details'!$E:$E,'item dashboard'!A864,'sys-backorder details'!$V:$V,"")</f>
        <v>0</v>
      </c>
      <c r="I864" s="83">
        <f>SUMIF('settings-routing'!$I:$I,'item dashboard'!A864,'settings-routing'!$O:$O)</f>
        <v>0</v>
      </c>
      <c r="J864" s="50">
        <f>SUMIFS('sys-backorder details'!$M:$M,'sys-backorder details'!$E:$E,'item dashboard'!A864,'sys-backorder details'!$V:$V,"Call off")</f>
        <v>800</v>
      </c>
      <c r="K864" s="84">
        <f t="shared" si="5"/>
        <v>-799</v>
      </c>
      <c r="L864" s="84">
        <f>SUMIF('Production Plan'!$E:$E,'item dashboard'!A864,'Production Plan'!$N:$N)</f>
        <v>0</v>
      </c>
      <c r="M864" s="85" t="str">
        <f t="shared" si="6"/>
        <v>B-L500-N155NAS-MS-5 Ltr. Natural Printed Nas Methylated Spirit jerry</v>
      </c>
      <c r="N864" s="86">
        <f>SUMIFS('sys inv movment rpt'!$M:$M,'sys inv movment rpt'!$L:$L,$M864,'sys inv movment rpt'!$N:$N,N$1)</f>
        <v>0</v>
      </c>
      <c r="O864" s="86">
        <f>SUMIFS('sys inv movment rpt'!$M:$M,'sys inv movment rpt'!$L:$L,$M864,'sys inv movment rpt'!$N:$N,O$1)</f>
        <v>0</v>
      </c>
      <c r="P864" s="86">
        <f>SUMIFS('sys inv movment rpt'!$M:$M,'sys inv movment rpt'!$L:$L,$M864,'sys inv movment rpt'!$N:$N,P$1)</f>
        <v>0</v>
      </c>
      <c r="Q864" s="86">
        <f>SUMIFS('sys inv movment rpt'!$M:$M,'sys inv movment rpt'!$L:$L,$M864,'sys inv movment rpt'!$N:$N,Q$1)</f>
        <v>0</v>
      </c>
      <c r="R864" s="86">
        <f>SUMIFS('sys inv movment rpt'!$M:$M,'sys inv movment rpt'!$L:$L,$M864,'sys inv movment rpt'!$N:$N,R$1)</f>
        <v>0</v>
      </c>
      <c r="S864" s="86">
        <f>SUMIFS('sys inv movment rpt'!$M:$M,'sys inv movment rpt'!$L:$L,$M864,'sys inv movment rpt'!$N:$N,S$1)</f>
        <v>0</v>
      </c>
      <c r="T864" s="86">
        <f>SUMIFS('sys inv movment rpt'!$M:$M,'sys inv movment rpt'!$L:$L,$M864,'sys inv movment rpt'!$N:$N,T$1)</f>
        <v>0</v>
      </c>
      <c r="U864" s="86">
        <f>SUMIFS('sys inv movment rpt'!$M:$M,'sys inv movment rpt'!$L:$L,$M864,'sys inv movment rpt'!$N:$N,U$1)</f>
        <v>0</v>
      </c>
      <c r="V864" s="86">
        <f>SUMIFS('sys inv movment rpt'!$M:$M,'sys inv movment rpt'!$L:$L,$M864,'sys inv movment rpt'!$N:$N,V$1)</f>
        <v>0</v>
      </c>
      <c r="W864" s="86">
        <f>SUMIFS('sys inv movment rpt'!$M:$M,'sys inv movment rpt'!$L:$L,$M864,'sys inv movment rpt'!$N:$N,W$1)</f>
        <v>0</v>
      </c>
      <c r="X864" s="86">
        <f>SUMIFS('sys inv movment rpt'!$M:$M,'sys inv movment rpt'!$L:$L,$M864,'sys inv movment rpt'!$N:$N,X$1)</f>
        <v>0</v>
      </c>
      <c r="Y864" s="86">
        <f>SUMIFS('sys inv movment rpt'!$M:$M,'sys inv movment rpt'!$L:$L,$M864,'sys inv movment rpt'!$N:$N,Y$1)</f>
        <v>0</v>
      </c>
      <c r="Z864" s="86">
        <f>SUMIFS('sys inv movment rpt'!$M:$M,'sys inv movment rpt'!$L:$L,$M864,'sys inv movment rpt'!$N:$N,Z$1)</f>
        <v>0</v>
      </c>
      <c r="AA864" s="86">
        <f>SUMIFS('sys inv movment rpt'!$M:$M,'sys inv movment rpt'!$L:$L,$M864,'sys inv movment rpt'!$N:$N,AA$1)</f>
        <v>0</v>
      </c>
      <c r="AB864" s="86">
        <f>SUMIFS('sys inv movment rpt'!$M:$M,'sys inv movment rpt'!$L:$L,$M864,'sys inv movment rpt'!$N:$N,AB$1)</f>
        <v>0</v>
      </c>
      <c r="AC864" s="86">
        <f>SUMIFS('sys inv movment rpt'!$M:$M,'sys inv movment rpt'!$L:$L,$M864,'sys inv movment rpt'!$N:$N,AC$1)</f>
        <v>0</v>
      </c>
      <c r="AD864" s="86">
        <f>SUMIFS('sys inv movment rpt'!$M:$M,'sys inv movment rpt'!$L:$L,$M864,'sys inv movment rpt'!$N:$N,AD$1)</f>
        <v>0</v>
      </c>
      <c r="AE864" s="86">
        <f>SUMIFS('sys inv movment rpt'!$M:$M,'sys inv movment rpt'!$L:$L,$M864,'sys inv movment rpt'!$N:$N,AE$1)</f>
        <v>0</v>
      </c>
      <c r="AF864" s="86">
        <f>SUMIFS('sys inv movment rpt'!$M:$M,'sys inv movment rpt'!$L:$L,$M864,'sys inv movment rpt'!$N:$N,AF$1)</f>
        <v>0</v>
      </c>
      <c r="AG864" s="86">
        <f>SUMIFS('sys inv movment rpt'!$M:$M,'sys inv movment rpt'!$L:$L,$M864,'sys inv movment rpt'!$N:$N,AG$1)</f>
        <v>0</v>
      </c>
      <c r="AH864" s="86">
        <f>SUMIFS('sys inv movment rpt'!$M:$M,'sys inv movment rpt'!$L:$L,$M864,'sys inv movment rpt'!$N:$N,AH$1)</f>
        <v>0</v>
      </c>
      <c r="AI864" s="86">
        <f>SUMIFS('sys inv movment rpt'!$M:$M,'sys inv movment rpt'!$L:$L,$M864,'sys inv movment rpt'!$N:$N,AI$1)</f>
        <v>0</v>
      </c>
      <c r="AJ864" s="86">
        <f>SUMIFS('sys inv movment rpt'!$M:$M,'sys inv movment rpt'!$L:$L,$M864,'sys inv movment rpt'!$N:$N,AJ$1)</f>
        <v>0</v>
      </c>
      <c r="AK864" s="86">
        <f>SUMIFS('sys inv movment rpt'!$M:$M,'sys inv movment rpt'!$L:$L,$M864,'sys inv movment rpt'!$N:$N,AK$1)</f>
        <v>0</v>
      </c>
      <c r="AL864" s="86">
        <f>SUMIFS('sys inv movment rpt'!$M:$M,'sys inv movment rpt'!$L:$L,$M864,'sys inv movment rpt'!$N:$N,AL$1)</f>
        <v>0</v>
      </c>
      <c r="AM864" s="86">
        <f>SUMIFS('sys inv movment rpt'!$M:$M,'sys inv movment rpt'!$L:$L,$M864,'sys inv movment rpt'!$N:$N,AM$1)</f>
        <v>0</v>
      </c>
      <c r="AN864" s="86">
        <f>SUMIFS('sys inv movment rpt'!$M:$M,'sys inv movment rpt'!$L:$L,$M864,'sys inv movment rpt'!$N:$N,AN$1)</f>
        <v>0</v>
      </c>
      <c r="AO864" s="86">
        <f>SUMIFS('sys inv movment rpt'!$M:$M,'sys inv movment rpt'!$L:$L,$M864,'sys inv movment rpt'!$N:$N,AO$1)</f>
        <v>0</v>
      </c>
      <c r="AP864" s="86">
        <f>SUMIFS('sys inv movment rpt'!$M:$M,'sys inv movment rpt'!$L:$L,$M864,'sys inv movment rpt'!$N:$N,AP$1)</f>
        <v>0</v>
      </c>
      <c r="AQ864" s="86">
        <f>SUMIFS('sys inv movment rpt'!$M:$M,'sys inv movment rpt'!$L:$L,$M864,'sys inv movment rpt'!$N:$N,AQ$1)</f>
        <v>0</v>
      </c>
      <c r="AR864" s="86">
        <f>SUMIFS('sys inv movment rpt'!$M:$M,'sys inv movment rpt'!$L:$L,$M864,'sys inv movment rpt'!$N:$N,AR$1)</f>
        <v>0</v>
      </c>
      <c r="AS864" s="86">
        <f>SUMIFS('sys inv movment rpt'!$M:$M,'sys inv movment rpt'!$L:$L,$M864,'sys inv movment rpt'!$N:$N,AS$1)</f>
        <v>0</v>
      </c>
      <c r="AT864" s="86">
        <f>SUMIFS('sys inv movment rpt'!$M:$M,'sys inv movment rpt'!$L:$L,$M864,'sys inv movment rpt'!$N:$N,AT$1)</f>
        <v>0</v>
      </c>
      <c r="AU864" s="86">
        <f>SUMIFS('sys inv movment rpt'!$M:$M,'sys inv movment rpt'!$L:$L,$M864,'sys inv movment rpt'!$N:$N,AU$1)</f>
        <v>0</v>
      </c>
      <c r="AV864" s="86">
        <f>SUMIFS('sys inv movment rpt'!$M:$M,'sys inv movment rpt'!$L:$L,$M864,'sys inv movment rpt'!$N:$N,AV$1)</f>
        <v>0</v>
      </c>
      <c r="AW864" s="87" t="str">
        <f>IFERROR(VLOOKUP(A864,'sys-backorder details'!E:U,17,0),"-")</f>
        <v>15 Days</v>
      </c>
      <c r="AX864" s="87" t="str">
        <f>IF(K864&gt;1,VLOOKUP(A864,'settings-routing'!A:I,9,0),"")</f>
        <v/>
      </c>
    </row>
    <row r="865" ht="12.75" hidden="1" customHeight="1">
      <c r="A865" s="50" t="s">
        <v>1862</v>
      </c>
      <c r="B865" s="50" t="s">
        <v>1863</v>
      </c>
      <c r="C865" s="50">
        <f t="shared" si="2"/>
        <v>4373</v>
      </c>
      <c r="D865" s="80">
        <f>SUMIF('Stocks 101-111'!$J:$J,'item dashboard'!A865,'Stocks 101-111'!K:K)</f>
        <v>4373</v>
      </c>
      <c r="E865" s="80">
        <f>SUMIF('Stocks 101-111'!$J:$J,'item dashboard'!A865,'Stocks 101-111'!$L:$L)</f>
        <v>0</v>
      </c>
      <c r="F865" s="81">
        <f t="shared" si="3"/>
        <v>0</v>
      </c>
      <c r="G865" s="82">
        <f t="shared" si="4"/>
        <v>0</v>
      </c>
      <c r="H865" s="50">
        <f>SUMIFS('sys-backorder details'!$M:$M,'sys-backorder details'!$E:$E,'item dashboard'!A865,'sys-backorder details'!$V:$V,"")</f>
        <v>0</v>
      </c>
      <c r="I865" s="83">
        <f>SUMIF('settings-routing'!$I:$I,'item dashboard'!A865,'settings-routing'!$O:$O)</f>
        <v>0</v>
      </c>
      <c r="J865" s="50">
        <f>SUMIFS('sys-backorder details'!$M:$M,'sys-backorder details'!$E:$E,'item dashboard'!A865,'sys-backorder details'!$V:$V,"Call off")</f>
        <v>2640</v>
      </c>
      <c r="K865" s="84">
        <f t="shared" si="5"/>
        <v>-4373</v>
      </c>
      <c r="L865" s="84">
        <f>SUMIF('Production Plan'!$E:$E,'item dashboard'!A865,'Production Plan'!$N:$N)</f>
        <v>0</v>
      </c>
      <c r="M865" s="85" t="str">
        <f t="shared" si="6"/>
        <v>B-L500-N155NAS-S-5 Ltr. Natural Printed Nas Solvent JerryCan</v>
      </c>
      <c r="N865" s="86">
        <f>SUMIFS('sys inv movment rpt'!$M:$M,'sys inv movment rpt'!$L:$L,$M865,'sys inv movment rpt'!$N:$N,N$1)</f>
        <v>0</v>
      </c>
      <c r="O865" s="86">
        <f>SUMIFS('sys inv movment rpt'!$M:$M,'sys inv movment rpt'!$L:$L,$M865,'sys inv movment rpt'!$N:$N,O$1)</f>
        <v>0</v>
      </c>
      <c r="P865" s="86">
        <f>SUMIFS('sys inv movment rpt'!$M:$M,'sys inv movment rpt'!$L:$L,$M865,'sys inv movment rpt'!$N:$N,P$1)</f>
        <v>0</v>
      </c>
      <c r="Q865" s="86">
        <f>SUMIFS('sys inv movment rpt'!$M:$M,'sys inv movment rpt'!$L:$L,$M865,'sys inv movment rpt'!$N:$N,Q$1)</f>
        <v>0</v>
      </c>
      <c r="R865" s="86">
        <f>SUMIFS('sys inv movment rpt'!$M:$M,'sys inv movment rpt'!$L:$L,$M865,'sys inv movment rpt'!$N:$N,R$1)</f>
        <v>0</v>
      </c>
      <c r="S865" s="86">
        <f>SUMIFS('sys inv movment rpt'!$M:$M,'sys inv movment rpt'!$L:$L,$M865,'sys inv movment rpt'!$N:$N,S$1)</f>
        <v>0</v>
      </c>
      <c r="T865" s="86">
        <f>SUMIFS('sys inv movment rpt'!$M:$M,'sys inv movment rpt'!$L:$L,$M865,'sys inv movment rpt'!$N:$N,T$1)</f>
        <v>0</v>
      </c>
      <c r="U865" s="86">
        <f>SUMIFS('sys inv movment rpt'!$M:$M,'sys inv movment rpt'!$L:$L,$M865,'sys inv movment rpt'!$N:$N,U$1)</f>
        <v>0</v>
      </c>
      <c r="V865" s="86">
        <f>SUMIFS('sys inv movment rpt'!$M:$M,'sys inv movment rpt'!$L:$L,$M865,'sys inv movment rpt'!$N:$N,V$1)</f>
        <v>0</v>
      </c>
      <c r="W865" s="86">
        <f>SUMIFS('sys inv movment rpt'!$M:$M,'sys inv movment rpt'!$L:$L,$M865,'sys inv movment rpt'!$N:$N,W$1)</f>
        <v>0</v>
      </c>
      <c r="X865" s="86">
        <f>SUMIFS('sys inv movment rpt'!$M:$M,'sys inv movment rpt'!$L:$L,$M865,'sys inv movment rpt'!$N:$N,X$1)</f>
        <v>0</v>
      </c>
      <c r="Y865" s="86">
        <f>SUMIFS('sys inv movment rpt'!$M:$M,'sys inv movment rpt'!$L:$L,$M865,'sys inv movment rpt'!$N:$N,Y$1)</f>
        <v>0</v>
      </c>
      <c r="Z865" s="86">
        <f>SUMIFS('sys inv movment rpt'!$M:$M,'sys inv movment rpt'!$L:$L,$M865,'sys inv movment rpt'!$N:$N,Z$1)</f>
        <v>0</v>
      </c>
      <c r="AA865" s="86">
        <f>SUMIFS('sys inv movment rpt'!$M:$M,'sys inv movment rpt'!$L:$L,$M865,'sys inv movment rpt'!$N:$N,AA$1)</f>
        <v>0</v>
      </c>
      <c r="AB865" s="86">
        <f>SUMIFS('sys inv movment rpt'!$M:$M,'sys inv movment rpt'!$L:$L,$M865,'sys inv movment rpt'!$N:$N,AB$1)</f>
        <v>0</v>
      </c>
      <c r="AC865" s="86">
        <f>SUMIFS('sys inv movment rpt'!$M:$M,'sys inv movment rpt'!$L:$L,$M865,'sys inv movment rpt'!$N:$N,AC$1)</f>
        <v>0</v>
      </c>
      <c r="AD865" s="86">
        <f>SUMIFS('sys inv movment rpt'!$M:$M,'sys inv movment rpt'!$L:$L,$M865,'sys inv movment rpt'!$N:$N,AD$1)</f>
        <v>0</v>
      </c>
      <c r="AE865" s="86">
        <f>SUMIFS('sys inv movment rpt'!$M:$M,'sys inv movment rpt'!$L:$L,$M865,'sys inv movment rpt'!$N:$N,AE$1)</f>
        <v>0</v>
      </c>
      <c r="AF865" s="86">
        <f>SUMIFS('sys inv movment rpt'!$M:$M,'sys inv movment rpt'!$L:$L,$M865,'sys inv movment rpt'!$N:$N,AF$1)</f>
        <v>0</v>
      </c>
      <c r="AG865" s="86">
        <f>SUMIFS('sys inv movment rpt'!$M:$M,'sys inv movment rpt'!$L:$L,$M865,'sys inv movment rpt'!$N:$N,AG$1)</f>
        <v>0</v>
      </c>
      <c r="AH865" s="86">
        <f>SUMIFS('sys inv movment rpt'!$M:$M,'sys inv movment rpt'!$L:$L,$M865,'sys inv movment rpt'!$N:$N,AH$1)</f>
        <v>0</v>
      </c>
      <c r="AI865" s="86">
        <f>SUMIFS('sys inv movment rpt'!$M:$M,'sys inv movment rpt'!$L:$L,$M865,'sys inv movment rpt'!$N:$N,AI$1)</f>
        <v>0</v>
      </c>
      <c r="AJ865" s="86">
        <f>SUMIFS('sys inv movment rpt'!$M:$M,'sys inv movment rpt'!$L:$L,$M865,'sys inv movment rpt'!$N:$N,AJ$1)</f>
        <v>0</v>
      </c>
      <c r="AK865" s="86">
        <f>SUMIFS('sys inv movment rpt'!$M:$M,'sys inv movment rpt'!$L:$L,$M865,'sys inv movment rpt'!$N:$N,AK$1)</f>
        <v>0</v>
      </c>
      <c r="AL865" s="86">
        <f>SUMIFS('sys inv movment rpt'!$M:$M,'sys inv movment rpt'!$L:$L,$M865,'sys inv movment rpt'!$N:$N,AL$1)</f>
        <v>0</v>
      </c>
      <c r="AM865" s="86">
        <f>SUMIFS('sys inv movment rpt'!$M:$M,'sys inv movment rpt'!$L:$L,$M865,'sys inv movment rpt'!$N:$N,AM$1)</f>
        <v>0</v>
      </c>
      <c r="AN865" s="86">
        <f>SUMIFS('sys inv movment rpt'!$M:$M,'sys inv movment rpt'!$L:$L,$M865,'sys inv movment rpt'!$N:$N,AN$1)</f>
        <v>0</v>
      </c>
      <c r="AO865" s="86">
        <f>SUMIFS('sys inv movment rpt'!$M:$M,'sys inv movment rpt'!$L:$L,$M865,'sys inv movment rpt'!$N:$N,AO$1)</f>
        <v>0</v>
      </c>
      <c r="AP865" s="86">
        <f>SUMIFS('sys inv movment rpt'!$M:$M,'sys inv movment rpt'!$L:$L,$M865,'sys inv movment rpt'!$N:$N,AP$1)</f>
        <v>0</v>
      </c>
      <c r="AQ865" s="86">
        <f>SUMIFS('sys inv movment rpt'!$M:$M,'sys inv movment rpt'!$L:$L,$M865,'sys inv movment rpt'!$N:$N,AQ$1)</f>
        <v>0</v>
      </c>
      <c r="AR865" s="86">
        <f>SUMIFS('sys inv movment rpt'!$M:$M,'sys inv movment rpt'!$L:$L,$M865,'sys inv movment rpt'!$N:$N,AR$1)</f>
        <v>0</v>
      </c>
      <c r="AS865" s="86">
        <f>SUMIFS('sys inv movment rpt'!$M:$M,'sys inv movment rpt'!$L:$L,$M865,'sys inv movment rpt'!$N:$N,AS$1)</f>
        <v>0</v>
      </c>
      <c r="AT865" s="86">
        <f>SUMIFS('sys inv movment rpt'!$M:$M,'sys inv movment rpt'!$L:$L,$M865,'sys inv movment rpt'!$N:$N,AT$1)</f>
        <v>0</v>
      </c>
      <c r="AU865" s="86">
        <f>SUMIFS('sys inv movment rpt'!$M:$M,'sys inv movment rpt'!$L:$L,$M865,'sys inv movment rpt'!$N:$N,AU$1)</f>
        <v>0</v>
      </c>
      <c r="AV865" s="86">
        <f>SUMIFS('sys inv movment rpt'!$M:$M,'sys inv movment rpt'!$L:$L,$M865,'sys inv movment rpt'!$N:$N,AV$1)</f>
        <v>0</v>
      </c>
      <c r="AW865" s="87" t="str">
        <f>IFERROR(VLOOKUP(A865,'sys-backorder details'!E:U,17,0),"-")</f>
        <v>15 Days</v>
      </c>
      <c r="AX865" s="87" t="str">
        <f>IF(K865&gt;1,VLOOKUP(A865,'settings-routing'!A:I,9,0),"")</f>
        <v/>
      </c>
    </row>
    <row r="866" ht="12.75" hidden="1" customHeight="1">
      <c r="A866" s="50" t="s">
        <v>1864</v>
      </c>
      <c r="B866" s="50" t="s">
        <v>1865</v>
      </c>
      <c r="C866" s="50">
        <f t="shared" si="2"/>
        <v>0</v>
      </c>
      <c r="D866" s="80">
        <f>SUMIF('Stocks 101-111'!$J:$J,'item dashboard'!A866,'Stocks 101-111'!K:K)</f>
        <v>0</v>
      </c>
      <c r="E866" s="80">
        <f>SUMIF('Stocks 101-111'!$J:$J,'item dashboard'!A866,'Stocks 101-111'!$L:$L)</f>
        <v>0</v>
      </c>
      <c r="F866" s="81">
        <f t="shared" si="3"/>
        <v>0</v>
      </c>
      <c r="G866" s="82">
        <f t="shared" si="4"/>
        <v>0</v>
      </c>
      <c r="H866" s="50">
        <f>SUMIFS('sys-backorder details'!$M:$M,'sys-backorder details'!$E:$E,'item dashboard'!A866,'sys-backorder details'!$V:$V,"")</f>
        <v>0</v>
      </c>
      <c r="I866" s="83">
        <f>SUMIF('settings-routing'!$I:$I,'item dashboard'!A866,'settings-routing'!$O:$O)</f>
        <v>0</v>
      </c>
      <c r="J866" s="50">
        <f>SUMIFS('sys-backorder details'!$M:$M,'sys-backorder details'!$E:$E,'item dashboard'!A866,'sys-backorder details'!$V:$V,"Call off")</f>
        <v>0</v>
      </c>
      <c r="K866" s="84">
        <f t="shared" si="5"/>
        <v>0</v>
      </c>
      <c r="L866" s="84">
        <f>SUMIF('Production Plan'!$E:$E,'item dashboard'!A866,'Production Plan'!$N:$N)</f>
        <v>0</v>
      </c>
      <c r="M866" s="85" t="str">
        <f t="shared" si="6"/>
        <v>B-L500-N155SB-5 Ltr. Natural Printed SUPER BOND JerryCan</v>
      </c>
      <c r="N866" s="86">
        <f>SUMIFS('sys inv movment rpt'!$M:$M,'sys inv movment rpt'!$L:$L,$M866,'sys inv movment rpt'!$N:$N,N$1)</f>
        <v>0</v>
      </c>
      <c r="O866" s="86">
        <f>SUMIFS('sys inv movment rpt'!$M:$M,'sys inv movment rpt'!$L:$L,$M866,'sys inv movment rpt'!$N:$N,O$1)</f>
        <v>0</v>
      </c>
      <c r="P866" s="86">
        <f>SUMIFS('sys inv movment rpt'!$M:$M,'sys inv movment rpt'!$L:$L,$M866,'sys inv movment rpt'!$N:$N,P$1)</f>
        <v>0</v>
      </c>
      <c r="Q866" s="86">
        <f>SUMIFS('sys inv movment rpt'!$M:$M,'sys inv movment rpt'!$L:$L,$M866,'sys inv movment rpt'!$N:$N,Q$1)</f>
        <v>0</v>
      </c>
      <c r="R866" s="86">
        <f>SUMIFS('sys inv movment rpt'!$M:$M,'sys inv movment rpt'!$L:$L,$M866,'sys inv movment rpt'!$N:$N,R$1)</f>
        <v>0</v>
      </c>
      <c r="S866" s="86">
        <f>SUMIFS('sys inv movment rpt'!$M:$M,'sys inv movment rpt'!$L:$L,$M866,'sys inv movment rpt'!$N:$N,S$1)</f>
        <v>0</v>
      </c>
      <c r="T866" s="86">
        <f>SUMIFS('sys inv movment rpt'!$M:$M,'sys inv movment rpt'!$L:$L,$M866,'sys inv movment rpt'!$N:$N,T$1)</f>
        <v>0</v>
      </c>
      <c r="U866" s="86">
        <f>SUMIFS('sys inv movment rpt'!$M:$M,'sys inv movment rpt'!$L:$L,$M866,'sys inv movment rpt'!$N:$N,U$1)</f>
        <v>0</v>
      </c>
      <c r="V866" s="86">
        <f>SUMIFS('sys inv movment rpt'!$M:$M,'sys inv movment rpt'!$L:$L,$M866,'sys inv movment rpt'!$N:$N,V$1)</f>
        <v>0</v>
      </c>
      <c r="W866" s="86">
        <f>SUMIFS('sys inv movment rpt'!$M:$M,'sys inv movment rpt'!$L:$L,$M866,'sys inv movment rpt'!$N:$N,W$1)</f>
        <v>0</v>
      </c>
      <c r="X866" s="86">
        <f>SUMIFS('sys inv movment rpt'!$M:$M,'sys inv movment rpt'!$L:$L,$M866,'sys inv movment rpt'!$N:$N,X$1)</f>
        <v>0</v>
      </c>
      <c r="Y866" s="86">
        <f>SUMIFS('sys inv movment rpt'!$M:$M,'sys inv movment rpt'!$L:$L,$M866,'sys inv movment rpt'!$N:$N,Y$1)</f>
        <v>0</v>
      </c>
      <c r="Z866" s="86">
        <f>SUMIFS('sys inv movment rpt'!$M:$M,'sys inv movment rpt'!$L:$L,$M866,'sys inv movment rpt'!$N:$N,Z$1)</f>
        <v>0</v>
      </c>
      <c r="AA866" s="86">
        <f>SUMIFS('sys inv movment rpt'!$M:$M,'sys inv movment rpt'!$L:$L,$M866,'sys inv movment rpt'!$N:$N,AA$1)</f>
        <v>0</v>
      </c>
      <c r="AB866" s="86">
        <f>SUMIFS('sys inv movment rpt'!$M:$M,'sys inv movment rpt'!$L:$L,$M866,'sys inv movment rpt'!$N:$N,AB$1)</f>
        <v>0</v>
      </c>
      <c r="AC866" s="86">
        <f>SUMIFS('sys inv movment rpt'!$M:$M,'sys inv movment rpt'!$L:$L,$M866,'sys inv movment rpt'!$N:$N,AC$1)</f>
        <v>0</v>
      </c>
      <c r="AD866" s="86">
        <f>SUMIFS('sys inv movment rpt'!$M:$M,'sys inv movment rpt'!$L:$L,$M866,'sys inv movment rpt'!$N:$N,AD$1)</f>
        <v>0</v>
      </c>
      <c r="AE866" s="86">
        <f>SUMIFS('sys inv movment rpt'!$M:$M,'sys inv movment rpt'!$L:$L,$M866,'sys inv movment rpt'!$N:$N,AE$1)</f>
        <v>0</v>
      </c>
      <c r="AF866" s="86">
        <f>SUMIFS('sys inv movment rpt'!$M:$M,'sys inv movment rpt'!$L:$L,$M866,'sys inv movment rpt'!$N:$N,AF$1)</f>
        <v>0</v>
      </c>
      <c r="AG866" s="86">
        <f>SUMIFS('sys inv movment rpt'!$M:$M,'sys inv movment rpt'!$L:$L,$M866,'sys inv movment rpt'!$N:$N,AG$1)</f>
        <v>0</v>
      </c>
      <c r="AH866" s="86">
        <f>SUMIFS('sys inv movment rpt'!$M:$M,'sys inv movment rpt'!$L:$L,$M866,'sys inv movment rpt'!$N:$N,AH$1)</f>
        <v>0</v>
      </c>
      <c r="AI866" s="86">
        <f>SUMIFS('sys inv movment rpt'!$M:$M,'sys inv movment rpt'!$L:$L,$M866,'sys inv movment rpt'!$N:$N,AI$1)</f>
        <v>0</v>
      </c>
      <c r="AJ866" s="86">
        <f>SUMIFS('sys inv movment rpt'!$M:$M,'sys inv movment rpt'!$L:$L,$M866,'sys inv movment rpt'!$N:$N,AJ$1)</f>
        <v>0</v>
      </c>
      <c r="AK866" s="86">
        <f>SUMIFS('sys inv movment rpt'!$M:$M,'sys inv movment rpt'!$L:$L,$M866,'sys inv movment rpt'!$N:$N,AK$1)</f>
        <v>0</v>
      </c>
      <c r="AL866" s="86">
        <f>SUMIFS('sys inv movment rpt'!$M:$M,'sys inv movment rpt'!$L:$L,$M866,'sys inv movment rpt'!$N:$N,AL$1)</f>
        <v>0</v>
      </c>
      <c r="AM866" s="86">
        <f>SUMIFS('sys inv movment rpt'!$M:$M,'sys inv movment rpt'!$L:$L,$M866,'sys inv movment rpt'!$N:$N,AM$1)</f>
        <v>0</v>
      </c>
      <c r="AN866" s="86">
        <f>SUMIFS('sys inv movment rpt'!$M:$M,'sys inv movment rpt'!$L:$L,$M866,'sys inv movment rpt'!$N:$N,AN$1)</f>
        <v>0</v>
      </c>
      <c r="AO866" s="86">
        <f>SUMIFS('sys inv movment rpt'!$M:$M,'sys inv movment rpt'!$L:$L,$M866,'sys inv movment rpt'!$N:$N,AO$1)</f>
        <v>0</v>
      </c>
      <c r="AP866" s="86">
        <f>SUMIFS('sys inv movment rpt'!$M:$M,'sys inv movment rpt'!$L:$L,$M866,'sys inv movment rpt'!$N:$N,AP$1)</f>
        <v>0</v>
      </c>
      <c r="AQ866" s="86">
        <f>SUMIFS('sys inv movment rpt'!$M:$M,'sys inv movment rpt'!$L:$L,$M866,'sys inv movment rpt'!$N:$N,AQ$1)</f>
        <v>0</v>
      </c>
      <c r="AR866" s="86">
        <f>SUMIFS('sys inv movment rpt'!$M:$M,'sys inv movment rpt'!$L:$L,$M866,'sys inv movment rpt'!$N:$N,AR$1)</f>
        <v>0</v>
      </c>
      <c r="AS866" s="86">
        <f>SUMIFS('sys inv movment rpt'!$M:$M,'sys inv movment rpt'!$L:$L,$M866,'sys inv movment rpt'!$N:$N,AS$1)</f>
        <v>0</v>
      </c>
      <c r="AT866" s="86">
        <f>SUMIFS('sys inv movment rpt'!$M:$M,'sys inv movment rpt'!$L:$L,$M866,'sys inv movment rpt'!$N:$N,AT$1)</f>
        <v>0</v>
      </c>
      <c r="AU866" s="86">
        <f>SUMIFS('sys inv movment rpt'!$M:$M,'sys inv movment rpt'!$L:$L,$M866,'sys inv movment rpt'!$N:$N,AU$1)</f>
        <v>0</v>
      </c>
      <c r="AV866" s="86">
        <f>SUMIFS('sys inv movment rpt'!$M:$M,'sys inv movment rpt'!$L:$L,$M866,'sys inv movment rpt'!$N:$N,AV$1)</f>
        <v>0</v>
      </c>
      <c r="AW866" s="87" t="str">
        <f>IFERROR(VLOOKUP(A866,'sys-backorder details'!E:U,17,0),"-")</f>
        <v>-</v>
      </c>
      <c r="AX866" s="87" t="str">
        <f>IF(K866&gt;1,VLOOKUP(A866,'settings-routing'!A:I,9,0),"")</f>
        <v/>
      </c>
    </row>
    <row r="867" ht="12.75" hidden="1" customHeight="1">
      <c r="A867" s="50" t="s">
        <v>1866</v>
      </c>
      <c r="B867" s="50" t="s">
        <v>1867</v>
      </c>
      <c r="C867" s="50">
        <f t="shared" si="2"/>
        <v>0</v>
      </c>
      <c r="D867" s="80">
        <f>SUMIF('Stocks 101-111'!$J:$J,'item dashboard'!A867,'Stocks 101-111'!K:K)</f>
        <v>0</v>
      </c>
      <c r="E867" s="80">
        <f>SUMIF('Stocks 101-111'!$J:$J,'item dashboard'!A867,'Stocks 101-111'!$L:$L)</f>
        <v>0</v>
      </c>
      <c r="F867" s="81">
        <f t="shared" si="3"/>
        <v>0</v>
      </c>
      <c r="G867" s="82">
        <f t="shared" si="4"/>
        <v>0</v>
      </c>
      <c r="H867" s="50">
        <f>SUMIFS('sys-backorder details'!$M:$M,'sys-backorder details'!$E:$E,'item dashboard'!A867,'sys-backorder details'!$V:$V,"")</f>
        <v>0</v>
      </c>
      <c r="I867" s="83">
        <f>SUMIF('settings-routing'!$I:$I,'item dashboard'!A867,'settings-routing'!$O:$O)</f>
        <v>0</v>
      </c>
      <c r="J867" s="50">
        <f>SUMIFS('sys-backorder details'!$M:$M,'sys-backorder details'!$E:$E,'item dashboard'!A867,'sys-backorder details'!$V:$V,"Call off")</f>
        <v>0</v>
      </c>
      <c r="K867" s="84">
        <f t="shared" si="5"/>
        <v>0</v>
      </c>
      <c r="L867" s="84">
        <f>SUMIF('Production Plan'!$E:$E,'item dashboard'!A867,'Production Plan'!$N:$N)</f>
        <v>0</v>
      </c>
      <c r="M867" s="85" t="str">
        <f t="shared" si="6"/>
        <v>B-L500-N155SEW-SST-5 Ltr. Natural Printed Seweco Super Standard Thinn</v>
      </c>
      <c r="N867" s="86">
        <f>SUMIFS('sys inv movment rpt'!$M:$M,'sys inv movment rpt'!$L:$L,$M867,'sys inv movment rpt'!$N:$N,N$1)</f>
        <v>0</v>
      </c>
      <c r="O867" s="86">
        <f>SUMIFS('sys inv movment rpt'!$M:$M,'sys inv movment rpt'!$L:$L,$M867,'sys inv movment rpt'!$N:$N,O$1)</f>
        <v>0</v>
      </c>
      <c r="P867" s="86">
        <f>SUMIFS('sys inv movment rpt'!$M:$M,'sys inv movment rpt'!$L:$L,$M867,'sys inv movment rpt'!$N:$N,P$1)</f>
        <v>0</v>
      </c>
      <c r="Q867" s="86">
        <f>SUMIFS('sys inv movment rpt'!$M:$M,'sys inv movment rpt'!$L:$L,$M867,'sys inv movment rpt'!$N:$N,Q$1)</f>
        <v>0</v>
      </c>
      <c r="R867" s="86">
        <f>SUMIFS('sys inv movment rpt'!$M:$M,'sys inv movment rpt'!$L:$L,$M867,'sys inv movment rpt'!$N:$N,R$1)</f>
        <v>0</v>
      </c>
      <c r="S867" s="86">
        <f>SUMIFS('sys inv movment rpt'!$M:$M,'sys inv movment rpt'!$L:$L,$M867,'sys inv movment rpt'!$N:$N,S$1)</f>
        <v>0</v>
      </c>
      <c r="T867" s="86">
        <f>SUMIFS('sys inv movment rpt'!$M:$M,'sys inv movment rpt'!$L:$L,$M867,'sys inv movment rpt'!$N:$N,T$1)</f>
        <v>0</v>
      </c>
      <c r="U867" s="86">
        <f>SUMIFS('sys inv movment rpt'!$M:$M,'sys inv movment rpt'!$L:$L,$M867,'sys inv movment rpt'!$N:$N,U$1)</f>
        <v>0</v>
      </c>
      <c r="V867" s="86">
        <f>SUMIFS('sys inv movment rpt'!$M:$M,'sys inv movment rpt'!$L:$L,$M867,'sys inv movment rpt'!$N:$N,V$1)</f>
        <v>0</v>
      </c>
      <c r="W867" s="86">
        <f>SUMIFS('sys inv movment rpt'!$M:$M,'sys inv movment rpt'!$L:$L,$M867,'sys inv movment rpt'!$N:$N,W$1)</f>
        <v>0</v>
      </c>
      <c r="X867" s="86">
        <f>SUMIFS('sys inv movment rpt'!$M:$M,'sys inv movment rpt'!$L:$L,$M867,'sys inv movment rpt'!$N:$N,X$1)</f>
        <v>0</v>
      </c>
      <c r="Y867" s="86">
        <f>SUMIFS('sys inv movment rpt'!$M:$M,'sys inv movment rpt'!$L:$L,$M867,'sys inv movment rpt'!$N:$N,Y$1)</f>
        <v>0</v>
      </c>
      <c r="Z867" s="86">
        <f>SUMIFS('sys inv movment rpt'!$M:$M,'sys inv movment rpt'!$L:$L,$M867,'sys inv movment rpt'!$N:$N,Z$1)</f>
        <v>0</v>
      </c>
      <c r="AA867" s="86">
        <f>SUMIFS('sys inv movment rpt'!$M:$M,'sys inv movment rpt'!$L:$L,$M867,'sys inv movment rpt'!$N:$N,AA$1)</f>
        <v>0</v>
      </c>
      <c r="AB867" s="86">
        <f>SUMIFS('sys inv movment rpt'!$M:$M,'sys inv movment rpt'!$L:$L,$M867,'sys inv movment rpt'!$N:$N,AB$1)</f>
        <v>0</v>
      </c>
      <c r="AC867" s="86">
        <f>SUMIFS('sys inv movment rpt'!$M:$M,'sys inv movment rpt'!$L:$L,$M867,'sys inv movment rpt'!$N:$N,AC$1)</f>
        <v>0</v>
      </c>
      <c r="AD867" s="86">
        <f>SUMIFS('sys inv movment rpt'!$M:$M,'sys inv movment rpt'!$L:$L,$M867,'sys inv movment rpt'!$N:$N,AD$1)</f>
        <v>0</v>
      </c>
      <c r="AE867" s="86">
        <f>SUMIFS('sys inv movment rpt'!$M:$M,'sys inv movment rpt'!$L:$L,$M867,'sys inv movment rpt'!$N:$N,AE$1)</f>
        <v>0</v>
      </c>
      <c r="AF867" s="86">
        <f>SUMIFS('sys inv movment rpt'!$M:$M,'sys inv movment rpt'!$L:$L,$M867,'sys inv movment rpt'!$N:$N,AF$1)</f>
        <v>0</v>
      </c>
      <c r="AG867" s="86">
        <f>SUMIFS('sys inv movment rpt'!$M:$M,'sys inv movment rpt'!$L:$L,$M867,'sys inv movment rpt'!$N:$N,AG$1)</f>
        <v>0</v>
      </c>
      <c r="AH867" s="86">
        <f>SUMIFS('sys inv movment rpt'!$M:$M,'sys inv movment rpt'!$L:$L,$M867,'sys inv movment rpt'!$N:$N,AH$1)</f>
        <v>0</v>
      </c>
      <c r="AI867" s="86">
        <f>SUMIFS('sys inv movment rpt'!$M:$M,'sys inv movment rpt'!$L:$L,$M867,'sys inv movment rpt'!$N:$N,AI$1)</f>
        <v>0</v>
      </c>
      <c r="AJ867" s="86">
        <f>SUMIFS('sys inv movment rpt'!$M:$M,'sys inv movment rpt'!$L:$L,$M867,'sys inv movment rpt'!$N:$N,AJ$1)</f>
        <v>0</v>
      </c>
      <c r="AK867" s="86">
        <f>SUMIFS('sys inv movment rpt'!$M:$M,'sys inv movment rpt'!$L:$L,$M867,'sys inv movment rpt'!$N:$N,AK$1)</f>
        <v>0</v>
      </c>
      <c r="AL867" s="86">
        <f>SUMIFS('sys inv movment rpt'!$M:$M,'sys inv movment rpt'!$L:$L,$M867,'sys inv movment rpt'!$N:$N,AL$1)</f>
        <v>0</v>
      </c>
      <c r="AM867" s="86">
        <f>SUMIFS('sys inv movment rpt'!$M:$M,'sys inv movment rpt'!$L:$L,$M867,'sys inv movment rpt'!$N:$N,AM$1)</f>
        <v>0</v>
      </c>
      <c r="AN867" s="86">
        <f>SUMIFS('sys inv movment rpt'!$M:$M,'sys inv movment rpt'!$L:$L,$M867,'sys inv movment rpt'!$N:$N,AN$1)</f>
        <v>0</v>
      </c>
      <c r="AO867" s="86">
        <f>SUMIFS('sys inv movment rpt'!$M:$M,'sys inv movment rpt'!$L:$L,$M867,'sys inv movment rpt'!$N:$N,AO$1)</f>
        <v>0</v>
      </c>
      <c r="AP867" s="86">
        <f>SUMIFS('sys inv movment rpt'!$M:$M,'sys inv movment rpt'!$L:$L,$M867,'sys inv movment rpt'!$N:$N,AP$1)</f>
        <v>0</v>
      </c>
      <c r="AQ867" s="86">
        <f>SUMIFS('sys inv movment rpt'!$M:$M,'sys inv movment rpt'!$L:$L,$M867,'sys inv movment rpt'!$N:$N,AQ$1)</f>
        <v>0</v>
      </c>
      <c r="AR867" s="86">
        <f>SUMIFS('sys inv movment rpt'!$M:$M,'sys inv movment rpt'!$L:$L,$M867,'sys inv movment rpt'!$N:$N,AR$1)</f>
        <v>0</v>
      </c>
      <c r="AS867" s="86">
        <f>SUMIFS('sys inv movment rpt'!$M:$M,'sys inv movment rpt'!$L:$L,$M867,'sys inv movment rpt'!$N:$N,AS$1)</f>
        <v>0</v>
      </c>
      <c r="AT867" s="86">
        <f>SUMIFS('sys inv movment rpt'!$M:$M,'sys inv movment rpt'!$L:$L,$M867,'sys inv movment rpt'!$N:$N,AT$1)</f>
        <v>0</v>
      </c>
      <c r="AU867" s="86">
        <f>SUMIFS('sys inv movment rpt'!$M:$M,'sys inv movment rpt'!$L:$L,$M867,'sys inv movment rpt'!$N:$N,AU$1)</f>
        <v>0</v>
      </c>
      <c r="AV867" s="86">
        <f>SUMIFS('sys inv movment rpt'!$M:$M,'sys inv movment rpt'!$L:$L,$M867,'sys inv movment rpt'!$N:$N,AV$1)</f>
        <v>0</v>
      </c>
      <c r="AW867" s="87" t="str">
        <f>IFERROR(VLOOKUP(A867,'sys-backorder details'!E:U,17,0),"-")</f>
        <v>-</v>
      </c>
      <c r="AX867" s="87" t="str">
        <f>IF(K867&gt;1,VLOOKUP(A867,'settings-routing'!A:I,9,0),"")</f>
        <v/>
      </c>
    </row>
    <row r="868" ht="12.75" hidden="1" customHeight="1">
      <c r="A868" s="50" t="s">
        <v>1868</v>
      </c>
      <c r="B868" s="50" t="s">
        <v>1869</v>
      </c>
      <c r="C868" s="50">
        <f t="shared" si="2"/>
        <v>0</v>
      </c>
      <c r="D868" s="80">
        <f>SUMIF('Stocks 101-111'!$J:$J,'item dashboard'!A868,'Stocks 101-111'!K:K)</f>
        <v>0</v>
      </c>
      <c r="E868" s="80">
        <f>SUMIF('Stocks 101-111'!$J:$J,'item dashboard'!A868,'Stocks 101-111'!$L:$L)</f>
        <v>0</v>
      </c>
      <c r="F868" s="81">
        <f t="shared" si="3"/>
        <v>0</v>
      </c>
      <c r="G868" s="82">
        <f t="shared" si="4"/>
        <v>0</v>
      </c>
      <c r="H868" s="50">
        <f>SUMIFS('sys-backorder details'!$M:$M,'sys-backorder details'!$E:$E,'item dashboard'!A868,'sys-backorder details'!$V:$V,"")</f>
        <v>0</v>
      </c>
      <c r="I868" s="83">
        <f>SUMIF('settings-routing'!$I:$I,'item dashboard'!A868,'settings-routing'!$O:$O)</f>
        <v>0</v>
      </c>
      <c r="J868" s="50">
        <f>SUMIFS('sys-backorder details'!$M:$M,'sys-backorder details'!$E:$E,'item dashboard'!A868,'sys-backorder details'!$V:$V,"Call off")</f>
        <v>0</v>
      </c>
      <c r="K868" s="84">
        <f t="shared" si="5"/>
        <v>0</v>
      </c>
      <c r="L868" s="84">
        <f>SUMIF('Production Plan'!$E:$E,'item dashboard'!A868,'Production Plan'!$N:$N)</f>
        <v>0</v>
      </c>
      <c r="M868" s="85" t="str">
        <f t="shared" si="6"/>
        <v>B-L500-N170-5 Ltr. Natural Jerrycan 170 gm</v>
      </c>
      <c r="N868" s="86">
        <f>SUMIFS('sys inv movment rpt'!$M:$M,'sys inv movment rpt'!$L:$L,$M868,'sys inv movment rpt'!$N:$N,N$1)</f>
        <v>0</v>
      </c>
      <c r="O868" s="86">
        <f>SUMIFS('sys inv movment rpt'!$M:$M,'sys inv movment rpt'!$L:$L,$M868,'sys inv movment rpt'!$N:$N,O$1)</f>
        <v>0</v>
      </c>
      <c r="P868" s="86">
        <f>SUMIFS('sys inv movment rpt'!$M:$M,'sys inv movment rpt'!$L:$L,$M868,'sys inv movment rpt'!$N:$N,P$1)</f>
        <v>0</v>
      </c>
      <c r="Q868" s="86">
        <f>SUMIFS('sys inv movment rpt'!$M:$M,'sys inv movment rpt'!$L:$L,$M868,'sys inv movment rpt'!$N:$N,Q$1)</f>
        <v>0</v>
      </c>
      <c r="R868" s="86">
        <f>SUMIFS('sys inv movment rpt'!$M:$M,'sys inv movment rpt'!$L:$L,$M868,'sys inv movment rpt'!$N:$N,R$1)</f>
        <v>0</v>
      </c>
      <c r="S868" s="86">
        <f>SUMIFS('sys inv movment rpt'!$M:$M,'sys inv movment rpt'!$L:$L,$M868,'sys inv movment rpt'!$N:$N,S$1)</f>
        <v>0</v>
      </c>
      <c r="T868" s="86">
        <f>SUMIFS('sys inv movment rpt'!$M:$M,'sys inv movment rpt'!$L:$L,$M868,'sys inv movment rpt'!$N:$N,T$1)</f>
        <v>0</v>
      </c>
      <c r="U868" s="86">
        <f>SUMIFS('sys inv movment rpt'!$M:$M,'sys inv movment rpt'!$L:$L,$M868,'sys inv movment rpt'!$N:$N,U$1)</f>
        <v>0</v>
      </c>
      <c r="V868" s="86">
        <f>SUMIFS('sys inv movment rpt'!$M:$M,'sys inv movment rpt'!$L:$L,$M868,'sys inv movment rpt'!$N:$N,V$1)</f>
        <v>0</v>
      </c>
      <c r="W868" s="86">
        <f>SUMIFS('sys inv movment rpt'!$M:$M,'sys inv movment rpt'!$L:$L,$M868,'sys inv movment rpt'!$N:$N,W$1)</f>
        <v>0</v>
      </c>
      <c r="X868" s="86">
        <f>SUMIFS('sys inv movment rpt'!$M:$M,'sys inv movment rpt'!$L:$L,$M868,'sys inv movment rpt'!$N:$N,X$1)</f>
        <v>0</v>
      </c>
      <c r="Y868" s="86">
        <f>SUMIFS('sys inv movment rpt'!$M:$M,'sys inv movment rpt'!$L:$L,$M868,'sys inv movment rpt'!$N:$N,Y$1)</f>
        <v>0</v>
      </c>
      <c r="Z868" s="86">
        <f>SUMIFS('sys inv movment rpt'!$M:$M,'sys inv movment rpt'!$L:$L,$M868,'sys inv movment rpt'!$N:$N,Z$1)</f>
        <v>0</v>
      </c>
      <c r="AA868" s="86">
        <f>SUMIFS('sys inv movment rpt'!$M:$M,'sys inv movment rpt'!$L:$L,$M868,'sys inv movment rpt'!$N:$N,AA$1)</f>
        <v>0</v>
      </c>
      <c r="AB868" s="86">
        <f>SUMIFS('sys inv movment rpt'!$M:$M,'sys inv movment rpt'!$L:$L,$M868,'sys inv movment rpt'!$N:$N,AB$1)</f>
        <v>0</v>
      </c>
      <c r="AC868" s="86">
        <f>SUMIFS('sys inv movment rpt'!$M:$M,'sys inv movment rpt'!$L:$L,$M868,'sys inv movment rpt'!$N:$N,AC$1)</f>
        <v>0</v>
      </c>
      <c r="AD868" s="86">
        <f>SUMIFS('sys inv movment rpt'!$M:$M,'sys inv movment rpt'!$L:$L,$M868,'sys inv movment rpt'!$N:$N,AD$1)</f>
        <v>0</v>
      </c>
      <c r="AE868" s="86">
        <f>SUMIFS('sys inv movment rpt'!$M:$M,'sys inv movment rpt'!$L:$L,$M868,'sys inv movment rpt'!$N:$N,AE$1)</f>
        <v>0</v>
      </c>
      <c r="AF868" s="86">
        <f>SUMIFS('sys inv movment rpt'!$M:$M,'sys inv movment rpt'!$L:$L,$M868,'sys inv movment rpt'!$N:$N,AF$1)</f>
        <v>0</v>
      </c>
      <c r="AG868" s="86">
        <f>SUMIFS('sys inv movment rpt'!$M:$M,'sys inv movment rpt'!$L:$L,$M868,'sys inv movment rpt'!$N:$N,AG$1)</f>
        <v>0</v>
      </c>
      <c r="AH868" s="86">
        <f>SUMIFS('sys inv movment rpt'!$M:$M,'sys inv movment rpt'!$L:$L,$M868,'sys inv movment rpt'!$N:$N,AH$1)</f>
        <v>0</v>
      </c>
      <c r="AI868" s="86">
        <f>SUMIFS('sys inv movment rpt'!$M:$M,'sys inv movment rpt'!$L:$L,$M868,'sys inv movment rpt'!$N:$N,AI$1)</f>
        <v>0</v>
      </c>
      <c r="AJ868" s="86">
        <f>SUMIFS('sys inv movment rpt'!$M:$M,'sys inv movment rpt'!$L:$L,$M868,'sys inv movment rpt'!$N:$N,AJ$1)</f>
        <v>0</v>
      </c>
      <c r="AK868" s="86">
        <f>SUMIFS('sys inv movment rpt'!$M:$M,'sys inv movment rpt'!$L:$L,$M868,'sys inv movment rpt'!$N:$N,AK$1)</f>
        <v>0</v>
      </c>
      <c r="AL868" s="86">
        <f>SUMIFS('sys inv movment rpt'!$M:$M,'sys inv movment rpt'!$L:$L,$M868,'sys inv movment rpt'!$N:$N,AL$1)</f>
        <v>0</v>
      </c>
      <c r="AM868" s="86">
        <f>SUMIFS('sys inv movment rpt'!$M:$M,'sys inv movment rpt'!$L:$L,$M868,'sys inv movment rpt'!$N:$N,AM$1)</f>
        <v>0</v>
      </c>
      <c r="AN868" s="86">
        <f>SUMIFS('sys inv movment rpt'!$M:$M,'sys inv movment rpt'!$L:$L,$M868,'sys inv movment rpt'!$N:$N,AN$1)</f>
        <v>0</v>
      </c>
      <c r="AO868" s="86">
        <f>SUMIFS('sys inv movment rpt'!$M:$M,'sys inv movment rpt'!$L:$L,$M868,'sys inv movment rpt'!$N:$N,AO$1)</f>
        <v>0</v>
      </c>
      <c r="AP868" s="86">
        <f>SUMIFS('sys inv movment rpt'!$M:$M,'sys inv movment rpt'!$L:$L,$M868,'sys inv movment rpt'!$N:$N,AP$1)</f>
        <v>0</v>
      </c>
      <c r="AQ868" s="86">
        <f>SUMIFS('sys inv movment rpt'!$M:$M,'sys inv movment rpt'!$L:$L,$M868,'sys inv movment rpt'!$N:$N,AQ$1)</f>
        <v>0</v>
      </c>
      <c r="AR868" s="86">
        <f>SUMIFS('sys inv movment rpt'!$M:$M,'sys inv movment rpt'!$L:$L,$M868,'sys inv movment rpt'!$N:$N,AR$1)</f>
        <v>0</v>
      </c>
      <c r="AS868" s="86">
        <f>SUMIFS('sys inv movment rpt'!$M:$M,'sys inv movment rpt'!$L:$L,$M868,'sys inv movment rpt'!$N:$N,AS$1)</f>
        <v>0</v>
      </c>
      <c r="AT868" s="86">
        <f>SUMIFS('sys inv movment rpt'!$M:$M,'sys inv movment rpt'!$L:$L,$M868,'sys inv movment rpt'!$N:$N,AT$1)</f>
        <v>0</v>
      </c>
      <c r="AU868" s="86">
        <f>SUMIFS('sys inv movment rpt'!$M:$M,'sys inv movment rpt'!$L:$L,$M868,'sys inv movment rpt'!$N:$N,AU$1)</f>
        <v>0</v>
      </c>
      <c r="AV868" s="86">
        <f>SUMIFS('sys inv movment rpt'!$M:$M,'sys inv movment rpt'!$L:$L,$M868,'sys inv movment rpt'!$N:$N,AV$1)</f>
        <v>0</v>
      </c>
      <c r="AW868" s="87" t="str">
        <f>IFERROR(VLOOKUP(A868,'sys-backorder details'!E:U,17,0),"-")</f>
        <v>-</v>
      </c>
      <c r="AX868" s="87" t="str">
        <f>IF(K868&gt;1,VLOOKUP(A868,'settings-routing'!A:I,9,0),"")</f>
        <v/>
      </c>
    </row>
    <row r="869" ht="12.75" hidden="1" customHeight="1">
      <c r="A869" s="50" t="s">
        <v>1870</v>
      </c>
      <c r="B869" s="50" t="s">
        <v>1793</v>
      </c>
      <c r="C869" s="50">
        <f t="shared" si="2"/>
        <v>0</v>
      </c>
      <c r="D869" s="80">
        <f>SUMIF('Stocks 101-111'!$J:$J,'item dashboard'!A869,'Stocks 101-111'!K:K)</f>
        <v>0</v>
      </c>
      <c r="E869" s="80">
        <f>SUMIF('Stocks 101-111'!$J:$J,'item dashboard'!A869,'Stocks 101-111'!$L:$L)</f>
        <v>0</v>
      </c>
      <c r="F869" s="81">
        <f t="shared" si="3"/>
        <v>0</v>
      </c>
      <c r="G869" s="82">
        <f t="shared" si="4"/>
        <v>0</v>
      </c>
      <c r="H869" s="50">
        <f>SUMIFS('sys-backorder details'!$M:$M,'sys-backorder details'!$E:$E,'item dashboard'!A869,'sys-backorder details'!$V:$V,"")</f>
        <v>0</v>
      </c>
      <c r="I869" s="83">
        <f>SUMIF('settings-routing'!$I:$I,'item dashboard'!A869,'settings-routing'!$O:$O)</f>
        <v>0</v>
      </c>
      <c r="J869" s="50">
        <f>SUMIFS('sys-backorder details'!$M:$M,'sys-backorder details'!$E:$E,'item dashboard'!A869,'sys-backorder details'!$V:$V,"Call off")</f>
        <v>0</v>
      </c>
      <c r="K869" s="84">
        <f t="shared" si="5"/>
        <v>0</v>
      </c>
      <c r="L869" s="84">
        <f>SUMIF('Production Plan'!$E:$E,'item dashboard'!A869,'Production Plan'!$N:$N)</f>
        <v>0</v>
      </c>
      <c r="M869" s="85" t="str">
        <f t="shared" si="6"/>
        <v>B-L500-N175-5 Ltr. Natural Jerrycan</v>
      </c>
      <c r="N869" s="86">
        <f>SUMIFS('sys inv movment rpt'!$M:$M,'sys inv movment rpt'!$L:$L,$M869,'sys inv movment rpt'!$N:$N,N$1)</f>
        <v>0</v>
      </c>
      <c r="O869" s="86">
        <f>SUMIFS('sys inv movment rpt'!$M:$M,'sys inv movment rpt'!$L:$L,$M869,'sys inv movment rpt'!$N:$N,O$1)</f>
        <v>0</v>
      </c>
      <c r="P869" s="86">
        <f>SUMIFS('sys inv movment rpt'!$M:$M,'sys inv movment rpt'!$L:$L,$M869,'sys inv movment rpt'!$N:$N,P$1)</f>
        <v>0</v>
      </c>
      <c r="Q869" s="86">
        <f>SUMIFS('sys inv movment rpt'!$M:$M,'sys inv movment rpt'!$L:$L,$M869,'sys inv movment rpt'!$N:$N,Q$1)</f>
        <v>0</v>
      </c>
      <c r="R869" s="86">
        <f>SUMIFS('sys inv movment rpt'!$M:$M,'sys inv movment rpt'!$L:$L,$M869,'sys inv movment rpt'!$N:$N,R$1)</f>
        <v>0</v>
      </c>
      <c r="S869" s="86">
        <f>SUMIFS('sys inv movment rpt'!$M:$M,'sys inv movment rpt'!$L:$L,$M869,'sys inv movment rpt'!$N:$N,S$1)</f>
        <v>0</v>
      </c>
      <c r="T869" s="86">
        <f>SUMIFS('sys inv movment rpt'!$M:$M,'sys inv movment rpt'!$L:$L,$M869,'sys inv movment rpt'!$N:$N,T$1)</f>
        <v>0</v>
      </c>
      <c r="U869" s="86">
        <f>SUMIFS('sys inv movment rpt'!$M:$M,'sys inv movment rpt'!$L:$L,$M869,'sys inv movment rpt'!$N:$N,U$1)</f>
        <v>0</v>
      </c>
      <c r="V869" s="86">
        <f>SUMIFS('sys inv movment rpt'!$M:$M,'sys inv movment rpt'!$L:$L,$M869,'sys inv movment rpt'!$N:$N,V$1)</f>
        <v>0</v>
      </c>
      <c r="W869" s="86">
        <f>SUMIFS('sys inv movment rpt'!$M:$M,'sys inv movment rpt'!$L:$L,$M869,'sys inv movment rpt'!$N:$N,W$1)</f>
        <v>0</v>
      </c>
      <c r="X869" s="86">
        <f>SUMIFS('sys inv movment rpt'!$M:$M,'sys inv movment rpt'!$L:$L,$M869,'sys inv movment rpt'!$N:$N,X$1)</f>
        <v>0</v>
      </c>
      <c r="Y869" s="86">
        <f>SUMIFS('sys inv movment rpt'!$M:$M,'sys inv movment rpt'!$L:$L,$M869,'sys inv movment rpt'!$N:$N,Y$1)</f>
        <v>0</v>
      </c>
      <c r="Z869" s="86">
        <f>SUMIFS('sys inv movment rpt'!$M:$M,'sys inv movment rpt'!$L:$L,$M869,'sys inv movment rpt'!$N:$N,Z$1)</f>
        <v>0</v>
      </c>
      <c r="AA869" s="86">
        <f>SUMIFS('sys inv movment rpt'!$M:$M,'sys inv movment rpt'!$L:$L,$M869,'sys inv movment rpt'!$N:$N,AA$1)</f>
        <v>0</v>
      </c>
      <c r="AB869" s="86">
        <f>SUMIFS('sys inv movment rpt'!$M:$M,'sys inv movment rpt'!$L:$L,$M869,'sys inv movment rpt'!$N:$N,AB$1)</f>
        <v>0</v>
      </c>
      <c r="AC869" s="86">
        <f>SUMIFS('sys inv movment rpt'!$M:$M,'sys inv movment rpt'!$L:$L,$M869,'sys inv movment rpt'!$N:$N,AC$1)</f>
        <v>0</v>
      </c>
      <c r="AD869" s="86">
        <f>SUMIFS('sys inv movment rpt'!$M:$M,'sys inv movment rpt'!$L:$L,$M869,'sys inv movment rpt'!$N:$N,AD$1)</f>
        <v>0</v>
      </c>
      <c r="AE869" s="86">
        <f>SUMIFS('sys inv movment rpt'!$M:$M,'sys inv movment rpt'!$L:$L,$M869,'sys inv movment rpt'!$N:$N,AE$1)</f>
        <v>0</v>
      </c>
      <c r="AF869" s="86">
        <f>SUMIFS('sys inv movment rpt'!$M:$M,'sys inv movment rpt'!$L:$L,$M869,'sys inv movment rpt'!$N:$N,AF$1)</f>
        <v>0</v>
      </c>
      <c r="AG869" s="86">
        <f>SUMIFS('sys inv movment rpt'!$M:$M,'sys inv movment rpt'!$L:$L,$M869,'sys inv movment rpt'!$N:$N,AG$1)</f>
        <v>0</v>
      </c>
      <c r="AH869" s="86">
        <f>SUMIFS('sys inv movment rpt'!$M:$M,'sys inv movment rpt'!$L:$L,$M869,'sys inv movment rpt'!$N:$N,AH$1)</f>
        <v>0</v>
      </c>
      <c r="AI869" s="86">
        <f>SUMIFS('sys inv movment rpt'!$M:$M,'sys inv movment rpt'!$L:$L,$M869,'sys inv movment rpt'!$N:$N,AI$1)</f>
        <v>0</v>
      </c>
      <c r="AJ869" s="86">
        <f>SUMIFS('sys inv movment rpt'!$M:$M,'sys inv movment rpt'!$L:$L,$M869,'sys inv movment rpt'!$N:$N,AJ$1)</f>
        <v>0</v>
      </c>
      <c r="AK869" s="86">
        <f>SUMIFS('sys inv movment rpt'!$M:$M,'sys inv movment rpt'!$L:$L,$M869,'sys inv movment rpt'!$N:$N,AK$1)</f>
        <v>0</v>
      </c>
      <c r="AL869" s="86">
        <f>SUMIFS('sys inv movment rpt'!$M:$M,'sys inv movment rpt'!$L:$L,$M869,'sys inv movment rpt'!$N:$N,AL$1)</f>
        <v>0</v>
      </c>
      <c r="AM869" s="86">
        <f>SUMIFS('sys inv movment rpt'!$M:$M,'sys inv movment rpt'!$L:$L,$M869,'sys inv movment rpt'!$N:$N,AM$1)</f>
        <v>0</v>
      </c>
      <c r="AN869" s="86">
        <f>SUMIFS('sys inv movment rpt'!$M:$M,'sys inv movment rpt'!$L:$L,$M869,'sys inv movment rpt'!$N:$N,AN$1)</f>
        <v>0</v>
      </c>
      <c r="AO869" s="86">
        <f>SUMIFS('sys inv movment rpt'!$M:$M,'sys inv movment rpt'!$L:$L,$M869,'sys inv movment rpt'!$N:$N,AO$1)</f>
        <v>0</v>
      </c>
      <c r="AP869" s="86">
        <f>SUMIFS('sys inv movment rpt'!$M:$M,'sys inv movment rpt'!$L:$L,$M869,'sys inv movment rpt'!$N:$N,AP$1)</f>
        <v>0</v>
      </c>
      <c r="AQ869" s="86">
        <f>SUMIFS('sys inv movment rpt'!$M:$M,'sys inv movment rpt'!$L:$L,$M869,'sys inv movment rpt'!$N:$N,AQ$1)</f>
        <v>0</v>
      </c>
      <c r="AR869" s="86">
        <f>SUMIFS('sys inv movment rpt'!$M:$M,'sys inv movment rpt'!$L:$L,$M869,'sys inv movment rpt'!$N:$N,AR$1)</f>
        <v>0</v>
      </c>
      <c r="AS869" s="86">
        <f>SUMIFS('sys inv movment rpt'!$M:$M,'sys inv movment rpt'!$L:$L,$M869,'sys inv movment rpt'!$N:$N,AS$1)</f>
        <v>0</v>
      </c>
      <c r="AT869" s="86">
        <f>SUMIFS('sys inv movment rpt'!$M:$M,'sys inv movment rpt'!$L:$L,$M869,'sys inv movment rpt'!$N:$N,AT$1)</f>
        <v>0</v>
      </c>
      <c r="AU869" s="86">
        <f>SUMIFS('sys inv movment rpt'!$M:$M,'sys inv movment rpt'!$L:$L,$M869,'sys inv movment rpt'!$N:$N,AU$1)</f>
        <v>0</v>
      </c>
      <c r="AV869" s="86">
        <f>SUMIFS('sys inv movment rpt'!$M:$M,'sys inv movment rpt'!$L:$L,$M869,'sys inv movment rpt'!$N:$N,AV$1)</f>
        <v>0</v>
      </c>
      <c r="AW869" s="87" t="str">
        <f>IFERROR(VLOOKUP(A869,'sys-backorder details'!E:U,17,0),"-")</f>
        <v>-</v>
      </c>
      <c r="AX869" s="87" t="str">
        <f>IF(K869&gt;1,VLOOKUP(A869,'settings-routing'!A:I,9,0),"")</f>
        <v/>
      </c>
    </row>
    <row r="870" ht="12.75" hidden="1" customHeight="1">
      <c r="A870" s="28" t="s">
        <v>1871</v>
      </c>
      <c r="B870" s="28" t="s">
        <v>1793</v>
      </c>
      <c r="C870" s="50">
        <f t="shared" si="2"/>
        <v>0</v>
      </c>
      <c r="D870" s="80">
        <f>SUMIF('Stocks 101-111'!$J:$J,'item dashboard'!A870,'Stocks 101-111'!K:K)</f>
        <v>0</v>
      </c>
      <c r="E870" s="80">
        <f>SUMIF('Stocks 101-111'!$J:$J,'item dashboard'!A870,'Stocks 101-111'!$L:$L)</f>
        <v>0</v>
      </c>
      <c r="F870" s="81">
        <f t="shared" si="3"/>
        <v>0</v>
      </c>
      <c r="G870" s="82">
        <f t="shared" si="4"/>
        <v>0</v>
      </c>
      <c r="H870" s="50">
        <f>SUMIFS('sys-backorder details'!$M:$M,'sys-backorder details'!$E:$E,'item dashboard'!A870,'sys-backorder details'!$V:$V,"")</f>
        <v>0</v>
      </c>
      <c r="I870" s="83">
        <f>SUMIF('settings-routing'!$I:$I,'item dashboard'!A870,'settings-routing'!$O:$O)</f>
        <v>0</v>
      </c>
      <c r="J870" s="50">
        <f>SUMIFS('sys-backorder details'!$M:$M,'sys-backorder details'!$E:$E,'item dashboard'!A870,'sys-backorder details'!$V:$V,"Call off")</f>
        <v>0</v>
      </c>
      <c r="K870" s="84">
        <f t="shared" si="5"/>
        <v>0</v>
      </c>
      <c r="L870" s="84">
        <f>SUMIF('Production Plan'!$E:$E,'item dashboard'!A870,'Production Plan'!$N:$N)</f>
        <v>0</v>
      </c>
      <c r="M870" s="85" t="str">
        <f t="shared" si="6"/>
        <v>B-L500-N240-5 Ltr. Natural Jerrycan</v>
      </c>
      <c r="N870" s="86">
        <f>SUMIFS('sys inv movment rpt'!$M:$M,'sys inv movment rpt'!$L:$L,$M870,'sys inv movment rpt'!$N:$N,N$1)</f>
        <v>0</v>
      </c>
      <c r="O870" s="86">
        <f>SUMIFS('sys inv movment rpt'!$M:$M,'sys inv movment rpt'!$L:$L,$M870,'sys inv movment rpt'!$N:$N,O$1)</f>
        <v>0</v>
      </c>
      <c r="P870" s="86">
        <f>SUMIFS('sys inv movment rpt'!$M:$M,'sys inv movment rpt'!$L:$L,$M870,'sys inv movment rpt'!$N:$N,P$1)</f>
        <v>0</v>
      </c>
      <c r="Q870" s="86">
        <f>SUMIFS('sys inv movment rpt'!$M:$M,'sys inv movment rpt'!$L:$L,$M870,'sys inv movment rpt'!$N:$N,Q$1)</f>
        <v>0</v>
      </c>
      <c r="R870" s="86">
        <f>SUMIFS('sys inv movment rpt'!$M:$M,'sys inv movment rpt'!$L:$L,$M870,'sys inv movment rpt'!$N:$N,R$1)</f>
        <v>0</v>
      </c>
      <c r="S870" s="86">
        <f>SUMIFS('sys inv movment rpt'!$M:$M,'sys inv movment rpt'!$L:$L,$M870,'sys inv movment rpt'!$N:$N,S$1)</f>
        <v>0</v>
      </c>
      <c r="T870" s="86">
        <f>SUMIFS('sys inv movment rpt'!$M:$M,'sys inv movment rpt'!$L:$L,$M870,'sys inv movment rpt'!$N:$N,T$1)</f>
        <v>0</v>
      </c>
      <c r="U870" s="86">
        <f>SUMIFS('sys inv movment rpt'!$M:$M,'sys inv movment rpt'!$L:$L,$M870,'sys inv movment rpt'!$N:$N,U$1)</f>
        <v>0</v>
      </c>
      <c r="V870" s="86">
        <f>SUMIFS('sys inv movment rpt'!$M:$M,'sys inv movment rpt'!$L:$L,$M870,'sys inv movment rpt'!$N:$N,V$1)</f>
        <v>0</v>
      </c>
      <c r="W870" s="86">
        <f>SUMIFS('sys inv movment rpt'!$M:$M,'sys inv movment rpt'!$L:$L,$M870,'sys inv movment rpt'!$N:$N,W$1)</f>
        <v>0</v>
      </c>
      <c r="X870" s="86">
        <f>SUMIFS('sys inv movment rpt'!$M:$M,'sys inv movment rpt'!$L:$L,$M870,'sys inv movment rpt'!$N:$N,X$1)</f>
        <v>0</v>
      </c>
      <c r="Y870" s="86">
        <f>SUMIFS('sys inv movment rpt'!$M:$M,'sys inv movment rpt'!$L:$L,$M870,'sys inv movment rpt'!$N:$N,Y$1)</f>
        <v>0</v>
      </c>
      <c r="Z870" s="86">
        <f>SUMIFS('sys inv movment rpt'!$M:$M,'sys inv movment rpt'!$L:$L,$M870,'sys inv movment rpt'!$N:$N,Z$1)</f>
        <v>0</v>
      </c>
      <c r="AA870" s="86">
        <f>SUMIFS('sys inv movment rpt'!$M:$M,'sys inv movment rpt'!$L:$L,$M870,'sys inv movment rpt'!$N:$N,AA$1)</f>
        <v>0</v>
      </c>
      <c r="AB870" s="86">
        <f>SUMIFS('sys inv movment rpt'!$M:$M,'sys inv movment rpt'!$L:$L,$M870,'sys inv movment rpt'!$N:$N,AB$1)</f>
        <v>0</v>
      </c>
      <c r="AC870" s="86">
        <f>SUMIFS('sys inv movment rpt'!$M:$M,'sys inv movment rpt'!$L:$L,$M870,'sys inv movment rpt'!$N:$N,AC$1)</f>
        <v>0</v>
      </c>
      <c r="AD870" s="86">
        <f>SUMIFS('sys inv movment rpt'!$M:$M,'sys inv movment rpt'!$L:$L,$M870,'sys inv movment rpt'!$N:$N,AD$1)</f>
        <v>0</v>
      </c>
      <c r="AE870" s="86">
        <f>SUMIFS('sys inv movment rpt'!$M:$M,'sys inv movment rpt'!$L:$L,$M870,'sys inv movment rpt'!$N:$N,AE$1)</f>
        <v>0</v>
      </c>
      <c r="AF870" s="86">
        <f>SUMIFS('sys inv movment rpt'!$M:$M,'sys inv movment rpt'!$L:$L,$M870,'sys inv movment rpt'!$N:$N,AF$1)</f>
        <v>0</v>
      </c>
      <c r="AG870" s="86">
        <f>SUMIFS('sys inv movment rpt'!$M:$M,'sys inv movment rpt'!$L:$L,$M870,'sys inv movment rpt'!$N:$N,AG$1)</f>
        <v>0</v>
      </c>
      <c r="AH870" s="86">
        <f>SUMIFS('sys inv movment rpt'!$M:$M,'sys inv movment rpt'!$L:$L,$M870,'sys inv movment rpt'!$N:$N,AH$1)</f>
        <v>0</v>
      </c>
      <c r="AI870" s="86">
        <f>SUMIFS('sys inv movment rpt'!$M:$M,'sys inv movment rpt'!$L:$L,$M870,'sys inv movment rpt'!$N:$N,AI$1)</f>
        <v>0</v>
      </c>
      <c r="AJ870" s="86">
        <f>SUMIFS('sys inv movment rpt'!$M:$M,'sys inv movment rpt'!$L:$L,$M870,'sys inv movment rpt'!$N:$N,AJ$1)</f>
        <v>0</v>
      </c>
      <c r="AK870" s="86">
        <f>SUMIFS('sys inv movment rpt'!$M:$M,'sys inv movment rpt'!$L:$L,$M870,'sys inv movment rpt'!$N:$N,AK$1)</f>
        <v>0</v>
      </c>
      <c r="AL870" s="86">
        <f>SUMIFS('sys inv movment rpt'!$M:$M,'sys inv movment rpt'!$L:$L,$M870,'sys inv movment rpt'!$N:$N,AL$1)</f>
        <v>0</v>
      </c>
      <c r="AM870" s="86">
        <f>SUMIFS('sys inv movment rpt'!$M:$M,'sys inv movment rpt'!$L:$L,$M870,'sys inv movment rpt'!$N:$N,AM$1)</f>
        <v>0</v>
      </c>
      <c r="AN870" s="86">
        <f>SUMIFS('sys inv movment rpt'!$M:$M,'sys inv movment rpt'!$L:$L,$M870,'sys inv movment rpt'!$N:$N,AN$1)</f>
        <v>0</v>
      </c>
      <c r="AO870" s="86">
        <f>SUMIFS('sys inv movment rpt'!$M:$M,'sys inv movment rpt'!$L:$L,$M870,'sys inv movment rpt'!$N:$N,AO$1)</f>
        <v>0</v>
      </c>
      <c r="AP870" s="86">
        <f>SUMIFS('sys inv movment rpt'!$M:$M,'sys inv movment rpt'!$L:$L,$M870,'sys inv movment rpt'!$N:$N,AP$1)</f>
        <v>0</v>
      </c>
      <c r="AQ870" s="86">
        <f>SUMIFS('sys inv movment rpt'!$M:$M,'sys inv movment rpt'!$L:$L,$M870,'sys inv movment rpt'!$N:$N,AQ$1)</f>
        <v>0</v>
      </c>
      <c r="AR870" s="86">
        <f>SUMIFS('sys inv movment rpt'!$M:$M,'sys inv movment rpt'!$L:$L,$M870,'sys inv movment rpt'!$N:$N,AR$1)</f>
        <v>0</v>
      </c>
      <c r="AS870" s="86">
        <f>SUMIFS('sys inv movment rpt'!$M:$M,'sys inv movment rpt'!$L:$L,$M870,'sys inv movment rpt'!$N:$N,AS$1)</f>
        <v>0</v>
      </c>
      <c r="AT870" s="86">
        <f>SUMIFS('sys inv movment rpt'!$M:$M,'sys inv movment rpt'!$L:$L,$M870,'sys inv movment rpt'!$N:$N,AT$1)</f>
        <v>0</v>
      </c>
      <c r="AU870" s="86">
        <f>SUMIFS('sys inv movment rpt'!$M:$M,'sys inv movment rpt'!$L:$L,$M870,'sys inv movment rpt'!$N:$N,AU$1)</f>
        <v>0</v>
      </c>
      <c r="AV870" s="86">
        <f>SUMIFS('sys inv movment rpt'!$M:$M,'sys inv movment rpt'!$L:$L,$M870,'sys inv movment rpt'!$N:$N,AV$1)</f>
        <v>0</v>
      </c>
      <c r="AW870" s="87" t="str">
        <f>IFERROR(VLOOKUP(A870,'sys-backorder details'!E:U,17,0),"-")</f>
        <v>-</v>
      </c>
      <c r="AX870" s="87" t="str">
        <f>IF(K870&gt;1,VLOOKUP(A870,'settings-routing'!A:I,9,0),"")</f>
        <v/>
      </c>
    </row>
    <row r="871" ht="12.75" hidden="1" customHeight="1">
      <c r="A871" s="28" t="s">
        <v>1872</v>
      </c>
      <c r="B871" s="28" t="s">
        <v>1873</v>
      </c>
      <c r="C871" s="50">
        <f t="shared" si="2"/>
        <v>0</v>
      </c>
      <c r="D871" s="80">
        <f>SUMIF('Stocks 101-111'!$J:$J,'item dashboard'!A871,'Stocks 101-111'!K:K)</f>
        <v>0</v>
      </c>
      <c r="E871" s="80">
        <f>SUMIF('Stocks 101-111'!$J:$J,'item dashboard'!A871,'Stocks 101-111'!$L:$L)</f>
        <v>0</v>
      </c>
      <c r="F871" s="81">
        <f t="shared" si="3"/>
        <v>0</v>
      </c>
      <c r="G871" s="82">
        <f t="shared" si="4"/>
        <v>0</v>
      </c>
      <c r="H871" s="50">
        <f>SUMIFS('sys-backorder details'!$M:$M,'sys-backorder details'!$E:$E,'item dashboard'!A871,'sys-backorder details'!$V:$V,"")</f>
        <v>0</v>
      </c>
      <c r="I871" s="83">
        <f>SUMIF('settings-routing'!$I:$I,'item dashboard'!A871,'settings-routing'!$O:$O)</f>
        <v>0</v>
      </c>
      <c r="J871" s="50">
        <f>SUMIFS('sys-backorder details'!$M:$M,'sys-backorder details'!$E:$E,'item dashboard'!A871,'sys-backorder details'!$V:$V,"Call off")</f>
        <v>0</v>
      </c>
      <c r="K871" s="84">
        <f t="shared" si="5"/>
        <v>0</v>
      </c>
      <c r="L871" s="84">
        <f>SUMIF('Production Plan'!$E:$E,'item dashboard'!A871,'Production Plan'!$N:$N)</f>
        <v>0</v>
      </c>
      <c r="M871" s="85" t="str">
        <f t="shared" si="6"/>
        <v>B-L500-NA-A-5 Ltr. Natural Printed NAS Acid Jerrycan</v>
      </c>
      <c r="N871" s="86">
        <f>SUMIFS('sys inv movment rpt'!$M:$M,'sys inv movment rpt'!$L:$L,$M871,'sys inv movment rpt'!$N:$N,N$1)</f>
        <v>0</v>
      </c>
      <c r="O871" s="86">
        <f>SUMIFS('sys inv movment rpt'!$M:$M,'sys inv movment rpt'!$L:$L,$M871,'sys inv movment rpt'!$N:$N,O$1)</f>
        <v>0</v>
      </c>
      <c r="P871" s="86">
        <f>SUMIFS('sys inv movment rpt'!$M:$M,'sys inv movment rpt'!$L:$L,$M871,'sys inv movment rpt'!$N:$N,P$1)</f>
        <v>0</v>
      </c>
      <c r="Q871" s="86">
        <f>SUMIFS('sys inv movment rpt'!$M:$M,'sys inv movment rpt'!$L:$L,$M871,'sys inv movment rpt'!$N:$N,Q$1)</f>
        <v>0</v>
      </c>
      <c r="R871" s="86">
        <f>SUMIFS('sys inv movment rpt'!$M:$M,'sys inv movment rpt'!$L:$L,$M871,'sys inv movment rpt'!$N:$N,R$1)</f>
        <v>0</v>
      </c>
      <c r="S871" s="86">
        <f>SUMIFS('sys inv movment rpt'!$M:$M,'sys inv movment rpt'!$L:$L,$M871,'sys inv movment rpt'!$N:$N,S$1)</f>
        <v>0</v>
      </c>
      <c r="T871" s="86">
        <f>SUMIFS('sys inv movment rpt'!$M:$M,'sys inv movment rpt'!$L:$L,$M871,'sys inv movment rpt'!$N:$N,T$1)</f>
        <v>0</v>
      </c>
      <c r="U871" s="86">
        <f>SUMIFS('sys inv movment rpt'!$M:$M,'sys inv movment rpt'!$L:$L,$M871,'sys inv movment rpt'!$N:$N,U$1)</f>
        <v>0</v>
      </c>
      <c r="V871" s="86">
        <f>SUMIFS('sys inv movment rpt'!$M:$M,'sys inv movment rpt'!$L:$L,$M871,'sys inv movment rpt'!$N:$N,V$1)</f>
        <v>0</v>
      </c>
      <c r="W871" s="86">
        <f>SUMIFS('sys inv movment rpt'!$M:$M,'sys inv movment rpt'!$L:$L,$M871,'sys inv movment rpt'!$N:$N,W$1)</f>
        <v>0</v>
      </c>
      <c r="X871" s="86">
        <f>SUMIFS('sys inv movment rpt'!$M:$M,'sys inv movment rpt'!$L:$L,$M871,'sys inv movment rpt'!$N:$N,X$1)</f>
        <v>0</v>
      </c>
      <c r="Y871" s="86">
        <f>SUMIFS('sys inv movment rpt'!$M:$M,'sys inv movment rpt'!$L:$L,$M871,'sys inv movment rpt'!$N:$N,Y$1)</f>
        <v>0</v>
      </c>
      <c r="Z871" s="86">
        <f>SUMIFS('sys inv movment rpt'!$M:$M,'sys inv movment rpt'!$L:$L,$M871,'sys inv movment rpt'!$N:$N,Z$1)</f>
        <v>0</v>
      </c>
      <c r="AA871" s="86">
        <f>SUMIFS('sys inv movment rpt'!$M:$M,'sys inv movment rpt'!$L:$L,$M871,'sys inv movment rpt'!$N:$N,AA$1)</f>
        <v>0</v>
      </c>
      <c r="AB871" s="86">
        <f>SUMIFS('sys inv movment rpt'!$M:$M,'sys inv movment rpt'!$L:$L,$M871,'sys inv movment rpt'!$N:$N,AB$1)</f>
        <v>0</v>
      </c>
      <c r="AC871" s="86">
        <f>SUMIFS('sys inv movment rpt'!$M:$M,'sys inv movment rpt'!$L:$L,$M871,'sys inv movment rpt'!$N:$N,AC$1)</f>
        <v>0</v>
      </c>
      <c r="AD871" s="86">
        <f>SUMIFS('sys inv movment rpt'!$M:$M,'sys inv movment rpt'!$L:$L,$M871,'sys inv movment rpt'!$N:$N,AD$1)</f>
        <v>0</v>
      </c>
      <c r="AE871" s="86">
        <f>SUMIFS('sys inv movment rpt'!$M:$M,'sys inv movment rpt'!$L:$L,$M871,'sys inv movment rpt'!$N:$N,AE$1)</f>
        <v>0</v>
      </c>
      <c r="AF871" s="86">
        <f>SUMIFS('sys inv movment rpt'!$M:$M,'sys inv movment rpt'!$L:$L,$M871,'sys inv movment rpt'!$N:$N,AF$1)</f>
        <v>0</v>
      </c>
      <c r="AG871" s="86">
        <f>SUMIFS('sys inv movment rpt'!$M:$M,'sys inv movment rpt'!$L:$L,$M871,'sys inv movment rpt'!$N:$N,AG$1)</f>
        <v>0</v>
      </c>
      <c r="AH871" s="86">
        <f>SUMIFS('sys inv movment rpt'!$M:$M,'sys inv movment rpt'!$L:$L,$M871,'sys inv movment rpt'!$N:$N,AH$1)</f>
        <v>0</v>
      </c>
      <c r="AI871" s="86">
        <f>SUMIFS('sys inv movment rpt'!$M:$M,'sys inv movment rpt'!$L:$L,$M871,'sys inv movment rpt'!$N:$N,AI$1)</f>
        <v>0</v>
      </c>
      <c r="AJ871" s="86">
        <f>SUMIFS('sys inv movment rpt'!$M:$M,'sys inv movment rpt'!$L:$L,$M871,'sys inv movment rpt'!$N:$N,AJ$1)</f>
        <v>0</v>
      </c>
      <c r="AK871" s="86">
        <f>SUMIFS('sys inv movment rpt'!$M:$M,'sys inv movment rpt'!$L:$L,$M871,'sys inv movment rpt'!$N:$N,AK$1)</f>
        <v>0</v>
      </c>
      <c r="AL871" s="86">
        <f>SUMIFS('sys inv movment rpt'!$M:$M,'sys inv movment rpt'!$L:$L,$M871,'sys inv movment rpt'!$N:$N,AL$1)</f>
        <v>0</v>
      </c>
      <c r="AM871" s="86">
        <f>SUMIFS('sys inv movment rpt'!$M:$M,'sys inv movment rpt'!$L:$L,$M871,'sys inv movment rpt'!$N:$N,AM$1)</f>
        <v>0</v>
      </c>
      <c r="AN871" s="86">
        <f>SUMIFS('sys inv movment rpt'!$M:$M,'sys inv movment rpt'!$L:$L,$M871,'sys inv movment rpt'!$N:$N,AN$1)</f>
        <v>0</v>
      </c>
      <c r="AO871" s="86">
        <f>SUMIFS('sys inv movment rpt'!$M:$M,'sys inv movment rpt'!$L:$L,$M871,'sys inv movment rpt'!$N:$N,AO$1)</f>
        <v>0</v>
      </c>
      <c r="AP871" s="86">
        <f>SUMIFS('sys inv movment rpt'!$M:$M,'sys inv movment rpt'!$L:$L,$M871,'sys inv movment rpt'!$N:$N,AP$1)</f>
        <v>0</v>
      </c>
      <c r="AQ871" s="86">
        <f>SUMIFS('sys inv movment rpt'!$M:$M,'sys inv movment rpt'!$L:$L,$M871,'sys inv movment rpt'!$N:$N,AQ$1)</f>
        <v>0</v>
      </c>
      <c r="AR871" s="86">
        <f>SUMIFS('sys inv movment rpt'!$M:$M,'sys inv movment rpt'!$L:$L,$M871,'sys inv movment rpt'!$N:$N,AR$1)</f>
        <v>0</v>
      </c>
      <c r="AS871" s="86">
        <f>SUMIFS('sys inv movment rpt'!$M:$M,'sys inv movment rpt'!$L:$L,$M871,'sys inv movment rpt'!$N:$N,AS$1)</f>
        <v>0</v>
      </c>
      <c r="AT871" s="86">
        <f>SUMIFS('sys inv movment rpt'!$M:$M,'sys inv movment rpt'!$L:$L,$M871,'sys inv movment rpt'!$N:$N,AT$1)</f>
        <v>0</v>
      </c>
      <c r="AU871" s="86">
        <f>SUMIFS('sys inv movment rpt'!$M:$M,'sys inv movment rpt'!$L:$L,$M871,'sys inv movment rpt'!$N:$N,AU$1)</f>
        <v>0</v>
      </c>
      <c r="AV871" s="86">
        <f>SUMIFS('sys inv movment rpt'!$M:$M,'sys inv movment rpt'!$L:$L,$M871,'sys inv movment rpt'!$N:$N,AV$1)</f>
        <v>0</v>
      </c>
      <c r="AW871" s="87" t="str">
        <f>IFERROR(VLOOKUP(A871,'sys-backorder details'!E:U,17,0),"-")</f>
        <v>-</v>
      </c>
      <c r="AX871" s="87" t="str">
        <f>IF(K871&gt;1,VLOOKUP(A871,'settings-routing'!A:I,9,0),"")</f>
        <v/>
      </c>
    </row>
    <row r="872" ht="12.75" hidden="1" customHeight="1">
      <c r="A872" s="15" t="s">
        <v>1874</v>
      </c>
      <c r="B872" s="15" t="s">
        <v>1875</v>
      </c>
      <c r="C872" s="50">
        <f t="shared" si="2"/>
        <v>0</v>
      </c>
      <c r="D872" s="80">
        <f>SUMIF('Stocks 101-111'!$J:$J,'item dashboard'!A872,'Stocks 101-111'!K:K)</f>
        <v>0</v>
      </c>
      <c r="E872" s="80">
        <f>SUMIF('Stocks 101-111'!$J:$J,'item dashboard'!A872,'Stocks 101-111'!$L:$L)</f>
        <v>0</v>
      </c>
      <c r="F872" s="81">
        <f t="shared" si="3"/>
        <v>0</v>
      </c>
      <c r="G872" s="82">
        <f t="shared" si="4"/>
        <v>0</v>
      </c>
      <c r="H872" s="50">
        <f>SUMIFS('sys-backorder details'!$M:$M,'sys-backorder details'!$E:$E,'item dashboard'!A872,'sys-backorder details'!$V:$V,"")</f>
        <v>0</v>
      </c>
      <c r="I872" s="83">
        <f>SUMIF('settings-routing'!$I:$I,'item dashboard'!A872,'settings-routing'!$O:$O)</f>
        <v>0</v>
      </c>
      <c r="J872" s="50">
        <f>SUMIFS('sys-backorder details'!$M:$M,'sys-backorder details'!$E:$E,'item dashboard'!A872,'sys-backorder details'!$V:$V,"Call off")</f>
        <v>0</v>
      </c>
      <c r="K872" s="84">
        <f t="shared" si="5"/>
        <v>0</v>
      </c>
      <c r="L872" s="84">
        <f>SUMIF('Production Plan'!$E:$E,'item dashboard'!A872,'Production Plan'!$N:$N)</f>
        <v>0</v>
      </c>
      <c r="M872" s="85" t="str">
        <f t="shared" si="6"/>
        <v>B-L500-PN155-5 Ltr Pearly Natural Jerrycan</v>
      </c>
      <c r="N872" s="86">
        <f>SUMIFS('sys inv movment rpt'!$M:$M,'sys inv movment rpt'!$L:$L,$M872,'sys inv movment rpt'!$N:$N,N$1)</f>
        <v>0</v>
      </c>
      <c r="O872" s="86">
        <f>SUMIFS('sys inv movment rpt'!$M:$M,'sys inv movment rpt'!$L:$L,$M872,'sys inv movment rpt'!$N:$N,O$1)</f>
        <v>0</v>
      </c>
      <c r="P872" s="86">
        <f>SUMIFS('sys inv movment rpt'!$M:$M,'sys inv movment rpt'!$L:$L,$M872,'sys inv movment rpt'!$N:$N,P$1)</f>
        <v>0</v>
      </c>
      <c r="Q872" s="86">
        <f>SUMIFS('sys inv movment rpt'!$M:$M,'sys inv movment rpt'!$L:$L,$M872,'sys inv movment rpt'!$N:$N,Q$1)</f>
        <v>0</v>
      </c>
      <c r="R872" s="86">
        <f>SUMIFS('sys inv movment rpt'!$M:$M,'sys inv movment rpt'!$L:$L,$M872,'sys inv movment rpt'!$N:$N,R$1)</f>
        <v>0</v>
      </c>
      <c r="S872" s="86">
        <f>SUMIFS('sys inv movment rpt'!$M:$M,'sys inv movment rpt'!$L:$L,$M872,'sys inv movment rpt'!$N:$N,S$1)</f>
        <v>0</v>
      </c>
      <c r="T872" s="86">
        <f>SUMIFS('sys inv movment rpt'!$M:$M,'sys inv movment rpt'!$L:$L,$M872,'sys inv movment rpt'!$N:$N,T$1)</f>
        <v>0</v>
      </c>
      <c r="U872" s="86">
        <f>SUMIFS('sys inv movment rpt'!$M:$M,'sys inv movment rpt'!$L:$L,$M872,'sys inv movment rpt'!$N:$N,U$1)</f>
        <v>0</v>
      </c>
      <c r="V872" s="86">
        <f>SUMIFS('sys inv movment rpt'!$M:$M,'sys inv movment rpt'!$L:$L,$M872,'sys inv movment rpt'!$N:$N,V$1)</f>
        <v>0</v>
      </c>
      <c r="W872" s="86">
        <f>SUMIFS('sys inv movment rpt'!$M:$M,'sys inv movment rpt'!$L:$L,$M872,'sys inv movment rpt'!$N:$N,W$1)</f>
        <v>0</v>
      </c>
      <c r="X872" s="86">
        <f>SUMIFS('sys inv movment rpt'!$M:$M,'sys inv movment rpt'!$L:$L,$M872,'sys inv movment rpt'!$N:$N,X$1)</f>
        <v>0</v>
      </c>
      <c r="Y872" s="86">
        <f>SUMIFS('sys inv movment rpt'!$M:$M,'sys inv movment rpt'!$L:$L,$M872,'sys inv movment rpt'!$N:$N,Y$1)</f>
        <v>0</v>
      </c>
      <c r="Z872" s="86">
        <f>SUMIFS('sys inv movment rpt'!$M:$M,'sys inv movment rpt'!$L:$L,$M872,'sys inv movment rpt'!$N:$N,Z$1)</f>
        <v>0</v>
      </c>
      <c r="AA872" s="86">
        <f>SUMIFS('sys inv movment rpt'!$M:$M,'sys inv movment rpt'!$L:$L,$M872,'sys inv movment rpt'!$N:$N,AA$1)</f>
        <v>0</v>
      </c>
      <c r="AB872" s="86">
        <f>SUMIFS('sys inv movment rpt'!$M:$M,'sys inv movment rpt'!$L:$L,$M872,'sys inv movment rpt'!$N:$N,AB$1)</f>
        <v>0</v>
      </c>
      <c r="AC872" s="86">
        <f>SUMIFS('sys inv movment rpt'!$M:$M,'sys inv movment rpt'!$L:$L,$M872,'sys inv movment rpt'!$N:$N,AC$1)</f>
        <v>0</v>
      </c>
      <c r="AD872" s="86">
        <f>SUMIFS('sys inv movment rpt'!$M:$M,'sys inv movment rpt'!$L:$L,$M872,'sys inv movment rpt'!$N:$N,AD$1)</f>
        <v>0</v>
      </c>
      <c r="AE872" s="86">
        <f>SUMIFS('sys inv movment rpt'!$M:$M,'sys inv movment rpt'!$L:$L,$M872,'sys inv movment rpt'!$N:$N,AE$1)</f>
        <v>0</v>
      </c>
      <c r="AF872" s="86">
        <f>SUMIFS('sys inv movment rpt'!$M:$M,'sys inv movment rpt'!$L:$L,$M872,'sys inv movment rpt'!$N:$N,AF$1)</f>
        <v>0</v>
      </c>
      <c r="AG872" s="86">
        <f>SUMIFS('sys inv movment rpt'!$M:$M,'sys inv movment rpt'!$L:$L,$M872,'sys inv movment rpt'!$N:$N,AG$1)</f>
        <v>0</v>
      </c>
      <c r="AH872" s="86">
        <f>SUMIFS('sys inv movment rpt'!$M:$M,'sys inv movment rpt'!$L:$L,$M872,'sys inv movment rpt'!$N:$N,AH$1)</f>
        <v>0</v>
      </c>
      <c r="AI872" s="86">
        <f>SUMIFS('sys inv movment rpt'!$M:$M,'sys inv movment rpt'!$L:$L,$M872,'sys inv movment rpt'!$N:$N,AI$1)</f>
        <v>0</v>
      </c>
      <c r="AJ872" s="86">
        <f>SUMIFS('sys inv movment rpt'!$M:$M,'sys inv movment rpt'!$L:$L,$M872,'sys inv movment rpt'!$N:$N,AJ$1)</f>
        <v>0</v>
      </c>
      <c r="AK872" s="86">
        <f>SUMIFS('sys inv movment rpt'!$M:$M,'sys inv movment rpt'!$L:$L,$M872,'sys inv movment rpt'!$N:$N,AK$1)</f>
        <v>0</v>
      </c>
      <c r="AL872" s="86">
        <f>SUMIFS('sys inv movment rpt'!$M:$M,'sys inv movment rpt'!$L:$L,$M872,'sys inv movment rpt'!$N:$N,AL$1)</f>
        <v>0</v>
      </c>
      <c r="AM872" s="86">
        <f>SUMIFS('sys inv movment rpt'!$M:$M,'sys inv movment rpt'!$L:$L,$M872,'sys inv movment rpt'!$N:$N,AM$1)</f>
        <v>0</v>
      </c>
      <c r="AN872" s="86">
        <f>SUMIFS('sys inv movment rpt'!$M:$M,'sys inv movment rpt'!$L:$L,$M872,'sys inv movment rpt'!$N:$N,AN$1)</f>
        <v>0</v>
      </c>
      <c r="AO872" s="86">
        <f>SUMIFS('sys inv movment rpt'!$M:$M,'sys inv movment rpt'!$L:$L,$M872,'sys inv movment rpt'!$N:$N,AO$1)</f>
        <v>0</v>
      </c>
      <c r="AP872" s="86">
        <f>SUMIFS('sys inv movment rpt'!$M:$M,'sys inv movment rpt'!$L:$L,$M872,'sys inv movment rpt'!$N:$N,AP$1)</f>
        <v>0</v>
      </c>
      <c r="AQ872" s="86">
        <f>SUMIFS('sys inv movment rpt'!$M:$M,'sys inv movment rpt'!$L:$L,$M872,'sys inv movment rpt'!$N:$N,AQ$1)</f>
        <v>0</v>
      </c>
      <c r="AR872" s="86">
        <f>SUMIFS('sys inv movment rpt'!$M:$M,'sys inv movment rpt'!$L:$L,$M872,'sys inv movment rpt'!$N:$N,AR$1)</f>
        <v>0</v>
      </c>
      <c r="AS872" s="86">
        <f>SUMIFS('sys inv movment rpt'!$M:$M,'sys inv movment rpt'!$L:$L,$M872,'sys inv movment rpt'!$N:$N,AS$1)</f>
        <v>0</v>
      </c>
      <c r="AT872" s="86">
        <f>SUMIFS('sys inv movment rpt'!$M:$M,'sys inv movment rpt'!$L:$L,$M872,'sys inv movment rpt'!$N:$N,AT$1)</f>
        <v>0</v>
      </c>
      <c r="AU872" s="86">
        <f>SUMIFS('sys inv movment rpt'!$M:$M,'sys inv movment rpt'!$L:$L,$M872,'sys inv movment rpt'!$N:$N,AU$1)</f>
        <v>0</v>
      </c>
      <c r="AV872" s="86">
        <f>SUMIFS('sys inv movment rpt'!$M:$M,'sys inv movment rpt'!$L:$L,$M872,'sys inv movment rpt'!$N:$N,AV$1)</f>
        <v>0</v>
      </c>
      <c r="AW872" s="87" t="str">
        <f>IFERROR(VLOOKUP(A872,'sys-backorder details'!E:U,17,0),"-")</f>
        <v>-</v>
      </c>
      <c r="AX872" s="87" t="str">
        <f>IF(K872&gt;1,VLOOKUP(A872,'settings-routing'!A:I,9,0),"")</f>
        <v/>
      </c>
    </row>
    <row r="873" ht="12.75" hidden="1" customHeight="1">
      <c r="A873" s="28" t="s">
        <v>1876</v>
      </c>
      <c r="B873" s="28" t="s">
        <v>1742</v>
      </c>
      <c r="C873" s="50">
        <f t="shared" si="2"/>
        <v>0</v>
      </c>
      <c r="D873" s="80">
        <f>SUMIF('Stocks 101-111'!$J:$J,'item dashboard'!A873,'Stocks 101-111'!K:K)</f>
        <v>0</v>
      </c>
      <c r="E873" s="80">
        <f>SUMIF('Stocks 101-111'!$J:$J,'item dashboard'!A873,'Stocks 101-111'!$L:$L)</f>
        <v>0</v>
      </c>
      <c r="F873" s="81">
        <f t="shared" si="3"/>
        <v>0</v>
      </c>
      <c r="G873" s="82">
        <f t="shared" si="4"/>
        <v>0</v>
      </c>
      <c r="H873" s="50">
        <f>SUMIFS('sys-backorder details'!$M:$M,'sys-backorder details'!$E:$E,'item dashboard'!A873,'sys-backorder details'!$V:$V,"")</f>
        <v>0</v>
      </c>
      <c r="I873" s="83">
        <f>SUMIF('settings-routing'!$I:$I,'item dashboard'!A873,'settings-routing'!$O:$O)</f>
        <v>0</v>
      </c>
      <c r="J873" s="50">
        <f>SUMIFS('sys-backorder details'!$M:$M,'sys-backorder details'!$E:$E,'item dashboard'!A873,'sys-backorder details'!$V:$V,"Call off")</f>
        <v>0</v>
      </c>
      <c r="K873" s="84">
        <f t="shared" si="5"/>
        <v>0</v>
      </c>
      <c r="L873" s="84">
        <f>SUMIF('Production Plan'!$E:$E,'item dashboard'!A873,'Production Plan'!$N:$N)</f>
        <v>0</v>
      </c>
      <c r="M873" s="85" t="str">
        <f t="shared" si="6"/>
        <v>B-L500-W155-5 Ltr. White jerrycan</v>
      </c>
      <c r="N873" s="86">
        <f>SUMIFS('sys inv movment rpt'!$M:$M,'sys inv movment rpt'!$L:$L,$M873,'sys inv movment rpt'!$N:$N,N$1)</f>
        <v>0</v>
      </c>
      <c r="O873" s="86">
        <f>SUMIFS('sys inv movment rpt'!$M:$M,'sys inv movment rpt'!$L:$L,$M873,'sys inv movment rpt'!$N:$N,O$1)</f>
        <v>0</v>
      </c>
      <c r="P873" s="86">
        <f>SUMIFS('sys inv movment rpt'!$M:$M,'sys inv movment rpt'!$L:$L,$M873,'sys inv movment rpt'!$N:$N,P$1)</f>
        <v>0</v>
      </c>
      <c r="Q873" s="86">
        <f>SUMIFS('sys inv movment rpt'!$M:$M,'sys inv movment rpt'!$L:$L,$M873,'sys inv movment rpt'!$N:$N,Q$1)</f>
        <v>0</v>
      </c>
      <c r="R873" s="86">
        <f>SUMIFS('sys inv movment rpt'!$M:$M,'sys inv movment rpt'!$L:$L,$M873,'sys inv movment rpt'!$N:$N,R$1)</f>
        <v>0</v>
      </c>
      <c r="S873" s="86">
        <f>SUMIFS('sys inv movment rpt'!$M:$M,'sys inv movment rpt'!$L:$L,$M873,'sys inv movment rpt'!$N:$N,S$1)</f>
        <v>0</v>
      </c>
      <c r="T873" s="86">
        <f>SUMIFS('sys inv movment rpt'!$M:$M,'sys inv movment rpt'!$L:$L,$M873,'sys inv movment rpt'!$N:$N,T$1)</f>
        <v>0</v>
      </c>
      <c r="U873" s="86">
        <f>SUMIFS('sys inv movment rpt'!$M:$M,'sys inv movment rpt'!$L:$L,$M873,'sys inv movment rpt'!$N:$N,U$1)</f>
        <v>0</v>
      </c>
      <c r="V873" s="86">
        <f>SUMIFS('sys inv movment rpt'!$M:$M,'sys inv movment rpt'!$L:$L,$M873,'sys inv movment rpt'!$N:$N,V$1)</f>
        <v>0</v>
      </c>
      <c r="W873" s="86">
        <f>SUMIFS('sys inv movment rpt'!$M:$M,'sys inv movment rpt'!$L:$L,$M873,'sys inv movment rpt'!$N:$N,W$1)</f>
        <v>0</v>
      </c>
      <c r="X873" s="86">
        <f>SUMIFS('sys inv movment rpt'!$M:$M,'sys inv movment rpt'!$L:$L,$M873,'sys inv movment rpt'!$N:$N,X$1)</f>
        <v>0</v>
      </c>
      <c r="Y873" s="86">
        <f>SUMIFS('sys inv movment rpt'!$M:$M,'sys inv movment rpt'!$L:$L,$M873,'sys inv movment rpt'!$N:$N,Y$1)</f>
        <v>0</v>
      </c>
      <c r="Z873" s="86">
        <f>SUMIFS('sys inv movment rpt'!$M:$M,'sys inv movment rpt'!$L:$L,$M873,'sys inv movment rpt'!$N:$N,Z$1)</f>
        <v>0</v>
      </c>
      <c r="AA873" s="86">
        <f>SUMIFS('sys inv movment rpt'!$M:$M,'sys inv movment rpt'!$L:$L,$M873,'sys inv movment rpt'!$N:$N,AA$1)</f>
        <v>0</v>
      </c>
      <c r="AB873" s="86">
        <f>SUMIFS('sys inv movment rpt'!$M:$M,'sys inv movment rpt'!$L:$L,$M873,'sys inv movment rpt'!$N:$N,AB$1)</f>
        <v>0</v>
      </c>
      <c r="AC873" s="86">
        <f>SUMIFS('sys inv movment rpt'!$M:$M,'sys inv movment rpt'!$L:$L,$M873,'sys inv movment rpt'!$N:$N,AC$1)</f>
        <v>0</v>
      </c>
      <c r="AD873" s="86">
        <f>SUMIFS('sys inv movment rpt'!$M:$M,'sys inv movment rpt'!$L:$L,$M873,'sys inv movment rpt'!$N:$N,AD$1)</f>
        <v>0</v>
      </c>
      <c r="AE873" s="86">
        <f>SUMIFS('sys inv movment rpt'!$M:$M,'sys inv movment rpt'!$L:$L,$M873,'sys inv movment rpt'!$N:$N,AE$1)</f>
        <v>0</v>
      </c>
      <c r="AF873" s="86">
        <f>SUMIFS('sys inv movment rpt'!$M:$M,'sys inv movment rpt'!$L:$L,$M873,'sys inv movment rpt'!$N:$N,AF$1)</f>
        <v>0</v>
      </c>
      <c r="AG873" s="86">
        <f>SUMIFS('sys inv movment rpt'!$M:$M,'sys inv movment rpt'!$L:$L,$M873,'sys inv movment rpt'!$N:$N,AG$1)</f>
        <v>0</v>
      </c>
      <c r="AH873" s="86">
        <f>SUMIFS('sys inv movment rpt'!$M:$M,'sys inv movment rpt'!$L:$L,$M873,'sys inv movment rpt'!$N:$N,AH$1)</f>
        <v>0</v>
      </c>
      <c r="AI873" s="86">
        <f>SUMIFS('sys inv movment rpt'!$M:$M,'sys inv movment rpt'!$L:$L,$M873,'sys inv movment rpt'!$N:$N,AI$1)</f>
        <v>0</v>
      </c>
      <c r="AJ873" s="86">
        <f>SUMIFS('sys inv movment rpt'!$M:$M,'sys inv movment rpt'!$L:$L,$M873,'sys inv movment rpt'!$N:$N,AJ$1)</f>
        <v>0</v>
      </c>
      <c r="AK873" s="86">
        <f>SUMIFS('sys inv movment rpt'!$M:$M,'sys inv movment rpt'!$L:$L,$M873,'sys inv movment rpt'!$N:$N,AK$1)</f>
        <v>0</v>
      </c>
      <c r="AL873" s="86">
        <f>SUMIFS('sys inv movment rpt'!$M:$M,'sys inv movment rpt'!$L:$L,$M873,'sys inv movment rpt'!$N:$N,AL$1)</f>
        <v>0</v>
      </c>
      <c r="AM873" s="86">
        <f>SUMIFS('sys inv movment rpt'!$M:$M,'sys inv movment rpt'!$L:$L,$M873,'sys inv movment rpt'!$N:$N,AM$1)</f>
        <v>0</v>
      </c>
      <c r="AN873" s="86">
        <f>SUMIFS('sys inv movment rpt'!$M:$M,'sys inv movment rpt'!$L:$L,$M873,'sys inv movment rpt'!$N:$N,AN$1)</f>
        <v>0</v>
      </c>
      <c r="AO873" s="86">
        <f>SUMIFS('sys inv movment rpt'!$M:$M,'sys inv movment rpt'!$L:$L,$M873,'sys inv movment rpt'!$N:$N,AO$1)</f>
        <v>0</v>
      </c>
      <c r="AP873" s="86">
        <f>SUMIFS('sys inv movment rpt'!$M:$M,'sys inv movment rpt'!$L:$L,$M873,'sys inv movment rpt'!$N:$N,AP$1)</f>
        <v>0</v>
      </c>
      <c r="AQ873" s="86">
        <f>SUMIFS('sys inv movment rpt'!$M:$M,'sys inv movment rpt'!$L:$L,$M873,'sys inv movment rpt'!$N:$N,AQ$1)</f>
        <v>0</v>
      </c>
      <c r="AR873" s="86">
        <f>SUMIFS('sys inv movment rpt'!$M:$M,'sys inv movment rpt'!$L:$L,$M873,'sys inv movment rpt'!$N:$N,AR$1)</f>
        <v>0</v>
      </c>
      <c r="AS873" s="86">
        <f>SUMIFS('sys inv movment rpt'!$M:$M,'sys inv movment rpt'!$L:$L,$M873,'sys inv movment rpt'!$N:$N,AS$1)</f>
        <v>0</v>
      </c>
      <c r="AT873" s="86">
        <f>SUMIFS('sys inv movment rpt'!$M:$M,'sys inv movment rpt'!$L:$L,$M873,'sys inv movment rpt'!$N:$N,AT$1)</f>
        <v>0</v>
      </c>
      <c r="AU873" s="86">
        <f>SUMIFS('sys inv movment rpt'!$M:$M,'sys inv movment rpt'!$L:$L,$M873,'sys inv movment rpt'!$N:$N,AU$1)</f>
        <v>0</v>
      </c>
      <c r="AV873" s="86">
        <f>SUMIFS('sys inv movment rpt'!$M:$M,'sys inv movment rpt'!$L:$L,$M873,'sys inv movment rpt'!$N:$N,AV$1)</f>
        <v>0</v>
      </c>
      <c r="AW873" s="87" t="str">
        <f>IFERROR(VLOOKUP(A873,'sys-backorder details'!E:U,17,0),"-")</f>
        <v>-</v>
      </c>
      <c r="AX873" s="87" t="str">
        <f>IF(K873&gt;1,VLOOKUP(A873,'settings-routing'!A:I,9,0),"")</f>
        <v/>
      </c>
    </row>
    <row r="874" ht="12.75" hidden="1" customHeight="1">
      <c r="A874" s="28" t="s">
        <v>1877</v>
      </c>
      <c r="B874" s="28" t="s">
        <v>1878</v>
      </c>
      <c r="C874" s="50">
        <f t="shared" si="2"/>
        <v>0</v>
      </c>
      <c r="D874" s="80">
        <f>SUMIF('Stocks 101-111'!$J:$J,'item dashboard'!A874,'Stocks 101-111'!K:K)</f>
        <v>0</v>
      </c>
      <c r="E874" s="80">
        <f>SUMIF('Stocks 101-111'!$J:$J,'item dashboard'!A874,'Stocks 101-111'!$L:$L)</f>
        <v>0</v>
      </c>
      <c r="F874" s="81">
        <f t="shared" si="3"/>
        <v>0</v>
      </c>
      <c r="G874" s="82">
        <f t="shared" si="4"/>
        <v>0</v>
      </c>
      <c r="H874" s="50">
        <f>SUMIFS('sys-backorder details'!$M:$M,'sys-backorder details'!$E:$E,'item dashboard'!A874,'sys-backorder details'!$V:$V,"")</f>
        <v>0</v>
      </c>
      <c r="I874" s="83">
        <f>SUMIF('settings-routing'!$I:$I,'item dashboard'!A874,'settings-routing'!$O:$O)</f>
        <v>0</v>
      </c>
      <c r="J874" s="50">
        <f>SUMIFS('sys-backorder details'!$M:$M,'sys-backorder details'!$E:$E,'item dashboard'!A874,'sys-backorder details'!$V:$V,"Call off")</f>
        <v>0</v>
      </c>
      <c r="K874" s="84">
        <f t="shared" si="5"/>
        <v>0</v>
      </c>
      <c r="L874" s="84">
        <f>SUMIF('Production Plan'!$E:$E,'item dashboard'!A874,'Production Plan'!$N:$N)</f>
        <v>0</v>
      </c>
      <c r="M874" s="85" t="str">
        <f t="shared" si="6"/>
        <v>B-L500-W155SB-5 Ltr. Natural Printed Super Bond Jerrycan</v>
      </c>
      <c r="N874" s="86">
        <f>SUMIFS('sys inv movment rpt'!$M:$M,'sys inv movment rpt'!$L:$L,$M874,'sys inv movment rpt'!$N:$N,N$1)</f>
        <v>0</v>
      </c>
      <c r="O874" s="86">
        <f>SUMIFS('sys inv movment rpt'!$M:$M,'sys inv movment rpt'!$L:$L,$M874,'sys inv movment rpt'!$N:$N,O$1)</f>
        <v>0</v>
      </c>
      <c r="P874" s="86">
        <f>SUMIFS('sys inv movment rpt'!$M:$M,'sys inv movment rpt'!$L:$L,$M874,'sys inv movment rpt'!$N:$N,P$1)</f>
        <v>0</v>
      </c>
      <c r="Q874" s="86">
        <f>SUMIFS('sys inv movment rpt'!$M:$M,'sys inv movment rpt'!$L:$L,$M874,'sys inv movment rpt'!$N:$N,Q$1)</f>
        <v>0</v>
      </c>
      <c r="R874" s="86">
        <f>SUMIFS('sys inv movment rpt'!$M:$M,'sys inv movment rpt'!$L:$L,$M874,'sys inv movment rpt'!$N:$N,R$1)</f>
        <v>0</v>
      </c>
      <c r="S874" s="86">
        <f>SUMIFS('sys inv movment rpt'!$M:$M,'sys inv movment rpt'!$L:$L,$M874,'sys inv movment rpt'!$N:$N,S$1)</f>
        <v>0</v>
      </c>
      <c r="T874" s="86">
        <f>SUMIFS('sys inv movment rpt'!$M:$M,'sys inv movment rpt'!$L:$L,$M874,'sys inv movment rpt'!$N:$N,T$1)</f>
        <v>0</v>
      </c>
      <c r="U874" s="86">
        <f>SUMIFS('sys inv movment rpt'!$M:$M,'sys inv movment rpt'!$L:$L,$M874,'sys inv movment rpt'!$N:$N,U$1)</f>
        <v>0</v>
      </c>
      <c r="V874" s="86">
        <f>SUMIFS('sys inv movment rpt'!$M:$M,'sys inv movment rpt'!$L:$L,$M874,'sys inv movment rpt'!$N:$N,V$1)</f>
        <v>0</v>
      </c>
      <c r="W874" s="86">
        <f>SUMIFS('sys inv movment rpt'!$M:$M,'sys inv movment rpt'!$L:$L,$M874,'sys inv movment rpt'!$N:$N,W$1)</f>
        <v>0</v>
      </c>
      <c r="X874" s="86">
        <f>SUMIFS('sys inv movment rpt'!$M:$M,'sys inv movment rpt'!$L:$L,$M874,'sys inv movment rpt'!$N:$N,X$1)</f>
        <v>0</v>
      </c>
      <c r="Y874" s="86">
        <f>SUMIFS('sys inv movment rpt'!$M:$M,'sys inv movment rpt'!$L:$L,$M874,'sys inv movment rpt'!$N:$N,Y$1)</f>
        <v>0</v>
      </c>
      <c r="Z874" s="86">
        <f>SUMIFS('sys inv movment rpt'!$M:$M,'sys inv movment rpt'!$L:$L,$M874,'sys inv movment rpt'!$N:$N,Z$1)</f>
        <v>0</v>
      </c>
      <c r="AA874" s="86">
        <f>SUMIFS('sys inv movment rpt'!$M:$M,'sys inv movment rpt'!$L:$L,$M874,'sys inv movment rpt'!$N:$N,AA$1)</f>
        <v>0</v>
      </c>
      <c r="AB874" s="86">
        <f>SUMIFS('sys inv movment rpt'!$M:$M,'sys inv movment rpt'!$L:$L,$M874,'sys inv movment rpt'!$N:$N,AB$1)</f>
        <v>0</v>
      </c>
      <c r="AC874" s="86">
        <f>SUMIFS('sys inv movment rpt'!$M:$M,'sys inv movment rpt'!$L:$L,$M874,'sys inv movment rpt'!$N:$N,AC$1)</f>
        <v>0</v>
      </c>
      <c r="AD874" s="86">
        <f>SUMIFS('sys inv movment rpt'!$M:$M,'sys inv movment rpt'!$L:$L,$M874,'sys inv movment rpt'!$N:$N,AD$1)</f>
        <v>0</v>
      </c>
      <c r="AE874" s="86">
        <f>SUMIFS('sys inv movment rpt'!$M:$M,'sys inv movment rpt'!$L:$L,$M874,'sys inv movment rpt'!$N:$N,AE$1)</f>
        <v>0</v>
      </c>
      <c r="AF874" s="86">
        <f>SUMIFS('sys inv movment rpt'!$M:$M,'sys inv movment rpt'!$L:$L,$M874,'sys inv movment rpt'!$N:$N,AF$1)</f>
        <v>0</v>
      </c>
      <c r="AG874" s="86">
        <f>SUMIFS('sys inv movment rpt'!$M:$M,'sys inv movment rpt'!$L:$L,$M874,'sys inv movment rpt'!$N:$N,AG$1)</f>
        <v>0</v>
      </c>
      <c r="AH874" s="86">
        <f>SUMIFS('sys inv movment rpt'!$M:$M,'sys inv movment rpt'!$L:$L,$M874,'sys inv movment rpt'!$N:$N,AH$1)</f>
        <v>0</v>
      </c>
      <c r="AI874" s="86">
        <f>SUMIFS('sys inv movment rpt'!$M:$M,'sys inv movment rpt'!$L:$L,$M874,'sys inv movment rpt'!$N:$N,AI$1)</f>
        <v>0</v>
      </c>
      <c r="AJ874" s="86">
        <f>SUMIFS('sys inv movment rpt'!$M:$M,'sys inv movment rpt'!$L:$L,$M874,'sys inv movment rpt'!$N:$N,AJ$1)</f>
        <v>0</v>
      </c>
      <c r="AK874" s="86">
        <f>SUMIFS('sys inv movment rpt'!$M:$M,'sys inv movment rpt'!$L:$L,$M874,'sys inv movment rpt'!$N:$N,AK$1)</f>
        <v>0</v>
      </c>
      <c r="AL874" s="86">
        <f>SUMIFS('sys inv movment rpt'!$M:$M,'sys inv movment rpt'!$L:$L,$M874,'sys inv movment rpt'!$N:$N,AL$1)</f>
        <v>0</v>
      </c>
      <c r="AM874" s="86">
        <f>SUMIFS('sys inv movment rpt'!$M:$M,'sys inv movment rpt'!$L:$L,$M874,'sys inv movment rpt'!$N:$N,AM$1)</f>
        <v>0</v>
      </c>
      <c r="AN874" s="86">
        <f>SUMIFS('sys inv movment rpt'!$M:$M,'sys inv movment rpt'!$L:$L,$M874,'sys inv movment rpt'!$N:$N,AN$1)</f>
        <v>0</v>
      </c>
      <c r="AO874" s="86">
        <f>SUMIFS('sys inv movment rpt'!$M:$M,'sys inv movment rpt'!$L:$L,$M874,'sys inv movment rpt'!$N:$N,AO$1)</f>
        <v>0</v>
      </c>
      <c r="AP874" s="86">
        <f>SUMIFS('sys inv movment rpt'!$M:$M,'sys inv movment rpt'!$L:$L,$M874,'sys inv movment rpt'!$N:$N,AP$1)</f>
        <v>0</v>
      </c>
      <c r="AQ874" s="86">
        <f>SUMIFS('sys inv movment rpt'!$M:$M,'sys inv movment rpt'!$L:$L,$M874,'sys inv movment rpt'!$N:$N,AQ$1)</f>
        <v>0</v>
      </c>
      <c r="AR874" s="86">
        <f>SUMIFS('sys inv movment rpt'!$M:$M,'sys inv movment rpt'!$L:$L,$M874,'sys inv movment rpt'!$N:$N,AR$1)</f>
        <v>0</v>
      </c>
      <c r="AS874" s="86">
        <f>SUMIFS('sys inv movment rpt'!$M:$M,'sys inv movment rpt'!$L:$L,$M874,'sys inv movment rpt'!$N:$N,AS$1)</f>
        <v>0</v>
      </c>
      <c r="AT874" s="86">
        <f>SUMIFS('sys inv movment rpt'!$M:$M,'sys inv movment rpt'!$L:$L,$M874,'sys inv movment rpt'!$N:$N,AT$1)</f>
        <v>0</v>
      </c>
      <c r="AU874" s="86">
        <f>SUMIFS('sys inv movment rpt'!$M:$M,'sys inv movment rpt'!$L:$L,$M874,'sys inv movment rpt'!$N:$N,AU$1)</f>
        <v>0</v>
      </c>
      <c r="AV874" s="86">
        <f>SUMIFS('sys inv movment rpt'!$M:$M,'sys inv movment rpt'!$L:$L,$M874,'sys inv movment rpt'!$N:$N,AV$1)</f>
        <v>0</v>
      </c>
      <c r="AW874" s="87" t="str">
        <f>IFERROR(VLOOKUP(A874,'sys-backorder details'!E:U,17,0),"-")</f>
        <v>-</v>
      </c>
      <c r="AX874" s="87" t="str">
        <f>IF(K874&gt;1,VLOOKUP(A874,'settings-routing'!A:I,9,0),"")</f>
        <v/>
      </c>
    </row>
    <row r="875" ht="12.75" hidden="1" customHeight="1">
      <c r="A875" s="50" t="s">
        <v>1879</v>
      </c>
      <c r="B875" s="50" t="s">
        <v>1880</v>
      </c>
      <c r="C875" s="50">
        <f t="shared" si="2"/>
        <v>0</v>
      </c>
      <c r="D875" s="80">
        <f>SUMIF('Stocks 101-111'!$J:$J,'item dashboard'!A875,'Stocks 101-111'!K:K)</f>
        <v>0</v>
      </c>
      <c r="E875" s="80">
        <f>SUMIF('Stocks 101-111'!$J:$J,'item dashboard'!A875,'Stocks 101-111'!$L:$L)</f>
        <v>0</v>
      </c>
      <c r="F875" s="81">
        <f t="shared" si="3"/>
        <v>0</v>
      </c>
      <c r="G875" s="82">
        <f t="shared" si="4"/>
        <v>0</v>
      </c>
      <c r="H875" s="50">
        <f>SUMIFS('sys-backorder details'!$M:$M,'sys-backorder details'!$E:$E,'item dashboard'!A875,'sys-backorder details'!$V:$V,"")</f>
        <v>0</v>
      </c>
      <c r="I875" s="83">
        <f>SUMIF('settings-routing'!$I:$I,'item dashboard'!A875,'settings-routing'!$O:$O)</f>
        <v>0</v>
      </c>
      <c r="J875" s="50">
        <f>SUMIFS('sys-backorder details'!$M:$M,'sys-backorder details'!$E:$E,'item dashboard'!A875,'sys-backorder details'!$V:$V,"Call off")</f>
        <v>0</v>
      </c>
      <c r="K875" s="84">
        <f t="shared" si="5"/>
        <v>0</v>
      </c>
      <c r="L875" s="84">
        <f>SUMIF('Production Plan'!$E:$E,'item dashboard'!A875,'Production Plan'!$N:$N)</f>
        <v>0</v>
      </c>
      <c r="M875" s="85" t="str">
        <f t="shared" si="6"/>
        <v>B-L500-W155WAMU-C-5 Ltr.White Printed Wamu Adhesive Contact Jerrycan</v>
      </c>
      <c r="N875" s="86">
        <f>SUMIFS('sys inv movment rpt'!$M:$M,'sys inv movment rpt'!$L:$L,$M875,'sys inv movment rpt'!$N:$N,N$1)</f>
        <v>0</v>
      </c>
      <c r="O875" s="86">
        <f>SUMIFS('sys inv movment rpt'!$M:$M,'sys inv movment rpt'!$L:$L,$M875,'sys inv movment rpt'!$N:$N,O$1)</f>
        <v>0</v>
      </c>
      <c r="P875" s="86">
        <f>SUMIFS('sys inv movment rpt'!$M:$M,'sys inv movment rpt'!$L:$L,$M875,'sys inv movment rpt'!$N:$N,P$1)</f>
        <v>0</v>
      </c>
      <c r="Q875" s="86">
        <f>SUMIFS('sys inv movment rpt'!$M:$M,'sys inv movment rpt'!$L:$L,$M875,'sys inv movment rpt'!$N:$N,Q$1)</f>
        <v>0</v>
      </c>
      <c r="R875" s="86">
        <f>SUMIFS('sys inv movment rpt'!$M:$M,'sys inv movment rpt'!$L:$L,$M875,'sys inv movment rpt'!$N:$N,R$1)</f>
        <v>0</v>
      </c>
      <c r="S875" s="86">
        <f>SUMIFS('sys inv movment rpt'!$M:$M,'sys inv movment rpt'!$L:$L,$M875,'sys inv movment rpt'!$N:$N,S$1)</f>
        <v>0</v>
      </c>
      <c r="T875" s="86">
        <f>SUMIFS('sys inv movment rpt'!$M:$M,'sys inv movment rpt'!$L:$L,$M875,'sys inv movment rpt'!$N:$N,T$1)</f>
        <v>0</v>
      </c>
      <c r="U875" s="86">
        <f>SUMIFS('sys inv movment rpt'!$M:$M,'sys inv movment rpt'!$L:$L,$M875,'sys inv movment rpt'!$N:$N,U$1)</f>
        <v>0</v>
      </c>
      <c r="V875" s="86">
        <f>SUMIFS('sys inv movment rpt'!$M:$M,'sys inv movment rpt'!$L:$L,$M875,'sys inv movment rpt'!$N:$N,V$1)</f>
        <v>0</v>
      </c>
      <c r="W875" s="86">
        <f>SUMIFS('sys inv movment rpt'!$M:$M,'sys inv movment rpt'!$L:$L,$M875,'sys inv movment rpt'!$N:$N,W$1)</f>
        <v>0</v>
      </c>
      <c r="X875" s="86">
        <f>SUMIFS('sys inv movment rpt'!$M:$M,'sys inv movment rpt'!$L:$L,$M875,'sys inv movment rpt'!$N:$N,X$1)</f>
        <v>0</v>
      </c>
      <c r="Y875" s="86">
        <f>SUMIFS('sys inv movment rpt'!$M:$M,'sys inv movment rpt'!$L:$L,$M875,'sys inv movment rpt'!$N:$N,Y$1)</f>
        <v>0</v>
      </c>
      <c r="Z875" s="86">
        <f>SUMIFS('sys inv movment rpt'!$M:$M,'sys inv movment rpt'!$L:$L,$M875,'sys inv movment rpt'!$N:$N,Z$1)</f>
        <v>0</v>
      </c>
      <c r="AA875" s="86">
        <f>SUMIFS('sys inv movment rpt'!$M:$M,'sys inv movment rpt'!$L:$L,$M875,'sys inv movment rpt'!$N:$N,AA$1)</f>
        <v>0</v>
      </c>
      <c r="AB875" s="86">
        <f>SUMIFS('sys inv movment rpt'!$M:$M,'sys inv movment rpt'!$L:$L,$M875,'sys inv movment rpt'!$N:$N,AB$1)</f>
        <v>0</v>
      </c>
      <c r="AC875" s="86">
        <f>SUMIFS('sys inv movment rpt'!$M:$M,'sys inv movment rpt'!$L:$L,$M875,'sys inv movment rpt'!$N:$N,AC$1)</f>
        <v>0</v>
      </c>
      <c r="AD875" s="86">
        <f>SUMIFS('sys inv movment rpt'!$M:$M,'sys inv movment rpt'!$L:$L,$M875,'sys inv movment rpt'!$N:$N,AD$1)</f>
        <v>0</v>
      </c>
      <c r="AE875" s="86">
        <f>SUMIFS('sys inv movment rpt'!$M:$M,'sys inv movment rpt'!$L:$L,$M875,'sys inv movment rpt'!$N:$N,AE$1)</f>
        <v>0</v>
      </c>
      <c r="AF875" s="86">
        <f>SUMIFS('sys inv movment rpt'!$M:$M,'sys inv movment rpt'!$L:$L,$M875,'sys inv movment rpt'!$N:$N,AF$1)</f>
        <v>0</v>
      </c>
      <c r="AG875" s="86">
        <f>SUMIFS('sys inv movment rpt'!$M:$M,'sys inv movment rpt'!$L:$L,$M875,'sys inv movment rpt'!$N:$N,AG$1)</f>
        <v>0</v>
      </c>
      <c r="AH875" s="86">
        <f>SUMIFS('sys inv movment rpt'!$M:$M,'sys inv movment rpt'!$L:$L,$M875,'sys inv movment rpt'!$N:$N,AH$1)</f>
        <v>0</v>
      </c>
      <c r="AI875" s="86">
        <f>SUMIFS('sys inv movment rpt'!$M:$M,'sys inv movment rpt'!$L:$L,$M875,'sys inv movment rpt'!$N:$N,AI$1)</f>
        <v>0</v>
      </c>
      <c r="AJ875" s="86">
        <f>SUMIFS('sys inv movment rpt'!$M:$M,'sys inv movment rpt'!$L:$L,$M875,'sys inv movment rpt'!$N:$N,AJ$1)</f>
        <v>0</v>
      </c>
      <c r="AK875" s="86">
        <f>SUMIFS('sys inv movment rpt'!$M:$M,'sys inv movment rpt'!$L:$L,$M875,'sys inv movment rpt'!$N:$N,AK$1)</f>
        <v>0</v>
      </c>
      <c r="AL875" s="86">
        <f>SUMIFS('sys inv movment rpt'!$M:$M,'sys inv movment rpt'!$L:$L,$M875,'sys inv movment rpt'!$N:$N,AL$1)</f>
        <v>0</v>
      </c>
      <c r="AM875" s="86">
        <f>SUMIFS('sys inv movment rpt'!$M:$M,'sys inv movment rpt'!$L:$L,$M875,'sys inv movment rpt'!$N:$N,AM$1)</f>
        <v>0</v>
      </c>
      <c r="AN875" s="86">
        <f>SUMIFS('sys inv movment rpt'!$M:$M,'sys inv movment rpt'!$L:$L,$M875,'sys inv movment rpt'!$N:$N,AN$1)</f>
        <v>0</v>
      </c>
      <c r="AO875" s="86">
        <f>SUMIFS('sys inv movment rpt'!$M:$M,'sys inv movment rpt'!$L:$L,$M875,'sys inv movment rpt'!$N:$N,AO$1)</f>
        <v>0</v>
      </c>
      <c r="AP875" s="86">
        <f>SUMIFS('sys inv movment rpt'!$M:$M,'sys inv movment rpt'!$L:$L,$M875,'sys inv movment rpt'!$N:$N,AP$1)</f>
        <v>0</v>
      </c>
      <c r="AQ875" s="86">
        <f>SUMIFS('sys inv movment rpt'!$M:$M,'sys inv movment rpt'!$L:$L,$M875,'sys inv movment rpt'!$N:$N,AQ$1)</f>
        <v>0</v>
      </c>
      <c r="AR875" s="86">
        <f>SUMIFS('sys inv movment rpt'!$M:$M,'sys inv movment rpt'!$L:$L,$M875,'sys inv movment rpt'!$N:$N,AR$1)</f>
        <v>0</v>
      </c>
      <c r="AS875" s="86">
        <f>SUMIFS('sys inv movment rpt'!$M:$M,'sys inv movment rpt'!$L:$L,$M875,'sys inv movment rpt'!$N:$N,AS$1)</f>
        <v>0</v>
      </c>
      <c r="AT875" s="86">
        <f>SUMIFS('sys inv movment rpt'!$M:$M,'sys inv movment rpt'!$L:$L,$M875,'sys inv movment rpt'!$N:$N,AT$1)</f>
        <v>0</v>
      </c>
      <c r="AU875" s="86">
        <f>SUMIFS('sys inv movment rpt'!$M:$M,'sys inv movment rpt'!$L:$L,$M875,'sys inv movment rpt'!$N:$N,AU$1)</f>
        <v>0</v>
      </c>
      <c r="AV875" s="86">
        <f>SUMIFS('sys inv movment rpt'!$M:$M,'sys inv movment rpt'!$L:$L,$M875,'sys inv movment rpt'!$N:$N,AV$1)</f>
        <v>0</v>
      </c>
      <c r="AW875" s="87" t="str">
        <f>IFERROR(VLOOKUP(A875,'sys-backorder details'!E:U,17,0),"-")</f>
        <v>-</v>
      </c>
      <c r="AX875" s="87" t="str">
        <f>IF(K875&gt;1,VLOOKUP(A875,'settings-routing'!A:I,9,0),"")</f>
        <v/>
      </c>
    </row>
    <row r="876" ht="12.75" hidden="1" customHeight="1">
      <c r="A876" s="50" t="s">
        <v>1881</v>
      </c>
      <c r="B876" s="50" t="s">
        <v>1786</v>
      </c>
      <c r="C876" s="50">
        <f t="shared" si="2"/>
        <v>0</v>
      </c>
      <c r="D876" s="80">
        <f>SUMIF('Stocks 101-111'!$J:$J,'item dashboard'!A876,'Stocks 101-111'!K:K)</f>
        <v>0</v>
      </c>
      <c r="E876" s="80">
        <f>SUMIF('Stocks 101-111'!$J:$J,'item dashboard'!A876,'Stocks 101-111'!$L:$L)</f>
        <v>0</v>
      </c>
      <c r="F876" s="81">
        <f t="shared" si="3"/>
        <v>0</v>
      </c>
      <c r="G876" s="82">
        <f t="shared" si="4"/>
        <v>0</v>
      </c>
      <c r="H876" s="50">
        <f>SUMIFS('sys-backorder details'!$M:$M,'sys-backorder details'!$E:$E,'item dashboard'!A876,'sys-backorder details'!$V:$V,"")</f>
        <v>0</v>
      </c>
      <c r="I876" s="83">
        <f>SUMIF('settings-routing'!$I:$I,'item dashboard'!A876,'settings-routing'!$O:$O)</f>
        <v>0</v>
      </c>
      <c r="J876" s="50">
        <f>SUMIFS('sys-backorder details'!$M:$M,'sys-backorder details'!$E:$E,'item dashboard'!A876,'sys-backorder details'!$V:$V,"Call off")</f>
        <v>0</v>
      </c>
      <c r="K876" s="84">
        <f t="shared" si="5"/>
        <v>0</v>
      </c>
      <c r="L876" s="84">
        <f>SUMIF('Production Plan'!$E:$E,'item dashboard'!A876,'Production Plan'!$N:$N)</f>
        <v>0</v>
      </c>
      <c r="M876" s="85" t="str">
        <f t="shared" si="6"/>
        <v>B-L500-W175-5 Ltr. White Jerrycan</v>
      </c>
      <c r="N876" s="86">
        <f>SUMIFS('sys inv movment rpt'!$M:$M,'sys inv movment rpt'!$L:$L,$M876,'sys inv movment rpt'!$N:$N,N$1)</f>
        <v>0</v>
      </c>
      <c r="O876" s="86">
        <f>SUMIFS('sys inv movment rpt'!$M:$M,'sys inv movment rpt'!$L:$L,$M876,'sys inv movment rpt'!$N:$N,O$1)</f>
        <v>0</v>
      </c>
      <c r="P876" s="86">
        <f>SUMIFS('sys inv movment rpt'!$M:$M,'sys inv movment rpt'!$L:$L,$M876,'sys inv movment rpt'!$N:$N,P$1)</f>
        <v>0</v>
      </c>
      <c r="Q876" s="86">
        <f>SUMIFS('sys inv movment rpt'!$M:$M,'sys inv movment rpt'!$L:$L,$M876,'sys inv movment rpt'!$N:$N,Q$1)</f>
        <v>0</v>
      </c>
      <c r="R876" s="86">
        <f>SUMIFS('sys inv movment rpt'!$M:$M,'sys inv movment rpt'!$L:$L,$M876,'sys inv movment rpt'!$N:$N,R$1)</f>
        <v>0</v>
      </c>
      <c r="S876" s="86">
        <f>SUMIFS('sys inv movment rpt'!$M:$M,'sys inv movment rpt'!$L:$L,$M876,'sys inv movment rpt'!$N:$N,S$1)</f>
        <v>0</v>
      </c>
      <c r="T876" s="86">
        <f>SUMIFS('sys inv movment rpt'!$M:$M,'sys inv movment rpt'!$L:$L,$M876,'sys inv movment rpt'!$N:$N,T$1)</f>
        <v>0</v>
      </c>
      <c r="U876" s="86">
        <f>SUMIFS('sys inv movment rpt'!$M:$M,'sys inv movment rpt'!$L:$L,$M876,'sys inv movment rpt'!$N:$N,U$1)</f>
        <v>0</v>
      </c>
      <c r="V876" s="86">
        <f>SUMIFS('sys inv movment rpt'!$M:$M,'sys inv movment rpt'!$L:$L,$M876,'sys inv movment rpt'!$N:$N,V$1)</f>
        <v>0</v>
      </c>
      <c r="W876" s="86">
        <f>SUMIFS('sys inv movment rpt'!$M:$M,'sys inv movment rpt'!$L:$L,$M876,'sys inv movment rpt'!$N:$N,W$1)</f>
        <v>0</v>
      </c>
      <c r="X876" s="86">
        <f>SUMIFS('sys inv movment rpt'!$M:$M,'sys inv movment rpt'!$L:$L,$M876,'sys inv movment rpt'!$N:$N,X$1)</f>
        <v>0</v>
      </c>
      <c r="Y876" s="86">
        <f>SUMIFS('sys inv movment rpt'!$M:$M,'sys inv movment rpt'!$L:$L,$M876,'sys inv movment rpt'!$N:$N,Y$1)</f>
        <v>0</v>
      </c>
      <c r="Z876" s="86">
        <f>SUMIFS('sys inv movment rpt'!$M:$M,'sys inv movment rpt'!$L:$L,$M876,'sys inv movment rpt'!$N:$N,Z$1)</f>
        <v>0</v>
      </c>
      <c r="AA876" s="86">
        <f>SUMIFS('sys inv movment rpt'!$M:$M,'sys inv movment rpt'!$L:$L,$M876,'sys inv movment rpt'!$N:$N,AA$1)</f>
        <v>0</v>
      </c>
      <c r="AB876" s="86">
        <f>SUMIFS('sys inv movment rpt'!$M:$M,'sys inv movment rpt'!$L:$L,$M876,'sys inv movment rpt'!$N:$N,AB$1)</f>
        <v>0</v>
      </c>
      <c r="AC876" s="86">
        <f>SUMIFS('sys inv movment rpt'!$M:$M,'sys inv movment rpt'!$L:$L,$M876,'sys inv movment rpt'!$N:$N,AC$1)</f>
        <v>0</v>
      </c>
      <c r="AD876" s="86">
        <f>SUMIFS('sys inv movment rpt'!$M:$M,'sys inv movment rpt'!$L:$L,$M876,'sys inv movment rpt'!$N:$N,AD$1)</f>
        <v>0</v>
      </c>
      <c r="AE876" s="86">
        <f>SUMIFS('sys inv movment rpt'!$M:$M,'sys inv movment rpt'!$L:$L,$M876,'sys inv movment rpt'!$N:$N,AE$1)</f>
        <v>0</v>
      </c>
      <c r="AF876" s="86">
        <f>SUMIFS('sys inv movment rpt'!$M:$M,'sys inv movment rpt'!$L:$L,$M876,'sys inv movment rpt'!$N:$N,AF$1)</f>
        <v>0</v>
      </c>
      <c r="AG876" s="86">
        <f>SUMIFS('sys inv movment rpt'!$M:$M,'sys inv movment rpt'!$L:$L,$M876,'sys inv movment rpt'!$N:$N,AG$1)</f>
        <v>0</v>
      </c>
      <c r="AH876" s="86">
        <f>SUMIFS('sys inv movment rpt'!$M:$M,'sys inv movment rpt'!$L:$L,$M876,'sys inv movment rpt'!$N:$N,AH$1)</f>
        <v>0</v>
      </c>
      <c r="AI876" s="86">
        <f>SUMIFS('sys inv movment rpt'!$M:$M,'sys inv movment rpt'!$L:$L,$M876,'sys inv movment rpt'!$N:$N,AI$1)</f>
        <v>0</v>
      </c>
      <c r="AJ876" s="86">
        <f>SUMIFS('sys inv movment rpt'!$M:$M,'sys inv movment rpt'!$L:$L,$M876,'sys inv movment rpt'!$N:$N,AJ$1)</f>
        <v>0</v>
      </c>
      <c r="AK876" s="86">
        <f>SUMIFS('sys inv movment rpt'!$M:$M,'sys inv movment rpt'!$L:$L,$M876,'sys inv movment rpt'!$N:$N,AK$1)</f>
        <v>0</v>
      </c>
      <c r="AL876" s="86">
        <f>SUMIFS('sys inv movment rpt'!$M:$M,'sys inv movment rpt'!$L:$L,$M876,'sys inv movment rpt'!$N:$N,AL$1)</f>
        <v>0</v>
      </c>
      <c r="AM876" s="86">
        <f>SUMIFS('sys inv movment rpt'!$M:$M,'sys inv movment rpt'!$L:$L,$M876,'sys inv movment rpt'!$N:$N,AM$1)</f>
        <v>0</v>
      </c>
      <c r="AN876" s="86">
        <f>SUMIFS('sys inv movment rpt'!$M:$M,'sys inv movment rpt'!$L:$L,$M876,'sys inv movment rpt'!$N:$N,AN$1)</f>
        <v>0</v>
      </c>
      <c r="AO876" s="86">
        <f>SUMIFS('sys inv movment rpt'!$M:$M,'sys inv movment rpt'!$L:$L,$M876,'sys inv movment rpt'!$N:$N,AO$1)</f>
        <v>0</v>
      </c>
      <c r="AP876" s="86">
        <f>SUMIFS('sys inv movment rpt'!$M:$M,'sys inv movment rpt'!$L:$L,$M876,'sys inv movment rpt'!$N:$N,AP$1)</f>
        <v>0</v>
      </c>
      <c r="AQ876" s="86">
        <f>SUMIFS('sys inv movment rpt'!$M:$M,'sys inv movment rpt'!$L:$L,$M876,'sys inv movment rpt'!$N:$N,AQ$1)</f>
        <v>0</v>
      </c>
      <c r="AR876" s="86">
        <f>SUMIFS('sys inv movment rpt'!$M:$M,'sys inv movment rpt'!$L:$L,$M876,'sys inv movment rpt'!$N:$N,AR$1)</f>
        <v>0</v>
      </c>
      <c r="AS876" s="86">
        <f>SUMIFS('sys inv movment rpt'!$M:$M,'sys inv movment rpt'!$L:$L,$M876,'sys inv movment rpt'!$N:$N,AS$1)</f>
        <v>0</v>
      </c>
      <c r="AT876" s="86">
        <f>SUMIFS('sys inv movment rpt'!$M:$M,'sys inv movment rpt'!$L:$L,$M876,'sys inv movment rpt'!$N:$N,AT$1)</f>
        <v>0</v>
      </c>
      <c r="AU876" s="86">
        <f>SUMIFS('sys inv movment rpt'!$M:$M,'sys inv movment rpt'!$L:$L,$M876,'sys inv movment rpt'!$N:$N,AU$1)</f>
        <v>0</v>
      </c>
      <c r="AV876" s="86">
        <f>SUMIFS('sys inv movment rpt'!$M:$M,'sys inv movment rpt'!$L:$L,$M876,'sys inv movment rpt'!$N:$N,AV$1)</f>
        <v>0</v>
      </c>
      <c r="AW876" s="87" t="str">
        <f>IFERROR(VLOOKUP(A876,'sys-backorder details'!E:U,17,0),"-")</f>
        <v>-</v>
      </c>
      <c r="AX876" s="87" t="str">
        <f>IF(K876&gt;1,VLOOKUP(A876,'settings-routing'!A:I,9,0),"")</f>
        <v/>
      </c>
    </row>
    <row r="877" ht="12.75" hidden="1" customHeight="1">
      <c r="A877" s="50" t="s">
        <v>1882</v>
      </c>
      <c r="B877" s="50" t="s">
        <v>1883</v>
      </c>
      <c r="C877" s="50">
        <f t="shared" si="2"/>
        <v>0</v>
      </c>
      <c r="D877" s="80">
        <f>SUMIF('Stocks 101-111'!$J:$J,'item dashboard'!A877,'Stocks 101-111'!K:K)</f>
        <v>0</v>
      </c>
      <c r="E877" s="80">
        <f>SUMIF('Stocks 101-111'!$J:$J,'item dashboard'!A877,'Stocks 101-111'!$L:$L)</f>
        <v>0</v>
      </c>
      <c r="F877" s="81">
        <f t="shared" si="3"/>
        <v>0</v>
      </c>
      <c r="G877" s="82">
        <f t="shared" si="4"/>
        <v>0</v>
      </c>
      <c r="H877" s="50">
        <f>SUMIFS('sys-backorder details'!$M:$M,'sys-backorder details'!$E:$E,'item dashboard'!A877,'sys-backorder details'!$V:$V,"")</f>
        <v>0</v>
      </c>
      <c r="I877" s="83">
        <f>SUMIF('settings-routing'!$I:$I,'item dashboard'!A877,'settings-routing'!$O:$O)</f>
        <v>0</v>
      </c>
      <c r="J877" s="50">
        <f>SUMIFS('sys-backorder details'!$M:$M,'sys-backorder details'!$E:$E,'item dashboard'!A877,'sys-backorder details'!$V:$V,"Call off")</f>
        <v>0</v>
      </c>
      <c r="K877" s="84">
        <f t="shared" si="5"/>
        <v>0</v>
      </c>
      <c r="L877" s="84">
        <f>SUMIF('Production Plan'!$E:$E,'item dashboard'!A877,'Production Plan'!$N:$N)</f>
        <v>0</v>
      </c>
      <c r="M877" s="85" t="str">
        <f t="shared" si="6"/>
        <v>B-L500-W175CHEMSO-5 Ltr. White Printed Chemsols JerryCan</v>
      </c>
      <c r="N877" s="86">
        <f>SUMIFS('sys inv movment rpt'!$M:$M,'sys inv movment rpt'!$L:$L,$M877,'sys inv movment rpt'!$N:$N,N$1)</f>
        <v>0</v>
      </c>
      <c r="O877" s="86">
        <f>SUMIFS('sys inv movment rpt'!$M:$M,'sys inv movment rpt'!$L:$L,$M877,'sys inv movment rpt'!$N:$N,O$1)</f>
        <v>0</v>
      </c>
      <c r="P877" s="86">
        <f>SUMIFS('sys inv movment rpt'!$M:$M,'sys inv movment rpt'!$L:$L,$M877,'sys inv movment rpt'!$N:$N,P$1)</f>
        <v>0</v>
      </c>
      <c r="Q877" s="86">
        <f>SUMIFS('sys inv movment rpt'!$M:$M,'sys inv movment rpt'!$L:$L,$M877,'sys inv movment rpt'!$N:$N,Q$1)</f>
        <v>0</v>
      </c>
      <c r="R877" s="86">
        <f>SUMIFS('sys inv movment rpt'!$M:$M,'sys inv movment rpt'!$L:$L,$M877,'sys inv movment rpt'!$N:$N,R$1)</f>
        <v>0</v>
      </c>
      <c r="S877" s="86">
        <f>SUMIFS('sys inv movment rpt'!$M:$M,'sys inv movment rpt'!$L:$L,$M877,'sys inv movment rpt'!$N:$N,S$1)</f>
        <v>0</v>
      </c>
      <c r="T877" s="86">
        <f>SUMIFS('sys inv movment rpt'!$M:$M,'sys inv movment rpt'!$L:$L,$M877,'sys inv movment rpt'!$N:$N,T$1)</f>
        <v>0</v>
      </c>
      <c r="U877" s="86">
        <f>SUMIFS('sys inv movment rpt'!$M:$M,'sys inv movment rpt'!$L:$L,$M877,'sys inv movment rpt'!$N:$N,U$1)</f>
        <v>0</v>
      </c>
      <c r="V877" s="86">
        <f>SUMIFS('sys inv movment rpt'!$M:$M,'sys inv movment rpt'!$L:$L,$M877,'sys inv movment rpt'!$N:$N,V$1)</f>
        <v>0</v>
      </c>
      <c r="W877" s="86">
        <f>SUMIFS('sys inv movment rpt'!$M:$M,'sys inv movment rpt'!$L:$L,$M877,'sys inv movment rpt'!$N:$N,W$1)</f>
        <v>0</v>
      </c>
      <c r="X877" s="86">
        <f>SUMIFS('sys inv movment rpt'!$M:$M,'sys inv movment rpt'!$L:$L,$M877,'sys inv movment rpt'!$N:$N,X$1)</f>
        <v>0</v>
      </c>
      <c r="Y877" s="86">
        <f>SUMIFS('sys inv movment rpt'!$M:$M,'sys inv movment rpt'!$L:$L,$M877,'sys inv movment rpt'!$N:$N,Y$1)</f>
        <v>0</v>
      </c>
      <c r="Z877" s="86">
        <f>SUMIFS('sys inv movment rpt'!$M:$M,'sys inv movment rpt'!$L:$L,$M877,'sys inv movment rpt'!$N:$N,Z$1)</f>
        <v>0</v>
      </c>
      <c r="AA877" s="86">
        <f>SUMIFS('sys inv movment rpt'!$M:$M,'sys inv movment rpt'!$L:$L,$M877,'sys inv movment rpt'!$N:$N,AA$1)</f>
        <v>0</v>
      </c>
      <c r="AB877" s="86">
        <f>SUMIFS('sys inv movment rpt'!$M:$M,'sys inv movment rpt'!$L:$L,$M877,'sys inv movment rpt'!$N:$N,AB$1)</f>
        <v>0</v>
      </c>
      <c r="AC877" s="86">
        <f>SUMIFS('sys inv movment rpt'!$M:$M,'sys inv movment rpt'!$L:$L,$M877,'sys inv movment rpt'!$N:$N,AC$1)</f>
        <v>0</v>
      </c>
      <c r="AD877" s="86">
        <f>SUMIFS('sys inv movment rpt'!$M:$M,'sys inv movment rpt'!$L:$L,$M877,'sys inv movment rpt'!$N:$N,AD$1)</f>
        <v>0</v>
      </c>
      <c r="AE877" s="86">
        <f>SUMIFS('sys inv movment rpt'!$M:$M,'sys inv movment rpt'!$L:$L,$M877,'sys inv movment rpt'!$N:$N,AE$1)</f>
        <v>0</v>
      </c>
      <c r="AF877" s="86">
        <f>SUMIFS('sys inv movment rpt'!$M:$M,'sys inv movment rpt'!$L:$L,$M877,'sys inv movment rpt'!$N:$N,AF$1)</f>
        <v>0</v>
      </c>
      <c r="AG877" s="86">
        <f>SUMIFS('sys inv movment rpt'!$M:$M,'sys inv movment rpt'!$L:$L,$M877,'sys inv movment rpt'!$N:$N,AG$1)</f>
        <v>0</v>
      </c>
      <c r="AH877" s="86">
        <f>SUMIFS('sys inv movment rpt'!$M:$M,'sys inv movment rpt'!$L:$L,$M877,'sys inv movment rpt'!$N:$N,AH$1)</f>
        <v>0</v>
      </c>
      <c r="AI877" s="86">
        <f>SUMIFS('sys inv movment rpt'!$M:$M,'sys inv movment rpt'!$L:$L,$M877,'sys inv movment rpt'!$N:$N,AI$1)</f>
        <v>0</v>
      </c>
      <c r="AJ877" s="86">
        <f>SUMIFS('sys inv movment rpt'!$M:$M,'sys inv movment rpt'!$L:$L,$M877,'sys inv movment rpt'!$N:$N,AJ$1)</f>
        <v>0</v>
      </c>
      <c r="AK877" s="86">
        <f>SUMIFS('sys inv movment rpt'!$M:$M,'sys inv movment rpt'!$L:$L,$M877,'sys inv movment rpt'!$N:$N,AK$1)</f>
        <v>0</v>
      </c>
      <c r="AL877" s="86">
        <f>SUMIFS('sys inv movment rpt'!$M:$M,'sys inv movment rpt'!$L:$L,$M877,'sys inv movment rpt'!$N:$N,AL$1)</f>
        <v>0</v>
      </c>
      <c r="AM877" s="86">
        <f>SUMIFS('sys inv movment rpt'!$M:$M,'sys inv movment rpt'!$L:$L,$M877,'sys inv movment rpt'!$N:$N,AM$1)</f>
        <v>0</v>
      </c>
      <c r="AN877" s="86">
        <f>SUMIFS('sys inv movment rpt'!$M:$M,'sys inv movment rpt'!$L:$L,$M877,'sys inv movment rpt'!$N:$N,AN$1)</f>
        <v>0</v>
      </c>
      <c r="AO877" s="86">
        <f>SUMIFS('sys inv movment rpt'!$M:$M,'sys inv movment rpt'!$L:$L,$M877,'sys inv movment rpt'!$N:$N,AO$1)</f>
        <v>0</v>
      </c>
      <c r="AP877" s="86">
        <f>SUMIFS('sys inv movment rpt'!$M:$M,'sys inv movment rpt'!$L:$L,$M877,'sys inv movment rpt'!$N:$N,AP$1)</f>
        <v>0</v>
      </c>
      <c r="AQ877" s="86">
        <f>SUMIFS('sys inv movment rpt'!$M:$M,'sys inv movment rpt'!$L:$L,$M877,'sys inv movment rpt'!$N:$N,AQ$1)</f>
        <v>0</v>
      </c>
      <c r="AR877" s="86">
        <f>SUMIFS('sys inv movment rpt'!$M:$M,'sys inv movment rpt'!$L:$L,$M877,'sys inv movment rpt'!$N:$N,AR$1)</f>
        <v>0</v>
      </c>
      <c r="AS877" s="86">
        <f>SUMIFS('sys inv movment rpt'!$M:$M,'sys inv movment rpt'!$L:$L,$M877,'sys inv movment rpt'!$N:$N,AS$1)</f>
        <v>0</v>
      </c>
      <c r="AT877" s="86">
        <f>SUMIFS('sys inv movment rpt'!$M:$M,'sys inv movment rpt'!$L:$L,$M877,'sys inv movment rpt'!$N:$N,AT$1)</f>
        <v>0</v>
      </c>
      <c r="AU877" s="86">
        <f>SUMIFS('sys inv movment rpt'!$M:$M,'sys inv movment rpt'!$L:$L,$M877,'sys inv movment rpt'!$N:$N,AU$1)</f>
        <v>0</v>
      </c>
      <c r="AV877" s="86">
        <f>SUMIFS('sys inv movment rpt'!$M:$M,'sys inv movment rpt'!$L:$L,$M877,'sys inv movment rpt'!$N:$N,AV$1)</f>
        <v>0</v>
      </c>
      <c r="AW877" s="87" t="str">
        <f>IFERROR(VLOOKUP(A877,'sys-backorder details'!E:U,17,0),"-")</f>
        <v>-</v>
      </c>
      <c r="AX877" s="87" t="str">
        <f>IF(K877&gt;1,VLOOKUP(A877,'settings-routing'!A:I,9,0),"")</f>
        <v/>
      </c>
    </row>
    <row r="878" ht="12.75" hidden="1" customHeight="1">
      <c r="A878" s="50" t="s">
        <v>1884</v>
      </c>
      <c r="B878" s="50" t="s">
        <v>1786</v>
      </c>
      <c r="C878" s="50">
        <f t="shared" si="2"/>
        <v>0</v>
      </c>
      <c r="D878" s="80">
        <f>SUMIF('Stocks 101-111'!$J:$J,'item dashboard'!A878,'Stocks 101-111'!K:K)</f>
        <v>0</v>
      </c>
      <c r="E878" s="80">
        <f>SUMIF('Stocks 101-111'!$J:$J,'item dashboard'!A878,'Stocks 101-111'!$L:$L)</f>
        <v>0</v>
      </c>
      <c r="F878" s="81">
        <f t="shared" si="3"/>
        <v>0</v>
      </c>
      <c r="G878" s="82">
        <f t="shared" si="4"/>
        <v>0</v>
      </c>
      <c r="H878" s="50">
        <f>SUMIFS('sys-backorder details'!$M:$M,'sys-backorder details'!$E:$E,'item dashboard'!A878,'sys-backorder details'!$V:$V,"")</f>
        <v>0</v>
      </c>
      <c r="I878" s="83">
        <f>SUMIF('settings-routing'!$I:$I,'item dashboard'!A878,'settings-routing'!$O:$O)</f>
        <v>0</v>
      </c>
      <c r="J878" s="50">
        <f>SUMIFS('sys-backorder details'!$M:$M,'sys-backorder details'!$E:$E,'item dashboard'!A878,'sys-backorder details'!$V:$V,"Call off")</f>
        <v>0</v>
      </c>
      <c r="K878" s="84">
        <f t="shared" si="5"/>
        <v>0</v>
      </c>
      <c r="L878" s="84">
        <f>SUMIF('Production Plan'!$E:$E,'item dashboard'!A878,'Production Plan'!$N:$N)</f>
        <v>0</v>
      </c>
      <c r="M878" s="85" t="str">
        <f t="shared" si="6"/>
        <v>B-L500-W220-5 Ltr. White Jerrycan</v>
      </c>
      <c r="N878" s="86">
        <f>SUMIFS('sys inv movment rpt'!$M:$M,'sys inv movment rpt'!$L:$L,$M878,'sys inv movment rpt'!$N:$N,N$1)</f>
        <v>0</v>
      </c>
      <c r="O878" s="86">
        <f>SUMIFS('sys inv movment rpt'!$M:$M,'sys inv movment rpt'!$L:$L,$M878,'sys inv movment rpt'!$N:$N,O$1)</f>
        <v>0</v>
      </c>
      <c r="P878" s="86">
        <f>SUMIFS('sys inv movment rpt'!$M:$M,'sys inv movment rpt'!$L:$L,$M878,'sys inv movment rpt'!$N:$N,P$1)</f>
        <v>0</v>
      </c>
      <c r="Q878" s="86">
        <f>SUMIFS('sys inv movment rpt'!$M:$M,'sys inv movment rpt'!$L:$L,$M878,'sys inv movment rpt'!$N:$N,Q$1)</f>
        <v>0</v>
      </c>
      <c r="R878" s="86">
        <f>SUMIFS('sys inv movment rpt'!$M:$M,'sys inv movment rpt'!$L:$L,$M878,'sys inv movment rpt'!$N:$N,R$1)</f>
        <v>0</v>
      </c>
      <c r="S878" s="86">
        <f>SUMIFS('sys inv movment rpt'!$M:$M,'sys inv movment rpt'!$L:$L,$M878,'sys inv movment rpt'!$N:$N,S$1)</f>
        <v>0</v>
      </c>
      <c r="T878" s="86">
        <f>SUMIFS('sys inv movment rpt'!$M:$M,'sys inv movment rpt'!$L:$L,$M878,'sys inv movment rpt'!$N:$N,T$1)</f>
        <v>0</v>
      </c>
      <c r="U878" s="86">
        <f>SUMIFS('sys inv movment rpt'!$M:$M,'sys inv movment rpt'!$L:$L,$M878,'sys inv movment rpt'!$N:$N,U$1)</f>
        <v>0</v>
      </c>
      <c r="V878" s="86">
        <f>SUMIFS('sys inv movment rpt'!$M:$M,'sys inv movment rpt'!$L:$L,$M878,'sys inv movment rpt'!$N:$N,V$1)</f>
        <v>0</v>
      </c>
      <c r="W878" s="86">
        <f>SUMIFS('sys inv movment rpt'!$M:$M,'sys inv movment rpt'!$L:$L,$M878,'sys inv movment rpt'!$N:$N,W$1)</f>
        <v>0</v>
      </c>
      <c r="X878" s="86">
        <f>SUMIFS('sys inv movment rpt'!$M:$M,'sys inv movment rpt'!$L:$L,$M878,'sys inv movment rpt'!$N:$N,X$1)</f>
        <v>0</v>
      </c>
      <c r="Y878" s="86">
        <f>SUMIFS('sys inv movment rpt'!$M:$M,'sys inv movment rpt'!$L:$L,$M878,'sys inv movment rpt'!$N:$N,Y$1)</f>
        <v>0</v>
      </c>
      <c r="Z878" s="86">
        <f>SUMIFS('sys inv movment rpt'!$M:$M,'sys inv movment rpt'!$L:$L,$M878,'sys inv movment rpt'!$N:$N,Z$1)</f>
        <v>0</v>
      </c>
      <c r="AA878" s="86">
        <f>SUMIFS('sys inv movment rpt'!$M:$M,'sys inv movment rpt'!$L:$L,$M878,'sys inv movment rpt'!$N:$N,AA$1)</f>
        <v>0</v>
      </c>
      <c r="AB878" s="86">
        <f>SUMIFS('sys inv movment rpt'!$M:$M,'sys inv movment rpt'!$L:$L,$M878,'sys inv movment rpt'!$N:$N,AB$1)</f>
        <v>0</v>
      </c>
      <c r="AC878" s="86">
        <f>SUMIFS('sys inv movment rpt'!$M:$M,'sys inv movment rpt'!$L:$L,$M878,'sys inv movment rpt'!$N:$N,AC$1)</f>
        <v>0</v>
      </c>
      <c r="AD878" s="86">
        <f>SUMIFS('sys inv movment rpt'!$M:$M,'sys inv movment rpt'!$L:$L,$M878,'sys inv movment rpt'!$N:$N,AD$1)</f>
        <v>0</v>
      </c>
      <c r="AE878" s="86">
        <f>SUMIFS('sys inv movment rpt'!$M:$M,'sys inv movment rpt'!$L:$L,$M878,'sys inv movment rpt'!$N:$N,AE$1)</f>
        <v>0</v>
      </c>
      <c r="AF878" s="86">
        <f>SUMIFS('sys inv movment rpt'!$M:$M,'sys inv movment rpt'!$L:$L,$M878,'sys inv movment rpt'!$N:$N,AF$1)</f>
        <v>0</v>
      </c>
      <c r="AG878" s="86">
        <f>SUMIFS('sys inv movment rpt'!$M:$M,'sys inv movment rpt'!$L:$L,$M878,'sys inv movment rpt'!$N:$N,AG$1)</f>
        <v>0</v>
      </c>
      <c r="AH878" s="86">
        <f>SUMIFS('sys inv movment rpt'!$M:$M,'sys inv movment rpt'!$L:$L,$M878,'sys inv movment rpt'!$N:$N,AH$1)</f>
        <v>0</v>
      </c>
      <c r="AI878" s="86">
        <f>SUMIFS('sys inv movment rpt'!$M:$M,'sys inv movment rpt'!$L:$L,$M878,'sys inv movment rpt'!$N:$N,AI$1)</f>
        <v>0</v>
      </c>
      <c r="AJ878" s="86">
        <f>SUMIFS('sys inv movment rpt'!$M:$M,'sys inv movment rpt'!$L:$L,$M878,'sys inv movment rpt'!$N:$N,AJ$1)</f>
        <v>0</v>
      </c>
      <c r="AK878" s="86">
        <f>SUMIFS('sys inv movment rpt'!$M:$M,'sys inv movment rpt'!$L:$L,$M878,'sys inv movment rpt'!$N:$N,AK$1)</f>
        <v>0</v>
      </c>
      <c r="AL878" s="86">
        <f>SUMIFS('sys inv movment rpt'!$M:$M,'sys inv movment rpt'!$L:$L,$M878,'sys inv movment rpt'!$N:$N,AL$1)</f>
        <v>0</v>
      </c>
      <c r="AM878" s="86">
        <f>SUMIFS('sys inv movment rpt'!$M:$M,'sys inv movment rpt'!$L:$L,$M878,'sys inv movment rpt'!$N:$N,AM$1)</f>
        <v>0</v>
      </c>
      <c r="AN878" s="86">
        <f>SUMIFS('sys inv movment rpt'!$M:$M,'sys inv movment rpt'!$L:$L,$M878,'sys inv movment rpt'!$N:$N,AN$1)</f>
        <v>0</v>
      </c>
      <c r="AO878" s="86">
        <f>SUMIFS('sys inv movment rpt'!$M:$M,'sys inv movment rpt'!$L:$L,$M878,'sys inv movment rpt'!$N:$N,AO$1)</f>
        <v>0</v>
      </c>
      <c r="AP878" s="86">
        <f>SUMIFS('sys inv movment rpt'!$M:$M,'sys inv movment rpt'!$L:$L,$M878,'sys inv movment rpt'!$N:$N,AP$1)</f>
        <v>0</v>
      </c>
      <c r="AQ878" s="86">
        <f>SUMIFS('sys inv movment rpt'!$M:$M,'sys inv movment rpt'!$L:$L,$M878,'sys inv movment rpt'!$N:$N,AQ$1)</f>
        <v>0</v>
      </c>
      <c r="AR878" s="86">
        <f>SUMIFS('sys inv movment rpt'!$M:$M,'sys inv movment rpt'!$L:$L,$M878,'sys inv movment rpt'!$N:$N,AR$1)</f>
        <v>0</v>
      </c>
      <c r="AS878" s="86">
        <f>SUMIFS('sys inv movment rpt'!$M:$M,'sys inv movment rpt'!$L:$L,$M878,'sys inv movment rpt'!$N:$N,AS$1)</f>
        <v>0</v>
      </c>
      <c r="AT878" s="86">
        <f>SUMIFS('sys inv movment rpt'!$M:$M,'sys inv movment rpt'!$L:$L,$M878,'sys inv movment rpt'!$N:$N,AT$1)</f>
        <v>0</v>
      </c>
      <c r="AU878" s="86">
        <f>SUMIFS('sys inv movment rpt'!$M:$M,'sys inv movment rpt'!$L:$L,$M878,'sys inv movment rpt'!$N:$N,AU$1)</f>
        <v>0</v>
      </c>
      <c r="AV878" s="86">
        <f>SUMIFS('sys inv movment rpt'!$M:$M,'sys inv movment rpt'!$L:$L,$M878,'sys inv movment rpt'!$N:$N,AV$1)</f>
        <v>0</v>
      </c>
      <c r="AW878" s="87" t="str">
        <f>IFERROR(VLOOKUP(A878,'sys-backorder details'!E:U,17,0),"-")</f>
        <v>-</v>
      </c>
      <c r="AX878" s="87" t="str">
        <f>IF(K878&gt;1,VLOOKUP(A878,'settings-routing'!A:I,9,0),"")</f>
        <v/>
      </c>
    </row>
    <row r="879" ht="12.75" hidden="1" customHeight="1">
      <c r="A879" s="50" t="s">
        <v>1885</v>
      </c>
      <c r="B879" s="50" t="s">
        <v>1786</v>
      </c>
      <c r="C879" s="50">
        <f t="shared" si="2"/>
        <v>0</v>
      </c>
      <c r="D879" s="80">
        <f>SUMIF('Stocks 101-111'!$J:$J,'item dashboard'!A879,'Stocks 101-111'!K:K)</f>
        <v>0</v>
      </c>
      <c r="E879" s="80">
        <f>SUMIF('Stocks 101-111'!$J:$J,'item dashboard'!A879,'Stocks 101-111'!$L:$L)</f>
        <v>0</v>
      </c>
      <c r="F879" s="81">
        <f t="shared" si="3"/>
        <v>0</v>
      </c>
      <c r="G879" s="82">
        <f t="shared" si="4"/>
        <v>0</v>
      </c>
      <c r="H879" s="50">
        <f>SUMIFS('sys-backorder details'!$M:$M,'sys-backorder details'!$E:$E,'item dashboard'!A879,'sys-backorder details'!$V:$V,"")</f>
        <v>0</v>
      </c>
      <c r="I879" s="83">
        <f>SUMIF('settings-routing'!$I:$I,'item dashboard'!A879,'settings-routing'!$O:$O)</f>
        <v>0</v>
      </c>
      <c r="J879" s="50">
        <f>SUMIFS('sys-backorder details'!$M:$M,'sys-backorder details'!$E:$E,'item dashboard'!A879,'sys-backorder details'!$V:$V,"Call off")</f>
        <v>0</v>
      </c>
      <c r="K879" s="84">
        <f t="shared" si="5"/>
        <v>0</v>
      </c>
      <c r="L879" s="84">
        <f>SUMIF('Production Plan'!$E:$E,'item dashboard'!A879,'Production Plan'!$N:$N)</f>
        <v>0</v>
      </c>
      <c r="M879" s="85" t="str">
        <f t="shared" si="6"/>
        <v>B-L500-W240-5 Ltr. White Jerrycan</v>
      </c>
      <c r="N879" s="86">
        <f>SUMIFS('sys inv movment rpt'!$M:$M,'sys inv movment rpt'!$L:$L,$M879,'sys inv movment rpt'!$N:$N,N$1)</f>
        <v>0</v>
      </c>
      <c r="O879" s="86">
        <f>SUMIFS('sys inv movment rpt'!$M:$M,'sys inv movment rpt'!$L:$L,$M879,'sys inv movment rpt'!$N:$N,O$1)</f>
        <v>0</v>
      </c>
      <c r="P879" s="86">
        <f>SUMIFS('sys inv movment rpt'!$M:$M,'sys inv movment rpt'!$L:$L,$M879,'sys inv movment rpt'!$N:$N,P$1)</f>
        <v>0</v>
      </c>
      <c r="Q879" s="86">
        <f>SUMIFS('sys inv movment rpt'!$M:$M,'sys inv movment rpt'!$L:$L,$M879,'sys inv movment rpt'!$N:$N,Q$1)</f>
        <v>0</v>
      </c>
      <c r="R879" s="86">
        <f>SUMIFS('sys inv movment rpt'!$M:$M,'sys inv movment rpt'!$L:$L,$M879,'sys inv movment rpt'!$N:$N,R$1)</f>
        <v>0</v>
      </c>
      <c r="S879" s="86">
        <f>SUMIFS('sys inv movment rpt'!$M:$M,'sys inv movment rpt'!$L:$L,$M879,'sys inv movment rpt'!$N:$N,S$1)</f>
        <v>0</v>
      </c>
      <c r="T879" s="86">
        <f>SUMIFS('sys inv movment rpt'!$M:$M,'sys inv movment rpt'!$L:$L,$M879,'sys inv movment rpt'!$N:$N,T$1)</f>
        <v>0</v>
      </c>
      <c r="U879" s="86">
        <f>SUMIFS('sys inv movment rpt'!$M:$M,'sys inv movment rpt'!$L:$L,$M879,'sys inv movment rpt'!$N:$N,U$1)</f>
        <v>0</v>
      </c>
      <c r="V879" s="86">
        <f>SUMIFS('sys inv movment rpt'!$M:$M,'sys inv movment rpt'!$L:$L,$M879,'sys inv movment rpt'!$N:$N,V$1)</f>
        <v>0</v>
      </c>
      <c r="W879" s="86">
        <f>SUMIFS('sys inv movment rpt'!$M:$M,'sys inv movment rpt'!$L:$L,$M879,'sys inv movment rpt'!$N:$N,W$1)</f>
        <v>0</v>
      </c>
      <c r="X879" s="86">
        <f>SUMIFS('sys inv movment rpt'!$M:$M,'sys inv movment rpt'!$L:$L,$M879,'sys inv movment rpt'!$N:$N,X$1)</f>
        <v>0</v>
      </c>
      <c r="Y879" s="86">
        <f>SUMIFS('sys inv movment rpt'!$M:$M,'sys inv movment rpt'!$L:$L,$M879,'sys inv movment rpt'!$N:$N,Y$1)</f>
        <v>0</v>
      </c>
      <c r="Z879" s="86">
        <f>SUMIFS('sys inv movment rpt'!$M:$M,'sys inv movment rpt'!$L:$L,$M879,'sys inv movment rpt'!$N:$N,Z$1)</f>
        <v>0</v>
      </c>
      <c r="AA879" s="86">
        <f>SUMIFS('sys inv movment rpt'!$M:$M,'sys inv movment rpt'!$L:$L,$M879,'sys inv movment rpt'!$N:$N,AA$1)</f>
        <v>0</v>
      </c>
      <c r="AB879" s="86">
        <f>SUMIFS('sys inv movment rpt'!$M:$M,'sys inv movment rpt'!$L:$L,$M879,'sys inv movment rpt'!$N:$N,AB$1)</f>
        <v>0</v>
      </c>
      <c r="AC879" s="86">
        <f>SUMIFS('sys inv movment rpt'!$M:$M,'sys inv movment rpt'!$L:$L,$M879,'sys inv movment rpt'!$N:$N,AC$1)</f>
        <v>0</v>
      </c>
      <c r="AD879" s="86">
        <f>SUMIFS('sys inv movment rpt'!$M:$M,'sys inv movment rpt'!$L:$L,$M879,'sys inv movment rpt'!$N:$N,AD$1)</f>
        <v>0</v>
      </c>
      <c r="AE879" s="86">
        <f>SUMIFS('sys inv movment rpt'!$M:$M,'sys inv movment rpt'!$L:$L,$M879,'sys inv movment rpt'!$N:$N,AE$1)</f>
        <v>0</v>
      </c>
      <c r="AF879" s="86">
        <f>SUMIFS('sys inv movment rpt'!$M:$M,'sys inv movment rpt'!$L:$L,$M879,'sys inv movment rpt'!$N:$N,AF$1)</f>
        <v>0</v>
      </c>
      <c r="AG879" s="86">
        <f>SUMIFS('sys inv movment rpt'!$M:$M,'sys inv movment rpt'!$L:$L,$M879,'sys inv movment rpt'!$N:$N,AG$1)</f>
        <v>0</v>
      </c>
      <c r="AH879" s="86">
        <f>SUMIFS('sys inv movment rpt'!$M:$M,'sys inv movment rpt'!$L:$L,$M879,'sys inv movment rpt'!$N:$N,AH$1)</f>
        <v>0</v>
      </c>
      <c r="AI879" s="86">
        <f>SUMIFS('sys inv movment rpt'!$M:$M,'sys inv movment rpt'!$L:$L,$M879,'sys inv movment rpt'!$N:$N,AI$1)</f>
        <v>0</v>
      </c>
      <c r="AJ879" s="86">
        <f>SUMIFS('sys inv movment rpt'!$M:$M,'sys inv movment rpt'!$L:$L,$M879,'sys inv movment rpt'!$N:$N,AJ$1)</f>
        <v>0</v>
      </c>
      <c r="AK879" s="86">
        <f>SUMIFS('sys inv movment rpt'!$M:$M,'sys inv movment rpt'!$L:$L,$M879,'sys inv movment rpt'!$N:$N,AK$1)</f>
        <v>0</v>
      </c>
      <c r="AL879" s="86">
        <f>SUMIFS('sys inv movment rpt'!$M:$M,'sys inv movment rpt'!$L:$L,$M879,'sys inv movment rpt'!$N:$N,AL$1)</f>
        <v>0</v>
      </c>
      <c r="AM879" s="86">
        <f>SUMIFS('sys inv movment rpt'!$M:$M,'sys inv movment rpt'!$L:$L,$M879,'sys inv movment rpt'!$N:$N,AM$1)</f>
        <v>0</v>
      </c>
      <c r="AN879" s="86">
        <f>SUMIFS('sys inv movment rpt'!$M:$M,'sys inv movment rpt'!$L:$L,$M879,'sys inv movment rpt'!$N:$N,AN$1)</f>
        <v>0</v>
      </c>
      <c r="AO879" s="86">
        <f>SUMIFS('sys inv movment rpt'!$M:$M,'sys inv movment rpt'!$L:$L,$M879,'sys inv movment rpt'!$N:$N,AO$1)</f>
        <v>0</v>
      </c>
      <c r="AP879" s="86">
        <f>SUMIFS('sys inv movment rpt'!$M:$M,'sys inv movment rpt'!$L:$L,$M879,'sys inv movment rpt'!$N:$N,AP$1)</f>
        <v>0</v>
      </c>
      <c r="AQ879" s="86">
        <f>SUMIFS('sys inv movment rpt'!$M:$M,'sys inv movment rpt'!$L:$L,$M879,'sys inv movment rpt'!$N:$N,AQ$1)</f>
        <v>0</v>
      </c>
      <c r="AR879" s="86">
        <f>SUMIFS('sys inv movment rpt'!$M:$M,'sys inv movment rpt'!$L:$L,$M879,'sys inv movment rpt'!$N:$N,AR$1)</f>
        <v>0</v>
      </c>
      <c r="AS879" s="86">
        <f>SUMIFS('sys inv movment rpt'!$M:$M,'sys inv movment rpt'!$L:$L,$M879,'sys inv movment rpt'!$N:$N,AS$1)</f>
        <v>0</v>
      </c>
      <c r="AT879" s="86">
        <f>SUMIFS('sys inv movment rpt'!$M:$M,'sys inv movment rpt'!$L:$L,$M879,'sys inv movment rpt'!$N:$N,AT$1)</f>
        <v>0</v>
      </c>
      <c r="AU879" s="86">
        <f>SUMIFS('sys inv movment rpt'!$M:$M,'sys inv movment rpt'!$L:$L,$M879,'sys inv movment rpt'!$N:$N,AU$1)</f>
        <v>0</v>
      </c>
      <c r="AV879" s="86">
        <f>SUMIFS('sys inv movment rpt'!$M:$M,'sys inv movment rpt'!$L:$L,$M879,'sys inv movment rpt'!$N:$N,AV$1)</f>
        <v>0</v>
      </c>
      <c r="AW879" s="87" t="str">
        <f>IFERROR(VLOOKUP(A879,'sys-backorder details'!E:U,17,0),"-")</f>
        <v>-</v>
      </c>
      <c r="AX879" s="87" t="str">
        <f>IF(K879&gt;1,VLOOKUP(A879,'settings-routing'!A:I,9,0),"")</f>
        <v/>
      </c>
    </row>
    <row r="880" ht="12.75" hidden="1" customHeight="1">
      <c r="A880" s="50" t="s">
        <v>1886</v>
      </c>
      <c r="B880" s="50" t="s">
        <v>1887</v>
      </c>
      <c r="C880" s="50">
        <f t="shared" si="2"/>
        <v>0</v>
      </c>
      <c r="D880" s="80">
        <f>SUMIF('Stocks 101-111'!$J:$J,'item dashboard'!A880,'Stocks 101-111'!K:K)</f>
        <v>0</v>
      </c>
      <c r="E880" s="80">
        <f>SUMIF('Stocks 101-111'!$J:$J,'item dashboard'!A880,'Stocks 101-111'!$L:$L)</f>
        <v>0</v>
      </c>
      <c r="F880" s="81">
        <f t="shared" si="3"/>
        <v>0</v>
      </c>
      <c r="G880" s="82">
        <f t="shared" si="4"/>
        <v>0</v>
      </c>
      <c r="H880" s="50">
        <f>SUMIFS('sys-backorder details'!$M:$M,'sys-backorder details'!$E:$E,'item dashboard'!A880,'sys-backorder details'!$V:$V,"")</f>
        <v>0</v>
      </c>
      <c r="I880" s="83">
        <f>SUMIF('settings-routing'!$I:$I,'item dashboard'!A880,'settings-routing'!$O:$O)</f>
        <v>0</v>
      </c>
      <c r="J880" s="50">
        <f>SUMIFS('sys-backorder details'!$M:$M,'sys-backorder details'!$E:$E,'item dashboard'!A880,'sys-backorder details'!$V:$V,"Call off")</f>
        <v>0</v>
      </c>
      <c r="K880" s="84">
        <f t="shared" si="5"/>
        <v>0</v>
      </c>
      <c r="L880" s="84">
        <f>SUMIF('Production Plan'!$E:$E,'item dashboard'!A880,'Production Plan'!$N:$N)</f>
        <v>0</v>
      </c>
      <c r="M880" s="85" t="str">
        <f t="shared" si="6"/>
        <v>B-L500-Y155-5 Ltr. Yellow JerryCan</v>
      </c>
      <c r="N880" s="86">
        <f>SUMIFS('sys inv movment rpt'!$M:$M,'sys inv movment rpt'!$L:$L,$M880,'sys inv movment rpt'!$N:$N,N$1)</f>
        <v>0</v>
      </c>
      <c r="O880" s="86">
        <f>SUMIFS('sys inv movment rpt'!$M:$M,'sys inv movment rpt'!$L:$L,$M880,'sys inv movment rpt'!$N:$N,O$1)</f>
        <v>0</v>
      </c>
      <c r="P880" s="86">
        <f>SUMIFS('sys inv movment rpt'!$M:$M,'sys inv movment rpt'!$L:$L,$M880,'sys inv movment rpt'!$N:$N,P$1)</f>
        <v>0</v>
      </c>
      <c r="Q880" s="86">
        <f>SUMIFS('sys inv movment rpt'!$M:$M,'sys inv movment rpt'!$L:$L,$M880,'sys inv movment rpt'!$N:$N,Q$1)</f>
        <v>0</v>
      </c>
      <c r="R880" s="86">
        <f>SUMIFS('sys inv movment rpt'!$M:$M,'sys inv movment rpt'!$L:$L,$M880,'sys inv movment rpt'!$N:$N,R$1)</f>
        <v>0</v>
      </c>
      <c r="S880" s="86">
        <f>SUMIFS('sys inv movment rpt'!$M:$M,'sys inv movment rpt'!$L:$L,$M880,'sys inv movment rpt'!$N:$N,S$1)</f>
        <v>0</v>
      </c>
      <c r="T880" s="86">
        <f>SUMIFS('sys inv movment rpt'!$M:$M,'sys inv movment rpt'!$L:$L,$M880,'sys inv movment rpt'!$N:$N,T$1)</f>
        <v>0</v>
      </c>
      <c r="U880" s="86">
        <f>SUMIFS('sys inv movment rpt'!$M:$M,'sys inv movment rpt'!$L:$L,$M880,'sys inv movment rpt'!$N:$N,U$1)</f>
        <v>0</v>
      </c>
      <c r="V880" s="86">
        <f>SUMIFS('sys inv movment rpt'!$M:$M,'sys inv movment rpt'!$L:$L,$M880,'sys inv movment rpt'!$N:$N,V$1)</f>
        <v>0</v>
      </c>
      <c r="W880" s="86">
        <f>SUMIFS('sys inv movment rpt'!$M:$M,'sys inv movment rpt'!$L:$L,$M880,'sys inv movment rpt'!$N:$N,W$1)</f>
        <v>0</v>
      </c>
      <c r="X880" s="86">
        <f>SUMIFS('sys inv movment rpt'!$M:$M,'sys inv movment rpt'!$L:$L,$M880,'sys inv movment rpt'!$N:$N,X$1)</f>
        <v>0</v>
      </c>
      <c r="Y880" s="86">
        <f>SUMIFS('sys inv movment rpt'!$M:$M,'sys inv movment rpt'!$L:$L,$M880,'sys inv movment rpt'!$N:$N,Y$1)</f>
        <v>0</v>
      </c>
      <c r="Z880" s="86">
        <f>SUMIFS('sys inv movment rpt'!$M:$M,'sys inv movment rpt'!$L:$L,$M880,'sys inv movment rpt'!$N:$N,Z$1)</f>
        <v>0</v>
      </c>
      <c r="AA880" s="86">
        <f>SUMIFS('sys inv movment rpt'!$M:$M,'sys inv movment rpt'!$L:$L,$M880,'sys inv movment rpt'!$N:$N,AA$1)</f>
        <v>0</v>
      </c>
      <c r="AB880" s="86">
        <f>SUMIFS('sys inv movment rpt'!$M:$M,'sys inv movment rpt'!$L:$L,$M880,'sys inv movment rpt'!$N:$N,AB$1)</f>
        <v>0</v>
      </c>
      <c r="AC880" s="86">
        <f>SUMIFS('sys inv movment rpt'!$M:$M,'sys inv movment rpt'!$L:$L,$M880,'sys inv movment rpt'!$N:$N,AC$1)</f>
        <v>0</v>
      </c>
      <c r="AD880" s="86">
        <f>SUMIFS('sys inv movment rpt'!$M:$M,'sys inv movment rpt'!$L:$L,$M880,'sys inv movment rpt'!$N:$N,AD$1)</f>
        <v>0</v>
      </c>
      <c r="AE880" s="86">
        <f>SUMIFS('sys inv movment rpt'!$M:$M,'sys inv movment rpt'!$L:$L,$M880,'sys inv movment rpt'!$N:$N,AE$1)</f>
        <v>0</v>
      </c>
      <c r="AF880" s="86">
        <f>SUMIFS('sys inv movment rpt'!$M:$M,'sys inv movment rpt'!$L:$L,$M880,'sys inv movment rpt'!$N:$N,AF$1)</f>
        <v>0</v>
      </c>
      <c r="AG880" s="86">
        <f>SUMIFS('sys inv movment rpt'!$M:$M,'sys inv movment rpt'!$L:$L,$M880,'sys inv movment rpt'!$N:$N,AG$1)</f>
        <v>0</v>
      </c>
      <c r="AH880" s="86">
        <f>SUMIFS('sys inv movment rpt'!$M:$M,'sys inv movment rpt'!$L:$L,$M880,'sys inv movment rpt'!$N:$N,AH$1)</f>
        <v>0</v>
      </c>
      <c r="AI880" s="86">
        <f>SUMIFS('sys inv movment rpt'!$M:$M,'sys inv movment rpt'!$L:$L,$M880,'sys inv movment rpt'!$N:$N,AI$1)</f>
        <v>0</v>
      </c>
      <c r="AJ880" s="86">
        <f>SUMIFS('sys inv movment rpt'!$M:$M,'sys inv movment rpt'!$L:$L,$M880,'sys inv movment rpt'!$N:$N,AJ$1)</f>
        <v>0</v>
      </c>
      <c r="AK880" s="86">
        <f>SUMIFS('sys inv movment rpt'!$M:$M,'sys inv movment rpt'!$L:$L,$M880,'sys inv movment rpt'!$N:$N,AK$1)</f>
        <v>0</v>
      </c>
      <c r="AL880" s="86">
        <f>SUMIFS('sys inv movment rpt'!$M:$M,'sys inv movment rpt'!$L:$L,$M880,'sys inv movment rpt'!$N:$N,AL$1)</f>
        <v>0</v>
      </c>
      <c r="AM880" s="86">
        <f>SUMIFS('sys inv movment rpt'!$M:$M,'sys inv movment rpt'!$L:$L,$M880,'sys inv movment rpt'!$N:$N,AM$1)</f>
        <v>0</v>
      </c>
      <c r="AN880" s="86">
        <f>SUMIFS('sys inv movment rpt'!$M:$M,'sys inv movment rpt'!$L:$L,$M880,'sys inv movment rpt'!$N:$N,AN$1)</f>
        <v>0</v>
      </c>
      <c r="AO880" s="86">
        <f>SUMIFS('sys inv movment rpt'!$M:$M,'sys inv movment rpt'!$L:$L,$M880,'sys inv movment rpt'!$N:$N,AO$1)</f>
        <v>0</v>
      </c>
      <c r="AP880" s="86">
        <f>SUMIFS('sys inv movment rpt'!$M:$M,'sys inv movment rpt'!$L:$L,$M880,'sys inv movment rpt'!$N:$N,AP$1)</f>
        <v>0</v>
      </c>
      <c r="AQ880" s="86">
        <f>SUMIFS('sys inv movment rpt'!$M:$M,'sys inv movment rpt'!$L:$L,$M880,'sys inv movment rpt'!$N:$N,AQ$1)</f>
        <v>0</v>
      </c>
      <c r="AR880" s="86">
        <f>SUMIFS('sys inv movment rpt'!$M:$M,'sys inv movment rpt'!$L:$L,$M880,'sys inv movment rpt'!$N:$N,AR$1)</f>
        <v>0</v>
      </c>
      <c r="AS880" s="86">
        <f>SUMIFS('sys inv movment rpt'!$M:$M,'sys inv movment rpt'!$L:$L,$M880,'sys inv movment rpt'!$N:$N,AS$1)</f>
        <v>0</v>
      </c>
      <c r="AT880" s="86">
        <f>SUMIFS('sys inv movment rpt'!$M:$M,'sys inv movment rpt'!$L:$L,$M880,'sys inv movment rpt'!$N:$N,AT$1)</f>
        <v>0</v>
      </c>
      <c r="AU880" s="86">
        <f>SUMIFS('sys inv movment rpt'!$M:$M,'sys inv movment rpt'!$L:$L,$M880,'sys inv movment rpt'!$N:$N,AU$1)</f>
        <v>0</v>
      </c>
      <c r="AV880" s="86">
        <f>SUMIFS('sys inv movment rpt'!$M:$M,'sys inv movment rpt'!$L:$L,$M880,'sys inv movment rpt'!$N:$N,AV$1)</f>
        <v>0</v>
      </c>
      <c r="AW880" s="87" t="str">
        <f>IFERROR(VLOOKUP(A880,'sys-backorder details'!E:U,17,0),"-")</f>
        <v>-</v>
      </c>
      <c r="AX880" s="87" t="str">
        <f>IF(K880&gt;1,VLOOKUP(A880,'settings-routing'!A:I,9,0),"")</f>
        <v/>
      </c>
    </row>
    <row r="881" ht="12.75" hidden="1" customHeight="1">
      <c r="A881" s="28" t="s">
        <v>1888</v>
      </c>
      <c r="B881" s="28" t="s">
        <v>1791</v>
      </c>
      <c r="C881" s="50">
        <f t="shared" si="2"/>
        <v>0</v>
      </c>
      <c r="D881" s="80">
        <f>SUMIF('Stocks 101-111'!$J:$J,'item dashboard'!A881,'Stocks 101-111'!K:K)</f>
        <v>0</v>
      </c>
      <c r="E881" s="80">
        <f>SUMIF('Stocks 101-111'!$J:$J,'item dashboard'!A881,'Stocks 101-111'!$L:$L)</f>
        <v>0</v>
      </c>
      <c r="F881" s="81">
        <f t="shared" si="3"/>
        <v>0</v>
      </c>
      <c r="G881" s="82">
        <f t="shared" si="4"/>
        <v>0</v>
      </c>
      <c r="H881" s="50">
        <f>SUMIFS('sys-backorder details'!$M:$M,'sys-backorder details'!$E:$E,'item dashboard'!A881,'sys-backorder details'!$V:$V,"")</f>
        <v>0</v>
      </c>
      <c r="I881" s="83">
        <f>SUMIF('settings-routing'!$I:$I,'item dashboard'!A881,'settings-routing'!$O:$O)</f>
        <v>0</v>
      </c>
      <c r="J881" s="50">
        <f>SUMIFS('sys-backorder details'!$M:$M,'sys-backorder details'!$E:$E,'item dashboard'!A881,'sys-backorder details'!$V:$V,"Call off")</f>
        <v>0</v>
      </c>
      <c r="K881" s="84">
        <f t="shared" si="5"/>
        <v>0</v>
      </c>
      <c r="L881" s="84">
        <f>SUMIF('Production Plan'!$E:$E,'item dashboard'!A881,'Production Plan'!$N:$N)</f>
        <v>0</v>
      </c>
      <c r="M881" s="85" t="str">
        <f t="shared" si="6"/>
        <v>B-L500-Y155EXP-5 Ltr. Yellow Jerrycan</v>
      </c>
      <c r="N881" s="86">
        <f>SUMIFS('sys inv movment rpt'!$M:$M,'sys inv movment rpt'!$L:$L,$M881,'sys inv movment rpt'!$N:$N,N$1)</f>
        <v>0</v>
      </c>
      <c r="O881" s="86">
        <f>SUMIFS('sys inv movment rpt'!$M:$M,'sys inv movment rpt'!$L:$L,$M881,'sys inv movment rpt'!$N:$N,O$1)</f>
        <v>0</v>
      </c>
      <c r="P881" s="86">
        <f>SUMIFS('sys inv movment rpt'!$M:$M,'sys inv movment rpt'!$L:$L,$M881,'sys inv movment rpt'!$N:$N,P$1)</f>
        <v>0</v>
      </c>
      <c r="Q881" s="86">
        <f>SUMIFS('sys inv movment rpt'!$M:$M,'sys inv movment rpt'!$L:$L,$M881,'sys inv movment rpt'!$N:$N,Q$1)</f>
        <v>0</v>
      </c>
      <c r="R881" s="86">
        <f>SUMIFS('sys inv movment rpt'!$M:$M,'sys inv movment rpt'!$L:$L,$M881,'sys inv movment rpt'!$N:$N,R$1)</f>
        <v>0</v>
      </c>
      <c r="S881" s="86">
        <f>SUMIFS('sys inv movment rpt'!$M:$M,'sys inv movment rpt'!$L:$L,$M881,'sys inv movment rpt'!$N:$N,S$1)</f>
        <v>0</v>
      </c>
      <c r="T881" s="86">
        <f>SUMIFS('sys inv movment rpt'!$M:$M,'sys inv movment rpt'!$L:$L,$M881,'sys inv movment rpt'!$N:$N,T$1)</f>
        <v>0</v>
      </c>
      <c r="U881" s="86">
        <f>SUMIFS('sys inv movment rpt'!$M:$M,'sys inv movment rpt'!$L:$L,$M881,'sys inv movment rpt'!$N:$N,U$1)</f>
        <v>0</v>
      </c>
      <c r="V881" s="86">
        <f>SUMIFS('sys inv movment rpt'!$M:$M,'sys inv movment rpt'!$L:$L,$M881,'sys inv movment rpt'!$N:$N,V$1)</f>
        <v>0</v>
      </c>
      <c r="W881" s="86">
        <f>SUMIFS('sys inv movment rpt'!$M:$M,'sys inv movment rpt'!$L:$L,$M881,'sys inv movment rpt'!$N:$N,W$1)</f>
        <v>0</v>
      </c>
      <c r="X881" s="86">
        <f>SUMIFS('sys inv movment rpt'!$M:$M,'sys inv movment rpt'!$L:$L,$M881,'sys inv movment rpt'!$N:$N,X$1)</f>
        <v>0</v>
      </c>
      <c r="Y881" s="86">
        <f>SUMIFS('sys inv movment rpt'!$M:$M,'sys inv movment rpt'!$L:$L,$M881,'sys inv movment rpt'!$N:$N,Y$1)</f>
        <v>0</v>
      </c>
      <c r="Z881" s="86">
        <f>SUMIFS('sys inv movment rpt'!$M:$M,'sys inv movment rpt'!$L:$L,$M881,'sys inv movment rpt'!$N:$N,Z$1)</f>
        <v>0</v>
      </c>
      <c r="AA881" s="86">
        <f>SUMIFS('sys inv movment rpt'!$M:$M,'sys inv movment rpt'!$L:$L,$M881,'sys inv movment rpt'!$N:$N,AA$1)</f>
        <v>0</v>
      </c>
      <c r="AB881" s="86">
        <f>SUMIFS('sys inv movment rpt'!$M:$M,'sys inv movment rpt'!$L:$L,$M881,'sys inv movment rpt'!$N:$N,AB$1)</f>
        <v>0</v>
      </c>
      <c r="AC881" s="86">
        <f>SUMIFS('sys inv movment rpt'!$M:$M,'sys inv movment rpt'!$L:$L,$M881,'sys inv movment rpt'!$N:$N,AC$1)</f>
        <v>0</v>
      </c>
      <c r="AD881" s="86">
        <f>SUMIFS('sys inv movment rpt'!$M:$M,'sys inv movment rpt'!$L:$L,$M881,'sys inv movment rpt'!$N:$N,AD$1)</f>
        <v>0</v>
      </c>
      <c r="AE881" s="86">
        <f>SUMIFS('sys inv movment rpt'!$M:$M,'sys inv movment rpt'!$L:$L,$M881,'sys inv movment rpt'!$N:$N,AE$1)</f>
        <v>0</v>
      </c>
      <c r="AF881" s="86">
        <f>SUMIFS('sys inv movment rpt'!$M:$M,'sys inv movment rpt'!$L:$L,$M881,'sys inv movment rpt'!$N:$N,AF$1)</f>
        <v>0</v>
      </c>
      <c r="AG881" s="86">
        <f>SUMIFS('sys inv movment rpt'!$M:$M,'sys inv movment rpt'!$L:$L,$M881,'sys inv movment rpt'!$N:$N,AG$1)</f>
        <v>0</v>
      </c>
      <c r="AH881" s="86">
        <f>SUMIFS('sys inv movment rpt'!$M:$M,'sys inv movment rpt'!$L:$L,$M881,'sys inv movment rpt'!$N:$N,AH$1)</f>
        <v>0</v>
      </c>
      <c r="AI881" s="86">
        <f>SUMIFS('sys inv movment rpt'!$M:$M,'sys inv movment rpt'!$L:$L,$M881,'sys inv movment rpt'!$N:$N,AI$1)</f>
        <v>0</v>
      </c>
      <c r="AJ881" s="86">
        <f>SUMIFS('sys inv movment rpt'!$M:$M,'sys inv movment rpt'!$L:$L,$M881,'sys inv movment rpt'!$N:$N,AJ$1)</f>
        <v>0</v>
      </c>
      <c r="AK881" s="86">
        <f>SUMIFS('sys inv movment rpt'!$M:$M,'sys inv movment rpt'!$L:$L,$M881,'sys inv movment rpt'!$N:$N,AK$1)</f>
        <v>0</v>
      </c>
      <c r="AL881" s="86">
        <f>SUMIFS('sys inv movment rpt'!$M:$M,'sys inv movment rpt'!$L:$L,$M881,'sys inv movment rpt'!$N:$N,AL$1)</f>
        <v>0</v>
      </c>
      <c r="AM881" s="86">
        <f>SUMIFS('sys inv movment rpt'!$M:$M,'sys inv movment rpt'!$L:$L,$M881,'sys inv movment rpt'!$N:$N,AM$1)</f>
        <v>0</v>
      </c>
      <c r="AN881" s="86">
        <f>SUMIFS('sys inv movment rpt'!$M:$M,'sys inv movment rpt'!$L:$L,$M881,'sys inv movment rpt'!$N:$N,AN$1)</f>
        <v>0</v>
      </c>
      <c r="AO881" s="86">
        <f>SUMIFS('sys inv movment rpt'!$M:$M,'sys inv movment rpt'!$L:$L,$M881,'sys inv movment rpt'!$N:$N,AO$1)</f>
        <v>0</v>
      </c>
      <c r="AP881" s="86">
        <f>SUMIFS('sys inv movment rpt'!$M:$M,'sys inv movment rpt'!$L:$L,$M881,'sys inv movment rpt'!$N:$N,AP$1)</f>
        <v>0</v>
      </c>
      <c r="AQ881" s="86">
        <f>SUMIFS('sys inv movment rpt'!$M:$M,'sys inv movment rpt'!$L:$L,$M881,'sys inv movment rpt'!$N:$N,AQ$1)</f>
        <v>0</v>
      </c>
      <c r="AR881" s="86">
        <f>SUMIFS('sys inv movment rpt'!$M:$M,'sys inv movment rpt'!$L:$L,$M881,'sys inv movment rpt'!$N:$N,AR$1)</f>
        <v>0</v>
      </c>
      <c r="AS881" s="86">
        <f>SUMIFS('sys inv movment rpt'!$M:$M,'sys inv movment rpt'!$L:$L,$M881,'sys inv movment rpt'!$N:$N,AS$1)</f>
        <v>0</v>
      </c>
      <c r="AT881" s="86">
        <f>SUMIFS('sys inv movment rpt'!$M:$M,'sys inv movment rpt'!$L:$L,$M881,'sys inv movment rpt'!$N:$N,AT$1)</f>
        <v>0</v>
      </c>
      <c r="AU881" s="86">
        <f>SUMIFS('sys inv movment rpt'!$M:$M,'sys inv movment rpt'!$L:$L,$M881,'sys inv movment rpt'!$N:$N,AU$1)</f>
        <v>0</v>
      </c>
      <c r="AV881" s="86">
        <f>SUMIFS('sys inv movment rpt'!$M:$M,'sys inv movment rpt'!$L:$L,$M881,'sys inv movment rpt'!$N:$N,AV$1)</f>
        <v>0</v>
      </c>
      <c r="AW881" s="87" t="str">
        <f>IFERROR(VLOOKUP(A881,'sys-backorder details'!E:U,17,0),"-")</f>
        <v>-</v>
      </c>
      <c r="AX881" s="87" t="str">
        <f>IF(K881&gt;1,VLOOKUP(A881,'settings-routing'!A:I,9,0),"")</f>
        <v/>
      </c>
    </row>
    <row r="882" ht="12.75" hidden="1" customHeight="1">
      <c r="A882" s="50" t="s">
        <v>1889</v>
      </c>
      <c r="B882" s="50" t="s">
        <v>1890</v>
      </c>
      <c r="C882" s="50">
        <f t="shared" si="2"/>
        <v>0</v>
      </c>
      <c r="D882" s="80">
        <f>SUMIF('Stocks 101-111'!$J:$J,'item dashboard'!A882,'Stocks 101-111'!K:K)</f>
        <v>0</v>
      </c>
      <c r="E882" s="80">
        <f>SUMIF('Stocks 101-111'!$J:$J,'item dashboard'!A882,'Stocks 101-111'!$L:$L)</f>
        <v>0</v>
      </c>
      <c r="F882" s="81">
        <f t="shared" si="3"/>
        <v>0</v>
      </c>
      <c r="G882" s="82">
        <f t="shared" si="4"/>
        <v>0</v>
      </c>
      <c r="H882" s="50">
        <f>SUMIFS('sys-backorder details'!$M:$M,'sys-backorder details'!$E:$E,'item dashboard'!A882,'sys-backorder details'!$V:$V,"")</f>
        <v>0</v>
      </c>
      <c r="I882" s="83">
        <f>SUMIF('settings-routing'!$I:$I,'item dashboard'!A882,'settings-routing'!$O:$O)</f>
        <v>0</v>
      </c>
      <c r="J882" s="50">
        <f>SUMIFS('sys-backorder details'!$M:$M,'sys-backorder details'!$E:$E,'item dashboard'!A882,'sys-backorder details'!$V:$V,"Call off")</f>
        <v>0</v>
      </c>
      <c r="K882" s="84">
        <f t="shared" si="5"/>
        <v>0</v>
      </c>
      <c r="L882" s="84">
        <f>SUMIF('Production Plan'!$E:$E,'item dashboard'!A882,'Production Plan'!$N:$N)</f>
        <v>0</v>
      </c>
      <c r="M882" s="85" t="str">
        <f t="shared" si="6"/>
        <v>B-L500-Y155UWI-5 Ltr. Yellow Printed Uwimana jerrycan</v>
      </c>
      <c r="N882" s="86">
        <f>SUMIFS('sys inv movment rpt'!$M:$M,'sys inv movment rpt'!$L:$L,$M882,'sys inv movment rpt'!$N:$N,N$1)</f>
        <v>0</v>
      </c>
      <c r="O882" s="86">
        <f>SUMIFS('sys inv movment rpt'!$M:$M,'sys inv movment rpt'!$L:$L,$M882,'sys inv movment rpt'!$N:$N,O$1)</f>
        <v>0</v>
      </c>
      <c r="P882" s="86">
        <f>SUMIFS('sys inv movment rpt'!$M:$M,'sys inv movment rpt'!$L:$L,$M882,'sys inv movment rpt'!$N:$N,P$1)</f>
        <v>0</v>
      </c>
      <c r="Q882" s="86">
        <f>SUMIFS('sys inv movment rpt'!$M:$M,'sys inv movment rpt'!$L:$L,$M882,'sys inv movment rpt'!$N:$N,Q$1)</f>
        <v>0</v>
      </c>
      <c r="R882" s="86">
        <f>SUMIFS('sys inv movment rpt'!$M:$M,'sys inv movment rpt'!$L:$L,$M882,'sys inv movment rpt'!$N:$N,R$1)</f>
        <v>0</v>
      </c>
      <c r="S882" s="86">
        <f>SUMIFS('sys inv movment rpt'!$M:$M,'sys inv movment rpt'!$L:$L,$M882,'sys inv movment rpt'!$N:$N,S$1)</f>
        <v>0</v>
      </c>
      <c r="T882" s="86">
        <f>SUMIFS('sys inv movment rpt'!$M:$M,'sys inv movment rpt'!$L:$L,$M882,'sys inv movment rpt'!$N:$N,T$1)</f>
        <v>0</v>
      </c>
      <c r="U882" s="86">
        <f>SUMIFS('sys inv movment rpt'!$M:$M,'sys inv movment rpt'!$L:$L,$M882,'sys inv movment rpt'!$N:$N,U$1)</f>
        <v>0</v>
      </c>
      <c r="V882" s="86">
        <f>SUMIFS('sys inv movment rpt'!$M:$M,'sys inv movment rpt'!$L:$L,$M882,'sys inv movment rpt'!$N:$N,V$1)</f>
        <v>0</v>
      </c>
      <c r="W882" s="86">
        <f>SUMIFS('sys inv movment rpt'!$M:$M,'sys inv movment rpt'!$L:$L,$M882,'sys inv movment rpt'!$N:$N,W$1)</f>
        <v>0</v>
      </c>
      <c r="X882" s="86">
        <f>SUMIFS('sys inv movment rpt'!$M:$M,'sys inv movment rpt'!$L:$L,$M882,'sys inv movment rpt'!$N:$N,X$1)</f>
        <v>0</v>
      </c>
      <c r="Y882" s="86">
        <f>SUMIFS('sys inv movment rpt'!$M:$M,'sys inv movment rpt'!$L:$L,$M882,'sys inv movment rpt'!$N:$N,Y$1)</f>
        <v>0</v>
      </c>
      <c r="Z882" s="86">
        <f>SUMIFS('sys inv movment rpt'!$M:$M,'sys inv movment rpt'!$L:$L,$M882,'sys inv movment rpt'!$N:$N,Z$1)</f>
        <v>0</v>
      </c>
      <c r="AA882" s="86">
        <f>SUMIFS('sys inv movment rpt'!$M:$M,'sys inv movment rpt'!$L:$L,$M882,'sys inv movment rpt'!$N:$N,AA$1)</f>
        <v>0</v>
      </c>
      <c r="AB882" s="86">
        <f>SUMIFS('sys inv movment rpt'!$M:$M,'sys inv movment rpt'!$L:$L,$M882,'sys inv movment rpt'!$N:$N,AB$1)</f>
        <v>0</v>
      </c>
      <c r="AC882" s="86">
        <f>SUMIFS('sys inv movment rpt'!$M:$M,'sys inv movment rpt'!$L:$L,$M882,'sys inv movment rpt'!$N:$N,AC$1)</f>
        <v>0</v>
      </c>
      <c r="AD882" s="86">
        <f>SUMIFS('sys inv movment rpt'!$M:$M,'sys inv movment rpt'!$L:$L,$M882,'sys inv movment rpt'!$N:$N,AD$1)</f>
        <v>0</v>
      </c>
      <c r="AE882" s="86">
        <f>SUMIFS('sys inv movment rpt'!$M:$M,'sys inv movment rpt'!$L:$L,$M882,'sys inv movment rpt'!$N:$N,AE$1)</f>
        <v>0</v>
      </c>
      <c r="AF882" s="86">
        <f>SUMIFS('sys inv movment rpt'!$M:$M,'sys inv movment rpt'!$L:$L,$M882,'sys inv movment rpt'!$N:$N,AF$1)</f>
        <v>0</v>
      </c>
      <c r="AG882" s="86">
        <f>SUMIFS('sys inv movment rpt'!$M:$M,'sys inv movment rpt'!$L:$L,$M882,'sys inv movment rpt'!$N:$N,AG$1)</f>
        <v>0</v>
      </c>
      <c r="AH882" s="86">
        <f>SUMIFS('sys inv movment rpt'!$M:$M,'sys inv movment rpt'!$L:$L,$M882,'sys inv movment rpt'!$N:$N,AH$1)</f>
        <v>0</v>
      </c>
      <c r="AI882" s="86">
        <f>SUMIFS('sys inv movment rpt'!$M:$M,'sys inv movment rpt'!$L:$L,$M882,'sys inv movment rpt'!$N:$N,AI$1)</f>
        <v>0</v>
      </c>
      <c r="AJ882" s="86">
        <f>SUMIFS('sys inv movment rpt'!$M:$M,'sys inv movment rpt'!$L:$L,$M882,'sys inv movment rpt'!$N:$N,AJ$1)</f>
        <v>0</v>
      </c>
      <c r="AK882" s="86">
        <f>SUMIFS('sys inv movment rpt'!$M:$M,'sys inv movment rpt'!$L:$L,$M882,'sys inv movment rpt'!$N:$N,AK$1)</f>
        <v>0</v>
      </c>
      <c r="AL882" s="86">
        <f>SUMIFS('sys inv movment rpt'!$M:$M,'sys inv movment rpt'!$L:$L,$M882,'sys inv movment rpt'!$N:$N,AL$1)</f>
        <v>0</v>
      </c>
      <c r="AM882" s="86">
        <f>SUMIFS('sys inv movment rpt'!$M:$M,'sys inv movment rpt'!$L:$L,$M882,'sys inv movment rpt'!$N:$N,AM$1)</f>
        <v>0</v>
      </c>
      <c r="AN882" s="86">
        <f>SUMIFS('sys inv movment rpt'!$M:$M,'sys inv movment rpt'!$L:$L,$M882,'sys inv movment rpt'!$N:$N,AN$1)</f>
        <v>0</v>
      </c>
      <c r="AO882" s="86">
        <f>SUMIFS('sys inv movment rpt'!$M:$M,'sys inv movment rpt'!$L:$L,$M882,'sys inv movment rpt'!$N:$N,AO$1)</f>
        <v>0</v>
      </c>
      <c r="AP882" s="86">
        <f>SUMIFS('sys inv movment rpt'!$M:$M,'sys inv movment rpt'!$L:$L,$M882,'sys inv movment rpt'!$N:$N,AP$1)</f>
        <v>0</v>
      </c>
      <c r="AQ882" s="86">
        <f>SUMIFS('sys inv movment rpt'!$M:$M,'sys inv movment rpt'!$L:$L,$M882,'sys inv movment rpt'!$N:$N,AQ$1)</f>
        <v>0</v>
      </c>
      <c r="AR882" s="86">
        <f>SUMIFS('sys inv movment rpt'!$M:$M,'sys inv movment rpt'!$L:$L,$M882,'sys inv movment rpt'!$N:$N,AR$1)</f>
        <v>0</v>
      </c>
      <c r="AS882" s="86">
        <f>SUMIFS('sys inv movment rpt'!$M:$M,'sys inv movment rpt'!$L:$L,$M882,'sys inv movment rpt'!$N:$N,AS$1)</f>
        <v>0</v>
      </c>
      <c r="AT882" s="86">
        <f>SUMIFS('sys inv movment rpt'!$M:$M,'sys inv movment rpt'!$L:$L,$M882,'sys inv movment rpt'!$N:$N,AT$1)</f>
        <v>0</v>
      </c>
      <c r="AU882" s="86">
        <f>SUMIFS('sys inv movment rpt'!$M:$M,'sys inv movment rpt'!$L:$L,$M882,'sys inv movment rpt'!$N:$N,AU$1)</f>
        <v>0</v>
      </c>
      <c r="AV882" s="86">
        <f>SUMIFS('sys inv movment rpt'!$M:$M,'sys inv movment rpt'!$L:$L,$M882,'sys inv movment rpt'!$N:$N,AV$1)</f>
        <v>0</v>
      </c>
      <c r="AW882" s="87" t="str">
        <f>IFERROR(VLOOKUP(A882,'sys-backorder details'!E:U,17,0),"-")</f>
        <v>-</v>
      </c>
      <c r="AX882" s="87" t="str">
        <f>IF(K882&gt;1,VLOOKUP(A882,'settings-routing'!A:I,9,0),"")</f>
        <v/>
      </c>
    </row>
    <row r="883" ht="12.75" hidden="1" customHeight="1">
      <c r="A883" s="28" t="s">
        <v>1891</v>
      </c>
      <c r="B883" s="28" t="s">
        <v>1892</v>
      </c>
      <c r="C883" s="50">
        <f t="shared" si="2"/>
        <v>0</v>
      </c>
      <c r="D883" s="80">
        <f>SUMIF('Stocks 101-111'!$J:$J,'item dashboard'!A883,'Stocks 101-111'!K:K)</f>
        <v>0</v>
      </c>
      <c r="E883" s="80">
        <f>SUMIF('Stocks 101-111'!$J:$J,'item dashboard'!A883,'Stocks 101-111'!$L:$L)</f>
        <v>0</v>
      </c>
      <c r="F883" s="81">
        <f t="shared" si="3"/>
        <v>0</v>
      </c>
      <c r="G883" s="82">
        <f t="shared" si="4"/>
        <v>0</v>
      </c>
      <c r="H883" s="50">
        <f>SUMIFS('sys-backorder details'!$M:$M,'sys-backorder details'!$E:$E,'item dashboard'!A883,'sys-backorder details'!$V:$V,"")</f>
        <v>0</v>
      </c>
      <c r="I883" s="83">
        <f>SUMIF('settings-routing'!$I:$I,'item dashboard'!A883,'settings-routing'!$O:$O)</f>
        <v>0</v>
      </c>
      <c r="J883" s="50">
        <f>SUMIFS('sys-backorder details'!$M:$M,'sys-backorder details'!$E:$E,'item dashboard'!A883,'sys-backorder details'!$V:$V,"Call off")</f>
        <v>0</v>
      </c>
      <c r="K883" s="84">
        <f t="shared" si="5"/>
        <v>0</v>
      </c>
      <c r="L883" s="84">
        <f>SUMIF('Production Plan'!$E:$E,'item dashboard'!A883,'Production Plan'!$N:$N)</f>
        <v>0</v>
      </c>
      <c r="M883" s="85" t="str">
        <f t="shared" si="6"/>
        <v>B-L501-BN29-500ml Brown Bottle</v>
      </c>
      <c r="N883" s="86">
        <f>SUMIFS('sys inv movment rpt'!$M:$M,'sys inv movment rpt'!$L:$L,$M883,'sys inv movment rpt'!$N:$N,N$1)</f>
        <v>0</v>
      </c>
      <c r="O883" s="86">
        <f>SUMIFS('sys inv movment rpt'!$M:$M,'sys inv movment rpt'!$L:$L,$M883,'sys inv movment rpt'!$N:$N,O$1)</f>
        <v>0</v>
      </c>
      <c r="P883" s="86">
        <f>SUMIFS('sys inv movment rpt'!$M:$M,'sys inv movment rpt'!$L:$L,$M883,'sys inv movment rpt'!$N:$N,P$1)</f>
        <v>0</v>
      </c>
      <c r="Q883" s="86">
        <f>SUMIFS('sys inv movment rpt'!$M:$M,'sys inv movment rpt'!$L:$L,$M883,'sys inv movment rpt'!$N:$N,Q$1)</f>
        <v>0</v>
      </c>
      <c r="R883" s="86">
        <f>SUMIFS('sys inv movment rpt'!$M:$M,'sys inv movment rpt'!$L:$L,$M883,'sys inv movment rpt'!$N:$N,R$1)</f>
        <v>0</v>
      </c>
      <c r="S883" s="86">
        <f>SUMIFS('sys inv movment rpt'!$M:$M,'sys inv movment rpt'!$L:$L,$M883,'sys inv movment rpt'!$N:$N,S$1)</f>
        <v>0</v>
      </c>
      <c r="T883" s="86">
        <f>SUMIFS('sys inv movment rpt'!$M:$M,'sys inv movment rpt'!$L:$L,$M883,'sys inv movment rpt'!$N:$N,T$1)</f>
        <v>0</v>
      </c>
      <c r="U883" s="86">
        <f>SUMIFS('sys inv movment rpt'!$M:$M,'sys inv movment rpt'!$L:$L,$M883,'sys inv movment rpt'!$N:$N,U$1)</f>
        <v>0</v>
      </c>
      <c r="V883" s="86">
        <f>SUMIFS('sys inv movment rpt'!$M:$M,'sys inv movment rpt'!$L:$L,$M883,'sys inv movment rpt'!$N:$N,V$1)</f>
        <v>0</v>
      </c>
      <c r="W883" s="86">
        <f>SUMIFS('sys inv movment rpt'!$M:$M,'sys inv movment rpt'!$L:$L,$M883,'sys inv movment rpt'!$N:$N,W$1)</f>
        <v>0</v>
      </c>
      <c r="X883" s="86">
        <f>SUMIFS('sys inv movment rpt'!$M:$M,'sys inv movment rpt'!$L:$L,$M883,'sys inv movment rpt'!$N:$N,X$1)</f>
        <v>0</v>
      </c>
      <c r="Y883" s="86">
        <f>SUMIFS('sys inv movment rpt'!$M:$M,'sys inv movment rpt'!$L:$L,$M883,'sys inv movment rpt'!$N:$N,Y$1)</f>
        <v>0</v>
      </c>
      <c r="Z883" s="86">
        <f>SUMIFS('sys inv movment rpt'!$M:$M,'sys inv movment rpt'!$L:$L,$M883,'sys inv movment rpt'!$N:$N,Z$1)</f>
        <v>0</v>
      </c>
      <c r="AA883" s="86">
        <f>SUMIFS('sys inv movment rpt'!$M:$M,'sys inv movment rpt'!$L:$L,$M883,'sys inv movment rpt'!$N:$N,AA$1)</f>
        <v>0</v>
      </c>
      <c r="AB883" s="86">
        <f>SUMIFS('sys inv movment rpt'!$M:$M,'sys inv movment rpt'!$L:$L,$M883,'sys inv movment rpt'!$N:$N,AB$1)</f>
        <v>0</v>
      </c>
      <c r="AC883" s="86">
        <f>SUMIFS('sys inv movment rpt'!$M:$M,'sys inv movment rpt'!$L:$L,$M883,'sys inv movment rpt'!$N:$N,AC$1)</f>
        <v>0</v>
      </c>
      <c r="AD883" s="86">
        <f>SUMIFS('sys inv movment rpt'!$M:$M,'sys inv movment rpt'!$L:$L,$M883,'sys inv movment rpt'!$N:$N,AD$1)</f>
        <v>0</v>
      </c>
      <c r="AE883" s="86">
        <f>SUMIFS('sys inv movment rpt'!$M:$M,'sys inv movment rpt'!$L:$L,$M883,'sys inv movment rpt'!$N:$N,AE$1)</f>
        <v>0</v>
      </c>
      <c r="AF883" s="86">
        <f>SUMIFS('sys inv movment rpt'!$M:$M,'sys inv movment rpt'!$L:$L,$M883,'sys inv movment rpt'!$N:$N,AF$1)</f>
        <v>0</v>
      </c>
      <c r="AG883" s="86">
        <f>SUMIFS('sys inv movment rpt'!$M:$M,'sys inv movment rpt'!$L:$L,$M883,'sys inv movment rpt'!$N:$N,AG$1)</f>
        <v>0</v>
      </c>
      <c r="AH883" s="86">
        <f>SUMIFS('sys inv movment rpt'!$M:$M,'sys inv movment rpt'!$L:$L,$M883,'sys inv movment rpt'!$N:$N,AH$1)</f>
        <v>0</v>
      </c>
      <c r="AI883" s="86">
        <f>SUMIFS('sys inv movment rpt'!$M:$M,'sys inv movment rpt'!$L:$L,$M883,'sys inv movment rpt'!$N:$N,AI$1)</f>
        <v>0</v>
      </c>
      <c r="AJ883" s="86">
        <f>SUMIFS('sys inv movment rpt'!$M:$M,'sys inv movment rpt'!$L:$L,$M883,'sys inv movment rpt'!$N:$N,AJ$1)</f>
        <v>0</v>
      </c>
      <c r="AK883" s="86">
        <f>SUMIFS('sys inv movment rpt'!$M:$M,'sys inv movment rpt'!$L:$L,$M883,'sys inv movment rpt'!$N:$N,AK$1)</f>
        <v>0</v>
      </c>
      <c r="AL883" s="86">
        <f>SUMIFS('sys inv movment rpt'!$M:$M,'sys inv movment rpt'!$L:$L,$M883,'sys inv movment rpt'!$N:$N,AL$1)</f>
        <v>0</v>
      </c>
      <c r="AM883" s="86">
        <f>SUMIFS('sys inv movment rpt'!$M:$M,'sys inv movment rpt'!$L:$L,$M883,'sys inv movment rpt'!$N:$N,AM$1)</f>
        <v>0</v>
      </c>
      <c r="AN883" s="86">
        <f>SUMIFS('sys inv movment rpt'!$M:$M,'sys inv movment rpt'!$L:$L,$M883,'sys inv movment rpt'!$N:$N,AN$1)</f>
        <v>0</v>
      </c>
      <c r="AO883" s="86">
        <f>SUMIFS('sys inv movment rpt'!$M:$M,'sys inv movment rpt'!$L:$L,$M883,'sys inv movment rpt'!$N:$N,AO$1)</f>
        <v>0</v>
      </c>
      <c r="AP883" s="86">
        <f>SUMIFS('sys inv movment rpt'!$M:$M,'sys inv movment rpt'!$L:$L,$M883,'sys inv movment rpt'!$N:$N,AP$1)</f>
        <v>0</v>
      </c>
      <c r="AQ883" s="86">
        <f>SUMIFS('sys inv movment rpt'!$M:$M,'sys inv movment rpt'!$L:$L,$M883,'sys inv movment rpt'!$N:$N,AQ$1)</f>
        <v>0</v>
      </c>
      <c r="AR883" s="86">
        <f>SUMIFS('sys inv movment rpt'!$M:$M,'sys inv movment rpt'!$L:$L,$M883,'sys inv movment rpt'!$N:$N,AR$1)</f>
        <v>0</v>
      </c>
      <c r="AS883" s="86">
        <f>SUMIFS('sys inv movment rpt'!$M:$M,'sys inv movment rpt'!$L:$L,$M883,'sys inv movment rpt'!$N:$N,AS$1)</f>
        <v>0</v>
      </c>
      <c r="AT883" s="86">
        <f>SUMIFS('sys inv movment rpt'!$M:$M,'sys inv movment rpt'!$L:$L,$M883,'sys inv movment rpt'!$N:$N,AT$1)</f>
        <v>0</v>
      </c>
      <c r="AU883" s="86">
        <f>SUMIFS('sys inv movment rpt'!$M:$M,'sys inv movment rpt'!$L:$L,$M883,'sys inv movment rpt'!$N:$N,AU$1)</f>
        <v>0</v>
      </c>
      <c r="AV883" s="86">
        <f>SUMIFS('sys inv movment rpt'!$M:$M,'sys inv movment rpt'!$L:$L,$M883,'sys inv movment rpt'!$N:$N,AV$1)</f>
        <v>0</v>
      </c>
      <c r="AW883" s="87" t="str">
        <f>IFERROR(VLOOKUP(A883,'sys-backorder details'!E:U,17,0),"-")</f>
        <v>-</v>
      </c>
      <c r="AX883" s="87" t="str">
        <f>IF(K883&gt;1,VLOOKUP(A883,'settings-routing'!A:I,9,0),"")</f>
        <v/>
      </c>
    </row>
    <row r="884" ht="12.75" hidden="1" customHeight="1">
      <c r="A884" s="28" t="s">
        <v>1893</v>
      </c>
      <c r="B884" s="28" t="s">
        <v>1894</v>
      </c>
      <c r="C884" s="50">
        <f t="shared" si="2"/>
        <v>0</v>
      </c>
      <c r="D884" s="80">
        <f>SUMIF('Stocks 101-111'!$J:$J,'item dashboard'!A884,'Stocks 101-111'!K:K)</f>
        <v>0</v>
      </c>
      <c r="E884" s="80">
        <f>SUMIF('Stocks 101-111'!$J:$J,'item dashboard'!A884,'Stocks 101-111'!$L:$L)</f>
        <v>0</v>
      </c>
      <c r="F884" s="81">
        <f t="shared" si="3"/>
        <v>0</v>
      </c>
      <c r="G884" s="82">
        <f t="shared" si="4"/>
        <v>0</v>
      </c>
      <c r="H884" s="50">
        <f>SUMIFS('sys-backorder details'!$M:$M,'sys-backorder details'!$E:$E,'item dashboard'!A884,'sys-backorder details'!$V:$V,"")</f>
        <v>0</v>
      </c>
      <c r="I884" s="83">
        <f>SUMIF('settings-routing'!$I:$I,'item dashboard'!A884,'settings-routing'!$O:$O)</f>
        <v>0</v>
      </c>
      <c r="J884" s="50">
        <f>SUMIFS('sys-backorder details'!$M:$M,'sys-backorder details'!$E:$E,'item dashboard'!A884,'sys-backorder details'!$V:$V,"Call off")</f>
        <v>0</v>
      </c>
      <c r="K884" s="84">
        <f t="shared" si="5"/>
        <v>0</v>
      </c>
      <c r="L884" s="84">
        <f>SUMIF('Production Plan'!$E:$E,'item dashboard'!A884,'Production Plan'!$N:$N)</f>
        <v>0</v>
      </c>
      <c r="M884" s="85" t="str">
        <f t="shared" si="6"/>
        <v>B-L501-GY29-500 ml Grey oil Bottle</v>
      </c>
      <c r="N884" s="86">
        <f>SUMIFS('sys inv movment rpt'!$M:$M,'sys inv movment rpt'!$L:$L,$M884,'sys inv movment rpt'!$N:$N,N$1)</f>
        <v>0</v>
      </c>
      <c r="O884" s="86">
        <f>SUMIFS('sys inv movment rpt'!$M:$M,'sys inv movment rpt'!$L:$L,$M884,'sys inv movment rpt'!$N:$N,O$1)</f>
        <v>0</v>
      </c>
      <c r="P884" s="86">
        <f>SUMIFS('sys inv movment rpt'!$M:$M,'sys inv movment rpt'!$L:$L,$M884,'sys inv movment rpt'!$N:$N,P$1)</f>
        <v>0</v>
      </c>
      <c r="Q884" s="86">
        <f>SUMIFS('sys inv movment rpt'!$M:$M,'sys inv movment rpt'!$L:$L,$M884,'sys inv movment rpt'!$N:$N,Q$1)</f>
        <v>0</v>
      </c>
      <c r="R884" s="86">
        <f>SUMIFS('sys inv movment rpt'!$M:$M,'sys inv movment rpt'!$L:$L,$M884,'sys inv movment rpt'!$N:$N,R$1)</f>
        <v>0</v>
      </c>
      <c r="S884" s="86">
        <f>SUMIFS('sys inv movment rpt'!$M:$M,'sys inv movment rpt'!$L:$L,$M884,'sys inv movment rpt'!$N:$N,S$1)</f>
        <v>0</v>
      </c>
      <c r="T884" s="86">
        <f>SUMIFS('sys inv movment rpt'!$M:$M,'sys inv movment rpt'!$L:$L,$M884,'sys inv movment rpt'!$N:$N,T$1)</f>
        <v>0</v>
      </c>
      <c r="U884" s="86">
        <f>SUMIFS('sys inv movment rpt'!$M:$M,'sys inv movment rpt'!$L:$L,$M884,'sys inv movment rpt'!$N:$N,U$1)</f>
        <v>0</v>
      </c>
      <c r="V884" s="86">
        <f>SUMIFS('sys inv movment rpt'!$M:$M,'sys inv movment rpt'!$L:$L,$M884,'sys inv movment rpt'!$N:$N,V$1)</f>
        <v>0</v>
      </c>
      <c r="W884" s="86">
        <f>SUMIFS('sys inv movment rpt'!$M:$M,'sys inv movment rpt'!$L:$L,$M884,'sys inv movment rpt'!$N:$N,W$1)</f>
        <v>0</v>
      </c>
      <c r="X884" s="86">
        <f>SUMIFS('sys inv movment rpt'!$M:$M,'sys inv movment rpt'!$L:$L,$M884,'sys inv movment rpt'!$N:$N,X$1)</f>
        <v>0</v>
      </c>
      <c r="Y884" s="86">
        <f>SUMIFS('sys inv movment rpt'!$M:$M,'sys inv movment rpt'!$L:$L,$M884,'sys inv movment rpt'!$N:$N,Y$1)</f>
        <v>0</v>
      </c>
      <c r="Z884" s="86">
        <f>SUMIFS('sys inv movment rpt'!$M:$M,'sys inv movment rpt'!$L:$L,$M884,'sys inv movment rpt'!$N:$N,Z$1)</f>
        <v>0</v>
      </c>
      <c r="AA884" s="86">
        <f>SUMIFS('sys inv movment rpt'!$M:$M,'sys inv movment rpt'!$L:$L,$M884,'sys inv movment rpt'!$N:$N,AA$1)</f>
        <v>0</v>
      </c>
      <c r="AB884" s="86">
        <f>SUMIFS('sys inv movment rpt'!$M:$M,'sys inv movment rpt'!$L:$L,$M884,'sys inv movment rpt'!$N:$N,AB$1)</f>
        <v>0</v>
      </c>
      <c r="AC884" s="86">
        <f>SUMIFS('sys inv movment rpt'!$M:$M,'sys inv movment rpt'!$L:$L,$M884,'sys inv movment rpt'!$N:$N,AC$1)</f>
        <v>0</v>
      </c>
      <c r="AD884" s="86">
        <f>SUMIFS('sys inv movment rpt'!$M:$M,'sys inv movment rpt'!$L:$L,$M884,'sys inv movment rpt'!$N:$N,AD$1)</f>
        <v>0</v>
      </c>
      <c r="AE884" s="86">
        <f>SUMIFS('sys inv movment rpt'!$M:$M,'sys inv movment rpt'!$L:$L,$M884,'sys inv movment rpt'!$N:$N,AE$1)</f>
        <v>0</v>
      </c>
      <c r="AF884" s="86">
        <f>SUMIFS('sys inv movment rpt'!$M:$M,'sys inv movment rpt'!$L:$L,$M884,'sys inv movment rpt'!$N:$N,AF$1)</f>
        <v>0</v>
      </c>
      <c r="AG884" s="86">
        <f>SUMIFS('sys inv movment rpt'!$M:$M,'sys inv movment rpt'!$L:$L,$M884,'sys inv movment rpt'!$N:$N,AG$1)</f>
        <v>0</v>
      </c>
      <c r="AH884" s="86">
        <f>SUMIFS('sys inv movment rpt'!$M:$M,'sys inv movment rpt'!$L:$L,$M884,'sys inv movment rpt'!$N:$N,AH$1)</f>
        <v>0</v>
      </c>
      <c r="AI884" s="86">
        <f>SUMIFS('sys inv movment rpt'!$M:$M,'sys inv movment rpt'!$L:$L,$M884,'sys inv movment rpt'!$N:$N,AI$1)</f>
        <v>0</v>
      </c>
      <c r="AJ884" s="86">
        <f>SUMIFS('sys inv movment rpt'!$M:$M,'sys inv movment rpt'!$L:$L,$M884,'sys inv movment rpt'!$N:$N,AJ$1)</f>
        <v>0</v>
      </c>
      <c r="AK884" s="86">
        <f>SUMIFS('sys inv movment rpt'!$M:$M,'sys inv movment rpt'!$L:$L,$M884,'sys inv movment rpt'!$N:$N,AK$1)</f>
        <v>0</v>
      </c>
      <c r="AL884" s="86">
        <f>SUMIFS('sys inv movment rpt'!$M:$M,'sys inv movment rpt'!$L:$L,$M884,'sys inv movment rpt'!$N:$N,AL$1)</f>
        <v>0</v>
      </c>
      <c r="AM884" s="86">
        <f>SUMIFS('sys inv movment rpt'!$M:$M,'sys inv movment rpt'!$L:$L,$M884,'sys inv movment rpt'!$N:$N,AM$1)</f>
        <v>0</v>
      </c>
      <c r="AN884" s="86">
        <f>SUMIFS('sys inv movment rpt'!$M:$M,'sys inv movment rpt'!$L:$L,$M884,'sys inv movment rpt'!$N:$N,AN$1)</f>
        <v>0</v>
      </c>
      <c r="AO884" s="86">
        <f>SUMIFS('sys inv movment rpt'!$M:$M,'sys inv movment rpt'!$L:$L,$M884,'sys inv movment rpt'!$N:$N,AO$1)</f>
        <v>0</v>
      </c>
      <c r="AP884" s="86">
        <f>SUMIFS('sys inv movment rpt'!$M:$M,'sys inv movment rpt'!$L:$L,$M884,'sys inv movment rpt'!$N:$N,AP$1)</f>
        <v>0</v>
      </c>
      <c r="AQ884" s="86">
        <f>SUMIFS('sys inv movment rpt'!$M:$M,'sys inv movment rpt'!$L:$L,$M884,'sys inv movment rpt'!$N:$N,AQ$1)</f>
        <v>0</v>
      </c>
      <c r="AR884" s="86">
        <f>SUMIFS('sys inv movment rpt'!$M:$M,'sys inv movment rpt'!$L:$L,$M884,'sys inv movment rpt'!$N:$N,AR$1)</f>
        <v>0</v>
      </c>
      <c r="AS884" s="86">
        <f>SUMIFS('sys inv movment rpt'!$M:$M,'sys inv movment rpt'!$L:$L,$M884,'sys inv movment rpt'!$N:$N,AS$1)</f>
        <v>0</v>
      </c>
      <c r="AT884" s="86">
        <f>SUMIFS('sys inv movment rpt'!$M:$M,'sys inv movment rpt'!$L:$L,$M884,'sys inv movment rpt'!$N:$N,AT$1)</f>
        <v>0</v>
      </c>
      <c r="AU884" s="86">
        <f>SUMIFS('sys inv movment rpt'!$M:$M,'sys inv movment rpt'!$L:$L,$M884,'sys inv movment rpt'!$N:$N,AU$1)</f>
        <v>0</v>
      </c>
      <c r="AV884" s="86">
        <f>SUMIFS('sys inv movment rpt'!$M:$M,'sys inv movment rpt'!$L:$L,$M884,'sys inv movment rpt'!$N:$N,AV$1)</f>
        <v>0</v>
      </c>
      <c r="AW884" s="87" t="str">
        <f>IFERROR(VLOOKUP(A884,'sys-backorder details'!E:U,17,0),"-")</f>
        <v>-</v>
      </c>
      <c r="AX884" s="87" t="str">
        <f>IF(K884&gt;1,VLOOKUP(A884,'settings-routing'!A:I,9,0),"")</f>
        <v/>
      </c>
    </row>
    <row r="885" ht="12.75" hidden="1" customHeight="1">
      <c r="A885" s="50" t="s">
        <v>1895</v>
      </c>
      <c r="B885" s="50" t="s">
        <v>1841</v>
      </c>
      <c r="C885" s="50">
        <f t="shared" si="2"/>
        <v>1315</v>
      </c>
      <c r="D885" s="80">
        <f>SUMIF('Stocks 101-111'!$J:$J,'item dashboard'!A885,'Stocks 101-111'!K:K)</f>
        <v>1315</v>
      </c>
      <c r="E885" s="80">
        <f>SUMIF('Stocks 101-111'!$J:$J,'item dashboard'!A885,'Stocks 101-111'!$L:$L)</f>
        <v>0</v>
      </c>
      <c r="F885" s="81">
        <f t="shared" si="3"/>
        <v>0</v>
      </c>
      <c r="G885" s="82">
        <f t="shared" si="4"/>
        <v>0.2571428571</v>
      </c>
      <c r="H885" s="50">
        <f>SUMIFS('sys-backorder details'!$M:$M,'sys-backorder details'!$E:$E,'item dashboard'!A885,'sys-backorder details'!$V:$V,"")</f>
        <v>0</v>
      </c>
      <c r="I885" s="83">
        <f>SUMIF('settings-routing'!$I:$I,'item dashboard'!A885,'settings-routing'!$O:$O)</f>
        <v>0</v>
      </c>
      <c r="J885" s="50">
        <f>SUMIFS('sys-backorder details'!$M:$M,'sys-backorder details'!$E:$E,'item dashboard'!A885,'sys-backorder details'!$V:$V,"Call off")</f>
        <v>0</v>
      </c>
      <c r="K885" s="84">
        <f t="shared" si="5"/>
        <v>-1315</v>
      </c>
      <c r="L885" s="84">
        <f>SUMIF('Production Plan'!$E:$E,'item dashboard'!A885,'Production Plan'!$N:$N)</f>
        <v>0</v>
      </c>
      <c r="M885" s="85" t="str">
        <f t="shared" si="6"/>
        <v>B-L502-ANY170-5 Ltr. Coloured jerrycan</v>
      </c>
      <c r="N885" s="86">
        <f>SUMIFS('sys inv movment rpt'!$M:$M,'sys inv movment rpt'!$L:$L,$M885,'sys inv movment rpt'!$N:$N,N$1)</f>
        <v>300</v>
      </c>
      <c r="O885" s="86">
        <f>SUMIFS('sys inv movment rpt'!$M:$M,'sys inv movment rpt'!$L:$L,$M885,'sys inv movment rpt'!$N:$N,O$1)</f>
        <v>0</v>
      </c>
      <c r="P885" s="86">
        <f>SUMIFS('sys inv movment rpt'!$M:$M,'sys inv movment rpt'!$L:$L,$M885,'sys inv movment rpt'!$N:$N,P$1)</f>
        <v>0</v>
      </c>
      <c r="Q885" s="86">
        <f>SUMIFS('sys inv movment rpt'!$M:$M,'sys inv movment rpt'!$L:$L,$M885,'sys inv movment rpt'!$N:$N,Q$1)</f>
        <v>0</v>
      </c>
      <c r="R885" s="86">
        <f>SUMIFS('sys inv movment rpt'!$M:$M,'sys inv movment rpt'!$L:$L,$M885,'sys inv movment rpt'!$N:$N,R$1)</f>
        <v>40</v>
      </c>
      <c r="S885" s="86">
        <f>SUMIFS('sys inv movment rpt'!$M:$M,'sys inv movment rpt'!$L:$L,$M885,'sys inv movment rpt'!$N:$N,S$1)</f>
        <v>0</v>
      </c>
      <c r="T885" s="86">
        <f>SUMIFS('sys inv movment rpt'!$M:$M,'sys inv movment rpt'!$L:$L,$M885,'sys inv movment rpt'!$N:$N,T$1)</f>
        <v>0</v>
      </c>
      <c r="U885" s="86">
        <f>SUMIFS('sys inv movment rpt'!$M:$M,'sys inv movment rpt'!$L:$L,$M885,'sys inv movment rpt'!$N:$N,U$1)</f>
        <v>0</v>
      </c>
      <c r="V885" s="86">
        <f>SUMIFS('sys inv movment rpt'!$M:$M,'sys inv movment rpt'!$L:$L,$M885,'sys inv movment rpt'!$N:$N,V$1)</f>
        <v>0</v>
      </c>
      <c r="W885" s="86">
        <f>SUMIFS('sys inv movment rpt'!$M:$M,'sys inv movment rpt'!$L:$L,$M885,'sys inv movment rpt'!$N:$N,W$1)</f>
        <v>40</v>
      </c>
      <c r="X885" s="86">
        <f>SUMIFS('sys inv movment rpt'!$M:$M,'sys inv movment rpt'!$L:$L,$M885,'sys inv movment rpt'!$N:$N,X$1)</f>
        <v>0</v>
      </c>
      <c r="Y885" s="86">
        <f>SUMIFS('sys inv movment rpt'!$M:$M,'sys inv movment rpt'!$L:$L,$M885,'sys inv movment rpt'!$N:$N,Y$1)</f>
        <v>0</v>
      </c>
      <c r="Z885" s="86">
        <f>SUMIFS('sys inv movment rpt'!$M:$M,'sys inv movment rpt'!$L:$L,$M885,'sys inv movment rpt'!$N:$N,Z$1)</f>
        <v>0</v>
      </c>
      <c r="AA885" s="86">
        <f>SUMIFS('sys inv movment rpt'!$M:$M,'sys inv movment rpt'!$L:$L,$M885,'sys inv movment rpt'!$N:$N,AA$1)</f>
        <v>60</v>
      </c>
      <c r="AB885" s="86">
        <f>SUMIFS('sys inv movment rpt'!$M:$M,'sys inv movment rpt'!$L:$L,$M885,'sys inv movment rpt'!$N:$N,AB$1)</f>
        <v>0</v>
      </c>
      <c r="AC885" s="86">
        <f>SUMIFS('sys inv movment rpt'!$M:$M,'sys inv movment rpt'!$L:$L,$M885,'sys inv movment rpt'!$N:$N,AC$1)</f>
        <v>0</v>
      </c>
      <c r="AD885" s="86">
        <f>SUMIFS('sys inv movment rpt'!$M:$M,'sys inv movment rpt'!$L:$L,$M885,'sys inv movment rpt'!$N:$N,AD$1)</f>
        <v>0</v>
      </c>
      <c r="AE885" s="86">
        <f>SUMIFS('sys inv movment rpt'!$M:$M,'sys inv movment rpt'!$L:$L,$M885,'sys inv movment rpt'!$N:$N,AE$1)</f>
        <v>0</v>
      </c>
      <c r="AF885" s="86">
        <f>SUMIFS('sys inv movment rpt'!$M:$M,'sys inv movment rpt'!$L:$L,$M885,'sys inv movment rpt'!$N:$N,AF$1)</f>
        <v>0</v>
      </c>
      <c r="AG885" s="86">
        <f>SUMIFS('sys inv movment rpt'!$M:$M,'sys inv movment rpt'!$L:$L,$M885,'sys inv movment rpt'!$N:$N,AG$1)</f>
        <v>0</v>
      </c>
      <c r="AH885" s="86">
        <f>SUMIFS('sys inv movment rpt'!$M:$M,'sys inv movment rpt'!$L:$L,$M885,'sys inv movment rpt'!$N:$N,AH$1)</f>
        <v>0</v>
      </c>
      <c r="AI885" s="86">
        <f>SUMIFS('sys inv movment rpt'!$M:$M,'sys inv movment rpt'!$L:$L,$M885,'sys inv movment rpt'!$N:$N,AI$1)</f>
        <v>500</v>
      </c>
      <c r="AJ885" s="86">
        <f>SUMIFS('sys inv movment rpt'!$M:$M,'sys inv movment rpt'!$L:$L,$M885,'sys inv movment rpt'!$N:$N,AJ$1)</f>
        <v>20</v>
      </c>
      <c r="AK885" s="86">
        <f>SUMIFS('sys inv movment rpt'!$M:$M,'sys inv movment rpt'!$L:$L,$M885,'sys inv movment rpt'!$N:$N,AK$1)</f>
        <v>0</v>
      </c>
      <c r="AL885" s="86">
        <f>SUMIFS('sys inv movment rpt'!$M:$M,'sys inv movment rpt'!$L:$L,$M885,'sys inv movment rpt'!$N:$N,AL$1)</f>
        <v>0</v>
      </c>
      <c r="AM885" s="86">
        <f>SUMIFS('sys inv movment rpt'!$M:$M,'sys inv movment rpt'!$L:$L,$M885,'sys inv movment rpt'!$N:$N,AM$1)</f>
        <v>0</v>
      </c>
      <c r="AN885" s="86">
        <f>SUMIFS('sys inv movment rpt'!$M:$M,'sys inv movment rpt'!$L:$L,$M885,'sys inv movment rpt'!$N:$N,AN$1)</f>
        <v>20</v>
      </c>
      <c r="AO885" s="86">
        <f>SUMIFS('sys inv movment rpt'!$M:$M,'sys inv movment rpt'!$L:$L,$M885,'sys inv movment rpt'!$N:$N,AO$1)</f>
        <v>0</v>
      </c>
      <c r="AP885" s="86">
        <f>SUMIFS('sys inv movment rpt'!$M:$M,'sys inv movment rpt'!$L:$L,$M885,'sys inv movment rpt'!$N:$N,AP$1)</f>
        <v>0</v>
      </c>
      <c r="AQ885" s="86">
        <f>SUMIFS('sys inv movment rpt'!$M:$M,'sys inv movment rpt'!$L:$L,$M885,'sys inv movment rpt'!$N:$N,AQ$1)</f>
        <v>0</v>
      </c>
      <c r="AR885" s="86">
        <f>SUMIFS('sys inv movment rpt'!$M:$M,'sys inv movment rpt'!$L:$L,$M885,'sys inv movment rpt'!$N:$N,AR$1)</f>
        <v>100</v>
      </c>
      <c r="AS885" s="86">
        <f>SUMIFS('sys inv movment rpt'!$M:$M,'sys inv movment rpt'!$L:$L,$M885,'sys inv movment rpt'!$N:$N,AS$1)</f>
        <v>20</v>
      </c>
      <c r="AT885" s="86">
        <f>SUMIFS('sys inv movment rpt'!$M:$M,'sys inv movment rpt'!$L:$L,$M885,'sys inv movment rpt'!$N:$N,AT$1)</f>
        <v>0</v>
      </c>
      <c r="AU885" s="86">
        <f>SUMIFS('sys inv movment rpt'!$M:$M,'sys inv movment rpt'!$L:$L,$M885,'sys inv movment rpt'!$N:$N,AU$1)</f>
        <v>0</v>
      </c>
      <c r="AV885" s="86">
        <f>SUMIFS('sys inv movment rpt'!$M:$M,'sys inv movment rpt'!$L:$L,$M885,'sys inv movment rpt'!$N:$N,AV$1)</f>
        <v>0</v>
      </c>
      <c r="AW885" s="87" t="str">
        <f>IFERROR(VLOOKUP(A885,'sys-backorder details'!E:U,17,0),"-")</f>
        <v>-</v>
      </c>
      <c r="AX885" s="87" t="str">
        <f>IF(K885&gt;1,VLOOKUP(A885,'settings-routing'!A:I,9,0),"")</f>
        <v/>
      </c>
    </row>
    <row r="886" ht="12.75" hidden="1" customHeight="1">
      <c r="A886" s="15" t="s">
        <v>1896</v>
      </c>
      <c r="B886" s="15" t="s">
        <v>1897</v>
      </c>
      <c r="C886" s="50">
        <f t="shared" si="2"/>
        <v>4032</v>
      </c>
      <c r="D886" s="80">
        <f>SUMIF('Stocks 101-111'!$J:$J,'item dashboard'!A886,'Stocks 101-111'!K:K)</f>
        <v>4032</v>
      </c>
      <c r="E886" s="80">
        <f>SUMIF('Stocks 101-111'!$J:$J,'item dashboard'!A886,'Stocks 101-111'!$L:$L)</f>
        <v>0</v>
      </c>
      <c r="F886" s="81">
        <f t="shared" si="3"/>
        <v>0</v>
      </c>
      <c r="G886" s="82">
        <f t="shared" si="4"/>
        <v>0</v>
      </c>
      <c r="H886" s="50">
        <f>SUMIFS('sys-backorder details'!$M:$M,'sys-backorder details'!$E:$E,'item dashboard'!A886,'sys-backorder details'!$V:$V,"")</f>
        <v>0</v>
      </c>
      <c r="I886" s="83">
        <f>SUMIF('settings-routing'!$I:$I,'item dashboard'!A886,'settings-routing'!$O:$O)</f>
        <v>0</v>
      </c>
      <c r="J886" s="50">
        <f>SUMIFS('sys-backorder details'!$M:$M,'sys-backorder details'!$E:$E,'item dashboard'!A886,'sys-backorder details'!$V:$V,"Call off")</f>
        <v>0</v>
      </c>
      <c r="K886" s="84">
        <f t="shared" si="5"/>
        <v>-4032</v>
      </c>
      <c r="L886" s="84">
        <f>SUMIF('Production Plan'!$E:$E,'item dashboard'!A886,'Production Plan'!$N:$N)</f>
        <v>0</v>
      </c>
      <c r="M886" s="85" t="str">
        <f t="shared" si="6"/>
        <v>B-L50-Y35-500 ml Yellow Oil Bottle</v>
      </c>
      <c r="N886" s="86">
        <f>SUMIFS('sys inv movment rpt'!$M:$M,'sys inv movment rpt'!$L:$L,$M886,'sys inv movment rpt'!$N:$N,N$1)</f>
        <v>0</v>
      </c>
      <c r="O886" s="86">
        <f>SUMIFS('sys inv movment rpt'!$M:$M,'sys inv movment rpt'!$L:$L,$M886,'sys inv movment rpt'!$N:$N,O$1)</f>
        <v>0</v>
      </c>
      <c r="P886" s="86">
        <f>SUMIFS('sys inv movment rpt'!$M:$M,'sys inv movment rpt'!$L:$L,$M886,'sys inv movment rpt'!$N:$N,P$1)</f>
        <v>0</v>
      </c>
      <c r="Q886" s="86">
        <f>SUMIFS('sys inv movment rpt'!$M:$M,'sys inv movment rpt'!$L:$L,$M886,'sys inv movment rpt'!$N:$N,Q$1)</f>
        <v>0</v>
      </c>
      <c r="R886" s="86">
        <f>SUMIFS('sys inv movment rpt'!$M:$M,'sys inv movment rpt'!$L:$L,$M886,'sys inv movment rpt'!$N:$N,R$1)</f>
        <v>0</v>
      </c>
      <c r="S886" s="86">
        <f>SUMIFS('sys inv movment rpt'!$M:$M,'sys inv movment rpt'!$L:$L,$M886,'sys inv movment rpt'!$N:$N,S$1)</f>
        <v>0</v>
      </c>
      <c r="T886" s="86">
        <f>SUMIFS('sys inv movment rpt'!$M:$M,'sys inv movment rpt'!$L:$L,$M886,'sys inv movment rpt'!$N:$N,T$1)</f>
        <v>0</v>
      </c>
      <c r="U886" s="86">
        <f>SUMIFS('sys inv movment rpt'!$M:$M,'sys inv movment rpt'!$L:$L,$M886,'sys inv movment rpt'!$N:$N,U$1)</f>
        <v>0</v>
      </c>
      <c r="V886" s="86">
        <f>SUMIFS('sys inv movment rpt'!$M:$M,'sys inv movment rpt'!$L:$L,$M886,'sys inv movment rpt'!$N:$N,V$1)</f>
        <v>0</v>
      </c>
      <c r="W886" s="86">
        <f>SUMIFS('sys inv movment rpt'!$M:$M,'sys inv movment rpt'!$L:$L,$M886,'sys inv movment rpt'!$N:$N,W$1)</f>
        <v>0</v>
      </c>
      <c r="X886" s="86">
        <f>SUMIFS('sys inv movment rpt'!$M:$M,'sys inv movment rpt'!$L:$L,$M886,'sys inv movment rpt'!$N:$N,X$1)</f>
        <v>0</v>
      </c>
      <c r="Y886" s="86">
        <f>SUMIFS('sys inv movment rpt'!$M:$M,'sys inv movment rpt'!$L:$L,$M886,'sys inv movment rpt'!$N:$N,Y$1)</f>
        <v>0</v>
      </c>
      <c r="Z886" s="86">
        <f>SUMIFS('sys inv movment rpt'!$M:$M,'sys inv movment rpt'!$L:$L,$M886,'sys inv movment rpt'!$N:$N,Z$1)</f>
        <v>0</v>
      </c>
      <c r="AA886" s="86">
        <f>SUMIFS('sys inv movment rpt'!$M:$M,'sys inv movment rpt'!$L:$L,$M886,'sys inv movment rpt'!$N:$N,AA$1)</f>
        <v>0</v>
      </c>
      <c r="AB886" s="86">
        <f>SUMIFS('sys inv movment rpt'!$M:$M,'sys inv movment rpt'!$L:$L,$M886,'sys inv movment rpt'!$N:$N,AB$1)</f>
        <v>0</v>
      </c>
      <c r="AC886" s="86">
        <f>SUMIFS('sys inv movment rpt'!$M:$M,'sys inv movment rpt'!$L:$L,$M886,'sys inv movment rpt'!$N:$N,AC$1)</f>
        <v>0</v>
      </c>
      <c r="AD886" s="86">
        <f>SUMIFS('sys inv movment rpt'!$M:$M,'sys inv movment rpt'!$L:$L,$M886,'sys inv movment rpt'!$N:$N,AD$1)</f>
        <v>0</v>
      </c>
      <c r="AE886" s="86">
        <f>SUMIFS('sys inv movment rpt'!$M:$M,'sys inv movment rpt'!$L:$L,$M886,'sys inv movment rpt'!$N:$N,AE$1)</f>
        <v>0</v>
      </c>
      <c r="AF886" s="86">
        <f>SUMIFS('sys inv movment rpt'!$M:$M,'sys inv movment rpt'!$L:$L,$M886,'sys inv movment rpt'!$N:$N,AF$1)</f>
        <v>0</v>
      </c>
      <c r="AG886" s="86">
        <f>SUMIFS('sys inv movment rpt'!$M:$M,'sys inv movment rpt'!$L:$L,$M886,'sys inv movment rpt'!$N:$N,AG$1)</f>
        <v>0</v>
      </c>
      <c r="AH886" s="86">
        <f>SUMIFS('sys inv movment rpt'!$M:$M,'sys inv movment rpt'!$L:$L,$M886,'sys inv movment rpt'!$N:$N,AH$1)</f>
        <v>0</v>
      </c>
      <c r="AI886" s="86">
        <f>SUMIFS('sys inv movment rpt'!$M:$M,'sys inv movment rpt'!$L:$L,$M886,'sys inv movment rpt'!$N:$N,AI$1)</f>
        <v>0</v>
      </c>
      <c r="AJ886" s="86">
        <f>SUMIFS('sys inv movment rpt'!$M:$M,'sys inv movment rpt'!$L:$L,$M886,'sys inv movment rpt'!$N:$N,AJ$1)</f>
        <v>0</v>
      </c>
      <c r="AK886" s="86">
        <f>SUMIFS('sys inv movment rpt'!$M:$M,'sys inv movment rpt'!$L:$L,$M886,'sys inv movment rpt'!$N:$N,AK$1)</f>
        <v>0</v>
      </c>
      <c r="AL886" s="86">
        <f>SUMIFS('sys inv movment rpt'!$M:$M,'sys inv movment rpt'!$L:$L,$M886,'sys inv movment rpt'!$N:$N,AL$1)</f>
        <v>0</v>
      </c>
      <c r="AM886" s="86">
        <f>SUMIFS('sys inv movment rpt'!$M:$M,'sys inv movment rpt'!$L:$L,$M886,'sys inv movment rpt'!$N:$N,AM$1)</f>
        <v>0</v>
      </c>
      <c r="AN886" s="86">
        <f>SUMIFS('sys inv movment rpt'!$M:$M,'sys inv movment rpt'!$L:$L,$M886,'sys inv movment rpt'!$N:$N,AN$1)</f>
        <v>0</v>
      </c>
      <c r="AO886" s="86">
        <f>SUMIFS('sys inv movment rpt'!$M:$M,'sys inv movment rpt'!$L:$L,$M886,'sys inv movment rpt'!$N:$N,AO$1)</f>
        <v>0</v>
      </c>
      <c r="AP886" s="86">
        <f>SUMIFS('sys inv movment rpt'!$M:$M,'sys inv movment rpt'!$L:$L,$M886,'sys inv movment rpt'!$N:$N,AP$1)</f>
        <v>0</v>
      </c>
      <c r="AQ886" s="86">
        <f>SUMIFS('sys inv movment rpt'!$M:$M,'sys inv movment rpt'!$L:$L,$M886,'sys inv movment rpt'!$N:$N,AQ$1)</f>
        <v>0</v>
      </c>
      <c r="AR886" s="86">
        <f>SUMIFS('sys inv movment rpt'!$M:$M,'sys inv movment rpt'!$L:$L,$M886,'sys inv movment rpt'!$N:$N,AR$1)</f>
        <v>0</v>
      </c>
      <c r="AS886" s="86">
        <f>SUMIFS('sys inv movment rpt'!$M:$M,'sys inv movment rpt'!$L:$L,$M886,'sys inv movment rpt'!$N:$N,AS$1)</f>
        <v>0</v>
      </c>
      <c r="AT886" s="86">
        <f>SUMIFS('sys inv movment rpt'!$M:$M,'sys inv movment rpt'!$L:$L,$M886,'sys inv movment rpt'!$N:$N,AT$1)</f>
        <v>0</v>
      </c>
      <c r="AU886" s="86">
        <f>SUMIFS('sys inv movment rpt'!$M:$M,'sys inv movment rpt'!$L:$L,$M886,'sys inv movment rpt'!$N:$N,AU$1)</f>
        <v>0</v>
      </c>
      <c r="AV886" s="86">
        <f>SUMIFS('sys inv movment rpt'!$M:$M,'sys inv movment rpt'!$L:$L,$M886,'sys inv movment rpt'!$N:$N,AV$1)</f>
        <v>0</v>
      </c>
      <c r="AW886" s="87" t="str">
        <f>IFERROR(VLOOKUP(A886,'sys-backorder details'!E:U,17,0),"-")</f>
        <v>-</v>
      </c>
      <c r="AX886" s="87" t="str">
        <f>IF(K886&gt;1,VLOOKUP(A886,'settings-routing'!A:I,9,0),"")</f>
        <v/>
      </c>
    </row>
    <row r="887" ht="12.75" hidden="1" customHeight="1">
      <c r="A887" s="50" t="s">
        <v>1898</v>
      </c>
      <c r="B887" s="50" t="s">
        <v>1325</v>
      </c>
      <c r="C887" s="50">
        <f t="shared" si="2"/>
        <v>2448</v>
      </c>
      <c r="D887" s="80">
        <f>SUMIF('Stocks 101-111'!$J:$J,'item dashboard'!A887,'Stocks 101-111'!K:K)</f>
        <v>2448</v>
      </c>
      <c r="E887" s="80">
        <f>SUMIF('Stocks 101-111'!$J:$J,'item dashboard'!A887,'Stocks 101-111'!$L:$L)</f>
        <v>0</v>
      </c>
      <c r="F887" s="81">
        <f t="shared" si="3"/>
        <v>0</v>
      </c>
      <c r="G887" s="82">
        <f t="shared" si="4"/>
        <v>0</v>
      </c>
      <c r="H887" s="50">
        <f>SUMIFS('sys-backorder details'!$M:$M,'sys-backorder details'!$E:$E,'item dashboard'!A887,'sys-backorder details'!$V:$V,"")</f>
        <v>0</v>
      </c>
      <c r="I887" s="83">
        <f>SUMIF('settings-routing'!$I:$I,'item dashboard'!A887,'settings-routing'!$O:$O)</f>
        <v>0</v>
      </c>
      <c r="J887" s="50">
        <f>SUMIFS('sys-backorder details'!$M:$M,'sys-backorder details'!$E:$E,'item dashboard'!A887,'sys-backorder details'!$V:$V,"Call off")</f>
        <v>0</v>
      </c>
      <c r="K887" s="84">
        <f t="shared" si="5"/>
        <v>-2448</v>
      </c>
      <c r="L887" s="84">
        <f>SUMIF('Production Plan'!$E:$E,'item dashboard'!A887,'Production Plan'!$N:$N)</f>
        <v>0</v>
      </c>
      <c r="M887" s="85" t="str">
        <f t="shared" si="6"/>
        <v>B-L5SQ-O30-500 ml Orange Bottle</v>
      </c>
      <c r="N887" s="86">
        <f>SUMIFS('sys inv movment rpt'!$M:$M,'sys inv movment rpt'!$L:$L,$M887,'sys inv movment rpt'!$N:$N,N$1)</f>
        <v>0</v>
      </c>
      <c r="O887" s="86">
        <f>SUMIFS('sys inv movment rpt'!$M:$M,'sys inv movment rpt'!$L:$L,$M887,'sys inv movment rpt'!$N:$N,O$1)</f>
        <v>0</v>
      </c>
      <c r="P887" s="86">
        <f>SUMIFS('sys inv movment rpt'!$M:$M,'sys inv movment rpt'!$L:$L,$M887,'sys inv movment rpt'!$N:$N,P$1)</f>
        <v>0</v>
      </c>
      <c r="Q887" s="86">
        <f>SUMIFS('sys inv movment rpt'!$M:$M,'sys inv movment rpt'!$L:$L,$M887,'sys inv movment rpt'!$N:$N,Q$1)</f>
        <v>0</v>
      </c>
      <c r="R887" s="86">
        <f>SUMIFS('sys inv movment rpt'!$M:$M,'sys inv movment rpt'!$L:$L,$M887,'sys inv movment rpt'!$N:$N,R$1)</f>
        <v>0</v>
      </c>
      <c r="S887" s="86">
        <f>SUMIFS('sys inv movment rpt'!$M:$M,'sys inv movment rpt'!$L:$L,$M887,'sys inv movment rpt'!$N:$N,S$1)</f>
        <v>0</v>
      </c>
      <c r="T887" s="86">
        <f>SUMIFS('sys inv movment rpt'!$M:$M,'sys inv movment rpt'!$L:$L,$M887,'sys inv movment rpt'!$N:$N,T$1)</f>
        <v>0</v>
      </c>
      <c r="U887" s="86">
        <f>SUMIFS('sys inv movment rpt'!$M:$M,'sys inv movment rpt'!$L:$L,$M887,'sys inv movment rpt'!$N:$N,U$1)</f>
        <v>0</v>
      </c>
      <c r="V887" s="86">
        <f>SUMIFS('sys inv movment rpt'!$M:$M,'sys inv movment rpt'!$L:$L,$M887,'sys inv movment rpt'!$N:$N,V$1)</f>
        <v>0</v>
      </c>
      <c r="W887" s="86">
        <f>SUMIFS('sys inv movment rpt'!$M:$M,'sys inv movment rpt'!$L:$L,$M887,'sys inv movment rpt'!$N:$N,W$1)</f>
        <v>0</v>
      </c>
      <c r="X887" s="86">
        <f>SUMIFS('sys inv movment rpt'!$M:$M,'sys inv movment rpt'!$L:$L,$M887,'sys inv movment rpt'!$N:$N,X$1)</f>
        <v>0</v>
      </c>
      <c r="Y887" s="86">
        <f>SUMIFS('sys inv movment rpt'!$M:$M,'sys inv movment rpt'!$L:$L,$M887,'sys inv movment rpt'!$N:$N,Y$1)</f>
        <v>0</v>
      </c>
      <c r="Z887" s="86">
        <f>SUMIFS('sys inv movment rpt'!$M:$M,'sys inv movment rpt'!$L:$L,$M887,'sys inv movment rpt'!$N:$N,Z$1)</f>
        <v>0</v>
      </c>
      <c r="AA887" s="86">
        <f>SUMIFS('sys inv movment rpt'!$M:$M,'sys inv movment rpt'!$L:$L,$M887,'sys inv movment rpt'!$N:$N,AA$1)</f>
        <v>0</v>
      </c>
      <c r="AB887" s="86">
        <f>SUMIFS('sys inv movment rpt'!$M:$M,'sys inv movment rpt'!$L:$L,$M887,'sys inv movment rpt'!$N:$N,AB$1)</f>
        <v>0</v>
      </c>
      <c r="AC887" s="86">
        <f>SUMIFS('sys inv movment rpt'!$M:$M,'sys inv movment rpt'!$L:$L,$M887,'sys inv movment rpt'!$N:$N,AC$1)</f>
        <v>0</v>
      </c>
      <c r="AD887" s="86">
        <f>SUMIFS('sys inv movment rpt'!$M:$M,'sys inv movment rpt'!$L:$L,$M887,'sys inv movment rpt'!$N:$N,AD$1)</f>
        <v>0</v>
      </c>
      <c r="AE887" s="86">
        <f>SUMIFS('sys inv movment rpt'!$M:$M,'sys inv movment rpt'!$L:$L,$M887,'sys inv movment rpt'!$N:$N,AE$1)</f>
        <v>0</v>
      </c>
      <c r="AF887" s="86">
        <f>SUMIFS('sys inv movment rpt'!$M:$M,'sys inv movment rpt'!$L:$L,$M887,'sys inv movment rpt'!$N:$N,AF$1)</f>
        <v>0</v>
      </c>
      <c r="AG887" s="86">
        <f>SUMIFS('sys inv movment rpt'!$M:$M,'sys inv movment rpt'!$L:$L,$M887,'sys inv movment rpt'!$N:$N,AG$1)</f>
        <v>0</v>
      </c>
      <c r="AH887" s="86">
        <f>SUMIFS('sys inv movment rpt'!$M:$M,'sys inv movment rpt'!$L:$L,$M887,'sys inv movment rpt'!$N:$N,AH$1)</f>
        <v>0</v>
      </c>
      <c r="AI887" s="86">
        <f>SUMIFS('sys inv movment rpt'!$M:$M,'sys inv movment rpt'!$L:$L,$M887,'sys inv movment rpt'!$N:$N,AI$1)</f>
        <v>0</v>
      </c>
      <c r="AJ887" s="86">
        <f>SUMIFS('sys inv movment rpt'!$M:$M,'sys inv movment rpt'!$L:$L,$M887,'sys inv movment rpt'!$N:$N,AJ$1)</f>
        <v>0</v>
      </c>
      <c r="AK887" s="86">
        <f>SUMIFS('sys inv movment rpt'!$M:$M,'sys inv movment rpt'!$L:$L,$M887,'sys inv movment rpt'!$N:$N,AK$1)</f>
        <v>0</v>
      </c>
      <c r="AL887" s="86">
        <f>SUMIFS('sys inv movment rpt'!$M:$M,'sys inv movment rpt'!$L:$L,$M887,'sys inv movment rpt'!$N:$N,AL$1)</f>
        <v>0</v>
      </c>
      <c r="AM887" s="86">
        <f>SUMIFS('sys inv movment rpt'!$M:$M,'sys inv movment rpt'!$L:$L,$M887,'sys inv movment rpt'!$N:$N,AM$1)</f>
        <v>0</v>
      </c>
      <c r="AN887" s="86">
        <f>SUMIFS('sys inv movment rpt'!$M:$M,'sys inv movment rpt'!$L:$L,$M887,'sys inv movment rpt'!$N:$N,AN$1)</f>
        <v>0</v>
      </c>
      <c r="AO887" s="86">
        <f>SUMIFS('sys inv movment rpt'!$M:$M,'sys inv movment rpt'!$L:$L,$M887,'sys inv movment rpt'!$N:$N,AO$1)</f>
        <v>0</v>
      </c>
      <c r="AP887" s="86">
        <f>SUMIFS('sys inv movment rpt'!$M:$M,'sys inv movment rpt'!$L:$L,$M887,'sys inv movment rpt'!$N:$N,AP$1)</f>
        <v>0</v>
      </c>
      <c r="AQ887" s="86">
        <f>SUMIFS('sys inv movment rpt'!$M:$M,'sys inv movment rpt'!$L:$L,$M887,'sys inv movment rpt'!$N:$N,AQ$1)</f>
        <v>0</v>
      </c>
      <c r="AR887" s="86">
        <f>SUMIFS('sys inv movment rpt'!$M:$M,'sys inv movment rpt'!$L:$L,$M887,'sys inv movment rpt'!$N:$N,AR$1)</f>
        <v>0</v>
      </c>
      <c r="AS887" s="86">
        <f>SUMIFS('sys inv movment rpt'!$M:$M,'sys inv movment rpt'!$L:$L,$M887,'sys inv movment rpt'!$N:$N,AS$1)</f>
        <v>0</v>
      </c>
      <c r="AT887" s="86">
        <f>SUMIFS('sys inv movment rpt'!$M:$M,'sys inv movment rpt'!$L:$L,$M887,'sys inv movment rpt'!$N:$N,AT$1)</f>
        <v>0</v>
      </c>
      <c r="AU887" s="86">
        <f>SUMIFS('sys inv movment rpt'!$M:$M,'sys inv movment rpt'!$L:$L,$M887,'sys inv movment rpt'!$N:$N,AU$1)</f>
        <v>0</v>
      </c>
      <c r="AV887" s="86">
        <f>SUMIFS('sys inv movment rpt'!$M:$M,'sys inv movment rpt'!$L:$L,$M887,'sys inv movment rpt'!$N:$N,AV$1)</f>
        <v>0</v>
      </c>
      <c r="AW887" s="87" t="str">
        <f>IFERROR(VLOOKUP(A887,'sys-backorder details'!E:U,17,0),"-")</f>
        <v>-</v>
      </c>
      <c r="AX887" s="87" t="str">
        <f>IF(K887&gt;1,VLOOKUP(A887,'settings-routing'!A:I,9,0),"")</f>
        <v/>
      </c>
    </row>
    <row r="888" ht="12.75" hidden="1" customHeight="1">
      <c r="A888" s="50" t="s">
        <v>1899</v>
      </c>
      <c r="B888" s="50" t="s">
        <v>1900</v>
      </c>
      <c r="C888" s="50">
        <f t="shared" si="2"/>
        <v>0</v>
      </c>
      <c r="D888" s="80">
        <f>SUMIF('Stocks 101-111'!$J:$J,'item dashboard'!A888,'Stocks 101-111'!K:K)</f>
        <v>0</v>
      </c>
      <c r="E888" s="80">
        <f>SUMIF('Stocks 101-111'!$J:$J,'item dashboard'!A888,'Stocks 101-111'!$L:$L)</f>
        <v>0</v>
      </c>
      <c r="F888" s="81">
        <f t="shared" si="3"/>
        <v>0</v>
      </c>
      <c r="G888" s="82">
        <f t="shared" si="4"/>
        <v>0</v>
      </c>
      <c r="H888" s="50">
        <f>SUMIFS('sys-backorder details'!$M:$M,'sys-backorder details'!$E:$E,'item dashboard'!A888,'sys-backorder details'!$V:$V,"")</f>
        <v>0</v>
      </c>
      <c r="I888" s="83">
        <f>SUMIF('settings-routing'!$I:$I,'item dashboard'!A888,'settings-routing'!$O:$O)</f>
        <v>0</v>
      </c>
      <c r="J888" s="50">
        <f>SUMIFS('sys-backorder details'!$M:$M,'sys-backorder details'!$E:$E,'item dashboard'!A888,'sys-backorder details'!$V:$V,"Call off")</f>
        <v>0</v>
      </c>
      <c r="K888" s="84">
        <f t="shared" si="5"/>
        <v>0</v>
      </c>
      <c r="L888" s="84">
        <f>SUMIF('Production Plan'!$E:$E,'item dashboard'!A888,'Production Plan'!$N:$N)</f>
        <v>0</v>
      </c>
      <c r="M888" s="85" t="str">
        <f t="shared" si="6"/>
        <v>B-L5SQ-O30LEGO-500 ml Orange Printed Lego Bottle</v>
      </c>
      <c r="N888" s="86">
        <f>SUMIFS('sys inv movment rpt'!$M:$M,'sys inv movment rpt'!$L:$L,$M888,'sys inv movment rpt'!$N:$N,N$1)</f>
        <v>0</v>
      </c>
      <c r="O888" s="86">
        <f>SUMIFS('sys inv movment rpt'!$M:$M,'sys inv movment rpt'!$L:$L,$M888,'sys inv movment rpt'!$N:$N,O$1)</f>
        <v>0</v>
      </c>
      <c r="P888" s="86">
        <f>SUMIFS('sys inv movment rpt'!$M:$M,'sys inv movment rpt'!$L:$L,$M888,'sys inv movment rpt'!$N:$N,P$1)</f>
        <v>0</v>
      </c>
      <c r="Q888" s="86">
        <f>SUMIFS('sys inv movment rpt'!$M:$M,'sys inv movment rpt'!$L:$L,$M888,'sys inv movment rpt'!$N:$N,Q$1)</f>
        <v>0</v>
      </c>
      <c r="R888" s="86">
        <f>SUMIFS('sys inv movment rpt'!$M:$M,'sys inv movment rpt'!$L:$L,$M888,'sys inv movment rpt'!$N:$N,R$1)</f>
        <v>0</v>
      </c>
      <c r="S888" s="86">
        <f>SUMIFS('sys inv movment rpt'!$M:$M,'sys inv movment rpt'!$L:$L,$M888,'sys inv movment rpt'!$N:$N,S$1)</f>
        <v>0</v>
      </c>
      <c r="T888" s="86">
        <f>SUMIFS('sys inv movment rpt'!$M:$M,'sys inv movment rpt'!$L:$L,$M888,'sys inv movment rpt'!$N:$N,T$1)</f>
        <v>0</v>
      </c>
      <c r="U888" s="86">
        <f>SUMIFS('sys inv movment rpt'!$M:$M,'sys inv movment rpt'!$L:$L,$M888,'sys inv movment rpt'!$N:$N,U$1)</f>
        <v>0</v>
      </c>
      <c r="V888" s="86">
        <f>SUMIFS('sys inv movment rpt'!$M:$M,'sys inv movment rpt'!$L:$L,$M888,'sys inv movment rpt'!$N:$N,V$1)</f>
        <v>0</v>
      </c>
      <c r="W888" s="86">
        <f>SUMIFS('sys inv movment rpt'!$M:$M,'sys inv movment rpt'!$L:$L,$M888,'sys inv movment rpt'!$N:$N,W$1)</f>
        <v>0</v>
      </c>
      <c r="X888" s="86">
        <f>SUMIFS('sys inv movment rpt'!$M:$M,'sys inv movment rpt'!$L:$L,$M888,'sys inv movment rpt'!$N:$N,X$1)</f>
        <v>0</v>
      </c>
      <c r="Y888" s="86">
        <f>SUMIFS('sys inv movment rpt'!$M:$M,'sys inv movment rpt'!$L:$L,$M888,'sys inv movment rpt'!$N:$N,Y$1)</f>
        <v>0</v>
      </c>
      <c r="Z888" s="86">
        <f>SUMIFS('sys inv movment rpt'!$M:$M,'sys inv movment rpt'!$L:$L,$M888,'sys inv movment rpt'!$N:$N,Z$1)</f>
        <v>0</v>
      </c>
      <c r="AA888" s="86">
        <f>SUMIFS('sys inv movment rpt'!$M:$M,'sys inv movment rpt'!$L:$L,$M888,'sys inv movment rpt'!$N:$N,AA$1)</f>
        <v>0</v>
      </c>
      <c r="AB888" s="86">
        <f>SUMIFS('sys inv movment rpt'!$M:$M,'sys inv movment rpt'!$L:$L,$M888,'sys inv movment rpt'!$N:$N,AB$1)</f>
        <v>0</v>
      </c>
      <c r="AC888" s="86">
        <f>SUMIFS('sys inv movment rpt'!$M:$M,'sys inv movment rpt'!$L:$L,$M888,'sys inv movment rpt'!$N:$N,AC$1)</f>
        <v>0</v>
      </c>
      <c r="AD888" s="86">
        <f>SUMIFS('sys inv movment rpt'!$M:$M,'sys inv movment rpt'!$L:$L,$M888,'sys inv movment rpt'!$N:$N,AD$1)</f>
        <v>0</v>
      </c>
      <c r="AE888" s="86">
        <f>SUMIFS('sys inv movment rpt'!$M:$M,'sys inv movment rpt'!$L:$L,$M888,'sys inv movment rpt'!$N:$N,AE$1)</f>
        <v>0</v>
      </c>
      <c r="AF888" s="86">
        <f>SUMIFS('sys inv movment rpt'!$M:$M,'sys inv movment rpt'!$L:$L,$M888,'sys inv movment rpt'!$N:$N,AF$1)</f>
        <v>0</v>
      </c>
      <c r="AG888" s="86">
        <f>SUMIFS('sys inv movment rpt'!$M:$M,'sys inv movment rpt'!$L:$L,$M888,'sys inv movment rpt'!$N:$N,AG$1)</f>
        <v>0</v>
      </c>
      <c r="AH888" s="86">
        <f>SUMIFS('sys inv movment rpt'!$M:$M,'sys inv movment rpt'!$L:$L,$M888,'sys inv movment rpt'!$N:$N,AH$1)</f>
        <v>0</v>
      </c>
      <c r="AI888" s="86">
        <f>SUMIFS('sys inv movment rpt'!$M:$M,'sys inv movment rpt'!$L:$L,$M888,'sys inv movment rpt'!$N:$N,AI$1)</f>
        <v>0</v>
      </c>
      <c r="AJ888" s="86">
        <f>SUMIFS('sys inv movment rpt'!$M:$M,'sys inv movment rpt'!$L:$L,$M888,'sys inv movment rpt'!$N:$N,AJ$1)</f>
        <v>0</v>
      </c>
      <c r="AK888" s="86">
        <f>SUMIFS('sys inv movment rpt'!$M:$M,'sys inv movment rpt'!$L:$L,$M888,'sys inv movment rpt'!$N:$N,AK$1)</f>
        <v>0</v>
      </c>
      <c r="AL888" s="86">
        <f>SUMIFS('sys inv movment rpt'!$M:$M,'sys inv movment rpt'!$L:$L,$M888,'sys inv movment rpt'!$N:$N,AL$1)</f>
        <v>0</v>
      </c>
      <c r="AM888" s="86">
        <f>SUMIFS('sys inv movment rpt'!$M:$M,'sys inv movment rpt'!$L:$L,$M888,'sys inv movment rpt'!$N:$N,AM$1)</f>
        <v>0</v>
      </c>
      <c r="AN888" s="86">
        <f>SUMIFS('sys inv movment rpt'!$M:$M,'sys inv movment rpt'!$L:$L,$M888,'sys inv movment rpt'!$N:$N,AN$1)</f>
        <v>0</v>
      </c>
      <c r="AO888" s="86">
        <f>SUMIFS('sys inv movment rpt'!$M:$M,'sys inv movment rpt'!$L:$L,$M888,'sys inv movment rpt'!$N:$N,AO$1)</f>
        <v>0</v>
      </c>
      <c r="AP888" s="86">
        <f>SUMIFS('sys inv movment rpt'!$M:$M,'sys inv movment rpt'!$L:$L,$M888,'sys inv movment rpt'!$N:$N,AP$1)</f>
        <v>0</v>
      </c>
      <c r="AQ888" s="86">
        <f>SUMIFS('sys inv movment rpt'!$M:$M,'sys inv movment rpt'!$L:$L,$M888,'sys inv movment rpt'!$N:$N,AQ$1)</f>
        <v>0</v>
      </c>
      <c r="AR888" s="86">
        <f>SUMIFS('sys inv movment rpt'!$M:$M,'sys inv movment rpt'!$L:$L,$M888,'sys inv movment rpt'!$N:$N,AR$1)</f>
        <v>0</v>
      </c>
      <c r="AS888" s="86">
        <f>SUMIFS('sys inv movment rpt'!$M:$M,'sys inv movment rpt'!$L:$L,$M888,'sys inv movment rpt'!$N:$N,AS$1)</f>
        <v>0</v>
      </c>
      <c r="AT888" s="86">
        <f>SUMIFS('sys inv movment rpt'!$M:$M,'sys inv movment rpt'!$L:$L,$M888,'sys inv movment rpt'!$N:$N,AT$1)</f>
        <v>0</v>
      </c>
      <c r="AU888" s="86">
        <f>SUMIFS('sys inv movment rpt'!$M:$M,'sys inv movment rpt'!$L:$L,$M888,'sys inv movment rpt'!$N:$N,AU$1)</f>
        <v>0</v>
      </c>
      <c r="AV888" s="86">
        <f>SUMIFS('sys inv movment rpt'!$M:$M,'sys inv movment rpt'!$L:$L,$M888,'sys inv movment rpt'!$N:$N,AV$1)</f>
        <v>0</v>
      </c>
      <c r="AW888" s="87" t="str">
        <f>IFERROR(VLOOKUP(A888,'sys-backorder details'!E:U,17,0),"-")</f>
        <v>-</v>
      </c>
      <c r="AX888" s="87" t="str">
        <f>IF(K888&gt;1,VLOOKUP(A888,'settings-routing'!A:I,9,0),"")</f>
        <v/>
      </c>
    </row>
    <row r="889" ht="12.75" hidden="1" customHeight="1">
      <c r="A889" s="50" t="s">
        <v>1901</v>
      </c>
      <c r="B889" s="50" t="s">
        <v>1902</v>
      </c>
      <c r="C889" s="50">
        <f t="shared" si="2"/>
        <v>0</v>
      </c>
      <c r="D889" s="80">
        <f>SUMIF('Stocks 101-111'!$J:$J,'item dashboard'!A889,'Stocks 101-111'!K:K)</f>
        <v>0</v>
      </c>
      <c r="E889" s="80">
        <f>SUMIF('Stocks 101-111'!$J:$J,'item dashboard'!A889,'Stocks 101-111'!$L:$L)</f>
        <v>0</v>
      </c>
      <c r="F889" s="81">
        <f t="shared" si="3"/>
        <v>0</v>
      </c>
      <c r="G889" s="82">
        <f t="shared" si="4"/>
        <v>0</v>
      </c>
      <c r="H889" s="50">
        <f>SUMIFS('sys-backorder details'!$M:$M,'sys-backorder details'!$E:$E,'item dashboard'!A889,'sys-backorder details'!$V:$V,"")</f>
        <v>0</v>
      </c>
      <c r="I889" s="83">
        <f>SUMIF('settings-routing'!$I:$I,'item dashboard'!A889,'settings-routing'!$O:$O)</f>
        <v>0</v>
      </c>
      <c r="J889" s="50">
        <f>SUMIFS('sys-backorder details'!$M:$M,'sys-backorder details'!$E:$E,'item dashboard'!A889,'sys-backorder details'!$V:$V,"Call off")</f>
        <v>0</v>
      </c>
      <c r="K889" s="84">
        <f t="shared" si="5"/>
        <v>0</v>
      </c>
      <c r="L889" s="84">
        <f>SUMIF('Production Plan'!$E:$E,'item dashboard'!A889,'Production Plan'!$N:$N)</f>
        <v>0</v>
      </c>
      <c r="M889" s="85" t="str">
        <f t="shared" si="6"/>
        <v>B-L5SQ-PN30-500ml Pearly Natural Bottle</v>
      </c>
      <c r="N889" s="86">
        <f>SUMIFS('sys inv movment rpt'!$M:$M,'sys inv movment rpt'!$L:$L,$M889,'sys inv movment rpt'!$N:$N,N$1)</f>
        <v>0</v>
      </c>
      <c r="O889" s="86">
        <f>SUMIFS('sys inv movment rpt'!$M:$M,'sys inv movment rpt'!$L:$L,$M889,'sys inv movment rpt'!$N:$N,O$1)</f>
        <v>0</v>
      </c>
      <c r="P889" s="86">
        <f>SUMIFS('sys inv movment rpt'!$M:$M,'sys inv movment rpt'!$L:$L,$M889,'sys inv movment rpt'!$N:$N,P$1)</f>
        <v>0</v>
      </c>
      <c r="Q889" s="86">
        <f>SUMIFS('sys inv movment rpt'!$M:$M,'sys inv movment rpt'!$L:$L,$M889,'sys inv movment rpt'!$N:$N,Q$1)</f>
        <v>0</v>
      </c>
      <c r="R889" s="86">
        <f>SUMIFS('sys inv movment rpt'!$M:$M,'sys inv movment rpt'!$L:$L,$M889,'sys inv movment rpt'!$N:$N,R$1)</f>
        <v>0</v>
      </c>
      <c r="S889" s="86">
        <f>SUMIFS('sys inv movment rpt'!$M:$M,'sys inv movment rpt'!$L:$L,$M889,'sys inv movment rpt'!$N:$N,S$1)</f>
        <v>0</v>
      </c>
      <c r="T889" s="86">
        <f>SUMIFS('sys inv movment rpt'!$M:$M,'sys inv movment rpt'!$L:$L,$M889,'sys inv movment rpt'!$N:$N,T$1)</f>
        <v>0</v>
      </c>
      <c r="U889" s="86">
        <f>SUMIFS('sys inv movment rpt'!$M:$M,'sys inv movment rpt'!$L:$L,$M889,'sys inv movment rpt'!$N:$N,U$1)</f>
        <v>0</v>
      </c>
      <c r="V889" s="86">
        <f>SUMIFS('sys inv movment rpt'!$M:$M,'sys inv movment rpt'!$L:$L,$M889,'sys inv movment rpt'!$N:$N,V$1)</f>
        <v>0</v>
      </c>
      <c r="W889" s="86">
        <f>SUMIFS('sys inv movment rpt'!$M:$M,'sys inv movment rpt'!$L:$L,$M889,'sys inv movment rpt'!$N:$N,W$1)</f>
        <v>0</v>
      </c>
      <c r="X889" s="86">
        <f>SUMIFS('sys inv movment rpt'!$M:$M,'sys inv movment rpt'!$L:$L,$M889,'sys inv movment rpt'!$N:$N,X$1)</f>
        <v>0</v>
      </c>
      <c r="Y889" s="86">
        <f>SUMIFS('sys inv movment rpt'!$M:$M,'sys inv movment rpt'!$L:$L,$M889,'sys inv movment rpt'!$N:$N,Y$1)</f>
        <v>0</v>
      </c>
      <c r="Z889" s="86">
        <f>SUMIFS('sys inv movment rpt'!$M:$M,'sys inv movment rpt'!$L:$L,$M889,'sys inv movment rpt'!$N:$N,Z$1)</f>
        <v>0</v>
      </c>
      <c r="AA889" s="86">
        <f>SUMIFS('sys inv movment rpt'!$M:$M,'sys inv movment rpt'!$L:$L,$M889,'sys inv movment rpt'!$N:$N,AA$1)</f>
        <v>0</v>
      </c>
      <c r="AB889" s="86">
        <f>SUMIFS('sys inv movment rpt'!$M:$M,'sys inv movment rpt'!$L:$L,$M889,'sys inv movment rpt'!$N:$N,AB$1)</f>
        <v>0</v>
      </c>
      <c r="AC889" s="86">
        <f>SUMIFS('sys inv movment rpt'!$M:$M,'sys inv movment rpt'!$L:$L,$M889,'sys inv movment rpt'!$N:$N,AC$1)</f>
        <v>0</v>
      </c>
      <c r="AD889" s="86">
        <f>SUMIFS('sys inv movment rpt'!$M:$M,'sys inv movment rpt'!$L:$L,$M889,'sys inv movment rpt'!$N:$N,AD$1)</f>
        <v>0</v>
      </c>
      <c r="AE889" s="86">
        <f>SUMIFS('sys inv movment rpt'!$M:$M,'sys inv movment rpt'!$L:$L,$M889,'sys inv movment rpt'!$N:$N,AE$1)</f>
        <v>0</v>
      </c>
      <c r="AF889" s="86">
        <f>SUMIFS('sys inv movment rpt'!$M:$M,'sys inv movment rpt'!$L:$L,$M889,'sys inv movment rpt'!$N:$N,AF$1)</f>
        <v>0</v>
      </c>
      <c r="AG889" s="86">
        <f>SUMIFS('sys inv movment rpt'!$M:$M,'sys inv movment rpt'!$L:$L,$M889,'sys inv movment rpt'!$N:$N,AG$1)</f>
        <v>0</v>
      </c>
      <c r="AH889" s="86">
        <f>SUMIFS('sys inv movment rpt'!$M:$M,'sys inv movment rpt'!$L:$L,$M889,'sys inv movment rpt'!$N:$N,AH$1)</f>
        <v>0</v>
      </c>
      <c r="AI889" s="86">
        <f>SUMIFS('sys inv movment rpt'!$M:$M,'sys inv movment rpt'!$L:$L,$M889,'sys inv movment rpt'!$N:$N,AI$1)</f>
        <v>0</v>
      </c>
      <c r="AJ889" s="86">
        <f>SUMIFS('sys inv movment rpt'!$M:$M,'sys inv movment rpt'!$L:$L,$M889,'sys inv movment rpt'!$N:$N,AJ$1)</f>
        <v>0</v>
      </c>
      <c r="AK889" s="86">
        <f>SUMIFS('sys inv movment rpt'!$M:$M,'sys inv movment rpt'!$L:$L,$M889,'sys inv movment rpt'!$N:$N,AK$1)</f>
        <v>0</v>
      </c>
      <c r="AL889" s="86">
        <f>SUMIFS('sys inv movment rpt'!$M:$M,'sys inv movment rpt'!$L:$L,$M889,'sys inv movment rpt'!$N:$N,AL$1)</f>
        <v>0</v>
      </c>
      <c r="AM889" s="86">
        <f>SUMIFS('sys inv movment rpt'!$M:$M,'sys inv movment rpt'!$L:$L,$M889,'sys inv movment rpt'!$N:$N,AM$1)</f>
        <v>0</v>
      </c>
      <c r="AN889" s="86">
        <f>SUMIFS('sys inv movment rpt'!$M:$M,'sys inv movment rpt'!$L:$L,$M889,'sys inv movment rpt'!$N:$N,AN$1)</f>
        <v>0</v>
      </c>
      <c r="AO889" s="86">
        <f>SUMIFS('sys inv movment rpt'!$M:$M,'sys inv movment rpt'!$L:$L,$M889,'sys inv movment rpt'!$N:$N,AO$1)</f>
        <v>0</v>
      </c>
      <c r="AP889" s="86">
        <f>SUMIFS('sys inv movment rpt'!$M:$M,'sys inv movment rpt'!$L:$L,$M889,'sys inv movment rpt'!$N:$N,AP$1)</f>
        <v>0</v>
      </c>
      <c r="AQ889" s="86">
        <f>SUMIFS('sys inv movment rpt'!$M:$M,'sys inv movment rpt'!$L:$L,$M889,'sys inv movment rpt'!$N:$N,AQ$1)</f>
        <v>0</v>
      </c>
      <c r="AR889" s="86">
        <f>SUMIFS('sys inv movment rpt'!$M:$M,'sys inv movment rpt'!$L:$L,$M889,'sys inv movment rpt'!$N:$N,AR$1)</f>
        <v>0</v>
      </c>
      <c r="AS889" s="86">
        <f>SUMIFS('sys inv movment rpt'!$M:$M,'sys inv movment rpt'!$L:$L,$M889,'sys inv movment rpt'!$N:$N,AS$1)</f>
        <v>0</v>
      </c>
      <c r="AT889" s="86">
        <f>SUMIFS('sys inv movment rpt'!$M:$M,'sys inv movment rpt'!$L:$L,$M889,'sys inv movment rpt'!$N:$N,AT$1)</f>
        <v>0</v>
      </c>
      <c r="AU889" s="86">
        <f>SUMIFS('sys inv movment rpt'!$M:$M,'sys inv movment rpt'!$L:$L,$M889,'sys inv movment rpt'!$N:$N,AU$1)</f>
        <v>0</v>
      </c>
      <c r="AV889" s="86">
        <f>SUMIFS('sys inv movment rpt'!$M:$M,'sys inv movment rpt'!$L:$L,$M889,'sys inv movment rpt'!$N:$N,AV$1)</f>
        <v>0</v>
      </c>
      <c r="AW889" s="87" t="str">
        <f>IFERROR(VLOOKUP(A889,'sys-backorder details'!E:U,17,0),"-")</f>
        <v>-</v>
      </c>
      <c r="AX889" s="87" t="str">
        <f>IF(K889&gt;1,VLOOKUP(A889,'settings-routing'!A:I,9,0),"")</f>
        <v/>
      </c>
    </row>
    <row r="890" ht="12.75" hidden="1" customHeight="1">
      <c r="A890" s="50" t="s">
        <v>1903</v>
      </c>
      <c r="B890" s="50" t="s">
        <v>1339</v>
      </c>
      <c r="C890" s="50">
        <f t="shared" si="2"/>
        <v>3168</v>
      </c>
      <c r="D890" s="80">
        <f>SUMIF('Stocks 101-111'!$J:$J,'item dashboard'!A890,'Stocks 101-111'!K:K)</f>
        <v>3168</v>
      </c>
      <c r="E890" s="80">
        <f>SUMIF('Stocks 101-111'!$J:$J,'item dashboard'!A890,'Stocks 101-111'!$L:$L)</f>
        <v>0</v>
      </c>
      <c r="F890" s="81">
        <f t="shared" si="3"/>
        <v>0</v>
      </c>
      <c r="G890" s="82">
        <f t="shared" si="4"/>
        <v>0.2571428571</v>
      </c>
      <c r="H890" s="50">
        <f>SUMIFS('sys-backorder details'!$M:$M,'sys-backorder details'!$E:$E,'item dashboard'!A890,'sys-backorder details'!$V:$V,"")</f>
        <v>0</v>
      </c>
      <c r="I890" s="83">
        <f>SUMIF('settings-routing'!$I:$I,'item dashboard'!A890,'settings-routing'!$O:$O)</f>
        <v>0</v>
      </c>
      <c r="J890" s="50">
        <f>SUMIFS('sys-backorder details'!$M:$M,'sys-backorder details'!$E:$E,'item dashboard'!A890,'sys-backorder details'!$V:$V,"Call off")</f>
        <v>144</v>
      </c>
      <c r="K890" s="84">
        <f t="shared" si="5"/>
        <v>-3168</v>
      </c>
      <c r="L890" s="84">
        <f>SUMIF('Production Plan'!$E:$E,'item dashboard'!A890,'Production Plan'!$N:$N)</f>
        <v>0</v>
      </c>
      <c r="M890" s="85" t="str">
        <f t="shared" si="6"/>
        <v>B-L5SQ-W30-500 ml White Bottle</v>
      </c>
      <c r="N890" s="86">
        <f>SUMIFS('sys inv movment rpt'!$M:$M,'sys inv movment rpt'!$L:$L,$M890,'sys inv movment rpt'!$N:$N,N$1)</f>
        <v>0</v>
      </c>
      <c r="O890" s="86">
        <f>SUMIFS('sys inv movment rpt'!$M:$M,'sys inv movment rpt'!$L:$L,$M890,'sys inv movment rpt'!$N:$N,O$1)</f>
        <v>0</v>
      </c>
      <c r="P890" s="86">
        <f>SUMIFS('sys inv movment rpt'!$M:$M,'sys inv movment rpt'!$L:$L,$M890,'sys inv movment rpt'!$N:$N,P$1)</f>
        <v>0</v>
      </c>
      <c r="Q890" s="86">
        <f>SUMIFS('sys inv movment rpt'!$M:$M,'sys inv movment rpt'!$L:$L,$M890,'sys inv movment rpt'!$N:$N,Q$1)</f>
        <v>0</v>
      </c>
      <c r="R890" s="86">
        <f>SUMIFS('sys inv movment rpt'!$M:$M,'sys inv movment rpt'!$L:$L,$M890,'sys inv movment rpt'!$N:$N,R$1)</f>
        <v>288</v>
      </c>
      <c r="S890" s="86">
        <f>SUMIFS('sys inv movment rpt'!$M:$M,'sys inv movment rpt'!$L:$L,$M890,'sys inv movment rpt'!$N:$N,S$1)</f>
        <v>576</v>
      </c>
      <c r="T890" s="86">
        <f>SUMIFS('sys inv movment rpt'!$M:$M,'sys inv movment rpt'!$L:$L,$M890,'sys inv movment rpt'!$N:$N,T$1)</f>
        <v>0</v>
      </c>
      <c r="U890" s="86">
        <f>SUMIFS('sys inv movment rpt'!$M:$M,'sys inv movment rpt'!$L:$L,$M890,'sys inv movment rpt'!$N:$N,U$1)</f>
        <v>0</v>
      </c>
      <c r="V890" s="86">
        <f>SUMIFS('sys inv movment rpt'!$M:$M,'sys inv movment rpt'!$L:$L,$M890,'sys inv movment rpt'!$N:$N,V$1)</f>
        <v>0</v>
      </c>
      <c r="W890" s="86">
        <f>SUMIFS('sys inv movment rpt'!$M:$M,'sys inv movment rpt'!$L:$L,$M890,'sys inv movment rpt'!$N:$N,W$1)</f>
        <v>3024</v>
      </c>
      <c r="X890" s="86">
        <f>SUMIFS('sys inv movment rpt'!$M:$M,'sys inv movment rpt'!$L:$L,$M890,'sys inv movment rpt'!$N:$N,X$1)</f>
        <v>0</v>
      </c>
      <c r="Y890" s="86">
        <f>SUMIFS('sys inv movment rpt'!$M:$M,'sys inv movment rpt'!$L:$L,$M890,'sys inv movment rpt'!$N:$N,Y$1)</f>
        <v>0</v>
      </c>
      <c r="Z890" s="86">
        <f>SUMIFS('sys inv movment rpt'!$M:$M,'sys inv movment rpt'!$L:$L,$M890,'sys inv movment rpt'!$N:$N,Z$1)</f>
        <v>432</v>
      </c>
      <c r="AA890" s="86">
        <f>SUMIFS('sys inv movment rpt'!$M:$M,'sys inv movment rpt'!$L:$L,$M890,'sys inv movment rpt'!$N:$N,AA$1)</f>
        <v>2448</v>
      </c>
      <c r="AB890" s="86">
        <f>SUMIFS('sys inv movment rpt'!$M:$M,'sys inv movment rpt'!$L:$L,$M890,'sys inv movment rpt'!$N:$N,AB$1)</f>
        <v>0</v>
      </c>
      <c r="AC890" s="86">
        <f>SUMIFS('sys inv movment rpt'!$M:$M,'sys inv movment rpt'!$L:$L,$M890,'sys inv movment rpt'!$N:$N,AC$1)</f>
        <v>0</v>
      </c>
      <c r="AD890" s="86">
        <f>SUMIFS('sys inv movment rpt'!$M:$M,'sys inv movment rpt'!$L:$L,$M890,'sys inv movment rpt'!$N:$N,AD$1)</f>
        <v>0</v>
      </c>
      <c r="AE890" s="86">
        <f>SUMIFS('sys inv movment rpt'!$M:$M,'sys inv movment rpt'!$L:$L,$M890,'sys inv movment rpt'!$N:$N,AE$1)</f>
        <v>0</v>
      </c>
      <c r="AF890" s="86">
        <f>SUMIFS('sys inv movment rpt'!$M:$M,'sys inv movment rpt'!$L:$L,$M890,'sys inv movment rpt'!$N:$N,AF$1)</f>
        <v>144</v>
      </c>
      <c r="AG890" s="86">
        <f>SUMIFS('sys inv movment rpt'!$M:$M,'sys inv movment rpt'!$L:$L,$M890,'sys inv movment rpt'!$N:$N,AG$1)</f>
        <v>0</v>
      </c>
      <c r="AH890" s="86">
        <f>SUMIFS('sys inv movment rpt'!$M:$M,'sys inv movment rpt'!$L:$L,$M890,'sys inv movment rpt'!$N:$N,AH$1)</f>
        <v>0</v>
      </c>
      <c r="AI890" s="86">
        <f>SUMIFS('sys inv movment rpt'!$M:$M,'sys inv movment rpt'!$L:$L,$M890,'sys inv movment rpt'!$N:$N,AI$1)</f>
        <v>0</v>
      </c>
      <c r="AJ890" s="86">
        <f>SUMIFS('sys inv movment rpt'!$M:$M,'sys inv movment rpt'!$L:$L,$M890,'sys inv movment rpt'!$N:$N,AJ$1)</f>
        <v>1584</v>
      </c>
      <c r="AK890" s="86">
        <f>SUMIFS('sys inv movment rpt'!$M:$M,'sys inv movment rpt'!$L:$L,$M890,'sys inv movment rpt'!$N:$N,AK$1)</f>
        <v>0</v>
      </c>
      <c r="AL890" s="86">
        <f>SUMIFS('sys inv movment rpt'!$M:$M,'sys inv movment rpt'!$L:$L,$M890,'sys inv movment rpt'!$N:$N,AL$1)</f>
        <v>0</v>
      </c>
      <c r="AM890" s="86">
        <f>SUMIFS('sys inv movment rpt'!$M:$M,'sys inv movment rpt'!$L:$L,$M890,'sys inv movment rpt'!$N:$N,AM$1)</f>
        <v>0</v>
      </c>
      <c r="AN890" s="86">
        <f>SUMIFS('sys inv movment rpt'!$M:$M,'sys inv movment rpt'!$L:$L,$M890,'sys inv movment rpt'!$N:$N,AN$1)</f>
        <v>288</v>
      </c>
      <c r="AO890" s="86">
        <f>SUMIFS('sys inv movment rpt'!$M:$M,'sys inv movment rpt'!$L:$L,$M890,'sys inv movment rpt'!$N:$N,AO$1)</f>
        <v>0</v>
      </c>
      <c r="AP890" s="86">
        <f>SUMIFS('sys inv movment rpt'!$M:$M,'sys inv movment rpt'!$L:$L,$M890,'sys inv movment rpt'!$N:$N,AP$1)</f>
        <v>0</v>
      </c>
      <c r="AQ890" s="86">
        <f>SUMIFS('sys inv movment rpt'!$M:$M,'sys inv movment rpt'!$L:$L,$M890,'sys inv movment rpt'!$N:$N,AQ$1)</f>
        <v>0</v>
      </c>
      <c r="AR890" s="86">
        <f>SUMIFS('sys inv movment rpt'!$M:$M,'sys inv movment rpt'!$L:$L,$M890,'sys inv movment rpt'!$N:$N,AR$1)</f>
        <v>0</v>
      </c>
      <c r="AS890" s="86">
        <f>SUMIFS('sys inv movment rpt'!$M:$M,'sys inv movment rpt'!$L:$L,$M890,'sys inv movment rpt'!$N:$N,AS$1)</f>
        <v>432</v>
      </c>
      <c r="AT890" s="86">
        <f>SUMIFS('sys inv movment rpt'!$M:$M,'sys inv movment rpt'!$L:$L,$M890,'sys inv movment rpt'!$N:$N,AT$1)</f>
        <v>0</v>
      </c>
      <c r="AU890" s="86">
        <f>SUMIFS('sys inv movment rpt'!$M:$M,'sys inv movment rpt'!$L:$L,$M890,'sys inv movment rpt'!$N:$N,AU$1)</f>
        <v>0</v>
      </c>
      <c r="AV890" s="86">
        <f>SUMIFS('sys inv movment rpt'!$M:$M,'sys inv movment rpt'!$L:$L,$M890,'sys inv movment rpt'!$N:$N,AV$1)</f>
        <v>0</v>
      </c>
      <c r="AW890" s="87" t="str">
        <f>IFERROR(VLOOKUP(A890,'sys-backorder details'!E:U,17,0),"-")</f>
        <v>Cash/Current Cheque</v>
      </c>
      <c r="AX890" s="87" t="str">
        <f>IF(K890&gt;1,VLOOKUP(A890,'settings-routing'!A:I,9,0),"")</f>
        <v/>
      </c>
    </row>
    <row r="891" ht="12.75" hidden="1" customHeight="1">
      <c r="A891" s="50" t="s">
        <v>1904</v>
      </c>
      <c r="B891" s="50" t="s">
        <v>1905</v>
      </c>
      <c r="C891" s="50">
        <f t="shared" si="2"/>
        <v>0</v>
      </c>
      <c r="D891" s="80">
        <f>SUMIF('Stocks 101-111'!$J:$J,'item dashboard'!A891,'Stocks 101-111'!K:K)</f>
        <v>0</v>
      </c>
      <c r="E891" s="80">
        <f>SUMIF('Stocks 101-111'!$J:$J,'item dashboard'!A891,'Stocks 101-111'!$L:$L)</f>
        <v>0</v>
      </c>
      <c r="F891" s="81">
        <f t="shared" si="3"/>
        <v>0</v>
      </c>
      <c r="G891" s="82">
        <f t="shared" si="4"/>
        <v>0</v>
      </c>
      <c r="H891" s="50">
        <f>SUMIFS('sys-backorder details'!$M:$M,'sys-backorder details'!$E:$E,'item dashboard'!A891,'sys-backorder details'!$V:$V,"")</f>
        <v>0</v>
      </c>
      <c r="I891" s="83">
        <f>SUMIF('settings-routing'!$I:$I,'item dashboard'!A891,'settings-routing'!$O:$O)</f>
        <v>0</v>
      </c>
      <c r="J891" s="50">
        <f>SUMIFS('sys-backorder details'!$M:$M,'sys-backorder details'!$E:$E,'item dashboard'!A891,'sys-backorder details'!$V:$V,"Call off")</f>
        <v>0</v>
      </c>
      <c r="K891" s="84">
        <f t="shared" si="5"/>
        <v>0</v>
      </c>
      <c r="L891" s="84">
        <f>SUMIF('Production Plan'!$E:$E,'item dashboard'!A891,'Production Plan'!$N:$N)</f>
        <v>0</v>
      </c>
      <c r="M891" s="85" t="str">
        <f t="shared" si="6"/>
        <v>B-L5SQ-W30ODX-D-500 ml White Pntd Odex Dynamic Bottle</v>
      </c>
      <c r="N891" s="86">
        <f>SUMIFS('sys inv movment rpt'!$M:$M,'sys inv movment rpt'!$L:$L,$M891,'sys inv movment rpt'!$N:$N,N$1)</f>
        <v>0</v>
      </c>
      <c r="O891" s="86">
        <f>SUMIFS('sys inv movment rpt'!$M:$M,'sys inv movment rpt'!$L:$L,$M891,'sys inv movment rpt'!$N:$N,O$1)</f>
        <v>0</v>
      </c>
      <c r="P891" s="86">
        <f>SUMIFS('sys inv movment rpt'!$M:$M,'sys inv movment rpt'!$L:$L,$M891,'sys inv movment rpt'!$N:$N,P$1)</f>
        <v>0</v>
      </c>
      <c r="Q891" s="86">
        <f>SUMIFS('sys inv movment rpt'!$M:$M,'sys inv movment rpt'!$L:$L,$M891,'sys inv movment rpt'!$N:$N,Q$1)</f>
        <v>0</v>
      </c>
      <c r="R891" s="86">
        <f>SUMIFS('sys inv movment rpt'!$M:$M,'sys inv movment rpt'!$L:$L,$M891,'sys inv movment rpt'!$N:$N,R$1)</f>
        <v>0</v>
      </c>
      <c r="S891" s="86">
        <f>SUMIFS('sys inv movment rpt'!$M:$M,'sys inv movment rpt'!$L:$L,$M891,'sys inv movment rpt'!$N:$N,S$1)</f>
        <v>0</v>
      </c>
      <c r="T891" s="86">
        <f>SUMIFS('sys inv movment rpt'!$M:$M,'sys inv movment rpt'!$L:$L,$M891,'sys inv movment rpt'!$N:$N,T$1)</f>
        <v>0</v>
      </c>
      <c r="U891" s="86">
        <f>SUMIFS('sys inv movment rpt'!$M:$M,'sys inv movment rpt'!$L:$L,$M891,'sys inv movment rpt'!$N:$N,U$1)</f>
        <v>0</v>
      </c>
      <c r="V891" s="86">
        <f>SUMIFS('sys inv movment rpt'!$M:$M,'sys inv movment rpt'!$L:$L,$M891,'sys inv movment rpt'!$N:$N,V$1)</f>
        <v>0</v>
      </c>
      <c r="W891" s="86">
        <f>SUMIFS('sys inv movment rpt'!$M:$M,'sys inv movment rpt'!$L:$L,$M891,'sys inv movment rpt'!$N:$N,W$1)</f>
        <v>0</v>
      </c>
      <c r="X891" s="86">
        <f>SUMIFS('sys inv movment rpt'!$M:$M,'sys inv movment rpt'!$L:$L,$M891,'sys inv movment rpt'!$N:$N,X$1)</f>
        <v>0</v>
      </c>
      <c r="Y891" s="86">
        <f>SUMIFS('sys inv movment rpt'!$M:$M,'sys inv movment rpt'!$L:$L,$M891,'sys inv movment rpt'!$N:$N,Y$1)</f>
        <v>0</v>
      </c>
      <c r="Z891" s="86">
        <f>SUMIFS('sys inv movment rpt'!$M:$M,'sys inv movment rpt'!$L:$L,$M891,'sys inv movment rpt'!$N:$N,Z$1)</f>
        <v>0</v>
      </c>
      <c r="AA891" s="86">
        <f>SUMIFS('sys inv movment rpt'!$M:$M,'sys inv movment rpt'!$L:$L,$M891,'sys inv movment rpt'!$N:$N,AA$1)</f>
        <v>0</v>
      </c>
      <c r="AB891" s="86">
        <f>SUMIFS('sys inv movment rpt'!$M:$M,'sys inv movment rpt'!$L:$L,$M891,'sys inv movment rpt'!$N:$N,AB$1)</f>
        <v>0</v>
      </c>
      <c r="AC891" s="86">
        <f>SUMIFS('sys inv movment rpt'!$M:$M,'sys inv movment rpt'!$L:$L,$M891,'sys inv movment rpt'!$N:$N,AC$1)</f>
        <v>0</v>
      </c>
      <c r="AD891" s="86">
        <f>SUMIFS('sys inv movment rpt'!$M:$M,'sys inv movment rpt'!$L:$L,$M891,'sys inv movment rpt'!$N:$N,AD$1)</f>
        <v>0</v>
      </c>
      <c r="AE891" s="86">
        <f>SUMIFS('sys inv movment rpt'!$M:$M,'sys inv movment rpt'!$L:$L,$M891,'sys inv movment rpt'!$N:$N,AE$1)</f>
        <v>0</v>
      </c>
      <c r="AF891" s="86">
        <f>SUMIFS('sys inv movment rpt'!$M:$M,'sys inv movment rpt'!$L:$L,$M891,'sys inv movment rpt'!$N:$N,AF$1)</f>
        <v>0</v>
      </c>
      <c r="AG891" s="86">
        <f>SUMIFS('sys inv movment rpt'!$M:$M,'sys inv movment rpt'!$L:$L,$M891,'sys inv movment rpt'!$N:$N,AG$1)</f>
        <v>0</v>
      </c>
      <c r="AH891" s="86">
        <f>SUMIFS('sys inv movment rpt'!$M:$M,'sys inv movment rpt'!$L:$L,$M891,'sys inv movment rpt'!$N:$N,AH$1)</f>
        <v>0</v>
      </c>
      <c r="AI891" s="86">
        <f>SUMIFS('sys inv movment rpt'!$M:$M,'sys inv movment rpt'!$L:$L,$M891,'sys inv movment rpt'!$N:$N,AI$1)</f>
        <v>0</v>
      </c>
      <c r="AJ891" s="86">
        <f>SUMIFS('sys inv movment rpt'!$M:$M,'sys inv movment rpt'!$L:$L,$M891,'sys inv movment rpt'!$N:$N,AJ$1)</f>
        <v>0</v>
      </c>
      <c r="AK891" s="86">
        <f>SUMIFS('sys inv movment rpt'!$M:$M,'sys inv movment rpt'!$L:$L,$M891,'sys inv movment rpt'!$N:$N,AK$1)</f>
        <v>0</v>
      </c>
      <c r="AL891" s="86">
        <f>SUMIFS('sys inv movment rpt'!$M:$M,'sys inv movment rpt'!$L:$L,$M891,'sys inv movment rpt'!$N:$N,AL$1)</f>
        <v>0</v>
      </c>
      <c r="AM891" s="86">
        <f>SUMIFS('sys inv movment rpt'!$M:$M,'sys inv movment rpt'!$L:$L,$M891,'sys inv movment rpt'!$N:$N,AM$1)</f>
        <v>0</v>
      </c>
      <c r="AN891" s="86">
        <f>SUMIFS('sys inv movment rpt'!$M:$M,'sys inv movment rpt'!$L:$L,$M891,'sys inv movment rpt'!$N:$N,AN$1)</f>
        <v>0</v>
      </c>
      <c r="AO891" s="86">
        <f>SUMIFS('sys inv movment rpt'!$M:$M,'sys inv movment rpt'!$L:$L,$M891,'sys inv movment rpt'!$N:$N,AO$1)</f>
        <v>0</v>
      </c>
      <c r="AP891" s="86">
        <f>SUMIFS('sys inv movment rpt'!$M:$M,'sys inv movment rpt'!$L:$L,$M891,'sys inv movment rpt'!$N:$N,AP$1)</f>
        <v>0</v>
      </c>
      <c r="AQ891" s="86">
        <f>SUMIFS('sys inv movment rpt'!$M:$M,'sys inv movment rpt'!$L:$L,$M891,'sys inv movment rpt'!$N:$N,AQ$1)</f>
        <v>0</v>
      </c>
      <c r="AR891" s="86">
        <f>SUMIFS('sys inv movment rpt'!$M:$M,'sys inv movment rpt'!$L:$L,$M891,'sys inv movment rpt'!$N:$N,AR$1)</f>
        <v>0</v>
      </c>
      <c r="AS891" s="86">
        <f>SUMIFS('sys inv movment rpt'!$M:$M,'sys inv movment rpt'!$L:$L,$M891,'sys inv movment rpt'!$N:$N,AS$1)</f>
        <v>0</v>
      </c>
      <c r="AT891" s="86">
        <f>SUMIFS('sys inv movment rpt'!$M:$M,'sys inv movment rpt'!$L:$L,$M891,'sys inv movment rpt'!$N:$N,AT$1)</f>
        <v>0</v>
      </c>
      <c r="AU891" s="86">
        <f>SUMIFS('sys inv movment rpt'!$M:$M,'sys inv movment rpt'!$L:$L,$M891,'sys inv movment rpt'!$N:$N,AU$1)</f>
        <v>0</v>
      </c>
      <c r="AV891" s="86">
        <f>SUMIFS('sys inv movment rpt'!$M:$M,'sys inv movment rpt'!$L:$L,$M891,'sys inv movment rpt'!$N:$N,AV$1)</f>
        <v>0</v>
      </c>
      <c r="AW891" s="87" t="str">
        <f>IFERROR(VLOOKUP(A891,'sys-backorder details'!E:U,17,0),"-")</f>
        <v>-</v>
      </c>
      <c r="AX891" s="87" t="str">
        <f>IF(K891&gt;1,VLOOKUP(A891,'settings-routing'!A:I,9,0),"")</f>
        <v/>
      </c>
    </row>
    <row r="892" ht="12.75" hidden="1" customHeight="1">
      <c r="A892" s="50" t="s">
        <v>1906</v>
      </c>
      <c r="B892" s="50" t="s">
        <v>1907</v>
      </c>
      <c r="C892" s="50">
        <f t="shared" si="2"/>
        <v>4937</v>
      </c>
      <c r="D892" s="80">
        <f>SUMIF('Stocks 101-111'!$J:$J,'item dashboard'!A892,'Stocks 101-111'!K:K)</f>
        <v>4937</v>
      </c>
      <c r="E892" s="80">
        <f>SUMIF('Stocks 101-111'!$J:$J,'item dashboard'!A892,'Stocks 101-111'!$L:$L)</f>
        <v>0</v>
      </c>
      <c r="F892" s="81">
        <f t="shared" si="3"/>
        <v>0</v>
      </c>
      <c r="G892" s="82">
        <f t="shared" si="4"/>
        <v>0.05714285714</v>
      </c>
      <c r="H892" s="50">
        <f>SUMIFS('sys-backorder details'!$M:$M,'sys-backorder details'!$E:$E,'item dashboard'!A892,'sys-backorder details'!$V:$V,"")</f>
        <v>0</v>
      </c>
      <c r="I892" s="83">
        <f>SUMIF('settings-routing'!$I:$I,'item dashboard'!A892,'settings-routing'!$O:$O)</f>
        <v>0</v>
      </c>
      <c r="J892" s="50">
        <f>SUMIFS('sys-backorder details'!$M:$M,'sys-backorder details'!$E:$E,'item dashboard'!A892,'sys-backorder details'!$V:$V,"Call off")</f>
        <v>0</v>
      </c>
      <c r="K892" s="84">
        <f t="shared" si="5"/>
        <v>-4937</v>
      </c>
      <c r="L892" s="84">
        <f>SUMIF('Production Plan'!$E:$E,'item dashboard'!A892,'Production Plan'!$N:$N)</f>
        <v>0</v>
      </c>
      <c r="M892" s="85" t="str">
        <f t="shared" si="6"/>
        <v>B-L5SQ-W30ODX-R-500 ml White Pntd Odex React Bottle</v>
      </c>
      <c r="N892" s="86">
        <f>SUMIFS('sys inv movment rpt'!$M:$M,'sys inv movment rpt'!$L:$L,$M892,'sys inv movment rpt'!$N:$N,N$1)</f>
        <v>0</v>
      </c>
      <c r="O892" s="86">
        <f>SUMIFS('sys inv movment rpt'!$M:$M,'sys inv movment rpt'!$L:$L,$M892,'sys inv movment rpt'!$N:$N,O$1)</f>
        <v>0</v>
      </c>
      <c r="P892" s="86">
        <f>SUMIFS('sys inv movment rpt'!$M:$M,'sys inv movment rpt'!$L:$L,$M892,'sys inv movment rpt'!$N:$N,P$1)</f>
        <v>0</v>
      </c>
      <c r="Q892" s="86">
        <f>SUMIFS('sys inv movment rpt'!$M:$M,'sys inv movment rpt'!$L:$L,$M892,'sys inv movment rpt'!$N:$N,Q$1)</f>
        <v>0</v>
      </c>
      <c r="R892" s="86">
        <f>SUMIFS('sys inv movment rpt'!$M:$M,'sys inv movment rpt'!$L:$L,$M892,'sys inv movment rpt'!$N:$N,R$1)</f>
        <v>0</v>
      </c>
      <c r="S892" s="86">
        <f>SUMIFS('sys inv movment rpt'!$M:$M,'sys inv movment rpt'!$L:$L,$M892,'sys inv movment rpt'!$N:$N,S$1)</f>
        <v>0</v>
      </c>
      <c r="T892" s="86">
        <f>SUMIFS('sys inv movment rpt'!$M:$M,'sys inv movment rpt'!$L:$L,$M892,'sys inv movment rpt'!$N:$N,T$1)</f>
        <v>0</v>
      </c>
      <c r="U892" s="86">
        <f>SUMIFS('sys inv movment rpt'!$M:$M,'sys inv movment rpt'!$L:$L,$M892,'sys inv movment rpt'!$N:$N,U$1)</f>
        <v>0</v>
      </c>
      <c r="V892" s="86">
        <f>SUMIFS('sys inv movment rpt'!$M:$M,'sys inv movment rpt'!$L:$L,$M892,'sys inv movment rpt'!$N:$N,V$1)</f>
        <v>0</v>
      </c>
      <c r="W892" s="86">
        <f>SUMIFS('sys inv movment rpt'!$M:$M,'sys inv movment rpt'!$L:$L,$M892,'sys inv movment rpt'!$N:$N,W$1)</f>
        <v>0</v>
      </c>
      <c r="X892" s="86">
        <f>SUMIFS('sys inv movment rpt'!$M:$M,'sys inv movment rpt'!$L:$L,$M892,'sys inv movment rpt'!$N:$N,X$1)</f>
        <v>0</v>
      </c>
      <c r="Y892" s="86">
        <f>SUMIFS('sys inv movment rpt'!$M:$M,'sys inv movment rpt'!$L:$L,$M892,'sys inv movment rpt'!$N:$N,Y$1)</f>
        <v>0</v>
      </c>
      <c r="Z892" s="86">
        <f>SUMIFS('sys inv movment rpt'!$M:$M,'sys inv movment rpt'!$L:$L,$M892,'sys inv movment rpt'!$N:$N,Z$1)</f>
        <v>4896</v>
      </c>
      <c r="AA892" s="86">
        <f>SUMIFS('sys inv movment rpt'!$M:$M,'sys inv movment rpt'!$L:$L,$M892,'sys inv movment rpt'!$N:$N,AA$1)</f>
        <v>0</v>
      </c>
      <c r="AB892" s="86">
        <f>SUMIFS('sys inv movment rpt'!$M:$M,'sys inv movment rpt'!$L:$L,$M892,'sys inv movment rpt'!$N:$N,AB$1)</f>
        <v>0</v>
      </c>
      <c r="AC892" s="86">
        <f>SUMIFS('sys inv movment rpt'!$M:$M,'sys inv movment rpt'!$L:$L,$M892,'sys inv movment rpt'!$N:$N,AC$1)</f>
        <v>0</v>
      </c>
      <c r="AD892" s="86">
        <f>SUMIFS('sys inv movment rpt'!$M:$M,'sys inv movment rpt'!$L:$L,$M892,'sys inv movment rpt'!$N:$N,AD$1)</f>
        <v>0</v>
      </c>
      <c r="AE892" s="86">
        <f>SUMIFS('sys inv movment rpt'!$M:$M,'sys inv movment rpt'!$L:$L,$M892,'sys inv movment rpt'!$N:$N,AE$1)</f>
        <v>0</v>
      </c>
      <c r="AF892" s="86">
        <f>SUMIFS('sys inv movment rpt'!$M:$M,'sys inv movment rpt'!$L:$L,$M892,'sys inv movment rpt'!$N:$N,AF$1)</f>
        <v>0</v>
      </c>
      <c r="AG892" s="86">
        <f>SUMIFS('sys inv movment rpt'!$M:$M,'sys inv movment rpt'!$L:$L,$M892,'sys inv movment rpt'!$N:$N,AG$1)</f>
        <v>0</v>
      </c>
      <c r="AH892" s="86">
        <f>SUMIFS('sys inv movment rpt'!$M:$M,'sys inv movment rpt'!$L:$L,$M892,'sys inv movment rpt'!$N:$N,AH$1)</f>
        <v>0</v>
      </c>
      <c r="AI892" s="86">
        <f>SUMIFS('sys inv movment rpt'!$M:$M,'sys inv movment rpt'!$L:$L,$M892,'sys inv movment rpt'!$N:$N,AI$1)</f>
        <v>0</v>
      </c>
      <c r="AJ892" s="86">
        <f>SUMIFS('sys inv movment rpt'!$M:$M,'sys inv movment rpt'!$L:$L,$M892,'sys inv movment rpt'!$N:$N,AJ$1)</f>
        <v>2880</v>
      </c>
      <c r="AK892" s="86">
        <f>SUMIFS('sys inv movment rpt'!$M:$M,'sys inv movment rpt'!$L:$L,$M892,'sys inv movment rpt'!$N:$N,AK$1)</f>
        <v>0</v>
      </c>
      <c r="AL892" s="86">
        <f>SUMIFS('sys inv movment rpt'!$M:$M,'sys inv movment rpt'!$L:$L,$M892,'sys inv movment rpt'!$N:$N,AL$1)</f>
        <v>0</v>
      </c>
      <c r="AM892" s="86">
        <f>SUMIFS('sys inv movment rpt'!$M:$M,'sys inv movment rpt'!$L:$L,$M892,'sys inv movment rpt'!$N:$N,AM$1)</f>
        <v>0</v>
      </c>
      <c r="AN892" s="86">
        <f>SUMIFS('sys inv movment rpt'!$M:$M,'sys inv movment rpt'!$L:$L,$M892,'sys inv movment rpt'!$N:$N,AN$1)</f>
        <v>0</v>
      </c>
      <c r="AO892" s="86">
        <f>SUMIFS('sys inv movment rpt'!$M:$M,'sys inv movment rpt'!$L:$L,$M892,'sys inv movment rpt'!$N:$N,AO$1)</f>
        <v>0</v>
      </c>
      <c r="AP892" s="86">
        <f>SUMIFS('sys inv movment rpt'!$M:$M,'sys inv movment rpt'!$L:$L,$M892,'sys inv movment rpt'!$N:$N,AP$1)</f>
        <v>0</v>
      </c>
      <c r="AQ892" s="86">
        <f>SUMIFS('sys inv movment rpt'!$M:$M,'sys inv movment rpt'!$L:$L,$M892,'sys inv movment rpt'!$N:$N,AQ$1)</f>
        <v>0</v>
      </c>
      <c r="AR892" s="86">
        <f>SUMIFS('sys inv movment rpt'!$M:$M,'sys inv movment rpt'!$L:$L,$M892,'sys inv movment rpt'!$N:$N,AR$1)</f>
        <v>0</v>
      </c>
      <c r="AS892" s="86">
        <f>SUMIFS('sys inv movment rpt'!$M:$M,'sys inv movment rpt'!$L:$L,$M892,'sys inv movment rpt'!$N:$N,AS$1)</f>
        <v>0</v>
      </c>
      <c r="AT892" s="86">
        <f>SUMIFS('sys inv movment rpt'!$M:$M,'sys inv movment rpt'!$L:$L,$M892,'sys inv movment rpt'!$N:$N,AT$1)</f>
        <v>0</v>
      </c>
      <c r="AU892" s="86">
        <f>SUMIFS('sys inv movment rpt'!$M:$M,'sys inv movment rpt'!$L:$L,$M892,'sys inv movment rpt'!$N:$N,AU$1)</f>
        <v>0</v>
      </c>
      <c r="AV892" s="86">
        <f>SUMIFS('sys inv movment rpt'!$M:$M,'sys inv movment rpt'!$L:$L,$M892,'sys inv movment rpt'!$N:$N,AV$1)</f>
        <v>0</v>
      </c>
      <c r="AW892" s="87" t="str">
        <f>IFERROR(VLOOKUP(A892,'sys-backorder details'!E:U,17,0),"-")</f>
        <v>-</v>
      </c>
      <c r="AX892" s="87" t="str">
        <f>IF(K892&gt;1,VLOOKUP(A892,'settings-routing'!A:I,9,0),"")</f>
        <v/>
      </c>
    </row>
    <row r="893" ht="12.75" hidden="1" customHeight="1">
      <c r="A893" s="50" t="s">
        <v>1908</v>
      </c>
      <c r="B893" s="50" t="s">
        <v>1909</v>
      </c>
      <c r="C893" s="50">
        <f t="shared" si="2"/>
        <v>32</v>
      </c>
      <c r="D893" s="80">
        <f>SUMIF('Stocks 101-111'!$J:$J,'item dashboard'!A893,'Stocks 101-111'!K:K)</f>
        <v>32</v>
      </c>
      <c r="E893" s="80">
        <f>SUMIF('Stocks 101-111'!$J:$J,'item dashboard'!A893,'Stocks 101-111'!$L:$L)</f>
        <v>0</v>
      </c>
      <c r="F893" s="81">
        <f t="shared" si="3"/>
        <v>0</v>
      </c>
      <c r="G893" s="82">
        <f t="shared" si="4"/>
        <v>0</v>
      </c>
      <c r="H893" s="50">
        <f>SUMIFS('sys-backorder details'!$M:$M,'sys-backorder details'!$E:$E,'item dashboard'!A893,'sys-backorder details'!$V:$V,"")</f>
        <v>0</v>
      </c>
      <c r="I893" s="83">
        <f>SUMIF('settings-routing'!$I:$I,'item dashboard'!A893,'settings-routing'!$O:$O)</f>
        <v>0</v>
      </c>
      <c r="J893" s="50">
        <f>SUMIFS('sys-backorder details'!$M:$M,'sys-backorder details'!$E:$E,'item dashboard'!A893,'sys-backorder details'!$V:$V,"Call off")</f>
        <v>0</v>
      </c>
      <c r="K893" s="84">
        <f t="shared" si="5"/>
        <v>-32</v>
      </c>
      <c r="L893" s="84">
        <f>SUMIF('Production Plan'!$E:$E,'item dashboard'!A893,'Production Plan'!$N:$N)</f>
        <v>0</v>
      </c>
      <c r="M893" s="85" t="str">
        <f t="shared" si="6"/>
        <v>B-L5SQ-W30RNG-B-500 ml White Pntd B.Ring Bio Clean Bottle</v>
      </c>
      <c r="N893" s="86">
        <f>SUMIFS('sys inv movment rpt'!$M:$M,'sys inv movment rpt'!$L:$L,$M893,'sys inv movment rpt'!$N:$N,N$1)</f>
        <v>0</v>
      </c>
      <c r="O893" s="86">
        <f>SUMIFS('sys inv movment rpt'!$M:$M,'sys inv movment rpt'!$L:$L,$M893,'sys inv movment rpt'!$N:$N,O$1)</f>
        <v>0</v>
      </c>
      <c r="P893" s="86">
        <f>SUMIFS('sys inv movment rpt'!$M:$M,'sys inv movment rpt'!$L:$L,$M893,'sys inv movment rpt'!$N:$N,P$1)</f>
        <v>0</v>
      </c>
      <c r="Q893" s="86">
        <f>SUMIFS('sys inv movment rpt'!$M:$M,'sys inv movment rpt'!$L:$L,$M893,'sys inv movment rpt'!$N:$N,Q$1)</f>
        <v>0</v>
      </c>
      <c r="R893" s="86">
        <f>SUMIFS('sys inv movment rpt'!$M:$M,'sys inv movment rpt'!$L:$L,$M893,'sys inv movment rpt'!$N:$N,R$1)</f>
        <v>0</v>
      </c>
      <c r="S893" s="86">
        <f>SUMIFS('sys inv movment rpt'!$M:$M,'sys inv movment rpt'!$L:$L,$M893,'sys inv movment rpt'!$N:$N,S$1)</f>
        <v>0</v>
      </c>
      <c r="T893" s="86">
        <f>SUMIFS('sys inv movment rpt'!$M:$M,'sys inv movment rpt'!$L:$L,$M893,'sys inv movment rpt'!$N:$N,T$1)</f>
        <v>0</v>
      </c>
      <c r="U893" s="86">
        <f>SUMIFS('sys inv movment rpt'!$M:$M,'sys inv movment rpt'!$L:$L,$M893,'sys inv movment rpt'!$N:$N,U$1)</f>
        <v>0</v>
      </c>
      <c r="V893" s="86">
        <f>SUMIFS('sys inv movment rpt'!$M:$M,'sys inv movment rpt'!$L:$L,$M893,'sys inv movment rpt'!$N:$N,V$1)</f>
        <v>0</v>
      </c>
      <c r="W893" s="86">
        <f>SUMIFS('sys inv movment rpt'!$M:$M,'sys inv movment rpt'!$L:$L,$M893,'sys inv movment rpt'!$N:$N,W$1)</f>
        <v>0</v>
      </c>
      <c r="X893" s="86">
        <f>SUMIFS('sys inv movment rpt'!$M:$M,'sys inv movment rpt'!$L:$L,$M893,'sys inv movment rpt'!$N:$N,X$1)</f>
        <v>0</v>
      </c>
      <c r="Y893" s="86">
        <f>SUMIFS('sys inv movment rpt'!$M:$M,'sys inv movment rpt'!$L:$L,$M893,'sys inv movment rpt'!$N:$N,Y$1)</f>
        <v>0</v>
      </c>
      <c r="Z893" s="86">
        <f>SUMIFS('sys inv movment rpt'!$M:$M,'sys inv movment rpt'!$L:$L,$M893,'sys inv movment rpt'!$N:$N,Z$1)</f>
        <v>0</v>
      </c>
      <c r="AA893" s="86">
        <f>SUMIFS('sys inv movment rpt'!$M:$M,'sys inv movment rpt'!$L:$L,$M893,'sys inv movment rpt'!$N:$N,AA$1)</f>
        <v>0</v>
      </c>
      <c r="AB893" s="86">
        <f>SUMIFS('sys inv movment rpt'!$M:$M,'sys inv movment rpt'!$L:$L,$M893,'sys inv movment rpt'!$N:$N,AB$1)</f>
        <v>0</v>
      </c>
      <c r="AC893" s="86">
        <f>SUMIFS('sys inv movment rpt'!$M:$M,'sys inv movment rpt'!$L:$L,$M893,'sys inv movment rpt'!$N:$N,AC$1)</f>
        <v>0</v>
      </c>
      <c r="AD893" s="86">
        <f>SUMIFS('sys inv movment rpt'!$M:$M,'sys inv movment rpt'!$L:$L,$M893,'sys inv movment rpt'!$N:$N,AD$1)</f>
        <v>0</v>
      </c>
      <c r="AE893" s="86">
        <f>SUMIFS('sys inv movment rpt'!$M:$M,'sys inv movment rpt'!$L:$L,$M893,'sys inv movment rpt'!$N:$N,AE$1)</f>
        <v>0</v>
      </c>
      <c r="AF893" s="86">
        <f>SUMIFS('sys inv movment rpt'!$M:$M,'sys inv movment rpt'!$L:$L,$M893,'sys inv movment rpt'!$N:$N,AF$1)</f>
        <v>0</v>
      </c>
      <c r="AG893" s="86">
        <f>SUMIFS('sys inv movment rpt'!$M:$M,'sys inv movment rpt'!$L:$L,$M893,'sys inv movment rpt'!$N:$N,AG$1)</f>
        <v>0</v>
      </c>
      <c r="AH893" s="86">
        <f>SUMIFS('sys inv movment rpt'!$M:$M,'sys inv movment rpt'!$L:$L,$M893,'sys inv movment rpt'!$N:$N,AH$1)</f>
        <v>0</v>
      </c>
      <c r="AI893" s="86">
        <f>SUMIFS('sys inv movment rpt'!$M:$M,'sys inv movment rpt'!$L:$L,$M893,'sys inv movment rpt'!$N:$N,AI$1)</f>
        <v>0</v>
      </c>
      <c r="AJ893" s="86">
        <f>SUMIFS('sys inv movment rpt'!$M:$M,'sys inv movment rpt'!$L:$L,$M893,'sys inv movment rpt'!$N:$N,AJ$1)</f>
        <v>0</v>
      </c>
      <c r="AK893" s="86">
        <f>SUMIFS('sys inv movment rpt'!$M:$M,'sys inv movment rpt'!$L:$L,$M893,'sys inv movment rpt'!$N:$N,AK$1)</f>
        <v>0</v>
      </c>
      <c r="AL893" s="86">
        <f>SUMIFS('sys inv movment rpt'!$M:$M,'sys inv movment rpt'!$L:$L,$M893,'sys inv movment rpt'!$N:$N,AL$1)</f>
        <v>0</v>
      </c>
      <c r="AM893" s="86">
        <f>SUMIFS('sys inv movment rpt'!$M:$M,'sys inv movment rpt'!$L:$L,$M893,'sys inv movment rpt'!$N:$N,AM$1)</f>
        <v>0</v>
      </c>
      <c r="AN893" s="86">
        <f>SUMIFS('sys inv movment rpt'!$M:$M,'sys inv movment rpt'!$L:$L,$M893,'sys inv movment rpt'!$N:$N,AN$1)</f>
        <v>0</v>
      </c>
      <c r="AO893" s="86">
        <f>SUMIFS('sys inv movment rpt'!$M:$M,'sys inv movment rpt'!$L:$L,$M893,'sys inv movment rpt'!$N:$N,AO$1)</f>
        <v>0</v>
      </c>
      <c r="AP893" s="86">
        <f>SUMIFS('sys inv movment rpt'!$M:$M,'sys inv movment rpt'!$L:$L,$M893,'sys inv movment rpt'!$N:$N,AP$1)</f>
        <v>0</v>
      </c>
      <c r="AQ893" s="86">
        <f>SUMIFS('sys inv movment rpt'!$M:$M,'sys inv movment rpt'!$L:$L,$M893,'sys inv movment rpt'!$N:$N,AQ$1)</f>
        <v>0</v>
      </c>
      <c r="AR893" s="86">
        <f>SUMIFS('sys inv movment rpt'!$M:$M,'sys inv movment rpt'!$L:$L,$M893,'sys inv movment rpt'!$N:$N,AR$1)</f>
        <v>0</v>
      </c>
      <c r="AS893" s="86">
        <f>SUMIFS('sys inv movment rpt'!$M:$M,'sys inv movment rpt'!$L:$L,$M893,'sys inv movment rpt'!$N:$N,AS$1)</f>
        <v>0</v>
      </c>
      <c r="AT893" s="86">
        <f>SUMIFS('sys inv movment rpt'!$M:$M,'sys inv movment rpt'!$L:$L,$M893,'sys inv movment rpt'!$N:$N,AT$1)</f>
        <v>0</v>
      </c>
      <c r="AU893" s="86">
        <f>SUMIFS('sys inv movment rpt'!$M:$M,'sys inv movment rpt'!$L:$L,$M893,'sys inv movment rpt'!$N:$N,AU$1)</f>
        <v>0</v>
      </c>
      <c r="AV893" s="86">
        <f>SUMIFS('sys inv movment rpt'!$M:$M,'sys inv movment rpt'!$L:$L,$M893,'sys inv movment rpt'!$N:$N,AV$1)</f>
        <v>0</v>
      </c>
      <c r="AW893" s="87" t="str">
        <f>IFERROR(VLOOKUP(A893,'sys-backorder details'!E:U,17,0),"-")</f>
        <v>-</v>
      </c>
      <c r="AX893" s="87" t="str">
        <f>IF(K893&gt;1,VLOOKUP(A893,'settings-routing'!A:I,9,0),"")</f>
        <v/>
      </c>
    </row>
    <row r="894" ht="12.75" hidden="1" customHeight="1">
      <c r="A894" s="50" t="s">
        <v>1910</v>
      </c>
      <c r="B894" s="50" t="s">
        <v>1911</v>
      </c>
      <c r="C894" s="50">
        <f t="shared" si="2"/>
        <v>4980</v>
      </c>
      <c r="D894" s="80">
        <f>SUMIF('Stocks 101-111'!$J:$J,'item dashboard'!A894,'Stocks 101-111'!K:K)</f>
        <v>4980</v>
      </c>
      <c r="E894" s="80">
        <f>SUMIF('Stocks 101-111'!$J:$J,'item dashboard'!A894,'Stocks 101-111'!$L:$L)</f>
        <v>0</v>
      </c>
      <c r="F894" s="81">
        <f t="shared" si="3"/>
        <v>0</v>
      </c>
      <c r="G894" s="82">
        <f t="shared" si="4"/>
        <v>0</v>
      </c>
      <c r="H894" s="50">
        <f>SUMIFS('sys-backorder details'!$M:$M,'sys-backorder details'!$E:$E,'item dashboard'!A894,'sys-backorder details'!$V:$V,"")</f>
        <v>0</v>
      </c>
      <c r="I894" s="83">
        <f>SUMIF('settings-routing'!$I:$I,'item dashboard'!A894,'settings-routing'!$O:$O)</f>
        <v>0</v>
      </c>
      <c r="J894" s="50">
        <f>SUMIFS('sys-backorder details'!$M:$M,'sys-backorder details'!$E:$E,'item dashboard'!A894,'sys-backorder details'!$V:$V,"Call off")</f>
        <v>4980</v>
      </c>
      <c r="K894" s="84">
        <f t="shared" si="5"/>
        <v>-4980</v>
      </c>
      <c r="L894" s="84">
        <f>SUMIF('Production Plan'!$E:$E,'item dashboard'!A894,'Production Plan'!$N:$N)</f>
        <v>0</v>
      </c>
      <c r="M894" s="85" t="str">
        <f t="shared" si="6"/>
        <v>B-L5SQ-W30RNG-C-500 ml White Pntd Bio Chem Bottle</v>
      </c>
      <c r="N894" s="86">
        <f>SUMIFS('sys inv movment rpt'!$M:$M,'sys inv movment rpt'!$L:$L,$M894,'sys inv movment rpt'!$N:$N,N$1)</f>
        <v>0</v>
      </c>
      <c r="O894" s="86">
        <f>SUMIFS('sys inv movment rpt'!$M:$M,'sys inv movment rpt'!$L:$L,$M894,'sys inv movment rpt'!$N:$N,O$1)</f>
        <v>0</v>
      </c>
      <c r="P894" s="86">
        <f>SUMIFS('sys inv movment rpt'!$M:$M,'sys inv movment rpt'!$L:$L,$M894,'sys inv movment rpt'!$N:$N,P$1)</f>
        <v>0</v>
      </c>
      <c r="Q894" s="86">
        <f>SUMIFS('sys inv movment rpt'!$M:$M,'sys inv movment rpt'!$L:$L,$M894,'sys inv movment rpt'!$N:$N,Q$1)</f>
        <v>0</v>
      </c>
      <c r="R894" s="86">
        <f>SUMIFS('sys inv movment rpt'!$M:$M,'sys inv movment rpt'!$L:$L,$M894,'sys inv movment rpt'!$N:$N,R$1)</f>
        <v>0</v>
      </c>
      <c r="S894" s="86">
        <f>SUMIFS('sys inv movment rpt'!$M:$M,'sys inv movment rpt'!$L:$L,$M894,'sys inv movment rpt'!$N:$N,S$1)</f>
        <v>0</v>
      </c>
      <c r="T894" s="86">
        <f>SUMIFS('sys inv movment rpt'!$M:$M,'sys inv movment rpt'!$L:$L,$M894,'sys inv movment rpt'!$N:$N,T$1)</f>
        <v>0</v>
      </c>
      <c r="U894" s="86">
        <f>SUMIFS('sys inv movment rpt'!$M:$M,'sys inv movment rpt'!$L:$L,$M894,'sys inv movment rpt'!$N:$N,U$1)</f>
        <v>0</v>
      </c>
      <c r="V894" s="86">
        <f>SUMIFS('sys inv movment rpt'!$M:$M,'sys inv movment rpt'!$L:$L,$M894,'sys inv movment rpt'!$N:$N,V$1)</f>
        <v>0</v>
      </c>
      <c r="W894" s="86">
        <f>SUMIFS('sys inv movment rpt'!$M:$M,'sys inv movment rpt'!$L:$L,$M894,'sys inv movment rpt'!$N:$N,W$1)</f>
        <v>0</v>
      </c>
      <c r="X894" s="86">
        <f>SUMIFS('sys inv movment rpt'!$M:$M,'sys inv movment rpt'!$L:$L,$M894,'sys inv movment rpt'!$N:$N,X$1)</f>
        <v>0</v>
      </c>
      <c r="Y894" s="86">
        <f>SUMIFS('sys inv movment rpt'!$M:$M,'sys inv movment rpt'!$L:$L,$M894,'sys inv movment rpt'!$N:$N,Y$1)</f>
        <v>0</v>
      </c>
      <c r="Z894" s="86">
        <f>SUMIFS('sys inv movment rpt'!$M:$M,'sys inv movment rpt'!$L:$L,$M894,'sys inv movment rpt'!$N:$N,Z$1)</f>
        <v>0</v>
      </c>
      <c r="AA894" s="86">
        <f>SUMIFS('sys inv movment rpt'!$M:$M,'sys inv movment rpt'!$L:$L,$M894,'sys inv movment rpt'!$N:$N,AA$1)</f>
        <v>0</v>
      </c>
      <c r="AB894" s="86">
        <f>SUMIFS('sys inv movment rpt'!$M:$M,'sys inv movment rpt'!$L:$L,$M894,'sys inv movment rpt'!$N:$N,AB$1)</f>
        <v>0</v>
      </c>
      <c r="AC894" s="86">
        <f>SUMIFS('sys inv movment rpt'!$M:$M,'sys inv movment rpt'!$L:$L,$M894,'sys inv movment rpt'!$N:$N,AC$1)</f>
        <v>0</v>
      </c>
      <c r="AD894" s="86">
        <f>SUMIFS('sys inv movment rpt'!$M:$M,'sys inv movment rpt'!$L:$L,$M894,'sys inv movment rpt'!$N:$N,AD$1)</f>
        <v>0</v>
      </c>
      <c r="AE894" s="86">
        <f>SUMIFS('sys inv movment rpt'!$M:$M,'sys inv movment rpt'!$L:$L,$M894,'sys inv movment rpt'!$N:$N,AE$1)</f>
        <v>0</v>
      </c>
      <c r="AF894" s="86">
        <f>SUMIFS('sys inv movment rpt'!$M:$M,'sys inv movment rpt'!$L:$L,$M894,'sys inv movment rpt'!$N:$N,AF$1)</f>
        <v>0</v>
      </c>
      <c r="AG894" s="86">
        <f>SUMIFS('sys inv movment rpt'!$M:$M,'sys inv movment rpt'!$L:$L,$M894,'sys inv movment rpt'!$N:$N,AG$1)</f>
        <v>0</v>
      </c>
      <c r="AH894" s="86">
        <f>SUMIFS('sys inv movment rpt'!$M:$M,'sys inv movment rpt'!$L:$L,$M894,'sys inv movment rpt'!$N:$N,AH$1)</f>
        <v>0</v>
      </c>
      <c r="AI894" s="86">
        <f>SUMIFS('sys inv movment rpt'!$M:$M,'sys inv movment rpt'!$L:$L,$M894,'sys inv movment rpt'!$N:$N,AI$1)</f>
        <v>0</v>
      </c>
      <c r="AJ894" s="86">
        <f>SUMIFS('sys inv movment rpt'!$M:$M,'sys inv movment rpt'!$L:$L,$M894,'sys inv movment rpt'!$N:$N,AJ$1)</f>
        <v>0</v>
      </c>
      <c r="AK894" s="86">
        <f>SUMIFS('sys inv movment rpt'!$M:$M,'sys inv movment rpt'!$L:$L,$M894,'sys inv movment rpt'!$N:$N,AK$1)</f>
        <v>0</v>
      </c>
      <c r="AL894" s="86">
        <f>SUMIFS('sys inv movment rpt'!$M:$M,'sys inv movment rpt'!$L:$L,$M894,'sys inv movment rpt'!$N:$N,AL$1)</f>
        <v>0</v>
      </c>
      <c r="AM894" s="86">
        <f>SUMIFS('sys inv movment rpt'!$M:$M,'sys inv movment rpt'!$L:$L,$M894,'sys inv movment rpt'!$N:$N,AM$1)</f>
        <v>0</v>
      </c>
      <c r="AN894" s="86">
        <f>SUMIFS('sys inv movment rpt'!$M:$M,'sys inv movment rpt'!$L:$L,$M894,'sys inv movment rpt'!$N:$N,AN$1)</f>
        <v>0</v>
      </c>
      <c r="AO894" s="86">
        <f>SUMIFS('sys inv movment rpt'!$M:$M,'sys inv movment rpt'!$L:$L,$M894,'sys inv movment rpt'!$N:$N,AO$1)</f>
        <v>0</v>
      </c>
      <c r="AP894" s="86">
        <f>SUMIFS('sys inv movment rpt'!$M:$M,'sys inv movment rpt'!$L:$L,$M894,'sys inv movment rpt'!$N:$N,AP$1)</f>
        <v>0</v>
      </c>
      <c r="AQ894" s="86">
        <f>SUMIFS('sys inv movment rpt'!$M:$M,'sys inv movment rpt'!$L:$L,$M894,'sys inv movment rpt'!$N:$N,AQ$1)</f>
        <v>0</v>
      </c>
      <c r="AR894" s="86">
        <f>SUMIFS('sys inv movment rpt'!$M:$M,'sys inv movment rpt'!$L:$L,$M894,'sys inv movment rpt'!$N:$N,AR$1)</f>
        <v>0</v>
      </c>
      <c r="AS894" s="86">
        <f>SUMIFS('sys inv movment rpt'!$M:$M,'sys inv movment rpt'!$L:$L,$M894,'sys inv movment rpt'!$N:$N,AS$1)</f>
        <v>0</v>
      </c>
      <c r="AT894" s="86">
        <f>SUMIFS('sys inv movment rpt'!$M:$M,'sys inv movment rpt'!$L:$L,$M894,'sys inv movment rpt'!$N:$N,AT$1)</f>
        <v>0</v>
      </c>
      <c r="AU894" s="86">
        <f>SUMIFS('sys inv movment rpt'!$M:$M,'sys inv movment rpt'!$L:$L,$M894,'sys inv movment rpt'!$N:$N,AU$1)</f>
        <v>0</v>
      </c>
      <c r="AV894" s="86">
        <f>SUMIFS('sys inv movment rpt'!$M:$M,'sys inv movment rpt'!$L:$L,$M894,'sys inv movment rpt'!$N:$N,AV$1)</f>
        <v>0</v>
      </c>
      <c r="AW894" s="87" t="str">
        <f>IFERROR(VLOOKUP(A894,'sys-backorder details'!E:U,17,0),"-")</f>
        <v>Cash/Current Cheque</v>
      </c>
      <c r="AX894" s="87" t="str">
        <f>IF(K894&gt;1,VLOOKUP(A894,'settings-routing'!A:I,9,0),"")</f>
        <v/>
      </c>
    </row>
    <row r="895" ht="12.75" hidden="1" customHeight="1">
      <c r="A895" s="50" t="s">
        <v>1912</v>
      </c>
      <c r="B895" s="50" t="s">
        <v>1913</v>
      </c>
      <c r="C895" s="50">
        <f t="shared" si="2"/>
        <v>0</v>
      </c>
      <c r="D895" s="80">
        <f>SUMIF('Stocks 101-111'!$J:$J,'item dashboard'!A895,'Stocks 101-111'!K:K)</f>
        <v>0</v>
      </c>
      <c r="E895" s="80">
        <f>SUMIF('Stocks 101-111'!$J:$J,'item dashboard'!A895,'Stocks 101-111'!$L:$L)</f>
        <v>0</v>
      </c>
      <c r="F895" s="81">
        <f t="shared" si="3"/>
        <v>0</v>
      </c>
      <c r="G895" s="82">
        <f t="shared" si="4"/>
        <v>0</v>
      </c>
      <c r="H895" s="50">
        <f>SUMIFS('sys-backorder details'!$M:$M,'sys-backorder details'!$E:$E,'item dashboard'!A895,'sys-backorder details'!$V:$V,"")</f>
        <v>0</v>
      </c>
      <c r="I895" s="83">
        <f>SUMIF('settings-routing'!$I:$I,'item dashboard'!A895,'settings-routing'!$O:$O)</f>
        <v>0</v>
      </c>
      <c r="J895" s="50">
        <f>SUMIFS('sys-backorder details'!$M:$M,'sys-backorder details'!$E:$E,'item dashboard'!A895,'sys-backorder details'!$V:$V,"Call off")</f>
        <v>0</v>
      </c>
      <c r="K895" s="84">
        <f t="shared" si="5"/>
        <v>0</v>
      </c>
      <c r="L895" s="84">
        <f>SUMIF('Production Plan'!$E:$E,'item dashboard'!A895,'Production Plan'!$N:$N)</f>
        <v>0</v>
      </c>
      <c r="M895" s="85" t="str">
        <f t="shared" si="6"/>
        <v>B-L5SQ-W30RNG-D-500 ml White Pntd B.Ring Disinfectant Bottle</v>
      </c>
      <c r="N895" s="86">
        <f>SUMIFS('sys inv movment rpt'!$M:$M,'sys inv movment rpt'!$L:$L,$M895,'sys inv movment rpt'!$N:$N,N$1)</f>
        <v>0</v>
      </c>
      <c r="O895" s="86">
        <f>SUMIFS('sys inv movment rpt'!$M:$M,'sys inv movment rpt'!$L:$L,$M895,'sys inv movment rpt'!$N:$N,O$1)</f>
        <v>0</v>
      </c>
      <c r="P895" s="86">
        <f>SUMIFS('sys inv movment rpt'!$M:$M,'sys inv movment rpt'!$L:$L,$M895,'sys inv movment rpt'!$N:$N,P$1)</f>
        <v>0</v>
      </c>
      <c r="Q895" s="86">
        <f>SUMIFS('sys inv movment rpt'!$M:$M,'sys inv movment rpt'!$L:$L,$M895,'sys inv movment rpt'!$N:$N,Q$1)</f>
        <v>0</v>
      </c>
      <c r="R895" s="86">
        <f>SUMIFS('sys inv movment rpt'!$M:$M,'sys inv movment rpt'!$L:$L,$M895,'sys inv movment rpt'!$N:$N,R$1)</f>
        <v>0</v>
      </c>
      <c r="S895" s="86">
        <f>SUMIFS('sys inv movment rpt'!$M:$M,'sys inv movment rpt'!$L:$L,$M895,'sys inv movment rpt'!$N:$N,S$1)</f>
        <v>0</v>
      </c>
      <c r="T895" s="86">
        <f>SUMIFS('sys inv movment rpt'!$M:$M,'sys inv movment rpt'!$L:$L,$M895,'sys inv movment rpt'!$N:$N,T$1)</f>
        <v>0</v>
      </c>
      <c r="U895" s="86">
        <f>SUMIFS('sys inv movment rpt'!$M:$M,'sys inv movment rpt'!$L:$L,$M895,'sys inv movment rpt'!$N:$N,U$1)</f>
        <v>0</v>
      </c>
      <c r="V895" s="86">
        <f>SUMIFS('sys inv movment rpt'!$M:$M,'sys inv movment rpt'!$L:$L,$M895,'sys inv movment rpt'!$N:$N,V$1)</f>
        <v>0</v>
      </c>
      <c r="W895" s="86">
        <f>SUMIFS('sys inv movment rpt'!$M:$M,'sys inv movment rpt'!$L:$L,$M895,'sys inv movment rpt'!$N:$N,W$1)</f>
        <v>0</v>
      </c>
      <c r="X895" s="86">
        <f>SUMIFS('sys inv movment rpt'!$M:$M,'sys inv movment rpt'!$L:$L,$M895,'sys inv movment rpt'!$N:$N,X$1)</f>
        <v>0</v>
      </c>
      <c r="Y895" s="86">
        <f>SUMIFS('sys inv movment rpt'!$M:$M,'sys inv movment rpt'!$L:$L,$M895,'sys inv movment rpt'!$N:$N,Y$1)</f>
        <v>0</v>
      </c>
      <c r="Z895" s="86">
        <f>SUMIFS('sys inv movment rpt'!$M:$M,'sys inv movment rpt'!$L:$L,$M895,'sys inv movment rpt'!$N:$N,Z$1)</f>
        <v>0</v>
      </c>
      <c r="AA895" s="86">
        <f>SUMIFS('sys inv movment rpt'!$M:$M,'sys inv movment rpt'!$L:$L,$M895,'sys inv movment rpt'!$N:$N,AA$1)</f>
        <v>0</v>
      </c>
      <c r="AB895" s="86">
        <f>SUMIFS('sys inv movment rpt'!$M:$M,'sys inv movment rpt'!$L:$L,$M895,'sys inv movment rpt'!$N:$N,AB$1)</f>
        <v>0</v>
      </c>
      <c r="AC895" s="86">
        <f>SUMIFS('sys inv movment rpt'!$M:$M,'sys inv movment rpt'!$L:$L,$M895,'sys inv movment rpt'!$N:$N,AC$1)</f>
        <v>0</v>
      </c>
      <c r="AD895" s="86">
        <f>SUMIFS('sys inv movment rpt'!$M:$M,'sys inv movment rpt'!$L:$L,$M895,'sys inv movment rpt'!$N:$N,AD$1)</f>
        <v>0</v>
      </c>
      <c r="AE895" s="86">
        <f>SUMIFS('sys inv movment rpt'!$M:$M,'sys inv movment rpt'!$L:$L,$M895,'sys inv movment rpt'!$N:$N,AE$1)</f>
        <v>0</v>
      </c>
      <c r="AF895" s="86">
        <f>SUMIFS('sys inv movment rpt'!$M:$M,'sys inv movment rpt'!$L:$L,$M895,'sys inv movment rpt'!$N:$N,AF$1)</f>
        <v>0</v>
      </c>
      <c r="AG895" s="86">
        <f>SUMIFS('sys inv movment rpt'!$M:$M,'sys inv movment rpt'!$L:$L,$M895,'sys inv movment rpt'!$N:$N,AG$1)</f>
        <v>0</v>
      </c>
      <c r="AH895" s="86">
        <f>SUMIFS('sys inv movment rpt'!$M:$M,'sys inv movment rpt'!$L:$L,$M895,'sys inv movment rpt'!$N:$N,AH$1)</f>
        <v>0</v>
      </c>
      <c r="AI895" s="86">
        <f>SUMIFS('sys inv movment rpt'!$M:$M,'sys inv movment rpt'!$L:$L,$M895,'sys inv movment rpt'!$N:$N,AI$1)</f>
        <v>0</v>
      </c>
      <c r="AJ895" s="86">
        <f>SUMIFS('sys inv movment rpt'!$M:$M,'sys inv movment rpt'!$L:$L,$M895,'sys inv movment rpt'!$N:$N,AJ$1)</f>
        <v>0</v>
      </c>
      <c r="AK895" s="86">
        <f>SUMIFS('sys inv movment rpt'!$M:$M,'sys inv movment rpt'!$L:$L,$M895,'sys inv movment rpt'!$N:$N,AK$1)</f>
        <v>0</v>
      </c>
      <c r="AL895" s="86">
        <f>SUMIFS('sys inv movment rpt'!$M:$M,'sys inv movment rpt'!$L:$L,$M895,'sys inv movment rpt'!$N:$N,AL$1)</f>
        <v>0</v>
      </c>
      <c r="AM895" s="86">
        <f>SUMIFS('sys inv movment rpt'!$M:$M,'sys inv movment rpt'!$L:$L,$M895,'sys inv movment rpt'!$N:$N,AM$1)</f>
        <v>0</v>
      </c>
      <c r="AN895" s="86">
        <f>SUMIFS('sys inv movment rpt'!$M:$M,'sys inv movment rpt'!$L:$L,$M895,'sys inv movment rpt'!$N:$N,AN$1)</f>
        <v>0</v>
      </c>
      <c r="AO895" s="86">
        <f>SUMIFS('sys inv movment rpt'!$M:$M,'sys inv movment rpt'!$L:$L,$M895,'sys inv movment rpt'!$N:$N,AO$1)</f>
        <v>0</v>
      </c>
      <c r="AP895" s="86">
        <f>SUMIFS('sys inv movment rpt'!$M:$M,'sys inv movment rpt'!$L:$L,$M895,'sys inv movment rpt'!$N:$N,AP$1)</f>
        <v>0</v>
      </c>
      <c r="AQ895" s="86">
        <f>SUMIFS('sys inv movment rpt'!$M:$M,'sys inv movment rpt'!$L:$L,$M895,'sys inv movment rpt'!$N:$N,AQ$1)</f>
        <v>0</v>
      </c>
      <c r="AR895" s="86">
        <f>SUMIFS('sys inv movment rpt'!$M:$M,'sys inv movment rpt'!$L:$L,$M895,'sys inv movment rpt'!$N:$N,AR$1)</f>
        <v>0</v>
      </c>
      <c r="AS895" s="86">
        <f>SUMIFS('sys inv movment rpt'!$M:$M,'sys inv movment rpt'!$L:$L,$M895,'sys inv movment rpt'!$N:$N,AS$1)</f>
        <v>0</v>
      </c>
      <c r="AT895" s="86">
        <f>SUMIFS('sys inv movment rpt'!$M:$M,'sys inv movment rpt'!$L:$L,$M895,'sys inv movment rpt'!$N:$N,AT$1)</f>
        <v>0</v>
      </c>
      <c r="AU895" s="86">
        <f>SUMIFS('sys inv movment rpt'!$M:$M,'sys inv movment rpt'!$L:$L,$M895,'sys inv movment rpt'!$N:$N,AU$1)</f>
        <v>0</v>
      </c>
      <c r="AV895" s="86">
        <f>SUMIFS('sys inv movment rpt'!$M:$M,'sys inv movment rpt'!$L:$L,$M895,'sys inv movment rpt'!$N:$N,AV$1)</f>
        <v>0</v>
      </c>
      <c r="AW895" s="87" t="str">
        <f>IFERROR(VLOOKUP(A895,'sys-backorder details'!E:U,17,0),"-")</f>
        <v>-</v>
      </c>
      <c r="AX895" s="87" t="str">
        <f>IF(K895&gt;1,VLOOKUP(A895,'settings-routing'!A:I,9,0),"")</f>
        <v/>
      </c>
    </row>
    <row r="896" ht="12.75" hidden="1" customHeight="1">
      <c r="A896" s="50" t="s">
        <v>1914</v>
      </c>
      <c r="B896" s="50" t="s">
        <v>1913</v>
      </c>
      <c r="C896" s="50">
        <f t="shared" si="2"/>
        <v>0</v>
      </c>
      <c r="D896" s="80">
        <f>SUMIF('Stocks 101-111'!$J:$J,'item dashboard'!A896,'Stocks 101-111'!K:K)</f>
        <v>0</v>
      </c>
      <c r="E896" s="80">
        <f>SUMIF('Stocks 101-111'!$J:$J,'item dashboard'!A896,'Stocks 101-111'!$L:$L)</f>
        <v>0</v>
      </c>
      <c r="F896" s="81">
        <f t="shared" si="3"/>
        <v>0</v>
      </c>
      <c r="G896" s="82">
        <f t="shared" si="4"/>
        <v>0</v>
      </c>
      <c r="H896" s="50">
        <f>SUMIFS('sys-backorder details'!$M:$M,'sys-backorder details'!$E:$E,'item dashboard'!A896,'sys-backorder details'!$V:$V,"")</f>
        <v>0</v>
      </c>
      <c r="I896" s="83">
        <f>SUMIF('settings-routing'!$I:$I,'item dashboard'!A896,'settings-routing'!$O:$O)</f>
        <v>0</v>
      </c>
      <c r="J896" s="50">
        <f>SUMIFS('sys-backorder details'!$M:$M,'sys-backorder details'!$E:$E,'item dashboard'!A896,'sys-backorder details'!$V:$V,"Call off")</f>
        <v>0</v>
      </c>
      <c r="K896" s="84">
        <f t="shared" si="5"/>
        <v>0</v>
      </c>
      <c r="L896" s="84">
        <f>SUMIF('Production Plan'!$E:$E,'item dashboard'!A896,'Production Plan'!$N:$N)</f>
        <v>0</v>
      </c>
      <c r="M896" s="85" t="str">
        <f t="shared" si="6"/>
        <v>B-L5SQ-W30RNG-OTO-500 ml White Pntd B.Ring Disinfectant Bottle</v>
      </c>
      <c r="N896" s="86">
        <f>SUMIFS('sys inv movment rpt'!$M:$M,'sys inv movment rpt'!$L:$L,$M896,'sys inv movment rpt'!$N:$N,N$1)</f>
        <v>0</v>
      </c>
      <c r="O896" s="86">
        <f>SUMIFS('sys inv movment rpt'!$M:$M,'sys inv movment rpt'!$L:$L,$M896,'sys inv movment rpt'!$N:$N,O$1)</f>
        <v>0</v>
      </c>
      <c r="P896" s="86">
        <f>SUMIFS('sys inv movment rpt'!$M:$M,'sys inv movment rpt'!$L:$L,$M896,'sys inv movment rpt'!$N:$N,P$1)</f>
        <v>0</v>
      </c>
      <c r="Q896" s="86">
        <f>SUMIFS('sys inv movment rpt'!$M:$M,'sys inv movment rpt'!$L:$L,$M896,'sys inv movment rpt'!$N:$N,Q$1)</f>
        <v>0</v>
      </c>
      <c r="R896" s="86">
        <f>SUMIFS('sys inv movment rpt'!$M:$M,'sys inv movment rpt'!$L:$L,$M896,'sys inv movment rpt'!$N:$N,R$1)</f>
        <v>0</v>
      </c>
      <c r="S896" s="86">
        <f>SUMIFS('sys inv movment rpt'!$M:$M,'sys inv movment rpt'!$L:$L,$M896,'sys inv movment rpt'!$N:$N,S$1)</f>
        <v>0</v>
      </c>
      <c r="T896" s="86">
        <f>SUMIFS('sys inv movment rpt'!$M:$M,'sys inv movment rpt'!$L:$L,$M896,'sys inv movment rpt'!$N:$N,T$1)</f>
        <v>0</v>
      </c>
      <c r="U896" s="86">
        <f>SUMIFS('sys inv movment rpt'!$M:$M,'sys inv movment rpt'!$L:$L,$M896,'sys inv movment rpt'!$N:$N,U$1)</f>
        <v>0</v>
      </c>
      <c r="V896" s="86">
        <f>SUMIFS('sys inv movment rpt'!$M:$M,'sys inv movment rpt'!$L:$L,$M896,'sys inv movment rpt'!$N:$N,V$1)</f>
        <v>0</v>
      </c>
      <c r="W896" s="86">
        <f>SUMIFS('sys inv movment rpt'!$M:$M,'sys inv movment rpt'!$L:$L,$M896,'sys inv movment rpt'!$N:$N,W$1)</f>
        <v>0</v>
      </c>
      <c r="X896" s="86">
        <f>SUMIFS('sys inv movment rpt'!$M:$M,'sys inv movment rpt'!$L:$L,$M896,'sys inv movment rpt'!$N:$N,X$1)</f>
        <v>0</v>
      </c>
      <c r="Y896" s="86">
        <f>SUMIFS('sys inv movment rpt'!$M:$M,'sys inv movment rpt'!$L:$L,$M896,'sys inv movment rpt'!$N:$N,Y$1)</f>
        <v>0</v>
      </c>
      <c r="Z896" s="86">
        <f>SUMIFS('sys inv movment rpt'!$M:$M,'sys inv movment rpt'!$L:$L,$M896,'sys inv movment rpt'!$N:$N,Z$1)</f>
        <v>0</v>
      </c>
      <c r="AA896" s="86">
        <f>SUMIFS('sys inv movment rpt'!$M:$M,'sys inv movment rpt'!$L:$L,$M896,'sys inv movment rpt'!$N:$N,AA$1)</f>
        <v>0</v>
      </c>
      <c r="AB896" s="86">
        <f>SUMIFS('sys inv movment rpt'!$M:$M,'sys inv movment rpt'!$L:$L,$M896,'sys inv movment rpt'!$N:$N,AB$1)</f>
        <v>0</v>
      </c>
      <c r="AC896" s="86">
        <f>SUMIFS('sys inv movment rpt'!$M:$M,'sys inv movment rpt'!$L:$L,$M896,'sys inv movment rpt'!$N:$N,AC$1)</f>
        <v>0</v>
      </c>
      <c r="AD896" s="86">
        <f>SUMIFS('sys inv movment rpt'!$M:$M,'sys inv movment rpt'!$L:$L,$M896,'sys inv movment rpt'!$N:$N,AD$1)</f>
        <v>0</v>
      </c>
      <c r="AE896" s="86">
        <f>SUMIFS('sys inv movment rpt'!$M:$M,'sys inv movment rpt'!$L:$L,$M896,'sys inv movment rpt'!$N:$N,AE$1)</f>
        <v>0</v>
      </c>
      <c r="AF896" s="86">
        <f>SUMIFS('sys inv movment rpt'!$M:$M,'sys inv movment rpt'!$L:$L,$M896,'sys inv movment rpt'!$N:$N,AF$1)</f>
        <v>0</v>
      </c>
      <c r="AG896" s="86">
        <f>SUMIFS('sys inv movment rpt'!$M:$M,'sys inv movment rpt'!$L:$L,$M896,'sys inv movment rpt'!$N:$N,AG$1)</f>
        <v>0</v>
      </c>
      <c r="AH896" s="86">
        <f>SUMIFS('sys inv movment rpt'!$M:$M,'sys inv movment rpt'!$L:$L,$M896,'sys inv movment rpt'!$N:$N,AH$1)</f>
        <v>0</v>
      </c>
      <c r="AI896" s="86">
        <f>SUMIFS('sys inv movment rpt'!$M:$M,'sys inv movment rpt'!$L:$L,$M896,'sys inv movment rpt'!$N:$N,AI$1)</f>
        <v>0</v>
      </c>
      <c r="AJ896" s="86">
        <f>SUMIFS('sys inv movment rpt'!$M:$M,'sys inv movment rpt'!$L:$L,$M896,'sys inv movment rpt'!$N:$N,AJ$1)</f>
        <v>0</v>
      </c>
      <c r="AK896" s="86">
        <f>SUMIFS('sys inv movment rpt'!$M:$M,'sys inv movment rpt'!$L:$L,$M896,'sys inv movment rpt'!$N:$N,AK$1)</f>
        <v>0</v>
      </c>
      <c r="AL896" s="86">
        <f>SUMIFS('sys inv movment rpt'!$M:$M,'sys inv movment rpt'!$L:$L,$M896,'sys inv movment rpt'!$N:$N,AL$1)</f>
        <v>0</v>
      </c>
      <c r="AM896" s="86">
        <f>SUMIFS('sys inv movment rpt'!$M:$M,'sys inv movment rpt'!$L:$L,$M896,'sys inv movment rpt'!$N:$N,AM$1)</f>
        <v>0</v>
      </c>
      <c r="AN896" s="86">
        <f>SUMIFS('sys inv movment rpt'!$M:$M,'sys inv movment rpt'!$L:$L,$M896,'sys inv movment rpt'!$N:$N,AN$1)</f>
        <v>0</v>
      </c>
      <c r="AO896" s="86">
        <f>SUMIFS('sys inv movment rpt'!$M:$M,'sys inv movment rpt'!$L:$L,$M896,'sys inv movment rpt'!$N:$N,AO$1)</f>
        <v>0</v>
      </c>
      <c r="AP896" s="86">
        <f>SUMIFS('sys inv movment rpt'!$M:$M,'sys inv movment rpt'!$L:$L,$M896,'sys inv movment rpt'!$N:$N,AP$1)</f>
        <v>0</v>
      </c>
      <c r="AQ896" s="86">
        <f>SUMIFS('sys inv movment rpt'!$M:$M,'sys inv movment rpt'!$L:$L,$M896,'sys inv movment rpt'!$N:$N,AQ$1)</f>
        <v>0</v>
      </c>
      <c r="AR896" s="86">
        <f>SUMIFS('sys inv movment rpt'!$M:$M,'sys inv movment rpt'!$L:$L,$M896,'sys inv movment rpt'!$N:$N,AR$1)</f>
        <v>0</v>
      </c>
      <c r="AS896" s="86">
        <f>SUMIFS('sys inv movment rpt'!$M:$M,'sys inv movment rpt'!$L:$L,$M896,'sys inv movment rpt'!$N:$N,AS$1)</f>
        <v>0</v>
      </c>
      <c r="AT896" s="86">
        <f>SUMIFS('sys inv movment rpt'!$M:$M,'sys inv movment rpt'!$L:$L,$M896,'sys inv movment rpt'!$N:$N,AT$1)</f>
        <v>0</v>
      </c>
      <c r="AU896" s="86">
        <f>SUMIFS('sys inv movment rpt'!$M:$M,'sys inv movment rpt'!$L:$L,$M896,'sys inv movment rpt'!$N:$N,AU$1)</f>
        <v>0</v>
      </c>
      <c r="AV896" s="86">
        <f>SUMIFS('sys inv movment rpt'!$M:$M,'sys inv movment rpt'!$L:$L,$M896,'sys inv movment rpt'!$N:$N,AV$1)</f>
        <v>0</v>
      </c>
      <c r="AW896" s="87" t="str">
        <f>IFERROR(VLOOKUP(A896,'sys-backorder details'!E:U,17,0),"-")</f>
        <v>-</v>
      </c>
      <c r="AX896" s="87" t="str">
        <f>IF(K896&gt;1,VLOOKUP(A896,'settings-routing'!A:I,9,0),"")</f>
        <v/>
      </c>
    </row>
    <row r="897" ht="12.75" hidden="1" customHeight="1">
      <c r="A897" s="50" t="s">
        <v>1915</v>
      </c>
      <c r="B897" s="50" t="s">
        <v>1916</v>
      </c>
      <c r="C897" s="50">
        <f t="shared" si="2"/>
        <v>5083</v>
      </c>
      <c r="D897" s="80">
        <f>SUMIF('Stocks 101-111'!$J:$J,'item dashboard'!A897,'Stocks 101-111'!K:K)</f>
        <v>5083</v>
      </c>
      <c r="E897" s="80">
        <f>SUMIF('Stocks 101-111'!$J:$J,'item dashboard'!A897,'Stocks 101-111'!$L:$L)</f>
        <v>0</v>
      </c>
      <c r="F897" s="81">
        <f t="shared" si="3"/>
        <v>0</v>
      </c>
      <c r="G897" s="82">
        <f t="shared" si="4"/>
        <v>0</v>
      </c>
      <c r="H897" s="50">
        <f>SUMIFS('sys-backorder details'!$M:$M,'sys-backorder details'!$E:$E,'item dashboard'!A897,'sys-backorder details'!$V:$V,"")</f>
        <v>0</v>
      </c>
      <c r="I897" s="83">
        <f>SUMIF('settings-routing'!$I:$I,'item dashboard'!A897,'settings-routing'!$O:$O)</f>
        <v>0</v>
      </c>
      <c r="J897" s="50">
        <f>SUMIFS('sys-backorder details'!$M:$M,'sys-backorder details'!$E:$E,'item dashboard'!A897,'sys-backorder details'!$V:$V,"Call off")</f>
        <v>5000</v>
      </c>
      <c r="K897" s="84">
        <f t="shared" si="5"/>
        <v>-5083</v>
      </c>
      <c r="L897" s="84">
        <f>SUMIF('Production Plan'!$E:$E,'item dashboard'!A897,'Production Plan'!$N:$N)</f>
        <v>0</v>
      </c>
      <c r="M897" s="85" t="str">
        <f t="shared" si="6"/>
        <v>B-L5SQ-W30RNG-S-500 ml White Pntd B.Ring Span Bottle</v>
      </c>
      <c r="N897" s="86">
        <f>SUMIFS('sys inv movment rpt'!$M:$M,'sys inv movment rpt'!$L:$L,$M897,'sys inv movment rpt'!$N:$N,N$1)</f>
        <v>0</v>
      </c>
      <c r="O897" s="86">
        <f>SUMIFS('sys inv movment rpt'!$M:$M,'sys inv movment rpt'!$L:$L,$M897,'sys inv movment rpt'!$N:$N,O$1)</f>
        <v>0</v>
      </c>
      <c r="P897" s="86">
        <f>SUMIFS('sys inv movment rpt'!$M:$M,'sys inv movment rpt'!$L:$L,$M897,'sys inv movment rpt'!$N:$N,P$1)</f>
        <v>0</v>
      </c>
      <c r="Q897" s="86">
        <f>SUMIFS('sys inv movment rpt'!$M:$M,'sys inv movment rpt'!$L:$L,$M897,'sys inv movment rpt'!$N:$N,Q$1)</f>
        <v>0</v>
      </c>
      <c r="R897" s="86">
        <f>SUMIFS('sys inv movment rpt'!$M:$M,'sys inv movment rpt'!$L:$L,$M897,'sys inv movment rpt'!$N:$N,R$1)</f>
        <v>0</v>
      </c>
      <c r="S897" s="86">
        <f>SUMIFS('sys inv movment rpt'!$M:$M,'sys inv movment rpt'!$L:$L,$M897,'sys inv movment rpt'!$N:$N,S$1)</f>
        <v>0</v>
      </c>
      <c r="T897" s="86">
        <f>SUMIFS('sys inv movment rpt'!$M:$M,'sys inv movment rpt'!$L:$L,$M897,'sys inv movment rpt'!$N:$N,T$1)</f>
        <v>0</v>
      </c>
      <c r="U897" s="86">
        <f>SUMIFS('sys inv movment rpt'!$M:$M,'sys inv movment rpt'!$L:$L,$M897,'sys inv movment rpt'!$N:$N,U$1)</f>
        <v>0</v>
      </c>
      <c r="V897" s="86">
        <f>SUMIFS('sys inv movment rpt'!$M:$M,'sys inv movment rpt'!$L:$L,$M897,'sys inv movment rpt'!$N:$N,V$1)</f>
        <v>0</v>
      </c>
      <c r="W897" s="86">
        <f>SUMIFS('sys inv movment rpt'!$M:$M,'sys inv movment rpt'!$L:$L,$M897,'sys inv movment rpt'!$N:$N,W$1)</f>
        <v>0</v>
      </c>
      <c r="X897" s="86">
        <f>SUMIFS('sys inv movment rpt'!$M:$M,'sys inv movment rpt'!$L:$L,$M897,'sys inv movment rpt'!$N:$N,X$1)</f>
        <v>0</v>
      </c>
      <c r="Y897" s="86">
        <f>SUMIFS('sys inv movment rpt'!$M:$M,'sys inv movment rpt'!$L:$L,$M897,'sys inv movment rpt'!$N:$N,Y$1)</f>
        <v>0</v>
      </c>
      <c r="Z897" s="86">
        <f>SUMIFS('sys inv movment rpt'!$M:$M,'sys inv movment rpt'!$L:$L,$M897,'sys inv movment rpt'!$N:$N,Z$1)</f>
        <v>0</v>
      </c>
      <c r="AA897" s="86">
        <f>SUMIFS('sys inv movment rpt'!$M:$M,'sys inv movment rpt'!$L:$L,$M897,'sys inv movment rpt'!$N:$N,AA$1)</f>
        <v>0</v>
      </c>
      <c r="AB897" s="86">
        <f>SUMIFS('sys inv movment rpt'!$M:$M,'sys inv movment rpt'!$L:$L,$M897,'sys inv movment rpt'!$N:$N,AB$1)</f>
        <v>0</v>
      </c>
      <c r="AC897" s="86">
        <f>SUMIFS('sys inv movment rpt'!$M:$M,'sys inv movment rpt'!$L:$L,$M897,'sys inv movment rpt'!$N:$N,AC$1)</f>
        <v>0</v>
      </c>
      <c r="AD897" s="86">
        <f>SUMIFS('sys inv movment rpt'!$M:$M,'sys inv movment rpt'!$L:$L,$M897,'sys inv movment rpt'!$N:$N,AD$1)</f>
        <v>0</v>
      </c>
      <c r="AE897" s="86">
        <f>SUMIFS('sys inv movment rpt'!$M:$M,'sys inv movment rpt'!$L:$L,$M897,'sys inv movment rpt'!$N:$N,AE$1)</f>
        <v>0</v>
      </c>
      <c r="AF897" s="86">
        <f>SUMIFS('sys inv movment rpt'!$M:$M,'sys inv movment rpt'!$L:$L,$M897,'sys inv movment rpt'!$N:$N,AF$1)</f>
        <v>0</v>
      </c>
      <c r="AG897" s="86">
        <f>SUMIFS('sys inv movment rpt'!$M:$M,'sys inv movment rpt'!$L:$L,$M897,'sys inv movment rpt'!$N:$N,AG$1)</f>
        <v>0</v>
      </c>
      <c r="AH897" s="86">
        <f>SUMIFS('sys inv movment rpt'!$M:$M,'sys inv movment rpt'!$L:$L,$M897,'sys inv movment rpt'!$N:$N,AH$1)</f>
        <v>0</v>
      </c>
      <c r="AI897" s="86">
        <f>SUMIFS('sys inv movment rpt'!$M:$M,'sys inv movment rpt'!$L:$L,$M897,'sys inv movment rpt'!$N:$N,AI$1)</f>
        <v>0</v>
      </c>
      <c r="AJ897" s="86">
        <f>SUMIFS('sys inv movment rpt'!$M:$M,'sys inv movment rpt'!$L:$L,$M897,'sys inv movment rpt'!$N:$N,AJ$1)</f>
        <v>0</v>
      </c>
      <c r="AK897" s="86">
        <f>SUMIFS('sys inv movment rpt'!$M:$M,'sys inv movment rpt'!$L:$L,$M897,'sys inv movment rpt'!$N:$N,AK$1)</f>
        <v>0</v>
      </c>
      <c r="AL897" s="86">
        <f>SUMIFS('sys inv movment rpt'!$M:$M,'sys inv movment rpt'!$L:$L,$M897,'sys inv movment rpt'!$N:$N,AL$1)</f>
        <v>0</v>
      </c>
      <c r="AM897" s="86">
        <f>SUMIFS('sys inv movment rpt'!$M:$M,'sys inv movment rpt'!$L:$L,$M897,'sys inv movment rpt'!$N:$N,AM$1)</f>
        <v>0</v>
      </c>
      <c r="AN897" s="86">
        <f>SUMIFS('sys inv movment rpt'!$M:$M,'sys inv movment rpt'!$L:$L,$M897,'sys inv movment rpt'!$N:$N,AN$1)</f>
        <v>0</v>
      </c>
      <c r="AO897" s="86">
        <f>SUMIFS('sys inv movment rpt'!$M:$M,'sys inv movment rpt'!$L:$L,$M897,'sys inv movment rpt'!$N:$N,AO$1)</f>
        <v>0</v>
      </c>
      <c r="AP897" s="86">
        <f>SUMIFS('sys inv movment rpt'!$M:$M,'sys inv movment rpt'!$L:$L,$M897,'sys inv movment rpt'!$N:$N,AP$1)</f>
        <v>0</v>
      </c>
      <c r="AQ897" s="86">
        <f>SUMIFS('sys inv movment rpt'!$M:$M,'sys inv movment rpt'!$L:$L,$M897,'sys inv movment rpt'!$N:$N,AQ$1)</f>
        <v>0</v>
      </c>
      <c r="AR897" s="86">
        <f>SUMIFS('sys inv movment rpt'!$M:$M,'sys inv movment rpt'!$L:$L,$M897,'sys inv movment rpt'!$N:$N,AR$1)</f>
        <v>0</v>
      </c>
      <c r="AS897" s="86">
        <f>SUMIFS('sys inv movment rpt'!$M:$M,'sys inv movment rpt'!$L:$L,$M897,'sys inv movment rpt'!$N:$N,AS$1)</f>
        <v>0</v>
      </c>
      <c r="AT897" s="86">
        <f>SUMIFS('sys inv movment rpt'!$M:$M,'sys inv movment rpt'!$L:$L,$M897,'sys inv movment rpt'!$N:$N,AT$1)</f>
        <v>0</v>
      </c>
      <c r="AU897" s="86">
        <f>SUMIFS('sys inv movment rpt'!$M:$M,'sys inv movment rpt'!$L:$L,$M897,'sys inv movment rpt'!$N:$N,AU$1)</f>
        <v>0</v>
      </c>
      <c r="AV897" s="86">
        <f>SUMIFS('sys inv movment rpt'!$M:$M,'sys inv movment rpt'!$L:$L,$M897,'sys inv movment rpt'!$N:$N,AV$1)</f>
        <v>0</v>
      </c>
      <c r="AW897" s="87" t="str">
        <f>IFERROR(VLOOKUP(A897,'sys-backorder details'!E:U,17,0),"-")</f>
        <v>Cash/Current Cheque</v>
      </c>
      <c r="AX897" s="87" t="str">
        <f>IF(K897&gt;1,VLOOKUP(A897,'settings-routing'!A:I,9,0),"")</f>
        <v/>
      </c>
    </row>
    <row r="898" ht="12.75" hidden="1" customHeight="1">
      <c r="A898" s="50" t="s">
        <v>1917</v>
      </c>
      <c r="B898" s="50" t="s">
        <v>1918</v>
      </c>
      <c r="C898" s="50">
        <f t="shared" si="2"/>
        <v>0</v>
      </c>
      <c r="D898" s="80">
        <f>SUMIF('Stocks 101-111'!$J:$J,'item dashboard'!A898,'Stocks 101-111'!K:K)</f>
        <v>0</v>
      </c>
      <c r="E898" s="80">
        <f>SUMIF('Stocks 101-111'!$J:$J,'item dashboard'!A898,'Stocks 101-111'!$L:$L)</f>
        <v>0</v>
      </c>
      <c r="F898" s="81">
        <f t="shared" si="3"/>
        <v>0</v>
      </c>
      <c r="G898" s="82">
        <f t="shared" si="4"/>
        <v>0.05714285714</v>
      </c>
      <c r="H898" s="50">
        <f>SUMIFS('sys-backorder details'!$M:$M,'sys-backorder details'!$E:$E,'item dashboard'!A898,'sys-backorder details'!$V:$V,"")</f>
        <v>0</v>
      </c>
      <c r="I898" s="83">
        <f>SUMIF('settings-routing'!$I:$I,'item dashboard'!A898,'settings-routing'!$O:$O)</f>
        <v>0</v>
      </c>
      <c r="J898" s="50">
        <f>SUMIFS('sys-backorder details'!$M:$M,'sys-backorder details'!$E:$E,'item dashboard'!A898,'sys-backorder details'!$V:$V,"Call off")</f>
        <v>0</v>
      </c>
      <c r="K898" s="84">
        <f t="shared" si="5"/>
        <v>0</v>
      </c>
      <c r="L898" s="84">
        <f>SUMIF('Production Plan'!$E:$E,'item dashboard'!A898,'Production Plan'!$N:$N)</f>
        <v>0</v>
      </c>
      <c r="M898" s="85" t="str">
        <f t="shared" si="6"/>
        <v>B-L5SQ-W30-SUDI-500 ml White Pntd Sudichem Bottle</v>
      </c>
      <c r="N898" s="86">
        <f>SUMIFS('sys inv movment rpt'!$M:$M,'sys inv movment rpt'!$L:$L,$M898,'sys inv movment rpt'!$N:$N,N$1)</f>
        <v>0</v>
      </c>
      <c r="O898" s="86">
        <f>SUMIFS('sys inv movment rpt'!$M:$M,'sys inv movment rpt'!$L:$L,$M898,'sys inv movment rpt'!$N:$N,O$1)</f>
        <v>0</v>
      </c>
      <c r="P898" s="86">
        <f>SUMIFS('sys inv movment rpt'!$M:$M,'sys inv movment rpt'!$L:$L,$M898,'sys inv movment rpt'!$N:$N,P$1)</f>
        <v>0</v>
      </c>
      <c r="Q898" s="86">
        <f>SUMIFS('sys inv movment rpt'!$M:$M,'sys inv movment rpt'!$L:$L,$M898,'sys inv movment rpt'!$N:$N,Q$1)</f>
        <v>0</v>
      </c>
      <c r="R898" s="86">
        <f>SUMIFS('sys inv movment rpt'!$M:$M,'sys inv movment rpt'!$L:$L,$M898,'sys inv movment rpt'!$N:$N,R$1)</f>
        <v>0</v>
      </c>
      <c r="S898" s="86">
        <f>SUMIFS('sys inv movment rpt'!$M:$M,'sys inv movment rpt'!$L:$L,$M898,'sys inv movment rpt'!$N:$N,S$1)</f>
        <v>0</v>
      </c>
      <c r="T898" s="86">
        <f>SUMIFS('sys inv movment rpt'!$M:$M,'sys inv movment rpt'!$L:$L,$M898,'sys inv movment rpt'!$N:$N,T$1)</f>
        <v>0</v>
      </c>
      <c r="U898" s="86">
        <f>SUMIFS('sys inv movment rpt'!$M:$M,'sys inv movment rpt'!$L:$L,$M898,'sys inv movment rpt'!$N:$N,U$1)</f>
        <v>0</v>
      </c>
      <c r="V898" s="86">
        <f>SUMIFS('sys inv movment rpt'!$M:$M,'sys inv movment rpt'!$L:$L,$M898,'sys inv movment rpt'!$N:$N,V$1)</f>
        <v>3024</v>
      </c>
      <c r="W898" s="86">
        <f>SUMIFS('sys inv movment rpt'!$M:$M,'sys inv movment rpt'!$L:$L,$M898,'sys inv movment rpt'!$N:$N,W$1)</f>
        <v>0</v>
      </c>
      <c r="X898" s="86">
        <f>SUMIFS('sys inv movment rpt'!$M:$M,'sys inv movment rpt'!$L:$L,$M898,'sys inv movment rpt'!$N:$N,X$1)</f>
        <v>0</v>
      </c>
      <c r="Y898" s="86">
        <f>SUMIFS('sys inv movment rpt'!$M:$M,'sys inv movment rpt'!$L:$L,$M898,'sys inv movment rpt'!$N:$N,Y$1)</f>
        <v>0</v>
      </c>
      <c r="Z898" s="86">
        <f>SUMIFS('sys inv movment rpt'!$M:$M,'sys inv movment rpt'!$L:$L,$M898,'sys inv movment rpt'!$N:$N,Z$1)</f>
        <v>0</v>
      </c>
      <c r="AA898" s="86">
        <f>SUMIFS('sys inv movment rpt'!$M:$M,'sys inv movment rpt'!$L:$L,$M898,'sys inv movment rpt'!$N:$N,AA$1)</f>
        <v>4648</v>
      </c>
      <c r="AB898" s="86">
        <f>SUMIFS('sys inv movment rpt'!$M:$M,'sys inv movment rpt'!$L:$L,$M898,'sys inv movment rpt'!$N:$N,AB$1)</f>
        <v>0</v>
      </c>
      <c r="AC898" s="86">
        <f>SUMIFS('sys inv movment rpt'!$M:$M,'sys inv movment rpt'!$L:$L,$M898,'sys inv movment rpt'!$N:$N,AC$1)</f>
        <v>0</v>
      </c>
      <c r="AD898" s="86">
        <f>SUMIFS('sys inv movment rpt'!$M:$M,'sys inv movment rpt'!$L:$L,$M898,'sys inv movment rpt'!$N:$N,AD$1)</f>
        <v>0</v>
      </c>
      <c r="AE898" s="86">
        <f>SUMIFS('sys inv movment rpt'!$M:$M,'sys inv movment rpt'!$L:$L,$M898,'sys inv movment rpt'!$N:$N,AE$1)</f>
        <v>0</v>
      </c>
      <c r="AF898" s="86">
        <f>SUMIFS('sys inv movment rpt'!$M:$M,'sys inv movment rpt'!$L:$L,$M898,'sys inv movment rpt'!$N:$N,AF$1)</f>
        <v>0</v>
      </c>
      <c r="AG898" s="86">
        <f>SUMIFS('sys inv movment rpt'!$M:$M,'sys inv movment rpt'!$L:$L,$M898,'sys inv movment rpt'!$N:$N,AG$1)</f>
        <v>0</v>
      </c>
      <c r="AH898" s="86">
        <f>SUMIFS('sys inv movment rpt'!$M:$M,'sys inv movment rpt'!$L:$L,$M898,'sys inv movment rpt'!$N:$N,AH$1)</f>
        <v>0</v>
      </c>
      <c r="AI898" s="86">
        <f>SUMIFS('sys inv movment rpt'!$M:$M,'sys inv movment rpt'!$L:$L,$M898,'sys inv movment rpt'!$N:$N,AI$1)</f>
        <v>0</v>
      </c>
      <c r="AJ898" s="86">
        <f>SUMIFS('sys inv movment rpt'!$M:$M,'sys inv movment rpt'!$L:$L,$M898,'sys inv movment rpt'!$N:$N,AJ$1)</f>
        <v>0</v>
      </c>
      <c r="AK898" s="86">
        <f>SUMIFS('sys inv movment rpt'!$M:$M,'sys inv movment rpt'!$L:$L,$M898,'sys inv movment rpt'!$N:$N,AK$1)</f>
        <v>0</v>
      </c>
      <c r="AL898" s="86">
        <f>SUMIFS('sys inv movment rpt'!$M:$M,'sys inv movment rpt'!$L:$L,$M898,'sys inv movment rpt'!$N:$N,AL$1)</f>
        <v>0</v>
      </c>
      <c r="AM898" s="86">
        <f>SUMIFS('sys inv movment rpt'!$M:$M,'sys inv movment rpt'!$L:$L,$M898,'sys inv movment rpt'!$N:$N,AM$1)</f>
        <v>0</v>
      </c>
      <c r="AN898" s="86">
        <f>SUMIFS('sys inv movment rpt'!$M:$M,'sys inv movment rpt'!$L:$L,$M898,'sys inv movment rpt'!$N:$N,AN$1)</f>
        <v>0</v>
      </c>
      <c r="AO898" s="86">
        <f>SUMIFS('sys inv movment rpt'!$M:$M,'sys inv movment rpt'!$L:$L,$M898,'sys inv movment rpt'!$N:$N,AO$1)</f>
        <v>0</v>
      </c>
      <c r="AP898" s="86">
        <f>SUMIFS('sys inv movment rpt'!$M:$M,'sys inv movment rpt'!$L:$L,$M898,'sys inv movment rpt'!$N:$N,AP$1)</f>
        <v>0</v>
      </c>
      <c r="AQ898" s="86">
        <f>SUMIFS('sys inv movment rpt'!$M:$M,'sys inv movment rpt'!$L:$L,$M898,'sys inv movment rpt'!$N:$N,AQ$1)</f>
        <v>0</v>
      </c>
      <c r="AR898" s="86">
        <f>SUMIFS('sys inv movment rpt'!$M:$M,'sys inv movment rpt'!$L:$L,$M898,'sys inv movment rpt'!$N:$N,AR$1)</f>
        <v>0</v>
      </c>
      <c r="AS898" s="86">
        <f>SUMIFS('sys inv movment rpt'!$M:$M,'sys inv movment rpt'!$L:$L,$M898,'sys inv movment rpt'!$N:$N,AS$1)</f>
        <v>0</v>
      </c>
      <c r="AT898" s="86">
        <f>SUMIFS('sys inv movment rpt'!$M:$M,'sys inv movment rpt'!$L:$L,$M898,'sys inv movment rpt'!$N:$N,AT$1)</f>
        <v>0</v>
      </c>
      <c r="AU898" s="86">
        <f>SUMIFS('sys inv movment rpt'!$M:$M,'sys inv movment rpt'!$L:$L,$M898,'sys inv movment rpt'!$N:$N,AU$1)</f>
        <v>0</v>
      </c>
      <c r="AV898" s="86">
        <f>SUMIFS('sys inv movment rpt'!$M:$M,'sys inv movment rpt'!$L:$L,$M898,'sys inv movment rpt'!$N:$N,AV$1)</f>
        <v>0</v>
      </c>
      <c r="AW898" s="87" t="str">
        <f>IFERROR(VLOOKUP(A898,'sys-backorder details'!E:U,17,0),"-")</f>
        <v>-</v>
      </c>
      <c r="AX898" s="87" t="str">
        <f>IF(K898&gt;1,VLOOKUP(A898,'settings-routing'!A:I,9,0),"")</f>
        <v/>
      </c>
    </row>
    <row r="899" ht="12.75" hidden="1" customHeight="1">
      <c r="A899" s="50" t="s">
        <v>1919</v>
      </c>
      <c r="B899" s="50" t="s">
        <v>1920</v>
      </c>
      <c r="C899" s="50">
        <f t="shared" si="2"/>
        <v>0</v>
      </c>
      <c r="D899" s="80">
        <f>SUMIF('Stocks 101-111'!$J:$J,'item dashboard'!A899,'Stocks 101-111'!K:K)</f>
        <v>0</v>
      </c>
      <c r="E899" s="80">
        <f>SUMIF('Stocks 101-111'!$J:$J,'item dashboard'!A899,'Stocks 101-111'!$L:$L)</f>
        <v>0</v>
      </c>
      <c r="F899" s="81">
        <f t="shared" si="3"/>
        <v>0</v>
      </c>
      <c r="G899" s="82">
        <f t="shared" si="4"/>
        <v>0</v>
      </c>
      <c r="H899" s="50">
        <f>SUMIFS('sys-backorder details'!$M:$M,'sys-backorder details'!$E:$E,'item dashboard'!A899,'sys-backorder details'!$V:$V,"")</f>
        <v>0</v>
      </c>
      <c r="I899" s="83">
        <f>SUMIF('settings-routing'!$I:$I,'item dashboard'!A899,'settings-routing'!$O:$O)</f>
        <v>0</v>
      </c>
      <c r="J899" s="50">
        <f>SUMIFS('sys-backorder details'!$M:$M,'sys-backorder details'!$E:$E,'item dashboard'!A899,'sys-backorder details'!$V:$V,"Call off")</f>
        <v>0</v>
      </c>
      <c r="K899" s="84">
        <f t="shared" si="5"/>
        <v>0</v>
      </c>
      <c r="L899" s="84">
        <f>SUMIF('Production Plan'!$E:$E,'item dashboard'!A899,'Production Plan'!$N:$N)</f>
        <v>0</v>
      </c>
      <c r="M899" s="85" t="str">
        <f t="shared" si="6"/>
        <v>B-L5SQ-Y30-500 ml Yellow Bottle</v>
      </c>
      <c r="N899" s="86">
        <f>SUMIFS('sys inv movment rpt'!$M:$M,'sys inv movment rpt'!$L:$L,$M899,'sys inv movment rpt'!$N:$N,N$1)</f>
        <v>0</v>
      </c>
      <c r="O899" s="86">
        <f>SUMIFS('sys inv movment rpt'!$M:$M,'sys inv movment rpt'!$L:$L,$M899,'sys inv movment rpt'!$N:$N,O$1)</f>
        <v>0</v>
      </c>
      <c r="P899" s="86">
        <f>SUMIFS('sys inv movment rpt'!$M:$M,'sys inv movment rpt'!$L:$L,$M899,'sys inv movment rpt'!$N:$N,P$1)</f>
        <v>0</v>
      </c>
      <c r="Q899" s="86">
        <f>SUMIFS('sys inv movment rpt'!$M:$M,'sys inv movment rpt'!$L:$L,$M899,'sys inv movment rpt'!$N:$N,Q$1)</f>
        <v>0</v>
      </c>
      <c r="R899" s="86">
        <f>SUMIFS('sys inv movment rpt'!$M:$M,'sys inv movment rpt'!$L:$L,$M899,'sys inv movment rpt'!$N:$N,R$1)</f>
        <v>0</v>
      </c>
      <c r="S899" s="86">
        <f>SUMIFS('sys inv movment rpt'!$M:$M,'sys inv movment rpt'!$L:$L,$M899,'sys inv movment rpt'!$N:$N,S$1)</f>
        <v>0</v>
      </c>
      <c r="T899" s="86">
        <f>SUMIFS('sys inv movment rpt'!$M:$M,'sys inv movment rpt'!$L:$L,$M899,'sys inv movment rpt'!$N:$N,T$1)</f>
        <v>0</v>
      </c>
      <c r="U899" s="86">
        <f>SUMIFS('sys inv movment rpt'!$M:$M,'sys inv movment rpt'!$L:$L,$M899,'sys inv movment rpt'!$N:$N,U$1)</f>
        <v>0</v>
      </c>
      <c r="V899" s="86">
        <f>SUMIFS('sys inv movment rpt'!$M:$M,'sys inv movment rpt'!$L:$L,$M899,'sys inv movment rpt'!$N:$N,V$1)</f>
        <v>0</v>
      </c>
      <c r="W899" s="86">
        <f>SUMIFS('sys inv movment rpt'!$M:$M,'sys inv movment rpt'!$L:$L,$M899,'sys inv movment rpt'!$N:$N,W$1)</f>
        <v>0</v>
      </c>
      <c r="X899" s="86">
        <f>SUMIFS('sys inv movment rpt'!$M:$M,'sys inv movment rpt'!$L:$L,$M899,'sys inv movment rpt'!$N:$N,X$1)</f>
        <v>0</v>
      </c>
      <c r="Y899" s="86">
        <f>SUMIFS('sys inv movment rpt'!$M:$M,'sys inv movment rpt'!$L:$L,$M899,'sys inv movment rpt'!$N:$N,Y$1)</f>
        <v>0</v>
      </c>
      <c r="Z899" s="86">
        <f>SUMIFS('sys inv movment rpt'!$M:$M,'sys inv movment rpt'!$L:$L,$M899,'sys inv movment rpt'!$N:$N,Z$1)</f>
        <v>0</v>
      </c>
      <c r="AA899" s="86">
        <f>SUMIFS('sys inv movment rpt'!$M:$M,'sys inv movment rpt'!$L:$L,$M899,'sys inv movment rpt'!$N:$N,AA$1)</f>
        <v>0</v>
      </c>
      <c r="AB899" s="86">
        <f>SUMIFS('sys inv movment rpt'!$M:$M,'sys inv movment rpt'!$L:$L,$M899,'sys inv movment rpt'!$N:$N,AB$1)</f>
        <v>0</v>
      </c>
      <c r="AC899" s="86">
        <f>SUMIFS('sys inv movment rpt'!$M:$M,'sys inv movment rpt'!$L:$L,$M899,'sys inv movment rpt'!$N:$N,AC$1)</f>
        <v>0</v>
      </c>
      <c r="AD899" s="86">
        <f>SUMIFS('sys inv movment rpt'!$M:$M,'sys inv movment rpt'!$L:$L,$M899,'sys inv movment rpt'!$N:$N,AD$1)</f>
        <v>0</v>
      </c>
      <c r="AE899" s="86">
        <f>SUMIFS('sys inv movment rpt'!$M:$M,'sys inv movment rpt'!$L:$L,$M899,'sys inv movment rpt'!$N:$N,AE$1)</f>
        <v>0</v>
      </c>
      <c r="AF899" s="86">
        <f>SUMIFS('sys inv movment rpt'!$M:$M,'sys inv movment rpt'!$L:$L,$M899,'sys inv movment rpt'!$N:$N,AF$1)</f>
        <v>0</v>
      </c>
      <c r="AG899" s="86">
        <f>SUMIFS('sys inv movment rpt'!$M:$M,'sys inv movment rpt'!$L:$L,$M899,'sys inv movment rpt'!$N:$N,AG$1)</f>
        <v>0</v>
      </c>
      <c r="AH899" s="86">
        <f>SUMIFS('sys inv movment rpt'!$M:$M,'sys inv movment rpt'!$L:$L,$M899,'sys inv movment rpt'!$N:$N,AH$1)</f>
        <v>0</v>
      </c>
      <c r="AI899" s="86">
        <f>SUMIFS('sys inv movment rpt'!$M:$M,'sys inv movment rpt'!$L:$L,$M899,'sys inv movment rpt'!$N:$N,AI$1)</f>
        <v>0</v>
      </c>
      <c r="AJ899" s="86">
        <f>SUMIFS('sys inv movment rpt'!$M:$M,'sys inv movment rpt'!$L:$L,$M899,'sys inv movment rpt'!$N:$N,AJ$1)</f>
        <v>0</v>
      </c>
      <c r="AK899" s="86">
        <f>SUMIFS('sys inv movment rpt'!$M:$M,'sys inv movment rpt'!$L:$L,$M899,'sys inv movment rpt'!$N:$N,AK$1)</f>
        <v>0</v>
      </c>
      <c r="AL899" s="86">
        <f>SUMIFS('sys inv movment rpt'!$M:$M,'sys inv movment rpt'!$L:$L,$M899,'sys inv movment rpt'!$N:$N,AL$1)</f>
        <v>0</v>
      </c>
      <c r="AM899" s="86">
        <f>SUMIFS('sys inv movment rpt'!$M:$M,'sys inv movment rpt'!$L:$L,$M899,'sys inv movment rpt'!$N:$N,AM$1)</f>
        <v>0</v>
      </c>
      <c r="AN899" s="86">
        <f>SUMIFS('sys inv movment rpt'!$M:$M,'sys inv movment rpt'!$L:$L,$M899,'sys inv movment rpt'!$N:$N,AN$1)</f>
        <v>0</v>
      </c>
      <c r="AO899" s="86">
        <f>SUMIFS('sys inv movment rpt'!$M:$M,'sys inv movment rpt'!$L:$L,$M899,'sys inv movment rpt'!$N:$N,AO$1)</f>
        <v>0</v>
      </c>
      <c r="AP899" s="86">
        <f>SUMIFS('sys inv movment rpt'!$M:$M,'sys inv movment rpt'!$L:$L,$M899,'sys inv movment rpt'!$N:$N,AP$1)</f>
        <v>0</v>
      </c>
      <c r="AQ899" s="86">
        <f>SUMIFS('sys inv movment rpt'!$M:$M,'sys inv movment rpt'!$L:$L,$M899,'sys inv movment rpt'!$N:$N,AQ$1)</f>
        <v>0</v>
      </c>
      <c r="AR899" s="86">
        <f>SUMIFS('sys inv movment rpt'!$M:$M,'sys inv movment rpt'!$L:$L,$M899,'sys inv movment rpt'!$N:$N,AR$1)</f>
        <v>0</v>
      </c>
      <c r="AS899" s="86">
        <f>SUMIFS('sys inv movment rpt'!$M:$M,'sys inv movment rpt'!$L:$L,$M899,'sys inv movment rpt'!$N:$N,AS$1)</f>
        <v>0</v>
      </c>
      <c r="AT899" s="86">
        <f>SUMIFS('sys inv movment rpt'!$M:$M,'sys inv movment rpt'!$L:$L,$M899,'sys inv movment rpt'!$N:$N,AT$1)</f>
        <v>0</v>
      </c>
      <c r="AU899" s="86">
        <f>SUMIFS('sys inv movment rpt'!$M:$M,'sys inv movment rpt'!$L:$L,$M899,'sys inv movment rpt'!$N:$N,AU$1)</f>
        <v>0</v>
      </c>
      <c r="AV899" s="86">
        <f>SUMIFS('sys inv movment rpt'!$M:$M,'sys inv movment rpt'!$L:$L,$M899,'sys inv movment rpt'!$N:$N,AV$1)</f>
        <v>0</v>
      </c>
      <c r="AW899" s="87" t="str">
        <f>IFERROR(VLOOKUP(A899,'sys-backorder details'!E:U,17,0),"-")</f>
        <v>-</v>
      </c>
      <c r="AX899" s="87" t="str">
        <f>IF(K899&gt;1,VLOOKUP(A899,'settings-routing'!A:I,9,0),"")</f>
        <v/>
      </c>
    </row>
    <row r="900" ht="12.75" hidden="1" customHeight="1">
      <c r="A900" s="50" t="s">
        <v>1921</v>
      </c>
      <c r="B900" s="50" t="s">
        <v>1922</v>
      </c>
      <c r="C900" s="50">
        <f t="shared" si="2"/>
        <v>0</v>
      </c>
      <c r="D900" s="80">
        <f>SUMIF('Stocks 101-111'!$J:$J,'item dashboard'!A900,'Stocks 101-111'!K:K)</f>
        <v>0</v>
      </c>
      <c r="E900" s="80">
        <f>SUMIF('Stocks 101-111'!$J:$J,'item dashboard'!A900,'Stocks 101-111'!$L:$L)</f>
        <v>0</v>
      </c>
      <c r="F900" s="81">
        <f t="shared" si="3"/>
        <v>0</v>
      </c>
      <c r="G900" s="82">
        <f t="shared" si="4"/>
        <v>0</v>
      </c>
      <c r="H900" s="50">
        <f>SUMIFS('sys-backorder details'!$M:$M,'sys-backorder details'!$E:$E,'item dashboard'!A900,'sys-backorder details'!$V:$V,"")</f>
        <v>0</v>
      </c>
      <c r="I900" s="83">
        <f>SUMIF('settings-routing'!$I:$I,'item dashboard'!A900,'settings-routing'!$O:$O)</f>
        <v>0</v>
      </c>
      <c r="J900" s="50">
        <f>SUMIFS('sys-backorder details'!$M:$M,'sys-backorder details'!$E:$E,'item dashboard'!A900,'sys-backorder details'!$V:$V,"Call off")</f>
        <v>0</v>
      </c>
      <c r="K900" s="84">
        <f t="shared" si="5"/>
        <v>0</v>
      </c>
      <c r="L900" s="84">
        <f>SUMIF('Production Plan'!$E:$E,'item dashboard'!A900,'Production Plan'!$N:$N)</f>
        <v>0</v>
      </c>
      <c r="M900" s="85" t="str">
        <f t="shared" si="6"/>
        <v>B-L5SQ-Y30NURO-500 ml Yellow Pntd NURO Bottle</v>
      </c>
      <c r="N900" s="86">
        <f>SUMIFS('sys inv movment rpt'!$M:$M,'sys inv movment rpt'!$L:$L,$M900,'sys inv movment rpt'!$N:$N,N$1)</f>
        <v>0</v>
      </c>
      <c r="O900" s="86">
        <f>SUMIFS('sys inv movment rpt'!$M:$M,'sys inv movment rpt'!$L:$L,$M900,'sys inv movment rpt'!$N:$N,O$1)</f>
        <v>0</v>
      </c>
      <c r="P900" s="86">
        <f>SUMIFS('sys inv movment rpt'!$M:$M,'sys inv movment rpt'!$L:$L,$M900,'sys inv movment rpt'!$N:$N,P$1)</f>
        <v>0</v>
      </c>
      <c r="Q900" s="86">
        <f>SUMIFS('sys inv movment rpt'!$M:$M,'sys inv movment rpt'!$L:$L,$M900,'sys inv movment rpt'!$N:$N,Q$1)</f>
        <v>0</v>
      </c>
      <c r="R900" s="86">
        <f>SUMIFS('sys inv movment rpt'!$M:$M,'sys inv movment rpt'!$L:$L,$M900,'sys inv movment rpt'!$N:$N,R$1)</f>
        <v>0</v>
      </c>
      <c r="S900" s="86">
        <f>SUMIFS('sys inv movment rpt'!$M:$M,'sys inv movment rpt'!$L:$L,$M900,'sys inv movment rpt'!$N:$N,S$1)</f>
        <v>0</v>
      </c>
      <c r="T900" s="86">
        <f>SUMIFS('sys inv movment rpt'!$M:$M,'sys inv movment rpt'!$L:$L,$M900,'sys inv movment rpt'!$N:$N,T$1)</f>
        <v>0</v>
      </c>
      <c r="U900" s="86">
        <f>SUMIFS('sys inv movment rpt'!$M:$M,'sys inv movment rpt'!$L:$L,$M900,'sys inv movment rpt'!$N:$N,U$1)</f>
        <v>0</v>
      </c>
      <c r="V900" s="86">
        <f>SUMIFS('sys inv movment rpt'!$M:$M,'sys inv movment rpt'!$L:$L,$M900,'sys inv movment rpt'!$N:$N,V$1)</f>
        <v>0</v>
      </c>
      <c r="W900" s="86">
        <f>SUMIFS('sys inv movment rpt'!$M:$M,'sys inv movment rpt'!$L:$L,$M900,'sys inv movment rpt'!$N:$N,W$1)</f>
        <v>0</v>
      </c>
      <c r="X900" s="86">
        <f>SUMIFS('sys inv movment rpt'!$M:$M,'sys inv movment rpt'!$L:$L,$M900,'sys inv movment rpt'!$N:$N,X$1)</f>
        <v>0</v>
      </c>
      <c r="Y900" s="86">
        <f>SUMIFS('sys inv movment rpt'!$M:$M,'sys inv movment rpt'!$L:$L,$M900,'sys inv movment rpt'!$N:$N,Y$1)</f>
        <v>0</v>
      </c>
      <c r="Z900" s="86">
        <f>SUMIFS('sys inv movment rpt'!$M:$M,'sys inv movment rpt'!$L:$L,$M900,'sys inv movment rpt'!$N:$N,Z$1)</f>
        <v>0</v>
      </c>
      <c r="AA900" s="86">
        <f>SUMIFS('sys inv movment rpt'!$M:$M,'sys inv movment rpt'!$L:$L,$M900,'sys inv movment rpt'!$N:$N,AA$1)</f>
        <v>0</v>
      </c>
      <c r="AB900" s="86">
        <f>SUMIFS('sys inv movment rpt'!$M:$M,'sys inv movment rpt'!$L:$L,$M900,'sys inv movment rpt'!$N:$N,AB$1)</f>
        <v>0</v>
      </c>
      <c r="AC900" s="86">
        <f>SUMIFS('sys inv movment rpt'!$M:$M,'sys inv movment rpt'!$L:$L,$M900,'sys inv movment rpt'!$N:$N,AC$1)</f>
        <v>0</v>
      </c>
      <c r="AD900" s="86">
        <f>SUMIFS('sys inv movment rpt'!$M:$M,'sys inv movment rpt'!$L:$L,$M900,'sys inv movment rpt'!$N:$N,AD$1)</f>
        <v>0</v>
      </c>
      <c r="AE900" s="86">
        <f>SUMIFS('sys inv movment rpt'!$M:$M,'sys inv movment rpt'!$L:$L,$M900,'sys inv movment rpt'!$N:$N,AE$1)</f>
        <v>0</v>
      </c>
      <c r="AF900" s="86">
        <f>SUMIFS('sys inv movment rpt'!$M:$M,'sys inv movment rpt'!$L:$L,$M900,'sys inv movment rpt'!$N:$N,AF$1)</f>
        <v>0</v>
      </c>
      <c r="AG900" s="86">
        <f>SUMIFS('sys inv movment rpt'!$M:$M,'sys inv movment rpt'!$L:$L,$M900,'sys inv movment rpt'!$N:$N,AG$1)</f>
        <v>0</v>
      </c>
      <c r="AH900" s="86">
        <f>SUMIFS('sys inv movment rpt'!$M:$M,'sys inv movment rpt'!$L:$L,$M900,'sys inv movment rpt'!$N:$N,AH$1)</f>
        <v>0</v>
      </c>
      <c r="AI900" s="86">
        <f>SUMIFS('sys inv movment rpt'!$M:$M,'sys inv movment rpt'!$L:$L,$M900,'sys inv movment rpt'!$N:$N,AI$1)</f>
        <v>0</v>
      </c>
      <c r="AJ900" s="86">
        <f>SUMIFS('sys inv movment rpt'!$M:$M,'sys inv movment rpt'!$L:$L,$M900,'sys inv movment rpt'!$N:$N,AJ$1)</f>
        <v>0</v>
      </c>
      <c r="AK900" s="86">
        <f>SUMIFS('sys inv movment rpt'!$M:$M,'sys inv movment rpt'!$L:$L,$M900,'sys inv movment rpt'!$N:$N,AK$1)</f>
        <v>0</v>
      </c>
      <c r="AL900" s="86">
        <f>SUMIFS('sys inv movment rpt'!$M:$M,'sys inv movment rpt'!$L:$L,$M900,'sys inv movment rpt'!$N:$N,AL$1)</f>
        <v>0</v>
      </c>
      <c r="AM900" s="86">
        <f>SUMIFS('sys inv movment rpt'!$M:$M,'sys inv movment rpt'!$L:$L,$M900,'sys inv movment rpt'!$N:$N,AM$1)</f>
        <v>0</v>
      </c>
      <c r="AN900" s="86">
        <f>SUMIFS('sys inv movment rpt'!$M:$M,'sys inv movment rpt'!$L:$L,$M900,'sys inv movment rpt'!$N:$N,AN$1)</f>
        <v>0</v>
      </c>
      <c r="AO900" s="86">
        <f>SUMIFS('sys inv movment rpt'!$M:$M,'sys inv movment rpt'!$L:$L,$M900,'sys inv movment rpt'!$N:$N,AO$1)</f>
        <v>0</v>
      </c>
      <c r="AP900" s="86">
        <f>SUMIFS('sys inv movment rpt'!$M:$M,'sys inv movment rpt'!$L:$L,$M900,'sys inv movment rpt'!$N:$N,AP$1)</f>
        <v>0</v>
      </c>
      <c r="AQ900" s="86">
        <f>SUMIFS('sys inv movment rpt'!$M:$M,'sys inv movment rpt'!$L:$L,$M900,'sys inv movment rpt'!$N:$N,AQ$1)</f>
        <v>0</v>
      </c>
      <c r="AR900" s="86">
        <f>SUMIFS('sys inv movment rpt'!$M:$M,'sys inv movment rpt'!$L:$L,$M900,'sys inv movment rpt'!$N:$N,AR$1)</f>
        <v>0</v>
      </c>
      <c r="AS900" s="86">
        <f>SUMIFS('sys inv movment rpt'!$M:$M,'sys inv movment rpt'!$L:$L,$M900,'sys inv movment rpt'!$N:$N,AS$1)</f>
        <v>0</v>
      </c>
      <c r="AT900" s="86">
        <f>SUMIFS('sys inv movment rpt'!$M:$M,'sys inv movment rpt'!$L:$L,$M900,'sys inv movment rpt'!$N:$N,AT$1)</f>
        <v>0</v>
      </c>
      <c r="AU900" s="86">
        <f>SUMIFS('sys inv movment rpt'!$M:$M,'sys inv movment rpt'!$L:$L,$M900,'sys inv movment rpt'!$N:$N,AU$1)</f>
        <v>0</v>
      </c>
      <c r="AV900" s="86">
        <f>SUMIFS('sys inv movment rpt'!$M:$M,'sys inv movment rpt'!$L:$L,$M900,'sys inv movment rpt'!$N:$N,AV$1)</f>
        <v>0</v>
      </c>
      <c r="AW900" s="87" t="str">
        <f>IFERROR(VLOOKUP(A900,'sys-backorder details'!E:U,17,0),"-")</f>
        <v>-</v>
      </c>
      <c r="AX900" s="87" t="str">
        <f>IF(K900&gt;1,VLOOKUP(A900,'settings-routing'!A:I,9,0),"")</f>
        <v/>
      </c>
    </row>
    <row r="901" ht="12.75" hidden="1" customHeight="1">
      <c r="A901" s="50" t="s">
        <v>1923</v>
      </c>
      <c r="B901" s="50" t="s">
        <v>1924</v>
      </c>
      <c r="C901" s="50">
        <f t="shared" si="2"/>
        <v>0</v>
      </c>
      <c r="D901" s="80">
        <f>SUMIF('Stocks 101-111'!$J:$J,'item dashboard'!A901,'Stocks 101-111'!K:K)</f>
        <v>0</v>
      </c>
      <c r="E901" s="80">
        <f>SUMIF('Stocks 101-111'!$J:$J,'item dashboard'!A901,'Stocks 101-111'!$L:$L)</f>
        <v>0</v>
      </c>
      <c r="F901" s="81">
        <f t="shared" si="3"/>
        <v>0</v>
      </c>
      <c r="G901" s="82">
        <f t="shared" si="4"/>
        <v>0</v>
      </c>
      <c r="H901" s="50">
        <f>SUMIFS('sys-backorder details'!$M:$M,'sys-backorder details'!$E:$E,'item dashboard'!A901,'sys-backorder details'!$V:$V,"")</f>
        <v>0</v>
      </c>
      <c r="I901" s="83">
        <f>SUMIF('settings-routing'!$I:$I,'item dashboard'!A901,'settings-routing'!$O:$O)</f>
        <v>0</v>
      </c>
      <c r="J901" s="50">
        <f>SUMIFS('sys-backorder details'!$M:$M,'sys-backorder details'!$E:$E,'item dashboard'!A901,'sys-backorder details'!$V:$V,"Call off")</f>
        <v>0</v>
      </c>
      <c r="K901" s="84">
        <f t="shared" si="5"/>
        <v>0</v>
      </c>
      <c r="L901" s="84">
        <f>SUMIF('Production Plan'!$E:$E,'item dashboard'!A901,'Production Plan'!$N:$N)</f>
        <v>0</v>
      </c>
      <c r="M901" s="85" t="str">
        <f t="shared" si="6"/>
        <v>B-L601-O30SAFI-500ml Orange Printed Safi Hair Oil Bottle</v>
      </c>
      <c r="N901" s="86">
        <f>SUMIFS('sys inv movment rpt'!$M:$M,'sys inv movment rpt'!$L:$L,$M901,'sys inv movment rpt'!$N:$N,N$1)</f>
        <v>0</v>
      </c>
      <c r="O901" s="86">
        <f>SUMIFS('sys inv movment rpt'!$M:$M,'sys inv movment rpt'!$L:$L,$M901,'sys inv movment rpt'!$N:$N,O$1)</f>
        <v>0</v>
      </c>
      <c r="P901" s="86">
        <f>SUMIFS('sys inv movment rpt'!$M:$M,'sys inv movment rpt'!$L:$L,$M901,'sys inv movment rpt'!$N:$N,P$1)</f>
        <v>0</v>
      </c>
      <c r="Q901" s="86">
        <f>SUMIFS('sys inv movment rpt'!$M:$M,'sys inv movment rpt'!$L:$L,$M901,'sys inv movment rpt'!$N:$N,Q$1)</f>
        <v>0</v>
      </c>
      <c r="R901" s="86">
        <f>SUMIFS('sys inv movment rpt'!$M:$M,'sys inv movment rpt'!$L:$L,$M901,'sys inv movment rpt'!$N:$N,R$1)</f>
        <v>0</v>
      </c>
      <c r="S901" s="86">
        <f>SUMIFS('sys inv movment rpt'!$M:$M,'sys inv movment rpt'!$L:$L,$M901,'sys inv movment rpt'!$N:$N,S$1)</f>
        <v>0</v>
      </c>
      <c r="T901" s="86">
        <f>SUMIFS('sys inv movment rpt'!$M:$M,'sys inv movment rpt'!$L:$L,$M901,'sys inv movment rpt'!$N:$N,T$1)</f>
        <v>0</v>
      </c>
      <c r="U901" s="86">
        <f>SUMIFS('sys inv movment rpt'!$M:$M,'sys inv movment rpt'!$L:$L,$M901,'sys inv movment rpt'!$N:$N,U$1)</f>
        <v>0</v>
      </c>
      <c r="V901" s="86">
        <f>SUMIFS('sys inv movment rpt'!$M:$M,'sys inv movment rpt'!$L:$L,$M901,'sys inv movment rpt'!$N:$N,V$1)</f>
        <v>0</v>
      </c>
      <c r="W901" s="86">
        <f>SUMIFS('sys inv movment rpt'!$M:$M,'sys inv movment rpt'!$L:$L,$M901,'sys inv movment rpt'!$N:$N,W$1)</f>
        <v>0</v>
      </c>
      <c r="X901" s="86">
        <f>SUMIFS('sys inv movment rpt'!$M:$M,'sys inv movment rpt'!$L:$L,$M901,'sys inv movment rpt'!$N:$N,X$1)</f>
        <v>0</v>
      </c>
      <c r="Y901" s="86">
        <f>SUMIFS('sys inv movment rpt'!$M:$M,'sys inv movment rpt'!$L:$L,$M901,'sys inv movment rpt'!$N:$N,Y$1)</f>
        <v>0</v>
      </c>
      <c r="Z901" s="86">
        <f>SUMIFS('sys inv movment rpt'!$M:$M,'sys inv movment rpt'!$L:$L,$M901,'sys inv movment rpt'!$N:$N,Z$1)</f>
        <v>0</v>
      </c>
      <c r="AA901" s="86">
        <f>SUMIFS('sys inv movment rpt'!$M:$M,'sys inv movment rpt'!$L:$L,$M901,'sys inv movment rpt'!$N:$N,AA$1)</f>
        <v>0</v>
      </c>
      <c r="AB901" s="86">
        <f>SUMIFS('sys inv movment rpt'!$M:$M,'sys inv movment rpt'!$L:$L,$M901,'sys inv movment rpt'!$N:$N,AB$1)</f>
        <v>0</v>
      </c>
      <c r="AC901" s="86">
        <f>SUMIFS('sys inv movment rpt'!$M:$M,'sys inv movment rpt'!$L:$L,$M901,'sys inv movment rpt'!$N:$N,AC$1)</f>
        <v>0</v>
      </c>
      <c r="AD901" s="86">
        <f>SUMIFS('sys inv movment rpt'!$M:$M,'sys inv movment rpt'!$L:$L,$M901,'sys inv movment rpt'!$N:$N,AD$1)</f>
        <v>0</v>
      </c>
      <c r="AE901" s="86">
        <f>SUMIFS('sys inv movment rpt'!$M:$M,'sys inv movment rpt'!$L:$L,$M901,'sys inv movment rpt'!$N:$N,AE$1)</f>
        <v>0</v>
      </c>
      <c r="AF901" s="86">
        <f>SUMIFS('sys inv movment rpt'!$M:$M,'sys inv movment rpt'!$L:$L,$M901,'sys inv movment rpt'!$N:$N,AF$1)</f>
        <v>0</v>
      </c>
      <c r="AG901" s="86">
        <f>SUMIFS('sys inv movment rpt'!$M:$M,'sys inv movment rpt'!$L:$L,$M901,'sys inv movment rpt'!$N:$N,AG$1)</f>
        <v>0</v>
      </c>
      <c r="AH901" s="86">
        <f>SUMIFS('sys inv movment rpt'!$M:$M,'sys inv movment rpt'!$L:$L,$M901,'sys inv movment rpt'!$N:$N,AH$1)</f>
        <v>0</v>
      </c>
      <c r="AI901" s="86">
        <f>SUMIFS('sys inv movment rpt'!$M:$M,'sys inv movment rpt'!$L:$L,$M901,'sys inv movment rpt'!$N:$N,AI$1)</f>
        <v>0</v>
      </c>
      <c r="AJ901" s="86">
        <f>SUMIFS('sys inv movment rpt'!$M:$M,'sys inv movment rpt'!$L:$L,$M901,'sys inv movment rpt'!$N:$N,AJ$1)</f>
        <v>0</v>
      </c>
      <c r="AK901" s="86">
        <f>SUMIFS('sys inv movment rpt'!$M:$M,'sys inv movment rpt'!$L:$L,$M901,'sys inv movment rpt'!$N:$N,AK$1)</f>
        <v>0</v>
      </c>
      <c r="AL901" s="86">
        <f>SUMIFS('sys inv movment rpt'!$M:$M,'sys inv movment rpt'!$L:$L,$M901,'sys inv movment rpt'!$N:$N,AL$1)</f>
        <v>0</v>
      </c>
      <c r="AM901" s="86">
        <f>SUMIFS('sys inv movment rpt'!$M:$M,'sys inv movment rpt'!$L:$L,$M901,'sys inv movment rpt'!$N:$N,AM$1)</f>
        <v>0</v>
      </c>
      <c r="AN901" s="86">
        <f>SUMIFS('sys inv movment rpt'!$M:$M,'sys inv movment rpt'!$L:$L,$M901,'sys inv movment rpt'!$N:$N,AN$1)</f>
        <v>0</v>
      </c>
      <c r="AO901" s="86">
        <f>SUMIFS('sys inv movment rpt'!$M:$M,'sys inv movment rpt'!$L:$L,$M901,'sys inv movment rpt'!$N:$N,AO$1)</f>
        <v>0</v>
      </c>
      <c r="AP901" s="86">
        <f>SUMIFS('sys inv movment rpt'!$M:$M,'sys inv movment rpt'!$L:$L,$M901,'sys inv movment rpt'!$N:$N,AP$1)</f>
        <v>0</v>
      </c>
      <c r="AQ901" s="86">
        <f>SUMIFS('sys inv movment rpt'!$M:$M,'sys inv movment rpt'!$L:$L,$M901,'sys inv movment rpt'!$N:$N,AQ$1)</f>
        <v>0</v>
      </c>
      <c r="AR901" s="86">
        <f>SUMIFS('sys inv movment rpt'!$M:$M,'sys inv movment rpt'!$L:$L,$M901,'sys inv movment rpt'!$N:$N,AR$1)</f>
        <v>0</v>
      </c>
      <c r="AS901" s="86">
        <f>SUMIFS('sys inv movment rpt'!$M:$M,'sys inv movment rpt'!$L:$L,$M901,'sys inv movment rpt'!$N:$N,AS$1)</f>
        <v>0</v>
      </c>
      <c r="AT901" s="86">
        <f>SUMIFS('sys inv movment rpt'!$M:$M,'sys inv movment rpt'!$L:$L,$M901,'sys inv movment rpt'!$N:$N,AT$1)</f>
        <v>0</v>
      </c>
      <c r="AU901" s="86">
        <f>SUMIFS('sys inv movment rpt'!$M:$M,'sys inv movment rpt'!$L:$L,$M901,'sys inv movment rpt'!$N:$N,AU$1)</f>
        <v>0</v>
      </c>
      <c r="AV901" s="86">
        <f>SUMIFS('sys inv movment rpt'!$M:$M,'sys inv movment rpt'!$L:$L,$M901,'sys inv movment rpt'!$N:$N,AV$1)</f>
        <v>0</v>
      </c>
      <c r="AW901" s="87" t="str">
        <f>IFERROR(VLOOKUP(A901,'sys-backorder details'!E:U,17,0),"-")</f>
        <v>-</v>
      </c>
      <c r="AX901" s="87" t="str">
        <f>IF(K901&gt;1,VLOOKUP(A901,'settings-routing'!A:I,9,0),"")</f>
        <v/>
      </c>
    </row>
    <row r="902" ht="12.75" hidden="1" customHeight="1">
      <c r="A902" s="28" t="s">
        <v>1925</v>
      </c>
      <c r="B902" s="28" t="s">
        <v>1926</v>
      </c>
      <c r="C902" s="50">
        <f t="shared" si="2"/>
        <v>3312</v>
      </c>
      <c r="D902" s="80">
        <f>SUMIF('Stocks 101-111'!$J:$J,'item dashboard'!A902,'Stocks 101-111'!K:K)</f>
        <v>3312</v>
      </c>
      <c r="E902" s="80">
        <f>SUMIF('Stocks 101-111'!$J:$J,'item dashboard'!A902,'Stocks 101-111'!$L:$L)</f>
        <v>0</v>
      </c>
      <c r="F902" s="81">
        <f t="shared" si="3"/>
        <v>0</v>
      </c>
      <c r="G902" s="82">
        <f t="shared" si="4"/>
        <v>0</v>
      </c>
      <c r="H902" s="50">
        <f>SUMIFS('sys-backorder details'!$M:$M,'sys-backorder details'!$E:$E,'item dashboard'!A902,'sys-backorder details'!$V:$V,"")</f>
        <v>0</v>
      </c>
      <c r="I902" s="83">
        <f>SUMIF('settings-routing'!$I:$I,'item dashboard'!A902,'settings-routing'!$O:$O)</f>
        <v>0</v>
      </c>
      <c r="J902" s="50">
        <f>SUMIFS('sys-backorder details'!$M:$M,'sys-backorder details'!$E:$E,'item dashboard'!A902,'sys-backorder details'!$V:$V,"Call off")</f>
        <v>0</v>
      </c>
      <c r="K902" s="84">
        <f t="shared" si="5"/>
        <v>-3312</v>
      </c>
      <c r="L902" s="84">
        <f>SUMIF('Production Plan'!$E:$E,'item dashboard'!A902,'Production Plan'!$N:$N)</f>
        <v>0</v>
      </c>
      <c r="M902" s="85" t="str">
        <f t="shared" si="6"/>
        <v>B-L601R-GN30-500 ml Green Bottle</v>
      </c>
      <c r="N902" s="86">
        <f>SUMIFS('sys inv movment rpt'!$M:$M,'sys inv movment rpt'!$L:$L,$M902,'sys inv movment rpt'!$N:$N,N$1)</f>
        <v>0</v>
      </c>
      <c r="O902" s="86">
        <f>SUMIFS('sys inv movment rpt'!$M:$M,'sys inv movment rpt'!$L:$L,$M902,'sys inv movment rpt'!$N:$N,O$1)</f>
        <v>0</v>
      </c>
      <c r="P902" s="86">
        <f>SUMIFS('sys inv movment rpt'!$M:$M,'sys inv movment rpt'!$L:$L,$M902,'sys inv movment rpt'!$N:$N,P$1)</f>
        <v>0</v>
      </c>
      <c r="Q902" s="86">
        <f>SUMIFS('sys inv movment rpt'!$M:$M,'sys inv movment rpt'!$L:$L,$M902,'sys inv movment rpt'!$N:$N,Q$1)</f>
        <v>0</v>
      </c>
      <c r="R902" s="86">
        <f>SUMIFS('sys inv movment rpt'!$M:$M,'sys inv movment rpt'!$L:$L,$M902,'sys inv movment rpt'!$N:$N,R$1)</f>
        <v>0</v>
      </c>
      <c r="S902" s="86">
        <f>SUMIFS('sys inv movment rpt'!$M:$M,'sys inv movment rpt'!$L:$L,$M902,'sys inv movment rpt'!$N:$N,S$1)</f>
        <v>0</v>
      </c>
      <c r="T902" s="86">
        <f>SUMIFS('sys inv movment rpt'!$M:$M,'sys inv movment rpt'!$L:$L,$M902,'sys inv movment rpt'!$N:$N,T$1)</f>
        <v>0</v>
      </c>
      <c r="U902" s="86">
        <f>SUMIFS('sys inv movment rpt'!$M:$M,'sys inv movment rpt'!$L:$L,$M902,'sys inv movment rpt'!$N:$N,U$1)</f>
        <v>0</v>
      </c>
      <c r="V902" s="86">
        <f>SUMIFS('sys inv movment rpt'!$M:$M,'sys inv movment rpt'!$L:$L,$M902,'sys inv movment rpt'!$N:$N,V$1)</f>
        <v>0</v>
      </c>
      <c r="W902" s="86">
        <f>SUMIFS('sys inv movment rpt'!$M:$M,'sys inv movment rpt'!$L:$L,$M902,'sys inv movment rpt'!$N:$N,W$1)</f>
        <v>0</v>
      </c>
      <c r="X902" s="86">
        <f>SUMIFS('sys inv movment rpt'!$M:$M,'sys inv movment rpt'!$L:$L,$M902,'sys inv movment rpt'!$N:$N,X$1)</f>
        <v>0</v>
      </c>
      <c r="Y902" s="86">
        <f>SUMIFS('sys inv movment rpt'!$M:$M,'sys inv movment rpt'!$L:$L,$M902,'sys inv movment rpt'!$N:$N,Y$1)</f>
        <v>0</v>
      </c>
      <c r="Z902" s="86">
        <f>SUMIFS('sys inv movment rpt'!$M:$M,'sys inv movment rpt'!$L:$L,$M902,'sys inv movment rpt'!$N:$N,Z$1)</f>
        <v>0</v>
      </c>
      <c r="AA902" s="86">
        <f>SUMIFS('sys inv movment rpt'!$M:$M,'sys inv movment rpt'!$L:$L,$M902,'sys inv movment rpt'!$N:$N,AA$1)</f>
        <v>0</v>
      </c>
      <c r="AB902" s="86">
        <f>SUMIFS('sys inv movment rpt'!$M:$M,'sys inv movment rpt'!$L:$L,$M902,'sys inv movment rpt'!$N:$N,AB$1)</f>
        <v>0</v>
      </c>
      <c r="AC902" s="86">
        <f>SUMIFS('sys inv movment rpt'!$M:$M,'sys inv movment rpt'!$L:$L,$M902,'sys inv movment rpt'!$N:$N,AC$1)</f>
        <v>0</v>
      </c>
      <c r="AD902" s="86">
        <f>SUMIFS('sys inv movment rpt'!$M:$M,'sys inv movment rpt'!$L:$L,$M902,'sys inv movment rpt'!$N:$N,AD$1)</f>
        <v>0</v>
      </c>
      <c r="AE902" s="86">
        <f>SUMIFS('sys inv movment rpt'!$M:$M,'sys inv movment rpt'!$L:$L,$M902,'sys inv movment rpt'!$N:$N,AE$1)</f>
        <v>0</v>
      </c>
      <c r="AF902" s="86">
        <f>SUMIFS('sys inv movment rpt'!$M:$M,'sys inv movment rpt'!$L:$L,$M902,'sys inv movment rpt'!$N:$N,AF$1)</f>
        <v>0</v>
      </c>
      <c r="AG902" s="86">
        <f>SUMIFS('sys inv movment rpt'!$M:$M,'sys inv movment rpt'!$L:$L,$M902,'sys inv movment rpt'!$N:$N,AG$1)</f>
        <v>0</v>
      </c>
      <c r="AH902" s="86">
        <f>SUMIFS('sys inv movment rpt'!$M:$M,'sys inv movment rpt'!$L:$L,$M902,'sys inv movment rpt'!$N:$N,AH$1)</f>
        <v>0</v>
      </c>
      <c r="AI902" s="86">
        <f>SUMIFS('sys inv movment rpt'!$M:$M,'sys inv movment rpt'!$L:$L,$M902,'sys inv movment rpt'!$N:$N,AI$1)</f>
        <v>0</v>
      </c>
      <c r="AJ902" s="86">
        <f>SUMIFS('sys inv movment rpt'!$M:$M,'sys inv movment rpt'!$L:$L,$M902,'sys inv movment rpt'!$N:$N,AJ$1)</f>
        <v>0</v>
      </c>
      <c r="AK902" s="86">
        <f>SUMIFS('sys inv movment rpt'!$M:$M,'sys inv movment rpt'!$L:$L,$M902,'sys inv movment rpt'!$N:$N,AK$1)</f>
        <v>0</v>
      </c>
      <c r="AL902" s="86">
        <f>SUMIFS('sys inv movment rpt'!$M:$M,'sys inv movment rpt'!$L:$L,$M902,'sys inv movment rpt'!$N:$N,AL$1)</f>
        <v>0</v>
      </c>
      <c r="AM902" s="86">
        <f>SUMIFS('sys inv movment rpt'!$M:$M,'sys inv movment rpt'!$L:$L,$M902,'sys inv movment rpt'!$N:$N,AM$1)</f>
        <v>0</v>
      </c>
      <c r="AN902" s="86">
        <f>SUMIFS('sys inv movment rpt'!$M:$M,'sys inv movment rpt'!$L:$L,$M902,'sys inv movment rpt'!$N:$N,AN$1)</f>
        <v>0</v>
      </c>
      <c r="AO902" s="86">
        <f>SUMIFS('sys inv movment rpt'!$M:$M,'sys inv movment rpt'!$L:$L,$M902,'sys inv movment rpt'!$N:$N,AO$1)</f>
        <v>0</v>
      </c>
      <c r="AP902" s="86">
        <f>SUMIFS('sys inv movment rpt'!$M:$M,'sys inv movment rpt'!$L:$L,$M902,'sys inv movment rpt'!$N:$N,AP$1)</f>
        <v>0</v>
      </c>
      <c r="AQ902" s="86">
        <f>SUMIFS('sys inv movment rpt'!$M:$M,'sys inv movment rpt'!$L:$L,$M902,'sys inv movment rpt'!$N:$N,AQ$1)</f>
        <v>0</v>
      </c>
      <c r="AR902" s="86">
        <f>SUMIFS('sys inv movment rpt'!$M:$M,'sys inv movment rpt'!$L:$L,$M902,'sys inv movment rpt'!$N:$N,AR$1)</f>
        <v>0</v>
      </c>
      <c r="AS902" s="86">
        <f>SUMIFS('sys inv movment rpt'!$M:$M,'sys inv movment rpt'!$L:$L,$M902,'sys inv movment rpt'!$N:$N,AS$1)</f>
        <v>0</v>
      </c>
      <c r="AT902" s="86">
        <f>SUMIFS('sys inv movment rpt'!$M:$M,'sys inv movment rpt'!$L:$L,$M902,'sys inv movment rpt'!$N:$N,AT$1)</f>
        <v>0</v>
      </c>
      <c r="AU902" s="86">
        <f>SUMIFS('sys inv movment rpt'!$M:$M,'sys inv movment rpt'!$L:$L,$M902,'sys inv movment rpt'!$N:$N,AU$1)</f>
        <v>0</v>
      </c>
      <c r="AV902" s="86">
        <f>SUMIFS('sys inv movment rpt'!$M:$M,'sys inv movment rpt'!$L:$L,$M902,'sys inv movment rpt'!$N:$N,AV$1)</f>
        <v>0</v>
      </c>
      <c r="AW902" s="87" t="str">
        <f>IFERROR(VLOOKUP(A902,'sys-backorder details'!E:U,17,0),"-")</f>
        <v>-</v>
      </c>
      <c r="AX902" s="87" t="str">
        <f>IF(K902&gt;1,VLOOKUP(A902,'settings-routing'!A:I,9,0),"")</f>
        <v/>
      </c>
    </row>
    <row r="903" ht="12.75" hidden="1" customHeight="1">
      <c r="A903" s="50" t="s">
        <v>1927</v>
      </c>
      <c r="B903" s="50" t="s">
        <v>1928</v>
      </c>
      <c r="C903" s="50">
        <f t="shared" si="2"/>
        <v>0</v>
      </c>
      <c r="D903" s="80">
        <f>SUMIF('Stocks 101-111'!$J:$J,'item dashboard'!A903,'Stocks 101-111'!K:K)</f>
        <v>0</v>
      </c>
      <c r="E903" s="80">
        <f>SUMIF('Stocks 101-111'!$J:$J,'item dashboard'!A903,'Stocks 101-111'!$L:$L)</f>
        <v>0</v>
      </c>
      <c r="F903" s="81">
        <f t="shared" si="3"/>
        <v>0</v>
      </c>
      <c r="G903" s="82">
        <f t="shared" si="4"/>
        <v>0</v>
      </c>
      <c r="H903" s="50">
        <f>SUMIFS('sys-backorder details'!$M:$M,'sys-backorder details'!$E:$E,'item dashboard'!A903,'sys-backorder details'!$V:$V,"")</f>
        <v>0</v>
      </c>
      <c r="I903" s="83">
        <f>SUMIF('settings-routing'!$I:$I,'item dashboard'!A903,'settings-routing'!$O:$O)</f>
        <v>0</v>
      </c>
      <c r="J903" s="50">
        <f>SUMIFS('sys-backorder details'!$M:$M,'sys-backorder details'!$E:$E,'item dashboard'!A903,'sys-backorder details'!$V:$V,"Call off")</f>
        <v>0</v>
      </c>
      <c r="K903" s="84">
        <f t="shared" si="5"/>
        <v>0</v>
      </c>
      <c r="L903" s="84">
        <f>SUMIF('Production Plan'!$E:$E,'item dashboard'!A903,'Production Plan'!$N:$N)</f>
        <v>0</v>
      </c>
      <c r="M903" s="85" t="str">
        <f t="shared" si="6"/>
        <v>B-L601R-GN30BILAN-500ML Printed Bilan Green Bottle</v>
      </c>
      <c r="N903" s="86">
        <f>SUMIFS('sys inv movment rpt'!$M:$M,'sys inv movment rpt'!$L:$L,$M903,'sys inv movment rpt'!$N:$N,N$1)</f>
        <v>0</v>
      </c>
      <c r="O903" s="86">
        <f>SUMIFS('sys inv movment rpt'!$M:$M,'sys inv movment rpt'!$L:$L,$M903,'sys inv movment rpt'!$N:$N,O$1)</f>
        <v>0</v>
      </c>
      <c r="P903" s="86">
        <f>SUMIFS('sys inv movment rpt'!$M:$M,'sys inv movment rpt'!$L:$L,$M903,'sys inv movment rpt'!$N:$N,P$1)</f>
        <v>0</v>
      </c>
      <c r="Q903" s="86">
        <f>SUMIFS('sys inv movment rpt'!$M:$M,'sys inv movment rpt'!$L:$L,$M903,'sys inv movment rpt'!$N:$N,Q$1)</f>
        <v>0</v>
      </c>
      <c r="R903" s="86">
        <f>SUMIFS('sys inv movment rpt'!$M:$M,'sys inv movment rpt'!$L:$L,$M903,'sys inv movment rpt'!$N:$N,R$1)</f>
        <v>0</v>
      </c>
      <c r="S903" s="86">
        <f>SUMIFS('sys inv movment rpt'!$M:$M,'sys inv movment rpt'!$L:$L,$M903,'sys inv movment rpt'!$N:$N,S$1)</f>
        <v>0</v>
      </c>
      <c r="T903" s="86">
        <f>SUMIFS('sys inv movment rpt'!$M:$M,'sys inv movment rpt'!$L:$L,$M903,'sys inv movment rpt'!$N:$N,T$1)</f>
        <v>0</v>
      </c>
      <c r="U903" s="86">
        <f>SUMIFS('sys inv movment rpt'!$M:$M,'sys inv movment rpt'!$L:$L,$M903,'sys inv movment rpt'!$N:$N,U$1)</f>
        <v>0</v>
      </c>
      <c r="V903" s="86">
        <f>SUMIFS('sys inv movment rpt'!$M:$M,'sys inv movment rpt'!$L:$L,$M903,'sys inv movment rpt'!$N:$N,V$1)</f>
        <v>0</v>
      </c>
      <c r="W903" s="86">
        <f>SUMIFS('sys inv movment rpt'!$M:$M,'sys inv movment rpt'!$L:$L,$M903,'sys inv movment rpt'!$N:$N,W$1)</f>
        <v>0</v>
      </c>
      <c r="X903" s="86">
        <f>SUMIFS('sys inv movment rpt'!$M:$M,'sys inv movment rpt'!$L:$L,$M903,'sys inv movment rpt'!$N:$N,X$1)</f>
        <v>0</v>
      </c>
      <c r="Y903" s="86">
        <f>SUMIFS('sys inv movment rpt'!$M:$M,'sys inv movment rpt'!$L:$L,$M903,'sys inv movment rpt'!$N:$N,Y$1)</f>
        <v>0</v>
      </c>
      <c r="Z903" s="86">
        <f>SUMIFS('sys inv movment rpt'!$M:$M,'sys inv movment rpt'!$L:$L,$M903,'sys inv movment rpt'!$N:$N,Z$1)</f>
        <v>0</v>
      </c>
      <c r="AA903" s="86">
        <f>SUMIFS('sys inv movment rpt'!$M:$M,'sys inv movment rpt'!$L:$L,$M903,'sys inv movment rpt'!$N:$N,AA$1)</f>
        <v>0</v>
      </c>
      <c r="AB903" s="86">
        <f>SUMIFS('sys inv movment rpt'!$M:$M,'sys inv movment rpt'!$L:$L,$M903,'sys inv movment rpt'!$N:$N,AB$1)</f>
        <v>0</v>
      </c>
      <c r="AC903" s="86">
        <f>SUMIFS('sys inv movment rpt'!$M:$M,'sys inv movment rpt'!$L:$L,$M903,'sys inv movment rpt'!$N:$N,AC$1)</f>
        <v>0</v>
      </c>
      <c r="AD903" s="86">
        <f>SUMIFS('sys inv movment rpt'!$M:$M,'sys inv movment rpt'!$L:$L,$M903,'sys inv movment rpt'!$N:$N,AD$1)</f>
        <v>0</v>
      </c>
      <c r="AE903" s="86">
        <f>SUMIFS('sys inv movment rpt'!$M:$M,'sys inv movment rpt'!$L:$L,$M903,'sys inv movment rpt'!$N:$N,AE$1)</f>
        <v>0</v>
      </c>
      <c r="AF903" s="86">
        <f>SUMIFS('sys inv movment rpt'!$M:$M,'sys inv movment rpt'!$L:$L,$M903,'sys inv movment rpt'!$N:$N,AF$1)</f>
        <v>0</v>
      </c>
      <c r="AG903" s="86">
        <f>SUMIFS('sys inv movment rpt'!$M:$M,'sys inv movment rpt'!$L:$L,$M903,'sys inv movment rpt'!$N:$N,AG$1)</f>
        <v>0</v>
      </c>
      <c r="AH903" s="86">
        <f>SUMIFS('sys inv movment rpt'!$M:$M,'sys inv movment rpt'!$L:$L,$M903,'sys inv movment rpt'!$N:$N,AH$1)</f>
        <v>0</v>
      </c>
      <c r="AI903" s="86">
        <f>SUMIFS('sys inv movment rpt'!$M:$M,'sys inv movment rpt'!$L:$L,$M903,'sys inv movment rpt'!$N:$N,AI$1)</f>
        <v>0</v>
      </c>
      <c r="AJ903" s="86">
        <f>SUMIFS('sys inv movment rpt'!$M:$M,'sys inv movment rpt'!$L:$L,$M903,'sys inv movment rpt'!$N:$N,AJ$1)</f>
        <v>0</v>
      </c>
      <c r="AK903" s="86">
        <f>SUMIFS('sys inv movment rpt'!$M:$M,'sys inv movment rpt'!$L:$L,$M903,'sys inv movment rpt'!$N:$N,AK$1)</f>
        <v>0</v>
      </c>
      <c r="AL903" s="86">
        <f>SUMIFS('sys inv movment rpt'!$M:$M,'sys inv movment rpt'!$L:$L,$M903,'sys inv movment rpt'!$N:$N,AL$1)</f>
        <v>0</v>
      </c>
      <c r="AM903" s="86">
        <f>SUMIFS('sys inv movment rpt'!$M:$M,'sys inv movment rpt'!$L:$L,$M903,'sys inv movment rpt'!$N:$N,AM$1)</f>
        <v>0</v>
      </c>
      <c r="AN903" s="86">
        <f>SUMIFS('sys inv movment rpt'!$M:$M,'sys inv movment rpt'!$L:$L,$M903,'sys inv movment rpt'!$N:$N,AN$1)</f>
        <v>0</v>
      </c>
      <c r="AO903" s="86">
        <f>SUMIFS('sys inv movment rpt'!$M:$M,'sys inv movment rpt'!$L:$L,$M903,'sys inv movment rpt'!$N:$N,AO$1)</f>
        <v>0</v>
      </c>
      <c r="AP903" s="86">
        <f>SUMIFS('sys inv movment rpt'!$M:$M,'sys inv movment rpt'!$L:$L,$M903,'sys inv movment rpt'!$N:$N,AP$1)</f>
        <v>0</v>
      </c>
      <c r="AQ903" s="86">
        <f>SUMIFS('sys inv movment rpt'!$M:$M,'sys inv movment rpt'!$L:$L,$M903,'sys inv movment rpt'!$N:$N,AQ$1)</f>
        <v>0</v>
      </c>
      <c r="AR903" s="86">
        <f>SUMIFS('sys inv movment rpt'!$M:$M,'sys inv movment rpt'!$L:$L,$M903,'sys inv movment rpt'!$N:$N,AR$1)</f>
        <v>0</v>
      </c>
      <c r="AS903" s="86">
        <f>SUMIFS('sys inv movment rpt'!$M:$M,'sys inv movment rpt'!$L:$L,$M903,'sys inv movment rpt'!$N:$N,AS$1)</f>
        <v>0</v>
      </c>
      <c r="AT903" s="86">
        <f>SUMIFS('sys inv movment rpt'!$M:$M,'sys inv movment rpt'!$L:$L,$M903,'sys inv movment rpt'!$N:$N,AT$1)</f>
        <v>0</v>
      </c>
      <c r="AU903" s="86">
        <f>SUMIFS('sys inv movment rpt'!$M:$M,'sys inv movment rpt'!$L:$L,$M903,'sys inv movment rpt'!$N:$N,AU$1)</f>
        <v>0</v>
      </c>
      <c r="AV903" s="86">
        <f>SUMIFS('sys inv movment rpt'!$M:$M,'sys inv movment rpt'!$L:$L,$M903,'sys inv movment rpt'!$N:$N,AV$1)</f>
        <v>0</v>
      </c>
      <c r="AW903" s="87" t="str">
        <f>IFERROR(VLOOKUP(A903,'sys-backorder details'!E:U,17,0),"-")</f>
        <v>-</v>
      </c>
      <c r="AX903" s="87" t="str">
        <f>IF(K903&gt;1,VLOOKUP(A903,'settings-routing'!A:I,9,0),"")</f>
        <v/>
      </c>
    </row>
    <row r="904" ht="12.75" hidden="1" customHeight="1">
      <c r="A904" s="50" t="s">
        <v>1929</v>
      </c>
      <c r="B904" s="50" t="s">
        <v>1930</v>
      </c>
      <c r="C904" s="50">
        <f t="shared" si="2"/>
        <v>0</v>
      </c>
      <c r="D904" s="80">
        <f>SUMIF('Stocks 101-111'!$J:$J,'item dashboard'!A904,'Stocks 101-111'!K:K)</f>
        <v>0</v>
      </c>
      <c r="E904" s="80">
        <f>SUMIF('Stocks 101-111'!$J:$J,'item dashboard'!A904,'Stocks 101-111'!$L:$L)</f>
        <v>0</v>
      </c>
      <c r="F904" s="81">
        <f t="shared" si="3"/>
        <v>0</v>
      </c>
      <c r="G904" s="82">
        <f t="shared" si="4"/>
        <v>0</v>
      </c>
      <c r="H904" s="50">
        <f>SUMIFS('sys-backorder details'!$M:$M,'sys-backorder details'!$E:$E,'item dashboard'!A904,'sys-backorder details'!$V:$V,"")</f>
        <v>0</v>
      </c>
      <c r="I904" s="83">
        <f>SUMIF('settings-routing'!$I:$I,'item dashboard'!A904,'settings-routing'!$O:$O)</f>
        <v>0</v>
      </c>
      <c r="J904" s="50">
        <f>SUMIFS('sys-backorder details'!$M:$M,'sys-backorder details'!$E:$E,'item dashboard'!A904,'sys-backorder details'!$V:$V,"Call off")</f>
        <v>0</v>
      </c>
      <c r="K904" s="84">
        <f t="shared" si="5"/>
        <v>0</v>
      </c>
      <c r="L904" s="84">
        <f>SUMIF('Production Plan'!$E:$E,'item dashboard'!A904,'Production Plan'!$N:$N)</f>
        <v>0</v>
      </c>
      <c r="M904" s="85" t="str">
        <f t="shared" si="6"/>
        <v>B-L601R-GY30FILSAN-500ml Grey Printed Filsan Bottle</v>
      </c>
      <c r="N904" s="86">
        <f>SUMIFS('sys inv movment rpt'!$M:$M,'sys inv movment rpt'!$L:$L,$M904,'sys inv movment rpt'!$N:$N,N$1)</f>
        <v>0</v>
      </c>
      <c r="O904" s="86">
        <f>SUMIFS('sys inv movment rpt'!$M:$M,'sys inv movment rpt'!$L:$L,$M904,'sys inv movment rpt'!$N:$N,O$1)</f>
        <v>0</v>
      </c>
      <c r="P904" s="86">
        <f>SUMIFS('sys inv movment rpt'!$M:$M,'sys inv movment rpt'!$L:$L,$M904,'sys inv movment rpt'!$N:$N,P$1)</f>
        <v>0</v>
      </c>
      <c r="Q904" s="86">
        <f>SUMIFS('sys inv movment rpt'!$M:$M,'sys inv movment rpt'!$L:$L,$M904,'sys inv movment rpt'!$N:$N,Q$1)</f>
        <v>0</v>
      </c>
      <c r="R904" s="86">
        <f>SUMIFS('sys inv movment rpt'!$M:$M,'sys inv movment rpt'!$L:$L,$M904,'sys inv movment rpt'!$N:$N,R$1)</f>
        <v>0</v>
      </c>
      <c r="S904" s="86">
        <f>SUMIFS('sys inv movment rpt'!$M:$M,'sys inv movment rpt'!$L:$L,$M904,'sys inv movment rpt'!$N:$N,S$1)</f>
        <v>0</v>
      </c>
      <c r="T904" s="86">
        <f>SUMIFS('sys inv movment rpt'!$M:$M,'sys inv movment rpt'!$L:$L,$M904,'sys inv movment rpt'!$N:$N,T$1)</f>
        <v>0</v>
      </c>
      <c r="U904" s="86">
        <f>SUMIFS('sys inv movment rpt'!$M:$M,'sys inv movment rpt'!$L:$L,$M904,'sys inv movment rpt'!$N:$N,U$1)</f>
        <v>0</v>
      </c>
      <c r="V904" s="86">
        <f>SUMIFS('sys inv movment rpt'!$M:$M,'sys inv movment rpt'!$L:$L,$M904,'sys inv movment rpt'!$N:$N,V$1)</f>
        <v>0</v>
      </c>
      <c r="W904" s="86">
        <f>SUMIFS('sys inv movment rpt'!$M:$M,'sys inv movment rpt'!$L:$L,$M904,'sys inv movment rpt'!$N:$N,W$1)</f>
        <v>0</v>
      </c>
      <c r="X904" s="86">
        <f>SUMIFS('sys inv movment rpt'!$M:$M,'sys inv movment rpt'!$L:$L,$M904,'sys inv movment rpt'!$N:$N,X$1)</f>
        <v>0</v>
      </c>
      <c r="Y904" s="86">
        <f>SUMIFS('sys inv movment rpt'!$M:$M,'sys inv movment rpt'!$L:$L,$M904,'sys inv movment rpt'!$N:$N,Y$1)</f>
        <v>0</v>
      </c>
      <c r="Z904" s="86">
        <f>SUMIFS('sys inv movment rpt'!$M:$M,'sys inv movment rpt'!$L:$L,$M904,'sys inv movment rpt'!$N:$N,Z$1)</f>
        <v>0</v>
      </c>
      <c r="AA904" s="86">
        <f>SUMIFS('sys inv movment rpt'!$M:$M,'sys inv movment rpt'!$L:$L,$M904,'sys inv movment rpt'!$N:$N,AA$1)</f>
        <v>0</v>
      </c>
      <c r="AB904" s="86">
        <f>SUMIFS('sys inv movment rpt'!$M:$M,'sys inv movment rpt'!$L:$L,$M904,'sys inv movment rpt'!$N:$N,AB$1)</f>
        <v>0</v>
      </c>
      <c r="AC904" s="86">
        <f>SUMIFS('sys inv movment rpt'!$M:$M,'sys inv movment rpt'!$L:$L,$M904,'sys inv movment rpt'!$N:$N,AC$1)</f>
        <v>0</v>
      </c>
      <c r="AD904" s="86">
        <f>SUMIFS('sys inv movment rpt'!$M:$M,'sys inv movment rpt'!$L:$L,$M904,'sys inv movment rpt'!$N:$N,AD$1)</f>
        <v>0</v>
      </c>
      <c r="AE904" s="86">
        <f>SUMIFS('sys inv movment rpt'!$M:$M,'sys inv movment rpt'!$L:$L,$M904,'sys inv movment rpt'!$N:$N,AE$1)</f>
        <v>0</v>
      </c>
      <c r="AF904" s="86">
        <f>SUMIFS('sys inv movment rpt'!$M:$M,'sys inv movment rpt'!$L:$L,$M904,'sys inv movment rpt'!$N:$N,AF$1)</f>
        <v>0</v>
      </c>
      <c r="AG904" s="86">
        <f>SUMIFS('sys inv movment rpt'!$M:$M,'sys inv movment rpt'!$L:$L,$M904,'sys inv movment rpt'!$N:$N,AG$1)</f>
        <v>0</v>
      </c>
      <c r="AH904" s="86">
        <f>SUMIFS('sys inv movment rpt'!$M:$M,'sys inv movment rpt'!$L:$L,$M904,'sys inv movment rpt'!$N:$N,AH$1)</f>
        <v>0</v>
      </c>
      <c r="AI904" s="86">
        <f>SUMIFS('sys inv movment rpt'!$M:$M,'sys inv movment rpt'!$L:$L,$M904,'sys inv movment rpt'!$N:$N,AI$1)</f>
        <v>0</v>
      </c>
      <c r="AJ904" s="86">
        <f>SUMIFS('sys inv movment rpt'!$M:$M,'sys inv movment rpt'!$L:$L,$M904,'sys inv movment rpt'!$N:$N,AJ$1)</f>
        <v>0</v>
      </c>
      <c r="AK904" s="86">
        <f>SUMIFS('sys inv movment rpt'!$M:$M,'sys inv movment rpt'!$L:$L,$M904,'sys inv movment rpt'!$N:$N,AK$1)</f>
        <v>0</v>
      </c>
      <c r="AL904" s="86">
        <f>SUMIFS('sys inv movment rpt'!$M:$M,'sys inv movment rpt'!$L:$L,$M904,'sys inv movment rpt'!$N:$N,AL$1)</f>
        <v>0</v>
      </c>
      <c r="AM904" s="86">
        <f>SUMIFS('sys inv movment rpt'!$M:$M,'sys inv movment rpt'!$L:$L,$M904,'sys inv movment rpt'!$N:$N,AM$1)</f>
        <v>0</v>
      </c>
      <c r="AN904" s="86">
        <f>SUMIFS('sys inv movment rpt'!$M:$M,'sys inv movment rpt'!$L:$L,$M904,'sys inv movment rpt'!$N:$N,AN$1)</f>
        <v>0</v>
      </c>
      <c r="AO904" s="86">
        <f>SUMIFS('sys inv movment rpt'!$M:$M,'sys inv movment rpt'!$L:$L,$M904,'sys inv movment rpt'!$N:$N,AO$1)</f>
        <v>0</v>
      </c>
      <c r="AP904" s="86">
        <f>SUMIFS('sys inv movment rpt'!$M:$M,'sys inv movment rpt'!$L:$L,$M904,'sys inv movment rpt'!$N:$N,AP$1)</f>
        <v>0</v>
      </c>
      <c r="AQ904" s="86">
        <f>SUMIFS('sys inv movment rpt'!$M:$M,'sys inv movment rpt'!$L:$L,$M904,'sys inv movment rpt'!$N:$N,AQ$1)</f>
        <v>0</v>
      </c>
      <c r="AR904" s="86">
        <f>SUMIFS('sys inv movment rpt'!$M:$M,'sys inv movment rpt'!$L:$L,$M904,'sys inv movment rpt'!$N:$N,AR$1)</f>
        <v>0</v>
      </c>
      <c r="AS904" s="86">
        <f>SUMIFS('sys inv movment rpt'!$M:$M,'sys inv movment rpt'!$L:$L,$M904,'sys inv movment rpt'!$N:$N,AS$1)</f>
        <v>0</v>
      </c>
      <c r="AT904" s="86">
        <f>SUMIFS('sys inv movment rpt'!$M:$M,'sys inv movment rpt'!$L:$L,$M904,'sys inv movment rpt'!$N:$N,AT$1)</f>
        <v>0</v>
      </c>
      <c r="AU904" s="86">
        <f>SUMIFS('sys inv movment rpt'!$M:$M,'sys inv movment rpt'!$L:$L,$M904,'sys inv movment rpt'!$N:$N,AU$1)</f>
        <v>0</v>
      </c>
      <c r="AV904" s="86">
        <f>SUMIFS('sys inv movment rpt'!$M:$M,'sys inv movment rpt'!$L:$L,$M904,'sys inv movment rpt'!$N:$N,AV$1)</f>
        <v>0</v>
      </c>
      <c r="AW904" s="87" t="str">
        <f>IFERROR(VLOOKUP(A904,'sys-backorder details'!E:U,17,0),"-")</f>
        <v>-</v>
      </c>
      <c r="AX904" s="87" t="str">
        <f>IF(K904&gt;1,VLOOKUP(A904,'settings-routing'!A:I,9,0),"")</f>
        <v/>
      </c>
    </row>
    <row r="905" ht="12.75" hidden="1" customHeight="1">
      <c r="A905" s="50" t="s">
        <v>1931</v>
      </c>
      <c r="B905" s="50" t="s">
        <v>1932</v>
      </c>
      <c r="C905" s="50">
        <f t="shared" si="2"/>
        <v>0</v>
      </c>
      <c r="D905" s="80">
        <f>SUMIF('Stocks 101-111'!$J:$J,'item dashboard'!A905,'Stocks 101-111'!K:K)</f>
        <v>0</v>
      </c>
      <c r="E905" s="80">
        <f>SUMIF('Stocks 101-111'!$J:$J,'item dashboard'!A905,'Stocks 101-111'!$L:$L)</f>
        <v>0</v>
      </c>
      <c r="F905" s="81">
        <f t="shared" si="3"/>
        <v>0</v>
      </c>
      <c r="G905" s="82">
        <f t="shared" si="4"/>
        <v>0</v>
      </c>
      <c r="H905" s="50">
        <f>SUMIFS('sys-backorder details'!$M:$M,'sys-backorder details'!$E:$E,'item dashboard'!A905,'sys-backorder details'!$V:$V,"")</f>
        <v>0</v>
      </c>
      <c r="I905" s="83">
        <f>SUMIF('settings-routing'!$I:$I,'item dashboard'!A905,'settings-routing'!$O:$O)</f>
        <v>0</v>
      </c>
      <c r="J905" s="50">
        <f>SUMIFS('sys-backorder details'!$M:$M,'sys-backorder details'!$E:$E,'item dashboard'!A905,'sys-backorder details'!$V:$V,"Call off")</f>
        <v>0</v>
      </c>
      <c r="K905" s="84">
        <f t="shared" si="5"/>
        <v>0</v>
      </c>
      <c r="L905" s="84">
        <f>SUMIF('Production Plan'!$E:$E,'item dashboard'!A905,'Production Plan'!$N:$N)</f>
        <v>0</v>
      </c>
      <c r="M905" s="85" t="str">
        <f t="shared" si="6"/>
        <v>B-L601R-LBL30-500 ml Light Blue Bottle</v>
      </c>
      <c r="N905" s="86">
        <f>SUMIFS('sys inv movment rpt'!$M:$M,'sys inv movment rpt'!$L:$L,$M905,'sys inv movment rpt'!$N:$N,N$1)</f>
        <v>0</v>
      </c>
      <c r="O905" s="86">
        <f>SUMIFS('sys inv movment rpt'!$M:$M,'sys inv movment rpt'!$L:$L,$M905,'sys inv movment rpt'!$N:$N,O$1)</f>
        <v>0</v>
      </c>
      <c r="P905" s="86">
        <f>SUMIFS('sys inv movment rpt'!$M:$M,'sys inv movment rpt'!$L:$L,$M905,'sys inv movment rpt'!$N:$N,P$1)</f>
        <v>0</v>
      </c>
      <c r="Q905" s="86">
        <f>SUMIFS('sys inv movment rpt'!$M:$M,'sys inv movment rpt'!$L:$L,$M905,'sys inv movment rpt'!$N:$N,Q$1)</f>
        <v>0</v>
      </c>
      <c r="R905" s="86">
        <f>SUMIFS('sys inv movment rpt'!$M:$M,'sys inv movment rpt'!$L:$L,$M905,'sys inv movment rpt'!$N:$N,R$1)</f>
        <v>0</v>
      </c>
      <c r="S905" s="86">
        <f>SUMIFS('sys inv movment rpt'!$M:$M,'sys inv movment rpt'!$L:$L,$M905,'sys inv movment rpt'!$N:$N,S$1)</f>
        <v>0</v>
      </c>
      <c r="T905" s="86">
        <f>SUMIFS('sys inv movment rpt'!$M:$M,'sys inv movment rpt'!$L:$L,$M905,'sys inv movment rpt'!$N:$N,T$1)</f>
        <v>0</v>
      </c>
      <c r="U905" s="86">
        <f>SUMIFS('sys inv movment rpt'!$M:$M,'sys inv movment rpt'!$L:$L,$M905,'sys inv movment rpt'!$N:$N,U$1)</f>
        <v>0</v>
      </c>
      <c r="V905" s="86">
        <f>SUMIFS('sys inv movment rpt'!$M:$M,'sys inv movment rpt'!$L:$L,$M905,'sys inv movment rpt'!$N:$N,V$1)</f>
        <v>0</v>
      </c>
      <c r="W905" s="86">
        <f>SUMIFS('sys inv movment rpt'!$M:$M,'sys inv movment rpt'!$L:$L,$M905,'sys inv movment rpt'!$N:$N,W$1)</f>
        <v>0</v>
      </c>
      <c r="X905" s="86">
        <f>SUMIFS('sys inv movment rpt'!$M:$M,'sys inv movment rpt'!$L:$L,$M905,'sys inv movment rpt'!$N:$N,X$1)</f>
        <v>0</v>
      </c>
      <c r="Y905" s="86">
        <f>SUMIFS('sys inv movment rpt'!$M:$M,'sys inv movment rpt'!$L:$L,$M905,'sys inv movment rpt'!$N:$N,Y$1)</f>
        <v>0</v>
      </c>
      <c r="Z905" s="86">
        <f>SUMIFS('sys inv movment rpt'!$M:$M,'sys inv movment rpt'!$L:$L,$M905,'sys inv movment rpt'!$N:$N,Z$1)</f>
        <v>0</v>
      </c>
      <c r="AA905" s="86">
        <f>SUMIFS('sys inv movment rpt'!$M:$M,'sys inv movment rpt'!$L:$L,$M905,'sys inv movment rpt'!$N:$N,AA$1)</f>
        <v>0</v>
      </c>
      <c r="AB905" s="86">
        <f>SUMIFS('sys inv movment rpt'!$M:$M,'sys inv movment rpt'!$L:$L,$M905,'sys inv movment rpt'!$N:$N,AB$1)</f>
        <v>0</v>
      </c>
      <c r="AC905" s="86">
        <f>SUMIFS('sys inv movment rpt'!$M:$M,'sys inv movment rpt'!$L:$L,$M905,'sys inv movment rpt'!$N:$N,AC$1)</f>
        <v>0</v>
      </c>
      <c r="AD905" s="86">
        <f>SUMIFS('sys inv movment rpt'!$M:$M,'sys inv movment rpt'!$L:$L,$M905,'sys inv movment rpt'!$N:$N,AD$1)</f>
        <v>0</v>
      </c>
      <c r="AE905" s="86">
        <f>SUMIFS('sys inv movment rpt'!$M:$M,'sys inv movment rpt'!$L:$L,$M905,'sys inv movment rpt'!$N:$N,AE$1)</f>
        <v>0</v>
      </c>
      <c r="AF905" s="86">
        <f>SUMIFS('sys inv movment rpt'!$M:$M,'sys inv movment rpt'!$L:$L,$M905,'sys inv movment rpt'!$N:$N,AF$1)</f>
        <v>0</v>
      </c>
      <c r="AG905" s="86">
        <f>SUMIFS('sys inv movment rpt'!$M:$M,'sys inv movment rpt'!$L:$L,$M905,'sys inv movment rpt'!$N:$N,AG$1)</f>
        <v>0</v>
      </c>
      <c r="AH905" s="86">
        <f>SUMIFS('sys inv movment rpt'!$M:$M,'sys inv movment rpt'!$L:$L,$M905,'sys inv movment rpt'!$N:$N,AH$1)</f>
        <v>0</v>
      </c>
      <c r="AI905" s="86">
        <f>SUMIFS('sys inv movment rpt'!$M:$M,'sys inv movment rpt'!$L:$L,$M905,'sys inv movment rpt'!$N:$N,AI$1)</f>
        <v>0</v>
      </c>
      <c r="AJ905" s="86">
        <f>SUMIFS('sys inv movment rpt'!$M:$M,'sys inv movment rpt'!$L:$L,$M905,'sys inv movment rpt'!$N:$N,AJ$1)</f>
        <v>0</v>
      </c>
      <c r="AK905" s="86">
        <f>SUMIFS('sys inv movment rpt'!$M:$M,'sys inv movment rpt'!$L:$L,$M905,'sys inv movment rpt'!$N:$N,AK$1)</f>
        <v>0</v>
      </c>
      <c r="AL905" s="86">
        <f>SUMIFS('sys inv movment rpt'!$M:$M,'sys inv movment rpt'!$L:$L,$M905,'sys inv movment rpt'!$N:$N,AL$1)</f>
        <v>0</v>
      </c>
      <c r="AM905" s="86">
        <f>SUMIFS('sys inv movment rpt'!$M:$M,'sys inv movment rpt'!$L:$L,$M905,'sys inv movment rpt'!$N:$N,AM$1)</f>
        <v>0</v>
      </c>
      <c r="AN905" s="86">
        <f>SUMIFS('sys inv movment rpt'!$M:$M,'sys inv movment rpt'!$L:$L,$M905,'sys inv movment rpt'!$N:$N,AN$1)</f>
        <v>0</v>
      </c>
      <c r="AO905" s="86">
        <f>SUMIFS('sys inv movment rpt'!$M:$M,'sys inv movment rpt'!$L:$L,$M905,'sys inv movment rpt'!$N:$N,AO$1)</f>
        <v>0</v>
      </c>
      <c r="AP905" s="86">
        <f>SUMIFS('sys inv movment rpt'!$M:$M,'sys inv movment rpt'!$L:$L,$M905,'sys inv movment rpt'!$N:$N,AP$1)</f>
        <v>0</v>
      </c>
      <c r="AQ905" s="86">
        <f>SUMIFS('sys inv movment rpt'!$M:$M,'sys inv movment rpt'!$L:$L,$M905,'sys inv movment rpt'!$N:$N,AQ$1)</f>
        <v>0</v>
      </c>
      <c r="AR905" s="86">
        <f>SUMIFS('sys inv movment rpt'!$M:$M,'sys inv movment rpt'!$L:$L,$M905,'sys inv movment rpt'!$N:$N,AR$1)</f>
        <v>0</v>
      </c>
      <c r="AS905" s="86">
        <f>SUMIFS('sys inv movment rpt'!$M:$M,'sys inv movment rpt'!$L:$L,$M905,'sys inv movment rpt'!$N:$N,AS$1)</f>
        <v>0</v>
      </c>
      <c r="AT905" s="86">
        <f>SUMIFS('sys inv movment rpt'!$M:$M,'sys inv movment rpt'!$L:$L,$M905,'sys inv movment rpt'!$N:$N,AT$1)</f>
        <v>0</v>
      </c>
      <c r="AU905" s="86">
        <f>SUMIFS('sys inv movment rpt'!$M:$M,'sys inv movment rpt'!$L:$L,$M905,'sys inv movment rpt'!$N:$N,AU$1)</f>
        <v>0</v>
      </c>
      <c r="AV905" s="86">
        <f>SUMIFS('sys inv movment rpt'!$M:$M,'sys inv movment rpt'!$L:$L,$M905,'sys inv movment rpt'!$N:$N,AV$1)</f>
        <v>0</v>
      </c>
      <c r="AW905" s="87" t="str">
        <f>IFERROR(VLOOKUP(A905,'sys-backorder details'!E:U,17,0),"-")</f>
        <v>-</v>
      </c>
      <c r="AX905" s="87" t="str">
        <f>IF(K905&gt;1,VLOOKUP(A905,'settings-routing'!A:I,9,0),"")</f>
        <v/>
      </c>
    </row>
    <row r="906" ht="12.75" hidden="1" customHeight="1">
      <c r="A906" s="50" t="s">
        <v>1933</v>
      </c>
      <c r="B906" s="50" t="s">
        <v>1934</v>
      </c>
      <c r="C906" s="50">
        <f t="shared" si="2"/>
        <v>0</v>
      </c>
      <c r="D906" s="80">
        <f>SUMIF('Stocks 101-111'!$J:$J,'item dashboard'!A906,'Stocks 101-111'!K:K)</f>
        <v>0</v>
      </c>
      <c r="E906" s="80">
        <f>SUMIF('Stocks 101-111'!$J:$J,'item dashboard'!A906,'Stocks 101-111'!$L:$L)</f>
        <v>0</v>
      </c>
      <c r="F906" s="81">
        <f t="shared" si="3"/>
        <v>0</v>
      </c>
      <c r="G906" s="82">
        <f t="shared" si="4"/>
        <v>0</v>
      </c>
      <c r="H906" s="50">
        <f>SUMIFS('sys-backorder details'!$M:$M,'sys-backorder details'!$E:$E,'item dashboard'!A906,'sys-backorder details'!$V:$V,"")</f>
        <v>0</v>
      </c>
      <c r="I906" s="83">
        <f>SUMIF('settings-routing'!$I:$I,'item dashboard'!A906,'settings-routing'!$O:$O)</f>
        <v>0</v>
      </c>
      <c r="J906" s="50">
        <f>SUMIFS('sys-backorder details'!$M:$M,'sys-backorder details'!$E:$E,'item dashboard'!A906,'sys-backorder details'!$V:$V,"Call off")</f>
        <v>0</v>
      </c>
      <c r="K906" s="84">
        <f t="shared" si="5"/>
        <v>0</v>
      </c>
      <c r="L906" s="84">
        <f>SUMIF('Production Plan'!$E:$E,'item dashboard'!A906,'Production Plan'!$N:$N)</f>
        <v>0</v>
      </c>
      <c r="M906" s="85" t="str">
        <f t="shared" si="6"/>
        <v>B-L601R-LBL30RNG-SAN-500 ml Light Blue Pntd Sanex Bottle</v>
      </c>
      <c r="N906" s="86">
        <f>SUMIFS('sys inv movment rpt'!$M:$M,'sys inv movment rpt'!$L:$L,$M906,'sys inv movment rpt'!$N:$N,N$1)</f>
        <v>0</v>
      </c>
      <c r="O906" s="86">
        <f>SUMIFS('sys inv movment rpt'!$M:$M,'sys inv movment rpt'!$L:$L,$M906,'sys inv movment rpt'!$N:$N,O$1)</f>
        <v>0</v>
      </c>
      <c r="P906" s="86">
        <f>SUMIFS('sys inv movment rpt'!$M:$M,'sys inv movment rpt'!$L:$L,$M906,'sys inv movment rpt'!$N:$N,P$1)</f>
        <v>0</v>
      </c>
      <c r="Q906" s="86">
        <f>SUMIFS('sys inv movment rpt'!$M:$M,'sys inv movment rpt'!$L:$L,$M906,'sys inv movment rpt'!$N:$N,Q$1)</f>
        <v>0</v>
      </c>
      <c r="R906" s="86">
        <f>SUMIFS('sys inv movment rpt'!$M:$M,'sys inv movment rpt'!$L:$L,$M906,'sys inv movment rpt'!$N:$N,R$1)</f>
        <v>0</v>
      </c>
      <c r="S906" s="86">
        <f>SUMIFS('sys inv movment rpt'!$M:$M,'sys inv movment rpt'!$L:$L,$M906,'sys inv movment rpt'!$N:$N,S$1)</f>
        <v>0</v>
      </c>
      <c r="T906" s="86">
        <f>SUMIFS('sys inv movment rpt'!$M:$M,'sys inv movment rpt'!$L:$L,$M906,'sys inv movment rpt'!$N:$N,T$1)</f>
        <v>0</v>
      </c>
      <c r="U906" s="86">
        <f>SUMIFS('sys inv movment rpt'!$M:$M,'sys inv movment rpt'!$L:$L,$M906,'sys inv movment rpt'!$N:$N,U$1)</f>
        <v>0</v>
      </c>
      <c r="V906" s="86">
        <f>SUMIFS('sys inv movment rpt'!$M:$M,'sys inv movment rpt'!$L:$L,$M906,'sys inv movment rpt'!$N:$N,V$1)</f>
        <v>0</v>
      </c>
      <c r="W906" s="86">
        <f>SUMIFS('sys inv movment rpt'!$M:$M,'sys inv movment rpt'!$L:$L,$M906,'sys inv movment rpt'!$N:$N,W$1)</f>
        <v>0</v>
      </c>
      <c r="X906" s="86">
        <f>SUMIFS('sys inv movment rpt'!$M:$M,'sys inv movment rpt'!$L:$L,$M906,'sys inv movment rpt'!$N:$N,X$1)</f>
        <v>0</v>
      </c>
      <c r="Y906" s="86">
        <f>SUMIFS('sys inv movment rpt'!$M:$M,'sys inv movment rpt'!$L:$L,$M906,'sys inv movment rpt'!$N:$N,Y$1)</f>
        <v>0</v>
      </c>
      <c r="Z906" s="86">
        <f>SUMIFS('sys inv movment rpt'!$M:$M,'sys inv movment rpt'!$L:$L,$M906,'sys inv movment rpt'!$N:$N,Z$1)</f>
        <v>0</v>
      </c>
      <c r="AA906" s="86">
        <f>SUMIFS('sys inv movment rpt'!$M:$M,'sys inv movment rpt'!$L:$L,$M906,'sys inv movment rpt'!$N:$N,AA$1)</f>
        <v>0</v>
      </c>
      <c r="AB906" s="86">
        <f>SUMIFS('sys inv movment rpt'!$M:$M,'sys inv movment rpt'!$L:$L,$M906,'sys inv movment rpt'!$N:$N,AB$1)</f>
        <v>0</v>
      </c>
      <c r="AC906" s="86">
        <f>SUMIFS('sys inv movment rpt'!$M:$M,'sys inv movment rpt'!$L:$L,$M906,'sys inv movment rpt'!$N:$N,AC$1)</f>
        <v>0</v>
      </c>
      <c r="AD906" s="86">
        <f>SUMIFS('sys inv movment rpt'!$M:$M,'sys inv movment rpt'!$L:$L,$M906,'sys inv movment rpt'!$N:$N,AD$1)</f>
        <v>0</v>
      </c>
      <c r="AE906" s="86">
        <f>SUMIFS('sys inv movment rpt'!$M:$M,'sys inv movment rpt'!$L:$L,$M906,'sys inv movment rpt'!$N:$N,AE$1)</f>
        <v>0</v>
      </c>
      <c r="AF906" s="86">
        <f>SUMIFS('sys inv movment rpt'!$M:$M,'sys inv movment rpt'!$L:$L,$M906,'sys inv movment rpt'!$N:$N,AF$1)</f>
        <v>0</v>
      </c>
      <c r="AG906" s="86">
        <f>SUMIFS('sys inv movment rpt'!$M:$M,'sys inv movment rpt'!$L:$L,$M906,'sys inv movment rpt'!$N:$N,AG$1)</f>
        <v>0</v>
      </c>
      <c r="AH906" s="86">
        <f>SUMIFS('sys inv movment rpt'!$M:$M,'sys inv movment rpt'!$L:$L,$M906,'sys inv movment rpt'!$N:$N,AH$1)</f>
        <v>0</v>
      </c>
      <c r="AI906" s="86">
        <f>SUMIFS('sys inv movment rpt'!$M:$M,'sys inv movment rpt'!$L:$L,$M906,'sys inv movment rpt'!$N:$N,AI$1)</f>
        <v>0</v>
      </c>
      <c r="AJ906" s="86">
        <f>SUMIFS('sys inv movment rpt'!$M:$M,'sys inv movment rpt'!$L:$L,$M906,'sys inv movment rpt'!$N:$N,AJ$1)</f>
        <v>0</v>
      </c>
      <c r="AK906" s="86">
        <f>SUMIFS('sys inv movment rpt'!$M:$M,'sys inv movment rpt'!$L:$L,$M906,'sys inv movment rpt'!$N:$N,AK$1)</f>
        <v>0</v>
      </c>
      <c r="AL906" s="86">
        <f>SUMIFS('sys inv movment rpt'!$M:$M,'sys inv movment rpt'!$L:$L,$M906,'sys inv movment rpt'!$N:$N,AL$1)</f>
        <v>0</v>
      </c>
      <c r="AM906" s="86">
        <f>SUMIFS('sys inv movment rpt'!$M:$M,'sys inv movment rpt'!$L:$L,$M906,'sys inv movment rpt'!$N:$N,AM$1)</f>
        <v>0</v>
      </c>
      <c r="AN906" s="86">
        <f>SUMIFS('sys inv movment rpt'!$M:$M,'sys inv movment rpt'!$L:$L,$M906,'sys inv movment rpt'!$N:$N,AN$1)</f>
        <v>0</v>
      </c>
      <c r="AO906" s="86">
        <f>SUMIFS('sys inv movment rpt'!$M:$M,'sys inv movment rpt'!$L:$L,$M906,'sys inv movment rpt'!$N:$N,AO$1)</f>
        <v>0</v>
      </c>
      <c r="AP906" s="86">
        <f>SUMIFS('sys inv movment rpt'!$M:$M,'sys inv movment rpt'!$L:$L,$M906,'sys inv movment rpt'!$N:$N,AP$1)</f>
        <v>0</v>
      </c>
      <c r="AQ906" s="86">
        <f>SUMIFS('sys inv movment rpt'!$M:$M,'sys inv movment rpt'!$L:$L,$M906,'sys inv movment rpt'!$N:$N,AQ$1)</f>
        <v>0</v>
      </c>
      <c r="AR906" s="86">
        <f>SUMIFS('sys inv movment rpt'!$M:$M,'sys inv movment rpt'!$L:$L,$M906,'sys inv movment rpt'!$N:$N,AR$1)</f>
        <v>0</v>
      </c>
      <c r="AS906" s="86">
        <f>SUMIFS('sys inv movment rpt'!$M:$M,'sys inv movment rpt'!$L:$L,$M906,'sys inv movment rpt'!$N:$N,AS$1)</f>
        <v>0</v>
      </c>
      <c r="AT906" s="86">
        <f>SUMIFS('sys inv movment rpt'!$M:$M,'sys inv movment rpt'!$L:$L,$M906,'sys inv movment rpt'!$N:$N,AT$1)</f>
        <v>0</v>
      </c>
      <c r="AU906" s="86">
        <f>SUMIFS('sys inv movment rpt'!$M:$M,'sys inv movment rpt'!$L:$L,$M906,'sys inv movment rpt'!$N:$N,AU$1)</f>
        <v>0</v>
      </c>
      <c r="AV906" s="86">
        <f>SUMIFS('sys inv movment rpt'!$M:$M,'sys inv movment rpt'!$L:$L,$M906,'sys inv movment rpt'!$N:$N,AV$1)</f>
        <v>0</v>
      </c>
      <c r="AW906" s="87" t="str">
        <f>IFERROR(VLOOKUP(A906,'sys-backorder details'!E:U,17,0),"-")</f>
        <v>-</v>
      </c>
      <c r="AX906" s="87" t="str">
        <f>IF(K906&gt;1,VLOOKUP(A906,'settings-routing'!A:I,9,0),"")</f>
        <v/>
      </c>
    </row>
    <row r="907" ht="12.75" hidden="1" customHeight="1">
      <c r="A907" s="50" t="s">
        <v>1935</v>
      </c>
      <c r="B907" s="50" t="s">
        <v>1936</v>
      </c>
      <c r="C907" s="50">
        <f t="shared" si="2"/>
        <v>0</v>
      </c>
      <c r="D907" s="80">
        <f>SUMIF('Stocks 101-111'!$J:$J,'item dashboard'!A907,'Stocks 101-111'!K:K)</f>
        <v>0</v>
      </c>
      <c r="E907" s="80">
        <f>SUMIF('Stocks 101-111'!$J:$J,'item dashboard'!A907,'Stocks 101-111'!$L:$L)</f>
        <v>0</v>
      </c>
      <c r="F907" s="81">
        <f t="shared" si="3"/>
        <v>0</v>
      </c>
      <c r="G907" s="82">
        <f t="shared" si="4"/>
        <v>0</v>
      </c>
      <c r="H907" s="50">
        <f>SUMIFS('sys-backorder details'!$M:$M,'sys-backorder details'!$E:$E,'item dashboard'!A907,'sys-backorder details'!$V:$V,"")</f>
        <v>0</v>
      </c>
      <c r="I907" s="83">
        <f>SUMIF('settings-routing'!$I:$I,'item dashboard'!A907,'settings-routing'!$O:$O)</f>
        <v>0</v>
      </c>
      <c r="J907" s="50">
        <f>SUMIFS('sys-backorder details'!$M:$M,'sys-backorder details'!$E:$E,'item dashboard'!A907,'sys-backorder details'!$V:$V,"Call off")</f>
        <v>0</v>
      </c>
      <c r="K907" s="84">
        <f t="shared" si="5"/>
        <v>0</v>
      </c>
      <c r="L907" s="84">
        <f>SUMIF('Production Plan'!$E:$E,'item dashboard'!A907,'Production Plan'!$N:$N)</f>
        <v>0</v>
      </c>
      <c r="M907" s="85" t="str">
        <f t="shared" si="6"/>
        <v>B-L601R-O30GAR-AHG-500 ml Orange Pntd Amina Oil Growth</v>
      </c>
      <c r="N907" s="86">
        <f>SUMIFS('sys inv movment rpt'!$M:$M,'sys inv movment rpt'!$L:$L,$M907,'sys inv movment rpt'!$N:$N,N$1)</f>
        <v>0</v>
      </c>
      <c r="O907" s="86">
        <f>SUMIFS('sys inv movment rpt'!$M:$M,'sys inv movment rpt'!$L:$L,$M907,'sys inv movment rpt'!$N:$N,O$1)</f>
        <v>0</v>
      </c>
      <c r="P907" s="86">
        <f>SUMIFS('sys inv movment rpt'!$M:$M,'sys inv movment rpt'!$L:$L,$M907,'sys inv movment rpt'!$N:$N,P$1)</f>
        <v>0</v>
      </c>
      <c r="Q907" s="86">
        <f>SUMIFS('sys inv movment rpt'!$M:$M,'sys inv movment rpt'!$L:$L,$M907,'sys inv movment rpt'!$N:$N,Q$1)</f>
        <v>0</v>
      </c>
      <c r="R907" s="86">
        <f>SUMIFS('sys inv movment rpt'!$M:$M,'sys inv movment rpt'!$L:$L,$M907,'sys inv movment rpt'!$N:$N,R$1)</f>
        <v>0</v>
      </c>
      <c r="S907" s="86">
        <f>SUMIFS('sys inv movment rpt'!$M:$M,'sys inv movment rpt'!$L:$L,$M907,'sys inv movment rpt'!$N:$N,S$1)</f>
        <v>0</v>
      </c>
      <c r="T907" s="86">
        <f>SUMIFS('sys inv movment rpt'!$M:$M,'sys inv movment rpt'!$L:$L,$M907,'sys inv movment rpt'!$N:$N,T$1)</f>
        <v>0</v>
      </c>
      <c r="U907" s="86">
        <f>SUMIFS('sys inv movment rpt'!$M:$M,'sys inv movment rpt'!$L:$L,$M907,'sys inv movment rpt'!$N:$N,U$1)</f>
        <v>0</v>
      </c>
      <c r="V907" s="86">
        <f>SUMIFS('sys inv movment rpt'!$M:$M,'sys inv movment rpt'!$L:$L,$M907,'sys inv movment rpt'!$N:$N,V$1)</f>
        <v>0</v>
      </c>
      <c r="W907" s="86">
        <f>SUMIFS('sys inv movment rpt'!$M:$M,'sys inv movment rpt'!$L:$L,$M907,'sys inv movment rpt'!$N:$N,W$1)</f>
        <v>0</v>
      </c>
      <c r="X907" s="86">
        <f>SUMIFS('sys inv movment rpt'!$M:$M,'sys inv movment rpt'!$L:$L,$M907,'sys inv movment rpt'!$N:$N,X$1)</f>
        <v>0</v>
      </c>
      <c r="Y907" s="86">
        <f>SUMIFS('sys inv movment rpt'!$M:$M,'sys inv movment rpt'!$L:$L,$M907,'sys inv movment rpt'!$N:$N,Y$1)</f>
        <v>0</v>
      </c>
      <c r="Z907" s="86">
        <f>SUMIFS('sys inv movment rpt'!$M:$M,'sys inv movment rpt'!$L:$L,$M907,'sys inv movment rpt'!$N:$N,Z$1)</f>
        <v>0</v>
      </c>
      <c r="AA907" s="86">
        <f>SUMIFS('sys inv movment rpt'!$M:$M,'sys inv movment rpt'!$L:$L,$M907,'sys inv movment rpt'!$N:$N,AA$1)</f>
        <v>0</v>
      </c>
      <c r="AB907" s="86">
        <f>SUMIFS('sys inv movment rpt'!$M:$M,'sys inv movment rpt'!$L:$L,$M907,'sys inv movment rpt'!$N:$N,AB$1)</f>
        <v>0</v>
      </c>
      <c r="AC907" s="86">
        <f>SUMIFS('sys inv movment rpt'!$M:$M,'sys inv movment rpt'!$L:$L,$M907,'sys inv movment rpt'!$N:$N,AC$1)</f>
        <v>0</v>
      </c>
      <c r="AD907" s="86">
        <f>SUMIFS('sys inv movment rpt'!$M:$M,'sys inv movment rpt'!$L:$L,$M907,'sys inv movment rpt'!$N:$N,AD$1)</f>
        <v>0</v>
      </c>
      <c r="AE907" s="86">
        <f>SUMIFS('sys inv movment rpt'!$M:$M,'sys inv movment rpt'!$L:$L,$M907,'sys inv movment rpt'!$N:$N,AE$1)</f>
        <v>0</v>
      </c>
      <c r="AF907" s="86">
        <f>SUMIFS('sys inv movment rpt'!$M:$M,'sys inv movment rpt'!$L:$L,$M907,'sys inv movment rpt'!$N:$N,AF$1)</f>
        <v>0</v>
      </c>
      <c r="AG907" s="86">
        <f>SUMIFS('sys inv movment rpt'!$M:$M,'sys inv movment rpt'!$L:$L,$M907,'sys inv movment rpt'!$N:$N,AG$1)</f>
        <v>0</v>
      </c>
      <c r="AH907" s="86">
        <f>SUMIFS('sys inv movment rpt'!$M:$M,'sys inv movment rpt'!$L:$L,$M907,'sys inv movment rpt'!$N:$N,AH$1)</f>
        <v>0</v>
      </c>
      <c r="AI907" s="86">
        <f>SUMIFS('sys inv movment rpt'!$M:$M,'sys inv movment rpt'!$L:$L,$M907,'sys inv movment rpt'!$N:$N,AI$1)</f>
        <v>0</v>
      </c>
      <c r="AJ907" s="86">
        <f>SUMIFS('sys inv movment rpt'!$M:$M,'sys inv movment rpt'!$L:$L,$M907,'sys inv movment rpt'!$N:$N,AJ$1)</f>
        <v>0</v>
      </c>
      <c r="AK907" s="86">
        <f>SUMIFS('sys inv movment rpt'!$M:$M,'sys inv movment rpt'!$L:$L,$M907,'sys inv movment rpt'!$N:$N,AK$1)</f>
        <v>0</v>
      </c>
      <c r="AL907" s="86">
        <f>SUMIFS('sys inv movment rpt'!$M:$M,'sys inv movment rpt'!$L:$L,$M907,'sys inv movment rpt'!$N:$N,AL$1)</f>
        <v>0</v>
      </c>
      <c r="AM907" s="86">
        <f>SUMIFS('sys inv movment rpt'!$M:$M,'sys inv movment rpt'!$L:$L,$M907,'sys inv movment rpt'!$N:$N,AM$1)</f>
        <v>0</v>
      </c>
      <c r="AN907" s="86">
        <f>SUMIFS('sys inv movment rpt'!$M:$M,'sys inv movment rpt'!$L:$L,$M907,'sys inv movment rpt'!$N:$N,AN$1)</f>
        <v>0</v>
      </c>
      <c r="AO907" s="86">
        <f>SUMIFS('sys inv movment rpt'!$M:$M,'sys inv movment rpt'!$L:$L,$M907,'sys inv movment rpt'!$N:$N,AO$1)</f>
        <v>0</v>
      </c>
      <c r="AP907" s="86">
        <f>SUMIFS('sys inv movment rpt'!$M:$M,'sys inv movment rpt'!$L:$L,$M907,'sys inv movment rpt'!$N:$N,AP$1)</f>
        <v>0</v>
      </c>
      <c r="AQ907" s="86">
        <f>SUMIFS('sys inv movment rpt'!$M:$M,'sys inv movment rpt'!$L:$L,$M907,'sys inv movment rpt'!$N:$N,AQ$1)</f>
        <v>0</v>
      </c>
      <c r="AR907" s="86">
        <f>SUMIFS('sys inv movment rpt'!$M:$M,'sys inv movment rpt'!$L:$L,$M907,'sys inv movment rpt'!$N:$N,AR$1)</f>
        <v>0</v>
      </c>
      <c r="AS907" s="86">
        <f>SUMIFS('sys inv movment rpt'!$M:$M,'sys inv movment rpt'!$L:$L,$M907,'sys inv movment rpt'!$N:$N,AS$1)</f>
        <v>0</v>
      </c>
      <c r="AT907" s="86">
        <f>SUMIFS('sys inv movment rpt'!$M:$M,'sys inv movment rpt'!$L:$L,$M907,'sys inv movment rpt'!$N:$N,AT$1)</f>
        <v>0</v>
      </c>
      <c r="AU907" s="86">
        <f>SUMIFS('sys inv movment rpt'!$M:$M,'sys inv movment rpt'!$L:$L,$M907,'sys inv movment rpt'!$N:$N,AU$1)</f>
        <v>0</v>
      </c>
      <c r="AV907" s="86">
        <f>SUMIFS('sys inv movment rpt'!$M:$M,'sys inv movment rpt'!$L:$L,$M907,'sys inv movment rpt'!$N:$N,AV$1)</f>
        <v>0</v>
      </c>
      <c r="AW907" s="87" t="str">
        <f>IFERROR(VLOOKUP(A907,'sys-backorder details'!E:U,17,0),"-")</f>
        <v>-</v>
      </c>
      <c r="AX907" s="87" t="str">
        <f>IF(K907&gt;1,VLOOKUP(A907,'settings-routing'!A:I,9,0),"")</f>
        <v/>
      </c>
    </row>
    <row r="908" ht="12.75" hidden="1" customHeight="1">
      <c r="A908" s="50" t="s">
        <v>1937</v>
      </c>
      <c r="B908" s="50" t="s">
        <v>1938</v>
      </c>
      <c r="C908" s="50">
        <f t="shared" si="2"/>
        <v>0</v>
      </c>
      <c r="D908" s="80">
        <f>SUMIF('Stocks 101-111'!$J:$J,'item dashboard'!A908,'Stocks 101-111'!K:K)</f>
        <v>0</v>
      </c>
      <c r="E908" s="80">
        <f>SUMIF('Stocks 101-111'!$J:$J,'item dashboard'!A908,'Stocks 101-111'!$L:$L)</f>
        <v>0</v>
      </c>
      <c r="F908" s="81">
        <f t="shared" si="3"/>
        <v>0</v>
      </c>
      <c r="G908" s="82">
        <f t="shared" si="4"/>
        <v>0</v>
      </c>
      <c r="H908" s="50">
        <f>SUMIFS('sys-backorder details'!$M:$M,'sys-backorder details'!$E:$E,'item dashboard'!A908,'sys-backorder details'!$V:$V,"")</f>
        <v>0</v>
      </c>
      <c r="I908" s="83">
        <f>SUMIF('settings-routing'!$I:$I,'item dashboard'!A908,'settings-routing'!$O:$O)</f>
        <v>0</v>
      </c>
      <c r="J908" s="50">
        <f>SUMIFS('sys-backorder details'!$M:$M,'sys-backorder details'!$E:$E,'item dashboard'!A908,'sys-backorder details'!$V:$V,"Call off")</f>
        <v>0</v>
      </c>
      <c r="K908" s="84">
        <f t="shared" si="5"/>
        <v>0</v>
      </c>
      <c r="L908" s="84">
        <f>SUMIF('Production Plan'!$E:$E,'item dashboard'!A908,'Production Plan'!$N:$N)</f>
        <v>0</v>
      </c>
      <c r="M908" s="85" t="str">
        <f t="shared" si="6"/>
        <v>B-L601R-OR30-500 ml Orange Plain Bottle</v>
      </c>
      <c r="N908" s="86">
        <f>SUMIFS('sys inv movment rpt'!$M:$M,'sys inv movment rpt'!$L:$L,$M908,'sys inv movment rpt'!$N:$N,N$1)</f>
        <v>0</v>
      </c>
      <c r="O908" s="86">
        <f>SUMIFS('sys inv movment rpt'!$M:$M,'sys inv movment rpt'!$L:$L,$M908,'sys inv movment rpt'!$N:$N,O$1)</f>
        <v>0</v>
      </c>
      <c r="P908" s="86">
        <f>SUMIFS('sys inv movment rpt'!$M:$M,'sys inv movment rpt'!$L:$L,$M908,'sys inv movment rpt'!$N:$N,P$1)</f>
        <v>0</v>
      </c>
      <c r="Q908" s="86">
        <f>SUMIFS('sys inv movment rpt'!$M:$M,'sys inv movment rpt'!$L:$L,$M908,'sys inv movment rpt'!$N:$N,Q$1)</f>
        <v>0</v>
      </c>
      <c r="R908" s="86">
        <f>SUMIFS('sys inv movment rpt'!$M:$M,'sys inv movment rpt'!$L:$L,$M908,'sys inv movment rpt'!$N:$N,R$1)</f>
        <v>0</v>
      </c>
      <c r="S908" s="86">
        <f>SUMIFS('sys inv movment rpt'!$M:$M,'sys inv movment rpt'!$L:$L,$M908,'sys inv movment rpt'!$N:$N,S$1)</f>
        <v>0</v>
      </c>
      <c r="T908" s="86">
        <f>SUMIFS('sys inv movment rpt'!$M:$M,'sys inv movment rpt'!$L:$L,$M908,'sys inv movment rpt'!$N:$N,T$1)</f>
        <v>0</v>
      </c>
      <c r="U908" s="86">
        <f>SUMIFS('sys inv movment rpt'!$M:$M,'sys inv movment rpt'!$L:$L,$M908,'sys inv movment rpt'!$N:$N,U$1)</f>
        <v>0</v>
      </c>
      <c r="V908" s="86">
        <f>SUMIFS('sys inv movment rpt'!$M:$M,'sys inv movment rpt'!$L:$L,$M908,'sys inv movment rpt'!$N:$N,V$1)</f>
        <v>0</v>
      </c>
      <c r="W908" s="86">
        <f>SUMIFS('sys inv movment rpt'!$M:$M,'sys inv movment rpt'!$L:$L,$M908,'sys inv movment rpt'!$N:$N,W$1)</f>
        <v>0</v>
      </c>
      <c r="X908" s="86">
        <f>SUMIFS('sys inv movment rpt'!$M:$M,'sys inv movment rpt'!$L:$L,$M908,'sys inv movment rpt'!$N:$N,X$1)</f>
        <v>0</v>
      </c>
      <c r="Y908" s="86">
        <f>SUMIFS('sys inv movment rpt'!$M:$M,'sys inv movment rpt'!$L:$L,$M908,'sys inv movment rpt'!$N:$N,Y$1)</f>
        <v>0</v>
      </c>
      <c r="Z908" s="86">
        <f>SUMIFS('sys inv movment rpt'!$M:$M,'sys inv movment rpt'!$L:$L,$M908,'sys inv movment rpt'!$N:$N,Z$1)</f>
        <v>0</v>
      </c>
      <c r="AA908" s="86">
        <f>SUMIFS('sys inv movment rpt'!$M:$M,'sys inv movment rpt'!$L:$L,$M908,'sys inv movment rpt'!$N:$N,AA$1)</f>
        <v>0</v>
      </c>
      <c r="AB908" s="86">
        <f>SUMIFS('sys inv movment rpt'!$M:$M,'sys inv movment rpt'!$L:$L,$M908,'sys inv movment rpt'!$N:$N,AB$1)</f>
        <v>0</v>
      </c>
      <c r="AC908" s="86">
        <f>SUMIFS('sys inv movment rpt'!$M:$M,'sys inv movment rpt'!$L:$L,$M908,'sys inv movment rpt'!$N:$N,AC$1)</f>
        <v>0</v>
      </c>
      <c r="AD908" s="86">
        <f>SUMIFS('sys inv movment rpt'!$M:$M,'sys inv movment rpt'!$L:$L,$M908,'sys inv movment rpt'!$N:$N,AD$1)</f>
        <v>0</v>
      </c>
      <c r="AE908" s="86">
        <f>SUMIFS('sys inv movment rpt'!$M:$M,'sys inv movment rpt'!$L:$L,$M908,'sys inv movment rpt'!$N:$N,AE$1)</f>
        <v>0</v>
      </c>
      <c r="AF908" s="86">
        <f>SUMIFS('sys inv movment rpt'!$M:$M,'sys inv movment rpt'!$L:$L,$M908,'sys inv movment rpt'!$N:$N,AF$1)</f>
        <v>0</v>
      </c>
      <c r="AG908" s="86">
        <f>SUMIFS('sys inv movment rpt'!$M:$M,'sys inv movment rpt'!$L:$L,$M908,'sys inv movment rpt'!$N:$N,AG$1)</f>
        <v>0</v>
      </c>
      <c r="AH908" s="86">
        <f>SUMIFS('sys inv movment rpt'!$M:$M,'sys inv movment rpt'!$L:$L,$M908,'sys inv movment rpt'!$N:$N,AH$1)</f>
        <v>0</v>
      </c>
      <c r="AI908" s="86">
        <f>SUMIFS('sys inv movment rpt'!$M:$M,'sys inv movment rpt'!$L:$L,$M908,'sys inv movment rpt'!$N:$N,AI$1)</f>
        <v>0</v>
      </c>
      <c r="AJ908" s="86">
        <f>SUMIFS('sys inv movment rpt'!$M:$M,'sys inv movment rpt'!$L:$L,$M908,'sys inv movment rpt'!$N:$N,AJ$1)</f>
        <v>0</v>
      </c>
      <c r="AK908" s="86">
        <f>SUMIFS('sys inv movment rpt'!$M:$M,'sys inv movment rpt'!$L:$L,$M908,'sys inv movment rpt'!$N:$N,AK$1)</f>
        <v>0</v>
      </c>
      <c r="AL908" s="86">
        <f>SUMIFS('sys inv movment rpt'!$M:$M,'sys inv movment rpt'!$L:$L,$M908,'sys inv movment rpt'!$N:$N,AL$1)</f>
        <v>0</v>
      </c>
      <c r="AM908" s="86">
        <f>SUMIFS('sys inv movment rpt'!$M:$M,'sys inv movment rpt'!$L:$L,$M908,'sys inv movment rpt'!$N:$N,AM$1)</f>
        <v>0</v>
      </c>
      <c r="AN908" s="86">
        <f>SUMIFS('sys inv movment rpt'!$M:$M,'sys inv movment rpt'!$L:$L,$M908,'sys inv movment rpt'!$N:$N,AN$1)</f>
        <v>0</v>
      </c>
      <c r="AO908" s="86">
        <f>SUMIFS('sys inv movment rpt'!$M:$M,'sys inv movment rpt'!$L:$L,$M908,'sys inv movment rpt'!$N:$N,AO$1)</f>
        <v>0</v>
      </c>
      <c r="AP908" s="86">
        <f>SUMIFS('sys inv movment rpt'!$M:$M,'sys inv movment rpt'!$L:$L,$M908,'sys inv movment rpt'!$N:$N,AP$1)</f>
        <v>0</v>
      </c>
      <c r="AQ908" s="86">
        <f>SUMIFS('sys inv movment rpt'!$M:$M,'sys inv movment rpt'!$L:$L,$M908,'sys inv movment rpt'!$N:$N,AQ$1)</f>
        <v>0</v>
      </c>
      <c r="AR908" s="86">
        <f>SUMIFS('sys inv movment rpt'!$M:$M,'sys inv movment rpt'!$L:$L,$M908,'sys inv movment rpt'!$N:$N,AR$1)</f>
        <v>0</v>
      </c>
      <c r="AS908" s="86">
        <f>SUMIFS('sys inv movment rpt'!$M:$M,'sys inv movment rpt'!$L:$L,$M908,'sys inv movment rpt'!$N:$N,AS$1)</f>
        <v>0</v>
      </c>
      <c r="AT908" s="86">
        <f>SUMIFS('sys inv movment rpt'!$M:$M,'sys inv movment rpt'!$L:$L,$M908,'sys inv movment rpt'!$N:$N,AT$1)</f>
        <v>0</v>
      </c>
      <c r="AU908" s="86">
        <f>SUMIFS('sys inv movment rpt'!$M:$M,'sys inv movment rpt'!$L:$L,$M908,'sys inv movment rpt'!$N:$N,AU$1)</f>
        <v>0</v>
      </c>
      <c r="AV908" s="86">
        <f>SUMIFS('sys inv movment rpt'!$M:$M,'sys inv movment rpt'!$L:$L,$M908,'sys inv movment rpt'!$N:$N,AV$1)</f>
        <v>0</v>
      </c>
      <c r="AW908" s="87" t="str">
        <f>IFERROR(VLOOKUP(A908,'sys-backorder details'!E:U,17,0),"-")</f>
        <v>-</v>
      </c>
      <c r="AX908" s="87" t="str">
        <f>IF(K908&gt;1,VLOOKUP(A908,'settings-routing'!A:I,9,0),"")</f>
        <v/>
      </c>
    </row>
    <row r="909" ht="12.75" hidden="1" customHeight="1">
      <c r="A909" s="50" t="s">
        <v>1939</v>
      </c>
      <c r="B909" s="50" t="s">
        <v>1940</v>
      </c>
      <c r="C909" s="50">
        <f t="shared" si="2"/>
        <v>0</v>
      </c>
      <c r="D909" s="80">
        <f>SUMIF('Stocks 101-111'!$J:$J,'item dashboard'!A909,'Stocks 101-111'!K:K)</f>
        <v>0</v>
      </c>
      <c r="E909" s="80">
        <f>SUMIF('Stocks 101-111'!$J:$J,'item dashboard'!A909,'Stocks 101-111'!$L:$L)</f>
        <v>0</v>
      </c>
      <c r="F909" s="81">
        <f t="shared" si="3"/>
        <v>0</v>
      </c>
      <c r="G909" s="82">
        <f t="shared" si="4"/>
        <v>0</v>
      </c>
      <c r="H909" s="50">
        <f>SUMIFS('sys-backorder details'!$M:$M,'sys-backorder details'!$E:$E,'item dashboard'!A909,'sys-backorder details'!$V:$V,"")</f>
        <v>0</v>
      </c>
      <c r="I909" s="83">
        <f>SUMIF('settings-routing'!$I:$I,'item dashboard'!A909,'settings-routing'!$O:$O)</f>
        <v>0</v>
      </c>
      <c r="J909" s="50">
        <f>SUMIFS('sys-backorder details'!$M:$M,'sys-backorder details'!$E:$E,'item dashboard'!A909,'sys-backorder details'!$V:$V,"Call off")</f>
        <v>0</v>
      </c>
      <c r="K909" s="84">
        <f t="shared" si="5"/>
        <v>0</v>
      </c>
      <c r="L909" s="84">
        <f>SUMIF('Production Plan'!$E:$E,'item dashboard'!A909,'Production Plan'!$N:$N)</f>
        <v>0</v>
      </c>
      <c r="M909" s="85" t="str">
        <f t="shared" si="6"/>
        <v>B-L601R-OR30 NAJA-500 ml Orange Pntd Naja Bottle</v>
      </c>
      <c r="N909" s="86">
        <f>SUMIFS('sys inv movment rpt'!$M:$M,'sys inv movment rpt'!$L:$L,$M909,'sys inv movment rpt'!$N:$N,N$1)</f>
        <v>0</v>
      </c>
      <c r="O909" s="86">
        <f>SUMIFS('sys inv movment rpt'!$M:$M,'sys inv movment rpt'!$L:$L,$M909,'sys inv movment rpt'!$N:$N,O$1)</f>
        <v>0</v>
      </c>
      <c r="P909" s="86">
        <f>SUMIFS('sys inv movment rpt'!$M:$M,'sys inv movment rpt'!$L:$L,$M909,'sys inv movment rpt'!$N:$N,P$1)</f>
        <v>0</v>
      </c>
      <c r="Q909" s="86">
        <f>SUMIFS('sys inv movment rpt'!$M:$M,'sys inv movment rpt'!$L:$L,$M909,'sys inv movment rpt'!$N:$N,Q$1)</f>
        <v>0</v>
      </c>
      <c r="R909" s="86">
        <f>SUMIFS('sys inv movment rpt'!$M:$M,'sys inv movment rpt'!$L:$L,$M909,'sys inv movment rpt'!$N:$N,R$1)</f>
        <v>0</v>
      </c>
      <c r="S909" s="86">
        <f>SUMIFS('sys inv movment rpt'!$M:$M,'sys inv movment rpt'!$L:$L,$M909,'sys inv movment rpt'!$N:$N,S$1)</f>
        <v>0</v>
      </c>
      <c r="T909" s="86">
        <f>SUMIFS('sys inv movment rpt'!$M:$M,'sys inv movment rpt'!$L:$L,$M909,'sys inv movment rpt'!$N:$N,T$1)</f>
        <v>0</v>
      </c>
      <c r="U909" s="86">
        <f>SUMIFS('sys inv movment rpt'!$M:$M,'sys inv movment rpt'!$L:$L,$M909,'sys inv movment rpt'!$N:$N,U$1)</f>
        <v>0</v>
      </c>
      <c r="V909" s="86">
        <f>SUMIFS('sys inv movment rpt'!$M:$M,'sys inv movment rpt'!$L:$L,$M909,'sys inv movment rpt'!$N:$N,V$1)</f>
        <v>0</v>
      </c>
      <c r="W909" s="86">
        <f>SUMIFS('sys inv movment rpt'!$M:$M,'sys inv movment rpt'!$L:$L,$M909,'sys inv movment rpt'!$N:$N,W$1)</f>
        <v>0</v>
      </c>
      <c r="X909" s="86">
        <f>SUMIFS('sys inv movment rpt'!$M:$M,'sys inv movment rpt'!$L:$L,$M909,'sys inv movment rpt'!$N:$N,X$1)</f>
        <v>0</v>
      </c>
      <c r="Y909" s="86">
        <f>SUMIFS('sys inv movment rpt'!$M:$M,'sys inv movment rpt'!$L:$L,$M909,'sys inv movment rpt'!$N:$N,Y$1)</f>
        <v>0</v>
      </c>
      <c r="Z909" s="86">
        <f>SUMIFS('sys inv movment rpt'!$M:$M,'sys inv movment rpt'!$L:$L,$M909,'sys inv movment rpt'!$N:$N,Z$1)</f>
        <v>0</v>
      </c>
      <c r="AA909" s="86">
        <f>SUMIFS('sys inv movment rpt'!$M:$M,'sys inv movment rpt'!$L:$L,$M909,'sys inv movment rpt'!$N:$N,AA$1)</f>
        <v>0</v>
      </c>
      <c r="AB909" s="86">
        <f>SUMIFS('sys inv movment rpt'!$M:$M,'sys inv movment rpt'!$L:$L,$M909,'sys inv movment rpt'!$N:$N,AB$1)</f>
        <v>0</v>
      </c>
      <c r="AC909" s="86">
        <f>SUMIFS('sys inv movment rpt'!$M:$M,'sys inv movment rpt'!$L:$L,$M909,'sys inv movment rpt'!$N:$N,AC$1)</f>
        <v>0</v>
      </c>
      <c r="AD909" s="86">
        <f>SUMIFS('sys inv movment rpt'!$M:$M,'sys inv movment rpt'!$L:$L,$M909,'sys inv movment rpt'!$N:$N,AD$1)</f>
        <v>0</v>
      </c>
      <c r="AE909" s="86">
        <f>SUMIFS('sys inv movment rpt'!$M:$M,'sys inv movment rpt'!$L:$L,$M909,'sys inv movment rpt'!$N:$N,AE$1)</f>
        <v>0</v>
      </c>
      <c r="AF909" s="86">
        <f>SUMIFS('sys inv movment rpt'!$M:$M,'sys inv movment rpt'!$L:$L,$M909,'sys inv movment rpt'!$N:$N,AF$1)</f>
        <v>0</v>
      </c>
      <c r="AG909" s="86">
        <f>SUMIFS('sys inv movment rpt'!$M:$M,'sys inv movment rpt'!$L:$L,$M909,'sys inv movment rpt'!$N:$N,AG$1)</f>
        <v>0</v>
      </c>
      <c r="AH909" s="86">
        <f>SUMIFS('sys inv movment rpt'!$M:$M,'sys inv movment rpt'!$L:$L,$M909,'sys inv movment rpt'!$N:$N,AH$1)</f>
        <v>0</v>
      </c>
      <c r="AI909" s="86">
        <f>SUMIFS('sys inv movment rpt'!$M:$M,'sys inv movment rpt'!$L:$L,$M909,'sys inv movment rpt'!$N:$N,AI$1)</f>
        <v>0</v>
      </c>
      <c r="AJ909" s="86">
        <f>SUMIFS('sys inv movment rpt'!$M:$M,'sys inv movment rpt'!$L:$L,$M909,'sys inv movment rpt'!$N:$N,AJ$1)</f>
        <v>0</v>
      </c>
      <c r="AK909" s="86">
        <f>SUMIFS('sys inv movment rpt'!$M:$M,'sys inv movment rpt'!$L:$L,$M909,'sys inv movment rpt'!$N:$N,AK$1)</f>
        <v>0</v>
      </c>
      <c r="AL909" s="86">
        <f>SUMIFS('sys inv movment rpt'!$M:$M,'sys inv movment rpt'!$L:$L,$M909,'sys inv movment rpt'!$N:$N,AL$1)</f>
        <v>0</v>
      </c>
      <c r="AM909" s="86">
        <f>SUMIFS('sys inv movment rpt'!$M:$M,'sys inv movment rpt'!$L:$L,$M909,'sys inv movment rpt'!$N:$N,AM$1)</f>
        <v>0</v>
      </c>
      <c r="AN909" s="86">
        <f>SUMIFS('sys inv movment rpt'!$M:$M,'sys inv movment rpt'!$L:$L,$M909,'sys inv movment rpt'!$N:$N,AN$1)</f>
        <v>0</v>
      </c>
      <c r="AO909" s="86">
        <f>SUMIFS('sys inv movment rpt'!$M:$M,'sys inv movment rpt'!$L:$L,$M909,'sys inv movment rpt'!$N:$N,AO$1)</f>
        <v>0</v>
      </c>
      <c r="AP909" s="86">
        <f>SUMIFS('sys inv movment rpt'!$M:$M,'sys inv movment rpt'!$L:$L,$M909,'sys inv movment rpt'!$N:$N,AP$1)</f>
        <v>0</v>
      </c>
      <c r="AQ909" s="86">
        <f>SUMIFS('sys inv movment rpt'!$M:$M,'sys inv movment rpt'!$L:$L,$M909,'sys inv movment rpt'!$N:$N,AQ$1)</f>
        <v>0</v>
      </c>
      <c r="AR909" s="86">
        <f>SUMIFS('sys inv movment rpt'!$M:$M,'sys inv movment rpt'!$L:$L,$M909,'sys inv movment rpt'!$N:$N,AR$1)</f>
        <v>0</v>
      </c>
      <c r="AS909" s="86">
        <f>SUMIFS('sys inv movment rpt'!$M:$M,'sys inv movment rpt'!$L:$L,$M909,'sys inv movment rpt'!$N:$N,AS$1)</f>
        <v>0</v>
      </c>
      <c r="AT909" s="86">
        <f>SUMIFS('sys inv movment rpt'!$M:$M,'sys inv movment rpt'!$L:$L,$M909,'sys inv movment rpt'!$N:$N,AT$1)</f>
        <v>0</v>
      </c>
      <c r="AU909" s="86">
        <f>SUMIFS('sys inv movment rpt'!$M:$M,'sys inv movment rpt'!$L:$L,$M909,'sys inv movment rpt'!$N:$N,AU$1)</f>
        <v>0</v>
      </c>
      <c r="AV909" s="86">
        <f>SUMIFS('sys inv movment rpt'!$M:$M,'sys inv movment rpt'!$L:$L,$M909,'sys inv movment rpt'!$N:$N,AV$1)</f>
        <v>0</v>
      </c>
      <c r="AW909" s="87" t="str">
        <f>IFERROR(VLOOKUP(A909,'sys-backorder details'!E:U,17,0),"-")</f>
        <v>-</v>
      </c>
      <c r="AX909" s="87" t="str">
        <f>IF(K909&gt;1,VLOOKUP(A909,'settings-routing'!A:I,9,0),"")</f>
        <v/>
      </c>
    </row>
    <row r="910" ht="12.75" hidden="1" customHeight="1">
      <c r="A910" s="28" t="s">
        <v>1941</v>
      </c>
      <c r="B910" s="28" t="s">
        <v>1942</v>
      </c>
      <c r="C910" s="50">
        <f t="shared" si="2"/>
        <v>0</v>
      </c>
      <c r="D910" s="80">
        <f>SUMIF('Stocks 101-111'!$J:$J,'item dashboard'!A910,'Stocks 101-111'!K:K)</f>
        <v>0</v>
      </c>
      <c r="E910" s="80">
        <f>SUMIF('Stocks 101-111'!$J:$J,'item dashboard'!A910,'Stocks 101-111'!$L:$L)</f>
        <v>0</v>
      </c>
      <c r="F910" s="81">
        <f t="shared" si="3"/>
        <v>0</v>
      </c>
      <c r="G910" s="82">
        <f t="shared" si="4"/>
        <v>0</v>
      </c>
      <c r="H910" s="50">
        <f>SUMIFS('sys-backorder details'!$M:$M,'sys-backorder details'!$E:$E,'item dashboard'!A910,'sys-backorder details'!$V:$V,"")</f>
        <v>0</v>
      </c>
      <c r="I910" s="83">
        <f>SUMIF('settings-routing'!$I:$I,'item dashboard'!A910,'settings-routing'!$O:$O)</f>
        <v>0</v>
      </c>
      <c r="J910" s="50">
        <f>SUMIFS('sys-backorder details'!$M:$M,'sys-backorder details'!$E:$E,'item dashboard'!A910,'sys-backorder details'!$V:$V,"Call off")</f>
        <v>0</v>
      </c>
      <c r="K910" s="84">
        <f t="shared" si="5"/>
        <v>0</v>
      </c>
      <c r="L910" s="84">
        <f>SUMIF('Production Plan'!$E:$E,'item dashboard'!A910,'Production Plan'!$N:$N)</f>
        <v>0</v>
      </c>
      <c r="M910" s="85" t="str">
        <f t="shared" si="6"/>
        <v>B-L601R-OR30HAMDI-500 ml Orange Printed Bottle</v>
      </c>
      <c r="N910" s="86">
        <f>SUMIFS('sys inv movment rpt'!$M:$M,'sys inv movment rpt'!$L:$L,$M910,'sys inv movment rpt'!$N:$N,N$1)</f>
        <v>0</v>
      </c>
      <c r="O910" s="86">
        <f>SUMIFS('sys inv movment rpt'!$M:$M,'sys inv movment rpt'!$L:$L,$M910,'sys inv movment rpt'!$N:$N,O$1)</f>
        <v>0</v>
      </c>
      <c r="P910" s="86">
        <f>SUMIFS('sys inv movment rpt'!$M:$M,'sys inv movment rpt'!$L:$L,$M910,'sys inv movment rpt'!$N:$N,P$1)</f>
        <v>0</v>
      </c>
      <c r="Q910" s="86">
        <f>SUMIFS('sys inv movment rpt'!$M:$M,'sys inv movment rpt'!$L:$L,$M910,'sys inv movment rpt'!$N:$N,Q$1)</f>
        <v>0</v>
      </c>
      <c r="R910" s="86">
        <f>SUMIFS('sys inv movment rpt'!$M:$M,'sys inv movment rpt'!$L:$L,$M910,'sys inv movment rpt'!$N:$N,R$1)</f>
        <v>0</v>
      </c>
      <c r="S910" s="86">
        <f>SUMIFS('sys inv movment rpt'!$M:$M,'sys inv movment rpt'!$L:$L,$M910,'sys inv movment rpt'!$N:$N,S$1)</f>
        <v>0</v>
      </c>
      <c r="T910" s="86">
        <f>SUMIFS('sys inv movment rpt'!$M:$M,'sys inv movment rpt'!$L:$L,$M910,'sys inv movment rpt'!$N:$N,T$1)</f>
        <v>0</v>
      </c>
      <c r="U910" s="86">
        <f>SUMIFS('sys inv movment rpt'!$M:$M,'sys inv movment rpt'!$L:$L,$M910,'sys inv movment rpt'!$N:$N,U$1)</f>
        <v>0</v>
      </c>
      <c r="V910" s="86">
        <f>SUMIFS('sys inv movment rpt'!$M:$M,'sys inv movment rpt'!$L:$L,$M910,'sys inv movment rpt'!$N:$N,V$1)</f>
        <v>0</v>
      </c>
      <c r="W910" s="86">
        <f>SUMIFS('sys inv movment rpt'!$M:$M,'sys inv movment rpt'!$L:$L,$M910,'sys inv movment rpt'!$N:$N,W$1)</f>
        <v>0</v>
      </c>
      <c r="X910" s="86">
        <f>SUMIFS('sys inv movment rpt'!$M:$M,'sys inv movment rpt'!$L:$L,$M910,'sys inv movment rpt'!$N:$N,X$1)</f>
        <v>0</v>
      </c>
      <c r="Y910" s="86">
        <f>SUMIFS('sys inv movment rpt'!$M:$M,'sys inv movment rpt'!$L:$L,$M910,'sys inv movment rpt'!$N:$N,Y$1)</f>
        <v>0</v>
      </c>
      <c r="Z910" s="86">
        <f>SUMIFS('sys inv movment rpt'!$M:$M,'sys inv movment rpt'!$L:$L,$M910,'sys inv movment rpt'!$N:$N,Z$1)</f>
        <v>0</v>
      </c>
      <c r="AA910" s="86">
        <f>SUMIFS('sys inv movment rpt'!$M:$M,'sys inv movment rpt'!$L:$L,$M910,'sys inv movment rpt'!$N:$N,AA$1)</f>
        <v>0</v>
      </c>
      <c r="AB910" s="86">
        <f>SUMIFS('sys inv movment rpt'!$M:$M,'sys inv movment rpt'!$L:$L,$M910,'sys inv movment rpt'!$N:$N,AB$1)</f>
        <v>0</v>
      </c>
      <c r="AC910" s="86">
        <f>SUMIFS('sys inv movment rpt'!$M:$M,'sys inv movment rpt'!$L:$L,$M910,'sys inv movment rpt'!$N:$N,AC$1)</f>
        <v>0</v>
      </c>
      <c r="AD910" s="86">
        <f>SUMIFS('sys inv movment rpt'!$M:$M,'sys inv movment rpt'!$L:$L,$M910,'sys inv movment rpt'!$N:$N,AD$1)</f>
        <v>0</v>
      </c>
      <c r="AE910" s="86">
        <f>SUMIFS('sys inv movment rpt'!$M:$M,'sys inv movment rpt'!$L:$L,$M910,'sys inv movment rpt'!$N:$N,AE$1)</f>
        <v>0</v>
      </c>
      <c r="AF910" s="86">
        <f>SUMIFS('sys inv movment rpt'!$M:$M,'sys inv movment rpt'!$L:$L,$M910,'sys inv movment rpt'!$N:$N,AF$1)</f>
        <v>0</v>
      </c>
      <c r="AG910" s="86">
        <f>SUMIFS('sys inv movment rpt'!$M:$M,'sys inv movment rpt'!$L:$L,$M910,'sys inv movment rpt'!$N:$N,AG$1)</f>
        <v>0</v>
      </c>
      <c r="AH910" s="86">
        <f>SUMIFS('sys inv movment rpt'!$M:$M,'sys inv movment rpt'!$L:$L,$M910,'sys inv movment rpt'!$N:$N,AH$1)</f>
        <v>0</v>
      </c>
      <c r="AI910" s="86">
        <f>SUMIFS('sys inv movment rpt'!$M:$M,'sys inv movment rpt'!$L:$L,$M910,'sys inv movment rpt'!$N:$N,AI$1)</f>
        <v>0</v>
      </c>
      <c r="AJ910" s="86">
        <f>SUMIFS('sys inv movment rpt'!$M:$M,'sys inv movment rpt'!$L:$L,$M910,'sys inv movment rpt'!$N:$N,AJ$1)</f>
        <v>0</v>
      </c>
      <c r="AK910" s="86">
        <f>SUMIFS('sys inv movment rpt'!$M:$M,'sys inv movment rpt'!$L:$L,$M910,'sys inv movment rpt'!$N:$N,AK$1)</f>
        <v>0</v>
      </c>
      <c r="AL910" s="86">
        <f>SUMIFS('sys inv movment rpt'!$M:$M,'sys inv movment rpt'!$L:$L,$M910,'sys inv movment rpt'!$N:$N,AL$1)</f>
        <v>0</v>
      </c>
      <c r="AM910" s="86">
        <f>SUMIFS('sys inv movment rpt'!$M:$M,'sys inv movment rpt'!$L:$L,$M910,'sys inv movment rpt'!$N:$N,AM$1)</f>
        <v>0</v>
      </c>
      <c r="AN910" s="86">
        <f>SUMIFS('sys inv movment rpt'!$M:$M,'sys inv movment rpt'!$L:$L,$M910,'sys inv movment rpt'!$N:$N,AN$1)</f>
        <v>0</v>
      </c>
      <c r="AO910" s="86">
        <f>SUMIFS('sys inv movment rpt'!$M:$M,'sys inv movment rpt'!$L:$L,$M910,'sys inv movment rpt'!$N:$N,AO$1)</f>
        <v>0</v>
      </c>
      <c r="AP910" s="86">
        <f>SUMIFS('sys inv movment rpt'!$M:$M,'sys inv movment rpt'!$L:$L,$M910,'sys inv movment rpt'!$N:$N,AP$1)</f>
        <v>0</v>
      </c>
      <c r="AQ910" s="86">
        <f>SUMIFS('sys inv movment rpt'!$M:$M,'sys inv movment rpt'!$L:$L,$M910,'sys inv movment rpt'!$N:$N,AQ$1)</f>
        <v>0</v>
      </c>
      <c r="AR910" s="86">
        <f>SUMIFS('sys inv movment rpt'!$M:$M,'sys inv movment rpt'!$L:$L,$M910,'sys inv movment rpt'!$N:$N,AR$1)</f>
        <v>0</v>
      </c>
      <c r="AS910" s="86">
        <f>SUMIFS('sys inv movment rpt'!$M:$M,'sys inv movment rpt'!$L:$L,$M910,'sys inv movment rpt'!$N:$N,AS$1)</f>
        <v>0</v>
      </c>
      <c r="AT910" s="86">
        <f>SUMIFS('sys inv movment rpt'!$M:$M,'sys inv movment rpt'!$L:$L,$M910,'sys inv movment rpt'!$N:$N,AT$1)</f>
        <v>0</v>
      </c>
      <c r="AU910" s="86">
        <f>SUMIFS('sys inv movment rpt'!$M:$M,'sys inv movment rpt'!$L:$L,$M910,'sys inv movment rpt'!$N:$N,AU$1)</f>
        <v>0</v>
      </c>
      <c r="AV910" s="86">
        <f>SUMIFS('sys inv movment rpt'!$M:$M,'sys inv movment rpt'!$L:$L,$M910,'sys inv movment rpt'!$N:$N,AV$1)</f>
        <v>0</v>
      </c>
      <c r="AW910" s="87" t="str">
        <f>IFERROR(VLOOKUP(A910,'sys-backorder details'!E:U,17,0),"-")</f>
        <v>-</v>
      </c>
      <c r="AX910" s="87" t="str">
        <f>IF(K910&gt;1,VLOOKUP(A910,'settings-routing'!A:I,9,0),"")</f>
        <v/>
      </c>
    </row>
    <row r="911" ht="12.75" hidden="1" customHeight="1">
      <c r="A911" s="50" t="s">
        <v>1943</v>
      </c>
      <c r="B911" s="50" t="s">
        <v>1944</v>
      </c>
      <c r="C911" s="50">
        <f t="shared" si="2"/>
        <v>0</v>
      </c>
      <c r="D911" s="80">
        <f>SUMIF('Stocks 101-111'!$J:$J,'item dashboard'!A911,'Stocks 101-111'!K:K)</f>
        <v>0</v>
      </c>
      <c r="E911" s="80">
        <f>SUMIF('Stocks 101-111'!$J:$J,'item dashboard'!A911,'Stocks 101-111'!$L:$L)</f>
        <v>0</v>
      </c>
      <c r="F911" s="81">
        <f t="shared" si="3"/>
        <v>0</v>
      </c>
      <c r="G911" s="82">
        <f t="shared" si="4"/>
        <v>0</v>
      </c>
      <c r="H911" s="50">
        <f>SUMIFS('sys-backorder details'!$M:$M,'sys-backorder details'!$E:$E,'item dashboard'!A911,'sys-backorder details'!$V:$V,"")</f>
        <v>0</v>
      </c>
      <c r="I911" s="83">
        <f>SUMIF('settings-routing'!$I:$I,'item dashboard'!A911,'settings-routing'!$O:$O)</f>
        <v>0</v>
      </c>
      <c r="J911" s="50">
        <f>SUMIFS('sys-backorder details'!$M:$M,'sys-backorder details'!$E:$E,'item dashboard'!A911,'sys-backorder details'!$V:$V,"Call off")</f>
        <v>0</v>
      </c>
      <c r="K911" s="84">
        <f t="shared" si="5"/>
        <v>0</v>
      </c>
      <c r="L911" s="84">
        <f>SUMIF('Production Plan'!$E:$E,'item dashboard'!A911,'Production Plan'!$N:$N)</f>
        <v>0</v>
      </c>
      <c r="M911" s="85" t="str">
        <f t="shared" si="6"/>
        <v>B-L601R-PK30-500 ml Pink Plain Bottle</v>
      </c>
      <c r="N911" s="86">
        <f>SUMIFS('sys inv movment rpt'!$M:$M,'sys inv movment rpt'!$L:$L,$M911,'sys inv movment rpt'!$N:$N,N$1)</f>
        <v>0</v>
      </c>
      <c r="O911" s="86">
        <f>SUMIFS('sys inv movment rpt'!$M:$M,'sys inv movment rpt'!$L:$L,$M911,'sys inv movment rpt'!$N:$N,O$1)</f>
        <v>0</v>
      </c>
      <c r="P911" s="86">
        <f>SUMIFS('sys inv movment rpt'!$M:$M,'sys inv movment rpt'!$L:$L,$M911,'sys inv movment rpt'!$N:$N,P$1)</f>
        <v>0</v>
      </c>
      <c r="Q911" s="86">
        <f>SUMIFS('sys inv movment rpt'!$M:$M,'sys inv movment rpt'!$L:$L,$M911,'sys inv movment rpt'!$N:$N,Q$1)</f>
        <v>0</v>
      </c>
      <c r="R911" s="86">
        <f>SUMIFS('sys inv movment rpt'!$M:$M,'sys inv movment rpt'!$L:$L,$M911,'sys inv movment rpt'!$N:$N,R$1)</f>
        <v>0</v>
      </c>
      <c r="S911" s="86">
        <f>SUMIFS('sys inv movment rpt'!$M:$M,'sys inv movment rpt'!$L:$L,$M911,'sys inv movment rpt'!$N:$N,S$1)</f>
        <v>0</v>
      </c>
      <c r="T911" s="86">
        <f>SUMIFS('sys inv movment rpt'!$M:$M,'sys inv movment rpt'!$L:$L,$M911,'sys inv movment rpt'!$N:$N,T$1)</f>
        <v>0</v>
      </c>
      <c r="U911" s="86">
        <f>SUMIFS('sys inv movment rpt'!$M:$M,'sys inv movment rpt'!$L:$L,$M911,'sys inv movment rpt'!$N:$N,U$1)</f>
        <v>0</v>
      </c>
      <c r="V911" s="86">
        <f>SUMIFS('sys inv movment rpt'!$M:$M,'sys inv movment rpt'!$L:$L,$M911,'sys inv movment rpt'!$N:$N,V$1)</f>
        <v>0</v>
      </c>
      <c r="W911" s="86">
        <f>SUMIFS('sys inv movment rpt'!$M:$M,'sys inv movment rpt'!$L:$L,$M911,'sys inv movment rpt'!$N:$N,W$1)</f>
        <v>0</v>
      </c>
      <c r="X911" s="86">
        <f>SUMIFS('sys inv movment rpt'!$M:$M,'sys inv movment rpt'!$L:$L,$M911,'sys inv movment rpt'!$N:$N,X$1)</f>
        <v>0</v>
      </c>
      <c r="Y911" s="86">
        <f>SUMIFS('sys inv movment rpt'!$M:$M,'sys inv movment rpt'!$L:$L,$M911,'sys inv movment rpt'!$N:$N,Y$1)</f>
        <v>0</v>
      </c>
      <c r="Z911" s="86">
        <f>SUMIFS('sys inv movment rpt'!$M:$M,'sys inv movment rpt'!$L:$L,$M911,'sys inv movment rpt'!$N:$N,Z$1)</f>
        <v>0</v>
      </c>
      <c r="AA911" s="86">
        <f>SUMIFS('sys inv movment rpt'!$M:$M,'sys inv movment rpt'!$L:$L,$M911,'sys inv movment rpt'!$N:$N,AA$1)</f>
        <v>0</v>
      </c>
      <c r="AB911" s="86">
        <f>SUMIFS('sys inv movment rpt'!$M:$M,'sys inv movment rpt'!$L:$L,$M911,'sys inv movment rpt'!$N:$N,AB$1)</f>
        <v>0</v>
      </c>
      <c r="AC911" s="86">
        <f>SUMIFS('sys inv movment rpt'!$M:$M,'sys inv movment rpt'!$L:$L,$M911,'sys inv movment rpt'!$N:$N,AC$1)</f>
        <v>0</v>
      </c>
      <c r="AD911" s="86">
        <f>SUMIFS('sys inv movment rpt'!$M:$M,'sys inv movment rpt'!$L:$L,$M911,'sys inv movment rpt'!$N:$N,AD$1)</f>
        <v>0</v>
      </c>
      <c r="AE911" s="86">
        <f>SUMIFS('sys inv movment rpt'!$M:$M,'sys inv movment rpt'!$L:$L,$M911,'sys inv movment rpt'!$N:$N,AE$1)</f>
        <v>0</v>
      </c>
      <c r="AF911" s="86">
        <f>SUMIFS('sys inv movment rpt'!$M:$M,'sys inv movment rpt'!$L:$L,$M911,'sys inv movment rpt'!$N:$N,AF$1)</f>
        <v>0</v>
      </c>
      <c r="AG911" s="86">
        <f>SUMIFS('sys inv movment rpt'!$M:$M,'sys inv movment rpt'!$L:$L,$M911,'sys inv movment rpt'!$N:$N,AG$1)</f>
        <v>0</v>
      </c>
      <c r="AH911" s="86">
        <f>SUMIFS('sys inv movment rpt'!$M:$M,'sys inv movment rpt'!$L:$L,$M911,'sys inv movment rpt'!$N:$N,AH$1)</f>
        <v>0</v>
      </c>
      <c r="AI911" s="86">
        <f>SUMIFS('sys inv movment rpt'!$M:$M,'sys inv movment rpt'!$L:$L,$M911,'sys inv movment rpt'!$N:$N,AI$1)</f>
        <v>0</v>
      </c>
      <c r="AJ911" s="86">
        <f>SUMIFS('sys inv movment rpt'!$M:$M,'sys inv movment rpt'!$L:$L,$M911,'sys inv movment rpt'!$N:$N,AJ$1)</f>
        <v>0</v>
      </c>
      <c r="AK911" s="86">
        <f>SUMIFS('sys inv movment rpt'!$M:$M,'sys inv movment rpt'!$L:$L,$M911,'sys inv movment rpt'!$N:$N,AK$1)</f>
        <v>0</v>
      </c>
      <c r="AL911" s="86">
        <f>SUMIFS('sys inv movment rpt'!$M:$M,'sys inv movment rpt'!$L:$L,$M911,'sys inv movment rpt'!$N:$N,AL$1)</f>
        <v>0</v>
      </c>
      <c r="AM911" s="86">
        <f>SUMIFS('sys inv movment rpt'!$M:$M,'sys inv movment rpt'!$L:$L,$M911,'sys inv movment rpt'!$N:$N,AM$1)</f>
        <v>0</v>
      </c>
      <c r="AN911" s="86">
        <f>SUMIFS('sys inv movment rpt'!$M:$M,'sys inv movment rpt'!$L:$L,$M911,'sys inv movment rpt'!$N:$N,AN$1)</f>
        <v>0</v>
      </c>
      <c r="AO911" s="86">
        <f>SUMIFS('sys inv movment rpt'!$M:$M,'sys inv movment rpt'!$L:$L,$M911,'sys inv movment rpt'!$N:$N,AO$1)</f>
        <v>0</v>
      </c>
      <c r="AP911" s="86">
        <f>SUMIFS('sys inv movment rpt'!$M:$M,'sys inv movment rpt'!$L:$L,$M911,'sys inv movment rpt'!$N:$N,AP$1)</f>
        <v>0</v>
      </c>
      <c r="AQ911" s="86">
        <f>SUMIFS('sys inv movment rpt'!$M:$M,'sys inv movment rpt'!$L:$L,$M911,'sys inv movment rpt'!$N:$N,AQ$1)</f>
        <v>0</v>
      </c>
      <c r="AR911" s="86">
        <f>SUMIFS('sys inv movment rpt'!$M:$M,'sys inv movment rpt'!$L:$L,$M911,'sys inv movment rpt'!$N:$N,AR$1)</f>
        <v>0</v>
      </c>
      <c r="AS911" s="86">
        <f>SUMIFS('sys inv movment rpt'!$M:$M,'sys inv movment rpt'!$L:$L,$M911,'sys inv movment rpt'!$N:$N,AS$1)</f>
        <v>0</v>
      </c>
      <c r="AT911" s="86">
        <f>SUMIFS('sys inv movment rpt'!$M:$M,'sys inv movment rpt'!$L:$L,$M911,'sys inv movment rpt'!$N:$N,AT$1)</f>
        <v>0</v>
      </c>
      <c r="AU911" s="86">
        <f>SUMIFS('sys inv movment rpt'!$M:$M,'sys inv movment rpt'!$L:$L,$M911,'sys inv movment rpt'!$N:$N,AU$1)</f>
        <v>0</v>
      </c>
      <c r="AV911" s="86">
        <f>SUMIFS('sys inv movment rpt'!$M:$M,'sys inv movment rpt'!$L:$L,$M911,'sys inv movment rpt'!$N:$N,AV$1)</f>
        <v>0</v>
      </c>
      <c r="AW911" s="87" t="str">
        <f>IFERROR(VLOOKUP(A911,'sys-backorder details'!E:U,17,0),"-")</f>
        <v>-</v>
      </c>
      <c r="AX911" s="87" t="str">
        <f>IF(K911&gt;1,VLOOKUP(A911,'settings-routing'!A:I,9,0),"")</f>
        <v/>
      </c>
    </row>
    <row r="912" ht="12.75" hidden="1" customHeight="1">
      <c r="A912" s="50" t="s">
        <v>1945</v>
      </c>
      <c r="B912" s="50" t="s">
        <v>1946</v>
      </c>
      <c r="C912" s="50">
        <f t="shared" si="2"/>
        <v>0</v>
      </c>
      <c r="D912" s="80">
        <f>SUMIF('Stocks 101-111'!$J:$J,'item dashboard'!A912,'Stocks 101-111'!K:K)</f>
        <v>0</v>
      </c>
      <c r="E912" s="80">
        <f>SUMIF('Stocks 101-111'!$J:$J,'item dashboard'!A912,'Stocks 101-111'!$L:$L)</f>
        <v>0</v>
      </c>
      <c r="F912" s="81">
        <f t="shared" si="3"/>
        <v>0</v>
      </c>
      <c r="G912" s="82">
        <f t="shared" si="4"/>
        <v>0</v>
      </c>
      <c r="H912" s="50">
        <f>SUMIFS('sys-backorder details'!$M:$M,'sys-backorder details'!$E:$E,'item dashboard'!A912,'sys-backorder details'!$V:$V,"")</f>
        <v>0</v>
      </c>
      <c r="I912" s="83">
        <f>SUMIF('settings-routing'!$I:$I,'item dashboard'!A912,'settings-routing'!$O:$O)</f>
        <v>0</v>
      </c>
      <c r="J912" s="50">
        <f>SUMIFS('sys-backorder details'!$M:$M,'sys-backorder details'!$E:$E,'item dashboard'!A912,'sys-backorder details'!$V:$V,"Call off")</f>
        <v>0</v>
      </c>
      <c r="K912" s="84">
        <f t="shared" si="5"/>
        <v>0</v>
      </c>
      <c r="L912" s="84">
        <f>SUMIF('Production Plan'!$E:$E,'item dashboard'!A912,'Production Plan'!$N:$N)</f>
        <v>0</v>
      </c>
      <c r="M912" s="85" t="str">
        <f t="shared" si="6"/>
        <v>B-L601R-PK30FILSAN-500 ml Pink Bottle Printed Filsan Oil</v>
      </c>
      <c r="N912" s="86">
        <f>SUMIFS('sys inv movment rpt'!$M:$M,'sys inv movment rpt'!$L:$L,$M912,'sys inv movment rpt'!$N:$N,N$1)</f>
        <v>0</v>
      </c>
      <c r="O912" s="86">
        <f>SUMIFS('sys inv movment rpt'!$M:$M,'sys inv movment rpt'!$L:$L,$M912,'sys inv movment rpt'!$N:$N,O$1)</f>
        <v>0</v>
      </c>
      <c r="P912" s="86">
        <f>SUMIFS('sys inv movment rpt'!$M:$M,'sys inv movment rpt'!$L:$L,$M912,'sys inv movment rpt'!$N:$N,P$1)</f>
        <v>0</v>
      </c>
      <c r="Q912" s="86">
        <f>SUMIFS('sys inv movment rpt'!$M:$M,'sys inv movment rpt'!$L:$L,$M912,'sys inv movment rpt'!$N:$N,Q$1)</f>
        <v>0</v>
      </c>
      <c r="R912" s="86">
        <f>SUMIFS('sys inv movment rpt'!$M:$M,'sys inv movment rpt'!$L:$L,$M912,'sys inv movment rpt'!$N:$N,R$1)</f>
        <v>0</v>
      </c>
      <c r="S912" s="86">
        <f>SUMIFS('sys inv movment rpt'!$M:$M,'sys inv movment rpt'!$L:$L,$M912,'sys inv movment rpt'!$N:$N,S$1)</f>
        <v>0</v>
      </c>
      <c r="T912" s="86">
        <f>SUMIFS('sys inv movment rpt'!$M:$M,'sys inv movment rpt'!$L:$L,$M912,'sys inv movment rpt'!$N:$N,T$1)</f>
        <v>0</v>
      </c>
      <c r="U912" s="86">
        <f>SUMIFS('sys inv movment rpt'!$M:$M,'sys inv movment rpt'!$L:$L,$M912,'sys inv movment rpt'!$N:$N,U$1)</f>
        <v>0</v>
      </c>
      <c r="V912" s="86">
        <f>SUMIFS('sys inv movment rpt'!$M:$M,'sys inv movment rpt'!$L:$L,$M912,'sys inv movment rpt'!$N:$N,V$1)</f>
        <v>0</v>
      </c>
      <c r="W912" s="86">
        <f>SUMIFS('sys inv movment rpt'!$M:$M,'sys inv movment rpt'!$L:$L,$M912,'sys inv movment rpt'!$N:$N,W$1)</f>
        <v>0</v>
      </c>
      <c r="X912" s="86">
        <f>SUMIFS('sys inv movment rpt'!$M:$M,'sys inv movment rpt'!$L:$L,$M912,'sys inv movment rpt'!$N:$N,X$1)</f>
        <v>0</v>
      </c>
      <c r="Y912" s="86">
        <f>SUMIFS('sys inv movment rpt'!$M:$M,'sys inv movment rpt'!$L:$L,$M912,'sys inv movment rpt'!$N:$N,Y$1)</f>
        <v>0</v>
      </c>
      <c r="Z912" s="86">
        <f>SUMIFS('sys inv movment rpt'!$M:$M,'sys inv movment rpt'!$L:$L,$M912,'sys inv movment rpt'!$N:$N,Z$1)</f>
        <v>0</v>
      </c>
      <c r="AA912" s="86">
        <f>SUMIFS('sys inv movment rpt'!$M:$M,'sys inv movment rpt'!$L:$L,$M912,'sys inv movment rpt'!$N:$N,AA$1)</f>
        <v>0</v>
      </c>
      <c r="AB912" s="86">
        <f>SUMIFS('sys inv movment rpt'!$M:$M,'sys inv movment rpt'!$L:$L,$M912,'sys inv movment rpt'!$N:$N,AB$1)</f>
        <v>0</v>
      </c>
      <c r="AC912" s="86">
        <f>SUMIFS('sys inv movment rpt'!$M:$M,'sys inv movment rpt'!$L:$L,$M912,'sys inv movment rpt'!$N:$N,AC$1)</f>
        <v>0</v>
      </c>
      <c r="AD912" s="86">
        <f>SUMIFS('sys inv movment rpt'!$M:$M,'sys inv movment rpt'!$L:$L,$M912,'sys inv movment rpt'!$N:$N,AD$1)</f>
        <v>0</v>
      </c>
      <c r="AE912" s="86">
        <f>SUMIFS('sys inv movment rpt'!$M:$M,'sys inv movment rpt'!$L:$L,$M912,'sys inv movment rpt'!$N:$N,AE$1)</f>
        <v>0</v>
      </c>
      <c r="AF912" s="86">
        <f>SUMIFS('sys inv movment rpt'!$M:$M,'sys inv movment rpt'!$L:$L,$M912,'sys inv movment rpt'!$N:$N,AF$1)</f>
        <v>0</v>
      </c>
      <c r="AG912" s="86">
        <f>SUMIFS('sys inv movment rpt'!$M:$M,'sys inv movment rpt'!$L:$L,$M912,'sys inv movment rpt'!$N:$N,AG$1)</f>
        <v>0</v>
      </c>
      <c r="AH912" s="86">
        <f>SUMIFS('sys inv movment rpt'!$M:$M,'sys inv movment rpt'!$L:$L,$M912,'sys inv movment rpt'!$N:$N,AH$1)</f>
        <v>0</v>
      </c>
      <c r="AI912" s="86">
        <f>SUMIFS('sys inv movment rpt'!$M:$M,'sys inv movment rpt'!$L:$L,$M912,'sys inv movment rpt'!$N:$N,AI$1)</f>
        <v>0</v>
      </c>
      <c r="AJ912" s="86">
        <f>SUMIFS('sys inv movment rpt'!$M:$M,'sys inv movment rpt'!$L:$L,$M912,'sys inv movment rpt'!$N:$N,AJ$1)</f>
        <v>0</v>
      </c>
      <c r="AK912" s="86">
        <f>SUMIFS('sys inv movment rpt'!$M:$M,'sys inv movment rpt'!$L:$L,$M912,'sys inv movment rpt'!$N:$N,AK$1)</f>
        <v>0</v>
      </c>
      <c r="AL912" s="86">
        <f>SUMIFS('sys inv movment rpt'!$M:$M,'sys inv movment rpt'!$L:$L,$M912,'sys inv movment rpt'!$N:$N,AL$1)</f>
        <v>0</v>
      </c>
      <c r="AM912" s="86">
        <f>SUMIFS('sys inv movment rpt'!$M:$M,'sys inv movment rpt'!$L:$L,$M912,'sys inv movment rpt'!$N:$N,AM$1)</f>
        <v>0</v>
      </c>
      <c r="AN912" s="86">
        <f>SUMIFS('sys inv movment rpt'!$M:$M,'sys inv movment rpt'!$L:$L,$M912,'sys inv movment rpt'!$N:$N,AN$1)</f>
        <v>0</v>
      </c>
      <c r="AO912" s="86">
        <f>SUMIFS('sys inv movment rpt'!$M:$M,'sys inv movment rpt'!$L:$L,$M912,'sys inv movment rpt'!$N:$N,AO$1)</f>
        <v>0</v>
      </c>
      <c r="AP912" s="86">
        <f>SUMIFS('sys inv movment rpt'!$M:$M,'sys inv movment rpt'!$L:$L,$M912,'sys inv movment rpt'!$N:$N,AP$1)</f>
        <v>0</v>
      </c>
      <c r="AQ912" s="86">
        <f>SUMIFS('sys inv movment rpt'!$M:$M,'sys inv movment rpt'!$L:$L,$M912,'sys inv movment rpt'!$N:$N,AQ$1)</f>
        <v>0</v>
      </c>
      <c r="AR912" s="86">
        <f>SUMIFS('sys inv movment rpt'!$M:$M,'sys inv movment rpt'!$L:$L,$M912,'sys inv movment rpt'!$N:$N,AR$1)</f>
        <v>0</v>
      </c>
      <c r="AS912" s="86">
        <f>SUMIFS('sys inv movment rpt'!$M:$M,'sys inv movment rpt'!$L:$L,$M912,'sys inv movment rpt'!$N:$N,AS$1)</f>
        <v>0</v>
      </c>
      <c r="AT912" s="86">
        <f>SUMIFS('sys inv movment rpt'!$M:$M,'sys inv movment rpt'!$L:$L,$M912,'sys inv movment rpt'!$N:$N,AT$1)</f>
        <v>0</v>
      </c>
      <c r="AU912" s="86">
        <f>SUMIFS('sys inv movment rpt'!$M:$M,'sys inv movment rpt'!$L:$L,$M912,'sys inv movment rpt'!$N:$N,AU$1)</f>
        <v>0</v>
      </c>
      <c r="AV912" s="86">
        <f>SUMIFS('sys inv movment rpt'!$M:$M,'sys inv movment rpt'!$L:$L,$M912,'sys inv movment rpt'!$N:$N,AV$1)</f>
        <v>0</v>
      </c>
      <c r="AW912" s="87" t="str">
        <f>IFERROR(VLOOKUP(A912,'sys-backorder details'!E:U,17,0),"-")</f>
        <v>-</v>
      </c>
      <c r="AX912" s="87" t="str">
        <f>IF(K912&gt;1,VLOOKUP(A912,'settings-routing'!A:I,9,0),"")</f>
        <v/>
      </c>
    </row>
    <row r="913" ht="12.75" hidden="1" customHeight="1">
      <c r="A913" s="28" t="s">
        <v>1947</v>
      </c>
      <c r="B913" s="28" t="s">
        <v>1948</v>
      </c>
      <c r="C913" s="50">
        <f t="shared" si="2"/>
        <v>0</v>
      </c>
      <c r="D913" s="80">
        <f>SUMIF('Stocks 101-111'!$J:$J,'item dashboard'!A913,'Stocks 101-111'!K:K)</f>
        <v>0</v>
      </c>
      <c r="E913" s="80">
        <f>SUMIF('Stocks 101-111'!$J:$J,'item dashboard'!A913,'Stocks 101-111'!$L:$L)</f>
        <v>0</v>
      </c>
      <c r="F913" s="81">
        <f t="shared" si="3"/>
        <v>0</v>
      </c>
      <c r="G913" s="82">
        <f t="shared" si="4"/>
        <v>0</v>
      </c>
      <c r="H913" s="50">
        <f>SUMIFS('sys-backorder details'!$M:$M,'sys-backorder details'!$E:$E,'item dashboard'!A913,'sys-backorder details'!$V:$V,"")</f>
        <v>0</v>
      </c>
      <c r="I913" s="83">
        <f>SUMIF('settings-routing'!$I:$I,'item dashboard'!A913,'settings-routing'!$O:$O)</f>
        <v>0</v>
      </c>
      <c r="J913" s="50">
        <f>SUMIFS('sys-backorder details'!$M:$M,'sys-backorder details'!$E:$E,'item dashboard'!A913,'sys-backorder details'!$V:$V,"Call off")</f>
        <v>0</v>
      </c>
      <c r="K913" s="84">
        <f t="shared" si="5"/>
        <v>0</v>
      </c>
      <c r="L913" s="84">
        <f>SUMIF('Production Plan'!$E:$E,'item dashboard'!A913,'Production Plan'!$N:$N)</f>
        <v>0</v>
      </c>
      <c r="M913" s="85" t="str">
        <f t="shared" si="6"/>
        <v>B-L601R-PK30IFICA-500 ml Pink Pntd IFICA Bottle</v>
      </c>
      <c r="N913" s="86">
        <f>SUMIFS('sys inv movment rpt'!$M:$M,'sys inv movment rpt'!$L:$L,$M913,'sys inv movment rpt'!$N:$N,N$1)</f>
        <v>0</v>
      </c>
      <c r="O913" s="86">
        <f>SUMIFS('sys inv movment rpt'!$M:$M,'sys inv movment rpt'!$L:$L,$M913,'sys inv movment rpt'!$N:$N,O$1)</f>
        <v>0</v>
      </c>
      <c r="P913" s="86">
        <f>SUMIFS('sys inv movment rpt'!$M:$M,'sys inv movment rpt'!$L:$L,$M913,'sys inv movment rpt'!$N:$N,P$1)</f>
        <v>0</v>
      </c>
      <c r="Q913" s="86">
        <f>SUMIFS('sys inv movment rpt'!$M:$M,'sys inv movment rpt'!$L:$L,$M913,'sys inv movment rpt'!$N:$N,Q$1)</f>
        <v>0</v>
      </c>
      <c r="R913" s="86">
        <f>SUMIFS('sys inv movment rpt'!$M:$M,'sys inv movment rpt'!$L:$L,$M913,'sys inv movment rpt'!$N:$N,R$1)</f>
        <v>0</v>
      </c>
      <c r="S913" s="86">
        <f>SUMIFS('sys inv movment rpt'!$M:$M,'sys inv movment rpt'!$L:$L,$M913,'sys inv movment rpt'!$N:$N,S$1)</f>
        <v>0</v>
      </c>
      <c r="T913" s="86">
        <f>SUMIFS('sys inv movment rpt'!$M:$M,'sys inv movment rpt'!$L:$L,$M913,'sys inv movment rpt'!$N:$N,T$1)</f>
        <v>0</v>
      </c>
      <c r="U913" s="86">
        <f>SUMIFS('sys inv movment rpt'!$M:$M,'sys inv movment rpt'!$L:$L,$M913,'sys inv movment rpt'!$N:$N,U$1)</f>
        <v>0</v>
      </c>
      <c r="V913" s="86">
        <f>SUMIFS('sys inv movment rpt'!$M:$M,'sys inv movment rpt'!$L:$L,$M913,'sys inv movment rpt'!$N:$N,V$1)</f>
        <v>0</v>
      </c>
      <c r="W913" s="86">
        <f>SUMIFS('sys inv movment rpt'!$M:$M,'sys inv movment rpt'!$L:$L,$M913,'sys inv movment rpt'!$N:$N,W$1)</f>
        <v>0</v>
      </c>
      <c r="X913" s="86">
        <f>SUMIFS('sys inv movment rpt'!$M:$M,'sys inv movment rpt'!$L:$L,$M913,'sys inv movment rpt'!$N:$N,X$1)</f>
        <v>0</v>
      </c>
      <c r="Y913" s="86">
        <f>SUMIFS('sys inv movment rpt'!$M:$M,'sys inv movment rpt'!$L:$L,$M913,'sys inv movment rpt'!$N:$N,Y$1)</f>
        <v>0</v>
      </c>
      <c r="Z913" s="86">
        <f>SUMIFS('sys inv movment rpt'!$M:$M,'sys inv movment rpt'!$L:$L,$M913,'sys inv movment rpt'!$N:$N,Z$1)</f>
        <v>0</v>
      </c>
      <c r="AA913" s="86">
        <f>SUMIFS('sys inv movment rpt'!$M:$M,'sys inv movment rpt'!$L:$L,$M913,'sys inv movment rpt'!$N:$N,AA$1)</f>
        <v>0</v>
      </c>
      <c r="AB913" s="86">
        <f>SUMIFS('sys inv movment rpt'!$M:$M,'sys inv movment rpt'!$L:$L,$M913,'sys inv movment rpt'!$N:$N,AB$1)</f>
        <v>0</v>
      </c>
      <c r="AC913" s="86">
        <f>SUMIFS('sys inv movment rpt'!$M:$M,'sys inv movment rpt'!$L:$L,$M913,'sys inv movment rpt'!$N:$N,AC$1)</f>
        <v>0</v>
      </c>
      <c r="AD913" s="86">
        <f>SUMIFS('sys inv movment rpt'!$M:$M,'sys inv movment rpt'!$L:$L,$M913,'sys inv movment rpt'!$N:$N,AD$1)</f>
        <v>0</v>
      </c>
      <c r="AE913" s="86">
        <f>SUMIFS('sys inv movment rpt'!$M:$M,'sys inv movment rpt'!$L:$L,$M913,'sys inv movment rpt'!$N:$N,AE$1)</f>
        <v>0</v>
      </c>
      <c r="AF913" s="86">
        <f>SUMIFS('sys inv movment rpt'!$M:$M,'sys inv movment rpt'!$L:$L,$M913,'sys inv movment rpt'!$N:$N,AF$1)</f>
        <v>0</v>
      </c>
      <c r="AG913" s="86">
        <f>SUMIFS('sys inv movment rpt'!$M:$M,'sys inv movment rpt'!$L:$L,$M913,'sys inv movment rpt'!$N:$N,AG$1)</f>
        <v>0</v>
      </c>
      <c r="AH913" s="86">
        <f>SUMIFS('sys inv movment rpt'!$M:$M,'sys inv movment rpt'!$L:$L,$M913,'sys inv movment rpt'!$N:$N,AH$1)</f>
        <v>0</v>
      </c>
      <c r="AI913" s="86">
        <f>SUMIFS('sys inv movment rpt'!$M:$M,'sys inv movment rpt'!$L:$L,$M913,'sys inv movment rpt'!$N:$N,AI$1)</f>
        <v>0</v>
      </c>
      <c r="AJ913" s="86">
        <f>SUMIFS('sys inv movment rpt'!$M:$M,'sys inv movment rpt'!$L:$L,$M913,'sys inv movment rpt'!$N:$N,AJ$1)</f>
        <v>0</v>
      </c>
      <c r="AK913" s="86">
        <f>SUMIFS('sys inv movment rpt'!$M:$M,'sys inv movment rpt'!$L:$L,$M913,'sys inv movment rpt'!$N:$N,AK$1)</f>
        <v>0</v>
      </c>
      <c r="AL913" s="86">
        <f>SUMIFS('sys inv movment rpt'!$M:$M,'sys inv movment rpt'!$L:$L,$M913,'sys inv movment rpt'!$N:$N,AL$1)</f>
        <v>0</v>
      </c>
      <c r="AM913" s="86">
        <f>SUMIFS('sys inv movment rpt'!$M:$M,'sys inv movment rpt'!$L:$L,$M913,'sys inv movment rpt'!$N:$N,AM$1)</f>
        <v>0</v>
      </c>
      <c r="AN913" s="86">
        <f>SUMIFS('sys inv movment rpt'!$M:$M,'sys inv movment rpt'!$L:$L,$M913,'sys inv movment rpt'!$N:$N,AN$1)</f>
        <v>0</v>
      </c>
      <c r="AO913" s="86">
        <f>SUMIFS('sys inv movment rpt'!$M:$M,'sys inv movment rpt'!$L:$L,$M913,'sys inv movment rpt'!$N:$N,AO$1)</f>
        <v>0</v>
      </c>
      <c r="AP913" s="86">
        <f>SUMIFS('sys inv movment rpt'!$M:$M,'sys inv movment rpt'!$L:$L,$M913,'sys inv movment rpt'!$N:$N,AP$1)</f>
        <v>0</v>
      </c>
      <c r="AQ913" s="86">
        <f>SUMIFS('sys inv movment rpt'!$M:$M,'sys inv movment rpt'!$L:$L,$M913,'sys inv movment rpt'!$N:$N,AQ$1)</f>
        <v>0</v>
      </c>
      <c r="AR913" s="86">
        <f>SUMIFS('sys inv movment rpt'!$M:$M,'sys inv movment rpt'!$L:$L,$M913,'sys inv movment rpt'!$N:$N,AR$1)</f>
        <v>0</v>
      </c>
      <c r="AS913" s="86">
        <f>SUMIFS('sys inv movment rpt'!$M:$M,'sys inv movment rpt'!$L:$L,$M913,'sys inv movment rpt'!$N:$N,AS$1)</f>
        <v>0</v>
      </c>
      <c r="AT913" s="86">
        <f>SUMIFS('sys inv movment rpt'!$M:$M,'sys inv movment rpt'!$L:$L,$M913,'sys inv movment rpt'!$N:$N,AT$1)</f>
        <v>0</v>
      </c>
      <c r="AU913" s="86">
        <f>SUMIFS('sys inv movment rpt'!$M:$M,'sys inv movment rpt'!$L:$L,$M913,'sys inv movment rpt'!$N:$N,AU$1)</f>
        <v>0</v>
      </c>
      <c r="AV913" s="86">
        <f>SUMIFS('sys inv movment rpt'!$M:$M,'sys inv movment rpt'!$L:$L,$M913,'sys inv movment rpt'!$N:$N,AV$1)</f>
        <v>0</v>
      </c>
      <c r="AW913" s="87" t="str">
        <f>IFERROR(VLOOKUP(A913,'sys-backorder details'!E:U,17,0),"-")</f>
        <v>-</v>
      </c>
      <c r="AX913" s="87" t="str">
        <f>IF(K913&gt;1,VLOOKUP(A913,'settings-routing'!A:I,9,0),"")</f>
        <v/>
      </c>
    </row>
    <row r="914" ht="12.75" hidden="1" customHeight="1">
      <c r="A914" s="50" t="s">
        <v>1949</v>
      </c>
      <c r="B914" s="50" t="s">
        <v>1339</v>
      </c>
      <c r="C914" s="50">
        <f t="shared" si="2"/>
        <v>2016</v>
      </c>
      <c r="D914" s="80">
        <f>SUMIF('Stocks 101-111'!$J:$J,'item dashboard'!A914,'Stocks 101-111'!K:K)</f>
        <v>2016</v>
      </c>
      <c r="E914" s="80">
        <f>SUMIF('Stocks 101-111'!$J:$J,'item dashboard'!A914,'Stocks 101-111'!$L:$L)</f>
        <v>0</v>
      </c>
      <c r="F914" s="81">
        <f t="shared" si="3"/>
        <v>0</v>
      </c>
      <c r="G914" s="82">
        <f t="shared" si="4"/>
        <v>0.3428571429</v>
      </c>
      <c r="H914" s="50">
        <f>SUMIFS('sys-backorder details'!$M:$M,'sys-backorder details'!$E:$E,'item dashboard'!A914,'sys-backorder details'!$V:$V,"")</f>
        <v>0</v>
      </c>
      <c r="I914" s="83">
        <f>SUMIF('settings-routing'!$I:$I,'item dashboard'!A914,'settings-routing'!$O:$O)</f>
        <v>0</v>
      </c>
      <c r="J914" s="50">
        <f>SUMIFS('sys-backorder details'!$M:$M,'sys-backorder details'!$E:$E,'item dashboard'!A914,'sys-backorder details'!$V:$V,"Call off")</f>
        <v>0</v>
      </c>
      <c r="K914" s="84">
        <f t="shared" si="5"/>
        <v>-2016</v>
      </c>
      <c r="L914" s="84">
        <f>SUMIF('Production Plan'!$E:$E,'item dashboard'!A914,'Production Plan'!$N:$N)</f>
        <v>0</v>
      </c>
      <c r="M914" s="85" t="str">
        <f t="shared" si="6"/>
        <v>B-L601R-W30-500 ml White Bottle</v>
      </c>
      <c r="N914" s="86">
        <f>SUMIFS('sys inv movment rpt'!$M:$M,'sys inv movment rpt'!$L:$L,$M914,'sys inv movment rpt'!$N:$N,N$1)</f>
        <v>144</v>
      </c>
      <c r="O914" s="86">
        <f>SUMIFS('sys inv movment rpt'!$M:$M,'sys inv movment rpt'!$L:$L,$M914,'sys inv movment rpt'!$N:$N,O$1)</f>
        <v>0</v>
      </c>
      <c r="P914" s="86">
        <f>SUMIFS('sys inv movment rpt'!$M:$M,'sys inv movment rpt'!$L:$L,$M914,'sys inv movment rpt'!$N:$N,P$1)</f>
        <v>0</v>
      </c>
      <c r="Q914" s="86">
        <f>SUMIFS('sys inv movment rpt'!$M:$M,'sys inv movment rpt'!$L:$L,$M914,'sys inv movment rpt'!$N:$N,Q$1)</f>
        <v>0</v>
      </c>
      <c r="R914" s="86">
        <f>SUMIFS('sys inv movment rpt'!$M:$M,'sys inv movment rpt'!$L:$L,$M914,'sys inv movment rpt'!$N:$N,R$1)</f>
        <v>432</v>
      </c>
      <c r="S914" s="86">
        <f>SUMIFS('sys inv movment rpt'!$M:$M,'sys inv movment rpt'!$L:$L,$M914,'sys inv movment rpt'!$N:$N,S$1)</f>
        <v>144</v>
      </c>
      <c r="T914" s="86">
        <f>SUMIFS('sys inv movment rpt'!$M:$M,'sys inv movment rpt'!$L:$L,$M914,'sys inv movment rpt'!$N:$N,T$1)</f>
        <v>0</v>
      </c>
      <c r="U914" s="86">
        <f>SUMIFS('sys inv movment rpt'!$M:$M,'sys inv movment rpt'!$L:$L,$M914,'sys inv movment rpt'!$N:$N,U$1)</f>
        <v>0</v>
      </c>
      <c r="V914" s="86">
        <f>SUMIFS('sys inv movment rpt'!$M:$M,'sys inv movment rpt'!$L:$L,$M914,'sys inv movment rpt'!$N:$N,V$1)</f>
        <v>5760</v>
      </c>
      <c r="W914" s="86">
        <f>SUMIFS('sys inv movment rpt'!$M:$M,'sys inv movment rpt'!$L:$L,$M914,'sys inv movment rpt'!$N:$N,W$1)</f>
        <v>1296</v>
      </c>
      <c r="X914" s="86">
        <f>SUMIFS('sys inv movment rpt'!$M:$M,'sys inv movment rpt'!$L:$L,$M914,'sys inv movment rpt'!$N:$N,X$1)</f>
        <v>0</v>
      </c>
      <c r="Y914" s="86">
        <f>SUMIFS('sys inv movment rpt'!$M:$M,'sys inv movment rpt'!$L:$L,$M914,'sys inv movment rpt'!$N:$N,Y$1)</f>
        <v>0</v>
      </c>
      <c r="Z914" s="86">
        <f>SUMIFS('sys inv movment rpt'!$M:$M,'sys inv movment rpt'!$L:$L,$M914,'sys inv movment rpt'!$N:$N,Z$1)</f>
        <v>0</v>
      </c>
      <c r="AA914" s="86">
        <f>SUMIFS('sys inv movment rpt'!$M:$M,'sys inv movment rpt'!$L:$L,$M914,'sys inv movment rpt'!$N:$N,AA$1)</f>
        <v>288</v>
      </c>
      <c r="AB914" s="86">
        <f>SUMIFS('sys inv movment rpt'!$M:$M,'sys inv movment rpt'!$L:$L,$M914,'sys inv movment rpt'!$N:$N,AB$1)</f>
        <v>0</v>
      </c>
      <c r="AC914" s="86">
        <f>SUMIFS('sys inv movment rpt'!$M:$M,'sys inv movment rpt'!$L:$L,$M914,'sys inv movment rpt'!$N:$N,AC$1)</f>
        <v>0</v>
      </c>
      <c r="AD914" s="86">
        <f>SUMIFS('sys inv movment rpt'!$M:$M,'sys inv movment rpt'!$L:$L,$M914,'sys inv movment rpt'!$N:$N,AD$1)</f>
        <v>0</v>
      </c>
      <c r="AE914" s="86">
        <f>SUMIFS('sys inv movment rpt'!$M:$M,'sys inv movment rpt'!$L:$L,$M914,'sys inv movment rpt'!$N:$N,AE$1)</f>
        <v>144</v>
      </c>
      <c r="AF914" s="86">
        <f>SUMIFS('sys inv movment rpt'!$M:$M,'sys inv movment rpt'!$L:$L,$M914,'sys inv movment rpt'!$N:$N,AF$1)</f>
        <v>864</v>
      </c>
      <c r="AG914" s="86">
        <f>SUMIFS('sys inv movment rpt'!$M:$M,'sys inv movment rpt'!$L:$L,$M914,'sys inv movment rpt'!$N:$N,AG$1)</f>
        <v>0</v>
      </c>
      <c r="AH914" s="86">
        <f>SUMIFS('sys inv movment rpt'!$M:$M,'sys inv movment rpt'!$L:$L,$M914,'sys inv movment rpt'!$N:$N,AH$1)</f>
        <v>0</v>
      </c>
      <c r="AI914" s="86">
        <f>SUMIFS('sys inv movment rpt'!$M:$M,'sys inv movment rpt'!$L:$L,$M914,'sys inv movment rpt'!$N:$N,AI$1)</f>
        <v>432</v>
      </c>
      <c r="AJ914" s="86">
        <f>SUMIFS('sys inv movment rpt'!$M:$M,'sys inv movment rpt'!$L:$L,$M914,'sys inv movment rpt'!$N:$N,AJ$1)</f>
        <v>144</v>
      </c>
      <c r="AK914" s="86">
        <f>SUMIFS('sys inv movment rpt'!$M:$M,'sys inv movment rpt'!$L:$L,$M914,'sys inv movment rpt'!$N:$N,AK$1)</f>
        <v>0</v>
      </c>
      <c r="AL914" s="86">
        <f>SUMIFS('sys inv movment rpt'!$M:$M,'sys inv movment rpt'!$L:$L,$M914,'sys inv movment rpt'!$N:$N,AL$1)</f>
        <v>0</v>
      </c>
      <c r="AM914" s="86">
        <f>SUMIFS('sys inv movment rpt'!$M:$M,'sys inv movment rpt'!$L:$L,$M914,'sys inv movment rpt'!$N:$N,AM$1)</f>
        <v>0</v>
      </c>
      <c r="AN914" s="86">
        <f>SUMIFS('sys inv movment rpt'!$M:$M,'sys inv movment rpt'!$L:$L,$M914,'sys inv movment rpt'!$N:$N,AN$1)</f>
        <v>1152</v>
      </c>
      <c r="AO914" s="86">
        <f>SUMIFS('sys inv movment rpt'!$M:$M,'sys inv movment rpt'!$L:$L,$M914,'sys inv movment rpt'!$N:$N,AO$1)</f>
        <v>0</v>
      </c>
      <c r="AP914" s="86">
        <f>SUMIFS('sys inv movment rpt'!$M:$M,'sys inv movment rpt'!$L:$L,$M914,'sys inv movment rpt'!$N:$N,AP$1)</f>
        <v>0</v>
      </c>
      <c r="AQ914" s="86">
        <f>SUMIFS('sys inv movment rpt'!$M:$M,'sys inv movment rpt'!$L:$L,$M914,'sys inv movment rpt'!$N:$N,AQ$1)</f>
        <v>0</v>
      </c>
      <c r="AR914" s="86">
        <f>SUMIFS('sys inv movment rpt'!$M:$M,'sys inv movment rpt'!$L:$L,$M914,'sys inv movment rpt'!$N:$N,AR$1)</f>
        <v>0</v>
      </c>
      <c r="AS914" s="86">
        <f>SUMIFS('sys inv movment rpt'!$M:$M,'sys inv movment rpt'!$L:$L,$M914,'sys inv movment rpt'!$N:$N,AS$1)</f>
        <v>144</v>
      </c>
      <c r="AT914" s="86">
        <f>SUMIFS('sys inv movment rpt'!$M:$M,'sys inv movment rpt'!$L:$L,$M914,'sys inv movment rpt'!$N:$N,AT$1)</f>
        <v>0</v>
      </c>
      <c r="AU914" s="86">
        <f>SUMIFS('sys inv movment rpt'!$M:$M,'sys inv movment rpt'!$L:$L,$M914,'sys inv movment rpt'!$N:$N,AU$1)</f>
        <v>0</v>
      </c>
      <c r="AV914" s="86">
        <f>SUMIFS('sys inv movment rpt'!$M:$M,'sys inv movment rpt'!$L:$L,$M914,'sys inv movment rpt'!$N:$N,AV$1)</f>
        <v>0</v>
      </c>
      <c r="AW914" s="87" t="str">
        <f>IFERROR(VLOOKUP(A914,'sys-backorder details'!E:U,17,0),"-")</f>
        <v>-</v>
      </c>
      <c r="AX914" s="87" t="str">
        <f>IF(K914&gt;1,VLOOKUP(A914,'settings-routing'!A:I,9,0),"")</f>
        <v/>
      </c>
    </row>
    <row r="915" ht="12.75" hidden="1" customHeight="1">
      <c r="A915" s="28" t="s">
        <v>1950</v>
      </c>
      <c r="B915" s="28" t="s">
        <v>1951</v>
      </c>
      <c r="C915" s="50">
        <f t="shared" si="2"/>
        <v>0</v>
      </c>
      <c r="D915" s="80">
        <f>SUMIF('Stocks 101-111'!$J:$J,'item dashboard'!A915,'Stocks 101-111'!K:K)</f>
        <v>0</v>
      </c>
      <c r="E915" s="80">
        <f>SUMIF('Stocks 101-111'!$J:$J,'item dashboard'!A915,'Stocks 101-111'!$L:$L)</f>
        <v>0</v>
      </c>
      <c r="F915" s="81">
        <f t="shared" si="3"/>
        <v>0</v>
      </c>
      <c r="G915" s="82">
        <f t="shared" si="4"/>
        <v>0</v>
      </c>
      <c r="H915" s="50">
        <f>SUMIFS('sys-backorder details'!$M:$M,'sys-backorder details'!$E:$E,'item dashboard'!A915,'sys-backorder details'!$V:$V,"")</f>
        <v>0</v>
      </c>
      <c r="I915" s="83">
        <f>SUMIF('settings-routing'!$I:$I,'item dashboard'!A915,'settings-routing'!$O:$O)</f>
        <v>0</v>
      </c>
      <c r="J915" s="50">
        <f>SUMIFS('sys-backorder details'!$M:$M,'sys-backorder details'!$E:$E,'item dashboard'!A915,'sys-backorder details'!$V:$V,"Call off")</f>
        <v>0</v>
      </c>
      <c r="K915" s="84">
        <f t="shared" si="5"/>
        <v>0</v>
      </c>
      <c r="L915" s="84">
        <f>SUMIF('Production Plan'!$E:$E,'item dashboard'!A915,'Production Plan'!$N:$N)</f>
        <v>0</v>
      </c>
      <c r="M915" s="85" t="str">
        <f t="shared" si="6"/>
        <v>B-L601R-W30-DAWO-1Ltr Printed Bottle Dawo</v>
      </c>
      <c r="N915" s="86">
        <f>SUMIFS('sys inv movment rpt'!$M:$M,'sys inv movment rpt'!$L:$L,$M915,'sys inv movment rpt'!$N:$N,N$1)</f>
        <v>0</v>
      </c>
      <c r="O915" s="86">
        <f>SUMIFS('sys inv movment rpt'!$M:$M,'sys inv movment rpt'!$L:$L,$M915,'sys inv movment rpt'!$N:$N,O$1)</f>
        <v>0</v>
      </c>
      <c r="P915" s="86">
        <f>SUMIFS('sys inv movment rpt'!$M:$M,'sys inv movment rpt'!$L:$L,$M915,'sys inv movment rpt'!$N:$N,P$1)</f>
        <v>0</v>
      </c>
      <c r="Q915" s="86">
        <f>SUMIFS('sys inv movment rpt'!$M:$M,'sys inv movment rpt'!$L:$L,$M915,'sys inv movment rpt'!$N:$N,Q$1)</f>
        <v>0</v>
      </c>
      <c r="R915" s="86">
        <f>SUMIFS('sys inv movment rpt'!$M:$M,'sys inv movment rpt'!$L:$L,$M915,'sys inv movment rpt'!$N:$N,R$1)</f>
        <v>0</v>
      </c>
      <c r="S915" s="86">
        <f>SUMIFS('sys inv movment rpt'!$M:$M,'sys inv movment rpt'!$L:$L,$M915,'sys inv movment rpt'!$N:$N,S$1)</f>
        <v>0</v>
      </c>
      <c r="T915" s="86">
        <f>SUMIFS('sys inv movment rpt'!$M:$M,'sys inv movment rpt'!$L:$L,$M915,'sys inv movment rpt'!$N:$N,T$1)</f>
        <v>0</v>
      </c>
      <c r="U915" s="86">
        <f>SUMIFS('sys inv movment rpt'!$M:$M,'sys inv movment rpt'!$L:$L,$M915,'sys inv movment rpt'!$N:$N,U$1)</f>
        <v>0</v>
      </c>
      <c r="V915" s="86">
        <f>SUMIFS('sys inv movment rpt'!$M:$M,'sys inv movment rpt'!$L:$L,$M915,'sys inv movment rpt'!$N:$N,V$1)</f>
        <v>0</v>
      </c>
      <c r="W915" s="86">
        <f>SUMIFS('sys inv movment rpt'!$M:$M,'sys inv movment rpt'!$L:$L,$M915,'sys inv movment rpt'!$N:$N,W$1)</f>
        <v>0</v>
      </c>
      <c r="X915" s="86">
        <f>SUMIFS('sys inv movment rpt'!$M:$M,'sys inv movment rpt'!$L:$L,$M915,'sys inv movment rpt'!$N:$N,X$1)</f>
        <v>0</v>
      </c>
      <c r="Y915" s="86">
        <f>SUMIFS('sys inv movment rpt'!$M:$M,'sys inv movment rpt'!$L:$L,$M915,'sys inv movment rpt'!$N:$N,Y$1)</f>
        <v>0</v>
      </c>
      <c r="Z915" s="86">
        <f>SUMIFS('sys inv movment rpt'!$M:$M,'sys inv movment rpt'!$L:$L,$M915,'sys inv movment rpt'!$N:$N,Z$1)</f>
        <v>0</v>
      </c>
      <c r="AA915" s="86">
        <f>SUMIFS('sys inv movment rpt'!$M:$M,'sys inv movment rpt'!$L:$L,$M915,'sys inv movment rpt'!$N:$N,AA$1)</f>
        <v>0</v>
      </c>
      <c r="AB915" s="86">
        <f>SUMIFS('sys inv movment rpt'!$M:$M,'sys inv movment rpt'!$L:$L,$M915,'sys inv movment rpt'!$N:$N,AB$1)</f>
        <v>0</v>
      </c>
      <c r="AC915" s="86">
        <f>SUMIFS('sys inv movment rpt'!$M:$M,'sys inv movment rpt'!$L:$L,$M915,'sys inv movment rpt'!$N:$N,AC$1)</f>
        <v>0</v>
      </c>
      <c r="AD915" s="86">
        <f>SUMIFS('sys inv movment rpt'!$M:$M,'sys inv movment rpt'!$L:$L,$M915,'sys inv movment rpt'!$N:$N,AD$1)</f>
        <v>0</v>
      </c>
      <c r="AE915" s="86">
        <f>SUMIFS('sys inv movment rpt'!$M:$M,'sys inv movment rpt'!$L:$L,$M915,'sys inv movment rpt'!$N:$N,AE$1)</f>
        <v>0</v>
      </c>
      <c r="AF915" s="86">
        <f>SUMIFS('sys inv movment rpt'!$M:$M,'sys inv movment rpt'!$L:$L,$M915,'sys inv movment rpt'!$N:$N,AF$1)</f>
        <v>0</v>
      </c>
      <c r="AG915" s="86">
        <f>SUMIFS('sys inv movment rpt'!$M:$M,'sys inv movment rpt'!$L:$L,$M915,'sys inv movment rpt'!$N:$N,AG$1)</f>
        <v>0</v>
      </c>
      <c r="AH915" s="86">
        <f>SUMIFS('sys inv movment rpt'!$M:$M,'sys inv movment rpt'!$L:$L,$M915,'sys inv movment rpt'!$N:$N,AH$1)</f>
        <v>0</v>
      </c>
      <c r="AI915" s="86">
        <f>SUMIFS('sys inv movment rpt'!$M:$M,'sys inv movment rpt'!$L:$L,$M915,'sys inv movment rpt'!$N:$N,AI$1)</f>
        <v>0</v>
      </c>
      <c r="AJ915" s="86">
        <f>SUMIFS('sys inv movment rpt'!$M:$M,'sys inv movment rpt'!$L:$L,$M915,'sys inv movment rpt'!$N:$N,AJ$1)</f>
        <v>0</v>
      </c>
      <c r="AK915" s="86">
        <f>SUMIFS('sys inv movment rpt'!$M:$M,'sys inv movment rpt'!$L:$L,$M915,'sys inv movment rpt'!$N:$N,AK$1)</f>
        <v>0</v>
      </c>
      <c r="AL915" s="86">
        <f>SUMIFS('sys inv movment rpt'!$M:$M,'sys inv movment rpt'!$L:$L,$M915,'sys inv movment rpt'!$N:$N,AL$1)</f>
        <v>0</v>
      </c>
      <c r="AM915" s="86">
        <f>SUMIFS('sys inv movment rpt'!$M:$M,'sys inv movment rpt'!$L:$L,$M915,'sys inv movment rpt'!$N:$N,AM$1)</f>
        <v>0</v>
      </c>
      <c r="AN915" s="86">
        <f>SUMIFS('sys inv movment rpt'!$M:$M,'sys inv movment rpt'!$L:$L,$M915,'sys inv movment rpt'!$N:$N,AN$1)</f>
        <v>0</v>
      </c>
      <c r="AO915" s="86">
        <f>SUMIFS('sys inv movment rpt'!$M:$M,'sys inv movment rpt'!$L:$L,$M915,'sys inv movment rpt'!$N:$N,AO$1)</f>
        <v>0</v>
      </c>
      <c r="AP915" s="86">
        <f>SUMIFS('sys inv movment rpt'!$M:$M,'sys inv movment rpt'!$L:$L,$M915,'sys inv movment rpt'!$N:$N,AP$1)</f>
        <v>0</v>
      </c>
      <c r="AQ915" s="86">
        <f>SUMIFS('sys inv movment rpt'!$M:$M,'sys inv movment rpt'!$L:$L,$M915,'sys inv movment rpt'!$N:$N,AQ$1)</f>
        <v>0</v>
      </c>
      <c r="AR915" s="86">
        <f>SUMIFS('sys inv movment rpt'!$M:$M,'sys inv movment rpt'!$L:$L,$M915,'sys inv movment rpt'!$N:$N,AR$1)</f>
        <v>0</v>
      </c>
      <c r="AS915" s="86">
        <f>SUMIFS('sys inv movment rpt'!$M:$M,'sys inv movment rpt'!$L:$L,$M915,'sys inv movment rpt'!$N:$N,AS$1)</f>
        <v>0</v>
      </c>
      <c r="AT915" s="86">
        <f>SUMIFS('sys inv movment rpt'!$M:$M,'sys inv movment rpt'!$L:$L,$M915,'sys inv movment rpt'!$N:$N,AT$1)</f>
        <v>0</v>
      </c>
      <c r="AU915" s="86">
        <f>SUMIFS('sys inv movment rpt'!$M:$M,'sys inv movment rpt'!$L:$L,$M915,'sys inv movment rpt'!$N:$N,AU$1)</f>
        <v>0</v>
      </c>
      <c r="AV915" s="86">
        <f>SUMIFS('sys inv movment rpt'!$M:$M,'sys inv movment rpt'!$L:$L,$M915,'sys inv movment rpt'!$N:$N,AV$1)</f>
        <v>0</v>
      </c>
      <c r="AW915" s="87" t="str">
        <f>IFERROR(VLOOKUP(A915,'sys-backorder details'!E:U,17,0),"-")</f>
        <v>-</v>
      </c>
      <c r="AX915" s="87" t="str">
        <f>IF(K915&gt;1,VLOOKUP(A915,'settings-routing'!A:I,9,0),"")</f>
        <v/>
      </c>
    </row>
    <row r="916" ht="12.75" hidden="1" customHeight="1">
      <c r="A916" s="50" t="s">
        <v>1952</v>
      </c>
      <c r="B916" s="50" t="s">
        <v>1953</v>
      </c>
      <c r="C916" s="50">
        <f t="shared" si="2"/>
        <v>0</v>
      </c>
      <c r="D916" s="80">
        <f>SUMIF('Stocks 101-111'!$J:$J,'item dashboard'!A916,'Stocks 101-111'!K:K)</f>
        <v>0</v>
      </c>
      <c r="E916" s="80">
        <f>SUMIF('Stocks 101-111'!$J:$J,'item dashboard'!A916,'Stocks 101-111'!$L:$L)</f>
        <v>0</v>
      </c>
      <c r="F916" s="81">
        <f t="shared" si="3"/>
        <v>0</v>
      </c>
      <c r="G916" s="82">
        <f t="shared" si="4"/>
        <v>0</v>
      </c>
      <c r="H916" s="50">
        <f>SUMIFS('sys-backorder details'!$M:$M,'sys-backorder details'!$E:$E,'item dashboard'!A916,'sys-backorder details'!$V:$V,"")</f>
        <v>0</v>
      </c>
      <c r="I916" s="83">
        <f>SUMIF('settings-routing'!$I:$I,'item dashboard'!A916,'settings-routing'!$O:$O)</f>
        <v>0</v>
      </c>
      <c r="J916" s="50">
        <f>SUMIFS('sys-backorder details'!$M:$M,'sys-backorder details'!$E:$E,'item dashboard'!A916,'sys-backorder details'!$V:$V,"Call off")</f>
        <v>0</v>
      </c>
      <c r="K916" s="84">
        <f t="shared" si="5"/>
        <v>0</v>
      </c>
      <c r="L916" s="84">
        <f>SUMIF('Production Plan'!$E:$E,'item dashboard'!A916,'Production Plan'!$N:$N)</f>
        <v>0</v>
      </c>
      <c r="M916" s="85" t="str">
        <f t="shared" si="6"/>
        <v>B-L601R-W30GAR-AHG-500 ml White ptd Amina Oil Growth</v>
      </c>
      <c r="N916" s="86">
        <f>SUMIFS('sys inv movment rpt'!$M:$M,'sys inv movment rpt'!$L:$L,$M916,'sys inv movment rpt'!$N:$N,N$1)</f>
        <v>0</v>
      </c>
      <c r="O916" s="86">
        <f>SUMIFS('sys inv movment rpt'!$M:$M,'sys inv movment rpt'!$L:$L,$M916,'sys inv movment rpt'!$N:$N,O$1)</f>
        <v>0</v>
      </c>
      <c r="P916" s="86">
        <f>SUMIFS('sys inv movment rpt'!$M:$M,'sys inv movment rpt'!$L:$L,$M916,'sys inv movment rpt'!$N:$N,P$1)</f>
        <v>0</v>
      </c>
      <c r="Q916" s="86">
        <f>SUMIFS('sys inv movment rpt'!$M:$M,'sys inv movment rpt'!$L:$L,$M916,'sys inv movment rpt'!$N:$N,Q$1)</f>
        <v>0</v>
      </c>
      <c r="R916" s="86">
        <f>SUMIFS('sys inv movment rpt'!$M:$M,'sys inv movment rpt'!$L:$L,$M916,'sys inv movment rpt'!$N:$N,R$1)</f>
        <v>0</v>
      </c>
      <c r="S916" s="86">
        <f>SUMIFS('sys inv movment rpt'!$M:$M,'sys inv movment rpt'!$L:$L,$M916,'sys inv movment rpt'!$N:$N,S$1)</f>
        <v>0</v>
      </c>
      <c r="T916" s="86">
        <f>SUMIFS('sys inv movment rpt'!$M:$M,'sys inv movment rpt'!$L:$L,$M916,'sys inv movment rpt'!$N:$N,T$1)</f>
        <v>0</v>
      </c>
      <c r="U916" s="86">
        <f>SUMIFS('sys inv movment rpt'!$M:$M,'sys inv movment rpt'!$L:$L,$M916,'sys inv movment rpt'!$N:$N,U$1)</f>
        <v>0</v>
      </c>
      <c r="V916" s="86">
        <f>SUMIFS('sys inv movment rpt'!$M:$M,'sys inv movment rpt'!$L:$L,$M916,'sys inv movment rpt'!$N:$N,V$1)</f>
        <v>0</v>
      </c>
      <c r="W916" s="86">
        <f>SUMIFS('sys inv movment rpt'!$M:$M,'sys inv movment rpt'!$L:$L,$M916,'sys inv movment rpt'!$N:$N,W$1)</f>
        <v>0</v>
      </c>
      <c r="X916" s="86">
        <f>SUMIFS('sys inv movment rpt'!$M:$M,'sys inv movment rpt'!$L:$L,$M916,'sys inv movment rpt'!$N:$N,X$1)</f>
        <v>0</v>
      </c>
      <c r="Y916" s="86">
        <f>SUMIFS('sys inv movment rpt'!$M:$M,'sys inv movment rpt'!$L:$L,$M916,'sys inv movment rpt'!$N:$N,Y$1)</f>
        <v>0</v>
      </c>
      <c r="Z916" s="86">
        <f>SUMIFS('sys inv movment rpt'!$M:$M,'sys inv movment rpt'!$L:$L,$M916,'sys inv movment rpt'!$N:$N,Z$1)</f>
        <v>0</v>
      </c>
      <c r="AA916" s="86">
        <f>SUMIFS('sys inv movment rpt'!$M:$M,'sys inv movment rpt'!$L:$L,$M916,'sys inv movment rpt'!$N:$N,AA$1)</f>
        <v>0</v>
      </c>
      <c r="AB916" s="86">
        <f>SUMIFS('sys inv movment rpt'!$M:$M,'sys inv movment rpt'!$L:$L,$M916,'sys inv movment rpt'!$N:$N,AB$1)</f>
        <v>0</v>
      </c>
      <c r="AC916" s="86">
        <f>SUMIFS('sys inv movment rpt'!$M:$M,'sys inv movment rpt'!$L:$L,$M916,'sys inv movment rpt'!$N:$N,AC$1)</f>
        <v>0</v>
      </c>
      <c r="AD916" s="86">
        <f>SUMIFS('sys inv movment rpt'!$M:$M,'sys inv movment rpt'!$L:$L,$M916,'sys inv movment rpt'!$N:$N,AD$1)</f>
        <v>0</v>
      </c>
      <c r="AE916" s="86">
        <f>SUMIFS('sys inv movment rpt'!$M:$M,'sys inv movment rpt'!$L:$L,$M916,'sys inv movment rpt'!$N:$N,AE$1)</f>
        <v>0</v>
      </c>
      <c r="AF916" s="86">
        <f>SUMIFS('sys inv movment rpt'!$M:$M,'sys inv movment rpt'!$L:$L,$M916,'sys inv movment rpt'!$N:$N,AF$1)</f>
        <v>0</v>
      </c>
      <c r="AG916" s="86">
        <f>SUMIFS('sys inv movment rpt'!$M:$M,'sys inv movment rpt'!$L:$L,$M916,'sys inv movment rpt'!$N:$N,AG$1)</f>
        <v>0</v>
      </c>
      <c r="AH916" s="86">
        <f>SUMIFS('sys inv movment rpt'!$M:$M,'sys inv movment rpt'!$L:$L,$M916,'sys inv movment rpt'!$N:$N,AH$1)</f>
        <v>0</v>
      </c>
      <c r="AI916" s="86">
        <f>SUMIFS('sys inv movment rpt'!$M:$M,'sys inv movment rpt'!$L:$L,$M916,'sys inv movment rpt'!$N:$N,AI$1)</f>
        <v>0</v>
      </c>
      <c r="AJ916" s="86">
        <f>SUMIFS('sys inv movment rpt'!$M:$M,'sys inv movment rpt'!$L:$L,$M916,'sys inv movment rpt'!$N:$N,AJ$1)</f>
        <v>0</v>
      </c>
      <c r="AK916" s="86">
        <f>SUMIFS('sys inv movment rpt'!$M:$M,'sys inv movment rpt'!$L:$L,$M916,'sys inv movment rpt'!$N:$N,AK$1)</f>
        <v>0</v>
      </c>
      <c r="AL916" s="86">
        <f>SUMIFS('sys inv movment rpt'!$M:$M,'sys inv movment rpt'!$L:$L,$M916,'sys inv movment rpt'!$N:$N,AL$1)</f>
        <v>0</v>
      </c>
      <c r="AM916" s="86">
        <f>SUMIFS('sys inv movment rpt'!$M:$M,'sys inv movment rpt'!$L:$L,$M916,'sys inv movment rpt'!$N:$N,AM$1)</f>
        <v>0</v>
      </c>
      <c r="AN916" s="86">
        <f>SUMIFS('sys inv movment rpt'!$M:$M,'sys inv movment rpt'!$L:$L,$M916,'sys inv movment rpt'!$N:$N,AN$1)</f>
        <v>0</v>
      </c>
      <c r="AO916" s="86">
        <f>SUMIFS('sys inv movment rpt'!$M:$M,'sys inv movment rpt'!$L:$L,$M916,'sys inv movment rpt'!$N:$N,AO$1)</f>
        <v>0</v>
      </c>
      <c r="AP916" s="86">
        <f>SUMIFS('sys inv movment rpt'!$M:$M,'sys inv movment rpt'!$L:$L,$M916,'sys inv movment rpt'!$N:$N,AP$1)</f>
        <v>0</v>
      </c>
      <c r="AQ916" s="86">
        <f>SUMIFS('sys inv movment rpt'!$M:$M,'sys inv movment rpt'!$L:$L,$M916,'sys inv movment rpt'!$N:$N,AQ$1)</f>
        <v>0</v>
      </c>
      <c r="AR916" s="86">
        <f>SUMIFS('sys inv movment rpt'!$M:$M,'sys inv movment rpt'!$L:$L,$M916,'sys inv movment rpt'!$N:$N,AR$1)</f>
        <v>0</v>
      </c>
      <c r="AS916" s="86">
        <f>SUMIFS('sys inv movment rpt'!$M:$M,'sys inv movment rpt'!$L:$L,$M916,'sys inv movment rpt'!$N:$N,AS$1)</f>
        <v>0</v>
      </c>
      <c r="AT916" s="86">
        <f>SUMIFS('sys inv movment rpt'!$M:$M,'sys inv movment rpt'!$L:$L,$M916,'sys inv movment rpt'!$N:$N,AT$1)</f>
        <v>0</v>
      </c>
      <c r="AU916" s="86">
        <f>SUMIFS('sys inv movment rpt'!$M:$M,'sys inv movment rpt'!$L:$L,$M916,'sys inv movment rpt'!$N:$N,AU$1)</f>
        <v>0</v>
      </c>
      <c r="AV916" s="86">
        <f>SUMIFS('sys inv movment rpt'!$M:$M,'sys inv movment rpt'!$L:$L,$M916,'sys inv movment rpt'!$N:$N,AV$1)</f>
        <v>0</v>
      </c>
      <c r="AW916" s="87" t="str">
        <f>IFERROR(VLOOKUP(A916,'sys-backorder details'!E:U,17,0),"-")</f>
        <v>-</v>
      </c>
      <c r="AX916" s="87" t="str">
        <f>IF(K916&gt;1,VLOOKUP(A916,'settings-routing'!A:I,9,0),"")</f>
        <v/>
      </c>
    </row>
    <row r="917" ht="12.75" hidden="1" customHeight="1">
      <c r="A917" s="28" t="s">
        <v>1954</v>
      </c>
      <c r="B917" s="28" t="s">
        <v>1955</v>
      </c>
      <c r="C917" s="50">
        <f t="shared" si="2"/>
        <v>0</v>
      </c>
      <c r="D917" s="80">
        <f>SUMIF('Stocks 101-111'!$J:$J,'item dashboard'!A917,'Stocks 101-111'!K:K)</f>
        <v>0</v>
      </c>
      <c r="E917" s="80">
        <f>SUMIF('Stocks 101-111'!$J:$J,'item dashboard'!A917,'Stocks 101-111'!$L:$L)</f>
        <v>0</v>
      </c>
      <c r="F917" s="81">
        <f t="shared" si="3"/>
        <v>0</v>
      </c>
      <c r="G917" s="82">
        <f t="shared" si="4"/>
        <v>0</v>
      </c>
      <c r="H917" s="50">
        <f>SUMIFS('sys-backorder details'!$M:$M,'sys-backorder details'!$E:$E,'item dashboard'!A917,'sys-backorder details'!$V:$V,"")</f>
        <v>0</v>
      </c>
      <c r="I917" s="83">
        <f>SUMIF('settings-routing'!$I:$I,'item dashboard'!A917,'settings-routing'!$O:$O)</f>
        <v>0</v>
      </c>
      <c r="J917" s="50">
        <f>SUMIFS('sys-backorder details'!$M:$M,'sys-backorder details'!$E:$E,'item dashboard'!A917,'sys-backorder details'!$V:$V,"Call off")</f>
        <v>0</v>
      </c>
      <c r="K917" s="84">
        <f t="shared" si="5"/>
        <v>0</v>
      </c>
      <c r="L917" s="84">
        <f>SUMIF('Production Plan'!$E:$E,'item dashboard'!A917,'Production Plan'!$N:$N)</f>
        <v>0</v>
      </c>
      <c r="M917" s="85" t="str">
        <f t="shared" si="6"/>
        <v>B-L601R-W30GAR-FHO-500 ml White Pntd Faiza Hair Oil Bottle</v>
      </c>
      <c r="N917" s="86">
        <f>SUMIFS('sys inv movment rpt'!$M:$M,'sys inv movment rpt'!$L:$L,$M917,'sys inv movment rpt'!$N:$N,N$1)</f>
        <v>0</v>
      </c>
      <c r="O917" s="86">
        <f>SUMIFS('sys inv movment rpt'!$M:$M,'sys inv movment rpt'!$L:$L,$M917,'sys inv movment rpt'!$N:$N,O$1)</f>
        <v>0</v>
      </c>
      <c r="P917" s="86">
        <f>SUMIFS('sys inv movment rpt'!$M:$M,'sys inv movment rpt'!$L:$L,$M917,'sys inv movment rpt'!$N:$N,P$1)</f>
        <v>0</v>
      </c>
      <c r="Q917" s="86">
        <f>SUMIFS('sys inv movment rpt'!$M:$M,'sys inv movment rpt'!$L:$L,$M917,'sys inv movment rpt'!$N:$N,Q$1)</f>
        <v>0</v>
      </c>
      <c r="R917" s="86">
        <f>SUMIFS('sys inv movment rpt'!$M:$M,'sys inv movment rpt'!$L:$L,$M917,'sys inv movment rpt'!$N:$N,R$1)</f>
        <v>0</v>
      </c>
      <c r="S917" s="86">
        <f>SUMIFS('sys inv movment rpt'!$M:$M,'sys inv movment rpt'!$L:$L,$M917,'sys inv movment rpt'!$N:$N,S$1)</f>
        <v>0</v>
      </c>
      <c r="T917" s="86">
        <f>SUMIFS('sys inv movment rpt'!$M:$M,'sys inv movment rpt'!$L:$L,$M917,'sys inv movment rpt'!$N:$N,T$1)</f>
        <v>0</v>
      </c>
      <c r="U917" s="86">
        <f>SUMIFS('sys inv movment rpt'!$M:$M,'sys inv movment rpt'!$L:$L,$M917,'sys inv movment rpt'!$N:$N,U$1)</f>
        <v>0</v>
      </c>
      <c r="V917" s="86">
        <f>SUMIFS('sys inv movment rpt'!$M:$M,'sys inv movment rpt'!$L:$L,$M917,'sys inv movment rpt'!$N:$N,V$1)</f>
        <v>0</v>
      </c>
      <c r="W917" s="86">
        <f>SUMIFS('sys inv movment rpt'!$M:$M,'sys inv movment rpt'!$L:$L,$M917,'sys inv movment rpt'!$N:$N,W$1)</f>
        <v>0</v>
      </c>
      <c r="X917" s="86">
        <f>SUMIFS('sys inv movment rpt'!$M:$M,'sys inv movment rpt'!$L:$L,$M917,'sys inv movment rpt'!$N:$N,X$1)</f>
        <v>0</v>
      </c>
      <c r="Y917" s="86">
        <f>SUMIFS('sys inv movment rpt'!$M:$M,'sys inv movment rpt'!$L:$L,$M917,'sys inv movment rpt'!$N:$N,Y$1)</f>
        <v>0</v>
      </c>
      <c r="Z917" s="86">
        <f>SUMIFS('sys inv movment rpt'!$M:$M,'sys inv movment rpt'!$L:$L,$M917,'sys inv movment rpt'!$N:$N,Z$1)</f>
        <v>0</v>
      </c>
      <c r="AA917" s="86">
        <f>SUMIFS('sys inv movment rpt'!$M:$M,'sys inv movment rpt'!$L:$L,$M917,'sys inv movment rpt'!$N:$N,AA$1)</f>
        <v>0</v>
      </c>
      <c r="AB917" s="86">
        <f>SUMIFS('sys inv movment rpt'!$M:$M,'sys inv movment rpt'!$L:$L,$M917,'sys inv movment rpt'!$N:$N,AB$1)</f>
        <v>0</v>
      </c>
      <c r="AC917" s="86">
        <f>SUMIFS('sys inv movment rpt'!$M:$M,'sys inv movment rpt'!$L:$L,$M917,'sys inv movment rpt'!$N:$N,AC$1)</f>
        <v>0</v>
      </c>
      <c r="AD917" s="86">
        <f>SUMIFS('sys inv movment rpt'!$M:$M,'sys inv movment rpt'!$L:$L,$M917,'sys inv movment rpt'!$N:$N,AD$1)</f>
        <v>0</v>
      </c>
      <c r="AE917" s="86">
        <f>SUMIFS('sys inv movment rpt'!$M:$M,'sys inv movment rpt'!$L:$L,$M917,'sys inv movment rpt'!$N:$N,AE$1)</f>
        <v>0</v>
      </c>
      <c r="AF917" s="86">
        <f>SUMIFS('sys inv movment rpt'!$M:$M,'sys inv movment rpt'!$L:$L,$M917,'sys inv movment rpt'!$N:$N,AF$1)</f>
        <v>0</v>
      </c>
      <c r="AG917" s="86">
        <f>SUMIFS('sys inv movment rpt'!$M:$M,'sys inv movment rpt'!$L:$L,$M917,'sys inv movment rpt'!$N:$N,AG$1)</f>
        <v>0</v>
      </c>
      <c r="AH917" s="86">
        <f>SUMIFS('sys inv movment rpt'!$M:$M,'sys inv movment rpt'!$L:$L,$M917,'sys inv movment rpt'!$N:$N,AH$1)</f>
        <v>0</v>
      </c>
      <c r="AI917" s="86">
        <f>SUMIFS('sys inv movment rpt'!$M:$M,'sys inv movment rpt'!$L:$L,$M917,'sys inv movment rpt'!$N:$N,AI$1)</f>
        <v>0</v>
      </c>
      <c r="AJ917" s="86">
        <f>SUMIFS('sys inv movment rpt'!$M:$M,'sys inv movment rpt'!$L:$L,$M917,'sys inv movment rpt'!$N:$N,AJ$1)</f>
        <v>0</v>
      </c>
      <c r="AK917" s="86">
        <f>SUMIFS('sys inv movment rpt'!$M:$M,'sys inv movment rpt'!$L:$L,$M917,'sys inv movment rpt'!$N:$N,AK$1)</f>
        <v>0</v>
      </c>
      <c r="AL917" s="86">
        <f>SUMIFS('sys inv movment rpt'!$M:$M,'sys inv movment rpt'!$L:$L,$M917,'sys inv movment rpt'!$N:$N,AL$1)</f>
        <v>0</v>
      </c>
      <c r="AM917" s="86">
        <f>SUMIFS('sys inv movment rpt'!$M:$M,'sys inv movment rpt'!$L:$L,$M917,'sys inv movment rpt'!$N:$N,AM$1)</f>
        <v>0</v>
      </c>
      <c r="AN917" s="86">
        <f>SUMIFS('sys inv movment rpt'!$M:$M,'sys inv movment rpt'!$L:$L,$M917,'sys inv movment rpt'!$N:$N,AN$1)</f>
        <v>0</v>
      </c>
      <c r="AO917" s="86">
        <f>SUMIFS('sys inv movment rpt'!$M:$M,'sys inv movment rpt'!$L:$L,$M917,'sys inv movment rpt'!$N:$N,AO$1)</f>
        <v>0</v>
      </c>
      <c r="AP917" s="86">
        <f>SUMIFS('sys inv movment rpt'!$M:$M,'sys inv movment rpt'!$L:$L,$M917,'sys inv movment rpt'!$N:$N,AP$1)</f>
        <v>0</v>
      </c>
      <c r="AQ917" s="86">
        <f>SUMIFS('sys inv movment rpt'!$M:$M,'sys inv movment rpt'!$L:$L,$M917,'sys inv movment rpt'!$N:$N,AQ$1)</f>
        <v>0</v>
      </c>
      <c r="AR917" s="86">
        <f>SUMIFS('sys inv movment rpt'!$M:$M,'sys inv movment rpt'!$L:$L,$M917,'sys inv movment rpt'!$N:$N,AR$1)</f>
        <v>0</v>
      </c>
      <c r="AS917" s="86">
        <f>SUMIFS('sys inv movment rpt'!$M:$M,'sys inv movment rpt'!$L:$L,$M917,'sys inv movment rpt'!$N:$N,AS$1)</f>
        <v>0</v>
      </c>
      <c r="AT917" s="86">
        <f>SUMIFS('sys inv movment rpt'!$M:$M,'sys inv movment rpt'!$L:$L,$M917,'sys inv movment rpt'!$N:$N,AT$1)</f>
        <v>0</v>
      </c>
      <c r="AU917" s="86">
        <f>SUMIFS('sys inv movment rpt'!$M:$M,'sys inv movment rpt'!$L:$L,$M917,'sys inv movment rpt'!$N:$N,AU$1)</f>
        <v>0</v>
      </c>
      <c r="AV917" s="86">
        <f>SUMIFS('sys inv movment rpt'!$M:$M,'sys inv movment rpt'!$L:$L,$M917,'sys inv movment rpt'!$N:$N,AV$1)</f>
        <v>0</v>
      </c>
      <c r="AW917" s="87" t="str">
        <f>IFERROR(VLOOKUP(A917,'sys-backorder details'!E:U,17,0),"-")</f>
        <v>-</v>
      </c>
      <c r="AX917" s="87" t="str">
        <f>IF(K917&gt;1,VLOOKUP(A917,'settings-routing'!A:I,9,0),"")</f>
        <v/>
      </c>
    </row>
    <row r="918" ht="12.75" hidden="1" customHeight="1">
      <c r="A918" s="28" t="s">
        <v>1956</v>
      </c>
      <c r="B918" s="28" t="s">
        <v>1957</v>
      </c>
      <c r="C918" s="50">
        <f t="shared" si="2"/>
        <v>0</v>
      </c>
      <c r="D918" s="80">
        <f>SUMIF('Stocks 101-111'!$J:$J,'item dashboard'!A918,'Stocks 101-111'!K:K)</f>
        <v>0</v>
      </c>
      <c r="E918" s="80">
        <f>SUMIF('Stocks 101-111'!$J:$J,'item dashboard'!A918,'Stocks 101-111'!$L:$L)</f>
        <v>0</v>
      </c>
      <c r="F918" s="81">
        <f t="shared" si="3"/>
        <v>0</v>
      </c>
      <c r="G918" s="82">
        <f t="shared" si="4"/>
        <v>0</v>
      </c>
      <c r="H918" s="50">
        <f>SUMIFS('sys-backorder details'!$M:$M,'sys-backorder details'!$E:$E,'item dashboard'!A918,'sys-backorder details'!$V:$V,"")</f>
        <v>0</v>
      </c>
      <c r="I918" s="83">
        <f>SUMIF('settings-routing'!$I:$I,'item dashboard'!A918,'settings-routing'!$O:$O)</f>
        <v>0</v>
      </c>
      <c r="J918" s="50">
        <f>SUMIFS('sys-backorder details'!$M:$M,'sys-backorder details'!$E:$E,'item dashboard'!A918,'sys-backorder details'!$V:$V,"Call off")</f>
        <v>0</v>
      </c>
      <c r="K918" s="84">
        <f t="shared" si="5"/>
        <v>0</v>
      </c>
      <c r="L918" s="84">
        <f>SUMIF('Production Plan'!$E:$E,'item dashboard'!A918,'Production Plan'!$N:$N)</f>
        <v>0</v>
      </c>
      <c r="M918" s="85" t="str">
        <f t="shared" si="6"/>
        <v>B-L601R-W30NASTEHA-500 ml White Pntd Nasteha Hair Oil Bottle</v>
      </c>
      <c r="N918" s="86">
        <f>SUMIFS('sys inv movment rpt'!$M:$M,'sys inv movment rpt'!$L:$L,$M918,'sys inv movment rpt'!$N:$N,N$1)</f>
        <v>0</v>
      </c>
      <c r="O918" s="86">
        <f>SUMIFS('sys inv movment rpt'!$M:$M,'sys inv movment rpt'!$L:$L,$M918,'sys inv movment rpt'!$N:$N,O$1)</f>
        <v>0</v>
      </c>
      <c r="P918" s="86">
        <f>SUMIFS('sys inv movment rpt'!$M:$M,'sys inv movment rpt'!$L:$L,$M918,'sys inv movment rpt'!$N:$N,P$1)</f>
        <v>0</v>
      </c>
      <c r="Q918" s="86">
        <f>SUMIFS('sys inv movment rpt'!$M:$M,'sys inv movment rpt'!$L:$L,$M918,'sys inv movment rpt'!$N:$N,Q$1)</f>
        <v>0</v>
      </c>
      <c r="R918" s="86">
        <f>SUMIFS('sys inv movment rpt'!$M:$M,'sys inv movment rpt'!$L:$L,$M918,'sys inv movment rpt'!$N:$N,R$1)</f>
        <v>0</v>
      </c>
      <c r="S918" s="86">
        <f>SUMIFS('sys inv movment rpt'!$M:$M,'sys inv movment rpt'!$L:$L,$M918,'sys inv movment rpt'!$N:$N,S$1)</f>
        <v>0</v>
      </c>
      <c r="T918" s="86">
        <f>SUMIFS('sys inv movment rpt'!$M:$M,'sys inv movment rpt'!$L:$L,$M918,'sys inv movment rpt'!$N:$N,T$1)</f>
        <v>0</v>
      </c>
      <c r="U918" s="86">
        <f>SUMIFS('sys inv movment rpt'!$M:$M,'sys inv movment rpt'!$L:$L,$M918,'sys inv movment rpt'!$N:$N,U$1)</f>
        <v>0</v>
      </c>
      <c r="V918" s="86">
        <f>SUMIFS('sys inv movment rpt'!$M:$M,'sys inv movment rpt'!$L:$L,$M918,'sys inv movment rpt'!$N:$N,V$1)</f>
        <v>0</v>
      </c>
      <c r="W918" s="86">
        <f>SUMIFS('sys inv movment rpt'!$M:$M,'sys inv movment rpt'!$L:$L,$M918,'sys inv movment rpt'!$N:$N,W$1)</f>
        <v>0</v>
      </c>
      <c r="X918" s="86">
        <f>SUMIFS('sys inv movment rpt'!$M:$M,'sys inv movment rpt'!$L:$L,$M918,'sys inv movment rpt'!$N:$N,X$1)</f>
        <v>0</v>
      </c>
      <c r="Y918" s="86">
        <f>SUMIFS('sys inv movment rpt'!$M:$M,'sys inv movment rpt'!$L:$L,$M918,'sys inv movment rpt'!$N:$N,Y$1)</f>
        <v>0</v>
      </c>
      <c r="Z918" s="86">
        <f>SUMIFS('sys inv movment rpt'!$M:$M,'sys inv movment rpt'!$L:$L,$M918,'sys inv movment rpt'!$N:$N,Z$1)</f>
        <v>0</v>
      </c>
      <c r="AA918" s="86">
        <f>SUMIFS('sys inv movment rpt'!$M:$M,'sys inv movment rpt'!$L:$L,$M918,'sys inv movment rpt'!$N:$N,AA$1)</f>
        <v>0</v>
      </c>
      <c r="AB918" s="86">
        <f>SUMIFS('sys inv movment rpt'!$M:$M,'sys inv movment rpt'!$L:$L,$M918,'sys inv movment rpt'!$N:$N,AB$1)</f>
        <v>0</v>
      </c>
      <c r="AC918" s="86">
        <f>SUMIFS('sys inv movment rpt'!$M:$M,'sys inv movment rpt'!$L:$L,$M918,'sys inv movment rpt'!$N:$N,AC$1)</f>
        <v>0</v>
      </c>
      <c r="AD918" s="86">
        <f>SUMIFS('sys inv movment rpt'!$M:$M,'sys inv movment rpt'!$L:$L,$M918,'sys inv movment rpt'!$N:$N,AD$1)</f>
        <v>0</v>
      </c>
      <c r="AE918" s="86">
        <f>SUMIFS('sys inv movment rpt'!$M:$M,'sys inv movment rpt'!$L:$L,$M918,'sys inv movment rpt'!$N:$N,AE$1)</f>
        <v>0</v>
      </c>
      <c r="AF918" s="86">
        <f>SUMIFS('sys inv movment rpt'!$M:$M,'sys inv movment rpt'!$L:$L,$M918,'sys inv movment rpt'!$N:$N,AF$1)</f>
        <v>0</v>
      </c>
      <c r="AG918" s="86">
        <f>SUMIFS('sys inv movment rpt'!$M:$M,'sys inv movment rpt'!$L:$L,$M918,'sys inv movment rpt'!$N:$N,AG$1)</f>
        <v>0</v>
      </c>
      <c r="AH918" s="86">
        <f>SUMIFS('sys inv movment rpt'!$M:$M,'sys inv movment rpt'!$L:$L,$M918,'sys inv movment rpt'!$N:$N,AH$1)</f>
        <v>0</v>
      </c>
      <c r="AI918" s="86">
        <f>SUMIFS('sys inv movment rpt'!$M:$M,'sys inv movment rpt'!$L:$L,$M918,'sys inv movment rpt'!$N:$N,AI$1)</f>
        <v>0</v>
      </c>
      <c r="AJ918" s="86">
        <f>SUMIFS('sys inv movment rpt'!$M:$M,'sys inv movment rpt'!$L:$L,$M918,'sys inv movment rpt'!$N:$N,AJ$1)</f>
        <v>0</v>
      </c>
      <c r="AK918" s="86">
        <f>SUMIFS('sys inv movment rpt'!$M:$M,'sys inv movment rpt'!$L:$L,$M918,'sys inv movment rpt'!$N:$N,AK$1)</f>
        <v>0</v>
      </c>
      <c r="AL918" s="86">
        <f>SUMIFS('sys inv movment rpt'!$M:$M,'sys inv movment rpt'!$L:$L,$M918,'sys inv movment rpt'!$N:$N,AL$1)</f>
        <v>0</v>
      </c>
      <c r="AM918" s="86">
        <f>SUMIFS('sys inv movment rpt'!$M:$M,'sys inv movment rpt'!$L:$L,$M918,'sys inv movment rpt'!$N:$N,AM$1)</f>
        <v>0</v>
      </c>
      <c r="AN918" s="86">
        <f>SUMIFS('sys inv movment rpt'!$M:$M,'sys inv movment rpt'!$L:$L,$M918,'sys inv movment rpt'!$N:$N,AN$1)</f>
        <v>0</v>
      </c>
      <c r="AO918" s="86">
        <f>SUMIFS('sys inv movment rpt'!$M:$M,'sys inv movment rpt'!$L:$L,$M918,'sys inv movment rpt'!$N:$N,AO$1)</f>
        <v>0</v>
      </c>
      <c r="AP918" s="86">
        <f>SUMIFS('sys inv movment rpt'!$M:$M,'sys inv movment rpt'!$L:$L,$M918,'sys inv movment rpt'!$N:$N,AP$1)</f>
        <v>0</v>
      </c>
      <c r="AQ918" s="86">
        <f>SUMIFS('sys inv movment rpt'!$M:$M,'sys inv movment rpt'!$L:$L,$M918,'sys inv movment rpt'!$N:$N,AQ$1)</f>
        <v>0</v>
      </c>
      <c r="AR918" s="86">
        <f>SUMIFS('sys inv movment rpt'!$M:$M,'sys inv movment rpt'!$L:$L,$M918,'sys inv movment rpt'!$N:$N,AR$1)</f>
        <v>0</v>
      </c>
      <c r="AS918" s="86">
        <f>SUMIFS('sys inv movment rpt'!$M:$M,'sys inv movment rpt'!$L:$L,$M918,'sys inv movment rpt'!$N:$N,AS$1)</f>
        <v>0</v>
      </c>
      <c r="AT918" s="86">
        <f>SUMIFS('sys inv movment rpt'!$M:$M,'sys inv movment rpt'!$L:$L,$M918,'sys inv movment rpt'!$N:$N,AT$1)</f>
        <v>0</v>
      </c>
      <c r="AU918" s="86">
        <f>SUMIFS('sys inv movment rpt'!$M:$M,'sys inv movment rpt'!$L:$L,$M918,'sys inv movment rpt'!$N:$N,AU$1)</f>
        <v>0</v>
      </c>
      <c r="AV918" s="86">
        <f>SUMIFS('sys inv movment rpt'!$M:$M,'sys inv movment rpt'!$L:$L,$M918,'sys inv movment rpt'!$N:$N,AV$1)</f>
        <v>0</v>
      </c>
      <c r="AW918" s="87" t="str">
        <f>IFERROR(VLOOKUP(A918,'sys-backorder details'!E:U,17,0),"-")</f>
        <v>-</v>
      </c>
      <c r="AX918" s="87" t="str">
        <f>IF(K918&gt;1,VLOOKUP(A918,'settings-routing'!A:I,9,0),"")</f>
        <v/>
      </c>
    </row>
    <row r="919" ht="12.75" hidden="1" customHeight="1">
      <c r="A919" s="50" t="s">
        <v>1958</v>
      </c>
      <c r="B919" s="50" t="s">
        <v>1959</v>
      </c>
      <c r="C919" s="50">
        <f t="shared" si="2"/>
        <v>2566</v>
      </c>
      <c r="D919" s="80">
        <f>SUMIF('Stocks 101-111'!$J:$J,'item dashboard'!A919,'Stocks 101-111'!K:K)</f>
        <v>2566</v>
      </c>
      <c r="E919" s="80">
        <f>SUMIF('Stocks 101-111'!$J:$J,'item dashboard'!A919,'Stocks 101-111'!$L:$L)</f>
        <v>0</v>
      </c>
      <c r="F919" s="81">
        <f t="shared" si="3"/>
        <v>0</v>
      </c>
      <c r="G919" s="82">
        <f t="shared" si="4"/>
        <v>0</v>
      </c>
      <c r="H919" s="50">
        <f>SUMIFS('sys-backorder details'!$M:$M,'sys-backorder details'!$E:$E,'item dashboard'!A919,'sys-backorder details'!$V:$V,"")</f>
        <v>0</v>
      </c>
      <c r="I919" s="83">
        <f>SUMIF('settings-routing'!$I:$I,'item dashboard'!A919,'settings-routing'!$O:$O)</f>
        <v>0</v>
      </c>
      <c r="J919" s="50">
        <f>SUMIFS('sys-backorder details'!$M:$M,'sys-backorder details'!$E:$E,'item dashboard'!A919,'sys-backorder details'!$V:$V,"Call off")</f>
        <v>0</v>
      </c>
      <c r="K919" s="84">
        <f t="shared" si="5"/>
        <v>-2566</v>
      </c>
      <c r="L919" s="84">
        <f>SUMIF('Production Plan'!$E:$E,'item dashboard'!A919,'Production Plan'!$N:$N)</f>
        <v>0</v>
      </c>
      <c r="M919" s="85" t="str">
        <f t="shared" si="6"/>
        <v>B-L601R-W30RAHMO-500 ml White Bottle Printed Rahmo Oil</v>
      </c>
      <c r="N919" s="86">
        <f>SUMIFS('sys inv movment rpt'!$M:$M,'sys inv movment rpt'!$L:$L,$M919,'sys inv movment rpt'!$N:$N,N$1)</f>
        <v>0</v>
      </c>
      <c r="O919" s="86">
        <f>SUMIFS('sys inv movment rpt'!$M:$M,'sys inv movment rpt'!$L:$L,$M919,'sys inv movment rpt'!$N:$N,O$1)</f>
        <v>0</v>
      </c>
      <c r="P919" s="86">
        <f>SUMIFS('sys inv movment rpt'!$M:$M,'sys inv movment rpt'!$L:$L,$M919,'sys inv movment rpt'!$N:$N,P$1)</f>
        <v>0</v>
      </c>
      <c r="Q919" s="86">
        <f>SUMIFS('sys inv movment rpt'!$M:$M,'sys inv movment rpt'!$L:$L,$M919,'sys inv movment rpt'!$N:$N,Q$1)</f>
        <v>0</v>
      </c>
      <c r="R919" s="86">
        <f>SUMIFS('sys inv movment rpt'!$M:$M,'sys inv movment rpt'!$L:$L,$M919,'sys inv movment rpt'!$N:$N,R$1)</f>
        <v>0</v>
      </c>
      <c r="S919" s="86">
        <f>SUMIFS('sys inv movment rpt'!$M:$M,'sys inv movment rpt'!$L:$L,$M919,'sys inv movment rpt'!$N:$N,S$1)</f>
        <v>0</v>
      </c>
      <c r="T919" s="86">
        <f>SUMIFS('sys inv movment rpt'!$M:$M,'sys inv movment rpt'!$L:$L,$M919,'sys inv movment rpt'!$N:$N,T$1)</f>
        <v>0</v>
      </c>
      <c r="U919" s="86">
        <f>SUMIFS('sys inv movment rpt'!$M:$M,'sys inv movment rpt'!$L:$L,$M919,'sys inv movment rpt'!$N:$N,U$1)</f>
        <v>0</v>
      </c>
      <c r="V919" s="86">
        <f>SUMIFS('sys inv movment rpt'!$M:$M,'sys inv movment rpt'!$L:$L,$M919,'sys inv movment rpt'!$N:$N,V$1)</f>
        <v>0</v>
      </c>
      <c r="W919" s="86">
        <f>SUMIFS('sys inv movment rpt'!$M:$M,'sys inv movment rpt'!$L:$L,$M919,'sys inv movment rpt'!$N:$N,W$1)</f>
        <v>0</v>
      </c>
      <c r="X919" s="86">
        <f>SUMIFS('sys inv movment rpt'!$M:$M,'sys inv movment rpt'!$L:$L,$M919,'sys inv movment rpt'!$N:$N,X$1)</f>
        <v>0</v>
      </c>
      <c r="Y919" s="86">
        <f>SUMIFS('sys inv movment rpt'!$M:$M,'sys inv movment rpt'!$L:$L,$M919,'sys inv movment rpt'!$N:$N,Y$1)</f>
        <v>0</v>
      </c>
      <c r="Z919" s="86">
        <f>SUMIFS('sys inv movment rpt'!$M:$M,'sys inv movment rpt'!$L:$L,$M919,'sys inv movment rpt'!$N:$N,Z$1)</f>
        <v>0</v>
      </c>
      <c r="AA919" s="86">
        <f>SUMIFS('sys inv movment rpt'!$M:$M,'sys inv movment rpt'!$L:$L,$M919,'sys inv movment rpt'!$N:$N,AA$1)</f>
        <v>0</v>
      </c>
      <c r="AB919" s="86">
        <f>SUMIFS('sys inv movment rpt'!$M:$M,'sys inv movment rpt'!$L:$L,$M919,'sys inv movment rpt'!$N:$N,AB$1)</f>
        <v>0</v>
      </c>
      <c r="AC919" s="86">
        <f>SUMIFS('sys inv movment rpt'!$M:$M,'sys inv movment rpt'!$L:$L,$M919,'sys inv movment rpt'!$N:$N,AC$1)</f>
        <v>0</v>
      </c>
      <c r="AD919" s="86">
        <f>SUMIFS('sys inv movment rpt'!$M:$M,'sys inv movment rpt'!$L:$L,$M919,'sys inv movment rpt'!$N:$N,AD$1)</f>
        <v>0</v>
      </c>
      <c r="AE919" s="86">
        <f>SUMIFS('sys inv movment rpt'!$M:$M,'sys inv movment rpt'!$L:$L,$M919,'sys inv movment rpt'!$N:$N,AE$1)</f>
        <v>0</v>
      </c>
      <c r="AF919" s="86">
        <f>SUMIFS('sys inv movment rpt'!$M:$M,'sys inv movment rpt'!$L:$L,$M919,'sys inv movment rpt'!$N:$N,AF$1)</f>
        <v>0</v>
      </c>
      <c r="AG919" s="86">
        <f>SUMIFS('sys inv movment rpt'!$M:$M,'sys inv movment rpt'!$L:$L,$M919,'sys inv movment rpt'!$N:$N,AG$1)</f>
        <v>0</v>
      </c>
      <c r="AH919" s="86">
        <f>SUMIFS('sys inv movment rpt'!$M:$M,'sys inv movment rpt'!$L:$L,$M919,'sys inv movment rpt'!$N:$N,AH$1)</f>
        <v>0</v>
      </c>
      <c r="AI919" s="86">
        <f>SUMIFS('sys inv movment rpt'!$M:$M,'sys inv movment rpt'!$L:$L,$M919,'sys inv movment rpt'!$N:$N,AI$1)</f>
        <v>0</v>
      </c>
      <c r="AJ919" s="86">
        <f>SUMIFS('sys inv movment rpt'!$M:$M,'sys inv movment rpt'!$L:$L,$M919,'sys inv movment rpt'!$N:$N,AJ$1)</f>
        <v>0</v>
      </c>
      <c r="AK919" s="86">
        <f>SUMIFS('sys inv movment rpt'!$M:$M,'sys inv movment rpt'!$L:$L,$M919,'sys inv movment rpt'!$N:$N,AK$1)</f>
        <v>0</v>
      </c>
      <c r="AL919" s="86">
        <f>SUMIFS('sys inv movment rpt'!$M:$M,'sys inv movment rpt'!$L:$L,$M919,'sys inv movment rpt'!$N:$N,AL$1)</f>
        <v>0</v>
      </c>
      <c r="AM919" s="86">
        <f>SUMIFS('sys inv movment rpt'!$M:$M,'sys inv movment rpt'!$L:$L,$M919,'sys inv movment rpt'!$N:$N,AM$1)</f>
        <v>0</v>
      </c>
      <c r="AN919" s="86">
        <f>SUMIFS('sys inv movment rpt'!$M:$M,'sys inv movment rpt'!$L:$L,$M919,'sys inv movment rpt'!$N:$N,AN$1)</f>
        <v>0</v>
      </c>
      <c r="AO919" s="86">
        <f>SUMIFS('sys inv movment rpt'!$M:$M,'sys inv movment rpt'!$L:$L,$M919,'sys inv movment rpt'!$N:$N,AO$1)</f>
        <v>0</v>
      </c>
      <c r="AP919" s="86">
        <f>SUMIFS('sys inv movment rpt'!$M:$M,'sys inv movment rpt'!$L:$L,$M919,'sys inv movment rpt'!$N:$N,AP$1)</f>
        <v>0</v>
      </c>
      <c r="AQ919" s="86">
        <f>SUMIFS('sys inv movment rpt'!$M:$M,'sys inv movment rpt'!$L:$L,$M919,'sys inv movment rpt'!$N:$N,AQ$1)</f>
        <v>0</v>
      </c>
      <c r="AR919" s="86">
        <f>SUMIFS('sys inv movment rpt'!$M:$M,'sys inv movment rpt'!$L:$L,$M919,'sys inv movment rpt'!$N:$N,AR$1)</f>
        <v>0</v>
      </c>
      <c r="AS919" s="86">
        <f>SUMIFS('sys inv movment rpt'!$M:$M,'sys inv movment rpt'!$L:$L,$M919,'sys inv movment rpt'!$N:$N,AS$1)</f>
        <v>0</v>
      </c>
      <c r="AT919" s="86">
        <f>SUMIFS('sys inv movment rpt'!$M:$M,'sys inv movment rpt'!$L:$L,$M919,'sys inv movment rpt'!$N:$N,AT$1)</f>
        <v>0</v>
      </c>
      <c r="AU919" s="86">
        <f>SUMIFS('sys inv movment rpt'!$M:$M,'sys inv movment rpt'!$L:$L,$M919,'sys inv movment rpt'!$N:$N,AU$1)</f>
        <v>0</v>
      </c>
      <c r="AV919" s="86">
        <f>SUMIFS('sys inv movment rpt'!$M:$M,'sys inv movment rpt'!$L:$L,$M919,'sys inv movment rpt'!$N:$N,AV$1)</f>
        <v>0</v>
      </c>
      <c r="AW919" s="87" t="str">
        <f>IFERROR(VLOOKUP(A919,'sys-backorder details'!E:U,17,0),"-")</f>
        <v>-</v>
      </c>
      <c r="AX919" s="87" t="str">
        <f>IF(K919&gt;1,VLOOKUP(A919,'settings-routing'!A:I,9,0),"")</f>
        <v/>
      </c>
    </row>
    <row r="920" ht="12.75" hidden="1" customHeight="1">
      <c r="A920" s="28" t="s">
        <v>1960</v>
      </c>
      <c r="B920" s="28" t="s">
        <v>1961</v>
      </c>
      <c r="C920" s="50">
        <f t="shared" si="2"/>
        <v>0</v>
      </c>
      <c r="D920" s="80">
        <f>SUMIF('Stocks 101-111'!$J:$J,'item dashboard'!A920,'Stocks 101-111'!K:K)</f>
        <v>0</v>
      </c>
      <c r="E920" s="80">
        <f>SUMIF('Stocks 101-111'!$J:$J,'item dashboard'!A920,'Stocks 101-111'!$L:$L)</f>
        <v>0</v>
      </c>
      <c r="F920" s="81">
        <f t="shared" si="3"/>
        <v>0</v>
      </c>
      <c r="G920" s="82">
        <f t="shared" si="4"/>
        <v>0.02857142857</v>
      </c>
      <c r="H920" s="50">
        <f>SUMIFS('sys-backorder details'!$M:$M,'sys-backorder details'!$E:$E,'item dashboard'!A920,'sys-backorder details'!$V:$V,"")</f>
        <v>0</v>
      </c>
      <c r="I920" s="83">
        <f>SUMIF('settings-routing'!$I:$I,'item dashboard'!A920,'settings-routing'!$O:$O)</f>
        <v>0</v>
      </c>
      <c r="J920" s="50">
        <f>SUMIFS('sys-backorder details'!$M:$M,'sys-backorder details'!$E:$E,'item dashboard'!A920,'sys-backorder details'!$V:$V,"Call off")</f>
        <v>2304</v>
      </c>
      <c r="K920" s="84">
        <f t="shared" si="5"/>
        <v>0</v>
      </c>
      <c r="L920" s="84">
        <f>SUMIF('Production Plan'!$E:$E,'item dashboard'!A920,'Production Plan'!$N:$N)</f>
        <v>0</v>
      </c>
      <c r="M920" s="85" t="str">
        <f t="shared" si="6"/>
        <v>B-L601R-W30RNG-OTO-500ml White Printed B.Ring OTO</v>
      </c>
      <c r="N920" s="86">
        <f>SUMIFS('sys inv movment rpt'!$M:$M,'sys inv movment rpt'!$L:$L,$M920,'sys inv movment rpt'!$N:$N,N$1)</f>
        <v>0</v>
      </c>
      <c r="O920" s="86">
        <f>SUMIFS('sys inv movment rpt'!$M:$M,'sys inv movment rpt'!$L:$L,$M920,'sys inv movment rpt'!$N:$N,O$1)</f>
        <v>0</v>
      </c>
      <c r="P920" s="86">
        <f>SUMIFS('sys inv movment rpt'!$M:$M,'sys inv movment rpt'!$L:$L,$M920,'sys inv movment rpt'!$N:$N,P$1)</f>
        <v>0</v>
      </c>
      <c r="Q920" s="86">
        <f>SUMIFS('sys inv movment rpt'!$M:$M,'sys inv movment rpt'!$L:$L,$M920,'sys inv movment rpt'!$N:$N,Q$1)</f>
        <v>0</v>
      </c>
      <c r="R920" s="86">
        <f>SUMIFS('sys inv movment rpt'!$M:$M,'sys inv movment rpt'!$L:$L,$M920,'sys inv movment rpt'!$N:$N,R$1)</f>
        <v>0</v>
      </c>
      <c r="S920" s="86">
        <f>SUMIFS('sys inv movment rpt'!$M:$M,'sys inv movment rpt'!$L:$L,$M920,'sys inv movment rpt'!$N:$N,S$1)</f>
        <v>0</v>
      </c>
      <c r="T920" s="86">
        <f>SUMIFS('sys inv movment rpt'!$M:$M,'sys inv movment rpt'!$L:$L,$M920,'sys inv movment rpt'!$N:$N,T$1)</f>
        <v>0</v>
      </c>
      <c r="U920" s="86">
        <f>SUMIFS('sys inv movment rpt'!$M:$M,'sys inv movment rpt'!$L:$L,$M920,'sys inv movment rpt'!$N:$N,U$1)</f>
        <v>0</v>
      </c>
      <c r="V920" s="86">
        <f>SUMIFS('sys inv movment rpt'!$M:$M,'sys inv movment rpt'!$L:$L,$M920,'sys inv movment rpt'!$N:$N,V$1)</f>
        <v>0</v>
      </c>
      <c r="W920" s="86">
        <f>SUMIFS('sys inv movment rpt'!$M:$M,'sys inv movment rpt'!$L:$L,$M920,'sys inv movment rpt'!$N:$N,W$1)</f>
        <v>0</v>
      </c>
      <c r="X920" s="86">
        <f>SUMIFS('sys inv movment rpt'!$M:$M,'sys inv movment rpt'!$L:$L,$M920,'sys inv movment rpt'!$N:$N,X$1)</f>
        <v>0</v>
      </c>
      <c r="Y920" s="86">
        <f>SUMIFS('sys inv movment rpt'!$M:$M,'sys inv movment rpt'!$L:$L,$M920,'sys inv movment rpt'!$N:$N,Y$1)</f>
        <v>0</v>
      </c>
      <c r="Z920" s="86">
        <f>SUMIFS('sys inv movment rpt'!$M:$M,'sys inv movment rpt'!$L:$L,$M920,'sys inv movment rpt'!$N:$N,Z$1)</f>
        <v>0</v>
      </c>
      <c r="AA920" s="86">
        <f>SUMIFS('sys inv movment rpt'!$M:$M,'sys inv movment rpt'!$L:$L,$M920,'sys inv movment rpt'!$N:$N,AA$1)</f>
        <v>0</v>
      </c>
      <c r="AB920" s="86">
        <f>SUMIFS('sys inv movment rpt'!$M:$M,'sys inv movment rpt'!$L:$L,$M920,'sys inv movment rpt'!$N:$N,AB$1)</f>
        <v>0</v>
      </c>
      <c r="AC920" s="86">
        <f>SUMIFS('sys inv movment rpt'!$M:$M,'sys inv movment rpt'!$L:$L,$M920,'sys inv movment rpt'!$N:$N,AC$1)</f>
        <v>0</v>
      </c>
      <c r="AD920" s="86">
        <f>SUMIFS('sys inv movment rpt'!$M:$M,'sys inv movment rpt'!$L:$L,$M920,'sys inv movment rpt'!$N:$N,AD$1)</f>
        <v>0</v>
      </c>
      <c r="AE920" s="86">
        <f>SUMIFS('sys inv movment rpt'!$M:$M,'sys inv movment rpt'!$L:$L,$M920,'sys inv movment rpt'!$N:$N,AE$1)</f>
        <v>0</v>
      </c>
      <c r="AF920" s="86">
        <f>SUMIFS('sys inv movment rpt'!$M:$M,'sys inv movment rpt'!$L:$L,$M920,'sys inv movment rpt'!$N:$N,AF$1)</f>
        <v>0</v>
      </c>
      <c r="AG920" s="86">
        <f>SUMIFS('sys inv movment rpt'!$M:$M,'sys inv movment rpt'!$L:$L,$M920,'sys inv movment rpt'!$N:$N,AG$1)</f>
        <v>0</v>
      </c>
      <c r="AH920" s="86">
        <f>SUMIFS('sys inv movment rpt'!$M:$M,'sys inv movment rpt'!$L:$L,$M920,'sys inv movment rpt'!$N:$N,AH$1)</f>
        <v>0</v>
      </c>
      <c r="AI920" s="86">
        <f>SUMIFS('sys inv movment rpt'!$M:$M,'sys inv movment rpt'!$L:$L,$M920,'sys inv movment rpt'!$N:$N,AI$1)</f>
        <v>0</v>
      </c>
      <c r="AJ920" s="86">
        <f>SUMIFS('sys inv movment rpt'!$M:$M,'sys inv movment rpt'!$L:$L,$M920,'sys inv movment rpt'!$N:$N,AJ$1)</f>
        <v>0</v>
      </c>
      <c r="AK920" s="86">
        <f>SUMIFS('sys inv movment rpt'!$M:$M,'sys inv movment rpt'!$L:$L,$M920,'sys inv movment rpt'!$N:$N,AK$1)</f>
        <v>0</v>
      </c>
      <c r="AL920" s="86">
        <f>SUMIFS('sys inv movment rpt'!$M:$M,'sys inv movment rpt'!$L:$L,$M920,'sys inv movment rpt'!$N:$N,AL$1)</f>
        <v>0</v>
      </c>
      <c r="AM920" s="86">
        <f>SUMIFS('sys inv movment rpt'!$M:$M,'sys inv movment rpt'!$L:$L,$M920,'sys inv movment rpt'!$N:$N,AM$1)</f>
        <v>0</v>
      </c>
      <c r="AN920" s="86">
        <f>SUMIFS('sys inv movment rpt'!$M:$M,'sys inv movment rpt'!$L:$L,$M920,'sys inv movment rpt'!$N:$N,AN$1)</f>
        <v>0</v>
      </c>
      <c r="AO920" s="86">
        <f>SUMIFS('sys inv movment rpt'!$M:$M,'sys inv movment rpt'!$L:$L,$M920,'sys inv movment rpt'!$N:$N,AO$1)</f>
        <v>0</v>
      </c>
      <c r="AP920" s="86">
        <f>SUMIFS('sys inv movment rpt'!$M:$M,'sys inv movment rpt'!$L:$L,$M920,'sys inv movment rpt'!$N:$N,AP$1)</f>
        <v>0</v>
      </c>
      <c r="AQ920" s="86">
        <f>SUMIFS('sys inv movment rpt'!$M:$M,'sys inv movment rpt'!$L:$L,$M920,'sys inv movment rpt'!$N:$N,AQ$1)</f>
        <v>0</v>
      </c>
      <c r="AR920" s="86">
        <f>SUMIFS('sys inv movment rpt'!$M:$M,'sys inv movment rpt'!$L:$L,$M920,'sys inv movment rpt'!$N:$N,AR$1)</f>
        <v>2304</v>
      </c>
      <c r="AS920" s="86">
        <f>SUMIFS('sys inv movment rpt'!$M:$M,'sys inv movment rpt'!$L:$L,$M920,'sys inv movment rpt'!$N:$N,AS$1)</f>
        <v>0</v>
      </c>
      <c r="AT920" s="86">
        <f>SUMIFS('sys inv movment rpt'!$M:$M,'sys inv movment rpt'!$L:$L,$M920,'sys inv movment rpt'!$N:$N,AT$1)</f>
        <v>0</v>
      </c>
      <c r="AU920" s="86">
        <f>SUMIFS('sys inv movment rpt'!$M:$M,'sys inv movment rpt'!$L:$L,$M920,'sys inv movment rpt'!$N:$N,AU$1)</f>
        <v>0</v>
      </c>
      <c r="AV920" s="86">
        <f>SUMIFS('sys inv movment rpt'!$M:$M,'sys inv movment rpt'!$L:$L,$M920,'sys inv movment rpt'!$N:$N,AV$1)</f>
        <v>0</v>
      </c>
      <c r="AW920" s="87" t="str">
        <f>IFERROR(VLOOKUP(A920,'sys-backorder details'!E:U,17,0),"-")</f>
        <v>Cash/Current Cheque</v>
      </c>
      <c r="AX920" s="87" t="str">
        <f>IF(K920&gt;1,VLOOKUP(A920,'settings-routing'!A:I,9,0),"")</f>
        <v/>
      </c>
    </row>
    <row r="921" ht="12.75" hidden="1" customHeight="1">
      <c r="A921" s="50" t="s">
        <v>1962</v>
      </c>
      <c r="B921" s="50" t="s">
        <v>1963</v>
      </c>
      <c r="C921" s="50">
        <f t="shared" si="2"/>
        <v>0</v>
      </c>
      <c r="D921" s="80">
        <f>SUMIF('Stocks 101-111'!$J:$J,'item dashboard'!A921,'Stocks 101-111'!K:K)</f>
        <v>0</v>
      </c>
      <c r="E921" s="80">
        <f>SUMIF('Stocks 101-111'!$J:$J,'item dashboard'!A921,'Stocks 101-111'!$L:$L)</f>
        <v>0</v>
      </c>
      <c r="F921" s="81">
        <f t="shared" si="3"/>
        <v>0</v>
      </c>
      <c r="G921" s="82">
        <f t="shared" si="4"/>
        <v>0</v>
      </c>
      <c r="H921" s="50">
        <f>SUMIFS('sys-backorder details'!$M:$M,'sys-backorder details'!$E:$E,'item dashboard'!A921,'sys-backorder details'!$V:$V,"")</f>
        <v>0</v>
      </c>
      <c r="I921" s="83">
        <f>SUMIF('settings-routing'!$I:$I,'item dashboard'!A921,'settings-routing'!$O:$O)</f>
        <v>0</v>
      </c>
      <c r="J921" s="50">
        <f>SUMIFS('sys-backorder details'!$M:$M,'sys-backorder details'!$E:$E,'item dashboard'!A921,'sys-backorder details'!$V:$V,"Call off")</f>
        <v>0</v>
      </c>
      <c r="K921" s="84">
        <f t="shared" si="5"/>
        <v>0</v>
      </c>
      <c r="L921" s="84">
        <f>SUMIF('Production Plan'!$E:$E,'item dashboard'!A921,'Production Plan'!$N:$N)</f>
        <v>0</v>
      </c>
      <c r="M921" s="85" t="str">
        <f t="shared" si="6"/>
        <v>B-L601R-W30SABRINA-500 ml White Pntd Sabrina Hair Oil Bottle</v>
      </c>
      <c r="N921" s="86">
        <f>SUMIFS('sys inv movment rpt'!$M:$M,'sys inv movment rpt'!$L:$L,$M921,'sys inv movment rpt'!$N:$N,N$1)</f>
        <v>0</v>
      </c>
      <c r="O921" s="86">
        <f>SUMIFS('sys inv movment rpt'!$M:$M,'sys inv movment rpt'!$L:$L,$M921,'sys inv movment rpt'!$N:$N,O$1)</f>
        <v>0</v>
      </c>
      <c r="P921" s="86">
        <f>SUMIFS('sys inv movment rpt'!$M:$M,'sys inv movment rpt'!$L:$L,$M921,'sys inv movment rpt'!$N:$N,P$1)</f>
        <v>0</v>
      </c>
      <c r="Q921" s="86">
        <f>SUMIFS('sys inv movment rpt'!$M:$M,'sys inv movment rpt'!$L:$L,$M921,'sys inv movment rpt'!$N:$N,Q$1)</f>
        <v>0</v>
      </c>
      <c r="R921" s="86">
        <f>SUMIFS('sys inv movment rpt'!$M:$M,'sys inv movment rpt'!$L:$L,$M921,'sys inv movment rpt'!$N:$N,R$1)</f>
        <v>0</v>
      </c>
      <c r="S921" s="86">
        <f>SUMIFS('sys inv movment rpt'!$M:$M,'sys inv movment rpt'!$L:$L,$M921,'sys inv movment rpt'!$N:$N,S$1)</f>
        <v>0</v>
      </c>
      <c r="T921" s="86">
        <f>SUMIFS('sys inv movment rpt'!$M:$M,'sys inv movment rpt'!$L:$L,$M921,'sys inv movment rpt'!$N:$N,T$1)</f>
        <v>0</v>
      </c>
      <c r="U921" s="86">
        <f>SUMIFS('sys inv movment rpt'!$M:$M,'sys inv movment rpt'!$L:$L,$M921,'sys inv movment rpt'!$N:$N,U$1)</f>
        <v>0</v>
      </c>
      <c r="V921" s="86">
        <f>SUMIFS('sys inv movment rpt'!$M:$M,'sys inv movment rpt'!$L:$L,$M921,'sys inv movment rpt'!$N:$N,V$1)</f>
        <v>0</v>
      </c>
      <c r="W921" s="86">
        <f>SUMIFS('sys inv movment rpt'!$M:$M,'sys inv movment rpt'!$L:$L,$M921,'sys inv movment rpt'!$N:$N,W$1)</f>
        <v>0</v>
      </c>
      <c r="X921" s="86">
        <f>SUMIFS('sys inv movment rpt'!$M:$M,'sys inv movment rpt'!$L:$L,$M921,'sys inv movment rpt'!$N:$N,X$1)</f>
        <v>0</v>
      </c>
      <c r="Y921" s="86">
        <f>SUMIFS('sys inv movment rpt'!$M:$M,'sys inv movment rpt'!$L:$L,$M921,'sys inv movment rpt'!$N:$N,Y$1)</f>
        <v>0</v>
      </c>
      <c r="Z921" s="86">
        <f>SUMIFS('sys inv movment rpt'!$M:$M,'sys inv movment rpt'!$L:$L,$M921,'sys inv movment rpt'!$N:$N,Z$1)</f>
        <v>0</v>
      </c>
      <c r="AA921" s="86">
        <f>SUMIFS('sys inv movment rpt'!$M:$M,'sys inv movment rpt'!$L:$L,$M921,'sys inv movment rpt'!$N:$N,AA$1)</f>
        <v>0</v>
      </c>
      <c r="AB921" s="86">
        <f>SUMIFS('sys inv movment rpt'!$M:$M,'sys inv movment rpt'!$L:$L,$M921,'sys inv movment rpt'!$N:$N,AB$1)</f>
        <v>0</v>
      </c>
      <c r="AC921" s="86">
        <f>SUMIFS('sys inv movment rpt'!$M:$M,'sys inv movment rpt'!$L:$L,$M921,'sys inv movment rpt'!$N:$N,AC$1)</f>
        <v>0</v>
      </c>
      <c r="AD921" s="86">
        <f>SUMIFS('sys inv movment rpt'!$M:$M,'sys inv movment rpt'!$L:$L,$M921,'sys inv movment rpt'!$N:$N,AD$1)</f>
        <v>0</v>
      </c>
      <c r="AE921" s="86">
        <f>SUMIFS('sys inv movment rpt'!$M:$M,'sys inv movment rpt'!$L:$L,$M921,'sys inv movment rpt'!$N:$N,AE$1)</f>
        <v>0</v>
      </c>
      <c r="AF921" s="86">
        <f>SUMIFS('sys inv movment rpt'!$M:$M,'sys inv movment rpt'!$L:$L,$M921,'sys inv movment rpt'!$N:$N,AF$1)</f>
        <v>0</v>
      </c>
      <c r="AG921" s="86">
        <f>SUMIFS('sys inv movment rpt'!$M:$M,'sys inv movment rpt'!$L:$L,$M921,'sys inv movment rpt'!$N:$N,AG$1)</f>
        <v>0</v>
      </c>
      <c r="AH921" s="86">
        <f>SUMIFS('sys inv movment rpt'!$M:$M,'sys inv movment rpt'!$L:$L,$M921,'sys inv movment rpt'!$N:$N,AH$1)</f>
        <v>0</v>
      </c>
      <c r="AI921" s="86">
        <f>SUMIFS('sys inv movment rpt'!$M:$M,'sys inv movment rpt'!$L:$L,$M921,'sys inv movment rpt'!$N:$N,AI$1)</f>
        <v>0</v>
      </c>
      <c r="AJ921" s="86">
        <f>SUMIFS('sys inv movment rpt'!$M:$M,'sys inv movment rpt'!$L:$L,$M921,'sys inv movment rpt'!$N:$N,AJ$1)</f>
        <v>0</v>
      </c>
      <c r="AK921" s="86">
        <f>SUMIFS('sys inv movment rpt'!$M:$M,'sys inv movment rpt'!$L:$L,$M921,'sys inv movment rpt'!$N:$N,AK$1)</f>
        <v>0</v>
      </c>
      <c r="AL921" s="86">
        <f>SUMIFS('sys inv movment rpt'!$M:$M,'sys inv movment rpt'!$L:$L,$M921,'sys inv movment rpt'!$N:$N,AL$1)</f>
        <v>0</v>
      </c>
      <c r="AM921" s="86">
        <f>SUMIFS('sys inv movment rpt'!$M:$M,'sys inv movment rpt'!$L:$L,$M921,'sys inv movment rpt'!$N:$N,AM$1)</f>
        <v>0</v>
      </c>
      <c r="AN921" s="86">
        <f>SUMIFS('sys inv movment rpt'!$M:$M,'sys inv movment rpt'!$L:$L,$M921,'sys inv movment rpt'!$N:$N,AN$1)</f>
        <v>0</v>
      </c>
      <c r="AO921" s="86">
        <f>SUMIFS('sys inv movment rpt'!$M:$M,'sys inv movment rpt'!$L:$L,$M921,'sys inv movment rpt'!$N:$N,AO$1)</f>
        <v>0</v>
      </c>
      <c r="AP921" s="86">
        <f>SUMIFS('sys inv movment rpt'!$M:$M,'sys inv movment rpt'!$L:$L,$M921,'sys inv movment rpt'!$N:$N,AP$1)</f>
        <v>0</v>
      </c>
      <c r="AQ921" s="86">
        <f>SUMIFS('sys inv movment rpt'!$M:$M,'sys inv movment rpt'!$L:$L,$M921,'sys inv movment rpt'!$N:$N,AQ$1)</f>
        <v>0</v>
      </c>
      <c r="AR921" s="86">
        <f>SUMIFS('sys inv movment rpt'!$M:$M,'sys inv movment rpt'!$L:$L,$M921,'sys inv movment rpt'!$N:$N,AR$1)</f>
        <v>0</v>
      </c>
      <c r="AS921" s="86">
        <f>SUMIFS('sys inv movment rpt'!$M:$M,'sys inv movment rpt'!$L:$L,$M921,'sys inv movment rpt'!$N:$N,AS$1)</f>
        <v>0</v>
      </c>
      <c r="AT921" s="86">
        <f>SUMIFS('sys inv movment rpt'!$M:$M,'sys inv movment rpt'!$L:$L,$M921,'sys inv movment rpt'!$N:$N,AT$1)</f>
        <v>0</v>
      </c>
      <c r="AU921" s="86">
        <f>SUMIFS('sys inv movment rpt'!$M:$M,'sys inv movment rpt'!$L:$L,$M921,'sys inv movment rpt'!$N:$N,AU$1)</f>
        <v>0</v>
      </c>
      <c r="AV921" s="86">
        <f>SUMIFS('sys inv movment rpt'!$M:$M,'sys inv movment rpt'!$L:$L,$M921,'sys inv movment rpt'!$N:$N,AV$1)</f>
        <v>0</v>
      </c>
      <c r="AW921" s="87" t="str">
        <f>IFERROR(VLOOKUP(A921,'sys-backorder details'!E:U,17,0),"-")</f>
        <v>-</v>
      </c>
      <c r="AX921" s="87" t="str">
        <f>IF(K921&gt;1,VLOOKUP(A921,'settings-routing'!A:I,9,0),"")</f>
        <v/>
      </c>
    </row>
    <row r="922" ht="12.75" hidden="1" customHeight="1">
      <c r="A922" s="28" t="s">
        <v>1964</v>
      </c>
      <c r="B922" s="28" t="s">
        <v>1472</v>
      </c>
      <c r="C922" s="50">
        <f t="shared" si="2"/>
        <v>0</v>
      </c>
      <c r="D922" s="80">
        <f>SUMIF('Stocks 101-111'!$J:$J,'item dashboard'!A922,'Stocks 101-111'!K:K)</f>
        <v>0</v>
      </c>
      <c r="E922" s="80">
        <f>SUMIF('Stocks 101-111'!$J:$J,'item dashboard'!A922,'Stocks 101-111'!$L:$L)</f>
        <v>0</v>
      </c>
      <c r="F922" s="81">
        <f t="shared" si="3"/>
        <v>0</v>
      </c>
      <c r="G922" s="82">
        <f t="shared" si="4"/>
        <v>0.02857142857</v>
      </c>
      <c r="H922" s="50">
        <f>SUMIFS('sys-backorder details'!$M:$M,'sys-backorder details'!$E:$E,'item dashboard'!A922,'sys-backorder details'!$V:$V,"")</f>
        <v>0</v>
      </c>
      <c r="I922" s="83">
        <f>SUMIF('settings-routing'!$I:$I,'item dashboard'!A922,'settings-routing'!$O:$O)</f>
        <v>0</v>
      </c>
      <c r="J922" s="50">
        <f>SUMIFS('sys-backorder details'!$M:$M,'sys-backorder details'!$E:$E,'item dashboard'!A922,'sys-backorder details'!$V:$V,"Call off")</f>
        <v>0</v>
      </c>
      <c r="K922" s="84">
        <f t="shared" si="5"/>
        <v>0</v>
      </c>
      <c r="L922" s="84">
        <f>SUMIF('Production Plan'!$E:$E,'item dashboard'!A922,'Production Plan'!$N:$N)</f>
        <v>0</v>
      </c>
      <c r="M922" s="85" t="str">
        <f t="shared" si="6"/>
        <v>B-L601R-W40-500ml White Bottle</v>
      </c>
      <c r="N922" s="86">
        <f>SUMIFS('sys inv movment rpt'!$M:$M,'sys inv movment rpt'!$L:$L,$M922,'sys inv movment rpt'!$N:$N,N$1)</f>
        <v>0</v>
      </c>
      <c r="O922" s="86">
        <f>SUMIFS('sys inv movment rpt'!$M:$M,'sys inv movment rpt'!$L:$L,$M922,'sys inv movment rpt'!$N:$N,O$1)</f>
        <v>0</v>
      </c>
      <c r="P922" s="86">
        <f>SUMIFS('sys inv movment rpt'!$M:$M,'sys inv movment rpt'!$L:$L,$M922,'sys inv movment rpt'!$N:$N,P$1)</f>
        <v>0</v>
      </c>
      <c r="Q922" s="86">
        <f>SUMIFS('sys inv movment rpt'!$M:$M,'sys inv movment rpt'!$L:$L,$M922,'sys inv movment rpt'!$N:$N,Q$1)</f>
        <v>0</v>
      </c>
      <c r="R922" s="86">
        <f>SUMIFS('sys inv movment rpt'!$M:$M,'sys inv movment rpt'!$L:$L,$M922,'sys inv movment rpt'!$N:$N,R$1)</f>
        <v>0</v>
      </c>
      <c r="S922" s="86">
        <f>SUMIFS('sys inv movment rpt'!$M:$M,'sys inv movment rpt'!$L:$L,$M922,'sys inv movment rpt'!$N:$N,S$1)</f>
        <v>0</v>
      </c>
      <c r="T922" s="86">
        <f>SUMIFS('sys inv movment rpt'!$M:$M,'sys inv movment rpt'!$L:$L,$M922,'sys inv movment rpt'!$N:$N,T$1)</f>
        <v>0</v>
      </c>
      <c r="U922" s="86">
        <f>SUMIFS('sys inv movment rpt'!$M:$M,'sys inv movment rpt'!$L:$L,$M922,'sys inv movment rpt'!$N:$N,U$1)</f>
        <v>0</v>
      </c>
      <c r="V922" s="86">
        <f>SUMIFS('sys inv movment rpt'!$M:$M,'sys inv movment rpt'!$L:$L,$M922,'sys inv movment rpt'!$N:$N,V$1)</f>
        <v>0</v>
      </c>
      <c r="W922" s="86">
        <f>SUMIFS('sys inv movment rpt'!$M:$M,'sys inv movment rpt'!$L:$L,$M922,'sys inv movment rpt'!$N:$N,W$1)</f>
        <v>0</v>
      </c>
      <c r="X922" s="86">
        <f>SUMIFS('sys inv movment rpt'!$M:$M,'sys inv movment rpt'!$L:$L,$M922,'sys inv movment rpt'!$N:$N,X$1)</f>
        <v>0</v>
      </c>
      <c r="Y922" s="86">
        <f>SUMIFS('sys inv movment rpt'!$M:$M,'sys inv movment rpt'!$L:$L,$M922,'sys inv movment rpt'!$N:$N,Y$1)</f>
        <v>0</v>
      </c>
      <c r="Z922" s="86">
        <f>SUMIFS('sys inv movment rpt'!$M:$M,'sys inv movment rpt'!$L:$L,$M922,'sys inv movment rpt'!$N:$N,Z$1)</f>
        <v>0</v>
      </c>
      <c r="AA922" s="86">
        <f>SUMIFS('sys inv movment rpt'!$M:$M,'sys inv movment rpt'!$L:$L,$M922,'sys inv movment rpt'!$N:$N,AA$1)</f>
        <v>0</v>
      </c>
      <c r="AB922" s="86">
        <f>SUMIFS('sys inv movment rpt'!$M:$M,'sys inv movment rpt'!$L:$L,$M922,'sys inv movment rpt'!$N:$N,AB$1)</f>
        <v>0</v>
      </c>
      <c r="AC922" s="86">
        <f>SUMIFS('sys inv movment rpt'!$M:$M,'sys inv movment rpt'!$L:$L,$M922,'sys inv movment rpt'!$N:$N,AC$1)</f>
        <v>0</v>
      </c>
      <c r="AD922" s="86">
        <f>SUMIFS('sys inv movment rpt'!$M:$M,'sys inv movment rpt'!$L:$L,$M922,'sys inv movment rpt'!$N:$N,AD$1)</f>
        <v>0</v>
      </c>
      <c r="AE922" s="86">
        <f>SUMIFS('sys inv movment rpt'!$M:$M,'sys inv movment rpt'!$L:$L,$M922,'sys inv movment rpt'!$N:$N,AE$1)</f>
        <v>0</v>
      </c>
      <c r="AF922" s="86">
        <f>SUMIFS('sys inv movment rpt'!$M:$M,'sys inv movment rpt'!$L:$L,$M922,'sys inv movment rpt'!$N:$N,AF$1)</f>
        <v>0</v>
      </c>
      <c r="AG922" s="86">
        <f>SUMIFS('sys inv movment rpt'!$M:$M,'sys inv movment rpt'!$L:$L,$M922,'sys inv movment rpt'!$N:$N,AG$1)</f>
        <v>0</v>
      </c>
      <c r="AH922" s="86">
        <f>SUMIFS('sys inv movment rpt'!$M:$M,'sys inv movment rpt'!$L:$L,$M922,'sys inv movment rpt'!$N:$N,AH$1)</f>
        <v>0</v>
      </c>
      <c r="AI922" s="86">
        <f>SUMIFS('sys inv movment rpt'!$M:$M,'sys inv movment rpt'!$L:$L,$M922,'sys inv movment rpt'!$N:$N,AI$1)</f>
        <v>0</v>
      </c>
      <c r="AJ922" s="86">
        <f>SUMIFS('sys inv movment rpt'!$M:$M,'sys inv movment rpt'!$L:$L,$M922,'sys inv movment rpt'!$N:$N,AJ$1)</f>
        <v>0</v>
      </c>
      <c r="AK922" s="86">
        <f>SUMIFS('sys inv movment rpt'!$M:$M,'sys inv movment rpt'!$L:$L,$M922,'sys inv movment rpt'!$N:$N,AK$1)</f>
        <v>0</v>
      </c>
      <c r="AL922" s="86">
        <f>SUMIFS('sys inv movment rpt'!$M:$M,'sys inv movment rpt'!$L:$L,$M922,'sys inv movment rpt'!$N:$N,AL$1)</f>
        <v>0</v>
      </c>
      <c r="AM922" s="86">
        <f>SUMIFS('sys inv movment rpt'!$M:$M,'sys inv movment rpt'!$L:$L,$M922,'sys inv movment rpt'!$N:$N,AM$1)</f>
        <v>0</v>
      </c>
      <c r="AN922" s="86">
        <f>SUMIFS('sys inv movment rpt'!$M:$M,'sys inv movment rpt'!$L:$L,$M922,'sys inv movment rpt'!$N:$N,AN$1)</f>
        <v>9792</v>
      </c>
      <c r="AO922" s="86">
        <f>SUMIFS('sys inv movment rpt'!$M:$M,'sys inv movment rpt'!$L:$L,$M922,'sys inv movment rpt'!$N:$N,AO$1)</f>
        <v>0</v>
      </c>
      <c r="AP922" s="86">
        <f>SUMIFS('sys inv movment rpt'!$M:$M,'sys inv movment rpt'!$L:$L,$M922,'sys inv movment rpt'!$N:$N,AP$1)</f>
        <v>0</v>
      </c>
      <c r="AQ922" s="86">
        <f>SUMIFS('sys inv movment rpt'!$M:$M,'sys inv movment rpt'!$L:$L,$M922,'sys inv movment rpt'!$N:$N,AQ$1)</f>
        <v>0</v>
      </c>
      <c r="AR922" s="86">
        <f>SUMIFS('sys inv movment rpt'!$M:$M,'sys inv movment rpt'!$L:$L,$M922,'sys inv movment rpt'!$N:$N,AR$1)</f>
        <v>0</v>
      </c>
      <c r="AS922" s="86">
        <f>SUMIFS('sys inv movment rpt'!$M:$M,'sys inv movment rpt'!$L:$L,$M922,'sys inv movment rpt'!$N:$N,AS$1)</f>
        <v>0</v>
      </c>
      <c r="AT922" s="86">
        <f>SUMIFS('sys inv movment rpt'!$M:$M,'sys inv movment rpt'!$L:$L,$M922,'sys inv movment rpt'!$N:$N,AT$1)</f>
        <v>0</v>
      </c>
      <c r="AU922" s="86">
        <f>SUMIFS('sys inv movment rpt'!$M:$M,'sys inv movment rpt'!$L:$L,$M922,'sys inv movment rpt'!$N:$N,AU$1)</f>
        <v>0</v>
      </c>
      <c r="AV922" s="86">
        <f>SUMIFS('sys inv movment rpt'!$M:$M,'sys inv movment rpt'!$L:$L,$M922,'sys inv movment rpt'!$N:$N,AV$1)</f>
        <v>0</v>
      </c>
      <c r="AW922" s="87" t="str">
        <f>IFERROR(VLOOKUP(A922,'sys-backorder details'!E:U,17,0),"-")</f>
        <v>-</v>
      </c>
      <c r="AX922" s="87" t="str">
        <f>IF(K922&gt;1,VLOOKUP(A922,'settings-routing'!A:I,9,0),"")</f>
        <v/>
      </c>
    </row>
    <row r="923" ht="12.75" hidden="1" customHeight="1">
      <c r="A923" s="28" t="s">
        <v>1965</v>
      </c>
      <c r="B923" s="28" t="s">
        <v>1920</v>
      </c>
      <c r="C923" s="50">
        <f t="shared" si="2"/>
        <v>0</v>
      </c>
      <c r="D923" s="80">
        <f>SUMIF('Stocks 101-111'!$J:$J,'item dashboard'!A923,'Stocks 101-111'!K:K)</f>
        <v>0</v>
      </c>
      <c r="E923" s="80">
        <f>SUMIF('Stocks 101-111'!$J:$J,'item dashboard'!A923,'Stocks 101-111'!$L:$L)</f>
        <v>0</v>
      </c>
      <c r="F923" s="81">
        <f t="shared" si="3"/>
        <v>0</v>
      </c>
      <c r="G923" s="82">
        <f t="shared" si="4"/>
        <v>0</v>
      </c>
      <c r="H923" s="50">
        <f>SUMIFS('sys-backorder details'!$M:$M,'sys-backorder details'!$E:$E,'item dashboard'!A923,'sys-backorder details'!$V:$V,"")</f>
        <v>0</v>
      </c>
      <c r="I923" s="83">
        <f>SUMIF('settings-routing'!$I:$I,'item dashboard'!A923,'settings-routing'!$O:$O)</f>
        <v>0</v>
      </c>
      <c r="J923" s="50">
        <f>SUMIFS('sys-backorder details'!$M:$M,'sys-backorder details'!$E:$E,'item dashboard'!A923,'sys-backorder details'!$V:$V,"Call off")</f>
        <v>0</v>
      </c>
      <c r="K923" s="84">
        <f t="shared" si="5"/>
        <v>0</v>
      </c>
      <c r="L923" s="84">
        <f>SUMIF('Production Plan'!$E:$E,'item dashboard'!A923,'Production Plan'!$N:$N)</f>
        <v>0</v>
      </c>
      <c r="M923" s="85" t="str">
        <f t="shared" si="6"/>
        <v>B-L601R-Y30-500 ml Yellow Bottle</v>
      </c>
      <c r="N923" s="86">
        <f>SUMIFS('sys inv movment rpt'!$M:$M,'sys inv movment rpt'!$L:$L,$M923,'sys inv movment rpt'!$N:$N,N$1)</f>
        <v>0</v>
      </c>
      <c r="O923" s="86">
        <f>SUMIFS('sys inv movment rpt'!$M:$M,'sys inv movment rpt'!$L:$L,$M923,'sys inv movment rpt'!$N:$N,O$1)</f>
        <v>0</v>
      </c>
      <c r="P923" s="86">
        <f>SUMIFS('sys inv movment rpt'!$M:$M,'sys inv movment rpt'!$L:$L,$M923,'sys inv movment rpt'!$N:$N,P$1)</f>
        <v>0</v>
      </c>
      <c r="Q923" s="86">
        <f>SUMIFS('sys inv movment rpt'!$M:$M,'sys inv movment rpt'!$L:$L,$M923,'sys inv movment rpt'!$N:$N,Q$1)</f>
        <v>0</v>
      </c>
      <c r="R923" s="86">
        <f>SUMIFS('sys inv movment rpt'!$M:$M,'sys inv movment rpt'!$L:$L,$M923,'sys inv movment rpt'!$N:$N,R$1)</f>
        <v>0</v>
      </c>
      <c r="S923" s="86">
        <f>SUMIFS('sys inv movment rpt'!$M:$M,'sys inv movment rpt'!$L:$L,$M923,'sys inv movment rpt'!$N:$N,S$1)</f>
        <v>0</v>
      </c>
      <c r="T923" s="86">
        <f>SUMIFS('sys inv movment rpt'!$M:$M,'sys inv movment rpt'!$L:$L,$M923,'sys inv movment rpt'!$N:$N,T$1)</f>
        <v>0</v>
      </c>
      <c r="U923" s="86">
        <f>SUMIFS('sys inv movment rpt'!$M:$M,'sys inv movment rpt'!$L:$L,$M923,'sys inv movment rpt'!$N:$N,U$1)</f>
        <v>0</v>
      </c>
      <c r="V923" s="86">
        <f>SUMIFS('sys inv movment rpt'!$M:$M,'sys inv movment rpt'!$L:$L,$M923,'sys inv movment rpt'!$N:$N,V$1)</f>
        <v>0</v>
      </c>
      <c r="W923" s="86">
        <f>SUMIFS('sys inv movment rpt'!$M:$M,'sys inv movment rpt'!$L:$L,$M923,'sys inv movment rpt'!$N:$N,W$1)</f>
        <v>0</v>
      </c>
      <c r="X923" s="86">
        <f>SUMIFS('sys inv movment rpt'!$M:$M,'sys inv movment rpt'!$L:$L,$M923,'sys inv movment rpt'!$N:$N,X$1)</f>
        <v>0</v>
      </c>
      <c r="Y923" s="86">
        <f>SUMIFS('sys inv movment rpt'!$M:$M,'sys inv movment rpt'!$L:$L,$M923,'sys inv movment rpt'!$N:$N,Y$1)</f>
        <v>0</v>
      </c>
      <c r="Z923" s="86">
        <f>SUMIFS('sys inv movment rpt'!$M:$M,'sys inv movment rpt'!$L:$L,$M923,'sys inv movment rpt'!$N:$N,Z$1)</f>
        <v>0</v>
      </c>
      <c r="AA923" s="86">
        <f>SUMIFS('sys inv movment rpt'!$M:$M,'sys inv movment rpt'!$L:$L,$M923,'sys inv movment rpt'!$N:$N,AA$1)</f>
        <v>0</v>
      </c>
      <c r="AB923" s="86">
        <f>SUMIFS('sys inv movment rpt'!$M:$M,'sys inv movment rpt'!$L:$L,$M923,'sys inv movment rpt'!$N:$N,AB$1)</f>
        <v>0</v>
      </c>
      <c r="AC923" s="86">
        <f>SUMIFS('sys inv movment rpt'!$M:$M,'sys inv movment rpt'!$L:$L,$M923,'sys inv movment rpt'!$N:$N,AC$1)</f>
        <v>0</v>
      </c>
      <c r="AD923" s="86">
        <f>SUMIFS('sys inv movment rpt'!$M:$M,'sys inv movment rpt'!$L:$L,$M923,'sys inv movment rpt'!$N:$N,AD$1)</f>
        <v>0</v>
      </c>
      <c r="AE923" s="86">
        <f>SUMIFS('sys inv movment rpt'!$M:$M,'sys inv movment rpt'!$L:$L,$M923,'sys inv movment rpt'!$N:$N,AE$1)</f>
        <v>0</v>
      </c>
      <c r="AF923" s="86">
        <f>SUMIFS('sys inv movment rpt'!$M:$M,'sys inv movment rpt'!$L:$L,$M923,'sys inv movment rpt'!$N:$N,AF$1)</f>
        <v>0</v>
      </c>
      <c r="AG923" s="86">
        <f>SUMIFS('sys inv movment rpt'!$M:$M,'sys inv movment rpt'!$L:$L,$M923,'sys inv movment rpt'!$N:$N,AG$1)</f>
        <v>0</v>
      </c>
      <c r="AH923" s="86">
        <f>SUMIFS('sys inv movment rpt'!$M:$M,'sys inv movment rpt'!$L:$L,$M923,'sys inv movment rpt'!$N:$N,AH$1)</f>
        <v>0</v>
      </c>
      <c r="AI923" s="86">
        <f>SUMIFS('sys inv movment rpt'!$M:$M,'sys inv movment rpt'!$L:$L,$M923,'sys inv movment rpt'!$N:$N,AI$1)</f>
        <v>0</v>
      </c>
      <c r="AJ923" s="86">
        <f>SUMIFS('sys inv movment rpt'!$M:$M,'sys inv movment rpt'!$L:$L,$M923,'sys inv movment rpt'!$N:$N,AJ$1)</f>
        <v>0</v>
      </c>
      <c r="AK923" s="86">
        <f>SUMIFS('sys inv movment rpt'!$M:$M,'sys inv movment rpt'!$L:$L,$M923,'sys inv movment rpt'!$N:$N,AK$1)</f>
        <v>0</v>
      </c>
      <c r="AL923" s="86">
        <f>SUMIFS('sys inv movment rpt'!$M:$M,'sys inv movment rpt'!$L:$L,$M923,'sys inv movment rpt'!$N:$N,AL$1)</f>
        <v>0</v>
      </c>
      <c r="AM923" s="86">
        <f>SUMIFS('sys inv movment rpt'!$M:$M,'sys inv movment rpt'!$L:$L,$M923,'sys inv movment rpt'!$N:$N,AM$1)</f>
        <v>0</v>
      </c>
      <c r="AN923" s="86">
        <f>SUMIFS('sys inv movment rpt'!$M:$M,'sys inv movment rpt'!$L:$L,$M923,'sys inv movment rpt'!$N:$N,AN$1)</f>
        <v>0</v>
      </c>
      <c r="AO923" s="86">
        <f>SUMIFS('sys inv movment rpt'!$M:$M,'sys inv movment rpt'!$L:$L,$M923,'sys inv movment rpt'!$N:$N,AO$1)</f>
        <v>0</v>
      </c>
      <c r="AP923" s="86">
        <f>SUMIFS('sys inv movment rpt'!$M:$M,'sys inv movment rpt'!$L:$L,$M923,'sys inv movment rpt'!$N:$N,AP$1)</f>
        <v>0</v>
      </c>
      <c r="AQ923" s="86">
        <f>SUMIFS('sys inv movment rpt'!$M:$M,'sys inv movment rpt'!$L:$L,$M923,'sys inv movment rpt'!$N:$N,AQ$1)</f>
        <v>0</v>
      </c>
      <c r="AR923" s="86">
        <f>SUMIFS('sys inv movment rpt'!$M:$M,'sys inv movment rpt'!$L:$L,$M923,'sys inv movment rpt'!$N:$N,AR$1)</f>
        <v>0</v>
      </c>
      <c r="AS923" s="86">
        <f>SUMIFS('sys inv movment rpt'!$M:$M,'sys inv movment rpt'!$L:$L,$M923,'sys inv movment rpt'!$N:$N,AS$1)</f>
        <v>0</v>
      </c>
      <c r="AT923" s="86">
        <f>SUMIFS('sys inv movment rpt'!$M:$M,'sys inv movment rpt'!$L:$L,$M923,'sys inv movment rpt'!$N:$N,AT$1)</f>
        <v>0</v>
      </c>
      <c r="AU923" s="86">
        <f>SUMIFS('sys inv movment rpt'!$M:$M,'sys inv movment rpt'!$L:$L,$M923,'sys inv movment rpt'!$N:$N,AU$1)</f>
        <v>0</v>
      </c>
      <c r="AV923" s="86">
        <f>SUMIFS('sys inv movment rpt'!$M:$M,'sys inv movment rpt'!$L:$L,$M923,'sys inv movment rpt'!$N:$N,AV$1)</f>
        <v>0</v>
      </c>
      <c r="AW923" s="87" t="str">
        <f>IFERROR(VLOOKUP(A923,'sys-backorder details'!E:U,17,0),"-")</f>
        <v>-</v>
      </c>
      <c r="AX923" s="87" t="str">
        <f>IF(K923&gt;1,VLOOKUP(A923,'settings-routing'!A:I,9,0),"")</f>
        <v/>
      </c>
    </row>
    <row r="924" ht="12.75" hidden="1" customHeight="1">
      <c r="A924" s="50" t="s">
        <v>1966</v>
      </c>
      <c r="B924" s="50" t="s">
        <v>1967</v>
      </c>
      <c r="C924" s="50">
        <f t="shared" si="2"/>
        <v>0</v>
      </c>
      <c r="D924" s="80">
        <f>SUMIF('Stocks 101-111'!$J:$J,'item dashboard'!A924,'Stocks 101-111'!K:K)</f>
        <v>0</v>
      </c>
      <c r="E924" s="80">
        <f>SUMIF('Stocks 101-111'!$J:$J,'item dashboard'!A924,'Stocks 101-111'!$L:$L)</f>
        <v>0</v>
      </c>
      <c r="F924" s="81">
        <f t="shared" si="3"/>
        <v>0</v>
      </c>
      <c r="G924" s="82">
        <f t="shared" si="4"/>
        <v>0</v>
      </c>
      <c r="H924" s="50">
        <f>SUMIFS('sys-backorder details'!$M:$M,'sys-backorder details'!$E:$E,'item dashboard'!A924,'sys-backorder details'!$V:$V,"")</f>
        <v>0</v>
      </c>
      <c r="I924" s="83">
        <f>SUMIF('settings-routing'!$I:$I,'item dashboard'!A924,'settings-routing'!$O:$O)</f>
        <v>0</v>
      </c>
      <c r="J924" s="50">
        <f>SUMIFS('sys-backorder details'!$M:$M,'sys-backorder details'!$E:$E,'item dashboard'!A924,'sys-backorder details'!$V:$V,"Call off")</f>
        <v>0</v>
      </c>
      <c r="K924" s="84">
        <f t="shared" si="5"/>
        <v>0</v>
      </c>
      <c r="L924" s="84">
        <f>SUMIF('Production Plan'!$E:$E,'item dashboard'!A924,'Production Plan'!$N:$N)</f>
        <v>0</v>
      </c>
      <c r="M924" s="85" t="str">
        <f t="shared" si="6"/>
        <v>B-L601R-Y30NURO-B-500ml Yellow Printed Nuro Bottle</v>
      </c>
      <c r="N924" s="86">
        <f>SUMIFS('sys inv movment rpt'!$M:$M,'sys inv movment rpt'!$L:$L,$M924,'sys inv movment rpt'!$N:$N,N$1)</f>
        <v>0</v>
      </c>
      <c r="O924" s="86">
        <f>SUMIFS('sys inv movment rpt'!$M:$M,'sys inv movment rpt'!$L:$L,$M924,'sys inv movment rpt'!$N:$N,O$1)</f>
        <v>0</v>
      </c>
      <c r="P924" s="86">
        <f>SUMIFS('sys inv movment rpt'!$M:$M,'sys inv movment rpt'!$L:$L,$M924,'sys inv movment rpt'!$N:$N,P$1)</f>
        <v>0</v>
      </c>
      <c r="Q924" s="86">
        <f>SUMIFS('sys inv movment rpt'!$M:$M,'sys inv movment rpt'!$L:$L,$M924,'sys inv movment rpt'!$N:$N,Q$1)</f>
        <v>0</v>
      </c>
      <c r="R924" s="86">
        <f>SUMIFS('sys inv movment rpt'!$M:$M,'sys inv movment rpt'!$L:$L,$M924,'sys inv movment rpt'!$N:$N,R$1)</f>
        <v>0</v>
      </c>
      <c r="S924" s="86">
        <f>SUMIFS('sys inv movment rpt'!$M:$M,'sys inv movment rpt'!$L:$L,$M924,'sys inv movment rpt'!$N:$N,S$1)</f>
        <v>0</v>
      </c>
      <c r="T924" s="86">
        <f>SUMIFS('sys inv movment rpt'!$M:$M,'sys inv movment rpt'!$L:$L,$M924,'sys inv movment rpt'!$N:$N,T$1)</f>
        <v>0</v>
      </c>
      <c r="U924" s="86">
        <f>SUMIFS('sys inv movment rpt'!$M:$M,'sys inv movment rpt'!$L:$L,$M924,'sys inv movment rpt'!$N:$N,U$1)</f>
        <v>0</v>
      </c>
      <c r="V924" s="86">
        <f>SUMIFS('sys inv movment rpt'!$M:$M,'sys inv movment rpt'!$L:$L,$M924,'sys inv movment rpt'!$N:$N,V$1)</f>
        <v>0</v>
      </c>
      <c r="W924" s="86">
        <f>SUMIFS('sys inv movment rpt'!$M:$M,'sys inv movment rpt'!$L:$L,$M924,'sys inv movment rpt'!$N:$N,W$1)</f>
        <v>0</v>
      </c>
      <c r="X924" s="86">
        <f>SUMIFS('sys inv movment rpt'!$M:$M,'sys inv movment rpt'!$L:$L,$M924,'sys inv movment rpt'!$N:$N,X$1)</f>
        <v>0</v>
      </c>
      <c r="Y924" s="86">
        <f>SUMIFS('sys inv movment rpt'!$M:$M,'sys inv movment rpt'!$L:$L,$M924,'sys inv movment rpt'!$N:$N,Y$1)</f>
        <v>0</v>
      </c>
      <c r="Z924" s="86">
        <f>SUMIFS('sys inv movment rpt'!$M:$M,'sys inv movment rpt'!$L:$L,$M924,'sys inv movment rpt'!$N:$N,Z$1)</f>
        <v>0</v>
      </c>
      <c r="AA924" s="86">
        <f>SUMIFS('sys inv movment rpt'!$M:$M,'sys inv movment rpt'!$L:$L,$M924,'sys inv movment rpt'!$N:$N,AA$1)</f>
        <v>0</v>
      </c>
      <c r="AB924" s="86">
        <f>SUMIFS('sys inv movment rpt'!$M:$M,'sys inv movment rpt'!$L:$L,$M924,'sys inv movment rpt'!$N:$N,AB$1)</f>
        <v>0</v>
      </c>
      <c r="AC924" s="86">
        <f>SUMIFS('sys inv movment rpt'!$M:$M,'sys inv movment rpt'!$L:$L,$M924,'sys inv movment rpt'!$N:$N,AC$1)</f>
        <v>0</v>
      </c>
      <c r="AD924" s="86">
        <f>SUMIFS('sys inv movment rpt'!$M:$M,'sys inv movment rpt'!$L:$L,$M924,'sys inv movment rpt'!$N:$N,AD$1)</f>
        <v>0</v>
      </c>
      <c r="AE924" s="86">
        <f>SUMIFS('sys inv movment rpt'!$M:$M,'sys inv movment rpt'!$L:$L,$M924,'sys inv movment rpt'!$N:$N,AE$1)</f>
        <v>0</v>
      </c>
      <c r="AF924" s="86">
        <f>SUMIFS('sys inv movment rpt'!$M:$M,'sys inv movment rpt'!$L:$L,$M924,'sys inv movment rpt'!$N:$N,AF$1)</f>
        <v>0</v>
      </c>
      <c r="AG924" s="86">
        <f>SUMIFS('sys inv movment rpt'!$M:$M,'sys inv movment rpt'!$L:$L,$M924,'sys inv movment rpt'!$N:$N,AG$1)</f>
        <v>0</v>
      </c>
      <c r="AH924" s="86">
        <f>SUMIFS('sys inv movment rpt'!$M:$M,'sys inv movment rpt'!$L:$L,$M924,'sys inv movment rpt'!$N:$N,AH$1)</f>
        <v>0</v>
      </c>
      <c r="AI924" s="86">
        <f>SUMIFS('sys inv movment rpt'!$M:$M,'sys inv movment rpt'!$L:$L,$M924,'sys inv movment rpt'!$N:$N,AI$1)</f>
        <v>0</v>
      </c>
      <c r="AJ924" s="86">
        <f>SUMIFS('sys inv movment rpt'!$M:$M,'sys inv movment rpt'!$L:$L,$M924,'sys inv movment rpt'!$N:$N,AJ$1)</f>
        <v>0</v>
      </c>
      <c r="AK924" s="86">
        <f>SUMIFS('sys inv movment rpt'!$M:$M,'sys inv movment rpt'!$L:$L,$M924,'sys inv movment rpt'!$N:$N,AK$1)</f>
        <v>0</v>
      </c>
      <c r="AL924" s="86">
        <f>SUMIFS('sys inv movment rpt'!$M:$M,'sys inv movment rpt'!$L:$L,$M924,'sys inv movment rpt'!$N:$N,AL$1)</f>
        <v>0</v>
      </c>
      <c r="AM924" s="86">
        <f>SUMIFS('sys inv movment rpt'!$M:$M,'sys inv movment rpt'!$L:$L,$M924,'sys inv movment rpt'!$N:$N,AM$1)</f>
        <v>0</v>
      </c>
      <c r="AN924" s="86">
        <f>SUMIFS('sys inv movment rpt'!$M:$M,'sys inv movment rpt'!$L:$L,$M924,'sys inv movment rpt'!$N:$N,AN$1)</f>
        <v>0</v>
      </c>
      <c r="AO924" s="86">
        <f>SUMIFS('sys inv movment rpt'!$M:$M,'sys inv movment rpt'!$L:$L,$M924,'sys inv movment rpt'!$N:$N,AO$1)</f>
        <v>0</v>
      </c>
      <c r="AP924" s="86">
        <f>SUMIFS('sys inv movment rpt'!$M:$M,'sys inv movment rpt'!$L:$L,$M924,'sys inv movment rpt'!$N:$N,AP$1)</f>
        <v>0</v>
      </c>
      <c r="AQ924" s="86">
        <f>SUMIFS('sys inv movment rpt'!$M:$M,'sys inv movment rpt'!$L:$L,$M924,'sys inv movment rpt'!$N:$N,AQ$1)</f>
        <v>0</v>
      </c>
      <c r="AR924" s="86">
        <f>SUMIFS('sys inv movment rpt'!$M:$M,'sys inv movment rpt'!$L:$L,$M924,'sys inv movment rpt'!$N:$N,AR$1)</f>
        <v>0</v>
      </c>
      <c r="AS924" s="86">
        <f>SUMIFS('sys inv movment rpt'!$M:$M,'sys inv movment rpt'!$L:$L,$M924,'sys inv movment rpt'!$N:$N,AS$1)</f>
        <v>0</v>
      </c>
      <c r="AT924" s="86">
        <f>SUMIFS('sys inv movment rpt'!$M:$M,'sys inv movment rpt'!$L:$L,$M924,'sys inv movment rpt'!$N:$N,AT$1)</f>
        <v>0</v>
      </c>
      <c r="AU924" s="86">
        <f>SUMIFS('sys inv movment rpt'!$M:$M,'sys inv movment rpt'!$L:$L,$M924,'sys inv movment rpt'!$N:$N,AU$1)</f>
        <v>0</v>
      </c>
      <c r="AV924" s="86">
        <f>SUMIFS('sys inv movment rpt'!$M:$M,'sys inv movment rpt'!$L:$L,$M924,'sys inv movment rpt'!$N:$N,AV$1)</f>
        <v>0</v>
      </c>
      <c r="AW924" s="87" t="str">
        <f>IFERROR(VLOOKUP(A924,'sys-backorder details'!E:U,17,0),"-")</f>
        <v>-</v>
      </c>
      <c r="AX924" s="87" t="str">
        <f>IF(K924&gt;1,VLOOKUP(A924,'settings-routing'!A:I,9,0),"")</f>
        <v/>
      </c>
    </row>
    <row r="925" ht="12.75" hidden="1" customHeight="1">
      <c r="A925" s="28" t="s">
        <v>1968</v>
      </c>
      <c r="B925" s="28" t="s">
        <v>1969</v>
      </c>
      <c r="C925" s="50">
        <f t="shared" si="2"/>
        <v>0</v>
      </c>
      <c r="D925" s="80">
        <f>SUMIF('Stocks 101-111'!$J:$J,'item dashboard'!A925,'Stocks 101-111'!K:K)</f>
        <v>0</v>
      </c>
      <c r="E925" s="80">
        <f>SUMIF('Stocks 101-111'!$J:$J,'item dashboard'!A925,'Stocks 101-111'!$L:$L)</f>
        <v>0</v>
      </c>
      <c r="F925" s="81">
        <f t="shared" si="3"/>
        <v>0</v>
      </c>
      <c r="G925" s="82">
        <f t="shared" si="4"/>
        <v>0</v>
      </c>
      <c r="H925" s="50">
        <f>SUMIFS('sys-backorder details'!$M:$M,'sys-backorder details'!$E:$E,'item dashboard'!A925,'sys-backorder details'!$V:$V,"")</f>
        <v>0</v>
      </c>
      <c r="I925" s="83">
        <f>SUMIF('settings-routing'!$I:$I,'item dashboard'!A925,'settings-routing'!$O:$O)</f>
        <v>0</v>
      </c>
      <c r="J925" s="50">
        <f>SUMIFS('sys-backorder details'!$M:$M,'sys-backorder details'!$E:$E,'item dashboard'!A925,'sys-backorder details'!$V:$V,"Call off")</f>
        <v>0</v>
      </c>
      <c r="K925" s="84">
        <f t="shared" si="5"/>
        <v>0</v>
      </c>
      <c r="L925" s="84">
        <f>SUMIF('Production Plan'!$E:$E,'item dashboard'!A925,'Production Plan'!$N:$N)</f>
        <v>0</v>
      </c>
      <c r="M925" s="85" t="str">
        <f t="shared" si="6"/>
        <v>B-L601-W30LEE-500 ml White Pntd Lee Oil Bottle</v>
      </c>
      <c r="N925" s="86">
        <f>SUMIFS('sys inv movment rpt'!$M:$M,'sys inv movment rpt'!$L:$L,$M925,'sys inv movment rpt'!$N:$N,N$1)</f>
        <v>0</v>
      </c>
      <c r="O925" s="86">
        <f>SUMIFS('sys inv movment rpt'!$M:$M,'sys inv movment rpt'!$L:$L,$M925,'sys inv movment rpt'!$N:$N,O$1)</f>
        <v>0</v>
      </c>
      <c r="P925" s="86">
        <f>SUMIFS('sys inv movment rpt'!$M:$M,'sys inv movment rpt'!$L:$L,$M925,'sys inv movment rpt'!$N:$N,P$1)</f>
        <v>0</v>
      </c>
      <c r="Q925" s="86">
        <f>SUMIFS('sys inv movment rpt'!$M:$M,'sys inv movment rpt'!$L:$L,$M925,'sys inv movment rpt'!$N:$N,Q$1)</f>
        <v>0</v>
      </c>
      <c r="R925" s="86">
        <f>SUMIFS('sys inv movment rpt'!$M:$M,'sys inv movment rpt'!$L:$L,$M925,'sys inv movment rpt'!$N:$N,R$1)</f>
        <v>0</v>
      </c>
      <c r="S925" s="86">
        <f>SUMIFS('sys inv movment rpt'!$M:$M,'sys inv movment rpt'!$L:$L,$M925,'sys inv movment rpt'!$N:$N,S$1)</f>
        <v>0</v>
      </c>
      <c r="T925" s="86">
        <f>SUMIFS('sys inv movment rpt'!$M:$M,'sys inv movment rpt'!$L:$L,$M925,'sys inv movment rpt'!$N:$N,T$1)</f>
        <v>0</v>
      </c>
      <c r="U925" s="86">
        <f>SUMIFS('sys inv movment rpt'!$M:$M,'sys inv movment rpt'!$L:$L,$M925,'sys inv movment rpt'!$N:$N,U$1)</f>
        <v>0</v>
      </c>
      <c r="V925" s="86">
        <f>SUMIFS('sys inv movment rpt'!$M:$M,'sys inv movment rpt'!$L:$L,$M925,'sys inv movment rpt'!$N:$N,V$1)</f>
        <v>0</v>
      </c>
      <c r="W925" s="86">
        <f>SUMIFS('sys inv movment rpt'!$M:$M,'sys inv movment rpt'!$L:$L,$M925,'sys inv movment rpt'!$N:$N,W$1)</f>
        <v>0</v>
      </c>
      <c r="X925" s="86">
        <f>SUMIFS('sys inv movment rpt'!$M:$M,'sys inv movment rpt'!$L:$L,$M925,'sys inv movment rpt'!$N:$N,X$1)</f>
        <v>0</v>
      </c>
      <c r="Y925" s="86">
        <f>SUMIFS('sys inv movment rpt'!$M:$M,'sys inv movment rpt'!$L:$L,$M925,'sys inv movment rpt'!$N:$N,Y$1)</f>
        <v>0</v>
      </c>
      <c r="Z925" s="86">
        <f>SUMIFS('sys inv movment rpt'!$M:$M,'sys inv movment rpt'!$L:$L,$M925,'sys inv movment rpt'!$N:$N,Z$1)</f>
        <v>0</v>
      </c>
      <c r="AA925" s="86">
        <f>SUMIFS('sys inv movment rpt'!$M:$M,'sys inv movment rpt'!$L:$L,$M925,'sys inv movment rpt'!$N:$N,AA$1)</f>
        <v>0</v>
      </c>
      <c r="AB925" s="86">
        <f>SUMIFS('sys inv movment rpt'!$M:$M,'sys inv movment rpt'!$L:$L,$M925,'sys inv movment rpt'!$N:$N,AB$1)</f>
        <v>0</v>
      </c>
      <c r="AC925" s="86">
        <f>SUMIFS('sys inv movment rpt'!$M:$M,'sys inv movment rpt'!$L:$L,$M925,'sys inv movment rpt'!$N:$N,AC$1)</f>
        <v>0</v>
      </c>
      <c r="AD925" s="86">
        <f>SUMIFS('sys inv movment rpt'!$M:$M,'sys inv movment rpt'!$L:$L,$M925,'sys inv movment rpt'!$N:$N,AD$1)</f>
        <v>0</v>
      </c>
      <c r="AE925" s="86">
        <f>SUMIFS('sys inv movment rpt'!$M:$M,'sys inv movment rpt'!$L:$L,$M925,'sys inv movment rpt'!$N:$N,AE$1)</f>
        <v>0</v>
      </c>
      <c r="AF925" s="86">
        <f>SUMIFS('sys inv movment rpt'!$M:$M,'sys inv movment rpt'!$L:$L,$M925,'sys inv movment rpt'!$N:$N,AF$1)</f>
        <v>0</v>
      </c>
      <c r="AG925" s="86">
        <f>SUMIFS('sys inv movment rpt'!$M:$M,'sys inv movment rpt'!$L:$L,$M925,'sys inv movment rpt'!$N:$N,AG$1)</f>
        <v>0</v>
      </c>
      <c r="AH925" s="86">
        <f>SUMIFS('sys inv movment rpt'!$M:$M,'sys inv movment rpt'!$L:$L,$M925,'sys inv movment rpt'!$N:$N,AH$1)</f>
        <v>0</v>
      </c>
      <c r="AI925" s="86">
        <f>SUMIFS('sys inv movment rpt'!$M:$M,'sys inv movment rpt'!$L:$L,$M925,'sys inv movment rpt'!$N:$N,AI$1)</f>
        <v>0</v>
      </c>
      <c r="AJ925" s="86">
        <f>SUMIFS('sys inv movment rpt'!$M:$M,'sys inv movment rpt'!$L:$L,$M925,'sys inv movment rpt'!$N:$N,AJ$1)</f>
        <v>0</v>
      </c>
      <c r="AK925" s="86">
        <f>SUMIFS('sys inv movment rpt'!$M:$M,'sys inv movment rpt'!$L:$L,$M925,'sys inv movment rpt'!$N:$N,AK$1)</f>
        <v>0</v>
      </c>
      <c r="AL925" s="86">
        <f>SUMIFS('sys inv movment rpt'!$M:$M,'sys inv movment rpt'!$L:$L,$M925,'sys inv movment rpt'!$N:$N,AL$1)</f>
        <v>0</v>
      </c>
      <c r="AM925" s="86">
        <f>SUMIFS('sys inv movment rpt'!$M:$M,'sys inv movment rpt'!$L:$L,$M925,'sys inv movment rpt'!$N:$N,AM$1)</f>
        <v>0</v>
      </c>
      <c r="AN925" s="86">
        <f>SUMIFS('sys inv movment rpt'!$M:$M,'sys inv movment rpt'!$L:$L,$M925,'sys inv movment rpt'!$N:$N,AN$1)</f>
        <v>0</v>
      </c>
      <c r="AO925" s="86">
        <f>SUMIFS('sys inv movment rpt'!$M:$M,'sys inv movment rpt'!$L:$L,$M925,'sys inv movment rpt'!$N:$N,AO$1)</f>
        <v>0</v>
      </c>
      <c r="AP925" s="86">
        <f>SUMIFS('sys inv movment rpt'!$M:$M,'sys inv movment rpt'!$L:$L,$M925,'sys inv movment rpt'!$N:$N,AP$1)</f>
        <v>0</v>
      </c>
      <c r="AQ925" s="86">
        <f>SUMIFS('sys inv movment rpt'!$M:$M,'sys inv movment rpt'!$L:$L,$M925,'sys inv movment rpt'!$N:$N,AQ$1)</f>
        <v>0</v>
      </c>
      <c r="AR925" s="86">
        <f>SUMIFS('sys inv movment rpt'!$M:$M,'sys inv movment rpt'!$L:$L,$M925,'sys inv movment rpt'!$N:$N,AR$1)</f>
        <v>0</v>
      </c>
      <c r="AS925" s="86">
        <f>SUMIFS('sys inv movment rpt'!$M:$M,'sys inv movment rpt'!$L:$L,$M925,'sys inv movment rpt'!$N:$N,AS$1)</f>
        <v>0</v>
      </c>
      <c r="AT925" s="86">
        <f>SUMIFS('sys inv movment rpt'!$M:$M,'sys inv movment rpt'!$L:$L,$M925,'sys inv movment rpt'!$N:$N,AT$1)</f>
        <v>0</v>
      </c>
      <c r="AU925" s="86">
        <f>SUMIFS('sys inv movment rpt'!$M:$M,'sys inv movment rpt'!$L:$L,$M925,'sys inv movment rpt'!$N:$N,AU$1)</f>
        <v>0</v>
      </c>
      <c r="AV925" s="86">
        <f>SUMIFS('sys inv movment rpt'!$M:$M,'sys inv movment rpt'!$L:$L,$M925,'sys inv movment rpt'!$N:$N,AV$1)</f>
        <v>0</v>
      </c>
      <c r="AW925" s="87" t="str">
        <f>IFERROR(VLOOKUP(A925,'sys-backorder details'!E:U,17,0),"-")</f>
        <v>-</v>
      </c>
      <c r="AX925" s="87" t="str">
        <f>IF(K925&gt;1,VLOOKUP(A925,'settings-routing'!A:I,9,0),"")</f>
        <v/>
      </c>
    </row>
    <row r="926" ht="12.75" hidden="1" customHeight="1">
      <c r="A926" s="50" t="s">
        <v>1970</v>
      </c>
      <c r="B926" s="50" t="s">
        <v>1971</v>
      </c>
      <c r="C926" s="50">
        <f t="shared" si="2"/>
        <v>0</v>
      </c>
      <c r="D926" s="80">
        <f>SUMIF('Stocks 101-111'!$J:$J,'item dashboard'!A926,'Stocks 101-111'!K:K)</f>
        <v>0</v>
      </c>
      <c r="E926" s="80">
        <f>SUMIF('Stocks 101-111'!$J:$J,'item dashboard'!A926,'Stocks 101-111'!$L:$L)</f>
        <v>0</v>
      </c>
      <c r="F926" s="81">
        <f t="shared" si="3"/>
        <v>0</v>
      </c>
      <c r="G926" s="82">
        <f t="shared" si="4"/>
        <v>0</v>
      </c>
      <c r="H926" s="50">
        <f>SUMIFS('sys-backorder details'!$M:$M,'sys-backorder details'!$E:$E,'item dashboard'!A926,'sys-backorder details'!$V:$V,"")</f>
        <v>0</v>
      </c>
      <c r="I926" s="83">
        <f>SUMIF('settings-routing'!$I:$I,'item dashboard'!A926,'settings-routing'!$O:$O)</f>
        <v>0</v>
      </c>
      <c r="J926" s="50">
        <f>SUMIFS('sys-backorder details'!$M:$M,'sys-backorder details'!$E:$E,'item dashboard'!A926,'sys-backorder details'!$V:$V,"Call off")</f>
        <v>0</v>
      </c>
      <c r="K926" s="84">
        <f t="shared" si="5"/>
        <v>0</v>
      </c>
      <c r="L926" s="84">
        <f>SUMIF('Production Plan'!$E:$E,'item dashboard'!A926,'Production Plan'!$N:$N)</f>
        <v>0</v>
      </c>
      <c r="M926" s="85" t="str">
        <f t="shared" si="6"/>
        <v>B-L601-Y30-500ml Yellow Bottle</v>
      </c>
      <c r="N926" s="86">
        <f>SUMIFS('sys inv movment rpt'!$M:$M,'sys inv movment rpt'!$L:$L,$M926,'sys inv movment rpt'!$N:$N,N$1)</f>
        <v>0</v>
      </c>
      <c r="O926" s="86">
        <f>SUMIFS('sys inv movment rpt'!$M:$M,'sys inv movment rpt'!$L:$L,$M926,'sys inv movment rpt'!$N:$N,O$1)</f>
        <v>0</v>
      </c>
      <c r="P926" s="86">
        <f>SUMIFS('sys inv movment rpt'!$M:$M,'sys inv movment rpt'!$L:$L,$M926,'sys inv movment rpt'!$N:$N,P$1)</f>
        <v>0</v>
      </c>
      <c r="Q926" s="86">
        <f>SUMIFS('sys inv movment rpt'!$M:$M,'sys inv movment rpt'!$L:$L,$M926,'sys inv movment rpt'!$N:$N,Q$1)</f>
        <v>0</v>
      </c>
      <c r="R926" s="86">
        <f>SUMIFS('sys inv movment rpt'!$M:$M,'sys inv movment rpt'!$L:$L,$M926,'sys inv movment rpt'!$N:$N,R$1)</f>
        <v>0</v>
      </c>
      <c r="S926" s="86">
        <f>SUMIFS('sys inv movment rpt'!$M:$M,'sys inv movment rpt'!$L:$L,$M926,'sys inv movment rpt'!$N:$N,S$1)</f>
        <v>0</v>
      </c>
      <c r="T926" s="86">
        <f>SUMIFS('sys inv movment rpt'!$M:$M,'sys inv movment rpt'!$L:$L,$M926,'sys inv movment rpt'!$N:$N,T$1)</f>
        <v>0</v>
      </c>
      <c r="U926" s="86">
        <f>SUMIFS('sys inv movment rpt'!$M:$M,'sys inv movment rpt'!$L:$L,$M926,'sys inv movment rpt'!$N:$N,U$1)</f>
        <v>0</v>
      </c>
      <c r="V926" s="86">
        <f>SUMIFS('sys inv movment rpt'!$M:$M,'sys inv movment rpt'!$L:$L,$M926,'sys inv movment rpt'!$N:$N,V$1)</f>
        <v>0</v>
      </c>
      <c r="W926" s="86">
        <f>SUMIFS('sys inv movment rpt'!$M:$M,'sys inv movment rpt'!$L:$L,$M926,'sys inv movment rpt'!$N:$N,W$1)</f>
        <v>0</v>
      </c>
      <c r="X926" s="86">
        <f>SUMIFS('sys inv movment rpt'!$M:$M,'sys inv movment rpt'!$L:$L,$M926,'sys inv movment rpt'!$N:$N,X$1)</f>
        <v>0</v>
      </c>
      <c r="Y926" s="86">
        <f>SUMIFS('sys inv movment rpt'!$M:$M,'sys inv movment rpt'!$L:$L,$M926,'sys inv movment rpt'!$N:$N,Y$1)</f>
        <v>0</v>
      </c>
      <c r="Z926" s="86">
        <f>SUMIFS('sys inv movment rpt'!$M:$M,'sys inv movment rpt'!$L:$L,$M926,'sys inv movment rpt'!$N:$N,Z$1)</f>
        <v>0</v>
      </c>
      <c r="AA926" s="86">
        <f>SUMIFS('sys inv movment rpt'!$M:$M,'sys inv movment rpt'!$L:$L,$M926,'sys inv movment rpt'!$N:$N,AA$1)</f>
        <v>0</v>
      </c>
      <c r="AB926" s="86">
        <f>SUMIFS('sys inv movment rpt'!$M:$M,'sys inv movment rpt'!$L:$L,$M926,'sys inv movment rpt'!$N:$N,AB$1)</f>
        <v>0</v>
      </c>
      <c r="AC926" s="86">
        <f>SUMIFS('sys inv movment rpt'!$M:$M,'sys inv movment rpt'!$L:$L,$M926,'sys inv movment rpt'!$N:$N,AC$1)</f>
        <v>0</v>
      </c>
      <c r="AD926" s="86">
        <f>SUMIFS('sys inv movment rpt'!$M:$M,'sys inv movment rpt'!$L:$L,$M926,'sys inv movment rpt'!$N:$N,AD$1)</f>
        <v>0</v>
      </c>
      <c r="AE926" s="86">
        <f>SUMIFS('sys inv movment rpt'!$M:$M,'sys inv movment rpt'!$L:$L,$M926,'sys inv movment rpt'!$N:$N,AE$1)</f>
        <v>0</v>
      </c>
      <c r="AF926" s="86">
        <f>SUMIFS('sys inv movment rpt'!$M:$M,'sys inv movment rpt'!$L:$L,$M926,'sys inv movment rpt'!$N:$N,AF$1)</f>
        <v>0</v>
      </c>
      <c r="AG926" s="86">
        <f>SUMIFS('sys inv movment rpt'!$M:$M,'sys inv movment rpt'!$L:$L,$M926,'sys inv movment rpt'!$N:$N,AG$1)</f>
        <v>0</v>
      </c>
      <c r="AH926" s="86">
        <f>SUMIFS('sys inv movment rpt'!$M:$M,'sys inv movment rpt'!$L:$L,$M926,'sys inv movment rpt'!$N:$N,AH$1)</f>
        <v>0</v>
      </c>
      <c r="AI926" s="86">
        <f>SUMIFS('sys inv movment rpt'!$M:$M,'sys inv movment rpt'!$L:$L,$M926,'sys inv movment rpt'!$N:$N,AI$1)</f>
        <v>0</v>
      </c>
      <c r="AJ926" s="86">
        <f>SUMIFS('sys inv movment rpt'!$M:$M,'sys inv movment rpt'!$L:$L,$M926,'sys inv movment rpt'!$N:$N,AJ$1)</f>
        <v>0</v>
      </c>
      <c r="AK926" s="86">
        <f>SUMIFS('sys inv movment rpt'!$M:$M,'sys inv movment rpt'!$L:$L,$M926,'sys inv movment rpt'!$N:$N,AK$1)</f>
        <v>0</v>
      </c>
      <c r="AL926" s="86">
        <f>SUMIFS('sys inv movment rpt'!$M:$M,'sys inv movment rpt'!$L:$L,$M926,'sys inv movment rpt'!$N:$N,AL$1)</f>
        <v>0</v>
      </c>
      <c r="AM926" s="86">
        <f>SUMIFS('sys inv movment rpt'!$M:$M,'sys inv movment rpt'!$L:$L,$M926,'sys inv movment rpt'!$N:$N,AM$1)</f>
        <v>0</v>
      </c>
      <c r="AN926" s="86">
        <f>SUMIFS('sys inv movment rpt'!$M:$M,'sys inv movment rpt'!$L:$L,$M926,'sys inv movment rpt'!$N:$N,AN$1)</f>
        <v>0</v>
      </c>
      <c r="AO926" s="86">
        <f>SUMIFS('sys inv movment rpt'!$M:$M,'sys inv movment rpt'!$L:$L,$M926,'sys inv movment rpt'!$N:$N,AO$1)</f>
        <v>0</v>
      </c>
      <c r="AP926" s="86">
        <f>SUMIFS('sys inv movment rpt'!$M:$M,'sys inv movment rpt'!$L:$L,$M926,'sys inv movment rpt'!$N:$N,AP$1)</f>
        <v>0</v>
      </c>
      <c r="AQ926" s="86">
        <f>SUMIFS('sys inv movment rpt'!$M:$M,'sys inv movment rpt'!$L:$L,$M926,'sys inv movment rpt'!$N:$N,AQ$1)</f>
        <v>0</v>
      </c>
      <c r="AR926" s="86">
        <f>SUMIFS('sys inv movment rpt'!$M:$M,'sys inv movment rpt'!$L:$L,$M926,'sys inv movment rpt'!$N:$N,AR$1)</f>
        <v>0</v>
      </c>
      <c r="AS926" s="86">
        <f>SUMIFS('sys inv movment rpt'!$M:$M,'sys inv movment rpt'!$L:$L,$M926,'sys inv movment rpt'!$N:$N,AS$1)</f>
        <v>0</v>
      </c>
      <c r="AT926" s="86">
        <f>SUMIFS('sys inv movment rpt'!$M:$M,'sys inv movment rpt'!$L:$L,$M926,'sys inv movment rpt'!$N:$N,AT$1)</f>
        <v>0</v>
      </c>
      <c r="AU926" s="86">
        <f>SUMIFS('sys inv movment rpt'!$M:$M,'sys inv movment rpt'!$L:$L,$M926,'sys inv movment rpt'!$N:$N,AU$1)</f>
        <v>0</v>
      </c>
      <c r="AV926" s="86">
        <f>SUMIFS('sys inv movment rpt'!$M:$M,'sys inv movment rpt'!$L:$L,$M926,'sys inv movment rpt'!$N:$N,AV$1)</f>
        <v>0</v>
      </c>
      <c r="AW926" s="87" t="str">
        <f>IFERROR(VLOOKUP(A926,'sys-backorder details'!E:U,17,0),"-")</f>
        <v>-</v>
      </c>
      <c r="AX926" s="87" t="str">
        <f>IF(K926&gt;1,VLOOKUP(A926,'settings-routing'!A:I,9,0),"")</f>
        <v/>
      </c>
    </row>
    <row r="927" ht="12.75" hidden="1" customHeight="1">
      <c r="A927" s="50" t="s">
        <v>1972</v>
      </c>
      <c r="B927" s="50" t="s">
        <v>1973</v>
      </c>
      <c r="C927" s="50">
        <f t="shared" si="2"/>
        <v>0</v>
      </c>
      <c r="D927" s="80">
        <f>SUMIF('Stocks 101-111'!$J:$J,'item dashboard'!A927,'Stocks 101-111'!K:K)</f>
        <v>0</v>
      </c>
      <c r="E927" s="80">
        <f>SUMIF('Stocks 101-111'!$J:$J,'item dashboard'!A927,'Stocks 101-111'!$L:$L)</f>
        <v>0</v>
      </c>
      <c r="F927" s="81">
        <f t="shared" si="3"/>
        <v>0</v>
      </c>
      <c r="G927" s="82">
        <f t="shared" si="4"/>
        <v>0.08571428571</v>
      </c>
      <c r="H927" s="50">
        <f>SUMIFS('sys-backorder details'!$M:$M,'sys-backorder details'!$E:$E,'item dashboard'!A927,'sys-backorder details'!$V:$V,"")</f>
        <v>0</v>
      </c>
      <c r="I927" s="83">
        <f>SUMIF('settings-routing'!$I:$I,'item dashboard'!A927,'settings-routing'!$O:$O)</f>
        <v>0</v>
      </c>
      <c r="J927" s="50">
        <f>SUMIFS('sys-backorder details'!$M:$M,'sys-backorder details'!$E:$E,'item dashboard'!A927,'sys-backorder details'!$V:$V,"Call off")</f>
        <v>0</v>
      </c>
      <c r="K927" s="84">
        <f t="shared" si="5"/>
        <v>0</v>
      </c>
      <c r="L927" s="84">
        <f>SUMIF('Production Plan'!$E:$E,'item dashboard'!A927,'Production Plan'!$N:$N)</f>
        <v>0</v>
      </c>
      <c r="M927" s="85" t="str">
        <f t="shared" si="6"/>
        <v>B-L601-Y30NURO-500 ml Yellow Pntd Nuro Hair Oil Bottle</v>
      </c>
      <c r="N927" s="86">
        <f>SUMIFS('sys inv movment rpt'!$M:$M,'sys inv movment rpt'!$L:$L,$M927,'sys inv movment rpt'!$N:$N,N$1)</f>
        <v>5472</v>
      </c>
      <c r="O927" s="86">
        <f>SUMIFS('sys inv movment rpt'!$M:$M,'sys inv movment rpt'!$L:$L,$M927,'sys inv movment rpt'!$N:$N,O$1)</f>
        <v>0</v>
      </c>
      <c r="P927" s="86">
        <f>SUMIFS('sys inv movment rpt'!$M:$M,'sys inv movment rpt'!$L:$L,$M927,'sys inv movment rpt'!$N:$N,P$1)</f>
        <v>0</v>
      </c>
      <c r="Q927" s="86">
        <f>SUMIFS('sys inv movment rpt'!$M:$M,'sys inv movment rpt'!$L:$L,$M927,'sys inv movment rpt'!$N:$N,Q$1)</f>
        <v>0</v>
      </c>
      <c r="R927" s="86">
        <f>SUMIFS('sys inv movment rpt'!$M:$M,'sys inv movment rpt'!$L:$L,$M927,'sys inv movment rpt'!$N:$N,R$1)</f>
        <v>17280</v>
      </c>
      <c r="S927" s="86">
        <f>SUMIFS('sys inv movment rpt'!$M:$M,'sys inv movment rpt'!$L:$L,$M927,'sys inv movment rpt'!$N:$N,S$1)</f>
        <v>0</v>
      </c>
      <c r="T927" s="86">
        <f>SUMIFS('sys inv movment rpt'!$M:$M,'sys inv movment rpt'!$L:$L,$M927,'sys inv movment rpt'!$N:$N,T$1)</f>
        <v>0</v>
      </c>
      <c r="U927" s="86">
        <f>SUMIFS('sys inv movment rpt'!$M:$M,'sys inv movment rpt'!$L:$L,$M927,'sys inv movment rpt'!$N:$N,U$1)</f>
        <v>0</v>
      </c>
      <c r="V927" s="86">
        <f>SUMIFS('sys inv movment rpt'!$M:$M,'sys inv movment rpt'!$L:$L,$M927,'sys inv movment rpt'!$N:$N,V$1)</f>
        <v>0</v>
      </c>
      <c r="W927" s="86">
        <f>SUMIFS('sys inv movment rpt'!$M:$M,'sys inv movment rpt'!$L:$L,$M927,'sys inv movment rpt'!$N:$N,W$1)</f>
        <v>0</v>
      </c>
      <c r="X927" s="86">
        <f>SUMIFS('sys inv movment rpt'!$M:$M,'sys inv movment rpt'!$L:$L,$M927,'sys inv movment rpt'!$N:$N,X$1)</f>
        <v>0</v>
      </c>
      <c r="Y927" s="86">
        <f>SUMIFS('sys inv movment rpt'!$M:$M,'sys inv movment rpt'!$L:$L,$M927,'sys inv movment rpt'!$N:$N,Y$1)</f>
        <v>0</v>
      </c>
      <c r="Z927" s="86">
        <f>SUMIFS('sys inv movment rpt'!$M:$M,'sys inv movment rpt'!$L:$L,$M927,'sys inv movment rpt'!$N:$N,Z$1)</f>
        <v>0</v>
      </c>
      <c r="AA927" s="86">
        <f>SUMIFS('sys inv movment rpt'!$M:$M,'sys inv movment rpt'!$L:$L,$M927,'sys inv movment rpt'!$N:$N,AA$1)</f>
        <v>0</v>
      </c>
      <c r="AB927" s="86">
        <f>SUMIFS('sys inv movment rpt'!$M:$M,'sys inv movment rpt'!$L:$L,$M927,'sys inv movment rpt'!$N:$N,AB$1)</f>
        <v>0</v>
      </c>
      <c r="AC927" s="86">
        <f>SUMIFS('sys inv movment rpt'!$M:$M,'sys inv movment rpt'!$L:$L,$M927,'sys inv movment rpt'!$N:$N,AC$1)</f>
        <v>0</v>
      </c>
      <c r="AD927" s="86">
        <f>SUMIFS('sys inv movment rpt'!$M:$M,'sys inv movment rpt'!$L:$L,$M927,'sys inv movment rpt'!$N:$N,AD$1)</f>
        <v>0</v>
      </c>
      <c r="AE927" s="86">
        <f>SUMIFS('sys inv movment rpt'!$M:$M,'sys inv movment rpt'!$L:$L,$M927,'sys inv movment rpt'!$N:$N,AE$1)</f>
        <v>0</v>
      </c>
      <c r="AF927" s="86">
        <f>SUMIFS('sys inv movment rpt'!$M:$M,'sys inv movment rpt'!$L:$L,$M927,'sys inv movment rpt'!$N:$N,AF$1)</f>
        <v>0</v>
      </c>
      <c r="AG927" s="86">
        <f>SUMIFS('sys inv movment rpt'!$M:$M,'sys inv movment rpt'!$L:$L,$M927,'sys inv movment rpt'!$N:$N,AG$1)</f>
        <v>0</v>
      </c>
      <c r="AH927" s="86">
        <f>SUMIFS('sys inv movment rpt'!$M:$M,'sys inv movment rpt'!$L:$L,$M927,'sys inv movment rpt'!$N:$N,AH$1)</f>
        <v>0</v>
      </c>
      <c r="AI927" s="86">
        <f>SUMIFS('sys inv movment rpt'!$M:$M,'sys inv movment rpt'!$L:$L,$M927,'sys inv movment rpt'!$N:$N,AI$1)</f>
        <v>0</v>
      </c>
      <c r="AJ927" s="86">
        <f>SUMIFS('sys inv movment rpt'!$M:$M,'sys inv movment rpt'!$L:$L,$M927,'sys inv movment rpt'!$N:$N,AJ$1)</f>
        <v>7776</v>
      </c>
      <c r="AK927" s="86">
        <f>SUMIFS('sys inv movment rpt'!$M:$M,'sys inv movment rpt'!$L:$L,$M927,'sys inv movment rpt'!$N:$N,AK$1)</f>
        <v>0</v>
      </c>
      <c r="AL927" s="86">
        <f>SUMIFS('sys inv movment rpt'!$M:$M,'sys inv movment rpt'!$L:$L,$M927,'sys inv movment rpt'!$N:$N,AL$1)</f>
        <v>0</v>
      </c>
      <c r="AM927" s="86">
        <f>SUMIFS('sys inv movment rpt'!$M:$M,'sys inv movment rpt'!$L:$L,$M927,'sys inv movment rpt'!$N:$N,AM$1)</f>
        <v>0</v>
      </c>
      <c r="AN927" s="86">
        <f>SUMIFS('sys inv movment rpt'!$M:$M,'sys inv movment rpt'!$L:$L,$M927,'sys inv movment rpt'!$N:$N,AN$1)</f>
        <v>0</v>
      </c>
      <c r="AO927" s="86">
        <f>SUMIFS('sys inv movment rpt'!$M:$M,'sys inv movment rpt'!$L:$L,$M927,'sys inv movment rpt'!$N:$N,AO$1)</f>
        <v>0</v>
      </c>
      <c r="AP927" s="86">
        <f>SUMIFS('sys inv movment rpt'!$M:$M,'sys inv movment rpt'!$L:$L,$M927,'sys inv movment rpt'!$N:$N,AP$1)</f>
        <v>0</v>
      </c>
      <c r="AQ927" s="86">
        <f>SUMIFS('sys inv movment rpt'!$M:$M,'sys inv movment rpt'!$L:$L,$M927,'sys inv movment rpt'!$N:$N,AQ$1)</f>
        <v>0</v>
      </c>
      <c r="AR927" s="86">
        <f>SUMIFS('sys inv movment rpt'!$M:$M,'sys inv movment rpt'!$L:$L,$M927,'sys inv movment rpt'!$N:$N,AR$1)</f>
        <v>0</v>
      </c>
      <c r="AS927" s="86">
        <f>SUMIFS('sys inv movment rpt'!$M:$M,'sys inv movment rpt'!$L:$L,$M927,'sys inv movment rpt'!$N:$N,AS$1)</f>
        <v>0</v>
      </c>
      <c r="AT927" s="86">
        <f>SUMIFS('sys inv movment rpt'!$M:$M,'sys inv movment rpt'!$L:$L,$M927,'sys inv movment rpt'!$N:$N,AT$1)</f>
        <v>0</v>
      </c>
      <c r="AU927" s="86">
        <f>SUMIFS('sys inv movment rpt'!$M:$M,'sys inv movment rpt'!$L:$L,$M927,'sys inv movment rpt'!$N:$N,AU$1)</f>
        <v>0</v>
      </c>
      <c r="AV927" s="86">
        <f>SUMIFS('sys inv movment rpt'!$M:$M,'sys inv movment rpt'!$L:$L,$M927,'sys inv movment rpt'!$N:$N,AV$1)</f>
        <v>0</v>
      </c>
      <c r="AW927" s="87" t="str">
        <f>IFERROR(VLOOKUP(A927,'sys-backorder details'!E:U,17,0),"-")</f>
        <v>-</v>
      </c>
      <c r="AX927" s="87" t="str">
        <f>IF(K927&gt;1,VLOOKUP(A927,'settings-routing'!A:I,9,0),"")</f>
        <v/>
      </c>
    </row>
    <row r="928" ht="12.75" hidden="1" customHeight="1">
      <c r="A928" s="50" t="s">
        <v>1974</v>
      </c>
      <c r="B928" s="50" t="s">
        <v>1975</v>
      </c>
      <c r="C928" s="50">
        <f t="shared" si="2"/>
        <v>0</v>
      </c>
      <c r="D928" s="80">
        <f>SUMIF('Stocks 101-111'!$J:$J,'item dashboard'!A928,'Stocks 101-111'!K:K)</f>
        <v>0</v>
      </c>
      <c r="E928" s="80">
        <f>SUMIF('Stocks 101-111'!$J:$J,'item dashboard'!A928,'Stocks 101-111'!$L:$L)</f>
        <v>0</v>
      </c>
      <c r="F928" s="81">
        <f t="shared" si="3"/>
        <v>0</v>
      </c>
      <c r="G928" s="82">
        <f t="shared" si="4"/>
        <v>0</v>
      </c>
      <c r="H928" s="50">
        <f>SUMIFS('sys-backorder details'!$M:$M,'sys-backorder details'!$E:$E,'item dashboard'!A928,'sys-backorder details'!$V:$V,"")</f>
        <v>0</v>
      </c>
      <c r="I928" s="83">
        <f>SUMIF('settings-routing'!$I:$I,'item dashboard'!A928,'settings-routing'!$O:$O)</f>
        <v>0</v>
      </c>
      <c r="J928" s="50">
        <f>SUMIFS('sys-backorder details'!$M:$M,'sys-backorder details'!$E:$E,'item dashboard'!A928,'sys-backorder details'!$V:$V,"Call off")</f>
        <v>0</v>
      </c>
      <c r="K928" s="84">
        <f t="shared" si="5"/>
        <v>0</v>
      </c>
      <c r="L928" s="84">
        <f>SUMIF('Production Plan'!$E:$E,'item dashboard'!A928,'Production Plan'!$N:$N)</f>
        <v>0</v>
      </c>
      <c r="M928" s="85" t="str">
        <f t="shared" si="6"/>
        <v>B-L601-Y30POL-500 ml Yellow Pntd Polmerk Glue Bottle</v>
      </c>
      <c r="N928" s="86">
        <f>SUMIFS('sys inv movment rpt'!$M:$M,'sys inv movment rpt'!$L:$L,$M928,'sys inv movment rpt'!$N:$N,N$1)</f>
        <v>0</v>
      </c>
      <c r="O928" s="86">
        <f>SUMIFS('sys inv movment rpt'!$M:$M,'sys inv movment rpt'!$L:$L,$M928,'sys inv movment rpt'!$N:$N,O$1)</f>
        <v>0</v>
      </c>
      <c r="P928" s="86">
        <f>SUMIFS('sys inv movment rpt'!$M:$M,'sys inv movment rpt'!$L:$L,$M928,'sys inv movment rpt'!$N:$N,P$1)</f>
        <v>0</v>
      </c>
      <c r="Q928" s="86">
        <f>SUMIFS('sys inv movment rpt'!$M:$M,'sys inv movment rpt'!$L:$L,$M928,'sys inv movment rpt'!$N:$N,Q$1)</f>
        <v>0</v>
      </c>
      <c r="R928" s="86">
        <f>SUMIFS('sys inv movment rpt'!$M:$M,'sys inv movment rpt'!$L:$L,$M928,'sys inv movment rpt'!$N:$N,R$1)</f>
        <v>0</v>
      </c>
      <c r="S928" s="86">
        <f>SUMIFS('sys inv movment rpt'!$M:$M,'sys inv movment rpt'!$L:$L,$M928,'sys inv movment rpt'!$N:$N,S$1)</f>
        <v>0</v>
      </c>
      <c r="T928" s="86">
        <f>SUMIFS('sys inv movment rpt'!$M:$M,'sys inv movment rpt'!$L:$L,$M928,'sys inv movment rpt'!$N:$N,T$1)</f>
        <v>0</v>
      </c>
      <c r="U928" s="86">
        <f>SUMIFS('sys inv movment rpt'!$M:$M,'sys inv movment rpt'!$L:$L,$M928,'sys inv movment rpt'!$N:$N,U$1)</f>
        <v>0</v>
      </c>
      <c r="V928" s="86">
        <f>SUMIFS('sys inv movment rpt'!$M:$M,'sys inv movment rpt'!$L:$L,$M928,'sys inv movment rpt'!$N:$N,V$1)</f>
        <v>0</v>
      </c>
      <c r="W928" s="86">
        <f>SUMIFS('sys inv movment rpt'!$M:$M,'sys inv movment rpt'!$L:$L,$M928,'sys inv movment rpt'!$N:$N,W$1)</f>
        <v>0</v>
      </c>
      <c r="X928" s="86">
        <f>SUMIFS('sys inv movment rpt'!$M:$M,'sys inv movment rpt'!$L:$L,$M928,'sys inv movment rpt'!$N:$N,X$1)</f>
        <v>0</v>
      </c>
      <c r="Y928" s="86">
        <f>SUMIFS('sys inv movment rpt'!$M:$M,'sys inv movment rpt'!$L:$L,$M928,'sys inv movment rpt'!$N:$N,Y$1)</f>
        <v>0</v>
      </c>
      <c r="Z928" s="86">
        <f>SUMIFS('sys inv movment rpt'!$M:$M,'sys inv movment rpt'!$L:$L,$M928,'sys inv movment rpt'!$N:$N,Z$1)</f>
        <v>0</v>
      </c>
      <c r="AA928" s="86">
        <f>SUMIFS('sys inv movment rpt'!$M:$M,'sys inv movment rpt'!$L:$L,$M928,'sys inv movment rpt'!$N:$N,AA$1)</f>
        <v>0</v>
      </c>
      <c r="AB928" s="86">
        <f>SUMIFS('sys inv movment rpt'!$M:$M,'sys inv movment rpt'!$L:$L,$M928,'sys inv movment rpt'!$N:$N,AB$1)</f>
        <v>0</v>
      </c>
      <c r="AC928" s="86">
        <f>SUMIFS('sys inv movment rpt'!$M:$M,'sys inv movment rpt'!$L:$L,$M928,'sys inv movment rpt'!$N:$N,AC$1)</f>
        <v>0</v>
      </c>
      <c r="AD928" s="86">
        <f>SUMIFS('sys inv movment rpt'!$M:$M,'sys inv movment rpt'!$L:$L,$M928,'sys inv movment rpt'!$N:$N,AD$1)</f>
        <v>0</v>
      </c>
      <c r="AE928" s="86">
        <f>SUMIFS('sys inv movment rpt'!$M:$M,'sys inv movment rpt'!$L:$L,$M928,'sys inv movment rpt'!$N:$N,AE$1)</f>
        <v>0</v>
      </c>
      <c r="AF928" s="86">
        <f>SUMIFS('sys inv movment rpt'!$M:$M,'sys inv movment rpt'!$L:$L,$M928,'sys inv movment rpt'!$N:$N,AF$1)</f>
        <v>0</v>
      </c>
      <c r="AG928" s="86">
        <f>SUMIFS('sys inv movment rpt'!$M:$M,'sys inv movment rpt'!$L:$L,$M928,'sys inv movment rpt'!$N:$N,AG$1)</f>
        <v>0</v>
      </c>
      <c r="AH928" s="86">
        <f>SUMIFS('sys inv movment rpt'!$M:$M,'sys inv movment rpt'!$L:$L,$M928,'sys inv movment rpt'!$N:$N,AH$1)</f>
        <v>0</v>
      </c>
      <c r="AI928" s="86">
        <f>SUMIFS('sys inv movment rpt'!$M:$M,'sys inv movment rpt'!$L:$L,$M928,'sys inv movment rpt'!$N:$N,AI$1)</f>
        <v>0</v>
      </c>
      <c r="AJ928" s="86">
        <f>SUMIFS('sys inv movment rpt'!$M:$M,'sys inv movment rpt'!$L:$L,$M928,'sys inv movment rpt'!$N:$N,AJ$1)</f>
        <v>0</v>
      </c>
      <c r="AK928" s="86">
        <f>SUMIFS('sys inv movment rpt'!$M:$M,'sys inv movment rpt'!$L:$L,$M928,'sys inv movment rpt'!$N:$N,AK$1)</f>
        <v>0</v>
      </c>
      <c r="AL928" s="86">
        <f>SUMIFS('sys inv movment rpt'!$M:$M,'sys inv movment rpt'!$L:$L,$M928,'sys inv movment rpt'!$N:$N,AL$1)</f>
        <v>0</v>
      </c>
      <c r="AM928" s="86">
        <f>SUMIFS('sys inv movment rpt'!$M:$M,'sys inv movment rpt'!$L:$L,$M928,'sys inv movment rpt'!$N:$N,AM$1)</f>
        <v>0</v>
      </c>
      <c r="AN928" s="86">
        <f>SUMIFS('sys inv movment rpt'!$M:$M,'sys inv movment rpt'!$L:$L,$M928,'sys inv movment rpt'!$N:$N,AN$1)</f>
        <v>0</v>
      </c>
      <c r="AO928" s="86">
        <f>SUMIFS('sys inv movment rpt'!$M:$M,'sys inv movment rpt'!$L:$L,$M928,'sys inv movment rpt'!$N:$N,AO$1)</f>
        <v>0</v>
      </c>
      <c r="AP928" s="86">
        <f>SUMIFS('sys inv movment rpt'!$M:$M,'sys inv movment rpt'!$L:$L,$M928,'sys inv movment rpt'!$N:$N,AP$1)</f>
        <v>0</v>
      </c>
      <c r="AQ928" s="86">
        <f>SUMIFS('sys inv movment rpt'!$M:$M,'sys inv movment rpt'!$L:$L,$M928,'sys inv movment rpt'!$N:$N,AQ$1)</f>
        <v>0</v>
      </c>
      <c r="AR928" s="86">
        <f>SUMIFS('sys inv movment rpt'!$M:$M,'sys inv movment rpt'!$L:$L,$M928,'sys inv movment rpt'!$N:$N,AR$1)</f>
        <v>0</v>
      </c>
      <c r="AS928" s="86">
        <f>SUMIFS('sys inv movment rpt'!$M:$M,'sys inv movment rpt'!$L:$L,$M928,'sys inv movment rpt'!$N:$N,AS$1)</f>
        <v>0</v>
      </c>
      <c r="AT928" s="86">
        <f>SUMIFS('sys inv movment rpt'!$M:$M,'sys inv movment rpt'!$L:$L,$M928,'sys inv movment rpt'!$N:$N,AT$1)</f>
        <v>0</v>
      </c>
      <c r="AU928" s="86">
        <f>SUMIFS('sys inv movment rpt'!$M:$M,'sys inv movment rpt'!$L:$L,$M928,'sys inv movment rpt'!$N:$N,AU$1)</f>
        <v>0</v>
      </c>
      <c r="AV928" s="86">
        <f>SUMIFS('sys inv movment rpt'!$M:$M,'sys inv movment rpt'!$L:$L,$M928,'sys inv movment rpt'!$N:$N,AV$1)</f>
        <v>0</v>
      </c>
      <c r="AW928" s="87" t="str">
        <f>IFERROR(VLOOKUP(A928,'sys-backorder details'!E:U,17,0),"-")</f>
        <v>-</v>
      </c>
      <c r="AX928" s="87" t="str">
        <f>IF(K928&gt;1,VLOOKUP(A928,'settings-routing'!A:I,9,0),"")</f>
        <v/>
      </c>
    </row>
    <row r="929" ht="12.75" hidden="1" customHeight="1">
      <c r="A929" s="50" t="s">
        <v>1976</v>
      </c>
      <c r="B929" s="50" t="s">
        <v>1321</v>
      </c>
      <c r="C929" s="50">
        <f t="shared" si="2"/>
        <v>144</v>
      </c>
      <c r="D929" s="80">
        <f>SUMIF('Stocks 101-111'!$J:$J,'item dashboard'!A929,'Stocks 101-111'!K:K)</f>
        <v>144</v>
      </c>
      <c r="E929" s="80">
        <f>SUMIF('Stocks 101-111'!$J:$J,'item dashboard'!A929,'Stocks 101-111'!$L:$L)</f>
        <v>0</v>
      </c>
      <c r="F929" s="81">
        <f t="shared" si="3"/>
        <v>0</v>
      </c>
      <c r="G929" s="82">
        <f t="shared" si="4"/>
        <v>0</v>
      </c>
      <c r="H929" s="50">
        <f>SUMIFS('sys-backorder details'!$M:$M,'sys-backorder details'!$E:$E,'item dashboard'!A929,'sys-backorder details'!$V:$V,"")</f>
        <v>0</v>
      </c>
      <c r="I929" s="83">
        <f>SUMIF('settings-routing'!$I:$I,'item dashboard'!A929,'settings-routing'!$O:$O)</f>
        <v>0</v>
      </c>
      <c r="J929" s="50">
        <f>SUMIFS('sys-backorder details'!$M:$M,'sys-backorder details'!$E:$E,'item dashboard'!A929,'sys-backorder details'!$V:$V,"Call off")</f>
        <v>0</v>
      </c>
      <c r="K929" s="84">
        <f t="shared" si="5"/>
        <v>-144</v>
      </c>
      <c r="L929" s="84">
        <f>SUMIF('Production Plan'!$E:$E,'item dashboard'!A929,'Production Plan'!$N:$N)</f>
        <v>0</v>
      </c>
      <c r="M929" s="85" t="str">
        <f t="shared" si="6"/>
        <v>B-L6-N30-500 ml Natural Bottle</v>
      </c>
      <c r="N929" s="86">
        <f>SUMIFS('sys inv movment rpt'!$M:$M,'sys inv movment rpt'!$L:$L,$M929,'sys inv movment rpt'!$N:$N,N$1)</f>
        <v>0</v>
      </c>
      <c r="O929" s="86">
        <f>SUMIFS('sys inv movment rpt'!$M:$M,'sys inv movment rpt'!$L:$L,$M929,'sys inv movment rpt'!$N:$N,O$1)</f>
        <v>0</v>
      </c>
      <c r="P929" s="86">
        <f>SUMIFS('sys inv movment rpt'!$M:$M,'sys inv movment rpt'!$L:$L,$M929,'sys inv movment rpt'!$N:$N,P$1)</f>
        <v>0</v>
      </c>
      <c r="Q929" s="86">
        <f>SUMIFS('sys inv movment rpt'!$M:$M,'sys inv movment rpt'!$L:$L,$M929,'sys inv movment rpt'!$N:$N,Q$1)</f>
        <v>0</v>
      </c>
      <c r="R929" s="86">
        <f>SUMIFS('sys inv movment rpt'!$M:$M,'sys inv movment rpt'!$L:$L,$M929,'sys inv movment rpt'!$N:$N,R$1)</f>
        <v>0</v>
      </c>
      <c r="S929" s="86">
        <f>SUMIFS('sys inv movment rpt'!$M:$M,'sys inv movment rpt'!$L:$L,$M929,'sys inv movment rpt'!$N:$N,S$1)</f>
        <v>0</v>
      </c>
      <c r="T929" s="86">
        <f>SUMIFS('sys inv movment rpt'!$M:$M,'sys inv movment rpt'!$L:$L,$M929,'sys inv movment rpt'!$N:$N,T$1)</f>
        <v>0</v>
      </c>
      <c r="U929" s="86">
        <f>SUMIFS('sys inv movment rpt'!$M:$M,'sys inv movment rpt'!$L:$L,$M929,'sys inv movment rpt'!$N:$N,U$1)</f>
        <v>0</v>
      </c>
      <c r="V929" s="86">
        <f>SUMIFS('sys inv movment rpt'!$M:$M,'sys inv movment rpt'!$L:$L,$M929,'sys inv movment rpt'!$N:$N,V$1)</f>
        <v>0</v>
      </c>
      <c r="W929" s="86">
        <f>SUMIFS('sys inv movment rpt'!$M:$M,'sys inv movment rpt'!$L:$L,$M929,'sys inv movment rpt'!$N:$N,W$1)</f>
        <v>0</v>
      </c>
      <c r="X929" s="86">
        <f>SUMIFS('sys inv movment rpt'!$M:$M,'sys inv movment rpt'!$L:$L,$M929,'sys inv movment rpt'!$N:$N,X$1)</f>
        <v>0</v>
      </c>
      <c r="Y929" s="86">
        <f>SUMIFS('sys inv movment rpt'!$M:$M,'sys inv movment rpt'!$L:$L,$M929,'sys inv movment rpt'!$N:$N,Y$1)</f>
        <v>0</v>
      </c>
      <c r="Z929" s="86">
        <f>SUMIFS('sys inv movment rpt'!$M:$M,'sys inv movment rpt'!$L:$L,$M929,'sys inv movment rpt'!$N:$N,Z$1)</f>
        <v>0</v>
      </c>
      <c r="AA929" s="86">
        <f>SUMIFS('sys inv movment rpt'!$M:$M,'sys inv movment rpt'!$L:$L,$M929,'sys inv movment rpt'!$N:$N,AA$1)</f>
        <v>0</v>
      </c>
      <c r="AB929" s="86">
        <f>SUMIFS('sys inv movment rpt'!$M:$M,'sys inv movment rpt'!$L:$L,$M929,'sys inv movment rpt'!$N:$N,AB$1)</f>
        <v>0</v>
      </c>
      <c r="AC929" s="86">
        <f>SUMIFS('sys inv movment rpt'!$M:$M,'sys inv movment rpt'!$L:$L,$M929,'sys inv movment rpt'!$N:$N,AC$1)</f>
        <v>0</v>
      </c>
      <c r="AD929" s="86">
        <f>SUMIFS('sys inv movment rpt'!$M:$M,'sys inv movment rpt'!$L:$L,$M929,'sys inv movment rpt'!$N:$N,AD$1)</f>
        <v>0</v>
      </c>
      <c r="AE929" s="86">
        <f>SUMIFS('sys inv movment rpt'!$M:$M,'sys inv movment rpt'!$L:$L,$M929,'sys inv movment rpt'!$N:$N,AE$1)</f>
        <v>0</v>
      </c>
      <c r="AF929" s="86">
        <f>SUMIFS('sys inv movment rpt'!$M:$M,'sys inv movment rpt'!$L:$L,$M929,'sys inv movment rpt'!$N:$N,AF$1)</f>
        <v>0</v>
      </c>
      <c r="AG929" s="86">
        <f>SUMIFS('sys inv movment rpt'!$M:$M,'sys inv movment rpt'!$L:$L,$M929,'sys inv movment rpt'!$N:$N,AG$1)</f>
        <v>0</v>
      </c>
      <c r="AH929" s="86">
        <f>SUMIFS('sys inv movment rpt'!$M:$M,'sys inv movment rpt'!$L:$L,$M929,'sys inv movment rpt'!$N:$N,AH$1)</f>
        <v>0</v>
      </c>
      <c r="AI929" s="86">
        <f>SUMIFS('sys inv movment rpt'!$M:$M,'sys inv movment rpt'!$L:$L,$M929,'sys inv movment rpt'!$N:$N,AI$1)</f>
        <v>0</v>
      </c>
      <c r="AJ929" s="86">
        <f>SUMIFS('sys inv movment rpt'!$M:$M,'sys inv movment rpt'!$L:$L,$M929,'sys inv movment rpt'!$N:$N,AJ$1)</f>
        <v>0</v>
      </c>
      <c r="AK929" s="86">
        <f>SUMIFS('sys inv movment rpt'!$M:$M,'sys inv movment rpt'!$L:$L,$M929,'sys inv movment rpt'!$N:$N,AK$1)</f>
        <v>0</v>
      </c>
      <c r="AL929" s="86">
        <f>SUMIFS('sys inv movment rpt'!$M:$M,'sys inv movment rpt'!$L:$L,$M929,'sys inv movment rpt'!$N:$N,AL$1)</f>
        <v>0</v>
      </c>
      <c r="AM929" s="86">
        <f>SUMIFS('sys inv movment rpt'!$M:$M,'sys inv movment rpt'!$L:$L,$M929,'sys inv movment rpt'!$N:$N,AM$1)</f>
        <v>0</v>
      </c>
      <c r="AN929" s="86">
        <f>SUMIFS('sys inv movment rpt'!$M:$M,'sys inv movment rpt'!$L:$L,$M929,'sys inv movment rpt'!$N:$N,AN$1)</f>
        <v>0</v>
      </c>
      <c r="AO929" s="86">
        <f>SUMIFS('sys inv movment rpt'!$M:$M,'sys inv movment rpt'!$L:$L,$M929,'sys inv movment rpt'!$N:$N,AO$1)</f>
        <v>0</v>
      </c>
      <c r="AP929" s="86">
        <f>SUMIFS('sys inv movment rpt'!$M:$M,'sys inv movment rpt'!$L:$L,$M929,'sys inv movment rpt'!$N:$N,AP$1)</f>
        <v>0</v>
      </c>
      <c r="AQ929" s="86">
        <f>SUMIFS('sys inv movment rpt'!$M:$M,'sys inv movment rpt'!$L:$L,$M929,'sys inv movment rpt'!$N:$N,AQ$1)</f>
        <v>0</v>
      </c>
      <c r="AR929" s="86">
        <f>SUMIFS('sys inv movment rpt'!$M:$M,'sys inv movment rpt'!$L:$L,$M929,'sys inv movment rpt'!$N:$N,AR$1)</f>
        <v>0</v>
      </c>
      <c r="AS929" s="86">
        <f>SUMIFS('sys inv movment rpt'!$M:$M,'sys inv movment rpt'!$L:$L,$M929,'sys inv movment rpt'!$N:$N,AS$1)</f>
        <v>0</v>
      </c>
      <c r="AT929" s="86">
        <f>SUMIFS('sys inv movment rpt'!$M:$M,'sys inv movment rpt'!$L:$L,$M929,'sys inv movment rpt'!$N:$N,AT$1)</f>
        <v>0</v>
      </c>
      <c r="AU929" s="86">
        <f>SUMIFS('sys inv movment rpt'!$M:$M,'sys inv movment rpt'!$L:$L,$M929,'sys inv movment rpt'!$N:$N,AU$1)</f>
        <v>0</v>
      </c>
      <c r="AV929" s="86">
        <f>SUMIFS('sys inv movment rpt'!$M:$M,'sys inv movment rpt'!$L:$L,$M929,'sys inv movment rpt'!$N:$N,AV$1)</f>
        <v>0</v>
      </c>
      <c r="AW929" s="87" t="str">
        <f>IFERROR(VLOOKUP(A929,'sys-backorder details'!E:U,17,0),"-")</f>
        <v>-</v>
      </c>
      <c r="AX929" s="87" t="str">
        <f>IF(K929&gt;1,VLOOKUP(A929,'settings-routing'!A:I,9,0),"")</f>
        <v/>
      </c>
    </row>
    <row r="930" ht="12.75" hidden="1" customHeight="1">
      <c r="A930" s="28" t="s">
        <v>1977</v>
      </c>
      <c r="B930" s="28" t="s">
        <v>1978</v>
      </c>
      <c r="C930" s="50">
        <f t="shared" si="2"/>
        <v>0</v>
      </c>
      <c r="D930" s="80">
        <f>SUMIF('Stocks 101-111'!$J:$J,'item dashboard'!A930,'Stocks 101-111'!K:K)</f>
        <v>0</v>
      </c>
      <c r="E930" s="80">
        <f>SUMIF('Stocks 101-111'!$J:$J,'item dashboard'!A930,'Stocks 101-111'!$L:$L)</f>
        <v>0</v>
      </c>
      <c r="F930" s="81">
        <f t="shared" si="3"/>
        <v>0</v>
      </c>
      <c r="G930" s="82">
        <f t="shared" si="4"/>
        <v>0</v>
      </c>
      <c r="H930" s="50">
        <f>SUMIFS('sys-backorder details'!$M:$M,'sys-backorder details'!$E:$E,'item dashboard'!A930,'sys-backorder details'!$V:$V,"")</f>
        <v>0</v>
      </c>
      <c r="I930" s="83">
        <f>SUMIF('settings-routing'!$I:$I,'item dashboard'!A930,'settings-routing'!$O:$O)</f>
        <v>0</v>
      </c>
      <c r="J930" s="50">
        <f>SUMIFS('sys-backorder details'!$M:$M,'sys-backorder details'!$E:$E,'item dashboard'!A930,'sys-backorder details'!$V:$V,"Call off")</f>
        <v>0</v>
      </c>
      <c r="K930" s="84">
        <f t="shared" si="5"/>
        <v>0</v>
      </c>
      <c r="L930" s="84">
        <f>SUMIF('Production Plan'!$E:$E,'item dashboard'!A930,'Production Plan'!$N:$N)</f>
        <v>0</v>
      </c>
      <c r="M930" s="85" t="str">
        <f t="shared" si="6"/>
        <v>B-L6-N30ALC-MS-500ML NAT Pntd Methlated Spirit Bottle</v>
      </c>
      <c r="N930" s="86">
        <f>SUMIFS('sys inv movment rpt'!$M:$M,'sys inv movment rpt'!$L:$L,$M930,'sys inv movment rpt'!$N:$N,N$1)</f>
        <v>0</v>
      </c>
      <c r="O930" s="86">
        <f>SUMIFS('sys inv movment rpt'!$M:$M,'sys inv movment rpt'!$L:$L,$M930,'sys inv movment rpt'!$N:$N,O$1)</f>
        <v>0</v>
      </c>
      <c r="P930" s="86">
        <f>SUMIFS('sys inv movment rpt'!$M:$M,'sys inv movment rpt'!$L:$L,$M930,'sys inv movment rpt'!$N:$N,P$1)</f>
        <v>0</v>
      </c>
      <c r="Q930" s="86">
        <f>SUMIFS('sys inv movment rpt'!$M:$M,'sys inv movment rpt'!$L:$L,$M930,'sys inv movment rpt'!$N:$N,Q$1)</f>
        <v>0</v>
      </c>
      <c r="R930" s="86">
        <f>SUMIFS('sys inv movment rpt'!$M:$M,'sys inv movment rpt'!$L:$L,$M930,'sys inv movment rpt'!$N:$N,R$1)</f>
        <v>0</v>
      </c>
      <c r="S930" s="86">
        <f>SUMIFS('sys inv movment rpt'!$M:$M,'sys inv movment rpt'!$L:$L,$M930,'sys inv movment rpt'!$N:$N,S$1)</f>
        <v>0</v>
      </c>
      <c r="T930" s="86">
        <f>SUMIFS('sys inv movment rpt'!$M:$M,'sys inv movment rpt'!$L:$L,$M930,'sys inv movment rpt'!$N:$N,T$1)</f>
        <v>0</v>
      </c>
      <c r="U930" s="86">
        <f>SUMIFS('sys inv movment rpt'!$M:$M,'sys inv movment rpt'!$L:$L,$M930,'sys inv movment rpt'!$N:$N,U$1)</f>
        <v>0</v>
      </c>
      <c r="V930" s="86">
        <f>SUMIFS('sys inv movment rpt'!$M:$M,'sys inv movment rpt'!$L:$L,$M930,'sys inv movment rpt'!$N:$N,V$1)</f>
        <v>0</v>
      </c>
      <c r="W930" s="86">
        <f>SUMIFS('sys inv movment rpt'!$M:$M,'sys inv movment rpt'!$L:$L,$M930,'sys inv movment rpt'!$N:$N,W$1)</f>
        <v>0</v>
      </c>
      <c r="X930" s="86">
        <f>SUMIFS('sys inv movment rpt'!$M:$M,'sys inv movment rpt'!$L:$L,$M930,'sys inv movment rpt'!$N:$N,X$1)</f>
        <v>0</v>
      </c>
      <c r="Y930" s="86">
        <f>SUMIFS('sys inv movment rpt'!$M:$M,'sys inv movment rpt'!$L:$L,$M930,'sys inv movment rpt'!$N:$N,Y$1)</f>
        <v>0</v>
      </c>
      <c r="Z930" s="86">
        <f>SUMIFS('sys inv movment rpt'!$M:$M,'sys inv movment rpt'!$L:$L,$M930,'sys inv movment rpt'!$N:$N,Z$1)</f>
        <v>0</v>
      </c>
      <c r="AA930" s="86">
        <f>SUMIFS('sys inv movment rpt'!$M:$M,'sys inv movment rpt'!$L:$L,$M930,'sys inv movment rpt'!$N:$N,AA$1)</f>
        <v>0</v>
      </c>
      <c r="AB930" s="86">
        <f>SUMIFS('sys inv movment rpt'!$M:$M,'sys inv movment rpt'!$L:$L,$M930,'sys inv movment rpt'!$N:$N,AB$1)</f>
        <v>0</v>
      </c>
      <c r="AC930" s="86">
        <f>SUMIFS('sys inv movment rpt'!$M:$M,'sys inv movment rpt'!$L:$L,$M930,'sys inv movment rpt'!$N:$N,AC$1)</f>
        <v>0</v>
      </c>
      <c r="AD930" s="86">
        <f>SUMIFS('sys inv movment rpt'!$M:$M,'sys inv movment rpt'!$L:$L,$M930,'sys inv movment rpt'!$N:$N,AD$1)</f>
        <v>0</v>
      </c>
      <c r="AE930" s="86">
        <f>SUMIFS('sys inv movment rpt'!$M:$M,'sys inv movment rpt'!$L:$L,$M930,'sys inv movment rpt'!$N:$N,AE$1)</f>
        <v>0</v>
      </c>
      <c r="AF930" s="86">
        <f>SUMIFS('sys inv movment rpt'!$M:$M,'sys inv movment rpt'!$L:$L,$M930,'sys inv movment rpt'!$N:$N,AF$1)</f>
        <v>0</v>
      </c>
      <c r="AG930" s="86">
        <f>SUMIFS('sys inv movment rpt'!$M:$M,'sys inv movment rpt'!$L:$L,$M930,'sys inv movment rpt'!$N:$N,AG$1)</f>
        <v>0</v>
      </c>
      <c r="AH930" s="86">
        <f>SUMIFS('sys inv movment rpt'!$M:$M,'sys inv movment rpt'!$L:$L,$M930,'sys inv movment rpt'!$N:$N,AH$1)</f>
        <v>0</v>
      </c>
      <c r="AI930" s="86">
        <f>SUMIFS('sys inv movment rpt'!$M:$M,'sys inv movment rpt'!$L:$L,$M930,'sys inv movment rpt'!$N:$N,AI$1)</f>
        <v>0</v>
      </c>
      <c r="AJ930" s="86">
        <f>SUMIFS('sys inv movment rpt'!$M:$M,'sys inv movment rpt'!$L:$L,$M930,'sys inv movment rpt'!$N:$N,AJ$1)</f>
        <v>0</v>
      </c>
      <c r="AK930" s="86">
        <f>SUMIFS('sys inv movment rpt'!$M:$M,'sys inv movment rpt'!$L:$L,$M930,'sys inv movment rpt'!$N:$N,AK$1)</f>
        <v>0</v>
      </c>
      <c r="AL930" s="86">
        <f>SUMIFS('sys inv movment rpt'!$M:$M,'sys inv movment rpt'!$L:$L,$M930,'sys inv movment rpt'!$N:$N,AL$1)</f>
        <v>0</v>
      </c>
      <c r="AM930" s="86">
        <f>SUMIFS('sys inv movment rpt'!$M:$M,'sys inv movment rpt'!$L:$L,$M930,'sys inv movment rpt'!$N:$N,AM$1)</f>
        <v>0</v>
      </c>
      <c r="AN930" s="86">
        <f>SUMIFS('sys inv movment rpt'!$M:$M,'sys inv movment rpt'!$L:$L,$M930,'sys inv movment rpt'!$N:$N,AN$1)</f>
        <v>0</v>
      </c>
      <c r="AO930" s="86">
        <f>SUMIFS('sys inv movment rpt'!$M:$M,'sys inv movment rpt'!$L:$L,$M930,'sys inv movment rpt'!$N:$N,AO$1)</f>
        <v>0</v>
      </c>
      <c r="AP930" s="86">
        <f>SUMIFS('sys inv movment rpt'!$M:$M,'sys inv movment rpt'!$L:$L,$M930,'sys inv movment rpt'!$N:$N,AP$1)</f>
        <v>0</v>
      </c>
      <c r="AQ930" s="86">
        <f>SUMIFS('sys inv movment rpt'!$M:$M,'sys inv movment rpt'!$L:$L,$M930,'sys inv movment rpt'!$N:$N,AQ$1)</f>
        <v>0</v>
      </c>
      <c r="AR930" s="86">
        <f>SUMIFS('sys inv movment rpt'!$M:$M,'sys inv movment rpt'!$L:$L,$M930,'sys inv movment rpt'!$N:$N,AR$1)</f>
        <v>0</v>
      </c>
      <c r="AS930" s="86">
        <f>SUMIFS('sys inv movment rpt'!$M:$M,'sys inv movment rpt'!$L:$L,$M930,'sys inv movment rpt'!$N:$N,AS$1)</f>
        <v>0</v>
      </c>
      <c r="AT930" s="86">
        <f>SUMIFS('sys inv movment rpt'!$M:$M,'sys inv movment rpt'!$L:$L,$M930,'sys inv movment rpt'!$N:$N,AT$1)</f>
        <v>0</v>
      </c>
      <c r="AU930" s="86">
        <f>SUMIFS('sys inv movment rpt'!$M:$M,'sys inv movment rpt'!$L:$L,$M930,'sys inv movment rpt'!$N:$N,AU$1)</f>
        <v>0</v>
      </c>
      <c r="AV930" s="86">
        <f>SUMIFS('sys inv movment rpt'!$M:$M,'sys inv movment rpt'!$L:$L,$M930,'sys inv movment rpt'!$N:$N,AV$1)</f>
        <v>0</v>
      </c>
      <c r="AW930" s="87" t="str">
        <f>IFERROR(VLOOKUP(A930,'sys-backorder details'!E:U,17,0),"-")</f>
        <v>-</v>
      </c>
      <c r="AX930" s="87" t="str">
        <f>IF(K930&gt;1,VLOOKUP(A930,'settings-routing'!A:I,9,0),"")</f>
        <v/>
      </c>
    </row>
    <row r="931" ht="12.75" hidden="1" customHeight="1">
      <c r="A931" s="50" t="s">
        <v>1979</v>
      </c>
      <c r="B931" s="50" t="s">
        <v>1980</v>
      </c>
      <c r="C931" s="50">
        <f t="shared" si="2"/>
        <v>0</v>
      </c>
      <c r="D931" s="80">
        <f>SUMIF('Stocks 101-111'!$J:$J,'item dashboard'!A931,'Stocks 101-111'!K:K)</f>
        <v>0</v>
      </c>
      <c r="E931" s="80">
        <f>SUMIF('Stocks 101-111'!$J:$J,'item dashboard'!A931,'Stocks 101-111'!$L:$L)</f>
        <v>0</v>
      </c>
      <c r="F931" s="81">
        <f t="shared" si="3"/>
        <v>0</v>
      </c>
      <c r="G931" s="82">
        <f t="shared" si="4"/>
        <v>0</v>
      </c>
      <c r="H931" s="50">
        <f>SUMIFS('sys-backorder details'!$M:$M,'sys-backorder details'!$E:$E,'item dashboard'!A931,'sys-backorder details'!$V:$V,"")</f>
        <v>0</v>
      </c>
      <c r="I931" s="83">
        <f>SUMIF('settings-routing'!$I:$I,'item dashboard'!A931,'settings-routing'!$O:$O)</f>
        <v>0</v>
      </c>
      <c r="J931" s="50">
        <f>SUMIFS('sys-backorder details'!$M:$M,'sys-backorder details'!$E:$E,'item dashboard'!A931,'sys-backorder details'!$V:$V,"Call off")</f>
        <v>0</v>
      </c>
      <c r="K931" s="84">
        <f t="shared" si="5"/>
        <v>0</v>
      </c>
      <c r="L931" s="84">
        <f>SUMIF('Production Plan'!$E:$E,'item dashboard'!A931,'Production Plan'!$N:$N)</f>
        <v>0</v>
      </c>
      <c r="M931" s="85" t="str">
        <f t="shared" si="6"/>
        <v>B-L6-N30CHEM-T-500 ml Chemsols std Thinner Nat Bottle</v>
      </c>
      <c r="N931" s="86">
        <f>SUMIFS('sys inv movment rpt'!$M:$M,'sys inv movment rpt'!$L:$L,$M931,'sys inv movment rpt'!$N:$N,N$1)</f>
        <v>0</v>
      </c>
      <c r="O931" s="86">
        <f>SUMIFS('sys inv movment rpt'!$M:$M,'sys inv movment rpt'!$L:$L,$M931,'sys inv movment rpt'!$N:$N,O$1)</f>
        <v>0</v>
      </c>
      <c r="P931" s="86">
        <f>SUMIFS('sys inv movment rpt'!$M:$M,'sys inv movment rpt'!$L:$L,$M931,'sys inv movment rpt'!$N:$N,P$1)</f>
        <v>0</v>
      </c>
      <c r="Q931" s="86">
        <f>SUMIFS('sys inv movment rpt'!$M:$M,'sys inv movment rpt'!$L:$L,$M931,'sys inv movment rpt'!$N:$N,Q$1)</f>
        <v>0</v>
      </c>
      <c r="R931" s="86">
        <f>SUMIFS('sys inv movment rpt'!$M:$M,'sys inv movment rpt'!$L:$L,$M931,'sys inv movment rpt'!$N:$N,R$1)</f>
        <v>0</v>
      </c>
      <c r="S931" s="86">
        <f>SUMIFS('sys inv movment rpt'!$M:$M,'sys inv movment rpt'!$L:$L,$M931,'sys inv movment rpt'!$N:$N,S$1)</f>
        <v>0</v>
      </c>
      <c r="T931" s="86">
        <f>SUMIFS('sys inv movment rpt'!$M:$M,'sys inv movment rpt'!$L:$L,$M931,'sys inv movment rpt'!$N:$N,T$1)</f>
        <v>0</v>
      </c>
      <c r="U931" s="86">
        <f>SUMIFS('sys inv movment rpt'!$M:$M,'sys inv movment rpt'!$L:$L,$M931,'sys inv movment rpt'!$N:$N,U$1)</f>
        <v>0</v>
      </c>
      <c r="V931" s="86">
        <f>SUMIFS('sys inv movment rpt'!$M:$M,'sys inv movment rpt'!$L:$L,$M931,'sys inv movment rpt'!$N:$N,V$1)</f>
        <v>0</v>
      </c>
      <c r="W931" s="86">
        <f>SUMIFS('sys inv movment rpt'!$M:$M,'sys inv movment rpt'!$L:$L,$M931,'sys inv movment rpt'!$N:$N,W$1)</f>
        <v>0</v>
      </c>
      <c r="X931" s="86">
        <f>SUMIFS('sys inv movment rpt'!$M:$M,'sys inv movment rpt'!$L:$L,$M931,'sys inv movment rpt'!$N:$N,X$1)</f>
        <v>0</v>
      </c>
      <c r="Y931" s="86">
        <f>SUMIFS('sys inv movment rpt'!$M:$M,'sys inv movment rpt'!$L:$L,$M931,'sys inv movment rpt'!$N:$N,Y$1)</f>
        <v>0</v>
      </c>
      <c r="Z931" s="86">
        <f>SUMIFS('sys inv movment rpt'!$M:$M,'sys inv movment rpt'!$L:$L,$M931,'sys inv movment rpt'!$N:$N,Z$1)</f>
        <v>0</v>
      </c>
      <c r="AA931" s="86">
        <f>SUMIFS('sys inv movment rpt'!$M:$M,'sys inv movment rpt'!$L:$L,$M931,'sys inv movment rpt'!$N:$N,AA$1)</f>
        <v>0</v>
      </c>
      <c r="AB931" s="86">
        <f>SUMIFS('sys inv movment rpt'!$M:$M,'sys inv movment rpt'!$L:$L,$M931,'sys inv movment rpt'!$N:$N,AB$1)</f>
        <v>0</v>
      </c>
      <c r="AC931" s="86">
        <f>SUMIFS('sys inv movment rpt'!$M:$M,'sys inv movment rpt'!$L:$L,$M931,'sys inv movment rpt'!$N:$N,AC$1)</f>
        <v>0</v>
      </c>
      <c r="AD931" s="86">
        <f>SUMIFS('sys inv movment rpt'!$M:$M,'sys inv movment rpt'!$L:$L,$M931,'sys inv movment rpt'!$N:$N,AD$1)</f>
        <v>0</v>
      </c>
      <c r="AE931" s="86">
        <f>SUMIFS('sys inv movment rpt'!$M:$M,'sys inv movment rpt'!$L:$L,$M931,'sys inv movment rpt'!$N:$N,AE$1)</f>
        <v>0</v>
      </c>
      <c r="AF931" s="86">
        <f>SUMIFS('sys inv movment rpt'!$M:$M,'sys inv movment rpt'!$L:$L,$M931,'sys inv movment rpt'!$N:$N,AF$1)</f>
        <v>0</v>
      </c>
      <c r="AG931" s="86">
        <f>SUMIFS('sys inv movment rpt'!$M:$M,'sys inv movment rpt'!$L:$L,$M931,'sys inv movment rpt'!$N:$N,AG$1)</f>
        <v>0</v>
      </c>
      <c r="AH931" s="86">
        <f>SUMIFS('sys inv movment rpt'!$M:$M,'sys inv movment rpt'!$L:$L,$M931,'sys inv movment rpt'!$N:$N,AH$1)</f>
        <v>0</v>
      </c>
      <c r="AI931" s="86">
        <f>SUMIFS('sys inv movment rpt'!$M:$M,'sys inv movment rpt'!$L:$L,$M931,'sys inv movment rpt'!$N:$N,AI$1)</f>
        <v>0</v>
      </c>
      <c r="AJ931" s="86">
        <f>SUMIFS('sys inv movment rpt'!$M:$M,'sys inv movment rpt'!$L:$L,$M931,'sys inv movment rpt'!$N:$N,AJ$1)</f>
        <v>0</v>
      </c>
      <c r="AK931" s="86">
        <f>SUMIFS('sys inv movment rpt'!$M:$M,'sys inv movment rpt'!$L:$L,$M931,'sys inv movment rpt'!$N:$N,AK$1)</f>
        <v>0</v>
      </c>
      <c r="AL931" s="86">
        <f>SUMIFS('sys inv movment rpt'!$M:$M,'sys inv movment rpt'!$L:$L,$M931,'sys inv movment rpt'!$N:$N,AL$1)</f>
        <v>0</v>
      </c>
      <c r="AM931" s="86">
        <f>SUMIFS('sys inv movment rpt'!$M:$M,'sys inv movment rpt'!$L:$L,$M931,'sys inv movment rpt'!$N:$N,AM$1)</f>
        <v>0</v>
      </c>
      <c r="AN931" s="86">
        <f>SUMIFS('sys inv movment rpt'!$M:$M,'sys inv movment rpt'!$L:$L,$M931,'sys inv movment rpt'!$N:$N,AN$1)</f>
        <v>0</v>
      </c>
      <c r="AO931" s="86">
        <f>SUMIFS('sys inv movment rpt'!$M:$M,'sys inv movment rpt'!$L:$L,$M931,'sys inv movment rpt'!$N:$N,AO$1)</f>
        <v>0</v>
      </c>
      <c r="AP931" s="86">
        <f>SUMIFS('sys inv movment rpt'!$M:$M,'sys inv movment rpt'!$L:$L,$M931,'sys inv movment rpt'!$N:$N,AP$1)</f>
        <v>0</v>
      </c>
      <c r="AQ931" s="86">
        <f>SUMIFS('sys inv movment rpt'!$M:$M,'sys inv movment rpt'!$L:$L,$M931,'sys inv movment rpt'!$N:$N,AQ$1)</f>
        <v>0</v>
      </c>
      <c r="AR931" s="86">
        <f>SUMIFS('sys inv movment rpt'!$M:$M,'sys inv movment rpt'!$L:$L,$M931,'sys inv movment rpt'!$N:$N,AR$1)</f>
        <v>0</v>
      </c>
      <c r="AS931" s="86">
        <f>SUMIFS('sys inv movment rpt'!$M:$M,'sys inv movment rpt'!$L:$L,$M931,'sys inv movment rpt'!$N:$N,AS$1)</f>
        <v>0</v>
      </c>
      <c r="AT931" s="86">
        <f>SUMIFS('sys inv movment rpt'!$M:$M,'sys inv movment rpt'!$L:$L,$M931,'sys inv movment rpt'!$N:$N,AT$1)</f>
        <v>0</v>
      </c>
      <c r="AU931" s="86">
        <f>SUMIFS('sys inv movment rpt'!$M:$M,'sys inv movment rpt'!$L:$L,$M931,'sys inv movment rpt'!$N:$N,AU$1)</f>
        <v>0</v>
      </c>
      <c r="AV931" s="86">
        <f>SUMIFS('sys inv movment rpt'!$M:$M,'sys inv movment rpt'!$L:$L,$M931,'sys inv movment rpt'!$N:$N,AV$1)</f>
        <v>0</v>
      </c>
      <c r="AW931" s="87" t="str">
        <f>IFERROR(VLOOKUP(A931,'sys-backorder details'!E:U,17,0),"-")</f>
        <v>-</v>
      </c>
      <c r="AX931" s="87" t="str">
        <f>IF(K931&gt;1,VLOOKUP(A931,'settings-routing'!A:I,9,0),"")</f>
        <v/>
      </c>
    </row>
    <row r="932" ht="12.75" hidden="1" customHeight="1">
      <c r="A932" s="50" t="s">
        <v>1981</v>
      </c>
      <c r="B932" s="50" t="s">
        <v>1321</v>
      </c>
      <c r="C932" s="50">
        <f t="shared" si="2"/>
        <v>0</v>
      </c>
      <c r="D932" s="80">
        <f>SUMIF('Stocks 101-111'!$J:$J,'item dashboard'!A932,'Stocks 101-111'!K:K)</f>
        <v>0</v>
      </c>
      <c r="E932" s="80">
        <f>SUMIF('Stocks 101-111'!$J:$J,'item dashboard'!A932,'Stocks 101-111'!$L:$L)</f>
        <v>0</v>
      </c>
      <c r="F932" s="81">
        <f t="shared" si="3"/>
        <v>0</v>
      </c>
      <c r="G932" s="82">
        <f t="shared" si="4"/>
        <v>0</v>
      </c>
      <c r="H932" s="50">
        <f>SUMIFS('sys-backorder details'!$M:$M,'sys-backorder details'!$E:$E,'item dashboard'!A932,'sys-backorder details'!$V:$V,"")</f>
        <v>0</v>
      </c>
      <c r="I932" s="83">
        <f>SUMIF('settings-routing'!$I:$I,'item dashboard'!A932,'settings-routing'!$O:$O)</f>
        <v>0</v>
      </c>
      <c r="J932" s="50">
        <f>SUMIFS('sys-backorder details'!$M:$M,'sys-backorder details'!$E:$E,'item dashboard'!A932,'sys-backorder details'!$V:$V,"Call off")</f>
        <v>0</v>
      </c>
      <c r="K932" s="84">
        <f t="shared" si="5"/>
        <v>0</v>
      </c>
      <c r="L932" s="84">
        <f>SUMIF('Production Plan'!$E:$E,'item dashboard'!A932,'Production Plan'!$N:$N)</f>
        <v>0</v>
      </c>
      <c r="M932" s="85" t="str">
        <f t="shared" si="6"/>
        <v>B-L6SQ-N30-500 ml Natural Bottle</v>
      </c>
      <c r="N932" s="86">
        <f>SUMIFS('sys inv movment rpt'!$M:$M,'sys inv movment rpt'!$L:$L,$M932,'sys inv movment rpt'!$N:$N,N$1)</f>
        <v>0</v>
      </c>
      <c r="O932" s="86">
        <f>SUMIFS('sys inv movment rpt'!$M:$M,'sys inv movment rpt'!$L:$L,$M932,'sys inv movment rpt'!$N:$N,O$1)</f>
        <v>0</v>
      </c>
      <c r="P932" s="86">
        <f>SUMIFS('sys inv movment rpt'!$M:$M,'sys inv movment rpt'!$L:$L,$M932,'sys inv movment rpt'!$N:$N,P$1)</f>
        <v>0</v>
      </c>
      <c r="Q932" s="86">
        <f>SUMIFS('sys inv movment rpt'!$M:$M,'sys inv movment rpt'!$L:$L,$M932,'sys inv movment rpt'!$N:$N,Q$1)</f>
        <v>0</v>
      </c>
      <c r="R932" s="86">
        <f>SUMIFS('sys inv movment rpt'!$M:$M,'sys inv movment rpt'!$L:$L,$M932,'sys inv movment rpt'!$N:$N,R$1)</f>
        <v>0</v>
      </c>
      <c r="S932" s="86">
        <f>SUMIFS('sys inv movment rpt'!$M:$M,'sys inv movment rpt'!$L:$L,$M932,'sys inv movment rpt'!$N:$N,S$1)</f>
        <v>0</v>
      </c>
      <c r="T932" s="86">
        <f>SUMIFS('sys inv movment rpt'!$M:$M,'sys inv movment rpt'!$L:$L,$M932,'sys inv movment rpt'!$N:$N,T$1)</f>
        <v>0</v>
      </c>
      <c r="U932" s="86">
        <f>SUMIFS('sys inv movment rpt'!$M:$M,'sys inv movment rpt'!$L:$L,$M932,'sys inv movment rpt'!$N:$N,U$1)</f>
        <v>0</v>
      </c>
      <c r="V932" s="86">
        <f>SUMIFS('sys inv movment rpt'!$M:$M,'sys inv movment rpt'!$L:$L,$M932,'sys inv movment rpt'!$N:$N,V$1)</f>
        <v>0</v>
      </c>
      <c r="W932" s="86">
        <f>SUMIFS('sys inv movment rpt'!$M:$M,'sys inv movment rpt'!$L:$L,$M932,'sys inv movment rpt'!$N:$N,W$1)</f>
        <v>0</v>
      </c>
      <c r="X932" s="86">
        <f>SUMIFS('sys inv movment rpt'!$M:$M,'sys inv movment rpt'!$L:$L,$M932,'sys inv movment rpt'!$N:$N,X$1)</f>
        <v>0</v>
      </c>
      <c r="Y932" s="86">
        <f>SUMIFS('sys inv movment rpt'!$M:$M,'sys inv movment rpt'!$L:$L,$M932,'sys inv movment rpt'!$N:$N,Y$1)</f>
        <v>0</v>
      </c>
      <c r="Z932" s="86">
        <f>SUMIFS('sys inv movment rpt'!$M:$M,'sys inv movment rpt'!$L:$L,$M932,'sys inv movment rpt'!$N:$N,Z$1)</f>
        <v>0</v>
      </c>
      <c r="AA932" s="86">
        <f>SUMIFS('sys inv movment rpt'!$M:$M,'sys inv movment rpt'!$L:$L,$M932,'sys inv movment rpt'!$N:$N,AA$1)</f>
        <v>0</v>
      </c>
      <c r="AB932" s="86">
        <f>SUMIFS('sys inv movment rpt'!$M:$M,'sys inv movment rpt'!$L:$L,$M932,'sys inv movment rpt'!$N:$N,AB$1)</f>
        <v>0</v>
      </c>
      <c r="AC932" s="86">
        <f>SUMIFS('sys inv movment rpt'!$M:$M,'sys inv movment rpt'!$L:$L,$M932,'sys inv movment rpt'!$N:$N,AC$1)</f>
        <v>0</v>
      </c>
      <c r="AD932" s="86">
        <f>SUMIFS('sys inv movment rpt'!$M:$M,'sys inv movment rpt'!$L:$L,$M932,'sys inv movment rpt'!$N:$N,AD$1)</f>
        <v>0</v>
      </c>
      <c r="AE932" s="86">
        <f>SUMIFS('sys inv movment rpt'!$M:$M,'sys inv movment rpt'!$L:$L,$M932,'sys inv movment rpt'!$N:$N,AE$1)</f>
        <v>0</v>
      </c>
      <c r="AF932" s="86">
        <f>SUMIFS('sys inv movment rpt'!$M:$M,'sys inv movment rpt'!$L:$L,$M932,'sys inv movment rpt'!$N:$N,AF$1)</f>
        <v>0</v>
      </c>
      <c r="AG932" s="86">
        <f>SUMIFS('sys inv movment rpt'!$M:$M,'sys inv movment rpt'!$L:$L,$M932,'sys inv movment rpt'!$N:$N,AG$1)</f>
        <v>0</v>
      </c>
      <c r="AH932" s="86">
        <f>SUMIFS('sys inv movment rpt'!$M:$M,'sys inv movment rpt'!$L:$L,$M932,'sys inv movment rpt'!$N:$N,AH$1)</f>
        <v>0</v>
      </c>
      <c r="AI932" s="86">
        <f>SUMIFS('sys inv movment rpt'!$M:$M,'sys inv movment rpt'!$L:$L,$M932,'sys inv movment rpt'!$N:$N,AI$1)</f>
        <v>0</v>
      </c>
      <c r="AJ932" s="86">
        <f>SUMIFS('sys inv movment rpt'!$M:$M,'sys inv movment rpt'!$L:$L,$M932,'sys inv movment rpt'!$N:$N,AJ$1)</f>
        <v>0</v>
      </c>
      <c r="AK932" s="86">
        <f>SUMIFS('sys inv movment rpt'!$M:$M,'sys inv movment rpt'!$L:$L,$M932,'sys inv movment rpt'!$N:$N,AK$1)</f>
        <v>0</v>
      </c>
      <c r="AL932" s="86">
        <f>SUMIFS('sys inv movment rpt'!$M:$M,'sys inv movment rpt'!$L:$L,$M932,'sys inv movment rpt'!$N:$N,AL$1)</f>
        <v>0</v>
      </c>
      <c r="AM932" s="86">
        <f>SUMIFS('sys inv movment rpt'!$M:$M,'sys inv movment rpt'!$L:$L,$M932,'sys inv movment rpt'!$N:$N,AM$1)</f>
        <v>0</v>
      </c>
      <c r="AN932" s="86">
        <f>SUMIFS('sys inv movment rpt'!$M:$M,'sys inv movment rpt'!$L:$L,$M932,'sys inv movment rpt'!$N:$N,AN$1)</f>
        <v>0</v>
      </c>
      <c r="AO932" s="86">
        <f>SUMIFS('sys inv movment rpt'!$M:$M,'sys inv movment rpt'!$L:$L,$M932,'sys inv movment rpt'!$N:$N,AO$1)</f>
        <v>0</v>
      </c>
      <c r="AP932" s="86">
        <f>SUMIFS('sys inv movment rpt'!$M:$M,'sys inv movment rpt'!$L:$L,$M932,'sys inv movment rpt'!$N:$N,AP$1)</f>
        <v>0</v>
      </c>
      <c r="AQ932" s="86">
        <f>SUMIFS('sys inv movment rpt'!$M:$M,'sys inv movment rpt'!$L:$L,$M932,'sys inv movment rpt'!$N:$N,AQ$1)</f>
        <v>0</v>
      </c>
      <c r="AR932" s="86">
        <f>SUMIFS('sys inv movment rpt'!$M:$M,'sys inv movment rpt'!$L:$L,$M932,'sys inv movment rpt'!$N:$N,AR$1)</f>
        <v>0</v>
      </c>
      <c r="AS932" s="86">
        <f>SUMIFS('sys inv movment rpt'!$M:$M,'sys inv movment rpt'!$L:$L,$M932,'sys inv movment rpt'!$N:$N,AS$1)</f>
        <v>0</v>
      </c>
      <c r="AT932" s="86">
        <f>SUMIFS('sys inv movment rpt'!$M:$M,'sys inv movment rpt'!$L:$L,$M932,'sys inv movment rpt'!$N:$N,AT$1)</f>
        <v>0</v>
      </c>
      <c r="AU932" s="86">
        <f>SUMIFS('sys inv movment rpt'!$M:$M,'sys inv movment rpt'!$L:$L,$M932,'sys inv movment rpt'!$N:$N,AU$1)</f>
        <v>0</v>
      </c>
      <c r="AV932" s="86">
        <f>SUMIFS('sys inv movment rpt'!$M:$M,'sys inv movment rpt'!$L:$L,$M932,'sys inv movment rpt'!$N:$N,AV$1)</f>
        <v>0</v>
      </c>
      <c r="AW932" s="87" t="str">
        <f>IFERROR(VLOOKUP(A932,'sys-backorder details'!E:U,17,0),"-")</f>
        <v>-</v>
      </c>
      <c r="AX932" s="87" t="str">
        <f>IF(K932&gt;1,VLOOKUP(A932,'settings-routing'!A:I,9,0),"")</f>
        <v/>
      </c>
    </row>
    <row r="933" ht="12.75" hidden="1" customHeight="1">
      <c r="A933" s="50" t="s">
        <v>1982</v>
      </c>
      <c r="B933" s="50" t="s">
        <v>1983</v>
      </c>
      <c r="C933" s="50">
        <f t="shared" si="2"/>
        <v>0</v>
      </c>
      <c r="D933" s="80">
        <f>SUMIF('Stocks 101-111'!$J:$J,'item dashboard'!A933,'Stocks 101-111'!K:K)</f>
        <v>0</v>
      </c>
      <c r="E933" s="80">
        <f>SUMIF('Stocks 101-111'!$J:$J,'item dashboard'!A933,'Stocks 101-111'!$L:$L)</f>
        <v>0</v>
      </c>
      <c r="F933" s="81">
        <f t="shared" si="3"/>
        <v>0</v>
      </c>
      <c r="G933" s="82">
        <f t="shared" si="4"/>
        <v>0</v>
      </c>
      <c r="H933" s="50">
        <f>SUMIFS('sys-backorder details'!$M:$M,'sys-backorder details'!$E:$E,'item dashboard'!A933,'sys-backorder details'!$V:$V,"")</f>
        <v>0</v>
      </c>
      <c r="I933" s="83">
        <f>SUMIF('settings-routing'!$I:$I,'item dashboard'!A933,'settings-routing'!$O:$O)</f>
        <v>0</v>
      </c>
      <c r="J933" s="50">
        <f>SUMIFS('sys-backorder details'!$M:$M,'sys-backorder details'!$E:$E,'item dashboard'!A933,'sys-backorder details'!$V:$V,"Call off")</f>
        <v>0</v>
      </c>
      <c r="K933" s="84">
        <f t="shared" si="5"/>
        <v>0</v>
      </c>
      <c r="L933" s="84">
        <f>SUMIF('Production Plan'!$E:$E,'item dashboard'!A933,'Production Plan'!$N:$N)</f>
        <v>0</v>
      </c>
      <c r="M933" s="85" t="str">
        <f t="shared" si="6"/>
        <v>B-L6SQ-N30SMG-H-500 ml Natural Pntd Sameg H.Gel Bottle</v>
      </c>
      <c r="N933" s="86">
        <f>SUMIFS('sys inv movment rpt'!$M:$M,'sys inv movment rpt'!$L:$L,$M933,'sys inv movment rpt'!$N:$N,N$1)</f>
        <v>0</v>
      </c>
      <c r="O933" s="86">
        <f>SUMIFS('sys inv movment rpt'!$M:$M,'sys inv movment rpt'!$L:$L,$M933,'sys inv movment rpt'!$N:$N,O$1)</f>
        <v>0</v>
      </c>
      <c r="P933" s="86">
        <f>SUMIFS('sys inv movment rpt'!$M:$M,'sys inv movment rpt'!$L:$L,$M933,'sys inv movment rpt'!$N:$N,P$1)</f>
        <v>0</v>
      </c>
      <c r="Q933" s="86">
        <f>SUMIFS('sys inv movment rpt'!$M:$M,'sys inv movment rpt'!$L:$L,$M933,'sys inv movment rpt'!$N:$N,Q$1)</f>
        <v>0</v>
      </c>
      <c r="R933" s="86">
        <f>SUMIFS('sys inv movment rpt'!$M:$M,'sys inv movment rpt'!$L:$L,$M933,'sys inv movment rpt'!$N:$N,R$1)</f>
        <v>0</v>
      </c>
      <c r="S933" s="86">
        <f>SUMIFS('sys inv movment rpt'!$M:$M,'sys inv movment rpt'!$L:$L,$M933,'sys inv movment rpt'!$N:$N,S$1)</f>
        <v>0</v>
      </c>
      <c r="T933" s="86">
        <f>SUMIFS('sys inv movment rpt'!$M:$M,'sys inv movment rpt'!$L:$L,$M933,'sys inv movment rpt'!$N:$N,T$1)</f>
        <v>0</v>
      </c>
      <c r="U933" s="86">
        <f>SUMIFS('sys inv movment rpt'!$M:$M,'sys inv movment rpt'!$L:$L,$M933,'sys inv movment rpt'!$N:$N,U$1)</f>
        <v>0</v>
      </c>
      <c r="V933" s="86">
        <f>SUMIFS('sys inv movment rpt'!$M:$M,'sys inv movment rpt'!$L:$L,$M933,'sys inv movment rpt'!$N:$N,V$1)</f>
        <v>0</v>
      </c>
      <c r="W933" s="86">
        <f>SUMIFS('sys inv movment rpt'!$M:$M,'sys inv movment rpt'!$L:$L,$M933,'sys inv movment rpt'!$N:$N,W$1)</f>
        <v>0</v>
      </c>
      <c r="X933" s="86">
        <f>SUMIFS('sys inv movment rpt'!$M:$M,'sys inv movment rpt'!$L:$L,$M933,'sys inv movment rpt'!$N:$N,X$1)</f>
        <v>0</v>
      </c>
      <c r="Y933" s="86">
        <f>SUMIFS('sys inv movment rpt'!$M:$M,'sys inv movment rpt'!$L:$L,$M933,'sys inv movment rpt'!$N:$N,Y$1)</f>
        <v>0</v>
      </c>
      <c r="Z933" s="86">
        <f>SUMIFS('sys inv movment rpt'!$M:$M,'sys inv movment rpt'!$L:$L,$M933,'sys inv movment rpt'!$N:$N,Z$1)</f>
        <v>0</v>
      </c>
      <c r="AA933" s="86">
        <f>SUMIFS('sys inv movment rpt'!$M:$M,'sys inv movment rpt'!$L:$L,$M933,'sys inv movment rpt'!$N:$N,AA$1)</f>
        <v>0</v>
      </c>
      <c r="AB933" s="86">
        <f>SUMIFS('sys inv movment rpt'!$M:$M,'sys inv movment rpt'!$L:$L,$M933,'sys inv movment rpt'!$N:$N,AB$1)</f>
        <v>0</v>
      </c>
      <c r="AC933" s="86">
        <f>SUMIFS('sys inv movment rpt'!$M:$M,'sys inv movment rpt'!$L:$L,$M933,'sys inv movment rpt'!$N:$N,AC$1)</f>
        <v>0</v>
      </c>
      <c r="AD933" s="86">
        <f>SUMIFS('sys inv movment rpt'!$M:$M,'sys inv movment rpt'!$L:$L,$M933,'sys inv movment rpt'!$N:$N,AD$1)</f>
        <v>0</v>
      </c>
      <c r="AE933" s="86">
        <f>SUMIFS('sys inv movment rpt'!$M:$M,'sys inv movment rpt'!$L:$L,$M933,'sys inv movment rpt'!$N:$N,AE$1)</f>
        <v>0</v>
      </c>
      <c r="AF933" s="86">
        <f>SUMIFS('sys inv movment rpt'!$M:$M,'sys inv movment rpt'!$L:$L,$M933,'sys inv movment rpt'!$N:$N,AF$1)</f>
        <v>0</v>
      </c>
      <c r="AG933" s="86">
        <f>SUMIFS('sys inv movment rpt'!$M:$M,'sys inv movment rpt'!$L:$L,$M933,'sys inv movment rpt'!$N:$N,AG$1)</f>
        <v>0</v>
      </c>
      <c r="AH933" s="86">
        <f>SUMIFS('sys inv movment rpt'!$M:$M,'sys inv movment rpt'!$L:$L,$M933,'sys inv movment rpt'!$N:$N,AH$1)</f>
        <v>0</v>
      </c>
      <c r="AI933" s="86">
        <f>SUMIFS('sys inv movment rpt'!$M:$M,'sys inv movment rpt'!$L:$L,$M933,'sys inv movment rpt'!$N:$N,AI$1)</f>
        <v>0</v>
      </c>
      <c r="AJ933" s="86">
        <f>SUMIFS('sys inv movment rpt'!$M:$M,'sys inv movment rpt'!$L:$L,$M933,'sys inv movment rpt'!$N:$N,AJ$1)</f>
        <v>0</v>
      </c>
      <c r="AK933" s="86">
        <f>SUMIFS('sys inv movment rpt'!$M:$M,'sys inv movment rpt'!$L:$L,$M933,'sys inv movment rpt'!$N:$N,AK$1)</f>
        <v>0</v>
      </c>
      <c r="AL933" s="86">
        <f>SUMIFS('sys inv movment rpt'!$M:$M,'sys inv movment rpt'!$L:$L,$M933,'sys inv movment rpt'!$N:$N,AL$1)</f>
        <v>0</v>
      </c>
      <c r="AM933" s="86">
        <f>SUMIFS('sys inv movment rpt'!$M:$M,'sys inv movment rpt'!$L:$L,$M933,'sys inv movment rpt'!$N:$N,AM$1)</f>
        <v>0</v>
      </c>
      <c r="AN933" s="86">
        <f>SUMIFS('sys inv movment rpt'!$M:$M,'sys inv movment rpt'!$L:$L,$M933,'sys inv movment rpt'!$N:$N,AN$1)</f>
        <v>0</v>
      </c>
      <c r="AO933" s="86">
        <f>SUMIFS('sys inv movment rpt'!$M:$M,'sys inv movment rpt'!$L:$L,$M933,'sys inv movment rpt'!$N:$N,AO$1)</f>
        <v>0</v>
      </c>
      <c r="AP933" s="86">
        <f>SUMIFS('sys inv movment rpt'!$M:$M,'sys inv movment rpt'!$L:$L,$M933,'sys inv movment rpt'!$N:$N,AP$1)</f>
        <v>0</v>
      </c>
      <c r="AQ933" s="86">
        <f>SUMIFS('sys inv movment rpt'!$M:$M,'sys inv movment rpt'!$L:$L,$M933,'sys inv movment rpt'!$N:$N,AQ$1)</f>
        <v>0</v>
      </c>
      <c r="AR933" s="86">
        <f>SUMIFS('sys inv movment rpt'!$M:$M,'sys inv movment rpt'!$L:$L,$M933,'sys inv movment rpt'!$N:$N,AR$1)</f>
        <v>0</v>
      </c>
      <c r="AS933" s="86">
        <f>SUMIFS('sys inv movment rpt'!$M:$M,'sys inv movment rpt'!$L:$L,$M933,'sys inv movment rpt'!$N:$N,AS$1)</f>
        <v>0</v>
      </c>
      <c r="AT933" s="86">
        <f>SUMIFS('sys inv movment rpt'!$M:$M,'sys inv movment rpt'!$L:$L,$M933,'sys inv movment rpt'!$N:$N,AT$1)</f>
        <v>0</v>
      </c>
      <c r="AU933" s="86">
        <f>SUMIFS('sys inv movment rpt'!$M:$M,'sys inv movment rpt'!$L:$L,$M933,'sys inv movment rpt'!$N:$N,AU$1)</f>
        <v>0</v>
      </c>
      <c r="AV933" s="86">
        <f>SUMIFS('sys inv movment rpt'!$M:$M,'sys inv movment rpt'!$L:$L,$M933,'sys inv movment rpt'!$N:$N,AV$1)</f>
        <v>0</v>
      </c>
      <c r="AW933" s="87" t="str">
        <f>IFERROR(VLOOKUP(A933,'sys-backorder details'!E:U,17,0),"-")</f>
        <v>-</v>
      </c>
      <c r="AX933" s="87" t="str">
        <f>IF(K933&gt;1,VLOOKUP(A933,'settings-routing'!A:I,9,0),"")</f>
        <v/>
      </c>
    </row>
    <row r="934" ht="12.75" hidden="1" customHeight="1">
      <c r="A934" s="50" t="s">
        <v>1984</v>
      </c>
      <c r="B934" s="50" t="s">
        <v>1339</v>
      </c>
      <c r="C934" s="50">
        <f t="shared" si="2"/>
        <v>0</v>
      </c>
      <c r="D934" s="80">
        <f>SUMIF('Stocks 101-111'!$J:$J,'item dashboard'!A934,'Stocks 101-111'!K:K)</f>
        <v>0</v>
      </c>
      <c r="E934" s="80">
        <f>SUMIF('Stocks 101-111'!$J:$J,'item dashboard'!A934,'Stocks 101-111'!$L:$L)</f>
        <v>0</v>
      </c>
      <c r="F934" s="81">
        <f t="shared" si="3"/>
        <v>0</v>
      </c>
      <c r="G934" s="82">
        <f t="shared" si="4"/>
        <v>0</v>
      </c>
      <c r="H934" s="50">
        <f>SUMIFS('sys-backorder details'!$M:$M,'sys-backorder details'!$E:$E,'item dashboard'!A934,'sys-backorder details'!$V:$V,"")</f>
        <v>0</v>
      </c>
      <c r="I934" s="83">
        <f>SUMIF('settings-routing'!$I:$I,'item dashboard'!A934,'settings-routing'!$O:$O)</f>
        <v>0</v>
      </c>
      <c r="J934" s="50">
        <f>SUMIFS('sys-backorder details'!$M:$M,'sys-backorder details'!$E:$E,'item dashboard'!A934,'sys-backorder details'!$V:$V,"Call off")</f>
        <v>0</v>
      </c>
      <c r="K934" s="84">
        <f t="shared" si="5"/>
        <v>0</v>
      </c>
      <c r="L934" s="84">
        <f>SUMIF('Production Plan'!$E:$E,'item dashboard'!A934,'Production Plan'!$N:$N)</f>
        <v>0</v>
      </c>
      <c r="M934" s="85" t="str">
        <f t="shared" si="6"/>
        <v>B-L6SQ-W30-500 ml White Bottle</v>
      </c>
      <c r="N934" s="86">
        <f>SUMIFS('sys inv movment rpt'!$M:$M,'sys inv movment rpt'!$L:$L,$M934,'sys inv movment rpt'!$N:$N,N$1)</f>
        <v>0</v>
      </c>
      <c r="O934" s="86">
        <f>SUMIFS('sys inv movment rpt'!$M:$M,'sys inv movment rpt'!$L:$L,$M934,'sys inv movment rpt'!$N:$N,O$1)</f>
        <v>0</v>
      </c>
      <c r="P934" s="86">
        <f>SUMIFS('sys inv movment rpt'!$M:$M,'sys inv movment rpt'!$L:$L,$M934,'sys inv movment rpt'!$N:$N,P$1)</f>
        <v>0</v>
      </c>
      <c r="Q934" s="86">
        <f>SUMIFS('sys inv movment rpt'!$M:$M,'sys inv movment rpt'!$L:$L,$M934,'sys inv movment rpt'!$N:$N,Q$1)</f>
        <v>0</v>
      </c>
      <c r="R934" s="86">
        <f>SUMIFS('sys inv movment rpt'!$M:$M,'sys inv movment rpt'!$L:$L,$M934,'sys inv movment rpt'!$N:$N,R$1)</f>
        <v>0</v>
      </c>
      <c r="S934" s="86">
        <f>SUMIFS('sys inv movment rpt'!$M:$M,'sys inv movment rpt'!$L:$L,$M934,'sys inv movment rpt'!$N:$N,S$1)</f>
        <v>0</v>
      </c>
      <c r="T934" s="86">
        <f>SUMIFS('sys inv movment rpt'!$M:$M,'sys inv movment rpt'!$L:$L,$M934,'sys inv movment rpt'!$N:$N,T$1)</f>
        <v>0</v>
      </c>
      <c r="U934" s="86">
        <f>SUMIFS('sys inv movment rpt'!$M:$M,'sys inv movment rpt'!$L:$L,$M934,'sys inv movment rpt'!$N:$N,U$1)</f>
        <v>0</v>
      </c>
      <c r="V934" s="86">
        <f>SUMIFS('sys inv movment rpt'!$M:$M,'sys inv movment rpt'!$L:$L,$M934,'sys inv movment rpt'!$N:$N,V$1)</f>
        <v>0</v>
      </c>
      <c r="W934" s="86">
        <f>SUMIFS('sys inv movment rpt'!$M:$M,'sys inv movment rpt'!$L:$L,$M934,'sys inv movment rpt'!$N:$N,W$1)</f>
        <v>0</v>
      </c>
      <c r="X934" s="86">
        <f>SUMIFS('sys inv movment rpt'!$M:$M,'sys inv movment rpt'!$L:$L,$M934,'sys inv movment rpt'!$N:$N,X$1)</f>
        <v>0</v>
      </c>
      <c r="Y934" s="86">
        <f>SUMIFS('sys inv movment rpt'!$M:$M,'sys inv movment rpt'!$L:$L,$M934,'sys inv movment rpt'!$N:$N,Y$1)</f>
        <v>0</v>
      </c>
      <c r="Z934" s="86">
        <f>SUMIFS('sys inv movment rpt'!$M:$M,'sys inv movment rpt'!$L:$L,$M934,'sys inv movment rpt'!$N:$N,Z$1)</f>
        <v>0</v>
      </c>
      <c r="AA934" s="86">
        <f>SUMIFS('sys inv movment rpt'!$M:$M,'sys inv movment rpt'!$L:$L,$M934,'sys inv movment rpt'!$N:$N,AA$1)</f>
        <v>0</v>
      </c>
      <c r="AB934" s="86">
        <f>SUMIFS('sys inv movment rpt'!$M:$M,'sys inv movment rpt'!$L:$L,$M934,'sys inv movment rpt'!$N:$N,AB$1)</f>
        <v>0</v>
      </c>
      <c r="AC934" s="86">
        <f>SUMIFS('sys inv movment rpt'!$M:$M,'sys inv movment rpt'!$L:$L,$M934,'sys inv movment rpt'!$N:$N,AC$1)</f>
        <v>0</v>
      </c>
      <c r="AD934" s="86">
        <f>SUMIFS('sys inv movment rpt'!$M:$M,'sys inv movment rpt'!$L:$L,$M934,'sys inv movment rpt'!$N:$N,AD$1)</f>
        <v>0</v>
      </c>
      <c r="AE934" s="86">
        <f>SUMIFS('sys inv movment rpt'!$M:$M,'sys inv movment rpt'!$L:$L,$M934,'sys inv movment rpt'!$N:$N,AE$1)</f>
        <v>0</v>
      </c>
      <c r="AF934" s="86">
        <f>SUMIFS('sys inv movment rpt'!$M:$M,'sys inv movment rpt'!$L:$L,$M934,'sys inv movment rpt'!$N:$N,AF$1)</f>
        <v>0</v>
      </c>
      <c r="AG934" s="86">
        <f>SUMIFS('sys inv movment rpt'!$M:$M,'sys inv movment rpt'!$L:$L,$M934,'sys inv movment rpt'!$N:$N,AG$1)</f>
        <v>0</v>
      </c>
      <c r="AH934" s="86">
        <f>SUMIFS('sys inv movment rpt'!$M:$M,'sys inv movment rpt'!$L:$L,$M934,'sys inv movment rpt'!$N:$N,AH$1)</f>
        <v>0</v>
      </c>
      <c r="AI934" s="86">
        <f>SUMIFS('sys inv movment rpt'!$M:$M,'sys inv movment rpt'!$L:$L,$M934,'sys inv movment rpt'!$N:$N,AI$1)</f>
        <v>0</v>
      </c>
      <c r="AJ934" s="86">
        <f>SUMIFS('sys inv movment rpt'!$M:$M,'sys inv movment rpt'!$L:$L,$M934,'sys inv movment rpt'!$N:$N,AJ$1)</f>
        <v>0</v>
      </c>
      <c r="AK934" s="86">
        <f>SUMIFS('sys inv movment rpt'!$M:$M,'sys inv movment rpt'!$L:$L,$M934,'sys inv movment rpt'!$N:$N,AK$1)</f>
        <v>0</v>
      </c>
      <c r="AL934" s="86">
        <f>SUMIFS('sys inv movment rpt'!$M:$M,'sys inv movment rpt'!$L:$L,$M934,'sys inv movment rpt'!$N:$N,AL$1)</f>
        <v>0</v>
      </c>
      <c r="AM934" s="86">
        <f>SUMIFS('sys inv movment rpt'!$M:$M,'sys inv movment rpt'!$L:$L,$M934,'sys inv movment rpt'!$N:$N,AM$1)</f>
        <v>0</v>
      </c>
      <c r="AN934" s="86">
        <f>SUMIFS('sys inv movment rpt'!$M:$M,'sys inv movment rpt'!$L:$L,$M934,'sys inv movment rpt'!$N:$N,AN$1)</f>
        <v>0</v>
      </c>
      <c r="AO934" s="86">
        <f>SUMIFS('sys inv movment rpt'!$M:$M,'sys inv movment rpt'!$L:$L,$M934,'sys inv movment rpt'!$N:$N,AO$1)</f>
        <v>0</v>
      </c>
      <c r="AP934" s="86">
        <f>SUMIFS('sys inv movment rpt'!$M:$M,'sys inv movment rpt'!$L:$L,$M934,'sys inv movment rpt'!$N:$N,AP$1)</f>
        <v>0</v>
      </c>
      <c r="AQ934" s="86">
        <f>SUMIFS('sys inv movment rpt'!$M:$M,'sys inv movment rpt'!$L:$L,$M934,'sys inv movment rpt'!$N:$N,AQ$1)</f>
        <v>0</v>
      </c>
      <c r="AR934" s="86">
        <f>SUMIFS('sys inv movment rpt'!$M:$M,'sys inv movment rpt'!$L:$L,$M934,'sys inv movment rpt'!$N:$N,AR$1)</f>
        <v>0</v>
      </c>
      <c r="AS934" s="86">
        <f>SUMIFS('sys inv movment rpt'!$M:$M,'sys inv movment rpt'!$L:$L,$M934,'sys inv movment rpt'!$N:$N,AS$1)</f>
        <v>0</v>
      </c>
      <c r="AT934" s="86">
        <f>SUMIFS('sys inv movment rpt'!$M:$M,'sys inv movment rpt'!$L:$L,$M934,'sys inv movment rpt'!$N:$N,AT$1)</f>
        <v>0</v>
      </c>
      <c r="AU934" s="86">
        <f>SUMIFS('sys inv movment rpt'!$M:$M,'sys inv movment rpt'!$L:$L,$M934,'sys inv movment rpt'!$N:$N,AU$1)</f>
        <v>0</v>
      </c>
      <c r="AV934" s="86">
        <f>SUMIFS('sys inv movment rpt'!$M:$M,'sys inv movment rpt'!$L:$L,$M934,'sys inv movment rpt'!$N:$N,AV$1)</f>
        <v>0</v>
      </c>
      <c r="AW934" s="87" t="str">
        <f>IFERROR(VLOOKUP(A934,'sys-backorder details'!E:U,17,0),"-")</f>
        <v>-</v>
      </c>
      <c r="AX934" s="87" t="str">
        <f>IF(K934&gt;1,VLOOKUP(A934,'settings-routing'!A:I,9,0),"")</f>
        <v/>
      </c>
    </row>
    <row r="935" ht="12.75" hidden="1" customHeight="1">
      <c r="A935" s="50" t="s">
        <v>1985</v>
      </c>
      <c r="B935" s="50" t="s">
        <v>1986</v>
      </c>
      <c r="C935" s="50">
        <f t="shared" si="2"/>
        <v>0</v>
      </c>
      <c r="D935" s="80">
        <f>SUMIF('Stocks 101-111'!$J:$J,'item dashboard'!A935,'Stocks 101-111'!K:K)</f>
        <v>0</v>
      </c>
      <c r="E935" s="80">
        <f>SUMIF('Stocks 101-111'!$J:$J,'item dashboard'!A935,'Stocks 101-111'!$L:$L)</f>
        <v>0</v>
      </c>
      <c r="F935" s="81">
        <f t="shared" si="3"/>
        <v>0</v>
      </c>
      <c r="G935" s="82">
        <f t="shared" si="4"/>
        <v>0</v>
      </c>
      <c r="H935" s="50">
        <f>SUMIFS('sys-backorder details'!$M:$M,'sys-backorder details'!$E:$E,'item dashboard'!A935,'sys-backorder details'!$V:$V,"")</f>
        <v>0</v>
      </c>
      <c r="I935" s="83">
        <f>SUMIF('settings-routing'!$I:$I,'item dashboard'!A935,'settings-routing'!$O:$O)</f>
        <v>0</v>
      </c>
      <c r="J935" s="50">
        <f>SUMIFS('sys-backorder details'!$M:$M,'sys-backorder details'!$E:$E,'item dashboard'!A935,'sys-backorder details'!$V:$V,"Call off")</f>
        <v>0</v>
      </c>
      <c r="K935" s="84">
        <f t="shared" si="5"/>
        <v>0</v>
      </c>
      <c r="L935" s="84">
        <f>SUMIF('Production Plan'!$E:$E,'item dashboard'!A935,'Production Plan'!$N:$N)</f>
        <v>0</v>
      </c>
      <c r="M935" s="85" t="str">
        <f t="shared" si="6"/>
        <v>B-L6SQ-W30ANZA-500ml White Squeeze Printed ANZA Bottle</v>
      </c>
      <c r="N935" s="86">
        <f>SUMIFS('sys inv movment rpt'!$M:$M,'sys inv movment rpt'!$L:$L,$M935,'sys inv movment rpt'!$N:$N,N$1)</f>
        <v>0</v>
      </c>
      <c r="O935" s="86">
        <f>SUMIFS('sys inv movment rpt'!$M:$M,'sys inv movment rpt'!$L:$L,$M935,'sys inv movment rpt'!$N:$N,O$1)</f>
        <v>0</v>
      </c>
      <c r="P935" s="86">
        <f>SUMIFS('sys inv movment rpt'!$M:$M,'sys inv movment rpt'!$L:$L,$M935,'sys inv movment rpt'!$N:$N,P$1)</f>
        <v>0</v>
      </c>
      <c r="Q935" s="86">
        <f>SUMIFS('sys inv movment rpt'!$M:$M,'sys inv movment rpt'!$L:$L,$M935,'sys inv movment rpt'!$N:$N,Q$1)</f>
        <v>0</v>
      </c>
      <c r="R935" s="86">
        <f>SUMIFS('sys inv movment rpt'!$M:$M,'sys inv movment rpt'!$L:$L,$M935,'sys inv movment rpt'!$N:$N,R$1)</f>
        <v>0</v>
      </c>
      <c r="S935" s="86">
        <f>SUMIFS('sys inv movment rpt'!$M:$M,'sys inv movment rpt'!$L:$L,$M935,'sys inv movment rpt'!$N:$N,S$1)</f>
        <v>0</v>
      </c>
      <c r="T935" s="86">
        <f>SUMIFS('sys inv movment rpt'!$M:$M,'sys inv movment rpt'!$L:$L,$M935,'sys inv movment rpt'!$N:$N,T$1)</f>
        <v>0</v>
      </c>
      <c r="U935" s="86">
        <f>SUMIFS('sys inv movment rpt'!$M:$M,'sys inv movment rpt'!$L:$L,$M935,'sys inv movment rpt'!$N:$N,U$1)</f>
        <v>0</v>
      </c>
      <c r="V935" s="86">
        <f>SUMIFS('sys inv movment rpt'!$M:$M,'sys inv movment rpt'!$L:$L,$M935,'sys inv movment rpt'!$N:$N,V$1)</f>
        <v>0</v>
      </c>
      <c r="W935" s="86">
        <f>SUMIFS('sys inv movment rpt'!$M:$M,'sys inv movment rpt'!$L:$L,$M935,'sys inv movment rpt'!$N:$N,W$1)</f>
        <v>0</v>
      </c>
      <c r="X935" s="86">
        <f>SUMIFS('sys inv movment rpt'!$M:$M,'sys inv movment rpt'!$L:$L,$M935,'sys inv movment rpt'!$N:$N,X$1)</f>
        <v>0</v>
      </c>
      <c r="Y935" s="86">
        <f>SUMIFS('sys inv movment rpt'!$M:$M,'sys inv movment rpt'!$L:$L,$M935,'sys inv movment rpt'!$N:$N,Y$1)</f>
        <v>0</v>
      </c>
      <c r="Z935" s="86">
        <f>SUMIFS('sys inv movment rpt'!$M:$M,'sys inv movment rpt'!$L:$L,$M935,'sys inv movment rpt'!$N:$N,Z$1)</f>
        <v>0</v>
      </c>
      <c r="AA935" s="86">
        <f>SUMIFS('sys inv movment rpt'!$M:$M,'sys inv movment rpt'!$L:$L,$M935,'sys inv movment rpt'!$N:$N,AA$1)</f>
        <v>0</v>
      </c>
      <c r="AB935" s="86">
        <f>SUMIFS('sys inv movment rpt'!$M:$M,'sys inv movment rpt'!$L:$L,$M935,'sys inv movment rpt'!$N:$N,AB$1)</f>
        <v>0</v>
      </c>
      <c r="AC935" s="86">
        <f>SUMIFS('sys inv movment rpt'!$M:$M,'sys inv movment rpt'!$L:$L,$M935,'sys inv movment rpt'!$N:$N,AC$1)</f>
        <v>0</v>
      </c>
      <c r="AD935" s="86">
        <f>SUMIFS('sys inv movment rpt'!$M:$M,'sys inv movment rpt'!$L:$L,$M935,'sys inv movment rpt'!$N:$N,AD$1)</f>
        <v>0</v>
      </c>
      <c r="AE935" s="86">
        <f>SUMIFS('sys inv movment rpt'!$M:$M,'sys inv movment rpt'!$L:$L,$M935,'sys inv movment rpt'!$N:$N,AE$1)</f>
        <v>0</v>
      </c>
      <c r="AF935" s="86">
        <f>SUMIFS('sys inv movment rpt'!$M:$M,'sys inv movment rpt'!$L:$L,$M935,'sys inv movment rpt'!$N:$N,AF$1)</f>
        <v>0</v>
      </c>
      <c r="AG935" s="86">
        <f>SUMIFS('sys inv movment rpt'!$M:$M,'sys inv movment rpt'!$L:$L,$M935,'sys inv movment rpt'!$N:$N,AG$1)</f>
        <v>0</v>
      </c>
      <c r="AH935" s="86">
        <f>SUMIFS('sys inv movment rpt'!$M:$M,'sys inv movment rpt'!$L:$L,$M935,'sys inv movment rpt'!$N:$N,AH$1)</f>
        <v>0</v>
      </c>
      <c r="AI935" s="86">
        <f>SUMIFS('sys inv movment rpt'!$M:$M,'sys inv movment rpt'!$L:$L,$M935,'sys inv movment rpt'!$N:$N,AI$1)</f>
        <v>0</v>
      </c>
      <c r="AJ935" s="86">
        <f>SUMIFS('sys inv movment rpt'!$M:$M,'sys inv movment rpt'!$L:$L,$M935,'sys inv movment rpt'!$N:$N,AJ$1)</f>
        <v>0</v>
      </c>
      <c r="AK935" s="86">
        <f>SUMIFS('sys inv movment rpt'!$M:$M,'sys inv movment rpt'!$L:$L,$M935,'sys inv movment rpt'!$N:$N,AK$1)</f>
        <v>0</v>
      </c>
      <c r="AL935" s="86">
        <f>SUMIFS('sys inv movment rpt'!$M:$M,'sys inv movment rpt'!$L:$L,$M935,'sys inv movment rpt'!$N:$N,AL$1)</f>
        <v>0</v>
      </c>
      <c r="AM935" s="86">
        <f>SUMIFS('sys inv movment rpt'!$M:$M,'sys inv movment rpt'!$L:$L,$M935,'sys inv movment rpt'!$N:$N,AM$1)</f>
        <v>0</v>
      </c>
      <c r="AN935" s="86">
        <f>SUMIFS('sys inv movment rpt'!$M:$M,'sys inv movment rpt'!$L:$L,$M935,'sys inv movment rpt'!$N:$N,AN$1)</f>
        <v>0</v>
      </c>
      <c r="AO935" s="86">
        <f>SUMIFS('sys inv movment rpt'!$M:$M,'sys inv movment rpt'!$L:$L,$M935,'sys inv movment rpt'!$N:$N,AO$1)</f>
        <v>0</v>
      </c>
      <c r="AP935" s="86">
        <f>SUMIFS('sys inv movment rpt'!$M:$M,'sys inv movment rpt'!$L:$L,$M935,'sys inv movment rpt'!$N:$N,AP$1)</f>
        <v>0</v>
      </c>
      <c r="AQ935" s="86">
        <f>SUMIFS('sys inv movment rpt'!$M:$M,'sys inv movment rpt'!$L:$L,$M935,'sys inv movment rpt'!$N:$N,AQ$1)</f>
        <v>0</v>
      </c>
      <c r="AR935" s="86">
        <f>SUMIFS('sys inv movment rpt'!$M:$M,'sys inv movment rpt'!$L:$L,$M935,'sys inv movment rpt'!$N:$N,AR$1)</f>
        <v>0</v>
      </c>
      <c r="AS935" s="86">
        <f>SUMIFS('sys inv movment rpt'!$M:$M,'sys inv movment rpt'!$L:$L,$M935,'sys inv movment rpt'!$N:$N,AS$1)</f>
        <v>0</v>
      </c>
      <c r="AT935" s="86">
        <f>SUMIFS('sys inv movment rpt'!$M:$M,'sys inv movment rpt'!$L:$L,$M935,'sys inv movment rpt'!$N:$N,AT$1)</f>
        <v>0</v>
      </c>
      <c r="AU935" s="86">
        <f>SUMIFS('sys inv movment rpt'!$M:$M,'sys inv movment rpt'!$L:$L,$M935,'sys inv movment rpt'!$N:$N,AU$1)</f>
        <v>0</v>
      </c>
      <c r="AV935" s="86">
        <f>SUMIFS('sys inv movment rpt'!$M:$M,'sys inv movment rpt'!$L:$L,$M935,'sys inv movment rpt'!$N:$N,AV$1)</f>
        <v>0</v>
      </c>
      <c r="AW935" s="87" t="str">
        <f>IFERROR(VLOOKUP(A935,'sys-backorder details'!E:U,17,0),"-")</f>
        <v>-</v>
      </c>
      <c r="AX935" s="87" t="str">
        <f>IF(K935&gt;1,VLOOKUP(A935,'settings-routing'!A:I,9,0),"")</f>
        <v/>
      </c>
    </row>
    <row r="936" ht="12.75" hidden="1" customHeight="1">
      <c r="A936" s="50" t="s">
        <v>1987</v>
      </c>
      <c r="B936" s="50" t="s">
        <v>1988</v>
      </c>
      <c r="C936" s="50">
        <f t="shared" si="2"/>
        <v>0</v>
      </c>
      <c r="D936" s="80">
        <f>SUMIF('Stocks 101-111'!$J:$J,'item dashboard'!A936,'Stocks 101-111'!K:K)</f>
        <v>0</v>
      </c>
      <c r="E936" s="80">
        <f>SUMIF('Stocks 101-111'!$J:$J,'item dashboard'!A936,'Stocks 101-111'!$L:$L)</f>
        <v>0</v>
      </c>
      <c r="F936" s="81">
        <f t="shared" si="3"/>
        <v>0</v>
      </c>
      <c r="G936" s="82">
        <f t="shared" si="4"/>
        <v>0</v>
      </c>
      <c r="H936" s="50">
        <f>SUMIFS('sys-backorder details'!$M:$M,'sys-backorder details'!$E:$E,'item dashboard'!A936,'sys-backorder details'!$V:$V,"")</f>
        <v>0</v>
      </c>
      <c r="I936" s="83">
        <f>SUMIF('settings-routing'!$I:$I,'item dashboard'!A936,'settings-routing'!$O:$O)</f>
        <v>0</v>
      </c>
      <c r="J936" s="50">
        <f>SUMIFS('sys-backorder details'!$M:$M,'sys-backorder details'!$E:$E,'item dashboard'!A936,'sys-backorder details'!$V:$V,"Call off")</f>
        <v>0</v>
      </c>
      <c r="K936" s="84">
        <f t="shared" si="5"/>
        <v>0</v>
      </c>
      <c r="L936" s="84">
        <f>SUMIF('Production Plan'!$E:$E,'item dashboard'!A936,'Production Plan'!$N:$N)</f>
        <v>0</v>
      </c>
      <c r="M936" s="85" t="str">
        <f t="shared" si="6"/>
        <v>B-L6SQ-W30SMG-D-500 ml White Pntd Sameg D.Wash Bottle</v>
      </c>
      <c r="N936" s="86">
        <f>SUMIFS('sys inv movment rpt'!$M:$M,'sys inv movment rpt'!$L:$L,$M936,'sys inv movment rpt'!$N:$N,N$1)</f>
        <v>0</v>
      </c>
      <c r="O936" s="86">
        <f>SUMIFS('sys inv movment rpt'!$M:$M,'sys inv movment rpt'!$L:$L,$M936,'sys inv movment rpt'!$N:$N,O$1)</f>
        <v>0</v>
      </c>
      <c r="P936" s="86">
        <f>SUMIFS('sys inv movment rpt'!$M:$M,'sys inv movment rpt'!$L:$L,$M936,'sys inv movment rpt'!$N:$N,P$1)</f>
        <v>0</v>
      </c>
      <c r="Q936" s="86">
        <f>SUMIFS('sys inv movment rpt'!$M:$M,'sys inv movment rpt'!$L:$L,$M936,'sys inv movment rpt'!$N:$N,Q$1)</f>
        <v>0</v>
      </c>
      <c r="R936" s="86">
        <f>SUMIFS('sys inv movment rpt'!$M:$M,'sys inv movment rpt'!$L:$L,$M936,'sys inv movment rpt'!$N:$N,R$1)</f>
        <v>0</v>
      </c>
      <c r="S936" s="86">
        <f>SUMIFS('sys inv movment rpt'!$M:$M,'sys inv movment rpt'!$L:$L,$M936,'sys inv movment rpt'!$N:$N,S$1)</f>
        <v>0</v>
      </c>
      <c r="T936" s="86">
        <f>SUMIFS('sys inv movment rpt'!$M:$M,'sys inv movment rpt'!$L:$L,$M936,'sys inv movment rpt'!$N:$N,T$1)</f>
        <v>0</v>
      </c>
      <c r="U936" s="86">
        <f>SUMIFS('sys inv movment rpt'!$M:$M,'sys inv movment rpt'!$L:$L,$M936,'sys inv movment rpt'!$N:$N,U$1)</f>
        <v>0</v>
      </c>
      <c r="V936" s="86">
        <f>SUMIFS('sys inv movment rpt'!$M:$M,'sys inv movment rpt'!$L:$L,$M936,'sys inv movment rpt'!$N:$N,V$1)</f>
        <v>0</v>
      </c>
      <c r="W936" s="86">
        <f>SUMIFS('sys inv movment rpt'!$M:$M,'sys inv movment rpt'!$L:$L,$M936,'sys inv movment rpt'!$N:$N,W$1)</f>
        <v>0</v>
      </c>
      <c r="X936" s="86">
        <f>SUMIFS('sys inv movment rpt'!$M:$M,'sys inv movment rpt'!$L:$L,$M936,'sys inv movment rpt'!$N:$N,X$1)</f>
        <v>0</v>
      </c>
      <c r="Y936" s="86">
        <f>SUMIFS('sys inv movment rpt'!$M:$M,'sys inv movment rpt'!$L:$L,$M936,'sys inv movment rpt'!$N:$N,Y$1)</f>
        <v>0</v>
      </c>
      <c r="Z936" s="86">
        <f>SUMIFS('sys inv movment rpt'!$M:$M,'sys inv movment rpt'!$L:$L,$M936,'sys inv movment rpt'!$N:$N,Z$1)</f>
        <v>0</v>
      </c>
      <c r="AA936" s="86">
        <f>SUMIFS('sys inv movment rpt'!$M:$M,'sys inv movment rpt'!$L:$L,$M936,'sys inv movment rpt'!$N:$N,AA$1)</f>
        <v>0</v>
      </c>
      <c r="AB936" s="86">
        <f>SUMIFS('sys inv movment rpt'!$M:$M,'sys inv movment rpt'!$L:$L,$M936,'sys inv movment rpt'!$N:$N,AB$1)</f>
        <v>0</v>
      </c>
      <c r="AC936" s="86">
        <f>SUMIFS('sys inv movment rpt'!$M:$M,'sys inv movment rpt'!$L:$L,$M936,'sys inv movment rpt'!$N:$N,AC$1)</f>
        <v>0</v>
      </c>
      <c r="AD936" s="86">
        <f>SUMIFS('sys inv movment rpt'!$M:$M,'sys inv movment rpt'!$L:$L,$M936,'sys inv movment rpt'!$N:$N,AD$1)</f>
        <v>0</v>
      </c>
      <c r="AE936" s="86">
        <f>SUMIFS('sys inv movment rpt'!$M:$M,'sys inv movment rpt'!$L:$L,$M936,'sys inv movment rpt'!$N:$N,AE$1)</f>
        <v>0</v>
      </c>
      <c r="AF936" s="86">
        <f>SUMIFS('sys inv movment rpt'!$M:$M,'sys inv movment rpt'!$L:$L,$M936,'sys inv movment rpt'!$N:$N,AF$1)</f>
        <v>0</v>
      </c>
      <c r="AG936" s="86">
        <f>SUMIFS('sys inv movment rpt'!$M:$M,'sys inv movment rpt'!$L:$L,$M936,'sys inv movment rpt'!$N:$N,AG$1)</f>
        <v>0</v>
      </c>
      <c r="AH936" s="86">
        <f>SUMIFS('sys inv movment rpt'!$M:$M,'sys inv movment rpt'!$L:$L,$M936,'sys inv movment rpt'!$N:$N,AH$1)</f>
        <v>0</v>
      </c>
      <c r="AI936" s="86">
        <f>SUMIFS('sys inv movment rpt'!$M:$M,'sys inv movment rpt'!$L:$L,$M936,'sys inv movment rpt'!$N:$N,AI$1)</f>
        <v>0</v>
      </c>
      <c r="AJ936" s="86">
        <f>SUMIFS('sys inv movment rpt'!$M:$M,'sys inv movment rpt'!$L:$L,$M936,'sys inv movment rpt'!$N:$N,AJ$1)</f>
        <v>0</v>
      </c>
      <c r="AK936" s="86">
        <f>SUMIFS('sys inv movment rpt'!$M:$M,'sys inv movment rpt'!$L:$L,$M936,'sys inv movment rpt'!$N:$N,AK$1)</f>
        <v>0</v>
      </c>
      <c r="AL936" s="86">
        <f>SUMIFS('sys inv movment rpt'!$M:$M,'sys inv movment rpt'!$L:$L,$M936,'sys inv movment rpt'!$N:$N,AL$1)</f>
        <v>0</v>
      </c>
      <c r="AM936" s="86">
        <f>SUMIFS('sys inv movment rpt'!$M:$M,'sys inv movment rpt'!$L:$L,$M936,'sys inv movment rpt'!$N:$N,AM$1)</f>
        <v>0</v>
      </c>
      <c r="AN936" s="86">
        <f>SUMIFS('sys inv movment rpt'!$M:$M,'sys inv movment rpt'!$L:$L,$M936,'sys inv movment rpt'!$N:$N,AN$1)</f>
        <v>0</v>
      </c>
      <c r="AO936" s="86">
        <f>SUMIFS('sys inv movment rpt'!$M:$M,'sys inv movment rpt'!$L:$L,$M936,'sys inv movment rpt'!$N:$N,AO$1)</f>
        <v>0</v>
      </c>
      <c r="AP936" s="86">
        <f>SUMIFS('sys inv movment rpt'!$M:$M,'sys inv movment rpt'!$L:$L,$M936,'sys inv movment rpt'!$N:$N,AP$1)</f>
        <v>0</v>
      </c>
      <c r="AQ936" s="86">
        <f>SUMIFS('sys inv movment rpt'!$M:$M,'sys inv movment rpt'!$L:$L,$M936,'sys inv movment rpt'!$N:$N,AQ$1)</f>
        <v>0</v>
      </c>
      <c r="AR936" s="86">
        <f>SUMIFS('sys inv movment rpt'!$M:$M,'sys inv movment rpt'!$L:$L,$M936,'sys inv movment rpt'!$N:$N,AR$1)</f>
        <v>0</v>
      </c>
      <c r="AS936" s="86">
        <f>SUMIFS('sys inv movment rpt'!$M:$M,'sys inv movment rpt'!$L:$L,$M936,'sys inv movment rpt'!$N:$N,AS$1)</f>
        <v>0</v>
      </c>
      <c r="AT936" s="86">
        <f>SUMIFS('sys inv movment rpt'!$M:$M,'sys inv movment rpt'!$L:$L,$M936,'sys inv movment rpt'!$N:$N,AT$1)</f>
        <v>0</v>
      </c>
      <c r="AU936" s="86">
        <f>SUMIFS('sys inv movment rpt'!$M:$M,'sys inv movment rpt'!$L:$L,$M936,'sys inv movment rpt'!$N:$N,AU$1)</f>
        <v>0</v>
      </c>
      <c r="AV936" s="86">
        <f>SUMIFS('sys inv movment rpt'!$M:$M,'sys inv movment rpt'!$L:$L,$M936,'sys inv movment rpt'!$N:$N,AV$1)</f>
        <v>0</v>
      </c>
      <c r="AW936" s="87" t="str">
        <f>IFERROR(VLOOKUP(A936,'sys-backorder details'!E:U,17,0),"-")</f>
        <v>-</v>
      </c>
      <c r="AX936" s="87" t="str">
        <f>IF(K936&gt;1,VLOOKUP(A936,'settings-routing'!A:I,9,0),"")</f>
        <v/>
      </c>
    </row>
    <row r="937" ht="12.75" hidden="1" customHeight="1">
      <c r="A937" s="50" t="s">
        <v>1989</v>
      </c>
      <c r="B937" s="50" t="s">
        <v>1990</v>
      </c>
      <c r="C937" s="50">
        <f t="shared" si="2"/>
        <v>0</v>
      </c>
      <c r="D937" s="80">
        <f>SUMIF('Stocks 101-111'!$J:$J,'item dashboard'!A937,'Stocks 101-111'!K:K)</f>
        <v>0</v>
      </c>
      <c r="E937" s="80">
        <f>SUMIF('Stocks 101-111'!$J:$J,'item dashboard'!A937,'Stocks 101-111'!$L:$L)</f>
        <v>0</v>
      </c>
      <c r="F937" s="81">
        <f t="shared" si="3"/>
        <v>0</v>
      </c>
      <c r="G937" s="82">
        <f t="shared" si="4"/>
        <v>0</v>
      </c>
      <c r="H937" s="50">
        <f>SUMIFS('sys-backorder details'!$M:$M,'sys-backorder details'!$E:$E,'item dashboard'!A937,'sys-backorder details'!$V:$V,"")</f>
        <v>0</v>
      </c>
      <c r="I937" s="83">
        <f>SUMIF('settings-routing'!$I:$I,'item dashboard'!A937,'settings-routing'!$O:$O)</f>
        <v>0</v>
      </c>
      <c r="J937" s="50">
        <f>SUMIFS('sys-backorder details'!$M:$M,'sys-backorder details'!$E:$E,'item dashboard'!A937,'sys-backorder details'!$V:$V,"Call off")</f>
        <v>0</v>
      </c>
      <c r="K937" s="84">
        <f t="shared" si="5"/>
        <v>0</v>
      </c>
      <c r="L937" s="84">
        <f>SUMIF('Production Plan'!$E:$E,'item dashboard'!A937,'Production Plan'!$N:$N)</f>
        <v>0</v>
      </c>
      <c r="M937" s="85" t="str">
        <f t="shared" si="6"/>
        <v>B-L6SQ-W30-SMGE-500 ml White Pntd Sameg Easy Wash Bottle</v>
      </c>
      <c r="N937" s="86">
        <f>SUMIFS('sys inv movment rpt'!$M:$M,'sys inv movment rpt'!$L:$L,$M937,'sys inv movment rpt'!$N:$N,N$1)</f>
        <v>0</v>
      </c>
      <c r="O937" s="86">
        <f>SUMIFS('sys inv movment rpt'!$M:$M,'sys inv movment rpt'!$L:$L,$M937,'sys inv movment rpt'!$N:$N,O$1)</f>
        <v>0</v>
      </c>
      <c r="P937" s="86">
        <f>SUMIFS('sys inv movment rpt'!$M:$M,'sys inv movment rpt'!$L:$L,$M937,'sys inv movment rpt'!$N:$N,P$1)</f>
        <v>0</v>
      </c>
      <c r="Q937" s="86">
        <f>SUMIFS('sys inv movment rpt'!$M:$M,'sys inv movment rpt'!$L:$L,$M937,'sys inv movment rpt'!$N:$N,Q$1)</f>
        <v>0</v>
      </c>
      <c r="R937" s="86">
        <f>SUMIFS('sys inv movment rpt'!$M:$M,'sys inv movment rpt'!$L:$L,$M937,'sys inv movment rpt'!$N:$N,R$1)</f>
        <v>0</v>
      </c>
      <c r="S937" s="86">
        <f>SUMIFS('sys inv movment rpt'!$M:$M,'sys inv movment rpt'!$L:$L,$M937,'sys inv movment rpt'!$N:$N,S$1)</f>
        <v>0</v>
      </c>
      <c r="T937" s="86">
        <f>SUMIFS('sys inv movment rpt'!$M:$M,'sys inv movment rpt'!$L:$L,$M937,'sys inv movment rpt'!$N:$N,T$1)</f>
        <v>0</v>
      </c>
      <c r="U937" s="86">
        <f>SUMIFS('sys inv movment rpt'!$M:$M,'sys inv movment rpt'!$L:$L,$M937,'sys inv movment rpt'!$N:$N,U$1)</f>
        <v>0</v>
      </c>
      <c r="V937" s="86">
        <f>SUMIFS('sys inv movment rpt'!$M:$M,'sys inv movment rpt'!$L:$L,$M937,'sys inv movment rpt'!$N:$N,V$1)</f>
        <v>0</v>
      </c>
      <c r="W937" s="86">
        <f>SUMIFS('sys inv movment rpt'!$M:$M,'sys inv movment rpt'!$L:$L,$M937,'sys inv movment rpt'!$N:$N,W$1)</f>
        <v>0</v>
      </c>
      <c r="X937" s="86">
        <f>SUMIFS('sys inv movment rpt'!$M:$M,'sys inv movment rpt'!$L:$L,$M937,'sys inv movment rpt'!$N:$N,X$1)</f>
        <v>0</v>
      </c>
      <c r="Y937" s="86">
        <f>SUMIFS('sys inv movment rpt'!$M:$M,'sys inv movment rpt'!$L:$L,$M937,'sys inv movment rpt'!$N:$N,Y$1)</f>
        <v>0</v>
      </c>
      <c r="Z937" s="86">
        <f>SUMIFS('sys inv movment rpt'!$M:$M,'sys inv movment rpt'!$L:$L,$M937,'sys inv movment rpt'!$N:$N,Z$1)</f>
        <v>0</v>
      </c>
      <c r="AA937" s="86">
        <f>SUMIFS('sys inv movment rpt'!$M:$M,'sys inv movment rpt'!$L:$L,$M937,'sys inv movment rpt'!$N:$N,AA$1)</f>
        <v>0</v>
      </c>
      <c r="AB937" s="86">
        <f>SUMIFS('sys inv movment rpt'!$M:$M,'sys inv movment rpt'!$L:$L,$M937,'sys inv movment rpt'!$N:$N,AB$1)</f>
        <v>0</v>
      </c>
      <c r="AC937" s="86">
        <f>SUMIFS('sys inv movment rpt'!$M:$M,'sys inv movment rpt'!$L:$L,$M937,'sys inv movment rpt'!$N:$N,AC$1)</f>
        <v>0</v>
      </c>
      <c r="AD937" s="86">
        <f>SUMIFS('sys inv movment rpt'!$M:$M,'sys inv movment rpt'!$L:$L,$M937,'sys inv movment rpt'!$N:$N,AD$1)</f>
        <v>0</v>
      </c>
      <c r="AE937" s="86">
        <f>SUMIFS('sys inv movment rpt'!$M:$M,'sys inv movment rpt'!$L:$L,$M937,'sys inv movment rpt'!$N:$N,AE$1)</f>
        <v>0</v>
      </c>
      <c r="AF937" s="86">
        <f>SUMIFS('sys inv movment rpt'!$M:$M,'sys inv movment rpt'!$L:$L,$M937,'sys inv movment rpt'!$N:$N,AF$1)</f>
        <v>0</v>
      </c>
      <c r="AG937" s="86">
        <f>SUMIFS('sys inv movment rpt'!$M:$M,'sys inv movment rpt'!$L:$L,$M937,'sys inv movment rpt'!$N:$N,AG$1)</f>
        <v>0</v>
      </c>
      <c r="AH937" s="86">
        <f>SUMIFS('sys inv movment rpt'!$M:$M,'sys inv movment rpt'!$L:$L,$M937,'sys inv movment rpt'!$N:$N,AH$1)</f>
        <v>0</v>
      </c>
      <c r="AI937" s="86">
        <f>SUMIFS('sys inv movment rpt'!$M:$M,'sys inv movment rpt'!$L:$L,$M937,'sys inv movment rpt'!$N:$N,AI$1)</f>
        <v>0</v>
      </c>
      <c r="AJ937" s="86">
        <f>SUMIFS('sys inv movment rpt'!$M:$M,'sys inv movment rpt'!$L:$L,$M937,'sys inv movment rpt'!$N:$N,AJ$1)</f>
        <v>0</v>
      </c>
      <c r="AK937" s="86">
        <f>SUMIFS('sys inv movment rpt'!$M:$M,'sys inv movment rpt'!$L:$L,$M937,'sys inv movment rpt'!$N:$N,AK$1)</f>
        <v>0</v>
      </c>
      <c r="AL937" s="86">
        <f>SUMIFS('sys inv movment rpt'!$M:$M,'sys inv movment rpt'!$L:$L,$M937,'sys inv movment rpt'!$N:$N,AL$1)</f>
        <v>0</v>
      </c>
      <c r="AM937" s="86">
        <f>SUMIFS('sys inv movment rpt'!$M:$M,'sys inv movment rpt'!$L:$L,$M937,'sys inv movment rpt'!$N:$N,AM$1)</f>
        <v>0</v>
      </c>
      <c r="AN937" s="86">
        <f>SUMIFS('sys inv movment rpt'!$M:$M,'sys inv movment rpt'!$L:$L,$M937,'sys inv movment rpt'!$N:$N,AN$1)</f>
        <v>0</v>
      </c>
      <c r="AO937" s="86">
        <f>SUMIFS('sys inv movment rpt'!$M:$M,'sys inv movment rpt'!$L:$L,$M937,'sys inv movment rpt'!$N:$N,AO$1)</f>
        <v>0</v>
      </c>
      <c r="AP937" s="86">
        <f>SUMIFS('sys inv movment rpt'!$M:$M,'sys inv movment rpt'!$L:$L,$M937,'sys inv movment rpt'!$N:$N,AP$1)</f>
        <v>0</v>
      </c>
      <c r="AQ937" s="86">
        <f>SUMIFS('sys inv movment rpt'!$M:$M,'sys inv movment rpt'!$L:$L,$M937,'sys inv movment rpt'!$N:$N,AQ$1)</f>
        <v>0</v>
      </c>
      <c r="AR937" s="86">
        <f>SUMIFS('sys inv movment rpt'!$M:$M,'sys inv movment rpt'!$L:$L,$M937,'sys inv movment rpt'!$N:$N,AR$1)</f>
        <v>0</v>
      </c>
      <c r="AS937" s="86">
        <f>SUMIFS('sys inv movment rpt'!$M:$M,'sys inv movment rpt'!$L:$L,$M937,'sys inv movment rpt'!$N:$N,AS$1)</f>
        <v>0</v>
      </c>
      <c r="AT937" s="86">
        <f>SUMIFS('sys inv movment rpt'!$M:$M,'sys inv movment rpt'!$L:$L,$M937,'sys inv movment rpt'!$N:$N,AT$1)</f>
        <v>0</v>
      </c>
      <c r="AU937" s="86">
        <f>SUMIFS('sys inv movment rpt'!$M:$M,'sys inv movment rpt'!$L:$L,$M937,'sys inv movment rpt'!$N:$N,AU$1)</f>
        <v>0</v>
      </c>
      <c r="AV937" s="86">
        <f>SUMIFS('sys inv movment rpt'!$M:$M,'sys inv movment rpt'!$L:$L,$M937,'sys inv movment rpt'!$N:$N,AV$1)</f>
        <v>0</v>
      </c>
      <c r="AW937" s="87" t="str">
        <f>IFERROR(VLOOKUP(A937,'sys-backorder details'!E:U,17,0),"-")</f>
        <v>-</v>
      </c>
      <c r="AX937" s="87" t="str">
        <f>IF(K937&gt;1,VLOOKUP(A937,'settings-routing'!A:I,9,0),"")</f>
        <v/>
      </c>
    </row>
    <row r="938" ht="12.75" hidden="1" customHeight="1">
      <c r="A938" s="50" t="s">
        <v>1991</v>
      </c>
      <c r="B938" s="50" t="s">
        <v>1992</v>
      </c>
      <c r="C938" s="50">
        <f t="shared" si="2"/>
        <v>0</v>
      </c>
      <c r="D938" s="80">
        <f>SUMIF('Stocks 101-111'!$J:$J,'item dashboard'!A938,'Stocks 101-111'!K:K)</f>
        <v>0</v>
      </c>
      <c r="E938" s="80">
        <f>SUMIF('Stocks 101-111'!$J:$J,'item dashboard'!A938,'Stocks 101-111'!$L:$L)</f>
        <v>0</v>
      </c>
      <c r="F938" s="81">
        <f t="shared" si="3"/>
        <v>0</v>
      </c>
      <c r="G938" s="82">
        <f t="shared" si="4"/>
        <v>0</v>
      </c>
      <c r="H938" s="50">
        <f>SUMIFS('sys-backorder details'!$M:$M,'sys-backorder details'!$E:$E,'item dashboard'!A938,'sys-backorder details'!$V:$V,"")</f>
        <v>0</v>
      </c>
      <c r="I938" s="83">
        <f>SUMIF('settings-routing'!$I:$I,'item dashboard'!A938,'settings-routing'!$O:$O)</f>
        <v>0</v>
      </c>
      <c r="J938" s="50">
        <f>SUMIFS('sys-backorder details'!$M:$M,'sys-backorder details'!$E:$E,'item dashboard'!A938,'sys-backorder details'!$V:$V,"Call off")</f>
        <v>0</v>
      </c>
      <c r="K938" s="84">
        <f t="shared" si="5"/>
        <v>0</v>
      </c>
      <c r="L938" s="84">
        <f>SUMIF('Production Plan'!$E:$E,'item dashboard'!A938,'Production Plan'!$N:$N)</f>
        <v>0</v>
      </c>
      <c r="M938" s="85" t="str">
        <f t="shared" si="6"/>
        <v>B-L6SQ-W30SMG-M-500 ml White Pntd Sameg M.Purpose Bottle</v>
      </c>
      <c r="N938" s="86">
        <f>SUMIFS('sys inv movment rpt'!$M:$M,'sys inv movment rpt'!$L:$L,$M938,'sys inv movment rpt'!$N:$N,N$1)</f>
        <v>0</v>
      </c>
      <c r="O938" s="86">
        <f>SUMIFS('sys inv movment rpt'!$M:$M,'sys inv movment rpt'!$L:$L,$M938,'sys inv movment rpt'!$N:$N,O$1)</f>
        <v>0</v>
      </c>
      <c r="P938" s="86">
        <f>SUMIFS('sys inv movment rpt'!$M:$M,'sys inv movment rpt'!$L:$L,$M938,'sys inv movment rpt'!$N:$N,P$1)</f>
        <v>0</v>
      </c>
      <c r="Q938" s="86">
        <f>SUMIFS('sys inv movment rpt'!$M:$M,'sys inv movment rpt'!$L:$L,$M938,'sys inv movment rpt'!$N:$N,Q$1)</f>
        <v>0</v>
      </c>
      <c r="R938" s="86">
        <f>SUMIFS('sys inv movment rpt'!$M:$M,'sys inv movment rpt'!$L:$L,$M938,'sys inv movment rpt'!$N:$N,R$1)</f>
        <v>0</v>
      </c>
      <c r="S938" s="86">
        <f>SUMIFS('sys inv movment rpt'!$M:$M,'sys inv movment rpt'!$L:$L,$M938,'sys inv movment rpt'!$N:$N,S$1)</f>
        <v>0</v>
      </c>
      <c r="T938" s="86">
        <f>SUMIFS('sys inv movment rpt'!$M:$M,'sys inv movment rpt'!$L:$L,$M938,'sys inv movment rpt'!$N:$N,T$1)</f>
        <v>0</v>
      </c>
      <c r="U938" s="86">
        <f>SUMIFS('sys inv movment rpt'!$M:$M,'sys inv movment rpt'!$L:$L,$M938,'sys inv movment rpt'!$N:$N,U$1)</f>
        <v>0</v>
      </c>
      <c r="V938" s="86">
        <f>SUMIFS('sys inv movment rpt'!$M:$M,'sys inv movment rpt'!$L:$L,$M938,'sys inv movment rpt'!$N:$N,V$1)</f>
        <v>0</v>
      </c>
      <c r="W938" s="86">
        <f>SUMIFS('sys inv movment rpt'!$M:$M,'sys inv movment rpt'!$L:$L,$M938,'sys inv movment rpt'!$N:$N,W$1)</f>
        <v>0</v>
      </c>
      <c r="X938" s="86">
        <f>SUMIFS('sys inv movment rpt'!$M:$M,'sys inv movment rpt'!$L:$L,$M938,'sys inv movment rpt'!$N:$N,X$1)</f>
        <v>0</v>
      </c>
      <c r="Y938" s="86">
        <f>SUMIFS('sys inv movment rpt'!$M:$M,'sys inv movment rpt'!$L:$L,$M938,'sys inv movment rpt'!$N:$N,Y$1)</f>
        <v>0</v>
      </c>
      <c r="Z938" s="86">
        <f>SUMIFS('sys inv movment rpt'!$M:$M,'sys inv movment rpt'!$L:$L,$M938,'sys inv movment rpt'!$N:$N,Z$1)</f>
        <v>0</v>
      </c>
      <c r="AA938" s="86">
        <f>SUMIFS('sys inv movment rpt'!$M:$M,'sys inv movment rpt'!$L:$L,$M938,'sys inv movment rpt'!$N:$N,AA$1)</f>
        <v>0</v>
      </c>
      <c r="AB938" s="86">
        <f>SUMIFS('sys inv movment rpt'!$M:$M,'sys inv movment rpt'!$L:$L,$M938,'sys inv movment rpt'!$N:$N,AB$1)</f>
        <v>0</v>
      </c>
      <c r="AC938" s="86">
        <f>SUMIFS('sys inv movment rpt'!$M:$M,'sys inv movment rpt'!$L:$L,$M938,'sys inv movment rpt'!$N:$N,AC$1)</f>
        <v>0</v>
      </c>
      <c r="AD938" s="86">
        <f>SUMIFS('sys inv movment rpt'!$M:$M,'sys inv movment rpt'!$L:$L,$M938,'sys inv movment rpt'!$N:$N,AD$1)</f>
        <v>0</v>
      </c>
      <c r="AE938" s="86">
        <f>SUMIFS('sys inv movment rpt'!$M:$M,'sys inv movment rpt'!$L:$L,$M938,'sys inv movment rpt'!$N:$N,AE$1)</f>
        <v>0</v>
      </c>
      <c r="AF938" s="86">
        <f>SUMIFS('sys inv movment rpt'!$M:$M,'sys inv movment rpt'!$L:$L,$M938,'sys inv movment rpt'!$N:$N,AF$1)</f>
        <v>0</v>
      </c>
      <c r="AG938" s="86">
        <f>SUMIFS('sys inv movment rpt'!$M:$M,'sys inv movment rpt'!$L:$L,$M938,'sys inv movment rpt'!$N:$N,AG$1)</f>
        <v>0</v>
      </c>
      <c r="AH938" s="86">
        <f>SUMIFS('sys inv movment rpt'!$M:$M,'sys inv movment rpt'!$L:$L,$M938,'sys inv movment rpt'!$N:$N,AH$1)</f>
        <v>0</v>
      </c>
      <c r="AI938" s="86">
        <f>SUMIFS('sys inv movment rpt'!$M:$M,'sys inv movment rpt'!$L:$L,$M938,'sys inv movment rpt'!$N:$N,AI$1)</f>
        <v>0</v>
      </c>
      <c r="AJ938" s="86">
        <f>SUMIFS('sys inv movment rpt'!$M:$M,'sys inv movment rpt'!$L:$L,$M938,'sys inv movment rpt'!$N:$N,AJ$1)</f>
        <v>0</v>
      </c>
      <c r="AK938" s="86">
        <f>SUMIFS('sys inv movment rpt'!$M:$M,'sys inv movment rpt'!$L:$L,$M938,'sys inv movment rpt'!$N:$N,AK$1)</f>
        <v>0</v>
      </c>
      <c r="AL938" s="86">
        <f>SUMIFS('sys inv movment rpt'!$M:$M,'sys inv movment rpt'!$L:$L,$M938,'sys inv movment rpt'!$N:$N,AL$1)</f>
        <v>0</v>
      </c>
      <c r="AM938" s="86">
        <f>SUMIFS('sys inv movment rpt'!$M:$M,'sys inv movment rpt'!$L:$L,$M938,'sys inv movment rpt'!$N:$N,AM$1)</f>
        <v>0</v>
      </c>
      <c r="AN938" s="86">
        <f>SUMIFS('sys inv movment rpt'!$M:$M,'sys inv movment rpt'!$L:$L,$M938,'sys inv movment rpt'!$N:$N,AN$1)</f>
        <v>0</v>
      </c>
      <c r="AO938" s="86">
        <f>SUMIFS('sys inv movment rpt'!$M:$M,'sys inv movment rpt'!$L:$L,$M938,'sys inv movment rpt'!$N:$N,AO$1)</f>
        <v>0</v>
      </c>
      <c r="AP938" s="86">
        <f>SUMIFS('sys inv movment rpt'!$M:$M,'sys inv movment rpt'!$L:$L,$M938,'sys inv movment rpt'!$N:$N,AP$1)</f>
        <v>0</v>
      </c>
      <c r="AQ938" s="86">
        <f>SUMIFS('sys inv movment rpt'!$M:$M,'sys inv movment rpt'!$L:$L,$M938,'sys inv movment rpt'!$N:$N,AQ$1)</f>
        <v>0</v>
      </c>
      <c r="AR938" s="86">
        <f>SUMIFS('sys inv movment rpt'!$M:$M,'sys inv movment rpt'!$L:$L,$M938,'sys inv movment rpt'!$N:$N,AR$1)</f>
        <v>0</v>
      </c>
      <c r="AS938" s="86">
        <f>SUMIFS('sys inv movment rpt'!$M:$M,'sys inv movment rpt'!$L:$L,$M938,'sys inv movment rpt'!$N:$N,AS$1)</f>
        <v>0</v>
      </c>
      <c r="AT938" s="86">
        <f>SUMIFS('sys inv movment rpt'!$M:$M,'sys inv movment rpt'!$L:$L,$M938,'sys inv movment rpt'!$N:$N,AT$1)</f>
        <v>0</v>
      </c>
      <c r="AU938" s="86">
        <f>SUMIFS('sys inv movment rpt'!$M:$M,'sys inv movment rpt'!$L:$L,$M938,'sys inv movment rpt'!$N:$N,AU$1)</f>
        <v>0</v>
      </c>
      <c r="AV938" s="86">
        <f>SUMIFS('sys inv movment rpt'!$M:$M,'sys inv movment rpt'!$L:$L,$M938,'sys inv movment rpt'!$N:$N,AV$1)</f>
        <v>0</v>
      </c>
      <c r="AW938" s="87" t="str">
        <f>IFERROR(VLOOKUP(A938,'sys-backorder details'!E:U,17,0),"-")</f>
        <v>-</v>
      </c>
      <c r="AX938" s="87" t="str">
        <f>IF(K938&gt;1,VLOOKUP(A938,'settings-routing'!A:I,9,0),"")</f>
        <v/>
      </c>
    </row>
    <row r="939" ht="12.75" hidden="1" customHeight="1">
      <c r="A939" s="50" t="s">
        <v>1993</v>
      </c>
      <c r="B939" s="50" t="s">
        <v>1339</v>
      </c>
      <c r="C939" s="50">
        <f t="shared" si="2"/>
        <v>0</v>
      </c>
      <c r="D939" s="80">
        <f>SUMIF('Stocks 101-111'!$J:$J,'item dashboard'!A939,'Stocks 101-111'!K:K)</f>
        <v>0</v>
      </c>
      <c r="E939" s="80">
        <f>SUMIF('Stocks 101-111'!$J:$J,'item dashboard'!A939,'Stocks 101-111'!$L:$L)</f>
        <v>0</v>
      </c>
      <c r="F939" s="81">
        <f t="shared" si="3"/>
        <v>0</v>
      </c>
      <c r="G939" s="82">
        <f t="shared" si="4"/>
        <v>0</v>
      </c>
      <c r="H939" s="50">
        <f>SUMIFS('sys-backorder details'!$M:$M,'sys-backorder details'!$E:$E,'item dashboard'!A939,'sys-backorder details'!$V:$V,"")</f>
        <v>0</v>
      </c>
      <c r="I939" s="83">
        <f>SUMIF('settings-routing'!$I:$I,'item dashboard'!A939,'settings-routing'!$O:$O)</f>
        <v>0</v>
      </c>
      <c r="J939" s="50">
        <f>SUMIFS('sys-backorder details'!$M:$M,'sys-backorder details'!$E:$E,'item dashboard'!A939,'sys-backorder details'!$V:$V,"Call off")</f>
        <v>0</v>
      </c>
      <c r="K939" s="84">
        <f t="shared" si="5"/>
        <v>0</v>
      </c>
      <c r="L939" s="84">
        <f>SUMIF('Production Plan'!$E:$E,'item dashboard'!A939,'Production Plan'!$N:$N)</f>
        <v>0</v>
      </c>
      <c r="M939" s="85" t="str">
        <f t="shared" si="6"/>
        <v>B-L6-W30-500 ml White Bottle</v>
      </c>
      <c r="N939" s="86">
        <f>SUMIFS('sys inv movment rpt'!$M:$M,'sys inv movment rpt'!$L:$L,$M939,'sys inv movment rpt'!$N:$N,N$1)</f>
        <v>0</v>
      </c>
      <c r="O939" s="86">
        <f>SUMIFS('sys inv movment rpt'!$M:$M,'sys inv movment rpt'!$L:$L,$M939,'sys inv movment rpt'!$N:$N,O$1)</f>
        <v>0</v>
      </c>
      <c r="P939" s="86">
        <f>SUMIFS('sys inv movment rpt'!$M:$M,'sys inv movment rpt'!$L:$L,$M939,'sys inv movment rpt'!$N:$N,P$1)</f>
        <v>0</v>
      </c>
      <c r="Q939" s="86">
        <f>SUMIFS('sys inv movment rpt'!$M:$M,'sys inv movment rpt'!$L:$L,$M939,'sys inv movment rpt'!$N:$N,Q$1)</f>
        <v>0</v>
      </c>
      <c r="R939" s="86">
        <f>SUMIFS('sys inv movment rpt'!$M:$M,'sys inv movment rpt'!$L:$L,$M939,'sys inv movment rpt'!$N:$N,R$1)</f>
        <v>0</v>
      </c>
      <c r="S939" s="86">
        <f>SUMIFS('sys inv movment rpt'!$M:$M,'sys inv movment rpt'!$L:$L,$M939,'sys inv movment rpt'!$N:$N,S$1)</f>
        <v>0</v>
      </c>
      <c r="T939" s="86">
        <f>SUMIFS('sys inv movment rpt'!$M:$M,'sys inv movment rpt'!$L:$L,$M939,'sys inv movment rpt'!$N:$N,T$1)</f>
        <v>0</v>
      </c>
      <c r="U939" s="86">
        <f>SUMIFS('sys inv movment rpt'!$M:$M,'sys inv movment rpt'!$L:$L,$M939,'sys inv movment rpt'!$N:$N,U$1)</f>
        <v>0</v>
      </c>
      <c r="V939" s="86">
        <f>SUMIFS('sys inv movment rpt'!$M:$M,'sys inv movment rpt'!$L:$L,$M939,'sys inv movment rpt'!$N:$N,V$1)</f>
        <v>0</v>
      </c>
      <c r="W939" s="86">
        <f>SUMIFS('sys inv movment rpt'!$M:$M,'sys inv movment rpt'!$L:$L,$M939,'sys inv movment rpt'!$N:$N,W$1)</f>
        <v>0</v>
      </c>
      <c r="X939" s="86">
        <f>SUMIFS('sys inv movment rpt'!$M:$M,'sys inv movment rpt'!$L:$L,$M939,'sys inv movment rpt'!$N:$N,X$1)</f>
        <v>0</v>
      </c>
      <c r="Y939" s="86">
        <f>SUMIFS('sys inv movment rpt'!$M:$M,'sys inv movment rpt'!$L:$L,$M939,'sys inv movment rpt'!$N:$N,Y$1)</f>
        <v>0</v>
      </c>
      <c r="Z939" s="86">
        <f>SUMIFS('sys inv movment rpt'!$M:$M,'sys inv movment rpt'!$L:$L,$M939,'sys inv movment rpt'!$N:$N,Z$1)</f>
        <v>0</v>
      </c>
      <c r="AA939" s="86">
        <f>SUMIFS('sys inv movment rpt'!$M:$M,'sys inv movment rpt'!$L:$L,$M939,'sys inv movment rpt'!$N:$N,AA$1)</f>
        <v>0</v>
      </c>
      <c r="AB939" s="86">
        <f>SUMIFS('sys inv movment rpt'!$M:$M,'sys inv movment rpt'!$L:$L,$M939,'sys inv movment rpt'!$N:$N,AB$1)</f>
        <v>0</v>
      </c>
      <c r="AC939" s="86">
        <f>SUMIFS('sys inv movment rpt'!$M:$M,'sys inv movment rpt'!$L:$L,$M939,'sys inv movment rpt'!$N:$N,AC$1)</f>
        <v>0</v>
      </c>
      <c r="AD939" s="86">
        <f>SUMIFS('sys inv movment rpt'!$M:$M,'sys inv movment rpt'!$L:$L,$M939,'sys inv movment rpt'!$N:$N,AD$1)</f>
        <v>0</v>
      </c>
      <c r="AE939" s="86">
        <f>SUMIFS('sys inv movment rpt'!$M:$M,'sys inv movment rpt'!$L:$L,$M939,'sys inv movment rpt'!$N:$N,AE$1)</f>
        <v>0</v>
      </c>
      <c r="AF939" s="86">
        <f>SUMIFS('sys inv movment rpt'!$M:$M,'sys inv movment rpt'!$L:$L,$M939,'sys inv movment rpt'!$N:$N,AF$1)</f>
        <v>0</v>
      </c>
      <c r="AG939" s="86">
        <f>SUMIFS('sys inv movment rpt'!$M:$M,'sys inv movment rpt'!$L:$L,$M939,'sys inv movment rpt'!$N:$N,AG$1)</f>
        <v>0</v>
      </c>
      <c r="AH939" s="86">
        <f>SUMIFS('sys inv movment rpt'!$M:$M,'sys inv movment rpt'!$L:$L,$M939,'sys inv movment rpt'!$N:$N,AH$1)</f>
        <v>0</v>
      </c>
      <c r="AI939" s="86">
        <f>SUMIFS('sys inv movment rpt'!$M:$M,'sys inv movment rpt'!$L:$L,$M939,'sys inv movment rpt'!$N:$N,AI$1)</f>
        <v>0</v>
      </c>
      <c r="AJ939" s="86">
        <f>SUMIFS('sys inv movment rpt'!$M:$M,'sys inv movment rpt'!$L:$L,$M939,'sys inv movment rpt'!$N:$N,AJ$1)</f>
        <v>0</v>
      </c>
      <c r="AK939" s="86">
        <f>SUMIFS('sys inv movment rpt'!$M:$M,'sys inv movment rpt'!$L:$L,$M939,'sys inv movment rpt'!$N:$N,AK$1)</f>
        <v>0</v>
      </c>
      <c r="AL939" s="86">
        <f>SUMIFS('sys inv movment rpt'!$M:$M,'sys inv movment rpt'!$L:$L,$M939,'sys inv movment rpt'!$N:$N,AL$1)</f>
        <v>0</v>
      </c>
      <c r="AM939" s="86">
        <f>SUMIFS('sys inv movment rpt'!$M:$M,'sys inv movment rpt'!$L:$L,$M939,'sys inv movment rpt'!$N:$N,AM$1)</f>
        <v>0</v>
      </c>
      <c r="AN939" s="86">
        <f>SUMIFS('sys inv movment rpt'!$M:$M,'sys inv movment rpt'!$L:$L,$M939,'sys inv movment rpt'!$N:$N,AN$1)</f>
        <v>0</v>
      </c>
      <c r="AO939" s="86">
        <f>SUMIFS('sys inv movment rpt'!$M:$M,'sys inv movment rpt'!$L:$L,$M939,'sys inv movment rpt'!$N:$N,AO$1)</f>
        <v>0</v>
      </c>
      <c r="AP939" s="86">
        <f>SUMIFS('sys inv movment rpt'!$M:$M,'sys inv movment rpt'!$L:$L,$M939,'sys inv movment rpt'!$N:$N,AP$1)</f>
        <v>0</v>
      </c>
      <c r="AQ939" s="86">
        <f>SUMIFS('sys inv movment rpt'!$M:$M,'sys inv movment rpt'!$L:$L,$M939,'sys inv movment rpt'!$N:$N,AQ$1)</f>
        <v>0</v>
      </c>
      <c r="AR939" s="86">
        <f>SUMIFS('sys inv movment rpt'!$M:$M,'sys inv movment rpt'!$L:$L,$M939,'sys inv movment rpt'!$N:$N,AR$1)</f>
        <v>0</v>
      </c>
      <c r="AS939" s="86">
        <f>SUMIFS('sys inv movment rpt'!$M:$M,'sys inv movment rpt'!$L:$L,$M939,'sys inv movment rpt'!$N:$N,AS$1)</f>
        <v>0</v>
      </c>
      <c r="AT939" s="86">
        <f>SUMIFS('sys inv movment rpt'!$M:$M,'sys inv movment rpt'!$L:$L,$M939,'sys inv movment rpt'!$N:$N,AT$1)</f>
        <v>0</v>
      </c>
      <c r="AU939" s="86">
        <f>SUMIFS('sys inv movment rpt'!$M:$M,'sys inv movment rpt'!$L:$L,$M939,'sys inv movment rpt'!$N:$N,AU$1)</f>
        <v>0</v>
      </c>
      <c r="AV939" s="86">
        <f>SUMIFS('sys inv movment rpt'!$M:$M,'sys inv movment rpt'!$L:$L,$M939,'sys inv movment rpt'!$N:$N,AV$1)</f>
        <v>0</v>
      </c>
      <c r="AW939" s="87" t="str">
        <f>IFERROR(VLOOKUP(A939,'sys-backorder details'!E:U,17,0),"-")</f>
        <v>-</v>
      </c>
      <c r="AX939" s="87" t="str">
        <f>IF(K939&gt;1,VLOOKUP(A939,'settings-routing'!A:I,9,0),"")</f>
        <v/>
      </c>
    </row>
    <row r="940" ht="12.75" hidden="1" customHeight="1">
      <c r="A940" s="28" t="s">
        <v>1994</v>
      </c>
      <c r="B940" s="28" t="s">
        <v>1995</v>
      </c>
      <c r="C940" s="50">
        <f t="shared" si="2"/>
        <v>0</v>
      </c>
      <c r="D940" s="80">
        <f>SUMIF('Stocks 101-111'!$J:$J,'item dashboard'!A940,'Stocks 101-111'!K:K)</f>
        <v>0</v>
      </c>
      <c r="E940" s="80">
        <f>SUMIF('Stocks 101-111'!$J:$J,'item dashboard'!A940,'Stocks 101-111'!$L:$L)</f>
        <v>0</v>
      </c>
      <c r="F940" s="81">
        <f t="shared" si="3"/>
        <v>0</v>
      </c>
      <c r="G940" s="82">
        <f t="shared" si="4"/>
        <v>0</v>
      </c>
      <c r="H940" s="50">
        <f>SUMIFS('sys-backorder details'!$M:$M,'sys-backorder details'!$E:$E,'item dashboard'!A940,'sys-backorder details'!$V:$V,"")</f>
        <v>0</v>
      </c>
      <c r="I940" s="83">
        <f>SUMIF('settings-routing'!$I:$I,'item dashboard'!A940,'settings-routing'!$O:$O)</f>
        <v>0</v>
      </c>
      <c r="J940" s="50">
        <f>SUMIFS('sys-backorder details'!$M:$M,'sys-backorder details'!$E:$E,'item dashboard'!A940,'sys-backorder details'!$V:$V,"Call off")</f>
        <v>0</v>
      </c>
      <c r="K940" s="84">
        <f t="shared" si="5"/>
        <v>0</v>
      </c>
      <c r="L940" s="84">
        <f>SUMIF('Production Plan'!$E:$E,'item dashboard'!A940,'Production Plan'!$N:$N)</f>
        <v>0</v>
      </c>
      <c r="M940" s="85" t="str">
        <f t="shared" si="6"/>
        <v>B-L8-N35-500 ml Natural Jerrycan</v>
      </c>
      <c r="N940" s="86">
        <f>SUMIFS('sys inv movment rpt'!$M:$M,'sys inv movment rpt'!$L:$L,$M940,'sys inv movment rpt'!$N:$N,N$1)</f>
        <v>0</v>
      </c>
      <c r="O940" s="86">
        <f>SUMIFS('sys inv movment rpt'!$M:$M,'sys inv movment rpt'!$L:$L,$M940,'sys inv movment rpt'!$N:$N,O$1)</f>
        <v>0</v>
      </c>
      <c r="P940" s="86">
        <f>SUMIFS('sys inv movment rpt'!$M:$M,'sys inv movment rpt'!$L:$L,$M940,'sys inv movment rpt'!$N:$N,P$1)</f>
        <v>0</v>
      </c>
      <c r="Q940" s="86">
        <f>SUMIFS('sys inv movment rpt'!$M:$M,'sys inv movment rpt'!$L:$L,$M940,'sys inv movment rpt'!$N:$N,Q$1)</f>
        <v>0</v>
      </c>
      <c r="R940" s="86">
        <f>SUMIFS('sys inv movment rpt'!$M:$M,'sys inv movment rpt'!$L:$L,$M940,'sys inv movment rpt'!$N:$N,R$1)</f>
        <v>0</v>
      </c>
      <c r="S940" s="86">
        <f>SUMIFS('sys inv movment rpt'!$M:$M,'sys inv movment rpt'!$L:$L,$M940,'sys inv movment rpt'!$N:$N,S$1)</f>
        <v>0</v>
      </c>
      <c r="T940" s="86">
        <f>SUMIFS('sys inv movment rpt'!$M:$M,'sys inv movment rpt'!$L:$L,$M940,'sys inv movment rpt'!$N:$N,T$1)</f>
        <v>0</v>
      </c>
      <c r="U940" s="86">
        <f>SUMIFS('sys inv movment rpt'!$M:$M,'sys inv movment rpt'!$L:$L,$M940,'sys inv movment rpt'!$N:$N,U$1)</f>
        <v>0</v>
      </c>
      <c r="V940" s="86">
        <f>SUMIFS('sys inv movment rpt'!$M:$M,'sys inv movment rpt'!$L:$L,$M940,'sys inv movment rpt'!$N:$N,V$1)</f>
        <v>0</v>
      </c>
      <c r="W940" s="86">
        <f>SUMIFS('sys inv movment rpt'!$M:$M,'sys inv movment rpt'!$L:$L,$M940,'sys inv movment rpt'!$N:$N,W$1)</f>
        <v>0</v>
      </c>
      <c r="X940" s="86">
        <f>SUMIFS('sys inv movment rpt'!$M:$M,'sys inv movment rpt'!$L:$L,$M940,'sys inv movment rpt'!$N:$N,X$1)</f>
        <v>0</v>
      </c>
      <c r="Y940" s="86">
        <f>SUMIFS('sys inv movment rpt'!$M:$M,'sys inv movment rpt'!$L:$L,$M940,'sys inv movment rpt'!$N:$N,Y$1)</f>
        <v>0</v>
      </c>
      <c r="Z940" s="86">
        <f>SUMIFS('sys inv movment rpt'!$M:$M,'sys inv movment rpt'!$L:$L,$M940,'sys inv movment rpt'!$N:$N,Z$1)</f>
        <v>0</v>
      </c>
      <c r="AA940" s="86">
        <f>SUMIFS('sys inv movment rpt'!$M:$M,'sys inv movment rpt'!$L:$L,$M940,'sys inv movment rpt'!$N:$N,AA$1)</f>
        <v>0</v>
      </c>
      <c r="AB940" s="86">
        <f>SUMIFS('sys inv movment rpt'!$M:$M,'sys inv movment rpt'!$L:$L,$M940,'sys inv movment rpt'!$N:$N,AB$1)</f>
        <v>0</v>
      </c>
      <c r="AC940" s="86">
        <f>SUMIFS('sys inv movment rpt'!$M:$M,'sys inv movment rpt'!$L:$L,$M940,'sys inv movment rpt'!$N:$N,AC$1)</f>
        <v>0</v>
      </c>
      <c r="AD940" s="86">
        <f>SUMIFS('sys inv movment rpt'!$M:$M,'sys inv movment rpt'!$L:$L,$M940,'sys inv movment rpt'!$N:$N,AD$1)</f>
        <v>0</v>
      </c>
      <c r="AE940" s="86">
        <f>SUMIFS('sys inv movment rpt'!$M:$M,'sys inv movment rpt'!$L:$L,$M940,'sys inv movment rpt'!$N:$N,AE$1)</f>
        <v>0</v>
      </c>
      <c r="AF940" s="86">
        <f>SUMIFS('sys inv movment rpt'!$M:$M,'sys inv movment rpt'!$L:$L,$M940,'sys inv movment rpt'!$N:$N,AF$1)</f>
        <v>0</v>
      </c>
      <c r="AG940" s="86">
        <f>SUMIFS('sys inv movment rpt'!$M:$M,'sys inv movment rpt'!$L:$L,$M940,'sys inv movment rpt'!$N:$N,AG$1)</f>
        <v>0</v>
      </c>
      <c r="AH940" s="86">
        <f>SUMIFS('sys inv movment rpt'!$M:$M,'sys inv movment rpt'!$L:$L,$M940,'sys inv movment rpt'!$N:$N,AH$1)</f>
        <v>0</v>
      </c>
      <c r="AI940" s="86">
        <f>SUMIFS('sys inv movment rpt'!$M:$M,'sys inv movment rpt'!$L:$L,$M940,'sys inv movment rpt'!$N:$N,AI$1)</f>
        <v>0</v>
      </c>
      <c r="AJ940" s="86">
        <f>SUMIFS('sys inv movment rpt'!$M:$M,'sys inv movment rpt'!$L:$L,$M940,'sys inv movment rpt'!$N:$N,AJ$1)</f>
        <v>0</v>
      </c>
      <c r="AK940" s="86">
        <f>SUMIFS('sys inv movment rpt'!$M:$M,'sys inv movment rpt'!$L:$L,$M940,'sys inv movment rpt'!$N:$N,AK$1)</f>
        <v>0</v>
      </c>
      <c r="AL940" s="86">
        <f>SUMIFS('sys inv movment rpt'!$M:$M,'sys inv movment rpt'!$L:$L,$M940,'sys inv movment rpt'!$N:$N,AL$1)</f>
        <v>0</v>
      </c>
      <c r="AM940" s="86">
        <f>SUMIFS('sys inv movment rpt'!$M:$M,'sys inv movment rpt'!$L:$L,$M940,'sys inv movment rpt'!$N:$N,AM$1)</f>
        <v>0</v>
      </c>
      <c r="AN940" s="86">
        <f>SUMIFS('sys inv movment rpt'!$M:$M,'sys inv movment rpt'!$L:$L,$M940,'sys inv movment rpt'!$N:$N,AN$1)</f>
        <v>0</v>
      </c>
      <c r="AO940" s="86">
        <f>SUMIFS('sys inv movment rpt'!$M:$M,'sys inv movment rpt'!$L:$L,$M940,'sys inv movment rpt'!$N:$N,AO$1)</f>
        <v>0</v>
      </c>
      <c r="AP940" s="86">
        <f>SUMIFS('sys inv movment rpt'!$M:$M,'sys inv movment rpt'!$L:$L,$M940,'sys inv movment rpt'!$N:$N,AP$1)</f>
        <v>0</v>
      </c>
      <c r="AQ940" s="86">
        <f>SUMIFS('sys inv movment rpt'!$M:$M,'sys inv movment rpt'!$L:$L,$M940,'sys inv movment rpt'!$N:$N,AQ$1)</f>
        <v>0</v>
      </c>
      <c r="AR940" s="86">
        <f>SUMIFS('sys inv movment rpt'!$M:$M,'sys inv movment rpt'!$L:$L,$M940,'sys inv movment rpt'!$N:$N,AR$1)</f>
        <v>0</v>
      </c>
      <c r="AS940" s="86">
        <f>SUMIFS('sys inv movment rpt'!$M:$M,'sys inv movment rpt'!$L:$L,$M940,'sys inv movment rpt'!$N:$N,AS$1)</f>
        <v>0</v>
      </c>
      <c r="AT940" s="86">
        <f>SUMIFS('sys inv movment rpt'!$M:$M,'sys inv movment rpt'!$L:$L,$M940,'sys inv movment rpt'!$N:$N,AT$1)</f>
        <v>0</v>
      </c>
      <c r="AU940" s="86">
        <f>SUMIFS('sys inv movment rpt'!$M:$M,'sys inv movment rpt'!$L:$L,$M940,'sys inv movment rpt'!$N:$N,AU$1)</f>
        <v>0</v>
      </c>
      <c r="AV940" s="86">
        <f>SUMIFS('sys inv movment rpt'!$M:$M,'sys inv movment rpt'!$L:$L,$M940,'sys inv movment rpt'!$N:$N,AV$1)</f>
        <v>0</v>
      </c>
      <c r="AW940" s="87" t="str">
        <f>IFERROR(VLOOKUP(A940,'sys-backorder details'!E:U,17,0),"-")</f>
        <v>-</v>
      </c>
      <c r="AX940" s="87" t="str">
        <f>IF(K940&gt;1,VLOOKUP(A940,'settings-routing'!A:I,9,0),"")</f>
        <v/>
      </c>
    </row>
    <row r="941" ht="12.75" hidden="1" customHeight="1">
      <c r="A941" s="50" t="s">
        <v>1996</v>
      </c>
      <c r="B941" s="50" t="s">
        <v>1997</v>
      </c>
      <c r="C941" s="50">
        <f t="shared" si="2"/>
        <v>0</v>
      </c>
      <c r="D941" s="80">
        <f>SUMIF('Stocks 101-111'!$J:$J,'item dashboard'!A941,'Stocks 101-111'!K:K)</f>
        <v>0</v>
      </c>
      <c r="E941" s="80">
        <f>SUMIF('Stocks 101-111'!$J:$J,'item dashboard'!A941,'Stocks 101-111'!$L:$L)</f>
        <v>0</v>
      </c>
      <c r="F941" s="81">
        <f t="shared" si="3"/>
        <v>0</v>
      </c>
      <c r="G941" s="82">
        <f t="shared" si="4"/>
        <v>0</v>
      </c>
      <c r="H941" s="50">
        <f>SUMIFS('sys-backorder details'!$M:$M,'sys-backorder details'!$E:$E,'item dashboard'!A941,'sys-backorder details'!$V:$V,"")</f>
        <v>0</v>
      </c>
      <c r="I941" s="83">
        <f>SUMIF('settings-routing'!$I:$I,'item dashboard'!A941,'settings-routing'!$O:$O)</f>
        <v>0</v>
      </c>
      <c r="J941" s="50">
        <f>SUMIFS('sys-backorder details'!$M:$M,'sys-backorder details'!$E:$E,'item dashboard'!A941,'sys-backorder details'!$V:$V,"Call off")</f>
        <v>0</v>
      </c>
      <c r="K941" s="84">
        <f t="shared" si="5"/>
        <v>0</v>
      </c>
      <c r="L941" s="84">
        <f>SUMIF('Production Plan'!$E:$E,'item dashboard'!A941,'Production Plan'!$N:$N)</f>
        <v>0</v>
      </c>
      <c r="M941" s="85" t="str">
        <f t="shared" si="6"/>
        <v>B-L8-N35CHEM-B-500 ml Nat Pntd Chemsols 3Bond Jerrycan</v>
      </c>
      <c r="N941" s="86">
        <f>SUMIFS('sys inv movment rpt'!$M:$M,'sys inv movment rpt'!$L:$L,$M941,'sys inv movment rpt'!$N:$N,N$1)</f>
        <v>0</v>
      </c>
      <c r="O941" s="86">
        <f>SUMIFS('sys inv movment rpt'!$M:$M,'sys inv movment rpt'!$L:$L,$M941,'sys inv movment rpt'!$N:$N,O$1)</f>
        <v>0</v>
      </c>
      <c r="P941" s="86">
        <f>SUMIFS('sys inv movment rpt'!$M:$M,'sys inv movment rpt'!$L:$L,$M941,'sys inv movment rpt'!$N:$N,P$1)</f>
        <v>0</v>
      </c>
      <c r="Q941" s="86">
        <f>SUMIFS('sys inv movment rpt'!$M:$M,'sys inv movment rpt'!$L:$L,$M941,'sys inv movment rpt'!$N:$N,Q$1)</f>
        <v>0</v>
      </c>
      <c r="R941" s="86">
        <f>SUMIFS('sys inv movment rpt'!$M:$M,'sys inv movment rpt'!$L:$L,$M941,'sys inv movment rpt'!$N:$N,R$1)</f>
        <v>0</v>
      </c>
      <c r="S941" s="86">
        <f>SUMIFS('sys inv movment rpt'!$M:$M,'sys inv movment rpt'!$L:$L,$M941,'sys inv movment rpt'!$N:$N,S$1)</f>
        <v>0</v>
      </c>
      <c r="T941" s="86">
        <f>SUMIFS('sys inv movment rpt'!$M:$M,'sys inv movment rpt'!$L:$L,$M941,'sys inv movment rpt'!$N:$N,T$1)</f>
        <v>0</v>
      </c>
      <c r="U941" s="86">
        <f>SUMIFS('sys inv movment rpt'!$M:$M,'sys inv movment rpt'!$L:$L,$M941,'sys inv movment rpt'!$N:$N,U$1)</f>
        <v>0</v>
      </c>
      <c r="V941" s="86">
        <f>SUMIFS('sys inv movment rpt'!$M:$M,'sys inv movment rpt'!$L:$L,$M941,'sys inv movment rpt'!$N:$N,V$1)</f>
        <v>0</v>
      </c>
      <c r="W941" s="86">
        <f>SUMIFS('sys inv movment rpt'!$M:$M,'sys inv movment rpt'!$L:$L,$M941,'sys inv movment rpt'!$N:$N,W$1)</f>
        <v>0</v>
      </c>
      <c r="X941" s="86">
        <f>SUMIFS('sys inv movment rpt'!$M:$M,'sys inv movment rpt'!$L:$L,$M941,'sys inv movment rpt'!$N:$N,X$1)</f>
        <v>0</v>
      </c>
      <c r="Y941" s="86">
        <f>SUMIFS('sys inv movment rpt'!$M:$M,'sys inv movment rpt'!$L:$L,$M941,'sys inv movment rpt'!$N:$N,Y$1)</f>
        <v>0</v>
      </c>
      <c r="Z941" s="86">
        <f>SUMIFS('sys inv movment rpt'!$M:$M,'sys inv movment rpt'!$L:$L,$M941,'sys inv movment rpt'!$N:$N,Z$1)</f>
        <v>0</v>
      </c>
      <c r="AA941" s="86">
        <f>SUMIFS('sys inv movment rpt'!$M:$M,'sys inv movment rpt'!$L:$L,$M941,'sys inv movment rpt'!$N:$N,AA$1)</f>
        <v>0</v>
      </c>
      <c r="AB941" s="86">
        <f>SUMIFS('sys inv movment rpt'!$M:$M,'sys inv movment rpt'!$L:$L,$M941,'sys inv movment rpt'!$N:$N,AB$1)</f>
        <v>0</v>
      </c>
      <c r="AC941" s="86">
        <f>SUMIFS('sys inv movment rpt'!$M:$M,'sys inv movment rpt'!$L:$L,$M941,'sys inv movment rpt'!$N:$N,AC$1)</f>
        <v>0</v>
      </c>
      <c r="AD941" s="86">
        <f>SUMIFS('sys inv movment rpt'!$M:$M,'sys inv movment rpt'!$L:$L,$M941,'sys inv movment rpt'!$N:$N,AD$1)</f>
        <v>0</v>
      </c>
      <c r="AE941" s="86">
        <f>SUMIFS('sys inv movment rpt'!$M:$M,'sys inv movment rpt'!$L:$L,$M941,'sys inv movment rpt'!$N:$N,AE$1)</f>
        <v>0</v>
      </c>
      <c r="AF941" s="86">
        <f>SUMIFS('sys inv movment rpt'!$M:$M,'sys inv movment rpt'!$L:$L,$M941,'sys inv movment rpt'!$N:$N,AF$1)</f>
        <v>0</v>
      </c>
      <c r="AG941" s="86">
        <f>SUMIFS('sys inv movment rpt'!$M:$M,'sys inv movment rpt'!$L:$L,$M941,'sys inv movment rpt'!$N:$N,AG$1)</f>
        <v>0</v>
      </c>
      <c r="AH941" s="86">
        <f>SUMIFS('sys inv movment rpt'!$M:$M,'sys inv movment rpt'!$L:$L,$M941,'sys inv movment rpt'!$N:$N,AH$1)</f>
        <v>0</v>
      </c>
      <c r="AI941" s="86">
        <f>SUMIFS('sys inv movment rpt'!$M:$M,'sys inv movment rpt'!$L:$L,$M941,'sys inv movment rpt'!$N:$N,AI$1)</f>
        <v>0</v>
      </c>
      <c r="AJ941" s="86">
        <f>SUMIFS('sys inv movment rpt'!$M:$M,'sys inv movment rpt'!$L:$L,$M941,'sys inv movment rpt'!$N:$N,AJ$1)</f>
        <v>0</v>
      </c>
      <c r="AK941" s="86">
        <f>SUMIFS('sys inv movment rpt'!$M:$M,'sys inv movment rpt'!$L:$L,$M941,'sys inv movment rpt'!$N:$N,AK$1)</f>
        <v>0</v>
      </c>
      <c r="AL941" s="86">
        <f>SUMIFS('sys inv movment rpt'!$M:$M,'sys inv movment rpt'!$L:$L,$M941,'sys inv movment rpt'!$N:$N,AL$1)</f>
        <v>0</v>
      </c>
      <c r="AM941" s="86">
        <f>SUMIFS('sys inv movment rpt'!$M:$M,'sys inv movment rpt'!$L:$L,$M941,'sys inv movment rpt'!$N:$N,AM$1)</f>
        <v>0</v>
      </c>
      <c r="AN941" s="86">
        <f>SUMIFS('sys inv movment rpt'!$M:$M,'sys inv movment rpt'!$L:$L,$M941,'sys inv movment rpt'!$N:$N,AN$1)</f>
        <v>0</v>
      </c>
      <c r="AO941" s="86">
        <f>SUMIFS('sys inv movment rpt'!$M:$M,'sys inv movment rpt'!$L:$L,$M941,'sys inv movment rpt'!$N:$N,AO$1)</f>
        <v>0</v>
      </c>
      <c r="AP941" s="86">
        <f>SUMIFS('sys inv movment rpt'!$M:$M,'sys inv movment rpt'!$L:$L,$M941,'sys inv movment rpt'!$N:$N,AP$1)</f>
        <v>0</v>
      </c>
      <c r="AQ941" s="86">
        <f>SUMIFS('sys inv movment rpt'!$M:$M,'sys inv movment rpt'!$L:$L,$M941,'sys inv movment rpt'!$N:$N,AQ$1)</f>
        <v>0</v>
      </c>
      <c r="AR941" s="86">
        <f>SUMIFS('sys inv movment rpt'!$M:$M,'sys inv movment rpt'!$L:$L,$M941,'sys inv movment rpt'!$N:$N,AR$1)</f>
        <v>0</v>
      </c>
      <c r="AS941" s="86">
        <f>SUMIFS('sys inv movment rpt'!$M:$M,'sys inv movment rpt'!$L:$L,$M941,'sys inv movment rpt'!$N:$N,AS$1)</f>
        <v>0</v>
      </c>
      <c r="AT941" s="86">
        <f>SUMIFS('sys inv movment rpt'!$M:$M,'sys inv movment rpt'!$L:$L,$M941,'sys inv movment rpt'!$N:$N,AT$1)</f>
        <v>0</v>
      </c>
      <c r="AU941" s="86">
        <f>SUMIFS('sys inv movment rpt'!$M:$M,'sys inv movment rpt'!$L:$L,$M941,'sys inv movment rpt'!$N:$N,AU$1)</f>
        <v>0</v>
      </c>
      <c r="AV941" s="86">
        <f>SUMIFS('sys inv movment rpt'!$M:$M,'sys inv movment rpt'!$L:$L,$M941,'sys inv movment rpt'!$N:$N,AV$1)</f>
        <v>0</v>
      </c>
      <c r="AW941" s="87" t="str">
        <f>IFERROR(VLOOKUP(A941,'sys-backorder details'!E:U,17,0),"-")</f>
        <v>-</v>
      </c>
      <c r="AX941" s="87" t="str">
        <f>IF(K941&gt;1,VLOOKUP(A941,'settings-routing'!A:I,9,0),"")</f>
        <v/>
      </c>
    </row>
    <row r="942" ht="12.75" hidden="1" customHeight="1">
      <c r="A942" s="50" t="s">
        <v>1998</v>
      </c>
      <c r="B942" s="50" t="s">
        <v>1999</v>
      </c>
      <c r="C942" s="50">
        <f t="shared" si="2"/>
        <v>0</v>
      </c>
      <c r="D942" s="80">
        <f>SUMIF('Stocks 101-111'!$J:$J,'item dashboard'!A942,'Stocks 101-111'!K:K)</f>
        <v>0</v>
      </c>
      <c r="E942" s="80">
        <f>SUMIF('Stocks 101-111'!$J:$J,'item dashboard'!A942,'Stocks 101-111'!$L:$L)</f>
        <v>0</v>
      </c>
      <c r="F942" s="81">
        <f t="shared" si="3"/>
        <v>0</v>
      </c>
      <c r="G942" s="82">
        <f t="shared" si="4"/>
        <v>0</v>
      </c>
      <c r="H942" s="50">
        <f>SUMIFS('sys-backorder details'!$M:$M,'sys-backorder details'!$E:$E,'item dashboard'!A942,'sys-backorder details'!$V:$V,"")</f>
        <v>0</v>
      </c>
      <c r="I942" s="83">
        <f>SUMIF('settings-routing'!$I:$I,'item dashboard'!A942,'settings-routing'!$O:$O)</f>
        <v>0</v>
      </c>
      <c r="J942" s="50">
        <f>SUMIFS('sys-backorder details'!$M:$M,'sys-backorder details'!$E:$E,'item dashboard'!A942,'sys-backorder details'!$V:$V,"Call off")</f>
        <v>0</v>
      </c>
      <c r="K942" s="84">
        <f t="shared" si="5"/>
        <v>0</v>
      </c>
      <c r="L942" s="84">
        <f>SUMIF('Production Plan'!$E:$E,'item dashboard'!A942,'Production Plan'!$N:$N)</f>
        <v>0</v>
      </c>
      <c r="M942" s="85" t="str">
        <f t="shared" si="6"/>
        <v>B-L8-N35CHEM-G-500 ml Nat Pntd Chemsols Gundi Jerrycan</v>
      </c>
      <c r="N942" s="86">
        <f>SUMIFS('sys inv movment rpt'!$M:$M,'sys inv movment rpt'!$L:$L,$M942,'sys inv movment rpt'!$N:$N,N$1)</f>
        <v>0</v>
      </c>
      <c r="O942" s="86">
        <f>SUMIFS('sys inv movment rpt'!$M:$M,'sys inv movment rpt'!$L:$L,$M942,'sys inv movment rpt'!$N:$N,O$1)</f>
        <v>0</v>
      </c>
      <c r="P942" s="86">
        <f>SUMIFS('sys inv movment rpt'!$M:$M,'sys inv movment rpt'!$L:$L,$M942,'sys inv movment rpt'!$N:$N,P$1)</f>
        <v>0</v>
      </c>
      <c r="Q942" s="86">
        <f>SUMIFS('sys inv movment rpt'!$M:$M,'sys inv movment rpt'!$L:$L,$M942,'sys inv movment rpt'!$N:$N,Q$1)</f>
        <v>0</v>
      </c>
      <c r="R942" s="86">
        <f>SUMIFS('sys inv movment rpt'!$M:$M,'sys inv movment rpt'!$L:$L,$M942,'sys inv movment rpt'!$N:$N,R$1)</f>
        <v>0</v>
      </c>
      <c r="S942" s="86">
        <f>SUMIFS('sys inv movment rpt'!$M:$M,'sys inv movment rpt'!$L:$L,$M942,'sys inv movment rpt'!$N:$N,S$1)</f>
        <v>0</v>
      </c>
      <c r="T942" s="86">
        <f>SUMIFS('sys inv movment rpt'!$M:$M,'sys inv movment rpt'!$L:$L,$M942,'sys inv movment rpt'!$N:$N,T$1)</f>
        <v>0</v>
      </c>
      <c r="U942" s="86">
        <f>SUMIFS('sys inv movment rpt'!$M:$M,'sys inv movment rpt'!$L:$L,$M942,'sys inv movment rpt'!$N:$N,U$1)</f>
        <v>0</v>
      </c>
      <c r="V942" s="86">
        <f>SUMIFS('sys inv movment rpt'!$M:$M,'sys inv movment rpt'!$L:$L,$M942,'sys inv movment rpt'!$N:$N,V$1)</f>
        <v>0</v>
      </c>
      <c r="W942" s="86">
        <f>SUMIFS('sys inv movment rpt'!$M:$M,'sys inv movment rpt'!$L:$L,$M942,'sys inv movment rpt'!$N:$N,W$1)</f>
        <v>0</v>
      </c>
      <c r="X942" s="86">
        <f>SUMIFS('sys inv movment rpt'!$M:$M,'sys inv movment rpt'!$L:$L,$M942,'sys inv movment rpt'!$N:$N,X$1)</f>
        <v>0</v>
      </c>
      <c r="Y942" s="86">
        <f>SUMIFS('sys inv movment rpt'!$M:$M,'sys inv movment rpt'!$L:$L,$M942,'sys inv movment rpt'!$N:$N,Y$1)</f>
        <v>0</v>
      </c>
      <c r="Z942" s="86">
        <f>SUMIFS('sys inv movment rpt'!$M:$M,'sys inv movment rpt'!$L:$L,$M942,'sys inv movment rpt'!$N:$N,Z$1)</f>
        <v>0</v>
      </c>
      <c r="AA942" s="86">
        <f>SUMIFS('sys inv movment rpt'!$M:$M,'sys inv movment rpt'!$L:$L,$M942,'sys inv movment rpt'!$N:$N,AA$1)</f>
        <v>0</v>
      </c>
      <c r="AB942" s="86">
        <f>SUMIFS('sys inv movment rpt'!$M:$M,'sys inv movment rpt'!$L:$L,$M942,'sys inv movment rpt'!$N:$N,AB$1)</f>
        <v>0</v>
      </c>
      <c r="AC942" s="86">
        <f>SUMIFS('sys inv movment rpt'!$M:$M,'sys inv movment rpt'!$L:$L,$M942,'sys inv movment rpt'!$N:$N,AC$1)</f>
        <v>0</v>
      </c>
      <c r="AD942" s="86">
        <f>SUMIFS('sys inv movment rpt'!$M:$M,'sys inv movment rpt'!$L:$L,$M942,'sys inv movment rpt'!$N:$N,AD$1)</f>
        <v>0</v>
      </c>
      <c r="AE942" s="86">
        <f>SUMIFS('sys inv movment rpt'!$M:$M,'sys inv movment rpt'!$L:$L,$M942,'sys inv movment rpt'!$N:$N,AE$1)</f>
        <v>0</v>
      </c>
      <c r="AF942" s="86">
        <f>SUMIFS('sys inv movment rpt'!$M:$M,'sys inv movment rpt'!$L:$L,$M942,'sys inv movment rpt'!$N:$N,AF$1)</f>
        <v>0</v>
      </c>
      <c r="AG942" s="86">
        <f>SUMIFS('sys inv movment rpt'!$M:$M,'sys inv movment rpt'!$L:$L,$M942,'sys inv movment rpt'!$N:$N,AG$1)</f>
        <v>0</v>
      </c>
      <c r="AH942" s="86">
        <f>SUMIFS('sys inv movment rpt'!$M:$M,'sys inv movment rpt'!$L:$L,$M942,'sys inv movment rpt'!$N:$N,AH$1)</f>
        <v>0</v>
      </c>
      <c r="AI942" s="86">
        <f>SUMIFS('sys inv movment rpt'!$M:$M,'sys inv movment rpt'!$L:$L,$M942,'sys inv movment rpt'!$N:$N,AI$1)</f>
        <v>0</v>
      </c>
      <c r="AJ942" s="86">
        <f>SUMIFS('sys inv movment rpt'!$M:$M,'sys inv movment rpt'!$L:$L,$M942,'sys inv movment rpt'!$N:$N,AJ$1)</f>
        <v>0</v>
      </c>
      <c r="AK942" s="86">
        <f>SUMIFS('sys inv movment rpt'!$M:$M,'sys inv movment rpt'!$L:$L,$M942,'sys inv movment rpt'!$N:$N,AK$1)</f>
        <v>0</v>
      </c>
      <c r="AL942" s="86">
        <f>SUMIFS('sys inv movment rpt'!$M:$M,'sys inv movment rpt'!$L:$L,$M942,'sys inv movment rpt'!$N:$N,AL$1)</f>
        <v>0</v>
      </c>
      <c r="AM942" s="86">
        <f>SUMIFS('sys inv movment rpt'!$M:$M,'sys inv movment rpt'!$L:$L,$M942,'sys inv movment rpt'!$N:$N,AM$1)</f>
        <v>0</v>
      </c>
      <c r="AN942" s="86">
        <f>SUMIFS('sys inv movment rpt'!$M:$M,'sys inv movment rpt'!$L:$L,$M942,'sys inv movment rpt'!$N:$N,AN$1)</f>
        <v>0</v>
      </c>
      <c r="AO942" s="86">
        <f>SUMIFS('sys inv movment rpt'!$M:$M,'sys inv movment rpt'!$L:$L,$M942,'sys inv movment rpt'!$N:$N,AO$1)</f>
        <v>0</v>
      </c>
      <c r="AP942" s="86">
        <f>SUMIFS('sys inv movment rpt'!$M:$M,'sys inv movment rpt'!$L:$L,$M942,'sys inv movment rpt'!$N:$N,AP$1)</f>
        <v>0</v>
      </c>
      <c r="AQ942" s="86">
        <f>SUMIFS('sys inv movment rpt'!$M:$M,'sys inv movment rpt'!$L:$L,$M942,'sys inv movment rpt'!$N:$N,AQ$1)</f>
        <v>0</v>
      </c>
      <c r="AR942" s="86">
        <f>SUMIFS('sys inv movment rpt'!$M:$M,'sys inv movment rpt'!$L:$L,$M942,'sys inv movment rpt'!$N:$N,AR$1)</f>
        <v>0</v>
      </c>
      <c r="AS942" s="86">
        <f>SUMIFS('sys inv movment rpt'!$M:$M,'sys inv movment rpt'!$L:$L,$M942,'sys inv movment rpt'!$N:$N,AS$1)</f>
        <v>0</v>
      </c>
      <c r="AT942" s="86">
        <f>SUMIFS('sys inv movment rpt'!$M:$M,'sys inv movment rpt'!$L:$L,$M942,'sys inv movment rpt'!$N:$N,AT$1)</f>
        <v>0</v>
      </c>
      <c r="AU942" s="86">
        <f>SUMIFS('sys inv movment rpt'!$M:$M,'sys inv movment rpt'!$L:$L,$M942,'sys inv movment rpt'!$N:$N,AU$1)</f>
        <v>0</v>
      </c>
      <c r="AV942" s="86">
        <f>SUMIFS('sys inv movment rpt'!$M:$M,'sys inv movment rpt'!$L:$L,$M942,'sys inv movment rpt'!$N:$N,AV$1)</f>
        <v>0</v>
      </c>
      <c r="AW942" s="87" t="str">
        <f>IFERROR(VLOOKUP(A942,'sys-backorder details'!E:U,17,0),"-")</f>
        <v>-</v>
      </c>
      <c r="AX942" s="87" t="str">
        <f>IF(K942&gt;1,VLOOKUP(A942,'settings-routing'!A:I,9,0),"")</f>
        <v/>
      </c>
    </row>
    <row r="943" ht="12.75" hidden="1" customHeight="1">
      <c r="A943" s="50" t="s">
        <v>2000</v>
      </c>
      <c r="B943" s="50" t="s">
        <v>2001</v>
      </c>
      <c r="C943" s="50">
        <f t="shared" si="2"/>
        <v>0</v>
      </c>
      <c r="D943" s="80">
        <f>SUMIF('Stocks 101-111'!$J:$J,'item dashboard'!A943,'Stocks 101-111'!K:K)</f>
        <v>0</v>
      </c>
      <c r="E943" s="80">
        <f>SUMIF('Stocks 101-111'!$J:$J,'item dashboard'!A943,'Stocks 101-111'!$L:$L)</f>
        <v>0</v>
      </c>
      <c r="F943" s="81">
        <f t="shared" si="3"/>
        <v>0</v>
      </c>
      <c r="G943" s="82">
        <f t="shared" si="4"/>
        <v>0</v>
      </c>
      <c r="H943" s="50">
        <f>SUMIFS('sys-backorder details'!$M:$M,'sys-backorder details'!$E:$E,'item dashboard'!A943,'sys-backorder details'!$V:$V,"")</f>
        <v>0</v>
      </c>
      <c r="I943" s="83">
        <f>SUMIF('settings-routing'!$I:$I,'item dashboard'!A943,'settings-routing'!$O:$O)</f>
        <v>0</v>
      </c>
      <c r="J943" s="50">
        <f>SUMIFS('sys-backorder details'!$M:$M,'sys-backorder details'!$E:$E,'item dashboard'!A943,'sys-backorder details'!$V:$V,"Call off")</f>
        <v>0</v>
      </c>
      <c r="K943" s="84">
        <f t="shared" si="5"/>
        <v>0</v>
      </c>
      <c r="L943" s="84">
        <f>SUMIF('Production Plan'!$E:$E,'item dashboard'!A943,'Production Plan'!$N:$N)</f>
        <v>0</v>
      </c>
      <c r="M943" s="85" t="str">
        <f t="shared" si="6"/>
        <v>B-L8-N35PREBLU-500 ml Natural Pntd Premium K.Adhesive jerrycan</v>
      </c>
      <c r="N943" s="86">
        <f>SUMIFS('sys inv movment rpt'!$M:$M,'sys inv movment rpt'!$L:$L,$M943,'sys inv movment rpt'!$N:$N,N$1)</f>
        <v>0</v>
      </c>
      <c r="O943" s="86">
        <f>SUMIFS('sys inv movment rpt'!$M:$M,'sys inv movment rpt'!$L:$L,$M943,'sys inv movment rpt'!$N:$N,O$1)</f>
        <v>0</v>
      </c>
      <c r="P943" s="86">
        <f>SUMIFS('sys inv movment rpt'!$M:$M,'sys inv movment rpt'!$L:$L,$M943,'sys inv movment rpt'!$N:$N,P$1)</f>
        <v>0</v>
      </c>
      <c r="Q943" s="86">
        <f>SUMIFS('sys inv movment rpt'!$M:$M,'sys inv movment rpt'!$L:$L,$M943,'sys inv movment rpt'!$N:$N,Q$1)</f>
        <v>0</v>
      </c>
      <c r="R943" s="86">
        <f>SUMIFS('sys inv movment rpt'!$M:$M,'sys inv movment rpt'!$L:$L,$M943,'sys inv movment rpt'!$N:$N,R$1)</f>
        <v>0</v>
      </c>
      <c r="S943" s="86">
        <f>SUMIFS('sys inv movment rpt'!$M:$M,'sys inv movment rpt'!$L:$L,$M943,'sys inv movment rpt'!$N:$N,S$1)</f>
        <v>0</v>
      </c>
      <c r="T943" s="86">
        <f>SUMIFS('sys inv movment rpt'!$M:$M,'sys inv movment rpt'!$L:$L,$M943,'sys inv movment rpt'!$N:$N,T$1)</f>
        <v>0</v>
      </c>
      <c r="U943" s="86">
        <f>SUMIFS('sys inv movment rpt'!$M:$M,'sys inv movment rpt'!$L:$L,$M943,'sys inv movment rpt'!$N:$N,U$1)</f>
        <v>0</v>
      </c>
      <c r="V943" s="86">
        <f>SUMIFS('sys inv movment rpt'!$M:$M,'sys inv movment rpt'!$L:$L,$M943,'sys inv movment rpt'!$N:$N,V$1)</f>
        <v>0</v>
      </c>
      <c r="W943" s="86">
        <f>SUMIFS('sys inv movment rpt'!$M:$M,'sys inv movment rpt'!$L:$L,$M943,'sys inv movment rpt'!$N:$N,W$1)</f>
        <v>0</v>
      </c>
      <c r="X943" s="86">
        <f>SUMIFS('sys inv movment rpt'!$M:$M,'sys inv movment rpt'!$L:$L,$M943,'sys inv movment rpt'!$N:$N,X$1)</f>
        <v>0</v>
      </c>
      <c r="Y943" s="86">
        <f>SUMIFS('sys inv movment rpt'!$M:$M,'sys inv movment rpt'!$L:$L,$M943,'sys inv movment rpt'!$N:$N,Y$1)</f>
        <v>0</v>
      </c>
      <c r="Z943" s="86">
        <f>SUMIFS('sys inv movment rpt'!$M:$M,'sys inv movment rpt'!$L:$L,$M943,'sys inv movment rpt'!$N:$N,Z$1)</f>
        <v>0</v>
      </c>
      <c r="AA943" s="86">
        <f>SUMIFS('sys inv movment rpt'!$M:$M,'sys inv movment rpt'!$L:$L,$M943,'sys inv movment rpt'!$N:$N,AA$1)</f>
        <v>0</v>
      </c>
      <c r="AB943" s="86">
        <f>SUMIFS('sys inv movment rpt'!$M:$M,'sys inv movment rpt'!$L:$L,$M943,'sys inv movment rpt'!$N:$N,AB$1)</f>
        <v>0</v>
      </c>
      <c r="AC943" s="86">
        <f>SUMIFS('sys inv movment rpt'!$M:$M,'sys inv movment rpt'!$L:$L,$M943,'sys inv movment rpt'!$N:$N,AC$1)</f>
        <v>0</v>
      </c>
      <c r="AD943" s="86">
        <f>SUMIFS('sys inv movment rpt'!$M:$M,'sys inv movment rpt'!$L:$L,$M943,'sys inv movment rpt'!$N:$N,AD$1)</f>
        <v>0</v>
      </c>
      <c r="AE943" s="86">
        <f>SUMIFS('sys inv movment rpt'!$M:$M,'sys inv movment rpt'!$L:$L,$M943,'sys inv movment rpt'!$N:$N,AE$1)</f>
        <v>0</v>
      </c>
      <c r="AF943" s="86">
        <f>SUMIFS('sys inv movment rpt'!$M:$M,'sys inv movment rpt'!$L:$L,$M943,'sys inv movment rpt'!$N:$N,AF$1)</f>
        <v>0</v>
      </c>
      <c r="AG943" s="86">
        <f>SUMIFS('sys inv movment rpt'!$M:$M,'sys inv movment rpt'!$L:$L,$M943,'sys inv movment rpt'!$N:$N,AG$1)</f>
        <v>0</v>
      </c>
      <c r="AH943" s="86">
        <f>SUMIFS('sys inv movment rpt'!$M:$M,'sys inv movment rpt'!$L:$L,$M943,'sys inv movment rpt'!$N:$N,AH$1)</f>
        <v>0</v>
      </c>
      <c r="AI943" s="86">
        <f>SUMIFS('sys inv movment rpt'!$M:$M,'sys inv movment rpt'!$L:$L,$M943,'sys inv movment rpt'!$N:$N,AI$1)</f>
        <v>0</v>
      </c>
      <c r="AJ943" s="86">
        <f>SUMIFS('sys inv movment rpt'!$M:$M,'sys inv movment rpt'!$L:$L,$M943,'sys inv movment rpt'!$N:$N,AJ$1)</f>
        <v>0</v>
      </c>
      <c r="AK943" s="86">
        <f>SUMIFS('sys inv movment rpt'!$M:$M,'sys inv movment rpt'!$L:$L,$M943,'sys inv movment rpt'!$N:$N,AK$1)</f>
        <v>0</v>
      </c>
      <c r="AL943" s="86">
        <f>SUMIFS('sys inv movment rpt'!$M:$M,'sys inv movment rpt'!$L:$L,$M943,'sys inv movment rpt'!$N:$N,AL$1)</f>
        <v>0</v>
      </c>
      <c r="AM943" s="86">
        <f>SUMIFS('sys inv movment rpt'!$M:$M,'sys inv movment rpt'!$L:$L,$M943,'sys inv movment rpt'!$N:$N,AM$1)</f>
        <v>0</v>
      </c>
      <c r="AN943" s="86">
        <f>SUMIFS('sys inv movment rpt'!$M:$M,'sys inv movment rpt'!$L:$L,$M943,'sys inv movment rpt'!$N:$N,AN$1)</f>
        <v>0</v>
      </c>
      <c r="AO943" s="86">
        <f>SUMIFS('sys inv movment rpt'!$M:$M,'sys inv movment rpt'!$L:$L,$M943,'sys inv movment rpt'!$N:$N,AO$1)</f>
        <v>0</v>
      </c>
      <c r="AP943" s="86">
        <f>SUMIFS('sys inv movment rpt'!$M:$M,'sys inv movment rpt'!$L:$L,$M943,'sys inv movment rpt'!$N:$N,AP$1)</f>
        <v>0</v>
      </c>
      <c r="AQ943" s="86">
        <f>SUMIFS('sys inv movment rpt'!$M:$M,'sys inv movment rpt'!$L:$L,$M943,'sys inv movment rpt'!$N:$N,AQ$1)</f>
        <v>0</v>
      </c>
      <c r="AR943" s="86">
        <f>SUMIFS('sys inv movment rpt'!$M:$M,'sys inv movment rpt'!$L:$L,$M943,'sys inv movment rpt'!$N:$N,AR$1)</f>
        <v>0</v>
      </c>
      <c r="AS943" s="86">
        <f>SUMIFS('sys inv movment rpt'!$M:$M,'sys inv movment rpt'!$L:$L,$M943,'sys inv movment rpt'!$N:$N,AS$1)</f>
        <v>0</v>
      </c>
      <c r="AT943" s="86">
        <f>SUMIFS('sys inv movment rpt'!$M:$M,'sys inv movment rpt'!$L:$L,$M943,'sys inv movment rpt'!$N:$N,AT$1)</f>
        <v>0</v>
      </c>
      <c r="AU943" s="86">
        <f>SUMIFS('sys inv movment rpt'!$M:$M,'sys inv movment rpt'!$L:$L,$M943,'sys inv movment rpt'!$N:$N,AU$1)</f>
        <v>0</v>
      </c>
      <c r="AV943" s="86">
        <f>SUMIFS('sys inv movment rpt'!$M:$M,'sys inv movment rpt'!$L:$L,$M943,'sys inv movment rpt'!$N:$N,AV$1)</f>
        <v>0</v>
      </c>
      <c r="AW943" s="87" t="str">
        <f>IFERROR(VLOOKUP(A943,'sys-backorder details'!E:U,17,0),"-")</f>
        <v>-</v>
      </c>
      <c r="AX943" s="87" t="str">
        <f>IF(K943&gt;1,VLOOKUP(A943,'settings-routing'!A:I,9,0),"")</f>
        <v/>
      </c>
    </row>
    <row r="944" ht="12.75" hidden="1" customHeight="1">
      <c r="A944" s="50" t="s">
        <v>2002</v>
      </c>
      <c r="B944" s="50" t="s">
        <v>2003</v>
      </c>
      <c r="C944" s="50">
        <f t="shared" si="2"/>
        <v>0</v>
      </c>
      <c r="D944" s="80">
        <f>SUMIF('Stocks 101-111'!$J:$J,'item dashboard'!A944,'Stocks 101-111'!K:K)</f>
        <v>0</v>
      </c>
      <c r="E944" s="80">
        <f>SUMIF('Stocks 101-111'!$J:$J,'item dashboard'!A944,'Stocks 101-111'!$L:$L)</f>
        <v>0</v>
      </c>
      <c r="F944" s="81">
        <f t="shared" si="3"/>
        <v>0</v>
      </c>
      <c r="G944" s="82">
        <f t="shared" si="4"/>
        <v>0</v>
      </c>
      <c r="H944" s="50">
        <f>SUMIFS('sys-backorder details'!$M:$M,'sys-backorder details'!$E:$E,'item dashboard'!A944,'sys-backorder details'!$V:$V,"")</f>
        <v>0</v>
      </c>
      <c r="I944" s="83">
        <f>SUMIF('settings-routing'!$I:$I,'item dashboard'!A944,'settings-routing'!$O:$O)</f>
        <v>0</v>
      </c>
      <c r="J944" s="50">
        <f>SUMIFS('sys-backorder details'!$M:$M,'sys-backorder details'!$E:$E,'item dashboard'!A944,'sys-backorder details'!$V:$V,"Call off")</f>
        <v>0</v>
      </c>
      <c r="K944" s="84">
        <f t="shared" si="5"/>
        <v>0</v>
      </c>
      <c r="L944" s="84">
        <f>SUMIF('Production Plan'!$E:$E,'item dashboard'!A944,'Production Plan'!$N:$N)</f>
        <v>0</v>
      </c>
      <c r="M944" s="85" t="str">
        <f t="shared" si="6"/>
        <v>B-L8-N35SEWECO-500 ml Nat Pntd Seweco Standard Thinner Jerrycan</v>
      </c>
      <c r="N944" s="86">
        <f>SUMIFS('sys inv movment rpt'!$M:$M,'sys inv movment rpt'!$L:$L,$M944,'sys inv movment rpt'!$N:$N,N$1)</f>
        <v>0</v>
      </c>
      <c r="O944" s="86">
        <f>SUMIFS('sys inv movment rpt'!$M:$M,'sys inv movment rpt'!$L:$L,$M944,'sys inv movment rpt'!$N:$N,O$1)</f>
        <v>0</v>
      </c>
      <c r="P944" s="86">
        <f>SUMIFS('sys inv movment rpt'!$M:$M,'sys inv movment rpt'!$L:$L,$M944,'sys inv movment rpt'!$N:$N,P$1)</f>
        <v>0</v>
      </c>
      <c r="Q944" s="86">
        <f>SUMIFS('sys inv movment rpt'!$M:$M,'sys inv movment rpt'!$L:$L,$M944,'sys inv movment rpt'!$N:$N,Q$1)</f>
        <v>0</v>
      </c>
      <c r="R944" s="86">
        <f>SUMIFS('sys inv movment rpt'!$M:$M,'sys inv movment rpt'!$L:$L,$M944,'sys inv movment rpt'!$N:$N,R$1)</f>
        <v>0</v>
      </c>
      <c r="S944" s="86">
        <f>SUMIFS('sys inv movment rpt'!$M:$M,'sys inv movment rpt'!$L:$L,$M944,'sys inv movment rpt'!$N:$N,S$1)</f>
        <v>0</v>
      </c>
      <c r="T944" s="86">
        <f>SUMIFS('sys inv movment rpt'!$M:$M,'sys inv movment rpt'!$L:$L,$M944,'sys inv movment rpt'!$N:$N,T$1)</f>
        <v>0</v>
      </c>
      <c r="U944" s="86">
        <f>SUMIFS('sys inv movment rpt'!$M:$M,'sys inv movment rpt'!$L:$L,$M944,'sys inv movment rpt'!$N:$N,U$1)</f>
        <v>0</v>
      </c>
      <c r="V944" s="86">
        <f>SUMIFS('sys inv movment rpt'!$M:$M,'sys inv movment rpt'!$L:$L,$M944,'sys inv movment rpt'!$N:$N,V$1)</f>
        <v>0</v>
      </c>
      <c r="W944" s="86">
        <f>SUMIFS('sys inv movment rpt'!$M:$M,'sys inv movment rpt'!$L:$L,$M944,'sys inv movment rpt'!$N:$N,W$1)</f>
        <v>0</v>
      </c>
      <c r="X944" s="86">
        <f>SUMIFS('sys inv movment rpt'!$M:$M,'sys inv movment rpt'!$L:$L,$M944,'sys inv movment rpt'!$N:$N,X$1)</f>
        <v>0</v>
      </c>
      <c r="Y944" s="86">
        <f>SUMIFS('sys inv movment rpt'!$M:$M,'sys inv movment rpt'!$L:$L,$M944,'sys inv movment rpt'!$N:$N,Y$1)</f>
        <v>0</v>
      </c>
      <c r="Z944" s="86">
        <f>SUMIFS('sys inv movment rpt'!$M:$M,'sys inv movment rpt'!$L:$L,$M944,'sys inv movment rpt'!$N:$N,Z$1)</f>
        <v>0</v>
      </c>
      <c r="AA944" s="86">
        <f>SUMIFS('sys inv movment rpt'!$M:$M,'sys inv movment rpt'!$L:$L,$M944,'sys inv movment rpt'!$N:$N,AA$1)</f>
        <v>0</v>
      </c>
      <c r="AB944" s="86">
        <f>SUMIFS('sys inv movment rpt'!$M:$M,'sys inv movment rpt'!$L:$L,$M944,'sys inv movment rpt'!$N:$N,AB$1)</f>
        <v>0</v>
      </c>
      <c r="AC944" s="86">
        <f>SUMIFS('sys inv movment rpt'!$M:$M,'sys inv movment rpt'!$L:$L,$M944,'sys inv movment rpt'!$N:$N,AC$1)</f>
        <v>0</v>
      </c>
      <c r="AD944" s="86">
        <f>SUMIFS('sys inv movment rpt'!$M:$M,'sys inv movment rpt'!$L:$L,$M944,'sys inv movment rpt'!$N:$N,AD$1)</f>
        <v>0</v>
      </c>
      <c r="AE944" s="86">
        <f>SUMIFS('sys inv movment rpt'!$M:$M,'sys inv movment rpt'!$L:$L,$M944,'sys inv movment rpt'!$N:$N,AE$1)</f>
        <v>0</v>
      </c>
      <c r="AF944" s="86">
        <f>SUMIFS('sys inv movment rpt'!$M:$M,'sys inv movment rpt'!$L:$L,$M944,'sys inv movment rpt'!$N:$N,AF$1)</f>
        <v>0</v>
      </c>
      <c r="AG944" s="86">
        <f>SUMIFS('sys inv movment rpt'!$M:$M,'sys inv movment rpt'!$L:$L,$M944,'sys inv movment rpt'!$N:$N,AG$1)</f>
        <v>0</v>
      </c>
      <c r="AH944" s="86">
        <f>SUMIFS('sys inv movment rpt'!$M:$M,'sys inv movment rpt'!$L:$L,$M944,'sys inv movment rpt'!$N:$N,AH$1)</f>
        <v>0</v>
      </c>
      <c r="AI944" s="86">
        <f>SUMIFS('sys inv movment rpt'!$M:$M,'sys inv movment rpt'!$L:$L,$M944,'sys inv movment rpt'!$N:$N,AI$1)</f>
        <v>0</v>
      </c>
      <c r="AJ944" s="86">
        <f>SUMIFS('sys inv movment rpt'!$M:$M,'sys inv movment rpt'!$L:$L,$M944,'sys inv movment rpt'!$N:$N,AJ$1)</f>
        <v>0</v>
      </c>
      <c r="AK944" s="86">
        <f>SUMIFS('sys inv movment rpt'!$M:$M,'sys inv movment rpt'!$L:$L,$M944,'sys inv movment rpt'!$N:$N,AK$1)</f>
        <v>0</v>
      </c>
      <c r="AL944" s="86">
        <f>SUMIFS('sys inv movment rpt'!$M:$M,'sys inv movment rpt'!$L:$L,$M944,'sys inv movment rpt'!$N:$N,AL$1)</f>
        <v>0</v>
      </c>
      <c r="AM944" s="86">
        <f>SUMIFS('sys inv movment rpt'!$M:$M,'sys inv movment rpt'!$L:$L,$M944,'sys inv movment rpt'!$N:$N,AM$1)</f>
        <v>0</v>
      </c>
      <c r="AN944" s="86">
        <f>SUMIFS('sys inv movment rpt'!$M:$M,'sys inv movment rpt'!$L:$L,$M944,'sys inv movment rpt'!$N:$N,AN$1)</f>
        <v>0</v>
      </c>
      <c r="AO944" s="86">
        <f>SUMIFS('sys inv movment rpt'!$M:$M,'sys inv movment rpt'!$L:$L,$M944,'sys inv movment rpt'!$N:$N,AO$1)</f>
        <v>0</v>
      </c>
      <c r="AP944" s="86">
        <f>SUMIFS('sys inv movment rpt'!$M:$M,'sys inv movment rpt'!$L:$L,$M944,'sys inv movment rpt'!$N:$N,AP$1)</f>
        <v>0</v>
      </c>
      <c r="AQ944" s="86">
        <f>SUMIFS('sys inv movment rpt'!$M:$M,'sys inv movment rpt'!$L:$L,$M944,'sys inv movment rpt'!$N:$N,AQ$1)</f>
        <v>0</v>
      </c>
      <c r="AR944" s="86">
        <f>SUMIFS('sys inv movment rpt'!$M:$M,'sys inv movment rpt'!$L:$L,$M944,'sys inv movment rpt'!$N:$N,AR$1)</f>
        <v>0</v>
      </c>
      <c r="AS944" s="86">
        <f>SUMIFS('sys inv movment rpt'!$M:$M,'sys inv movment rpt'!$L:$L,$M944,'sys inv movment rpt'!$N:$N,AS$1)</f>
        <v>0</v>
      </c>
      <c r="AT944" s="86">
        <f>SUMIFS('sys inv movment rpt'!$M:$M,'sys inv movment rpt'!$L:$L,$M944,'sys inv movment rpt'!$N:$N,AT$1)</f>
        <v>0</v>
      </c>
      <c r="AU944" s="86">
        <f>SUMIFS('sys inv movment rpt'!$M:$M,'sys inv movment rpt'!$L:$L,$M944,'sys inv movment rpt'!$N:$N,AU$1)</f>
        <v>0</v>
      </c>
      <c r="AV944" s="86">
        <f>SUMIFS('sys inv movment rpt'!$M:$M,'sys inv movment rpt'!$L:$L,$M944,'sys inv movment rpt'!$N:$N,AV$1)</f>
        <v>0</v>
      </c>
      <c r="AW944" s="87" t="str">
        <f>IFERROR(VLOOKUP(A944,'sys-backorder details'!E:U,17,0),"-")</f>
        <v>-</v>
      </c>
      <c r="AX944" s="87" t="str">
        <f>IF(K944&gt;1,VLOOKUP(A944,'settings-routing'!A:I,9,0),"")</f>
        <v/>
      </c>
    </row>
    <row r="945" ht="12.75" hidden="1" customHeight="1">
      <c r="A945" s="50" t="s">
        <v>2004</v>
      </c>
      <c r="B945" s="50" t="s">
        <v>2005</v>
      </c>
      <c r="C945" s="50">
        <f t="shared" si="2"/>
        <v>0</v>
      </c>
      <c r="D945" s="80">
        <f>SUMIF('Stocks 101-111'!$J:$J,'item dashboard'!A945,'Stocks 101-111'!K:K)</f>
        <v>0</v>
      </c>
      <c r="E945" s="80">
        <f>SUMIF('Stocks 101-111'!$J:$J,'item dashboard'!A945,'Stocks 101-111'!$L:$L)</f>
        <v>0</v>
      </c>
      <c r="F945" s="81">
        <f t="shared" si="3"/>
        <v>0</v>
      </c>
      <c r="G945" s="82">
        <f t="shared" si="4"/>
        <v>0</v>
      </c>
      <c r="H945" s="50">
        <f>SUMIFS('sys-backorder details'!$M:$M,'sys-backorder details'!$E:$E,'item dashboard'!A945,'sys-backorder details'!$V:$V,"")</f>
        <v>0</v>
      </c>
      <c r="I945" s="83">
        <f>SUMIF('settings-routing'!$I:$I,'item dashboard'!A945,'settings-routing'!$O:$O)</f>
        <v>0</v>
      </c>
      <c r="J945" s="50">
        <f>SUMIFS('sys-backorder details'!$M:$M,'sys-backorder details'!$E:$E,'item dashboard'!A945,'sys-backorder details'!$V:$V,"Call off")</f>
        <v>0</v>
      </c>
      <c r="K945" s="84">
        <f t="shared" si="5"/>
        <v>0</v>
      </c>
      <c r="L945" s="84">
        <f>SUMIF('Production Plan'!$E:$E,'item dashboard'!A945,'Production Plan'!$N:$N)</f>
        <v>0</v>
      </c>
      <c r="M945" s="85" t="str">
        <f t="shared" si="6"/>
        <v>B-L8R-N35-500 ml Natural JerryCan</v>
      </c>
      <c r="N945" s="86">
        <f>SUMIFS('sys inv movment rpt'!$M:$M,'sys inv movment rpt'!$L:$L,$M945,'sys inv movment rpt'!$N:$N,N$1)</f>
        <v>0</v>
      </c>
      <c r="O945" s="86">
        <f>SUMIFS('sys inv movment rpt'!$M:$M,'sys inv movment rpt'!$L:$L,$M945,'sys inv movment rpt'!$N:$N,O$1)</f>
        <v>0</v>
      </c>
      <c r="P945" s="86">
        <f>SUMIFS('sys inv movment rpt'!$M:$M,'sys inv movment rpt'!$L:$L,$M945,'sys inv movment rpt'!$N:$N,P$1)</f>
        <v>0</v>
      </c>
      <c r="Q945" s="86">
        <f>SUMIFS('sys inv movment rpt'!$M:$M,'sys inv movment rpt'!$L:$L,$M945,'sys inv movment rpt'!$N:$N,Q$1)</f>
        <v>0</v>
      </c>
      <c r="R945" s="86">
        <f>SUMIFS('sys inv movment rpt'!$M:$M,'sys inv movment rpt'!$L:$L,$M945,'sys inv movment rpt'!$N:$N,R$1)</f>
        <v>0</v>
      </c>
      <c r="S945" s="86">
        <f>SUMIFS('sys inv movment rpt'!$M:$M,'sys inv movment rpt'!$L:$L,$M945,'sys inv movment rpt'!$N:$N,S$1)</f>
        <v>0</v>
      </c>
      <c r="T945" s="86">
        <f>SUMIFS('sys inv movment rpt'!$M:$M,'sys inv movment rpt'!$L:$L,$M945,'sys inv movment rpt'!$N:$N,T$1)</f>
        <v>0</v>
      </c>
      <c r="U945" s="86">
        <f>SUMIFS('sys inv movment rpt'!$M:$M,'sys inv movment rpt'!$L:$L,$M945,'sys inv movment rpt'!$N:$N,U$1)</f>
        <v>0</v>
      </c>
      <c r="V945" s="86">
        <f>SUMIFS('sys inv movment rpt'!$M:$M,'sys inv movment rpt'!$L:$L,$M945,'sys inv movment rpt'!$N:$N,V$1)</f>
        <v>0</v>
      </c>
      <c r="W945" s="86">
        <f>SUMIFS('sys inv movment rpt'!$M:$M,'sys inv movment rpt'!$L:$L,$M945,'sys inv movment rpt'!$N:$N,W$1)</f>
        <v>0</v>
      </c>
      <c r="X945" s="86">
        <f>SUMIFS('sys inv movment rpt'!$M:$M,'sys inv movment rpt'!$L:$L,$M945,'sys inv movment rpt'!$N:$N,X$1)</f>
        <v>0</v>
      </c>
      <c r="Y945" s="86">
        <f>SUMIFS('sys inv movment rpt'!$M:$M,'sys inv movment rpt'!$L:$L,$M945,'sys inv movment rpt'!$N:$N,Y$1)</f>
        <v>0</v>
      </c>
      <c r="Z945" s="86">
        <f>SUMIFS('sys inv movment rpt'!$M:$M,'sys inv movment rpt'!$L:$L,$M945,'sys inv movment rpt'!$N:$N,Z$1)</f>
        <v>0</v>
      </c>
      <c r="AA945" s="86">
        <f>SUMIFS('sys inv movment rpt'!$M:$M,'sys inv movment rpt'!$L:$L,$M945,'sys inv movment rpt'!$N:$N,AA$1)</f>
        <v>0</v>
      </c>
      <c r="AB945" s="86">
        <f>SUMIFS('sys inv movment rpt'!$M:$M,'sys inv movment rpt'!$L:$L,$M945,'sys inv movment rpt'!$N:$N,AB$1)</f>
        <v>0</v>
      </c>
      <c r="AC945" s="86">
        <f>SUMIFS('sys inv movment rpt'!$M:$M,'sys inv movment rpt'!$L:$L,$M945,'sys inv movment rpt'!$N:$N,AC$1)</f>
        <v>0</v>
      </c>
      <c r="AD945" s="86">
        <f>SUMIFS('sys inv movment rpt'!$M:$M,'sys inv movment rpt'!$L:$L,$M945,'sys inv movment rpt'!$N:$N,AD$1)</f>
        <v>0</v>
      </c>
      <c r="AE945" s="86">
        <f>SUMIFS('sys inv movment rpt'!$M:$M,'sys inv movment rpt'!$L:$L,$M945,'sys inv movment rpt'!$N:$N,AE$1)</f>
        <v>0</v>
      </c>
      <c r="AF945" s="86">
        <f>SUMIFS('sys inv movment rpt'!$M:$M,'sys inv movment rpt'!$L:$L,$M945,'sys inv movment rpt'!$N:$N,AF$1)</f>
        <v>0</v>
      </c>
      <c r="AG945" s="86">
        <f>SUMIFS('sys inv movment rpt'!$M:$M,'sys inv movment rpt'!$L:$L,$M945,'sys inv movment rpt'!$N:$N,AG$1)</f>
        <v>0</v>
      </c>
      <c r="AH945" s="86">
        <f>SUMIFS('sys inv movment rpt'!$M:$M,'sys inv movment rpt'!$L:$L,$M945,'sys inv movment rpt'!$N:$N,AH$1)</f>
        <v>0</v>
      </c>
      <c r="AI945" s="86">
        <f>SUMIFS('sys inv movment rpt'!$M:$M,'sys inv movment rpt'!$L:$L,$M945,'sys inv movment rpt'!$N:$N,AI$1)</f>
        <v>0</v>
      </c>
      <c r="AJ945" s="86">
        <f>SUMIFS('sys inv movment rpt'!$M:$M,'sys inv movment rpt'!$L:$L,$M945,'sys inv movment rpt'!$N:$N,AJ$1)</f>
        <v>0</v>
      </c>
      <c r="AK945" s="86">
        <f>SUMIFS('sys inv movment rpt'!$M:$M,'sys inv movment rpt'!$L:$L,$M945,'sys inv movment rpt'!$N:$N,AK$1)</f>
        <v>0</v>
      </c>
      <c r="AL945" s="86">
        <f>SUMIFS('sys inv movment rpt'!$M:$M,'sys inv movment rpt'!$L:$L,$M945,'sys inv movment rpt'!$N:$N,AL$1)</f>
        <v>0</v>
      </c>
      <c r="AM945" s="86">
        <f>SUMIFS('sys inv movment rpt'!$M:$M,'sys inv movment rpt'!$L:$L,$M945,'sys inv movment rpt'!$N:$N,AM$1)</f>
        <v>0</v>
      </c>
      <c r="AN945" s="86">
        <f>SUMIFS('sys inv movment rpt'!$M:$M,'sys inv movment rpt'!$L:$L,$M945,'sys inv movment rpt'!$N:$N,AN$1)</f>
        <v>0</v>
      </c>
      <c r="AO945" s="86">
        <f>SUMIFS('sys inv movment rpt'!$M:$M,'sys inv movment rpt'!$L:$L,$M945,'sys inv movment rpt'!$N:$N,AO$1)</f>
        <v>0</v>
      </c>
      <c r="AP945" s="86">
        <f>SUMIFS('sys inv movment rpt'!$M:$M,'sys inv movment rpt'!$L:$L,$M945,'sys inv movment rpt'!$N:$N,AP$1)</f>
        <v>0</v>
      </c>
      <c r="AQ945" s="86">
        <f>SUMIFS('sys inv movment rpt'!$M:$M,'sys inv movment rpt'!$L:$L,$M945,'sys inv movment rpt'!$N:$N,AQ$1)</f>
        <v>0</v>
      </c>
      <c r="AR945" s="86">
        <f>SUMIFS('sys inv movment rpt'!$M:$M,'sys inv movment rpt'!$L:$L,$M945,'sys inv movment rpt'!$N:$N,AR$1)</f>
        <v>0</v>
      </c>
      <c r="AS945" s="86">
        <f>SUMIFS('sys inv movment rpt'!$M:$M,'sys inv movment rpt'!$L:$L,$M945,'sys inv movment rpt'!$N:$N,AS$1)</f>
        <v>0</v>
      </c>
      <c r="AT945" s="86">
        <f>SUMIFS('sys inv movment rpt'!$M:$M,'sys inv movment rpt'!$L:$L,$M945,'sys inv movment rpt'!$N:$N,AT$1)</f>
        <v>0</v>
      </c>
      <c r="AU945" s="86">
        <f>SUMIFS('sys inv movment rpt'!$M:$M,'sys inv movment rpt'!$L:$L,$M945,'sys inv movment rpt'!$N:$N,AU$1)</f>
        <v>0</v>
      </c>
      <c r="AV945" s="86">
        <f>SUMIFS('sys inv movment rpt'!$M:$M,'sys inv movment rpt'!$L:$L,$M945,'sys inv movment rpt'!$N:$N,AV$1)</f>
        <v>0</v>
      </c>
      <c r="AW945" s="87" t="str">
        <f>IFERROR(VLOOKUP(A945,'sys-backorder details'!E:U,17,0),"-")</f>
        <v>-</v>
      </c>
      <c r="AX945" s="87" t="str">
        <f>IF(K945&gt;1,VLOOKUP(A945,'settings-routing'!A:I,9,0),"")</f>
        <v/>
      </c>
    </row>
    <row r="946" ht="12.75" hidden="1" customHeight="1">
      <c r="A946" s="28" t="s">
        <v>2006</v>
      </c>
      <c r="B946" s="28" t="s">
        <v>2007</v>
      </c>
      <c r="C946" s="50">
        <f t="shared" si="2"/>
        <v>0</v>
      </c>
      <c r="D946" s="80">
        <f>SUMIF('Stocks 101-111'!$J:$J,'item dashboard'!A946,'Stocks 101-111'!K:K)</f>
        <v>0</v>
      </c>
      <c r="E946" s="80">
        <f>SUMIF('Stocks 101-111'!$J:$J,'item dashboard'!A946,'Stocks 101-111'!$L:$L)</f>
        <v>0</v>
      </c>
      <c r="F946" s="81">
        <f t="shared" si="3"/>
        <v>0</v>
      </c>
      <c r="G946" s="82">
        <f t="shared" si="4"/>
        <v>0</v>
      </c>
      <c r="H946" s="50">
        <f>SUMIFS('sys-backorder details'!$M:$M,'sys-backorder details'!$E:$E,'item dashboard'!A946,'sys-backorder details'!$V:$V,"")</f>
        <v>0</v>
      </c>
      <c r="I946" s="83">
        <f>SUMIF('settings-routing'!$I:$I,'item dashboard'!A946,'settings-routing'!$O:$O)</f>
        <v>0</v>
      </c>
      <c r="J946" s="50">
        <f>SUMIFS('sys-backorder details'!$M:$M,'sys-backorder details'!$E:$E,'item dashboard'!A946,'sys-backorder details'!$V:$V,"Call off")</f>
        <v>0</v>
      </c>
      <c r="K946" s="84">
        <f t="shared" si="5"/>
        <v>0</v>
      </c>
      <c r="L946" s="84">
        <f>SUMIF('Production Plan'!$E:$E,'item dashboard'!A946,'Production Plan'!$N:$N)</f>
        <v>0</v>
      </c>
      <c r="M946" s="85" t="str">
        <f t="shared" si="6"/>
        <v>B-L8R-N35STAR-C-500 ml Natural Pntd Star Contact Adhesive JerryCan</v>
      </c>
      <c r="N946" s="86">
        <f>SUMIFS('sys inv movment rpt'!$M:$M,'sys inv movment rpt'!$L:$L,$M946,'sys inv movment rpt'!$N:$N,N$1)</f>
        <v>0</v>
      </c>
      <c r="O946" s="86">
        <f>SUMIFS('sys inv movment rpt'!$M:$M,'sys inv movment rpt'!$L:$L,$M946,'sys inv movment rpt'!$N:$N,O$1)</f>
        <v>0</v>
      </c>
      <c r="P946" s="86">
        <f>SUMIFS('sys inv movment rpt'!$M:$M,'sys inv movment rpt'!$L:$L,$M946,'sys inv movment rpt'!$N:$N,P$1)</f>
        <v>0</v>
      </c>
      <c r="Q946" s="86">
        <f>SUMIFS('sys inv movment rpt'!$M:$M,'sys inv movment rpt'!$L:$L,$M946,'sys inv movment rpt'!$N:$N,Q$1)</f>
        <v>0</v>
      </c>
      <c r="R946" s="86">
        <f>SUMIFS('sys inv movment rpt'!$M:$M,'sys inv movment rpt'!$L:$L,$M946,'sys inv movment rpt'!$N:$N,R$1)</f>
        <v>0</v>
      </c>
      <c r="S946" s="86">
        <f>SUMIFS('sys inv movment rpt'!$M:$M,'sys inv movment rpt'!$L:$L,$M946,'sys inv movment rpt'!$N:$N,S$1)</f>
        <v>0</v>
      </c>
      <c r="T946" s="86">
        <f>SUMIFS('sys inv movment rpt'!$M:$M,'sys inv movment rpt'!$L:$L,$M946,'sys inv movment rpt'!$N:$N,T$1)</f>
        <v>0</v>
      </c>
      <c r="U946" s="86">
        <f>SUMIFS('sys inv movment rpt'!$M:$M,'sys inv movment rpt'!$L:$L,$M946,'sys inv movment rpt'!$N:$N,U$1)</f>
        <v>0</v>
      </c>
      <c r="V946" s="86">
        <f>SUMIFS('sys inv movment rpt'!$M:$M,'sys inv movment rpt'!$L:$L,$M946,'sys inv movment rpt'!$N:$N,V$1)</f>
        <v>0</v>
      </c>
      <c r="W946" s="86">
        <f>SUMIFS('sys inv movment rpt'!$M:$M,'sys inv movment rpt'!$L:$L,$M946,'sys inv movment rpt'!$N:$N,W$1)</f>
        <v>0</v>
      </c>
      <c r="X946" s="86">
        <f>SUMIFS('sys inv movment rpt'!$M:$M,'sys inv movment rpt'!$L:$L,$M946,'sys inv movment rpt'!$N:$N,X$1)</f>
        <v>0</v>
      </c>
      <c r="Y946" s="86">
        <f>SUMIFS('sys inv movment rpt'!$M:$M,'sys inv movment rpt'!$L:$L,$M946,'sys inv movment rpt'!$N:$N,Y$1)</f>
        <v>0</v>
      </c>
      <c r="Z946" s="86">
        <f>SUMIFS('sys inv movment rpt'!$M:$M,'sys inv movment rpt'!$L:$L,$M946,'sys inv movment rpt'!$N:$N,Z$1)</f>
        <v>0</v>
      </c>
      <c r="AA946" s="86">
        <f>SUMIFS('sys inv movment rpt'!$M:$M,'sys inv movment rpt'!$L:$L,$M946,'sys inv movment rpt'!$N:$N,AA$1)</f>
        <v>0</v>
      </c>
      <c r="AB946" s="86">
        <f>SUMIFS('sys inv movment rpt'!$M:$M,'sys inv movment rpt'!$L:$L,$M946,'sys inv movment rpt'!$N:$N,AB$1)</f>
        <v>0</v>
      </c>
      <c r="AC946" s="86">
        <f>SUMIFS('sys inv movment rpt'!$M:$M,'sys inv movment rpt'!$L:$L,$M946,'sys inv movment rpt'!$N:$N,AC$1)</f>
        <v>0</v>
      </c>
      <c r="AD946" s="86">
        <f>SUMIFS('sys inv movment rpt'!$M:$M,'sys inv movment rpt'!$L:$L,$M946,'sys inv movment rpt'!$N:$N,AD$1)</f>
        <v>0</v>
      </c>
      <c r="AE946" s="86">
        <f>SUMIFS('sys inv movment rpt'!$M:$M,'sys inv movment rpt'!$L:$L,$M946,'sys inv movment rpt'!$N:$N,AE$1)</f>
        <v>0</v>
      </c>
      <c r="AF946" s="86">
        <f>SUMIFS('sys inv movment rpt'!$M:$M,'sys inv movment rpt'!$L:$L,$M946,'sys inv movment rpt'!$N:$N,AF$1)</f>
        <v>0</v>
      </c>
      <c r="AG946" s="86">
        <f>SUMIFS('sys inv movment rpt'!$M:$M,'sys inv movment rpt'!$L:$L,$M946,'sys inv movment rpt'!$N:$N,AG$1)</f>
        <v>0</v>
      </c>
      <c r="AH946" s="86">
        <f>SUMIFS('sys inv movment rpt'!$M:$M,'sys inv movment rpt'!$L:$L,$M946,'sys inv movment rpt'!$N:$N,AH$1)</f>
        <v>0</v>
      </c>
      <c r="AI946" s="86">
        <f>SUMIFS('sys inv movment rpt'!$M:$M,'sys inv movment rpt'!$L:$L,$M946,'sys inv movment rpt'!$N:$N,AI$1)</f>
        <v>0</v>
      </c>
      <c r="AJ946" s="86">
        <f>SUMIFS('sys inv movment rpt'!$M:$M,'sys inv movment rpt'!$L:$L,$M946,'sys inv movment rpt'!$N:$N,AJ$1)</f>
        <v>0</v>
      </c>
      <c r="AK946" s="86">
        <f>SUMIFS('sys inv movment rpt'!$M:$M,'sys inv movment rpt'!$L:$L,$M946,'sys inv movment rpt'!$N:$N,AK$1)</f>
        <v>0</v>
      </c>
      <c r="AL946" s="86">
        <f>SUMIFS('sys inv movment rpt'!$M:$M,'sys inv movment rpt'!$L:$L,$M946,'sys inv movment rpt'!$N:$N,AL$1)</f>
        <v>0</v>
      </c>
      <c r="AM946" s="86">
        <f>SUMIFS('sys inv movment rpt'!$M:$M,'sys inv movment rpt'!$L:$L,$M946,'sys inv movment rpt'!$N:$N,AM$1)</f>
        <v>0</v>
      </c>
      <c r="AN946" s="86">
        <f>SUMIFS('sys inv movment rpt'!$M:$M,'sys inv movment rpt'!$L:$L,$M946,'sys inv movment rpt'!$N:$N,AN$1)</f>
        <v>0</v>
      </c>
      <c r="AO946" s="86">
        <f>SUMIFS('sys inv movment rpt'!$M:$M,'sys inv movment rpt'!$L:$L,$M946,'sys inv movment rpt'!$N:$N,AO$1)</f>
        <v>0</v>
      </c>
      <c r="AP946" s="86">
        <f>SUMIFS('sys inv movment rpt'!$M:$M,'sys inv movment rpt'!$L:$L,$M946,'sys inv movment rpt'!$N:$N,AP$1)</f>
        <v>0</v>
      </c>
      <c r="AQ946" s="86">
        <f>SUMIFS('sys inv movment rpt'!$M:$M,'sys inv movment rpt'!$L:$L,$M946,'sys inv movment rpt'!$N:$N,AQ$1)</f>
        <v>0</v>
      </c>
      <c r="AR946" s="86">
        <f>SUMIFS('sys inv movment rpt'!$M:$M,'sys inv movment rpt'!$L:$L,$M946,'sys inv movment rpt'!$N:$N,AR$1)</f>
        <v>0</v>
      </c>
      <c r="AS946" s="86">
        <f>SUMIFS('sys inv movment rpt'!$M:$M,'sys inv movment rpt'!$L:$L,$M946,'sys inv movment rpt'!$N:$N,AS$1)</f>
        <v>0</v>
      </c>
      <c r="AT946" s="86">
        <f>SUMIFS('sys inv movment rpt'!$M:$M,'sys inv movment rpt'!$L:$L,$M946,'sys inv movment rpt'!$N:$N,AT$1)</f>
        <v>0</v>
      </c>
      <c r="AU946" s="86">
        <f>SUMIFS('sys inv movment rpt'!$M:$M,'sys inv movment rpt'!$L:$L,$M946,'sys inv movment rpt'!$N:$N,AU$1)</f>
        <v>0</v>
      </c>
      <c r="AV946" s="86">
        <f>SUMIFS('sys inv movment rpt'!$M:$M,'sys inv movment rpt'!$L:$L,$M946,'sys inv movment rpt'!$N:$N,AV$1)</f>
        <v>0</v>
      </c>
      <c r="AW946" s="87" t="str">
        <f>IFERROR(VLOOKUP(A946,'sys-backorder details'!E:U,17,0),"-")</f>
        <v>-</v>
      </c>
      <c r="AX946" s="87" t="str">
        <f>IF(K946&gt;1,VLOOKUP(A946,'settings-routing'!A:I,9,0),"")</f>
        <v/>
      </c>
    </row>
    <row r="947" ht="12.75" hidden="1" customHeight="1">
      <c r="A947" s="28" t="s">
        <v>2008</v>
      </c>
      <c r="B947" s="28" t="s">
        <v>2009</v>
      </c>
      <c r="C947" s="50">
        <f t="shared" si="2"/>
        <v>0</v>
      </c>
      <c r="D947" s="80">
        <f>SUMIF('Stocks 101-111'!$J:$J,'item dashboard'!A947,'Stocks 101-111'!K:K)</f>
        <v>0</v>
      </c>
      <c r="E947" s="80">
        <f>SUMIF('Stocks 101-111'!$J:$J,'item dashboard'!A947,'Stocks 101-111'!$L:$L)</f>
        <v>0</v>
      </c>
      <c r="F947" s="81">
        <f t="shared" si="3"/>
        <v>0</v>
      </c>
      <c r="G947" s="82">
        <f t="shared" si="4"/>
        <v>0</v>
      </c>
      <c r="H947" s="50">
        <f>SUMIFS('sys-backorder details'!$M:$M,'sys-backorder details'!$E:$E,'item dashboard'!A947,'sys-backorder details'!$V:$V,"")</f>
        <v>0</v>
      </c>
      <c r="I947" s="83">
        <f>SUMIF('settings-routing'!$I:$I,'item dashboard'!A947,'settings-routing'!$O:$O)</f>
        <v>0</v>
      </c>
      <c r="J947" s="50">
        <f>SUMIFS('sys-backorder details'!$M:$M,'sys-backorder details'!$E:$E,'item dashboard'!A947,'sys-backorder details'!$V:$V,"Call off")</f>
        <v>0</v>
      </c>
      <c r="K947" s="84">
        <f t="shared" si="5"/>
        <v>0</v>
      </c>
      <c r="L947" s="84">
        <f>SUMIF('Production Plan'!$E:$E,'item dashboard'!A947,'Production Plan'!$N:$N)</f>
        <v>0</v>
      </c>
      <c r="M947" s="85" t="str">
        <f t="shared" si="6"/>
        <v>B-LB60-N12-60 ml Nail Polish Labguide Nat Bottle</v>
      </c>
      <c r="N947" s="86">
        <f>SUMIFS('sys inv movment rpt'!$M:$M,'sys inv movment rpt'!$L:$L,$M947,'sys inv movment rpt'!$N:$N,N$1)</f>
        <v>0</v>
      </c>
      <c r="O947" s="86">
        <f>SUMIFS('sys inv movment rpt'!$M:$M,'sys inv movment rpt'!$L:$L,$M947,'sys inv movment rpt'!$N:$N,O$1)</f>
        <v>0</v>
      </c>
      <c r="P947" s="86">
        <f>SUMIFS('sys inv movment rpt'!$M:$M,'sys inv movment rpt'!$L:$L,$M947,'sys inv movment rpt'!$N:$N,P$1)</f>
        <v>0</v>
      </c>
      <c r="Q947" s="86">
        <f>SUMIFS('sys inv movment rpt'!$M:$M,'sys inv movment rpt'!$L:$L,$M947,'sys inv movment rpt'!$N:$N,Q$1)</f>
        <v>0</v>
      </c>
      <c r="R947" s="86">
        <f>SUMIFS('sys inv movment rpt'!$M:$M,'sys inv movment rpt'!$L:$L,$M947,'sys inv movment rpt'!$N:$N,R$1)</f>
        <v>0</v>
      </c>
      <c r="S947" s="86">
        <f>SUMIFS('sys inv movment rpt'!$M:$M,'sys inv movment rpt'!$L:$L,$M947,'sys inv movment rpt'!$N:$N,S$1)</f>
        <v>0</v>
      </c>
      <c r="T947" s="86">
        <f>SUMIFS('sys inv movment rpt'!$M:$M,'sys inv movment rpt'!$L:$L,$M947,'sys inv movment rpt'!$N:$N,T$1)</f>
        <v>0</v>
      </c>
      <c r="U947" s="86">
        <f>SUMIFS('sys inv movment rpt'!$M:$M,'sys inv movment rpt'!$L:$L,$M947,'sys inv movment rpt'!$N:$N,U$1)</f>
        <v>0</v>
      </c>
      <c r="V947" s="86">
        <f>SUMIFS('sys inv movment rpt'!$M:$M,'sys inv movment rpt'!$L:$L,$M947,'sys inv movment rpt'!$N:$N,V$1)</f>
        <v>0</v>
      </c>
      <c r="W947" s="86">
        <f>SUMIFS('sys inv movment rpt'!$M:$M,'sys inv movment rpt'!$L:$L,$M947,'sys inv movment rpt'!$N:$N,W$1)</f>
        <v>0</v>
      </c>
      <c r="X947" s="86">
        <f>SUMIFS('sys inv movment rpt'!$M:$M,'sys inv movment rpt'!$L:$L,$M947,'sys inv movment rpt'!$N:$N,X$1)</f>
        <v>0</v>
      </c>
      <c r="Y947" s="86">
        <f>SUMIFS('sys inv movment rpt'!$M:$M,'sys inv movment rpt'!$L:$L,$M947,'sys inv movment rpt'!$N:$N,Y$1)</f>
        <v>0</v>
      </c>
      <c r="Z947" s="86">
        <f>SUMIFS('sys inv movment rpt'!$M:$M,'sys inv movment rpt'!$L:$L,$M947,'sys inv movment rpt'!$N:$N,Z$1)</f>
        <v>0</v>
      </c>
      <c r="AA947" s="86">
        <f>SUMIFS('sys inv movment rpt'!$M:$M,'sys inv movment rpt'!$L:$L,$M947,'sys inv movment rpt'!$N:$N,AA$1)</f>
        <v>0</v>
      </c>
      <c r="AB947" s="86">
        <f>SUMIFS('sys inv movment rpt'!$M:$M,'sys inv movment rpt'!$L:$L,$M947,'sys inv movment rpt'!$N:$N,AB$1)</f>
        <v>0</v>
      </c>
      <c r="AC947" s="86">
        <f>SUMIFS('sys inv movment rpt'!$M:$M,'sys inv movment rpt'!$L:$L,$M947,'sys inv movment rpt'!$N:$N,AC$1)</f>
        <v>0</v>
      </c>
      <c r="AD947" s="86">
        <f>SUMIFS('sys inv movment rpt'!$M:$M,'sys inv movment rpt'!$L:$L,$M947,'sys inv movment rpt'!$N:$N,AD$1)</f>
        <v>0</v>
      </c>
      <c r="AE947" s="86">
        <f>SUMIFS('sys inv movment rpt'!$M:$M,'sys inv movment rpt'!$L:$L,$M947,'sys inv movment rpt'!$N:$N,AE$1)</f>
        <v>0</v>
      </c>
      <c r="AF947" s="86">
        <f>SUMIFS('sys inv movment rpt'!$M:$M,'sys inv movment rpt'!$L:$L,$M947,'sys inv movment rpt'!$N:$N,AF$1)</f>
        <v>0</v>
      </c>
      <c r="AG947" s="86">
        <f>SUMIFS('sys inv movment rpt'!$M:$M,'sys inv movment rpt'!$L:$L,$M947,'sys inv movment rpt'!$N:$N,AG$1)</f>
        <v>0</v>
      </c>
      <c r="AH947" s="86">
        <f>SUMIFS('sys inv movment rpt'!$M:$M,'sys inv movment rpt'!$L:$L,$M947,'sys inv movment rpt'!$N:$N,AH$1)</f>
        <v>0</v>
      </c>
      <c r="AI947" s="86">
        <f>SUMIFS('sys inv movment rpt'!$M:$M,'sys inv movment rpt'!$L:$L,$M947,'sys inv movment rpt'!$N:$N,AI$1)</f>
        <v>0</v>
      </c>
      <c r="AJ947" s="86">
        <f>SUMIFS('sys inv movment rpt'!$M:$M,'sys inv movment rpt'!$L:$L,$M947,'sys inv movment rpt'!$N:$N,AJ$1)</f>
        <v>0</v>
      </c>
      <c r="AK947" s="86">
        <f>SUMIFS('sys inv movment rpt'!$M:$M,'sys inv movment rpt'!$L:$L,$M947,'sys inv movment rpt'!$N:$N,AK$1)</f>
        <v>0</v>
      </c>
      <c r="AL947" s="86">
        <f>SUMIFS('sys inv movment rpt'!$M:$M,'sys inv movment rpt'!$L:$L,$M947,'sys inv movment rpt'!$N:$N,AL$1)</f>
        <v>0</v>
      </c>
      <c r="AM947" s="86">
        <f>SUMIFS('sys inv movment rpt'!$M:$M,'sys inv movment rpt'!$L:$L,$M947,'sys inv movment rpt'!$N:$N,AM$1)</f>
        <v>0</v>
      </c>
      <c r="AN947" s="86">
        <f>SUMIFS('sys inv movment rpt'!$M:$M,'sys inv movment rpt'!$L:$L,$M947,'sys inv movment rpt'!$N:$N,AN$1)</f>
        <v>0</v>
      </c>
      <c r="AO947" s="86">
        <f>SUMIFS('sys inv movment rpt'!$M:$M,'sys inv movment rpt'!$L:$L,$M947,'sys inv movment rpt'!$N:$N,AO$1)</f>
        <v>0</v>
      </c>
      <c r="AP947" s="86">
        <f>SUMIFS('sys inv movment rpt'!$M:$M,'sys inv movment rpt'!$L:$L,$M947,'sys inv movment rpt'!$N:$N,AP$1)</f>
        <v>0</v>
      </c>
      <c r="AQ947" s="86">
        <f>SUMIFS('sys inv movment rpt'!$M:$M,'sys inv movment rpt'!$L:$L,$M947,'sys inv movment rpt'!$N:$N,AQ$1)</f>
        <v>0</v>
      </c>
      <c r="AR947" s="86">
        <f>SUMIFS('sys inv movment rpt'!$M:$M,'sys inv movment rpt'!$L:$L,$M947,'sys inv movment rpt'!$N:$N,AR$1)</f>
        <v>0</v>
      </c>
      <c r="AS947" s="86">
        <f>SUMIFS('sys inv movment rpt'!$M:$M,'sys inv movment rpt'!$L:$L,$M947,'sys inv movment rpt'!$N:$N,AS$1)</f>
        <v>0</v>
      </c>
      <c r="AT947" s="86">
        <f>SUMIFS('sys inv movment rpt'!$M:$M,'sys inv movment rpt'!$L:$L,$M947,'sys inv movment rpt'!$N:$N,AT$1)</f>
        <v>0</v>
      </c>
      <c r="AU947" s="86">
        <f>SUMIFS('sys inv movment rpt'!$M:$M,'sys inv movment rpt'!$L:$L,$M947,'sys inv movment rpt'!$N:$N,AU$1)</f>
        <v>0</v>
      </c>
      <c r="AV947" s="86">
        <f>SUMIFS('sys inv movment rpt'!$M:$M,'sys inv movment rpt'!$L:$L,$M947,'sys inv movment rpt'!$N:$N,AV$1)</f>
        <v>0</v>
      </c>
      <c r="AW947" s="87" t="str">
        <f>IFERROR(VLOOKUP(A947,'sys-backorder details'!E:U,17,0),"-")</f>
        <v>-</v>
      </c>
      <c r="AX947" s="87" t="str">
        <f>IF(K947&gt;1,VLOOKUP(A947,'settings-routing'!A:I,9,0),"")</f>
        <v/>
      </c>
    </row>
    <row r="948" ht="12.75" hidden="1" customHeight="1">
      <c r="A948" s="50" t="s">
        <v>2010</v>
      </c>
      <c r="B948" s="50" t="s">
        <v>2011</v>
      </c>
      <c r="C948" s="50">
        <f t="shared" si="2"/>
        <v>0</v>
      </c>
      <c r="D948" s="80">
        <f>SUMIF('Stocks 101-111'!$J:$J,'item dashboard'!A948,'Stocks 101-111'!K:K)</f>
        <v>0</v>
      </c>
      <c r="E948" s="80">
        <f>SUMIF('Stocks 101-111'!$J:$J,'item dashboard'!A948,'Stocks 101-111'!$L:$L)</f>
        <v>0</v>
      </c>
      <c r="F948" s="81">
        <f t="shared" si="3"/>
        <v>0</v>
      </c>
      <c r="G948" s="82">
        <f t="shared" si="4"/>
        <v>0.1428571429</v>
      </c>
      <c r="H948" s="50">
        <f>SUMIFS('sys-backorder details'!$M:$M,'sys-backorder details'!$E:$E,'item dashboard'!A948,'sys-backorder details'!$V:$V,"")</f>
        <v>0</v>
      </c>
      <c r="I948" s="83">
        <f>SUMIF('settings-routing'!$I:$I,'item dashboard'!A948,'settings-routing'!$O:$O)</f>
        <v>0</v>
      </c>
      <c r="J948" s="50">
        <f>SUMIFS('sys-backorder details'!$M:$M,'sys-backorder details'!$E:$E,'item dashboard'!A948,'sys-backorder details'!$V:$V,"Call off")</f>
        <v>0</v>
      </c>
      <c r="K948" s="84">
        <f t="shared" si="5"/>
        <v>0</v>
      </c>
      <c r="L948" s="84">
        <f>SUMIF('Production Plan'!$E:$E,'item dashboard'!A948,'Production Plan'!$N:$N)</f>
        <v>0</v>
      </c>
      <c r="M948" s="85" t="str">
        <f t="shared" si="6"/>
        <v>B-LP1-N5-30 ml Nail polish Lego Natural Bottle</v>
      </c>
      <c r="N948" s="86">
        <f>SUMIFS('sys inv movment rpt'!$M:$M,'sys inv movment rpt'!$L:$L,$M948,'sys inv movment rpt'!$N:$N,N$1)</f>
        <v>27000</v>
      </c>
      <c r="O948" s="86">
        <f>SUMIFS('sys inv movment rpt'!$M:$M,'sys inv movment rpt'!$L:$L,$M948,'sys inv movment rpt'!$N:$N,O$1)</f>
        <v>0</v>
      </c>
      <c r="P948" s="86">
        <f>SUMIFS('sys inv movment rpt'!$M:$M,'sys inv movment rpt'!$L:$L,$M948,'sys inv movment rpt'!$N:$N,P$1)</f>
        <v>0</v>
      </c>
      <c r="Q948" s="86">
        <f>SUMIFS('sys inv movment rpt'!$M:$M,'sys inv movment rpt'!$L:$L,$M948,'sys inv movment rpt'!$N:$N,Q$1)</f>
        <v>0</v>
      </c>
      <c r="R948" s="86">
        <f>SUMIFS('sys inv movment rpt'!$M:$M,'sys inv movment rpt'!$L:$L,$M948,'sys inv movment rpt'!$N:$N,R$1)</f>
        <v>0</v>
      </c>
      <c r="S948" s="86">
        <f>SUMIFS('sys inv movment rpt'!$M:$M,'sys inv movment rpt'!$L:$L,$M948,'sys inv movment rpt'!$N:$N,S$1)</f>
        <v>0</v>
      </c>
      <c r="T948" s="86">
        <f>SUMIFS('sys inv movment rpt'!$M:$M,'sys inv movment rpt'!$L:$L,$M948,'sys inv movment rpt'!$N:$N,T$1)</f>
        <v>0</v>
      </c>
      <c r="U948" s="86">
        <f>SUMIFS('sys inv movment rpt'!$M:$M,'sys inv movment rpt'!$L:$L,$M948,'sys inv movment rpt'!$N:$N,U$1)</f>
        <v>0</v>
      </c>
      <c r="V948" s="86">
        <f>SUMIFS('sys inv movment rpt'!$M:$M,'sys inv movment rpt'!$L:$L,$M948,'sys inv movment rpt'!$N:$N,V$1)</f>
        <v>0</v>
      </c>
      <c r="W948" s="86">
        <f>SUMIFS('sys inv movment rpt'!$M:$M,'sys inv movment rpt'!$L:$L,$M948,'sys inv movment rpt'!$N:$N,W$1)</f>
        <v>0</v>
      </c>
      <c r="X948" s="86">
        <f>SUMIFS('sys inv movment rpt'!$M:$M,'sys inv movment rpt'!$L:$L,$M948,'sys inv movment rpt'!$N:$N,X$1)</f>
        <v>0</v>
      </c>
      <c r="Y948" s="86">
        <f>SUMIFS('sys inv movment rpt'!$M:$M,'sys inv movment rpt'!$L:$L,$M948,'sys inv movment rpt'!$N:$N,Y$1)</f>
        <v>0</v>
      </c>
      <c r="Z948" s="86">
        <f>SUMIFS('sys inv movment rpt'!$M:$M,'sys inv movment rpt'!$L:$L,$M948,'sys inv movment rpt'!$N:$N,Z$1)</f>
        <v>0</v>
      </c>
      <c r="AA948" s="86">
        <f>SUMIFS('sys inv movment rpt'!$M:$M,'sys inv movment rpt'!$L:$L,$M948,'sys inv movment rpt'!$N:$N,AA$1)</f>
        <v>3000</v>
      </c>
      <c r="AB948" s="86">
        <f>SUMIFS('sys inv movment rpt'!$M:$M,'sys inv movment rpt'!$L:$L,$M948,'sys inv movment rpt'!$N:$N,AB$1)</f>
        <v>0</v>
      </c>
      <c r="AC948" s="86">
        <f>SUMIFS('sys inv movment rpt'!$M:$M,'sys inv movment rpt'!$L:$L,$M948,'sys inv movment rpt'!$N:$N,AC$1)</f>
        <v>0</v>
      </c>
      <c r="AD948" s="86">
        <f>SUMIFS('sys inv movment rpt'!$M:$M,'sys inv movment rpt'!$L:$L,$M948,'sys inv movment rpt'!$N:$N,AD$1)</f>
        <v>0</v>
      </c>
      <c r="AE948" s="86">
        <f>SUMIFS('sys inv movment rpt'!$M:$M,'sys inv movment rpt'!$L:$L,$M948,'sys inv movment rpt'!$N:$N,AE$1)</f>
        <v>6000</v>
      </c>
      <c r="AF948" s="86">
        <f>SUMIFS('sys inv movment rpt'!$M:$M,'sys inv movment rpt'!$L:$L,$M948,'sys inv movment rpt'!$N:$N,AF$1)</f>
        <v>0</v>
      </c>
      <c r="AG948" s="86">
        <f>SUMIFS('sys inv movment rpt'!$M:$M,'sys inv movment rpt'!$L:$L,$M948,'sys inv movment rpt'!$N:$N,AG$1)</f>
        <v>0</v>
      </c>
      <c r="AH948" s="86">
        <f>SUMIFS('sys inv movment rpt'!$M:$M,'sys inv movment rpt'!$L:$L,$M948,'sys inv movment rpt'!$N:$N,AH$1)</f>
        <v>0</v>
      </c>
      <c r="AI948" s="86">
        <f>SUMIFS('sys inv movment rpt'!$M:$M,'sys inv movment rpt'!$L:$L,$M948,'sys inv movment rpt'!$N:$N,AI$1)</f>
        <v>0</v>
      </c>
      <c r="AJ948" s="86">
        <f>SUMIFS('sys inv movment rpt'!$M:$M,'sys inv movment rpt'!$L:$L,$M948,'sys inv movment rpt'!$N:$N,AJ$1)</f>
        <v>21000</v>
      </c>
      <c r="AK948" s="86">
        <f>SUMIFS('sys inv movment rpt'!$M:$M,'sys inv movment rpt'!$L:$L,$M948,'sys inv movment rpt'!$N:$N,AK$1)</f>
        <v>0</v>
      </c>
      <c r="AL948" s="86">
        <f>SUMIFS('sys inv movment rpt'!$M:$M,'sys inv movment rpt'!$L:$L,$M948,'sys inv movment rpt'!$N:$N,AL$1)</f>
        <v>0</v>
      </c>
      <c r="AM948" s="86">
        <f>SUMIFS('sys inv movment rpt'!$M:$M,'sys inv movment rpt'!$L:$L,$M948,'sys inv movment rpt'!$N:$N,AM$1)</f>
        <v>0</v>
      </c>
      <c r="AN948" s="86">
        <f>SUMIFS('sys inv movment rpt'!$M:$M,'sys inv movment rpt'!$L:$L,$M948,'sys inv movment rpt'!$N:$N,AN$1)</f>
        <v>10500</v>
      </c>
      <c r="AO948" s="86">
        <f>SUMIFS('sys inv movment rpt'!$M:$M,'sys inv movment rpt'!$L:$L,$M948,'sys inv movment rpt'!$N:$N,AO$1)</f>
        <v>0</v>
      </c>
      <c r="AP948" s="86">
        <f>SUMIFS('sys inv movment rpt'!$M:$M,'sys inv movment rpt'!$L:$L,$M948,'sys inv movment rpt'!$N:$N,AP$1)</f>
        <v>0</v>
      </c>
      <c r="AQ948" s="86">
        <f>SUMIFS('sys inv movment rpt'!$M:$M,'sys inv movment rpt'!$L:$L,$M948,'sys inv movment rpt'!$N:$N,AQ$1)</f>
        <v>0</v>
      </c>
      <c r="AR948" s="86">
        <f>SUMIFS('sys inv movment rpt'!$M:$M,'sys inv movment rpt'!$L:$L,$M948,'sys inv movment rpt'!$N:$N,AR$1)</f>
        <v>0</v>
      </c>
      <c r="AS948" s="86">
        <f>SUMIFS('sys inv movment rpt'!$M:$M,'sys inv movment rpt'!$L:$L,$M948,'sys inv movment rpt'!$N:$N,AS$1)</f>
        <v>0</v>
      </c>
      <c r="AT948" s="86">
        <f>SUMIFS('sys inv movment rpt'!$M:$M,'sys inv movment rpt'!$L:$L,$M948,'sys inv movment rpt'!$N:$N,AT$1)</f>
        <v>0</v>
      </c>
      <c r="AU948" s="86">
        <f>SUMIFS('sys inv movment rpt'!$M:$M,'sys inv movment rpt'!$L:$L,$M948,'sys inv movment rpt'!$N:$N,AU$1)</f>
        <v>0</v>
      </c>
      <c r="AV948" s="86">
        <f>SUMIFS('sys inv movment rpt'!$M:$M,'sys inv movment rpt'!$L:$L,$M948,'sys inv movment rpt'!$N:$N,AV$1)</f>
        <v>0</v>
      </c>
      <c r="AW948" s="87" t="str">
        <f>IFERROR(VLOOKUP(A948,'sys-backorder details'!E:U,17,0),"-")</f>
        <v>-</v>
      </c>
      <c r="AX948" s="87" t="str">
        <f>IF(K948&gt;1,VLOOKUP(A948,'settings-routing'!A:I,9,0),"")</f>
        <v/>
      </c>
    </row>
    <row r="949" ht="12.75" hidden="1" customHeight="1">
      <c r="A949" s="50" t="s">
        <v>2012</v>
      </c>
      <c r="B949" s="50" t="s">
        <v>2013</v>
      </c>
      <c r="C949" s="50">
        <f t="shared" si="2"/>
        <v>2000</v>
      </c>
      <c r="D949" s="80">
        <f>SUMIF('Stocks 101-111'!$J:$J,'item dashboard'!A949,'Stocks 101-111'!K:K)</f>
        <v>2000</v>
      </c>
      <c r="E949" s="80">
        <f>SUMIF('Stocks 101-111'!$J:$J,'item dashboard'!A949,'Stocks 101-111'!$L:$L)</f>
        <v>0</v>
      </c>
      <c r="F949" s="81">
        <f t="shared" si="3"/>
        <v>0</v>
      </c>
      <c r="G949" s="82">
        <f t="shared" si="4"/>
        <v>0.02857142857</v>
      </c>
      <c r="H949" s="50">
        <f>SUMIFS('sys-backorder details'!$M:$M,'sys-backorder details'!$E:$E,'item dashboard'!A949,'sys-backorder details'!$V:$V,"")</f>
        <v>0</v>
      </c>
      <c r="I949" s="83">
        <f>SUMIF('settings-routing'!$I:$I,'item dashboard'!A949,'settings-routing'!$O:$O)</f>
        <v>0</v>
      </c>
      <c r="J949" s="50">
        <f>SUMIFS('sys-backorder details'!$M:$M,'sys-backorder details'!$E:$E,'item dashboard'!A949,'sys-backorder details'!$V:$V,"Call off")</f>
        <v>0</v>
      </c>
      <c r="K949" s="84">
        <f t="shared" si="5"/>
        <v>-2000</v>
      </c>
      <c r="L949" s="84">
        <f>SUMIF('Production Plan'!$E:$E,'item dashboard'!A949,'Production Plan'!$N:$N)</f>
        <v>0</v>
      </c>
      <c r="M949" s="85" t="str">
        <f t="shared" si="6"/>
        <v>B-LP2-N8-60 ml Nail polish Lego Natural Bottle</v>
      </c>
      <c r="N949" s="86">
        <f>SUMIFS('sys inv movment rpt'!$M:$M,'sys inv movment rpt'!$L:$L,$M949,'sys inv movment rpt'!$N:$N,N$1)</f>
        <v>17000</v>
      </c>
      <c r="O949" s="86">
        <f>SUMIFS('sys inv movment rpt'!$M:$M,'sys inv movment rpt'!$L:$L,$M949,'sys inv movment rpt'!$N:$N,O$1)</f>
        <v>0</v>
      </c>
      <c r="P949" s="86">
        <f>SUMIFS('sys inv movment rpt'!$M:$M,'sys inv movment rpt'!$L:$L,$M949,'sys inv movment rpt'!$N:$N,P$1)</f>
        <v>0</v>
      </c>
      <c r="Q949" s="86">
        <f>SUMIFS('sys inv movment rpt'!$M:$M,'sys inv movment rpt'!$L:$L,$M949,'sys inv movment rpt'!$N:$N,Q$1)</f>
        <v>0</v>
      </c>
      <c r="R949" s="86">
        <f>SUMIFS('sys inv movment rpt'!$M:$M,'sys inv movment rpt'!$L:$L,$M949,'sys inv movment rpt'!$N:$N,R$1)</f>
        <v>0</v>
      </c>
      <c r="S949" s="86">
        <f>SUMIFS('sys inv movment rpt'!$M:$M,'sys inv movment rpt'!$L:$L,$M949,'sys inv movment rpt'!$N:$N,S$1)</f>
        <v>0</v>
      </c>
      <c r="T949" s="86">
        <f>SUMIFS('sys inv movment rpt'!$M:$M,'sys inv movment rpt'!$L:$L,$M949,'sys inv movment rpt'!$N:$N,T$1)</f>
        <v>0</v>
      </c>
      <c r="U949" s="86">
        <f>SUMIFS('sys inv movment rpt'!$M:$M,'sys inv movment rpt'!$L:$L,$M949,'sys inv movment rpt'!$N:$N,U$1)</f>
        <v>0</v>
      </c>
      <c r="V949" s="86">
        <f>SUMIFS('sys inv movment rpt'!$M:$M,'sys inv movment rpt'!$L:$L,$M949,'sys inv movment rpt'!$N:$N,V$1)</f>
        <v>0</v>
      </c>
      <c r="W949" s="86">
        <f>SUMIFS('sys inv movment rpt'!$M:$M,'sys inv movment rpt'!$L:$L,$M949,'sys inv movment rpt'!$N:$N,W$1)</f>
        <v>0</v>
      </c>
      <c r="X949" s="86">
        <f>SUMIFS('sys inv movment rpt'!$M:$M,'sys inv movment rpt'!$L:$L,$M949,'sys inv movment rpt'!$N:$N,X$1)</f>
        <v>0</v>
      </c>
      <c r="Y949" s="86">
        <f>SUMIFS('sys inv movment rpt'!$M:$M,'sys inv movment rpt'!$L:$L,$M949,'sys inv movment rpt'!$N:$N,Y$1)</f>
        <v>0</v>
      </c>
      <c r="Z949" s="86">
        <f>SUMIFS('sys inv movment rpt'!$M:$M,'sys inv movment rpt'!$L:$L,$M949,'sys inv movment rpt'!$N:$N,Z$1)</f>
        <v>0</v>
      </c>
      <c r="AA949" s="86">
        <f>SUMIFS('sys inv movment rpt'!$M:$M,'sys inv movment rpt'!$L:$L,$M949,'sys inv movment rpt'!$N:$N,AA$1)</f>
        <v>0</v>
      </c>
      <c r="AB949" s="86">
        <f>SUMIFS('sys inv movment rpt'!$M:$M,'sys inv movment rpt'!$L:$L,$M949,'sys inv movment rpt'!$N:$N,AB$1)</f>
        <v>0</v>
      </c>
      <c r="AC949" s="86">
        <f>SUMIFS('sys inv movment rpt'!$M:$M,'sys inv movment rpt'!$L:$L,$M949,'sys inv movment rpt'!$N:$N,AC$1)</f>
        <v>0</v>
      </c>
      <c r="AD949" s="86">
        <f>SUMIFS('sys inv movment rpt'!$M:$M,'sys inv movment rpt'!$L:$L,$M949,'sys inv movment rpt'!$N:$N,AD$1)</f>
        <v>0</v>
      </c>
      <c r="AE949" s="86">
        <f>SUMIFS('sys inv movment rpt'!$M:$M,'sys inv movment rpt'!$L:$L,$M949,'sys inv movment rpt'!$N:$N,AE$1)</f>
        <v>0</v>
      </c>
      <c r="AF949" s="86">
        <f>SUMIFS('sys inv movment rpt'!$M:$M,'sys inv movment rpt'!$L:$L,$M949,'sys inv movment rpt'!$N:$N,AF$1)</f>
        <v>0</v>
      </c>
      <c r="AG949" s="86">
        <f>SUMIFS('sys inv movment rpt'!$M:$M,'sys inv movment rpt'!$L:$L,$M949,'sys inv movment rpt'!$N:$N,AG$1)</f>
        <v>0</v>
      </c>
      <c r="AH949" s="86">
        <f>SUMIFS('sys inv movment rpt'!$M:$M,'sys inv movment rpt'!$L:$L,$M949,'sys inv movment rpt'!$N:$N,AH$1)</f>
        <v>0</v>
      </c>
      <c r="AI949" s="86">
        <f>SUMIFS('sys inv movment rpt'!$M:$M,'sys inv movment rpt'!$L:$L,$M949,'sys inv movment rpt'!$N:$N,AI$1)</f>
        <v>0</v>
      </c>
      <c r="AJ949" s="86">
        <f>SUMIFS('sys inv movment rpt'!$M:$M,'sys inv movment rpt'!$L:$L,$M949,'sys inv movment rpt'!$N:$N,AJ$1)</f>
        <v>0</v>
      </c>
      <c r="AK949" s="86">
        <f>SUMIFS('sys inv movment rpt'!$M:$M,'sys inv movment rpt'!$L:$L,$M949,'sys inv movment rpt'!$N:$N,AK$1)</f>
        <v>0</v>
      </c>
      <c r="AL949" s="86">
        <f>SUMIFS('sys inv movment rpt'!$M:$M,'sys inv movment rpt'!$L:$L,$M949,'sys inv movment rpt'!$N:$N,AL$1)</f>
        <v>0</v>
      </c>
      <c r="AM949" s="86">
        <f>SUMIFS('sys inv movment rpt'!$M:$M,'sys inv movment rpt'!$L:$L,$M949,'sys inv movment rpt'!$N:$N,AM$1)</f>
        <v>0</v>
      </c>
      <c r="AN949" s="86">
        <f>SUMIFS('sys inv movment rpt'!$M:$M,'sys inv movment rpt'!$L:$L,$M949,'sys inv movment rpt'!$N:$N,AN$1)</f>
        <v>0</v>
      </c>
      <c r="AO949" s="86">
        <f>SUMIFS('sys inv movment rpt'!$M:$M,'sys inv movment rpt'!$L:$L,$M949,'sys inv movment rpt'!$N:$N,AO$1)</f>
        <v>0</v>
      </c>
      <c r="AP949" s="86">
        <f>SUMIFS('sys inv movment rpt'!$M:$M,'sys inv movment rpt'!$L:$L,$M949,'sys inv movment rpt'!$N:$N,AP$1)</f>
        <v>0</v>
      </c>
      <c r="AQ949" s="86">
        <f>SUMIFS('sys inv movment rpt'!$M:$M,'sys inv movment rpt'!$L:$L,$M949,'sys inv movment rpt'!$N:$N,AQ$1)</f>
        <v>0</v>
      </c>
      <c r="AR949" s="86">
        <f>SUMIFS('sys inv movment rpt'!$M:$M,'sys inv movment rpt'!$L:$L,$M949,'sys inv movment rpt'!$N:$N,AR$1)</f>
        <v>0</v>
      </c>
      <c r="AS949" s="86">
        <f>SUMIFS('sys inv movment rpt'!$M:$M,'sys inv movment rpt'!$L:$L,$M949,'sys inv movment rpt'!$N:$N,AS$1)</f>
        <v>0</v>
      </c>
      <c r="AT949" s="86">
        <f>SUMIFS('sys inv movment rpt'!$M:$M,'sys inv movment rpt'!$L:$L,$M949,'sys inv movment rpt'!$N:$N,AT$1)</f>
        <v>0</v>
      </c>
      <c r="AU949" s="86">
        <f>SUMIFS('sys inv movment rpt'!$M:$M,'sys inv movment rpt'!$L:$L,$M949,'sys inv movment rpt'!$N:$N,AU$1)</f>
        <v>0</v>
      </c>
      <c r="AV949" s="86">
        <f>SUMIFS('sys inv movment rpt'!$M:$M,'sys inv movment rpt'!$L:$L,$M949,'sys inv movment rpt'!$N:$N,AV$1)</f>
        <v>0</v>
      </c>
      <c r="AW949" s="87" t="str">
        <f>IFERROR(VLOOKUP(A949,'sys-backorder details'!E:U,17,0),"-")</f>
        <v>-</v>
      </c>
      <c r="AX949" s="87" t="str">
        <f>IF(K949&gt;1,VLOOKUP(A949,'settings-routing'!A:I,9,0),"")</f>
        <v/>
      </c>
    </row>
    <row r="950" ht="12.75" hidden="1" customHeight="1">
      <c r="A950" s="50" t="s">
        <v>2014</v>
      </c>
      <c r="B950" s="50" t="s">
        <v>2015</v>
      </c>
      <c r="C950" s="50">
        <f t="shared" si="2"/>
        <v>0</v>
      </c>
      <c r="D950" s="80">
        <f>SUMIF('Stocks 101-111'!$J:$J,'item dashboard'!A950,'Stocks 101-111'!K:K)</f>
        <v>0</v>
      </c>
      <c r="E950" s="80">
        <f>SUMIF('Stocks 101-111'!$J:$J,'item dashboard'!A950,'Stocks 101-111'!$L:$L)</f>
        <v>0</v>
      </c>
      <c r="F950" s="81">
        <f t="shared" si="3"/>
        <v>0</v>
      </c>
      <c r="G950" s="82">
        <f t="shared" si="4"/>
        <v>0</v>
      </c>
      <c r="H950" s="50">
        <f>SUMIFS('sys-backorder details'!$M:$M,'sys-backorder details'!$E:$E,'item dashboard'!A950,'sys-backorder details'!$V:$V,"")</f>
        <v>0</v>
      </c>
      <c r="I950" s="83">
        <f>SUMIF('settings-routing'!$I:$I,'item dashboard'!A950,'settings-routing'!$O:$O)</f>
        <v>0</v>
      </c>
      <c r="J950" s="50">
        <f>SUMIFS('sys-backorder details'!$M:$M,'sys-backorder details'!$E:$E,'item dashboard'!A950,'sys-backorder details'!$V:$V,"Call off")</f>
        <v>0</v>
      </c>
      <c r="K950" s="84">
        <f t="shared" si="5"/>
        <v>0</v>
      </c>
      <c r="L950" s="84">
        <f>SUMIF('Production Plan'!$E:$E,'item dashboard'!A950,'Production Plan'!$N:$N)</f>
        <v>0</v>
      </c>
      <c r="M950" s="85" t="str">
        <f t="shared" si="6"/>
        <v>B-M51-N7-50 ml Natural Lotion Bottle</v>
      </c>
      <c r="N950" s="86">
        <f>SUMIFS('sys inv movment rpt'!$M:$M,'sys inv movment rpt'!$L:$L,$M950,'sys inv movment rpt'!$N:$N,N$1)</f>
        <v>0</v>
      </c>
      <c r="O950" s="86">
        <f>SUMIFS('sys inv movment rpt'!$M:$M,'sys inv movment rpt'!$L:$L,$M950,'sys inv movment rpt'!$N:$N,O$1)</f>
        <v>0</v>
      </c>
      <c r="P950" s="86">
        <f>SUMIFS('sys inv movment rpt'!$M:$M,'sys inv movment rpt'!$L:$L,$M950,'sys inv movment rpt'!$N:$N,P$1)</f>
        <v>0</v>
      </c>
      <c r="Q950" s="86">
        <f>SUMIFS('sys inv movment rpt'!$M:$M,'sys inv movment rpt'!$L:$L,$M950,'sys inv movment rpt'!$N:$N,Q$1)</f>
        <v>0</v>
      </c>
      <c r="R950" s="86">
        <f>SUMIFS('sys inv movment rpt'!$M:$M,'sys inv movment rpt'!$L:$L,$M950,'sys inv movment rpt'!$N:$N,R$1)</f>
        <v>0</v>
      </c>
      <c r="S950" s="86">
        <f>SUMIFS('sys inv movment rpt'!$M:$M,'sys inv movment rpt'!$L:$L,$M950,'sys inv movment rpt'!$N:$N,S$1)</f>
        <v>0</v>
      </c>
      <c r="T950" s="86">
        <f>SUMIFS('sys inv movment rpt'!$M:$M,'sys inv movment rpt'!$L:$L,$M950,'sys inv movment rpt'!$N:$N,T$1)</f>
        <v>0</v>
      </c>
      <c r="U950" s="86">
        <f>SUMIFS('sys inv movment rpt'!$M:$M,'sys inv movment rpt'!$L:$L,$M950,'sys inv movment rpt'!$N:$N,U$1)</f>
        <v>0</v>
      </c>
      <c r="V950" s="86">
        <f>SUMIFS('sys inv movment rpt'!$M:$M,'sys inv movment rpt'!$L:$L,$M950,'sys inv movment rpt'!$N:$N,V$1)</f>
        <v>0</v>
      </c>
      <c r="W950" s="86">
        <f>SUMIFS('sys inv movment rpt'!$M:$M,'sys inv movment rpt'!$L:$L,$M950,'sys inv movment rpt'!$N:$N,W$1)</f>
        <v>0</v>
      </c>
      <c r="X950" s="86">
        <f>SUMIFS('sys inv movment rpt'!$M:$M,'sys inv movment rpt'!$L:$L,$M950,'sys inv movment rpt'!$N:$N,X$1)</f>
        <v>0</v>
      </c>
      <c r="Y950" s="86">
        <f>SUMIFS('sys inv movment rpt'!$M:$M,'sys inv movment rpt'!$L:$L,$M950,'sys inv movment rpt'!$N:$N,Y$1)</f>
        <v>0</v>
      </c>
      <c r="Z950" s="86">
        <f>SUMIFS('sys inv movment rpt'!$M:$M,'sys inv movment rpt'!$L:$L,$M950,'sys inv movment rpt'!$N:$N,Z$1)</f>
        <v>0</v>
      </c>
      <c r="AA950" s="86">
        <f>SUMIFS('sys inv movment rpt'!$M:$M,'sys inv movment rpt'!$L:$L,$M950,'sys inv movment rpt'!$N:$N,AA$1)</f>
        <v>0</v>
      </c>
      <c r="AB950" s="86">
        <f>SUMIFS('sys inv movment rpt'!$M:$M,'sys inv movment rpt'!$L:$L,$M950,'sys inv movment rpt'!$N:$N,AB$1)</f>
        <v>0</v>
      </c>
      <c r="AC950" s="86">
        <f>SUMIFS('sys inv movment rpt'!$M:$M,'sys inv movment rpt'!$L:$L,$M950,'sys inv movment rpt'!$N:$N,AC$1)</f>
        <v>0</v>
      </c>
      <c r="AD950" s="86">
        <f>SUMIFS('sys inv movment rpt'!$M:$M,'sys inv movment rpt'!$L:$L,$M950,'sys inv movment rpt'!$N:$N,AD$1)</f>
        <v>0</v>
      </c>
      <c r="AE950" s="86">
        <f>SUMIFS('sys inv movment rpt'!$M:$M,'sys inv movment rpt'!$L:$L,$M950,'sys inv movment rpt'!$N:$N,AE$1)</f>
        <v>0</v>
      </c>
      <c r="AF950" s="86">
        <f>SUMIFS('sys inv movment rpt'!$M:$M,'sys inv movment rpt'!$L:$L,$M950,'sys inv movment rpt'!$N:$N,AF$1)</f>
        <v>0</v>
      </c>
      <c r="AG950" s="86">
        <f>SUMIFS('sys inv movment rpt'!$M:$M,'sys inv movment rpt'!$L:$L,$M950,'sys inv movment rpt'!$N:$N,AG$1)</f>
        <v>0</v>
      </c>
      <c r="AH950" s="86">
        <f>SUMIFS('sys inv movment rpt'!$M:$M,'sys inv movment rpt'!$L:$L,$M950,'sys inv movment rpt'!$N:$N,AH$1)</f>
        <v>0</v>
      </c>
      <c r="AI950" s="86">
        <f>SUMIFS('sys inv movment rpt'!$M:$M,'sys inv movment rpt'!$L:$L,$M950,'sys inv movment rpt'!$N:$N,AI$1)</f>
        <v>0</v>
      </c>
      <c r="AJ950" s="86">
        <f>SUMIFS('sys inv movment rpt'!$M:$M,'sys inv movment rpt'!$L:$L,$M950,'sys inv movment rpt'!$N:$N,AJ$1)</f>
        <v>0</v>
      </c>
      <c r="AK950" s="86">
        <f>SUMIFS('sys inv movment rpt'!$M:$M,'sys inv movment rpt'!$L:$L,$M950,'sys inv movment rpt'!$N:$N,AK$1)</f>
        <v>0</v>
      </c>
      <c r="AL950" s="86">
        <f>SUMIFS('sys inv movment rpt'!$M:$M,'sys inv movment rpt'!$L:$L,$M950,'sys inv movment rpt'!$N:$N,AL$1)</f>
        <v>0</v>
      </c>
      <c r="AM950" s="86">
        <f>SUMIFS('sys inv movment rpt'!$M:$M,'sys inv movment rpt'!$L:$L,$M950,'sys inv movment rpt'!$N:$N,AM$1)</f>
        <v>0</v>
      </c>
      <c r="AN950" s="86">
        <f>SUMIFS('sys inv movment rpt'!$M:$M,'sys inv movment rpt'!$L:$L,$M950,'sys inv movment rpt'!$N:$N,AN$1)</f>
        <v>0</v>
      </c>
      <c r="AO950" s="86">
        <f>SUMIFS('sys inv movment rpt'!$M:$M,'sys inv movment rpt'!$L:$L,$M950,'sys inv movment rpt'!$N:$N,AO$1)</f>
        <v>0</v>
      </c>
      <c r="AP950" s="86">
        <f>SUMIFS('sys inv movment rpt'!$M:$M,'sys inv movment rpt'!$L:$L,$M950,'sys inv movment rpt'!$N:$N,AP$1)</f>
        <v>0</v>
      </c>
      <c r="AQ950" s="86">
        <f>SUMIFS('sys inv movment rpt'!$M:$M,'sys inv movment rpt'!$L:$L,$M950,'sys inv movment rpt'!$N:$N,AQ$1)</f>
        <v>0</v>
      </c>
      <c r="AR950" s="86">
        <f>SUMIFS('sys inv movment rpt'!$M:$M,'sys inv movment rpt'!$L:$L,$M950,'sys inv movment rpt'!$N:$N,AR$1)</f>
        <v>0</v>
      </c>
      <c r="AS950" s="86">
        <f>SUMIFS('sys inv movment rpt'!$M:$M,'sys inv movment rpt'!$L:$L,$M950,'sys inv movment rpt'!$N:$N,AS$1)</f>
        <v>0</v>
      </c>
      <c r="AT950" s="86">
        <f>SUMIFS('sys inv movment rpt'!$M:$M,'sys inv movment rpt'!$L:$L,$M950,'sys inv movment rpt'!$N:$N,AT$1)</f>
        <v>0</v>
      </c>
      <c r="AU950" s="86">
        <f>SUMIFS('sys inv movment rpt'!$M:$M,'sys inv movment rpt'!$L:$L,$M950,'sys inv movment rpt'!$N:$N,AU$1)</f>
        <v>0</v>
      </c>
      <c r="AV950" s="86">
        <f>SUMIFS('sys inv movment rpt'!$M:$M,'sys inv movment rpt'!$L:$L,$M950,'sys inv movment rpt'!$N:$N,AV$1)</f>
        <v>0</v>
      </c>
      <c r="AW950" s="87" t="str">
        <f>IFERROR(VLOOKUP(A950,'sys-backorder details'!E:U,17,0),"-")</f>
        <v>-</v>
      </c>
      <c r="AX950" s="87" t="str">
        <f>IF(K950&gt;1,VLOOKUP(A950,'settings-routing'!A:I,9,0),"")</f>
        <v/>
      </c>
    </row>
    <row r="951" ht="12.75" hidden="1" customHeight="1">
      <c r="A951" s="50" t="s">
        <v>2016</v>
      </c>
      <c r="B951" s="50" t="s">
        <v>2017</v>
      </c>
      <c r="C951" s="50">
        <f t="shared" si="2"/>
        <v>0</v>
      </c>
      <c r="D951" s="80">
        <f>SUMIF('Stocks 101-111'!$J:$J,'item dashboard'!A951,'Stocks 101-111'!K:K)</f>
        <v>0</v>
      </c>
      <c r="E951" s="80">
        <f>SUMIF('Stocks 101-111'!$J:$J,'item dashboard'!A951,'Stocks 101-111'!$L:$L)</f>
        <v>0</v>
      </c>
      <c r="F951" s="81">
        <f t="shared" si="3"/>
        <v>0</v>
      </c>
      <c r="G951" s="82">
        <f t="shared" si="4"/>
        <v>0</v>
      </c>
      <c r="H951" s="50">
        <f>SUMIFS('sys-backorder details'!$M:$M,'sys-backorder details'!$E:$E,'item dashboard'!A951,'sys-backorder details'!$V:$V,"")</f>
        <v>0</v>
      </c>
      <c r="I951" s="83">
        <f>SUMIF('settings-routing'!$I:$I,'item dashboard'!A951,'settings-routing'!$O:$O)</f>
        <v>0</v>
      </c>
      <c r="J951" s="50">
        <f>SUMIFS('sys-backorder details'!$M:$M,'sys-backorder details'!$E:$E,'item dashboard'!A951,'sys-backorder details'!$V:$V,"Call off")</f>
        <v>0</v>
      </c>
      <c r="K951" s="84">
        <f t="shared" si="5"/>
        <v>0</v>
      </c>
      <c r="L951" s="84">
        <f>SUMIF('Production Plan'!$E:$E,'item dashboard'!A951,'Production Plan'!$N:$N)</f>
        <v>0</v>
      </c>
      <c r="M951" s="85" t="str">
        <f t="shared" si="6"/>
        <v>B-M51-W7-50 ml White Lotion Bottle</v>
      </c>
      <c r="N951" s="86">
        <f>SUMIFS('sys inv movment rpt'!$M:$M,'sys inv movment rpt'!$L:$L,$M951,'sys inv movment rpt'!$N:$N,N$1)</f>
        <v>0</v>
      </c>
      <c r="O951" s="86">
        <f>SUMIFS('sys inv movment rpt'!$M:$M,'sys inv movment rpt'!$L:$L,$M951,'sys inv movment rpt'!$N:$N,O$1)</f>
        <v>0</v>
      </c>
      <c r="P951" s="86">
        <f>SUMIFS('sys inv movment rpt'!$M:$M,'sys inv movment rpt'!$L:$L,$M951,'sys inv movment rpt'!$N:$N,P$1)</f>
        <v>0</v>
      </c>
      <c r="Q951" s="86">
        <f>SUMIFS('sys inv movment rpt'!$M:$M,'sys inv movment rpt'!$L:$L,$M951,'sys inv movment rpt'!$N:$N,Q$1)</f>
        <v>0</v>
      </c>
      <c r="R951" s="86">
        <f>SUMIFS('sys inv movment rpt'!$M:$M,'sys inv movment rpt'!$L:$L,$M951,'sys inv movment rpt'!$N:$N,R$1)</f>
        <v>0</v>
      </c>
      <c r="S951" s="86">
        <f>SUMIFS('sys inv movment rpt'!$M:$M,'sys inv movment rpt'!$L:$L,$M951,'sys inv movment rpt'!$N:$N,S$1)</f>
        <v>0</v>
      </c>
      <c r="T951" s="86">
        <f>SUMIFS('sys inv movment rpt'!$M:$M,'sys inv movment rpt'!$L:$L,$M951,'sys inv movment rpt'!$N:$N,T$1)</f>
        <v>0</v>
      </c>
      <c r="U951" s="86">
        <f>SUMIFS('sys inv movment rpt'!$M:$M,'sys inv movment rpt'!$L:$L,$M951,'sys inv movment rpt'!$N:$N,U$1)</f>
        <v>0</v>
      </c>
      <c r="V951" s="86">
        <f>SUMIFS('sys inv movment rpt'!$M:$M,'sys inv movment rpt'!$L:$L,$M951,'sys inv movment rpt'!$N:$N,V$1)</f>
        <v>0</v>
      </c>
      <c r="W951" s="86">
        <f>SUMIFS('sys inv movment rpt'!$M:$M,'sys inv movment rpt'!$L:$L,$M951,'sys inv movment rpt'!$N:$N,W$1)</f>
        <v>0</v>
      </c>
      <c r="X951" s="86">
        <f>SUMIFS('sys inv movment rpt'!$M:$M,'sys inv movment rpt'!$L:$L,$M951,'sys inv movment rpt'!$N:$N,X$1)</f>
        <v>0</v>
      </c>
      <c r="Y951" s="86">
        <f>SUMIFS('sys inv movment rpt'!$M:$M,'sys inv movment rpt'!$L:$L,$M951,'sys inv movment rpt'!$N:$N,Y$1)</f>
        <v>0</v>
      </c>
      <c r="Z951" s="86">
        <f>SUMIFS('sys inv movment rpt'!$M:$M,'sys inv movment rpt'!$L:$L,$M951,'sys inv movment rpt'!$N:$N,Z$1)</f>
        <v>0</v>
      </c>
      <c r="AA951" s="86">
        <f>SUMIFS('sys inv movment rpt'!$M:$M,'sys inv movment rpt'!$L:$L,$M951,'sys inv movment rpt'!$N:$N,AA$1)</f>
        <v>0</v>
      </c>
      <c r="AB951" s="86">
        <f>SUMIFS('sys inv movment rpt'!$M:$M,'sys inv movment rpt'!$L:$L,$M951,'sys inv movment rpt'!$N:$N,AB$1)</f>
        <v>0</v>
      </c>
      <c r="AC951" s="86">
        <f>SUMIFS('sys inv movment rpt'!$M:$M,'sys inv movment rpt'!$L:$L,$M951,'sys inv movment rpt'!$N:$N,AC$1)</f>
        <v>0</v>
      </c>
      <c r="AD951" s="86">
        <f>SUMIFS('sys inv movment rpt'!$M:$M,'sys inv movment rpt'!$L:$L,$M951,'sys inv movment rpt'!$N:$N,AD$1)</f>
        <v>0</v>
      </c>
      <c r="AE951" s="86">
        <f>SUMIFS('sys inv movment rpt'!$M:$M,'sys inv movment rpt'!$L:$L,$M951,'sys inv movment rpt'!$N:$N,AE$1)</f>
        <v>0</v>
      </c>
      <c r="AF951" s="86">
        <f>SUMIFS('sys inv movment rpt'!$M:$M,'sys inv movment rpt'!$L:$L,$M951,'sys inv movment rpt'!$N:$N,AF$1)</f>
        <v>0</v>
      </c>
      <c r="AG951" s="86">
        <f>SUMIFS('sys inv movment rpt'!$M:$M,'sys inv movment rpt'!$L:$L,$M951,'sys inv movment rpt'!$N:$N,AG$1)</f>
        <v>0</v>
      </c>
      <c r="AH951" s="86">
        <f>SUMIFS('sys inv movment rpt'!$M:$M,'sys inv movment rpt'!$L:$L,$M951,'sys inv movment rpt'!$N:$N,AH$1)</f>
        <v>0</v>
      </c>
      <c r="AI951" s="86">
        <f>SUMIFS('sys inv movment rpt'!$M:$M,'sys inv movment rpt'!$L:$L,$M951,'sys inv movment rpt'!$N:$N,AI$1)</f>
        <v>0</v>
      </c>
      <c r="AJ951" s="86">
        <f>SUMIFS('sys inv movment rpt'!$M:$M,'sys inv movment rpt'!$L:$L,$M951,'sys inv movment rpt'!$N:$N,AJ$1)</f>
        <v>0</v>
      </c>
      <c r="AK951" s="86">
        <f>SUMIFS('sys inv movment rpt'!$M:$M,'sys inv movment rpt'!$L:$L,$M951,'sys inv movment rpt'!$N:$N,AK$1)</f>
        <v>0</v>
      </c>
      <c r="AL951" s="86">
        <f>SUMIFS('sys inv movment rpt'!$M:$M,'sys inv movment rpt'!$L:$L,$M951,'sys inv movment rpt'!$N:$N,AL$1)</f>
        <v>0</v>
      </c>
      <c r="AM951" s="86">
        <f>SUMIFS('sys inv movment rpt'!$M:$M,'sys inv movment rpt'!$L:$L,$M951,'sys inv movment rpt'!$N:$N,AM$1)</f>
        <v>0</v>
      </c>
      <c r="AN951" s="86">
        <f>SUMIFS('sys inv movment rpt'!$M:$M,'sys inv movment rpt'!$L:$L,$M951,'sys inv movment rpt'!$N:$N,AN$1)</f>
        <v>0</v>
      </c>
      <c r="AO951" s="86">
        <f>SUMIFS('sys inv movment rpt'!$M:$M,'sys inv movment rpt'!$L:$L,$M951,'sys inv movment rpt'!$N:$N,AO$1)</f>
        <v>0</v>
      </c>
      <c r="AP951" s="86">
        <f>SUMIFS('sys inv movment rpt'!$M:$M,'sys inv movment rpt'!$L:$L,$M951,'sys inv movment rpt'!$N:$N,AP$1)</f>
        <v>0</v>
      </c>
      <c r="AQ951" s="86">
        <f>SUMIFS('sys inv movment rpt'!$M:$M,'sys inv movment rpt'!$L:$L,$M951,'sys inv movment rpt'!$N:$N,AQ$1)</f>
        <v>0</v>
      </c>
      <c r="AR951" s="86">
        <f>SUMIFS('sys inv movment rpt'!$M:$M,'sys inv movment rpt'!$L:$L,$M951,'sys inv movment rpt'!$N:$N,AR$1)</f>
        <v>0</v>
      </c>
      <c r="AS951" s="86">
        <f>SUMIFS('sys inv movment rpt'!$M:$M,'sys inv movment rpt'!$L:$L,$M951,'sys inv movment rpt'!$N:$N,AS$1)</f>
        <v>0</v>
      </c>
      <c r="AT951" s="86">
        <f>SUMIFS('sys inv movment rpt'!$M:$M,'sys inv movment rpt'!$L:$L,$M951,'sys inv movment rpt'!$N:$N,AT$1)</f>
        <v>0</v>
      </c>
      <c r="AU951" s="86">
        <f>SUMIFS('sys inv movment rpt'!$M:$M,'sys inv movment rpt'!$L:$L,$M951,'sys inv movment rpt'!$N:$N,AU$1)</f>
        <v>0</v>
      </c>
      <c r="AV951" s="86">
        <f>SUMIFS('sys inv movment rpt'!$M:$M,'sys inv movment rpt'!$L:$L,$M951,'sys inv movment rpt'!$N:$N,AV$1)</f>
        <v>0</v>
      </c>
      <c r="AW951" s="87" t="str">
        <f>IFERROR(VLOOKUP(A951,'sys-backorder details'!E:U,17,0),"-")</f>
        <v>-</v>
      </c>
      <c r="AX951" s="87" t="str">
        <f>IF(K951&gt;1,VLOOKUP(A951,'settings-routing'!A:I,9,0),"")</f>
        <v/>
      </c>
    </row>
    <row r="952" ht="12.75" hidden="1" customHeight="1">
      <c r="A952" s="50" t="s">
        <v>2018</v>
      </c>
      <c r="B952" s="50" t="s">
        <v>2019</v>
      </c>
      <c r="C952" s="50">
        <f t="shared" si="2"/>
        <v>0</v>
      </c>
      <c r="D952" s="80">
        <f>SUMIF('Stocks 101-111'!$J:$J,'item dashboard'!A952,'Stocks 101-111'!K:K)</f>
        <v>0</v>
      </c>
      <c r="E952" s="80">
        <f>SUMIF('Stocks 101-111'!$J:$J,'item dashboard'!A952,'Stocks 101-111'!$L:$L)</f>
        <v>0</v>
      </c>
      <c r="F952" s="81">
        <f t="shared" si="3"/>
        <v>0</v>
      </c>
      <c r="G952" s="82">
        <f t="shared" si="4"/>
        <v>0</v>
      </c>
      <c r="H952" s="50">
        <f>SUMIFS('sys-backorder details'!$M:$M,'sys-backorder details'!$E:$E,'item dashboard'!A952,'sys-backorder details'!$V:$V,"")</f>
        <v>0</v>
      </c>
      <c r="I952" s="83">
        <f>SUMIF('settings-routing'!$I:$I,'item dashboard'!A952,'settings-routing'!$O:$O)</f>
        <v>0</v>
      </c>
      <c r="J952" s="50">
        <f>SUMIFS('sys-backorder details'!$M:$M,'sys-backorder details'!$E:$E,'item dashboard'!A952,'sys-backorder details'!$V:$V,"Call off")</f>
        <v>0</v>
      </c>
      <c r="K952" s="84">
        <f t="shared" si="5"/>
        <v>0</v>
      </c>
      <c r="L952" s="84">
        <f>SUMIF('Production Plan'!$E:$E,'item dashboard'!A952,'Production Plan'!$N:$N)</f>
        <v>0</v>
      </c>
      <c r="M952" s="85" t="str">
        <f t="shared" si="6"/>
        <v>B-MC225-W27-225 gm White jar</v>
      </c>
      <c r="N952" s="86">
        <f>SUMIFS('sys inv movment rpt'!$M:$M,'sys inv movment rpt'!$L:$L,$M952,'sys inv movment rpt'!$N:$N,N$1)</f>
        <v>0</v>
      </c>
      <c r="O952" s="86">
        <f>SUMIFS('sys inv movment rpt'!$M:$M,'sys inv movment rpt'!$L:$L,$M952,'sys inv movment rpt'!$N:$N,O$1)</f>
        <v>0</v>
      </c>
      <c r="P952" s="86">
        <f>SUMIFS('sys inv movment rpt'!$M:$M,'sys inv movment rpt'!$L:$L,$M952,'sys inv movment rpt'!$N:$N,P$1)</f>
        <v>0</v>
      </c>
      <c r="Q952" s="86">
        <f>SUMIFS('sys inv movment rpt'!$M:$M,'sys inv movment rpt'!$L:$L,$M952,'sys inv movment rpt'!$N:$N,Q$1)</f>
        <v>0</v>
      </c>
      <c r="R952" s="86">
        <f>SUMIFS('sys inv movment rpt'!$M:$M,'sys inv movment rpt'!$L:$L,$M952,'sys inv movment rpt'!$N:$N,R$1)</f>
        <v>0</v>
      </c>
      <c r="S952" s="86">
        <f>SUMIFS('sys inv movment rpt'!$M:$M,'sys inv movment rpt'!$L:$L,$M952,'sys inv movment rpt'!$N:$N,S$1)</f>
        <v>0</v>
      </c>
      <c r="T952" s="86">
        <f>SUMIFS('sys inv movment rpt'!$M:$M,'sys inv movment rpt'!$L:$L,$M952,'sys inv movment rpt'!$N:$N,T$1)</f>
        <v>0</v>
      </c>
      <c r="U952" s="86">
        <f>SUMIFS('sys inv movment rpt'!$M:$M,'sys inv movment rpt'!$L:$L,$M952,'sys inv movment rpt'!$N:$N,U$1)</f>
        <v>0</v>
      </c>
      <c r="V952" s="86">
        <f>SUMIFS('sys inv movment rpt'!$M:$M,'sys inv movment rpt'!$L:$L,$M952,'sys inv movment rpt'!$N:$N,V$1)</f>
        <v>0</v>
      </c>
      <c r="W952" s="86">
        <f>SUMIFS('sys inv movment rpt'!$M:$M,'sys inv movment rpt'!$L:$L,$M952,'sys inv movment rpt'!$N:$N,W$1)</f>
        <v>0</v>
      </c>
      <c r="X952" s="86">
        <f>SUMIFS('sys inv movment rpt'!$M:$M,'sys inv movment rpt'!$L:$L,$M952,'sys inv movment rpt'!$N:$N,X$1)</f>
        <v>0</v>
      </c>
      <c r="Y952" s="86">
        <f>SUMIFS('sys inv movment rpt'!$M:$M,'sys inv movment rpt'!$L:$L,$M952,'sys inv movment rpt'!$N:$N,Y$1)</f>
        <v>0</v>
      </c>
      <c r="Z952" s="86">
        <f>SUMIFS('sys inv movment rpt'!$M:$M,'sys inv movment rpt'!$L:$L,$M952,'sys inv movment rpt'!$N:$N,Z$1)</f>
        <v>0</v>
      </c>
      <c r="AA952" s="86">
        <f>SUMIFS('sys inv movment rpt'!$M:$M,'sys inv movment rpt'!$L:$L,$M952,'sys inv movment rpt'!$N:$N,AA$1)</f>
        <v>0</v>
      </c>
      <c r="AB952" s="86">
        <f>SUMIFS('sys inv movment rpt'!$M:$M,'sys inv movment rpt'!$L:$L,$M952,'sys inv movment rpt'!$N:$N,AB$1)</f>
        <v>0</v>
      </c>
      <c r="AC952" s="86">
        <f>SUMIFS('sys inv movment rpt'!$M:$M,'sys inv movment rpt'!$L:$L,$M952,'sys inv movment rpt'!$N:$N,AC$1)</f>
        <v>0</v>
      </c>
      <c r="AD952" s="86">
        <f>SUMIFS('sys inv movment rpt'!$M:$M,'sys inv movment rpt'!$L:$L,$M952,'sys inv movment rpt'!$N:$N,AD$1)</f>
        <v>0</v>
      </c>
      <c r="AE952" s="86">
        <f>SUMIFS('sys inv movment rpt'!$M:$M,'sys inv movment rpt'!$L:$L,$M952,'sys inv movment rpt'!$N:$N,AE$1)</f>
        <v>0</v>
      </c>
      <c r="AF952" s="86">
        <f>SUMIFS('sys inv movment rpt'!$M:$M,'sys inv movment rpt'!$L:$L,$M952,'sys inv movment rpt'!$N:$N,AF$1)</f>
        <v>0</v>
      </c>
      <c r="AG952" s="86">
        <f>SUMIFS('sys inv movment rpt'!$M:$M,'sys inv movment rpt'!$L:$L,$M952,'sys inv movment rpt'!$N:$N,AG$1)</f>
        <v>0</v>
      </c>
      <c r="AH952" s="86">
        <f>SUMIFS('sys inv movment rpt'!$M:$M,'sys inv movment rpt'!$L:$L,$M952,'sys inv movment rpt'!$N:$N,AH$1)</f>
        <v>0</v>
      </c>
      <c r="AI952" s="86">
        <f>SUMIFS('sys inv movment rpt'!$M:$M,'sys inv movment rpt'!$L:$L,$M952,'sys inv movment rpt'!$N:$N,AI$1)</f>
        <v>0</v>
      </c>
      <c r="AJ952" s="86">
        <f>SUMIFS('sys inv movment rpt'!$M:$M,'sys inv movment rpt'!$L:$L,$M952,'sys inv movment rpt'!$N:$N,AJ$1)</f>
        <v>0</v>
      </c>
      <c r="AK952" s="86">
        <f>SUMIFS('sys inv movment rpt'!$M:$M,'sys inv movment rpt'!$L:$L,$M952,'sys inv movment rpt'!$N:$N,AK$1)</f>
        <v>0</v>
      </c>
      <c r="AL952" s="86">
        <f>SUMIFS('sys inv movment rpt'!$M:$M,'sys inv movment rpt'!$L:$L,$M952,'sys inv movment rpt'!$N:$N,AL$1)</f>
        <v>0</v>
      </c>
      <c r="AM952" s="86">
        <f>SUMIFS('sys inv movment rpt'!$M:$M,'sys inv movment rpt'!$L:$L,$M952,'sys inv movment rpt'!$N:$N,AM$1)</f>
        <v>0</v>
      </c>
      <c r="AN952" s="86">
        <f>SUMIFS('sys inv movment rpt'!$M:$M,'sys inv movment rpt'!$L:$L,$M952,'sys inv movment rpt'!$N:$N,AN$1)</f>
        <v>0</v>
      </c>
      <c r="AO952" s="86">
        <f>SUMIFS('sys inv movment rpt'!$M:$M,'sys inv movment rpt'!$L:$L,$M952,'sys inv movment rpt'!$N:$N,AO$1)</f>
        <v>0</v>
      </c>
      <c r="AP952" s="86">
        <f>SUMIFS('sys inv movment rpt'!$M:$M,'sys inv movment rpt'!$L:$L,$M952,'sys inv movment rpt'!$N:$N,AP$1)</f>
        <v>0</v>
      </c>
      <c r="AQ952" s="86">
        <f>SUMIFS('sys inv movment rpt'!$M:$M,'sys inv movment rpt'!$L:$L,$M952,'sys inv movment rpt'!$N:$N,AQ$1)</f>
        <v>0</v>
      </c>
      <c r="AR952" s="86">
        <f>SUMIFS('sys inv movment rpt'!$M:$M,'sys inv movment rpt'!$L:$L,$M952,'sys inv movment rpt'!$N:$N,AR$1)</f>
        <v>0</v>
      </c>
      <c r="AS952" s="86">
        <f>SUMIFS('sys inv movment rpt'!$M:$M,'sys inv movment rpt'!$L:$L,$M952,'sys inv movment rpt'!$N:$N,AS$1)</f>
        <v>0</v>
      </c>
      <c r="AT952" s="86">
        <f>SUMIFS('sys inv movment rpt'!$M:$M,'sys inv movment rpt'!$L:$L,$M952,'sys inv movment rpt'!$N:$N,AT$1)</f>
        <v>0</v>
      </c>
      <c r="AU952" s="86">
        <f>SUMIFS('sys inv movment rpt'!$M:$M,'sys inv movment rpt'!$L:$L,$M952,'sys inv movment rpt'!$N:$N,AU$1)</f>
        <v>0</v>
      </c>
      <c r="AV952" s="86">
        <f>SUMIFS('sys inv movment rpt'!$M:$M,'sys inv movment rpt'!$L:$L,$M952,'sys inv movment rpt'!$N:$N,AV$1)</f>
        <v>0</v>
      </c>
      <c r="AW952" s="87" t="str">
        <f>IFERROR(VLOOKUP(A952,'sys-backorder details'!E:U,17,0),"-")</f>
        <v>-</v>
      </c>
      <c r="AX952" s="87" t="str">
        <f>IF(K952&gt;1,VLOOKUP(A952,'settings-routing'!A:I,9,0),"")</f>
        <v/>
      </c>
    </row>
    <row r="953" ht="12.75" hidden="1" customHeight="1">
      <c r="A953" s="50" t="s">
        <v>2020</v>
      </c>
      <c r="B953" s="50" t="s">
        <v>2021</v>
      </c>
      <c r="C953" s="50">
        <f t="shared" si="2"/>
        <v>0</v>
      </c>
      <c r="D953" s="80">
        <f>SUMIF('Stocks 101-111'!$J:$J,'item dashboard'!A953,'Stocks 101-111'!K:K)</f>
        <v>0</v>
      </c>
      <c r="E953" s="80">
        <f>SUMIF('Stocks 101-111'!$J:$J,'item dashboard'!A953,'Stocks 101-111'!$L:$L)</f>
        <v>0</v>
      </c>
      <c r="F953" s="81">
        <f t="shared" si="3"/>
        <v>0</v>
      </c>
      <c r="G953" s="82">
        <f t="shared" si="4"/>
        <v>0</v>
      </c>
      <c r="H953" s="50">
        <f>SUMIFS('sys-backorder details'!$M:$M,'sys-backorder details'!$E:$E,'item dashboard'!A953,'sys-backorder details'!$V:$V,"")</f>
        <v>0</v>
      </c>
      <c r="I953" s="83">
        <f>SUMIF('settings-routing'!$I:$I,'item dashboard'!A953,'settings-routing'!$O:$O)</f>
        <v>0</v>
      </c>
      <c r="J953" s="50">
        <f>SUMIFS('sys-backorder details'!$M:$M,'sys-backorder details'!$E:$E,'item dashboard'!A953,'sys-backorder details'!$V:$V,"Call off")</f>
        <v>0</v>
      </c>
      <c r="K953" s="84">
        <f t="shared" si="5"/>
        <v>0</v>
      </c>
      <c r="L953" s="84">
        <f>SUMIF('Production Plan'!$E:$E,'item dashboard'!A953,'Production Plan'!$N:$N)</f>
        <v>0</v>
      </c>
      <c r="M953" s="85" t="str">
        <f t="shared" si="6"/>
        <v>B-MD1-W13-250ml White Meru Central Bottle</v>
      </c>
      <c r="N953" s="86">
        <f>SUMIFS('sys inv movment rpt'!$M:$M,'sys inv movment rpt'!$L:$L,$M953,'sys inv movment rpt'!$N:$N,N$1)</f>
        <v>0</v>
      </c>
      <c r="O953" s="86">
        <f>SUMIFS('sys inv movment rpt'!$M:$M,'sys inv movment rpt'!$L:$L,$M953,'sys inv movment rpt'!$N:$N,O$1)</f>
        <v>0</v>
      </c>
      <c r="P953" s="86">
        <f>SUMIFS('sys inv movment rpt'!$M:$M,'sys inv movment rpt'!$L:$L,$M953,'sys inv movment rpt'!$N:$N,P$1)</f>
        <v>0</v>
      </c>
      <c r="Q953" s="86">
        <f>SUMIFS('sys inv movment rpt'!$M:$M,'sys inv movment rpt'!$L:$L,$M953,'sys inv movment rpt'!$N:$N,Q$1)</f>
        <v>0</v>
      </c>
      <c r="R953" s="86">
        <f>SUMIFS('sys inv movment rpt'!$M:$M,'sys inv movment rpt'!$L:$L,$M953,'sys inv movment rpt'!$N:$N,R$1)</f>
        <v>0</v>
      </c>
      <c r="S953" s="86">
        <f>SUMIFS('sys inv movment rpt'!$M:$M,'sys inv movment rpt'!$L:$L,$M953,'sys inv movment rpt'!$N:$N,S$1)</f>
        <v>0</v>
      </c>
      <c r="T953" s="86">
        <f>SUMIFS('sys inv movment rpt'!$M:$M,'sys inv movment rpt'!$L:$L,$M953,'sys inv movment rpt'!$N:$N,T$1)</f>
        <v>0</v>
      </c>
      <c r="U953" s="86">
        <f>SUMIFS('sys inv movment rpt'!$M:$M,'sys inv movment rpt'!$L:$L,$M953,'sys inv movment rpt'!$N:$N,U$1)</f>
        <v>0</v>
      </c>
      <c r="V953" s="86">
        <f>SUMIFS('sys inv movment rpt'!$M:$M,'sys inv movment rpt'!$L:$L,$M953,'sys inv movment rpt'!$N:$N,V$1)</f>
        <v>0</v>
      </c>
      <c r="W953" s="86">
        <f>SUMIFS('sys inv movment rpt'!$M:$M,'sys inv movment rpt'!$L:$L,$M953,'sys inv movment rpt'!$N:$N,W$1)</f>
        <v>0</v>
      </c>
      <c r="X953" s="86">
        <f>SUMIFS('sys inv movment rpt'!$M:$M,'sys inv movment rpt'!$L:$L,$M953,'sys inv movment rpt'!$N:$N,X$1)</f>
        <v>0</v>
      </c>
      <c r="Y953" s="86">
        <f>SUMIFS('sys inv movment rpt'!$M:$M,'sys inv movment rpt'!$L:$L,$M953,'sys inv movment rpt'!$N:$N,Y$1)</f>
        <v>0</v>
      </c>
      <c r="Z953" s="86">
        <f>SUMIFS('sys inv movment rpt'!$M:$M,'sys inv movment rpt'!$L:$L,$M953,'sys inv movment rpt'!$N:$N,Z$1)</f>
        <v>0</v>
      </c>
      <c r="AA953" s="86">
        <f>SUMIFS('sys inv movment rpt'!$M:$M,'sys inv movment rpt'!$L:$L,$M953,'sys inv movment rpt'!$N:$N,AA$1)</f>
        <v>0</v>
      </c>
      <c r="AB953" s="86">
        <f>SUMIFS('sys inv movment rpt'!$M:$M,'sys inv movment rpt'!$L:$L,$M953,'sys inv movment rpt'!$N:$N,AB$1)</f>
        <v>0</v>
      </c>
      <c r="AC953" s="86">
        <f>SUMIFS('sys inv movment rpt'!$M:$M,'sys inv movment rpt'!$L:$L,$M953,'sys inv movment rpt'!$N:$N,AC$1)</f>
        <v>0</v>
      </c>
      <c r="AD953" s="86">
        <f>SUMIFS('sys inv movment rpt'!$M:$M,'sys inv movment rpt'!$L:$L,$M953,'sys inv movment rpt'!$N:$N,AD$1)</f>
        <v>0</v>
      </c>
      <c r="AE953" s="86">
        <f>SUMIFS('sys inv movment rpt'!$M:$M,'sys inv movment rpt'!$L:$L,$M953,'sys inv movment rpt'!$N:$N,AE$1)</f>
        <v>0</v>
      </c>
      <c r="AF953" s="86">
        <f>SUMIFS('sys inv movment rpt'!$M:$M,'sys inv movment rpt'!$L:$L,$M953,'sys inv movment rpt'!$N:$N,AF$1)</f>
        <v>0</v>
      </c>
      <c r="AG953" s="86">
        <f>SUMIFS('sys inv movment rpt'!$M:$M,'sys inv movment rpt'!$L:$L,$M953,'sys inv movment rpt'!$N:$N,AG$1)</f>
        <v>0</v>
      </c>
      <c r="AH953" s="86">
        <f>SUMIFS('sys inv movment rpt'!$M:$M,'sys inv movment rpt'!$L:$L,$M953,'sys inv movment rpt'!$N:$N,AH$1)</f>
        <v>0</v>
      </c>
      <c r="AI953" s="86">
        <f>SUMIFS('sys inv movment rpt'!$M:$M,'sys inv movment rpt'!$L:$L,$M953,'sys inv movment rpt'!$N:$N,AI$1)</f>
        <v>0</v>
      </c>
      <c r="AJ953" s="86">
        <f>SUMIFS('sys inv movment rpt'!$M:$M,'sys inv movment rpt'!$L:$L,$M953,'sys inv movment rpt'!$N:$N,AJ$1)</f>
        <v>0</v>
      </c>
      <c r="AK953" s="86">
        <f>SUMIFS('sys inv movment rpt'!$M:$M,'sys inv movment rpt'!$L:$L,$M953,'sys inv movment rpt'!$N:$N,AK$1)</f>
        <v>0</v>
      </c>
      <c r="AL953" s="86">
        <f>SUMIFS('sys inv movment rpt'!$M:$M,'sys inv movment rpt'!$L:$L,$M953,'sys inv movment rpt'!$N:$N,AL$1)</f>
        <v>0</v>
      </c>
      <c r="AM953" s="86">
        <f>SUMIFS('sys inv movment rpt'!$M:$M,'sys inv movment rpt'!$L:$L,$M953,'sys inv movment rpt'!$N:$N,AM$1)</f>
        <v>0</v>
      </c>
      <c r="AN953" s="86">
        <f>SUMIFS('sys inv movment rpt'!$M:$M,'sys inv movment rpt'!$L:$L,$M953,'sys inv movment rpt'!$N:$N,AN$1)</f>
        <v>0</v>
      </c>
      <c r="AO953" s="86">
        <f>SUMIFS('sys inv movment rpt'!$M:$M,'sys inv movment rpt'!$L:$L,$M953,'sys inv movment rpt'!$N:$N,AO$1)</f>
        <v>0</v>
      </c>
      <c r="AP953" s="86">
        <f>SUMIFS('sys inv movment rpt'!$M:$M,'sys inv movment rpt'!$L:$L,$M953,'sys inv movment rpt'!$N:$N,AP$1)</f>
        <v>0</v>
      </c>
      <c r="AQ953" s="86">
        <f>SUMIFS('sys inv movment rpt'!$M:$M,'sys inv movment rpt'!$L:$L,$M953,'sys inv movment rpt'!$N:$N,AQ$1)</f>
        <v>0</v>
      </c>
      <c r="AR953" s="86">
        <f>SUMIFS('sys inv movment rpt'!$M:$M,'sys inv movment rpt'!$L:$L,$M953,'sys inv movment rpt'!$N:$N,AR$1)</f>
        <v>0</v>
      </c>
      <c r="AS953" s="86">
        <f>SUMIFS('sys inv movment rpt'!$M:$M,'sys inv movment rpt'!$L:$L,$M953,'sys inv movment rpt'!$N:$N,AS$1)</f>
        <v>0</v>
      </c>
      <c r="AT953" s="86">
        <f>SUMIFS('sys inv movment rpt'!$M:$M,'sys inv movment rpt'!$L:$L,$M953,'sys inv movment rpt'!$N:$N,AT$1)</f>
        <v>0</v>
      </c>
      <c r="AU953" s="86">
        <f>SUMIFS('sys inv movment rpt'!$M:$M,'sys inv movment rpt'!$L:$L,$M953,'sys inv movment rpt'!$N:$N,AU$1)</f>
        <v>0</v>
      </c>
      <c r="AV953" s="86">
        <f>SUMIFS('sys inv movment rpt'!$M:$M,'sys inv movment rpt'!$L:$L,$M953,'sys inv movment rpt'!$N:$N,AV$1)</f>
        <v>0</v>
      </c>
      <c r="AW953" s="87" t="str">
        <f>IFERROR(VLOOKUP(A953,'sys-backorder details'!E:U,17,0),"-")</f>
        <v>-</v>
      </c>
      <c r="AX953" s="87" t="str">
        <f>IF(K953&gt;1,VLOOKUP(A953,'settings-routing'!A:I,9,0),"")</f>
        <v/>
      </c>
    </row>
    <row r="954" ht="12.75" hidden="1" customHeight="1">
      <c r="A954" s="28" t="s">
        <v>2022</v>
      </c>
      <c r="B954" s="28" t="s">
        <v>2023</v>
      </c>
      <c r="C954" s="50">
        <f t="shared" si="2"/>
        <v>0</v>
      </c>
      <c r="D954" s="80">
        <f>SUMIF('Stocks 101-111'!$J:$J,'item dashboard'!A954,'Stocks 101-111'!K:K)</f>
        <v>0</v>
      </c>
      <c r="E954" s="80">
        <f>SUMIF('Stocks 101-111'!$J:$J,'item dashboard'!A954,'Stocks 101-111'!$L:$L)</f>
        <v>0</v>
      </c>
      <c r="F954" s="81">
        <f t="shared" si="3"/>
        <v>0</v>
      </c>
      <c r="G954" s="82">
        <f t="shared" si="4"/>
        <v>0</v>
      </c>
      <c r="H954" s="50">
        <f>SUMIFS('sys-backorder details'!$M:$M,'sys-backorder details'!$E:$E,'item dashboard'!A954,'sys-backorder details'!$V:$V,"")</f>
        <v>0</v>
      </c>
      <c r="I954" s="83">
        <f>SUMIF('settings-routing'!$I:$I,'item dashboard'!A954,'settings-routing'!$O:$O)</f>
        <v>0</v>
      </c>
      <c r="J954" s="50">
        <f>SUMIFS('sys-backorder details'!$M:$M,'sys-backorder details'!$E:$E,'item dashboard'!A954,'sys-backorder details'!$V:$V,"Call off")</f>
        <v>0</v>
      </c>
      <c r="K954" s="84">
        <f t="shared" si="5"/>
        <v>0</v>
      </c>
      <c r="L954" s="84">
        <f>SUMIF('Production Plan'!$E:$E,'item dashboard'!A954,'Production Plan'!$N:$N)</f>
        <v>0</v>
      </c>
      <c r="M954" s="85" t="str">
        <f t="shared" si="6"/>
        <v>B-MD1-W13SB-250ml White Sleeved Strawberry Bottle</v>
      </c>
      <c r="N954" s="86">
        <f>SUMIFS('sys inv movment rpt'!$M:$M,'sys inv movment rpt'!$L:$L,$M954,'sys inv movment rpt'!$N:$N,N$1)</f>
        <v>0</v>
      </c>
      <c r="O954" s="86">
        <f>SUMIFS('sys inv movment rpt'!$M:$M,'sys inv movment rpt'!$L:$L,$M954,'sys inv movment rpt'!$N:$N,O$1)</f>
        <v>0</v>
      </c>
      <c r="P954" s="86">
        <f>SUMIFS('sys inv movment rpt'!$M:$M,'sys inv movment rpt'!$L:$L,$M954,'sys inv movment rpt'!$N:$N,P$1)</f>
        <v>0</v>
      </c>
      <c r="Q954" s="86">
        <f>SUMIFS('sys inv movment rpt'!$M:$M,'sys inv movment rpt'!$L:$L,$M954,'sys inv movment rpt'!$N:$N,Q$1)</f>
        <v>0</v>
      </c>
      <c r="R954" s="86">
        <f>SUMIFS('sys inv movment rpt'!$M:$M,'sys inv movment rpt'!$L:$L,$M954,'sys inv movment rpt'!$N:$N,R$1)</f>
        <v>0</v>
      </c>
      <c r="S954" s="86">
        <f>SUMIFS('sys inv movment rpt'!$M:$M,'sys inv movment rpt'!$L:$L,$M954,'sys inv movment rpt'!$N:$N,S$1)</f>
        <v>0</v>
      </c>
      <c r="T954" s="86">
        <f>SUMIFS('sys inv movment rpt'!$M:$M,'sys inv movment rpt'!$L:$L,$M954,'sys inv movment rpt'!$N:$N,T$1)</f>
        <v>0</v>
      </c>
      <c r="U954" s="86">
        <f>SUMIFS('sys inv movment rpt'!$M:$M,'sys inv movment rpt'!$L:$L,$M954,'sys inv movment rpt'!$N:$N,U$1)</f>
        <v>0</v>
      </c>
      <c r="V954" s="86">
        <f>SUMIFS('sys inv movment rpt'!$M:$M,'sys inv movment rpt'!$L:$L,$M954,'sys inv movment rpt'!$N:$N,V$1)</f>
        <v>0</v>
      </c>
      <c r="W954" s="86">
        <f>SUMIFS('sys inv movment rpt'!$M:$M,'sys inv movment rpt'!$L:$L,$M954,'sys inv movment rpt'!$N:$N,W$1)</f>
        <v>0</v>
      </c>
      <c r="X954" s="86">
        <f>SUMIFS('sys inv movment rpt'!$M:$M,'sys inv movment rpt'!$L:$L,$M954,'sys inv movment rpt'!$N:$N,X$1)</f>
        <v>0</v>
      </c>
      <c r="Y954" s="86">
        <f>SUMIFS('sys inv movment rpt'!$M:$M,'sys inv movment rpt'!$L:$L,$M954,'sys inv movment rpt'!$N:$N,Y$1)</f>
        <v>0</v>
      </c>
      <c r="Z954" s="86">
        <f>SUMIFS('sys inv movment rpt'!$M:$M,'sys inv movment rpt'!$L:$L,$M954,'sys inv movment rpt'!$N:$N,Z$1)</f>
        <v>0</v>
      </c>
      <c r="AA954" s="86">
        <f>SUMIFS('sys inv movment rpt'!$M:$M,'sys inv movment rpt'!$L:$L,$M954,'sys inv movment rpt'!$N:$N,AA$1)</f>
        <v>0</v>
      </c>
      <c r="AB954" s="86">
        <f>SUMIFS('sys inv movment rpt'!$M:$M,'sys inv movment rpt'!$L:$L,$M954,'sys inv movment rpt'!$N:$N,AB$1)</f>
        <v>0</v>
      </c>
      <c r="AC954" s="86">
        <f>SUMIFS('sys inv movment rpt'!$M:$M,'sys inv movment rpt'!$L:$L,$M954,'sys inv movment rpt'!$N:$N,AC$1)</f>
        <v>0</v>
      </c>
      <c r="AD954" s="86">
        <f>SUMIFS('sys inv movment rpt'!$M:$M,'sys inv movment rpt'!$L:$L,$M954,'sys inv movment rpt'!$N:$N,AD$1)</f>
        <v>0</v>
      </c>
      <c r="AE954" s="86">
        <f>SUMIFS('sys inv movment rpt'!$M:$M,'sys inv movment rpt'!$L:$L,$M954,'sys inv movment rpt'!$N:$N,AE$1)</f>
        <v>0</v>
      </c>
      <c r="AF954" s="86">
        <f>SUMIFS('sys inv movment rpt'!$M:$M,'sys inv movment rpt'!$L:$L,$M954,'sys inv movment rpt'!$N:$N,AF$1)</f>
        <v>0</v>
      </c>
      <c r="AG954" s="86">
        <f>SUMIFS('sys inv movment rpt'!$M:$M,'sys inv movment rpt'!$L:$L,$M954,'sys inv movment rpt'!$N:$N,AG$1)</f>
        <v>0</v>
      </c>
      <c r="AH954" s="86">
        <f>SUMIFS('sys inv movment rpt'!$M:$M,'sys inv movment rpt'!$L:$L,$M954,'sys inv movment rpt'!$N:$N,AH$1)</f>
        <v>0</v>
      </c>
      <c r="AI954" s="86">
        <f>SUMIFS('sys inv movment rpt'!$M:$M,'sys inv movment rpt'!$L:$L,$M954,'sys inv movment rpt'!$N:$N,AI$1)</f>
        <v>0</v>
      </c>
      <c r="AJ954" s="86">
        <f>SUMIFS('sys inv movment rpt'!$M:$M,'sys inv movment rpt'!$L:$L,$M954,'sys inv movment rpt'!$N:$N,AJ$1)</f>
        <v>0</v>
      </c>
      <c r="AK954" s="86">
        <f>SUMIFS('sys inv movment rpt'!$M:$M,'sys inv movment rpt'!$L:$L,$M954,'sys inv movment rpt'!$N:$N,AK$1)</f>
        <v>0</v>
      </c>
      <c r="AL954" s="86">
        <f>SUMIFS('sys inv movment rpt'!$M:$M,'sys inv movment rpt'!$L:$L,$M954,'sys inv movment rpt'!$N:$N,AL$1)</f>
        <v>0</v>
      </c>
      <c r="AM954" s="86">
        <f>SUMIFS('sys inv movment rpt'!$M:$M,'sys inv movment rpt'!$L:$L,$M954,'sys inv movment rpt'!$N:$N,AM$1)</f>
        <v>0</v>
      </c>
      <c r="AN954" s="86">
        <f>SUMIFS('sys inv movment rpt'!$M:$M,'sys inv movment rpt'!$L:$L,$M954,'sys inv movment rpt'!$N:$N,AN$1)</f>
        <v>0</v>
      </c>
      <c r="AO954" s="86">
        <f>SUMIFS('sys inv movment rpt'!$M:$M,'sys inv movment rpt'!$L:$L,$M954,'sys inv movment rpt'!$N:$N,AO$1)</f>
        <v>0</v>
      </c>
      <c r="AP954" s="86">
        <f>SUMIFS('sys inv movment rpt'!$M:$M,'sys inv movment rpt'!$L:$L,$M954,'sys inv movment rpt'!$N:$N,AP$1)</f>
        <v>0</v>
      </c>
      <c r="AQ954" s="86">
        <f>SUMIFS('sys inv movment rpt'!$M:$M,'sys inv movment rpt'!$L:$L,$M954,'sys inv movment rpt'!$N:$N,AQ$1)</f>
        <v>0</v>
      </c>
      <c r="AR954" s="86">
        <f>SUMIFS('sys inv movment rpt'!$M:$M,'sys inv movment rpt'!$L:$L,$M954,'sys inv movment rpt'!$N:$N,AR$1)</f>
        <v>0</v>
      </c>
      <c r="AS954" s="86">
        <f>SUMIFS('sys inv movment rpt'!$M:$M,'sys inv movment rpt'!$L:$L,$M954,'sys inv movment rpt'!$N:$N,AS$1)</f>
        <v>0</v>
      </c>
      <c r="AT954" s="86">
        <f>SUMIFS('sys inv movment rpt'!$M:$M,'sys inv movment rpt'!$L:$L,$M954,'sys inv movment rpt'!$N:$N,AT$1)</f>
        <v>0</v>
      </c>
      <c r="AU954" s="86">
        <f>SUMIFS('sys inv movment rpt'!$M:$M,'sys inv movment rpt'!$L:$L,$M954,'sys inv movment rpt'!$N:$N,AU$1)</f>
        <v>0</v>
      </c>
      <c r="AV954" s="86">
        <f>SUMIFS('sys inv movment rpt'!$M:$M,'sys inv movment rpt'!$L:$L,$M954,'sys inv movment rpt'!$N:$N,AV$1)</f>
        <v>0</v>
      </c>
      <c r="AW954" s="87" t="str">
        <f>IFERROR(VLOOKUP(A954,'sys-backorder details'!E:U,17,0),"-")</f>
        <v>-</v>
      </c>
      <c r="AX954" s="87" t="str">
        <f>IF(K954&gt;1,VLOOKUP(A954,'settings-routing'!A:I,9,0),"")</f>
        <v/>
      </c>
    </row>
    <row r="955" ht="12.75" hidden="1" customHeight="1">
      <c r="A955" s="28" t="s">
        <v>2024</v>
      </c>
      <c r="B955" s="28" t="s">
        <v>2025</v>
      </c>
      <c r="C955" s="50">
        <f t="shared" si="2"/>
        <v>0</v>
      </c>
      <c r="D955" s="80">
        <f>SUMIF('Stocks 101-111'!$J:$J,'item dashboard'!A955,'Stocks 101-111'!K:K)</f>
        <v>0</v>
      </c>
      <c r="E955" s="80">
        <f>SUMIF('Stocks 101-111'!$J:$J,'item dashboard'!A955,'Stocks 101-111'!$L:$L)</f>
        <v>0</v>
      </c>
      <c r="F955" s="81">
        <f t="shared" si="3"/>
        <v>0</v>
      </c>
      <c r="G955" s="82">
        <f t="shared" si="4"/>
        <v>0</v>
      </c>
      <c r="H955" s="50">
        <f>SUMIFS('sys-backorder details'!$M:$M,'sys-backorder details'!$E:$E,'item dashboard'!A955,'sys-backorder details'!$V:$V,"")</f>
        <v>0</v>
      </c>
      <c r="I955" s="83">
        <f>SUMIF('settings-routing'!$I:$I,'item dashboard'!A955,'settings-routing'!$O:$O)</f>
        <v>0</v>
      </c>
      <c r="J955" s="50">
        <f>SUMIFS('sys-backorder details'!$M:$M,'sys-backorder details'!$E:$E,'item dashboard'!A955,'sys-backorder details'!$V:$V,"Call off")</f>
        <v>0</v>
      </c>
      <c r="K955" s="84">
        <f t="shared" si="5"/>
        <v>0</v>
      </c>
      <c r="L955" s="84">
        <f>SUMIF('Production Plan'!$E:$E,'item dashboard'!A955,'Production Plan'!$N:$N)</f>
        <v>0</v>
      </c>
      <c r="M955" s="85" t="str">
        <f t="shared" si="6"/>
        <v>B-MD1-W13VA-250ml White Sleeved Vanilla Bottle</v>
      </c>
      <c r="N955" s="86">
        <f>SUMIFS('sys inv movment rpt'!$M:$M,'sys inv movment rpt'!$L:$L,$M955,'sys inv movment rpt'!$N:$N,N$1)</f>
        <v>0</v>
      </c>
      <c r="O955" s="86">
        <f>SUMIFS('sys inv movment rpt'!$M:$M,'sys inv movment rpt'!$L:$L,$M955,'sys inv movment rpt'!$N:$N,O$1)</f>
        <v>0</v>
      </c>
      <c r="P955" s="86">
        <f>SUMIFS('sys inv movment rpt'!$M:$M,'sys inv movment rpt'!$L:$L,$M955,'sys inv movment rpt'!$N:$N,P$1)</f>
        <v>0</v>
      </c>
      <c r="Q955" s="86">
        <f>SUMIFS('sys inv movment rpt'!$M:$M,'sys inv movment rpt'!$L:$L,$M955,'sys inv movment rpt'!$N:$N,Q$1)</f>
        <v>0</v>
      </c>
      <c r="R955" s="86">
        <f>SUMIFS('sys inv movment rpt'!$M:$M,'sys inv movment rpt'!$L:$L,$M955,'sys inv movment rpt'!$N:$N,R$1)</f>
        <v>0</v>
      </c>
      <c r="S955" s="86">
        <f>SUMIFS('sys inv movment rpt'!$M:$M,'sys inv movment rpt'!$L:$L,$M955,'sys inv movment rpt'!$N:$N,S$1)</f>
        <v>0</v>
      </c>
      <c r="T955" s="86">
        <f>SUMIFS('sys inv movment rpt'!$M:$M,'sys inv movment rpt'!$L:$L,$M955,'sys inv movment rpt'!$N:$N,T$1)</f>
        <v>0</v>
      </c>
      <c r="U955" s="86">
        <f>SUMIFS('sys inv movment rpt'!$M:$M,'sys inv movment rpt'!$L:$L,$M955,'sys inv movment rpt'!$N:$N,U$1)</f>
        <v>0</v>
      </c>
      <c r="V955" s="86">
        <f>SUMIFS('sys inv movment rpt'!$M:$M,'sys inv movment rpt'!$L:$L,$M955,'sys inv movment rpt'!$N:$N,V$1)</f>
        <v>0</v>
      </c>
      <c r="W955" s="86">
        <f>SUMIFS('sys inv movment rpt'!$M:$M,'sys inv movment rpt'!$L:$L,$M955,'sys inv movment rpt'!$N:$N,W$1)</f>
        <v>0</v>
      </c>
      <c r="X955" s="86">
        <f>SUMIFS('sys inv movment rpt'!$M:$M,'sys inv movment rpt'!$L:$L,$M955,'sys inv movment rpt'!$N:$N,X$1)</f>
        <v>0</v>
      </c>
      <c r="Y955" s="86">
        <f>SUMIFS('sys inv movment rpt'!$M:$M,'sys inv movment rpt'!$L:$L,$M955,'sys inv movment rpt'!$N:$N,Y$1)</f>
        <v>0</v>
      </c>
      <c r="Z955" s="86">
        <f>SUMIFS('sys inv movment rpt'!$M:$M,'sys inv movment rpt'!$L:$L,$M955,'sys inv movment rpt'!$N:$N,Z$1)</f>
        <v>0</v>
      </c>
      <c r="AA955" s="86">
        <f>SUMIFS('sys inv movment rpt'!$M:$M,'sys inv movment rpt'!$L:$L,$M955,'sys inv movment rpt'!$N:$N,AA$1)</f>
        <v>0</v>
      </c>
      <c r="AB955" s="86">
        <f>SUMIFS('sys inv movment rpt'!$M:$M,'sys inv movment rpt'!$L:$L,$M955,'sys inv movment rpt'!$N:$N,AB$1)</f>
        <v>0</v>
      </c>
      <c r="AC955" s="86">
        <f>SUMIFS('sys inv movment rpt'!$M:$M,'sys inv movment rpt'!$L:$L,$M955,'sys inv movment rpt'!$N:$N,AC$1)</f>
        <v>0</v>
      </c>
      <c r="AD955" s="86">
        <f>SUMIFS('sys inv movment rpt'!$M:$M,'sys inv movment rpt'!$L:$L,$M955,'sys inv movment rpt'!$N:$N,AD$1)</f>
        <v>0</v>
      </c>
      <c r="AE955" s="86">
        <f>SUMIFS('sys inv movment rpt'!$M:$M,'sys inv movment rpt'!$L:$L,$M955,'sys inv movment rpt'!$N:$N,AE$1)</f>
        <v>0</v>
      </c>
      <c r="AF955" s="86">
        <f>SUMIFS('sys inv movment rpt'!$M:$M,'sys inv movment rpt'!$L:$L,$M955,'sys inv movment rpt'!$N:$N,AF$1)</f>
        <v>0</v>
      </c>
      <c r="AG955" s="86">
        <f>SUMIFS('sys inv movment rpt'!$M:$M,'sys inv movment rpt'!$L:$L,$M955,'sys inv movment rpt'!$N:$N,AG$1)</f>
        <v>0</v>
      </c>
      <c r="AH955" s="86">
        <f>SUMIFS('sys inv movment rpt'!$M:$M,'sys inv movment rpt'!$L:$L,$M955,'sys inv movment rpt'!$N:$N,AH$1)</f>
        <v>0</v>
      </c>
      <c r="AI955" s="86">
        <f>SUMIFS('sys inv movment rpt'!$M:$M,'sys inv movment rpt'!$L:$L,$M955,'sys inv movment rpt'!$N:$N,AI$1)</f>
        <v>0</v>
      </c>
      <c r="AJ955" s="86">
        <f>SUMIFS('sys inv movment rpt'!$M:$M,'sys inv movment rpt'!$L:$L,$M955,'sys inv movment rpt'!$N:$N,AJ$1)</f>
        <v>0</v>
      </c>
      <c r="AK955" s="86">
        <f>SUMIFS('sys inv movment rpt'!$M:$M,'sys inv movment rpt'!$L:$L,$M955,'sys inv movment rpt'!$N:$N,AK$1)</f>
        <v>0</v>
      </c>
      <c r="AL955" s="86">
        <f>SUMIFS('sys inv movment rpt'!$M:$M,'sys inv movment rpt'!$L:$L,$M955,'sys inv movment rpt'!$N:$N,AL$1)</f>
        <v>0</v>
      </c>
      <c r="AM955" s="86">
        <f>SUMIFS('sys inv movment rpt'!$M:$M,'sys inv movment rpt'!$L:$L,$M955,'sys inv movment rpt'!$N:$N,AM$1)</f>
        <v>0</v>
      </c>
      <c r="AN955" s="86">
        <f>SUMIFS('sys inv movment rpt'!$M:$M,'sys inv movment rpt'!$L:$L,$M955,'sys inv movment rpt'!$N:$N,AN$1)</f>
        <v>0</v>
      </c>
      <c r="AO955" s="86">
        <f>SUMIFS('sys inv movment rpt'!$M:$M,'sys inv movment rpt'!$L:$L,$M955,'sys inv movment rpt'!$N:$N,AO$1)</f>
        <v>0</v>
      </c>
      <c r="AP955" s="86">
        <f>SUMIFS('sys inv movment rpt'!$M:$M,'sys inv movment rpt'!$L:$L,$M955,'sys inv movment rpt'!$N:$N,AP$1)</f>
        <v>0</v>
      </c>
      <c r="AQ955" s="86">
        <f>SUMIFS('sys inv movment rpt'!$M:$M,'sys inv movment rpt'!$L:$L,$M955,'sys inv movment rpt'!$N:$N,AQ$1)</f>
        <v>0</v>
      </c>
      <c r="AR955" s="86">
        <f>SUMIFS('sys inv movment rpt'!$M:$M,'sys inv movment rpt'!$L:$L,$M955,'sys inv movment rpt'!$N:$N,AR$1)</f>
        <v>0</v>
      </c>
      <c r="AS955" s="86">
        <f>SUMIFS('sys inv movment rpt'!$M:$M,'sys inv movment rpt'!$L:$L,$M955,'sys inv movment rpt'!$N:$N,AS$1)</f>
        <v>0</v>
      </c>
      <c r="AT955" s="86">
        <f>SUMIFS('sys inv movment rpt'!$M:$M,'sys inv movment rpt'!$L:$L,$M955,'sys inv movment rpt'!$N:$N,AT$1)</f>
        <v>0</v>
      </c>
      <c r="AU955" s="86">
        <f>SUMIFS('sys inv movment rpt'!$M:$M,'sys inv movment rpt'!$L:$L,$M955,'sys inv movment rpt'!$N:$N,AU$1)</f>
        <v>0</v>
      </c>
      <c r="AV955" s="86">
        <f>SUMIFS('sys inv movment rpt'!$M:$M,'sys inv movment rpt'!$L:$L,$M955,'sys inv movment rpt'!$N:$N,AV$1)</f>
        <v>0</v>
      </c>
      <c r="AW955" s="87" t="str">
        <f>IFERROR(VLOOKUP(A955,'sys-backorder details'!E:U,17,0),"-")</f>
        <v>-</v>
      </c>
      <c r="AX955" s="87" t="str">
        <f>IF(K955&gt;1,VLOOKUP(A955,'settings-routing'!A:I,9,0),"")</f>
        <v/>
      </c>
    </row>
    <row r="956" ht="12.75" hidden="1" customHeight="1">
      <c r="A956" s="50" t="s">
        <v>2026</v>
      </c>
      <c r="B956" s="50" t="s">
        <v>2027</v>
      </c>
      <c r="C956" s="50">
        <f t="shared" si="2"/>
        <v>0</v>
      </c>
      <c r="D956" s="80">
        <f>SUMIF('Stocks 101-111'!$J:$J,'item dashboard'!A956,'Stocks 101-111'!K:K)</f>
        <v>0</v>
      </c>
      <c r="E956" s="80">
        <f>SUMIF('Stocks 101-111'!$J:$J,'item dashboard'!A956,'Stocks 101-111'!$L:$L)</f>
        <v>0</v>
      </c>
      <c r="F956" s="81">
        <f t="shared" si="3"/>
        <v>0</v>
      </c>
      <c r="G956" s="82">
        <f t="shared" si="4"/>
        <v>0</v>
      </c>
      <c r="H956" s="50">
        <f>SUMIFS('sys-backorder details'!$M:$M,'sys-backorder details'!$E:$E,'item dashboard'!A956,'sys-backorder details'!$V:$V,"")</f>
        <v>0</v>
      </c>
      <c r="I956" s="83">
        <f>SUMIF('settings-routing'!$I:$I,'item dashboard'!A956,'settings-routing'!$O:$O)</f>
        <v>0</v>
      </c>
      <c r="J956" s="50">
        <f>SUMIFS('sys-backorder details'!$M:$M,'sys-backorder details'!$E:$E,'item dashboard'!A956,'sys-backorder details'!$V:$V,"Call off")</f>
        <v>0</v>
      </c>
      <c r="K956" s="84">
        <f t="shared" si="5"/>
        <v>0</v>
      </c>
      <c r="L956" s="84">
        <f>SUMIF('Production Plan'!$E:$E,'item dashboard'!A956,'Production Plan'!$N:$N)</f>
        <v>0</v>
      </c>
      <c r="M956" s="85" t="str">
        <f t="shared" si="6"/>
        <v>B-MD2-W23-500 ml White Meru Central Bottle</v>
      </c>
      <c r="N956" s="86">
        <f>SUMIFS('sys inv movment rpt'!$M:$M,'sys inv movment rpt'!$L:$L,$M956,'sys inv movment rpt'!$N:$N,N$1)</f>
        <v>0</v>
      </c>
      <c r="O956" s="86">
        <f>SUMIFS('sys inv movment rpt'!$M:$M,'sys inv movment rpt'!$L:$L,$M956,'sys inv movment rpt'!$N:$N,O$1)</f>
        <v>0</v>
      </c>
      <c r="P956" s="86">
        <f>SUMIFS('sys inv movment rpt'!$M:$M,'sys inv movment rpt'!$L:$L,$M956,'sys inv movment rpt'!$N:$N,P$1)</f>
        <v>0</v>
      </c>
      <c r="Q956" s="86">
        <f>SUMIFS('sys inv movment rpt'!$M:$M,'sys inv movment rpt'!$L:$L,$M956,'sys inv movment rpt'!$N:$N,Q$1)</f>
        <v>0</v>
      </c>
      <c r="R956" s="86">
        <f>SUMIFS('sys inv movment rpt'!$M:$M,'sys inv movment rpt'!$L:$L,$M956,'sys inv movment rpt'!$N:$N,R$1)</f>
        <v>0</v>
      </c>
      <c r="S956" s="86">
        <f>SUMIFS('sys inv movment rpt'!$M:$M,'sys inv movment rpt'!$L:$L,$M956,'sys inv movment rpt'!$N:$N,S$1)</f>
        <v>0</v>
      </c>
      <c r="T956" s="86">
        <f>SUMIFS('sys inv movment rpt'!$M:$M,'sys inv movment rpt'!$L:$L,$M956,'sys inv movment rpt'!$N:$N,T$1)</f>
        <v>0</v>
      </c>
      <c r="U956" s="86">
        <f>SUMIFS('sys inv movment rpt'!$M:$M,'sys inv movment rpt'!$L:$L,$M956,'sys inv movment rpt'!$N:$N,U$1)</f>
        <v>0</v>
      </c>
      <c r="V956" s="86">
        <f>SUMIFS('sys inv movment rpt'!$M:$M,'sys inv movment rpt'!$L:$L,$M956,'sys inv movment rpt'!$N:$N,V$1)</f>
        <v>0</v>
      </c>
      <c r="W956" s="86">
        <f>SUMIFS('sys inv movment rpt'!$M:$M,'sys inv movment rpt'!$L:$L,$M956,'sys inv movment rpt'!$N:$N,W$1)</f>
        <v>0</v>
      </c>
      <c r="X956" s="86">
        <f>SUMIFS('sys inv movment rpt'!$M:$M,'sys inv movment rpt'!$L:$L,$M956,'sys inv movment rpt'!$N:$N,X$1)</f>
        <v>0</v>
      </c>
      <c r="Y956" s="86">
        <f>SUMIFS('sys inv movment rpt'!$M:$M,'sys inv movment rpt'!$L:$L,$M956,'sys inv movment rpt'!$N:$N,Y$1)</f>
        <v>0</v>
      </c>
      <c r="Z956" s="86">
        <f>SUMIFS('sys inv movment rpt'!$M:$M,'sys inv movment rpt'!$L:$L,$M956,'sys inv movment rpt'!$N:$N,Z$1)</f>
        <v>0</v>
      </c>
      <c r="AA956" s="86">
        <f>SUMIFS('sys inv movment rpt'!$M:$M,'sys inv movment rpt'!$L:$L,$M956,'sys inv movment rpt'!$N:$N,AA$1)</f>
        <v>0</v>
      </c>
      <c r="AB956" s="86">
        <f>SUMIFS('sys inv movment rpt'!$M:$M,'sys inv movment rpt'!$L:$L,$M956,'sys inv movment rpt'!$N:$N,AB$1)</f>
        <v>0</v>
      </c>
      <c r="AC956" s="86">
        <f>SUMIFS('sys inv movment rpt'!$M:$M,'sys inv movment rpt'!$L:$L,$M956,'sys inv movment rpt'!$N:$N,AC$1)</f>
        <v>0</v>
      </c>
      <c r="AD956" s="86">
        <f>SUMIFS('sys inv movment rpt'!$M:$M,'sys inv movment rpt'!$L:$L,$M956,'sys inv movment rpt'!$N:$N,AD$1)</f>
        <v>0</v>
      </c>
      <c r="AE956" s="86">
        <f>SUMIFS('sys inv movment rpt'!$M:$M,'sys inv movment rpt'!$L:$L,$M956,'sys inv movment rpt'!$N:$N,AE$1)</f>
        <v>0</v>
      </c>
      <c r="AF956" s="86">
        <f>SUMIFS('sys inv movment rpt'!$M:$M,'sys inv movment rpt'!$L:$L,$M956,'sys inv movment rpt'!$N:$N,AF$1)</f>
        <v>0</v>
      </c>
      <c r="AG956" s="86">
        <f>SUMIFS('sys inv movment rpt'!$M:$M,'sys inv movment rpt'!$L:$L,$M956,'sys inv movment rpt'!$N:$N,AG$1)</f>
        <v>0</v>
      </c>
      <c r="AH956" s="86">
        <f>SUMIFS('sys inv movment rpt'!$M:$M,'sys inv movment rpt'!$L:$L,$M956,'sys inv movment rpt'!$N:$N,AH$1)</f>
        <v>0</v>
      </c>
      <c r="AI956" s="86">
        <f>SUMIFS('sys inv movment rpt'!$M:$M,'sys inv movment rpt'!$L:$L,$M956,'sys inv movment rpt'!$N:$N,AI$1)</f>
        <v>0</v>
      </c>
      <c r="AJ956" s="86">
        <f>SUMIFS('sys inv movment rpt'!$M:$M,'sys inv movment rpt'!$L:$L,$M956,'sys inv movment rpt'!$N:$N,AJ$1)</f>
        <v>0</v>
      </c>
      <c r="AK956" s="86">
        <f>SUMIFS('sys inv movment rpt'!$M:$M,'sys inv movment rpt'!$L:$L,$M956,'sys inv movment rpt'!$N:$N,AK$1)</f>
        <v>0</v>
      </c>
      <c r="AL956" s="86">
        <f>SUMIFS('sys inv movment rpt'!$M:$M,'sys inv movment rpt'!$L:$L,$M956,'sys inv movment rpt'!$N:$N,AL$1)</f>
        <v>0</v>
      </c>
      <c r="AM956" s="86">
        <f>SUMIFS('sys inv movment rpt'!$M:$M,'sys inv movment rpt'!$L:$L,$M956,'sys inv movment rpt'!$N:$N,AM$1)</f>
        <v>0</v>
      </c>
      <c r="AN956" s="86">
        <f>SUMIFS('sys inv movment rpt'!$M:$M,'sys inv movment rpt'!$L:$L,$M956,'sys inv movment rpt'!$N:$N,AN$1)</f>
        <v>0</v>
      </c>
      <c r="AO956" s="86">
        <f>SUMIFS('sys inv movment rpt'!$M:$M,'sys inv movment rpt'!$L:$L,$M956,'sys inv movment rpt'!$N:$N,AO$1)</f>
        <v>0</v>
      </c>
      <c r="AP956" s="86">
        <f>SUMIFS('sys inv movment rpt'!$M:$M,'sys inv movment rpt'!$L:$L,$M956,'sys inv movment rpt'!$N:$N,AP$1)</f>
        <v>0</v>
      </c>
      <c r="AQ956" s="86">
        <f>SUMIFS('sys inv movment rpt'!$M:$M,'sys inv movment rpt'!$L:$L,$M956,'sys inv movment rpt'!$N:$N,AQ$1)</f>
        <v>0</v>
      </c>
      <c r="AR956" s="86">
        <f>SUMIFS('sys inv movment rpt'!$M:$M,'sys inv movment rpt'!$L:$L,$M956,'sys inv movment rpt'!$N:$N,AR$1)</f>
        <v>0</v>
      </c>
      <c r="AS956" s="86">
        <f>SUMIFS('sys inv movment rpt'!$M:$M,'sys inv movment rpt'!$L:$L,$M956,'sys inv movment rpt'!$N:$N,AS$1)</f>
        <v>0</v>
      </c>
      <c r="AT956" s="86">
        <f>SUMIFS('sys inv movment rpt'!$M:$M,'sys inv movment rpt'!$L:$L,$M956,'sys inv movment rpt'!$N:$N,AT$1)</f>
        <v>0</v>
      </c>
      <c r="AU956" s="86">
        <f>SUMIFS('sys inv movment rpt'!$M:$M,'sys inv movment rpt'!$L:$L,$M956,'sys inv movment rpt'!$N:$N,AU$1)</f>
        <v>0</v>
      </c>
      <c r="AV956" s="86">
        <f>SUMIFS('sys inv movment rpt'!$M:$M,'sys inv movment rpt'!$L:$L,$M956,'sys inv movment rpt'!$N:$N,AV$1)</f>
        <v>0</v>
      </c>
      <c r="AW956" s="87" t="str">
        <f>IFERROR(VLOOKUP(A956,'sys-backorder details'!E:U,17,0),"-")</f>
        <v>-</v>
      </c>
      <c r="AX956" s="87" t="str">
        <f>IF(K956&gt;1,VLOOKUP(A956,'settings-routing'!A:I,9,0),"")</f>
        <v/>
      </c>
    </row>
    <row r="957" ht="12.75" hidden="1" customHeight="1">
      <c r="A957" s="50" t="s">
        <v>2028</v>
      </c>
      <c r="B957" s="50" t="s">
        <v>2029</v>
      </c>
      <c r="C957" s="50">
        <f t="shared" si="2"/>
        <v>0</v>
      </c>
      <c r="D957" s="80">
        <f>SUMIF('Stocks 101-111'!$J:$J,'item dashboard'!A957,'Stocks 101-111'!K:K)</f>
        <v>0</v>
      </c>
      <c r="E957" s="80">
        <f>SUMIF('Stocks 101-111'!$J:$J,'item dashboard'!A957,'Stocks 101-111'!$L:$L)</f>
        <v>0</v>
      </c>
      <c r="F957" s="81">
        <f t="shared" si="3"/>
        <v>0</v>
      </c>
      <c r="G957" s="82">
        <f t="shared" si="4"/>
        <v>0</v>
      </c>
      <c r="H957" s="50">
        <f>SUMIFS('sys-backorder details'!$M:$M,'sys-backorder details'!$E:$E,'item dashboard'!A957,'sys-backorder details'!$V:$V,"")</f>
        <v>0</v>
      </c>
      <c r="I957" s="83">
        <f>SUMIF('settings-routing'!$I:$I,'item dashboard'!A957,'settings-routing'!$O:$O)</f>
        <v>0</v>
      </c>
      <c r="J957" s="50">
        <f>SUMIFS('sys-backorder details'!$M:$M,'sys-backorder details'!$E:$E,'item dashboard'!A957,'sys-backorder details'!$V:$V,"Call off")</f>
        <v>0</v>
      </c>
      <c r="K957" s="84">
        <f t="shared" si="5"/>
        <v>0</v>
      </c>
      <c r="L957" s="84">
        <f>SUMIF('Production Plan'!$E:$E,'item dashboard'!A957,'Production Plan'!$N:$N)</f>
        <v>0</v>
      </c>
      <c r="M957" s="85" t="str">
        <f t="shared" si="6"/>
        <v>B-MD2-W24SB-500ml White Sleeved Strawberry Bottle</v>
      </c>
      <c r="N957" s="86">
        <f>SUMIFS('sys inv movment rpt'!$M:$M,'sys inv movment rpt'!$L:$L,$M957,'sys inv movment rpt'!$N:$N,N$1)</f>
        <v>0</v>
      </c>
      <c r="O957" s="86">
        <f>SUMIFS('sys inv movment rpt'!$M:$M,'sys inv movment rpt'!$L:$L,$M957,'sys inv movment rpt'!$N:$N,O$1)</f>
        <v>0</v>
      </c>
      <c r="P957" s="86">
        <f>SUMIFS('sys inv movment rpt'!$M:$M,'sys inv movment rpt'!$L:$L,$M957,'sys inv movment rpt'!$N:$N,P$1)</f>
        <v>0</v>
      </c>
      <c r="Q957" s="86">
        <f>SUMIFS('sys inv movment rpt'!$M:$M,'sys inv movment rpt'!$L:$L,$M957,'sys inv movment rpt'!$N:$N,Q$1)</f>
        <v>0</v>
      </c>
      <c r="R957" s="86">
        <f>SUMIFS('sys inv movment rpt'!$M:$M,'sys inv movment rpt'!$L:$L,$M957,'sys inv movment rpt'!$N:$N,R$1)</f>
        <v>0</v>
      </c>
      <c r="S957" s="86">
        <f>SUMIFS('sys inv movment rpt'!$M:$M,'sys inv movment rpt'!$L:$L,$M957,'sys inv movment rpt'!$N:$N,S$1)</f>
        <v>0</v>
      </c>
      <c r="T957" s="86">
        <f>SUMIFS('sys inv movment rpt'!$M:$M,'sys inv movment rpt'!$L:$L,$M957,'sys inv movment rpt'!$N:$N,T$1)</f>
        <v>0</v>
      </c>
      <c r="U957" s="86">
        <f>SUMIFS('sys inv movment rpt'!$M:$M,'sys inv movment rpt'!$L:$L,$M957,'sys inv movment rpt'!$N:$N,U$1)</f>
        <v>0</v>
      </c>
      <c r="V957" s="86">
        <f>SUMIFS('sys inv movment rpt'!$M:$M,'sys inv movment rpt'!$L:$L,$M957,'sys inv movment rpt'!$N:$N,V$1)</f>
        <v>0</v>
      </c>
      <c r="W957" s="86">
        <f>SUMIFS('sys inv movment rpt'!$M:$M,'sys inv movment rpt'!$L:$L,$M957,'sys inv movment rpt'!$N:$N,W$1)</f>
        <v>0</v>
      </c>
      <c r="X957" s="86">
        <f>SUMIFS('sys inv movment rpt'!$M:$M,'sys inv movment rpt'!$L:$L,$M957,'sys inv movment rpt'!$N:$N,X$1)</f>
        <v>0</v>
      </c>
      <c r="Y957" s="86">
        <f>SUMIFS('sys inv movment rpt'!$M:$M,'sys inv movment rpt'!$L:$L,$M957,'sys inv movment rpt'!$N:$N,Y$1)</f>
        <v>0</v>
      </c>
      <c r="Z957" s="86">
        <f>SUMIFS('sys inv movment rpt'!$M:$M,'sys inv movment rpt'!$L:$L,$M957,'sys inv movment rpt'!$N:$N,Z$1)</f>
        <v>0</v>
      </c>
      <c r="AA957" s="86">
        <f>SUMIFS('sys inv movment rpt'!$M:$M,'sys inv movment rpt'!$L:$L,$M957,'sys inv movment rpt'!$N:$N,AA$1)</f>
        <v>0</v>
      </c>
      <c r="AB957" s="86">
        <f>SUMIFS('sys inv movment rpt'!$M:$M,'sys inv movment rpt'!$L:$L,$M957,'sys inv movment rpt'!$N:$N,AB$1)</f>
        <v>0</v>
      </c>
      <c r="AC957" s="86">
        <f>SUMIFS('sys inv movment rpt'!$M:$M,'sys inv movment rpt'!$L:$L,$M957,'sys inv movment rpt'!$N:$N,AC$1)</f>
        <v>0</v>
      </c>
      <c r="AD957" s="86">
        <f>SUMIFS('sys inv movment rpt'!$M:$M,'sys inv movment rpt'!$L:$L,$M957,'sys inv movment rpt'!$N:$N,AD$1)</f>
        <v>0</v>
      </c>
      <c r="AE957" s="86">
        <f>SUMIFS('sys inv movment rpt'!$M:$M,'sys inv movment rpt'!$L:$L,$M957,'sys inv movment rpt'!$N:$N,AE$1)</f>
        <v>0</v>
      </c>
      <c r="AF957" s="86">
        <f>SUMIFS('sys inv movment rpt'!$M:$M,'sys inv movment rpt'!$L:$L,$M957,'sys inv movment rpt'!$N:$N,AF$1)</f>
        <v>0</v>
      </c>
      <c r="AG957" s="86">
        <f>SUMIFS('sys inv movment rpt'!$M:$M,'sys inv movment rpt'!$L:$L,$M957,'sys inv movment rpt'!$N:$N,AG$1)</f>
        <v>0</v>
      </c>
      <c r="AH957" s="86">
        <f>SUMIFS('sys inv movment rpt'!$M:$M,'sys inv movment rpt'!$L:$L,$M957,'sys inv movment rpt'!$N:$N,AH$1)</f>
        <v>0</v>
      </c>
      <c r="AI957" s="86">
        <f>SUMIFS('sys inv movment rpt'!$M:$M,'sys inv movment rpt'!$L:$L,$M957,'sys inv movment rpt'!$N:$N,AI$1)</f>
        <v>0</v>
      </c>
      <c r="AJ957" s="86">
        <f>SUMIFS('sys inv movment rpt'!$M:$M,'sys inv movment rpt'!$L:$L,$M957,'sys inv movment rpt'!$N:$N,AJ$1)</f>
        <v>0</v>
      </c>
      <c r="AK957" s="86">
        <f>SUMIFS('sys inv movment rpt'!$M:$M,'sys inv movment rpt'!$L:$L,$M957,'sys inv movment rpt'!$N:$N,AK$1)</f>
        <v>0</v>
      </c>
      <c r="AL957" s="86">
        <f>SUMIFS('sys inv movment rpt'!$M:$M,'sys inv movment rpt'!$L:$L,$M957,'sys inv movment rpt'!$N:$N,AL$1)</f>
        <v>0</v>
      </c>
      <c r="AM957" s="86">
        <f>SUMIFS('sys inv movment rpt'!$M:$M,'sys inv movment rpt'!$L:$L,$M957,'sys inv movment rpt'!$N:$N,AM$1)</f>
        <v>0</v>
      </c>
      <c r="AN957" s="86">
        <f>SUMIFS('sys inv movment rpt'!$M:$M,'sys inv movment rpt'!$L:$L,$M957,'sys inv movment rpt'!$N:$N,AN$1)</f>
        <v>0</v>
      </c>
      <c r="AO957" s="86">
        <f>SUMIFS('sys inv movment rpt'!$M:$M,'sys inv movment rpt'!$L:$L,$M957,'sys inv movment rpt'!$N:$N,AO$1)</f>
        <v>0</v>
      </c>
      <c r="AP957" s="86">
        <f>SUMIFS('sys inv movment rpt'!$M:$M,'sys inv movment rpt'!$L:$L,$M957,'sys inv movment rpt'!$N:$N,AP$1)</f>
        <v>0</v>
      </c>
      <c r="AQ957" s="86">
        <f>SUMIFS('sys inv movment rpt'!$M:$M,'sys inv movment rpt'!$L:$L,$M957,'sys inv movment rpt'!$N:$N,AQ$1)</f>
        <v>0</v>
      </c>
      <c r="AR957" s="86">
        <f>SUMIFS('sys inv movment rpt'!$M:$M,'sys inv movment rpt'!$L:$L,$M957,'sys inv movment rpt'!$N:$N,AR$1)</f>
        <v>0</v>
      </c>
      <c r="AS957" s="86">
        <f>SUMIFS('sys inv movment rpt'!$M:$M,'sys inv movment rpt'!$L:$L,$M957,'sys inv movment rpt'!$N:$N,AS$1)</f>
        <v>0</v>
      </c>
      <c r="AT957" s="86">
        <f>SUMIFS('sys inv movment rpt'!$M:$M,'sys inv movment rpt'!$L:$L,$M957,'sys inv movment rpt'!$N:$N,AT$1)</f>
        <v>0</v>
      </c>
      <c r="AU957" s="86">
        <f>SUMIFS('sys inv movment rpt'!$M:$M,'sys inv movment rpt'!$L:$L,$M957,'sys inv movment rpt'!$N:$N,AU$1)</f>
        <v>0</v>
      </c>
      <c r="AV957" s="86">
        <f>SUMIFS('sys inv movment rpt'!$M:$M,'sys inv movment rpt'!$L:$L,$M957,'sys inv movment rpt'!$N:$N,AV$1)</f>
        <v>0</v>
      </c>
      <c r="AW957" s="87" t="str">
        <f>IFERROR(VLOOKUP(A957,'sys-backorder details'!E:U,17,0),"-")</f>
        <v>-</v>
      </c>
      <c r="AX957" s="87" t="str">
        <f>IF(K957&gt;1,VLOOKUP(A957,'settings-routing'!A:I,9,0),"")</f>
        <v/>
      </c>
    </row>
    <row r="958" ht="12.75" hidden="1" customHeight="1">
      <c r="A958" s="50" t="s">
        <v>2030</v>
      </c>
      <c r="B958" s="50" t="s">
        <v>2031</v>
      </c>
      <c r="C958" s="50">
        <f t="shared" si="2"/>
        <v>0</v>
      </c>
      <c r="D958" s="80">
        <f>SUMIF('Stocks 101-111'!$J:$J,'item dashboard'!A958,'Stocks 101-111'!K:K)</f>
        <v>0</v>
      </c>
      <c r="E958" s="80">
        <f>SUMIF('Stocks 101-111'!$J:$J,'item dashboard'!A958,'Stocks 101-111'!$L:$L)</f>
        <v>0</v>
      </c>
      <c r="F958" s="81">
        <f t="shared" si="3"/>
        <v>0</v>
      </c>
      <c r="G958" s="82">
        <f t="shared" si="4"/>
        <v>0</v>
      </c>
      <c r="H958" s="50">
        <f>SUMIFS('sys-backorder details'!$M:$M,'sys-backorder details'!$E:$E,'item dashboard'!A958,'sys-backorder details'!$V:$V,"")</f>
        <v>0</v>
      </c>
      <c r="I958" s="83">
        <f>SUMIF('settings-routing'!$I:$I,'item dashboard'!A958,'settings-routing'!$O:$O)</f>
        <v>0</v>
      </c>
      <c r="J958" s="50">
        <f>SUMIFS('sys-backorder details'!$M:$M,'sys-backorder details'!$E:$E,'item dashboard'!A958,'sys-backorder details'!$V:$V,"Call off")</f>
        <v>0</v>
      </c>
      <c r="K958" s="84">
        <f t="shared" si="5"/>
        <v>0</v>
      </c>
      <c r="L958" s="84">
        <f>SUMIF('Production Plan'!$E:$E,'item dashboard'!A958,'Production Plan'!$N:$N)</f>
        <v>0</v>
      </c>
      <c r="M958" s="85" t="str">
        <f t="shared" si="6"/>
        <v>B-MD2-W24VA-500ml White Sleeved Vanilla Bottle</v>
      </c>
      <c r="N958" s="86">
        <f>SUMIFS('sys inv movment rpt'!$M:$M,'sys inv movment rpt'!$L:$L,$M958,'sys inv movment rpt'!$N:$N,N$1)</f>
        <v>0</v>
      </c>
      <c r="O958" s="86">
        <f>SUMIFS('sys inv movment rpt'!$M:$M,'sys inv movment rpt'!$L:$L,$M958,'sys inv movment rpt'!$N:$N,O$1)</f>
        <v>0</v>
      </c>
      <c r="P958" s="86">
        <f>SUMIFS('sys inv movment rpt'!$M:$M,'sys inv movment rpt'!$L:$L,$M958,'sys inv movment rpt'!$N:$N,P$1)</f>
        <v>0</v>
      </c>
      <c r="Q958" s="86">
        <f>SUMIFS('sys inv movment rpt'!$M:$M,'sys inv movment rpt'!$L:$L,$M958,'sys inv movment rpt'!$N:$N,Q$1)</f>
        <v>0</v>
      </c>
      <c r="R958" s="86">
        <f>SUMIFS('sys inv movment rpt'!$M:$M,'sys inv movment rpt'!$L:$L,$M958,'sys inv movment rpt'!$N:$N,R$1)</f>
        <v>0</v>
      </c>
      <c r="S958" s="86">
        <f>SUMIFS('sys inv movment rpt'!$M:$M,'sys inv movment rpt'!$L:$L,$M958,'sys inv movment rpt'!$N:$N,S$1)</f>
        <v>0</v>
      </c>
      <c r="T958" s="86">
        <f>SUMIFS('sys inv movment rpt'!$M:$M,'sys inv movment rpt'!$L:$L,$M958,'sys inv movment rpt'!$N:$N,T$1)</f>
        <v>0</v>
      </c>
      <c r="U958" s="86">
        <f>SUMIFS('sys inv movment rpt'!$M:$M,'sys inv movment rpt'!$L:$L,$M958,'sys inv movment rpt'!$N:$N,U$1)</f>
        <v>0</v>
      </c>
      <c r="V958" s="86">
        <f>SUMIFS('sys inv movment rpt'!$M:$M,'sys inv movment rpt'!$L:$L,$M958,'sys inv movment rpt'!$N:$N,V$1)</f>
        <v>0</v>
      </c>
      <c r="W958" s="86">
        <f>SUMIFS('sys inv movment rpt'!$M:$M,'sys inv movment rpt'!$L:$L,$M958,'sys inv movment rpt'!$N:$N,W$1)</f>
        <v>0</v>
      </c>
      <c r="X958" s="86">
        <f>SUMIFS('sys inv movment rpt'!$M:$M,'sys inv movment rpt'!$L:$L,$M958,'sys inv movment rpt'!$N:$N,X$1)</f>
        <v>0</v>
      </c>
      <c r="Y958" s="86">
        <f>SUMIFS('sys inv movment rpt'!$M:$M,'sys inv movment rpt'!$L:$L,$M958,'sys inv movment rpt'!$N:$N,Y$1)</f>
        <v>0</v>
      </c>
      <c r="Z958" s="86">
        <f>SUMIFS('sys inv movment rpt'!$M:$M,'sys inv movment rpt'!$L:$L,$M958,'sys inv movment rpt'!$N:$N,Z$1)</f>
        <v>0</v>
      </c>
      <c r="AA958" s="86">
        <f>SUMIFS('sys inv movment rpt'!$M:$M,'sys inv movment rpt'!$L:$L,$M958,'sys inv movment rpt'!$N:$N,AA$1)</f>
        <v>0</v>
      </c>
      <c r="AB958" s="86">
        <f>SUMIFS('sys inv movment rpt'!$M:$M,'sys inv movment rpt'!$L:$L,$M958,'sys inv movment rpt'!$N:$N,AB$1)</f>
        <v>0</v>
      </c>
      <c r="AC958" s="86">
        <f>SUMIFS('sys inv movment rpt'!$M:$M,'sys inv movment rpt'!$L:$L,$M958,'sys inv movment rpt'!$N:$N,AC$1)</f>
        <v>0</v>
      </c>
      <c r="AD958" s="86">
        <f>SUMIFS('sys inv movment rpt'!$M:$M,'sys inv movment rpt'!$L:$L,$M958,'sys inv movment rpt'!$N:$N,AD$1)</f>
        <v>0</v>
      </c>
      <c r="AE958" s="86">
        <f>SUMIFS('sys inv movment rpt'!$M:$M,'sys inv movment rpt'!$L:$L,$M958,'sys inv movment rpt'!$N:$N,AE$1)</f>
        <v>0</v>
      </c>
      <c r="AF958" s="86">
        <f>SUMIFS('sys inv movment rpt'!$M:$M,'sys inv movment rpt'!$L:$L,$M958,'sys inv movment rpt'!$N:$N,AF$1)</f>
        <v>0</v>
      </c>
      <c r="AG958" s="86">
        <f>SUMIFS('sys inv movment rpt'!$M:$M,'sys inv movment rpt'!$L:$L,$M958,'sys inv movment rpt'!$N:$N,AG$1)</f>
        <v>0</v>
      </c>
      <c r="AH958" s="86">
        <f>SUMIFS('sys inv movment rpt'!$M:$M,'sys inv movment rpt'!$L:$L,$M958,'sys inv movment rpt'!$N:$N,AH$1)</f>
        <v>0</v>
      </c>
      <c r="AI958" s="86">
        <f>SUMIFS('sys inv movment rpt'!$M:$M,'sys inv movment rpt'!$L:$L,$M958,'sys inv movment rpt'!$N:$N,AI$1)</f>
        <v>0</v>
      </c>
      <c r="AJ958" s="86">
        <f>SUMIFS('sys inv movment rpt'!$M:$M,'sys inv movment rpt'!$L:$L,$M958,'sys inv movment rpt'!$N:$N,AJ$1)</f>
        <v>0</v>
      </c>
      <c r="AK958" s="86">
        <f>SUMIFS('sys inv movment rpt'!$M:$M,'sys inv movment rpt'!$L:$L,$M958,'sys inv movment rpt'!$N:$N,AK$1)</f>
        <v>0</v>
      </c>
      <c r="AL958" s="86">
        <f>SUMIFS('sys inv movment rpt'!$M:$M,'sys inv movment rpt'!$L:$L,$M958,'sys inv movment rpt'!$N:$N,AL$1)</f>
        <v>0</v>
      </c>
      <c r="AM958" s="86">
        <f>SUMIFS('sys inv movment rpt'!$M:$M,'sys inv movment rpt'!$L:$L,$M958,'sys inv movment rpt'!$N:$N,AM$1)</f>
        <v>0</v>
      </c>
      <c r="AN958" s="86">
        <f>SUMIFS('sys inv movment rpt'!$M:$M,'sys inv movment rpt'!$L:$L,$M958,'sys inv movment rpt'!$N:$N,AN$1)</f>
        <v>0</v>
      </c>
      <c r="AO958" s="86">
        <f>SUMIFS('sys inv movment rpt'!$M:$M,'sys inv movment rpt'!$L:$L,$M958,'sys inv movment rpt'!$N:$N,AO$1)</f>
        <v>0</v>
      </c>
      <c r="AP958" s="86">
        <f>SUMIFS('sys inv movment rpt'!$M:$M,'sys inv movment rpt'!$L:$L,$M958,'sys inv movment rpt'!$N:$N,AP$1)</f>
        <v>0</v>
      </c>
      <c r="AQ958" s="86">
        <f>SUMIFS('sys inv movment rpt'!$M:$M,'sys inv movment rpt'!$L:$L,$M958,'sys inv movment rpt'!$N:$N,AQ$1)</f>
        <v>0</v>
      </c>
      <c r="AR958" s="86">
        <f>SUMIFS('sys inv movment rpt'!$M:$M,'sys inv movment rpt'!$L:$L,$M958,'sys inv movment rpt'!$N:$N,AR$1)</f>
        <v>0</v>
      </c>
      <c r="AS958" s="86">
        <f>SUMIFS('sys inv movment rpt'!$M:$M,'sys inv movment rpt'!$L:$L,$M958,'sys inv movment rpt'!$N:$N,AS$1)</f>
        <v>0</v>
      </c>
      <c r="AT958" s="86">
        <f>SUMIFS('sys inv movment rpt'!$M:$M,'sys inv movment rpt'!$L:$L,$M958,'sys inv movment rpt'!$N:$N,AT$1)</f>
        <v>0</v>
      </c>
      <c r="AU958" s="86">
        <f>SUMIFS('sys inv movment rpt'!$M:$M,'sys inv movment rpt'!$L:$L,$M958,'sys inv movment rpt'!$N:$N,AU$1)</f>
        <v>0</v>
      </c>
      <c r="AV958" s="86">
        <f>SUMIFS('sys inv movment rpt'!$M:$M,'sys inv movment rpt'!$L:$L,$M958,'sys inv movment rpt'!$N:$N,AV$1)</f>
        <v>0</v>
      </c>
      <c r="AW958" s="87" t="str">
        <f>IFERROR(VLOOKUP(A958,'sys-backorder details'!E:U,17,0),"-")</f>
        <v>-</v>
      </c>
      <c r="AX958" s="87" t="str">
        <f>IF(K958&gt;1,VLOOKUP(A958,'settings-routing'!A:I,9,0),"")</f>
        <v/>
      </c>
    </row>
    <row r="959" ht="12.75" hidden="1" customHeight="1">
      <c r="A959" s="50" t="s">
        <v>2032</v>
      </c>
      <c r="B959" s="50" t="s">
        <v>2033</v>
      </c>
      <c r="C959" s="50">
        <f t="shared" si="2"/>
        <v>45255</v>
      </c>
      <c r="D959" s="80">
        <f>SUMIF('Stocks 101-111'!$J:$J,'item dashboard'!A959,'Stocks 101-111'!K:K)</f>
        <v>45255</v>
      </c>
      <c r="E959" s="80">
        <f>SUMIF('Stocks 101-111'!$J:$J,'item dashboard'!A959,'Stocks 101-111'!$L:$L)</f>
        <v>0</v>
      </c>
      <c r="F959" s="81">
        <f t="shared" si="3"/>
        <v>0</v>
      </c>
      <c r="G959" s="82">
        <f t="shared" si="4"/>
        <v>0.05714285714</v>
      </c>
      <c r="H959" s="50">
        <f>SUMIFS('sys-backorder details'!$M:$M,'sys-backorder details'!$E:$E,'item dashboard'!A959,'sys-backorder details'!$V:$V,"")</f>
        <v>0</v>
      </c>
      <c r="I959" s="83">
        <f>SUMIF('settings-routing'!$I:$I,'item dashboard'!A959,'settings-routing'!$O:$O)</f>
        <v>0</v>
      </c>
      <c r="J959" s="50">
        <f>SUMIFS('sys-backorder details'!$M:$M,'sys-backorder details'!$E:$E,'item dashboard'!A959,'sys-backorder details'!$V:$V,"Call off")</f>
        <v>44750</v>
      </c>
      <c r="K959" s="84">
        <f t="shared" si="5"/>
        <v>-45255</v>
      </c>
      <c r="L959" s="84">
        <f>SUMIF('Production Plan'!$E:$E,'item dashboard'!A959,'Production Plan'!$N:$N)</f>
        <v>0</v>
      </c>
      <c r="M959" s="85" t="str">
        <f t="shared" si="6"/>
        <v>B-MM200-N24-200 gm Natural Match Master Jar</v>
      </c>
      <c r="N959" s="86">
        <f>SUMIFS('sys inv movment rpt'!$M:$M,'sys inv movment rpt'!$L:$L,$M959,'sys inv movment rpt'!$N:$N,N$1)</f>
        <v>0</v>
      </c>
      <c r="O959" s="86">
        <f>SUMIFS('sys inv movment rpt'!$M:$M,'sys inv movment rpt'!$L:$L,$M959,'sys inv movment rpt'!$N:$N,O$1)</f>
        <v>0</v>
      </c>
      <c r="P959" s="86">
        <f>SUMIFS('sys inv movment rpt'!$M:$M,'sys inv movment rpt'!$L:$L,$M959,'sys inv movment rpt'!$N:$N,P$1)</f>
        <v>0</v>
      </c>
      <c r="Q959" s="86">
        <f>SUMIFS('sys inv movment rpt'!$M:$M,'sys inv movment rpt'!$L:$L,$M959,'sys inv movment rpt'!$N:$N,Q$1)</f>
        <v>0</v>
      </c>
      <c r="R959" s="86">
        <f>SUMIFS('sys inv movment rpt'!$M:$M,'sys inv movment rpt'!$L:$L,$M959,'sys inv movment rpt'!$N:$N,R$1)</f>
        <v>0</v>
      </c>
      <c r="S959" s="86">
        <f>SUMIFS('sys inv movment rpt'!$M:$M,'sys inv movment rpt'!$L:$L,$M959,'sys inv movment rpt'!$N:$N,S$1)</f>
        <v>0</v>
      </c>
      <c r="T959" s="86">
        <f>SUMIFS('sys inv movment rpt'!$M:$M,'sys inv movment rpt'!$L:$L,$M959,'sys inv movment rpt'!$N:$N,T$1)</f>
        <v>0</v>
      </c>
      <c r="U959" s="86">
        <f>SUMIFS('sys inv movment rpt'!$M:$M,'sys inv movment rpt'!$L:$L,$M959,'sys inv movment rpt'!$N:$N,U$1)</f>
        <v>0</v>
      </c>
      <c r="V959" s="86">
        <f>SUMIFS('sys inv movment rpt'!$M:$M,'sys inv movment rpt'!$L:$L,$M959,'sys inv movment rpt'!$N:$N,V$1)</f>
        <v>0</v>
      </c>
      <c r="W959" s="86">
        <f>SUMIFS('sys inv movment rpt'!$M:$M,'sys inv movment rpt'!$L:$L,$M959,'sys inv movment rpt'!$N:$N,W$1)</f>
        <v>0</v>
      </c>
      <c r="X959" s="86">
        <f>SUMIFS('sys inv movment rpt'!$M:$M,'sys inv movment rpt'!$L:$L,$M959,'sys inv movment rpt'!$N:$N,X$1)</f>
        <v>0</v>
      </c>
      <c r="Y959" s="86">
        <f>SUMIFS('sys inv movment rpt'!$M:$M,'sys inv movment rpt'!$L:$L,$M959,'sys inv movment rpt'!$N:$N,Y$1)</f>
        <v>0</v>
      </c>
      <c r="Z959" s="86">
        <f>SUMIFS('sys inv movment rpt'!$M:$M,'sys inv movment rpt'!$L:$L,$M959,'sys inv movment rpt'!$N:$N,Z$1)</f>
        <v>0</v>
      </c>
      <c r="AA959" s="86">
        <f>SUMIFS('sys inv movment rpt'!$M:$M,'sys inv movment rpt'!$L:$L,$M959,'sys inv movment rpt'!$N:$N,AA$1)</f>
        <v>0</v>
      </c>
      <c r="AB959" s="86">
        <f>SUMIFS('sys inv movment rpt'!$M:$M,'sys inv movment rpt'!$L:$L,$M959,'sys inv movment rpt'!$N:$N,AB$1)</f>
        <v>0</v>
      </c>
      <c r="AC959" s="86">
        <f>SUMIFS('sys inv movment rpt'!$M:$M,'sys inv movment rpt'!$L:$L,$M959,'sys inv movment rpt'!$N:$N,AC$1)</f>
        <v>0</v>
      </c>
      <c r="AD959" s="86">
        <f>SUMIFS('sys inv movment rpt'!$M:$M,'sys inv movment rpt'!$L:$L,$M959,'sys inv movment rpt'!$N:$N,AD$1)</f>
        <v>0</v>
      </c>
      <c r="AE959" s="86">
        <f>SUMIFS('sys inv movment rpt'!$M:$M,'sys inv movment rpt'!$L:$L,$M959,'sys inv movment rpt'!$N:$N,AE$1)</f>
        <v>7665</v>
      </c>
      <c r="AF959" s="86">
        <f>SUMIFS('sys inv movment rpt'!$M:$M,'sys inv movment rpt'!$L:$L,$M959,'sys inv movment rpt'!$N:$N,AF$1)</f>
        <v>0</v>
      </c>
      <c r="AG959" s="86">
        <f>SUMIFS('sys inv movment rpt'!$M:$M,'sys inv movment rpt'!$L:$L,$M959,'sys inv movment rpt'!$N:$N,AG$1)</f>
        <v>0</v>
      </c>
      <c r="AH959" s="86">
        <f>SUMIFS('sys inv movment rpt'!$M:$M,'sys inv movment rpt'!$L:$L,$M959,'sys inv movment rpt'!$N:$N,AH$1)</f>
        <v>0</v>
      </c>
      <c r="AI959" s="86">
        <f>SUMIFS('sys inv movment rpt'!$M:$M,'sys inv movment rpt'!$L:$L,$M959,'sys inv movment rpt'!$N:$N,AI$1)</f>
        <v>4410</v>
      </c>
      <c r="AJ959" s="86">
        <f>SUMIFS('sys inv movment rpt'!$M:$M,'sys inv movment rpt'!$L:$L,$M959,'sys inv movment rpt'!$N:$N,AJ$1)</f>
        <v>0</v>
      </c>
      <c r="AK959" s="86">
        <f>SUMIFS('sys inv movment rpt'!$M:$M,'sys inv movment rpt'!$L:$L,$M959,'sys inv movment rpt'!$N:$N,AK$1)</f>
        <v>0</v>
      </c>
      <c r="AL959" s="86">
        <f>SUMIFS('sys inv movment rpt'!$M:$M,'sys inv movment rpt'!$L:$L,$M959,'sys inv movment rpt'!$N:$N,AL$1)</f>
        <v>0</v>
      </c>
      <c r="AM959" s="86">
        <f>SUMIFS('sys inv movment rpt'!$M:$M,'sys inv movment rpt'!$L:$L,$M959,'sys inv movment rpt'!$N:$N,AM$1)</f>
        <v>0</v>
      </c>
      <c r="AN959" s="86">
        <f>SUMIFS('sys inv movment rpt'!$M:$M,'sys inv movment rpt'!$L:$L,$M959,'sys inv movment rpt'!$N:$N,AN$1)</f>
        <v>0</v>
      </c>
      <c r="AO959" s="86">
        <f>SUMIFS('sys inv movment rpt'!$M:$M,'sys inv movment rpt'!$L:$L,$M959,'sys inv movment rpt'!$N:$N,AO$1)</f>
        <v>0</v>
      </c>
      <c r="AP959" s="86">
        <f>SUMIFS('sys inv movment rpt'!$M:$M,'sys inv movment rpt'!$L:$L,$M959,'sys inv movment rpt'!$N:$N,AP$1)</f>
        <v>0</v>
      </c>
      <c r="AQ959" s="86">
        <f>SUMIFS('sys inv movment rpt'!$M:$M,'sys inv movment rpt'!$L:$L,$M959,'sys inv movment rpt'!$N:$N,AQ$1)</f>
        <v>0</v>
      </c>
      <c r="AR959" s="86">
        <f>SUMIFS('sys inv movment rpt'!$M:$M,'sys inv movment rpt'!$L:$L,$M959,'sys inv movment rpt'!$N:$N,AR$1)</f>
        <v>0</v>
      </c>
      <c r="AS959" s="86">
        <f>SUMIFS('sys inv movment rpt'!$M:$M,'sys inv movment rpt'!$L:$L,$M959,'sys inv movment rpt'!$N:$N,AS$1)</f>
        <v>0</v>
      </c>
      <c r="AT959" s="86">
        <f>SUMIFS('sys inv movment rpt'!$M:$M,'sys inv movment rpt'!$L:$L,$M959,'sys inv movment rpt'!$N:$N,AT$1)</f>
        <v>0</v>
      </c>
      <c r="AU959" s="86">
        <f>SUMIFS('sys inv movment rpt'!$M:$M,'sys inv movment rpt'!$L:$L,$M959,'sys inv movment rpt'!$N:$N,AU$1)</f>
        <v>0</v>
      </c>
      <c r="AV959" s="86">
        <f>SUMIFS('sys inv movment rpt'!$M:$M,'sys inv movment rpt'!$L:$L,$M959,'sys inv movment rpt'!$N:$N,AV$1)</f>
        <v>0</v>
      </c>
      <c r="AW959" s="87" t="str">
        <f>IFERROR(VLOOKUP(A959,'sys-backorder details'!E:U,17,0),"-")</f>
        <v>30 Days</v>
      </c>
      <c r="AX959" s="87" t="str">
        <f>IF(K959&gt;1,VLOOKUP(A959,'settings-routing'!A:I,9,0),"")</f>
        <v/>
      </c>
    </row>
    <row r="960" ht="12.75" hidden="1" customHeight="1">
      <c r="A960" s="50" t="s">
        <v>2034</v>
      </c>
      <c r="B960" s="50" t="s">
        <v>2035</v>
      </c>
      <c r="C960" s="50">
        <f t="shared" si="2"/>
        <v>20200</v>
      </c>
      <c r="D960" s="80">
        <f>SUMIF('Stocks 101-111'!$J:$J,'item dashboard'!A960,'Stocks 101-111'!K:K)</f>
        <v>20200</v>
      </c>
      <c r="E960" s="80">
        <f>SUMIF('Stocks 101-111'!$J:$J,'item dashboard'!A960,'Stocks 101-111'!$L:$L)</f>
        <v>0</v>
      </c>
      <c r="F960" s="81">
        <f t="shared" si="3"/>
        <v>0</v>
      </c>
      <c r="G960" s="82">
        <f t="shared" si="4"/>
        <v>0.05714285714</v>
      </c>
      <c r="H960" s="50">
        <f>SUMIFS('sys-backorder details'!$M:$M,'sys-backorder details'!$E:$E,'item dashboard'!A960,'sys-backorder details'!$V:$V,"")</f>
        <v>0</v>
      </c>
      <c r="I960" s="83">
        <f>SUMIF('settings-routing'!$I:$I,'item dashboard'!A960,'settings-routing'!$O:$O)</f>
        <v>0</v>
      </c>
      <c r="J960" s="50">
        <f>SUMIFS('sys-backorder details'!$M:$M,'sys-backorder details'!$E:$E,'item dashboard'!A960,'sys-backorder details'!$V:$V,"Call off")</f>
        <v>19500</v>
      </c>
      <c r="K960" s="84">
        <f t="shared" si="5"/>
        <v>-20200</v>
      </c>
      <c r="L960" s="84">
        <f>SUMIF('Production Plan'!$E:$E,'item dashboard'!A960,'Production Plan'!$N:$N)</f>
        <v>0</v>
      </c>
      <c r="M960" s="85" t="str">
        <f t="shared" si="6"/>
        <v>B-MM500-N51-500 gm Natural P.P Jar</v>
      </c>
      <c r="N960" s="86">
        <f>SUMIFS('sys inv movment rpt'!$M:$M,'sys inv movment rpt'!$L:$L,$M960,'sys inv movment rpt'!$N:$N,N$1)</f>
        <v>0</v>
      </c>
      <c r="O960" s="86">
        <f>SUMIFS('sys inv movment rpt'!$M:$M,'sys inv movment rpt'!$L:$L,$M960,'sys inv movment rpt'!$N:$N,O$1)</f>
        <v>0</v>
      </c>
      <c r="P960" s="86">
        <f>SUMIFS('sys inv movment rpt'!$M:$M,'sys inv movment rpt'!$L:$L,$M960,'sys inv movment rpt'!$N:$N,P$1)</f>
        <v>0</v>
      </c>
      <c r="Q960" s="86">
        <f>SUMIFS('sys inv movment rpt'!$M:$M,'sys inv movment rpt'!$L:$L,$M960,'sys inv movment rpt'!$N:$N,Q$1)</f>
        <v>0</v>
      </c>
      <c r="R960" s="86">
        <f>SUMIFS('sys inv movment rpt'!$M:$M,'sys inv movment rpt'!$L:$L,$M960,'sys inv movment rpt'!$N:$N,R$1)</f>
        <v>0</v>
      </c>
      <c r="S960" s="86">
        <f>SUMIFS('sys inv movment rpt'!$M:$M,'sys inv movment rpt'!$L:$L,$M960,'sys inv movment rpt'!$N:$N,S$1)</f>
        <v>0</v>
      </c>
      <c r="T960" s="86">
        <f>SUMIFS('sys inv movment rpt'!$M:$M,'sys inv movment rpt'!$L:$L,$M960,'sys inv movment rpt'!$N:$N,T$1)</f>
        <v>0</v>
      </c>
      <c r="U960" s="86">
        <f>SUMIFS('sys inv movment rpt'!$M:$M,'sys inv movment rpt'!$L:$L,$M960,'sys inv movment rpt'!$N:$N,U$1)</f>
        <v>0</v>
      </c>
      <c r="V960" s="86">
        <f>SUMIFS('sys inv movment rpt'!$M:$M,'sys inv movment rpt'!$L:$L,$M960,'sys inv movment rpt'!$N:$N,V$1)</f>
        <v>0</v>
      </c>
      <c r="W960" s="86">
        <f>SUMIFS('sys inv movment rpt'!$M:$M,'sys inv movment rpt'!$L:$L,$M960,'sys inv movment rpt'!$N:$N,W$1)</f>
        <v>0</v>
      </c>
      <c r="X960" s="86">
        <f>SUMIFS('sys inv movment rpt'!$M:$M,'sys inv movment rpt'!$L:$L,$M960,'sys inv movment rpt'!$N:$N,X$1)</f>
        <v>0</v>
      </c>
      <c r="Y960" s="86">
        <f>SUMIFS('sys inv movment rpt'!$M:$M,'sys inv movment rpt'!$L:$L,$M960,'sys inv movment rpt'!$N:$N,Y$1)</f>
        <v>0</v>
      </c>
      <c r="Z960" s="86">
        <f>SUMIFS('sys inv movment rpt'!$M:$M,'sys inv movment rpt'!$L:$L,$M960,'sys inv movment rpt'!$N:$N,Z$1)</f>
        <v>0</v>
      </c>
      <c r="AA960" s="86">
        <f>SUMIFS('sys inv movment rpt'!$M:$M,'sys inv movment rpt'!$L:$L,$M960,'sys inv movment rpt'!$N:$N,AA$1)</f>
        <v>0</v>
      </c>
      <c r="AB960" s="86">
        <f>SUMIFS('sys inv movment rpt'!$M:$M,'sys inv movment rpt'!$L:$L,$M960,'sys inv movment rpt'!$N:$N,AB$1)</f>
        <v>0</v>
      </c>
      <c r="AC960" s="86">
        <f>SUMIFS('sys inv movment rpt'!$M:$M,'sys inv movment rpt'!$L:$L,$M960,'sys inv movment rpt'!$N:$N,AC$1)</f>
        <v>0</v>
      </c>
      <c r="AD960" s="86">
        <f>SUMIFS('sys inv movment rpt'!$M:$M,'sys inv movment rpt'!$L:$L,$M960,'sys inv movment rpt'!$N:$N,AD$1)</f>
        <v>0</v>
      </c>
      <c r="AE960" s="86">
        <f>SUMIFS('sys inv movment rpt'!$M:$M,'sys inv movment rpt'!$L:$L,$M960,'sys inv movment rpt'!$N:$N,AE$1)</f>
        <v>0</v>
      </c>
      <c r="AF960" s="86">
        <f>SUMIFS('sys inv movment rpt'!$M:$M,'sys inv movment rpt'!$L:$L,$M960,'sys inv movment rpt'!$N:$N,AF$1)</f>
        <v>0</v>
      </c>
      <c r="AG960" s="86">
        <f>SUMIFS('sys inv movment rpt'!$M:$M,'sys inv movment rpt'!$L:$L,$M960,'sys inv movment rpt'!$N:$N,AG$1)</f>
        <v>0</v>
      </c>
      <c r="AH960" s="86">
        <f>SUMIFS('sys inv movment rpt'!$M:$M,'sys inv movment rpt'!$L:$L,$M960,'sys inv movment rpt'!$N:$N,AH$1)</f>
        <v>0</v>
      </c>
      <c r="AI960" s="86">
        <f>SUMIFS('sys inv movment rpt'!$M:$M,'sys inv movment rpt'!$L:$L,$M960,'sys inv movment rpt'!$N:$N,AI$1)</f>
        <v>8100</v>
      </c>
      <c r="AJ960" s="86">
        <f>SUMIFS('sys inv movment rpt'!$M:$M,'sys inv movment rpt'!$L:$L,$M960,'sys inv movment rpt'!$N:$N,AJ$1)</f>
        <v>0</v>
      </c>
      <c r="AK960" s="86">
        <f>SUMIFS('sys inv movment rpt'!$M:$M,'sys inv movment rpt'!$L:$L,$M960,'sys inv movment rpt'!$N:$N,AK$1)</f>
        <v>0</v>
      </c>
      <c r="AL960" s="86">
        <f>SUMIFS('sys inv movment rpt'!$M:$M,'sys inv movment rpt'!$L:$L,$M960,'sys inv movment rpt'!$N:$N,AL$1)</f>
        <v>0</v>
      </c>
      <c r="AM960" s="86">
        <f>SUMIFS('sys inv movment rpt'!$M:$M,'sys inv movment rpt'!$L:$L,$M960,'sys inv movment rpt'!$N:$N,AM$1)</f>
        <v>0</v>
      </c>
      <c r="AN960" s="86">
        <f>SUMIFS('sys inv movment rpt'!$M:$M,'sys inv movment rpt'!$L:$L,$M960,'sys inv movment rpt'!$N:$N,AN$1)</f>
        <v>0</v>
      </c>
      <c r="AO960" s="86">
        <f>SUMIFS('sys inv movment rpt'!$M:$M,'sys inv movment rpt'!$L:$L,$M960,'sys inv movment rpt'!$N:$N,AO$1)</f>
        <v>0</v>
      </c>
      <c r="AP960" s="86">
        <f>SUMIFS('sys inv movment rpt'!$M:$M,'sys inv movment rpt'!$L:$L,$M960,'sys inv movment rpt'!$N:$N,AP$1)</f>
        <v>0</v>
      </c>
      <c r="AQ960" s="86">
        <f>SUMIFS('sys inv movment rpt'!$M:$M,'sys inv movment rpt'!$L:$L,$M960,'sys inv movment rpt'!$N:$N,AQ$1)</f>
        <v>0</v>
      </c>
      <c r="AR960" s="86">
        <f>SUMIFS('sys inv movment rpt'!$M:$M,'sys inv movment rpt'!$L:$L,$M960,'sys inv movment rpt'!$N:$N,AR$1)</f>
        <v>5625</v>
      </c>
      <c r="AS960" s="86">
        <f>SUMIFS('sys inv movment rpt'!$M:$M,'sys inv movment rpt'!$L:$L,$M960,'sys inv movment rpt'!$N:$N,AS$1)</f>
        <v>0</v>
      </c>
      <c r="AT960" s="86">
        <f>SUMIFS('sys inv movment rpt'!$M:$M,'sys inv movment rpt'!$L:$L,$M960,'sys inv movment rpt'!$N:$N,AT$1)</f>
        <v>0</v>
      </c>
      <c r="AU960" s="86">
        <f>SUMIFS('sys inv movment rpt'!$M:$M,'sys inv movment rpt'!$L:$L,$M960,'sys inv movment rpt'!$N:$N,AU$1)</f>
        <v>0</v>
      </c>
      <c r="AV960" s="86">
        <f>SUMIFS('sys inv movment rpt'!$M:$M,'sys inv movment rpt'!$L:$L,$M960,'sys inv movment rpt'!$N:$N,AV$1)</f>
        <v>0</v>
      </c>
      <c r="AW960" s="87" t="str">
        <f>IFERROR(VLOOKUP(A960,'sys-backorder details'!E:U,17,0),"-")</f>
        <v>30 Days</v>
      </c>
      <c r="AX960" s="87" t="str">
        <f>IF(K960&gt;1,VLOOKUP(A960,'settings-routing'!A:I,9,0),"")</f>
        <v/>
      </c>
    </row>
    <row r="961" ht="12.75" hidden="1" customHeight="1">
      <c r="A961" s="28" t="s">
        <v>2036</v>
      </c>
      <c r="B961" s="28" t="s">
        <v>2037</v>
      </c>
      <c r="C961" s="50">
        <f t="shared" si="2"/>
        <v>0</v>
      </c>
      <c r="D961" s="80">
        <f>SUMIF('Stocks 101-111'!$J:$J,'item dashboard'!A961,'Stocks 101-111'!K:K)</f>
        <v>0</v>
      </c>
      <c r="E961" s="80">
        <f>SUMIF('Stocks 101-111'!$J:$J,'item dashboard'!A961,'Stocks 101-111'!$L:$L)</f>
        <v>0</v>
      </c>
      <c r="F961" s="81">
        <f t="shared" si="3"/>
        <v>0</v>
      </c>
      <c r="G961" s="82">
        <f t="shared" si="4"/>
        <v>0</v>
      </c>
      <c r="H961" s="50">
        <f>SUMIFS('sys-backorder details'!$M:$M,'sys-backorder details'!$E:$E,'item dashboard'!A961,'sys-backorder details'!$V:$V,"")</f>
        <v>0</v>
      </c>
      <c r="I961" s="83">
        <f>SUMIF('settings-routing'!$I:$I,'item dashboard'!A961,'settings-routing'!$O:$O)</f>
        <v>0</v>
      </c>
      <c r="J961" s="50">
        <f>SUMIFS('sys-backorder details'!$M:$M,'sys-backorder details'!$E:$E,'item dashboard'!A961,'sys-backorder details'!$V:$V,"Call off")</f>
        <v>0</v>
      </c>
      <c r="K961" s="84">
        <f t="shared" si="5"/>
        <v>0</v>
      </c>
      <c r="L961" s="84">
        <f>SUMIF('Production Plan'!$E:$E,'item dashboard'!A961,'Production Plan'!$N:$N)</f>
        <v>0</v>
      </c>
      <c r="M961" s="85" t="str">
        <f t="shared" si="6"/>
        <v>B-MOV100-BW27-100 gm Movit Blue white powder bottle</v>
      </c>
      <c r="N961" s="86">
        <f>SUMIFS('sys inv movment rpt'!$M:$M,'sys inv movment rpt'!$L:$L,$M961,'sys inv movment rpt'!$N:$N,N$1)</f>
        <v>0</v>
      </c>
      <c r="O961" s="86">
        <f>SUMIFS('sys inv movment rpt'!$M:$M,'sys inv movment rpt'!$L:$L,$M961,'sys inv movment rpt'!$N:$N,O$1)</f>
        <v>0</v>
      </c>
      <c r="P961" s="86">
        <f>SUMIFS('sys inv movment rpt'!$M:$M,'sys inv movment rpt'!$L:$L,$M961,'sys inv movment rpt'!$N:$N,P$1)</f>
        <v>0</v>
      </c>
      <c r="Q961" s="86">
        <f>SUMIFS('sys inv movment rpt'!$M:$M,'sys inv movment rpt'!$L:$L,$M961,'sys inv movment rpt'!$N:$N,Q$1)</f>
        <v>0</v>
      </c>
      <c r="R961" s="86">
        <f>SUMIFS('sys inv movment rpt'!$M:$M,'sys inv movment rpt'!$L:$L,$M961,'sys inv movment rpt'!$N:$N,R$1)</f>
        <v>0</v>
      </c>
      <c r="S961" s="86">
        <f>SUMIFS('sys inv movment rpt'!$M:$M,'sys inv movment rpt'!$L:$L,$M961,'sys inv movment rpt'!$N:$N,S$1)</f>
        <v>0</v>
      </c>
      <c r="T961" s="86">
        <f>SUMIFS('sys inv movment rpt'!$M:$M,'sys inv movment rpt'!$L:$L,$M961,'sys inv movment rpt'!$N:$N,T$1)</f>
        <v>0</v>
      </c>
      <c r="U961" s="86">
        <f>SUMIFS('sys inv movment rpt'!$M:$M,'sys inv movment rpt'!$L:$L,$M961,'sys inv movment rpt'!$N:$N,U$1)</f>
        <v>0</v>
      </c>
      <c r="V961" s="86">
        <f>SUMIFS('sys inv movment rpt'!$M:$M,'sys inv movment rpt'!$L:$L,$M961,'sys inv movment rpt'!$N:$N,V$1)</f>
        <v>0</v>
      </c>
      <c r="W961" s="86">
        <f>SUMIFS('sys inv movment rpt'!$M:$M,'sys inv movment rpt'!$L:$L,$M961,'sys inv movment rpt'!$N:$N,W$1)</f>
        <v>0</v>
      </c>
      <c r="X961" s="86">
        <f>SUMIFS('sys inv movment rpt'!$M:$M,'sys inv movment rpt'!$L:$L,$M961,'sys inv movment rpt'!$N:$N,X$1)</f>
        <v>0</v>
      </c>
      <c r="Y961" s="86">
        <f>SUMIFS('sys inv movment rpt'!$M:$M,'sys inv movment rpt'!$L:$L,$M961,'sys inv movment rpt'!$N:$N,Y$1)</f>
        <v>0</v>
      </c>
      <c r="Z961" s="86">
        <f>SUMIFS('sys inv movment rpt'!$M:$M,'sys inv movment rpt'!$L:$L,$M961,'sys inv movment rpt'!$N:$N,Z$1)</f>
        <v>0</v>
      </c>
      <c r="AA961" s="86">
        <f>SUMIFS('sys inv movment rpt'!$M:$M,'sys inv movment rpt'!$L:$L,$M961,'sys inv movment rpt'!$N:$N,AA$1)</f>
        <v>0</v>
      </c>
      <c r="AB961" s="86">
        <f>SUMIFS('sys inv movment rpt'!$M:$M,'sys inv movment rpt'!$L:$L,$M961,'sys inv movment rpt'!$N:$N,AB$1)</f>
        <v>0</v>
      </c>
      <c r="AC961" s="86">
        <f>SUMIFS('sys inv movment rpt'!$M:$M,'sys inv movment rpt'!$L:$L,$M961,'sys inv movment rpt'!$N:$N,AC$1)</f>
        <v>0</v>
      </c>
      <c r="AD961" s="86">
        <f>SUMIFS('sys inv movment rpt'!$M:$M,'sys inv movment rpt'!$L:$L,$M961,'sys inv movment rpt'!$N:$N,AD$1)</f>
        <v>0</v>
      </c>
      <c r="AE961" s="86">
        <f>SUMIFS('sys inv movment rpt'!$M:$M,'sys inv movment rpt'!$L:$L,$M961,'sys inv movment rpt'!$N:$N,AE$1)</f>
        <v>0</v>
      </c>
      <c r="AF961" s="86">
        <f>SUMIFS('sys inv movment rpt'!$M:$M,'sys inv movment rpt'!$L:$L,$M961,'sys inv movment rpt'!$N:$N,AF$1)</f>
        <v>0</v>
      </c>
      <c r="AG961" s="86">
        <f>SUMIFS('sys inv movment rpt'!$M:$M,'sys inv movment rpt'!$L:$L,$M961,'sys inv movment rpt'!$N:$N,AG$1)</f>
        <v>0</v>
      </c>
      <c r="AH961" s="86">
        <f>SUMIFS('sys inv movment rpt'!$M:$M,'sys inv movment rpt'!$L:$L,$M961,'sys inv movment rpt'!$N:$N,AH$1)</f>
        <v>0</v>
      </c>
      <c r="AI961" s="86">
        <f>SUMIFS('sys inv movment rpt'!$M:$M,'sys inv movment rpt'!$L:$L,$M961,'sys inv movment rpt'!$N:$N,AI$1)</f>
        <v>0</v>
      </c>
      <c r="AJ961" s="86">
        <f>SUMIFS('sys inv movment rpt'!$M:$M,'sys inv movment rpt'!$L:$L,$M961,'sys inv movment rpt'!$N:$N,AJ$1)</f>
        <v>0</v>
      </c>
      <c r="AK961" s="86">
        <f>SUMIFS('sys inv movment rpt'!$M:$M,'sys inv movment rpt'!$L:$L,$M961,'sys inv movment rpt'!$N:$N,AK$1)</f>
        <v>0</v>
      </c>
      <c r="AL961" s="86">
        <f>SUMIFS('sys inv movment rpt'!$M:$M,'sys inv movment rpt'!$L:$L,$M961,'sys inv movment rpt'!$N:$N,AL$1)</f>
        <v>0</v>
      </c>
      <c r="AM961" s="86">
        <f>SUMIFS('sys inv movment rpt'!$M:$M,'sys inv movment rpt'!$L:$L,$M961,'sys inv movment rpt'!$N:$N,AM$1)</f>
        <v>0</v>
      </c>
      <c r="AN961" s="86">
        <f>SUMIFS('sys inv movment rpt'!$M:$M,'sys inv movment rpt'!$L:$L,$M961,'sys inv movment rpt'!$N:$N,AN$1)</f>
        <v>0</v>
      </c>
      <c r="AO961" s="86">
        <f>SUMIFS('sys inv movment rpt'!$M:$M,'sys inv movment rpt'!$L:$L,$M961,'sys inv movment rpt'!$N:$N,AO$1)</f>
        <v>0</v>
      </c>
      <c r="AP961" s="86">
        <f>SUMIFS('sys inv movment rpt'!$M:$M,'sys inv movment rpt'!$L:$L,$M961,'sys inv movment rpt'!$N:$N,AP$1)</f>
        <v>0</v>
      </c>
      <c r="AQ961" s="86">
        <f>SUMIFS('sys inv movment rpt'!$M:$M,'sys inv movment rpt'!$L:$L,$M961,'sys inv movment rpt'!$N:$N,AQ$1)</f>
        <v>0</v>
      </c>
      <c r="AR961" s="86">
        <f>SUMIFS('sys inv movment rpt'!$M:$M,'sys inv movment rpt'!$L:$L,$M961,'sys inv movment rpt'!$N:$N,AR$1)</f>
        <v>0</v>
      </c>
      <c r="AS961" s="86">
        <f>SUMIFS('sys inv movment rpt'!$M:$M,'sys inv movment rpt'!$L:$L,$M961,'sys inv movment rpt'!$N:$N,AS$1)</f>
        <v>0</v>
      </c>
      <c r="AT961" s="86">
        <f>SUMIFS('sys inv movment rpt'!$M:$M,'sys inv movment rpt'!$L:$L,$M961,'sys inv movment rpt'!$N:$N,AT$1)</f>
        <v>0</v>
      </c>
      <c r="AU961" s="86">
        <f>SUMIFS('sys inv movment rpt'!$M:$M,'sys inv movment rpt'!$L:$L,$M961,'sys inv movment rpt'!$N:$N,AU$1)</f>
        <v>0</v>
      </c>
      <c r="AV961" s="86">
        <f>SUMIFS('sys inv movment rpt'!$M:$M,'sys inv movment rpt'!$L:$L,$M961,'sys inv movment rpt'!$N:$N,AV$1)</f>
        <v>0</v>
      </c>
      <c r="AW961" s="87" t="str">
        <f>IFERROR(VLOOKUP(A961,'sys-backorder details'!E:U,17,0),"-")</f>
        <v>-</v>
      </c>
      <c r="AX961" s="87" t="str">
        <f>IF(K961&gt;1,VLOOKUP(A961,'settings-routing'!A:I,9,0),"")</f>
        <v/>
      </c>
    </row>
    <row r="962" ht="12.75" hidden="1" customHeight="1">
      <c r="A962" s="50" t="s">
        <v>2038</v>
      </c>
      <c r="B962" s="50" t="s">
        <v>2039</v>
      </c>
      <c r="C962" s="50">
        <f t="shared" si="2"/>
        <v>0</v>
      </c>
      <c r="D962" s="80">
        <f>SUMIF('Stocks 101-111'!$J:$J,'item dashboard'!A962,'Stocks 101-111'!K:K)</f>
        <v>0</v>
      </c>
      <c r="E962" s="80">
        <f>SUMIF('Stocks 101-111'!$J:$J,'item dashboard'!A962,'Stocks 101-111'!$L:$L)</f>
        <v>0</v>
      </c>
      <c r="F962" s="81">
        <f t="shared" si="3"/>
        <v>0</v>
      </c>
      <c r="G962" s="82">
        <f t="shared" si="4"/>
        <v>0</v>
      </c>
      <c r="H962" s="50">
        <f>SUMIFS('sys-backorder details'!$M:$M,'sys-backorder details'!$E:$E,'item dashboard'!A962,'sys-backorder details'!$V:$V,"")</f>
        <v>0</v>
      </c>
      <c r="I962" s="83">
        <f>SUMIF('settings-routing'!$I:$I,'item dashboard'!A962,'settings-routing'!$O:$O)</f>
        <v>0</v>
      </c>
      <c r="J962" s="50">
        <f>SUMIFS('sys-backorder details'!$M:$M,'sys-backorder details'!$E:$E,'item dashboard'!A962,'sys-backorder details'!$V:$V,"Call off")</f>
        <v>0</v>
      </c>
      <c r="K962" s="84">
        <f t="shared" si="5"/>
        <v>0</v>
      </c>
      <c r="L962" s="84">
        <f>SUMIF('Production Plan'!$E:$E,'item dashboard'!A962,'Production Plan'!$N:$N)</f>
        <v>0</v>
      </c>
      <c r="M962" s="85" t="str">
        <f t="shared" si="6"/>
        <v>B-MOV100-LBL27-100 gm Light Blue Movit Powder Bottle</v>
      </c>
      <c r="N962" s="86">
        <f>SUMIFS('sys inv movment rpt'!$M:$M,'sys inv movment rpt'!$L:$L,$M962,'sys inv movment rpt'!$N:$N,N$1)</f>
        <v>0</v>
      </c>
      <c r="O962" s="86">
        <f>SUMIFS('sys inv movment rpt'!$M:$M,'sys inv movment rpt'!$L:$L,$M962,'sys inv movment rpt'!$N:$N,O$1)</f>
        <v>0</v>
      </c>
      <c r="P962" s="86">
        <f>SUMIFS('sys inv movment rpt'!$M:$M,'sys inv movment rpt'!$L:$L,$M962,'sys inv movment rpt'!$N:$N,P$1)</f>
        <v>0</v>
      </c>
      <c r="Q962" s="86">
        <f>SUMIFS('sys inv movment rpt'!$M:$M,'sys inv movment rpt'!$L:$L,$M962,'sys inv movment rpt'!$N:$N,Q$1)</f>
        <v>0</v>
      </c>
      <c r="R962" s="86">
        <f>SUMIFS('sys inv movment rpt'!$M:$M,'sys inv movment rpt'!$L:$L,$M962,'sys inv movment rpt'!$N:$N,R$1)</f>
        <v>0</v>
      </c>
      <c r="S962" s="86">
        <f>SUMIFS('sys inv movment rpt'!$M:$M,'sys inv movment rpt'!$L:$L,$M962,'sys inv movment rpt'!$N:$N,S$1)</f>
        <v>0</v>
      </c>
      <c r="T962" s="86">
        <f>SUMIFS('sys inv movment rpt'!$M:$M,'sys inv movment rpt'!$L:$L,$M962,'sys inv movment rpt'!$N:$N,T$1)</f>
        <v>0</v>
      </c>
      <c r="U962" s="86">
        <f>SUMIFS('sys inv movment rpt'!$M:$M,'sys inv movment rpt'!$L:$L,$M962,'sys inv movment rpt'!$N:$N,U$1)</f>
        <v>0</v>
      </c>
      <c r="V962" s="86">
        <f>SUMIFS('sys inv movment rpt'!$M:$M,'sys inv movment rpt'!$L:$L,$M962,'sys inv movment rpt'!$N:$N,V$1)</f>
        <v>0</v>
      </c>
      <c r="W962" s="86">
        <f>SUMIFS('sys inv movment rpt'!$M:$M,'sys inv movment rpt'!$L:$L,$M962,'sys inv movment rpt'!$N:$N,W$1)</f>
        <v>0</v>
      </c>
      <c r="X962" s="86">
        <f>SUMIFS('sys inv movment rpt'!$M:$M,'sys inv movment rpt'!$L:$L,$M962,'sys inv movment rpt'!$N:$N,X$1)</f>
        <v>0</v>
      </c>
      <c r="Y962" s="86">
        <f>SUMIFS('sys inv movment rpt'!$M:$M,'sys inv movment rpt'!$L:$L,$M962,'sys inv movment rpt'!$N:$N,Y$1)</f>
        <v>0</v>
      </c>
      <c r="Z962" s="86">
        <f>SUMIFS('sys inv movment rpt'!$M:$M,'sys inv movment rpt'!$L:$L,$M962,'sys inv movment rpt'!$N:$N,Z$1)</f>
        <v>0</v>
      </c>
      <c r="AA962" s="86">
        <f>SUMIFS('sys inv movment rpt'!$M:$M,'sys inv movment rpt'!$L:$L,$M962,'sys inv movment rpt'!$N:$N,AA$1)</f>
        <v>0</v>
      </c>
      <c r="AB962" s="86">
        <f>SUMIFS('sys inv movment rpt'!$M:$M,'sys inv movment rpt'!$L:$L,$M962,'sys inv movment rpt'!$N:$N,AB$1)</f>
        <v>0</v>
      </c>
      <c r="AC962" s="86">
        <f>SUMIFS('sys inv movment rpt'!$M:$M,'sys inv movment rpt'!$L:$L,$M962,'sys inv movment rpt'!$N:$N,AC$1)</f>
        <v>0</v>
      </c>
      <c r="AD962" s="86">
        <f>SUMIFS('sys inv movment rpt'!$M:$M,'sys inv movment rpt'!$L:$L,$M962,'sys inv movment rpt'!$N:$N,AD$1)</f>
        <v>0</v>
      </c>
      <c r="AE962" s="86">
        <f>SUMIFS('sys inv movment rpt'!$M:$M,'sys inv movment rpt'!$L:$L,$M962,'sys inv movment rpt'!$N:$N,AE$1)</f>
        <v>0</v>
      </c>
      <c r="AF962" s="86">
        <f>SUMIFS('sys inv movment rpt'!$M:$M,'sys inv movment rpt'!$L:$L,$M962,'sys inv movment rpt'!$N:$N,AF$1)</f>
        <v>0</v>
      </c>
      <c r="AG962" s="86">
        <f>SUMIFS('sys inv movment rpt'!$M:$M,'sys inv movment rpt'!$L:$L,$M962,'sys inv movment rpt'!$N:$N,AG$1)</f>
        <v>0</v>
      </c>
      <c r="AH962" s="86">
        <f>SUMIFS('sys inv movment rpt'!$M:$M,'sys inv movment rpt'!$L:$L,$M962,'sys inv movment rpt'!$N:$N,AH$1)</f>
        <v>0</v>
      </c>
      <c r="AI962" s="86">
        <f>SUMIFS('sys inv movment rpt'!$M:$M,'sys inv movment rpt'!$L:$L,$M962,'sys inv movment rpt'!$N:$N,AI$1)</f>
        <v>0</v>
      </c>
      <c r="AJ962" s="86">
        <f>SUMIFS('sys inv movment rpt'!$M:$M,'sys inv movment rpt'!$L:$L,$M962,'sys inv movment rpt'!$N:$N,AJ$1)</f>
        <v>0</v>
      </c>
      <c r="AK962" s="86">
        <f>SUMIFS('sys inv movment rpt'!$M:$M,'sys inv movment rpt'!$L:$L,$M962,'sys inv movment rpt'!$N:$N,AK$1)</f>
        <v>0</v>
      </c>
      <c r="AL962" s="86">
        <f>SUMIFS('sys inv movment rpt'!$M:$M,'sys inv movment rpt'!$L:$L,$M962,'sys inv movment rpt'!$N:$N,AL$1)</f>
        <v>0</v>
      </c>
      <c r="AM962" s="86">
        <f>SUMIFS('sys inv movment rpt'!$M:$M,'sys inv movment rpt'!$L:$L,$M962,'sys inv movment rpt'!$N:$N,AM$1)</f>
        <v>0</v>
      </c>
      <c r="AN962" s="86">
        <f>SUMIFS('sys inv movment rpt'!$M:$M,'sys inv movment rpt'!$L:$L,$M962,'sys inv movment rpt'!$N:$N,AN$1)</f>
        <v>0</v>
      </c>
      <c r="AO962" s="86">
        <f>SUMIFS('sys inv movment rpt'!$M:$M,'sys inv movment rpt'!$L:$L,$M962,'sys inv movment rpt'!$N:$N,AO$1)</f>
        <v>0</v>
      </c>
      <c r="AP962" s="86">
        <f>SUMIFS('sys inv movment rpt'!$M:$M,'sys inv movment rpt'!$L:$L,$M962,'sys inv movment rpt'!$N:$N,AP$1)</f>
        <v>0</v>
      </c>
      <c r="AQ962" s="86">
        <f>SUMIFS('sys inv movment rpt'!$M:$M,'sys inv movment rpt'!$L:$L,$M962,'sys inv movment rpt'!$N:$N,AQ$1)</f>
        <v>0</v>
      </c>
      <c r="AR962" s="86">
        <f>SUMIFS('sys inv movment rpt'!$M:$M,'sys inv movment rpt'!$L:$L,$M962,'sys inv movment rpt'!$N:$N,AR$1)</f>
        <v>0</v>
      </c>
      <c r="AS962" s="86">
        <f>SUMIFS('sys inv movment rpt'!$M:$M,'sys inv movment rpt'!$L:$L,$M962,'sys inv movment rpt'!$N:$N,AS$1)</f>
        <v>0</v>
      </c>
      <c r="AT962" s="86">
        <f>SUMIFS('sys inv movment rpt'!$M:$M,'sys inv movment rpt'!$L:$L,$M962,'sys inv movment rpt'!$N:$N,AT$1)</f>
        <v>0</v>
      </c>
      <c r="AU962" s="86">
        <f>SUMIFS('sys inv movment rpt'!$M:$M,'sys inv movment rpt'!$L:$L,$M962,'sys inv movment rpt'!$N:$N,AU$1)</f>
        <v>0</v>
      </c>
      <c r="AV962" s="86">
        <f>SUMIFS('sys inv movment rpt'!$M:$M,'sys inv movment rpt'!$L:$L,$M962,'sys inv movment rpt'!$N:$N,AV$1)</f>
        <v>0</v>
      </c>
      <c r="AW962" s="87" t="str">
        <f>IFERROR(VLOOKUP(A962,'sys-backorder details'!E:U,17,0),"-")</f>
        <v>-</v>
      </c>
      <c r="AX962" s="87" t="str">
        <f>IF(K962&gt;1,VLOOKUP(A962,'settings-routing'!A:I,9,0),"")</f>
        <v/>
      </c>
    </row>
    <row r="963" ht="12.75" hidden="1" customHeight="1">
      <c r="A963" s="50" t="s">
        <v>2040</v>
      </c>
      <c r="B963" s="50" t="s">
        <v>2041</v>
      </c>
      <c r="C963" s="50">
        <f t="shared" si="2"/>
        <v>0</v>
      </c>
      <c r="D963" s="80">
        <f>SUMIF('Stocks 101-111'!$J:$J,'item dashboard'!A963,'Stocks 101-111'!K:K)</f>
        <v>0</v>
      </c>
      <c r="E963" s="80">
        <f>SUMIF('Stocks 101-111'!$J:$J,'item dashboard'!A963,'Stocks 101-111'!$L:$L)</f>
        <v>0</v>
      </c>
      <c r="F963" s="81">
        <f t="shared" si="3"/>
        <v>0</v>
      </c>
      <c r="G963" s="82">
        <f t="shared" si="4"/>
        <v>0</v>
      </c>
      <c r="H963" s="50">
        <f>SUMIFS('sys-backorder details'!$M:$M,'sys-backorder details'!$E:$E,'item dashboard'!A963,'sys-backorder details'!$V:$V,"")</f>
        <v>0</v>
      </c>
      <c r="I963" s="83">
        <f>SUMIF('settings-routing'!$I:$I,'item dashboard'!A963,'settings-routing'!$O:$O)</f>
        <v>0</v>
      </c>
      <c r="J963" s="50">
        <f>SUMIFS('sys-backorder details'!$M:$M,'sys-backorder details'!$E:$E,'item dashboard'!A963,'sys-backorder details'!$V:$V,"Call off")</f>
        <v>0</v>
      </c>
      <c r="K963" s="84">
        <f t="shared" si="5"/>
        <v>0</v>
      </c>
      <c r="L963" s="84">
        <f>SUMIF('Production Plan'!$E:$E,'item dashboard'!A963,'Production Plan'!$N:$N)</f>
        <v>0</v>
      </c>
      <c r="M963" s="85" t="str">
        <f t="shared" si="6"/>
        <v>B-MOV100-W27-100 gm White Movit Powder Bottle</v>
      </c>
      <c r="N963" s="86">
        <f>SUMIFS('sys inv movment rpt'!$M:$M,'sys inv movment rpt'!$L:$L,$M963,'sys inv movment rpt'!$N:$N,N$1)</f>
        <v>0</v>
      </c>
      <c r="O963" s="86">
        <f>SUMIFS('sys inv movment rpt'!$M:$M,'sys inv movment rpt'!$L:$L,$M963,'sys inv movment rpt'!$N:$N,O$1)</f>
        <v>0</v>
      </c>
      <c r="P963" s="86">
        <f>SUMIFS('sys inv movment rpt'!$M:$M,'sys inv movment rpt'!$L:$L,$M963,'sys inv movment rpt'!$N:$N,P$1)</f>
        <v>0</v>
      </c>
      <c r="Q963" s="86">
        <f>SUMIFS('sys inv movment rpt'!$M:$M,'sys inv movment rpt'!$L:$L,$M963,'sys inv movment rpt'!$N:$N,Q$1)</f>
        <v>0</v>
      </c>
      <c r="R963" s="86">
        <f>SUMIFS('sys inv movment rpt'!$M:$M,'sys inv movment rpt'!$L:$L,$M963,'sys inv movment rpt'!$N:$N,R$1)</f>
        <v>0</v>
      </c>
      <c r="S963" s="86">
        <f>SUMIFS('sys inv movment rpt'!$M:$M,'sys inv movment rpt'!$L:$L,$M963,'sys inv movment rpt'!$N:$N,S$1)</f>
        <v>0</v>
      </c>
      <c r="T963" s="86">
        <f>SUMIFS('sys inv movment rpt'!$M:$M,'sys inv movment rpt'!$L:$L,$M963,'sys inv movment rpt'!$N:$N,T$1)</f>
        <v>0</v>
      </c>
      <c r="U963" s="86">
        <f>SUMIFS('sys inv movment rpt'!$M:$M,'sys inv movment rpt'!$L:$L,$M963,'sys inv movment rpt'!$N:$N,U$1)</f>
        <v>0</v>
      </c>
      <c r="V963" s="86">
        <f>SUMIFS('sys inv movment rpt'!$M:$M,'sys inv movment rpt'!$L:$L,$M963,'sys inv movment rpt'!$N:$N,V$1)</f>
        <v>0</v>
      </c>
      <c r="W963" s="86">
        <f>SUMIFS('sys inv movment rpt'!$M:$M,'sys inv movment rpt'!$L:$L,$M963,'sys inv movment rpt'!$N:$N,W$1)</f>
        <v>0</v>
      </c>
      <c r="X963" s="86">
        <f>SUMIFS('sys inv movment rpt'!$M:$M,'sys inv movment rpt'!$L:$L,$M963,'sys inv movment rpt'!$N:$N,X$1)</f>
        <v>0</v>
      </c>
      <c r="Y963" s="86">
        <f>SUMIFS('sys inv movment rpt'!$M:$M,'sys inv movment rpt'!$L:$L,$M963,'sys inv movment rpt'!$N:$N,Y$1)</f>
        <v>0</v>
      </c>
      <c r="Z963" s="86">
        <f>SUMIFS('sys inv movment rpt'!$M:$M,'sys inv movment rpt'!$L:$L,$M963,'sys inv movment rpt'!$N:$N,Z$1)</f>
        <v>0</v>
      </c>
      <c r="AA963" s="86">
        <f>SUMIFS('sys inv movment rpt'!$M:$M,'sys inv movment rpt'!$L:$L,$M963,'sys inv movment rpt'!$N:$N,AA$1)</f>
        <v>0</v>
      </c>
      <c r="AB963" s="86">
        <f>SUMIFS('sys inv movment rpt'!$M:$M,'sys inv movment rpt'!$L:$L,$M963,'sys inv movment rpt'!$N:$N,AB$1)</f>
        <v>0</v>
      </c>
      <c r="AC963" s="86">
        <f>SUMIFS('sys inv movment rpt'!$M:$M,'sys inv movment rpt'!$L:$L,$M963,'sys inv movment rpt'!$N:$N,AC$1)</f>
        <v>0</v>
      </c>
      <c r="AD963" s="86">
        <f>SUMIFS('sys inv movment rpt'!$M:$M,'sys inv movment rpt'!$L:$L,$M963,'sys inv movment rpt'!$N:$N,AD$1)</f>
        <v>0</v>
      </c>
      <c r="AE963" s="86">
        <f>SUMIFS('sys inv movment rpt'!$M:$M,'sys inv movment rpt'!$L:$L,$M963,'sys inv movment rpt'!$N:$N,AE$1)</f>
        <v>0</v>
      </c>
      <c r="AF963" s="86">
        <f>SUMIFS('sys inv movment rpt'!$M:$M,'sys inv movment rpt'!$L:$L,$M963,'sys inv movment rpt'!$N:$N,AF$1)</f>
        <v>0</v>
      </c>
      <c r="AG963" s="86">
        <f>SUMIFS('sys inv movment rpt'!$M:$M,'sys inv movment rpt'!$L:$L,$M963,'sys inv movment rpt'!$N:$N,AG$1)</f>
        <v>0</v>
      </c>
      <c r="AH963" s="86">
        <f>SUMIFS('sys inv movment rpt'!$M:$M,'sys inv movment rpt'!$L:$L,$M963,'sys inv movment rpt'!$N:$N,AH$1)</f>
        <v>0</v>
      </c>
      <c r="AI963" s="86">
        <f>SUMIFS('sys inv movment rpt'!$M:$M,'sys inv movment rpt'!$L:$L,$M963,'sys inv movment rpt'!$N:$N,AI$1)</f>
        <v>0</v>
      </c>
      <c r="AJ963" s="86">
        <f>SUMIFS('sys inv movment rpt'!$M:$M,'sys inv movment rpt'!$L:$L,$M963,'sys inv movment rpt'!$N:$N,AJ$1)</f>
        <v>0</v>
      </c>
      <c r="AK963" s="86">
        <f>SUMIFS('sys inv movment rpt'!$M:$M,'sys inv movment rpt'!$L:$L,$M963,'sys inv movment rpt'!$N:$N,AK$1)</f>
        <v>0</v>
      </c>
      <c r="AL963" s="86">
        <f>SUMIFS('sys inv movment rpt'!$M:$M,'sys inv movment rpt'!$L:$L,$M963,'sys inv movment rpt'!$N:$N,AL$1)</f>
        <v>0</v>
      </c>
      <c r="AM963" s="86">
        <f>SUMIFS('sys inv movment rpt'!$M:$M,'sys inv movment rpt'!$L:$L,$M963,'sys inv movment rpt'!$N:$N,AM$1)</f>
        <v>0</v>
      </c>
      <c r="AN963" s="86">
        <f>SUMIFS('sys inv movment rpt'!$M:$M,'sys inv movment rpt'!$L:$L,$M963,'sys inv movment rpt'!$N:$N,AN$1)</f>
        <v>0</v>
      </c>
      <c r="AO963" s="86">
        <f>SUMIFS('sys inv movment rpt'!$M:$M,'sys inv movment rpt'!$L:$L,$M963,'sys inv movment rpt'!$N:$N,AO$1)</f>
        <v>0</v>
      </c>
      <c r="AP963" s="86">
        <f>SUMIFS('sys inv movment rpt'!$M:$M,'sys inv movment rpt'!$L:$L,$M963,'sys inv movment rpt'!$N:$N,AP$1)</f>
        <v>0</v>
      </c>
      <c r="AQ963" s="86">
        <f>SUMIFS('sys inv movment rpt'!$M:$M,'sys inv movment rpt'!$L:$L,$M963,'sys inv movment rpt'!$N:$N,AQ$1)</f>
        <v>0</v>
      </c>
      <c r="AR963" s="86">
        <f>SUMIFS('sys inv movment rpt'!$M:$M,'sys inv movment rpt'!$L:$L,$M963,'sys inv movment rpt'!$N:$N,AR$1)</f>
        <v>0</v>
      </c>
      <c r="AS963" s="86">
        <f>SUMIFS('sys inv movment rpt'!$M:$M,'sys inv movment rpt'!$L:$L,$M963,'sys inv movment rpt'!$N:$N,AS$1)</f>
        <v>0</v>
      </c>
      <c r="AT963" s="86">
        <f>SUMIFS('sys inv movment rpt'!$M:$M,'sys inv movment rpt'!$L:$L,$M963,'sys inv movment rpt'!$N:$N,AT$1)</f>
        <v>0</v>
      </c>
      <c r="AU963" s="86">
        <f>SUMIFS('sys inv movment rpt'!$M:$M,'sys inv movment rpt'!$L:$L,$M963,'sys inv movment rpt'!$N:$N,AU$1)</f>
        <v>0</v>
      </c>
      <c r="AV963" s="86">
        <f>SUMIFS('sys inv movment rpt'!$M:$M,'sys inv movment rpt'!$L:$L,$M963,'sys inv movment rpt'!$N:$N,AV$1)</f>
        <v>0</v>
      </c>
      <c r="AW963" s="87" t="str">
        <f>IFERROR(VLOOKUP(A963,'sys-backorder details'!E:U,17,0),"-")</f>
        <v>-</v>
      </c>
      <c r="AX963" s="87" t="str">
        <f>IF(K963&gt;1,VLOOKUP(A963,'settings-routing'!A:I,9,0),"")</f>
        <v/>
      </c>
    </row>
    <row r="964" ht="12.75" hidden="1" customHeight="1">
      <c r="A964" s="50" t="s">
        <v>2042</v>
      </c>
      <c r="B964" s="50" t="s">
        <v>2043</v>
      </c>
      <c r="C964" s="50">
        <f t="shared" si="2"/>
        <v>38000</v>
      </c>
      <c r="D964" s="80">
        <f>SUMIF('Stocks 101-111'!$J:$J,'item dashboard'!A964,'Stocks 101-111'!K:K)</f>
        <v>38000</v>
      </c>
      <c r="E964" s="80">
        <f>SUMIF('Stocks 101-111'!$J:$J,'item dashboard'!A964,'Stocks 101-111'!$L:$L)</f>
        <v>0</v>
      </c>
      <c r="F964" s="81">
        <f t="shared" si="3"/>
        <v>0</v>
      </c>
      <c r="G964" s="82">
        <f t="shared" si="4"/>
        <v>0</v>
      </c>
      <c r="H964" s="50">
        <f>SUMIFS('sys-backorder details'!$M:$M,'sys-backorder details'!$E:$E,'item dashboard'!A964,'sys-backorder details'!$V:$V,"")</f>
        <v>0</v>
      </c>
      <c r="I964" s="83">
        <f>SUMIF('settings-routing'!$I:$I,'item dashboard'!A964,'settings-routing'!$O:$O)</f>
        <v>0</v>
      </c>
      <c r="J964" s="50">
        <f>SUMIFS('sys-backorder details'!$M:$M,'sys-backorder details'!$E:$E,'item dashboard'!A964,'sys-backorder details'!$V:$V,"Call off")</f>
        <v>100000</v>
      </c>
      <c r="K964" s="84">
        <f t="shared" si="5"/>
        <v>-38000</v>
      </c>
      <c r="L964" s="84">
        <f>SUMIF('Production Plan'!$E:$E,'item dashboard'!A964,'Production Plan'!$N:$N)</f>
        <v>0</v>
      </c>
      <c r="M964" s="85" t="str">
        <f t="shared" si="6"/>
        <v>B-MOV104-W13-100 ml White Curved Lotion Bottle</v>
      </c>
      <c r="N964" s="86">
        <f>SUMIFS('sys inv movment rpt'!$M:$M,'sys inv movment rpt'!$L:$L,$M964,'sys inv movment rpt'!$N:$N,N$1)</f>
        <v>0</v>
      </c>
      <c r="O964" s="86">
        <f>SUMIFS('sys inv movment rpt'!$M:$M,'sys inv movment rpt'!$L:$L,$M964,'sys inv movment rpt'!$N:$N,O$1)</f>
        <v>0</v>
      </c>
      <c r="P964" s="86">
        <f>SUMIFS('sys inv movment rpt'!$M:$M,'sys inv movment rpt'!$L:$L,$M964,'sys inv movment rpt'!$N:$N,P$1)</f>
        <v>0</v>
      </c>
      <c r="Q964" s="86">
        <f>SUMIFS('sys inv movment rpt'!$M:$M,'sys inv movment rpt'!$L:$L,$M964,'sys inv movment rpt'!$N:$N,Q$1)</f>
        <v>0</v>
      </c>
      <c r="R964" s="86">
        <f>SUMIFS('sys inv movment rpt'!$M:$M,'sys inv movment rpt'!$L:$L,$M964,'sys inv movment rpt'!$N:$N,R$1)</f>
        <v>0</v>
      </c>
      <c r="S964" s="86">
        <f>SUMIFS('sys inv movment rpt'!$M:$M,'sys inv movment rpt'!$L:$L,$M964,'sys inv movment rpt'!$N:$N,S$1)</f>
        <v>0</v>
      </c>
      <c r="T964" s="86">
        <f>SUMIFS('sys inv movment rpt'!$M:$M,'sys inv movment rpt'!$L:$L,$M964,'sys inv movment rpt'!$N:$N,T$1)</f>
        <v>0</v>
      </c>
      <c r="U964" s="86">
        <f>SUMIFS('sys inv movment rpt'!$M:$M,'sys inv movment rpt'!$L:$L,$M964,'sys inv movment rpt'!$N:$N,U$1)</f>
        <v>0</v>
      </c>
      <c r="V964" s="86">
        <f>SUMIFS('sys inv movment rpt'!$M:$M,'sys inv movment rpt'!$L:$L,$M964,'sys inv movment rpt'!$N:$N,V$1)</f>
        <v>0</v>
      </c>
      <c r="W964" s="86">
        <f>SUMIFS('sys inv movment rpt'!$M:$M,'sys inv movment rpt'!$L:$L,$M964,'sys inv movment rpt'!$N:$N,W$1)</f>
        <v>0</v>
      </c>
      <c r="X964" s="86">
        <f>SUMIFS('sys inv movment rpt'!$M:$M,'sys inv movment rpt'!$L:$L,$M964,'sys inv movment rpt'!$N:$N,X$1)</f>
        <v>0</v>
      </c>
      <c r="Y964" s="86">
        <f>SUMIFS('sys inv movment rpt'!$M:$M,'sys inv movment rpt'!$L:$L,$M964,'sys inv movment rpt'!$N:$N,Y$1)</f>
        <v>0</v>
      </c>
      <c r="Z964" s="86">
        <f>SUMIFS('sys inv movment rpt'!$M:$M,'sys inv movment rpt'!$L:$L,$M964,'sys inv movment rpt'!$N:$N,Z$1)</f>
        <v>0</v>
      </c>
      <c r="AA964" s="86">
        <f>SUMIFS('sys inv movment rpt'!$M:$M,'sys inv movment rpt'!$L:$L,$M964,'sys inv movment rpt'!$N:$N,AA$1)</f>
        <v>0</v>
      </c>
      <c r="AB964" s="86">
        <f>SUMIFS('sys inv movment rpt'!$M:$M,'sys inv movment rpt'!$L:$L,$M964,'sys inv movment rpt'!$N:$N,AB$1)</f>
        <v>0</v>
      </c>
      <c r="AC964" s="86">
        <f>SUMIFS('sys inv movment rpt'!$M:$M,'sys inv movment rpt'!$L:$L,$M964,'sys inv movment rpt'!$N:$N,AC$1)</f>
        <v>0</v>
      </c>
      <c r="AD964" s="86">
        <f>SUMIFS('sys inv movment rpt'!$M:$M,'sys inv movment rpt'!$L:$L,$M964,'sys inv movment rpt'!$N:$N,AD$1)</f>
        <v>0</v>
      </c>
      <c r="AE964" s="86">
        <f>SUMIFS('sys inv movment rpt'!$M:$M,'sys inv movment rpt'!$L:$L,$M964,'sys inv movment rpt'!$N:$N,AE$1)</f>
        <v>0</v>
      </c>
      <c r="AF964" s="86">
        <f>SUMIFS('sys inv movment rpt'!$M:$M,'sys inv movment rpt'!$L:$L,$M964,'sys inv movment rpt'!$N:$N,AF$1)</f>
        <v>0</v>
      </c>
      <c r="AG964" s="86">
        <f>SUMIFS('sys inv movment rpt'!$M:$M,'sys inv movment rpt'!$L:$L,$M964,'sys inv movment rpt'!$N:$N,AG$1)</f>
        <v>0</v>
      </c>
      <c r="AH964" s="86">
        <f>SUMIFS('sys inv movment rpt'!$M:$M,'sys inv movment rpt'!$L:$L,$M964,'sys inv movment rpt'!$N:$N,AH$1)</f>
        <v>0</v>
      </c>
      <c r="AI964" s="86">
        <f>SUMIFS('sys inv movment rpt'!$M:$M,'sys inv movment rpt'!$L:$L,$M964,'sys inv movment rpt'!$N:$N,AI$1)</f>
        <v>0</v>
      </c>
      <c r="AJ964" s="86">
        <f>SUMIFS('sys inv movment rpt'!$M:$M,'sys inv movment rpt'!$L:$L,$M964,'sys inv movment rpt'!$N:$N,AJ$1)</f>
        <v>0</v>
      </c>
      <c r="AK964" s="86">
        <f>SUMIFS('sys inv movment rpt'!$M:$M,'sys inv movment rpt'!$L:$L,$M964,'sys inv movment rpt'!$N:$N,AK$1)</f>
        <v>0</v>
      </c>
      <c r="AL964" s="86">
        <f>SUMIFS('sys inv movment rpt'!$M:$M,'sys inv movment rpt'!$L:$L,$M964,'sys inv movment rpt'!$N:$N,AL$1)</f>
        <v>0</v>
      </c>
      <c r="AM964" s="86">
        <f>SUMIFS('sys inv movment rpt'!$M:$M,'sys inv movment rpt'!$L:$L,$M964,'sys inv movment rpt'!$N:$N,AM$1)</f>
        <v>0</v>
      </c>
      <c r="AN964" s="86">
        <f>SUMIFS('sys inv movment rpt'!$M:$M,'sys inv movment rpt'!$L:$L,$M964,'sys inv movment rpt'!$N:$N,AN$1)</f>
        <v>0</v>
      </c>
      <c r="AO964" s="86">
        <f>SUMIFS('sys inv movment rpt'!$M:$M,'sys inv movment rpt'!$L:$L,$M964,'sys inv movment rpt'!$N:$N,AO$1)</f>
        <v>0</v>
      </c>
      <c r="AP964" s="86">
        <f>SUMIFS('sys inv movment rpt'!$M:$M,'sys inv movment rpt'!$L:$L,$M964,'sys inv movment rpt'!$N:$N,AP$1)</f>
        <v>0</v>
      </c>
      <c r="AQ964" s="86">
        <f>SUMIFS('sys inv movment rpt'!$M:$M,'sys inv movment rpt'!$L:$L,$M964,'sys inv movment rpt'!$N:$N,AQ$1)</f>
        <v>0</v>
      </c>
      <c r="AR964" s="86">
        <f>SUMIFS('sys inv movment rpt'!$M:$M,'sys inv movment rpt'!$L:$L,$M964,'sys inv movment rpt'!$N:$N,AR$1)</f>
        <v>0</v>
      </c>
      <c r="AS964" s="86">
        <f>SUMIFS('sys inv movment rpt'!$M:$M,'sys inv movment rpt'!$L:$L,$M964,'sys inv movment rpt'!$N:$N,AS$1)</f>
        <v>0</v>
      </c>
      <c r="AT964" s="86">
        <f>SUMIFS('sys inv movment rpt'!$M:$M,'sys inv movment rpt'!$L:$L,$M964,'sys inv movment rpt'!$N:$N,AT$1)</f>
        <v>0</v>
      </c>
      <c r="AU964" s="86">
        <f>SUMIFS('sys inv movment rpt'!$M:$M,'sys inv movment rpt'!$L:$L,$M964,'sys inv movment rpt'!$N:$N,AU$1)</f>
        <v>0</v>
      </c>
      <c r="AV964" s="86">
        <f>SUMIFS('sys inv movment rpt'!$M:$M,'sys inv movment rpt'!$L:$L,$M964,'sys inv movment rpt'!$N:$N,AV$1)</f>
        <v>0</v>
      </c>
      <c r="AW964" s="87" t="str">
        <f>IFERROR(VLOOKUP(A964,'sys-backorder details'!E:U,17,0),"-")</f>
        <v>45 Days</v>
      </c>
      <c r="AX964" s="87" t="str">
        <f>IF(K964&gt;1,VLOOKUP(A964,'settings-routing'!A:I,9,0),"")</f>
        <v/>
      </c>
    </row>
    <row r="965" ht="12.75" hidden="1" customHeight="1">
      <c r="A965" s="50" t="s">
        <v>2044</v>
      </c>
      <c r="B965" s="50" t="s">
        <v>2045</v>
      </c>
      <c r="C965" s="50">
        <f t="shared" si="2"/>
        <v>0</v>
      </c>
      <c r="D965" s="80">
        <f>SUMIF('Stocks 101-111'!$J:$J,'item dashboard'!A965,'Stocks 101-111'!K:K)</f>
        <v>0</v>
      </c>
      <c r="E965" s="80">
        <f>SUMIF('Stocks 101-111'!$J:$J,'item dashboard'!A965,'Stocks 101-111'!$L:$L)</f>
        <v>0</v>
      </c>
      <c r="F965" s="81">
        <f t="shared" si="3"/>
        <v>0</v>
      </c>
      <c r="G965" s="82">
        <f t="shared" si="4"/>
        <v>0</v>
      </c>
      <c r="H965" s="50">
        <f>SUMIFS('sys-backorder details'!$M:$M,'sys-backorder details'!$E:$E,'item dashboard'!A965,'sys-backorder details'!$V:$V,"")</f>
        <v>0</v>
      </c>
      <c r="I965" s="83">
        <f>SUMIF('settings-routing'!$I:$I,'item dashboard'!A965,'settings-routing'!$O:$O)</f>
        <v>0</v>
      </c>
      <c r="J965" s="50">
        <f>SUMIFS('sys-backorder details'!$M:$M,'sys-backorder details'!$E:$E,'item dashboard'!A965,'sys-backorder details'!$V:$V,"Call off")</f>
        <v>0</v>
      </c>
      <c r="K965" s="84">
        <f t="shared" si="5"/>
        <v>0</v>
      </c>
      <c r="L965" s="84">
        <f>SUMIF('Production Plan'!$E:$E,'item dashboard'!A965,'Production Plan'!$N:$N)</f>
        <v>0</v>
      </c>
      <c r="M965" s="85" t="str">
        <f t="shared" si="6"/>
        <v>B-MOV110HD-N14-110 gm Natural jar</v>
      </c>
      <c r="N965" s="86">
        <f>SUMIFS('sys inv movment rpt'!$M:$M,'sys inv movment rpt'!$L:$L,$M965,'sys inv movment rpt'!$N:$N,N$1)</f>
        <v>0</v>
      </c>
      <c r="O965" s="86">
        <f>SUMIFS('sys inv movment rpt'!$M:$M,'sys inv movment rpt'!$L:$L,$M965,'sys inv movment rpt'!$N:$N,O$1)</f>
        <v>0</v>
      </c>
      <c r="P965" s="86">
        <f>SUMIFS('sys inv movment rpt'!$M:$M,'sys inv movment rpt'!$L:$L,$M965,'sys inv movment rpt'!$N:$N,P$1)</f>
        <v>0</v>
      </c>
      <c r="Q965" s="86">
        <f>SUMIFS('sys inv movment rpt'!$M:$M,'sys inv movment rpt'!$L:$L,$M965,'sys inv movment rpt'!$N:$N,Q$1)</f>
        <v>0</v>
      </c>
      <c r="R965" s="86">
        <f>SUMIFS('sys inv movment rpt'!$M:$M,'sys inv movment rpt'!$L:$L,$M965,'sys inv movment rpt'!$N:$N,R$1)</f>
        <v>0</v>
      </c>
      <c r="S965" s="86">
        <f>SUMIFS('sys inv movment rpt'!$M:$M,'sys inv movment rpt'!$L:$L,$M965,'sys inv movment rpt'!$N:$N,S$1)</f>
        <v>0</v>
      </c>
      <c r="T965" s="86">
        <f>SUMIFS('sys inv movment rpt'!$M:$M,'sys inv movment rpt'!$L:$L,$M965,'sys inv movment rpt'!$N:$N,T$1)</f>
        <v>0</v>
      </c>
      <c r="U965" s="86">
        <f>SUMIFS('sys inv movment rpt'!$M:$M,'sys inv movment rpt'!$L:$L,$M965,'sys inv movment rpt'!$N:$N,U$1)</f>
        <v>0</v>
      </c>
      <c r="V965" s="86">
        <f>SUMIFS('sys inv movment rpt'!$M:$M,'sys inv movment rpt'!$L:$L,$M965,'sys inv movment rpt'!$N:$N,V$1)</f>
        <v>0</v>
      </c>
      <c r="W965" s="86">
        <f>SUMIFS('sys inv movment rpt'!$M:$M,'sys inv movment rpt'!$L:$L,$M965,'sys inv movment rpt'!$N:$N,W$1)</f>
        <v>0</v>
      </c>
      <c r="X965" s="86">
        <f>SUMIFS('sys inv movment rpt'!$M:$M,'sys inv movment rpt'!$L:$L,$M965,'sys inv movment rpt'!$N:$N,X$1)</f>
        <v>0</v>
      </c>
      <c r="Y965" s="86">
        <f>SUMIFS('sys inv movment rpt'!$M:$M,'sys inv movment rpt'!$L:$L,$M965,'sys inv movment rpt'!$N:$N,Y$1)</f>
        <v>0</v>
      </c>
      <c r="Z965" s="86">
        <f>SUMIFS('sys inv movment rpt'!$M:$M,'sys inv movment rpt'!$L:$L,$M965,'sys inv movment rpt'!$N:$N,Z$1)</f>
        <v>0</v>
      </c>
      <c r="AA965" s="86">
        <f>SUMIFS('sys inv movment rpt'!$M:$M,'sys inv movment rpt'!$L:$L,$M965,'sys inv movment rpt'!$N:$N,AA$1)</f>
        <v>0</v>
      </c>
      <c r="AB965" s="86">
        <f>SUMIFS('sys inv movment rpt'!$M:$M,'sys inv movment rpt'!$L:$L,$M965,'sys inv movment rpt'!$N:$N,AB$1)</f>
        <v>0</v>
      </c>
      <c r="AC965" s="86">
        <f>SUMIFS('sys inv movment rpt'!$M:$M,'sys inv movment rpt'!$L:$L,$M965,'sys inv movment rpt'!$N:$N,AC$1)</f>
        <v>0</v>
      </c>
      <c r="AD965" s="86">
        <f>SUMIFS('sys inv movment rpt'!$M:$M,'sys inv movment rpt'!$L:$L,$M965,'sys inv movment rpt'!$N:$N,AD$1)</f>
        <v>0</v>
      </c>
      <c r="AE965" s="86">
        <f>SUMIFS('sys inv movment rpt'!$M:$M,'sys inv movment rpt'!$L:$L,$M965,'sys inv movment rpt'!$N:$N,AE$1)</f>
        <v>0</v>
      </c>
      <c r="AF965" s="86">
        <f>SUMIFS('sys inv movment rpt'!$M:$M,'sys inv movment rpt'!$L:$L,$M965,'sys inv movment rpt'!$N:$N,AF$1)</f>
        <v>0</v>
      </c>
      <c r="AG965" s="86">
        <f>SUMIFS('sys inv movment rpt'!$M:$M,'sys inv movment rpt'!$L:$L,$M965,'sys inv movment rpt'!$N:$N,AG$1)</f>
        <v>0</v>
      </c>
      <c r="AH965" s="86">
        <f>SUMIFS('sys inv movment rpt'!$M:$M,'sys inv movment rpt'!$L:$L,$M965,'sys inv movment rpt'!$N:$N,AH$1)</f>
        <v>0</v>
      </c>
      <c r="AI965" s="86">
        <f>SUMIFS('sys inv movment rpt'!$M:$M,'sys inv movment rpt'!$L:$L,$M965,'sys inv movment rpt'!$N:$N,AI$1)</f>
        <v>0</v>
      </c>
      <c r="AJ965" s="86">
        <f>SUMIFS('sys inv movment rpt'!$M:$M,'sys inv movment rpt'!$L:$L,$M965,'sys inv movment rpt'!$N:$N,AJ$1)</f>
        <v>0</v>
      </c>
      <c r="AK965" s="86">
        <f>SUMIFS('sys inv movment rpt'!$M:$M,'sys inv movment rpt'!$L:$L,$M965,'sys inv movment rpt'!$N:$N,AK$1)</f>
        <v>0</v>
      </c>
      <c r="AL965" s="86">
        <f>SUMIFS('sys inv movment rpt'!$M:$M,'sys inv movment rpt'!$L:$L,$M965,'sys inv movment rpt'!$N:$N,AL$1)</f>
        <v>0</v>
      </c>
      <c r="AM965" s="86">
        <f>SUMIFS('sys inv movment rpt'!$M:$M,'sys inv movment rpt'!$L:$L,$M965,'sys inv movment rpt'!$N:$N,AM$1)</f>
        <v>0</v>
      </c>
      <c r="AN965" s="86">
        <f>SUMIFS('sys inv movment rpt'!$M:$M,'sys inv movment rpt'!$L:$L,$M965,'sys inv movment rpt'!$N:$N,AN$1)</f>
        <v>0</v>
      </c>
      <c r="AO965" s="86">
        <f>SUMIFS('sys inv movment rpt'!$M:$M,'sys inv movment rpt'!$L:$L,$M965,'sys inv movment rpt'!$N:$N,AO$1)</f>
        <v>0</v>
      </c>
      <c r="AP965" s="86">
        <f>SUMIFS('sys inv movment rpt'!$M:$M,'sys inv movment rpt'!$L:$L,$M965,'sys inv movment rpt'!$N:$N,AP$1)</f>
        <v>0</v>
      </c>
      <c r="AQ965" s="86">
        <f>SUMIFS('sys inv movment rpt'!$M:$M,'sys inv movment rpt'!$L:$L,$M965,'sys inv movment rpt'!$N:$N,AQ$1)</f>
        <v>0</v>
      </c>
      <c r="AR965" s="86">
        <f>SUMIFS('sys inv movment rpt'!$M:$M,'sys inv movment rpt'!$L:$L,$M965,'sys inv movment rpt'!$N:$N,AR$1)</f>
        <v>0</v>
      </c>
      <c r="AS965" s="86">
        <f>SUMIFS('sys inv movment rpt'!$M:$M,'sys inv movment rpt'!$L:$L,$M965,'sys inv movment rpt'!$N:$N,AS$1)</f>
        <v>0</v>
      </c>
      <c r="AT965" s="86">
        <f>SUMIFS('sys inv movment rpt'!$M:$M,'sys inv movment rpt'!$L:$L,$M965,'sys inv movment rpt'!$N:$N,AT$1)</f>
        <v>0</v>
      </c>
      <c r="AU965" s="86">
        <f>SUMIFS('sys inv movment rpt'!$M:$M,'sys inv movment rpt'!$L:$L,$M965,'sys inv movment rpt'!$N:$N,AU$1)</f>
        <v>0</v>
      </c>
      <c r="AV965" s="86">
        <f>SUMIFS('sys inv movment rpt'!$M:$M,'sys inv movment rpt'!$L:$L,$M965,'sys inv movment rpt'!$N:$N,AV$1)</f>
        <v>0</v>
      </c>
      <c r="AW965" s="87" t="str">
        <f>IFERROR(VLOOKUP(A965,'sys-backorder details'!E:U,17,0),"-")</f>
        <v>-</v>
      </c>
      <c r="AX965" s="87" t="str">
        <f>IF(K965&gt;1,VLOOKUP(A965,'settings-routing'!A:I,9,0),"")</f>
        <v/>
      </c>
    </row>
    <row r="966" ht="12.75" hidden="1" customHeight="1">
      <c r="A966" s="50" t="s">
        <v>2046</v>
      </c>
      <c r="B966" s="50" t="s">
        <v>2047</v>
      </c>
      <c r="C966" s="50">
        <f t="shared" si="2"/>
        <v>0</v>
      </c>
      <c r="D966" s="80">
        <f>SUMIF('Stocks 101-111'!$J:$J,'item dashboard'!A966,'Stocks 101-111'!K:K)</f>
        <v>0</v>
      </c>
      <c r="E966" s="80">
        <f>SUMIF('Stocks 101-111'!$J:$J,'item dashboard'!A966,'Stocks 101-111'!$L:$L)</f>
        <v>0</v>
      </c>
      <c r="F966" s="81">
        <f t="shared" si="3"/>
        <v>0</v>
      </c>
      <c r="G966" s="82">
        <f t="shared" si="4"/>
        <v>0</v>
      </c>
      <c r="H966" s="50">
        <f>SUMIFS('sys-backorder details'!$M:$M,'sys-backorder details'!$E:$E,'item dashboard'!A966,'sys-backorder details'!$V:$V,"")</f>
        <v>0</v>
      </c>
      <c r="I966" s="83">
        <f>SUMIF('settings-routing'!$I:$I,'item dashboard'!A966,'settings-routing'!$O:$O)</f>
        <v>0</v>
      </c>
      <c r="J966" s="50">
        <f>SUMIFS('sys-backorder details'!$M:$M,'sys-backorder details'!$E:$E,'item dashboard'!A966,'sys-backorder details'!$V:$V,"Call off")</f>
        <v>0</v>
      </c>
      <c r="K966" s="84">
        <f t="shared" si="5"/>
        <v>0</v>
      </c>
      <c r="L966" s="84">
        <f>SUMIF('Production Plan'!$E:$E,'item dashboard'!A966,'Production Plan'!$N:$N)</f>
        <v>0</v>
      </c>
      <c r="M966" s="85" t="str">
        <f t="shared" si="6"/>
        <v>B-MOV110P-CL12-110 gm Clear jar</v>
      </c>
      <c r="N966" s="86">
        <f>SUMIFS('sys inv movment rpt'!$M:$M,'sys inv movment rpt'!$L:$L,$M966,'sys inv movment rpt'!$N:$N,N$1)</f>
        <v>0</v>
      </c>
      <c r="O966" s="86">
        <f>SUMIFS('sys inv movment rpt'!$M:$M,'sys inv movment rpt'!$L:$L,$M966,'sys inv movment rpt'!$N:$N,O$1)</f>
        <v>0</v>
      </c>
      <c r="P966" s="86">
        <f>SUMIFS('sys inv movment rpt'!$M:$M,'sys inv movment rpt'!$L:$L,$M966,'sys inv movment rpt'!$N:$N,P$1)</f>
        <v>0</v>
      </c>
      <c r="Q966" s="86">
        <f>SUMIFS('sys inv movment rpt'!$M:$M,'sys inv movment rpt'!$L:$L,$M966,'sys inv movment rpt'!$N:$N,Q$1)</f>
        <v>0</v>
      </c>
      <c r="R966" s="86">
        <f>SUMIFS('sys inv movment rpt'!$M:$M,'sys inv movment rpt'!$L:$L,$M966,'sys inv movment rpt'!$N:$N,R$1)</f>
        <v>0</v>
      </c>
      <c r="S966" s="86">
        <f>SUMIFS('sys inv movment rpt'!$M:$M,'sys inv movment rpt'!$L:$L,$M966,'sys inv movment rpt'!$N:$N,S$1)</f>
        <v>0</v>
      </c>
      <c r="T966" s="86">
        <f>SUMIFS('sys inv movment rpt'!$M:$M,'sys inv movment rpt'!$L:$L,$M966,'sys inv movment rpt'!$N:$N,T$1)</f>
        <v>0</v>
      </c>
      <c r="U966" s="86">
        <f>SUMIFS('sys inv movment rpt'!$M:$M,'sys inv movment rpt'!$L:$L,$M966,'sys inv movment rpt'!$N:$N,U$1)</f>
        <v>0</v>
      </c>
      <c r="V966" s="86">
        <f>SUMIFS('sys inv movment rpt'!$M:$M,'sys inv movment rpt'!$L:$L,$M966,'sys inv movment rpt'!$N:$N,V$1)</f>
        <v>0</v>
      </c>
      <c r="W966" s="86">
        <f>SUMIFS('sys inv movment rpt'!$M:$M,'sys inv movment rpt'!$L:$L,$M966,'sys inv movment rpt'!$N:$N,W$1)</f>
        <v>0</v>
      </c>
      <c r="X966" s="86">
        <f>SUMIFS('sys inv movment rpt'!$M:$M,'sys inv movment rpt'!$L:$L,$M966,'sys inv movment rpt'!$N:$N,X$1)</f>
        <v>0</v>
      </c>
      <c r="Y966" s="86">
        <f>SUMIFS('sys inv movment rpt'!$M:$M,'sys inv movment rpt'!$L:$L,$M966,'sys inv movment rpt'!$N:$N,Y$1)</f>
        <v>0</v>
      </c>
      <c r="Z966" s="86">
        <f>SUMIFS('sys inv movment rpt'!$M:$M,'sys inv movment rpt'!$L:$L,$M966,'sys inv movment rpt'!$N:$N,Z$1)</f>
        <v>0</v>
      </c>
      <c r="AA966" s="86">
        <f>SUMIFS('sys inv movment rpt'!$M:$M,'sys inv movment rpt'!$L:$L,$M966,'sys inv movment rpt'!$N:$N,AA$1)</f>
        <v>0</v>
      </c>
      <c r="AB966" s="86">
        <f>SUMIFS('sys inv movment rpt'!$M:$M,'sys inv movment rpt'!$L:$L,$M966,'sys inv movment rpt'!$N:$N,AB$1)</f>
        <v>0</v>
      </c>
      <c r="AC966" s="86">
        <f>SUMIFS('sys inv movment rpt'!$M:$M,'sys inv movment rpt'!$L:$L,$M966,'sys inv movment rpt'!$N:$N,AC$1)</f>
        <v>0</v>
      </c>
      <c r="AD966" s="86">
        <f>SUMIFS('sys inv movment rpt'!$M:$M,'sys inv movment rpt'!$L:$L,$M966,'sys inv movment rpt'!$N:$N,AD$1)</f>
        <v>0</v>
      </c>
      <c r="AE966" s="86">
        <f>SUMIFS('sys inv movment rpt'!$M:$M,'sys inv movment rpt'!$L:$L,$M966,'sys inv movment rpt'!$N:$N,AE$1)</f>
        <v>0</v>
      </c>
      <c r="AF966" s="86">
        <f>SUMIFS('sys inv movment rpt'!$M:$M,'sys inv movment rpt'!$L:$L,$M966,'sys inv movment rpt'!$N:$N,AF$1)</f>
        <v>0</v>
      </c>
      <c r="AG966" s="86">
        <f>SUMIFS('sys inv movment rpt'!$M:$M,'sys inv movment rpt'!$L:$L,$M966,'sys inv movment rpt'!$N:$N,AG$1)</f>
        <v>0</v>
      </c>
      <c r="AH966" s="86">
        <f>SUMIFS('sys inv movment rpt'!$M:$M,'sys inv movment rpt'!$L:$L,$M966,'sys inv movment rpt'!$N:$N,AH$1)</f>
        <v>0</v>
      </c>
      <c r="AI966" s="86">
        <f>SUMIFS('sys inv movment rpt'!$M:$M,'sys inv movment rpt'!$L:$L,$M966,'sys inv movment rpt'!$N:$N,AI$1)</f>
        <v>0</v>
      </c>
      <c r="AJ966" s="86">
        <f>SUMIFS('sys inv movment rpt'!$M:$M,'sys inv movment rpt'!$L:$L,$M966,'sys inv movment rpt'!$N:$N,AJ$1)</f>
        <v>0</v>
      </c>
      <c r="AK966" s="86">
        <f>SUMIFS('sys inv movment rpt'!$M:$M,'sys inv movment rpt'!$L:$L,$M966,'sys inv movment rpt'!$N:$N,AK$1)</f>
        <v>0</v>
      </c>
      <c r="AL966" s="86">
        <f>SUMIFS('sys inv movment rpt'!$M:$M,'sys inv movment rpt'!$L:$L,$M966,'sys inv movment rpt'!$N:$N,AL$1)</f>
        <v>0</v>
      </c>
      <c r="AM966" s="86">
        <f>SUMIFS('sys inv movment rpt'!$M:$M,'sys inv movment rpt'!$L:$L,$M966,'sys inv movment rpt'!$N:$N,AM$1)</f>
        <v>0</v>
      </c>
      <c r="AN966" s="86">
        <f>SUMIFS('sys inv movment rpt'!$M:$M,'sys inv movment rpt'!$L:$L,$M966,'sys inv movment rpt'!$N:$N,AN$1)</f>
        <v>0</v>
      </c>
      <c r="AO966" s="86">
        <f>SUMIFS('sys inv movment rpt'!$M:$M,'sys inv movment rpt'!$L:$L,$M966,'sys inv movment rpt'!$N:$N,AO$1)</f>
        <v>0</v>
      </c>
      <c r="AP966" s="86">
        <f>SUMIFS('sys inv movment rpt'!$M:$M,'sys inv movment rpt'!$L:$L,$M966,'sys inv movment rpt'!$N:$N,AP$1)</f>
        <v>0</v>
      </c>
      <c r="AQ966" s="86">
        <f>SUMIFS('sys inv movment rpt'!$M:$M,'sys inv movment rpt'!$L:$L,$M966,'sys inv movment rpt'!$N:$N,AQ$1)</f>
        <v>0</v>
      </c>
      <c r="AR966" s="86">
        <f>SUMIFS('sys inv movment rpt'!$M:$M,'sys inv movment rpt'!$L:$L,$M966,'sys inv movment rpt'!$N:$N,AR$1)</f>
        <v>0</v>
      </c>
      <c r="AS966" s="86">
        <f>SUMIFS('sys inv movment rpt'!$M:$M,'sys inv movment rpt'!$L:$L,$M966,'sys inv movment rpt'!$N:$N,AS$1)</f>
        <v>0</v>
      </c>
      <c r="AT966" s="86">
        <f>SUMIFS('sys inv movment rpt'!$M:$M,'sys inv movment rpt'!$L:$L,$M966,'sys inv movment rpt'!$N:$N,AT$1)</f>
        <v>0</v>
      </c>
      <c r="AU966" s="86">
        <f>SUMIFS('sys inv movment rpt'!$M:$M,'sys inv movment rpt'!$L:$L,$M966,'sys inv movment rpt'!$N:$N,AU$1)</f>
        <v>0</v>
      </c>
      <c r="AV966" s="86">
        <f>SUMIFS('sys inv movment rpt'!$M:$M,'sys inv movment rpt'!$L:$L,$M966,'sys inv movment rpt'!$N:$N,AV$1)</f>
        <v>0</v>
      </c>
      <c r="AW966" s="87" t="str">
        <f>IFERROR(VLOOKUP(A966,'sys-backorder details'!E:U,17,0),"-")</f>
        <v>-</v>
      </c>
      <c r="AX966" s="87" t="str">
        <f>IF(K966&gt;1,VLOOKUP(A966,'settings-routing'!A:I,9,0),"")</f>
        <v/>
      </c>
    </row>
    <row r="967" ht="12.75" hidden="1" customHeight="1">
      <c r="A967" s="28" t="s">
        <v>2048</v>
      </c>
      <c r="B967" s="28" t="s">
        <v>2049</v>
      </c>
      <c r="C967" s="50">
        <f t="shared" si="2"/>
        <v>0</v>
      </c>
      <c r="D967" s="80">
        <f>SUMIF('Stocks 101-111'!$J:$J,'item dashboard'!A967,'Stocks 101-111'!K:K)</f>
        <v>0</v>
      </c>
      <c r="E967" s="80">
        <f>SUMIF('Stocks 101-111'!$J:$J,'item dashboard'!A967,'Stocks 101-111'!$L:$L)</f>
        <v>0</v>
      </c>
      <c r="F967" s="81">
        <f t="shared" si="3"/>
        <v>0</v>
      </c>
      <c r="G967" s="82">
        <f t="shared" si="4"/>
        <v>0</v>
      </c>
      <c r="H967" s="50">
        <f>SUMIFS('sys-backorder details'!$M:$M,'sys-backorder details'!$E:$E,'item dashboard'!A967,'sys-backorder details'!$V:$V,"")</f>
        <v>0</v>
      </c>
      <c r="I967" s="83">
        <f>SUMIF('settings-routing'!$I:$I,'item dashboard'!A967,'settings-routing'!$O:$O)</f>
        <v>0</v>
      </c>
      <c r="J967" s="50">
        <f>SUMIFS('sys-backorder details'!$M:$M,'sys-backorder details'!$E:$E,'item dashboard'!A967,'sys-backorder details'!$V:$V,"Call off")</f>
        <v>0</v>
      </c>
      <c r="K967" s="84">
        <f t="shared" si="5"/>
        <v>0</v>
      </c>
      <c r="L967" s="84">
        <f>SUMIF('Production Plan'!$E:$E,'item dashboard'!A967,'Production Plan'!$N:$N)</f>
        <v>0</v>
      </c>
      <c r="M967" s="85" t="str">
        <f t="shared" si="6"/>
        <v>B-MOV250-W23-250 gm Movit White jar</v>
      </c>
      <c r="N967" s="86">
        <f>SUMIFS('sys inv movment rpt'!$M:$M,'sys inv movment rpt'!$L:$L,$M967,'sys inv movment rpt'!$N:$N,N$1)</f>
        <v>0</v>
      </c>
      <c r="O967" s="86">
        <f>SUMIFS('sys inv movment rpt'!$M:$M,'sys inv movment rpt'!$L:$L,$M967,'sys inv movment rpt'!$N:$N,O$1)</f>
        <v>0</v>
      </c>
      <c r="P967" s="86">
        <f>SUMIFS('sys inv movment rpt'!$M:$M,'sys inv movment rpt'!$L:$L,$M967,'sys inv movment rpt'!$N:$N,P$1)</f>
        <v>0</v>
      </c>
      <c r="Q967" s="86">
        <f>SUMIFS('sys inv movment rpt'!$M:$M,'sys inv movment rpt'!$L:$L,$M967,'sys inv movment rpt'!$N:$N,Q$1)</f>
        <v>0</v>
      </c>
      <c r="R967" s="86">
        <f>SUMIFS('sys inv movment rpt'!$M:$M,'sys inv movment rpt'!$L:$L,$M967,'sys inv movment rpt'!$N:$N,R$1)</f>
        <v>0</v>
      </c>
      <c r="S967" s="86">
        <f>SUMIFS('sys inv movment rpt'!$M:$M,'sys inv movment rpt'!$L:$L,$M967,'sys inv movment rpt'!$N:$N,S$1)</f>
        <v>0</v>
      </c>
      <c r="T967" s="86">
        <f>SUMIFS('sys inv movment rpt'!$M:$M,'sys inv movment rpt'!$L:$L,$M967,'sys inv movment rpt'!$N:$N,T$1)</f>
        <v>0</v>
      </c>
      <c r="U967" s="86">
        <f>SUMIFS('sys inv movment rpt'!$M:$M,'sys inv movment rpt'!$L:$L,$M967,'sys inv movment rpt'!$N:$N,U$1)</f>
        <v>0</v>
      </c>
      <c r="V967" s="86">
        <f>SUMIFS('sys inv movment rpt'!$M:$M,'sys inv movment rpt'!$L:$L,$M967,'sys inv movment rpt'!$N:$N,V$1)</f>
        <v>0</v>
      </c>
      <c r="W967" s="86">
        <f>SUMIFS('sys inv movment rpt'!$M:$M,'sys inv movment rpt'!$L:$L,$M967,'sys inv movment rpt'!$N:$N,W$1)</f>
        <v>0</v>
      </c>
      <c r="X967" s="86">
        <f>SUMIFS('sys inv movment rpt'!$M:$M,'sys inv movment rpt'!$L:$L,$M967,'sys inv movment rpt'!$N:$N,X$1)</f>
        <v>0</v>
      </c>
      <c r="Y967" s="86">
        <f>SUMIFS('sys inv movment rpt'!$M:$M,'sys inv movment rpt'!$L:$L,$M967,'sys inv movment rpt'!$N:$N,Y$1)</f>
        <v>0</v>
      </c>
      <c r="Z967" s="86">
        <f>SUMIFS('sys inv movment rpt'!$M:$M,'sys inv movment rpt'!$L:$L,$M967,'sys inv movment rpt'!$N:$N,Z$1)</f>
        <v>0</v>
      </c>
      <c r="AA967" s="86">
        <f>SUMIFS('sys inv movment rpt'!$M:$M,'sys inv movment rpt'!$L:$L,$M967,'sys inv movment rpt'!$N:$N,AA$1)</f>
        <v>0</v>
      </c>
      <c r="AB967" s="86">
        <f>SUMIFS('sys inv movment rpt'!$M:$M,'sys inv movment rpt'!$L:$L,$M967,'sys inv movment rpt'!$N:$N,AB$1)</f>
        <v>0</v>
      </c>
      <c r="AC967" s="86">
        <f>SUMIFS('sys inv movment rpt'!$M:$M,'sys inv movment rpt'!$L:$L,$M967,'sys inv movment rpt'!$N:$N,AC$1)</f>
        <v>0</v>
      </c>
      <c r="AD967" s="86">
        <f>SUMIFS('sys inv movment rpt'!$M:$M,'sys inv movment rpt'!$L:$L,$M967,'sys inv movment rpt'!$N:$N,AD$1)</f>
        <v>0</v>
      </c>
      <c r="AE967" s="86">
        <f>SUMIFS('sys inv movment rpt'!$M:$M,'sys inv movment rpt'!$L:$L,$M967,'sys inv movment rpt'!$N:$N,AE$1)</f>
        <v>0</v>
      </c>
      <c r="AF967" s="86">
        <f>SUMIFS('sys inv movment rpt'!$M:$M,'sys inv movment rpt'!$L:$L,$M967,'sys inv movment rpt'!$N:$N,AF$1)</f>
        <v>0</v>
      </c>
      <c r="AG967" s="86">
        <f>SUMIFS('sys inv movment rpt'!$M:$M,'sys inv movment rpt'!$L:$L,$M967,'sys inv movment rpt'!$N:$N,AG$1)</f>
        <v>0</v>
      </c>
      <c r="AH967" s="86">
        <f>SUMIFS('sys inv movment rpt'!$M:$M,'sys inv movment rpt'!$L:$L,$M967,'sys inv movment rpt'!$N:$N,AH$1)</f>
        <v>0</v>
      </c>
      <c r="AI967" s="86">
        <f>SUMIFS('sys inv movment rpt'!$M:$M,'sys inv movment rpt'!$L:$L,$M967,'sys inv movment rpt'!$N:$N,AI$1)</f>
        <v>0</v>
      </c>
      <c r="AJ967" s="86">
        <f>SUMIFS('sys inv movment rpt'!$M:$M,'sys inv movment rpt'!$L:$L,$M967,'sys inv movment rpt'!$N:$N,AJ$1)</f>
        <v>0</v>
      </c>
      <c r="AK967" s="86">
        <f>SUMIFS('sys inv movment rpt'!$M:$M,'sys inv movment rpt'!$L:$L,$M967,'sys inv movment rpt'!$N:$N,AK$1)</f>
        <v>0</v>
      </c>
      <c r="AL967" s="86">
        <f>SUMIFS('sys inv movment rpt'!$M:$M,'sys inv movment rpt'!$L:$L,$M967,'sys inv movment rpt'!$N:$N,AL$1)</f>
        <v>0</v>
      </c>
      <c r="AM967" s="86">
        <f>SUMIFS('sys inv movment rpt'!$M:$M,'sys inv movment rpt'!$L:$L,$M967,'sys inv movment rpt'!$N:$N,AM$1)</f>
        <v>0</v>
      </c>
      <c r="AN967" s="86">
        <f>SUMIFS('sys inv movment rpt'!$M:$M,'sys inv movment rpt'!$L:$L,$M967,'sys inv movment rpt'!$N:$N,AN$1)</f>
        <v>0</v>
      </c>
      <c r="AO967" s="86">
        <f>SUMIFS('sys inv movment rpt'!$M:$M,'sys inv movment rpt'!$L:$L,$M967,'sys inv movment rpt'!$N:$N,AO$1)</f>
        <v>0</v>
      </c>
      <c r="AP967" s="86">
        <f>SUMIFS('sys inv movment rpt'!$M:$M,'sys inv movment rpt'!$L:$L,$M967,'sys inv movment rpt'!$N:$N,AP$1)</f>
        <v>0</v>
      </c>
      <c r="AQ967" s="86">
        <f>SUMIFS('sys inv movment rpt'!$M:$M,'sys inv movment rpt'!$L:$L,$M967,'sys inv movment rpt'!$N:$N,AQ$1)</f>
        <v>0</v>
      </c>
      <c r="AR967" s="86">
        <f>SUMIFS('sys inv movment rpt'!$M:$M,'sys inv movment rpt'!$L:$L,$M967,'sys inv movment rpt'!$N:$N,AR$1)</f>
        <v>0</v>
      </c>
      <c r="AS967" s="86">
        <f>SUMIFS('sys inv movment rpt'!$M:$M,'sys inv movment rpt'!$L:$L,$M967,'sys inv movment rpt'!$N:$N,AS$1)</f>
        <v>0</v>
      </c>
      <c r="AT967" s="86">
        <f>SUMIFS('sys inv movment rpt'!$M:$M,'sys inv movment rpt'!$L:$L,$M967,'sys inv movment rpt'!$N:$N,AT$1)</f>
        <v>0</v>
      </c>
      <c r="AU967" s="86">
        <f>SUMIFS('sys inv movment rpt'!$M:$M,'sys inv movment rpt'!$L:$L,$M967,'sys inv movment rpt'!$N:$N,AU$1)</f>
        <v>0</v>
      </c>
      <c r="AV967" s="86">
        <f>SUMIFS('sys inv movment rpt'!$M:$M,'sys inv movment rpt'!$L:$L,$M967,'sys inv movment rpt'!$N:$N,AV$1)</f>
        <v>0</v>
      </c>
      <c r="AW967" s="87" t="str">
        <f>IFERROR(VLOOKUP(A967,'sys-backorder details'!E:U,17,0),"-")</f>
        <v>-</v>
      </c>
      <c r="AX967" s="87" t="str">
        <f>IF(K967&gt;1,VLOOKUP(A967,'settings-routing'!A:I,9,0),"")</f>
        <v/>
      </c>
    </row>
    <row r="968" ht="12.75" hidden="1" customHeight="1">
      <c r="A968" s="50" t="s">
        <v>2050</v>
      </c>
      <c r="B968" s="50" t="s">
        <v>2051</v>
      </c>
      <c r="C968" s="50">
        <f t="shared" si="2"/>
        <v>0</v>
      </c>
      <c r="D968" s="80">
        <f>SUMIF('Stocks 101-111'!$J:$J,'item dashboard'!A968,'Stocks 101-111'!K:K)</f>
        <v>0</v>
      </c>
      <c r="E968" s="80">
        <f>SUMIF('Stocks 101-111'!$J:$J,'item dashboard'!A968,'Stocks 101-111'!$L:$L)</f>
        <v>0</v>
      </c>
      <c r="F968" s="81">
        <f t="shared" si="3"/>
        <v>0</v>
      </c>
      <c r="G968" s="82">
        <f t="shared" si="4"/>
        <v>0</v>
      </c>
      <c r="H968" s="50">
        <f>SUMIFS('sys-backorder details'!$M:$M,'sys-backorder details'!$E:$E,'item dashboard'!A968,'sys-backorder details'!$V:$V,"")</f>
        <v>0</v>
      </c>
      <c r="I968" s="83">
        <f>SUMIF('settings-routing'!$I:$I,'item dashboard'!A968,'settings-routing'!$O:$O)</f>
        <v>0</v>
      </c>
      <c r="J968" s="50">
        <f>SUMIFS('sys-backorder details'!$M:$M,'sys-backorder details'!$E:$E,'item dashboard'!A968,'sys-backorder details'!$V:$V,"Call off")</f>
        <v>0</v>
      </c>
      <c r="K968" s="84">
        <f t="shared" si="5"/>
        <v>0</v>
      </c>
      <c r="L968" s="84">
        <f>SUMIF('Production Plan'!$E:$E,'item dashboard'!A968,'Production Plan'!$N:$N)</f>
        <v>0</v>
      </c>
      <c r="M968" s="85" t="str">
        <f t="shared" si="6"/>
        <v>B-MOV50C-N8-60 gm Movit Natural Jar</v>
      </c>
      <c r="N968" s="86">
        <f>SUMIFS('sys inv movment rpt'!$M:$M,'sys inv movment rpt'!$L:$L,$M968,'sys inv movment rpt'!$N:$N,N$1)</f>
        <v>0</v>
      </c>
      <c r="O968" s="86">
        <f>SUMIFS('sys inv movment rpt'!$M:$M,'sys inv movment rpt'!$L:$L,$M968,'sys inv movment rpt'!$N:$N,O$1)</f>
        <v>0</v>
      </c>
      <c r="P968" s="86">
        <f>SUMIFS('sys inv movment rpt'!$M:$M,'sys inv movment rpt'!$L:$L,$M968,'sys inv movment rpt'!$N:$N,P$1)</f>
        <v>0</v>
      </c>
      <c r="Q968" s="86">
        <f>SUMIFS('sys inv movment rpt'!$M:$M,'sys inv movment rpt'!$L:$L,$M968,'sys inv movment rpt'!$N:$N,Q$1)</f>
        <v>0</v>
      </c>
      <c r="R968" s="86">
        <f>SUMIFS('sys inv movment rpt'!$M:$M,'sys inv movment rpt'!$L:$L,$M968,'sys inv movment rpt'!$N:$N,R$1)</f>
        <v>0</v>
      </c>
      <c r="S968" s="86">
        <f>SUMIFS('sys inv movment rpt'!$M:$M,'sys inv movment rpt'!$L:$L,$M968,'sys inv movment rpt'!$N:$N,S$1)</f>
        <v>0</v>
      </c>
      <c r="T968" s="86">
        <f>SUMIFS('sys inv movment rpt'!$M:$M,'sys inv movment rpt'!$L:$L,$M968,'sys inv movment rpt'!$N:$N,T$1)</f>
        <v>0</v>
      </c>
      <c r="U968" s="86">
        <f>SUMIFS('sys inv movment rpt'!$M:$M,'sys inv movment rpt'!$L:$L,$M968,'sys inv movment rpt'!$N:$N,U$1)</f>
        <v>0</v>
      </c>
      <c r="V968" s="86">
        <f>SUMIFS('sys inv movment rpt'!$M:$M,'sys inv movment rpt'!$L:$L,$M968,'sys inv movment rpt'!$N:$N,V$1)</f>
        <v>0</v>
      </c>
      <c r="W968" s="86">
        <f>SUMIFS('sys inv movment rpt'!$M:$M,'sys inv movment rpt'!$L:$L,$M968,'sys inv movment rpt'!$N:$N,W$1)</f>
        <v>0</v>
      </c>
      <c r="X968" s="86">
        <f>SUMIFS('sys inv movment rpt'!$M:$M,'sys inv movment rpt'!$L:$L,$M968,'sys inv movment rpt'!$N:$N,X$1)</f>
        <v>0</v>
      </c>
      <c r="Y968" s="86">
        <f>SUMIFS('sys inv movment rpt'!$M:$M,'sys inv movment rpt'!$L:$L,$M968,'sys inv movment rpt'!$N:$N,Y$1)</f>
        <v>0</v>
      </c>
      <c r="Z968" s="86">
        <f>SUMIFS('sys inv movment rpt'!$M:$M,'sys inv movment rpt'!$L:$L,$M968,'sys inv movment rpt'!$N:$N,Z$1)</f>
        <v>0</v>
      </c>
      <c r="AA968" s="86">
        <f>SUMIFS('sys inv movment rpt'!$M:$M,'sys inv movment rpt'!$L:$L,$M968,'sys inv movment rpt'!$N:$N,AA$1)</f>
        <v>0</v>
      </c>
      <c r="AB968" s="86">
        <f>SUMIFS('sys inv movment rpt'!$M:$M,'sys inv movment rpt'!$L:$L,$M968,'sys inv movment rpt'!$N:$N,AB$1)</f>
        <v>0</v>
      </c>
      <c r="AC968" s="86">
        <f>SUMIFS('sys inv movment rpt'!$M:$M,'sys inv movment rpt'!$L:$L,$M968,'sys inv movment rpt'!$N:$N,AC$1)</f>
        <v>0</v>
      </c>
      <c r="AD968" s="86">
        <f>SUMIFS('sys inv movment rpt'!$M:$M,'sys inv movment rpt'!$L:$L,$M968,'sys inv movment rpt'!$N:$N,AD$1)</f>
        <v>0</v>
      </c>
      <c r="AE968" s="86">
        <f>SUMIFS('sys inv movment rpt'!$M:$M,'sys inv movment rpt'!$L:$L,$M968,'sys inv movment rpt'!$N:$N,AE$1)</f>
        <v>0</v>
      </c>
      <c r="AF968" s="86">
        <f>SUMIFS('sys inv movment rpt'!$M:$M,'sys inv movment rpt'!$L:$L,$M968,'sys inv movment rpt'!$N:$N,AF$1)</f>
        <v>0</v>
      </c>
      <c r="AG968" s="86">
        <f>SUMIFS('sys inv movment rpt'!$M:$M,'sys inv movment rpt'!$L:$L,$M968,'sys inv movment rpt'!$N:$N,AG$1)</f>
        <v>0</v>
      </c>
      <c r="AH968" s="86">
        <f>SUMIFS('sys inv movment rpt'!$M:$M,'sys inv movment rpt'!$L:$L,$M968,'sys inv movment rpt'!$N:$N,AH$1)</f>
        <v>0</v>
      </c>
      <c r="AI968" s="86">
        <f>SUMIFS('sys inv movment rpt'!$M:$M,'sys inv movment rpt'!$L:$L,$M968,'sys inv movment rpt'!$N:$N,AI$1)</f>
        <v>0</v>
      </c>
      <c r="AJ968" s="86">
        <f>SUMIFS('sys inv movment rpt'!$M:$M,'sys inv movment rpt'!$L:$L,$M968,'sys inv movment rpt'!$N:$N,AJ$1)</f>
        <v>0</v>
      </c>
      <c r="AK968" s="86">
        <f>SUMIFS('sys inv movment rpt'!$M:$M,'sys inv movment rpt'!$L:$L,$M968,'sys inv movment rpt'!$N:$N,AK$1)</f>
        <v>0</v>
      </c>
      <c r="AL968" s="86">
        <f>SUMIFS('sys inv movment rpt'!$M:$M,'sys inv movment rpt'!$L:$L,$M968,'sys inv movment rpt'!$N:$N,AL$1)</f>
        <v>0</v>
      </c>
      <c r="AM968" s="86">
        <f>SUMIFS('sys inv movment rpt'!$M:$M,'sys inv movment rpt'!$L:$L,$M968,'sys inv movment rpt'!$N:$N,AM$1)</f>
        <v>0</v>
      </c>
      <c r="AN968" s="86">
        <f>SUMIFS('sys inv movment rpt'!$M:$M,'sys inv movment rpt'!$L:$L,$M968,'sys inv movment rpt'!$N:$N,AN$1)</f>
        <v>0</v>
      </c>
      <c r="AO968" s="86">
        <f>SUMIFS('sys inv movment rpt'!$M:$M,'sys inv movment rpt'!$L:$L,$M968,'sys inv movment rpt'!$N:$N,AO$1)</f>
        <v>0</v>
      </c>
      <c r="AP968" s="86">
        <f>SUMIFS('sys inv movment rpt'!$M:$M,'sys inv movment rpt'!$L:$L,$M968,'sys inv movment rpt'!$N:$N,AP$1)</f>
        <v>0</v>
      </c>
      <c r="AQ968" s="86">
        <f>SUMIFS('sys inv movment rpt'!$M:$M,'sys inv movment rpt'!$L:$L,$M968,'sys inv movment rpt'!$N:$N,AQ$1)</f>
        <v>0</v>
      </c>
      <c r="AR968" s="86">
        <f>SUMIFS('sys inv movment rpt'!$M:$M,'sys inv movment rpt'!$L:$L,$M968,'sys inv movment rpt'!$N:$N,AR$1)</f>
        <v>0</v>
      </c>
      <c r="AS968" s="86">
        <f>SUMIFS('sys inv movment rpt'!$M:$M,'sys inv movment rpt'!$L:$L,$M968,'sys inv movment rpt'!$N:$N,AS$1)</f>
        <v>0</v>
      </c>
      <c r="AT968" s="86">
        <f>SUMIFS('sys inv movment rpt'!$M:$M,'sys inv movment rpt'!$L:$L,$M968,'sys inv movment rpt'!$N:$N,AT$1)</f>
        <v>0</v>
      </c>
      <c r="AU968" s="86">
        <f>SUMIFS('sys inv movment rpt'!$M:$M,'sys inv movment rpt'!$L:$L,$M968,'sys inv movment rpt'!$N:$N,AU$1)</f>
        <v>0</v>
      </c>
      <c r="AV968" s="86">
        <f>SUMIFS('sys inv movment rpt'!$M:$M,'sys inv movment rpt'!$L:$L,$M968,'sys inv movment rpt'!$N:$N,AV$1)</f>
        <v>0</v>
      </c>
      <c r="AW968" s="87" t="str">
        <f>IFERROR(VLOOKUP(A968,'sys-backorder details'!E:U,17,0),"-")</f>
        <v>-</v>
      </c>
      <c r="AX968" s="87" t="str">
        <f>IF(K968&gt;1,VLOOKUP(A968,'settings-routing'!A:I,9,0),"")</f>
        <v/>
      </c>
    </row>
    <row r="969" ht="12.75" hidden="1" customHeight="1">
      <c r="A969" s="50" t="s">
        <v>2052</v>
      </c>
      <c r="B969" s="50" t="s">
        <v>2053</v>
      </c>
      <c r="C969" s="50">
        <f t="shared" si="2"/>
        <v>680</v>
      </c>
      <c r="D969" s="80">
        <f>SUMIF('Stocks 101-111'!$J:$J,'item dashboard'!A969,'Stocks 101-111'!K:K)</f>
        <v>680</v>
      </c>
      <c r="E969" s="80">
        <f>SUMIF('Stocks 101-111'!$J:$J,'item dashboard'!A969,'Stocks 101-111'!$L:$L)</f>
        <v>0</v>
      </c>
      <c r="F969" s="81">
        <f t="shared" si="3"/>
        <v>0</v>
      </c>
      <c r="G969" s="82">
        <f t="shared" si="4"/>
        <v>0</v>
      </c>
      <c r="H969" s="50">
        <f>SUMIFS('sys-backorder details'!$M:$M,'sys-backorder details'!$E:$E,'item dashboard'!A969,'sys-backorder details'!$V:$V,"")</f>
        <v>0</v>
      </c>
      <c r="I969" s="83">
        <f>SUMIF('settings-routing'!$I:$I,'item dashboard'!A969,'settings-routing'!$O:$O)</f>
        <v>0</v>
      </c>
      <c r="J969" s="50">
        <f>SUMIFS('sys-backorder details'!$M:$M,'sys-backorder details'!$E:$E,'item dashboard'!A969,'sys-backorder details'!$V:$V,"Call off")</f>
        <v>60</v>
      </c>
      <c r="K969" s="84">
        <f t="shared" si="5"/>
        <v>-680</v>
      </c>
      <c r="L969" s="84">
        <f>SUMIF('Production Plan'!$E:$E,'item dashboard'!A969,'Production Plan'!$N:$N)</f>
        <v>0</v>
      </c>
      <c r="M969" s="85" t="str">
        <f t="shared" si="6"/>
        <v>B-MOV5LT-N230-5 Ltr. Natural Jerrycan Only</v>
      </c>
      <c r="N969" s="86">
        <f>SUMIFS('sys inv movment rpt'!$M:$M,'sys inv movment rpt'!$L:$L,$M969,'sys inv movment rpt'!$N:$N,N$1)</f>
        <v>0</v>
      </c>
      <c r="O969" s="86">
        <f>SUMIFS('sys inv movment rpt'!$M:$M,'sys inv movment rpt'!$L:$L,$M969,'sys inv movment rpt'!$N:$N,O$1)</f>
        <v>0</v>
      </c>
      <c r="P969" s="86">
        <f>SUMIFS('sys inv movment rpt'!$M:$M,'sys inv movment rpt'!$L:$L,$M969,'sys inv movment rpt'!$N:$N,P$1)</f>
        <v>0</v>
      </c>
      <c r="Q969" s="86">
        <f>SUMIFS('sys inv movment rpt'!$M:$M,'sys inv movment rpt'!$L:$L,$M969,'sys inv movment rpt'!$N:$N,Q$1)</f>
        <v>0</v>
      </c>
      <c r="R969" s="86">
        <f>SUMIFS('sys inv movment rpt'!$M:$M,'sys inv movment rpt'!$L:$L,$M969,'sys inv movment rpt'!$N:$N,R$1)</f>
        <v>0</v>
      </c>
      <c r="S969" s="86">
        <f>SUMIFS('sys inv movment rpt'!$M:$M,'sys inv movment rpt'!$L:$L,$M969,'sys inv movment rpt'!$N:$N,S$1)</f>
        <v>0</v>
      </c>
      <c r="T969" s="86">
        <f>SUMIFS('sys inv movment rpt'!$M:$M,'sys inv movment rpt'!$L:$L,$M969,'sys inv movment rpt'!$N:$N,T$1)</f>
        <v>0</v>
      </c>
      <c r="U969" s="86">
        <f>SUMIFS('sys inv movment rpt'!$M:$M,'sys inv movment rpt'!$L:$L,$M969,'sys inv movment rpt'!$N:$N,U$1)</f>
        <v>0</v>
      </c>
      <c r="V969" s="86">
        <f>SUMIFS('sys inv movment rpt'!$M:$M,'sys inv movment rpt'!$L:$L,$M969,'sys inv movment rpt'!$N:$N,V$1)</f>
        <v>0</v>
      </c>
      <c r="W969" s="86">
        <f>SUMIFS('sys inv movment rpt'!$M:$M,'sys inv movment rpt'!$L:$L,$M969,'sys inv movment rpt'!$N:$N,W$1)</f>
        <v>0</v>
      </c>
      <c r="X969" s="86">
        <f>SUMIFS('sys inv movment rpt'!$M:$M,'sys inv movment rpt'!$L:$L,$M969,'sys inv movment rpt'!$N:$N,X$1)</f>
        <v>0</v>
      </c>
      <c r="Y969" s="86">
        <f>SUMIFS('sys inv movment rpt'!$M:$M,'sys inv movment rpt'!$L:$L,$M969,'sys inv movment rpt'!$N:$N,Y$1)</f>
        <v>0</v>
      </c>
      <c r="Z969" s="86">
        <f>SUMIFS('sys inv movment rpt'!$M:$M,'sys inv movment rpt'!$L:$L,$M969,'sys inv movment rpt'!$N:$N,Z$1)</f>
        <v>0</v>
      </c>
      <c r="AA969" s="86">
        <f>SUMIFS('sys inv movment rpt'!$M:$M,'sys inv movment rpt'!$L:$L,$M969,'sys inv movment rpt'!$N:$N,AA$1)</f>
        <v>0</v>
      </c>
      <c r="AB969" s="86">
        <f>SUMIFS('sys inv movment rpt'!$M:$M,'sys inv movment rpt'!$L:$L,$M969,'sys inv movment rpt'!$N:$N,AB$1)</f>
        <v>0</v>
      </c>
      <c r="AC969" s="86">
        <f>SUMIFS('sys inv movment rpt'!$M:$M,'sys inv movment rpt'!$L:$L,$M969,'sys inv movment rpt'!$N:$N,AC$1)</f>
        <v>0</v>
      </c>
      <c r="AD969" s="86">
        <f>SUMIFS('sys inv movment rpt'!$M:$M,'sys inv movment rpt'!$L:$L,$M969,'sys inv movment rpt'!$N:$N,AD$1)</f>
        <v>0</v>
      </c>
      <c r="AE969" s="86">
        <f>SUMIFS('sys inv movment rpt'!$M:$M,'sys inv movment rpt'!$L:$L,$M969,'sys inv movment rpt'!$N:$N,AE$1)</f>
        <v>0</v>
      </c>
      <c r="AF969" s="86">
        <f>SUMIFS('sys inv movment rpt'!$M:$M,'sys inv movment rpt'!$L:$L,$M969,'sys inv movment rpt'!$N:$N,AF$1)</f>
        <v>0</v>
      </c>
      <c r="AG969" s="86">
        <f>SUMIFS('sys inv movment rpt'!$M:$M,'sys inv movment rpt'!$L:$L,$M969,'sys inv movment rpt'!$N:$N,AG$1)</f>
        <v>0</v>
      </c>
      <c r="AH969" s="86">
        <f>SUMIFS('sys inv movment rpt'!$M:$M,'sys inv movment rpt'!$L:$L,$M969,'sys inv movment rpt'!$N:$N,AH$1)</f>
        <v>0</v>
      </c>
      <c r="AI969" s="86">
        <f>SUMIFS('sys inv movment rpt'!$M:$M,'sys inv movment rpt'!$L:$L,$M969,'sys inv movment rpt'!$N:$N,AI$1)</f>
        <v>0</v>
      </c>
      <c r="AJ969" s="86">
        <f>SUMIFS('sys inv movment rpt'!$M:$M,'sys inv movment rpt'!$L:$L,$M969,'sys inv movment rpt'!$N:$N,AJ$1)</f>
        <v>0</v>
      </c>
      <c r="AK969" s="86">
        <f>SUMIFS('sys inv movment rpt'!$M:$M,'sys inv movment rpt'!$L:$L,$M969,'sys inv movment rpt'!$N:$N,AK$1)</f>
        <v>0</v>
      </c>
      <c r="AL969" s="86">
        <f>SUMIFS('sys inv movment rpt'!$M:$M,'sys inv movment rpt'!$L:$L,$M969,'sys inv movment rpt'!$N:$N,AL$1)</f>
        <v>0</v>
      </c>
      <c r="AM969" s="86">
        <f>SUMIFS('sys inv movment rpt'!$M:$M,'sys inv movment rpt'!$L:$L,$M969,'sys inv movment rpt'!$N:$N,AM$1)</f>
        <v>0</v>
      </c>
      <c r="AN969" s="86">
        <f>SUMIFS('sys inv movment rpt'!$M:$M,'sys inv movment rpt'!$L:$L,$M969,'sys inv movment rpt'!$N:$N,AN$1)</f>
        <v>0</v>
      </c>
      <c r="AO969" s="86">
        <f>SUMIFS('sys inv movment rpt'!$M:$M,'sys inv movment rpt'!$L:$L,$M969,'sys inv movment rpt'!$N:$N,AO$1)</f>
        <v>0</v>
      </c>
      <c r="AP969" s="86">
        <f>SUMIFS('sys inv movment rpt'!$M:$M,'sys inv movment rpt'!$L:$L,$M969,'sys inv movment rpt'!$N:$N,AP$1)</f>
        <v>0</v>
      </c>
      <c r="AQ969" s="86">
        <f>SUMIFS('sys inv movment rpt'!$M:$M,'sys inv movment rpt'!$L:$L,$M969,'sys inv movment rpt'!$N:$N,AQ$1)</f>
        <v>0</v>
      </c>
      <c r="AR969" s="86">
        <f>SUMIFS('sys inv movment rpt'!$M:$M,'sys inv movment rpt'!$L:$L,$M969,'sys inv movment rpt'!$N:$N,AR$1)</f>
        <v>0</v>
      </c>
      <c r="AS969" s="86">
        <f>SUMIFS('sys inv movment rpt'!$M:$M,'sys inv movment rpt'!$L:$L,$M969,'sys inv movment rpt'!$N:$N,AS$1)</f>
        <v>0</v>
      </c>
      <c r="AT969" s="86">
        <f>SUMIFS('sys inv movment rpt'!$M:$M,'sys inv movment rpt'!$L:$L,$M969,'sys inv movment rpt'!$N:$N,AT$1)</f>
        <v>0</v>
      </c>
      <c r="AU969" s="86">
        <f>SUMIFS('sys inv movment rpt'!$M:$M,'sys inv movment rpt'!$L:$L,$M969,'sys inv movment rpt'!$N:$N,AU$1)</f>
        <v>0</v>
      </c>
      <c r="AV969" s="86">
        <f>SUMIFS('sys inv movment rpt'!$M:$M,'sys inv movment rpt'!$L:$L,$M969,'sys inv movment rpt'!$N:$N,AV$1)</f>
        <v>0</v>
      </c>
      <c r="AW969" s="87" t="str">
        <f>IFERROR(VLOOKUP(A969,'sys-backorder details'!E:U,17,0),"-")</f>
        <v>45 Days</v>
      </c>
      <c r="AX969" s="87" t="str">
        <f>IF(K969&gt;1,VLOOKUP(A969,'settings-routing'!A:I,9,0),"")</f>
        <v/>
      </c>
    </row>
    <row r="970" ht="12.75" hidden="1" customHeight="1">
      <c r="A970" s="50" t="s">
        <v>2054</v>
      </c>
      <c r="B970" s="50" t="s">
        <v>2055</v>
      </c>
      <c r="C970" s="50">
        <f t="shared" si="2"/>
        <v>0</v>
      </c>
      <c r="D970" s="80">
        <f>SUMIF('Stocks 101-111'!$J:$J,'item dashboard'!A970,'Stocks 101-111'!K:K)</f>
        <v>0</v>
      </c>
      <c r="E970" s="80">
        <f>SUMIF('Stocks 101-111'!$J:$J,'item dashboard'!A970,'Stocks 101-111'!$L:$L)</f>
        <v>0</v>
      </c>
      <c r="F970" s="81">
        <f t="shared" si="3"/>
        <v>0</v>
      </c>
      <c r="G970" s="82">
        <f t="shared" si="4"/>
        <v>0</v>
      </c>
      <c r="H970" s="50">
        <f>SUMIFS('sys-backorder details'!$M:$M,'sys-backorder details'!$E:$E,'item dashboard'!A970,'sys-backorder details'!$V:$V,"")</f>
        <v>0</v>
      </c>
      <c r="I970" s="83">
        <f>SUMIF('settings-routing'!$I:$I,'item dashboard'!A970,'settings-routing'!$O:$O)</f>
        <v>0</v>
      </c>
      <c r="J970" s="50">
        <f>SUMIFS('sys-backorder details'!$M:$M,'sys-backorder details'!$E:$E,'item dashboard'!A970,'sys-backorder details'!$V:$V,"Call off")</f>
        <v>0</v>
      </c>
      <c r="K970" s="84">
        <f t="shared" si="5"/>
        <v>0</v>
      </c>
      <c r="L970" s="84">
        <f>SUMIF('Production Plan'!$E:$E,'item dashboard'!A970,'Production Plan'!$N:$N)</f>
        <v>0</v>
      </c>
      <c r="M970" s="85" t="str">
        <f t="shared" si="6"/>
        <v>B-MOV60C-N8-60 ml Conical Movit Jar</v>
      </c>
      <c r="N970" s="86">
        <f>SUMIFS('sys inv movment rpt'!$M:$M,'sys inv movment rpt'!$L:$L,$M970,'sys inv movment rpt'!$N:$N,N$1)</f>
        <v>0</v>
      </c>
      <c r="O970" s="86">
        <f>SUMIFS('sys inv movment rpt'!$M:$M,'sys inv movment rpt'!$L:$L,$M970,'sys inv movment rpt'!$N:$N,O$1)</f>
        <v>0</v>
      </c>
      <c r="P970" s="86">
        <f>SUMIFS('sys inv movment rpt'!$M:$M,'sys inv movment rpt'!$L:$L,$M970,'sys inv movment rpt'!$N:$N,P$1)</f>
        <v>0</v>
      </c>
      <c r="Q970" s="86">
        <f>SUMIFS('sys inv movment rpt'!$M:$M,'sys inv movment rpt'!$L:$L,$M970,'sys inv movment rpt'!$N:$N,Q$1)</f>
        <v>0</v>
      </c>
      <c r="R970" s="86">
        <f>SUMIFS('sys inv movment rpt'!$M:$M,'sys inv movment rpt'!$L:$L,$M970,'sys inv movment rpt'!$N:$N,R$1)</f>
        <v>0</v>
      </c>
      <c r="S970" s="86">
        <f>SUMIFS('sys inv movment rpt'!$M:$M,'sys inv movment rpt'!$L:$L,$M970,'sys inv movment rpt'!$N:$N,S$1)</f>
        <v>0</v>
      </c>
      <c r="T970" s="86">
        <f>SUMIFS('sys inv movment rpt'!$M:$M,'sys inv movment rpt'!$L:$L,$M970,'sys inv movment rpt'!$N:$N,T$1)</f>
        <v>0</v>
      </c>
      <c r="U970" s="86">
        <f>SUMIFS('sys inv movment rpt'!$M:$M,'sys inv movment rpt'!$L:$L,$M970,'sys inv movment rpt'!$N:$N,U$1)</f>
        <v>0</v>
      </c>
      <c r="V970" s="86">
        <f>SUMIFS('sys inv movment rpt'!$M:$M,'sys inv movment rpt'!$L:$L,$M970,'sys inv movment rpt'!$N:$N,V$1)</f>
        <v>0</v>
      </c>
      <c r="W970" s="86">
        <f>SUMIFS('sys inv movment rpt'!$M:$M,'sys inv movment rpt'!$L:$L,$M970,'sys inv movment rpt'!$N:$N,W$1)</f>
        <v>0</v>
      </c>
      <c r="X970" s="86">
        <f>SUMIFS('sys inv movment rpt'!$M:$M,'sys inv movment rpt'!$L:$L,$M970,'sys inv movment rpt'!$N:$N,X$1)</f>
        <v>0</v>
      </c>
      <c r="Y970" s="86">
        <f>SUMIFS('sys inv movment rpt'!$M:$M,'sys inv movment rpt'!$L:$L,$M970,'sys inv movment rpt'!$N:$N,Y$1)</f>
        <v>0</v>
      </c>
      <c r="Z970" s="86">
        <f>SUMIFS('sys inv movment rpt'!$M:$M,'sys inv movment rpt'!$L:$L,$M970,'sys inv movment rpt'!$N:$N,Z$1)</f>
        <v>0</v>
      </c>
      <c r="AA970" s="86">
        <f>SUMIFS('sys inv movment rpt'!$M:$M,'sys inv movment rpt'!$L:$L,$M970,'sys inv movment rpt'!$N:$N,AA$1)</f>
        <v>0</v>
      </c>
      <c r="AB970" s="86">
        <f>SUMIFS('sys inv movment rpt'!$M:$M,'sys inv movment rpt'!$L:$L,$M970,'sys inv movment rpt'!$N:$N,AB$1)</f>
        <v>0</v>
      </c>
      <c r="AC970" s="86">
        <f>SUMIFS('sys inv movment rpt'!$M:$M,'sys inv movment rpt'!$L:$L,$M970,'sys inv movment rpt'!$N:$N,AC$1)</f>
        <v>0</v>
      </c>
      <c r="AD970" s="86">
        <f>SUMIFS('sys inv movment rpt'!$M:$M,'sys inv movment rpt'!$L:$L,$M970,'sys inv movment rpt'!$N:$N,AD$1)</f>
        <v>0</v>
      </c>
      <c r="AE970" s="86">
        <f>SUMIFS('sys inv movment rpt'!$M:$M,'sys inv movment rpt'!$L:$L,$M970,'sys inv movment rpt'!$N:$N,AE$1)</f>
        <v>0</v>
      </c>
      <c r="AF970" s="86">
        <f>SUMIFS('sys inv movment rpt'!$M:$M,'sys inv movment rpt'!$L:$L,$M970,'sys inv movment rpt'!$N:$N,AF$1)</f>
        <v>0</v>
      </c>
      <c r="AG970" s="86">
        <f>SUMIFS('sys inv movment rpt'!$M:$M,'sys inv movment rpt'!$L:$L,$M970,'sys inv movment rpt'!$N:$N,AG$1)</f>
        <v>0</v>
      </c>
      <c r="AH970" s="86">
        <f>SUMIFS('sys inv movment rpt'!$M:$M,'sys inv movment rpt'!$L:$L,$M970,'sys inv movment rpt'!$N:$N,AH$1)</f>
        <v>0</v>
      </c>
      <c r="AI970" s="86">
        <f>SUMIFS('sys inv movment rpt'!$M:$M,'sys inv movment rpt'!$L:$L,$M970,'sys inv movment rpt'!$N:$N,AI$1)</f>
        <v>0</v>
      </c>
      <c r="AJ970" s="86">
        <f>SUMIFS('sys inv movment rpt'!$M:$M,'sys inv movment rpt'!$L:$L,$M970,'sys inv movment rpt'!$N:$N,AJ$1)</f>
        <v>0</v>
      </c>
      <c r="AK970" s="86">
        <f>SUMIFS('sys inv movment rpt'!$M:$M,'sys inv movment rpt'!$L:$L,$M970,'sys inv movment rpt'!$N:$N,AK$1)</f>
        <v>0</v>
      </c>
      <c r="AL970" s="86">
        <f>SUMIFS('sys inv movment rpt'!$M:$M,'sys inv movment rpt'!$L:$L,$M970,'sys inv movment rpt'!$N:$N,AL$1)</f>
        <v>0</v>
      </c>
      <c r="AM970" s="86">
        <f>SUMIFS('sys inv movment rpt'!$M:$M,'sys inv movment rpt'!$L:$L,$M970,'sys inv movment rpt'!$N:$N,AM$1)</f>
        <v>0</v>
      </c>
      <c r="AN970" s="86">
        <f>SUMIFS('sys inv movment rpt'!$M:$M,'sys inv movment rpt'!$L:$L,$M970,'sys inv movment rpt'!$N:$N,AN$1)</f>
        <v>0</v>
      </c>
      <c r="AO970" s="86">
        <f>SUMIFS('sys inv movment rpt'!$M:$M,'sys inv movment rpt'!$L:$L,$M970,'sys inv movment rpt'!$N:$N,AO$1)</f>
        <v>0</v>
      </c>
      <c r="AP970" s="86">
        <f>SUMIFS('sys inv movment rpt'!$M:$M,'sys inv movment rpt'!$L:$L,$M970,'sys inv movment rpt'!$N:$N,AP$1)</f>
        <v>0</v>
      </c>
      <c r="AQ970" s="86">
        <f>SUMIFS('sys inv movment rpt'!$M:$M,'sys inv movment rpt'!$L:$L,$M970,'sys inv movment rpt'!$N:$N,AQ$1)</f>
        <v>0</v>
      </c>
      <c r="AR970" s="86">
        <f>SUMIFS('sys inv movment rpt'!$M:$M,'sys inv movment rpt'!$L:$L,$M970,'sys inv movment rpt'!$N:$N,AR$1)</f>
        <v>0</v>
      </c>
      <c r="AS970" s="86">
        <f>SUMIFS('sys inv movment rpt'!$M:$M,'sys inv movment rpt'!$L:$L,$M970,'sys inv movment rpt'!$N:$N,AS$1)</f>
        <v>0</v>
      </c>
      <c r="AT970" s="86">
        <f>SUMIFS('sys inv movment rpt'!$M:$M,'sys inv movment rpt'!$L:$L,$M970,'sys inv movment rpt'!$N:$N,AT$1)</f>
        <v>0</v>
      </c>
      <c r="AU970" s="86">
        <f>SUMIFS('sys inv movment rpt'!$M:$M,'sys inv movment rpt'!$L:$L,$M970,'sys inv movment rpt'!$N:$N,AU$1)</f>
        <v>0</v>
      </c>
      <c r="AV970" s="86">
        <f>SUMIFS('sys inv movment rpt'!$M:$M,'sys inv movment rpt'!$L:$L,$M970,'sys inv movment rpt'!$N:$N,AV$1)</f>
        <v>0</v>
      </c>
      <c r="AW970" s="87" t="str">
        <f>IFERROR(VLOOKUP(A970,'sys-backorder details'!E:U,17,0),"-")</f>
        <v>-</v>
      </c>
      <c r="AX970" s="87" t="str">
        <f>IF(K970&gt;1,VLOOKUP(A970,'settings-routing'!A:I,9,0),"")</f>
        <v/>
      </c>
    </row>
    <row r="971" ht="12.75" hidden="1" customHeight="1">
      <c r="A971" s="28" t="s">
        <v>2056</v>
      </c>
      <c r="B971" s="28" t="s">
        <v>2057</v>
      </c>
      <c r="C971" s="50">
        <f t="shared" si="2"/>
        <v>0</v>
      </c>
      <c r="D971" s="80">
        <f>SUMIF('Stocks 101-111'!$J:$J,'item dashboard'!A971,'Stocks 101-111'!K:K)</f>
        <v>0</v>
      </c>
      <c r="E971" s="80">
        <f>SUMIF('Stocks 101-111'!$J:$J,'item dashboard'!A971,'Stocks 101-111'!$L:$L)</f>
        <v>0</v>
      </c>
      <c r="F971" s="81">
        <f t="shared" si="3"/>
        <v>0</v>
      </c>
      <c r="G971" s="82">
        <f t="shared" si="4"/>
        <v>0</v>
      </c>
      <c r="H971" s="50">
        <f>SUMIFS('sys-backorder details'!$M:$M,'sys-backorder details'!$E:$E,'item dashboard'!A971,'sys-backorder details'!$V:$V,"")</f>
        <v>0</v>
      </c>
      <c r="I971" s="83">
        <f>SUMIF('settings-routing'!$I:$I,'item dashboard'!A971,'settings-routing'!$O:$O)</f>
        <v>0</v>
      </c>
      <c r="J971" s="50">
        <f>SUMIFS('sys-backorder details'!$M:$M,'sys-backorder details'!$E:$E,'item dashboard'!A971,'sys-backorder details'!$V:$V,"Call off")</f>
        <v>0</v>
      </c>
      <c r="K971" s="84">
        <f t="shared" si="5"/>
        <v>0</v>
      </c>
      <c r="L971" s="84">
        <f>SUMIF('Production Plan'!$E:$E,'item dashboard'!A971,'Production Plan'!$N:$N)</f>
        <v>0</v>
      </c>
      <c r="M971" s="85" t="str">
        <f t="shared" si="6"/>
        <v>B-MOV60-N14-60 ml Natural Movit Bottle</v>
      </c>
      <c r="N971" s="86">
        <f>SUMIFS('sys inv movment rpt'!$M:$M,'sys inv movment rpt'!$L:$L,$M971,'sys inv movment rpt'!$N:$N,N$1)</f>
        <v>0</v>
      </c>
      <c r="O971" s="86">
        <f>SUMIFS('sys inv movment rpt'!$M:$M,'sys inv movment rpt'!$L:$L,$M971,'sys inv movment rpt'!$N:$N,O$1)</f>
        <v>0</v>
      </c>
      <c r="P971" s="86">
        <f>SUMIFS('sys inv movment rpt'!$M:$M,'sys inv movment rpt'!$L:$L,$M971,'sys inv movment rpt'!$N:$N,P$1)</f>
        <v>0</v>
      </c>
      <c r="Q971" s="86">
        <f>SUMIFS('sys inv movment rpt'!$M:$M,'sys inv movment rpt'!$L:$L,$M971,'sys inv movment rpt'!$N:$N,Q$1)</f>
        <v>0</v>
      </c>
      <c r="R971" s="86">
        <f>SUMIFS('sys inv movment rpt'!$M:$M,'sys inv movment rpt'!$L:$L,$M971,'sys inv movment rpt'!$N:$N,R$1)</f>
        <v>0</v>
      </c>
      <c r="S971" s="86">
        <f>SUMIFS('sys inv movment rpt'!$M:$M,'sys inv movment rpt'!$L:$L,$M971,'sys inv movment rpt'!$N:$N,S$1)</f>
        <v>0</v>
      </c>
      <c r="T971" s="86">
        <f>SUMIFS('sys inv movment rpt'!$M:$M,'sys inv movment rpt'!$L:$L,$M971,'sys inv movment rpt'!$N:$N,T$1)</f>
        <v>0</v>
      </c>
      <c r="U971" s="86">
        <f>SUMIFS('sys inv movment rpt'!$M:$M,'sys inv movment rpt'!$L:$L,$M971,'sys inv movment rpt'!$N:$N,U$1)</f>
        <v>0</v>
      </c>
      <c r="V971" s="86">
        <f>SUMIFS('sys inv movment rpt'!$M:$M,'sys inv movment rpt'!$L:$L,$M971,'sys inv movment rpt'!$N:$N,V$1)</f>
        <v>0</v>
      </c>
      <c r="W971" s="86">
        <f>SUMIFS('sys inv movment rpt'!$M:$M,'sys inv movment rpt'!$L:$L,$M971,'sys inv movment rpt'!$N:$N,W$1)</f>
        <v>0</v>
      </c>
      <c r="X971" s="86">
        <f>SUMIFS('sys inv movment rpt'!$M:$M,'sys inv movment rpt'!$L:$L,$M971,'sys inv movment rpt'!$N:$N,X$1)</f>
        <v>0</v>
      </c>
      <c r="Y971" s="86">
        <f>SUMIFS('sys inv movment rpt'!$M:$M,'sys inv movment rpt'!$L:$L,$M971,'sys inv movment rpt'!$N:$N,Y$1)</f>
        <v>0</v>
      </c>
      <c r="Z971" s="86">
        <f>SUMIFS('sys inv movment rpt'!$M:$M,'sys inv movment rpt'!$L:$L,$M971,'sys inv movment rpt'!$N:$N,Z$1)</f>
        <v>0</v>
      </c>
      <c r="AA971" s="86">
        <f>SUMIFS('sys inv movment rpt'!$M:$M,'sys inv movment rpt'!$L:$L,$M971,'sys inv movment rpt'!$N:$N,AA$1)</f>
        <v>0</v>
      </c>
      <c r="AB971" s="86">
        <f>SUMIFS('sys inv movment rpt'!$M:$M,'sys inv movment rpt'!$L:$L,$M971,'sys inv movment rpt'!$N:$N,AB$1)</f>
        <v>0</v>
      </c>
      <c r="AC971" s="86">
        <f>SUMIFS('sys inv movment rpt'!$M:$M,'sys inv movment rpt'!$L:$L,$M971,'sys inv movment rpt'!$N:$N,AC$1)</f>
        <v>0</v>
      </c>
      <c r="AD971" s="86">
        <f>SUMIFS('sys inv movment rpt'!$M:$M,'sys inv movment rpt'!$L:$L,$M971,'sys inv movment rpt'!$N:$N,AD$1)</f>
        <v>0</v>
      </c>
      <c r="AE971" s="86">
        <f>SUMIFS('sys inv movment rpt'!$M:$M,'sys inv movment rpt'!$L:$L,$M971,'sys inv movment rpt'!$N:$N,AE$1)</f>
        <v>0</v>
      </c>
      <c r="AF971" s="86">
        <f>SUMIFS('sys inv movment rpt'!$M:$M,'sys inv movment rpt'!$L:$L,$M971,'sys inv movment rpt'!$N:$N,AF$1)</f>
        <v>0</v>
      </c>
      <c r="AG971" s="86">
        <f>SUMIFS('sys inv movment rpt'!$M:$M,'sys inv movment rpt'!$L:$L,$M971,'sys inv movment rpt'!$N:$N,AG$1)</f>
        <v>0</v>
      </c>
      <c r="AH971" s="86">
        <f>SUMIFS('sys inv movment rpt'!$M:$M,'sys inv movment rpt'!$L:$L,$M971,'sys inv movment rpt'!$N:$N,AH$1)</f>
        <v>0</v>
      </c>
      <c r="AI971" s="86">
        <f>SUMIFS('sys inv movment rpt'!$M:$M,'sys inv movment rpt'!$L:$L,$M971,'sys inv movment rpt'!$N:$N,AI$1)</f>
        <v>0</v>
      </c>
      <c r="AJ971" s="86">
        <f>SUMIFS('sys inv movment rpt'!$M:$M,'sys inv movment rpt'!$L:$L,$M971,'sys inv movment rpt'!$N:$N,AJ$1)</f>
        <v>0</v>
      </c>
      <c r="AK971" s="86">
        <f>SUMIFS('sys inv movment rpt'!$M:$M,'sys inv movment rpt'!$L:$L,$M971,'sys inv movment rpt'!$N:$N,AK$1)</f>
        <v>0</v>
      </c>
      <c r="AL971" s="86">
        <f>SUMIFS('sys inv movment rpt'!$M:$M,'sys inv movment rpt'!$L:$L,$M971,'sys inv movment rpt'!$N:$N,AL$1)</f>
        <v>0</v>
      </c>
      <c r="AM971" s="86">
        <f>SUMIFS('sys inv movment rpt'!$M:$M,'sys inv movment rpt'!$L:$L,$M971,'sys inv movment rpt'!$N:$N,AM$1)</f>
        <v>0</v>
      </c>
      <c r="AN971" s="86">
        <f>SUMIFS('sys inv movment rpt'!$M:$M,'sys inv movment rpt'!$L:$L,$M971,'sys inv movment rpt'!$N:$N,AN$1)</f>
        <v>0</v>
      </c>
      <c r="AO971" s="86">
        <f>SUMIFS('sys inv movment rpt'!$M:$M,'sys inv movment rpt'!$L:$L,$M971,'sys inv movment rpt'!$N:$N,AO$1)</f>
        <v>0</v>
      </c>
      <c r="AP971" s="86">
        <f>SUMIFS('sys inv movment rpt'!$M:$M,'sys inv movment rpt'!$L:$L,$M971,'sys inv movment rpt'!$N:$N,AP$1)</f>
        <v>0</v>
      </c>
      <c r="AQ971" s="86">
        <f>SUMIFS('sys inv movment rpt'!$M:$M,'sys inv movment rpt'!$L:$L,$M971,'sys inv movment rpt'!$N:$N,AQ$1)</f>
        <v>0</v>
      </c>
      <c r="AR971" s="86">
        <f>SUMIFS('sys inv movment rpt'!$M:$M,'sys inv movment rpt'!$L:$L,$M971,'sys inv movment rpt'!$N:$N,AR$1)</f>
        <v>0</v>
      </c>
      <c r="AS971" s="86">
        <f>SUMIFS('sys inv movment rpt'!$M:$M,'sys inv movment rpt'!$L:$L,$M971,'sys inv movment rpt'!$N:$N,AS$1)</f>
        <v>0</v>
      </c>
      <c r="AT971" s="86">
        <f>SUMIFS('sys inv movment rpt'!$M:$M,'sys inv movment rpt'!$L:$L,$M971,'sys inv movment rpt'!$N:$N,AT$1)</f>
        <v>0</v>
      </c>
      <c r="AU971" s="86">
        <f>SUMIFS('sys inv movment rpt'!$M:$M,'sys inv movment rpt'!$L:$L,$M971,'sys inv movment rpt'!$N:$N,AU$1)</f>
        <v>0</v>
      </c>
      <c r="AV971" s="86">
        <f>SUMIFS('sys inv movment rpt'!$M:$M,'sys inv movment rpt'!$L:$L,$M971,'sys inv movment rpt'!$N:$N,AV$1)</f>
        <v>0</v>
      </c>
      <c r="AW971" s="87" t="str">
        <f>IFERROR(VLOOKUP(A971,'sys-backorder details'!E:U,17,0),"-")</f>
        <v>-</v>
      </c>
      <c r="AX971" s="87" t="str">
        <f>IF(K971&gt;1,VLOOKUP(A971,'settings-routing'!A:I,9,0),"")</f>
        <v/>
      </c>
    </row>
    <row r="972" ht="12.75" hidden="1" customHeight="1">
      <c r="A972" s="28" t="s">
        <v>2058</v>
      </c>
      <c r="B972" s="28" t="s">
        <v>2059</v>
      </c>
      <c r="C972" s="50">
        <f t="shared" si="2"/>
        <v>0</v>
      </c>
      <c r="D972" s="80">
        <f>SUMIF('Stocks 101-111'!$J:$J,'item dashboard'!A972,'Stocks 101-111'!K:K)</f>
        <v>0</v>
      </c>
      <c r="E972" s="80">
        <f>SUMIF('Stocks 101-111'!$J:$J,'item dashboard'!A972,'Stocks 101-111'!$L:$L)</f>
        <v>0</v>
      </c>
      <c r="F972" s="81">
        <f t="shared" si="3"/>
        <v>0</v>
      </c>
      <c r="G972" s="82">
        <f t="shared" si="4"/>
        <v>0</v>
      </c>
      <c r="H972" s="50">
        <f>SUMIFS('sys-backorder details'!$M:$M,'sys-backorder details'!$E:$E,'item dashboard'!A972,'sys-backorder details'!$V:$V,"")</f>
        <v>0</v>
      </c>
      <c r="I972" s="83">
        <f>SUMIF('settings-routing'!$I:$I,'item dashboard'!A972,'settings-routing'!$O:$O)</f>
        <v>0</v>
      </c>
      <c r="J972" s="50">
        <f>SUMIFS('sys-backorder details'!$M:$M,'sys-backorder details'!$E:$E,'item dashboard'!A972,'sys-backorder details'!$V:$V,"Call off")</f>
        <v>0</v>
      </c>
      <c r="K972" s="84">
        <f t="shared" si="5"/>
        <v>0</v>
      </c>
      <c r="L972" s="84">
        <f>SUMIF('Production Plan'!$E:$E,'item dashboard'!A972,'Production Plan'!$N:$N)</f>
        <v>0</v>
      </c>
      <c r="M972" s="85" t="str">
        <f t="shared" si="6"/>
        <v>B-MOV70J-W8-70 ml Body Milk HDPE Jar</v>
      </c>
      <c r="N972" s="86">
        <f>SUMIFS('sys inv movment rpt'!$M:$M,'sys inv movment rpt'!$L:$L,$M972,'sys inv movment rpt'!$N:$N,N$1)</f>
        <v>0</v>
      </c>
      <c r="O972" s="86">
        <f>SUMIFS('sys inv movment rpt'!$M:$M,'sys inv movment rpt'!$L:$L,$M972,'sys inv movment rpt'!$N:$N,O$1)</f>
        <v>0</v>
      </c>
      <c r="P972" s="86">
        <f>SUMIFS('sys inv movment rpt'!$M:$M,'sys inv movment rpt'!$L:$L,$M972,'sys inv movment rpt'!$N:$N,P$1)</f>
        <v>0</v>
      </c>
      <c r="Q972" s="86">
        <f>SUMIFS('sys inv movment rpt'!$M:$M,'sys inv movment rpt'!$L:$L,$M972,'sys inv movment rpt'!$N:$N,Q$1)</f>
        <v>0</v>
      </c>
      <c r="R972" s="86">
        <f>SUMIFS('sys inv movment rpt'!$M:$M,'sys inv movment rpt'!$L:$L,$M972,'sys inv movment rpt'!$N:$N,R$1)</f>
        <v>0</v>
      </c>
      <c r="S972" s="86">
        <f>SUMIFS('sys inv movment rpt'!$M:$M,'sys inv movment rpt'!$L:$L,$M972,'sys inv movment rpt'!$N:$N,S$1)</f>
        <v>0</v>
      </c>
      <c r="T972" s="86">
        <f>SUMIFS('sys inv movment rpt'!$M:$M,'sys inv movment rpt'!$L:$L,$M972,'sys inv movment rpt'!$N:$N,T$1)</f>
        <v>0</v>
      </c>
      <c r="U972" s="86">
        <f>SUMIFS('sys inv movment rpt'!$M:$M,'sys inv movment rpt'!$L:$L,$M972,'sys inv movment rpt'!$N:$N,U$1)</f>
        <v>0</v>
      </c>
      <c r="V972" s="86">
        <f>SUMIFS('sys inv movment rpt'!$M:$M,'sys inv movment rpt'!$L:$L,$M972,'sys inv movment rpt'!$N:$N,V$1)</f>
        <v>0</v>
      </c>
      <c r="W972" s="86">
        <f>SUMIFS('sys inv movment rpt'!$M:$M,'sys inv movment rpt'!$L:$L,$M972,'sys inv movment rpt'!$N:$N,W$1)</f>
        <v>0</v>
      </c>
      <c r="X972" s="86">
        <f>SUMIFS('sys inv movment rpt'!$M:$M,'sys inv movment rpt'!$L:$L,$M972,'sys inv movment rpt'!$N:$N,X$1)</f>
        <v>0</v>
      </c>
      <c r="Y972" s="86">
        <f>SUMIFS('sys inv movment rpt'!$M:$M,'sys inv movment rpt'!$L:$L,$M972,'sys inv movment rpt'!$N:$N,Y$1)</f>
        <v>0</v>
      </c>
      <c r="Z972" s="86">
        <f>SUMIFS('sys inv movment rpt'!$M:$M,'sys inv movment rpt'!$L:$L,$M972,'sys inv movment rpt'!$N:$N,Z$1)</f>
        <v>0</v>
      </c>
      <c r="AA972" s="86">
        <f>SUMIFS('sys inv movment rpt'!$M:$M,'sys inv movment rpt'!$L:$L,$M972,'sys inv movment rpt'!$N:$N,AA$1)</f>
        <v>0</v>
      </c>
      <c r="AB972" s="86">
        <f>SUMIFS('sys inv movment rpt'!$M:$M,'sys inv movment rpt'!$L:$L,$M972,'sys inv movment rpt'!$N:$N,AB$1)</f>
        <v>0</v>
      </c>
      <c r="AC972" s="86">
        <f>SUMIFS('sys inv movment rpt'!$M:$M,'sys inv movment rpt'!$L:$L,$M972,'sys inv movment rpt'!$N:$N,AC$1)</f>
        <v>0</v>
      </c>
      <c r="AD972" s="86">
        <f>SUMIFS('sys inv movment rpt'!$M:$M,'sys inv movment rpt'!$L:$L,$M972,'sys inv movment rpt'!$N:$N,AD$1)</f>
        <v>0</v>
      </c>
      <c r="AE972" s="86">
        <f>SUMIFS('sys inv movment rpt'!$M:$M,'sys inv movment rpt'!$L:$L,$M972,'sys inv movment rpt'!$N:$N,AE$1)</f>
        <v>0</v>
      </c>
      <c r="AF972" s="86">
        <f>SUMIFS('sys inv movment rpt'!$M:$M,'sys inv movment rpt'!$L:$L,$M972,'sys inv movment rpt'!$N:$N,AF$1)</f>
        <v>0</v>
      </c>
      <c r="AG972" s="86">
        <f>SUMIFS('sys inv movment rpt'!$M:$M,'sys inv movment rpt'!$L:$L,$M972,'sys inv movment rpt'!$N:$N,AG$1)</f>
        <v>0</v>
      </c>
      <c r="AH972" s="86">
        <f>SUMIFS('sys inv movment rpt'!$M:$M,'sys inv movment rpt'!$L:$L,$M972,'sys inv movment rpt'!$N:$N,AH$1)</f>
        <v>0</v>
      </c>
      <c r="AI972" s="86">
        <f>SUMIFS('sys inv movment rpt'!$M:$M,'sys inv movment rpt'!$L:$L,$M972,'sys inv movment rpt'!$N:$N,AI$1)</f>
        <v>0</v>
      </c>
      <c r="AJ972" s="86">
        <f>SUMIFS('sys inv movment rpt'!$M:$M,'sys inv movment rpt'!$L:$L,$M972,'sys inv movment rpt'!$N:$N,AJ$1)</f>
        <v>0</v>
      </c>
      <c r="AK972" s="86">
        <f>SUMIFS('sys inv movment rpt'!$M:$M,'sys inv movment rpt'!$L:$L,$M972,'sys inv movment rpt'!$N:$N,AK$1)</f>
        <v>0</v>
      </c>
      <c r="AL972" s="86">
        <f>SUMIFS('sys inv movment rpt'!$M:$M,'sys inv movment rpt'!$L:$L,$M972,'sys inv movment rpt'!$N:$N,AL$1)</f>
        <v>0</v>
      </c>
      <c r="AM972" s="86">
        <f>SUMIFS('sys inv movment rpt'!$M:$M,'sys inv movment rpt'!$L:$L,$M972,'sys inv movment rpt'!$N:$N,AM$1)</f>
        <v>0</v>
      </c>
      <c r="AN972" s="86">
        <f>SUMIFS('sys inv movment rpt'!$M:$M,'sys inv movment rpt'!$L:$L,$M972,'sys inv movment rpt'!$N:$N,AN$1)</f>
        <v>0</v>
      </c>
      <c r="AO972" s="86">
        <f>SUMIFS('sys inv movment rpt'!$M:$M,'sys inv movment rpt'!$L:$L,$M972,'sys inv movment rpt'!$N:$N,AO$1)</f>
        <v>0</v>
      </c>
      <c r="AP972" s="86">
        <f>SUMIFS('sys inv movment rpt'!$M:$M,'sys inv movment rpt'!$L:$L,$M972,'sys inv movment rpt'!$N:$N,AP$1)</f>
        <v>0</v>
      </c>
      <c r="AQ972" s="86">
        <f>SUMIFS('sys inv movment rpt'!$M:$M,'sys inv movment rpt'!$L:$L,$M972,'sys inv movment rpt'!$N:$N,AQ$1)</f>
        <v>0</v>
      </c>
      <c r="AR972" s="86">
        <f>SUMIFS('sys inv movment rpt'!$M:$M,'sys inv movment rpt'!$L:$L,$M972,'sys inv movment rpt'!$N:$N,AR$1)</f>
        <v>0</v>
      </c>
      <c r="AS972" s="86">
        <f>SUMIFS('sys inv movment rpt'!$M:$M,'sys inv movment rpt'!$L:$L,$M972,'sys inv movment rpt'!$N:$N,AS$1)</f>
        <v>0</v>
      </c>
      <c r="AT972" s="86">
        <f>SUMIFS('sys inv movment rpt'!$M:$M,'sys inv movment rpt'!$L:$L,$M972,'sys inv movment rpt'!$N:$N,AT$1)</f>
        <v>0</v>
      </c>
      <c r="AU972" s="86">
        <f>SUMIFS('sys inv movment rpt'!$M:$M,'sys inv movment rpt'!$L:$L,$M972,'sys inv movment rpt'!$N:$N,AU$1)</f>
        <v>0</v>
      </c>
      <c r="AV972" s="86">
        <f>SUMIFS('sys inv movment rpt'!$M:$M,'sys inv movment rpt'!$L:$L,$M972,'sys inv movment rpt'!$N:$N,AV$1)</f>
        <v>0</v>
      </c>
      <c r="AW972" s="87" t="str">
        <f>IFERROR(VLOOKUP(A972,'sys-backorder details'!E:U,17,0),"-")</f>
        <v>-</v>
      </c>
      <c r="AX972" s="87" t="str">
        <f>IF(K972&gt;1,VLOOKUP(A972,'settings-routing'!A:I,9,0),"")</f>
        <v/>
      </c>
    </row>
    <row r="973" ht="12.75" hidden="1" customHeight="1">
      <c r="A973" s="50" t="s">
        <v>2060</v>
      </c>
      <c r="B973" s="50" t="s">
        <v>2061</v>
      </c>
      <c r="C973" s="50">
        <f t="shared" si="2"/>
        <v>0</v>
      </c>
      <c r="D973" s="80">
        <f>SUMIF('Stocks 101-111'!$J:$J,'item dashboard'!A973,'Stocks 101-111'!K:K)</f>
        <v>0</v>
      </c>
      <c r="E973" s="80">
        <f>SUMIF('Stocks 101-111'!$J:$J,'item dashboard'!A973,'Stocks 101-111'!$L:$L)</f>
        <v>0</v>
      </c>
      <c r="F973" s="81">
        <f t="shared" si="3"/>
        <v>0</v>
      </c>
      <c r="G973" s="82">
        <f t="shared" si="4"/>
        <v>0</v>
      </c>
      <c r="H973" s="50">
        <f>SUMIFS('sys-backorder details'!$M:$M,'sys-backorder details'!$E:$E,'item dashboard'!A973,'sys-backorder details'!$V:$V,"")</f>
        <v>0</v>
      </c>
      <c r="I973" s="83">
        <f>SUMIF('settings-routing'!$I:$I,'item dashboard'!A973,'settings-routing'!$O:$O)</f>
        <v>0</v>
      </c>
      <c r="J973" s="50">
        <f>SUMIFS('sys-backorder details'!$M:$M,'sys-backorder details'!$E:$E,'item dashboard'!A973,'sys-backorder details'!$V:$V,"Call off")</f>
        <v>0</v>
      </c>
      <c r="K973" s="84">
        <f t="shared" si="5"/>
        <v>0</v>
      </c>
      <c r="L973" s="84">
        <f>SUMIF('Production Plan'!$E:$E,'item dashboard'!A973,'Production Plan'!$N:$N)</f>
        <v>0</v>
      </c>
      <c r="M973" s="85" t="str">
        <f t="shared" si="6"/>
        <v>B-MOV70-N8-70 ml Body Milk Natural Bottle</v>
      </c>
      <c r="N973" s="86">
        <f>SUMIFS('sys inv movment rpt'!$M:$M,'sys inv movment rpt'!$L:$L,$M973,'sys inv movment rpt'!$N:$N,N$1)</f>
        <v>0</v>
      </c>
      <c r="O973" s="86">
        <f>SUMIFS('sys inv movment rpt'!$M:$M,'sys inv movment rpt'!$L:$L,$M973,'sys inv movment rpt'!$N:$N,O$1)</f>
        <v>0</v>
      </c>
      <c r="P973" s="86">
        <f>SUMIFS('sys inv movment rpt'!$M:$M,'sys inv movment rpt'!$L:$L,$M973,'sys inv movment rpt'!$N:$N,P$1)</f>
        <v>0</v>
      </c>
      <c r="Q973" s="86">
        <f>SUMIFS('sys inv movment rpt'!$M:$M,'sys inv movment rpt'!$L:$L,$M973,'sys inv movment rpt'!$N:$N,Q$1)</f>
        <v>0</v>
      </c>
      <c r="R973" s="86">
        <f>SUMIFS('sys inv movment rpt'!$M:$M,'sys inv movment rpt'!$L:$L,$M973,'sys inv movment rpt'!$N:$N,R$1)</f>
        <v>0</v>
      </c>
      <c r="S973" s="86">
        <f>SUMIFS('sys inv movment rpt'!$M:$M,'sys inv movment rpt'!$L:$L,$M973,'sys inv movment rpt'!$N:$N,S$1)</f>
        <v>0</v>
      </c>
      <c r="T973" s="86">
        <f>SUMIFS('sys inv movment rpt'!$M:$M,'sys inv movment rpt'!$L:$L,$M973,'sys inv movment rpt'!$N:$N,T$1)</f>
        <v>0</v>
      </c>
      <c r="U973" s="86">
        <f>SUMIFS('sys inv movment rpt'!$M:$M,'sys inv movment rpt'!$L:$L,$M973,'sys inv movment rpt'!$N:$N,U$1)</f>
        <v>0</v>
      </c>
      <c r="V973" s="86">
        <f>SUMIFS('sys inv movment rpt'!$M:$M,'sys inv movment rpt'!$L:$L,$M973,'sys inv movment rpt'!$N:$N,V$1)</f>
        <v>0</v>
      </c>
      <c r="W973" s="86">
        <f>SUMIFS('sys inv movment rpt'!$M:$M,'sys inv movment rpt'!$L:$L,$M973,'sys inv movment rpt'!$N:$N,W$1)</f>
        <v>0</v>
      </c>
      <c r="X973" s="86">
        <f>SUMIFS('sys inv movment rpt'!$M:$M,'sys inv movment rpt'!$L:$L,$M973,'sys inv movment rpt'!$N:$N,X$1)</f>
        <v>0</v>
      </c>
      <c r="Y973" s="86">
        <f>SUMIFS('sys inv movment rpt'!$M:$M,'sys inv movment rpt'!$L:$L,$M973,'sys inv movment rpt'!$N:$N,Y$1)</f>
        <v>0</v>
      </c>
      <c r="Z973" s="86">
        <f>SUMIFS('sys inv movment rpt'!$M:$M,'sys inv movment rpt'!$L:$L,$M973,'sys inv movment rpt'!$N:$N,Z$1)</f>
        <v>0</v>
      </c>
      <c r="AA973" s="86">
        <f>SUMIFS('sys inv movment rpt'!$M:$M,'sys inv movment rpt'!$L:$L,$M973,'sys inv movment rpt'!$N:$N,AA$1)</f>
        <v>0</v>
      </c>
      <c r="AB973" s="86">
        <f>SUMIFS('sys inv movment rpt'!$M:$M,'sys inv movment rpt'!$L:$L,$M973,'sys inv movment rpt'!$N:$N,AB$1)</f>
        <v>0</v>
      </c>
      <c r="AC973" s="86">
        <f>SUMIFS('sys inv movment rpt'!$M:$M,'sys inv movment rpt'!$L:$L,$M973,'sys inv movment rpt'!$N:$N,AC$1)</f>
        <v>0</v>
      </c>
      <c r="AD973" s="86">
        <f>SUMIFS('sys inv movment rpt'!$M:$M,'sys inv movment rpt'!$L:$L,$M973,'sys inv movment rpt'!$N:$N,AD$1)</f>
        <v>0</v>
      </c>
      <c r="AE973" s="86">
        <f>SUMIFS('sys inv movment rpt'!$M:$M,'sys inv movment rpt'!$L:$L,$M973,'sys inv movment rpt'!$N:$N,AE$1)</f>
        <v>0</v>
      </c>
      <c r="AF973" s="86">
        <f>SUMIFS('sys inv movment rpt'!$M:$M,'sys inv movment rpt'!$L:$L,$M973,'sys inv movment rpt'!$N:$N,AF$1)</f>
        <v>0</v>
      </c>
      <c r="AG973" s="86">
        <f>SUMIFS('sys inv movment rpt'!$M:$M,'sys inv movment rpt'!$L:$L,$M973,'sys inv movment rpt'!$N:$N,AG$1)</f>
        <v>0</v>
      </c>
      <c r="AH973" s="86">
        <f>SUMIFS('sys inv movment rpt'!$M:$M,'sys inv movment rpt'!$L:$L,$M973,'sys inv movment rpt'!$N:$N,AH$1)</f>
        <v>0</v>
      </c>
      <c r="AI973" s="86">
        <f>SUMIFS('sys inv movment rpt'!$M:$M,'sys inv movment rpt'!$L:$L,$M973,'sys inv movment rpt'!$N:$N,AI$1)</f>
        <v>0</v>
      </c>
      <c r="AJ973" s="86">
        <f>SUMIFS('sys inv movment rpt'!$M:$M,'sys inv movment rpt'!$L:$L,$M973,'sys inv movment rpt'!$N:$N,AJ$1)</f>
        <v>0</v>
      </c>
      <c r="AK973" s="86">
        <f>SUMIFS('sys inv movment rpt'!$M:$M,'sys inv movment rpt'!$L:$L,$M973,'sys inv movment rpt'!$N:$N,AK$1)</f>
        <v>0</v>
      </c>
      <c r="AL973" s="86">
        <f>SUMIFS('sys inv movment rpt'!$M:$M,'sys inv movment rpt'!$L:$L,$M973,'sys inv movment rpt'!$N:$N,AL$1)</f>
        <v>0</v>
      </c>
      <c r="AM973" s="86">
        <f>SUMIFS('sys inv movment rpt'!$M:$M,'sys inv movment rpt'!$L:$L,$M973,'sys inv movment rpt'!$N:$N,AM$1)</f>
        <v>0</v>
      </c>
      <c r="AN973" s="86">
        <f>SUMIFS('sys inv movment rpt'!$M:$M,'sys inv movment rpt'!$L:$L,$M973,'sys inv movment rpt'!$N:$N,AN$1)</f>
        <v>0</v>
      </c>
      <c r="AO973" s="86">
        <f>SUMIFS('sys inv movment rpt'!$M:$M,'sys inv movment rpt'!$L:$L,$M973,'sys inv movment rpt'!$N:$N,AO$1)</f>
        <v>0</v>
      </c>
      <c r="AP973" s="86">
        <f>SUMIFS('sys inv movment rpt'!$M:$M,'sys inv movment rpt'!$L:$L,$M973,'sys inv movment rpt'!$N:$N,AP$1)</f>
        <v>0</v>
      </c>
      <c r="AQ973" s="86">
        <f>SUMIFS('sys inv movment rpt'!$M:$M,'sys inv movment rpt'!$L:$L,$M973,'sys inv movment rpt'!$N:$N,AQ$1)</f>
        <v>0</v>
      </c>
      <c r="AR973" s="86">
        <f>SUMIFS('sys inv movment rpt'!$M:$M,'sys inv movment rpt'!$L:$L,$M973,'sys inv movment rpt'!$N:$N,AR$1)</f>
        <v>0</v>
      </c>
      <c r="AS973" s="86">
        <f>SUMIFS('sys inv movment rpt'!$M:$M,'sys inv movment rpt'!$L:$L,$M973,'sys inv movment rpt'!$N:$N,AS$1)</f>
        <v>0</v>
      </c>
      <c r="AT973" s="86">
        <f>SUMIFS('sys inv movment rpt'!$M:$M,'sys inv movment rpt'!$L:$L,$M973,'sys inv movment rpt'!$N:$N,AT$1)</f>
        <v>0</v>
      </c>
      <c r="AU973" s="86">
        <f>SUMIFS('sys inv movment rpt'!$M:$M,'sys inv movment rpt'!$L:$L,$M973,'sys inv movment rpt'!$N:$N,AU$1)</f>
        <v>0</v>
      </c>
      <c r="AV973" s="86">
        <f>SUMIFS('sys inv movment rpt'!$M:$M,'sys inv movment rpt'!$L:$L,$M973,'sys inv movment rpt'!$N:$N,AV$1)</f>
        <v>0</v>
      </c>
      <c r="AW973" s="87" t="str">
        <f>IFERROR(VLOOKUP(A973,'sys-backorder details'!E:U,17,0),"-")</f>
        <v>-</v>
      </c>
      <c r="AX973" s="87" t="str">
        <f>IF(K973&gt;1,VLOOKUP(A973,'settings-routing'!A:I,9,0),"")</f>
        <v/>
      </c>
    </row>
    <row r="974" ht="12.75" hidden="1" customHeight="1">
      <c r="A974" s="50" t="s">
        <v>2062</v>
      </c>
      <c r="B974" s="50" t="s">
        <v>2063</v>
      </c>
      <c r="C974" s="50">
        <f t="shared" si="2"/>
        <v>0</v>
      </c>
      <c r="D974" s="80">
        <f>SUMIF('Stocks 101-111'!$J:$J,'item dashboard'!A974,'Stocks 101-111'!K:K)</f>
        <v>0</v>
      </c>
      <c r="E974" s="80">
        <f>SUMIF('Stocks 101-111'!$J:$J,'item dashboard'!A974,'Stocks 101-111'!$L:$L)</f>
        <v>0</v>
      </c>
      <c r="F974" s="81">
        <f t="shared" si="3"/>
        <v>0</v>
      </c>
      <c r="G974" s="82">
        <f t="shared" si="4"/>
        <v>0</v>
      </c>
      <c r="H974" s="50">
        <f>SUMIFS('sys-backorder details'!$M:$M,'sys-backorder details'!$E:$E,'item dashboard'!A974,'sys-backorder details'!$V:$V,"")</f>
        <v>0</v>
      </c>
      <c r="I974" s="83">
        <f>SUMIF('settings-routing'!$I:$I,'item dashboard'!A974,'settings-routing'!$O:$O)</f>
        <v>0</v>
      </c>
      <c r="J974" s="50">
        <f>SUMIFS('sys-backorder details'!$M:$M,'sys-backorder details'!$E:$E,'item dashboard'!A974,'sys-backorder details'!$V:$V,"Call off")</f>
        <v>0</v>
      </c>
      <c r="K974" s="84">
        <f t="shared" si="5"/>
        <v>0</v>
      </c>
      <c r="L974" s="84">
        <f>SUMIF('Production Plan'!$E:$E,'item dashboard'!A974,'Production Plan'!$N:$N)</f>
        <v>0</v>
      </c>
      <c r="M974" s="85" t="str">
        <f t="shared" si="6"/>
        <v>B-MOVNP125-N14-125ml Natral Movit Botle (Radiant)</v>
      </c>
      <c r="N974" s="86">
        <f>SUMIFS('sys inv movment rpt'!$M:$M,'sys inv movment rpt'!$L:$L,$M974,'sys inv movment rpt'!$N:$N,N$1)</f>
        <v>0</v>
      </c>
      <c r="O974" s="86">
        <f>SUMIFS('sys inv movment rpt'!$M:$M,'sys inv movment rpt'!$L:$L,$M974,'sys inv movment rpt'!$N:$N,O$1)</f>
        <v>0</v>
      </c>
      <c r="P974" s="86">
        <f>SUMIFS('sys inv movment rpt'!$M:$M,'sys inv movment rpt'!$L:$L,$M974,'sys inv movment rpt'!$N:$N,P$1)</f>
        <v>0</v>
      </c>
      <c r="Q974" s="86">
        <f>SUMIFS('sys inv movment rpt'!$M:$M,'sys inv movment rpt'!$L:$L,$M974,'sys inv movment rpt'!$N:$N,Q$1)</f>
        <v>0</v>
      </c>
      <c r="R974" s="86">
        <f>SUMIFS('sys inv movment rpt'!$M:$M,'sys inv movment rpt'!$L:$L,$M974,'sys inv movment rpt'!$N:$N,R$1)</f>
        <v>0</v>
      </c>
      <c r="S974" s="86">
        <f>SUMIFS('sys inv movment rpt'!$M:$M,'sys inv movment rpt'!$L:$L,$M974,'sys inv movment rpt'!$N:$N,S$1)</f>
        <v>0</v>
      </c>
      <c r="T974" s="86">
        <f>SUMIFS('sys inv movment rpt'!$M:$M,'sys inv movment rpt'!$L:$L,$M974,'sys inv movment rpt'!$N:$N,T$1)</f>
        <v>0</v>
      </c>
      <c r="U974" s="86">
        <f>SUMIFS('sys inv movment rpt'!$M:$M,'sys inv movment rpt'!$L:$L,$M974,'sys inv movment rpt'!$N:$N,U$1)</f>
        <v>0</v>
      </c>
      <c r="V974" s="86">
        <f>SUMIFS('sys inv movment rpt'!$M:$M,'sys inv movment rpt'!$L:$L,$M974,'sys inv movment rpt'!$N:$N,V$1)</f>
        <v>0</v>
      </c>
      <c r="W974" s="86">
        <f>SUMIFS('sys inv movment rpt'!$M:$M,'sys inv movment rpt'!$L:$L,$M974,'sys inv movment rpt'!$N:$N,W$1)</f>
        <v>0</v>
      </c>
      <c r="X974" s="86">
        <f>SUMIFS('sys inv movment rpt'!$M:$M,'sys inv movment rpt'!$L:$L,$M974,'sys inv movment rpt'!$N:$N,X$1)</f>
        <v>0</v>
      </c>
      <c r="Y974" s="86">
        <f>SUMIFS('sys inv movment rpt'!$M:$M,'sys inv movment rpt'!$L:$L,$M974,'sys inv movment rpt'!$N:$N,Y$1)</f>
        <v>0</v>
      </c>
      <c r="Z974" s="86">
        <f>SUMIFS('sys inv movment rpt'!$M:$M,'sys inv movment rpt'!$L:$L,$M974,'sys inv movment rpt'!$N:$N,Z$1)</f>
        <v>0</v>
      </c>
      <c r="AA974" s="86">
        <f>SUMIFS('sys inv movment rpt'!$M:$M,'sys inv movment rpt'!$L:$L,$M974,'sys inv movment rpt'!$N:$N,AA$1)</f>
        <v>0</v>
      </c>
      <c r="AB974" s="86">
        <f>SUMIFS('sys inv movment rpt'!$M:$M,'sys inv movment rpt'!$L:$L,$M974,'sys inv movment rpt'!$N:$N,AB$1)</f>
        <v>0</v>
      </c>
      <c r="AC974" s="86">
        <f>SUMIFS('sys inv movment rpt'!$M:$M,'sys inv movment rpt'!$L:$L,$M974,'sys inv movment rpt'!$N:$N,AC$1)</f>
        <v>0</v>
      </c>
      <c r="AD974" s="86">
        <f>SUMIFS('sys inv movment rpt'!$M:$M,'sys inv movment rpt'!$L:$L,$M974,'sys inv movment rpt'!$N:$N,AD$1)</f>
        <v>0</v>
      </c>
      <c r="AE974" s="86">
        <f>SUMIFS('sys inv movment rpt'!$M:$M,'sys inv movment rpt'!$L:$L,$M974,'sys inv movment rpt'!$N:$N,AE$1)</f>
        <v>0</v>
      </c>
      <c r="AF974" s="86">
        <f>SUMIFS('sys inv movment rpt'!$M:$M,'sys inv movment rpt'!$L:$L,$M974,'sys inv movment rpt'!$N:$N,AF$1)</f>
        <v>0</v>
      </c>
      <c r="AG974" s="86">
        <f>SUMIFS('sys inv movment rpt'!$M:$M,'sys inv movment rpt'!$L:$L,$M974,'sys inv movment rpt'!$N:$N,AG$1)</f>
        <v>0</v>
      </c>
      <c r="AH974" s="86">
        <f>SUMIFS('sys inv movment rpt'!$M:$M,'sys inv movment rpt'!$L:$L,$M974,'sys inv movment rpt'!$N:$N,AH$1)</f>
        <v>0</v>
      </c>
      <c r="AI974" s="86">
        <f>SUMIFS('sys inv movment rpt'!$M:$M,'sys inv movment rpt'!$L:$L,$M974,'sys inv movment rpt'!$N:$N,AI$1)</f>
        <v>0</v>
      </c>
      <c r="AJ974" s="86">
        <f>SUMIFS('sys inv movment rpt'!$M:$M,'sys inv movment rpt'!$L:$L,$M974,'sys inv movment rpt'!$N:$N,AJ$1)</f>
        <v>0</v>
      </c>
      <c r="AK974" s="86">
        <f>SUMIFS('sys inv movment rpt'!$M:$M,'sys inv movment rpt'!$L:$L,$M974,'sys inv movment rpt'!$N:$N,AK$1)</f>
        <v>0</v>
      </c>
      <c r="AL974" s="86">
        <f>SUMIFS('sys inv movment rpt'!$M:$M,'sys inv movment rpt'!$L:$L,$M974,'sys inv movment rpt'!$N:$N,AL$1)</f>
        <v>0</v>
      </c>
      <c r="AM974" s="86">
        <f>SUMIFS('sys inv movment rpt'!$M:$M,'sys inv movment rpt'!$L:$L,$M974,'sys inv movment rpt'!$N:$N,AM$1)</f>
        <v>0</v>
      </c>
      <c r="AN974" s="86">
        <f>SUMIFS('sys inv movment rpt'!$M:$M,'sys inv movment rpt'!$L:$L,$M974,'sys inv movment rpt'!$N:$N,AN$1)</f>
        <v>0</v>
      </c>
      <c r="AO974" s="86">
        <f>SUMIFS('sys inv movment rpt'!$M:$M,'sys inv movment rpt'!$L:$L,$M974,'sys inv movment rpt'!$N:$N,AO$1)</f>
        <v>0</v>
      </c>
      <c r="AP974" s="86">
        <f>SUMIFS('sys inv movment rpt'!$M:$M,'sys inv movment rpt'!$L:$L,$M974,'sys inv movment rpt'!$N:$N,AP$1)</f>
        <v>0</v>
      </c>
      <c r="AQ974" s="86">
        <f>SUMIFS('sys inv movment rpt'!$M:$M,'sys inv movment rpt'!$L:$L,$M974,'sys inv movment rpt'!$N:$N,AQ$1)</f>
        <v>0</v>
      </c>
      <c r="AR974" s="86">
        <f>SUMIFS('sys inv movment rpt'!$M:$M,'sys inv movment rpt'!$L:$L,$M974,'sys inv movment rpt'!$N:$N,AR$1)</f>
        <v>0</v>
      </c>
      <c r="AS974" s="86">
        <f>SUMIFS('sys inv movment rpt'!$M:$M,'sys inv movment rpt'!$L:$L,$M974,'sys inv movment rpt'!$N:$N,AS$1)</f>
        <v>0</v>
      </c>
      <c r="AT974" s="86">
        <f>SUMIFS('sys inv movment rpt'!$M:$M,'sys inv movment rpt'!$L:$L,$M974,'sys inv movment rpt'!$N:$N,AT$1)</f>
        <v>0</v>
      </c>
      <c r="AU974" s="86">
        <f>SUMIFS('sys inv movment rpt'!$M:$M,'sys inv movment rpt'!$L:$L,$M974,'sys inv movment rpt'!$N:$N,AU$1)</f>
        <v>0</v>
      </c>
      <c r="AV974" s="86">
        <f>SUMIFS('sys inv movment rpt'!$M:$M,'sys inv movment rpt'!$L:$L,$M974,'sys inv movment rpt'!$N:$N,AV$1)</f>
        <v>0</v>
      </c>
      <c r="AW974" s="87" t="str">
        <f>IFERROR(VLOOKUP(A974,'sys-backorder details'!E:U,17,0),"-")</f>
        <v>-</v>
      </c>
      <c r="AX974" s="87" t="str">
        <f>IF(K974&gt;1,VLOOKUP(A974,'settings-routing'!A:I,9,0),"")</f>
        <v/>
      </c>
    </row>
    <row r="975" ht="12.75" hidden="1" customHeight="1">
      <c r="A975" s="50" t="s">
        <v>2064</v>
      </c>
      <c r="B975" s="50" t="s">
        <v>2065</v>
      </c>
      <c r="C975" s="50">
        <f t="shared" si="2"/>
        <v>0</v>
      </c>
      <c r="D975" s="80">
        <f>SUMIF('Stocks 101-111'!$J:$J,'item dashboard'!A975,'Stocks 101-111'!K:K)</f>
        <v>0</v>
      </c>
      <c r="E975" s="80">
        <f>SUMIF('Stocks 101-111'!$J:$J,'item dashboard'!A975,'Stocks 101-111'!$L:$L)</f>
        <v>0</v>
      </c>
      <c r="F975" s="81">
        <f t="shared" si="3"/>
        <v>0</v>
      </c>
      <c r="G975" s="82">
        <f t="shared" si="4"/>
        <v>0</v>
      </c>
      <c r="H975" s="50">
        <f>SUMIFS('sys-backorder details'!$M:$M,'sys-backorder details'!$E:$E,'item dashboard'!A975,'sys-backorder details'!$V:$V,"")</f>
        <v>0</v>
      </c>
      <c r="I975" s="83">
        <f>SUMIF('settings-routing'!$I:$I,'item dashboard'!A975,'settings-routing'!$O:$O)</f>
        <v>0</v>
      </c>
      <c r="J975" s="50">
        <f>SUMIFS('sys-backorder details'!$M:$M,'sys-backorder details'!$E:$E,'item dashboard'!A975,'sys-backorder details'!$V:$V,"Call off")</f>
        <v>0</v>
      </c>
      <c r="K975" s="84">
        <f t="shared" si="5"/>
        <v>0</v>
      </c>
      <c r="L975" s="84">
        <f>SUMIF('Production Plan'!$E:$E,'item dashboard'!A975,'Production Plan'!$N:$N)</f>
        <v>0</v>
      </c>
      <c r="M975" s="85" t="str">
        <f t="shared" si="6"/>
        <v>B-MP1-PK37-350 ml Pink Lotion Movit Bottle</v>
      </c>
      <c r="N975" s="86">
        <f>SUMIFS('sys inv movment rpt'!$M:$M,'sys inv movment rpt'!$L:$L,$M975,'sys inv movment rpt'!$N:$N,N$1)</f>
        <v>0</v>
      </c>
      <c r="O975" s="86">
        <f>SUMIFS('sys inv movment rpt'!$M:$M,'sys inv movment rpt'!$L:$L,$M975,'sys inv movment rpt'!$N:$N,O$1)</f>
        <v>0</v>
      </c>
      <c r="P975" s="86">
        <f>SUMIFS('sys inv movment rpt'!$M:$M,'sys inv movment rpt'!$L:$L,$M975,'sys inv movment rpt'!$N:$N,P$1)</f>
        <v>0</v>
      </c>
      <c r="Q975" s="86">
        <f>SUMIFS('sys inv movment rpt'!$M:$M,'sys inv movment rpt'!$L:$L,$M975,'sys inv movment rpt'!$N:$N,Q$1)</f>
        <v>0</v>
      </c>
      <c r="R975" s="86">
        <f>SUMIFS('sys inv movment rpt'!$M:$M,'sys inv movment rpt'!$L:$L,$M975,'sys inv movment rpt'!$N:$N,R$1)</f>
        <v>0</v>
      </c>
      <c r="S975" s="86">
        <f>SUMIFS('sys inv movment rpt'!$M:$M,'sys inv movment rpt'!$L:$L,$M975,'sys inv movment rpt'!$N:$N,S$1)</f>
        <v>0</v>
      </c>
      <c r="T975" s="86">
        <f>SUMIFS('sys inv movment rpt'!$M:$M,'sys inv movment rpt'!$L:$L,$M975,'sys inv movment rpt'!$N:$N,T$1)</f>
        <v>0</v>
      </c>
      <c r="U975" s="86">
        <f>SUMIFS('sys inv movment rpt'!$M:$M,'sys inv movment rpt'!$L:$L,$M975,'sys inv movment rpt'!$N:$N,U$1)</f>
        <v>0</v>
      </c>
      <c r="V975" s="86">
        <f>SUMIFS('sys inv movment rpt'!$M:$M,'sys inv movment rpt'!$L:$L,$M975,'sys inv movment rpt'!$N:$N,V$1)</f>
        <v>0</v>
      </c>
      <c r="W975" s="86">
        <f>SUMIFS('sys inv movment rpt'!$M:$M,'sys inv movment rpt'!$L:$L,$M975,'sys inv movment rpt'!$N:$N,W$1)</f>
        <v>0</v>
      </c>
      <c r="X975" s="86">
        <f>SUMIFS('sys inv movment rpt'!$M:$M,'sys inv movment rpt'!$L:$L,$M975,'sys inv movment rpt'!$N:$N,X$1)</f>
        <v>0</v>
      </c>
      <c r="Y975" s="86">
        <f>SUMIFS('sys inv movment rpt'!$M:$M,'sys inv movment rpt'!$L:$L,$M975,'sys inv movment rpt'!$N:$N,Y$1)</f>
        <v>0</v>
      </c>
      <c r="Z975" s="86">
        <f>SUMIFS('sys inv movment rpt'!$M:$M,'sys inv movment rpt'!$L:$L,$M975,'sys inv movment rpt'!$N:$N,Z$1)</f>
        <v>0</v>
      </c>
      <c r="AA975" s="86">
        <f>SUMIFS('sys inv movment rpt'!$M:$M,'sys inv movment rpt'!$L:$L,$M975,'sys inv movment rpt'!$N:$N,AA$1)</f>
        <v>0</v>
      </c>
      <c r="AB975" s="86">
        <f>SUMIFS('sys inv movment rpt'!$M:$M,'sys inv movment rpt'!$L:$L,$M975,'sys inv movment rpt'!$N:$N,AB$1)</f>
        <v>0</v>
      </c>
      <c r="AC975" s="86">
        <f>SUMIFS('sys inv movment rpt'!$M:$M,'sys inv movment rpt'!$L:$L,$M975,'sys inv movment rpt'!$N:$N,AC$1)</f>
        <v>0</v>
      </c>
      <c r="AD975" s="86">
        <f>SUMIFS('sys inv movment rpt'!$M:$M,'sys inv movment rpt'!$L:$L,$M975,'sys inv movment rpt'!$N:$N,AD$1)</f>
        <v>0</v>
      </c>
      <c r="AE975" s="86">
        <f>SUMIFS('sys inv movment rpt'!$M:$M,'sys inv movment rpt'!$L:$L,$M975,'sys inv movment rpt'!$N:$N,AE$1)</f>
        <v>0</v>
      </c>
      <c r="AF975" s="86">
        <f>SUMIFS('sys inv movment rpt'!$M:$M,'sys inv movment rpt'!$L:$L,$M975,'sys inv movment rpt'!$N:$N,AF$1)</f>
        <v>0</v>
      </c>
      <c r="AG975" s="86">
        <f>SUMIFS('sys inv movment rpt'!$M:$M,'sys inv movment rpt'!$L:$L,$M975,'sys inv movment rpt'!$N:$N,AG$1)</f>
        <v>0</v>
      </c>
      <c r="AH975" s="86">
        <f>SUMIFS('sys inv movment rpt'!$M:$M,'sys inv movment rpt'!$L:$L,$M975,'sys inv movment rpt'!$N:$N,AH$1)</f>
        <v>0</v>
      </c>
      <c r="AI975" s="86">
        <f>SUMIFS('sys inv movment rpt'!$M:$M,'sys inv movment rpt'!$L:$L,$M975,'sys inv movment rpt'!$N:$N,AI$1)</f>
        <v>0</v>
      </c>
      <c r="AJ975" s="86">
        <f>SUMIFS('sys inv movment rpt'!$M:$M,'sys inv movment rpt'!$L:$L,$M975,'sys inv movment rpt'!$N:$N,AJ$1)</f>
        <v>0</v>
      </c>
      <c r="AK975" s="86">
        <f>SUMIFS('sys inv movment rpt'!$M:$M,'sys inv movment rpt'!$L:$L,$M975,'sys inv movment rpt'!$N:$N,AK$1)</f>
        <v>0</v>
      </c>
      <c r="AL975" s="86">
        <f>SUMIFS('sys inv movment rpt'!$M:$M,'sys inv movment rpt'!$L:$L,$M975,'sys inv movment rpt'!$N:$N,AL$1)</f>
        <v>0</v>
      </c>
      <c r="AM975" s="86">
        <f>SUMIFS('sys inv movment rpt'!$M:$M,'sys inv movment rpt'!$L:$L,$M975,'sys inv movment rpt'!$N:$N,AM$1)</f>
        <v>0</v>
      </c>
      <c r="AN975" s="86">
        <f>SUMIFS('sys inv movment rpt'!$M:$M,'sys inv movment rpt'!$L:$L,$M975,'sys inv movment rpt'!$N:$N,AN$1)</f>
        <v>0</v>
      </c>
      <c r="AO975" s="86">
        <f>SUMIFS('sys inv movment rpt'!$M:$M,'sys inv movment rpt'!$L:$L,$M975,'sys inv movment rpt'!$N:$N,AO$1)</f>
        <v>0</v>
      </c>
      <c r="AP975" s="86">
        <f>SUMIFS('sys inv movment rpt'!$M:$M,'sys inv movment rpt'!$L:$L,$M975,'sys inv movment rpt'!$N:$N,AP$1)</f>
        <v>0</v>
      </c>
      <c r="AQ975" s="86">
        <f>SUMIFS('sys inv movment rpt'!$M:$M,'sys inv movment rpt'!$L:$L,$M975,'sys inv movment rpt'!$N:$N,AQ$1)</f>
        <v>0</v>
      </c>
      <c r="AR975" s="86">
        <f>SUMIFS('sys inv movment rpt'!$M:$M,'sys inv movment rpt'!$L:$L,$M975,'sys inv movment rpt'!$N:$N,AR$1)</f>
        <v>0</v>
      </c>
      <c r="AS975" s="86">
        <f>SUMIFS('sys inv movment rpt'!$M:$M,'sys inv movment rpt'!$L:$L,$M975,'sys inv movment rpt'!$N:$N,AS$1)</f>
        <v>0</v>
      </c>
      <c r="AT975" s="86">
        <f>SUMIFS('sys inv movment rpt'!$M:$M,'sys inv movment rpt'!$L:$L,$M975,'sys inv movment rpt'!$N:$N,AT$1)</f>
        <v>0</v>
      </c>
      <c r="AU975" s="86">
        <f>SUMIFS('sys inv movment rpt'!$M:$M,'sys inv movment rpt'!$L:$L,$M975,'sys inv movment rpt'!$N:$N,AU$1)</f>
        <v>0</v>
      </c>
      <c r="AV975" s="86">
        <f>SUMIFS('sys inv movment rpt'!$M:$M,'sys inv movment rpt'!$L:$L,$M975,'sys inv movment rpt'!$N:$N,AV$1)</f>
        <v>0</v>
      </c>
      <c r="AW975" s="87" t="str">
        <f>IFERROR(VLOOKUP(A975,'sys-backorder details'!E:U,17,0),"-")</f>
        <v>-</v>
      </c>
      <c r="AX975" s="87" t="str">
        <f>IF(K975&gt;1,VLOOKUP(A975,'settings-routing'!A:I,9,0),"")</f>
        <v/>
      </c>
    </row>
    <row r="976" ht="12.75" hidden="1" customHeight="1">
      <c r="A976" s="50" t="s">
        <v>2066</v>
      </c>
      <c r="B976" s="50" t="s">
        <v>2065</v>
      </c>
      <c r="C976" s="50">
        <f t="shared" si="2"/>
        <v>0</v>
      </c>
      <c r="D976" s="80">
        <f>SUMIF('Stocks 101-111'!$J:$J,'item dashboard'!A976,'Stocks 101-111'!K:K)</f>
        <v>0</v>
      </c>
      <c r="E976" s="80">
        <f>SUMIF('Stocks 101-111'!$J:$J,'item dashboard'!A976,'Stocks 101-111'!$L:$L)</f>
        <v>0</v>
      </c>
      <c r="F976" s="81">
        <f t="shared" si="3"/>
        <v>0</v>
      </c>
      <c r="G976" s="82">
        <f t="shared" si="4"/>
        <v>0</v>
      </c>
      <c r="H976" s="50">
        <f>SUMIFS('sys-backorder details'!$M:$M,'sys-backorder details'!$E:$E,'item dashboard'!A976,'sys-backorder details'!$V:$V,"")</f>
        <v>0</v>
      </c>
      <c r="I976" s="83">
        <f>SUMIF('settings-routing'!$I:$I,'item dashboard'!A976,'settings-routing'!$O:$O)</f>
        <v>0</v>
      </c>
      <c r="J976" s="50">
        <f>SUMIFS('sys-backorder details'!$M:$M,'sys-backorder details'!$E:$E,'item dashboard'!A976,'sys-backorder details'!$V:$V,"Call off")</f>
        <v>0</v>
      </c>
      <c r="K976" s="84">
        <f t="shared" si="5"/>
        <v>0</v>
      </c>
      <c r="L976" s="84">
        <f>SUMIF('Production Plan'!$E:$E,'item dashboard'!A976,'Production Plan'!$N:$N)</f>
        <v>0</v>
      </c>
      <c r="M976" s="85" t="str">
        <f t="shared" si="6"/>
        <v>B-MP1-PK37MOV-350 ml Pink Lotion Movit Bottle</v>
      </c>
      <c r="N976" s="86">
        <f>SUMIFS('sys inv movment rpt'!$M:$M,'sys inv movment rpt'!$L:$L,$M976,'sys inv movment rpt'!$N:$N,N$1)</f>
        <v>0</v>
      </c>
      <c r="O976" s="86">
        <f>SUMIFS('sys inv movment rpt'!$M:$M,'sys inv movment rpt'!$L:$L,$M976,'sys inv movment rpt'!$N:$N,O$1)</f>
        <v>0</v>
      </c>
      <c r="P976" s="86">
        <f>SUMIFS('sys inv movment rpt'!$M:$M,'sys inv movment rpt'!$L:$L,$M976,'sys inv movment rpt'!$N:$N,P$1)</f>
        <v>0</v>
      </c>
      <c r="Q976" s="86">
        <f>SUMIFS('sys inv movment rpt'!$M:$M,'sys inv movment rpt'!$L:$L,$M976,'sys inv movment rpt'!$N:$N,Q$1)</f>
        <v>0</v>
      </c>
      <c r="R976" s="86">
        <f>SUMIFS('sys inv movment rpt'!$M:$M,'sys inv movment rpt'!$L:$L,$M976,'sys inv movment rpt'!$N:$N,R$1)</f>
        <v>0</v>
      </c>
      <c r="S976" s="86">
        <f>SUMIFS('sys inv movment rpt'!$M:$M,'sys inv movment rpt'!$L:$L,$M976,'sys inv movment rpt'!$N:$N,S$1)</f>
        <v>0</v>
      </c>
      <c r="T976" s="86">
        <f>SUMIFS('sys inv movment rpt'!$M:$M,'sys inv movment rpt'!$L:$L,$M976,'sys inv movment rpt'!$N:$N,T$1)</f>
        <v>0</v>
      </c>
      <c r="U976" s="86">
        <f>SUMIFS('sys inv movment rpt'!$M:$M,'sys inv movment rpt'!$L:$L,$M976,'sys inv movment rpt'!$N:$N,U$1)</f>
        <v>0</v>
      </c>
      <c r="V976" s="86">
        <f>SUMIFS('sys inv movment rpt'!$M:$M,'sys inv movment rpt'!$L:$L,$M976,'sys inv movment rpt'!$N:$N,V$1)</f>
        <v>0</v>
      </c>
      <c r="W976" s="86">
        <f>SUMIFS('sys inv movment rpt'!$M:$M,'sys inv movment rpt'!$L:$L,$M976,'sys inv movment rpt'!$N:$N,W$1)</f>
        <v>0</v>
      </c>
      <c r="X976" s="86">
        <f>SUMIFS('sys inv movment rpt'!$M:$M,'sys inv movment rpt'!$L:$L,$M976,'sys inv movment rpt'!$N:$N,X$1)</f>
        <v>0</v>
      </c>
      <c r="Y976" s="86">
        <f>SUMIFS('sys inv movment rpt'!$M:$M,'sys inv movment rpt'!$L:$L,$M976,'sys inv movment rpt'!$N:$N,Y$1)</f>
        <v>0</v>
      </c>
      <c r="Z976" s="86">
        <f>SUMIFS('sys inv movment rpt'!$M:$M,'sys inv movment rpt'!$L:$L,$M976,'sys inv movment rpt'!$N:$N,Z$1)</f>
        <v>0</v>
      </c>
      <c r="AA976" s="86">
        <f>SUMIFS('sys inv movment rpt'!$M:$M,'sys inv movment rpt'!$L:$L,$M976,'sys inv movment rpt'!$N:$N,AA$1)</f>
        <v>0</v>
      </c>
      <c r="AB976" s="86">
        <f>SUMIFS('sys inv movment rpt'!$M:$M,'sys inv movment rpt'!$L:$L,$M976,'sys inv movment rpt'!$N:$N,AB$1)</f>
        <v>0</v>
      </c>
      <c r="AC976" s="86">
        <f>SUMIFS('sys inv movment rpt'!$M:$M,'sys inv movment rpt'!$L:$L,$M976,'sys inv movment rpt'!$N:$N,AC$1)</f>
        <v>0</v>
      </c>
      <c r="AD976" s="86">
        <f>SUMIFS('sys inv movment rpt'!$M:$M,'sys inv movment rpt'!$L:$L,$M976,'sys inv movment rpt'!$N:$N,AD$1)</f>
        <v>0</v>
      </c>
      <c r="AE976" s="86">
        <f>SUMIFS('sys inv movment rpt'!$M:$M,'sys inv movment rpt'!$L:$L,$M976,'sys inv movment rpt'!$N:$N,AE$1)</f>
        <v>0</v>
      </c>
      <c r="AF976" s="86">
        <f>SUMIFS('sys inv movment rpt'!$M:$M,'sys inv movment rpt'!$L:$L,$M976,'sys inv movment rpt'!$N:$N,AF$1)</f>
        <v>0</v>
      </c>
      <c r="AG976" s="86">
        <f>SUMIFS('sys inv movment rpt'!$M:$M,'sys inv movment rpt'!$L:$L,$M976,'sys inv movment rpt'!$N:$N,AG$1)</f>
        <v>0</v>
      </c>
      <c r="AH976" s="86">
        <f>SUMIFS('sys inv movment rpt'!$M:$M,'sys inv movment rpt'!$L:$L,$M976,'sys inv movment rpt'!$N:$N,AH$1)</f>
        <v>0</v>
      </c>
      <c r="AI976" s="86">
        <f>SUMIFS('sys inv movment rpt'!$M:$M,'sys inv movment rpt'!$L:$L,$M976,'sys inv movment rpt'!$N:$N,AI$1)</f>
        <v>0</v>
      </c>
      <c r="AJ976" s="86">
        <f>SUMIFS('sys inv movment rpt'!$M:$M,'sys inv movment rpt'!$L:$L,$M976,'sys inv movment rpt'!$N:$N,AJ$1)</f>
        <v>0</v>
      </c>
      <c r="AK976" s="86">
        <f>SUMIFS('sys inv movment rpt'!$M:$M,'sys inv movment rpt'!$L:$L,$M976,'sys inv movment rpt'!$N:$N,AK$1)</f>
        <v>0</v>
      </c>
      <c r="AL976" s="86">
        <f>SUMIFS('sys inv movment rpt'!$M:$M,'sys inv movment rpt'!$L:$L,$M976,'sys inv movment rpt'!$N:$N,AL$1)</f>
        <v>0</v>
      </c>
      <c r="AM976" s="86">
        <f>SUMIFS('sys inv movment rpt'!$M:$M,'sys inv movment rpt'!$L:$L,$M976,'sys inv movment rpt'!$N:$N,AM$1)</f>
        <v>0</v>
      </c>
      <c r="AN976" s="86">
        <f>SUMIFS('sys inv movment rpt'!$M:$M,'sys inv movment rpt'!$L:$L,$M976,'sys inv movment rpt'!$N:$N,AN$1)</f>
        <v>0</v>
      </c>
      <c r="AO976" s="86">
        <f>SUMIFS('sys inv movment rpt'!$M:$M,'sys inv movment rpt'!$L:$L,$M976,'sys inv movment rpt'!$N:$N,AO$1)</f>
        <v>0</v>
      </c>
      <c r="AP976" s="86">
        <f>SUMIFS('sys inv movment rpt'!$M:$M,'sys inv movment rpt'!$L:$L,$M976,'sys inv movment rpt'!$N:$N,AP$1)</f>
        <v>0</v>
      </c>
      <c r="AQ976" s="86">
        <f>SUMIFS('sys inv movment rpt'!$M:$M,'sys inv movment rpt'!$L:$L,$M976,'sys inv movment rpt'!$N:$N,AQ$1)</f>
        <v>0</v>
      </c>
      <c r="AR976" s="86">
        <f>SUMIFS('sys inv movment rpt'!$M:$M,'sys inv movment rpt'!$L:$L,$M976,'sys inv movment rpt'!$N:$N,AR$1)</f>
        <v>0</v>
      </c>
      <c r="AS976" s="86">
        <f>SUMIFS('sys inv movment rpt'!$M:$M,'sys inv movment rpt'!$L:$L,$M976,'sys inv movment rpt'!$N:$N,AS$1)</f>
        <v>0</v>
      </c>
      <c r="AT976" s="86">
        <f>SUMIFS('sys inv movment rpt'!$M:$M,'sys inv movment rpt'!$L:$L,$M976,'sys inv movment rpt'!$N:$N,AT$1)</f>
        <v>0</v>
      </c>
      <c r="AU976" s="86">
        <f>SUMIFS('sys inv movment rpt'!$M:$M,'sys inv movment rpt'!$L:$L,$M976,'sys inv movment rpt'!$N:$N,AU$1)</f>
        <v>0</v>
      </c>
      <c r="AV976" s="86">
        <f>SUMIFS('sys inv movment rpt'!$M:$M,'sys inv movment rpt'!$L:$L,$M976,'sys inv movment rpt'!$N:$N,AV$1)</f>
        <v>0</v>
      </c>
      <c r="AW976" s="87" t="str">
        <f>IFERROR(VLOOKUP(A976,'sys-backorder details'!E:U,17,0),"-")</f>
        <v>-</v>
      </c>
      <c r="AX976" s="87" t="str">
        <f>IF(K976&gt;1,VLOOKUP(A976,'settings-routing'!A:I,9,0),"")</f>
        <v/>
      </c>
    </row>
    <row r="977" ht="12.75" hidden="1" customHeight="1">
      <c r="A977" s="13" t="s">
        <v>2067</v>
      </c>
      <c r="B977" s="13" t="s">
        <v>2068</v>
      </c>
      <c r="C977" s="50">
        <f t="shared" si="2"/>
        <v>6000</v>
      </c>
      <c r="D977" s="80">
        <f>SUMIF('Stocks 101-111'!$J:$J,'item dashboard'!A977,'Stocks 101-111'!K:K)</f>
        <v>6000</v>
      </c>
      <c r="E977" s="80">
        <f>SUMIF('Stocks 101-111'!$J:$J,'item dashboard'!A977,'Stocks 101-111'!$L:$L)</f>
        <v>0</v>
      </c>
      <c r="F977" s="81">
        <f t="shared" si="3"/>
        <v>0</v>
      </c>
      <c r="G977" s="82">
        <f t="shared" si="4"/>
        <v>0</v>
      </c>
      <c r="H977" s="50">
        <f>SUMIFS('sys-backorder details'!$M:$M,'sys-backorder details'!$E:$E,'item dashboard'!A977,'sys-backorder details'!$V:$V,"")</f>
        <v>0</v>
      </c>
      <c r="I977" s="83">
        <f>SUMIF('settings-routing'!$I:$I,'item dashboard'!A977,'settings-routing'!$O:$O)</f>
        <v>0</v>
      </c>
      <c r="J977" s="50">
        <f>SUMIFS('sys-backorder details'!$M:$M,'sys-backorder details'!$E:$E,'item dashboard'!A977,'sys-backorder details'!$V:$V,"Call off")</f>
        <v>0</v>
      </c>
      <c r="K977" s="84">
        <f t="shared" si="5"/>
        <v>-6000</v>
      </c>
      <c r="L977" s="84">
        <f>SUMIF('Production Plan'!$E:$E,'item dashboard'!A977,'Production Plan'!$N:$N)</f>
        <v>0</v>
      </c>
      <c r="M977" s="85" t="str">
        <f t="shared" si="6"/>
        <v>B-MP30-N6-30 ml Natural NPR Bottle</v>
      </c>
      <c r="N977" s="86">
        <f>SUMIFS('sys inv movment rpt'!$M:$M,'sys inv movment rpt'!$L:$L,$M977,'sys inv movment rpt'!$N:$N,N$1)</f>
        <v>0</v>
      </c>
      <c r="O977" s="86">
        <f>SUMIFS('sys inv movment rpt'!$M:$M,'sys inv movment rpt'!$L:$L,$M977,'sys inv movment rpt'!$N:$N,O$1)</f>
        <v>0</v>
      </c>
      <c r="P977" s="86">
        <f>SUMIFS('sys inv movment rpt'!$M:$M,'sys inv movment rpt'!$L:$L,$M977,'sys inv movment rpt'!$N:$N,P$1)</f>
        <v>0</v>
      </c>
      <c r="Q977" s="86">
        <f>SUMIFS('sys inv movment rpt'!$M:$M,'sys inv movment rpt'!$L:$L,$M977,'sys inv movment rpt'!$N:$N,Q$1)</f>
        <v>0</v>
      </c>
      <c r="R977" s="86">
        <f>SUMIFS('sys inv movment rpt'!$M:$M,'sys inv movment rpt'!$L:$L,$M977,'sys inv movment rpt'!$N:$N,R$1)</f>
        <v>0</v>
      </c>
      <c r="S977" s="86">
        <f>SUMIFS('sys inv movment rpt'!$M:$M,'sys inv movment rpt'!$L:$L,$M977,'sys inv movment rpt'!$N:$N,S$1)</f>
        <v>0</v>
      </c>
      <c r="T977" s="86">
        <f>SUMIFS('sys inv movment rpt'!$M:$M,'sys inv movment rpt'!$L:$L,$M977,'sys inv movment rpt'!$N:$N,T$1)</f>
        <v>0</v>
      </c>
      <c r="U977" s="86">
        <f>SUMIFS('sys inv movment rpt'!$M:$M,'sys inv movment rpt'!$L:$L,$M977,'sys inv movment rpt'!$N:$N,U$1)</f>
        <v>0</v>
      </c>
      <c r="V977" s="86">
        <f>SUMIFS('sys inv movment rpt'!$M:$M,'sys inv movment rpt'!$L:$L,$M977,'sys inv movment rpt'!$N:$N,V$1)</f>
        <v>0</v>
      </c>
      <c r="W977" s="86">
        <f>SUMIFS('sys inv movment rpt'!$M:$M,'sys inv movment rpt'!$L:$L,$M977,'sys inv movment rpt'!$N:$N,W$1)</f>
        <v>0</v>
      </c>
      <c r="X977" s="86">
        <f>SUMIFS('sys inv movment rpt'!$M:$M,'sys inv movment rpt'!$L:$L,$M977,'sys inv movment rpt'!$N:$N,X$1)</f>
        <v>0</v>
      </c>
      <c r="Y977" s="86">
        <f>SUMIFS('sys inv movment rpt'!$M:$M,'sys inv movment rpt'!$L:$L,$M977,'sys inv movment rpt'!$N:$N,Y$1)</f>
        <v>0</v>
      </c>
      <c r="Z977" s="86">
        <f>SUMIFS('sys inv movment rpt'!$M:$M,'sys inv movment rpt'!$L:$L,$M977,'sys inv movment rpt'!$N:$N,Z$1)</f>
        <v>0</v>
      </c>
      <c r="AA977" s="86">
        <f>SUMIFS('sys inv movment rpt'!$M:$M,'sys inv movment rpt'!$L:$L,$M977,'sys inv movment rpt'!$N:$N,AA$1)</f>
        <v>0</v>
      </c>
      <c r="AB977" s="86">
        <f>SUMIFS('sys inv movment rpt'!$M:$M,'sys inv movment rpt'!$L:$L,$M977,'sys inv movment rpt'!$N:$N,AB$1)</f>
        <v>0</v>
      </c>
      <c r="AC977" s="86">
        <f>SUMIFS('sys inv movment rpt'!$M:$M,'sys inv movment rpt'!$L:$L,$M977,'sys inv movment rpt'!$N:$N,AC$1)</f>
        <v>0</v>
      </c>
      <c r="AD977" s="86">
        <f>SUMIFS('sys inv movment rpt'!$M:$M,'sys inv movment rpt'!$L:$L,$M977,'sys inv movment rpt'!$N:$N,AD$1)</f>
        <v>0</v>
      </c>
      <c r="AE977" s="86">
        <f>SUMIFS('sys inv movment rpt'!$M:$M,'sys inv movment rpt'!$L:$L,$M977,'sys inv movment rpt'!$N:$N,AE$1)</f>
        <v>0</v>
      </c>
      <c r="AF977" s="86">
        <f>SUMIFS('sys inv movment rpt'!$M:$M,'sys inv movment rpt'!$L:$L,$M977,'sys inv movment rpt'!$N:$N,AF$1)</f>
        <v>0</v>
      </c>
      <c r="AG977" s="86">
        <f>SUMIFS('sys inv movment rpt'!$M:$M,'sys inv movment rpt'!$L:$L,$M977,'sys inv movment rpt'!$N:$N,AG$1)</f>
        <v>0</v>
      </c>
      <c r="AH977" s="86">
        <f>SUMIFS('sys inv movment rpt'!$M:$M,'sys inv movment rpt'!$L:$L,$M977,'sys inv movment rpt'!$N:$N,AH$1)</f>
        <v>0</v>
      </c>
      <c r="AI977" s="86">
        <f>SUMIFS('sys inv movment rpt'!$M:$M,'sys inv movment rpt'!$L:$L,$M977,'sys inv movment rpt'!$N:$N,AI$1)</f>
        <v>0</v>
      </c>
      <c r="AJ977" s="86">
        <f>SUMIFS('sys inv movment rpt'!$M:$M,'sys inv movment rpt'!$L:$L,$M977,'sys inv movment rpt'!$N:$N,AJ$1)</f>
        <v>0</v>
      </c>
      <c r="AK977" s="86">
        <f>SUMIFS('sys inv movment rpt'!$M:$M,'sys inv movment rpt'!$L:$L,$M977,'sys inv movment rpt'!$N:$N,AK$1)</f>
        <v>0</v>
      </c>
      <c r="AL977" s="86">
        <f>SUMIFS('sys inv movment rpt'!$M:$M,'sys inv movment rpt'!$L:$L,$M977,'sys inv movment rpt'!$N:$N,AL$1)</f>
        <v>0</v>
      </c>
      <c r="AM977" s="86">
        <f>SUMIFS('sys inv movment rpt'!$M:$M,'sys inv movment rpt'!$L:$L,$M977,'sys inv movment rpt'!$N:$N,AM$1)</f>
        <v>0</v>
      </c>
      <c r="AN977" s="86">
        <f>SUMIFS('sys inv movment rpt'!$M:$M,'sys inv movment rpt'!$L:$L,$M977,'sys inv movment rpt'!$N:$N,AN$1)</f>
        <v>0</v>
      </c>
      <c r="AO977" s="86">
        <f>SUMIFS('sys inv movment rpt'!$M:$M,'sys inv movment rpt'!$L:$L,$M977,'sys inv movment rpt'!$N:$N,AO$1)</f>
        <v>0</v>
      </c>
      <c r="AP977" s="86">
        <f>SUMIFS('sys inv movment rpt'!$M:$M,'sys inv movment rpt'!$L:$L,$M977,'sys inv movment rpt'!$N:$N,AP$1)</f>
        <v>0</v>
      </c>
      <c r="AQ977" s="86">
        <f>SUMIFS('sys inv movment rpt'!$M:$M,'sys inv movment rpt'!$L:$L,$M977,'sys inv movment rpt'!$N:$N,AQ$1)</f>
        <v>0</v>
      </c>
      <c r="AR977" s="86">
        <f>SUMIFS('sys inv movment rpt'!$M:$M,'sys inv movment rpt'!$L:$L,$M977,'sys inv movment rpt'!$N:$N,AR$1)</f>
        <v>0</v>
      </c>
      <c r="AS977" s="86">
        <f>SUMIFS('sys inv movment rpt'!$M:$M,'sys inv movment rpt'!$L:$L,$M977,'sys inv movment rpt'!$N:$N,AS$1)</f>
        <v>0</v>
      </c>
      <c r="AT977" s="86">
        <f>SUMIFS('sys inv movment rpt'!$M:$M,'sys inv movment rpt'!$L:$L,$M977,'sys inv movment rpt'!$N:$N,AT$1)</f>
        <v>0</v>
      </c>
      <c r="AU977" s="86">
        <f>SUMIFS('sys inv movment rpt'!$M:$M,'sys inv movment rpt'!$L:$L,$M977,'sys inv movment rpt'!$N:$N,AU$1)</f>
        <v>0</v>
      </c>
      <c r="AV977" s="86">
        <f>SUMIFS('sys inv movment rpt'!$M:$M,'sys inv movment rpt'!$L:$L,$M977,'sys inv movment rpt'!$N:$N,AV$1)</f>
        <v>0</v>
      </c>
      <c r="AW977" s="87" t="str">
        <f>IFERROR(VLOOKUP(A977,'sys-backorder details'!E:U,17,0),"-")</f>
        <v>-</v>
      </c>
      <c r="AX977" s="87" t="str">
        <f>IF(K977&gt;1,VLOOKUP(A977,'settings-routing'!A:I,9,0),"")</f>
        <v/>
      </c>
    </row>
    <row r="978" ht="12.75" hidden="1" customHeight="1">
      <c r="A978" s="28" t="s">
        <v>2069</v>
      </c>
      <c r="B978" s="28" t="s">
        <v>2070</v>
      </c>
      <c r="C978" s="50">
        <f t="shared" si="2"/>
        <v>0</v>
      </c>
      <c r="D978" s="80">
        <f>SUMIF('Stocks 101-111'!$J:$J,'item dashboard'!A978,'Stocks 101-111'!K:K)</f>
        <v>0</v>
      </c>
      <c r="E978" s="80">
        <f>SUMIF('Stocks 101-111'!$J:$J,'item dashboard'!A978,'Stocks 101-111'!$L:$L)</f>
        <v>0</v>
      </c>
      <c r="F978" s="81">
        <f t="shared" si="3"/>
        <v>0</v>
      </c>
      <c r="G978" s="82">
        <f t="shared" si="4"/>
        <v>0</v>
      </c>
      <c r="H978" s="50">
        <f>SUMIFS('sys-backorder details'!$M:$M,'sys-backorder details'!$E:$E,'item dashboard'!A978,'sys-backorder details'!$V:$V,"")</f>
        <v>0</v>
      </c>
      <c r="I978" s="83">
        <f>SUMIF('settings-routing'!$I:$I,'item dashboard'!A978,'settings-routing'!$O:$O)</f>
        <v>0</v>
      </c>
      <c r="J978" s="50">
        <f>SUMIFS('sys-backorder details'!$M:$M,'sys-backorder details'!$E:$E,'item dashboard'!A978,'sys-backorder details'!$V:$V,"Call off")</f>
        <v>0</v>
      </c>
      <c r="K978" s="84">
        <f t="shared" si="5"/>
        <v>0</v>
      </c>
      <c r="L978" s="84">
        <f>SUMIF('Production Plan'!$E:$E,'item dashboard'!A978,'Production Plan'!$N:$N)</f>
        <v>0</v>
      </c>
      <c r="M978" s="85" t="str">
        <f t="shared" si="6"/>
        <v>B-MP60-CL7-60 ml Pvc Clear Movit Jar</v>
      </c>
      <c r="N978" s="86">
        <f>SUMIFS('sys inv movment rpt'!$M:$M,'sys inv movment rpt'!$L:$L,$M978,'sys inv movment rpt'!$N:$N,N$1)</f>
        <v>0</v>
      </c>
      <c r="O978" s="86">
        <f>SUMIFS('sys inv movment rpt'!$M:$M,'sys inv movment rpt'!$L:$L,$M978,'sys inv movment rpt'!$N:$N,O$1)</f>
        <v>0</v>
      </c>
      <c r="P978" s="86">
        <f>SUMIFS('sys inv movment rpt'!$M:$M,'sys inv movment rpt'!$L:$L,$M978,'sys inv movment rpt'!$N:$N,P$1)</f>
        <v>0</v>
      </c>
      <c r="Q978" s="86">
        <f>SUMIFS('sys inv movment rpt'!$M:$M,'sys inv movment rpt'!$L:$L,$M978,'sys inv movment rpt'!$N:$N,Q$1)</f>
        <v>0</v>
      </c>
      <c r="R978" s="86">
        <f>SUMIFS('sys inv movment rpt'!$M:$M,'sys inv movment rpt'!$L:$L,$M978,'sys inv movment rpt'!$N:$N,R$1)</f>
        <v>0</v>
      </c>
      <c r="S978" s="86">
        <f>SUMIFS('sys inv movment rpt'!$M:$M,'sys inv movment rpt'!$L:$L,$M978,'sys inv movment rpt'!$N:$N,S$1)</f>
        <v>0</v>
      </c>
      <c r="T978" s="86">
        <f>SUMIFS('sys inv movment rpt'!$M:$M,'sys inv movment rpt'!$L:$L,$M978,'sys inv movment rpt'!$N:$N,T$1)</f>
        <v>0</v>
      </c>
      <c r="U978" s="86">
        <f>SUMIFS('sys inv movment rpt'!$M:$M,'sys inv movment rpt'!$L:$L,$M978,'sys inv movment rpt'!$N:$N,U$1)</f>
        <v>0</v>
      </c>
      <c r="V978" s="86">
        <f>SUMIFS('sys inv movment rpt'!$M:$M,'sys inv movment rpt'!$L:$L,$M978,'sys inv movment rpt'!$N:$N,V$1)</f>
        <v>0</v>
      </c>
      <c r="W978" s="86">
        <f>SUMIFS('sys inv movment rpt'!$M:$M,'sys inv movment rpt'!$L:$L,$M978,'sys inv movment rpt'!$N:$N,W$1)</f>
        <v>0</v>
      </c>
      <c r="X978" s="86">
        <f>SUMIFS('sys inv movment rpt'!$M:$M,'sys inv movment rpt'!$L:$L,$M978,'sys inv movment rpt'!$N:$N,X$1)</f>
        <v>0</v>
      </c>
      <c r="Y978" s="86">
        <f>SUMIFS('sys inv movment rpt'!$M:$M,'sys inv movment rpt'!$L:$L,$M978,'sys inv movment rpt'!$N:$N,Y$1)</f>
        <v>0</v>
      </c>
      <c r="Z978" s="86">
        <f>SUMIFS('sys inv movment rpt'!$M:$M,'sys inv movment rpt'!$L:$L,$M978,'sys inv movment rpt'!$N:$N,Z$1)</f>
        <v>0</v>
      </c>
      <c r="AA978" s="86">
        <f>SUMIFS('sys inv movment rpt'!$M:$M,'sys inv movment rpt'!$L:$L,$M978,'sys inv movment rpt'!$N:$N,AA$1)</f>
        <v>0</v>
      </c>
      <c r="AB978" s="86">
        <f>SUMIFS('sys inv movment rpt'!$M:$M,'sys inv movment rpt'!$L:$L,$M978,'sys inv movment rpt'!$N:$N,AB$1)</f>
        <v>0</v>
      </c>
      <c r="AC978" s="86">
        <f>SUMIFS('sys inv movment rpt'!$M:$M,'sys inv movment rpt'!$L:$L,$M978,'sys inv movment rpt'!$N:$N,AC$1)</f>
        <v>0</v>
      </c>
      <c r="AD978" s="86">
        <f>SUMIFS('sys inv movment rpt'!$M:$M,'sys inv movment rpt'!$L:$L,$M978,'sys inv movment rpt'!$N:$N,AD$1)</f>
        <v>0</v>
      </c>
      <c r="AE978" s="86">
        <f>SUMIFS('sys inv movment rpt'!$M:$M,'sys inv movment rpt'!$L:$L,$M978,'sys inv movment rpt'!$N:$N,AE$1)</f>
        <v>0</v>
      </c>
      <c r="AF978" s="86">
        <f>SUMIFS('sys inv movment rpt'!$M:$M,'sys inv movment rpt'!$L:$L,$M978,'sys inv movment rpt'!$N:$N,AF$1)</f>
        <v>0</v>
      </c>
      <c r="AG978" s="86">
        <f>SUMIFS('sys inv movment rpt'!$M:$M,'sys inv movment rpt'!$L:$L,$M978,'sys inv movment rpt'!$N:$N,AG$1)</f>
        <v>0</v>
      </c>
      <c r="AH978" s="86">
        <f>SUMIFS('sys inv movment rpt'!$M:$M,'sys inv movment rpt'!$L:$L,$M978,'sys inv movment rpt'!$N:$N,AH$1)</f>
        <v>0</v>
      </c>
      <c r="AI978" s="86">
        <f>SUMIFS('sys inv movment rpt'!$M:$M,'sys inv movment rpt'!$L:$L,$M978,'sys inv movment rpt'!$N:$N,AI$1)</f>
        <v>0</v>
      </c>
      <c r="AJ978" s="86">
        <f>SUMIFS('sys inv movment rpt'!$M:$M,'sys inv movment rpt'!$L:$L,$M978,'sys inv movment rpt'!$N:$N,AJ$1)</f>
        <v>0</v>
      </c>
      <c r="AK978" s="86">
        <f>SUMIFS('sys inv movment rpt'!$M:$M,'sys inv movment rpt'!$L:$L,$M978,'sys inv movment rpt'!$N:$N,AK$1)</f>
        <v>0</v>
      </c>
      <c r="AL978" s="86">
        <f>SUMIFS('sys inv movment rpt'!$M:$M,'sys inv movment rpt'!$L:$L,$M978,'sys inv movment rpt'!$N:$N,AL$1)</f>
        <v>0</v>
      </c>
      <c r="AM978" s="86">
        <f>SUMIFS('sys inv movment rpt'!$M:$M,'sys inv movment rpt'!$L:$L,$M978,'sys inv movment rpt'!$N:$N,AM$1)</f>
        <v>0</v>
      </c>
      <c r="AN978" s="86">
        <f>SUMIFS('sys inv movment rpt'!$M:$M,'sys inv movment rpt'!$L:$L,$M978,'sys inv movment rpt'!$N:$N,AN$1)</f>
        <v>0</v>
      </c>
      <c r="AO978" s="86">
        <f>SUMIFS('sys inv movment rpt'!$M:$M,'sys inv movment rpt'!$L:$L,$M978,'sys inv movment rpt'!$N:$N,AO$1)</f>
        <v>0</v>
      </c>
      <c r="AP978" s="86">
        <f>SUMIFS('sys inv movment rpt'!$M:$M,'sys inv movment rpt'!$L:$L,$M978,'sys inv movment rpt'!$N:$N,AP$1)</f>
        <v>0</v>
      </c>
      <c r="AQ978" s="86">
        <f>SUMIFS('sys inv movment rpt'!$M:$M,'sys inv movment rpt'!$L:$L,$M978,'sys inv movment rpt'!$N:$N,AQ$1)</f>
        <v>0</v>
      </c>
      <c r="AR978" s="86">
        <f>SUMIFS('sys inv movment rpt'!$M:$M,'sys inv movment rpt'!$L:$L,$M978,'sys inv movment rpt'!$N:$N,AR$1)</f>
        <v>0</v>
      </c>
      <c r="AS978" s="86">
        <f>SUMIFS('sys inv movment rpt'!$M:$M,'sys inv movment rpt'!$L:$L,$M978,'sys inv movment rpt'!$N:$N,AS$1)</f>
        <v>0</v>
      </c>
      <c r="AT978" s="86">
        <f>SUMIFS('sys inv movment rpt'!$M:$M,'sys inv movment rpt'!$L:$L,$M978,'sys inv movment rpt'!$N:$N,AT$1)</f>
        <v>0</v>
      </c>
      <c r="AU978" s="86">
        <f>SUMIFS('sys inv movment rpt'!$M:$M,'sys inv movment rpt'!$L:$L,$M978,'sys inv movment rpt'!$N:$N,AU$1)</f>
        <v>0</v>
      </c>
      <c r="AV978" s="86">
        <f>SUMIFS('sys inv movment rpt'!$M:$M,'sys inv movment rpt'!$L:$L,$M978,'sys inv movment rpt'!$N:$N,AV$1)</f>
        <v>0</v>
      </c>
      <c r="AW978" s="87" t="str">
        <f>IFERROR(VLOOKUP(A978,'sys-backorder details'!E:U,17,0),"-")</f>
        <v>-</v>
      </c>
      <c r="AX978" s="87" t="str">
        <f>IF(K978&gt;1,VLOOKUP(A978,'settings-routing'!A:I,9,0),"")</f>
        <v/>
      </c>
    </row>
    <row r="979" ht="12.75" hidden="1" customHeight="1">
      <c r="A979" s="50" t="s">
        <v>2071</v>
      </c>
      <c r="B979" s="50" t="s">
        <v>2072</v>
      </c>
      <c r="C979" s="50">
        <f t="shared" si="2"/>
        <v>9000</v>
      </c>
      <c r="D979" s="80">
        <f>SUMIF('Stocks 101-111'!$J:$J,'item dashboard'!A979,'Stocks 101-111'!K:K)</f>
        <v>9000</v>
      </c>
      <c r="E979" s="80">
        <f>SUMIF('Stocks 101-111'!$J:$J,'item dashboard'!A979,'Stocks 101-111'!$L:$L)</f>
        <v>0</v>
      </c>
      <c r="F979" s="81">
        <f t="shared" si="3"/>
        <v>0</v>
      </c>
      <c r="G979" s="82">
        <f t="shared" si="4"/>
        <v>0.05714285714</v>
      </c>
      <c r="H979" s="50">
        <f>SUMIFS('sys-backorder details'!$M:$M,'sys-backorder details'!$E:$E,'item dashboard'!A979,'sys-backorder details'!$V:$V,"")</f>
        <v>0</v>
      </c>
      <c r="I979" s="83">
        <f>SUMIF('settings-routing'!$I:$I,'item dashboard'!A979,'settings-routing'!$O:$O)</f>
        <v>0</v>
      </c>
      <c r="J979" s="50">
        <f>SUMIFS('sys-backorder details'!$M:$M,'sys-backorder details'!$E:$E,'item dashboard'!A979,'sys-backorder details'!$V:$V,"Call off")</f>
        <v>190000</v>
      </c>
      <c r="K979" s="84">
        <f t="shared" si="5"/>
        <v>-9000</v>
      </c>
      <c r="L979" s="84">
        <f>SUMIF('Production Plan'!$E:$E,'item dashboard'!A979,'Production Plan'!$N:$N)</f>
        <v>0</v>
      </c>
      <c r="M979" s="85" t="str">
        <f t="shared" si="6"/>
        <v>B-MP60-N13-60 ml Movit Nail Polish Bottle</v>
      </c>
      <c r="N979" s="86">
        <f>SUMIFS('sys inv movment rpt'!$M:$M,'sys inv movment rpt'!$L:$L,$M979,'sys inv movment rpt'!$N:$N,N$1)</f>
        <v>0</v>
      </c>
      <c r="O979" s="86">
        <f>SUMIFS('sys inv movment rpt'!$M:$M,'sys inv movment rpt'!$L:$L,$M979,'sys inv movment rpt'!$N:$N,O$1)</f>
        <v>0</v>
      </c>
      <c r="P979" s="86">
        <f>SUMIFS('sys inv movment rpt'!$M:$M,'sys inv movment rpt'!$L:$L,$M979,'sys inv movment rpt'!$N:$N,P$1)</f>
        <v>0</v>
      </c>
      <c r="Q979" s="86">
        <f>SUMIFS('sys inv movment rpt'!$M:$M,'sys inv movment rpt'!$L:$L,$M979,'sys inv movment rpt'!$N:$N,Q$1)</f>
        <v>0</v>
      </c>
      <c r="R979" s="86">
        <f>SUMIFS('sys inv movment rpt'!$M:$M,'sys inv movment rpt'!$L:$L,$M979,'sys inv movment rpt'!$N:$N,R$1)</f>
        <v>0</v>
      </c>
      <c r="S979" s="86">
        <f>SUMIFS('sys inv movment rpt'!$M:$M,'sys inv movment rpt'!$L:$L,$M979,'sys inv movment rpt'!$N:$N,S$1)</f>
        <v>0</v>
      </c>
      <c r="T979" s="86">
        <f>SUMIFS('sys inv movment rpt'!$M:$M,'sys inv movment rpt'!$L:$L,$M979,'sys inv movment rpt'!$N:$N,T$1)</f>
        <v>0</v>
      </c>
      <c r="U979" s="86">
        <f>SUMIFS('sys inv movment rpt'!$M:$M,'sys inv movment rpt'!$L:$L,$M979,'sys inv movment rpt'!$N:$N,U$1)</f>
        <v>0</v>
      </c>
      <c r="V979" s="86">
        <f>SUMIFS('sys inv movment rpt'!$M:$M,'sys inv movment rpt'!$L:$L,$M979,'sys inv movment rpt'!$N:$N,V$1)</f>
        <v>0</v>
      </c>
      <c r="W979" s="86">
        <f>SUMIFS('sys inv movment rpt'!$M:$M,'sys inv movment rpt'!$L:$L,$M979,'sys inv movment rpt'!$N:$N,W$1)</f>
        <v>0</v>
      </c>
      <c r="X979" s="86">
        <f>SUMIFS('sys inv movment rpt'!$M:$M,'sys inv movment rpt'!$L:$L,$M979,'sys inv movment rpt'!$N:$N,X$1)</f>
        <v>0</v>
      </c>
      <c r="Y979" s="86">
        <f>SUMIFS('sys inv movment rpt'!$M:$M,'sys inv movment rpt'!$L:$L,$M979,'sys inv movment rpt'!$N:$N,Y$1)</f>
        <v>0</v>
      </c>
      <c r="Z979" s="86">
        <f>SUMIFS('sys inv movment rpt'!$M:$M,'sys inv movment rpt'!$L:$L,$M979,'sys inv movment rpt'!$N:$N,Z$1)</f>
        <v>0</v>
      </c>
      <c r="AA979" s="86">
        <f>SUMIFS('sys inv movment rpt'!$M:$M,'sys inv movment rpt'!$L:$L,$M979,'sys inv movment rpt'!$N:$N,AA$1)</f>
        <v>0</v>
      </c>
      <c r="AB979" s="86">
        <f>SUMIFS('sys inv movment rpt'!$M:$M,'sys inv movment rpt'!$L:$L,$M979,'sys inv movment rpt'!$N:$N,AB$1)</f>
        <v>0</v>
      </c>
      <c r="AC979" s="86">
        <f>SUMIFS('sys inv movment rpt'!$M:$M,'sys inv movment rpt'!$L:$L,$M979,'sys inv movment rpt'!$N:$N,AC$1)</f>
        <v>0</v>
      </c>
      <c r="AD979" s="86">
        <f>SUMIFS('sys inv movment rpt'!$M:$M,'sys inv movment rpt'!$L:$L,$M979,'sys inv movment rpt'!$N:$N,AD$1)</f>
        <v>0</v>
      </c>
      <c r="AE979" s="86">
        <f>SUMIFS('sys inv movment rpt'!$M:$M,'sys inv movment rpt'!$L:$L,$M979,'sys inv movment rpt'!$N:$N,AE$1)</f>
        <v>0</v>
      </c>
      <c r="AF979" s="86">
        <f>SUMIFS('sys inv movment rpt'!$M:$M,'sys inv movment rpt'!$L:$L,$M979,'sys inv movment rpt'!$N:$N,AF$1)</f>
        <v>0</v>
      </c>
      <c r="AG979" s="86">
        <f>SUMIFS('sys inv movment rpt'!$M:$M,'sys inv movment rpt'!$L:$L,$M979,'sys inv movment rpt'!$N:$N,AG$1)</f>
        <v>0</v>
      </c>
      <c r="AH979" s="86">
        <f>SUMIFS('sys inv movment rpt'!$M:$M,'sys inv movment rpt'!$L:$L,$M979,'sys inv movment rpt'!$N:$N,AH$1)</f>
        <v>0</v>
      </c>
      <c r="AI979" s="86">
        <f>SUMIFS('sys inv movment rpt'!$M:$M,'sys inv movment rpt'!$L:$L,$M979,'sys inv movment rpt'!$N:$N,AI$1)</f>
        <v>0</v>
      </c>
      <c r="AJ979" s="86">
        <f>SUMIFS('sys inv movment rpt'!$M:$M,'sys inv movment rpt'!$L:$L,$M979,'sys inv movment rpt'!$N:$N,AJ$1)</f>
        <v>33000</v>
      </c>
      <c r="AK979" s="86">
        <f>SUMIFS('sys inv movment rpt'!$M:$M,'sys inv movment rpt'!$L:$L,$M979,'sys inv movment rpt'!$N:$N,AK$1)</f>
        <v>0</v>
      </c>
      <c r="AL979" s="86">
        <f>SUMIFS('sys inv movment rpt'!$M:$M,'sys inv movment rpt'!$L:$L,$M979,'sys inv movment rpt'!$N:$N,AL$1)</f>
        <v>0</v>
      </c>
      <c r="AM979" s="86">
        <f>SUMIFS('sys inv movment rpt'!$M:$M,'sys inv movment rpt'!$L:$L,$M979,'sys inv movment rpt'!$N:$N,AM$1)</f>
        <v>0</v>
      </c>
      <c r="AN979" s="86">
        <f>SUMIFS('sys inv movment rpt'!$M:$M,'sys inv movment rpt'!$L:$L,$M979,'sys inv movment rpt'!$N:$N,AN$1)</f>
        <v>0</v>
      </c>
      <c r="AO979" s="86">
        <f>SUMIFS('sys inv movment rpt'!$M:$M,'sys inv movment rpt'!$L:$L,$M979,'sys inv movment rpt'!$N:$N,AO$1)</f>
        <v>0</v>
      </c>
      <c r="AP979" s="86">
        <f>SUMIFS('sys inv movment rpt'!$M:$M,'sys inv movment rpt'!$L:$L,$M979,'sys inv movment rpt'!$N:$N,AP$1)</f>
        <v>0</v>
      </c>
      <c r="AQ979" s="86">
        <f>SUMIFS('sys inv movment rpt'!$M:$M,'sys inv movment rpt'!$L:$L,$M979,'sys inv movment rpt'!$N:$N,AQ$1)</f>
        <v>0</v>
      </c>
      <c r="AR979" s="86">
        <f>SUMIFS('sys inv movment rpt'!$M:$M,'sys inv movment rpt'!$L:$L,$M979,'sys inv movment rpt'!$N:$N,AR$1)</f>
        <v>12000</v>
      </c>
      <c r="AS979" s="86">
        <f>SUMIFS('sys inv movment rpt'!$M:$M,'sys inv movment rpt'!$L:$L,$M979,'sys inv movment rpt'!$N:$N,AS$1)</f>
        <v>0</v>
      </c>
      <c r="AT979" s="86">
        <f>SUMIFS('sys inv movment rpt'!$M:$M,'sys inv movment rpt'!$L:$L,$M979,'sys inv movment rpt'!$N:$N,AT$1)</f>
        <v>0</v>
      </c>
      <c r="AU979" s="86">
        <f>SUMIFS('sys inv movment rpt'!$M:$M,'sys inv movment rpt'!$L:$L,$M979,'sys inv movment rpt'!$N:$N,AU$1)</f>
        <v>0</v>
      </c>
      <c r="AV979" s="86">
        <f>SUMIFS('sys inv movment rpt'!$M:$M,'sys inv movment rpt'!$L:$L,$M979,'sys inv movment rpt'!$N:$N,AV$1)</f>
        <v>0</v>
      </c>
      <c r="AW979" s="87" t="str">
        <f>IFERROR(VLOOKUP(A979,'sys-backorder details'!E:U,17,0),"-")</f>
        <v>45 Days</v>
      </c>
      <c r="AX979" s="87" t="str">
        <f>IF(K979&gt;1,VLOOKUP(A979,'settings-routing'!A:I,9,0),"")</f>
        <v/>
      </c>
    </row>
    <row r="980" ht="12.75" hidden="1" customHeight="1">
      <c r="A980" s="50" t="s">
        <v>2073</v>
      </c>
      <c r="B980" s="50" t="s">
        <v>2072</v>
      </c>
      <c r="C980" s="50">
        <f t="shared" si="2"/>
        <v>0</v>
      </c>
      <c r="D980" s="80">
        <f>SUMIF('Stocks 101-111'!$J:$J,'item dashboard'!A980,'Stocks 101-111'!K:K)</f>
        <v>0</v>
      </c>
      <c r="E980" s="80">
        <f>SUMIF('Stocks 101-111'!$J:$J,'item dashboard'!A980,'Stocks 101-111'!$L:$L)</f>
        <v>0</v>
      </c>
      <c r="F980" s="81">
        <f t="shared" si="3"/>
        <v>0</v>
      </c>
      <c r="G980" s="82">
        <f t="shared" si="4"/>
        <v>0</v>
      </c>
      <c r="H980" s="50">
        <f>SUMIFS('sys-backorder details'!$M:$M,'sys-backorder details'!$E:$E,'item dashboard'!A980,'sys-backorder details'!$V:$V,"")</f>
        <v>0</v>
      </c>
      <c r="I980" s="83">
        <f>SUMIF('settings-routing'!$I:$I,'item dashboard'!A980,'settings-routing'!$O:$O)</f>
        <v>0</v>
      </c>
      <c r="J980" s="50">
        <f>SUMIFS('sys-backorder details'!$M:$M,'sys-backorder details'!$E:$E,'item dashboard'!A980,'sys-backorder details'!$V:$V,"Call off")</f>
        <v>0</v>
      </c>
      <c r="K980" s="84">
        <f t="shared" si="5"/>
        <v>0</v>
      </c>
      <c r="L980" s="84">
        <f>SUMIF('Production Plan'!$E:$E,'item dashboard'!A980,'Production Plan'!$N:$N)</f>
        <v>0</v>
      </c>
      <c r="M980" s="85" t="str">
        <f t="shared" si="6"/>
        <v>B-MP60-N7-60 ml Movit Nail Polish Bottle</v>
      </c>
      <c r="N980" s="86">
        <f>SUMIFS('sys inv movment rpt'!$M:$M,'sys inv movment rpt'!$L:$L,$M980,'sys inv movment rpt'!$N:$N,N$1)</f>
        <v>0</v>
      </c>
      <c r="O980" s="86">
        <f>SUMIFS('sys inv movment rpt'!$M:$M,'sys inv movment rpt'!$L:$L,$M980,'sys inv movment rpt'!$N:$N,O$1)</f>
        <v>0</v>
      </c>
      <c r="P980" s="86">
        <f>SUMIFS('sys inv movment rpt'!$M:$M,'sys inv movment rpt'!$L:$L,$M980,'sys inv movment rpt'!$N:$N,P$1)</f>
        <v>0</v>
      </c>
      <c r="Q980" s="86">
        <f>SUMIFS('sys inv movment rpt'!$M:$M,'sys inv movment rpt'!$L:$L,$M980,'sys inv movment rpt'!$N:$N,Q$1)</f>
        <v>0</v>
      </c>
      <c r="R980" s="86">
        <f>SUMIFS('sys inv movment rpt'!$M:$M,'sys inv movment rpt'!$L:$L,$M980,'sys inv movment rpt'!$N:$N,R$1)</f>
        <v>0</v>
      </c>
      <c r="S980" s="86">
        <f>SUMIFS('sys inv movment rpt'!$M:$M,'sys inv movment rpt'!$L:$L,$M980,'sys inv movment rpt'!$N:$N,S$1)</f>
        <v>0</v>
      </c>
      <c r="T980" s="86">
        <f>SUMIFS('sys inv movment rpt'!$M:$M,'sys inv movment rpt'!$L:$L,$M980,'sys inv movment rpt'!$N:$N,T$1)</f>
        <v>0</v>
      </c>
      <c r="U980" s="86">
        <f>SUMIFS('sys inv movment rpt'!$M:$M,'sys inv movment rpt'!$L:$L,$M980,'sys inv movment rpt'!$N:$N,U$1)</f>
        <v>0</v>
      </c>
      <c r="V980" s="86">
        <f>SUMIFS('sys inv movment rpt'!$M:$M,'sys inv movment rpt'!$L:$L,$M980,'sys inv movment rpt'!$N:$N,V$1)</f>
        <v>0</v>
      </c>
      <c r="W980" s="86">
        <f>SUMIFS('sys inv movment rpt'!$M:$M,'sys inv movment rpt'!$L:$L,$M980,'sys inv movment rpt'!$N:$N,W$1)</f>
        <v>0</v>
      </c>
      <c r="X980" s="86">
        <f>SUMIFS('sys inv movment rpt'!$M:$M,'sys inv movment rpt'!$L:$L,$M980,'sys inv movment rpt'!$N:$N,X$1)</f>
        <v>0</v>
      </c>
      <c r="Y980" s="86">
        <f>SUMIFS('sys inv movment rpt'!$M:$M,'sys inv movment rpt'!$L:$L,$M980,'sys inv movment rpt'!$N:$N,Y$1)</f>
        <v>0</v>
      </c>
      <c r="Z980" s="86">
        <f>SUMIFS('sys inv movment rpt'!$M:$M,'sys inv movment rpt'!$L:$L,$M980,'sys inv movment rpt'!$N:$N,Z$1)</f>
        <v>0</v>
      </c>
      <c r="AA980" s="86">
        <f>SUMIFS('sys inv movment rpt'!$M:$M,'sys inv movment rpt'!$L:$L,$M980,'sys inv movment rpt'!$N:$N,AA$1)</f>
        <v>0</v>
      </c>
      <c r="AB980" s="86">
        <f>SUMIFS('sys inv movment rpt'!$M:$M,'sys inv movment rpt'!$L:$L,$M980,'sys inv movment rpt'!$N:$N,AB$1)</f>
        <v>0</v>
      </c>
      <c r="AC980" s="86">
        <f>SUMIFS('sys inv movment rpt'!$M:$M,'sys inv movment rpt'!$L:$L,$M980,'sys inv movment rpt'!$N:$N,AC$1)</f>
        <v>0</v>
      </c>
      <c r="AD980" s="86">
        <f>SUMIFS('sys inv movment rpt'!$M:$M,'sys inv movment rpt'!$L:$L,$M980,'sys inv movment rpt'!$N:$N,AD$1)</f>
        <v>0</v>
      </c>
      <c r="AE980" s="86">
        <f>SUMIFS('sys inv movment rpt'!$M:$M,'sys inv movment rpt'!$L:$L,$M980,'sys inv movment rpt'!$N:$N,AE$1)</f>
        <v>0</v>
      </c>
      <c r="AF980" s="86">
        <f>SUMIFS('sys inv movment rpt'!$M:$M,'sys inv movment rpt'!$L:$L,$M980,'sys inv movment rpt'!$N:$N,AF$1)</f>
        <v>0</v>
      </c>
      <c r="AG980" s="86">
        <f>SUMIFS('sys inv movment rpt'!$M:$M,'sys inv movment rpt'!$L:$L,$M980,'sys inv movment rpt'!$N:$N,AG$1)</f>
        <v>0</v>
      </c>
      <c r="AH980" s="86">
        <f>SUMIFS('sys inv movment rpt'!$M:$M,'sys inv movment rpt'!$L:$L,$M980,'sys inv movment rpt'!$N:$N,AH$1)</f>
        <v>0</v>
      </c>
      <c r="AI980" s="86">
        <f>SUMIFS('sys inv movment rpt'!$M:$M,'sys inv movment rpt'!$L:$L,$M980,'sys inv movment rpt'!$N:$N,AI$1)</f>
        <v>0</v>
      </c>
      <c r="AJ980" s="86">
        <f>SUMIFS('sys inv movment rpt'!$M:$M,'sys inv movment rpt'!$L:$L,$M980,'sys inv movment rpt'!$N:$N,AJ$1)</f>
        <v>0</v>
      </c>
      <c r="AK980" s="86">
        <f>SUMIFS('sys inv movment rpt'!$M:$M,'sys inv movment rpt'!$L:$L,$M980,'sys inv movment rpt'!$N:$N,AK$1)</f>
        <v>0</v>
      </c>
      <c r="AL980" s="86">
        <f>SUMIFS('sys inv movment rpt'!$M:$M,'sys inv movment rpt'!$L:$L,$M980,'sys inv movment rpt'!$N:$N,AL$1)</f>
        <v>0</v>
      </c>
      <c r="AM980" s="86">
        <f>SUMIFS('sys inv movment rpt'!$M:$M,'sys inv movment rpt'!$L:$L,$M980,'sys inv movment rpt'!$N:$N,AM$1)</f>
        <v>0</v>
      </c>
      <c r="AN980" s="86">
        <f>SUMIFS('sys inv movment rpt'!$M:$M,'sys inv movment rpt'!$L:$L,$M980,'sys inv movment rpt'!$N:$N,AN$1)</f>
        <v>0</v>
      </c>
      <c r="AO980" s="86">
        <f>SUMIFS('sys inv movment rpt'!$M:$M,'sys inv movment rpt'!$L:$L,$M980,'sys inv movment rpt'!$N:$N,AO$1)</f>
        <v>0</v>
      </c>
      <c r="AP980" s="86">
        <f>SUMIFS('sys inv movment rpt'!$M:$M,'sys inv movment rpt'!$L:$L,$M980,'sys inv movment rpt'!$N:$N,AP$1)</f>
        <v>0</v>
      </c>
      <c r="AQ980" s="86">
        <f>SUMIFS('sys inv movment rpt'!$M:$M,'sys inv movment rpt'!$L:$L,$M980,'sys inv movment rpt'!$N:$N,AQ$1)</f>
        <v>0</v>
      </c>
      <c r="AR980" s="86">
        <f>SUMIFS('sys inv movment rpt'!$M:$M,'sys inv movment rpt'!$L:$L,$M980,'sys inv movment rpt'!$N:$N,AR$1)</f>
        <v>0</v>
      </c>
      <c r="AS980" s="86">
        <f>SUMIFS('sys inv movment rpt'!$M:$M,'sys inv movment rpt'!$L:$L,$M980,'sys inv movment rpt'!$N:$N,AS$1)</f>
        <v>0</v>
      </c>
      <c r="AT980" s="86">
        <f>SUMIFS('sys inv movment rpt'!$M:$M,'sys inv movment rpt'!$L:$L,$M980,'sys inv movment rpt'!$N:$N,AT$1)</f>
        <v>0</v>
      </c>
      <c r="AU980" s="86">
        <f>SUMIFS('sys inv movment rpt'!$M:$M,'sys inv movment rpt'!$L:$L,$M980,'sys inv movment rpt'!$N:$N,AU$1)</f>
        <v>0</v>
      </c>
      <c r="AV980" s="86">
        <f>SUMIFS('sys inv movment rpt'!$M:$M,'sys inv movment rpt'!$L:$L,$M980,'sys inv movment rpt'!$N:$N,AV$1)</f>
        <v>0</v>
      </c>
      <c r="AW980" s="87" t="str">
        <f>IFERROR(VLOOKUP(A980,'sys-backorder details'!E:U,17,0),"-")</f>
        <v>-</v>
      </c>
      <c r="AX980" s="87" t="str">
        <f>IF(K980&gt;1,VLOOKUP(A980,'settings-routing'!A:I,9,0),"")</f>
        <v/>
      </c>
    </row>
    <row r="981" ht="12.75" hidden="1" customHeight="1">
      <c r="A981" s="28" t="s">
        <v>2074</v>
      </c>
      <c r="B981" s="28" t="s">
        <v>2075</v>
      </c>
      <c r="C981" s="50">
        <f t="shared" si="2"/>
        <v>0</v>
      </c>
      <c r="D981" s="80">
        <f>SUMIF('Stocks 101-111'!$J:$J,'item dashboard'!A981,'Stocks 101-111'!K:K)</f>
        <v>0</v>
      </c>
      <c r="E981" s="80">
        <f>SUMIF('Stocks 101-111'!$J:$J,'item dashboard'!A981,'Stocks 101-111'!$L:$L)</f>
        <v>0</v>
      </c>
      <c r="F981" s="81">
        <f t="shared" si="3"/>
        <v>0</v>
      </c>
      <c r="G981" s="82">
        <f t="shared" si="4"/>
        <v>0</v>
      </c>
      <c r="H981" s="50">
        <f>SUMIFS('sys-backorder details'!$M:$M,'sys-backorder details'!$E:$E,'item dashboard'!A981,'sys-backorder details'!$V:$V,"")</f>
        <v>0</v>
      </c>
      <c r="I981" s="83">
        <f>SUMIF('settings-routing'!$I:$I,'item dashboard'!A981,'settings-routing'!$O:$O)</f>
        <v>0</v>
      </c>
      <c r="J981" s="50">
        <f>SUMIFS('sys-backorder details'!$M:$M,'sys-backorder details'!$E:$E,'item dashboard'!A981,'sys-backorder details'!$V:$V,"Call off")</f>
        <v>0</v>
      </c>
      <c r="K981" s="84">
        <f t="shared" si="5"/>
        <v>0</v>
      </c>
      <c r="L981" s="84">
        <f>SUMIF('Production Plan'!$E:$E,'item dashboard'!A981,'Production Plan'!$N:$N)</f>
        <v>0</v>
      </c>
      <c r="M981" s="85" t="str">
        <f t="shared" si="6"/>
        <v>B-MV103-W10-100 ml White New Bottle Only</v>
      </c>
      <c r="N981" s="86">
        <f>SUMIFS('sys inv movment rpt'!$M:$M,'sys inv movment rpt'!$L:$L,$M981,'sys inv movment rpt'!$N:$N,N$1)</f>
        <v>0</v>
      </c>
      <c r="O981" s="86">
        <f>SUMIFS('sys inv movment rpt'!$M:$M,'sys inv movment rpt'!$L:$L,$M981,'sys inv movment rpt'!$N:$N,O$1)</f>
        <v>0</v>
      </c>
      <c r="P981" s="86">
        <f>SUMIFS('sys inv movment rpt'!$M:$M,'sys inv movment rpt'!$L:$L,$M981,'sys inv movment rpt'!$N:$N,P$1)</f>
        <v>0</v>
      </c>
      <c r="Q981" s="86">
        <f>SUMIFS('sys inv movment rpt'!$M:$M,'sys inv movment rpt'!$L:$L,$M981,'sys inv movment rpt'!$N:$N,Q$1)</f>
        <v>0</v>
      </c>
      <c r="R981" s="86">
        <f>SUMIFS('sys inv movment rpt'!$M:$M,'sys inv movment rpt'!$L:$L,$M981,'sys inv movment rpt'!$N:$N,R$1)</f>
        <v>0</v>
      </c>
      <c r="S981" s="86">
        <f>SUMIFS('sys inv movment rpt'!$M:$M,'sys inv movment rpt'!$L:$L,$M981,'sys inv movment rpt'!$N:$N,S$1)</f>
        <v>0</v>
      </c>
      <c r="T981" s="86">
        <f>SUMIFS('sys inv movment rpt'!$M:$M,'sys inv movment rpt'!$L:$L,$M981,'sys inv movment rpt'!$N:$N,T$1)</f>
        <v>0</v>
      </c>
      <c r="U981" s="86">
        <f>SUMIFS('sys inv movment rpt'!$M:$M,'sys inv movment rpt'!$L:$L,$M981,'sys inv movment rpt'!$N:$N,U$1)</f>
        <v>0</v>
      </c>
      <c r="V981" s="86">
        <f>SUMIFS('sys inv movment rpt'!$M:$M,'sys inv movment rpt'!$L:$L,$M981,'sys inv movment rpt'!$N:$N,V$1)</f>
        <v>0</v>
      </c>
      <c r="W981" s="86">
        <f>SUMIFS('sys inv movment rpt'!$M:$M,'sys inv movment rpt'!$L:$L,$M981,'sys inv movment rpt'!$N:$N,W$1)</f>
        <v>0</v>
      </c>
      <c r="X981" s="86">
        <f>SUMIFS('sys inv movment rpt'!$M:$M,'sys inv movment rpt'!$L:$L,$M981,'sys inv movment rpt'!$N:$N,X$1)</f>
        <v>0</v>
      </c>
      <c r="Y981" s="86">
        <f>SUMIFS('sys inv movment rpt'!$M:$M,'sys inv movment rpt'!$L:$L,$M981,'sys inv movment rpt'!$N:$N,Y$1)</f>
        <v>0</v>
      </c>
      <c r="Z981" s="86">
        <f>SUMIFS('sys inv movment rpt'!$M:$M,'sys inv movment rpt'!$L:$L,$M981,'sys inv movment rpt'!$N:$N,Z$1)</f>
        <v>0</v>
      </c>
      <c r="AA981" s="86">
        <f>SUMIFS('sys inv movment rpt'!$M:$M,'sys inv movment rpt'!$L:$L,$M981,'sys inv movment rpt'!$N:$N,AA$1)</f>
        <v>0</v>
      </c>
      <c r="AB981" s="86">
        <f>SUMIFS('sys inv movment rpt'!$M:$M,'sys inv movment rpt'!$L:$L,$M981,'sys inv movment rpt'!$N:$N,AB$1)</f>
        <v>0</v>
      </c>
      <c r="AC981" s="86">
        <f>SUMIFS('sys inv movment rpt'!$M:$M,'sys inv movment rpt'!$L:$L,$M981,'sys inv movment rpt'!$N:$N,AC$1)</f>
        <v>0</v>
      </c>
      <c r="AD981" s="86">
        <f>SUMIFS('sys inv movment rpt'!$M:$M,'sys inv movment rpt'!$L:$L,$M981,'sys inv movment rpt'!$N:$N,AD$1)</f>
        <v>0</v>
      </c>
      <c r="AE981" s="86">
        <f>SUMIFS('sys inv movment rpt'!$M:$M,'sys inv movment rpt'!$L:$L,$M981,'sys inv movment rpt'!$N:$N,AE$1)</f>
        <v>0</v>
      </c>
      <c r="AF981" s="86">
        <f>SUMIFS('sys inv movment rpt'!$M:$M,'sys inv movment rpt'!$L:$L,$M981,'sys inv movment rpt'!$N:$N,AF$1)</f>
        <v>0</v>
      </c>
      <c r="AG981" s="86">
        <f>SUMIFS('sys inv movment rpt'!$M:$M,'sys inv movment rpt'!$L:$L,$M981,'sys inv movment rpt'!$N:$N,AG$1)</f>
        <v>0</v>
      </c>
      <c r="AH981" s="86">
        <f>SUMIFS('sys inv movment rpt'!$M:$M,'sys inv movment rpt'!$L:$L,$M981,'sys inv movment rpt'!$N:$N,AH$1)</f>
        <v>0</v>
      </c>
      <c r="AI981" s="86">
        <f>SUMIFS('sys inv movment rpt'!$M:$M,'sys inv movment rpt'!$L:$L,$M981,'sys inv movment rpt'!$N:$N,AI$1)</f>
        <v>0</v>
      </c>
      <c r="AJ981" s="86">
        <f>SUMIFS('sys inv movment rpt'!$M:$M,'sys inv movment rpt'!$L:$L,$M981,'sys inv movment rpt'!$N:$N,AJ$1)</f>
        <v>0</v>
      </c>
      <c r="AK981" s="86">
        <f>SUMIFS('sys inv movment rpt'!$M:$M,'sys inv movment rpt'!$L:$L,$M981,'sys inv movment rpt'!$N:$N,AK$1)</f>
        <v>0</v>
      </c>
      <c r="AL981" s="86">
        <f>SUMIFS('sys inv movment rpt'!$M:$M,'sys inv movment rpt'!$L:$L,$M981,'sys inv movment rpt'!$N:$N,AL$1)</f>
        <v>0</v>
      </c>
      <c r="AM981" s="86">
        <f>SUMIFS('sys inv movment rpt'!$M:$M,'sys inv movment rpt'!$L:$L,$M981,'sys inv movment rpt'!$N:$N,AM$1)</f>
        <v>0</v>
      </c>
      <c r="AN981" s="86">
        <f>SUMIFS('sys inv movment rpt'!$M:$M,'sys inv movment rpt'!$L:$L,$M981,'sys inv movment rpt'!$N:$N,AN$1)</f>
        <v>0</v>
      </c>
      <c r="AO981" s="86">
        <f>SUMIFS('sys inv movment rpt'!$M:$M,'sys inv movment rpt'!$L:$L,$M981,'sys inv movment rpt'!$N:$N,AO$1)</f>
        <v>0</v>
      </c>
      <c r="AP981" s="86">
        <f>SUMIFS('sys inv movment rpt'!$M:$M,'sys inv movment rpt'!$L:$L,$M981,'sys inv movment rpt'!$N:$N,AP$1)</f>
        <v>0</v>
      </c>
      <c r="AQ981" s="86">
        <f>SUMIFS('sys inv movment rpt'!$M:$M,'sys inv movment rpt'!$L:$L,$M981,'sys inv movment rpt'!$N:$N,AQ$1)</f>
        <v>0</v>
      </c>
      <c r="AR981" s="86">
        <f>SUMIFS('sys inv movment rpt'!$M:$M,'sys inv movment rpt'!$L:$L,$M981,'sys inv movment rpt'!$N:$N,AR$1)</f>
        <v>0</v>
      </c>
      <c r="AS981" s="86">
        <f>SUMIFS('sys inv movment rpt'!$M:$M,'sys inv movment rpt'!$L:$L,$M981,'sys inv movment rpt'!$N:$N,AS$1)</f>
        <v>0</v>
      </c>
      <c r="AT981" s="86">
        <f>SUMIFS('sys inv movment rpt'!$M:$M,'sys inv movment rpt'!$L:$L,$M981,'sys inv movment rpt'!$N:$N,AT$1)</f>
        <v>0</v>
      </c>
      <c r="AU981" s="86">
        <f>SUMIFS('sys inv movment rpt'!$M:$M,'sys inv movment rpt'!$L:$L,$M981,'sys inv movment rpt'!$N:$N,AU$1)</f>
        <v>0</v>
      </c>
      <c r="AV981" s="86">
        <f>SUMIFS('sys inv movment rpt'!$M:$M,'sys inv movment rpt'!$L:$L,$M981,'sys inv movment rpt'!$N:$N,AV$1)</f>
        <v>0</v>
      </c>
      <c r="AW981" s="87" t="str">
        <f>IFERROR(VLOOKUP(A981,'sys-backorder details'!E:U,17,0),"-")</f>
        <v>-</v>
      </c>
      <c r="AX981" s="87" t="str">
        <f>IF(K981&gt;1,VLOOKUP(A981,'settings-routing'!A:I,9,0),"")</f>
        <v/>
      </c>
    </row>
    <row r="982" ht="12.75" hidden="1" customHeight="1">
      <c r="A982" s="28" t="s">
        <v>2076</v>
      </c>
      <c r="B982" s="28" t="s">
        <v>2077</v>
      </c>
      <c r="C982" s="50">
        <f t="shared" si="2"/>
        <v>0</v>
      </c>
      <c r="D982" s="80">
        <f>SUMIF('Stocks 101-111'!$J:$J,'item dashboard'!A982,'Stocks 101-111'!K:K)</f>
        <v>0</v>
      </c>
      <c r="E982" s="80">
        <f>SUMIF('Stocks 101-111'!$J:$J,'item dashboard'!A982,'Stocks 101-111'!$L:$L)</f>
        <v>0</v>
      </c>
      <c r="F982" s="81">
        <f t="shared" si="3"/>
        <v>0</v>
      </c>
      <c r="G982" s="82">
        <f t="shared" si="4"/>
        <v>0</v>
      </c>
      <c r="H982" s="50">
        <f>SUMIFS('sys-backorder details'!$M:$M,'sys-backorder details'!$E:$E,'item dashboard'!A982,'sys-backorder details'!$V:$V,"")</f>
        <v>0</v>
      </c>
      <c r="I982" s="83">
        <f>SUMIF('settings-routing'!$I:$I,'item dashboard'!A982,'settings-routing'!$O:$O)</f>
        <v>0</v>
      </c>
      <c r="J982" s="50">
        <f>SUMIFS('sys-backorder details'!$M:$M,'sys-backorder details'!$E:$E,'item dashboard'!A982,'sys-backorder details'!$V:$V,"Call off")</f>
        <v>0</v>
      </c>
      <c r="K982" s="84">
        <f t="shared" si="5"/>
        <v>0</v>
      </c>
      <c r="L982" s="84">
        <f>SUMIF('Production Plan'!$E:$E,'item dashboard'!A982,'Production Plan'!$N:$N)</f>
        <v>0</v>
      </c>
      <c r="M982" s="85" t="str">
        <f t="shared" si="6"/>
        <v>B-MV253-W20-250 ml White New Bottle Only</v>
      </c>
      <c r="N982" s="86">
        <f>SUMIFS('sys inv movment rpt'!$M:$M,'sys inv movment rpt'!$L:$L,$M982,'sys inv movment rpt'!$N:$N,N$1)</f>
        <v>0</v>
      </c>
      <c r="O982" s="86">
        <f>SUMIFS('sys inv movment rpt'!$M:$M,'sys inv movment rpt'!$L:$L,$M982,'sys inv movment rpt'!$N:$N,O$1)</f>
        <v>0</v>
      </c>
      <c r="P982" s="86">
        <f>SUMIFS('sys inv movment rpt'!$M:$M,'sys inv movment rpt'!$L:$L,$M982,'sys inv movment rpt'!$N:$N,P$1)</f>
        <v>0</v>
      </c>
      <c r="Q982" s="86">
        <f>SUMIFS('sys inv movment rpt'!$M:$M,'sys inv movment rpt'!$L:$L,$M982,'sys inv movment rpt'!$N:$N,Q$1)</f>
        <v>0</v>
      </c>
      <c r="R982" s="86">
        <f>SUMIFS('sys inv movment rpt'!$M:$M,'sys inv movment rpt'!$L:$L,$M982,'sys inv movment rpt'!$N:$N,R$1)</f>
        <v>0</v>
      </c>
      <c r="S982" s="86">
        <f>SUMIFS('sys inv movment rpt'!$M:$M,'sys inv movment rpt'!$L:$L,$M982,'sys inv movment rpt'!$N:$N,S$1)</f>
        <v>0</v>
      </c>
      <c r="T982" s="86">
        <f>SUMIFS('sys inv movment rpt'!$M:$M,'sys inv movment rpt'!$L:$L,$M982,'sys inv movment rpt'!$N:$N,T$1)</f>
        <v>0</v>
      </c>
      <c r="U982" s="86">
        <f>SUMIFS('sys inv movment rpt'!$M:$M,'sys inv movment rpt'!$L:$L,$M982,'sys inv movment rpt'!$N:$N,U$1)</f>
        <v>0</v>
      </c>
      <c r="V982" s="86">
        <f>SUMIFS('sys inv movment rpt'!$M:$M,'sys inv movment rpt'!$L:$L,$M982,'sys inv movment rpt'!$N:$N,V$1)</f>
        <v>0</v>
      </c>
      <c r="W982" s="86">
        <f>SUMIFS('sys inv movment rpt'!$M:$M,'sys inv movment rpt'!$L:$L,$M982,'sys inv movment rpt'!$N:$N,W$1)</f>
        <v>0</v>
      </c>
      <c r="X982" s="86">
        <f>SUMIFS('sys inv movment rpt'!$M:$M,'sys inv movment rpt'!$L:$L,$M982,'sys inv movment rpt'!$N:$N,X$1)</f>
        <v>0</v>
      </c>
      <c r="Y982" s="86">
        <f>SUMIFS('sys inv movment rpt'!$M:$M,'sys inv movment rpt'!$L:$L,$M982,'sys inv movment rpt'!$N:$N,Y$1)</f>
        <v>0</v>
      </c>
      <c r="Z982" s="86">
        <f>SUMIFS('sys inv movment rpt'!$M:$M,'sys inv movment rpt'!$L:$L,$M982,'sys inv movment rpt'!$N:$N,Z$1)</f>
        <v>0</v>
      </c>
      <c r="AA982" s="86">
        <f>SUMIFS('sys inv movment rpt'!$M:$M,'sys inv movment rpt'!$L:$L,$M982,'sys inv movment rpt'!$N:$N,AA$1)</f>
        <v>0</v>
      </c>
      <c r="AB982" s="86">
        <f>SUMIFS('sys inv movment rpt'!$M:$M,'sys inv movment rpt'!$L:$L,$M982,'sys inv movment rpt'!$N:$N,AB$1)</f>
        <v>0</v>
      </c>
      <c r="AC982" s="86">
        <f>SUMIFS('sys inv movment rpt'!$M:$M,'sys inv movment rpt'!$L:$L,$M982,'sys inv movment rpt'!$N:$N,AC$1)</f>
        <v>0</v>
      </c>
      <c r="AD982" s="86">
        <f>SUMIFS('sys inv movment rpt'!$M:$M,'sys inv movment rpt'!$L:$L,$M982,'sys inv movment rpt'!$N:$N,AD$1)</f>
        <v>0</v>
      </c>
      <c r="AE982" s="86">
        <f>SUMIFS('sys inv movment rpt'!$M:$M,'sys inv movment rpt'!$L:$L,$M982,'sys inv movment rpt'!$N:$N,AE$1)</f>
        <v>0</v>
      </c>
      <c r="AF982" s="86">
        <f>SUMIFS('sys inv movment rpt'!$M:$M,'sys inv movment rpt'!$L:$L,$M982,'sys inv movment rpt'!$N:$N,AF$1)</f>
        <v>0</v>
      </c>
      <c r="AG982" s="86">
        <f>SUMIFS('sys inv movment rpt'!$M:$M,'sys inv movment rpt'!$L:$L,$M982,'sys inv movment rpt'!$N:$N,AG$1)</f>
        <v>0</v>
      </c>
      <c r="AH982" s="86">
        <f>SUMIFS('sys inv movment rpt'!$M:$M,'sys inv movment rpt'!$L:$L,$M982,'sys inv movment rpt'!$N:$N,AH$1)</f>
        <v>0</v>
      </c>
      <c r="AI982" s="86">
        <f>SUMIFS('sys inv movment rpt'!$M:$M,'sys inv movment rpt'!$L:$L,$M982,'sys inv movment rpt'!$N:$N,AI$1)</f>
        <v>0</v>
      </c>
      <c r="AJ982" s="86">
        <f>SUMIFS('sys inv movment rpt'!$M:$M,'sys inv movment rpt'!$L:$L,$M982,'sys inv movment rpt'!$N:$N,AJ$1)</f>
        <v>0</v>
      </c>
      <c r="AK982" s="86">
        <f>SUMIFS('sys inv movment rpt'!$M:$M,'sys inv movment rpt'!$L:$L,$M982,'sys inv movment rpt'!$N:$N,AK$1)</f>
        <v>0</v>
      </c>
      <c r="AL982" s="86">
        <f>SUMIFS('sys inv movment rpt'!$M:$M,'sys inv movment rpt'!$L:$L,$M982,'sys inv movment rpt'!$N:$N,AL$1)</f>
        <v>0</v>
      </c>
      <c r="AM982" s="86">
        <f>SUMIFS('sys inv movment rpt'!$M:$M,'sys inv movment rpt'!$L:$L,$M982,'sys inv movment rpt'!$N:$N,AM$1)</f>
        <v>0</v>
      </c>
      <c r="AN982" s="86">
        <f>SUMIFS('sys inv movment rpt'!$M:$M,'sys inv movment rpt'!$L:$L,$M982,'sys inv movment rpt'!$N:$N,AN$1)</f>
        <v>0</v>
      </c>
      <c r="AO982" s="86">
        <f>SUMIFS('sys inv movment rpt'!$M:$M,'sys inv movment rpt'!$L:$L,$M982,'sys inv movment rpt'!$N:$N,AO$1)</f>
        <v>0</v>
      </c>
      <c r="AP982" s="86">
        <f>SUMIFS('sys inv movment rpt'!$M:$M,'sys inv movment rpt'!$L:$L,$M982,'sys inv movment rpt'!$N:$N,AP$1)</f>
        <v>0</v>
      </c>
      <c r="AQ982" s="86">
        <f>SUMIFS('sys inv movment rpt'!$M:$M,'sys inv movment rpt'!$L:$L,$M982,'sys inv movment rpt'!$N:$N,AQ$1)</f>
        <v>0</v>
      </c>
      <c r="AR982" s="86">
        <f>SUMIFS('sys inv movment rpt'!$M:$M,'sys inv movment rpt'!$L:$L,$M982,'sys inv movment rpt'!$N:$N,AR$1)</f>
        <v>0</v>
      </c>
      <c r="AS982" s="86">
        <f>SUMIFS('sys inv movment rpt'!$M:$M,'sys inv movment rpt'!$L:$L,$M982,'sys inv movment rpt'!$N:$N,AS$1)</f>
        <v>0</v>
      </c>
      <c r="AT982" s="86">
        <f>SUMIFS('sys inv movment rpt'!$M:$M,'sys inv movment rpt'!$L:$L,$M982,'sys inv movment rpt'!$N:$N,AT$1)</f>
        <v>0</v>
      </c>
      <c r="AU982" s="86">
        <f>SUMIFS('sys inv movment rpt'!$M:$M,'sys inv movment rpt'!$L:$L,$M982,'sys inv movment rpt'!$N:$N,AU$1)</f>
        <v>0</v>
      </c>
      <c r="AV982" s="86">
        <f>SUMIFS('sys inv movment rpt'!$M:$M,'sys inv movment rpt'!$L:$L,$M982,'sys inv movment rpt'!$N:$N,AV$1)</f>
        <v>0</v>
      </c>
      <c r="AW982" s="87" t="str">
        <f>IFERROR(VLOOKUP(A982,'sys-backorder details'!E:U,17,0),"-")</f>
        <v>-</v>
      </c>
      <c r="AX982" s="87" t="str">
        <f>IF(K982&gt;1,VLOOKUP(A982,'settings-routing'!A:I,9,0),"")</f>
        <v/>
      </c>
    </row>
    <row r="983" ht="12.75" hidden="1" customHeight="1">
      <c r="A983" s="28" t="s">
        <v>2078</v>
      </c>
      <c r="B983" s="28" t="s">
        <v>2079</v>
      </c>
      <c r="C983" s="50">
        <f t="shared" si="2"/>
        <v>0</v>
      </c>
      <c r="D983" s="80">
        <f>SUMIF('Stocks 101-111'!$J:$J,'item dashboard'!A983,'Stocks 101-111'!K:K)</f>
        <v>0</v>
      </c>
      <c r="E983" s="80">
        <f>SUMIF('Stocks 101-111'!$J:$J,'item dashboard'!A983,'Stocks 101-111'!$L:$L)</f>
        <v>0</v>
      </c>
      <c r="F983" s="81">
        <f t="shared" si="3"/>
        <v>0</v>
      </c>
      <c r="G983" s="82">
        <f t="shared" si="4"/>
        <v>0</v>
      </c>
      <c r="H983" s="50">
        <f>SUMIFS('sys-backorder details'!$M:$M,'sys-backorder details'!$E:$E,'item dashboard'!A983,'sys-backorder details'!$V:$V,"")</f>
        <v>0</v>
      </c>
      <c r="I983" s="83">
        <f>SUMIF('settings-routing'!$I:$I,'item dashboard'!A983,'settings-routing'!$O:$O)</f>
        <v>0</v>
      </c>
      <c r="J983" s="50">
        <f>SUMIFS('sys-backorder details'!$M:$M,'sys-backorder details'!$E:$E,'item dashboard'!A983,'sys-backorder details'!$V:$V,"Call off")</f>
        <v>0</v>
      </c>
      <c r="K983" s="84">
        <f t="shared" si="5"/>
        <v>0</v>
      </c>
      <c r="L983" s="84">
        <f>SUMIF('Production Plan'!$E:$E,'item dashboard'!A983,'Production Plan'!$N:$N)</f>
        <v>0</v>
      </c>
      <c r="M983" s="85" t="str">
        <f t="shared" si="6"/>
        <v>B-MV63-W8-65 ml White New Bottle Only</v>
      </c>
      <c r="N983" s="86">
        <f>SUMIFS('sys inv movment rpt'!$M:$M,'sys inv movment rpt'!$L:$L,$M983,'sys inv movment rpt'!$N:$N,N$1)</f>
        <v>0</v>
      </c>
      <c r="O983" s="86">
        <f>SUMIFS('sys inv movment rpt'!$M:$M,'sys inv movment rpt'!$L:$L,$M983,'sys inv movment rpt'!$N:$N,O$1)</f>
        <v>0</v>
      </c>
      <c r="P983" s="86">
        <f>SUMIFS('sys inv movment rpt'!$M:$M,'sys inv movment rpt'!$L:$L,$M983,'sys inv movment rpt'!$N:$N,P$1)</f>
        <v>0</v>
      </c>
      <c r="Q983" s="86">
        <f>SUMIFS('sys inv movment rpt'!$M:$M,'sys inv movment rpt'!$L:$L,$M983,'sys inv movment rpt'!$N:$N,Q$1)</f>
        <v>0</v>
      </c>
      <c r="R983" s="86">
        <f>SUMIFS('sys inv movment rpt'!$M:$M,'sys inv movment rpt'!$L:$L,$M983,'sys inv movment rpt'!$N:$N,R$1)</f>
        <v>0</v>
      </c>
      <c r="S983" s="86">
        <f>SUMIFS('sys inv movment rpt'!$M:$M,'sys inv movment rpt'!$L:$L,$M983,'sys inv movment rpt'!$N:$N,S$1)</f>
        <v>0</v>
      </c>
      <c r="T983" s="86">
        <f>SUMIFS('sys inv movment rpt'!$M:$M,'sys inv movment rpt'!$L:$L,$M983,'sys inv movment rpt'!$N:$N,T$1)</f>
        <v>0</v>
      </c>
      <c r="U983" s="86">
        <f>SUMIFS('sys inv movment rpt'!$M:$M,'sys inv movment rpt'!$L:$L,$M983,'sys inv movment rpt'!$N:$N,U$1)</f>
        <v>0</v>
      </c>
      <c r="V983" s="86">
        <f>SUMIFS('sys inv movment rpt'!$M:$M,'sys inv movment rpt'!$L:$L,$M983,'sys inv movment rpt'!$N:$N,V$1)</f>
        <v>0</v>
      </c>
      <c r="W983" s="86">
        <f>SUMIFS('sys inv movment rpt'!$M:$M,'sys inv movment rpt'!$L:$L,$M983,'sys inv movment rpt'!$N:$N,W$1)</f>
        <v>0</v>
      </c>
      <c r="X983" s="86">
        <f>SUMIFS('sys inv movment rpt'!$M:$M,'sys inv movment rpt'!$L:$L,$M983,'sys inv movment rpt'!$N:$N,X$1)</f>
        <v>0</v>
      </c>
      <c r="Y983" s="86">
        <f>SUMIFS('sys inv movment rpt'!$M:$M,'sys inv movment rpt'!$L:$L,$M983,'sys inv movment rpt'!$N:$N,Y$1)</f>
        <v>0</v>
      </c>
      <c r="Z983" s="86">
        <f>SUMIFS('sys inv movment rpt'!$M:$M,'sys inv movment rpt'!$L:$L,$M983,'sys inv movment rpt'!$N:$N,Z$1)</f>
        <v>0</v>
      </c>
      <c r="AA983" s="86">
        <f>SUMIFS('sys inv movment rpt'!$M:$M,'sys inv movment rpt'!$L:$L,$M983,'sys inv movment rpt'!$N:$N,AA$1)</f>
        <v>0</v>
      </c>
      <c r="AB983" s="86">
        <f>SUMIFS('sys inv movment rpt'!$M:$M,'sys inv movment rpt'!$L:$L,$M983,'sys inv movment rpt'!$N:$N,AB$1)</f>
        <v>0</v>
      </c>
      <c r="AC983" s="86">
        <f>SUMIFS('sys inv movment rpt'!$M:$M,'sys inv movment rpt'!$L:$L,$M983,'sys inv movment rpt'!$N:$N,AC$1)</f>
        <v>0</v>
      </c>
      <c r="AD983" s="86">
        <f>SUMIFS('sys inv movment rpt'!$M:$M,'sys inv movment rpt'!$L:$L,$M983,'sys inv movment rpt'!$N:$N,AD$1)</f>
        <v>0</v>
      </c>
      <c r="AE983" s="86">
        <f>SUMIFS('sys inv movment rpt'!$M:$M,'sys inv movment rpt'!$L:$L,$M983,'sys inv movment rpt'!$N:$N,AE$1)</f>
        <v>0</v>
      </c>
      <c r="AF983" s="86">
        <f>SUMIFS('sys inv movment rpt'!$M:$M,'sys inv movment rpt'!$L:$L,$M983,'sys inv movment rpt'!$N:$N,AF$1)</f>
        <v>0</v>
      </c>
      <c r="AG983" s="86">
        <f>SUMIFS('sys inv movment rpt'!$M:$M,'sys inv movment rpt'!$L:$L,$M983,'sys inv movment rpt'!$N:$N,AG$1)</f>
        <v>0</v>
      </c>
      <c r="AH983" s="86">
        <f>SUMIFS('sys inv movment rpt'!$M:$M,'sys inv movment rpt'!$L:$L,$M983,'sys inv movment rpt'!$N:$N,AH$1)</f>
        <v>0</v>
      </c>
      <c r="AI983" s="86">
        <f>SUMIFS('sys inv movment rpt'!$M:$M,'sys inv movment rpt'!$L:$L,$M983,'sys inv movment rpt'!$N:$N,AI$1)</f>
        <v>0</v>
      </c>
      <c r="AJ983" s="86">
        <f>SUMIFS('sys inv movment rpt'!$M:$M,'sys inv movment rpt'!$L:$L,$M983,'sys inv movment rpt'!$N:$N,AJ$1)</f>
        <v>0</v>
      </c>
      <c r="AK983" s="86">
        <f>SUMIFS('sys inv movment rpt'!$M:$M,'sys inv movment rpt'!$L:$L,$M983,'sys inv movment rpt'!$N:$N,AK$1)</f>
        <v>0</v>
      </c>
      <c r="AL983" s="86">
        <f>SUMIFS('sys inv movment rpt'!$M:$M,'sys inv movment rpt'!$L:$L,$M983,'sys inv movment rpt'!$N:$N,AL$1)</f>
        <v>0</v>
      </c>
      <c r="AM983" s="86">
        <f>SUMIFS('sys inv movment rpt'!$M:$M,'sys inv movment rpt'!$L:$L,$M983,'sys inv movment rpt'!$N:$N,AM$1)</f>
        <v>0</v>
      </c>
      <c r="AN983" s="86">
        <f>SUMIFS('sys inv movment rpt'!$M:$M,'sys inv movment rpt'!$L:$L,$M983,'sys inv movment rpt'!$N:$N,AN$1)</f>
        <v>0</v>
      </c>
      <c r="AO983" s="86">
        <f>SUMIFS('sys inv movment rpt'!$M:$M,'sys inv movment rpt'!$L:$L,$M983,'sys inv movment rpt'!$N:$N,AO$1)</f>
        <v>0</v>
      </c>
      <c r="AP983" s="86">
        <f>SUMIFS('sys inv movment rpt'!$M:$M,'sys inv movment rpt'!$L:$L,$M983,'sys inv movment rpt'!$N:$N,AP$1)</f>
        <v>0</v>
      </c>
      <c r="AQ983" s="86">
        <f>SUMIFS('sys inv movment rpt'!$M:$M,'sys inv movment rpt'!$L:$L,$M983,'sys inv movment rpt'!$N:$N,AQ$1)</f>
        <v>0</v>
      </c>
      <c r="AR983" s="86">
        <f>SUMIFS('sys inv movment rpt'!$M:$M,'sys inv movment rpt'!$L:$L,$M983,'sys inv movment rpt'!$N:$N,AR$1)</f>
        <v>0</v>
      </c>
      <c r="AS983" s="86">
        <f>SUMIFS('sys inv movment rpt'!$M:$M,'sys inv movment rpt'!$L:$L,$M983,'sys inv movment rpt'!$N:$N,AS$1)</f>
        <v>0</v>
      </c>
      <c r="AT983" s="86">
        <f>SUMIFS('sys inv movment rpt'!$M:$M,'sys inv movment rpt'!$L:$L,$M983,'sys inv movment rpt'!$N:$N,AT$1)</f>
        <v>0</v>
      </c>
      <c r="AU983" s="86">
        <f>SUMIFS('sys inv movment rpt'!$M:$M,'sys inv movment rpt'!$L:$L,$M983,'sys inv movment rpt'!$N:$N,AU$1)</f>
        <v>0</v>
      </c>
      <c r="AV983" s="86">
        <f>SUMIFS('sys inv movment rpt'!$M:$M,'sys inv movment rpt'!$L:$L,$M983,'sys inv movment rpt'!$N:$N,AV$1)</f>
        <v>0</v>
      </c>
      <c r="AW983" s="87" t="str">
        <f>IFERROR(VLOOKUP(A983,'sys-backorder details'!E:U,17,0),"-")</f>
        <v>-</v>
      </c>
      <c r="AX983" s="87" t="str">
        <f>IF(K983&gt;1,VLOOKUP(A983,'settings-routing'!A:I,9,0),"")</f>
        <v/>
      </c>
    </row>
    <row r="984" ht="12.75" hidden="1" customHeight="1">
      <c r="A984" s="50" t="s">
        <v>2080</v>
      </c>
      <c r="B984" s="50" t="s">
        <v>2081</v>
      </c>
      <c r="C984" s="50">
        <f t="shared" si="2"/>
        <v>26208</v>
      </c>
      <c r="D984" s="80">
        <f>SUMIF('Stocks 101-111'!$J:$J,'item dashboard'!A984,'Stocks 101-111'!K:K)</f>
        <v>26208</v>
      </c>
      <c r="E984" s="80">
        <f>SUMIF('Stocks 101-111'!$J:$J,'item dashboard'!A984,'Stocks 101-111'!$L:$L)</f>
        <v>0</v>
      </c>
      <c r="F984" s="81">
        <f t="shared" si="3"/>
        <v>0</v>
      </c>
      <c r="G984" s="82">
        <f t="shared" si="4"/>
        <v>0</v>
      </c>
      <c r="H984" s="50">
        <f>SUMIFS('sys-backorder details'!$M:$M,'sys-backorder details'!$E:$E,'item dashboard'!A984,'sys-backorder details'!$V:$V,"")</f>
        <v>0</v>
      </c>
      <c r="I984" s="83">
        <f>SUMIF('settings-routing'!$I:$I,'item dashboard'!A984,'settings-routing'!$O:$O)</f>
        <v>0</v>
      </c>
      <c r="J984" s="50">
        <f>SUMIFS('sys-backorder details'!$M:$M,'sys-backorder details'!$E:$E,'item dashboard'!A984,'sys-backorder details'!$V:$V,"Call off")</f>
        <v>0</v>
      </c>
      <c r="K984" s="84">
        <f t="shared" si="5"/>
        <v>-26208</v>
      </c>
      <c r="L984" s="84">
        <f>SUMIF('Production Plan'!$E:$E,'item dashboard'!A984,'Production Plan'!$N:$N)</f>
        <v>0</v>
      </c>
      <c r="M984" s="85" t="str">
        <f t="shared" si="6"/>
        <v>B-N11-W26-100 gm White Bottle</v>
      </c>
      <c r="N984" s="86">
        <f>SUMIFS('sys inv movment rpt'!$M:$M,'sys inv movment rpt'!$L:$L,$M984,'sys inv movment rpt'!$N:$N,N$1)</f>
        <v>0</v>
      </c>
      <c r="O984" s="86">
        <f>SUMIFS('sys inv movment rpt'!$M:$M,'sys inv movment rpt'!$L:$L,$M984,'sys inv movment rpt'!$N:$N,O$1)</f>
        <v>0</v>
      </c>
      <c r="P984" s="86">
        <f>SUMIFS('sys inv movment rpt'!$M:$M,'sys inv movment rpt'!$L:$L,$M984,'sys inv movment rpt'!$N:$N,P$1)</f>
        <v>0</v>
      </c>
      <c r="Q984" s="86">
        <f>SUMIFS('sys inv movment rpt'!$M:$M,'sys inv movment rpt'!$L:$L,$M984,'sys inv movment rpt'!$N:$N,Q$1)</f>
        <v>0</v>
      </c>
      <c r="R984" s="86">
        <f>SUMIFS('sys inv movment rpt'!$M:$M,'sys inv movment rpt'!$L:$L,$M984,'sys inv movment rpt'!$N:$N,R$1)</f>
        <v>0</v>
      </c>
      <c r="S984" s="86">
        <f>SUMIFS('sys inv movment rpt'!$M:$M,'sys inv movment rpt'!$L:$L,$M984,'sys inv movment rpt'!$N:$N,S$1)</f>
        <v>0</v>
      </c>
      <c r="T984" s="86">
        <f>SUMIFS('sys inv movment rpt'!$M:$M,'sys inv movment rpt'!$L:$L,$M984,'sys inv movment rpt'!$N:$N,T$1)</f>
        <v>0</v>
      </c>
      <c r="U984" s="86">
        <f>SUMIFS('sys inv movment rpt'!$M:$M,'sys inv movment rpt'!$L:$L,$M984,'sys inv movment rpt'!$N:$N,U$1)</f>
        <v>0</v>
      </c>
      <c r="V984" s="86">
        <f>SUMIFS('sys inv movment rpt'!$M:$M,'sys inv movment rpt'!$L:$L,$M984,'sys inv movment rpt'!$N:$N,V$1)</f>
        <v>0</v>
      </c>
      <c r="W984" s="86">
        <f>SUMIFS('sys inv movment rpt'!$M:$M,'sys inv movment rpt'!$L:$L,$M984,'sys inv movment rpt'!$N:$N,W$1)</f>
        <v>0</v>
      </c>
      <c r="X984" s="86">
        <f>SUMIFS('sys inv movment rpt'!$M:$M,'sys inv movment rpt'!$L:$L,$M984,'sys inv movment rpt'!$N:$N,X$1)</f>
        <v>0</v>
      </c>
      <c r="Y984" s="86">
        <f>SUMIFS('sys inv movment rpt'!$M:$M,'sys inv movment rpt'!$L:$L,$M984,'sys inv movment rpt'!$N:$N,Y$1)</f>
        <v>0</v>
      </c>
      <c r="Z984" s="86">
        <f>SUMIFS('sys inv movment rpt'!$M:$M,'sys inv movment rpt'!$L:$L,$M984,'sys inv movment rpt'!$N:$N,Z$1)</f>
        <v>0</v>
      </c>
      <c r="AA984" s="86">
        <f>SUMIFS('sys inv movment rpt'!$M:$M,'sys inv movment rpt'!$L:$L,$M984,'sys inv movment rpt'!$N:$N,AA$1)</f>
        <v>0</v>
      </c>
      <c r="AB984" s="86">
        <f>SUMIFS('sys inv movment rpt'!$M:$M,'sys inv movment rpt'!$L:$L,$M984,'sys inv movment rpt'!$N:$N,AB$1)</f>
        <v>0</v>
      </c>
      <c r="AC984" s="86">
        <f>SUMIFS('sys inv movment rpt'!$M:$M,'sys inv movment rpt'!$L:$L,$M984,'sys inv movment rpt'!$N:$N,AC$1)</f>
        <v>0</v>
      </c>
      <c r="AD984" s="86">
        <f>SUMIFS('sys inv movment rpt'!$M:$M,'sys inv movment rpt'!$L:$L,$M984,'sys inv movment rpt'!$N:$N,AD$1)</f>
        <v>0</v>
      </c>
      <c r="AE984" s="86">
        <f>SUMIFS('sys inv movment rpt'!$M:$M,'sys inv movment rpt'!$L:$L,$M984,'sys inv movment rpt'!$N:$N,AE$1)</f>
        <v>0</v>
      </c>
      <c r="AF984" s="86">
        <f>SUMIFS('sys inv movment rpt'!$M:$M,'sys inv movment rpt'!$L:$L,$M984,'sys inv movment rpt'!$N:$N,AF$1)</f>
        <v>0</v>
      </c>
      <c r="AG984" s="86">
        <f>SUMIFS('sys inv movment rpt'!$M:$M,'sys inv movment rpt'!$L:$L,$M984,'sys inv movment rpt'!$N:$N,AG$1)</f>
        <v>0</v>
      </c>
      <c r="AH984" s="86">
        <f>SUMIFS('sys inv movment rpt'!$M:$M,'sys inv movment rpt'!$L:$L,$M984,'sys inv movment rpt'!$N:$N,AH$1)</f>
        <v>0</v>
      </c>
      <c r="AI984" s="86">
        <f>SUMIFS('sys inv movment rpt'!$M:$M,'sys inv movment rpt'!$L:$L,$M984,'sys inv movment rpt'!$N:$N,AI$1)</f>
        <v>0</v>
      </c>
      <c r="AJ984" s="86">
        <f>SUMIFS('sys inv movment rpt'!$M:$M,'sys inv movment rpt'!$L:$L,$M984,'sys inv movment rpt'!$N:$N,AJ$1)</f>
        <v>0</v>
      </c>
      <c r="AK984" s="86">
        <f>SUMIFS('sys inv movment rpt'!$M:$M,'sys inv movment rpt'!$L:$L,$M984,'sys inv movment rpt'!$N:$N,AK$1)</f>
        <v>0</v>
      </c>
      <c r="AL984" s="86">
        <f>SUMIFS('sys inv movment rpt'!$M:$M,'sys inv movment rpt'!$L:$L,$M984,'sys inv movment rpt'!$N:$N,AL$1)</f>
        <v>0</v>
      </c>
      <c r="AM984" s="86">
        <f>SUMIFS('sys inv movment rpt'!$M:$M,'sys inv movment rpt'!$L:$L,$M984,'sys inv movment rpt'!$N:$N,AM$1)</f>
        <v>0</v>
      </c>
      <c r="AN984" s="86">
        <f>SUMIFS('sys inv movment rpt'!$M:$M,'sys inv movment rpt'!$L:$L,$M984,'sys inv movment rpt'!$N:$N,AN$1)</f>
        <v>0</v>
      </c>
      <c r="AO984" s="86">
        <f>SUMIFS('sys inv movment rpt'!$M:$M,'sys inv movment rpt'!$L:$L,$M984,'sys inv movment rpt'!$N:$N,AO$1)</f>
        <v>0</v>
      </c>
      <c r="AP984" s="86">
        <f>SUMIFS('sys inv movment rpt'!$M:$M,'sys inv movment rpt'!$L:$L,$M984,'sys inv movment rpt'!$N:$N,AP$1)</f>
        <v>0</v>
      </c>
      <c r="AQ984" s="86">
        <f>SUMIFS('sys inv movment rpt'!$M:$M,'sys inv movment rpt'!$L:$L,$M984,'sys inv movment rpt'!$N:$N,AQ$1)</f>
        <v>0</v>
      </c>
      <c r="AR984" s="86">
        <f>SUMIFS('sys inv movment rpt'!$M:$M,'sys inv movment rpt'!$L:$L,$M984,'sys inv movment rpt'!$N:$N,AR$1)</f>
        <v>0</v>
      </c>
      <c r="AS984" s="86">
        <f>SUMIFS('sys inv movment rpt'!$M:$M,'sys inv movment rpt'!$L:$L,$M984,'sys inv movment rpt'!$N:$N,AS$1)</f>
        <v>0</v>
      </c>
      <c r="AT984" s="86">
        <f>SUMIFS('sys inv movment rpt'!$M:$M,'sys inv movment rpt'!$L:$L,$M984,'sys inv movment rpt'!$N:$N,AT$1)</f>
        <v>0</v>
      </c>
      <c r="AU984" s="86">
        <f>SUMIFS('sys inv movment rpt'!$M:$M,'sys inv movment rpt'!$L:$L,$M984,'sys inv movment rpt'!$N:$N,AU$1)</f>
        <v>0</v>
      </c>
      <c r="AV984" s="86">
        <f>SUMIFS('sys inv movment rpt'!$M:$M,'sys inv movment rpt'!$L:$L,$M984,'sys inv movment rpt'!$N:$N,AV$1)</f>
        <v>0</v>
      </c>
      <c r="AW984" s="87" t="str">
        <f>IFERROR(VLOOKUP(A984,'sys-backorder details'!E:U,17,0),"-")</f>
        <v>-</v>
      </c>
      <c r="AX984" s="87" t="str">
        <f>IF(K984&gt;1,VLOOKUP(A984,'settings-routing'!A:I,9,0),"")</f>
        <v/>
      </c>
    </row>
    <row r="985" ht="12.75" hidden="1" customHeight="1">
      <c r="A985" s="50" t="s">
        <v>2082</v>
      </c>
      <c r="B985" s="50" t="s">
        <v>2083</v>
      </c>
      <c r="C985" s="50">
        <f t="shared" si="2"/>
        <v>0</v>
      </c>
      <c r="D985" s="80">
        <f>SUMIF('Stocks 101-111'!$J:$J,'item dashboard'!A985,'Stocks 101-111'!K:K)</f>
        <v>0</v>
      </c>
      <c r="E985" s="80">
        <f>SUMIF('Stocks 101-111'!$J:$J,'item dashboard'!A985,'Stocks 101-111'!$L:$L)</f>
        <v>0</v>
      </c>
      <c r="F985" s="81">
        <f t="shared" si="3"/>
        <v>0</v>
      </c>
      <c r="G985" s="82">
        <f t="shared" si="4"/>
        <v>0.02857142857</v>
      </c>
      <c r="H985" s="50">
        <f>SUMIFS('sys-backorder details'!$M:$M,'sys-backorder details'!$E:$E,'item dashboard'!A985,'sys-backorder details'!$V:$V,"")</f>
        <v>0</v>
      </c>
      <c r="I985" s="83">
        <f>SUMIF('settings-routing'!$I:$I,'item dashboard'!A985,'settings-routing'!$O:$O)</f>
        <v>0</v>
      </c>
      <c r="J985" s="50">
        <f>SUMIFS('sys-backorder details'!$M:$M,'sys-backorder details'!$E:$E,'item dashboard'!A985,'sys-backorder details'!$V:$V,"Call off")</f>
        <v>24336</v>
      </c>
      <c r="K985" s="84">
        <f t="shared" si="5"/>
        <v>0</v>
      </c>
      <c r="L985" s="84">
        <f>SUMIF('Production Plan'!$E:$E,'item dashboard'!A985,'Production Plan'!$N:$N)</f>
        <v>0</v>
      </c>
      <c r="M985" s="85" t="str">
        <f t="shared" si="6"/>
        <v>B-N11-W26N.ROSE-100 gm White Pntd Night Rose Bottle</v>
      </c>
      <c r="N985" s="86">
        <f>SUMIFS('sys inv movment rpt'!$M:$M,'sys inv movment rpt'!$L:$L,$M985,'sys inv movment rpt'!$N:$N,N$1)</f>
        <v>0</v>
      </c>
      <c r="O985" s="86">
        <f>SUMIFS('sys inv movment rpt'!$M:$M,'sys inv movment rpt'!$L:$L,$M985,'sys inv movment rpt'!$N:$N,O$1)</f>
        <v>0</v>
      </c>
      <c r="P985" s="86">
        <f>SUMIFS('sys inv movment rpt'!$M:$M,'sys inv movment rpt'!$L:$L,$M985,'sys inv movment rpt'!$N:$N,P$1)</f>
        <v>0</v>
      </c>
      <c r="Q985" s="86">
        <f>SUMIFS('sys inv movment rpt'!$M:$M,'sys inv movment rpt'!$L:$L,$M985,'sys inv movment rpt'!$N:$N,Q$1)</f>
        <v>0</v>
      </c>
      <c r="R985" s="86">
        <f>SUMIFS('sys inv movment rpt'!$M:$M,'sys inv movment rpt'!$L:$L,$M985,'sys inv movment rpt'!$N:$N,R$1)</f>
        <v>11664</v>
      </c>
      <c r="S985" s="86">
        <f>SUMIFS('sys inv movment rpt'!$M:$M,'sys inv movment rpt'!$L:$L,$M985,'sys inv movment rpt'!$N:$N,S$1)</f>
        <v>0</v>
      </c>
      <c r="T985" s="86">
        <f>SUMIFS('sys inv movment rpt'!$M:$M,'sys inv movment rpt'!$L:$L,$M985,'sys inv movment rpt'!$N:$N,T$1)</f>
        <v>0</v>
      </c>
      <c r="U985" s="86">
        <f>SUMIFS('sys inv movment rpt'!$M:$M,'sys inv movment rpt'!$L:$L,$M985,'sys inv movment rpt'!$N:$N,U$1)</f>
        <v>0</v>
      </c>
      <c r="V985" s="86">
        <f>SUMIFS('sys inv movment rpt'!$M:$M,'sys inv movment rpt'!$L:$L,$M985,'sys inv movment rpt'!$N:$N,V$1)</f>
        <v>0</v>
      </c>
      <c r="W985" s="86">
        <f>SUMIFS('sys inv movment rpt'!$M:$M,'sys inv movment rpt'!$L:$L,$M985,'sys inv movment rpt'!$N:$N,W$1)</f>
        <v>0</v>
      </c>
      <c r="X985" s="86">
        <f>SUMIFS('sys inv movment rpt'!$M:$M,'sys inv movment rpt'!$L:$L,$M985,'sys inv movment rpt'!$N:$N,X$1)</f>
        <v>0</v>
      </c>
      <c r="Y985" s="86">
        <f>SUMIFS('sys inv movment rpt'!$M:$M,'sys inv movment rpt'!$L:$L,$M985,'sys inv movment rpt'!$N:$N,Y$1)</f>
        <v>0</v>
      </c>
      <c r="Z985" s="86">
        <f>SUMIFS('sys inv movment rpt'!$M:$M,'sys inv movment rpt'!$L:$L,$M985,'sys inv movment rpt'!$N:$N,Z$1)</f>
        <v>0</v>
      </c>
      <c r="AA985" s="86">
        <f>SUMIFS('sys inv movment rpt'!$M:$M,'sys inv movment rpt'!$L:$L,$M985,'sys inv movment rpt'!$N:$N,AA$1)</f>
        <v>0</v>
      </c>
      <c r="AB985" s="86">
        <f>SUMIFS('sys inv movment rpt'!$M:$M,'sys inv movment rpt'!$L:$L,$M985,'sys inv movment rpt'!$N:$N,AB$1)</f>
        <v>0</v>
      </c>
      <c r="AC985" s="86">
        <f>SUMIFS('sys inv movment rpt'!$M:$M,'sys inv movment rpt'!$L:$L,$M985,'sys inv movment rpt'!$N:$N,AC$1)</f>
        <v>0</v>
      </c>
      <c r="AD985" s="86">
        <f>SUMIFS('sys inv movment rpt'!$M:$M,'sys inv movment rpt'!$L:$L,$M985,'sys inv movment rpt'!$N:$N,AD$1)</f>
        <v>0</v>
      </c>
      <c r="AE985" s="86">
        <f>SUMIFS('sys inv movment rpt'!$M:$M,'sys inv movment rpt'!$L:$L,$M985,'sys inv movment rpt'!$N:$N,AE$1)</f>
        <v>0</v>
      </c>
      <c r="AF985" s="86">
        <f>SUMIFS('sys inv movment rpt'!$M:$M,'sys inv movment rpt'!$L:$L,$M985,'sys inv movment rpt'!$N:$N,AF$1)</f>
        <v>0</v>
      </c>
      <c r="AG985" s="86">
        <f>SUMIFS('sys inv movment rpt'!$M:$M,'sys inv movment rpt'!$L:$L,$M985,'sys inv movment rpt'!$N:$N,AG$1)</f>
        <v>0</v>
      </c>
      <c r="AH985" s="86">
        <f>SUMIFS('sys inv movment rpt'!$M:$M,'sys inv movment rpt'!$L:$L,$M985,'sys inv movment rpt'!$N:$N,AH$1)</f>
        <v>0</v>
      </c>
      <c r="AI985" s="86">
        <f>SUMIFS('sys inv movment rpt'!$M:$M,'sys inv movment rpt'!$L:$L,$M985,'sys inv movment rpt'!$N:$N,AI$1)</f>
        <v>0</v>
      </c>
      <c r="AJ985" s="86">
        <f>SUMIFS('sys inv movment rpt'!$M:$M,'sys inv movment rpt'!$L:$L,$M985,'sys inv movment rpt'!$N:$N,AJ$1)</f>
        <v>0</v>
      </c>
      <c r="AK985" s="86">
        <f>SUMIFS('sys inv movment rpt'!$M:$M,'sys inv movment rpt'!$L:$L,$M985,'sys inv movment rpt'!$N:$N,AK$1)</f>
        <v>0</v>
      </c>
      <c r="AL985" s="86">
        <f>SUMIFS('sys inv movment rpt'!$M:$M,'sys inv movment rpt'!$L:$L,$M985,'sys inv movment rpt'!$N:$N,AL$1)</f>
        <v>0</v>
      </c>
      <c r="AM985" s="86">
        <f>SUMIFS('sys inv movment rpt'!$M:$M,'sys inv movment rpt'!$L:$L,$M985,'sys inv movment rpt'!$N:$N,AM$1)</f>
        <v>0</v>
      </c>
      <c r="AN985" s="86">
        <f>SUMIFS('sys inv movment rpt'!$M:$M,'sys inv movment rpt'!$L:$L,$M985,'sys inv movment rpt'!$N:$N,AN$1)</f>
        <v>0</v>
      </c>
      <c r="AO985" s="86">
        <f>SUMIFS('sys inv movment rpt'!$M:$M,'sys inv movment rpt'!$L:$L,$M985,'sys inv movment rpt'!$N:$N,AO$1)</f>
        <v>0</v>
      </c>
      <c r="AP985" s="86">
        <f>SUMIFS('sys inv movment rpt'!$M:$M,'sys inv movment rpt'!$L:$L,$M985,'sys inv movment rpt'!$N:$N,AP$1)</f>
        <v>0</v>
      </c>
      <c r="AQ985" s="86">
        <f>SUMIFS('sys inv movment rpt'!$M:$M,'sys inv movment rpt'!$L:$L,$M985,'sys inv movment rpt'!$N:$N,AQ$1)</f>
        <v>0</v>
      </c>
      <c r="AR985" s="86">
        <f>SUMIFS('sys inv movment rpt'!$M:$M,'sys inv movment rpt'!$L:$L,$M985,'sys inv movment rpt'!$N:$N,AR$1)</f>
        <v>0</v>
      </c>
      <c r="AS985" s="86">
        <f>SUMIFS('sys inv movment rpt'!$M:$M,'sys inv movment rpt'!$L:$L,$M985,'sys inv movment rpt'!$N:$N,AS$1)</f>
        <v>0</v>
      </c>
      <c r="AT985" s="86">
        <f>SUMIFS('sys inv movment rpt'!$M:$M,'sys inv movment rpt'!$L:$L,$M985,'sys inv movment rpt'!$N:$N,AT$1)</f>
        <v>0</v>
      </c>
      <c r="AU985" s="86">
        <f>SUMIFS('sys inv movment rpt'!$M:$M,'sys inv movment rpt'!$L:$L,$M985,'sys inv movment rpt'!$N:$N,AU$1)</f>
        <v>0</v>
      </c>
      <c r="AV985" s="86">
        <f>SUMIFS('sys inv movment rpt'!$M:$M,'sys inv movment rpt'!$L:$L,$M985,'sys inv movment rpt'!$N:$N,AV$1)</f>
        <v>0</v>
      </c>
      <c r="AW985" s="87" t="str">
        <f>IFERROR(VLOOKUP(A985,'sys-backorder details'!E:U,17,0),"-")</f>
        <v>30 Days</v>
      </c>
      <c r="AX985" s="87" t="str">
        <f>IF(K985&gt;1,VLOOKUP(A985,'settings-routing'!A:I,9,0),"")</f>
        <v/>
      </c>
    </row>
    <row r="986" ht="12.75" hidden="1" customHeight="1">
      <c r="A986" s="50" t="s">
        <v>2084</v>
      </c>
      <c r="B986" s="50" t="s">
        <v>2085</v>
      </c>
      <c r="C986" s="50">
        <f t="shared" si="2"/>
        <v>21600</v>
      </c>
      <c r="D986" s="80">
        <f>SUMIF('Stocks 101-111'!$J:$J,'item dashboard'!A986,'Stocks 101-111'!K:K)</f>
        <v>21600</v>
      </c>
      <c r="E986" s="80">
        <f>SUMIF('Stocks 101-111'!$J:$J,'item dashboard'!A986,'Stocks 101-111'!$L:$L)</f>
        <v>0</v>
      </c>
      <c r="F986" s="81">
        <f t="shared" si="3"/>
        <v>0</v>
      </c>
      <c r="G986" s="82">
        <f t="shared" si="4"/>
        <v>0</v>
      </c>
      <c r="H986" s="50">
        <f>SUMIFS('sys-backorder details'!$M:$M,'sys-backorder details'!$E:$E,'item dashboard'!A986,'sys-backorder details'!$V:$V,"")</f>
        <v>0</v>
      </c>
      <c r="I986" s="83">
        <f>SUMIF('settings-routing'!$I:$I,'item dashboard'!A986,'settings-routing'!$O:$O)</f>
        <v>0</v>
      </c>
      <c r="J986" s="50">
        <f>SUMIFS('sys-backorder details'!$M:$M,'sys-backorder details'!$E:$E,'item dashboard'!A986,'sys-backorder details'!$V:$V,"Call off")</f>
        <v>0</v>
      </c>
      <c r="K986" s="84">
        <f t="shared" si="5"/>
        <v>-21600</v>
      </c>
      <c r="L986" s="84">
        <f>SUMIF('Production Plan'!$E:$E,'item dashboard'!A986,'Production Plan'!$N:$N)</f>
        <v>0</v>
      </c>
      <c r="M986" s="85" t="str">
        <f t="shared" si="6"/>
        <v>B-N12-BL26-100 gm Blue Bottle</v>
      </c>
      <c r="N986" s="86">
        <f>SUMIFS('sys inv movment rpt'!$M:$M,'sys inv movment rpt'!$L:$L,$M986,'sys inv movment rpt'!$N:$N,N$1)</f>
        <v>0</v>
      </c>
      <c r="O986" s="86">
        <f>SUMIFS('sys inv movment rpt'!$M:$M,'sys inv movment rpt'!$L:$L,$M986,'sys inv movment rpt'!$N:$N,O$1)</f>
        <v>0</v>
      </c>
      <c r="P986" s="86">
        <f>SUMIFS('sys inv movment rpt'!$M:$M,'sys inv movment rpt'!$L:$L,$M986,'sys inv movment rpt'!$N:$N,P$1)</f>
        <v>0</v>
      </c>
      <c r="Q986" s="86">
        <f>SUMIFS('sys inv movment rpt'!$M:$M,'sys inv movment rpt'!$L:$L,$M986,'sys inv movment rpt'!$N:$N,Q$1)</f>
        <v>0</v>
      </c>
      <c r="R986" s="86">
        <f>SUMIFS('sys inv movment rpt'!$M:$M,'sys inv movment rpt'!$L:$L,$M986,'sys inv movment rpt'!$N:$N,R$1)</f>
        <v>0</v>
      </c>
      <c r="S986" s="86">
        <f>SUMIFS('sys inv movment rpt'!$M:$M,'sys inv movment rpt'!$L:$L,$M986,'sys inv movment rpt'!$N:$N,S$1)</f>
        <v>0</v>
      </c>
      <c r="T986" s="86">
        <f>SUMIFS('sys inv movment rpt'!$M:$M,'sys inv movment rpt'!$L:$L,$M986,'sys inv movment rpt'!$N:$N,T$1)</f>
        <v>0</v>
      </c>
      <c r="U986" s="86">
        <f>SUMIFS('sys inv movment rpt'!$M:$M,'sys inv movment rpt'!$L:$L,$M986,'sys inv movment rpt'!$N:$N,U$1)</f>
        <v>0</v>
      </c>
      <c r="V986" s="86">
        <f>SUMIFS('sys inv movment rpt'!$M:$M,'sys inv movment rpt'!$L:$L,$M986,'sys inv movment rpt'!$N:$N,V$1)</f>
        <v>0</v>
      </c>
      <c r="W986" s="86">
        <f>SUMIFS('sys inv movment rpt'!$M:$M,'sys inv movment rpt'!$L:$L,$M986,'sys inv movment rpt'!$N:$N,W$1)</f>
        <v>0</v>
      </c>
      <c r="X986" s="86">
        <f>SUMIFS('sys inv movment rpt'!$M:$M,'sys inv movment rpt'!$L:$L,$M986,'sys inv movment rpt'!$N:$N,X$1)</f>
        <v>0</v>
      </c>
      <c r="Y986" s="86">
        <f>SUMIFS('sys inv movment rpt'!$M:$M,'sys inv movment rpt'!$L:$L,$M986,'sys inv movment rpt'!$N:$N,Y$1)</f>
        <v>0</v>
      </c>
      <c r="Z986" s="86">
        <f>SUMIFS('sys inv movment rpt'!$M:$M,'sys inv movment rpt'!$L:$L,$M986,'sys inv movment rpt'!$N:$N,Z$1)</f>
        <v>0</v>
      </c>
      <c r="AA986" s="86">
        <f>SUMIFS('sys inv movment rpt'!$M:$M,'sys inv movment rpt'!$L:$L,$M986,'sys inv movment rpt'!$N:$N,AA$1)</f>
        <v>0</v>
      </c>
      <c r="AB986" s="86">
        <f>SUMIFS('sys inv movment rpt'!$M:$M,'sys inv movment rpt'!$L:$L,$M986,'sys inv movment rpt'!$N:$N,AB$1)</f>
        <v>0</v>
      </c>
      <c r="AC986" s="86">
        <f>SUMIFS('sys inv movment rpt'!$M:$M,'sys inv movment rpt'!$L:$L,$M986,'sys inv movment rpt'!$N:$N,AC$1)</f>
        <v>0</v>
      </c>
      <c r="AD986" s="86">
        <f>SUMIFS('sys inv movment rpt'!$M:$M,'sys inv movment rpt'!$L:$L,$M986,'sys inv movment rpt'!$N:$N,AD$1)</f>
        <v>0</v>
      </c>
      <c r="AE986" s="86">
        <f>SUMIFS('sys inv movment rpt'!$M:$M,'sys inv movment rpt'!$L:$L,$M986,'sys inv movment rpt'!$N:$N,AE$1)</f>
        <v>0</v>
      </c>
      <c r="AF986" s="86">
        <f>SUMIFS('sys inv movment rpt'!$M:$M,'sys inv movment rpt'!$L:$L,$M986,'sys inv movment rpt'!$N:$N,AF$1)</f>
        <v>0</v>
      </c>
      <c r="AG986" s="86">
        <f>SUMIFS('sys inv movment rpt'!$M:$M,'sys inv movment rpt'!$L:$L,$M986,'sys inv movment rpt'!$N:$N,AG$1)</f>
        <v>0</v>
      </c>
      <c r="AH986" s="86">
        <f>SUMIFS('sys inv movment rpt'!$M:$M,'sys inv movment rpt'!$L:$L,$M986,'sys inv movment rpt'!$N:$N,AH$1)</f>
        <v>0</v>
      </c>
      <c r="AI986" s="86">
        <f>SUMIFS('sys inv movment rpt'!$M:$M,'sys inv movment rpt'!$L:$L,$M986,'sys inv movment rpt'!$N:$N,AI$1)</f>
        <v>0</v>
      </c>
      <c r="AJ986" s="86">
        <f>SUMIFS('sys inv movment rpt'!$M:$M,'sys inv movment rpt'!$L:$L,$M986,'sys inv movment rpt'!$N:$N,AJ$1)</f>
        <v>0</v>
      </c>
      <c r="AK986" s="86">
        <f>SUMIFS('sys inv movment rpt'!$M:$M,'sys inv movment rpt'!$L:$L,$M986,'sys inv movment rpt'!$N:$N,AK$1)</f>
        <v>0</v>
      </c>
      <c r="AL986" s="86">
        <f>SUMIFS('sys inv movment rpt'!$M:$M,'sys inv movment rpt'!$L:$L,$M986,'sys inv movment rpt'!$N:$N,AL$1)</f>
        <v>0</v>
      </c>
      <c r="AM986" s="86">
        <f>SUMIFS('sys inv movment rpt'!$M:$M,'sys inv movment rpt'!$L:$L,$M986,'sys inv movment rpt'!$N:$N,AM$1)</f>
        <v>0</v>
      </c>
      <c r="AN986" s="86">
        <f>SUMIFS('sys inv movment rpt'!$M:$M,'sys inv movment rpt'!$L:$L,$M986,'sys inv movment rpt'!$N:$N,AN$1)</f>
        <v>0</v>
      </c>
      <c r="AO986" s="86">
        <f>SUMIFS('sys inv movment rpt'!$M:$M,'sys inv movment rpt'!$L:$L,$M986,'sys inv movment rpt'!$N:$N,AO$1)</f>
        <v>0</v>
      </c>
      <c r="AP986" s="86">
        <f>SUMIFS('sys inv movment rpt'!$M:$M,'sys inv movment rpt'!$L:$L,$M986,'sys inv movment rpt'!$N:$N,AP$1)</f>
        <v>0</v>
      </c>
      <c r="AQ986" s="86">
        <f>SUMIFS('sys inv movment rpt'!$M:$M,'sys inv movment rpt'!$L:$L,$M986,'sys inv movment rpt'!$N:$N,AQ$1)</f>
        <v>0</v>
      </c>
      <c r="AR986" s="86">
        <f>SUMIFS('sys inv movment rpt'!$M:$M,'sys inv movment rpt'!$L:$L,$M986,'sys inv movment rpt'!$N:$N,AR$1)</f>
        <v>0</v>
      </c>
      <c r="AS986" s="86">
        <f>SUMIFS('sys inv movment rpt'!$M:$M,'sys inv movment rpt'!$L:$L,$M986,'sys inv movment rpt'!$N:$N,AS$1)</f>
        <v>0</v>
      </c>
      <c r="AT986" s="86">
        <f>SUMIFS('sys inv movment rpt'!$M:$M,'sys inv movment rpt'!$L:$L,$M986,'sys inv movment rpt'!$N:$N,AT$1)</f>
        <v>0</v>
      </c>
      <c r="AU986" s="86">
        <f>SUMIFS('sys inv movment rpt'!$M:$M,'sys inv movment rpt'!$L:$L,$M986,'sys inv movment rpt'!$N:$N,AU$1)</f>
        <v>0</v>
      </c>
      <c r="AV986" s="86">
        <f>SUMIFS('sys inv movment rpt'!$M:$M,'sys inv movment rpt'!$L:$L,$M986,'sys inv movment rpt'!$N:$N,AV$1)</f>
        <v>0</v>
      </c>
      <c r="AW986" s="87" t="str">
        <f>IFERROR(VLOOKUP(A986,'sys-backorder details'!E:U,17,0),"-")</f>
        <v>-</v>
      </c>
      <c r="AX986" s="87" t="str">
        <f>IF(K986&gt;1,VLOOKUP(A986,'settings-routing'!A:I,9,0),"")</f>
        <v/>
      </c>
    </row>
    <row r="987" ht="12.75" hidden="1" customHeight="1">
      <c r="A987" s="50" t="s">
        <v>2086</v>
      </c>
      <c r="B987" s="50" t="s">
        <v>2087</v>
      </c>
      <c r="C987" s="50">
        <f t="shared" si="2"/>
        <v>27792</v>
      </c>
      <c r="D987" s="80">
        <f>SUMIF('Stocks 101-111'!$J:$J,'item dashboard'!A987,'Stocks 101-111'!K:K)</f>
        <v>27792</v>
      </c>
      <c r="E987" s="80">
        <f>SUMIF('Stocks 101-111'!$J:$J,'item dashboard'!A987,'Stocks 101-111'!$L:$L)</f>
        <v>0</v>
      </c>
      <c r="F987" s="81">
        <f t="shared" si="3"/>
        <v>0</v>
      </c>
      <c r="G987" s="82">
        <f t="shared" si="4"/>
        <v>0.2</v>
      </c>
      <c r="H987" s="50">
        <f>SUMIFS('sys-backorder details'!$M:$M,'sys-backorder details'!$E:$E,'item dashboard'!A987,'sys-backorder details'!$V:$V,"")</f>
        <v>0</v>
      </c>
      <c r="I987" s="83">
        <f>SUMIF('settings-routing'!$I:$I,'item dashboard'!A987,'settings-routing'!$O:$O)</f>
        <v>0</v>
      </c>
      <c r="J987" s="50">
        <f>SUMIFS('sys-backorder details'!$M:$M,'sys-backorder details'!$E:$E,'item dashboard'!A987,'sys-backorder details'!$V:$V,"Call off")</f>
        <v>43200</v>
      </c>
      <c r="K987" s="84">
        <f t="shared" si="5"/>
        <v>-27792</v>
      </c>
      <c r="L987" s="84">
        <f>SUMIF('Production Plan'!$E:$E,'item dashboard'!A987,'Production Plan'!$N:$N)</f>
        <v>0</v>
      </c>
      <c r="M987" s="85" t="str">
        <f t="shared" si="6"/>
        <v>B-N12-BL26N.ROS-100 gm Blue Pntd Night Rose Bottle</v>
      </c>
      <c r="N987" s="86">
        <f>SUMIFS('sys inv movment rpt'!$M:$M,'sys inv movment rpt'!$L:$L,$M987,'sys inv movment rpt'!$N:$N,N$1)</f>
        <v>0</v>
      </c>
      <c r="O987" s="86">
        <f>SUMIFS('sys inv movment rpt'!$M:$M,'sys inv movment rpt'!$L:$L,$M987,'sys inv movment rpt'!$N:$N,O$1)</f>
        <v>0</v>
      </c>
      <c r="P987" s="86">
        <f>SUMIFS('sys inv movment rpt'!$M:$M,'sys inv movment rpt'!$L:$L,$M987,'sys inv movment rpt'!$N:$N,P$1)</f>
        <v>0</v>
      </c>
      <c r="Q987" s="86">
        <f>SUMIFS('sys inv movment rpt'!$M:$M,'sys inv movment rpt'!$L:$L,$M987,'sys inv movment rpt'!$N:$N,Q$1)</f>
        <v>0</v>
      </c>
      <c r="R987" s="86">
        <f>SUMIFS('sys inv movment rpt'!$M:$M,'sys inv movment rpt'!$L:$L,$M987,'sys inv movment rpt'!$N:$N,R$1)</f>
        <v>21600</v>
      </c>
      <c r="S987" s="86">
        <f>SUMIFS('sys inv movment rpt'!$M:$M,'sys inv movment rpt'!$L:$L,$M987,'sys inv movment rpt'!$N:$N,S$1)</f>
        <v>0</v>
      </c>
      <c r="T987" s="86">
        <f>SUMIFS('sys inv movment rpt'!$M:$M,'sys inv movment rpt'!$L:$L,$M987,'sys inv movment rpt'!$N:$N,T$1)</f>
        <v>0</v>
      </c>
      <c r="U987" s="86">
        <f>SUMIFS('sys inv movment rpt'!$M:$M,'sys inv movment rpt'!$L:$L,$M987,'sys inv movment rpt'!$N:$N,U$1)</f>
        <v>0</v>
      </c>
      <c r="V987" s="86">
        <f>SUMIFS('sys inv movment rpt'!$M:$M,'sys inv movment rpt'!$L:$L,$M987,'sys inv movment rpt'!$N:$N,V$1)</f>
        <v>0</v>
      </c>
      <c r="W987" s="86">
        <f>SUMIFS('sys inv movment rpt'!$M:$M,'sys inv movment rpt'!$L:$L,$M987,'sys inv movment rpt'!$N:$N,W$1)</f>
        <v>0</v>
      </c>
      <c r="X987" s="86">
        <f>SUMIFS('sys inv movment rpt'!$M:$M,'sys inv movment rpt'!$L:$L,$M987,'sys inv movment rpt'!$N:$N,X$1)</f>
        <v>0</v>
      </c>
      <c r="Y987" s="86">
        <f>SUMIFS('sys inv movment rpt'!$M:$M,'sys inv movment rpt'!$L:$L,$M987,'sys inv movment rpt'!$N:$N,Y$1)</f>
        <v>0</v>
      </c>
      <c r="Z987" s="86">
        <f>SUMIFS('sys inv movment rpt'!$M:$M,'sys inv movment rpt'!$L:$L,$M987,'sys inv movment rpt'!$N:$N,Z$1)</f>
        <v>0</v>
      </c>
      <c r="AA987" s="86">
        <f>SUMIFS('sys inv movment rpt'!$M:$M,'sys inv movment rpt'!$L:$L,$M987,'sys inv movment rpt'!$N:$N,AA$1)</f>
        <v>6480</v>
      </c>
      <c r="AB987" s="86">
        <f>SUMIFS('sys inv movment rpt'!$M:$M,'sys inv movment rpt'!$L:$L,$M987,'sys inv movment rpt'!$N:$N,AB$1)</f>
        <v>0</v>
      </c>
      <c r="AC987" s="86">
        <f>SUMIFS('sys inv movment rpt'!$M:$M,'sys inv movment rpt'!$L:$L,$M987,'sys inv movment rpt'!$N:$N,AC$1)</f>
        <v>0</v>
      </c>
      <c r="AD987" s="86">
        <f>SUMIFS('sys inv movment rpt'!$M:$M,'sys inv movment rpt'!$L:$L,$M987,'sys inv movment rpt'!$N:$N,AD$1)</f>
        <v>0</v>
      </c>
      <c r="AE987" s="86">
        <f>SUMIFS('sys inv movment rpt'!$M:$M,'sys inv movment rpt'!$L:$L,$M987,'sys inv movment rpt'!$N:$N,AE$1)</f>
        <v>1584</v>
      </c>
      <c r="AF987" s="86">
        <f>SUMIFS('sys inv movment rpt'!$M:$M,'sys inv movment rpt'!$L:$L,$M987,'sys inv movment rpt'!$N:$N,AF$1)</f>
        <v>0</v>
      </c>
      <c r="AG987" s="86">
        <f>SUMIFS('sys inv movment rpt'!$M:$M,'sys inv movment rpt'!$L:$L,$M987,'sys inv movment rpt'!$N:$N,AG$1)</f>
        <v>0</v>
      </c>
      <c r="AH987" s="86">
        <f>SUMIFS('sys inv movment rpt'!$M:$M,'sys inv movment rpt'!$L:$L,$M987,'sys inv movment rpt'!$N:$N,AH$1)</f>
        <v>0</v>
      </c>
      <c r="AI987" s="86">
        <f>SUMIFS('sys inv movment rpt'!$M:$M,'sys inv movment rpt'!$L:$L,$M987,'sys inv movment rpt'!$N:$N,AI$1)</f>
        <v>3024</v>
      </c>
      <c r="AJ987" s="86">
        <f>SUMIFS('sys inv movment rpt'!$M:$M,'sys inv movment rpt'!$L:$L,$M987,'sys inv movment rpt'!$N:$N,AJ$1)</f>
        <v>0</v>
      </c>
      <c r="AK987" s="86">
        <f>SUMIFS('sys inv movment rpt'!$M:$M,'sys inv movment rpt'!$L:$L,$M987,'sys inv movment rpt'!$N:$N,AK$1)</f>
        <v>0</v>
      </c>
      <c r="AL987" s="86">
        <f>SUMIFS('sys inv movment rpt'!$M:$M,'sys inv movment rpt'!$L:$L,$M987,'sys inv movment rpt'!$N:$N,AL$1)</f>
        <v>0</v>
      </c>
      <c r="AM987" s="86">
        <f>SUMIFS('sys inv movment rpt'!$M:$M,'sys inv movment rpt'!$L:$L,$M987,'sys inv movment rpt'!$N:$N,AM$1)</f>
        <v>0</v>
      </c>
      <c r="AN987" s="86">
        <f>SUMIFS('sys inv movment rpt'!$M:$M,'sys inv movment rpt'!$L:$L,$M987,'sys inv movment rpt'!$N:$N,AN$1)</f>
        <v>16704</v>
      </c>
      <c r="AO987" s="86">
        <f>SUMIFS('sys inv movment rpt'!$M:$M,'sys inv movment rpt'!$L:$L,$M987,'sys inv movment rpt'!$N:$N,AO$1)</f>
        <v>0</v>
      </c>
      <c r="AP987" s="86">
        <f>SUMIFS('sys inv movment rpt'!$M:$M,'sys inv movment rpt'!$L:$L,$M987,'sys inv movment rpt'!$N:$N,AP$1)</f>
        <v>0</v>
      </c>
      <c r="AQ987" s="86">
        <f>SUMIFS('sys inv movment rpt'!$M:$M,'sys inv movment rpt'!$L:$L,$M987,'sys inv movment rpt'!$N:$N,AQ$1)</f>
        <v>0</v>
      </c>
      <c r="AR987" s="86">
        <f>SUMIFS('sys inv movment rpt'!$M:$M,'sys inv movment rpt'!$L:$L,$M987,'sys inv movment rpt'!$N:$N,AR$1)</f>
        <v>12240</v>
      </c>
      <c r="AS987" s="86">
        <f>SUMIFS('sys inv movment rpt'!$M:$M,'sys inv movment rpt'!$L:$L,$M987,'sys inv movment rpt'!$N:$N,AS$1)</f>
        <v>0</v>
      </c>
      <c r="AT987" s="86">
        <f>SUMIFS('sys inv movment rpt'!$M:$M,'sys inv movment rpt'!$L:$L,$M987,'sys inv movment rpt'!$N:$N,AT$1)</f>
        <v>0</v>
      </c>
      <c r="AU987" s="86">
        <f>SUMIFS('sys inv movment rpt'!$M:$M,'sys inv movment rpt'!$L:$L,$M987,'sys inv movment rpt'!$N:$N,AU$1)</f>
        <v>0</v>
      </c>
      <c r="AV987" s="86">
        <f>SUMIFS('sys inv movment rpt'!$M:$M,'sys inv movment rpt'!$L:$L,$M987,'sys inv movment rpt'!$N:$N,AV$1)</f>
        <v>6768</v>
      </c>
      <c r="AW987" s="87" t="str">
        <f>IFERROR(VLOOKUP(A987,'sys-backorder details'!E:U,17,0),"-")</f>
        <v>30 Days</v>
      </c>
      <c r="AX987" s="87" t="str">
        <f>IF(K987&gt;1,VLOOKUP(A987,'settings-routing'!A:I,9,0),"")</f>
        <v/>
      </c>
    </row>
    <row r="988" ht="12.75" hidden="1" customHeight="1">
      <c r="A988" s="28" t="s">
        <v>2088</v>
      </c>
      <c r="B988" s="28" t="s">
        <v>2089</v>
      </c>
      <c r="C988" s="50">
        <f t="shared" si="2"/>
        <v>0</v>
      </c>
      <c r="D988" s="80">
        <f>SUMIF('Stocks 101-111'!$J:$J,'item dashboard'!A988,'Stocks 101-111'!K:K)</f>
        <v>0</v>
      </c>
      <c r="E988" s="80">
        <f>SUMIF('Stocks 101-111'!$J:$J,'item dashboard'!A988,'Stocks 101-111'!$L:$L)</f>
        <v>0</v>
      </c>
      <c r="F988" s="81">
        <f t="shared" si="3"/>
        <v>0</v>
      </c>
      <c r="G988" s="82">
        <f t="shared" si="4"/>
        <v>0</v>
      </c>
      <c r="H988" s="50">
        <f>SUMIFS('sys-backorder details'!$M:$M,'sys-backorder details'!$E:$E,'item dashboard'!A988,'sys-backorder details'!$V:$V,"")</f>
        <v>0</v>
      </c>
      <c r="I988" s="83">
        <f>SUMIF('settings-routing'!$I:$I,'item dashboard'!A988,'settings-routing'!$O:$O)</f>
        <v>0</v>
      </c>
      <c r="J988" s="50">
        <f>SUMIFS('sys-backorder details'!$M:$M,'sys-backorder details'!$E:$E,'item dashboard'!A988,'sys-backorder details'!$V:$V,"Call off")</f>
        <v>0</v>
      </c>
      <c r="K988" s="84">
        <f t="shared" si="5"/>
        <v>0</v>
      </c>
      <c r="L988" s="84">
        <f>SUMIF('Production Plan'!$E:$E,'item dashboard'!A988,'Production Plan'!$N:$N)</f>
        <v>0</v>
      </c>
      <c r="M988" s="85" t="str">
        <f t="shared" si="6"/>
        <v>B-N12-W26-100 gm White Pntd Bottle</v>
      </c>
      <c r="N988" s="86">
        <f>SUMIFS('sys inv movment rpt'!$M:$M,'sys inv movment rpt'!$L:$L,$M988,'sys inv movment rpt'!$N:$N,N$1)</f>
        <v>0</v>
      </c>
      <c r="O988" s="86">
        <f>SUMIFS('sys inv movment rpt'!$M:$M,'sys inv movment rpt'!$L:$L,$M988,'sys inv movment rpt'!$N:$N,O$1)</f>
        <v>0</v>
      </c>
      <c r="P988" s="86">
        <f>SUMIFS('sys inv movment rpt'!$M:$M,'sys inv movment rpt'!$L:$L,$M988,'sys inv movment rpt'!$N:$N,P$1)</f>
        <v>0</v>
      </c>
      <c r="Q988" s="86">
        <f>SUMIFS('sys inv movment rpt'!$M:$M,'sys inv movment rpt'!$L:$L,$M988,'sys inv movment rpt'!$N:$N,Q$1)</f>
        <v>0</v>
      </c>
      <c r="R988" s="86">
        <f>SUMIFS('sys inv movment rpt'!$M:$M,'sys inv movment rpt'!$L:$L,$M988,'sys inv movment rpt'!$N:$N,R$1)</f>
        <v>0</v>
      </c>
      <c r="S988" s="86">
        <f>SUMIFS('sys inv movment rpt'!$M:$M,'sys inv movment rpt'!$L:$L,$M988,'sys inv movment rpt'!$N:$N,S$1)</f>
        <v>0</v>
      </c>
      <c r="T988" s="86">
        <f>SUMIFS('sys inv movment rpt'!$M:$M,'sys inv movment rpt'!$L:$L,$M988,'sys inv movment rpt'!$N:$N,T$1)</f>
        <v>0</v>
      </c>
      <c r="U988" s="86">
        <f>SUMIFS('sys inv movment rpt'!$M:$M,'sys inv movment rpt'!$L:$L,$M988,'sys inv movment rpt'!$N:$N,U$1)</f>
        <v>0</v>
      </c>
      <c r="V988" s="86">
        <f>SUMIFS('sys inv movment rpt'!$M:$M,'sys inv movment rpt'!$L:$L,$M988,'sys inv movment rpt'!$N:$N,V$1)</f>
        <v>0</v>
      </c>
      <c r="W988" s="86">
        <f>SUMIFS('sys inv movment rpt'!$M:$M,'sys inv movment rpt'!$L:$L,$M988,'sys inv movment rpt'!$N:$N,W$1)</f>
        <v>0</v>
      </c>
      <c r="X988" s="86">
        <f>SUMIFS('sys inv movment rpt'!$M:$M,'sys inv movment rpt'!$L:$L,$M988,'sys inv movment rpt'!$N:$N,X$1)</f>
        <v>0</v>
      </c>
      <c r="Y988" s="86">
        <f>SUMIFS('sys inv movment rpt'!$M:$M,'sys inv movment rpt'!$L:$L,$M988,'sys inv movment rpt'!$N:$N,Y$1)</f>
        <v>0</v>
      </c>
      <c r="Z988" s="86">
        <f>SUMIFS('sys inv movment rpt'!$M:$M,'sys inv movment rpt'!$L:$L,$M988,'sys inv movment rpt'!$N:$N,Z$1)</f>
        <v>0</v>
      </c>
      <c r="AA988" s="86">
        <f>SUMIFS('sys inv movment rpt'!$M:$M,'sys inv movment rpt'!$L:$L,$M988,'sys inv movment rpt'!$N:$N,AA$1)</f>
        <v>0</v>
      </c>
      <c r="AB988" s="86">
        <f>SUMIFS('sys inv movment rpt'!$M:$M,'sys inv movment rpt'!$L:$L,$M988,'sys inv movment rpt'!$N:$N,AB$1)</f>
        <v>0</v>
      </c>
      <c r="AC988" s="86">
        <f>SUMIFS('sys inv movment rpt'!$M:$M,'sys inv movment rpt'!$L:$L,$M988,'sys inv movment rpt'!$N:$N,AC$1)</f>
        <v>0</v>
      </c>
      <c r="AD988" s="86">
        <f>SUMIFS('sys inv movment rpt'!$M:$M,'sys inv movment rpt'!$L:$L,$M988,'sys inv movment rpt'!$N:$N,AD$1)</f>
        <v>0</v>
      </c>
      <c r="AE988" s="86">
        <f>SUMIFS('sys inv movment rpt'!$M:$M,'sys inv movment rpt'!$L:$L,$M988,'sys inv movment rpt'!$N:$N,AE$1)</f>
        <v>0</v>
      </c>
      <c r="AF988" s="86">
        <f>SUMIFS('sys inv movment rpt'!$M:$M,'sys inv movment rpt'!$L:$L,$M988,'sys inv movment rpt'!$N:$N,AF$1)</f>
        <v>0</v>
      </c>
      <c r="AG988" s="86">
        <f>SUMIFS('sys inv movment rpt'!$M:$M,'sys inv movment rpt'!$L:$L,$M988,'sys inv movment rpt'!$N:$N,AG$1)</f>
        <v>0</v>
      </c>
      <c r="AH988" s="86">
        <f>SUMIFS('sys inv movment rpt'!$M:$M,'sys inv movment rpt'!$L:$L,$M988,'sys inv movment rpt'!$N:$N,AH$1)</f>
        <v>0</v>
      </c>
      <c r="AI988" s="86">
        <f>SUMIFS('sys inv movment rpt'!$M:$M,'sys inv movment rpt'!$L:$L,$M988,'sys inv movment rpt'!$N:$N,AI$1)</f>
        <v>0</v>
      </c>
      <c r="AJ988" s="86">
        <f>SUMIFS('sys inv movment rpt'!$M:$M,'sys inv movment rpt'!$L:$L,$M988,'sys inv movment rpt'!$N:$N,AJ$1)</f>
        <v>0</v>
      </c>
      <c r="AK988" s="86">
        <f>SUMIFS('sys inv movment rpt'!$M:$M,'sys inv movment rpt'!$L:$L,$M988,'sys inv movment rpt'!$N:$N,AK$1)</f>
        <v>0</v>
      </c>
      <c r="AL988" s="86">
        <f>SUMIFS('sys inv movment rpt'!$M:$M,'sys inv movment rpt'!$L:$L,$M988,'sys inv movment rpt'!$N:$N,AL$1)</f>
        <v>0</v>
      </c>
      <c r="AM988" s="86">
        <f>SUMIFS('sys inv movment rpt'!$M:$M,'sys inv movment rpt'!$L:$L,$M988,'sys inv movment rpt'!$N:$N,AM$1)</f>
        <v>0</v>
      </c>
      <c r="AN988" s="86">
        <f>SUMIFS('sys inv movment rpt'!$M:$M,'sys inv movment rpt'!$L:$L,$M988,'sys inv movment rpt'!$N:$N,AN$1)</f>
        <v>0</v>
      </c>
      <c r="AO988" s="86">
        <f>SUMIFS('sys inv movment rpt'!$M:$M,'sys inv movment rpt'!$L:$L,$M988,'sys inv movment rpt'!$N:$N,AO$1)</f>
        <v>0</v>
      </c>
      <c r="AP988" s="86">
        <f>SUMIFS('sys inv movment rpt'!$M:$M,'sys inv movment rpt'!$L:$L,$M988,'sys inv movment rpt'!$N:$N,AP$1)</f>
        <v>0</v>
      </c>
      <c r="AQ988" s="86">
        <f>SUMIFS('sys inv movment rpt'!$M:$M,'sys inv movment rpt'!$L:$L,$M988,'sys inv movment rpt'!$N:$N,AQ$1)</f>
        <v>0</v>
      </c>
      <c r="AR988" s="86">
        <f>SUMIFS('sys inv movment rpt'!$M:$M,'sys inv movment rpt'!$L:$L,$M988,'sys inv movment rpt'!$N:$N,AR$1)</f>
        <v>0</v>
      </c>
      <c r="AS988" s="86">
        <f>SUMIFS('sys inv movment rpt'!$M:$M,'sys inv movment rpt'!$L:$L,$M988,'sys inv movment rpt'!$N:$N,AS$1)</f>
        <v>0</v>
      </c>
      <c r="AT988" s="86">
        <f>SUMIFS('sys inv movment rpt'!$M:$M,'sys inv movment rpt'!$L:$L,$M988,'sys inv movment rpt'!$N:$N,AT$1)</f>
        <v>0</v>
      </c>
      <c r="AU988" s="86">
        <f>SUMIFS('sys inv movment rpt'!$M:$M,'sys inv movment rpt'!$L:$L,$M988,'sys inv movment rpt'!$N:$N,AU$1)</f>
        <v>0</v>
      </c>
      <c r="AV988" s="86">
        <f>SUMIFS('sys inv movment rpt'!$M:$M,'sys inv movment rpt'!$L:$L,$M988,'sys inv movment rpt'!$N:$N,AV$1)</f>
        <v>0</v>
      </c>
      <c r="AW988" s="87" t="str">
        <f>IFERROR(VLOOKUP(A988,'sys-backorder details'!E:U,17,0),"-")</f>
        <v>-</v>
      </c>
      <c r="AX988" s="87" t="str">
        <f>IF(K988&gt;1,VLOOKUP(A988,'settings-routing'!A:I,9,0),"")</f>
        <v/>
      </c>
    </row>
    <row r="989" ht="12.75" hidden="1" customHeight="1">
      <c r="A989" s="50" t="s">
        <v>2090</v>
      </c>
      <c r="B989" s="50" t="s">
        <v>2091</v>
      </c>
      <c r="C989" s="50">
        <f t="shared" si="2"/>
        <v>0</v>
      </c>
      <c r="D989" s="80">
        <f>SUMIF('Stocks 101-111'!$J:$J,'item dashboard'!A989,'Stocks 101-111'!K:K)</f>
        <v>0</v>
      </c>
      <c r="E989" s="80">
        <f>SUMIF('Stocks 101-111'!$J:$J,'item dashboard'!A989,'Stocks 101-111'!$L:$L)</f>
        <v>0</v>
      </c>
      <c r="F989" s="81">
        <f t="shared" si="3"/>
        <v>0</v>
      </c>
      <c r="G989" s="82">
        <f t="shared" si="4"/>
        <v>0</v>
      </c>
      <c r="H989" s="50">
        <f>SUMIFS('sys-backorder details'!$M:$M,'sys-backorder details'!$E:$E,'item dashboard'!A989,'sys-backorder details'!$V:$V,"")</f>
        <v>0</v>
      </c>
      <c r="I989" s="83">
        <f>SUMIF('settings-routing'!$I:$I,'item dashboard'!A989,'settings-routing'!$O:$O)</f>
        <v>0</v>
      </c>
      <c r="J989" s="50">
        <f>SUMIFS('sys-backorder details'!$M:$M,'sys-backorder details'!$E:$E,'item dashboard'!A989,'sys-backorder details'!$V:$V,"Call off")</f>
        <v>0</v>
      </c>
      <c r="K989" s="84">
        <f t="shared" si="5"/>
        <v>0</v>
      </c>
      <c r="L989" s="84">
        <f>SUMIF('Production Plan'!$E:$E,'item dashboard'!A989,'Production Plan'!$N:$N)</f>
        <v>0</v>
      </c>
      <c r="M989" s="85" t="str">
        <f t="shared" si="6"/>
        <v>B-N13-BW26-100 gm Powder Container</v>
      </c>
      <c r="N989" s="86">
        <f>SUMIFS('sys inv movment rpt'!$M:$M,'sys inv movment rpt'!$L:$L,$M989,'sys inv movment rpt'!$N:$N,N$1)</f>
        <v>0</v>
      </c>
      <c r="O989" s="86">
        <f>SUMIFS('sys inv movment rpt'!$M:$M,'sys inv movment rpt'!$L:$L,$M989,'sys inv movment rpt'!$N:$N,O$1)</f>
        <v>0</v>
      </c>
      <c r="P989" s="86">
        <f>SUMIFS('sys inv movment rpt'!$M:$M,'sys inv movment rpt'!$L:$L,$M989,'sys inv movment rpt'!$N:$N,P$1)</f>
        <v>0</v>
      </c>
      <c r="Q989" s="86">
        <f>SUMIFS('sys inv movment rpt'!$M:$M,'sys inv movment rpt'!$L:$L,$M989,'sys inv movment rpt'!$N:$N,Q$1)</f>
        <v>0</v>
      </c>
      <c r="R989" s="86">
        <f>SUMIFS('sys inv movment rpt'!$M:$M,'sys inv movment rpt'!$L:$L,$M989,'sys inv movment rpt'!$N:$N,R$1)</f>
        <v>0</v>
      </c>
      <c r="S989" s="86">
        <f>SUMIFS('sys inv movment rpt'!$M:$M,'sys inv movment rpt'!$L:$L,$M989,'sys inv movment rpt'!$N:$N,S$1)</f>
        <v>0</v>
      </c>
      <c r="T989" s="86">
        <f>SUMIFS('sys inv movment rpt'!$M:$M,'sys inv movment rpt'!$L:$L,$M989,'sys inv movment rpt'!$N:$N,T$1)</f>
        <v>0</v>
      </c>
      <c r="U989" s="86">
        <f>SUMIFS('sys inv movment rpt'!$M:$M,'sys inv movment rpt'!$L:$L,$M989,'sys inv movment rpt'!$N:$N,U$1)</f>
        <v>0</v>
      </c>
      <c r="V989" s="86">
        <f>SUMIFS('sys inv movment rpt'!$M:$M,'sys inv movment rpt'!$L:$L,$M989,'sys inv movment rpt'!$N:$N,V$1)</f>
        <v>0</v>
      </c>
      <c r="W989" s="86">
        <f>SUMIFS('sys inv movment rpt'!$M:$M,'sys inv movment rpt'!$L:$L,$M989,'sys inv movment rpt'!$N:$N,W$1)</f>
        <v>0</v>
      </c>
      <c r="X989" s="86">
        <f>SUMIFS('sys inv movment rpt'!$M:$M,'sys inv movment rpt'!$L:$L,$M989,'sys inv movment rpt'!$N:$N,X$1)</f>
        <v>0</v>
      </c>
      <c r="Y989" s="86">
        <f>SUMIFS('sys inv movment rpt'!$M:$M,'sys inv movment rpt'!$L:$L,$M989,'sys inv movment rpt'!$N:$N,Y$1)</f>
        <v>0</v>
      </c>
      <c r="Z989" s="86">
        <f>SUMIFS('sys inv movment rpt'!$M:$M,'sys inv movment rpt'!$L:$L,$M989,'sys inv movment rpt'!$N:$N,Z$1)</f>
        <v>0</v>
      </c>
      <c r="AA989" s="86">
        <f>SUMIFS('sys inv movment rpt'!$M:$M,'sys inv movment rpt'!$L:$L,$M989,'sys inv movment rpt'!$N:$N,AA$1)</f>
        <v>0</v>
      </c>
      <c r="AB989" s="86">
        <f>SUMIFS('sys inv movment rpt'!$M:$M,'sys inv movment rpt'!$L:$L,$M989,'sys inv movment rpt'!$N:$N,AB$1)</f>
        <v>0</v>
      </c>
      <c r="AC989" s="86">
        <f>SUMIFS('sys inv movment rpt'!$M:$M,'sys inv movment rpt'!$L:$L,$M989,'sys inv movment rpt'!$N:$N,AC$1)</f>
        <v>0</v>
      </c>
      <c r="AD989" s="86">
        <f>SUMIFS('sys inv movment rpt'!$M:$M,'sys inv movment rpt'!$L:$L,$M989,'sys inv movment rpt'!$N:$N,AD$1)</f>
        <v>0</v>
      </c>
      <c r="AE989" s="86">
        <f>SUMIFS('sys inv movment rpt'!$M:$M,'sys inv movment rpt'!$L:$L,$M989,'sys inv movment rpt'!$N:$N,AE$1)</f>
        <v>0</v>
      </c>
      <c r="AF989" s="86">
        <f>SUMIFS('sys inv movment rpt'!$M:$M,'sys inv movment rpt'!$L:$L,$M989,'sys inv movment rpt'!$N:$N,AF$1)</f>
        <v>0</v>
      </c>
      <c r="AG989" s="86">
        <f>SUMIFS('sys inv movment rpt'!$M:$M,'sys inv movment rpt'!$L:$L,$M989,'sys inv movment rpt'!$N:$N,AG$1)</f>
        <v>0</v>
      </c>
      <c r="AH989" s="86">
        <f>SUMIFS('sys inv movment rpt'!$M:$M,'sys inv movment rpt'!$L:$L,$M989,'sys inv movment rpt'!$N:$N,AH$1)</f>
        <v>0</v>
      </c>
      <c r="AI989" s="86">
        <f>SUMIFS('sys inv movment rpt'!$M:$M,'sys inv movment rpt'!$L:$L,$M989,'sys inv movment rpt'!$N:$N,AI$1)</f>
        <v>0</v>
      </c>
      <c r="AJ989" s="86">
        <f>SUMIFS('sys inv movment rpt'!$M:$M,'sys inv movment rpt'!$L:$L,$M989,'sys inv movment rpt'!$N:$N,AJ$1)</f>
        <v>0</v>
      </c>
      <c r="AK989" s="86">
        <f>SUMIFS('sys inv movment rpt'!$M:$M,'sys inv movment rpt'!$L:$L,$M989,'sys inv movment rpt'!$N:$N,AK$1)</f>
        <v>0</v>
      </c>
      <c r="AL989" s="86">
        <f>SUMIFS('sys inv movment rpt'!$M:$M,'sys inv movment rpt'!$L:$L,$M989,'sys inv movment rpt'!$N:$N,AL$1)</f>
        <v>0</v>
      </c>
      <c r="AM989" s="86">
        <f>SUMIFS('sys inv movment rpt'!$M:$M,'sys inv movment rpt'!$L:$L,$M989,'sys inv movment rpt'!$N:$N,AM$1)</f>
        <v>0</v>
      </c>
      <c r="AN989" s="86">
        <f>SUMIFS('sys inv movment rpt'!$M:$M,'sys inv movment rpt'!$L:$L,$M989,'sys inv movment rpt'!$N:$N,AN$1)</f>
        <v>0</v>
      </c>
      <c r="AO989" s="86">
        <f>SUMIFS('sys inv movment rpt'!$M:$M,'sys inv movment rpt'!$L:$L,$M989,'sys inv movment rpt'!$N:$N,AO$1)</f>
        <v>0</v>
      </c>
      <c r="AP989" s="86">
        <f>SUMIFS('sys inv movment rpt'!$M:$M,'sys inv movment rpt'!$L:$L,$M989,'sys inv movment rpt'!$N:$N,AP$1)</f>
        <v>0</v>
      </c>
      <c r="AQ989" s="86">
        <f>SUMIFS('sys inv movment rpt'!$M:$M,'sys inv movment rpt'!$L:$L,$M989,'sys inv movment rpt'!$N:$N,AQ$1)</f>
        <v>0</v>
      </c>
      <c r="AR989" s="86">
        <f>SUMIFS('sys inv movment rpt'!$M:$M,'sys inv movment rpt'!$L:$L,$M989,'sys inv movment rpt'!$N:$N,AR$1)</f>
        <v>0</v>
      </c>
      <c r="AS989" s="86">
        <f>SUMIFS('sys inv movment rpt'!$M:$M,'sys inv movment rpt'!$L:$L,$M989,'sys inv movment rpt'!$N:$N,AS$1)</f>
        <v>0</v>
      </c>
      <c r="AT989" s="86">
        <f>SUMIFS('sys inv movment rpt'!$M:$M,'sys inv movment rpt'!$L:$L,$M989,'sys inv movment rpt'!$N:$N,AT$1)</f>
        <v>0</v>
      </c>
      <c r="AU989" s="86">
        <f>SUMIFS('sys inv movment rpt'!$M:$M,'sys inv movment rpt'!$L:$L,$M989,'sys inv movment rpt'!$N:$N,AU$1)</f>
        <v>0</v>
      </c>
      <c r="AV989" s="86">
        <f>SUMIFS('sys inv movment rpt'!$M:$M,'sys inv movment rpt'!$L:$L,$M989,'sys inv movment rpt'!$N:$N,AV$1)</f>
        <v>0</v>
      </c>
      <c r="AW989" s="87" t="str">
        <f>IFERROR(VLOOKUP(A989,'sys-backorder details'!E:U,17,0),"-")</f>
        <v>-</v>
      </c>
      <c r="AX989" s="87" t="str">
        <f>IF(K989&gt;1,VLOOKUP(A989,'settings-routing'!A:I,9,0),"")</f>
        <v/>
      </c>
    </row>
    <row r="990" ht="12.75" hidden="1" customHeight="1">
      <c r="A990" s="50" t="s">
        <v>2092</v>
      </c>
      <c r="B990" s="50" t="s">
        <v>2093</v>
      </c>
      <c r="C990" s="50">
        <f t="shared" si="2"/>
        <v>0</v>
      </c>
      <c r="D990" s="80">
        <f>SUMIF('Stocks 101-111'!$J:$J,'item dashboard'!A990,'Stocks 101-111'!K:K)</f>
        <v>0</v>
      </c>
      <c r="E990" s="80">
        <f>SUMIF('Stocks 101-111'!$J:$J,'item dashboard'!A990,'Stocks 101-111'!$L:$L)</f>
        <v>0</v>
      </c>
      <c r="F990" s="81">
        <f t="shared" si="3"/>
        <v>0</v>
      </c>
      <c r="G990" s="82">
        <f t="shared" si="4"/>
        <v>0</v>
      </c>
      <c r="H990" s="50">
        <f>SUMIFS('sys-backorder details'!$M:$M,'sys-backorder details'!$E:$E,'item dashboard'!A990,'sys-backorder details'!$V:$V,"")</f>
        <v>0</v>
      </c>
      <c r="I990" s="83">
        <f>SUMIF('settings-routing'!$I:$I,'item dashboard'!A990,'settings-routing'!$O:$O)</f>
        <v>0</v>
      </c>
      <c r="J990" s="50">
        <f>SUMIFS('sys-backorder details'!$M:$M,'sys-backorder details'!$E:$E,'item dashboard'!A990,'sys-backorder details'!$V:$V,"Call off")</f>
        <v>0</v>
      </c>
      <c r="K990" s="84">
        <f t="shared" si="5"/>
        <v>0</v>
      </c>
      <c r="L990" s="84">
        <f>SUMIF('Production Plan'!$E:$E,'item dashboard'!A990,'Production Plan'!$N:$N)</f>
        <v>0</v>
      </c>
      <c r="M990" s="85" t="str">
        <f t="shared" si="6"/>
        <v>B-N13-BW26MACOM-100 gm Blue White Pntd Macomas Bottle</v>
      </c>
      <c r="N990" s="86">
        <f>SUMIFS('sys inv movment rpt'!$M:$M,'sys inv movment rpt'!$L:$L,$M990,'sys inv movment rpt'!$N:$N,N$1)</f>
        <v>0</v>
      </c>
      <c r="O990" s="86">
        <f>SUMIFS('sys inv movment rpt'!$M:$M,'sys inv movment rpt'!$L:$L,$M990,'sys inv movment rpt'!$N:$N,O$1)</f>
        <v>0</v>
      </c>
      <c r="P990" s="86">
        <f>SUMIFS('sys inv movment rpt'!$M:$M,'sys inv movment rpt'!$L:$L,$M990,'sys inv movment rpt'!$N:$N,P$1)</f>
        <v>0</v>
      </c>
      <c r="Q990" s="86">
        <f>SUMIFS('sys inv movment rpt'!$M:$M,'sys inv movment rpt'!$L:$L,$M990,'sys inv movment rpt'!$N:$N,Q$1)</f>
        <v>0</v>
      </c>
      <c r="R990" s="86">
        <f>SUMIFS('sys inv movment rpt'!$M:$M,'sys inv movment rpt'!$L:$L,$M990,'sys inv movment rpt'!$N:$N,R$1)</f>
        <v>0</v>
      </c>
      <c r="S990" s="86">
        <f>SUMIFS('sys inv movment rpt'!$M:$M,'sys inv movment rpt'!$L:$L,$M990,'sys inv movment rpt'!$N:$N,S$1)</f>
        <v>0</v>
      </c>
      <c r="T990" s="86">
        <f>SUMIFS('sys inv movment rpt'!$M:$M,'sys inv movment rpt'!$L:$L,$M990,'sys inv movment rpt'!$N:$N,T$1)</f>
        <v>0</v>
      </c>
      <c r="U990" s="86">
        <f>SUMIFS('sys inv movment rpt'!$M:$M,'sys inv movment rpt'!$L:$L,$M990,'sys inv movment rpt'!$N:$N,U$1)</f>
        <v>0</v>
      </c>
      <c r="V990" s="86">
        <f>SUMIFS('sys inv movment rpt'!$M:$M,'sys inv movment rpt'!$L:$L,$M990,'sys inv movment rpt'!$N:$N,V$1)</f>
        <v>0</v>
      </c>
      <c r="W990" s="86">
        <f>SUMIFS('sys inv movment rpt'!$M:$M,'sys inv movment rpt'!$L:$L,$M990,'sys inv movment rpt'!$N:$N,W$1)</f>
        <v>0</v>
      </c>
      <c r="X990" s="86">
        <f>SUMIFS('sys inv movment rpt'!$M:$M,'sys inv movment rpt'!$L:$L,$M990,'sys inv movment rpt'!$N:$N,X$1)</f>
        <v>0</v>
      </c>
      <c r="Y990" s="86">
        <f>SUMIFS('sys inv movment rpt'!$M:$M,'sys inv movment rpt'!$L:$L,$M990,'sys inv movment rpt'!$N:$N,Y$1)</f>
        <v>0</v>
      </c>
      <c r="Z990" s="86">
        <f>SUMIFS('sys inv movment rpt'!$M:$M,'sys inv movment rpt'!$L:$L,$M990,'sys inv movment rpt'!$N:$N,Z$1)</f>
        <v>0</v>
      </c>
      <c r="AA990" s="86">
        <f>SUMIFS('sys inv movment rpt'!$M:$M,'sys inv movment rpt'!$L:$L,$M990,'sys inv movment rpt'!$N:$N,AA$1)</f>
        <v>0</v>
      </c>
      <c r="AB990" s="86">
        <f>SUMIFS('sys inv movment rpt'!$M:$M,'sys inv movment rpt'!$L:$L,$M990,'sys inv movment rpt'!$N:$N,AB$1)</f>
        <v>0</v>
      </c>
      <c r="AC990" s="86">
        <f>SUMIFS('sys inv movment rpt'!$M:$M,'sys inv movment rpt'!$L:$L,$M990,'sys inv movment rpt'!$N:$N,AC$1)</f>
        <v>0</v>
      </c>
      <c r="AD990" s="86">
        <f>SUMIFS('sys inv movment rpt'!$M:$M,'sys inv movment rpt'!$L:$L,$M990,'sys inv movment rpt'!$N:$N,AD$1)</f>
        <v>0</v>
      </c>
      <c r="AE990" s="86">
        <f>SUMIFS('sys inv movment rpt'!$M:$M,'sys inv movment rpt'!$L:$L,$M990,'sys inv movment rpt'!$N:$N,AE$1)</f>
        <v>0</v>
      </c>
      <c r="AF990" s="86">
        <f>SUMIFS('sys inv movment rpt'!$M:$M,'sys inv movment rpt'!$L:$L,$M990,'sys inv movment rpt'!$N:$N,AF$1)</f>
        <v>0</v>
      </c>
      <c r="AG990" s="86">
        <f>SUMIFS('sys inv movment rpt'!$M:$M,'sys inv movment rpt'!$L:$L,$M990,'sys inv movment rpt'!$N:$N,AG$1)</f>
        <v>0</v>
      </c>
      <c r="AH990" s="86">
        <f>SUMIFS('sys inv movment rpt'!$M:$M,'sys inv movment rpt'!$L:$L,$M990,'sys inv movment rpt'!$N:$N,AH$1)</f>
        <v>0</v>
      </c>
      <c r="AI990" s="86">
        <f>SUMIFS('sys inv movment rpt'!$M:$M,'sys inv movment rpt'!$L:$L,$M990,'sys inv movment rpt'!$N:$N,AI$1)</f>
        <v>0</v>
      </c>
      <c r="AJ990" s="86">
        <f>SUMIFS('sys inv movment rpt'!$M:$M,'sys inv movment rpt'!$L:$L,$M990,'sys inv movment rpt'!$N:$N,AJ$1)</f>
        <v>0</v>
      </c>
      <c r="AK990" s="86">
        <f>SUMIFS('sys inv movment rpt'!$M:$M,'sys inv movment rpt'!$L:$L,$M990,'sys inv movment rpt'!$N:$N,AK$1)</f>
        <v>0</v>
      </c>
      <c r="AL990" s="86">
        <f>SUMIFS('sys inv movment rpt'!$M:$M,'sys inv movment rpt'!$L:$L,$M990,'sys inv movment rpt'!$N:$N,AL$1)</f>
        <v>0</v>
      </c>
      <c r="AM990" s="86">
        <f>SUMIFS('sys inv movment rpt'!$M:$M,'sys inv movment rpt'!$L:$L,$M990,'sys inv movment rpt'!$N:$N,AM$1)</f>
        <v>0</v>
      </c>
      <c r="AN990" s="86">
        <f>SUMIFS('sys inv movment rpt'!$M:$M,'sys inv movment rpt'!$L:$L,$M990,'sys inv movment rpt'!$N:$N,AN$1)</f>
        <v>0</v>
      </c>
      <c r="AO990" s="86">
        <f>SUMIFS('sys inv movment rpt'!$M:$M,'sys inv movment rpt'!$L:$L,$M990,'sys inv movment rpt'!$N:$N,AO$1)</f>
        <v>0</v>
      </c>
      <c r="AP990" s="86">
        <f>SUMIFS('sys inv movment rpt'!$M:$M,'sys inv movment rpt'!$L:$L,$M990,'sys inv movment rpt'!$N:$N,AP$1)</f>
        <v>0</v>
      </c>
      <c r="AQ990" s="86">
        <f>SUMIFS('sys inv movment rpt'!$M:$M,'sys inv movment rpt'!$L:$L,$M990,'sys inv movment rpt'!$N:$N,AQ$1)</f>
        <v>0</v>
      </c>
      <c r="AR990" s="86">
        <f>SUMIFS('sys inv movment rpt'!$M:$M,'sys inv movment rpt'!$L:$L,$M990,'sys inv movment rpt'!$N:$N,AR$1)</f>
        <v>0</v>
      </c>
      <c r="AS990" s="86">
        <f>SUMIFS('sys inv movment rpt'!$M:$M,'sys inv movment rpt'!$L:$L,$M990,'sys inv movment rpt'!$N:$N,AS$1)</f>
        <v>0</v>
      </c>
      <c r="AT990" s="86">
        <f>SUMIFS('sys inv movment rpt'!$M:$M,'sys inv movment rpt'!$L:$L,$M990,'sys inv movment rpt'!$N:$N,AT$1)</f>
        <v>0</v>
      </c>
      <c r="AU990" s="86">
        <f>SUMIFS('sys inv movment rpt'!$M:$M,'sys inv movment rpt'!$L:$L,$M990,'sys inv movment rpt'!$N:$N,AU$1)</f>
        <v>0</v>
      </c>
      <c r="AV990" s="86">
        <f>SUMIFS('sys inv movment rpt'!$M:$M,'sys inv movment rpt'!$L:$L,$M990,'sys inv movment rpt'!$N:$N,AV$1)</f>
        <v>0</v>
      </c>
      <c r="AW990" s="87" t="str">
        <f>IFERROR(VLOOKUP(A990,'sys-backorder details'!E:U,17,0),"-")</f>
        <v>-</v>
      </c>
      <c r="AX990" s="87" t="str">
        <f>IF(K990&gt;1,VLOOKUP(A990,'settings-routing'!A:I,9,0),"")</f>
        <v/>
      </c>
    </row>
    <row r="991" ht="12.75" hidden="1" customHeight="1">
      <c r="A991" s="50" t="s">
        <v>2094</v>
      </c>
      <c r="B991" s="50" t="s">
        <v>2081</v>
      </c>
      <c r="C991" s="50">
        <f t="shared" si="2"/>
        <v>0</v>
      </c>
      <c r="D991" s="80">
        <f>SUMIF('Stocks 101-111'!$J:$J,'item dashboard'!A991,'Stocks 101-111'!K:K)</f>
        <v>0</v>
      </c>
      <c r="E991" s="80">
        <f>SUMIF('Stocks 101-111'!$J:$J,'item dashboard'!A991,'Stocks 101-111'!$L:$L)</f>
        <v>0</v>
      </c>
      <c r="F991" s="81">
        <f t="shared" si="3"/>
        <v>0</v>
      </c>
      <c r="G991" s="82">
        <f t="shared" si="4"/>
        <v>0</v>
      </c>
      <c r="H991" s="50">
        <f>SUMIFS('sys-backorder details'!$M:$M,'sys-backorder details'!$E:$E,'item dashboard'!A991,'sys-backorder details'!$V:$V,"")</f>
        <v>0</v>
      </c>
      <c r="I991" s="83">
        <f>SUMIF('settings-routing'!$I:$I,'item dashboard'!A991,'settings-routing'!$O:$O)</f>
        <v>0</v>
      </c>
      <c r="J991" s="50">
        <f>SUMIFS('sys-backorder details'!$M:$M,'sys-backorder details'!$E:$E,'item dashboard'!A991,'sys-backorder details'!$V:$V,"Call off")</f>
        <v>0</v>
      </c>
      <c r="K991" s="84">
        <f t="shared" si="5"/>
        <v>0</v>
      </c>
      <c r="L991" s="84">
        <f>SUMIF('Production Plan'!$E:$E,'item dashboard'!A991,'Production Plan'!$N:$N)</f>
        <v>0</v>
      </c>
      <c r="M991" s="85" t="str">
        <f t="shared" si="6"/>
        <v>B-N14-W28-100 gm White Bottle</v>
      </c>
      <c r="N991" s="86">
        <f>SUMIFS('sys inv movment rpt'!$M:$M,'sys inv movment rpt'!$L:$L,$M991,'sys inv movment rpt'!$N:$N,N$1)</f>
        <v>0</v>
      </c>
      <c r="O991" s="86">
        <f>SUMIFS('sys inv movment rpt'!$M:$M,'sys inv movment rpt'!$L:$L,$M991,'sys inv movment rpt'!$N:$N,O$1)</f>
        <v>0</v>
      </c>
      <c r="P991" s="86">
        <f>SUMIFS('sys inv movment rpt'!$M:$M,'sys inv movment rpt'!$L:$L,$M991,'sys inv movment rpt'!$N:$N,P$1)</f>
        <v>0</v>
      </c>
      <c r="Q991" s="86">
        <f>SUMIFS('sys inv movment rpt'!$M:$M,'sys inv movment rpt'!$L:$L,$M991,'sys inv movment rpt'!$N:$N,Q$1)</f>
        <v>0</v>
      </c>
      <c r="R991" s="86">
        <f>SUMIFS('sys inv movment rpt'!$M:$M,'sys inv movment rpt'!$L:$L,$M991,'sys inv movment rpt'!$N:$N,R$1)</f>
        <v>0</v>
      </c>
      <c r="S991" s="86">
        <f>SUMIFS('sys inv movment rpt'!$M:$M,'sys inv movment rpt'!$L:$L,$M991,'sys inv movment rpt'!$N:$N,S$1)</f>
        <v>0</v>
      </c>
      <c r="T991" s="86">
        <f>SUMIFS('sys inv movment rpt'!$M:$M,'sys inv movment rpt'!$L:$L,$M991,'sys inv movment rpt'!$N:$N,T$1)</f>
        <v>0</v>
      </c>
      <c r="U991" s="86">
        <f>SUMIFS('sys inv movment rpt'!$M:$M,'sys inv movment rpt'!$L:$L,$M991,'sys inv movment rpt'!$N:$N,U$1)</f>
        <v>0</v>
      </c>
      <c r="V991" s="86">
        <f>SUMIFS('sys inv movment rpt'!$M:$M,'sys inv movment rpt'!$L:$L,$M991,'sys inv movment rpt'!$N:$N,V$1)</f>
        <v>0</v>
      </c>
      <c r="W991" s="86">
        <f>SUMIFS('sys inv movment rpt'!$M:$M,'sys inv movment rpt'!$L:$L,$M991,'sys inv movment rpt'!$N:$N,W$1)</f>
        <v>0</v>
      </c>
      <c r="X991" s="86">
        <f>SUMIFS('sys inv movment rpt'!$M:$M,'sys inv movment rpt'!$L:$L,$M991,'sys inv movment rpt'!$N:$N,X$1)</f>
        <v>0</v>
      </c>
      <c r="Y991" s="86">
        <f>SUMIFS('sys inv movment rpt'!$M:$M,'sys inv movment rpt'!$L:$L,$M991,'sys inv movment rpt'!$N:$N,Y$1)</f>
        <v>0</v>
      </c>
      <c r="Z991" s="86">
        <f>SUMIFS('sys inv movment rpt'!$M:$M,'sys inv movment rpt'!$L:$L,$M991,'sys inv movment rpt'!$N:$N,Z$1)</f>
        <v>0</v>
      </c>
      <c r="AA991" s="86">
        <f>SUMIFS('sys inv movment rpt'!$M:$M,'sys inv movment rpt'!$L:$L,$M991,'sys inv movment rpt'!$N:$N,AA$1)</f>
        <v>0</v>
      </c>
      <c r="AB991" s="86">
        <f>SUMIFS('sys inv movment rpt'!$M:$M,'sys inv movment rpt'!$L:$L,$M991,'sys inv movment rpt'!$N:$N,AB$1)</f>
        <v>0</v>
      </c>
      <c r="AC991" s="86">
        <f>SUMIFS('sys inv movment rpt'!$M:$M,'sys inv movment rpt'!$L:$L,$M991,'sys inv movment rpt'!$N:$N,AC$1)</f>
        <v>0</v>
      </c>
      <c r="AD991" s="86">
        <f>SUMIFS('sys inv movment rpt'!$M:$M,'sys inv movment rpt'!$L:$L,$M991,'sys inv movment rpt'!$N:$N,AD$1)</f>
        <v>0</v>
      </c>
      <c r="AE991" s="86">
        <f>SUMIFS('sys inv movment rpt'!$M:$M,'sys inv movment rpt'!$L:$L,$M991,'sys inv movment rpt'!$N:$N,AE$1)</f>
        <v>0</v>
      </c>
      <c r="AF991" s="86">
        <f>SUMIFS('sys inv movment rpt'!$M:$M,'sys inv movment rpt'!$L:$L,$M991,'sys inv movment rpt'!$N:$N,AF$1)</f>
        <v>0</v>
      </c>
      <c r="AG991" s="86">
        <f>SUMIFS('sys inv movment rpt'!$M:$M,'sys inv movment rpt'!$L:$L,$M991,'sys inv movment rpt'!$N:$N,AG$1)</f>
        <v>0</v>
      </c>
      <c r="AH991" s="86">
        <f>SUMIFS('sys inv movment rpt'!$M:$M,'sys inv movment rpt'!$L:$L,$M991,'sys inv movment rpt'!$N:$N,AH$1)</f>
        <v>0</v>
      </c>
      <c r="AI991" s="86">
        <f>SUMIFS('sys inv movment rpt'!$M:$M,'sys inv movment rpt'!$L:$L,$M991,'sys inv movment rpt'!$N:$N,AI$1)</f>
        <v>0</v>
      </c>
      <c r="AJ991" s="86">
        <f>SUMIFS('sys inv movment rpt'!$M:$M,'sys inv movment rpt'!$L:$L,$M991,'sys inv movment rpt'!$N:$N,AJ$1)</f>
        <v>0</v>
      </c>
      <c r="AK991" s="86">
        <f>SUMIFS('sys inv movment rpt'!$M:$M,'sys inv movment rpt'!$L:$L,$M991,'sys inv movment rpt'!$N:$N,AK$1)</f>
        <v>0</v>
      </c>
      <c r="AL991" s="86">
        <f>SUMIFS('sys inv movment rpt'!$M:$M,'sys inv movment rpt'!$L:$L,$M991,'sys inv movment rpt'!$N:$N,AL$1)</f>
        <v>0</v>
      </c>
      <c r="AM991" s="86">
        <f>SUMIFS('sys inv movment rpt'!$M:$M,'sys inv movment rpt'!$L:$L,$M991,'sys inv movment rpt'!$N:$N,AM$1)</f>
        <v>0</v>
      </c>
      <c r="AN991" s="86">
        <f>SUMIFS('sys inv movment rpt'!$M:$M,'sys inv movment rpt'!$L:$L,$M991,'sys inv movment rpt'!$N:$N,AN$1)</f>
        <v>0</v>
      </c>
      <c r="AO991" s="86">
        <f>SUMIFS('sys inv movment rpt'!$M:$M,'sys inv movment rpt'!$L:$L,$M991,'sys inv movment rpt'!$N:$N,AO$1)</f>
        <v>0</v>
      </c>
      <c r="AP991" s="86">
        <f>SUMIFS('sys inv movment rpt'!$M:$M,'sys inv movment rpt'!$L:$L,$M991,'sys inv movment rpt'!$N:$N,AP$1)</f>
        <v>0</v>
      </c>
      <c r="AQ991" s="86">
        <f>SUMIFS('sys inv movment rpt'!$M:$M,'sys inv movment rpt'!$L:$L,$M991,'sys inv movment rpt'!$N:$N,AQ$1)</f>
        <v>0</v>
      </c>
      <c r="AR991" s="86">
        <f>SUMIFS('sys inv movment rpt'!$M:$M,'sys inv movment rpt'!$L:$L,$M991,'sys inv movment rpt'!$N:$N,AR$1)</f>
        <v>0</v>
      </c>
      <c r="AS991" s="86">
        <f>SUMIFS('sys inv movment rpt'!$M:$M,'sys inv movment rpt'!$L:$L,$M991,'sys inv movment rpt'!$N:$N,AS$1)</f>
        <v>0</v>
      </c>
      <c r="AT991" s="86">
        <f>SUMIFS('sys inv movment rpt'!$M:$M,'sys inv movment rpt'!$L:$L,$M991,'sys inv movment rpt'!$N:$N,AT$1)</f>
        <v>0</v>
      </c>
      <c r="AU991" s="86">
        <f>SUMIFS('sys inv movment rpt'!$M:$M,'sys inv movment rpt'!$L:$L,$M991,'sys inv movment rpt'!$N:$N,AU$1)</f>
        <v>0</v>
      </c>
      <c r="AV991" s="86">
        <f>SUMIFS('sys inv movment rpt'!$M:$M,'sys inv movment rpt'!$L:$L,$M991,'sys inv movment rpt'!$N:$N,AV$1)</f>
        <v>0</v>
      </c>
      <c r="AW991" s="87" t="str">
        <f>IFERROR(VLOOKUP(A991,'sys-backorder details'!E:U,17,0),"-")</f>
        <v>-</v>
      </c>
      <c r="AX991" s="87" t="str">
        <f>IF(K991&gt;1,VLOOKUP(A991,'settings-routing'!A:I,9,0),"")</f>
        <v/>
      </c>
    </row>
    <row r="992" ht="12.75" hidden="1" customHeight="1">
      <c r="A992" s="50" t="s">
        <v>2095</v>
      </c>
      <c r="B992" s="50" t="s">
        <v>2096</v>
      </c>
      <c r="C992" s="50">
        <f t="shared" si="2"/>
        <v>0</v>
      </c>
      <c r="D992" s="80">
        <f>SUMIF('Stocks 101-111'!$J:$J,'item dashboard'!A992,'Stocks 101-111'!K:K)</f>
        <v>0</v>
      </c>
      <c r="E992" s="80">
        <f>SUMIF('Stocks 101-111'!$J:$J,'item dashboard'!A992,'Stocks 101-111'!$L:$L)</f>
        <v>0</v>
      </c>
      <c r="F992" s="81">
        <f t="shared" si="3"/>
        <v>0</v>
      </c>
      <c r="G992" s="82">
        <f t="shared" si="4"/>
        <v>0</v>
      </c>
      <c r="H992" s="50">
        <f>SUMIFS('sys-backorder details'!$M:$M,'sys-backorder details'!$E:$E,'item dashboard'!A992,'sys-backorder details'!$V:$V,"")</f>
        <v>0</v>
      </c>
      <c r="I992" s="83">
        <f>SUMIF('settings-routing'!$I:$I,'item dashboard'!A992,'settings-routing'!$O:$O)</f>
        <v>0</v>
      </c>
      <c r="J992" s="50">
        <f>SUMIFS('sys-backorder details'!$M:$M,'sys-backorder details'!$E:$E,'item dashboard'!A992,'sys-backorder details'!$V:$V,"Call off")</f>
        <v>0</v>
      </c>
      <c r="K992" s="84">
        <f t="shared" si="5"/>
        <v>0</v>
      </c>
      <c r="L992" s="84">
        <f>SUMIF('Production Plan'!$E:$E,'item dashboard'!A992,'Production Plan'!$N:$N)</f>
        <v>0</v>
      </c>
      <c r="M992" s="85" t="str">
        <f t="shared" si="6"/>
        <v>B-N14-W28ALY-100 gm White Pntd Alyezeco Powder Bottle</v>
      </c>
      <c r="N992" s="86">
        <f>SUMIFS('sys inv movment rpt'!$M:$M,'sys inv movment rpt'!$L:$L,$M992,'sys inv movment rpt'!$N:$N,N$1)</f>
        <v>0</v>
      </c>
      <c r="O992" s="86">
        <f>SUMIFS('sys inv movment rpt'!$M:$M,'sys inv movment rpt'!$L:$L,$M992,'sys inv movment rpt'!$N:$N,O$1)</f>
        <v>0</v>
      </c>
      <c r="P992" s="86">
        <f>SUMIFS('sys inv movment rpt'!$M:$M,'sys inv movment rpt'!$L:$L,$M992,'sys inv movment rpt'!$N:$N,P$1)</f>
        <v>0</v>
      </c>
      <c r="Q992" s="86">
        <f>SUMIFS('sys inv movment rpt'!$M:$M,'sys inv movment rpt'!$L:$L,$M992,'sys inv movment rpt'!$N:$N,Q$1)</f>
        <v>0</v>
      </c>
      <c r="R992" s="86">
        <f>SUMIFS('sys inv movment rpt'!$M:$M,'sys inv movment rpt'!$L:$L,$M992,'sys inv movment rpt'!$N:$N,R$1)</f>
        <v>0</v>
      </c>
      <c r="S992" s="86">
        <f>SUMIFS('sys inv movment rpt'!$M:$M,'sys inv movment rpt'!$L:$L,$M992,'sys inv movment rpt'!$N:$N,S$1)</f>
        <v>0</v>
      </c>
      <c r="T992" s="86">
        <f>SUMIFS('sys inv movment rpt'!$M:$M,'sys inv movment rpt'!$L:$L,$M992,'sys inv movment rpt'!$N:$N,T$1)</f>
        <v>0</v>
      </c>
      <c r="U992" s="86">
        <f>SUMIFS('sys inv movment rpt'!$M:$M,'sys inv movment rpt'!$L:$L,$M992,'sys inv movment rpt'!$N:$N,U$1)</f>
        <v>0</v>
      </c>
      <c r="V992" s="86">
        <f>SUMIFS('sys inv movment rpt'!$M:$M,'sys inv movment rpt'!$L:$L,$M992,'sys inv movment rpt'!$N:$N,V$1)</f>
        <v>0</v>
      </c>
      <c r="W992" s="86">
        <f>SUMIFS('sys inv movment rpt'!$M:$M,'sys inv movment rpt'!$L:$L,$M992,'sys inv movment rpt'!$N:$N,W$1)</f>
        <v>0</v>
      </c>
      <c r="X992" s="86">
        <f>SUMIFS('sys inv movment rpt'!$M:$M,'sys inv movment rpt'!$L:$L,$M992,'sys inv movment rpt'!$N:$N,X$1)</f>
        <v>0</v>
      </c>
      <c r="Y992" s="86">
        <f>SUMIFS('sys inv movment rpt'!$M:$M,'sys inv movment rpt'!$L:$L,$M992,'sys inv movment rpt'!$N:$N,Y$1)</f>
        <v>0</v>
      </c>
      <c r="Z992" s="86">
        <f>SUMIFS('sys inv movment rpt'!$M:$M,'sys inv movment rpt'!$L:$L,$M992,'sys inv movment rpt'!$N:$N,Z$1)</f>
        <v>0</v>
      </c>
      <c r="AA992" s="86">
        <f>SUMIFS('sys inv movment rpt'!$M:$M,'sys inv movment rpt'!$L:$L,$M992,'sys inv movment rpt'!$N:$N,AA$1)</f>
        <v>0</v>
      </c>
      <c r="AB992" s="86">
        <f>SUMIFS('sys inv movment rpt'!$M:$M,'sys inv movment rpt'!$L:$L,$M992,'sys inv movment rpt'!$N:$N,AB$1)</f>
        <v>0</v>
      </c>
      <c r="AC992" s="86">
        <f>SUMIFS('sys inv movment rpt'!$M:$M,'sys inv movment rpt'!$L:$L,$M992,'sys inv movment rpt'!$N:$N,AC$1)</f>
        <v>0</v>
      </c>
      <c r="AD992" s="86">
        <f>SUMIFS('sys inv movment rpt'!$M:$M,'sys inv movment rpt'!$L:$L,$M992,'sys inv movment rpt'!$N:$N,AD$1)</f>
        <v>0</v>
      </c>
      <c r="AE992" s="86">
        <f>SUMIFS('sys inv movment rpt'!$M:$M,'sys inv movment rpt'!$L:$L,$M992,'sys inv movment rpt'!$N:$N,AE$1)</f>
        <v>0</v>
      </c>
      <c r="AF992" s="86">
        <f>SUMIFS('sys inv movment rpt'!$M:$M,'sys inv movment rpt'!$L:$L,$M992,'sys inv movment rpt'!$N:$N,AF$1)</f>
        <v>0</v>
      </c>
      <c r="AG992" s="86">
        <f>SUMIFS('sys inv movment rpt'!$M:$M,'sys inv movment rpt'!$L:$L,$M992,'sys inv movment rpt'!$N:$N,AG$1)</f>
        <v>0</v>
      </c>
      <c r="AH992" s="86">
        <f>SUMIFS('sys inv movment rpt'!$M:$M,'sys inv movment rpt'!$L:$L,$M992,'sys inv movment rpt'!$N:$N,AH$1)</f>
        <v>0</v>
      </c>
      <c r="AI992" s="86">
        <f>SUMIFS('sys inv movment rpt'!$M:$M,'sys inv movment rpt'!$L:$L,$M992,'sys inv movment rpt'!$N:$N,AI$1)</f>
        <v>0</v>
      </c>
      <c r="AJ992" s="86">
        <f>SUMIFS('sys inv movment rpt'!$M:$M,'sys inv movment rpt'!$L:$L,$M992,'sys inv movment rpt'!$N:$N,AJ$1)</f>
        <v>0</v>
      </c>
      <c r="AK992" s="86">
        <f>SUMIFS('sys inv movment rpt'!$M:$M,'sys inv movment rpt'!$L:$L,$M992,'sys inv movment rpt'!$N:$N,AK$1)</f>
        <v>0</v>
      </c>
      <c r="AL992" s="86">
        <f>SUMIFS('sys inv movment rpt'!$M:$M,'sys inv movment rpt'!$L:$L,$M992,'sys inv movment rpt'!$N:$N,AL$1)</f>
        <v>0</v>
      </c>
      <c r="AM992" s="86">
        <f>SUMIFS('sys inv movment rpt'!$M:$M,'sys inv movment rpt'!$L:$L,$M992,'sys inv movment rpt'!$N:$N,AM$1)</f>
        <v>0</v>
      </c>
      <c r="AN992" s="86">
        <f>SUMIFS('sys inv movment rpt'!$M:$M,'sys inv movment rpt'!$L:$L,$M992,'sys inv movment rpt'!$N:$N,AN$1)</f>
        <v>0</v>
      </c>
      <c r="AO992" s="86">
        <f>SUMIFS('sys inv movment rpt'!$M:$M,'sys inv movment rpt'!$L:$L,$M992,'sys inv movment rpt'!$N:$N,AO$1)</f>
        <v>0</v>
      </c>
      <c r="AP992" s="86">
        <f>SUMIFS('sys inv movment rpt'!$M:$M,'sys inv movment rpt'!$L:$L,$M992,'sys inv movment rpt'!$N:$N,AP$1)</f>
        <v>0</v>
      </c>
      <c r="AQ992" s="86">
        <f>SUMIFS('sys inv movment rpt'!$M:$M,'sys inv movment rpt'!$L:$L,$M992,'sys inv movment rpt'!$N:$N,AQ$1)</f>
        <v>0</v>
      </c>
      <c r="AR992" s="86">
        <f>SUMIFS('sys inv movment rpt'!$M:$M,'sys inv movment rpt'!$L:$L,$M992,'sys inv movment rpt'!$N:$N,AR$1)</f>
        <v>0</v>
      </c>
      <c r="AS992" s="86">
        <f>SUMIFS('sys inv movment rpt'!$M:$M,'sys inv movment rpt'!$L:$L,$M992,'sys inv movment rpt'!$N:$N,AS$1)</f>
        <v>0</v>
      </c>
      <c r="AT992" s="86">
        <f>SUMIFS('sys inv movment rpt'!$M:$M,'sys inv movment rpt'!$L:$L,$M992,'sys inv movment rpt'!$N:$N,AT$1)</f>
        <v>0</v>
      </c>
      <c r="AU992" s="86">
        <f>SUMIFS('sys inv movment rpt'!$M:$M,'sys inv movment rpt'!$L:$L,$M992,'sys inv movment rpt'!$N:$N,AU$1)</f>
        <v>0</v>
      </c>
      <c r="AV992" s="86">
        <f>SUMIFS('sys inv movment rpt'!$M:$M,'sys inv movment rpt'!$L:$L,$M992,'sys inv movment rpt'!$N:$N,AV$1)</f>
        <v>0</v>
      </c>
      <c r="AW992" s="87" t="str">
        <f>IFERROR(VLOOKUP(A992,'sys-backorder details'!E:U,17,0),"-")</f>
        <v>-</v>
      </c>
      <c r="AX992" s="87" t="str">
        <f>IF(K992&gt;1,VLOOKUP(A992,'settings-routing'!A:I,9,0),"")</f>
        <v/>
      </c>
    </row>
    <row r="993" ht="12.75" hidden="1" customHeight="1">
      <c r="A993" s="50" t="s">
        <v>2097</v>
      </c>
      <c r="B993" s="50" t="s">
        <v>2098</v>
      </c>
      <c r="C993" s="50">
        <f t="shared" si="2"/>
        <v>0</v>
      </c>
      <c r="D993" s="80">
        <f>SUMIF('Stocks 101-111'!$J:$J,'item dashboard'!A993,'Stocks 101-111'!K:K)</f>
        <v>0</v>
      </c>
      <c r="E993" s="80">
        <f>SUMIF('Stocks 101-111'!$J:$J,'item dashboard'!A993,'Stocks 101-111'!$L:$L)</f>
        <v>0</v>
      </c>
      <c r="F993" s="81">
        <f t="shared" si="3"/>
        <v>0</v>
      </c>
      <c r="G993" s="82">
        <f t="shared" si="4"/>
        <v>0</v>
      </c>
      <c r="H993" s="50">
        <f>SUMIFS('sys-backorder details'!$M:$M,'sys-backorder details'!$E:$E,'item dashboard'!A993,'sys-backorder details'!$V:$V,"")</f>
        <v>0</v>
      </c>
      <c r="I993" s="83">
        <f>SUMIF('settings-routing'!$I:$I,'item dashboard'!A993,'settings-routing'!$O:$O)</f>
        <v>0</v>
      </c>
      <c r="J993" s="50">
        <f>SUMIFS('sys-backorder details'!$M:$M,'sys-backorder details'!$E:$E,'item dashboard'!A993,'sys-backorder details'!$V:$V,"Call off")</f>
        <v>0</v>
      </c>
      <c r="K993" s="84">
        <f t="shared" si="5"/>
        <v>0</v>
      </c>
      <c r="L993" s="84">
        <f>SUMIF('Production Plan'!$E:$E,'item dashboard'!A993,'Production Plan'!$N:$N)</f>
        <v>0</v>
      </c>
      <c r="M993" s="85" t="str">
        <f t="shared" si="6"/>
        <v>B-N14-W28ANGEL-100 gm Powder Jar Pntd Angelica</v>
      </c>
      <c r="N993" s="86">
        <f>SUMIFS('sys inv movment rpt'!$M:$M,'sys inv movment rpt'!$L:$L,$M993,'sys inv movment rpt'!$N:$N,N$1)</f>
        <v>0</v>
      </c>
      <c r="O993" s="86">
        <f>SUMIFS('sys inv movment rpt'!$M:$M,'sys inv movment rpt'!$L:$L,$M993,'sys inv movment rpt'!$N:$N,O$1)</f>
        <v>0</v>
      </c>
      <c r="P993" s="86">
        <f>SUMIFS('sys inv movment rpt'!$M:$M,'sys inv movment rpt'!$L:$L,$M993,'sys inv movment rpt'!$N:$N,P$1)</f>
        <v>0</v>
      </c>
      <c r="Q993" s="86">
        <f>SUMIFS('sys inv movment rpt'!$M:$M,'sys inv movment rpt'!$L:$L,$M993,'sys inv movment rpt'!$N:$N,Q$1)</f>
        <v>0</v>
      </c>
      <c r="R993" s="86">
        <f>SUMIFS('sys inv movment rpt'!$M:$M,'sys inv movment rpt'!$L:$L,$M993,'sys inv movment rpt'!$N:$N,R$1)</f>
        <v>0</v>
      </c>
      <c r="S993" s="86">
        <f>SUMIFS('sys inv movment rpt'!$M:$M,'sys inv movment rpt'!$L:$L,$M993,'sys inv movment rpt'!$N:$N,S$1)</f>
        <v>0</v>
      </c>
      <c r="T993" s="86">
        <f>SUMIFS('sys inv movment rpt'!$M:$M,'sys inv movment rpt'!$L:$L,$M993,'sys inv movment rpt'!$N:$N,T$1)</f>
        <v>0</v>
      </c>
      <c r="U993" s="86">
        <f>SUMIFS('sys inv movment rpt'!$M:$M,'sys inv movment rpt'!$L:$L,$M993,'sys inv movment rpt'!$N:$N,U$1)</f>
        <v>0</v>
      </c>
      <c r="V993" s="86">
        <f>SUMIFS('sys inv movment rpt'!$M:$M,'sys inv movment rpt'!$L:$L,$M993,'sys inv movment rpt'!$N:$N,V$1)</f>
        <v>0</v>
      </c>
      <c r="W993" s="86">
        <f>SUMIFS('sys inv movment rpt'!$M:$M,'sys inv movment rpt'!$L:$L,$M993,'sys inv movment rpt'!$N:$N,W$1)</f>
        <v>0</v>
      </c>
      <c r="X993" s="86">
        <f>SUMIFS('sys inv movment rpt'!$M:$M,'sys inv movment rpt'!$L:$L,$M993,'sys inv movment rpt'!$N:$N,X$1)</f>
        <v>0</v>
      </c>
      <c r="Y993" s="86">
        <f>SUMIFS('sys inv movment rpt'!$M:$M,'sys inv movment rpt'!$L:$L,$M993,'sys inv movment rpt'!$N:$N,Y$1)</f>
        <v>0</v>
      </c>
      <c r="Z993" s="86">
        <f>SUMIFS('sys inv movment rpt'!$M:$M,'sys inv movment rpt'!$L:$L,$M993,'sys inv movment rpt'!$N:$N,Z$1)</f>
        <v>0</v>
      </c>
      <c r="AA993" s="86">
        <f>SUMIFS('sys inv movment rpt'!$M:$M,'sys inv movment rpt'!$L:$L,$M993,'sys inv movment rpt'!$N:$N,AA$1)</f>
        <v>0</v>
      </c>
      <c r="AB993" s="86">
        <f>SUMIFS('sys inv movment rpt'!$M:$M,'sys inv movment rpt'!$L:$L,$M993,'sys inv movment rpt'!$N:$N,AB$1)</f>
        <v>0</v>
      </c>
      <c r="AC993" s="86">
        <f>SUMIFS('sys inv movment rpt'!$M:$M,'sys inv movment rpt'!$L:$L,$M993,'sys inv movment rpt'!$N:$N,AC$1)</f>
        <v>0</v>
      </c>
      <c r="AD993" s="86">
        <f>SUMIFS('sys inv movment rpt'!$M:$M,'sys inv movment rpt'!$L:$L,$M993,'sys inv movment rpt'!$N:$N,AD$1)</f>
        <v>0</v>
      </c>
      <c r="AE993" s="86">
        <f>SUMIFS('sys inv movment rpt'!$M:$M,'sys inv movment rpt'!$L:$L,$M993,'sys inv movment rpt'!$N:$N,AE$1)</f>
        <v>0</v>
      </c>
      <c r="AF993" s="86">
        <f>SUMIFS('sys inv movment rpt'!$M:$M,'sys inv movment rpt'!$L:$L,$M993,'sys inv movment rpt'!$N:$N,AF$1)</f>
        <v>0</v>
      </c>
      <c r="AG993" s="86">
        <f>SUMIFS('sys inv movment rpt'!$M:$M,'sys inv movment rpt'!$L:$L,$M993,'sys inv movment rpt'!$N:$N,AG$1)</f>
        <v>0</v>
      </c>
      <c r="AH993" s="86">
        <f>SUMIFS('sys inv movment rpt'!$M:$M,'sys inv movment rpt'!$L:$L,$M993,'sys inv movment rpt'!$N:$N,AH$1)</f>
        <v>0</v>
      </c>
      <c r="AI993" s="86">
        <f>SUMIFS('sys inv movment rpt'!$M:$M,'sys inv movment rpt'!$L:$L,$M993,'sys inv movment rpt'!$N:$N,AI$1)</f>
        <v>0</v>
      </c>
      <c r="AJ993" s="86">
        <f>SUMIFS('sys inv movment rpt'!$M:$M,'sys inv movment rpt'!$L:$L,$M993,'sys inv movment rpt'!$N:$N,AJ$1)</f>
        <v>0</v>
      </c>
      <c r="AK993" s="86">
        <f>SUMIFS('sys inv movment rpt'!$M:$M,'sys inv movment rpt'!$L:$L,$M993,'sys inv movment rpt'!$N:$N,AK$1)</f>
        <v>0</v>
      </c>
      <c r="AL993" s="86">
        <f>SUMIFS('sys inv movment rpt'!$M:$M,'sys inv movment rpt'!$L:$L,$M993,'sys inv movment rpt'!$N:$N,AL$1)</f>
        <v>0</v>
      </c>
      <c r="AM993" s="86">
        <f>SUMIFS('sys inv movment rpt'!$M:$M,'sys inv movment rpt'!$L:$L,$M993,'sys inv movment rpt'!$N:$N,AM$1)</f>
        <v>0</v>
      </c>
      <c r="AN993" s="86">
        <f>SUMIFS('sys inv movment rpt'!$M:$M,'sys inv movment rpt'!$L:$L,$M993,'sys inv movment rpt'!$N:$N,AN$1)</f>
        <v>0</v>
      </c>
      <c r="AO993" s="86">
        <f>SUMIFS('sys inv movment rpt'!$M:$M,'sys inv movment rpt'!$L:$L,$M993,'sys inv movment rpt'!$N:$N,AO$1)</f>
        <v>0</v>
      </c>
      <c r="AP993" s="86">
        <f>SUMIFS('sys inv movment rpt'!$M:$M,'sys inv movment rpt'!$L:$L,$M993,'sys inv movment rpt'!$N:$N,AP$1)</f>
        <v>0</v>
      </c>
      <c r="AQ993" s="86">
        <f>SUMIFS('sys inv movment rpt'!$M:$M,'sys inv movment rpt'!$L:$L,$M993,'sys inv movment rpt'!$N:$N,AQ$1)</f>
        <v>0</v>
      </c>
      <c r="AR993" s="86">
        <f>SUMIFS('sys inv movment rpt'!$M:$M,'sys inv movment rpt'!$L:$L,$M993,'sys inv movment rpt'!$N:$N,AR$1)</f>
        <v>0</v>
      </c>
      <c r="AS993" s="86">
        <f>SUMIFS('sys inv movment rpt'!$M:$M,'sys inv movment rpt'!$L:$L,$M993,'sys inv movment rpt'!$N:$N,AS$1)</f>
        <v>0</v>
      </c>
      <c r="AT993" s="86">
        <f>SUMIFS('sys inv movment rpt'!$M:$M,'sys inv movment rpt'!$L:$L,$M993,'sys inv movment rpt'!$N:$N,AT$1)</f>
        <v>0</v>
      </c>
      <c r="AU993" s="86">
        <f>SUMIFS('sys inv movment rpt'!$M:$M,'sys inv movment rpt'!$L:$L,$M993,'sys inv movment rpt'!$N:$N,AU$1)</f>
        <v>0</v>
      </c>
      <c r="AV993" s="86">
        <f>SUMIFS('sys inv movment rpt'!$M:$M,'sys inv movment rpt'!$L:$L,$M993,'sys inv movment rpt'!$N:$N,AV$1)</f>
        <v>0</v>
      </c>
      <c r="AW993" s="87" t="str">
        <f>IFERROR(VLOOKUP(A993,'sys-backorder details'!E:U,17,0),"-")</f>
        <v>-</v>
      </c>
      <c r="AX993" s="87" t="str">
        <f>IF(K993&gt;1,VLOOKUP(A993,'settings-routing'!A:I,9,0),"")</f>
        <v/>
      </c>
    </row>
    <row r="994" ht="12.75" hidden="1" customHeight="1">
      <c r="A994" s="50" t="s">
        <v>2099</v>
      </c>
      <c r="B994" s="50" t="s">
        <v>2100</v>
      </c>
      <c r="C994" s="50">
        <f t="shared" si="2"/>
        <v>0</v>
      </c>
      <c r="D994" s="80">
        <f>SUMIF('Stocks 101-111'!$J:$J,'item dashboard'!A994,'Stocks 101-111'!K:K)</f>
        <v>0</v>
      </c>
      <c r="E994" s="80">
        <f>SUMIF('Stocks 101-111'!$J:$J,'item dashboard'!A994,'Stocks 101-111'!$L:$L)</f>
        <v>0</v>
      </c>
      <c r="F994" s="81">
        <f t="shared" si="3"/>
        <v>0</v>
      </c>
      <c r="G994" s="82">
        <f t="shared" si="4"/>
        <v>0</v>
      </c>
      <c r="H994" s="50">
        <f>SUMIFS('sys-backorder details'!$M:$M,'sys-backorder details'!$E:$E,'item dashboard'!A994,'sys-backorder details'!$V:$V,"")</f>
        <v>0</v>
      </c>
      <c r="I994" s="83">
        <f>SUMIF('settings-routing'!$I:$I,'item dashboard'!A994,'settings-routing'!$O:$O)</f>
        <v>0</v>
      </c>
      <c r="J994" s="50">
        <f>SUMIFS('sys-backorder details'!$M:$M,'sys-backorder details'!$E:$E,'item dashboard'!A994,'sys-backorder details'!$V:$V,"Call off")</f>
        <v>0</v>
      </c>
      <c r="K994" s="84">
        <f t="shared" si="5"/>
        <v>0</v>
      </c>
      <c r="L994" s="84">
        <f>SUMIF('Production Plan'!$E:$E,'item dashboard'!A994,'Production Plan'!$N:$N)</f>
        <v>0</v>
      </c>
      <c r="M994" s="85" t="str">
        <f t="shared" si="6"/>
        <v>B-N14-W28MAIKAR-100 gm Baby Powder White Pntd Maikar Bottle</v>
      </c>
      <c r="N994" s="86">
        <f>SUMIFS('sys inv movment rpt'!$M:$M,'sys inv movment rpt'!$L:$L,$M994,'sys inv movment rpt'!$N:$N,N$1)</f>
        <v>0</v>
      </c>
      <c r="O994" s="86">
        <f>SUMIFS('sys inv movment rpt'!$M:$M,'sys inv movment rpt'!$L:$L,$M994,'sys inv movment rpt'!$N:$N,O$1)</f>
        <v>0</v>
      </c>
      <c r="P994" s="86">
        <f>SUMIFS('sys inv movment rpt'!$M:$M,'sys inv movment rpt'!$L:$L,$M994,'sys inv movment rpt'!$N:$N,P$1)</f>
        <v>0</v>
      </c>
      <c r="Q994" s="86">
        <f>SUMIFS('sys inv movment rpt'!$M:$M,'sys inv movment rpt'!$L:$L,$M994,'sys inv movment rpt'!$N:$N,Q$1)</f>
        <v>0</v>
      </c>
      <c r="R994" s="86">
        <f>SUMIFS('sys inv movment rpt'!$M:$M,'sys inv movment rpt'!$L:$L,$M994,'sys inv movment rpt'!$N:$N,R$1)</f>
        <v>0</v>
      </c>
      <c r="S994" s="86">
        <f>SUMIFS('sys inv movment rpt'!$M:$M,'sys inv movment rpt'!$L:$L,$M994,'sys inv movment rpt'!$N:$N,S$1)</f>
        <v>0</v>
      </c>
      <c r="T994" s="86">
        <f>SUMIFS('sys inv movment rpt'!$M:$M,'sys inv movment rpt'!$L:$L,$M994,'sys inv movment rpt'!$N:$N,T$1)</f>
        <v>0</v>
      </c>
      <c r="U994" s="86">
        <f>SUMIFS('sys inv movment rpt'!$M:$M,'sys inv movment rpt'!$L:$L,$M994,'sys inv movment rpt'!$N:$N,U$1)</f>
        <v>0</v>
      </c>
      <c r="V994" s="86">
        <f>SUMIFS('sys inv movment rpt'!$M:$M,'sys inv movment rpt'!$L:$L,$M994,'sys inv movment rpt'!$N:$N,V$1)</f>
        <v>0</v>
      </c>
      <c r="W994" s="86">
        <f>SUMIFS('sys inv movment rpt'!$M:$M,'sys inv movment rpt'!$L:$L,$M994,'sys inv movment rpt'!$N:$N,W$1)</f>
        <v>0</v>
      </c>
      <c r="X994" s="86">
        <f>SUMIFS('sys inv movment rpt'!$M:$M,'sys inv movment rpt'!$L:$L,$M994,'sys inv movment rpt'!$N:$N,X$1)</f>
        <v>0</v>
      </c>
      <c r="Y994" s="86">
        <f>SUMIFS('sys inv movment rpt'!$M:$M,'sys inv movment rpt'!$L:$L,$M994,'sys inv movment rpt'!$N:$N,Y$1)</f>
        <v>0</v>
      </c>
      <c r="Z994" s="86">
        <f>SUMIFS('sys inv movment rpt'!$M:$M,'sys inv movment rpt'!$L:$L,$M994,'sys inv movment rpt'!$N:$N,Z$1)</f>
        <v>0</v>
      </c>
      <c r="AA994" s="86">
        <f>SUMIFS('sys inv movment rpt'!$M:$M,'sys inv movment rpt'!$L:$L,$M994,'sys inv movment rpt'!$N:$N,AA$1)</f>
        <v>0</v>
      </c>
      <c r="AB994" s="86">
        <f>SUMIFS('sys inv movment rpt'!$M:$M,'sys inv movment rpt'!$L:$L,$M994,'sys inv movment rpt'!$N:$N,AB$1)</f>
        <v>0</v>
      </c>
      <c r="AC994" s="86">
        <f>SUMIFS('sys inv movment rpt'!$M:$M,'sys inv movment rpt'!$L:$L,$M994,'sys inv movment rpt'!$N:$N,AC$1)</f>
        <v>0</v>
      </c>
      <c r="AD994" s="86">
        <f>SUMIFS('sys inv movment rpt'!$M:$M,'sys inv movment rpt'!$L:$L,$M994,'sys inv movment rpt'!$N:$N,AD$1)</f>
        <v>0</v>
      </c>
      <c r="AE994" s="86">
        <f>SUMIFS('sys inv movment rpt'!$M:$M,'sys inv movment rpt'!$L:$L,$M994,'sys inv movment rpt'!$N:$N,AE$1)</f>
        <v>0</v>
      </c>
      <c r="AF994" s="86">
        <f>SUMIFS('sys inv movment rpt'!$M:$M,'sys inv movment rpt'!$L:$L,$M994,'sys inv movment rpt'!$N:$N,AF$1)</f>
        <v>0</v>
      </c>
      <c r="AG994" s="86">
        <f>SUMIFS('sys inv movment rpt'!$M:$M,'sys inv movment rpt'!$L:$L,$M994,'sys inv movment rpt'!$N:$N,AG$1)</f>
        <v>0</v>
      </c>
      <c r="AH994" s="86">
        <f>SUMIFS('sys inv movment rpt'!$M:$M,'sys inv movment rpt'!$L:$L,$M994,'sys inv movment rpt'!$N:$N,AH$1)</f>
        <v>0</v>
      </c>
      <c r="AI994" s="86">
        <f>SUMIFS('sys inv movment rpt'!$M:$M,'sys inv movment rpt'!$L:$L,$M994,'sys inv movment rpt'!$N:$N,AI$1)</f>
        <v>0</v>
      </c>
      <c r="AJ994" s="86">
        <f>SUMIFS('sys inv movment rpt'!$M:$M,'sys inv movment rpt'!$L:$L,$M994,'sys inv movment rpt'!$N:$N,AJ$1)</f>
        <v>0</v>
      </c>
      <c r="AK994" s="86">
        <f>SUMIFS('sys inv movment rpt'!$M:$M,'sys inv movment rpt'!$L:$L,$M994,'sys inv movment rpt'!$N:$N,AK$1)</f>
        <v>0</v>
      </c>
      <c r="AL994" s="86">
        <f>SUMIFS('sys inv movment rpt'!$M:$M,'sys inv movment rpt'!$L:$L,$M994,'sys inv movment rpt'!$N:$N,AL$1)</f>
        <v>0</v>
      </c>
      <c r="AM994" s="86">
        <f>SUMIFS('sys inv movment rpt'!$M:$M,'sys inv movment rpt'!$L:$L,$M994,'sys inv movment rpt'!$N:$N,AM$1)</f>
        <v>0</v>
      </c>
      <c r="AN994" s="86">
        <f>SUMIFS('sys inv movment rpt'!$M:$M,'sys inv movment rpt'!$L:$L,$M994,'sys inv movment rpt'!$N:$N,AN$1)</f>
        <v>0</v>
      </c>
      <c r="AO994" s="86">
        <f>SUMIFS('sys inv movment rpt'!$M:$M,'sys inv movment rpt'!$L:$L,$M994,'sys inv movment rpt'!$N:$N,AO$1)</f>
        <v>0</v>
      </c>
      <c r="AP994" s="86">
        <f>SUMIFS('sys inv movment rpt'!$M:$M,'sys inv movment rpt'!$L:$L,$M994,'sys inv movment rpt'!$N:$N,AP$1)</f>
        <v>0</v>
      </c>
      <c r="AQ994" s="86">
        <f>SUMIFS('sys inv movment rpt'!$M:$M,'sys inv movment rpt'!$L:$L,$M994,'sys inv movment rpt'!$N:$N,AQ$1)</f>
        <v>0</v>
      </c>
      <c r="AR994" s="86">
        <f>SUMIFS('sys inv movment rpt'!$M:$M,'sys inv movment rpt'!$L:$L,$M994,'sys inv movment rpt'!$N:$N,AR$1)</f>
        <v>0</v>
      </c>
      <c r="AS994" s="86">
        <f>SUMIFS('sys inv movment rpt'!$M:$M,'sys inv movment rpt'!$L:$L,$M994,'sys inv movment rpt'!$N:$N,AS$1)</f>
        <v>0</v>
      </c>
      <c r="AT994" s="86">
        <f>SUMIFS('sys inv movment rpt'!$M:$M,'sys inv movment rpt'!$L:$L,$M994,'sys inv movment rpt'!$N:$N,AT$1)</f>
        <v>0</v>
      </c>
      <c r="AU994" s="86">
        <f>SUMIFS('sys inv movment rpt'!$M:$M,'sys inv movment rpt'!$L:$L,$M994,'sys inv movment rpt'!$N:$N,AU$1)</f>
        <v>0</v>
      </c>
      <c r="AV994" s="86">
        <f>SUMIFS('sys inv movment rpt'!$M:$M,'sys inv movment rpt'!$L:$L,$M994,'sys inv movment rpt'!$N:$N,AV$1)</f>
        <v>0</v>
      </c>
      <c r="AW994" s="87" t="str">
        <f>IFERROR(VLOOKUP(A994,'sys-backorder details'!E:U,17,0),"-")</f>
        <v>-</v>
      </c>
      <c r="AX994" s="87" t="str">
        <f>IF(K994&gt;1,VLOOKUP(A994,'settings-routing'!A:I,9,0),"")</f>
        <v/>
      </c>
    </row>
    <row r="995" ht="12.75" hidden="1" customHeight="1">
      <c r="A995" s="50" t="s">
        <v>2101</v>
      </c>
      <c r="B995" s="50" t="s">
        <v>2102</v>
      </c>
      <c r="C995" s="50">
        <f t="shared" si="2"/>
        <v>0</v>
      </c>
      <c r="D995" s="80">
        <f>SUMIF('Stocks 101-111'!$J:$J,'item dashboard'!A995,'Stocks 101-111'!K:K)</f>
        <v>0</v>
      </c>
      <c r="E995" s="80">
        <f>SUMIF('Stocks 101-111'!$J:$J,'item dashboard'!A995,'Stocks 101-111'!$L:$L)</f>
        <v>0</v>
      </c>
      <c r="F995" s="81">
        <f t="shared" si="3"/>
        <v>0</v>
      </c>
      <c r="G995" s="82">
        <f t="shared" si="4"/>
        <v>0</v>
      </c>
      <c r="H995" s="50">
        <f>SUMIFS('sys-backorder details'!$M:$M,'sys-backorder details'!$E:$E,'item dashboard'!A995,'sys-backorder details'!$V:$V,"")</f>
        <v>0</v>
      </c>
      <c r="I995" s="83">
        <f>SUMIF('settings-routing'!$I:$I,'item dashboard'!A995,'settings-routing'!$O:$O)</f>
        <v>0</v>
      </c>
      <c r="J995" s="50">
        <f>SUMIFS('sys-backorder details'!$M:$M,'sys-backorder details'!$E:$E,'item dashboard'!A995,'sys-backorder details'!$V:$V,"Call off")</f>
        <v>0</v>
      </c>
      <c r="K995" s="84">
        <f t="shared" si="5"/>
        <v>0</v>
      </c>
      <c r="L995" s="84">
        <f>SUMIF('Production Plan'!$E:$E,'item dashboard'!A995,'Production Plan'!$N:$N)</f>
        <v>0</v>
      </c>
      <c r="M995" s="85" t="str">
        <f t="shared" si="6"/>
        <v>B-N15-BW18-100 gm Bellasons B/W Pntd Powder Bottle</v>
      </c>
      <c r="N995" s="86">
        <f>SUMIFS('sys inv movment rpt'!$M:$M,'sys inv movment rpt'!$L:$L,$M995,'sys inv movment rpt'!$N:$N,N$1)</f>
        <v>0</v>
      </c>
      <c r="O995" s="86">
        <f>SUMIFS('sys inv movment rpt'!$M:$M,'sys inv movment rpt'!$L:$L,$M995,'sys inv movment rpt'!$N:$N,O$1)</f>
        <v>0</v>
      </c>
      <c r="P995" s="86">
        <f>SUMIFS('sys inv movment rpt'!$M:$M,'sys inv movment rpt'!$L:$L,$M995,'sys inv movment rpt'!$N:$N,P$1)</f>
        <v>0</v>
      </c>
      <c r="Q995" s="86">
        <f>SUMIFS('sys inv movment rpt'!$M:$M,'sys inv movment rpt'!$L:$L,$M995,'sys inv movment rpt'!$N:$N,Q$1)</f>
        <v>0</v>
      </c>
      <c r="R995" s="86">
        <f>SUMIFS('sys inv movment rpt'!$M:$M,'sys inv movment rpt'!$L:$L,$M995,'sys inv movment rpt'!$N:$N,R$1)</f>
        <v>0</v>
      </c>
      <c r="S995" s="86">
        <f>SUMIFS('sys inv movment rpt'!$M:$M,'sys inv movment rpt'!$L:$L,$M995,'sys inv movment rpt'!$N:$N,S$1)</f>
        <v>0</v>
      </c>
      <c r="T995" s="86">
        <f>SUMIFS('sys inv movment rpt'!$M:$M,'sys inv movment rpt'!$L:$L,$M995,'sys inv movment rpt'!$N:$N,T$1)</f>
        <v>0</v>
      </c>
      <c r="U995" s="86">
        <f>SUMIFS('sys inv movment rpt'!$M:$M,'sys inv movment rpt'!$L:$L,$M995,'sys inv movment rpt'!$N:$N,U$1)</f>
        <v>0</v>
      </c>
      <c r="V995" s="86">
        <f>SUMIFS('sys inv movment rpt'!$M:$M,'sys inv movment rpt'!$L:$L,$M995,'sys inv movment rpt'!$N:$N,V$1)</f>
        <v>0</v>
      </c>
      <c r="W995" s="86">
        <f>SUMIFS('sys inv movment rpt'!$M:$M,'sys inv movment rpt'!$L:$L,$M995,'sys inv movment rpt'!$N:$N,W$1)</f>
        <v>0</v>
      </c>
      <c r="X995" s="86">
        <f>SUMIFS('sys inv movment rpt'!$M:$M,'sys inv movment rpt'!$L:$L,$M995,'sys inv movment rpt'!$N:$N,X$1)</f>
        <v>0</v>
      </c>
      <c r="Y995" s="86">
        <f>SUMIFS('sys inv movment rpt'!$M:$M,'sys inv movment rpt'!$L:$L,$M995,'sys inv movment rpt'!$N:$N,Y$1)</f>
        <v>0</v>
      </c>
      <c r="Z995" s="86">
        <f>SUMIFS('sys inv movment rpt'!$M:$M,'sys inv movment rpt'!$L:$L,$M995,'sys inv movment rpt'!$N:$N,Z$1)</f>
        <v>0</v>
      </c>
      <c r="AA995" s="86">
        <f>SUMIFS('sys inv movment rpt'!$M:$M,'sys inv movment rpt'!$L:$L,$M995,'sys inv movment rpt'!$N:$N,AA$1)</f>
        <v>0</v>
      </c>
      <c r="AB995" s="86">
        <f>SUMIFS('sys inv movment rpt'!$M:$M,'sys inv movment rpt'!$L:$L,$M995,'sys inv movment rpt'!$N:$N,AB$1)</f>
        <v>0</v>
      </c>
      <c r="AC995" s="86">
        <f>SUMIFS('sys inv movment rpt'!$M:$M,'sys inv movment rpt'!$L:$L,$M995,'sys inv movment rpt'!$N:$N,AC$1)</f>
        <v>0</v>
      </c>
      <c r="AD995" s="86">
        <f>SUMIFS('sys inv movment rpt'!$M:$M,'sys inv movment rpt'!$L:$L,$M995,'sys inv movment rpt'!$N:$N,AD$1)</f>
        <v>0</v>
      </c>
      <c r="AE995" s="86">
        <f>SUMIFS('sys inv movment rpt'!$M:$M,'sys inv movment rpt'!$L:$L,$M995,'sys inv movment rpt'!$N:$N,AE$1)</f>
        <v>0</v>
      </c>
      <c r="AF995" s="86">
        <f>SUMIFS('sys inv movment rpt'!$M:$M,'sys inv movment rpt'!$L:$L,$M995,'sys inv movment rpt'!$N:$N,AF$1)</f>
        <v>0</v>
      </c>
      <c r="AG995" s="86">
        <f>SUMIFS('sys inv movment rpt'!$M:$M,'sys inv movment rpt'!$L:$L,$M995,'sys inv movment rpt'!$N:$N,AG$1)</f>
        <v>0</v>
      </c>
      <c r="AH995" s="86">
        <f>SUMIFS('sys inv movment rpt'!$M:$M,'sys inv movment rpt'!$L:$L,$M995,'sys inv movment rpt'!$N:$N,AH$1)</f>
        <v>0</v>
      </c>
      <c r="AI995" s="86">
        <f>SUMIFS('sys inv movment rpt'!$M:$M,'sys inv movment rpt'!$L:$L,$M995,'sys inv movment rpt'!$N:$N,AI$1)</f>
        <v>0</v>
      </c>
      <c r="AJ995" s="86">
        <f>SUMIFS('sys inv movment rpt'!$M:$M,'sys inv movment rpt'!$L:$L,$M995,'sys inv movment rpt'!$N:$N,AJ$1)</f>
        <v>0</v>
      </c>
      <c r="AK995" s="86">
        <f>SUMIFS('sys inv movment rpt'!$M:$M,'sys inv movment rpt'!$L:$L,$M995,'sys inv movment rpt'!$N:$N,AK$1)</f>
        <v>0</v>
      </c>
      <c r="AL995" s="86">
        <f>SUMIFS('sys inv movment rpt'!$M:$M,'sys inv movment rpt'!$L:$L,$M995,'sys inv movment rpt'!$N:$N,AL$1)</f>
        <v>0</v>
      </c>
      <c r="AM995" s="86">
        <f>SUMIFS('sys inv movment rpt'!$M:$M,'sys inv movment rpt'!$L:$L,$M995,'sys inv movment rpt'!$N:$N,AM$1)</f>
        <v>0</v>
      </c>
      <c r="AN995" s="86">
        <f>SUMIFS('sys inv movment rpt'!$M:$M,'sys inv movment rpt'!$L:$L,$M995,'sys inv movment rpt'!$N:$N,AN$1)</f>
        <v>0</v>
      </c>
      <c r="AO995" s="86">
        <f>SUMIFS('sys inv movment rpt'!$M:$M,'sys inv movment rpt'!$L:$L,$M995,'sys inv movment rpt'!$N:$N,AO$1)</f>
        <v>0</v>
      </c>
      <c r="AP995" s="86">
        <f>SUMIFS('sys inv movment rpt'!$M:$M,'sys inv movment rpt'!$L:$L,$M995,'sys inv movment rpt'!$N:$N,AP$1)</f>
        <v>0</v>
      </c>
      <c r="AQ995" s="86">
        <f>SUMIFS('sys inv movment rpt'!$M:$M,'sys inv movment rpt'!$L:$L,$M995,'sys inv movment rpt'!$N:$N,AQ$1)</f>
        <v>0</v>
      </c>
      <c r="AR995" s="86">
        <f>SUMIFS('sys inv movment rpt'!$M:$M,'sys inv movment rpt'!$L:$L,$M995,'sys inv movment rpt'!$N:$N,AR$1)</f>
        <v>0</v>
      </c>
      <c r="AS995" s="86">
        <f>SUMIFS('sys inv movment rpt'!$M:$M,'sys inv movment rpt'!$L:$L,$M995,'sys inv movment rpt'!$N:$N,AS$1)</f>
        <v>0</v>
      </c>
      <c r="AT995" s="86">
        <f>SUMIFS('sys inv movment rpt'!$M:$M,'sys inv movment rpt'!$L:$L,$M995,'sys inv movment rpt'!$N:$N,AT$1)</f>
        <v>0</v>
      </c>
      <c r="AU995" s="86">
        <f>SUMIFS('sys inv movment rpt'!$M:$M,'sys inv movment rpt'!$L:$L,$M995,'sys inv movment rpt'!$N:$N,AU$1)</f>
        <v>0</v>
      </c>
      <c r="AV995" s="86">
        <f>SUMIFS('sys inv movment rpt'!$M:$M,'sys inv movment rpt'!$L:$L,$M995,'sys inv movment rpt'!$N:$N,AV$1)</f>
        <v>0</v>
      </c>
      <c r="AW995" s="87" t="str">
        <f>IFERROR(VLOOKUP(A995,'sys-backorder details'!E:U,17,0),"-")</f>
        <v>-</v>
      </c>
      <c r="AX995" s="87" t="str">
        <f>IF(K995&gt;1,VLOOKUP(A995,'settings-routing'!A:I,9,0),"")</f>
        <v/>
      </c>
    </row>
    <row r="996" ht="12.75" hidden="1" customHeight="1">
      <c r="A996" s="50" t="s">
        <v>2103</v>
      </c>
      <c r="B996" s="50" t="s">
        <v>2104</v>
      </c>
      <c r="C996" s="50">
        <f t="shared" si="2"/>
        <v>0</v>
      </c>
      <c r="D996" s="80">
        <f>SUMIF('Stocks 101-111'!$J:$J,'item dashboard'!A996,'Stocks 101-111'!K:K)</f>
        <v>0</v>
      </c>
      <c r="E996" s="80">
        <f>SUMIF('Stocks 101-111'!$J:$J,'item dashboard'!A996,'Stocks 101-111'!$L:$L)</f>
        <v>0</v>
      </c>
      <c r="F996" s="81">
        <f t="shared" si="3"/>
        <v>0</v>
      </c>
      <c r="G996" s="82">
        <f t="shared" si="4"/>
        <v>0</v>
      </c>
      <c r="H996" s="50">
        <f>SUMIFS('sys-backorder details'!$M:$M,'sys-backorder details'!$E:$E,'item dashboard'!A996,'sys-backorder details'!$V:$V,"")</f>
        <v>0</v>
      </c>
      <c r="I996" s="83">
        <f>SUMIF('settings-routing'!$I:$I,'item dashboard'!A996,'settings-routing'!$O:$O)</f>
        <v>0</v>
      </c>
      <c r="J996" s="50">
        <f>SUMIFS('sys-backorder details'!$M:$M,'sys-backorder details'!$E:$E,'item dashboard'!A996,'sys-backorder details'!$V:$V,"Call off")</f>
        <v>0</v>
      </c>
      <c r="K996" s="84">
        <f t="shared" si="5"/>
        <v>0</v>
      </c>
      <c r="L996" s="84">
        <f>SUMIF('Production Plan'!$E:$E,'item dashboard'!A996,'Production Plan'!$N:$N)</f>
        <v>0</v>
      </c>
      <c r="M996" s="85" t="str">
        <f t="shared" si="6"/>
        <v>B-N15-BW18PR-100 gm Bellasons Blue White Printed Powder</v>
      </c>
      <c r="N996" s="86">
        <f>SUMIFS('sys inv movment rpt'!$M:$M,'sys inv movment rpt'!$L:$L,$M996,'sys inv movment rpt'!$N:$N,N$1)</f>
        <v>0</v>
      </c>
      <c r="O996" s="86">
        <f>SUMIFS('sys inv movment rpt'!$M:$M,'sys inv movment rpt'!$L:$L,$M996,'sys inv movment rpt'!$N:$N,O$1)</f>
        <v>0</v>
      </c>
      <c r="P996" s="86">
        <f>SUMIFS('sys inv movment rpt'!$M:$M,'sys inv movment rpt'!$L:$L,$M996,'sys inv movment rpt'!$N:$N,P$1)</f>
        <v>0</v>
      </c>
      <c r="Q996" s="86">
        <f>SUMIFS('sys inv movment rpt'!$M:$M,'sys inv movment rpt'!$L:$L,$M996,'sys inv movment rpt'!$N:$N,Q$1)</f>
        <v>0</v>
      </c>
      <c r="R996" s="86">
        <f>SUMIFS('sys inv movment rpt'!$M:$M,'sys inv movment rpt'!$L:$L,$M996,'sys inv movment rpt'!$N:$N,R$1)</f>
        <v>0</v>
      </c>
      <c r="S996" s="86">
        <f>SUMIFS('sys inv movment rpt'!$M:$M,'sys inv movment rpt'!$L:$L,$M996,'sys inv movment rpt'!$N:$N,S$1)</f>
        <v>0</v>
      </c>
      <c r="T996" s="86">
        <f>SUMIFS('sys inv movment rpt'!$M:$M,'sys inv movment rpt'!$L:$L,$M996,'sys inv movment rpt'!$N:$N,T$1)</f>
        <v>0</v>
      </c>
      <c r="U996" s="86">
        <f>SUMIFS('sys inv movment rpt'!$M:$M,'sys inv movment rpt'!$L:$L,$M996,'sys inv movment rpt'!$N:$N,U$1)</f>
        <v>0</v>
      </c>
      <c r="V996" s="86">
        <f>SUMIFS('sys inv movment rpt'!$M:$M,'sys inv movment rpt'!$L:$L,$M996,'sys inv movment rpt'!$N:$N,V$1)</f>
        <v>0</v>
      </c>
      <c r="W996" s="86">
        <f>SUMIFS('sys inv movment rpt'!$M:$M,'sys inv movment rpt'!$L:$L,$M996,'sys inv movment rpt'!$N:$N,W$1)</f>
        <v>0</v>
      </c>
      <c r="X996" s="86">
        <f>SUMIFS('sys inv movment rpt'!$M:$M,'sys inv movment rpt'!$L:$L,$M996,'sys inv movment rpt'!$N:$N,X$1)</f>
        <v>0</v>
      </c>
      <c r="Y996" s="86">
        <f>SUMIFS('sys inv movment rpt'!$M:$M,'sys inv movment rpt'!$L:$L,$M996,'sys inv movment rpt'!$N:$N,Y$1)</f>
        <v>0</v>
      </c>
      <c r="Z996" s="86">
        <f>SUMIFS('sys inv movment rpt'!$M:$M,'sys inv movment rpt'!$L:$L,$M996,'sys inv movment rpt'!$N:$N,Z$1)</f>
        <v>0</v>
      </c>
      <c r="AA996" s="86">
        <f>SUMIFS('sys inv movment rpt'!$M:$M,'sys inv movment rpt'!$L:$L,$M996,'sys inv movment rpt'!$N:$N,AA$1)</f>
        <v>0</v>
      </c>
      <c r="AB996" s="86">
        <f>SUMIFS('sys inv movment rpt'!$M:$M,'sys inv movment rpt'!$L:$L,$M996,'sys inv movment rpt'!$N:$N,AB$1)</f>
        <v>0</v>
      </c>
      <c r="AC996" s="86">
        <f>SUMIFS('sys inv movment rpt'!$M:$M,'sys inv movment rpt'!$L:$L,$M996,'sys inv movment rpt'!$N:$N,AC$1)</f>
        <v>0</v>
      </c>
      <c r="AD996" s="86">
        <f>SUMIFS('sys inv movment rpt'!$M:$M,'sys inv movment rpt'!$L:$L,$M996,'sys inv movment rpt'!$N:$N,AD$1)</f>
        <v>0</v>
      </c>
      <c r="AE996" s="86">
        <f>SUMIFS('sys inv movment rpt'!$M:$M,'sys inv movment rpt'!$L:$L,$M996,'sys inv movment rpt'!$N:$N,AE$1)</f>
        <v>0</v>
      </c>
      <c r="AF996" s="86">
        <f>SUMIFS('sys inv movment rpt'!$M:$M,'sys inv movment rpt'!$L:$L,$M996,'sys inv movment rpt'!$N:$N,AF$1)</f>
        <v>0</v>
      </c>
      <c r="AG996" s="86">
        <f>SUMIFS('sys inv movment rpt'!$M:$M,'sys inv movment rpt'!$L:$L,$M996,'sys inv movment rpt'!$N:$N,AG$1)</f>
        <v>0</v>
      </c>
      <c r="AH996" s="86">
        <f>SUMIFS('sys inv movment rpt'!$M:$M,'sys inv movment rpt'!$L:$L,$M996,'sys inv movment rpt'!$N:$N,AH$1)</f>
        <v>0</v>
      </c>
      <c r="AI996" s="86">
        <f>SUMIFS('sys inv movment rpt'!$M:$M,'sys inv movment rpt'!$L:$L,$M996,'sys inv movment rpt'!$N:$N,AI$1)</f>
        <v>0</v>
      </c>
      <c r="AJ996" s="86">
        <f>SUMIFS('sys inv movment rpt'!$M:$M,'sys inv movment rpt'!$L:$L,$M996,'sys inv movment rpt'!$N:$N,AJ$1)</f>
        <v>0</v>
      </c>
      <c r="AK996" s="86">
        <f>SUMIFS('sys inv movment rpt'!$M:$M,'sys inv movment rpt'!$L:$L,$M996,'sys inv movment rpt'!$N:$N,AK$1)</f>
        <v>0</v>
      </c>
      <c r="AL996" s="86">
        <f>SUMIFS('sys inv movment rpt'!$M:$M,'sys inv movment rpt'!$L:$L,$M996,'sys inv movment rpt'!$N:$N,AL$1)</f>
        <v>0</v>
      </c>
      <c r="AM996" s="86">
        <f>SUMIFS('sys inv movment rpt'!$M:$M,'sys inv movment rpt'!$L:$L,$M996,'sys inv movment rpt'!$N:$N,AM$1)</f>
        <v>0</v>
      </c>
      <c r="AN996" s="86">
        <f>SUMIFS('sys inv movment rpt'!$M:$M,'sys inv movment rpt'!$L:$L,$M996,'sys inv movment rpt'!$N:$N,AN$1)</f>
        <v>0</v>
      </c>
      <c r="AO996" s="86">
        <f>SUMIFS('sys inv movment rpt'!$M:$M,'sys inv movment rpt'!$L:$L,$M996,'sys inv movment rpt'!$N:$N,AO$1)</f>
        <v>0</v>
      </c>
      <c r="AP996" s="86">
        <f>SUMIFS('sys inv movment rpt'!$M:$M,'sys inv movment rpt'!$L:$L,$M996,'sys inv movment rpt'!$N:$N,AP$1)</f>
        <v>0</v>
      </c>
      <c r="AQ996" s="86">
        <f>SUMIFS('sys inv movment rpt'!$M:$M,'sys inv movment rpt'!$L:$L,$M996,'sys inv movment rpt'!$N:$N,AQ$1)</f>
        <v>0</v>
      </c>
      <c r="AR996" s="86">
        <f>SUMIFS('sys inv movment rpt'!$M:$M,'sys inv movment rpt'!$L:$L,$M996,'sys inv movment rpt'!$N:$N,AR$1)</f>
        <v>0</v>
      </c>
      <c r="AS996" s="86">
        <f>SUMIFS('sys inv movment rpt'!$M:$M,'sys inv movment rpt'!$L:$L,$M996,'sys inv movment rpt'!$N:$N,AS$1)</f>
        <v>0</v>
      </c>
      <c r="AT996" s="86">
        <f>SUMIFS('sys inv movment rpt'!$M:$M,'sys inv movment rpt'!$L:$L,$M996,'sys inv movment rpt'!$N:$N,AT$1)</f>
        <v>0</v>
      </c>
      <c r="AU996" s="86">
        <f>SUMIFS('sys inv movment rpt'!$M:$M,'sys inv movment rpt'!$L:$L,$M996,'sys inv movment rpt'!$N:$N,AU$1)</f>
        <v>0</v>
      </c>
      <c r="AV996" s="86">
        <f>SUMIFS('sys inv movment rpt'!$M:$M,'sys inv movment rpt'!$L:$L,$M996,'sys inv movment rpt'!$N:$N,AV$1)</f>
        <v>0</v>
      </c>
      <c r="AW996" s="87" t="str">
        <f>IFERROR(VLOOKUP(A996,'sys-backorder details'!E:U,17,0),"-")</f>
        <v>-</v>
      </c>
      <c r="AX996" s="87" t="str">
        <f>IF(K996&gt;1,VLOOKUP(A996,'settings-routing'!A:I,9,0),"")</f>
        <v/>
      </c>
    </row>
    <row r="997" ht="12.75" hidden="1" customHeight="1">
      <c r="A997" s="50" t="s">
        <v>2105</v>
      </c>
      <c r="B997" s="50" t="s">
        <v>2106</v>
      </c>
      <c r="C997" s="50">
        <f t="shared" si="2"/>
        <v>0</v>
      </c>
      <c r="D997" s="80">
        <f>SUMIF('Stocks 101-111'!$J:$J,'item dashboard'!A997,'Stocks 101-111'!K:K)</f>
        <v>0</v>
      </c>
      <c r="E997" s="80">
        <f>SUMIF('Stocks 101-111'!$J:$J,'item dashboard'!A997,'Stocks 101-111'!$L:$L)</f>
        <v>0</v>
      </c>
      <c r="F997" s="81">
        <f t="shared" si="3"/>
        <v>0</v>
      </c>
      <c r="G997" s="82">
        <f t="shared" si="4"/>
        <v>0</v>
      </c>
      <c r="H997" s="50">
        <f>SUMIFS('sys-backorder details'!$M:$M,'sys-backorder details'!$E:$E,'item dashboard'!A997,'sys-backorder details'!$V:$V,"")</f>
        <v>0</v>
      </c>
      <c r="I997" s="83">
        <f>SUMIF('settings-routing'!$I:$I,'item dashboard'!A997,'settings-routing'!$O:$O)</f>
        <v>0</v>
      </c>
      <c r="J997" s="50">
        <f>SUMIFS('sys-backorder details'!$M:$M,'sys-backorder details'!$E:$E,'item dashboard'!A997,'sys-backorder details'!$V:$V,"Call off")</f>
        <v>0</v>
      </c>
      <c r="K997" s="84">
        <f t="shared" si="5"/>
        <v>0</v>
      </c>
      <c r="L997" s="84">
        <f>SUMIF('Production Plan'!$E:$E,'item dashboard'!A997,'Production Plan'!$N:$N)</f>
        <v>0</v>
      </c>
      <c r="M997" s="85" t="str">
        <f t="shared" si="6"/>
        <v>B-N15-LBL28-100 gm Light Blue Powder Bottle</v>
      </c>
      <c r="N997" s="86">
        <f>SUMIFS('sys inv movment rpt'!$M:$M,'sys inv movment rpt'!$L:$L,$M997,'sys inv movment rpt'!$N:$N,N$1)</f>
        <v>0</v>
      </c>
      <c r="O997" s="86">
        <f>SUMIFS('sys inv movment rpt'!$M:$M,'sys inv movment rpt'!$L:$L,$M997,'sys inv movment rpt'!$N:$N,O$1)</f>
        <v>0</v>
      </c>
      <c r="P997" s="86">
        <f>SUMIFS('sys inv movment rpt'!$M:$M,'sys inv movment rpt'!$L:$L,$M997,'sys inv movment rpt'!$N:$N,P$1)</f>
        <v>0</v>
      </c>
      <c r="Q997" s="86">
        <f>SUMIFS('sys inv movment rpt'!$M:$M,'sys inv movment rpt'!$L:$L,$M997,'sys inv movment rpt'!$N:$N,Q$1)</f>
        <v>0</v>
      </c>
      <c r="R997" s="86">
        <f>SUMIFS('sys inv movment rpt'!$M:$M,'sys inv movment rpt'!$L:$L,$M997,'sys inv movment rpt'!$N:$N,R$1)</f>
        <v>0</v>
      </c>
      <c r="S997" s="86">
        <f>SUMIFS('sys inv movment rpt'!$M:$M,'sys inv movment rpt'!$L:$L,$M997,'sys inv movment rpt'!$N:$N,S$1)</f>
        <v>0</v>
      </c>
      <c r="T997" s="86">
        <f>SUMIFS('sys inv movment rpt'!$M:$M,'sys inv movment rpt'!$L:$L,$M997,'sys inv movment rpt'!$N:$N,T$1)</f>
        <v>0</v>
      </c>
      <c r="U997" s="86">
        <f>SUMIFS('sys inv movment rpt'!$M:$M,'sys inv movment rpt'!$L:$L,$M997,'sys inv movment rpt'!$N:$N,U$1)</f>
        <v>0</v>
      </c>
      <c r="V997" s="86">
        <f>SUMIFS('sys inv movment rpt'!$M:$M,'sys inv movment rpt'!$L:$L,$M997,'sys inv movment rpt'!$N:$N,V$1)</f>
        <v>0</v>
      </c>
      <c r="W997" s="86">
        <f>SUMIFS('sys inv movment rpt'!$M:$M,'sys inv movment rpt'!$L:$L,$M997,'sys inv movment rpt'!$N:$N,W$1)</f>
        <v>0</v>
      </c>
      <c r="X997" s="86">
        <f>SUMIFS('sys inv movment rpt'!$M:$M,'sys inv movment rpt'!$L:$L,$M997,'sys inv movment rpt'!$N:$N,X$1)</f>
        <v>0</v>
      </c>
      <c r="Y997" s="86">
        <f>SUMIFS('sys inv movment rpt'!$M:$M,'sys inv movment rpt'!$L:$L,$M997,'sys inv movment rpt'!$N:$N,Y$1)</f>
        <v>0</v>
      </c>
      <c r="Z997" s="86">
        <f>SUMIFS('sys inv movment rpt'!$M:$M,'sys inv movment rpt'!$L:$L,$M997,'sys inv movment rpt'!$N:$N,Z$1)</f>
        <v>0</v>
      </c>
      <c r="AA997" s="86">
        <f>SUMIFS('sys inv movment rpt'!$M:$M,'sys inv movment rpt'!$L:$L,$M997,'sys inv movment rpt'!$N:$N,AA$1)</f>
        <v>0</v>
      </c>
      <c r="AB997" s="86">
        <f>SUMIFS('sys inv movment rpt'!$M:$M,'sys inv movment rpt'!$L:$L,$M997,'sys inv movment rpt'!$N:$N,AB$1)</f>
        <v>0</v>
      </c>
      <c r="AC997" s="86">
        <f>SUMIFS('sys inv movment rpt'!$M:$M,'sys inv movment rpt'!$L:$L,$M997,'sys inv movment rpt'!$N:$N,AC$1)</f>
        <v>0</v>
      </c>
      <c r="AD997" s="86">
        <f>SUMIFS('sys inv movment rpt'!$M:$M,'sys inv movment rpt'!$L:$L,$M997,'sys inv movment rpt'!$N:$N,AD$1)</f>
        <v>0</v>
      </c>
      <c r="AE997" s="86">
        <f>SUMIFS('sys inv movment rpt'!$M:$M,'sys inv movment rpt'!$L:$L,$M997,'sys inv movment rpt'!$N:$N,AE$1)</f>
        <v>0</v>
      </c>
      <c r="AF997" s="86">
        <f>SUMIFS('sys inv movment rpt'!$M:$M,'sys inv movment rpt'!$L:$L,$M997,'sys inv movment rpt'!$N:$N,AF$1)</f>
        <v>0</v>
      </c>
      <c r="AG997" s="86">
        <f>SUMIFS('sys inv movment rpt'!$M:$M,'sys inv movment rpt'!$L:$L,$M997,'sys inv movment rpt'!$N:$N,AG$1)</f>
        <v>0</v>
      </c>
      <c r="AH997" s="86">
        <f>SUMIFS('sys inv movment rpt'!$M:$M,'sys inv movment rpt'!$L:$L,$M997,'sys inv movment rpt'!$N:$N,AH$1)</f>
        <v>0</v>
      </c>
      <c r="AI997" s="86">
        <f>SUMIFS('sys inv movment rpt'!$M:$M,'sys inv movment rpt'!$L:$L,$M997,'sys inv movment rpt'!$N:$N,AI$1)</f>
        <v>0</v>
      </c>
      <c r="AJ997" s="86">
        <f>SUMIFS('sys inv movment rpt'!$M:$M,'sys inv movment rpt'!$L:$L,$M997,'sys inv movment rpt'!$N:$N,AJ$1)</f>
        <v>0</v>
      </c>
      <c r="AK997" s="86">
        <f>SUMIFS('sys inv movment rpt'!$M:$M,'sys inv movment rpt'!$L:$L,$M997,'sys inv movment rpt'!$N:$N,AK$1)</f>
        <v>0</v>
      </c>
      <c r="AL997" s="86">
        <f>SUMIFS('sys inv movment rpt'!$M:$M,'sys inv movment rpt'!$L:$L,$M997,'sys inv movment rpt'!$N:$N,AL$1)</f>
        <v>0</v>
      </c>
      <c r="AM997" s="86">
        <f>SUMIFS('sys inv movment rpt'!$M:$M,'sys inv movment rpt'!$L:$L,$M997,'sys inv movment rpt'!$N:$N,AM$1)</f>
        <v>0</v>
      </c>
      <c r="AN997" s="86">
        <f>SUMIFS('sys inv movment rpt'!$M:$M,'sys inv movment rpt'!$L:$L,$M997,'sys inv movment rpt'!$N:$N,AN$1)</f>
        <v>0</v>
      </c>
      <c r="AO997" s="86">
        <f>SUMIFS('sys inv movment rpt'!$M:$M,'sys inv movment rpt'!$L:$L,$M997,'sys inv movment rpt'!$N:$N,AO$1)</f>
        <v>0</v>
      </c>
      <c r="AP997" s="86">
        <f>SUMIFS('sys inv movment rpt'!$M:$M,'sys inv movment rpt'!$L:$L,$M997,'sys inv movment rpt'!$N:$N,AP$1)</f>
        <v>0</v>
      </c>
      <c r="AQ997" s="86">
        <f>SUMIFS('sys inv movment rpt'!$M:$M,'sys inv movment rpt'!$L:$L,$M997,'sys inv movment rpt'!$N:$N,AQ$1)</f>
        <v>0</v>
      </c>
      <c r="AR997" s="86">
        <f>SUMIFS('sys inv movment rpt'!$M:$M,'sys inv movment rpt'!$L:$L,$M997,'sys inv movment rpt'!$N:$N,AR$1)</f>
        <v>0</v>
      </c>
      <c r="AS997" s="86">
        <f>SUMIFS('sys inv movment rpt'!$M:$M,'sys inv movment rpt'!$L:$L,$M997,'sys inv movment rpt'!$N:$N,AS$1)</f>
        <v>0</v>
      </c>
      <c r="AT997" s="86">
        <f>SUMIFS('sys inv movment rpt'!$M:$M,'sys inv movment rpt'!$L:$L,$M997,'sys inv movment rpt'!$N:$N,AT$1)</f>
        <v>0</v>
      </c>
      <c r="AU997" s="86">
        <f>SUMIFS('sys inv movment rpt'!$M:$M,'sys inv movment rpt'!$L:$L,$M997,'sys inv movment rpt'!$N:$N,AU$1)</f>
        <v>0</v>
      </c>
      <c r="AV997" s="86">
        <f>SUMIFS('sys inv movment rpt'!$M:$M,'sys inv movment rpt'!$L:$L,$M997,'sys inv movment rpt'!$N:$N,AV$1)</f>
        <v>0</v>
      </c>
      <c r="AW997" s="87" t="str">
        <f>IFERROR(VLOOKUP(A997,'sys-backorder details'!E:U,17,0),"-")</f>
        <v>-</v>
      </c>
      <c r="AX997" s="87" t="str">
        <f>IF(K997&gt;1,VLOOKUP(A997,'settings-routing'!A:I,9,0),"")</f>
        <v/>
      </c>
    </row>
    <row r="998" ht="12.75" hidden="1" customHeight="1">
      <c r="A998" s="50" t="s">
        <v>2107</v>
      </c>
      <c r="B998" s="50" t="s">
        <v>2108</v>
      </c>
      <c r="C998" s="50">
        <f t="shared" si="2"/>
        <v>0</v>
      </c>
      <c r="D998" s="80">
        <f>SUMIF('Stocks 101-111'!$J:$J,'item dashboard'!A998,'Stocks 101-111'!K:K)</f>
        <v>0</v>
      </c>
      <c r="E998" s="80">
        <f>SUMIF('Stocks 101-111'!$J:$J,'item dashboard'!A998,'Stocks 101-111'!$L:$L)</f>
        <v>0</v>
      </c>
      <c r="F998" s="81">
        <f t="shared" si="3"/>
        <v>0</v>
      </c>
      <c r="G998" s="82">
        <f t="shared" si="4"/>
        <v>0</v>
      </c>
      <c r="H998" s="50">
        <f>SUMIFS('sys-backorder details'!$M:$M,'sys-backorder details'!$E:$E,'item dashboard'!A998,'sys-backorder details'!$V:$V,"")</f>
        <v>0</v>
      </c>
      <c r="I998" s="83">
        <f>SUMIF('settings-routing'!$I:$I,'item dashboard'!A998,'settings-routing'!$O:$O)</f>
        <v>0</v>
      </c>
      <c r="J998" s="50">
        <f>SUMIFS('sys-backorder details'!$M:$M,'sys-backorder details'!$E:$E,'item dashboard'!A998,'sys-backorder details'!$V:$V,"Call off")</f>
        <v>0</v>
      </c>
      <c r="K998" s="84">
        <f t="shared" si="5"/>
        <v>0</v>
      </c>
      <c r="L998" s="84">
        <f>SUMIF('Production Plan'!$E:$E,'item dashboard'!A998,'Production Plan'!$N:$N)</f>
        <v>0</v>
      </c>
      <c r="M998" s="85" t="str">
        <f t="shared" si="6"/>
        <v>B-N15-W28-100 gm White Powder Bottle</v>
      </c>
      <c r="N998" s="86">
        <f>SUMIFS('sys inv movment rpt'!$M:$M,'sys inv movment rpt'!$L:$L,$M998,'sys inv movment rpt'!$N:$N,N$1)</f>
        <v>0</v>
      </c>
      <c r="O998" s="86">
        <f>SUMIFS('sys inv movment rpt'!$M:$M,'sys inv movment rpt'!$L:$L,$M998,'sys inv movment rpt'!$N:$N,O$1)</f>
        <v>0</v>
      </c>
      <c r="P998" s="86">
        <f>SUMIFS('sys inv movment rpt'!$M:$M,'sys inv movment rpt'!$L:$L,$M998,'sys inv movment rpt'!$N:$N,P$1)</f>
        <v>0</v>
      </c>
      <c r="Q998" s="86">
        <f>SUMIFS('sys inv movment rpt'!$M:$M,'sys inv movment rpt'!$L:$L,$M998,'sys inv movment rpt'!$N:$N,Q$1)</f>
        <v>0</v>
      </c>
      <c r="R998" s="86">
        <f>SUMIFS('sys inv movment rpt'!$M:$M,'sys inv movment rpt'!$L:$L,$M998,'sys inv movment rpt'!$N:$N,R$1)</f>
        <v>0</v>
      </c>
      <c r="S998" s="86">
        <f>SUMIFS('sys inv movment rpt'!$M:$M,'sys inv movment rpt'!$L:$L,$M998,'sys inv movment rpt'!$N:$N,S$1)</f>
        <v>0</v>
      </c>
      <c r="T998" s="86">
        <f>SUMIFS('sys inv movment rpt'!$M:$M,'sys inv movment rpt'!$L:$L,$M998,'sys inv movment rpt'!$N:$N,T$1)</f>
        <v>0</v>
      </c>
      <c r="U998" s="86">
        <f>SUMIFS('sys inv movment rpt'!$M:$M,'sys inv movment rpt'!$L:$L,$M998,'sys inv movment rpt'!$N:$N,U$1)</f>
        <v>0</v>
      </c>
      <c r="V998" s="86">
        <f>SUMIFS('sys inv movment rpt'!$M:$M,'sys inv movment rpt'!$L:$L,$M998,'sys inv movment rpt'!$N:$N,V$1)</f>
        <v>0</v>
      </c>
      <c r="W998" s="86">
        <f>SUMIFS('sys inv movment rpt'!$M:$M,'sys inv movment rpt'!$L:$L,$M998,'sys inv movment rpt'!$N:$N,W$1)</f>
        <v>0</v>
      </c>
      <c r="X998" s="86">
        <f>SUMIFS('sys inv movment rpt'!$M:$M,'sys inv movment rpt'!$L:$L,$M998,'sys inv movment rpt'!$N:$N,X$1)</f>
        <v>0</v>
      </c>
      <c r="Y998" s="86">
        <f>SUMIFS('sys inv movment rpt'!$M:$M,'sys inv movment rpt'!$L:$L,$M998,'sys inv movment rpt'!$N:$N,Y$1)</f>
        <v>0</v>
      </c>
      <c r="Z998" s="86">
        <f>SUMIFS('sys inv movment rpt'!$M:$M,'sys inv movment rpt'!$L:$L,$M998,'sys inv movment rpt'!$N:$N,Z$1)</f>
        <v>0</v>
      </c>
      <c r="AA998" s="86">
        <f>SUMIFS('sys inv movment rpt'!$M:$M,'sys inv movment rpt'!$L:$L,$M998,'sys inv movment rpt'!$N:$N,AA$1)</f>
        <v>0</v>
      </c>
      <c r="AB998" s="86">
        <f>SUMIFS('sys inv movment rpt'!$M:$M,'sys inv movment rpt'!$L:$L,$M998,'sys inv movment rpt'!$N:$N,AB$1)</f>
        <v>0</v>
      </c>
      <c r="AC998" s="86">
        <f>SUMIFS('sys inv movment rpt'!$M:$M,'sys inv movment rpt'!$L:$L,$M998,'sys inv movment rpt'!$N:$N,AC$1)</f>
        <v>0</v>
      </c>
      <c r="AD998" s="86">
        <f>SUMIFS('sys inv movment rpt'!$M:$M,'sys inv movment rpt'!$L:$L,$M998,'sys inv movment rpt'!$N:$N,AD$1)</f>
        <v>0</v>
      </c>
      <c r="AE998" s="86">
        <f>SUMIFS('sys inv movment rpt'!$M:$M,'sys inv movment rpt'!$L:$L,$M998,'sys inv movment rpt'!$N:$N,AE$1)</f>
        <v>0</v>
      </c>
      <c r="AF998" s="86">
        <f>SUMIFS('sys inv movment rpt'!$M:$M,'sys inv movment rpt'!$L:$L,$M998,'sys inv movment rpt'!$N:$N,AF$1)</f>
        <v>0</v>
      </c>
      <c r="AG998" s="86">
        <f>SUMIFS('sys inv movment rpt'!$M:$M,'sys inv movment rpt'!$L:$L,$M998,'sys inv movment rpt'!$N:$N,AG$1)</f>
        <v>0</v>
      </c>
      <c r="AH998" s="86">
        <f>SUMIFS('sys inv movment rpt'!$M:$M,'sys inv movment rpt'!$L:$L,$M998,'sys inv movment rpt'!$N:$N,AH$1)</f>
        <v>0</v>
      </c>
      <c r="AI998" s="86">
        <f>SUMIFS('sys inv movment rpt'!$M:$M,'sys inv movment rpt'!$L:$L,$M998,'sys inv movment rpt'!$N:$N,AI$1)</f>
        <v>0</v>
      </c>
      <c r="AJ998" s="86">
        <f>SUMIFS('sys inv movment rpt'!$M:$M,'sys inv movment rpt'!$L:$L,$M998,'sys inv movment rpt'!$N:$N,AJ$1)</f>
        <v>0</v>
      </c>
      <c r="AK998" s="86">
        <f>SUMIFS('sys inv movment rpt'!$M:$M,'sys inv movment rpt'!$L:$L,$M998,'sys inv movment rpt'!$N:$N,AK$1)</f>
        <v>0</v>
      </c>
      <c r="AL998" s="86">
        <f>SUMIFS('sys inv movment rpt'!$M:$M,'sys inv movment rpt'!$L:$L,$M998,'sys inv movment rpt'!$N:$N,AL$1)</f>
        <v>0</v>
      </c>
      <c r="AM998" s="86">
        <f>SUMIFS('sys inv movment rpt'!$M:$M,'sys inv movment rpt'!$L:$L,$M998,'sys inv movment rpt'!$N:$N,AM$1)</f>
        <v>0</v>
      </c>
      <c r="AN998" s="86">
        <f>SUMIFS('sys inv movment rpt'!$M:$M,'sys inv movment rpt'!$L:$L,$M998,'sys inv movment rpt'!$N:$N,AN$1)</f>
        <v>0</v>
      </c>
      <c r="AO998" s="86">
        <f>SUMIFS('sys inv movment rpt'!$M:$M,'sys inv movment rpt'!$L:$L,$M998,'sys inv movment rpt'!$N:$N,AO$1)</f>
        <v>0</v>
      </c>
      <c r="AP998" s="86">
        <f>SUMIFS('sys inv movment rpt'!$M:$M,'sys inv movment rpt'!$L:$L,$M998,'sys inv movment rpt'!$N:$N,AP$1)</f>
        <v>0</v>
      </c>
      <c r="AQ998" s="86">
        <f>SUMIFS('sys inv movment rpt'!$M:$M,'sys inv movment rpt'!$L:$L,$M998,'sys inv movment rpt'!$N:$N,AQ$1)</f>
        <v>0</v>
      </c>
      <c r="AR998" s="86">
        <f>SUMIFS('sys inv movment rpt'!$M:$M,'sys inv movment rpt'!$L:$L,$M998,'sys inv movment rpt'!$N:$N,AR$1)</f>
        <v>0</v>
      </c>
      <c r="AS998" s="86">
        <f>SUMIFS('sys inv movment rpt'!$M:$M,'sys inv movment rpt'!$L:$L,$M998,'sys inv movment rpt'!$N:$N,AS$1)</f>
        <v>0</v>
      </c>
      <c r="AT998" s="86">
        <f>SUMIFS('sys inv movment rpt'!$M:$M,'sys inv movment rpt'!$L:$L,$M998,'sys inv movment rpt'!$N:$N,AT$1)</f>
        <v>0</v>
      </c>
      <c r="AU998" s="86">
        <f>SUMIFS('sys inv movment rpt'!$M:$M,'sys inv movment rpt'!$L:$L,$M998,'sys inv movment rpt'!$N:$N,AU$1)</f>
        <v>0</v>
      </c>
      <c r="AV998" s="86">
        <f>SUMIFS('sys inv movment rpt'!$M:$M,'sys inv movment rpt'!$L:$L,$M998,'sys inv movment rpt'!$N:$N,AV$1)</f>
        <v>0</v>
      </c>
      <c r="AW998" s="87" t="str">
        <f>IFERROR(VLOOKUP(A998,'sys-backorder details'!E:U,17,0),"-")</f>
        <v>-</v>
      </c>
      <c r="AX998" s="87" t="str">
        <f>IF(K998&gt;1,VLOOKUP(A998,'settings-routing'!A:I,9,0),"")</f>
        <v/>
      </c>
    </row>
    <row r="999" ht="12.75" hidden="1" customHeight="1">
      <c r="A999" s="28" t="s">
        <v>2109</v>
      </c>
      <c r="B999" s="28"/>
      <c r="C999" s="50">
        <f t="shared" si="2"/>
        <v>0</v>
      </c>
      <c r="D999" s="80">
        <f>SUMIF('Stocks 101-111'!$J:$J,'item dashboard'!A999,'Stocks 101-111'!K:K)</f>
        <v>0</v>
      </c>
      <c r="E999" s="80">
        <f>SUMIF('Stocks 101-111'!$J:$J,'item dashboard'!A999,'Stocks 101-111'!$L:$L)</f>
        <v>0</v>
      </c>
      <c r="F999" s="81">
        <f t="shared" si="3"/>
        <v>0</v>
      </c>
      <c r="G999" s="82">
        <f t="shared" si="4"/>
        <v>0</v>
      </c>
      <c r="H999" s="50">
        <f>SUMIFS('sys-backorder details'!$M:$M,'sys-backorder details'!$E:$E,'item dashboard'!A999,'sys-backorder details'!$V:$V,"")</f>
        <v>0</v>
      </c>
      <c r="I999" s="83">
        <f>SUMIF('settings-routing'!$I:$I,'item dashboard'!A999,'settings-routing'!$O:$O)</f>
        <v>0</v>
      </c>
      <c r="J999" s="50">
        <f>SUMIFS('sys-backorder details'!$M:$M,'sys-backorder details'!$E:$E,'item dashboard'!A999,'sys-backorder details'!$V:$V,"Call off")</f>
        <v>0</v>
      </c>
      <c r="K999" s="84">
        <f t="shared" si="5"/>
        <v>0</v>
      </c>
      <c r="L999" s="84">
        <f>SUMIF('Production Plan'!$E:$E,'item dashboard'!A999,'Production Plan'!$N:$N)</f>
        <v>0</v>
      </c>
      <c r="M999" s="85" t="str">
        <f t="shared" si="6"/>
        <v>B-N16-W28-</v>
      </c>
      <c r="N999" s="86">
        <f>SUMIFS('sys inv movment rpt'!$M:$M,'sys inv movment rpt'!$L:$L,$M999,'sys inv movment rpt'!$N:$N,N$1)</f>
        <v>0</v>
      </c>
      <c r="O999" s="86">
        <f>SUMIFS('sys inv movment rpt'!$M:$M,'sys inv movment rpt'!$L:$L,$M999,'sys inv movment rpt'!$N:$N,O$1)</f>
        <v>0</v>
      </c>
      <c r="P999" s="86">
        <f>SUMIFS('sys inv movment rpt'!$M:$M,'sys inv movment rpt'!$L:$L,$M999,'sys inv movment rpt'!$N:$N,P$1)</f>
        <v>0</v>
      </c>
      <c r="Q999" s="86">
        <f>SUMIFS('sys inv movment rpt'!$M:$M,'sys inv movment rpt'!$L:$L,$M999,'sys inv movment rpt'!$N:$N,Q$1)</f>
        <v>0</v>
      </c>
      <c r="R999" s="86">
        <f>SUMIFS('sys inv movment rpt'!$M:$M,'sys inv movment rpt'!$L:$L,$M999,'sys inv movment rpt'!$N:$N,R$1)</f>
        <v>0</v>
      </c>
      <c r="S999" s="86">
        <f>SUMIFS('sys inv movment rpt'!$M:$M,'sys inv movment rpt'!$L:$L,$M999,'sys inv movment rpt'!$N:$N,S$1)</f>
        <v>0</v>
      </c>
      <c r="T999" s="86">
        <f>SUMIFS('sys inv movment rpt'!$M:$M,'sys inv movment rpt'!$L:$L,$M999,'sys inv movment rpt'!$N:$N,T$1)</f>
        <v>0</v>
      </c>
      <c r="U999" s="86">
        <f>SUMIFS('sys inv movment rpt'!$M:$M,'sys inv movment rpt'!$L:$L,$M999,'sys inv movment rpt'!$N:$N,U$1)</f>
        <v>0</v>
      </c>
      <c r="V999" s="86">
        <f>SUMIFS('sys inv movment rpt'!$M:$M,'sys inv movment rpt'!$L:$L,$M999,'sys inv movment rpt'!$N:$N,V$1)</f>
        <v>0</v>
      </c>
      <c r="W999" s="86">
        <f>SUMIFS('sys inv movment rpt'!$M:$M,'sys inv movment rpt'!$L:$L,$M999,'sys inv movment rpt'!$N:$N,W$1)</f>
        <v>0</v>
      </c>
      <c r="X999" s="86">
        <f>SUMIFS('sys inv movment rpt'!$M:$M,'sys inv movment rpt'!$L:$L,$M999,'sys inv movment rpt'!$N:$N,X$1)</f>
        <v>0</v>
      </c>
      <c r="Y999" s="86">
        <f>SUMIFS('sys inv movment rpt'!$M:$M,'sys inv movment rpt'!$L:$L,$M999,'sys inv movment rpt'!$N:$N,Y$1)</f>
        <v>0</v>
      </c>
      <c r="Z999" s="86">
        <f>SUMIFS('sys inv movment rpt'!$M:$M,'sys inv movment rpt'!$L:$L,$M999,'sys inv movment rpt'!$N:$N,Z$1)</f>
        <v>0</v>
      </c>
      <c r="AA999" s="86">
        <f>SUMIFS('sys inv movment rpt'!$M:$M,'sys inv movment rpt'!$L:$L,$M999,'sys inv movment rpt'!$N:$N,AA$1)</f>
        <v>0</v>
      </c>
      <c r="AB999" s="86">
        <f>SUMIFS('sys inv movment rpt'!$M:$M,'sys inv movment rpt'!$L:$L,$M999,'sys inv movment rpt'!$N:$N,AB$1)</f>
        <v>0</v>
      </c>
      <c r="AC999" s="86">
        <f>SUMIFS('sys inv movment rpt'!$M:$M,'sys inv movment rpt'!$L:$L,$M999,'sys inv movment rpt'!$N:$N,AC$1)</f>
        <v>0</v>
      </c>
      <c r="AD999" s="86">
        <f>SUMIFS('sys inv movment rpt'!$M:$M,'sys inv movment rpt'!$L:$L,$M999,'sys inv movment rpt'!$N:$N,AD$1)</f>
        <v>0</v>
      </c>
      <c r="AE999" s="86">
        <f>SUMIFS('sys inv movment rpt'!$M:$M,'sys inv movment rpt'!$L:$L,$M999,'sys inv movment rpt'!$N:$N,AE$1)</f>
        <v>0</v>
      </c>
      <c r="AF999" s="86">
        <f>SUMIFS('sys inv movment rpt'!$M:$M,'sys inv movment rpt'!$L:$L,$M999,'sys inv movment rpt'!$N:$N,AF$1)</f>
        <v>0</v>
      </c>
      <c r="AG999" s="86">
        <f>SUMIFS('sys inv movment rpt'!$M:$M,'sys inv movment rpt'!$L:$L,$M999,'sys inv movment rpt'!$N:$N,AG$1)</f>
        <v>0</v>
      </c>
      <c r="AH999" s="86">
        <f>SUMIFS('sys inv movment rpt'!$M:$M,'sys inv movment rpt'!$L:$L,$M999,'sys inv movment rpt'!$N:$N,AH$1)</f>
        <v>0</v>
      </c>
      <c r="AI999" s="86">
        <f>SUMIFS('sys inv movment rpt'!$M:$M,'sys inv movment rpt'!$L:$L,$M999,'sys inv movment rpt'!$N:$N,AI$1)</f>
        <v>0</v>
      </c>
      <c r="AJ999" s="86">
        <f>SUMIFS('sys inv movment rpt'!$M:$M,'sys inv movment rpt'!$L:$L,$M999,'sys inv movment rpt'!$N:$N,AJ$1)</f>
        <v>0</v>
      </c>
      <c r="AK999" s="86">
        <f>SUMIFS('sys inv movment rpt'!$M:$M,'sys inv movment rpt'!$L:$L,$M999,'sys inv movment rpt'!$N:$N,AK$1)</f>
        <v>0</v>
      </c>
      <c r="AL999" s="86">
        <f>SUMIFS('sys inv movment rpt'!$M:$M,'sys inv movment rpt'!$L:$L,$M999,'sys inv movment rpt'!$N:$N,AL$1)</f>
        <v>0</v>
      </c>
      <c r="AM999" s="86">
        <f>SUMIFS('sys inv movment rpt'!$M:$M,'sys inv movment rpt'!$L:$L,$M999,'sys inv movment rpt'!$N:$N,AM$1)</f>
        <v>0</v>
      </c>
      <c r="AN999" s="86">
        <f>SUMIFS('sys inv movment rpt'!$M:$M,'sys inv movment rpt'!$L:$L,$M999,'sys inv movment rpt'!$N:$N,AN$1)</f>
        <v>0</v>
      </c>
      <c r="AO999" s="86">
        <f>SUMIFS('sys inv movment rpt'!$M:$M,'sys inv movment rpt'!$L:$L,$M999,'sys inv movment rpt'!$N:$N,AO$1)</f>
        <v>0</v>
      </c>
      <c r="AP999" s="86">
        <f>SUMIFS('sys inv movment rpt'!$M:$M,'sys inv movment rpt'!$L:$L,$M999,'sys inv movment rpt'!$N:$N,AP$1)</f>
        <v>0</v>
      </c>
      <c r="AQ999" s="86">
        <f>SUMIFS('sys inv movment rpt'!$M:$M,'sys inv movment rpt'!$L:$L,$M999,'sys inv movment rpt'!$N:$N,AQ$1)</f>
        <v>0</v>
      </c>
      <c r="AR999" s="86">
        <f>SUMIFS('sys inv movment rpt'!$M:$M,'sys inv movment rpt'!$L:$L,$M999,'sys inv movment rpt'!$N:$N,AR$1)</f>
        <v>0</v>
      </c>
      <c r="AS999" s="86">
        <f>SUMIFS('sys inv movment rpt'!$M:$M,'sys inv movment rpt'!$L:$L,$M999,'sys inv movment rpt'!$N:$N,AS$1)</f>
        <v>0</v>
      </c>
      <c r="AT999" s="86">
        <f>SUMIFS('sys inv movment rpt'!$M:$M,'sys inv movment rpt'!$L:$L,$M999,'sys inv movment rpt'!$N:$N,AT$1)</f>
        <v>0</v>
      </c>
      <c r="AU999" s="86">
        <f>SUMIFS('sys inv movment rpt'!$M:$M,'sys inv movment rpt'!$L:$L,$M999,'sys inv movment rpt'!$N:$N,AU$1)</f>
        <v>0</v>
      </c>
      <c r="AV999" s="86">
        <f>SUMIFS('sys inv movment rpt'!$M:$M,'sys inv movment rpt'!$L:$L,$M999,'sys inv movment rpt'!$N:$N,AV$1)</f>
        <v>0</v>
      </c>
      <c r="AW999" s="87" t="str">
        <f>IFERROR(VLOOKUP(A999,'sys-backorder details'!E:U,17,0),"-")</f>
        <v>-</v>
      </c>
      <c r="AX999" s="87" t="str">
        <f>IF(K999&gt;1,VLOOKUP(A999,'settings-routing'!A:I,9,0),"")</f>
        <v/>
      </c>
    </row>
    <row r="1000" ht="12.75" hidden="1" customHeight="1">
      <c r="A1000" s="50" t="s">
        <v>2110</v>
      </c>
      <c r="B1000" s="50" t="s">
        <v>2111</v>
      </c>
      <c r="C1000" s="50">
        <f t="shared" si="2"/>
        <v>0</v>
      </c>
      <c r="D1000" s="80">
        <f>SUMIF('Stocks 101-111'!$J:$J,'item dashboard'!A1000,'Stocks 101-111'!K:K)</f>
        <v>0</v>
      </c>
      <c r="E1000" s="80">
        <f>SUMIF('Stocks 101-111'!$J:$J,'item dashboard'!A1000,'Stocks 101-111'!$L:$L)</f>
        <v>0</v>
      </c>
      <c r="F1000" s="81">
        <f t="shared" si="3"/>
        <v>0</v>
      </c>
      <c r="G1000" s="82">
        <f t="shared" si="4"/>
        <v>0</v>
      </c>
      <c r="H1000" s="50">
        <f>SUMIFS('sys-backorder details'!$M:$M,'sys-backorder details'!$E:$E,'item dashboard'!A1000,'sys-backorder details'!$V:$V,"")</f>
        <v>0</v>
      </c>
      <c r="I1000" s="83">
        <f>SUMIF('settings-routing'!$I:$I,'item dashboard'!A1000,'settings-routing'!$O:$O)</f>
        <v>0</v>
      </c>
      <c r="J1000" s="50">
        <f>SUMIFS('sys-backorder details'!$M:$M,'sys-backorder details'!$E:$E,'item dashboard'!A1000,'sys-backorder details'!$V:$V,"Call off")</f>
        <v>0</v>
      </c>
      <c r="K1000" s="84">
        <f t="shared" si="5"/>
        <v>0</v>
      </c>
      <c r="L1000" s="84">
        <f>SUMIF('Production Plan'!$E:$E,'item dashboard'!A1000,'Production Plan'!$N:$N)</f>
        <v>0</v>
      </c>
      <c r="M1000" s="85" t="str">
        <f t="shared" si="6"/>
        <v>B-N4-BL15-50 gm Blue Powder Bottle</v>
      </c>
      <c r="N1000" s="86">
        <f>SUMIFS('sys inv movment rpt'!$M:$M,'sys inv movment rpt'!$L:$L,$M1000,'sys inv movment rpt'!$N:$N,N$1)</f>
        <v>0</v>
      </c>
      <c r="O1000" s="86">
        <f>SUMIFS('sys inv movment rpt'!$M:$M,'sys inv movment rpt'!$L:$L,$M1000,'sys inv movment rpt'!$N:$N,O$1)</f>
        <v>0</v>
      </c>
      <c r="P1000" s="86">
        <f>SUMIFS('sys inv movment rpt'!$M:$M,'sys inv movment rpt'!$L:$L,$M1000,'sys inv movment rpt'!$N:$N,P$1)</f>
        <v>0</v>
      </c>
      <c r="Q1000" s="86">
        <f>SUMIFS('sys inv movment rpt'!$M:$M,'sys inv movment rpt'!$L:$L,$M1000,'sys inv movment rpt'!$N:$N,Q$1)</f>
        <v>0</v>
      </c>
      <c r="R1000" s="86">
        <f>SUMIFS('sys inv movment rpt'!$M:$M,'sys inv movment rpt'!$L:$L,$M1000,'sys inv movment rpt'!$N:$N,R$1)</f>
        <v>0</v>
      </c>
      <c r="S1000" s="86">
        <f>SUMIFS('sys inv movment rpt'!$M:$M,'sys inv movment rpt'!$L:$L,$M1000,'sys inv movment rpt'!$N:$N,S$1)</f>
        <v>0</v>
      </c>
      <c r="T1000" s="86">
        <f>SUMIFS('sys inv movment rpt'!$M:$M,'sys inv movment rpt'!$L:$L,$M1000,'sys inv movment rpt'!$N:$N,T$1)</f>
        <v>0</v>
      </c>
      <c r="U1000" s="86">
        <f>SUMIFS('sys inv movment rpt'!$M:$M,'sys inv movment rpt'!$L:$L,$M1000,'sys inv movment rpt'!$N:$N,U$1)</f>
        <v>0</v>
      </c>
      <c r="V1000" s="86">
        <f>SUMIFS('sys inv movment rpt'!$M:$M,'sys inv movment rpt'!$L:$L,$M1000,'sys inv movment rpt'!$N:$N,V$1)</f>
        <v>0</v>
      </c>
      <c r="W1000" s="86">
        <f>SUMIFS('sys inv movment rpt'!$M:$M,'sys inv movment rpt'!$L:$L,$M1000,'sys inv movment rpt'!$N:$N,W$1)</f>
        <v>0</v>
      </c>
      <c r="X1000" s="86">
        <f>SUMIFS('sys inv movment rpt'!$M:$M,'sys inv movment rpt'!$L:$L,$M1000,'sys inv movment rpt'!$N:$N,X$1)</f>
        <v>0</v>
      </c>
      <c r="Y1000" s="86">
        <f>SUMIFS('sys inv movment rpt'!$M:$M,'sys inv movment rpt'!$L:$L,$M1000,'sys inv movment rpt'!$N:$N,Y$1)</f>
        <v>0</v>
      </c>
      <c r="Z1000" s="86">
        <f>SUMIFS('sys inv movment rpt'!$M:$M,'sys inv movment rpt'!$L:$L,$M1000,'sys inv movment rpt'!$N:$N,Z$1)</f>
        <v>0</v>
      </c>
      <c r="AA1000" s="86">
        <f>SUMIFS('sys inv movment rpt'!$M:$M,'sys inv movment rpt'!$L:$L,$M1000,'sys inv movment rpt'!$N:$N,AA$1)</f>
        <v>0</v>
      </c>
      <c r="AB1000" s="86">
        <f>SUMIFS('sys inv movment rpt'!$M:$M,'sys inv movment rpt'!$L:$L,$M1000,'sys inv movment rpt'!$N:$N,AB$1)</f>
        <v>0</v>
      </c>
      <c r="AC1000" s="86">
        <f>SUMIFS('sys inv movment rpt'!$M:$M,'sys inv movment rpt'!$L:$L,$M1000,'sys inv movment rpt'!$N:$N,AC$1)</f>
        <v>0</v>
      </c>
      <c r="AD1000" s="86">
        <f>SUMIFS('sys inv movment rpt'!$M:$M,'sys inv movment rpt'!$L:$L,$M1000,'sys inv movment rpt'!$N:$N,AD$1)</f>
        <v>0</v>
      </c>
      <c r="AE1000" s="86">
        <f>SUMIFS('sys inv movment rpt'!$M:$M,'sys inv movment rpt'!$L:$L,$M1000,'sys inv movment rpt'!$N:$N,AE$1)</f>
        <v>0</v>
      </c>
      <c r="AF1000" s="86">
        <f>SUMIFS('sys inv movment rpt'!$M:$M,'sys inv movment rpt'!$L:$L,$M1000,'sys inv movment rpt'!$N:$N,AF$1)</f>
        <v>0</v>
      </c>
      <c r="AG1000" s="86">
        <f>SUMIFS('sys inv movment rpt'!$M:$M,'sys inv movment rpt'!$L:$L,$M1000,'sys inv movment rpt'!$N:$N,AG$1)</f>
        <v>0</v>
      </c>
      <c r="AH1000" s="86">
        <f>SUMIFS('sys inv movment rpt'!$M:$M,'sys inv movment rpt'!$L:$L,$M1000,'sys inv movment rpt'!$N:$N,AH$1)</f>
        <v>0</v>
      </c>
      <c r="AI1000" s="86">
        <f>SUMIFS('sys inv movment rpt'!$M:$M,'sys inv movment rpt'!$L:$L,$M1000,'sys inv movment rpt'!$N:$N,AI$1)</f>
        <v>0</v>
      </c>
      <c r="AJ1000" s="86">
        <f>SUMIFS('sys inv movment rpt'!$M:$M,'sys inv movment rpt'!$L:$L,$M1000,'sys inv movment rpt'!$N:$N,AJ$1)</f>
        <v>0</v>
      </c>
      <c r="AK1000" s="86">
        <f>SUMIFS('sys inv movment rpt'!$M:$M,'sys inv movment rpt'!$L:$L,$M1000,'sys inv movment rpt'!$N:$N,AK$1)</f>
        <v>0</v>
      </c>
      <c r="AL1000" s="86">
        <f>SUMIFS('sys inv movment rpt'!$M:$M,'sys inv movment rpt'!$L:$L,$M1000,'sys inv movment rpt'!$N:$N,AL$1)</f>
        <v>0</v>
      </c>
      <c r="AM1000" s="86">
        <f>SUMIFS('sys inv movment rpt'!$M:$M,'sys inv movment rpt'!$L:$L,$M1000,'sys inv movment rpt'!$N:$N,AM$1)</f>
        <v>0</v>
      </c>
      <c r="AN1000" s="86">
        <f>SUMIFS('sys inv movment rpt'!$M:$M,'sys inv movment rpt'!$L:$L,$M1000,'sys inv movment rpt'!$N:$N,AN$1)</f>
        <v>0</v>
      </c>
      <c r="AO1000" s="86">
        <f>SUMIFS('sys inv movment rpt'!$M:$M,'sys inv movment rpt'!$L:$L,$M1000,'sys inv movment rpt'!$N:$N,AO$1)</f>
        <v>0</v>
      </c>
      <c r="AP1000" s="86">
        <f>SUMIFS('sys inv movment rpt'!$M:$M,'sys inv movment rpt'!$L:$L,$M1000,'sys inv movment rpt'!$N:$N,AP$1)</f>
        <v>0</v>
      </c>
      <c r="AQ1000" s="86">
        <f>SUMIFS('sys inv movment rpt'!$M:$M,'sys inv movment rpt'!$L:$L,$M1000,'sys inv movment rpt'!$N:$N,AQ$1)</f>
        <v>0</v>
      </c>
      <c r="AR1000" s="86">
        <f>SUMIFS('sys inv movment rpt'!$M:$M,'sys inv movment rpt'!$L:$L,$M1000,'sys inv movment rpt'!$N:$N,AR$1)</f>
        <v>0</v>
      </c>
      <c r="AS1000" s="86">
        <f>SUMIFS('sys inv movment rpt'!$M:$M,'sys inv movment rpt'!$L:$L,$M1000,'sys inv movment rpt'!$N:$N,AS$1)</f>
        <v>0</v>
      </c>
      <c r="AT1000" s="86">
        <f>SUMIFS('sys inv movment rpt'!$M:$M,'sys inv movment rpt'!$L:$L,$M1000,'sys inv movment rpt'!$N:$N,AT$1)</f>
        <v>0</v>
      </c>
      <c r="AU1000" s="86">
        <f>SUMIFS('sys inv movment rpt'!$M:$M,'sys inv movment rpt'!$L:$L,$M1000,'sys inv movment rpt'!$N:$N,AU$1)</f>
        <v>0</v>
      </c>
      <c r="AV1000" s="86">
        <f>SUMIFS('sys inv movment rpt'!$M:$M,'sys inv movment rpt'!$L:$L,$M1000,'sys inv movment rpt'!$N:$N,AV$1)</f>
        <v>0</v>
      </c>
      <c r="AW1000" s="87" t="str">
        <f>IFERROR(VLOOKUP(A1000,'sys-backorder details'!E:U,17,0),"-")</f>
        <v>-</v>
      </c>
      <c r="AX1000" s="87" t="str">
        <f>IF(K1000&gt;1,VLOOKUP(A1000,'settings-routing'!A:I,9,0),"")</f>
        <v/>
      </c>
    </row>
    <row r="1001" ht="12.75" hidden="1" customHeight="1">
      <c r="A1001" s="50" t="s">
        <v>2112</v>
      </c>
      <c r="B1001" s="50" t="s">
        <v>2113</v>
      </c>
      <c r="C1001" s="50">
        <f t="shared" si="2"/>
        <v>0</v>
      </c>
      <c r="D1001" s="80">
        <f>SUMIF('Stocks 101-111'!$J:$J,'item dashboard'!A1001,'Stocks 101-111'!K:K)</f>
        <v>0</v>
      </c>
      <c r="E1001" s="80">
        <f>SUMIF('Stocks 101-111'!$J:$J,'item dashboard'!A1001,'Stocks 101-111'!$L:$L)</f>
        <v>0</v>
      </c>
      <c r="F1001" s="81">
        <f t="shared" si="3"/>
        <v>0</v>
      </c>
      <c r="G1001" s="82">
        <f t="shared" si="4"/>
        <v>0</v>
      </c>
      <c r="H1001" s="50">
        <f>SUMIFS('sys-backorder details'!$M:$M,'sys-backorder details'!$E:$E,'item dashboard'!A1001,'sys-backorder details'!$V:$V,"")</f>
        <v>0</v>
      </c>
      <c r="I1001" s="83">
        <f>SUMIF('settings-routing'!$I:$I,'item dashboard'!A1001,'settings-routing'!$O:$O)</f>
        <v>0</v>
      </c>
      <c r="J1001" s="50">
        <f>SUMIFS('sys-backorder details'!$M:$M,'sys-backorder details'!$E:$E,'item dashboard'!A1001,'sys-backorder details'!$V:$V,"Call off")</f>
        <v>0</v>
      </c>
      <c r="K1001" s="84">
        <f t="shared" si="5"/>
        <v>0</v>
      </c>
      <c r="L1001" s="84">
        <f>SUMIF('Production Plan'!$E:$E,'item dashboard'!A1001,'Production Plan'!$N:$N)</f>
        <v>0</v>
      </c>
      <c r="M1001" s="85" t="str">
        <f t="shared" si="6"/>
        <v>B-N4-LBL15-50 gms baby powder mambo fresh jar</v>
      </c>
      <c r="N1001" s="86">
        <f>SUMIFS('sys inv movment rpt'!$M:$M,'sys inv movment rpt'!$L:$L,$M1001,'sys inv movment rpt'!$N:$N,N$1)</f>
        <v>0</v>
      </c>
      <c r="O1001" s="86">
        <f>SUMIFS('sys inv movment rpt'!$M:$M,'sys inv movment rpt'!$L:$L,$M1001,'sys inv movment rpt'!$N:$N,O$1)</f>
        <v>0</v>
      </c>
      <c r="P1001" s="86">
        <f>SUMIFS('sys inv movment rpt'!$M:$M,'sys inv movment rpt'!$L:$L,$M1001,'sys inv movment rpt'!$N:$N,P$1)</f>
        <v>0</v>
      </c>
      <c r="Q1001" s="86">
        <f>SUMIFS('sys inv movment rpt'!$M:$M,'sys inv movment rpt'!$L:$L,$M1001,'sys inv movment rpt'!$N:$N,Q$1)</f>
        <v>0</v>
      </c>
      <c r="R1001" s="86">
        <f>SUMIFS('sys inv movment rpt'!$M:$M,'sys inv movment rpt'!$L:$L,$M1001,'sys inv movment rpt'!$N:$N,R$1)</f>
        <v>0</v>
      </c>
      <c r="S1001" s="86">
        <f>SUMIFS('sys inv movment rpt'!$M:$M,'sys inv movment rpt'!$L:$L,$M1001,'sys inv movment rpt'!$N:$N,S$1)</f>
        <v>0</v>
      </c>
      <c r="T1001" s="86">
        <f>SUMIFS('sys inv movment rpt'!$M:$M,'sys inv movment rpt'!$L:$L,$M1001,'sys inv movment rpt'!$N:$N,T$1)</f>
        <v>0</v>
      </c>
      <c r="U1001" s="86">
        <f>SUMIFS('sys inv movment rpt'!$M:$M,'sys inv movment rpt'!$L:$L,$M1001,'sys inv movment rpt'!$N:$N,U$1)</f>
        <v>0</v>
      </c>
      <c r="V1001" s="86">
        <f>SUMIFS('sys inv movment rpt'!$M:$M,'sys inv movment rpt'!$L:$L,$M1001,'sys inv movment rpt'!$N:$N,V$1)</f>
        <v>0</v>
      </c>
      <c r="W1001" s="86">
        <f>SUMIFS('sys inv movment rpt'!$M:$M,'sys inv movment rpt'!$L:$L,$M1001,'sys inv movment rpt'!$N:$N,W$1)</f>
        <v>0</v>
      </c>
      <c r="X1001" s="86">
        <f>SUMIFS('sys inv movment rpt'!$M:$M,'sys inv movment rpt'!$L:$L,$M1001,'sys inv movment rpt'!$N:$N,X$1)</f>
        <v>0</v>
      </c>
      <c r="Y1001" s="86">
        <f>SUMIFS('sys inv movment rpt'!$M:$M,'sys inv movment rpt'!$L:$L,$M1001,'sys inv movment rpt'!$N:$N,Y$1)</f>
        <v>0</v>
      </c>
      <c r="Z1001" s="86">
        <f>SUMIFS('sys inv movment rpt'!$M:$M,'sys inv movment rpt'!$L:$L,$M1001,'sys inv movment rpt'!$N:$N,Z$1)</f>
        <v>0</v>
      </c>
      <c r="AA1001" s="86">
        <f>SUMIFS('sys inv movment rpt'!$M:$M,'sys inv movment rpt'!$L:$L,$M1001,'sys inv movment rpt'!$N:$N,AA$1)</f>
        <v>0</v>
      </c>
      <c r="AB1001" s="86">
        <f>SUMIFS('sys inv movment rpt'!$M:$M,'sys inv movment rpt'!$L:$L,$M1001,'sys inv movment rpt'!$N:$N,AB$1)</f>
        <v>0</v>
      </c>
      <c r="AC1001" s="86">
        <f>SUMIFS('sys inv movment rpt'!$M:$M,'sys inv movment rpt'!$L:$L,$M1001,'sys inv movment rpt'!$N:$N,AC$1)</f>
        <v>0</v>
      </c>
      <c r="AD1001" s="86">
        <f>SUMIFS('sys inv movment rpt'!$M:$M,'sys inv movment rpt'!$L:$L,$M1001,'sys inv movment rpt'!$N:$N,AD$1)</f>
        <v>0</v>
      </c>
      <c r="AE1001" s="86">
        <f>SUMIFS('sys inv movment rpt'!$M:$M,'sys inv movment rpt'!$L:$L,$M1001,'sys inv movment rpt'!$N:$N,AE$1)</f>
        <v>0</v>
      </c>
      <c r="AF1001" s="86">
        <f>SUMIFS('sys inv movment rpt'!$M:$M,'sys inv movment rpt'!$L:$L,$M1001,'sys inv movment rpt'!$N:$N,AF$1)</f>
        <v>0</v>
      </c>
      <c r="AG1001" s="86">
        <f>SUMIFS('sys inv movment rpt'!$M:$M,'sys inv movment rpt'!$L:$L,$M1001,'sys inv movment rpt'!$N:$N,AG$1)</f>
        <v>0</v>
      </c>
      <c r="AH1001" s="86">
        <f>SUMIFS('sys inv movment rpt'!$M:$M,'sys inv movment rpt'!$L:$L,$M1001,'sys inv movment rpt'!$N:$N,AH$1)</f>
        <v>0</v>
      </c>
      <c r="AI1001" s="86">
        <f>SUMIFS('sys inv movment rpt'!$M:$M,'sys inv movment rpt'!$L:$L,$M1001,'sys inv movment rpt'!$N:$N,AI$1)</f>
        <v>0</v>
      </c>
      <c r="AJ1001" s="86">
        <f>SUMIFS('sys inv movment rpt'!$M:$M,'sys inv movment rpt'!$L:$L,$M1001,'sys inv movment rpt'!$N:$N,AJ$1)</f>
        <v>0</v>
      </c>
      <c r="AK1001" s="86">
        <f>SUMIFS('sys inv movment rpt'!$M:$M,'sys inv movment rpt'!$L:$L,$M1001,'sys inv movment rpt'!$N:$N,AK$1)</f>
        <v>0</v>
      </c>
      <c r="AL1001" s="86">
        <f>SUMIFS('sys inv movment rpt'!$M:$M,'sys inv movment rpt'!$L:$L,$M1001,'sys inv movment rpt'!$N:$N,AL$1)</f>
        <v>0</v>
      </c>
      <c r="AM1001" s="86">
        <f>SUMIFS('sys inv movment rpt'!$M:$M,'sys inv movment rpt'!$L:$L,$M1001,'sys inv movment rpt'!$N:$N,AM$1)</f>
        <v>0</v>
      </c>
      <c r="AN1001" s="86">
        <f>SUMIFS('sys inv movment rpt'!$M:$M,'sys inv movment rpt'!$L:$L,$M1001,'sys inv movment rpt'!$N:$N,AN$1)</f>
        <v>0</v>
      </c>
      <c r="AO1001" s="86">
        <f>SUMIFS('sys inv movment rpt'!$M:$M,'sys inv movment rpt'!$L:$L,$M1001,'sys inv movment rpt'!$N:$N,AO$1)</f>
        <v>0</v>
      </c>
      <c r="AP1001" s="86">
        <f>SUMIFS('sys inv movment rpt'!$M:$M,'sys inv movment rpt'!$L:$L,$M1001,'sys inv movment rpt'!$N:$N,AP$1)</f>
        <v>0</v>
      </c>
      <c r="AQ1001" s="86">
        <f>SUMIFS('sys inv movment rpt'!$M:$M,'sys inv movment rpt'!$L:$L,$M1001,'sys inv movment rpt'!$N:$N,AQ$1)</f>
        <v>0</v>
      </c>
      <c r="AR1001" s="86">
        <f>SUMIFS('sys inv movment rpt'!$M:$M,'sys inv movment rpt'!$L:$L,$M1001,'sys inv movment rpt'!$N:$N,AR$1)</f>
        <v>0</v>
      </c>
      <c r="AS1001" s="86">
        <f>SUMIFS('sys inv movment rpt'!$M:$M,'sys inv movment rpt'!$L:$L,$M1001,'sys inv movment rpt'!$N:$N,AS$1)</f>
        <v>0</v>
      </c>
      <c r="AT1001" s="86">
        <f>SUMIFS('sys inv movment rpt'!$M:$M,'sys inv movment rpt'!$L:$L,$M1001,'sys inv movment rpt'!$N:$N,AT$1)</f>
        <v>0</v>
      </c>
      <c r="AU1001" s="86">
        <f>SUMIFS('sys inv movment rpt'!$M:$M,'sys inv movment rpt'!$L:$L,$M1001,'sys inv movment rpt'!$N:$N,AU$1)</f>
        <v>0</v>
      </c>
      <c r="AV1001" s="86">
        <f>SUMIFS('sys inv movment rpt'!$M:$M,'sys inv movment rpt'!$L:$L,$M1001,'sys inv movment rpt'!$N:$N,AV$1)</f>
        <v>0</v>
      </c>
      <c r="AW1001" s="87" t="str">
        <f>IFERROR(VLOOKUP(A1001,'sys-backorder details'!E:U,17,0),"-")</f>
        <v>-</v>
      </c>
      <c r="AX1001" s="87" t="str">
        <f>IF(K1001&gt;1,VLOOKUP(A1001,'settings-routing'!A:I,9,0),"")</f>
        <v/>
      </c>
    </row>
    <row r="1002" ht="12.75" hidden="1" customHeight="1">
      <c r="A1002" s="50" t="s">
        <v>2114</v>
      </c>
      <c r="B1002" s="50" t="s">
        <v>2115</v>
      </c>
      <c r="C1002" s="50">
        <f t="shared" si="2"/>
        <v>0</v>
      </c>
      <c r="D1002" s="80">
        <f>SUMIF('Stocks 101-111'!$J:$J,'item dashboard'!A1002,'Stocks 101-111'!K:K)</f>
        <v>0</v>
      </c>
      <c r="E1002" s="80">
        <f>SUMIF('Stocks 101-111'!$J:$J,'item dashboard'!A1002,'Stocks 101-111'!$L:$L)</f>
        <v>0</v>
      </c>
      <c r="F1002" s="81">
        <f t="shared" si="3"/>
        <v>0</v>
      </c>
      <c r="G1002" s="82">
        <f t="shared" si="4"/>
        <v>0</v>
      </c>
      <c r="H1002" s="50">
        <f>SUMIFS('sys-backorder details'!$M:$M,'sys-backorder details'!$E:$E,'item dashboard'!A1002,'sys-backorder details'!$V:$V,"")</f>
        <v>0</v>
      </c>
      <c r="I1002" s="83">
        <f>SUMIF('settings-routing'!$I:$I,'item dashboard'!A1002,'settings-routing'!$O:$O)</f>
        <v>0</v>
      </c>
      <c r="J1002" s="50">
        <f>SUMIFS('sys-backorder details'!$M:$M,'sys-backorder details'!$E:$E,'item dashboard'!A1002,'sys-backorder details'!$V:$V,"Call off")</f>
        <v>0</v>
      </c>
      <c r="K1002" s="84">
        <f t="shared" si="5"/>
        <v>0</v>
      </c>
      <c r="L1002" s="84">
        <f>SUMIF('Production Plan'!$E:$E,'item dashboard'!A1002,'Production Plan'!$N:$N)</f>
        <v>0</v>
      </c>
      <c r="M1002" s="85" t="str">
        <f t="shared" si="6"/>
        <v>B-N4-W13-50 gm White Bottle</v>
      </c>
      <c r="N1002" s="86">
        <f>SUMIFS('sys inv movment rpt'!$M:$M,'sys inv movment rpt'!$L:$L,$M1002,'sys inv movment rpt'!$N:$N,N$1)</f>
        <v>0</v>
      </c>
      <c r="O1002" s="86">
        <f>SUMIFS('sys inv movment rpt'!$M:$M,'sys inv movment rpt'!$L:$L,$M1002,'sys inv movment rpt'!$N:$N,O$1)</f>
        <v>0</v>
      </c>
      <c r="P1002" s="86">
        <f>SUMIFS('sys inv movment rpt'!$M:$M,'sys inv movment rpt'!$L:$L,$M1002,'sys inv movment rpt'!$N:$N,P$1)</f>
        <v>0</v>
      </c>
      <c r="Q1002" s="86">
        <f>SUMIFS('sys inv movment rpt'!$M:$M,'sys inv movment rpt'!$L:$L,$M1002,'sys inv movment rpt'!$N:$N,Q$1)</f>
        <v>0</v>
      </c>
      <c r="R1002" s="86">
        <f>SUMIFS('sys inv movment rpt'!$M:$M,'sys inv movment rpt'!$L:$L,$M1002,'sys inv movment rpt'!$N:$N,R$1)</f>
        <v>0</v>
      </c>
      <c r="S1002" s="86">
        <f>SUMIFS('sys inv movment rpt'!$M:$M,'sys inv movment rpt'!$L:$L,$M1002,'sys inv movment rpt'!$N:$N,S$1)</f>
        <v>0</v>
      </c>
      <c r="T1002" s="86">
        <f>SUMIFS('sys inv movment rpt'!$M:$M,'sys inv movment rpt'!$L:$L,$M1002,'sys inv movment rpt'!$N:$N,T$1)</f>
        <v>0</v>
      </c>
      <c r="U1002" s="86">
        <f>SUMIFS('sys inv movment rpt'!$M:$M,'sys inv movment rpt'!$L:$L,$M1002,'sys inv movment rpt'!$N:$N,U$1)</f>
        <v>0</v>
      </c>
      <c r="V1002" s="86">
        <f>SUMIFS('sys inv movment rpt'!$M:$M,'sys inv movment rpt'!$L:$L,$M1002,'sys inv movment rpt'!$N:$N,V$1)</f>
        <v>0</v>
      </c>
      <c r="W1002" s="86">
        <f>SUMIFS('sys inv movment rpt'!$M:$M,'sys inv movment rpt'!$L:$L,$M1002,'sys inv movment rpt'!$N:$N,W$1)</f>
        <v>0</v>
      </c>
      <c r="X1002" s="86">
        <f>SUMIFS('sys inv movment rpt'!$M:$M,'sys inv movment rpt'!$L:$L,$M1002,'sys inv movment rpt'!$N:$N,X$1)</f>
        <v>0</v>
      </c>
      <c r="Y1002" s="86">
        <f>SUMIFS('sys inv movment rpt'!$M:$M,'sys inv movment rpt'!$L:$L,$M1002,'sys inv movment rpt'!$N:$N,Y$1)</f>
        <v>0</v>
      </c>
      <c r="Z1002" s="86">
        <f>SUMIFS('sys inv movment rpt'!$M:$M,'sys inv movment rpt'!$L:$L,$M1002,'sys inv movment rpt'!$N:$N,Z$1)</f>
        <v>0</v>
      </c>
      <c r="AA1002" s="86">
        <f>SUMIFS('sys inv movment rpt'!$M:$M,'sys inv movment rpt'!$L:$L,$M1002,'sys inv movment rpt'!$N:$N,AA$1)</f>
        <v>0</v>
      </c>
      <c r="AB1002" s="86">
        <f>SUMIFS('sys inv movment rpt'!$M:$M,'sys inv movment rpt'!$L:$L,$M1002,'sys inv movment rpt'!$N:$N,AB$1)</f>
        <v>0</v>
      </c>
      <c r="AC1002" s="86">
        <f>SUMIFS('sys inv movment rpt'!$M:$M,'sys inv movment rpt'!$L:$L,$M1002,'sys inv movment rpt'!$N:$N,AC$1)</f>
        <v>0</v>
      </c>
      <c r="AD1002" s="86">
        <f>SUMIFS('sys inv movment rpt'!$M:$M,'sys inv movment rpt'!$L:$L,$M1002,'sys inv movment rpt'!$N:$N,AD$1)</f>
        <v>0</v>
      </c>
      <c r="AE1002" s="86">
        <f>SUMIFS('sys inv movment rpt'!$M:$M,'sys inv movment rpt'!$L:$L,$M1002,'sys inv movment rpt'!$N:$N,AE$1)</f>
        <v>0</v>
      </c>
      <c r="AF1002" s="86">
        <f>SUMIFS('sys inv movment rpt'!$M:$M,'sys inv movment rpt'!$L:$L,$M1002,'sys inv movment rpt'!$N:$N,AF$1)</f>
        <v>0</v>
      </c>
      <c r="AG1002" s="86">
        <f>SUMIFS('sys inv movment rpt'!$M:$M,'sys inv movment rpt'!$L:$L,$M1002,'sys inv movment rpt'!$N:$N,AG$1)</f>
        <v>0</v>
      </c>
      <c r="AH1002" s="86">
        <f>SUMIFS('sys inv movment rpt'!$M:$M,'sys inv movment rpt'!$L:$L,$M1002,'sys inv movment rpt'!$N:$N,AH$1)</f>
        <v>0</v>
      </c>
      <c r="AI1002" s="86">
        <f>SUMIFS('sys inv movment rpt'!$M:$M,'sys inv movment rpt'!$L:$L,$M1002,'sys inv movment rpt'!$N:$N,AI$1)</f>
        <v>0</v>
      </c>
      <c r="AJ1002" s="86">
        <f>SUMIFS('sys inv movment rpt'!$M:$M,'sys inv movment rpt'!$L:$L,$M1002,'sys inv movment rpt'!$N:$N,AJ$1)</f>
        <v>0</v>
      </c>
      <c r="AK1002" s="86">
        <f>SUMIFS('sys inv movment rpt'!$M:$M,'sys inv movment rpt'!$L:$L,$M1002,'sys inv movment rpt'!$N:$N,AK$1)</f>
        <v>0</v>
      </c>
      <c r="AL1002" s="86">
        <f>SUMIFS('sys inv movment rpt'!$M:$M,'sys inv movment rpt'!$L:$L,$M1002,'sys inv movment rpt'!$N:$N,AL$1)</f>
        <v>0</v>
      </c>
      <c r="AM1002" s="86">
        <f>SUMIFS('sys inv movment rpt'!$M:$M,'sys inv movment rpt'!$L:$L,$M1002,'sys inv movment rpt'!$N:$N,AM$1)</f>
        <v>0</v>
      </c>
      <c r="AN1002" s="86">
        <f>SUMIFS('sys inv movment rpt'!$M:$M,'sys inv movment rpt'!$L:$L,$M1002,'sys inv movment rpt'!$N:$N,AN$1)</f>
        <v>0</v>
      </c>
      <c r="AO1002" s="86">
        <f>SUMIFS('sys inv movment rpt'!$M:$M,'sys inv movment rpt'!$L:$L,$M1002,'sys inv movment rpt'!$N:$N,AO$1)</f>
        <v>0</v>
      </c>
      <c r="AP1002" s="86">
        <f>SUMIFS('sys inv movment rpt'!$M:$M,'sys inv movment rpt'!$L:$L,$M1002,'sys inv movment rpt'!$N:$N,AP$1)</f>
        <v>0</v>
      </c>
      <c r="AQ1002" s="86">
        <f>SUMIFS('sys inv movment rpt'!$M:$M,'sys inv movment rpt'!$L:$L,$M1002,'sys inv movment rpt'!$N:$N,AQ$1)</f>
        <v>0</v>
      </c>
      <c r="AR1002" s="86">
        <f>SUMIFS('sys inv movment rpt'!$M:$M,'sys inv movment rpt'!$L:$L,$M1002,'sys inv movment rpt'!$N:$N,AR$1)</f>
        <v>0</v>
      </c>
      <c r="AS1002" s="86">
        <f>SUMIFS('sys inv movment rpt'!$M:$M,'sys inv movment rpt'!$L:$L,$M1002,'sys inv movment rpt'!$N:$N,AS$1)</f>
        <v>0</v>
      </c>
      <c r="AT1002" s="86">
        <f>SUMIFS('sys inv movment rpt'!$M:$M,'sys inv movment rpt'!$L:$L,$M1002,'sys inv movment rpt'!$N:$N,AT$1)</f>
        <v>0</v>
      </c>
      <c r="AU1002" s="86">
        <f>SUMIFS('sys inv movment rpt'!$M:$M,'sys inv movment rpt'!$L:$L,$M1002,'sys inv movment rpt'!$N:$N,AU$1)</f>
        <v>0</v>
      </c>
      <c r="AV1002" s="86">
        <f>SUMIFS('sys inv movment rpt'!$M:$M,'sys inv movment rpt'!$L:$L,$M1002,'sys inv movment rpt'!$N:$N,AV$1)</f>
        <v>0</v>
      </c>
      <c r="AW1002" s="87" t="str">
        <f>IFERROR(VLOOKUP(A1002,'sys-backorder details'!E:U,17,0),"-")</f>
        <v>-</v>
      </c>
      <c r="AX1002" s="87" t="str">
        <f>IF(K1002&gt;1,VLOOKUP(A1002,'settings-routing'!A:I,9,0),"")</f>
        <v/>
      </c>
    </row>
    <row r="1003" ht="12.75" hidden="1" customHeight="1">
      <c r="A1003" s="50" t="s">
        <v>2116</v>
      </c>
      <c r="B1003" s="50" t="s">
        <v>2117</v>
      </c>
      <c r="C1003" s="50">
        <f t="shared" si="2"/>
        <v>0</v>
      </c>
      <c r="D1003" s="80">
        <f>SUMIF('Stocks 101-111'!$J:$J,'item dashboard'!A1003,'Stocks 101-111'!K:K)</f>
        <v>0</v>
      </c>
      <c r="E1003" s="80">
        <f>SUMIF('Stocks 101-111'!$J:$J,'item dashboard'!A1003,'Stocks 101-111'!$L:$L)</f>
        <v>0</v>
      </c>
      <c r="F1003" s="81">
        <f t="shared" si="3"/>
        <v>0</v>
      </c>
      <c r="G1003" s="82">
        <f t="shared" si="4"/>
        <v>0</v>
      </c>
      <c r="H1003" s="50">
        <f>SUMIFS('sys-backorder details'!$M:$M,'sys-backorder details'!$E:$E,'item dashboard'!A1003,'sys-backorder details'!$V:$V,"")</f>
        <v>0</v>
      </c>
      <c r="I1003" s="83">
        <f>SUMIF('settings-routing'!$I:$I,'item dashboard'!A1003,'settings-routing'!$O:$O)</f>
        <v>0</v>
      </c>
      <c r="J1003" s="50">
        <f>SUMIFS('sys-backorder details'!$M:$M,'sys-backorder details'!$E:$E,'item dashboard'!A1003,'sys-backorder details'!$V:$V,"Call off")</f>
        <v>0</v>
      </c>
      <c r="K1003" s="84">
        <f t="shared" si="5"/>
        <v>0</v>
      </c>
      <c r="L1003" s="84">
        <f>SUMIF('Production Plan'!$E:$E,'item dashboard'!A1003,'Production Plan'!$N:$N)</f>
        <v>0</v>
      </c>
      <c r="M1003" s="85" t="str">
        <f t="shared" si="6"/>
        <v>B-N4-W13ANGEL-50 gm White Pntd Angelica Bottle</v>
      </c>
      <c r="N1003" s="86">
        <f>SUMIFS('sys inv movment rpt'!$M:$M,'sys inv movment rpt'!$L:$L,$M1003,'sys inv movment rpt'!$N:$N,N$1)</f>
        <v>0</v>
      </c>
      <c r="O1003" s="86">
        <f>SUMIFS('sys inv movment rpt'!$M:$M,'sys inv movment rpt'!$L:$L,$M1003,'sys inv movment rpt'!$N:$N,O$1)</f>
        <v>0</v>
      </c>
      <c r="P1003" s="86">
        <f>SUMIFS('sys inv movment rpt'!$M:$M,'sys inv movment rpt'!$L:$L,$M1003,'sys inv movment rpt'!$N:$N,P$1)</f>
        <v>0</v>
      </c>
      <c r="Q1003" s="86">
        <f>SUMIFS('sys inv movment rpt'!$M:$M,'sys inv movment rpt'!$L:$L,$M1003,'sys inv movment rpt'!$N:$N,Q$1)</f>
        <v>0</v>
      </c>
      <c r="R1003" s="86">
        <f>SUMIFS('sys inv movment rpt'!$M:$M,'sys inv movment rpt'!$L:$L,$M1003,'sys inv movment rpt'!$N:$N,R$1)</f>
        <v>0</v>
      </c>
      <c r="S1003" s="86">
        <f>SUMIFS('sys inv movment rpt'!$M:$M,'sys inv movment rpt'!$L:$L,$M1003,'sys inv movment rpt'!$N:$N,S$1)</f>
        <v>0</v>
      </c>
      <c r="T1003" s="86">
        <f>SUMIFS('sys inv movment rpt'!$M:$M,'sys inv movment rpt'!$L:$L,$M1003,'sys inv movment rpt'!$N:$N,T$1)</f>
        <v>0</v>
      </c>
      <c r="U1003" s="86">
        <f>SUMIFS('sys inv movment rpt'!$M:$M,'sys inv movment rpt'!$L:$L,$M1003,'sys inv movment rpt'!$N:$N,U$1)</f>
        <v>0</v>
      </c>
      <c r="V1003" s="86">
        <f>SUMIFS('sys inv movment rpt'!$M:$M,'sys inv movment rpt'!$L:$L,$M1003,'sys inv movment rpt'!$N:$N,V$1)</f>
        <v>0</v>
      </c>
      <c r="W1003" s="86">
        <f>SUMIFS('sys inv movment rpt'!$M:$M,'sys inv movment rpt'!$L:$L,$M1003,'sys inv movment rpt'!$N:$N,W$1)</f>
        <v>0</v>
      </c>
      <c r="X1003" s="86">
        <f>SUMIFS('sys inv movment rpt'!$M:$M,'sys inv movment rpt'!$L:$L,$M1003,'sys inv movment rpt'!$N:$N,X$1)</f>
        <v>0</v>
      </c>
      <c r="Y1003" s="86">
        <f>SUMIFS('sys inv movment rpt'!$M:$M,'sys inv movment rpt'!$L:$L,$M1003,'sys inv movment rpt'!$N:$N,Y$1)</f>
        <v>0</v>
      </c>
      <c r="Z1003" s="86">
        <f>SUMIFS('sys inv movment rpt'!$M:$M,'sys inv movment rpt'!$L:$L,$M1003,'sys inv movment rpt'!$N:$N,Z$1)</f>
        <v>0</v>
      </c>
      <c r="AA1003" s="86">
        <f>SUMIFS('sys inv movment rpt'!$M:$M,'sys inv movment rpt'!$L:$L,$M1003,'sys inv movment rpt'!$N:$N,AA$1)</f>
        <v>0</v>
      </c>
      <c r="AB1003" s="86">
        <f>SUMIFS('sys inv movment rpt'!$M:$M,'sys inv movment rpt'!$L:$L,$M1003,'sys inv movment rpt'!$N:$N,AB$1)</f>
        <v>0</v>
      </c>
      <c r="AC1003" s="86">
        <f>SUMIFS('sys inv movment rpt'!$M:$M,'sys inv movment rpt'!$L:$L,$M1003,'sys inv movment rpt'!$N:$N,AC$1)</f>
        <v>0</v>
      </c>
      <c r="AD1003" s="86">
        <f>SUMIFS('sys inv movment rpt'!$M:$M,'sys inv movment rpt'!$L:$L,$M1003,'sys inv movment rpt'!$N:$N,AD$1)</f>
        <v>0</v>
      </c>
      <c r="AE1003" s="86">
        <f>SUMIFS('sys inv movment rpt'!$M:$M,'sys inv movment rpt'!$L:$L,$M1003,'sys inv movment rpt'!$N:$N,AE$1)</f>
        <v>0</v>
      </c>
      <c r="AF1003" s="86">
        <f>SUMIFS('sys inv movment rpt'!$M:$M,'sys inv movment rpt'!$L:$L,$M1003,'sys inv movment rpt'!$N:$N,AF$1)</f>
        <v>0</v>
      </c>
      <c r="AG1003" s="86">
        <f>SUMIFS('sys inv movment rpt'!$M:$M,'sys inv movment rpt'!$L:$L,$M1003,'sys inv movment rpt'!$N:$N,AG$1)</f>
        <v>0</v>
      </c>
      <c r="AH1003" s="86">
        <f>SUMIFS('sys inv movment rpt'!$M:$M,'sys inv movment rpt'!$L:$L,$M1003,'sys inv movment rpt'!$N:$N,AH$1)</f>
        <v>0</v>
      </c>
      <c r="AI1003" s="86">
        <f>SUMIFS('sys inv movment rpt'!$M:$M,'sys inv movment rpt'!$L:$L,$M1003,'sys inv movment rpt'!$N:$N,AI$1)</f>
        <v>0</v>
      </c>
      <c r="AJ1003" s="86">
        <f>SUMIFS('sys inv movment rpt'!$M:$M,'sys inv movment rpt'!$L:$L,$M1003,'sys inv movment rpt'!$N:$N,AJ$1)</f>
        <v>0</v>
      </c>
      <c r="AK1003" s="86">
        <f>SUMIFS('sys inv movment rpt'!$M:$M,'sys inv movment rpt'!$L:$L,$M1003,'sys inv movment rpt'!$N:$N,AK$1)</f>
        <v>0</v>
      </c>
      <c r="AL1003" s="86">
        <f>SUMIFS('sys inv movment rpt'!$M:$M,'sys inv movment rpt'!$L:$L,$M1003,'sys inv movment rpt'!$N:$N,AL$1)</f>
        <v>0</v>
      </c>
      <c r="AM1003" s="86">
        <f>SUMIFS('sys inv movment rpt'!$M:$M,'sys inv movment rpt'!$L:$L,$M1003,'sys inv movment rpt'!$N:$N,AM$1)</f>
        <v>0</v>
      </c>
      <c r="AN1003" s="86">
        <f>SUMIFS('sys inv movment rpt'!$M:$M,'sys inv movment rpt'!$L:$L,$M1003,'sys inv movment rpt'!$N:$N,AN$1)</f>
        <v>0</v>
      </c>
      <c r="AO1003" s="86">
        <f>SUMIFS('sys inv movment rpt'!$M:$M,'sys inv movment rpt'!$L:$L,$M1003,'sys inv movment rpt'!$N:$N,AO$1)</f>
        <v>0</v>
      </c>
      <c r="AP1003" s="86">
        <f>SUMIFS('sys inv movment rpt'!$M:$M,'sys inv movment rpt'!$L:$L,$M1003,'sys inv movment rpt'!$N:$N,AP$1)</f>
        <v>0</v>
      </c>
      <c r="AQ1003" s="86">
        <f>SUMIFS('sys inv movment rpt'!$M:$M,'sys inv movment rpt'!$L:$L,$M1003,'sys inv movment rpt'!$N:$N,AQ$1)</f>
        <v>0</v>
      </c>
      <c r="AR1003" s="86">
        <f>SUMIFS('sys inv movment rpt'!$M:$M,'sys inv movment rpt'!$L:$L,$M1003,'sys inv movment rpt'!$N:$N,AR$1)</f>
        <v>0</v>
      </c>
      <c r="AS1003" s="86">
        <f>SUMIFS('sys inv movment rpt'!$M:$M,'sys inv movment rpt'!$L:$L,$M1003,'sys inv movment rpt'!$N:$N,AS$1)</f>
        <v>0</v>
      </c>
      <c r="AT1003" s="86">
        <f>SUMIFS('sys inv movment rpt'!$M:$M,'sys inv movment rpt'!$L:$L,$M1003,'sys inv movment rpt'!$N:$N,AT$1)</f>
        <v>0</v>
      </c>
      <c r="AU1003" s="86">
        <f>SUMIFS('sys inv movment rpt'!$M:$M,'sys inv movment rpt'!$L:$L,$M1003,'sys inv movment rpt'!$N:$N,AU$1)</f>
        <v>0</v>
      </c>
      <c r="AV1003" s="86">
        <f>SUMIFS('sys inv movment rpt'!$M:$M,'sys inv movment rpt'!$L:$L,$M1003,'sys inv movment rpt'!$N:$N,AV$1)</f>
        <v>0</v>
      </c>
      <c r="AW1003" s="87" t="str">
        <f>IFERROR(VLOOKUP(A1003,'sys-backorder details'!E:U,17,0),"-")</f>
        <v>-</v>
      </c>
      <c r="AX1003" s="87" t="str">
        <f>IF(K1003&gt;1,VLOOKUP(A1003,'settings-routing'!A:I,9,0),"")</f>
        <v/>
      </c>
    </row>
    <row r="1004" ht="12.75" hidden="1" customHeight="1">
      <c r="A1004" s="28" t="s">
        <v>2118</v>
      </c>
      <c r="B1004" s="28" t="s">
        <v>2115</v>
      </c>
      <c r="C1004" s="50">
        <f t="shared" si="2"/>
        <v>5184</v>
      </c>
      <c r="D1004" s="80">
        <f>SUMIF('Stocks 101-111'!$J:$J,'item dashboard'!A1004,'Stocks 101-111'!K:K)</f>
        <v>5184</v>
      </c>
      <c r="E1004" s="80">
        <f>SUMIF('Stocks 101-111'!$J:$J,'item dashboard'!A1004,'Stocks 101-111'!$L:$L)</f>
        <v>0</v>
      </c>
      <c r="F1004" s="81">
        <f t="shared" si="3"/>
        <v>0</v>
      </c>
      <c r="G1004" s="82">
        <f t="shared" si="4"/>
        <v>0</v>
      </c>
      <c r="H1004" s="50">
        <f>SUMIFS('sys-backorder details'!$M:$M,'sys-backorder details'!$E:$E,'item dashboard'!A1004,'sys-backorder details'!$V:$V,"")</f>
        <v>0</v>
      </c>
      <c r="I1004" s="83">
        <f>SUMIF('settings-routing'!$I:$I,'item dashboard'!A1004,'settings-routing'!$O:$O)</f>
        <v>0</v>
      </c>
      <c r="J1004" s="50">
        <f>SUMIFS('sys-backorder details'!$M:$M,'sys-backorder details'!$E:$E,'item dashboard'!A1004,'sys-backorder details'!$V:$V,"Call off")</f>
        <v>0</v>
      </c>
      <c r="K1004" s="84">
        <f t="shared" si="5"/>
        <v>-5184</v>
      </c>
      <c r="L1004" s="84">
        <f>SUMIF('Production Plan'!$E:$E,'item dashboard'!A1004,'Production Plan'!$N:$N)</f>
        <v>0</v>
      </c>
      <c r="M1004" s="85" t="str">
        <f t="shared" si="6"/>
        <v>B-N4-W15-50 gm White Bottle</v>
      </c>
      <c r="N1004" s="86">
        <f>SUMIFS('sys inv movment rpt'!$M:$M,'sys inv movment rpt'!$L:$L,$M1004,'sys inv movment rpt'!$N:$N,N$1)</f>
        <v>0</v>
      </c>
      <c r="O1004" s="86">
        <f>SUMIFS('sys inv movment rpt'!$M:$M,'sys inv movment rpt'!$L:$L,$M1004,'sys inv movment rpt'!$N:$N,O$1)</f>
        <v>0</v>
      </c>
      <c r="P1004" s="86">
        <f>SUMIFS('sys inv movment rpt'!$M:$M,'sys inv movment rpt'!$L:$L,$M1004,'sys inv movment rpt'!$N:$N,P$1)</f>
        <v>0</v>
      </c>
      <c r="Q1004" s="86">
        <f>SUMIFS('sys inv movment rpt'!$M:$M,'sys inv movment rpt'!$L:$L,$M1004,'sys inv movment rpt'!$N:$N,Q$1)</f>
        <v>0</v>
      </c>
      <c r="R1004" s="86">
        <f>SUMIFS('sys inv movment rpt'!$M:$M,'sys inv movment rpt'!$L:$L,$M1004,'sys inv movment rpt'!$N:$N,R$1)</f>
        <v>0</v>
      </c>
      <c r="S1004" s="86">
        <f>SUMIFS('sys inv movment rpt'!$M:$M,'sys inv movment rpt'!$L:$L,$M1004,'sys inv movment rpt'!$N:$N,S$1)</f>
        <v>0</v>
      </c>
      <c r="T1004" s="86">
        <f>SUMIFS('sys inv movment rpt'!$M:$M,'sys inv movment rpt'!$L:$L,$M1004,'sys inv movment rpt'!$N:$N,T$1)</f>
        <v>0</v>
      </c>
      <c r="U1004" s="86">
        <f>SUMIFS('sys inv movment rpt'!$M:$M,'sys inv movment rpt'!$L:$L,$M1004,'sys inv movment rpt'!$N:$N,U$1)</f>
        <v>0</v>
      </c>
      <c r="V1004" s="86">
        <f>SUMIFS('sys inv movment rpt'!$M:$M,'sys inv movment rpt'!$L:$L,$M1004,'sys inv movment rpt'!$N:$N,V$1)</f>
        <v>0</v>
      </c>
      <c r="W1004" s="86">
        <f>SUMIFS('sys inv movment rpt'!$M:$M,'sys inv movment rpt'!$L:$L,$M1004,'sys inv movment rpt'!$N:$N,W$1)</f>
        <v>0</v>
      </c>
      <c r="X1004" s="86">
        <f>SUMIFS('sys inv movment rpt'!$M:$M,'sys inv movment rpt'!$L:$L,$M1004,'sys inv movment rpt'!$N:$N,X$1)</f>
        <v>0</v>
      </c>
      <c r="Y1004" s="86">
        <f>SUMIFS('sys inv movment rpt'!$M:$M,'sys inv movment rpt'!$L:$L,$M1004,'sys inv movment rpt'!$N:$N,Y$1)</f>
        <v>0</v>
      </c>
      <c r="Z1004" s="86">
        <f>SUMIFS('sys inv movment rpt'!$M:$M,'sys inv movment rpt'!$L:$L,$M1004,'sys inv movment rpt'!$N:$N,Z$1)</f>
        <v>0</v>
      </c>
      <c r="AA1004" s="86">
        <f>SUMIFS('sys inv movment rpt'!$M:$M,'sys inv movment rpt'!$L:$L,$M1004,'sys inv movment rpt'!$N:$N,AA$1)</f>
        <v>0</v>
      </c>
      <c r="AB1004" s="86">
        <f>SUMIFS('sys inv movment rpt'!$M:$M,'sys inv movment rpt'!$L:$L,$M1004,'sys inv movment rpt'!$N:$N,AB$1)</f>
        <v>0</v>
      </c>
      <c r="AC1004" s="86">
        <f>SUMIFS('sys inv movment rpt'!$M:$M,'sys inv movment rpt'!$L:$L,$M1004,'sys inv movment rpt'!$N:$N,AC$1)</f>
        <v>0</v>
      </c>
      <c r="AD1004" s="86">
        <f>SUMIFS('sys inv movment rpt'!$M:$M,'sys inv movment rpt'!$L:$L,$M1004,'sys inv movment rpt'!$N:$N,AD$1)</f>
        <v>0</v>
      </c>
      <c r="AE1004" s="86">
        <f>SUMIFS('sys inv movment rpt'!$M:$M,'sys inv movment rpt'!$L:$L,$M1004,'sys inv movment rpt'!$N:$N,AE$1)</f>
        <v>0</v>
      </c>
      <c r="AF1004" s="86">
        <f>SUMIFS('sys inv movment rpt'!$M:$M,'sys inv movment rpt'!$L:$L,$M1004,'sys inv movment rpt'!$N:$N,AF$1)</f>
        <v>0</v>
      </c>
      <c r="AG1004" s="86">
        <f>SUMIFS('sys inv movment rpt'!$M:$M,'sys inv movment rpt'!$L:$L,$M1004,'sys inv movment rpt'!$N:$N,AG$1)</f>
        <v>0</v>
      </c>
      <c r="AH1004" s="86">
        <f>SUMIFS('sys inv movment rpt'!$M:$M,'sys inv movment rpt'!$L:$L,$M1004,'sys inv movment rpt'!$N:$N,AH$1)</f>
        <v>0</v>
      </c>
      <c r="AI1004" s="86">
        <f>SUMIFS('sys inv movment rpt'!$M:$M,'sys inv movment rpt'!$L:$L,$M1004,'sys inv movment rpt'!$N:$N,AI$1)</f>
        <v>0</v>
      </c>
      <c r="AJ1004" s="86">
        <f>SUMIFS('sys inv movment rpt'!$M:$M,'sys inv movment rpt'!$L:$L,$M1004,'sys inv movment rpt'!$N:$N,AJ$1)</f>
        <v>0</v>
      </c>
      <c r="AK1004" s="86">
        <f>SUMIFS('sys inv movment rpt'!$M:$M,'sys inv movment rpt'!$L:$L,$M1004,'sys inv movment rpt'!$N:$N,AK$1)</f>
        <v>0</v>
      </c>
      <c r="AL1004" s="86">
        <f>SUMIFS('sys inv movment rpt'!$M:$M,'sys inv movment rpt'!$L:$L,$M1004,'sys inv movment rpt'!$N:$N,AL$1)</f>
        <v>0</v>
      </c>
      <c r="AM1004" s="86">
        <f>SUMIFS('sys inv movment rpt'!$M:$M,'sys inv movment rpt'!$L:$L,$M1004,'sys inv movment rpt'!$N:$N,AM$1)</f>
        <v>0</v>
      </c>
      <c r="AN1004" s="86">
        <f>SUMIFS('sys inv movment rpt'!$M:$M,'sys inv movment rpt'!$L:$L,$M1004,'sys inv movment rpt'!$N:$N,AN$1)</f>
        <v>0</v>
      </c>
      <c r="AO1004" s="86">
        <f>SUMIFS('sys inv movment rpt'!$M:$M,'sys inv movment rpt'!$L:$L,$M1004,'sys inv movment rpt'!$N:$N,AO$1)</f>
        <v>0</v>
      </c>
      <c r="AP1004" s="86">
        <f>SUMIFS('sys inv movment rpt'!$M:$M,'sys inv movment rpt'!$L:$L,$M1004,'sys inv movment rpt'!$N:$N,AP$1)</f>
        <v>0</v>
      </c>
      <c r="AQ1004" s="86">
        <f>SUMIFS('sys inv movment rpt'!$M:$M,'sys inv movment rpt'!$L:$L,$M1004,'sys inv movment rpt'!$N:$N,AQ$1)</f>
        <v>0</v>
      </c>
      <c r="AR1004" s="86">
        <f>SUMIFS('sys inv movment rpt'!$M:$M,'sys inv movment rpt'!$L:$L,$M1004,'sys inv movment rpt'!$N:$N,AR$1)</f>
        <v>0</v>
      </c>
      <c r="AS1004" s="86">
        <f>SUMIFS('sys inv movment rpt'!$M:$M,'sys inv movment rpt'!$L:$L,$M1004,'sys inv movment rpt'!$N:$N,AS$1)</f>
        <v>0</v>
      </c>
      <c r="AT1004" s="86">
        <f>SUMIFS('sys inv movment rpt'!$M:$M,'sys inv movment rpt'!$L:$L,$M1004,'sys inv movment rpt'!$N:$N,AT$1)</f>
        <v>0</v>
      </c>
      <c r="AU1004" s="86">
        <f>SUMIFS('sys inv movment rpt'!$M:$M,'sys inv movment rpt'!$L:$L,$M1004,'sys inv movment rpt'!$N:$N,AU$1)</f>
        <v>0</v>
      </c>
      <c r="AV1004" s="86">
        <f>SUMIFS('sys inv movment rpt'!$M:$M,'sys inv movment rpt'!$L:$L,$M1004,'sys inv movment rpt'!$N:$N,AV$1)</f>
        <v>0</v>
      </c>
      <c r="AW1004" s="87" t="str">
        <f>IFERROR(VLOOKUP(A1004,'sys-backorder details'!E:U,17,0),"-")</f>
        <v>-</v>
      </c>
      <c r="AX1004" s="87" t="str">
        <f>IF(K1004&gt;1,VLOOKUP(A1004,'settings-routing'!A:I,9,0),"")</f>
        <v/>
      </c>
    </row>
    <row r="1005" ht="12.75" hidden="1" customHeight="1">
      <c r="A1005" s="50" t="s">
        <v>2119</v>
      </c>
      <c r="B1005" s="50" t="s">
        <v>2120</v>
      </c>
      <c r="C1005" s="50">
        <f t="shared" si="2"/>
        <v>0</v>
      </c>
      <c r="D1005" s="80">
        <f>SUMIF('Stocks 101-111'!$J:$J,'item dashboard'!A1005,'Stocks 101-111'!K:K)</f>
        <v>0</v>
      </c>
      <c r="E1005" s="80">
        <f>SUMIF('Stocks 101-111'!$J:$J,'item dashboard'!A1005,'Stocks 101-111'!$L:$L)</f>
        <v>0</v>
      </c>
      <c r="F1005" s="81">
        <f t="shared" si="3"/>
        <v>0</v>
      </c>
      <c r="G1005" s="82">
        <f t="shared" si="4"/>
        <v>0</v>
      </c>
      <c r="H1005" s="50">
        <f>SUMIFS('sys-backorder details'!$M:$M,'sys-backorder details'!$E:$E,'item dashboard'!A1005,'sys-backorder details'!$V:$V,"")</f>
        <v>0</v>
      </c>
      <c r="I1005" s="83">
        <f>SUMIF('settings-routing'!$I:$I,'item dashboard'!A1005,'settings-routing'!$O:$O)</f>
        <v>0</v>
      </c>
      <c r="J1005" s="50">
        <f>SUMIFS('sys-backorder details'!$M:$M,'sys-backorder details'!$E:$E,'item dashboard'!A1005,'sys-backorder details'!$V:$V,"Call off")</f>
        <v>0</v>
      </c>
      <c r="K1005" s="84">
        <f t="shared" si="5"/>
        <v>0</v>
      </c>
      <c r="L1005" s="84">
        <f>SUMIF('Production Plan'!$E:$E,'item dashboard'!A1005,'Production Plan'!$N:$N)</f>
        <v>0</v>
      </c>
      <c r="M1005" s="85" t="str">
        <f t="shared" si="6"/>
        <v>B-N4-W15ALY-50 gm White Pntd Aliyzeco Bottle</v>
      </c>
      <c r="N1005" s="86">
        <f>SUMIFS('sys inv movment rpt'!$M:$M,'sys inv movment rpt'!$L:$L,$M1005,'sys inv movment rpt'!$N:$N,N$1)</f>
        <v>0</v>
      </c>
      <c r="O1005" s="86">
        <f>SUMIFS('sys inv movment rpt'!$M:$M,'sys inv movment rpt'!$L:$L,$M1005,'sys inv movment rpt'!$N:$N,O$1)</f>
        <v>0</v>
      </c>
      <c r="P1005" s="86">
        <f>SUMIFS('sys inv movment rpt'!$M:$M,'sys inv movment rpt'!$L:$L,$M1005,'sys inv movment rpt'!$N:$N,P$1)</f>
        <v>0</v>
      </c>
      <c r="Q1005" s="86">
        <f>SUMIFS('sys inv movment rpt'!$M:$M,'sys inv movment rpt'!$L:$L,$M1005,'sys inv movment rpt'!$N:$N,Q$1)</f>
        <v>0</v>
      </c>
      <c r="R1005" s="86">
        <f>SUMIFS('sys inv movment rpt'!$M:$M,'sys inv movment rpt'!$L:$L,$M1005,'sys inv movment rpt'!$N:$N,R$1)</f>
        <v>0</v>
      </c>
      <c r="S1005" s="86">
        <f>SUMIFS('sys inv movment rpt'!$M:$M,'sys inv movment rpt'!$L:$L,$M1005,'sys inv movment rpt'!$N:$N,S$1)</f>
        <v>0</v>
      </c>
      <c r="T1005" s="86">
        <f>SUMIFS('sys inv movment rpt'!$M:$M,'sys inv movment rpt'!$L:$L,$M1005,'sys inv movment rpt'!$N:$N,T$1)</f>
        <v>0</v>
      </c>
      <c r="U1005" s="86">
        <f>SUMIFS('sys inv movment rpt'!$M:$M,'sys inv movment rpt'!$L:$L,$M1005,'sys inv movment rpt'!$N:$N,U$1)</f>
        <v>0</v>
      </c>
      <c r="V1005" s="86">
        <f>SUMIFS('sys inv movment rpt'!$M:$M,'sys inv movment rpt'!$L:$L,$M1005,'sys inv movment rpt'!$N:$N,V$1)</f>
        <v>0</v>
      </c>
      <c r="W1005" s="86">
        <f>SUMIFS('sys inv movment rpt'!$M:$M,'sys inv movment rpt'!$L:$L,$M1005,'sys inv movment rpt'!$N:$N,W$1)</f>
        <v>0</v>
      </c>
      <c r="X1005" s="86">
        <f>SUMIFS('sys inv movment rpt'!$M:$M,'sys inv movment rpt'!$L:$L,$M1005,'sys inv movment rpt'!$N:$N,X$1)</f>
        <v>0</v>
      </c>
      <c r="Y1005" s="86">
        <f>SUMIFS('sys inv movment rpt'!$M:$M,'sys inv movment rpt'!$L:$L,$M1005,'sys inv movment rpt'!$N:$N,Y$1)</f>
        <v>0</v>
      </c>
      <c r="Z1005" s="86">
        <f>SUMIFS('sys inv movment rpt'!$M:$M,'sys inv movment rpt'!$L:$L,$M1005,'sys inv movment rpt'!$N:$N,Z$1)</f>
        <v>0</v>
      </c>
      <c r="AA1005" s="86">
        <f>SUMIFS('sys inv movment rpt'!$M:$M,'sys inv movment rpt'!$L:$L,$M1005,'sys inv movment rpt'!$N:$N,AA$1)</f>
        <v>0</v>
      </c>
      <c r="AB1005" s="86">
        <f>SUMIFS('sys inv movment rpt'!$M:$M,'sys inv movment rpt'!$L:$L,$M1005,'sys inv movment rpt'!$N:$N,AB$1)</f>
        <v>0</v>
      </c>
      <c r="AC1005" s="86">
        <f>SUMIFS('sys inv movment rpt'!$M:$M,'sys inv movment rpt'!$L:$L,$M1005,'sys inv movment rpt'!$N:$N,AC$1)</f>
        <v>0</v>
      </c>
      <c r="AD1005" s="86">
        <f>SUMIFS('sys inv movment rpt'!$M:$M,'sys inv movment rpt'!$L:$L,$M1005,'sys inv movment rpt'!$N:$N,AD$1)</f>
        <v>0</v>
      </c>
      <c r="AE1005" s="86">
        <f>SUMIFS('sys inv movment rpt'!$M:$M,'sys inv movment rpt'!$L:$L,$M1005,'sys inv movment rpt'!$N:$N,AE$1)</f>
        <v>0</v>
      </c>
      <c r="AF1005" s="86">
        <f>SUMIFS('sys inv movment rpt'!$M:$M,'sys inv movment rpt'!$L:$L,$M1005,'sys inv movment rpt'!$N:$N,AF$1)</f>
        <v>0</v>
      </c>
      <c r="AG1005" s="86">
        <f>SUMIFS('sys inv movment rpt'!$M:$M,'sys inv movment rpt'!$L:$L,$M1005,'sys inv movment rpt'!$N:$N,AG$1)</f>
        <v>0</v>
      </c>
      <c r="AH1005" s="86">
        <f>SUMIFS('sys inv movment rpt'!$M:$M,'sys inv movment rpt'!$L:$L,$M1005,'sys inv movment rpt'!$N:$N,AH$1)</f>
        <v>0</v>
      </c>
      <c r="AI1005" s="86">
        <f>SUMIFS('sys inv movment rpt'!$M:$M,'sys inv movment rpt'!$L:$L,$M1005,'sys inv movment rpt'!$N:$N,AI$1)</f>
        <v>0</v>
      </c>
      <c r="AJ1005" s="86">
        <f>SUMIFS('sys inv movment rpt'!$M:$M,'sys inv movment rpt'!$L:$L,$M1005,'sys inv movment rpt'!$N:$N,AJ$1)</f>
        <v>0</v>
      </c>
      <c r="AK1005" s="86">
        <f>SUMIFS('sys inv movment rpt'!$M:$M,'sys inv movment rpt'!$L:$L,$M1005,'sys inv movment rpt'!$N:$N,AK$1)</f>
        <v>0</v>
      </c>
      <c r="AL1005" s="86">
        <f>SUMIFS('sys inv movment rpt'!$M:$M,'sys inv movment rpt'!$L:$L,$M1005,'sys inv movment rpt'!$N:$N,AL$1)</f>
        <v>0</v>
      </c>
      <c r="AM1005" s="86">
        <f>SUMIFS('sys inv movment rpt'!$M:$M,'sys inv movment rpt'!$L:$L,$M1005,'sys inv movment rpt'!$N:$N,AM$1)</f>
        <v>0</v>
      </c>
      <c r="AN1005" s="86">
        <f>SUMIFS('sys inv movment rpt'!$M:$M,'sys inv movment rpt'!$L:$L,$M1005,'sys inv movment rpt'!$N:$N,AN$1)</f>
        <v>0</v>
      </c>
      <c r="AO1005" s="86">
        <f>SUMIFS('sys inv movment rpt'!$M:$M,'sys inv movment rpt'!$L:$L,$M1005,'sys inv movment rpt'!$N:$N,AO$1)</f>
        <v>0</v>
      </c>
      <c r="AP1005" s="86">
        <f>SUMIFS('sys inv movment rpt'!$M:$M,'sys inv movment rpt'!$L:$L,$M1005,'sys inv movment rpt'!$N:$N,AP$1)</f>
        <v>0</v>
      </c>
      <c r="AQ1005" s="86">
        <f>SUMIFS('sys inv movment rpt'!$M:$M,'sys inv movment rpt'!$L:$L,$M1005,'sys inv movment rpt'!$N:$N,AQ$1)</f>
        <v>0</v>
      </c>
      <c r="AR1005" s="86">
        <f>SUMIFS('sys inv movment rpt'!$M:$M,'sys inv movment rpt'!$L:$L,$M1005,'sys inv movment rpt'!$N:$N,AR$1)</f>
        <v>0</v>
      </c>
      <c r="AS1005" s="86">
        <f>SUMIFS('sys inv movment rpt'!$M:$M,'sys inv movment rpt'!$L:$L,$M1005,'sys inv movment rpt'!$N:$N,AS$1)</f>
        <v>0</v>
      </c>
      <c r="AT1005" s="86">
        <f>SUMIFS('sys inv movment rpt'!$M:$M,'sys inv movment rpt'!$L:$L,$M1005,'sys inv movment rpt'!$N:$N,AT$1)</f>
        <v>0</v>
      </c>
      <c r="AU1005" s="86">
        <f>SUMIFS('sys inv movment rpt'!$M:$M,'sys inv movment rpt'!$L:$L,$M1005,'sys inv movment rpt'!$N:$N,AU$1)</f>
        <v>0</v>
      </c>
      <c r="AV1005" s="86">
        <f>SUMIFS('sys inv movment rpt'!$M:$M,'sys inv movment rpt'!$L:$L,$M1005,'sys inv movment rpt'!$N:$N,AV$1)</f>
        <v>0</v>
      </c>
      <c r="AW1005" s="87" t="str">
        <f>IFERROR(VLOOKUP(A1005,'sys-backorder details'!E:U,17,0),"-")</f>
        <v>-</v>
      </c>
      <c r="AX1005" s="87" t="str">
        <f>IF(K1005&gt;1,VLOOKUP(A1005,'settings-routing'!A:I,9,0),"")</f>
        <v/>
      </c>
    </row>
    <row r="1006" ht="12.75" hidden="1" customHeight="1">
      <c r="A1006" s="50" t="s">
        <v>2121</v>
      </c>
      <c r="B1006" s="50" t="s">
        <v>2122</v>
      </c>
      <c r="C1006" s="50">
        <f t="shared" si="2"/>
        <v>5184</v>
      </c>
      <c r="D1006" s="80">
        <f>SUMIF('Stocks 101-111'!$J:$J,'item dashboard'!A1006,'Stocks 101-111'!K:K)</f>
        <v>5184</v>
      </c>
      <c r="E1006" s="80">
        <f>SUMIF('Stocks 101-111'!$J:$J,'item dashboard'!A1006,'Stocks 101-111'!$L:$L)</f>
        <v>0</v>
      </c>
      <c r="F1006" s="81">
        <f t="shared" si="3"/>
        <v>0</v>
      </c>
      <c r="G1006" s="82">
        <f t="shared" si="4"/>
        <v>0.02857142857</v>
      </c>
      <c r="H1006" s="50">
        <f>SUMIFS('sys-backorder details'!$M:$M,'sys-backorder details'!$E:$E,'item dashboard'!A1006,'sys-backorder details'!$V:$V,"")</f>
        <v>0</v>
      </c>
      <c r="I1006" s="83">
        <f>SUMIF('settings-routing'!$I:$I,'item dashboard'!A1006,'settings-routing'!$O:$O)</f>
        <v>0</v>
      </c>
      <c r="J1006" s="50">
        <f>SUMIFS('sys-backorder details'!$M:$M,'sys-backorder details'!$E:$E,'item dashboard'!A1006,'sys-backorder details'!$V:$V,"Call off")</f>
        <v>0</v>
      </c>
      <c r="K1006" s="84">
        <f t="shared" si="5"/>
        <v>-5184</v>
      </c>
      <c r="L1006" s="84">
        <f>SUMIF('Production Plan'!$E:$E,'item dashboard'!A1006,'Production Plan'!$N:$N)</f>
        <v>0</v>
      </c>
      <c r="M1006" s="85" t="str">
        <f t="shared" si="6"/>
        <v>B-N4-W15N.ROSE-50 gm White Pntd N.Rose Bottle</v>
      </c>
      <c r="N1006" s="86">
        <f>SUMIFS('sys inv movment rpt'!$M:$M,'sys inv movment rpt'!$L:$L,$M1006,'sys inv movment rpt'!$N:$N,N$1)</f>
        <v>0</v>
      </c>
      <c r="O1006" s="86">
        <f>SUMIFS('sys inv movment rpt'!$M:$M,'sys inv movment rpt'!$L:$L,$M1006,'sys inv movment rpt'!$N:$N,O$1)</f>
        <v>0</v>
      </c>
      <c r="P1006" s="86">
        <f>SUMIFS('sys inv movment rpt'!$M:$M,'sys inv movment rpt'!$L:$L,$M1006,'sys inv movment rpt'!$N:$N,P$1)</f>
        <v>0</v>
      </c>
      <c r="Q1006" s="86">
        <f>SUMIFS('sys inv movment rpt'!$M:$M,'sys inv movment rpt'!$L:$L,$M1006,'sys inv movment rpt'!$N:$N,Q$1)</f>
        <v>0</v>
      </c>
      <c r="R1006" s="86">
        <f>SUMIFS('sys inv movment rpt'!$M:$M,'sys inv movment rpt'!$L:$L,$M1006,'sys inv movment rpt'!$N:$N,R$1)</f>
        <v>0</v>
      </c>
      <c r="S1006" s="86">
        <f>SUMIFS('sys inv movment rpt'!$M:$M,'sys inv movment rpt'!$L:$L,$M1006,'sys inv movment rpt'!$N:$N,S$1)</f>
        <v>0</v>
      </c>
      <c r="T1006" s="86">
        <f>SUMIFS('sys inv movment rpt'!$M:$M,'sys inv movment rpt'!$L:$L,$M1006,'sys inv movment rpt'!$N:$N,T$1)</f>
        <v>0</v>
      </c>
      <c r="U1006" s="86">
        <f>SUMIFS('sys inv movment rpt'!$M:$M,'sys inv movment rpt'!$L:$L,$M1006,'sys inv movment rpt'!$N:$N,U$1)</f>
        <v>0</v>
      </c>
      <c r="V1006" s="86">
        <f>SUMIFS('sys inv movment rpt'!$M:$M,'sys inv movment rpt'!$L:$L,$M1006,'sys inv movment rpt'!$N:$N,V$1)</f>
        <v>8064</v>
      </c>
      <c r="W1006" s="86">
        <f>SUMIFS('sys inv movment rpt'!$M:$M,'sys inv movment rpt'!$L:$L,$M1006,'sys inv movment rpt'!$N:$N,W$1)</f>
        <v>0</v>
      </c>
      <c r="X1006" s="86">
        <f>SUMIFS('sys inv movment rpt'!$M:$M,'sys inv movment rpt'!$L:$L,$M1006,'sys inv movment rpt'!$N:$N,X$1)</f>
        <v>0</v>
      </c>
      <c r="Y1006" s="86">
        <f>SUMIFS('sys inv movment rpt'!$M:$M,'sys inv movment rpt'!$L:$L,$M1006,'sys inv movment rpt'!$N:$N,Y$1)</f>
        <v>0</v>
      </c>
      <c r="Z1006" s="86">
        <f>SUMIFS('sys inv movment rpt'!$M:$M,'sys inv movment rpt'!$L:$L,$M1006,'sys inv movment rpt'!$N:$N,Z$1)</f>
        <v>0</v>
      </c>
      <c r="AA1006" s="86">
        <f>SUMIFS('sys inv movment rpt'!$M:$M,'sys inv movment rpt'!$L:$L,$M1006,'sys inv movment rpt'!$N:$N,AA$1)</f>
        <v>0</v>
      </c>
      <c r="AB1006" s="86">
        <f>SUMIFS('sys inv movment rpt'!$M:$M,'sys inv movment rpt'!$L:$L,$M1006,'sys inv movment rpt'!$N:$N,AB$1)</f>
        <v>0</v>
      </c>
      <c r="AC1006" s="86">
        <f>SUMIFS('sys inv movment rpt'!$M:$M,'sys inv movment rpt'!$L:$L,$M1006,'sys inv movment rpt'!$N:$N,AC$1)</f>
        <v>0</v>
      </c>
      <c r="AD1006" s="86">
        <f>SUMIFS('sys inv movment rpt'!$M:$M,'sys inv movment rpt'!$L:$L,$M1006,'sys inv movment rpt'!$N:$N,AD$1)</f>
        <v>0</v>
      </c>
      <c r="AE1006" s="86">
        <f>SUMIFS('sys inv movment rpt'!$M:$M,'sys inv movment rpt'!$L:$L,$M1006,'sys inv movment rpt'!$N:$N,AE$1)</f>
        <v>0</v>
      </c>
      <c r="AF1006" s="86">
        <f>SUMIFS('sys inv movment rpt'!$M:$M,'sys inv movment rpt'!$L:$L,$M1006,'sys inv movment rpt'!$N:$N,AF$1)</f>
        <v>0</v>
      </c>
      <c r="AG1006" s="86">
        <f>SUMIFS('sys inv movment rpt'!$M:$M,'sys inv movment rpt'!$L:$L,$M1006,'sys inv movment rpt'!$N:$N,AG$1)</f>
        <v>0</v>
      </c>
      <c r="AH1006" s="86">
        <f>SUMIFS('sys inv movment rpt'!$M:$M,'sys inv movment rpt'!$L:$L,$M1006,'sys inv movment rpt'!$N:$N,AH$1)</f>
        <v>0</v>
      </c>
      <c r="AI1006" s="86">
        <f>SUMIFS('sys inv movment rpt'!$M:$M,'sys inv movment rpt'!$L:$L,$M1006,'sys inv movment rpt'!$N:$N,AI$1)</f>
        <v>0</v>
      </c>
      <c r="AJ1006" s="86">
        <f>SUMIFS('sys inv movment rpt'!$M:$M,'sys inv movment rpt'!$L:$L,$M1006,'sys inv movment rpt'!$N:$N,AJ$1)</f>
        <v>0</v>
      </c>
      <c r="AK1006" s="86">
        <f>SUMIFS('sys inv movment rpt'!$M:$M,'sys inv movment rpt'!$L:$L,$M1006,'sys inv movment rpt'!$N:$N,AK$1)</f>
        <v>0</v>
      </c>
      <c r="AL1006" s="86">
        <f>SUMIFS('sys inv movment rpt'!$M:$M,'sys inv movment rpt'!$L:$L,$M1006,'sys inv movment rpt'!$N:$N,AL$1)</f>
        <v>0</v>
      </c>
      <c r="AM1006" s="86">
        <f>SUMIFS('sys inv movment rpt'!$M:$M,'sys inv movment rpt'!$L:$L,$M1006,'sys inv movment rpt'!$N:$N,AM$1)</f>
        <v>0</v>
      </c>
      <c r="AN1006" s="86">
        <f>SUMIFS('sys inv movment rpt'!$M:$M,'sys inv movment rpt'!$L:$L,$M1006,'sys inv movment rpt'!$N:$N,AN$1)</f>
        <v>0</v>
      </c>
      <c r="AO1006" s="86">
        <f>SUMIFS('sys inv movment rpt'!$M:$M,'sys inv movment rpt'!$L:$L,$M1006,'sys inv movment rpt'!$N:$N,AO$1)</f>
        <v>0</v>
      </c>
      <c r="AP1006" s="86">
        <f>SUMIFS('sys inv movment rpt'!$M:$M,'sys inv movment rpt'!$L:$L,$M1006,'sys inv movment rpt'!$N:$N,AP$1)</f>
        <v>0</v>
      </c>
      <c r="AQ1006" s="86">
        <f>SUMIFS('sys inv movment rpt'!$M:$M,'sys inv movment rpt'!$L:$L,$M1006,'sys inv movment rpt'!$N:$N,AQ$1)</f>
        <v>0</v>
      </c>
      <c r="AR1006" s="86">
        <f>SUMIFS('sys inv movment rpt'!$M:$M,'sys inv movment rpt'!$L:$L,$M1006,'sys inv movment rpt'!$N:$N,AR$1)</f>
        <v>0</v>
      </c>
      <c r="AS1006" s="86">
        <f>SUMIFS('sys inv movment rpt'!$M:$M,'sys inv movment rpt'!$L:$L,$M1006,'sys inv movment rpt'!$N:$N,AS$1)</f>
        <v>0</v>
      </c>
      <c r="AT1006" s="86">
        <f>SUMIFS('sys inv movment rpt'!$M:$M,'sys inv movment rpt'!$L:$L,$M1006,'sys inv movment rpt'!$N:$N,AT$1)</f>
        <v>0</v>
      </c>
      <c r="AU1006" s="86">
        <f>SUMIFS('sys inv movment rpt'!$M:$M,'sys inv movment rpt'!$L:$L,$M1006,'sys inv movment rpt'!$N:$N,AU$1)</f>
        <v>0</v>
      </c>
      <c r="AV1006" s="86">
        <f>SUMIFS('sys inv movment rpt'!$M:$M,'sys inv movment rpt'!$L:$L,$M1006,'sys inv movment rpt'!$N:$N,AV$1)</f>
        <v>0</v>
      </c>
      <c r="AW1006" s="87" t="str">
        <f>IFERROR(VLOOKUP(A1006,'sys-backorder details'!E:U,17,0),"-")</f>
        <v>-</v>
      </c>
      <c r="AX1006" s="87" t="str">
        <f>IF(K1006&gt;1,VLOOKUP(A1006,'settings-routing'!A:I,9,0),"")</f>
        <v/>
      </c>
    </row>
    <row r="1007" ht="12.75" hidden="1" customHeight="1">
      <c r="A1007" s="50" t="s">
        <v>2123</v>
      </c>
      <c r="B1007" s="50" t="s">
        <v>2124</v>
      </c>
      <c r="C1007" s="50">
        <f t="shared" si="2"/>
        <v>0</v>
      </c>
      <c r="D1007" s="80">
        <f>SUMIF('Stocks 101-111'!$J:$J,'item dashboard'!A1007,'Stocks 101-111'!K:K)</f>
        <v>0</v>
      </c>
      <c r="E1007" s="80">
        <f>SUMIF('Stocks 101-111'!$J:$J,'item dashboard'!A1007,'Stocks 101-111'!$L:$L)</f>
        <v>0</v>
      </c>
      <c r="F1007" s="81">
        <f t="shared" si="3"/>
        <v>0</v>
      </c>
      <c r="G1007" s="82">
        <f t="shared" si="4"/>
        <v>0</v>
      </c>
      <c r="H1007" s="50">
        <f>SUMIFS('sys-backorder details'!$M:$M,'sys-backorder details'!$E:$E,'item dashboard'!A1007,'sys-backorder details'!$V:$V,"")</f>
        <v>0</v>
      </c>
      <c r="I1007" s="83">
        <f>SUMIF('settings-routing'!$I:$I,'item dashboard'!A1007,'settings-routing'!$O:$O)</f>
        <v>0</v>
      </c>
      <c r="J1007" s="50">
        <f>SUMIFS('sys-backorder details'!$M:$M,'sys-backorder details'!$E:$E,'item dashboard'!A1007,'sys-backorder details'!$V:$V,"Call off")</f>
        <v>0</v>
      </c>
      <c r="K1007" s="84">
        <f t="shared" si="5"/>
        <v>0</v>
      </c>
      <c r="L1007" s="84">
        <f>SUMIF('Production Plan'!$E:$E,'item dashboard'!A1007,'Production Plan'!$N:$N)</f>
        <v>0</v>
      </c>
      <c r="M1007" s="85" t="str">
        <f t="shared" si="6"/>
        <v>B-N4-W15VES-50 gm Pntd Vesrose White Powder Bottle</v>
      </c>
      <c r="N1007" s="86">
        <f>SUMIFS('sys inv movment rpt'!$M:$M,'sys inv movment rpt'!$L:$L,$M1007,'sys inv movment rpt'!$N:$N,N$1)</f>
        <v>0</v>
      </c>
      <c r="O1007" s="86">
        <f>SUMIFS('sys inv movment rpt'!$M:$M,'sys inv movment rpt'!$L:$L,$M1007,'sys inv movment rpt'!$N:$N,O$1)</f>
        <v>0</v>
      </c>
      <c r="P1007" s="86">
        <f>SUMIFS('sys inv movment rpt'!$M:$M,'sys inv movment rpt'!$L:$L,$M1007,'sys inv movment rpt'!$N:$N,P$1)</f>
        <v>0</v>
      </c>
      <c r="Q1007" s="86">
        <f>SUMIFS('sys inv movment rpt'!$M:$M,'sys inv movment rpt'!$L:$L,$M1007,'sys inv movment rpt'!$N:$N,Q$1)</f>
        <v>0</v>
      </c>
      <c r="R1007" s="86">
        <f>SUMIFS('sys inv movment rpt'!$M:$M,'sys inv movment rpt'!$L:$L,$M1007,'sys inv movment rpt'!$N:$N,R$1)</f>
        <v>0</v>
      </c>
      <c r="S1007" s="86">
        <f>SUMIFS('sys inv movment rpt'!$M:$M,'sys inv movment rpt'!$L:$L,$M1007,'sys inv movment rpt'!$N:$N,S$1)</f>
        <v>0</v>
      </c>
      <c r="T1007" s="86">
        <f>SUMIFS('sys inv movment rpt'!$M:$M,'sys inv movment rpt'!$L:$L,$M1007,'sys inv movment rpt'!$N:$N,T$1)</f>
        <v>0</v>
      </c>
      <c r="U1007" s="86">
        <f>SUMIFS('sys inv movment rpt'!$M:$M,'sys inv movment rpt'!$L:$L,$M1007,'sys inv movment rpt'!$N:$N,U$1)</f>
        <v>0</v>
      </c>
      <c r="V1007" s="86">
        <f>SUMIFS('sys inv movment rpt'!$M:$M,'sys inv movment rpt'!$L:$L,$M1007,'sys inv movment rpt'!$N:$N,V$1)</f>
        <v>0</v>
      </c>
      <c r="W1007" s="86">
        <f>SUMIFS('sys inv movment rpt'!$M:$M,'sys inv movment rpt'!$L:$L,$M1007,'sys inv movment rpt'!$N:$N,W$1)</f>
        <v>0</v>
      </c>
      <c r="X1007" s="86">
        <f>SUMIFS('sys inv movment rpt'!$M:$M,'sys inv movment rpt'!$L:$L,$M1007,'sys inv movment rpt'!$N:$N,X$1)</f>
        <v>0</v>
      </c>
      <c r="Y1007" s="86">
        <f>SUMIFS('sys inv movment rpt'!$M:$M,'sys inv movment rpt'!$L:$L,$M1007,'sys inv movment rpt'!$N:$N,Y$1)</f>
        <v>0</v>
      </c>
      <c r="Z1007" s="86">
        <f>SUMIFS('sys inv movment rpt'!$M:$M,'sys inv movment rpt'!$L:$L,$M1007,'sys inv movment rpt'!$N:$N,Z$1)</f>
        <v>0</v>
      </c>
      <c r="AA1007" s="86">
        <f>SUMIFS('sys inv movment rpt'!$M:$M,'sys inv movment rpt'!$L:$L,$M1007,'sys inv movment rpt'!$N:$N,AA$1)</f>
        <v>0</v>
      </c>
      <c r="AB1007" s="86">
        <f>SUMIFS('sys inv movment rpt'!$M:$M,'sys inv movment rpt'!$L:$L,$M1007,'sys inv movment rpt'!$N:$N,AB$1)</f>
        <v>0</v>
      </c>
      <c r="AC1007" s="86">
        <f>SUMIFS('sys inv movment rpt'!$M:$M,'sys inv movment rpt'!$L:$L,$M1007,'sys inv movment rpt'!$N:$N,AC$1)</f>
        <v>0</v>
      </c>
      <c r="AD1007" s="86">
        <f>SUMIFS('sys inv movment rpt'!$M:$M,'sys inv movment rpt'!$L:$L,$M1007,'sys inv movment rpt'!$N:$N,AD$1)</f>
        <v>0</v>
      </c>
      <c r="AE1007" s="86">
        <f>SUMIFS('sys inv movment rpt'!$M:$M,'sys inv movment rpt'!$L:$L,$M1007,'sys inv movment rpt'!$N:$N,AE$1)</f>
        <v>0</v>
      </c>
      <c r="AF1007" s="86">
        <f>SUMIFS('sys inv movment rpt'!$M:$M,'sys inv movment rpt'!$L:$L,$M1007,'sys inv movment rpt'!$N:$N,AF$1)</f>
        <v>0</v>
      </c>
      <c r="AG1007" s="86">
        <f>SUMIFS('sys inv movment rpt'!$M:$M,'sys inv movment rpt'!$L:$L,$M1007,'sys inv movment rpt'!$N:$N,AG$1)</f>
        <v>0</v>
      </c>
      <c r="AH1007" s="86">
        <f>SUMIFS('sys inv movment rpt'!$M:$M,'sys inv movment rpt'!$L:$L,$M1007,'sys inv movment rpt'!$N:$N,AH$1)</f>
        <v>0</v>
      </c>
      <c r="AI1007" s="86">
        <f>SUMIFS('sys inv movment rpt'!$M:$M,'sys inv movment rpt'!$L:$L,$M1007,'sys inv movment rpt'!$N:$N,AI$1)</f>
        <v>0</v>
      </c>
      <c r="AJ1007" s="86">
        <f>SUMIFS('sys inv movment rpt'!$M:$M,'sys inv movment rpt'!$L:$L,$M1007,'sys inv movment rpt'!$N:$N,AJ$1)</f>
        <v>0</v>
      </c>
      <c r="AK1007" s="86">
        <f>SUMIFS('sys inv movment rpt'!$M:$M,'sys inv movment rpt'!$L:$L,$M1007,'sys inv movment rpt'!$N:$N,AK$1)</f>
        <v>0</v>
      </c>
      <c r="AL1007" s="86">
        <f>SUMIFS('sys inv movment rpt'!$M:$M,'sys inv movment rpt'!$L:$L,$M1007,'sys inv movment rpt'!$N:$N,AL$1)</f>
        <v>0</v>
      </c>
      <c r="AM1007" s="86">
        <f>SUMIFS('sys inv movment rpt'!$M:$M,'sys inv movment rpt'!$L:$L,$M1007,'sys inv movment rpt'!$N:$N,AM$1)</f>
        <v>0</v>
      </c>
      <c r="AN1007" s="86">
        <f>SUMIFS('sys inv movment rpt'!$M:$M,'sys inv movment rpt'!$L:$L,$M1007,'sys inv movment rpt'!$N:$N,AN$1)</f>
        <v>0</v>
      </c>
      <c r="AO1007" s="86">
        <f>SUMIFS('sys inv movment rpt'!$M:$M,'sys inv movment rpt'!$L:$L,$M1007,'sys inv movment rpt'!$N:$N,AO$1)</f>
        <v>0</v>
      </c>
      <c r="AP1007" s="86">
        <f>SUMIFS('sys inv movment rpt'!$M:$M,'sys inv movment rpt'!$L:$L,$M1007,'sys inv movment rpt'!$N:$N,AP$1)</f>
        <v>0</v>
      </c>
      <c r="AQ1007" s="86">
        <f>SUMIFS('sys inv movment rpt'!$M:$M,'sys inv movment rpt'!$L:$L,$M1007,'sys inv movment rpt'!$N:$N,AQ$1)</f>
        <v>0</v>
      </c>
      <c r="AR1007" s="86">
        <f>SUMIFS('sys inv movment rpt'!$M:$M,'sys inv movment rpt'!$L:$L,$M1007,'sys inv movment rpt'!$N:$N,AR$1)</f>
        <v>0</v>
      </c>
      <c r="AS1007" s="86">
        <f>SUMIFS('sys inv movment rpt'!$M:$M,'sys inv movment rpt'!$L:$L,$M1007,'sys inv movment rpt'!$N:$N,AS$1)</f>
        <v>0</v>
      </c>
      <c r="AT1007" s="86">
        <f>SUMIFS('sys inv movment rpt'!$M:$M,'sys inv movment rpt'!$L:$L,$M1007,'sys inv movment rpt'!$N:$N,AT$1)</f>
        <v>0</v>
      </c>
      <c r="AU1007" s="86">
        <f>SUMIFS('sys inv movment rpt'!$M:$M,'sys inv movment rpt'!$L:$L,$M1007,'sys inv movment rpt'!$N:$N,AU$1)</f>
        <v>0</v>
      </c>
      <c r="AV1007" s="86">
        <f>SUMIFS('sys inv movment rpt'!$M:$M,'sys inv movment rpt'!$L:$L,$M1007,'sys inv movment rpt'!$N:$N,AV$1)</f>
        <v>0</v>
      </c>
      <c r="AW1007" s="87" t="str">
        <f>IFERROR(VLOOKUP(A1007,'sys-backorder details'!E:U,17,0),"-")</f>
        <v>-</v>
      </c>
      <c r="AX1007" s="87" t="str">
        <f>IF(K1007&gt;1,VLOOKUP(A1007,'settings-routing'!A:I,9,0),"")</f>
        <v/>
      </c>
    </row>
    <row r="1008" ht="12.75" hidden="1" customHeight="1">
      <c r="A1008" s="28" t="s">
        <v>2125</v>
      </c>
      <c r="B1008" s="28" t="s">
        <v>2115</v>
      </c>
      <c r="C1008" s="50">
        <f t="shared" si="2"/>
        <v>0</v>
      </c>
      <c r="D1008" s="80">
        <f>SUMIF('Stocks 101-111'!$J:$J,'item dashboard'!A1008,'Stocks 101-111'!K:K)</f>
        <v>0</v>
      </c>
      <c r="E1008" s="80">
        <f>SUMIF('Stocks 101-111'!$J:$J,'item dashboard'!A1008,'Stocks 101-111'!$L:$L)</f>
        <v>0</v>
      </c>
      <c r="F1008" s="81">
        <f t="shared" si="3"/>
        <v>0</v>
      </c>
      <c r="G1008" s="82">
        <f t="shared" si="4"/>
        <v>0</v>
      </c>
      <c r="H1008" s="50">
        <f>SUMIFS('sys-backorder details'!$M:$M,'sys-backorder details'!$E:$E,'item dashboard'!A1008,'sys-backorder details'!$V:$V,"")</f>
        <v>0</v>
      </c>
      <c r="I1008" s="83">
        <f>SUMIF('settings-routing'!$I:$I,'item dashboard'!A1008,'settings-routing'!$O:$O)</f>
        <v>0</v>
      </c>
      <c r="J1008" s="50">
        <f>SUMIFS('sys-backorder details'!$M:$M,'sys-backorder details'!$E:$E,'item dashboard'!A1008,'sys-backorder details'!$V:$V,"Call off")</f>
        <v>0</v>
      </c>
      <c r="K1008" s="84">
        <f t="shared" si="5"/>
        <v>0</v>
      </c>
      <c r="L1008" s="84">
        <f>SUMIF('Production Plan'!$E:$E,'item dashboard'!A1008,'Production Plan'!$N:$N)</f>
        <v>0</v>
      </c>
      <c r="M1008" s="85" t="str">
        <f t="shared" si="6"/>
        <v>B-N6-W17-50 gm White Bottle</v>
      </c>
      <c r="N1008" s="86">
        <f>SUMIFS('sys inv movment rpt'!$M:$M,'sys inv movment rpt'!$L:$L,$M1008,'sys inv movment rpt'!$N:$N,N$1)</f>
        <v>0</v>
      </c>
      <c r="O1008" s="86">
        <f>SUMIFS('sys inv movment rpt'!$M:$M,'sys inv movment rpt'!$L:$L,$M1008,'sys inv movment rpt'!$N:$N,O$1)</f>
        <v>0</v>
      </c>
      <c r="P1008" s="86">
        <f>SUMIFS('sys inv movment rpt'!$M:$M,'sys inv movment rpt'!$L:$L,$M1008,'sys inv movment rpt'!$N:$N,P$1)</f>
        <v>0</v>
      </c>
      <c r="Q1008" s="86">
        <f>SUMIFS('sys inv movment rpt'!$M:$M,'sys inv movment rpt'!$L:$L,$M1008,'sys inv movment rpt'!$N:$N,Q$1)</f>
        <v>0</v>
      </c>
      <c r="R1008" s="86">
        <f>SUMIFS('sys inv movment rpt'!$M:$M,'sys inv movment rpt'!$L:$L,$M1008,'sys inv movment rpt'!$N:$N,R$1)</f>
        <v>0</v>
      </c>
      <c r="S1008" s="86">
        <f>SUMIFS('sys inv movment rpt'!$M:$M,'sys inv movment rpt'!$L:$L,$M1008,'sys inv movment rpt'!$N:$N,S$1)</f>
        <v>0</v>
      </c>
      <c r="T1008" s="86">
        <f>SUMIFS('sys inv movment rpt'!$M:$M,'sys inv movment rpt'!$L:$L,$M1008,'sys inv movment rpt'!$N:$N,T$1)</f>
        <v>0</v>
      </c>
      <c r="U1008" s="86">
        <f>SUMIFS('sys inv movment rpt'!$M:$M,'sys inv movment rpt'!$L:$L,$M1008,'sys inv movment rpt'!$N:$N,U$1)</f>
        <v>0</v>
      </c>
      <c r="V1008" s="86">
        <f>SUMIFS('sys inv movment rpt'!$M:$M,'sys inv movment rpt'!$L:$L,$M1008,'sys inv movment rpt'!$N:$N,V$1)</f>
        <v>0</v>
      </c>
      <c r="W1008" s="86">
        <f>SUMIFS('sys inv movment rpt'!$M:$M,'sys inv movment rpt'!$L:$L,$M1008,'sys inv movment rpt'!$N:$N,W$1)</f>
        <v>0</v>
      </c>
      <c r="X1008" s="86">
        <f>SUMIFS('sys inv movment rpt'!$M:$M,'sys inv movment rpt'!$L:$L,$M1008,'sys inv movment rpt'!$N:$N,X$1)</f>
        <v>0</v>
      </c>
      <c r="Y1008" s="86">
        <f>SUMIFS('sys inv movment rpt'!$M:$M,'sys inv movment rpt'!$L:$L,$M1008,'sys inv movment rpt'!$N:$N,Y$1)</f>
        <v>0</v>
      </c>
      <c r="Z1008" s="86">
        <f>SUMIFS('sys inv movment rpt'!$M:$M,'sys inv movment rpt'!$L:$L,$M1008,'sys inv movment rpt'!$N:$N,Z$1)</f>
        <v>0</v>
      </c>
      <c r="AA1008" s="86">
        <f>SUMIFS('sys inv movment rpt'!$M:$M,'sys inv movment rpt'!$L:$L,$M1008,'sys inv movment rpt'!$N:$N,AA$1)</f>
        <v>0</v>
      </c>
      <c r="AB1008" s="86">
        <f>SUMIFS('sys inv movment rpt'!$M:$M,'sys inv movment rpt'!$L:$L,$M1008,'sys inv movment rpt'!$N:$N,AB$1)</f>
        <v>0</v>
      </c>
      <c r="AC1008" s="86">
        <f>SUMIFS('sys inv movment rpt'!$M:$M,'sys inv movment rpt'!$L:$L,$M1008,'sys inv movment rpt'!$N:$N,AC$1)</f>
        <v>0</v>
      </c>
      <c r="AD1008" s="86">
        <f>SUMIFS('sys inv movment rpt'!$M:$M,'sys inv movment rpt'!$L:$L,$M1008,'sys inv movment rpt'!$N:$N,AD$1)</f>
        <v>0</v>
      </c>
      <c r="AE1008" s="86">
        <f>SUMIFS('sys inv movment rpt'!$M:$M,'sys inv movment rpt'!$L:$L,$M1008,'sys inv movment rpt'!$N:$N,AE$1)</f>
        <v>0</v>
      </c>
      <c r="AF1008" s="86">
        <f>SUMIFS('sys inv movment rpt'!$M:$M,'sys inv movment rpt'!$L:$L,$M1008,'sys inv movment rpt'!$N:$N,AF$1)</f>
        <v>0</v>
      </c>
      <c r="AG1008" s="86">
        <f>SUMIFS('sys inv movment rpt'!$M:$M,'sys inv movment rpt'!$L:$L,$M1008,'sys inv movment rpt'!$N:$N,AG$1)</f>
        <v>0</v>
      </c>
      <c r="AH1008" s="86">
        <f>SUMIFS('sys inv movment rpt'!$M:$M,'sys inv movment rpt'!$L:$L,$M1008,'sys inv movment rpt'!$N:$N,AH$1)</f>
        <v>0</v>
      </c>
      <c r="AI1008" s="86">
        <f>SUMIFS('sys inv movment rpt'!$M:$M,'sys inv movment rpt'!$L:$L,$M1008,'sys inv movment rpt'!$N:$N,AI$1)</f>
        <v>0</v>
      </c>
      <c r="AJ1008" s="86">
        <f>SUMIFS('sys inv movment rpt'!$M:$M,'sys inv movment rpt'!$L:$L,$M1008,'sys inv movment rpt'!$N:$N,AJ$1)</f>
        <v>0</v>
      </c>
      <c r="AK1008" s="86">
        <f>SUMIFS('sys inv movment rpt'!$M:$M,'sys inv movment rpt'!$L:$L,$M1008,'sys inv movment rpt'!$N:$N,AK$1)</f>
        <v>0</v>
      </c>
      <c r="AL1008" s="86">
        <f>SUMIFS('sys inv movment rpt'!$M:$M,'sys inv movment rpt'!$L:$L,$M1008,'sys inv movment rpt'!$N:$N,AL$1)</f>
        <v>0</v>
      </c>
      <c r="AM1008" s="86">
        <f>SUMIFS('sys inv movment rpt'!$M:$M,'sys inv movment rpt'!$L:$L,$M1008,'sys inv movment rpt'!$N:$N,AM$1)</f>
        <v>0</v>
      </c>
      <c r="AN1008" s="86">
        <f>SUMIFS('sys inv movment rpt'!$M:$M,'sys inv movment rpt'!$L:$L,$M1008,'sys inv movment rpt'!$N:$N,AN$1)</f>
        <v>0</v>
      </c>
      <c r="AO1008" s="86">
        <f>SUMIFS('sys inv movment rpt'!$M:$M,'sys inv movment rpt'!$L:$L,$M1008,'sys inv movment rpt'!$N:$N,AO$1)</f>
        <v>0</v>
      </c>
      <c r="AP1008" s="86">
        <f>SUMIFS('sys inv movment rpt'!$M:$M,'sys inv movment rpt'!$L:$L,$M1008,'sys inv movment rpt'!$N:$N,AP$1)</f>
        <v>0</v>
      </c>
      <c r="AQ1008" s="86">
        <f>SUMIFS('sys inv movment rpt'!$M:$M,'sys inv movment rpt'!$L:$L,$M1008,'sys inv movment rpt'!$N:$N,AQ$1)</f>
        <v>0</v>
      </c>
      <c r="AR1008" s="86">
        <f>SUMIFS('sys inv movment rpt'!$M:$M,'sys inv movment rpt'!$L:$L,$M1008,'sys inv movment rpt'!$N:$N,AR$1)</f>
        <v>0</v>
      </c>
      <c r="AS1008" s="86">
        <f>SUMIFS('sys inv movment rpt'!$M:$M,'sys inv movment rpt'!$L:$L,$M1008,'sys inv movment rpt'!$N:$N,AS$1)</f>
        <v>0</v>
      </c>
      <c r="AT1008" s="86">
        <f>SUMIFS('sys inv movment rpt'!$M:$M,'sys inv movment rpt'!$L:$L,$M1008,'sys inv movment rpt'!$N:$N,AT$1)</f>
        <v>0</v>
      </c>
      <c r="AU1008" s="86">
        <f>SUMIFS('sys inv movment rpt'!$M:$M,'sys inv movment rpt'!$L:$L,$M1008,'sys inv movment rpt'!$N:$N,AU$1)</f>
        <v>0</v>
      </c>
      <c r="AV1008" s="86">
        <f>SUMIFS('sys inv movment rpt'!$M:$M,'sys inv movment rpt'!$L:$L,$M1008,'sys inv movment rpt'!$N:$N,AV$1)</f>
        <v>0</v>
      </c>
      <c r="AW1008" s="87" t="str">
        <f>IFERROR(VLOOKUP(A1008,'sys-backorder details'!E:U,17,0),"-")</f>
        <v>-</v>
      </c>
      <c r="AX1008" s="87" t="str">
        <f>IF(K1008&gt;1,VLOOKUP(A1008,'settings-routing'!A:I,9,0),"")</f>
        <v/>
      </c>
    </row>
    <row r="1009" ht="12.75" hidden="1" customHeight="1">
      <c r="A1009" s="50" t="s">
        <v>2126</v>
      </c>
      <c r="B1009" s="50" t="s">
        <v>2127</v>
      </c>
      <c r="C1009" s="50">
        <f t="shared" si="2"/>
        <v>0</v>
      </c>
      <c r="D1009" s="80">
        <f>SUMIF('Stocks 101-111'!$J:$J,'item dashboard'!A1009,'Stocks 101-111'!K:K)</f>
        <v>0</v>
      </c>
      <c r="E1009" s="80">
        <f>SUMIF('Stocks 101-111'!$J:$J,'item dashboard'!A1009,'Stocks 101-111'!$L:$L)</f>
        <v>0</v>
      </c>
      <c r="F1009" s="81">
        <f t="shared" si="3"/>
        <v>0</v>
      </c>
      <c r="G1009" s="82">
        <f t="shared" si="4"/>
        <v>0</v>
      </c>
      <c r="H1009" s="50">
        <f>SUMIFS('sys-backorder details'!$M:$M,'sys-backorder details'!$E:$E,'item dashboard'!A1009,'sys-backorder details'!$V:$V,"")</f>
        <v>0</v>
      </c>
      <c r="I1009" s="83">
        <f>SUMIF('settings-routing'!$I:$I,'item dashboard'!A1009,'settings-routing'!$O:$O)</f>
        <v>0</v>
      </c>
      <c r="J1009" s="50">
        <f>SUMIFS('sys-backorder details'!$M:$M,'sys-backorder details'!$E:$E,'item dashboard'!A1009,'sys-backorder details'!$V:$V,"Call off")</f>
        <v>0</v>
      </c>
      <c r="K1009" s="84">
        <f t="shared" si="5"/>
        <v>0</v>
      </c>
      <c r="L1009" s="84">
        <f>SUMIF('Production Plan'!$E:$E,'item dashboard'!A1009,'Production Plan'!$N:$N)</f>
        <v>0</v>
      </c>
      <c r="M1009" s="85" t="str">
        <f t="shared" si="6"/>
        <v>B-N6-W17MAIKAR-50 gm White Pntd Maikar Bottle</v>
      </c>
      <c r="N1009" s="86">
        <f>SUMIFS('sys inv movment rpt'!$M:$M,'sys inv movment rpt'!$L:$L,$M1009,'sys inv movment rpt'!$N:$N,N$1)</f>
        <v>0</v>
      </c>
      <c r="O1009" s="86">
        <f>SUMIFS('sys inv movment rpt'!$M:$M,'sys inv movment rpt'!$L:$L,$M1009,'sys inv movment rpt'!$N:$N,O$1)</f>
        <v>0</v>
      </c>
      <c r="P1009" s="86">
        <f>SUMIFS('sys inv movment rpt'!$M:$M,'sys inv movment rpt'!$L:$L,$M1009,'sys inv movment rpt'!$N:$N,P$1)</f>
        <v>0</v>
      </c>
      <c r="Q1009" s="86">
        <f>SUMIFS('sys inv movment rpt'!$M:$M,'sys inv movment rpt'!$L:$L,$M1009,'sys inv movment rpt'!$N:$N,Q$1)</f>
        <v>0</v>
      </c>
      <c r="R1009" s="86">
        <f>SUMIFS('sys inv movment rpt'!$M:$M,'sys inv movment rpt'!$L:$L,$M1009,'sys inv movment rpt'!$N:$N,R$1)</f>
        <v>0</v>
      </c>
      <c r="S1009" s="86">
        <f>SUMIFS('sys inv movment rpt'!$M:$M,'sys inv movment rpt'!$L:$L,$M1009,'sys inv movment rpt'!$N:$N,S$1)</f>
        <v>0</v>
      </c>
      <c r="T1009" s="86">
        <f>SUMIFS('sys inv movment rpt'!$M:$M,'sys inv movment rpt'!$L:$L,$M1009,'sys inv movment rpt'!$N:$N,T$1)</f>
        <v>0</v>
      </c>
      <c r="U1009" s="86">
        <f>SUMIFS('sys inv movment rpt'!$M:$M,'sys inv movment rpt'!$L:$L,$M1009,'sys inv movment rpt'!$N:$N,U$1)</f>
        <v>0</v>
      </c>
      <c r="V1009" s="86">
        <f>SUMIFS('sys inv movment rpt'!$M:$M,'sys inv movment rpt'!$L:$L,$M1009,'sys inv movment rpt'!$N:$N,V$1)</f>
        <v>0</v>
      </c>
      <c r="W1009" s="86">
        <f>SUMIFS('sys inv movment rpt'!$M:$M,'sys inv movment rpt'!$L:$L,$M1009,'sys inv movment rpt'!$N:$N,W$1)</f>
        <v>0</v>
      </c>
      <c r="X1009" s="86">
        <f>SUMIFS('sys inv movment rpt'!$M:$M,'sys inv movment rpt'!$L:$L,$M1009,'sys inv movment rpt'!$N:$N,X$1)</f>
        <v>0</v>
      </c>
      <c r="Y1009" s="86">
        <f>SUMIFS('sys inv movment rpt'!$M:$M,'sys inv movment rpt'!$L:$L,$M1009,'sys inv movment rpt'!$N:$N,Y$1)</f>
        <v>0</v>
      </c>
      <c r="Z1009" s="86">
        <f>SUMIFS('sys inv movment rpt'!$M:$M,'sys inv movment rpt'!$L:$L,$M1009,'sys inv movment rpt'!$N:$N,Z$1)</f>
        <v>0</v>
      </c>
      <c r="AA1009" s="86">
        <f>SUMIFS('sys inv movment rpt'!$M:$M,'sys inv movment rpt'!$L:$L,$M1009,'sys inv movment rpt'!$N:$N,AA$1)</f>
        <v>0</v>
      </c>
      <c r="AB1009" s="86">
        <f>SUMIFS('sys inv movment rpt'!$M:$M,'sys inv movment rpt'!$L:$L,$M1009,'sys inv movment rpt'!$N:$N,AB$1)</f>
        <v>0</v>
      </c>
      <c r="AC1009" s="86">
        <f>SUMIFS('sys inv movment rpt'!$M:$M,'sys inv movment rpt'!$L:$L,$M1009,'sys inv movment rpt'!$N:$N,AC$1)</f>
        <v>0</v>
      </c>
      <c r="AD1009" s="86">
        <f>SUMIFS('sys inv movment rpt'!$M:$M,'sys inv movment rpt'!$L:$L,$M1009,'sys inv movment rpt'!$N:$N,AD$1)</f>
        <v>0</v>
      </c>
      <c r="AE1009" s="86">
        <f>SUMIFS('sys inv movment rpt'!$M:$M,'sys inv movment rpt'!$L:$L,$M1009,'sys inv movment rpt'!$N:$N,AE$1)</f>
        <v>0</v>
      </c>
      <c r="AF1009" s="86">
        <f>SUMIFS('sys inv movment rpt'!$M:$M,'sys inv movment rpt'!$L:$L,$M1009,'sys inv movment rpt'!$N:$N,AF$1)</f>
        <v>0</v>
      </c>
      <c r="AG1009" s="86">
        <f>SUMIFS('sys inv movment rpt'!$M:$M,'sys inv movment rpt'!$L:$L,$M1009,'sys inv movment rpt'!$N:$N,AG$1)</f>
        <v>0</v>
      </c>
      <c r="AH1009" s="86">
        <f>SUMIFS('sys inv movment rpt'!$M:$M,'sys inv movment rpt'!$L:$L,$M1009,'sys inv movment rpt'!$N:$N,AH$1)</f>
        <v>0</v>
      </c>
      <c r="AI1009" s="86">
        <f>SUMIFS('sys inv movment rpt'!$M:$M,'sys inv movment rpt'!$L:$L,$M1009,'sys inv movment rpt'!$N:$N,AI$1)</f>
        <v>0</v>
      </c>
      <c r="AJ1009" s="86">
        <f>SUMIFS('sys inv movment rpt'!$M:$M,'sys inv movment rpt'!$L:$L,$M1009,'sys inv movment rpt'!$N:$N,AJ$1)</f>
        <v>0</v>
      </c>
      <c r="AK1009" s="86">
        <f>SUMIFS('sys inv movment rpt'!$M:$M,'sys inv movment rpt'!$L:$L,$M1009,'sys inv movment rpt'!$N:$N,AK$1)</f>
        <v>0</v>
      </c>
      <c r="AL1009" s="86">
        <f>SUMIFS('sys inv movment rpt'!$M:$M,'sys inv movment rpt'!$L:$L,$M1009,'sys inv movment rpt'!$N:$N,AL$1)</f>
        <v>0</v>
      </c>
      <c r="AM1009" s="86">
        <f>SUMIFS('sys inv movment rpt'!$M:$M,'sys inv movment rpt'!$L:$L,$M1009,'sys inv movment rpt'!$N:$N,AM$1)</f>
        <v>0</v>
      </c>
      <c r="AN1009" s="86">
        <f>SUMIFS('sys inv movment rpt'!$M:$M,'sys inv movment rpt'!$L:$L,$M1009,'sys inv movment rpt'!$N:$N,AN$1)</f>
        <v>0</v>
      </c>
      <c r="AO1009" s="86">
        <f>SUMIFS('sys inv movment rpt'!$M:$M,'sys inv movment rpt'!$L:$L,$M1009,'sys inv movment rpt'!$N:$N,AO$1)</f>
        <v>0</v>
      </c>
      <c r="AP1009" s="86">
        <f>SUMIFS('sys inv movment rpt'!$M:$M,'sys inv movment rpt'!$L:$L,$M1009,'sys inv movment rpt'!$N:$N,AP$1)</f>
        <v>0</v>
      </c>
      <c r="AQ1009" s="86">
        <f>SUMIFS('sys inv movment rpt'!$M:$M,'sys inv movment rpt'!$L:$L,$M1009,'sys inv movment rpt'!$N:$N,AQ$1)</f>
        <v>0</v>
      </c>
      <c r="AR1009" s="86">
        <f>SUMIFS('sys inv movment rpt'!$M:$M,'sys inv movment rpt'!$L:$L,$M1009,'sys inv movment rpt'!$N:$N,AR$1)</f>
        <v>0</v>
      </c>
      <c r="AS1009" s="86">
        <f>SUMIFS('sys inv movment rpt'!$M:$M,'sys inv movment rpt'!$L:$L,$M1009,'sys inv movment rpt'!$N:$N,AS$1)</f>
        <v>0</v>
      </c>
      <c r="AT1009" s="86">
        <f>SUMIFS('sys inv movment rpt'!$M:$M,'sys inv movment rpt'!$L:$L,$M1009,'sys inv movment rpt'!$N:$N,AT$1)</f>
        <v>0</v>
      </c>
      <c r="AU1009" s="86">
        <f>SUMIFS('sys inv movment rpt'!$M:$M,'sys inv movment rpt'!$L:$L,$M1009,'sys inv movment rpt'!$N:$N,AU$1)</f>
        <v>0</v>
      </c>
      <c r="AV1009" s="86">
        <f>SUMIFS('sys inv movment rpt'!$M:$M,'sys inv movment rpt'!$L:$L,$M1009,'sys inv movment rpt'!$N:$N,AV$1)</f>
        <v>0</v>
      </c>
      <c r="AW1009" s="87" t="str">
        <f>IFERROR(VLOOKUP(A1009,'sys-backorder details'!E:U,17,0),"-")</f>
        <v>-</v>
      </c>
      <c r="AX1009" s="87" t="str">
        <f>IF(K1009&gt;1,VLOOKUP(A1009,'settings-routing'!A:I,9,0),"")</f>
        <v/>
      </c>
    </row>
    <row r="1010" ht="12.75" hidden="1" customHeight="1">
      <c r="A1010" s="50" t="s">
        <v>2128</v>
      </c>
      <c r="B1010" s="50" t="s">
        <v>2129</v>
      </c>
      <c r="C1010" s="50">
        <f t="shared" si="2"/>
        <v>0</v>
      </c>
      <c r="D1010" s="80">
        <f>SUMIF('Stocks 101-111'!$J:$J,'item dashboard'!A1010,'Stocks 101-111'!K:K)</f>
        <v>0</v>
      </c>
      <c r="E1010" s="80">
        <f>SUMIF('Stocks 101-111'!$J:$J,'item dashboard'!A1010,'Stocks 101-111'!$L:$L)</f>
        <v>0</v>
      </c>
      <c r="F1010" s="81">
        <f t="shared" si="3"/>
        <v>0</v>
      </c>
      <c r="G1010" s="82">
        <f t="shared" si="4"/>
        <v>0</v>
      </c>
      <c r="H1010" s="50">
        <f>SUMIFS('sys-backorder details'!$M:$M,'sys-backorder details'!$E:$E,'item dashboard'!A1010,'sys-backorder details'!$V:$V,"")</f>
        <v>0</v>
      </c>
      <c r="I1010" s="83">
        <f>SUMIF('settings-routing'!$I:$I,'item dashboard'!A1010,'settings-routing'!$O:$O)</f>
        <v>0</v>
      </c>
      <c r="J1010" s="50">
        <f>SUMIFS('sys-backorder details'!$M:$M,'sys-backorder details'!$E:$E,'item dashboard'!A1010,'sys-backorder details'!$V:$V,"Call off")</f>
        <v>0</v>
      </c>
      <c r="K1010" s="84">
        <f t="shared" si="5"/>
        <v>0</v>
      </c>
      <c r="L1010" s="84">
        <f>SUMIF('Production Plan'!$E:$E,'item dashboard'!A1010,'Production Plan'!$N:$N)</f>
        <v>0</v>
      </c>
      <c r="M1010" s="85" t="str">
        <f t="shared" si="6"/>
        <v>B-NP1-N6-30 ml Nail Polish Natural Bottle</v>
      </c>
      <c r="N1010" s="86">
        <f>SUMIFS('sys inv movment rpt'!$M:$M,'sys inv movment rpt'!$L:$L,$M1010,'sys inv movment rpt'!$N:$N,N$1)</f>
        <v>0</v>
      </c>
      <c r="O1010" s="86">
        <f>SUMIFS('sys inv movment rpt'!$M:$M,'sys inv movment rpt'!$L:$L,$M1010,'sys inv movment rpt'!$N:$N,O$1)</f>
        <v>0</v>
      </c>
      <c r="P1010" s="86">
        <f>SUMIFS('sys inv movment rpt'!$M:$M,'sys inv movment rpt'!$L:$L,$M1010,'sys inv movment rpt'!$N:$N,P$1)</f>
        <v>0</v>
      </c>
      <c r="Q1010" s="86">
        <f>SUMIFS('sys inv movment rpt'!$M:$M,'sys inv movment rpt'!$L:$L,$M1010,'sys inv movment rpt'!$N:$N,Q$1)</f>
        <v>0</v>
      </c>
      <c r="R1010" s="86">
        <f>SUMIFS('sys inv movment rpt'!$M:$M,'sys inv movment rpt'!$L:$L,$M1010,'sys inv movment rpt'!$N:$N,R$1)</f>
        <v>0</v>
      </c>
      <c r="S1010" s="86">
        <f>SUMIFS('sys inv movment rpt'!$M:$M,'sys inv movment rpt'!$L:$L,$M1010,'sys inv movment rpt'!$N:$N,S$1)</f>
        <v>0</v>
      </c>
      <c r="T1010" s="86">
        <f>SUMIFS('sys inv movment rpt'!$M:$M,'sys inv movment rpt'!$L:$L,$M1010,'sys inv movment rpt'!$N:$N,T$1)</f>
        <v>0</v>
      </c>
      <c r="U1010" s="86">
        <f>SUMIFS('sys inv movment rpt'!$M:$M,'sys inv movment rpt'!$L:$L,$M1010,'sys inv movment rpt'!$N:$N,U$1)</f>
        <v>0</v>
      </c>
      <c r="V1010" s="86">
        <f>SUMIFS('sys inv movment rpt'!$M:$M,'sys inv movment rpt'!$L:$L,$M1010,'sys inv movment rpt'!$N:$N,V$1)</f>
        <v>0</v>
      </c>
      <c r="W1010" s="86">
        <f>SUMIFS('sys inv movment rpt'!$M:$M,'sys inv movment rpt'!$L:$L,$M1010,'sys inv movment rpt'!$N:$N,W$1)</f>
        <v>0</v>
      </c>
      <c r="X1010" s="86">
        <f>SUMIFS('sys inv movment rpt'!$M:$M,'sys inv movment rpt'!$L:$L,$M1010,'sys inv movment rpt'!$N:$N,X$1)</f>
        <v>0</v>
      </c>
      <c r="Y1010" s="86">
        <f>SUMIFS('sys inv movment rpt'!$M:$M,'sys inv movment rpt'!$L:$L,$M1010,'sys inv movment rpt'!$N:$N,Y$1)</f>
        <v>0</v>
      </c>
      <c r="Z1010" s="86">
        <f>SUMIFS('sys inv movment rpt'!$M:$M,'sys inv movment rpt'!$L:$L,$M1010,'sys inv movment rpt'!$N:$N,Z$1)</f>
        <v>0</v>
      </c>
      <c r="AA1010" s="86">
        <f>SUMIFS('sys inv movment rpt'!$M:$M,'sys inv movment rpt'!$L:$L,$M1010,'sys inv movment rpt'!$N:$N,AA$1)</f>
        <v>0</v>
      </c>
      <c r="AB1010" s="86">
        <f>SUMIFS('sys inv movment rpt'!$M:$M,'sys inv movment rpt'!$L:$L,$M1010,'sys inv movment rpt'!$N:$N,AB$1)</f>
        <v>0</v>
      </c>
      <c r="AC1010" s="86">
        <f>SUMIFS('sys inv movment rpt'!$M:$M,'sys inv movment rpt'!$L:$L,$M1010,'sys inv movment rpt'!$N:$N,AC$1)</f>
        <v>0</v>
      </c>
      <c r="AD1010" s="86">
        <f>SUMIFS('sys inv movment rpt'!$M:$M,'sys inv movment rpt'!$L:$L,$M1010,'sys inv movment rpt'!$N:$N,AD$1)</f>
        <v>0</v>
      </c>
      <c r="AE1010" s="86">
        <f>SUMIFS('sys inv movment rpt'!$M:$M,'sys inv movment rpt'!$L:$L,$M1010,'sys inv movment rpt'!$N:$N,AE$1)</f>
        <v>0</v>
      </c>
      <c r="AF1010" s="86">
        <f>SUMIFS('sys inv movment rpt'!$M:$M,'sys inv movment rpt'!$L:$L,$M1010,'sys inv movment rpt'!$N:$N,AF$1)</f>
        <v>0</v>
      </c>
      <c r="AG1010" s="86">
        <f>SUMIFS('sys inv movment rpt'!$M:$M,'sys inv movment rpt'!$L:$L,$M1010,'sys inv movment rpt'!$N:$N,AG$1)</f>
        <v>0</v>
      </c>
      <c r="AH1010" s="86">
        <f>SUMIFS('sys inv movment rpt'!$M:$M,'sys inv movment rpt'!$L:$L,$M1010,'sys inv movment rpt'!$N:$N,AH$1)</f>
        <v>0</v>
      </c>
      <c r="AI1010" s="86">
        <f>SUMIFS('sys inv movment rpt'!$M:$M,'sys inv movment rpt'!$L:$L,$M1010,'sys inv movment rpt'!$N:$N,AI$1)</f>
        <v>0</v>
      </c>
      <c r="AJ1010" s="86">
        <f>SUMIFS('sys inv movment rpt'!$M:$M,'sys inv movment rpt'!$L:$L,$M1010,'sys inv movment rpt'!$N:$N,AJ$1)</f>
        <v>0</v>
      </c>
      <c r="AK1010" s="86">
        <f>SUMIFS('sys inv movment rpt'!$M:$M,'sys inv movment rpt'!$L:$L,$M1010,'sys inv movment rpt'!$N:$N,AK$1)</f>
        <v>0</v>
      </c>
      <c r="AL1010" s="86">
        <f>SUMIFS('sys inv movment rpt'!$M:$M,'sys inv movment rpt'!$L:$L,$M1010,'sys inv movment rpt'!$N:$N,AL$1)</f>
        <v>0</v>
      </c>
      <c r="AM1010" s="86">
        <f>SUMIFS('sys inv movment rpt'!$M:$M,'sys inv movment rpt'!$L:$L,$M1010,'sys inv movment rpt'!$N:$N,AM$1)</f>
        <v>0</v>
      </c>
      <c r="AN1010" s="86">
        <f>SUMIFS('sys inv movment rpt'!$M:$M,'sys inv movment rpt'!$L:$L,$M1010,'sys inv movment rpt'!$N:$N,AN$1)</f>
        <v>0</v>
      </c>
      <c r="AO1010" s="86">
        <f>SUMIFS('sys inv movment rpt'!$M:$M,'sys inv movment rpt'!$L:$L,$M1010,'sys inv movment rpt'!$N:$N,AO$1)</f>
        <v>0</v>
      </c>
      <c r="AP1010" s="86">
        <f>SUMIFS('sys inv movment rpt'!$M:$M,'sys inv movment rpt'!$L:$L,$M1010,'sys inv movment rpt'!$N:$N,AP$1)</f>
        <v>0</v>
      </c>
      <c r="AQ1010" s="86">
        <f>SUMIFS('sys inv movment rpt'!$M:$M,'sys inv movment rpt'!$L:$L,$M1010,'sys inv movment rpt'!$N:$N,AQ$1)</f>
        <v>0</v>
      </c>
      <c r="AR1010" s="86">
        <f>SUMIFS('sys inv movment rpt'!$M:$M,'sys inv movment rpt'!$L:$L,$M1010,'sys inv movment rpt'!$N:$N,AR$1)</f>
        <v>0</v>
      </c>
      <c r="AS1010" s="86">
        <f>SUMIFS('sys inv movment rpt'!$M:$M,'sys inv movment rpt'!$L:$L,$M1010,'sys inv movment rpt'!$N:$N,AS$1)</f>
        <v>0</v>
      </c>
      <c r="AT1010" s="86">
        <f>SUMIFS('sys inv movment rpt'!$M:$M,'sys inv movment rpt'!$L:$L,$M1010,'sys inv movment rpt'!$N:$N,AT$1)</f>
        <v>0</v>
      </c>
      <c r="AU1010" s="86">
        <f>SUMIFS('sys inv movment rpt'!$M:$M,'sys inv movment rpt'!$L:$L,$M1010,'sys inv movment rpt'!$N:$N,AU$1)</f>
        <v>0</v>
      </c>
      <c r="AV1010" s="86">
        <f>SUMIFS('sys inv movment rpt'!$M:$M,'sys inv movment rpt'!$L:$L,$M1010,'sys inv movment rpt'!$N:$N,AV$1)</f>
        <v>0</v>
      </c>
      <c r="AW1010" s="87" t="str">
        <f>IFERROR(VLOOKUP(A1010,'sys-backorder details'!E:U,17,0),"-")</f>
        <v>-</v>
      </c>
      <c r="AX1010" s="87" t="str">
        <f>IF(K1010&gt;1,VLOOKUP(A1010,'settings-routing'!A:I,9,0),"")</f>
        <v/>
      </c>
    </row>
    <row r="1011" ht="12.75" hidden="1" customHeight="1">
      <c r="A1011" s="50" t="s">
        <v>2130</v>
      </c>
      <c r="B1011" s="50" t="s">
        <v>2131</v>
      </c>
      <c r="C1011" s="50">
        <f t="shared" si="2"/>
        <v>0</v>
      </c>
      <c r="D1011" s="80">
        <f>SUMIF('Stocks 101-111'!$J:$J,'item dashboard'!A1011,'Stocks 101-111'!K:K)</f>
        <v>0</v>
      </c>
      <c r="E1011" s="80">
        <f>SUMIF('Stocks 101-111'!$J:$J,'item dashboard'!A1011,'Stocks 101-111'!$L:$L)</f>
        <v>0</v>
      </c>
      <c r="F1011" s="81">
        <f t="shared" si="3"/>
        <v>0</v>
      </c>
      <c r="G1011" s="82">
        <f t="shared" si="4"/>
        <v>0</v>
      </c>
      <c r="H1011" s="50">
        <f>SUMIFS('sys-backorder details'!$M:$M,'sys-backorder details'!$E:$E,'item dashboard'!A1011,'sys-backorder details'!$V:$V,"")</f>
        <v>0</v>
      </c>
      <c r="I1011" s="83">
        <f>SUMIF('settings-routing'!$I:$I,'item dashboard'!A1011,'settings-routing'!$O:$O)</f>
        <v>0</v>
      </c>
      <c r="J1011" s="50">
        <f>SUMIFS('sys-backorder details'!$M:$M,'sys-backorder details'!$E:$E,'item dashboard'!A1011,'sys-backorder details'!$V:$V,"Call off")</f>
        <v>0</v>
      </c>
      <c r="K1011" s="84">
        <f t="shared" si="5"/>
        <v>0</v>
      </c>
      <c r="L1011" s="84">
        <f>SUMIF('Production Plan'!$E:$E,'item dashboard'!A1011,'Production Plan'!$N:$N)</f>
        <v>0</v>
      </c>
      <c r="M1011" s="85" t="str">
        <f t="shared" si="6"/>
        <v>B-NP2-N9-60 ml Nail Polish Natural Bottle</v>
      </c>
      <c r="N1011" s="86">
        <f>SUMIFS('sys inv movment rpt'!$M:$M,'sys inv movment rpt'!$L:$L,$M1011,'sys inv movment rpt'!$N:$N,N$1)</f>
        <v>0</v>
      </c>
      <c r="O1011" s="86">
        <f>SUMIFS('sys inv movment rpt'!$M:$M,'sys inv movment rpt'!$L:$L,$M1011,'sys inv movment rpt'!$N:$N,O$1)</f>
        <v>0</v>
      </c>
      <c r="P1011" s="86">
        <f>SUMIFS('sys inv movment rpt'!$M:$M,'sys inv movment rpt'!$L:$L,$M1011,'sys inv movment rpt'!$N:$N,P$1)</f>
        <v>0</v>
      </c>
      <c r="Q1011" s="86">
        <f>SUMIFS('sys inv movment rpt'!$M:$M,'sys inv movment rpt'!$L:$L,$M1011,'sys inv movment rpt'!$N:$N,Q$1)</f>
        <v>0</v>
      </c>
      <c r="R1011" s="86">
        <f>SUMIFS('sys inv movment rpt'!$M:$M,'sys inv movment rpt'!$L:$L,$M1011,'sys inv movment rpt'!$N:$N,R$1)</f>
        <v>0</v>
      </c>
      <c r="S1011" s="86">
        <f>SUMIFS('sys inv movment rpt'!$M:$M,'sys inv movment rpt'!$L:$L,$M1011,'sys inv movment rpt'!$N:$N,S$1)</f>
        <v>0</v>
      </c>
      <c r="T1011" s="86">
        <f>SUMIFS('sys inv movment rpt'!$M:$M,'sys inv movment rpt'!$L:$L,$M1011,'sys inv movment rpt'!$N:$N,T$1)</f>
        <v>0</v>
      </c>
      <c r="U1011" s="86">
        <f>SUMIFS('sys inv movment rpt'!$M:$M,'sys inv movment rpt'!$L:$L,$M1011,'sys inv movment rpt'!$N:$N,U$1)</f>
        <v>0</v>
      </c>
      <c r="V1011" s="86">
        <f>SUMIFS('sys inv movment rpt'!$M:$M,'sys inv movment rpt'!$L:$L,$M1011,'sys inv movment rpt'!$N:$N,V$1)</f>
        <v>0</v>
      </c>
      <c r="W1011" s="86">
        <f>SUMIFS('sys inv movment rpt'!$M:$M,'sys inv movment rpt'!$L:$L,$M1011,'sys inv movment rpt'!$N:$N,W$1)</f>
        <v>0</v>
      </c>
      <c r="X1011" s="86">
        <f>SUMIFS('sys inv movment rpt'!$M:$M,'sys inv movment rpt'!$L:$L,$M1011,'sys inv movment rpt'!$N:$N,X$1)</f>
        <v>0</v>
      </c>
      <c r="Y1011" s="86">
        <f>SUMIFS('sys inv movment rpt'!$M:$M,'sys inv movment rpt'!$L:$L,$M1011,'sys inv movment rpt'!$N:$N,Y$1)</f>
        <v>0</v>
      </c>
      <c r="Z1011" s="86">
        <f>SUMIFS('sys inv movment rpt'!$M:$M,'sys inv movment rpt'!$L:$L,$M1011,'sys inv movment rpt'!$N:$N,Z$1)</f>
        <v>0</v>
      </c>
      <c r="AA1011" s="86">
        <f>SUMIFS('sys inv movment rpt'!$M:$M,'sys inv movment rpt'!$L:$L,$M1011,'sys inv movment rpt'!$N:$N,AA$1)</f>
        <v>0</v>
      </c>
      <c r="AB1011" s="86">
        <f>SUMIFS('sys inv movment rpt'!$M:$M,'sys inv movment rpt'!$L:$L,$M1011,'sys inv movment rpt'!$N:$N,AB$1)</f>
        <v>0</v>
      </c>
      <c r="AC1011" s="86">
        <f>SUMIFS('sys inv movment rpt'!$M:$M,'sys inv movment rpt'!$L:$L,$M1011,'sys inv movment rpt'!$N:$N,AC$1)</f>
        <v>0</v>
      </c>
      <c r="AD1011" s="86">
        <f>SUMIFS('sys inv movment rpt'!$M:$M,'sys inv movment rpt'!$L:$L,$M1011,'sys inv movment rpt'!$N:$N,AD$1)</f>
        <v>0</v>
      </c>
      <c r="AE1011" s="86">
        <f>SUMIFS('sys inv movment rpt'!$M:$M,'sys inv movment rpt'!$L:$L,$M1011,'sys inv movment rpt'!$N:$N,AE$1)</f>
        <v>0</v>
      </c>
      <c r="AF1011" s="86">
        <f>SUMIFS('sys inv movment rpt'!$M:$M,'sys inv movment rpt'!$L:$L,$M1011,'sys inv movment rpt'!$N:$N,AF$1)</f>
        <v>0</v>
      </c>
      <c r="AG1011" s="86">
        <f>SUMIFS('sys inv movment rpt'!$M:$M,'sys inv movment rpt'!$L:$L,$M1011,'sys inv movment rpt'!$N:$N,AG$1)</f>
        <v>0</v>
      </c>
      <c r="AH1011" s="86">
        <f>SUMIFS('sys inv movment rpt'!$M:$M,'sys inv movment rpt'!$L:$L,$M1011,'sys inv movment rpt'!$N:$N,AH$1)</f>
        <v>0</v>
      </c>
      <c r="AI1011" s="86">
        <f>SUMIFS('sys inv movment rpt'!$M:$M,'sys inv movment rpt'!$L:$L,$M1011,'sys inv movment rpt'!$N:$N,AI$1)</f>
        <v>0</v>
      </c>
      <c r="AJ1011" s="86">
        <f>SUMIFS('sys inv movment rpt'!$M:$M,'sys inv movment rpt'!$L:$L,$M1011,'sys inv movment rpt'!$N:$N,AJ$1)</f>
        <v>0</v>
      </c>
      <c r="AK1011" s="86">
        <f>SUMIFS('sys inv movment rpt'!$M:$M,'sys inv movment rpt'!$L:$L,$M1011,'sys inv movment rpt'!$N:$N,AK$1)</f>
        <v>0</v>
      </c>
      <c r="AL1011" s="86">
        <f>SUMIFS('sys inv movment rpt'!$M:$M,'sys inv movment rpt'!$L:$L,$M1011,'sys inv movment rpt'!$N:$N,AL$1)</f>
        <v>0</v>
      </c>
      <c r="AM1011" s="86">
        <f>SUMIFS('sys inv movment rpt'!$M:$M,'sys inv movment rpt'!$L:$L,$M1011,'sys inv movment rpt'!$N:$N,AM$1)</f>
        <v>0</v>
      </c>
      <c r="AN1011" s="86">
        <f>SUMIFS('sys inv movment rpt'!$M:$M,'sys inv movment rpt'!$L:$L,$M1011,'sys inv movment rpt'!$N:$N,AN$1)</f>
        <v>0</v>
      </c>
      <c r="AO1011" s="86">
        <f>SUMIFS('sys inv movment rpt'!$M:$M,'sys inv movment rpt'!$L:$L,$M1011,'sys inv movment rpt'!$N:$N,AO$1)</f>
        <v>0</v>
      </c>
      <c r="AP1011" s="86">
        <f>SUMIFS('sys inv movment rpt'!$M:$M,'sys inv movment rpt'!$L:$L,$M1011,'sys inv movment rpt'!$N:$N,AP$1)</f>
        <v>0</v>
      </c>
      <c r="AQ1011" s="86">
        <f>SUMIFS('sys inv movment rpt'!$M:$M,'sys inv movment rpt'!$L:$L,$M1011,'sys inv movment rpt'!$N:$N,AQ$1)</f>
        <v>0</v>
      </c>
      <c r="AR1011" s="86">
        <f>SUMIFS('sys inv movment rpt'!$M:$M,'sys inv movment rpt'!$L:$L,$M1011,'sys inv movment rpt'!$N:$N,AR$1)</f>
        <v>0</v>
      </c>
      <c r="AS1011" s="86">
        <f>SUMIFS('sys inv movment rpt'!$M:$M,'sys inv movment rpt'!$L:$L,$M1011,'sys inv movment rpt'!$N:$N,AS$1)</f>
        <v>0</v>
      </c>
      <c r="AT1011" s="86">
        <f>SUMIFS('sys inv movment rpt'!$M:$M,'sys inv movment rpt'!$L:$L,$M1011,'sys inv movment rpt'!$N:$N,AT$1)</f>
        <v>0</v>
      </c>
      <c r="AU1011" s="86">
        <f>SUMIFS('sys inv movment rpt'!$M:$M,'sys inv movment rpt'!$L:$L,$M1011,'sys inv movment rpt'!$N:$N,AU$1)</f>
        <v>0</v>
      </c>
      <c r="AV1011" s="86">
        <f>SUMIFS('sys inv movment rpt'!$M:$M,'sys inv movment rpt'!$L:$L,$M1011,'sys inv movment rpt'!$N:$N,AV$1)</f>
        <v>0</v>
      </c>
      <c r="AW1011" s="87" t="str">
        <f>IFERROR(VLOOKUP(A1011,'sys-backorder details'!E:U,17,0),"-")</f>
        <v>-</v>
      </c>
      <c r="AX1011" s="87" t="str">
        <f>IF(K1011&gt;1,VLOOKUP(A1011,'settings-routing'!A:I,9,0),"")</f>
        <v/>
      </c>
    </row>
    <row r="1012" ht="12.75" hidden="1" customHeight="1">
      <c r="A1012" s="50" t="s">
        <v>2132</v>
      </c>
      <c r="B1012" s="50" t="s">
        <v>2133</v>
      </c>
      <c r="C1012" s="50">
        <f t="shared" si="2"/>
        <v>0</v>
      </c>
      <c r="D1012" s="80">
        <f>SUMIF('Stocks 101-111'!$J:$J,'item dashboard'!A1012,'Stocks 101-111'!K:K)</f>
        <v>0</v>
      </c>
      <c r="E1012" s="80">
        <f>SUMIF('Stocks 101-111'!$J:$J,'item dashboard'!A1012,'Stocks 101-111'!$L:$L)</f>
        <v>0</v>
      </c>
      <c r="F1012" s="81">
        <f t="shared" si="3"/>
        <v>0</v>
      </c>
      <c r="G1012" s="82">
        <f t="shared" si="4"/>
        <v>0</v>
      </c>
      <c r="H1012" s="50">
        <f>SUMIFS('sys-backorder details'!$M:$M,'sys-backorder details'!$E:$E,'item dashboard'!A1012,'sys-backorder details'!$V:$V,"")</f>
        <v>0</v>
      </c>
      <c r="I1012" s="83">
        <f>SUMIF('settings-routing'!$I:$I,'item dashboard'!A1012,'settings-routing'!$O:$O)</f>
        <v>0</v>
      </c>
      <c r="J1012" s="50">
        <f>SUMIFS('sys-backorder details'!$M:$M,'sys-backorder details'!$E:$E,'item dashboard'!A1012,'sys-backorder details'!$V:$V,"Call off")</f>
        <v>0</v>
      </c>
      <c r="K1012" s="84">
        <f t="shared" si="5"/>
        <v>0</v>
      </c>
      <c r="L1012" s="84">
        <f>SUMIF('Production Plan'!$E:$E,'item dashboard'!A1012,'Production Plan'!$N:$N)</f>
        <v>0</v>
      </c>
      <c r="M1012" s="85" t="str">
        <f t="shared" si="6"/>
        <v>B-NP60-N7-60 ml Natural Nail Polish Bottle</v>
      </c>
      <c r="N1012" s="86">
        <f>SUMIFS('sys inv movment rpt'!$M:$M,'sys inv movment rpt'!$L:$L,$M1012,'sys inv movment rpt'!$N:$N,N$1)</f>
        <v>0</v>
      </c>
      <c r="O1012" s="86">
        <f>SUMIFS('sys inv movment rpt'!$M:$M,'sys inv movment rpt'!$L:$L,$M1012,'sys inv movment rpt'!$N:$N,O$1)</f>
        <v>0</v>
      </c>
      <c r="P1012" s="86">
        <f>SUMIFS('sys inv movment rpt'!$M:$M,'sys inv movment rpt'!$L:$L,$M1012,'sys inv movment rpt'!$N:$N,P$1)</f>
        <v>0</v>
      </c>
      <c r="Q1012" s="86">
        <f>SUMIFS('sys inv movment rpt'!$M:$M,'sys inv movment rpt'!$L:$L,$M1012,'sys inv movment rpt'!$N:$N,Q$1)</f>
        <v>0</v>
      </c>
      <c r="R1012" s="86">
        <f>SUMIFS('sys inv movment rpt'!$M:$M,'sys inv movment rpt'!$L:$L,$M1012,'sys inv movment rpt'!$N:$N,R$1)</f>
        <v>0</v>
      </c>
      <c r="S1012" s="86">
        <f>SUMIFS('sys inv movment rpt'!$M:$M,'sys inv movment rpt'!$L:$L,$M1012,'sys inv movment rpt'!$N:$N,S$1)</f>
        <v>0</v>
      </c>
      <c r="T1012" s="86">
        <f>SUMIFS('sys inv movment rpt'!$M:$M,'sys inv movment rpt'!$L:$L,$M1012,'sys inv movment rpt'!$N:$N,T$1)</f>
        <v>0</v>
      </c>
      <c r="U1012" s="86">
        <f>SUMIFS('sys inv movment rpt'!$M:$M,'sys inv movment rpt'!$L:$L,$M1012,'sys inv movment rpt'!$N:$N,U$1)</f>
        <v>0</v>
      </c>
      <c r="V1012" s="86">
        <f>SUMIFS('sys inv movment rpt'!$M:$M,'sys inv movment rpt'!$L:$L,$M1012,'sys inv movment rpt'!$N:$N,V$1)</f>
        <v>0</v>
      </c>
      <c r="W1012" s="86">
        <f>SUMIFS('sys inv movment rpt'!$M:$M,'sys inv movment rpt'!$L:$L,$M1012,'sys inv movment rpt'!$N:$N,W$1)</f>
        <v>0</v>
      </c>
      <c r="X1012" s="86">
        <f>SUMIFS('sys inv movment rpt'!$M:$M,'sys inv movment rpt'!$L:$L,$M1012,'sys inv movment rpt'!$N:$N,X$1)</f>
        <v>0</v>
      </c>
      <c r="Y1012" s="86">
        <f>SUMIFS('sys inv movment rpt'!$M:$M,'sys inv movment rpt'!$L:$L,$M1012,'sys inv movment rpt'!$N:$N,Y$1)</f>
        <v>0</v>
      </c>
      <c r="Z1012" s="86">
        <f>SUMIFS('sys inv movment rpt'!$M:$M,'sys inv movment rpt'!$L:$L,$M1012,'sys inv movment rpt'!$N:$N,Z$1)</f>
        <v>0</v>
      </c>
      <c r="AA1012" s="86">
        <f>SUMIFS('sys inv movment rpt'!$M:$M,'sys inv movment rpt'!$L:$L,$M1012,'sys inv movment rpt'!$N:$N,AA$1)</f>
        <v>0</v>
      </c>
      <c r="AB1012" s="86">
        <f>SUMIFS('sys inv movment rpt'!$M:$M,'sys inv movment rpt'!$L:$L,$M1012,'sys inv movment rpt'!$N:$N,AB$1)</f>
        <v>0</v>
      </c>
      <c r="AC1012" s="86">
        <f>SUMIFS('sys inv movment rpt'!$M:$M,'sys inv movment rpt'!$L:$L,$M1012,'sys inv movment rpt'!$N:$N,AC$1)</f>
        <v>0</v>
      </c>
      <c r="AD1012" s="86">
        <f>SUMIFS('sys inv movment rpt'!$M:$M,'sys inv movment rpt'!$L:$L,$M1012,'sys inv movment rpt'!$N:$N,AD$1)</f>
        <v>0</v>
      </c>
      <c r="AE1012" s="86">
        <f>SUMIFS('sys inv movment rpt'!$M:$M,'sys inv movment rpt'!$L:$L,$M1012,'sys inv movment rpt'!$N:$N,AE$1)</f>
        <v>0</v>
      </c>
      <c r="AF1012" s="86">
        <f>SUMIFS('sys inv movment rpt'!$M:$M,'sys inv movment rpt'!$L:$L,$M1012,'sys inv movment rpt'!$N:$N,AF$1)</f>
        <v>0</v>
      </c>
      <c r="AG1012" s="86">
        <f>SUMIFS('sys inv movment rpt'!$M:$M,'sys inv movment rpt'!$L:$L,$M1012,'sys inv movment rpt'!$N:$N,AG$1)</f>
        <v>0</v>
      </c>
      <c r="AH1012" s="86">
        <f>SUMIFS('sys inv movment rpt'!$M:$M,'sys inv movment rpt'!$L:$L,$M1012,'sys inv movment rpt'!$N:$N,AH$1)</f>
        <v>0</v>
      </c>
      <c r="AI1012" s="86">
        <f>SUMIFS('sys inv movment rpt'!$M:$M,'sys inv movment rpt'!$L:$L,$M1012,'sys inv movment rpt'!$N:$N,AI$1)</f>
        <v>0</v>
      </c>
      <c r="AJ1012" s="86">
        <f>SUMIFS('sys inv movment rpt'!$M:$M,'sys inv movment rpt'!$L:$L,$M1012,'sys inv movment rpt'!$N:$N,AJ$1)</f>
        <v>0</v>
      </c>
      <c r="AK1012" s="86">
        <f>SUMIFS('sys inv movment rpt'!$M:$M,'sys inv movment rpt'!$L:$L,$M1012,'sys inv movment rpt'!$N:$N,AK$1)</f>
        <v>0</v>
      </c>
      <c r="AL1012" s="86">
        <f>SUMIFS('sys inv movment rpt'!$M:$M,'sys inv movment rpt'!$L:$L,$M1012,'sys inv movment rpt'!$N:$N,AL$1)</f>
        <v>0</v>
      </c>
      <c r="AM1012" s="86">
        <f>SUMIFS('sys inv movment rpt'!$M:$M,'sys inv movment rpt'!$L:$L,$M1012,'sys inv movment rpt'!$N:$N,AM$1)</f>
        <v>0</v>
      </c>
      <c r="AN1012" s="86">
        <f>SUMIFS('sys inv movment rpt'!$M:$M,'sys inv movment rpt'!$L:$L,$M1012,'sys inv movment rpt'!$N:$N,AN$1)</f>
        <v>0</v>
      </c>
      <c r="AO1012" s="86">
        <f>SUMIFS('sys inv movment rpt'!$M:$M,'sys inv movment rpt'!$L:$L,$M1012,'sys inv movment rpt'!$N:$N,AO$1)</f>
        <v>0</v>
      </c>
      <c r="AP1012" s="86">
        <f>SUMIFS('sys inv movment rpt'!$M:$M,'sys inv movment rpt'!$L:$L,$M1012,'sys inv movment rpt'!$N:$N,AP$1)</f>
        <v>0</v>
      </c>
      <c r="AQ1012" s="86">
        <f>SUMIFS('sys inv movment rpt'!$M:$M,'sys inv movment rpt'!$L:$L,$M1012,'sys inv movment rpt'!$N:$N,AQ$1)</f>
        <v>0</v>
      </c>
      <c r="AR1012" s="86">
        <f>SUMIFS('sys inv movment rpt'!$M:$M,'sys inv movment rpt'!$L:$L,$M1012,'sys inv movment rpt'!$N:$N,AR$1)</f>
        <v>0</v>
      </c>
      <c r="AS1012" s="86">
        <f>SUMIFS('sys inv movment rpt'!$M:$M,'sys inv movment rpt'!$L:$L,$M1012,'sys inv movment rpt'!$N:$N,AS$1)</f>
        <v>0</v>
      </c>
      <c r="AT1012" s="86">
        <f>SUMIFS('sys inv movment rpt'!$M:$M,'sys inv movment rpt'!$L:$L,$M1012,'sys inv movment rpt'!$N:$N,AT$1)</f>
        <v>0</v>
      </c>
      <c r="AU1012" s="86">
        <f>SUMIFS('sys inv movment rpt'!$M:$M,'sys inv movment rpt'!$L:$L,$M1012,'sys inv movment rpt'!$N:$N,AU$1)</f>
        <v>0</v>
      </c>
      <c r="AV1012" s="86">
        <f>SUMIFS('sys inv movment rpt'!$M:$M,'sys inv movment rpt'!$L:$L,$M1012,'sys inv movment rpt'!$N:$N,AV$1)</f>
        <v>0</v>
      </c>
      <c r="AW1012" s="87" t="str">
        <f>IFERROR(VLOOKUP(A1012,'sys-backorder details'!E:U,17,0),"-")</f>
        <v>-</v>
      </c>
      <c r="AX1012" s="87" t="str">
        <f>IF(K1012&gt;1,VLOOKUP(A1012,'settings-routing'!A:I,9,0),"")</f>
        <v/>
      </c>
    </row>
    <row r="1013" ht="12.75" hidden="1" customHeight="1">
      <c r="A1013" s="50" t="s">
        <v>2134</v>
      </c>
      <c r="B1013" s="50" t="s">
        <v>2135</v>
      </c>
      <c r="C1013" s="50">
        <f t="shared" si="2"/>
        <v>0</v>
      </c>
      <c r="D1013" s="80">
        <f>SUMIF('Stocks 101-111'!$J:$J,'item dashboard'!A1013,'Stocks 101-111'!K:K)</f>
        <v>0</v>
      </c>
      <c r="E1013" s="80">
        <f>SUMIF('Stocks 101-111'!$J:$J,'item dashboard'!A1013,'Stocks 101-111'!$L:$L)</f>
        <v>0</v>
      </c>
      <c r="F1013" s="81">
        <f t="shared" si="3"/>
        <v>0</v>
      </c>
      <c r="G1013" s="82">
        <f t="shared" si="4"/>
        <v>0</v>
      </c>
      <c r="H1013" s="50">
        <f>SUMIFS('sys-backorder details'!$M:$M,'sys-backorder details'!$E:$E,'item dashboard'!A1013,'sys-backorder details'!$V:$V,"")</f>
        <v>0</v>
      </c>
      <c r="I1013" s="83">
        <f>SUMIF('settings-routing'!$I:$I,'item dashboard'!A1013,'settings-routing'!$O:$O)</f>
        <v>0</v>
      </c>
      <c r="J1013" s="50">
        <f>SUMIFS('sys-backorder details'!$M:$M,'sys-backorder details'!$E:$E,'item dashboard'!A1013,'sys-backorder details'!$V:$V,"Call off")</f>
        <v>28800</v>
      </c>
      <c r="K1013" s="84">
        <f t="shared" si="5"/>
        <v>0</v>
      </c>
      <c r="L1013" s="84">
        <f>SUMIF('Production Plan'!$E:$E,'item dashboard'!A1013,'Production Plan'!$N:$N)</f>
        <v>0</v>
      </c>
      <c r="M1013" s="85" t="str">
        <f t="shared" si="6"/>
        <v>B-P14-N11-100 gm Nat Petroleum Jelly Jar</v>
      </c>
      <c r="N1013" s="86">
        <f>SUMIFS('sys inv movment rpt'!$M:$M,'sys inv movment rpt'!$L:$L,$M1013,'sys inv movment rpt'!$N:$N,N$1)</f>
        <v>0</v>
      </c>
      <c r="O1013" s="86">
        <f>SUMIFS('sys inv movment rpt'!$M:$M,'sys inv movment rpt'!$L:$L,$M1013,'sys inv movment rpt'!$N:$N,O$1)</f>
        <v>0</v>
      </c>
      <c r="P1013" s="86">
        <f>SUMIFS('sys inv movment rpt'!$M:$M,'sys inv movment rpt'!$L:$L,$M1013,'sys inv movment rpt'!$N:$N,P$1)</f>
        <v>0</v>
      </c>
      <c r="Q1013" s="86">
        <f>SUMIFS('sys inv movment rpt'!$M:$M,'sys inv movment rpt'!$L:$L,$M1013,'sys inv movment rpt'!$N:$N,Q$1)</f>
        <v>0</v>
      </c>
      <c r="R1013" s="86">
        <f>SUMIFS('sys inv movment rpt'!$M:$M,'sys inv movment rpt'!$L:$L,$M1013,'sys inv movment rpt'!$N:$N,R$1)</f>
        <v>0</v>
      </c>
      <c r="S1013" s="86">
        <f>SUMIFS('sys inv movment rpt'!$M:$M,'sys inv movment rpt'!$L:$L,$M1013,'sys inv movment rpt'!$N:$N,S$1)</f>
        <v>0</v>
      </c>
      <c r="T1013" s="86">
        <f>SUMIFS('sys inv movment rpt'!$M:$M,'sys inv movment rpt'!$L:$L,$M1013,'sys inv movment rpt'!$N:$N,T$1)</f>
        <v>0</v>
      </c>
      <c r="U1013" s="86">
        <f>SUMIFS('sys inv movment rpt'!$M:$M,'sys inv movment rpt'!$L:$L,$M1013,'sys inv movment rpt'!$N:$N,U$1)</f>
        <v>0</v>
      </c>
      <c r="V1013" s="86">
        <f>SUMIFS('sys inv movment rpt'!$M:$M,'sys inv movment rpt'!$L:$L,$M1013,'sys inv movment rpt'!$N:$N,V$1)</f>
        <v>0</v>
      </c>
      <c r="W1013" s="86">
        <f>SUMIFS('sys inv movment rpt'!$M:$M,'sys inv movment rpt'!$L:$L,$M1013,'sys inv movment rpt'!$N:$N,W$1)</f>
        <v>0</v>
      </c>
      <c r="X1013" s="86">
        <f>SUMIFS('sys inv movment rpt'!$M:$M,'sys inv movment rpt'!$L:$L,$M1013,'sys inv movment rpt'!$N:$N,X$1)</f>
        <v>0</v>
      </c>
      <c r="Y1013" s="86">
        <f>SUMIFS('sys inv movment rpt'!$M:$M,'sys inv movment rpt'!$L:$L,$M1013,'sys inv movment rpt'!$N:$N,Y$1)</f>
        <v>0</v>
      </c>
      <c r="Z1013" s="86">
        <f>SUMIFS('sys inv movment rpt'!$M:$M,'sys inv movment rpt'!$L:$L,$M1013,'sys inv movment rpt'!$N:$N,Z$1)</f>
        <v>0</v>
      </c>
      <c r="AA1013" s="86">
        <f>SUMIFS('sys inv movment rpt'!$M:$M,'sys inv movment rpt'!$L:$L,$M1013,'sys inv movment rpt'!$N:$N,AA$1)</f>
        <v>0</v>
      </c>
      <c r="AB1013" s="86">
        <f>SUMIFS('sys inv movment rpt'!$M:$M,'sys inv movment rpt'!$L:$L,$M1013,'sys inv movment rpt'!$N:$N,AB$1)</f>
        <v>0</v>
      </c>
      <c r="AC1013" s="86">
        <f>SUMIFS('sys inv movment rpt'!$M:$M,'sys inv movment rpt'!$L:$L,$M1013,'sys inv movment rpt'!$N:$N,AC$1)</f>
        <v>0</v>
      </c>
      <c r="AD1013" s="86">
        <f>SUMIFS('sys inv movment rpt'!$M:$M,'sys inv movment rpt'!$L:$L,$M1013,'sys inv movment rpt'!$N:$N,AD$1)</f>
        <v>0</v>
      </c>
      <c r="AE1013" s="86">
        <f>SUMIFS('sys inv movment rpt'!$M:$M,'sys inv movment rpt'!$L:$L,$M1013,'sys inv movment rpt'!$N:$N,AE$1)</f>
        <v>0</v>
      </c>
      <c r="AF1013" s="86">
        <f>SUMIFS('sys inv movment rpt'!$M:$M,'sys inv movment rpt'!$L:$L,$M1013,'sys inv movment rpt'!$N:$N,AF$1)</f>
        <v>0</v>
      </c>
      <c r="AG1013" s="86">
        <f>SUMIFS('sys inv movment rpt'!$M:$M,'sys inv movment rpt'!$L:$L,$M1013,'sys inv movment rpt'!$N:$N,AG$1)</f>
        <v>0</v>
      </c>
      <c r="AH1013" s="86">
        <f>SUMIFS('sys inv movment rpt'!$M:$M,'sys inv movment rpt'!$L:$L,$M1013,'sys inv movment rpt'!$N:$N,AH$1)</f>
        <v>0</v>
      </c>
      <c r="AI1013" s="86">
        <f>SUMIFS('sys inv movment rpt'!$M:$M,'sys inv movment rpt'!$L:$L,$M1013,'sys inv movment rpt'!$N:$N,AI$1)</f>
        <v>0</v>
      </c>
      <c r="AJ1013" s="86">
        <f>SUMIFS('sys inv movment rpt'!$M:$M,'sys inv movment rpt'!$L:$L,$M1013,'sys inv movment rpt'!$N:$N,AJ$1)</f>
        <v>0</v>
      </c>
      <c r="AK1013" s="86">
        <f>SUMIFS('sys inv movment rpt'!$M:$M,'sys inv movment rpt'!$L:$L,$M1013,'sys inv movment rpt'!$N:$N,AK$1)</f>
        <v>0</v>
      </c>
      <c r="AL1013" s="86">
        <f>SUMIFS('sys inv movment rpt'!$M:$M,'sys inv movment rpt'!$L:$L,$M1013,'sys inv movment rpt'!$N:$N,AL$1)</f>
        <v>0</v>
      </c>
      <c r="AM1013" s="86">
        <f>SUMIFS('sys inv movment rpt'!$M:$M,'sys inv movment rpt'!$L:$L,$M1013,'sys inv movment rpt'!$N:$N,AM$1)</f>
        <v>0</v>
      </c>
      <c r="AN1013" s="86">
        <f>SUMIFS('sys inv movment rpt'!$M:$M,'sys inv movment rpt'!$L:$L,$M1013,'sys inv movment rpt'!$N:$N,AN$1)</f>
        <v>0</v>
      </c>
      <c r="AO1013" s="86">
        <f>SUMIFS('sys inv movment rpt'!$M:$M,'sys inv movment rpt'!$L:$L,$M1013,'sys inv movment rpt'!$N:$N,AO$1)</f>
        <v>0</v>
      </c>
      <c r="AP1013" s="86">
        <f>SUMIFS('sys inv movment rpt'!$M:$M,'sys inv movment rpt'!$L:$L,$M1013,'sys inv movment rpt'!$N:$N,AP$1)</f>
        <v>0</v>
      </c>
      <c r="AQ1013" s="86">
        <f>SUMIFS('sys inv movment rpt'!$M:$M,'sys inv movment rpt'!$L:$L,$M1013,'sys inv movment rpt'!$N:$N,AQ$1)</f>
        <v>0</v>
      </c>
      <c r="AR1013" s="86">
        <f>SUMIFS('sys inv movment rpt'!$M:$M,'sys inv movment rpt'!$L:$L,$M1013,'sys inv movment rpt'!$N:$N,AR$1)</f>
        <v>0</v>
      </c>
      <c r="AS1013" s="86">
        <f>SUMIFS('sys inv movment rpt'!$M:$M,'sys inv movment rpt'!$L:$L,$M1013,'sys inv movment rpt'!$N:$N,AS$1)</f>
        <v>0</v>
      </c>
      <c r="AT1013" s="86">
        <f>SUMIFS('sys inv movment rpt'!$M:$M,'sys inv movment rpt'!$L:$L,$M1013,'sys inv movment rpt'!$N:$N,AT$1)</f>
        <v>0</v>
      </c>
      <c r="AU1013" s="86">
        <f>SUMIFS('sys inv movment rpt'!$M:$M,'sys inv movment rpt'!$L:$L,$M1013,'sys inv movment rpt'!$N:$N,AU$1)</f>
        <v>0</v>
      </c>
      <c r="AV1013" s="86">
        <f>SUMIFS('sys inv movment rpt'!$M:$M,'sys inv movment rpt'!$L:$L,$M1013,'sys inv movment rpt'!$N:$N,AV$1)</f>
        <v>0</v>
      </c>
      <c r="AW1013" s="87" t="str">
        <f>IFERROR(VLOOKUP(A1013,'sys-backorder details'!E:U,17,0),"-")</f>
        <v>30 Days</v>
      </c>
      <c r="AX1013" s="87" t="str">
        <f>IF(K1013&gt;1,VLOOKUP(A1013,'settings-routing'!A:I,9,0),"")</f>
        <v/>
      </c>
    </row>
    <row r="1014" ht="12.75" hidden="1" customHeight="1">
      <c r="A1014" s="50" t="s">
        <v>2136</v>
      </c>
      <c r="B1014" s="50" t="s">
        <v>2137</v>
      </c>
      <c r="C1014" s="50">
        <f t="shared" si="2"/>
        <v>0</v>
      </c>
      <c r="D1014" s="80">
        <f>SUMIF('Stocks 101-111'!$J:$J,'item dashboard'!A1014,'Stocks 101-111'!K:K)</f>
        <v>0</v>
      </c>
      <c r="E1014" s="80">
        <f>SUMIF('Stocks 101-111'!$J:$J,'item dashboard'!A1014,'Stocks 101-111'!$L:$L)</f>
        <v>0</v>
      </c>
      <c r="F1014" s="81">
        <f t="shared" si="3"/>
        <v>0</v>
      </c>
      <c r="G1014" s="82">
        <f t="shared" si="4"/>
        <v>0.05714285714</v>
      </c>
      <c r="H1014" s="50">
        <f>SUMIFS('sys-backorder details'!$M:$M,'sys-backorder details'!$E:$E,'item dashboard'!A1014,'sys-backorder details'!$V:$V,"")</f>
        <v>0</v>
      </c>
      <c r="I1014" s="83">
        <f>SUMIF('settings-routing'!$I:$I,'item dashboard'!A1014,'settings-routing'!$O:$O)</f>
        <v>0</v>
      </c>
      <c r="J1014" s="50">
        <f>SUMIFS('sys-backorder details'!$M:$M,'sys-backorder details'!$E:$E,'item dashboard'!A1014,'sys-backorder details'!$V:$V,"Call off")</f>
        <v>0</v>
      </c>
      <c r="K1014" s="84">
        <f t="shared" si="5"/>
        <v>0</v>
      </c>
      <c r="L1014" s="84">
        <f>SUMIF('Production Plan'!$E:$E,'item dashboard'!A1014,'Production Plan'!$N:$N)</f>
        <v>0</v>
      </c>
      <c r="M1014" s="85" t="str">
        <f t="shared" si="6"/>
        <v>B-P14-N11PEBAG-100 gm Natural Jar</v>
      </c>
      <c r="N1014" s="86">
        <f>SUMIFS('sys inv movment rpt'!$M:$M,'sys inv movment rpt'!$L:$L,$M1014,'sys inv movment rpt'!$N:$N,N$1)</f>
        <v>0</v>
      </c>
      <c r="O1014" s="86">
        <f>SUMIFS('sys inv movment rpt'!$M:$M,'sys inv movment rpt'!$L:$L,$M1014,'sys inv movment rpt'!$N:$N,O$1)</f>
        <v>0</v>
      </c>
      <c r="P1014" s="86">
        <f>SUMIFS('sys inv movment rpt'!$M:$M,'sys inv movment rpt'!$L:$L,$M1014,'sys inv movment rpt'!$N:$N,P$1)</f>
        <v>0</v>
      </c>
      <c r="Q1014" s="86">
        <f>SUMIFS('sys inv movment rpt'!$M:$M,'sys inv movment rpt'!$L:$L,$M1014,'sys inv movment rpt'!$N:$N,Q$1)</f>
        <v>0</v>
      </c>
      <c r="R1014" s="86">
        <f>SUMIFS('sys inv movment rpt'!$M:$M,'sys inv movment rpt'!$L:$L,$M1014,'sys inv movment rpt'!$N:$N,R$1)</f>
        <v>0</v>
      </c>
      <c r="S1014" s="86">
        <f>SUMIFS('sys inv movment rpt'!$M:$M,'sys inv movment rpt'!$L:$L,$M1014,'sys inv movment rpt'!$N:$N,S$1)</f>
        <v>0</v>
      </c>
      <c r="T1014" s="86">
        <f>SUMIFS('sys inv movment rpt'!$M:$M,'sys inv movment rpt'!$L:$L,$M1014,'sys inv movment rpt'!$N:$N,T$1)</f>
        <v>0</v>
      </c>
      <c r="U1014" s="86">
        <f>SUMIFS('sys inv movment rpt'!$M:$M,'sys inv movment rpt'!$L:$L,$M1014,'sys inv movment rpt'!$N:$N,U$1)</f>
        <v>0</v>
      </c>
      <c r="V1014" s="86">
        <f>SUMIFS('sys inv movment rpt'!$M:$M,'sys inv movment rpt'!$L:$L,$M1014,'sys inv movment rpt'!$N:$N,V$1)</f>
        <v>0</v>
      </c>
      <c r="W1014" s="86">
        <f>SUMIFS('sys inv movment rpt'!$M:$M,'sys inv movment rpt'!$L:$L,$M1014,'sys inv movment rpt'!$N:$N,W$1)</f>
        <v>576</v>
      </c>
      <c r="X1014" s="86">
        <f>SUMIFS('sys inv movment rpt'!$M:$M,'sys inv movment rpt'!$L:$L,$M1014,'sys inv movment rpt'!$N:$N,X$1)</f>
        <v>0</v>
      </c>
      <c r="Y1014" s="86">
        <f>SUMIFS('sys inv movment rpt'!$M:$M,'sys inv movment rpt'!$L:$L,$M1014,'sys inv movment rpt'!$N:$N,Y$1)</f>
        <v>0</v>
      </c>
      <c r="Z1014" s="86">
        <f>SUMIFS('sys inv movment rpt'!$M:$M,'sys inv movment rpt'!$L:$L,$M1014,'sys inv movment rpt'!$N:$N,Z$1)</f>
        <v>0</v>
      </c>
      <c r="AA1014" s="86">
        <f>SUMIFS('sys inv movment rpt'!$M:$M,'sys inv movment rpt'!$L:$L,$M1014,'sys inv movment rpt'!$N:$N,AA$1)</f>
        <v>0</v>
      </c>
      <c r="AB1014" s="86">
        <f>SUMIFS('sys inv movment rpt'!$M:$M,'sys inv movment rpt'!$L:$L,$M1014,'sys inv movment rpt'!$N:$N,AB$1)</f>
        <v>0</v>
      </c>
      <c r="AC1014" s="86">
        <f>SUMIFS('sys inv movment rpt'!$M:$M,'sys inv movment rpt'!$L:$L,$M1014,'sys inv movment rpt'!$N:$N,AC$1)</f>
        <v>0</v>
      </c>
      <c r="AD1014" s="86">
        <f>SUMIFS('sys inv movment rpt'!$M:$M,'sys inv movment rpt'!$L:$L,$M1014,'sys inv movment rpt'!$N:$N,AD$1)</f>
        <v>0</v>
      </c>
      <c r="AE1014" s="86">
        <f>SUMIFS('sys inv movment rpt'!$M:$M,'sys inv movment rpt'!$L:$L,$M1014,'sys inv movment rpt'!$N:$N,AE$1)</f>
        <v>0</v>
      </c>
      <c r="AF1014" s="86">
        <f>SUMIFS('sys inv movment rpt'!$M:$M,'sys inv movment rpt'!$L:$L,$M1014,'sys inv movment rpt'!$N:$N,AF$1)</f>
        <v>0</v>
      </c>
      <c r="AG1014" s="86">
        <f>SUMIFS('sys inv movment rpt'!$M:$M,'sys inv movment rpt'!$L:$L,$M1014,'sys inv movment rpt'!$N:$N,AG$1)</f>
        <v>0</v>
      </c>
      <c r="AH1014" s="86">
        <f>SUMIFS('sys inv movment rpt'!$M:$M,'sys inv movment rpt'!$L:$L,$M1014,'sys inv movment rpt'!$N:$N,AH$1)</f>
        <v>0</v>
      </c>
      <c r="AI1014" s="86">
        <f>SUMIFS('sys inv movment rpt'!$M:$M,'sys inv movment rpt'!$L:$L,$M1014,'sys inv movment rpt'!$N:$N,AI$1)</f>
        <v>0</v>
      </c>
      <c r="AJ1014" s="86">
        <f>SUMIFS('sys inv movment rpt'!$M:$M,'sys inv movment rpt'!$L:$L,$M1014,'sys inv movment rpt'!$N:$N,AJ$1)</f>
        <v>0</v>
      </c>
      <c r="AK1014" s="86">
        <f>SUMIFS('sys inv movment rpt'!$M:$M,'sys inv movment rpt'!$L:$L,$M1014,'sys inv movment rpt'!$N:$N,AK$1)</f>
        <v>0</v>
      </c>
      <c r="AL1014" s="86">
        <f>SUMIFS('sys inv movment rpt'!$M:$M,'sys inv movment rpt'!$L:$L,$M1014,'sys inv movment rpt'!$N:$N,AL$1)</f>
        <v>0</v>
      </c>
      <c r="AM1014" s="86">
        <f>SUMIFS('sys inv movment rpt'!$M:$M,'sys inv movment rpt'!$L:$L,$M1014,'sys inv movment rpt'!$N:$N,AM$1)</f>
        <v>0</v>
      </c>
      <c r="AN1014" s="86">
        <f>SUMIFS('sys inv movment rpt'!$M:$M,'sys inv movment rpt'!$L:$L,$M1014,'sys inv movment rpt'!$N:$N,AN$1)</f>
        <v>0</v>
      </c>
      <c r="AO1014" s="86">
        <f>SUMIFS('sys inv movment rpt'!$M:$M,'sys inv movment rpt'!$L:$L,$M1014,'sys inv movment rpt'!$N:$N,AO$1)</f>
        <v>576</v>
      </c>
      <c r="AP1014" s="86">
        <f>SUMIFS('sys inv movment rpt'!$M:$M,'sys inv movment rpt'!$L:$L,$M1014,'sys inv movment rpt'!$N:$N,AP$1)</f>
        <v>0</v>
      </c>
      <c r="AQ1014" s="86">
        <f>SUMIFS('sys inv movment rpt'!$M:$M,'sys inv movment rpt'!$L:$L,$M1014,'sys inv movment rpt'!$N:$N,AQ$1)</f>
        <v>0</v>
      </c>
      <c r="AR1014" s="86">
        <f>SUMIFS('sys inv movment rpt'!$M:$M,'sys inv movment rpt'!$L:$L,$M1014,'sys inv movment rpt'!$N:$N,AR$1)</f>
        <v>0</v>
      </c>
      <c r="AS1014" s="86">
        <f>SUMIFS('sys inv movment rpt'!$M:$M,'sys inv movment rpt'!$L:$L,$M1014,'sys inv movment rpt'!$N:$N,AS$1)</f>
        <v>0</v>
      </c>
      <c r="AT1014" s="86">
        <f>SUMIFS('sys inv movment rpt'!$M:$M,'sys inv movment rpt'!$L:$L,$M1014,'sys inv movment rpt'!$N:$N,AT$1)</f>
        <v>0</v>
      </c>
      <c r="AU1014" s="86">
        <f>SUMIFS('sys inv movment rpt'!$M:$M,'sys inv movment rpt'!$L:$L,$M1014,'sys inv movment rpt'!$N:$N,AU$1)</f>
        <v>0</v>
      </c>
      <c r="AV1014" s="86">
        <f>SUMIFS('sys inv movment rpt'!$M:$M,'sys inv movment rpt'!$L:$L,$M1014,'sys inv movment rpt'!$N:$N,AV$1)</f>
        <v>0</v>
      </c>
      <c r="AW1014" s="87" t="str">
        <f>IFERROR(VLOOKUP(A1014,'sys-backorder details'!E:U,17,0),"-")</f>
        <v>-</v>
      </c>
      <c r="AX1014" s="87" t="str">
        <f>IF(K1014&gt;1,VLOOKUP(A1014,'settings-routing'!A:I,9,0),"")</f>
        <v/>
      </c>
    </row>
    <row r="1015" ht="12.75" hidden="1" customHeight="1">
      <c r="A1015" s="50" t="s">
        <v>2138</v>
      </c>
      <c r="B1015" s="50" t="s">
        <v>2139</v>
      </c>
      <c r="C1015" s="50">
        <f t="shared" si="2"/>
        <v>0</v>
      </c>
      <c r="D1015" s="80">
        <f>SUMIF('Stocks 101-111'!$J:$J,'item dashboard'!A1015,'Stocks 101-111'!K:K)</f>
        <v>0</v>
      </c>
      <c r="E1015" s="80">
        <f>SUMIF('Stocks 101-111'!$J:$J,'item dashboard'!A1015,'Stocks 101-111'!$L:$L)</f>
        <v>0</v>
      </c>
      <c r="F1015" s="81">
        <f t="shared" si="3"/>
        <v>0</v>
      </c>
      <c r="G1015" s="82">
        <f t="shared" si="4"/>
        <v>0</v>
      </c>
      <c r="H1015" s="50">
        <f>SUMIFS('sys-backorder details'!$M:$M,'sys-backorder details'!$E:$E,'item dashboard'!A1015,'sys-backorder details'!$V:$V,"")</f>
        <v>0</v>
      </c>
      <c r="I1015" s="83">
        <f>SUMIF('settings-routing'!$I:$I,'item dashboard'!A1015,'settings-routing'!$O:$O)</f>
        <v>0</v>
      </c>
      <c r="J1015" s="50">
        <f>SUMIFS('sys-backorder details'!$M:$M,'sys-backorder details'!$E:$E,'item dashboard'!A1015,'sys-backorder details'!$V:$V,"Call off")</f>
        <v>0</v>
      </c>
      <c r="K1015" s="84">
        <f t="shared" si="5"/>
        <v>0</v>
      </c>
      <c r="L1015" s="84">
        <f>SUMIF('Production Plan'!$E:$E,'item dashboard'!A1015,'Production Plan'!$N:$N)</f>
        <v>0</v>
      </c>
      <c r="M1015" s="85" t="str">
        <f t="shared" si="6"/>
        <v>B-P14-PK11-100 gm Pink Petroleum Jar</v>
      </c>
      <c r="N1015" s="86">
        <f>SUMIFS('sys inv movment rpt'!$M:$M,'sys inv movment rpt'!$L:$L,$M1015,'sys inv movment rpt'!$N:$N,N$1)</f>
        <v>0</v>
      </c>
      <c r="O1015" s="86">
        <f>SUMIFS('sys inv movment rpt'!$M:$M,'sys inv movment rpt'!$L:$L,$M1015,'sys inv movment rpt'!$N:$N,O$1)</f>
        <v>0</v>
      </c>
      <c r="P1015" s="86">
        <f>SUMIFS('sys inv movment rpt'!$M:$M,'sys inv movment rpt'!$L:$L,$M1015,'sys inv movment rpt'!$N:$N,P$1)</f>
        <v>0</v>
      </c>
      <c r="Q1015" s="86">
        <f>SUMIFS('sys inv movment rpt'!$M:$M,'sys inv movment rpt'!$L:$L,$M1015,'sys inv movment rpt'!$N:$N,Q$1)</f>
        <v>0</v>
      </c>
      <c r="R1015" s="86">
        <f>SUMIFS('sys inv movment rpt'!$M:$M,'sys inv movment rpt'!$L:$L,$M1015,'sys inv movment rpt'!$N:$N,R$1)</f>
        <v>0</v>
      </c>
      <c r="S1015" s="86">
        <f>SUMIFS('sys inv movment rpt'!$M:$M,'sys inv movment rpt'!$L:$L,$M1015,'sys inv movment rpt'!$N:$N,S$1)</f>
        <v>0</v>
      </c>
      <c r="T1015" s="86">
        <f>SUMIFS('sys inv movment rpt'!$M:$M,'sys inv movment rpt'!$L:$L,$M1015,'sys inv movment rpt'!$N:$N,T$1)</f>
        <v>0</v>
      </c>
      <c r="U1015" s="86">
        <f>SUMIFS('sys inv movment rpt'!$M:$M,'sys inv movment rpt'!$L:$L,$M1015,'sys inv movment rpt'!$N:$N,U$1)</f>
        <v>0</v>
      </c>
      <c r="V1015" s="86">
        <f>SUMIFS('sys inv movment rpt'!$M:$M,'sys inv movment rpt'!$L:$L,$M1015,'sys inv movment rpt'!$N:$N,V$1)</f>
        <v>0</v>
      </c>
      <c r="W1015" s="86">
        <f>SUMIFS('sys inv movment rpt'!$M:$M,'sys inv movment rpt'!$L:$L,$M1015,'sys inv movment rpt'!$N:$N,W$1)</f>
        <v>0</v>
      </c>
      <c r="X1015" s="86">
        <f>SUMIFS('sys inv movment rpt'!$M:$M,'sys inv movment rpt'!$L:$L,$M1015,'sys inv movment rpt'!$N:$N,X$1)</f>
        <v>0</v>
      </c>
      <c r="Y1015" s="86">
        <f>SUMIFS('sys inv movment rpt'!$M:$M,'sys inv movment rpt'!$L:$L,$M1015,'sys inv movment rpt'!$N:$N,Y$1)</f>
        <v>0</v>
      </c>
      <c r="Z1015" s="86">
        <f>SUMIFS('sys inv movment rpt'!$M:$M,'sys inv movment rpt'!$L:$L,$M1015,'sys inv movment rpt'!$N:$N,Z$1)</f>
        <v>0</v>
      </c>
      <c r="AA1015" s="86">
        <f>SUMIFS('sys inv movment rpt'!$M:$M,'sys inv movment rpt'!$L:$L,$M1015,'sys inv movment rpt'!$N:$N,AA$1)</f>
        <v>0</v>
      </c>
      <c r="AB1015" s="86">
        <f>SUMIFS('sys inv movment rpt'!$M:$M,'sys inv movment rpt'!$L:$L,$M1015,'sys inv movment rpt'!$N:$N,AB$1)</f>
        <v>0</v>
      </c>
      <c r="AC1015" s="86">
        <f>SUMIFS('sys inv movment rpt'!$M:$M,'sys inv movment rpt'!$L:$L,$M1015,'sys inv movment rpt'!$N:$N,AC$1)</f>
        <v>0</v>
      </c>
      <c r="AD1015" s="86">
        <f>SUMIFS('sys inv movment rpt'!$M:$M,'sys inv movment rpt'!$L:$L,$M1015,'sys inv movment rpt'!$N:$N,AD$1)</f>
        <v>0</v>
      </c>
      <c r="AE1015" s="86">
        <f>SUMIFS('sys inv movment rpt'!$M:$M,'sys inv movment rpt'!$L:$L,$M1015,'sys inv movment rpt'!$N:$N,AE$1)</f>
        <v>0</v>
      </c>
      <c r="AF1015" s="86">
        <f>SUMIFS('sys inv movment rpt'!$M:$M,'sys inv movment rpt'!$L:$L,$M1015,'sys inv movment rpt'!$N:$N,AF$1)</f>
        <v>0</v>
      </c>
      <c r="AG1015" s="86">
        <f>SUMIFS('sys inv movment rpt'!$M:$M,'sys inv movment rpt'!$L:$L,$M1015,'sys inv movment rpt'!$N:$N,AG$1)</f>
        <v>0</v>
      </c>
      <c r="AH1015" s="86">
        <f>SUMIFS('sys inv movment rpt'!$M:$M,'sys inv movment rpt'!$L:$L,$M1015,'sys inv movment rpt'!$N:$N,AH$1)</f>
        <v>0</v>
      </c>
      <c r="AI1015" s="86">
        <f>SUMIFS('sys inv movment rpt'!$M:$M,'sys inv movment rpt'!$L:$L,$M1015,'sys inv movment rpt'!$N:$N,AI$1)</f>
        <v>0</v>
      </c>
      <c r="AJ1015" s="86">
        <f>SUMIFS('sys inv movment rpt'!$M:$M,'sys inv movment rpt'!$L:$L,$M1015,'sys inv movment rpt'!$N:$N,AJ$1)</f>
        <v>0</v>
      </c>
      <c r="AK1015" s="86">
        <f>SUMIFS('sys inv movment rpt'!$M:$M,'sys inv movment rpt'!$L:$L,$M1015,'sys inv movment rpt'!$N:$N,AK$1)</f>
        <v>0</v>
      </c>
      <c r="AL1015" s="86">
        <f>SUMIFS('sys inv movment rpt'!$M:$M,'sys inv movment rpt'!$L:$L,$M1015,'sys inv movment rpt'!$N:$N,AL$1)</f>
        <v>0</v>
      </c>
      <c r="AM1015" s="86">
        <f>SUMIFS('sys inv movment rpt'!$M:$M,'sys inv movment rpt'!$L:$L,$M1015,'sys inv movment rpt'!$N:$N,AM$1)</f>
        <v>0</v>
      </c>
      <c r="AN1015" s="86">
        <f>SUMIFS('sys inv movment rpt'!$M:$M,'sys inv movment rpt'!$L:$L,$M1015,'sys inv movment rpt'!$N:$N,AN$1)</f>
        <v>0</v>
      </c>
      <c r="AO1015" s="86">
        <f>SUMIFS('sys inv movment rpt'!$M:$M,'sys inv movment rpt'!$L:$L,$M1015,'sys inv movment rpt'!$N:$N,AO$1)</f>
        <v>0</v>
      </c>
      <c r="AP1015" s="86">
        <f>SUMIFS('sys inv movment rpt'!$M:$M,'sys inv movment rpt'!$L:$L,$M1015,'sys inv movment rpt'!$N:$N,AP$1)</f>
        <v>0</v>
      </c>
      <c r="AQ1015" s="86">
        <f>SUMIFS('sys inv movment rpt'!$M:$M,'sys inv movment rpt'!$L:$L,$M1015,'sys inv movment rpt'!$N:$N,AQ$1)</f>
        <v>0</v>
      </c>
      <c r="AR1015" s="86">
        <f>SUMIFS('sys inv movment rpt'!$M:$M,'sys inv movment rpt'!$L:$L,$M1015,'sys inv movment rpt'!$N:$N,AR$1)</f>
        <v>0</v>
      </c>
      <c r="AS1015" s="86">
        <f>SUMIFS('sys inv movment rpt'!$M:$M,'sys inv movment rpt'!$L:$L,$M1015,'sys inv movment rpt'!$N:$N,AS$1)</f>
        <v>0</v>
      </c>
      <c r="AT1015" s="86">
        <f>SUMIFS('sys inv movment rpt'!$M:$M,'sys inv movment rpt'!$L:$L,$M1015,'sys inv movment rpt'!$N:$N,AT$1)</f>
        <v>0</v>
      </c>
      <c r="AU1015" s="86">
        <f>SUMIFS('sys inv movment rpt'!$M:$M,'sys inv movment rpt'!$L:$L,$M1015,'sys inv movment rpt'!$N:$N,AU$1)</f>
        <v>0</v>
      </c>
      <c r="AV1015" s="86">
        <f>SUMIFS('sys inv movment rpt'!$M:$M,'sys inv movment rpt'!$L:$L,$M1015,'sys inv movment rpt'!$N:$N,AV$1)</f>
        <v>0</v>
      </c>
      <c r="AW1015" s="87" t="str">
        <f>IFERROR(VLOOKUP(A1015,'sys-backorder details'!E:U,17,0),"-")</f>
        <v>-</v>
      </c>
      <c r="AX1015" s="87" t="str">
        <f>IF(K1015&gt;1,VLOOKUP(A1015,'settings-routing'!A:I,9,0),"")</f>
        <v/>
      </c>
    </row>
    <row r="1016" ht="12.75" hidden="1" customHeight="1">
      <c r="A1016" s="50" t="s">
        <v>2140</v>
      </c>
      <c r="B1016" s="50" t="s">
        <v>2141</v>
      </c>
      <c r="C1016" s="50">
        <f t="shared" si="2"/>
        <v>3456</v>
      </c>
      <c r="D1016" s="80">
        <f>SUMIF('Stocks 101-111'!$J:$J,'item dashboard'!A1016,'Stocks 101-111'!K:K)</f>
        <v>3456</v>
      </c>
      <c r="E1016" s="80">
        <f>SUMIF('Stocks 101-111'!$J:$J,'item dashboard'!A1016,'Stocks 101-111'!$L:$L)</f>
        <v>0</v>
      </c>
      <c r="F1016" s="81">
        <f t="shared" si="3"/>
        <v>0</v>
      </c>
      <c r="G1016" s="82">
        <f t="shared" si="4"/>
        <v>0.02857142857</v>
      </c>
      <c r="H1016" s="50">
        <f>SUMIFS('sys-backorder details'!$M:$M,'sys-backorder details'!$E:$E,'item dashboard'!A1016,'sys-backorder details'!$V:$V,"")</f>
        <v>0</v>
      </c>
      <c r="I1016" s="83">
        <f>SUMIF('settings-routing'!$I:$I,'item dashboard'!A1016,'settings-routing'!$O:$O)</f>
        <v>0</v>
      </c>
      <c r="J1016" s="50">
        <f>SUMIFS('sys-backorder details'!$M:$M,'sys-backorder details'!$E:$E,'item dashboard'!A1016,'sys-backorder details'!$V:$V,"Call off")</f>
        <v>0</v>
      </c>
      <c r="K1016" s="84">
        <f t="shared" si="5"/>
        <v>-3456</v>
      </c>
      <c r="L1016" s="84">
        <f>SUMIF('Production Plan'!$E:$E,'item dashboard'!A1016,'Production Plan'!$N:$N)</f>
        <v>0</v>
      </c>
      <c r="M1016" s="85" t="str">
        <f t="shared" si="6"/>
        <v>B-P14-Y11-100 gm Yellow Petroleum Jelly Jar</v>
      </c>
      <c r="N1016" s="86">
        <f>SUMIFS('sys inv movment rpt'!$M:$M,'sys inv movment rpt'!$L:$L,$M1016,'sys inv movment rpt'!$N:$N,N$1)</f>
        <v>0</v>
      </c>
      <c r="O1016" s="86">
        <f>SUMIFS('sys inv movment rpt'!$M:$M,'sys inv movment rpt'!$L:$L,$M1016,'sys inv movment rpt'!$N:$N,O$1)</f>
        <v>0</v>
      </c>
      <c r="P1016" s="86">
        <f>SUMIFS('sys inv movment rpt'!$M:$M,'sys inv movment rpt'!$L:$L,$M1016,'sys inv movment rpt'!$N:$N,P$1)</f>
        <v>0</v>
      </c>
      <c r="Q1016" s="86">
        <f>SUMIFS('sys inv movment rpt'!$M:$M,'sys inv movment rpt'!$L:$L,$M1016,'sys inv movment rpt'!$N:$N,Q$1)</f>
        <v>0</v>
      </c>
      <c r="R1016" s="86">
        <f>SUMIFS('sys inv movment rpt'!$M:$M,'sys inv movment rpt'!$L:$L,$M1016,'sys inv movment rpt'!$N:$N,R$1)</f>
        <v>4032</v>
      </c>
      <c r="S1016" s="86">
        <f>SUMIFS('sys inv movment rpt'!$M:$M,'sys inv movment rpt'!$L:$L,$M1016,'sys inv movment rpt'!$N:$N,S$1)</f>
        <v>0</v>
      </c>
      <c r="T1016" s="86">
        <f>SUMIFS('sys inv movment rpt'!$M:$M,'sys inv movment rpt'!$L:$L,$M1016,'sys inv movment rpt'!$N:$N,T$1)</f>
        <v>0</v>
      </c>
      <c r="U1016" s="86">
        <f>SUMIFS('sys inv movment rpt'!$M:$M,'sys inv movment rpt'!$L:$L,$M1016,'sys inv movment rpt'!$N:$N,U$1)</f>
        <v>0</v>
      </c>
      <c r="V1016" s="86">
        <f>SUMIFS('sys inv movment rpt'!$M:$M,'sys inv movment rpt'!$L:$L,$M1016,'sys inv movment rpt'!$N:$N,V$1)</f>
        <v>0</v>
      </c>
      <c r="W1016" s="86">
        <f>SUMIFS('sys inv movment rpt'!$M:$M,'sys inv movment rpt'!$L:$L,$M1016,'sys inv movment rpt'!$N:$N,W$1)</f>
        <v>0</v>
      </c>
      <c r="X1016" s="86">
        <f>SUMIFS('sys inv movment rpt'!$M:$M,'sys inv movment rpt'!$L:$L,$M1016,'sys inv movment rpt'!$N:$N,X$1)</f>
        <v>0</v>
      </c>
      <c r="Y1016" s="86">
        <f>SUMIFS('sys inv movment rpt'!$M:$M,'sys inv movment rpt'!$L:$L,$M1016,'sys inv movment rpt'!$N:$N,Y$1)</f>
        <v>0</v>
      </c>
      <c r="Z1016" s="86">
        <f>SUMIFS('sys inv movment rpt'!$M:$M,'sys inv movment rpt'!$L:$L,$M1016,'sys inv movment rpt'!$N:$N,Z$1)</f>
        <v>0</v>
      </c>
      <c r="AA1016" s="86">
        <f>SUMIFS('sys inv movment rpt'!$M:$M,'sys inv movment rpt'!$L:$L,$M1016,'sys inv movment rpt'!$N:$N,AA$1)</f>
        <v>0</v>
      </c>
      <c r="AB1016" s="86">
        <f>SUMIFS('sys inv movment rpt'!$M:$M,'sys inv movment rpt'!$L:$L,$M1016,'sys inv movment rpt'!$N:$N,AB$1)</f>
        <v>0</v>
      </c>
      <c r="AC1016" s="86">
        <f>SUMIFS('sys inv movment rpt'!$M:$M,'sys inv movment rpt'!$L:$L,$M1016,'sys inv movment rpt'!$N:$N,AC$1)</f>
        <v>0</v>
      </c>
      <c r="AD1016" s="86">
        <f>SUMIFS('sys inv movment rpt'!$M:$M,'sys inv movment rpt'!$L:$L,$M1016,'sys inv movment rpt'!$N:$N,AD$1)</f>
        <v>0</v>
      </c>
      <c r="AE1016" s="86">
        <f>SUMIFS('sys inv movment rpt'!$M:$M,'sys inv movment rpt'!$L:$L,$M1016,'sys inv movment rpt'!$N:$N,AE$1)</f>
        <v>0</v>
      </c>
      <c r="AF1016" s="86">
        <f>SUMIFS('sys inv movment rpt'!$M:$M,'sys inv movment rpt'!$L:$L,$M1016,'sys inv movment rpt'!$N:$N,AF$1)</f>
        <v>0</v>
      </c>
      <c r="AG1016" s="86">
        <f>SUMIFS('sys inv movment rpt'!$M:$M,'sys inv movment rpt'!$L:$L,$M1016,'sys inv movment rpt'!$N:$N,AG$1)</f>
        <v>0</v>
      </c>
      <c r="AH1016" s="86">
        <f>SUMIFS('sys inv movment rpt'!$M:$M,'sys inv movment rpt'!$L:$L,$M1016,'sys inv movment rpt'!$N:$N,AH$1)</f>
        <v>0</v>
      </c>
      <c r="AI1016" s="86">
        <f>SUMIFS('sys inv movment rpt'!$M:$M,'sys inv movment rpt'!$L:$L,$M1016,'sys inv movment rpt'!$N:$N,AI$1)</f>
        <v>0</v>
      </c>
      <c r="AJ1016" s="86">
        <f>SUMIFS('sys inv movment rpt'!$M:$M,'sys inv movment rpt'!$L:$L,$M1016,'sys inv movment rpt'!$N:$N,AJ$1)</f>
        <v>0</v>
      </c>
      <c r="AK1016" s="86">
        <f>SUMIFS('sys inv movment rpt'!$M:$M,'sys inv movment rpt'!$L:$L,$M1016,'sys inv movment rpt'!$N:$N,AK$1)</f>
        <v>0</v>
      </c>
      <c r="AL1016" s="86">
        <f>SUMIFS('sys inv movment rpt'!$M:$M,'sys inv movment rpt'!$L:$L,$M1016,'sys inv movment rpt'!$N:$N,AL$1)</f>
        <v>0</v>
      </c>
      <c r="AM1016" s="86">
        <f>SUMIFS('sys inv movment rpt'!$M:$M,'sys inv movment rpt'!$L:$L,$M1016,'sys inv movment rpt'!$N:$N,AM$1)</f>
        <v>0</v>
      </c>
      <c r="AN1016" s="86">
        <f>SUMIFS('sys inv movment rpt'!$M:$M,'sys inv movment rpt'!$L:$L,$M1016,'sys inv movment rpt'!$N:$N,AN$1)</f>
        <v>0</v>
      </c>
      <c r="AO1016" s="86">
        <f>SUMIFS('sys inv movment rpt'!$M:$M,'sys inv movment rpt'!$L:$L,$M1016,'sys inv movment rpt'!$N:$N,AO$1)</f>
        <v>0</v>
      </c>
      <c r="AP1016" s="86">
        <f>SUMIFS('sys inv movment rpt'!$M:$M,'sys inv movment rpt'!$L:$L,$M1016,'sys inv movment rpt'!$N:$N,AP$1)</f>
        <v>0</v>
      </c>
      <c r="AQ1016" s="86">
        <f>SUMIFS('sys inv movment rpt'!$M:$M,'sys inv movment rpt'!$L:$L,$M1016,'sys inv movment rpt'!$N:$N,AQ$1)</f>
        <v>0</v>
      </c>
      <c r="AR1016" s="86">
        <f>SUMIFS('sys inv movment rpt'!$M:$M,'sys inv movment rpt'!$L:$L,$M1016,'sys inv movment rpt'!$N:$N,AR$1)</f>
        <v>0</v>
      </c>
      <c r="AS1016" s="86">
        <f>SUMIFS('sys inv movment rpt'!$M:$M,'sys inv movment rpt'!$L:$L,$M1016,'sys inv movment rpt'!$N:$N,AS$1)</f>
        <v>0</v>
      </c>
      <c r="AT1016" s="86">
        <f>SUMIFS('sys inv movment rpt'!$M:$M,'sys inv movment rpt'!$L:$L,$M1016,'sys inv movment rpt'!$N:$N,AT$1)</f>
        <v>0</v>
      </c>
      <c r="AU1016" s="86">
        <f>SUMIFS('sys inv movment rpt'!$M:$M,'sys inv movment rpt'!$L:$L,$M1016,'sys inv movment rpt'!$N:$N,AU$1)</f>
        <v>0</v>
      </c>
      <c r="AV1016" s="86">
        <f>SUMIFS('sys inv movment rpt'!$M:$M,'sys inv movment rpt'!$L:$L,$M1016,'sys inv movment rpt'!$N:$N,AV$1)</f>
        <v>0</v>
      </c>
      <c r="AW1016" s="87" t="str">
        <f>IFERROR(VLOOKUP(A1016,'sys-backorder details'!E:U,17,0),"-")</f>
        <v>-</v>
      </c>
      <c r="AX1016" s="87" t="str">
        <f>IF(K1016&gt;1,VLOOKUP(A1016,'settings-routing'!A:I,9,0),"")</f>
        <v/>
      </c>
    </row>
    <row r="1017" ht="12.75" hidden="1" customHeight="1">
      <c r="A1017" s="50" t="s">
        <v>2142</v>
      </c>
      <c r="B1017" s="50" t="s">
        <v>2143</v>
      </c>
      <c r="C1017" s="50">
        <f t="shared" si="2"/>
        <v>0</v>
      </c>
      <c r="D1017" s="80">
        <f>SUMIF('Stocks 101-111'!$J:$J,'item dashboard'!A1017,'Stocks 101-111'!K:K)</f>
        <v>0</v>
      </c>
      <c r="E1017" s="80">
        <f>SUMIF('Stocks 101-111'!$J:$J,'item dashboard'!A1017,'Stocks 101-111'!$L:$L)</f>
        <v>0</v>
      </c>
      <c r="F1017" s="81">
        <f t="shared" si="3"/>
        <v>0</v>
      </c>
      <c r="G1017" s="82">
        <f t="shared" si="4"/>
        <v>0</v>
      </c>
      <c r="H1017" s="50">
        <f>SUMIFS('sys-backorder details'!$M:$M,'sys-backorder details'!$E:$E,'item dashboard'!A1017,'sys-backorder details'!$V:$V,"")</f>
        <v>0</v>
      </c>
      <c r="I1017" s="83">
        <f>SUMIF('settings-routing'!$I:$I,'item dashboard'!A1017,'settings-routing'!$O:$O)</f>
        <v>0</v>
      </c>
      <c r="J1017" s="50">
        <f>SUMIFS('sys-backorder details'!$M:$M,'sys-backorder details'!$E:$E,'item dashboard'!A1017,'sys-backorder details'!$V:$V,"Call off")</f>
        <v>0</v>
      </c>
      <c r="K1017" s="84">
        <f t="shared" si="5"/>
        <v>0</v>
      </c>
      <c r="L1017" s="84">
        <f>SUMIF('Production Plan'!$E:$E,'item dashboard'!A1017,'Production Plan'!$N:$N)</f>
        <v>0</v>
      </c>
      <c r="M1017" s="85" t="str">
        <f t="shared" si="6"/>
        <v>B-P19-CL18-70 ml Clear Bottle</v>
      </c>
      <c r="N1017" s="86">
        <f>SUMIFS('sys inv movment rpt'!$M:$M,'sys inv movment rpt'!$L:$L,$M1017,'sys inv movment rpt'!$N:$N,N$1)</f>
        <v>0</v>
      </c>
      <c r="O1017" s="86">
        <f>SUMIFS('sys inv movment rpt'!$M:$M,'sys inv movment rpt'!$L:$L,$M1017,'sys inv movment rpt'!$N:$N,O$1)</f>
        <v>0</v>
      </c>
      <c r="P1017" s="86">
        <f>SUMIFS('sys inv movment rpt'!$M:$M,'sys inv movment rpt'!$L:$L,$M1017,'sys inv movment rpt'!$N:$N,P$1)</f>
        <v>0</v>
      </c>
      <c r="Q1017" s="86">
        <f>SUMIFS('sys inv movment rpt'!$M:$M,'sys inv movment rpt'!$L:$L,$M1017,'sys inv movment rpt'!$N:$N,Q$1)</f>
        <v>0</v>
      </c>
      <c r="R1017" s="86">
        <f>SUMIFS('sys inv movment rpt'!$M:$M,'sys inv movment rpt'!$L:$L,$M1017,'sys inv movment rpt'!$N:$N,R$1)</f>
        <v>0</v>
      </c>
      <c r="S1017" s="86">
        <f>SUMIFS('sys inv movment rpt'!$M:$M,'sys inv movment rpt'!$L:$L,$M1017,'sys inv movment rpt'!$N:$N,S$1)</f>
        <v>0</v>
      </c>
      <c r="T1017" s="86">
        <f>SUMIFS('sys inv movment rpt'!$M:$M,'sys inv movment rpt'!$L:$L,$M1017,'sys inv movment rpt'!$N:$N,T$1)</f>
        <v>0</v>
      </c>
      <c r="U1017" s="86">
        <f>SUMIFS('sys inv movment rpt'!$M:$M,'sys inv movment rpt'!$L:$L,$M1017,'sys inv movment rpt'!$N:$N,U$1)</f>
        <v>0</v>
      </c>
      <c r="V1017" s="86">
        <f>SUMIFS('sys inv movment rpt'!$M:$M,'sys inv movment rpt'!$L:$L,$M1017,'sys inv movment rpt'!$N:$N,V$1)</f>
        <v>0</v>
      </c>
      <c r="W1017" s="86">
        <f>SUMIFS('sys inv movment rpt'!$M:$M,'sys inv movment rpt'!$L:$L,$M1017,'sys inv movment rpt'!$N:$N,W$1)</f>
        <v>0</v>
      </c>
      <c r="X1017" s="86">
        <f>SUMIFS('sys inv movment rpt'!$M:$M,'sys inv movment rpt'!$L:$L,$M1017,'sys inv movment rpt'!$N:$N,X$1)</f>
        <v>0</v>
      </c>
      <c r="Y1017" s="86">
        <f>SUMIFS('sys inv movment rpt'!$M:$M,'sys inv movment rpt'!$L:$L,$M1017,'sys inv movment rpt'!$N:$N,Y$1)</f>
        <v>0</v>
      </c>
      <c r="Z1017" s="86">
        <f>SUMIFS('sys inv movment rpt'!$M:$M,'sys inv movment rpt'!$L:$L,$M1017,'sys inv movment rpt'!$N:$N,Z$1)</f>
        <v>0</v>
      </c>
      <c r="AA1017" s="86">
        <f>SUMIFS('sys inv movment rpt'!$M:$M,'sys inv movment rpt'!$L:$L,$M1017,'sys inv movment rpt'!$N:$N,AA$1)</f>
        <v>0</v>
      </c>
      <c r="AB1017" s="86">
        <f>SUMIFS('sys inv movment rpt'!$M:$M,'sys inv movment rpt'!$L:$L,$M1017,'sys inv movment rpt'!$N:$N,AB$1)</f>
        <v>0</v>
      </c>
      <c r="AC1017" s="86">
        <f>SUMIFS('sys inv movment rpt'!$M:$M,'sys inv movment rpt'!$L:$L,$M1017,'sys inv movment rpt'!$N:$N,AC$1)</f>
        <v>0</v>
      </c>
      <c r="AD1017" s="86">
        <f>SUMIFS('sys inv movment rpt'!$M:$M,'sys inv movment rpt'!$L:$L,$M1017,'sys inv movment rpt'!$N:$N,AD$1)</f>
        <v>0</v>
      </c>
      <c r="AE1017" s="86">
        <f>SUMIFS('sys inv movment rpt'!$M:$M,'sys inv movment rpt'!$L:$L,$M1017,'sys inv movment rpt'!$N:$N,AE$1)</f>
        <v>0</v>
      </c>
      <c r="AF1017" s="86">
        <f>SUMIFS('sys inv movment rpt'!$M:$M,'sys inv movment rpt'!$L:$L,$M1017,'sys inv movment rpt'!$N:$N,AF$1)</f>
        <v>0</v>
      </c>
      <c r="AG1017" s="86">
        <f>SUMIFS('sys inv movment rpt'!$M:$M,'sys inv movment rpt'!$L:$L,$M1017,'sys inv movment rpt'!$N:$N,AG$1)</f>
        <v>0</v>
      </c>
      <c r="AH1017" s="86">
        <f>SUMIFS('sys inv movment rpt'!$M:$M,'sys inv movment rpt'!$L:$L,$M1017,'sys inv movment rpt'!$N:$N,AH$1)</f>
        <v>0</v>
      </c>
      <c r="AI1017" s="86">
        <f>SUMIFS('sys inv movment rpt'!$M:$M,'sys inv movment rpt'!$L:$L,$M1017,'sys inv movment rpt'!$N:$N,AI$1)</f>
        <v>0</v>
      </c>
      <c r="AJ1017" s="86">
        <f>SUMIFS('sys inv movment rpt'!$M:$M,'sys inv movment rpt'!$L:$L,$M1017,'sys inv movment rpt'!$N:$N,AJ$1)</f>
        <v>0</v>
      </c>
      <c r="AK1017" s="86">
        <f>SUMIFS('sys inv movment rpt'!$M:$M,'sys inv movment rpt'!$L:$L,$M1017,'sys inv movment rpt'!$N:$N,AK$1)</f>
        <v>0</v>
      </c>
      <c r="AL1017" s="86">
        <f>SUMIFS('sys inv movment rpt'!$M:$M,'sys inv movment rpt'!$L:$L,$M1017,'sys inv movment rpt'!$N:$N,AL$1)</f>
        <v>0</v>
      </c>
      <c r="AM1017" s="86">
        <f>SUMIFS('sys inv movment rpt'!$M:$M,'sys inv movment rpt'!$L:$L,$M1017,'sys inv movment rpt'!$N:$N,AM$1)</f>
        <v>0</v>
      </c>
      <c r="AN1017" s="86">
        <f>SUMIFS('sys inv movment rpt'!$M:$M,'sys inv movment rpt'!$L:$L,$M1017,'sys inv movment rpt'!$N:$N,AN$1)</f>
        <v>0</v>
      </c>
      <c r="AO1017" s="86">
        <f>SUMIFS('sys inv movment rpt'!$M:$M,'sys inv movment rpt'!$L:$L,$M1017,'sys inv movment rpt'!$N:$N,AO$1)</f>
        <v>0</v>
      </c>
      <c r="AP1017" s="86">
        <f>SUMIFS('sys inv movment rpt'!$M:$M,'sys inv movment rpt'!$L:$L,$M1017,'sys inv movment rpt'!$N:$N,AP$1)</f>
        <v>0</v>
      </c>
      <c r="AQ1017" s="86">
        <f>SUMIFS('sys inv movment rpt'!$M:$M,'sys inv movment rpt'!$L:$L,$M1017,'sys inv movment rpt'!$N:$N,AQ$1)</f>
        <v>0</v>
      </c>
      <c r="AR1017" s="86">
        <f>SUMIFS('sys inv movment rpt'!$M:$M,'sys inv movment rpt'!$L:$L,$M1017,'sys inv movment rpt'!$N:$N,AR$1)</f>
        <v>0</v>
      </c>
      <c r="AS1017" s="86">
        <f>SUMIFS('sys inv movment rpt'!$M:$M,'sys inv movment rpt'!$L:$L,$M1017,'sys inv movment rpt'!$N:$N,AS$1)</f>
        <v>0</v>
      </c>
      <c r="AT1017" s="86">
        <f>SUMIFS('sys inv movment rpt'!$M:$M,'sys inv movment rpt'!$L:$L,$M1017,'sys inv movment rpt'!$N:$N,AT$1)</f>
        <v>0</v>
      </c>
      <c r="AU1017" s="86">
        <f>SUMIFS('sys inv movment rpt'!$M:$M,'sys inv movment rpt'!$L:$L,$M1017,'sys inv movment rpt'!$N:$N,AU$1)</f>
        <v>0</v>
      </c>
      <c r="AV1017" s="86">
        <f>SUMIFS('sys inv movment rpt'!$M:$M,'sys inv movment rpt'!$L:$L,$M1017,'sys inv movment rpt'!$N:$N,AV$1)</f>
        <v>0</v>
      </c>
      <c r="AW1017" s="87" t="str">
        <f>IFERROR(VLOOKUP(A1017,'sys-backorder details'!E:U,17,0),"-")</f>
        <v>-</v>
      </c>
      <c r="AX1017" s="87" t="str">
        <f>IF(K1017&gt;1,VLOOKUP(A1017,'settings-routing'!A:I,9,0),"")</f>
        <v/>
      </c>
    </row>
    <row r="1018" ht="12.75" hidden="1" customHeight="1">
      <c r="A1018" s="50" t="s">
        <v>2144</v>
      </c>
      <c r="B1018" s="50" t="s">
        <v>2145</v>
      </c>
      <c r="C1018" s="50">
        <f t="shared" si="2"/>
        <v>0</v>
      </c>
      <c r="D1018" s="80">
        <f>SUMIF('Stocks 101-111'!$J:$J,'item dashboard'!A1018,'Stocks 101-111'!K:K)</f>
        <v>0</v>
      </c>
      <c r="E1018" s="80">
        <f>SUMIF('Stocks 101-111'!$J:$J,'item dashboard'!A1018,'Stocks 101-111'!$L:$L)</f>
        <v>0</v>
      </c>
      <c r="F1018" s="81">
        <f t="shared" si="3"/>
        <v>0</v>
      </c>
      <c r="G1018" s="82">
        <f t="shared" si="4"/>
        <v>0</v>
      </c>
      <c r="H1018" s="50">
        <f>SUMIFS('sys-backorder details'!$M:$M,'sys-backorder details'!$E:$E,'item dashboard'!A1018,'sys-backorder details'!$V:$V,"")</f>
        <v>0</v>
      </c>
      <c r="I1018" s="83">
        <f>SUMIF('settings-routing'!$I:$I,'item dashboard'!A1018,'settings-routing'!$O:$O)</f>
        <v>0</v>
      </c>
      <c r="J1018" s="50">
        <f>SUMIFS('sys-backorder details'!$M:$M,'sys-backorder details'!$E:$E,'item dashboard'!A1018,'sys-backorder details'!$V:$V,"Call off")</f>
        <v>0</v>
      </c>
      <c r="K1018" s="84">
        <f t="shared" si="5"/>
        <v>0</v>
      </c>
      <c r="L1018" s="84">
        <f>SUMIF('Production Plan'!$E:$E,'item dashboard'!A1018,'Production Plan'!$N:$N)</f>
        <v>0</v>
      </c>
      <c r="M1018" s="85" t="str">
        <f t="shared" si="6"/>
        <v>B-P30-LBL19-100 ml Light Blue Bottle</v>
      </c>
      <c r="N1018" s="86">
        <f>SUMIFS('sys inv movment rpt'!$M:$M,'sys inv movment rpt'!$L:$L,$M1018,'sys inv movment rpt'!$N:$N,N$1)</f>
        <v>0</v>
      </c>
      <c r="O1018" s="86">
        <f>SUMIFS('sys inv movment rpt'!$M:$M,'sys inv movment rpt'!$L:$L,$M1018,'sys inv movment rpt'!$N:$N,O$1)</f>
        <v>0</v>
      </c>
      <c r="P1018" s="86">
        <f>SUMIFS('sys inv movment rpt'!$M:$M,'sys inv movment rpt'!$L:$L,$M1018,'sys inv movment rpt'!$N:$N,P$1)</f>
        <v>0</v>
      </c>
      <c r="Q1018" s="86">
        <f>SUMIFS('sys inv movment rpt'!$M:$M,'sys inv movment rpt'!$L:$L,$M1018,'sys inv movment rpt'!$N:$N,Q$1)</f>
        <v>0</v>
      </c>
      <c r="R1018" s="86">
        <f>SUMIFS('sys inv movment rpt'!$M:$M,'sys inv movment rpt'!$L:$L,$M1018,'sys inv movment rpt'!$N:$N,R$1)</f>
        <v>0</v>
      </c>
      <c r="S1018" s="86">
        <f>SUMIFS('sys inv movment rpt'!$M:$M,'sys inv movment rpt'!$L:$L,$M1018,'sys inv movment rpt'!$N:$N,S$1)</f>
        <v>0</v>
      </c>
      <c r="T1018" s="86">
        <f>SUMIFS('sys inv movment rpt'!$M:$M,'sys inv movment rpt'!$L:$L,$M1018,'sys inv movment rpt'!$N:$N,T$1)</f>
        <v>0</v>
      </c>
      <c r="U1018" s="86">
        <f>SUMIFS('sys inv movment rpt'!$M:$M,'sys inv movment rpt'!$L:$L,$M1018,'sys inv movment rpt'!$N:$N,U$1)</f>
        <v>0</v>
      </c>
      <c r="V1018" s="86">
        <f>SUMIFS('sys inv movment rpt'!$M:$M,'sys inv movment rpt'!$L:$L,$M1018,'sys inv movment rpt'!$N:$N,V$1)</f>
        <v>0</v>
      </c>
      <c r="W1018" s="86">
        <f>SUMIFS('sys inv movment rpt'!$M:$M,'sys inv movment rpt'!$L:$L,$M1018,'sys inv movment rpt'!$N:$N,W$1)</f>
        <v>0</v>
      </c>
      <c r="X1018" s="86">
        <f>SUMIFS('sys inv movment rpt'!$M:$M,'sys inv movment rpt'!$L:$L,$M1018,'sys inv movment rpt'!$N:$N,X$1)</f>
        <v>0</v>
      </c>
      <c r="Y1018" s="86">
        <f>SUMIFS('sys inv movment rpt'!$M:$M,'sys inv movment rpt'!$L:$L,$M1018,'sys inv movment rpt'!$N:$N,Y$1)</f>
        <v>0</v>
      </c>
      <c r="Z1018" s="86">
        <f>SUMIFS('sys inv movment rpt'!$M:$M,'sys inv movment rpt'!$L:$L,$M1018,'sys inv movment rpt'!$N:$N,Z$1)</f>
        <v>0</v>
      </c>
      <c r="AA1018" s="86">
        <f>SUMIFS('sys inv movment rpt'!$M:$M,'sys inv movment rpt'!$L:$L,$M1018,'sys inv movment rpt'!$N:$N,AA$1)</f>
        <v>0</v>
      </c>
      <c r="AB1018" s="86">
        <f>SUMIFS('sys inv movment rpt'!$M:$M,'sys inv movment rpt'!$L:$L,$M1018,'sys inv movment rpt'!$N:$N,AB$1)</f>
        <v>0</v>
      </c>
      <c r="AC1018" s="86">
        <f>SUMIFS('sys inv movment rpt'!$M:$M,'sys inv movment rpt'!$L:$L,$M1018,'sys inv movment rpt'!$N:$N,AC$1)</f>
        <v>0</v>
      </c>
      <c r="AD1018" s="86">
        <f>SUMIFS('sys inv movment rpt'!$M:$M,'sys inv movment rpt'!$L:$L,$M1018,'sys inv movment rpt'!$N:$N,AD$1)</f>
        <v>0</v>
      </c>
      <c r="AE1018" s="86">
        <f>SUMIFS('sys inv movment rpt'!$M:$M,'sys inv movment rpt'!$L:$L,$M1018,'sys inv movment rpt'!$N:$N,AE$1)</f>
        <v>0</v>
      </c>
      <c r="AF1018" s="86">
        <f>SUMIFS('sys inv movment rpt'!$M:$M,'sys inv movment rpt'!$L:$L,$M1018,'sys inv movment rpt'!$N:$N,AF$1)</f>
        <v>0</v>
      </c>
      <c r="AG1018" s="86">
        <f>SUMIFS('sys inv movment rpt'!$M:$M,'sys inv movment rpt'!$L:$L,$M1018,'sys inv movment rpt'!$N:$N,AG$1)</f>
        <v>0</v>
      </c>
      <c r="AH1018" s="86">
        <f>SUMIFS('sys inv movment rpt'!$M:$M,'sys inv movment rpt'!$L:$L,$M1018,'sys inv movment rpt'!$N:$N,AH$1)</f>
        <v>0</v>
      </c>
      <c r="AI1018" s="86">
        <f>SUMIFS('sys inv movment rpt'!$M:$M,'sys inv movment rpt'!$L:$L,$M1018,'sys inv movment rpt'!$N:$N,AI$1)</f>
        <v>0</v>
      </c>
      <c r="AJ1018" s="86">
        <f>SUMIFS('sys inv movment rpt'!$M:$M,'sys inv movment rpt'!$L:$L,$M1018,'sys inv movment rpt'!$N:$N,AJ$1)</f>
        <v>0</v>
      </c>
      <c r="AK1018" s="86">
        <f>SUMIFS('sys inv movment rpt'!$M:$M,'sys inv movment rpt'!$L:$L,$M1018,'sys inv movment rpt'!$N:$N,AK$1)</f>
        <v>0</v>
      </c>
      <c r="AL1018" s="86">
        <f>SUMIFS('sys inv movment rpt'!$M:$M,'sys inv movment rpt'!$L:$L,$M1018,'sys inv movment rpt'!$N:$N,AL$1)</f>
        <v>0</v>
      </c>
      <c r="AM1018" s="86">
        <f>SUMIFS('sys inv movment rpt'!$M:$M,'sys inv movment rpt'!$L:$L,$M1018,'sys inv movment rpt'!$N:$N,AM$1)</f>
        <v>0</v>
      </c>
      <c r="AN1018" s="86">
        <f>SUMIFS('sys inv movment rpt'!$M:$M,'sys inv movment rpt'!$L:$L,$M1018,'sys inv movment rpt'!$N:$N,AN$1)</f>
        <v>0</v>
      </c>
      <c r="AO1018" s="86">
        <f>SUMIFS('sys inv movment rpt'!$M:$M,'sys inv movment rpt'!$L:$L,$M1018,'sys inv movment rpt'!$N:$N,AO$1)</f>
        <v>0</v>
      </c>
      <c r="AP1018" s="86">
        <f>SUMIFS('sys inv movment rpt'!$M:$M,'sys inv movment rpt'!$L:$L,$M1018,'sys inv movment rpt'!$N:$N,AP$1)</f>
        <v>0</v>
      </c>
      <c r="AQ1018" s="86">
        <f>SUMIFS('sys inv movment rpt'!$M:$M,'sys inv movment rpt'!$L:$L,$M1018,'sys inv movment rpt'!$N:$N,AQ$1)</f>
        <v>0</v>
      </c>
      <c r="AR1018" s="86">
        <f>SUMIFS('sys inv movment rpt'!$M:$M,'sys inv movment rpt'!$L:$L,$M1018,'sys inv movment rpt'!$N:$N,AR$1)</f>
        <v>0</v>
      </c>
      <c r="AS1018" s="86">
        <f>SUMIFS('sys inv movment rpt'!$M:$M,'sys inv movment rpt'!$L:$L,$M1018,'sys inv movment rpt'!$N:$N,AS$1)</f>
        <v>0</v>
      </c>
      <c r="AT1018" s="86">
        <f>SUMIFS('sys inv movment rpt'!$M:$M,'sys inv movment rpt'!$L:$L,$M1018,'sys inv movment rpt'!$N:$N,AT$1)</f>
        <v>0</v>
      </c>
      <c r="AU1018" s="86">
        <f>SUMIFS('sys inv movment rpt'!$M:$M,'sys inv movment rpt'!$L:$L,$M1018,'sys inv movment rpt'!$N:$N,AU$1)</f>
        <v>0</v>
      </c>
      <c r="AV1018" s="86">
        <f>SUMIFS('sys inv movment rpt'!$M:$M,'sys inv movment rpt'!$L:$L,$M1018,'sys inv movment rpt'!$N:$N,AV$1)</f>
        <v>0</v>
      </c>
      <c r="AW1018" s="87" t="str">
        <f>IFERROR(VLOOKUP(A1018,'sys-backorder details'!E:U,17,0),"-")</f>
        <v>-</v>
      </c>
      <c r="AX1018" s="87" t="str">
        <f>IF(K1018&gt;1,VLOOKUP(A1018,'settings-routing'!A:I,9,0),"")</f>
        <v/>
      </c>
    </row>
    <row r="1019" ht="12.75" hidden="1" customHeight="1">
      <c r="A1019" s="50" t="s">
        <v>2146</v>
      </c>
      <c r="B1019" s="50" t="s">
        <v>2147</v>
      </c>
      <c r="C1019" s="50">
        <f t="shared" si="2"/>
        <v>0</v>
      </c>
      <c r="D1019" s="80">
        <f>SUMIF('Stocks 101-111'!$J:$J,'item dashboard'!A1019,'Stocks 101-111'!K:K)</f>
        <v>0</v>
      </c>
      <c r="E1019" s="80">
        <f>SUMIF('Stocks 101-111'!$J:$J,'item dashboard'!A1019,'Stocks 101-111'!$L:$L)</f>
        <v>0</v>
      </c>
      <c r="F1019" s="81">
        <f t="shared" si="3"/>
        <v>0</v>
      </c>
      <c r="G1019" s="82">
        <f t="shared" si="4"/>
        <v>0</v>
      </c>
      <c r="H1019" s="50">
        <f>SUMIFS('sys-backorder details'!$M:$M,'sys-backorder details'!$E:$E,'item dashboard'!A1019,'sys-backorder details'!$V:$V,"")</f>
        <v>0</v>
      </c>
      <c r="I1019" s="83">
        <f>SUMIF('settings-routing'!$I:$I,'item dashboard'!A1019,'settings-routing'!$O:$O)</f>
        <v>0</v>
      </c>
      <c r="J1019" s="50">
        <f>SUMIFS('sys-backorder details'!$M:$M,'sys-backorder details'!$E:$E,'item dashboard'!A1019,'sys-backorder details'!$V:$V,"Call off")</f>
        <v>0</v>
      </c>
      <c r="K1019" s="84">
        <f t="shared" si="5"/>
        <v>0</v>
      </c>
      <c r="L1019" s="84">
        <f>SUMIF('Production Plan'!$E:$E,'item dashboard'!A1019,'Production Plan'!$N:$N)</f>
        <v>0</v>
      </c>
      <c r="M1019" s="85" t="str">
        <f t="shared" si="6"/>
        <v>B-P30-LBL19WIMA-100 ml Light Blue Pntd Wima Bottle</v>
      </c>
      <c r="N1019" s="86">
        <f>SUMIFS('sys inv movment rpt'!$M:$M,'sys inv movment rpt'!$L:$L,$M1019,'sys inv movment rpt'!$N:$N,N$1)</f>
        <v>0</v>
      </c>
      <c r="O1019" s="86">
        <f>SUMIFS('sys inv movment rpt'!$M:$M,'sys inv movment rpt'!$L:$L,$M1019,'sys inv movment rpt'!$N:$N,O$1)</f>
        <v>0</v>
      </c>
      <c r="P1019" s="86">
        <f>SUMIFS('sys inv movment rpt'!$M:$M,'sys inv movment rpt'!$L:$L,$M1019,'sys inv movment rpt'!$N:$N,P$1)</f>
        <v>0</v>
      </c>
      <c r="Q1019" s="86">
        <f>SUMIFS('sys inv movment rpt'!$M:$M,'sys inv movment rpt'!$L:$L,$M1019,'sys inv movment rpt'!$N:$N,Q$1)</f>
        <v>0</v>
      </c>
      <c r="R1019" s="86">
        <f>SUMIFS('sys inv movment rpt'!$M:$M,'sys inv movment rpt'!$L:$L,$M1019,'sys inv movment rpt'!$N:$N,R$1)</f>
        <v>0</v>
      </c>
      <c r="S1019" s="86">
        <f>SUMIFS('sys inv movment rpt'!$M:$M,'sys inv movment rpt'!$L:$L,$M1019,'sys inv movment rpt'!$N:$N,S$1)</f>
        <v>0</v>
      </c>
      <c r="T1019" s="86">
        <f>SUMIFS('sys inv movment rpt'!$M:$M,'sys inv movment rpt'!$L:$L,$M1019,'sys inv movment rpt'!$N:$N,T$1)</f>
        <v>0</v>
      </c>
      <c r="U1019" s="86">
        <f>SUMIFS('sys inv movment rpt'!$M:$M,'sys inv movment rpt'!$L:$L,$M1019,'sys inv movment rpt'!$N:$N,U$1)</f>
        <v>0</v>
      </c>
      <c r="V1019" s="86">
        <f>SUMIFS('sys inv movment rpt'!$M:$M,'sys inv movment rpt'!$L:$L,$M1019,'sys inv movment rpt'!$N:$N,V$1)</f>
        <v>0</v>
      </c>
      <c r="W1019" s="86">
        <f>SUMIFS('sys inv movment rpt'!$M:$M,'sys inv movment rpt'!$L:$L,$M1019,'sys inv movment rpt'!$N:$N,W$1)</f>
        <v>0</v>
      </c>
      <c r="X1019" s="86">
        <f>SUMIFS('sys inv movment rpt'!$M:$M,'sys inv movment rpt'!$L:$L,$M1019,'sys inv movment rpt'!$N:$N,X$1)</f>
        <v>0</v>
      </c>
      <c r="Y1019" s="86">
        <f>SUMIFS('sys inv movment rpt'!$M:$M,'sys inv movment rpt'!$L:$L,$M1019,'sys inv movment rpt'!$N:$N,Y$1)</f>
        <v>0</v>
      </c>
      <c r="Z1019" s="86">
        <f>SUMIFS('sys inv movment rpt'!$M:$M,'sys inv movment rpt'!$L:$L,$M1019,'sys inv movment rpt'!$N:$N,Z$1)</f>
        <v>0</v>
      </c>
      <c r="AA1019" s="86">
        <f>SUMIFS('sys inv movment rpt'!$M:$M,'sys inv movment rpt'!$L:$L,$M1019,'sys inv movment rpt'!$N:$N,AA$1)</f>
        <v>0</v>
      </c>
      <c r="AB1019" s="86">
        <f>SUMIFS('sys inv movment rpt'!$M:$M,'sys inv movment rpt'!$L:$L,$M1019,'sys inv movment rpt'!$N:$N,AB$1)</f>
        <v>0</v>
      </c>
      <c r="AC1019" s="86">
        <f>SUMIFS('sys inv movment rpt'!$M:$M,'sys inv movment rpt'!$L:$L,$M1019,'sys inv movment rpt'!$N:$N,AC$1)</f>
        <v>0</v>
      </c>
      <c r="AD1019" s="86">
        <f>SUMIFS('sys inv movment rpt'!$M:$M,'sys inv movment rpt'!$L:$L,$M1019,'sys inv movment rpt'!$N:$N,AD$1)</f>
        <v>0</v>
      </c>
      <c r="AE1019" s="86">
        <f>SUMIFS('sys inv movment rpt'!$M:$M,'sys inv movment rpt'!$L:$L,$M1019,'sys inv movment rpt'!$N:$N,AE$1)</f>
        <v>0</v>
      </c>
      <c r="AF1019" s="86">
        <f>SUMIFS('sys inv movment rpt'!$M:$M,'sys inv movment rpt'!$L:$L,$M1019,'sys inv movment rpt'!$N:$N,AF$1)</f>
        <v>0</v>
      </c>
      <c r="AG1019" s="86">
        <f>SUMIFS('sys inv movment rpt'!$M:$M,'sys inv movment rpt'!$L:$L,$M1019,'sys inv movment rpt'!$N:$N,AG$1)</f>
        <v>0</v>
      </c>
      <c r="AH1019" s="86">
        <f>SUMIFS('sys inv movment rpt'!$M:$M,'sys inv movment rpt'!$L:$L,$M1019,'sys inv movment rpt'!$N:$N,AH$1)</f>
        <v>0</v>
      </c>
      <c r="AI1019" s="86">
        <f>SUMIFS('sys inv movment rpt'!$M:$M,'sys inv movment rpt'!$L:$L,$M1019,'sys inv movment rpt'!$N:$N,AI$1)</f>
        <v>0</v>
      </c>
      <c r="AJ1019" s="86">
        <f>SUMIFS('sys inv movment rpt'!$M:$M,'sys inv movment rpt'!$L:$L,$M1019,'sys inv movment rpt'!$N:$N,AJ$1)</f>
        <v>0</v>
      </c>
      <c r="AK1019" s="86">
        <f>SUMIFS('sys inv movment rpt'!$M:$M,'sys inv movment rpt'!$L:$L,$M1019,'sys inv movment rpt'!$N:$N,AK$1)</f>
        <v>0</v>
      </c>
      <c r="AL1019" s="86">
        <f>SUMIFS('sys inv movment rpt'!$M:$M,'sys inv movment rpt'!$L:$L,$M1019,'sys inv movment rpt'!$N:$N,AL$1)</f>
        <v>0</v>
      </c>
      <c r="AM1019" s="86">
        <f>SUMIFS('sys inv movment rpt'!$M:$M,'sys inv movment rpt'!$L:$L,$M1019,'sys inv movment rpt'!$N:$N,AM$1)</f>
        <v>0</v>
      </c>
      <c r="AN1019" s="86">
        <f>SUMIFS('sys inv movment rpt'!$M:$M,'sys inv movment rpt'!$L:$L,$M1019,'sys inv movment rpt'!$N:$N,AN$1)</f>
        <v>0</v>
      </c>
      <c r="AO1019" s="86">
        <f>SUMIFS('sys inv movment rpt'!$M:$M,'sys inv movment rpt'!$L:$L,$M1019,'sys inv movment rpt'!$N:$N,AO$1)</f>
        <v>0</v>
      </c>
      <c r="AP1019" s="86">
        <f>SUMIFS('sys inv movment rpt'!$M:$M,'sys inv movment rpt'!$L:$L,$M1019,'sys inv movment rpt'!$N:$N,AP$1)</f>
        <v>0</v>
      </c>
      <c r="AQ1019" s="86">
        <f>SUMIFS('sys inv movment rpt'!$M:$M,'sys inv movment rpt'!$L:$L,$M1019,'sys inv movment rpt'!$N:$N,AQ$1)</f>
        <v>0</v>
      </c>
      <c r="AR1019" s="86">
        <f>SUMIFS('sys inv movment rpt'!$M:$M,'sys inv movment rpt'!$L:$L,$M1019,'sys inv movment rpt'!$N:$N,AR$1)</f>
        <v>0</v>
      </c>
      <c r="AS1019" s="86">
        <f>SUMIFS('sys inv movment rpt'!$M:$M,'sys inv movment rpt'!$L:$L,$M1019,'sys inv movment rpt'!$N:$N,AS$1)</f>
        <v>0</v>
      </c>
      <c r="AT1019" s="86">
        <f>SUMIFS('sys inv movment rpt'!$M:$M,'sys inv movment rpt'!$L:$L,$M1019,'sys inv movment rpt'!$N:$N,AT$1)</f>
        <v>0</v>
      </c>
      <c r="AU1019" s="86">
        <f>SUMIFS('sys inv movment rpt'!$M:$M,'sys inv movment rpt'!$L:$L,$M1019,'sys inv movment rpt'!$N:$N,AU$1)</f>
        <v>0</v>
      </c>
      <c r="AV1019" s="86">
        <f>SUMIFS('sys inv movment rpt'!$M:$M,'sys inv movment rpt'!$L:$L,$M1019,'sys inv movment rpt'!$N:$N,AV$1)</f>
        <v>0</v>
      </c>
      <c r="AW1019" s="87" t="str">
        <f>IFERROR(VLOOKUP(A1019,'sys-backorder details'!E:U,17,0),"-")</f>
        <v>-</v>
      </c>
      <c r="AX1019" s="87" t="str">
        <f>IF(K1019&gt;1,VLOOKUP(A1019,'settings-routing'!A:I,9,0),"")</f>
        <v/>
      </c>
    </row>
    <row r="1020" ht="12.75" hidden="1" customHeight="1">
      <c r="A1020" s="50" t="s">
        <v>2148</v>
      </c>
      <c r="B1020" s="50" t="s">
        <v>2149</v>
      </c>
      <c r="C1020" s="50">
        <f t="shared" si="2"/>
        <v>0</v>
      </c>
      <c r="D1020" s="80">
        <f>SUMIF('Stocks 101-111'!$J:$J,'item dashboard'!A1020,'Stocks 101-111'!K:K)</f>
        <v>0</v>
      </c>
      <c r="E1020" s="80">
        <f>SUMIF('Stocks 101-111'!$J:$J,'item dashboard'!A1020,'Stocks 101-111'!$L:$L)</f>
        <v>0</v>
      </c>
      <c r="F1020" s="81">
        <f t="shared" si="3"/>
        <v>0</v>
      </c>
      <c r="G1020" s="82">
        <f t="shared" si="4"/>
        <v>0</v>
      </c>
      <c r="H1020" s="50">
        <f>SUMIFS('sys-backorder details'!$M:$M,'sys-backorder details'!$E:$E,'item dashboard'!A1020,'sys-backorder details'!$V:$V,"")</f>
        <v>0</v>
      </c>
      <c r="I1020" s="83">
        <f>SUMIF('settings-routing'!$I:$I,'item dashboard'!A1020,'settings-routing'!$O:$O)</f>
        <v>0</v>
      </c>
      <c r="J1020" s="50">
        <f>SUMIFS('sys-backorder details'!$M:$M,'sys-backorder details'!$E:$E,'item dashboard'!A1020,'sys-backorder details'!$V:$V,"Call off")</f>
        <v>0</v>
      </c>
      <c r="K1020" s="84">
        <f t="shared" si="5"/>
        <v>0</v>
      </c>
      <c r="L1020" s="84">
        <f>SUMIF('Production Plan'!$E:$E,'item dashboard'!A1020,'Production Plan'!$N:$N)</f>
        <v>0</v>
      </c>
      <c r="M1020" s="85" t="str">
        <f t="shared" si="6"/>
        <v>B-P30-N19-100 ml Natural Cosmetic Bottle</v>
      </c>
      <c r="N1020" s="86">
        <f>SUMIFS('sys inv movment rpt'!$M:$M,'sys inv movment rpt'!$L:$L,$M1020,'sys inv movment rpt'!$N:$N,N$1)</f>
        <v>0</v>
      </c>
      <c r="O1020" s="86">
        <f>SUMIFS('sys inv movment rpt'!$M:$M,'sys inv movment rpt'!$L:$L,$M1020,'sys inv movment rpt'!$N:$N,O$1)</f>
        <v>0</v>
      </c>
      <c r="P1020" s="86">
        <f>SUMIFS('sys inv movment rpt'!$M:$M,'sys inv movment rpt'!$L:$L,$M1020,'sys inv movment rpt'!$N:$N,P$1)</f>
        <v>0</v>
      </c>
      <c r="Q1020" s="86">
        <f>SUMIFS('sys inv movment rpt'!$M:$M,'sys inv movment rpt'!$L:$L,$M1020,'sys inv movment rpt'!$N:$N,Q$1)</f>
        <v>0</v>
      </c>
      <c r="R1020" s="86">
        <f>SUMIFS('sys inv movment rpt'!$M:$M,'sys inv movment rpt'!$L:$L,$M1020,'sys inv movment rpt'!$N:$N,R$1)</f>
        <v>0</v>
      </c>
      <c r="S1020" s="86">
        <f>SUMIFS('sys inv movment rpt'!$M:$M,'sys inv movment rpt'!$L:$L,$M1020,'sys inv movment rpt'!$N:$N,S$1)</f>
        <v>0</v>
      </c>
      <c r="T1020" s="86">
        <f>SUMIFS('sys inv movment rpt'!$M:$M,'sys inv movment rpt'!$L:$L,$M1020,'sys inv movment rpt'!$N:$N,T$1)</f>
        <v>0</v>
      </c>
      <c r="U1020" s="86">
        <f>SUMIFS('sys inv movment rpt'!$M:$M,'sys inv movment rpt'!$L:$L,$M1020,'sys inv movment rpt'!$N:$N,U$1)</f>
        <v>0</v>
      </c>
      <c r="V1020" s="86">
        <f>SUMIFS('sys inv movment rpt'!$M:$M,'sys inv movment rpt'!$L:$L,$M1020,'sys inv movment rpt'!$N:$N,V$1)</f>
        <v>0</v>
      </c>
      <c r="W1020" s="86">
        <f>SUMIFS('sys inv movment rpt'!$M:$M,'sys inv movment rpt'!$L:$L,$M1020,'sys inv movment rpt'!$N:$N,W$1)</f>
        <v>0</v>
      </c>
      <c r="X1020" s="86">
        <f>SUMIFS('sys inv movment rpt'!$M:$M,'sys inv movment rpt'!$L:$L,$M1020,'sys inv movment rpt'!$N:$N,X$1)</f>
        <v>0</v>
      </c>
      <c r="Y1020" s="86">
        <f>SUMIFS('sys inv movment rpt'!$M:$M,'sys inv movment rpt'!$L:$L,$M1020,'sys inv movment rpt'!$N:$N,Y$1)</f>
        <v>0</v>
      </c>
      <c r="Z1020" s="86">
        <f>SUMIFS('sys inv movment rpt'!$M:$M,'sys inv movment rpt'!$L:$L,$M1020,'sys inv movment rpt'!$N:$N,Z$1)</f>
        <v>0</v>
      </c>
      <c r="AA1020" s="86">
        <f>SUMIFS('sys inv movment rpt'!$M:$M,'sys inv movment rpt'!$L:$L,$M1020,'sys inv movment rpt'!$N:$N,AA$1)</f>
        <v>0</v>
      </c>
      <c r="AB1020" s="86">
        <f>SUMIFS('sys inv movment rpt'!$M:$M,'sys inv movment rpt'!$L:$L,$M1020,'sys inv movment rpt'!$N:$N,AB$1)</f>
        <v>0</v>
      </c>
      <c r="AC1020" s="86">
        <f>SUMIFS('sys inv movment rpt'!$M:$M,'sys inv movment rpt'!$L:$L,$M1020,'sys inv movment rpt'!$N:$N,AC$1)</f>
        <v>0</v>
      </c>
      <c r="AD1020" s="86">
        <f>SUMIFS('sys inv movment rpt'!$M:$M,'sys inv movment rpt'!$L:$L,$M1020,'sys inv movment rpt'!$N:$N,AD$1)</f>
        <v>0</v>
      </c>
      <c r="AE1020" s="86">
        <f>SUMIFS('sys inv movment rpt'!$M:$M,'sys inv movment rpt'!$L:$L,$M1020,'sys inv movment rpt'!$N:$N,AE$1)</f>
        <v>0</v>
      </c>
      <c r="AF1020" s="86">
        <f>SUMIFS('sys inv movment rpt'!$M:$M,'sys inv movment rpt'!$L:$L,$M1020,'sys inv movment rpt'!$N:$N,AF$1)</f>
        <v>0</v>
      </c>
      <c r="AG1020" s="86">
        <f>SUMIFS('sys inv movment rpt'!$M:$M,'sys inv movment rpt'!$L:$L,$M1020,'sys inv movment rpt'!$N:$N,AG$1)</f>
        <v>0</v>
      </c>
      <c r="AH1020" s="86">
        <f>SUMIFS('sys inv movment rpt'!$M:$M,'sys inv movment rpt'!$L:$L,$M1020,'sys inv movment rpt'!$N:$N,AH$1)</f>
        <v>0</v>
      </c>
      <c r="AI1020" s="86">
        <f>SUMIFS('sys inv movment rpt'!$M:$M,'sys inv movment rpt'!$L:$L,$M1020,'sys inv movment rpt'!$N:$N,AI$1)</f>
        <v>0</v>
      </c>
      <c r="AJ1020" s="86">
        <f>SUMIFS('sys inv movment rpt'!$M:$M,'sys inv movment rpt'!$L:$L,$M1020,'sys inv movment rpt'!$N:$N,AJ$1)</f>
        <v>0</v>
      </c>
      <c r="AK1020" s="86">
        <f>SUMIFS('sys inv movment rpt'!$M:$M,'sys inv movment rpt'!$L:$L,$M1020,'sys inv movment rpt'!$N:$N,AK$1)</f>
        <v>0</v>
      </c>
      <c r="AL1020" s="86">
        <f>SUMIFS('sys inv movment rpt'!$M:$M,'sys inv movment rpt'!$L:$L,$M1020,'sys inv movment rpt'!$N:$N,AL$1)</f>
        <v>0</v>
      </c>
      <c r="AM1020" s="86">
        <f>SUMIFS('sys inv movment rpt'!$M:$M,'sys inv movment rpt'!$L:$L,$M1020,'sys inv movment rpt'!$N:$N,AM$1)</f>
        <v>0</v>
      </c>
      <c r="AN1020" s="86">
        <f>SUMIFS('sys inv movment rpt'!$M:$M,'sys inv movment rpt'!$L:$L,$M1020,'sys inv movment rpt'!$N:$N,AN$1)</f>
        <v>0</v>
      </c>
      <c r="AO1020" s="86">
        <f>SUMIFS('sys inv movment rpt'!$M:$M,'sys inv movment rpt'!$L:$L,$M1020,'sys inv movment rpt'!$N:$N,AO$1)</f>
        <v>0</v>
      </c>
      <c r="AP1020" s="86">
        <f>SUMIFS('sys inv movment rpt'!$M:$M,'sys inv movment rpt'!$L:$L,$M1020,'sys inv movment rpt'!$N:$N,AP$1)</f>
        <v>0</v>
      </c>
      <c r="AQ1020" s="86">
        <f>SUMIFS('sys inv movment rpt'!$M:$M,'sys inv movment rpt'!$L:$L,$M1020,'sys inv movment rpt'!$N:$N,AQ$1)</f>
        <v>0</v>
      </c>
      <c r="AR1020" s="86">
        <f>SUMIFS('sys inv movment rpt'!$M:$M,'sys inv movment rpt'!$L:$L,$M1020,'sys inv movment rpt'!$N:$N,AR$1)</f>
        <v>0</v>
      </c>
      <c r="AS1020" s="86">
        <f>SUMIFS('sys inv movment rpt'!$M:$M,'sys inv movment rpt'!$L:$L,$M1020,'sys inv movment rpt'!$N:$N,AS$1)</f>
        <v>0</v>
      </c>
      <c r="AT1020" s="86">
        <f>SUMIFS('sys inv movment rpt'!$M:$M,'sys inv movment rpt'!$L:$L,$M1020,'sys inv movment rpt'!$N:$N,AT$1)</f>
        <v>0</v>
      </c>
      <c r="AU1020" s="86">
        <f>SUMIFS('sys inv movment rpt'!$M:$M,'sys inv movment rpt'!$L:$L,$M1020,'sys inv movment rpt'!$N:$N,AU$1)</f>
        <v>0</v>
      </c>
      <c r="AV1020" s="86">
        <f>SUMIFS('sys inv movment rpt'!$M:$M,'sys inv movment rpt'!$L:$L,$M1020,'sys inv movment rpt'!$N:$N,AV$1)</f>
        <v>0</v>
      </c>
      <c r="AW1020" s="87" t="str">
        <f>IFERROR(VLOOKUP(A1020,'sys-backorder details'!E:U,17,0),"-")</f>
        <v>-</v>
      </c>
      <c r="AX1020" s="87" t="str">
        <f>IF(K1020&gt;1,VLOOKUP(A1020,'settings-routing'!A:I,9,0),"")</f>
        <v/>
      </c>
    </row>
    <row r="1021" ht="12.75" hidden="1" customHeight="1">
      <c r="A1021" s="50" t="s">
        <v>2150</v>
      </c>
      <c r="B1021" s="50" t="s">
        <v>2151</v>
      </c>
      <c r="C1021" s="50">
        <f t="shared" si="2"/>
        <v>0</v>
      </c>
      <c r="D1021" s="80">
        <f>SUMIF('Stocks 101-111'!$J:$J,'item dashboard'!A1021,'Stocks 101-111'!K:K)</f>
        <v>0</v>
      </c>
      <c r="E1021" s="80">
        <f>SUMIF('Stocks 101-111'!$J:$J,'item dashboard'!A1021,'Stocks 101-111'!$L:$L)</f>
        <v>0</v>
      </c>
      <c r="F1021" s="81">
        <f t="shared" si="3"/>
        <v>0</v>
      </c>
      <c r="G1021" s="82">
        <f t="shared" si="4"/>
        <v>0</v>
      </c>
      <c r="H1021" s="50">
        <f>SUMIFS('sys-backorder details'!$M:$M,'sys-backorder details'!$E:$E,'item dashboard'!A1021,'sys-backorder details'!$V:$V,"")</f>
        <v>0</v>
      </c>
      <c r="I1021" s="83">
        <f>SUMIF('settings-routing'!$I:$I,'item dashboard'!A1021,'settings-routing'!$O:$O)</f>
        <v>0</v>
      </c>
      <c r="J1021" s="50">
        <f>SUMIFS('sys-backorder details'!$M:$M,'sys-backorder details'!$E:$E,'item dashboard'!A1021,'sys-backorder details'!$V:$V,"Call off")</f>
        <v>0</v>
      </c>
      <c r="K1021" s="84">
        <f t="shared" si="5"/>
        <v>0</v>
      </c>
      <c r="L1021" s="84">
        <f>SUMIF('Production Plan'!$E:$E,'item dashboard'!A1021,'Production Plan'!$N:$N)</f>
        <v>0</v>
      </c>
      <c r="M1021" s="85" t="str">
        <f t="shared" si="6"/>
        <v>B-P30-W19-100 ml White cosmetic bottle</v>
      </c>
      <c r="N1021" s="86">
        <f>SUMIFS('sys inv movment rpt'!$M:$M,'sys inv movment rpt'!$L:$L,$M1021,'sys inv movment rpt'!$N:$N,N$1)</f>
        <v>0</v>
      </c>
      <c r="O1021" s="86">
        <f>SUMIFS('sys inv movment rpt'!$M:$M,'sys inv movment rpt'!$L:$L,$M1021,'sys inv movment rpt'!$N:$N,O$1)</f>
        <v>0</v>
      </c>
      <c r="P1021" s="86">
        <f>SUMIFS('sys inv movment rpt'!$M:$M,'sys inv movment rpt'!$L:$L,$M1021,'sys inv movment rpt'!$N:$N,P$1)</f>
        <v>0</v>
      </c>
      <c r="Q1021" s="86">
        <f>SUMIFS('sys inv movment rpt'!$M:$M,'sys inv movment rpt'!$L:$L,$M1021,'sys inv movment rpt'!$N:$N,Q$1)</f>
        <v>0</v>
      </c>
      <c r="R1021" s="86">
        <f>SUMIFS('sys inv movment rpt'!$M:$M,'sys inv movment rpt'!$L:$L,$M1021,'sys inv movment rpt'!$N:$N,R$1)</f>
        <v>0</v>
      </c>
      <c r="S1021" s="86">
        <f>SUMIFS('sys inv movment rpt'!$M:$M,'sys inv movment rpt'!$L:$L,$M1021,'sys inv movment rpt'!$N:$N,S$1)</f>
        <v>0</v>
      </c>
      <c r="T1021" s="86">
        <f>SUMIFS('sys inv movment rpt'!$M:$M,'sys inv movment rpt'!$L:$L,$M1021,'sys inv movment rpt'!$N:$N,T$1)</f>
        <v>0</v>
      </c>
      <c r="U1021" s="86">
        <f>SUMIFS('sys inv movment rpt'!$M:$M,'sys inv movment rpt'!$L:$L,$M1021,'sys inv movment rpt'!$N:$N,U$1)</f>
        <v>0</v>
      </c>
      <c r="V1021" s="86">
        <f>SUMIFS('sys inv movment rpt'!$M:$M,'sys inv movment rpt'!$L:$L,$M1021,'sys inv movment rpt'!$N:$N,V$1)</f>
        <v>0</v>
      </c>
      <c r="W1021" s="86">
        <f>SUMIFS('sys inv movment rpt'!$M:$M,'sys inv movment rpt'!$L:$L,$M1021,'sys inv movment rpt'!$N:$N,W$1)</f>
        <v>0</v>
      </c>
      <c r="X1021" s="86">
        <f>SUMIFS('sys inv movment rpt'!$M:$M,'sys inv movment rpt'!$L:$L,$M1021,'sys inv movment rpt'!$N:$N,X$1)</f>
        <v>0</v>
      </c>
      <c r="Y1021" s="86">
        <f>SUMIFS('sys inv movment rpt'!$M:$M,'sys inv movment rpt'!$L:$L,$M1021,'sys inv movment rpt'!$N:$N,Y$1)</f>
        <v>0</v>
      </c>
      <c r="Z1021" s="86">
        <f>SUMIFS('sys inv movment rpt'!$M:$M,'sys inv movment rpt'!$L:$L,$M1021,'sys inv movment rpt'!$N:$N,Z$1)</f>
        <v>0</v>
      </c>
      <c r="AA1021" s="86">
        <f>SUMIFS('sys inv movment rpt'!$M:$M,'sys inv movment rpt'!$L:$L,$M1021,'sys inv movment rpt'!$N:$N,AA$1)</f>
        <v>0</v>
      </c>
      <c r="AB1021" s="86">
        <f>SUMIFS('sys inv movment rpt'!$M:$M,'sys inv movment rpt'!$L:$L,$M1021,'sys inv movment rpt'!$N:$N,AB$1)</f>
        <v>0</v>
      </c>
      <c r="AC1021" s="86">
        <f>SUMIFS('sys inv movment rpt'!$M:$M,'sys inv movment rpt'!$L:$L,$M1021,'sys inv movment rpt'!$N:$N,AC$1)</f>
        <v>0</v>
      </c>
      <c r="AD1021" s="86">
        <f>SUMIFS('sys inv movment rpt'!$M:$M,'sys inv movment rpt'!$L:$L,$M1021,'sys inv movment rpt'!$N:$N,AD$1)</f>
        <v>0</v>
      </c>
      <c r="AE1021" s="86">
        <f>SUMIFS('sys inv movment rpt'!$M:$M,'sys inv movment rpt'!$L:$L,$M1021,'sys inv movment rpt'!$N:$N,AE$1)</f>
        <v>0</v>
      </c>
      <c r="AF1021" s="86">
        <f>SUMIFS('sys inv movment rpt'!$M:$M,'sys inv movment rpt'!$L:$L,$M1021,'sys inv movment rpt'!$N:$N,AF$1)</f>
        <v>0</v>
      </c>
      <c r="AG1021" s="86">
        <f>SUMIFS('sys inv movment rpt'!$M:$M,'sys inv movment rpt'!$L:$L,$M1021,'sys inv movment rpt'!$N:$N,AG$1)</f>
        <v>0</v>
      </c>
      <c r="AH1021" s="86">
        <f>SUMIFS('sys inv movment rpt'!$M:$M,'sys inv movment rpt'!$L:$L,$M1021,'sys inv movment rpt'!$N:$N,AH$1)</f>
        <v>0</v>
      </c>
      <c r="AI1021" s="86">
        <f>SUMIFS('sys inv movment rpt'!$M:$M,'sys inv movment rpt'!$L:$L,$M1021,'sys inv movment rpt'!$N:$N,AI$1)</f>
        <v>0</v>
      </c>
      <c r="AJ1021" s="86">
        <f>SUMIFS('sys inv movment rpt'!$M:$M,'sys inv movment rpt'!$L:$L,$M1021,'sys inv movment rpt'!$N:$N,AJ$1)</f>
        <v>0</v>
      </c>
      <c r="AK1021" s="86">
        <f>SUMIFS('sys inv movment rpt'!$M:$M,'sys inv movment rpt'!$L:$L,$M1021,'sys inv movment rpt'!$N:$N,AK$1)</f>
        <v>0</v>
      </c>
      <c r="AL1021" s="86">
        <f>SUMIFS('sys inv movment rpt'!$M:$M,'sys inv movment rpt'!$L:$L,$M1021,'sys inv movment rpt'!$N:$N,AL$1)</f>
        <v>0</v>
      </c>
      <c r="AM1021" s="86">
        <f>SUMIFS('sys inv movment rpt'!$M:$M,'sys inv movment rpt'!$L:$L,$M1021,'sys inv movment rpt'!$N:$N,AM$1)</f>
        <v>0</v>
      </c>
      <c r="AN1021" s="86">
        <f>SUMIFS('sys inv movment rpt'!$M:$M,'sys inv movment rpt'!$L:$L,$M1021,'sys inv movment rpt'!$N:$N,AN$1)</f>
        <v>0</v>
      </c>
      <c r="AO1021" s="86">
        <f>SUMIFS('sys inv movment rpt'!$M:$M,'sys inv movment rpt'!$L:$L,$M1021,'sys inv movment rpt'!$N:$N,AO$1)</f>
        <v>0</v>
      </c>
      <c r="AP1021" s="86">
        <f>SUMIFS('sys inv movment rpt'!$M:$M,'sys inv movment rpt'!$L:$L,$M1021,'sys inv movment rpt'!$N:$N,AP$1)</f>
        <v>0</v>
      </c>
      <c r="AQ1021" s="86">
        <f>SUMIFS('sys inv movment rpt'!$M:$M,'sys inv movment rpt'!$L:$L,$M1021,'sys inv movment rpt'!$N:$N,AQ$1)</f>
        <v>0</v>
      </c>
      <c r="AR1021" s="86">
        <f>SUMIFS('sys inv movment rpt'!$M:$M,'sys inv movment rpt'!$L:$L,$M1021,'sys inv movment rpt'!$N:$N,AR$1)</f>
        <v>0</v>
      </c>
      <c r="AS1021" s="86">
        <f>SUMIFS('sys inv movment rpt'!$M:$M,'sys inv movment rpt'!$L:$L,$M1021,'sys inv movment rpt'!$N:$N,AS$1)</f>
        <v>0</v>
      </c>
      <c r="AT1021" s="86">
        <f>SUMIFS('sys inv movment rpt'!$M:$M,'sys inv movment rpt'!$L:$L,$M1021,'sys inv movment rpt'!$N:$N,AT$1)</f>
        <v>0</v>
      </c>
      <c r="AU1021" s="86">
        <f>SUMIFS('sys inv movment rpt'!$M:$M,'sys inv movment rpt'!$L:$L,$M1021,'sys inv movment rpt'!$N:$N,AU$1)</f>
        <v>0</v>
      </c>
      <c r="AV1021" s="86">
        <f>SUMIFS('sys inv movment rpt'!$M:$M,'sys inv movment rpt'!$L:$L,$M1021,'sys inv movment rpt'!$N:$N,AV$1)</f>
        <v>0</v>
      </c>
      <c r="AW1021" s="87" t="str">
        <f>IFERROR(VLOOKUP(A1021,'sys-backorder details'!E:U,17,0),"-")</f>
        <v>-</v>
      </c>
      <c r="AX1021" s="87" t="str">
        <f>IF(K1021&gt;1,VLOOKUP(A1021,'settings-routing'!A:I,9,0),"")</f>
        <v/>
      </c>
    </row>
    <row r="1022" ht="12.75" hidden="1" customHeight="1">
      <c r="A1022" s="50" t="s">
        <v>2152</v>
      </c>
      <c r="B1022" s="50" t="s">
        <v>2153</v>
      </c>
      <c r="C1022" s="50">
        <f t="shared" si="2"/>
        <v>0</v>
      </c>
      <c r="D1022" s="80">
        <f>SUMIF('Stocks 101-111'!$J:$J,'item dashboard'!A1022,'Stocks 101-111'!K:K)</f>
        <v>0</v>
      </c>
      <c r="E1022" s="80">
        <f>SUMIF('Stocks 101-111'!$J:$J,'item dashboard'!A1022,'Stocks 101-111'!$L:$L)</f>
        <v>0</v>
      </c>
      <c r="F1022" s="81">
        <f t="shared" si="3"/>
        <v>0</v>
      </c>
      <c r="G1022" s="82">
        <f t="shared" si="4"/>
        <v>0.05714285714</v>
      </c>
      <c r="H1022" s="50">
        <f>SUMIFS('sys-backorder details'!$M:$M,'sys-backorder details'!$E:$E,'item dashboard'!A1022,'sys-backorder details'!$V:$V,"")</f>
        <v>0</v>
      </c>
      <c r="I1022" s="83">
        <f>SUMIF('settings-routing'!$I:$I,'item dashboard'!A1022,'settings-routing'!$O:$O)</f>
        <v>0</v>
      </c>
      <c r="J1022" s="50">
        <f>SUMIFS('sys-backorder details'!$M:$M,'sys-backorder details'!$E:$E,'item dashboard'!A1022,'sys-backorder details'!$V:$V,"Call off")</f>
        <v>0</v>
      </c>
      <c r="K1022" s="84">
        <f t="shared" si="5"/>
        <v>0</v>
      </c>
      <c r="L1022" s="84">
        <f>SUMIF('Production Plan'!$E:$E,'item dashboard'!A1022,'Production Plan'!$N:$N)</f>
        <v>0</v>
      </c>
      <c r="M1022" s="85" t="str">
        <f t="shared" si="6"/>
        <v>B-P30-Y19-100 ml Yellow cosmetic bottle</v>
      </c>
      <c r="N1022" s="86">
        <f>SUMIFS('sys inv movment rpt'!$M:$M,'sys inv movment rpt'!$L:$L,$M1022,'sys inv movment rpt'!$N:$N,N$1)</f>
        <v>0</v>
      </c>
      <c r="O1022" s="86">
        <f>SUMIFS('sys inv movment rpt'!$M:$M,'sys inv movment rpt'!$L:$L,$M1022,'sys inv movment rpt'!$N:$N,O$1)</f>
        <v>0</v>
      </c>
      <c r="P1022" s="86">
        <f>SUMIFS('sys inv movment rpt'!$M:$M,'sys inv movment rpt'!$L:$L,$M1022,'sys inv movment rpt'!$N:$N,P$1)</f>
        <v>0</v>
      </c>
      <c r="Q1022" s="86">
        <f>SUMIFS('sys inv movment rpt'!$M:$M,'sys inv movment rpt'!$L:$L,$M1022,'sys inv movment rpt'!$N:$N,Q$1)</f>
        <v>0</v>
      </c>
      <c r="R1022" s="86">
        <f>SUMIFS('sys inv movment rpt'!$M:$M,'sys inv movment rpt'!$L:$L,$M1022,'sys inv movment rpt'!$N:$N,R$1)</f>
        <v>2016</v>
      </c>
      <c r="S1022" s="86">
        <f>SUMIFS('sys inv movment rpt'!$M:$M,'sys inv movment rpt'!$L:$L,$M1022,'sys inv movment rpt'!$N:$N,S$1)</f>
        <v>0</v>
      </c>
      <c r="T1022" s="86">
        <f>SUMIFS('sys inv movment rpt'!$M:$M,'sys inv movment rpt'!$L:$L,$M1022,'sys inv movment rpt'!$N:$N,T$1)</f>
        <v>0</v>
      </c>
      <c r="U1022" s="86">
        <f>SUMIFS('sys inv movment rpt'!$M:$M,'sys inv movment rpt'!$L:$L,$M1022,'sys inv movment rpt'!$N:$N,U$1)</f>
        <v>0</v>
      </c>
      <c r="V1022" s="86">
        <f>SUMIFS('sys inv movment rpt'!$M:$M,'sys inv movment rpt'!$L:$L,$M1022,'sys inv movment rpt'!$N:$N,V$1)</f>
        <v>0</v>
      </c>
      <c r="W1022" s="86">
        <f>SUMIFS('sys inv movment rpt'!$M:$M,'sys inv movment rpt'!$L:$L,$M1022,'sys inv movment rpt'!$N:$N,W$1)</f>
        <v>0</v>
      </c>
      <c r="X1022" s="86">
        <f>SUMIFS('sys inv movment rpt'!$M:$M,'sys inv movment rpt'!$L:$L,$M1022,'sys inv movment rpt'!$N:$N,X$1)</f>
        <v>0</v>
      </c>
      <c r="Y1022" s="86">
        <f>SUMIFS('sys inv movment rpt'!$M:$M,'sys inv movment rpt'!$L:$L,$M1022,'sys inv movment rpt'!$N:$N,Y$1)</f>
        <v>0</v>
      </c>
      <c r="Z1022" s="86">
        <f>SUMIFS('sys inv movment rpt'!$M:$M,'sys inv movment rpt'!$L:$L,$M1022,'sys inv movment rpt'!$N:$N,Z$1)</f>
        <v>0</v>
      </c>
      <c r="AA1022" s="86">
        <f>SUMIFS('sys inv movment rpt'!$M:$M,'sys inv movment rpt'!$L:$L,$M1022,'sys inv movment rpt'!$N:$N,AA$1)</f>
        <v>0</v>
      </c>
      <c r="AB1022" s="86">
        <f>SUMIFS('sys inv movment rpt'!$M:$M,'sys inv movment rpt'!$L:$L,$M1022,'sys inv movment rpt'!$N:$N,AB$1)</f>
        <v>0</v>
      </c>
      <c r="AC1022" s="86">
        <f>SUMIFS('sys inv movment rpt'!$M:$M,'sys inv movment rpt'!$L:$L,$M1022,'sys inv movment rpt'!$N:$N,AC$1)</f>
        <v>0</v>
      </c>
      <c r="AD1022" s="86">
        <f>SUMIFS('sys inv movment rpt'!$M:$M,'sys inv movment rpt'!$L:$L,$M1022,'sys inv movment rpt'!$N:$N,AD$1)</f>
        <v>0</v>
      </c>
      <c r="AE1022" s="86">
        <f>SUMIFS('sys inv movment rpt'!$M:$M,'sys inv movment rpt'!$L:$L,$M1022,'sys inv movment rpt'!$N:$N,AE$1)</f>
        <v>46872</v>
      </c>
      <c r="AF1022" s="86">
        <f>SUMIFS('sys inv movment rpt'!$M:$M,'sys inv movment rpt'!$L:$L,$M1022,'sys inv movment rpt'!$N:$N,AF$1)</f>
        <v>0</v>
      </c>
      <c r="AG1022" s="86">
        <f>SUMIFS('sys inv movment rpt'!$M:$M,'sys inv movment rpt'!$L:$L,$M1022,'sys inv movment rpt'!$N:$N,AG$1)</f>
        <v>0</v>
      </c>
      <c r="AH1022" s="86">
        <f>SUMIFS('sys inv movment rpt'!$M:$M,'sys inv movment rpt'!$L:$L,$M1022,'sys inv movment rpt'!$N:$N,AH$1)</f>
        <v>0</v>
      </c>
      <c r="AI1022" s="86">
        <f>SUMIFS('sys inv movment rpt'!$M:$M,'sys inv movment rpt'!$L:$L,$M1022,'sys inv movment rpt'!$N:$N,AI$1)</f>
        <v>0</v>
      </c>
      <c r="AJ1022" s="86">
        <f>SUMIFS('sys inv movment rpt'!$M:$M,'sys inv movment rpt'!$L:$L,$M1022,'sys inv movment rpt'!$N:$N,AJ$1)</f>
        <v>0</v>
      </c>
      <c r="AK1022" s="86">
        <f>SUMIFS('sys inv movment rpt'!$M:$M,'sys inv movment rpt'!$L:$L,$M1022,'sys inv movment rpt'!$N:$N,AK$1)</f>
        <v>0</v>
      </c>
      <c r="AL1022" s="86">
        <f>SUMIFS('sys inv movment rpt'!$M:$M,'sys inv movment rpt'!$L:$L,$M1022,'sys inv movment rpt'!$N:$N,AL$1)</f>
        <v>0</v>
      </c>
      <c r="AM1022" s="86">
        <f>SUMIFS('sys inv movment rpt'!$M:$M,'sys inv movment rpt'!$L:$L,$M1022,'sys inv movment rpt'!$N:$N,AM$1)</f>
        <v>0</v>
      </c>
      <c r="AN1022" s="86">
        <f>SUMIFS('sys inv movment rpt'!$M:$M,'sys inv movment rpt'!$L:$L,$M1022,'sys inv movment rpt'!$N:$N,AN$1)</f>
        <v>0</v>
      </c>
      <c r="AO1022" s="86">
        <f>SUMIFS('sys inv movment rpt'!$M:$M,'sys inv movment rpt'!$L:$L,$M1022,'sys inv movment rpt'!$N:$N,AO$1)</f>
        <v>0</v>
      </c>
      <c r="AP1022" s="86">
        <f>SUMIFS('sys inv movment rpt'!$M:$M,'sys inv movment rpt'!$L:$L,$M1022,'sys inv movment rpt'!$N:$N,AP$1)</f>
        <v>0</v>
      </c>
      <c r="AQ1022" s="86">
        <f>SUMIFS('sys inv movment rpt'!$M:$M,'sys inv movment rpt'!$L:$L,$M1022,'sys inv movment rpt'!$N:$N,AQ$1)</f>
        <v>0</v>
      </c>
      <c r="AR1022" s="86">
        <f>SUMIFS('sys inv movment rpt'!$M:$M,'sys inv movment rpt'!$L:$L,$M1022,'sys inv movment rpt'!$N:$N,AR$1)</f>
        <v>0</v>
      </c>
      <c r="AS1022" s="86">
        <f>SUMIFS('sys inv movment rpt'!$M:$M,'sys inv movment rpt'!$L:$L,$M1022,'sys inv movment rpt'!$N:$N,AS$1)</f>
        <v>0</v>
      </c>
      <c r="AT1022" s="86">
        <f>SUMIFS('sys inv movment rpt'!$M:$M,'sys inv movment rpt'!$L:$L,$M1022,'sys inv movment rpt'!$N:$N,AT$1)</f>
        <v>0</v>
      </c>
      <c r="AU1022" s="86">
        <f>SUMIFS('sys inv movment rpt'!$M:$M,'sys inv movment rpt'!$L:$L,$M1022,'sys inv movment rpt'!$N:$N,AU$1)</f>
        <v>0</v>
      </c>
      <c r="AV1022" s="86">
        <f>SUMIFS('sys inv movment rpt'!$M:$M,'sys inv movment rpt'!$L:$L,$M1022,'sys inv movment rpt'!$N:$N,AV$1)</f>
        <v>0</v>
      </c>
      <c r="AW1022" s="87" t="str">
        <f>IFERROR(VLOOKUP(A1022,'sys-backorder details'!E:U,17,0),"-")</f>
        <v>-</v>
      </c>
      <c r="AX1022" s="87" t="str">
        <f>IF(K1022&gt;1,VLOOKUP(A1022,'settings-routing'!A:I,9,0),"")</f>
        <v/>
      </c>
    </row>
    <row r="1023" ht="12.75" hidden="1" customHeight="1">
      <c r="A1023" s="28" t="s">
        <v>2154</v>
      </c>
      <c r="B1023" s="28" t="s">
        <v>2155</v>
      </c>
      <c r="C1023" s="50">
        <f t="shared" si="2"/>
        <v>0</v>
      </c>
      <c r="D1023" s="80">
        <f>SUMIF('Stocks 101-111'!$J:$J,'item dashboard'!A1023,'Stocks 101-111'!K:K)</f>
        <v>0</v>
      </c>
      <c r="E1023" s="80">
        <f>SUMIF('Stocks 101-111'!$J:$J,'item dashboard'!A1023,'Stocks 101-111'!$L:$L)</f>
        <v>0</v>
      </c>
      <c r="F1023" s="81">
        <f t="shared" si="3"/>
        <v>0</v>
      </c>
      <c r="G1023" s="82">
        <f t="shared" si="4"/>
        <v>0</v>
      </c>
      <c r="H1023" s="50">
        <f>SUMIFS('sys-backorder details'!$M:$M,'sys-backorder details'!$E:$E,'item dashboard'!A1023,'sys-backorder details'!$V:$V,"")</f>
        <v>0</v>
      </c>
      <c r="I1023" s="83">
        <f>SUMIF('settings-routing'!$I:$I,'item dashboard'!A1023,'settings-routing'!$O:$O)</f>
        <v>0</v>
      </c>
      <c r="J1023" s="50">
        <f>SUMIFS('sys-backorder details'!$M:$M,'sys-backorder details'!$E:$E,'item dashboard'!A1023,'sys-backorder details'!$V:$V,"Call off")</f>
        <v>0</v>
      </c>
      <c r="K1023" s="84">
        <f t="shared" si="5"/>
        <v>0</v>
      </c>
      <c r="L1023" s="84">
        <f>SUMIF('Production Plan'!$E:$E,'item dashboard'!A1023,'Production Plan'!$N:$N)</f>
        <v>0</v>
      </c>
      <c r="M1023" s="85" t="str">
        <f t="shared" si="6"/>
        <v>B-P31-N17-100 ml Flat HD Bottle</v>
      </c>
      <c r="N1023" s="86">
        <f>SUMIFS('sys inv movment rpt'!$M:$M,'sys inv movment rpt'!$L:$L,$M1023,'sys inv movment rpt'!$N:$N,N$1)</f>
        <v>0</v>
      </c>
      <c r="O1023" s="86">
        <f>SUMIFS('sys inv movment rpt'!$M:$M,'sys inv movment rpt'!$L:$L,$M1023,'sys inv movment rpt'!$N:$N,O$1)</f>
        <v>0</v>
      </c>
      <c r="P1023" s="86">
        <f>SUMIFS('sys inv movment rpt'!$M:$M,'sys inv movment rpt'!$L:$L,$M1023,'sys inv movment rpt'!$N:$N,P$1)</f>
        <v>0</v>
      </c>
      <c r="Q1023" s="86">
        <f>SUMIFS('sys inv movment rpt'!$M:$M,'sys inv movment rpt'!$L:$L,$M1023,'sys inv movment rpt'!$N:$N,Q$1)</f>
        <v>0</v>
      </c>
      <c r="R1023" s="86">
        <f>SUMIFS('sys inv movment rpt'!$M:$M,'sys inv movment rpt'!$L:$L,$M1023,'sys inv movment rpt'!$N:$N,R$1)</f>
        <v>0</v>
      </c>
      <c r="S1023" s="86">
        <f>SUMIFS('sys inv movment rpt'!$M:$M,'sys inv movment rpt'!$L:$L,$M1023,'sys inv movment rpt'!$N:$N,S$1)</f>
        <v>0</v>
      </c>
      <c r="T1023" s="86">
        <f>SUMIFS('sys inv movment rpt'!$M:$M,'sys inv movment rpt'!$L:$L,$M1023,'sys inv movment rpt'!$N:$N,T$1)</f>
        <v>0</v>
      </c>
      <c r="U1023" s="86">
        <f>SUMIFS('sys inv movment rpt'!$M:$M,'sys inv movment rpt'!$L:$L,$M1023,'sys inv movment rpt'!$N:$N,U$1)</f>
        <v>0</v>
      </c>
      <c r="V1023" s="86">
        <f>SUMIFS('sys inv movment rpt'!$M:$M,'sys inv movment rpt'!$L:$L,$M1023,'sys inv movment rpt'!$N:$N,V$1)</f>
        <v>0</v>
      </c>
      <c r="W1023" s="86">
        <f>SUMIFS('sys inv movment rpt'!$M:$M,'sys inv movment rpt'!$L:$L,$M1023,'sys inv movment rpt'!$N:$N,W$1)</f>
        <v>0</v>
      </c>
      <c r="X1023" s="86">
        <f>SUMIFS('sys inv movment rpt'!$M:$M,'sys inv movment rpt'!$L:$L,$M1023,'sys inv movment rpt'!$N:$N,X$1)</f>
        <v>0</v>
      </c>
      <c r="Y1023" s="86">
        <f>SUMIFS('sys inv movment rpt'!$M:$M,'sys inv movment rpt'!$L:$L,$M1023,'sys inv movment rpt'!$N:$N,Y$1)</f>
        <v>0</v>
      </c>
      <c r="Z1023" s="86">
        <f>SUMIFS('sys inv movment rpt'!$M:$M,'sys inv movment rpt'!$L:$L,$M1023,'sys inv movment rpt'!$N:$N,Z$1)</f>
        <v>0</v>
      </c>
      <c r="AA1023" s="86">
        <f>SUMIFS('sys inv movment rpt'!$M:$M,'sys inv movment rpt'!$L:$L,$M1023,'sys inv movment rpt'!$N:$N,AA$1)</f>
        <v>0</v>
      </c>
      <c r="AB1023" s="86">
        <f>SUMIFS('sys inv movment rpt'!$M:$M,'sys inv movment rpt'!$L:$L,$M1023,'sys inv movment rpt'!$N:$N,AB$1)</f>
        <v>0</v>
      </c>
      <c r="AC1023" s="86">
        <f>SUMIFS('sys inv movment rpt'!$M:$M,'sys inv movment rpt'!$L:$L,$M1023,'sys inv movment rpt'!$N:$N,AC$1)</f>
        <v>0</v>
      </c>
      <c r="AD1023" s="86">
        <f>SUMIFS('sys inv movment rpt'!$M:$M,'sys inv movment rpt'!$L:$L,$M1023,'sys inv movment rpt'!$N:$N,AD$1)</f>
        <v>0</v>
      </c>
      <c r="AE1023" s="86">
        <f>SUMIFS('sys inv movment rpt'!$M:$M,'sys inv movment rpt'!$L:$L,$M1023,'sys inv movment rpt'!$N:$N,AE$1)</f>
        <v>0</v>
      </c>
      <c r="AF1023" s="86">
        <f>SUMIFS('sys inv movment rpt'!$M:$M,'sys inv movment rpt'!$L:$L,$M1023,'sys inv movment rpt'!$N:$N,AF$1)</f>
        <v>0</v>
      </c>
      <c r="AG1023" s="86">
        <f>SUMIFS('sys inv movment rpt'!$M:$M,'sys inv movment rpt'!$L:$L,$M1023,'sys inv movment rpt'!$N:$N,AG$1)</f>
        <v>0</v>
      </c>
      <c r="AH1023" s="86">
        <f>SUMIFS('sys inv movment rpt'!$M:$M,'sys inv movment rpt'!$L:$L,$M1023,'sys inv movment rpt'!$N:$N,AH$1)</f>
        <v>0</v>
      </c>
      <c r="AI1023" s="86">
        <f>SUMIFS('sys inv movment rpt'!$M:$M,'sys inv movment rpt'!$L:$L,$M1023,'sys inv movment rpt'!$N:$N,AI$1)</f>
        <v>0</v>
      </c>
      <c r="AJ1023" s="86">
        <f>SUMIFS('sys inv movment rpt'!$M:$M,'sys inv movment rpt'!$L:$L,$M1023,'sys inv movment rpt'!$N:$N,AJ$1)</f>
        <v>0</v>
      </c>
      <c r="AK1023" s="86">
        <f>SUMIFS('sys inv movment rpt'!$M:$M,'sys inv movment rpt'!$L:$L,$M1023,'sys inv movment rpt'!$N:$N,AK$1)</f>
        <v>0</v>
      </c>
      <c r="AL1023" s="86">
        <f>SUMIFS('sys inv movment rpt'!$M:$M,'sys inv movment rpt'!$L:$L,$M1023,'sys inv movment rpt'!$N:$N,AL$1)</f>
        <v>0</v>
      </c>
      <c r="AM1023" s="86">
        <f>SUMIFS('sys inv movment rpt'!$M:$M,'sys inv movment rpt'!$L:$L,$M1023,'sys inv movment rpt'!$N:$N,AM$1)</f>
        <v>0</v>
      </c>
      <c r="AN1023" s="86">
        <f>SUMIFS('sys inv movment rpt'!$M:$M,'sys inv movment rpt'!$L:$L,$M1023,'sys inv movment rpt'!$N:$N,AN$1)</f>
        <v>0</v>
      </c>
      <c r="AO1023" s="86">
        <f>SUMIFS('sys inv movment rpt'!$M:$M,'sys inv movment rpt'!$L:$L,$M1023,'sys inv movment rpt'!$N:$N,AO$1)</f>
        <v>0</v>
      </c>
      <c r="AP1023" s="86">
        <f>SUMIFS('sys inv movment rpt'!$M:$M,'sys inv movment rpt'!$L:$L,$M1023,'sys inv movment rpt'!$N:$N,AP$1)</f>
        <v>0</v>
      </c>
      <c r="AQ1023" s="86">
        <f>SUMIFS('sys inv movment rpt'!$M:$M,'sys inv movment rpt'!$L:$L,$M1023,'sys inv movment rpt'!$N:$N,AQ$1)</f>
        <v>0</v>
      </c>
      <c r="AR1023" s="86">
        <f>SUMIFS('sys inv movment rpt'!$M:$M,'sys inv movment rpt'!$L:$L,$M1023,'sys inv movment rpt'!$N:$N,AR$1)</f>
        <v>0</v>
      </c>
      <c r="AS1023" s="86">
        <f>SUMIFS('sys inv movment rpt'!$M:$M,'sys inv movment rpt'!$L:$L,$M1023,'sys inv movment rpt'!$N:$N,AS$1)</f>
        <v>0</v>
      </c>
      <c r="AT1023" s="86">
        <f>SUMIFS('sys inv movment rpt'!$M:$M,'sys inv movment rpt'!$L:$L,$M1023,'sys inv movment rpt'!$N:$N,AT$1)</f>
        <v>0</v>
      </c>
      <c r="AU1023" s="86">
        <f>SUMIFS('sys inv movment rpt'!$M:$M,'sys inv movment rpt'!$L:$L,$M1023,'sys inv movment rpt'!$N:$N,AU$1)</f>
        <v>0</v>
      </c>
      <c r="AV1023" s="86">
        <f>SUMIFS('sys inv movment rpt'!$M:$M,'sys inv movment rpt'!$L:$L,$M1023,'sys inv movment rpt'!$N:$N,AV$1)</f>
        <v>0</v>
      </c>
      <c r="AW1023" s="87" t="str">
        <f>IFERROR(VLOOKUP(A1023,'sys-backorder details'!E:U,17,0),"-")</f>
        <v>-</v>
      </c>
      <c r="AX1023" s="87" t="str">
        <f>IF(K1023&gt;1,VLOOKUP(A1023,'settings-routing'!A:I,9,0),"")</f>
        <v/>
      </c>
    </row>
    <row r="1024" ht="12.75" hidden="1" customHeight="1">
      <c r="A1024" s="50" t="s">
        <v>2156</v>
      </c>
      <c r="B1024" s="50" t="s">
        <v>2157</v>
      </c>
      <c r="C1024" s="50">
        <f t="shared" si="2"/>
        <v>5500</v>
      </c>
      <c r="D1024" s="80">
        <f>SUMIF('Stocks 101-111'!$J:$J,'item dashboard'!A1024,'Stocks 101-111'!K:K)</f>
        <v>5500</v>
      </c>
      <c r="E1024" s="80">
        <f>SUMIF('Stocks 101-111'!$J:$J,'item dashboard'!A1024,'Stocks 101-111'!$L:$L)</f>
        <v>0</v>
      </c>
      <c r="F1024" s="81">
        <f t="shared" si="3"/>
        <v>0</v>
      </c>
      <c r="G1024" s="82">
        <f t="shared" si="4"/>
        <v>0.05714285714</v>
      </c>
      <c r="H1024" s="50">
        <f>SUMIFS('sys-backorder details'!$M:$M,'sys-backorder details'!$E:$E,'item dashboard'!A1024,'sys-backorder details'!$V:$V,"")</f>
        <v>0</v>
      </c>
      <c r="I1024" s="83">
        <f>SUMIF('settings-routing'!$I:$I,'item dashboard'!A1024,'settings-routing'!$O:$O)</f>
        <v>0</v>
      </c>
      <c r="J1024" s="50">
        <f>SUMIFS('sys-backorder details'!$M:$M,'sys-backorder details'!$E:$E,'item dashboard'!A1024,'sys-backorder details'!$V:$V,"Call off")</f>
        <v>200000</v>
      </c>
      <c r="K1024" s="84">
        <f t="shared" si="5"/>
        <v>-5500</v>
      </c>
      <c r="L1024" s="84">
        <f>SUMIF('Production Plan'!$E:$E,'item dashboard'!A1024,'Production Plan'!$N:$N)</f>
        <v>0</v>
      </c>
      <c r="M1024" s="85" t="str">
        <f t="shared" si="6"/>
        <v>B-P32MV-N17-100 ml Natural Movit NPR Bottle</v>
      </c>
      <c r="N1024" s="86">
        <f>SUMIFS('sys inv movment rpt'!$M:$M,'sys inv movment rpt'!$L:$L,$M1024,'sys inv movment rpt'!$N:$N,N$1)</f>
        <v>0</v>
      </c>
      <c r="O1024" s="86">
        <f>SUMIFS('sys inv movment rpt'!$M:$M,'sys inv movment rpt'!$L:$L,$M1024,'sys inv movment rpt'!$N:$N,O$1)</f>
        <v>0</v>
      </c>
      <c r="P1024" s="86">
        <f>SUMIFS('sys inv movment rpt'!$M:$M,'sys inv movment rpt'!$L:$L,$M1024,'sys inv movment rpt'!$N:$N,P$1)</f>
        <v>0</v>
      </c>
      <c r="Q1024" s="86">
        <f>SUMIFS('sys inv movment rpt'!$M:$M,'sys inv movment rpt'!$L:$L,$M1024,'sys inv movment rpt'!$N:$N,Q$1)</f>
        <v>0</v>
      </c>
      <c r="R1024" s="86">
        <f>SUMIFS('sys inv movment rpt'!$M:$M,'sys inv movment rpt'!$L:$L,$M1024,'sys inv movment rpt'!$N:$N,R$1)</f>
        <v>0</v>
      </c>
      <c r="S1024" s="86">
        <f>SUMIFS('sys inv movment rpt'!$M:$M,'sys inv movment rpt'!$L:$L,$M1024,'sys inv movment rpt'!$N:$N,S$1)</f>
        <v>0</v>
      </c>
      <c r="T1024" s="86">
        <f>SUMIFS('sys inv movment rpt'!$M:$M,'sys inv movment rpt'!$L:$L,$M1024,'sys inv movment rpt'!$N:$N,T$1)</f>
        <v>0</v>
      </c>
      <c r="U1024" s="86">
        <f>SUMIFS('sys inv movment rpt'!$M:$M,'sys inv movment rpt'!$L:$L,$M1024,'sys inv movment rpt'!$N:$N,U$1)</f>
        <v>0</v>
      </c>
      <c r="V1024" s="86">
        <f>SUMIFS('sys inv movment rpt'!$M:$M,'sys inv movment rpt'!$L:$L,$M1024,'sys inv movment rpt'!$N:$N,V$1)</f>
        <v>0</v>
      </c>
      <c r="W1024" s="86">
        <f>SUMIFS('sys inv movment rpt'!$M:$M,'sys inv movment rpt'!$L:$L,$M1024,'sys inv movment rpt'!$N:$N,W$1)</f>
        <v>0</v>
      </c>
      <c r="X1024" s="86">
        <f>SUMIFS('sys inv movment rpt'!$M:$M,'sys inv movment rpt'!$L:$L,$M1024,'sys inv movment rpt'!$N:$N,X$1)</f>
        <v>0</v>
      </c>
      <c r="Y1024" s="86">
        <f>SUMIFS('sys inv movment rpt'!$M:$M,'sys inv movment rpt'!$L:$L,$M1024,'sys inv movment rpt'!$N:$N,Y$1)</f>
        <v>0</v>
      </c>
      <c r="Z1024" s="86">
        <f>SUMIFS('sys inv movment rpt'!$M:$M,'sys inv movment rpt'!$L:$L,$M1024,'sys inv movment rpt'!$N:$N,Z$1)</f>
        <v>0</v>
      </c>
      <c r="AA1024" s="86">
        <f>SUMIFS('sys inv movment rpt'!$M:$M,'sys inv movment rpt'!$L:$L,$M1024,'sys inv movment rpt'!$N:$N,AA$1)</f>
        <v>0</v>
      </c>
      <c r="AB1024" s="86">
        <f>SUMIFS('sys inv movment rpt'!$M:$M,'sys inv movment rpt'!$L:$L,$M1024,'sys inv movment rpt'!$N:$N,AB$1)</f>
        <v>0</v>
      </c>
      <c r="AC1024" s="86">
        <f>SUMIFS('sys inv movment rpt'!$M:$M,'sys inv movment rpt'!$L:$L,$M1024,'sys inv movment rpt'!$N:$N,AC$1)</f>
        <v>0</v>
      </c>
      <c r="AD1024" s="86">
        <f>SUMIFS('sys inv movment rpt'!$M:$M,'sys inv movment rpt'!$L:$L,$M1024,'sys inv movment rpt'!$N:$N,AD$1)</f>
        <v>0</v>
      </c>
      <c r="AE1024" s="86">
        <f>SUMIFS('sys inv movment rpt'!$M:$M,'sys inv movment rpt'!$L:$L,$M1024,'sys inv movment rpt'!$N:$N,AE$1)</f>
        <v>16000</v>
      </c>
      <c r="AF1024" s="86">
        <f>SUMIFS('sys inv movment rpt'!$M:$M,'sys inv movment rpt'!$L:$L,$M1024,'sys inv movment rpt'!$N:$N,AF$1)</f>
        <v>0</v>
      </c>
      <c r="AG1024" s="86">
        <f>SUMIFS('sys inv movment rpt'!$M:$M,'sys inv movment rpt'!$L:$L,$M1024,'sys inv movment rpt'!$N:$N,AG$1)</f>
        <v>0</v>
      </c>
      <c r="AH1024" s="86">
        <f>SUMIFS('sys inv movment rpt'!$M:$M,'sys inv movment rpt'!$L:$L,$M1024,'sys inv movment rpt'!$N:$N,AH$1)</f>
        <v>0</v>
      </c>
      <c r="AI1024" s="86">
        <f>SUMIFS('sys inv movment rpt'!$M:$M,'sys inv movment rpt'!$L:$L,$M1024,'sys inv movment rpt'!$N:$N,AI$1)</f>
        <v>0</v>
      </c>
      <c r="AJ1024" s="86">
        <f>SUMIFS('sys inv movment rpt'!$M:$M,'sys inv movment rpt'!$L:$L,$M1024,'sys inv movment rpt'!$N:$N,AJ$1)</f>
        <v>0</v>
      </c>
      <c r="AK1024" s="86">
        <f>SUMIFS('sys inv movment rpt'!$M:$M,'sys inv movment rpt'!$L:$L,$M1024,'sys inv movment rpt'!$N:$N,AK$1)</f>
        <v>0</v>
      </c>
      <c r="AL1024" s="86">
        <f>SUMIFS('sys inv movment rpt'!$M:$M,'sys inv movment rpt'!$L:$L,$M1024,'sys inv movment rpt'!$N:$N,AL$1)</f>
        <v>0</v>
      </c>
      <c r="AM1024" s="86">
        <f>SUMIFS('sys inv movment rpt'!$M:$M,'sys inv movment rpt'!$L:$L,$M1024,'sys inv movment rpt'!$N:$N,AM$1)</f>
        <v>0</v>
      </c>
      <c r="AN1024" s="86">
        <f>SUMIFS('sys inv movment rpt'!$M:$M,'sys inv movment rpt'!$L:$L,$M1024,'sys inv movment rpt'!$N:$N,AN$1)</f>
        <v>0</v>
      </c>
      <c r="AO1024" s="86">
        <f>SUMIFS('sys inv movment rpt'!$M:$M,'sys inv movment rpt'!$L:$L,$M1024,'sys inv movment rpt'!$N:$N,AO$1)</f>
        <v>0</v>
      </c>
      <c r="AP1024" s="86">
        <f>SUMIFS('sys inv movment rpt'!$M:$M,'sys inv movment rpt'!$L:$L,$M1024,'sys inv movment rpt'!$N:$N,AP$1)</f>
        <v>0</v>
      </c>
      <c r="AQ1024" s="86">
        <f>SUMIFS('sys inv movment rpt'!$M:$M,'sys inv movment rpt'!$L:$L,$M1024,'sys inv movment rpt'!$N:$N,AQ$1)</f>
        <v>0</v>
      </c>
      <c r="AR1024" s="86">
        <f>SUMIFS('sys inv movment rpt'!$M:$M,'sys inv movment rpt'!$L:$L,$M1024,'sys inv movment rpt'!$N:$N,AR$1)</f>
        <v>14500</v>
      </c>
      <c r="AS1024" s="86">
        <f>SUMIFS('sys inv movment rpt'!$M:$M,'sys inv movment rpt'!$L:$L,$M1024,'sys inv movment rpt'!$N:$N,AS$1)</f>
        <v>0</v>
      </c>
      <c r="AT1024" s="86">
        <f>SUMIFS('sys inv movment rpt'!$M:$M,'sys inv movment rpt'!$L:$L,$M1024,'sys inv movment rpt'!$N:$N,AT$1)</f>
        <v>0</v>
      </c>
      <c r="AU1024" s="86">
        <f>SUMIFS('sys inv movment rpt'!$M:$M,'sys inv movment rpt'!$L:$L,$M1024,'sys inv movment rpt'!$N:$N,AU$1)</f>
        <v>0</v>
      </c>
      <c r="AV1024" s="86">
        <f>SUMIFS('sys inv movment rpt'!$M:$M,'sys inv movment rpt'!$L:$L,$M1024,'sys inv movment rpt'!$N:$N,AV$1)</f>
        <v>0</v>
      </c>
      <c r="AW1024" s="87" t="str">
        <f>IFERROR(VLOOKUP(A1024,'sys-backorder details'!E:U,17,0),"-")</f>
        <v>45 Days</v>
      </c>
      <c r="AX1024" s="87" t="str">
        <f>IF(K1024&gt;1,VLOOKUP(A1024,'settings-routing'!A:I,9,0),"")</f>
        <v/>
      </c>
    </row>
    <row r="1025" ht="12.75" hidden="1" customHeight="1">
      <c r="A1025" s="50" t="s">
        <v>2158</v>
      </c>
      <c r="B1025" s="50" t="s">
        <v>2159</v>
      </c>
      <c r="C1025" s="50">
        <f t="shared" si="2"/>
        <v>0</v>
      </c>
      <c r="D1025" s="80">
        <f>SUMIF('Stocks 101-111'!$J:$J,'item dashboard'!A1025,'Stocks 101-111'!K:K)</f>
        <v>0</v>
      </c>
      <c r="E1025" s="80">
        <f>SUMIF('Stocks 101-111'!$J:$J,'item dashboard'!A1025,'Stocks 101-111'!$L:$L)</f>
        <v>0</v>
      </c>
      <c r="F1025" s="81">
        <f t="shared" si="3"/>
        <v>0</v>
      </c>
      <c r="G1025" s="82">
        <f t="shared" si="4"/>
        <v>0</v>
      </c>
      <c r="H1025" s="50">
        <f>SUMIFS('sys-backorder details'!$M:$M,'sys-backorder details'!$E:$E,'item dashboard'!A1025,'sys-backorder details'!$V:$V,"")</f>
        <v>0</v>
      </c>
      <c r="I1025" s="83">
        <f>SUMIF('settings-routing'!$I:$I,'item dashboard'!A1025,'settings-routing'!$O:$O)</f>
        <v>0</v>
      </c>
      <c r="J1025" s="50">
        <f>SUMIFS('sys-backorder details'!$M:$M,'sys-backorder details'!$E:$E,'item dashboard'!A1025,'sys-backorder details'!$V:$V,"Call off")</f>
        <v>0</v>
      </c>
      <c r="K1025" s="84">
        <f t="shared" si="5"/>
        <v>0</v>
      </c>
      <c r="L1025" s="84">
        <f>SUMIF('Production Plan'!$E:$E,'item dashboard'!A1025,'Production Plan'!$N:$N)</f>
        <v>0</v>
      </c>
      <c r="M1025" s="85" t="str">
        <f t="shared" si="6"/>
        <v>B-P32MV-N17EXP-100 ml Natural New Cosmetics Bottle</v>
      </c>
      <c r="N1025" s="86">
        <f>SUMIFS('sys inv movment rpt'!$M:$M,'sys inv movment rpt'!$L:$L,$M1025,'sys inv movment rpt'!$N:$N,N$1)</f>
        <v>0</v>
      </c>
      <c r="O1025" s="86">
        <f>SUMIFS('sys inv movment rpt'!$M:$M,'sys inv movment rpt'!$L:$L,$M1025,'sys inv movment rpt'!$N:$N,O$1)</f>
        <v>0</v>
      </c>
      <c r="P1025" s="86">
        <f>SUMIFS('sys inv movment rpt'!$M:$M,'sys inv movment rpt'!$L:$L,$M1025,'sys inv movment rpt'!$N:$N,P$1)</f>
        <v>0</v>
      </c>
      <c r="Q1025" s="86">
        <f>SUMIFS('sys inv movment rpt'!$M:$M,'sys inv movment rpt'!$L:$L,$M1025,'sys inv movment rpt'!$N:$N,Q$1)</f>
        <v>0</v>
      </c>
      <c r="R1025" s="86">
        <f>SUMIFS('sys inv movment rpt'!$M:$M,'sys inv movment rpt'!$L:$L,$M1025,'sys inv movment rpt'!$N:$N,R$1)</f>
        <v>0</v>
      </c>
      <c r="S1025" s="86">
        <f>SUMIFS('sys inv movment rpt'!$M:$M,'sys inv movment rpt'!$L:$L,$M1025,'sys inv movment rpt'!$N:$N,S$1)</f>
        <v>0</v>
      </c>
      <c r="T1025" s="86">
        <f>SUMIFS('sys inv movment rpt'!$M:$M,'sys inv movment rpt'!$L:$L,$M1025,'sys inv movment rpt'!$N:$N,T$1)</f>
        <v>0</v>
      </c>
      <c r="U1025" s="86">
        <f>SUMIFS('sys inv movment rpt'!$M:$M,'sys inv movment rpt'!$L:$L,$M1025,'sys inv movment rpt'!$N:$N,U$1)</f>
        <v>0</v>
      </c>
      <c r="V1025" s="86">
        <f>SUMIFS('sys inv movment rpt'!$M:$M,'sys inv movment rpt'!$L:$L,$M1025,'sys inv movment rpt'!$N:$N,V$1)</f>
        <v>0</v>
      </c>
      <c r="W1025" s="86">
        <f>SUMIFS('sys inv movment rpt'!$M:$M,'sys inv movment rpt'!$L:$L,$M1025,'sys inv movment rpt'!$N:$N,W$1)</f>
        <v>0</v>
      </c>
      <c r="X1025" s="86">
        <f>SUMIFS('sys inv movment rpt'!$M:$M,'sys inv movment rpt'!$L:$L,$M1025,'sys inv movment rpt'!$N:$N,X$1)</f>
        <v>0</v>
      </c>
      <c r="Y1025" s="86">
        <f>SUMIFS('sys inv movment rpt'!$M:$M,'sys inv movment rpt'!$L:$L,$M1025,'sys inv movment rpt'!$N:$N,Y$1)</f>
        <v>0</v>
      </c>
      <c r="Z1025" s="86">
        <f>SUMIFS('sys inv movment rpt'!$M:$M,'sys inv movment rpt'!$L:$L,$M1025,'sys inv movment rpt'!$N:$N,Z$1)</f>
        <v>0</v>
      </c>
      <c r="AA1025" s="86">
        <f>SUMIFS('sys inv movment rpt'!$M:$M,'sys inv movment rpt'!$L:$L,$M1025,'sys inv movment rpt'!$N:$N,AA$1)</f>
        <v>0</v>
      </c>
      <c r="AB1025" s="86">
        <f>SUMIFS('sys inv movment rpt'!$M:$M,'sys inv movment rpt'!$L:$L,$M1025,'sys inv movment rpt'!$N:$N,AB$1)</f>
        <v>0</v>
      </c>
      <c r="AC1025" s="86">
        <f>SUMIFS('sys inv movment rpt'!$M:$M,'sys inv movment rpt'!$L:$L,$M1025,'sys inv movment rpt'!$N:$N,AC$1)</f>
        <v>0</v>
      </c>
      <c r="AD1025" s="86">
        <f>SUMIFS('sys inv movment rpt'!$M:$M,'sys inv movment rpt'!$L:$L,$M1025,'sys inv movment rpt'!$N:$N,AD$1)</f>
        <v>0</v>
      </c>
      <c r="AE1025" s="86">
        <f>SUMIFS('sys inv movment rpt'!$M:$M,'sys inv movment rpt'!$L:$L,$M1025,'sys inv movment rpt'!$N:$N,AE$1)</f>
        <v>0</v>
      </c>
      <c r="AF1025" s="86">
        <f>SUMIFS('sys inv movment rpt'!$M:$M,'sys inv movment rpt'!$L:$L,$M1025,'sys inv movment rpt'!$N:$N,AF$1)</f>
        <v>0</v>
      </c>
      <c r="AG1025" s="86">
        <f>SUMIFS('sys inv movment rpt'!$M:$M,'sys inv movment rpt'!$L:$L,$M1025,'sys inv movment rpt'!$N:$N,AG$1)</f>
        <v>0</v>
      </c>
      <c r="AH1025" s="86">
        <f>SUMIFS('sys inv movment rpt'!$M:$M,'sys inv movment rpt'!$L:$L,$M1025,'sys inv movment rpt'!$N:$N,AH$1)</f>
        <v>0</v>
      </c>
      <c r="AI1025" s="86">
        <f>SUMIFS('sys inv movment rpt'!$M:$M,'sys inv movment rpt'!$L:$L,$M1025,'sys inv movment rpt'!$N:$N,AI$1)</f>
        <v>0</v>
      </c>
      <c r="AJ1025" s="86">
        <f>SUMIFS('sys inv movment rpt'!$M:$M,'sys inv movment rpt'!$L:$L,$M1025,'sys inv movment rpt'!$N:$N,AJ$1)</f>
        <v>0</v>
      </c>
      <c r="AK1025" s="86">
        <f>SUMIFS('sys inv movment rpt'!$M:$M,'sys inv movment rpt'!$L:$L,$M1025,'sys inv movment rpt'!$N:$N,AK$1)</f>
        <v>0</v>
      </c>
      <c r="AL1025" s="86">
        <f>SUMIFS('sys inv movment rpt'!$M:$M,'sys inv movment rpt'!$L:$L,$M1025,'sys inv movment rpt'!$N:$N,AL$1)</f>
        <v>0</v>
      </c>
      <c r="AM1025" s="86">
        <f>SUMIFS('sys inv movment rpt'!$M:$M,'sys inv movment rpt'!$L:$L,$M1025,'sys inv movment rpt'!$N:$N,AM$1)</f>
        <v>0</v>
      </c>
      <c r="AN1025" s="86">
        <f>SUMIFS('sys inv movment rpt'!$M:$M,'sys inv movment rpt'!$L:$L,$M1025,'sys inv movment rpt'!$N:$N,AN$1)</f>
        <v>0</v>
      </c>
      <c r="AO1025" s="86">
        <f>SUMIFS('sys inv movment rpt'!$M:$M,'sys inv movment rpt'!$L:$L,$M1025,'sys inv movment rpt'!$N:$N,AO$1)</f>
        <v>0</v>
      </c>
      <c r="AP1025" s="86">
        <f>SUMIFS('sys inv movment rpt'!$M:$M,'sys inv movment rpt'!$L:$L,$M1025,'sys inv movment rpt'!$N:$N,AP$1)</f>
        <v>0</v>
      </c>
      <c r="AQ1025" s="86">
        <f>SUMIFS('sys inv movment rpt'!$M:$M,'sys inv movment rpt'!$L:$L,$M1025,'sys inv movment rpt'!$N:$N,AQ$1)</f>
        <v>0</v>
      </c>
      <c r="AR1025" s="86">
        <f>SUMIFS('sys inv movment rpt'!$M:$M,'sys inv movment rpt'!$L:$L,$M1025,'sys inv movment rpt'!$N:$N,AR$1)</f>
        <v>0</v>
      </c>
      <c r="AS1025" s="86">
        <f>SUMIFS('sys inv movment rpt'!$M:$M,'sys inv movment rpt'!$L:$L,$M1025,'sys inv movment rpt'!$N:$N,AS$1)</f>
        <v>0</v>
      </c>
      <c r="AT1025" s="86">
        <f>SUMIFS('sys inv movment rpt'!$M:$M,'sys inv movment rpt'!$L:$L,$M1025,'sys inv movment rpt'!$N:$N,AT$1)</f>
        <v>0</v>
      </c>
      <c r="AU1025" s="86">
        <f>SUMIFS('sys inv movment rpt'!$M:$M,'sys inv movment rpt'!$L:$L,$M1025,'sys inv movment rpt'!$N:$N,AU$1)</f>
        <v>0</v>
      </c>
      <c r="AV1025" s="86">
        <f>SUMIFS('sys inv movment rpt'!$M:$M,'sys inv movment rpt'!$L:$L,$M1025,'sys inv movment rpt'!$N:$N,AV$1)</f>
        <v>0</v>
      </c>
      <c r="AW1025" s="87" t="str">
        <f>IFERROR(VLOOKUP(A1025,'sys-backorder details'!E:U,17,0),"-")</f>
        <v>-</v>
      </c>
      <c r="AX1025" s="87" t="str">
        <f>IF(K1025&gt;1,VLOOKUP(A1025,'settings-routing'!A:I,9,0),"")</f>
        <v/>
      </c>
    </row>
    <row r="1026" ht="12.75" hidden="1" customHeight="1">
      <c r="A1026" s="28" t="s">
        <v>2160</v>
      </c>
      <c r="B1026" s="28" t="s">
        <v>2161</v>
      </c>
      <c r="C1026" s="50">
        <f t="shared" si="2"/>
        <v>0</v>
      </c>
      <c r="D1026" s="80">
        <f>SUMIF('Stocks 101-111'!$J:$J,'item dashboard'!A1026,'Stocks 101-111'!K:K)</f>
        <v>0</v>
      </c>
      <c r="E1026" s="80">
        <f>SUMIF('Stocks 101-111'!$J:$J,'item dashboard'!A1026,'Stocks 101-111'!$L:$L)</f>
        <v>0</v>
      </c>
      <c r="F1026" s="81">
        <f t="shared" si="3"/>
        <v>0</v>
      </c>
      <c r="G1026" s="82">
        <f t="shared" si="4"/>
        <v>0</v>
      </c>
      <c r="H1026" s="50">
        <f>SUMIFS('sys-backorder details'!$M:$M,'sys-backorder details'!$E:$E,'item dashboard'!A1026,'sys-backorder details'!$V:$V,"")</f>
        <v>0</v>
      </c>
      <c r="I1026" s="83">
        <f>SUMIF('settings-routing'!$I:$I,'item dashboard'!A1026,'settings-routing'!$O:$O)</f>
        <v>0</v>
      </c>
      <c r="J1026" s="50">
        <f>SUMIFS('sys-backorder details'!$M:$M,'sys-backorder details'!$E:$E,'item dashboard'!A1026,'sys-backorder details'!$V:$V,"Call off")</f>
        <v>0</v>
      </c>
      <c r="K1026" s="84">
        <f t="shared" si="5"/>
        <v>0</v>
      </c>
      <c r="L1026" s="84">
        <f>SUMIF('Production Plan'!$E:$E,'item dashboard'!A1026,'Production Plan'!$N:$N)</f>
        <v>0</v>
      </c>
      <c r="M1026" s="85" t="str">
        <f t="shared" si="6"/>
        <v>B-P32-N17-100 ml Natural cosmetic bottle</v>
      </c>
      <c r="N1026" s="86">
        <f>SUMIFS('sys inv movment rpt'!$M:$M,'sys inv movment rpt'!$L:$L,$M1026,'sys inv movment rpt'!$N:$N,N$1)</f>
        <v>0</v>
      </c>
      <c r="O1026" s="86">
        <f>SUMIFS('sys inv movment rpt'!$M:$M,'sys inv movment rpt'!$L:$L,$M1026,'sys inv movment rpt'!$N:$N,O$1)</f>
        <v>0</v>
      </c>
      <c r="P1026" s="86">
        <f>SUMIFS('sys inv movment rpt'!$M:$M,'sys inv movment rpt'!$L:$L,$M1026,'sys inv movment rpt'!$N:$N,P$1)</f>
        <v>0</v>
      </c>
      <c r="Q1026" s="86">
        <f>SUMIFS('sys inv movment rpt'!$M:$M,'sys inv movment rpt'!$L:$L,$M1026,'sys inv movment rpt'!$N:$N,Q$1)</f>
        <v>0</v>
      </c>
      <c r="R1026" s="86">
        <f>SUMIFS('sys inv movment rpt'!$M:$M,'sys inv movment rpt'!$L:$L,$M1026,'sys inv movment rpt'!$N:$N,R$1)</f>
        <v>0</v>
      </c>
      <c r="S1026" s="86">
        <f>SUMIFS('sys inv movment rpt'!$M:$M,'sys inv movment rpt'!$L:$L,$M1026,'sys inv movment rpt'!$N:$N,S$1)</f>
        <v>0</v>
      </c>
      <c r="T1026" s="86">
        <f>SUMIFS('sys inv movment rpt'!$M:$M,'sys inv movment rpt'!$L:$L,$M1026,'sys inv movment rpt'!$N:$N,T$1)</f>
        <v>0</v>
      </c>
      <c r="U1026" s="86">
        <f>SUMIFS('sys inv movment rpt'!$M:$M,'sys inv movment rpt'!$L:$L,$M1026,'sys inv movment rpt'!$N:$N,U$1)</f>
        <v>0</v>
      </c>
      <c r="V1026" s="86">
        <f>SUMIFS('sys inv movment rpt'!$M:$M,'sys inv movment rpt'!$L:$L,$M1026,'sys inv movment rpt'!$N:$N,V$1)</f>
        <v>0</v>
      </c>
      <c r="W1026" s="86">
        <f>SUMIFS('sys inv movment rpt'!$M:$M,'sys inv movment rpt'!$L:$L,$M1026,'sys inv movment rpt'!$N:$N,W$1)</f>
        <v>0</v>
      </c>
      <c r="X1026" s="86">
        <f>SUMIFS('sys inv movment rpt'!$M:$M,'sys inv movment rpt'!$L:$L,$M1026,'sys inv movment rpt'!$N:$N,X$1)</f>
        <v>0</v>
      </c>
      <c r="Y1026" s="86">
        <f>SUMIFS('sys inv movment rpt'!$M:$M,'sys inv movment rpt'!$L:$L,$M1026,'sys inv movment rpt'!$N:$N,Y$1)</f>
        <v>0</v>
      </c>
      <c r="Z1026" s="86">
        <f>SUMIFS('sys inv movment rpt'!$M:$M,'sys inv movment rpt'!$L:$L,$M1026,'sys inv movment rpt'!$N:$N,Z$1)</f>
        <v>0</v>
      </c>
      <c r="AA1026" s="86">
        <f>SUMIFS('sys inv movment rpt'!$M:$M,'sys inv movment rpt'!$L:$L,$M1026,'sys inv movment rpt'!$N:$N,AA$1)</f>
        <v>0</v>
      </c>
      <c r="AB1026" s="86">
        <f>SUMIFS('sys inv movment rpt'!$M:$M,'sys inv movment rpt'!$L:$L,$M1026,'sys inv movment rpt'!$N:$N,AB$1)</f>
        <v>0</v>
      </c>
      <c r="AC1026" s="86">
        <f>SUMIFS('sys inv movment rpt'!$M:$M,'sys inv movment rpt'!$L:$L,$M1026,'sys inv movment rpt'!$N:$N,AC$1)</f>
        <v>0</v>
      </c>
      <c r="AD1026" s="86">
        <f>SUMIFS('sys inv movment rpt'!$M:$M,'sys inv movment rpt'!$L:$L,$M1026,'sys inv movment rpt'!$N:$N,AD$1)</f>
        <v>0</v>
      </c>
      <c r="AE1026" s="86">
        <f>SUMIFS('sys inv movment rpt'!$M:$M,'sys inv movment rpt'!$L:$L,$M1026,'sys inv movment rpt'!$N:$N,AE$1)</f>
        <v>0</v>
      </c>
      <c r="AF1026" s="86">
        <f>SUMIFS('sys inv movment rpt'!$M:$M,'sys inv movment rpt'!$L:$L,$M1026,'sys inv movment rpt'!$N:$N,AF$1)</f>
        <v>0</v>
      </c>
      <c r="AG1026" s="86">
        <f>SUMIFS('sys inv movment rpt'!$M:$M,'sys inv movment rpt'!$L:$L,$M1026,'sys inv movment rpt'!$N:$N,AG$1)</f>
        <v>0</v>
      </c>
      <c r="AH1026" s="86">
        <f>SUMIFS('sys inv movment rpt'!$M:$M,'sys inv movment rpt'!$L:$L,$M1026,'sys inv movment rpt'!$N:$N,AH$1)</f>
        <v>0</v>
      </c>
      <c r="AI1026" s="86">
        <f>SUMIFS('sys inv movment rpt'!$M:$M,'sys inv movment rpt'!$L:$L,$M1026,'sys inv movment rpt'!$N:$N,AI$1)</f>
        <v>0</v>
      </c>
      <c r="AJ1026" s="86">
        <f>SUMIFS('sys inv movment rpt'!$M:$M,'sys inv movment rpt'!$L:$L,$M1026,'sys inv movment rpt'!$N:$N,AJ$1)</f>
        <v>0</v>
      </c>
      <c r="AK1026" s="86">
        <f>SUMIFS('sys inv movment rpt'!$M:$M,'sys inv movment rpt'!$L:$L,$M1026,'sys inv movment rpt'!$N:$N,AK$1)</f>
        <v>0</v>
      </c>
      <c r="AL1026" s="86">
        <f>SUMIFS('sys inv movment rpt'!$M:$M,'sys inv movment rpt'!$L:$L,$M1026,'sys inv movment rpt'!$N:$N,AL$1)</f>
        <v>0</v>
      </c>
      <c r="AM1026" s="86">
        <f>SUMIFS('sys inv movment rpt'!$M:$M,'sys inv movment rpt'!$L:$L,$M1026,'sys inv movment rpt'!$N:$N,AM$1)</f>
        <v>0</v>
      </c>
      <c r="AN1026" s="86">
        <f>SUMIFS('sys inv movment rpt'!$M:$M,'sys inv movment rpt'!$L:$L,$M1026,'sys inv movment rpt'!$N:$N,AN$1)</f>
        <v>0</v>
      </c>
      <c r="AO1026" s="86">
        <f>SUMIFS('sys inv movment rpt'!$M:$M,'sys inv movment rpt'!$L:$L,$M1026,'sys inv movment rpt'!$N:$N,AO$1)</f>
        <v>0</v>
      </c>
      <c r="AP1026" s="86">
        <f>SUMIFS('sys inv movment rpt'!$M:$M,'sys inv movment rpt'!$L:$L,$M1026,'sys inv movment rpt'!$N:$N,AP$1)</f>
        <v>0</v>
      </c>
      <c r="AQ1026" s="86">
        <f>SUMIFS('sys inv movment rpt'!$M:$M,'sys inv movment rpt'!$L:$L,$M1026,'sys inv movment rpt'!$N:$N,AQ$1)</f>
        <v>0</v>
      </c>
      <c r="AR1026" s="86">
        <f>SUMIFS('sys inv movment rpt'!$M:$M,'sys inv movment rpt'!$L:$L,$M1026,'sys inv movment rpt'!$N:$N,AR$1)</f>
        <v>0</v>
      </c>
      <c r="AS1026" s="86">
        <f>SUMIFS('sys inv movment rpt'!$M:$M,'sys inv movment rpt'!$L:$L,$M1026,'sys inv movment rpt'!$N:$N,AS$1)</f>
        <v>0</v>
      </c>
      <c r="AT1026" s="86">
        <f>SUMIFS('sys inv movment rpt'!$M:$M,'sys inv movment rpt'!$L:$L,$M1026,'sys inv movment rpt'!$N:$N,AT$1)</f>
        <v>0</v>
      </c>
      <c r="AU1026" s="86">
        <f>SUMIFS('sys inv movment rpt'!$M:$M,'sys inv movment rpt'!$L:$L,$M1026,'sys inv movment rpt'!$N:$N,AU$1)</f>
        <v>0</v>
      </c>
      <c r="AV1026" s="86">
        <f>SUMIFS('sys inv movment rpt'!$M:$M,'sys inv movment rpt'!$L:$L,$M1026,'sys inv movment rpt'!$N:$N,AV$1)</f>
        <v>0</v>
      </c>
      <c r="AW1026" s="87" t="str">
        <f>IFERROR(VLOOKUP(A1026,'sys-backorder details'!E:U,17,0),"-")</f>
        <v>-</v>
      </c>
      <c r="AX1026" s="87" t="str">
        <f>IF(K1026&gt;1,VLOOKUP(A1026,'settings-routing'!A:I,9,0),"")</f>
        <v/>
      </c>
    </row>
    <row r="1027" ht="12.75" hidden="1" customHeight="1">
      <c r="A1027" s="50" t="s">
        <v>2162</v>
      </c>
      <c r="B1027" s="50" t="s">
        <v>1215</v>
      </c>
      <c r="C1027" s="50">
        <f t="shared" si="2"/>
        <v>11400</v>
      </c>
      <c r="D1027" s="80">
        <f>SUMIF('Stocks 101-111'!$J:$J,'item dashboard'!A1027,'Stocks 101-111'!K:K)</f>
        <v>11400</v>
      </c>
      <c r="E1027" s="80">
        <f>SUMIF('Stocks 101-111'!$J:$J,'item dashboard'!A1027,'Stocks 101-111'!$L:$L)</f>
        <v>0</v>
      </c>
      <c r="F1027" s="81">
        <f t="shared" si="3"/>
        <v>0</v>
      </c>
      <c r="G1027" s="82">
        <f t="shared" si="4"/>
        <v>0</v>
      </c>
      <c r="H1027" s="50">
        <f>SUMIFS('sys-backorder details'!$M:$M,'sys-backorder details'!$E:$E,'item dashboard'!A1027,'sys-backorder details'!$V:$V,"")</f>
        <v>0</v>
      </c>
      <c r="I1027" s="83">
        <f>SUMIF('settings-routing'!$I:$I,'item dashboard'!A1027,'settings-routing'!$O:$O)</f>
        <v>0</v>
      </c>
      <c r="J1027" s="50">
        <f>SUMIFS('sys-backorder details'!$M:$M,'sys-backorder details'!$E:$E,'item dashboard'!A1027,'sys-backorder details'!$V:$V,"Call off")</f>
        <v>12000</v>
      </c>
      <c r="K1027" s="84">
        <f t="shared" si="5"/>
        <v>-11400</v>
      </c>
      <c r="L1027" s="84">
        <f>SUMIF('Production Plan'!$E:$E,'item dashboard'!A1027,'Production Plan'!$N:$N)</f>
        <v>0</v>
      </c>
      <c r="M1027" s="85" t="str">
        <f t="shared" si="6"/>
        <v>B-P33-N18-100 ml Natural Bottle</v>
      </c>
      <c r="N1027" s="86">
        <f>SUMIFS('sys inv movment rpt'!$M:$M,'sys inv movment rpt'!$L:$L,$M1027,'sys inv movment rpt'!$N:$N,N$1)</f>
        <v>0</v>
      </c>
      <c r="O1027" s="86">
        <f>SUMIFS('sys inv movment rpt'!$M:$M,'sys inv movment rpt'!$L:$L,$M1027,'sys inv movment rpt'!$N:$N,O$1)</f>
        <v>0</v>
      </c>
      <c r="P1027" s="86">
        <f>SUMIFS('sys inv movment rpt'!$M:$M,'sys inv movment rpt'!$L:$L,$M1027,'sys inv movment rpt'!$N:$N,P$1)</f>
        <v>0</v>
      </c>
      <c r="Q1027" s="86">
        <f>SUMIFS('sys inv movment rpt'!$M:$M,'sys inv movment rpt'!$L:$L,$M1027,'sys inv movment rpt'!$N:$N,Q$1)</f>
        <v>0</v>
      </c>
      <c r="R1027" s="86">
        <f>SUMIFS('sys inv movment rpt'!$M:$M,'sys inv movment rpt'!$L:$L,$M1027,'sys inv movment rpt'!$N:$N,R$1)</f>
        <v>0</v>
      </c>
      <c r="S1027" s="86">
        <f>SUMIFS('sys inv movment rpt'!$M:$M,'sys inv movment rpt'!$L:$L,$M1027,'sys inv movment rpt'!$N:$N,S$1)</f>
        <v>0</v>
      </c>
      <c r="T1027" s="86">
        <f>SUMIFS('sys inv movment rpt'!$M:$M,'sys inv movment rpt'!$L:$L,$M1027,'sys inv movment rpt'!$N:$N,T$1)</f>
        <v>0</v>
      </c>
      <c r="U1027" s="86">
        <f>SUMIFS('sys inv movment rpt'!$M:$M,'sys inv movment rpt'!$L:$L,$M1027,'sys inv movment rpt'!$N:$N,U$1)</f>
        <v>0</v>
      </c>
      <c r="V1027" s="86">
        <f>SUMIFS('sys inv movment rpt'!$M:$M,'sys inv movment rpt'!$L:$L,$M1027,'sys inv movment rpt'!$N:$N,V$1)</f>
        <v>0</v>
      </c>
      <c r="W1027" s="86">
        <f>SUMIFS('sys inv movment rpt'!$M:$M,'sys inv movment rpt'!$L:$L,$M1027,'sys inv movment rpt'!$N:$N,W$1)</f>
        <v>0</v>
      </c>
      <c r="X1027" s="86">
        <f>SUMIFS('sys inv movment rpt'!$M:$M,'sys inv movment rpt'!$L:$L,$M1027,'sys inv movment rpt'!$N:$N,X$1)</f>
        <v>0</v>
      </c>
      <c r="Y1027" s="86">
        <f>SUMIFS('sys inv movment rpt'!$M:$M,'sys inv movment rpt'!$L:$L,$M1027,'sys inv movment rpt'!$N:$N,Y$1)</f>
        <v>0</v>
      </c>
      <c r="Z1027" s="86">
        <f>SUMIFS('sys inv movment rpt'!$M:$M,'sys inv movment rpt'!$L:$L,$M1027,'sys inv movment rpt'!$N:$N,Z$1)</f>
        <v>0</v>
      </c>
      <c r="AA1027" s="86">
        <f>SUMIFS('sys inv movment rpt'!$M:$M,'sys inv movment rpt'!$L:$L,$M1027,'sys inv movment rpt'!$N:$N,AA$1)</f>
        <v>0</v>
      </c>
      <c r="AB1027" s="86">
        <f>SUMIFS('sys inv movment rpt'!$M:$M,'sys inv movment rpt'!$L:$L,$M1027,'sys inv movment rpt'!$N:$N,AB$1)</f>
        <v>0</v>
      </c>
      <c r="AC1027" s="86">
        <f>SUMIFS('sys inv movment rpt'!$M:$M,'sys inv movment rpt'!$L:$L,$M1027,'sys inv movment rpt'!$N:$N,AC$1)</f>
        <v>0</v>
      </c>
      <c r="AD1027" s="86">
        <f>SUMIFS('sys inv movment rpt'!$M:$M,'sys inv movment rpt'!$L:$L,$M1027,'sys inv movment rpt'!$N:$N,AD$1)</f>
        <v>0</v>
      </c>
      <c r="AE1027" s="86">
        <f>SUMIFS('sys inv movment rpt'!$M:$M,'sys inv movment rpt'!$L:$L,$M1027,'sys inv movment rpt'!$N:$N,AE$1)</f>
        <v>0</v>
      </c>
      <c r="AF1027" s="86">
        <f>SUMIFS('sys inv movment rpt'!$M:$M,'sys inv movment rpt'!$L:$L,$M1027,'sys inv movment rpt'!$N:$N,AF$1)</f>
        <v>0</v>
      </c>
      <c r="AG1027" s="86">
        <f>SUMIFS('sys inv movment rpt'!$M:$M,'sys inv movment rpt'!$L:$L,$M1027,'sys inv movment rpt'!$N:$N,AG$1)</f>
        <v>0</v>
      </c>
      <c r="AH1027" s="86">
        <f>SUMIFS('sys inv movment rpt'!$M:$M,'sys inv movment rpt'!$L:$L,$M1027,'sys inv movment rpt'!$N:$N,AH$1)</f>
        <v>0</v>
      </c>
      <c r="AI1027" s="86">
        <f>SUMIFS('sys inv movment rpt'!$M:$M,'sys inv movment rpt'!$L:$L,$M1027,'sys inv movment rpt'!$N:$N,AI$1)</f>
        <v>0</v>
      </c>
      <c r="AJ1027" s="86">
        <f>SUMIFS('sys inv movment rpt'!$M:$M,'sys inv movment rpt'!$L:$L,$M1027,'sys inv movment rpt'!$N:$N,AJ$1)</f>
        <v>0</v>
      </c>
      <c r="AK1027" s="86">
        <f>SUMIFS('sys inv movment rpt'!$M:$M,'sys inv movment rpt'!$L:$L,$M1027,'sys inv movment rpt'!$N:$N,AK$1)</f>
        <v>0</v>
      </c>
      <c r="AL1027" s="86">
        <f>SUMIFS('sys inv movment rpt'!$M:$M,'sys inv movment rpt'!$L:$L,$M1027,'sys inv movment rpt'!$N:$N,AL$1)</f>
        <v>0</v>
      </c>
      <c r="AM1027" s="86">
        <f>SUMIFS('sys inv movment rpt'!$M:$M,'sys inv movment rpt'!$L:$L,$M1027,'sys inv movment rpt'!$N:$N,AM$1)</f>
        <v>0</v>
      </c>
      <c r="AN1027" s="86">
        <f>SUMIFS('sys inv movment rpt'!$M:$M,'sys inv movment rpt'!$L:$L,$M1027,'sys inv movment rpt'!$N:$N,AN$1)</f>
        <v>0</v>
      </c>
      <c r="AO1027" s="86">
        <f>SUMIFS('sys inv movment rpt'!$M:$M,'sys inv movment rpt'!$L:$L,$M1027,'sys inv movment rpt'!$N:$N,AO$1)</f>
        <v>0</v>
      </c>
      <c r="AP1027" s="86">
        <f>SUMIFS('sys inv movment rpt'!$M:$M,'sys inv movment rpt'!$L:$L,$M1027,'sys inv movment rpt'!$N:$N,AP$1)</f>
        <v>0</v>
      </c>
      <c r="AQ1027" s="86">
        <f>SUMIFS('sys inv movment rpt'!$M:$M,'sys inv movment rpt'!$L:$L,$M1027,'sys inv movment rpt'!$N:$N,AQ$1)</f>
        <v>0</v>
      </c>
      <c r="AR1027" s="86">
        <f>SUMIFS('sys inv movment rpt'!$M:$M,'sys inv movment rpt'!$L:$L,$M1027,'sys inv movment rpt'!$N:$N,AR$1)</f>
        <v>0</v>
      </c>
      <c r="AS1027" s="86">
        <f>SUMIFS('sys inv movment rpt'!$M:$M,'sys inv movment rpt'!$L:$L,$M1027,'sys inv movment rpt'!$N:$N,AS$1)</f>
        <v>0</v>
      </c>
      <c r="AT1027" s="86">
        <f>SUMIFS('sys inv movment rpt'!$M:$M,'sys inv movment rpt'!$L:$L,$M1027,'sys inv movment rpt'!$N:$N,AT$1)</f>
        <v>0</v>
      </c>
      <c r="AU1027" s="86">
        <f>SUMIFS('sys inv movment rpt'!$M:$M,'sys inv movment rpt'!$L:$L,$M1027,'sys inv movment rpt'!$N:$N,AU$1)</f>
        <v>0</v>
      </c>
      <c r="AV1027" s="86">
        <f>SUMIFS('sys inv movment rpt'!$M:$M,'sys inv movment rpt'!$L:$L,$M1027,'sys inv movment rpt'!$N:$N,AV$1)</f>
        <v>0</v>
      </c>
      <c r="AW1027" s="87" t="str">
        <f>IFERROR(VLOOKUP(A1027,'sys-backorder details'!E:U,17,0),"-")</f>
        <v>Cash/Current Cheque</v>
      </c>
      <c r="AX1027" s="87" t="str">
        <f>IF(K1027&gt;1,VLOOKUP(A1027,'settings-routing'!A:I,9,0),"")</f>
        <v/>
      </c>
    </row>
    <row r="1028" ht="12.75" hidden="1" customHeight="1">
      <c r="A1028" s="50" t="s">
        <v>2163</v>
      </c>
      <c r="B1028" s="50" t="s">
        <v>2164</v>
      </c>
      <c r="C1028" s="50">
        <f t="shared" si="2"/>
        <v>0</v>
      </c>
      <c r="D1028" s="80">
        <f>SUMIF('Stocks 101-111'!$J:$J,'item dashboard'!A1028,'Stocks 101-111'!K:K)</f>
        <v>0</v>
      </c>
      <c r="E1028" s="80">
        <f>SUMIF('Stocks 101-111'!$J:$J,'item dashboard'!A1028,'Stocks 101-111'!$L:$L)</f>
        <v>0</v>
      </c>
      <c r="F1028" s="81">
        <f t="shared" si="3"/>
        <v>0</v>
      </c>
      <c r="G1028" s="82">
        <f t="shared" si="4"/>
        <v>0</v>
      </c>
      <c r="H1028" s="50">
        <f>SUMIFS('sys-backorder details'!$M:$M,'sys-backorder details'!$E:$E,'item dashboard'!A1028,'sys-backorder details'!$V:$V,"")</f>
        <v>0</v>
      </c>
      <c r="I1028" s="83">
        <f>SUMIF('settings-routing'!$I:$I,'item dashboard'!A1028,'settings-routing'!$O:$O)</f>
        <v>0</v>
      </c>
      <c r="J1028" s="50">
        <f>SUMIFS('sys-backorder details'!$M:$M,'sys-backorder details'!$E:$E,'item dashboard'!A1028,'sys-backorder details'!$V:$V,"Call off")</f>
        <v>0</v>
      </c>
      <c r="K1028" s="84">
        <f t="shared" si="5"/>
        <v>0</v>
      </c>
      <c r="L1028" s="84">
        <f>SUMIF('Production Plan'!$E:$E,'item dashboard'!A1028,'Production Plan'!$N:$N)</f>
        <v>0</v>
      </c>
      <c r="M1028" s="85" t="str">
        <f t="shared" si="6"/>
        <v>B-P35-PK32-350 ml Pink Lotion Bottle</v>
      </c>
      <c r="N1028" s="86">
        <f>SUMIFS('sys inv movment rpt'!$M:$M,'sys inv movment rpt'!$L:$L,$M1028,'sys inv movment rpt'!$N:$N,N$1)</f>
        <v>0</v>
      </c>
      <c r="O1028" s="86">
        <f>SUMIFS('sys inv movment rpt'!$M:$M,'sys inv movment rpt'!$L:$L,$M1028,'sys inv movment rpt'!$N:$N,O$1)</f>
        <v>0</v>
      </c>
      <c r="P1028" s="86">
        <f>SUMIFS('sys inv movment rpt'!$M:$M,'sys inv movment rpt'!$L:$L,$M1028,'sys inv movment rpt'!$N:$N,P$1)</f>
        <v>0</v>
      </c>
      <c r="Q1028" s="86">
        <f>SUMIFS('sys inv movment rpt'!$M:$M,'sys inv movment rpt'!$L:$L,$M1028,'sys inv movment rpt'!$N:$N,Q$1)</f>
        <v>0</v>
      </c>
      <c r="R1028" s="86">
        <f>SUMIFS('sys inv movment rpt'!$M:$M,'sys inv movment rpt'!$L:$L,$M1028,'sys inv movment rpt'!$N:$N,R$1)</f>
        <v>0</v>
      </c>
      <c r="S1028" s="86">
        <f>SUMIFS('sys inv movment rpt'!$M:$M,'sys inv movment rpt'!$L:$L,$M1028,'sys inv movment rpt'!$N:$N,S$1)</f>
        <v>0</v>
      </c>
      <c r="T1028" s="86">
        <f>SUMIFS('sys inv movment rpt'!$M:$M,'sys inv movment rpt'!$L:$L,$M1028,'sys inv movment rpt'!$N:$N,T$1)</f>
        <v>0</v>
      </c>
      <c r="U1028" s="86">
        <f>SUMIFS('sys inv movment rpt'!$M:$M,'sys inv movment rpt'!$L:$L,$M1028,'sys inv movment rpt'!$N:$N,U$1)</f>
        <v>0</v>
      </c>
      <c r="V1028" s="86">
        <f>SUMIFS('sys inv movment rpt'!$M:$M,'sys inv movment rpt'!$L:$L,$M1028,'sys inv movment rpt'!$N:$N,V$1)</f>
        <v>0</v>
      </c>
      <c r="W1028" s="86">
        <f>SUMIFS('sys inv movment rpt'!$M:$M,'sys inv movment rpt'!$L:$L,$M1028,'sys inv movment rpt'!$N:$N,W$1)</f>
        <v>0</v>
      </c>
      <c r="X1028" s="86">
        <f>SUMIFS('sys inv movment rpt'!$M:$M,'sys inv movment rpt'!$L:$L,$M1028,'sys inv movment rpt'!$N:$N,X$1)</f>
        <v>0</v>
      </c>
      <c r="Y1028" s="86">
        <f>SUMIFS('sys inv movment rpt'!$M:$M,'sys inv movment rpt'!$L:$L,$M1028,'sys inv movment rpt'!$N:$N,Y$1)</f>
        <v>0</v>
      </c>
      <c r="Z1028" s="86">
        <f>SUMIFS('sys inv movment rpt'!$M:$M,'sys inv movment rpt'!$L:$L,$M1028,'sys inv movment rpt'!$N:$N,Z$1)</f>
        <v>0</v>
      </c>
      <c r="AA1028" s="86">
        <f>SUMIFS('sys inv movment rpt'!$M:$M,'sys inv movment rpt'!$L:$L,$M1028,'sys inv movment rpt'!$N:$N,AA$1)</f>
        <v>0</v>
      </c>
      <c r="AB1028" s="86">
        <f>SUMIFS('sys inv movment rpt'!$M:$M,'sys inv movment rpt'!$L:$L,$M1028,'sys inv movment rpt'!$N:$N,AB$1)</f>
        <v>0</v>
      </c>
      <c r="AC1028" s="86">
        <f>SUMIFS('sys inv movment rpt'!$M:$M,'sys inv movment rpt'!$L:$L,$M1028,'sys inv movment rpt'!$N:$N,AC$1)</f>
        <v>0</v>
      </c>
      <c r="AD1028" s="86">
        <f>SUMIFS('sys inv movment rpt'!$M:$M,'sys inv movment rpt'!$L:$L,$M1028,'sys inv movment rpt'!$N:$N,AD$1)</f>
        <v>0</v>
      </c>
      <c r="AE1028" s="86">
        <f>SUMIFS('sys inv movment rpt'!$M:$M,'sys inv movment rpt'!$L:$L,$M1028,'sys inv movment rpt'!$N:$N,AE$1)</f>
        <v>0</v>
      </c>
      <c r="AF1028" s="86">
        <f>SUMIFS('sys inv movment rpt'!$M:$M,'sys inv movment rpt'!$L:$L,$M1028,'sys inv movment rpt'!$N:$N,AF$1)</f>
        <v>0</v>
      </c>
      <c r="AG1028" s="86">
        <f>SUMIFS('sys inv movment rpt'!$M:$M,'sys inv movment rpt'!$L:$L,$M1028,'sys inv movment rpt'!$N:$N,AG$1)</f>
        <v>0</v>
      </c>
      <c r="AH1028" s="86">
        <f>SUMIFS('sys inv movment rpt'!$M:$M,'sys inv movment rpt'!$L:$L,$M1028,'sys inv movment rpt'!$N:$N,AH$1)</f>
        <v>0</v>
      </c>
      <c r="AI1028" s="86">
        <f>SUMIFS('sys inv movment rpt'!$M:$M,'sys inv movment rpt'!$L:$L,$M1028,'sys inv movment rpt'!$N:$N,AI$1)</f>
        <v>0</v>
      </c>
      <c r="AJ1028" s="86">
        <f>SUMIFS('sys inv movment rpt'!$M:$M,'sys inv movment rpt'!$L:$L,$M1028,'sys inv movment rpt'!$N:$N,AJ$1)</f>
        <v>0</v>
      </c>
      <c r="AK1028" s="86">
        <f>SUMIFS('sys inv movment rpt'!$M:$M,'sys inv movment rpt'!$L:$L,$M1028,'sys inv movment rpt'!$N:$N,AK$1)</f>
        <v>0</v>
      </c>
      <c r="AL1028" s="86">
        <f>SUMIFS('sys inv movment rpt'!$M:$M,'sys inv movment rpt'!$L:$L,$M1028,'sys inv movment rpt'!$N:$N,AL$1)</f>
        <v>0</v>
      </c>
      <c r="AM1028" s="86">
        <f>SUMIFS('sys inv movment rpt'!$M:$M,'sys inv movment rpt'!$L:$L,$M1028,'sys inv movment rpt'!$N:$N,AM$1)</f>
        <v>0</v>
      </c>
      <c r="AN1028" s="86">
        <f>SUMIFS('sys inv movment rpt'!$M:$M,'sys inv movment rpt'!$L:$L,$M1028,'sys inv movment rpt'!$N:$N,AN$1)</f>
        <v>0</v>
      </c>
      <c r="AO1028" s="86">
        <f>SUMIFS('sys inv movment rpt'!$M:$M,'sys inv movment rpt'!$L:$L,$M1028,'sys inv movment rpt'!$N:$N,AO$1)</f>
        <v>0</v>
      </c>
      <c r="AP1028" s="86">
        <f>SUMIFS('sys inv movment rpt'!$M:$M,'sys inv movment rpt'!$L:$L,$M1028,'sys inv movment rpt'!$N:$N,AP$1)</f>
        <v>0</v>
      </c>
      <c r="AQ1028" s="86">
        <f>SUMIFS('sys inv movment rpt'!$M:$M,'sys inv movment rpt'!$L:$L,$M1028,'sys inv movment rpt'!$N:$N,AQ$1)</f>
        <v>0</v>
      </c>
      <c r="AR1028" s="86">
        <f>SUMIFS('sys inv movment rpt'!$M:$M,'sys inv movment rpt'!$L:$L,$M1028,'sys inv movment rpt'!$N:$N,AR$1)</f>
        <v>0</v>
      </c>
      <c r="AS1028" s="86">
        <f>SUMIFS('sys inv movment rpt'!$M:$M,'sys inv movment rpt'!$L:$L,$M1028,'sys inv movment rpt'!$N:$N,AS$1)</f>
        <v>0</v>
      </c>
      <c r="AT1028" s="86">
        <f>SUMIFS('sys inv movment rpt'!$M:$M,'sys inv movment rpt'!$L:$L,$M1028,'sys inv movment rpt'!$N:$N,AT$1)</f>
        <v>0</v>
      </c>
      <c r="AU1028" s="86">
        <f>SUMIFS('sys inv movment rpt'!$M:$M,'sys inv movment rpt'!$L:$L,$M1028,'sys inv movment rpt'!$N:$N,AU$1)</f>
        <v>0</v>
      </c>
      <c r="AV1028" s="86">
        <f>SUMIFS('sys inv movment rpt'!$M:$M,'sys inv movment rpt'!$L:$L,$M1028,'sys inv movment rpt'!$N:$N,AV$1)</f>
        <v>0</v>
      </c>
      <c r="AW1028" s="87" t="str">
        <f>IFERROR(VLOOKUP(A1028,'sys-backorder details'!E:U,17,0),"-")</f>
        <v>-</v>
      </c>
      <c r="AX1028" s="87" t="str">
        <f>IF(K1028&gt;1,VLOOKUP(A1028,'settings-routing'!A:I,9,0),"")</f>
        <v/>
      </c>
    </row>
    <row r="1029" ht="12.75" hidden="1" customHeight="1">
      <c r="A1029" s="28" t="s">
        <v>2165</v>
      </c>
      <c r="B1029" s="28" t="s">
        <v>2166</v>
      </c>
      <c r="C1029" s="50">
        <f t="shared" si="2"/>
        <v>0</v>
      </c>
      <c r="D1029" s="80">
        <f>SUMIF('Stocks 101-111'!$J:$J,'item dashboard'!A1029,'Stocks 101-111'!K:K)</f>
        <v>0</v>
      </c>
      <c r="E1029" s="80">
        <f>SUMIF('Stocks 101-111'!$J:$J,'item dashboard'!A1029,'Stocks 101-111'!$L:$L)</f>
        <v>0</v>
      </c>
      <c r="F1029" s="81">
        <f t="shared" si="3"/>
        <v>0</v>
      </c>
      <c r="G1029" s="82">
        <f t="shared" si="4"/>
        <v>0</v>
      </c>
      <c r="H1029" s="50">
        <f>SUMIFS('sys-backorder details'!$M:$M,'sys-backorder details'!$E:$E,'item dashboard'!A1029,'sys-backorder details'!$V:$V,"")</f>
        <v>0</v>
      </c>
      <c r="I1029" s="83">
        <f>SUMIF('settings-routing'!$I:$I,'item dashboard'!A1029,'settings-routing'!$O:$O)</f>
        <v>0</v>
      </c>
      <c r="J1029" s="50">
        <f>SUMIFS('sys-backorder details'!$M:$M,'sys-backorder details'!$E:$E,'item dashboard'!A1029,'sys-backorder details'!$V:$V,"Call off")</f>
        <v>0</v>
      </c>
      <c r="K1029" s="84">
        <f t="shared" si="5"/>
        <v>0</v>
      </c>
      <c r="L1029" s="84">
        <f>SUMIF('Production Plan'!$E:$E,'item dashboard'!A1029,'Production Plan'!$N:$N)</f>
        <v>0</v>
      </c>
      <c r="M1029" s="85" t="str">
        <f t="shared" si="6"/>
        <v>B-P42-CL18-100 ml Clear bottle</v>
      </c>
      <c r="N1029" s="86">
        <f>SUMIFS('sys inv movment rpt'!$M:$M,'sys inv movment rpt'!$L:$L,$M1029,'sys inv movment rpt'!$N:$N,N$1)</f>
        <v>0</v>
      </c>
      <c r="O1029" s="86">
        <f>SUMIFS('sys inv movment rpt'!$M:$M,'sys inv movment rpt'!$L:$L,$M1029,'sys inv movment rpt'!$N:$N,O$1)</f>
        <v>0</v>
      </c>
      <c r="P1029" s="86">
        <f>SUMIFS('sys inv movment rpt'!$M:$M,'sys inv movment rpt'!$L:$L,$M1029,'sys inv movment rpt'!$N:$N,P$1)</f>
        <v>0</v>
      </c>
      <c r="Q1029" s="86">
        <f>SUMIFS('sys inv movment rpt'!$M:$M,'sys inv movment rpt'!$L:$L,$M1029,'sys inv movment rpt'!$N:$N,Q$1)</f>
        <v>0</v>
      </c>
      <c r="R1029" s="86">
        <f>SUMIFS('sys inv movment rpt'!$M:$M,'sys inv movment rpt'!$L:$L,$M1029,'sys inv movment rpt'!$N:$N,R$1)</f>
        <v>0</v>
      </c>
      <c r="S1029" s="86">
        <f>SUMIFS('sys inv movment rpt'!$M:$M,'sys inv movment rpt'!$L:$L,$M1029,'sys inv movment rpt'!$N:$N,S$1)</f>
        <v>0</v>
      </c>
      <c r="T1029" s="86">
        <f>SUMIFS('sys inv movment rpt'!$M:$M,'sys inv movment rpt'!$L:$L,$M1029,'sys inv movment rpt'!$N:$N,T$1)</f>
        <v>0</v>
      </c>
      <c r="U1029" s="86">
        <f>SUMIFS('sys inv movment rpt'!$M:$M,'sys inv movment rpt'!$L:$L,$M1029,'sys inv movment rpt'!$N:$N,U$1)</f>
        <v>0</v>
      </c>
      <c r="V1029" s="86">
        <f>SUMIFS('sys inv movment rpt'!$M:$M,'sys inv movment rpt'!$L:$L,$M1029,'sys inv movment rpt'!$N:$N,V$1)</f>
        <v>0</v>
      </c>
      <c r="W1029" s="86">
        <f>SUMIFS('sys inv movment rpt'!$M:$M,'sys inv movment rpt'!$L:$L,$M1029,'sys inv movment rpt'!$N:$N,W$1)</f>
        <v>0</v>
      </c>
      <c r="X1029" s="86">
        <f>SUMIFS('sys inv movment rpt'!$M:$M,'sys inv movment rpt'!$L:$L,$M1029,'sys inv movment rpt'!$N:$N,X$1)</f>
        <v>0</v>
      </c>
      <c r="Y1029" s="86">
        <f>SUMIFS('sys inv movment rpt'!$M:$M,'sys inv movment rpt'!$L:$L,$M1029,'sys inv movment rpt'!$N:$N,Y$1)</f>
        <v>0</v>
      </c>
      <c r="Z1029" s="86">
        <f>SUMIFS('sys inv movment rpt'!$M:$M,'sys inv movment rpt'!$L:$L,$M1029,'sys inv movment rpt'!$N:$N,Z$1)</f>
        <v>0</v>
      </c>
      <c r="AA1029" s="86">
        <f>SUMIFS('sys inv movment rpt'!$M:$M,'sys inv movment rpt'!$L:$L,$M1029,'sys inv movment rpt'!$N:$N,AA$1)</f>
        <v>0</v>
      </c>
      <c r="AB1029" s="86">
        <f>SUMIFS('sys inv movment rpt'!$M:$M,'sys inv movment rpt'!$L:$L,$M1029,'sys inv movment rpt'!$N:$N,AB$1)</f>
        <v>0</v>
      </c>
      <c r="AC1029" s="86">
        <f>SUMIFS('sys inv movment rpt'!$M:$M,'sys inv movment rpt'!$L:$L,$M1029,'sys inv movment rpt'!$N:$N,AC$1)</f>
        <v>0</v>
      </c>
      <c r="AD1029" s="86">
        <f>SUMIFS('sys inv movment rpt'!$M:$M,'sys inv movment rpt'!$L:$L,$M1029,'sys inv movment rpt'!$N:$N,AD$1)</f>
        <v>0</v>
      </c>
      <c r="AE1029" s="86">
        <f>SUMIFS('sys inv movment rpt'!$M:$M,'sys inv movment rpt'!$L:$L,$M1029,'sys inv movment rpt'!$N:$N,AE$1)</f>
        <v>0</v>
      </c>
      <c r="AF1029" s="86">
        <f>SUMIFS('sys inv movment rpt'!$M:$M,'sys inv movment rpt'!$L:$L,$M1029,'sys inv movment rpt'!$N:$N,AF$1)</f>
        <v>0</v>
      </c>
      <c r="AG1029" s="86">
        <f>SUMIFS('sys inv movment rpt'!$M:$M,'sys inv movment rpt'!$L:$L,$M1029,'sys inv movment rpt'!$N:$N,AG$1)</f>
        <v>0</v>
      </c>
      <c r="AH1029" s="86">
        <f>SUMIFS('sys inv movment rpt'!$M:$M,'sys inv movment rpt'!$L:$L,$M1029,'sys inv movment rpt'!$N:$N,AH$1)</f>
        <v>0</v>
      </c>
      <c r="AI1029" s="86">
        <f>SUMIFS('sys inv movment rpt'!$M:$M,'sys inv movment rpt'!$L:$L,$M1029,'sys inv movment rpt'!$N:$N,AI$1)</f>
        <v>0</v>
      </c>
      <c r="AJ1029" s="86">
        <f>SUMIFS('sys inv movment rpt'!$M:$M,'sys inv movment rpt'!$L:$L,$M1029,'sys inv movment rpt'!$N:$N,AJ$1)</f>
        <v>0</v>
      </c>
      <c r="AK1029" s="86">
        <f>SUMIFS('sys inv movment rpt'!$M:$M,'sys inv movment rpt'!$L:$L,$M1029,'sys inv movment rpt'!$N:$N,AK$1)</f>
        <v>0</v>
      </c>
      <c r="AL1029" s="86">
        <f>SUMIFS('sys inv movment rpt'!$M:$M,'sys inv movment rpt'!$L:$L,$M1029,'sys inv movment rpt'!$N:$N,AL$1)</f>
        <v>0</v>
      </c>
      <c r="AM1029" s="86">
        <f>SUMIFS('sys inv movment rpt'!$M:$M,'sys inv movment rpt'!$L:$L,$M1029,'sys inv movment rpt'!$N:$N,AM$1)</f>
        <v>0</v>
      </c>
      <c r="AN1029" s="86">
        <f>SUMIFS('sys inv movment rpt'!$M:$M,'sys inv movment rpt'!$L:$L,$M1029,'sys inv movment rpt'!$N:$N,AN$1)</f>
        <v>0</v>
      </c>
      <c r="AO1029" s="86">
        <f>SUMIFS('sys inv movment rpt'!$M:$M,'sys inv movment rpt'!$L:$L,$M1029,'sys inv movment rpt'!$N:$N,AO$1)</f>
        <v>0</v>
      </c>
      <c r="AP1029" s="86">
        <f>SUMIFS('sys inv movment rpt'!$M:$M,'sys inv movment rpt'!$L:$L,$M1029,'sys inv movment rpt'!$N:$N,AP$1)</f>
        <v>0</v>
      </c>
      <c r="AQ1029" s="86">
        <f>SUMIFS('sys inv movment rpt'!$M:$M,'sys inv movment rpt'!$L:$L,$M1029,'sys inv movment rpt'!$N:$N,AQ$1)</f>
        <v>0</v>
      </c>
      <c r="AR1029" s="86">
        <f>SUMIFS('sys inv movment rpt'!$M:$M,'sys inv movment rpt'!$L:$L,$M1029,'sys inv movment rpt'!$N:$N,AR$1)</f>
        <v>0</v>
      </c>
      <c r="AS1029" s="86">
        <f>SUMIFS('sys inv movment rpt'!$M:$M,'sys inv movment rpt'!$L:$L,$M1029,'sys inv movment rpt'!$N:$N,AS$1)</f>
        <v>0</v>
      </c>
      <c r="AT1029" s="86">
        <f>SUMIFS('sys inv movment rpt'!$M:$M,'sys inv movment rpt'!$L:$L,$M1029,'sys inv movment rpt'!$N:$N,AT$1)</f>
        <v>0</v>
      </c>
      <c r="AU1029" s="86">
        <f>SUMIFS('sys inv movment rpt'!$M:$M,'sys inv movment rpt'!$L:$L,$M1029,'sys inv movment rpt'!$N:$N,AU$1)</f>
        <v>0</v>
      </c>
      <c r="AV1029" s="86">
        <f>SUMIFS('sys inv movment rpt'!$M:$M,'sys inv movment rpt'!$L:$L,$M1029,'sys inv movment rpt'!$N:$N,AV$1)</f>
        <v>0</v>
      </c>
      <c r="AW1029" s="87" t="str">
        <f>IFERROR(VLOOKUP(A1029,'sys-backorder details'!E:U,17,0),"-")</f>
        <v>-</v>
      </c>
      <c r="AX1029" s="87" t="str">
        <f>IF(K1029&gt;1,VLOOKUP(A1029,'settings-routing'!A:I,9,0),"")</f>
        <v/>
      </c>
    </row>
    <row r="1030" ht="12.75" hidden="1" customHeight="1">
      <c r="A1030" s="50" t="s">
        <v>2167</v>
      </c>
      <c r="B1030" s="50" t="s">
        <v>2166</v>
      </c>
      <c r="C1030" s="50">
        <f t="shared" si="2"/>
        <v>0</v>
      </c>
      <c r="D1030" s="80">
        <f>SUMIF('Stocks 101-111'!$J:$J,'item dashboard'!A1030,'Stocks 101-111'!K:K)</f>
        <v>0</v>
      </c>
      <c r="E1030" s="80">
        <f>SUMIF('Stocks 101-111'!$J:$J,'item dashboard'!A1030,'Stocks 101-111'!$L:$L)</f>
        <v>0</v>
      </c>
      <c r="F1030" s="81">
        <f t="shared" si="3"/>
        <v>0</v>
      </c>
      <c r="G1030" s="82">
        <f t="shared" si="4"/>
        <v>0</v>
      </c>
      <c r="H1030" s="50">
        <f>SUMIFS('sys-backorder details'!$M:$M,'sys-backorder details'!$E:$E,'item dashboard'!A1030,'sys-backorder details'!$V:$V,"")</f>
        <v>0</v>
      </c>
      <c r="I1030" s="83">
        <f>SUMIF('settings-routing'!$I:$I,'item dashboard'!A1030,'settings-routing'!$O:$O)</f>
        <v>0</v>
      </c>
      <c r="J1030" s="50">
        <f>SUMIFS('sys-backorder details'!$M:$M,'sys-backorder details'!$E:$E,'item dashboard'!A1030,'sys-backorder details'!$V:$V,"Call off")</f>
        <v>0</v>
      </c>
      <c r="K1030" s="84">
        <f t="shared" si="5"/>
        <v>0</v>
      </c>
      <c r="L1030" s="84">
        <f>SUMIF('Production Plan'!$E:$E,'item dashboard'!A1030,'Production Plan'!$N:$N)</f>
        <v>0</v>
      </c>
      <c r="M1030" s="85" t="str">
        <f t="shared" si="6"/>
        <v>B-P44-CL20-100 ml Clear bottle</v>
      </c>
      <c r="N1030" s="86">
        <f>SUMIFS('sys inv movment rpt'!$M:$M,'sys inv movment rpt'!$L:$L,$M1030,'sys inv movment rpt'!$N:$N,N$1)</f>
        <v>0</v>
      </c>
      <c r="O1030" s="86">
        <f>SUMIFS('sys inv movment rpt'!$M:$M,'sys inv movment rpt'!$L:$L,$M1030,'sys inv movment rpt'!$N:$N,O$1)</f>
        <v>0</v>
      </c>
      <c r="P1030" s="86">
        <f>SUMIFS('sys inv movment rpt'!$M:$M,'sys inv movment rpt'!$L:$L,$M1030,'sys inv movment rpt'!$N:$N,P$1)</f>
        <v>0</v>
      </c>
      <c r="Q1030" s="86">
        <f>SUMIFS('sys inv movment rpt'!$M:$M,'sys inv movment rpt'!$L:$L,$M1030,'sys inv movment rpt'!$N:$N,Q$1)</f>
        <v>0</v>
      </c>
      <c r="R1030" s="86">
        <f>SUMIFS('sys inv movment rpt'!$M:$M,'sys inv movment rpt'!$L:$L,$M1030,'sys inv movment rpt'!$N:$N,R$1)</f>
        <v>0</v>
      </c>
      <c r="S1030" s="86">
        <f>SUMIFS('sys inv movment rpt'!$M:$M,'sys inv movment rpt'!$L:$L,$M1030,'sys inv movment rpt'!$N:$N,S$1)</f>
        <v>0</v>
      </c>
      <c r="T1030" s="86">
        <f>SUMIFS('sys inv movment rpt'!$M:$M,'sys inv movment rpt'!$L:$L,$M1030,'sys inv movment rpt'!$N:$N,T$1)</f>
        <v>0</v>
      </c>
      <c r="U1030" s="86">
        <f>SUMIFS('sys inv movment rpt'!$M:$M,'sys inv movment rpt'!$L:$L,$M1030,'sys inv movment rpt'!$N:$N,U$1)</f>
        <v>0</v>
      </c>
      <c r="V1030" s="86">
        <f>SUMIFS('sys inv movment rpt'!$M:$M,'sys inv movment rpt'!$L:$L,$M1030,'sys inv movment rpt'!$N:$N,V$1)</f>
        <v>0</v>
      </c>
      <c r="W1030" s="86">
        <f>SUMIFS('sys inv movment rpt'!$M:$M,'sys inv movment rpt'!$L:$L,$M1030,'sys inv movment rpt'!$N:$N,W$1)</f>
        <v>0</v>
      </c>
      <c r="X1030" s="86">
        <f>SUMIFS('sys inv movment rpt'!$M:$M,'sys inv movment rpt'!$L:$L,$M1030,'sys inv movment rpt'!$N:$N,X$1)</f>
        <v>0</v>
      </c>
      <c r="Y1030" s="86">
        <f>SUMIFS('sys inv movment rpt'!$M:$M,'sys inv movment rpt'!$L:$L,$M1030,'sys inv movment rpt'!$N:$N,Y$1)</f>
        <v>0</v>
      </c>
      <c r="Z1030" s="86">
        <f>SUMIFS('sys inv movment rpt'!$M:$M,'sys inv movment rpt'!$L:$L,$M1030,'sys inv movment rpt'!$N:$N,Z$1)</f>
        <v>0</v>
      </c>
      <c r="AA1030" s="86">
        <f>SUMIFS('sys inv movment rpt'!$M:$M,'sys inv movment rpt'!$L:$L,$M1030,'sys inv movment rpt'!$N:$N,AA$1)</f>
        <v>0</v>
      </c>
      <c r="AB1030" s="86">
        <f>SUMIFS('sys inv movment rpt'!$M:$M,'sys inv movment rpt'!$L:$L,$M1030,'sys inv movment rpt'!$N:$N,AB$1)</f>
        <v>0</v>
      </c>
      <c r="AC1030" s="86">
        <f>SUMIFS('sys inv movment rpt'!$M:$M,'sys inv movment rpt'!$L:$L,$M1030,'sys inv movment rpt'!$N:$N,AC$1)</f>
        <v>0</v>
      </c>
      <c r="AD1030" s="86">
        <f>SUMIFS('sys inv movment rpt'!$M:$M,'sys inv movment rpt'!$L:$L,$M1030,'sys inv movment rpt'!$N:$N,AD$1)</f>
        <v>0</v>
      </c>
      <c r="AE1030" s="86">
        <f>SUMIFS('sys inv movment rpt'!$M:$M,'sys inv movment rpt'!$L:$L,$M1030,'sys inv movment rpt'!$N:$N,AE$1)</f>
        <v>0</v>
      </c>
      <c r="AF1030" s="86">
        <f>SUMIFS('sys inv movment rpt'!$M:$M,'sys inv movment rpt'!$L:$L,$M1030,'sys inv movment rpt'!$N:$N,AF$1)</f>
        <v>0</v>
      </c>
      <c r="AG1030" s="86">
        <f>SUMIFS('sys inv movment rpt'!$M:$M,'sys inv movment rpt'!$L:$L,$M1030,'sys inv movment rpt'!$N:$N,AG$1)</f>
        <v>0</v>
      </c>
      <c r="AH1030" s="86">
        <f>SUMIFS('sys inv movment rpt'!$M:$M,'sys inv movment rpt'!$L:$L,$M1030,'sys inv movment rpt'!$N:$N,AH$1)</f>
        <v>0</v>
      </c>
      <c r="AI1030" s="86">
        <f>SUMIFS('sys inv movment rpt'!$M:$M,'sys inv movment rpt'!$L:$L,$M1030,'sys inv movment rpt'!$N:$N,AI$1)</f>
        <v>0</v>
      </c>
      <c r="AJ1030" s="86">
        <f>SUMIFS('sys inv movment rpt'!$M:$M,'sys inv movment rpt'!$L:$L,$M1030,'sys inv movment rpt'!$N:$N,AJ$1)</f>
        <v>0</v>
      </c>
      <c r="AK1030" s="86">
        <f>SUMIFS('sys inv movment rpt'!$M:$M,'sys inv movment rpt'!$L:$L,$M1030,'sys inv movment rpt'!$N:$N,AK$1)</f>
        <v>0</v>
      </c>
      <c r="AL1030" s="86">
        <f>SUMIFS('sys inv movment rpt'!$M:$M,'sys inv movment rpt'!$L:$L,$M1030,'sys inv movment rpt'!$N:$N,AL$1)</f>
        <v>0</v>
      </c>
      <c r="AM1030" s="86">
        <f>SUMIFS('sys inv movment rpt'!$M:$M,'sys inv movment rpt'!$L:$L,$M1030,'sys inv movment rpt'!$N:$N,AM$1)</f>
        <v>0</v>
      </c>
      <c r="AN1030" s="86">
        <f>SUMIFS('sys inv movment rpt'!$M:$M,'sys inv movment rpt'!$L:$L,$M1030,'sys inv movment rpt'!$N:$N,AN$1)</f>
        <v>0</v>
      </c>
      <c r="AO1030" s="86">
        <f>SUMIFS('sys inv movment rpt'!$M:$M,'sys inv movment rpt'!$L:$L,$M1030,'sys inv movment rpt'!$N:$N,AO$1)</f>
        <v>0</v>
      </c>
      <c r="AP1030" s="86">
        <f>SUMIFS('sys inv movment rpt'!$M:$M,'sys inv movment rpt'!$L:$L,$M1030,'sys inv movment rpt'!$N:$N,AP$1)</f>
        <v>0</v>
      </c>
      <c r="AQ1030" s="86">
        <f>SUMIFS('sys inv movment rpt'!$M:$M,'sys inv movment rpt'!$L:$L,$M1030,'sys inv movment rpt'!$N:$N,AQ$1)</f>
        <v>0</v>
      </c>
      <c r="AR1030" s="86">
        <f>SUMIFS('sys inv movment rpt'!$M:$M,'sys inv movment rpt'!$L:$L,$M1030,'sys inv movment rpt'!$N:$N,AR$1)</f>
        <v>0</v>
      </c>
      <c r="AS1030" s="86">
        <f>SUMIFS('sys inv movment rpt'!$M:$M,'sys inv movment rpt'!$L:$L,$M1030,'sys inv movment rpt'!$N:$N,AS$1)</f>
        <v>0</v>
      </c>
      <c r="AT1030" s="86">
        <f>SUMIFS('sys inv movment rpt'!$M:$M,'sys inv movment rpt'!$L:$L,$M1030,'sys inv movment rpt'!$N:$N,AT$1)</f>
        <v>0</v>
      </c>
      <c r="AU1030" s="86">
        <f>SUMIFS('sys inv movment rpt'!$M:$M,'sys inv movment rpt'!$L:$L,$M1030,'sys inv movment rpt'!$N:$N,AU$1)</f>
        <v>0</v>
      </c>
      <c r="AV1030" s="86">
        <f>SUMIFS('sys inv movment rpt'!$M:$M,'sys inv movment rpt'!$L:$L,$M1030,'sys inv movment rpt'!$N:$N,AV$1)</f>
        <v>0</v>
      </c>
      <c r="AW1030" s="87" t="str">
        <f>IFERROR(VLOOKUP(A1030,'sys-backorder details'!E:U,17,0),"-")</f>
        <v>-</v>
      </c>
      <c r="AX1030" s="87" t="str">
        <f>IF(K1030&gt;1,VLOOKUP(A1030,'settings-routing'!A:I,9,0),"")</f>
        <v/>
      </c>
    </row>
    <row r="1031" ht="12.75" hidden="1" customHeight="1">
      <c r="A1031" s="50" t="s">
        <v>2168</v>
      </c>
      <c r="B1031" s="50" t="s">
        <v>2169</v>
      </c>
      <c r="C1031" s="50">
        <f t="shared" si="2"/>
        <v>0</v>
      </c>
      <c r="D1031" s="80">
        <f>SUMIF('Stocks 101-111'!$J:$J,'item dashboard'!A1031,'Stocks 101-111'!K:K)</f>
        <v>0</v>
      </c>
      <c r="E1031" s="80">
        <f>SUMIF('Stocks 101-111'!$J:$J,'item dashboard'!A1031,'Stocks 101-111'!$L:$L)</f>
        <v>0</v>
      </c>
      <c r="F1031" s="81">
        <f t="shared" si="3"/>
        <v>0</v>
      </c>
      <c r="G1031" s="82">
        <f t="shared" si="4"/>
        <v>0</v>
      </c>
      <c r="H1031" s="50">
        <f>SUMIFS('sys-backorder details'!$M:$M,'sys-backorder details'!$E:$E,'item dashboard'!A1031,'sys-backorder details'!$V:$V,"")</f>
        <v>0</v>
      </c>
      <c r="I1031" s="83">
        <f>SUMIF('settings-routing'!$I:$I,'item dashboard'!A1031,'settings-routing'!$O:$O)</f>
        <v>0</v>
      </c>
      <c r="J1031" s="50">
        <f>SUMIFS('sys-backorder details'!$M:$M,'sys-backorder details'!$E:$E,'item dashboard'!A1031,'sys-backorder details'!$V:$V,"Call off")</f>
        <v>0</v>
      </c>
      <c r="K1031" s="84">
        <f t="shared" si="5"/>
        <v>0</v>
      </c>
      <c r="L1031" s="84">
        <f>SUMIF('Production Plan'!$E:$E,'item dashboard'!A1031,'Production Plan'!$N:$N)</f>
        <v>0</v>
      </c>
      <c r="M1031" s="85" t="str">
        <f t="shared" si="6"/>
        <v>B-P60-DDGN27-200 ml Dark Dark Green Powder Bottle</v>
      </c>
      <c r="N1031" s="86">
        <f>SUMIFS('sys inv movment rpt'!$M:$M,'sys inv movment rpt'!$L:$L,$M1031,'sys inv movment rpt'!$N:$N,N$1)</f>
        <v>0</v>
      </c>
      <c r="O1031" s="86">
        <f>SUMIFS('sys inv movment rpt'!$M:$M,'sys inv movment rpt'!$L:$L,$M1031,'sys inv movment rpt'!$N:$N,O$1)</f>
        <v>0</v>
      </c>
      <c r="P1031" s="86">
        <f>SUMIFS('sys inv movment rpt'!$M:$M,'sys inv movment rpt'!$L:$L,$M1031,'sys inv movment rpt'!$N:$N,P$1)</f>
        <v>0</v>
      </c>
      <c r="Q1031" s="86">
        <f>SUMIFS('sys inv movment rpt'!$M:$M,'sys inv movment rpt'!$L:$L,$M1031,'sys inv movment rpt'!$N:$N,Q$1)</f>
        <v>0</v>
      </c>
      <c r="R1031" s="86">
        <f>SUMIFS('sys inv movment rpt'!$M:$M,'sys inv movment rpt'!$L:$L,$M1031,'sys inv movment rpt'!$N:$N,R$1)</f>
        <v>0</v>
      </c>
      <c r="S1031" s="86">
        <f>SUMIFS('sys inv movment rpt'!$M:$M,'sys inv movment rpt'!$L:$L,$M1031,'sys inv movment rpt'!$N:$N,S$1)</f>
        <v>0</v>
      </c>
      <c r="T1031" s="86">
        <f>SUMIFS('sys inv movment rpt'!$M:$M,'sys inv movment rpt'!$L:$L,$M1031,'sys inv movment rpt'!$N:$N,T$1)</f>
        <v>0</v>
      </c>
      <c r="U1031" s="86">
        <f>SUMIFS('sys inv movment rpt'!$M:$M,'sys inv movment rpt'!$L:$L,$M1031,'sys inv movment rpt'!$N:$N,U$1)</f>
        <v>0</v>
      </c>
      <c r="V1031" s="86">
        <f>SUMIFS('sys inv movment rpt'!$M:$M,'sys inv movment rpt'!$L:$L,$M1031,'sys inv movment rpt'!$N:$N,V$1)</f>
        <v>0</v>
      </c>
      <c r="W1031" s="86">
        <f>SUMIFS('sys inv movment rpt'!$M:$M,'sys inv movment rpt'!$L:$L,$M1031,'sys inv movment rpt'!$N:$N,W$1)</f>
        <v>0</v>
      </c>
      <c r="X1031" s="86">
        <f>SUMIFS('sys inv movment rpt'!$M:$M,'sys inv movment rpt'!$L:$L,$M1031,'sys inv movment rpt'!$N:$N,X$1)</f>
        <v>0</v>
      </c>
      <c r="Y1031" s="86">
        <f>SUMIFS('sys inv movment rpt'!$M:$M,'sys inv movment rpt'!$L:$L,$M1031,'sys inv movment rpt'!$N:$N,Y$1)</f>
        <v>0</v>
      </c>
      <c r="Z1031" s="86">
        <f>SUMIFS('sys inv movment rpt'!$M:$M,'sys inv movment rpt'!$L:$L,$M1031,'sys inv movment rpt'!$N:$N,Z$1)</f>
        <v>0</v>
      </c>
      <c r="AA1031" s="86">
        <f>SUMIFS('sys inv movment rpt'!$M:$M,'sys inv movment rpt'!$L:$L,$M1031,'sys inv movment rpt'!$N:$N,AA$1)</f>
        <v>0</v>
      </c>
      <c r="AB1031" s="86">
        <f>SUMIFS('sys inv movment rpt'!$M:$M,'sys inv movment rpt'!$L:$L,$M1031,'sys inv movment rpt'!$N:$N,AB$1)</f>
        <v>0</v>
      </c>
      <c r="AC1031" s="86">
        <f>SUMIFS('sys inv movment rpt'!$M:$M,'sys inv movment rpt'!$L:$L,$M1031,'sys inv movment rpt'!$N:$N,AC$1)</f>
        <v>0</v>
      </c>
      <c r="AD1031" s="86">
        <f>SUMIFS('sys inv movment rpt'!$M:$M,'sys inv movment rpt'!$L:$L,$M1031,'sys inv movment rpt'!$N:$N,AD$1)</f>
        <v>0</v>
      </c>
      <c r="AE1031" s="86">
        <f>SUMIFS('sys inv movment rpt'!$M:$M,'sys inv movment rpt'!$L:$L,$M1031,'sys inv movment rpt'!$N:$N,AE$1)</f>
        <v>0</v>
      </c>
      <c r="AF1031" s="86">
        <f>SUMIFS('sys inv movment rpt'!$M:$M,'sys inv movment rpt'!$L:$L,$M1031,'sys inv movment rpt'!$N:$N,AF$1)</f>
        <v>0</v>
      </c>
      <c r="AG1031" s="86">
        <f>SUMIFS('sys inv movment rpt'!$M:$M,'sys inv movment rpt'!$L:$L,$M1031,'sys inv movment rpt'!$N:$N,AG$1)</f>
        <v>0</v>
      </c>
      <c r="AH1031" s="86">
        <f>SUMIFS('sys inv movment rpt'!$M:$M,'sys inv movment rpt'!$L:$L,$M1031,'sys inv movment rpt'!$N:$N,AH$1)</f>
        <v>0</v>
      </c>
      <c r="AI1031" s="86">
        <f>SUMIFS('sys inv movment rpt'!$M:$M,'sys inv movment rpt'!$L:$L,$M1031,'sys inv movment rpt'!$N:$N,AI$1)</f>
        <v>0</v>
      </c>
      <c r="AJ1031" s="86">
        <f>SUMIFS('sys inv movment rpt'!$M:$M,'sys inv movment rpt'!$L:$L,$M1031,'sys inv movment rpt'!$N:$N,AJ$1)</f>
        <v>0</v>
      </c>
      <c r="AK1031" s="86">
        <f>SUMIFS('sys inv movment rpt'!$M:$M,'sys inv movment rpt'!$L:$L,$M1031,'sys inv movment rpt'!$N:$N,AK$1)</f>
        <v>0</v>
      </c>
      <c r="AL1031" s="86">
        <f>SUMIFS('sys inv movment rpt'!$M:$M,'sys inv movment rpt'!$L:$L,$M1031,'sys inv movment rpt'!$N:$N,AL$1)</f>
        <v>0</v>
      </c>
      <c r="AM1031" s="86">
        <f>SUMIFS('sys inv movment rpt'!$M:$M,'sys inv movment rpt'!$L:$L,$M1031,'sys inv movment rpt'!$N:$N,AM$1)</f>
        <v>0</v>
      </c>
      <c r="AN1031" s="86">
        <f>SUMIFS('sys inv movment rpt'!$M:$M,'sys inv movment rpt'!$L:$L,$M1031,'sys inv movment rpt'!$N:$N,AN$1)</f>
        <v>0</v>
      </c>
      <c r="AO1031" s="86">
        <f>SUMIFS('sys inv movment rpt'!$M:$M,'sys inv movment rpt'!$L:$L,$M1031,'sys inv movment rpt'!$N:$N,AO$1)</f>
        <v>0</v>
      </c>
      <c r="AP1031" s="86">
        <f>SUMIFS('sys inv movment rpt'!$M:$M,'sys inv movment rpt'!$L:$L,$M1031,'sys inv movment rpt'!$N:$N,AP$1)</f>
        <v>0</v>
      </c>
      <c r="AQ1031" s="86">
        <f>SUMIFS('sys inv movment rpt'!$M:$M,'sys inv movment rpt'!$L:$L,$M1031,'sys inv movment rpt'!$N:$N,AQ$1)</f>
        <v>0</v>
      </c>
      <c r="AR1031" s="86">
        <f>SUMIFS('sys inv movment rpt'!$M:$M,'sys inv movment rpt'!$L:$L,$M1031,'sys inv movment rpt'!$N:$N,AR$1)</f>
        <v>0</v>
      </c>
      <c r="AS1031" s="86">
        <f>SUMIFS('sys inv movment rpt'!$M:$M,'sys inv movment rpt'!$L:$L,$M1031,'sys inv movment rpt'!$N:$N,AS$1)</f>
        <v>0</v>
      </c>
      <c r="AT1031" s="86">
        <f>SUMIFS('sys inv movment rpt'!$M:$M,'sys inv movment rpt'!$L:$L,$M1031,'sys inv movment rpt'!$N:$N,AT$1)</f>
        <v>0</v>
      </c>
      <c r="AU1031" s="86">
        <f>SUMIFS('sys inv movment rpt'!$M:$M,'sys inv movment rpt'!$L:$L,$M1031,'sys inv movment rpt'!$N:$N,AU$1)</f>
        <v>0</v>
      </c>
      <c r="AV1031" s="86">
        <f>SUMIFS('sys inv movment rpt'!$M:$M,'sys inv movment rpt'!$L:$L,$M1031,'sys inv movment rpt'!$N:$N,AV$1)</f>
        <v>0</v>
      </c>
      <c r="AW1031" s="87" t="str">
        <f>IFERROR(VLOOKUP(A1031,'sys-backorder details'!E:U,17,0),"-")</f>
        <v>-</v>
      </c>
      <c r="AX1031" s="87" t="str">
        <f>IF(K1031&gt;1,VLOOKUP(A1031,'settings-routing'!A:I,9,0),"")</f>
        <v/>
      </c>
    </row>
    <row r="1032" ht="12.75" hidden="1" customHeight="1">
      <c r="A1032" s="28" t="s">
        <v>2170</v>
      </c>
      <c r="B1032" s="28" t="s">
        <v>2171</v>
      </c>
      <c r="C1032" s="50">
        <f t="shared" si="2"/>
        <v>0</v>
      </c>
      <c r="D1032" s="80">
        <f>SUMIF('Stocks 101-111'!$J:$J,'item dashboard'!A1032,'Stocks 101-111'!K:K)</f>
        <v>0</v>
      </c>
      <c r="E1032" s="80">
        <f>SUMIF('Stocks 101-111'!$J:$J,'item dashboard'!A1032,'Stocks 101-111'!$L:$L)</f>
        <v>0</v>
      </c>
      <c r="F1032" s="81">
        <f t="shared" si="3"/>
        <v>0</v>
      </c>
      <c r="G1032" s="82">
        <f t="shared" si="4"/>
        <v>0</v>
      </c>
      <c r="H1032" s="50">
        <f>SUMIFS('sys-backorder details'!$M:$M,'sys-backorder details'!$E:$E,'item dashboard'!A1032,'sys-backorder details'!$V:$V,"")</f>
        <v>0</v>
      </c>
      <c r="I1032" s="83">
        <f>SUMIF('settings-routing'!$I:$I,'item dashboard'!A1032,'settings-routing'!$O:$O)</f>
        <v>0</v>
      </c>
      <c r="J1032" s="50">
        <f>SUMIFS('sys-backorder details'!$M:$M,'sys-backorder details'!$E:$E,'item dashboard'!A1032,'sys-backorder details'!$V:$V,"Call off")</f>
        <v>0</v>
      </c>
      <c r="K1032" s="84">
        <f t="shared" si="5"/>
        <v>0</v>
      </c>
      <c r="L1032" s="84">
        <f>SUMIF('Production Plan'!$E:$E,'item dashboard'!A1032,'Production Plan'!$N:$N)</f>
        <v>0</v>
      </c>
      <c r="M1032" s="85" t="str">
        <f t="shared" si="6"/>
        <v>B-P60-DDGN27FBP-200 ml Dark Dark Green Pntd Powder Bottle</v>
      </c>
      <c r="N1032" s="86">
        <f>SUMIFS('sys inv movment rpt'!$M:$M,'sys inv movment rpt'!$L:$L,$M1032,'sys inv movment rpt'!$N:$N,N$1)</f>
        <v>0</v>
      </c>
      <c r="O1032" s="86">
        <f>SUMIFS('sys inv movment rpt'!$M:$M,'sys inv movment rpt'!$L:$L,$M1032,'sys inv movment rpt'!$N:$N,O$1)</f>
        <v>0</v>
      </c>
      <c r="P1032" s="86">
        <f>SUMIFS('sys inv movment rpt'!$M:$M,'sys inv movment rpt'!$L:$L,$M1032,'sys inv movment rpt'!$N:$N,P$1)</f>
        <v>0</v>
      </c>
      <c r="Q1032" s="86">
        <f>SUMIFS('sys inv movment rpt'!$M:$M,'sys inv movment rpt'!$L:$L,$M1032,'sys inv movment rpt'!$N:$N,Q$1)</f>
        <v>0</v>
      </c>
      <c r="R1032" s="86">
        <f>SUMIFS('sys inv movment rpt'!$M:$M,'sys inv movment rpt'!$L:$L,$M1032,'sys inv movment rpt'!$N:$N,R$1)</f>
        <v>0</v>
      </c>
      <c r="S1032" s="86">
        <f>SUMIFS('sys inv movment rpt'!$M:$M,'sys inv movment rpt'!$L:$L,$M1032,'sys inv movment rpt'!$N:$N,S$1)</f>
        <v>0</v>
      </c>
      <c r="T1032" s="86">
        <f>SUMIFS('sys inv movment rpt'!$M:$M,'sys inv movment rpt'!$L:$L,$M1032,'sys inv movment rpt'!$N:$N,T$1)</f>
        <v>0</v>
      </c>
      <c r="U1032" s="86">
        <f>SUMIFS('sys inv movment rpt'!$M:$M,'sys inv movment rpt'!$L:$L,$M1032,'sys inv movment rpt'!$N:$N,U$1)</f>
        <v>0</v>
      </c>
      <c r="V1032" s="86">
        <f>SUMIFS('sys inv movment rpt'!$M:$M,'sys inv movment rpt'!$L:$L,$M1032,'sys inv movment rpt'!$N:$N,V$1)</f>
        <v>0</v>
      </c>
      <c r="W1032" s="86">
        <f>SUMIFS('sys inv movment rpt'!$M:$M,'sys inv movment rpt'!$L:$L,$M1032,'sys inv movment rpt'!$N:$N,W$1)</f>
        <v>0</v>
      </c>
      <c r="X1032" s="86">
        <f>SUMIFS('sys inv movment rpt'!$M:$M,'sys inv movment rpt'!$L:$L,$M1032,'sys inv movment rpt'!$N:$N,X$1)</f>
        <v>0</v>
      </c>
      <c r="Y1032" s="86">
        <f>SUMIFS('sys inv movment rpt'!$M:$M,'sys inv movment rpt'!$L:$L,$M1032,'sys inv movment rpt'!$N:$N,Y$1)</f>
        <v>0</v>
      </c>
      <c r="Z1032" s="86">
        <f>SUMIFS('sys inv movment rpt'!$M:$M,'sys inv movment rpt'!$L:$L,$M1032,'sys inv movment rpt'!$N:$N,Z$1)</f>
        <v>0</v>
      </c>
      <c r="AA1032" s="86">
        <f>SUMIFS('sys inv movment rpt'!$M:$M,'sys inv movment rpt'!$L:$L,$M1032,'sys inv movment rpt'!$N:$N,AA$1)</f>
        <v>0</v>
      </c>
      <c r="AB1032" s="86">
        <f>SUMIFS('sys inv movment rpt'!$M:$M,'sys inv movment rpt'!$L:$L,$M1032,'sys inv movment rpt'!$N:$N,AB$1)</f>
        <v>0</v>
      </c>
      <c r="AC1032" s="86">
        <f>SUMIFS('sys inv movment rpt'!$M:$M,'sys inv movment rpt'!$L:$L,$M1032,'sys inv movment rpt'!$N:$N,AC$1)</f>
        <v>0</v>
      </c>
      <c r="AD1032" s="86">
        <f>SUMIFS('sys inv movment rpt'!$M:$M,'sys inv movment rpt'!$L:$L,$M1032,'sys inv movment rpt'!$N:$N,AD$1)</f>
        <v>0</v>
      </c>
      <c r="AE1032" s="86">
        <f>SUMIFS('sys inv movment rpt'!$M:$M,'sys inv movment rpt'!$L:$L,$M1032,'sys inv movment rpt'!$N:$N,AE$1)</f>
        <v>0</v>
      </c>
      <c r="AF1032" s="86">
        <f>SUMIFS('sys inv movment rpt'!$M:$M,'sys inv movment rpt'!$L:$L,$M1032,'sys inv movment rpt'!$N:$N,AF$1)</f>
        <v>0</v>
      </c>
      <c r="AG1032" s="86">
        <f>SUMIFS('sys inv movment rpt'!$M:$M,'sys inv movment rpt'!$L:$L,$M1032,'sys inv movment rpt'!$N:$N,AG$1)</f>
        <v>0</v>
      </c>
      <c r="AH1032" s="86">
        <f>SUMIFS('sys inv movment rpt'!$M:$M,'sys inv movment rpt'!$L:$L,$M1032,'sys inv movment rpt'!$N:$N,AH$1)</f>
        <v>0</v>
      </c>
      <c r="AI1032" s="86">
        <f>SUMIFS('sys inv movment rpt'!$M:$M,'sys inv movment rpt'!$L:$L,$M1032,'sys inv movment rpt'!$N:$N,AI$1)</f>
        <v>0</v>
      </c>
      <c r="AJ1032" s="86">
        <f>SUMIFS('sys inv movment rpt'!$M:$M,'sys inv movment rpt'!$L:$L,$M1032,'sys inv movment rpt'!$N:$N,AJ$1)</f>
        <v>0</v>
      </c>
      <c r="AK1032" s="86">
        <f>SUMIFS('sys inv movment rpt'!$M:$M,'sys inv movment rpt'!$L:$L,$M1032,'sys inv movment rpt'!$N:$N,AK$1)</f>
        <v>0</v>
      </c>
      <c r="AL1032" s="86">
        <f>SUMIFS('sys inv movment rpt'!$M:$M,'sys inv movment rpt'!$L:$L,$M1032,'sys inv movment rpt'!$N:$N,AL$1)</f>
        <v>0</v>
      </c>
      <c r="AM1032" s="86">
        <f>SUMIFS('sys inv movment rpt'!$M:$M,'sys inv movment rpt'!$L:$L,$M1032,'sys inv movment rpt'!$N:$N,AM$1)</f>
        <v>0</v>
      </c>
      <c r="AN1032" s="86">
        <f>SUMIFS('sys inv movment rpt'!$M:$M,'sys inv movment rpt'!$L:$L,$M1032,'sys inv movment rpt'!$N:$N,AN$1)</f>
        <v>0</v>
      </c>
      <c r="AO1032" s="86">
        <f>SUMIFS('sys inv movment rpt'!$M:$M,'sys inv movment rpt'!$L:$L,$M1032,'sys inv movment rpt'!$N:$N,AO$1)</f>
        <v>0</v>
      </c>
      <c r="AP1032" s="86">
        <f>SUMIFS('sys inv movment rpt'!$M:$M,'sys inv movment rpt'!$L:$L,$M1032,'sys inv movment rpt'!$N:$N,AP$1)</f>
        <v>0</v>
      </c>
      <c r="AQ1032" s="86">
        <f>SUMIFS('sys inv movment rpt'!$M:$M,'sys inv movment rpt'!$L:$L,$M1032,'sys inv movment rpt'!$N:$N,AQ$1)</f>
        <v>0</v>
      </c>
      <c r="AR1032" s="86">
        <f>SUMIFS('sys inv movment rpt'!$M:$M,'sys inv movment rpt'!$L:$L,$M1032,'sys inv movment rpt'!$N:$N,AR$1)</f>
        <v>0</v>
      </c>
      <c r="AS1032" s="86">
        <f>SUMIFS('sys inv movment rpt'!$M:$M,'sys inv movment rpt'!$L:$L,$M1032,'sys inv movment rpt'!$N:$N,AS$1)</f>
        <v>0</v>
      </c>
      <c r="AT1032" s="86">
        <f>SUMIFS('sys inv movment rpt'!$M:$M,'sys inv movment rpt'!$L:$L,$M1032,'sys inv movment rpt'!$N:$N,AT$1)</f>
        <v>0</v>
      </c>
      <c r="AU1032" s="86">
        <f>SUMIFS('sys inv movment rpt'!$M:$M,'sys inv movment rpt'!$L:$L,$M1032,'sys inv movment rpt'!$N:$N,AU$1)</f>
        <v>0</v>
      </c>
      <c r="AV1032" s="86">
        <f>SUMIFS('sys inv movment rpt'!$M:$M,'sys inv movment rpt'!$L:$L,$M1032,'sys inv movment rpt'!$N:$N,AV$1)</f>
        <v>0</v>
      </c>
      <c r="AW1032" s="87" t="str">
        <f>IFERROR(VLOOKUP(A1032,'sys-backorder details'!E:U,17,0),"-")</f>
        <v>-</v>
      </c>
      <c r="AX1032" s="87" t="str">
        <f>IF(K1032&gt;1,VLOOKUP(A1032,'settings-routing'!A:I,9,0),"")</f>
        <v/>
      </c>
    </row>
    <row r="1033" ht="12.75" hidden="1" customHeight="1">
      <c r="A1033" s="50" t="s">
        <v>2172</v>
      </c>
      <c r="B1033" s="50" t="s">
        <v>2173</v>
      </c>
      <c r="C1033" s="50">
        <f t="shared" si="2"/>
        <v>0</v>
      </c>
      <c r="D1033" s="80">
        <f>SUMIF('Stocks 101-111'!$J:$J,'item dashboard'!A1033,'Stocks 101-111'!K:K)</f>
        <v>0</v>
      </c>
      <c r="E1033" s="80">
        <f>SUMIF('Stocks 101-111'!$J:$J,'item dashboard'!A1033,'Stocks 101-111'!$L:$L)</f>
        <v>0</v>
      </c>
      <c r="F1033" s="81">
        <f t="shared" si="3"/>
        <v>0</v>
      </c>
      <c r="G1033" s="82">
        <f t="shared" si="4"/>
        <v>0</v>
      </c>
      <c r="H1033" s="50">
        <f>SUMIFS('sys-backorder details'!$M:$M,'sys-backorder details'!$E:$E,'item dashboard'!A1033,'sys-backorder details'!$V:$V,"")</f>
        <v>0</v>
      </c>
      <c r="I1033" s="83">
        <f>SUMIF('settings-routing'!$I:$I,'item dashboard'!A1033,'settings-routing'!$O:$O)</f>
        <v>0</v>
      </c>
      <c r="J1033" s="50">
        <f>SUMIFS('sys-backorder details'!$M:$M,'sys-backorder details'!$E:$E,'item dashboard'!A1033,'sys-backorder details'!$V:$V,"Call off")</f>
        <v>0</v>
      </c>
      <c r="K1033" s="84">
        <f t="shared" si="5"/>
        <v>0</v>
      </c>
      <c r="L1033" s="84">
        <f>SUMIF('Production Plan'!$E:$E,'item dashboard'!A1033,'Production Plan'!$N:$N)</f>
        <v>0</v>
      </c>
      <c r="M1033" s="85" t="str">
        <f t="shared" si="6"/>
        <v>B-P60-N24-250 ml Natural Cosmetic bottle</v>
      </c>
      <c r="N1033" s="86">
        <f>SUMIFS('sys inv movment rpt'!$M:$M,'sys inv movment rpt'!$L:$L,$M1033,'sys inv movment rpt'!$N:$N,N$1)</f>
        <v>0</v>
      </c>
      <c r="O1033" s="86">
        <f>SUMIFS('sys inv movment rpt'!$M:$M,'sys inv movment rpt'!$L:$L,$M1033,'sys inv movment rpt'!$N:$N,O$1)</f>
        <v>0</v>
      </c>
      <c r="P1033" s="86">
        <f>SUMIFS('sys inv movment rpt'!$M:$M,'sys inv movment rpt'!$L:$L,$M1033,'sys inv movment rpt'!$N:$N,P$1)</f>
        <v>0</v>
      </c>
      <c r="Q1033" s="86">
        <f>SUMIFS('sys inv movment rpt'!$M:$M,'sys inv movment rpt'!$L:$L,$M1033,'sys inv movment rpt'!$N:$N,Q$1)</f>
        <v>0</v>
      </c>
      <c r="R1033" s="86">
        <f>SUMIFS('sys inv movment rpt'!$M:$M,'sys inv movment rpt'!$L:$L,$M1033,'sys inv movment rpt'!$N:$N,R$1)</f>
        <v>0</v>
      </c>
      <c r="S1033" s="86">
        <f>SUMIFS('sys inv movment rpt'!$M:$M,'sys inv movment rpt'!$L:$L,$M1033,'sys inv movment rpt'!$N:$N,S$1)</f>
        <v>0</v>
      </c>
      <c r="T1033" s="86">
        <f>SUMIFS('sys inv movment rpt'!$M:$M,'sys inv movment rpt'!$L:$L,$M1033,'sys inv movment rpt'!$N:$N,T$1)</f>
        <v>0</v>
      </c>
      <c r="U1033" s="86">
        <f>SUMIFS('sys inv movment rpt'!$M:$M,'sys inv movment rpt'!$L:$L,$M1033,'sys inv movment rpt'!$N:$N,U$1)</f>
        <v>0</v>
      </c>
      <c r="V1033" s="86">
        <f>SUMIFS('sys inv movment rpt'!$M:$M,'sys inv movment rpt'!$L:$L,$M1033,'sys inv movment rpt'!$N:$N,V$1)</f>
        <v>0</v>
      </c>
      <c r="W1033" s="86">
        <f>SUMIFS('sys inv movment rpt'!$M:$M,'sys inv movment rpt'!$L:$L,$M1033,'sys inv movment rpt'!$N:$N,W$1)</f>
        <v>0</v>
      </c>
      <c r="X1033" s="86">
        <f>SUMIFS('sys inv movment rpt'!$M:$M,'sys inv movment rpt'!$L:$L,$M1033,'sys inv movment rpt'!$N:$N,X$1)</f>
        <v>0</v>
      </c>
      <c r="Y1033" s="86">
        <f>SUMIFS('sys inv movment rpt'!$M:$M,'sys inv movment rpt'!$L:$L,$M1033,'sys inv movment rpt'!$N:$N,Y$1)</f>
        <v>0</v>
      </c>
      <c r="Z1033" s="86">
        <f>SUMIFS('sys inv movment rpt'!$M:$M,'sys inv movment rpt'!$L:$L,$M1033,'sys inv movment rpt'!$N:$N,Z$1)</f>
        <v>0</v>
      </c>
      <c r="AA1033" s="86">
        <f>SUMIFS('sys inv movment rpt'!$M:$M,'sys inv movment rpt'!$L:$L,$M1033,'sys inv movment rpt'!$N:$N,AA$1)</f>
        <v>0</v>
      </c>
      <c r="AB1033" s="86">
        <f>SUMIFS('sys inv movment rpt'!$M:$M,'sys inv movment rpt'!$L:$L,$M1033,'sys inv movment rpt'!$N:$N,AB$1)</f>
        <v>0</v>
      </c>
      <c r="AC1033" s="86">
        <f>SUMIFS('sys inv movment rpt'!$M:$M,'sys inv movment rpt'!$L:$L,$M1033,'sys inv movment rpt'!$N:$N,AC$1)</f>
        <v>0</v>
      </c>
      <c r="AD1033" s="86">
        <f>SUMIFS('sys inv movment rpt'!$M:$M,'sys inv movment rpt'!$L:$L,$M1033,'sys inv movment rpt'!$N:$N,AD$1)</f>
        <v>0</v>
      </c>
      <c r="AE1033" s="86">
        <f>SUMIFS('sys inv movment rpt'!$M:$M,'sys inv movment rpt'!$L:$L,$M1033,'sys inv movment rpt'!$N:$N,AE$1)</f>
        <v>0</v>
      </c>
      <c r="AF1033" s="86">
        <f>SUMIFS('sys inv movment rpt'!$M:$M,'sys inv movment rpt'!$L:$L,$M1033,'sys inv movment rpt'!$N:$N,AF$1)</f>
        <v>0</v>
      </c>
      <c r="AG1033" s="86">
        <f>SUMIFS('sys inv movment rpt'!$M:$M,'sys inv movment rpt'!$L:$L,$M1033,'sys inv movment rpt'!$N:$N,AG$1)</f>
        <v>0</v>
      </c>
      <c r="AH1033" s="86">
        <f>SUMIFS('sys inv movment rpt'!$M:$M,'sys inv movment rpt'!$L:$L,$M1033,'sys inv movment rpt'!$N:$N,AH$1)</f>
        <v>0</v>
      </c>
      <c r="AI1033" s="86">
        <f>SUMIFS('sys inv movment rpt'!$M:$M,'sys inv movment rpt'!$L:$L,$M1033,'sys inv movment rpt'!$N:$N,AI$1)</f>
        <v>0</v>
      </c>
      <c r="AJ1033" s="86">
        <f>SUMIFS('sys inv movment rpt'!$M:$M,'sys inv movment rpt'!$L:$L,$M1033,'sys inv movment rpt'!$N:$N,AJ$1)</f>
        <v>0</v>
      </c>
      <c r="AK1033" s="86">
        <f>SUMIFS('sys inv movment rpt'!$M:$M,'sys inv movment rpt'!$L:$L,$M1033,'sys inv movment rpt'!$N:$N,AK$1)</f>
        <v>0</v>
      </c>
      <c r="AL1033" s="86">
        <f>SUMIFS('sys inv movment rpt'!$M:$M,'sys inv movment rpt'!$L:$L,$M1033,'sys inv movment rpt'!$N:$N,AL$1)</f>
        <v>0</v>
      </c>
      <c r="AM1033" s="86">
        <f>SUMIFS('sys inv movment rpt'!$M:$M,'sys inv movment rpt'!$L:$L,$M1033,'sys inv movment rpt'!$N:$N,AM$1)</f>
        <v>0</v>
      </c>
      <c r="AN1033" s="86">
        <f>SUMIFS('sys inv movment rpt'!$M:$M,'sys inv movment rpt'!$L:$L,$M1033,'sys inv movment rpt'!$N:$N,AN$1)</f>
        <v>0</v>
      </c>
      <c r="AO1033" s="86">
        <f>SUMIFS('sys inv movment rpt'!$M:$M,'sys inv movment rpt'!$L:$L,$M1033,'sys inv movment rpt'!$N:$N,AO$1)</f>
        <v>0</v>
      </c>
      <c r="AP1033" s="86">
        <f>SUMIFS('sys inv movment rpt'!$M:$M,'sys inv movment rpt'!$L:$L,$M1033,'sys inv movment rpt'!$N:$N,AP$1)</f>
        <v>0</v>
      </c>
      <c r="AQ1033" s="86">
        <f>SUMIFS('sys inv movment rpt'!$M:$M,'sys inv movment rpt'!$L:$L,$M1033,'sys inv movment rpt'!$N:$N,AQ$1)</f>
        <v>0</v>
      </c>
      <c r="AR1033" s="86">
        <f>SUMIFS('sys inv movment rpt'!$M:$M,'sys inv movment rpt'!$L:$L,$M1033,'sys inv movment rpt'!$N:$N,AR$1)</f>
        <v>0</v>
      </c>
      <c r="AS1033" s="86">
        <f>SUMIFS('sys inv movment rpt'!$M:$M,'sys inv movment rpt'!$L:$L,$M1033,'sys inv movment rpt'!$N:$N,AS$1)</f>
        <v>0</v>
      </c>
      <c r="AT1033" s="86">
        <f>SUMIFS('sys inv movment rpt'!$M:$M,'sys inv movment rpt'!$L:$L,$M1033,'sys inv movment rpt'!$N:$N,AT$1)</f>
        <v>0</v>
      </c>
      <c r="AU1033" s="86">
        <f>SUMIFS('sys inv movment rpt'!$M:$M,'sys inv movment rpt'!$L:$L,$M1033,'sys inv movment rpt'!$N:$N,AU$1)</f>
        <v>0</v>
      </c>
      <c r="AV1033" s="86">
        <f>SUMIFS('sys inv movment rpt'!$M:$M,'sys inv movment rpt'!$L:$L,$M1033,'sys inv movment rpt'!$N:$N,AV$1)</f>
        <v>0</v>
      </c>
      <c r="AW1033" s="87" t="str">
        <f>IFERROR(VLOOKUP(A1033,'sys-backorder details'!E:U,17,0),"-")</f>
        <v>-</v>
      </c>
      <c r="AX1033" s="87" t="str">
        <f>IF(K1033&gt;1,VLOOKUP(A1033,'settings-routing'!A:I,9,0),"")</f>
        <v/>
      </c>
    </row>
    <row r="1034" ht="12.75" hidden="1" customHeight="1">
      <c r="A1034" s="50" t="s">
        <v>2174</v>
      </c>
      <c r="B1034" s="50" t="s">
        <v>2175</v>
      </c>
      <c r="C1034" s="50">
        <f t="shared" si="2"/>
        <v>0</v>
      </c>
      <c r="D1034" s="80">
        <f>SUMIF('Stocks 101-111'!$J:$J,'item dashboard'!A1034,'Stocks 101-111'!K:K)</f>
        <v>0</v>
      </c>
      <c r="E1034" s="80">
        <f>SUMIF('Stocks 101-111'!$J:$J,'item dashboard'!A1034,'Stocks 101-111'!$L:$L)</f>
        <v>0</v>
      </c>
      <c r="F1034" s="81">
        <f t="shared" si="3"/>
        <v>0</v>
      </c>
      <c r="G1034" s="82">
        <f t="shared" si="4"/>
        <v>0</v>
      </c>
      <c r="H1034" s="50">
        <f>SUMIFS('sys-backorder details'!$M:$M,'sys-backorder details'!$E:$E,'item dashboard'!A1034,'sys-backorder details'!$V:$V,"")</f>
        <v>0</v>
      </c>
      <c r="I1034" s="83">
        <f>SUMIF('settings-routing'!$I:$I,'item dashboard'!A1034,'settings-routing'!$O:$O)</f>
        <v>0</v>
      </c>
      <c r="J1034" s="50">
        <f>SUMIFS('sys-backorder details'!$M:$M,'sys-backorder details'!$E:$E,'item dashboard'!A1034,'sys-backorder details'!$V:$V,"Call off")</f>
        <v>0</v>
      </c>
      <c r="K1034" s="84">
        <f t="shared" si="5"/>
        <v>0</v>
      </c>
      <c r="L1034" s="84">
        <f>SUMIF('Production Plan'!$E:$E,'item dashboard'!A1034,'Production Plan'!$N:$N)</f>
        <v>0</v>
      </c>
      <c r="M1034" s="85" t="str">
        <f t="shared" si="6"/>
        <v>B-P60-W24-250 ml White cosmetic bottle</v>
      </c>
      <c r="N1034" s="86">
        <f>SUMIFS('sys inv movment rpt'!$M:$M,'sys inv movment rpt'!$L:$L,$M1034,'sys inv movment rpt'!$N:$N,N$1)</f>
        <v>0</v>
      </c>
      <c r="O1034" s="86">
        <f>SUMIFS('sys inv movment rpt'!$M:$M,'sys inv movment rpt'!$L:$L,$M1034,'sys inv movment rpt'!$N:$N,O$1)</f>
        <v>0</v>
      </c>
      <c r="P1034" s="86">
        <f>SUMIFS('sys inv movment rpt'!$M:$M,'sys inv movment rpt'!$L:$L,$M1034,'sys inv movment rpt'!$N:$N,P$1)</f>
        <v>0</v>
      </c>
      <c r="Q1034" s="86">
        <f>SUMIFS('sys inv movment rpt'!$M:$M,'sys inv movment rpt'!$L:$L,$M1034,'sys inv movment rpt'!$N:$N,Q$1)</f>
        <v>0</v>
      </c>
      <c r="R1034" s="86">
        <f>SUMIFS('sys inv movment rpt'!$M:$M,'sys inv movment rpt'!$L:$L,$M1034,'sys inv movment rpt'!$N:$N,R$1)</f>
        <v>0</v>
      </c>
      <c r="S1034" s="86">
        <f>SUMIFS('sys inv movment rpt'!$M:$M,'sys inv movment rpt'!$L:$L,$M1034,'sys inv movment rpt'!$N:$N,S$1)</f>
        <v>0</v>
      </c>
      <c r="T1034" s="86">
        <f>SUMIFS('sys inv movment rpt'!$M:$M,'sys inv movment rpt'!$L:$L,$M1034,'sys inv movment rpt'!$N:$N,T$1)</f>
        <v>0</v>
      </c>
      <c r="U1034" s="86">
        <f>SUMIFS('sys inv movment rpt'!$M:$M,'sys inv movment rpt'!$L:$L,$M1034,'sys inv movment rpt'!$N:$N,U$1)</f>
        <v>0</v>
      </c>
      <c r="V1034" s="86">
        <f>SUMIFS('sys inv movment rpt'!$M:$M,'sys inv movment rpt'!$L:$L,$M1034,'sys inv movment rpt'!$N:$N,V$1)</f>
        <v>0</v>
      </c>
      <c r="W1034" s="86">
        <f>SUMIFS('sys inv movment rpt'!$M:$M,'sys inv movment rpt'!$L:$L,$M1034,'sys inv movment rpt'!$N:$N,W$1)</f>
        <v>0</v>
      </c>
      <c r="X1034" s="86">
        <f>SUMIFS('sys inv movment rpt'!$M:$M,'sys inv movment rpt'!$L:$L,$M1034,'sys inv movment rpt'!$N:$N,X$1)</f>
        <v>0</v>
      </c>
      <c r="Y1034" s="86">
        <f>SUMIFS('sys inv movment rpt'!$M:$M,'sys inv movment rpt'!$L:$L,$M1034,'sys inv movment rpt'!$N:$N,Y$1)</f>
        <v>0</v>
      </c>
      <c r="Z1034" s="86">
        <f>SUMIFS('sys inv movment rpt'!$M:$M,'sys inv movment rpt'!$L:$L,$M1034,'sys inv movment rpt'!$N:$N,Z$1)</f>
        <v>0</v>
      </c>
      <c r="AA1034" s="86">
        <f>SUMIFS('sys inv movment rpt'!$M:$M,'sys inv movment rpt'!$L:$L,$M1034,'sys inv movment rpt'!$N:$N,AA$1)</f>
        <v>0</v>
      </c>
      <c r="AB1034" s="86">
        <f>SUMIFS('sys inv movment rpt'!$M:$M,'sys inv movment rpt'!$L:$L,$M1034,'sys inv movment rpt'!$N:$N,AB$1)</f>
        <v>0</v>
      </c>
      <c r="AC1034" s="86">
        <f>SUMIFS('sys inv movment rpt'!$M:$M,'sys inv movment rpt'!$L:$L,$M1034,'sys inv movment rpt'!$N:$N,AC$1)</f>
        <v>0</v>
      </c>
      <c r="AD1034" s="86">
        <f>SUMIFS('sys inv movment rpt'!$M:$M,'sys inv movment rpt'!$L:$L,$M1034,'sys inv movment rpt'!$N:$N,AD$1)</f>
        <v>0</v>
      </c>
      <c r="AE1034" s="86">
        <f>SUMIFS('sys inv movment rpt'!$M:$M,'sys inv movment rpt'!$L:$L,$M1034,'sys inv movment rpt'!$N:$N,AE$1)</f>
        <v>0</v>
      </c>
      <c r="AF1034" s="86">
        <f>SUMIFS('sys inv movment rpt'!$M:$M,'sys inv movment rpt'!$L:$L,$M1034,'sys inv movment rpt'!$N:$N,AF$1)</f>
        <v>0</v>
      </c>
      <c r="AG1034" s="86">
        <f>SUMIFS('sys inv movment rpt'!$M:$M,'sys inv movment rpt'!$L:$L,$M1034,'sys inv movment rpt'!$N:$N,AG$1)</f>
        <v>0</v>
      </c>
      <c r="AH1034" s="86">
        <f>SUMIFS('sys inv movment rpt'!$M:$M,'sys inv movment rpt'!$L:$L,$M1034,'sys inv movment rpt'!$N:$N,AH$1)</f>
        <v>0</v>
      </c>
      <c r="AI1034" s="86">
        <f>SUMIFS('sys inv movment rpt'!$M:$M,'sys inv movment rpt'!$L:$L,$M1034,'sys inv movment rpt'!$N:$N,AI$1)</f>
        <v>0</v>
      </c>
      <c r="AJ1034" s="86">
        <f>SUMIFS('sys inv movment rpt'!$M:$M,'sys inv movment rpt'!$L:$L,$M1034,'sys inv movment rpt'!$N:$N,AJ$1)</f>
        <v>0</v>
      </c>
      <c r="AK1034" s="86">
        <f>SUMIFS('sys inv movment rpt'!$M:$M,'sys inv movment rpt'!$L:$L,$M1034,'sys inv movment rpt'!$N:$N,AK$1)</f>
        <v>0</v>
      </c>
      <c r="AL1034" s="86">
        <f>SUMIFS('sys inv movment rpt'!$M:$M,'sys inv movment rpt'!$L:$L,$M1034,'sys inv movment rpt'!$N:$N,AL$1)</f>
        <v>0</v>
      </c>
      <c r="AM1034" s="86">
        <f>SUMIFS('sys inv movment rpt'!$M:$M,'sys inv movment rpt'!$L:$L,$M1034,'sys inv movment rpt'!$N:$N,AM$1)</f>
        <v>0</v>
      </c>
      <c r="AN1034" s="86">
        <f>SUMIFS('sys inv movment rpt'!$M:$M,'sys inv movment rpt'!$L:$L,$M1034,'sys inv movment rpt'!$N:$N,AN$1)</f>
        <v>0</v>
      </c>
      <c r="AO1034" s="86">
        <f>SUMIFS('sys inv movment rpt'!$M:$M,'sys inv movment rpt'!$L:$L,$M1034,'sys inv movment rpt'!$N:$N,AO$1)</f>
        <v>0</v>
      </c>
      <c r="AP1034" s="86">
        <f>SUMIFS('sys inv movment rpt'!$M:$M,'sys inv movment rpt'!$L:$L,$M1034,'sys inv movment rpt'!$N:$N,AP$1)</f>
        <v>0</v>
      </c>
      <c r="AQ1034" s="86">
        <f>SUMIFS('sys inv movment rpt'!$M:$M,'sys inv movment rpt'!$L:$L,$M1034,'sys inv movment rpt'!$N:$N,AQ$1)</f>
        <v>0</v>
      </c>
      <c r="AR1034" s="86">
        <f>SUMIFS('sys inv movment rpt'!$M:$M,'sys inv movment rpt'!$L:$L,$M1034,'sys inv movment rpt'!$N:$N,AR$1)</f>
        <v>0</v>
      </c>
      <c r="AS1034" s="86">
        <f>SUMIFS('sys inv movment rpt'!$M:$M,'sys inv movment rpt'!$L:$L,$M1034,'sys inv movment rpt'!$N:$N,AS$1)</f>
        <v>0</v>
      </c>
      <c r="AT1034" s="86">
        <f>SUMIFS('sys inv movment rpt'!$M:$M,'sys inv movment rpt'!$L:$L,$M1034,'sys inv movment rpt'!$N:$N,AT$1)</f>
        <v>0</v>
      </c>
      <c r="AU1034" s="86">
        <f>SUMIFS('sys inv movment rpt'!$M:$M,'sys inv movment rpt'!$L:$L,$M1034,'sys inv movment rpt'!$N:$N,AU$1)</f>
        <v>0</v>
      </c>
      <c r="AV1034" s="86">
        <f>SUMIFS('sys inv movment rpt'!$M:$M,'sys inv movment rpt'!$L:$L,$M1034,'sys inv movment rpt'!$N:$N,AV$1)</f>
        <v>0</v>
      </c>
      <c r="AW1034" s="87" t="str">
        <f>IFERROR(VLOOKUP(A1034,'sys-backorder details'!E:U,17,0),"-")</f>
        <v>-</v>
      </c>
      <c r="AX1034" s="87" t="str">
        <f>IF(K1034&gt;1,VLOOKUP(A1034,'settings-routing'!A:I,9,0),"")</f>
        <v/>
      </c>
    </row>
    <row r="1035" ht="12.75" hidden="1" customHeight="1">
      <c r="A1035" s="50" t="s">
        <v>2176</v>
      </c>
      <c r="B1035" s="50" t="s">
        <v>2177</v>
      </c>
      <c r="C1035" s="50">
        <f t="shared" si="2"/>
        <v>0</v>
      </c>
      <c r="D1035" s="80">
        <f>SUMIF('Stocks 101-111'!$J:$J,'item dashboard'!A1035,'Stocks 101-111'!K:K)</f>
        <v>0</v>
      </c>
      <c r="E1035" s="80">
        <f>SUMIF('Stocks 101-111'!$J:$J,'item dashboard'!A1035,'Stocks 101-111'!$L:$L)</f>
        <v>0</v>
      </c>
      <c r="F1035" s="81">
        <f t="shared" si="3"/>
        <v>0</v>
      </c>
      <c r="G1035" s="82">
        <f t="shared" si="4"/>
        <v>0</v>
      </c>
      <c r="H1035" s="50">
        <f>SUMIFS('sys-backorder details'!$M:$M,'sys-backorder details'!$E:$E,'item dashboard'!A1035,'sys-backorder details'!$V:$V,"")</f>
        <v>0</v>
      </c>
      <c r="I1035" s="83">
        <f>SUMIF('settings-routing'!$I:$I,'item dashboard'!A1035,'settings-routing'!$O:$O)</f>
        <v>0</v>
      </c>
      <c r="J1035" s="50">
        <f>SUMIFS('sys-backorder details'!$M:$M,'sys-backorder details'!$E:$E,'item dashboard'!A1035,'sys-backorder details'!$V:$V,"Call off")</f>
        <v>0</v>
      </c>
      <c r="K1035" s="84">
        <f t="shared" si="5"/>
        <v>0</v>
      </c>
      <c r="L1035" s="84">
        <f>SUMIF('Production Plan'!$E:$E,'item dashboard'!A1035,'Production Plan'!$N:$N)</f>
        <v>0</v>
      </c>
      <c r="M1035" s="85" t="str">
        <f t="shared" si="6"/>
        <v>B-P9-CL8-30 ml Clear Bottle</v>
      </c>
      <c r="N1035" s="86">
        <f>SUMIFS('sys inv movment rpt'!$M:$M,'sys inv movment rpt'!$L:$L,$M1035,'sys inv movment rpt'!$N:$N,N$1)</f>
        <v>0</v>
      </c>
      <c r="O1035" s="86">
        <f>SUMIFS('sys inv movment rpt'!$M:$M,'sys inv movment rpt'!$L:$L,$M1035,'sys inv movment rpt'!$N:$N,O$1)</f>
        <v>0</v>
      </c>
      <c r="P1035" s="86">
        <f>SUMIFS('sys inv movment rpt'!$M:$M,'sys inv movment rpt'!$L:$L,$M1035,'sys inv movment rpt'!$N:$N,P$1)</f>
        <v>0</v>
      </c>
      <c r="Q1035" s="86">
        <f>SUMIFS('sys inv movment rpt'!$M:$M,'sys inv movment rpt'!$L:$L,$M1035,'sys inv movment rpt'!$N:$N,Q$1)</f>
        <v>0</v>
      </c>
      <c r="R1035" s="86">
        <f>SUMIFS('sys inv movment rpt'!$M:$M,'sys inv movment rpt'!$L:$L,$M1035,'sys inv movment rpt'!$N:$N,R$1)</f>
        <v>0</v>
      </c>
      <c r="S1035" s="86">
        <f>SUMIFS('sys inv movment rpt'!$M:$M,'sys inv movment rpt'!$L:$L,$M1035,'sys inv movment rpt'!$N:$N,S$1)</f>
        <v>0</v>
      </c>
      <c r="T1035" s="86">
        <f>SUMIFS('sys inv movment rpt'!$M:$M,'sys inv movment rpt'!$L:$L,$M1035,'sys inv movment rpt'!$N:$N,T$1)</f>
        <v>0</v>
      </c>
      <c r="U1035" s="86">
        <f>SUMIFS('sys inv movment rpt'!$M:$M,'sys inv movment rpt'!$L:$L,$M1035,'sys inv movment rpt'!$N:$N,U$1)</f>
        <v>0</v>
      </c>
      <c r="V1035" s="86">
        <f>SUMIFS('sys inv movment rpt'!$M:$M,'sys inv movment rpt'!$L:$L,$M1035,'sys inv movment rpt'!$N:$N,V$1)</f>
        <v>0</v>
      </c>
      <c r="W1035" s="86">
        <f>SUMIFS('sys inv movment rpt'!$M:$M,'sys inv movment rpt'!$L:$L,$M1035,'sys inv movment rpt'!$N:$N,W$1)</f>
        <v>0</v>
      </c>
      <c r="X1035" s="86">
        <f>SUMIFS('sys inv movment rpt'!$M:$M,'sys inv movment rpt'!$L:$L,$M1035,'sys inv movment rpt'!$N:$N,X$1)</f>
        <v>0</v>
      </c>
      <c r="Y1035" s="86">
        <f>SUMIFS('sys inv movment rpt'!$M:$M,'sys inv movment rpt'!$L:$L,$M1035,'sys inv movment rpt'!$N:$N,Y$1)</f>
        <v>0</v>
      </c>
      <c r="Z1035" s="86">
        <f>SUMIFS('sys inv movment rpt'!$M:$M,'sys inv movment rpt'!$L:$L,$M1035,'sys inv movment rpt'!$N:$N,Z$1)</f>
        <v>0</v>
      </c>
      <c r="AA1035" s="86">
        <f>SUMIFS('sys inv movment rpt'!$M:$M,'sys inv movment rpt'!$L:$L,$M1035,'sys inv movment rpt'!$N:$N,AA$1)</f>
        <v>0</v>
      </c>
      <c r="AB1035" s="86">
        <f>SUMIFS('sys inv movment rpt'!$M:$M,'sys inv movment rpt'!$L:$L,$M1035,'sys inv movment rpt'!$N:$N,AB$1)</f>
        <v>0</v>
      </c>
      <c r="AC1035" s="86">
        <f>SUMIFS('sys inv movment rpt'!$M:$M,'sys inv movment rpt'!$L:$L,$M1035,'sys inv movment rpt'!$N:$N,AC$1)</f>
        <v>0</v>
      </c>
      <c r="AD1035" s="86">
        <f>SUMIFS('sys inv movment rpt'!$M:$M,'sys inv movment rpt'!$L:$L,$M1035,'sys inv movment rpt'!$N:$N,AD$1)</f>
        <v>0</v>
      </c>
      <c r="AE1035" s="86">
        <f>SUMIFS('sys inv movment rpt'!$M:$M,'sys inv movment rpt'!$L:$L,$M1035,'sys inv movment rpt'!$N:$N,AE$1)</f>
        <v>0</v>
      </c>
      <c r="AF1035" s="86">
        <f>SUMIFS('sys inv movment rpt'!$M:$M,'sys inv movment rpt'!$L:$L,$M1035,'sys inv movment rpt'!$N:$N,AF$1)</f>
        <v>0</v>
      </c>
      <c r="AG1035" s="86">
        <f>SUMIFS('sys inv movment rpt'!$M:$M,'sys inv movment rpt'!$L:$L,$M1035,'sys inv movment rpt'!$N:$N,AG$1)</f>
        <v>0</v>
      </c>
      <c r="AH1035" s="86">
        <f>SUMIFS('sys inv movment rpt'!$M:$M,'sys inv movment rpt'!$L:$L,$M1035,'sys inv movment rpt'!$N:$N,AH$1)</f>
        <v>0</v>
      </c>
      <c r="AI1035" s="86">
        <f>SUMIFS('sys inv movment rpt'!$M:$M,'sys inv movment rpt'!$L:$L,$M1035,'sys inv movment rpt'!$N:$N,AI$1)</f>
        <v>0</v>
      </c>
      <c r="AJ1035" s="86">
        <f>SUMIFS('sys inv movment rpt'!$M:$M,'sys inv movment rpt'!$L:$L,$M1035,'sys inv movment rpt'!$N:$N,AJ$1)</f>
        <v>0</v>
      </c>
      <c r="AK1035" s="86">
        <f>SUMIFS('sys inv movment rpt'!$M:$M,'sys inv movment rpt'!$L:$L,$M1035,'sys inv movment rpt'!$N:$N,AK$1)</f>
        <v>0</v>
      </c>
      <c r="AL1035" s="86">
        <f>SUMIFS('sys inv movment rpt'!$M:$M,'sys inv movment rpt'!$L:$L,$M1035,'sys inv movment rpt'!$N:$N,AL$1)</f>
        <v>0</v>
      </c>
      <c r="AM1035" s="86">
        <f>SUMIFS('sys inv movment rpt'!$M:$M,'sys inv movment rpt'!$L:$L,$M1035,'sys inv movment rpt'!$N:$N,AM$1)</f>
        <v>0</v>
      </c>
      <c r="AN1035" s="86">
        <f>SUMIFS('sys inv movment rpt'!$M:$M,'sys inv movment rpt'!$L:$L,$M1035,'sys inv movment rpt'!$N:$N,AN$1)</f>
        <v>0</v>
      </c>
      <c r="AO1035" s="86">
        <f>SUMIFS('sys inv movment rpt'!$M:$M,'sys inv movment rpt'!$L:$L,$M1035,'sys inv movment rpt'!$N:$N,AO$1)</f>
        <v>0</v>
      </c>
      <c r="AP1035" s="86">
        <f>SUMIFS('sys inv movment rpt'!$M:$M,'sys inv movment rpt'!$L:$L,$M1035,'sys inv movment rpt'!$N:$N,AP$1)</f>
        <v>0</v>
      </c>
      <c r="AQ1035" s="86">
        <f>SUMIFS('sys inv movment rpt'!$M:$M,'sys inv movment rpt'!$L:$L,$M1035,'sys inv movment rpt'!$N:$N,AQ$1)</f>
        <v>0</v>
      </c>
      <c r="AR1035" s="86">
        <f>SUMIFS('sys inv movment rpt'!$M:$M,'sys inv movment rpt'!$L:$L,$M1035,'sys inv movment rpt'!$N:$N,AR$1)</f>
        <v>0</v>
      </c>
      <c r="AS1035" s="86">
        <f>SUMIFS('sys inv movment rpt'!$M:$M,'sys inv movment rpt'!$L:$L,$M1035,'sys inv movment rpt'!$N:$N,AS$1)</f>
        <v>0</v>
      </c>
      <c r="AT1035" s="86">
        <f>SUMIFS('sys inv movment rpt'!$M:$M,'sys inv movment rpt'!$L:$L,$M1035,'sys inv movment rpt'!$N:$N,AT$1)</f>
        <v>0</v>
      </c>
      <c r="AU1035" s="86">
        <f>SUMIFS('sys inv movment rpt'!$M:$M,'sys inv movment rpt'!$L:$L,$M1035,'sys inv movment rpt'!$N:$N,AU$1)</f>
        <v>0</v>
      </c>
      <c r="AV1035" s="86">
        <f>SUMIFS('sys inv movment rpt'!$M:$M,'sys inv movment rpt'!$L:$L,$M1035,'sys inv movment rpt'!$N:$N,AV$1)</f>
        <v>0</v>
      </c>
      <c r="AW1035" s="87" t="str">
        <f>IFERROR(VLOOKUP(A1035,'sys-backorder details'!E:U,17,0),"-")</f>
        <v>-</v>
      </c>
      <c r="AX1035" s="87" t="str">
        <f>IF(K1035&gt;1,VLOOKUP(A1035,'settings-routing'!A:I,9,0),"")</f>
        <v/>
      </c>
    </row>
    <row r="1036" ht="12.75" hidden="1" customHeight="1">
      <c r="A1036" s="50" t="s">
        <v>2178</v>
      </c>
      <c r="B1036" s="50" t="s">
        <v>2179</v>
      </c>
      <c r="C1036" s="50">
        <f t="shared" si="2"/>
        <v>0</v>
      </c>
      <c r="D1036" s="80">
        <f>SUMIF('Stocks 101-111'!$J:$J,'item dashboard'!A1036,'Stocks 101-111'!K:K)</f>
        <v>0</v>
      </c>
      <c r="E1036" s="80">
        <f>SUMIF('Stocks 101-111'!$J:$J,'item dashboard'!A1036,'Stocks 101-111'!$L:$L)</f>
        <v>0</v>
      </c>
      <c r="F1036" s="81">
        <f t="shared" si="3"/>
        <v>0</v>
      </c>
      <c r="G1036" s="82">
        <f t="shared" si="4"/>
        <v>0</v>
      </c>
      <c r="H1036" s="50">
        <f>SUMIFS('sys-backorder details'!$M:$M,'sys-backorder details'!$E:$E,'item dashboard'!A1036,'sys-backorder details'!$V:$V,"")</f>
        <v>0</v>
      </c>
      <c r="I1036" s="83">
        <f>SUMIF('settings-routing'!$I:$I,'item dashboard'!A1036,'settings-routing'!$O:$O)</f>
        <v>0</v>
      </c>
      <c r="J1036" s="50">
        <f>SUMIFS('sys-backorder details'!$M:$M,'sys-backorder details'!$E:$E,'item dashboard'!A1036,'sys-backorder details'!$V:$V,"Call off")</f>
        <v>0</v>
      </c>
      <c r="K1036" s="84">
        <f t="shared" si="5"/>
        <v>0</v>
      </c>
      <c r="L1036" s="84">
        <f>SUMIF('Production Plan'!$E:$E,'item dashboard'!A1036,'Production Plan'!$N:$N)</f>
        <v>0</v>
      </c>
      <c r="M1036" s="85" t="str">
        <f t="shared" si="6"/>
        <v>B-P9H-BN8-30 ml Brown Bottle</v>
      </c>
      <c r="N1036" s="86">
        <f>SUMIFS('sys inv movment rpt'!$M:$M,'sys inv movment rpt'!$L:$L,$M1036,'sys inv movment rpt'!$N:$N,N$1)</f>
        <v>0</v>
      </c>
      <c r="O1036" s="86">
        <f>SUMIFS('sys inv movment rpt'!$M:$M,'sys inv movment rpt'!$L:$L,$M1036,'sys inv movment rpt'!$N:$N,O$1)</f>
        <v>0</v>
      </c>
      <c r="P1036" s="86">
        <f>SUMIFS('sys inv movment rpt'!$M:$M,'sys inv movment rpt'!$L:$L,$M1036,'sys inv movment rpt'!$N:$N,P$1)</f>
        <v>0</v>
      </c>
      <c r="Q1036" s="86">
        <f>SUMIFS('sys inv movment rpt'!$M:$M,'sys inv movment rpt'!$L:$L,$M1036,'sys inv movment rpt'!$N:$N,Q$1)</f>
        <v>0</v>
      </c>
      <c r="R1036" s="86">
        <f>SUMIFS('sys inv movment rpt'!$M:$M,'sys inv movment rpt'!$L:$L,$M1036,'sys inv movment rpt'!$N:$N,R$1)</f>
        <v>0</v>
      </c>
      <c r="S1036" s="86">
        <f>SUMIFS('sys inv movment rpt'!$M:$M,'sys inv movment rpt'!$L:$L,$M1036,'sys inv movment rpt'!$N:$N,S$1)</f>
        <v>0</v>
      </c>
      <c r="T1036" s="86">
        <f>SUMIFS('sys inv movment rpt'!$M:$M,'sys inv movment rpt'!$L:$L,$M1036,'sys inv movment rpt'!$N:$N,T$1)</f>
        <v>0</v>
      </c>
      <c r="U1036" s="86">
        <f>SUMIFS('sys inv movment rpt'!$M:$M,'sys inv movment rpt'!$L:$L,$M1036,'sys inv movment rpt'!$N:$N,U$1)</f>
        <v>0</v>
      </c>
      <c r="V1036" s="86">
        <f>SUMIFS('sys inv movment rpt'!$M:$M,'sys inv movment rpt'!$L:$L,$M1036,'sys inv movment rpt'!$N:$N,V$1)</f>
        <v>0</v>
      </c>
      <c r="W1036" s="86">
        <f>SUMIFS('sys inv movment rpt'!$M:$M,'sys inv movment rpt'!$L:$L,$M1036,'sys inv movment rpt'!$N:$N,W$1)</f>
        <v>0</v>
      </c>
      <c r="X1036" s="86">
        <f>SUMIFS('sys inv movment rpt'!$M:$M,'sys inv movment rpt'!$L:$L,$M1036,'sys inv movment rpt'!$N:$N,X$1)</f>
        <v>0</v>
      </c>
      <c r="Y1036" s="86">
        <f>SUMIFS('sys inv movment rpt'!$M:$M,'sys inv movment rpt'!$L:$L,$M1036,'sys inv movment rpt'!$N:$N,Y$1)</f>
        <v>0</v>
      </c>
      <c r="Z1036" s="86">
        <f>SUMIFS('sys inv movment rpt'!$M:$M,'sys inv movment rpt'!$L:$L,$M1036,'sys inv movment rpt'!$N:$N,Z$1)</f>
        <v>0</v>
      </c>
      <c r="AA1036" s="86">
        <f>SUMIFS('sys inv movment rpt'!$M:$M,'sys inv movment rpt'!$L:$L,$M1036,'sys inv movment rpt'!$N:$N,AA$1)</f>
        <v>0</v>
      </c>
      <c r="AB1036" s="86">
        <f>SUMIFS('sys inv movment rpt'!$M:$M,'sys inv movment rpt'!$L:$L,$M1036,'sys inv movment rpt'!$N:$N,AB$1)</f>
        <v>0</v>
      </c>
      <c r="AC1036" s="86">
        <f>SUMIFS('sys inv movment rpt'!$M:$M,'sys inv movment rpt'!$L:$L,$M1036,'sys inv movment rpt'!$N:$N,AC$1)</f>
        <v>0</v>
      </c>
      <c r="AD1036" s="86">
        <f>SUMIFS('sys inv movment rpt'!$M:$M,'sys inv movment rpt'!$L:$L,$M1036,'sys inv movment rpt'!$N:$N,AD$1)</f>
        <v>0</v>
      </c>
      <c r="AE1036" s="86">
        <f>SUMIFS('sys inv movment rpt'!$M:$M,'sys inv movment rpt'!$L:$L,$M1036,'sys inv movment rpt'!$N:$N,AE$1)</f>
        <v>0</v>
      </c>
      <c r="AF1036" s="86">
        <f>SUMIFS('sys inv movment rpt'!$M:$M,'sys inv movment rpt'!$L:$L,$M1036,'sys inv movment rpt'!$N:$N,AF$1)</f>
        <v>0</v>
      </c>
      <c r="AG1036" s="86">
        <f>SUMIFS('sys inv movment rpt'!$M:$M,'sys inv movment rpt'!$L:$L,$M1036,'sys inv movment rpt'!$N:$N,AG$1)</f>
        <v>0</v>
      </c>
      <c r="AH1036" s="86">
        <f>SUMIFS('sys inv movment rpt'!$M:$M,'sys inv movment rpt'!$L:$L,$M1036,'sys inv movment rpt'!$N:$N,AH$1)</f>
        <v>0</v>
      </c>
      <c r="AI1036" s="86">
        <f>SUMIFS('sys inv movment rpt'!$M:$M,'sys inv movment rpt'!$L:$L,$M1036,'sys inv movment rpt'!$N:$N,AI$1)</f>
        <v>0</v>
      </c>
      <c r="AJ1036" s="86">
        <f>SUMIFS('sys inv movment rpt'!$M:$M,'sys inv movment rpt'!$L:$L,$M1036,'sys inv movment rpt'!$N:$N,AJ$1)</f>
        <v>0</v>
      </c>
      <c r="AK1036" s="86">
        <f>SUMIFS('sys inv movment rpt'!$M:$M,'sys inv movment rpt'!$L:$L,$M1036,'sys inv movment rpt'!$N:$N,AK$1)</f>
        <v>0</v>
      </c>
      <c r="AL1036" s="86">
        <f>SUMIFS('sys inv movment rpt'!$M:$M,'sys inv movment rpt'!$L:$L,$M1036,'sys inv movment rpt'!$N:$N,AL$1)</f>
        <v>0</v>
      </c>
      <c r="AM1036" s="86">
        <f>SUMIFS('sys inv movment rpt'!$M:$M,'sys inv movment rpt'!$L:$L,$M1036,'sys inv movment rpt'!$N:$N,AM$1)</f>
        <v>0</v>
      </c>
      <c r="AN1036" s="86">
        <f>SUMIFS('sys inv movment rpt'!$M:$M,'sys inv movment rpt'!$L:$L,$M1036,'sys inv movment rpt'!$N:$N,AN$1)</f>
        <v>0</v>
      </c>
      <c r="AO1036" s="86">
        <f>SUMIFS('sys inv movment rpt'!$M:$M,'sys inv movment rpt'!$L:$L,$M1036,'sys inv movment rpt'!$N:$N,AO$1)</f>
        <v>0</v>
      </c>
      <c r="AP1036" s="86">
        <f>SUMIFS('sys inv movment rpt'!$M:$M,'sys inv movment rpt'!$L:$L,$M1036,'sys inv movment rpt'!$N:$N,AP$1)</f>
        <v>0</v>
      </c>
      <c r="AQ1036" s="86">
        <f>SUMIFS('sys inv movment rpt'!$M:$M,'sys inv movment rpt'!$L:$L,$M1036,'sys inv movment rpt'!$N:$N,AQ$1)</f>
        <v>0</v>
      </c>
      <c r="AR1036" s="86">
        <f>SUMIFS('sys inv movment rpt'!$M:$M,'sys inv movment rpt'!$L:$L,$M1036,'sys inv movment rpt'!$N:$N,AR$1)</f>
        <v>0</v>
      </c>
      <c r="AS1036" s="86">
        <f>SUMIFS('sys inv movment rpt'!$M:$M,'sys inv movment rpt'!$L:$L,$M1036,'sys inv movment rpt'!$N:$N,AS$1)</f>
        <v>0</v>
      </c>
      <c r="AT1036" s="86">
        <f>SUMIFS('sys inv movment rpt'!$M:$M,'sys inv movment rpt'!$L:$L,$M1036,'sys inv movment rpt'!$N:$N,AT$1)</f>
        <v>0</v>
      </c>
      <c r="AU1036" s="86">
        <f>SUMIFS('sys inv movment rpt'!$M:$M,'sys inv movment rpt'!$L:$L,$M1036,'sys inv movment rpt'!$N:$N,AU$1)</f>
        <v>0</v>
      </c>
      <c r="AV1036" s="86">
        <f>SUMIFS('sys inv movment rpt'!$M:$M,'sys inv movment rpt'!$L:$L,$M1036,'sys inv movment rpt'!$N:$N,AV$1)</f>
        <v>0</v>
      </c>
      <c r="AW1036" s="87" t="str">
        <f>IFERROR(VLOOKUP(A1036,'sys-backorder details'!E:U,17,0),"-")</f>
        <v>-</v>
      </c>
      <c r="AX1036" s="87" t="str">
        <f>IF(K1036&gt;1,VLOOKUP(A1036,'settings-routing'!A:I,9,0),"")</f>
        <v/>
      </c>
    </row>
    <row r="1037" ht="12.75" hidden="1" customHeight="1">
      <c r="A1037" s="50" t="s">
        <v>2180</v>
      </c>
      <c r="B1037" s="50" t="s">
        <v>2181</v>
      </c>
      <c r="C1037" s="50">
        <f t="shared" si="2"/>
        <v>0</v>
      </c>
      <c r="D1037" s="80">
        <f>SUMIF('Stocks 101-111'!$J:$J,'item dashboard'!A1037,'Stocks 101-111'!K:K)</f>
        <v>0</v>
      </c>
      <c r="E1037" s="80">
        <f>SUMIF('Stocks 101-111'!$J:$J,'item dashboard'!A1037,'Stocks 101-111'!$L:$L)</f>
        <v>0</v>
      </c>
      <c r="F1037" s="81">
        <f t="shared" si="3"/>
        <v>0</v>
      </c>
      <c r="G1037" s="82">
        <f t="shared" si="4"/>
        <v>0</v>
      </c>
      <c r="H1037" s="50">
        <f>SUMIFS('sys-backorder details'!$M:$M,'sys-backorder details'!$E:$E,'item dashboard'!A1037,'sys-backorder details'!$V:$V,"")</f>
        <v>0</v>
      </c>
      <c r="I1037" s="83">
        <f>SUMIF('settings-routing'!$I:$I,'item dashboard'!A1037,'settings-routing'!$O:$O)</f>
        <v>0</v>
      </c>
      <c r="J1037" s="50">
        <f>SUMIFS('sys-backorder details'!$M:$M,'sys-backorder details'!$E:$E,'item dashboard'!A1037,'sys-backorder details'!$V:$V,"Call off")</f>
        <v>0</v>
      </c>
      <c r="K1037" s="84">
        <f t="shared" si="5"/>
        <v>0</v>
      </c>
      <c r="L1037" s="84">
        <f>SUMIF('Production Plan'!$E:$E,'item dashboard'!A1037,'Production Plan'!$N:$N)</f>
        <v>0</v>
      </c>
      <c r="M1037" s="85" t="str">
        <f t="shared" si="6"/>
        <v>B-P9H-N8-30 ml Natural Bottle</v>
      </c>
      <c r="N1037" s="86">
        <f>SUMIFS('sys inv movment rpt'!$M:$M,'sys inv movment rpt'!$L:$L,$M1037,'sys inv movment rpt'!$N:$N,N$1)</f>
        <v>0</v>
      </c>
      <c r="O1037" s="86">
        <f>SUMIFS('sys inv movment rpt'!$M:$M,'sys inv movment rpt'!$L:$L,$M1037,'sys inv movment rpt'!$N:$N,O$1)</f>
        <v>0</v>
      </c>
      <c r="P1037" s="86">
        <f>SUMIFS('sys inv movment rpt'!$M:$M,'sys inv movment rpt'!$L:$L,$M1037,'sys inv movment rpt'!$N:$N,P$1)</f>
        <v>0</v>
      </c>
      <c r="Q1037" s="86">
        <f>SUMIFS('sys inv movment rpt'!$M:$M,'sys inv movment rpt'!$L:$L,$M1037,'sys inv movment rpt'!$N:$N,Q$1)</f>
        <v>0</v>
      </c>
      <c r="R1037" s="86">
        <f>SUMIFS('sys inv movment rpt'!$M:$M,'sys inv movment rpt'!$L:$L,$M1037,'sys inv movment rpt'!$N:$N,R$1)</f>
        <v>0</v>
      </c>
      <c r="S1037" s="86">
        <f>SUMIFS('sys inv movment rpt'!$M:$M,'sys inv movment rpt'!$L:$L,$M1037,'sys inv movment rpt'!$N:$N,S$1)</f>
        <v>0</v>
      </c>
      <c r="T1037" s="86">
        <f>SUMIFS('sys inv movment rpt'!$M:$M,'sys inv movment rpt'!$L:$L,$M1037,'sys inv movment rpt'!$N:$N,T$1)</f>
        <v>0</v>
      </c>
      <c r="U1037" s="86">
        <f>SUMIFS('sys inv movment rpt'!$M:$M,'sys inv movment rpt'!$L:$L,$M1037,'sys inv movment rpt'!$N:$N,U$1)</f>
        <v>0</v>
      </c>
      <c r="V1037" s="86">
        <f>SUMIFS('sys inv movment rpt'!$M:$M,'sys inv movment rpt'!$L:$L,$M1037,'sys inv movment rpt'!$N:$N,V$1)</f>
        <v>0</v>
      </c>
      <c r="W1037" s="86">
        <f>SUMIFS('sys inv movment rpt'!$M:$M,'sys inv movment rpt'!$L:$L,$M1037,'sys inv movment rpt'!$N:$N,W$1)</f>
        <v>0</v>
      </c>
      <c r="X1037" s="86">
        <f>SUMIFS('sys inv movment rpt'!$M:$M,'sys inv movment rpt'!$L:$L,$M1037,'sys inv movment rpt'!$N:$N,X$1)</f>
        <v>0</v>
      </c>
      <c r="Y1037" s="86">
        <f>SUMIFS('sys inv movment rpt'!$M:$M,'sys inv movment rpt'!$L:$L,$M1037,'sys inv movment rpt'!$N:$N,Y$1)</f>
        <v>0</v>
      </c>
      <c r="Z1037" s="86">
        <f>SUMIFS('sys inv movment rpt'!$M:$M,'sys inv movment rpt'!$L:$L,$M1037,'sys inv movment rpt'!$N:$N,Z$1)</f>
        <v>0</v>
      </c>
      <c r="AA1037" s="86">
        <f>SUMIFS('sys inv movment rpt'!$M:$M,'sys inv movment rpt'!$L:$L,$M1037,'sys inv movment rpt'!$N:$N,AA$1)</f>
        <v>0</v>
      </c>
      <c r="AB1037" s="86">
        <f>SUMIFS('sys inv movment rpt'!$M:$M,'sys inv movment rpt'!$L:$L,$M1037,'sys inv movment rpt'!$N:$N,AB$1)</f>
        <v>0</v>
      </c>
      <c r="AC1037" s="86">
        <f>SUMIFS('sys inv movment rpt'!$M:$M,'sys inv movment rpt'!$L:$L,$M1037,'sys inv movment rpt'!$N:$N,AC$1)</f>
        <v>0</v>
      </c>
      <c r="AD1037" s="86">
        <f>SUMIFS('sys inv movment rpt'!$M:$M,'sys inv movment rpt'!$L:$L,$M1037,'sys inv movment rpt'!$N:$N,AD$1)</f>
        <v>0</v>
      </c>
      <c r="AE1037" s="86">
        <f>SUMIFS('sys inv movment rpt'!$M:$M,'sys inv movment rpt'!$L:$L,$M1037,'sys inv movment rpt'!$N:$N,AE$1)</f>
        <v>0</v>
      </c>
      <c r="AF1037" s="86">
        <f>SUMIFS('sys inv movment rpt'!$M:$M,'sys inv movment rpt'!$L:$L,$M1037,'sys inv movment rpt'!$N:$N,AF$1)</f>
        <v>0</v>
      </c>
      <c r="AG1037" s="86">
        <f>SUMIFS('sys inv movment rpt'!$M:$M,'sys inv movment rpt'!$L:$L,$M1037,'sys inv movment rpt'!$N:$N,AG$1)</f>
        <v>0</v>
      </c>
      <c r="AH1037" s="86">
        <f>SUMIFS('sys inv movment rpt'!$M:$M,'sys inv movment rpt'!$L:$L,$M1037,'sys inv movment rpt'!$N:$N,AH$1)</f>
        <v>0</v>
      </c>
      <c r="AI1037" s="86">
        <f>SUMIFS('sys inv movment rpt'!$M:$M,'sys inv movment rpt'!$L:$L,$M1037,'sys inv movment rpt'!$N:$N,AI$1)</f>
        <v>0</v>
      </c>
      <c r="AJ1037" s="86">
        <f>SUMIFS('sys inv movment rpt'!$M:$M,'sys inv movment rpt'!$L:$L,$M1037,'sys inv movment rpt'!$N:$N,AJ$1)</f>
        <v>0</v>
      </c>
      <c r="AK1037" s="86">
        <f>SUMIFS('sys inv movment rpt'!$M:$M,'sys inv movment rpt'!$L:$L,$M1037,'sys inv movment rpt'!$N:$N,AK$1)</f>
        <v>0</v>
      </c>
      <c r="AL1037" s="86">
        <f>SUMIFS('sys inv movment rpt'!$M:$M,'sys inv movment rpt'!$L:$L,$M1037,'sys inv movment rpt'!$N:$N,AL$1)</f>
        <v>0</v>
      </c>
      <c r="AM1037" s="86">
        <f>SUMIFS('sys inv movment rpt'!$M:$M,'sys inv movment rpt'!$L:$L,$M1037,'sys inv movment rpt'!$N:$N,AM$1)</f>
        <v>0</v>
      </c>
      <c r="AN1037" s="86">
        <f>SUMIFS('sys inv movment rpt'!$M:$M,'sys inv movment rpt'!$L:$L,$M1037,'sys inv movment rpt'!$N:$N,AN$1)</f>
        <v>0</v>
      </c>
      <c r="AO1037" s="86">
        <f>SUMIFS('sys inv movment rpt'!$M:$M,'sys inv movment rpt'!$L:$L,$M1037,'sys inv movment rpt'!$N:$N,AO$1)</f>
        <v>0</v>
      </c>
      <c r="AP1037" s="86">
        <f>SUMIFS('sys inv movment rpt'!$M:$M,'sys inv movment rpt'!$L:$L,$M1037,'sys inv movment rpt'!$N:$N,AP$1)</f>
        <v>0</v>
      </c>
      <c r="AQ1037" s="86">
        <f>SUMIFS('sys inv movment rpt'!$M:$M,'sys inv movment rpt'!$L:$L,$M1037,'sys inv movment rpt'!$N:$N,AQ$1)</f>
        <v>0</v>
      </c>
      <c r="AR1037" s="86">
        <f>SUMIFS('sys inv movment rpt'!$M:$M,'sys inv movment rpt'!$L:$L,$M1037,'sys inv movment rpt'!$N:$N,AR$1)</f>
        <v>0</v>
      </c>
      <c r="AS1037" s="86">
        <f>SUMIFS('sys inv movment rpt'!$M:$M,'sys inv movment rpt'!$L:$L,$M1037,'sys inv movment rpt'!$N:$N,AS$1)</f>
        <v>0</v>
      </c>
      <c r="AT1037" s="86">
        <f>SUMIFS('sys inv movment rpt'!$M:$M,'sys inv movment rpt'!$L:$L,$M1037,'sys inv movment rpt'!$N:$N,AT$1)</f>
        <v>0</v>
      </c>
      <c r="AU1037" s="86">
        <f>SUMIFS('sys inv movment rpt'!$M:$M,'sys inv movment rpt'!$L:$L,$M1037,'sys inv movment rpt'!$N:$N,AU$1)</f>
        <v>0</v>
      </c>
      <c r="AV1037" s="86">
        <f>SUMIFS('sys inv movment rpt'!$M:$M,'sys inv movment rpt'!$L:$L,$M1037,'sys inv movment rpt'!$N:$N,AV$1)</f>
        <v>0</v>
      </c>
      <c r="AW1037" s="87" t="str">
        <f>IFERROR(VLOOKUP(A1037,'sys-backorder details'!E:U,17,0),"-")</f>
        <v>-</v>
      </c>
      <c r="AX1037" s="87" t="str">
        <f>IF(K1037&gt;1,VLOOKUP(A1037,'settings-routing'!A:I,9,0),"")</f>
        <v/>
      </c>
    </row>
    <row r="1038" ht="12.75" hidden="1" customHeight="1">
      <c r="A1038" s="50" t="s">
        <v>2182</v>
      </c>
      <c r="B1038" s="50" t="s">
        <v>1671</v>
      </c>
      <c r="C1038" s="50">
        <f t="shared" si="2"/>
        <v>0</v>
      </c>
      <c r="D1038" s="80">
        <f>SUMIF('Stocks 101-111'!$J:$J,'item dashboard'!A1038,'Stocks 101-111'!K:K)</f>
        <v>0</v>
      </c>
      <c r="E1038" s="80">
        <f>SUMIF('Stocks 101-111'!$J:$J,'item dashboard'!A1038,'Stocks 101-111'!$L:$L)</f>
        <v>0</v>
      </c>
      <c r="F1038" s="81">
        <f t="shared" si="3"/>
        <v>0</v>
      </c>
      <c r="G1038" s="82">
        <f t="shared" si="4"/>
        <v>0.02857142857</v>
      </c>
      <c r="H1038" s="50">
        <f>SUMIFS('sys-backorder details'!$M:$M,'sys-backorder details'!$E:$E,'item dashboard'!A1038,'sys-backorder details'!$V:$V,"")</f>
        <v>0</v>
      </c>
      <c r="I1038" s="83">
        <f>SUMIF('settings-routing'!$I:$I,'item dashboard'!A1038,'settings-routing'!$O:$O)</f>
        <v>0</v>
      </c>
      <c r="J1038" s="50">
        <f>SUMIFS('sys-backorder details'!$M:$M,'sys-backorder details'!$E:$E,'item dashboard'!A1038,'sys-backorder details'!$V:$V,"Call off")</f>
        <v>0</v>
      </c>
      <c r="K1038" s="84">
        <f t="shared" si="5"/>
        <v>0</v>
      </c>
      <c r="L1038" s="84">
        <f>SUMIF('Production Plan'!$E:$E,'item dashboard'!A1038,'Production Plan'!$N:$N)</f>
        <v>0</v>
      </c>
      <c r="M1038" s="85" t="str">
        <f t="shared" si="6"/>
        <v>B-P9H-W8-30 ml White Bottle</v>
      </c>
      <c r="N1038" s="86">
        <f>SUMIFS('sys inv movment rpt'!$M:$M,'sys inv movment rpt'!$L:$L,$M1038,'sys inv movment rpt'!$N:$N,N$1)</f>
        <v>4032</v>
      </c>
      <c r="O1038" s="86">
        <f>SUMIFS('sys inv movment rpt'!$M:$M,'sys inv movment rpt'!$L:$L,$M1038,'sys inv movment rpt'!$N:$N,O$1)</f>
        <v>0</v>
      </c>
      <c r="P1038" s="86">
        <f>SUMIFS('sys inv movment rpt'!$M:$M,'sys inv movment rpt'!$L:$L,$M1038,'sys inv movment rpt'!$N:$N,P$1)</f>
        <v>0</v>
      </c>
      <c r="Q1038" s="86">
        <f>SUMIFS('sys inv movment rpt'!$M:$M,'sys inv movment rpt'!$L:$L,$M1038,'sys inv movment rpt'!$N:$N,Q$1)</f>
        <v>0</v>
      </c>
      <c r="R1038" s="86">
        <f>SUMIFS('sys inv movment rpt'!$M:$M,'sys inv movment rpt'!$L:$L,$M1038,'sys inv movment rpt'!$N:$N,R$1)</f>
        <v>0</v>
      </c>
      <c r="S1038" s="86">
        <f>SUMIFS('sys inv movment rpt'!$M:$M,'sys inv movment rpt'!$L:$L,$M1038,'sys inv movment rpt'!$N:$N,S$1)</f>
        <v>0</v>
      </c>
      <c r="T1038" s="86">
        <f>SUMIFS('sys inv movment rpt'!$M:$M,'sys inv movment rpt'!$L:$L,$M1038,'sys inv movment rpt'!$N:$N,T$1)</f>
        <v>0</v>
      </c>
      <c r="U1038" s="86">
        <f>SUMIFS('sys inv movment rpt'!$M:$M,'sys inv movment rpt'!$L:$L,$M1038,'sys inv movment rpt'!$N:$N,U$1)</f>
        <v>0</v>
      </c>
      <c r="V1038" s="86">
        <f>SUMIFS('sys inv movment rpt'!$M:$M,'sys inv movment rpt'!$L:$L,$M1038,'sys inv movment rpt'!$N:$N,V$1)</f>
        <v>0</v>
      </c>
      <c r="W1038" s="86">
        <f>SUMIFS('sys inv movment rpt'!$M:$M,'sys inv movment rpt'!$L:$L,$M1038,'sys inv movment rpt'!$N:$N,W$1)</f>
        <v>0</v>
      </c>
      <c r="X1038" s="86">
        <f>SUMIFS('sys inv movment rpt'!$M:$M,'sys inv movment rpt'!$L:$L,$M1038,'sys inv movment rpt'!$N:$N,X$1)</f>
        <v>0</v>
      </c>
      <c r="Y1038" s="86">
        <f>SUMIFS('sys inv movment rpt'!$M:$M,'sys inv movment rpt'!$L:$L,$M1038,'sys inv movment rpt'!$N:$N,Y$1)</f>
        <v>0</v>
      </c>
      <c r="Z1038" s="86">
        <f>SUMIFS('sys inv movment rpt'!$M:$M,'sys inv movment rpt'!$L:$L,$M1038,'sys inv movment rpt'!$N:$N,Z$1)</f>
        <v>0</v>
      </c>
      <c r="AA1038" s="86">
        <f>SUMIFS('sys inv movment rpt'!$M:$M,'sys inv movment rpt'!$L:$L,$M1038,'sys inv movment rpt'!$N:$N,AA$1)</f>
        <v>0</v>
      </c>
      <c r="AB1038" s="86">
        <f>SUMIFS('sys inv movment rpt'!$M:$M,'sys inv movment rpt'!$L:$L,$M1038,'sys inv movment rpt'!$N:$N,AB$1)</f>
        <v>0</v>
      </c>
      <c r="AC1038" s="86">
        <f>SUMIFS('sys inv movment rpt'!$M:$M,'sys inv movment rpt'!$L:$L,$M1038,'sys inv movment rpt'!$N:$N,AC$1)</f>
        <v>0</v>
      </c>
      <c r="AD1038" s="86">
        <f>SUMIFS('sys inv movment rpt'!$M:$M,'sys inv movment rpt'!$L:$L,$M1038,'sys inv movment rpt'!$N:$N,AD$1)</f>
        <v>0</v>
      </c>
      <c r="AE1038" s="86">
        <f>SUMIFS('sys inv movment rpt'!$M:$M,'sys inv movment rpt'!$L:$L,$M1038,'sys inv movment rpt'!$N:$N,AE$1)</f>
        <v>0</v>
      </c>
      <c r="AF1038" s="86">
        <f>SUMIFS('sys inv movment rpt'!$M:$M,'sys inv movment rpt'!$L:$L,$M1038,'sys inv movment rpt'!$N:$N,AF$1)</f>
        <v>0</v>
      </c>
      <c r="AG1038" s="86">
        <f>SUMIFS('sys inv movment rpt'!$M:$M,'sys inv movment rpt'!$L:$L,$M1038,'sys inv movment rpt'!$N:$N,AG$1)</f>
        <v>0</v>
      </c>
      <c r="AH1038" s="86">
        <f>SUMIFS('sys inv movment rpt'!$M:$M,'sys inv movment rpt'!$L:$L,$M1038,'sys inv movment rpt'!$N:$N,AH$1)</f>
        <v>0</v>
      </c>
      <c r="AI1038" s="86">
        <f>SUMIFS('sys inv movment rpt'!$M:$M,'sys inv movment rpt'!$L:$L,$M1038,'sys inv movment rpt'!$N:$N,AI$1)</f>
        <v>0</v>
      </c>
      <c r="AJ1038" s="86">
        <f>SUMIFS('sys inv movment rpt'!$M:$M,'sys inv movment rpt'!$L:$L,$M1038,'sys inv movment rpt'!$N:$N,AJ$1)</f>
        <v>0</v>
      </c>
      <c r="AK1038" s="86">
        <f>SUMIFS('sys inv movment rpt'!$M:$M,'sys inv movment rpt'!$L:$L,$M1038,'sys inv movment rpt'!$N:$N,AK$1)</f>
        <v>0</v>
      </c>
      <c r="AL1038" s="86">
        <f>SUMIFS('sys inv movment rpt'!$M:$M,'sys inv movment rpt'!$L:$L,$M1038,'sys inv movment rpt'!$N:$N,AL$1)</f>
        <v>0</v>
      </c>
      <c r="AM1038" s="86">
        <f>SUMIFS('sys inv movment rpt'!$M:$M,'sys inv movment rpt'!$L:$L,$M1038,'sys inv movment rpt'!$N:$N,AM$1)</f>
        <v>0</v>
      </c>
      <c r="AN1038" s="86">
        <f>SUMIFS('sys inv movment rpt'!$M:$M,'sys inv movment rpt'!$L:$L,$M1038,'sys inv movment rpt'!$N:$N,AN$1)</f>
        <v>0</v>
      </c>
      <c r="AO1038" s="86">
        <f>SUMIFS('sys inv movment rpt'!$M:$M,'sys inv movment rpt'!$L:$L,$M1038,'sys inv movment rpt'!$N:$N,AO$1)</f>
        <v>0</v>
      </c>
      <c r="AP1038" s="86">
        <f>SUMIFS('sys inv movment rpt'!$M:$M,'sys inv movment rpt'!$L:$L,$M1038,'sys inv movment rpt'!$N:$N,AP$1)</f>
        <v>0</v>
      </c>
      <c r="AQ1038" s="86">
        <f>SUMIFS('sys inv movment rpt'!$M:$M,'sys inv movment rpt'!$L:$L,$M1038,'sys inv movment rpt'!$N:$N,AQ$1)</f>
        <v>0</v>
      </c>
      <c r="AR1038" s="86">
        <f>SUMIFS('sys inv movment rpt'!$M:$M,'sys inv movment rpt'!$L:$L,$M1038,'sys inv movment rpt'!$N:$N,AR$1)</f>
        <v>0</v>
      </c>
      <c r="AS1038" s="86">
        <f>SUMIFS('sys inv movment rpt'!$M:$M,'sys inv movment rpt'!$L:$L,$M1038,'sys inv movment rpt'!$N:$N,AS$1)</f>
        <v>0</v>
      </c>
      <c r="AT1038" s="86">
        <f>SUMIFS('sys inv movment rpt'!$M:$M,'sys inv movment rpt'!$L:$L,$M1038,'sys inv movment rpt'!$N:$N,AT$1)</f>
        <v>0</v>
      </c>
      <c r="AU1038" s="86">
        <f>SUMIFS('sys inv movment rpt'!$M:$M,'sys inv movment rpt'!$L:$L,$M1038,'sys inv movment rpt'!$N:$N,AU$1)</f>
        <v>0</v>
      </c>
      <c r="AV1038" s="86">
        <f>SUMIFS('sys inv movment rpt'!$M:$M,'sys inv movment rpt'!$L:$L,$M1038,'sys inv movment rpt'!$N:$N,AV$1)</f>
        <v>0</v>
      </c>
      <c r="AW1038" s="87" t="str">
        <f>IFERROR(VLOOKUP(A1038,'sys-backorder details'!E:U,17,0),"-")</f>
        <v>-</v>
      </c>
      <c r="AX1038" s="87" t="str">
        <f>IF(K1038&gt;1,VLOOKUP(A1038,'settings-routing'!A:I,9,0),"")</f>
        <v/>
      </c>
    </row>
    <row r="1039" ht="12.75" hidden="1" customHeight="1">
      <c r="A1039" s="50" t="s">
        <v>2183</v>
      </c>
      <c r="B1039" s="50" t="s">
        <v>2184</v>
      </c>
      <c r="C1039" s="50">
        <f t="shared" si="2"/>
        <v>0</v>
      </c>
      <c r="D1039" s="80">
        <f>SUMIF('Stocks 101-111'!$J:$J,'item dashboard'!A1039,'Stocks 101-111'!K:K)</f>
        <v>0</v>
      </c>
      <c r="E1039" s="80">
        <f>SUMIF('Stocks 101-111'!$J:$J,'item dashboard'!A1039,'Stocks 101-111'!$L:$L)</f>
        <v>0</v>
      </c>
      <c r="F1039" s="81">
        <f t="shared" si="3"/>
        <v>0</v>
      </c>
      <c r="G1039" s="82">
        <f t="shared" si="4"/>
        <v>0</v>
      </c>
      <c r="H1039" s="50">
        <f>SUMIFS('sys-backorder details'!$M:$M,'sys-backorder details'!$E:$E,'item dashboard'!A1039,'sys-backorder details'!$V:$V,"")</f>
        <v>0</v>
      </c>
      <c r="I1039" s="83">
        <f>SUMIF('settings-routing'!$I:$I,'item dashboard'!A1039,'settings-routing'!$O:$O)</f>
        <v>0</v>
      </c>
      <c r="J1039" s="50">
        <f>SUMIFS('sys-backorder details'!$M:$M,'sys-backorder details'!$E:$E,'item dashboard'!A1039,'sys-backorder details'!$V:$V,"Call off")</f>
        <v>0</v>
      </c>
      <c r="K1039" s="84">
        <f t="shared" si="5"/>
        <v>0</v>
      </c>
      <c r="L1039" s="84">
        <f>SUMIF('Production Plan'!$E:$E,'item dashboard'!A1039,'Production Plan'!$N:$N)</f>
        <v>0</v>
      </c>
      <c r="M1039" s="85" t="str">
        <f t="shared" si="6"/>
        <v>B-S17-N15-100 ml Natural bottle</v>
      </c>
      <c r="N1039" s="86">
        <f>SUMIFS('sys inv movment rpt'!$M:$M,'sys inv movment rpt'!$L:$L,$M1039,'sys inv movment rpt'!$N:$N,N$1)</f>
        <v>0</v>
      </c>
      <c r="O1039" s="86">
        <f>SUMIFS('sys inv movment rpt'!$M:$M,'sys inv movment rpt'!$L:$L,$M1039,'sys inv movment rpt'!$N:$N,O$1)</f>
        <v>0</v>
      </c>
      <c r="P1039" s="86">
        <f>SUMIFS('sys inv movment rpt'!$M:$M,'sys inv movment rpt'!$L:$L,$M1039,'sys inv movment rpt'!$N:$N,P$1)</f>
        <v>0</v>
      </c>
      <c r="Q1039" s="86">
        <f>SUMIFS('sys inv movment rpt'!$M:$M,'sys inv movment rpt'!$L:$L,$M1039,'sys inv movment rpt'!$N:$N,Q$1)</f>
        <v>0</v>
      </c>
      <c r="R1039" s="86">
        <f>SUMIFS('sys inv movment rpt'!$M:$M,'sys inv movment rpt'!$L:$L,$M1039,'sys inv movment rpt'!$N:$N,R$1)</f>
        <v>0</v>
      </c>
      <c r="S1039" s="86">
        <f>SUMIFS('sys inv movment rpt'!$M:$M,'sys inv movment rpt'!$L:$L,$M1039,'sys inv movment rpt'!$N:$N,S$1)</f>
        <v>0</v>
      </c>
      <c r="T1039" s="86">
        <f>SUMIFS('sys inv movment rpt'!$M:$M,'sys inv movment rpt'!$L:$L,$M1039,'sys inv movment rpt'!$N:$N,T$1)</f>
        <v>0</v>
      </c>
      <c r="U1039" s="86">
        <f>SUMIFS('sys inv movment rpt'!$M:$M,'sys inv movment rpt'!$L:$L,$M1039,'sys inv movment rpt'!$N:$N,U$1)</f>
        <v>0</v>
      </c>
      <c r="V1039" s="86">
        <f>SUMIFS('sys inv movment rpt'!$M:$M,'sys inv movment rpt'!$L:$L,$M1039,'sys inv movment rpt'!$N:$N,V$1)</f>
        <v>0</v>
      </c>
      <c r="W1039" s="86">
        <f>SUMIFS('sys inv movment rpt'!$M:$M,'sys inv movment rpt'!$L:$L,$M1039,'sys inv movment rpt'!$N:$N,W$1)</f>
        <v>0</v>
      </c>
      <c r="X1039" s="86">
        <f>SUMIFS('sys inv movment rpt'!$M:$M,'sys inv movment rpt'!$L:$L,$M1039,'sys inv movment rpt'!$N:$N,X$1)</f>
        <v>0</v>
      </c>
      <c r="Y1039" s="86">
        <f>SUMIFS('sys inv movment rpt'!$M:$M,'sys inv movment rpt'!$L:$L,$M1039,'sys inv movment rpt'!$N:$N,Y$1)</f>
        <v>0</v>
      </c>
      <c r="Z1039" s="86">
        <f>SUMIFS('sys inv movment rpt'!$M:$M,'sys inv movment rpt'!$L:$L,$M1039,'sys inv movment rpt'!$N:$N,Z$1)</f>
        <v>0</v>
      </c>
      <c r="AA1039" s="86">
        <f>SUMIFS('sys inv movment rpt'!$M:$M,'sys inv movment rpt'!$L:$L,$M1039,'sys inv movment rpt'!$N:$N,AA$1)</f>
        <v>0</v>
      </c>
      <c r="AB1039" s="86">
        <f>SUMIFS('sys inv movment rpt'!$M:$M,'sys inv movment rpt'!$L:$L,$M1039,'sys inv movment rpt'!$N:$N,AB$1)</f>
        <v>0</v>
      </c>
      <c r="AC1039" s="86">
        <f>SUMIFS('sys inv movment rpt'!$M:$M,'sys inv movment rpt'!$L:$L,$M1039,'sys inv movment rpt'!$N:$N,AC$1)</f>
        <v>0</v>
      </c>
      <c r="AD1039" s="86">
        <f>SUMIFS('sys inv movment rpt'!$M:$M,'sys inv movment rpt'!$L:$L,$M1039,'sys inv movment rpt'!$N:$N,AD$1)</f>
        <v>0</v>
      </c>
      <c r="AE1039" s="86">
        <f>SUMIFS('sys inv movment rpt'!$M:$M,'sys inv movment rpt'!$L:$L,$M1039,'sys inv movment rpt'!$N:$N,AE$1)</f>
        <v>0</v>
      </c>
      <c r="AF1039" s="86">
        <f>SUMIFS('sys inv movment rpt'!$M:$M,'sys inv movment rpt'!$L:$L,$M1039,'sys inv movment rpt'!$N:$N,AF$1)</f>
        <v>0</v>
      </c>
      <c r="AG1039" s="86">
        <f>SUMIFS('sys inv movment rpt'!$M:$M,'sys inv movment rpt'!$L:$L,$M1039,'sys inv movment rpt'!$N:$N,AG$1)</f>
        <v>0</v>
      </c>
      <c r="AH1039" s="86">
        <f>SUMIFS('sys inv movment rpt'!$M:$M,'sys inv movment rpt'!$L:$L,$M1039,'sys inv movment rpt'!$N:$N,AH$1)</f>
        <v>0</v>
      </c>
      <c r="AI1039" s="86">
        <f>SUMIFS('sys inv movment rpt'!$M:$M,'sys inv movment rpt'!$L:$L,$M1039,'sys inv movment rpt'!$N:$N,AI$1)</f>
        <v>0</v>
      </c>
      <c r="AJ1039" s="86">
        <f>SUMIFS('sys inv movment rpt'!$M:$M,'sys inv movment rpt'!$L:$L,$M1039,'sys inv movment rpt'!$N:$N,AJ$1)</f>
        <v>0</v>
      </c>
      <c r="AK1039" s="86">
        <f>SUMIFS('sys inv movment rpt'!$M:$M,'sys inv movment rpt'!$L:$L,$M1039,'sys inv movment rpt'!$N:$N,AK$1)</f>
        <v>0</v>
      </c>
      <c r="AL1039" s="86">
        <f>SUMIFS('sys inv movment rpt'!$M:$M,'sys inv movment rpt'!$L:$L,$M1039,'sys inv movment rpt'!$N:$N,AL$1)</f>
        <v>0</v>
      </c>
      <c r="AM1039" s="86">
        <f>SUMIFS('sys inv movment rpt'!$M:$M,'sys inv movment rpt'!$L:$L,$M1039,'sys inv movment rpt'!$N:$N,AM$1)</f>
        <v>0</v>
      </c>
      <c r="AN1039" s="86">
        <f>SUMIFS('sys inv movment rpt'!$M:$M,'sys inv movment rpt'!$L:$L,$M1039,'sys inv movment rpt'!$N:$N,AN$1)</f>
        <v>0</v>
      </c>
      <c r="AO1039" s="86">
        <f>SUMIFS('sys inv movment rpt'!$M:$M,'sys inv movment rpt'!$L:$L,$M1039,'sys inv movment rpt'!$N:$N,AO$1)</f>
        <v>0</v>
      </c>
      <c r="AP1039" s="86">
        <f>SUMIFS('sys inv movment rpt'!$M:$M,'sys inv movment rpt'!$L:$L,$M1039,'sys inv movment rpt'!$N:$N,AP$1)</f>
        <v>0</v>
      </c>
      <c r="AQ1039" s="86">
        <f>SUMIFS('sys inv movment rpt'!$M:$M,'sys inv movment rpt'!$L:$L,$M1039,'sys inv movment rpt'!$N:$N,AQ$1)</f>
        <v>0</v>
      </c>
      <c r="AR1039" s="86">
        <f>SUMIFS('sys inv movment rpt'!$M:$M,'sys inv movment rpt'!$L:$L,$M1039,'sys inv movment rpt'!$N:$N,AR$1)</f>
        <v>0</v>
      </c>
      <c r="AS1039" s="86">
        <f>SUMIFS('sys inv movment rpt'!$M:$M,'sys inv movment rpt'!$L:$L,$M1039,'sys inv movment rpt'!$N:$N,AS$1)</f>
        <v>0</v>
      </c>
      <c r="AT1039" s="86">
        <f>SUMIFS('sys inv movment rpt'!$M:$M,'sys inv movment rpt'!$L:$L,$M1039,'sys inv movment rpt'!$N:$N,AT$1)</f>
        <v>0</v>
      </c>
      <c r="AU1039" s="86">
        <f>SUMIFS('sys inv movment rpt'!$M:$M,'sys inv movment rpt'!$L:$L,$M1039,'sys inv movment rpt'!$N:$N,AU$1)</f>
        <v>0</v>
      </c>
      <c r="AV1039" s="86">
        <f>SUMIFS('sys inv movment rpt'!$M:$M,'sys inv movment rpt'!$L:$L,$M1039,'sys inv movment rpt'!$N:$N,AV$1)</f>
        <v>0</v>
      </c>
      <c r="AW1039" s="87" t="str">
        <f>IFERROR(VLOOKUP(A1039,'sys-backorder details'!E:U,17,0),"-")</f>
        <v>-</v>
      </c>
      <c r="AX1039" s="87" t="str">
        <f>IF(K1039&gt;1,VLOOKUP(A1039,'settings-routing'!A:I,9,0),"")</f>
        <v/>
      </c>
    </row>
    <row r="1040" ht="12.75" hidden="1" customHeight="1">
      <c r="A1040" s="50" t="s">
        <v>2185</v>
      </c>
      <c r="B1040" s="50" t="s">
        <v>2186</v>
      </c>
      <c r="C1040" s="50">
        <f t="shared" si="2"/>
        <v>2016</v>
      </c>
      <c r="D1040" s="80">
        <f>SUMIF('Stocks 101-111'!$J:$J,'item dashboard'!A1040,'Stocks 101-111'!K:K)</f>
        <v>2016</v>
      </c>
      <c r="E1040" s="80">
        <f>SUMIF('Stocks 101-111'!$J:$J,'item dashboard'!A1040,'Stocks 101-111'!$L:$L)</f>
        <v>0</v>
      </c>
      <c r="F1040" s="81">
        <f t="shared" si="3"/>
        <v>0</v>
      </c>
      <c r="G1040" s="82">
        <f t="shared" si="4"/>
        <v>0</v>
      </c>
      <c r="H1040" s="50">
        <f>SUMIFS('sys-backorder details'!$M:$M,'sys-backorder details'!$E:$E,'item dashboard'!A1040,'sys-backorder details'!$V:$V,"")</f>
        <v>0</v>
      </c>
      <c r="I1040" s="83">
        <f>SUMIF('settings-routing'!$I:$I,'item dashboard'!A1040,'settings-routing'!$O:$O)</f>
        <v>0</v>
      </c>
      <c r="J1040" s="50">
        <f>SUMIFS('sys-backorder details'!$M:$M,'sys-backorder details'!$E:$E,'item dashboard'!A1040,'sys-backorder details'!$V:$V,"Call off")</f>
        <v>0</v>
      </c>
      <c r="K1040" s="84">
        <f t="shared" si="5"/>
        <v>-2016</v>
      </c>
      <c r="L1040" s="84">
        <f>SUMIF('Production Plan'!$E:$E,'item dashboard'!A1040,'Production Plan'!$N:$N)</f>
        <v>0</v>
      </c>
      <c r="M1040" s="85" t="str">
        <f t="shared" si="6"/>
        <v>B-S17-N22-120 ml Natural Bottle</v>
      </c>
      <c r="N1040" s="86">
        <f>SUMIFS('sys inv movment rpt'!$M:$M,'sys inv movment rpt'!$L:$L,$M1040,'sys inv movment rpt'!$N:$N,N$1)</f>
        <v>0</v>
      </c>
      <c r="O1040" s="86">
        <f>SUMIFS('sys inv movment rpt'!$M:$M,'sys inv movment rpt'!$L:$L,$M1040,'sys inv movment rpt'!$N:$N,O$1)</f>
        <v>0</v>
      </c>
      <c r="P1040" s="86">
        <f>SUMIFS('sys inv movment rpt'!$M:$M,'sys inv movment rpt'!$L:$L,$M1040,'sys inv movment rpt'!$N:$N,P$1)</f>
        <v>0</v>
      </c>
      <c r="Q1040" s="86">
        <f>SUMIFS('sys inv movment rpt'!$M:$M,'sys inv movment rpt'!$L:$L,$M1040,'sys inv movment rpt'!$N:$N,Q$1)</f>
        <v>0</v>
      </c>
      <c r="R1040" s="86">
        <f>SUMIFS('sys inv movment rpt'!$M:$M,'sys inv movment rpt'!$L:$L,$M1040,'sys inv movment rpt'!$N:$N,R$1)</f>
        <v>0</v>
      </c>
      <c r="S1040" s="86">
        <f>SUMIFS('sys inv movment rpt'!$M:$M,'sys inv movment rpt'!$L:$L,$M1040,'sys inv movment rpt'!$N:$N,S$1)</f>
        <v>0</v>
      </c>
      <c r="T1040" s="86">
        <f>SUMIFS('sys inv movment rpt'!$M:$M,'sys inv movment rpt'!$L:$L,$M1040,'sys inv movment rpt'!$N:$N,T$1)</f>
        <v>0</v>
      </c>
      <c r="U1040" s="86">
        <f>SUMIFS('sys inv movment rpt'!$M:$M,'sys inv movment rpt'!$L:$L,$M1040,'sys inv movment rpt'!$N:$N,U$1)</f>
        <v>0</v>
      </c>
      <c r="V1040" s="86">
        <f>SUMIFS('sys inv movment rpt'!$M:$M,'sys inv movment rpt'!$L:$L,$M1040,'sys inv movment rpt'!$N:$N,V$1)</f>
        <v>0</v>
      </c>
      <c r="W1040" s="86">
        <f>SUMIFS('sys inv movment rpt'!$M:$M,'sys inv movment rpt'!$L:$L,$M1040,'sys inv movment rpt'!$N:$N,W$1)</f>
        <v>0</v>
      </c>
      <c r="X1040" s="86">
        <f>SUMIFS('sys inv movment rpt'!$M:$M,'sys inv movment rpt'!$L:$L,$M1040,'sys inv movment rpt'!$N:$N,X$1)</f>
        <v>0</v>
      </c>
      <c r="Y1040" s="86">
        <f>SUMIFS('sys inv movment rpt'!$M:$M,'sys inv movment rpt'!$L:$L,$M1040,'sys inv movment rpt'!$N:$N,Y$1)</f>
        <v>0</v>
      </c>
      <c r="Z1040" s="86">
        <f>SUMIFS('sys inv movment rpt'!$M:$M,'sys inv movment rpt'!$L:$L,$M1040,'sys inv movment rpt'!$N:$N,Z$1)</f>
        <v>0</v>
      </c>
      <c r="AA1040" s="86">
        <f>SUMIFS('sys inv movment rpt'!$M:$M,'sys inv movment rpt'!$L:$L,$M1040,'sys inv movment rpt'!$N:$N,AA$1)</f>
        <v>0</v>
      </c>
      <c r="AB1040" s="86">
        <f>SUMIFS('sys inv movment rpt'!$M:$M,'sys inv movment rpt'!$L:$L,$M1040,'sys inv movment rpt'!$N:$N,AB$1)</f>
        <v>0</v>
      </c>
      <c r="AC1040" s="86">
        <f>SUMIFS('sys inv movment rpt'!$M:$M,'sys inv movment rpt'!$L:$L,$M1040,'sys inv movment rpt'!$N:$N,AC$1)</f>
        <v>0</v>
      </c>
      <c r="AD1040" s="86">
        <f>SUMIFS('sys inv movment rpt'!$M:$M,'sys inv movment rpt'!$L:$L,$M1040,'sys inv movment rpt'!$N:$N,AD$1)</f>
        <v>0</v>
      </c>
      <c r="AE1040" s="86">
        <f>SUMIFS('sys inv movment rpt'!$M:$M,'sys inv movment rpt'!$L:$L,$M1040,'sys inv movment rpt'!$N:$N,AE$1)</f>
        <v>0</v>
      </c>
      <c r="AF1040" s="86">
        <f>SUMIFS('sys inv movment rpt'!$M:$M,'sys inv movment rpt'!$L:$L,$M1040,'sys inv movment rpt'!$N:$N,AF$1)</f>
        <v>0</v>
      </c>
      <c r="AG1040" s="86">
        <f>SUMIFS('sys inv movment rpt'!$M:$M,'sys inv movment rpt'!$L:$L,$M1040,'sys inv movment rpt'!$N:$N,AG$1)</f>
        <v>0</v>
      </c>
      <c r="AH1040" s="86">
        <f>SUMIFS('sys inv movment rpt'!$M:$M,'sys inv movment rpt'!$L:$L,$M1040,'sys inv movment rpt'!$N:$N,AH$1)</f>
        <v>0</v>
      </c>
      <c r="AI1040" s="86">
        <f>SUMIFS('sys inv movment rpt'!$M:$M,'sys inv movment rpt'!$L:$L,$M1040,'sys inv movment rpt'!$N:$N,AI$1)</f>
        <v>0</v>
      </c>
      <c r="AJ1040" s="86">
        <f>SUMIFS('sys inv movment rpt'!$M:$M,'sys inv movment rpt'!$L:$L,$M1040,'sys inv movment rpt'!$N:$N,AJ$1)</f>
        <v>0</v>
      </c>
      <c r="AK1040" s="86">
        <f>SUMIFS('sys inv movment rpt'!$M:$M,'sys inv movment rpt'!$L:$L,$M1040,'sys inv movment rpt'!$N:$N,AK$1)</f>
        <v>0</v>
      </c>
      <c r="AL1040" s="86">
        <f>SUMIFS('sys inv movment rpt'!$M:$M,'sys inv movment rpt'!$L:$L,$M1040,'sys inv movment rpt'!$N:$N,AL$1)</f>
        <v>0</v>
      </c>
      <c r="AM1040" s="86">
        <f>SUMIFS('sys inv movment rpt'!$M:$M,'sys inv movment rpt'!$L:$L,$M1040,'sys inv movment rpt'!$N:$N,AM$1)</f>
        <v>0</v>
      </c>
      <c r="AN1040" s="86">
        <f>SUMIFS('sys inv movment rpt'!$M:$M,'sys inv movment rpt'!$L:$L,$M1040,'sys inv movment rpt'!$N:$N,AN$1)</f>
        <v>0</v>
      </c>
      <c r="AO1040" s="86">
        <f>SUMIFS('sys inv movment rpt'!$M:$M,'sys inv movment rpt'!$L:$L,$M1040,'sys inv movment rpt'!$N:$N,AO$1)</f>
        <v>0</v>
      </c>
      <c r="AP1040" s="86">
        <f>SUMIFS('sys inv movment rpt'!$M:$M,'sys inv movment rpt'!$L:$L,$M1040,'sys inv movment rpt'!$N:$N,AP$1)</f>
        <v>0</v>
      </c>
      <c r="AQ1040" s="86">
        <f>SUMIFS('sys inv movment rpt'!$M:$M,'sys inv movment rpt'!$L:$L,$M1040,'sys inv movment rpt'!$N:$N,AQ$1)</f>
        <v>0</v>
      </c>
      <c r="AR1040" s="86">
        <f>SUMIFS('sys inv movment rpt'!$M:$M,'sys inv movment rpt'!$L:$L,$M1040,'sys inv movment rpt'!$N:$N,AR$1)</f>
        <v>0</v>
      </c>
      <c r="AS1040" s="86">
        <f>SUMIFS('sys inv movment rpt'!$M:$M,'sys inv movment rpt'!$L:$L,$M1040,'sys inv movment rpt'!$N:$N,AS$1)</f>
        <v>0</v>
      </c>
      <c r="AT1040" s="86">
        <f>SUMIFS('sys inv movment rpt'!$M:$M,'sys inv movment rpt'!$L:$L,$M1040,'sys inv movment rpt'!$N:$N,AT$1)</f>
        <v>0</v>
      </c>
      <c r="AU1040" s="86">
        <f>SUMIFS('sys inv movment rpt'!$M:$M,'sys inv movment rpt'!$L:$L,$M1040,'sys inv movment rpt'!$N:$N,AU$1)</f>
        <v>0</v>
      </c>
      <c r="AV1040" s="86">
        <f>SUMIFS('sys inv movment rpt'!$M:$M,'sys inv movment rpt'!$L:$L,$M1040,'sys inv movment rpt'!$N:$N,AV$1)</f>
        <v>0</v>
      </c>
      <c r="AW1040" s="87" t="str">
        <f>IFERROR(VLOOKUP(A1040,'sys-backorder details'!E:U,17,0),"-")</f>
        <v>-</v>
      </c>
      <c r="AX1040" s="87" t="str">
        <f>IF(K1040&gt;1,VLOOKUP(A1040,'settings-routing'!A:I,9,0),"")</f>
        <v/>
      </c>
    </row>
    <row r="1041" ht="12.75" hidden="1" customHeight="1">
      <c r="A1041" s="50" t="s">
        <v>2187</v>
      </c>
      <c r="B1041" s="50" t="s">
        <v>2188</v>
      </c>
      <c r="C1041" s="50">
        <f t="shared" si="2"/>
        <v>0</v>
      </c>
      <c r="D1041" s="80">
        <f>SUMIF('Stocks 101-111'!$J:$J,'item dashboard'!A1041,'Stocks 101-111'!K:K)</f>
        <v>0</v>
      </c>
      <c r="E1041" s="80">
        <f>SUMIF('Stocks 101-111'!$J:$J,'item dashboard'!A1041,'Stocks 101-111'!$L:$L)</f>
        <v>0</v>
      </c>
      <c r="F1041" s="81">
        <f t="shared" si="3"/>
        <v>0</v>
      </c>
      <c r="G1041" s="82">
        <f t="shared" si="4"/>
        <v>0.02857142857</v>
      </c>
      <c r="H1041" s="50">
        <f>SUMIFS('sys-backorder details'!$M:$M,'sys-backorder details'!$E:$E,'item dashboard'!A1041,'sys-backorder details'!$V:$V,"")</f>
        <v>0</v>
      </c>
      <c r="I1041" s="83">
        <f>SUMIF('settings-routing'!$I:$I,'item dashboard'!A1041,'settings-routing'!$O:$O)</f>
        <v>0</v>
      </c>
      <c r="J1041" s="50">
        <f>SUMIFS('sys-backorder details'!$M:$M,'sys-backorder details'!$E:$E,'item dashboard'!A1041,'sys-backorder details'!$V:$V,"Call off")</f>
        <v>0</v>
      </c>
      <c r="K1041" s="84">
        <f t="shared" si="5"/>
        <v>0</v>
      </c>
      <c r="L1041" s="84">
        <f>SUMIF('Production Plan'!$E:$E,'item dashboard'!A1041,'Production Plan'!$N:$N)</f>
        <v>0</v>
      </c>
      <c r="M1041" s="85" t="str">
        <f t="shared" si="6"/>
        <v>B-S17-N22ULT-120 ml Natural Pntd Ultravetis bottle</v>
      </c>
      <c r="N1041" s="86">
        <f>SUMIFS('sys inv movment rpt'!$M:$M,'sys inv movment rpt'!$L:$L,$M1041,'sys inv movment rpt'!$N:$N,N$1)</f>
        <v>4500</v>
      </c>
      <c r="O1041" s="86">
        <f>SUMIFS('sys inv movment rpt'!$M:$M,'sys inv movment rpt'!$L:$L,$M1041,'sys inv movment rpt'!$N:$N,O$1)</f>
        <v>0</v>
      </c>
      <c r="P1041" s="86">
        <f>SUMIFS('sys inv movment rpt'!$M:$M,'sys inv movment rpt'!$L:$L,$M1041,'sys inv movment rpt'!$N:$N,P$1)</f>
        <v>0</v>
      </c>
      <c r="Q1041" s="86">
        <f>SUMIFS('sys inv movment rpt'!$M:$M,'sys inv movment rpt'!$L:$L,$M1041,'sys inv movment rpt'!$N:$N,Q$1)</f>
        <v>0</v>
      </c>
      <c r="R1041" s="86">
        <f>SUMIFS('sys inv movment rpt'!$M:$M,'sys inv movment rpt'!$L:$L,$M1041,'sys inv movment rpt'!$N:$N,R$1)</f>
        <v>0</v>
      </c>
      <c r="S1041" s="86">
        <f>SUMIFS('sys inv movment rpt'!$M:$M,'sys inv movment rpt'!$L:$L,$M1041,'sys inv movment rpt'!$N:$N,S$1)</f>
        <v>0</v>
      </c>
      <c r="T1041" s="86">
        <f>SUMIFS('sys inv movment rpt'!$M:$M,'sys inv movment rpt'!$L:$L,$M1041,'sys inv movment rpt'!$N:$N,T$1)</f>
        <v>0</v>
      </c>
      <c r="U1041" s="86">
        <f>SUMIFS('sys inv movment rpt'!$M:$M,'sys inv movment rpt'!$L:$L,$M1041,'sys inv movment rpt'!$N:$N,U$1)</f>
        <v>0</v>
      </c>
      <c r="V1041" s="86">
        <f>SUMIFS('sys inv movment rpt'!$M:$M,'sys inv movment rpt'!$L:$L,$M1041,'sys inv movment rpt'!$N:$N,V$1)</f>
        <v>0</v>
      </c>
      <c r="W1041" s="86">
        <f>SUMIFS('sys inv movment rpt'!$M:$M,'sys inv movment rpt'!$L:$L,$M1041,'sys inv movment rpt'!$N:$N,W$1)</f>
        <v>0</v>
      </c>
      <c r="X1041" s="86">
        <f>SUMIFS('sys inv movment rpt'!$M:$M,'sys inv movment rpt'!$L:$L,$M1041,'sys inv movment rpt'!$N:$N,X$1)</f>
        <v>0</v>
      </c>
      <c r="Y1041" s="86">
        <f>SUMIFS('sys inv movment rpt'!$M:$M,'sys inv movment rpt'!$L:$L,$M1041,'sys inv movment rpt'!$N:$N,Y$1)</f>
        <v>0</v>
      </c>
      <c r="Z1041" s="86">
        <f>SUMIFS('sys inv movment rpt'!$M:$M,'sys inv movment rpt'!$L:$L,$M1041,'sys inv movment rpt'!$N:$N,Z$1)</f>
        <v>0</v>
      </c>
      <c r="AA1041" s="86">
        <f>SUMIFS('sys inv movment rpt'!$M:$M,'sys inv movment rpt'!$L:$L,$M1041,'sys inv movment rpt'!$N:$N,AA$1)</f>
        <v>0</v>
      </c>
      <c r="AB1041" s="86">
        <f>SUMIFS('sys inv movment rpt'!$M:$M,'sys inv movment rpt'!$L:$L,$M1041,'sys inv movment rpt'!$N:$N,AB$1)</f>
        <v>0</v>
      </c>
      <c r="AC1041" s="86">
        <f>SUMIFS('sys inv movment rpt'!$M:$M,'sys inv movment rpt'!$L:$L,$M1041,'sys inv movment rpt'!$N:$N,AC$1)</f>
        <v>0</v>
      </c>
      <c r="AD1041" s="86">
        <f>SUMIFS('sys inv movment rpt'!$M:$M,'sys inv movment rpt'!$L:$L,$M1041,'sys inv movment rpt'!$N:$N,AD$1)</f>
        <v>0</v>
      </c>
      <c r="AE1041" s="86">
        <f>SUMIFS('sys inv movment rpt'!$M:$M,'sys inv movment rpt'!$L:$L,$M1041,'sys inv movment rpt'!$N:$N,AE$1)</f>
        <v>0</v>
      </c>
      <c r="AF1041" s="86">
        <f>SUMIFS('sys inv movment rpt'!$M:$M,'sys inv movment rpt'!$L:$L,$M1041,'sys inv movment rpt'!$N:$N,AF$1)</f>
        <v>0</v>
      </c>
      <c r="AG1041" s="86">
        <f>SUMIFS('sys inv movment rpt'!$M:$M,'sys inv movment rpt'!$L:$L,$M1041,'sys inv movment rpt'!$N:$N,AG$1)</f>
        <v>0</v>
      </c>
      <c r="AH1041" s="86">
        <f>SUMIFS('sys inv movment rpt'!$M:$M,'sys inv movment rpt'!$L:$L,$M1041,'sys inv movment rpt'!$N:$N,AH$1)</f>
        <v>0</v>
      </c>
      <c r="AI1041" s="86">
        <f>SUMIFS('sys inv movment rpt'!$M:$M,'sys inv movment rpt'!$L:$L,$M1041,'sys inv movment rpt'!$N:$N,AI$1)</f>
        <v>0</v>
      </c>
      <c r="AJ1041" s="86">
        <f>SUMIFS('sys inv movment rpt'!$M:$M,'sys inv movment rpt'!$L:$L,$M1041,'sys inv movment rpt'!$N:$N,AJ$1)</f>
        <v>0</v>
      </c>
      <c r="AK1041" s="86">
        <f>SUMIFS('sys inv movment rpt'!$M:$M,'sys inv movment rpt'!$L:$L,$M1041,'sys inv movment rpt'!$N:$N,AK$1)</f>
        <v>0</v>
      </c>
      <c r="AL1041" s="86">
        <f>SUMIFS('sys inv movment rpt'!$M:$M,'sys inv movment rpt'!$L:$L,$M1041,'sys inv movment rpt'!$N:$N,AL$1)</f>
        <v>0</v>
      </c>
      <c r="AM1041" s="86">
        <f>SUMIFS('sys inv movment rpt'!$M:$M,'sys inv movment rpt'!$L:$L,$M1041,'sys inv movment rpt'!$N:$N,AM$1)</f>
        <v>0</v>
      </c>
      <c r="AN1041" s="86">
        <f>SUMIFS('sys inv movment rpt'!$M:$M,'sys inv movment rpt'!$L:$L,$M1041,'sys inv movment rpt'!$N:$N,AN$1)</f>
        <v>0</v>
      </c>
      <c r="AO1041" s="86">
        <f>SUMIFS('sys inv movment rpt'!$M:$M,'sys inv movment rpt'!$L:$L,$M1041,'sys inv movment rpt'!$N:$N,AO$1)</f>
        <v>0</v>
      </c>
      <c r="AP1041" s="86">
        <f>SUMIFS('sys inv movment rpt'!$M:$M,'sys inv movment rpt'!$L:$L,$M1041,'sys inv movment rpt'!$N:$N,AP$1)</f>
        <v>0</v>
      </c>
      <c r="AQ1041" s="86">
        <f>SUMIFS('sys inv movment rpt'!$M:$M,'sys inv movment rpt'!$L:$L,$M1041,'sys inv movment rpt'!$N:$N,AQ$1)</f>
        <v>0</v>
      </c>
      <c r="AR1041" s="86">
        <f>SUMIFS('sys inv movment rpt'!$M:$M,'sys inv movment rpt'!$L:$L,$M1041,'sys inv movment rpt'!$N:$N,AR$1)</f>
        <v>0</v>
      </c>
      <c r="AS1041" s="86">
        <f>SUMIFS('sys inv movment rpt'!$M:$M,'sys inv movment rpt'!$L:$L,$M1041,'sys inv movment rpt'!$N:$N,AS$1)</f>
        <v>0</v>
      </c>
      <c r="AT1041" s="86">
        <f>SUMIFS('sys inv movment rpt'!$M:$M,'sys inv movment rpt'!$L:$L,$M1041,'sys inv movment rpt'!$N:$N,AT$1)</f>
        <v>0</v>
      </c>
      <c r="AU1041" s="86">
        <f>SUMIFS('sys inv movment rpt'!$M:$M,'sys inv movment rpt'!$L:$L,$M1041,'sys inv movment rpt'!$N:$N,AU$1)</f>
        <v>0</v>
      </c>
      <c r="AV1041" s="86">
        <f>SUMIFS('sys inv movment rpt'!$M:$M,'sys inv movment rpt'!$L:$L,$M1041,'sys inv movment rpt'!$N:$N,AV$1)</f>
        <v>0</v>
      </c>
      <c r="AW1041" s="87" t="str">
        <f>IFERROR(VLOOKUP(A1041,'sys-backorder details'!E:U,17,0),"-")</f>
        <v>-</v>
      </c>
      <c r="AX1041" s="87" t="str">
        <f>IF(K1041&gt;1,VLOOKUP(A1041,'settings-routing'!A:I,9,0),"")</f>
        <v/>
      </c>
    </row>
    <row r="1042" ht="12.75" hidden="1" customHeight="1">
      <c r="A1042" s="50" t="s">
        <v>2189</v>
      </c>
      <c r="B1042" s="50" t="s">
        <v>2190</v>
      </c>
      <c r="C1042" s="50">
        <f t="shared" si="2"/>
        <v>37</v>
      </c>
      <c r="D1042" s="80">
        <f>SUMIF('Stocks 101-111'!$J:$J,'item dashboard'!A1042,'Stocks 101-111'!K:K)</f>
        <v>37</v>
      </c>
      <c r="E1042" s="80">
        <f>SUMIF('Stocks 101-111'!$J:$J,'item dashboard'!A1042,'Stocks 101-111'!$L:$L)</f>
        <v>0</v>
      </c>
      <c r="F1042" s="81">
        <f t="shared" si="3"/>
        <v>0</v>
      </c>
      <c r="G1042" s="82">
        <f t="shared" si="4"/>
        <v>0.02857142857</v>
      </c>
      <c r="H1042" s="50">
        <f>SUMIFS('sys-backorder details'!$M:$M,'sys-backorder details'!$E:$E,'item dashboard'!A1042,'sys-backorder details'!$V:$V,"")</f>
        <v>0</v>
      </c>
      <c r="I1042" s="83">
        <f>SUMIF('settings-routing'!$I:$I,'item dashboard'!A1042,'settings-routing'!$O:$O)</f>
        <v>0</v>
      </c>
      <c r="J1042" s="50">
        <f>SUMIFS('sys-backorder details'!$M:$M,'sys-backorder details'!$E:$E,'item dashboard'!A1042,'sys-backorder details'!$V:$V,"Call off")</f>
        <v>0</v>
      </c>
      <c r="K1042" s="84">
        <f t="shared" si="5"/>
        <v>-37</v>
      </c>
      <c r="L1042" s="84">
        <f>SUMIF('Production Plan'!$E:$E,'item dashboard'!A1042,'Production Plan'!$N:$N)</f>
        <v>0</v>
      </c>
      <c r="M1042" s="85" t="str">
        <f t="shared" si="6"/>
        <v>B-S17-N22ULT-E-120ml Natural Printed Endozole Bottle</v>
      </c>
      <c r="N1042" s="86">
        <f>SUMIFS('sys inv movment rpt'!$M:$M,'sys inv movment rpt'!$L:$L,$M1042,'sys inv movment rpt'!$N:$N,N$1)</f>
        <v>0</v>
      </c>
      <c r="O1042" s="86">
        <f>SUMIFS('sys inv movment rpt'!$M:$M,'sys inv movment rpt'!$L:$L,$M1042,'sys inv movment rpt'!$N:$N,O$1)</f>
        <v>0</v>
      </c>
      <c r="P1042" s="86">
        <f>SUMIFS('sys inv movment rpt'!$M:$M,'sys inv movment rpt'!$L:$L,$M1042,'sys inv movment rpt'!$N:$N,P$1)</f>
        <v>0</v>
      </c>
      <c r="Q1042" s="86">
        <f>SUMIFS('sys inv movment rpt'!$M:$M,'sys inv movment rpt'!$L:$L,$M1042,'sys inv movment rpt'!$N:$N,Q$1)</f>
        <v>0</v>
      </c>
      <c r="R1042" s="86">
        <f>SUMIFS('sys inv movment rpt'!$M:$M,'sys inv movment rpt'!$L:$L,$M1042,'sys inv movment rpt'!$N:$N,R$1)</f>
        <v>0</v>
      </c>
      <c r="S1042" s="86">
        <f>SUMIFS('sys inv movment rpt'!$M:$M,'sys inv movment rpt'!$L:$L,$M1042,'sys inv movment rpt'!$N:$N,S$1)</f>
        <v>3500</v>
      </c>
      <c r="T1042" s="86">
        <f>SUMIFS('sys inv movment rpt'!$M:$M,'sys inv movment rpt'!$L:$L,$M1042,'sys inv movment rpt'!$N:$N,T$1)</f>
        <v>0</v>
      </c>
      <c r="U1042" s="86">
        <f>SUMIFS('sys inv movment rpt'!$M:$M,'sys inv movment rpt'!$L:$L,$M1042,'sys inv movment rpt'!$N:$N,U$1)</f>
        <v>0</v>
      </c>
      <c r="V1042" s="86">
        <f>SUMIFS('sys inv movment rpt'!$M:$M,'sys inv movment rpt'!$L:$L,$M1042,'sys inv movment rpt'!$N:$N,V$1)</f>
        <v>0</v>
      </c>
      <c r="W1042" s="86">
        <f>SUMIFS('sys inv movment rpt'!$M:$M,'sys inv movment rpt'!$L:$L,$M1042,'sys inv movment rpt'!$N:$N,W$1)</f>
        <v>0</v>
      </c>
      <c r="X1042" s="86">
        <f>SUMIFS('sys inv movment rpt'!$M:$M,'sys inv movment rpt'!$L:$L,$M1042,'sys inv movment rpt'!$N:$N,X$1)</f>
        <v>0</v>
      </c>
      <c r="Y1042" s="86">
        <f>SUMIFS('sys inv movment rpt'!$M:$M,'sys inv movment rpt'!$L:$L,$M1042,'sys inv movment rpt'!$N:$N,Y$1)</f>
        <v>0</v>
      </c>
      <c r="Z1042" s="86">
        <f>SUMIFS('sys inv movment rpt'!$M:$M,'sys inv movment rpt'!$L:$L,$M1042,'sys inv movment rpt'!$N:$N,Z$1)</f>
        <v>0</v>
      </c>
      <c r="AA1042" s="86">
        <f>SUMIFS('sys inv movment rpt'!$M:$M,'sys inv movment rpt'!$L:$L,$M1042,'sys inv movment rpt'!$N:$N,AA$1)</f>
        <v>0</v>
      </c>
      <c r="AB1042" s="86">
        <f>SUMIFS('sys inv movment rpt'!$M:$M,'sys inv movment rpt'!$L:$L,$M1042,'sys inv movment rpt'!$N:$N,AB$1)</f>
        <v>0</v>
      </c>
      <c r="AC1042" s="86">
        <f>SUMIFS('sys inv movment rpt'!$M:$M,'sys inv movment rpt'!$L:$L,$M1042,'sys inv movment rpt'!$N:$N,AC$1)</f>
        <v>0</v>
      </c>
      <c r="AD1042" s="86">
        <f>SUMIFS('sys inv movment rpt'!$M:$M,'sys inv movment rpt'!$L:$L,$M1042,'sys inv movment rpt'!$N:$N,AD$1)</f>
        <v>0</v>
      </c>
      <c r="AE1042" s="86">
        <f>SUMIFS('sys inv movment rpt'!$M:$M,'sys inv movment rpt'!$L:$L,$M1042,'sys inv movment rpt'!$N:$N,AE$1)</f>
        <v>0</v>
      </c>
      <c r="AF1042" s="86">
        <f>SUMIFS('sys inv movment rpt'!$M:$M,'sys inv movment rpt'!$L:$L,$M1042,'sys inv movment rpt'!$N:$N,AF$1)</f>
        <v>0</v>
      </c>
      <c r="AG1042" s="86">
        <f>SUMIFS('sys inv movment rpt'!$M:$M,'sys inv movment rpt'!$L:$L,$M1042,'sys inv movment rpt'!$N:$N,AG$1)</f>
        <v>0</v>
      </c>
      <c r="AH1042" s="86">
        <f>SUMIFS('sys inv movment rpt'!$M:$M,'sys inv movment rpt'!$L:$L,$M1042,'sys inv movment rpt'!$N:$N,AH$1)</f>
        <v>0</v>
      </c>
      <c r="AI1042" s="86">
        <f>SUMIFS('sys inv movment rpt'!$M:$M,'sys inv movment rpt'!$L:$L,$M1042,'sys inv movment rpt'!$N:$N,AI$1)</f>
        <v>0</v>
      </c>
      <c r="AJ1042" s="86">
        <f>SUMIFS('sys inv movment rpt'!$M:$M,'sys inv movment rpt'!$L:$L,$M1042,'sys inv movment rpt'!$N:$N,AJ$1)</f>
        <v>0</v>
      </c>
      <c r="AK1042" s="86">
        <f>SUMIFS('sys inv movment rpt'!$M:$M,'sys inv movment rpt'!$L:$L,$M1042,'sys inv movment rpt'!$N:$N,AK$1)</f>
        <v>0</v>
      </c>
      <c r="AL1042" s="86">
        <f>SUMIFS('sys inv movment rpt'!$M:$M,'sys inv movment rpt'!$L:$L,$M1042,'sys inv movment rpt'!$N:$N,AL$1)</f>
        <v>0</v>
      </c>
      <c r="AM1042" s="86">
        <f>SUMIFS('sys inv movment rpt'!$M:$M,'sys inv movment rpt'!$L:$L,$M1042,'sys inv movment rpt'!$N:$N,AM$1)</f>
        <v>0</v>
      </c>
      <c r="AN1042" s="86">
        <f>SUMIFS('sys inv movment rpt'!$M:$M,'sys inv movment rpt'!$L:$L,$M1042,'sys inv movment rpt'!$N:$N,AN$1)</f>
        <v>0</v>
      </c>
      <c r="AO1042" s="86">
        <f>SUMIFS('sys inv movment rpt'!$M:$M,'sys inv movment rpt'!$L:$L,$M1042,'sys inv movment rpt'!$N:$N,AO$1)</f>
        <v>0</v>
      </c>
      <c r="AP1042" s="86">
        <f>SUMIFS('sys inv movment rpt'!$M:$M,'sys inv movment rpt'!$L:$L,$M1042,'sys inv movment rpt'!$N:$N,AP$1)</f>
        <v>0</v>
      </c>
      <c r="AQ1042" s="86">
        <f>SUMIFS('sys inv movment rpt'!$M:$M,'sys inv movment rpt'!$L:$L,$M1042,'sys inv movment rpt'!$N:$N,AQ$1)</f>
        <v>0</v>
      </c>
      <c r="AR1042" s="86">
        <f>SUMIFS('sys inv movment rpt'!$M:$M,'sys inv movment rpt'!$L:$L,$M1042,'sys inv movment rpt'!$N:$N,AR$1)</f>
        <v>0</v>
      </c>
      <c r="AS1042" s="86">
        <f>SUMIFS('sys inv movment rpt'!$M:$M,'sys inv movment rpt'!$L:$L,$M1042,'sys inv movment rpt'!$N:$N,AS$1)</f>
        <v>0</v>
      </c>
      <c r="AT1042" s="86">
        <f>SUMIFS('sys inv movment rpt'!$M:$M,'sys inv movment rpt'!$L:$L,$M1042,'sys inv movment rpt'!$N:$N,AT$1)</f>
        <v>0</v>
      </c>
      <c r="AU1042" s="86">
        <f>SUMIFS('sys inv movment rpt'!$M:$M,'sys inv movment rpt'!$L:$L,$M1042,'sys inv movment rpt'!$N:$N,AU$1)</f>
        <v>0</v>
      </c>
      <c r="AV1042" s="86">
        <f>SUMIFS('sys inv movment rpt'!$M:$M,'sys inv movment rpt'!$L:$L,$M1042,'sys inv movment rpt'!$N:$N,AV$1)</f>
        <v>0</v>
      </c>
      <c r="AW1042" s="87" t="str">
        <f>IFERROR(VLOOKUP(A1042,'sys-backorder details'!E:U,17,0),"-")</f>
        <v>-</v>
      </c>
      <c r="AX1042" s="87" t="str">
        <f>IF(K1042&gt;1,VLOOKUP(A1042,'settings-routing'!A:I,9,0),"")</f>
        <v/>
      </c>
    </row>
    <row r="1043" ht="12.75" hidden="1" customHeight="1">
      <c r="A1043" s="50" t="s">
        <v>2191</v>
      </c>
      <c r="B1043" s="50" t="s">
        <v>2184</v>
      </c>
      <c r="C1043" s="50">
        <f t="shared" si="2"/>
        <v>0</v>
      </c>
      <c r="D1043" s="80">
        <f>SUMIF('Stocks 101-111'!$J:$J,'item dashboard'!A1043,'Stocks 101-111'!K:K)</f>
        <v>0</v>
      </c>
      <c r="E1043" s="80">
        <f>SUMIF('Stocks 101-111'!$J:$J,'item dashboard'!A1043,'Stocks 101-111'!$L:$L)</f>
        <v>0</v>
      </c>
      <c r="F1043" s="81">
        <f t="shared" si="3"/>
        <v>0</v>
      </c>
      <c r="G1043" s="82">
        <f t="shared" si="4"/>
        <v>0</v>
      </c>
      <c r="H1043" s="50">
        <f>SUMIFS('sys-backorder details'!$M:$M,'sys-backorder details'!$E:$E,'item dashboard'!A1043,'sys-backorder details'!$V:$V,"")</f>
        <v>0</v>
      </c>
      <c r="I1043" s="83">
        <f>SUMIF('settings-routing'!$I:$I,'item dashboard'!A1043,'settings-routing'!$O:$O)</f>
        <v>0</v>
      </c>
      <c r="J1043" s="50">
        <f>SUMIFS('sys-backorder details'!$M:$M,'sys-backorder details'!$E:$E,'item dashboard'!A1043,'sys-backorder details'!$V:$V,"Call off")</f>
        <v>0</v>
      </c>
      <c r="K1043" s="84">
        <f t="shared" si="5"/>
        <v>0</v>
      </c>
      <c r="L1043" s="84">
        <f>SUMIF('Production Plan'!$E:$E,'item dashboard'!A1043,'Production Plan'!$N:$N)</f>
        <v>0</v>
      </c>
      <c r="M1043" s="85" t="str">
        <f t="shared" si="6"/>
        <v>B-S17P-N19-100 ml Natural bottle</v>
      </c>
      <c r="N1043" s="86">
        <f>SUMIFS('sys inv movment rpt'!$M:$M,'sys inv movment rpt'!$L:$L,$M1043,'sys inv movment rpt'!$N:$N,N$1)</f>
        <v>0</v>
      </c>
      <c r="O1043" s="86">
        <f>SUMIFS('sys inv movment rpt'!$M:$M,'sys inv movment rpt'!$L:$L,$M1043,'sys inv movment rpt'!$N:$N,O$1)</f>
        <v>0</v>
      </c>
      <c r="P1043" s="86">
        <f>SUMIFS('sys inv movment rpt'!$M:$M,'sys inv movment rpt'!$L:$L,$M1043,'sys inv movment rpt'!$N:$N,P$1)</f>
        <v>0</v>
      </c>
      <c r="Q1043" s="86">
        <f>SUMIFS('sys inv movment rpt'!$M:$M,'sys inv movment rpt'!$L:$L,$M1043,'sys inv movment rpt'!$N:$N,Q$1)</f>
        <v>0</v>
      </c>
      <c r="R1043" s="86">
        <f>SUMIFS('sys inv movment rpt'!$M:$M,'sys inv movment rpt'!$L:$L,$M1043,'sys inv movment rpt'!$N:$N,R$1)</f>
        <v>0</v>
      </c>
      <c r="S1043" s="86">
        <f>SUMIFS('sys inv movment rpt'!$M:$M,'sys inv movment rpt'!$L:$L,$M1043,'sys inv movment rpt'!$N:$N,S$1)</f>
        <v>0</v>
      </c>
      <c r="T1043" s="86">
        <f>SUMIFS('sys inv movment rpt'!$M:$M,'sys inv movment rpt'!$L:$L,$M1043,'sys inv movment rpt'!$N:$N,T$1)</f>
        <v>0</v>
      </c>
      <c r="U1043" s="86">
        <f>SUMIFS('sys inv movment rpt'!$M:$M,'sys inv movment rpt'!$L:$L,$M1043,'sys inv movment rpt'!$N:$N,U$1)</f>
        <v>0</v>
      </c>
      <c r="V1043" s="86">
        <f>SUMIFS('sys inv movment rpt'!$M:$M,'sys inv movment rpt'!$L:$L,$M1043,'sys inv movment rpt'!$N:$N,V$1)</f>
        <v>0</v>
      </c>
      <c r="W1043" s="86">
        <f>SUMIFS('sys inv movment rpt'!$M:$M,'sys inv movment rpt'!$L:$L,$M1043,'sys inv movment rpt'!$N:$N,W$1)</f>
        <v>0</v>
      </c>
      <c r="X1043" s="86">
        <f>SUMIFS('sys inv movment rpt'!$M:$M,'sys inv movment rpt'!$L:$L,$M1043,'sys inv movment rpt'!$N:$N,X$1)</f>
        <v>0</v>
      </c>
      <c r="Y1043" s="86">
        <f>SUMIFS('sys inv movment rpt'!$M:$M,'sys inv movment rpt'!$L:$L,$M1043,'sys inv movment rpt'!$N:$N,Y$1)</f>
        <v>0</v>
      </c>
      <c r="Z1043" s="86">
        <f>SUMIFS('sys inv movment rpt'!$M:$M,'sys inv movment rpt'!$L:$L,$M1043,'sys inv movment rpt'!$N:$N,Z$1)</f>
        <v>0</v>
      </c>
      <c r="AA1043" s="86">
        <f>SUMIFS('sys inv movment rpt'!$M:$M,'sys inv movment rpt'!$L:$L,$M1043,'sys inv movment rpt'!$N:$N,AA$1)</f>
        <v>0</v>
      </c>
      <c r="AB1043" s="86">
        <f>SUMIFS('sys inv movment rpt'!$M:$M,'sys inv movment rpt'!$L:$L,$M1043,'sys inv movment rpt'!$N:$N,AB$1)</f>
        <v>0</v>
      </c>
      <c r="AC1043" s="86">
        <f>SUMIFS('sys inv movment rpt'!$M:$M,'sys inv movment rpt'!$L:$L,$M1043,'sys inv movment rpt'!$N:$N,AC$1)</f>
        <v>0</v>
      </c>
      <c r="AD1043" s="86">
        <f>SUMIFS('sys inv movment rpt'!$M:$M,'sys inv movment rpt'!$L:$L,$M1043,'sys inv movment rpt'!$N:$N,AD$1)</f>
        <v>0</v>
      </c>
      <c r="AE1043" s="86">
        <f>SUMIFS('sys inv movment rpt'!$M:$M,'sys inv movment rpt'!$L:$L,$M1043,'sys inv movment rpt'!$N:$N,AE$1)</f>
        <v>0</v>
      </c>
      <c r="AF1043" s="86">
        <f>SUMIFS('sys inv movment rpt'!$M:$M,'sys inv movment rpt'!$L:$L,$M1043,'sys inv movment rpt'!$N:$N,AF$1)</f>
        <v>0</v>
      </c>
      <c r="AG1043" s="86">
        <f>SUMIFS('sys inv movment rpt'!$M:$M,'sys inv movment rpt'!$L:$L,$M1043,'sys inv movment rpt'!$N:$N,AG$1)</f>
        <v>0</v>
      </c>
      <c r="AH1043" s="86">
        <f>SUMIFS('sys inv movment rpt'!$M:$M,'sys inv movment rpt'!$L:$L,$M1043,'sys inv movment rpt'!$N:$N,AH$1)</f>
        <v>0</v>
      </c>
      <c r="AI1043" s="86">
        <f>SUMIFS('sys inv movment rpt'!$M:$M,'sys inv movment rpt'!$L:$L,$M1043,'sys inv movment rpt'!$N:$N,AI$1)</f>
        <v>0</v>
      </c>
      <c r="AJ1043" s="86">
        <f>SUMIFS('sys inv movment rpt'!$M:$M,'sys inv movment rpt'!$L:$L,$M1043,'sys inv movment rpt'!$N:$N,AJ$1)</f>
        <v>0</v>
      </c>
      <c r="AK1043" s="86">
        <f>SUMIFS('sys inv movment rpt'!$M:$M,'sys inv movment rpt'!$L:$L,$M1043,'sys inv movment rpt'!$N:$N,AK$1)</f>
        <v>0</v>
      </c>
      <c r="AL1043" s="86">
        <f>SUMIFS('sys inv movment rpt'!$M:$M,'sys inv movment rpt'!$L:$L,$M1043,'sys inv movment rpt'!$N:$N,AL$1)</f>
        <v>0</v>
      </c>
      <c r="AM1043" s="86">
        <f>SUMIFS('sys inv movment rpt'!$M:$M,'sys inv movment rpt'!$L:$L,$M1043,'sys inv movment rpt'!$N:$N,AM$1)</f>
        <v>0</v>
      </c>
      <c r="AN1043" s="86">
        <f>SUMIFS('sys inv movment rpt'!$M:$M,'sys inv movment rpt'!$L:$L,$M1043,'sys inv movment rpt'!$N:$N,AN$1)</f>
        <v>0</v>
      </c>
      <c r="AO1043" s="86">
        <f>SUMIFS('sys inv movment rpt'!$M:$M,'sys inv movment rpt'!$L:$L,$M1043,'sys inv movment rpt'!$N:$N,AO$1)</f>
        <v>0</v>
      </c>
      <c r="AP1043" s="86">
        <f>SUMIFS('sys inv movment rpt'!$M:$M,'sys inv movment rpt'!$L:$L,$M1043,'sys inv movment rpt'!$N:$N,AP$1)</f>
        <v>0</v>
      </c>
      <c r="AQ1043" s="86">
        <f>SUMIFS('sys inv movment rpt'!$M:$M,'sys inv movment rpt'!$L:$L,$M1043,'sys inv movment rpt'!$N:$N,AQ$1)</f>
        <v>0</v>
      </c>
      <c r="AR1043" s="86">
        <f>SUMIFS('sys inv movment rpt'!$M:$M,'sys inv movment rpt'!$L:$L,$M1043,'sys inv movment rpt'!$N:$N,AR$1)</f>
        <v>0</v>
      </c>
      <c r="AS1043" s="86">
        <f>SUMIFS('sys inv movment rpt'!$M:$M,'sys inv movment rpt'!$L:$L,$M1043,'sys inv movment rpt'!$N:$N,AS$1)</f>
        <v>0</v>
      </c>
      <c r="AT1043" s="86">
        <f>SUMIFS('sys inv movment rpt'!$M:$M,'sys inv movment rpt'!$L:$L,$M1043,'sys inv movment rpt'!$N:$N,AT$1)</f>
        <v>0</v>
      </c>
      <c r="AU1043" s="86">
        <f>SUMIFS('sys inv movment rpt'!$M:$M,'sys inv movment rpt'!$L:$L,$M1043,'sys inv movment rpt'!$N:$N,AU$1)</f>
        <v>0</v>
      </c>
      <c r="AV1043" s="86">
        <f>SUMIFS('sys inv movment rpt'!$M:$M,'sys inv movment rpt'!$L:$L,$M1043,'sys inv movment rpt'!$N:$N,AV$1)</f>
        <v>0</v>
      </c>
      <c r="AW1043" s="87" t="str">
        <f>IFERROR(VLOOKUP(A1043,'sys-backorder details'!E:U,17,0),"-")</f>
        <v>-</v>
      </c>
      <c r="AX1043" s="87" t="str">
        <f>IF(K1043&gt;1,VLOOKUP(A1043,'settings-routing'!A:I,9,0),"")</f>
        <v/>
      </c>
    </row>
    <row r="1044" ht="12.75" hidden="1" customHeight="1">
      <c r="A1044" s="50" t="s">
        <v>2192</v>
      </c>
      <c r="B1044" s="50" t="s">
        <v>2193</v>
      </c>
      <c r="C1044" s="50">
        <f t="shared" si="2"/>
        <v>0</v>
      </c>
      <c r="D1044" s="80">
        <f>SUMIF('Stocks 101-111'!$J:$J,'item dashboard'!A1044,'Stocks 101-111'!K:K)</f>
        <v>0</v>
      </c>
      <c r="E1044" s="80">
        <f>SUMIF('Stocks 101-111'!$J:$J,'item dashboard'!A1044,'Stocks 101-111'!$L:$L)</f>
        <v>0</v>
      </c>
      <c r="F1044" s="81">
        <f t="shared" si="3"/>
        <v>0</v>
      </c>
      <c r="G1044" s="82">
        <f t="shared" si="4"/>
        <v>0</v>
      </c>
      <c r="H1044" s="50">
        <f>SUMIFS('sys-backorder details'!$M:$M,'sys-backorder details'!$E:$E,'item dashboard'!A1044,'sys-backorder details'!$V:$V,"")</f>
        <v>0</v>
      </c>
      <c r="I1044" s="83">
        <f>SUMIF('settings-routing'!$I:$I,'item dashboard'!A1044,'settings-routing'!$O:$O)</f>
        <v>0</v>
      </c>
      <c r="J1044" s="50">
        <f>SUMIFS('sys-backorder details'!$M:$M,'sys-backorder details'!$E:$E,'item dashboard'!A1044,'sys-backorder details'!$V:$V,"Call off")</f>
        <v>0</v>
      </c>
      <c r="K1044" s="84">
        <f t="shared" si="5"/>
        <v>0</v>
      </c>
      <c r="L1044" s="84">
        <f>SUMIF('Production Plan'!$E:$E,'item dashboard'!A1044,'Production Plan'!$N:$N)</f>
        <v>0</v>
      </c>
      <c r="M1044" s="85" t="str">
        <f t="shared" si="6"/>
        <v>B-S17P-W19-100 ml White bottle</v>
      </c>
      <c r="N1044" s="86">
        <f>SUMIFS('sys inv movment rpt'!$M:$M,'sys inv movment rpt'!$L:$L,$M1044,'sys inv movment rpt'!$N:$N,N$1)</f>
        <v>0</v>
      </c>
      <c r="O1044" s="86">
        <f>SUMIFS('sys inv movment rpt'!$M:$M,'sys inv movment rpt'!$L:$L,$M1044,'sys inv movment rpt'!$N:$N,O$1)</f>
        <v>0</v>
      </c>
      <c r="P1044" s="86">
        <f>SUMIFS('sys inv movment rpt'!$M:$M,'sys inv movment rpt'!$L:$L,$M1044,'sys inv movment rpt'!$N:$N,P$1)</f>
        <v>0</v>
      </c>
      <c r="Q1044" s="86">
        <f>SUMIFS('sys inv movment rpt'!$M:$M,'sys inv movment rpt'!$L:$L,$M1044,'sys inv movment rpt'!$N:$N,Q$1)</f>
        <v>0</v>
      </c>
      <c r="R1044" s="86">
        <f>SUMIFS('sys inv movment rpt'!$M:$M,'sys inv movment rpt'!$L:$L,$M1044,'sys inv movment rpt'!$N:$N,R$1)</f>
        <v>0</v>
      </c>
      <c r="S1044" s="86">
        <f>SUMIFS('sys inv movment rpt'!$M:$M,'sys inv movment rpt'!$L:$L,$M1044,'sys inv movment rpt'!$N:$N,S$1)</f>
        <v>0</v>
      </c>
      <c r="T1044" s="86">
        <f>SUMIFS('sys inv movment rpt'!$M:$M,'sys inv movment rpt'!$L:$L,$M1044,'sys inv movment rpt'!$N:$N,T$1)</f>
        <v>0</v>
      </c>
      <c r="U1044" s="86">
        <f>SUMIFS('sys inv movment rpt'!$M:$M,'sys inv movment rpt'!$L:$L,$M1044,'sys inv movment rpt'!$N:$N,U$1)</f>
        <v>0</v>
      </c>
      <c r="V1044" s="86">
        <f>SUMIFS('sys inv movment rpt'!$M:$M,'sys inv movment rpt'!$L:$L,$M1044,'sys inv movment rpt'!$N:$N,V$1)</f>
        <v>0</v>
      </c>
      <c r="W1044" s="86">
        <f>SUMIFS('sys inv movment rpt'!$M:$M,'sys inv movment rpt'!$L:$L,$M1044,'sys inv movment rpt'!$N:$N,W$1)</f>
        <v>0</v>
      </c>
      <c r="X1044" s="86">
        <f>SUMIFS('sys inv movment rpt'!$M:$M,'sys inv movment rpt'!$L:$L,$M1044,'sys inv movment rpt'!$N:$N,X$1)</f>
        <v>0</v>
      </c>
      <c r="Y1044" s="86">
        <f>SUMIFS('sys inv movment rpt'!$M:$M,'sys inv movment rpt'!$L:$L,$M1044,'sys inv movment rpt'!$N:$N,Y$1)</f>
        <v>0</v>
      </c>
      <c r="Z1044" s="86">
        <f>SUMIFS('sys inv movment rpt'!$M:$M,'sys inv movment rpt'!$L:$L,$M1044,'sys inv movment rpt'!$N:$N,Z$1)</f>
        <v>0</v>
      </c>
      <c r="AA1044" s="86">
        <f>SUMIFS('sys inv movment rpt'!$M:$M,'sys inv movment rpt'!$L:$L,$M1044,'sys inv movment rpt'!$N:$N,AA$1)</f>
        <v>0</v>
      </c>
      <c r="AB1044" s="86">
        <f>SUMIFS('sys inv movment rpt'!$M:$M,'sys inv movment rpt'!$L:$L,$M1044,'sys inv movment rpt'!$N:$N,AB$1)</f>
        <v>0</v>
      </c>
      <c r="AC1044" s="86">
        <f>SUMIFS('sys inv movment rpt'!$M:$M,'sys inv movment rpt'!$L:$L,$M1044,'sys inv movment rpt'!$N:$N,AC$1)</f>
        <v>0</v>
      </c>
      <c r="AD1044" s="86">
        <f>SUMIFS('sys inv movment rpt'!$M:$M,'sys inv movment rpt'!$L:$L,$M1044,'sys inv movment rpt'!$N:$N,AD$1)</f>
        <v>0</v>
      </c>
      <c r="AE1044" s="86">
        <f>SUMIFS('sys inv movment rpt'!$M:$M,'sys inv movment rpt'!$L:$L,$M1044,'sys inv movment rpt'!$N:$N,AE$1)</f>
        <v>0</v>
      </c>
      <c r="AF1044" s="86">
        <f>SUMIFS('sys inv movment rpt'!$M:$M,'sys inv movment rpt'!$L:$L,$M1044,'sys inv movment rpt'!$N:$N,AF$1)</f>
        <v>0</v>
      </c>
      <c r="AG1044" s="86">
        <f>SUMIFS('sys inv movment rpt'!$M:$M,'sys inv movment rpt'!$L:$L,$M1044,'sys inv movment rpt'!$N:$N,AG$1)</f>
        <v>0</v>
      </c>
      <c r="AH1044" s="86">
        <f>SUMIFS('sys inv movment rpt'!$M:$M,'sys inv movment rpt'!$L:$L,$M1044,'sys inv movment rpt'!$N:$N,AH$1)</f>
        <v>0</v>
      </c>
      <c r="AI1044" s="86">
        <f>SUMIFS('sys inv movment rpt'!$M:$M,'sys inv movment rpt'!$L:$L,$M1044,'sys inv movment rpt'!$N:$N,AI$1)</f>
        <v>0</v>
      </c>
      <c r="AJ1044" s="86">
        <f>SUMIFS('sys inv movment rpt'!$M:$M,'sys inv movment rpt'!$L:$L,$M1044,'sys inv movment rpt'!$N:$N,AJ$1)</f>
        <v>0</v>
      </c>
      <c r="AK1044" s="86">
        <f>SUMIFS('sys inv movment rpt'!$M:$M,'sys inv movment rpt'!$L:$L,$M1044,'sys inv movment rpt'!$N:$N,AK$1)</f>
        <v>0</v>
      </c>
      <c r="AL1044" s="86">
        <f>SUMIFS('sys inv movment rpt'!$M:$M,'sys inv movment rpt'!$L:$L,$M1044,'sys inv movment rpt'!$N:$N,AL$1)</f>
        <v>0</v>
      </c>
      <c r="AM1044" s="86">
        <f>SUMIFS('sys inv movment rpt'!$M:$M,'sys inv movment rpt'!$L:$L,$M1044,'sys inv movment rpt'!$N:$N,AM$1)</f>
        <v>0</v>
      </c>
      <c r="AN1044" s="86">
        <f>SUMIFS('sys inv movment rpt'!$M:$M,'sys inv movment rpt'!$L:$L,$M1044,'sys inv movment rpt'!$N:$N,AN$1)</f>
        <v>0</v>
      </c>
      <c r="AO1044" s="86">
        <f>SUMIFS('sys inv movment rpt'!$M:$M,'sys inv movment rpt'!$L:$L,$M1044,'sys inv movment rpt'!$N:$N,AO$1)</f>
        <v>0</v>
      </c>
      <c r="AP1044" s="86">
        <f>SUMIFS('sys inv movment rpt'!$M:$M,'sys inv movment rpt'!$L:$L,$M1044,'sys inv movment rpt'!$N:$N,AP$1)</f>
        <v>0</v>
      </c>
      <c r="AQ1044" s="86">
        <f>SUMIFS('sys inv movment rpt'!$M:$M,'sys inv movment rpt'!$L:$L,$M1044,'sys inv movment rpt'!$N:$N,AQ$1)</f>
        <v>0</v>
      </c>
      <c r="AR1044" s="86">
        <f>SUMIFS('sys inv movment rpt'!$M:$M,'sys inv movment rpt'!$L:$L,$M1044,'sys inv movment rpt'!$N:$N,AR$1)</f>
        <v>0</v>
      </c>
      <c r="AS1044" s="86">
        <f>SUMIFS('sys inv movment rpt'!$M:$M,'sys inv movment rpt'!$L:$L,$M1044,'sys inv movment rpt'!$N:$N,AS$1)</f>
        <v>0</v>
      </c>
      <c r="AT1044" s="86">
        <f>SUMIFS('sys inv movment rpt'!$M:$M,'sys inv movment rpt'!$L:$L,$M1044,'sys inv movment rpt'!$N:$N,AT$1)</f>
        <v>0</v>
      </c>
      <c r="AU1044" s="86">
        <f>SUMIFS('sys inv movment rpt'!$M:$M,'sys inv movment rpt'!$L:$L,$M1044,'sys inv movment rpt'!$N:$N,AU$1)</f>
        <v>0</v>
      </c>
      <c r="AV1044" s="86">
        <f>SUMIFS('sys inv movment rpt'!$M:$M,'sys inv movment rpt'!$L:$L,$M1044,'sys inv movment rpt'!$N:$N,AV$1)</f>
        <v>0</v>
      </c>
      <c r="AW1044" s="87" t="str">
        <f>IFERROR(VLOOKUP(A1044,'sys-backorder details'!E:U,17,0),"-")</f>
        <v>-</v>
      </c>
      <c r="AX1044" s="87" t="str">
        <f>IF(K1044&gt;1,VLOOKUP(A1044,'settings-routing'!A:I,9,0),"")</f>
        <v/>
      </c>
    </row>
    <row r="1045" ht="12.75" hidden="1" customHeight="1">
      <c r="A1045" s="50" t="s">
        <v>2194</v>
      </c>
      <c r="B1045" s="50" t="s">
        <v>2195</v>
      </c>
      <c r="C1045" s="50">
        <f t="shared" si="2"/>
        <v>0</v>
      </c>
      <c r="D1045" s="80">
        <f>SUMIF('Stocks 101-111'!$J:$J,'item dashboard'!A1045,'Stocks 101-111'!K:K)</f>
        <v>0</v>
      </c>
      <c r="E1045" s="80">
        <f>SUMIF('Stocks 101-111'!$J:$J,'item dashboard'!A1045,'Stocks 101-111'!$L:$L)</f>
        <v>0</v>
      </c>
      <c r="F1045" s="81">
        <f t="shared" si="3"/>
        <v>0</v>
      </c>
      <c r="G1045" s="82">
        <f t="shared" si="4"/>
        <v>0</v>
      </c>
      <c r="H1045" s="50">
        <f>SUMIFS('sys-backorder details'!$M:$M,'sys-backorder details'!$E:$E,'item dashboard'!A1045,'sys-backorder details'!$V:$V,"")</f>
        <v>0</v>
      </c>
      <c r="I1045" s="83">
        <f>SUMIF('settings-routing'!$I:$I,'item dashboard'!A1045,'settings-routing'!$O:$O)</f>
        <v>0</v>
      </c>
      <c r="J1045" s="50">
        <f>SUMIFS('sys-backorder details'!$M:$M,'sys-backorder details'!$E:$E,'item dashboard'!A1045,'sys-backorder details'!$V:$V,"Call off")</f>
        <v>0</v>
      </c>
      <c r="K1045" s="84">
        <f t="shared" si="5"/>
        <v>0</v>
      </c>
      <c r="L1045" s="84">
        <f>SUMIF('Production Plan'!$E:$E,'item dashboard'!A1045,'Production Plan'!$N:$N)</f>
        <v>0</v>
      </c>
      <c r="M1045" s="85" t="str">
        <f t="shared" si="6"/>
        <v>B-S18-BK16-120 ml Black Bottle</v>
      </c>
      <c r="N1045" s="86">
        <f>SUMIFS('sys inv movment rpt'!$M:$M,'sys inv movment rpt'!$L:$L,$M1045,'sys inv movment rpt'!$N:$N,N$1)</f>
        <v>0</v>
      </c>
      <c r="O1045" s="86">
        <f>SUMIFS('sys inv movment rpt'!$M:$M,'sys inv movment rpt'!$L:$L,$M1045,'sys inv movment rpt'!$N:$N,O$1)</f>
        <v>0</v>
      </c>
      <c r="P1045" s="86">
        <f>SUMIFS('sys inv movment rpt'!$M:$M,'sys inv movment rpt'!$L:$L,$M1045,'sys inv movment rpt'!$N:$N,P$1)</f>
        <v>0</v>
      </c>
      <c r="Q1045" s="86">
        <f>SUMIFS('sys inv movment rpt'!$M:$M,'sys inv movment rpt'!$L:$L,$M1045,'sys inv movment rpt'!$N:$N,Q$1)</f>
        <v>0</v>
      </c>
      <c r="R1045" s="86">
        <f>SUMIFS('sys inv movment rpt'!$M:$M,'sys inv movment rpt'!$L:$L,$M1045,'sys inv movment rpt'!$N:$N,R$1)</f>
        <v>0</v>
      </c>
      <c r="S1045" s="86">
        <f>SUMIFS('sys inv movment rpt'!$M:$M,'sys inv movment rpt'!$L:$L,$M1045,'sys inv movment rpt'!$N:$N,S$1)</f>
        <v>0</v>
      </c>
      <c r="T1045" s="86">
        <f>SUMIFS('sys inv movment rpt'!$M:$M,'sys inv movment rpt'!$L:$L,$M1045,'sys inv movment rpt'!$N:$N,T$1)</f>
        <v>0</v>
      </c>
      <c r="U1045" s="86">
        <f>SUMIFS('sys inv movment rpt'!$M:$M,'sys inv movment rpt'!$L:$L,$M1045,'sys inv movment rpt'!$N:$N,U$1)</f>
        <v>0</v>
      </c>
      <c r="V1045" s="86">
        <f>SUMIFS('sys inv movment rpt'!$M:$M,'sys inv movment rpt'!$L:$L,$M1045,'sys inv movment rpt'!$N:$N,V$1)</f>
        <v>0</v>
      </c>
      <c r="W1045" s="86">
        <f>SUMIFS('sys inv movment rpt'!$M:$M,'sys inv movment rpt'!$L:$L,$M1045,'sys inv movment rpt'!$N:$N,W$1)</f>
        <v>0</v>
      </c>
      <c r="X1045" s="86">
        <f>SUMIFS('sys inv movment rpt'!$M:$M,'sys inv movment rpt'!$L:$L,$M1045,'sys inv movment rpt'!$N:$N,X$1)</f>
        <v>0</v>
      </c>
      <c r="Y1045" s="86">
        <f>SUMIFS('sys inv movment rpt'!$M:$M,'sys inv movment rpt'!$L:$L,$M1045,'sys inv movment rpt'!$N:$N,Y$1)</f>
        <v>0</v>
      </c>
      <c r="Z1045" s="86">
        <f>SUMIFS('sys inv movment rpt'!$M:$M,'sys inv movment rpt'!$L:$L,$M1045,'sys inv movment rpt'!$N:$N,Z$1)</f>
        <v>0</v>
      </c>
      <c r="AA1045" s="86">
        <f>SUMIFS('sys inv movment rpt'!$M:$M,'sys inv movment rpt'!$L:$L,$M1045,'sys inv movment rpt'!$N:$N,AA$1)</f>
        <v>0</v>
      </c>
      <c r="AB1045" s="86">
        <f>SUMIFS('sys inv movment rpt'!$M:$M,'sys inv movment rpt'!$L:$L,$M1045,'sys inv movment rpt'!$N:$N,AB$1)</f>
        <v>0</v>
      </c>
      <c r="AC1045" s="86">
        <f>SUMIFS('sys inv movment rpt'!$M:$M,'sys inv movment rpt'!$L:$L,$M1045,'sys inv movment rpt'!$N:$N,AC$1)</f>
        <v>0</v>
      </c>
      <c r="AD1045" s="86">
        <f>SUMIFS('sys inv movment rpt'!$M:$M,'sys inv movment rpt'!$L:$L,$M1045,'sys inv movment rpt'!$N:$N,AD$1)</f>
        <v>0</v>
      </c>
      <c r="AE1045" s="86">
        <f>SUMIFS('sys inv movment rpt'!$M:$M,'sys inv movment rpt'!$L:$L,$M1045,'sys inv movment rpt'!$N:$N,AE$1)</f>
        <v>0</v>
      </c>
      <c r="AF1045" s="86">
        <f>SUMIFS('sys inv movment rpt'!$M:$M,'sys inv movment rpt'!$L:$L,$M1045,'sys inv movment rpt'!$N:$N,AF$1)</f>
        <v>0</v>
      </c>
      <c r="AG1045" s="86">
        <f>SUMIFS('sys inv movment rpt'!$M:$M,'sys inv movment rpt'!$L:$L,$M1045,'sys inv movment rpt'!$N:$N,AG$1)</f>
        <v>0</v>
      </c>
      <c r="AH1045" s="86">
        <f>SUMIFS('sys inv movment rpt'!$M:$M,'sys inv movment rpt'!$L:$L,$M1045,'sys inv movment rpt'!$N:$N,AH$1)</f>
        <v>0</v>
      </c>
      <c r="AI1045" s="86">
        <f>SUMIFS('sys inv movment rpt'!$M:$M,'sys inv movment rpt'!$L:$L,$M1045,'sys inv movment rpt'!$N:$N,AI$1)</f>
        <v>0</v>
      </c>
      <c r="AJ1045" s="86">
        <f>SUMIFS('sys inv movment rpt'!$M:$M,'sys inv movment rpt'!$L:$L,$M1045,'sys inv movment rpt'!$N:$N,AJ$1)</f>
        <v>0</v>
      </c>
      <c r="AK1045" s="86">
        <f>SUMIFS('sys inv movment rpt'!$M:$M,'sys inv movment rpt'!$L:$L,$M1045,'sys inv movment rpt'!$N:$N,AK$1)</f>
        <v>0</v>
      </c>
      <c r="AL1045" s="86">
        <f>SUMIFS('sys inv movment rpt'!$M:$M,'sys inv movment rpt'!$L:$L,$M1045,'sys inv movment rpt'!$N:$N,AL$1)</f>
        <v>0</v>
      </c>
      <c r="AM1045" s="86">
        <f>SUMIFS('sys inv movment rpt'!$M:$M,'sys inv movment rpt'!$L:$L,$M1045,'sys inv movment rpt'!$N:$N,AM$1)</f>
        <v>0</v>
      </c>
      <c r="AN1045" s="86">
        <f>SUMIFS('sys inv movment rpt'!$M:$M,'sys inv movment rpt'!$L:$L,$M1045,'sys inv movment rpt'!$N:$N,AN$1)</f>
        <v>0</v>
      </c>
      <c r="AO1045" s="86">
        <f>SUMIFS('sys inv movment rpt'!$M:$M,'sys inv movment rpt'!$L:$L,$M1045,'sys inv movment rpt'!$N:$N,AO$1)</f>
        <v>0</v>
      </c>
      <c r="AP1045" s="86">
        <f>SUMIFS('sys inv movment rpt'!$M:$M,'sys inv movment rpt'!$L:$L,$M1045,'sys inv movment rpt'!$N:$N,AP$1)</f>
        <v>0</v>
      </c>
      <c r="AQ1045" s="86">
        <f>SUMIFS('sys inv movment rpt'!$M:$M,'sys inv movment rpt'!$L:$L,$M1045,'sys inv movment rpt'!$N:$N,AQ$1)</f>
        <v>0</v>
      </c>
      <c r="AR1045" s="86">
        <f>SUMIFS('sys inv movment rpt'!$M:$M,'sys inv movment rpt'!$L:$L,$M1045,'sys inv movment rpt'!$N:$N,AR$1)</f>
        <v>0</v>
      </c>
      <c r="AS1045" s="86">
        <f>SUMIFS('sys inv movment rpt'!$M:$M,'sys inv movment rpt'!$L:$L,$M1045,'sys inv movment rpt'!$N:$N,AS$1)</f>
        <v>0</v>
      </c>
      <c r="AT1045" s="86">
        <f>SUMIFS('sys inv movment rpt'!$M:$M,'sys inv movment rpt'!$L:$L,$M1045,'sys inv movment rpt'!$N:$N,AT$1)</f>
        <v>0</v>
      </c>
      <c r="AU1045" s="86">
        <f>SUMIFS('sys inv movment rpt'!$M:$M,'sys inv movment rpt'!$L:$L,$M1045,'sys inv movment rpt'!$N:$N,AU$1)</f>
        <v>0</v>
      </c>
      <c r="AV1045" s="86">
        <f>SUMIFS('sys inv movment rpt'!$M:$M,'sys inv movment rpt'!$L:$L,$M1045,'sys inv movment rpt'!$N:$N,AV$1)</f>
        <v>0</v>
      </c>
      <c r="AW1045" s="87" t="str">
        <f>IFERROR(VLOOKUP(A1045,'sys-backorder details'!E:U,17,0),"-")</f>
        <v>-</v>
      </c>
      <c r="AX1045" s="87" t="str">
        <f>IF(K1045&gt;1,VLOOKUP(A1045,'settings-routing'!A:I,9,0),"")</f>
        <v/>
      </c>
    </row>
    <row r="1046" ht="12.75" hidden="1" customHeight="1">
      <c r="A1046" s="50" t="s">
        <v>2196</v>
      </c>
      <c r="B1046" s="50" t="s">
        <v>2197</v>
      </c>
      <c r="C1046" s="50">
        <f t="shared" si="2"/>
        <v>0</v>
      </c>
      <c r="D1046" s="80">
        <f>SUMIF('Stocks 101-111'!$J:$J,'item dashboard'!A1046,'Stocks 101-111'!K:K)</f>
        <v>0</v>
      </c>
      <c r="E1046" s="80">
        <f>SUMIF('Stocks 101-111'!$J:$J,'item dashboard'!A1046,'Stocks 101-111'!$L:$L)</f>
        <v>0</v>
      </c>
      <c r="F1046" s="81">
        <f t="shared" si="3"/>
        <v>0</v>
      </c>
      <c r="G1046" s="82">
        <f t="shared" si="4"/>
        <v>0</v>
      </c>
      <c r="H1046" s="50">
        <f>SUMIFS('sys-backorder details'!$M:$M,'sys-backorder details'!$E:$E,'item dashboard'!A1046,'sys-backorder details'!$V:$V,"")</f>
        <v>0</v>
      </c>
      <c r="I1046" s="83">
        <f>SUMIF('settings-routing'!$I:$I,'item dashboard'!A1046,'settings-routing'!$O:$O)</f>
        <v>0</v>
      </c>
      <c r="J1046" s="50">
        <f>SUMIFS('sys-backorder details'!$M:$M,'sys-backorder details'!$E:$E,'item dashboard'!A1046,'sys-backorder details'!$V:$V,"Call off")</f>
        <v>0</v>
      </c>
      <c r="K1046" s="84">
        <f t="shared" si="5"/>
        <v>0</v>
      </c>
      <c r="L1046" s="84">
        <f>SUMIF('Production Plan'!$E:$E,'item dashboard'!A1046,'Production Plan'!$N:$N)</f>
        <v>0</v>
      </c>
      <c r="M1046" s="85" t="str">
        <f t="shared" si="6"/>
        <v>B-S18-BK16DOIC-120 ml Black Pntd Doric bottle</v>
      </c>
      <c r="N1046" s="86">
        <f>SUMIFS('sys inv movment rpt'!$M:$M,'sys inv movment rpt'!$L:$L,$M1046,'sys inv movment rpt'!$N:$N,N$1)</f>
        <v>0</v>
      </c>
      <c r="O1046" s="86">
        <f>SUMIFS('sys inv movment rpt'!$M:$M,'sys inv movment rpt'!$L:$L,$M1046,'sys inv movment rpt'!$N:$N,O$1)</f>
        <v>0</v>
      </c>
      <c r="P1046" s="86">
        <f>SUMIFS('sys inv movment rpt'!$M:$M,'sys inv movment rpt'!$L:$L,$M1046,'sys inv movment rpt'!$N:$N,P$1)</f>
        <v>0</v>
      </c>
      <c r="Q1046" s="86">
        <f>SUMIFS('sys inv movment rpt'!$M:$M,'sys inv movment rpt'!$L:$L,$M1046,'sys inv movment rpt'!$N:$N,Q$1)</f>
        <v>0</v>
      </c>
      <c r="R1046" s="86">
        <f>SUMIFS('sys inv movment rpt'!$M:$M,'sys inv movment rpt'!$L:$L,$M1046,'sys inv movment rpt'!$N:$N,R$1)</f>
        <v>0</v>
      </c>
      <c r="S1046" s="86">
        <f>SUMIFS('sys inv movment rpt'!$M:$M,'sys inv movment rpt'!$L:$L,$M1046,'sys inv movment rpt'!$N:$N,S$1)</f>
        <v>0</v>
      </c>
      <c r="T1046" s="86">
        <f>SUMIFS('sys inv movment rpt'!$M:$M,'sys inv movment rpt'!$L:$L,$M1046,'sys inv movment rpt'!$N:$N,T$1)</f>
        <v>0</v>
      </c>
      <c r="U1046" s="86">
        <f>SUMIFS('sys inv movment rpt'!$M:$M,'sys inv movment rpt'!$L:$L,$M1046,'sys inv movment rpt'!$N:$N,U$1)</f>
        <v>0</v>
      </c>
      <c r="V1046" s="86">
        <f>SUMIFS('sys inv movment rpt'!$M:$M,'sys inv movment rpt'!$L:$L,$M1046,'sys inv movment rpt'!$N:$N,V$1)</f>
        <v>0</v>
      </c>
      <c r="W1046" s="86">
        <f>SUMIFS('sys inv movment rpt'!$M:$M,'sys inv movment rpt'!$L:$L,$M1046,'sys inv movment rpt'!$N:$N,W$1)</f>
        <v>0</v>
      </c>
      <c r="X1046" s="86">
        <f>SUMIFS('sys inv movment rpt'!$M:$M,'sys inv movment rpt'!$L:$L,$M1046,'sys inv movment rpt'!$N:$N,X$1)</f>
        <v>0</v>
      </c>
      <c r="Y1046" s="86">
        <f>SUMIFS('sys inv movment rpt'!$M:$M,'sys inv movment rpt'!$L:$L,$M1046,'sys inv movment rpt'!$N:$N,Y$1)</f>
        <v>0</v>
      </c>
      <c r="Z1046" s="86">
        <f>SUMIFS('sys inv movment rpt'!$M:$M,'sys inv movment rpt'!$L:$L,$M1046,'sys inv movment rpt'!$N:$N,Z$1)</f>
        <v>0</v>
      </c>
      <c r="AA1046" s="86">
        <f>SUMIFS('sys inv movment rpt'!$M:$M,'sys inv movment rpt'!$L:$L,$M1046,'sys inv movment rpt'!$N:$N,AA$1)</f>
        <v>0</v>
      </c>
      <c r="AB1046" s="86">
        <f>SUMIFS('sys inv movment rpt'!$M:$M,'sys inv movment rpt'!$L:$L,$M1046,'sys inv movment rpt'!$N:$N,AB$1)</f>
        <v>0</v>
      </c>
      <c r="AC1046" s="86">
        <f>SUMIFS('sys inv movment rpt'!$M:$M,'sys inv movment rpt'!$L:$L,$M1046,'sys inv movment rpt'!$N:$N,AC$1)</f>
        <v>0</v>
      </c>
      <c r="AD1046" s="86">
        <f>SUMIFS('sys inv movment rpt'!$M:$M,'sys inv movment rpt'!$L:$L,$M1046,'sys inv movment rpt'!$N:$N,AD$1)</f>
        <v>0</v>
      </c>
      <c r="AE1046" s="86">
        <f>SUMIFS('sys inv movment rpt'!$M:$M,'sys inv movment rpt'!$L:$L,$M1046,'sys inv movment rpt'!$N:$N,AE$1)</f>
        <v>0</v>
      </c>
      <c r="AF1046" s="86">
        <f>SUMIFS('sys inv movment rpt'!$M:$M,'sys inv movment rpt'!$L:$L,$M1046,'sys inv movment rpt'!$N:$N,AF$1)</f>
        <v>0</v>
      </c>
      <c r="AG1046" s="86">
        <f>SUMIFS('sys inv movment rpt'!$M:$M,'sys inv movment rpt'!$L:$L,$M1046,'sys inv movment rpt'!$N:$N,AG$1)</f>
        <v>0</v>
      </c>
      <c r="AH1046" s="86">
        <f>SUMIFS('sys inv movment rpt'!$M:$M,'sys inv movment rpt'!$L:$L,$M1046,'sys inv movment rpt'!$N:$N,AH$1)</f>
        <v>0</v>
      </c>
      <c r="AI1046" s="86">
        <f>SUMIFS('sys inv movment rpt'!$M:$M,'sys inv movment rpt'!$L:$L,$M1046,'sys inv movment rpt'!$N:$N,AI$1)</f>
        <v>0</v>
      </c>
      <c r="AJ1046" s="86">
        <f>SUMIFS('sys inv movment rpt'!$M:$M,'sys inv movment rpt'!$L:$L,$M1046,'sys inv movment rpt'!$N:$N,AJ$1)</f>
        <v>0</v>
      </c>
      <c r="AK1046" s="86">
        <f>SUMIFS('sys inv movment rpt'!$M:$M,'sys inv movment rpt'!$L:$L,$M1046,'sys inv movment rpt'!$N:$N,AK$1)</f>
        <v>0</v>
      </c>
      <c r="AL1046" s="86">
        <f>SUMIFS('sys inv movment rpt'!$M:$M,'sys inv movment rpt'!$L:$L,$M1046,'sys inv movment rpt'!$N:$N,AL$1)</f>
        <v>0</v>
      </c>
      <c r="AM1046" s="86">
        <f>SUMIFS('sys inv movment rpt'!$M:$M,'sys inv movment rpt'!$L:$L,$M1046,'sys inv movment rpt'!$N:$N,AM$1)</f>
        <v>0</v>
      </c>
      <c r="AN1046" s="86">
        <f>SUMIFS('sys inv movment rpt'!$M:$M,'sys inv movment rpt'!$L:$L,$M1046,'sys inv movment rpt'!$N:$N,AN$1)</f>
        <v>0</v>
      </c>
      <c r="AO1046" s="86">
        <f>SUMIFS('sys inv movment rpt'!$M:$M,'sys inv movment rpt'!$L:$L,$M1046,'sys inv movment rpt'!$N:$N,AO$1)</f>
        <v>0</v>
      </c>
      <c r="AP1046" s="86">
        <f>SUMIFS('sys inv movment rpt'!$M:$M,'sys inv movment rpt'!$L:$L,$M1046,'sys inv movment rpt'!$N:$N,AP$1)</f>
        <v>0</v>
      </c>
      <c r="AQ1046" s="86">
        <f>SUMIFS('sys inv movment rpt'!$M:$M,'sys inv movment rpt'!$L:$L,$M1046,'sys inv movment rpt'!$N:$N,AQ$1)</f>
        <v>0</v>
      </c>
      <c r="AR1046" s="86">
        <f>SUMIFS('sys inv movment rpt'!$M:$M,'sys inv movment rpt'!$L:$L,$M1046,'sys inv movment rpt'!$N:$N,AR$1)</f>
        <v>0</v>
      </c>
      <c r="AS1046" s="86">
        <f>SUMIFS('sys inv movment rpt'!$M:$M,'sys inv movment rpt'!$L:$L,$M1046,'sys inv movment rpt'!$N:$N,AS$1)</f>
        <v>0</v>
      </c>
      <c r="AT1046" s="86">
        <f>SUMIFS('sys inv movment rpt'!$M:$M,'sys inv movment rpt'!$L:$L,$M1046,'sys inv movment rpt'!$N:$N,AT$1)</f>
        <v>0</v>
      </c>
      <c r="AU1046" s="86">
        <f>SUMIFS('sys inv movment rpt'!$M:$M,'sys inv movment rpt'!$L:$L,$M1046,'sys inv movment rpt'!$N:$N,AU$1)</f>
        <v>0</v>
      </c>
      <c r="AV1046" s="86">
        <f>SUMIFS('sys inv movment rpt'!$M:$M,'sys inv movment rpt'!$L:$L,$M1046,'sys inv movment rpt'!$N:$N,AV$1)</f>
        <v>0</v>
      </c>
      <c r="AW1046" s="87" t="str">
        <f>IFERROR(VLOOKUP(A1046,'sys-backorder details'!E:U,17,0),"-")</f>
        <v>-</v>
      </c>
      <c r="AX1046" s="87" t="str">
        <f>IF(K1046&gt;1,VLOOKUP(A1046,'settings-routing'!A:I,9,0),"")</f>
        <v/>
      </c>
    </row>
    <row r="1047" ht="12.75" hidden="1" customHeight="1">
      <c r="A1047" s="50" t="s">
        <v>2198</v>
      </c>
      <c r="B1047" s="50" t="s">
        <v>2199</v>
      </c>
      <c r="C1047" s="50">
        <f t="shared" si="2"/>
        <v>0</v>
      </c>
      <c r="D1047" s="80">
        <f>SUMIF('Stocks 101-111'!$J:$J,'item dashboard'!A1047,'Stocks 101-111'!K:K)</f>
        <v>0</v>
      </c>
      <c r="E1047" s="80">
        <f>SUMIF('Stocks 101-111'!$J:$J,'item dashboard'!A1047,'Stocks 101-111'!$L:$L)</f>
        <v>0</v>
      </c>
      <c r="F1047" s="81">
        <f t="shared" si="3"/>
        <v>0</v>
      </c>
      <c r="G1047" s="82">
        <f t="shared" si="4"/>
        <v>0</v>
      </c>
      <c r="H1047" s="50">
        <f>SUMIFS('sys-backorder details'!$M:$M,'sys-backorder details'!$E:$E,'item dashboard'!A1047,'sys-backorder details'!$V:$V,"")</f>
        <v>0</v>
      </c>
      <c r="I1047" s="83">
        <f>SUMIF('settings-routing'!$I:$I,'item dashboard'!A1047,'settings-routing'!$O:$O)</f>
        <v>0</v>
      </c>
      <c r="J1047" s="50">
        <f>SUMIFS('sys-backorder details'!$M:$M,'sys-backorder details'!$E:$E,'item dashboard'!A1047,'sys-backorder details'!$V:$V,"Call off")</f>
        <v>0</v>
      </c>
      <c r="K1047" s="84">
        <f t="shared" si="5"/>
        <v>0</v>
      </c>
      <c r="L1047" s="84">
        <f>SUMIF('Production Plan'!$E:$E,'item dashboard'!A1047,'Production Plan'!$N:$N)</f>
        <v>0</v>
      </c>
      <c r="M1047" s="85" t="str">
        <f t="shared" si="6"/>
        <v>B-S18-W16-120 ml White bottle</v>
      </c>
      <c r="N1047" s="86">
        <f>SUMIFS('sys inv movment rpt'!$M:$M,'sys inv movment rpt'!$L:$L,$M1047,'sys inv movment rpt'!$N:$N,N$1)</f>
        <v>0</v>
      </c>
      <c r="O1047" s="86">
        <f>SUMIFS('sys inv movment rpt'!$M:$M,'sys inv movment rpt'!$L:$L,$M1047,'sys inv movment rpt'!$N:$N,O$1)</f>
        <v>0</v>
      </c>
      <c r="P1047" s="86">
        <f>SUMIFS('sys inv movment rpt'!$M:$M,'sys inv movment rpt'!$L:$L,$M1047,'sys inv movment rpt'!$N:$N,P$1)</f>
        <v>0</v>
      </c>
      <c r="Q1047" s="86">
        <f>SUMIFS('sys inv movment rpt'!$M:$M,'sys inv movment rpt'!$L:$L,$M1047,'sys inv movment rpt'!$N:$N,Q$1)</f>
        <v>0</v>
      </c>
      <c r="R1047" s="86">
        <f>SUMIFS('sys inv movment rpt'!$M:$M,'sys inv movment rpt'!$L:$L,$M1047,'sys inv movment rpt'!$N:$N,R$1)</f>
        <v>0</v>
      </c>
      <c r="S1047" s="86">
        <f>SUMIFS('sys inv movment rpt'!$M:$M,'sys inv movment rpt'!$L:$L,$M1047,'sys inv movment rpt'!$N:$N,S$1)</f>
        <v>0</v>
      </c>
      <c r="T1047" s="86">
        <f>SUMIFS('sys inv movment rpt'!$M:$M,'sys inv movment rpt'!$L:$L,$M1047,'sys inv movment rpt'!$N:$N,T$1)</f>
        <v>0</v>
      </c>
      <c r="U1047" s="86">
        <f>SUMIFS('sys inv movment rpt'!$M:$M,'sys inv movment rpt'!$L:$L,$M1047,'sys inv movment rpt'!$N:$N,U$1)</f>
        <v>0</v>
      </c>
      <c r="V1047" s="86">
        <f>SUMIFS('sys inv movment rpt'!$M:$M,'sys inv movment rpt'!$L:$L,$M1047,'sys inv movment rpt'!$N:$N,V$1)</f>
        <v>0</v>
      </c>
      <c r="W1047" s="86">
        <f>SUMIFS('sys inv movment rpt'!$M:$M,'sys inv movment rpt'!$L:$L,$M1047,'sys inv movment rpt'!$N:$N,W$1)</f>
        <v>0</v>
      </c>
      <c r="X1047" s="86">
        <f>SUMIFS('sys inv movment rpt'!$M:$M,'sys inv movment rpt'!$L:$L,$M1047,'sys inv movment rpt'!$N:$N,X$1)</f>
        <v>0</v>
      </c>
      <c r="Y1047" s="86">
        <f>SUMIFS('sys inv movment rpt'!$M:$M,'sys inv movment rpt'!$L:$L,$M1047,'sys inv movment rpt'!$N:$N,Y$1)</f>
        <v>0</v>
      </c>
      <c r="Z1047" s="86">
        <f>SUMIFS('sys inv movment rpt'!$M:$M,'sys inv movment rpt'!$L:$L,$M1047,'sys inv movment rpt'!$N:$N,Z$1)</f>
        <v>0</v>
      </c>
      <c r="AA1047" s="86">
        <f>SUMIFS('sys inv movment rpt'!$M:$M,'sys inv movment rpt'!$L:$L,$M1047,'sys inv movment rpt'!$N:$N,AA$1)</f>
        <v>0</v>
      </c>
      <c r="AB1047" s="86">
        <f>SUMIFS('sys inv movment rpt'!$M:$M,'sys inv movment rpt'!$L:$L,$M1047,'sys inv movment rpt'!$N:$N,AB$1)</f>
        <v>0</v>
      </c>
      <c r="AC1047" s="86">
        <f>SUMIFS('sys inv movment rpt'!$M:$M,'sys inv movment rpt'!$L:$L,$M1047,'sys inv movment rpt'!$N:$N,AC$1)</f>
        <v>0</v>
      </c>
      <c r="AD1047" s="86">
        <f>SUMIFS('sys inv movment rpt'!$M:$M,'sys inv movment rpt'!$L:$L,$M1047,'sys inv movment rpt'!$N:$N,AD$1)</f>
        <v>0</v>
      </c>
      <c r="AE1047" s="86">
        <f>SUMIFS('sys inv movment rpt'!$M:$M,'sys inv movment rpt'!$L:$L,$M1047,'sys inv movment rpt'!$N:$N,AE$1)</f>
        <v>0</v>
      </c>
      <c r="AF1047" s="86">
        <f>SUMIFS('sys inv movment rpt'!$M:$M,'sys inv movment rpt'!$L:$L,$M1047,'sys inv movment rpt'!$N:$N,AF$1)</f>
        <v>0</v>
      </c>
      <c r="AG1047" s="86">
        <f>SUMIFS('sys inv movment rpt'!$M:$M,'sys inv movment rpt'!$L:$L,$M1047,'sys inv movment rpt'!$N:$N,AG$1)</f>
        <v>0</v>
      </c>
      <c r="AH1047" s="86">
        <f>SUMIFS('sys inv movment rpt'!$M:$M,'sys inv movment rpt'!$L:$L,$M1047,'sys inv movment rpt'!$N:$N,AH$1)</f>
        <v>0</v>
      </c>
      <c r="AI1047" s="86">
        <f>SUMIFS('sys inv movment rpt'!$M:$M,'sys inv movment rpt'!$L:$L,$M1047,'sys inv movment rpt'!$N:$N,AI$1)</f>
        <v>0</v>
      </c>
      <c r="AJ1047" s="86">
        <f>SUMIFS('sys inv movment rpt'!$M:$M,'sys inv movment rpt'!$L:$L,$M1047,'sys inv movment rpt'!$N:$N,AJ$1)</f>
        <v>0</v>
      </c>
      <c r="AK1047" s="86">
        <f>SUMIFS('sys inv movment rpt'!$M:$M,'sys inv movment rpt'!$L:$L,$M1047,'sys inv movment rpt'!$N:$N,AK$1)</f>
        <v>0</v>
      </c>
      <c r="AL1047" s="86">
        <f>SUMIFS('sys inv movment rpt'!$M:$M,'sys inv movment rpt'!$L:$L,$M1047,'sys inv movment rpt'!$N:$N,AL$1)</f>
        <v>0</v>
      </c>
      <c r="AM1047" s="86">
        <f>SUMIFS('sys inv movment rpt'!$M:$M,'sys inv movment rpt'!$L:$L,$M1047,'sys inv movment rpt'!$N:$N,AM$1)</f>
        <v>0</v>
      </c>
      <c r="AN1047" s="86">
        <f>SUMIFS('sys inv movment rpt'!$M:$M,'sys inv movment rpt'!$L:$L,$M1047,'sys inv movment rpt'!$N:$N,AN$1)</f>
        <v>0</v>
      </c>
      <c r="AO1047" s="86">
        <f>SUMIFS('sys inv movment rpt'!$M:$M,'sys inv movment rpt'!$L:$L,$M1047,'sys inv movment rpt'!$N:$N,AO$1)</f>
        <v>0</v>
      </c>
      <c r="AP1047" s="86">
        <f>SUMIFS('sys inv movment rpt'!$M:$M,'sys inv movment rpt'!$L:$L,$M1047,'sys inv movment rpt'!$N:$N,AP$1)</f>
        <v>0</v>
      </c>
      <c r="AQ1047" s="86">
        <f>SUMIFS('sys inv movment rpt'!$M:$M,'sys inv movment rpt'!$L:$L,$M1047,'sys inv movment rpt'!$N:$N,AQ$1)</f>
        <v>0</v>
      </c>
      <c r="AR1047" s="86">
        <f>SUMIFS('sys inv movment rpt'!$M:$M,'sys inv movment rpt'!$L:$L,$M1047,'sys inv movment rpt'!$N:$N,AR$1)</f>
        <v>0</v>
      </c>
      <c r="AS1047" s="86">
        <f>SUMIFS('sys inv movment rpt'!$M:$M,'sys inv movment rpt'!$L:$L,$M1047,'sys inv movment rpt'!$N:$N,AS$1)</f>
        <v>0</v>
      </c>
      <c r="AT1047" s="86">
        <f>SUMIFS('sys inv movment rpt'!$M:$M,'sys inv movment rpt'!$L:$L,$M1047,'sys inv movment rpt'!$N:$N,AT$1)</f>
        <v>0</v>
      </c>
      <c r="AU1047" s="86">
        <f>SUMIFS('sys inv movment rpt'!$M:$M,'sys inv movment rpt'!$L:$L,$M1047,'sys inv movment rpt'!$N:$N,AU$1)</f>
        <v>0</v>
      </c>
      <c r="AV1047" s="86">
        <f>SUMIFS('sys inv movment rpt'!$M:$M,'sys inv movment rpt'!$L:$L,$M1047,'sys inv movment rpt'!$N:$N,AV$1)</f>
        <v>0</v>
      </c>
      <c r="AW1047" s="87" t="str">
        <f>IFERROR(VLOOKUP(A1047,'sys-backorder details'!E:U,17,0),"-")</f>
        <v>-</v>
      </c>
      <c r="AX1047" s="87" t="str">
        <f>IF(K1047&gt;1,VLOOKUP(A1047,'settings-routing'!A:I,9,0),"")</f>
        <v/>
      </c>
    </row>
    <row r="1048" ht="12.75" hidden="1" customHeight="1">
      <c r="A1048" s="50" t="s">
        <v>106</v>
      </c>
      <c r="B1048" s="50" t="s">
        <v>2200</v>
      </c>
      <c r="C1048" s="50">
        <f t="shared" si="2"/>
        <v>3360</v>
      </c>
      <c r="D1048" s="80">
        <f>SUMIF('Stocks 101-111'!$J:$J,'item dashboard'!A1048,'Stocks 101-111'!K:K)</f>
        <v>3360</v>
      </c>
      <c r="E1048" s="80">
        <f>SUMIF('Stocks 101-111'!$J:$J,'item dashboard'!A1048,'Stocks 101-111'!$L:$L)</f>
        <v>0</v>
      </c>
      <c r="F1048" s="81">
        <f t="shared" si="3"/>
        <v>0</v>
      </c>
      <c r="G1048" s="82">
        <f t="shared" si="4"/>
        <v>0</v>
      </c>
      <c r="H1048" s="50">
        <f>SUMIFS('sys-backorder details'!$M:$M,'sys-backorder details'!$E:$E,'item dashboard'!A1048,'sys-backorder details'!$V:$V,"")</f>
        <v>0</v>
      </c>
      <c r="I1048" s="83">
        <f>SUMIF('settings-routing'!$I:$I,'item dashboard'!A1048,'settings-routing'!$O:$O)</f>
        <v>0</v>
      </c>
      <c r="J1048" s="50">
        <f>SUMIFS('sys-backorder details'!$M:$M,'sys-backorder details'!$E:$E,'item dashboard'!A1048,'sys-backorder details'!$V:$V,"Call off")</f>
        <v>0</v>
      </c>
      <c r="K1048" s="84">
        <f t="shared" si="5"/>
        <v>-3360</v>
      </c>
      <c r="L1048" s="84">
        <f>SUMIF('Production Plan'!$E:$E,'item dashboard'!A1048,'Production Plan'!$N:$N)</f>
        <v>0</v>
      </c>
      <c r="M1048" s="85" t="str">
        <f t="shared" si="6"/>
        <v>B-S20-N26-200 ml Natural Bottle</v>
      </c>
      <c r="N1048" s="86">
        <f>SUMIFS('sys inv movment rpt'!$M:$M,'sys inv movment rpt'!$L:$L,$M1048,'sys inv movment rpt'!$N:$N,N$1)</f>
        <v>0</v>
      </c>
      <c r="O1048" s="86">
        <f>SUMIFS('sys inv movment rpt'!$M:$M,'sys inv movment rpt'!$L:$L,$M1048,'sys inv movment rpt'!$N:$N,O$1)</f>
        <v>0</v>
      </c>
      <c r="P1048" s="86">
        <f>SUMIFS('sys inv movment rpt'!$M:$M,'sys inv movment rpt'!$L:$L,$M1048,'sys inv movment rpt'!$N:$N,P$1)</f>
        <v>0</v>
      </c>
      <c r="Q1048" s="86">
        <f>SUMIFS('sys inv movment rpt'!$M:$M,'sys inv movment rpt'!$L:$L,$M1048,'sys inv movment rpt'!$N:$N,Q$1)</f>
        <v>0</v>
      </c>
      <c r="R1048" s="86">
        <f>SUMIFS('sys inv movment rpt'!$M:$M,'sys inv movment rpt'!$L:$L,$M1048,'sys inv movment rpt'!$N:$N,R$1)</f>
        <v>0</v>
      </c>
      <c r="S1048" s="86">
        <f>SUMIFS('sys inv movment rpt'!$M:$M,'sys inv movment rpt'!$L:$L,$M1048,'sys inv movment rpt'!$N:$N,S$1)</f>
        <v>0</v>
      </c>
      <c r="T1048" s="86">
        <f>SUMIFS('sys inv movment rpt'!$M:$M,'sys inv movment rpt'!$L:$L,$M1048,'sys inv movment rpt'!$N:$N,T$1)</f>
        <v>0</v>
      </c>
      <c r="U1048" s="86">
        <f>SUMIFS('sys inv movment rpt'!$M:$M,'sys inv movment rpt'!$L:$L,$M1048,'sys inv movment rpt'!$N:$N,U$1)</f>
        <v>0</v>
      </c>
      <c r="V1048" s="86">
        <f>SUMIFS('sys inv movment rpt'!$M:$M,'sys inv movment rpt'!$L:$L,$M1048,'sys inv movment rpt'!$N:$N,V$1)</f>
        <v>0</v>
      </c>
      <c r="W1048" s="86">
        <f>SUMIFS('sys inv movment rpt'!$M:$M,'sys inv movment rpt'!$L:$L,$M1048,'sys inv movment rpt'!$N:$N,W$1)</f>
        <v>0</v>
      </c>
      <c r="X1048" s="86">
        <f>SUMIFS('sys inv movment rpt'!$M:$M,'sys inv movment rpt'!$L:$L,$M1048,'sys inv movment rpt'!$N:$N,X$1)</f>
        <v>0</v>
      </c>
      <c r="Y1048" s="86">
        <f>SUMIFS('sys inv movment rpt'!$M:$M,'sys inv movment rpt'!$L:$L,$M1048,'sys inv movment rpt'!$N:$N,Y$1)</f>
        <v>0</v>
      </c>
      <c r="Z1048" s="86">
        <f>SUMIFS('sys inv movment rpt'!$M:$M,'sys inv movment rpt'!$L:$L,$M1048,'sys inv movment rpt'!$N:$N,Z$1)</f>
        <v>0</v>
      </c>
      <c r="AA1048" s="86">
        <f>SUMIFS('sys inv movment rpt'!$M:$M,'sys inv movment rpt'!$L:$L,$M1048,'sys inv movment rpt'!$N:$N,AA$1)</f>
        <v>0</v>
      </c>
      <c r="AB1048" s="86">
        <f>SUMIFS('sys inv movment rpt'!$M:$M,'sys inv movment rpt'!$L:$L,$M1048,'sys inv movment rpt'!$N:$N,AB$1)</f>
        <v>0</v>
      </c>
      <c r="AC1048" s="86">
        <f>SUMIFS('sys inv movment rpt'!$M:$M,'sys inv movment rpt'!$L:$L,$M1048,'sys inv movment rpt'!$N:$N,AC$1)</f>
        <v>0</v>
      </c>
      <c r="AD1048" s="86">
        <f>SUMIFS('sys inv movment rpt'!$M:$M,'sys inv movment rpt'!$L:$L,$M1048,'sys inv movment rpt'!$N:$N,AD$1)</f>
        <v>0</v>
      </c>
      <c r="AE1048" s="86">
        <f>SUMIFS('sys inv movment rpt'!$M:$M,'sys inv movment rpt'!$L:$L,$M1048,'sys inv movment rpt'!$N:$N,AE$1)</f>
        <v>0</v>
      </c>
      <c r="AF1048" s="86">
        <f>SUMIFS('sys inv movment rpt'!$M:$M,'sys inv movment rpt'!$L:$L,$M1048,'sys inv movment rpt'!$N:$N,AF$1)</f>
        <v>0</v>
      </c>
      <c r="AG1048" s="86">
        <f>SUMIFS('sys inv movment rpt'!$M:$M,'sys inv movment rpt'!$L:$L,$M1048,'sys inv movment rpt'!$N:$N,AG$1)</f>
        <v>0</v>
      </c>
      <c r="AH1048" s="86">
        <f>SUMIFS('sys inv movment rpt'!$M:$M,'sys inv movment rpt'!$L:$L,$M1048,'sys inv movment rpt'!$N:$N,AH$1)</f>
        <v>0</v>
      </c>
      <c r="AI1048" s="86">
        <f>SUMIFS('sys inv movment rpt'!$M:$M,'sys inv movment rpt'!$L:$L,$M1048,'sys inv movment rpt'!$N:$N,AI$1)</f>
        <v>0</v>
      </c>
      <c r="AJ1048" s="86">
        <f>SUMIFS('sys inv movment rpt'!$M:$M,'sys inv movment rpt'!$L:$L,$M1048,'sys inv movment rpt'!$N:$N,AJ$1)</f>
        <v>0</v>
      </c>
      <c r="AK1048" s="86">
        <f>SUMIFS('sys inv movment rpt'!$M:$M,'sys inv movment rpt'!$L:$L,$M1048,'sys inv movment rpt'!$N:$N,AK$1)</f>
        <v>0</v>
      </c>
      <c r="AL1048" s="86">
        <f>SUMIFS('sys inv movment rpt'!$M:$M,'sys inv movment rpt'!$L:$L,$M1048,'sys inv movment rpt'!$N:$N,AL$1)</f>
        <v>0</v>
      </c>
      <c r="AM1048" s="86">
        <f>SUMIFS('sys inv movment rpt'!$M:$M,'sys inv movment rpt'!$L:$L,$M1048,'sys inv movment rpt'!$N:$N,AM$1)</f>
        <v>0</v>
      </c>
      <c r="AN1048" s="86">
        <f>SUMIFS('sys inv movment rpt'!$M:$M,'sys inv movment rpt'!$L:$L,$M1048,'sys inv movment rpt'!$N:$N,AN$1)</f>
        <v>0</v>
      </c>
      <c r="AO1048" s="86">
        <f>SUMIFS('sys inv movment rpt'!$M:$M,'sys inv movment rpt'!$L:$L,$M1048,'sys inv movment rpt'!$N:$N,AO$1)</f>
        <v>0</v>
      </c>
      <c r="AP1048" s="86">
        <f>SUMIFS('sys inv movment rpt'!$M:$M,'sys inv movment rpt'!$L:$L,$M1048,'sys inv movment rpt'!$N:$N,AP$1)</f>
        <v>0</v>
      </c>
      <c r="AQ1048" s="86">
        <f>SUMIFS('sys inv movment rpt'!$M:$M,'sys inv movment rpt'!$L:$L,$M1048,'sys inv movment rpt'!$N:$N,AQ$1)</f>
        <v>0</v>
      </c>
      <c r="AR1048" s="86">
        <f>SUMIFS('sys inv movment rpt'!$M:$M,'sys inv movment rpt'!$L:$L,$M1048,'sys inv movment rpt'!$N:$N,AR$1)</f>
        <v>0</v>
      </c>
      <c r="AS1048" s="86">
        <f>SUMIFS('sys inv movment rpt'!$M:$M,'sys inv movment rpt'!$L:$L,$M1048,'sys inv movment rpt'!$N:$N,AS$1)</f>
        <v>0</v>
      </c>
      <c r="AT1048" s="86">
        <f>SUMIFS('sys inv movment rpt'!$M:$M,'sys inv movment rpt'!$L:$L,$M1048,'sys inv movment rpt'!$N:$N,AT$1)</f>
        <v>0</v>
      </c>
      <c r="AU1048" s="86">
        <f>SUMIFS('sys inv movment rpt'!$M:$M,'sys inv movment rpt'!$L:$L,$M1048,'sys inv movment rpt'!$N:$N,AU$1)</f>
        <v>0</v>
      </c>
      <c r="AV1048" s="86">
        <f>SUMIFS('sys inv movment rpt'!$M:$M,'sys inv movment rpt'!$L:$L,$M1048,'sys inv movment rpt'!$N:$N,AV$1)</f>
        <v>0</v>
      </c>
      <c r="AW1048" s="87" t="str">
        <f>IFERROR(VLOOKUP(A1048,'sys-backorder details'!E:U,17,0),"-")</f>
        <v>-</v>
      </c>
      <c r="AX1048" s="87" t="str">
        <f>IF(K1048&gt;1,VLOOKUP(A1048,'settings-routing'!A:I,9,0),"")</f>
        <v/>
      </c>
    </row>
    <row r="1049" ht="12.75" hidden="1" customHeight="1">
      <c r="A1049" s="50" t="s">
        <v>2201</v>
      </c>
      <c r="B1049" s="50" t="s">
        <v>2202</v>
      </c>
      <c r="C1049" s="50">
        <f t="shared" si="2"/>
        <v>0</v>
      </c>
      <c r="D1049" s="80">
        <f>SUMIF('Stocks 101-111'!$J:$J,'item dashboard'!A1049,'Stocks 101-111'!K:K)</f>
        <v>0</v>
      </c>
      <c r="E1049" s="80">
        <f>SUMIF('Stocks 101-111'!$J:$J,'item dashboard'!A1049,'Stocks 101-111'!$L:$L)</f>
        <v>0</v>
      </c>
      <c r="F1049" s="81">
        <f t="shared" si="3"/>
        <v>0</v>
      </c>
      <c r="G1049" s="82">
        <f t="shared" si="4"/>
        <v>0</v>
      </c>
      <c r="H1049" s="50">
        <f>SUMIFS('sys-backorder details'!$M:$M,'sys-backorder details'!$E:$E,'item dashboard'!A1049,'sys-backorder details'!$V:$V,"")</f>
        <v>0</v>
      </c>
      <c r="I1049" s="83">
        <f>SUMIF('settings-routing'!$I:$I,'item dashboard'!A1049,'settings-routing'!$O:$O)</f>
        <v>0</v>
      </c>
      <c r="J1049" s="50">
        <f>SUMIFS('sys-backorder details'!$M:$M,'sys-backorder details'!$E:$E,'item dashboard'!A1049,'sys-backorder details'!$V:$V,"Call off")</f>
        <v>0</v>
      </c>
      <c r="K1049" s="84">
        <f t="shared" si="5"/>
        <v>0</v>
      </c>
      <c r="L1049" s="84">
        <f>SUMIF('Production Plan'!$E:$E,'item dashboard'!A1049,'Production Plan'!$N:$N)</f>
        <v>0</v>
      </c>
      <c r="M1049" s="85" t="str">
        <f t="shared" si="6"/>
        <v>B-S20-N26ULT-F-180 ml Nat Pntd Ultravetis Fasinex bottle</v>
      </c>
      <c r="N1049" s="86">
        <f>SUMIFS('sys inv movment rpt'!$M:$M,'sys inv movment rpt'!$L:$L,$M1049,'sys inv movment rpt'!$N:$N,N$1)</f>
        <v>0</v>
      </c>
      <c r="O1049" s="86">
        <f>SUMIFS('sys inv movment rpt'!$M:$M,'sys inv movment rpt'!$L:$L,$M1049,'sys inv movment rpt'!$N:$N,O$1)</f>
        <v>0</v>
      </c>
      <c r="P1049" s="86">
        <f>SUMIFS('sys inv movment rpt'!$M:$M,'sys inv movment rpt'!$L:$L,$M1049,'sys inv movment rpt'!$N:$N,P$1)</f>
        <v>0</v>
      </c>
      <c r="Q1049" s="86">
        <f>SUMIFS('sys inv movment rpt'!$M:$M,'sys inv movment rpt'!$L:$L,$M1049,'sys inv movment rpt'!$N:$N,Q$1)</f>
        <v>0</v>
      </c>
      <c r="R1049" s="86">
        <f>SUMIFS('sys inv movment rpt'!$M:$M,'sys inv movment rpt'!$L:$L,$M1049,'sys inv movment rpt'!$N:$N,R$1)</f>
        <v>0</v>
      </c>
      <c r="S1049" s="86">
        <f>SUMIFS('sys inv movment rpt'!$M:$M,'sys inv movment rpt'!$L:$L,$M1049,'sys inv movment rpt'!$N:$N,S$1)</f>
        <v>0</v>
      </c>
      <c r="T1049" s="86">
        <f>SUMIFS('sys inv movment rpt'!$M:$M,'sys inv movment rpt'!$L:$L,$M1049,'sys inv movment rpt'!$N:$N,T$1)</f>
        <v>0</v>
      </c>
      <c r="U1049" s="86">
        <f>SUMIFS('sys inv movment rpt'!$M:$M,'sys inv movment rpt'!$L:$L,$M1049,'sys inv movment rpt'!$N:$N,U$1)</f>
        <v>0</v>
      </c>
      <c r="V1049" s="86">
        <f>SUMIFS('sys inv movment rpt'!$M:$M,'sys inv movment rpt'!$L:$L,$M1049,'sys inv movment rpt'!$N:$N,V$1)</f>
        <v>0</v>
      </c>
      <c r="W1049" s="86">
        <f>SUMIFS('sys inv movment rpt'!$M:$M,'sys inv movment rpt'!$L:$L,$M1049,'sys inv movment rpt'!$N:$N,W$1)</f>
        <v>0</v>
      </c>
      <c r="X1049" s="86">
        <f>SUMIFS('sys inv movment rpt'!$M:$M,'sys inv movment rpt'!$L:$L,$M1049,'sys inv movment rpt'!$N:$N,X$1)</f>
        <v>0</v>
      </c>
      <c r="Y1049" s="86">
        <f>SUMIFS('sys inv movment rpt'!$M:$M,'sys inv movment rpt'!$L:$L,$M1049,'sys inv movment rpt'!$N:$N,Y$1)</f>
        <v>0</v>
      </c>
      <c r="Z1049" s="86">
        <f>SUMIFS('sys inv movment rpt'!$M:$M,'sys inv movment rpt'!$L:$L,$M1049,'sys inv movment rpt'!$N:$N,Z$1)</f>
        <v>0</v>
      </c>
      <c r="AA1049" s="86">
        <f>SUMIFS('sys inv movment rpt'!$M:$M,'sys inv movment rpt'!$L:$L,$M1049,'sys inv movment rpt'!$N:$N,AA$1)</f>
        <v>0</v>
      </c>
      <c r="AB1049" s="86">
        <f>SUMIFS('sys inv movment rpt'!$M:$M,'sys inv movment rpt'!$L:$L,$M1049,'sys inv movment rpt'!$N:$N,AB$1)</f>
        <v>0</v>
      </c>
      <c r="AC1049" s="86">
        <f>SUMIFS('sys inv movment rpt'!$M:$M,'sys inv movment rpt'!$L:$L,$M1049,'sys inv movment rpt'!$N:$N,AC$1)</f>
        <v>0</v>
      </c>
      <c r="AD1049" s="86">
        <f>SUMIFS('sys inv movment rpt'!$M:$M,'sys inv movment rpt'!$L:$L,$M1049,'sys inv movment rpt'!$N:$N,AD$1)</f>
        <v>0</v>
      </c>
      <c r="AE1049" s="86">
        <f>SUMIFS('sys inv movment rpt'!$M:$M,'sys inv movment rpt'!$L:$L,$M1049,'sys inv movment rpt'!$N:$N,AE$1)</f>
        <v>0</v>
      </c>
      <c r="AF1049" s="86">
        <f>SUMIFS('sys inv movment rpt'!$M:$M,'sys inv movment rpt'!$L:$L,$M1049,'sys inv movment rpt'!$N:$N,AF$1)</f>
        <v>0</v>
      </c>
      <c r="AG1049" s="86">
        <f>SUMIFS('sys inv movment rpt'!$M:$M,'sys inv movment rpt'!$L:$L,$M1049,'sys inv movment rpt'!$N:$N,AG$1)</f>
        <v>0</v>
      </c>
      <c r="AH1049" s="86">
        <f>SUMIFS('sys inv movment rpt'!$M:$M,'sys inv movment rpt'!$L:$L,$M1049,'sys inv movment rpt'!$N:$N,AH$1)</f>
        <v>0</v>
      </c>
      <c r="AI1049" s="86">
        <f>SUMIFS('sys inv movment rpt'!$M:$M,'sys inv movment rpt'!$L:$L,$M1049,'sys inv movment rpt'!$N:$N,AI$1)</f>
        <v>0</v>
      </c>
      <c r="AJ1049" s="86">
        <f>SUMIFS('sys inv movment rpt'!$M:$M,'sys inv movment rpt'!$L:$L,$M1049,'sys inv movment rpt'!$N:$N,AJ$1)</f>
        <v>0</v>
      </c>
      <c r="AK1049" s="86">
        <f>SUMIFS('sys inv movment rpt'!$M:$M,'sys inv movment rpt'!$L:$L,$M1049,'sys inv movment rpt'!$N:$N,AK$1)</f>
        <v>0</v>
      </c>
      <c r="AL1049" s="86">
        <f>SUMIFS('sys inv movment rpt'!$M:$M,'sys inv movment rpt'!$L:$L,$M1049,'sys inv movment rpt'!$N:$N,AL$1)</f>
        <v>0</v>
      </c>
      <c r="AM1049" s="86">
        <f>SUMIFS('sys inv movment rpt'!$M:$M,'sys inv movment rpt'!$L:$L,$M1049,'sys inv movment rpt'!$N:$N,AM$1)</f>
        <v>0</v>
      </c>
      <c r="AN1049" s="86">
        <f>SUMIFS('sys inv movment rpt'!$M:$M,'sys inv movment rpt'!$L:$L,$M1049,'sys inv movment rpt'!$N:$N,AN$1)</f>
        <v>0</v>
      </c>
      <c r="AO1049" s="86">
        <f>SUMIFS('sys inv movment rpt'!$M:$M,'sys inv movment rpt'!$L:$L,$M1049,'sys inv movment rpt'!$N:$N,AO$1)</f>
        <v>0</v>
      </c>
      <c r="AP1049" s="86">
        <f>SUMIFS('sys inv movment rpt'!$M:$M,'sys inv movment rpt'!$L:$L,$M1049,'sys inv movment rpt'!$N:$N,AP$1)</f>
        <v>0</v>
      </c>
      <c r="AQ1049" s="86">
        <f>SUMIFS('sys inv movment rpt'!$M:$M,'sys inv movment rpt'!$L:$L,$M1049,'sys inv movment rpt'!$N:$N,AQ$1)</f>
        <v>0</v>
      </c>
      <c r="AR1049" s="86">
        <f>SUMIFS('sys inv movment rpt'!$M:$M,'sys inv movment rpt'!$L:$L,$M1049,'sys inv movment rpt'!$N:$N,AR$1)</f>
        <v>0</v>
      </c>
      <c r="AS1049" s="86">
        <f>SUMIFS('sys inv movment rpt'!$M:$M,'sys inv movment rpt'!$L:$L,$M1049,'sys inv movment rpt'!$N:$N,AS$1)</f>
        <v>0</v>
      </c>
      <c r="AT1049" s="86">
        <f>SUMIFS('sys inv movment rpt'!$M:$M,'sys inv movment rpt'!$L:$L,$M1049,'sys inv movment rpt'!$N:$N,AT$1)</f>
        <v>0</v>
      </c>
      <c r="AU1049" s="86">
        <f>SUMIFS('sys inv movment rpt'!$M:$M,'sys inv movment rpt'!$L:$L,$M1049,'sys inv movment rpt'!$N:$N,AU$1)</f>
        <v>0</v>
      </c>
      <c r="AV1049" s="86">
        <f>SUMIFS('sys inv movment rpt'!$M:$M,'sys inv movment rpt'!$L:$L,$M1049,'sys inv movment rpt'!$N:$N,AV$1)</f>
        <v>0</v>
      </c>
      <c r="AW1049" s="87" t="str">
        <f>IFERROR(VLOOKUP(A1049,'sys-backorder details'!E:U,17,0),"-")</f>
        <v>-</v>
      </c>
      <c r="AX1049" s="87" t="str">
        <f>IF(K1049&gt;1,VLOOKUP(A1049,'settings-routing'!A:I,9,0),"")</f>
        <v/>
      </c>
    </row>
    <row r="1050" ht="12.75" hidden="1" customHeight="1">
      <c r="A1050" s="50" t="s">
        <v>2203</v>
      </c>
      <c r="B1050" s="50" t="s">
        <v>2204</v>
      </c>
      <c r="C1050" s="50">
        <f t="shared" si="2"/>
        <v>0</v>
      </c>
      <c r="D1050" s="80">
        <f>SUMIF('Stocks 101-111'!$J:$J,'item dashboard'!A1050,'Stocks 101-111'!K:K)</f>
        <v>0</v>
      </c>
      <c r="E1050" s="80">
        <f>SUMIF('Stocks 101-111'!$J:$J,'item dashboard'!A1050,'Stocks 101-111'!$L:$L)</f>
        <v>0</v>
      </c>
      <c r="F1050" s="81">
        <f t="shared" si="3"/>
        <v>0</v>
      </c>
      <c r="G1050" s="82">
        <f t="shared" si="4"/>
        <v>0.05714285714</v>
      </c>
      <c r="H1050" s="50">
        <f>SUMIFS('sys-backorder details'!$M:$M,'sys-backorder details'!$E:$E,'item dashboard'!A1050,'sys-backorder details'!$V:$V,"")</f>
        <v>0</v>
      </c>
      <c r="I1050" s="83">
        <f>SUMIF('settings-routing'!$I:$I,'item dashboard'!A1050,'settings-routing'!$O:$O)</f>
        <v>0</v>
      </c>
      <c r="J1050" s="50">
        <f>SUMIFS('sys-backorder details'!$M:$M,'sys-backorder details'!$E:$E,'item dashboard'!A1050,'sys-backorder details'!$V:$V,"Call off")</f>
        <v>0</v>
      </c>
      <c r="K1050" s="84">
        <f t="shared" si="5"/>
        <v>0</v>
      </c>
      <c r="L1050" s="84">
        <f>SUMIF('Production Plan'!$E:$E,'item dashboard'!A1050,'Production Plan'!$N:$N)</f>
        <v>0</v>
      </c>
      <c r="M1050" s="85" t="str">
        <f t="shared" si="6"/>
        <v>B-S20-N26ULT-V-180 ml Nat Pntd Ultravetis Valbazen bottle</v>
      </c>
      <c r="N1050" s="86">
        <f>SUMIFS('sys inv movment rpt'!$M:$M,'sys inv movment rpt'!$L:$L,$M1050,'sys inv movment rpt'!$N:$N,N$1)</f>
        <v>0</v>
      </c>
      <c r="O1050" s="86">
        <f>SUMIFS('sys inv movment rpt'!$M:$M,'sys inv movment rpt'!$L:$L,$M1050,'sys inv movment rpt'!$N:$N,O$1)</f>
        <v>0</v>
      </c>
      <c r="P1050" s="86">
        <f>SUMIFS('sys inv movment rpt'!$M:$M,'sys inv movment rpt'!$L:$L,$M1050,'sys inv movment rpt'!$N:$N,P$1)</f>
        <v>0</v>
      </c>
      <c r="Q1050" s="86">
        <f>SUMIFS('sys inv movment rpt'!$M:$M,'sys inv movment rpt'!$L:$L,$M1050,'sys inv movment rpt'!$N:$N,Q$1)</f>
        <v>0</v>
      </c>
      <c r="R1050" s="86">
        <f>SUMIFS('sys inv movment rpt'!$M:$M,'sys inv movment rpt'!$L:$L,$M1050,'sys inv movment rpt'!$N:$N,R$1)</f>
        <v>0</v>
      </c>
      <c r="S1050" s="86">
        <f>SUMIFS('sys inv movment rpt'!$M:$M,'sys inv movment rpt'!$L:$L,$M1050,'sys inv movment rpt'!$N:$N,S$1)</f>
        <v>0</v>
      </c>
      <c r="T1050" s="86">
        <f>SUMIFS('sys inv movment rpt'!$M:$M,'sys inv movment rpt'!$L:$L,$M1050,'sys inv movment rpt'!$N:$N,T$1)</f>
        <v>0</v>
      </c>
      <c r="U1050" s="86">
        <f>SUMIFS('sys inv movment rpt'!$M:$M,'sys inv movment rpt'!$L:$L,$M1050,'sys inv movment rpt'!$N:$N,U$1)</f>
        <v>0</v>
      </c>
      <c r="V1050" s="86">
        <f>SUMIFS('sys inv movment rpt'!$M:$M,'sys inv movment rpt'!$L:$L,$M1050,'sys inv movment rpt'!$N:$N,V$1)</f>
        <v>0</v>
      </c>
      <c r="W1050" s="86">
        <f>SUMIFS('sys inv movment rpt'!$M:$M,'sys inv movment rpt'!$L:$L,$M1050,'sys inv movment rpt'!$N:$N,W$1)</f>
        <v>0</v>
      </c>
      <c r="X1050" s="86">
        <f>SUMIFS('sys inv movment rpt'!$M:$M,'sys inv movment rpt'!$L:$L,$M1050,'sys inv movment rpt'!$N:$N,X$1)</f>
        <v>0</v>
      </c>
      <c r="Y1050" s="86">
        <f>SUMIFS('sys inv movment rpt'!$M:$M,'sys inv movment rpt'!$L:$L,$M1050,'sys inv movment rpt'!$N:$N,Y$1)</f>
        <v>0</v>
      </c>
      <c r="Z1050" s="86">
        <f>SUMIFS('sys inv movment rpt'!$M:$M,'sys inv movment rpt'!$L:$L,$M1050,'sys inv movment rpt'!$N:$N,Z$1)</f>
        <v>0</v>
      </c>
      <c r="AA1050" s="86">
        <f>SUMIFS('sys inv movment rpt'!$M:$M,'sys inv movment rpt'!$L:$L,$M1050,'sys inv movment rpt'!$N:$N,AA$1)</f>
        <v>9744</v>
      </c>
      <c r="AB1050" s="86">
        <f>SUMIFS('sys inv movment rpt'!$M:$M,'sys inv movment rpt'!$L:$L,$M1050,'sys inv movment rpt'!$N:$N,AB$1)</f>
        <v>0</v>
      </c>
      <c r="AC1050" s="86">
        <f>SUMIFS('sys inv movment rpt'!$M:$M,'sys inv movment rpt'!$L:$L,$M1050,'sys inv movment rpt'!$N:$N,AC$1)</f>
        <v>0</v>
      </c>
      <c r="AD1050" s="86">
        <f>SUMIFS('sys inv movment rpt'!$M:$M,'sys inv movment rpt'!$L:$L,$M1050,'sys inv movment rpt'!$N:$N,AD$1)</f>
        <v>0</v>
      </c>
      <c r="AE1050" s="86">
        <f>SUMIFS('sys inv movment rpt'!$M:$M,'sys inv movment rpt'!$L:$L,$M1050,'sys inv movment rpt'!$N:$N,AE$1)</f>
        <v>0</v>
      </c>
      <c r="AF1050" s="86">
        <f>SUMIFS('sys inv movment rpt'!$M:$M,'sys inv movment rpt'!$L:$L,$M1050,'sys inv movment rpt'!$N:$N,AF$1)</f>
        <v>0</v>
      </c>
      <c r="AG1050" s="86">
        <f>SUMIFS('sys inv movment rpt'!$M:$M,'sys inv movment rpt'!$L:$L,$M1050,'sys inv movment rpt'!$N:$N,AG$1)</f>
        <v>0</v>
      </c>
      <c r="AH1050" s="86">
        <f>SUMIFS('sys inv movment rpt'!$M:$M,'sys inv movment rpt'!$L:$L,$M1050,'sys inv movment rpt'!$N:$N,AH$1)</f>
        <v>0</v>
      </c>
      <c r="AI1050" s="86">
        <f>SUMIFS('sys inv movment rpt'!$M:$M,'sys inv movment rpt'!$L:$L,$M1050,'sys inv movment rpt'!$N:$N,AI$1)</f>
        <v>0</v>
      </c>
      <c r="AJ1050" s="86">
        <f>SUMIFS('sys inv movment rpt'!$M:$M,'sys inv movment rpt'!$L:$L,$M1050,'sys inv movment rpt'!$N:$N,AJ$1)</f>
        <v>0</v>
      </c>
      <c r="AK1050" s="86">
        <f>SUMIFS('sys inv movment rpt'!$M:$M,'sys inv movment rpt'!$L:$L,$M1050,'sys inv movment rpt'!$N:$N,AK$1)</f>
        <v>0</v>
      </c>
      <c r="AL1050" s="86">
        <f>SUMIFS('sys inv movment rpt'!$M:$M,'sys inv movment rpt'!$L:$L,$M1050,'sys inv movment rpt'!$N:$N,AL$1)</f>
        <v>0</v>
      </c>
      <c r="AM1050" s="86">
        <f>SUMIFS('sys inv movment rpt'!$M:$M,'sys inv movment rpt'!$L:$L,$M1050,'sys inv movment rpt'!$N:$N,AM$1)</f>
        <v>0</v>
      </c>
      <c r="AN1050" s="86">
        <f>SUMIFS('sys inv movment rpt'!$M:$M,'sys inv movment rpt'!$L:$L,$M1050,'sys inv movment rpt'!$N:$N,AN$1)</f>
        <v>2352</v>
      </c>
      <c r="AO1050" s="86">
        <f>SUMIFS('sys inv movment rpt'!$M:$M,'sys inv movment rpt'!$L:$L,$M1050,'sys inv movment rpt'!$N:$N,AO$1)</f>
        <v>0</v>
      </c>
      <c r="AP1050" s="86">
        <f>SUMIFS('sys inv movment rpt'!$M:$M,'sys inv movment rpt'!$L:$L,$M1050,'sys inv movment rpt'!$N:$N,AP$1)</f>
        <v>0</v>
      </c>
      <c r="AQ1050" s="86">
        <f>SUMIFS('sys inv movment rpt'!$M:$M,'sys inv movment rpt'!$L:$L,$M1050,'sys inv movment rpt'!$N:$N,AQ$1)</f>
        <v>0</v>
      </c>
      <c r="AR1050" s="86">
        <f>SUMIFS('sys inv movment rpt'!$M:$M,'sys inv movment rpt'!$L:$L,$M1050,'sys inv movment rpt'!$N:$N,AR$1)</f>
        <v>0</v>
      </c>
      <c r="AS1050" s="86">
        <f>SUMIFS('sys inv movment rpt'!$M:$M,'sys inv movment rpt'!$L:$L,$M1050,'sys inv movment rpt'!$N:$N,AS$1)</f>
        <v>0</v>
      </c>
      <c r="AT1050" s="86">
        <f>SUMIFS('sys inv movment rpt'!$M:$M,'sys inv movment rpt'!$L:$L,$M1050,'sys inv movment rpt'!$N:$N,AT$1)</f>
        <v>0</v>
      </c>
      <c r="AU1050" s="86">
        <f>SUMIFS('sys inv movment rpt'!$M:$M,'sys inv movment rpt'!$L:$L,$M1050,'sys inv movment rpt'!$N:$N,AU$1)</f>
        <v>0</v>
      </c>
      <c r="AV1050" s="86">
        <f>SUMIFS('sys inv movment rpt'!$M:$M,'sys inv movment rpt'!$L:$L,$M1050,'sys inv movment rpt'!$N:$N,AV$1)</f>
        <v>0</v>
      </c>
      <c r="AW1050" s="87" t="str">
        <f>IFERROR(VLOOKUP(A1050,'sys-backorder details'!E:U,17,0),"-")</f>
        <v>-</v>
      </c>
      <c r="AX1050" s="87" t="str">
        <f>IF(K1050&gt;1,VLOOKUP(A1050,'settings-routing'!A:I,9,0),"")</f>
        <v/>
      </c>
    </row>
    <row r="1051" ht="12.75" hidden="1" customHeight="1">
      <c r="A1051" s="50" t="s">
        <v>2205</v>
      </c>
      <c r="B1051" s="50" t="s">
        <v>2206</v>
      </c>
      <c r="C1051" s="50">
        <f t="shared" si="2"/>
        <v>0</v>
      </c>
      <c r="D1051" s="80">
        <f>SUMIF('Stocks 101-111'!$J:$J,'item dashboard'!A1051,'Stocks 101-111'!K:K)</f>
        <v>0</v>
      </c>
      <c r="E1051" s="80">
        <f>SUMIF('Stocks 101-111'!$J:$J,'item dashboard'!A1051,'Stocks 101-111'!$L:$L)</f>
        <v>0</v>
      </c>
      <c r="F1051" s="81">
        <f t="shared" si="3"/>
        <v>0</v>
      </c>
      <c r="G1051" s="82">
        <f t="shared" si="4"/>
        <v>0</v>
      </c>
      <c r="H1051" s="50">
        <f>SUMIFS('sys-backorder details'!$M:$M,'sys-backorder details'!$E:$E,'item dashboard'!A1051,'sys-backorder details'!$V:$V,"")</f>
        <v>0</v>
      </c>
      <c r="I1051" s="83">
        <f>SUMIF('settings-routing'!$I:$I,'item dashboard'!A1051,'settings-routing'!$O:$O)</f>
        <v>0</v>
      </c>
      <c r="J1051" s="50">
        <f>SUMIFS('sys-backorder details'!$M:$M,'sys-backorder details'!$E:$E,'item dashboard'!A1051,'sys-backorder details'!$V:$V,"Call off")</f>
        <v>0</v>
      </c>
      <c r="K1051" s="84">
        <f t="shared" si="5"/>
        <v>0</v>
      </c>
      <c r="L1051" s="84">
        <f>SUMIF('Production Plan'!$E:$E,'item dashboard'!A1051,'Production Plan'!$N:$N)</f>
        <v>0</v>
      </c>
      <c r="M1051" s="85" t="str">
        <f t="shared" si="6"/>
        <v>B-S22-BL17-120 ml Blue Bottle</v>
      </c>
      <c r="N1051" s="86">
        <f>SUMIFS('sys inv movment rpt'!$M:$M,'sys inv movment rpt'!$L:$L,$M1051,'sys inv movment rpt'!$N:$N,N$1)</f>
        <v>0</v>
      </c>
      <c r="O1051" s="86">
        <f>SUMIFS('sys inv movment rpt'!$M:$M,'sys inv movment rpt'!$L:$L,$M1051,'sys inv movment rpt'!$N:$N,O$1)</f>
        <v>0</v>
      </c>
      <c r="P1051" s="86">
        <f>SUMIFS('sys inv movment rpt'!$M:$M,'sys inv movment rpt'!$L:$L,$M1051,'sys inv movment rpt'!$N:$N,P$1)</f>
        <v>0</v>
      </c>
      <c r="Q1051" s="86">
        <f>SUMIFS('sys inv movment rpt'!$M:$M,'sys inv movment rpt'!$L:$L,$M1051,'sys inv movment rpt'!$N:$N,Q$1)</f>
        <v>0</v>
      </c>
      <c r="R1051" s="86">
        <f>SUMIFS('sys inv movment rpt'!$M:$M,'sys inv movment rpt'!$L:$L,$M1051,'sys inv movment rpt'!$N:$N,R$1)</f>
        <v>0</v>
      </c>
      <c r="S1051" s="86">
        <f>SUMIFS('sys inv movment rpt'!$M:$M,'sys inv movment rpt'!$L:$L,$M1051,'sys inv movment rpt'!$N:$N,S$1)</f>
        <v>0</v>
      </c>
      <c r="T1051" s="86">
        <f>SUMIFS('sys inv movment rpt'!$M:$M,'sys inv movment rpt'!$L:$L,$M1051,'sys inv movment rpt'!$N:$N,T$1)</f>
        <v>0</v>
      </c>
      <c r="U1051" s="86">
        <f>SUMIFS('sys inv movment rpt'!$M:$M,'sys inv movment rpt'!$L:$L,$M1051,'sys inv movment rpt'!$N:$N,U$1)</f>
        <v>0</v>
      </c>
      <c r="V1051" s="86">
        <f>SUMIFS('sys inv movment rpt'!$M:$M,'sys inv movment rpt'!$L:$L,$M1051,'sys inv movment rpt'!$N:$N,V$1)</f>
        <v>0</v>
      </c>
      <c r="W1051" s="86">
        <f>SUMIFS('sys inv movment rpt'!$M:$M,'sys inv movment rpt'!$L:$L,$M1051,'sys inv movment rpt'!$N:$N,W$1)</f>
        <v>0</v>
      </c>
      <c r="X1051" s="86">
        <f>SUMIFS('sys inv movment rpt'!$M:$M,'sys inv movment rpt'!$L:$L,$M1051,'sys inv movment rpt'!$N:$N,X$1)</f>
        <v>0</v>
      </c>
      <c r="Y1051" s="86">
        <f>SUMIFS('sys inv movment rpt'!$M:$M,'sys inv movment rpt'!$L:$L,$M1051,'sys inv movment rpt'!$N:$N,Y$1)</f>
        <v>0</v>
      </c>
      <c r="Z1051" s="86">
        <f>SUMIFS('sys inv movment rpt'!$M:$M,'sys inv movment rpt'!$L:$L,$M1051,'sys inv movment rpt'!$N:$N,Z$1)</f>
        <v>0</v>
      </c>
      <c r="AA1051" s="86">
        <f>SUMIFS('sys inv movment rpt'!$M:$M,'sys inv movment rpt'!$L:$L,$M1051,'sys inv movment rpt'!$N:$N,AA$1)</f>
        <v>0</v>
      </c>
      <c r="AB1051" s="86">
        <f>SUMIFS('sys inv movment rpt'!$M:$M,'sys inv movment rpt'!$L:$L,$M1051,'sys inv movment rpt'!$N:$N,AB$1)</f>
        <v>0</v>
      </c>
      <c r="AC1051" s="86">
        <f>SUMIFS('sys inv movment rpt'!$M:$M,'sys inv movment rpt'!$L:$L,$M1051,'sys inv movment rpt'!$N:$N,AC$1)</f>
        <v>0</v>
      </c>
      <c r="AD1051" s="86">
        <f>SUMIFS('sys inv movment rpt'!$M:$M,'sys inv movment rpt'!$L:$L,$M1051,'sys inv movment rpt'!$N:$N,AD$1)</f>
        <v>0</v>
      </c>
      <c r="AE1051" s="86">
        <f>SUMIFS('sys inv movment rpt'!$M:$M,'sys inv movment rpt'!$L:$L,$M1051,'sys inv movment rpt'!$N:$N,AE$1)</f>
        <v>0</v>
      </c>
      <c r="AF1051" s="86">
        <f>SUMIFS('sys inv movment rpt'!$M:$M,'sys inv movment rpt'!$L:$L,$M1051,'sys inv movment rpt'!$N:$N,AF$1)</f>
        <v>0</v>
      </c>
      <c r="AG1051" s="86">
        <f>SUMIFS('sys inv movment rpt'!$M:$M,'sys inv movment rpt'!$L:$L,$M1051,'sys inv movment rpt'!$N:$N,AG$1)</f>
        <v>0</v>
      </c>
      <c r="AH1051" s="86">
        <f>SUMIFS('sys inv movment rpt'!$M:$M,'sys inv movment rpt'!$L:$L,$M1051,'sys inv movment rpt'!$N:$N,AH$1)</f>
        <v>0</v>
      </c>
      <c r="AI1051" s="86">
        <f>SUMIFS('sys inv movment rpt'!$M:$M,'sys inv movment rpt'!$L:$L,$M1051,'sys inv movment rpt'!$N:$N,AI$1)</f>
        <v>0</v>
      </c>
      <c r="AJ1051" s="86">
        <f>SUMIFS('sys inv movment rpt'!$M:$M,'sys inv movment rpt'!$L:$L,$M1051,'sys inv movment rpt'!$N:$N,AJ$1)</f>
        <v>0</v>
      </c>
      <c r="AK1051" s="86">
        <f>SUMIFS('sys inv movment rpt'!$M:$M,'sys inv movment rpt'!$L:$L,$M1051,'sys inv movment rpt'!$N:$N,AK$1)</f>
        <v>0</v>
      </c>
      <c r="AL1051" s="86">
        <f>SUMIFS('sys inv movment rpt'!$M:$M,'sys inv movment rpt'!$L:$L,$M1051,'sys inv movment rpt'!$N:$N,AL$1)</f>
        <v>0</v>
      </c>
      <c r="AM1051" s="86">
        <f>SUMIFS('sys inv movment rpt'!$M:$M,'sys inv movment rpt'!$L:$L,$M1051,'sys inv movment rpt'!$N:$N,AM$1)</f>
        <v>0</v>
      </c>
      <c r="AN1051" s="86">
        <f>SUMIFS('sys inv movment rpt'!$M:$M,'sys inv movment rpt'!$L:$L,$M1051,'sys inv movment rpt'!$N:$N,AN$1)</f>
        <v>0</v>
      </c>
      <c r="AO1051" s="86">
        <f>SUMIFS('sys inv movment rpt'!$M:$M,'sys inv movment rpt'!$L:$L,$M1051,'sys inv movment rpt'!$N:$N,AO$1)</f>
        <v>0</v>
      </c>
      <c r="AP1051" s="86">
        <f>SUMIFS('sys inv movment rpt'!$M:$M,'sys inv movment rpt'!$L:$L,$M1051,'sys inv movment rpt'!$N:$N,AP$1)</f>
        <v>0</v>
      </c>
      <c r="AQ1051" s="86">
        <f>SUMIFS('sys inv movment rpt'!$M:$M,'sys inv movment rpt'!$L:$L,$M1051,'sys inv movment rpt'!$N:$N,AQ$1)</f>
        <v>0</v>
      </c>
      <c r="AR1051" s="86">
        <f>SUMIFS('sys inv movment rpt'!$M:$M,'sys inv movment rpt'!$L:$L,$M1051,'sys inv movment rpt'!$N:$N,AR$1)</f>
        <v>0</v>
      </c>
      <c r="AS1051" s="86">
        <f>SUMIFS('sys inv movment rpt'!$M:$M,'sys inv movment rpt'!$L:$L,$M1051,'sys inv movment rpt'!$N:$N,AS$1)</f>
        <v>0</v>
      </c>
      <c r="AT1051" s="86">
        <f>SUMIFS('sys inv movment rpt'!$M:$M,'sys inv movment rpt'!$L:$L,$M1051,'sys inv movment rpt'!$N:$N,AT$1)</f>
        <v>0</v>
      </c>
      <c r="AU1051" s="86">
        <f>SUMIFS('sys inv movment rpt'!$M:$M,'sys inv movment rpt'!$L:$L,$M1051,'sys inv movment rpt'!$N:$N,AU$1)</f>
        <v>0</v>
      </c>
      <c r="AV1051" s="86">
        <f>SUMIFS('sys inv movment rpt'!$M:$M,'sys inv movment rpt'!$L:$L,$M1051,'sys inv movment rpt'!$N:$N,AV$1)</f>
        <v>0</v>
      </c>
      <c r="AW1051" s="87" t="str">
        <f>IFERROR(VLOOKUP(A1051,'sys-backorder details'!E:U,17,0),"-")</f>
        <v>-</v>
      </c>
      <c r="AX1051" s="87" t="str">
        <f>IF(K1051&gt;1,VLOOKUP(A1051,'settings-routing'!A:I,9,0),"")</f>
        <v/>
      </c>
    </row>
    <row r="1052" ht="12.75" hidden="1" customHeight="1">
      <c r="A1052" s="50" t="s">
        <v>2207</v>
      </c>
      <c r="B1052" s="50" t="s">
        <v>2206</v>
      </c>
      <c r="C1052" s="50">
        <f t="shared" si="2"/>
        <v>0</v>
      </c>
      <c r="D1052" s="80">
        <f>SUMIF('Stocks 101-111'!$J:$J,'item dashboard'!A1052,'Stocks 101-111'!K:K)</f>
        <v>0</v>
      </c>
      <c r="E1052" s="80">
        <f>SUMIF('Stocks 101-111'!$J:$J,'item dashboard'!A1052,'Stocks 101-111'!$L:$L)</f>
        <v>0</v>
      </c>
      <c r="F1052" s="81">
        <f t="shared" si="3"/>
        <v>0</v>
      </c>
      <c r="G1052" s="82">
        <f t="shared" si="4"/>
        <v>0</v>
      </c>
      <c r="H1052" s="50">
        <f>SUMIFS('sys-backorder details'!$M:$M,'sys-backorder details'!$E:$E,'item dashboard'!A1052,'sys-backorder details'!$V:$V,"")</f>
        <v>0</v>
      </c>
      <c r="I1052" s="83">
        <f>SUMIF('settings-routing'!$I:$I,'item dashboard'!A1052,'settings-routing'!$O:$O)</f>
        <v>0</v>
      </c>
      <c r="J1052" s="50">
        <f>SUMIFS('sys-backorder details'!$M:$M,'sys-backorder details'!$E:$E,'item dashboard'!A1052,'sys-backorder details'!$V:$V,"Call off")</f>
        <v>0</v>
      </c>
      <c r="K1052" s="84">
        <f t="shared" si="5"/>
        <v>0</v>
      </c>
      <c r="L1052" s="84">
        <f>SUMIF('Production Plan'!$E:$E,'item dashboard'!A1052,'Production Plan'!$N:$N)</f>
        <v>0</v>
      </c>
      <c r="M1052" s="85" t="str">
        <f t="shared" si="6"/>
        <v>B-S22-BL26-120 ml Blue Bottle</v>
      </c>
      <c r="N1052" s="86">
        <f>SUMIFS('sys inv movment rpt'!$M:$M,'sys inv movment rpt'!$L:$L,$M1052,'sys inv movment rpt'!$N:$N,N$1)</f>
        <v>0</v>
      </c>
      <c r="O1052" s="86">
        <f>SUMIFS('sys inv movment rpt'!$M:$M,'sys inv movment rpt'!$L:$L,$M1052,'sys inv movment rpt'!$N:$N,O$1)</f>
        <v>0</v>
      </c>
      <c r="P1052" s="86">
        <f>SUMIFS('sys inv movment rpt'!$M:$M,'sys inv movment rpt'!$L:$L,$M1052,'sys inv movment rpt'!$N:$N,P$1)</f>
        <v>0</v>
      </c>
      <c r="Q1052" s="86">
        <f>SUMIFS('sys inv movment rpt'!$M:$M,'sys inv movment rpt'!$L:$L,$M1052,'sys inv movment rpt'!$N:$N,Q$1)</f>
        <v>0</v>
      </c>
      <c r="R1052" s="86">
        <f>SUMIFS('sys inv movment rpt'!$M:$M,'sys inv movment rpt'!$L:$L,$M1052,'sys inv movment rpt'!$N:$N,R$1)</f>
        <v>0</v>
      </c>
      <c r="S1052" s="86">
        <f>SUMIFS('sys inv movment rpt'!$M:$M,'sys inv movment rpt'!$L:$L,$M1052,'sys inv movment rpt'!$N:$N,S$1)</f>
        <v>0</v>
      </c>
      <c r="T1052" s="86">
        <f>SUMIFS('sys inv movment rpt'!$M:$M,'sys inv movment rpt'!$L:$L,$M1052,'sys inv movment rpt'!$N:$N,T$1)</f>
        <v>0</v>
      </c>
      <c r="U1052" s="86">
        <f>SUMIFS('sys inv movment rpt'!$M:$M,'sys inv movment rpt'!$L:$L,$M1052,'sys inv movment rpt'!$N:$N,U$1)</f>
        <v>0</v>
      </c>
      <c r="V1052" s="86">
        <f>SUMIFS('sys inv movment rpt'!$M:$M,'sys inv movment rpt'!$L:$L,$M1052,'sys inv movment rpt'!$N:$N,V$1)</f>
        <v>0</v>
      </c>
      <c r="W1052" s="86">
        <f>SUMIFS('sys inv movment rpt'!$M:$M,'sys inv movment rpt'!$L:$L,$M1052,'sys inv movment rpt'!$N:$N,W$1)</f>
        <v>0</v>
      </c>
      <c r="X1052" s="86">
        <f>SUMIFS('sys inv movment rpt'!$M:$M,'sys inv movment rpt'!$L:$L,$M1052,'sys inv movment rpt'!$N:$N,X$1)</f>
        <v>0</v>
      </c>
      <c r="Y1052" s="86">
        <f>SUMIFS('sys inv movment rpt'!$M:$M,'sys inv movment rpt'!$L:$L,$M1052,'sys inv movment rpt'!$N:$N,Y$1)</f>
        <v>0</v>
      </c>
      <c r="Z1052" s="86">
        <f>SUMIFS('sys inv movment rpt'!$M:$M,'sys inv movment rpt'!$L:$L,$M1052,'sys inv movment rpt'!$N:$N,Z$1)</f>
        <v>0</v>
      </c>
      <c r="AA1052" s="86">
        <f>SUMIFS('sys inv movment rpt'!$M:$M,'sys inv movment rpt'!$L:$L,$M1052,'sys inv movment rpt'!$N:$N,AA$1)</f>
        <v>0</v>
      </c>
      <c r="AB1052" s="86">
        <f>SUMIFS('sys inv movment rpt'!$M:$M,'sys inv movment rpt'!$L:$L,$M1052,'sys inv movment rpt'!$N:$N,AB$1)</f>
        <v>0</v>
      </c>
      <c r="AC1052" s="86">
        <f>SUMIFS('sys inv movment rpt'!$M:$M,'sys inv movment rpt'!$L:$L,$M1052,'sys inv movment rpt'!$N:$N,AC$1)</f>
        <v>0</v>
      </c>
      <c r="AD1052" s="86">
        <f>SUMIFS('sys inv movment rpt'!$M:$M,'sys inv movment rpt'!$L:$L,$M1052,'sys inv movment rpt'!$N:$N,AD$1)</f>
        <v>0</v>
      </c>
      <c r="AE1052" s="86">
        <f>SUMIFS('sys inv movment rpt'!$M:$M,'sys inv movment rpt'!$L:$L,$M1052,'sys inv movment rpt'!$N:$N,AE$1)</f>
        <v>0</v>
      </c>
      <c r="AF1052" s="86">
        <f>SUMIFS('sys inv movment rpt'!$M:$M,'sys inv movment rpt'!$L:$L,$M1052,'sys inv movment rpt'!$N:$N,AF$1)</f>
        <v>0</v>
      </c>
      <c r="AG1052" s="86">
        <f>SUMIFS('sys inv movment rpt'!$M:$M,'sys inv movment rpt'!$L:$L,$M1052,'sys inv movment rpt'!$N:$N,AG$1)</f>
        <v>0</v>
      </c>
      <c r="AH1052" s="86">
        <f>SUMIFS('sys inv movment rpt'!$M:$M,'sys inv movment rpt'!$L:$L,$M1052,'sys inv movment rpt'!$N:$N,AH$1)</f>
        <v>0</v>
      </c>
      <c r="AI1052" s="86">
        <f>SUMIFS('sys inv movment rpt'!$M:$M,'sys inv movment rpt'!$L:$L,$M1052,'sys inv movment rpt'!$N:$N,AI$1)</f>
        <v>0</v>
      </c>
      <c r="AJ1052" s="86">
        <f>SUMIFS('sys inv movment rpt'!$M:$M,'sys inv movment rpt'!$L:$L,$M1052,'sys inv movment rpt'!$N:$N,AJ$1)</f>
        <v>0</v>
      </c>
      <c r="AK1052" s="86">
        <f>SUMIFS('sys inv movment rpt'!$M:$M,'sys inv movment rpt'!$L:$L,$M1052,'sys inv movment rpt'!$N:$N,AK$1)</f>
        <v>0</v>
      </c>
      <c r="AL1052" s="86">
        <f>SUMIFS('sys inv movment rpt'!$M:$M,'sys inv movment rpt'!$L:$L,$M1052,'sys inv movment rpt'!$N:$N,AL$1)</f>
        <v>0</v>
      </c>
      <c r="AM1052" s="86">
        <f>SUMIFS('sys inv movment rpt'!$M:$M,'sys inv movment rpt'!$L:$L,$M1052,'sys inv movment rpt'!$N:$N,AM$1)</f>
        <v>0</v>
      </c>
      <c r="AN1052" s="86">
        <f>SUMIFS('sys inv movment rpt'!$M:$M,'sys inv movment rpt'!$L:$L,$M1052,'sys inv movment rpt'!$N:$N,AN$1)</f>
        <v>0</v>
      </c>
      <c r="AO1052" s="86">
        <f>SUMIFS('sys inv movment rpt'!$M:$M,'sys inv movment rpt'!$L:$L,$M1052,'sys inv movment rpt'!$N:$N,AO$1)</f>
        <v>0</v>
      </c>
      <c r="AP1052" s="86">
        <f>SUMIFS('sys inv movment rpt'!$M:$M,'sys inv movment rpt'!$L:$L,$M1052,'sys inv movment rpt'!$N:$N,AP$1)</f>
        <v>0</v>
      </c>
      <c r="AQ1052" s="86">
        <f>SUMIFS('sys inv movment rpt'!$M:$M,'sys inv movment rpt'!$L:$L,$M1052,'sys inv movment rpt'!$N:$N,AQ$1)</f>
        <v>0</v>
      </c>
      <c r="AR1052" s="86">
        <f>SUMIFS('sys inv movment rpt'!$M:$M,'sys inv movment rpt'!$L:$L,$M1052,'sys inv movment rpt'!$N:$N,AR$1)</f>
        <v>0</v>
      </c>
      <c r="AS1052" s="86">
        <f>SUMIFS('sys inv movment rpt'!$M:$M,'sys inv movment rpt'!$L:$L,$M1052,'sys inv movment rpt'!$N:$N,AS$1)</f>
        <v>0</v>
      </c>
      <c r="AT1052" s="86">
        <f>SUMIFS('sys inv movment rpt'!$M:$M,'sys inv movment rpt'!$L:$L,$M1052,'sys inv movment rpt'!$N:$N,AT$1)</f>
        <v>0</v>
      </c>
      <c r="AU1052" s="86">
        <f>SUMIFS('sys inv movment rpt'!$M:$M,'sys inv movment rpt'!$L:$L,$M1052,'sys inv movment rpt'!$N:$N,AU$1)</f>
        <v>0</v>
      </c>
      <c r="AV1052" s="86">
        <f>SUMIFS('sys inv movment rpt'!$M:$M,'sys inv movment rpt'!$L:$L,$M1052,'sys inv movment rpt'!$N:$N,AV$1)</f>
        <v>0</v>
      </c>
      <c r="AW1052" s="87" t="str">
        <f>IFERROR(VLOOKUP(A1052,'sys-backorder details'!E:U,17,0),"-")</f>
        <v>-</v>
      </c>
      <c r="AX1052" s="87" t="str">
        <f>IF(K1052&gt;1,VLOOKUP(A1052,'settings-routing'!A:I,9,0),"")</f>
        <v/>
      </c>
    </row>
    <row r="1053" ht="12.75" hidden="1" customHeight="1">
      <c r="A1053" s="50" t="s">
        <v>2208</v>
      </c>
      <c r="B1053" s="50" t="s">
        <v>2209</v>
      </c>
      <c r="C1053" s="50">
        <f t="shared" si="2"/>
        <v>0</v>
      </c>
      <c r="D1053" s="80">
        <f>SUMIF('Stocks 101-111'!$J:$J,'item dashboard'!A1053,'Stocks 101-111'!K:K)</f>
        <v>0</v>
      </c>
      <c r="E1053" s="80">
        <f>SUMIF('Stocks 101-111'!$J:$J,'item dashboard'!A1053,'Stocks 101-111'!$L:$L)</f>
        <v>0</v>
      </c>
      <c r="F1053" s="81">
        <f t="shared" si="3"/>
        <v>0</v>
      </c>
      <c r="G1053" s="82">
        <f t="shared" si="4"/>
        <v>0</v>
      </c>
      <c r="H1053" s="50">
        <f>SUMIFS('sys-backorder details'!$M:$M,'sys-backorder details'!$E:$E,'item dashboard'!A1053,'sys-backorder details'!$V:$V,"")</f>
        <v>0</v>
      </c>
      <c r="I1053" s="83">
        <f>SUMIF('settings-routing'!$I:$I,'item dashboard'!A1053,'settings-routing'!$O:$O)</f>
        <v>0</v>
      </c>
      <c r="J1053" s="50">
        <f>SUMIFS('sys-backorder details'!$M:$M,'sys-backorder details'!$E:$E,'item dashboard'!A1053,'sys-backorder details'!$V:$V,"Call off")</f>
        <v>0</v>
      </c>
      <c r="K1053" s="84">
        <f t="shared" si="5"/>
        <v>0</v>
      </c>
      <c r="L1053" s="84">
        <f>SUMIF('Production Plan'!$E:$E,'item dashboard'!A1053,'Production Plan'!$N:$N)</f>
        <v>0</v>
      </c>
      <c r="M1053" s="85" t="str">
        <f t="shared" si="6"/>
        <v>B-S22-LBL-17-120 ml Light Blue Bottle</v>
      </c>
      <c r="N1053" s="86">
        <f>SUMIFS('sys inv movment rpt'!$M:$M,'sys inv movment rpt'!$L:$L,$M1053,'sys inv movment rpt'!$N:$N,N$1)</f>
        <v>0</v>
      </c>
      <c r="O1053" s="86">
        <f>SUMIFS('sys inv movment rpt'!$M:$M,'sys inv movment rpt'!$L:$L,$M1053,'sys inv movment rpt'!$N:$N,O$1)</f>
        <v>0</v>
      </c>
      <c r="P1053" s="86">
        <f>SUMIFS('sys inv movment rpt'!$M:$M,'sys inv movment rpt'!$L:$L,$M1053,'sys inv movment rpt'!$N:$N,P$1)</f>
        <v>0</v>
      </c>
      <c r="Q1053" s="86">
        <f>SUMIFS('sys inv movment rpt'!$M:$M,'sys inv movment rpt'!$L:$L,$M1053,'sys inv movment rpt'!$N:$N,Q$1)</f>
        <v>0</v>
      </c>
      <c r="R1053" s="86">
        <f>SUMIFS('sys inv movment rpt'!$M:$M,'sys inv movment rpt'!$L:$L,$M1053,'sys inv movment rpt'!$N:$N,R$1)</f>
        <v>0</v>
      </c>
      <c r="S1053" s="86">
        <f>SUMIFS('sys inv movment rpt'!$M:$M,'sys inv movment rpt'!$L:$L,$M1053,'sys inv movment rpt'!$N:$N,S$1)</f>
        <v>0</v>
      </c>
      <c r="T1053" s="86">
        <f>SUMIFS('sys inv movment rpt'!$M:$M,'sys inv movment rpt'!$L:$L,$M1053,'sys inv movment rpt'!$N:$N,T$1)</f>
        <v>0</v>
      </c>
      <c r="U1053" s="86">
        <f>SUMIFS('sys inv movment rpt'!$M:$M,'sys inv movment rpt'!$L:$L,$M1053,'sys inv movment rpt'!$N:$N,U$1)</f>
        <v>0</v>
      </c>
      <c r="V1053" s="86">
        <f>SUMIFS('sys inv movment rpt'!$M:$M,'sys inv movment rpt'!$L:$L,$M1053,'sys inv movment rpt'!$N:$N,V$1)</f>
        <v>0</v>
      </c>
      <c r="W1053" s="86">
        <f>SUMIFS('sys inv movment rpt'!$M:$M,'sys inv movment rpt'!$L:$L,$M1053,'sys inv movment rpt'!$N:$N,W$1)</f>
        <v>0</v>
      </c>
      <c r="X1053" s="86">
        <f>SUMIFS('sys inv movment rpt'!$M:$M,'sys inv movment rpt'!$L:$L,$M1053,'sys inv movment rpt'!$N:$N,X$1)</f>
        <v>0</v>
      </c>
      <c r="Y1053" s="86">
        <f>SUMIFS('sys inv movment rpt'!$M:$M,'sys inv movment rpt'!$L:$L,$M1053,'sys inv movment rpt'!$N:$N,Y$1)</f>
        <v>0</v>
      </c>
      <c r="Z1053" s="86">
        <f>SUMIFS('sys inv movment rpt'!$M:$M,'sys inv movment rpt'!$L:$L,$M1053,'sys inv movment rpt'!$N:$N,Z$1)</f>
        <v>0</v>
      </c>
      <c r="AA1053" s="86">
        <f>SUMIFS('sys inv movment rpt'!$M:$M,'sys inv movment rpt'!$L:$L,$M1053,'sys inv movment rpt'!$N:$N,AA$1)</f>
        <v>0</v>
      </c>
      <c r="AB1053" s="86">
        <f>SUMIFS('sys inv movment rpt'!$M:$M,'sys inv movment rpt'!$L:$L,$M1053,'sys inv movment rpt'!$N:$N,AB$1)</f>
        <v>0</v>
      </c>
      <c r="AC1053" s="86">
        <f>SUMIFS('sys inv movment rpt'!$M:$M,'sys inv movment rpt'!$L:$L,$M1053,'sys inv movment rpt'!$N:$N,AC$1)</f>
        <v>0</v>
      </c>
      <c r="AD1053" s="86">
        <f>SUMIFS('sys inv movment rpt'!$M:$M,'sys inv movment rpt'!$L:$L,$M1053,'sys inv movment rpt'!$N:$N,AD$1)</f>
        <v>0</v>
      </c>
      <c r="AE1053" s="86">
        <f>SUMIFS('sys inv movment rpt'!$M:$M,'sys inv movment rpt'!$L:$L,$M1053,'sys inv movment rpt'!$N:$N,AE$1)</f>
        <v>0</v>
      </c>
      <c r="AF1053" s="86">
        <f>SUMIFS('sys inv movment rpt'!$M:$M,'sys inv movment rpt'!$L:$L,$M1053,'sys inv movment rpt'!$N:$N,AF$1)</f>
        <v>0</v>
      </c>
      <c r="AG1053" s="86">
        <f>SUMIFS('sys inv movment rpt'!$M:$M,'sys inv movment rpt'!$L:$L,$M1053,'sys inv movment rpt'!$N:$N,AG$1)</f>
        <v>0</v>
      </c>
      <c r="AH1053" s="86">
        <f>SUMIFS('sys inv movment rpt'!$M:$M,'sys inv movment rpt'!$L:$L,$M1053,'sys inv movment rpt'!$N:$N,AH$1)</f>
        <v>0</v>
      </c>
      <c r="AI1053" s="86">
        <f>SUMIFS('sys inv movment rpt'!$M:$M,'sys inv movment rpt'!$L:$L,$M1053,'sys inv movment rpt'!$N:$N,AI$1)</f>
        <v>0</v>
      </c>
      <c r="AJ1053" s="86">
        <f>SUMIFS('sys inv movment rpt'!$M:$M,'sys inv movment rpt'!$L:$L,$M1053,'sys inv movment rpt'!$N:$N,AJ$1)</f>
        <v>0</v>
      </c>
      <c r="AK1053" s="86">
        <f>SUMIFS('sys inv movment rpt'!$M:$M,'sys inv movment rpt'!$L:$L,$M1053,'sys inv movment rpt'!$N:$N,AK$1)</f>
        <v>0</v>
      </c>
      <c r="AL1053" s="86">
        <f>SUMIFS('sys inv movment rpt'!$M:$M,'sys inv movment rpt'!$L:$L,$M1053,'sys inv movment rpt'!$N:$N,AL$1)</f>
        <v>0</v>
      </c>
      <c r="AM1053" s="86">
        <f>SUMIFS('sys inv movment rpt'!$M:$M,'sys inv movment rpt'!$L:$L,$M1053,'sys inv movment rpt'!$N:$N,AM$1)</f>
        <v>0</v>
      </c>
      <c r="AN1053" s="86">
        <f>SUMIFS('sys inv movment rpt'!$M:$M,'sys inv movment rpt'!$L:$L,$M1053,'sys inv movment rpt'!$N:$N,AN$1)</f>
        <v>0</v>
      </c>
      <c r="AO1053" s="86">
        <f>SUMIFS('sys inv movment rpt'!$M:$M,'sys inv movment rpt'!$L:$L,$M1053,'sys inv movment rpt'!$N:$N,AO$1)</f>
        <v>0</v>
      </c>
      <c r="AP1053" s="86">
        <f>SUMIFS('sys inv movment rpt'!$M:$M,'sys inv movment rpt'!$L:$L,$M1053,'sys inv movment rpt'!$N:$N,AP$1)</f>
        <v>0</v>
      </c>
      <c r="AQ1053" s="86">
        <f>SUMIFS('sys inv movment rpt'!$M:$M,'sys inv movment rpt'!$L:$L,$M1053,'sys inv movment rpt'!$N:$N,AQ$1)</f>
        <v>0</v>
      </c>
      <c r="AR1053" s="86">
        <f>SUMIFS('sys inv movment rpt'!$M:$M,'sys inv movment rpt'!$L:$L,$M1053,'sys inv movment rpt'!$N:$N,AR$1)</f>
        <v>0</v>
      </c>
      <c r="AS1053" s="86">
        <f>SUMIFS('sys inv movment rpt'!$M:$M,'sys inv movment rpt'!$L:$L,$M1053,'sys inv movment rpt'!$N:$N,AS$1)</f>
        <v>0</v>
      </c>
      <c r="AT1053" s="86">
        <f>SUMIFS('sys inv movment rpt'!$M:$M,'sys inv movment rpt'!$L:$L,$M1053,'sys inv movment rpt'!$N:$N,AT$1)</f>
        <v>0</v>
      </c>
      <c r="AU1053" s="86">
        <f>SUMIFS('sys inv movment rpt'!$M:$M,'sys inv movment rpt'!$L:$L,$M1053,'sys inv movment rpt'!$N:$N,AU$1)</f>
        <v>0</v>
      </c>
      <c r="AV1053" s="86">
        <f>SUMIFS('sys inv movment rpt'!$M:$M,'sys inv movment rpt'!$L:$L,$M1053,'sys inv movment rpt'!$N:$N,AV$1)</f>
        <v>0</v>
      </c>
      <c r="AW1053" s="87" t="str">
        <f>IFERROR(VLOOKUP(A1053,'sys-backorder details'!E:U,17,0),"-")</f>
        <v>-</v>
      </c>
      <c r="AX1053" s="87" t="str">
        <f>IF(K1053&gt;1,VLOOKUP(A1053,'settings-routing'!A:I,9,0),"")</f>
        <v/>
      </c>
    </row>
    <row r="1054" ht="12.75" hidden="1" customHeight="1">
      <c r="A1054" s="50" t="s">
        <v>2210</v>
      </c>
      <c r="B1054" s="50" t="s">
        <v>2211</v>
      </c>
      <c r="C1054" s="50">
        <f t="shared" si="2"/>
        <v>0</v>
      </c>
      <c r="D1054" s="80">
        <f>SUMIF('Stocks 101-111'!$J:$J,'item dashboard'!A1054,'Stocks 101-111'!K:K)</f>
        <v>0</v>
      </c>
      <c r="E1054" s="80">
        <f>SUMIF('Stocks 101-111'!$J:$J,'item dashboard'!A1054,'Stocks 101-111'!$L:$L)</f>
        <v>0</v>
      </c>
      <c r="F1054" s="81">
        <f t="shared" si="3"/>
        <v>0</v>
      </c>
      <c r="G1054" s="82">
        <f t="shared" si="4"/>
        <v>0</v>
      </c>
      <c r="H1054" s="50">
        <f>SUMIFS('sys-backorder details'!$M:$M,'sys-backorder details'!$E:$E,'item dashboard'!A1054,'sys-backorder details'!$V:$V,"")</f>
        <v>0</v>
      </c>
      <c r="I1054" s="83">
        <f>SUMIF('settings-routing'!$I:$I,'item dashboard'!A1054,'settings-routing'!$O:$O)</f>
        <v>0</v>
      </c>
      <c r="J1054" s="50">
        <f>SUMIFS('sys-backorder details'!$M:$M,'sys-backorder details'!$E:$E,'item dashboard'!A1054,'sys-backorder details'!$V:$V,"Call off")</f>
        <v>0</v>
      </c>
      <c r="K1054" s="84">
        <f t="shared" si="5"/>
        <v>0</v>
      </c>
      <c r="L1054" s="84">
        <f>SUMIF('Production Plan'!$E:$E,'item dashboard'!A1054,'Production Plan'!$N:$N)</f>
        <v>0</v>
      </c>
      <c r="M1054" s="85" t="str">
        <f t="shared" si="6"/>
        <v>B-S22-LBL17RNG-SAN-120 ml Light Blue Pntd Sanex Bottle</v>
      </c>
      <c r="N1054" s="86">
        <f>SUMIFS('sys inv movment rpt'!$M:$M,'sys inv movment rpt'!$L:$L,$M1054,'sys inv movment rpt'!$N:$N,N$1)</f>
        <v>0</v>
      </c>
      <c r="O1054" s="86">
        <f>SUMIFS('sys inv movment rpt'!$M:$M,'sys inv movment rpt'!$L:$L,$M1054,'sys inv movment rpt'!$N:$N,O$1)</f>
        <v>0</v>
      </c>
      <c r="P1054" s="86">
        <f>SUMIFS('sys inv movment rpt'!$M:$M,'sys inv movment rpt'!$L:$L,$M1054,'sys inv movment rpt'!$N:$N,P$1)</f>
        <v>0</v>
      </c>
      <c r="Q1054" s="86">
        <f>SUMIFS('sys inv movment rpt'!$M:$M,'sys inv movment rpt'!$L:$L,$M1054,'sys inv movment rpt'!$N:$N,Q$1)</f>
        <v>0</v>
      </c>
      <c r="R1054" s="86">
        <f>SUMIFS('sys inv movment rpt'!$M:$M,'sys inv movment rpt'!$L:$L,$M1054,'sys inv movment rpt'!$N:$N,R$1)</f>
        <v>0</v>
      </c>
      <c r="S1054" s="86">
        <f>SUMIFS('sys inv movment rpt'!$M:$M,'sys inv movment rpt'!$L:$L,$M1054,'sys inv movment rpt'!$N:$N,S$1)</f>
        <v>0</v>
      </c>
      <c r="T1054" s="86">
        <f>SUMIFS('sys inv movment rpt'!$M:$M,'sys inv movment rpt'!$L:$L,$M1054,'sys inv movment rpt'!$N:$N,T$1)</f>
        <v>0</v>
      </c>
      <c r="U1054" s="86">
        <f>SUMIFS('sys inv movment rpt'!$M:$M,'sys inv movment rpt'!$L:$L,$M1054,'sys inv movment rpt'!$N:$N,U$1)</f>
        <v>0</v>
      </c>
      <c r="V1054" s="86">
        <f>SUMIFS('sys inv movment rpt'!$M:$M,'sys inv movment rpt'!$L:$L,$M1054,'sys inv movment rpt'!$N:$N,V$1)</f>
        <v>0</v>
      </c>
      <c r="W1054" s="86">
        <f>SUMIFS('sys inv movment rpt'!$M:$M,'sys inv movment rpt'!$L:$L,$M1054,'sys inv movment rpt'!$N:$N,W$1)</f>
        <v>0</v>
      </c>
      <c r="X1054" s="86">
        <f>SUMIFS('sys inv movment rpt'!$M:$M,'sys inv movment rpt'!$L:$L,$M1054,'sys inv movment rpt'!$N:$N,X$1)</f>
        <v>0</v>
      </c>
      <c r="Y1054" s="86">
        <f>SUMIFS('sys inv movment rpt'!$M:$M,'sys inv movment rpt'!$L:$L,$M1054,'sys inv movment rpt'!$N:$N,Y$1)</f>
        <v>0</v>
      </c>
      <c r="Z1054" s="86">
        <f>SUMIFS('sys inv movment rpt'!$M:$M,'sys inv movment rpt'!$L:$L,$M1054,'sys inv movment rpt'!$N:$N,Z$1)</f>
        <v>0</v>
      </c>
      <c r="AA1054" s="86">
        <f>SUMIFS('sys inv movment rpt'!$M:$M,'sys inv movment rpt'!$L:$L,$M1054,'sys inv movment rpt'!$N:$N,AA$1)</f>
        <v>0</v>
      </c>
      <c r="AB1054" s="86">
        <f>SUMIFS('sys inv movment rpt'!$M:$M,'sys inv movment rpt'!$L:$L,$M1054,'sys inv movment rpt'!$N:$N,AB$1)</f>
        <v>0</v>
      </c>
      <c r="AC1054" s="86">
        <f>SUMIFS('sys inv movment rpt'!$M:$M,'sys inv movment rpt'!$L:$L,$M1054,'sys inv movment rpt'!$N:$N,AC$1)</f>
        <v>0</v>
      </c>
      <c r="AD1054" s="86">
        <f>SUMIFS('sys inv movment rpt'!$M:$M,'sys inv movment rpt'!$L:$L,$M1054,'sys inv movment rpt'!$N:$N,AD$1)</f>
        <v>0</v>
      </c>
      <c r="AE1054" s="86">
        <f>SUMIFS('sys inv movment rpt'!$M:$M,'sys inv movment rpt'!$L:$L,$M1054,'sys inv movment rpt'!$N:$N,AE$1)</f>
        <v>0</v>
      </c>
      <c r="AF1054" s="86">
        <f>SUMIFS('sys inv movment rpt'!$M:$M,'sys inv movment rpt'!$L:$L,$M1054,'sys inv movment rpt'!$N:$N,AF$1)</f>
        <v>0</v>
      </c>
      <c r="AG1054" s="86">
        <f>SUMIFS('sys inv movment rpt'!$M:$M,'sys inv movment rpt'!$L:$L,$M1054,'sys inv movment rpt'!$N:$N,AG$1)</f>
        <v>0</v>
      </c>
      <c r="AH1054" s="86">
        <f>SUMIFS('sys inv movment rpt'!$M:$M,'sys inv movment rpt'!$L:$L,$M1054,'sys inv movment rpt'!$N:$N,AH$1)</f>
        <v>0</v>
      </c>
      <c r="AI1054" s="86">
        <f>SUMIFS('sys inv movment rpt'!$M:$M,'sys inv movment rpt'!$L:$L,$M1054,'sys inv movment rpt'!$N:$N,AI$1)</f>
        <v>0</v>
      </c>
      <c r="AJ1054" s="86">
        <f>SUMIFS('sys inv movment rpt'!$M:$M,'sys inv movment rpt'!$L:$L,$M1054,'sys inv movment rpt'!$N:$N,AJ$1)</f>
        <v>0</v>
      </c>
      <c r="AK1054" s="86">
        <f>SUMIFS('sys inv movment rpt'!$M:$M,'sys inv movment rpt'!$L:$L,$M1054,'sys inv movment rpt'!$N:$N,AK$1)</f>
        <v>0</v>
      </c>
      <c r="AL1054" s="86">
        <f>SUMIFS('sys inv movment rpt'!$M:$M,'sys inv movment rpt'!$L:$L,$M1054,'sys inv movment rpt'!$N:$N,AL$1)</f>
        <v>0</v>
      </c>
      <c r="AM1054" s="86">
        <f>SUMIFS('sys inv movment rpt'!$M:$M,'sys inv movment rpt'!$L:$L,$M1054,'sys inv movment rpt'!$N:$N,AM$1)</f>
        <v>0</v>
      </c>
      <c r="AN1054" s="86">
        <f>SUMIFS('sys inv movment rpt'!$M:$M,'sys inv movment rpt'!$L:$L,$M1054,'sys inv movment rpt'!$N:$N,AN$1)</f>
        <v>0</v>
      </c>
      <c r="AO1054" s="86">
        <f>SUMIFS('sys inv movment rpt'!$M:$M,'sys inv movment rpt'!$L:$L,$M1054,'sys inv movment rpt'!$N:$N,AO$1)</f>
        <v>0</v>
      </c>
      <c r="AP1054" s="86">
        <f>SUMIFS('sys inv movment rpt'!$M:$M,'sys inv movment rpt'!$L:$L,$M1054,'sys inv movment rpt'!$N:$N,AP$1)</f>
        <v>0</v>
      </c>
      <c r="AQ1054" s="86">
        <f>SUMIFS('sys inv movment rpt'!$M:$M,'sys inv movment rpt'!$L:$L,$M1054,'sys inv movment rpt'!$N:$N,AQ$1)</f>
        <v>0</v>
      </c>
      <c r="AR1054" s="86">
        <f>SUMIFS('sys inv movment rpt'!$M:$M,'sys inv movment rpt'!$L:$L,$M1054,'sys inv movment rpt'!$N:$N,AR$1)</f>
        <v>0</v>
      </c>
      <c r="AS1054" s="86">
        <f>SUMIFS('sys inv movment rpt'!$M:$M,'sys inv movment rpt'!$L:$L,$M1054,'sys inv movment rpt'!$N:$N,AS$1)</f>
        <v>0</v>
      </c>
      <c r="AT1054" s="86">
        <f>SUMIFS('sys inv movment rpt'!$M:$M,'sys inv movment rpt'!$L:$L,$M1054,'sys inv movment rpt'!$N:$N,AT$1)</f>
        <v>0</v>
      </c>
      <c r="AU1054" s="86">
        <f>SUMIFS('sys inv movment rpt'!$M:$M,'sys inv movment rpt'!$L:$L,$M1054,'sys inv movment rpt'!$N:$N,AU$1)</f>
        <v>0</v>
      </c>
      <c r="AV1054" s="86">
        <f>SUMIFS('sys inv movment rpt'!$M:$M,'sys inv movment rpt'!$L:$L,$M1054,'sys inv movment rpt'!$N:$N,AV$1)</f>
        <v>0</v>
      </c>
      <c r="AW1054" s="87" t="str">
        <f>IFERROR(VLOOKUP(A1054,'sys-backorder details'!E:U,17,0),"-")</f>
        <v>-</v>
      </c>
      <c r="AX1054" s="87" t="str">
        <f>IF(K1054&gt;1,VLOOKUP(A1054,'settings-routing'!A:I,9,0),"")</f>
        <v/>
      </c>
    </row>
    <row r="1055" ht="12.75" hidden="1" customHeight="1">
      <c r="A1055" s="50" t="s">
        <v>2212</v>
      </c>
      <c r="B1055" s="50" t="s">
        <v>2213</v>
      </c>
      <c r="C1055" s="50">
        <f t="shared" si="2"/>
        <v>0</v>
      </c>
      <c r="D1055" s="80">
        <f>SUMIF('Stocks 101-111'!$J:$J,'item dashboard'!A1055,'Stocks 101-111'!K:K)</f>
        <v>0</v>
      </c>
      <c r="E1055" s="80">
        <f>SUMIF('Stocks 101-111'!$J:$J,'item dashboard'!A1055,'Stocks 101-111'!$L:$L)</f>
        <v>0</v>
      </c>
      <c r="F1055" s="81">
        <f t="shared" si="3"/>
        <v>0</v>
      </c>
      <c r="G1055" s="82">
        <f t="shared" si="4"/>
        <v>0</v>
      </c>
      <c r="H1055" s="50">
        <f>SUMIFS('sys-backorder details'!$M:$M,'sys-backorder details'!$E:$E,'item dashboard'!A1055,'sys-backorder details'!$V:$V,"")</f>
        <v>0</v>
      </c>
      <c r="I1055" s="83">
        <f>SUMIF('settings-routing'!$I:$I,'item dashboard'!A1055,'settings-routing'!$O:$O)</f>
        <v>0</v>
      </c>
      <c r="J1055" s="50">
        <f>SUMIFS('sys-backorder details'!$M:$M,'sys-backorder details'!$E:$E,'item dashboard'!A1055,'sys-backorder details'!$V:$V,"Call off")</f>
        <v>0</v>
      </c>
      <c r="K1055" s="84">
        <f t="shared" si="5"/>
        <v>0</v>
      </c>
      <c r="L1055" s="84">
        <f>SUMIF('Production Plan'!$E:$E,'item dashboard'!A1055,'Production Plan'!$N:$N)</f>
        <v>0</v>
      </c>
      <c r="M1055" s="85" t="str">
        <f t="shared" si="6"/>
        <v>B-S22-N17-120 ml Natural bottle</v>
      </c>
      <c r="N1055" s="86">
        <f>SUMIFS('sys inv movment rpt'!$M:$M,'sys inv movment rpt'!$L:$L,$M1055,'sys inv movment rpt'!$N:$N,N$1)</f>
        <v>0</v>
      </c>
      <c r="O1055" s="86">
        <f>SUMIFS('sys inv movment rpt'!$M:$M,'sys inv movment rpt'!$L:$L,$M1055,'sys inv movment rpt'!$N:$N,O$1)</f>
        <v>0</v>
      </c>
      <c r="P1055" s="86">
        <f>SUMIFS('sys inv movment rpt'!$M:$M,'sys inv movment rpt'!$L:$L,$M1055,'sys inv movment rpt'!$N:$N,P$1)</f>
        <v>0</v>
      </c>
      <c r="Q1055" s="86">
        <f>SUMIFS('sys inv movment rpt'!$M:$M,'sys inv movment rpt'!$L:$L,$M1055,'sys inv movment rpt'!$N:$N,Q$1)</f>
        <v>0</v>
      </c>
      <c r="R1055" s="86">
        <f>SUMIFS('sys inv movment rpt'!$M:$M,'sys inv movment rpt'!$L:$L,$M1055,'sys inv movment rpt'!$N:$N,R$1)</f>
        <v>0</v>
      </c>
      <c r="S1055" s="86">
        <f>SUMIFS('sys inv movment rpt'!$M:$M,'sys inv movment rpt'!$L:$L,$M1055,'sys inv movment rpt'!$N:$N,S$1)</f>
        <v>0</v>
      </c>
      <c r="T1055" s="86">
        <f>SUMIFS('sys inv movment rpt'!$M:$M,'sys inv movment rpt'!$L:$L,$M1055,'sys inv movment rpt'!$N:$N,T$1)</f>
        <v>0</v>
      </c>
      <c r="U1055" s="86">
        <f>SUMIFS('sys inv movment rpt'!$M:$M,'sys inv movment rpt'!$L:$L,$M1055,'sys inv movment rpt'!$N:$N,U$1)</f>
        <v>0</v>
      </c>
      <c r="V1055" s="86">
        <f>SUMIFS('sys inv movment rpt'!$M:$M,'sys inv movment rpt'!$L:$L,$M1055,'sys inv movment rpt'!$N:$N,V$1)</f>
        <v>0</v>
      </c>
      <c r="W1055" s="86">
        <f>SUMIFS('sys inv movment rpt'!$M:$M,'sys inv movment rpt'!$L:$L,$M1055,'sys inv movment rpt'!$N:$N,W$1)</f>
        <v>0</v>
      </c>
      <c r="X1055" s="86">
        <f>SUMIFS('sys inv movment rpt'!$M:$M,'sys inv movment rpt'!$L:$L,$M1055,'sys inv movment rpt'!$N:$N,X$1)</f>
        <v>0</v>
      </c>
      <c r="Y1055" s="86">
        <f>SUMIFS('sys inv movment rpt'!$M:$M,'sys inv movment rpt'!$L:$L,$M1055,'sys inv movment rpt'!$N:$N,Y$1)</f>
        <v>0</v>
      </c>
      <c r="Z1055" s="86">
        <f>SUMIFS('sys inv movment rpt'!$M:$M,'sys inv movment rpt'!$L:$L,$M1055,'sys inv movment rpt'!$N:$N,Z$1)</f>
        <v>0</v>
      </c>
      <c r="AA1055" s="86">
        <f>SUMIFS('sys inv movment rpt'!$M:$M,'sys inv movment rpt'!$L:$L,$M1055,'sys inv movment rpt'!$N:$N,AA$1)</f>
        <v>0</v>
      </c>
      <c r="AB1055" s="86">
        <f>SUMIFS('sys inv movment rpt'!$M:$M,'sys inv movment rpt'!$L:$L,$M1055,'sys inv movment rpt'!$N:$N,AB$1)</f>
        <v>0</v>
      </c>
      <c r="AC1055" s="86">
        <f>SUMIFS('sys inv movment rpt'!$M:$M,'sys inv movment rpt'!$L:$L,$M1055,'sys inv movment rpt'!$N:$N,AC$1)</f>
        <v>0</v>
      </c>
      <c r="AD1055" s="86">
        <f>SUMIFS('sys inv movment rpt'!$M:$M,'sys inv movment rpt'!$L:$L,$M1055,'sys inv movment rpt'!$N:$N,AD$1)</f>
        <v>0</v>
      </c>
      <c r="AE1055" s="86">
        <f>SUMIFS('sys inv movment rpt'!$M:$M,'sys inv movment rpt'!$L:$L,$M1055,'sys inv movment rpt'!$N:$N,AE$1)</f>
        <v>0</v>
      </c>
      <c r="AF1055" s="86">
        <f>SUMIFS('sys inv movment rpt'!$M:$M,'sys inv movment rpt'!$L:$L,$M1055,'sys inv movment rpt'!$N:$N,AF$1)</f>
        <v>0</v>
      </c>
      <c r="AG1055" s="86">
        <f>SUMIFS('sys inv movment rpt'!$M:$M,'sys inv movment rpt'!$L:$L,$M1055,'sys inv movment rpt'!$N:$N,AG$1)</f>
        <v>0</v>
      </c>
      <c r="AH1055" s="86">
        <f>SUMIFS('sys inv movment rpt'!$M:$M,'sys inv movment rpt'!$L:$L,$M1055,'sys inv movment rpt'!$N:$N,AH$1)</f>
        <v>0</v>
      </c>
      <c r="AI1055" s="86">
        <f>SUMIFS('sys inv movment rpt'!$M:$M,'sys inv movment rpt'!$L:$L,$M1055,'sys inv movment rpt'!$N:$N,AI$1)</f>
        <v>0</v>
      </c>
      <c r="AJ1055" s="86">
        <f>SUMIFS('sys inv movment rpt'!$M:$M,'sys inv movment rpt'!$L:$L,$M1055,'sys inv movment rpt'!$N:$N,AJ$1)</f>
        <v>0</v>
      </c>
      <c r="AK1055" s="86">
        <f>SUMIFS('sys inv movment rpt'!$M:$M,'sys inv movment rpt'!$L:$L,$M1055,'sys inv movment rpt'!$N:$N,AK$1)</f>
        <v>0</v>
      </c>
      <c r="AL1055" s="86">
        <f>SUMIFS('sys inv movment rpt'!$M:$M,'sys inv movment rpt'!$L:$L,$M1055,'sys inv movment rpt'!$N:$N,AL$1)</f>
        <v>0</v>
      </c>
      <c r="AM1055" s="86">
        <f>SUMIFS('sys inv movment rpt'!$M:$M,'sys inv movment rpt'!$L:$L,$M1055,'sys inv movment rpt'!$N:$N,AM$1)</f>
        <v>0</v>
      </c>
      <c r="AN1055" s="86">
        <f>SUMIFS('sys inv movment rpt'!$M:$M,'sys inv movment rpt'!$L:$L,$M1055,'sys inv movment rpt'!$N:$N,AN$1)</f>
        <v>0</v>
      </c>
      <c r="AO1055" s="86">
        <f>SUMIFS('sys inv movment rpt'!$M:$M,'sys inv movment rpt'!$L:$L,$M1055,'sys inv movment rpt'!$N:$N,AO$1)</f>
        <v>0</v>
      </c>
      <c r="AP1055" s="86">
        <f>SUMIFS('sys inv movment rpt'!$M:$M,'sys inv movment rpt'!$L:$L,$M1055,'sys inv movment rpt'!$N:$N,AP$1)</f>
        <v>0</v>
      </c>
      <c r="AQ1055" s="86">
        <f>SUMIFS('sys inv movment rpt'!$M:$M,'sys inv movment rpt'!$L:$L,$M1055,'sys inv movment rpt'!$N:$N,AQ$1)</f>
        <v>0</v>
      </c>
      <c r="AR1055" s="86">
        <f>SUMIFS('sys inv movment rpt'!$M:$M,'sys inv movment rpt'!$L:$L,$M1055,'sys inv movment rpt'!$N:$N,AR$1)</f>
        <v>0</v>
      </c>
      <c r="AS1055" s="86">
        <f>SUMIFS('sys inv movment rpt'!$M:$M,'sys inv movment rpt'!$L:$L,$M1055,'sys inv movment rpt'!$N:$N,AS$1)</f>
        <v>0</v>
      </c>
      <c r="AT1055" s="86">
        <f>SUMIFS('sys inv movment rpt'!$M:$M,'sys inv movment rpt'!$L:$L,$M1055,'sys inv movment rpt'!$N:$N,AT$1)</f>
        <v>0</v>
      </c>
      <c r="AU1055" s="86">
        <f>SUMIFS('sys inv movment rpt'!$M:$M,'sys inv movment rpt'!$L:$L,$M1055,'sys inv movment rpt'!$N:$N,AU$1)</f>
        <v>0</v>
      </c>
      <c r="AV1055" s="86">
        <f>SUMIFS('sys inv movment rpt'!$M:$M,'sys inv movment rpt'!$L:$L,$M1055,'sys inv movment rpt'!$N:$N,AV$1)</f>
        <v>0</v>
      </c>
      <c r="AW1055" s="87" t="str">
        <f>IFERROR(VLOOKUP(A1055,'sys-backorder details'!E:U,17,0),"-")</f>
        <v>-</v>
      </c>
      <c r="AX1055" s="87" t="str">
        <f>IF(K1055&gt;1,VLOOKUP(A1055,'settings-routing'!A:I,9,0),"")</f>
        <v/>
      </c>
    </row>
    <row r="1056" ht="12.75" hidden="1" customHeight="1">
      <c r="A1056" s="50" t="s">
        <v>2214</v>
      </c>
      <c r="B1056" s="50" t="s">
        <v>2215</v>
      </c>
      <c r="C1056" s="50">
        <f t="shared" si="2"/>
        <v>0</v>
      </c>
      <c r="D1056" s="80">
        <f>SUMIF('Stocks 101-111'!$J:$J,'item dashboard'!A1056,'Stocks 101-111'!K:K)</f>
        <v>0</v>
      </c>
      <c r="E1056" s="80">
        <f>SUMIF('Stocks 101-111'!$J:$J,'item dashboard'!A1056,'Stocks 101-111'!$L:$L)</f>
        <v>0</v>
      </c>
      <c r="F1056" s="81">
        <f t="shared" si="3"/>
        <v>0</v>
      </c>
      <c r="G1056" s="82">
        <f t="shared" si="4"/>
        <v>0</v>
      </c>
      <c r="H1056" s="50">
        <f>SUMIFS('sys-backorder details'!$M:$M,'sys-backorder details'!$E:$E,'item dashboard'!A1056,'sys-backorder details'!$V:$V,"")</f>
        <v>0</v>
      </c>
      <c r="I1056" s="83">
        <f>SUMIF('settings-routing'!$I:$I,'item dashboard'!A1056,'settings-routing'!$O:$O)</f>
        <v>0</v>
      </c>
      <c r="J1056" s="50">
        <f>SUMIFS('sys-backorder details'!$M:$M,'sys-backorder details'!$E:$E,'item dashboard'!A1056,'sys-backorder details'!$V:$V,"Call off")</f>
        <v>0</v>
      </c>
      <c r="K1056" s="84">
        <f t="shared" si="5"/>
        <v>0</v>
      </c>
      <c r="L1056" s="84">
        <f>SUMIF('Production Plan'!$E:$E,'item dashboard'!A1056,'Production Plan'!$N:$N)</f>
        <v>0</v>
      </c>
      <c r="M1056" s="85" t="str">
        <f t="shared" si="6"/>
        <v>B-S22-N17GAB-MS-120ml Natural Pnt Gabfest Methylated Spirit Bottle</v>
      </c>
      <c r="N1056" s="86">
        <f>SUMIFS('sys inv movment rpt'!$M:$M,'sys inv movment rpt'!$L:$L,$M1056,'sys inv movment rpt'!$N:$N,N$1)</f>
        <v>0</v>
      </c>
      <c r="O1056" s="86">
        <f>SUMIFS('sys inv movment rpt'!$M:$M,'sys inv movment rpt'!$L:$L,$M1056,'sys inv movment rpt'!$N:$N,O$1)</f>
        <v>0</v>
      </c>
      <c r="P1056" s="86">
        <f>SUMIFS('sys inv movment rpt'!$M:$M,'sys inv movment rpt'!$L:$L,$M1056,'sys inv movment rpt'!$N:$N,P$1)</f>
        <v>0</v>
      </c>
      <c r="Q1056" s="86">
        <f>SUMIFS('sys inv movment rpt'!$M:$M,'sys inv movment rpt'!$L:$L,$M1056,'sys inv movment rpt'!$N:$N,Q$1)</f>
        <v>0</v>
      </c>
      <c r="R1056" s="86">
        <f>SUMIFS('sys inv movment rpt'!$M:$M,'sys inv movment rpt'!$L:$L,$M1056,'sys inv movment rpt'!$N:$N,R$1)</f>
        <v>0</v>
      </c>
      <c r="S1056" s="86">
        <f>SUMIFS('sys inv movment rpt'!$M:$M,'sys inv movment rpt'!$L:$L,$M1056,'sys inv movment rpt'!$N:$N,S$1)</f>
        <v>0</v>
      </c>
      <c r="T1056" s="86">
        <f>SUMIFS('sys inv movment rpt'!$M:$M,'sys inv movment rpt'!$L:$L,$M1056,'sys inv movment rpt'!$N:$N,T$1)</f>
        <v>0</v>
      </c>
      <c r="U1056" s="86">
        <f>SUMIFS('sys inv movment rpt'!$M:$M,'sys inv movment rpt'!$L:$L,$M1056,'sys inv movment rpt'!$N:$N,U$1)</f>
        <v>0</v>
      </c>
      <c r="V1056" s="86">
        <f>SUMIFS('sys inv movment rpt'!$M:$M,'sys inv movment rpt'!$L:$L,$M1056,'sys inv movment rpt'!$N:$N,V$1)</f>
        <v>0</v>
      </c>
      <c r="W1056" s="86">
        <f>SUMIFS('sys inv movment rpt'!$M:$M,'sys inv movment rpt'!$L:$L,$M1056,'sys inv movment rpt'!$N:$N,W$1)</f>
        <v>0</v>
      </c>
      <c r="X1056" s="86">
        <f>SUMIFS('sys inv movment rpt'!$M:$M,'sys inv movment rpt'!$L:$L,$M1056,'sys inv movment rpt'!$N:$N,X$1)</f>
        <v>0</v>
      </c>
      <c r="Y1056" s="86">
        <f>SUMIFS('sys inv movment rpt'!$M:$M,'sys inv movment rpt'!$L:$L,$M1056,'sys inv movment rpt'!$N:$N,Y$1)</f>
        <v>0</v>
      </c>
      <c r="Z1056" s="86">
        <f>SUMIFS('sys inv movment rpt'!$M:$M,'sys inv movment rpt'!$L:$L,$M1056,'sys inv movment rpt'!$N:$N,Z$1)</f>
        <v>0</v>
      </c>
      <c r="AA1056" s="86">
        <f>SUMIFS('sys inv movment rpt'!$M:$M,'sys inv movment rpt'!$L:$L,$M1056,'sys inv movment rpt'!$N:$N,AA$1)</f>
        <v>0</v>
      </c>
      <c r="AB1056" s="86">
        <f>SUMIFS('sys inv movment rpt'!$M:$M,'sys inv movment rpt'!$L:$L,$M1056,'sys inv movment rpt'!$N:$N,AB$1)</f>
        <v>0</v>
      </c>
      <c r="AC1056" s="86">
        <f>SUMIFS('sys inv movment rpt'!$M:$M,'sys inv movment rpt'!$L:$L,$M1056,'sys inv movment rpt'!$N:$N,AC$1)</f>
        <v>0</v>
      </c>
      <c r="AD1056" s="86">
        <f>SUMIFS('sys inv movment rpt'!$M:$M,'sys inv movment rpt'!$L:$L,$M1056,'sys inv movment rpt'!$N:$N,AD$1)</f>
        <v>0</v>
      </c>
      <c r="AE1056" s="86">
        <f>SUMIFS('sys inv movment rpt'!$M:$M,'sys inv movment rpt'!$L:$L,$M1056,'sys inv movment rpt'!$N:$N,AE$1)</f>
        <v>0</v>
      </c>
      <c r="AF1056" s="86">
        <f>SUMIFS('sys inv movment rpt'!$M:$M,'sys inv movment rpt'!$L:$L,$M1056,'sys inv movment rpt'!$N:$N,AF$1)</f>
        <v>0</v>
      </c>
      <c r="AG1056" s="86">
        <f>SUMIFS('sys inv movment rpt'!$M:$M,'sys inv movment rpt'!$L:$L,$M1056,'sys inv movment rpt'!$N:$N,AG$1)</f>
        <v>0</v>
      </c>
      <c r="AH1056" s="86">
        <f>SUMIFS('sys inv movment rpt'!$M:$M,'sys inv movment rpt'!$L:$L,$M1056,'sys inv movment rpt'!$N:$N,AH$1)</f>
        <v>0</v>
      </c>
      <c r="AI1056" s="86">
        <f>SUMIFS('sys inv movment rpt'!$M:$M,'sys inv movment rpt'!$L:$L,$M1056,'sys inv movment rpt'!$N:$N,AI$1)</f>
        <v>0</v>
      </c>
      <c r="AJ1056" s="86">
        <f>SUMIFS('sys inv movment rpt'!$M:$M,'sys inv movment rpt'!$L:$L,$M1056,'sys inv movment rpt'!$N:$N,AJ$1)</f>
        <v>0</v>
      </c>
      <c r="AK1056" s="86">
        <f>SUMIFS('sys inv movment rpt'!$M:$M,'sys inv movment rpt'!$L:$L,$M1056,'sys inv movment rpt'!$N:$N,AK$1)</f>
        <v>0</v>
      </c>
      <c r="AL1056" s="86">
        <f>SUMIFS('sys inv movment rpt'!$M:$M,'sys inv movment rpt'!$L:$L,$M1056,'sys inv movment rpt'!$N:$N,AL$1)</f>
        <v>0</v>
      </c>
      <c r="AM1056" s="86">
        <f>SUMIFS('sys inv movment rpt'!$M:$M,'sys inv movment rpt'!$L:$L,$M1056,'sys inv movment rpt'!$N:$N,AM$1)</f>
        <v>0</v>
      </c>
      <c r="AN1056" s="86">
        <f>SUMIFS('sys inv movment rpt'!$M:$M,'sys inv movment rpt'!$L:$L,$M1056,'sys inv movment rpt'!$N:$N,AN$1)</f>
        <v>0</v>
      </c>
      <c r="AO1056" s="86">
        <f>SUMIFS('sys inv movment rpt'!$M:$M,'sys inv movment rpt'!$L:$L,$M1056,'sys inv movment rpt'!$N:$N,AO$1)</f>
        <v>0</v>
      </c>
      <c r="AP1056" s="86">
        <f>SUMIFS('sys inv movment rpt'!$M:$M,'sys inv movment rpt'!$L:$L,$M1056,'sys inv movment rpt'!$N:$N,AP$1)</f>
        <v>0</v>
      </c>
      <c r="AQ1056" s="86">
        <f>SUMIFS('sys inv movment rpt'!$M:$M,'sys inv movment rpt'!$L:$L,$M1056,'sys inv movment rpt'!$N:$N,AQ$1)</f>
        <v>0</v>
      </c>
      <c r="AR1056" s="86">
        <f>SUMIFS('sys inv movment rpt'!$M:$M,'sys inv movment rpt'!$L:$L,$M1056,'sys inv movment rpt'!$N:$N,AR$1)</f>
        <v>0</v>
      </c>
      <c r="AS1056" s="86">
        <f>SUMIFS('sys inv movment rpt'!$M:$M,'sys inv movment rpt'!$L:$L,$M1056,'sys inv movment rpt'!$N:$N,AS$1)</f>
        <v>0</v>
      </c>
      <c r="AT1056" s="86">
        <f>SUMIFS('sys inv movment rpt'!$M:$M,'sys inv movment rpt'!$L:$L,$M1056,'sys inv movment rpt'!$N:$N,AT$1)</f>
        <v>0</v>
      </c>
      <c r="AU1056" s="86">
        <f>SUMIFS('sys inv movment rpt'!$M:$M,'sys inv movment rpt'!$L:$L,$M1056,'sys inv movment rpt'!$N:$N,AU$1)</f>
        <v>0</v>
      </c>
      <c r="AV1056" s="86">
        <f>SUMIFS('sys inv movment rpt'!$M:$M,'sys inv movment rpt'!$L:$L,$M1056,'sys inv movment rpt'!$N:$N,AV$1)</f>
        <v>0</v>
      </c>
      <c r="AW1056" s="87" t="str">
        <f>IFERROR(VLOOKUP(A1056,'sys-backorder details'!E:U,17,0),"-")</f>
        <v>-</v>
      </c>
      <c r="AX1056" s="87" t="str">
        <f>IF(K1056&gt;1,VLOOKUP(A1056,'settings-routing'!A:I,9,0),"")</f>
        <v/>
      </c>
    </row>
    <row r="1057" ht="12.75" hidden="1" customHeight="1">
      <c r="A1057" s="50" t="s">
        <v>2216</v>
      </c>
      <c r="B1057" s="50" t="s">
        <v>2213</v>
      </c>
      <c r="C1057" s="50">
        <f t="shared" si="2"/>
        <v>0</v>
      </c>
      <c r="D1057" s="80">
        <f>SUMIF('Stocks 101-111'!$J:$J,'item dashboard'!A1057,'Stocks 101-111'!K:K)</f>
        <v>0</v>
      </c>
      <c r="E1057" s="80">
        <f>SUMIF('Stocks 101-111'!$J:$J,'item dashboard'!A1057,'Stocks 101-111'!$L:$L)</f>
        <v>0</v>
      </c>
      <c r="F1057" s="81">
        <f t="shared" si="3"/>
        <v>0</v>
      </c>
      <c r="G1057" s="82">
        <f t="shared" si="4"/>
        <v>0</v>
      </c>
      <c r="H1057" s="50">
        <f>SUMIFS('sys-backorder details'!$M:$M,'sys-backorder details'!$E:$E,'item dashboard'!A1057,'sys-backorder details'!$V:$V,"")</f>
        <v>0</v>
      </c>
      <c r="I1057" s="83">
        <f>SUMIF('settings-routing'!$I:$I,'item dashboard'!A1057,'settings-routing'!$O:$O)</f>
        <v>0</v>
      </c>
      <c r="J1057" s="50">
        <f>SUMIFS('sys-backorder details'!$M:$M,'sys-backorder details'!$E:$E,'item dashboard'!A1057,'sys-backorder details'!$V:$V,"Call off")</f>
        <v>0</v>
      </c>
      <c r="K1057" s="84">
        <f t="shared" si="5"/>
        <v>0</v>
      </c>
      <c r="L1057" s="84">
        <f>SUMIF('Production Plan'!$E:$E,'item dashboard'!A1057,'Production Plan'!$N:$N)</f>
        <v>0</v>
      </c>
      <c r="M1057" s="85" t="str">
        <f t="shared" si="6"/>
        <v>B-S22-N27-120 ml Natural bottle</v>
      </c>
      <c r="N1057" s="86">
        <f>SUMIFS('sys inv movment rpt'!$M:$M,'sys inv movment rpt'!$L:$L,$M1057,'sys inv movment rpt'!$N:$N,N$1)</f>
        <v>0</v>
      </c>
      <c r="O1057" s="86">
        <f>SUMIFS('sys inv movment rpt'!$M:$M,'sys inv movment rpt'!$L:$L,$M1057,'sys inv movment rpt'!$N:$N,O$1)</f>
        <v>0</v>
      </c>
      <c r="P1057" s="86">
        <f>SUMIFS('sys inv movment rpt'!$M:$M,'sys inv movment rpt'!$L:$L,$M1057,'sys inv movment rpt'!$N:$N,P$1)</f>
        <v>0</v>
      </c>
      <c r="Q1057" s="86">
        <f>SUMIFS('sys inv movment rpt'!$M:$M,'sys inv movment rpt'!$L:$L,$M1057,'sys inv movment rpt'!$N:$N,Q$1)</f>
        <v>0</v>
      </c>
      <c r="R1057" s="86">
        <f>SUMIFS('sys inv movment rpt'!$M:$M,'sys inv movment rpt'!$L:$L,$M1057,'sys inv movment rpt'!$N:$N,R$1)</f>
        <v>0</v>
      </c>
      <c r="S1057" s="86">
        <f>SUMIFS('sys inv movment rpt'!$M:$M,'sys inv movment rpt'!$L:$L,$M1057,'sys inv movment rpt'!$N:$N,S$1)</f>
        <v>0</v>
      </c>
      <c r="T1057" s="86">
        <f>SUMIFS('sys inv movment rpt'!$M:$M,'sys inv movment rpt'!$L:$L,$M1057,'sys inv movment rpt'!$N:$N,T$1)</f>
        <v>0</v>
      </c>
      <c r="U1057" s="86">
        <f>SUMIFS('sys inv movment rpt'!$M:$M,'sys inv movment rpt'!$L:$L,$M1057,'sys inv movment rpt'!$N:$N,U$1)</f>
        <v>0</v>
      </c>
      <c r="V1057" s="86">
        <f>SUMIFS('sys inv movment rpt'!$M:$M,'sys inv movment rpt'!$L:$L,$M1057,'sys inv movment rpt'!$N:$N,V$1)</f>
        <v>0</v>
      </c>
      <c r="W1057" s="86">
        <f>SUMIFS('sys inv movment rpt'!$M:$M,'sys inv movment rpt'!$L:$L,$M1057,'sys inv movment rpt'!$N:$N,W$1)</f>
        <v>0</v>
      </c>
      <c r="X1057" s="86">
        <f>SUMIFS('sys inv movment rpt'!$M:$M,'sys inv movment rpt'!$L:$L,$M1057,'sys inv movment rpt'!$N:$N,X$1)</f>
        <v>0</v>
      </c>
      <c r="Y1057" s="86">
        <f>SUMIFS('sys inv movment rpt'!$M:$M,'sys inv movment rpt'!$L:$L,$M1057,'sys inv movment rpt'!$N:$N,Y$1)</f>
        <v>0</v>
      </c>
      <c r="Z1057" s="86">
        <f>SUMIFS('sys inv movment rpt'!$M:$M,'sys inv movment rpt'!$L:$L,$M1057,'sys inv movment rpt'!$N:$N,Z$1)</f>
        <v>0</v>
      </c>
      <c r="AA1057" s="86">
        <f>SUMIFS('sys inv movment rpt'!$M:$M,'sys inv movment rpt'!$L:$L,$M1057,'sys inv movment rpt'!$N:$N,AA$1)</f>
        <v>0</v>
      </c>
      <c r="AB1057" s="86">
        <f>SUMIFS('sys inv movment rpt'!$M:$M,'sys inv movment rpt'!$L:$L,$M1057,'sys inv movment rpt'!$N:$N,AB$1)</f>
        <v>0</v>
      </c>
      <c r="AC1057" s="86">
        <f>SUMIFS('sys inv movment rpt'!$M:$M,'sys inv movment rpt'!$L:$L,$M1057,'sys inv movment rpt'!$N:$N,AC$1)</f>
        <v>0</v>
      </c>
      <c r="AD1057" s="86">
        <f>SUMIFS('sys inv movment rpt'!$M:$M,'sys inv movment rpt'!$L:$L,$M1057,'sys inv movment rpt'!$N:$N,AD$1)</f>
        <v>0</v>
      </c>
      <c r="AE1057" s="86">
        <f>SUMIFS('sys inv movment rpt'!$M:$M,'sys inv movment rpt'!$L:$L,$M1057,'sys inv movment rpt'!$N:$N,AE$1)</f>
        <v>0</v>
      </c>
      <c r="AF1057" s="86">
        <f>SUMIFS('sys inv movment rpt'!$M:$M,'sys inv movment rpt'!$L:$L,$M1057,'sys inv movment rpt'!$N:$N,AF$1)</f>
        <v>0</v>
      </c>
      <c r="AG1057" s="86">
        <f>SUMIFS('sys inv movment rpt'!$M:$M,'sys inv movment rpt'!$L:$L,$M1057,'sys inv movment rpt'!$N:$N,AG$1)</f>
        <v>0</v>
      </c>
      <c r="AH1057" s="86">
        <f>SUMIFS('sys inv movment rpt'!$M:$M,'sys inv movment rpt'!$L:$L,$M1057,'sys inv movment rpt'!$N:$N,AH$1)</f>
        <v>0</v>
      </c>
      <c r="AI1057" s="86">
        <f>SUMIFS('sys inv movment rpt'!$M:$M,'sys inv movment rpt'!$L:$L,$M1057,'sys inv movment rpt'!$N:$N,AI$1)</f>
        <v>0</v>
      </c>
      <c r="AJ1057" s="86">
        <f>SUMIFS('sys inv movment rpt'!$M:$M,'sys inv movment rpt'!$L:$L,$M1057,'sys inv movment rpt'!$N:$N,AJ$1)</f>
        <v>0</v>
      </c>
      <c r="AK1057" s="86">
        <f>SUMIFS('sys inv movment rpt'!$M:$M,'sys inv movment rpt'!$L:$L,$M1057,'sys inv movment rpt'!$N:$N,AK$1)</f>
        <v>0</v>
      </c>
      <c r="AL1057" s="86">
        <f>SUMIFS('sys inv movment rpt'!$M:$M,'sys inv movment rpt'!$L:$L,$M1057,'sys inv movment rpt'!$N:$N,AL$1)</f>
        <v>0</v>
      </c>
      <c r="AM1057" s="86">
        <f>SUMIFS('sys inv movment rpt'!$M:$M,'sys inv movment rpt'!$L:$L,$M1057,'sys inv movment rpt'!$N:$N,AM$1)</f>
        <v>0</v>
      </c>
      <c r="AN1057" s="86">
        <f>SUMIFS('sys inv movment rpt'!$M:$M,'sys inv movment rpt'!$L:$L,$M1057,'sys inv movment rpt'!$N:$N,AN$1)</f>
        <v>0</v>
      </c>
      <c r="AO1057" s="86">
        <f>SUMIFS('sys inv movment rpt'!$M:$M,'sys inv movment rpt'!$L:$L,$M1057,'sys inv movment rpt'!$N:$N,AO$1)</f>
        <v>0</v>
      </c>
      <c r="AP1057" s="86">
        <f>SUMIFS('sys inv movment rpt'!$M:$M,'sys inv movment rpt'!$L:$L,$M1057,'sys inv movment rpt'!$N:$N,AP$1)</f>
        <v>0</v>
      </c>
      <c r="AQ1057" s="86">
        <f>SUMIFS('sys inv movment rpt'!$M:$M,'sys inv movment rpt'!$L:$L,$M1057,'sys inv movment rpt'!$N:$N,AQ$1)</f>
        <v>0</v>
      </c>
      <c r="AR1057" s="86">
        <f>SUMIFS('sys inv movment rpt'!$M:$M,'sys inv movment rpt'!$L:$L,$M1057,'sys inv movment rpt'!$N:$N,AR$1)</f>
        <v>0</v>
      </c>
      <c r="AS1057" s="86">
        <f>SUMIFS('sys inv movment rpt'!$M:$M,'sys inv movment rpt'!$L:$L,$M1057,'sys inv movment rpt'!$N:$N,AS$1)</f>
        <v>0</v>
      </c>
      <c r="AT1057" s="86">
        <f>SUMIFS('sys inv movment rpt'!$M:$M,'sys inv movment rpt'!$L:$L,$M1057,'sys inv movment rpt'!$N:$N,AT$1)</f>
        <v>0</v>
      </c>
      <c r="AU1057" s="86">
        <f>SUMIFS('sys inv movment rpt'!$M:$M,'sys inv movment rpt'!$L:$L,$M1057,'sys inv movment rpt'!$N:$N,AU$1)</f>
        <v>0</v>
      </c>
      <c r="AV1057" s="86">
        <f>SUMIFS('sys inv movment rpt'!$M:$M,'sys inv movment rpt'!$L:$L,$M1057,'sys inv movment rpt'!$N:$N,AV$1)</f>
        <v>0</v>
      </c>
      <c r="AW1057" s="87" t="str">
        <f>IFERROR(VLOOKUP(A1057,'sys-backorder details'!E:U,17,0),"-")</f>
        <v>-</v>
      </c>
      <c r="AX1057" s="87" t="str">
        <f>IF(K1057&gt;1,VLOOKUP(A1057,'settings-routing'!A:I,9,0),"")</f>
        <v/>
      </c>
    </row>
    <row r="1058" ht="12.75" hidden="1" customHeight="1">
      <c r="A1058" s="50" t="s">
        <v>2217</v>
      </c>
      <c r="B1058" s="50" t="s">
        <v>2199</v>
      </c>
      <c r="C1058" s="50">
        <f t="shared" si="2"/>
        <v>0</v>
      </c>
      <c r="D1058" s="80">
        <f>SUMIF('Stocks 101-111'!$J:$J,'item dashboard'!A1058,'Stocks 101-111'!K:K)</f>
        <v>0</v>
      </c>
      <c r="E1058" s="80">
        <f>SUMIF('Stocks 101-111'!$J:$J,'item dashboard'!A1058,'Stocks 101-111'!$L:$L)</f>
        <v>0</v>
      </c>
      <c r="F1058" s="81">
        <f t="shared" si="3"/>
        <v>0</v>
      </c>
      <c r="G1058" s="82">
        <f t="shared" si="4"/>
        <v>0</v>
      </c>
      <c r="H1058" s="50">
        <f>SUMIFS('sys-backorder details'!$M:$M,'sys-backorder details'!$E:$E,'item dashboard'!A1058,'sys-backorder details'!$V:$V,"")</f>
        <v>0</v>
      </c>
      <c r="I1058" s="83">
        <f>SUMIF('settings-routing'!$I:$I,'item dashboard'!A1058,'settings-routing'!$O:$O)</f>
        <v>0</v>
      </c>
      <c r="J1058" s="50">
        <f>SUMIFS('sys-backorder details'!$M:$M,'sys-backorder details'!$E:$E,'item dashboard'!A1058,'sys-backorder details'!$V:$V,"Call off")</f>
        <v>0</v>
      </c>
      <c r="K1058" s="84">
        <f t="shared" si="5"/>
        <v>0</v>
      </c>
      <c r="L1058" s="84">
        <f>SUMIF('Production Plan'!$E:$E,'item dashboard'!A1058,'Production Plan'!$N:$N)</f>
        <v>0</v>
      </c>
      <c r="M1058" s="85" t="str">
        <f t="shared" si="6"/>
        <v>B-S22-W17-120 ml White bottle</v>
      </c>
      <c r="N1058" s="86">
        <f>SUMIFS('sys inv movment rpt'!$M:$M,'sys inv movment rpt'!$L:$L,$M1058,'sys inv movment rpt'!$N:$N,N$1)</f>
        <v>0</v>
      </c>
      <c r="O1058" s="86">
        <f>SUMIFS('sys inv movment rpt'!$M:$M,'sys inv movment rpt'!$L:$L,$M1058,'sys inv movment rpt'!$N:$N,O$1)</f>
        <v>0</v>
      </c>
      <c r="P1058" s="86">
        <f>SUMIFS('sys inv movment rpt'!$M:$M,'sys inv movment rpt'!$L:$L,$M1058,'sys inv movment rpt'!$N:$N,P$1)</f>
        <v>0</v>
      </c>
      <c r="Q1058" s="86">
        <f>SUMIFS('sys inv movment rpt'!$M:$M,'sys inv movment rpt'!$L:$L,$M1058,'sys inv movment rpt'!$N:$N,Q$1)</f>
        <v>0</v>
      </c>
      <c r="R1058" s="86">
        <f>SUMIFS('sys inv movment rpt'!$M:$M,'sys inv movment rpt'!$L:$L,$M1058,'sys inv movment rpt'!$N:$N,R$1)</f>
        <v>0</v>
      </c>
      <c r="S1058" s="86">
        <f>SUMIFS('sys inv movment rpt'!$M:$M,'sys inv movment rpt'!$L:$L,$M1058,'sys inv movment rpt'!$N:$N,S$1)</f>
        <v>0</v>
      </c>
      <c r="T1058" s="86">
        <f>SUMIFS('sys inv movment rpt'!$M:$M,'sys inv movment rpt'!$L:$L,$M1058,'sys inv movment rpt'!$N:$N,T$1)</f>
        <v>0</v>
      </c>
      <c r="U1058" s="86">
        <f>SUMIFS('sys inv movment rpt'!$M:$M,'sys inv movment rpt'!$L:$L,$M1058,'sys inv movment rpt'!$N:$N,U$1)</f>
        <v>0</v>
      </c>
      <c r="V1058" s="86">
        <f>SUMIFS('sys inv movment rpt'!$M:$M,'sys inv movment rpt'!$L:$L,$M1058,'sys inv movment rpt'!$N:$N,V$1)</f>
        <v>0</v>
      </c>
      <c r="W1058" s="86">
        <f>SUMIFS('sys inv movment rpt'!$M:$M,'sys inv movment rpt'!$L:$L,$M1058,'sys inv movment rpt'!$N:$N,W$1)</f>
        <v>0</v>
      </c>
      <c r="X1058" s="86">
        <f>SUMIFS('sys inv movment rpt'!$M:$M,'sys inv movment rpt'!$L:$L,$M1058,'sys inv movment rpt'!$N:$N,X$1)</f>
        <v>0</v>
      </c>
      <c r="Y1058" s="86">
        <f>SUMIFS('sys inv movment rpt'!$M:$M,'sys inv movment rpt'!$L:$L,$M1058,'sys inv movment rpt'!$N:$N,Y$1)</f>
        <v>0</v>
      </c>
      <c r="Z1058" s="86">
        <f>SUMIFS('sys inv movment rpt'!$M:$M,'sys inv movment rpt'!$L:$L,$M1058,'sys inv movment rpt'!$N:$N,Z$1)</f>
        <v>0</v>
      </c>
      <c r="AA1058" s="86">
        <f>SUMIFS('sys inv movment rpt'!$M:$M,'sys inv movment rpt'!$L:$L,$M1058,'sys inv movment rpt'!$N:$N,AA$1)</f>
        <v>0</v>
      </c>
      <c r="AB1058" s="86">
        <f>SUMIFS('sys inv movment rpt'!$M:$M,'sys inv movment rpt'!$L:$L,$M1058,'sys inv movment rpt'!$N:$N,AB$1)</f>
        <v>0</v>
      </c>
      <c r="AC1058" s="86">
        <f>SUMIFS('sys inv movment rpt'!$M:$M,'sys inv movment rpt'!$L:$L,$M1058,'sys inv movment rpt'!$N:$N,AC$1)</f>
        <v>0</v>
      </c>
      <c r="AD1058" s="86">
        <f>SUMIFS('sys inv movment rpt'!$M:$M,'sys inv movment rpt'!$L:$L,$M1058,'sys inv movment rpt'!$N:$N,AD$1)</f>
        <v>0</v>
      </c>
      <c r="AE1058" s="86">
        <f>SUMIFS('sys inv movment rpt'!$M:$M,'sys inv movment rpt'!$L:$L,$M1058,'sys inv movment rpt'!$N:$N,AE$1)</f>
        <v>0</v>
      </c>
      <c r="AF1058" s="86">
        <f>SUMIFS('sys inv movment rpt'!$M:$M,'sys inv movment rpt'!$L:$L,$M1058,'sys inv movment rpt'!$N:$N,AF$1)</f>
        <v>0</v>
      </c>
      <c r="AG1058" s="86">
        <f>SUMIFS('sys inv movment rpt'!$M:$M,'sys inv movment rpt'!$L:$L,$M1058,'sys inv movment rpt'!$N:$N,AG$1)</f>
        <v>0</v>
      </c>
      <c r="AH1058" s="86">
        <f>SUMIFS('sys inv movment rpt'!$M:$M,'sys inv movment rpt'!$L:$L,$M1058,'sys inv movment rpt'!$N:$N,AH$1)</f>
        <v>0</v>
      </c>
      <c r="AI1058" s="86">
        <f>SUMIFS('sys inv movment rpt'!$M:$M,'sys inv movment rpt'!$L:$L,$M1058,'sys inv movment rpt'!$N:$N,AI$1)</f>
        <v>0</v>
      </c>
      <c r="AJ1058" s="86">
        <f>SUMIFS('sys inv movment rpt'!$M:$M,'sys inv movment rpt'!$L:$L,$M1058,'sys inv movment rpt'!$N:$N,AJ$1)</f>
        <v>0</v>
      </c>
      <c r="AK1058" s="86">
        <f>SUMIFS('sys inv movment rpt'!$M:$M,'sys inv movment rpt'!$L:$L,$M1058,'sys inv movment rpt'!$N:$N,AK$1)</f>
        <v>0</v>
      </c>
      <c r="AL1058" s="86">
        <f>SUMIFS('sys inv movment rpt'!$M:$M,'sys inv movment rpt'!$L:$L,$M1058,'sys inv movment rpt'!$N:$N,AL$1)</f>
        <v>0</v>
      </c>
      <c r="AM1058" s="86">
        <f>SUMIFS('sys inv movment rpt'!$M:$M,'sys inv movment rpt'!$L:$L,$M1058,'sys inv movment rpt'!$N:$N,AM$1)</f>
        <v>0</v>
      </c>
      <c r="AN1058" s="86">
        <f>SUMIFS('sys inv movment rpt'!$M:$M,'sys inv movment rpt'!$L:$L,$M1058,'sys inv movment rpt'!$N:$N,AN$1)</f>
        <v>0</v>
      </c>
      <c r="AO1058" s="86">
        <f>SUMIFS('sys inv movment rpt'!$M:$M,'sys inv movment rpt'!$L:$L,$M1058,'sys inv movment rpt'!$N:$N,AO$1)</f>
        <v>0</v>
      </c>
      <c r="AP1058" s="86">
        <f>SUMIFS('sys inv movment rpt'!$M:$M,'sys inv movment rpt'!$L:$L,$M1058,'sys inv movment rpt'!$N:$N,AP$1)</f>
        <v>0</v>
      </c>
      <c r="AQ1058" s="86">
        <f>SUMIFS('sys inv movment rpt'!$M:$M,'sys inv movment rpt'!$L:$L,$M1058,'sys inv movment rpt'!$N:$N,AQ$1)</f>
        <v>0</v>
      </c>
      <c r="AR1058" s="86">
        <f>SUMIFS('sys inv movment rpt'!$M:$M,'sys inv movment rpt'!$L:$L,$M1058,'sys inv movment rpt'!$N:$N,AR$1)</f>
        <v>0</v>
      </c>
      <c r="AS1058" s="86">
        <f>SUMIFS('sys inv movment rpt'!$M:$M,'sys inv movment rpt'!$L:$L,$M1058,'sys inv movment rpt'!$N:$N,AS$1)</f>
        <v>0</v>
      </c>
      <c r="AT1058" s="86">
        <f>SUMIFS('sys inv movment rpt'!$M:$M,'sys inv movment rpt'!$L:$L,$M1058,'sys inv movment rpt'!$N:$N,AT$1)</f>
        <v>0</v>
      </c>
      <c r="AU1058" s="86">
        <f>SUMIFS('sys inv movment rpt'!$M:$M,'sys inv movment rpt'!$L:$L,$M1058,'sys inv movment rpt'!$N:$N,AU$1)</f>
        <v>0</v>
      </c>
      <c r="AV1058" s="86">
        <f>SUMIFS('sys inv movment rpt'!$M:$M,'sys inv movment rpt'!$L:$L,$M1058,'sys inv movment rpt'!$N:$N,AV$1)</f>
        <v>0</v>
      </c>
      <c r="AW1058" s="87" t="str">
        <f>IFERROR(VLOOKUP(A1058,'sys-backorder details'!E:U,17,0),"-")</f>
        <v>-</v>
      </c>
      <c r="AX1058" s="87" t="str">
        <f>IF(K1058&gt;1,VLOOKUP(A1058,'settings-routing'!A:I,9,0),"")</f>
        <v/>
      </c>
    </row>
    <row r="1059" ht="12.75" hidden="1" customHeight="1">
      <c r="A1059" s="50" t="s">
        <v>2218</v>
      </c>
      <c r="B1059" s="50" t="s">
        <v>2219</v>
      </c>
      <c r="C1059" s="50">
        <f t="shared" si="2"/>
        <v>0</v>
      </c>
      <c r="D1059" s="80">
        <f>SUMIF('Stocks 101-111'!$J:$J,'item dashboard'!A1059,'Stocks 101-111'!K:K)</f>
        <v>0</v>
      </c>
      <c r="E1059" s="80">
        <f>SUMIF('Stocks 101-111'!$J:$J,'item dashboard'!A1059,'Stocks 101-111'!$L:$L)</f>
        <v>0</v>
      </c>
      <c r="F1059" s="81">
        <f t="shared" si="3"/>
        <v>0</v>
      </c>
      <c r="G1059" s="82">
        <f t="shared" si="4"/>
        <v>0</v>
      </c>
      <c r="H1059" s="50">
        <f>SUMIFS('sys-backorder details'!$M:$M,'sys-backorder details'!$E:$E,'item dashboard'!A1059,'sys-backorder details'!$V:$V,"")</f>
        <v>0</v>
      </c>
      <c r="I1059" s="83">
        <f>SUMIF('settings-routing'!$I:$I,'item dashboard'!A1059,'settings-routing'!$O:$O)</f>
        <v>0</v>
      </c>
      <c r="J1059" s="50">
        <f>SUMIFS('sys-backorder details'!$M:$M,'sys-backorder details'!$E:$E,'item dashboard'!A1059,'sys-backorder details'!$V:$V,"Call off")</f>
        <v>0</v>
      </c>
      <c r="K1059" s="84">
        <f t="shared" si="5"/>
        <v>0</v>
      </c>
      <c r="L1059" s="84">
        <f>SUMIF('Production Plan'!$E:$E,'item dashboard'!A1059,'Production Plan'!$N:$N)</f>
        <v>0</v>
      </c>
      <c r="M1059" s="85" t="str">
        <f t="shared" si="6"/>
        <v>B-S22-W17AEST-120 ml White Pntd Aesthetics bottle</v>
      </c>
      <c r="N1059" s="86">
        <f>SUMIFS('sys inv movment rpt'!$M:$M,'sys inv movment rpt'!$L:$L,$M1059,'sys inv movment rpt'!$N:$N,N$1)</f>
        <v>0</v>
      </c>
      <c r="O1059" s="86">
        <f>SUMIFS('sys inv movment rpt'!$M:$M,'sys inv movment rpt'!$L:$L,$M1059,'sys inv movment rpt'!$N:$N,O$1)</f>
        <v>0</v>
      </c>
      <c r="P1059" s="86">
        <f>SUMIFS('sys inv movment rpt'!$M:$M,'sys inv movment rpt'!$L:$L,$M1059,'sys inv movment rpt'!$N:$N,P$1)</f>
        <v>0</v>
      </c>
      <c r="Q1059" s="86">
        <f>SUMIFS('sys inv movment rpt'!$M:$M,'sys inv movment rpt'!$L:$L,$M1059,'sys inv movment rpt'!$N:$N,Q$1)</f>
        <v>0</v>
      </c>
      <c r="R1059" s="86">
        <f>SUMIFS('sys inv movment rpt'!$M:$M,'sys inv movment rpt'!$L:$L,$M1059,'sys inv movment rpt'!$N:$N,R$1)</f>
        <v>0</v>
      </c>
      <c r="S1059" s="86">
        <f>SUMIFS('sys inv movment rpt'!$M:$M,'sys inv movment rpt'!$L:$L,$M1059,'sys inv movment rpt'!$N:$N,S$1)</f>
        <v>0</v>
      </c>
      <c r="T1059" s="86">
        <f>SUMIFS('sys inv movment rpt'!$M:$M,'sys inv movment rpt'!$L:$L,$M1059,'sys inv movment rpt'!$N:$N,T$1)</f>
        <v>0</v>
      </c>
      <c r="U1059" s="86">
        <f>SUMIFS('sys inv movment rpt'!$M:$M,'sys inv movment rpt'!$L:$L,$M1059,'sys inv movment rpt'!$N:$N,U$1)</f>
        <v>0</v>
      </c>
      <c r="V1059" s="86">
        <f>SUMIFS('sys inv movment rpt'!$M:$M,'sys inv movment rpt'!$L:$L,$M1059,'sys inv movment rpt'!$N:$N,V$1)</f>
        <v>0</v>
      </c>
      <c r="W1059" s="86">
        <f>SUMIFS('sys inv movment rpt'!$M:$M,'sys inv movment rpt'!$L:$L,$M1059,'sys inv movment rpt'!$N:$N,W$1)</f>
        <v>0</v>
      </c>
      <c r="X1059" s="86">
        <f>SUMIFS('sys inv movment rpt'!$M:$M,'sys inv movment rpt'!$L:$L,$M1059,'sys inv movment rpt'!$N:$N,X$1)</f>
        <v>0</v>
      </c>
      <c r="Y1059" s="86">
        <f>SUMIFS('sys inv movment rpt'!$M:$M,'sys inv movment rpt'!$L:$L,$M1059,'sys inv movment rpt'!$N:$N,Y$1)</f>
        <v>0</v>
      </c>
      <c r="Z1059" s="86">
        <f>SUMIFS('sys inv movment rpt'!$M:$M,'sys inv movment rpt'!$L:$L,$M1059,'sys inv movment rpt'!$N:$N,Z$1)</f>
        <v>0</v>
      </c>
      <c r="AA1059" s="86">
        <f>SUMIFS('sys inv movment rpt'!$M:$M,'sys inv movment rpt'!$L:$L,$M1059,'sys inv movment rpt'!$N:$N,AA$1)</f>
        <v>0</v>
      </c>
      <c r="AB1059" s="86">
        <f>SUMIFS('sys inv movment rpt'!$M:$M,'sys inv movment rpt'!$L:$L,$M1059,'sys inv movment rpt'!$N:$N,AB$1)</f>
        <v>0</v>
      </c>
      <c r="AC1059" s="86">
        <f>SUMIFS('sys inv movment rpt'!$M:$M,'sys inv movment rpt'!$L:$L,$M1059,'sys inv movment rpt'!$N:$N,AC$1)</f>
        <v>0</v>
      </c>
      <c r="AD1059" s="86">
        <f>SUMIFS('sys inv movment rpt'!$M:$M,'sys inv movment rpt'!$L:$L,$M1059,'sys inv movment rpt'!$N:$N,AD$1)</f>
        <v>0</v>
      </c>
      <c r="AE1059" s="86">
        <f>SUMIFS('sys inv movment rpt'!$M:$M,'sys inv movment rpt'!$L:$L,$M1059,'sys inv movment rpt'!$N:$N,AE$1)</f>
        <v>0</v>
      </c>
      <c r="AF1059" s="86">
        <f>SUMIFS('sys inv movment rpt'!$M:$M,'sys inv movment rpt'!$L:$L,$M1059,'sys inv movment rpt'!$N:$N,AF$1)</f>
        <v>0</v>
      </c>
      <c r="AG1059" s="86">
        <f>SUMIFS('sys inv movment rpt'!$M:$M,'sys inv movment rpt'!$L:$L,$M1059,'sys inv movment rpt'!$N:$N,AG$1)</f>
        <v>0</v>
      </c>
      <c r="AH1059" s="86">
        <f>SUMIFS('sys inv movment rpt'!$M:$M,'sys inv movment rpt'!$L:$L,$M1059,'sys inv movment rpt'!$N:$N,AH$1)</f>
        <v>0</v>
      </c>
      <c r="AI1059" s="86">
        <f>SUMIFS('sys inv movment rpt'!$M:$M,'sys inv movment rpt'!$L:$L,$M1059,'sys inv movment rpt'!$N:$N,AI$1)</f>
        <v>0</v>
      </c>
      <c r="AJ1059" s="86">
        <f>SUMIFS('sys inv movment rpt'!$M:$M,'sys inv movment rpt'!$L:$L,$M1059,'sys inv movment rpt'!$N:$N,AJ$1)</f>
        <v>0</v>
      </c>
      <c r="AK1059" s="86">
        <f>SUMIFS('sys inv movment rpt'!$M:$M,'sys inv movment rpt'!$L:$L,$M1059,'sys inv movment rpt'!$N:$N,AK$1)</f>
        <v>0</v>
      </c>
      <c r="AL1059" s="86">
        <f>SUMIFS('sys inv movment rpt'!$M:$M,'sys inv movment rpt'!$L:$L,$M1059,'sys inv movment rpt'!$N:$N,AL$1)</f>
        <v>0</v>
      </c>
      <c r="AM1059" s="86">
        <f>SUMIFS('sys inv movment rpt'!$M:$M,'sys inv movment rpt'!$L:$L,$M1059,'sys inv movment rpt'!$N:$N,AM$1)</f>
        <v>0</v>
      </c>
      <c r="AN1059" s="86">
        <f>SUMIFS('sys inv movment rpt'!$M:$M,'sys inv movment rpt'!$L:$L,$M1059,'sys inv movment rpt'!$N:$N,AN$1)</f>
        <v>0</v>
      </c>
      <c r="AO1059" s="86">
        <f>SUMIFS('sys inv movment rpt'!$M:$M,'sys inv movment rpt'!$L:$L,$M1059,'sys inv movment rpt'!$N:$N,AO$1)</f>
        <v>0</v>
      </c>
      <c r="AP1059" s="86">
        <f>SUMIFS('sys inv movment rpt'!$M:$M,'sys inv movment rpt'!$L:$L,$M1059,'sys inv movment rpt'!$N:$N,AP$1)</f>
        <v>0</v>
      </c>
      <c r="AQ1059" s="86">
        <f>SUMIFS('sys inv movment rpt'!$M:$M,'sys inv movment rpt'!$L:$L,$M1059,'sys inv movment rpt'!$N:$N,AQ$1)</f>
        <v>0</v>
      </c>
      <c r="AR1059" s="86">
        <f>SUMIFS('sys inv movment rpt'!$M:$M,'sys inv movment rpt'!$L:$L,$M1059,'sys inv movment rpt'!$N:$N,AR$1)</f>
        <v>0</v>
      </c>
      <c r="AS1059" s="86">
        <f>SUMIFS('sys inv movment rpt'!$M:$M,'sys inv movment rpt'!$L:$L,$M1059,'sys inv movment rpt'!$N:$N,AS$1)</f>
        <v>0</v>
      </c>
      <c r="AT1059" s="86">
        <f>SUMIFS('sys inv movment rpt'!$M:$M,'sys inv movment rpt'!$L:$L,$M1059,'sys inv movment rpt'!$N:$N,AT$1)</f>
        <v>0</v>
      </c>
      <c r="AU1059" s="86">
        <f>SUMIFS('sys inv movment rpt'!$M:$M,'sys inv movment rpt'!$L:$L,$M1059,'sys inv movment rpt'!$N:$N,AU$1)</f>
        <v>0</v>
      </c>
      <c r="AV1059" s="86">
        <f>SUMIFS('sys inv movment rpt'!$M:$M,'sys inv movment rpt'!$L:$L,$M1059,'sys inv movment rpt'!$N:$N,AV$1)</f>
        <v>0</v>
      </c>
      <c r="AW1059" s="87" t="str">
        <f>IFERROR(VLOOKUP(A1059,'sys-backorder details'!E:U,17,0),"-")</f>
        <v>-</v>
      </c>
      <c r="AX1059" s="87" t="str">
        <f>IF(K1059&gt;1,VLOOKUP(A1059,'settings-routing'!A:I,9,0),"")</f>
        <v/>
      </c>
    </row>
    <row r="1060" ht="12.75" hidden="1" customHeight="1">
      <c r="A1060" s="50" t="s">
        <v>2220</v>
      </c>
      <c r="B1060" s="50" t="s">
        <v>2221</v>
      </c>
      <c r="C1060" s="50">
        <f t="shared" si="2"/>
        <v>0</v>
      </c>
      <c r="D1060" s="80">
        <f>SUMIF('Stocks 101-111'!$J:$J,'item dashboard'!A1060,'Stocks 101-111'!K:K)</f>
        <v>0</v>
      </c>
      <c r="E1060" s="80">
        <f>SUMIF('Stocks 101-111'!$J:$J,'item dashboard'!A1060,'Stocks 101-111'!$L:$L)</f>
        <v>0</v>
      </c>
      <c r="F1060" s="81">
        <f t="shared" si="3"/>
        <v>0</v>
      </c>
      <c r="G1060" s="82">
        <f t="shared" si="4"/>
        <v>0</v>
      </c>
      <c r="H1060" s="50">
        <f>SUMIFS('sys-backorder details'!$M:$M,'sys-backorder details'!$E:$E,'item dashboard'!A1060,'sys-backorder details'!$V:$V,"")</f>
        <v>0</v>
      </c>
      <c r="I1060" s="83">
        <f>SUMIF('settings-routing'!$I:$I,'item dashboard'!A1060,'settings-routing'!$O:$O)</f>
        <v>0</v>
      </c>
      <c r="J1060" s="50">
        <f>SUMIFS('sys-backorder details'!$M:$M,'sys-backorder details'!$E:$E,'item dashboard'!A1060,'sys-backorder details'!$V:$V,"Call off")</f>
        <v>0</v>
      </c>
      <c r="K1060" s="84">
        <f t="shared" si="5"/>
        <v>0</v>
      </c>
      <c r="L1060" s="84">
        <f>SUMIF('Production Plan'!$E:$E,'item dashboard'!A1060,'Production Plan'!$N:$N)</f>
        <v>0</v>
      </c>
      <c r="M1060" s="85" t="str">
        <f t="shared" si="6"/>
        <v>B-S22-W17JAY-120 ml white bottle</v>
      </c>
      <c r="N1060" s="86">
        <f>SUMIFS('sys inv movment rpt'!$M:$M,'sys inv movment rpt'!$L:$L,$M1060,'sys inv movment rpt'!$N:$N,N$1)</f>
        <v>0</v>
      </c>
      <c r="O1060" s="86">
        <f>SUMIFS('sys inv movment rpt'!$M:$M,'sys inv movment rpt'!$L:$L,$M1060,'sys inv movment rpt'!$N:$N,O$1)</f>
        <v>0</v>
      </c>
      <c r="P1060" s="86">
        <f>SUMIFS('sys inv movment rpt'!$M:$M,'sys inv movment rpt'!$L:$L,$M1060,'sys inv movment rpt'!$N:$N,P$1)</f>
        <v>0</v>
      </c>
      <c r="Q1060" s="86">
        <f>SUMIFS('sys inv movment rpt'!$M:$M,'sys inv movment rpt'!$L:$L,$M1060,'sys inv movment rpt'!$N:$N,Q$1)</f>
        <v>0</v>
      </c>
      <c r="R1060" s="86">
        <f>SUMIFS('sys inv movment rpt'!$M:$M,'sys inv movment rpt'!$L:$L,$M1060,'sys inv movment rpt'!$N:$N,R$1)</f>
        <v>0</v>
      </c>
      <c r="S1060" s="86">
        <f>SUMIFS('sys inv movment rpt'!$M:$M,'sys inv movment rpt'!$L:$L,$M1060,'sys inv movment rpt'!$N:$N,S$1)</f>
        <v>0</v>
      </c>
      <c r="T1060" s="86">
        <f>SUMIFS('sys inv movment rpt'!$M:$M,'sys inv movment rpt'!$L:$L,$M1060,'sys inv movment rpt'!$N:$N,T$1)</f>
        <v>0</v>
      </c>
      <c r="U1060" s="86">
        <f>SUMIFS('sys inv movment rpt'!$M:$M,'sys inv movment rpt'!$L:$L,$M1060,'sys inv movment rpt'!$N:$N,U$1)</f>
        <v>0</v>
      </c>
      <c r="V1060" s="86">
        <f>SUMIFS('sys inv movment rpt'!$M:$M,'sys inv movment rpt'!$L:$L,$M1060,'sys inv movment rpt'!$N:$N,V$1)</f>
        <v>0</v>
      </c>
      <c r="W1060" s="86">
        <f>SUMIFS('sys inv movment rpt'!$M:$M,'sys inv movment rpt'!$L:$L,$M1060,'sys inv movment rpt'!$N:$N,W$1)</f>
        <v>0</v>
      </c>
      <c r="X1060" s="86">
        <f>SUMIFS('sys inv movment rpt'!$M:$M,'sys inv movment rpt'!$L:$L,$M1060,'sys inv movment rpt'!$N:$N,X$1)</f>
        <v>0</v>
      </c>
      <c r="Y1060" s="86">
        <f>SUMIFS('sys inv movment rpt'!$M:$M,'sys inv movment rpt'!$L:$L,$M1060,'sys inv movment rpt'!$N:$N,Y$1)</f>
        <v>0</v>
      </c>
      <c r="Z1060" s="86">
        <f>SUMIFS('sys inv movment rpt'!$M:$M,'sys inv movment rpt'!$L:$L,$M1060,'sys inv movment rpt'!$N:$N,Z$1)</f>
        <v>0</v>
      </c>
      <c r="AA1060" s="86">
        <f>SUMIFS('sys inv movment rpt'!$M:$M,'sys inv movment rpt'!$L:$L,$M1060,'sys inv movment rpt'!$N:$N,AA$1)</f>
        <v>0</v>
      </c>
      <c r="AB1060" s="86">
        <f>SUMIFS('sys inv movment rpt'!$M:$M,'sys inv movment rpt'!$L:$L,$M1060,'sys inv movment rpt'!$N:$N,AB$1)</f>
        <v>0</v>
      </c>
      <c r="AC1060" s="86">
        <f>SUMIFS('sys inv movment rpt'!$M:$M,'sys inv movment rpt'!$L:$L,$M1060,'sys inv movment rpt'!$N:$N,AC$1)</f>
        <v>0</v>
      </c>
      <c r="AD1060" s="86">
        <f>SUMIFS('sys inv movment rpt'!$M:$M,'sys inv movment rpt'!$L:$L,$M1060,'sys inv movment rpt'!$N:$N,AD$1)</f>
        <v>0</v>
      </c>
      <c r="AE1060" s="86">
        <f>SUMIFS('sys inv movment rpt'!$M:$M,'sys inv movment rpt'!$L:$L,$M1060,'sys inv movment rpt'!$N:$N,AE$1)</f>
        <v>0</v>
      </c>
      <c r="AF1060" s="86">
        <f>SUMIFS('sys inv movment rpt'!$M:$M,'sys inv movment rpt'!$L:$L,$M1060,'sys inv movment rpt'!$N:$N,AF$1)</f>
        <v>0</v>
      </c>
      <c r="AG1060" s="86">
        <f>SUMIFS('sys inv movment rpt'!$M:$M,'sys inv movment rpt'!$L:$L,$M1060,'sys inv movment rpt'!$N:$N,AG$1)</f>
        <v>0</v>
      </c>
      <c r="AH1060" s="86">
        <f>SUMIFS('sys inv movment rpt'!$M:$M,'sys inv movment rpt'!$L:$L,$M1060,'sys inv movment rpt'!$N:$N,AH$1)</f>
        <v>0</v>
      </c>
      <c r="AI1060" s="86">
        <f>SUMIFS('sys inv movment rpt'!$M:$M,'sys inv movment rpt'!$L:$L,$M1060,'sys inv movment rpt'!$N:$N,AI$1)</f>
        <v>0</v>
      </c>
      <c r="AJ1060" s="86">
        <f>SUMIFS('sys inv movment rpt'!$M:$M,'sys inv movment rpt'!$L:$L,$M1060,'sys inv movment rpt'!$N:$N,AJ$1)</f>
        <v>0</v>
      </c>
      <c r="AK1060" s="86">
        <f>SUMIFS('sys inv movment rpt'!$M:$M,'sys inv movment rpt'!$L:$L,$M1060,'sys inv movment rpt'!$N:$N,AK$1)</f>
        <v>0</v>
      </c>
      <c r="AL1060" s="86">
        <f>SUMIFS('sys inv movment rpt'!$M:$M,'sys inv movment rpt'!$L:$L,$M1060,'sys inv movment rpt'!$N:$N,AL$1)</f>
        <v>0</v>
      </c>
      <c r="AM1060" s="86">
        <f>SUMIFS('sys inv movment rpt'!$M:$M,'sys inv movment rpt'!$L:$L,$M1060,'sys inv movment rpt'!$N:$N,AM$1)</f>
        <v>0</v>
      </c>
      <c r="AN1060" s="86">
        <f>SUMIFS('sys inv movment rpt'!$M:$M,'sys inv movment rpt'!$L:$L,$M1060,'sys inv movment rpt'!$N:$N,AN$1)</f>
        <v>0</v>
      </c>
      <c r="AO1060" s="86">
        <f>SUMIFS('sys inv movment rpt'!$M:$M,'sys inv movment rpt'!$L:$L,$M1060,'sys inv movment rpt'!$N:$N,AO$1)</f>
        <v>0</v>
      </c>
      <c r="AP1060" s="86">
        <f>SUMIFS('sys inv movment rpt'!$M:$M,'sys inv movment rpt'!$L:$L,$M1060,'sys inv movment rpt'!$N:$N,AP$1)</f>
        <v>0</v>
      </c>
      <c r="AQ1060" s="86">
        <f>SUMIFS('sys inv movment rpt'!$M:$M,'sys inv movment rpt'!$L:$L,$M1060,'sys inv movment rpt'!$N:$N,AQ$1)</f>
        <v>0</v>
      </c>
      <c r="AR1060" s="86">
        <f>SUMIFS('sys inv movment rpt'!$M:$M,'sys inv movment rpt'!$L:$L,$M1060,'sys inv movment rpt'!$N:$N,AR$1)</f>
        <v>0</v>
      </c>
      <c r="AS1060" s="86">
        <f>SUMIFS('sys inv movment rpt'!$M:$M,'sys inv movment rpt'!$L:$L,$M1060,'sys inv movment rpt'!$N:$N,AS$1)</f>
        <v>0</v>
      </c>
      <c r="AT1060" s="86">
        <f>SUMIFS('sys inv movment rpt'!$M:$M,'sys inv movment rpt'!$L:$L,$M1060,'sys inv movment rpt'!$N:$N,AT$1)</f>
        <v>0</v>
      </c>
      <c r="AU1060" s="86">
        <f>SUMIFS('sys inv movment rpt'!$M:$M,'sys inv movment rpt'!$L:$L,$M1060,'sys inv movment rpt'!$N:$N,AU$1)</f>
        <v>0</v>
      </c>
      <c r="AV1060" s="86">
        <f>SUMIFS('sys inv movment rpt'!$M:$M,'sys inv movment rpt'!$L:$L,$M1060,'sys inv movment rpt'!$N:$N,AV$1)</f>
        <v>0</v>
      </c>
      <c r="AW1060" s="87" t="str">
        <f>IFERROR(VLOOKUP(A1060,'sys-backorder details'!E:U,17,0),"-")</f>
        <v>-</v>
      </c>
      <c r="AX1060" s="87" t="str">
        <f>IF(K1060&gt;1,VLOOKUP(A1060,'settings-routing'!A:I,9,0),"")</f>
        <v/>
      </c>
    </row>
    <row r="1061" ht="12.75" hidden="1" customHeight="1">
      <c r="A1061" s="50" t="s">
        <v>2222</v>
      </c>
      <c r="B1061" s="50" t="s">
        <v>2223</v>
      </c>
      <c r="C1061" s="50">
        <f t="shared" si="2"/>
        <v>0</v>
      </c>
      <c r="D1061" s="80">
        <f>SUMIF('Stocks 101-111'!$J:$J,'item dashboard'!A1061,'Stocks 101-111'!K:K)</f>
        <v>0</v>
      </c>
      <c r="E1061" s="80">
        <f>SUMIF('Stocks 101-111'!$J:$J,'item dashboard'!A1061,'Stocks 101-111'!$L:$L)</f>
        <v>0</v>
      </c>
      <c r="F1061" s="81">
        <f t="shared" si="3"/>
        <v>0</v>
      </c>
      <c r="G1061" s="82">
        <f t="shared" si="4"/>
        <v>0</v>
      </c>
      <c r="H1061" s="50">
        <f>SUMIFS('sys-backorder details'!$M:$M,'sys-backorder details'!$E:$E,'item dashboard'!A1061,'sys-backorder details'!$V:$V,"")</f>
        <v>0</v>
      </c>
      <c r="I1061" s="83">
        <f>SUMIF('settings-routing'!$I:$I,'item dashboard'!A1061,'settings-routing'!$O:$O)</f>
        <v>0</v>
      </c>
      <c r="J1061" s="50">
        <f>SUMIFS('sys-backorder details'!$M:$M,'sys-backorder details'!$E:$E,'item dashboard'!A1061,'sys-backorder details'!$V:$V,"Call off")</f>
        <v>0</v>
      </c>
      <c r="K1061" s="84">
        <f t="shared" si="5"/>
        <v>0</v>
      </c>
      <c r="L1061" s="84">
        <f>SUMIF('Production Plan'!$E:$E,'item dashboard'!A1061,'Production Plan'!$N:$N)</f>
        <v>0</v>
      </c>
      <c r="M1061" s="85" t="str">
        <f t="shared" si="6"/>
        <v>B-S22-W27-120 ml White Bottle</v>
      </c>
      <c r="N1061" s="86">
        <f>SUMIFS('sys inv movment rpt'!$M:$M,'sys inv movment rpt'!$L:$L,$M1061,'sys inv movment rpt'!$N:$N,N$1)</f>
        <v>0</v>
      </c>
      <c r="O1061" s="86">
        <f>SUMIFS('sys inv movment rpt'!$M:$M,'sys inv movment rpt'!$L:$L,$M1061,'sys inv movment rpt'!$N:$N,O$1)</f>
        <v>0</v>
      </c>
      <c r="P1061" s="86">
        <f>SUMIFS('sys inv movment rpt'!$M:$M,'sys inv movment rpt'!$L:$L,$M1061,'sys inv movment rpt'!$N:$N,P$1)</f>
        <v>0</v>
      </c>
      <c r="Q1061" s="86">
        <f>SUMIFS('sys inv movment rpt'!$M:$M,'sys inv movment rpt'!$L:$L,$M1061,'sys inv movment rpt'!$N:$N,Q$1)</f>
        <v>0</v>
      </c>
      <c r="R1061" s="86">
        <f>SUMIFS('sys inv movment rpt'!$M:$M,'sys inv movment rpt'!$L:$L,$M1061,'sys inv movment rpt'!$N:$N,R$1)</f>
        <v>0</v>
      </c>
      <c r="S1061" s="86">
        <f>SUMIFS('sys inv movment rpt'!$M:$M,'sys inv movment rpt'!$L:$L,$M1061,'sys inv movment rpt'!$N:$N,S$1)</f>
        <v>0</v>
      </c>
      <c r="T1061" s="86">
        <f>SUMIFS('sys inv movment rpt'!$M:$M,'sys inv movment rpt'!$L:$L,$M1061,'sys inv movment rpt'!$N:$N,T$1)</f>
        <v>0</v>
      </c>
      <c r="U1061" s="86">
        <f>SUMIFS('sys inv movment rpt'!$M:$M,'sys inv movment rpt'!$L:$L,$M1061,'sys inv movment rpt'!$N:$N,U$1)</f>
        <v>0</v>
      </c>
      <c r="V1061" s="86">
        <f>SUMIFS('sys inv movment rpt'!$M:$M,'sys inv movment rpt'!$L:$L,$M1061,'sys inv movment rpt'!$N:$N,V$1)</f>
        <v>0</v>
      </c>
      <c r="W1061" s="86">
        <f>SUMIFS('sys inv movment rpt'!$M:$M,'sys inv movment rpt'!$L:$L,$M1061,'sys inv movment rpt'!$N:$N,W$1)</f>
        <v>0</v>
      </c>
      <c r="X1061" s="86">
        <f>SUMIFS('sys inv movment rpt'!$M:$M,'sys inv movment rpt'!$L:$L,$M1061,'sys inv movment rpt'!$N:$N,X$1)</f>
        <v>0</v>
      </c>
      <c r="Y1061" s="86">
        <f>SUMIFS('sys inv movment rpt'!$M:$M,'sys inv movment rpt'!$L:$L,$M1061,'sys inv movment rpt'!$N:$N,Y$1)</f>
        <v>0</v>
      </c>
      <c r="Z1061" s="86">
        <f>SUMIFS('sys inv movment rpt'!$M:$M,'sys inv movment rpt'!$L:$L,$M1061,'sys inv movment rpt'!$N:$N,Z$1)</f>
        <v>0</v>
      </c>
      <c r="AA1061" s="86">
        <f>SUMIFS('sys inv movment rpt'!$M:$M,'sys inv movment rpt'!$L:$L,$M1061,'sys inv movment rpt'!$N:$N,AA$1)</f>
        <v>0</v>
      </c>
      <c r="AB1061" s="86">
        <f>SUMIFS('sys inv movment rpt'!$M:$M,'sys inv movment rpt'!$L:$L,$M1061,'sys inv movment rpt'!$N:$N,AB$1)</f>
        <v>0</v>
      </c>
      <c r="AC1061" s="86">
        <f>SUMIFS('sys inv movment rpt'!$M:$M,'sys inv movment rpt'!$L:$L,$M1061,'sys inv movment rpt'!$N:$N,AC$1)</f>
        <v>0</v>
      </c>
      <c r="AD1061" s="86">
        <f>SUMIFS('sys inv movment rpt'!$M:$M,'sys inv movment rpt'!$L:$L,$M1061,'sys inv movment rpt'!$N:$N,AD$1)</f>
        <v>0</v>
      </c>
      <c r="AE1061" s="86">
        <f>SUMIFS('sys inv movment rpt'!$M:$M,'sys inv movment rpt'!$L:$L,$M1061,'sys inv movment rpt'!$N:$N,AE$1)</f>
        <v>0</v>
      </c>
      <c r="AF1061" s="86">
        <f>SUMIFS('sys inv movment rpt'!$M:$M,'sys inv movment rpt'!$L:$L,$M1061,'sys inv movment rpt'!$N:$N,AF$1)</f>
        <v>0</v>
      </c>
      <c r="AG1061" s="86">
        <f>SUMIFS('sys inv movment rpt'!$M:$M,'sys inv movment rpt'!$L:$L,$M1061,'sys inv movment rpt'!$N:$N,AG$1)</f>
        <v>0</v>
      </c>
      <c r="AH1061" s="86">
        <f>SUMIFS('sys inv movment rpt'!$M:$M,'sys inv movment rpt'!$L:$L,$M1061,'sys inv movment rpt'!$N:$N,AH$1)</f>
        <v>0</v>
      </c>
      <c r="AI1061" s="86">
        <f>SUMIFS('sys inv movment rpt'!$M:$M,'sys inv movment rpt'!$L:$L,$M1061,'sys inv movment rpt'!$N:$N,AI$1)</f>
        <v>0</v>
      </c>
      <c r="AJ1061" s="86">
        <f>SUMIFS('sys inv movment rpt'!$M:$M,'sys inv movment rpt'!$L:$L,$M1061,'sys inv movment rpt'!$N:$N,AJ$1)</f>
        <v>0</v>
      </c>
      <c r="AK1061" s="86">
        <f>SUMIFS('sys inv movment rpt'!$M:$M,'sys inv movment rpt'!$L:$L,$M1061,'sys inv movment rpt'!$N:$N,AK$1)</f>
        <v>0</v>
      </c>
      <c r="AL1061" s="86">
        <f>SUMIFS('sys inv movment rpt'!$M:$M,'sys inv movment rpt'!$L:$L,$M1061,'sys inv movment rpt'!$N:$N,AL$1)</f>
        <v>0</v>
      </c>
      <c r="AM1061" s="86">
        <f>SUMIFS('sys inv movment rpt'!$M:$M,'sys inv movment rpt'!$L:$L,$M1061,'sys inv movment rpt'!$N:$N,AM$1)</f>
        <v>0</v>
      </c>
      <c r="AN1061" s="86">
        <f>SUMIFS('sys inv movment rpt'!$M:$M,'sys inv movment rpt'!$L:$L,$M1061,'sys inv movment rpt'!$N:$N,AN$1)</f>
        <v>0</v>
      </c>
      <c r="AO1061" s="86">
        <f>SUMIFS('sys inv movment rpt'!$M:$M,'sys inv movment rpt'!$L:$L,$M1061,'sys inv movment rpt'!$N:$N,AO$1)</f>
        <v>0</v>
      </c>
      <c r="AP1061" s="86">
        <f>SUMIFS('sys inv movment rpt'!$M:$M,'sys inv movment rpt'!$L:$L,$M1061,'sys inv movment rpt'!$N:$N,AP$1)</f>
        <v>0</v>
      </c>
      <c r="AQ1061" s="86">
        <f>SUMIFS('sys inv movment rpt'!$M:$M,'sys inv movment rpt'!$L:$L,$M1061,'sys inv movment rpt'!$N:$N,AQ$1)</f>
        <v>0</v>
      </c>
      <c r="AR1061" s="86">
        <f>SUMIFS('sys inv movment rpt'!$M:$M,'sys inv movment rpt'!$L:$L,$M1061,'sys inv movment rpt'!$N:$N,AR$1)</f>
        <v>0</v>
      </c>
      <c r="AS1061" s="86">
        <f>SUMIFS('sys inv movment rpt'!$M:$M,'sys inv movment rpt'!$L:$L,$M1061,'sys inv movment rpt'!$N:$N,AS$1)</f>
        <v>0</v>
      </c>
      <c r="AT1061" s="86">
        <f>SUMIFS('sys inv movment rpt'!$M:$M,'sys inv movment rpt'!$L:$L,$M1061,'sys inv movment rpt'!$N:$N,AT$1)</f>
        <v>0</v>
      </c>
      <c r="AU1061" s="86">
        <f>SUMIFS('sys inv movment rpt'!$M:$M,'sys inv movment rpt'!$L:$L,$M1061,'sys inv movment rpt'!$N:$N,AU$1)</f>
        <v>0</v>
      </c>
      <c r="AV1061" s="86">
        <f>SUMIFS('sys inv movment rpt'!$M:$M,'sys inv movment rpt'!$L:$L,$M1061,'sys inv movment rpt'!$N:$N,AV$1)</f>
        <v>0</v>
      </c>
      <c r="AW1061" s="87" t="str">
        <f>IFERROR(VLOOKUP(A1061,'sys-backorder details'!E:U,17,0),"-")</f>
        <v>-</v>
      </c>
      <c r="AX1061" s="87" t="str">
        <f>IF(K1061&gt;1,VLOOKUP(A1061,'settings-routing'!A:I,9,0),"")</f>
        <v/>
      </c>
    </row>
    <row r="1062" ht="12.75" hidden="1" customHeight="1">
      <c r="A1062" s="28" t="s">
        <v>2224</v>
      </c>
      <c r="B1062" s="28" t="s">
        <v>2225</v>
      </c>
      <c r="C1062" s="50">
        <f t="shared" si="2"/>
        <v>336</v>
      </c>
      <c r="D1062" s="80">
        <f>SUMIF('Stocks 101-111'!$J:$J,'item dashboard'!A1062,'Stocks 101-111'!K:K)</f>
        <v>336</v>
      </c>
      <c r="E1062" s="80">
        <f>SUMIF('Stocks 101-111'!$J:$J,'item dashboard'!A1062,'Stocks 101-111'!$L:$L)</f>
        <v>0</v>
      </c>
      <c r="F1062" s="81">
        <f t="shared" si="3"/>
        <v>0</v>
      </c>
      <c r="G1062" s="82">
        <f t="shared" si="4"/>
        <v>0</v>
      </c>
      <c r="H1062" s="50">
        <f>SUMIFS('sys-backorder details'!$M:$M,'sys-backorder details'!$E:$E,'item dashboard'!A1062,'sys-backorder details'!$V:$V,"")</f>
        <v>0</v>
      </c>
      <c r="I1062" s="83">
        <f>SUMIF('settings-routing'!$I:$I,'item dashboard'!A1062,'settings-routing'!$O:$O)</f>
        <v>0</v>
      </c>
      <c r="J1062" s="50">
        <f>SUMIFS('sys-backorder details'!$M:$M,'sys-backorder details'!$E:$E,'item dashboard'!A1062,'sys-backorder details'!$V:$V,"Call off")</f>
        <v>0</v>
      </c>
      <c r="K1062" s="84">
        <f t="shared" si="5"/>
        <v>-336</v>
      </c>
      <c r="L1062" s="84">
        <f>SUMIF('Production Plan'!$E:$E,'item dashboard'!A1062,'Production Plan'!$N:$N)</f>
        <v>0</v>
      </c>
      <c r="M1062" s="85" t="str">
        <f t="shared" si="6"/>
        <v>B-S25-BK25-250 ml Black bottle</v>
      </c>
      <c r="N1062" s="86">
        <f>SUMIFS('sys inv movment rpt'!$M:$M,'sys inv movment rpt'!$L:$L,$M1062,'sys inv movment rpt'!$N:$N,N$1)</f>
        <v>0</v>
      </c>
      <c r="O1062" s="86">
        <f>SUMIFS('sys inv movment rpt'!$M:$M,'sys inv movment rpt'!$L:$L,$M1062,'sys inv movment rpt'!$N:$N,O$1)</f>
        <v>0</v>
      </c>
      <c r="P1062" s="86">
        <f>SUMIFS('sys inv movment rpt'!$M:$M,'sys inv movment rpt'!$L:$L,$M1062,'sys inv movment rpt'!$N:$N,P$1)</f>
        <v>0</v>
      </c>
      <c r="Q1062" s="86">
        <f>SUMIFS('sys inv movment rpt'!$M:$M,'sys inv movment rpt'!$L:$L,$M1062,'sys inv movment rpt'!$N:$N,Q$1)</f>
        <v>0</v>
      </c>
      <c r="R1062" s="86">
        <f>SUMIFS('sys inv movment rpt'!$M:$M,'sys inv movment rpt'!$L:$L,$M1062,'sys inv movment rpt'!$N:$N,R$1)</f>
        <v>0</v>
      </c>
      <c r="S1062" s="86">
        <f>SUMIFS('sys inv movment rpt'!$M:$M,'sys inv movment rpt'!$L:$L,$M1062,'sys inv movment rpt'!$N:$N,S$1)</f>
        <v>0</v>
      </c>
      <c r="T1062" s="86">
        <f>SUMIFS('sys inv movment rpt'!$M:$M,'sys inv movment rpt'!$L:$L,$M1062,'sys inv movment rpt'!$N:$N,T$1)</f>
        <v>0</v>
      </c>
      <c r="U1062" s="86">
        <f>SUMIFS('sys inv movment rpt'!$M:$M,'sys inv movment rpt'!$L:$L,$M1062,'sys inv movment rpt'!$N:$N,U$1)</f>
        <v>0</v>
      </c>
      <c r="V1062" s="86">
        <f>SUMIFS('sys inv movment rpt'!$M:$M,'sys inv movment rpt'!$L:$L,$M1062,'sys inv movment rpt'!$N:$N,V$1)</f>
        <v>0</v>
      </c>
      <c r="W1062" s="86">
        <f>SUMIFS('sys inv movment rpt'!$M:$M,'sys inv movment rpt'!$L:$L,$M1062,'sys inv movment rpt'!$N:$N,W$1)</f>
        <v>0</v>
      </c>
      <c r="X1062" s="86">
        <f>SUMIFS('sys inv movment rpt'!$M:$M,'sys inv movment rpt'!$L:$L,$M1062,'sys inv movment rpt'!$N:$N,X$1)</f>
        <v>0</v>
      </c>
      <c r="Y1062" s="86">
        <f>SUMIFS('sys inv movment rpt'!$M:$M,'sys inv movment rpt'!$L:$L,$M1062,'sys inv movment rpt'!$N:$N,Y$1)</f>
        <v>0</v>
      </c>
      <c r="Z1062" s="86">
        <f>SUMIFS('sys inv movment rpt'!$M:$M,'sys inv movment rpt'!$L:$L,$M1062,'sys inv movment rpt'!$N:$N,Z$1)</f>
        <v>0</v>
      </c>
      <c r="AA1062" s="86">
        <f>SUMIFS('sys inv movment rpt'!$M:$M,'sys inv movment rpt'!$L:$L,$M1062,'sys inv movment rpt'!$N:$N,AA$1)</f>
        <v>0</v>
      </c>
      <c r="AB1062" s="86">
        <f>SUMIFS('sys inv movment rpt'!$M:$M,'sys inv movment rpt'!$L:$L,$M1062,'sys inv movment rpt'!$N:$N,AB$1)</f>
        <v>0</v>
      </c>
      <c r="AC1062" s="86">
        <f>SUMIFS('sys inv movment rpt'!$M:$M,'sys inv movment rpt'!$L:$L,$M1062,'sys inv movment rpt'!$N:$N,AC$1)</f>
        <v>0</v>
      </c>
      <c r="AD1062" s="86">
        <f>SUMIFS('sys inv movment rpt'!$M:$M,'sys inv movment rpt'!$L:$L,$M1062,'sys inv movment rpt'!$N:$N,AD$1)</f>
        <v>0</v>
      </c>
      <c r="AE1062" s="86">
        <f>SUMIFS('sys inv movment rpt'!$M:$M,'sys inv movment rpt'!$L:$L,$M1062,'sys inv movment rpt'!$N:$N,AE$1)</f>
        <v>0</v>
      </c>
      <c r="AF1062" s="86">
        <f>SUMIFS('sys inv movment rpt'!$M:$M,'sys inv movment rpt'!$L:$L,$M1062,'sys inv movment rpt'!$N:$N,AF$1)</f>
        <v>0</v>
      </c>
      <c r="AG1062" s="86">
        <f>SUMIFS('sys inv movment rpt'!$M:$M,'sys inv movment rpt'!$L:$L,$M1062,'sys inv movment rpt'!$N:$N,AG$1)</f>
        <v>0</v>
      </c>
      <c r="AH1062" s="86">
        <f>SUMIFS('sys inv movment rpt'!$M:$M,'sys inv movment rpt'!$L:$L,$M1062,'sys inv movment rpt'!$N:$N,AH$1)</f>
        <v>0</v>
      </c>
      <c r="AI1062" s="86">
        <f>SUMIFS('sys inv movment rpt'!$M:$M,'sys inv movment rpt'!$L:$L,$M1062,'sys inv movment rpt'!$N:$N,AI$1)</f>
        <v>0</v>
      </c>
      <c r="AJ1062" s="86">
        <f>SUMIFS('sys inv movment rpt'!$M:$M,'sys inv movment rpt'!$L:$L,$M1062,'sys inv movment rpt'!$N:$N,AJ$1)</f>
        <v>0</v>
      </c>
      <c r="AK1062" s="86">
        <f>SUMIFS('sys inv movment rpt'!$M:$M,'sys inv movment rpt'!$L:$L,$M1062,'sys inv movment rpt'!$N:$N,AK$1)</f>
        <v>0</v>
      </c>
      <c r="AL1062" s="86">
        <f>SUMIFS('sys inv movment rpt'!$M:$M,'sys inv movment rpt'!$L:$L,$M1062,'sys inv movment rpt'!$N:$N,AL$1)</f>
        <v>0</v>
      </c>
      <c r="AM1062" s="86">
        <f>SUMIFS('sys inv movment rpt'!$M:$M,'sys inv movment rpt'!$L:$L,$M1062,'sys inv movment rpt'!$N:$N,AM$1)</f>
        <v>0</v>
      </c>
      <c r="AN1062" s="86">
        <f>SUMIFS('sys inv movment rpt'!$M:$M,'sys inv movment rpt'!$L:$L,$M1062,'sys inv movment rpt'!$N:$N,AN$1)</f>
        <v>0</v>
      </c>
      <c r="AO1062" s="86">
        <f>SUMIFS('sys inv movment rpt'!$M:$M,'sys inv movment rpt'!$L:$L,$M1062,'sys inv movment rpt'!$N:$N,AO$1)</f>
        <v>0</v>
      </c>
      <c r="AP1062" s="86">
        <f>SUMIFS('sys inv movment rpt'!$M:$M,'sys inv movment rpt'!$L:$L,$M1062,'sys inv movment rpt'!$N:$N,AP$1)</f>
        <v>0</v>
      </c>
      <c r="AQ1062" s="86">
        <f>SUMIFS('sys inv movment rpt'!$M:$M,'sys inv movment rpt'!$L:$L,$M1062,'sys inv movment rpt'!$N:$N,AQ$1)</f>
        <v>0</v>
      </c>
      <c r="AR1062" s="86">
        <f>SUMIFS('sys inv movment rpt'!$M:$M,'sys inv movment rpt'!$L:$L,$M1062,'sys inv movment rpt'!$N:$N,AR$1)</f>
        <v>0</v>
      </c>
      <c r="AS1062" s="86">
        <f>SUMIFS('sys inv movment rpt'!$M:$M,'sys inv movment rpt'!$L:$L,$M1062,'sys inv movment rpt'!$N:$N,AS$1)</f>
        <v>0</v>
      </c>
      <c r="AT1062" s="86">
        <f>SUMIFS('sys inv movment rpt'!$M:$M,'sys inv movment rpt'!$L:$L,$M1062,'sys inv movment rpt'!$N:$N,AT$1)</f>
        <v>0</v>
      </c>
      <c r="AU1062" s="86">
        <f>SUMIFS('sys inv movment rpt'!$M:$M,'sys inv movment rpt'!$L:$L,$M1062,'sys inv movment rpt'!$N:$N,AU$1)</f>
        <v>0</v>
      </c>
      <c r="AV1062" s="86">
        <f>SUMIFS('sys inv movment rpt'!$M:$M,'sys inv movment rpt'!$L:$L,$M1062,'sys inv movment rpt'!$N:$N,AV$1)</f>
        <v>0</v>
      </c>
      <c r="AW1062" s="87" t="str">
        <f>IFERROR(VLOOKUP(A1062,'sys-backorder details'!E:U,17,0),"-")</f>
        <v>-</v>
      </c>
      <c r="AX1062" s="87" t="str">
        <f>IF(K1062&gt;1,VLOOKUP(A1062,'settings-routing'!A:I,9,0),"")</f>
        <v/>
      </c>
    </row>
    <row r="1063" ht="12.75" hidden="1" customHeight="1">
      <c r="A1063" s="50" t="s">
        <v>2226</v>
      </c>
      <c r="B1063" s="50" t="s">
        <v>2227</v>
      </c>
      <c r="C1063" s="50">
        <f t="shared" si="2"/>
        <v>0</v>
      </c>
      <c r="D1063" s="80">
        <f>SUMIF('Stocks 101-111'!$J:$J,'item dashboard'!A1063,'Stocks 101-111'!K:K)</f>
        <v>0</v>
      </c>
      <c r="E1063" s="80">
        <f>SUMIF('Stocks 101-111'!$J:$J,'item dashboard'!A1063,'Stocks 101-111'!$L:$L)</f>
        <v>0</v>
      </c>
      <c r="F1063" s="81">
        <f t="shared" si="3"/>
        <v>0</v>
      </c>
      <c r="G1063" s="82">
        <f t="shared" si="4"/>
        <v>0</v>
      </c>
      <c r="H1063" s="50">
        <f>SUMIFS('sys-backorder details'!$M:$M,'sys-backorder details'!$E:$E,'item dashboard'!A1063,'sys-backorder details'!$V:$V,"")</f>
        <v>0</v>
      </c>
      <c r="I1063" s="83">
        <f>SUMIF('settings-routing'!$I:$I,'item dashboard'!A1063,'settings-routing'!$O:$O)</f>
        <v>0</v>
      </c>
      <c r="J1063" s="50">
        <f>SUMIFS('sys-backorder details'!$M:$M,'sys-backorder details'!$E:$E,'item dashboard'!A1063,'sys-backorder details'!$V:$V,"Call off")</f>
        <v>0</v>
      </c>
      <c r="K1063" s="84">
        <f t="shared" si="5"/>
        <v>0</v>
      </c>
      <c r="L1063" s="84">
        <f>SUMIF('Production Plan'!$E:$E,'item dashboard'!A1063,'Production Plan'!$N:$N)</f>
        <v>0</v>
      </c>
      <c r="M1063" s="85" t="str">
        <f t="shared" si="6"/>
        <v>B-S25-N25-250 ml Natural bottle</v>
      </c>
      <c r="N1063" s="86">
        <f>SUMIFS('sys inv movment rpt'!$M:$M,'sys inv movment rpt'!$L:$L,$M1063,'sys inv movment rpt'!$N:$N,N$1)</f>
        <v>0</v>
      </c>
      <c r="O1063" s="86">
        <f>SUMIFS('sys inv movment rpt'!$M:$M,'sys inv movment rpt'!$L:$L,$M1063,'sys inv movment rpt'!$N:$N,O$1)</f>
        <v>0</v>
      </c>
      <c r="P1063" s="86">
        <f>SUMIFS('sys inv movment rpt'!$M:$M,'sys inv movment rpt'!$L:$L,$M1063,'sys inv movment rpt'!$N:$N,P$1)</f>
        <v>0</v>
      </c>
      <c r="Q1063" s="86">
        <f>SUMIFS('sys inv movment rpt'!$M:$M,'sys inv movment rpt'!$L:$L,$M1063,'sys inv movment rpt'!$N:$N,Q$1)</f>
        <v>0</v>
      </c>
      <c r="R1063" s="86">
        <f>SUMIFS('sys inv movment rpt'!$M:$M,'sys inv movment rpt'!$L:$L,$M1063,'sys inv movment rpt'!$N:$N,R$1)</f>
        <v>0</v>
      </c>
      <c r="S1063" s="86">
        <f>SUMIFS('sys inv movment rpt'!$M:$M,'sys inv movment rpt'!$L:$L,$M1063,'sys inv movment rpt'!$N:$N,S$1)</f>
        <v>0</v>
      </c>
      <c r="T1063" s="86">
        <f>SUMIFS('sys inv movment rpt'!$M:$M,'sys inv movment rpt'!$L:$L,$M1063,'sys inv movment rpt'!$N:$N,T$1)</f>
        <v>0</v>
      </c>
      <c r="U1063" s="86">
        <f>SUMIFS('sys inv movment rpt'!$M:$M,'sys inv movment rpt'!$L:$L,$M1063,'sys inv movment rpt'!$N:$N,U$1)</f>
        <v>0</v>
      </c>
      <c r="V1063" s="86">
        <f>SUMIFS('sys inv movment rpt'!$M:$M,'sys inv movment rpt'!$L:$L,$M1063,'sys inv movment rpt'!$N:$N,V$1)</f>
        <v>0</v>
      </c>
      <c r="W1063" s="86">
        <f>SUMIFS('sys inv movment rpt'!$M:$M,'sys inv movment rpt'!$L:$L,$M1063,'sys inv movment rpt'!$N:$N,W$1)</f>
        <v>0</v>
      </c>
      <c r="X1063" s="86">
        <f>SUMIFS('sys inv movment rpt'!$M:$M,'sys inv movment rpt'!$L:$L,$M1063,'sys inv movment rpt'!$N:$N,X$1)</f>
        <v>0</v>
      </c>
      <c r="Y1063" s="86">
        <f>SUMIFS('sys inv movment rpt'!$M:$M,'sys inv movment rpt'!$L:$L,$M1063,'sys inv movment rpt'!$N:$N,Y$1)</f>
        <v>0</v>
      </c>
      <c r="Z1063" s="86">
        <f>SUMIFS('sys inv movment rpt'!$M:$M,'sys inv movment rpt'!$L:$L,$M1063,'sys inv movment rpt'!$N:$N,Z$1)</f>
        <v>0</v>
      </c>
      <c r="AA1063" s="86">
        <f>SUMIFS('sys inv movment rpt'!$M:$M,'sys inv movment rpt'!$L:$L,$M1063,'sys inv movment rpt'!$N:$N,AA$1)</f>
        <v>0</v>
      </c>
      <c r="AB1063" s="86">
        <f>SUMIFS('sys inv movment rpt'!$M:$M,'sys inv movment rpt'!$L:$L,$M1063,'sys inv movment rpt'!$N:$N,AB$1)</f>
        <v>0</v>
      </c>
      <c r="AC1063" s="86">
        <f>SUMIFS('sys inv movment rpt'!$M:$M,'sys inv movment rpt'!$L:$L,$M1063,'sys inv movment rpt'!$N:$N,AC$1)</f>
        <v>0</v>
      </c>
      <c r="AD1063" s="86">
        <f>SUMIFS('sys inv movment rpt'!$M:$M,'sys inv movment rpt'!$L:$L,$M1063,'sys inv movment rpt'!$N:$N,AD$1)</f>
        <v>0</v>
      </c>
      <c r="AE1063" s="86">
        <f>SUMIFS('sys inv movment rpt'!$M:$M,'sys inv movment rpt'!$L:$L,$M1063,'sys inv movment rpt'!$N:$N,AE$1)</f>
        <v>0</v>
      </c>
      <c r="AF1063" s="86">
        <f>SUMIFS('sys inv movment rpt'!$M:$M,'sys inv movment rpt'!$L:$L,$M1063,'sys inv movment rpt'!$N:$N,AF$1)</f>
        <v>0</v>
      </c>
      <c r="AG1063" s="86">
        <f>SUMIFS('sys inv movment rpt'!$M:$M,'sys inv movment rpt'!$L:$L,$M1063,'sys inv movment rpt'!$N:$N,AG$1)</f>
        <v>0</v>
      </c>
      <c r="AH1063" s="86">
        <f>SUMIFS('sys inv movment rpt'!$M:$M,'sys inv movment rpt'!$L:$L,$M1063,'sys inv movment rpt'!$N:$N,AH$1)</f>
        <v>0</v>
      </c>
      <c r="AI1063" s="86">
        <f>SUMIFS('sys inv movment rpt'!$M:$M,'sys inv movment rpt'!$L:$L,$M1063,'sys inv movment rpt'!$N:$N,AI$1)</f>
        <v>0</v>
      </c>
      <c r="AJ1063" s="86">
        <f>SUMIFS('sys inv movment rpt'!$M:$M,'sys inv movment rpt'!$L:$L,$M1063,'sys inv movment rpt'!$N:$N,AJ$1)</f>
        <v>0</v>
      </c>
      <c r="AK1063" s="86">
        <f>SUMIFS('sys inv movment rpt'!$M:$M,'sys inv movment rpt'!$L:$L,$M1063,'sys inv movment rpt'!$N:$N,AK$1)</f>
        <v>0</v>
      </c>
      <c r="AL1063" s="86">
        <f>SUMIFS('sys inv movment rpt'!$M:$M,'sys inv movment rpt'!$L:$L,$M1063,'sys inv movment rpt'!$N:$N,AL$1)</f>
        <v>0</v>
      </c>
      <c r="AM1063" s="86">
        <f>SUMIFS('sys inv movment rpt'!$M:$M,'sys inv movment rpt'!$L:$L,$M1063,'sys inv movment rpt'!$N:$N,AM$1)</f>
        <v>0</v>
      </c>
      <c r="AN1063" s="86">
        <f>SUMIFS('sys inv movment rpt'!$M:$M,'sys inv movment rpt'!$L:$L,$M1063,'sys inv movment rpt'!$N:$N,AN$1)</f>
        <v>0</v>
      </c>
      <c r="AO1063" s="86">
        <f>SUMIFS('sys inv movment rpt'!$M:$M,'sys inv movment rpt'!$L:$L,$M1063,'sys inv movment rpt'!$N:$N,AO$1)</f>
        <v>0</v>
      </c>
      <c r="AP1063" s="86">
        <f>SUMIFS('sys inv movment rpt'!$M:$M,'sys inv movment rpt'!$L:$L,$M1063,'sys inv movment rpt'!$N:$N,AP$1)</f>
        <v>0</v>
      </c>
      <c r="AQ1063" s="86">
        <f>SUMIFS('sys inv movment rpt'!$M:$M,'sys inv movment rpt'!$L:$L,$M1063,'sys inv movment rpt'!$N:$N,AQ$1)</f>
        <v>0</v>
      </c>
      <c r="AR1063" s="86">
        <f>SUMIFS('sys inv movment rpt'!$M:$M,'sys inv movment rpt'!$L:$L,$M1063,'sys inv movment rpt'!$N:$N,AR$1)</f>
        <v>0</v>
      </c>
      <c r="AS1063" s="86">
        <f>SUMIFS('sys inv movment rpt'!$M:$M,'sys inv movment rpt'!$L:$L,$M1063,'sys inv movment rpt'!$N:$N,AS$1)</f>
        <v>0</v>
      </c>
      <c r="AT1063" s="86">
        <f>SUMIFS('sys inv movment rpt'!$M:$M,'sys inv movment rpt'!$L:$L,$M1063,'sys inv movment rpt'!$N:$N,AT$1)</f>
        <v>0</v>
      </c>
      <c r="AU1063" s="86">
        <f>SUMIFS('sys inv movment rpt'!$M:$M,'sys inv movment rpt'!$L:$L,$M1063,'sys inv movment rpt'!$N:$N,AU$1)</f>
        <v>0</v>
      </c>
      <c r="AV1063" s="86">
        <f>SUMIFS('sys inv movment rpt'!$M:$M,'sys inv movment rpt'!$L:$L,$M1063,'sys inv movment rpt'!$N:$N,AV$1)</f>
        <v>0</v>
      </c>
      <c r="AW1063" s="87" t="str">
        <f>IFERROR(VLOOKUP(A1063,'sys-backorder details'!E:U,17,0),"-")</f>
        <v>-</v>
      </c>
      <c r="AX1063" s="87" t="str">
        <f>IF(K1063&gt;1,VLOOKUP(A1063,'settings-routing'!A:I,9,0),"")</f>
        <v/>
      </c>
    </row>
    <row r="1064" ht="12.75" hidden="1" customHeight="1">
      <c r="A1064" s="50" t="s">
        <v>2228</v>
      </c>
      <c r="B1064" s="50" t="s">
        <v>1295</v>
      </c>
      <c r="C1064" s="50">
        <f t="shared" si="2"/>
        <v>0</v>
      </c>
      <c r="D1064" s="80">
        <f>SUMIF('Stocks 101-111'!$J:$J,'item dashboard'!A1064,'Stocks 101-111'!K:K)</f>
        <v>0</v>
      </c>
      <c r="E1064" s="80">
        <f>SUMIF('Stocks 101-111'!$J:$J,'item dashboard'!A1064,'Stocks 101-111'!$L:$L)</f>
        <v>0</v>
      </c>
      <c r="F1064" s="81">
        <f t="shared" si="3"/>
        <v>0</v>
      </c>
      <c r="G1064" s="82">
        <f t="shared" si="4"/>
        <v>0</v>
      </c>
      <c r="H1064" s="50">
        <f>SUMIFS('sys-backorder details'!$M:$M,'sys-backorder details'!$E:$E,'item dashboard'!A1064,'sys-backorder details'!$V:$V,"")</f>
        <v>0</v>
      </c>
      <c r="I1064" s="83">
        <f>SUMIF('settings-routing'!$I:$I,'item dashboard'!A1064,'settings-routing'!$O:$O)</f>
        <v>0</v>
      </c>
      <c r="J1064" s="50">
        <f>SUMIFS('sys-backorder details'!$M:$M,'sys-backorder details'!$E:$E,'item dashboard'!A1064,'sys-backorder details'!$V:$V,"Call off")</f>
        <v>0</v>
      </c>
      <c r="K1064" s="84">
        <f t="shared" si="5"/>
        <v>0</v>
      </c>
      <c r="L1064" s="84">
        <f>SUMIF('Production Plan'!$E:$E,'item dashboard'!A1064,'Production Plan'!$N:$N)</f>
        <v>0</v>
      </c>
      <c r="M1064" s="85" t="str">
        <f t="shared" si="6"/>
        <v>B-S25-RD25-250 ml Red Bottle</v>
      </c>
      <c r="N1064" s="86">
        <f>SUMIFS('sys inv movment rpt'!$M:$M,'sys inv movment rpt'!$L:$L,$M1064,'sys inv movment rpt'!$N:$N,N$1)</f>
        <v>0</v>
      </c>
      <c r="O1064" s="86">
        <f>SUMIFS('sys inv movment rpt'!$M:$M,'sys inv movment rpt'!$L:$L,$M1064,'sys inv movment rpt'!$N:$N,O$1)</f>
        <v>0</v>
      </c>
      <c r="P1064" s="86">
        <f>SUMIFS('sys inv movment rpt'!$M:$M,'sys inv movment rpt'!$L:$L,$M1064,'sys inv movment rpt'!$N:$N,P$1)</f>
        <v>0</v>
      </c>
      <c r="Q1064" s="86">
        <f>SUMIFS('sys inv movment rpt'!$M:$M,'sys inv movment rpt'!$L:$L,$M1064,'sys inv movment rpt'!$N:$N,Q$1)</f>
        <v>0</v>
      </c>
      <c r="R1064" s="86">
        <f>SUMIFS('sys inv movment rpt'!$M:$M,'sys inv movment rpt'!$L:$L,$M1064,'sys inv movment rpt'!$N:$N,R$1)</f>
        <v>0</v>
      </c>
      <c r="S1064" s="86">
        <f>SUMIFS('sys inv movment rpt'!$M:$M,'sys inv movment rpt'!$L:$L,$M1064,'sys inv movment rpt'!$N:$N,S$1)</f>
        <v>0</v>
      </c>
      <c r="T1064" s="86">
        <f>SUMIFS('sys inv movment rpt'!$M:$M,'sys inv movment rpt'!$L:$L,$M1064,'sys inv movment rpt'!$N:$N,T$1)</f>
        <v>0</v>
      </c>
      <c r="U1064" s="86">
        <f>SUMIFS('sys inv movment rpt'!$M:$M,'sys inv movment rpt'!$L:$L,$M1064,'sys inv movment rpt'!$N:$N,U$1)</f>
        <v>0</v>
      </c>
      <c r="V1064" s="86">
        <f>SUMIFS('sys inv movment rpt'!$M:$M,'sys inv movment rpt'!$L:$L,$M1064,'sys inv movment rpt'!$N:$N,V$1)</f>
        <v>0</v>
      </c>
      <c r="W1064" s="86">
        <f>SUMIFS('sys inv movment rpt'!$M:$M,'sys inv movment rpt'!$L:$L,$M1064,'sys inv movment rpt'!$N:$N,W$1)</f>
        <v>0</v>
      </c>
      <c r="X1064" s="86">
        <f>SUMIFS('sys inv movment rpt'!$M:$M,'sys inv movment rpt'!$L:$L,$M1064,'sys inv movment rpt'!$N:$N,X$1)</f>
        <v>0</v>
      </c>
      <c r="Y1064" s="86">
        <f>SUMIFS('sys inv movment rpt'!$M:$M,'sys inv movment rpt'!$L:$L,$M1064,'sys inv movment rpt'!$N:$N,Y$1)</f>
        <v>0</v>
      </c>
      <c r="Z1064" s="86">
        <f>SUMIFS('sys inv movment rpt'!$M:$M,'sys inv movment rpt'!$L:$L,$M1064,'sys inv movment rpt'!$N:$N,Z$1)</f>
        <v>0</v>
      </c>
      <c r="AA1064" s="86">
        <f>SUMIFS('sys inv movment rpt'!$M:$M,'sys inv movment rpt'!$L:$L,$M1064,'sys inv movment rpt'!$N:$N,AA$1)</f>
        <v>0</v>
      </c>
      <c r="AB1064" s="86">
        <f>SUMIFS('sys inv movment rpt'!$M:$M,'sys inv movment rpt'!$L:$L,$M1064,'sys inv movment rpt'!$N:$N,AB$1)</f>
        <v>0</v>
      </c>
      <c r="AC1064" s="86">
        <f>SUMIFS('sys inv movment rpt'!$M:$M,'sys inv movment rpt'!$L:$L,$M1064,'sys inv movment rpt'!$N:$N,AC$1)</f>
        <v>0</v>
      </c>
      <c r="AD1064" s="86">
        <f>SUMIFS('sys inv movment rpt'!$M:$M,'sys inv movment rpt'!$L:$L,$M1064,'sys inv movment rpt'!$N:$N,AD$1)</f>
        <v>0</v>
      </c>
      <c r="AE1064" s="86">
        <f>SUMIFS('sys inv movment rpt'!$M:$M,'sys inv movment rpt'!$L:$L,$M1064,'sys inv movment rpt'!$N:$N,AE$1)</f>
        <v>0</v>
      </c>
      <c r="AF1064" s="86">
        <f>SUMIFS('sys inv movment rpt'!$M:$M,'sys inv movment rpt'!$L:$L,$M1064,'sys inv movment rpt'!$N:$N,AF$1)</f>
        <v>0</v>
      </c>
      <c r="AG1064" s="86">
        <f>SUMIFS('sys inv movment rpt'!$M:$M,'sys inv movment rpt'!$L:$L,$M1064,'sys inv movment rpt'!$N:$N,AG$1)</f>
        <v>0</v>
      </c>
      <c r="AH1064" s="86">
        <f>SUMIFS('sys inv movment rpt'!$M:$M,'sys inv movment rpt'!$L:$L,$M1064,'sys inv movment rpt'!$N:$N,AH$1)</f>
        <v>0</v>
      </c>
      <c r="AI1064" s="86">
        <f>SUMIFS('sys inv movment rpt'!$M:$M,'sys inv movment rpt'!$L:$L,$M1064,'sys inv movment rpt'!$N:$N,AI$1)</f>
        <v>0</v>
      </c>
      <c r="AJ1064" s="86">
        <f>SUMIFS('sys inv movment rpt'!$M:$M,'sys inv movment rpt'!$L:$L,$M1064,'sys inv movment rpt'!$N:$N,AJ$1)</f>
        <v>0</v>
      </c>
      <c r="AK1064" s="86">
        <f>SUMIFS('sys inv movment rpt'!$M:$M,'sys inv movment rpt'!$L:$L,$M1064,'sys inv movment rpt'!$N:$N,AK$1)</f>
        <v>0</v>
      </c>
      <c r="AL1064" s="86">
        <f>SUMIFS('sys inv movment rpt'!$M:$M,'sys inv movment rpt'!$L:$L,$M1064,'sys inv movment rpt'!$N:$N,AL$1)</f>
        <v>0</v>
      </c>
      <c r="AM1064" s="86">
        <f>SUMIFS('sys inv movment rpt'!$M:$M,'sys inv movment rpt'!$L:$L,$M1064,'sys inv movment rpt'!$N:$N,AM$1)</f>
        <v>0</v>
      </c>
      <c r="AN1064" s="86">
        <f>SUMIFS('sys inv movment rpt'!$M:$M,'sys inv movment rpt'!$L:$L,$M1064,'sys inv movment rpt'!$N:$N,AN$1)</f>
        <v>0</v>
      </c>
      <c r="AO1064" s="86">
        <f>SUMIFS('sys inv movment rpt'!$M:$M,'sys inv movment rpt'!$L:$L,$M1064,'sys inv movment rpt'!$N:$N,AO$1)</f>
        <v>0</v>
      </c>
      <c r="AP1064" s="86">
        <f>SUMIFS('sys inv movment rpt'!$M:$M,'sys inv movment rpt'!$L:$L,$M1064,'sys inv movment rpt'!$N:$N,AP$1)</f>
        <v>0</v>
      </c>
      <c r="AQ1064" s="86">
        <f>SUMIFS('sys inv movment rpt'!$M:$M,'sys inv movment rpt'!$L:$L,$M1064,'sys inv movment rpt'!$N:$N,AQ$1)</f>
        <v>0</v>
      </c>
      <c r="AR1064" s="86">
        <f>SUMIFS('sys inv movment rpt'!$M:$M,'sys inv movment rpt'!$L:$L,$M1064,'sys inv movment rpt'!$N:$N,AR$1)</f>
        <v>0</v>
      </c>
      <c r="AS1064" s="86">
        <f>SUMIFS('sys inv movment rpt'!$M:$M,'sys inv movment rpt'!$L:$L,$M1064,'sys inv movment rpt'!$N:$N,AS$1)</f>
        <v>0</v>
      </c>
      <c r="AT1064" s="86">
        <f>SUMIFS('sys inv movment rpt'!$M:$M,'sys inv movment rpt'!$L:$L,$M1064,'sys inv movment rpt'!$N:$N,AT$1)</f>
        <v>0</v>
      </c>
      <c r="AU1064" s="86">
        <f>SUMIFS('sys inv movment rpt'!$M:$M,'sys inv movment rpt'!$L:$L,$M1064,'sys inv movment rpt'!$N:$N,AU$1)</f>
        <v>0</v>
      </c>
      <c r="AV1064" s="86">
        <f>SUMIFS('sys inv movment rpt'!$M:$M,'sys inv movment rpt'!$L:$L,$M1064,'sys inv movment rpt'!$N:$N,AV$1)</f>
        <v>0</v>
      </c>
      <c r="AW1064" s="87" t="str">
        <f>IFERROR(VLOOKUP(A1064,'sys-backorder details'!E:U,17,0),"-")</f>
        <v>-</v>
      </c>
      <c r="AX1064" s="87" t="str">
        <f>IF(K1064&gt;1,VLOOKUP(A1064,'settings-routing'!A:I,9,0),"")</f>
        <v/>
      </c>
    </row>
    <row r="1065" ht="12.75" hidden="1" customHeight="1">
      <c r="A1065" s="50" t="s">
        <v>2229</v>
      </c>
      <c r="B1065" s="50" t="s">
        <v>2230</v>
      </c>
      <c r="C1065" s="50">
        <f t="shared" si="2"/>
        <v>0</v>
      </c>
      <c r="D1065" s="80">
        <f>SUMIF('Stocks 101-111'!$J:$J,'item dashboard'!A1065,'Stocks 101-111'!K:K)</f>
        <v>0</v>
      </c>
      <c r="E1065" s="80">
        <f>SUMIF('Stocks 101-111'!$J:$J,'item dashboard'!A1065,'Stocks 101-111'!$L:$L)</f>
        <v>0</v>
      </c>
      <c r="F1065" s="81">
        <f t="shared" si="3"/>
        <v>0</v>
      </c>
      <c r="G1065" s="82">
        <f t="shared" si="4"/>
        <v>0</v>
      </c>
      <c r="H1065" s="50">
        <f>SUMIFS('sys-backorder details'!$M:$M,'sys-backorder details'!$E:$E,'item dashboard'!A1065,'sys-backorder details'!$V:$V,"")</f>
        <v>0</v>
      </c>
      <c r="I1065" s="83">
        <f>SUMIF('settings-routing'!$I:$I,'item dashboard'!A1065,'settings-routing'!$O:$O)</f>
        <v>0</v>
      </c>
      <c r="J1065" s="50">
        <f>SUMIFS('sys-backorder details'!$M:$M,'sys-backorder details'!$E:$E,'item dashboard'!A1065,'sys-backorder details'!$V:$V,"Call off")</f>
        <v>0</v>
      </c>
      <c r="K1065" s="84">
        <f t="shared" si="5"/>
        <v>0</v>
      </c>
      <c r="L1065" s="84">
        <f>SUMIF('Production Plan'!$E:$E,'item dashboard'!A1065,'Production Plan'!$N:$N)</f>
        <v>0</v>
      </c>
      <c r="M1065" s="85" t="str">
        <f t="shared" si="6"/>
        <v>B-S25-W25-250 ml White bottle</v>
      </c>
      <c r="N1065" s="86">
        <f>SUMIFS('sys inv movment rpt'!$M:$M,'sys inv movment rpt'!$L:$L,$M1065,'sys inv movment rpt'!$N:$N,N$1)</f>
        <v>0</v>
      </c>
      <c r="O1065" s="86">
        <f>SUMIFS('sys inv movment rpt'!$M:$M,'sys inv movment rpt'!$L:$L,$M1065,'sys inv movment rpt'!$N:$N,O$1)</f>
        <v>0</v>
      </c>
      <c r="P1065" s="86">
        <f>SUMIFS('sys inv movment rpt'!$M:$M,'sys inv movment rpt'!$L:$L,$M1065,'sys inv movment rpt'!$N:$N,P$1)</f>
        <v>0</v>
      </c>
      <c r="Q1065" s="86">
        <f>SUMIFS('sys inv movment rpt'!$M:$M,'sys inv movment rpt'!$L:$L,$M1065,'sys inv movment rpt'!$N:$N,Q$1)</f>
        <v>0</v>
      </c>
      <c r="R1065" s="86">
        <f>SUMIFS('sys inv movment rpt'!$M:$M,'sys inv movment rpt'!$L:$L,$M1065,'sys inv movment rpt'!$N:$N,R$1)</f>
        <v>0</v>
      </c>
      <c r="S1065" s="86">
        <f>SUMIFS('sys inv movment rpt'!$M:$M,'sys inv movment rpt'!$L:$L,$M1065,'sys inv movment rpt'!$N:$N,S$1)</f>
        <v>0</v>
      </c>
      <c r="T1065" s="86">
        <f>SUMIFS('sys inv movment rpt'!$M:$M,'sys inv movment rpt'!$L:$L,$M1065,'sys inv movment rpt'!$N:$N,T$1)</f>
        <v>0</v>
      </c>
      <c r="U1065" s="86">
        <f>SUMIFS('sys inv movment rpt'!$M:$M,'sys inv movment rpt'!$L:$L,$M1065,'sys inv movment rpt'!$N:$N,U$1)</f>
        <v>0</v>
      </c>
      <c r="V1065" s="86">
        <f>SUMIFS('sys inv movment rpt'!$M:$M,'sys inv movment rpt'!$L:$L,$M1065,'sys inv movment rpt'!$N:$N,V$1)</f>
        <v>0</v>
      </c>
      <c r="W1065" s="86">
        <f>SUMIFS('sys inv movment rpt'!$M:$M,'sys inv movment rpt'!$L:$L,$M1065,'sys inv movment rpt'!$N:$N,W$1)</f>
        <v>0</v>
      </c>
      <c r="X1065" s="86">
        <f>SUMIFS('sys inv movment rpt'!$M:$M,'sys inv movment rpt'!$L:$L,$M1065,'sys inv movment rpt'!$N:$N,X$1)</f>
        <v>0</v>
      </c>
      <c r="Y1065" s="86">
        <f>SUMIFS('sys inv movment rpt'!$M:$M,'sys inv movment rpt'!$L:$L,$M1065,'sys inv movment rpt'!$N:$N,Y$1)</f>
        <v>0</v>
      </c>
      <c r="Z1065" s="86">
        <f>SUMIFS('sys inv movment rpt'!$M:$M,'sys inv movment rpt'!$L:$L,$M1065,'sys inv movment rpt'!$N:$N,Z$1)</f>
        <v>0</v>
      </c>
      <c r="AA1065" s="86">
        <f>SUMIFS('sys inv movment rpt'!$M:$M,'sys inv movment rpt'!$L:$L,$M1065,'sys inv movment rpt'!$N:$N,AA$1)</f>
        <v>0</v>
      </c>
      <c r="AB1065" s="86">
        <f>SUMIFS('sys inv movment rpt'!$M:$M,'sys inv movment rpt'!$L:$L,$M1065,'sys inv movment rpt'!$N:$N,AB$1)</f>
        <v>0</v>
      </c>
      <c r="AC1065" s="86">
        <f>SUMIFS('sys inv movment rpt'!$M:$M,'sys inv movment rpt'!$L:$L,$M1065,'sys inv movment rpt'!$N:$N,AC$1)</f>
        <v>0</v>
      </c>
      <c r="AD1065" s="86">
        <f>SUMIFS('sys inv movment rpt'!$M:$M,'sys inv movment rpt'!$L:$L,$M1065,'sys inv movment rpt'!$N:$N,AD$1)</f>
        <v>0</v>
      </c>
      <c r="AE1065" s="86">
        <f>SUMIFS('sys inv movment rpt'!$M:$M,'sys inv movment rpt'!$L:$L,$M1065,'sys inv movment rpt'!$N:$N,AE$1)</f>
        <v>0</v>
      </c>
      <c r="AF1065" s="86">
        <f>SUMIFS('sys inv movment rpt'!$M:$M,'sys inv movment rpt'!$L:$L,$M1065,'sys inv movment rpt'!$N:$N,AF$1)</f>
        <v>0</v>
      </c>
      <c r="AG1065" s="86">
        <f>SUMIFS('sys inv movment rpt'!$M:$M,'sys inv movment rpt'!$L:$L,$M1065,'sys inv movment rpt'!$N:$N,AG$1)</f>
        <v>0</v>
      </c>
      <c r="AH1065" s="86">
        <f>SUMIFS('sys inv movment rpt'!$M:$M,'sys inv movment rpt'!$L:$L,$M1065,'sys inv movment rpt'!$N:$N,AH$1)</f>
        <v>0</v>
      </c>
      <c r="AI1065" s="86">
        <f>SUMIFS('sys inv movment rpt'!$M:$M,'sys inv movment rpt'!$L:$L,$M1065,'sys inv movment rpt'!$N:$N,AI$1)</f>
        <v>0</v>
      </c>
      <c r="AJ1065" s="86">
        <f>SUMIFS('sys inv movment rpt'!$M:$M,'sys inv movment rpt'!$L:$L,$M1065,'sys inv movment rpt'!$N:$N,AJ$1)</f>
        <v>0</v>
      </c>
      <c r="AK1065" s="86">
        <f>SUMIFS('sys inv movment rpt'!$M:$M,'sys inv movment rpt'!$L:$L,$M1065,'sys inv movment rpt'!$N:$N,AK$1)</f>
        <v>0</v>
      </c>
      <c r="AL1065" s="86">
        <f>SUMIFS('sys inv movment rpt'!$M:$M,'sys inv movment rpt'!$L:$L,$M1065,'sys inv movment rpt'!$N:$N,AL$1)</f>
        <v>0</v>
      </c>
      <c r="AM1065" s="86">
        <f>SUMIFS('sys inv movment rpt'!$M:$M,'sys inv movment rpt'!$L:$L,$M1065,'sys inv movment rpt'!$N:$N,AM$1)</f>
        <v>0</v>
      </c>
      <c r="AN1065" s="86">
        <f>SUMIFS('sys inv movment rpt'!$M:$M,'sys inv movment rpt'!$L:$L,$M1065,'sys inv movment rpt'!$N:$N,AN$1)</f>
        <v>0</v>
      </c>
      <c r="AO1065" s="86">
        <f>SUMIFS('sys inv movment rpt'!$M:$M,'sys inv movment rpt'!$L:$L,$M1065,'sys inv movment rpt'!$N:$N,AO$1)</f>
        <v>0</v>
      </c>
      <c r="AP1065" s="86">
        <f>SUMIFS('sys inv movment rpt'!$M:$M,'sys inv movment rpt'!$L:$L,$M1065,'sys inv movment rpt'!$N:$N,AP$1)</f>
        <v>0</v>
      </c>
      <c r="AQ1065" s="86">
        <f>SUMIFS('sys inv movment rpt'!$M:$M,'sys inv movment rpt'!$L:$L,$M1065,'sys inv movment rpt'!$N:$N,AQ$1)</f>
        <v>0</v>
      </c>
      <c r="AR1065" s="86">
        <f>SUMIFS('sys inv movment rpt'!$M:$M,'sys inv movment rpt'!$L:$L,$M1065,'sys inv movment rpt'!$N:$N,AR$1)</f>
        <v>0</v>
      </c>
      <c r="AS1065" s="86">
        <f>SUMIFS('sys inv movment rpt'!$M:$M,'sys inv movment rpt'!$L:$L,$M1065,'sys inv movment rpt'!$N:$N,AS$1)</f>
        <v>0</v>
      </c>
      <c r="AT1065" s="86">
        <f>SUMIFS('sys inv movment rpt'!$M:$M,'sys inv movment rpt'!$L:$L,$M1065,'sys inv movment rpt'!$N:$N,AT$1)</f>
        <v>0</v>
      </c>
      <c r="AU1065" s="86">
        <f>SUMIFS('sys inv movment rpt'!$M:$M,'sys inv movment rpt'!$L:$L,$M1065,'sys inv movment rpt'!$N:$N,AU$1)</f>
        <v>0</v>
      </c>
      <c r="AV1065" s="86">
        <f>SUMIFS('sys inv movment rpt'!$M:$M,'sys inv movment rpt'!$L:$L,$M1065,'sys inv movment rpt'!$N:$N,AV$1)</f>
        <v>0</v>
      </c>
      <c r="AW1065" s="87" t="str">
        <f>IFERROR(VLOOKUP(A1065,'sys-backorder details'!E:U,17,0),"-")</f>
        <v>-</v>
      </c>
      <c r="AX1065" s="87" t="str">
        <f>IF(K1065&gt;1,VLOOKUP(A1065,'settings-routing'!A:I,9,0),"")</f>
        <v/>
      </c>
    </row>
    <row r="1066" ht="12.75" hidden="1" customHeight="1">
      <c r="A1066" s="50" t="s">
        <v>2231</v>
      </c>
      <c r="B1066" s="50" t="s">
        <v>2232</v>
      </c>
      <c r="C1066" s="50">
        <f t="shared" si="2"/>
        <v>0</v>
      </c>
      <c r="D1066" s="80">
        <f>SUMIF('Stocks 101-111'!$J:$J,'item dashboard'!A1066,'Stocks 101-111'!K:K)</f>
        <v>0</v>
      </c>
      <c r="E1066" s="80">
        <f>SUMIF('Stocks 101-111'!$J:$J,'item dashboard'!A1066,'Stocks 101-111'!$L:$L)</f>
        <v>0</v>
      </c>
      <c r="F1066" s="81">
        <f t="shared" si="3"/>
        <v>0</v>
      </c>
      <c r="G1066" s="82">
        <f t="shared" si="4"/>
        <v>0</v>
      </c>
      <c r="H1066" s="50">
        <f>SUMIFS('sys-backorder details'!$M:$M,'sys-backorder details'!$E:$E,'item dashboard'!A1066,'sys-backorder details'!$V:$V,"")</f>
        <v>0</v>
      </c>
      <c r="I1066" s="83">
        <f>SUMIF('settings-routing'!$I:$I,'item dashboard'!A1066,'settings-routing'!$O:$O)</f>
        <v>0</v>
      </c>
      <c r="J1066" s="50">
        <f>SUMIFS('sys-backorder details'!$M:$M,'sys-backorder details'!$E:$E,'item dashboard'!A1066,'sys-backorder details'!$V:$V,"Call off")</f>
        <v>0</v>
      </c>
      <c r="K1066" s="84">
        <f t="shared" si="5"/>
        <v>0</v>
      </c>
      <c r="L1066" s="84">
        <f>SUMIF('Production Plan'!$E:$E,'item dashboard'!A1066,'Production Plan'!$N:$N)</f>
        <v>0</v>
      </c>
      <c r="M1066" s="85" t="str">
        <f t="shared" si="6"/>
        <v>B-S25-W25AEST-250 ml White Pntd Aesthetics bottle</v>
      </c>
      <c r="N1066" s="86">
        <f>SUMIFS('sys inv movment rpt'!$M:$M,'sys inv movment rpt'!$L:$L,$M1066,'sys inv movment rpt'!$N:$N,N$1)</f>
        <v>0</v>
      </c>
      <c r="O1066" s="86">
        <f>SUMIFS('sys inv movment rpt'!$M:$M,'sys inv movment rpt'!$L:$L,$M1066,'sys inv movment rpt'!$N:$N,O$1)</f>
        <v>0</v>
      </c>
      <c r="P1066" s="86">
        <f>SUMIFS('sys inv movment rpt'!$M:$M,'sys inv movment rpt'!$L:$L,$M1066,'sys inv movment rpt'!$N:$N,P$1)</f>
        <v>0</v>
      </c>
      <c r="Q1066" s="86">
        <f>SUMIFS('sys inv movment rpt'!$M:$M,'sys inv movment rpt'!$L:$L,$M1066,'sys inv movment rpt'!$N:$N,Q$1)</f>
        <v>0</v>
      </c>
      <c r="R1066" s="86">
        <f>SUMIFS('sys inv movment rpt'!$M:$M,'sys inv movment rpt'!$L:$L,$M1066,'sys inv movment rpt'!$N:$N,R$1)</f>
        <v>0</v>
      </c>
      <c r="S1066" s="86">
        <f>SUMIFS('sys inv movment rpt'!$M:$M,'sys inv movment rpt'!$L:$L,$M1066,'sys inv movment rpt'!$N:$N,S$1)</f>
        <v>0</v>
      </c>
      <c r="T1066" s="86">
        <f>SUMIFS('sys inv movment rpt'!$M:$M,'sys inv movment rpt'!$L:$L,$M1066,'sys inv movment rpt'!$N:$N,T$1)</f>
        <v>0</v>
      </c>
      <c r="U1066" s="86">
        <f>SUMIFS('sys inv movment rpt'!$M:$M,'sys inv movment rpt'!$L:$L,$M1066,'sys inv movment rpt'!$N:$N,U$1)</f>
        <v>0</v>
      </c>
      <c r="V1066" s="86">
        <f>SUMIFS('sys inv movment rpt'!$M:$M,'sys inv movment rpt'!$L:$L,$M1066,'sys inv movment rpt'!$N:$N,V$1)</f>
        <v>0</v>
      </c>
      <c r="W1066" s="86">
        <f>SUMIFS('sys inv movment rpt'!$M:$M,'sys inv movment rpt'!$L:$L,$M1066,'sys inv movment rpt'!$N:$N,W$1)</f>
        <v>0</v>
      </c>
      <c r="X1066" s="86">
        <f>SUMIFS('sys inv movment rpt'!$M:$M,'sys inv movment rpt'!$L:$L,$M1066,'sys inv movment rpt'!$N:$N,X$1)</f>
        <v>0</v>
      </c>
      <c r="Y1066" s="86">
        <f>SUMIFS('sys inv movment rpt'!$M:$M,'sys inv movment rpt'!$L:$L,$M1066,'sys inv movment rpt'!$N:$N,Y$1)</f>
        <v>0</v>
      </c>
      <c r="Z1066" s="86">
        <f>SUMIFS('sys inv movment rpt'!$M:$M,'sys inv movment rpt'!$L:$L,$M1066,'sys inv movment rpt'!$N:$N,Z$1)</f>
        <v>0</v>
      </c>
      <c r="AA1066" s="86">
        <f>SUMIFS('sys inv movment rpt'!$M:$M,'sys inv movment rpt'!$L:$L,$M1066,'sys inv movment rpt'!$N:$N,AA$1)</f>
        <v>0</v>
      </c>
      <c r="AB1066" s="86">
        <f>SUMIFS('sys inv movment rpt'!$M:$M,'sys inv movment rpt'!$L:$L,$M1066,'sys inv movment rpt'!$N:$N,AB$1)</f>
        <v>0</v>
      </c>
      <c r="AC1066" s="86">
        <f>SUMIFS('sys inv movment rpt'!$M:$M,'sys inv movment rpt'!$L:$L,$M1066,'sys inv movment rpt'!$N:$N,AC$1)</f>
        <v>0</v>
      </c>
      <c r="AD1066" s="86">
        <f>SUMIFS('sys inv movment rpt'!$M:$M,'sys inv movment rpt'!$L:$L,$M1066,'sys inv movment rpt'!$N:$N,AD$1)</f>
        <v>0</v>
      </c>
      <c r="AE1066" s="86">
        <f>SUMIFS('sys inv movment rpt'!$M:$M,'sys inv movment rpt'!$L:$L,$M1066,'sys inv movment rpt'!$N:$N,AE$1)</f>
        <v>0</v>
      </c>
      <c r="AF1066" s="86">
        <f>SUMIFS('sys inv movment rpt'!$M:$M,'sys inv movment rpt'!$L:$L,$M1066,'sys inv movment rpt'!$N:$N,AF$1)</f>
        <v>0</v>
      </c>
      <c r="AG1066" s="86">
        <f>SUMIFS('sys inv movment rpt'!$M:$M,'sys inv movment rpt'!$L:$L,$M1066,'sys inv movment rpt'!$N:$N,AG$1)</f>
        <v>0</v>
      </c>
      <c r="AH1066" s="86">
        <f>SUMIFS('sys inv movment rpt'!$M:$M,'sys inv movment rpt'!$L:$L,$M1066,'sys inv movment rpt'!$N:$N,AH$1)</f>
        <v>0</v>
      </c>
      <c r="AI1066" s="86">
        <f>SUMIFS('sys inv movment rpt'!$M:$M,'sys inv movment rpt'!$L:$L,$M1066,'sys inv movment rpt'!$N:$N,AI$1)</f>
        <v>0</v>
      </c>
      <c r="AJ1066" s="86">
        <f>SUMIFS('sys inv movment rpt'!$M:$M,'sys inv movment rpt'!$L:$L,$M1066,'sys inv movment rpt'!$N:$N,AJ$1)</f>
        <v>0</v>
      </c>
      <c r="AK1066" s="86">
        <f>SUMIFS('sys inv movment rpt'!$M:$M,'sys inv movment rpt'!$L:$L,$M1066,'sys inv movment rpt'!$N:$N,AK$1)</f>
        <v>0</v>
      </c>
      <c r="AL1066" s="86">
        <f>SUMIFS('sys inv movment rpt'!$M:$M,'sys inv movment rpt'!$L:$L,$M1066,'sys inv movment rpt'!$N:$N,AL$1)</f>
        <v>0</v>
      </c>
      <c r="AM1066" s="86">
        <f>SUMIFS('sys inv movment rpt'!$M:$M,'sys inv movment rpt'!$L:$L,$M1066,'sys inv movment rpt'!$N:$N,AM$1)</f>
        <v>0</v>
      </c>
      <c r="AN1066" s="86">
        <f>SUMIFS('sys inv movment rpt'!$M:$M,'sys inv movment rpt'!$L:$L,$M1066,'sys inv movment rpt'!$N:$N,AN$1)</f>
        <v>0</v>
      </c>
      <c r="AO1066" s="86">
        <f>SUMIFS('sys inv movment rpt'!$M:$M,'sys inv movment rpt'!$L:$L,$M1066,'sys inv movment rpt'!$N:$N,AO$1)</f>
        <v>0</v>
      </c>
      <c r="AP1066" s="86">
        <f>SUMIFS('sys inv movment rpt'!$M:$M,'sys inv movment rpt'!$L:$L,$M1066,'sys inv movment rpt'!$N:$N,AP$1)</f>
        <v>0</v>
      </c>
      <c r="AQ1066" s="86">
        <f>SUMIFS('sys inv movment rpt'!$M:$M,'sys inv movment rpt'!$L:$L,$M1066,'sys inv movment rpt'!$N:$N,AQ$1)</f>
        <v>0</v>
      </c>
      <c r="AR1066" s="86">
        <f>SUMIFS('sys inv movment rpt'!$M:$M,'sys inv movment rpt'!$L:$L,$M1066,'sys inv movment rpt'!$N:$N,AR$1)</f>
        <v>0</v>
      </c>
      <c r="AS1066" s="86">
        <f>SUMIFS('sys inv movment rpt'!$M:$M,'sys inv movment rpt'!$L:$L,$M1066,'sys inv movment rpt'!$N:$N,AS$1)</f>
        <v>0</v>
      </c>
      <c r="AT1066" s="86">
        <f>SUMIFS('sys inv movment rpt'!$M:$M,'sys inv movment rpt'!$L:$L,$M1066,'sys inv movment rpt'!$N:$N,AT$1)</f>
        <v>0</v>
      </c>
      <c r="AU1066" s="86">
        <f>SUMIFS('sys inv movment rpt'!$M:$M,'sys inv movment rpt'!$L:$L,$M1066,'sys inv movment rpt'!$N:$N,AU$1)</f>
        <v>0</v>
      </c>
      <c r="AV1066" s="86">
        <f>SUMIFS('sys inv movment rpt'!$M:$M,'sys inv movment rpt'!$L:$L,$M1066,'sys inv movment rpt'!$N:$N,AV$1)</f>
        <v>0</v>
      </c>
      <c r="AW1066" s="87" t="str">
        <f>IFERROR(VLOOKUP(A1066,'sys-backorder details'!E:U,17,0),"-")</f>
        <v>-</v>
      </c>
      <c r="AX1066" s="87" t="str">
        <f>IF(K1066&gt;1,VLOOKUP(A1066,'settings-routing'!A:I,9,0),"")</f>
        <v/>
      </c>
    </row>
    <row r="1067" ht="12.75" hidden="1" customHeight="1">
      <c r="A1067" s="50" t="s">
        <v>2233</v>
      </c>
      <c r="B1067" s="50" t="s">
        <v>2234</v>
      </c>
      <c r="C1067" s="50">
        <f t="shared" si="2"/>
        <v>0</v>
      </c>
      <c r="D1067" s="80">
        <f>SUMIF('Stocks 101-111'!$J:$J,'item dashboard'!A1067,'Stocks 101-111'!K:K)</f>
        <v>0</v>
      </c>
      <c r="E1067" s="80">
        <f>SUMIF('Stocks 101-111'!$J:$J,'item dashboard'!A1067,'Stocks 101-111'!$L:$L)</f>
        <v>0</v>
      </c>
      <c r="F1067" s="81">
        <f t="shared" si="3"/>
        <v>0</v>
      </c>
      <c r="G1067" s="82">
        <f t="shared" si="4"/>
        <v>0</v>
      </c>
      <c r="H1067" s="50">
        <f>SUMIFS('sys-backorder details'!$M:$M,'sys-backorder details'!$E:$E,'item dashboard'!A1067,'sys-backorder details'!$V:$V,"")</f>
        <v>0</v>
      </c>
      <c r="I1067" s="83">
        <f>SUMIF('settings-routing'!$I:$I,'item dashboard'!A1067,'settings-routing'!$O:$O)</f>
        <v>0</v>
      </c>
      <c r="J1067" s="50">
        <f>SUMIFS('sys-backorder details'!$M:$M,'sys-backorder details'!$E:$E,'item dashboard'!A1067,'sys-backorder details'!$V:$V,"Call off")</f>
        <v>0</v>
      </c>
      <c r="K1067" s="84">
        <f t="shared" si="5"/>
        <v>0</v>
      </c>
      <c r="L1067" s="84">
        <f>SUMIF('Production Plan'!$E:$E,'item dashboard'!A1067,'Production Plan'!$N:$N)</f>
        <v>0</v>
      </c>
      <c r="M1067" s="85" t="str">
        <f t="shared" si="6"/>
        <v>B-S300-BK29-300 ml Black bottle</v>
      </c>
      <c r="N1067" s="86">
        <f>SUMIFS('sys inv movment rpt'!$M:$M,'sys inv movment rpt'!$L:$L,$M1067,'sys inv movment rpt'!$N:$N,N$1)</f>
        <v>0</v>
      </c>
      <c r="O1067" s="86">
        <f>SUMIFS('sys inv movment rpt'!$M:$M,'sys inv movment rpt'!$L:$L,$M1067,'sys inv movment rpt'!$N:$N,O$1)</f>
        <v>0</v>
      </c>
      <c r="P1067" s="86">
        <f>SUMIFS('sys inv movment rpt'!$M:$M,'sys inv movment rpt'!$L:$L,$M1067,'sys inv movment rpt'!$N:$N,P$1)</f>
        <v>0</v>
      </c>
      <c r="Q1067" s="86">
        <f>SUMIFS('sys inv movment rpt'!$M:$M,'sys inv movment rpt'!$L:$L,$M1067,'sys inv movment rpt'!$N:$N,Q$1)</f>
        <v>0</v>
      </c>
      <c r="R1067" s="86">
        <f>SUMIFS('sys inv movment rpt'!$M:$M,'sys inv movment rpt'!$L:$L,$M1067,'sys inv movment rpt'!$N:$N,R$1)</f>
        <v>0</v>
      </c>
      <c r="S1067" s="86">
        <f>SUMIFS('sys inv movment rpt'!$M:$M,'sys inv movment rpt'!$L:$L,$M1067,'sys inv movment rpt'!$N:$N,S$1)</f>
        <v>0</v>
      </c>
      <c r="T1067" s="86">
        <f>SUMIFS('sys inv movment rpt'!$M:$M,'sys inv movment rpt'!$L:$L,$M1067,'sys inv movment rpt'!$N:$N,T$1)</f>
        <v>0</v>
      </c>
      <c r="U1067" s="86">
        <f>SUMIFS('sys inv movment rpt'!$M:$M,'sys inv movment rpt'!$L:$L,$M1067,'sys inv movment rpt'!$N:$N,U$1)</f>
        <v>0</v>
      </c>
      <c r="V1067" s="86">
        <f>SUMIFS('sys inv movment rpt'!$M:$M,'sys inv movment rpt'!$L:$L,$M1067,'sys inv movment rpt'!$N:$N,V$1)</f>
        <v>0</v>
      </c>
      <c r="W1067" s="86">
        <f>SUMIFS('sys inv movment rpt'!$M:$M,'sys inv movment rpt'!$L:$L,$M1067,'sys inv movment rpt'!$N:$N,W$1)</f>
        <v>0</v>
      </c>
      <c r="X1067" s="86">
        <f>SUMIFS('sys inv movment rpt'!$M:$M,'sys inv movment rpt'!$L:$L,$M1067,'sys inv movment rpt'!$N:$N,X$1)</f>
        <v>0</v>
      </c>
      <c r="Y1067" s="86">
        <f>SUMIFS('sys inv movment rpt'!$M:$M,'sys inv movment rpt'!$L:$L,$M1067,'sys inv movment rpt'!$N:$N,Y$1)</f>
        <v>0</v>
      </c>
      <c r="Z1067" s="86">
        <f>SUMIFS('sys inv movment rpt'!$M:$M,'sys inv movment rpt'!$L:$L,$M1067,'sys inv movment rpt'!$N:$N,Z$1)</f>
        <v>0</v>
      </c>
      <c r="AA1067" s="86">
        <f>SUMIFS('sys inv movment rpt'!$M:$M,'sys inv movment rpt'!$L:$L,$M1067,'sys inv movment rpt'!$N:$N,AA$1)</f>
        <v>0</v>
      </c>
      <c r="AB1067" s="86">
        <f>SUMIFS('sys inv movment rpt'!$M:$M,'sys inv movment rpt'!$L:$L,$M1067,'sys inv movment rpt'!$N:$N,AB$1)</f>
        <v>0</v>
      </c>
      <c r="AC1067" s="86">
        <f>SUMIFS('sys inv movment rpt'!$M:$M,'sys inv movment rpt'!$L:$L,$M1067,'sys inv movment rpt'!$N:$N,AC$1)</f>
        <v>0</v>
      </c>
      <c r="AD1067" s="86">
        <f>SUMIFS('sys inv movment rpt'!$M:$M,'sys inv movment rpt'!$L:$L,$M1067,'sys inv movment rpt'!$N:$N,AD$1)</f>
        <v>0</v>
      </c>
      <c r="AE1067" s="86">
        <f>SUMIFS('sys inv movment rpt'!$M:$M,'sys inv movment rpt'!$L:$L,$M1067,'sys inv movment rpt'!$N:$N,AE$1)</f>
        <v>0</v>
      </c>
      <c r="AF1067" s="86">
        <f>SUMIFS('sys inv movment rpt'!$M:$M,'sys inv movment rpt'!$L:$L,$M1067,'sys inv movment rpt'!$N:$N,AF$1)</f>
        <v>0</v>
      </c>
      <c r="AG1067" s="86">
        <f>SUMIFS('sys inv movment rpt'!$M:$M,'sys inv movment rpt'!$L:$L,$M1067,'sys inv movment rpt'!$N:$N,AG$1)</f>
        <v>0</v>
      </c>
      <c r="AH1067" s="86">
        <f>SUMIFS('sys inv movment rpt'!$M:$M,'sys inv movment rpt'!$L:$L,$M1067,'sys inv movment rpt'!$N:$N,AH$1)</f>
        <v>0</v>
      </c>
      <c r="AI1067" s="86">
        <f>SUMIFS('sys inv movment rpt'!$M:$M,'sys inv movment rpt'!$L:$L,$M1067,'sys inv movment rpt'!$N:$N,AI$1)</f>
        <v>0</v>
      </c>
      <c r="AJ1067" s="86">
        <f>SUMIFS('sys inv movment rpt'!$M:$M,'sys inv movment rpt'!$L:$L,$M1067,'sys inv movment rpt'!$N:$N,AJ$1)</f>
        <v>0</v>
      </c>
      <c r="AK1067" s="86">
        <f>SUMIFS('sys inv movment rpt'!$M:$M,'sys inv movment rpt'!$L:$L,$M1067,'sys inv movment rpt'!$N:$N,AK$1)</f>
        <v>0</v>
      </c>
      <c r="AL1067" s="86">
        <f>SUMIFS('sys inv movment rpt'!$M:$M,'sys inv movment rpt'!$L:$L,$M1067,'sys inv movment rpt'!$N:$N,AL$1)</f>
        <v>0</v>
      </c>
      <c r="AM1067" s="86">
        <f>SUMIFS('sys inv movment rpt'!$M:$M,'sys inv movment rpt'!$L:$L,$M1067,'sys inv movment rpt'!$N:$N,AM$1)</f>
        <v>0</v>
      </c>
      <c r="AN1067" s="86">
        <f>SUMIFS('sys inv movment rpt'!$M:$M,'sys inv movment rpt'!$L:$L,$M1067,'sys inv movment rpt'!$N:$N,AN$1)</f>
        <v>0</v>
      </c>
      <c r="AO1067" s="86">
        <f>SUMIFS('sys inv movment rpt'!$M:$M,'sys inv movment rpt'!$L:$L,$M1067,'sys inv movment rpt'!$N:$N,AO$1)</f>
        <v>0</v>
      </c>
      <c r="AP1067" s="86">
        <f>SUMIFS('sys inv movment rpt'!$M:$M,'sys inv movment rpt'!$L:$L,$M1067,'sys inv movment rpt'!$N:$N,AP$1)</f>
        <v>0</v>
      </c>
      <c r="AQ1067" s="86">
        <f>SUMIFS('sys inv movment rpt'!$M:$M,'sys inv movment rpt'!$L:$L,$M1067,'sys inv movment rpt'!$N:$N,AQ$1)</f>
        <v>0</v>
      </c>
      <c r="AR1067" s="86">
        <f>SUMIFS('sys inv movment rpt'!$M:$M,'sys inv movment rpt'!$L:$L,$M1067,'sys inv movment rpt'!$N:$N,AR$1)</f>
        <v>0</v>
      </c>
      <c r="AS1067" s="86">
        <f>SUMIFS('sys inv movment rpt'!$M:$M,'sys inv movment rpt'!$L:$L,$M1067,'sys inv movment rpt'!$N:$N,AS$1)</f>
        <v>0</v>
      </c>
      <c r="AT1067" s="86">
        <f>SUMIFS('sys inv movment rpt'!$M:$M,'sys inv movment rpt'!$L:$L,$M1067,'sys inv movment rpt'!$N:$N,AT$1)</f>
        <v>0</v>
      </c>
      <c r="AU1067" s="86">
        <f>SUMIFS('sys inv movment rpt'!$M:$M,'sys inv movment rpt'!$L:$L,$M1067,'sys inv movment rpt'!$N:$N,AU$1)</f>
        <v>0</v>
      </c>
      <c r="AV1067" s="86">
        <f>SUMIFS('sys inv movment rpt'!$M:$M,'sys inv movment rpt'!$L:$L,$M1067,'sys inv movment rpt'!$N:$N,AV$1)</f>
        <v>0</v>
      </c>
      <c r="AW1067" s="87" t="str">
        <f>IFERROR(VLOOKUP(A1067,'sys-backorder details'!E:U,17,0),"-")</f>
        <v>-</v>
      </c>
      <c r="AX1067" s="87" t="str">
        <f>IF(K1067&gt;1,VLOOKUP(A1067,'settings-routing'!A:I,9,0),"")</f>
        <v/>
      </c>
    </row>
    <row r="1068" ht="12.75" hidden="1" customHeight="1">
      <c r="A1068" s="50" t="s">
        <v>2235</v>
      </c>
      <c r="B1068" s="50" t="s">
        <v>2236</v>
      </c>
      <c r="C1068" s="50">
        <f t="shared" si="2"/>
        <v>0</v>
      </c>
      <c r="D1068" s="80">
        <f>SUMIF('Stocks 101-111'!$J:$J,'item dashboard'!A1068,'Stocks 101-111'!K:K)</f>
        <v>0</v>
      </c>
      <c r="E1068" s="80">
        <f>SUMIF('Stocks 101-111'!$J:$J,'item dashboard'!A1068,'Stocks 101-111'!$L:$L)</f>
        <v>0</v>
      </c>
      <c r="F1068" s="81">
        <f t="shared" si="3"/>
        <v>0</v>
      </c>
      <c r="G1068" s="82">
        <f t="shared" si="4"/>
        <v>0</v>
      </c>
      <c r="H1068" s="50">
        <f>SUMIFS('sys-backorder details'!$M:$M,'sys-backorder details'!$E:$E,'item dashboard'!A1068,'sys-backorder details'!$V:$V,"")</f>
        <v>0</v>
      </c>
      <c r="I1068" s="83">
        <f>SUMIF('settings-routing'!$I:$I,'item dashboard'!A1068,'settings-routing'!$O:$O)</f>
        <v>0</v>
      </c>
      <c r="J1068" s="50">
        <f>SUMIFS('sys-backorder details'!$M:$M,'sys-backorder details'!$E:$E,'item dashboard'!A1068,'sys-backorder details'!$V:$V,"Call off")</f>
        <v>0</v>
      </c>
      <c r="K1068" s="84">
        <f t="shared" si="5"/>
        <v>0</v>
      </c>
      <c r="L1068" s="84">
        <f>SUMIF('Production Plan'!$E:$E,'item dashboard'!A1068,'Production Plan'!$N:$N)</f>
        <v>0</v>
      </c>
      <c r="M1068" s="85" t="str">
        <f t="shared" si="6"/>
        <v>B-S300-BK29DOIC-300 ml Black Pntd Doric bottle</v>
      </c>
      <c r="N1068" s="86">
        <f>SUMIFS('sys inv movment rpt'!$M:$M,'sys inv movment rpt'!$L:$L,$M1068,'sys inv movment rpt'!$N:$N,N$1)</f>
        <v>0</v>
      </c>
      <c r="O1068" s="86">
        <f>SUMIFS('sys inv movment rpt'!$M:$M,'sys inv movment rpt'!$L:$L,$M1068,'sys inv movment rpt'!$N:$N,O$1)</f>
        <v>0</v>
      </c>
      <c r="P1068" s="86">
        <f>SUMIFS('sys inv movment rpt'!$M:$M,'sys inv movment rpt'!$L:$L,$M1068,'sys inv movment rpt'!$N:$N,P$1)</f>
        <v>0</v>
      </c>
      <c r="Q1068" s="86">
        <f>SUMIFS('sys inv movment rpt'!$M:$M,'sys inv movment rpt'!$L:$L,$M1068,'sys inv movment rpt'!$N:$N,Q$1)</f>
        <v>0</v>
      </c>
      <c r="R1068" s="86">
        <f>SUMIFS('sys inv movment rpt'!$M:$M,'sys inv movment rpt'!$L:$L,$M1068,'sys inv movment rpt'!$N:$N,R$1)</f>
        <v>0</v>
      </c>
      <c r="S1068" s="86">
        <f>SUMIFS('sys inv movment rpt'!$M:$M,'sys inv movment rpt'!$L:$L,$M1068,'sys inv movment rpt'!$N:$N,S$1)</f>
        <v>0</v>
      </c>
      <c r="T1068" s="86">
        <f>SUMIFS('sys inv movment rpt'!$M:$M,'sys inv movment rpt'!$L:$L,$M1068,'sys inv movment rpt'!$N:$N,T$1)</f>
        <v>0</v>
      </c>
      <c r="U1068" s="86">
        <f>SUMIFS('sys inv movment rpt'!$M:$M,'sys inv movment rpt'!$L:$L,$M1068,'sys inv movment rpt'!$N:$N,U$1)</f>
        <v>0</v>
      </c>
      <c r="V1068" s="86">
        <f>SUMIFS('sys inv movment rpt'!$M:$M,'sys inv movment rpt'!$L:$L,$M1068,'sys inv movment rpt'!$N:$N,V$1)</f>
        <v>0</v>
      </c>
      <c r="W1068" s="86">
        <f>SUMIFS('sys inv movment rpt'!$M:$M,'sys inv movment rpt'!$L:$L,$M1068,'sys inv movment rpt'!$N:$N,W$1)</f>
        <v>0</v>
      </c>
      <c r="X1068" s="86">
        <f>SUMIFS('sys inv movment rpt'!$M:$M,'sys inv movment rpt'!$L:$L,$M1068,'sys inv movment rpt'!$N:$N,X$1)</f>
        <v>0</v>
      </c>
      <c r="Y1068" s="86">
        <f>SUMIFS('sys inv movment rpt'!$M:$M,'sys inv movment rpt'!$L:$L,$M1068,'sys inv movment rpt'!$N:$N,Y$1)</f>
        <v>0</v>
      </c>
      <c r="Z1068" s="86">
        <f>SUMIFS('sys inv movment rpt'!$M:$M,'sys inv movment rpt'!$L:$L,$M1068,'sys inv movment rpt'!$N:$N,Z$1)</f>
        <v>0</v>
      </c>
      <c r="AA1068" s="86">
        <f>SUMIFS('sys inv movment rpt'!$M:$M,'sys inv movment rpt'!$L:$L,$M1068,'sys inv movment rpt'!$N:$N,AA$1)</f>
        <v>0</v>
      </c>
      <c r="AB1068" s="86">
        <f>SUMIFS('sys inv movment rpt'!$M:$M,'sys inv movment rpt'!$L:$L,$M1068,'sys inv movment rpt'!$N:$N,AB$1)</f>
        <v>0</v>
      </c>
      <c r="AC1068" s="86">
        <f>SUMIFS('sys inv movment rpt'!$M:$M,'sys inv movment rpt'!$L:$L,$M1068,'sys inv movment rpt'!$N:$N,AC$1)</f>
        <v>0</v>
      </c>
      <c r="AD1068" s="86">
        <f>SUMIFS('sys inv movment rpt'!$M:$M,'sys inv movment rpt'!$L:$L,$M1068,'sys inv movment rpt'!$N:$N,AD$1)</f>
        <v>0</v>
      </c>
      <c r="AE1068" s="86">
        <f>SUMIFS('sys inv movment rpt'!$M:$M,'sys inv movment rpt'!$L:$L,$M1068,'sys inv movment rpt'!$N:$N,AE$1)</f>
        <v>0</v>
      </c>
      <c r="AF1068" s="86">
        <f>SUMIFS('sys inv movment rpt'!$M:$M,'sys inv movment rpt'!$L:$L,$M1068,'sys inv movment rpt'!$N:$N,AF$1)</f>
        <v>0</v>
      </c>
      <c r="AG1068" s="86">
        <f>SUMIFS('sys inv movment rpt'!$M:$M,'sys inv movment rpt'!$L:$L,$M1068,'sys inv movment rpt'!$N:$N,AG$1)</f>
        <v>0</v>
      </c>
      <c r="AH1068" s="86">
        <f>SUMIFS('sys inv movment rpt'!$M:$M,'sys inv movment rpt'!$L:$L,$M1068,'sys inv movment rpt'!$N:$N,AH$1)</f>
        <v>0</v>
      </c>
      <c r="AI1068" s="86">
        <f>SUMIFS('sys inv movment rpt'!$M:$M,'sys inv movment rpt'!$L:$L,$M1068,'sys inv movment rpt'!$N:$N,AI$1)</f>
        <v>0</v>
      </c>
      <c r="AJ1068" s="86">
        <f>SUMIFS('sys inv movment rpt'!$M:$M,'sys inv movment rpt'!$L:$L,$M1068,'sys inv movment rpt'!$N:$N,AJ$1)</f>
        <v>0</v>
      </c>
      <c r="AK1068" s="86">
        <f>SUMIFS('sys inv movment rpt'!$M:$M,'sys inv movment rpt'!$L:$L,$M1068,'sys inv movment rpt'!$N:$N,AK$1)</f>
        <v>0</v>
      </c>
      <c r="AL1068" s="86">
        <f>SUMIFS('sys inv movment rpt'!$M:$M,'sys inv movment rpt'!$L:$L,$M1068,'sys inv movment rpt'!$N:$N,AL$1)</f>
        <v>0</v>
      </c>
      <c r="AM1068" s="86">
        <f>SUMIFS('sys inv movment rpt'!$M:$M,'sys inv movment rpt'!$L:$L,$M1068,'sys inv movment rpt'!$N:$N,AM$1)</f>
        <v>0</v>
      </c>
      <c r="AN1068" s="86">
        <f>SUMIFS('sys inv movment rpt'!$M:$M,'sys inv movment rpt'!$L:$L,$M1068,'sys inv movment rpt'!$N:$N,AN$1)</f>
        <v>0</v>
      </c>
      <c r="AO1068" s="86">
        <f>SUMIFS('sys inv movment rpt'!$M:$M,'sys inv movment rpt'!$L:$L,$M1068,'sys inv movment rpt'!$N:$N,AO$1)</f>
        <v>0</v>
      </c>
      <c r="AP1068" s="86">
        <f>SUMIFS('sys inv movment rpt'!$M:$M,'sys inv movment rpt'!$L:$L,$M1068,'sys inv movment rpt'!$N:$N,AP$1)</f>
        <v>0</v>
      </c>
      <c r="AQ1068" s="86">
        <f>SUMIFS('sys inv movment rpt'!$M:$M,'sys inv movment rpt'!$L:$L,$M1068,'sys inv movment rpt'!$N:$N,AQ$1)</f>
        <v>0</v>
      </c>
      <c r="AR1068" s="86">
        <f>SUMIFS('sys inv movment rpt'!$M:$M,'sys inv movment rpt'!$L:$L,$M1068,'sys inv movment rpt'!$N:$N,AR$1)</f>
        <v>0</v>
      </c>
      <c r="AS1068" s="86">
        <f>SUMIFS('sys inv movment rpt'!$M:$M,'sys inv movment rpt'!$L:$L,$M1068,'sys inv movment rpt'!$N:$N,AS$1)</f>
        <v>0</v>
      </c>
      <c r="AT1068" s="86">
        <f>SUMIFS('sys inv movment rpt'!$M:$M,'sys inv movment rpt'!$L:$L,$M1068,'sys inv movment rpt'!$N:$N,AT$1)</f>
        <v>0</v>
      </c>
      <c r="AU1068" s="86">
        <f>SUMIFS('sys inv movment rpt'!$M:$M,'sys inv movment rpt'!$L:$L,$M1068,'sys inv movment rpt'!$N:$N,AU$1)</f>
        <v>0</v>
      </c>
      <c r="AV1068" s="86">
        <f>SUMIFS('sys inv movment rpt'!$M:$M,'sys inv movment rpt'!$L:$L,$M1068,'sys inv movment rpt'!$N:$N,AV$1)</f>
        <v>0</v>
      </c>
      <c r="AW1068" s="87" t="str">
        <f>IFERROR(VLOOKUP(A1068,'sys-backorder details'!E:U,17,0),"-")</f>
        <v>-</v>
      </c>
      <c r="AX1068" s="87" t="str">
        <f>IF(K1068&gt;1,VLOOKUP(A1068,'settings-routing'!A:I,9,0),"")</f>
        <v/>
      </c>
    </row>
    <row r="1069" ht="12.75" hidden="1" customHeight="1">
      <c r="A1069" s="50" t="s">
        <v>2237</v>
      </c>
      <c r="B1069" s="50" t="s">
        <v>2238</v>
      </c>
      <c r="C1069" s="50">
        <f t="shared" si="2"/>
        <v>25158</v>
      </c>
      <c r="D1069" s="80">
        <f>SUMIF('Stocks 101-111'!$J:$J,'item dashboard'!A1069,'Stocks 101-111'!K:K)</f>
        <v>25158</v>
      </c>
      <c r="E1069" s="80">
        <f>SUMIF('Stocks 101-111'!$J:$J,'item dashboard'!A1069,'Stocks 101-111'!$L:$L)</f>
        <v>0</v>
      </c>
      <c r="F1069" s="81">
        <f t="shared" si="3"/>
        <v>0</v>
      </c>
      <c r="G1069" s="82">
        <f t="shared" si="4"/>
        <v>0</v>
      </c>
      <c r="H1069" s="50">
        <f>SUMIFS('sys-backorder details'!$M:$M,'sys-backorder details'!$E:$E,'item dashboard'!A1069,'sys-backorder details'!$V:$V,"")</f>
        <v>0</v>
      </c>
      <c r="I1069" s="83">
        <f>SUMIF('settings-routing'!$I:$I,'item dashboard'!A1069,'settings-routing'!$O:$O)</f>
        <v>0</v>
      </c>
      <c r="J1069" s="50">
        <f>SUMIFS('sys-backorder details'!$M:$M,'sys-backorder details'!$E:$E,'item dashboard'!A1069,'sys-backorder details'!$V:$V,"Call off")</f>
        <v>24900</v>
      </c>
      <c r="K1069" s="84">
        <f t="shared" si="5"/>
        <v>-25158</v>
      </c>
      <c r="L1069" s="84">
        <f>SUMIF('Production Plan'!$E:$E,'item dashboard'!A1069,'Production Plan'!$N:$N)</f>
        <v>0</v>
      </c>
      <c r="M1069" s="85" t="str">
        <f t="shared" si="6"/>
        <v>B-S300-BK29ND-300ml Black Printed Ndesoma Leather Dye Bottle</v>
      </c>
      <c r="N1069" s="86">
        <f>SUMIFS('sys inv movment rpt'!$M:$M,'sys inv movment rpt'!$L:$L,$M1069,'sys inv movment rpt'!$N:$N,N$1)</f>
        <v>0</v>
      </c>
      <c r="O1069" s="86">
        <f>SUMIFS('sys inv movment rpt'!$M:$M,'sys inv movment rpt'!$L:$L,$M1069,'sys inv movment rpt'!$N:$N,O$1)</f>
        <v>0</v>
      </c>
      <c r="P1069" s="86">
        <f>SUMIFS('sys inv movment rpt'!$M:$M,'sys inv movment rpt'!$L:$L,$M1069,'sys inv movment rpt'!$N:$N,P$1)</f>
        <v>0</v>
      </c>
      <c r="Q1069" s="86">
        <f>SUMIFS('sys inv movment rpt'!$M:$M,'sys inv movment rpt'!$L:$L,$M1069,'sys inv movment rpt'!$N:$N,Q$1)</f>
        <v>0</v>
      </c>
      <c r="R1069" s="86">
        <f>SUMIFS('sys inv movment rpt'!$M:$M,'sys inv movment rpt'!$L:$L,$M1069,'sys inv movment rpt'!$N:$N,R$1)</f>
        <v>0</v>
      </c>
      <c r="S1069" s="86">
        <f>SUMIFS('sys inv movment rpt'!$M:$M,'sys inv movment rpt'!$L:$L,$M1069,'sys inv movment rpt'!$N:$N,S$1)</f>
        <v>0</v>
      </c>
      <c r="T1069" s="86">
        <f>SUMIFS('sys inv movment rpt'!$M:$M,'sys inv movment rpt'!$L:$L,$M1069,'sys inv movment rpt'!$N:$N,T$1)</f>
        <v>0</v>
      </c>
      <c r="U1069" s="86">
        <f>SUMIFS('sys inv movment rpt'!$M:$M,'sys inv movment rpt'!$L:$L,$M1069,'sys inv movment rpt'!$N:$N,U$1)</f>
        <v>0</v>
      </c>
      <c r="V1069" s="86">
        <f>SUMIFS('sys inv movment rpt'!$M:$M,'sys inv movment rpt'!$L:$L,$M1069,'sys inv movment rpt'!$N:$N,V$1)</f>
        <v>0</v>
      </c>
      <c r="W1069" s="86">
        <f>SUMIFS('sys inv movment rpt'!$M:$M,'sys inv movment rpt'!$L:$L,$M1069,'sys inv movment rpt'!$N:$N,W$1)</f>
        <v>0</v>
      </c>
      <c r="X1069" s="86">
        <f>SUMIFS('sys inv movment rpt'!$M:$M,'sys inv movment rpt'!$L:$L,$M1069,'sys inv movment rpt'!$N:$N,X$1)</f>
        <v>0</v>
      </c>
      <c r="Y1069" s="86">
        <f>SUMIFS('sys inv movment rpt'!$M:$M,'sys inv movment rpt'!$L:$L,$M1069,'sys inv movment rpt'!$N:$N,Y$1)</f>
        <v>0</v>
      </c>
      <c r="Z1069" s="86">
        <f>SUMIFS('sys inv movment rpt'!$M:$M,'sys inv movment rpt'!$L:$L,$M1069,'sys inv movment rpt'!$N:$N,Z$1)</f>
        <v>0</v>
      </c>
      <c r="AA1069" s="86">
        <f>SUMIFS('sys inv movment rpt'!$M:$M,'sys inv movment rpt'!$L:$L,$M1069,'sys inv movment rpt'!$N:$N,AA$1)</f>
        <v>0</v>
      </c>
      <c r="AB1069" s="86">
        <f>SUMIFS('sys inv movment rpt'!$M:$M,'sys inv movment rpt'!$L:$L,$M1069,'sys inv movment rpt'!$N:$N,AB$1)</f>
        <v>0</v>
      </c>
      <c r="AC1069" s="86">
        <f>SUMIFS('sys inv movment rpt'!$M:$M,'sys inv movment rpt'!$L:$L,$M1069,'sys inv movment rpt'!$N:$N,AC$1)</f>
        <v>0</v>
      </c>
      <c r="AD1069" s="86">
        <f>SUMIFS('sys inv movment rpt'!$M:$M,'sys inv movment rpt'!$L:$L,$M1069,'sys inv movment rpt'!$N:$N,AD$1)</f>
        <v>0</v>
      </c>
      <c r="AE1069" s="86">
        <f>SUMIFS('sys inv movment rpt'!$M:$M,'sys inv movment rpt'!$L:$L,$M1069,'sys inv movment rpt'!$N:$N,AE$1)</f>
        <v>0</v>
      </c>
      <c r="AF1069" s="86">
        <f>SUMIFS('sys inv movment rpt'!$M:$M,'sys inv movment rpt'!$L:$L,$M1069,'sys inv movment rpt'!$N:$N,AF$1)</f>
        <v>0</v>
      </c>
      <c r="AG1069" s="86">
        <f>SUMIFS('sys inv movment rpt'!$M:$M,'sys inv movment rpt'!$L:$L,$M1069,'sys inv movment rpt'!$N:$N,AG$1)</f>
        <v>0</v>
      </c>
      <c r="AH1069" s="86">
        <f>SUMIFS('sys inv movment rpt'!$M:$M,'sys inv movment rpt'!$L:$L,$M1069,'sys inv movment rpt'!$N:$N,AH$1)</f>
        <v>0</v>
      </c>
      <c r="AI1069" s="86">
        <f>SUMIFS('sys inv movment rpt'!$M:$M,'sys inv movment rpt'!$L:$L,$M1069,'sys inv movment rpt'!$N:$N,AI$1)</f>
        <v>0</v>
      </c>
      <c r="AJ1069" s="86">
        <f>SUMIFS('sys inv movment rpt'!$M:$M,'sys inv movment rpt'!$L:$L,$M1069,'sys inv movment rpt'!$N:$N,AJ$1)</f>
        <v>0</v>
      </c>
      <c r="AK1069" s="86">
        <f>SUMIFS('sys inv movment rpt'!$M:$M,'sys inv movment rpt'!$L:$L,$M1069,'sys inv movment rpt'!$N:$N,AK$1)</f>
        <v>0</v>
      </c>
      <c r="AL1069" s="86">
        <f>SUMIFS('sys inv movment rpt'!$M:$M,'sys inv movment rpt'!$L:$L,$M1069,'sys inv movment rpt'!$N:$N,AL$1)</f>
        <v>0</v>
      </c>
      <c r="AM1069" s="86">
        <f>SUMIFS('sys inv movment rpt'!$M:$M,'sys inv movment rpt'!$L:$L,$M1069,'sys inv movment rpt'!$N:$N,AM$1)</f>
        <v>0</v>
      </c>
      <c r="AN1069" s="86">
        <f>SUMIFS('sys inv movment rpt'!$M:$M,'sys inv movment rpt'!$L:$L,$M1069,'sys inv movment rpt'!$N:$N,AN$1)</f>
        <v>0</v>
      </c>
      <c r="AO1069" s="86">
        <f>SUMIFS('sys inv movment rpt'!$M:$M,'sys inv movment rpt'!$L:$L,$M1069,'sys inv movment rpt'!$N:$N,AO$1)</f>
        <v>0</v>
      </c>
      <c r="AP1069" s="86">
        <f>SUMIFS('sys inv movment rpt'!$M:$M,'sys inv movment rpt'!$L:$L,$M1069,'sys inv movment rpt'!$N:$N,AP$1)</f>
        <v>0</v>
      </c>
      <c r="AQ1069" s="86">
        <f>SUMIFS('sys inv movment rpt'!$M:$M,'sys inv movment rpt'!$L:$L,$M1069,'sys inv movment rpt'!$N:$N,AQ$1)</f>
        <v>0</v>
      </c>
      <c r="AR1069" s="86">
        <f>SUMIFS('sys inv movment rpt'!$M:$M,'sys inv movment rpt'!$L:$L,$M1069,'sys inv movment rpt'!$N:$N,AR$1)</f>
        <v>0</v>
      </c>
      <c r="AS1069" s="86">
        <f>SUMIFS('sys inv movment rpt'!$M:$M,'sys inv movment rpt'!$L:$L,$M1069,'sys inv movment rpt'!$N:$N,AS$1)</f>
        <v>0</v>
      </c>
      <c r="AT1069" s="86">
        <f>SUMIFS('sys inv movment rpt'!$M:$M,'sys inv movment rpt'!$L:$L,$M1069,'sys inv movment rpt'!$N:$N,AT$1)</f>
        <v>0</v>
      </c>
      <c r="AU1069" s="86">
        <f>SUMIFS('sys inv movment rpt'!$M:$M,'sys inv movment rpt'!$L:$L,$M1069,'sys inv movment rpt'!$N:$N,AU$1)</f>
        <v>0</v>
      </c>
      <c r="AV1069" s="86">
        <f>SUMIFS('sys inv movment rpt'!$M:$M,'sys inv movment rpt'!$L:$L,$M1069,'sys inv movment rpt'!$N:$N,AV$1)</f>
        <v>0</v>
      </c>
      <c r="AW1069" s="87" t="str">
        <f>IFERROR(VLOOKUP(A1069,'sys-backorder details'!E:U,17,0),"-")</f>
        <v>Cash/Current Cheque</v>
      </c>
      <c r="AX1069" s="87" t="str">
        <f>IF(K1069&gt;1,VLOOKUP(A1069,'settings-routing'!A:I,9,0),"")</f>
        <v/>
      </c>
    </row>
    <row r="1070" ht="12.75" hidden="1" customHeight="1">
      <c r="A1070" s="50" t="s">
        <v>2239</v>
      </c>
      <c r="B1070" s="50" t="s">
        <v>2240</v>
      </c>
      <c r="C1070" s="50">
        <f t="shared" si="2"/>
        <v>0</v>
      </c>
      <c r="D1070" s="80">
        <f>SUMIF('Stocks 101-111'!$J:$J,'item dashboard'!A1070,'Stocks 101-111'!K:K)</f>
        <v>0</v>
      </c>
      <c r="E1070" s="80">
        <f>SUMIF('Stocks 101-111'!$J:$J,'item dashboard'!A1070,'Stocks 101-111'!$L:$L)</f>
        <v>0</v>
      </c>
      <c r="F1070" s="81">
        <f t="shared" si="3"/>
        <v>0</v>
      </c>
      <c r="G1070" s="82">
        <f t="shared" si="4"/>
        <v>0</v>
      </c>
      <c r="H1070" s="50">
        <f>SUMIFS('sys-backorder details'!$M:$M,'sys-backorder details'!$E:$E,'item dashboard'!A1070,'sys-backorder details'!$V:$V,"")</f>
        <v>0</v>
      </c>
      <c r="I1070" s="83">
        <f>SUMIF('settings-routing'!$I:$I,'item dashboard'!A1070,'settings-routing'!$O:$O)</f>
        <v>0</v>
      </c>
      <c r="J1070" s="50">
        <f>SUMIFS('sys-backorder details'!$M:$M,'sys-backorder details'!$E:$E,'item dashboard'!A1070,'sys-backorder details'!$V:$V,"Call off")</f>
        <v>0</v>
      </c>
      <c r="K1070" s="84">
        <f t="shared" si="5"/>
        <v>0</v>
      </c>
      <c r="L1070" s="84">
        <f>SUMIF('Production Plan'!$E:$E,'item dashboard'!A1070,'Production Plan'!$N:$N)</f>
        <v>0</v>
      </c>
      <c r="M1070" s="85" t="str">
        <f t="shared" si="6"/>
        <v>B-S300-BK29-RIC-300 ml Black Pntd Doric RIC Bottle</v>
      </c>
      <c r="N1070" s="86">
        <f>SUMIFS('sys inv movment rpt'!$M:$M,'sys inv movment rpt'!$L:$L,$M1070,'sys inv movment rpt'!$N:$N,N$1)</f>
        <v>0</v>
      </c>
      <c r="O1070" s="86">
        <f>SUMIFS('sys inv movment rpt'!$M:$M,'sys inv movment rpt'!$L:$L,$M1070,'sys inv movment rpt'!$N:$N,O$1)</f>
        <v>0</v>
      </c>
      <c r="P1070" s="86">
        <f>SUMIFS('sys inv movment rpt'!$M:$M,'sys inv movment rpt'!$L:$L,$M1070,'sys inv movment rpt'!$N:$N,P$1)</f>
        <v>0</v>
      </c>
      <c r="Q1070" s="86">
        <f>SUMIFS('sys inv movment rpt'!$M:$M,'sys inv movment rpt'!$L:$L,$M1070,'sys inv movment rpt'!$N:$N,Q$1)</f>
        <v>0</v>
      </c>
      <c r="R1070" s="86">
        <f>SUMIFS('sys inv movment rpt'!$M:$M,'sys inv movment rpt'!$L:$L,$M1070,'sys inv movment rpt'!$N:$N,R$1)</f>
        <v>0</v>
      </c>
      <c r="S1070" s="86">
        <f>SUMIFS('sys inv movment rpt'!$M:$M,'sys inv movment rpt'!$L:$L,$M1070,'sys inv movment rpt'!$N:$N,S$1)</f>
        <v>0</v>
      </c>
      <c r="T1070" s="86">
        <f>SUMIFS('sys inv movment rpt'!$M:$M,'sys inv movment rpt'!$L:$L,$M1070,'sys inv movment rpt'!$N:$N,T$1)</f>
        <v>0</v>
      </c>
      <c r="U1070" s="86">
        <f>SUMIFS('sys inv movment rpt'!$M:$M,'sys inv movment rpt'!$L:$L,$M1070,'sys inv movment rpt'!$N:$N,U$1)</f>
        <v>0</v>
      </c>
      <c r="V1070" s="86">
        <f>SUMIFS('sys inv movment rpt'!$M:$M,'sys inv movment rpt'!$L:$L,$M1070,'sys inv movment rpt'!$N:$N,V$1)</f>
        <v>0</v>
      </c>
      <c r="W1070" s="86">
        <f>SUMIFS('sys inv movment rpt'!$M:$M,'sys inv movment rpt'!$L:$L,$M1070,'sys inv movment rpt'!$N:$N,W$1)</f>
        <v>0</v>
      </c>
      <c r="X1070" s="86">
        <f>SUMIFS('sys inv movment rpt'!$M:$M,'sys inv movment rpt'!$L:$L,$M1070,'sys inv movment rpt'!$N:$N,X$1)</f>
        <v>0</v>
      </c>
      <c r="Y1070" s="86">
        <f>SUMIFS('sys inv movment rpt'!$M:$M,'sys inv movment rpt'!$L:$L,$M1070,'sys inv movment rpt'!$N:$N,Y$1)</f>
        <v>0</v>
      </c>
      <c r="Z1070" s="86">
        <f>SUMIFS('sys inv movment rpt'!$M:$M,'sys inv movment rpt'!$L:$L,$M1070,'sys inv movment rpt'!$N:$N,Z$1)</f>
        <v>0</v>
      </c>
      <c r="AA1070" s="86">
        <f>SUMIFS('sys inv movment rpt'!$M:$M,'sys inv movment rpt'!$L:$L,$M1070,'sys inv movment rpt'!$N:$N,AA$1)</f>
        <v>0</v>
      </c>
      <c r="AB1070" s="86">
        <f>SUMIFS('sys inv movment rpt'!$M:$M,'sys inv movment rpt'!$L:$L,$M1070,'sys inv movment rpt'!$N:$N,AB$1)</f>
        <v>0</v>
      </c>
      <c r="AC1070" s="86">
        <f>SUMIFS('sys inv movment rpt'!$M:$M,'sys inv movment rpt'!$L:$L,$M1070,'sys inv movment rpt'!$N:$N,AC$1)</f>
        <v>0</v>
      </c>
      <c r="AD1070" s="86">
        <f>SUMIFS('sys inv movment rpt'!$M:$M,'sys inv movment rpt'!$L:$L,$M1070,'sys inv movment rpt'!$N:$N,AD$1)</f>
        <v>0</v>
      </c>
      <c r="AE1070" s="86">
        <f>SUMIFS('sys inv movment rpt'!$M:$M,'sys inv movment rpt'!$L:$L,$M1070,'sys inv movment rpt'!$N:$N,AE$1)</f>
        <v>0</v>
      </c>
      <c r="AF1070" s="86">
        <f>SUMIFS('sys inv movment rpt'!$M:$M,'sys inv movment rpt'!$L:$L,$M1070,'sys inv movment rpt'!$N:$N,AF$1)</f>
        <v>0</v>
      </c>
      <c r="AG1070" s="86">
        <f>SUMIFS('sys inv movment rpt'!$M:$M,'sys inv movment rpt'!$L:$L,$M1070,'sys inv movment rpt'!$N:$N,AG$1)</f>
        <v>0</v>
      </c>
      <c r="AH1070" s="86">
        <f>SUMIFS('sys inv movment rpt'!$M:$M,'sys inv movment rpt'!$L:$L,$M1070,'sys inv movment rpt'!$N:$N,AH$1)</f>
        <v>0</v>
      </c>
      <c r="AI1070" s="86">
        <f>SUMIFS('sys inv movment rpt'!$M:$M,'sys inv movment rpt'!$L:$L,$M1070,'sys inv movment rpt'!$N:$N,AI$1)</f>
        <v>0</v>
      </c>
      <c r="AJ1070" s="86">
        <f>SUMIFS('sys inv movment rpt'!$M:$M,'sys inv movment rpt'!$L:$L,$M1070,'sys inv movment rpt'!$N:$N,AJ$1)</f>
        <v>0</v>
      </c>
      <c r="AK1070" s="86">
        <f>SUMIFS('sys inv movment rpt'!$M:$M,'sys inv movment rpt'!$L:$L,$M1070,'sys inv movment rpt'!$N:$N,AK$1)</f>
        <v>0</v>
      </c>
      <c r="AL1070" s="86">
        <f>SUMIFS('sys inv movment rpt'!$M:$M,'sys inv movment rpt'!$L:$L,$M1070,'sys inv movment rpt'!$N:$N,AL$1)</f>
        <v>0</v>
      </c>
      <c r="AM1070" s="86">
        <f>SUMIFS('sys inv movment rpt'!$M:$M,'sys inv movment rpt'!$L:$L,$M1070,'sys inv movment rpt'!$N:$N,AM$1)</f>
        <v>0</v>
      </c>
      <c r="AN1070" s="86">
        <f>SUMIFS('sys inv movment rpt'!$M:$M,'sys inv movment rpt'!$L:$L,$M1070,'sys inv movment rpt'!$N:$N,AN$1)</f>
        <v>0</v>
      </c>
      <c r="AO1070" s="86">
        <f>SUMIFS('sys inv movment rpt'!$M:$M,'sys inv movment rpt'!$L:$L,$M1070,'sys inv movment rpt'!$N:$N,AO$1)</f>
        <v>0</v>
      </c>
      <c r="AP1070" s="86">
        <f>SUMIFS('sys inv movment rpt'!$M:$M,'sys inv movment rpt'!$L:$L,$M1070,'sys inv movment rpt'!$N:$N,AP$1)</f>
        <v>0</v>
      </c>
      <c r="AQ1070" s="86">
        <f>SUMIFS('sys inv movment rpt'!$M:$M,'sys inv movment rpt'!$L:$L,$M1070,'sys inv movment rpt'!$N:$N,AQ$1)</f>
        <v>0</v>
      </c>
      <c r="AR1070" s="86">
        <f>SUMIFS('sys inv movment rpt'!$M:$M,'sys inv movment rpt'!$L:$L,$M1070,'sys inv movment rpt'!$N:$N,AR$1)</f>
        <v>0</v>
      </c>
      <c r="AS1070" s="86">
        <f>SUMIFS('sys inv movment rpt'!$M:$M,'sys inv movment rpt'!$L:$L,$M1070,'sys inv movment rpt'!$N:$N,AS$1)</f>
        <v>0</v>
      </c>
      <c r="AT1070" s="86">
        <f>SUMIFS('sys inv movment rpt'!$M:$M,'sys inv movment rpt'!$L:$L,$M1070,'sys inv movment rpt'!$N:$N,AT$1)</f>
        <v>0</v>
      </c>
      <c r="AU1070" s="86">
        <f>SUMIFS('sys inv movment rpt'!$M:$M,'sys inv movment rpt'!$L:$L,$M1070,'sys inv movment rpt'!$N:$N,AU$1)</f>
        <v>0</v>
      </c>
      <c r="AV1070" s="86">
        <f>SUMIFS('sys inv movment rpt'!$M:$M,'sys inv movment rpt'!$L:$L,$M1070,'sys inv movment rpt'!$N:$N,AV$1)</f>
        <v>0</v>
      </c>
      <c r="AW1070" s="87" t="str">
        <f>IFERROR(VLOOKUP(A1070,'sys-backorder details'!E:U,17,0),"-")</f>
        <v>-</v>
      </c>
      <c r="AX1070" s="87" t="str">
        <f>IF(K1070&gt;1,VLOOKUP(A1070,'settings-routing'!A:I,9,0),"")</f>
        <v/>
      </c>
    </row>
    <row r="1071" ht="12.75" hidden="1" customHeight="1">
      <c r="A1071" s="28" t="s">
        <v>2241</v>
      </c>
      <c r="B1071" s="28" t="s">
        <v>2242</v>
      </c>
      <c r="C1071" s="50">
        <f t="shared" si="2"/>
        <v>0</v>
      </c>
      <c r="D1071" s="80">
        <f>SUMIF('Stocks 101-111'!$J:$J,'item dashboard'!A1071,'Stocks 101-111'!K:K)</f>
        <v>0</v>
      </c>
      <c r="E1071" s="80">
        <f>SUMIF('Stocks 101-111'!$J:$J,'item dashboard'!A1071,'Stocks 101-111'!$L:$L)</f>
        <v>0</v>
      </c>
      <c r="F1071" s="81">
        <f t="shared" si="3"/>
        <v>0</v>
      </c>
      <c r="G1071" s="82">
        <f t="shared" si="4"/>
        <v>0</v>
      </c>
      <c r="H1071" s="50">
        <f>SUMIFS('sys-backorder details'!$M:$M,'sys-backorder details'!$E:$E,'item dashboard'!A1071,'sys-backorder details'!$V:$V,"")</f>
        <v>0</v>
      </c>
      <c r="I1071" s="83">
        <f>SUMIF('settings-routing'!$I:$I,'item dashboard'!A1071,'settings-routing'!$O:$O)</f>
        <v>0</v>
      </c>
      <c r="J1071" s="50">
        <f>SUMIFS('sys-backorder details'!$M:$M,'sys-backorder details'!$E:$E,'item dashboard'!A1071,'sys-backorder details'!$V:$V,"Call off")</f>
        <v>0</v>
      </c>
      <c r="K1071" s="84">
        <f t="shared" si="5"/>
        <v>0</v>
      </c>
      <c r="L1071" s="84">
        <f>SUMIF('Production Plan'!$E:$E,'item dashboard'!A1071,'Production Plan'!$N:$N)</f>
        <v>0</v>
      </c>
      <c r="M1071" s="85" t="str">
        <f t="shared" si="6"/>
        <v>B-S300-BK29-RIO-300 ml Black Pntd Doric RIO Bottle</v>
      </c>
      <c r="N1071" s="86">
        <f>SUMIFS('sys inv movment rpt'!$M:$M,'sys inv movment rpt'!$L:$L,$M1071,'sys inv movment rpt'!$N:$N,N$1)</f>
        <v>0</v>
      </c>
      <c r="O1071" s="86">
        <f>SUMIFS('sys inv movment rpt'!$M:$M,'sys inv movment rpt'!$L:$L,$M1071,'sys inv movment rpt'!$N:$N,O$1)</f>
        <v>0</v>
      </c>
      <c r="P1071" s="86">
        <f>SUMIFS('sys inv movment rpt'!$M:$M,'sys inv movment rpt'!$L:$L,$M1071,'sys inv movment rpt'!$N:$N,P$1)</f>
        <v>0</v>
      </c>
      <c r="Q1071" s="86">
        <f>SUMIFS('sys inv movment rpt'!$M:$M,'sys inv movment rpt'!$L:$L,$M1071,'sys inv movment rpt'!$N:$N,Q$1)</f>
        <v>0</v>
      </c>
      <c r="R1071" s="86">
        <f>SUMIFS('sys inv movment rpt'!$M:$M,'sys inv movment rpt'!$L:$L,$M1071,'sys inv movment rpt'!$N:$N,R$1)</f>
        <v>0</v>
      </c>
      <c r="S1071" s="86">
        <f>SUMIFS('sys inv movment rpt'!$M:$M,'sys inv movment rpt'!$L:$L,$M1071,'sys inv movment rpt'!$N:$N,S$1)</f>
        <v>0</v>
      </c>
      <c r="T1071" s="86">
        <f>SUMIFS('sys inv movment rpt'!$M:$M,'sys inv movment rpt'!$L:$L,$M1071,'sys inv movment rpt'!$N:$N,T$1)</f>
        <v>0</v>
      </c>
      <c r="U1071" s="86">
        <f>SUMIFS('sys inv movment rpt'!$M:$M,'sys inv movment rpt'!$L:$L,$M1071,'sys inv movment rpt'!$N:$N,U$1)</f>
        <v>0</v>
      </c>
      <c r="V1071" s="86">
        <f>SUMIFS('sys inv movment rpt'!$M:$M,'sys inv movment rpt'!$L:$L,$M1071,'sys inv movment rpt'!$N:$N,V$1)</f>
        <v>0</v>
      </c>
      <c r="W1071" s="86">
        <f>SUMIFS('sys inv movment rpt'!$M:$M,'sys inv movment rpt'!$L:$L,$M1071,'sys inv movment rpt'!$N:$N,W$1)</f>
        <v>0</v>
      </c>
      <c r="X1071" s="86">
        <f>SUMIFS('sys inv movment rpt'!$M:$M,'sys inv movment rpt'!$L:$L,$M1071,'sys inv movment rpt'!$N:$N,X$1)</f>
        <v>0</v>
      </c>
      <c r="Y1071" s="86">
        <f>SUMIFS('sys inv movment rpt'!$M:$M,'sys inv movment rpt'!$L:$L,$M1071,'sys inv movment rpt'!$N:$N,Y$1)</f>
        <v>0</v>
      </c>
      <c r="Z1071" s="86">
        <f>SUMIFS('sys inv movment rpt'!$M:$M,'sys inv movment rpt'!$L:$L,$M1071,'sys inv movment rpt'!$N:$N,Z$1)</f>
        <v>0</v>
      </c>
      <c r="AA1071" s="86">
        <f>SUMIFS('sys inv movment rpt'!$M:$M,'sys inv movment rpt'!$L:$L,$M1071,'sys inv movment rpt'!$N:$N,AA$1)</f>
        <v>0</v>
      </c>
      <c r="AB1071" s="86">
        <f>SUMIFS('sys inv movment rpt'!$M:$M,'sys inv movment rpt'!$L:$L,$M1071,'sys inv movment rpt'!$N:$N,AB$1)</f>
        <v>0</v>
      </c>
      <c r="AC1071" s="86">
        <f>SUMIFS('sys inv movment rpt'!$M:$M,'sys inv movment rpt'!$L:$L,$M1071,'sys inv movment rpt'!$N:$N,AC$1)</f>
        <v>0</v>
      </c>
      <c r="AD1071" s="86">
        <f>SUMIFS('sys inv movment rpt'!$M:$M,'sys inv movment rpt'!$L:$L,$M1071,'sys inv movment rpt'!$N:$N,AD$1)</f>
        <v>0</v>
      </c>
      <c r="AE1071" s="86">
        <f>SUMIFS('sys inv movment rpt'!$M:$M,'sys inv movment rpt'!$L:$L,$M1071,'sys inv movment rpt'!$N:$N,AE$1)</f>
        <v>0</v>
      </c>
      <c r="AF1071" s="86">
        <f>SUMIFS('sys inv movment rpt'!$M:$M,'sys inv movment rpt'!$L:$L,$M1071,'sys inv movment rpt'!$N:$N,AF$1)</f>
        <v>0</v>
      </c>
      <c r="AG1071" s="86">
        <f>SUMIFS('sys inv movment rpt'!$M:$M,'sys inv movment rpt'!$L:$L,$M1071,'sys inv movment rpt'!$N:$N,AG$1)</f>
        <v>0</v>
      </c>
      <c r="AH1071" s="86">
        <f>SUMIFS('sys inv movment rpt'!$M:$M,'sys inv movment rpt'!$L:$L,$M1071,'sys inv movment rpt'!$N:$N,AH$1)</f>
        <v>0</v>
      </c>
      <c r="AI1071" s="86">
        <f>SUMIFS('sys inv movment rpt'!$M:$M,'sys inv movment rpt'!$L:$L,$M1071,'sys inv movment rpt'!$N:$N,AI$1)</f>
        <v>0</v>
      </c>
      <c r="AJ1071" s="86">
        <f>SUMIFS('sys inv movment rpt'!$M:$M,'sys inv movment rpt'!$L:$L,$M1071,'sys inv movment rpt'!$N:$N,AJ$1)</f>
        <v>0</v>
      </c>
      <c r="AK1071" s="86">
        <f>SUMIFS('sys inv movment rpt'!$M:$M,'sys inv movment rpt'!$L:$L,$M1071,'sys inv movment rpt'!$N:$N,AK$1)</f>
        <v>0</v>
      </c>
      <c r="AL1071" s="86">
        <f>SUMIFS('sys inv movment rpt'!$M:$M,'sys inv movment rpt'!$L:$L,$M1071,'sys inv movment rpt'!$N:$N,AL$1)</f>
        <v>0</v>
      </c>
      <c r="AM1071" s="86">
        <f>SUMIFS('sys inv movment rpt'!$M:$M,'sys inv movment rpt'!$L:$L,$M1071,'sys inv movment rpt'!$N:$N,AM$1)</f>
        <v>0</v>
      </c>
      <c r="AN1071" s="86">
        <f>SUMIFS('sys inv movment rpt'!$M:$M,'sys inv movment rpt'!$L:$L,$M1071,'sys inv movment rpt'!$N:$N,AN$1)</f>
        <v>0</v>
      </c>
      <c r="AO1071" s="86">
        <f>SUMIFS('sys inv movment rpt'!$M:$M,'sys inv movment rpt'!$L:$L,$M1071,'sys inv movment rpt'!$N:$N,AO$1)</f>
        <v>0</v>
      </c>
      <c r="AP1071" s="86">
        <f>SUMIFS('sys inv movment rpt'!$M:$M,'sys inv movment rpt'!$L:$L,$M1071,'sys inv movment rpt'!$N:$N,AP$1)</f>
        <v>0</v>
      </c>
      <c r="AQ1071" s="86">
        <f>SUMIFS('sys inv movment rpt'!$M:$M,'sys inv movment rpt'!$L:$L,$M1071,'sys inv movment rpt'!$N:$N,AQ$1)</f>
        <v>0</v>
      </c>
      <c r="AR1071" s="86">
        <f>SUMIFS('sys inv movment rpt'!$M:$M,'sys inv movment rpt'!$L:$L,$M1071,'sys inv movment rpt'!$N:$N,AR$1)</f>
        <v>0</v>
      </c>
      <c r="AS1071" s="86">
        <f>SUMIFS('sys inv movment rpt'!$M:$M,'sys inv movment rpt'!$L:$L,$M1071,'sys inv movment rpt'!$N:$N,AS$1)</f>
        <v>0</v>
      </c>
      <c r="AT1071" s="86">
        <f>SUMIFS('sys inv movment rpt'!$M:$M,'sys inv movment rpt'!$L:$L,$M1071,'sys inv movment rpt'!$N:$N,AT$1)</f>
        <v>0</v>
      </c>
      <c r="AU1071" s="86">
        <f>SUMIFS('sys inv movment rpt'!$M:$M,'sys inv movment rpt'!$L:$L,$M1071,'sys inv movment rpt'!$N:$N,AU$1)</f>
        <v>0</v>
      </c>
      <c r="AV1071" s="86">
        <f>SUMIFS('sys inv movment rpt'!$M:$M,'sys inv movment rpt'!$L:$L,$M1071,'sys inv movment rpt'!$N:$N,AV$1)</f>
        <v>0</v>
      </c>
      <c r="AW1071" s="87" t="str">
        <f>IFERROR(VLOOKUP(A1071,'sys-backorder details'!E:U,17,0),"-")</f>
        <v>-</v>
      </c>
      <c r="AX1071" s="87" t="str">
        <f>IF(K1071&gt;1,VLOOKUP(A1071,'settings-routing'!A:I,9,0),"")</f>
        <v/>
      </c>
    </row>
    <row r="1072" ht="12.75" hidden="1" customHeight="1">
      <c r="A1072" s="50" t="s">
        <v>2243</v>
      </c>
      <c r="B1072" s="50" t="s">
        <v>2244</v>
      </c>
      <c r="C1072" s="50">
        <f t="shared" si="2"/>
        <v>54900</v>
      </c>
      <c r="D1072" s="80">
        <f>SUMIF('Stocks 101-111'!$J:$J,'item dashboard'!A1072,'Stocks 101-111'!K:K)</f>
        <v>54900</v>
      </c>
      <c r="E1072" s="80">
        <f>SUMIF('Stocks 101-111'!$J:$J,'item dashboard'!A1072,'Stocks 101-111'!$L:$L)</f>
        <v>0</v>
      </c>
      <c r="F1072" s="81">
        <f t="shared" si="3"/>
        <v>0</v>
      </c>
      <c r="G1072" s="82">
        <f t="shared" si="4"/>
        <v>0.02857142857</v>
      </c>
      <c r="H1072" s="50">
        <f>SUMIFS('sys-backorder details'!$M:$M,'sys-backorder details'!$E:$E,'item dashboard'!A1072,'sys-backorder details'!$V:$V,"")</f>
        <v>0</v>
      </c>
      <c r="I1072" s="83">
        <f>SUMIF('settings-routing'!$I:$I,'item dashboard'!A1072,'settings-routing'!$O:$O)</f>
        <v>0</v>
      </c>
      <c r="J1072" s="50">
        <f>SUMIFS('sys-backorder details'!$M:$M,'sys-backorder details'!$E:$E,'item dashboard'!A1072,'sys-backorder details'!$V:$V,"Call off")</f>
        <v>56100</v>
      </c>
      <c r="K1072" s="84">
        <f t="shared" si="5"/>
        <v>-54900</v>
      </c>
      <c r="L1072" s="84">
        <f>SUMIF('Production Plan'!$E:$E,'item dashboard'!A1072,'Production Plan'!$N:$N)</f>
        <v>0</v>
      </c>
      <c r="M1072" s="85" t="str">
        <f t="shared" si="6"/>
        <v>B-S300-BK29RYT-300ml Black Printed Rayat Leather Dye Bottle</v>
      </c>
      <c r="N1072" s="86">
        <f>SUMIFS('sys inv movment rpt'!$M:$M,'sys inv movment rpt'!$L:$L,$M1072,'sys inv movment rpt'!$N:$N,N$1)</f>
        <v>0</v>
      </c>
      <c r="O1072" s="86">
        <f>SUMIFS('sys inv movment rpt'!$M:$M,'sys inv movment rpt'!$L:$L,$M1072,'sys inv movment rpt'!$N:$N,O$1)</f>
        <v>0</v>
      </c>
      <c r="P1072" s="86">
        <f>SUMIFS('sys inv movment rpt'!$M:$M,'sys inv movment rpt'!$L:$L,$M1072,'sys inv movment rpt'!$N:$N,P$1)</f>
        <v>0</v>
      </c>
      <c r="Q1072" s="86">
        <f>SUMIFS('sys inv movment rpt'!$M:$M,'sys inv movment rpt'!$L:$L,$M1072,'sys inv movment rpt'!$N:$N,Q$1)</f>
        <v>0</v>
      </c>
      <c r="R1072" s="86">
        <f>SUMIFS('sys inv movment rpt'!$M:$M,'sys inv movment rpt'!$L:$L,$M1072,'sys inv movment rpt'!$N:$N,R$1)</f>
        <v>0</v>
      </c>
      <c r="S1072" s="86">
        <f>SUMIFS('sys inv movment rpt'!$M:$M,'sys inv movment rpt'!$L:$L,$M1072,'sys inv movment rpt'!$N:$N,S$1)</f>
        <v>0</v>
      </c>
      <c r="T1072" s="86">
        <f>SUMIFS('sys inv movment rpt'!$M:$M,'sys inv movment rpt'!$L:$L,$M1072,'sys inv movment rpt'!$N:$N,T$1)</f>
        <v>0</v>
      </c>
      <c r="U1072" s="86">
        <f>SUMIFS('sys inv movment rpt'!$M:$M,'sys inv movment rpt'!$L:$L,$M1072,'sys inv movment rpt'!$N:$N,U$1)</f>
        <v>0</v>
      </c>
      <c r="V1072" s="86">
        <f>SUMIFS('sys inv movment rpt'!$M:$M,'sys inv movment rpt'!$L:$L,$M1072,'sys inv movment rpt'!$N:$N,V$1)</f>
        <v>0</v>
      </c>
      <c r="W1072" s="86">
        <f>SUMIFS('sys inv movment rpt'!$M:$M,'sys inv movment rpt'!$L:$L,$M1072,'sys inv movment rpt'!$N:$N,W$1)</f>
        <v>0</v>
      </c>
      <c r="X1072" s="86">
        <f>SUMIFS('sys inv movment rpt'!$M:$M,'sys inv movment rpt'!$L:$L,$M1072,'sys inv movment rpt'!$N:$N,X$1)</f>
        <v>0</v>
      </c>
      <c r="Y1072" s="86">
        <f>SUMIFS('sys inv movment rpt'!$M:$M,'sys inv movment rpt'!$L:$L,$M1072,'sys inv movment rpt'!$N:$N,Y$1)</f>
        <v>0</v>
      </c>
      <c r="Z1072" s="86">
        <f>SUMIFS('sys inv movment rpt'!$M:$M,'sys inv movment rpt'!$L:$L,$M1072,'sys inv movment rpt'!$N:$N,Z$1)</f>
        <v>0</v>
      </c>
      <c r="AA1072" s="86">
        <f>SUMIFS('sys inv movment rpt'!$M:$M,'sys inv movment rpt'!$L:$L,$M1072,'sys inv movment rpt'!$N:$N,AA$1)</f>
        <v>0</v>
      </c>
      <c r="AB1072" s="86">
        <f>SUMIFS('sys inv movment rpt'!$M:$M,'sys inv movment rpt'!$L:$L,$M1072,'sys inv movment rpt'!$N:$N,AB$1)</f>
        <v>0</v>
      </c>
      <c r="AC1072" s="86">
        <f>SUMIFS('sys inv movment rpt'!$M:$M,'sys inv movment rpt'!$L:$L,$M1072,'sys inv movment rpt'!$N:$N,AC$1)</f>
        <v>0</v>
      </c>
      <c r="AD1072" s="86">
        <f>SUMIFS('sys inv movment rpt'!$M:$M,'sys inv movment rpt'!$L:$L,$M1072,'sys inv movment rpt'!$N:$N,AD$1)</f>
        <v>0</v>
      </c>
      <c r="AE1072" s="86">
        <f>SUMIFS('sys inv movment rpt'!$M:$M,'sys inv movment rpt'!$L:$L,$M1072,'sys inv movment rpt'!$N:$N,AE$1)</f>
        <v>7800</v>
      </c>
      <c r="AF1072" s="86">
        <f>SUMIFS('sys inv movment rpt'!$M:$M,'sys inv movment rpt'!$L:$L,$M1072,'sys inv movment rpt'!$N:$N,AF$1)</f>
        <v>0</v>
      </c>
      <c r="AG1072" s="86">
        <f>SUMIFS('sys inv movment rpt'!$M:$M,'sys inv movment rpt'!$L:$L,$M1072,'sys inv movment rpt'!$N:$N,AG$1)</f>
        <v>0</v>
      </c>
      <c r="AH1072" s="86">
        <f>SUMIFS('sys inv movment rpt'!$M:$M,'sys inv movment rpt'!$L:$L,$M1072,'sys inv movment rpt'!$N:$N,AH$1)</f>
        <v>0</v>
      </c>
      <c r="AI1072" s="86">
        <f>SUMIFS('sys inv movment rpt'!$M:$M,'sys inv movment rpt'!$L:$L,$M1072,'sys inv movment rpt'!$N:$N,AI$1)</f>
        <v>0</v>
      </c>
      <c r="AJ1072" s="86">
        <f>SUMIFS('sys inv movment rpt'!$M:$M,'sys inv movment rpt'!$L:$L,$M1072,'sys inv movment rpt'!$N:$N,AJ$1)</f>
        <v>0</v>
      </c>
      <c r="AK1072" s="86">
        <f>SUMIFS('sys inv movment rpt'!$M:$M,'sys inv movment rpt'!$L:$L,$M1072,'sys inv movment rpt'!$N:$N,AK$1)</f>
        <v>0</v>
      </c>
      <c r="AL1072" s="86">
        <f>SUMIFS('sys inv movment rpt'!$M:$M,'sys inv movment rpt'!$L:$L,$M1072,'sys inv movment rpt'!$N:$N,AL$1)</f>
        <v>0</v>
      </c>
      <c r="AM1072" s="86">
        <f>SUMIFS('sys inv movment rpt'!$M:$M,'sys inv movment rpt'!$L:$L,$M1072,'sys inv movment rpt'!$N:$N,AM$1)</f>
        <v>0</v>
      </c>
      <c r="AN1072" s="86">
        <f>SUMIFS('sys inv movment rpt'!$M:$M,'sys inv movment rpt'!$L:$L,$M1072,'sys inv movment rpt'!$N:$N,AN$1)</f>
        <v>0</v>
      </c>
      <c r="AO1072" s="86">
        <f>SUMIFS('sys inv movment rpt'!$M:$M,'sys inv movment rpt'!$L:$L,$M1072,'sys inv movment rpt'!$N:$N,AO$1)</f>
        <v>0</v>
      </c>
      <c r="AP1072" s="86">
        <f>SUMIFS('sys inv movment rpt'!$M:$M,'sys inv movment rpt'!$L:$L,$M1072,'sys inv movment rpt'!$N:$N,AP$1)</f>
        <v>0</v>
      </c>
      <c r="AQ1072" s="86">
        <f>SUMIFS('sys inv movment rpt'!$M:$M,'sys inv movment rpt'!$L:$L,$M1072,'sys inv movment rpt'!$N:$N,AQ$1)</f>
        <v>0</v>
      </c>
      <c r="AR1072" s="86">
        <f>SUMIFS('sys inv movment rpt'!$M:$M,'sys inv movment rpt'!$L:$L,$M1072,'sys inv movment rpt'!$N:$N,AR$1)</f>
        <v>0</v>
      </c>
      <c r="AS1072" s="86">
        <f>SUMIFS('sys inv movment rpt'!$M:$M,'sys inv movment rpt'!$L:$L,$M1072,'sys inv movment rpt'!$N:$N,AS$1)</f>
        <v>0</v>
      </c>
      <c r="AT1072" s="86">
        <f>SUMIFS('sys inv movment rpt'!$M:$M,'sys inv movment rpt'!$L:$L,$M1072,'sys inv movment rpt'!$N:$N,AT$1)</f>
        <v>0</v>
      </c>
      <c r="AU1072" s="86">
        <f>SUMIFS('sys inv movment rpt'!$M:$M,'sys inv movment rpt'!$L:$L,$M1072,'sys inv movment rpt'!$N:$N,AU$1)</f>
        <v>0</v>
      </c>
      <c r="AV1072" s="86">
        <f>SUMIFS('sys inv movment rpt'!$M:$M,'sys inv movment rpt'!$L:$L,$M1072,'sys inv movment rpt'!$N:$N,AV$1)</f>
        <v>0</v>
      </c>
      <c r="AW1072" s="87" t="str">
        <f>IFERROR(VLOOKUP(A1072,'sys-backorder details'!E:U,17,0),"-")</f>
        <v>Cash/Current Cheque</v>
      </c>
      <c r="AX1072" s="87" t="str">
        <f>IF(K1072&gt;1,VLOOKUP(A1072,'settings-routing'!A:I,9,0),"")</f>
        <v/>
      </c>
    </row>
    <row r="1073" ht="12.75" hidden="1" customHeight="1">
      <c r="A1073" s="50" t="s">
        <v>2245</v>
      </c>
      <c r="B1073" s="50" t="s">
        <v>2246</v>
      </c>
      <c r="C1073" s="50">
        <f t="shared" si="2"/>
        <v>0</v>
      </c>
      <c r="D1073" s="80">
        <f>SUMIF('Stocks 101-111'!$J:$J,'item dashboard'!A1073,'Stocks 101-111'!K:K)</f>
        <v>0</v>
      </c>
      <c r="E1073" s="80">
        <f>SUMIF('Stocks 101-111'!$J:$J,'item dashboard'!A1073,'Stocks 101-111'!$L:$L)</f>
        <v>0</v>
      </c>
      <c r="F1073" s="81">
        <f t="shared" si="3"/>
        <v>0</v>
      </c>
      <c r="G1073" s="82">
        <f t="shared" si="4"/>
        <v>0</v>
      </c>
      <c r="H1073" s="50">
        <f>SUMIFS('sys-backorder details'!$M:$M,'sys-backorder details'!$E:$E,'item dashboard'!A1073,'sys-backorder details'!$V:$V,"")</f>
        <v>0</v>
      </c>
      <c r="I1073" s="83">
        <f>SUMIF('settings-routing'!$I:$I,'item dashboard'!A1073,'settings-routing'!$O:$O)</f>
        <v>0</v>
      </c>
      <c r="J1073" s="50">
        <f>SUMIFS('sys-backorder details'!$M:$M,'sys-backorder details'!$E:$E,'item dashboard'!A1073,'sys-backorder details'!$V:$V,"Call off")</f>
        <v>0</v>
      </c>
      <c r="K1073" s="84">
        <f t="shared" si="5"/>
        <v>0</v>
      </c>
      <c r="L1073" s="84">
        <f>SUMIF('Production Plan'!$E:$E,'item dashboard'!A1073,'Production Plan'!$N:$N)</f>
        <v>0</v>
      </c>
      <c r="M1073" s="85" t="str">
        <f t="shared" si="6"/>
        <v>B-S300-BN29-300ML Brown Bottle</v>
      </c>
      <c r="N1073" s="86">
        <f>SUMIFS('sys inv movment rpt'!$M:$M,'sys inv movment rpt'!$L:$L,$M1073,'sys inv movment rpt'!$N:$N,N$1)</f>
        <v>0</v>
      </c>
      <c r="O1073" s="86">
        <f>SUMIFS('sys inv movment rpt'!$M:$M,'sys inv movment rpt'!$L:$L,$M1073,'sys inv movment rpt'!$N:$N,O$1)</f>
        <v>0</v>
      </c>
      <c r="P1073" s="86">
        <f>SUMIFS('sys inv movment rpt'!$M:$M,'sys inv movment rpt'!$L:$L,$M1073,'sys inv movment rpt'!$N:$N,P$1)</f>
        <v>0</v>
      </c>
      <c r="Q1073" s="86">
        <f>SUMIFS('sys inv movment rpt'!$M:$M,'sys inv movment rpt'!$L:$L,$M1073,'sys inv movment rpt'!$N:$N,Q$1)</f>
        <v>0</v>
      </c>
      <c r="R1073" s="86">
        <f>SUMIFS('sys inv movment rpt'!$M:$M,'sys inv movment rpt'!$L:$L,$M1073,'sys inv movment rpt'!$N:$N,R$1)</f>
        <v>0</v>
      </c>
      <c r="S1073" s="86">
        <f>SUMIFS('sys inv movment rpt'!$M:$M,'sys inv movment rpt'!$L:$L,$M1073,'sys inv movment rpt'!$N:$N,S$1)</f>
        <v>0</v>
      </c>
      <c r="T1073" s="86">
        <f>SUMIFS('sys inv movment rpt'!$M:$M,'sys inv movment rpt'!$L:$L,$M1073,'sys inv movment rpt'!$N:$N,T$1)</f>
        <v>0</v>
      </c>
      <c r="U1073" s="86">
        <f>SUMIFS('sys inv movment rpt'!$M:$M,'sys inv movment rpt'!$L:$L,$M1073,'sys inv movment rpt'!$N:$N,U$1)</f>
        <v>0</v>
      </c>
      <c r="V1073" s="86">
        <f>SUMIFS('sys inv movment rpt'!$M:$M,'sys inv movment rpt'!$L:$L,$M1073,'sys inv movment rpt'!$N:$N,V$1)</f>
        <v>0</v>
      </c>
      <c r="W1073" s="86">
        <f>SUMIFS('sys inv movment rpt'!$M:$M,'sys inv movment rpt'!$L:$L,$M1073,'sys inv movment rpt'!$N:$N,W$1)</f>
        <v>0</v>
      </c>
      <c r="X1073" s="86">
        <f>SUMIFS('sys inv movment rpt'!$M:$M,'sys inv movment rpt'!$L:$L,$M1073,'sys inv movment rpt'!$N:$N,X$1)</f>
        <v>0</v>
      </c>
      <c r="Y1073" s="86">
        <f>SUMIFS('sys inv movment rpt'!$M:$M,'sys inv movment rpt'!$L:$L,$M1073,'sys inv movment rpt'!$N:$N,Y$1)</f>
        <v>0</v>
      </c>
      <c r="Z1073" s="86">
        <f>SUMIFS('sys inv movment rpt'!$M:$M,'sys inv movment rpt'!$L:$L,$M1073,'sys inv movment rpt'!$N:$N,Z$1)</f>
        <v>0</v>
      </c>
      <c r="AA1073" s="86">
        <f>SUMIFS('sys inv movment rpt'!$M:$M,'sys inv movment rpt'!$L:$L,$M1073,'sys inv movment rpt'!$N:$N,AA$1)</f>
        <v>0</v>
      </c>
      <c r="AB1073" s="86">
        <f>SUMIFS('sys inv movment rpt'!$M:$M,'sys inv movment rpt'!$L:$L,$M1073,'sys inv movment rpt'!$N:$N,AB$1)</f>
        <v>0</v>
      </c>
      <c r="AC1073" s="86">
        <f>SUMIFS('sys inv movment rpt'!$M:$M,'sys inv movment rpt'!$L:$L,$M1073,'sys inv movment rpt'!$N:$N,AC$1)</f>
        <v>0</v>
      </c>
      <c r="AD1073" s="86">
        <f>SUMIFS('sys inv movment rpt'!$M:$M,'sys inv movment rpt'!$L:$L,$M1073,'sys inv movment rpt'!$N:$N,AD$1)</f>
        <v>0</v>
      </c>
      <c r="AE1073" s="86">
        <f>SUMIFS('sys inv movment rpt'!$M:$M,'sys inv movment rpt'!$L:$L,$M1073,'sys inv movment rpt'!$N:$N,AE$1)</f>
        <v>0</v>
      </c>
      <c r="AF1073" s="86">
        <f>SUMIFS('sys inv movment rpt'!$M:$M,'sys inv movment rpt'!$L:$L,$M1073,'sys inv movment rpt'!$N:$N,AF$1)</f>
        <v>0</v>
      </c>
      <c r="AG1073" s="86">
        <f>SUMIFS('sys inv movment rpt'!$M:$M,'sys inv movment rpt'!$L:$L,$M1073,'sys inv movment rpt'!$N:$N,AG$1)</f>
        <v>0</v>
      </c>
      <c r="AH1073" s="86">
        <f>SUMIFS('sys inv movment rpt'!$M:$M,'sys inv movment rpt'!$L:$L,$M1073,'sys inv movment rpt'!$N:$N,AH$1)</f>
        <v>0</v>
      </c>
      <c r="AI1073" s="86">
        <f>SUMIFS('sys inv movment rpt'!$M:$M,'sys inv movment rpt'!$L:$L,$M1073,'sys inv movment rpt'!$N:$N,AI$1)</f>
        <v>0</v>
      </c>
      <c r="AJ1073" s="86">
        <f>SUMIFS('sys inv movment rpt'!$M:$M,'sys inv movment rpt'!$L:$L,$M1073,'sys inv movment rpt'!$N:$N,AJ$1)</f>
        <v>0</v>
      </c>
      <c r="AK1073" s="86">
        <f>SUMIFS('sys inv movment rpt'!$M:$M,'sys inv movment rpt'!$L:$L,$M1073,'sys inv movment rpt'!$N:$N,AK$1)</f>
        <v>0</v>
      </c>
      <c r="AL1073" s="86">
        <f>SUMIFS('sys inv movment rpt'!$M:$M,'sys inv movment rpt'!$L:$L,$M1073,'sys inv movment rpt'!$N:$N,AL$1)</f>
        <v>0</v>
      </c>
      <c r="AM1073" s="86">
        <f>SUMIFS('sys inv movment rpt'!$M:$M,'sys inv movment rpt'!$L:$L,$M1073,'sys inv movment rpt'!$N:$N,AM$1)</f>
        <v>0</v>
      </c>
      <c r="AN1073" s="86">
        <f>SUMIFS('sys inv movment rpt'!$M:$M,'sys inv movment rpt'!$L:$L,$M1073,'sys inv movment rpt'!$N:$N,AN$1)</f>
        <v>0</v>
      </c>
      <c r="AO1073" s="86">
        <f>SUMIFS('sys inv movment rpt'!$M:$M,'sys inv movment rpt'!$L:$L,$M1073,'sys inv movment rpt'!$N:$N,AO$1)</f>
        <v>0</v>
      </c>
      <c r="AP1073" s="86">
        <f>SUMIFS('sys inv movment rpt'!$M:$M,'sys inv movment rpt'!$L:$L,$M1073,'sys inv movment rpt'!$N:$N,AP$1)</f>
        <v>0</v>
      </c>
      <c r="AQ1073" s="86">
        <f>SUMIFS('sys inv movment rpt'!$M:$M,'sys inv movment rpt'!$L:$L,$M1073,'sys inv movment rpt'!$N:$N,AQ$1)</f>
        <v>0</v>
      </c>
      <c r="AR1073" s="86">
        <f>SUMIFS('sys inv movment rpt'!$M:$M,'sys inv movment rpt'!$L:$L,$M1073,'sys inv movment rpt'!$N:$N,AR$1)</f>
        <v>0</v>
      </c>
      <c r="AS1073" s="86">
        <f>SUMIFS('sys inv movment rpt'!$M:$M,'sys inv movment rpt'!$L:$L,$M1073,'sys inv movment rpt'!$N:$N,AS$1)</f>
        <v>0</v>
      </c>
      <c r="AT1073" s="86">
        <f>SUMIFS('sys inv movment rpt'!$M:$M,'sys inv movment rpt'!$L:$L,$M1073,'sys inv movment rpt'!$N:$N,AT$1)</f>
        <v>0</v>
      </c>
      <c r="AU1073" s="86">
        <f>SUMIFS('sys inv movment rpt'!$M:$M,'sys inv movment rpt'!$L:$L,$M1073,'sys inv movment rpt'!$N:$N,AU$1)</f>
        <v>0</v>
      </c>
      <c r="AV1073" s="86">
        <f>SUMIFS('sys inv movment rpt'!$M:$M,'sys inv movment rpt'!$L:$L,$M1073,'sys inv movment rpt'!$N:$N,AV$1)</f>
        <v>0</v>
      </c>
      <c r="AW1073" s="87" t="str">
        <f>IFERROR(VLOOKUP(A1073,'sys-backorder details'!E:U,17,0),"-")</f>
        <v>-</v>
      </c>
      <c r="AX1073" s="87" t="str">
        <f>IF(K1073&gt;1,VLOOKUP(A1073,'settings-routing'!A:I,9,0),"")</f>
        <v/>
      </c>
    </row>
    <row r="1074" ht="12.75" hidden="1" customHeight="1">
      <c r="A1074" s="50" t="s">
        <v>2247</v>
      </c>
      <c r="B1074" s="50" t="s">
        <v>2248</v>
      </c>
      <c r="C1074" s="50">
        <f t="shared" si="2"/>
        <v>0</v>
      </c>
      <c r="D1074" s="80">
        <f>SUMIF('Stocks 101-111'!$J:$J,'item dashboard'!A1074,'Stocks 101-111'!K:K)</f>
        <v>0</v>
      </c>
      <c r="E1074" s="80">
        <f>SUMIF('Stocks 101-111'!$J:$J,'item dashboard'!A1074,'Stocks 101-111'!$L:$L)</f>
        <v>0</v>
      </c>
      <c r="F1074" s="81">
        <f t="shared" si="3"/>
        <v>0</v>
      </c>
      <c r="G1074" s="82">
        <f t="shared" si="4"/>
        <v>0</v>
      </c>
      <c r="H1074" s="50">
        <f>SUMIFS('sys-backorder details'!$M:$M,'sys-backorder details'!$E:$E,'item dashboard'!A1074,'sys-backorder details'!$V:$V,"")</f>
        <v>0</v>
      </c>
      <c r="I1074" s="83">
        <f>SUMIF('settings-routing'!$I:$I,'item dashboard'!A1074,'settings-routing'!$O:$O)</f>
        <v>0</v>
      </c>
      <c r="J1074" s="50">
        <f>SUMIFS('sys-backorder details'!$M:$M,'sys-backorder details'!$E:$E,'item dashboard'!A1074,'sys-backorder details'!$V:$V,"Call off")</f>
        <v>0</v>
      </c>
      <c r="K1074" s="84">
        <f t="shared" si="5"/>
        <v>0</v>
      </c>
      <c r="L1074" s="84">
        <f>SUMIF('Production Plan'!$E:$E,'item dashboard'!A1074,'Production Plan'!$N:$N)</f>
        <v>0</v>
      </c>
      <c r="M1074" s="85" t="str">
        <f t="shared" si="6"/>
        <v>B-S300-DY29-300ml Dark Yellow Bottle</v>
      </c>
      <c r="N1074" s="86">
        <f>SUMIFS('sys inv movment rpt'!$M:$M,'sys inv movment rpt'!$L:$L,$M1074,'sys inv movment rpt'!$N:$N,N$1)</f>
        <v>0</v>
      </c>
      <c r="O1074" s="86">
        <f>SUMIFS('sys inv movment rpt'!$M:$M,'sys inv movment rpt'!$L:$L,$M1074,'sys inv movment rpt'!$N:$N,O$1)</f>
        <v>0</v>
      </c>
      <c r="P1074" s="86">
        <f>SUMIFS('sys inv movment rpt'!$M:$M,'sys inv movment rpt'!$L:$L,$M1074,'sys inv movment rpt'!$N:$N,P$1)</f>
        <v>0</v>
      </c>
      <c r="Q1074" s="86">
        <f>SUMIFS('sys inv movment rpt'!$M:$M,'sys inv movment rpt'!$L:$L,$M1074,'sys inv movment rpt'!$N:$N,Q$1)</f>
        <v>0</v>
      </c>
      <c r="R1074" s="86">
        <f>SUMIFS('sys inv movment rpt'!$M:$M,'sys inv movment rpt'!$L:$L,$M1074,'sys inv movment rpt'!$N:$N,R$1)</f>
        <v>0</v>
      </c>
      <c r="S1074" s="86">
        <f>SUMIFS('sys inv movment rpt'!$M:$M,'sys inv movment rpt'!$L:$L,$M1074,'sys inv movment rpt'!$N:$N,S$1)</f>
        <v>0</v>
      </c>
      <c r="T1074" s="86">
        <f>SUMIFS('sys inv movment rpt'!$M:$M,'sys inv movment rpt'!$L:$L,$M1074,'sys inv movment rpt'!$N:$N,T$1)</f>
        <v>0</v>
      </c>
      <c r="U1074" s="86">
        <f>SUMIFS('sys inv movment rpt'!$M:$M,'sys inv movment rpt'!$L:$L,$M1074,'sys inv movment rpt'!$N:$N,U$1)</f>
        <v>0</v>
      </c>
      <c r="V1074" s="86">
        <f>SUMIFS('sys inv movment rpt'!$M:$M,'sys inv movment rpt'!$L:$L,$M1074,'sys inv movment rpt'!$N:$N,V$1)</f>
        <v>0</v>
      </c>
      <c r="W1074" s="86">
        <f>SUMIFS('sys inv movment rpt'!$M:$M,'sys inv movment rpt'!$L:$L,$M1074,'sys inv movment rpt'!$N:$N,W$1)</f>
        <v>0</v>
      </c>
      <c r="X1074" s="86">
        <f>SUMIFS('sys inv movment rpt'!$M:$M,'sys inv movment rpt'!$L:$L,$M1074,'sys inv movment rpt'!$N:$N,X$1)</f>
        <v>0</v>
      </c>
      <c r="Y1074" s="86">
        <f>SUMIFS('sys inv movment rpt'!$M:$M,'sys inv movment rpt'!$L:$L,$M1074,'sys inv movment rpt'!$N:$N,Y$1)</f>
        <v>0</v>
      </c>
      <c r="Z1074" s="86">
        <f>SUMIFS('sys inv movment rpt'!$M:$M,'sys inv movment rpt'!$L:$L,$M1074,'sys inv movment rpt'!$N:$N,Z$1)</f>
        <v>0</v>
      </c>
      <c r="AA1074" s="86">
        <f>SUMIFS('sys inv movment rpt'!$M:$M,'sys inv movment rpt'!$L:$L,$M1074,'sys inv movment rpt'!$N:$N,AA$1)</f>
        <v>0</v>
      </c>
      <c r="AB1074" s="86">
        <f>SUMIFS('sys inv movment rpt'!$M:$M,'sys inv movment rpt'!$L:$L,$M1074,'sys inv movment rpt'!$N:$N,AB$1)</f>
        <v>0</v>
      </c>
      <c r="AC1074" s="86">
        <f>SUMIFS('sys inv movment rpt'!$M:$M,'sys inv movment rpt'!$L:$L,$M1074,'sys inv movment rpt'!$N:$N,AC$1)</f>
        <v>0</v>
      </c>
      <c r="AD1074" s="86">
        <f>SUMIFS('sys inv movment rpt'!$M:$M,'sys inv movment rpt'!$L:$L,$M1074,'sys inv movment rpt'!$N:$N,AD$1)</f>
        <v>0</v>
      </c>
      <c r="AE1074" s="86">
        <f>SUMIFS('sys inv movment rpt'!$M:$M,'sys inv movment rpt'!$L:$L,$M1074,'sys inv movment rpt'!$N:$N,AE$1)</f>
        <v>0</v>
      </c>
      <c r="AF1074" s="86">
        <f>SUMIFS('sys inv movment rpt'!$M:$M,'sys inv movment rpt'!$L:$L,$M1074,'sys inv movment rpt'!$N:$N,AF$1)</f>
        <v>0</v>
      </c>
      <c r="AG1074" s="86">
        <f>SUMIFS('sys inv movment rpt'!$M:$M,'sys inv movment rpt'!$L:$L,$M1074,'sys inv movment rpt'!$N:$N,AG$1)</f>
        <v>0</v>
      </c>
      <c r="AH1074" s="86">
        <f>SUMIFS('sys inv movment rpt'!$M:$M,'sys inv movment rpt'!$L:$L,$M1074,'sys inv movment rpt'!$N:$N,AH$1)</f>
        <v>0</v>
      </c>
      <c r="AI1074" s="86">
        <f>SUMIFS('sys inv movment rpt'!$M:$M,'sys inv movment rpt'!$L:$L,$M1074,'sys inv movment rpt'!$N:$N,AI$1)</f>
        <v>0</v>
      </c>
      <c r="AJ1074" s="86">
        <f>SUMIFS('sys inv movment rpt'!$M:$M,'sys inv movment rpt'!$L:$L,$M1074,'sys inv movment rpt'!$N:$N,AJ$1)</f>
        <v>0</v>
      </c>
      <c r="AK1074" s="86">
        <f>SUMIFS('sys inv movment rpt'!$M:$M,'sys inv movment rpt'!$L:$L,$M1074,'sys inv movment rpt'!$N:$N,AK$1)</f>
        <v>0</v>
      </c>
      <c r="AL1074" s="86">
        <f>SUMIFS('sys inv movment rpt'!$M:$M,'sys inv movment rpt'!$L:$L,$M1074,'sys inv movment rpt'!$N:$N,AL$1)</f>
        <v>0</v>
      </c>
      <c r="AM1074" s="86">
        <f>SUMIFS('sys inv movment rpt'!$M:$M,'sys inv movment rpt'!$L:$L,$M1074,'sys inv movment rpt'!$N:$N,AM$1)</f>
        <v>0</v>
      </c>
      <c r="AN1074" s="86">
        <f>SUMIFS('sys inv movment rpt'!$M:$M,'sys inv movment rpt'!$L:$L,$M1074,'sys inv movment rpt'!$N:$N,AN$1)</f>
        <v>0</v>
      </c>
      <c r="AO1074" s="86">
        <f>SUMIFS('sys inv movment rpt'!$M:$M,'sys inv movment rpt'!$L:$L,$M1074,'sys inv movment rpt'!$N:$N,AO$1)</f>
        <v>0</v>
      </c>
      <c r="AP1074" s="86">
        <f>SUMIFS('sys inv movment rpt'!$M:$M,'sys inv movment rpt'!$L:$L,$M1074,'sys inv movment rpt'!$N:$N,AP$1)</f>
        <v>0</v>
      </c>
      <c r="AQ1074" s="86">
        <f>SUMIFS('sys inv movment rpt'!$M:$M,'sys inv movment rpt'!$L:$L,$M1074,'sys inv movment rpt'!$N:$N,AQ$1)</f>
        <v>0</v>
      </c>
      <c r="AR1074" s="86">
        <f>SUMIFS('sys inv movment rpt'!$M:$M,'sys inv movment rpt'!$L:$L,$M1074,'sys inv movment rpt'!$N:$N,AR$1)</f>
        <v>0</v>
      </c>
      <c r="AS1074" s="86">
        <f>SUMIFS('sys inv movment rpt'!$M:$M,'sys inv movment rpt'!$L:$L,$M1074,'sys inv movment rpt'!$N:$N,AS$1)</f>
        <v>0</v>
      </c>
      <c r="AT1074" s="86">
        <f>SUMIFS('sys inv movment rpt'!$M:$M,'sys inv movment rpt'!$L:$L,$M1074,'sys inv movment rpt'!$N:$N,AT$1)</f>
        <v>0</v>
      </c>
      <c r="AU1074" s="86">
        <f>SUMIFS('sys inv movment rpt'!$M:$M,'sys inv movment rpt'!$L:$L,$M1074,'sys inv movment rpt'!$N:$N,AU$1)</f>
        <v>0</v>
      </c>
      <c r="AV1074" s="86">
        <f>SUMIFS('sys inv movment rpt'!$M:$M,'sys inv movment rpt'!$L:$L,$M1074,'sys inv movment rpt'!$N:$N,AV$1)</f>
        <v>0</v>
      </c>
      <c r="AW1074" s="87" t="str">
        <f>IFERROR(VLOOKUP(A1074,'sys-backorder details'!E:U,17,0),"-")</f>
        <v>-</v>
      </c>
      <c r="AX1074" s="87" t="str">
        <f>IF(K1074&gt;1,VLOOKUP(A1074,'settings-routing'!A:I,9,0),"")</f>
        <v/>
      </c>
    </row>
    <row r="1075" ht="12.75" hidden="1" customHeight="1">
      <c r="A1075" s="50" t="s">
        <v>2249</v>
      </c>
      <c r="B1075" s="50" t="s">
        <v>2250</v>
      </c>
      <c r="C1075" s="50">
        <f t="shared" si="2"/>
        <v>0</v>
      </c>
      <c r="D1075" s="80">
        <f>SUMIF('Stocks 101-111'!$J:$J,'item dashboard'!A1075,'Stocks 101-111'!K:K)</f>
        <v>0</v>
      </c>
      <c r="E1075" s="80">
        <f>SUMIF('Stocks 101-111'!$J:$J,'item dashboard'!A1075,'Stocks 101-111'!$L:$L)</f>
        <v>0</v>
      </c>
      <c r="F1075" s="81">
        <f t="shared" si="3"/>
        <v>0</v>
      </c>
      <c r="G1075" s="82">
        <f t="shared" si="4"/>
        <v>0</v>
      </c>
      <c r="H1075" s="50">
        <f>SUMIFS('sys-backorder details'!$M:$M,'sys-backorder details'!$E:$E,'item dashboard'!A1075,'sys-backorder details'!$V:$V,"")</f>
        <v>0</v>
      </c>
      <c r="I1075" s="83">
        <f>SUMIF('settings-routing'!$I:$I,'item dashboard'!A1075,'settings-routing'!$O:$O)</f>
        <v>0</v>
      </c>
      <c r="J1075" s="50">
        <f>SUMIFS('sys-backorder details'!$M:$M,'sys-backorder details'!$E:$E,'item dashboard'!A1075,'sys-backorder details'!$V:$V,"Call off")</f>
        <v>0</v>
      </c>
      <c r="K1075" s="84">
        <f t="shared" si="5"/>
        <v>0</v>
      </c>
      <c r="L1075" s="84">
        <f>SUMIF('Production Plan'!$E:$E,'item dashboard'!A1075,'Production Plan'!$N:$N)</f>
        <v>0</v>
      </c>
      <c r="M1075" s="85" t="str">
        <f t="shared" si="6"/>
        <v>B-S300-N29-300 ml Natural bottle</v>
      </c>
      <c r="N1075" s="86">
        <f>SUMIFS('sys inv movment rpt'!$M:$M,'sys inv movment rpt'!$L:$L,$M1075,'sys inv movment rpt'!$N:$N,N$1)</f>
        <v>0</v>
      </c>
      <c r="O1075" s="86">
        <f>SUMIFS('sys inv movment rpt'!$M:$M,'sys inv movment rpt'!$L:$L,$M1075,'sys inv movment rpt'!$N:$N,O$1)</f>
        <v>0</v>
      </c>
      <c r="P1075" s="86">
        <f>SUMIFS('sys inv movment rpt'!$M:$M,'sys inv movment rpt'!$L:$L,$M1075,'sys inv movment rpt'!$N:$N,P$1)</f>
        <v>0</v>
      </c>
      <c r="Q1075" s="86">
        <f>SUMIFS('sys inv movment rpt'!$M:$M,'sys inv movment rpt'!$L:$L,$M1075,'sys inv movment rpt'!$N:$N,Q$1)</f>
        <v>0</v>
      </c>
      <c r="R1075" s="86">
        <f>SUMIFS('sys inv movment rpt'!$M:$M,'sys inv movment rpt'!$L:$L,$M1075,'sys inv movment rpt'!$N:$N,R$1)</f>
        <v>0</v>
      </c>
      <c r="S1075" s="86">
        <f>SUMIFS('sys inv movment rpt'!$M:$M,'sys inv movment rpt'!$L:$L,$M1075,'sys inv movment rpt'!$N:$N,S$1)</f>
        <v>0</v>
      </c>
      <c r="T1075" s="86">
        <f>SUMIFS('sys inv movment rpt'!$M:$M,'sys inv movment rpt'!$L:$L,$M1075,'sys inv movment rpt'!$N:$N,T$1)</f>
        <v>0</v>
      </c>
      <c r="U1075" s="86">
        <f>SUMIFS('sys inv movment rpt'!$M:$M,'sys inv movment rpt'!$L:$L,$M1075,'sys inv movment rpt'!$N:$N,U$1)</f>
        <v>0</v>
      </c>
      <c r="V1075" s="86">
        <f>SUMIFS('sys inv movment rpt'!$M:$M,'sys inv movment rpt'!$L:$L,$M1075,'sys inv movment rpt'!$N:$N,V$1)</f>
        <v>0</v>
      </c>
      <c r="W1075" s="86">
        <f>SUMIFS('sys inv movment rpt'!$M:$M,'sys inv movment rpt'!$L:$L,$M1075,'sys inv movment rpt'!$N:$N,W$1)</f>
        <v>0</v>
      </c>
      <c r="X1075" s="86">
        <f>SUMIFS('sys inv movment rpt'!$M:$M,'sys inv movment rpt'!$L:$L,$M1075,'sys inv movment rpt'!$N:$N,X$1)</f>
        <v>0</v>
      </c>
      <c r="Y1075" s="86">
        <f>SUMIFS('sys inv movment rpt'!$M:$M,'sys inv movment rpt'!$L:$L,$M1075,'sys inv movment rpt'!$N:$N,Y$1)</f>
        <v>0</v>
      </c>
      <c r="Z1075" s="86">
        <f>SUMIFS('sys inv movment rpt'!$M:$M,'sys inv movment rpt'!$L:$L,$M1075,'sys inv movment rpt'!$N:$N,Z$1)</f>
        <v>0</v>
      </c>
      <c r="AA1075" s="86">
        <f>SUMIFS('sys inv movment rpt'!$M:$M,'sys inv movment rpt'!$L:$L,$M1075,'sys inv movment rpt'!$N:$N,AA$1)</f>
        <v>0</v>
      </c>
      <c r="AB1075" s="86">
        <f>SUMIFS('sys inv movment rpt'!$M:$M,'sys inv movment rpt'!$L:$L,$M1075,'sys inv movment rpt'!$N:$N,AB$1)</f>
        <v>0</v>
      </c>
      <c r="AC1075" s="86">
        <f>SUMIFS('sys inv movment rpt'!$M:$M,'sys inv movment rpt'!$L:$L,$M1075,'sys inv movment rpt'!$N:$N,AC$1)</f>
        <v>0</v>
      </c>
      <c r="AD1075" s="86">
        <f>SUMIFS('sys inv movment rpt'!$M:$M,'sys inv movment rpt'!$L:$L,$M1075,'sys inv movment rpt'!$N:$N,AD$1)</f>
        <v>0</v>
      </c>
      <c r="AE1075" s="86">
        <f>SUMIFS('sys inv movment rpt'!$M:$M,'sys inv movment rpt'!$L:$L,$M1075,'sys inv movment rpt'!$N:$N,AE$1)</f>
        <v>0</v>
      </c>
      <c r="AF1075" s="86">
        <f>SUMIFS('sys inv movment rpt'!$M:$M,'sys inv movment rpt'!$L:$L,$M1075,'sys inv movment rpt'!$N:$N,AF$1)</f>
        <v>0</v>
      </c>
      <c r="AG1075" s="86">
        <f>SUMIFS('sys inv movment rpt'!$M:$M,'sys inv movment rpt'!$L:$L,$M1075,'sys inv movment rpt'!$N:$N,AG$1)</f>
        <v>0</v>
      </c>
      <c r="AH1075" s="86">
        <f>SUMIFS('sys inv movment rpt'!$M:$M,'sys inv movment rpt'!$L:$L,$M1075,'sys inv movment rpt'!$N:$N,AH$1)</f>
        <v>0</v>
      </c>
      <c r="AI1075" s="86">
        <f>SUMIFS('sys inv movment rpt'!$M:$M,'sys inv movment rpt'!$L:$L,$M1075,'sys inv movment rpt'!$N:$N,AI$1)</f>
        <v>0</v>
      </c>
      <c r="AJ1075" s="86">
        <f>SUMIFS('sys inv movment rpt'!$M:$M,'sys inv movment rpt'!$L:$L,$M1075,'sys inv movment rpt'!$N:$N,AJ$1)</f>
        <v>0</v>
      </c>
      <c r="AK1075" s="86">
        <f>SUMIFS('sys inv movment rpt'!$M:$M,'sys inv movment rpt'!$L:$L,$M1075,'sys inv movment rpt'!$N:$N,AK$1)</f>
        <v>0</v>
      </c>
      <c r="AL1075" s="86">
        <f>SUMIFS('sys inv movment rpt'!$M:$M,'sys inv movment rpt'!$L:$L,$M1075,'sys inv movment rpt'!$N:$N,AL$1)</f>
        <v>0</v>
      </c>
      <c r="AM1075" s="86">
        <f>SUMIFS('sys inv movment rpt'!$M:$M,'sys inv movment rpt'!$L:$L,$M1075,'sys inv movment rpt'!$N:$N,AM$1)</f>
        <v>0</v>
      </c>
      <c r="AN1075" s="86">
        <f>SUMIFS('sys inv movment rpt'!$M:$M,'sys inv movment rpt'!$L:$L,$M1075,'sys inv movment rpt'!$N:$N,AN$1)</f>
        <v>0</v>
      </c>
      <c r="AO1075" s="86">
        <f>SUMIFS('sys inv movment rpt'!$M:$M,'sys inv movment rpt'!$L:$L,$M1075,'sys inv movment rpt'!$N:$N,AO$1)</f>
        <v>0</v>
      </c>
      <c r="AP1075" s="86">
        <f>SUMIFS('sys inv movment rpt'!$M:$M,'sys inv movment rpt'!$L:$L,$M1075,'sys inv movment rpt'!$N:$N,AP$1)</f>
        <v>0</v>
      </c>
      <c r="AQ1075" s="86">
        <f>SUMIFS('sys inv movment rpt'!$M:$M,'sys inv movment rpt'!$L:$L,$M1075,'sys inv movment rpt'!$N:$N,AQ$1)</f>
        <v>0</v>
      </c>
      <c r="AR1075" s="86">
        <f>SUMIFS('sys inv movment rpt'!$M:$M,'sys inv movment rpt'!$L:$L,$M1075,'sys inv movment rpt'!$N:$N,AR$1)</f>
        <v>0</v>
      </c>
      <c r="AS1075" s="86">
        <f>SUMIFS('sys inv movment rpt'!$M:$M,'sys inv movment rpt'!$L:$L,$M1075,'sys inv movment rpt'!$N:$N,AS$1)</f>
        <v>0</v>
      </c>
      <c r="AT1075" s="86">
        <f>SUMIFS('sys inv movment rpt'!$M:$M,'sys inv movment rpt'!$L:$L,$M1075,'sys inv movment rpt'!$N:$N,AT$1)</f>
        <v>0</v>
      </c>
      <c r="AU1075" s="86">
        <f>SUMIFS('sys inv movment rpt'!$M:$M,'sys inv movment rpt'!$L:$L,$M1075,'sys inv movment rpt'!$N:$N,AU$1)</f>
        <v>0</v>
      </c>
      <c r="AV1075" s="86">
        <f>SUMIFS('sys inv movment rpt'!$M:$M,'sys inv movment rpt'!$L:$L,$M1075,'sys inv movment rpt'!$N:$N,AV$1)</f>
        <v>0</v>
      </c>
      <c r="AW1075" s="87" t="str">
        <f>IFERROR(VLOOKUP(A1075,'sys-backorder details'!E:U,17,0),"-")</f>
        <v>-</v>
      </c>
      <c r="AX1075" s="87" t="str">
        <f>IF(K1075&gt;1,VLOOKUP(A1075,'settings-routing'!A:I,9,0),"")</f>
        <v/>
      </c>
    </row>
    <row r="1076" ht="12.75" hidden="1" customHeight="1">
      <c r="A1076" s="50" t="s">
        <v>2251</v>
      </c>
      <c r="B1076" s="50" t="s">
        <v>2252</v>
      </c>
      <c r="C1076" s="50">
        <f t="shared" si="2"/>
        <v>0</v>
      </c>
      <c r="D1076" s="80">
        <f>SUMIF('Stocks 101-111'!$J:$J,'item dashboard'!A1076,'Stocks 101-111'!K:K)</f>
        <v>0</v>
      </c>
      <c r="E1076" s="80">
        <f>SUMIF('Stocks 101-111'!$J:$J,'item dashboard'!A1076,'Stocks 101-111'!$L:$L)</f>
        <v>0</v>
      </c>
      <c r="F1076" s="81">
        <f t="shared" si="3"/>
        <v>0</v>
      </c>
      <c r="G1076" s="82">
        <f t="shared" si="4"/>
        <v>0</v>
      </c>
      <c r="H1076" s="50">
        <f>SUMIFS('sys-backorder details'!$M:$M,'sys-backorder details'!$E:$E,'item dashboard'!A1076,'sys-backorder details'!$V:$V,"")</f>
        <v>0</v>
      </c>
      <c r="I1076" s="83">
        <f>SUMIF('settings-routing'!$I:$I,'item dashboard'!A1076,'settings-routing'!$O:$O)</f>
        <v>0</v>
      </c>
      <c r="J1076" s="50">
        <f>SUMIFS('sys-backorder details'!$M:$M,'sys-backorder details'!$E:$E,'item dashboard'!A1076,'sys-backorder details'!$V:$V,"Call off")</f>
        <v>0</v>
      </c>
      <c r="K1076" s="84">
        <f t="shared" si="5"/>
        <v>0</v>
      </c>
      <c r="L1076" s="84">
        <f>SUMIF('Production Plan'!$E:$E,'item dashboard'!A1076,'Production Plan'!$N:$N)</f>
        <v>0</v>
      </c>
      <c r="M1076" s="85" t="str">
        <f t="shared" si="6"/>
        <v>B-S300-N29CHEM-C-300 ml Pntd Chemsons Contact Adhesive Nat Bottle</v>
      </c>
      <c r="N1076" s="86">
        <f>SUMIFS('sys inv movment rpt'!$M:$M,'sys inv movment rpt'!$L:$L,$M1076,'sys inv movment rpt'!$N:$N,N$1)</f>
        <v>0</v>
      </c>
      <c r="O1076" s="86">
        <f>SUMIFS('sys inv movment rpt'!$M:$M,'sys inv movment rpt'!$L:$L,$M1076,'sys inv movment rpt'!$N:$N,O$1)</f>
        <v>0</v>
      </c>
      <c r="P1076" s="86">
        <f>SUMIFS('sys inv movment rpt'!$M:$M,'sys inv movment rpt'!$L:$L,$M1076,'sys inv movment rpt'!$N:$N,P$1)</f>
        <v>0</v>
      </c>
      <c r="Q1076" s="86">
        <f>SUMIFS('sys inv movment rpt'!$M:$M,'sys inv movment rpt'!$L:$L,$M1076,'sys inv movment rpt'!$N:$N,Q$1)</f>
        <v>0</v>
      </c>
      <c r="R1076" s="86">
        <f>SUMIFS('sys inv movment rpt'!$M:$M,'sys inv movment rpt'!$L:$L,$M1076,'sys inv movment rpt'!$N:$N,R$1)</f>
        <v>0</v>
      </c>
      <c r="S1076" s="86">
        <f>SUMIFS('sys inv movment rpt'!$M:$M,'sys inv movment rpt'!$L:$L,$M1076,'sys inv movment rpt'!$N:$N,S$1)</f>
        <v>0</v>
      </c>
      <c r="T1076" s="86">
        <f>SUMIFS('sys inv movment rpt'!$M:$M,'sys inv movment rpt'!$L:$L,$M1076,'sys inv movment rpt'!$N:$N,T$1)</f>
        <v>0</v>
      </c>
      <c r="U1076" s="86">
        <f>SUMIFS('sys inv movment rpt'!$M:$M,'sys inv movment rpt'!$L:$L,$M1076,'sys inv movment rpt'!$N:$N,U$1)</f>
        <v>0</v>
      </c>
      <c r="V1076" s="86">
        <f>SUMIFS('sys inv movment rpt'!$M:$M,'sys inv movment rpt'!$L:$L,$M1076,'sys inv movment rpt'!$N:$N,V$1)</f>
        <v>0</v>
      </c>
      <c r="W1076" s="86">
        <f>SUMIFS('sys inv movment rpt'!$M:$M,'sys inv movment rpt'!$L:$L,$M1076,'sys inv movment rpt'!$N:$N,W$1)</f>
        <v>0</v>
      </c>
      <c r="X1076" s="86">
        <f>SUMIFS('sys inv movment rpt'!$M:$M,'sys inv movment rpt'!$L:$L,$M1076,'sys inv movment rpt'!$N:$N,X$1)</f>
        <v>0</v>
      </c>
      <c r="Y1076" s="86">
        <f>SUMIFS('sys inv movment rpt'!$M:$M,'sys inv movment rpt'!$L:$L,$M1076,'sys inv movment rpt'!$N:$N,Y$1)</f>
        <v>0</v>
      </c>
      <c r="Z1076" s="86">
        <f>SUMIFS('sys inv movment rpt'!$M:$M,'sys inv movment rpt'!$L:$L,$M1076,'sys inv movment rpt'!$N:$N,Z$1)</f>
        <v>0</v>
      </c>
      <c r="AA1076" s="86">
        <f>SUMIFS('sys inv movment rpt'!$M:$M,'sys inv movment rpt'!$L:$L,$M1076,'sys inv movment rpt'!$N:$N,AA$1)</f>
        <v>0</v>
      </c>
      <c r="AB1076" s="86">
        <f>SUMIFS('sys inv movment rpt'!$M:$M,'sys inv movment rpt'!$L:$L,$M1076,'sys inv movment rpt'!$N:$N,AB$1)</f>
        <v>0</v>
      </c>
      <c r="AC1076" s="86">
        <f>SUMIFS('sys inv movment rpt'!$M:$M,'sys inv movment rpt'!$L:$L,$M1076,'sys inv movment rpt'!$N:$N,AC$1)</f>
        <v>0</v>
      </c>
      <c r="AD1076" s="86">
        <f>SUMIFS('sys inv movment rpt'!$M:$M,'sys inv movment rpt'!$L:$L,$M1076,'sys inv movment rpt'!$N:$N,AD$1)</f>
        <v>0</v>
      </c>
      <c r="AE1076" s="86">
        <f>SUMIFS('sys inv movment rpt'!$M:$M,'sys inv movment rpt'!$L:$L,$M1076,'sys inv movment rpt'!$N:$N,AE$1)</f>
        <v>0</v>
      </c>
      <c r="AF1076" s="86">
        <f>SUMIFS('sys inv movment rpt'!$M:$M,'sys inv movment rpt'!$L:$L,$M1076,'sys inv movment rpt'!$N:$N,AF$1)</f>
        <v>0</v>
      </c>
      <c r="AG1076" s="86">
        <f>SUMIFS('sys inv movment rpt'!$M:$M,'sys inv movment rpt'!$L:$L,$M1076,'sys inv movment rpt'!$N:$N,AG$1)</f>
        <v>0</v>
      </c>
      <c r="AH1076" s="86">
        <f>SUMIFS('sys inv movment rpt'!$M:$M,'sys inv movment rpt'!$L:$L,$M1076,'sys inv movment rpt'!$N:$N,AH$1)</f>
        <v>0</v>
      </c>
      <c r="AI1076" s="86">
        <f>SUMIFS('sys inv movment rpt'!$M:$M,'sys inv movment rpt'!$L:$L,$M1076,'sys inv movment rpt'!$N:$N,AI$1)</f>
        <v>0</v>
      </c>
      <c r="AJ1076" s="86">
        <f>SUMIFS('sys inv movment rpt'!$M:$M,'sys inv movment rpt'!$L:$L,$M1076,'sys inv movment rpt'!$N:$N,AJ$1)</f>
        <v>0</v>
      </c>
      <c r="AK1076" s="86">
        <f>SUMIFS('sys inv movment rpt'!$M:$M,'sys inv movment rpt'!$L:$L,$M1076,'sys inv movment rpt'!$N:$N,AK$1)</f>
        <v>0</v>
      </c>
      <c r="AL1076" s="86">
        <f>SUMIFS('sys inv movment rpt'!$M:$M,'sys inv movment rpt'!$L:$L,$M1076,'sys inv movment rpt'!$N:$N,AL$1)</f>
        <v>0</v>
      </c>
      <c r="AM1076" s="86">
        <f>SUMIFS('sys inv movment rpt'!$M:$M,'sys inv movment rpt'!$L:$L,$M1076,'sys inv movment rpt'!$N:$N,AM$1)</f>
        <v>0</v>
      </c>
      <c r="AN1076" s="86">
        <f>SUMIFS('sys inv movment rpt'!$M:$M,'sys inv movment rpt'!$L:$L,$M1076,'sys inv movment rpt'!$N:$N,AN$1)</f>
        <v>0</v>
      </c>
      <c r="AO1076" s="86">
        <f>SUMIFS('sys inv movment rpt'!$M:$M,'sys inv movment rpt'!$L:$L,$M1076,'sys inv movment rpt'!$N:$N,AO$1)</f>
        <v>0</v>
      </c>
      <c r="AP1076" s="86">
        <f>SUMIFS('sys inv movment rpt'!$M:$M,'sys inv movment rpt'!$L:$L,$M1076,'sys inv movment rpt'!$N:$N,AP$1)</f>
        <v>0</v>
      </c>
      <c r="AQ1076" s="86">
        <f>SUMIFS('sys inv movment rpt'!$M:$M,'sys inv movment rpt'!$L:$L,$M1076,'sys inv movment rpt'!$N:$N,AQ$1)</f>
        <v>0</v>
      </c>
      <c r="AR1076" s="86">
        <f>SUMIFS('sys inv movment rpt'!$M:$M,'sys inv movment rpt'!$L:$L,$M1076,'sys inv movment rpt'!$N:$N,AR$1)</f>
        <v>0</v>
      </c>
      <c r="AS1076" s="86">
        <f>SUMIFS('sys inv movment rpt'!$M:$M,'sys inv movment rpt'!$L:$L,$M1076,'sys inv movment rpt'!$N:$N,AS$1)</f>
        <v>0</v>
      </c>
      <c r="AT1076" s="86">
        <f>SUMIFS('sys inv movment rpt'!$M:$M,'sys inv movment rpt'!$L:$L,$M1076,'sys inv movment rpt'!$N:$N,AT$1)</f>
        <v>0</v>
      </c>
      <c r="AU1076" s="86">
        <f>SUMIFS('sys inv movment rpt'!$M:$M,'sys inv movment rpt'!$L:$L,$M1076,'sys inv movment rpt'!$N:$N,AU$1)</f>
        <v>0</v>
      </c>
      <c r="AV1076" s="86">
        <f>SUMIFS('sys inv movment rpt'!$M:$M,'sys inv movment rpt'!$L:$L,$M1076,'sys inv movment rpt'!$N:$N,AV$1)</f>
        <v>0</v>
      </c>
      <c r="AW1076" s="87" t="str">
        <f>IFERROR(VLOOKUP(A1076,'sys-backorder details'!E:U,17,0),"-")</f>
        <v>-</v>
      </c>
      <c r="AX1076" s="87" t="str">
        <f>IF(K1076&gt;1,VLOOKUP(A1076,'settings-routing'!A:I,9,0),"")</f>
        <v/>
      </c>
    </row>
    <row r="1077" ht="12.75" hidden="1" customHeight="1">
      <c r="A1077" s="28" t="s">
        <v>2253</v>
      </c>
      <c r="B1077" s="28" t="s">
        <v>2254</v>
      </c>
      <c r="C1077" s="50">
        <f t="shared" si="2"/>
        <v>0</v>
      </c>
      <c r="D1077" s="80">
        <f>SUMIF('Stocks 101-111'!$J:$J,'item dashboard'!A1077,'Stocks 101-111'!K:K)</f>
        <v>0</v>
      </c>
      <c r="E1077" s="80">
        <f>SUMIF('Stocks 101-111'!$J:$J,'item dashboard'!A1077,'Stocks 101-111'!$L:$L)</f>
        <v>0</v>
      </c>
      <c r="F1077" s="81">
        <f t="shared" si="3"/>
        <v>0</v>
      </c>
      <c r="G1077" s="82">
        <f t="shared" si="4"/>
        <v>0</v>
      </c>
      <c r="H1077" s="50">
        <f>SUMIFS('sys-backorder details'!$M:$M,'sys-backorder details'!$E:$E,'item dashboard'!A1077,'sys-backorder details'!$V:$V,"")</f>
        <v>0</v>
      </c>
      <c r="I1077" s="83">
        <f>SUMIF('settings-routing'!$I:$I,'item dashboard'!A1077,'settings-routing'!$O:$O)</f>
        <v>0</v>
      </c>
      <c r="J1077" s="50">
        <f>SUMIFS('sys-backorder details'!$M:$M,'sys-backorder details'!$E:$E,'item dashboard'!A1077,'sys-backorder details'!$V:$V,"Call off")</f>
        <v>0</v>
      </c>
      <c r="K1077" s="84">
        <f t="shared" si="5"/>
        <v>0</v>
      </c>
      <c r="L1077" s="84">
        <f>SUMIF('Production Plan'!$E:$E,'item dashboard'!A1077,'Production Plan'!$N:$N)</f>
        <v>0</v>
      </c>
      <c r="M1077" s="85" t="str">
        <f t="shared" si="6"/>
        <v>B-S300-N29CHEM-G-300 ml Pntd Chemsons Gundi Contact Adhesive Nat Bo</v>
      </c>
      <c r="N1077" s="86">
        <f>SUMIFS('sys inv movment rpt'!$M:$M,'sys inv movment rpt'!$L:$L,$M1077,'sys inv movment rpt'!$N:$N,N$1)</f>
        <v>0</v>
      </c>
      <c r="O1077" s="86">
        <f>SUMIFS('sys inv movment rpt'!$M:$M,'sys inv movment rpt'!$L:$L,$M1077,'sys inv movment rpt'!$N:$N,O$1)</f>
        <v>0</v>
      </c>
      <c r="P1077" s="86">
        <f>SUMIFS('sys inv movment rpt'!$M:$M,'sys inv movment rpt'!$L:$L,$M1077,'sys inv movment rpt'!$N:$N,P$1)</f>
        <v>0</v>
      </c>
      <c r="Q1077" s="86">
        <f>SUMIFS('sys inv movment rpt'!$M:$M,'sys inv movment rpt'!$L:$L,$M1077,'sys inv movment rpt'!$N:$N,Q$1)</f>
        <v>0</v>
      </c>
      <c r="R1077" s="86">
        <f>SUMIFS('sys inv movment rpt'!$M:$M,'sys inv movment rpt'!$L:$L,$M1077,'sys inv movment rpt'!$N:$N,R$1)</f>
        <v>0</v>
      </c>
      <c r="S1077" s="86">
        <f>SUMIFS('sys inv movment rpt'!$M:$M,'sys inv movment rpt'!$L:$L,$M1077,'sys inv movment rpt'!$N:$N,S$1)</f>
        <v>0</v>
      </c>
      <c r="T1077" s="86">
        <f>SUMIFS('sys inv movment rpt'!$M:$M,'sys inv movment rpt'!$L:$L,$M1077,'sys inv movment rpt'!$N:$N,T$1)</f>
        <v>0</v>
      </c>
      <c r="U1077" s="86">
        <f>SUMIFS('sys inv movment rpt'!$M:$M,'sys inv movment rpt'!$L:$L,$M1077,'sys inv movment rpt'!$N:$N,U$1)</f>
        <v>0</v>
      </c>
      <c r="V1077" s="86">
        <f>SUMIFS('sys inv movment rpt'!$M:$M,'sys inv movment rpt'!$L:$L,$M1077,'sys inv movment rpt'!$N:$N,V$1)</f>
        <v>0</v>
      </c>
      <c r="W1077" s="86">
        <f>SUMIFS('sys inv movment rpt'!$M:$M,'sys inv movment rpt'!$L:$L,$M1077,'sys inv movment rpt'!$N:$N,W$1)</f>
        <v>0</v>
      </c>
      <c r="X1077" s="86">
        <f>SUMIFS('sys inv movment rpt'!$M:$M,'sys inv movment rpt'!$L:$L,$M1077,'sys inv movment rpt'!$N:$N,X$1)</f>
        <v>0</v>
      </c>
      <c r="Y1077" s="86">
        <f>SUMIFS('sys inv movment rpt'!$M:$M,'sys inv movment rpt'!$L:$L,$M1077,'sys inv movment rpt'!$N:$N,Y$1)</f>
        <v>0</v>
      </c>
      <c r="Z1077" s="86">
        <f>SUMIFS('sys inv movment rpt'!$M:$M,'sys inv movment rpt'!$L:$L,$M1077,'sys inv movment rpt'!$N:$N,Z$1)</f>
        <v>0</v>
      </c>
      <c r="AA1077" s="86">
        <f>SUMIFS('sys inv movment rpt'!$M:$M,'sys inv movment rpt'!$L:$L,$M1077,'sys inv movment rpt'!$N:$N,AA$1)</f>
        <v>0</v>
      </c>
      <c r="AB1077" s="86">
        <f>SUMIFS('sys inv movment rpt'!$M:$M,'sys inv movment rpt'!$L:$L,$M1077,'sys inv movment rpt'!$N:$N,AB$1)</f>
        <v>0</v>
      </c>
      <c r="AC1077" s="86">
        <f>SUMIFS('sys inv movment rpt'!$M:$M,'sys inv movment rpt'!$L:$L,$M1077,'sys inv movment rpt'!$N:$N,AC$1)</f>
        <v>0</v>
      </c>
      <c r="AD1077" s="86">
        <f>SUMIFS('sys inv movment rpt'!$M:$M,'sys inv movment rpt'!$L:$L,$M1077,'sys inv movment rpt'!$N:$N,AD$1)</f>
        <v>0</v>
      </c>
      <c r="AE1077" s="86">
        <f>SUMIFS('sys inv movment rpt'!$M:$M,'sys inv movment rpt'!$L:$L,$M1077,'sys inv movment rpt'!$N:$N,AE$1)</f>
        <v>0</v>
      </c>
      <c r="AF1077" s="86">
        <f>SUMIFS('sys inv movment rpt'!$M:$M,'sys inv movment rpt'!$L:$L,$M1077,'sys inv movment rpt'!$N:$N,AF$1)</f>
        <v>0</v>
      </c>
      <c r="AG1077" s="86">
        <f>SUMIFS('sys inv movment rpt'!$M:$M,'sys inv movment rpt'!$L:$L,$M1077,'sys inv movment rpt'!$N:$N,AG$1)</f>
        <v>0</v>
      </c>
      <c r="AH1077" s="86">
        <f>SUMIFS('sys inv movment rpt'!$M:$M,'sys inv movment rpt'!$L:$L,$M1077,'sys inv movment rpt'!$N:$N,AH$1)</f>
        <v>0</v>
      </c>
      <c r="AI1077" s="86">
        <f>SUMIFS('sys inv movment rpt'!$M:$M,'sys inv movment rpt'!$L:$L,$M1077,'sys inv movment rpt'!$N:$N,AI$1)</f>
        <v>0</v>
      </c>
      <c r="AJ1077" s="86">
        <f>SUMIFS('sys inv movment rpt'!$M:$M,'sys inv movment rpt'!$L:$L,$M1077,'sys inv movment rpt'!$N:$N,AJ$1)</f>
        <v>0</v>
      </c>
      <c r="AK1077" s="86">
        <f>SUMIFS('sys inv movment rpt'!$M:$M,'sys inv movment rpt'!$L:$L,$M1077,'sys inv movment rpt'!$N:$N,AK$1)</f>
        <v>0</v>
      </c>
      <c r="AL1077" s="86">
        <f>SUMIFS('sys inv movment rpt'!$M:$M,'sys inv movment rpt'!$L:$L,$M1077,'sys inv movment rpt'!$N:$N,AL$1)</f>
        <v>0</v>
      </c>
      <c r="AM1077" s="86">
        <f>SUMIFS('sys inv movment rpt'!$M:$M,'sys inv movment rpt'!$L:$L,$M1077,'sys inv movment rpt'!$N:$N,AM$1)</f>
        <v>0</v>
      </c>
      <c r="AN1077" s="86">
        <f>SUMIFS('sys inv movment rpt'!$M:$M,'sys inv movment rpt'!$L:$L,$M1077,'sys inv movment rpt'!$N:$N,AN$1)</f>
        <v>0</v>
      </c>
      <c r="AO1077" s="86">
        <f>SUMIFS('sys inv movment rpt'!$M:$M,'sys inv movment rpt'!$L:$L,$M1077,'sys inv movment rpt'!$N:$N,AO$1)</f>
        <v>0</v>
      </c>
      <c r="AP1077" s="86">
        <f>SUMIFS('sys inv movment rpt'!$M:$M,'sys inv movment rpt'!$L:$L,$M1077,'sys inv movment rpt'!$N:$N,AP$1)</f>
        <v>0</v>
      </c>
      <c r="AQ1077" s="86">
        <f>SUMIFS('sys inv movment rpt'!$M:$M,'sys inv movment rpt'!$L:$L,$M1077,'sys inv movment rpt'!$N:$N,AQ$1)</f>
        <v>0</v>
      </c>
      <c r="AR1077" s="86">
        <f>SUMIFS('sys inv movment rpt'!$M:$M,'sys inv movment rpt'!$L:$L,$M1077,'sys inv movment rpt'!$N:$N,AR$1)</f>
        <v>0</v>
      </c>
      <c r="AS1077" s="86">
        <f>SUMIFS('sys inv movment rpt'!$M:$M,'sys inv movment rpt'!$L:$L,$M1077,'sys inv movment rpt'!$N:$N,AS$1)</f>
        <v>0</v>
      </c>
      <c r="AT1077" s="86">
        <f>SUMIFS('sys inv movment rpt'!$M:$M,'sys inv movment rpt'!$L:$L,$M1077,'sys inv movment rpt'!$N:$N,AT$1)</f>
        <v>0</v>
      </c>
      <c r="AU1077" s="86">
        <f>SUMIFS('sys inv movment rpt'!$M:$M,'sys inv movment rpt'!$L:$L,$M1077,'sys inv movment rpt'!$N:$N,AU$1)</f>
        <v>0</v>
      </c>
      <c r="AV1077" s="86">
        <f>SUMIFS('sys inv movment rpt'!$M:$M,'sys inv movment rpt'!$L:$L,$M1077,'sys inv movment rpt'!$N:$N,AV$1)</f>
        <v>0</v>
      </c>
      <c r="AW1077" s="87" t="str">
        <f>IFERROR(VLOOKUP(A1077,'sys-backorder details'!E:U,17,0),"-")</f>
        <v>-</v>
      </c>
      <c r="AX1077" s="87" t="str">
        <f>IF(K1077&gt;1,VLOOKUP(A1077,'settings-routing'!A:I,9,0),"")</f>
        <v/>
      </c>
    </row>
    <row r="1078" ht="12.75" hidden="1" customHeight="1">
      <c r="A1078" s="28" t="s">
        <v>2255</v>
      </c>
      <c r="B1078" s="28" t="s">
        <v>2256</v>
      </c>
      <c r="C1078" s="50">
        <f t="shared" si="2"/>
        <v>0</v>
      </c>
      <c r="D1078" s="80">
        <f>SUMIF('Stocks 101-111'!$J:$J,'item dashboard'!A1078,'Stocks 101-111'!K:K)</f>
        <v>0</v>
      </c>
      <c r="E1078" s="80">
        <f>SUMIF('Stocks 101-111'!$J:$J,'item dashboard'!A1078,'Stocks 101-111'!$L:$L)</f>
        <v>0</v>
      </c>
      <c r="F1078" s="81">
        <f t="shared" si="3"/>
        <v>0</v>
      </c>
      <c r="G1078" s="82">
        <f t="shared" si="4"/>
        <v>0</v>
      </c>
      <c r="H1078" s="50">
        <f>SUMIFS('sys-backorder details'!$M:$M,'sys-backorder details'!$E:$E,'item dashboard'!A1078,'sys-backorder details'!$V:$V,"")</f>
        <v>0</v>
      </c>
      <c r="I1078" s="83">
        <f>SUMIF('settings-routing'!$I:$I,'item dashboard'!A1078,'settings-routing'!$O:$O)</f>
        <v>0</v>
      </c>
      <c r="J1078" s="50">
        <f>SUMIFS('sys-backorder details'!$M:$M,'sys-backorder details'!$E:$E,'item dashboard'!A1078,'sys-backorder details'!$V:$V,"Call off")</f>
        <v>0</v>
      </c>
      <c r="K1078" s="84">
        <f t="shared" si="5"/>
        <v>0</v>
      </c>
      <c r="L1078" s="84">
        <f>SUMIF('Production Plan'!$E:$E,'item dashboard'!A1078,'Production Plan'!$N:$N)</f>
        <v>0</v>
      </c>
      <c r="M1078" s="85" t="str">
        <f t="shared" si="6"/>
        <v>B-S300-N29GAB-MS-300ml Natural Pnt Gabfest Methylated Spirit Bottle</v>
      </c>
      <c r="N1078" s="86">
        <f>SUMIFS('sys inv movment rpt'!$M:$M,'sys inv movment rpt'!$L:$L,$M1078,'sys inv movment rpt'!$N:$N,N$1)</f>
        <v>0</v>
      </c>
      <c r="O1078" s="86">
        <f>SUMIFS('sys inv movment rpt'!$M:$M,'sys inv movment rpt'!$L:$L,$M1078,'sys inv movment rpt'!$N:$N,O$1)</f>
        <v>0</v>
      </c>
      <c r="P1078" s="86">
        <f>SUMIFS('sys inv movment rpt'!$M:$M,'sys inv movment rpt'!$L:$L,$M1078,'sys inv movment rpt'!$N:$N,P$1)</f>
        <v>0</v>
      </c>
      <c r="Q1078" s="86">
        <f>SUMIFS('sys inv movment rpt'!$M:$M,'sys inv movment rpt'!$L:$L,$M1078,'sys inv movment rpt'!$N:$N,Q$1)</f>
        <v>0</v>
      </c>
      <c r="R1078" s="86">
        <f>SUMIFS('sys inv movment rpt'!$M:$M,'sys inv movment rpt'!$L:$L,$M1078,'sys inv movment rpt'!$N:$N,R$1)</f>
        <v>0</v>
      </c>
      <c r="S1078" s="86">
        <f>SUMIFS('sys inv movment rpt'!$M:$M,'sys inv movment rpt'!$L:$L,$M1078,'sys inv movment rpt'!$N:$N,S$1)</f>
        <v>0</v>
      </c>
      <c r="T1078" s="86">
        <f>SUMIFS('sys inv movment rpt'!$M:$M,'sys inv movment rpt'!$L:$L,$M1078,'sys inv movment rpt'!$N:$N,T$1)</f>
        <v>0</v>
      </c>
      <c r="U1078" s="86">
        <f>SUMIFS('sys inv movment rpt'!$M:$M,'sys inv movment rpt'!$L:$L,$M1078,'sys inv movment rpt'!$N:$N,U$1)</f>
        <v>0</v>
      </c>
      <c r="V1078" s="86">
        <f>SUMIFS('sys inv movment rpt'!$M:$M,'sys inv movment rpt'!$L:$L,$M1078,'sys inv movment rpt'!$N:$N,V$1)</f>
        <v>0</v>
      </c>
      <c r="W1078" s="86">
        <f>SUMIFS('sys inv movment rpt'!$M:$M,'sys inv movment rpt'!$L:$L,$M1078,'sys inv movment rpt'!$N:$N,W$1)</f>
        <v>0</v>
      </c>
      <c r="X1078" s="86">
        <f>SUMIFS('sys inv movment rpt'!$M:$M,'sys inv movment rpt'!$L:$L,$M1078,'sys inv movment rpt'!$N:$N,X$1)</f>
        <v>0</v>
      </c>
      <c r="Y1078" s="86">
        <f>SUMIFS('sys inv movment rpt'!$M:$M,'sys inv movment rpt'!$L:$L,$M1078,'sys inv movment rpt'!$N:$N,Y$1)</f>
        <v>0</v>
      </c>
      <c r="Z1078" s="86">
        <f>SUMIFS('sys inv movment rpt'!$M:$M,'sys inv movment rpt'!$L:$L,$M1078,'sys inv movment rpt'!$N:$N,Z$1)</f>
        <v>0</v>
      </c>
      <c r="AA1078" s="86">
        <f>SUMIFS('sys inv movment rpt'!$M:$M,'sys inv movment rpt'!$L:$L,$M1078,'sys inv movment rpt'!$N:$N,AA$1)</f>
        <v>0</v>
      </c>
      <c r="AB1078" s="86">
        <f>SUMIFS('sys inv movment rpt'!$M:$M,'sys inv movment rpt'!$L:$L,$M1078,'sys inv movment rpt'!$N:$N,AB$1)</f>
        <v>0</v>
      </c>
      <c r="AC1078" s="86">
        <f>SUMIFS('sys inv movment rpt'!$M:$M,'sys inv movment rpt'!$L:$L,$M1078,'sys inv movment rpt'!$N:$N,AC$1)</f>
        <v>0</v>
      </c>
      <c r="AD1078" s="86">
        <f>SUMIFS('sys inv movment rpt'!$M:$M,'sys inv movment rpt'!$L:$L,$M1078,'sys inv movment rpt'!$N:$N,AD$1)</f>
        <v>0</v>
      </c>
      <c r="AE1078" s="86">
        <f>SUMIFS('sys inv movment rpt'!$M:$M,'sys inv movment rpt'!$L:$L,$M1078,'sys inv movment rpt'!$N:$N,AE$1)</f>
        <v>0</v>
      </c>
      <c r="AF1078" s="86">
        <f>SUMIFS('sys inv movment rpt'!$M:$M,'sys inv movment rpt'!$L:$L,$M1078,'sys inv movment rpt'!$N:$N,AF$1)</f>
        <v>0</v>
      </c>
      <c r="AG1078" s="86">
        <f>SUMIFS('sys inv movment rpt'!$M:$M,'sys inv movment rpt'!$L:$L,$M1078,'sys inv movment rpt'!$N:$N,AG$1)</f>
        <v>0</v>
      </c>
      <c r="AH1078" s="86">
        <f>SUMIFS('sys inv movment rpt'!$M:$M,'sys inv movment rpt'!$L:$L,$M1078,'sys inv movment rpt'!$N:$N,AH$1)</f>
        <v>0</v>
      </c>
      <c r="AI1078" s="86">
        <f>SUMIFS('sys inv movment rpt'!$M:$M,'sys inv movment rpt'!$L:$L,$M1078,'sys inv movment rpt'!$N:$N,AI$1)</f>
        <v>0</v>
      </c>
      <c r="AJ1078" s="86">
        <f>SUMIFS('sys inv movment rpt'!$M:$M,'sys inv movment rpt'!$L:$L,$M1078,'sys inv movment rpt'!$N:$N,AJ$1)</f>
        <v>0</v>
      </c>
      <c r="AK1078" s="86">
        <f>SUMIFS('sys inv movment rpt'!$M:$M,'sys inv movment rpt'!$L:$L,$M1078,'sys inv movment rpt'!$N:$N,AK$1)</f>
        <v>0</v>
      </c>
      <c r="AL1078" s="86">
        <f>SUMIFS('sys inv movment rpt'!$M:$M,'sys inv movment rpt'!$L:$L,$M1078,'sys inv movment rpt'!$N:$N,AL$1)</f>
        <v>0</v>
      </c>
      <c r="AM1078" s="86">
        <f>SUMIFS('sys inv movment rpt'!$M:$M,'sys inv movment rpt'!$L:$L,$M1078,'sys inv movment rpt'!$N:$N,AM$1)</f>
        <v>0</v>
      </c>
      <c r="AN1078" s="86">
        <f>SUMIFS('sys inv movment rpt'!$M:$M,'sys inv movment rpt'!$L:$L,$M1078,'sys inv movment rpt'!$N:$N,AN$1)</f>
        <v>0</v>
      </c>
      <c r="AO1078" s="86">
        <f>SUMIFS('sys inv movment rpt'!$M:$M,'sys inv movment rpt'!$L:$L,$M1078,'sys inv movment rpt'!$N:$N,AO$1)</f>
        <v>0</v>
      </c>
      <c r="AP1078" s="86">
        <f>SUMIFS('sys inv movment rpt'!$M:$M,'sys inv movment rpt'!$L:$L,$M1078,'sys inv movment rpt'!$N:$N,AP$1)</f>
        <v>0</v>
      </c>
      <c r="AQ1078" s="86">
        <f>SUMIFS('sys inv movment rpt'!$M:$M,'sys inv movment rpt'!$L:$L,$M1078,'sys inv movment rpt'!$N:$N,AQ$1)</f>
        <v>0</v>
      </c>
      <c r="AR1078" s="86">
        <f>SUMIFS('sys inv movment rpt'!$M:$M,'sys inv movment rpt'!$L:$L,$M1078,'sys inv movment rpt'!$N:$N,AR$1)</f>
        <v>0</v>
      </c>
      <c r="AS1078" s="86">
        <f>SUMIFS('sys inv movment rpt'!$M:$M,'sys inv movment rpt'!$L:$L,$M1078,'sys inv movment rpt'!$N:$N,AS$1)</f>
        <v>0</v>
      </c>
      <c r="AT1078" s="86">
        <f>SUMIFS('sys inv movment rpt'!$M:$M,'sys inv movment rpt'!$L:$L,$M1078,'sys inv movment rpt'!$N:$N,AT$1)</f>
        <v>0</v>
      </c>
      <c r="AU1078" s="86">
        <f>SUMIFS('sys inv movment rpt'!$M:$M,'sys inv movment rpt'!$L:$L,$M1078,'sys inv movment rpt'!$N:$N,AU$1)</f>
        <v>0</v>
      </c>
      <c r="AV1078" s="86">
        <f>SUMIFS('sys inv movment rpt'!$M:$M,'sys inv movment rpt'!$L:$L,$M1078,'sys inv movment rpt'!$N:$N,AV$1)</f>
        <v>0</v>
      </c>
      <c r="AW1078" s="87" t="str">
        <f>IFERROR(VLOOKUP(A1078,'sys-backorder details'!E:U,17,0),"-")</f>
        <v>-</v>
      </c>
      <c r="AX1078" s="87" t="str">
        <f>IF(K1078&gt;1,VLOOKUP(A1078,'settings-routing'!A:I,9,0),"")</f>
        <v/>
      </c>
    </row>
    <row r="1079" ht="12.75" hidden="1" customHeight="1">
      <c r="A1079" s="28" t="s">
        <v>2257</v>
      </c>
      <c r="B1079" s="28" t="s">
        <v>2258</v>
      </c>
      <c r="C1079" s="50">
        <f t="shared" si="2"/>
        <v>0</v>
      </c>
      <c r="D1079" s="80">
        <f>SUMIF('Stocks 101-111'!$J:$J,'item dashboard'!A1079,'Stocks 101-111'!K:K)</f>
        <v>0</v>
      </c>
      <c r="E1079" s="80">
        <f>SUMIF('Stocks 101-111'!$J:$J,'item dashboard'!A1079,'Stocks 101-111'!$L:$L)</f>
        <v>0</v>
      </c>
      <c r="F1079" s="81">
        <f t="shared" si="3"/>
        <v>0</v>
      </c>
      <c r="G1079" s="82">
        <f t="shared" si="4"/>
        <v>0</v>
      </c>
      <c r="H1079" s="50">
        <f>SUMIFS('sys-backorder details'!$M:$M,'sys-backorder details'!$E:$E,'item dashboard'!A1079,'sys-backorder details'!$V:$V,"")</f>
        <v>0</v>
      </c>
      <c r="I1079" s="83">
        <f>SUMIF('settings-routing'!$I:$I,'item dashboard'!A1079,'settings-routing'!$O:$O)</f>
        <v>0</v>
      </c>
      <c r="J1079" s="50">
        <f>SUMIFS('sys-backorder details'!$M:$M,'sys-backorder details'!$E:$E,'item dashboard'!A1079,'sys-backorder details'!$V:$V,"Call off")</f>
        <v>0</v>
      </c>
      <c r="K1079" s="84">
        <f t="shared" si="5"/>
        <v>0</v>
      </c>
      <c r="L1079" s="84">
        <f>SUMIF('Production Plan'!$E:$E,'item dashboard'!A1079,'Production Plan'!$N:$N)</f>
        <v>0</v>
      </c>
      <c r="M1079" s="85" t="str">
        <f t="shared" si="6"/>
        <v>B-S300-N29PREBLU-300ML NAT PRINTED K.ADHESIVE BOTTLE</v>
      </c>
      <c r="N1079" s="86">
        <f>SUMIFS('sys inv movment rpt'!$M:$M,'sys inv movment rpt'!$L:$L,$M1079,'sys inv movment rpt'!$N:$N,N$1)</f>
        <v>0</v>
      </c>
      <c r="O1079" s="86">
        <f>SUMIFS('sys inv movment rpt'!$M:$M,'sys inv movment rpt'!$L:$L,$M1079,'sys inv movment rpt'!$N:$N,O$1)</f>
        <v>0</v>
      </c>
      <c r="P1079" s="86">
        <f>SUMIFS('sys inv movment rpt'!$M:$M,'sys inv movment rpt'!$L:$L,$M1079,'sys inv movment rpt'!$N:$N,P$1)</f>
        <v>0</v>
      </c>
      <c r="Q1079" s="86">
        <f>SUMIFS('sys inv movment rpt'!$M:$M,'sys inv movment rpt'!$L:$L,$M1079,'sys inv movment rpt'!$N:$N,Q$1)</f>
        <v>0</v>
      </c>
      <c r="R1079" s="86">
        <f>SUMIFS('sys inv movment rpt'!$M:$M,'sys inv movment rpt'!$L:$L,$M1079,'sys inv movment rpt'!$N:$N,R$1)</f>
        <v>0</v>
      </c>
      <c r="S1079" s="86">
        <f>SUMIFS('sys inv movment rpt'!$M:$M,'sys inv movment rpt'!$L:$L,$M1079,'sys inv movment rpt'!$N:$N,S$1)</f>
        <v>0</v>
      </c>
      <c r="T1079" s="86">
        <f>SUMIFS('sys inv movment rpt'!$M:$M,'sys inv movment rpt'!$L:$L,$M1079,'sys inv movment rpt'!$N:$N,T$1)</f>
        <v>0</v>
      </c>
      <c r="U1079" s="86">
        <f>SUMIFS('sys inv movment rpt'!$M:$M,'sys inv movment rpt'!$L:$L,$M1079,'sys inv movment rpt'!$N:$N,U$1)</f>
        <v>0</v>
      </c>
      <c r="V1079" s="86">
        <f>SUMIFS('sys inv movment rpt'!$M:$M,'sys inv movment rpt'!$L:$L,$M1079,'sys inv movment rpt'!$N:$N,V$1)</f>
        <v>0</v>
      </c>
      <c r="W1079" s="86">
        <f>SUMIFS('sys inv movment rpt'!$M:$M,'sys inv movment rpt'!$L:$L,$M1079,'sys inv movment rpt'!$N:$N,W$1)</f>
        <v>0</v>
      </c>
      <c r="X1079" s="86">
        <f>SUMIFS('sys inv movment rpt'!$M:$M,'sys inv movment rpt'!$L:$L,$M1079,'sys inv movment rpt'!$N:$N,X$1)</f>
        <v>0</v>
      </c>
      <c r="Y1079" s="86">
        <f>SUMIFS('sys inv movment rpt'!$M:$M,'sys inv movment rpt'!$L:$L,$M1079,'sys inv movment rpt'!$N:$N,Y$1)</f>
        <v>0</v>
      </c>
      <c r="Z1079" s="86">
        <f>SUMIFS('sys inv movment rpt'!$M:$M,'sys inv movment rpt'!$L:$L,$M1079,'sys inv movment rpt'!$N:$N,Z$1)</f>
        <v>0</v>
      </c>
      <c r="AA1079" s="86">
        <f>SUMIFS('sys inv movment rpt'!$M:$M,'sys inv movment rpt'!$L:$L,$M1079,'sys inv movment rpt'!$N:$N,AA$1)</f>
        <v>0</v>
      </c>
      <c r="AB1079" s="86">
        <f>SUMIFS('sys inv movment rpt'!$M:$M,'sys inv movment rpt'!$L:$L,$M1079,'sys inv movment rpt'!$N:$N,AB$1)</f>
        <v>0</v>
      </c>
      <c r="AC1079" s="86">
        <f>SUMIFS('sys inv movment rpt'!$M:$M,'sys inv movment rpt'!$L:$L,$M1079,'sys inv movment rpt'!$N:$N,AC$1)</f>
        <v>0</v>
      </c>
      <c r="AD1079" s="86">
        <f>SUMIFS('sys inv movment rpt'!$M:$M,'sys inv movment rpt'!$L:$L,$M1079,'sys inv movment rpt'!$N:$N,AD$1)</f>
        <v>0</v>
      </c>
      <c r="AE1079" s="86">
        <f>SUMIFS('sys inv movment rpt'!$M:$M,'sys inv movment rpt'!$L:$L,$M1079,'sys inv movment rpt'!$N:$N,AE$1)</f>
        <v>0</v>
      </c>
      <c r="AF1079" s="86">
        <f>SUMIFS('sys inv movment rpt'!$M:$M,'sys inv movment rpt'!$L:$L,$M1079,'sys inv movment rpt'!$N:$N,AF$1)</f>
        <v>0</v>
      </c>
      <c r="AG1079" s="86">
        <f>SUMIFS('sys inv movment rpt'!$M:$M,'sys inv movment rpt'!$L:$L,$M1079,'sys inv movment rpt'!$N:$N,AG$1)</f>
        <v>0</v>
      </c>
      <c r="AH1079" s="86">
        <f>SUMIFS('sys inv movment rpt'!$M:$M,'sys inv movment rpt'!$L:$L,$M1079,'sys inv movment rpt'!$N:$N,AH$1)</f>
        <v>0</v>
      </c>
      <c r="AI1079" s="86">
        <f>SUMIFS('sys inv movment rpt'!$M:$M,'sys inv movment rpt'!$L:$L,$M1079,'sys inv movment rpt'!$N:$N,AI$1)</f>
        <v>0</v>
      </c>
      <c r="AJ1079" s="86">
        <f>SUMIFS('sys inv movment rpt'!$M:$M,'sys inv movment rpt'!$L:$L,$M1079,'sys inv movment rpt'!$N:$N,AJ$1)</f>
        <v>0</v>
      </c>
      <c r="AK1079" s="86">
        <f>SUMIFS('sys inv movment rpt'!$M:$M,'sys inv movment rpt'!$L:$L,$M1079,'sys inv movment rpt'!$N:$N,AK$1)</f>
        <v>0</v>
      </c>
      <c r="AL1079" s="86">
        <f>SUMIFS('sys inv movment rpt'!$M:$M,'sys inv movment rpt'!$L:$L,$M1079,'sys inv movment rpt'!$N:$N,AL$1)</f>
        <v>0</v>
      </c>
      <c r="AM1079" s="86">
        <f>SUMIFS('sys inv movment rpt'!$M:$M,'sys inv movment rpt'!$L:$L,$M1079,'sys inv movment rpt'!$N:$N,AM$1)</f>
        <v>0</v>
      </c>
      <c r="AN1079" s="86">
        <f>SUMIFS('sys inv movment rpt'!$M:$M,'sys inv movment rpt'!$L:$L,$M1079,'sys inv movment rpt'!$N:$N,AN$1)</f>
        <v>0</v>
      </c>
      <c r="AO1079" s="86">
        <f>SUMIFS('sys inv movment rpt'!$M:$M,'sys inv movment rpt'!$L:$L,$M1079,'sys inv movment rpt'!$N:$N,AO$1)</f>
        <v>0</v>
      </c>
      <c r="AP1079" s="86">
        <f>SUMIFS('sys inv movment rpt'!$M:$M,'sys inv movment rpt'!$L:$L,$M1079,'sys inv movment rpt'!$N:$N,AP$1)</f>
        <v>0</v>
      </c>
      <c r="AQ1079" s="86">
        <f>SUMIFS('sys inv movment rpt'!$M:$M,'sys inv movment rpt'!$L:$L,$M1079,'sys inv movment rpt'!$N:$N,AQ$1)</f>
        <v>0</v>
      </c>
      <c r="AR1079" s="86">
        <f>SUMIFS('sys inv movment rpt'!$M:$M,'sys inv movment rpt'!$L:$L,$M1079,'sys inv movment rpt'!$N:$N,AR$1)</f>
        <v>0</v>
      </c>
      <c r="AS1079" s="86">
        <f>SUMIFS('sys inv movment rpt'!$M:$M,'sys inv movment rpt'!$L:$L,$M1079,'sys inv movment rpt'!$N:$N,AS$1)</f>
        <v>0</v>
      </c>
      <c r="AT1079" s="86">
        <f>SUMIFS('sys inv movment rpt'!$M:$M,'sys inv movment rpt'!$L:$L,$M1079,'sys inv movment rpt'!$N:$N,AT$1)</f>
        <v>0</v>
      </c>
      <c r="AU1079" s="86">
        <f>SUMIFS('sys inv movment rpt'!$M:$M,'sys inv movment rpt'!$L:$L,$M1079,'sys inv movment rpt'!$N:$N,AU$1)</f>
        <v>0</v>
      </c>
      <c r="AV1079" s="86">
        <f>SUMIFS('sys inv movment rpt'!$M:$M,'sys inv movment rpt'!$L:$L,$M1079,'sys inv movment rpt'!$N:$N,AV$1)</f>
        <v>0</v>
      </c>
      <c r="AW1079" s="87" t="str">
        <f>IFERROR(VLOOKUP(A1079,'sys-backorder details'!E:U,17,0),"-")</f>
        <v>-</v>
      </c>
      <c r="AX1079" s="87" t="str">
        <f>IF(K1079&gt;1,VLOOKUP(A1079,'settings-routing'!A:I,9,0),"")</f>
        <v/>
      </c>
    </row>
    <row r="1080" ht="12.75" hidden="1" customHeight="1">
      <c r="A1080" s="50" t="s">
        <v>2259</v>
      </c>
      <c r="B1080" s="50" t="s">
        <v>2260</v>
      </c>
      <c r="C1080" s="50">
        <f t="shared" si="2"/>
        <v>0</v>
      </c>
      <c r="D1080" s="80">
        <f>SUMIF('Stocks 101-111'!$J:$J,'item dashboard'!A1080,'Stocks 101-111'!K:K)</f>
        <v>0</v>
      </c>
      <c r="E1080" s="80">
        <f>SUMIF('Stocks 101-111'!$J:$J,'item dashboard'!A1080,'Stocks 101-111'!$L:$L)</f>
        <v>0</v>
      </c>
      <c r="F1080" s="81">
        <f t="shared" si="3"/>
        <v>0</v>
      </c>
      <c r="G1080" s="82">
        <f t="shared" si="4"/>
        <v>0</v>
      </c>
      <c r="H1080" s="50">
        <f>SUMIFS('sys-backorder details'!$M:$M,'sys-backorder details'!$E:$E,'item dashboard'!A1080,'sys-backorder details'!$V:$V,"")</f>
        <v>0</v>
      </c>
      <c r="I1080" s="83">
        <f>SUMIF('settings-routing'!$I:$I,'item dashboard'!A1080,'settings-routing'!$O:$O)</f>
        <v>0</v>
      </c>
      <c r="J1080" s="50">
        <f>SUMIFS('sys-backorder details'!$M:$M,'sys-backorder details'!$E:$E,'item dashboard'!A1080,'sys-backorder details'!$V:$V,"Call off")</f>
        <v>0</v>
      </c>
      <c r="K1080" s="84">
        <f t="shared" si="5"/>
        <v>0</v>
      </c>
      <c r="L1080" s="84">
        <f>SUMIF('Production Plan'!$E:$E,'item dashboard'!A1080,'Production Plan'!$N:$N)</f>
        <v>0</v>
      </c>
      <c r="M1080" s="85" t="str">
        <f t="shared" si="6"/>
        <v>B-S300-N29SERA-300ml Natural Printed Serafil 101 Bottle</v>
      </c>
      <c r="N1080" s="86">
        <f>SUMIFS('sys inv movment rpt'!$M:$M,'sys inv movment rpt'!$L:$L,$M1080,'sys inv movment rpt'!$N:$N,N$1)</f>
        <v>0</v>
      </c>
      <c r="O1080" s="86">
        <f>SUMIFS('sys inv movment rpt'!$M:$M,'sys inv movment rpt'!$L:$L,$M1080,'sys inv movment rpt'!$N:$N,O$1)</f>
        <v>0</v>
      </c>
      <c r="P1080" s="86">
        <f>SUMIFS('sys inv movment rpt'!$M:$M,'sys inv movment rpt'!$L:$L,$M1080,'sys inv movment rpt'!$N:$N,P$1)</f>
        <v>0</v>
      </c>
      <c r="Q1080" s="86">
        <f>SUMIFS('sys inv movment rpt'!$M:$M,'sys inv movment rpt'!$L:$L,$M1080,'sys inv movment rpt'!$N:$N,Q$1)</f>
        <v>0</v>
      </c>
      <c r="R1080" s="86">
        <f>SUMIFS('sys inv movment rpt'!$M:$M,'sys inv movment rpt'!$L:$L,$M1080,'sys inv movment rpt'!$N:$N,R$1)</f>
        <v>0</v>
      </c>
      <c r="S1080" s="86">
        <f>SUMIFS('sys inv movment rpt'!$M:$M,'sys inv movment rpt'!$L:$L,$M1080,'sys inv movment rpt'!$N:$N,S$1)</f>
        <v>0</v>
      </c>
      <c r="T1080" s="86">
        <f>SUMIFS('sys inv movment rpt'!$M:$M,'sys inv movment rpt'!$L:$L,$M1080,'sys inv movment rpt'!$N:$N,T$1)</f>
        <v>0</v>
      </c>
      <c r="U1080" s="86">
        <f>SUMIFS('sys inv movment rpt'!$M:$M,'sys inv movment rpt'!$L:$L,$M1080,'sys inv movment rpt'!$N:$N,U$1)</f>
        <v>0</v>
      </c>
      <c r="V1080" s="86">
        <f>SUMIFS('sys inv movment rpt'!$M:$M,'sys inv movment rpt'!$L:$L,$M1080,'sys inv movment rpt'!$N:$N,V$1)</f>
        <v>0</v>
      </c>
      <c r="W1080" s="86">
        <f>SUMIFS('sys inv movment rpt'!$M:$M,'sys inv movment rpt'!$L:$L,$M1080,'sys inv movment rpt'!$N:$N,W$1)</f>
        <v>0</v>
      </c>
      <c r="X1080" s="86">
        <f>SUMIFS('sys inv movment rpt'!$M:$M,'sys inv movment rpt'!$L:$L,$M1080,'sys inv movment rpt'!$N:$N,X$1)</f>
        <v>0</v>
      </c>
      <c r="Y1080" s="86">
        <f>SUMIFS('sys inv movment rpt'!$M:$M,'sys inv movment rpt'!$L:$L,$M1080,'sys inv movment rpt'!$N:$N,Y$1)</f>
        <v>0</v>
      </c>
      <c r="Z1080" s="86">
        <f>SUMIFS('sys inv movment rpt'!$M:$M,'sys inv movment rpt'!$L:$L,$M1080,'sys inv movment rpt'!$N:$N,Z$1)</f>
        <v>0</v>
      </c>
      <c r="AA1080" s="86">
        <f>SUMIFS('sys inv movment rpt'!$M:$M,'sys inv movment rpt'!$L:$L,$M1080,'sys inv movment rpt'!$N:$N,AA$1)</f>
        <v>0</v>
      </c>
      <c r="AB1080" s="86">
        <f>SUMIFS('sys inv movment rpt'!$M:$M,'sys inv movment rpt'!$L:$L,$M1080,'sys inv movment rpt'!$N:$N,AB$1)</f>
        <v>0</v>
      </c>
      <c r="AC1080" s="86">
        <f>SUMIFS('sys inv movment rpt'!$M:$M,'sys inv movment rpt'!$L:$L,$M1080,'sys inv movment rpt'!$N:$N,AC$1)</f>
        <v>0</v>
      </c>
      <c r="AD1080" s="86">
        <f>SUMIFS('sys inv movment rpt'!$M:$M,'sys inv movment rpt'!$L:$L,$M1080,'sys inv movment rpt'!$N:$N,AD$1)</f>
        <v>0</v>
      </c>
      <c r="AE1080" s="86">
        <f>SUMIFS('sys inv movment rpt'!$M:$M,'sys inv movment rpt'!$L:$L,$M1080,'sys inv movment rpt'!$N:$N,AE$1)</f>
        <v>0</v>
      </c>
      <c r="AF1080" s="86">
        <f>SUMIFS('sys inv movment rpt'!$M:$M,'sys inv movment rpt'!$L:$L,$M1080,'sys inv movment rpt'!$N:$N,AF$1)</f>
        <v>0</v>
      </c>
      <c r="AG1080" s="86">
        <f>SUMIFS('sys inv movment rpt'!$M:$M,'sys inv movment rpt'!$L:$L,$M1080,'sys inv movment rpt'!$N:$N,AG$1)</f>
        <v>0</v>
      </c>
      <c r="AH1080" s="86">
        <f>SUMIFS('sys inv movment rpt'!$M:$M,'sys inv movment rpt'!$L:$L,$M1080,'sys inv movment rpt'!$N:$N,AH$1)</f>
        <v>0</v>
      </c>
      <c r="AI1080" s="86">
        <f>SUMIFS('sys inv movment rpt'!$M:$M,'sys inv movment rpt'!$L:$L,$M1080,'sys inv movment rpt'!$N:$N,AI$1)</f>
        <v>0</v>
      </c>
      <c r="AJ1080" s="86">
        <f>SUMIFS('sys inv movment rpt'!$M:$M,'sys inv movment rpt'!$L:$L,$M1080,'sys inv movment rpt'!$N:$N,AJ$1)</f>
        <v>0</v>
      </c>
      <c r="AK1080" s="86">
        <f>SUMIFS('sys inv movment rpt'!$M:$M,'sys inv movment rpt'!$L:$L,$M1080,'sys inv movment rpt'!$N:$N,AK$1)</f>
        <v>0</v>
      </c>
      <c r="AL1080" s="86">
        <f>SUMIFS('sys inv movment rpt'!$M:$M,'sys inv movment rpt'!$L:$L,$M1080,'sys inv movment rpt'!$N:$N,AL$1)</f>
        <v>0</v>
      </c>
      <c r="AM1080" s="86">
        <f>SUMIFS('sys inv movment rpt'!$M:$M,'sys inv movment rpt'!$L:$L,$M1080,'sys inv movment rpt'!$N:$N,AM$1)</f>
        <v>0</v>
      </c>
      <c r="AN1080" s="86">
        <f>SUMIFS('sys inv movment rpt'!$M:$M,'sys inv movment rpt'!$L:$L,$M1080,'sys inv movment rpt'!$N:$N,AN$1)</f>
        <v>0</v>
      </c>
      <c r="AO1080" s="86">
        <f>SUMIFS('sys inv movment rpt'!$M:$M,'sys inv movment rpt'!$L:$L,$M1080,'sys inv movment rpt'!$N:$N,AO$1)</f>
        <v>0</v>
      </c>
      <c r="AP1080" s="86">
        <f>SUMIFS('sys inv movment rpt'!$M:$M,'sys inv movment rpt'!$L:$L,$M1080,'sys inv movment rpt'!$N:$N,AP$1)</f>
        <v>0</v>
      </c>
      <c r="AQ1080" s="86">
        <f>SUMIFS('sys inv movment rpt'!$M:$M,'sys inv movment rpt'!$L:$L,$M1080,'sys inv movment rpt'!$N:$N,AQ$1)</f>
        <v>0</v>
      </c>
      <c r="AR1080" s="86">
        <f>SUMIFS('sys inv movment rpt'!$M:$M,'sys inv movment rpt'!$L:$L,$M1080,'sys inv movment rpt'!$N:$N,AR$1)</f>
        <v>0</v>
      </c>
      <c r="AS1080" s="86">
        <f>SUMIFS('sys inv movment rpt'!$M:$M,'sys inv movment rpt'!$L:$L,$M1080,'sys inv movment rpt'!$N:$N,AS$1)</f>
        <v>0</v>
      </c>
      <c r="AT1080" s="86">
        <f>SUMIFS('sys inv movment rpt'!$M:$M,'sys inv movment rpt'!$L:$L,$M1080,'sys inv movment rpt'!$N:$N,AT$1)</f>
        <v>0</v>
      </c>
      <c r="AU1080" s="86">
        <f>SUMIFS('sys inv movment rpt'!$M:$M,'sys inv movment rpt'!$L:$L,$M1080,'sys inv movment rpt'!$N:$N,AU$1)</f>
        <v>0</v>
      </c>
      <c r="AV1080" s="86">
        <f>SUMIFS('sys inv movment rpt'!$M:$M,'sys inv movment rpt'!$L:$L,$M1080,'sys inv movment rpt'!$N:$N,AV$1)</f>
        <v>0</v>
      </c>
      <c r="AW1080" s="87" t="str">
        <f>IFERROR(VLOOKUP(A1080,'sys-backorder details'!E:U,17,0),"-")</f>
        <v>-</v>
      </c>
      <c r="AX1080" s="87" t="str">
        <f>IF(K1080&gt;1,VLOOKUP(A1080,'settings-routing'!A:I,9,0),"")</f>
        <v/>
      </c>
    </row>
    <row r="1081" ht="12.75" hidden="1" customHeight="1">
      <c r="A1081" s="50" t="s">
        <v>2261</v>
      </c>
      <c r="B1081" s="50" t="s">
        <v>2262</v>
      </c>
      <c r="C1081" s="50">
        <f t="shared" si="2"/>
        <v>0</v>
      </c>
      <c r="D1081" s="80">
        <f>SUMIF('Stocks 101-111'!$J:$J,'item dashboard'!A1081,'Stocks 101-111'!K:K)</f>
        <v>0</v>
      </c>
      <c r="E1081" s="80">
        <f>SUMIF('Stocks 101-111'!$J:$J,'item dashboard'!A1081,'Stocks 101-111'!$L:$L)</f>
        <v>0</v>
      </c>
      <c r="F1081" s="81">
        <f t="shared" si="3"/>
        <v>0</v>
      </c>
      <c r="G1081" s="82">
        <f t="shared" si="4"/>
        <v>0</v>
      </c>
      <c r="H1081" s="50">
        <f>SUMIFS('sys-backorder details'!$M:$M,'sys-backorder details'!$E:$E,'item dashboard'!A1081,'sys-backorder details'!$V:$V,"")</f>
        <v>0</v>
      </c>
      <c r="I1081" s="83">
        <f>SUMIF('settings-routing'!$I:$I,'item dashboard'!A1081,'settings-routing'!$O:$O)</f>
        <v>0</v>
      </c>
      <c r="J1081" s="50">
        <f>SUMIFS('sys-backorder details'!$M:$M,'sys-backorder details'!$E:$E,'item dashboard'!A1081,'sys-backorder details'!$V:$V,"Call off")</f>
        <v>0</v>
      </c>
      <c r="K1081" s="84">
        <f t="shared" si="5"/>
        <v>0</v>
      </c>
      <c r="L1081" s="84">
        <f>SUMIF('Production Plan'!$E:$E,'item dashboard'!A1081,'Production Plan'!$N:$N)</f>
        <v>0</v>
      </c>
      <c r="M1081" s="85" t="str">
        <f t="shared" si="6"/>
        <v>B-S300-W29-300 ml White bottle</v>
      </c>
      <c r="N1081" s="86">
        <f>SUMIFS('sys inv movment rpt'!$M:$M,'sys inv movment rpt'!$L:$L,$M1081,'sys inv movment rpt'!$N:$N,N$1)</f>
        <v>0</v>
      </c>
      <c r="O1081" s="86">
        <f>SUMIFS('sys inv movment rpt'!$M:$M,'sys inv movment rpt'!$L:$L,$M1081,'sys inv movment rpt'!$N:$N,O$1)</f>
        <v>0</v>
      </c>
      <c r="P1081" s="86">
        <f>SUMIFS('sys inv movment rpt'!$M:$M,'sys inv movment rpt'!$L:$L,$M1081,'sys inv movment rpt'!$N:$N,P$1)</f>
        <v>0</v>
      </c>
      <c r="Q1081" s="86">
        <f>SUMIFS('sys inv movment rpt'!$M:$M,'sys inv movment rpt'!$L:$L,$M1081,'sys inv movment rpt'!$N:$N,Q$1)</f>
        <v>0</v>
      </c>
      <c r="R1081" s="86">
        <f>SUMIFS('sys inv movment rpt'!$M:$M,'sys inv movment rpt'!$L:$L,$M1081,'sys inv movment rpt'!$N:$N,R$1)</f>
        <v>0</v>
      </c>
      <c r="S1081" s="86">
        <f>SUMIFS('sys inv movment rpt'!$M:$M,'sys inv movment rpt'!$L:$L,$M1081,'sys inv movment rpt'!$N:$N,S$1)</f>
        <v>0</v>
      </c>
      <c r="T1081" s="86">
        <f>SUMIFS('sys inv movment rpt'!$M:$M,'sys inv movment rpt'!$L:$L,$M1081,'sys inv movment rpt'!$N:$N,T$1)</f>
        <v>0</v>
      </c>
      <c r="U1081" s="86">
        <f>SUMIFS('sys inv movment rpt'!$M:$M,'sys inv movment rpt'!$L:$L,$M1081,'sys inv movment rpt'!$N:$N,U$1)</f>
        <v>0</v>
      </c>
      <c r="V1081" s="86">
        <f>SUMIFS('sys inv movment rpt'!$M:$M,'sys inv movment rpt'!$L:$L,$M1081,'sys inv movment rpt'!$N:$N,V$1)</f>
        <v>0</v>
      </c>
      <c r="W1081" s="86">
        <f>SUMIFS('sys inv movment rpt'!$M:$M,'sys inv movment rpt'!$L:$L,$M1081,'sys inv movment rpt'!$N:$N,W$1)</f>
        <v>0</v>
      </c>
      <c r="X1081" s="86">
        <f>SUMIFS('sys inv movment rpt'!$M:$M,'sys inv movment rpt'!$L:$L,$M1081,'sys inv movment rpt'!$N:$N,X$1)</f>
        <v>0</v>
      </c>
      <c r="Y1081" s="86">
        <f>SUMIFS('sys inv movment rpt'!$M:$M,'sys inv movment rpt'!$L:$L,$M1081,'sys inv movment rpt'!$N:$N,Y$1)</f>
        <v>0</v>
      </c>
      <c r="Z1081" s="86">
        <f>SUMIFS('sys inv movment rpt'!$M:$M,'sys inv movment rpt'!$L:$L,$M1081,'sys inv movment rpt'!$N:$N,Z$1)</f>
        <v>0</v>
      </c>
      <c r="AA1081" s="86">
        <f>SUMIFS('sys inv movment rpt'!$M:$M,'sys inv movment rpt'!$L:$L,$M1081,'sys inv movment rpt'!$N:$N,AA$1)</f>
        <v>0</v>
      </c>
      <c r="AB1081" s="86">
        <f>SUMIFS('sys inv movment rpt'!$M:$M,'sys inv movment rpt'!$L:$L,$M1081,'sys inv movment rpt'!$N:$N,AB$1)</f>
        <v>0</v>
      </c>
      <c r="AC1081" s="86">
        <f>SUMIFS('sys inv movment rpt'!$M:$M,'sys inv movment rpt'!$L:$L,$M1081,'sys inv movment rpt'!$N:$N,AC$1)</f>
        <v>0</v>
      </c>
      <c r="AD1081" s="86">
        <f>SUMIFS('sys inv movment rpt'!$M:$M,'sys inv movment rpt'!$L:$L,$M1081,'sys inv movment rpt'!$N:$N,AD$1)</f>
        <v>0</v>
      </c>
      <c r="AE1081" s="86">
        <f>SUMIFS('sys inv movment rpt'!$M:$M,'sys inv movment rpt'!$L:$L,$M1081,'sys inv movment rpt'!$N:$N,AE$1)</f>
        <v>0</v>
      </c>
      <c r="AF1081" s="86">
        <f>SUMIFS('sys inv movment rpt'!$M:$M,'sys inv movment rpt'!$L:$L,$M1081,'sys inv movment rpt'!$N:$N,AF$1)</f>
        <v>0</v>
      </c>
      <c r="AG1081" s="86">
        <f>SUMIFS('sys inv movment rpt'!$M:$M,'sys inv movment rpt'!$L:$L,$M1081,'sys inv movment rpt'!$N:$N,AG$1)</f>
        <v>0</v>
      </c>
      <c r="AH1081" s="86">
        <f>SUMIFS('sys inv movment rpt'!$M:$M,'sys inv movment rpt'!$L:$L,$M1081,'sys inv movment rpt'!$N:$N,AH$1)</f>
        <v>0</v>
      </c>
      <c r="AI1081" s="86">
        <f>SUMIFS('sys inv movment rpt'!$M:$M,'sys inv movment rpt'!$L:$L,$M1081,'sys inv movment rpt'!$N:$N,AI$1)</f>
        <v>0</v>
      </c>
      <c r="AJ1081" s="86">
        <f>SUMIFS('sys inv movment rpt'!$M:$M,'sys inv movment rpt'!$L:$L,$M1081,'sys inv movment rpt'!$N:$N,AJ$1)</f>
        <v>0</v>
      </c>
      <c r="AK1081" s="86">
        <f>SUMIFS('sys inv movment rpt'!$M:$M,'sys inv movment rpt'!$L:$L,$M1081,'sys inv movment rpt'!$N:$N,AK$1)</f>
        <v>0</v>
      </c>
      <c r="AL1081" s="86">
        <f>SUMIFS('sys inv movment rpt'!$M:$M,'sys inv movment rpt'!$L:$L,$M1081,'sys inv movment rpt'!$N:$N,AL$1)</f>
        <v>0</v>
      </c>
      <c r="AM1081" s="86">
        <f>SUMIFS('sys inv movment rpt'!$M:$M,'sys inv movment rpt'!$L:$L,$M1081,'sys inv movment rpt'!$N:$N,AM$1)</f>
        <v>0</v>
      </c>
      <c r="AN1081" s="86">
        <f>SUMIFS('sys inv movment rpt'!$M:$M,'sys inv movment rpt'!$L:$L,$M1081,'sys inv movment rpt'!$N:$N,AN$1)</f>
        <v>0</v>
      </c>
      <c r="AO1081" s="86">
        <f>SUMIFS('sys inv movment rpt'!$M:$M,'sys inv movment rpt'!$L:$L,$M1081,'sys inv movment rpt'!$N:$N,AO$1)</f>
        <v>0</v>
      </c>
      <c r="AP1081" s="86">
        <f>SUMIFS('sys inv movment rpt'!$M:$M,'sys inv movment rpt'!$L:$L,$M1081,'sys inv movment rpt'!$N:$N,AP$1)</f>
        <v>0</v>
      </c>
      <c r="AQ1081" s="86">
        <f>SUMIFS('sys inv movment rpt'!$M:$M,'sys inv movment rpt'!$L:$L,$M1081,'sys inv movment rpt'!$N:$N,AQ$1)</f>
        <v>0</v>
      </c>
      <c r="AR1081" s="86">
        <f>SUMIFS('sys inv movment rpt'!$M:$M,'sys inv movment rpt'!$L:$L,$M1081,'sys inv movment rpt'!$N:$N,AR$1)</f>
        <v>0</v>
      </c>
      <c r="AS1081" s="86">
        <f>SUMIFS('sys inv movment rpt'!$M:$M,'sys inv movment rpt'!$L:$L,$M1081,'sys inv movment rpt'!$N:$N,AS$1)</f>
        <v>0</v>
      </c>
      <c r="AT1081" s="86">
        <f>SUMIFS('sys inv movment rpt'!$M:$M,'sys inv movment rpt'!$L:$L,$M1081,'sys inv movment rpt'!$N:$N,AT$1)</f>
        <v>0</v>
      </c>
      <c r="AU1081" s="86">
        <f>SUMIFS('sys inv movment rpt'!$M:$M,'sys inv movment rpt'!$L:$L,$M1081,'sys inv movment rpt'!$N:$N,AU$1)</f>
        <v>0</v>
      </c>
      <c r="AV1081" s="86">
        <f>SUMIFS('sys inv movment rpt'!$M:$M,'sys inv movment rpt'!$L:$L,$M1081,'sys inv movment rpt'!$N:$N,AV$1)</f>
        <v>0</v>
      </c>
      <c r="AW1081" s="87" t="str">
        <f>IFERROR(VLOOKUP(A1081,'sys-backorder details'!E:U,17,0),"-")</f>
        <v>-</v>
      </c>
      <c r="AX1081" s="87" t="str">
        <f>IF(K1081&gt;1,VLOOKUP(A1081,'settings-routing'!A:I,9,0),"")</f>
        <v/>
      </c>
    </row>
    <row r="1082" ht="12.75" hidden="1" customHeight="1">
      <c r="A1082" s="28" t="s">
        <v>133</v>
      </c>
      <c r="B1082" s="28" t="s">
        <v>2263</v>
      </c>
      <c r="C1082" s="50">
        <f t="shared" si="2"/>
        <v>0</v>
      </c>
      <c r="D1082" s="80">
        <f>SUMIF('Stocks 101-111'!$J:$J,'item dashboard'!A1082,'Stocks 101-111'!K:K)</f>
        <v>0</v>
      </c>
      <c r="E1082" s="80">
        <f>SUMIF('Stocks 101-111'!$J:$J,'item dashboard'!A1082,'Stocks 101-111'!$L:$L)</f>
        <v>0</v>
      </c>
      <c r="F1082" s="81">
        <f t="shared" si="3"/>
        <v>0</v>
      </c>
      <c r="G1082" s="82">
        <f t="shared" si="4"/>
        <v>0</v>
      </c>
      <c r="H1082" s="50">
        <f>SUMIFS('sys-backorder details'!$M:$M,'sys-backorder details'!$E:$E,'item dashboard'!A1082,'sys-backorder details'!$V:$V,"")</f>
        <v>0</v>
      </c>
      <c r="I1082" s="83">
        <f>SUMIF('settings-routing'!$I:$I,'item dashboard'!A1082,'settings-routing'!$O:$O)</f>
        <v>0</v>
      </c>
      <c r="J1082" s="50">
        <f>SUMIFS('sys-backorder details'!$M:$M,'sys-backorder details'!$E:$E,'item dashboard'!A1082,'sys-backorder details'!$V:$V,"Call off")</f>
        <v>0</v>
      </c>
      <c r="K1082" s="84">
        <f t="shared" si="5"/>
        <v>0</v>
      </c>
      <c r="L1082" s="84">
        <f>SUMIF('Production Plan'!$E:$E,'item dashboard'!A1082,'Production Plan'!$N:$N)</f>
        <v>0</v>
      </c>
      <c r="M1082" s="85" t="str">
        <f t="shared" si="6"/>
        <v>B-S33-N5-30 ml Lotion Natural Bottle</v>
      </c>
      <c r="N1082" s="86">
        <f>SUMIFS('sys inv movment rpt'!$M:$M,'sys inv movment rpt'!$L:$L,$M1082,'sys inv movment rpt'!$N:$N,N$1)</f>
        <v>0</v>
      </c>
      <c r="O1082" s="86">
        <f>SUMIFS('sys inv movment rpt'!$M:$M,'sys inv movment rpt'!$L:$L,$M1082,'sys inv movment rpt'!$N:$N,O$1)</f>
        <v>0</v>
      </c>
      <c r="P1082" s="86">
        <f>SUMIFS('sys inv movment rpt'!$M:$M,'sys inv movment rpt'!$L:$L,$M1082,'sys inv movment rpt'!$N:$N,P$1)</f>
        <v>0</v>
      </c>
      <c r="Q1082" s="86">
        <f>SUMIFS('sys inv movment rpt'!$M:$M,'sys inv movment rpt'!$L:$L,$M1082,'sys inv movment rpt'!$N:$N,Q$1)</f>
        <v>0</v>
      </c>
      <c r="R1082" s="86">
        <f>SUMIFS('sys inv movment rpt'!$M:$M,'sys inv movment rpt'!$L:$L,$M1082,'sys inv movment rpt'!$N:$N,R$1)</f>
        <v>0</v>
      </c>
      <c r="S1082" s="86">
        <f>SUMIFS('sys inv movment rpt'!$M:$M,'sys inv movment rpt'!$L:$L,$M1082,'sys inv movment rpt'!$N:$N,S$1)</f>
        <v>0</v>
      </c>
      <c r="T1082" s="86">
        <f>SUMIFS('sys inv movment rpt'!$M:$M,'sys inv movment rpt'!$L:$L,$M1082,'sys inv movment rpt'!$N:$N,T$1)</f>
        <v>0</v>
      </c>
      <c r="U1082" s="86">
        <f>SUMIFS('sys inv movment rpt'!$M:$M,'sys inv movment rpt'!$L:$L,$M1082,'sys inv movment rpt'!$N:$N,U$1)</f>
        <v>0</v>
      </c>
      <c r="V1082" s="86">
        <f>SUMIFS('sys inv movment rpt'!$M:$M,'sys inv movment rpt'!$L:$L,$M1082,'sys inv movment rpt'!$N:$N,V$1)</f>
        <v>0</v>
      </c>
      <c r="W1082" s="86">
        <f>SUMIFS('sys inv movment rpt'!$M:$M,'sys inv movment rpt'!$L:$L,$M1082,'sys inv movment rpt'!$N:$N,W$1)</f>
        <v>0</v>
      </c>
      <c r="X1082" s="86">
        <f>SUMIFS('sys inv movment rpt'!$M:$M,'sys inv movment rpt'!$L:$L,$M1082,'sys inv movment rpt'!$N:$N,X$1)</f>
        <v>0</v>
      </c>
      <c r="Y1082" s="86">
        <f>SUMIFS('sys inv movment rpt'!$M:$M,'sys inv movment rpt'!$L:$L,$M1082,'sys inv movment rpt'!$N:$N,Y$1)</f>
        <v>0</v>
      </c>
      <c r="Z1082" s="86">
        <f>SUMIFS('sys inv movment rpt'!$M:$M,'sys inv movment rpt'!$L:$L,$M1082,'sys inv movment rpt'!$N:$N,Z$1)</f>
        <v>0</v>
      </c>
      <c r="AA1082" s="86">
        <f>SUMIFS('sys inv movment rpt'!$M:$M,'sys inv movment rpt'!$L:$L,$M1082,'sys inv movment rpt'!$N:$N,AA$1)</f>
        <v>0</v>
      </c>
      <c r="AB1082" s="86">
        <f>SUMIFS('sys inv movment rpt'!$M:$M,'sys inv movment rpt'!$L:$L,$M1082,'sys inv movment rpt'!$N:$N,AB$1)</f>
        <v>0</v>
      </c>
      <c r="AC1082" s="86">
        <f>SUMIFS('sys inv movment rpt'!$M:$M,'sys inv movment rpt'!$L:$L,$M1082,'sys inv movment rpt'!$N:$N,AC$1)</f>
        <v>0</v>
      </c>
      <c r="AD1082" s="86">
        <f>SUMIFS('sys inv movment rpt'!$M:$M,'sys inv movment rpt'!$L:$L,$M1082,'sys inv movment rpt'!$N:$N,AD$1)</f>
        <v>0</v>
      </c>
      <c r="AE1082" s="86">
        <f>SUMIFS('sys inv movment rpt'!$M:$M,'sys inv movment rpt'!$L:$L,$M1082,'sys inv movment rpt'!$N:$N,AE$1)</f>
        <v>0</v>
      </c>
      <c r="AF1082" s="86">
        <f>SUMIFS('sys inv movment rpt'!$M:$M,'sys inv movment rpt'!$L:$L,$M1082,'sys inv movment rpt'!$N:$N,AF$1)</f>
        <v>0</v>
      </c>
      <c r="AG1082" s="86">
        <f>SUMIFS('sys inv movment rpt'!$M:$M,'sys inv movment rpt'!$L:$L,$M1082,'sys inv movment rpt'!$N:$N,AG$1)</f>
        <v>0</v>
      </c>
      <c r="AH1082" s="86">
        <f>SUMIFS('sys inv movment rpt'!$M:$M,'sys inv movment rpt'!$L:$L,$M1082,'sys inv movment rpt'!$N:$N,AH$1)</f>
        <v>0</v>
      </c>
      <c r="AI1082" s="86">
        <f>SUMIFS('sys inv movment rpt'!$M:$M,'sys inv movment rpt'!$L:$L,$M1082,'sys inv movment rpt'!$N:$N,AI$1)</f>
        <v>0</v>
      </c>
      <c r="AJ1082" s="86">
        <f>SUMIFS('sys inv movment rpt'!$M:$M,'sys inv movment rpt'!$L:$L,$M1082,'sys inv movment rpt'!$N:$N,AJ$1)</f>
        <v>0</v>
      </c>
      <c r="AK1082" s="86">
        <f>SUMIFS('sys inv movment rpt'!$M:$M,'sys inv movment rpt'!$L:$L,$M1082,'sys inv movment rpt'!$N:$N,AK$1)</f>
        <v>0</v>
      </c>
      <c r="AL1082" s="86">
        <f>SUMIFS('sys inv movment rpt'!$M:$M,'sys inv movment rpt'!$L:$L,$M1082,'sys inv movment rpt'!$N:$N,AL$1)</f>
        <v>0</v>
      </c>
      <c r="AM1082" s="86">
        <f>SUMIFS('sys inv movment rpt'!$M:$M,'sys inv movment rpt'!$L:$L,$M1082,'sys inv movment rpt'!$N:$N,AM$1)</f>
        <v>0</v>
      </c>
      <c r="AN1082" s="86">
        <f>SUMIFS('sys inv movment rpt'!$M:$M,'sys inv movment rpt'!$L:$L,$M1082,'sys inv movment rpt'!$N:$N,AN$1)</f>
        <v>0</v>
      </c>
      <c r="AO1082" s="86">
        <f>SUMIFS('sys inv movment rpt'!$M:$M,'sys inv movment rpt'!$L:$L,$M1082,'sys inv movment rpt'!$N:$N,AO$1)</f>
        <v>0</v>
      </c>
      <c r="AP1082" s="86">
        <f>SUMIFS('sys inv movment rpt'!$M:$M,'sys inv movment rpt'!$L:$L,$M1082,'sys inv movment rpt'!$N:$N,AP$1)</f>
        <v>0</v>
      </c>
      <c r="AQ1082" s="86">
        <f>SUMIFS('sys inv movment rpt'!$M:$M,'sys inv movment rpt'!$L:$L,$M1082,'sys inv movment rpt'!$N:$N,AQ$1)</f>
        <v>0</v>
      </c>
      <c r="AR1082" s="86">
        <f>SUMIFS('sys inv movment rpt'!$M:$M,'sys inv movment rpt'!$L:$L,$M1082,'sys inv movment rpt'!$N:$N,AR$1)</f>
        <v>0</v>
      </c>
      <c r="AS1082" s="86">
        <f>SUMIFS('sys inv movment rpt'!$M:$M,'sys inv movment rpt'!$L:$L,$M1082,'sys inv movment rpt'!$N:$N,AS$1)</f>
        <v>0</v>
      </c>
      <c r="AT1082" s="86">
        <f>SUMIFS('sys inv movment rpt'!$M:$M,'sys inv movment rpt'!$L:$L,$M1082,'sys inv movment rpt'!$N:$N,AT$1)</f>
        <v>0</v>
      </c>
      <c r="AU1082" s="86">
        <f>SUMIFS('sys inv movment rpt'!$M:$M,'sys inv movment rpt'!$L:$L,$M1082,'sys inv movment rpt'!$N:$N,AU$1)</f>
        <v>0</v>
      </c>
      <c r="AV1082" s="86">
        <f>SUMIFS('sys inv movment rpt'!$M:$M,'sys inv movment rpt'!$L:$L,$M1082,'sys inv movment rpt'!$N:$N,AV$1)</f>
        <v>0</v>
      </c>
      <c r="AW1082" s="87" t="str">
        <f>IFERROR(VLOOKUP(A1082,'sys-backorder details'!E:U,17,0),"-")</f>
        <v>-</v>
      </c>
      <c r="AX1082" s="87" t="str">
        <f>IF(K1082&gt;1,VLOOKUP(A1082,'settings-routing'!A:I,9,0),"")</f>
        <v/>
      </c>
    </row>
    <row r="1083" ht="12.75" hidden="1" customHeight="1">
      <c r="A1083" s="50" t="s">
        <v>2264</v>
      </c>
      <c r="B1083" s="50" t="s">
        <v>2265</v>
      </c>
      <c r="C1083" s="50">
        <f t="shared" si="2"/>
        <v>0</v>
      </c>
      <c r="D1083" s="80">
        <f>SUMIF('Stocks 101-111'!$J:$J,'item dashboard'!A1083,'Stocks 101-111'!K:K)</f>
        <v>0</v>
      </c>
      <c r="E1083" s="80">
        <f>SUMIF('Stocks 101-111'!$J:$J,'item dashboard'!A1083,'Stocks 101-111'!$L:$L)</f>
        <v>0</v>
      </c>
      <c r="F1083" s="81">
        <f t="shared" si="3"/>
        <v>0</v>
      </c>
      <c r="G1083" s="82">
        <f t="shared" si="4"/>
        <v>0</v>
      </c>
      <c r="H1083" s="50">
        <f>SUMIFS('sys-backorder details'!$M:$M,'sys-backorder details'!$E:$E,'item dashboard'!A1083,'sys-backorder details'!$V:$V,"")</f>
        <v>0</v>
      </c>
      <c r="I1083" s="83">
        <f>SUMIF('settings-routing'!$I:$I,'item dashboard'!A1083,'settings-routing'!$O:$O)</f>
        <v>0</v>
      </c>
      <c r="J1083" s="50">
        <f>SUMIFS('sys-backorder details'!$M:$M,'sys-backorder details'!$E:$E,'item dashboard'!A1083,'sys-backorder details'!$V:$V,"Call off")</f>
        <v>0</v>
      </c>
      <c r="K1083" s="84">
        <f t="shared" si="5"/>
        <v>0</v>
      </c>
      <c r="L1083" s="84">
        <f>SUMIF('Production Plan'!$E:$E,'item dashboard'!A1083,'Production Plan'!$N:$N)</f>
        <v>0</v>
      </c>
      <c r="M1083" s="85" t="str">
        <f t="shared" si="6"/>
        <v>B-S33-N5BR-30 ml Lotion Natural Pntd Blue Ring Bottle</v>
      </c>
      <c r="N1083" s="86">
        <f>SUMIFS('sys inv movment rpt'!$M:$M,'sys inv movment rpt'!$L:$L,$M1083,'sys inv movment rpt'!$N:$N,N$1)</f>
        <v>0</v>
      </c>
      <c r="O1083" s="86">
        <f>SUMIFS('sys inv movment rpt'!$M:$M,'sys inv movment rpt'!$L:$L,$M1083,'sys inv movment rpt'!$N:$N,O$1)</f>
        <v>0</v>
      </c>
      <c r="P1083" s="86">
        <f>SUMIFS('sys inv movment rpt'!$M:$M,'sys inv movment rpt'!$L:$L,$M1083,'sys inv movment rpt'!$N:$N,P$1)</f>
        <v>0</v>
      </c>
      <c r="Q1083" s="86">
        <f>SUMIFS('sys inv movment rpt'!$M:$M,'sys inv movment rpt'!$L:$L,$M1083,'sys inv movment rpt'!$N:$N,Q$1)</f>
        <v>0</v>
      </c>
      <c r="R1083" s="86">
        <f>SUMIFS('sys inv movment rpt'!$M:$M,'sys inv movment rpt'!$L:$L,$M1083,'sys inv movment rpt'!$N:$N,R$1)</f>
        <v>0</v>
      </c>
      <c r="S1083" s="86">
        <f>SUMIFS('sys inv movment rpt'!$M:$M,'sys inv movment rpt'!$L:$L,$M1083,'sys inv movment rpt'!$N:$N,S$1)</f>
        <v>0</v>
      </c>
      <c r="T1083" s="86">
        <f>SUMIFS('sys inv movment rpt'!$M:$M,'sys inv movment rpt'!$L:$L,$M1083,'sys inv movment rpt'!$N:$N,T$1)</f>
        <v>0</v>
      </c>
      <c r="U1083" s="86">
        <f>SUMIFS('sys inv movment rpt'!$M:$M,'sys inv movment rpt'!$L:$L,$M1083,'sys inv movment rpt'!$N:$N,U$1)</f>
        <v>0</v>
      </c>
      <c r="V1083" s="86">
        <f>SUMIFS('sys inv movment rpt'!$M:$M,'sys inv movment rpt'!$L:$L,$M1083,'sys inv movment rpt'!$N:$N,V$1)</f>
        <v>0</v>
      </c>
      <c r="W1083" s="86">
        <f>SUMIFS('sys inv movment rpt'!$M:$M,'sys inv movment rpt'!$L:$L,$M1083,'sys inv movment rpt'!$N:$N,W$1)</f>
        <v>0</v>
      </c>
      <c r="X1083" s="86">
        <f>SUMIFS('sys inv movment rpt'!$M:$M,'sys inv movment rpt'!$L:$L,$M1083,'sys inv movment rpt'!$N:$N,X$1)</f>
        <v>0</v>
      </c>
      <c r="Y1083" s="86">
        <f>SUMIFS('sys inv movment rpt'!$M:$M,'sys inv movment rpt'!$L:$L,$M1083,'sys inv movment rpt'!$N:$N,Y$1)</f>
        <v>0</v>
      </c>
      <c r="Z1083" s="86">
        <f>SUMIFS('sys inv movment rpt'!$M:$M,'sys inv movment rpt'!$L:$L,$M1083,'sys inv movment rpt'!$N:$N,Z$1)</f>
        <v>0</v>
      </c>
      <c r="AA1083" s="86">
        <f>SUMIFS('sys inv movment rpt'!$M:$M,'sys inv movment rpt'!$L:$L,$M1083,'sys inv movment rpt'!$N:$N,AA$1)</f>
        <v>0</v>
      </c>
      <c r="AB1083" s="86">
        <f>SUMIFS('sys inv movment rpt'!$M:$M,'sys inv movment rpt'!$L:$L,$M1083,'sys inv movment rpt'!$N:$N,AB$1)</f>
        <v>0</v>
      </c>
      <c r="AC1083" s="86">
        <f>SUMIFS('sys inv movment rpt'!$M:$M,'sys inv movment rpt'!$L:$L,$M1083,'sys inv movment rpt'!$N:$N,AC$1)</f>
        <v>0</v>
      </c>
      <c r="AD1083" s="86">
        <f>SUMIFS('sys inv movment rpt'!$M:$M,'sys inv movment rpt'!$L:$L,$M1083,'sys inv movment rpt'!$N:$N,AD$1)</f>
        <v>0</v>
      </c>
      <c r="AE1083" s="86">
        <f>SUMIFS('sys inv movment rpt'!$M:$M,'sys inv movment rpt'!$L:$L,$M1083,'sys inv movment rpt'!$N:$N,AE$1)</f>
        <v>0</v>
      </c>
      <c r="AF1083" s="86">
        <f>SUMIFS('sys inv movment rpt'!$M:$M,'sys inv movment rpt'!$L:$L,$M1083,'sys inv movment rpt'!$N:$N,AF$1)</f>
        <v>0</v>
      </c>
      <c r="AG1083" s="86">
        <f>SUMIFS('sys inv movment rpt'!$M:$M,'sys inv movment rpt'!$L:$L,$M1083,'sys inv movment rpt'!$N:$N,AG$1)</f>
        <v>0</v>
      </c>
      <c r="AH1083" s="86">
        <f>SUMIFS('sys inv movment rpt'!$M:$M,'sys inv movment rpt'!$L:$L,$M1083,'sys inv movment rpt'!$N:$N,AH$1)</f>
        <v>0</v>
      </c>
      <c r="AI1083" s="86">
        <f>SUMIFS('sys inv movment rpt'!$M:$M,'sys inv movment rpt'!$L:$L,$M1083,'sys inv movment rpt'!$N:$N,AI$1)</f>
        <v>0</v>
      </c>
      <c r="AJ1083" s="86">
        <f>SUMIFS('sys inv movment rpt'!$M:$M,'sys inv movment rpt'!$L:$L,$M1083,'sys inv movment rpt'!$N:$N,AJ$1)</f>
        <v>0</v>
      </c>
      <c r="AK1083" s="86">
        <f>SUMIFS('sys inv movment rpt'!$M:$M,'sys inv movment rpt'!$L:$L,$M1083,'sys inv movment rpt'!$N:$N,AK$1)</f>
        <v>0</v>
      </c>
      <c r="AL1083" s="86">
        <f>SUMIFS('sys inv movment rpt'!$M:$M,'sys inv movment rpt'!$L:$L,$M1083,'sys inv movment rpt'!$N:$N,AL$1)</f>
        <v>0</v>
      </c>
      <c r="AM1083" s="86">
        <f>SUMIFS('sys inv movment rpt'!$M:$M,'sys inv movment rpt'!$L:$L,$M1083,'sys inv movment rpt'!$N:$N,AM$1)</f>
        <v>0</v>
      </c>
      <c r="AN1083" s="86">
        <f>SUMIFS('sys inv movment rpt'!$M:$M,'sys inv movment rpt'!$L:$L,$M1083,'sys inv movment rpt'!$N:$N,AN$1)</f>
        <v>0</v>
      </c>
      <c r="AO1083" s="86">
        <f>SUMIFS('sys inv movment rpt'!$M:$M,'sys inv movment rpt'!$L:$L,$M1083,'sys inv movment rpt'!$N:$N,AO$1)</f>
        <v>0</v>
      </c>
      <c r="AP1083" s="86">
        <f>SUMIFS('sys inv movment rpt'!$M:$M,'sys inv movment rpt'!$L:$L,$M1083,'sys inv movment rpt'!$N:$N,AP$1)</f>
        <v>0</v>
      </c>
      <c r="AQ1083" s="86">
        <f>SUMIFS('sys inv movment rpt'!$M:$M,'sys inv movment rpt'!$L:$L,$M1083,'sys inv movment rpt'!$N:$N,AQ$1)</f>
        <v>0</v>
      </c>
      <c r="AR1083" s="86">
        <f>SUMIFS('sys inv movment rpt'!$M:$M,'sys inv movment rpt'!$L:$L,$M1083,'sys inv movment rpt'!$N:$N,AR$1)</f>
        <v>0</v>
      </c>
      <c r="AS1083" s="86">
        <f>SUMIFS('sys inv movment rpt'!$M:$M,'sys inv movment rpt'!$L:$L,$M1083,'sys inv movment rpt'!$N:$N,AS$1)</f>
        <v>0</v>
      </c>
      <c r="AT1083" s="86">
        <f>SUMIFS('sys inv movment rpt'!$M:$M,'sys inv movment rpt'!$L:$L,$M1083,'sys inv movment rpt'!$N:$N,AT$1)</f>
        <v>0</v>
      </c>
      <c r="AU1083" s="86">
        <f>SUMIFS('sys inv movment rpt'!$M:$M,'sys inv movment rpt'!$L:$L,$M1083,'sys inv movment rpt'!$N:$N,AU$1)</f>
        <v>0</v>
      </c>
      <c r="AV1083" s="86">
        <f>SUMIFS('sys inv movment rpt'!$M:$M,'sys inv movment rpt'!$L:$L,$M1083,'sys inv movment rpt'!$N:$N,AV$1)</f>
        <v>0</v>
      </c>
      <c r="AW1083" s="87" t="str">
        <f>IFERROR(VLOOKUP(A1083,'sys-backorder details'!E:U,17,0),"-")</f>
        <v>-</v>
      </c>
      <c r="AX1083" s="87" t="str">
        <f>IF(K1083&gt;1,VLOOKUP(A1083,'settings-routing'!A:I,9,0),"")</f>
        <v/>
      </c>
    </row>
    <row r="1084" ht="12.75" hidden="1" customHeight="1">
      <c r="A1084" s="50" t="s">
        <v>2266</v>
      </c>
      <c r="B1084" s="50" t="s">
        <v>2267</v>
      </c>
      <c r="C1084" s="50">
        <f t="shared" si="2"/>
        <v>0</v>
      </c>
      <c r="D1084" s="80">
        <f>SUMIF('Stocks 101-111'!$J:$J,'item dashboard'!A1084,'Stocks 101-111'!K:K)</f>
        <v>0</v>
      </c>
      <c r="E1084" s="80">
        <f>SUMIF('Stocks 101-111'!$J:$J,'item dashboard'!A1084,'Stocks 101-111'!$L:$L)</f>
        <v>0</v>
      </c>
      <c r="F1084" s="81">
        <f t="shared" si="3"/>
        <v>0</v>
      </c>
      <c r="G1084" s="82">
        <f t="shared" si="4"/>
        <v>0</v>
      </c>
      <c r="H1084" s="50">
        <f>SUMIFS('sys-backorder details'!$M:$M,'sys-backorder details'!$E:$E,'item dashboard'!A1084,'sys-backorder details'!$V:$V,"")</f>
        <v>0</v>
      </c>
      <c r="I1084" s="83">
        <f>SUMIF('settings-routing'!$I:$I,'item dashboard'!A1084,'settings-routing'!$O:$O)</f>
        <v>0</v>
      </c>
      <c r="J1084" s="50">
        <f>SUMIFS('sys-backorder details'!$M:$M,'sys-backorder details'!$E:$E,'item dashboard'!A1084,'sys-backorder details'!$V:$V,"Call off")</f>
        <v>0</v>
      </c>
      <c r="K1084" s="84">
        <f t="shared" si="5"/>
        <v>0</v>
      </c>
      <c r="L1084" s="84">
        <f>SUMIF('Production Plan'!$E:$E,'item dashboard'!A1084,'Production Plan'!$N:$N)</f>
        <v>0</v>
      </c>
      <c r="M1084" s="85" t="str">
        <f t="shared" si="6"/>
        <v>B-S33-N5BR-SH-30 ml Natural Pntd Blue Ring Shampoo Bottle</v>
      </c>
      <c r="N1084" s="86">
        <f>SUMIFS('sys inv movment rpt'!$M:$M,'sys inv movment rpt'!$L:$L,$M1084,'sys inv movment rpt'!$N:$N,N$1)</f>
        <v>0</v>
      </c>
      <c r="O1084" s="86">
        <f>SUMIFS('sys inv movment rpt'!$M:$M,'sys inv movment rpt'!$L:$L,$M1084,'sys inv movment rpt'!$N:$N,O$1)</f>
        <v>0</v>
      </c>
      <c r="P1084" s="86">
        <f>SUMIFS('sys inv movment rpt'!$M:$M,'sys inv movment rpt'!$L:$L,$M1084,'sys inv movment rpt'!$N:$N,P$1)</f>
        <v>0</v>
      </c>
      <c r="Q1084" s="86">
        <f>SUMIFS('sys inv movment rpt'!$M:$M,'sys inv movment rpt'!$L:$L,$M1084,'sys inv movment rpt'!$N:$N,Q$1)</f>
        <v>0</v>
      </c>
      <c r="R1084" s="86">
        <f>SUMIFS('sys inv movment rpt'!$M:$M,'sys inv movment rpt'!$L:$L,$M1084,'sys inv movment rpt'!$N:$N,R$1)</f>
        <v>0</v>
      </c>
      <c r="S1084" s="86">
        <f>SUMIFS('sys inv movment rpt'!$M:$M,'sys inv movment rpt'!$L:$L,$M1084,'sys inv movment rpt'!$N:$N,S$1)</f>
        <v>0</v>
      </c>
      <c r="T1084" s="86">
        <f>SUMIFS('sys inv movment rpt'!$M:$M,'sys inv movment rpt'!$L:$L,$M1084,'sys inv movment rpt'!$N:$N,T$1)</f>
        <v>0</v>
      </c>
      <c r="U1084" s="86">
        <f>SUMIFS('sys inv movment rpt'!$M:$M,'sys inv movment rpt'!$L:$L,$M1084,'sys inv movment rpt'!$N:$N,U$1)</f>
        <v>0</v>
      </c>
      <c r="V1084" s="86">
        <f>SUMIFS('sys inv movment rpt'!$M:$M,'sys inv movment rpt'!$L:$L,$M1084,'sys inv movment rpt'!$N:$N,V$1)</f>
        <v>0</v>
      </c>
      <c r="W1084" s="86">
        <f>SUMIFS('sys inv movment rpt'!$M:$M,'sys inv movment rpt'!$L:$L,$M1084,'sys inv movment rpt'!$N:$N,W$1)</f>
        <v>0</v>
      </c>
      <c r="X1084" s="86">
        <f>SUMIFS('sys inv movment rpt'!$M:$M,'sys inv movment rpt'!$L:$L,$M1084,'sys inv movment rpt'!$N:$N,X$1)</f>
        <v>0</v>
      </c>
      <c r="Y1084" s="86">
        <f>SUMIFS('sys inv movment rpt'!$M:$M,'sys inv movment rpt'!$L:$L,$M1084,'sys inv movment rpt'!$N:$N,Y$1)</f>
        <v>0</v>
      </c>
      <c r="Z1084" s="86">
        <f>SUMIFS('sys inv movment rpt'!$M:$M,'sys inv movment rpt'!$L:$L,$M1084,'sys inv movment rpt'!$N:$N,Z$1)</f>
        <v>0</v>
      </c>
      <c r="AA1084" s="86">
        <f>SUMIFS('sys inv movment rpt'!$M:$M,'sys inv movment rpt'!$L:$L,$M1084,'sys inv movment rpt'!$N:$N,AA$1)</f>
        <v>0</v>
      </c>
      <c r="AB1084" s="86">
        <f>SUMIFS('sys inv movment rpt'!$M:$M,'sys inv movment rpt'!$L:$L,$M1084,'sys inv movment rpt'!$N:$N,AB$1)</f>
        <v>0</v>
      </c>
      <c r="AC1084" s="86">
        <f>SUMIFS('sys inv movment rpt'!$M:$M,'sys inv movment rpt'!$L:$L,$M1084,'sys inv movment rpt'!$N:$N,AC$1)</f>
        <v>0</v>
      </c>
      <c r="AD1084" s="86">
        <f>SUMIFS('sys inv movment rpt'!$M:$M,'sys inv movment rpt'!$L:$L,$M1084,'sys inv movment rpt'!$N:$N,AD$1)</f>
        <v>0</v>
      </c>
      <c r="AE1084" s="86">
        <f>SUMIFS('sys inv movment rpt'!$M:$M,'sys inv movment rpt'!$L:$L,$M1084,'sys inv movment rpt'!$N:$N,AE$1)</f>
        <v>0</v>
      </c>
      <c r="AF1084" s="86">
        <f>SUMIFS('sys inv movment rpt'!$M:$M,'sys inv movment rpt'!$L:$L,$M1084,'sys inv movment rpt'!$N:$N,AF$1)</f>
        <v>0</v>
      </c>
      <c r="AG1084" s="86">
        <f>SUMIFS('sys inv movment rpt'!$M:$M,'sys inv movment rpt'!$L:$L,$M1084,'sys inv movment rpt'!$N:$N,AG$1)</f>
        <v>0</v>
      </c>
      <c r="AH1084" s="86">
        <f>SUMIFS('sys inv movment rpt'!$M:$M,'sys inv movment rpt'!$L:$L,$M1084,'sys inv movment rpt'!$N:$N,AH$1)</f>
        <v>0</v>
      </c>
      <c r="AI1084" s="86">
        <f>SUMIFS('sys inv movment rpt'!$M:$M,'sys inv movment rpt'!$L:$L,$M1084,'sys inv movment rpt'!$N:$N,AI$1)</f>
        <v>0</v>
      </c>
      <c r="AJ1084" s="86">
        <f>SUMIFS('sys inv movment rpt'!$M:$M,'sys inv movment rpt'!$L:$L,$M1084,'sys inv movment rpt'!$N:$N,AJ$1)</f>
        <v>0</v>
      </c>
      <c r="AK1084" s="86">
        <f>SUMIFS('sys inv movment rpt'!$M:$M,'sys inv movment rpt'!$L:$L,$M1084,'sys inv movment rpt'!$N:$N,AK$1)</f>
        <v>0</v>
      </c>
      <c r="AL1084" s="86">
        <f>SUMIFS('sys inv movment rpt'!$M:$M,'sys inv movment rpt'!$L:$L,$M1084,'sys inv movment rpt'!$N:$N,AL$1)</f>
        <v>0</v>
      </c>
      <c r="AM1084" s="86">
        <f>SUMIFS('sys inv movment rpt'!$M:$M,'sys inv movment rpt'!$L:$L,$M1084,'sys inv movment rpt'!$N:$N,AM$1)</f>
        <v>0</v>
      </c>
      <c r="AN1084" s="86">
        <f>SUMIFS('sys inv movment rpt'!$M:$M,'sys inv movment rpt'!$L:$L,$M1084,'sys inv movment rpt'!$N:$N,AN$1)</f>
        <v>0</v>
      </c>
      <c r="AO1084" s="86">
        <f>SUMIFS('sys inv movment rpt'!$M:$M,'sys inv movment rpt'!$L:$L,$M1084,'sys inv movment rpt'!$N:$N,AO$1)</f>
        <v>0</v>
      </c>
      <c r="AP1084" s="86">
        <f>SUMIFS('sys inv movment rpt'!$M:$M,'sys inv movment rpt'!$L:$L,$M1084,'sys inv movment rpt'!$N:$N,AP$1)</f>
        <v>0</v>
      </c>
      <c r="AQ1084" s="86">
        <f>SUMIFS('sys inv movment rpt'!$M:$M,'sys inv movment rpt'!$L:$L,$M1084,'sys inv movment rpt'!$N:$N,AQ$1)</f>
        <v>0</v>
      </c>
      <c r="AR1084" s="86">
        <f>SUMIFS('sys inv movment rpt'!$M:$M,'sys inv movment rpt'!$L:$L,$M1084,'sys inv movment rpt'!$N:$N,AR$1)</f>
        <v>0</v>
      </c>
      <c r="AS1084" s="86">
        <f>SUMIFS('sys inv movment rpt'!$M:$M,'sys inv movment rpt'!$L:$L,$M1084,'sys inv movment rpt'!$N:$N,AS$1)</f>
        <v>0</v>
      </c>
      <c r="AT1084" s="86">
        <f>SUMIFS('sys inv movment rpt'!$M:$M,'sys inv movment rpt'!$L:$L,$M1084,'sys inv movment rpt'!$N:$N,AT$1)</f>
        <v>0</v>
      </c>
      <c r="AU1084" s="86">
        <f>SUMIFS('sys inv movment rpt'!$M:$M,'sys inv movment rpt'!$L:$L,$M1084,'sys inv movment rpt'!$N:$N,AU$1)</f>
        <v>0</v>
      </c>
      <c r="AV1084" s="86">
        <f>SUMIFS('sys inv movment rpt'!$M:$M,'sys inv movment rpt'!$L:$L,$M1084,'sys inv movment rpt'!$N:$N,AV$1)</f>
        <v>0</v>
      </c>
      <c r="AW1084" s="87" t="str">
        <f>IFERROR(VLOOKUP(A1084,'sys-backorder details'!E:U,17,0),"-")</f>
        <v>-</v>
      </c>
      <c r="AX1084" s="87" t="str">
        <f>IF(K1084&gt;1,VLOOKUP(A1084,'settings-routing'!A:I,9,0),"")</f>
        <v/>
      </c>
    </row>
    <row r="1085" ht="12.75" hidden="1" customHeight="1">
      <c r="A1085" s="50" t="s">
        <v>2268</v>
      </c>
      <c r="B1085" s="50" t="s">
        <v>2263</v>
      </c>
      <c r="C1085" s="50">
        <f t="shared" si="2"/>
        <v>0</v>
      </c>
      <c r="D1085" s="80">
        <f>SUMIF('Stocks 101-111'!$J:$J,'item dashboard'!A1085,'Stocks 101-111'!K:K)</f>
        <v>0</v>
      </c>
      <c r="E1085" s="80">
        <f>SUMIF('Stocks 101-111'!$J:$J,'item dashboard'!A1085,'Stocks 101-111'!$L:$L)</f>
        <v>0</v>
      </c>
      <c r="F1085" s="81">
        <f t="shared" si="3"/>
        <v>0</v>
      </c>
      <c r="G1085" s="82">
        <f t="shared" si="4"/>
        <v>0</v>
      </c>
      <c r="H1085" s="50">
        <f>SUMIFS('sys-backorder details'!$M:$M,'sys-backorder details'!$E:$E,'item dashboard'!A1085,'sys-backorder details'!$V:$V,"")</f>
        <v>0</v>
      </c>
      <c r="I1085" s="83">
        <f>SUMIF('settings-routing'!$I:$I,'item dashboard'!A1085,'settings-routing'!$O:$O)</f>
        <v>0</v>
      </c>
      <c r="J1085" s="50">
        <f>SUMIFS('sys-backorder details'!$M:$M,'sys-backorder details'!$E:$E,'item dashboard'!A1085,'sys-backorder details'!$V:$V,"Call off")</f>
        <v>0</v>
      </c>
      <c r="K1085" s="84">
        <f t="shared" si="5"/>
        <v>0</v>
      </c>
      <c r="L1085" s="84">
        <f>SUMIF('Production Plan'!$E:$E,'item dashboard'!A1085,'Production Plan'!$N:$N)</f>
        <v>0</v>
      </c>
      <c r="M1085" s="85" t="str">
        <f t="shared" si="6"/>
        <v>B-S33-N5EXP-30 ml Lotion Natural Bottle</v>
      </c>
      <c r="N1085" s="86">
        <f>SUMIFS('sys inv movment rpt'!$M:$M,'sys inv movment rpt'!$L:$L,$M1085,'sys inv movment rpt'!$N:$N,N$1)</f>
        <v>0</v>
      </c>
      <c r="O1085" s="86">
        <f>SUMIFS('sys inv movment rpt'!$M:$M,'sys inv movment rpt'!$L:$L,$M1085,'sys inv movment rpt'!$N:$N,O$1)</f>
        <v>0</v>
      </c>
      <c r="P1085" s="86">
        <f>SUMIFS('sys inv movment rpt'!$M:$M,'sys inv movment rpt'!$L:$L,$M1085,'sys inv movment rpt'!$N:$N,P$1)</f>
        <v>0</v>
      </c>
      <c r="Q1085" s="86">
        <f>SUMIFS('sys inv movment rpt'!$M:$M,'sys inv movment rpt'!$L:$L,$M1085,'sys inv movment rpt'!$N:$N,Q$1)</f>
        <v>0</v>
      </c>
      <c r="R1085" s="86">
        <f>SUMIFS('sys inv movment rpt'!$M:$M,'sys inv movment rpt'!$L:$L,$M1085,'sys inv movment rpt'!$N:$N,R$1)</f>
        <v>0</v>
      </c>
      <c r="S1085" s="86">
        <f>SUMIFS('sys inv movment rpt'!$M:$M,'sys inv movment rpt'!$L:$L,$M1085,'sys inv movment rpt'!$N:$N,S$1)</f>
        <v>0</v>
      </c>
      <c r="T1085" s="86">
        <f>SUMIFS('sys inv movment rpt'!$M:$M,'sys inv movment rpt'!$L:$L,$M1085,'sys inv movment rpt'!$N:$N,T$1)</f>
        <v>0</v>
      </c>
      <c r="U1085" s="86">
        <f>SUMIFS('sys inv movment rpt'!$M:$M,'sys inv movment rpt'!$L:$L,$M1085,'sys inv movment rpt'!$N:$N,U$1)</f>
        <v>0</v>
      </c>
      <c r="V1085" s="86">
        <f>SUMIFS('sys inv movment rpt'!$M:$M,'sys inv movment rpt'!$L:$L,$M1085,'sys inv movment rpt'!$N:$N,V$1)</f>
        <v>0</v>
      </c>
      <c r="W1085" s="86">
        <f>SUMIFS('sys inv movment rpt'!$M:$M,'sys inv movment rpt'!$L:$L,$M1085,'sys inv movment rpt'!$N:$N,W$1)</f>
        <v>0</v>
      </c>
      <c r="X1085" s="86">
        <f>SUMIFS('sys inv movment rpt'!$M:$M,'sys inv movment rpt'!$L:$L,$M1085,'sys inv movment rpt'!$N:$N,X$1)</f>
        <v>0</v>
      </c>
      <c r="Y1085" s="86">
        <f>SUMIFS('sys inv movment rpt'!$M:$M,'sys inv movment rpt'!$L:$L,$M1085,'sys inv movment rpt'!$N:$N,Y$1)</f>
        <v>0</v>
      </c>
      <c r="Z1085" s="86">
        <f>SUMIFS('sys inv movment rpt'!$M:$M,'sys inv movment rpt'!$L:$L,$M1085,'sys inv movment rpt'!$N:$N,Z$1)</f>
        <v>0</v>
      </c>
      <c r="AA1085" s="86">
        <f>SUMIFS('sys inv movment rpt'!$M:$M,'sys inv movment rpt'!$L:$L,$M1085,'sys inv movment rpt'!$N:$N,AA$1)</f>
        <v>0</v>
      </c>
      <c r="AB1085" s="86">
        <f>SUMIFS('sys inv movment rpt'!$M:$M,'sys inv movment rpt'!$L:$L,$M1085,'sys inv movment rpt'!$N:$N,AB$1)</f>
        <v>0</v>
      </c>
      <c r="AC1085" s="86">
        <f>SUMIFS('sys inv movment rpt'!$M:$M,'sys inv movment rpt'!$L:$L,$M1085,'sys inv movment rpt'!$N:$N,AC$1)</f>
        <v>0</v>
      </c>
      <c r="AD1085" s="86">
        <f>SUMIFS('sys inv movment rpt'!$M:$M,'sys inv movment rpt'!$L:$L,$M1085,'sys inv movment rpt'!$N:$N,AD$1)</f>
        <v>0</v>
      </c>
      <c r="AE1085" s="86">
        <f>SUMIFS('sys inv movment rpt'!$M:$M,'sys inv movment rpt'!$L:$L,$M1085,'sys inv movment rpt'!$N:$N,AE$1)</f>
        <v>0</v>
      </c>
      <c r="AF1085" s="86">
        <f>SUMIFS('sys inv movment rpt'!$M:$M,'sys inv movment rpt'!$L:$L,$M1085,'sys inv movment rpt'!$N:$N,AF$1)</f>
        <v>0</v>
      </c>
      <c r="AG1085" s="86">
        <f>SUMIFS('sys inv movment rpt'!$M:$M,'sys inv movment rpt'!$L:$L,$M1085,'sys inv movment rpt'!$N:$N,AG$1)</f>
        <v>0</v>
      </c>
      <c r="AH1085" s="86">
        <f>SUMIFS('sys inv movment rpt'!$M:$M,'sys inv movment rpt'!$L:$L,$M1085,'sys inv movment rpt'!$N:$N,AH$1)</f>
        <v>0</v>
      </c>
      <c r="AI1085" s="86">
        <f>SUMIFS('sys inv movment rpt'!$M:$M,'sys inv movment rpt'!$L:$L,$M1085,'sys inv movment rpt'!$N:$N,AI$1)</f>
        <v>0</v>
      </c>
      <c r="AJ1085" s="86">
        <f>SUMIFS('sys inv movment rpt'!$M:$M,'sys inv movment rpt'!$L:$L,$M1085,'sys inv movment rpt'!$N:$N,AJ$1)</f>
        <v>0</v>
      </c>
      <c r="AK1085" s="86">
        <f>SUMIFS('sys inv movment rpt'!$M:$M,'sys inv movment rpt'!$L:$L,$M1085,'sys inv movment rpt'!$N:$N,AK$1)</f>
        <v>0</v>
      </c>
      <c r="AL1085" s="86">
        <f>SUMIFS('sys inv movment rpt'!$M:$M,'sys inv movment rpt'!$L:$L,$M1085,'sys inv movment rpt'!$N:$N,AL$1)</f>
        <v>0</v>
      </c>
      <c r="AM1085" s="86">
        <f>SUMIFS('sys inv movment rpt'!$M:$M,'sys inv movment rpt'!$L:$L,$M1085,'sys inv movment rpt'!$N:$N,AM$1)</f>
        <v>0</v>
      </c>
      <c r="AN1085" s="86">
        <f>SUMIFS('sys inv movment rpt'!$M:$M,'sys inv movment rpt'!$L:$L,$M1085,'sys inv movment rpt'!$N:$N,AN$1)</f>
        <v>0</v>
      </c>
      <c r="AO1085" s="86">
        <f>SUMIFS('sys inv movment rpt'!$M:$M,'sys inv movment rpt'!$L:$L,$M1085,'sys inv movment rpt'!$N:$N,AO$1)</f>
        <v>0</v>
      </c>
      <c r="AP1085" s="86">
        <f>SUMIFS('sys inv movment rpt'!$M:$M,'sys inv movment rpt'!$L:$L,$M1085,'sys inv movment rpt'!$N:$N,AP$1)</f>
        <v>0</v>
      </c>
      <c r="AQ1085" s="86">
        <f>SUMIFS('sys inv movment rpt'!$M:$M,'sys inv movment rpt'!$L:$L,$M1085,'sys inv movment rpt'!$N:$N,AQ$1)</f>
        <v>0</v>
      </c>
      <c r="AR1085" s="86">
        <f>SUMIFS('sys inv movment rpt'!$M:$M,'sys inv movment rpt'!$L:$L,$M1085,'sys inv movment rpt'!$N:$N,AR$1)</f>
        <v>0</v>
      </c>
      <c r="AS1085" s="86">
        <f>SUMIFS('sys inv movment rpt'!$M:$M,'sys inv movment rpt'!$L:$L,$M1085,'sys inv movment rpt'!$N:$N,AS$1)</f>
        <v>0</v>
      </c>
      <c r="AT1085" s="86">
        <f>SUMIFS('sys inv movment rpt'!$M:$M,'sys inv movment rpt'!$L:$L,$M1085,'sys inv movment rpt'!$N:$N,AT$1)</f>
        <v>0</v>
      </c>
      <c r="AU1085" s="86">
        <f>SUMIFS('sys inv movment rpt'!$M:$M,'sys inv movment rpt'!$L:$L,$M1085,'sys inv movment rpt'!$N:$N,AU$1)</f>
        <v>0</v>
      </c>
      <c r="AV1085" s="86">
        <f>SUMIFS('sys inv movment rpt'!$M:$M,'sys inv movment rpt'!$L:$L,$M1085,'sys inv movment rpt'!$N:$N,AV$1)</f>
        <v>0</v>
      </c>
      <c r="AW1085" s="87" t="str">
        <f>IFERROR(VLOOKUP(A1085,'sys-backorder details'!E:U,17,0),"-")</f>
        <v>-</v>
      </c>
      <c r="AX1085" s="87" t="str">
        <f>IF(K1085&gt;1,VLOOKUP(A1085,'settings-routing'!A:I,9,0),"")</f>
        <v/>
      </c>
    </row>
    <row r="1086" ht="12.75" hidden="1" customHeight="1">
      <c r="A1086" s="50" t="s">
        <v>2269</v>
      </c>
      <c r="B1086" s="50" t="s">
        <v>2270</v>
      </c>
      <c r="C1086" s="50">
        <f t="shared" si="2"/>
        <v>0</v>
      </c>
      <c r="D1086" s="80">
        <f>SUMIF('Stocks 101-111'!$J:$J,'item dashboard'!A1086,'Stocks 101-111'!K:K)</f>
        <v>0</v>
      </c>
      <c r="E1086" s="80">
        <f>SUMIF('Stocks 101-111'!$J:$J,'item dashboard'!A1086,'Stocks 101-111'!$L:$L)</f>
        <v>0</v>
      </c>
      <c r="F1086" s="81">
        <f t="shared" si="3"/>
        <v>0</v>
      </c>
      <c r="G1086" s="82">
        <f t="shared" si="4"/>
        <v>0</v>
      </c>
      <c r="H1086" s="50">
        <f>SUMIFS('sys-backorder details'!$M:$M,'sys-backorder details'!$E:$E,'item dashboard'!A1086,'sys-backorder details'!$V:$V,"")</f>
        <v>0</v>
      </c>
      <c r="I1086" s="83">
        <f>SUMIF('settings-routing'!$I:$I,'item dashboard'!A1086,'settings-routing'!$O:$O)</f>
        <v>0</v>
      </c>
      <c r="J1086" s="50">
        <f>SUMIFS('sys-backorder details'!$M:$M,'sys-backorder details'!$E:$E,'item dashboard'!A1086,'sys-backorder details'!$V:$V,"Call off")</f>
        <v>20000</v>
      </c>
      <c r="K1086" s="84">
        <f t="shared" si="5"/>
        <v>0</v>
      </c>
      <c r="L1086" s="84">
        <f>SUMIF('Production Plan'!$E:$E,'item dashboard'!A1086,'Production Plan'!$N:$N)</f>
        <v>0</v>
      </c>
      <c r="M1086" s="85" t="str">
        <f t="shared" si="6"/>
        <v>B-S33-N5TUKAI-30 ml Lotion Natural Pntd Ol Tukai Bottle</v>
      </c>
      <c r="N1086" s="86">
        <f>SUMIFS('sys inv movment rpt'!$M:$M,'sys inv movment rpt'!$L:$L,$M1086,'sys inv movment rpt'!$N:$N,N$1)</f>
        <v>0</v>
      </c>
      <c r="O1086" s="86">
        <f>SUMIFS('sys inv movment rpt'!$M:$M,'sys inv movment rpt'!$L:$L,$M1086,'sys inv movment rpt'!$N:$N,O$1)</f>
        <v>0</v>
      </c>
      <c r="P1086" s="86">
        <f>SUMIFS('sys inv movment rpt'!$M:$M,'sys inv movment rpt'!$L:$L,$M1086,'sys inv movment rpt'!$N:$N,P$1)</f>
        <v>0</v>
      </c>
      <c r="Q1086" s="86">
        <f>SUMIFS('sys inv movment rpt'!$M:$M,'sys inv movment rpt'!$L:$L,$M1086,'sys inv movment rpt'!$N:$N,Q$1)</f>
        <v>0</v>
      </c>
      <c r="R1086" s="86">
        <f>SUMIFS('sys inv movment rpt'!$M:$M,'sys inv movment rpt'!$L:$L,$M1086,'sys inv movment rpt'!$N:$N,R$1)</f>
        <v>0</v>
      </c>
      <c r="S1086" s="86">
        <f>SUMIFS('sys inv movment rpt'!$M:$M,'sys inv movment rpt'!$L:$L,$M1086,'sys inv movment rpt'!$N:$N,S$1)</f>
        <v>0</v>
      </c>
      <c r="T1086" s="86">
        <f>SUMIFS('sys inv movment rpt'!$M:$M,'sys inv movment rpt'!$L:$L,$M1086,'sys inv movment rpt'!$N:$N,T$1)</f>
        <v>0</v>
      </c>
      <c r="U1086" s="86">
        <f>SUMIFS('sys inv movment rpt'!$M:$M,'sys inv movment rpt'!$L:$L,$M1086,'sys inv movment rpt'!$N:$N,U$1)</f>
        <v>0</v>
      </c>
      <c r="V1086" s="86">
        <f>SUMIFS('sys inv movment rpt'!$M:$M,'sys inv movment rpt'!$L:$L,$M1086,'sys inv movment rpt'!$N:$N,V$1)</f>
        <v>0</v>
      </c>
      <c r="W1086" s="86">
        <f>SUMIFS('sys inv movment rpt'!$M:$M,'sys inv movment rpt'!$L:$L,$M1086,'sys inv movment rpt'!$N:$N,W$1)</f>
        <v>0</v>
      </c>
      <c r="X1086" s="86">
        <f>SUMIFS('sys inv movment rpt'!$M:$M,'sys inv movment rpt'!$L:$L,$M1086,'sys inv movment rpt'!$N:$N,X$1)</f>
        <v>0</v>
      </c>
      <c r="Y1086" s="86">
        <f>SUMIFS('sys inv movment rpt'!$M:$M,'sys inv movment rpt'!$L:$L,$M1086,'sys inv movment rpt'!$N:$N,Y$1)</f>
        <v>0</v>
      </c>
      <c r="Z1086" s="86">
        <f>SUMIFS('sys inv movment rpt'!$M:$M,'sys inv movment rpt'!$L:$L,$M1086,'sys inv movment rpt'!$N:$N,Z$1)</f>
        <v>0</v>
      </c>
      <c r="AA1086" s="86">
        <f>SUMIFS('sys inv movment rpt'!$M:$M,'sys inv movment rpt'!$L:$L,$M1086,'sys inv movment rpt'!$N:$N,AA$1)</f>
        <v>0</v>
      </c>
      <c r="AB1086" s="86">
        <f>SUMIFS('sys inv movment rpt'!$M:$M,'sys inv movment rpt'!$L:$L,$M1086,'sys inv movment rpt'!$N:$N,AB$1)</f>
        <v>0</v>
      </c>
      <c r="AC1086" s="86">
        <f>SUMIFS('sys inv movment rpt'!$M:$M,'sys inv movment rpt'!$L:$L,$M1086,'sys inv movment rpt'!$N:$N,AC$1)</f>
        <v>0</v>
      </c>
      <c r="AD1086" s="86">
        <f>SUMIFS('sys inv movment rpt'!$M:$M,'sys inv movment rpt'!$L:$L,$M1086,'sys inv movment rpt'!$N:$N,AD$1)</f>
        <v>0</v>
      </c>
      <c r="AE1086" s="86">
        <f>SUMIFS('sys inv movment rpt'!$M:$M,'sys inv movment rpt'!$L:$L,$M1086,'sys inv movment rpt'!$N:$N,AE$1)</f>
        <v>0</v>
      </c>
      <c r="AF1086" s="86">
        <f>SUMIFS('sys inv movment rpt'!$M:$M,'sys inv movment rpt'!$L:$L,$M1086,'sys inv movment rpt'!$N:$N,AF$1)</f>
        <v>0</v>
      </c>
      <c r="AG1086" s="86">
        <f>SUMIFS('sys inv movment rpt'!$M:$M,'sys inv movment rpt'!$L:$L,$M1086,'sys inv movment rpt'!$N:$N,AG$1)</f>
        <v>0</v>
      </c>
      <c r="AH1086" s="86">
        <f>SUMIFS('sys inv movment rpt'!$M:$M,'sys inv movment rpt'!$L:$L,$M1086,'sys inv movment rpt'!$N:$N,AH$1)</f>
        <v>0</v>
      </c>
      <c r="AI1086" s="86">
        <f>SUMIFS('sys inv movment rpt'!$M:$M,'sys inv movment rpt'!$L:$L,$M1086,'sys inv movment rpt'!$N:$N,AI$1)</f>
        <v>0</v>
      </c>
      <c r="AJ1086" s="86">
        <f>SUMIFS('sys inv movment rpt'!$M:$M,'sys inv movment rpt'!$L:$L,$M1086,'sys inv movment rpt'!$N:$N,AJ$1)</f>
        <v>0</v>
      </c>
      <c r="AK1086" s="86">
        <f>SUMIFS('sys inv movment rpt'!$M:$M,'sys inv movment rpt'!$L:$L,$M1086,'sys inv movment rpt'!$N:$N,AK$1)</f>
        <v>0</v>
      </c>
      <c r="AL1086" s="86">
        <f>SUMIFS('sys inv movment rpt'!$M:$M,'sys inv movment rpt'!$L:$L,$M1086,'sys inv movment rpt'!$N:$N,AL$1)</f>
        <v>0</v>
      </c>
      <c r="AM1086" s="86">
        <f>SUMIFS('sys inv movment rpt'!$M:$M,'sys inv movment rpt'!$L:$L,$M1086,'sys inv movment rpt'!$N:$N,AM$1)</f>
        <v>0</v>
      </c>
      <c r="AN1086" s="86">
        <f>SUMIFS('sys inv movment rpt'!$M:$M,'sys inv movment rpt'!$L:$L,$M1086,'sys inv movment rpt'!$N:$N,AN$1)</f>
        <v>0</v>
      </c>
      <c r="AO1086" s="86">
        <f>SUMIFS('sys inv movment rpt'!$M:$M,'sys inv movment rpt'!$L:$L,$M1086,'sys inv movment rpt'!$N:$N,AO$1)</f>
        <v>0</v>
      </c>
      <c r="AP1086" s="86">
        <f>SUMIFS('sys inv movment rpt'!$M:$M,'sys inv movment rpt'!$L:$L,$M1086,'sys inv movment rpt'!$N:$N,AP$1)</f>
        <v>0</v>
      </c>
      <c r="AQ1086" s="86">
        <f>SUMIFS('sys inv movment rpt'!$M:$M,'sys inv movment rpt'!$L:$L,$M1086,'sys inv movment rpt'!$N:$N,AQ$1)</f>
        <v>0</v>
      </c>
      <c r="AR1086" s="86">
        <f>SUMIFS('sys inv movment rpt'!$M:$M,'sys inv movment rpt'!$L:$L,$M1086,'sys inv movment rpt'!$N:$N,AR$1)</f>
        <v>0</v>
      </c>
      <c r="AS1086" s="86">
        <f>SUMIFS('sys inv movment rpt'!$M:$M,'sys inv movment rpt'!$L:$L,$M1086,'sys inv movment rpt'!$N:$N,AS$1)</f>
        <v>0</v>
      </c>
      <c r="AT1086" s="86">
        <f>SUMIFS('sys inv movment rpt'!$M:$M,'sys inv movment rpt'!$L:$L,$M1086,'sys inv movment rpt'!$N:$N,AT$1)</f>
        <v>0</v>
      </c>
      <c r="AU1086" s="86">
        <f>SUMIFS('sys inv movment rpt'!$M:$M,'sys inv movment rpt'!$L:$L,$M1086,'sys inv movment rpt'!$N:$N,AU$1)</f>
        <v>0</v>
      </c>
      <c r="AV1086" s="86">
        <f>SUMIFS('sys inv movment rpt'!$M:$M,'sys inv movment rpt'!$L:$L,$M1086,'sys inv movment rpt'!$N:$N,AV$1)</f>
        <v>0</v>
      </c>
      <c r="AW1086" s="87" t="str">
        <f>IFERROR(VLOOKUP(A1086,'sys-backorder details'!E:U,17,0),"-")</f>
        <v>Cash/Current Cheque</v>
      </c>
      <c r="AX1086" s="87" t="str">
        <f>IF(K1086&gt;1,VLOOKUP(A1086,'settings-routing'!A:I,9,0),"")</f>
        <v/>
      </c>
    </row>
    <row r="1087" ht="12.75" hidden="1" customHeight="1">
      <c r="A1087" s="50" t="s">
        <v>2271</v>
      </c>
      <c r="B1087" s="50" t="s">
        <v>2272</v>
      </c>
      <c r="C1087" s="50">
        <f t="shared" si="2"/>
        <v>0</v>
      </c>
      <c r="D1087" s="80">
        <f>SUMIF('Stocks 101-111'!$J:$J,'item dashboard'!A1087,'Stocks 101-111'!K:K)</f>
        <v>0</v>
      </c>
      <c r="E1087" s="80">
        <f>SUMIF('Stocks 101-111'!$J:$J,'item dashboard'!A1087,'Stocks 101-111'!$L:$L)</f>
        <v>0</v>
      </c>
      <c r="F1087" s="81">
        <f t="shared" si="3"/>
        <v>0</v>
      </c>
      <c r="G1087" s="82">
        <f t="shared" si="4"/>
        <v>0</v>
      </c>
      <c r="H1087" s="50">
        <f>SUMIFS('sys-backorder details'!$M:$M,'sys-backorder details'!$E:$E,'item dashboard'!A1087,'sys-backorder details'!$V:$V,"")</f>
        <v>0</v>
      </c>
      <c r="I1087" s="83">
        <f>SUMIF('settings-routing'!$I:$I,'item dashboard'!A1087,'settings-routing'!$O:$O)</f>
        <v>0</v>
      </c>
      <c r="J1087" s="50">
        <f>SUMIFS('sys-backorder details'!$M:$M,'sys-backorder details'!$E:$E,'item dashboard'!A1087,'sys-backorder details'!$V:$V,"Call off")</f>
        <v>0</v>
      </c>
      <c r="K1087" s="84">
        <f t="shared" si="5"/>
        <v>0</v>
      </c>
      <c r="L1087" s="84">
        <f>SUMIF('Production Plan'!$E:$E,'item dashboard'!A1087,'Production Plan'!$N:$N)</f>
        <v>0</v>
      </c>
      <c r="M1087" s="85" t="str">
        <f t="shared" si="6"/>
        <v>B-S33-PPK5-30 ml Lotion Pearly Pink Bottle</v>
      </c>
      <c r="N1087" s="86">
        <f>SUMIFS('sys inv movment rpt'!$M:$M,'sys inv movment rpt'!$L:$L,$M1087,'sys inv movment rpt'!$N:$N,N$1)</f>
        <v>0</v>
      </c>
      <c r="O1087" s="86">
        <f>SUMIFS('sys inv movment rpt'!$M:$M,'sys inv movment rpt'!$L:$L,$M1087,'sys inv movment rpt'!$N:$N,O$1)</f>
        <v>0</v>
      </c>
      <c r="P1087" s="86">
        <f>SUMIFS('sys inv movment rpt'!$M:$M,'sys inv movment rpt'!$L:$L,$M1087,'sys inv movment rpt'!$N:$N,P$1)</f>
        <v>0</v>
      </c>
      <c r="Q1087" s="86">
        <f>SUMIFS('sys inv movment rpt'!$M:$M,'sys inv movment rpt'!$L:$L,$M1087,'sys inv movment rpt'!$N:$N,Q$1)</f>
        <v>0</v>
      </c>
      <c r="R1087" s="86">
        <f>SUMIFS('sys inv movment rpt'!$M:$M,'sys inv movment rpt'!$L:$L,$M1087,'sys inv movment rpt'!$N:$N,R$1)</f>
        <v>0</v>
      </c>
      <c r="S1087" s="86">
        <f>SUMIFS('sys inv movment rpt'!$M:$M,'sys inv movment rpt'!$L:$L,$M1087,'sys inv movment rpt'!$N:$N,S$1)</f>
        <v>0</v>
      </c>
      <c r="T1087" s="86">
        <f>SUMIFS('sys inv movment rpt'!$M:$M,'sys inv movment rpt'!$L:$L,$M1087,'sys inv movment rpt'!$N:$N,T$1)</f>
        <v>0</v>
      </c>
      <c r="U1087" s="86">
        <f>SUMIFS('sys inv movment rpt'!$M:$M,'sys inv movment rpt'!$L:$L,$M1087,'sys inv movment rpt'!$N:$N,U$1)</f>
        <v>0</v>
      </c>
      <c r="V1087" s="86">
        <f>SUMIFS('sys inv movment rpt'!$M:$M,'sys inv movment rpt'!$L:$L,$M1087,'sys inv movment rpt'!$N:$N,V$1)</f>
        <v>0</v>
      </c>
      <c r="W1087" s="86">
        <f>SUMIFS('sys inv movment rpt'!$M:$M,'sys inv movment rpt'!$L:$L,$M1087,'sys inv movment rpt'!$N:$N,W$1)</f>
        <v>0</v>
      </c>
      <c r="X1087" s="86">
        <f>SUMIFS('sys inv movment rpt'!$M:$M,'sys inv movment rpt'!$L:$L,$M1087,'sys inv movment rpt'!$N:$N,X$1)</f>
        <v>0</v>
      </c>
      <c r="Y1087" s="86">
        <f>SUMIFS('sys inv movment rpt'!$M:$M,'sys inv movment rpt'!$L:$L,$M1087,'sys inv movment rpt'!$N:$N,Y$1)</f>
        <v>0</v>
      </c>
      <c r="Z1087" s="86">
        <f>SUMIFS('sys inv movment rpt'!$M:$M,'sys inv movment rpt'!$L:$L,$M1087,'sys inv movment rpt'!$N:$N,Z$1)</f>
        <v>0</v>
      </c>
      <c r="AA1087" s="86">
        <f>SUMIFS('sys inv movment rpt'!$M:$M,'sys inv movment rpt'!$L:$L,$M1087,'sys inv movment rpt'!$N:$N,AA$1)</f>
        <v>0</v>
      </c>
      <c r="AB1087" s="86">
        <f>SUMIFS('sys inv movment rpt'!$M:$M,'sys inv movment rpt'!$L:$L,$M1087,'sys inv movment rpt'!$N:$N,AB$1)</f>
        <v>0</v>
      </c>
      <c r="AC1087" s="86">
        <f>SUMIFS('sys inv movment rpt'!$M:$M,'sys inv movment rpt'!$L:$L,$M1087,'sys inv movment rpt'!$N:$N,AC$1)</f>
        <v>0</v>
      </c>
      <c r="AD1087" s="86">
        <f>SUMIFS('sys inv movment rpt'!$M:$M,'sys inv movment rpt'!$L:$L,$M1087,'sys inv movment rpt'!$N:$N,AD$1)</f>
        <v>0</v>
      </c>
      <c r="AE1087" s="86">
        <f>SUMIFS('sys inv movment rpt'!$M:$M,'sys inv movment rpt'!$L:$L,$M1087,'sys inv movment rpt'!$N:$N,AE$1)</f>
        <v>0</v>
      </c>
      <c r="AF1087" s="86">
        <f>SUMIFS('sys inv movment rpt'!$M:$M,'sys inv movment rpt'!$L:$L,$M1087,'sys inv movment rpt'!$N:$N,AF$1)</f>
        <v>0</v>
      </c>
      <c r="AG1087" s="86">
        <f>SUMIFS('sys inv movment rpt'!$M:$M,'sys inv movment rpt'!$L:$L,$M1087,'sys inv movment rpt'!$N:$N,AG$1)</f>
        <v>0</v>
      </c>
      <c r="AH1087" s="86">
        <f>SUMIFS('sys inv movment rpt'!$M:$M,'sys inv movment rpt'!$L:$L,$M1087,'sys inv movment rpt'!$N:$N,AH$1)</f>
        <v>0</v>
      </c>
      <c r="AI1087" s="86">
        <f>SUMIFS('sys inv movment rpt'!$M:$M,'sys inv movment rpt'!$L:$L,$M1087,'sys inv movment rpt'!$N:$N,AI$1)</f>
        <v>0</v>
      </c>
      <c r="AJ1087" s="86">
        <f>SUMIFS('sys inv movment rpt'!$M:$M,'sys inv movment rpt'!$L:$L,$M1087,'sys inv movment rpt'!$N:$N,AJ$1)</f>
        <v>0</v>
      </c>
      <c r="AK1087" s="86">
        <f>SUMIFS('sys inv movment rpt'!$M:$M,'sys inv movment rpt'!$L:$L,$M1087,'sys inv movment rpt'!$N:$N,AK$1)</f>
        <v>0</v>
      </c>
      <c r="AL1087" s="86">
        <f>SUMIFS('sys inv movment rpt'!$M:$M,'sys inv movment rpt'!$L:$L,$M1087,'sys inv movment rpt'!$N:$N,AL$1)</f>
        <v>0</v>
      </c>
      <c r="AM1087" s="86">
        <f>SUMIFS('sys inv movment rpt'!$M:$M,'sys inv movment rpt'!$L:$L,$M1087,'sys inv movment rpt'!$N:$N,AM$1)</f>
        <v>0</v>
      </c>
      <c r="AN1087" s="86">
        <f>SUMIFS('sys inv movment rpt'!$M:$M,'sys inv movment rpt'!$L:$L,$M1087,'sys inv movment rpt'!$N:$N,AN$1)</f>
        <v>0</v>
      </c>
      <c r="AO1087" s="86">
        <f>SUMIFS('sys inv movment rpt'!$M:$M,'sys inv movment rpt'!$L:$L,$M1087,'sys inv movment rpt'!$N:$N,AO$1)</f>
        <v>0</v>
      </c>
      <c r="AP1087" s="86">
        <f>SUMIFS('sys inv movment rpt'!$M:$M,'sys inv movment rpt'!$L:$L,$M1087,'sys inv movment rpt'!$N:$N,AP$1)</f>
        <v>0</v>
      </c>
      <c r="AQ1087" s="86">
        <f>SUMIFS('sys inv movment rpt'!$M:$M,'sys inv movment rpt'!$L:$L,$M1087,'sys inv movment rpt'!$N:$N,AQ$1)</f>
        <v>0</v>
      </c>
      <c r="AR1087" s="86">
        <f>SUMIFS('sys inv movment rpt'!$M:$M,'sys inv movment rpt'!$L:$L,$M1087,'sys inv movment rpt'!$N:$N,AR$1)</f>
        <v>0</v>
      </c>
      <c r="AS1087" s="86">
        <f>SUMIFS('sys inv movment rpt'!$M:$M,'sys inv movment rpt'!$L:$L,$M1087,'sys inv movment rpt'!$N:$N,AS$1)</f>
        <v>0</v>
      </c>
      <c r="AT1087" s="86">
        <f>SUMIFS('sys inv movment rpt'!$M:$M,'sys inv movment rpt'!$L:$L,$M1087,'sys inv movment rpt'!$N:$N,AT$1)</f>
        <v>0</v>
      </c>
      <c r="AU1087" s="86">
        <f>SUMIFS('sys inv movment rpt'!$M:$M,'sys inv movment rpt'!$L:$L,$M1087,'sys inv movment rpt'!$N:$N,AU$1)</f>
        <v>0</v>
      </c>
      <c r="AV1087" s="86">
        <f>SUMIFS('sys inv movment rpt'!$M:$M,'sys inv movment rpt'!$L:$L,$M1087,'sys inv movment rpt'!$N:$N,AV$1)</f>
        <v>0</v>
      </c>
      <c r="AW1087" s="87" t="str">
        <f>IFERROR(VLOOKUP(A1087,'sys-backorder details'!E:U,17,0),"-")</f>
        <v>-</v>
      </c>
      <c r="AX1087" s="87" t="str">
        <f>IF(K1087&gt;1,VLOOKUP(A1087,'settings-routing'!A:I,9,0),"")</f>
        <v/>
      </c>
    </row>
    <row r="1088" ht="12.75" hidden="1" customHeight="1">
      <c r="A1088" s="50" t="s">
        <v>2273</v>
      </c>
      <c r="B1088" s="50" t="s">
        <v>2272</v>
      </c>
      <c r="C1088" s="50">
        <f t="shared" si="2"/>
        <v>0</v>
      </c>
      <c r="D1088" s="80">
        <f>SUMIF('Stocks 101-111'!$J:$J,'item dashboard'!A1088,'Stocks 101-111'!K:K)</f>
        <v>0</v>
      </c>
      <c r="E1088" s="80">
        <f>SUMIF('Stocks 101-111'!$J:$J,'item dashboard'!A1088,'Stocks 101-111'!$L:$L)</f>
        <v>0</v>
      </c>
      <c r="F1088" s="81">
        <f t="shared" si="3"/>
        <v>0</v>
      </c>
      <c r="G1088" s="82">
        <f t="shared" si="4"/>
        <v>0</v>
      </c>
      <c r="H1088" s="50">
        <f>SUMIFS('sys-backorder details'!$M:$M,'sys-backorder details'!$E:$E,'item dashboard'!A1088,'sys-backorder details'!$V:$V,"")</f>
        <v>0</v>
      </c>
      <c r="I1088" s="83">
        <f>SUMIF('settings-routing'!$I:$I,'item dashboard'!A1088,'settings-routing'!$O:$O)</f>
        <v>0</v>
      </c>
      <c r="J1088" s="50">
        <f>SUMIFS('sys-backorder details'!$M:$M,'sys-backorder details'!$E:$E,'item dashboard'!A1088,'sys-backorder details'!$V:$V,"Call off")</f>
        <v>0</v>
      </c>
      <c r="K1088" s="84">
        <f t="shared" si="5"/>
        <v>0</v>
      </c>
      <c r="L1088" s="84">
        <f>SUMIF('Production Plan'!$E:$E,'item dashboard'!A1088,'Production Plan'!$N:$N)</f>
        <v>0</v>
      </c>
      <c r="M1088" s="85" t="str">
        <f t="shared" si="6"/>
        <v>B-S33-PPK5EXP-30 ml Lotion Pearly Pink Bottle</v>
      </c>
      <c r="N1088" s="86">
        <f>SUMIFS('sys inv movment rpt'!$M:$M,'sys inv movment rpt'!$L:$L,$M1088,'sys inv movment rpt'!$N:$N,N$1)</f>
        <v>0</v>
      </c>
      <c r="O1088" s="86">
        <f>SUMIFS('sys inv movment rpt'!$M:$M,'sys inv movment rpt'!$L:$L,$M1088,'sys inv movment rpt'!$N:$N,O$1)</f>
        <v>0</v>
      </c>
      <c r="P1088" s="86">
        <f>SUMIFS('sys inv movment rpt'!$M:$M,'sys inv movment rpt'!$L:$L,$M1088,'sys inv movment rpt'!$N:$N,P$1)</f>
        <v>0</v>
      </c>
      <c r="Q1088" s="86">
        <f>SUMIFS('sys inv movment rpt'!$M:$M,'sys inv movment rpt'!$L:$L,$M1088,'sys inv movment rpt'!$N:$N,Q$1)</f>
        <v>0</v>
      </c>
      <c r="R1088" s="86">
        <f>SUMIFS('sys inv movment rpt'!$M:$M,'sys inv movment rpt'!$L:$L,$M1088,'sys inv movment rpt'!$N:$N,R$1)</f>
        <v>0</v>
      </c>
      <c r="S1088" s="86">
        <f>SUMIFS('sys inv movment rpt'!$M:$M,'sys inv movment rpt'!$L:$L,$M1088,'sys inv movment rpt'!$N:$N,S$1)</f>
        <v>0</v>
      </c>
      <c r="T1088" s="86">
        <f>SUMIFS('sys inv movment rpt'!$M:$M,'sys inv movment rpt'!$L:$L,$M1088,'sys inv movment rpt'!$N:$N,T$1)</f>
        <v>0</v>
      </c>
      <c r="U1088" s="86">
        <f>SUMIFS('sys inv movment rpt'!$M:$M,'sys inv movment rpt'!$L:$L,$M1088,'sys inv movment rpt'!$N:$N,U$1)</f>
        <v>0</v>
      </c>
      <c r="V1088" s="86">
        <f>SUMIFS('sys inv movment rpt'!$M:$M,'sys inv movment rpt'!$L:$L,$M1088,'sys inv movment rpt'!$N:$N,V$1)</f>
        <v>0</v>
      </c>
      <c r="W1088" s="86">
        <f>SUMIFS('sys inv movment rpt'!$M:$M,'sys inv movment rpt'!$L:$L,$M1088,'sys inv movment rpt'!$N:$N,W$1)</f>
        <v>0</v>
      </c>
      <c r="X1088" s="86">
        <f>SUMIFS('sys inv movment rpt'!$M:$M,'sys inv movment rpt'!$L:$L,$M1088,'sys inv movment rpt'!$N:$N,X$1)</f>
        <v>0</v>
      </c>
      <c r="Y1088" s="86">
        <f>SUMIFS('sys inv movment rpt'!$M:$M,'sys inv movment rpt'!$L:$L,$M1088,'sys inv movment rpt'!$N:$N,Y$1)</f>
        <v>0</v>
      </c>
      <c r="Z1088" s="86">
        <f>SUMIFS('sys inv movment rpt'!$M:$M,'sys inv movment rpt'!$L:$L,$M1088,'sys inv movment rpt'!$N:$N,Z$1)</f>
        <v>0</v>
      </c>
      <c r="AA1088" s="86">
        <f>SUMIFS('sys inv movment rpt'!$M:$M,'sys inv movment rpt'!$L:$L,$M1088,'sys inv movment rpt'!$N:$N,AA$1)</f>
        <v>0</v>
      </c>
      <c r="AB1088" s="86">
        <f>SUMIFS('sys inv movment rpt'!$M:$M,'sys inv movment rpt'!$L:$L,$M1088,'sys inv movment rpt'!$N:$N,AB$1)</f>
        <v>0</v>
      </c>
      <c r="AC1088" s="86">
        <f>SUMIFS('sys inv movment rpt'!$M:$M,'sys inv movment rpt'!$L:$L,$M1088,'sys inv movment rpt'!$N:$N,AC$1)</f>
        <v>0</v>
      </c>
      <c r="AD1088" s="86">
        <f>SUMIFS('sys inv movment rpt'!$M:$M,'sys inv movment rpt'!$L:$L,$M1088,'sys inv movment rpt'!$N:$N,AD$1)</f>
        <v>0</v>
      </c>
      <c r="AE1088" s="86">
        <f>SUMIFS('sys inv movment rpt'!$M:$M,'sys inv movment rpt'!$L:$L,$M1088,'sys inv movment rpt'!$N:$N,AE$1)</f>
        <v>0</v>
      </c>
      <c r="AF1088" s="86">
        <f>SUMIFS('sys inv movment rpt'!$M:$M,'sys inv movment rpt'!$L:$L,$M1088,'sys inv movment rpt'!$N:$N,AF$1)</f>
        <v>0</v>
      </c>
      <c r="AG1088" s="86">
        <f>SUMIFS('sys inv movment rpt'!$M:$M,'sys inv movment rpt'!$L:$L,$M1088,'sys inv movment rpt'!$N:$N,AG$1)</f>
        <v>0</v>
      </c>
      <c r="AH1088" s="86">
        <f>SUMIFS('sys inv movment rpt'!$M:$M,'sys inv movment rpt'!$L:$L,$M1088,'sys inv movment rpt'!$N:$N,AH$1)</f>
        <v>0</v>
      </c>
      <c r="AI1088" s="86">
        <f>SUMIFS('sys inv movment rpt'!$M:$M,'sys inv movment rpt'!$L:$L,$M1088,'sys inv movment rpt'!$N:$N,AI$1)</f>
        <v>0</v>
      </c>
      <c r="AJ1088" s="86">
        <f>SUMIFS('sys inv movment rpt'!$M:$M,'sys inv movment rpt'!$L:$L,$M1088,'sys inv movment rpt'!$N:$N,AJ$1)</f>
        <v>0</v>
      </c>
      <c r="AK1088" s="86">
        <f>SUMIFS('sys inv movment rpt'!$M:$M,'sys inv movment rpt'!$L:$L,$M1088,'sys inv movment rpt'!$N:$N,AK$1)</f>
        <v>0</v>
      </c>
      <c r="AL1088" s="86">
        <f>SUMIFS('sys inv movment rpt'!$M:$M,'sys inv movment rpt'!$L:$L,$M1088,'sys inv movment rpt'!$N:$N,AL$1)</f>
        <v>0</v>
      </c>
      <c r="AM1088" s="86">
        <f>SUMIFS('sys inv movment rpt'!$M:$M,'sys inv movment rpt'!$L:$L,$M1088,'sys inv movment rpt'!$N:$N,AM$1)</f>
        <v>0</v>
      </c>
      <c r="AN1088" s="86">
        <f>SUMIFS('sys inv movment rpt'!$M:$M,'sys inv movment rpt'!$L:$L,$M1088,'sys inv movment rpt'!$N:$N,AN$1)</f>
        <v>0</v>
      </c>
      <c r="AO1088" s="86">
        <f>SUMIFS('sys inv movment rpt'!$M:$M,'sys inv movment rpt'!$L:$L,$M1088,'sys inv movment rpt'!$N:$N,AO$1)</f>
        <v>0</v>
      </c>
      <c r="AP1088" s="86">
        <f>SUMIFS('sys inv movment rpt'!$M:$M,'sys inv movment rpt'!$L:$L,$M1088,'sys inv movment rpt'!$N:$N,AP$1)</f>
        <v>0</v>
      </c>
      <c r="AQ1088" s="86">
        <f>SUMIFS('sys inv movment rpt'!$M:$M,'sys inv movment rpt'!$L:$L,$M1088,'sys inv movment rpt'!$N:$N,AQ$1)</f>
        <v>0</v>
      </c>
      <c r="AR1088" s="86">
        <f>SUMIFS('sys inv movment rpt'!$M:$M,'sys inv movment rpt'!$L:$L,$M1088,'sys inv movment rpt'!$N:$N,AR$1)</f>
        <v>0</v>
      </c>
      <c r="AS1088" s="86">
        <f>SUMIFS('sys inv movment rpt'!$M:$M,'sys inv movment rpt'!$L:$L,$M1088,'sys inv movment rpt'!$N:$N,AS$1)</f>
        <v>0</v>
      </c>
      <c r="AT1088" s="86">
        <f>SUMIFS('sys inv movment rpt'!$M:$M,'sys inv movment rpt'!$L:$L,$M1088,'sys inv movment rpt'!$N:$N,AT$1)</f>
        <v>0</v>
      </c>
      <c r="AU1088" s="86">
        <f>SUMIFS('sys inv movment rpt'!$M:$M,'sys inv movment rpt'!$L:$L,$M1088,'sys inv movment rpt'!$N:$N,AU$1)</f>
        <v>0</v>
      </c>
      <c r="AV1088" s="86">
        <f>SUMIFS('sys inv movment rpt'!$M:$M,'sys inv movment rpt'!$L:$L,$M1088,'sys inv movment rpt'!$N:$N,AV$1)</f>
        <v>0</v>
      </c>
      <c r="AW1088" s="87" t="str">
        <f>IFERROR(VLOOKUP(A1088,'sys-backorder details'!E:U,17,0),"-")</f>
        <v>-</v>
      </c>
      <c r="AX1088" s="87" t="str">
        <f>IF(K1088&gt;1,VLOOKUP(A1088,'settings-routing'!A:I,9,0),"")</f>
        <v/>
      </c>
    </row>
    <row r="1089" ht="12.75" hidden="1" customHeight="1">
      <c r="A1089" s="50" t="s">
        <v>2274</v>
      </c>
      <c r="B1089" s="50" t="s">
        <v>2275</v>
      </c>
      <c r="C1089" s="50">
        <f t="shared" si="2"/>
        <v>10000</v>
      </c>
      <c r="D1089" s="80">
        <f>SUMIF('Stocks 101-111'!$J:$J,'item dashboard'!A1089,'Stocks 101-111'!K:K)</f>
        <v>10000</v>
      </c>
      <c r="E1089" s="80">
        <f>SUMIF('Stocks 101-111'!$J:$J,'item dashboard'!A1089,'Stocks 101-111'!$L:$L)</f>
        <v>0</v>
      </c>
      <c r="F1089" s="81">
        <f t="shared" si="3"/>
        <v>0</v>
      </c>
      <c r="G1089" s="82">
        <f t="shared" si="4"/>
        <v>0.02857142857</v>
      </c>
      <c r="H1089" s="50">
        <f>SUMIFS('sys-backorder details'!$M:$M,'sys-backorder details'!$E:$E,'item dashboard'!A1089,'sys-backorder details'!$V:$V,"")</f>
        <v>0</v>
      </c>
      <c r="I1089" s="83">
        <f>SUMIF('settings-routing'!$I:$I,'item dashboard'!A1089,'settings-routing'!$O:$O)</f>
        <v>0</v>
      </c>
      <c r="J1089" s="50">
        <f>SUMIFS('sys-backorder details'!$M:$M,'sys-backorder details'!$E:$E,'item dashboard'!A1089,'sys-backorder details'!$V:$V,"Call off")</f>
        <v>0</v>
      </c>
      <c r="K1089" s="84">
        <f t="shared" si="5"/>
        <v>-10000</v>
      </c>
      <c r="L1089" s="84">
        <f>SUMIF('Production Plan'!$E:$E,'item dashboard'!A1089,'Production Plan'!$N:$N)</f>
        <v>0</v>
      </c>
      <c r="M1089" s="85" t="str">
        <f t="shared" si="6"/>
        <v>B-S33-PW5-30 ml Lotion Pearly White Bottle</v>
      </c>
      <c r="N1089" s="86">
        <f>SUMIFS('sys inv movment rpt'!$M:$M,'sys inv movment rpt'!$L:$L,$M1089,'sys inv movment rpt'!$N:$N,N$1)</f>
        <v>0</v>
      </c>
      <c r="O1089" s="86">
        <f>SUMIFS('sys inv movment rpt'!$M:$M,'sys inv movment rpt'!$L:$L,$M1089,'sys inv movment rpt'!$N:$N,O$1)</f>
        <v>0</v>
      </c>
      <c r="P1089" s="86">
        <f>SUMIFS('sys inv movment rpt'!$M:$M,'sys inv movment rpt'!$L:$L,$M1089,'sys inv movment rpt'!$N:$N,P$1)</f>
        <v>0</v>
      </c>
      <c r="Q1089" s="86">
        <f>SUMIFS('sys inv movment rpt'!$M:$M,'sys inv movment rpt'!$L:$L,$M1089,'sys inv movment rpt'!$N:$N,Q$1)</f>
        <v>0</v>
      </c>
      <c r="R1089" s="86">
        <f>SUMIFS('sys inv movment rpt'!$M:$M,'sys inv movment rpt'!$L:$L,$M1089,'sys inv movment rpt'!$N:$N,R$1)</f>
        <v>0</v>
      </c>
      <c r="S1089" s="86">
        <f>SUMIFS('sys inv movment rpt'!$M:$M,'sys inv movment rpt'!$L:$L,$M1089,'sys inv movment rpt'!$N:$N,S$1)</f>
        <v>0</v>
      </c>
      <c r="T1089" s="86">
        <f>SUMIFS('sys inv movment rpt'!$M:$M,'sys inv movment rpt'!$L:$L,$M1089,'sys inv movment rpt'!$N:$N,T$1)</f>
        <v>0</v>
      </c>
      <c r="U1089" s="86">
        <f>SUMIFS('sys inv movment rpt'!$M:$M,'sys inv movment rpt'!$L:$L,$M1089,'sys inv movment rpt'!$N:$N,U$1)</f>
        <v>0</v>
      </c>
      <c r="V1089" s="86">
        <f>SUMIFS('sys inv movment rpt'!$M:$M,'sys inv movment rpt'!$L:$L,$M1089,'sys inv movment rpt'!$N:$N,V$1)</f>
        <v>0</v>
      </c>
      <c r="W1089" s="86">
        <f>SUMIFS('sys inv movment rpt'!$M:$M,'sys inv movment rpt'!$L:$L,$M1089,'sys inv movment rpt'!$N:$N,W$1)</f>
        <v>0</v>
      </c>
      <c r="X1089" s="86">
        <f>SUMIFS('sys inv movment rpt'!$M:$M,'sys inv movment rpt'!$L:$L,$M1089,'sys inv movment rpt'!$N:$N,X$1)</f>
        <v>0</v>
      </c>
      <c r="Y1089" s="86">
        <f>SUMIFS('sys inv movment rpt'!$M:$M,'sys inv movment rpt'!$L:$L,$M1089,'sys inv movment rpt'!$N:$N,Y$1)</f>
        <v>0</v>
      </c>
      <c r="Z1089" s="86">
        <f>SUMIFS('sys inv movment rpt'!$M:$M,'sys inv movment rpt'!$L:$L,$M1089,'sys inv movment rpt'!$N:$N,Z$1)</f>
        <v>0</v>
      </c>
      <c r="AA1089" s="86">
        <f>SUMIFS('sys inv movment rpt'!$M:$M,'sys inv movment rpt'!$L:$L,$M1089,'sys inv movment rpt'!$N:$N,AA$1)</f>
        <v>0</v>
      </c>
      <c r="AB1089" s="86">
        <f>SUMIFS('sys inv movment rpt'!$M:$M,'sys inv movment rpt'!$L:$L,$M1089,'sys inv movment rpt'!$N:$N,AB$1)</f>
        <v>0</v>
      </c>
      <c r="AC1089" s="86">
        <f>SUMIFS('sys inv movment rpt'!$M:$M,'sys inv movment rpt'!$L:$L,$M1089,'sys inv movment rpt'!$N:$N,AC$1)</f>
        <v>0</v>
      </c>
      <c r="AD1089" s="86">
        <f>SUMIFS('sys inv movment rpt'!$M:$M,'sys inv movment rpt'!$L:$L,$M1089,'sys inv movment rpt'!$N:$N,AD$1)</f>
        <v>0</v>
      </c>
      <c r="AE1089" s="86">
        <f>SUMIFS('sys inv movment rpt'!$M:$M,'sys inv movment rpt'!$L:$L,$M1089,'sys inv movment rpt'!$N:$N,AE$1)</f>
        <v>0</v>
      </c>
      <c r="AF1089" s="86">
        <f>SUMIFS('sys inv movment rpt'!$M:$M,'sys inv movment rpt'!$L:$L,$M1089,'sys inv movment rpt'!$N:$N,AF$1)</f>
        <v>0</v>
      </c>
      <c r="AG1089" s="86">
        <f>SUMIFS('sys inv movment rpt'!$M:$M,'sys inv movment rpt'!$L:$L,$M1089,'sys inv movment rpt'!$N:$N,AG$1)</f>
        <v>0</v>
      </c>
      <c r="AH1089" s="86">
        <f>SUMIFS('sys inv movment rpt'!$M:$M,'sys inv movment rpt'!$L:$L,$M1089,'sys inv movment rpt'!$N:$N,AH$1)</f>
        <v>0</v>
      </c>
      <c r="AI1089" s="86">
        <f>SUMIFS('sys inv movment rpt'!$M:$M,'sys inv movment rpt'!$L:$L,$M1089,'sys inv movment rpt'!$N:$N,AI$1)</f>
        <v>0</v>
      </c>
      <c r="AJ1089" s="86">
        <f>SUMIFS('sys inv movment rpt'!$M:$M,'sys inv movment rpt'!$L:$L,$M1089,'sys inv movment rpt'!$N:$N,AJ$1)</f>
        <v>0</v>
      </c>
      <c r="AK1089" s="86">
        <f>SUMIFS('sys inv movment rpt'!$M:$M,'sys inv movment rpt'!$L:$L,$M1089,'sys inv movment rpt'!$N:$N,AK$1)</f>
        <v>0</v>
      </c>
      <c r="AL1089" s="86">
        <f>SUMIFS('sys inv movment rpt'!$M:$M,'sys inv movment rpt'!$L:$L,$M1089,'sys inv movment rpt'!$N:$N,AL$1)</f>
        <v>0</v>
      </c>
      <c r="AM1089" s="86">
        <f>SUMIFS('sys inv movment rpt'!$M:$M,'sys inv movment rpt'!$L:$L,$M1089,'sys inv movment rpt'!$N:$N,AM$1)</f>
        <v>0</v>
      </c>
      <c r="AN1089" s="86">
        <f>SUMIFS('sys inv movment rpt'!$M:$M,'sys inv movment rpt'!$L:$L,$M1089,'sys inv movment rpt'!$N:$N,AN$1)</f>
        <v>0</v>
      </c>
      <c r="AO1089" s="86">
        <f>SUMIFS('sys inv movment rpt'!$M:$M,'sys inv movment rpt'!$L:$L,$M1089,'sys inv movment rpt'!$N:$N,AO$1)</f>
        <v>4000</v>
      </c>
      <c r="AP1089" s="86">
        <f>SUMIFS('sys inv movment rpt'!$M:$M,'sys inv movment rpt'!$L:$L,$M1089,'sys inv movment rpt'!$N:$N,AP$1)</f>
        <v>0</v>
      </c>
      <c r="AQ1089" s="86">
        <f>SUMIFS('sys inv movment rpt'!$M:$M,'sys inv movment rpt'!$L:$L,$M1089,'sys inv movment rpt'!$N:$N,AQ$1)</f>
        <v>0</v>
      </c>
      <c r="AR1089" s="86">
        <f>SUMIFS('sys inv movment rpt'!$M:$M,'sys inv movment rpt'!$L:$L,$M1089,'sys inv movment rpt'!$N:$N,AR$1)</f>
        <v>0</v>
      </c>
      <c r="AS1089" s="86">
        <f>SUMIFS('sys inv movment rpt'!$M:$M,'sys inv movment rpt'!$L:$L,$M1089,'sys inv movment rpt'!$N:$N,AS$1)</f>
        <v>0</v>
      </c>
      <c r="AT1089" s="86">
        <f>SUMIFS('sys inv movment rpt'!$M:$M,'sys inv movment rpt'!$L:$L,$M1089,'sys inv movment rpt'!$N:$N,AT$1)</f>
        <v>0</v>
      </c>
      <c r="AU1089" s="86">
        <f>SUMIFS('sys inv movment rpt'!$M:$M,'sys inv movment rpt'!$L:$L,$M1089,'sys inv movment rpt'!$N:$N,AU$1)</f>
        <v>0</v>
      </c>
      <c r="AV1089" s="86">
        <f>SUMIFS('sys inv movment rpt'!$M:$M,'sys inv movment rpt'!$L:$L,$M1089,'sys inv movment rpt'!$N:$N,AV$1)</f>
        <v>0</v>
      </c>
      <c r="AW1089" s="87" t="str">
        <f>IFERROR(VLOOKUP(A1089,'sys-backorder details'!E:U,17,0),"-")</f>
        <v>-</v>
      </c>
      <c r="AX1089" s="87" t="str">
        <f>IF(K1089&gt;1,VLOOKUP(A1089,'settings-routing'!A:I,9,0),"")</f>
        <v/>
      </c>
    </row>
    <row r="1090" ht="12.75" hidden="1" customHeight="1">
      <c r="A1090" s="50" t="s">
        <v>2276</v>
      </c>
      <c r="B1090" s="50" t="s">
        <v>2275</v>
      </c>
      <c r="C1090" s="50">
        <f t="shared" si="2"/>
        <v>0</v>
      </c>
      <c r="D1090" s="80">
        <f>SUMIF('Stocks 101-111'!$J:$J,'item dashboard'!A1090,'Stocks 101-111'!K:K)</f>
        <v>0</v>
      </c>
      <c r="E1090" s="80">
        <f>SUMIF('Stocks 101-111'!$J:$J,'item dashboard'!A1090,'Stocks 101-111'!$L:$L)</f>
        <v>0</v>
      </c>
      <c r="F1090" s="81">
        <f t="shared" si="3"/>
        <v>0</v>
      </c>
      <c r="G1090" s="82">
        <f t="shared" si="4"/>
        <v>0</v>
      </c>
      <c r="H1090" s="50">
        <f>SUMIFS('sys-backorder details'!$M:$M,'sys-backorder details'!$E:$E,'item dashboard'!A1090,'sys-backorder details'!$V:$V,"")</f>
        <v>0</v>
      </c>
      <c r="I1090" s="83">
        <f>SUMIF('settings-routing'!$I:$I,'item dashboard'!A1090,'settings-routing'!$O:$O)</f>
        <v>0</v>
      </c>
      <c r="J1090" s="50">
        <f>SUMIFS('sys-backorder details'!$M:$M,'sys-backorder details'!$E:$E,'item dashboard'!A1090,'sys-backorder details'!$V:$V,"Call off")</f>
        <v>0</v>
      </c>
      <c r="K1090" s="84">
        <f t="shared" si="5"/>
        <v>0</v>
      </c>
      <c r="L1090" s="84">
        <f>SUMIF('Production Plan'!$E:$E,'item dashboard'!A1090,'Production Plan'!$N:$N)</f>
        <v>0</v>
      </c>
      <c r="M1090" s="85" t="str">
        <f t="shared" si="6"/>
        <v>B-S33-PW5EXP-30 ml Lotion Pearly White Bottle</v>
      </c>
      <c r="N1090" s="86">
        <f>SUMIFS('sys inv movment rpt'!$M:$M,'sys inv movment rpt'!$L:$L,$M1090,'sys inv movment rpt'!$N:$N,N$1)</f>
        <v>0</v>
      </c>
      <c r="O1090" s="86">
        <f>SUMIFS('sys inv movment rpt'!$M:$M,'sys inv movment rpt'!$L:$L,$M1090,'sys inv movment rpt'!$N:$N,O$1)</f>
        <v>0</v>
      </c>
      <c r="P1090" s="86">
        <f>SUMIFS('sys inv movment rpt'!$M:$M,'sys inv movment rpt'!$L:$L,$M1090,'sys inv movment rpt'!$N:$N,P$1)</f>
        <v>0</v>
      </c>
      <c r="Q1090" s="86">
        <f>SUMIFS('sys inv movment rpt'!$M:$M,'sys inv movment rpt'!$L:$L,$M1090,'sys inv movment rpt'!$N:$N,Q$1)</f>
        <v>0</v>
      </c>
      <c r="R1090" s="86">
        <f>SUMIFS('sys inv movment rpt'!$M:$M,'sys inv movment rpt'!$L:$L,$M1090,'sys inv movment rpt'!$N:$N,R$1)</f>
        <v>0</v>
      </c>
      <c r="S1090" s="86">
        <f>SUMIFS('sys inv movment rpt'!$M:$M,'sys inv movment rpt'!$L:$L,$M1090,'sys inv movment rpt'!$N:$N,S$1)</f>
        <v>0</v>
      </c>
      <c r="T1090" s="86">
        <f>SUMIFS('sys inv movment rpt'!$M:$M,'sys inv movment rpt'!$L:$L,$M1090,'sys inv movment rpt'!$N:$N,T$1)</f>
        <v>0</v>
      </c>
      <c r="U1090" s="86">
        <f>SUMIFS('sys inv movment rpt'!$M:$M,'sys inv movment rpt'!$L:$L,$M1090,'sys inv movment rpt'!$N:$N,U$1)</f>
        <v>0</v>
      </c>
      <c r="V1090" s="86">
        <f>SUMIFS('sys inv movment rpt'!$M:$M,'sys inv movment rpt'!$L:$L,$M1090,'sys inv movment rpt'!$N:$N,V$1)</f>
        <v>0</v>
      </c>
      <c r="W1090" s="86">
        <f>SUMIFS('sys inv movment rpt'!$M:$M,'sys inv movment rpt'!$L:$L,$M1090,'sys inv movment rpt'!$N:$N,W$1)</f>
        <v>0</v>
      </c>
      <c r="X1090" s="86">
        <f>SUMIFS('sys inv movment rpt'!$M:$M,'sys inv movment rpt'!$L:$L,$M1090,'sys inv movment rpt'!$N:$N,X$1)</f>
        <v>0</v>
      </c>
      <c r="Y1090" s="86">
        <f>SUMIFS('sys inv movment rpt'!$M:$M,'sys inv movment rpt'!$L:$L,$M1090,'sys inv movment rpt'!$N:$N,Y$1)</f>
        <v>0</v>
      </c>
      <c r="Z1090" s="86">
        <f>SUMIFS('sys inv movment rpt'!$M:$M,'sys inv movment rpt'!$L:$L,$M1090,'sys inv movment rpt'!$N:$N,Z$1)</f>
        <v>0</v>
      </c>
      <c r="AA1090" s="86">
        <f>SUMIFS('sys inv movment rpt'!$M:$M,'sys inv movment rpt'!$L:$L,$M1090,'sys inv movment rpt'!$N:$N,AA$1)</f>
        <v>0</v>
      </c>
      <c r="AB1090" s="86">
        <f>SUMIFS('sys inv movment rpt'!$M:$M,'sys inv movment rpt'!$L:$L,$M1090,'sys inv movment rpt'!$N:$N,AB$1)</f>
        <v>0</v>
      </c>
      <c r="AC1090" s="86">
        <f>SUMIFS('sys inv movment rpt'!$M:$M,'sys inv movment rpt'!$L:$L,$M1090,'sys inv movment rpt'!$N:$N,AC$1)</f>
        <v>0</v>
      </c>
      <c r="AD1090" s="86">
        <f>SUMIFS('sys inv movment rpt'!$M:$M,'sys inv movment rpt'!$L:$L,$M1090,'sys inv movment rpt'!$N:$N,AD$1)</f>
        <v>0</v>
      </c>
      <c r="AE1090" s="86">
        <f>SUMIFS('sys inv movment rpt'!$M:$M,'sys inv movment rpt'!$L:$L,$M1090,'sys inv movment rpt'!$N:$N,AE$1)</f>
        <v>0</v>
      </c>
      <c r="AF1090" s="86">
        <f>SUMIFS('sys inv movment rpt'!$M:$M,'sys inv movment rpt'!$L:$L,$M1090,'sys inv movment rpt'!$N:$N,AF$1)</f>
        <v>0</v>
      </c>
      <c r="AG1090" s="86">
        <f>SUMIFS('sys inv movment rpt'!$M:$M,'sys inv movment rpt'!$L:$L,$M1090,'sys inv movment rpt'!$N:$N,AG$1)</f>
        <v>0</v>
      </c>
      <c r="AH1090" s="86">
        <f>SUMIFS('sys inv movment rpt'!$M:$M,'sys inv movment rpt'!$L:$L,$M1090,'sys inv movment rpt'!$N:$N,AH$1)</f>
        <v>0</v>
      </c>
      <c r="AI1090" s="86">
        <f>SUMIFS('sys inv movment rpt'!$M:$M,'sys inv movment rpt'!$L:$L,$M1090,'sys inv movment rpt'!$N:$N,AI$1)</f>
        <v>0</v>
      </c>
      <c r="AJ1090" s="86">
        <f>SUMIFS('sys inv movment rpt'!$M:$M,'sys inv movment rpt'!$L:$L,$M1090,'sys inv movment rpt'!$N:$N,AJ$1)</f>
        <v>0</v>
      </c>
      <c r="AK1090" s="86">
        <f>SUMIFS('sys inv movment rpt'!$M:$M,'sys inv movment rpt'!$L:$L,$M1090,'sys inv movment rpt'!$N:$N,AK$1)</f>
        <v>0</v>
      </c>
      <c r="AL1090" s="86">
        <f>SUMIFS('sys inv movment rpt'!$M:$M,'sys inv movment rpt'!$L:$L,$M1090,'sys inv movment rpt'!$N:$N,AL$1)</f>
        <v>0</v>
      </c>
      <c r="AM1090" s="86">
        <f>SUMIFS('sys inv movment rpt'!$M:$M,'sys inv movment rpt'!$L:$L,$M1090,'sys inv movment rpt'!$N:$N,AM$1)</f>
        <v>0</v>
      </c>
      <c r="AN1090" s="86">
        <f>SUMIFS('sys inv movment rpt'!$M:$M,'sys inv movment rpt'!$L:$L,$M1090,'sys inv movment rpt'!$N:$N,AN$1)</f>
        <v>0</v>
      </c>
      <c r="AO1090" s="86">
        <f>SUMIFS('sys inv movment rpt'!$M:$M,'sys inv movment rpt'!$L:$L,$M1090,'sys inv movment rpt'!$N:$N,AO$1)</f>
        <v>0</v>
      </c>
      <c r="AP1090" s="86">
        <f>SUMIFS('sys inv movment rpt'!$M:$M,'sys inv movment rpt'!$L:$L,$M1090,'sys inv movment rpt'!$N:$N,AP$1)</f>
        <v>0</v>
      </c>
      <c r="AQ1090" s="86">
        <f>SUMIFS('sys inv movment rpt'!$M:$M,'sys inv movment rpt'!$L:$L,$M1090,'sys inv movment rpt'!$N:$N,AQ$1)</f>
        <v>0</v>
      </c>
      <c r="AR1090" s="86">
        <f>SUMIFS('sys inv movment rpt'!$M:$M,'sys inv movment rpt'!$L:$L,$M1090,'sys inv movment rpt'!$N:$N,AR$1)</f>
        <v>0</v>
      </c>
      <c r="AS1090" s="86">
        <f>SUMIFS('sys inv movment rpt'!$M:$M,'sys inv movment rpt'!$L:$L,$M1090,'sys inv movment rpt'!$N:$N,AS$1)</f>
        <v>0</v>
      </c>
      <c r="AT1090" s="86">
        <f>SUMIFS('sys inv movment rpt'!$M:$M,'sys inv movment rpt'!$L:$L,$M1090,'sys inv movment rpt'!$N:$N,AT$1)</f>
        <v>0</v>
      </c>
      <c r="AU1090" s="86">
        <f>SUMIFS('sys inv movment rpt'!$M:$M,'sys inv movment rpt'!$L:$L,$M1090,'sys inv movment rpt'!$N:$N,AU$1)</f>
        <v>0</v>
      </c>
      <c r="AV1090" s="86">
        <f>SUMIFS('sys inv movment rpt'!$M:$M,'sys inv movment rpt'!$L:$L,$M1090,'sys inv movment rpt'!$N:$N,AV$1)</f>
        <v>0</v>
      </c>
      <c r="AW1090" s="87" t="str">
        <f>IFERROR(VLOOKUP(A1090,'sys-backorder details'!E:U,17,0),"-")</f>
        <v>-</v>
      </c>
      <c r="AX1090" s="87" t="str">
        <f>IF(K1090&gt;1,VLOOKUP(A1090,'settings-routing'!A:I,9,0),"")</f>
        <v/>
      </c>
    </row>
    <row r="1091" ht="12.75" hidden="1" customHeight="1">
      <c r="A1091" s="28" t="s">
        <v>2277</v>
      </c>
      <c r="B1091" s="28" t="s">
        <v>2278</v>
      </c>
      <c r="C1091" s="50">
        <f t="shared" si="2"/>
        <v>0</v>
      </c>
      <c r="D1091" s="80">
        <f>SUMIF('Stocks 101-111'!$J:$J,'item dashboard'!A1091,'Stocks 101-111'!K:K)</f>
        <v>0</v>
      </c>
      <c r="E1091" s="80">
        <f>SUMIF('Stocks 101-111'!$J:$J,'item dashboard'!A1091,'Stocks 101-111'!$L:$L)</f>
        <v>0</v>
      </c>
      <c r="F1091" s="81">
        <f t="shared" si="3"/>
        <v>0</v>
      </c>
      <c r="G1091" s="82">
        <f t="shared" si="4"/>
        <v>0</v>
      </c>
      <c r="H1091" s="50">
        <f>SUMIFS('sys-backorder details'!$M:$M,'sys-backorder details'!$E:$E,'item dashboard'!A1091,'sys-backorder details'!$V:$V,"")</f>
        <v>0</v>
      </c>
      <c r="I1091" s="83">
        <f>SUMIF('settings-routing'!$I:$I,'item dashboard'!A1091,'settings-routing'!$O:$O)</f>
        <v>0</v>
      </c>
      <c r="J1091" s="50">
        <f>SUMIFS('sys-backorder details'!$M:$M,'sys-backorder details'!$E:$E,'item dashboard'!A1091,'sys-backorder details'!$V:$V,"Call off")</f>
        <v>0</v>
      </c>
      <c r="K1091" s="84">
        <f t="shared" si="5"/>
        <v>0</v>
      </c>
      <c r="L1091" s="84">
        <f>SUMIF('Production Plan'!$E:$E,'item dashboard'!A1091,'Production Plan'!$N:$N)</f>
        <v>0</v>
      </c>
      <c r="M1091" s="85" t="str">
        <f t="shared" si="6"/>
        <v>B-S33-W5-30 ml Lotion White Bottle</v>
      </c>
      <c r="N1091" s="86">
        <f>SUMIFS('sys inv movment rpt'!$M:$M,'sys inv movment rpt'!$L:$L,$M1091,'sys inv movment rpt'!$N:$N,N$1)</f>
        <v>0</v>
      </c>
      <c r="O1091" s="86">
        <f>SUMIFS('sys inv movment rpt'!$M:$M,'sys inv movment rpt'!$L:$L,$M1091,'sys inv movment rpt'!$N:$N,O$1)</f>
        <v>0</v>
      </c>
      <c r="P1091" s="86">
        <f>SUMIFS('sys inv movment rpt'!$M:$M,'sys inv movment rpt'!$L:$L,$M1091,'sys inv movment rpt'!$N:$N,P$1)</f>
        <v>0</v>
      </c>
      <c r="Q1091" s="86">
        <f>SUMIFS('sys inv movment rpt'!$M:$M,'sys inv movment rpt'!$L:$L,$M1091,'sys inv movment rpt'!$N:$N,Q$1)</f>
        <v>0</v>
      </c>
      <c r="R1091" s="86">
        <f>SUMIFS('sys inv movment rpt'!$M:$M,'sys inv movment rpt'!$L:$L,$M1091,'sys inv movment rpt'!$N:$N,R$1)</f>
        <v>0</v>
      </c>
      <c r="S1091" s="86">
        <f>SUMIFS('sys inv movment rpt'!$M:$M,'sys inv movment rpt'!$L:$L,$M1091,'sys inv movment rpt'!$N:$N,S$1)</f>
        <v>0</v>
      </c>
      <c r="T1091" s="86">
        <f>SUMIFS('sys inv movment rpt'!$M:$M,'sys inv movment rpt'!$L:$L,$M1091,'sys inv movment rpt'!$N:$N,T$1)</f>
        <v>0</v>
      </c>
      <c r="U1091" s="86">
        <f>SUMIFS('sys inv movment rpt'!$M:$M,'sys inv movment rpt'!$L:$L,$M1091,'sys inv movment rpt'!$N:$N,U$1)</f>
        <v>0</v>
      </c>
      <c r="V1091" s="86">
        <f>SUMIFS('sys inv movment rpt'!$M:$M,'sys inv movment rpt'!$L:$L,$M1091,'sys inv movment rpt'!$N:$N,V$1)</f>
        <v>0</v>
      </c>
      <c r="W1091" s="86">
        <f>SUMIFS('sys inv movment rpt'!$M:$M,'sys inv movment rpt'!$L:$L,$M1091,'sys inv movment rpt'!$N:$N,W$1)</f>
        <v>0</v>
      </c>
      <c r="X1091" s="86">
        <f>SUMIFS('sys inv movment rpt'!$M:$M,'sys inv movment rpt'!$L:$L,$M1091,'sys inv movment rpt'!$N:$N,X$1)</f>
        <v>0</v>
      </c>
      <c r="Y1091" s="86">
        <f>SUMIFS('sys inv movment rpt'!$M:$M,'sys inv movment rpt'!$L:$L,$M1091,'sys inv movment rpt'!$N:$N,Y$1)</f>
        <v>0</v>
      </c>
      <c r="Z1091" s="86">
        <f>SUMIFS('sys inv movment rpt'!$M:$M,'sys inv movment rpt'!$L:$L,$M1091,'sys inv movment rpt'!$N:$N,Z$1)</f>
        <v>0</v>
      </c>
      <c r="AA1091" s="86">
        <f>SUMIFS('sys inv movment rpt'!$M:$M,'sys inv movment rpt'!$L:$L,$M1091,'sys inv movment rpt'!$N:$N,AA$1)</f>
        <v>0</v>
      </c>
      <c r="AB1091" s="86">
        <f>SUMIFS('sys inv movment rpt'!$M:$M,'sys inv movment rpt'!$L:$L,$M1091,'sys inv movment rpt'!$N:$N,AB$1)</f>
        <v>0</v>
      </c>
      <c r="AC1091" s="86">
        <f>SUMIFS('sys inv movment rpt'!$M:$M,'sys inv movment rpt'!$L:$L,$M1091,'sys inv movment rpt'!$N:$N,AC$1)</f>
        <v>0</v>
      </c>
      <c r="AD1091" s="86">
        <f>SUMIFS('sys inv movment rpt'!$M:$M,'sys inv movment rpt'!$L:$L,$M1091,'sys inv movment rpt'!$N:$N,AD$1)</f>
        <v>0</v>
      </c>
      <c r="AE1091" s="86">
        <f>SUMIFS('sys inv movment rpt'!$M:$M,'sys inv movment rpt'!$L:$L,$M1091,'sys inv movment rpt'!$N:$N,AE$1)</f>
        <v>0</v>
      </c>
      <c r="AF1091" s="86">
        <f>SUMIFS('sys inv movment rpt'!$M:$M,'sys inv movment rpt'!$L:$L,$M1091,'sys inv movment rpt'!$N:$N,AF$1)</f>
        <v>0</v>
      </c>
      <c r="AG1091" s="86">
        <f>SUMIFS('sys inv movment rpt'!$M:$M,'sys inv movment rpt'!$L:$L,$M1091,'sys inv movment rpt'!$N:$N,AG$1)</f>
        <v>0</v>
      </c>
      <c r="AH1091" s="86">
        <f>SUMIFS('sys inv movment rpt'!$M:$M,'sys inv movment rpt'!$L:$L,$M1091,'sys inv movment rpt'!$N:$N,AH$1)</f>
        <v>0</v>
      </c>
      <c r="AI1091" s="86">
        <f>SUMIFS('sys inv movment rpt'!$M:$M,'sys inv movment rpt'!$L:$L,$M1091,'sys inv movment rpt'!$N:$N,AI$1)</f>
        <v>0</v>
      </c>
      <c r="AJ1091" s="86">
        <f>SUMIFS('sys inv movment rpt'!$M:$M,'sys inv movment rpt'!$L:$L,$M1091,'sys inv movment rpt'!$N:$N,AJ$1)</f>
        <v>0</v>
      </c>
      <c r="AK1091" s="86">
        <f>SUMIFS('sys inv movment rpt'!$M:$M,'sys inv movment rpt'!$L:$L,$M1091,'sys inv movment rpt'!$N:$N,AK$1)</f>
        <v>0</v>
      </c>
      <c r="AL1091" s="86">
        <f>SUMIFS('sys inv movment rpt'!$M:$M,'sys inv movment rpt'!$L:$L,$M1091,'sys inv movment rpt'!$N:$N,AL$1)</f>
        <v>0</v>
      </c>
      <c r="AM1091" s="86">
        <f>SUMIFS('sys inv movment rpt'!$M:$M,'sys inv movment rpt'!$L:$L,$M1091,'sys inv movment rpt'!$N:$N,AM$1)</f>
        <v>0</v>
      </c>
      <c r="AN1091" s="86">
        <f>SUMIFS('sys inv movment rpt'!$M:$M,'sys inv movment rpt'!$L:$L,$M1091,'sys inv movment rpt'!$N:$N,AN$1)</f>
        <v>0</v>
      </c>
      <c r="AO1091" s="86">
        <f>SUMIFS('sys inv movment rpt'!$M:$M,'sys inv movment rpt'!$L:$L,$M1091,'sys inv movment rpt'!$N:$N,AO$1)</f>
        <v>0</v>
      </c>
      <c r="AP1091" s="86">
        <f>SUMIFS('sys inv movment rpt'!$M:$M,'sys inv movment rpt'!$L:$L,$M1091,'sys inv movment rpt'!$N:$N,AP$1)</f>
        <v>0</v>
      </c>
      <c r="AQ1091" s="86">
        <f>SUMIFS('sys inv movment rpt'!$M:$M,'sys inv movment rpt'!$L:$L,$M1091,'sys inv movment rpt'!$N:$N,AQ$1)</f>
        <v>0</v>
      </c>
      <c r="AR1091" s="86">
        <f>SUMIFS('sys inv movment rpt'!$M:$M,'sys inv movment rpt'!$L:$L,$M1091,'sys inv movment rpt'!$N:$N,AR$1)</f>
        <v>0</v>
      </c>
      <c r="AS1091" s="86">
        <f>SUMIFS('sys inv movment rpt'!$M:$M,'sys inv movment rpt'!$L:$L,$M1091,'sys inv movment rpt'!$N:$N,AS$1)</f>
        <v>0</v>
      </c>
      <c r="AT1091" s="86">
        <f>SUMIFS('sys inv movment rpt'!$M:$M,'sys inv movment rpt'!$L:$L,$M1091,'sys inv movment rpt'!$N:$N,AT$1)</f>
        <v>0</v>
      </c>
      <c r="AU1091" s="86">
        <f>SUMIFS('sys inv movment rpt'!$M:$M,'sys inv movment rpt'!$L:$L,$M1091,'sys inv movment rpt'!$N:$N,AU$1)</f>
        <v>0</v>
      </c>
      <c r="AV1091" s="86">
        <f>SUMIFS('sys inv movment rpt'!$M:$M,'sys inv movment rpt'!$L:$L,$M1091,'sys inv movment rpt'!$N:$N,AV$1)</f>
        <v>0</v>
      </c>
      <c r="AW1091" s="87" t="str">
        <f>IFERROR(VLOOKUP(A1091,'sys-backorder details'!E:U,17,0),"-")</f>
        <v>-</v>
      </c>
      <c r="AX1091" s="87" t="str">
        <f>IF(K1091&gt;1,VLOOKUP(A1091,'settings-routing'!A:I,9,0),"")</f>
        <v/>
      </c>
    </row>
    <row r="1092" ht="12.75" hidden="1" customHeight="1">
      <c r="A1092" s="28" t="s">
        <v>2279</v>
      </c>
      <c r="B1092" s="28" t="s">
        <v>2280</v>
      </c>
      <c r="C1092" s="50">
        <f t="shared" si="2"/>
        <v>0</v>
      </c>
      <c r="D1092" s="80">
        <f>SUMIF('Stocks 101-111'!$J:$J,'item dashboard'!A1092,'Stocks 101-111'!K:K)</f>
        <v>0</v>
      </c>
      <c r="E1092" s="80">
        <f>SUMIF('Stocks 101-111'!$J:$J,'item dashboard'!A1092,'Stocks 101-111'!$L:$L)</f>
        <v>0</v>
      </c>
      <c r="F1092" s="81">
        <f t="shared" si="3"/>
        <v>0</v>
      </c>
      <c r="G1092" s="82">
        <f t="shared" si="4"/>
        <v>0</v>
      </c>
      <c r="H1092" s="50">
        <f>SUMIFS('sys-backorder details'!$M:$M,'sys-backorder details'!$E:$E,'item dashboard'!A1092,'sys-backorder details'!$V:$V,"")</f>
        <v>0</v>
      </c>
      <c r="I1092" s="83">
        <f>SUMIF('settings-routing'!$I:$I,'item dashboard'!A1092,'settings-routing'!$O:$O)</f>
        <v>0</v>
      </c>
      <c r="J1092" s="50">
        <f>SUMIFS('sys-backorder details'!$M:$M,'sys-backorder details'!$E:$E,'item dashboard'!A1092,'sys-backorder details'!$V:$V,"Call off")</f>
        <v>0</v>
      </c>
      <c r="K1092" s="84">
        <f t="shared" si="5"/>
        <v>0</v>
      </c>
      <c r="L1092" s="84">
        <f>SUMIF('Production Plan'!$E:$E,'item dashboard'!A1092,'Production Plan'!$N:$N)</f>
        <v>0</v>
      </c>
      <c r="M1092" s="85" t="str">
        <f t="shared" si="6"/>
        <v>B-S33-W5ANGEL-30 ml Lotion White Pntd Angelica Bottle</v>
      </c>
      <c r="N1092" s="86">
        <f>SUMIFS('sys inv movment rpt'!$M:$M,'sys inv movment rpt'!$L:$L,$M1092,'sys inv movment rpt'!$N:$N,N$1)</f>
        <v>0</v>
      </c>
      <c r="O1092" s="86">
        <f>SUMIFS('sys inv movment rpt'!$M:$M,'sys inv movment rpt'!$L:$L,$M1092,'sys inv movment rpt'!$N:$N,O$1)</f>
        <v>0</v>
      </c>
      <c r="P1092" s="86">
        <f>SUMIFS('sys inv movment rpt'!$M:$M,'sys inv movment rpt'!$L:$L,$M1092,'sys inv movment rpt'!$N:$N,P$1)</f>
        <v>0</v>
      </c>
      <c r="Q1092" s="86">
        <f>SUMIFS('sys inv movment rpt'!$M:$M,'sys inv movment rpt'!$L:$L,$M1092,'sys inv movment rpt'!$N:$N,Q$1)</f>
        <v>0</v>
      </c>
      <c r="R1092" s="86">
        <f>SUMIFS('sys inv movment rpt'!$M:$M,'sys inv movment rpt'!$L:$L,$M1092,'sys inv movment rpt'!$N:$N,R$1)</f>
        <v>0</v>
      </c>
      <c r="S1092" s="86">
        <f>SUMIFS('sys inv movment rpt'!$M:$M,'sys inv movment rpt'!$L:$L,$M1092,'sys inv movment rpt'!$N:$N,S$1)</f>
        <v>0</v>
      </c>
      <c r="T1092" s="86">
        <f>SUMIFS('sys inv movment rpt'!$M:$M,'sys inv movment rpt'!$L:$L,$M1092,'sys inv movment rpt'!$N:$N,T$1)</f>
        <v>0</v>
      </c>
      <c r="U1092" s="86">
        <f>SUMIFS('sys inv movment rpt'!$M:$M,'sys inv movment rpt'!$L:$L,$M1092,'sys inv movment rpt'!$N:$N,U$1)</f>
        <v>0</v>
      </c>
      <c r="V1092" s="86">
        <f>SUMIFS('sys inv movment rpt'!$M:$M,'sys inv movment rpt'!$L:$L,$M1092,'sys inv movment rpt'!$N:$N,V$1)</f>
        <v>0</v>
      </c>
      <c r="W1092" s="86">
        <f>SUMIFS('sys inv movment rpt'!$M:$M,'sys inv movment rpt'!$L:$L,$M1092,'sys inv movment rpt'!$N:$N,W$1)</f>
        <v>0</v>
      </c>
      <c r="X1092" s="86">
        <f>SUMIFS('sys inv movment rpt'!$M:$M,'sys inv movment rpt'!$L:$L,$M1092,'sys inv movment rpt'!$N:$N,X$1)</f>
        <v>0</v>
      </c>
      <c r="Y1092" s="86">
        <f>SUMIFS('sys inv movment rpt'!$M:$M,'sys inv movment rpt'!$L:$L,$M1092,'sys inv movment rpt'!$N:$N,Y$1)</f>
        <v>0</v>
      </c>
      <c r="Z1092" s="86">
        <f>SUMIFS('sys inv movment rpt'!$M:$M,'sys inv movment rpt'!$L:$L,$M1092,'sys inv movment rpt'!$N:$N,Z$1)</f>
        <v>0</v>
      </c>
      <c r="AA1092" s="86">
        <f>SUMIFS('sys inv movment rpt'!$M:$M,'sys inv movment rpt'!$L:$L,$M1092,'sys inv movment rpt'!$N:$N,AA$1)</f>
        <v>0</v>
      </c>
      <c r="AB1092" s="86">
        <f>SUMIFS('sys inv movment rpt'!$M:$M,'sys inv movment rpt'!$L:$L,$M1092,'sys inv movment rpt'!$N:$N,AB$1)</f>
        <v>0</v>
      </c>
      <c r="AC1092" s="86">
        <f>SUMIFS('sys inv movment rpt'!$M:$M,'sys inv movment rpt'!$L:$L,$M1092,'sys inv movment rpt'!$N:$N,AC$1)</f>
        <v>0</v>
      </c>
      <c r="AD1092" s="86">
        <f>SUMIFS('sys inv movment rpt'!$M:$M,'sys inv movment rpt'!$L:$L,$M1092,'sys inv movment rpt'!$N:$N,AD$1)</f>
        <v>0</v>
      </c>
      <c r="AE1092" s="86">
        <f>SUMIFS('sys inv movment rpt'!$M:$M,'sys inv movment rpt'!$L:$L,$M1092,'sys inv movment rpt'!$N:$N,AE$1)</f>
        <v>0</v>
      </c>
      <c r="AF1092" s="86">
        <f>SUMIFS('sys inv movment rpt'!$M:$M,'sys inv movment rpt'!$L:$L,$M1092,'sys inv movment rpt'!$N:$N,AF$1)</f>
        <v>0</v>
      </c>
      <c r="AG1092" s="86">
        <f>SUMIFS('sys inv movment rpt'!$M:$M,'sys inv movment rpt'!$L:$L,$M1092,'sys inv movment rpt'!$N:$N,AG$1)</f>
        <v>0</v>
      </c>
      <c r="AH1092" s="86">
        <f>SUMIFS('sys inv movment rpt'!$M:$M,'sys inv movment rpt'!$L:$L,$M1092,'sys inv movment rpt'!$N:$N,AH$1)</f>
        <v>0</v>
      </c>
      <c r="AI1092" s="86">
        <f>SUMIFS('sys inv movment rpt'!$M:$M,'sys inv movment rpt'!$L:$L,$M1092,'sys inv movment rpt'!$N:$N,AI$1)</f>
        <v>0</v>
      </c>
      <c r="AJ1092" s="86">
        <f>SUMIFS('sys inv movment rpt'!$M:$M,'sys inv movment rpt'!$L:$L,$M1092,'sys inv movment rpt'!$N:$N,AJ$1)</f>
        <v>0</v>
      </c>
      <c r="AK1092" s="86">
        <f>SUMIFS('sys inv movment rpt'!$M:$M,'sys inv movment rpt'!$L:$L,$M1092,'sys inv movment rpt'!$N:$N,AK$1)</f>
        <v>0</v>
      </c>
      <c r="AL1092" s="86">
        <f>SUMIFS('sys inv movment rpt'!$M:$M,'sys inv movment rpt'!$L:$L,$M1092,'sys inv movment rpt'!$N:$N,AL$1)</f>
        <v>0</v>
      </c>
      <c r="AM1092" s="86">
        <f>SUMIFS('sys inv movment rpt'!$M:$M,'sys inv movment rpt'!$L:$L,$M1092,'sys inv movment rpt'!$N:$N,AM$1)</f>
        <v>0</v>
      </c>
      <c r="AN1092" s="86">
        <f>SUMIFS('sys inv movment rpt'!$M:$M,'sys inv movment rpt'!$L:$L,$M1092,'sys inv movment rpt'!$N:$N,AN$1)</f>
        <v>0</v>
      </c>
      <c r="AO1092" s="86">
        <f>SUMIFS('sys inv movment rpt'!$M:$M,'sys inv movment rpt'!$L:$L,$M1092,'sys inv movment rpt'!$N:$N,AO$1)</f>
        <v>0</v>
      </c>
      <c r="AP1092" s="86">
        <f>SUMIFS('sys inv movment rpt'!$M:$M,'sys inv movment rpt'!$L:$L,$M1092,'sys inv movment rpt'!$N:$N,AP$1)</f>
        <v>0</v>
      </c>
      <c r="AQ1092" s="86">
        <f>SUMIFS('sys inv movment rpt'!$M:$M,'sys inv movment rpt'!$L:$L,$M1092,'sys inv movment rpt'!$N:$N,AQ$1)</f>
        <v>0</v>
      </c>
      <c r="AR1092" s="86">
        <f>SUMIFS('sys inv movment rpt'!$M:$M,'sys inv movment rpt'!$L:$L,$M1092,'sys inv movment rpt'!$N:$N,AR$1)</f>
        <v>0</v>
      </c>
      <c r="AS1092" s="86">
        <f>SUMIFS('sys inv movment rpt'!$M:$M,'sys inv movment rpt'!$L:$L,$M1092,'sys inv movment rpt'!$N:$N,AS$1)</f>
        <v>0</v>
      </c>
      <c r="AT1092" s="86">
        <f>SUMIFS('sys inv movment rpt'!$M:$M,'sys inv movment rpt'!$L:$L,$M1092,'sys inv movment rpt'!$N:$N,AT$1)</f>
        <v>0</v>
      </c>
      <c r="AU1092" s="86">
        <f>SUMIFS('sys inv movment rpt'!$M:$M,'sys inv movment rpt'!$L:$L,$M1092,'sys inv movment rpt'!$N:$N,AU$1)</f>
        <v>0</v>
      </c>
      <c r="AV1092" s="86">
        <f>SUMIFS('sys inv movment rpt'!$M:$M,'sys inv movment rpt'!$L:$L,$M1092,'sys inv movment rpt'!$N:$N,AV$1)</f>
        <v>0</v>
      </c>
      <c r="AW1092" s="87" t="str">
        <f>IFERROR(VLOOKUP(A1092,'sys-backorder details'!E:U,17,0),"-")</f>
        <v>-</v>
      </c>
      <c r="AX1092" s="87" t="str">
        <f>IF(K1092&gt;1,VLOOKUP(A1092,'settings-routing'!A:I,9,0),"")</f>
        <v/>
      </c>
    </row>
    <row r="1093" ht="12.75" hidden="1" customHeight="1">
      <c r="A1093" s="50" t="s">
        <v>2281</v>
      </c>
      <c r="B1093" s="50" t="s">
        <v>2278</v>
      </c>
      <c r="C1093" s="50">
        <f t="shared" si="2"/>
        <v>0</v>
      </c>
      <c r="D1093" s="80">
        <f>SUMIF('Stocks 101-111'!$J:$J,'item dashboard'!A1093,'Stocks 101-111'!K:K)</f>
        <v>0</v>
      </c>
      <c r="E1093" s="80">
        <f>SUMIF('Stocks 101-111'!$J:$J,'item dashboard'!A1093,'Stocks 101-111'!$L:$L)</f>
        <v>0</v>
      </c>
      <c r="F1093" s="81">
        <f t="shared" si="3"/>
        <v>0</v>
      </c>
      <c r="G1093" s="82">
        <f t="shared" si="4"/>
        <v>0</v>
      </c>
      <c r="H1093" s="50">
        <f>SUMIFS('sys-backorder details'!$M:$M,'sys-backorder details'!$E:$E,'item dashboard'!A1093,'sys-backorder details'!$V:$V,"")</f>
        <v>0</v>
      </c>
      <c r="I1093" s="83">
        <f>SUMIF('settings-routing'!$I:$I,'item dashboard'!A1093,'settings-routing'!$O:$O)</f>
        <v>0</v>
      </c>
      <c r="J1093" s="50">
        <f>SUMIFS('sys-backorder details'!$M:$M,'sys-backorder details'!$E:$E,'item dashboard'!A1093,'sys-backorder details'!$V:$V,"Call off")</f>
        <v>0</v>
      </c>
      <c r="K1093" s="84">
        <f t="shared" si="5"/>
        <v>0</v>
      </c>
      <c r="L1093" s="84">
        <f>SUMIF('Production Plan'!$E:$E,'item dashboard'!A1093,'Production Plan'!$N:$N)</f>
        <v>0</v>
      </c>
      <c r="M1093" s="85" t="str">
        <f t="shared" si="6"/>
        <v>B-S33-W5EXP-30 ml Lotion White Bottle</v>
      </c>
      <c r="N1093" s="86">
        <f>SUMIFS('sys inv movment rpt'!$M:$M,'sys inv movment rpt'!$L:$L,$M1093,'sys inv movment rpt'!$N:$N,N$1)</f>
        <v>0</v>
      </c>
      <c r="O1093" s="86">
        <f>SUMIFS('sys inv movment rpt'!$M:$M,'sys inv movment rpt'!$L:$L,$M1093,'sys inv movment rpt'!$N:$N,O$1)</f>
        <v>0</v>
      </c>
      <c r="P1093" s="86">
        <f>SUMIFS('sys inv movment rpt'!$M:$M,'sys inv movment rpt'!$L:$L,$M1093,'sys inv movment rpt'!$N:$N,P$1)</f>
        <v>0</v>
      </c>
      <c r="Q1093" s="86">
        <f>SUMIFS('sys inv movment rpt'!$M:$M,'sys inv movment rpt'!$L:$L,$M1093,'sys inv movment rpt'!$N:$N,Q$1)</f>
        <v>0</v>
      </c>
      <c r="R1093" s="86">
        <f>SUMIFS('sys inv movment rpt'!$M:$M,'sys inv movment rpt'!$L:$L,$M1093,'sys inv movment rpt'!$N:$N,R$1)</f>
        <v>0</v>
      </c>
      <c r="S1093" s="86">
        <f>SUMIFS('sys inv movment rpt'!$M:$M,'sys inv movment rpt'!$L:$L,$M1093,'sys inv movment rpt'!$N:$N,S$1)</f>
        <v>0</v>
      </c>
      <c r="T1093" s="86">
        <f>SUMIFS('sys inv movment rpt'!$M:$M,'sys inv movment rpt'!$L:$L,$M1093,'sys inv movment rpt'!$N:$N,T$1)</f>
        <v>0</v>
      </c>
      <c r="U1093" s="86">
        <f>SUMIFS('sys inv movment rpt'!$M:$M,'sys inv movment rpt'!$L:$L,$M1093,'sys inv movment rpt'!$N:$N,U$1)</f>
        <v>0</v>
      </c>
      <c r="V1093" s="86">
        <f>SUMIFS('sys inv movment rpt'!$M:$M,'sys inv movment rpt'!$L:$L,$M1093,'sys inv movment rpt'!$N:$N,V$1)</f>
        <v>0</v>
      </c>
      <c r="W1093" s="86">
        <f>SUMIFS('sys inv movment rpt'!$M:$M,'sys inv movment rpt'!$L:$L,$M1093,'sys inv movment rpt'!$N:$N,W$1)</f>
        <v>0</v>
      </c>
      <c r="X1093" s="86">
        <f>SUMIFS('sys inv movment rpt'!$M:$M,'sys inv movment rpt'!$L:$L,$M1093,'sys inv movment rpt'!$N:$N,X$1)</f>
        <v>0</v>
      </c>
      <c r="Y1093" s="86">
        <f>SUMIFS('sys inv movment rpt'!$M:$M,'sys inv movment rpt'!$L:$L,$M1093,'sys inv movment rpt'!$N:$N,Y$1)</f>
        <v>0</v>
      </c>
      <c r="Z1093" s="86">
        <f>SUMIFS('sys inv movment rpt'!$M:$M,'sys inv movment rpt'!$L:$L,$M1093,'sys inv movment rpt'!$N:$N,Z$1)</f>
        <v>0</v>
      </c>
      <c r="AA1093" s="86">
        <f>SUMIFS('sys inv movment rpt'!$M:$M,'sys inv movment rpt'!$L:$L,$M1093,'sys inv movment rpt'!$N:$N,AA$1)</f>
        <v>0</v>
      </c>
      <c r="AB1093" s="86">
        <f>SUMIFS('sys inv movment rpt'!$M:$M,'sys inv movment rpt'!$L:$L,$M1093,'sys inv movment rpt'!$N:$N,AB$1)</f>
        <v>0</v>
      </c>
      <c r="AC1093" s="86">
        <f>SUMIFS('sys inv movment rpt'!$M:$M,'sys inv movment rpt'!$L:$L,$M1093,'sys inv movment rpt'!$N:$N,AC$1)</f>
        <v>0</v>
      </c>
      <c r="AD1093" s="86">
        <f>SUMIFS('sys inv movment rpt'!$M:$M,'sys inv movment rpt'!$L:$L,$M1093,'sys inv movment rpt'!$N:$N,AD$1)</f>
        <v>0</v>
      </c>
      <c r="AE1093" s="86">
        <f>SUMIFS('sys inv movment rpt'!$M:$M,'sys inv movment rpt'!$L:$L,$M1093,'sys inv movment rpt'!$N:$N,AE$1)</f>
        <v>0</v>
      </c>
      <c r="AF1093" s="86">
        <f>SUMIFS('sys inv movment rpt'!$M:$M,'sys inv movment rpt'!$L:$L,$M1093,'sys inv movment rpt'!$N:$N,AF$1)</f>
        <v>0</v>
      </c>
      <c r="AG1093" s="86">
        <f>SUMIFS('sys inv movment rpt'!$M:$M,'sys inv movment rpt'!$L:$L,$M1093,'sys inv movment rpt'!$N:$N,AG$1)</f>
        <v>0</v>
      </c>
      <c r="AH1093" s="86">
        <f>SUMIFS('sys inv movment rpt'!$M:$M,'sys inv movment rpt'!$L:$L,$M1093,'sys inv movment rpt'!$N:$N,AH$1)</f>
        <v>0</v>
      </c>
      <c r="AI1093" s="86">
        <f>SUMIFS('sys inv movment rpt'!$M:$M,'sys inv movment rpt'!$L:$L,$M1093,'sys inv movment rpt'!$N:$N,AI$1)</f>
        <v>0</v>
      </c>
      <c r="AJ1093" s="86">
        <f>SUMIFS('sys inv movment rpt'!$M:$M,'sys inv movment rpt'!$L:$L,$M1093,'sys inv movment rpt'!$N:$N,AJ$1)</f>
        <v>0</v>
      </c>
      <c r="AK1093" s="86">
        <f>SUMIFS('sys inv movment rpt'!$M:$M,'sys inv movment rpt'!$L:$L,$M1093,'sys inv movment rpt'!$N:$N,AK$1)</f>
        <v>0</v>
      </c>
      <c r="AL1093" s="86">
        <f>SUMIFS('sys inv movment rpt'!$M:$M,'sys inv movment rpt'!$L:$L,$M1093,'sys inv movment rpt'!$N:$N,AL$1)</f>
        <v>0</v>
      </c>
      <c r="AM1093" s="86">
        <f>SUMIFS('sys inv movment rpt'!$M:$M,'sys inv movment rpt'!$L:$L,$M1093,'sys inv movment rpt'!$N:$N,AM$1)</f>
        <v>0</v>
      </c>
      <c r="AN1093" s="86">
        <f>SUMIFS('sys inv movment rpt'!$M:$M,'sys inv movment rpt'!$L:$L,$M1093,'sys inv movment rpt'!$N:$N,AN$1)</f>
        <v>0</v>
      </c>
      <c r="AO1093" s="86">
        <f>SUMIFS('sys inv movment rpt'!$M:$M,'sys inv movment rpt'!$L:$L,$M1093,'sys inv movment rpt'!$N:$N,AO$1)</f>
        <v>0</v>
      </c>
      <c r="AP1093" s="86">
        <f>SUMIFS('sys inv movment rpt'!$M:$M,'sys inv movment rpt'!$L:$L,$M1093,'sys inv movment rpt'!$N:$N,AP$1)</f>
        <v>0</v>
      </c>
      <c r="AQ1093" s="86">
        <f>SUMIFS('sys inv movment rpt'!$M:$M,'sys inv movment rpt'!$L:$L,$M1093,'sys inv movment rpt'!$N:$N,AQ$1)</f>
        <v>0</v>
      </c>
      <c r="AR1093" s="86">
        <f>SUMIFS('sys inv movment rpt'!$M:$M,'sys inv movment rpt'!$L:$L,$M1093,'sys inv movment rpt'!$N:$N,AR$1)</f>
        <v>0</v>
      </c>
      <c r="AS1093" s="86">
        <f>SUMIFS('sys inv movment rpt'!$M:$M,'sys inv movment rpt'!$L:$L,$M1093,'sys inv movment rpt'!$N:$N,AS$1)</f>
        <v>0</v>
      </c>
      <c r="AT1093" s="86">
        <f>SUMIFS('sys inv movment rpt'!$M:$M,'sys inv movment rpt'!$L:$L,$M1093,'sys inv movment rpt'!$N:$N,AT$1)</f>
        <v>0</v>
      </c>
      <c r="AU1093" s="86">
        <f>SUMIFS('sys inv movment rpt'!$M:$M,'sys inv movment rpt'!$L:$L,$M1093,'sys inv movment rpt'!$N:$N,AU$1)</f>
        <v>0</v>
      </c>
      <c r="AV1093" s="86">
        <f>SUMIFS('sys inv movment rpt'!$M:$M,'sys inv movment rpt'!$L:$L,$M1093,'sys inv movment rpt'!$N:$N,AV$1)</f>
        <v>0</v>
      </c>
      <c r="AW1093" s="87" t="str">
        <f>IFERROR(VLOOKUP(A1093,'sys-backorder details'!E:U,17,0),"-")</f>
        <v>-</v>
      </c>
      <c r="AX1093" s="87" t="str">
        <f>IF(K1093&gt;1,VLOOKUP(A1093,'settings-routing'!A:I,9,0),"")</f>
        <v/>
      </c>
    </row>
    <row r="1094" ht="12.75" hidden="1" customHeight="1">
      <c r="A1094" s="50" t="s">
        <v>2282</v>
      </c>
      <c r="B1094" s="50" t="s">
        <v>2283</v>
      </c>
      <c r="C1094" s="50">
        <f t="shared" si="2"/>
        <v>0</v>
      </c>
      <c r="D1094" s="80">
        <f>SUMIF('Stocks 101-111'!$J:$J,'item dashboard'!A1094,'Stocks 101-111'!K:K)</f>
        <v>0</v>
      </c>
      <c r="E1094" s="80">
        <f>SUMIF('Stocks 101-111'!$J:$J,'item dashboard'!A1094,'Stocks 101-111'!$L:$L)</f>
        <v>0</v>
      </c>
      <c r="F1094" s="81">
        <f t="shared" si="3"/>
        <v>0</v>
      </c>
      <c r="G1094" s="82">
        <f t="shared" si="4"/>
        <v>0</v>
      </c>
      <c r="H1094" s="50">
        <f>SUMIFS('sys-backorder details'!$M:$M,'sys-backorder details'!$E:$E,'item dashboard'!A1094,'sys-backorder details'!$V:$V,"")</f>
        <v>0</v>
      </c>
      <c r="I1094" s="83">
        <f>SUMIF('settings-routing'!$I:$I,'item dashboard'!A1094,'settings-routing'!$O:$O)</f>
        <v>0</v>
      </c>
      <c r="J1094" s="50">
        <f>SUMIFS('sys-backorder details'!$M:$M,'sys-backorder details'!$E:$E,'item dashboard'!A1094,'sys-backorder details'!$V:$V,"Call off")</f>
        <v>0</v>
      </c>
      <c r="K1094" s="84">
        <f t="shared" si="5"/>
        <v>0</v>
      </c>
      <c r="L1094" s="84">
        <f>SUMIF('Production Plan'!$E:$E,'item dashboard'!A1094,'Production Plan'!$N:$N)</f>
        <v>0</v>
      </c>
      <c r="M1094" s="85" t="str">
        <f t="shared" si="6"/>
        <v>B-S33-W5RING-30 ml Pntd Bottle</v>
      </c>
      <c r="N1094" s="86">
        <f>SUMIFS('sys inv movment rpt'!$M:$M,'sys inv movment rpt'!$L:$L,$M1094,'sys inv movment rpt'!$N:$N,N$1)</f>
        <v>0</v>
      </c>
      <c r="O1094" s="86">
        <f>SUMIFS('sys inv movment rpt'!$M:$M,'sys inv movment rpt'!$L:$L,$M1094,'sys inv movment rpt'!$N:$N,O$1)</f>
        <v>0</v>
      </c>
      <c r="P1094" s="86">
        <f>SUMIFS('sys inv movment rpt'!$M:$M,'sys inv movment rpt'!$L:$L,$M1094,'sys inv movment rpt'!$N:$N,P$1)</f>
        <v>0</v>
      </c>
      <c r="Q1094" s="86">
        <f>SUMIFS('sys inv movment rpt'!$M:$M,'sys inv movment rpt'!$L:$L,$M1094,'sys inv movment rpt'!$N:$N,Q$1)</f>
        <v>0</v>
      </c>
      <c r="R1094" s="86">
        <f>SUMIFS('sys inv movment rpt'!$M:$M,'sys inv movment rpt'!$L:$L,$M1094,'sys inv movment rpt'!$N:$N,R$1)</f>
        <v>0</v>
      </c>
      <c r="S1094" s="86">
        <f>SUMIFS('sys inv movment rpt'!$M:$M,'sys inv movment rpt'!$L:$L,$M1094,'sys inv movment rpt'!$N:$N,S$1)</f>
        <v>0</v>
      </c>
      <c r="T1094" s="86">
        <f>SUMIFS('sys inv movment rpt'!$M:$M,'sys inv movment rpt'!$L:$L,$M1094,'sys inv movment rpt'!$N:$N,T$1)</f>
        <v>0</v>
      </c>
      <c r="U1094" s="86">
        <f>SUMIFS('sys inv movment rpt'!$M:$M,'sys inv movment rpt'!$L:$L,$M1094,'sys inv movment rpt'!$N:$N,U$1)</f>
        <v>0</v>
      </c>
      <c r="V1094" s="86">
        <f>SUMIFS('sys inv movment rpt'!$M:$M,'sys inv movment rpt'!$L:$L,$M1094,'sys inv movment rpt'!$N:$N,V$1)</f>
        <v>0</v>
      </c>
      <c r="W1094" s="86">
        <f>SUMIFS('sys inv movment rpt'!$M:$M,'sys inv movment rpt'!$L:$L,$M1094,'sys inv movment rpt'!$N:$N,W$1)</f>
        <v>0</v>
      </c>
      <c r="X1094" s="86">
        <f>SUMIFS('sys inv movment rpt'!$M:$M,'sys inv movment rpt'!$L:$L,$M1094,'sys inv movment rpt'!$N:$N,X$1)</f>
        <v>0</v>
      </c>
      <c r="Y1094" s="86">
        <f>SUMIFS('sys inv movment rpt'!$M:$M,'sys inv movment rpt'!$L:$L,$M1094,'sys inv movment rpt'!$N:$N,Y$1)</f>
        <v>0</v>
      </c>
      <c r="Z1094" s="86">
        <f>SUMIFS('sys inv movment rpt'!$M:$M,'sys inv movment rpt'!$L:$L,$M1094,'sys inv movment rpt'!$N:$N,Z$1)</f>
        <v>0</v>
      </c>
      <c r="AA1094" s="86">
        <f>SUMIFS('sys inv movment rpt'!$M:$M,'sys inv movment rpt'!$L:$L,$M1094,'sys inv movment rpt'!$N:$N,AA$1)</f>
        <v>0</v>
      </c>
      <c r="AB1094" s="86">
        <f>SUMIFS('sys inv movment rpt'!$M:$M,'sys inv movment rpt'!$L:$L,$M1094,'sys inv movment rpt'!$N:$N,AB$1)</f>
        <v>0</v>
      </c>
      <c r="AC1094" s="86">
        <f>SUMIFS('sys inv movment rpt'!$M:$M,'sys inv movment rpt'!$L:$L,$M1094,'sys inv movment rpt'!$N:$N,AC$1)</f>
        <v>0</v>
      </c>
      <c r="AD1094" s="86">
        <f>SUMIFS('sys inv movment rpt'!$M:$M,'sys inv movment rpt'!$L:$L,$M1094,'sys inv movment rpt'!$N:$N,AD$1)</f>
        <v>0</v>
      </c>
      <c r="AE1094" s="86">
        <f>SUMIFS('sys inv movment rpt'!$M:$M,'sys inv movment rpt'!$L:$L,$M1094,'sys inv movment rpt'!$N:$N,AE$1)</f>
        <v>0</v>
      </c>
      <c r="AF1094" s="86">
        <f>SUMIFS('sys inv movment rpt'!$M:$M,'sys inv movment rpt'!$L:$L,$M1094,'sys inv movment rpt'!$N:$N,AF$1)</f>
        <v>0</v>
      </c>
      <c r="AG1094" s="86">
        <f>SUMIFS('sys inv movment rpt'!$M:$M,'sys inv movment rpt'!$L:$L,$M1094,'sys inv movment rpt'!$N:$N,AG$1)</f>
        <v>0</v>
      </c>
      <c r="AH1094" s="86">
        <f>SUMIFS('sys inv movment rpt'!$M:$M,'sys inv movment rpt'!$L:$L,$M1094,'sys inv movment rpt'!$N:$N,AH$1)</f>
        <v>0</v>
      </c>
      <c r="AI1094" s="86">
        <f>SUMIFS('sys inv movment rpt'!$M:$M,'sys inv movment rpt'!$L:$L,$M1094,'sys inv movment rpt'!$N:$N,AI$1)</f>
        <v>0</v>
      </c>
      <c r="AJ1094" s="86">
        <f>SUMIFS('sys inv movment rpt'!$M:$M,'sys inv movment rpt'!$L:$L,$M1094,'sys inv movment rpt'!$N:$N,AJ$1)</f>
        <v>0</v>
      </c>
      <c r="AK1094" s="86">
        <f>SUMIFS('sys inv movment rpt'!$M:$M,'sys inv movment rpt'!$L:$L,$M1094,'sys inv movment rpt'!$N:$N,AK$1)</f>
        <v>0</v>
      </c>
      <c r="AL1094" s="86">
        <f>SUMIFS('sys inv movment rpt'!$M:$M,'sys inv movment rpt'!$L:$L,$M1094,'sys inv movment rpt'!$N:$N,AL$1)</f>
        <v>0</v>
      </c>
      <c r="AM1094" s="86">
        <f>SUMIFS('sys inv movment rpt'!$M:$M,'sys inv movment rpt'!$L:$L,$M1094,'sys inv movment rpt'!$N:$N,AM$1)</f>
        <v>0</v>
      </c>
      <c r="AN1094" s="86">
        <f>SUMIFS('sys inv movment rpt'!$M:$M,'sys inv movment rpt'!$L:$L,$M1094,'sys inv movment rpt'!$N:$N,AN$1)</f>
        <v>0</v>
      </c>
      <c r="AO1094" s="86">
        <f>SUMIFS('sys inv movment rpt'!$M:$M,'sys inv movment rpt'!$L:$L,$M1094,'sys inv movment rpt'!$N:$N,AO$1)</f>
        <v>0</v>
      </c>
      <c r="AP1094" s="86">
        <f>SUMIFS('sys inv movment rpt'!$M:$M,'sys inv movment rpt'!$L:$L,$M1094,'sys inv movment rpt'!$N:$N,AP$1)</f>
        <v>0</v>
      </c>
      <c r="AQ1094" s="86">
        <f>SUMIFS('sys inv movment rpt'!$M:$M,'sys inv movment rpt'!$L:$L,$M1094,'sys inv movment rpt'!$N:$N,AQ$1)</f>
        <v>0</v>
      </c>
      <c r="AR1094" s="86">
        <f>SUMIFS('sys inv movment rpt'!$M:$M,'sys inv movment rpt'!$L:$L,$M1094,'sys inv movment rpt'!$N:$N,AR$1)</f>
        <v>0</v>
      </c>
      <c r="AS1094" s="86">
        <f>SUMIFS('sys inv movment rpt'!$M:$M,'sys inv movment rpt'!$L:$L,$M1094,'sys inv movment rpt'!$N:$N,AS$1)</f>
        <v>0</v>
      </c>
      <c r="AT1094" s="86">
        <f>SUMIFS('sys inv movment rpt'!$M:$M,'sys inv movment rpt'!$L:$L,$M1094,'sys inv movment rpt'!$N:$N,AT$1)</f>
        <v>0</v>
      </c>
      <c r="AU1094" s="86">
        <f>SUMIFS('sys inv movment rpt'!$M:$M,'sys inv movment rpt'!$L:$L,$M1094,'sys inv movment rpt'!$N:$N,AU$1)</f>
        <v>0</v>
      </c>
      <c r="AV1094" s="86">
        <f>SUMIFS('sys inv movment rpt'!$M:$M,'sys inv movment rpt'!$L:$L,$M1094,'sys inv movment rpt'!$N:$N,AV$1)</f>
        <v>0</v>
      </c>
      <c r="AW1094" s="87" t="str">
        <f>IFERROR(VLOOKUP(A1094,'sys-backorder details'!E:U,17,0),"-")</f>
        <v>-</v>
      </c>
      <c r="AX1094" s="87" t="str">
        <f>IF(K1094&gt;1,VLOOKUP(A1094,'settings-routing'!A:I,9,0),"")</f>
        <v/>
      </c>
    </row>
    <row r="1095" ht="12.75" hidden="1" customHeight="1">
      <c r="A1095" s="50" t="s">
        <v>2284</v>
      </c>
      <c r="B1095" s="50" t="s">
        <v>2285</v>
      </c>
      <c r="C1095" s="50">
        <f t="shared" si="2"/>
        <v>0</v>
      </c>
      <c r="D1095" s="80">
        <f>SUMIF('Stocks 101-111'!$J:$J,'item dashboard'!A1095,'Stocks 101-111'!K:K)</f>
        <v>0</v>
      </c>
      <c r="E1095" s="80">
        <f>SUMIF('Stocks 101-111'!$J:$J,'item dashboard'!A1095,'Stocks 101-111'!$L:$L)</f>
        <v>0</v>
      </c>
      <c r="F1095" s="81">
        <f t="shared" si="3"/>
        <v>0</v>
      </c>
      <c r="G1095" s="82">
        <f t="shared" si="4"/>
        <v>0</v>
      </c>
      <c r="H1095" s="50">
        <f>SUMIFS('sys-backorder details'!$M:$M,'sys-backorder details'!$E:$E,'item dashboard'!A1095,'sys-backorder details'!$V:$V,"")</f>
        <v>0</v>
      </c>
      <c r="I1095" s="83">
        <f>SUMIF('settings-routing'!$I:$I,'item dashboard'!A1095,'settings-routing'!$O:$O)</f>
        <v>0</v>
      </c>
      <c r="J1095" s="50">
        <f>SUMIFS('sys-backorder details'!$M:$M,'sys-backorder details'!$E:$E,'item dashboard'!A1095,'sys-backorder details'!$V:$V,"Call off")</f>
        <v>0</v>
      </c>
      <c r="K1095" s="84">
        <f t="shared" si="5"/>
        <v>0</v>
      </c>
      <c r="L1095" s="84">
        <f>SUMIF('Production Plan'!$E:$E,'item dashboard'!A1095,'Production Plan'!$N:$N)</f>
        <v>0</v>
      </c>
      <c r="M1095" s="85" t="str">
        <f t="shared" si="6"/>
        <v>B-S36BAY-CL9-30 ml Clear bay Bottle</v>
      </c>
      <c r="N1095" s="86">
        <f>SUMIFS('sys inv movment rpt'!$M:$M,'sys inv movment rpt'!$L:$L,$M1095,'sys inv movment rpt'!$N:$N,N$1)</f>
        <v>0</v>
      </c>
      <c r="O1095" s="86">
        <f>SUMIFS('sys inv movment rpt'!$M:$M,'sys inv movment rpt'!$L:$L,$M1095,'sys inv movment rpt'!$N:$N,O$1)</f>
        <v>0</v>
      </c>
      <c r="P1095" s="86">
        <f>SUMIFS('sys inv movment rpt'!$M:$M,'sys inv movment rpt'!$L:$L,$M1095,'sys inv movment rpt'!$N:$N,P$1)</f>
        <v>0</v>
      </c>
      <c r="Q1095" s="86">
        <f>SUMIFS('sys inv movment rpt'!$M:$M,'sys inv movment rpt'!$L:$L,$M1095,'sys inv movment rpt'!$N:$N,Q$1)</f>
        <v>0</v>
      </c>
      <c r="R1095" s="86">
        <f>SUMIFS('sys inv movment rpt'!$M:$M,'sys inv movment rpt'!$L:$L,$M1095,'sys inv movment rpt'!$N:$N,R$1)</f>
        <v>0</v>
      </c>
      <c r="S1095" s="86">
        <f>SUMIFS('sys inv movment rpt'!$M:$M,'sys inv movment rpt'!$L:$L,$M1095,'sys inv movment rpt'!$N:$N,S$1)</f>
        <v>0</v>
      </c>
      <c r="T1095" s="86">
        <f>SUMIFS('sys inv movment rpt'!$M:$M,'sys inv movment rpt'!$L:$L,$M1095,'sys inv movment rpt'!$N:$N,T$1)</f>
        <v>0</v>
      </c>
      <c r="U1095" s="86">
        <f>SUMIFS('sys inv movment rpt'!$M:$M,'sys inv movment rpt'!$L:$L,$M1095,'sys inv movment rpt'!$N:$N,U$1)</f>
        <v>0</v>
      </c>
      <c r="V1095" s="86">
        <f>SUMIFS('sys inv movment rpt'!$M:$M,'sys inv movment rpt'!$L:$L,$M1095,'sys inv movment rpt'!$N:$N,V$1)</f>
        <v>0</v>
      </c>
      <c r="W1095" s="86">
        <f>SUMIFS('sys inv movment rpt'!$M:$M,'sys inv movment rpt'!$L:$L,$M1095,'sys inv movment rpt'!$N:$N,W$1)</f>
        <v>0</v>
      </c>
      <c r="X1095" s="86">
        <f>SUMIFS('sys inv movment rpt'!$M:$M,'sys inv movment rpt'!$L:$L,$M1095,'sys inv movment rpt'!$N:$N,X$1)</f>
        <v>0</v>
      </c>
      <c r="Y1095" s="86">
        <f>SUMIFS('sys inv movment rpt'!$M:$M,'sys inv movment rpt'!$L:$L,$M1095,'sys inv movment rpt'!$N:$N,Y$1)</f>
        <v>0</v>
      </c>
      <c r="Z1095" s="86">
        <f>SUMIFS('sys inv movment rpt'!$M:$M,'sys inv movment rpt'!$L:$L,$M1095,'sys inv movment rpt'!$N:$N,Z$1)</f>
        <v>0</v>
      </c>
      <c r="AA1095" s="86">
        <f>SUMIFS('sys inv movment rpt'!$M:$M,'sys inv movment rpt'!$L:$L,$M1095,'sys inv movment rpt'!$N:$N,AA$1)</f>
        <v>0</v>
      </c>
      <c r="AB1095" s="86">
        <f>SUMIFS('sys inv movment rpt'!$M:$M,'sys inv movment rpt'!$L:$L,$M1095,'sys inv movment rpt'!$N:$N,AB$1)</f>
        <v>0</v>
      </c>
      <c r="AC1095" s="86">
        <f>SUMIFS('sys inv movment rpt'!$M:$M,'sys inv movment rpt'!$L:$L,$M1095,'sys inv movment rpt'!$N:$N,AC$1)</f>
        <v>0</v>
      </c>
      <c r="AD1095" s="86">
        <f>SUMIFS('sys inv movment rpt'!$M:$M,'sys inv movment rpt'!$L:$L,$M1095,'sys inv movment rpt'!$N:$N,AD$1)</f>
        <v>0</v>
      </c>
      <c r="AE1095" s="86">
        <f>SUMIFS('sys inv movment rpt'!$M:$M,'sys inv movment rpt'!$L:$L,$M1095,'sys inv movment rpt'!$N:$N,AE$1)</f>
        <v>0</v>
      </c>
      <c r="AF1095" s="86">
        <f>SUMIFS('sys inv movment rpt'!$M:$M,'sys inv movment rpt'!$L:$L,$M1095,'sys inv movment rpt'!$N:$N,AF$1)</f>
        <v>0</v>
      </c>
      <c r="AG1095" s="86">
        <f>SUMIFS('sys inv movment rpt'!$M:$M,'sys inv movment rpt'!$L:$L,$M1095,'sys inv movment rpt'!$N:$N,AG$1)</f>
        <v>0</v>
      </c>
      <c r="AH1095" s="86">
        <f>SUMIFS('sys inv movment rpt'!$M:$M,'sys inv movment rpt'!$L:$L,$M1095,'sys inv movment rpt'!$N:$N,AH$1)</f>
        <v>0</v>
      </c>
      <c r="AI1095" s="86">
        <f>SUMIFS('sys inv movment rpt'!$M:$M,'sys inv movment rpt'!$L:$L,$M1095,'sys inv movment rpt'!$N:$N,AI$1)</f>
        <v>0</v>
      </c>
      <c r="AJ1095" s="86">
        <f>SUMIFS('sys inv movment rpt'!$M:$M,'sys inv movment rpt'!$L:$L,$M1095,'sys inv movment rpt'!$N:$N,AJ$1)</f>
        <v>0</v>
      </c>
      <c r="AK1095" s="86">
        <f>SUMIFS('sys inv movment rpt'!$M:$M,'sys inv movment rpt'!$L:$L,$M1095,'sys inv movment rpt'!$N:$N,AK$1)</f>
        <v>0</v>
      </c>
      <c r="AL1095" s="86">
        <f>SUMIFS('sys inv movment rpt'!$M:$M,'sys inv movment rpt'!$L:$L,$M1095,'sys inv movment rpt'!$N:$N,AL$1)</f>
        <v>0</v>
      </c>
      <c r="AM1095" s="86">
        <f>SUMIFS('sys inv movment rpt'!$M:$M,'sys inv movment rpt'!$L:$L,$M1095,'sys inv movment rpt'!$N:$N,AM$1)</f>
        <v>0</v>
      </c>
      <c r="AN1095" s="86">
        <f>SUMIFS('sys inv movment rpt'!$M:$M,'sys inv movment rpt'!$L:$L,$M1095,'sys inv movment rpt'!$N:$N,AN$1)</f>
        <v>0</v>
      </c>
      <c r="AO1095" s="86">
        <f>SUMIFS('sys inv movment rpt'!$M:$M,'sys inv movment rpt'!$L:$L,$M1095,'sys inv movment rpt'!$N:$N,AO$1)</f>
        <v>0</v>
      </c>
      <c r="AP1095" s="86">
        <f>SUMIFS('sys inv movment rpt'!$M:$M,'sys inv movment rpt'!$L:$L,$M1095,'sys inv movment rpt'!$N:$N,AP$1)</f>
        <v>0</v>
      </c>
      <c r="AQ1095" s="86">
        <f>SUMIFS('sys inv movment rpt'!$M:$M,'sys inv movment rpt'!$L:$L,$M1095,'sys inv movment rpt'!$N:$N,AQ$1)</f>
        <v>0</v>
      </c>
      <c r="AR1095" s="86">
        <f>SUMIFS('sys inv movment rpt'!$M:$M,'sys inv movment rpt'!$L:$L,$M1095,'sys inv movment rpt'!$N:$N,AR$1)</f>
        <v>0</v>
      </c>
      <c r="AS1095" s="86">
        <f>SUMIFS('sys inv movment rpt'!$M:$M,'sys inv movment rpt'!$L:$L,$M1095,'sys inv movment rpt'!$N:$N,AS$1)</f>
        <v>0</v>
      </c>
      <c r="AT1095" s="86">
        <f>SUMIFS('sys inv movment rpt'!$M:$M,'sys inv movment rpt'!$L:$L,$M1095,'sys inv movment rpt'!$N:$N,AT$1)</f>
        <v>0</v>
      </c>
      <c r="AU1095" s="86">
        <f>SUMIFS('sys inv movment rpt'!$M:$M,'sys inv movment rpt'!$L:$L,$M1095,'sys inv movment rpt'!$N:$N,AU$1)</f>
        <v>0</v>
      </c>
      <c r="AV1095" s="86">
        <f>SUMIFS('sys inv movment rpt'!$M:$M,'sys inv movment rpt'!$L:$L,$M1095,'sys inv movment rpt'!$N:$N,AV$1)</f>
        <v>0</v>
      </c>
      <c r="AW1095" s="87" t="str">
        <f>IFERROR(VLOOKUP(A1095,'sys-backorder details'!E:U,17,0),"-")</f>
        <v>-</v>
      </c>
      <c r="AX1095" s="87" t="str">
        <f>IF(K1095&gt;1,VLOOKUP(A1095,'settings-routing'!A:I,9,0),"")</f>
        <v/>
      </c>
    </row>
    <row r="1096" ht="12.75" hidden="1" customHeight="1">
      <c r="A1096" s="50" t="s">
        <v>2286</v>
      </c>
      <c r="B1096" s="50" t="s">
        <v>2287</v>
      </c>
      <c r="C1096" s="50">
        <f t="shared" si="2"/>
        <v>0</v>
      </c>
      <c r="D1096" s="80">
        <f>SUMIF('Stocks 101-111'!$J:$J,'item dashboard'!A1096,'Stocks 101-111'!K:K)</f>
        <v>0</v>
      </c>
      <c r="E1096" s="80">
        <f>SUMIF('Stocks 101-111'!$J:$J,'item dashboard'!A1096,'Stocks 101-111'!$L:$L)</f>
        <v>0</v>
      </c>
      <c r="F1096" s="81">
        <f t="shared" si="3"/>
        <v>0</v>
      </c>
      <c r="G1096" s="82">
        <f t="shared" si="4"/>
        <v>0</v>
      </c>
      <c r="H1096" s="50">
        <f>SUMIFS('sys-backorder details'!$M:$M,'sys-backorder details'!$E:$E,'item dashboard'!A1096,'sys-backorder details'!$V:$V,"")</f>
        <v>0</v>
      </c>
      <c r="I1096" s="83">
        <f>SUMIF('settings-routing'!$I:$I,'item dashboard'!A1096,'settings-routing'!$O:$O)</f>
        <v>0</v>
      </c>
      <c r="J1096" s="50">
        <f>SUMIFS('sys-backorder details'!$M:$M,'sys-backorder details'!$E:$E,'item dashboard'!A1096,'sys-backorder details'!$V:$V,"Call off")</f>
        <v>0</v>
      </c>
      <c r="K1096" s="84">
        <f t="shared" si="5"/>
        <v>0</v>
      </c>
      <c r="L1096" s="84">
        <f>SUMIF('Production Plan'!$E:$E,'item dashboard'!A1096,'Production Plan'!$N:$N)</f>
        <v>0</v>
      </c>
      <c r="M1096" s="85" t="str">
        <f t="shared" si="6"/>
        <v>B-S36BAY-CL9JAY-30 ml Clear Bay Bottle</v>
      </c>
      <c r="N1096" s="86">
        <f>SUMIFS('sys inv movment rpt'!$M:$M,'sys inv movment rpt'!$L:$L,$M1096,'sys inv movment rpt'!$N:$N,N$1)</f>
        <v>0</v>
      </c>
      <c r="O1096" s="86">
        <f>SUMIFS('sys inv movment rpt'!$M:$M,'sys inv movment rpt'!$L:$L,$M1096,'sys inv movment rpt'!$N:$N,O$1)</f>
        <v>0</v>
      </c>
      <c r="P1096" s="86">
        <f>SUMIFS('sys inv movment rpt'!$M:$M,'sys inv movment rpt'!$L:$L,$M1096,'sys inv movment rpt'!$N:$N,P$1)</f>
        <v>0</v>
      </c>
      <c r="Q1096" s="86">
        <f>SUMIFS('sys inv movment rpt'!$M:$M,'sys inv movment rpt'!$L:$L,$M1096,'sys inv movment rpt'!$N:$N,Q$1)</f>
        <v>0</v>
      </c>
      <c r="R1096" s="86">
        <f>SUMIFS('sys inv movment rpt'!$M:$M,'sys inv movment rpt'!$L:$L,$M1096,'sys inv movment rpt'!$N:$N,R$1)</f>
        <v>0</v>
      </c>
      <c r="S1096" s="86">
        <f>SUMIFS('sys inv movment rpt'!$M:$M,'sys inv movment rpt'!$L:$L,$M1096,'sys inv movment rpt'!$N:$N,S$1)</f>
        <v>0</v>
      </c>
      <c r="T1096" s="86">
        <f>SUMIFS('sys inv movment rpt'!$M:$M,'sys inv movment rpt'!$L:$L,$M1096,'sys inv movment rpt'!$N:$N,T$1)</f>
        <v>0</v>
      </c>
      <c r="U1096" s="86">
        <f>SUMIFS('sys inv movment rpt'!$M:$M,'sys inv movment rpt'!$L:$L,$M1096,'sys inv movment rpt'!$N:$N,U$1)</f>
        <v>0</v>
      </c>
      <c r="V1096" s="86">
        <f>SUMIFS('sys inv movment rpt'!$M:$M,'sys inv movment rpt'!$L:$L,$M1096,'sys inv movment rpt'!$N:$N,V$1)</f>
        <v>0</v>
      </c>
      <c r="W1096" s="86">
        <f>SUMIFS('sys inv movment rpt'!$M:$M,'sys inv movment rpt'!$L:$L,$M1096,'sys inv movment rpt'!$N:$N,W$1)</f>
        <v>0</v>
      </c>
      <c r="X1096" s="86">
        <f>SUMIFS('sys inv movment rpt'!$M:$M,'sys inv movment rpt'!$L:$L,$M1096,'sys inv movment rpt'!$N:$N,X$1)</f>
        <v>0</v>
      </c>
      <c r="Y1096" s="86">
        <f>SUMIFS('sys inv movment rpt'!$M:$M,'sys inv movment rpt'!$L:$L,$M1096,'sys inv movment rpt'!$N:$N,Y$1)</f>
        <v>0</v>
      </c>
      <c r="Z1096" s="86">
        <f>SUMIFS('sys inv movment rpt'!$M:$M,'sys inv movment rpt'!$L:$L,$M1096,'sys inv movment rpt'!$N:$N,Z$1)</f>
        <v>0</v>
      </c>
      <c r="AA1096" s="86">
        <f>SUMIFS('sys inv movment rpt'!$M:$M,'sys inv movment rpt'!$L:$L,$M1096,'sys inv movment rpt'!$N:$N,AA$1)</f>
        <v>0</v>
      </c>
      <c r="AB1096" s="86">
        <f>SUMIFS('sys inv movment rpt'!$M:$M,'sys inv movment rpt'!$L:$L,$M1096,'sys inv movment rpt'!$N:$N,AB$1)</f>
        <v>0</v>
      </c>
      <c r="AC1096" s="86">
        <f>SUMIFS('sys inv movment rpt'!$M:$M,'sys inv movment rpt'!$L:$L,$M1096,'sys inv movment rpt'!$N:$N,AC$1)</f>
        <v>0</v>
      </c>
      <c r="AD1096" s="86">
        <f>SUMIFS('sys inv movment rpt'!$M:$M,'sys inv movment rpt'!$L:$L,$M1096,'sys inv movment rpt'!$N:$N,AD$1)</f>
        <v>0</v>
      </c>
      <c r="AE1096" s="86">
        <f>SUMIFS('sys inv movment rpt'!$M:$M,'sys inv movment rpt'!$L:$L,$M1096,'sys inv movment rpt'!$N:$N,AE$1)</f>
        <v>0</v>
      </c>
      <c r="AF1096" s="86">
        <f>SUMIFS('sys inv movment rpt'!$M:$M,'sys inv movment rpt'!$L:$L,$M1096,'sys inv movment rpt'!$N:$N,AF$1)</f>
        <v>0</v>
      </c>
      <c r="AG1096" s="86">
        <f>SUMIFS('sys inv movment rpt'!$M:$M,'sys inv movment rpt'!$L:$L,$M1096,'sys inv movment rpt'!$N:$N,AG$1)</f>
        <v>0</v>
      </c>
      <c r="AH1096" s="86">
        <f>SUMIFS('sys inv movment rpt'!$M:$M,'sys inv movment rpt'!$L:$L,$M1096,'sys inv movment rpt'!$N:$N,AH$1)</f>
        <v>0</v>
      </c>
      <c r="AI1096" s="86">
        <f>SUMIFS('sys inv movment rpt'!$M:$M,'sys inv movment rpt'!$L:$L,$M1096,'sys inv movment rpt'!$N:$N,AI$1)</f>
        <v>0</v>
      </c>
      <c r="AJ1096" s="86">
        <f>SUMIFS('sys inv movment rpt'!$M:$M,'sys inv movment rpt'!$L:$L,$M1096,'sys inv movment rpt'!$N:$N,AJ$1)</f>
        <v>0</v>
      </c>
      <c r="AK1096" s="86">
        <f>SUMIFS('sys inv movment rpt'!$M:$M,'sys inv movment rpt'!$L:$L,$M1096,'sys inv movment rpt'!$N:$N,AK$1)</f>
        <v>0</v>
      </c>
      <c r="AL1096" s="86">
        <f>SUMIFS('sys inv movment rpt'!$M:$M,'sys inv movment rpt'!$L:$L,$M1096,'sys inv movment rpt'!$N:$N,AL$1)</f>
        <v>0</v>
      </c>
      <c r="AM1096" s="86">
        <f>SUMIFS('sys inv movment rpt'!$M:$M,'sys inv movment rpt'!$L:$L,$M1096,'sys inv movment rpt'!$N:$N,AM$1)</f>
        <v>0</v>
      </c>
      <c r="AN1096" s="86">
        <f>SUMIFS('sys inv movment rpt'!$M:$M,'sys inv movment rpt'!$L:$L,$M1096,'sys inv movment rpt'!$N:$N,AN$1)</f>
        <v>0</v>
      </c>
      <c r="AO1096" s="86">
        <f>SUMIFS('sys inv movment rpt'!$M:$M,'sys inv movment rpt'!$L:$L,$M1096,'sys inv movment rpt'!$N:$N,AO$1)</f>
        <v>0</v>
      </c>
      <c r="AP1096" s="86">
        <f>SUMIFS('sys inv movment rpt'!$M:$M,'sys inv movment rpt'!$L:$L,$M1096,'sys inv movment rpt'!$N:$N,AP$1)</f>
        <v>0</v>
      </c>
      <c r="AQ1096" s="86">
        <f>SUMIFS('sys inv movment rpt'!$M:$M,'sys inv movment rpt'!$L:$L,$M1096,'sys inv movment rpt'!$N:$N,AQ$1)</f>
        <v>0</v>
      </c>
      <c r="AR1096" s="86">
        <f>SUMIFS('sys inv movment rpt'!$M:$M,'sys inv movment rpt'!$L:$L,$M1096,'sys inv movment rpt'!$N:$N,AR$1)</f>
        <v>0</v>
      </c>
      <c r="AS1096" s="86">
        <f>SUMIFS('sys inv movment rpt'!$M:$M,'sys inv movment rpt'!$L:$L,$M1096,'sys inv movment rpt'!$N:$N,AS$1)</f>
        <v>0</v>
      </c>
      <c r="AT1096" s="86">
        <f>SUMIFS('sys inv movment rpt'!$M:$M,'sys inv movment rpt'!$L:$L,$M1096,'sys inv movment rpt'!$N:$N,AT$1)</f>
        <v>0</v>
      </c>
      <c r="AU1096" s="86">
        <f>SUMIFS('sys inv movment rpt'!$M:$M,'sys inv movment rpt'!$L:$L,$M1096,'sys inv movment rpt'!$N:$N,AU$1)</f>
        <v>0</v>
      </c>
      <c r="AV1096" s="86">
        <f>SUMIFS('sys inv movment rpt'!$M:$M,'sys inv movment rpt'!$L:$L,$M1096,'sys inv movment rpt'!$N:$N,AV$1)</f>
        <v>0</v>
      </c>
      <c r="AW1096" s="87" t="str">
        <f>IFERROR(VLOOKUP(A1096,'sys-backorder details'!E:U,17,0),"-")</f>
        <v>-</v>
      </c>
      <c r="AX1096" s="87" t="str">
        <f>IF(K1096&gt;1,VLOOKUP(A1096,'settings-routing'!A:I,9,0),"")</f>
        <v/>
      </c>
    </row>
    <row r="1097" ht="12.75" hidden="1" customHeight="1">
      <c r="A1097" s="28" t="s">
        <v>2288</v>
      </c>
      <c r="B1097" s="28" t="s">
        <v>2177</v>
      </c>
      <c r="C1097" s="50">
        <f t="shared" si="2"/>
        <v>0</v>
      </c>
      <c r="D1097" s="80">
        <f>SUMIF('Stocks 101-111'!$J:$J,'item dashboard'!A1097,'Stocks 101-111'!K:K)</f>
        <v>0</v>
      </c>
      <c r="E1097" s="80">
        <f>SUMIF('Stocks 101-111'!$J:$J,'item dashboard'!A1097,'Stocks 101-111'!$L:$L)</f>
        <v>0</v>
      </c>
      <c r="F1097" s="81">
        <f t="shared" si="3"/>
        <v>0</v>
      </c>
      <c r="G1097" s="82">
        <f t="shared" si="4"/>
        <v>0</v>
      </c>
      <c r="H1097" s="50">
        <f>SUMIFS('sys-backorder details'!$M:$M,'sys-backorder details'!$E:$E,'item dashboard'!A1097,'sys-backorder details'!$V:$V,"")</f>
        <v>0</v>
      </c>
      <c r="I1097" s="83">
        <f>SUMIF('settings-routing'!$I:$I,'item dashboard'!A1097,'settings-routing'!$O:$O)</f>
        <v>0</v>
      </c>
      <c r="J1097" s="50">
        <f>SUMIFS('sys-backorder details'!$M:$M,'sys-backorder details'!$E:$E,'item dashboard'!A1097,'sys-backorder details'!$V:$V,"Call off")</f>
        <v>0</v>
      </c>
      <c r="K1097" s="84">
        <f t="shared" si="5"/>
        <v>0</v>
      </c>
      <c r="L1097" s="84">
        <f>SUMIF('Production Plan'!$E:$E,'item dashboard'!A1097,'Production Plan'!$N:$N)</f>
        <v>0</v>
      </c>
      <c r="M1097" s="85" t="str">
        <f t="shared" si="6"/>
        <v>B-S36-CL9-30 ml Clear Bottle</v>
      </c>
      <c r="N1097" s="86">
        <f>SUMIFS('sys inv movment rpt'!$M:$M,'sys inv movment rpt'!$L:$L,$M1097,'sys inv movment rpt'!$N:$N,N$1)</f>
        <v>0</v>
      </c>
      <c r="O1097" s="86">
        <f>SUMIFS('sys inv movment rpt'!$M:$M,'sys inv movment rpt'!$L:$L,$M1097,'sys inv movment rpt'!$N:$N,O$1)</f>
        <v>0</v>
      </c>
      <c r="P1097" s="86">
        <f>SUMIFS('sys inv movment rpt'!$M:$M,'sys inv movment rpt'!$L:$L,$M1097,'sys inv movment rpt'!$N:$N,P$1)</f>
        <v>0</v>
      </c>
      <c r="Q1097" s="86">
        <f>SUMIFS('sys inv movment rpt'!$M:$M,'sys inv movment rpt'!$L:$L,$M1097,'sys inv movment rpt'!$N:$N,Q$1)</f>
        <v>0</v>
      </c>
      <c r="R1097" s="86">
        <f>SUMIFS('sys inv movment rpt'!$M:$M,'sys inv movment rpt'!$L:$L,$M1097,'sys inv movment rpt'!$N:$N,R$1)</f>
        <v>0</v>
      </c>
      <c r="S1097" s="86">
        <f>SUMIFS('sys inv movment rpt'!$M:$M,'sys inv movment rpt'!$L:$L,$M1097,'sys inv movment rpt'!$N:$N,S$1)</f>
        <v>0</v>
      </c>
      <c r="T1097" s="86">
        <f>SUMIFS('sys inv movment rpt'!$M:$M,'sys inv movment rpt'!$L:$L,$M1097,'sys inv movment rpt'!$N:$N,T$1)</f>
        <v>0</v>
      </c>
      <c r="U1097" s="86">
        <f>SUMIFS('sys inv movment rpt'!$M:$M,'sys inv movment rpt'!$L:$L,$M1097,'sys inv movment rpt'!$N:$N,U$1)</f>
        <v>0</v>
      </c>
      <c r="V1097" s="86">
        <f>SUMIFS('sys inv movment rpt'!$M:$M,'sys inv movment rpt'!$L:$L,$M1097,'sys inv movment rpt'!$N:$N,V$1)</f>
        <v>0</v>
      </c>
      <c r="W1097" s="86">
        <f>SUMIFS('sys inv movment rpt'!$M:$M,'sys inv movment rpt'!$L:$L,$M1097,'sys inv movment rpt'!$N:$N,W$1)</f>
        <v>0</v>
      </c>
      <c r="X1097" s="86">
        <f>SUMIFS('sys inv movment rpt'!$M:$M,'sys inv movment rpt'!$L:$L,$M1097,'sys inv movment rpt'!$N:$N,X$1)</f>
        <v>0</v>
      </c>
      <c r="Y1097" s="86">
        <f>SUMIFS('sys inv movment rpt'!$M:$M,'sys inv movment rpt'!$L:$L,$M1097,'sys inv movment rpt'!$N:$N,Y$1)</f>
        <v>0</v>
      </c>
      <c r="Z1097" s="86">
        <f>SUMIFS('sys inv movment rpt'!$M:$M,'sys inv movment rpt'!$L:$L,$M1097,'sys inv movment rpt'!$N:$N,Z$1)</f>
        <v>0</v>
      </c>
      <c r="AA1097" s="86">
        <f>SUMIFS('sys inv movment rpt'!$M:$M,'sys inv movment rpt'!$L:$L,$M1097,'sys inv movment rpt'!$N:$N,AA$1)</f>
        <v>0</v>
      </c>
      <c r="AB1097" s="86">
        <f>SUMIFS('sys inv movment rpt'!$M:$M,'sys inv movment rpt'!$L:$L,$M1097,'sys inv movment rpt'!$N:$N,AB$1)</f>
        <v>0</v>
      </c>
      <c r="AC1097" s="86">
        <f>SUMIFS('sys inv movment rpt'!$M:$M,'sys inv movment rpt'!$L:$L,$M1097,'sys inv movment rpt'!$N:$N,AC$1)</f>
        <v>0</v>
      </c>
      <c r="AD1097" s="86">
        <f>SUMIFS('sys inv movment rpt'!$M:$M,'sys inv movment rpt'!$L:$L,$M1097,'sys inv movment rpt'!$N:$N,AD$1)</f>
        <v>0</v>
      </c>
      <c r="AE1097" s="86">
        <f>SUMIFS('sys inv movment rpt'!$M:$M,'sys inv movment rpt'!$L:$L,$M1097,'sys inv movment rpt'!$N:$N,AE$1)</f>
        <v>0</v>
      </c>
      <c r="AF1097" s="86">
        <f>SUMIFS('sys inv movment rpt'!$M:$M,'sys inv movment rpt'!$L:$L,$M1097,'sys inv movment rpt'!$N:$N,AF$1)</f>
        <v>0</v>
      </c>
      <c r="AG1097" s="86">
        <f>SUMIFS('sys inv movment rpt'!$M:$M,'sys inv movment rpt'!$L:$L,$M1097,'sys inv movment rpt'!$N:$N,AG$1)</f>
        <v>0</v>
      </c>
      <c r="AH1097" s="86">
        <f>SUMIFS('sys inv movment rpt'!$M:$M,'sys inv movment rpt'!$L:$L,$M1097,'sys inv movment rpt'!$N:$N,AH$1)</f>
        <v>0</v>
      </c>
      <c r="AI1097" s="86">
        <f>SUMIFS('sys inv movment rpt'!$M:$M,'sys inv movment rpt'!$L:$L,$M1097,'sys inv movment rpt'!$N:$N,AI$1)</f>
        <v>0</v>
      </c>
      <c r="AJ1097" s="86">
        <f>SUMIFS('sys inv movment rpt'!$M:$M,'sys inv movment rpt'!$L:$L,$M1097,'sys inv movment rpt'!$N:$N,AJ$1)</f>
        <v>0</v>
      </c>
      <c r="AK1097" s="86">
        <f>SUMIFS('sys inv movment rpt'!$M:$M,'sys inv movment rpt'!$L:$L,$M1097,'sys inv movment rpt'!$N:$N,AK$1)</f>
        <v>0</v>
      </c>
      <c r="AL1097" s="86">
        <f>SUMIFS('sys inv movment rpt'!$M:$M,'sys inv movment rpt'!$L:$L,$M1097,'sys inv movment rpt'!$N:$N,AL$1)</f>
        <v>0</v>
      </c>
      <c r="AM1097" s="86">
        <f>SUMIFS('sys inv movment rpt'!$M:$M,'sys inv movment rpt'!$L:$L,$M1097,'sys inv movment rpt'!$N:$N,AM$1)</f>
        <v>0</v>
      </c>
      <c r="AN1097" s="86">
        <f>SUMIFS('sys inv movment rpt'!$M:$M,'sys inv movment rpt'!$L:$L,$M1097,'sys inv movment rpt'!$N:$N,AN$1)</f>
        <v>0</v>
      </c>
      <c r="AO1097" s="86">
        <f>SUMIFS('sys inv movment rpt'!$M:$M,'sys inv movment rpt'!$L:$L,$M1097,'sys inv movment rpt'!$N:$N,AO$1)</f>
        <v>0</v>
      </c>
      <c r="AP1097" s="86">
        <f>SUMIFS('sys inv movment rpt'!$M:$M,'sys inv movment rpt'!$L:$L,$M1097,'sys inv movment rpt'!$N:$N,AP$1)</f>
        <v>0</v>
      </c>
      <c r="AQ1097" s="86">
        <f>SUMIFS('sys inv movment rpt'!$M:$M,'sys inv movment rpt'!$L:$L,$M1097,'sys inv movment rpt'!$N:$N,AQ$1)</f>
        <v>0</v>
      </c>
      <c r="AR1097" s="86">
        <f>SUMIFS('sys inv movment rpt'!$M:$M,'sys inv movment rpt'!$L:$L,$M1097,'sys inv movment rpt'!$N:$N,AR$1)</f>
        <v>0</v>
      </c>
      <c r="AS1097" s="86">
        <f>SUMIFS('sys inv movment rpt'!$M:$M,'sys inv movment rpt'!$L:$L,$M1097,'sys inv movment rpt'!$N:$N,AS$1)</f>
        <v>0</v>
      </c>
      <c r="AT1097" s="86">
        <f>SUMIFS('sys inv movment rpt'!$M:$M,'sys inv movment rpt'!$L:$L,$M1097,'sys inv movment rpt'!$N:$N,AT$1)</f>
        <v>0</v>
      </c>
      <c r="AU1097" s="86">
        <f>SUMIFS('sys inv movment rpt'!$M:$M,'sys inv movment rpt'!$L:$L,$M1097,'sys inv movment rpt'!$N:$N,AU$1)</f>
        <v>0</v>
      </c>
      <c r="AV1097" s="86">
        <f>SUMIFS('sys inv movment rpt'!$M:$M,'sys inv movment rpt'!$L:$L,$M1097,'sys inv movment rpt'!$N:$N,AV$1)</f>
        <v>0</v>
      </c>
      <c r="AW1097" s="87" t="str">
        <f>IFERROR(VLOOKUP(A1097,'sys-backorder details'!E:U,17,0),"-")</f>
        <v>-</v>
      </c>
      <c r="AX1097" s="87" t="str">
        <f>IF(K1097&gt;1,VLOOKUP(A1097,'settings-routing'!A:I,9,0),"")</f>
        <v/>
      </c>
    </row>
    <row r="1098" ht="12.75" hidden="1" customHeight="1">
      <c r="A1098" s="50" t="s">
        <v>2289</v>
      </c>
      <c r="B1098" s="50" t="s">
        <v>2290</v>
      </c>
      <c r="C1098" s="50">
        <f t="shared" si="2"/>
        <v>0</v>
      </c>
      <c r="D1098" s="80">
        <f>SUMIF('Stocks 101-111'!$J:$J,'item dashboard'!A1098,'Stocks 101-111'!K:K)</f>
        <v>0</v>
      </c>
      <c r="E1098" s="80">
        <f>SUMIF('Stocks 101-111'!$J:$J,'item dashboard'!A1098,'Stocks 101-111'!$L:$L)</f>
        <v>0</v>
      </c>
      <c r="F1098" s="81">
        <f t="shared" si="3"/>
        <v>0</v>
      </c>
      <c r="G1098" s="82">
        <f t="shared" si="4"/>
        <v>0</v>
      </c>
      <c r="H1098" s="50">
        <f>SUMIFS('sys-backorder details'!$M:$M,'sys-backorder details'!$E:$E,'item dashboard'!A1098,'sys-backorder details'!$V:$V,"")</f>
        <v>0</v>
      </c>
      <c r="I1098" s="83">
        <f>SUMIF('settings-routing'!$I:$I,'item dashboard'!A1098,'settings-routing'!$O:$O)</f>
        <v>0</v>
      </c>
      <c r="J1098" s="50">
        <f>SUMIFS('sys-backorder details'!$M:$M,'sys-backorder details'!$E:$E,'item dashboard'!A1098,'sys-backorder details'!$V:$V,"Call off")</f>
        <v>0</v>
      </c>
      <c r="K1098" s="84">
        <f t="shared" si="5"/>
        <v>0</v>
      </c>
      <c r="L1098" s="84">
        <f>SUMIF('Production Plan'!$E:$E,'item dashboard'!A1098,'Production Plan'!$N:$N)</f>
        <v>0</v>
      </c>
      <c r="M1098" s="85" t="str">
        <f t="shared" si="6"/>
        <v>B-S40-BK12-60 ml Syrup Black Bottle</v>
      </c>
      <c r="N1098" s="86">
        <f>SUMIFS('sys inv movment rpt'!$M:$M,'sys inv movment rpt'!$L:$L,$M1098,'sys inv movment rpt'!$N:$N,N$1)</f>
        <v>0</v>
      </c>
      <c r="O1098" s="86">
        <f>SUMIFS('sys inv movment rpt'!$M:$M,'sys inv movment rpt'!$L:$L,$M1098,'sys inv movment rpt'!$N:$N,O$1)</f>
        <v>0</v>
      </c>
      <c r="P1098" s="86">
        <f>SUMIFS('sys inv movment rpt'!$M:$M,'sys inv movment rpt'!$L:$L,$M1098,'sys inv movment rpt'!$N:$N,P$1)</f>
        <v>0</v>
      </c>
      <c r="Q1098" s="86">
        <f>SUMIFS('sys inv movment rpt'!$M:$M,'sys inv movment rpt'!$L:$L,$M1098,'sys inv movment rpt'!$N:$N,Q$1)</f>
        <v>0</v>
      </c>
      <c r="R1098" s="86">
        <f>SUMIFS('sys inv movment rpt'!$M:$M,'sys inv movment rpt'!$L:$L,$M1098,'sys inv movment rpt'!$N:$N,R$1)</f>
        <v>0</v>
      </c>
      <c r="S1098" s="86">
        <f>SUMIFS('sys inv movment rpt'!$M:$M,'sys inv movment rpt'!$L:$L,$M1098,'sys inv movment rpt'!$N:$N,S$1)</f>
        <v>0</v>
      </c>
      <c r="T1098" s="86">
        <f>SUMIFS('sys inv movment rpt'!$M:$M,'sys inv movment rpt'!$L:$L,$M1098,'sys inv movment rpt'!$N:$N,T$1)</f>
        <v>0</v>
      </c>
      <c r="U1098" s="86">
        <f>SUMIFS('sys inv movment rpt'!$M:$M,'sys inv movment rpt'!$L:$L,$M1098,'sys inv movment rpt'!$N:$N,U$1)</f>
        <v>0</v>
      </c>
      <c r="V1098" s="86">
        <f>SUMIFS('sys inv movment rpt'!$M:$M,'sys inv movment rpt'!$L:$L,$M1098,'sys inv movment rpt'!$N:$N,V$1)</f>
        <v>0</v>
      </c>
      <c r="W1098" s="86">
        <f>SUMIFS('sys inv movment rpt'!$M:$M,'sys inv movment rpt'!$L:$L,$M1098,'sys inv movment rpt'!$N:$N,W$1)</f>
        <v>0</v>
      </c>
      <c r="X1098" s="86">
        <f>SUMIFS('sys inv movment rpt'!$M:$M,'sys inv movment rpt'!$L:$L,$M1098,'sys inv movment rpt'!$N:$N,X$1)</f>
        <v>0</v>
      </c>
      <c r="Y1098" s="86">
        <f>SUMIFS('sys inv movment rpt'!$M:$M,'sys inv movment rpt'!$L:$L,$M1098,'sys inv movment rpt'!$N:$N,Y$1)</f>
        <v>0</v>
      </c>
      <c r="Z1098" s="86">
        <f>SUMIFS('sys inv movment rpt'!$M:$M,'sys inv movment rpt'!$L:$L,$M1098,'sys inv movment rpt'!$N:$N,Z$1)</f>
        <v>0</v>
      </c>
      <c r="AA1098" s="86">
        <f>SUMIFS('sys inv movment rpt'!$M:$M,'sys inv movment rpt'!$L:$L,$M1098,'sys inv movment rpt'!$N:$N,AA$1)</f>
        <v>0</v>
      </c>
      <c r="AB1098" s="86">
        <f>SUMIFS('sys inv movment rpt'!$M:$M,'sys inv movment rpt'!$L:$L,$M1098,'sys inv movment rpt'!$N:$N,AB$1)</f>
        <v>0</v>
      </c>
      <c r="AC1098" s="86">
        <f>SUMIFS('sys inv movment rpt'!$M:$M,'sys inv movment rpt'!$L:$L,$M1098,'sys inv movment rpt'!$N:$N,AC$1)</f>
        <v>0</v>
      </c>
      <c r="AD1098" s="86">
        <f>SUMIFS('sys inv movment rpt'!$M:$M,'sys inv movment rpt'!$L:$L,$M1098,'sys inv movment rpt'!$N:$N,AD$1)</f>
        <v>0</v>
      </c>
      <c r="AE1098" s="86">
        <f>SUMIFS('sys inv movment rpt'!$M:$M,'sys inv movment rpt'!$L:$L,$M1098,'sys inv movment rpt'!$N:$N,AE$1)</f>
        <v>0</v>
      </c>
      <c r="AF1098" s="86">
        <f>SUMIFS('sys inv movment rpt'!$M:$M,'sys inv movment rpt'!$L:$L,$M1098,'sys inv movment rpt'!$N:$N,AF$1)</f>
        <v>0</v>
      </c>
      <c r="AG1098" s="86">
        <f>SUMIFS('sys inv movment rpt'!$M:$M,'sys inv movment rpt'!$L:$L,$M1098,'sys inv movment rpt'!$N:$N,AG$1)</f>
        <v>0</v>
      </c>
      <c r="AH1098" s="86">
        <f>SUMIFS('sys inv movment rpt'!$M:$M,'sys inv movment rpt'!$L:$L,$M1098,'sys inv movment rpt'!$N:$N,AH$1)</f>
        <v>0</v>
      </c>
      <c r="AI1098" s="86">
        <f>SUMIFS('sys inv movment rpt'!$M:$M,'sys inv movment rpt'!$L:$L,$M1098,'sys inv movment rpt'!$N:$N,AI$1)</f>
        <v>0</v>
      </c>
      <c r="AJ1098" s="86">
        <f>SUMIFS('sys inv movment rpt'!$M:$M,'sys inv movment rpt'!$L:$L,$M1098,'sys inv movment rpt'!$N:$N,AJ$1)</f>
        <v>0</v>
      </c>
      <c r="AK1098" s="86">
        <f>SUMIFS('sys inv movment rpt'!$M:$M,'sys inv movment rpt'!$L:$L,$M1098,'sys inv movment rpt'!$N:$N,AK$1)</f>
        <v>0</v>
      </c>
      <c r="AL1098" s="86">
        <f>SUMIFS('sys inv movment rpt'!$M:$M,'sys inv movment rpt'!$L:$L,$M1098,'sys inv movment rpt'!$N:$N,AL$1)</f>
        <v>0</v>
      </c>
      <c r="AM1098" s="86">
        <f>SUMIFS('sys inv movment rpt'!$M:$M,'sys inv movment rpt'!$L:$L,$M1098,'sys inv movment rpt'!$N:$N,AM$1)</f>
        <v>0</v>
      </c>
      <c r="AN1098" s="86">
        <f>SUMIFS('sys inv movment rpt'!$M:$M,'sys inv movment rpt'!$L:$L,$M1098,'sys inv movment rpt'!$N:$N,AN$1)</f>
        <v>0</v>
      </c>
      <c r="AO1098" s="86">
        <f>SUMIFS('sys inv movment rpt'!$M:$M,'sys inv movment rpt'!$L:$L,$M1098,'sys inv movment rpt'!$N:$N,AO$1)</f>
        <v>0</v>
      </c>
      <c r="AP1098" s="86">
        <f>SUMIFS('sys inv movment rpt'!$M:$M,'sys inv movment rpt'!$L:$L,$M1098,'sys inv movment rpt'!$N:$N,AP$1)</f>
        <v>0</v>
      </c>
      <c r="AQ1098" s="86">
        <f>SUMIFS('sys inv movment rpt'!$M:$M,'sys inv movment rpt'!$L:$L,$M1098,'sys inv movment rpt'!$N:$N,AQ$1)</f>
        <v>0</v>
      </c>
      <c r="AR1098" s="86">
        <f>SUMIFS('sys inv movment rpt'!$M:$M,'sys inv movment rpt'!$L:$L,$M1098,'sys inv movment rpt'!$N:$N,AR$1)</f>
        <v>0</v>
      </c>
      <c r="AS1098" s="86">
        <f>SUMIFS('sys inv movment rpt'!$M:$M,'sys inv movment rpt'!$L:$L,$M1098,'sys inv movment rpt'!$N:$N,AS$1)</f>
        <v>0</v>
      </c>
      <c r="AT1098" s="86">
        <f>SUMIFS('sys inv movment rpt'!$M:$M,'sys inv movment rpt'!$L:$L,$M1098,'sys inv movment rpt'!$N:$N,AT$1)</f>
        <v>0</v>
      </c>
      <c r="AU1098" s="86">
        <f>SUMIFS('sys inv movment rpt'!$M:$M,'sys inv movment rpt'!$L:$L,$M1098,'sys inv movment rpt'!$N:$N,AU$1)</f>
        <v>0</v>
      </c>
      <c r="AV1098" s="86">
        <f>SUMIFS('sys inv movment rpt'!$M:$M,'sys inv movment rpt'!$L:$L,$M1098,'sys inv movment rpt'!$N:$N,AV$1)</f>
        <v>0</v>
      </c>
      <c r="AW1098" s="87" t="str">
        <f>IFERROR(VLOOKUP(A1098,'sys-backorder details'!E:U,17,0),"-")</f>
        <v>-</v>
      </c>
      <c r="AX1098" s="87" t="str">
        <f>IF(K1098&gt;1,VLOOKUP(A1098,'settings-routing'!A:I,9,0),"")</f>
        <v/>
      </c>
    </row>
    <row r="1099" ht="12.75" hidden="1" customHeight="1">
      <c r="A1099" s="50" t="s">
        <v>2291</v>
      </c>
      <c r="B1099" s="50" t="s">
        <v>2292</v>
      </c>
      <c r="C1099" s="50">
        <f t="shared" si="2"/>
        <v>0</v>
      </c>
      <c r="D1099" s="80">
        <f>SUMIF('Stocks 101-111'!$J:$J,'item dashboard'!A1099,'Stocks 101-111'!K:K)</f>
        <v>0</v>
      </c>
      <c r="E1099" s="80">
        <f>SUMIF('Stocks 101-111'!$J:$J,'item dashboard'!A1099,'Stocks 101-111'!$L:$L)</f>
        <v>0</v>
      </c>
      <c r="F1099" s="81">
        <f t="shared" si="3"/>
        <v>0</v>
      </c>
      <c r="G1099" s="82">
        <f t="shared" si="4"/>
        <v>0</v>
      </c>
      <c r="H1099" s="50">
        <f>SUMIFS('sys-backorder details'!$M:$M,'sys-backorder details'!$E:$E,'item dashboard'!A1099,'sys-backorder details'!$V:$V,"")</f>
        <v>0</v>
      </c>
      <c r="I1099" s="83">
        <f>SUMIF('settings-routing'!$I:$I,'item dashboard'!A1099,'settings-routing'!$O:$O)</f>
        <v>0</v>
      </c>
      <c r="J1099" s="50">
        <f>SUMIFS('sys-backorder details'!$M:$M,'sys-backorder details'!$E:$E,'item dashboard'!A1099,'sys-backorder details'!$V:$V,"Call off")</f>
        <v>0</v>
      </c>
      <c r="K1099" s="84">
        <f t="shared" si="5"/>
        <v>0</v>
      </c>
      <c r="L1099" s="84">
        <f>SUMIF('Production Plan'!$E:$E,'item dashboard'!A1099,'Production Plan'!$N:$N)</f>
        <v>0</v>
      </c>
      <c r="M1099" s="85" t="str">
        <f t="shared" si="6"/>
        <v>B-S40-BK-12DOIC-60 ml Syrup Black Pntd Doric Bottle</v>
      </c>
      <c r="N1099" s="86">
        <f>SUMIFS('sys inv movment rpt'!$M:$M,'sys inv movment rpt'!$L:$L,$M1099,'sys inv movment rpt'!$N:$N,N$1)</f>
        <v>0</v>
      </c>
      <c r="O1099" s="86">
        <f>SUMIFS('sys inv movment rpt'!$M:$M,'sys inv movment rpt'!$L:$L,$M1099,'sys inv movment rpt'!$N:$N,O$1)</f>
        <v>0</v>
      </c>
      <c r="P1099" s="86">
        <f>SUMIFS('sys inv movment rpt'!$M:$M,'sys inv movment rpt'!$L:$L,$M1099,'sys inv movment rpt'!$N:$N,P$1)</f>
        <v>0</v>
      </c>
      <c r="Q1099" s="86">
        <f>SUMIFS('sys inv movment rpt'!$M:$M,'sys inv movment rpt'!$L:$L,$M1099,'sys inv movment rpt'!$N:$N,Q$1)</f>
        <v>0</v>
      </c>
      <c r="R1099" s="86">
        <f>SUMIFS('sys inv movment rpt'!$M:$M,'sys inv movment rpt'!$L:$L,$M1099,'sys inv movment rpt'!$N:$N,R$1)</f>
        <v>0</v>
      </c>
      <c r="S1099" s="86">
        <f>SUMIFS('sys inv movment rpt'!$M:$M,'sys inv movment rpt'!$L:$L,$M1099,'sys inv movment rpt'!$N:$N,S$1)</f>
        <v>0</v>
      </c>
      <c r="T1099" s="86">
        <f>SUMIFS('sys inv movment rpt'!$M:$M,'sys inv movment rpt'!$L:$L,$M1099,'sys inv movment rpt'!$N:$N,T$1)</f>
        <v>0</v>
      </c>
      <c r="U1099" s="86">
        <f>SUMIFS('sys inv movment rpt'!$M:$M,'sys inv movment rpt'!$L:$L,$M1099,'sys inv movment rpt'!$N:$N,U$1)</f>
        <v>0</v>
      </c>
      <c r="V1099" s="86">
        <f>SUMIFS('sys inv movment rpt'!$M:$M,'sys inv movment rpt'!$L:$L,$M1099,'sys inv movment rpt'!$N:$N,V$1)</f>
        <v>0</v>
      </c>
      <c r="W1099" s="86">
        <f>SUMIFS('sys inv movment rpt'!$M:$M,'sys inv movment rpt'!$L:$L,$M1099,'sys inv movment rpt'!$N:$N,W$1)</f>
        <v>0</v>
      </c>
      <c r="X1099" s="86">
        <f>SUMIFS('sys inv movment rpt'!$M:$M,'sys inv movment rpt'!$L:$L,$M1099,'sys inv movment rpt'!$N:$N,X$1)</f>
        <v>0</v>
      </c>
      <c r="Y1099" s="86">
        <f>SUMIFS('sys inv movment rpt'!$M:$M,'sys inv movment rpt'!$L:$L,$M1099,'sys inv movment rpt'!$N:$N,Y$1)</f>
        <v>0</v>
      </c>
      <c r="Z1099" s="86">
        <f>SUMIFS('sys inv movment rpt'!$M:$M,'sys inv movment rpt'!$L:$L,$M1099,'sys inv movment rpt'!$N:$N,Z$1)</f>
        <v>0</v>
      </c>
      <c r="AA1099" s="86">
        <f>SUMIFS('sys inv movment rpt'!$M:$M,'sys inv movment rpt'!$L:$L,$M1099,'sys inv movment rpt'!$N:$N,AA$1)</f>
        <v>0</v>
      </c>
      <c r="AB1099" s="86">
        <f>SUMIFS('sys inv movment rpt'!$M:$M,'sys inv movment rpt'!$L:$L,$M1099,'sys inv movment rpt'!$N:$N,AB$1)</f>
        <v>0</v>
      </c>
      <c r="AC1099" s="86">
        <f>SUMIFS('sys inv movment rpt'!$M:$M,'sys inv movment rpt'!$L:$L,$M1099,'sys inv movment rpt'!$N:$N,AC$1)</f>
        <v>0</v>
      </c>
      <c r="AD1099" s="86">
        <f>SUMIFS('sys inv movment rpt'!$M:$M,'sys inv movment rpt'!$L:$L,$M1099,'sys inv movment rpt'!$N:$N,AD$1)</f>
        <v>0</v>
      </c>
      <c r="AE1099" s="86">
        <f>SUMIFS('sys inv movment rpt'!$M:$M,'sys inv movment rpt'!$L:$L,$M1099,'sys inv movment rpt'!$N:$N,AE$1)</f>
        <v>0</v>
      </c>
      <c r="AF1099" s="86">
        <f>SUMIFS('sys inv movment rpt'!$M:$M,'sys inv movment rpt'!$L:$L,$M1099,'sys inv movment rpt'!$N:$N,AF$1)</f>
        <v>0</v>
      </c>
      <c r="AG1099" s="86">
        <f>SUMIFS('sys inv movment rpt'!$M:$M,'sys inv movment rpt'!$L:$L,$M1099,'sys inv movment rpt'!$N:$N,AG$1)</f>
        <v>0</v>
      </c>
      <c r="AH1099" s="86">
        <f>SUMIFS('sys inv movment rpt'!$M:$M,'sys inv movment rpt'!$L:$L,$M1099,'sys inv movment rpt'!$N:$N,AH$1)</f>
        <v>0</v>
      </c>
      <c r="AI1099" s="86">
        <f>SUMIFS('sys inv movment rpt'!$M:$M,'sys inv movment rpt'!$L:$L,$M1099,'sys inv movment rpt'!$N:$N,AI$1)</f>
        <v>0</v>
      </c>
      <c r="AJ1099" s="86">
        <f>SUMIFS('sys inv movment rpt'!$M:$M,'sys inv movment rpt'!$L:$L,$M1099,'sys inv movment rpt'!$N:$N,AJ$1)</f>
        <v>0</v>
      </c>
      <c r="AK1099" s="86">
        <f>SUMIFS('sys inv movment rpt'!$M:$M,'sys inv movment rpt'!$L:$L,$M1099,'sys inv movment rpt'!$N:$N,AK$1)</f>
        <v>0</v>
      </c>
      <c r="AL1099" s="86">
        <f>SUMIFS('sys inv movment rpt'!$M:$M,'sys inv movment rpt'!$L:$L,$M1099,'sys inv movment rpt'!$N:$N,AL$1)</f>
        <v>0</v>
      </c>
      <c r="AM1099" s="86">
        <f>SUMIFS('sys inv movment rpt'!$M:$M,'sys inv movment rpt'!$L:$L,$M1099,'sys inv movment rpt'!$N:$N,AM$1)</f>
        <v>0</v>
      </c>
      <c r="AN1099" s="86">
        <f>SUMIFS('sys inv movment rpt'!$M:$M,'sys inv movment rpt'!$L:$L,$M1099,'sys inv movment rpt'!$N:$N,AN$1)</f>
        <v>0</v>
      </c>
      <c r="AO1099" s="86">
        <f>SUMIFS('sys inv movment rpt'!$M:$M,'sys inv movment rpt'!$L:$L,$M1099,'sys inv movment rpt'!$N:$N,AO$1)</f>
        <v>0</v>
      </c>
      <c r="AP1099" s="86">
        <f>SUMIFS('sys inv movment rpt'!$M:$M,'sys inv movment rpt'!$L:$L,$M1099,'sys inv movment rpt'!$N:$N,AP$1)</f>
        <v>0</v>
      </c>
      <c r="AQ1099" s="86">
        <f>SUMIFS('sys inv movment rpt'!$M:$M,'sys inv movment rpt'!$L:$L,$M1099,'sys inv movment rpt'!$N:$N,AQ$1)</f>
        <v>0</v>
      </c>
      <c r="AR1099" s="86">
        <f>SUMIFS('sys inv movment rpt'!$M:$M,'sys inv movment rpt'!$L:$L,$M1099,'sys inv movment rpt'!$N:$N,AR$1)</f>
        <v>0</v>
      </c>
      <c r="AS1099" s="86">
        <f>SUMIFS('sys inv movment rpt'!$M:$M,'sys inv movment rpt'!$L:$L,$M1099,'sys inv movment rpt'!$N:$N,AS$1)</f>
        <v>0</v>
      </c>
      <c r="AT1099" s="86">
        <f>SUMIFS('sys inv movment rpt'!$M:$M,'sys inv movment rpt'!$L:$L,$M1099,'sys inv movment rpt'!$N:$N,AT$1)</f>
        <v>0</v>
      </c>
      <c r="AU1099" s="86">
        <f>SUMIFS('sys inv movment rpt'!$M:$M,'sys inv movment rpt'!$L:$L,$M1099,'sys inv movment rpt'!$N:$N,AU$1)</f>
        <v>0</v>
      </c>
      <c r="AV1099" s="86">
        <f>SUMIFS('sys inv movment rpt'!$M:$M,'sys inv movment rpt'!$L:$L,$M1099,'sys inv movment rpt'!$N:$N,AV$1)</f>
        <v>0</v>
      </c>
      <c r="AW1099" s="87" t="str">
        <f>IFERROR(VLOOKUP(A1099,'sys-backorder details'!E:U,17,0),"-")</f>
        <v>-</v>
      </c>
      <c r="AX1099" s="87" t="str">
        <f>IF(K1099&gt;1,VLOOKUP(A1099,'settings-routing'!A:I,9,0),"")</f>
        <v/>
      </c>
    </row>
    <row r="1100" ht="12.75" hidden="1" customHeight="1">
      <c r="A1100" s="50" t="s">
        <v>2293</v>
      </c>
      <c r="B1100" s="50" t="s">
        <v>2294</v>
      </c>
      <c r="C1100" s="50">
        <f t="shared" si="2"/>
        <v>0</v>
      </c>
      <c r="D1100" s="80">
        <f>SUMIF('Stocks 101-111'!$J:$J,'item dashboard'!A1100,'Stocks 101-111'!K:K)</f>
        <v>0</v>
      </c>
      <c r="E1100" s="80">
        <f>SUMIF('Stocks 101-111'!$J:$J,'item dashboard'!A1100,'Stocks 101-111'!$L:$L)</f>
        <v>0</v>
      </c>
      <c r="F1100" s="81">
        <f t="shared" si="3"/>
        <v>0</v>
      </c>
      <c r="G1100" s="82">
        <f t="shared" si="4"/>
        <v>0</v>
      </c>
      <c r="H1100" s="50">
        <f>SUMIFS('sys-backorder details'!$M:$M,'sys-backorder details'!$E:$E,'item dashboard'!A1100,'sys-backorder details'!$V:$V,"")</f>
        <v>0</v>
      </c>
      <c r="I1100" s="83">
        <f>SUMIF('settings-routing'!$I:$I,'item dashboard'!A1100,'settings-routing'!$O:$O)</f>
        <v>0</v>
      </c>
      <c r="J1100" s="50">
        <f>SUMIFS('sys-backorder details'!$M:$M,'sys-backorder details'!$E:$E,'item dashboard'!A1100,'sys-backorder details'!$V:$V,"Call off")</f>
        <v>0</v>
      </c>
      <c r="K1100" s="84">
        <f t="shared" si="5"/>
        <v>0</v>
      </c>
      <c r="L1100" s="84">
        <f>SUMIF('Production Plan'!$E:$E,'item dashboard'!A1100,'Production Plan'!$N:$N)</f>
        <v>0</v>
      </c>
      <c r="M1100" s="85" t="str">
        <f t="shared" si="6"/>
        <v>B-S40-BK12-RIC-75 ml Syrup black Pntd RIC bottle</v>
      </c>
      <c r="N1100" s="86">
        <f>SUMIFS('sys inv movment rpt'!$M:$M,'sys inv movment rpt'!$L:$L,$M1100,'sys inv movment rpt'!$N:$N,N$1)</f>
        <v>0</v>
      </c>
      <c r="O1100" s="86">
        <f>SUMIFS('sys inv movment rpt'!$M:$M,'sys inv movment rpt'!$L:$L,$M1100,'sys inv movment rpt'!$N:$N,O$1)</f>
        <v>0</v>
      </c>
      <c r="P1100" s="86">
        <f>SUMIFS('sys inv movment rpt'!$M:$M,'sys inv movment rpt'!$L:$L,$M1100,'sys inv movment rpt'!$N:$N,P$1)</f>
        <v>0</v>
      </c>
      <c r="Q1100" s="86">
        <f>SUMIFS('sys inv movment rpt'!$M:$M,'sys inv movment rpt'!$L:$L,$M1100,'sys inv movment rpt'!$N:$N,Q$1)</f>
        <v>0</v>
      </c>
      <c r="R1100" s="86">
        <f>SUMIFS('sys inv movment rpt'!$M:$M,'sys inv movment rpt'!$L:$L,$M1100,'sys inv movment rpt'!$N:$N,R$1)</f>
        <v>0</v>
      </c>
      <c r="S1100" s="86">
        <f>SUMIFS('sys inv movment rpt'!$M:$M,'sys inv movment rpt'!$L:$L,$M1100,'sys inv movment rpt'!$N:$N,S$1)</f>
        <v>0</v>
      </c>
      <c r="T1100" s="86">
        <f>SUMIFS('sys inv movment rpt'!$M:$M,'sys inv movment rpt'!$L:$L,$M1100,'sys inv movment rpt'!$N:$N,T$1)</f>
        <v>0</v>
      </c>
      <c r="U1100" s="86">
        <f>SUMIFS('sys inv movment rpt'!$M:$M,'sys inv movment rpt'!$L:$L,$M1100,'sys inv movment rpt'!$N:$N,U$1)</f>
        <v>0</v>
      </c>
      <c r="V1100" s="86">
        <f>SUMIFS('sys inv movment rpt'!$M:$M,'sys inv movment rpt'!$L:$L,$M1100,'sys inv movment rpt'!$N:$N,V$1)</f>
        <v>0</v>
      </c>
      <c r="W1100" s="86">
        <f>SUMIFS('sys inv movment rpt'!$M:$M,'sys inv movment rpt'!$L:$L,$M1100,'sys inv movment rpt'!$N:$N,W$1)</f>
        <v>0</v>
      </c>
      <c r="X1100" s="86">
        <f>SUMIFS('sys inv movment rpt'!$M:$M,'sys inv movment rpt'!$L:$L,$M1100,'sys inv movment rpt'!$N:$N,X$1)</f>
        <v>0</v>
      </c>
      <c r="Y1100" s="86">
        <f>SUMIFS('sys inv movment rpt'!$M:$M,'sys inv movment rpt'!$L:$L,$M1100,'sys inv movment rpt'!$N:$N,Y$1)</f>
        <v>0</v>
      </c>
      <c r="Z1100" s="86">
        <f>SUMIFS('sys inv movment rpt'!$M:$M,'sys inv movment rpt'!$L:$L,$M1100,'sys inv movment rpt'!$N:$N,Z$1)</f>
        <v>0</v>
      </c>
      <c r="AA1100" s="86">
        <f>SUMIFS('sys inv movment rpt'!$M:$M,'sys inv movment rpt'!$L:$L,$M1100,'sys inv movment rpt'!$N:$N,AA$1)</f>
        <v>0</v>
      </c>
      <c r="AB1100" s="86">
        <f>SUMIFS('sys inv movment rpt'!$M:$M,'sys inv movment rpt'!$L:$L,$M1100,'sys inv movment rpt'!$N:$N,AB$1)</f>
        <v>0</v>
      </c>
      <c r="AC1100" s="86">
        <f>SUMIFS('sys inv movment rpt'!$M:$M,'sys inv movment rpt'!$L:$L,$M1100,'sys inv movment rpt'!$N:$N,AC$1)</f>
        <v>0</v>
      </c>
      <c r="AD1100" s="86">
        <f>SUMIFS('sys inv movment rpt'!$M:$M,'sys inv movment rpt'!$L:$L,$M1100,'sys inv movment rpt'!$N:$N,AD$1)</f>
        <v>0</v>
      </c>
      <c r="AE1100" s="86">
        <f>SUMIFS('sys inv movment rpt'!$M:$M,'sys inv movment rpt'!$L:$L,$M1100,'sys inv movment rpt'!$N:$N,AE$1)</f>
        <v>0</v>
      </c>
      <c r="AF1100" s="86">
        <f>SUMIFS('sys inv movment rpt'!$M:$M,'sys inv movment rpt'!$L:$L,$M1100,'sys inv movment rpt'!$N:$N,AF$1)</f>
        <v>0</v>
      </c>
      <c r="AG1100" s="86">
        <f>SUMIFS('sys inv movment rpt'!$M:$M,'sys inv movment rpt'!$L:$L,$M1100,'sys inv movment rpt'!$N:$N,AG$1)</f>
        <v>0</v>
      </c>
      <c r="AH1100" s="86">
        <f>SUMIFS('sys inv movment rpt'!$M:$M,'sys inv movment rpt'!$L:$L,$M1100,'sys inv movment rpt'!$N:$N,AH$1)</f>
        <v>0</v>
      </c>
      <c r="AI1100" s="86">
        <f>SUMIFS('sys inv movment rpt'!$M:$M,'sys inv movment rpt'!$L:$L,$M1100,'sys inv movment rpt'!$N:$N,AI$1)</f>
        <v>0</v>
      </c>
      <c r="AJ1100" s="86">
        <f>SUMIFS('sys inv movment rpt'!$M:$M,'sys inv movment rpt'!$L:$L,$M1100,'sys inv movment rpt'!$N:$N,AJ$1)</f>
        <v>0</v>
      </c>
      <c r="AK1100" s="86">
        <f>SUMIFS('sys inv movment rpt'!$M:$M,'sys inv movment rpt'!$L:$L,$M1100,'sys inv movment rpt'!$N:$N,AK$1)</f>
        <v>0</v>
      </c>
      <c r="AL1100" s="86">
        <f>SUMIFS('sys inv movment rpt'!$M:$M,'sys inv movment rpt'!$L:$L,$M1100,'sys inv movment rpt'!$N:$N,AL$1)</f>
        <v>0</v>
      </c>
      <c r="AM1100" s="86">
        <f>SUMIFS('sys inv movment rpt'!$M:$M,'sys inv movment rpt'!$L:$L,$M1100,'sys inv movment rpt'!$N:$N,AM$1)</f>
        <v>0</v>
      </c>
      <c r="AN1100" s="86">
        <f>SUMIFS('sys inv movment rpt'!$M:$M,'sys inv movment rpt'!$L:$L,$M1100,'sys inv movment rpt'!$N:$N,AN$1)</f>
        <v>0</v>
      </c>
      <c r="AO1100" s="86">
        <f>SUMIFS('sys inv movment rpt'!$M:$M,'sys inv movment rpt'!$L:$L,$M1100,'sys inv movment rpt'!$N:$N,AO$1)</f>
        <v>0</v>
      </c>
      <c r="AP1100" s="86">
        <f>SUMIFS('sys inv movment rpt'!$M:$M,'sys inv movment rpt'!$L:$L,$M1100,'sys inv movment rpt'!$N:$N,AP$1)</f>
        <v>0</v>
      </c>
      <c r="AQ1100" s="86">
        <f>SUMIFS('sys inv movment rpt'!$M:$M,'sys inv movment rpt'!$L:$L,$M1100,'sys inv movment rpt'!$N:$N,AQ$1)</f>
        <v>0</v>
      </c>
      <c r="AR1100" s="86">
        <f>SUMIFS('sys inv movment rpt'!$M:$M,'sys inv movment rpt'!$L:$L,$M1100,'sys inv movment rpt'!$N:$N,AR$1)</f>
        <v>0</v>
      </c>
      <c r="AS1100" s="86">
        <f>SUMIFS('sys inv movment rpt'!$M:$M,'sys inv movment rpt'!$L:$L,$M1100,'sys inv movment rpt'!$N:$N,AS$1)</f>
        <v>0</v>
      </c>
      <c r="AT1100" s="86">
        <f>SUMIFS('sys inv movment rpt'!$M:$M,'sys inv movment rpt'!$L:$L,$M1100,'sys inv movment rpt'!$N:$N,AT$1)</f>
        <v>0</v>
      </c>
      <c r="AU1100" s="86">
        <f>SUMIFS('sys inv movment rpt'!$M:$M,'sys inv movment rpt'!$L:$L,$M1100,'sys inv movment rpt'!$N:$N,AU$1)</f>
        <v>0</v>
      </c>
      <c r="AV1100" s="86">
        <f>SUMIFS('sys inv movment rpt'!$M:$M,'sys inv movment rpt'!$L:$L,$M1100,'sys inv movment rpt'!$N:$N,AV$1)</f>
        <v>0</v>
      </c>
      <c r="AW1100" s="87" t="str">
        <f>IFERROR(VLOOKUP(A1100,'sys-backorder details'!E:U,17,0),"-")</f>
        <v>-</v>
      </c>
      <c r="AX1100" s="87" t="str">
        <f>IF(K1100&gt;1,VLOOKUP(A1100,'settings-routing'!A:I,9,0),"")</f>
        <v/>
      </c>
    </row>
    <row r="1101" ht="12.75" hidden="1" customHeight="1">
      <c r="A1101" s="43" t="s">
        <v>2295</v>
      </c>
      <c r="B1101" s="28" t="s">
        <v>2296</v>
      </c>
      <c r="C1101" s="50">
        <f t="shared" si="2"/>
        <v>0</v>
      </c>
      <c r="D1101" s="80">
        <f>SUMIF('Stocks 101-111'!$J:$J,'item dashboard'!A1101,'Stocks 101-111'!K:K)</f>
        <v>0</v>
      </c>
      <c r="E1101" s="80">
        <f>SUMIF('Stocks 101-111'!$J:$J,'item dashboard'!A1101,'Stocks 101-111'!$L:$L)</f>
        <v>0</v>
      </c>
      <c r="F1101" s="81">
        <f t="shared" si="3"/>
        <v>0</v>
      </c>
      <c r="G1101" s="82">
        <f t="shared" si="4"/>
        <v>0</v>
      </c>
      <c r="H1101" s="50">
        <f>SUMIFS('sys-backorder details'!$M:$M,'sys-backorder details'!$E:$E,'item dashboard'!A1101,'sys-backorder details'!$V:$V,"")</f>
        <v>0</v>
      </c>
      <c r="I1101" s="83">
        <f>SUMIF('settings-routing'!$I:$I,'item dashboard'!A1101,'settings-routing'!$O:$O)</f>
        <v>0</v>
      </c>
      <c r="J1101" s="50">
        <f>SUMIFS('sys-backorder details'!$M:$M,'sys-backorder details'!$E:$E,'item dashboard'!A1101,'sys-backorder details'!$V:$V,"Call off")</f>
        <v>0</v>
      </c>
      <c r="K1101" s="84">
        <f t="shared" si="5"/>
        <v>0</v>
      </c>
      <c r="L1101" s="84">
        <f>SUMIF('Production Plan'!$E:$E,'item dashboard'!A1101,'Production Plan'!$N:$N)</f>
        <v>0</v>
      </c>
      <c r="M1101" s="85" t="str">
        <f t="shared" si="6"/>
        <v>B-S40-BR12-60 ml Brown Bottle</v>
      </c>
      <c r="N1101" s="86">
        <f>SUMIFS('sys inv movment rpt'!$M:$M,'sys inv movment rpt'!$L:$L,$M1101,'sys inv movment rpt'!$N:$N,N$1)</f>
        <v>0</v>
      </c>
      <c r="O1101" s="86">
        <f>SUMIFS('sys inv movment rpt'!$M:$M,'sys inv movment rpt'!$L:$L,$M1101,'sys inv movment rpt'!$N:$N,O$1)</f>
        <v>0</v>
      </c>
      <c r="P1101" s="86">
        <f>SUMIFS('sys inv movment rpt'!$M:$M,'sys inv movment rpt'!$L:$L,$M1101,'sys inv movment rpt'!$N:$N,P$1)</f>
        <v>0</v>
      </c>
      <c r="Q1101" s="86">
        <f>SUMIFS('sys inv movment rpt'!$M:$M,'sys inv movment rpt'!$L:$L,$M1101,'sys inv movment rpt'!$N:$N,Q$1)</f>
        <v>0</v>
      </c>
      <c r="R1101" s="86">
        <f>SUMIFS('sys inv movment rpt'!$M:$M,'sys inv movment rpt'!$L:$L,$M1101,'sys inv movment rpt'!$N:$N,R$1)</f>
        <v>0</v>
      </c>
      <c r="S1101" s="86">
        <f>SUMIFS('sys inv movment rpt'!$M:$M,'sys inv movment rpt'!$L:$L,$M1101,'sys inv movment rpt'!$N:$N,S$1)</f>
        <v>0</v>
      </c>
      <c r="T1101" s="86">
        <f>SUMIFS('sys inv movment rpt'!$M:$M,'sys inv movment rpt'!$L:$L,$M1101,'sys inv movment rpt'!$N:$N,T$1)</f>
        <v>0</v>
      </c>
      <c r="U1101" s="86">
        <f>SUMIFS('sys inv movment rpt'!$M:$M,'sys inv movment rpt'!$L:$L,$M1101,'sys inv movment rpt'!$N:$N,U$1)</f>
        <v>0</v>
      </c>
      <c r="V1101" s="86">
        <f>SUMIFS('sys inv movment rpt'!$M:$M,'sys inv movment rpt'!$L:$L,$M1101,'sys inv movment rpt'!$N:$N,V$1)</f>
        <v>0</v>
      </c>
      <c r="W1101" s="86">
        <f>SUMIFS('sys inv movment rpt'!$M:$M,'sys inv movment rpt'!$L:$L,$M1101,'sys inv movment rpt'!$N:$N,W$1)</f>
        <v>0</v>
      </c>
      <c r="X1101" s="86">
        <f>SUMIFS('sys inv movment rpt'!$M:$M,'sys inv movment rpt'!$L:$L,$M1101,'sys inv movment rpt'!$N:$N,X$1)</f>
        <v>0</v>
      </c>
      <c r="Y1101" s="86">
        <f>SUMIFS('sys inv movment rpt'!$M:$M,'sys inv movment rpt'!$L:$L,$M1101,'sys inv movment rpt'!$N:$N,Y$1)</f>
        <v>0</v>
      </c>
      <c r="Z1101" s="86">
        <f>SUMIFS('sys inv movment rpt'!$M:$M,'sys inv movment rpt'!$L:$L,$M1101,'sys inv movment rpt'!$N:$N,Z$1)</f>
        <v>0</v>
      </c>
      <c r="AA1101" s="86">
        <f>SUMIFS('sys inv movment rpt'!$M:$M,'sys inv movment rpt'!$L:$L,$M1101,'sys inv movment rpt'!$N:$N,AA$1)</f>
        <v>0</v>
      </c>
      <c r="AB1101" s="86">
        <f>SUMIFS('sys inv movment rpt'!$M:$M,'sys inv movment rpt'!$L:$L,$M1101,'sys inv movment rpt'!$N:$N,AB$1)</f>
        <v>0</v>
      </c>
      <c r="AC1101" s="86">
        <f>SUMIFS('sys inv movment rpt'!$M:$M,'sys inv movment rpt'!$L:$L,$M1101,'sys inv movment rpt'!$N:$N,AC$1)</f>
        <v>0</v>
      </c>
      <c r="AD1101" s="86">
        <f>SUMIFS('sys inv movment rpt'!$M:$M,'sys inv movment rpt'!$L:$L,$M1101,'sys inv movment rpt'!$N:$N,AD$1)</f>
        <v>0</v>
      </c>
      <c r="AE1101" s="86">
        <f>SUMIFS('sys inv movment rpt'!$M:$M,'sys inv movment rpt'!$L:$L,$M1101,'sys inv movment rpt'!$N:$N,AE$1)</f>
        <v>0</v>
      </c>
      <c r="AF1101" s="86">
        <f>SUMIFS('sys inv movment rpt'!$M:$M,'sys inv movment rpt'!$L:$L,$M1101,'sys inv movment rpt'!$N:$N,AF$1)</f>
        <v>0</v>
      </c>
      <c r="AG1101" s="86">
        <f>SUMIFS('sys inv movment rpt'!$M:$M,'sys inv movment rpt'!$L:$L,$M1101,'sys inv movment rpt'!$N:$N,AG$1)</f>
        <v>0</v>
      </c>
      <c r="AH1101" s="86">
        <f>SUMIFS('sys inv movment rpt'!$M:$M,'sys inv movment rpt'!$L:$L,$M1101,'sys inv movment rpt'!$N:$N,AH$1)</f>
        <v>0</v>
      </c>
      <c r="AI1101" s="86">
        <f>SUMIFS('sys inv movment rpt'!$M:$M,'sys inv movment rpt'!$L:$L,$M1101,'sys inv movment rpt'!$N:$N,AI$1)</f>
        <v>0</v>
      </c>
      <c r="AJ1101" s="86">
        <f>SUMIFS('sys inv movment rpt'!$M:$M,'sys inv movment rpt'!$L:$L,$M1101,'sys inv movment rpt'!$N:$N,AJ$1)</f>
        <v>0</v>
      </c>
      <c r="AK1101" s="86">
        <f>SUMIFS('sys inv movment rpt'!$M:$M,'sys inv movment rpt'!$L:$L,$M1101,'sys inv movment rpt'!$N:$N,AK$1)</f>
        <v>0</v>
      </c>
      <c r="AL1101" s="86">
        <f>SUMIFS('sys inv movment rpt'!$M:$M,'sys inv movment rpt'!$L:$L,$M1101,'sys inv movment rpt'!$N:$N,AL$1)</f>
        <v>0</v>
      </c>
      <c r="AM1101" s="86">
        <f>SUMIFS('sys inv movment rpt'!$M:$M,'sys inv movment rpt'!$L:$L,$M1101,'sys inv movment rpt'!$N:$N,AM$1)</f>
        <v>0</v>
      </c>
      <c r="AN1101" s="86">
        <f>SUMIFS('sys inv movment rpt'!$M:$M,'sys inv movment rpt'!$L:$L,$M1101,'sys inv movment rpt'!$N:$N,AN$1)</f>
        <v>0</v>
      </c>
      <c r="AO1101" s="86">
        <f>SUMIFS('sys inv movment rpt'!$M:$M,'sys inv movment rpt'!$L:$L,$M1101,'sys inv movment rpt'!$N:$N,AO$1)</f>
        <v>0</v>
      </c>
      <c r="AP1101" s="86">
        <f>SUMIFS('sys inv movment rpt'!$M:$M,'sys inv movment rpt'!$L:$L,$M1101,'sys inv movment rpt'!$N:$N,AP$1)</f>
        <v>0</v>
      </c>
      <c r="AQ1101" s="86">
        <f>SUMIFS('sys inv movment rpt'!$M:$M,'sys inv movment rpt'!$L:$L,$M1101,'sys inv movment rpt'!$N:$N,AQ$1)</f>
        <v>0</v>
      </c>
      <c r="AR1101" s="86">
        <f>SUMIFS('sys inv movment rpt'!$M:$M,'sys inv movment rpt'!$L:$L,$M1101,'sys inv movment rpt'!$N:$N,AR$1)</f>
        <v>0</v>
      </c>
      <c r="AS1101" s="86">
        <f>SUMIFS('sys inv movment rpt'!$M:$M,'sys inv movment rpt'!$L:$L,$M1101,'sys inv movment rpt'!$N:$N,AS$1)</f>
        <v>0</v>
      </c>
      <c r="AT1101" s="86">
        <f>SUMIFS('sys inv movment rpt'!$M:$M,'sys inv movment rpt'!$L:$L,$M1101,'sys inv movment rpt'!$N:$N,AT$1)</f>
        <v>0</v>
      </c>
      <c r="AU1101" s="86">
        <f>SUMIFS('sys inv movment rpt'!$M:$M,'sys inv movment rpt'!$L:$L,$M1101,'sys inv movment rpt'!$N:$N,AU$1)</f>
        <v>0</v>
      </c>
      <c r="AV1101" s="86">
        <f>SUMIFS('sys inv movment rpt'!$M:$M,'sys inv movment rpt'!$L:$L,$M1101,'sys inv movment rpt'!$N:$N,AV$1)</f>
        <v>0</v>
      </c>
      <c r="AW1101" s="87" t="str">
        <f>IFERROR(VLOOKUP(A1101,'sys-backorder details'!E:U,17,0),"-")</f>
        <v>-</v>
      </c>
      <c r="AX1101" s="87" t="str">
        <f>IF(K1101&gt;1,VLOOKUP(A1101,'settings-routing'!A:I,9,0),"")</f>
        <v/>
      </c>
    </row>
    <row r="1102" ht="12.75" hidden="1" customHeight="1">
      <c r="A1102" s="15" t="s">
        <v>2297</v>
      </c>
      <c r="B1102" s="15" t="s">
        <v>2298</v>
      </c>
      <c r="C1102" s="50">
        <f t="shared" si="2"/>
        <v>0</v>
      </c>
      <c r="D1102" s="80">
        <f>SUMIF('Stocks 101-111'!$J:$J,'item dashboard'!A1102,'Stocks 101-111'!K:K)</f>
        <v>0</v>
      </c>
      <c r="E1102" s="80">
        <f>SUMIF('Stocks 101-111'!$J:$J,'item dashboard'!A1102,'Stocks 101-111'!$L:$L)</f>
        <v>0</v>
      </c>
      <c r="F1102" s="81">
        <f t="shared" si="3"/>
        <v>0</v>
      </c>
      <c r="G1102" s="82">
        <f t="shared" si="4"/>
        <v>0</v>
      </c>
      <c r="H1102" s="50">
        <f>SUMIFS('sys-backorder details'!$M:$M,'sys-backorder details'!$E:$E,'item dashboard'!A1102,'sys-backorder details'!$V:$V,"")</f>
        <v>0</v>
      </c>
      <c r="I1102" s="83">
        <f>SUMIF('settings-routing'!$I:$I,'item dashboard'!A1102,'settings-routing'!$O:$O)</f>
        <v>0</v>
      </c>
      <c r="J1102" s="50">
        <f>SUMIFS('sys-backorder details'!$M:$M,'sys-backorder details'!$E:$E,'item dashboard'!A1102,'sys-backorder details'!$V:$V,"Call off")</f>
        <v>0</v>
      </c>
      <c r="K1102" s="84">
        <f t="shared" si="5"/>
        <v>0</v>
      </c>
      <c r="L1102" s="84">
        <f>SUMIF('Production Plan'!$E:$E,'item dashboard'!A1102,'Production Plan'!$N:$N)</f>
        <v>0</v>
      </c>
      <c r="M1102" s="85" t="str">
        <f t="shared" si="6"/>
        <v>B-S40-BR-12SHEL-60 ml Brown Pntd Shellac Bottle</v>
      </c>
      <c r="N1102" s="86">
        <f>SUMIFS('sys inv movment rpt'!$M:$M,'sys inv movment rpt'!$L:$L,$M1102,'sys inv movment rpt'!$N:$N,N$1)</f>
        <v>0</v>
      </c>
      <c r="O1102" s="86">
        <f>SUMIFS('sys inv movment rpt'!$M:$M,'sys inv movment rpt'!$L:$L,$M1102,'sys inv movment rpt'!$N:$N,O$1)</f>
        <v>0</v>
      </c>
      <c r="P1102" s="86">
        <f>SUMIFS('sys inv movment rpt'!$M:$M,'sys inv movment rpt'!$L:$L,$M1102,'sys inv movment rpt'!$N:$N,P$1)</f>
        <v>0</v>
      </c>
      <c r="Q1102" s="86">
        <f>SUMIFS('sys inv movment rpt'!$M:$M,'sys inv movment rpt'!$L:$L,$M1102,'sys inv movment rpt'!$N:$N,Q$1)</f>
        <v>0</v>
      </c>
      <c r="R1102" s="86">
        <f>SUMIFS('sys inv movment rpt'!$M:$M,'sys inv movment rpt'!$L:$L,$M1102,'sys inv movment rpt'!$N:$N,R$1)</f>
        <v>0</v>
      </c>
      <c r="S1102" s="86">
        <f>SUMIFS('sys inv movment rpt'!$M:$M,'sys inv movment rpt'!$L:$L,$M1102,'sys inv movment rpt'!$N:$N,S$1)</f>
        <v>0</v>
      </c>
      <c r="T1102" s="86">
        <f>SUMIFS('sys inv movment rpt'!$M:$M,'sys inv movment rpt'!$L:$L,$M1102,'sys inv movment rpt'!$N:$N,T$1)</f>
        <v>0</v>
      </c>
      <c r="U1102" s="86">
        <f>SUMIFS('sys inv movment rpt'!$M:$M,'sys inv movment rpt'!$L:$L,$M1102,'sys inv movment rpt'!$N:$N,U$1)</f>
        <v>0</v>
      </c>
      <c r="V1102" s="86">
        <f>SUMIFS('sys inv movment rpt'!$M:$M,'sys inv movment rpt'!$L:$L,$M1102,'sys inv movment rpt'!$N:$N,V$1)</f>
        <v>0</v>
      </c>
      <c r="W1102" s="86">
        <f>SUMIFS('sys inv movment rpt'!$M:$M,'sys inv movment rpt'!$L:$L,$M1102,'sys inv movment rpt'!$N:$N,W$1)</f>
        <v>0</v>
      </c>
      <c r="X1102" s="86">
        <f>SUMIFS('sys inv movment rpt'!$M:$M,'sys inv movment rpt'!$L:$L,$M1102,'sys inv movment rpt'!$N:$N,X$1)</f>
        <v>0</v>
      </c>
      <c r="Y1102" s="86">
        <f>SUMIFS('sys inv movment rpt'!$M:$M,'sys inv movment rpt'!$L:$L,$M1102,'sys inv movment rpt'!$N:$N,Y$1)</f>
        <v>0</v>
      </c>
      <c r="Z1102" s="86">
        <f>SUMIFS('sys inv movment rpt'!$M:$M,'sys inv movment rpt'!$L:$L,$M1102,'sys inv movment rpt'!$N:$N,Z$1)</f>
        <v>0</v>
      </c>
      <c r="AA1102" s="86">
        <f>SUMIFS('sys inv movment rpt'!$M:$M,'sys inv movment rpt'!$L:$L,$M1102,'sys inv movment rpt'!$N:$N,AA$1)</f>
        <v>0</v>
      </c>
      <c r="AB1102" s="86">
        <f>SUMIFS('sys inv movment rpt'!$M:$M,'sys inv movment rpt'!$L:$L,$M1102,'sys inv movment rpt'!$N:$N,AB$1)</f>
        <v>0</v>
      </c>
      <c r="AC1102" s="86">
        <f>SUMIFS('sys inv movment rpt'!$M:$M,'sys inv movment rpt'!$L:$L,$M1102,'sys inv movment rpt'!$N:$N,AC$1)</f>
        <v>0</v>
      </c>
      <c r="AD1102" s="86">
        <f>SUMIFS('sys inv movment rpt'!$M:$M,'sys inv movment rpt'!$L:$L,$M1102,'sys inv movment rpt'!$N:$N,AD$1)</f>
        <v>0</v>
      </c>
      <c r="AE1102" s="86">
        <f>SUMIFS('sys inv movment rpt'!$M:$M,'sys inv movment rpt'!$L:$L,$M1102,'sys inv movment rpt'!$N:$N,AE$1)</f>
        <v>0</v>
      </c>
      <c r="AF1102" s="86">
        <f>SUMIFS('sys inv movment rpt'!$M:$M,'sys inv movment rpt'!$L:$L,$M1102,'sys inv movment rpt'!$N:$N,AF$1)</f>
        <v>0</v>
      </c>
      <c r="AG1102" s="86">
        <f>SUMIFS('sys inv movment rpt'!$M:$M,'sys inv movment rpt'!$L:$L,$M1102,'sys inv movment rpt'!$N:$N,AG$1)</f>
        <v>0</v>
      </c>
      <c r="AH1102" s="86">
        <f>SUMIFS('sys inv movment rpt'!$M:$M,'sys inv movment rpt'!$L:$L,$M1102,'sys inv movment rpt'!$N:$N,AH$1)</f>
        <v>0</v>
      </c>
      <c r="AI1102" s="86">
        <f>SUMIFS('sys inv movment rpt'!$M:$M,'sys inv movment rpt'!$L:$L,$M1102,'sys inv movment rpt'!$N:$N,AI$1)</f>
        <v>0</v>
      </c>
      <c r="AJ1102" s="86">
        <f>SUMIFS('sys inv movment rpt'!$M:$M,'sys inv movment rpt'!$L:$L,$M1102,'sys inv movment rpt'!$N:$N,AJ$1)</f>
        <v>0</v>
      </c>
      <c r="AK1102" s="86">
        <f>SUMIFS('sys inv movment rpt'!$M:$M,'sys inv movment rpt'!$L:$L,$M1102,'sys inv movment rpt'!$N:$N,AK$1)</f>
        <v>0</v>
      </c>
      <c r="AL1102" s="86">
        <f>SUMIFS('sys inv movment rpt'!$M:$M,'sys inv movment rpt'!$L:$L,$M1102,'sys inv movment rpt'!$N:$N,AL$1)</f>
        <v>0</v>
      </c>
      <c r="AM1102" s="86">
        <f>SUMIFS('sys inv movment rpt'!$M:$M,'sys inv movment rpt'!$L:$L,$M1102,'sys inv movment rpt'!$N:$N,AM$1)</f>
        <v>0</v>
      </c>
      <c r="AN1102" s="86">
        <f>SUMIFS('sys inv movment rpt'!$M:$M,'sys inv movment rpt'!$L:$L,$M1102,'sys inv movment rpt'!$N:$N,AN$1)</f>
        <v>0</v>
      </c>
      <c r="AO1102" s="86">
        <f>SUMIFS('sys inv movment rpt'!$M:$M,'sys inv movment rpt'!$L:$L,$M1102,'sys inv movment rpt'!$N:$N,AO$1)</f>
        <v>0</v>
      </c>
      <c r="AP1102" s="86">
        <f>SUMIFS('sys inv movment rpt'!$M:$M,'sys inv movment rpt'!$L:$L,$M1102,'sys inv movment rpt'!$N:$N,AP$1)</f>
        <v>0</v>
      </c>
      <c r="AQ1102" s="86">
        <f>SUMIFS('sys inv movment rpt'!$M:$M,'sys inv movment rpt'!$L:$L,$M1102,'sys inv movment rpt'!$N:$N,AQ$1)</f>
        <v>0</v>
      </c>
      <c r="AR1102" s="86">
        <f>SUMIFS('sys inv movment rpt'!$M:$M,'sys inv movment rpt'!$L:$L,$M1102,'sys inv movment rpt'!$N:$N,AR$1)</f>
        <v>0</v>
      </c>
      <c r="AS1102" s="86">
        <f>SUMIFS('sys inv movment rpt'!$M:$M,'sys inv movment rpt'!$L:$L,$M1102,'sys inv movment rpt'!$N:$N,AS$1)</f>
        <v>0</v>
      </c>
      <c r="AT1102" s="86">
        <f>SUMIFS('sys inv movment rpt'!$M:$M,'sys inv movment rpt'!$L:$L,$M1102,'sys inv movment rpt'!$N:$N,AT$1)</f>
        <v>0</v>
      </c>
      <c r="AU1102" s="86">
        <f>SUMIFS('sys inv movment rpt'!$M:$M,'sys inv movment rpt'!$L:$L,$M1102,'sys inv movment rpt'!$N:$N,AU$1)</f>
        <v>0</v>
      </c>
      <c r="AV1102" s="86">
        <f>SUMIFS('sys inv movment rpt'!$M:$M,'sys inv movment rpt'!$L:$L,$M1102,'sys inv movment rpt'!$N:$N,AV$1)</f>
        <v>0</v>
      </c>
      <c r="AW1102" s="87" t="str">
        <f>IFERROR(VLOOKUP(A1102,'sys-backorder details'!E:U,17,0),"-")</f>
        <v>-</v>
      </c>
      <c r="AX1102" s="87" t="str">
        <f>IF(K1102&gt;1,VLOOKUP(A1102,'settings-routing'!A:I,9,0),"")</f>
        <v/>
      </c>
    </row>
    <row r="1103" ht="12.75" hidden="1" customHeight="1">
      <c r="A1103" s="50" t="s">
        <v>2299</v>
      </c>
      <c r="B1103" s="50" t="s">
        <v>2300</v>
      </c>
      <c r="C1103" s="50">
        <f t="shared" si="2"/>
        <v>0</v>
      </c>
      <c r="D1103" s="80">
        <f>SUMIF('Stocks 101-111'!$J:$J,'item dashboard'!A1103,'Stocks 101-111'!K:K)</f>
        <v>0</v>
      </c>
      <c r="E1103" s="80">
        <f>SUMIF('Stocks 101-111'!$J:$J,'item dashboard'!A1103,'Stocks 101-111'!$L:$L)</f>
        <v>0</v>
      </c>
      <c r="F1103" s="81">
        <f t="shared" si="3"/>
        <v>0</v>
      </c>
      <c r="G1103" s="82">
        <f t="shared" si="4"/>
        <v>0</v>
      </c>
      <c r="H1103" s="50">
        <f>SUMIFS('sys-backorder details'!$M:$M,'sys-backorder details'!$E:$E,'item dashboard'!A1103,'sys-backorder details'!$V:$V,"")</f>
        <v>0</v>
      </c>
      <c r="I1103" s="83">
        <f>SUMIF('settings-routing'!$I:$I,'item dashboard'!A1103,'settings-routing'!$O:$O)</f>
        <v>0</v>
      </c>
      <c r="J1103" s="50">
        <f>SUMIFS('sys-backorder details'!$M:$M,'sys-backorder details'!$E:$E,'item dashboard'!A1103,'sys-backorder details'!$V:$V,"Call off")</f>
        <v>0</v>
      </c>
      <c r="K1103" s="84">
        <f t="shared" si="5"/>
        <v>0</v>
      </c>
      <c r="L1103" s="84">
        <f>SUMIF('Production Plan'!$E:$E,'item dashboard'!A1103,'Production Plan'!$N:$N)</f>
        <v>0</v>
      </c>
      <c r="M1103" s="85" t="str">
        <f t="shared" si="6"/>
        <v>B-S40-W12-60 ml Syrup White Bottle</v>
      </c>
      <c r="N1103" s="86">
        <f>SUMIFS('sys inv movment rpt'!$M:$M,'sys inv movment rpt'!$L:$L,$M1103,'sys inv movment rpt'!$N:$N,N$1)</f>
        <v>0</v>
      </c>
      <c r="O1103" s="86">
        <f>SUMIFS('sys inv movment rpt'!$M:$M,'sys inv movment rpt'!$L:$L,$M1103,'sys inv movment rpt'!$N:$N,O$1)</f>
        <v>0</v>
      </c>
      <c r="P1103" s="86">
        <f>SUMIFS('sys inv movment rpt'!$M:$M,'sys inv movment rpt'!$L:$L,$M1103,'sys inv movment rpt'!$N:$N,P$1)</f>
        <v>0</v>
      </c>
      <c r="Q1103" s="86">
        <f>SUMIFS('sys inv movment rpt'!$M:$M,'sys inv movment rpt'!$L:$L,$M1103,'sys inv movment rpt'!$N:$N,Q$1)</f>
        <v>0</v>
      </c>
      <c r="R1103" s="86">
        <f>SUMIFS('sys inv movment rpt'!$M:$M,'sys inv movment rpt'!$L:$L,$M1103,'sys inv movment rpt'!$N:$N,R$1)</f>
        <v>0</v>
      </c>
      <c r="S1103" s="86">
        <f>SUMIFS('sys inv movment rpt'!$M:$M,'sys inv movment rpt'!$L:$L,$M1103,'sys inv movment rpt'!$N:$N,S$1)</f>
        <v>0</v>
      </c>
      <c r="T1103" s="86">
        <f>SUMIFS('sys inv movment rpt'!$M:$M,'sys inv movment rpt'!$L:$L,$M1103,'sys inv movment rpt'!$N:$N,T$1)</f>
        <v>0</v>
      </c>
      <c r="U1103" s="86">
        <f>SUMIFS('sys inv movment rpt'!$M:$M,'sys inv movment rpt'!$L:$L,$M1103,'sys inv movment rpt'!$N:$N,U$1)</f>
        <v>0</v>
      </c>
      <c r="V1103" s="86">
        <f>SUMIFS('sys inv movment rpt'!$M:$M,'sys inv movment rpt'!$L:$L,$M1103,'sys inv movment rpt'!$N:$N,V$1)</f>
        <v>0</v>
      </c>
      <c r="W1103" s="86">
        <f>SUMIFS('sys inv movment rpt'!$M:$M,'sys inv movment rpt'!$L:$L,$M1103,'sys inv movment rpt'!$N:$N,W$1)</f>
        <v>0</v>
      </c>
      <c r="X1103" s="86">
        <f>SUMIFS('sys inv movment rpt'!$M:$M,'sys inv movment rpt'!$L:$L,$M1103,'sys inv movment rpt'!$N:$N,X$1)</f>
        <v>0</v>
      </c>
      <c r="Y1103" s="86">
        <f>SUMIFS('sys inv movment rpt'!$M:$M,'sys inv movment rpt'!$L:$L,$M1103,'sys inv movment rpt'!$N:$N,Y$1)</f>
        <v>0</v>
      </c>
      <c r="Z1103" s="86">
        <f>SUMIFS('sys inv movment rpt'!$M:$M,'sys inv movment rpt'!$L:$L,$M1103,'sys inv movment rpt'!$N:$N,Z$1)</f>
        <v>0</v>
      </c>
      <c r="AA1103" s="86">
        <f>SUMIFS('sys inv movment rpt'!$M:$M,'sys inv movment rpt'!$L:$L,$M1103,'sys inv movment rpt'!$N:$N,AA$1)</f>
        <v>0</v>
      </c>
      <c r="AB1103" s="86">
        <f>SUMIFS('sys inv movment rpt'!$M:$M,'sys inv movment rpt'!$L:$L,$M1103,'sys inv movment rpt'!$N:$N,AB$1)</f>
        <v>0</v>
      </c>
      <c r="AC1103" s="86">
        <f>SUMIFS('sys inv movment rpt'!$M:$M,'sys inv movment rpt'!$L:$L,$M1103,'sys inv movment rpt'!$N:$N,AC$1)</f>
        <v>0</v>
      </c>
      <c r="AD1103" s="86">
        <f>SUMIFS('sys inv movment rpt'!$M:$M,'sys inv movment rpt'!$L:$L,$M1103,'sys inv movment rpt'!$N:$N,AD$1)</f>
        <v>0</v>
      </c>
      <c r="AE1103" s="86">
        <f>SUMIFS('sys inv movment rpt'!$M:$M,'sys inv movment rpt'!$L:$L,$M1103,'sys inv movment rpt'!$N:$N,AE$1)</f>
        <v>0</v>
      </c>
      <c r="AF1103" s="86">
        <f>SUMIFS('sys inv movment rpt'!$M:$M,'sys inv movment rpt'!$L:$L,$M1103,'sys inv movment rpt'!$N:$N,AF$1)</f>
        <v>0</v>
      </c>
      <c r="AG1103" s="86">
        <f>SUMIFS('sys inv movment rpt'!$M:$M,'sys inv movment rpt'!$L:$L,$M1103,'sys inv movment rpt'!$N:$N,AG$1)</f>
        <v>0</v>
      </c>
      <c r="AH1103" s="86">
        <f>SUMIFS('sys inv movment rpt'!$M:$M,'sys inv movment rpt'!$L:$L,$M1103,'sys inv movment rpt'!$N:$N,AH$1)</f>
        <v>0</v>
      </c>
      <c r="AI1103" s="86">
        <f>SUMIFS('sys inv movment rpt'!$M:$M,'sys inv movment rpt'!$L:$L,$M1103,'sys inv movment rpt'!$N:$N,AI$1)</f>
        <v>0</v>
      </c>
      <c r="AJ1103" s="86">
        <f>SUMIFS('sys inv movment rpt'!$M:$M,'sys inv movment rpt'!$L:$L,$M1103,'sys inv movment rpt'!$N:$N,AJ$1)</f>
        <v>0</v>
      </c>
      <c r="AK1103" s="86">
        <f>SUMIFS('sys inv movment rpt'!$M:$M,'sys inv movment rpt'!$L:$L,$M1103,'sys inv movment rpt'!$N:$N,AK$1)</f>
        <v>0</v>
      </c>
      <c r="AL1103" s="86">
        <f>SUMIFS('sys inv movment rpt'!$M:$M,'sys inv movment rpt'!$L:$L,$M1103,'sys inv movment rpt'!$N:$N,AL$1)</f>
        <v>0</v>
      </c>
      <c r="AM1103" s="86">
        <f>SUMIFS('sys inv movment rpt'!$M:$M,'sys inv movment rpt'!$L:$L,$M1103,'sys inv movment rpt'!$N:$N,AM$1)</f>
        <v>0</v>
      </c>
      <c r="AN1103" s="86">
        <f>SUMIFS('sys inv movment rpt'!$M:$M,'sys inv movment rpt'!$L:$L,$M1103,'sys inv movment rpt'!$N:$N,AN$1)</f>
        <v>0</v>
      </c>
      <c r="AO1103" s="86">
        <f>SUMIFS('sys inv movment rpt'!$M:$M,'sys inv movment rpt'!$L:$L,$M1103,'sys inv movment rpt'!$N:$N,AO$1)</f>
        <v>0</v>
      </c>
      <c r="AP1103" s="86">
        <f>SUMIFS('sys inv movment rpt'!$M:$M,'sys inv movment rpt'!$L:$L,$M1103,'sys inv movment rpt'!$N:$N,AP$1)</f>
        <v>0</v>
      </c>
      <c r="AQ1103" s="86">
        <f>SUMIFS('sys inv movment rpt'!$M:$M,'sys inv movment rpt'!$L:$L,$M1103,'sys inv movment rpt'!$N:$N,AQ$1)</f>
        <v>0</v>
      </c>
      <c r="AR1103" s="86">
        <f>SUMIFS('sys inv movment rpt'!$M:$M,'sys inv movment rpt'!$L:$L,$M1103,'sys inv movment rpt'!$N:$N,AR$1)</f>
        <v>0</v>
      </c>
      <c r="AS1103" s="86">
        <f>SUMIFS('sys inv movment rpt'!$M:$M,'sys inv movment rpt'!$L:$L,$M1103,'sys inv movment rpt'!$N:$N,AS$1)</f>
        <v>0</v>
      </c>
      <c r="AT1103" s="86">
        <f>SUMIFS('sys inv movment rpt'!$M:$M,'sys inv movment rpt'!$L:$L,$M1103,'sys inv movment rpt'!$N:$N,AT$1)</f>
        <v>0</v>
      </c>
      <c r="AU1103" s="86">
        <f>SUMIFS('sys inv movment rpt'!$M:$M,'sys inv movment rpt'!$L:$L,$M1103,'sys inv movment rpt'!$N:$N,AU$1)</f>
        <v>0</v>
      </c>
      <c r="AV1103" s="86">
        <f>SUMIFS('sys inv movment rpt'!$M:$M,'sys inv movment rpt'!$L:$L,$M1103,'sys inv movment rpt'!$N:$N,AV$1)</f>
        <v>0</v>
      </c>
      <c r="AW1103" s="87" t="str">
        <f>IFERROR(VLOOKUP(A1103,'sys-backorder details'!E:U,17,0),"-")</f>
        <v>-</v>
      </c>
      <c r="AX1103" s="87" t="str">
        <f>IF(K1103&gt;1,VLOOKUP(A1103,'settings-routing'!A:I,9,0),"")</f>
        <v/>
      </c>
    </row>
    <row r="1104" ht="12.75" hidden="1" customHeight="1">
      <c r="A1104" s="50" t="s">
        <v>2301</v>
      </c>
      <c r="B1104" s="50" t="s">
        <v>2302</v>
      </c>
      <c r="C1104" s="50">
        <f t="shared" si="2"/>
        <v>2400</v>
      </c>
      <c r="D1104" s="80">
        <f>SUMIF('Stocks 101-111'!$J:$J,'item dashboard'!A1104,'Stocks 101-111'!K:K)</f>
        <v>2400</v>
      </c>
      <c r="E1104" s="80">
        <f>SUMIF('Stocks 101-111'!$J:$J,'item dashboard'!A1104,'Stocks 101-111'!$L:$L)</f>
        <v>0</v>
      </c>
      <c r="F1104" s="81">
        <f t="shared" si="3"/>
        <v>0</v>
      </c>
      <c r="G1104" s="82">
        <f t="shared" si="4"/>
        <v>0</v>
      </c>
      <c r="H1104" s="50">
        <f>SUMIFS('sys-backorder details'!$M:$M,'sys-backorder details'!$E:$E,'item dashboard'!A1104,'sys-backorder details'!$V:$V,"")</f>
        <v>0</v>
      </c>
      <c r="I1104" s="83">
        <f>SUMIF('settings-routing'!$I:$I,'item dashboard'!A1104,'settings-routing'!$O:$O)</f>
        <v>0</v>
      </c>
      <c r="J1104" s="50">
        <f>SUMIFS('sys-backorder details'!$M:$M,'sys-backorder details'!$E:$E,'item dashboard'!A1104,'sys-backorder details'!$V:$V,"Call off")</f>
        <v>0</v>
      </c>
      <c r="K1104" s="84">
        <f t="shared" si="5"/>
        <v>-2400</v>
      </c>
      <c r="L1104" s="84">
        <f>SUMIF('Production Plan'!$E:$E,'item dashboard'!A1104,'Production Plan'!$N:$N)</f>
        <v>0</v>
      </c>
      <c r="M1104" s="85" t="str">
        <f t="shared" si="6"/>
        <v>B-S42CAPPED-N16-60 ml Natural Syrup Bottle Capped</v>
      </c>
      <c r="N1104" s="86">
        <f>SUMIFS('sys inv movment rpt'!$M:$M,'sys inv movment rpt'!$L:$L,$M1104,'sys inv movment rpt'!$N:$N,N$1)</f>
        <v>0</v>
      </c>
      <c r="O1104" s="86">
        <f>SUMIFS('sys inv movment rpt'!$M:$M,'sys inv movment rpt'!$L:$L,$M1104,'sys inv movment rpt'!$N:$N,O$1)</f>
        <v>0</v>
      </c>
      <c r="P1104" s="86">
        <f>SUMIFS('sys inv movment rpt'!$M:$M,'sys inv movment rpt'!$L:$L,$M1104,'sys inv movment rpt'!$N:$N,P$1)</f>
        <v>0</v>
      </c>
      <c r="Q1104" s="86">
        <f>SUMIFS('sys inv movment rpt'!$M:$M,'sys inv movment rpt'!$L:$L,$M1104,'sys inv movment rpt'!$N:$N,Q$1)</f>
        <v>0</v>
      </c>
      <c r="R1104" s="86">
        <f>SUMIFS('sys inv movment rpt'!$M:$M,'sys inv movment rpt'!$L:$L,$M1104,'sys inv movment rpt'!$N:$N,R$1)</f>
        <v>0</v>
      </c>
      <c r="S1104" s="86">
        <f>SUMIFS('sys inv movment rpt'!$M:$M,'sys inv movment rpt'!$L:$L,$M1104,'sys inv movment rpt'!$N:$N,S$1)</f>
        <v>0</v>
      </c>
      <c r="T1104" s="86">
        <f>SUMIFS('sys inv movment rpt'!$M:$M,'sys inv movment rpt'!$L:$L,$M1104,'sys inv movment rpt'!$N:$N,T$1)</f>
        <v>0</v>
      </c>
      <c r="U1104" s="86">
        <f>SUMIFS('sys inv movment rpt'!$M:$M,'sys inv movment rpt'!$L:$L,$M1104,'sys inv movment rpt'!$N:$N,U$1)</f>
        <v>0</v>
      </c>
      <c r="V1104" s="86">
        <f>SUMIFS('sys inv movment rpt'!$M:$M,'sys inv movment rpt'!$L:$L,$M1104,'sys inv movment rpt'!$N:$N,V$1)</f>
        <v>0</v>
      </c>
      <c r="W1104" s="86">
        <f>SUMIFS('sys inv movment rpt'!$M:$M,'sys inv movment rpt'!$L:$L,$M1104,'sys inv movment rpt'!$N:$N,W$1)</f>
        <v>0</v>
      </c>
      <c r="X1104" s="86">
        <f>SUMIFS('sys inv movment rpt'!$M:$M,'sys inv movment rpt'!$L:$L,$M1104,'sys inv movment rpt'!$N:$N,X$1)</f>
        <v>0</v>
      </c>
      <c r="Y1104" s="86">
        <f>SUMIFS('sys inv movment rpt'!$M:$M,'sys inv movment rpt'!$L:$L,$M1104,'sys inv movment rpt'!$N:$N,Y$1)</f>
        <v>0</v>
      </c>
      <c r="Z1104" s="86">
        <f>SUMIFS('sys inv movment rpt'!$M:$M,'sys inv movment rpt'!$L:$L,$M1104,'sys inv movment rpt'!$N:$N,Z$1)</f>
        <v>0</v>
      </c>
      <c r="AA1104" s="86">
        <f>SUMIFS('sys inv movment rpt'!$M:$M,'sys inv movment rpt'!$L:$L,$M1104,'sys inv movment rpt'!$N:$N,AA$1)</f>
        <v>0</v>
      </c>
      <c r="AB1104" s="86">
        <f>SUMIFS('sys inv movment rpt'!$M:$M,'sys inv movment rpt'!$L:$L,$M1104,'sys inv movment rpt'!$N:$N,AB$1)</f>
        <v>0</v>
      </c>
      <c r="AC1104" s="86">
        <f>SUMIFS('sys inv movment rpt'!$M:$M,'sys inv movment rpt'!$L:$L,$M1104,'sys inv movment rpt'!$N:$N,AC$1)</f>
        <v>0</v>
      </c>
      <c r="AD1104" s="86">
        <f>SUMIFS('sys inv movment rpt'!$M:$M,'sys inv movment rpt'!$L:$L,$M1104,'sys inv movment rpt'!$N:$N,AD$1)</f>
        <v>0</v>
      </c>
      <c r="AE1104" s="86">
        <f>SUMIFS('sys inv movment rpt'!$M:$M,'sys inv movment rpt'!$L:$L,$M1104,'sys inv movment rpt'!$N:$N,AE$1)</f>
        <v>0</v>
      </c>
      <c r="AF1104" s="86">
        <f>SUMIFS('sys inv movment rpt'!$M:$M,'sys inv movment rpt'!$L:$L,$M1104,'sys inv movment rpt'!$N:$N,AF$1)</f>
        <v>0</v>
      </c>
      <c r="AG1104" s="86">
        <f>SUMIFS('sys inv movment rpt'!$M:$M,'sys inv movment rpt'!$L:$L,$M1104,'sys inv movment rpt'!$N:$N,AG$1)</f>
        <v>0</v>
      </c>
      <c r="AH1104" s="86">
        <f>SUMIFS('sys inv movment rpt'!$M:$M,'sys inv movment rpt'!$L:$L,$M1104,'sys inv movment rpt'!$N:$N,AH$1)</f>
        <v>0</v>
      </c>
      <c r="AI1104" s="86">
        <f>SUMIFS('sys inv movment rpt'!$M:$M,'sys inv movment rpt'!$L:$L,$M1104,'sys inv movment rpt'!$N:$N,AI$1)</f>
        <v>0</v>
      </c>
      <c r="AJ1104" s="86">
        <f>SUMIFS('sys inv movment rpt'!$M:$M,'sys inv movment rpt'!$L:$L,$M1104,'sys inv movment rpt'!$N:$N,AJ$1)</f>
        <v>0</v>
      </c>
      <c r="AK1104" s="86">
        <f>SUMIFS('sys inv movment rpt'!$M:$M,'sys inv movment rpt'!$L:$L,$M1104,'sys inv movment rpt'!$N:$N,AK$1)</f>
        <v>0</v>
      </c>
      <c r="AL1104" s="86">
        <f>SUMIFS('sys inv movment rpt'!$M:$M,'sys inv movment rpt'!$L:$L,$M1104,'sys inv movment rpt'!$N:$N,AL$1)</f>
        <v>0</v>
      </c>
      <c r="AM1104" s="86">
        <f>SUMIFS('sys inv movment rpt'!$M:$M,'sys inv movment rpt'!$L:$L,$M1104,'sys inv movment rpt'!$N:$N,AM$1)</f>
        <v>0</v>
      </c>
      <c r="AN1104" s="86">
        <f>SUMIFS('sys inv movment rpt'!$M:$M,'sys inv movment rpt'!$L:$L,$M1104,'sys inv movment rpt'!$N:$N,AN$1)</f>
        <v>0</v>
      </c>
      <c r="AO1104" s="86">
        <f>SUMIFS('sys inv movment rpt'!$M:$M,'sys inv movment rpt'!$L:$L,$M1104,'sys inv movment rpt'!$N:$N,AO$1)</f>
        <v>0</v>
      </c>
      <c r="AP1104" s="86">
        <f>SUMIFS('sys inv movment rpt'!$M:$M,'sys inv movment rpt'!$L:$L,$M1104,'sys inv movment rpt'!$N:$N,AP$1)</f>
        <v>0</v>
      </c>
      <c r="AQ1104" s="86">
        <f>SUMIFS('sys inv movment rpt'!$M:$M,'sys inv movment rpt'!$L:$L,$M1104,'sys inv movment rpt'!$N:$N,AQ$1)</f>
        <v>0</v>
      </c>
      <c r="AR1104" s="86">
        <f>SUMIFS('sys inv movment rpt'!$M:$M,'sys inv movment rpt'!$L:$L,$M1104,'sys inv movment rpt'!$N:$N,AR$1)</f>
        <v>0</v>
      </c>
      <c r="AS1104" s="86">
        <f>SUMIFS('sys inv movment rpt'!$M:$M,'sys inv movment rpt'!$L:$L,$M1104,'sys inv movment rpt'!$N:$N,AS$1)</f>
        <v>0</v>
      </c>
      <c r="AT1104" s="86">
        <f>SUMIFS('sys inv movment rpt'!$M:$M,'sys inv movment rpt'!$L:$L,$M1104,'sys inv movment rpt'!$N:$N,AT$1)</f>
        <v>0</v>
      </c>
      <c r="AU1104" s="86">
        <f>SUMIFS('sys inv movment rpt'!$M:$M,'sys inv movment rpt'!$L:$L,$M1104,'sys inv movment rpt'!$N:$N,AU$1)</f>
        <v>0</v>
      </c>
      <c r="AV1104" s="86">
        <f>SUMIFS('sys inv movment rpt'!$M:$M,'sys inv movment rpt'!$L:$L,$M1104,'sys inv movment rpt'!$N:$N,AV$1)</f>
        <v>0</v>
      </c>
      <c r="AW1104" s="87" t="str">
        <f>IFERROR(VLOOKUP(A1104,'sys-backorder details'!E:U,17,0),"-")</f>
        <v>-</v>
      </c>
      <c r="AX1104" s="87" t="str">
        <f>IF(K1104&gt;1,VLOOKUP(A1104,'settings-routing'!A:I,9,0),"")</f>
        <v/>
      </c>
    </row>
    <row r="1105" ht="12.75" hidden="1" customHeight="1">
      <c r="A1105" s="50" t="s">
        <v>2303</v>
      </c>
      <c r="B1105" s="50" t="s">
        <v>2304</v>
      </c>
      <c r="C1105" s="50">
        <f t="shared" si="2"/>
        <v>0</v>
      </c>
      <c r="D1105" s="80">
        <f>SUMIF('Stocks 101-111'!$J:$J,'item dashboard'!A1105,'Stocks 101-111'!K:K)</f>
        <v>0</v>
      </c>
      <c r="E1105" s="80">
        <f>SUMIF('Stocks 101-111'!$J:$J,'item dashboard'!A1105,'Stocks 101-111'!$L:$L)</f>
        <v>0</v>
      </c>
      <c r="F1105" s="81">
        <f t="shared" si="3"/>
        <v>0</v>
      </c>
      <c r="G1105" s="82">
        <f t="shared" si="4"/>
        <v>0</v>
      </c>
      <c r="H1105" s="50">
        <f>SUMIFS('sys-backorder details'!$M:$M,'sys-backorder details'!$E:$E,'item dashboard'!A1105,'sys-backorder details'!$V:$V,"")</f>
        <v>0</v>
      </c>
      <c r="I1105" s="83">
        <f>SUMIF('settings-routing'!$I:$I,'item dashboard'!A1105,'settings-routing'!$O:$O)</f>
        <v>0</v>
      </c>
      <c r="J1105" s="50">
        <f>SUMIFS('sys-backorder details'!$M:$M,'sys-backorder details'!$E:$E,'item dashboard'!A1105,'sys-backorder details'!$V:$V,"Call off")</f>
        <v>0</v>
      </c>
      <c r="K1105" s="84">
        <f t="shared" si="5"/>
        <v>0</v>
      </c>
      <c r="L1105" s="84">
        <f>SUMIF('Production Plan'!$E:$E,'item dashboard'!A1105,'Production Plan'!$N:$N)</f>
        <v>0</v>
      </c>
      <c r="M1105" s="85" t="str">
        <f t="shared" si="6"/>
        <v>B-S42-N12-60 ml Syrup Natural Bottle</v>
      </c>
      <c r="N1105" s="86">
        <f>SUMIFS('sys inv movment rpt'!$M:$M,'sys inv movment rpt'!$L:$L,$M1105,'sys inv movment rpt'!$N:$N,N$1)</f>
        <v>0</v>
      </c>
      <c r="O1105" s="86">
        <f>SUMIFS('sys inv movment rpt'!$M:$M,'sys inv movment rpt'!$L:$L,$M1105,'sys inv movment rpt'!$N:$N,O$1)</f>
        <v>0</v>
      </c>
      <c r="P1105" s="86">
        <f>SUMIFS('sys inv movment rpt'!$M:$M,'sys inv movment rpt'!$L:$L,$M1105,'sys inv movment rpt'!$N:$N,P$1)</f>
        <v>0</v>
      </c>
      <c r="Q1105" s="86">
        <f>SUMIFS('sys inv movment rpt'!$M:$M,'sys inv movment rpt'!$L:$L,$M1105,'sys inv movment rpt'!$N:$N,Q$1)</f>
        <v>0</v>
      </c>
      <c r="R1105" s="86">
        <f>SUMIFS('sys inv movment rpt'!$M:$M,'sys inv movment rpt'!$L:$L,$M1105,'sys inv movment rpt'!$N:$N,R$1)</f>
        <v>0</v>
      </c>
      <c r="S1105" s="86">
        <f>SUMIFS('sys inv movment rpt'!$M:$M,'sys inv movment rpt'!$L:$L,$M1105,'sys inv movment rpt'!$N:$N,S$1)</f>
        <v>0</v>
      </c>
      <c r="T1105" s="86">
        <f>SUMIFS('sys inv movment rpt'!$M:$M,'sys inv movment rpt'!$L:$L,$M1105,'sys inv movment rpt'!$N:$N,T$1)</f>
        <v>0</v>
      </c>
      <c r="U1105" s="86">
        <f>SUMIFS('sys inv movment rpt'!$M:$M,'sys inv movment rpt'!$L:$L,$M1105,'sys inv movment rpt'!$N:$N,U$1)</f>
        <v>0</v>
      </c>
      <c r="V1105" s="86">
        <f>SUMIFS('sys inv movment rpt'!$M:$M,'sys inv movment rpt'!$L:$L,$M1105,'sys inv movment rpt'!$N:$N,V$1)</f>
        <v>0</v>
      </c>
      <c r="W1105" s="86">
        <f>SUMIFS('sys inv movment rpt'!$M:$M,'sys inv movment rpt'!$L:$L,$M1105,'sys inv movment rpt'!$N:$N,W$1)</f>
        <v>0</v>
      </c>
      <c r="X1105" s="86">
        <f>SUMIFS('sys inv movment rpt'!$M:$M,'sys inv movment rpt'!$L:$L,$M1105,'sys inv movment rpt'!$N:$N,X$1)</f>
        <v>0</v>
      </c>
      <c r="Y1105" s="86">
        <f>SUMIFS('sys inv movment rpt'!$M:$M,'sys inv movment rpt'!$L:$L,$M1105,'sys inv movment rpt'!$N:$N,Y$1)</f>
        <v>0</v>
      </c>
      <c r="Z1105" s="86">
        <f>SUMIFS('sys inv movment rpt'!$M:$M,'sys inv movment rpt'!$L:$L,$M1105,'sys inv movment rpt'!$N:$N,Z$1)</f>
        <v>0</v>
      </c>
      <c r="AA1105" s="86">
        <f>SUMIFS('sys inv movment rpt'!$M:$M,'sys inv movment rpt'!$L:$L,$M1105,'sys inv movment rpt'!$N:$N,AA$1)</f>
        <v>0</v>
      </c>
      <c r="AB1105" s="86">
        <f>SUMIFS('sys inv movment rpt'!$M:$M,'sys inv movment rpt'!$L:$L,$M1105,'sys inv movment rpt'!$N:$N,AB$1)</f>
        <v>0</v>
      </c>
      <c r="AC1105" s="86">
        <f>SUMIFS('sys inv movment rpt'!$M:$M,'sys inv movment rpt'!$L:$L,$M1105,'sys inv movment rpt'!$N:$N,AC$1)</f>
        <v>0</v>
      </c>
      <c r="AD1105" s="86">
        <f>SUMIFS('sys inv movment rpt'!$M:$M,'sys inv movment rpt'!$L:$L,$M1105,'sys inv movment rpt'!$N:$N,AD$1)</f>
        <v>0</v>
      </c>
      <c r="AE1105" s="86">
        <f>SUMIFS('sys inv movment rpt'!$M:$M,'sys inv movment rpt'!$L:$L,$M1105,'sys inv movment rpt'!$N:$N,AE$1)</f>
        <v>0</v>
      </c>
      <c r="AF1105" s="86">
        <f>SUMIFS('sys inv movment rpt'!$M:$M,'sys inv movment rpt'!$L:$L,$M1105,'sys inv movment rpt'!$N:$N,AF$1)</f>
        <v>0</v>
      </c>
      <c r="AG1105" s="86">
        <f>SUMIFS('sys inv movment rpt'!$M:$M,'sys inv movment rpt'!$L:$L,$M1105,'sys inv movment rpt'!$N:$N,AG$1)</f>
        <v>0</v>
      </c>
      <c r="AH1105" s="86">
        <f>SUMIFS('sys inv movment rpt'!$M:$M,'sys inv movment rpt'!$L:$L,$M1105,'sys inv movment rpt'!$N:$N,AH$1)</f>
        <v>0</v>
      </c>
      <c r="AI1105" s="86">
        <f>SUMIFS('sys inv movment rpt'!$M:$M,'sys inv movment rpt'!$L:$L,$M1105,'sys inv movment rpt'!$N:$N,AI$1)</f>
        <v>0</v>
      </c>
      <c r="AJ1105" s="86">
        <f>SUMIFS('sys inv movment rpt'!$M:$M,'sys inv movment rpt'!$L:$L,$M1105,'sys inv movment rpt'!$N:$N,AJ$1)</f>
        <v>0</v>
      </c>
      <c r="AK1105" s="86">
        <f>SUMIFS('sys inv movment rpt'!$M:$M,'sys inv movment rpt'!$L:$L,$M1105,'sys inv movment rpt'!$N:$N,AK$1)</f>
        <v>0</v>
      </c>
      <c r="AL1105" s="86">
        <f>SUMIFS('sys inv movment rpt'!$M:$M,'sys inv movment rpt'!$L:$L,$M1105,'sys inv movment rpt'!$N:$N,AL$1)</f>
        <v>0</v>
      </c>
      <c r="AM1105" s="86">
        <f>SUMIFS('sys inv movment rpt'!$M:$M,'sys inv movment rpt'!$L:$L,$M1105,'sys inv movment rpt'!$N:$N,AM$1)</f>
        <v>0</v>
      </c>
      <c r="AN1105" s="86">
        <f>SUMIFS('sys inv movment rpt'!$M:$M,'sys inv movment rpt'!$L:$L,$M1105,'sys inv movment rpt'!$N:$N,AN$1)</f>
        <v>0</v>
      </c>
      <c r="AO1105" s="86">
        <f>SUMIFS('sys inv movment rpt'!$M:$M,'sys inv movment rpt'!$L:$L,$M1105,'sys inv movment rpt'!$N:$N,AO$1)</f>
        <v>0</v>
      </c>
      <c r="AP1105" s="86">
        <f>SUMIFS('sys inv movment rpt'!$M:$M,'sys inv movment rpt'!$L:$L,$M1105,'sys inv movment rpt'!$N:$N,AP$1)</f>
        <v>0</v>
      </c>
      <c r="AQ1105" s="86">
        <f>SUMIFS('sys inv movment rpt'!$M:$M,'sys inv movment rpt'!$L:$L,$M1105,'sys inv movment rpt'!$N:$N,AQ$1)</f>
        <v>0</v>
      </c>
      <c r="AR1105" s="86">
        <f>SUMIFS('sys inv movment rpt'!$M:$M,'sys inv movment rpt'!$L:$L,$M1105,'sys inv movment rpt'!$N:$N,AR$1)</f>
        <v>0</v>
      </c>
      <c r="AS1105" s="86">
        <f>SUMIFS('sys inv movment rpt'!$M:$M,'sys inv movment rpt'!$L:$L,$M1105,'sys inv movment rpt'!$N:$N,AS$1)</f>
        <v>0</v>
      </c>
      <c r="AT1105" s="86">
        <f>SUMIFS('sys inv movment rpt'!$M:$M,'sys inv movment rpt'!$L:$L,$M1105,'sys inv movment rpt'!$N:$N,AT$1)</f>
        <v>0</v>
      </c>
      <c r="AU1105" s="86">
        <f>SUMIFS('sys inv movment rpt'!$M:$M,'sys inv movment rpt'!$L:$L,$M1105,'sys inv movment rpt'!$N:$N,AU$1)</f>
        <v>0</v>
      </c>
      <c r="AV1105" s="86">
        <f>SUMIFS('sys inv movment rpt'!$M:$M,'sys inv movment rpt'!$L:$L,$M1105,'sys inv movment rpt'!$N:$N,AV$1)</f>
        <v>0</v>
      </c>
      <c r="AW1105" s="87" t="str">
        <f>IFERROR(VLOOKUP(A1105,'sys-backorder details'!E:U,17,0),"-")</f>
        <v>-</v>
      </c>
      <c r="AX1105" s="87" t="str">
        <f>IF(K1105&gt;1,VLOOKUP(A1105,'settings-routing'!A:I,9,0),"")</f>
        <v/>
      </c>
    </row>
    <row r="1106" ht="12.75" hidden="1" customHeight="1">
      <c r="A1106" s="50" t="s">
        <v>2305</v>
      </c>
      <c r="B1106" s="50" t="s">
        <v>2306</v>
      </c>
      <c r="C1106" s="50">
        <f t="shared" si="2"/>
        <v>0</v>
      </c>
      <c r="D1106" s="80">
        <f>SUMIF('Stocks 101-111'!$J:$J,'item dashboard'!A1106,'Stocks 101-111'!K:K)</f>
        <v>0</v>
      </c>
      <c r="E1106" s="80">
        <f>SUMIF('Stocks 101-111'!$J:$J,'item dashboard'!A1106,'Stocks 101-111'!$L:$L)</f>
        <v>0</v>
      </c>
      <c r="F1106" s="81">
        <f t="shared" si="3"/>
        <v>0</v>
      </c>
      <c r="G1106" s="82">
        <f t="shared" si="4"/>
        <v>0</v>
      </c>
      <c r="H1106" s="50">
        <f>SUMIFS('sys-backorder details'!$M:$M,'sys-backorder details'!$E:$E,'item dashboard'!A1106,'sys-backorder details'!$V:$V,"")</f>
        <v>0</v>
      </c>
      <c r="I1106" s="83">
        <f>SUMIF('settings-routing'!$I:$I,'item dashboard'!A1106,'settings-routing'!$O:$O)</f>
        <v>0</v>
      </c>
      <c r="J1106" s="50">
        <f>SUMIFS('sys-backorder details'!$M:$M,'sys-backorder details'!$E:$E,'item dashboard'!A1106,'sys-backorder details'!$V:$V,"Call off")</f>
        <v>0</v>
      </c>
      <c r="K1106" s="84">
        <f t="shared" si="5"/>
        <v>0</v>
      </c>
      <c r="L1106" s="84">
        <f>SUMIF('Production Plan'!$E:$E,'item dashboard'!A1106,'Production Plan'!$N:$N)</f>
        <v>0</v>
      </c>
      <c r="M1106" s="85" t="str">
        <f t="shared" si="6"/>
        <v>B-S42-N12GAB-MS-60ml Natural Prn GabFest Methylated Spirit Bottle</v>
      </c>
      <c r="N1106" s="86">
        <f>SUMIFS('sys inv movment rpt'!$M:$M,'sys inv movment rpt'!$L:$L,$M1106,'sys inv movment rpt'!$N:$N,N$1)</f>
        <v>0</v>
      </c>
      <c r="O1106" s="86">
        <f>SUMIFS('sys inv movment rpt'!$M:$M,'sys inv movment rpt'!$L:$L,$M1106,'sys inv movment rpt'!$N:$N,O$1)</f>
        <v>0</v>
      </c>
      <c r="P1106" s="86">
        <f>SUMIFS('sys inv movment rpt'!$M:$M,'sys inv movment rpt'!$L:$L,$M1106,'sys inv movment rpt'!$N:$N,P$1)</f>
        <v>0</v>
      </c>
      <c r="Q1106" s="86">
        <f>SUMIFS('sys inv movment rpt'!$M:$M,'sys inv movment rpt'!$L:$L,$M1106,'sys inv movment rpt'!$N:$N,Q$1)</f>
        <v>0</v>
      </c>
      <c r="R1106" s="86">
        <f>SUMIFS('sys inv movment rpt'!$M:$M,'sys inv movment rpt'!$L:$L,$M1106,'sys inv movment rpt'!$N:$N,R$1)</f>
        <v>0</v>
      </c>
      <c r="S1106" s="86">
        <f>SUMIFS('sys inv movment rpt'!$M:$M,'sys inv movment rpt'!$L:$L,$M1106,'sys inv movment rpt'!$N:$N,S$1)</f>
        <v>0</v>
      </c>
      <c r="T1106" s="86">
        <f>SUMIFS('sys inv movment rpt'!$M:$M,'sys inv movment rpt'!$L:$L,$M1106,'sys inv movment rpt'!$N:$N,T$1)</f>
        <v>0</v>
      </c>
      <c r="U1106" s="86">
        <f>SUMIFS('sys inv movment rpt'!$M:$M,'sys inv movment rpt'!$L:$L,$M1106,'sys inv movment rpt'!$N:$N,U$1)</f>
        <v>0</v>
      </c>
      <c r="V1106" s="86">
        <f>SUMIFS('sys inv movment rpt'!$M:$M,'sys inv movment rpt'!$L:$L,$M1106,'sys inv movment rpt'!$N:$N,V$1)</f>
        <v>0</v>
      </c>
      <c r="W1106" s="86">
        <f>SUMIFS('sys inv movment rpt'!$M:$M,'sys inv movment rpt'!$L:$L,$M1106,'sys inv movment rpt'!$N:$N,W$1)</f>
        <v>0</v>
      </c>
      <c r="X1106" s="86">
        <f>SUMIFS('sys inv movment rpt'!$M:$M,'sys inv movment rpt'!$L:$L,$M1106,'sys inv movment rpt'!$N:$N,X$1)</f>
        <v>0</v>
      </c>
      <c r="Y1106" s="86">
        <f>SUMIFS('sys inv movment rpt'!$M:$M,'sys inv movment rpt'!$L:$L,$M1106,'sys inv movment rpt'!$N:$N,Y$1)</f>
        <v>0</v>
      </c>
      <c r="Z1106" s="86">
        <f>SUMIFS('sys inv movment rpt'!$M:$M,'sys inv movment rpt'!$L:$L,$M1106,'sys inv movment rpt'!$N:$N,Z$1)</f>
        <v>0</v>
      </c>
      <c r="AA1106" s="86">
        <f>SUMIFS('sys inv movment rpt'!$M:$M,'sys inv movment rpt'!$L:$L,$M1106,'sys inv movment rpt'!$N:$N,AA$1)</f>
        <v>0</v>
      </c>
      <c r="AB1106" s="86">
        <f>SUMIFS('sys inv movment rpt'!$M:$M,'sys inv movment rpt'!$L:$L,$M1106,'sys inv movment rpt'!$N:$N,AB$1)</f>
        <v>0</v>
      </c>
      <c r="AC1106" s="86">
        <f>SUMIFS('sys inv movment rpt'!$M:$M,'sys inv movment rpt'!$L:$L,$M1106,'sys inv movment rpt'!$N:$N,AC$1)</f>
        <v>0</v>
      </c>
      <c r="AD1106" s="86">
        <f>SUMIFS('sys inv movment rpt'!$M:$M,'sys inv movment rpt'!$L:$L,$M1106,'sys inv movment rpt'!$N:$N,AD$1)</f>
        <v>0</v>
      </c>
      <c r="AE1106" s="86">
        <f>SUMIFS('sys inv movment rpt'!$M:$M,'sys inv movment rpt'!$L:$L,$M1106,'sys inv movment rpt'!$N:$N,AE$1)</f>
        <v>0</v>
      </c>
      <c r="AF1106" s="86">
        <f>SUMIFS('sys inv movment rpt'!$M:$M,'sys inv movment rpt'!$L:$L,$M1106,'sys inv movment rpt'!$N:$N,AF$1)</f>
        <v>0</v>
      </c>
      <c r="AG1106" s="86">
        <f>SUMIFS('sys inv movment rpt'!$M:$M,'sys inv movment rpt'!$L:$L,$M1106,'sys inv movment rpt'!$N:$N,AG$1)</f>
        <v>0</v>
      </c>
      <c r="AH1106" s="86">
        <f>SUMIFS('sys inv movment rpt'!$M:$M,'sys inv movment rpt'!$L:$L,$M1106,'sys inv movment rpt'!$N:$N,AH$1)</f>
        <v>0</v>
      </c>
      <c r="AI1106" s="86">
        <f>SUMIFS('sys inv movment rpt'!$M:$M,'sys inv movment rpt'!$L:$L,$M1106,'sys inv movment rpt'!$N:$N,AI$1)</f>
        <v>0</v>
      </c>
      <c r="AJ1106" s="86">
        <f>SUMIFS('sys inv movment rpt'!$M:$M,'sys inv movment rpt'!$L:$L,$M1106,'sys inv movment rpt'!$N:$N,AJ$1)</f>
        <v>0</v>
      </c>
      <c r="AK1106" s="86">
        <f>SUMIFS('sys inv movment rpt'!$M:$M,'sys inv movment rpt'!$L:$L,$M1106,'sys inv movment rpt'!$N:$N,AK$1)</f>
        <v>0</v>
      </c>
      <c r="AL1106" s="86">
        <f>SUMIFS('sys inv movment rpt'!$M:$M,'sys inv movment rpt'!$L:$L,$M1106,'sys inv movment rpt'!$N:$N,AL$1)</f>
        <v>0</v>
      </c>
      <c r="AM1106" s="86">
        <f>SUMIFS('sys inv movment rpt'!$M:$M,'sys inv movment rpt'!$L:$L,$M1106,'sys inv movment rpt'!$N:$N,AM$1)</f>
        <v>0</v>
      </c>
      <c r="AN1106" s="86">
        <f>SUMIFS('sys inv movment rpt'!$M:$M,'sys inv movment rpt'!$L:$L,$M1106,'sys inv movment rpt'!$N:$N,AN$1)</f>
        <v>0</v>
      </c>
      <c r="AO1106" s="86">
        <f>SUMIFS('sys inv movment rpt'!$M:$M,'sys inv movment rpt'!$L:$L,$M1106,'sys inv movment rpt'!$N:$N,AO$1)</f>
        <v>0</v>
      </c>
      <c r="AP1106" s="86">
        <f>SUMIFS('sys inv movment rpt'!$M:$M,'sys inv movment rpt'!$L:$L,$M1106,'sys inv movment rpt'!$N:$N,AP$1)</f>
        <v>0</v>
      </c>
      <c r="AQ1106" s="86">
        <f>SUMIFS('sys inv movment rpt'!$M:$M,'sys inv movment rpt'!$L:$L,$M1106,'sys inv movment rpt'!$N:$N,AQ$1)</f>
        <v>0</v>
      </c>
      <c r="AR1106" s="86">
        <f>SUMIFS('sys inv movment rpt'!$M:$M,'sys inv movment rpt'!$L:$L,$M1106,'sys inv movment rpt'!$N:$N,AR$1)</f>
        <v>0</v>
      </c>
      <c r="AS1106" s="86">
        <f>SUMIFS('sys inv movment rpt'!$M:$M,'sys inv movment rpt'!$L:$L,$M1106,'sys inv movment rpt'!$N:$N,AS$1)</f>
        <v>0</v>
      </c>
      <c r="AT1106" s="86">
        <f>SUMIFS('sys inv movment rpt'!$M:$M,'sys inv movment rpt'!$L:$L,$M1106,'sys inv movment rpt'!$N:$N,AT$1)</f>
        <v>0</v>
      </c>
      <c r="AU1106" s="86">
        <f>SUMIFS('sys inv movment rpt'!$M:$M,'sys inv movment rpt'!$L:$L,$M1106,'sys inv movment rpt'!$N:$N,AU$1)</f>
        <v>0</v>
      </c>
      <c r="AV1106" s="86">
        <f>SUMIFS('sys inv movment rpt'!$M:$M,'sys inv movment rpt'!$L:$L,$M1106,'sys inv movment rpt'!$N:$N,AV$1)</f>
        <v>0</v>
      </c>
      <c r="AW1106" s="87" t="str">
        <f>IFERROR(VLOOKUP(A1106,'sys-backorder details'!E:U,17,0),"-")</f>
        <v>-</v>
      </c>
      <c r="AX1106" s="87" t="str">
        <f>IF(K1106&gt;1,VLOOKUP(A1106,'settings-routing'!A:I,9,0),"")</f>
        <v/>
      </c>
    </row>
    <row r="1107" ht="12.75" hidden="1" customHeight="1">
      <c r="A1107" s="28" t="s">
        <v>2307</v>
      </c>
      <c r="B1107" s="28" t="s">
        <v>2304</v>
      </c>
      <c r="C1107" s="50">
        <f t="shared" si="2"/>
        <v>0</v>
      </c>
      <c r="D1107" s="80">
        <f>SUMIF('Stocks 101-111'!$J:$J,'item dashboard'!A1107,'Stocks 101-111'!K:K)</f>
        <v>0</v>
      </c>
      <c r="E1107" s="80">
        <f>SUMIF('Stocks 101-111'!$J:$J,'item dashboard'!A1107,'Stocks 101-111'!$L:$L)</f>
        <v>0</v>
      </c>
      <c r="F1107" s="81">
        <f t="shared" si="3"/>
        <v>0</v>
      </c>
      <c r="G1107" s="82">
        <f t="shared" si="4"/>
        <v>0</v>
      </c>
      <c r="H1107" s="50">
        <f>SUMIFS('sys-backorder details'!$M:$M,'sys-backorder details'!$E:$E,'item dashboard'!A1107,'sys-backorder details'!$V:$V,"")</f>
        <v>0</v>
      </c>
      <c r="I1107" s="83">
        <f>SUMIF('settings-routing'!$I:$I,'item dashboard'!A1107,'settings-routing'!$O:$O)</f>
        <v>0</v>
      </c>
      <c r="J1107" s="50">
        <f>SUMIFS('sys-backorder details'!$M:$M,'sys-backorder details'!$E:$E,'item dashboard'!A1107,'sys-backorder details'!$V:$V,"Call off")</f>
        <v>0</v>
      </c>
      <c r="K1107" s="84">
        <f t="shared" si="5"/>
        <v>0</v>
      </c>
      <c r="L1107" s="84">
        <f>SUMIF('Production Plan'!$E:$E,'item dashboard'!A1107,'Production Plan'!$N:$N)</f>
        <v>0</v>
      </c>
      <c r="M1107" s="85" t="str">
        <f t="shared" si="6"/>
        <v>B-S42-N8-60 ml Syrup Natural Bottle</v>
      </c>
      <c r="N1107" s="86">
        <f>SUMIFS('sys inv movment rpt'!$M:$M,'sys inv movment rpt'!$L:$L,$M1107,'sys inv movment rpt'!$N:$N,N$1)</f>
        <v>0</v>
      </c>
      <c r="O1107" s="86">
        <f>SUMIFS('sys inv movment rpt'!$M:$M,'sys inv movment rpt'!$L:$L,$M1107,'sys inv movment rpt'!$N:$N,O$1)</f>
        <v>0</v>
      </c>
      <c r="P1107" s="86">
        <f>SUMIFS('sys inv movment rpt'!$M:$M,'sys inv movment rpt'!$L:$L,$M1107,'sys inv movment rpt'!$N:$N,P$1)</f>
        <v>0</v>
      </c>
      <c r="Q1107" s="86">
        <f>SUMIFS('sys inv movment rpt'!$M:$M,'sys inv movment rpt'!$L:$L,$M1107,'sys inv movment rpt'!$N:$N,Q$1)</f>
        <v>0</v>
      </c>
      <c r="R1107" s="86">
        <f>SUMIFS('sys inv movment rpt'!$M:$M,'sys inv movment rpt'!$L:$L,$M1107,'sys inv movment rpt'!$N:$N,R$1)</f>
        <v>0</v>
      </c>
      <c r="S1107" s="86">
        <f>SUMIFS('sys inv movment rpt'!$M:$M,'sys inv movment rpt'!$L:$L,$M1107,'sys inv movment rpt'!$N:$N,S$1)</f>
        <v>0</v>
      </c>
      <c r="T1107" s="86">
        <f>SUMIFS('sys inv movment rpt'!$M:$M,'sys inv movment rpt'!$L:$L,$M1107,'sys inv movment rpt'!$N:$N,T$1)</f>
        <v>0</v>
      </c>
      <c r="U1107" s="86">
        <f>SUMIFS('sys inv movment rpt'!$M:$M,'sys inv movment rpt'!$L:$L,$M1107,'sys inv movment rpt'!$N:$N,U$1)</f>
        <v>0</v>
      </c>
      <c r="V1107" s="86">
        <f>SUMIFS('sys inv movment rpt'!$M:$M,'sys inv movment rpt'!$L:$L,$M1107,'sys inv movment rpt'!$N:$N,V$1)</f>
        <v>0</v>
      </c>
      <c r="W1107" s="86">
        <f>SUMIFS('sys inv movment rpt'!$M:$M,'sys inv movment rpt'!$L:$L,$M1107,'sys inv movment rpt'!$N:$N,W$1)</f>
        <v>0</v>
      </c>
      <c r="X1107" s="86">
        <f>SUMIFS('sys inv movment rpt'!$M:$M,'sys inv movment rpt'!$L:$L,$M1107,'sys inv movment rpt'!$N:$N,X$1)</f>
        <v>0</v>
      </c>
      <c r="Y1107" s="86">
        <f>SUMIFS('sys inv movment rpt'!$M:$M,'sys inv movment rpt'!$L:$L,$M1107,'sys inv movment rpt'!$N:$N,Y$1)</f>
        <v>0</v>
      </c>
      <c r="Z1107" s="86">
        <f>SUMIFS('sys inv movment rpt'!$M:$M,'sys inv movment rpt'!$L:$L,$M1107,'sys inv movment rpt'!$N:$N,Z$1)</f>
        <v>0</v>
      </c>
      <c r="AA1107" s="86">
        <f>SUMIFS('sys inv movment rpt'!$M:$M,'sys inv movment rpt'!$L:$L,$M1107,'sys inv movment rpt'!$N:$N,AA$1)</f>
        <v>0</v>
      </c>
      <c r="AB1107" s="86">
        <f>SUMIFS('sys inv movment rpt'!$M:$M,'sys inv movment rpt'!$L:$L,$M1107,'sys inv movment rpt'!$N:$N,AB$1)</f>
        <v>0</v>
      </c>
      <c r="AC1107" s="86">
        <f>SUMIFS('sys inv movment rpt'!$M:$M,'sys inv movment rpt'!$L:$L,$M1107,'sys inv movment rpt'!$N:$N,AC$1)</f>
        <v>0</v>
      </c>
      <c r="AD1107" s="86">
        <f>SUMIFS('sys inv movment rpt'!$M:$M,'sys inv movment rpt'!$L:$L,$M1107,'sys inv movment rpt'!$N:$N,AD$1)</f>
        <v>0</v>
      </c>
      <c r="AE1107" s="86">
        <f>SUMIFS('sys inv movment rpt'!$M:$M,'sys inv movment rpt'!$L:$L,$M1107,'sys inv movment rpt'!$N:$N,AE$1)</f>
        <v>0</v>
      </c>
      <c r="AF1107" s="86">
        <f>SUMIFS('sys inv movment rpt'!$M:$M,'sys inv movment rpt'!$L:$L,$M1107,'sys inv movment rpt'!$N:$N,AF$1)</f>
        <v>0</v>
      </c>
      <c r="AG1107" s="86">
        <f>SUMIFS('sys inv movment rpt'!$M:$M,'sys inv movment rpt'!$L:$L,$M1107,'sys inv movment rpt'!$N:$N,AG$1)</f>
        <v>0</v>
      </c>
      <c r="AH1107" s="86">
        <f>SUMIFS('sys inv movment rpt'!$M:$M,'sys inv movment rpt'!$L:$L,$M1107,'sys inv movment rpt'!$N:$N,AH$1)</f>
        <v>0</v>
      </c>
      <c r="AI1107" s="86">
        <f>SUMIFS('sys inv movment rpt'!$M:$M,'sys inv movment rpt'!$L:$L,$M1107,'sys inv movment rpt'!$N:$N,AI$1)</f>
        <v>0</v>
      </c>
      <c r="AJ1107" s="86">
        <f>SUMIFS('sys inv movment rpt'!$M:$M,'sys inv movment rpt'!$L:$L,$M1107,'sys inv movment rpt'!$N:$N,AJ$1)</f>
        <v>0</v>
      </c>
      <c r="AK1107" s="86">
        <f>SUMIFS('sys inv movment rpt'!$M:$M,'sys inv movment rpt'!$L:$L,$M1107,'sys inv movment rpt'!$N:$N,AK$1)</f>
        <v>0</v>
      </c>
      <c r="AL1107" s="86">
        <f>SUMIFS('sys inv movment rpt'!$M:$M,'sys inv movment rpt'!$L:$L,$M1107,'sys inv movment rpt'!$N:$N,AL$1)</f>
        <v>0</v>
      </c>
      <c r="AM1107" s="86">
        <f>SUMIFS('sys inv movment rpt'!$M:$M,'sys inv movment rpt'!$L:$L,$M1107,'sys inv movment rpt'!$N:$N,AM$1)</f>
        <v>0</v>
      </c>
      <c r="AN1107" s="86">
        <f>SUMIFS('sys inv movment rpt'!$M:$M,'sys inv movment rpt'!$L:$L,$M1107,'sys inv movment rpt'!$N:$N,AN$1)</f>
        <v>0</v>
      </c>
      <c r="AO1107" s="86">
        <f>SUMIFS('sys inv movment rpt'!$M:$M,'sys inv movment rpt'!$L:$L,$M1107,'sys inv movment rpt'!$N:$N,AO$1)</f>
        <v>0</v>
      </c>
      <c r="AP1107" s="86">
        <f>SUMIFS('sys inv movment rpt'!$M:$M,'sys inv movment rpt'!$L:$L,$M1107,'sys inv movment rpt'!$N:$N,AP$1)</f>
        <v>0</v>
      </c>
      <c r="AQ1107" s="86">
        <f>SUMIFS('sys inv movment rpt'!$M:$M,'sys inv movment rpt'!$L:$L,$M1107,'sys inv movment rpt'!$N:$N,AQ$1)</f>
        <v>0</v>
      </c>
      <c r="AR1107" s="86">
        <f>SUMIFS('sys inv movment rpt'!$M:$M,'sys inv movment rpt'!$L:$L,$M1107,'sys inv movment rpt'!$N:$N,AR$1)</f>
        <v>0</v>
      </c>
      <c r="AS1107" s="86">
        <f>SUMIFS('sys inv movment rpt'!$M:$M,'sys inv movment rpt'!$L:$L,$M1107,'sys inv movment rpt'!$N:$N,AS$1)</f>
        <v>0</v>
      </c>
      <c r="AT1107" s="86">
        <f>SUMIFS('sys inv movment rpt'!$M:$M,'sys inv movment rpt'!$L:$L,$M1107,'sys inv movment rpt'!$N:$N,AT$1)</f>
        <v>0</v>
      </c>
      <c r="AU1107" s="86">
        <f>SUMIFS('sys inv movment rpt'!$M:$M,'sys inv movment rpt'!$L:$L,$M1107,'sys inv movment rpt'!$N:$N,AU$1)</f>
        <v>0</v>
      </c>
      <c r="AV1107" s="86">
        <f>SUMIFS('sys inv movment rpt'!$M:$M,'sys inv movment rpt'!$L:$L,$M1107,'sys inv movment rpt'!$N:$N,AV$1)</f>
        <v>0</v>
      </c>
      <c r="AW1107" s="87" t="str">
        <f>IFERROR(VLOOKUP(A1107,'sys-backorder details'!E:U,17,0),"-")</f>
        <v>-</v>
      </c>
      <c r="AX1107" s="87" t="str">
        <f>IF(K1107&gt;1,VLOOKUP(A1107,'settings-routing'!A:I,9,0),"")</f>
        <v/>
      </c>
    </row>
    <row r="1108" ht="12.75" hidden="1" customHeight="1">
      <c r="A1108" s="28" t="s">
        <v>2308</v>
      </c>
      <c r="B1108" s="28" t="s">
        <v>2304</v>
      </c>
      <c r="C1108" s="50">
        <f t="shared" si="2"/>
        <v>0</v>
      </c>
      <c r="D1108" s="80">
        <f>SUMIF('Stocks 101-111'!$J:$J,'item dashboard'!A1108,'Stocks 101-111'!K:K)</f>
        <v>0</v>
      </c>
      <c r="E1108" s="80">
        <f>SUMIF('Stocks 101-111'!$J:$J,'item dashboard'!A1108,'Stocks 101-111'!$L:$L)</f>
        <v>0</v>
      </c>
      <c r="F1108" s="81">
        <f t="shared" si="3"/>
        <v>0</v>
      </c>
      <c r="G1108" s="82">
        <f t="shared" si="4"/>
        <v>0.02857142857</v>
      </c>
      <c r="H1108" s="50">
        <f>SUMIFS('sys-backorder details'!$M:$M,'sys-backorder details'!$E:$E,'item dashboard'!A1108,'sys-backorder details'!$V:$V,"")</f>
        <v>0</v>
      </c>
      <c r="I1108" s="83">
        <f>SUMIF('settings-routing'!$I:$I,'item dashboard'!A1108,'settings-routing'!$O:$O)</f>
        <v>0</v>
      </c>
      <c r="J1108" s="50">
        <f>SUMIFS('sys-backorder details'!$M:$M,'sys-backorder details'!$E:$E,'item dashboard'!A1108,'sys-backorder details'!$V:$V,"Call off")</f>
        <v>0</v>
      </c>
      <c r="K1108" s="84">
        <f t="shared" si="5"/>
        <v>0</v>
      </c>
      <c r="L1108" s="84">
        <f>SUMIF('Production Plan'!$E:$E,'item dashboard'!A1108,'Production Plan'!$N:$N)</f>
        <v>0</v>
      </c>
      <c r="M1108" s="85" t="str">
        <f t="shared" si="6"/>
        <v>B-S42OS-N12-60 ml Syrup Natural Bottle</v>
      </c>
      <c r="N1108" s="86">
        <f>SUMIFS('sys inv movment rpt'!$M:$M,'sys inv movment rpt'!$L:$L,$M1108,'sys inv movment rpt'!$N:$N,N$1)</f>
        <v>0</v>
      </c>
      <c r="O1108" s="86">
        <f>SUMIFS('sys inv movment rpt'!$M:$M,'sys inv movment rpt'!$L:$L,$M1108,'sys inv movment rpt'!$N:$N,O$1)</f>
        <v>0</v>
      </c>
      <c r="P1108" s="86">
        <f>SUMIFS('sys inv movment rpt'!$M:$M,'sys inv movment rpt'!$L:$L,$M1108,'sys inv movment rpt'!$N:$N,P$1)</f>
        <v>0</v>
      </c>
      <c r="Q1108" s="86">
        <f>SUMIFS('sys inv movment rpt'!$M:$M,'sys inv movment rpt'!$L:$L,$M1108,'sys inv movment rpt'!$N:$N,Q$1)</f>
        <v>0</v>
      </c>
      <c r="R1108" s="86">
        <f>SUMIFS('sys inv movment rpt'!$M:$M,'sys inv movment rpt'!$L:$L,$M1108,'sys inv movment rpt'!$N:$N,R$1)</f>
        <v>0</v>
      </c>
      <c r="S1108" s="86">
        <f>SUMIFS('sys inv movment rpt'!$M:$M,'sys inv movment rpt'!$L:$L,$M1108,'sys inv movment rpt'!$N:$N,S$1)</f>
        <v>0</v>
      </c>
      <c r="T1108" s="86">
        <f>SUMIFS('sys inv movment rpt'!$M:$M,'sys inv movment rpt'!$L:$L,$M1108,'sys inv movment rpt'!$N:$N,T$1)</f>
        <v>0</v>
      </c>
      <c r="U1108" s="86">
        <f>SUMIFS('sys inv movment rpt'!$M:$M,'sys inv movment rpt'!$L:$L,$M1108,'sys inv movment rpt'!$N:$N,U$1)</f>
        <v>0</v>
      </c>
      <c r="V1108" s="86">
        <f>SUMIFS('sys inv movment rpt'!$M:$M,'sys inv movment rpt'!$L:$L,$M1108,'sys inv movment rpt'!$N:$N,V$1)</f>
        <v>0</v>
      </c>
      <c r="W1108" s="86">
        <f>SUMIFS('sys inv movment rpt'!$M:$M,'sys inv movment rpt'!$L:$L,$M1108,'sys inv movment rpt'!$N:$N,W$1)</f>
        <v>0</v>
      </c>
      <c r="X1108" s="86">
        <f>SUMIFS('sys inv movment rpt'!$M:$M,'sys inv movment rpt'!$L:$L,$M1108,'sys inv movment rpt'!$N:$N,X$1)</f>
        <v>0</v>
      </c>
      <c r="Y1108" s="86">
        <f>SUMIFS('sys inv movment rpt'!$M:$M,'sys inv movment rpt'!$L:$L,$M1108,'sys inv movment rpt'!$N:$N,Y$1)</f>
        <v>0</v>
      </c>
      <c r="Z1108" s="86">
        <f>SUMIFS('sys inv movment rpt'!$M:$M,'sys inv movment rpt'!$L:$L,$M1108,'sys inv movment rpt'!$N:$N,Z$1)</f>
        <v>0</v>
      </c>
      <c r="AA1108" s="86">
        <f>SUMIFS('sys inv movment rpt'!$M:$M,'sys inv movment rpt'!$L:$L,$M1108,'sys inv movment rpt'!$N:$N,AA$1)</f>
        <v>0</v>
      </c>
      <c r="AB1108" s="86">
        <f>SUMIFS('sys inv movment rpt'!$M:$M,'sys inv movment rpt'!$L:$L,$M1108,'sys inv movment rpt'!$N:$N,AB$1)</f>
        <v>0</v>
      </c>
      <c r="AC1108" s="86">
        <f>SUMIFS('sys inv movment rpt'!$M:$M,'sys inv movment rpt'!$L:$L,$M1108,'sys inv movment rpt'!$N:$N,AC$1)</f>
        <v>0</v>
      </c>
      <c r="AD1108" s="86">
        <f>SUMIFS('sys inv movment rpt'!$M:$M,'sys inv movment rpt'!$L:$L,$M1108,'sys inv movment rpt'!$N:$N,AD$1)</f>
        <v>0</v>
      </c>
      <c r="AE1108" s="86">
        <f>SUMIFS('sys inv movment rpt'!$M:$M,'sys inv movment rpt'!$L:$L,$M1108,'sys inv movment rpt'!$N:$N,AE$1)</f>
        <v>217600</v>
      </c>
      <c r="AF1108" s="86">
        <f>SUMIFS('sys inv movment rpt'!$M:$M,'sys inv movment rpt'!$L:$L,$M1108,'sys inv movment rpt'!$N:$N,AF$1)</f>
        <v>0</v>
      </c>
      <c r="AG1108" s="86">
        <f>SUMIFS('sys inv movment rpt'!$M:$M,'sys inv movment rpt'!$L:$L,$M1108,'sys inv movment rpt'!$N:$N,AG$1)</f>
        <v>0</v>
      </c>
      <c r="AH1108" s="86">
        <f>SUMIFS('sys inv movment rpt'!$M:$M,'sys inv movment rpt'!$L:$L,$M1108,'sys inv movment rpt'!$N:$N,AH$1)</f>
        <v>0</v>
      </c>
      <c r="AI1108" s="86">
        <f>SUMIFS('sys inv movment rpt'!$M:$M,'sys inv movment rpt'!$L:$L,$M1108,'sys inv movment rpt'!$N:$N,AI$1)</f>
        <v>0</v>
      </c>
      <c r="AJ1108" s="86">
        <f>SUMIFS('sys inv movment rpt'!$M:$M,'sys inv movment rpt'!$L:$L,$M1108,'sys inv movment rpt'!$N:$N,AJ$1)</f>
        <v>0</v>
      </c>
      <c r="AK1108" s="86">
        <f>SUMIFS('sys inv movment rpt'!$M:$M,'sys inv movment rpt'!$L:$L,$M1108,'sys inv movment rpt'!$N:$N,AK$1)</f>
        <v>0</v>
      </c>
      <c r="AL1108" s="86">
        <f>SUMIFS('sys inv movment rpt'!$M:$M,'sys inv movment rpt'!$L:$L,$M1108,'sys inv movment rpt'!$N:$N,AL$1)</f>
        <v>0</v>
      </c>
      <c r="AM1108" s="86">
        <f>SUMIFS('sys inv movment rpt'!$M:$M,'sys inv movment rpt'!$L:$L,$M1108,'sys inv movment rpt'!$N:$N,AM$1)</f>
        <v>0</v>
      </c>
      <c r="AN1108" s="86">
        <f>SUMIFS('sys inv movment rpt'!$M:$M,'sys inv movment rpt'!$L:$L,$M1108,'sys inv movment rpt'!$N:$N,AN$1)</f>
        <v>0</v>
      </c>
      <c r="AO1108" s="86">
        <f>SUMIFS('sys inv movment rpt'!$M:$M,'sys inv movment rpt'!$L:$L,$M1108,'sys inv movment rpt'!$N:$N,AO$1)</f>
        <v>0</v>
      </c>
      <c r="AP1108" s="86">
        <f>SUMIFS('sys inv movment rpt'!$M:$M,'sys inv movment rpt'!$L:$L,$M1108,'sys inv movment rpt'!$N:$N,AP$1)</f>
        <v>0</v>
      </c>
      <c r="AQ1108" s="86">
        <f>SUMIFS('sys inv movment rpt'!$M:$M,'sys inv movment rpt'!$L:$L,$M1108,'sys inv movment rpt'!$N:$N,AQ$1)</f>
        <v>0</v>
      </c>
      <c r="AR1108" s="86">
        <f>SUMIFS('sys inv movment rpt'!$M:$M,'sys inv movment rpt'!$L:$L,$M1108,'sys inv movment rpt'!$N:$N,AR$1)</f>
        <v>0</v>
      </c>
      <c r="AS1108" s="86">
        <f>SUMIFS('sys inv movment rpt'!$M:$M,'sys inv movment rpt'!$L:$L,$M1108,'sys inv movment rpt'!$N:$N,AS$1)</f>
        <v>0</v>
      </c>
      <c r="AT1108" s="86">
        <f>SUMIFS('sys inv movment rpt'!$M:$M,'sys inv movment rpt'!$L:$L,$M1108,'sys inv movment rpt'!$N:$N,AT$1)</f>
        <v>0</v>
      </c>
      <c r="AU1108" s="86">
        <f>SUMIFS('sys inv movment rpt'!$M:$M,'sys inv movment rpt'!$L:$L,$M1108,'sys inv movment rpt'!$N:$N,AU$1)</f>
        <v>0</v>
      </c>
      <c r="AV1108" s="86">
        <f>SUMIFS('sys inv movment rpt'!$M:$M,'sys inv movment rpt'!$L:$L,$M1108,'sys inv movment rpt'!$N:$N,AV$1)</f>
        <v>0</v>
      </c>
      <c r="AW1108" s="87" t="str">
        <f>IFERROR(VLOOKUP(A1108,'sys-backorder details'!E:U,17,0),"-")</f>
        <v>-</v>
      </c>
      <c r="AX1108" s="87" t="str">
        <f>IF(K1108&gt;1,VLOOKUP(A1108,'settings-routing'!A:I,9,0),"")</f>
        <v/>
      </c>
    </row>
    <row r="1109" ht="12.75" hidden="1" customHeight="1">
      <c r="A1109" s="15" t="s">
        <v>2309</v>
      </c>
      <c r="B1109" s="15" t="s">
        <v>2300</v>
      </c>
      <c r="C1109" s="50">
        <f t="shared" si="2"/>
        <v>0</v>
      </c>
      <c r="D1109" s="80">
        <f>SUMIF('Stocks 101-111'!$J:$J,'item dashboard'!A1109,'Stocks 101-111'!K:K)</f>
        <v>0</v>
      </c>
      <c r="E1109" s="80">
        <f>SUMIF('Stocks 101-111'!$J:$J,'item dashboard'!A1109,'Stocks 101-111'!$L:$L)</f>
        <v>0</v>
      </c>
      <c r="F1109" s="81">
        <f t="shared" si="3"/>
        <v>0</v>
      </c>
      <c r="G1109" s="82">
        <f t="shared" si="4"/>
        <v>0</v>
      </c>
      <c r="H1109" s="50">
        <f>SUMIFS('sys-backorder details'!$M:$M,'sys-backorder details'!$E:$E,'item dashboard'!A1109,'sys-backorder details'!$V:$V,"")</f>
        <v>0</v>
      </c>
      <c r="I1109" s="83">
        <f>SUMIF('settings-routing'!$I:$I,'item dashboard'!A1109,'settings-routing'!$O:$O)</f>
        <v>0</v>
      </c>
      <c r="J1109" s="50">
        <f>SUMIFS('sys-backorder details'!$M:$M,'sys-backorder details'!$E:$E,'item dashboard'!A1109,'sys-backorder details'!$V:$V,"Call off")</f>
        <v>0</v>
      </c>
      <c r="K1109" s="84">
        <f t="shared" si="5"/>
        <v>0</v>
      </c>
      <c r="L1109" s="84">
        <f>SUMIF('Production Plan'!$E:$E,'item dashboard'!A1109,'Production Plan'!$N:$N)</f>
        <v>0</v>
      </c>
      <c r="M1109" s="85" t="str">
        <f t="shared" si="6"/>
        <v>B-S42-W12-60 ml Syrup White Bottle</v>
      </c>
      <c r="N1109" s="86">
        <f>SUMIFS('sys inv movment rpt'!$M:$M,'sys inv movment rpt'!$L:$L,$M1109,'sys inv movment rpt'!$N:$N,N$1)</f>
        <v>0</v>
      </c>
      <c r="O1109" s="86">
        <f>SUMIFS('sys inv movment rpt'!$M:$M,'sys inv movment rpt'!$L:$L,$M1109,'sys inv movment rpt'!$N:$N,O$1)</f>
        <v>0</v>
      </c>
      <c r="P1109" s="86">
        <f>SUMIFS('sys inv movment rpt'!$M:$M,'sys inv movment rpt'!$L:$L,$M1109,'sys inv movment rpt'!$N:$N,P$1)</f>
        <v>0</v>
      </c>
      <c r="Q1109" s="86">
        <f>SUMIFS('sys inv movment rpt'!$M:$M,'sys inv movment rpt'!$L:$L,$M1109,'sys inv movment rpt'!$N:$N,Q$1)</f>
        <v>0</v>
      </c>
      <c r="R1109" s="86">
        <f>SUMIFS('sys inv movment rpt'!$M:$M,'sys inv movment rpt'!$L:$L,$M1109,'sys inv movment rpt'!$N:$N,R$1)</f>
        <v>0</v>
      </c>
      <c r="S1109" s="86">
        <f>SUMIFS('sys inv movment rpt'!$M:$M,'sys inv movment rpt'!$L:$L,$M1109,'sys inv movment rpt'!$N:$N,S$1)</f>
        <v>0</v>
      </c>
      <c r="T1109" s="86">
        <f>SUMIFS('sys inv movment rpt'!$M:$M,'sys inv movment rpt'!$L:$L,$M1109,'sys inv movment rpt'!$N:$N,T$1)</f>
        <v>0</v>
      </c>
      <c r="U1109" s="86">
        <f>SUMIFS('sys inv movment rpt'!$M:$M,'sys inv movment rpt'!$L:$L,$M1109,'sys inv movment rpt'!$N:$N,U$1)</f>
        <v>0</v>
      </c>
      <c r="V1109" s="86">
        <f>SUMIFS('sys inv movment rpt'!$M:$M,'sys inv movment rpt'!$L:$L,$M1109,'sys inv movment rpt'!$N:$N,V$1)</f>
        <v>0</v>
      </c>
      <c r="W1109" s="86">
        <f>SUMIFS('sys inv movment rpt'!$M:$M,'sys inv movment rpt'!$L:$L,$M1109,'sys inv movment rpt'!$N:$N,W$1)</f>
        <v>0</v>
      </c>
      <c r="X1109" s="86">
        <f>SUMIFS('sys inv movment rpt'!$M:$M,'sys inv movment rpt'!$L:$L,$M1109,'sys inv movment rpt'!$N:$N,X$1)</f>
        <v>0</v>
      </c>
      <c r="Y1109" s="86">
        <f>SUMIFS('sys inv movment rpt'!$M:$M,'sys inv movment rpt'!$L:$L,$M1109,'sys inv movment rpt'!$N:$N,Y$1)</f>
        <v>0</v>
      </c>
      <c r="Z1109" s="86">
        <f>SUMIFS('sys inv movment rpt'!$M:$M,'sys inv movment rpt'!$L:$L,$M1109,'sys inv movment rpt'!$N:$N,Z$1)</f>
        <v>0</v>
      </c>
      <c r="AA1109" s="86">
        <f>SUMIFS('sys inv movment rpt'!$M:$M,'sys inv movment rpt'!$L:$L,$M1109,'sys inv movment rpt'!$N:$N,AA$1)</f>
        <v>0</v>
      </c>
      <c r="AB1109" s="86">
        <f>SUMIFS('sys inv movment rpt'!$M:$M,'sys inv movment rpt'!$L:$L,$M1109,'sys inv movment rpt'!$N:$N,AB$1)</f>
        <v>0</v>
      </c>
      <c r="AC1109" s="86">
        <f>SUMIFS('sys inv movment rpt'!$M:$M,'sys inv movment rpt'!$L:$L,$M1109,'sys inv movment rpt'!$N:$N,AC$1)</f>
        <v>0</v>
      </c>
      <c r="AD1109" s="86">
        <f>SUMIFS('sys inv movment rpt'!$M:$M,'sys inv movment rpt'!$L:$L,$M1109,'sys inv movment rpt'!$N:$N,AD$1)</f>
        <v>0</v>
      </c>
      <c r="AE1109" s="86">
        <f>SUMIFS('sys inv movment rpt'!$M:$M,'sys inv movment rpt'!$L:$L,$M1109,'sys inv movment rpt'!$N:$N,AE$1)</f>
        <v>0</v>
      </c>
      <c r="AF1109" s="86">
        <f>SUMIFS('sys inv movment rpt'!$M:$M,'sys inv movment rpt'!$L:$L,$M1109,'sys inv movment rpt'!$N:$N,AF$1)</f>
        <v>0</v>
      </c>
      <c r="AG1109" s="86">
        <f>SUMIFS('sys inv movment rpt'!$M:$M,'sys inv movment rpt'!$L:$L,$M1109,'sys inv movment rpt'!$N:$N,AG$1)</f>
        <v>0</v>
      </c>
      <c r="AH1109" s="86">
        <f>SUMIFS('sys inv movment rpt'!$M:$M,'sys inv movment rpt'!$L:$L,$M1109,'sys inv movment rpt'!$N:$N,AH$1)</f>
        <v>0</v>
      </c>
      <c r="AI1109" s="86">
        <f>SUMIFS('sys inv movment rpt'!$M:$M,'sys inv movment rpt'!$L:$L,$M1109,'sys inv movment rpt'!$N:$N,AI$1)</f>
        <v>0</v>
      </c>
      <c r="AJ1109" s="86">
        <f>SUMIFS('sys inv movment rpt'!$M:$M,'sys inv movment rpt'!$L:$L,$M1109,'sys inv movment rpt'!$N:$N,AJ$1)</f>
        <v>0</v>
      </c>
      <c r="AK1109" s="86">
        <f>SUMIFS('sys inv movment rpt'!$M:$M,'sys inv movment rpt'!$L:$L,$M1109,'sys inv movment rpt'!$N:$N,AK$1)</f>
        <v>0</v>
      </c>
      <c r="AL1109" s="86">
        <f>SUMIFS('sys inv movment rpt'!$M:$M,'sys inv movment rpt'!$L:$L,$M1109,'sys inv movment rpt'!$N:$N,AL$1)</f>
        <v>0</v>
      </c>
      <c r="AM1109" s="86">
        <f>SUMIFS('sys inv movment rpt'!$M:$M,'sys inv movment rpt'!$L:$L,$M1109,'sys inv movment rpt'!$N:$N,AM$1)</f>
        <v>0</v>
      </c>
      <c r="AN1109" s="86">
        <f>SUMIFS('sys inv movment rpt'!$M:$M,'sys inv movment rpt'!$L:$L,$M1109,'sys inv movment rpt'!$N:$N,AN$1)</f>
        <v>0</v>
      </c>
      <c r="AO1109" s="86">
        <f>SUMIFS('sys inv movment rpt'!$M:$M,'sys inv movment rpt'!$L:$L,$M1109,'sys inv movment rpt'!$N:$N,AO$1)</f>
        <v>0</v>
      </c>
      <c r="AP1109" s="86">
        <f>SUMIFS('sys inv movment rpt'!$M:$M,'sys inv movment rpt'!$L:$L,$M1109,'sys inv movment rpt'!$N:$N,AP$1)</f>
        <v>0</v>
      </c>
      <c r="AQ1109" s="86">
        <f>SUMIFS('sys inv movment rpt'!$M:$M,'sys inv movment rpt'!$L:$L,$M1109,'sys inv movment rpt'!$N:$N,AQ$1)</f>
        <v>0</v>
      </c>
      <c r="AR1109" s="86">
        <f>SUMIFS('sys inv movment rpt'!$M:$M,'sys inv movment rpt'!$L:$L,$M1109,'sys inv movment rpt'!$N:$N,AR$1)</f>
        <v>0</v>
      </c>
      <c r="AS1109" s="86">
        <f>SUMIFS('sys inv movment rpt'!$M:$M,'sys inv movment rpt'!$L:$L,$M1109,'sys inv movment rpt'!$N:$N,AS$1)</f>
        <v>0</v>
      </c>
      <c r="AT1109" s="86">
        <f>SUMIFS('sys inv movment rpt'!$M:$M,'sys inv movment rpt'!$L:$L,$M1109,'sys inv movment rpt'!$N:$N,AT$1)</f>
        <v>0</v>
      </c>
      <c r="AU1109" s="86">
        <f>SUMIFS('sys inv movment rpt'!$M:$M,'sys inv movment rpt'!$L:$L,$M1109,'sys inv movment rpt'!$N:$N,AU$1)</f>
        <v>0</v>
      </c>
      <c r="AV1109" s="86">
        <f>SUMIFS('sys inv movment rpt'!$M:$M,'sys inv movment rpt'!$L:$L,$M1109,'sys inv movment rpt'!$N:$N,AV$1)</f>
        <v>0</v>
      </c>
      <c r="AW1109" s="87" t="str">
        <f>IFERROR(VLOOKUP(A1109,'sys-backorder details'!E:U,17,0),"-")</f>
        <v>-</v>
      </c>
      <c r="AX1109" s="87" t="str">
        <f>IF(K1109&gt;1,VLOOKUP(A1109,'settings-routing'!A:I,9,0),"")</f>
        <v/>
      </c>
    </row>
    <row r="1110" ht="12.75" hidden="1" customHeight="1">
      <c r="A1110" s="50" t="s">
        <v>2310</v>
      </c>
      <c r="B1110" s="50" t="s">
        <v>2311</v>
      </c>
      <c r="C1110" s="50">
        <f t="shared" si="2"/>
        <v>0</v>
      </c>
      <c r="D1110" s="80">
        <f>SUMIF('Stocks 101-111'!$J:$J,'item dashboard'!A1110,'Stocks 101-111'!K:K)</f>
        <v>0</v>
      </c>
      <c r="E1110" s="80">
        <f>SUMIF('Stocks 101-111'!$J:$J,'item dashboard'!A1110,'Stocks 101-111'!$L:$L)</f>
        <v>0</v>
      </c>
      <c r="F1110" s="81">
        <f t="shared" si="3"/>
        <v>0</v>
      </c>
      <c r="G1110" s="82">
        <f t="shared" si="4"/>
        <v>0</v>
      </c>
      <c r="H1110" s="50">
        <f>SUMIFS('sys-backorder details'!$M:$M,'sys-backorder details'!$E:$E,'item dashboard'!A1110,'sys-backorder details'!$V:$V,"")</f>
        <v>0</v>
      </c>
      <c r="I1110" s="83">
        <f>SUMIF('settings-routing'!$I:$I,'item dashboard'!A1110,'settings-routing'!$O:$O)</f>
        <v>0</v>
      </c>
      <c r="J1110" s="50">
        <f>SUMIFS('sys-backorder details'!$M:$M,'sys-backorder details'!$E:$E,'item dashboard'!A1110,'sys-backorder details'!$V:$V,"Call off")</f>
        <v>0</v>
      </c>
      <c r="K1110" s="84">
        <f t="shared" si="5"/>
        <v>0</v>
      </c>
      <c r="L1110" s="84">
        <f>SUMIF('Production Plan'!$E:$E,'item dashboard'!A1110,'Production Plan'!$N:$N)</f>
        <v>0</v>
      </c>
      <c r="M1110" s="85" t="str">
        <f t="shared" si="6"/>
        <v>B-S42-W12JAY-60 ml Syrup white bottle</v>
      </c>
      <c r="N1110" s="86">
        <f>SUMIFS('sys inv movment rpt'!$M:$M,'sys inv movment rpt'!$L:$L,$M1110,'sys inv movment rpt'!$N:$N,N$1)</f>
        <v>0</v>
      </c>
      <c r="O1110" s="86">
        <f>SUMIFS('sys inv movment rpt'!$M:$M,'sys inv movment rpt'!$L:$L,$M1110,'sys inv movment rpt'!$N:$N,O$1)</f>
        <v>0</v>
      </c>
      <c r="P1110" s="86">
        <f>SUMIFS('sys inv movment rpt'!$M:$M,'sys inv movment rpt'!$L:$L,$M1110,'sys inv movment rpt'!$N:$N,P$1)</f>
        <v>0</v>
      </c>
      <c r="Q1110" s="86">
        <f>SUMIFS('sys inv movment rpt'!$M:$M,'sys inv movment rpt'!$L:$L,$M1110,'sys inv movment rpt'!$N:$N,Q$1)</f>
        <v>0</v>
      </c>
      <c r="R1110" s="86">
        <f>SUMIFS('sys inv movment rpt'!$M:$M,'sys inv movment rpt'!$L:$L,$M1110,'sys inv movment rpt'!$N:$N,R$1)</f>
        <v>0</v>
      </c>
      <c r="S1110" s="86">
        <f>SUMIFS('sys inv movment rpt'!$M:$M,'sys inv movment rpt'!$L:$L,$M1110,'sys inv movment rpt'!$N:$N,S$1)</f>
        <v>0</v>
      </c>
      <c r="T1110" s="86">
        <f>SUMIFS('sys inv movment rpt'!$M:$M,'sys inv movment rpt'!$L:$L,$M1110,'sys inv movment rpt'!$N:$N,T$1)</f>
        <v>0</v>
      </c>
      <c r="U1110" s="86">
        <f>SUMIFS('sys inv movment rpt'!$M:$M,'sys inv movment rpt'!$L:$L,$M1110,'sys inv movment rpt'!$N:$N,U$1)</f>
        <v>0</v>
      </c>
      <c r="V1110" s="86">
        <f>SUMIFS('sys inv movment rpt'!$M:$M,'sys inv movment rpt'!$L:$L,$M1110,'sys inv movment rpt'!$N:$N,V$1)</f>
        <v>0</v>
      </c>
      <c r="W1110" s="86">
        <f>SUMIFS('sys inv movment rpt'!$M:$M,'sys inv movment rpt'!$L:$L,$M1110,'sys inv movment rpt'!$N:$N,W$1)</f>
        <v>0</v>
      </c>
      <c r="X1110" s="86">
        <f>SUMIFS('sys inv movment rpt'!$M:$M,'sys inv movment rpt'!$L:$L,$M1110,'sys inv movment rpt'!$N:$N,X$1)</f>
        <v>0</v>
      </c>
      <c r="Y1110" s="86">
        <f>SUMIFS('sys inv movment rpt'!$M:$M,'sys inv movment rpt'!$L:$L,$M1110,'sys inv movment rpt'!$N:$N,Y$1)</f>
        <v>0</v>
      </c>
      <c r="Z1110" s="86">
        <f>SUMIFS('sys inv movment rpt'!$M:$M,'sys inv movment rpt'!$L:$L,$M1110,'sys inv movment rpt'!$N:$N,Z$1)</f>
        <v>0</v>
      </c>
      <c r="AA1110" s="86">
        <f>SUMIFS('sys inv movment rpt'!$M:$M,'sys inv movment rpt'!$L:$L,$M1110,'sys inv movment rpt'!$N:$N,AA$1)</f>
        <v>0</v>
      </c>
      <c r="AB1110" s="86">
        <f>SUMIFS('sys inv movment rpt'!$M:$M,'sys inv movment rpt'!$L:$L,$M1110,'sys inv movment rpt'!$N:$N,AB$1)</f>
        <v>0</v>
      </c>
      <c r="AC1110" s="86">
        <f>SUMIFS('sys inv movment rpt'!$M:$M,'sys inv movment rpt'!$L:$L,$M1110,'sys inv movment rpt'!$N:$N,AC$1)</f>
        <v>0</v>
      </c>
      <c r="AD1110" s="86">
        <f>SUMIFS('sys inv movment rpt'!$M:$M,'sys inv movment rpt'!$L:$L,$M1110,'sys inv movment rpt'!$N:$N,AD$1)</f>
        <v>0</v>
      </c>
      <c r="AE1110" s="86">
        <f>SUMIFS('sys inv movment rpt'!$M:$M,'sys inv movment rpt'!$L:$L,$M1110,'sys inv movment rpt'!$N:$N,AE$1)</f>
        <v>0</v>
      </c>
      <c r="AF1110" s="86">
        <f>SUMIFS('sys inv movment rpt'!$M:$M,'sys inv movment rpt'!$L:$L,$M1110,'sys inv movment rpt'!$N:$N,AF$1)</f>
        <v>0</v>
      </c>
      <c r="AG1110" s="86">
        <f>SUMIFS('sys inv movment rpt'!$M:$M,'sys inv movment rpt'!$L:$L,$M1110,'sys inv movment rpt'!$N:$N,AG$1)</f>
        <v>0</v>
      </c>
      <c r="AH1110" s="86">
        <f>SUMIFS('sys inv movment rpt'!$M:$M,'sys inv movment rpt'!$L:$L,$M1110,'sys inv movment rpt'!$N:$N,AH$1)</f>
        <v>0</v>
      </c>
      <c r="AI1110" s="86">
        <f>SUMIFS('sys inv movment rpt'!$M:$M,'sys inv movment rpt'!$L:$L,$M1110,'sys inv movment rpt'!$N:$N,AI$1)</f>
        <v>0</v>
      </c>
      <c r="AJ1110" s="86">
        <f>SUMIFS('sys inv movment rpt'!$M:$M,'sys inv movment rpt'!$L:$L,$M1110,'sys inv movment rpt'!$N:$N,AJ$1)</f>
        <v>0</v>
      </c>
      <c r="AK1110" s="86">
        <f>SUMIFS('sys inv movment rpt'!$M:$M,'sys inv movment rpt'!$L:$L,$M1110,'sys inv movment rpt'!$N:$N,AK$1)</f>
        <v>0</v>
      </c>
      <c r="AL1110" s="86">
        <f>SUMIFS('sys inv movment rpt'!$M:$M,'sys inv movment rpt'!$L:$L,$M1110,'sys inv movment rpt'!$N:$N,AL$1)</f>
        <v>0</v>
      </c>
      <c r="AM1110" s="86">
        <f>SUMIFS('sys inv movment rpt'!$M:$M,'sys inv movment rpt'!$L:$L,$M1110,'sys inv movment rpt'!$N:$N,AM$1)</f>
        <v>0</v>
      </c>
      <c r="AN1110" s="86">
        <f>SUMIFS('sys inv movment rpt'!$M:$M,'sys inv movment rpt'!$L:$L,$M1110,'sys inv movment rpt'!$N:$N,AN$1)</f>
        <v>0</v>
      </c>
      <c r="AO1110" s="86">
        <f>SUMIFS('sys inv movment rpt'!$M:$M,'sys inv movment rpt'!$L:$L,$M1110,'sys inv movment rpt'!$N:$N,AO$1)</f>
        <v>0</v>
      </c>
      <c r="AP1110" s="86">
        <f>SUMIFS('sys inv movment rpt'!$M:$M,'sys inv movment rpt'!$L:$L,$M1110,'sys inv movment rpt'!$N:$N,AP$1)</f>
        <v>0</v>
      </c>
      <c r="AQ1110" s="86">
        <f>SUMIFS('sys inv movment rpt'!$M:$M,'sys inv movment rpt'!$L:$L,$M1110,'sys inv movment rpt'!$N:$N,AQ$1)</f>
        <v>0</v>
      </c>
      <c r="AR1110" s="86">
        <f>SUMIFS('sys inv movment rpt'!$M:$M,'sys inv movment rpt'!$L:$L,$M1110,'sys inv movment rpt'!$N:$N,AR$1)</f>
        <v>0</v>
      </c>
      <c r="AS1110" s="86">
        <f>SUMIFS('sys inv movment rpt'!$M:$M,'sys inv movment rpt'!$L:$L,$M1110,'sys inv movment rpt'!$N:$N,AS$1)</f>
        <v>0</v>
      </c>
      <c r="AT1110" s="86">
        <f>SUMIFS('sys inv movment rpt'!$M:$M,'sys inv movment rpt'!$L:$L,$M1110,'sys inv movment rpt'!$N:$N,AT$1)</f>
        <v>0</v>
      </c>
      <c r="AU1110" s="86">
        <f>SUMIFS('sys inv movment rpt'!$M:$M,'sys inv movment rpt'!$L:$L,$M1110,'sys inv movment rpt'!$N:$N,AU$1)</f>
        <v>0</v>
      </c>
      <c r="AV1110" s="86">
        <f>SUMIFS('sys inv movment rpt'!$M:$M,'sys inv movment rpt'!$L:$L,$M1110,'sys inv movment rpt'!$N:$N,AV$1)</f>
        <v>0</v>
      </c>
      <c r="AW1110" s="87" t="str">
        <f>IFERROR(VLOOKUP(A1110,'sys-backorder details'!E:U,17,0),"-")</f>
        <v>-</v>
      </c>
      <c r="AX1110" s="87" t="str">
        <f>IF(K1110&gt;1,VLOOKUP(A1110,'settings-routing'!A:I,9,0),"")</f>
        <v/>
      </c>
    </row>
    <row r="1111" ht="12.75" hidden="1" customHeight="1">
      <c r="A1111" s="50" t="s">
        <v>2312</v>
      </c>
      <c r="B1111" s="50" t="s">
        <v>2313</v>
      </c>
      <c r="C1111" s="50">
        <f t="shared" si="2"/>
        <v>0</v>
      </c>
      <c r="D1111" s="80">
        <f>SUMIF('Stocks 101-111'!$J:$J,'item dashboard'!A1111,'Stocks 101-111'!K:K)</f>
        <v>0</v>
      </c>
      <c r="E1111" s="80">
        <f>SUMIF('Stocks 101-111'!$J:$J,'item dashboard'!A1111,'Stocks 101-111'!$L:$L)</f>
        <v>0</v>
      </c>
      <c r="F1111" s="81">
        <f t="shared" si="3"/>
        <v>0</v>
      </c>
      <c r="G1111" s="82">
        <f t="shared" si="4"/>
        <v>0</v>
      </c>
      <c r="H1111" s="50">
        <f>SUMIFS('sys-backorder details'!$M:$M,'sys-backorder details'!$E:$E,'item dashboard'!A1111,'sys-backorder details'!$V:$V,"")</f>
        <v>0</v>
      </c>
      <c r="I1111" s="83">
        <f>SUMIF('settings-routing'!$I:$I,'item dashboard'!A1111,'settings-routing'!$O:$O)</f>
        <v>0</v>
      </c>
      <c r="J1111" s="50">
        <f>SUMIFS('sys-backorder details'!$M:$M,'sys-backorder details'!$E:$E,'item dashboard'!A1111,'sys-backorder details'!$V:$V,"Call off")</f>
        <v>0</v>
      </c>
      <c r="K1111" s="84">
        <f t="shared" si="5"/>
        <v>0</v>
      </c>
      <c r="L1111" s="84">
        <f>SUMIF('Production Plan'!$E:$E,'item dashboard'!A1111,'Production Plan'!$N:$N)</f>
        <v>0</v>
      </c>
      <c r="M1111" s="85" t="str">
        <f t="shared" si="6"/>
        <v>B-SC60-CL10-60 gm Clear Jar</v>
      </c>
      <c r="N1111" s="86">
        <f>SUMIFS('sys inv movment rpt'!$M:$M,'sys inv movment rpt'!$L:$L,$M1111,'sys inv movment rpt'!$N:$N,N$1)</f>
        <v>0</v>
      </c>
      <c r="O1111" s="86">
        <f>SUMIFS('sys inv movment rpt'!$M:$M,'sys inv movment rpt'!$L:$L,$M1111,'sys inv movment rpt'!$N:$N,O$1)</f>
        <v>0</v>
      </c>
      <c r="P1111" s="86">
        <f>SUMIFS('sys inv movment rpt'!$M:$M,'sys inv movment rpt'!$L:$L,$M1111,'sys inv movment rpt'!$N:$N,P$1)</f>
        <v>0</v>
      </c>
      <c r="Q1111" s="86">
        <f>SUMIFS('sys inv movment rpt'!$M:$M,'sys inv movment rpt'!$L:$L,$M1111,'sys inv movment rpt'!$N:$N,Q$1)</f>
        <v>0</v>
      </c>
      <c r="R1111" s="86">
        <f>SUMIFS('sys inv movment rpt'!$M:$M,'sys inv movment rpt'!$L:$L,$M1111,'sys inv movment rpt'!$N:$N,R$1)</f>
        <v>0</v>
      </c>
      <c r="S1111" s="86">
        <f>SUMIFS('sys inv movment rpt'!$M:$M,'sys inv movment rpt'!$L:$L,$M1111,'sys inv movment rpt'!$N:$N,S$1)</f>
        <v>0</v>
      </c>
      <c r="T1111" s="86">
        <f>SUMIFS('sys inv movment rpt'!$M:$M,'sys inv movment rpt'!$L:$L,$M1111,'sys inv movment rpt'!$N:$N,T$1)</f>
        <v>0</v>
      </c>
      <c r="U1111" s="86">
        <f>SUMIFS('sys inv movment rpt'!$M:$M,'sys inv movment rpt'!$L:$L,$M1111,'sys inv movment rpt'!$N:$N,U$1)</f>
        <v>0</v>
      </c>
      <c r="V1111" s="86">
        <f>SUMIFS('sys inv movment rpt'!$M:$M,'sys inv movment rpt'!$L:$L,$M1111,'sys inv movment rpt'!$N:$N,V$1)</f>
        <v>0</v>
      </c>
      <c r="W1111" s="86">
        <f>SUMIFS('sys inv movment rpt'!$M:$M,'sys inv movment rpt'!$L:$L,$M1111,'sys inv movment rpt'!$N:$N,W$1)</f>
        <v>0</v>
      </c>
      <c r="X1111" s="86">
        <f>SUMIFS('sys inv movment rpt'!$M:$M,'sys inv movment rpt'!$L:$L,$M1111,'sys inv movment rpt'!$N:$N,X$1)</f>
        <v>0</v>
      </c>
      <c r="Y1111" s="86">
        <f>SUMIFS('sys inv movment rpt'!$M:$M,'sys inv movment rpt'!$L:$L,$M1111,'sys inv movment rpt'!$N:$N,Y$1)</f>
        <v>0</v>
      </c>
      <c r="Z1111" s="86">
        <f>SUMIFS('sys inv movment rpt'!$M:$M,'sys inv movment rpt'!$L:$L,$M1111,'sys inv movment rpt'!$N:$N,Z$1)</f>
        <v>0</v>
      </c>
      <c r="AA1111" s="86">
        <f>SUMIFS('sys inv movment rpt'!$M:$M,'sys inv movment rpt'!$L:$L,$M1111,'sys inv movment rpt'!$N:$N,AA$1)</f>
        <v>0</v>
      </c>
      <c r="AB1111" s="86">
        <f>SUMIFS('sys inv movment rpt'!$M:$M,'sys inv movment rpt'!$L:$L,$M1111,'sys inv movment rpt'!$N:$N,AB$1)</f>
        <v>0</v>
      </c>
      <c r="AC1111" s="86">
        <f>SUMIFS('sys inv movment rpt'!$M:$M,'sys inv movment rpt'!$L:$L,$M1111,'sys inv movment rpt'!$N:$N,AC$1)</f>
        <v>0</v>
      </c>
      <c r="AD1111" s="86">
        <f>SUMIFS('sys inv movment rpt'!$M:$M,'sys inv movment rpt'!$L:$L,$M1111,'sys inv movment rpt'!$N:$N,AD$1)</f>
        <v>0</v>
      </c>
      <c r="AE1111" s="86">
        <f>SUMIFS('sys inv movment rpt'!$M:$M,'sys inv movment rpt'!$L:$L,$M1111,'sys inv movment rpt'!$N:$N,AE$1)</f>
        <v>0</v>
      </c>
      <c r="AF1111" s="86">
        <f>SUMIFS('sys inv movment rpt'!$M:$M,'sys inv movment rpt'!$L:$L,$M1111,'sys inv movment rpt'!$N:$N,AF$1)</f>
        <v>0</v>
      </c>
      <c r="AG1111" s="86">
        <f>SUMIFS('sys inv movment rpt'!$M:$M,'sys inv movment rpt'!$L:$L,$M1111,'sys inv movment rpt'!$N:$N,AG$1)</f>
        <v>0</v>
      </c>
      <c r="AH1111" s="86">
        <f>SUMIFS('sys inv movment rpt'!$M:$M,'sys inv movment rpt'!$L:$L,$M1111,'sys inv movment rpt'!$N:$N,AH$1)</f>
        <v>0</v>
      </c>
      <c r="AI1111" s="86">
        <f>SUMIFS('sys inv movment rpt'!$M:$M,'sys inv movment rpt'!$L:$L,$M1111,'sys inv movment rpt'!$N:$N,AI$1)</f>
        <v>0</v>
      </c>
      <c r="AJ1111" s="86">
        <f>SUMIFS('sys inv movment rpt'!$M:$M,'sys inv movment rpt'!$L:$L,$M1111,'sys inv movment rpt'!$N:$N,AJ$1)</f>
        <v>0</v>
      </c>
      <c r="AK1111" s="86">
        <f>SUMIFS('sys inv movment rpt'!$M:$M,'sys inv movment rpt'!$L:$L,$M1111,'sys inv movment rpt'!$N:$N,AK$1)</f>
        <v>0</v>
      </c>
      <c r="AL1111" s="86">
        <f>SUMIFS('sys inv movment rpt'!$M:$M,'sys inv movment rpt'!$L:$L,$M1111,'sys inv movment rpt'!$N:$N,AL$1)</f>
        <v>0</v>
      </c>
      <c r="AM1111" s="86">
        <f>SUMIFS('sys inv movment rpt'!$M:$M,'sys inv movment rpt'!$L:$L,$M1111,'sys inv movment rpt'!$N:$N,AM$1)</f>
        <v>0</v>
      </c>
      <c r="AN1111" s="86">
        <f>SUMIFS('sys inv movment rpt'!$M:$M,'sys inv movment rpt'!$L:$L,$M1111,'sys inv movment rpt'!$N:$N,AN$1)</f>
        <v>0</v>
      </c>
      <c r="AO1111" s="86">
        <f>SUMIFS('sys inv movment rpt'!$M:$M,'sys inv movment rpt'!$L:$L,$M1111,'sys inv movment rpt'!$N:$N,AO$1)</f>
        <v>0</v>
      </c>
      <c r="AP1111" s="86">
        <f>SUMIFS('sys inv movment rpt'!$M:$M,'sys inv movment rpt'!$L:$L,$M1111,'sys inv movment rpt'!$N:$N,AP$1)</f>
        <v>0</v>
      </c>
      <c r="AQ1111" s="86">
        <f>SUMIFS('sys inv movment rpt'!$M:$M,'sys inv movment rpt'!$L:$L,$M1111,'sys inv movment rpt'!$N:$N,AQ$1)</f>
        <v>0</v>
      </c>
      <c r="AR1111" s="86">
        <f>SUMIFS('sys inv movment rpt'!$M:$M,'sys inv movment rpt'!$L:$L,$M1111,'sys inv movment rpt'!$N:$N,AR$1)</f>
        <v>0</v>
      </c>
      <c r="AS1111" s="86">
        <f>SUMIFS('sys inv movment rpt'!$M:$M,'sys inv movment rpt'!$L:$L,$M1111,'sys inv movment rpt'!$N:$N,AS$1)</f>
        <v>0</v>
      </c>
      <c r="AT1111" s="86">
        <f>SUMIFS('sys inv movment rpt'!$M:$M,'sys inv movment rpt'!$L:$L,$M1111,'sys inv movment rpt'!$N:$N,AT$1)</f>
        <v>0</v>
      </c>
      <c r="AU1111" s="86">
        <f>SUMIFS('sys inv movment rpt'!$M:$M,'sys inv movment rpt'!$L:$L,$M1111,'sys inv movment rpt'!$N:$N,AU$1)</f>
        <v>0</v>
      </c>
      <c r="AV1111" s="86">
        <f>SUMIFS('sys inv movment rpt'!$M:$M,'sys inv movment rpt'!$L:$L,$M1111,'sys inv movment rpt'!$N:$N,AV$1)</f>
        <v>0</v>
      </c>
      <c r="AW1111" s="87" t="str">
        <f>IFERROR(VLOOKUP(A1111,'sys-backorder details'!E:U,17,0),"-")</f>
        <v>-</v>
      </c>
      <c r="AX1111" s="87" t="str">
        <f>IF(K1111&gt;1,VLOOKUP(A1111,'settings-routing'!A:I,9,0),"")</f>
        <v/>
      </c>
    </row>
    <row r="1112" ht="12.75" hidden="1" customHeight="1">
      <c r="A1112" s="28" t="s">
        <v>2314</v>
      </c>
      <c r="B1112" s="28" t="s">
        <v>2315</v>
      </c>
      <c r="C1112" s="50">
        <f t="shared" si="2"/>
        <v>0</v>
      </c>
      <c r="D1112" s="80">
        <f>SUMIF('Stocks 101-111'!$J:$J,'item dashboard'!A1112,'Stocks 101-111'!K:K)</f>
        <v>0</v>
      </c>
      <c r="E1112" s="80">
        <f>SUMIF('Stocks 101-111'!$J:$J,'item dashboard'!A1112,'Stocks 101-111'!$L:$L)</f>
        <v>0</v>
      </c>
      <c r="F1112" s="81">
        <f t="shared" si="3"/>
        <v>0</v>
      </c>
      <c r="G1112" s="82">
        <f t="shared" si="4"/>
        <v>0</v>
      </c>
      <c r="H1112" s="50">
        <f>SUMIFS('sys-backorder details'!$M:$M,'sys-backorder details'!$E:$E,'item dashboard'!A1112,'sys-backorder details'!$V:$V,"")</f>
        <v>0</v>
      </c>
      <c r="I1112" s="83">
        <f>SUMIF('settings-routing'!$I:$I,'item dashboard'!A1112,'settings-routing'!$O:$O)</f>
        <v>0</v>
      </c>
      <c r="J1112" s="50">
        <f>SUMIFS('sys-backorder details'!$M:$M,'sys-backorder details'!$E:$E,'item dashboard'!A1112,'sys-backorder details'!$V:$V,"Call off")</f>
        <v>0</v>
      </c>
      <c r="K1112" s="84">
        <f t="shared" si="5"/>
        <v>0</v>
      </c>
      <c r="L1112" s="84">
        <f>SUMIF('Production Plan'!$E:$E,'item dashboard'!A1112,'Production Plan'!$N:$N)</f>
        <v>0</v>
      </c>
      <c r="M1112" s="85" t="str">
        <f t="shared" si="6"/>
        <v>B-SH1000-CM65-1 Ltr. Cream Shampoo Jerrycan</v>
      </c>
      <c r="N1112" s="86">
        <f>SUMIFS('sys inv movment rpt'!$M:$M,'sys inv movment rpt'!$L:$L,$M1112,'sys inv movment rpt'!$N:$N,N$1)</f>
        <v>0</v>
      </c>
      <c r="O1112" s="86">
        <f>SUMIFS('sys inv movment rpt'!$M:$M,'sys inv movment rpt'!$L:$L,$M1112,'sys inv movment rpt'!$N:$N,O$1)</f>
        <v>0</v>
      </c>
      <c r="P1112" s="86">
        <f>SUMIFS('sys inv movment rpt'!$M:$M,'sys inv movment rpt'!$L:$L,$M1112,'sys inv movment rpt'!$N:$N,P$1)</f>
        <v>0</v>
      </c>
      <c r="Q1112" s="86">
        <f>SUMIFS('sys inv movment rpt'!$M:$M,'sys inv movment rpt'!$L:$L,$M1112,'sys inv movment rpt'!$N:$N,Q$1)</f>
        <v>0</v>
      </c>
      <c r="R1112" s="86">
        <f>SUMIFS('sys inv movment rpt'!$M:$M,'sys inv movment rpt'!$L:$L,$M1112,'sys inv movment rpt'!$N:$N,R$1)</f>
        <v>0</v>
      </c>
      <c r="S1112" s="86">
        <f>SUMIFS('sys inv movment rpt'!$M:$M,'sys inv movment rpt'!$L:$L,$M1112,'sys inv movment rpt'!$N:$N,S$1)</f>
        <v>0</v>
      </c>
      <c r="T1112" s="86">
        <f>SUMIFS('sys inv movment rpt'!$M:$M,'sys inv movment rpt'!$L:$L,$M1112,'sys inv movment rpt'!$N:$N,T$1)</f>
        <v>0</v>
      </c>
      <c r="U1112" s="86">
        <f>SUMIFS('sys inv movment rpt'!$M:$M,'sys inv movment rpt'!$L:$L,$M1112,'sys inv movment rpt'!$N:$N,U$1)</f>
        <v>0</v>
      </c>
      <c r="V1112" s="86">
        <f>SUMIFS('sys inv movment rpt'!$M:$M,'sys inv movment rpt'!$L:$L,$M1112,'sys inv movment rpt'!$N:$N,V$1)</f>
        <v>0</v>
      </c>
      <c r="W1112" s="86">
        <f>SUMIFS('sys inv movment rpt'!$M:$M,'sys inv movment rpt'!$L:$L,$M1112,'sys inv movment rpt'!$N:$N,W$1)</f>
        <v>0</v>
      </c>
      <c r="X1112" s="86">
        <f>SUMIFS('sys inv movment rpt'!$M:$M,'sys inv movment rpt'!$L:$L,$M1112,'sys inv movment rpt'!$N:$N,X$1)</f>
        <v>0</v>
      </c>
      <c r="Y1112" s="86">
        <f>SUMIFS('sys inv movment rpt'!$M:$M,'sys inv movment rpt'!$L:$L,$M1112,'sys inv movment rpt'!$N:$N,Y$1)</f>
        <v>0</v>
      </c>
      <c r="Z1112" s="86">
        <f>SUMIFS('sys inv movment rpt'!$M:$M,'sys inv movment rpt'!$L:$L,$M1112,'sys inv movment rpt'!$N:$N,Z$1)</f>
        <v>0</v>
      </c>
      <c r="AA1112" s="86">
        <f>SUMIFS('sys inv movment rpt'!$M:$M,'sys inv movment rpt'!$L:$L,$M1112,'sys inv movment rpt'!$N:$N,AA$1)</f>
        <v>0</v>
      </c>
      <c r="AB1112" s="86">
        <f>SUMIFS('sys inv movment rpt'!$M:$M,'sys inv movment rpt'!$L:$L,$M1112,'sys inv movment rpt'!$N:$N,AB$1)</f>
        <v>0</v>
      </c>
      <c r="AC1112" s="86">
        <f>SUMIFS('sys inv movment rpt'!$M:$M,'sys inv movment rpt'!$L:$L,$M1112,'sys inv movment rpt'!$N:$N,AC$1)</f>
        <v>0</v>
      </c>
      <c r="AD1112" s="86">
        <f>SUMIFS('sys inv movment rpt'!$M:$M,'sys inv movment rpt'!$L:$L,$M1112,'sys inv movment rpt'!$N:$N,AD$1)</f>
        <v>0</v>
      </c>
      <c r="AE1112" s="86">
        <f>SUMIFS('sys inv movment rpt'!$M:$M,'sys inv movment rpt'!$L:$L,$M1112,'sys inv movment rpt'!$N:$N,AE$1)</f>
        <v>0</v>
      </c>
      <c r="AF1112" s="86">
        <f>SUMIFS('sys inv movment rpt'!$M:$M,'sys inv movment rpt'!$L:$L,$M1112,'sys inv movment rpt'!$N:$N,AF$1)</f>
        <v>0</v>
      </c>
      <c r="AG1112" s="86">
        <f>SUMIFS('sys inv movment rpt'!$M:$M,'sys inv movment rpt'!$L:$L,$M1112,'sys inv movment rpt'!$N:$N,AG$1)</f>
        <v>0</v>
      </c>
      <c r="AH1112" s="86">
        <f>SUMIFS('sys inv movment rpt'!$M:$M,'sys inv movment rpt'!$L:$L,$M1112,'sys inv movment rpt'!$N:$N,AH$1)</f>
        <v>0</v>
      </c>
      <c r="AI1112" s="86">
        <f>SUMIFS('sys inv movment rpt'!$M:$M,'sys inv movment rpt'!$L:$L,$M1112,'sys inv movment rpt'!$N:$N,AI$1)</f>
        <v>0</v>
      </c>
      <c r="AJ1112" s="86">
        <f>SUMIFS('sys inv movment rpt'!$M:$M,'sys inv movment rpt'!$L:$L,$M1112,'sys inv movment rpt'!$N:$N,AJ$1)</f>
        <v>0</v>
      </c>
      <c r="AK1112" s="86">
        <f>SUMIFS('sys inv movment rpt'!$M:$M,'sys inv movment rpt'!$L:$L,$M1112,'sys inv movment rpt'!$N:$N,AK$1)</f>
        <v>0</v>
      </c>
      <c r="AL1112" s="86">
        <f>SUMIFS('sys inv movment rpt'!$M:$M,'sys inv movment rpt'!$L:$L,$M1112,'sys inv movment rpt'!$N:$N,AL$1)</f>
        <v>0</v>
      </c>
      <c r="AM1112" s="86">
        <f>SUMIFS('sys inv movment rpt'!$M:$M,'sys inv movment rpt'!$L:$L,$M1112,'sys inv movment rpt'!$N:$N,AM$1)</f>
        <v>0</v>
      </c>
      <c r="AN1112" s="86">
        <f>SUMIFS('sys inv movment rpt'!$M:$M,'sys inv movment rpt'!$L:$L,$M1112,'sys inv movment rpt'!$N:$N,AN$1)</f>
        <v>0</v>
      </c>
      <c r="AO1112" s="86">
        <f>SUMIFS('sys inv movment rpt'!$M:$M,'sys inv movment rpt'!$L:$L,$M1112,'sys inv movment rpt'!$N:$N,AO$1)</f>
        <v>0</v>
      </c>
      <c r="AP1112" s="86">
        <f>SUMIFS('sys inv movment rpt'!$M:$M,'sys inv movment rpt'!$L:$L,$M1112,'sys inv movment rpt'!$N:$N,AP$1)</f>
        <v>0</v>
      </c>
      <c r="AQ1112" s="86">
        <f>SUMIFS('sys inv movment rpt'!$M:$M,'sys inv movment rpt'!$L:$L,$M1112,'sys inv movment rpt'!$N:$N,AQ$1)</f>
        <v>0</v>
      </c>
      <c r="AR1112" s="86">
        <f>SUMIFS('sys inv movment rpt'!$M:$M,'sys inv movment rpt'!$L:$L,$M1112,'sys inv movment rpt'!$N:$N,AR$1)</f>
        <v>0</v>
      </c>
      <c r="AS1112" s="86">
        <f>SUMIFS('sys inv movment rpt'!$M:$M,'sys inv movment rpt'!$L:$L,$M1112,'sys inv movment rpt'!$N:$N,AS$1)</f>
        <v>0</v>
      </c>
      <c r="AT1112" s="86">
        <f>SUMIFS('sys inv movment rpt'!$M:$M,'sys inv movment rpt'!$L:$L,$M1112,'sys inv movment rpt'!$N:$N,AT$1)</f>
        <v>0</v>
      </c>
      <c r="AU1112" s="86">
        <f>SUMIFS('sys inv movment rpt'!$M:$M,'sys inv movment rpt'!$L:$L,$M1112,'sys inv movment rpt'!$N:$N,AU$1)</f>
        <v>0</v>
      </c>
      <c r="AV1112" s="86">
        <f>SUMIFS('sys inv movment rpt'!$M:$M,'sys inv movment rpt'!$L:$L,$M1112,'sys inv movment rpt'!$N:$N,AV$1)</f>
        <v>0</v>
      </c>
      <c r="AW1112" s="87" t="str">
        <f>IFERROR(VLOOKUP(A1112,'sys-backorder details'!E:U,17,0),"-")</f>
        <v>-</v>
      </c>
      <c r="AX1112" s="87" t="str">
        <f>IF(K1112&gt;1,VLOOKUP(A1112,'settings-routing'!A:I,9,0),"")</f>
        <v/>
      </c>
    </row>
    <row r="1113" ht="12.75" hidden="1" customHeight="1">
      <c r="A1113" s="50" t="s">
        <v>2316</v>
      </c>
      <c r="B1113" s="50" t="s">
        <v>2317</v>
      </c>
      <c r="C1113" s="50">
        <f t="shared" si="2"/>
        <v>0</v>
      </c>
      <c r="D1113" s="80">
        <f>SUMIF('Stocks 101-111'!$J:$J,'item dashboard'!A1113,'Stocks 101-111'!K:K)</f>
        <v>0</v>
      </c>
      <c r="E1113" s="80">
        <f>SUMIF('Stocks 101-111'!$J:$J,'item dashboard'!A1113,'Stocks 101-111'!$L:$L)</f>
        <v>0</v>
      </c>
      <c r="F1113" s="81">
        <f t="shared" si="3"/>
        <v>0</v>
      </c>
      <c r="G1113" s="82">
        <f t="shared" si="4"/>
        <v>0</v>
      </c>
      <c r="H1113" s="50">
        <f>SUMIFS('sys-backorder details'!$M:$M,'sys-backorder details'!$E:$E,'item dashboard'!A1113,'sys-backorder details'!$V:$V,"")</f>
        <v>0</v>
      </c>
      <c r="I1113" s="83">
        <f>SUMIF('settings-routing'!$I:$I,'item dashboard'!A1113,'settings-routing'!$O:$O)</f>
        <v>0</v>
      </c>
      <c r="J1113" s="50">
        <f>SUMIFS('sys-backorder details'!$M:$M,'sys-backorder details'!$E:$E,'item dashboard'!A1113,'sys-backorder details'!$V:$V,"Call off")</f>
        <v>0</v>
      </c>
      <c r="K1113" s="84">
        <f t="shared" si="5"/>
        <v>0</v>
      </c>
      <c r="L1113" s="84">
        <f>SUMIF('Production Plan'!$E:$E,'item dashboard'!A1113,'Production Plan'!$N:$N)</f>
        <v>0</v>
      </c>
      <c r="M1113" s="85" t="str">
        <f t="shared" si="6"/>
        <v>B-SH1000-LBL65-1 Ltr Light Blue Shampoo Jerrycan</v>
      </c>
      <c r="N1113" s="86">
        <f>SUMIFS('sys inv movment rpt'!$M:$M,'sys inv movment rpt'!$L:$L,$M1113,'sys inv movment rpt'!$N:$N,N$1)</f>
        <v>0</v>
      </c>
      <c r="O1113" s="86">
        <f>SUMIFS('sys inv movment rpt'!$M:$M,'sys inv movment rpt'!$L:$L,$M1113,'sys inv movment rpt'!$N:$N,O$1)</f>
        <v>0</v>
      </c>
      <c r="P1113" s="86">
        <f>SUMIFS('sys inv movment rpt'!$M:$M,'sys inv movment rpt'!$L:$L,$M1113,'sys inv movment rpt'!$N:$N,P$1)</f>
        <v>0</v>
      </c>
      <c r="Q1113" s="86">
        <f>SUMIFS('sys inv movment rpt'!$M:$M,'sys inv movment rpt'!$L:$L,$M1113,'sys inv movment rpt'!$N:$N,Q$1)</f>
        <v>0</v>
      </c>
      <c r="R1113" s="86">
        <f>SUMIFS('sys inv movment rpt'!$M:$M,'sys inv movment rpt'!$L:$L,$M1113,'sys inv movment rpt'!$N:$N,R$1)</f>
        <v>0</v>
      </c>
      <c r="S1113" s="86">
        <f>SUMIFS('sys inv movment rpt'!$M:$M,'sys inv movment rpt'!$L:$L,$M1113,'sys inv movment rpt'!$N:$N,S$1)</f>
        <v>0</v>
      </c>
      <c r="T1113" s="86">
        <f>SUMIFS('sys inv movment rpt'!$M:$M,'sys inv movment rpt'!$L:$L,$M1113,'sys inv movment rpt'!$N:$N,T$1)</f>
        <v>0</v>
      </c>
      <c r="U1113" s="86">
        <f>SUMIFS('sys inv movment rpt'!$M:$M,'sys inv movment rpt'!$L:$L,$M1113,'sys inv movment rpt'!$N:$N,U$1)</f>
        <v>0</v>
      </c>
      <c r="V1113" s="86">
        <f>SUMIFS('sys inv movment rpt'!$M:$M,'sys inv movment rpt'!$L:$L,$M1113,'sys inv movment rpt'!$N:$N,V$1)</f>
        <v>0</v>
      </c>
      <c r="W1113" s="86">
        <f>SUMIFS('sys inv movment rpt'!$M:$M,'sys inv movment rpt'!$L:$L,$M1113,'sys inv movment rpt'!$N:$N,W$1)</f>
        <v>0</v>
      </c>
      <c r="X1113" s="86">
        <f>SUMIFS('sys inv movment rpt'!$M:$M,'sys inv movment rpt'!$L:$L,$M1113,'sys inv movment rpt'!$N:$N,X$1)</f>
        <v>0</v>
      </c>
      <c r="Y1113" s="86">
        <f>SUMIFS('sys inv movment rpt'!$M:$M,'sys inv movment rpt'!$L:$L,$M1113,'sys inv movment rpt'!$N:$N,Y$1)</f>
        <v>0</v>
      </c>
      <c r="Z1113" s="86">
        <f>SUMIFS('sys inv movment rpt'!$M:$M,'sys inv movment rpt'!$L:$L,$M1113,'sys inv movment rpt'!$N:$N,Z$1)</f>
        <v>0</v>
      </c>
      <c r="AA1113" s="86">
        <f>SUMIFS('sys inv movment rpt'!$M:$M,'sys inv movment rpt'!$L:$L,$M1113,'sys inv movment rpt'!$N:$N,AA$1)</f>
        <v>0</v>
      </c>
      <c r="AB1113" s="86">
        <f>SUMIFS('sys inv movment rpt'!$M:$M,'sys inv movment rpt'!$L:$L,$M1113,'sys inv movment rpt'!$N:$N,AB$1)</f>
        <v>0</v>
      </c>
      <c r="AC1113" s="86">
        <f>SUMIFS('sys inv movment rpt'!$M:$M,'sys inv movment rpt'!$L:$L,$M1113,'sys inv movment rpt'!$N:$N,AC$1)</f>
        <v>0</v>
      </c>
      <c r="AD1113" s="86">
        <f>SUMIFS('sys inv movment rpt'!$M:$M,'sys inv movment rpt'!$L:$L,$M1113,'sys inv movment rpt'!$N:$N,AD$1)</f>
        <v>0</v>
      </c>
      <c r="AE1113" s="86">
        <f>SUMIFS('sys inv movment rpt'!$M:$M,'sys inv movment rpt'!$L:$L,$M1113,'sys inv movment rpt'!$N:$N,AE$1)</f>
        <v>0</v>
      </c>
      <c r="AF1113" s="86">
        <f>SUMIFS('sys inv movment rpt'!$M:$M,'sys inv movment rpt'!$L:$L,$M1113,'sys inv movment rpt'!$N:$N,AF$1)</f>
        <v>0</v>
      </c>
      <c r="AG1113" s="86">
        <f>SUMIFS('sys inv movment rpt'!$M:$M,'sys inv movment rpt'!$L:$L,$M1113,'sys inv movment rpt'!$N:$N,AG$1)</f>
        <v>0</v>
      </c>
      <c r="AH1113" s="86">
        <f>SUMIFS('sys inv movment rpt'!$M:$M,'sys inv movment rpt'!$L:$L,$M1113,'sys inv movment rpt'!$N:$N,AH$1)</f>
        <v>0</v>
      </c>
      <c r="AI1113" s="86">
        <f>SUMIFS('sys inv movment rpt'!$M:$M,'sys inv movment rpt'!$L:$L,$M1113,'sys inv movment rpt'!$N:$N,AI$1)</f>
        <v>0</v>
      </c>
      <c r="AJ1113" s="86">
        <f>SUMIFS('sys inv movment rpt'!$M:$M,'sys inv movment rpt'!$L:$L,$M1113,'sys inv movment rpt'!$N:$N,AJ$1)</f>
        <v>0</v>
      </c>
      <c r="AK1113" s="86">
        <f>SUMIFS('sys inv movment rpt'!$M:$M,'sys inv movment rpt'!$L:$L,$M1113,'sys inv movment rpt'!$N:$N,AK$1)</f>
        <v>0</v>
      </c>
      <c r="AL1113" s="86">
        <f>SUMIFS('sys inv movment rpt'!$M:$M,'sys inv movment rpt'!$L:$L,$M1113,'sys inv movment rpt'!$N:$N,AL$1)</f>
        <v>0</v>
      </c>
      <c r="AM1113" s="86">
        <f>SUMIFS('sys inv movment rpt'!$M:$M,'sys inv movment rpt'!$L:$L,$M1113,'sys inv movment rpt'!$N:$N,AM$1)</f>
        <v>0</v>
      </c>
      <c r="AN1113" s="86">
        <f>SUMIFS('sys inv movment rpt'!$M:$M,'sys inv movment rpt'!$L:$L,$M1113,'sys inv movment rpt'!$N:$N,AN$1)</f>
        <v>0</v>
      </c>
      <c r="AO1113" s="86">
        <f>SUMIFS('sys inv movment rpt'!$M:$M,'sys inv movment rpt'!$L:$L,$M1113,'sys inv movment rpt'!$N:$N,AO$1)</f>
        <v>0</v>
      </c>
      <c r="AP1113" s="86">
        <f>SUMIFS('sys inv movment rpt'!$M:$M,'sys inv movment rpt'!$L:$L,$M1113,'sys inv movment rpt'!$N:$N,AP$1)</f>
        <v>0</v>
      </c>
      <c r="AQ1113" s="86">
        <f>SUMIFS('sys inv movment rpt'!$M:$M,'sys inv movment rpt'!$L:$L,$M1113,'sys inv movment rpt'!$N:$N,AQ$1)</f>
        <v>0</v>
      </c>
      <c r="AR1113" s="86">
        <f>SUMIFS('sys inv movment rpt'!$M:$M,'sys inv movment rpt'!$L:$L,$M1113,'sys inv movment rpt'!$N:$N,AR$1)</f>
        <v>0</v>
      </c>
      <c r="AS1113" s="86">
        <f>SUMIFS('sys inv movment rpt'!$M:$M,'sys inv movment rpt'!$L:$L,$M1113,'sys inv movment rpt'!$N:$N,AS$1)</f>
        <v>0</v>
      </c>
      <c r="AT1113" s="86">
        <f>SUMIFS('sys inv movment rpt'!$M:$M,'sys inv movment rpt'!$L:$L,$M1113,'sys inv movment rpt'!$N:$N,AT$1)</f>
        <v>0</v>
      </c>
      <c r="AU1113" s="86">
        <f>SUMIFS('sys inv movment rpt'!$M:$M,'sys inv movment rpt'!$L:$L,$M1113,'sys inv movment rpt'!$N:$N,AU$1)</f>
        <v>0</v>
      </c>
      <c r="AV1113" s="86">
        <f>SUMIFS('sys inv movment rpt'!$M:$M,'sys inv movment rpt'!$L:$L,$M1113,'sys inv movment rpt'!$N:$N,AV$1)</f>
        <v>0</v>
      </c>
      <c r="AW1113" s="87" t="str">
        <f>IFERROR(VLOOKUP(A1113,'sys-backorder details'!E:U,17,0),"-")</f>
        <v>-</v>
      </c>
      <c r="AX1113" s="87" t="str">
        <f>IF(K1113&gt;1,VLOOKUP(A1113,'settings-routing'!A:I,9,0),"")</f>
        <v/>
      </c>
    </row>
    <row r="1114" ht="12.75" hidden="1" customHeight="1">
      <c r="A1114" s="50" t="s">
        <v>2318</v>
      </c>
      <c r="B1114" s="50" t="s">
        <v>2319</v>
      </c>
      <c r="C1114" s="50">
        <f t="shared" si="2"/>
        <v>0</v>
      </c>
      <c r="D1114" s="80">
        <f>SUMIF('Stocks 101-111'!$J:$J,'item dashboard'!A1114,'Stocks 101-111'!K:K)</f>
        <v>0</v>
      </c>
      <c r="E1114" s="80">
        <f>SUMIF('Stocks 101-111'!$J:$J,'item dashboard'!A1114,'Stocks 101-111'!$L:$L)</f>
        <v>0</v>
      </c>
      <c r="F1114" s="81">
        <f t="shared" si="3"/>
        <v>0</v>
      </c>
      <c r="G1114" s="82">
        <f t="shared" si="4"/>
        <v>0.2285714286</v>
      </c>
      <c r="H1114" s="50">
        <f>SUMIFS('sys-backorder details'!$M:$M,'sys-backorder details'!$E:$E,'item dashboard'!A1114,'sys-backorder details'!$V:$V,"")</f>
        <v>0</v>
      </c>
      <c r="I1114" s="83">
        <f>SUMIF('settings-routing'!$I:$I,'item dashboard'!A1114,'settings-routing'!$O:$O)</f>
        <v>0</v>
      </c>
      <c r="J1114" s="50">
        <f>SUMIFS('sys-backorder details'!$M:$M,'sys-backorder details'!$E:$E,'item dashboard'!A1114,'sys-backorder details'!$V:$V,"Call off")</f>
        <v>5000</v>
      </c>
      <c r="K1114" s="84">
        <f t="shared" si="5"/>
        <v>0</v>
      </c>
      <c r="L1114" s="84">
        <f>SUMIF('Production Plan'!$E:$E,'item dashboard'!A1114,'Production Plan'!$N:$N)</f>
        <v>0</v>
      </c>
      <c r="M1114" s="85" t="str">
        <f t="shared" si="6"/>
        <v>B-SH1000-N65-1 Ltr. Natural Shampoo jerrycan</v>
      </c>
      <c r="N1114" s="86">
        <f>SUMIFS('sys inv movment rpt'!$M:$M,'sys inv movment rpt'!$L:$L,$M1114,'sys inv movment rpt'!$N:$N,N$1)</f>
        <v>504</v>
      </c>
      <c r="O1114" s="86">
        <f>SUMIFS('sys inv movment rpt'!$M:$M,'sys inv movment rpt'!$L:$L,$M1114,'sys inv movment rpt'!$N:$N,O$1)</f>
        <v>0</v>
      </c>
      <c r="P1114" s="86">
        <f>SUMIFS('sys inv movment rpt'!$M:$M,'sys inv movment rpt'!$L:$L,$M1114,'sys inv movment rpt'!$N:$N,P$1)</f>
        <v>0</v>
      </c>
      <c r="Q1114" s="86">
        <f>SUMIFS('sys inv movment rpt'!$M:$M,'sys inv movment rpt'!$L:$L,$M1114,'sys inv movment rpt'!$N:$N,Q$1)</f>
        <v>0</v>
      </c>
      <c r="R1114" s="86">
        <f>SUMIFS('sys inv movment rpt'!$M:$M,'sys inv movment rpt'!$L:$L,$M1114,'sys inv movment rpt'!$N:$N,R$1)</f>
        <v>0</v>
      </c>
      <c r="S1114" s="86">
        <f>SUMIFS('sys inv movment rpt'!$M:$M,'sys inv movment rpt'!$L:$L,$M1114,'sys inv movment rpt'!$N:$N,S$1)</f>
        <v>288</v>
      </c>
      <c r="T1114" s="86">
        <f>SUMIFS('sys inv movment rpt'!$M:$M,'sys inv movment rpt'!$L:$L,$M1114,'sys inv movment rpt'!$N:$N,T$1)</f>
        <v>0</v>
      </c>
      <c r="U1114" s="86">
        <f>SUMIFS('sys inv movment rpt'!$M:$M,'sys inv movment rpt'!$L:$L,$M1114,'sys inv movment rpt'!$N:$N,U$1)</f>
        <v>0</v>
      </c>
      <c r="V1114" s="86">
        <f>SUMIFS('sys inv movment rpt'!$M:$M,'sys inv movment rpt'!$L:$L,$M1114,'sys inv movment rpt'!$N:$N,V$1)</f>
        <v>0</v>
      </c>
      <c r="W1114" s="86">
        <f>SUMIFS('sys inv movment rpt'!$M:$M,'sys inv movment rpt'!$L:$L,$M1114,'sys inv movment rpt'!$N:$N,W$1)</f>
        <v>0</v>
      </c>
      <c r="X1114" s="86">
        <f>SUMIFS('sys inv movment rpt'!$M:$M,'sys inv movment rpt'!$L:$L,$M1114,'sys inv movment rpt'!$N:$N,X$1)</f>
        <v>0</v>
      </c>
      <c r="Y1114" s="86">
        <f>SUMIFS('sys inv movment rpt'!$M:$M,'sys inv movment rpt'!$L:$L,$M1114,'sys inv movment rpt'!$N:$N,Y$1)</f>
        <v>0</v>
      </c>
      <c r="Z1114" s="86">
        <f>SUMIFS('sys inv movment rpt'!$M:$M,'sys inv movment rpt'!$L:$L,$M1114,'sys inv movment rpt'!$N:$N,Z$1)</f>
        <v>0</v>
      </c>
      <c r="AA1114" s="86">
        <f>SUMIFS('sys inv movment rpt'!$M:$M,'sys inv movment rpt'!$L:$L,$M1114,'sys inv movment rpt'!$N:$N,AA$1)</f>
        <v>216</v>
      </c>
      <c r="AB1114" s="86">
        <f>SUMIFS('sys inv movment rpt'!$M:$M,'sys inv movment rpt'!$L:$L,$M1114,'sys inv movment rpt'!$N:$N,AB$1)</f>
        <v>0</v>
      </c>
      <c r="AC1114" s="86">
        <f>SUMIFS('sys inv movment rpt'!$M:$M,'sys inv movment rpt'!$L:$L,$M1114,'sys inv movment rpt'!$N:$N,AC$1)</f>
        <v>0</v>
      </c>
      <c r="AD1114" s="86">
        <f>SUMIFS('sys inv movment rpt'!$M:$M,'sys inv movment rpt'!$L:$L,$M1114,'sys inv movment rpt'!$N:$N,AD$1)</f>
        <v>0</v>
      </c>
      <c r="AE1114" s="86">
        <f>SUMIFS('sys inv movment rpt'!$M:$M,'sys inv movment rpt'!$L:$L,$M1114,'sys inv movment rpt'!$N:$N,AE$1)</f>
        <v>144</v>
      </c>
      <c r="AF1114" s="86">
        <f>SUMIFS('sys inv movment rpt'!$M:$M,'sys inv movment rpt'!$L:$L,$M1114,'sys inv movment rpt'!$N:$N,AF$1)</f>
        <v>72</v>
      </c>
      <c r="AG1114" s="86">
        <f>SUMIFS('sys inv movment rpt'!$M:$M,'sys inv movment rpt'!$L:$L,$M1114,'sys inv movment rpt'!$N:$N,AG$1)</f>
        <v>0</v>
      </c>
      <c r="AH1114" s="86">
        <f>SUMIFS('sys inv movment rpt'!$M:$M,'sys inv movment rpt'!$L:$L,$M1114,'sys inv movment rpt'!$N:$N,AH$1)</f>
        <v>0</v>
      </c>
      <c r="AI1114" s="86">
        <f>SUMIFS('sys inv movment rpt'!$M:$M,'sys inv movment rpt'!$L:$L,$M1114,'sys inv movment rpt'!$N:$N,AI$1)</f>
        <v>0</v>
      </c>
      <c r="AJ1114" s="86">
        <f>SUMIFS('sys inv movment rpt'!$M:$M,'sys inv movment rpt'!$L:$L,$M1114,'sys inv movment rpt'!$N:$N,AJ$1)</f>
        <v>504</v>
      </c>
      <c r="AK1114" s="86">
        <f>SUMIFS('sys inv movment rpt'!$M:$M,'sys inv movment rpt'!$L:$L,$M1114,'sys inv movment rpt'!$N:$N,AK$1)</f>
        <v>0</v>
      </c>
      <c r="AL1114" s="86">
        <f>SUMIFS('sys inv movment rpt'!$M:$M,'sys inv movment rpt'!$L:$L,$M1114,'sys inv movment rpt'!$N:$N,AL$1)</f>
        <v>0</v>
      </c>
      <c r="AM1114" s="86">
        <f>SUMIFS('sys inv movment rpt'!$M:$M,'sys inv movment rpt'!$L:$L,$M1114,'sys inv movment rpt'!$N:$N,AM$1)</f>
        <v>0</v>
      </c>
      <c r="AN1114" s="86">
        <f>SUMIFS('sys inv movment rpt'!$M:$M,'sys inv movment rpt'!$L:$L,$M1114,'sys inv movment rpt'!$N:$N,AN$1)</f>
        <v>144</v>
      </c>
      <c r="AO1114" s="86">
        <f>SUMIFS('sys inv movment rpt'!$M:$M,'sys inv movment rpt'!$L:$L,$M1114,'sys inv movment rpt'!$N:$N,AO$1)</f>
        <v>0</v>
      </c>
      <c r="AP1114" s="86">
        <f>SUMIFS('sys inv movment rpt'!$M:$M,'sys inv movment rpt'!$L:$L,$M1114,'sys inv movment rpt'!$N:$N,AP$1)</f>
        <v>0</v>
      </c>
      <c r="AQ1114" s="86">
        <f>SUMIFS('sys inv movment rpt'!$M:$M,'sys inv movment rpt'!$L:$L,$M1114,'sys inv movment rpt'!$N:$N,AQ$1)</f>
        <v>0</v>
      </c>
      <c r="AR1114" s="86">
        <f>SUMIFS('sys inv movment rpt'!$M:$M,'sys inv movment rpt'!$L:$L,$M1114,'sys inv movment rpt'!$N:$N,AR$1)</f>
        <v>0</v>
      </c>
      <c r="AS1114" s="86">
        <f>SUMIFS('sys inv movment rpt'!$M:$M,'sys inv movment rpt'!$L:$L,$M1114,'sys inv movment rpt'!$N:$N,AS$1)</f>
        <v>144</v>
      </c>
      <c r="AT1114" s="86">
        <f>SUMIFS('sys inv movment rpt'!$M:$M,'sys inv movment rpt'!$L:$L,$M1114,'sys inv movment rpt'!$N:$N,AT$1)</f>
        <v>0</v>
      </c>
      <c r="AU1114" s="86">
        <f>SUMIFS('sys inv movment rpt'!$M:$M,'sys inv movment rpt'!$L:$L,$M1114,'sys inv movment rpt'!$N:$N,AU$1)</f>
        <v>0</v>
      </c>
      <c r="AV1114" s="86">
        <f>SUMIFS('sys inv movment rpt'!$M:$M,'sys inv movment rpt'!$L:$L,$M1114,'sys inv movment rpt'!$N:$N,AV$1)</f>
        <v>0</v>
      </c>
      <c r="AW1114" s="87" t="str">
        <f>IFERROR(VLOOKUP(A1114,'sys-backorder details'!E:U,17,0),"-")</f>
        <v>Cash/Current Cheque</v>
      </c>
      <c r="AX1114" s="87" t="str">
        <f>IF(K1114&gt;1,VLOOKUP(A1114,'settings-routing'!A:I,9,0),"")</f>
        <v/>
      </c>
    </row>
    <row r="1115" ht="12.75" hidden="1" customHeight="1">
      <c r="A1115" s="50" t="s">
        <v>2320</v>
      </c>
      <c r="B1115" s="50" t="s">
        <v>2321</v>
      </c>
      <c r="C1115" s="50">
        <f t="shared" si="2"/>
        <v>0</v>
      </c>
      <c r="D1115" s="80">
        <f>SUMIF('Stocks 101-111'!$J:$J,'item dashboard'!A1115,'Stocks 101-111'!K:K)</f>
        <v>0</v>
      </c>
      <c r="E1115" s="80">
        <f>SUMIF('Stocks 101-111'!$J:$J,'item dashboard'!A1115,'Stocks 101-111'!$L:$L)</f>
        <v>0</v>
      </c>
      <c r="F1115" s="81">
        <f t="shared" si="3"/>
        <v>0</v>
      </c>
      <c r="G1115" s="82">
        <f t="shared" si="4"/>
        <v>0</v>
      </c>
      <c r="H1115" s="50">
        <f>SUMIFS('sys-backorder details'!$M:$M,'sys-backorder details'!$E:$E,'item dashboard'!A1115,'sys-backorder details'!$V:$V,"")</f>
        <v>0</v>
      </c>
      <c r="I1115" s="83">
        <f>SUMIF('settings-routing'!$I:$I,'item dashboard'!A1115,'settings-routing'!$O:$O)</f>
        <v>0</v>
      </c>
      <c r="J1115" s="50">
        <f>SUMIFS('sys-backorder details'!$M:$M,'sys-backorder details'!$E:$E,'item dashboard'!A1115,'sys-backorder details'!$V:$V,"Call off")</f>
        <v>0</v>
      </c>
      <c r="K1115" s="84">
        <f t="shared" si="5"/>
        <v>0</v>
      </c>
      <c r="L1115" s="84">
        <f>SUMIF('Production Plan'!$E:$E,'item dashboard'!A1115,'Production Plan'!$N:$N)</f>
        <v>0</v>
      </c>
      <c r="M1115" s="85" t="str">
        <f t="shared" si="6"/>
        <v>B-SH1000-N65BAMSI –C-1 Ltr. Conditioner Pntd BAMSI</v>
      </c>
      <c r="N1115" s="86">
        <f>SUMIFS('sys inv movment rpt'!$M:$M,'sys inv movment rpt'!$L:$L,$M1115,'sys inv movment rpt'!$N:$N,N$1)</f>
        <v>0</v>
      </c>
      <c r="O1115" s="86">
        <f>SUMIFS('sys inv movment rpt'!$M:$M,'sys inv movment rpt'!$L:$L,$M1115,'sys inv movment rpt'!$N:$N,O$1)</f>
        <v>0</v>
      </c>
      <c r="P1115" s="86">
        <f>SUMIFS('sys inv movment rpt'!$M:$M,'sys inv movment rpt'!$L:$L,$M1115,'sys inv movment rpt'!$N:$N,P$1)</f>
        <v>0</v>
      </c>
      <c r="Q1115" s="86">
        <f>SUMIFS('sys inv movment rpt'!$M:$M,'sys inv movment rpt'!$L:$L,$M1115,'sys inv movment rpt'!$N:$N,Q$1)</f>
        <v>0</v>
      </c>
      <c r="R1115" s="86">
        <f>SUMIFS('sys inv movment rpt'!$M:$M,'sys inv movment rpt'!$L:$L,$M1115,'sys inv movment rpt'!$N:$N,R$1)</f>
        <v>0</v>
      </c>
      <c r="S1115" s="86">
        <f>SUMIFS('sys inv movment rpt'!$M:$M,'sys inv movment rpt'!$L:$L,$M1115,'sys inv movment rpt'!$N:$N,S$1)</f>
        <v>0</v>
      </c>
      <c r="T1115" s="86">
        <f>SUMIFS('sys inv movment rpt'!$M:$M,'sys inv movment rpt'!$L:$L,$M1115,'sys inv movment rpt'!$N:$N,T$1)</f>
        <v>0</v>
      </c>
      <c r="U1115" s="86">
        <f>SUMIFS('sys inv movment rpt'!$M:$M,'sys inv movment rpt'!$L:$L,$M1115,'sys inv movment rpt'!$N:$N,U$1)</f>
        <v>0</v>
      </c>
      <c r="V1115" s="86">
        <f>SUMIFS('sys inv movment rpt'!$M:$M,'sys inv movment rpt'!$L:$L,$M1115,'sys inv movment rpt'!$N:$N,V$1)</f>
        <v>0</v>
      </c>
      <c r="W1115" s="86">
        <f>SUMIFS('sys inv movment rpt'!$M:$M,'sys inv movment rpt'!$L:$L,$M1115,'sys inv movment rpt'!$N:$N,W$1)</f>
        <v>0</v>
      </c>
      <c r="X1115" s="86">
        <f>SUMIFS('sys inv movment rpt'!$M:$M,'sys inv movment rpt'!$L:$L,$M1115,'sys inv movment rpt'!$N:$N,X$1)</f>
        <v>0</v>
      </c>
      <c r="Y1115" s="86">
        <f>SUMIFS('sys inv movment rpt'!$M:$M,'sys inv movment rpt'!$L:$L,$M1115,'sys inv movment rpt'!$N:$N,Y$1)</f>
        <v>0</v>
      </c>
      <c r="Z1115" s="86">
        <f>SUMIFS('sys inv movment rpt'!$M:$M,'sys inv movment rpt'!$L:$L,$M1115,'sys inv movment rpt'!$N:$N,Z$1)</f>
        <v>0</v>
      </c>
      <c r="AA1115" s="86">
        <f>SUMIFS('sys inv movment rpt'!$M:$M,'sys inv movment rpt'!$L:$L,$M1115,'sys inv movment rpt'!$N:$N,AA$1)</f>
        <v>0</v>
      </c>
      <c r="AB1115" s="86">
        <f>SUMIFS('sys inv movment rpt'!$M:$M,'sys inv movment rpt'!$L:$L,$M1115,'sys inv movment rpt'!$N:$N,AB$1)</f>
        <v>0</v>
      </c>
      <c r="AC1115" s="86">
        <f>SUMIFS('sys inv movment rpt'!$M:$M,'sys inv movment rpt'!$L:$L,$M1115,'sys inv movment rpt'!$N:$N,AC$1)</f>
        <v>0</v>
      </c>
      <c r="AD1115" s="86">
        <f>SUMIFS('sys inv movment rpt'!$M:$M,'sys inv movment rpt'!$L:$L,$M1115,'sys inv movment rpt'!$N:$N,AD$1)</f>
        <v>0</v>
      </c>
      <c r="AE1115" s="86">
        <f>SUMIFS('sys inv movment rpt'!$M:$M,'sys inv movment rpt'!$L:$L,$M1115,'sys inv movment rpt'!$N:$N,AE$1)</f>
        <v>0</v>
      </c>
      <c r="AF1115" s="86">
        <f>SUMIFS('sys inv movment rpt'!$M:$M,'sys inv movment rpt'!$L:$L,$M1115,'sys inv movment rpt'!$N:$N,AF$1)</f>
        <v>0</v>
      </c>
      <c r="AG1115" s="86">
        <f>SUMIFS('sys inv movment rpt'!$M:$M,'sys inv movment rpt'!$L:$L,$M1115,'sys inv movment rpt'!$N:$N,AG$1)</f>
        <v>0</v>
      </c>
      <c r="AH1115" s="86">
        <f>SUMIFS('sys inv movment rpt'!$M:$M,'sys inv movment rpt'!$L:$L,$M1115,'sys inv movment rpt'!$N:$N,AH$1)</f>
        <v>0</v>
      </c>
      <c r="AI1115" s="86">
        <f>SUMIFS('sys inv movment rpt'!$M:$M,'sys inv movment rpt'!$L:$L,$M1115,'sys inv movment rpt'!$N:$N,AI$1)</f>
        <v>0</v>
      </c>
      <c r="AJ1115" s="86">
        <f>SUMIFS('sys inv movment rpt'!$M:$M,'sys inv movment rpt'!$L:$L,$M1115,'sys inv movment rpt'!$N:$N,AJ$1)</f>
        <v>0</v>
      </c>
      <c r="AK1115" s="86">
        <f>SUMIFS('sys inv movment rpt'!$M:$M,'sys inv movment rpt'!$L:$L,$M1115,'sys inv movment rpt'!$N:$N,AK$1)</f>
        <v>0</v>
      </c>
      <c r="AL1115" s="86">
        <f>SUMIFS('sys inv movment rpt'!$M:$M,'sys inv movment rpt'!$L:$L,$M1115,'sys inv movment rpt'!$N:$N,AL$1)</f>
        <v>0</v>
      </c>
      <c r="AM1115" s="86">
        <f>SUMIFS('sys inv movment rpt'!$M:$M,'sys inv movment rpt'!$L:$L,$M1115,'sys inv movment rpt'!$N:$N,AM$1)</f>
        <v>0</v>
      </c>
      <c r="AN1115" s="86">
        <f>SUMIFS('sys inv movment rpt'!$M:$M,'sys inv movment rpt'!$L:$L,$M1115,'sys inv movment rpt'!$N:$N,AN$1)</f>
        <v>0</v>
      </c>
      <c r="AO1115" s="86">
        <f>SUMIFS('sys inv movment rpt'!$M:$M,'sys inv movment rpt'!$L:$L,$M1115,'sys inv movment rpt'!$N:$N,AO$1)</f>
        <v>0</v>
      </c>
      <c r="AP1115" s="86">
        <f>SUMIFS('sys inv movment rpt'!$M:$M,'sys inv movment rpt'!$L:$L,$M1115,'sys inv movment rpt'!$N:$N,AP$1)</f>
        <v>0</v>
      </c>
      <c r="AQ1115" s="86">
        <f>SUMIFS('sys inv movment rpt'!$M:$M,'sys inv movment rpt'!$L:$L,$M1115,'sys inv movment rpt'!$N:$N,AQ$1)</f>
        <v>0</v>
      </c>
      <c r="AR1115" s="86">
        <f>SUMIFS('sys inv movment rpt'!$M:$M,'sys inv movment rpt'!$L:$L,$M1115,'sys inv movment rpt'!$N:$N,AR$1)</f>
        <v>0</v>
      </c>
      <c r="AS1115" s="86">
        <f>SUMIFS('sys inv movment rpt'!$M:$M,'sys inv movment rpt'!$L:$L,$M1115,'sys inv movment rpt'!$N:$N,AS$1)</f>
        <v>0</v>
      </c>
      <c r="AT1115" s="86">
        <f>SUMIFS('sys inv movment rpt'!$M:$M,'sys inv movment rpt'!$L:$L,$M1115,'sys inv movment rpt'!$N:$N,AT$1)</f>
        <v>0</v>
      </c>
      <c r="AU1115" s="86">
        <f>SUMIFS('sys inv movment rpt'!$M:$M,'sys inv movment rpt'!$L:$L,$M1115,'sys inv movment rpt'!$N:$N,AU$1)</f>
        <v>0</v>
      </c>
      <c r="AV1115" s="86">
        <f>SUMIFS('sys inv movment rpt'!$M:$M,'sys inv movment rpt'!$L:$L,$M1115,'sys inv movment rpt'!$N:$N,AV$1)</f>
        <v>0</v>
      </c>
      <c r="AW1115" s="87" t="str">
        <f>IFERROR(VLOOKUP(A1115,'sys-backorder details'!E:U,17,0),"-")</f>
        <v>-</v>
      </c>
      <c r="AX1115" s="87" t="str">
        <f>IF(K1115&gt;1,VLOOKUP(A1115,'settings-routing'!A:I,9,0),"")</f>
        <v/>
      </c>
    </row>
    <row r="1116" ht="12.75" hidden="1" customHeight="1">
      <c r="A1116" s="28" t="s">
        <v>2322</v>
      </c>
      <c r="B1116" s="28" t="s">
        <v>2323</v>
      </c>
      <c r="C1116" s="50">
        <f t="shared" si="2"/>
        <v>0</v>
      </c>
      <c r="D1116" s="80">
        <f>SUMIF('Stocks 101-111'!$J:$J,'item dashboard'!A1116,'Stocks 101-111'!K:K)</f>
        <v>0</v>
      </c>
      <c r="E1116" s="80">
        <f>SUMIF('Stocks 101-111'!$J:$J,'item dashboard'!A1116,'Stocks 101-111'!$L:$L)</f>
        <v>0</v>
      </c>
      <c r="F1116" s="81">
        <f t="shared" si="3"/>
        <v>0</v>
      </c>
      <c r="G1116" s="82">
        <f t="shared" si="4"/>
        <v>0</v>
      </c>
      <c r="H1116" s="50">
        <f>SUMIFS('sys-backorder details'!$M:$M,'sys-backorder details'!$E:$E,'item dashboard'!A1116,'sys-backorder details'!$V:$V,"")</f>
        <v>0</v>
      </c>
      <c r="I1116" s="83">
        <f>SUMIF('settings-routing'!$I:$I,'item dashboard'!A1116,'settings-routing'!$O:$O)</f>
        <v>0</v>
      </c>
      <c r="J1116" s="50">
        <f>SUMIFS('sys-backorder details'!$M:$M,'sys-backorder details'!$E:$E,'item dashboard'!A1116,'sys-backorder details'!$V:$V,"Call off")</f>
        <v>0</v>
      </c>
      <c r="K1116" s="84">
        <f t="shared" si="5"/>
        <v>0</v>
      </c>
      <c r="L1116" s="84">
        <f>SUMIF('Production Plan'!$E:$E,'item dashboard'!A1116,'Production Plan'!$N:$N)</f>
        <v>0</v>
      </c>
      <c r="M1116" s="85" t="str">
        <f t="shared" si="6"/>
        <v>B-SH1000-N65BAMSI –S-1 Ltr. Shampoo Pntd BAMSI</v>
      </c>
      <c r="N1116" s="86">
        <f>SUMIFS('sys inv movment rpt'!$M:$M,'sys inv movment rpt'!$L:$L,$M1116,'sys inv movment rpt'!$N:$N,N$1)</f>
        <v>0</v>
      </c>
      <c r="O1116" s="86">
        <f>SUMIFS('sys inv movment rpt'!$M:$M,'sys inv movment rpt'!$L:$L,$M1116,'sys inv movment rpt'!$N:$N,O$1)</f>
        <v>0</v>
      </c>
      <c r="P1116" s="86">
        <f>SUMIFS('sys inv movment rpt'!$M:$M,'sys inv movment rpt'!$L:$L,$M1116,'sys inv movment rpt'!$N:$N,P$1)</f>
        <v>0</v>
      </c>
      <c r="Q1116" s="86">
        <f>SUMIFS('sys inv movment rpt'!$M:$M,'sys inv movment rpt'!$L:$L,$M1116,'sys inv movment rpt'!$N:$N,Q$1)</f>
        <v>0</v>
      </c>
      <c r="R1116" s="86">
        <f>SUMIFS('sys inv movment rpt'!$M:$M,'sys inv movment rpt'!$L:$L,$M1116,'sys inv movment rpt'!$N:$N,R$1)</f>
        <v>0</v>
      </c>
      <c r="S1116" s="86">
        <f>SUMIFS('sys inv movment rpt'!$M:$M,'sys inv movment rpt'!$L:$L,$M1116,'sys inv movment rpt'!$N:$N,S$1)</f>
        <v>0</v>
      </c>
      <c r="T1116" s="86">
        <f>SUMIFS('sys inv movment rpt'!$M:$M,'sys inv movment rpt'!$L:$L,$M1116,'sys inv movment rpt'!$N:$N,T$1)</f>
        <v>0</v>
      </c>
      <c r="U1116" s="86">
        <f>SUMIFS('sys inv movment rpt'!$M:$M,'sys inv movment rpt'!$L:$L,$M1116,'sys inv movment rpt'!$N:$N,U$1)</f>
        <v>0</v>
      </c>
      <c r="V1116" s="86">
        <f>SUMIFS('sys inv movment rpt'!$M:$M,'sys inv movment rpt'!$L:$L,$M1116,'sys inv movment rpt'!$N:$N,V$1)</f>
        <v>0</v>
      </c>
      <c r="W1116" s="86">
        <f>SUMIFS('sys inv movment rpt'!$M:$M,'sys inv movment rpt'!$L:$L,$M1116,'sys inv movment rpt'!$N:$N,W$1)</f>
        <v>0</v>
      </c>
      <c r="X1116" s="86">
        <f>SUMIFS('sys inv movment rpt'!$M:$M,'sys inv movment rpt'!$L:$L,$M1116,'sys inv movment rpt'!$N:$N,X$1)</f>
        <v>0</v>
      </c>
      <c r="Y1116" s="86">
        <f>SUMIFS('sys inv movment rpt'!$M:$M,'sys inv movment rpt'!$L:$L,$M1116,'sys inv movment rpt'!$N:$N,Y$1)</f>
        <v>0</v>
      </c>
      <c r="Z1116" s="86">
        <f>SUMIFS('sys inv movment rpt'!$M:$M,'sys inv movment rpt'!$L:$L,$M1116,'sys inv movment rpt'!$N:$N,Z$1)</f>
        <v>0</v>
      </c>
      <c r="AA1116" s="86">
        <f>SUMIFS('sys inv movment rpt'!$M:$M,'sys inv movment rpt'!$L:$L,$M1116,'sys inv movment rpt'!$N:$N,AA$1)</f>
        <v>0</v>
      </c>
      <c r="AB1116" s="86">
        <f>SUMIFS('sys inv movment rpt'!$M:$M,'sys inv movment rpt'!$L:$L,$M1116,'sys inv movment rpt'!$N:$N,AB$1)</f>
        <v>0</v>
      </c>
      <c r="AC1116" s="86">
        <f>SUMIFS('sys inv movment rpt'!$M:$M,'sys inv movment rpt'!$L:$L,$M1116,'sys inv movment rpt'!$N:$N,AC$1)</f>
        <v>0</v>
      </c>
      <c r="AD1116" s="86">
        <f>SUMIFS('sys inv movment rpt'!$M:$M,'sys inv movment rpt'!$L:$L,$M1116,'sys inv movment rpt'!$N:$N,AD$1)</f>
        <v>0</v>
      </c>
      <c r="AE1116" s="86">
        <f>SUMIFS('sys inv movment rpt'!$M:$M,'sys inv movment rpt'!$L:$L,$M1116,'sys inv movment rpt'!$N:$N,AE$1)</f>
        <v>0</v>
      </c>
      <c r="AF1116" s="86">
        <f>SUMIFS('sys inv movment rpt'!$M:$M,'sys inv movment rpt'!$L:$L,$M1116,'sys inv movment rpt'!$N:$N,AF$1)</f>
        <v>0</v>
      </c>
      <c r="AG1116" s="86">
        <f>SUMIFS('sys inv movment rpt'!$M:$M,'sys inv movment rpt'!$L:$L,$M1116,'sys inv movment rpt'!$N:$N,AG$1)</f>
        <v>0</v>
      </c>
      <c r="AH1116" s="86">
        <f>SUMIFS('sys inv movment rpt'!$M:$M,'sys inv movment rpt'!$L:$L,$M1116,'sys inv movment rpt'!$N:$N,AH$1)</f>
        <v>0</v>
      </c>
      <c r="AI1116" s="86">
        <f>SUMIFS('sys inv movment rpt'!$M:$M,'sys inv movment rpt'!$L:$L,$M1116,'sys inv movment rpt'!$N:$N,AI$1)</f>
        <v>0</v>
      </c>
      <c r="AJ1116" s="86">
        <f>SUMIFS('sys inv movment rpt'!$M:$M,'sys inv movment rpt'!$L:$L,$M1116,'sys inv movment rpt'!$N:$N,AJ$1)</f>
        <v>0</v>
      </c>
      <c r="AK1116" s="86">
        <f>SUMIFS('sys inv movment rpt'!$M:$M,'sys inv movment rpt'!$L:$L,$M1116,'sys inv movment rpt'!$N:$N,AK$1)</f>
        <v>0</v>
      </c>
      <c r="AL1116" s="86">
        <f>SUMIFS('sys inv movment rpt'!$M:$M,'sys inv movment rpt'!$L:$L,$M1116,'sys inv movment rpt'!$N:$N,AL$1)</f>
        <v>0</v>
      </c>
      <c r="AM1116" s="86">
        <f>SUMIFS('sys inv movment rpt'!$M:$M,'sys inv movment rpt'!$L:$L,$M1116,'sys inv movment rpt'!$N:$N,AM$1)</f>
        <v>0</v>
      </c>
      <c r="AN1116" s="86">
        <f>SUMIFS('sys inv movment rpt'!$M:$M,'sys inv movment rpt'!$L:$L,$M1116,'sys inv movment rpt'!$N:$N,AN$1)</f>
        <v>0</v>
      </c>
      <c r="AO1116" s="86">
        <f>SUMIFS('sys inv movment rpt'!$M:$M,'sys inv movment rpt'!$L:$L,$M1116,'sys inv movment rpt'!$N:$N,AO$1)</f>
        <v>0</v>
      </c>
      <c r="AP1116" s="86">
        <f>SUMIFS('sys inv movment rpt'!$M:$M,'sys inv movment rpt'!$L:$L,$M1116,'sys inv movment rpt'!$N:$N,AP$1)</f>
        <v>0</v>
      </c>
      <c r="AQ1116" s="86">
        <f>SUMIFS('sys inv movment rpt'!$M:$M,'sys inv movment rpt'!$L:$L,$M1116,'sys inv movment rpt'!$N:$N,AQ$1)</f>
        <v>0</v>
      </c>
      <c r="AR1116" s="86">
        <f>SUMIFS('sys inv movment rpt'!$M:$M,'sys inv movment rpt'!$L:$L,$M1116,'sys inv movment rpt'!$N:$N,AR$1)</f>
        <v>0</v>
      </c>
      <c r="AS1116" s="86">
        <f>SUMIFS('sys inv movment rpt'!$M:$M,'sys inv movment rpt'!$L:$L,$M1116,'sys inv movment rpt'!$N:$N,AS$1)</f>
        <v>0</v>
      </c>
      <c r="AT1116" s="86">
        <f>SUMIFS('sys inv movment rpt'!$M:$M,'sys inv movment rpt'!$L:$L,$M1116,'sys inv movment rpt'!$N:$N,AT$1)</f>
        <v>0</v>
      </c>
      <c r="AU1116" s="86">
        <f>SUMIFS('sys inv movment rpt'!$M:$M,'sys inv movment rpt'!$L:$L,$M1116,'sys inv movment rpt'!$N:$N,AU$1)</f>
        <v>0</v>
      </c>
      <c r="AV1116" s="86">
        <f>SUMIFS('sys inv movment rpt'!$M:$M,'sys inv movment rpt'!$L:$L,$M1116,'sys inv movment rpt'!$N:$N,AV$1)</f>
        <v>0</v>
      </c>
      <c r="AW1116" s="87" t="str">
        <f>IFERROR(VLOOKUP(A1116,'sys-backorder details'!E:U,17,0),"-")</f>
        <v>-</v>
      </c>
      <c r="AX1116" s="87" t="str">
        <f>IF(K1116&gt;1,VLOOKUP(A1116,'settings-routing'!A:I,9,0),"")</f>
        <v/>
      </c>
    </row>
    <row r="1117" ht="12.75" hidden="1" customHeight="1">
      <c r="A1117" s="50" t="s">
        <v>2324</v>
      </c>
      <c r="B1117" s="50" t="s">
        <v>2325</v>
      </c>
      <c r="C1117" s="50">
        <f t="shared" si="2"/>
        <v>1296</v>
      </c>
      <c r="D1117" s="80">
        <f>SUMIF('Stocks 101-111'!$J:$J,'item dashboard'!A1117,'Stocks 101-111'!K:K)</f>
        <v>1296</v>
      </c>
      <c r="E1117" s="80">
        <f>SUMIF('Stocks 101-111'!$J:$J,'item dashboard'!A1117,'Stocks 101-111'!$L:$L)</f>
        <v>0</v>
      </c>
      <c r="F1117" s="81">
        <f t="shared" si="3"/>
        <v>0</v>
      </c>
      <c r="G1117" s="82">
        <f t="shared" si="4"/>
        <v>0</v>
      </c>
      <c r="H1117" s="50">
        <f>SUMIFS('sys-backorder details'!$M:$M,'sys-backorder details'!$E:$E,'item dashboard'!A1117,'sys-backorder details'!$V:$V,"")</f>
        <v>0</v>
      </c>
      <c r="I1117" s="83">
        <f>SUMIF('settings-routing'!$I:$I,'item dashboard'!A1117,'settings-routing'!$O:$O)</f>
        <v>0</v>
      </c>
      <c r="J1117" s="50">
        <f>SUMIFS('sys-backorder details'!$M:$M,'sys-backorder details'!$E:$E,'item dashboard'!A1117,'sys-backorder details'!$V:$V,"Call off")</f>
        <v>0</v>
      </c>
      <c r="K1117" s="84">
        <f t="shared" si="5"/>
        <v>-1296</v>
      </c>
      <c r="L1117" s="84">
        <f>SUMIF('Production Plan'!$E:$E,'item dashboard'!A1117,'Production Plan'!$N:$N)</f>
        <v>0</v>
      </c>
      <c r="M1117" s="85" t="str">
        <f t="shared" si="6"/>
        <v>B-SH1000-N65BAS-1 Ltr. Pntd Base Beauty JerryCan</v>
      </c>
      <c r="N1117" s="86">
        <f>SUMIFS('sys inv movment rpt'!$M:$M,'sys inv movment rpt'!$L:$L,$M1117,'sys inv movment rpt'!$N:$N,N$1)</f>
        <v>0</v>
      </c>
      <c r="O1117" s="86">
        <f>SUMIFS('sys inv movment rpt'!$M:$M,'sys inv movment rpt'!$L:$L,$M1117,'sys inv movment rpt'!$N:$N,O$1)</f>
        <v>0</v>
      </c>
      <c r="P1117" s="86">
        <f>SUMIFS('sys inv movment rpt'!$M:$M,'sys inv movment rpt'!$L:$L,$M1117,'sys inv movment rpt'!$N:$N,P$1)</f>
        <v>0</v>
      </c>
      <c r="Q1117" s="86">
        <f>SUMIFS('sys inv movment rpt'!$M:$M,'sys inv movment rpt'!$L:$L,$M1117,'sys inv movment rpt'!$N:$N,Q$1)</f>
        <v>0</v>
      </c>
      <c r="R1117" s="86">
        <f>SUMIFS('sys inv movment rpt'!$M:$M,'sys inv movment rpt'!$L:$L,$M1117,'sys inv movment rpt'!$N:$N,R$1)</f>
        <v>0</v>
      </c>
      <c r="S1117" s="86">
        <f>SUMIFS('sys inv movment rpt'!$M:$M,'sys inv movment rpt'!$L:$L,$M1117,'sys inv movment rpt'!$N:$N,S$1)</f>
        <v>0</v>
      </c>
      <c r="T1117" s="86">
        <f>SUMIFS('sys inv movment rpt'!$M:$M,'sys inv movment rpt'!$L:$L,$M1117,'sys inv movment rpt'!$N:$N,T$1)</f>
        <v>0</v>
      </c>
      <c r="U1117" s="86">
        <f>SUMIFS('sys inv movment rpt'!$M:$M,'sys inv movment rpt'!$L:$L,$M1117,'sys inv movment rpt'!$N:$N,U$1)</f>
        <v>0</v>
      </c>
      <c r="V1117" s="86">
        <f>SUMIFS('sys inv movment rpt'!$M:$M,'sys inv movment rpt'!$L:$L,$M1117,'sys inv movment rpt'!$N:$N,V$1)</f>
        <v>0</v>
      </c>
      <c r="W1117" s="86">
        <f>SUMIFS('sys inv movment rpt'!$M:$M,'sys inv movment rpt'!$L:$L,$M1117,'sys inv movment rpt'!$N:$N,W$1)</f>
        <v>0</v>
      </c>
      <c r="X1117" s="86">
        <f>SUMIFS('sys inv movment rpt'!$M:$M,'sys inv movment rpt'!$L:$L,$M1117,'sys inv movment rpt'!$N:$N,X$1)</f>
        <v>0</v>
      </c>
      <c r="Y1117" s="86">
        <f>SUMIFS('sys inv movment rpt'!$M:$M,'sys inv movment rpt'!$L:$L,$M1117,'sys inv movment rpt'!$N:$N,Y$1)</f>
        <v>0</v>
      </c>
      <c r="Z1117" s="86">
        <f>SUMIFS('sys inv movment rpt'!$M:$M,'sys inv movment rpt'!$L:$L,$M1117,'sys inv movment rpt'!$N:$N,Z$1)</f>
        <v>0</v>
      </c>
      <c r="AA1117" s="86">
        <f>SUMIFS('sys inv movment rpt'!$M:$M,'sys inv movment rpt'!$L:$L,$M1117,'sys inv movment rpt'!$N:$N,AA$1)</f>
        <v>0</v>
      </c>
      <c r="AB1117" s="86">
        <f>SUMIFS('sys inv movment rpt'!$M:$M,'sys inv movment rpt'!$L:$L,$M1117,'sys inv movment rpt'!$N:$N,AB$1)</f>
        <v>0</v>
      </c>
      <c r="AC1117" s="86">
        <f>SUMIFS('sys inv movment rpt'!$M:$M,'sys inv movment rpt'!$L:$L,$M1117,'sys inv movment rpt'!$N:$N,AC$1)</f>
        <v>0</v>
      </c>
      <c r="AD1117" s="86">
        <f>SUMIFS('sys inv movment rpt'!$M:$M,'sys inv movment rpt'!$L:$L,$M1117,'sys inv movment rpt'!$N:$N,AD$1)</f>
        <v>0</v>
      </c>
      <c r="AE1117" s="86">
        <f>SUMIFS('sys inv movment rpt'!$M:$M,'sys inv movment rpt'!$L:$L,$M1117,'sys inv movment rpt'!$N:$N,AE$1)</f>
        <v>0</v>
      </c>
      <c r="AF1117" s="86">
        <f>SUMIFS('sys inv movment rpt'!$M:$M,'sys inv movment rpt'!$L:$L,$M1117,'sys inv movment rpt'!$N:$N,AF$1)</f>
        <v>0</v>
      </c>
      <c r="AG1117" s="86">
        <f>SUMIFS('sys inv movment rpt'!$M:$M,'sys inv movment rpt'!$L:$L,$M1117,'sys inv movment rpt'!$N:$N,AG$1)</f>
        <v>0</v>
      </c>
      <c r="AH1117" s="86">
        <f>SUMIFS('sys inv movment rpt'!$M:$M,'sys inv movment rpt'!$L:$L,$M1117,'sys inv movment rpt'!$N:$N,AH$1)</f>
        <v>0</v>
      </c>
      <c r="AI1117" s="86">
        <f>SUMIFS('sys inv movment rpt'!$M:$M,'sys inv movment rpt'!$L:$L,$M1117,'sys inv movment rpt'!$N:$N,AI$1)</f>
        <v>0</v>
      </c>
      <c r="AJ1117" s="86">
        <f>SUMIFS('sys inv movment rpt'!$M:$M,'sys inv movment rpt'!$L:$L,$M1117,'sys inv movment rpt'!$N:$N,AJ$1)</f>
        <v>0</v>
      </c>
      <c r="AK1117" s="86">
        <f>SUMIFS('sys inv movment rpt'!$M:$M,'sys inv movment rpt'!$L:$L,$M1117,'sys inv movment rpt'!$N:$N,AK$1)</f>
        <v>0</v>
      </c>
      <c r="AL1117" s="86">
        <f>SUMIFS('sys inv movment rpt'!$M:$M,'sys inv movment rpt'!$L:$L,$M1117,'sys inv movment rpt'!$N:$N,AL$1)</f>
        <v>0</v>
      </c>
      <c r="AM1117" s="86">
        <f>SUMIFS('sys inv movment rpt'!$M:$M,'sys inv movment rpt'!$L:$L,$M1117,'sys inv movment rpt'!$N:$N,AM$1)</f>
        <v>0</v>
      </c>
      <c r="AN1117" s="86">
        <f>SUMIFS('sys inv movment rpt'!$M:$M,'sys inv movment rpt'!$L:$L,$M1117,'sys inv movment rpt'!$N:$N,AN$1)</f>
        <v>0</v>
      </c>
      <c r="AO1117" s="86">
        <f>SUMIFS('sys inv movment rpt'!$M:$M,'sys inv movment rpt'!$L:$L,$M1117,'sys inv movment rpt'!$N:$N,AO$1)</f>
        <v>0</v>
      </c>
      <c r="AP1117" s="86">
        <f>SUMIFS('sys inv movment rpt'!$M:$M,'sys inv movment rpt'!$L:$L,$M1117,'sys inv movment rpt'!$N:$N,AP$1)</f>
        <v>0</v>
      </c>
      <c r="AQ1117" s="86">
        <f>SUMIFS('sys inv movment rpt'!$M:$M,'sys inv movment rpt'!$L:$L,$M1117,'sys inv movment rpt'!$N:$N,AQ$1)</f>
        <v>0</v>
      </c>
      <c r="AR1117" s="86">
        <f>SUMIFS('sys inv movment rpt'!$M:$M,'sys inv movment rpt'!$L:$L,$M1117,'sys inv movment rpt'!$N:$N,AR$1)</f>
        <v>0</v>
      </c>
      <c r="AS1117" s="86">
        <f>SUMIFS('sys inv movment rpt'!$M:$M,'sys inv movment rpt'!$L:$L,$M1117,'sys inv movment rpt'!$N:$N,AS$1)</f>
        <v>0</v>
      </c>
      <c r="AT1117" s="86">
        <f>SUMIFS('sys inv movment rpt'!$M:$M,'sys inv movment rpt'!$L:$L,$M1117,'sys inv movment rpt'!$N:$N,AT$1)</f>
        <v>0</v>
      </c>
      <c r="AU1117" s="86">
        <f>SUMIFS('sys inv movment rpt'!$M:$M,'sys inv movment rpt'!$L:$L,$M1117,'sys inv movment rpt'!$N:$N,AU$1)</f>
        <v>0</v>
      </c>
      <c r="AV1117" s="86">
        <f>SUMIFS('sys inv movment rpt'!$M:$M,'sys inv movment rpt'!$L:$L,$M1117,'sys inv movment rpt'!$N:$N,AV$1)</f>
        <v>0</v>
      </c>
      <c r="AW1117" s="87" t="str">
        <f>IFERROR(VLOOKUP(A1117,'sys-backorder details'!E:U,17,0),"-")</f>
        <v>-</v>
      </c>
      <c r="AX1117" s="87" t="str">
        <f>IF(K1117&gt;1,VLOOKUP(A1117,'settings-routing'!A:I,9,0),"")</f>
        <v/>
      </c>
    </row>
    <row r="1118" ht="12.75" hidden="1" customHeight="1">
      <c r="A1118" s="28" t="s">
        <v>2326</v>
      </c>
      <c r="B1118" s="28" t="s">
        <v>2327</v>
      </c>
      <c r="C1118" s="50">
        <f t="shared" si="2"/>
        <v>0</v>
      </c>
      <c r="D1118" s="80">
        <f>SUMIF('Stocks 101-111'!$J:$J,'item dashboard'!A1118,'Stocks 101-111'!K:K)</f>
        <v>0</v>
      </c>
      <c r="E1118" s="80">
        <f>SUMIF('Stocks 101-111'!$J:$J,'item dashboard'!A1118,'Stocks 101-111'!$L:$L)</f>
        <v>0</v>
      </c>
      <c r="F1118" s="81">
        <f t="shared" si="3"/>
        <v>0</v>
      </c>
      <c r="G1118" s="82">
        <f t="shared" si="4"/>
        <v>0</v>
      </c>
      <c r="H1118" s="50">
        <f>SUMIFS('sys-backorder details'!$M:$M,'sys-backorder details'!$E:$E,'item dashboard'!A1118,'sys-backorder details'!$V:$V,"")</f>
        <v>0</v>
      </c>
      <c r="I1118" s="83">
        <f>SUMIF('settings-routing'!$I:$I,'item dashboard'!A1118,'settings-routing'!$O:$O)</f>
        <v>0</v>
      </c>
      <c r="J1118" s="50">
        <f>SUMIFS('sys-backorder details'!$M:$M,'sys-backorder details'!$E:$E,'item dashboard'!A1118,'sys-backorder details'!$V:$V,"Call off")</f>
        <v>0</v>
      </c>
      <c r="K1118" s="84">
        <f t="shared" si="5"/>
        <v>0</v>
      </c>
      <c r="L1118" s="84">
        <f>SUMIF('Production Plan'!$E:$E,'item dashboard'!A1118,'Production Plan'!$N:$N)</f>
        <v>0</v>
      </c>
      <c r="M1118" s="85" t="str">
        <f t="shared" si="6"/>
        <v>B-SH1000-N65DARL-C-1 Ltr. Natural Pntd Darling Conditioner JerryCan</v>
      </c>
      <c r="N1118" s="86">
        <f>SUMIFS('sys inv movment rpt'!$M:$M,'sys inv movment rpt'!$L:$L,$M1118,'sys inv movment rpt'!$N:$N,N$1)</f>
        <v>0</v>
      </c>
      <c r="O1118" s="86">
        <f>SUMIFS('sys inv movment rpt'!$M:$M,'sys inv movment rpt'!$L:$L,$M1118,'sys inv movment rpt'!$N:$N,O$1)</f>
        <v>0</v>
      </c>
      <c r="P1118" s="86">
        <f>SUMIFS('sys inv movment rpt'!$M:$M,'sys inv movment rpt'!$L:$L,$M1118,'sys inv movment rpt'!$N:$N,P$1)</f>
        <v>0</v>
      </c>
      <c r="Q1118" s="86">
        <f>SUMIFS('sys inv movment rpt'!$M:$M,'sys inv movment rpt'!$L:$L,$M1118,'sys inv movment rpt'!$N:$N,Q$1)</f>
        <v>0</v>
      </c>
      <c r="R1118" s="86">
        <f>SUMIFS('sys inv movment rpt'!$M:$M,'sys inv movment rpt'!$L:$L,$M1118,'sys inv movment rpt'!$N:$N,R$1)</f>
        <v>0</v>
      </c>
      <c r="S1118" s="86">
        <f>SUMIFS('sys inv movment rpt'!$M:$M,'sys inv movment rpt'!$L:$L,$M1118,'sys inv movment rpt'!$N:$N,S$1)</f>
        <v>0</v>
      </c>
      <c r="T1118" s="86">
        <f>SUMIFS('sys inv movment rpt'!$M:$M,'sys inv movment rpt'!$L:$L,$M1118,'sys inv movment rpt'!$N:$N,T$1)</f>
        <v>0</v>
      </c>
      <c r="U1118" s="86">
        <f>SUMIFS('sys inv movment rpt'!$M:$M,'sys inv movment rpt'!$L:$L,$M1118,'sys inv movment rpt'!$N:$N,U$1)</f>
        <v>0</v>
      </c>
      <c r="V1118" s="86">
        <f>SUMIFS('sys inv movment rpt'!$M:$M,'sys inv movment rpt'!$L:$L,$M1118,'sys inv movment rpt'!$N:$N,V$1)</f>
        <v>0</v>
      </c>
      <c r="W1118" s="86">
        <f>SUMIFS('sys inv movment rpt'!$M:$M,'sys inv movment rpt'!$L:$L,$M1118,'sys inv movment rpt'!$N:$N,W$1)</f>
        <v>0</v>
      </c>
      <c r="X1118" s="86">
        <f>SUMIFS('sys inv movment rpt'!$M:$M,'sys inv movment rpt'!$L:$L,$M1118,'sys inv movment rpt'!$N:$N,X$1)</f>
        <v>0</v>
      </c>
      <c r="Y1118" s="86">
        <f>SUMIFS('sys inv movment rpt'!$M:$M,'sys inv movment rpt'!$L:$L,$M1118,'sys inv movment rpt'!$N:$N,Y$1)</f>
        <v>0</v>
      </c>
      <c r="Z1118" s="86">
        <f>SUMIFS('sys inv movment rpt'!$M:$M,'sys inv movment rpt'!$L:$L,$M1118,'sys inv movment rpt'!$N:$N,Z$1)</f>
        <v>0</v>
      </c>
      <c r="AA1118" s="86">
        <f>SUMIFS('sys inv movment rpt'!$M:$M,'sys inv movment rpt'!$L:$L,$M1118,'sys inv movment rpt'!$N:$N,AA$1)</f>
        <v>0</v>
      </c>
      <c r="AB1118" s="86">
        <f>SUMIFS('sys inv movment rpt'!$M:$M,'sys inv movment rpt'!$L:$L,$M1118,'sys inv movment rpt'!$N:$N,AB$1)</f>
        <v>0</v>
      </c>
      <c r="AC1118" s="86">
        <f>SUMIFS('sys inv movment rpt'!$M:$M,'sys inv movment rpt'!$L:$L,$M1118,'sys inv movment rpt'!$N:$N,AC$1)</f>
        <v>0</v>
      </c>
      <c r="AD1118" s="86">
        <f>SUMIFS('sys inv movment rpt'!$M:$M,'sys inv movment rpt'!$L:$L,$M1118,'sys inv movment rpt'!$N:$N,AD$1)</f>
        <v>0</v>
      </c>
      <c r="AE1118" s="86">
        <f>SUMIFS('sys inv movment rpt'!$M:$M,'sys inv movment rpt'!$L:$L,$M1118,'sys inv movment rpt'!$N:$N,AE$1)</f>
        <v>0</v>
      </c>
      <c r="AF1118" s="86">
        <f>SUMIFS('sys inv movment rpt'!$M:$M,'sys inv movment rpt'!$L:$L,$M1118,'sys inv movment rpt'!$N:$N,AF$1)</f>
        <v>0</v>
      </c>
      <c r="AG1118" s="86">
        <f>SUMIFS('sys inv movment rpt'!$M:$M,'sys inv movment rpt'!$L:$L,$M1118,'sys inv movment rpt'!$N:$N,AG$1)</f>
        <v>0</v>
      </c>
      <c r="AH1118" s="86">
        <f>SUMIFS('sys inv movment rpt'!$M:$M,'sys inv movment rpt'!$L:$L,$M1118,'sys inv movment rpt'!$N:$N,AH$1)</f>
        <v>0</v>
      </c>
      <c r="AI1118" s="86">
        <f>SUMIFS('sys inv movment rpt'!$M:$M,'sys inv movment rpt'!$L:$L,$M1118,'sys inv movment rpt'!$N:$N,AI$1)</f>
        <v>0</v>
      </c>
      <c r="AJ1118" s="86">
        <f>SUMIFS('sys inv movment rpt'!$M:$M,'sys inv movment rpt'!$L:$L,$M1118,'sys inv movment rpt'!$N:$N,AJ$1)</f>
        <v>0</v>
      </c>
      <c r="AK1118" s="86">
        <f>SUMIFS('sys inv movment rpt'!$M:$M,'sys inv movment rpt'!$L:$L,$M1118,'sys inv movment rpt'!$N:$N,AK$1)</f>
        <v>0</v>
      </c>
      <c r="AL1118" s="86">
        <f>SUMIFS('sys inv movment rpt'!$M:$M,'sys inv movment rpt'!$L:$L,$M1118,'sys inv movment rpt'!$N:$N,AL$1)</f>
        <v>0</v>
      </c>
      <c r="AM1118" s="86">
        <f>SUMIFS('sys inv movment rpt'!$M:$M,'sys inv movment rpt'!$L:$L,$M1118,'sys inv movment rpt'!$N:$N,AM$1)</f>
        <v>0</v>
      </c>
      <c r="AN1118" s="86">
        <f>SUMIFS('sys inv movment rpt'!$M:$M,'sys inv movment rpt'!$L:$L,$M1118,'sys inv movment rpt'!$N:$N,AN$1)</f>
        <v>0</v>
      </c>
      <c r="AO1118" s="86">
        <f>SUMIFS('sys inv movment rpt'!$M:$M,'sys inv movment rpt'!$L:$L,$M1118,'sys inv movment rpt'!$N:$N,AO$1)</f>
        <v>0</v>
      </c>
      <c r="AP1118" s="86">
        <f>SUMIFS('sys inv movment rpt'!$M:$M,'sys inv movment rpt'!$L:$L,$M1118,'sys inv movment rpt'!$N:$N,AP$1)</f>
        <v>0</v>
      </c>
      <c r="AQ1118" s="86">
        <f>SUMIFS('sys inv movment rpt'!$M:$M,'sys inv movment rpt'!$L:$L,$M1118,'sys inv movment rpt'!$N:$N,AQ$1)</f>
        <v>0</v>
      </c>
      <c r="AR1118" s="86">
        <f>SUMIFS('sys inv movment rpt'!$M:$M,'sys inv movment rpt'!$L:$L,$M1118,'sys inv movment rpt'!$N:$N,AR$1)</f>
        <v>0</v>
      </c>
      <c r="AS1118" s="86">
        <f>SUMIFS('sys inv movment rpt'!$M:$M,'sys inv movment rpt'!$L:$L,$M1118,'sys inv movment rpt'!$N:$N,AS$1)</f>
        <v>0</v>
      </c>
      <c r="AT1118" s="86">
        <f>SUMIFS('sys inv movment rpt'!$M:$M,'sys inv movment rpt'!$L:$L,$M1118,'sys inv movment rpt'!$N:$N,AT$1)</f>
        <v>0</v>
      </c>
      <c r="AU1118" s="86">
        <f>SUMIFS('sys inv movment rpt'!$M:$M,'sys inv movment rpt'!$L:$L,$M1118,'sys inv movment rpt'!$N:$N,AU$1)</f>
        <v>0</v>
      </c>
      <c r="AV1118" s="86">
        <f>SUMIFS('sys inv movment rpt'!$M:$M,'sys inv movment rpt'!$L:$L,$M1118,'sys inv movment rpt'!$N:$N,AV$1)</f>
        <v>0</v>
      </c>
      <c r="AW1118" s="87" t="str">
        <f>IFERROR(VLOOKUP(A1118,'sys-backorder details'!E:U,17,0),"-")</f>
        <v>-</v>
      </c>
      <c r="AX1118" s="87" t="str">
        <f>IF(K1118&gt;1,VLOOKUP(A1118,'settings-routing'!A:I,9,0),"")</f>
        <v/>
      </c>
    </row>
    <row r="1119" ht="12.75" hidden="1" customHeight="1">
      <c r="A1119" s="50" t="s">
        <v>2328</v>
      </c>
      <c r="B1119" s="50" t="s">
        <v>2329</v>
      </c>
      <c r="C1119" s="50">
        <f t="shared" si="2"/>
        <v>11503</v>
      </c>
      <c r="D1119" s="80">
        <f>SUMIF('Stocks 101-111'!$J:$J,'item dashboard'!A1119,'Stocks 101-111'!K:K)</f>
        <v>11503</v>
      </c>
      <c r="E1119" s="80">
        <f>SUMIF('Stocks 101-111'!$J:$J,'item dashboard'!A1119,'Stocks 101-111'!$L:$L)</f>
        <v>0</v>
      </c>
      <c r="F1119" s="81">
        <f t="shared" si="3"/>
        <v>0</v>
      </c>
      <c r="G1119" s="82">
        <f t="shared" si="4"/>
        <v>0.1142857143</v>
      </c>
      <c r="H1119" s="50">
        <f>SUMIFS('sys-backorder details'!$M:$M,'sys-backorder details'!$E:$E,'item dashboard'!A1119,'sys-backorder details'!$V:$V,"")</f>
        <v>0</v>
      </c>
      <c r="I1119" s="83">
        <f>SUMIF('settings-routing'!$I:$I,'item dashboard'!A1119,'settings-routing'!$O:$O)</f>
        <v>0</v>
      </c>
      <c r="J1119" s="50">
        <f>SUMIFS('sys-backorder details'!$M:$M,'sys-backorder details'!$E:$E,'item dashboard'!A1119,'sys-backorder details'!$V:$V,"Call off")</f>
        <v>8344</v>
      </c>
      <c r="K1119" s="84">
        <f t="shared" si="5"/>
        <v>-11503</v>
      </c>
      <c r="L1119" s="84">
        <f>SUMIF('Production Plan'!$E:$E,'item dashboard'!A1119,'Production Plan'!$N:$N)</f>
        <v>0</v>
      </c>
      <c r="M1119" s="85" t="str">
        <f t="shared" si="6"/>
        <v>B-SH1000-N65DARL-S-1 Ltr. Natural Pntd Darling Shampoo JerryCan</v>
      </c>
      <c r="N1119" s="86">
        <f>SUMIFS('sys inv movment rpt'!$M:$M,'sys inv movment rpt'!$L:$L,$M1119,'sys inv movment rpt'!$N:$N,N$1)</f>
        <v>1008</v>
      </c>
      <c r="O1119" s="86">
        <f>SUMIFS('sys inv movment rpt'!$M:$M,'sys inv movment rpt'!$L:$L,$M1119,'sys inv movment rpt'!$N:$N,O$1)</f>
        <v>0</v>
      </c>
      <c r="P1119" s="86">
        <f>SUMIFS('sys inv movment rpt'!$M:$M,'sys inv movment rpt'!$L:$L,$M1119,'sys inv movment rpt'!$N:$N,P$1)</f>
        <v>0</v>
      </c>
      <c r="Q1119" s="86">
        <f>SUMIFS('sys inv movment rpt'!$M:$M,'sys inv movment rpt'!$L:$L,$M1119,'sys inv movment rpt'!$N:$N,Q$1)</f>
        <v>0</v>
      </c>
      <c r="R1119" s="86">
        <f>SUMIFS('sys inv movment rpt'!$M:$M,'sys inv movment rpt'!$L:$L,$M1119,'sys inv movment rpt'!$N:$N,R$1)</f>
        <v>0</v>
      </c>
      <c r="S1119" s="86">
        <f>SUMIFS('sys inv movment rpt'!$M:$M,'sys inv movment rpt'!$L:$L,$M1119,'sys inv movment rpt'!$N:$N,S$1)</f>
        <v>1152</v>
      </c>
      <c r="T1119" s="86">
        <f>SUMIFS('sys inv movment rpt'!$M:$M,'sys inv movment rpt'!$L:$L,$M1119,'sys inv movment rpt'!$N:$N,T$1)</f>
        <v>0</v>
      </c>
      <c r="U1119" s="86">
        <f>SUMIFS('sys inv movment rpt'!$M:$M,'sys inv movment rpt'!$L:$L,$M1119,'sys inv movment rpt'!$N:$N,U$1)</f>
        <v>0</v>
      </c>
      <c r="V1119" s="86">
        <f>SUMIFS('sys inv movment rpt'!$M:$M,'sys inv movment rpt'!$L:$L,$M1119,'sys inv movment rpt'!$N:$N,V$1)</f>
        <v>0</v>
      </c>
      <c r="W1119" s="86">
        <f>SUMIFS('sys inv movment rpt'!$M:$M,'sys inv movment rpt'!$L:$L,$M1119,'sys inv movment rpt'!$N:$N,W$1)</f>
        <v>1080</v>
      </c>
      <c r="X1119" s="86">
        <f>SUMIFS('sys inv movment rpt'!$M:$M,'sys inv movment rpt'!$L:$L,$M1119,'sys inv movment rpt'!$N:$N,X$1)</f>
        <v>0</v>
      </c>
      <c r="Y1119" s="86">
        <f>SUMIFS('sys inv movment rpt'!$M:$M,'sys inv movment rpt'!$L:$L,$M1119,'sys inv movment rpt'!$N:$N,Y$1)</f>
        <v>0</v>
      </c>
      <c r="Z1119" s="86">
        <f>SUMIFS('sys inv movment rpt'!$M:$M,'sys inv movment rpt'!$L:$L,$M1119,'sys inv movment rpt'!$N:$N,Z$1)</f>
        <v>0</v>
      </c>
      <c r="AA1119" s="86">
        <f>SUMIFS('sys inv movment rpt'!$M:$M,'sys inv movment rpt'!$L:$L,$M1119,'sys inv movment rpt'!$N:$N,AA$1)</f>
        <v>0</v>
      </c>
      <c r="AB1119" s="86">
        <f>SUMIFS('sys inv movment rpt'!$M:$M,'sys inv movment rpt'!$L:$L,$M1119,'sys inv movment rpt'!$N:$N,AB$1)</f>
        <v>0</v>
      </c>
      <c r="AC1119" s="86">
        <f>SUMIFS('sys inv movment rpt'!$M:$M,'sys inv movment rpt'!$L:$L,$M1119,'sys inv movment rpt'!$N:$N,AC$1)</f>
        <v>0</v>
      </c>
      <c r="AD1119" s="86">
        <f>SUMIFS('sys inv movment rpt'!$M:$M,'sys inv movment rpt'!$L:$L,$M1119,'sys inv movment rpt'!$N:$N,AD$1)</f>
        <v>0</v>
      </c>
      <c r="AE1119" s="86">
        <f>SUMIFS('sys inv movment rpt'!$M:$M,'sys inv movment rpt'!$L:$L,$M1119,'sys inv movment rpt'!$N:$N,AE$1)</f>
        <v>0</v>
      </c>
      <c r="AF1119" s="86">
        <f>SUMIFS('sys inv movment rpt'!$M:$M,'sys inv movment rpt'!$L:$L,$M1119,'sys inv movment rpt'!$N:$N,AF$1)</f>
        <v>0</v>
      </c>
      <c r="AG1119" s="86">
        <f>SUMIFS('sys inv movment rpt'!$M:$M,'sys inv movment rpt'!$L:$L,$M1119,'sys inv movment rpt'!$N:$N,AG$1)</f>
        <v>0</v>
      </c>
      <c r="AH1119" s="86">
        <f>SUMIFS('sys inv movment rpt'!$M:$M,'sys inv movment rpt'!$L:$L,$M1119,'sys inv movment rpt'!$N:$N,AH$1)</f>
        <v>0</v>
      </c>
      <c r="AI1119" s="86">
        <f>SUMIFS('sys inv movment rpt'!$M:$M,'sys inv movment rpt'!$L:$L,$M1119,'sys inv movment rpt'!$N:$N,AI$1)</f>
        <v>0</v>
      </c>
      <c r="AJ1119" s="86">
        <f>SUMIFS('sys inv movment rpt'!$M:$M,'sys inv movment rpt'!$L:$L,$M1119,'sys inv movment rpt'!$N:$N,AJ$1)</f>
        <v>0</v>
      </c>
      <c r="AK1119" s="86">
        <f>SUMIFS('sys inv movment rpt'!$M:$M,'sys inv movment rpt'!$L:$L,$M1119,'sys inv movment rpt'!$N:$N,AK$1)</f>
        <v>0</v>
      </c>
      <c r="AL1119" s="86">
        <f>SUMIFS('sys inv movment rpt'!$M:$M,'sys inv movment rpt'!$L:$L,$M1119,'sys inv movment rpt'!$N:$N,AL$1)</f>
        <v>0</v>
      </c>
      <c r="AM1119" s="86">
        <f>SUMIFS('sys inv movment rpt'!$M:$M,'sys inv movment rpt'!$L:$L,$M1119,'sys inv movment rpt'!$N:$N,AM$1)</f>
        <v>0</v>
      </c>
      <c r="AN1119" s="86">
        <f>SUMIFS('sys inv movment rpt'!$M:$M,'sys inv movment rpt'!$L:$L,$M1119,'sys inv movment rpt'!$N:$N,AN$1)</f>
        <v>0</v>
      </c>
      <c r="AO1119" s="86">
        <f>SUMIFS('sys inv movment rpt'!$M:$M,'sys inv movment rpt'!$L:$L,$M1119,'sys inv movment rpt'!$N:$N,AO$1)</f>
        <v>2376</v>
      </c>
      <c r="AP1119" s="86">
        <f>SUMIFS('sys inv movment rpt'!$M:$M,'sys inv movment rpt'!$L:$L,$M1119,'sys inv movment rpt'!$N:$N,AP$1)</f>
        <v>0</v>
      </c>
      <c r="AQ1119" s="86">
        <f>SUMIFS('sys inv movment rpt'!$M:$M,'sys inv movment rpt'!$L:$L,$M1119,'sys inv movment rpt'!$N:$N,AQ$1)</f>
        <v>0</v>
      </c>
      <c r="AR1119" s="86">
        <f>SUMIFS('sys inv movment rpt'!$M:$M,'sys inv movment rpt'!$L:$L,$M1119,'sys inv movment rpt'!$N:$N,AR$1)</f>
        <v>0</v>
      </c>
      <c r="AS1119" s="86">
        <f>SUMIFS('sys inv movment rpt'!$M:$M,'sys inv movment rpt'!$L:$L,$M1119,'sys inv movment rpt'!$N:$N,AS$1)</f>
        <v>0</v>
      </c>
      <c r="AT1119" s="86">
        <f>SUMIFS('sys inv movment rpt'!$M:$M,'sys inv movment rpt'!$L:$L,$M1119,'sys inv movment rpt'!$N:$N,AT$1)</f>
        <v>0</v>
      </c>
      <c r="AU1119" s="86">
        <f>SUMIFS('sys inv movment rpt'!$M:$M,'sys inv movment rpt'!$L:$L,$M1119,'sys inv movment rpt'!$N:$N,AU$1)</f>
        <v>0</v>
      </c>
      <c r="AV1119" s="86">
        <f>SUMIFS('sys inv movment rpt'!$M:$M,'sys inv movment rpt'!$L:$L,$M1119,'sys inv movment rpt'!$N:$N,AV$1)</f>
        <v>0</v>
      </c>
      <c r="AW1119" s="87" t="str">
        <f>IFERROR(VLOOKUP(A1119,'sys-backorder details'!E:U,17,0),"-")</f>
        <v>7 Days</v>
      </c>
      <c r="AX1119" s="87" t="str">
        <f>IF(K1119&gt;1,VLOOKUP(A1119,'settings-routing'!A:I,9,0),"")</f>
        <v/>
      </c>
    </row>
    <row r="1120" ht="12.75" hidden="1" customHeight="1">
      <c r="A1120" s="50" t="s">
        <v>2330</v>
      </c>
      <c r="B1120" s="50" t="s">
        <v>2331</v>
      </c>
      <c r="C1120" s="50">
        <f t="shared" si="2"/>
        <v>0</v>
      </c>
      <c r="D1120" s="80">
        <f>SUMIF('Stocks 101-111'!$J:$J,'item dashboard'!A1120,'Stocks 101-111'!K:K)</f>
        <v>0</v>
      </c>
      <c r="E1120" s="80">
        <f>SUMIF('Stocks 101-111'!$J:$J,'item dashboard'!A1120,'Stocks 101-111'!$L:$L)</f>
        <v>0</v>
      </c>
      <c r="F1120" s="81">
        <f t="shared" si="3"/>
        <v>0</v>
      </c>
      <c r="G1120" s="82">
        <f t="shared" si="4"/>
        <v>0</v>
      </c>
      <c r="H1120" s="50">
        <f>SUMIFS('sys-backorder details'!$M:$M,'sys-backorder details'!$E:$E,'item dashboard'!A1120,'sys-backorder details'!$V:$V,"")</f>
        <v>0</v>
      </c>
      <c r="I1120" s="83">
        <f>SUMIF('settings-routing'!$I:$I,'item dashboard'!A1120,'settings-routing'!$O:$O)</f>
        <v>0</v>
      </c>
      <c r="J1120" s="50">
        <f>SUMIFS('sys-backorder details'!$M:$M,'sys-backorder details'!$E:$E,'item dashboard'!A1120,'sys-backorder details'!$V:$V,"Call off")</f>
        <v>0</v>
      </c>
      <c r="K1120" s="84">
        <f t="shared" si="5"/>
        <v>0</v>
      </c>
      <c r="L1120" s="84">
        <f>SUMIF('Production Plan'!$E:$E,'item dashboard'!A1120,'Production Plan'!$N:$N)</f>
        <v>0</v>
      </c>
      <c r="M1120" s="85" t="str">
        <f t="shared" si="6"/>
        <v>B-SH1000-N65HAI-1 Ltr. Natural Pntd Hairlax Jerrycan</v>
      </c>
      <c r="N1120" s="86">
        <f>SUMIFS('sys inv movment rpt'!$M:$M,'sys inv movment rpt'!$L:$L,$M1120,'sys inv movment rpt'!$N:$N,N$1)</f>
        <v>0</v>
      </c>
      <c r="O1120" s="86">
        <f>SUMIFS('sys inv movment rpt'!$M:$M,'sys inv movment rpt'!$L:$L,$M1120,'sys inv movment rpt'!$N:$N,O$1)</f>
        <v>0</v>
      </c>
      <c r="P1120" s="86">
        <f>SUMIFS('sys inv movment rpt'!$M:$M,'sys inv movment rpt'!$L:$L,$M1120,'sys inv movment rpt'!$N:$N,P$1)</f>
        <v>0</v>
      </c>
      <c r="Q1120" s="86">
        <f>SUMIFS('sys inv movment rpt'!$M:$M,'sys inv movment rpt'!$L:$L,$M1120,'sys inv movment rpt'!$N:$N,Q$1)</f>
        <v>0</v>
      </c>
      <c r="R1120" s="86">
        <f>SUMIFS('sys inv movment rpt'!$M:$M,'sys inv movment rpt'!$L:$L,$M1120,'sys inv movment rpt'!$N:$N,R$1)</f>
        <v>0</v>
      </c>
      <c r="S1120" s="86">
        <f>SUMIFS('sys inv movment rpt'!$M:$M,'sys inv movment rpt'!$L:$L,$M1120,'sys inv movment rpt'!$N:$N,S$1)</f>
        <v>0</v>
      </c>
      <c r="T1120" s="86">
        <f>SUMIFS('sys inv movment rpt'!$M:$M,'sys inv movment rpt'!$L:$L,$M1120,'sys inv movment rpt'!$N:$N,T$1)</f>
        <v>0</v>
      </c>
      <c r="U1120" s="86">
        <f>SUMIFS('sys inv movment rpt'!$M:$M,'sys inv movment rpt'!$L:$L,$M1120,'sys inv movment rpt'!$N:$N,U$1)</f>
        <v>0</v>
      </c>
      <c r="V1120" s="86">
        <f>SUMIFS('sys inv movment rpt'!$M:$M,'sys inv movment rpt'!$L:$L,$M1120,'sys inv movment rpt'!$N:$N,V$1)</f>
        <v>0</v>
      </c>
      <c r="W1120" s="86">
        <f>SUMIFS('sys inv movment rpt'!$M:$M,'sys inv movment rpt'!$L:$L,$M1120,'sys inv movment rpt'!$N:$N,W$1)</f>
        <v>0</v>
      </c>
      <c r="X1120" s="86">
        <f>SUMIFS('sys inv movment rpt'!$M:$M,'sys inv movment rpt'!$L:$L,$M1120,'sys inv movment rpt'!$N:$N,X$1)</f>
        <v>0</v>
      </c>
      <c r="Y1120" s="86">
        <f>SUMIFS('sys inv movment rpt'!$M:$M,'sys inv movment rpt'!$L:$L,$M1120,'sys inv movment rpt'!$N:$N,Y$1)</f>
        <v>0</v>
      </c>
      <c r="Z1120" s="86">
        <f>SUMIFS('sys inv movment rpt'!$M:$M,'sys inv movment rpt'!$L:$L,$M1120,'sys inv movment rpt'!$N:$N,Z$1)</f>
        <v>0</v>
      </c>
      <c r="AA1120" s="86">
        <f>SUMIFS('sys inv movment rpt'!$M:$M,'sys inv movment rpt'!$L:$L,$M1120,'sys inv movment rpt'!$N:$N,AA$1)</f>
        <v>0</v>
      </c>
      <c r="AB1120" s="86">
        <f>SUMIFS('sys inv movment rpt'!$M:$M,'sys inv movment rpt'!$L:$L,$M1120,'sys inv movment rpt'!$N:$N,AB$1)</f>
        <v>0</v>
      </c>
      <c r="AC1120" s="86">
        <f>SUMIFS('sys inv movment rpt'!$M:$M,'sys inv movment rpt'!$L:$L,$M1120,'sys inv movment rpt'!$N:$N,AC$1)</f>
        <v>0</v>
      </c>
      <c r="AD1120" s="86">
        <f>SUMIFS('sys inv movment rpt'!$M:$M,'sys inv movment rpt'!$L:$L,$M1120,'sys inv movment rpt'!$N:$N,AD$1)</f>
        <v>0</v>
      </c>
      <c r="AE1120" s="86">
        <f>SUMIFS('sys inv movment rpt'!$M:$M,'sys inv movment rpt'!$L:$L,$M1120,'sys inv movment rpt'!$N:$N,AE$1)</f>
        <v>0</v>
      </c>
      <c r="AF1120" s="86">
        <f>SUMIFS('sys inv movment rpt'!$M:$M,'sys inv movment rpt'!$L:$L,$M1120,'sys inv movment rpt'!$N:$N,AF$1)</f>
        <v>0</v>
      </c>
      <c r="AG1120" s="86">
        <f>SUMIFS('sys inv movment rpt'!$M:$M,'sys inv movment rpt'!$L:$L,$M1120,'sys inv movment rpt'!$N:$N,AG$1)</f>
        <v>0</v>
      </c>
      <c r="AH1120" s="86">
        <f>SUMIFS('sys inv movment rpt'!$M:$M,'sys inv movment rpt'!$L:$L,$M1120,'sys inv movment rpt'!$N:$N,AH$1)</f>
        <v>0</v>
      </c>
      <c r="AI1120" s="86">
        <f>SUMIFS('sys inv movment rpt'!$M:$M,'sys inv movment rpt'!$L:$L,$M1120,'sys inv movment rpt'!$N:$N,AI$1)</f>
        <v>0</v>
      </c>
      <c r="AJ1120" s="86">
        <f>SUMIFS('sys inv movment rpt'!$M:$M,'sys inv movment rpt'!$L:$L,$M1120,'sys inv movment rpt'!$N:$N,AJ$1)</f>
        <v>0</v>
      </c>
      <c r="AK1120" s="86">
        <f>SUMIFS('sys inv movment rpt'!$M:$M,'sys inv movment rpt'!$L:$L,$M1120,'sys inv movment rpt'!$N:$N,AK$1)</f>
        <v>0</v>
      </c>
      <c r="AL1120" s="86">
        <f>SUMIFS('sys inv movment rpt'!$M:$M,'sys inv movment rpt'!$L:$L,$M1120,'sys inv movment rpt'!$N:$N,AL$1)</f>
        <v>0</v>
      </c>
      <c r="AM1120" s="86">
        <f>SUMIFS('sys inv movment rpt'!$M:$M,'sys inv movment rpt'!$L:$L,$M1120,'sys inv movment rpt'!$N:$N,AM$1)</f>
        <v>0</v>
      </c>
      <c r="AN1120" s="86">
        <f>SUMIFS('sys inv movment rpt'!$M:$M,'sys inv movment rpt'!$L:$L,$M1120,'sys inv movment rpt'!$N:$N,AN$1)</f>
        <v>0</v>
      </c>
      <c r="AO1120" s="86">
        <f>SUMIFS('sys inv movment rpt'!$M:$M,'sys inv movment rpt'!$L:$L,$M1120,'sys inv movment rpt'!$N:$N,AO$1)</f>
        <v>0</v>
      </c>
      <c r="AP1120" s="86">
        <f>SUMIFS('sys inv movment rpt'!$M:$M,'sys inv movment rpt'!$L:$L,$M1120,'sys inv movment rpt'!$N:$N,AP$1)</f>
        <v>0</v>
      </c>
      <c r="AQ1120" s="86">
        <f>SUMIFS('sys inv movment rpt'!$M:$M,'sys inv movment rpt'!$L:$L,$M1120,'sys inv movment rpt'!$N:$N,AQ$1)</f>
        <v>0</v>
      </c>
      <c r="AR1120" s="86">
        <f>SUMIFS('sys inv movment rpt'!$M:$M,'sys inv movment rpt'!$L:$L,$M1120,'sys inv movment rpt'!$N:$N,AR$1)</f>
        <v>0</v>
      </c>
      <c r="AS1120" s="86">
        <f>SUMIFS('sys inv movment rpt'!$M:$M,'sys inv movment rpt'!$L:$L,$M1120,'sys inv movment rpt'!$N:$N,AS$1)</f>
        <v>0</v>
      </c>
      <c r="AT1120" s="86">
        <f>SUMIFS('sys inv movment rpt'!$M:$M,'sys inv movment rpt'!$L:$L,$M1120,'sys inv movment rpt'!$N:$N,AT$1)</f>
        <v>0</v>
      </c>
      <c r="AU1120" s="86">
        <f>SUMIFS('sys inv movment rpt'!$M:$M,'sys inv movment rpt'!$L:$L,$M1120,'sys inv movment rpt'!$N:$N,AU$1)</f>
        <v>0</v>
      </c>
      <c r="AV1120" s="86">
        <f>SUMIFS('sys inv movment rpt'!$M:$M,'sys inv movment rpt'!$L:$L,$M1120,'sys inv movment rpt'!$N:$N,AV$1)</f>
        <v>0</v>
      </c>
      <c r="AW1120" s="87" t="str">
        <f>IFERROR(VLOOKUP(A1120,'sys-backorder details'!E:U,17,0),"-")</f>
        <v>-</v>
      </c>
      <c r="AX1120" s="87" t="str">
        <f>IF(K1120&gt;1,VLOOKUP(A1120,'settings-routing'!A:I,9,0),"")</f>
        <v/>
      </c>
    </row>
    <row r="1121" ht="12.75" hidden="1" customHeight="1">
      <c r="A1121" s="28" t="s">
        <v>2332</v>
      </c>
      <c r="B1121" s="28" t="s">
        <v>2333</v>
      </c>
      <c r="C1121" s="50">
        <f t="shared" si="2"/>
        <v>0</v>
      </c>
      <c r="D1121" s="80">
        <f>SUMIF('Stocks 101-111'!$J:$J,'item dashboard'!A1121,'Stocks 101-111'!K:K)</f>
        <v>0</v>
      </c>
      <c r="E1121" s="80">
        <f>SUMIF('Stocks 101-111'!$J:$J,'item dashboard'!A1121,'Stocks 101-111'!$L:$L)</f>
        <v>0</v>
      </c>
      <c r="F1121" s="81">
        <f t="shared" si="3"/>
        <v>0</v>
      </c>
      <c r="G1121" s="82">
        <f t="shared" si="4"/>
        <v>0</v>
      </c>
      <c r="H1121" s="50">
        <f>SUMIFS('sys-backorder details'!$M:$M,'sys-backorder details'!$E:$E,'item dashboard'!A1121,'sys-backorder details'!$V:$V,"")</f>
        <v>0</v>
      </c>
      <c r="I1121" s="83">
        <f>SUMIF('settings-routing'!$I:$I,'item dashboard'!A1121,'settings-routing'!$O:$O)</f>
        <v>0</v>
      </c>
      <c r="J1121" s="50">
        <f>SUMIFS('sys-backorder details'!$M:$M,'sys-backorder details'!$E:$E,'item dashboard'!A1121,'sys-backorder details'!$V:$V,"Call off")</f>
        <v>0</v>
      </c>
      <c r="K1121" s="84">
        <f t="shared" si="5"/>
        <v>0</v>
      </c>
      <c r="L1121" s="84">
        <f>SUMIF('Production Plan'!$E:$E,'item dashboard'!A1121,'Production Plan'!$N:$N)</f>
        <v>0</v>
      </c>
      <c r="M1121" s="85" t="str">
        <f t="shared" si="6"/>
        <v>B-SH1000-N65JER-1 Ltr. Natural Pntd Jeremiah Jerrycan</v>
      </c>
      <c r="N1121" s="86">
        <f>SUMIFS('sys inv movment rpt'!$M:$M,'sys inv movment rpt'!$L:$L,$M1121,'sys inv movment rpt'!$N:$N,N$1)</f>
        <v>0</v>
      </c>
      <c r="O1121" s="86">
        <f>SUMIFS('sys inv movment rpt'!$M:$M,'sys inv movment rpt'!$L:$L,$M1121,'sys inv movment rpt'!$N:$N,O$1)</f>
        <v>0</v>
      </c>
      <c r="P1121" s="86">
        <f>SUMIFS('sys inv movment rpt'!$M:$M,'sys inv movment rpt'!$L:$L,$M1121,'sys inv movment rpt'!$N:$N,P$1)</f>
        <v>0</v>
      </c>
      <c r="Q1121" s="86">
        <f>SUMIFS('sys inv movment rpt'!$M:$M,'sys inv movment rpt'!$L:$L,$M1121,'sys inv movment rpt'!$N:$N,Q$1)</f>
        <v>0</v>
      </c>
      <c r="R1121" s="86">
        <f>SUMIFS('sys inv movment rpt'!$M:$M,'sys inv movment rpt'!$L:$L,$M1121,'sys inv movment rpt'!$N:$N,R$1)</f>
        <v>0</v>
      </c>
      <c r="S1121" s="86">
        <f>SUMIFS('sys inv movment rpt'!$M:$M,'sys inv movment rpt'!$L:$L,$M1121,'sys inv movment rpt'!$N:$N,S$1)</f>
        <v>0</v>
      </c>
      <c r="T1121" s="86">
        <f>SUMIFS('sys inv movment rpt'!$M:$M,'sys inv movment rpt'!$L:$L,$M1121,'sys inv movment rpt'!$N:$N,T$1)</f>
        <v>0</v>
      </c>
      <c r="U1121" s="86">
        <f>SUMIFS('sys inv movment rpt'!$M:$M,'sys inv movment rpt'!$L:$L,$M1121,'sys inv movment rpt'!$N:$N,U$1)</f>
        <v>0</v>
      </c>
      <c r="V1121" s="86">
        <f>SUMIFS('sys inv movment rpt'!$M:$M,'sys inv movment rpt'!$L:$L,$M1121,'sys inv movment rpt'!$N:$N,V$1)</f>
        <v>0</v>
      </c>
      <c r="W1121" s="86">
        <f>SUMIFS('sys inv movment rpt'!$M:$M,'sys inv movment rpt'!$L:$L,$M1121,'sys inv movment rpt'!$N:$N,W$1)</f>
        <v>0</v>
      </c>
      <c r="X1121" s="86">
        <f>SUMIFS('sys inv movment rpt'!$M:$M,'sys inv movment rpt'!$L:$L,$M1121,'sys inv movment rpt'!$N:$N,X$1)</f>
        <v>0</v>
      </c>
      <c r="Y1121" s="86">
        <f>SUMIFS('sys inv movment rpt'!$M:$M,'sys inv movment rpt'!$L:$L,$M1121,'sys inv movment rpt'!$N:$N,Y$1)</f>
        <v>0</v>
      </c>
      <c r="Z1121" s="86">
        <f>SUMIFS('sys inv movment rpt'!$M:$M,'sys inv movment rpt'!$L:$L,$M1121,'sys inv movment rpt'!$N:$N,Z$1)</f>
        <v>0</v>
      </c>
      <c r="AA1121" s="86">
        <f>SUMIFS('sys inv movment rpt'!$M:$M,'sys inv movment rpt'!$L:$L,$M1121,'sys inv movment rpt'!$N:$N,AA$1)</f>
        <v>0</v>
      </c>
      <c r="AB1121" s="86">
        <f>SUMIFS('sys inv movment rpt'!$M:$M,'sys inv movment rpt'!$L:$L,$M1121,'sys inv movment rpt'!$N:$N,AB$1)</f>
        <v>0</v>
      </c>
      <c r="AC1121" s="86">
        <f>SUMIFS('sys inv movment rpt'!$M:$M,'sys inv movment rpt'!$L:$L,$M1121,'sys inv movment rpt'!$N:$N,AC$1)</f>
        <v>0</v>
      </c>
      <c r="AD1121" s="86">
        <f>SUMIFS('sys inv movment rpt'!$M:$M,'sys inv movment rpt'!$L:$L,$M1121,'sys inv movment rpt'!$N:$N,AD$1)</f>
        <v>0</v>
      </c>
      <c r="AE1121" s="86">
        <f>SUMIFS('sys inv movment rpt'!$M:$M,'sys inv movment rpt'!$L:$L,$M1121,'sys inv movment rpt'!$N:$N,AE$1)</f>
        <v>0</v>
      </c>
      <c r="AF1121" s="86">
        <f>SUMIFS('sys inv movment rpt'!$M:$M,'sys inv movment rpt'!$L:$L,$M1121,'sys inv movment rpt'!$N:$N,AF$1)</f>
        <v>0</v>
      </c>
      <c r="AG1121" s="86">
        <f>SUMIFS('sys inv movment rpt'!$M:$M,'sys inv movment rpt'!$L:$L,$M1121,'sys inv movment rpt'!$N:$N,AG$1)</f>
        <v>0</v>
      </c>
      <c r="AH1121" s="86">
        <f>SUMIFS('sys inv movment rpt'!$M:$M,'sys inv movment rpt'!$L:$L,$M1121,'sys inv movment rpt'!$N:$N,AH$1)</f>
        <v>0</v>
      </c>
      <c r="AI1121" s="86">
        <f>SUMIFS('sys inv movment rpt'!$M:$M,'sys inv movment rpt'!$L:$L,$M1121,'sys inv movment rpt'!$N:$N,AI$1)</f>
        <v>0</v>
      </c>
      <c r="AJ1121" s="86">
        <f>SUMIFS('sys inv movment rpt'!$M:$M,'sys inv movment rpt'!$L:$L,$M1121,'sys inv movment rpt'!$N:$N,AJ$1)</f>
        <v>0</v>
      </c>
      <c r="AK1121" s="86">
        <f>SUMIFS('sys inv movment rpt'!$M:$M,'sys inv movment rpt'!$L:$L,$M1121,'sys inv movment rpt'!$N:$N,AK$1)</f>
        <v>0</v>
      </c>
      <c r="AL1121" s="86">
        <f>SUMIFS('sys inv movment rpt'!$M:$M,'sys inv movment rpt'!$L:$L,$M1121,'sys inv movment rpt'!$N:$N,AL$1)</f>
        <v>0</v>
      </c>
      <c r="AM1121" s="86">
        <f>SUMIFS('sys inv movment rpt'!$M:$M,'sys inv movment rpt'!$L:$L,$M1121,'sys inv movment rpt'!$N:$N,AM$1)</f>
        <v>0</v>
      </c>
      <c r="AN1121" s="86">
        <f>SUMIFS('sys inv movment rpt'!$M:$M,'sys inv movment rpt'!$L:$L,$M1121,'sys inv movment rpt'!$N:$N,AN$1)</f>
        <v>0</v>
      </c>
      <c r="AO1121" s="86">
        <f>SUMIFS('sys inv movment rpt'!$M:$M,'sys inv movment rpt'!$L:$L,$M1121,'sys inv movment rpt'!$N:$N,AO$1)</f>
        <v>0</v>
      </c>
      <c r="AP1121" s="86">
        <f>SUMIFS('sys inv movment rpt'!$M:$M,'sys inv movment rpt'!$L:$L,$M1121,'sys inv movment rpt'!$N:$N,AP$1)</f>
        <v>0</v>
      </c>
      <c r="AQ1121" s="86">
        <f>SUMIFS('sys inv movment rpt'!$M:$M,'sys inv movment rpt'!$L:$L,$M1121,'sys inv movment rpt'!$N:$N,AQ$1)</f>
        <v>0</v>
      </c>
      <c r="AR1121" s="86">
        <f>SUMIFS('sys inv movment rpt'!$M:$M,'sys inv movment rpt'!$L:$L,$M1121,'sys inv movment rpt'!$N:$N,AR$1)</f>
        <v>0</v>
      </c>
      <c r="AS1121" s="86">
        <f>SUMIFS('sys inv movment rpt'!$M:$M,'sys inv movment rpt'!$L:$L,$M1121,'sys inv movment rpt'!$N:$N,AS$1)</f>
        <v>0</v>
      </c>
      <c r="AT1121" s="86">
        <f>SUMIFS('sys inv movment rpt'!$M:$M,'sys inv movment rpt'!$L:$L,$M1121,'sys inv movment rpt'!$N:$N,AT$1)</f>
        <v>0</v>
      </c>
      <c r="AU1121" s="86">
        <f>SUMIFS('sys inv movment rpt'!$M:$M,'sys inv movment rpt'!$L:$L,$M1121,'sys inv movment rpt'!$N:$N,AU$1)</f>
        <v>0</v>
      </c>
      <c r="AV1121" s="86">
        <f>SUMIFS('sys inv movment rpt'!$M:$M,'sys inv movment rpt'!$L:$L,$M1121,'sys inv movment rpt'!$N:$N,AV$1)</f>
        <v>0</v>
      </c>
      <c r="AW1121" s="87" t="str">
        <f>IFERROR(VLOOKUP(A1121,'sys-backorder details'!E:U,17,0),"-")</f>
        <v>-</v>
      </c>
      <c r="AX1121" s="87" t="str">
        <f>IF(K1121&gt;1,VLOOKUP(A1121,'settings-routing'!A:I,9,0),"")</f>
        <v/>
      </c>
    </row>
    <row r="1122" ht="12.75" hidden="1" customHeight="1">
      <c r="A1122" s="50" t="s">
        <v>2334</v>
      </c>
      <c r="B1122" s="50" t="s">
        <v>2335</v>
      </c>
      <c r="C1122" s="50">
        <f t="shared" si="2"/>
        <v>0</v>
      </c>
      <c r="D1122" s="80">
        <f>SUMIF('Stocks 101-111'!$J:$J,'item dashboard'!A1122,'Stocks 101-111'!K:K)</f>
        <v>0</v>
      </c>
      <c r="E1122" s="80">
        <f>SUMIF('Stocks 101-111'!$J:$J,'item dashboard'!A1122,'Stocks 101-111'!$L:$L)</f>
        <v>0</v>
      </c>
      <c r="F1122" s="81">
        <f t="shared" si="3"/>
        <v>0</v>
      </c>
      <c r="G1122" s="82">
        <f t="shared" si="4"/>
        <v>0</v>
      </c>
      <c r="H1122" s="50">
        <f>SUMIFS('sys-backorder details'!$M:$M,'sys-backorder details'!$E:$E,'item dashboard'!A1122,'sys-backorder details'!$V:$V,"")</f>
        <v>0</v>
      </c>
      <c r="I1122" s="83">
        <f>SUMIF('settings-routing'!$I:$I,'item dashboard'!A1122,'settings-routing'!$O:$O)</f>
        <v>0</v>
      </c>
      <c r="J1122" s="50">
        <f>SUMIFS('sys-backorder details'!$M:$M,'sys-backorder details'!$E:$E,'item dashboard'!A1122,'sys-backorder details'!$V:$V,"Call off")</f>
        <v>0</v>
      </c>
      <c r="K1122" s="84">
        <f t="shared" si="5"/>
        <v>0</v>
      </c>
      <c r="L1122" s="84">
        <f>SUMIF('Production Plan'!$E:$E,'item dashboard'!A1122,'Production Plan'!$N:$N)</f>
        <v>0</v>
      </c>
      <c r="M1122" s="85" t="str">
        <f t="shared" si="6"/>
        <v>B-SH1000-N65MAIK-H-S-1 Ltr. Natural Pntd Harbal Shampoo Maikar Jerrycan</v>
      </c>
      <c r="N1122" s="86">
        <f>SUMIFS('sys inv movment rpt'!$M:$M,'sys inv movment rpt'!$L:$L,$M1122,'sys inv movment rpt'!$N:$N,N$1)</f>
        <v>0</v>
      </c>
      <c r="O1122" s="86">
        <f>SUMIFS('sys inv movment rpt'!$M:$M,'sys inv movment rpt'!$L:$L,$M1122,'sys inv movment rpt'!$N:$N,O$1)</f>
        <v>0</v>
      </c>
      <c r="P1122" s="86">
        <f>SUMIFS('sys inv movment rpt'!$M:$M,'sys inv movment rpt'!$L:$L,$M1122,'sys inv movment rpt'!$N:$N,P$1)</f>
        <v>0</v>
      </c>
      <c r="Q1122" s="86">
        <f>SUMIFS('sys inv movment rpt'!$M:$M,'sys inv movment rpt'!$L:$L,$M1122,'sys inv movment rpt'!$N:$N,Q$1)</f>
        <v>0</v>
      </c>
      <c r="R1122" s="86">
        <f>SUMIFS('sys inv movment rpt'!$M:$M,'sys inv movment rpt'!$L:$L,$M1122,'sys inv movment rpt'!$N:$N,R$1)</f>
        <v>0</v>
      </c>
      <c r="S1122" s="86">
        <f>SUMIFS('sys inv movment rpt'!$M:$M,'sys inv movment rpt'!$L:$L,$M1122,'sys inv movment rpt'!$N:$N,S$1)</f>
        <v>0</v>
      </c>
      <c r="T1122" s="86">
        <f>SUMIFS('sys inv movment rpt'!$M:$M,'sys inv movment rpt'!$L:$L,$M1122,'sys inv movment rpt'!$N:$N,T$1)</f>
        <v>0</v>
      </c>
      <c r="U1122" s="86">
        <f>SUMIFS('sys inv movment rpt'!$M:$M,'sys inv movment rpt'!$L:$L,$M1122,'sys inv movment rpt'!$N:$N,U$1)</f>
        <v>0</v>
      </c>
      <c r="V1122" s="86">
        <f>SUMIFS('sys inv movment rpt'!$M:$M,'sys inv movment rpt'!$L:$L,$M1122,'sys inv movment rpt'!$N:$N,V$1)</f>
        <v>0</v>
      </c>
      <c r="W1122" s="86">
        <f>SUMIFS('sys inv movment rpt'!$M:$M,'sys inv movment rpt'!$L:$L,$M1122,'sys inv movment rpt'!$N:$N,W$1)</f>
        <v>0</v>
      </c>
      <c r="X1122" s="86">
        <f>SUMIFS('sys inv movment rpt'!$M:$M,'sys inv movment rpt'!$L:$L,$M1122,'sys inv movment rpt'!$N:$N,X$1)</f>
        <v>0</v>
      </c>
      <c r="Y1122" s="86">
        <f>SUMIFS('sys inv movment rpt'!$M:$M,'sys inv movment rpt'!$L:$L,$M1122,'sys inv movment rpt'!$N:$N,Y$1)</f>
        <v>0</v>
      </c>
      <c r="Z1122" s="86">
        <f>SUMIFS('sys inv movment rpt'!$M:$M,'sys inv movment rpt'!$L:$L,$M1122,'sys inv movment rpt'!$N:$N,Z$1)</f>
        <v>0</v>
      </c>
      <c r="AA1122" s="86">
        <f>SUMIFS('sys inv movment rpt'!$M:$M,'sys inv movment rpt'!$L:$L,$M1122,'sys inv movment rpt'!$N:$N,AA$1)</f>
        <v>0</v>
      </c>
      <c r="AB1122" s="86">
        <f>SUMIFS('sys inv movment rpt'!$M:$M,'sys inv movment rpt'!$L:$L,$M1122,'sys inv movment rpt'!$N:$N,AB$1)</f>
        <v>0</v>
      </c>
      <c r="AC1122" s="86">
        <f>SUMIFS('sys inv movment rpt'!$M:$M,'sys inv movment rpt'!$L:$L,$M1122,'sys inv movment rpt'!$N:$N,AC$1)</f>
        <v>0</v>
      </c>
      <c r="AD1122" s="86">
        <f>SUMIFS('sys inv movment rpt'!$M:$M,'sys inv movment rpt'!$L:$L,$M1122,'sys inv movment rpt'!$N:$N,AD$1)</f>
        <v>0</v>
      </c>
      <c r="AE1122" s="86">
        <f>SUMIFS('sys inv movment rpt'!$M:$M,'sys inv movment rpt'!$L:$L,$M1122,'sys inv movment rpt'!$N:$N,AE$1)</f>
        <v>0</v>
      </c>
      <c r="AF1122" s="86">
        <f>SUMIFS('sys inv movment rpt'!$M:$M,'sys inv movment rpt'!$L:$L,$M1122,'sys inv movment rpt'!$N:$N,AF$1)</f>
        <v>0</v>
      </c>
      <c r="AG1122" s="86">
        <f>SUMIFS('sys inv movment rpt'!$M:$M,'sys inv movment rpt'!$L:$L,$M1122,'sys inv movment rpt'!$N:$N,AG$1)</f>
        <v>0</v>
      </c>
      <c r="AH1122" s="86">
        <f>SUMIFS('sys inv movment rpt'!$M:$M,'sys inv movment rpt'!$L:$L,$M1122,'sys inv movment rpt'!$N:$N,AH$1)</f>
        <v>0</v>
      </c>
      <c r="AI1122" s="86">
        <f>SUMIFS('sys inv movment rpt'!$M:$M,'sys inv movment rpt'!$L:$L,$M1122,'sys inv movment rpt'!$N:$N,AI$1)</f>
        <v>0</v>
      </c>
      <c r="AJ1122" s="86">
        <f>SUMIFS('sys inv movment rpt'!$M:$M,'sys inv movment rpt'!$L:$L,$M1122,'sys inv movment rpt'!$N:$N,AJ$1)</f>
        <v>0</v>
      </c>
      <c r="AK1122" s="86">
        <f>SUMIFS('sys inv movment rpt'!$M:$M,'sys inv movment rpt'!$L:$L,$M1122,'sys inv movment rpt'!$N:$N,AK$1)</f>
        <v>0</v>
      </c>
      <c r="AL1122" s="86">
        <f>SUMIFS('sys inv movment rpt'!$M:$M,'sys inv movment rpt'!$L:$L,$M1122,'sys inv movment rpt'!$N:$N,AL$1)</f>
        <v>0</v>
      </c>
      <c r="AM1122" s="86">
        <f>SUMIFS('sys inv movment rpt'!$M:$M,'sys inv movment rpt'!$L:$L,$M1122,'sys inv movment rpt'!$N:$N,AM$1)</f>
        <v>0</v>
      </c>
      <c r="AN1122" s="86">
        <f>SUMIFS('sys inv movment rpt'!$M:$M,'sys inv movment rpt'!$L:$L,$M1122,'sys inv movment rpt'!$N:$N,AN$1)</f>
        <v>0</v>
      </c>
      <c r="AO1122" s="86">
        <f>SUMIFS('sys inv movment rpt'!$M:$M,'sys inv movment rpt'!$L:$L,$M1122,'sys inv movment rpt'!$N:$N,AO$1)</f>
        <v>0</v>
      </c>
      <c r="AP1122" s="86">
        <f>SUMIFS('sys inv movment rpt'!$M:$M,'sys inv movment rpt'!$L:$L,$M1122,'sys inv movment rpt'!$N:$N,AP$1)</f>
        <v>0</v>
      </c>
      <c r="AQ1122" s="86">
        <f>SUMIFS('sys inv movment rpt'!$M:$M,'sys inv movment rpt'!$L:$L,$M1122,'sys inv movment rpt'!$N:$N,AQ$1)</f>
        <v>0</v>
      </c>
      <c r="AR1122" s="86">
        <f>SUMIFS('sys inv movment rpt'!$M:$M,'sys inv movment rpt'!$L:$L,$M1122,'sys inv movment rpt'!$N:$N,AR$1)</f>
        <v>0</v>
      </c>
      <c r="AS1122" s="86">
        <f>SUMIFS('sys inv movment rpt'!$M:$M,'sys inv movment rpt'!$L:$L,$M1122,'sys inv movment rpt'!$N:$N,AS$1)</f>
        <v>0</v>
      </c>
      <c r="AT1122" s="86">
        <f>SUMIFS('sys inv movment rpt'!$M:$M,'sys inv movment rpt'!$L:$L,$M1122,'sys inv movment rpt'!$N:$N,AT$1)</f>
        <v>0</v>
      </c>
      <c r="AU1122" s="86">
        <f>SUMIFS('sys inv movment rpt'!$M:$M,'sys inv movment rpt'!$L:$L,$M1122,'sys inv movment rpt'!$N:$N,AU$1)</f>
        <v>0</v>
      </c>
      <c r="AV1122" s="86">
        <f>SUMIFS('sys inv movment rpt'!$M:$M,'sys inv movment rpt'!$L:$L,$M1122,'sys inv movment rpt'!$N:$N,AV$1)</f>
        <v>0</v>
      </c>
      <c r="AW1122" s="87" t="str">
        <f>IFERROR(VLOOKUP(A1122,'sys-backorder details'!E:U,17,0),"-")</f>
        <v>-</v>
      </c>
      <c r="AX1122" s="87" t="str">
        <f>IF(K1122&gt;1,VLOOKUP(A1122,'settings-routing'!A:I,9,0),"")</f>
        <v/>
      </c>
    </row>
    <row r="1123" ht="12.75" hidden="1" customHeight="1">
      <c r="A1123" s="50" t="s">
        <v>2336</v>
      </c>
      <c r="B1123" s="50" t="s">
        <v>2337</v>
      </c>
      <c r="C1123" s="50">
        <f t="shared" si="2"/>
        <v>0</v>
      </c>
      <c r="D1123" s="80">
        <f>SUMIF('Stocks 101-111'!$J:$J,'item dashboard'!A1123,'Stocks 101-111'!K:K)</f>
        <v>0</v>
      </c>
      <c r="E1123" s="80">
        <f>SUMIF('Stocks 101-111'!$J:$J,'item dashboard'!A1123,'Stocks 101-111'!$L:$L)</f>
        <v>0</v>
      </c>
      <c r="F1123" s="81">
        <f t="shared" si="3"/>
        <v>0</v>
      </c>
      <c r="G1123" s="82">
        <f t="shared" si="4"/>
        <v>0</v>
      </c>
      <c r="H1123" s="50">
        <f>SUMIFS('sys-backorder details'!$M:$M,'sys-backorder details'!$E:$E,'item dashboard'!A1123,'sys-backorder details'!$V:$V,"")</f>
        <v>0</v>
      </c>
      <c r="I1123" s="83">
        <f>SUMIF('settings-routing'!$I:$I,'item dashboard'!A1123,'settings-routing'!$O:$O)</f>
        <v>0</v>
      </c>
      <c r="J1123" s="50">
        <f>SUMIFS('sys-backorder details'!$M:$M,'sys-backorder details'!$E:$E,'item dashboard'!A1123,'sys-backorder details'!$V:$V,"Call off")</f>
        <v>0</v>
      </c>
      <c r="K1123" s="84">
        <f t="shared" si="5"/>
        <v>0</v>
      </c>
      <c r="L1123" s="84">
        <f>SUMIF('Production Plan'!$E:$E,'item dashboard'!A1123,'Production Plan'!$N:$N)</f>
        <v>0</v>
      </c>
      <c r="M1123" s="85" t="str">
        <f t="shared" si="6"/>
        <v>B-SH1000-N65MAS-C-1 Ltr. Natural Pntd Shampoo Jerrycan</v>
      </c>
      <c r="N1123" s="86">
        <f>SUMIFS('sys inv movment rpt'!$M:$M,'sys inv movment rpt'!$L:$L,$M1123,'sys inv movment rpt'!$N:$N,N$1)</f>
        <v>0</v>
      </c>
      <c r="O1123" s="86">
        <f>SUMIFS('sys inv movment rpt'!$M:$M,'sys inv movment rpt'!$L:$L,$M1123,'sys inv movment rpt'!$N:$N,O$1)</f>
        <v>0</v>
      </c>
      <c r="P1123" s="86">
        <f>SUMIFS('sys inv movment rpt'!$M:$M,'sys inv movment rpt'!$L:$L,$M1123,'sys inv movment rpt'!$N:$N,P$1)</f>
        <v>0</v>
      </c>
      <c r="Q1123" s="86">
        <f>SUMIFS('sys inv movment rpt'!$M:$M,'sys inv movment rpt'!$L:$L,$M1123,'sys inv movment rpt'!$N:$N,Q$1)</f>
        <v>0</v>
      </c>
      <c r="R1123" s="86">
        <f>SUMIFS('sys inv movment rpt'!$M:$M,'sys inv movment rpt'!$L:$L,$M1123,'sys inv movment rpt'!$N:$N,R$1)</f>
        <v>0</v>
      </c>
      <c r="S1123" s="86">
        <f>SUMIFS('sys inv movment rpt'!$M:$M,'sys inv movment rpt'!$L:$L,$M1123,'sys inv movment rpt'!$N:$N,S$1)</f>
        <v>0</v>
      </c>
      <c r="T1123" s="86">
        <f>SUMIFS('sys inv movment rpt'!$M:$M,'sys inv movment rpt'!$L:$L,$M1123,'sys inv movment rpt'!$N:$N,T$1)</f>
        <v>0</v>
      </c>
      <c r="U1123" s="86">
        <f>SUMIFS('sys inv movment rpt'!$M:$M,'sys inv movment rpt'!$L:$L,$M1123,'sys inv movment rpt'!$N:$N,U$1)</f>
        <v>0</v>
      </c>
      <c r="V1123" s="86">
        <f>SUMIFS('sys inv movment rpt'!$M:$M,'sys inv movment rpt'!$L:$L,$M1123,'sys inv movment rpt'!$N:$N,V$1)</f>
        <v>0</v>
      </c>
      <c r="W1123" s="86">
        <f>SUMIFS('sys inv movment rpt'!$M:$M,'sys inv movment rpt'!$L:$L,$M1123,'sys inv movment rpt'!$N:$N,W$1)</f>
        <v>0</v>
      </c>
      <c r="X1123" s="86">
        <f>SUMIFS('sys inv movment rpt'!$M:$M,'sys inv movment rpt'!$L:$L,$M1123,'sys inv movment rpt'!$N:$N,X$1)</f>
        <v>0</v>
      </c>
      <c r="Y1123" s="86">
        <f>SUMIFS('sys inv movment rpt'!$M:$M,'sys inv movment rpt'!$L:$L,$M1123,'sys inv movment rpt'!$N:$N,Y$1)</f>
        <v>0</v>
      </c>
      <c r="Z1123" s="86">
        <f>SUMIFS('sys inv movment rpt'!$M:$M,'sys inv movment rpt'!$L:$L,$M1123,'sys inv movment rpt'!$N:$N,Z$1)</f>
        <v>0</v>
      </c>
      <c r="AA1123" s="86">
        <f>SUMIFS('sys inv movment rpt'!$M:$M,'sys inv movment rpt'!$L:$L,$M1123,'sys inv movment rpt'!$N:$N,AA$1)</f>
        <v>0</v>
      </c>
      <c r="AB1123" s="86">
        <f>SUMIFS('sys inv movment rpt'!$M:$M,'sys inv movment rpt'!$L:$L,$M1123,'sys inv movment rpt'!$N:$N,AB$1)</f>
        <v>0</v>
      </c>
      <c r="AC1123" s="86">
        <f>SUMIFS('sys inv movment rpt'!$M:$M,'sys inv movment rpt'!$L:$L,$M1123,'sys inv movment rpt'!$N:$N,AC$1)</f>
        <v>0</v>
      </c>
      <c r="AD1123" s="86">
        <f>SUMIFS('sys inv movment rpt'!$M:$M,'sys inv movment rpt'!$L:$L,$M1123,'sys inv movment rpt'!$N:$N,AD$1)</f>
        <v>0</v>
      </c>
      <c r="AE1123" s="86">
        <f>SUMIFS('sys inv movment rpt'!$M:$M,'sys inv movment rpt'!$L:$L,$M1123,'sys inv movment rpt'!$N:$N,AE$1)</f>
        <v>0</v>
      </c>
      <c r="AF1123" s="86">
        <f>SUMIFS('sys inv movment rpt'!$M:$M,'sys inv movment rpt'!$L:$L,$M1123,'sys inv movment rpt'!$N:$N,AF$1)</f>
        <v>0</v>
      </c>
      <c r="AG1123" s="86">
        <f>SUMIFS('sys inv movment rpt'!$M:$M,'sys inv movment rpt'!$L:$L,$M1123,'sys inv movment rpt'!$N:$N,AG$1)</f>
        <v>0</v>
      </c>
      <c r="AH1123" s="86">
        <f>SUMIFS('sys inv movment rpt'!$M:$M,'sys inv movment rpt'!$L:$L,$M1123,'sys inv movment rpt'!$N:$N,AH$1)</f>
        <v>0</v>
      </c>
      <c r="AI1123" s="86">
        <f>SUMIFS('sys inv movment rpt'!$M:$M,'sys inv movment rpt'!$L:$L,$M1123,'sys inv movment rpt'!$N:$N,AI$1)</f>
        <v>0</v>
      </c>
      <c r="AJ1123" s="86">
        <f>SUMIFS('sys inv movment rpt'!$M:$M,'sys inv movment rpt'!$L:$L,$M1123,'sys inv movment rpt'!$N:$N,AJ$1)</f>
        <v>0</v>
      </c>
      <c r="AK1123" s="86">
        <f>SUMIFS('sys inv movment rpt'!$M:$M,'sys inv movment rpt'!$L:$L,$M1123,'sys inv movment rpt'!$N:$N,AK$1)</f>
        <v>0</v>
      </c>
      <c r="AL1123" s="86">
        <f>SUMIFS('sys inv movment rpt'!$M:$M,'sys inv movment rpt'!$L:$L,$M1123,'sys inv movment rpt'!$N:$N,AL$1)</f>
        <v>0</v>
      </c>
      <c r="AM1123" s="86">
        <f>SUMIFS('sys inv movment rpt'!$M:$M,'sys inv movment rpt'!$L:$L,$M1123,'sys inv movment rpt'!$N:$N,AM$1)</f>
        <v>0</v>
      </c>
      <c r="AN1123" s="86">
        <f>SUMIFS('sys inv movment rpt'!$M:$M,'sys inv movment rpt'!$L:$L,$M1123,'sys inv movment rpt'!$N:$N,AN$1)</f>
        <v>0</v>
      </c>
      <c r="AO1123" s="86">
        <f>SUMIFS('sys inv movment rpt'!$M:$M,'sys inv movment rpt'!$L:$L,$M1123,'sys inv movment rpt'!$N:$N,AO$1)</f>
        <v>0</v>
      </c>
      <c r="AP1123" s="86">
        <f>SUMIFS('sys inv movment rpt'!$M:$M,'sys inv movment rpt'!$L:$L,$M1123,'sys inv movment rpt'!$N:$N,AP$1)</f>
        <v>0</v>
      </c>
      <c r="AQ1123" s="86">
        <f>SUMIFS('sys inv movment rpt'!$M:$M,'sys inv movment rpt'!$L:$L,$M1123,'sys inv movment rpt'!$N:$N,AQ$1)</f>
        <v>0</v>
      </c>
      <c r="AR1123" s="86">
        <f>SUMIFS('sys inv movment rpt'!$M:$M,'sys inv movment rpt'!$L:$L,$M1123,'sys inv movment rpt'!$N:$N,AR$1)</f>
        <v>0</v>
      </c>
      <c r="AS1123" s="86">
        <f>SUMIFS('sys inv movment rpt'!$M:$M,'sys inv movment rpt'!$L:$L,$M1123,'sys inv movment rpt'!$N:$N,AS$1)</f>
        <v>0</v>
      </c>
      <c r="AT1123" s="86">
        <f>SUMIFS('sys inv movment rpt'!$M:$M,'sys inv movment rpt'!$L:$L,$M1123,'sys inv movment rpt'!$N:$N,AT$1)</f>
        <v>0</v>
      </c>
      <c r="AU1123" s="86">
        <f>SUMIFS('sys inv movment rpt'!$M:$M,'sys inv movment rpt'!$L:$L,$M1123,'sys inv movment rpt'!$N:$N,AU$1)</f>
        <v>0</v>
      </c>
      <c r="AV1123" s="86">
        <f>SUMIFS('sys inv movment rpt'!$M:$M,'sys inv movment rpt'!$L:$L,$M1123,'sys inv movment rpt'!$N:$N,AV$1)</f>
        <v>0</v>
      </c>
      <c r="AW1123" s="87" t="str">
        <f>IFERROR(VLOOKUP(A1123,'sys-backorder details'!E:U,17,0),"-")</f>
        <v>-</v>
      </c>
      <c r="AX1123" s="87" t="str">
        <f>IF(K1123&gt;1,VLOOKUP(A1123,'settings-routing'!A:I,9,0),"")</f>
        <v/>
      </c>
    </row>
    <row r="1124" ht="12.75" hidden="1" customHeight="1">
      <c r="A1124" s="50" t="s">
        <v>2338</v>
      </c>
      <c r="B1124" s="50" t="s">
        <v>2337</v>
      </c>
      <c r="C1124" s="50">
        <f t="shared" si="2"/>
        <v>0</v>
      </c>
      <c r="D1124" s="80">
        <f>SUMIF('Stocks 101-111'!$J:$J,'item dashboard'!A1124,'Stocks 101-111'!K:K)</f>
        <v>0</v>
      </c>
      <c r="E1124" s="80">
        <f>SUMIF('Stocks 101-111'!$J:$J,'item dashboard'!A1124,'Stocks 101-111'!$L:$L)</f>
        <v>0</v>
      </c>
      <c r="F1124" s="81">
        <f t="shared" si="3"/>
        <v>0</v>
      </c>
      <c r="G1124" s="82">
        <f t="shared" si="4"/>
        <v>0</v>
      </c>
      <c r="H1124" s="50">
        <f>SUMIFS('sys-backorder details'!$M:$M,'sys-backorder details'!$E:$E,'item dashboard'!A1124,'sys-backorder details'!$V:$V,"")</f>
        <v>0</v>
      </c>
      <c r="I1124" s="83">
        <f>SUMIF('settings-routing'!$I:$I,'item dashboard'!A1124,'settings-routing'!$O:$O)</f>
        <v>0</v>
      </c>
      <c r="J1124" s="50">
        <f>SUMIFS('sys-backorder details'!$M:$M,'sys-backorder details'!$E:$E,'item dashboard'!A1124,'sys-backorder details'!$V:$V,"Call off")</f>
        <v>0</v>
      </c>
      <c r="K1124" s="84">
        <f t="shared" si="5"/>
        <v>0</v>
      </c>
      <c r="L1124" s="84">
        <f>SUMIF('Production Plan'!$E:$E,'item dashboard'!A1124,'Production Plan'!$N:$N)</f>
        <v>0</v>
      </c>
      <c r="M1124" s="85" t="str">
        <f t="shared" si="6"/>
        <v>B-SH1000-N65MAS-S-1 Ltr. Natural Pntd Shampoo Jerrycan</v>
      </c>
      <c r="N1124" s="86">
        <f>SUMIFS('sys inv movment rpt'!$M:$M,'sys inv movment rpt'!$L:$L,$M1124,'sys inv movment rpt'!$N:$N,N$1)</f>
        <v>0</v>
      </c>
      <c r="O1124" s="86">
        <f>SUMIFS('sys inv movment rpt'!$M:$M,'sys inv movment rpt'!$L:$L,$M1124,'sys inv movment rpt'!$N:$N,O$1)</f>
        <v>0</v>
      </c>
      <c r="P1124" s="86">
        <f>SUMIFS('sys inv movment rpt'!$M:$M,'sys inv movment rpt'!$L:$L,$M1124,'sys inv movment rpt'!$N:$N,P$1)</f>
        <v>0</v>
      </c>
      <c r="Q1124" s="86">
        <f>SUMIFS('sys inv movment rpt'!$M:$M,'sys inv movment rpt'!$L:$L,$M1124,'sys inv movment rpt'!$N:$N,Q$1)</f>
        <v>0</v>
      </c>
      <c r="R1124" s="86">
        <f>SUMIFS('sys inv movment rpt'!$M:$M,'sys inv movment rpt'!$L:$L,$M1124,'sys inv movment rpt'!$N:$N,R$1)</f>
        <v>0</v>
      </c>
      <c r="S1124" s="86">
        <f>SUMIFS('sys inv movment rpt'!$M:$M,'sys inv movment rpt'!$L:$L,$M1124,'sys inv movment rpt'!$N:$N,S$1)</f>
        <v>0</v>
      </c>
      <c r="T1124" s="86">
        <f>SUMIFS('sys inv movment rpt'!$M:$M,'sys inv movment rpt'!$L:$L,$M1124,'sys inv movment rpt'!$N:$N,T$1)</f>
        <v>0</v>
      </c>
      <c r="U1124" s="86">
        <f>SUMIFS('sys inv movment rpt'!$M:$M,'sys inv movment rpt'!$L:$L,$M1124,'sys inv movment rpt'!$N:$N,U$1)</f>
        <v>0</v>
      </c>
      <c r="V1124" s="86">
        <f>SUMIFS('sys inv movment rpt'!$M:$M,'sys inv movment rpt'!$L:$L,$M1124,'sys inv movment rpt'!$N:$N,V$1)</f>
        <v>0</v>
      </c>
      <c r="W1124" s="86">
        <f>SUMIFS('sys inv movment rpt'!$M:$M,'sys inv movment rpt'!$L:$L,$M1124,'sys inv movment rpt'!$N:$N,W$1)</f>
        <v>0</v>
      </c>
      <c r="X1124" s="86">
        <f>SUMIFS('sys inv movment rpt'!$M:$M,'sys inv movment rpt'!$L:$L,$M1124,'sys inv movment rpt'!$N:$N,X$1)</f>
        <v>0</v>
      </c>
      <c r="Y1124" s="86">
        <f>SUMIFS('sys inv movment rpt'!$M:$M,'sys inv movment rpt'!$L:$L,$M1124,'sys inv movment rpt'!$N:$N,Y$1)</f>
        <v>0</v>
      </c>
      <c r="Z1124" s="86">
        <f>SUMIFS('sys inv movment rpt'!$M:$M,'sys inv movment rpt'!$L:$L,$M1124,'sys inv movment rpt'!$N:$N,Z$1)</f>
        <v>0</v>
      </c>
      <c r="AA1124" s="86">
        <f>SUMIFS('sys inv movment rpt'!$M:$M,'sys inv movment rpt'!$L:$L,$M1124,'sys inv movment rpt'!$N:$N,AA$1)</f>
        <v>0</v>
      </c>
      <c r="AB1124" s="86">
        <f>SUMIFS('sys inv movment rpt'!$M:$M,'sys inv movment rpt'!$L:$L,$M1124,'sys inv movment rpt'!$N:$N,AB$1)</f>
        <v>0</v>
      </c>
      <c r="AC1124" s="86">
        <f>SUMIFS('sys inv movment rpt'!$M:$M,'sys inv movment rpt'!$L:$L,$M1124,'sys inv movment rpt'!$N:$N,AC$1)</f>
        <v>0</v>
      </c>
      <c r="AD1124" s="86">
        <f>SUMIFS('sys inv movment rpt'!$M:$M,'sys inv movment rpt'!$L:$L,$M1124,'sys inv movment rpt'!$N:$N,AD$1)</f>
        <v>0</v>
      </c>
      <c r="AE1124" s="86">
        <f>SUMIFS('sys inv movment rpt'!$M:$M,'sys inv movment rpt'!$L:$L,$M1124,'sys inv movment rpt'!$N:$N,AE$1)</f>
        <v>0</v>
      </c>
      <c r="AF1124" s="86">
        <f>SUMIFS('sys inv movment rpt'!$M:$M,'sys inv movment rpt'!$L:$L,$M1124,'sys inv movment rpt'!$N:$N,AF$1)</f>
        <v>0</v>
      </c>
      <c r="AG1124" s="86">
        <f>SUMIFS('sys inv movment rpt'!$M:$M,'sys inv movment rpt'!$L:$L,$M1124,'sys inv movment rpt'!$N:$N,AG$1)</f>
        <v>0</v>
      </c>
      <c r="AH1124" s="86">
        <f>SUMIFS('sys inv movment rpt'!$M:$M,'sys inv movment rpt'!$L:$L,$M1124,'sys inv movment rpt'!$N:$N,AH$1)</f>
        <v>0</v>
      </c>
      <c r="AI1124" s="86">
        <f>SUMIFS('sys inv movment rpt'!$M:$M,'sys inv movment rpt'!$L:$L,$M1124,'sys inv movment rpt'!$N:$N,AI$1)</f>
        <v>0</v>
      </c>
      <c r="AJ1124" s="86">
        <f>SUMIFS('sys inv movment rpt'!$M:$M,'sys inv movment rpt'!$L:$L,$M1124,'sys inv movment rpt'!$N:$N,AJ$1)</f>
        <v>0</v>
      </c>
      <c r="AK1124" s="86">
        <f>SUMIFS('sys inv movment rpt'!$M:$M,'sys inv movment rpt'!$L:$L,$M1124,'sys inv movment rpt'!$N:$N,AK$1)</f>
        <v>0</v>
      </c>
      <c r="AL1124" s="86">
        <f>SUMIFS('sys inv movment rpt'!$M:$M,'sys inv movment rpt'!$L:$L,$M1124,'sys inv movment rpt'!$N:$N,AL$1)</f>
        <v>0</v>
      </c>
      <c r="AM1124" s="86">
        <f>SUMIFS('sys inv movment rpt'!$M:$M,'sys inv movment rpt'!$L:$L,$M1124,'sys inv movment rpt'!$N:$N,AM$1)</f>
        <v>0</v>
      </c>
      <c r="AN1124" s="86">
        <f>SUMIFS('sys inv movment rpt'!$M:$M,'sys inv movment rpt'!$L:$L,$M1124,'sys inv movment rpt'!$N:$N,AN$1)</f>
        <v>0</v>
      </c>
      <c r="AO1124" s="86">
        <f>SUMIFS('sys inv movment rpt'!$M:$M,'sys inv movment rpt'!$L:$L,$M1124,'sys inv movment rpt'!$N:$N,AO$1)</f>
        <v>0</v>
      </c>
      <c r="AP1124" s="86">
        <f>SUMIFS('sys inv movment rpt'!$M:$M,'sys inv movment rpt'!$L:$L,$M1124,'sys inv movment rpt'!$N:$N,AP$1)</f>
        <v>0</v>
      </c>
      <c r="AQ1124" s="86">
        <f>SUMIFS('sys inv movment rpt'!$M:$M,'sys inv movment rpt'!$L:$L,$M1124,'sys inv movment rpt'!$N:$N,AQ$1)</f>
        <v>0</v>
      </c>
      <c r="AR1124" s="86">
        <f>SUMIFS('sys inv movment rpt'!$M:$M,'sys inv movment rpt'!$L:$L,$M1124,'sys inv movment rpt'!$N:$N,AR$1)</f>
        <v>0</v>
      </c>
      <c r="AS1124" s="86">
        <f>SUMIFS('sys inv movment rpt'!$M:$M,'sys inv movment rpt'!$L:$L,$M1124,'sys inv movment rpt'!$N:$N,AS$1)</f>
        <v>0</v>
      </c>
      <c r="AT1124" s="86">
        <f>SUMIFS('sys inv movment rpt'!$M:$M,'sys inv movment rpt'!$L:$L,$M1124,'sys inv movment rpt'!$N:$N,AT$1)</f>
        <v>0</v>
      </c>
      <c r="AU1124" s="86">
        <f>SUMIFS('sys inv movment rpt'!$M:$M,'sys inv movment rpt'!$L:$L,$M1124,'sys inv movment rpt'!$N:$N,AU$1)</f>
        <v>0</v>
      </c>
      <c r="AV1124" s="86">
        <f>SUMIFS('sys inv movment rpt'!$M:$M,'sys inv movment rpt'!$L:$L,$M1124,'sys inv movment rpt'!$N:$N,AV$1)</f>
        <v>0</v>
      </c>
      <c r="AW1124" s="87" t="str">
        <f>IFERROR(VLOOKUP(A1124,'sys-backorder details'!E:U,17,0),"-")</f>
        <v>-</v>
      </c>
      <c r="AX1124" s="87" t="str">
        <f>IF(K1124&gt;1,VLOOKUP(A1124,'settings-routing'!A:I,9,0),"")</f>
        <v/>
      </c>
    </row>
    <row r="1125" ht="12.75" hidden="1" customHeight="1">
      <c r="A1125" s="50" t="s">
        <v>2339</v>
      </c>
      <c r="B1125" s="50" t="s">
        <v>2340</v>
      </c>
      <c r="C1125" s="50">
        <f t="shared" si="2"/>
        <v>0</v>
      </c>
      <c r="D1125" s="80">
        <f>SUMIF('Stocks 101-111'!$J:$J,'item dashboard'!A1125,'Stocks 101-111'!K:K)</f>
        <v>0</v>
      </c>
      <c r="E1125" s="80">
        <f>SUMIF('Stocks 101-111'!$J:$J,'item dashboard'!A1125,'Stocks 101-111'!$L:$L)</f>
        <v>0</v>
      </c>
      <c r="F1125" s="81">
        <f t="shared" si="3"/>
        <v>0</v>
      </c>
      <c r="G1125" s="82">
        <f t="shared" si="4"/>
        <v>0</v>
      </c>
      <c r="H1125" s="50">
        <f>SUMIFS('sys-backorder details'!$M:$M,'sys-backorder details'!$E:$E,'item dashboard'!A1125,'sys-backorder details'!$V:$V,"")</f>
        <v>0</v>
      </c>
      <c r="I1125" s="83">
        <f>SUMIF('settings-routing'!$I:$I,'item dashboard'!A1125,'settings-routing'!$O:$O)</f>
        <v>0</v>
      </c>
      <c r="J1125" s="50">
        <f>SUMIFS('sys-backorder details'!$M:$M,'sys-backorder details'!$E:$E,'item dashboard'!A1125,'sys-backorder details'!$V:$V,"Call off")</f>
        <v>0</v>
      </c>
      <c r="K1125" s="84">
        <f t="shared" si="5"/>
        <v>0</v>
      </c>
      <c r="L1125" s="84">
        <f>SUMIF('Production Plan'!$E:$E,'item dashboard'!A1125,'Production Plan'!$N:$N)</f>
        <v>0</v>
      </c>
      <c r="M1125" s="85" t="str">
        <f t="shared" si="6"/>
        <v>B-SH1000-N65SMG-1 Ltr. Natural Pntd Sameg Jerrycan</v>
      </c>
      <c r="N1125" s="86">
        <f>SUMIFS('sys inv movment rpt'!$M:$M,'sys inv movment rpt'!$L:$L,$M1125,'sys inv movment rpt'!$N:$N,N$1)</f>
        <v>0</v>
      </c>
      <c r="O1125" s="86">
        <f>SUMIFS('sys inv movment rpt'!$M:$M,'sys inv movment rpt'!$L:$L,$M1125,'sys inv movment rpt'!$N:$N,O$1)</f>
        <v>0</v>
      </c>
      <c r="P1125" s="86">
        <f>SUMIFS('sys inv movment rpt'!$M:$M,'sys inv movment rpt'!$L:$L,$M1125,'sys inv movment rpt'!$N:$N,P$1)</f>
        <v>0</v>
      </c>
      <c r="Q1125" s="86">
        <f>SUMIFS('sys inv movment rpt'!$M:$M,'sys inv movment rpt'!$L:$L,$M1125,'sys inv movment rpt'!$N:$N,Q$1)</f>
        <v>0</v>
      </c>
      <c r="R1125" s="86">
        <f>SUMIFS('sys inv movment rpt'!$M:$M,'sys inv movment rpt'!$L:$L,$M1125,'sys inv movment rpt'!$N:$N,R$1)</f>
        <v>0</v>
      </c>
      <c r="S1125" s="86">
        <f>SUMIFS('sys inv movment rpt'!$M:$M,'sys inv movment rpt'!$L:$L,$M1125,'sys inv movment rpt'!$N:$N,S$1)</f>
        <v>0</v>
      </c>
      <c r="T1125" s="86">
        <f>SUMIFS('sys inv movment rpt'!$M:$M,'sys inv movment rpt'!$L:$L,$M1125,'sys inv movment rpt'!$N:$N,T$1)</f>
        <v>0</v>
      </c>
      <c r="U1125" s="86">
        <f>SUMIFS('sys inv movment rpt'!$M:$M,'sys inv movment rpt'!$L:$L,$M1125,'sys inv movment rpt'!$N:$N,U$1)</f>
        <v>0</v>
      </c>
      <c r="V1125" s="86">
        <f>SUMIFS('sys inv movment rpt'!$M:$M,'sys inv movment rpt'!$L:$L,$M1125,'sys inv movment rpt'!$N:$N,V$1)</f>
        <v>0</v>
      </c>
      <c r="W1125" s="86">
        <f>SUMIFS('sys inv movment rpt'!$M:$M,'sys inv movment rpt'!$L:$L,$M1125,'sys inv movment rpt'!$N:$N,W$1)</f>
        <v>0</v>
      </c>
      <c r="X1125" s="86">
        <f>SUMIFS('sys inv movment rpt'!$M:$M,'sys inv movment rpt'!$L:$L,$M1125,'sys inv movment rpt'!$N:$N,X$1)</f>
        <v>0</v>
      </c>
      <c r="Y1125" s="86">
        <f>SUMIFS('sys inv movment rpt'!$M:$M,'sys inv movment rpt'!$L:$L,$M1125,'sys inv movment rpt'!$N:$N,Y$1)</f>
        <v>0</v>
      </c>
      <c r="Z1125" s="86">
        <f>SUMIFS('sys inv movment rpt'!$M:$M,'sys inv movment rpt'!$L:$L,$M1125,'sys inv movment rpt'!$N:$N,Z$1)</f>
        <v>0</v>
      </c>
      <c r="AA1125" s="86">
        <f>SUMIFS('sys inv movment rpt'!$M:$M,'sys inv movment rpt'!$L:$L,$M1125,'sys inv movment rpt'!$N:$N,AA$1)</f>
        <v>0</v>
      </c>
      <c r="AB1125" s="86">
        <f>SUMIFS('sys inv movment rpt'!$M:$M,'sys inv movment rpt'!$L:$L,$M1125,'sys inv movment rpt'!$N:$N,AB$1)</f>
        <v>0</v>
      </c>
      <c r="AC1125" s="86">
        <f>SUMIFS('sys inv movment rpt'!$M:$M,'sys inv movment rpt'!$L:$L,$M1125,'sys inv movment rpt'!$N:$N,AC$1)</f>
        <v>0</v>
      </c>
      <c r="AD1125" s="86">
        <f>SUMIFS('sys inv movment rpt'!$M:$M,'sys inv movment rpt'!$L:$L,$M1125,'sys inv movment rpt'!$N:$N,AD$1)</f>
        <v>0</v>
      </c>
      <c r="AE1125" s="86">
        <f>SUMIFS('sys inv movment rpt'!$M:$M,'sys inv movment rpt'!$L:$L,$M1125,'sys inv movment rpt'!$N:$N,AE$1)</f>
        <v>0</v>
      </c>
      <c r="AF1125" s="86">
        <f>SUMIFS('sys inv movment rpt'!$M:$M,'sys inv movment rpt'!$L:$L,$M1125,'sys inv movment rpt'!$N:$N,AF$1)</f>
        <v>0</v>
      </c>
      <c r="AG1125" s="86">
        <f>SUMIFS('sys inv movment rpt'!$M:$M,'sys inv movment rpt'!$L:$L,$M1125,'sys inv movment rpt'!$N:$N,AG$1)</f>
        <v>0</v>
      </c>
      <c r="AH1125" s="86">
        <f>SUMIFS('sys inv movment rpt'!$M:$M,'sys inv movment rpt'!$L:$L,$M1125,'sys inv movment rpt'!$N:$N,AH$1)</f>
        <v>0</v>
      </c>
      <c r="AI1125" s="86">
        <f>SUMIFS('sys inv movment rpt'!$M:$M,'sys inv movment rpt'!$L:$L,$M1125,'sys inv movment rpt'!$N:$N,AI$1)</f>
        <v>0</v>
      </c>
      <c r="AJ1125" s="86">
        <f>SUMIFS('sys inv movment rpt'!$M:$M,'sys inv movment rpt'!$L:$L,$M1125,'sys inv movment rpt'!$N:$N,AJ$1)</f>
        <v>0</v>
      </c>
      <c r="AK1125" s="86">
        <f>SUMIFS('sys inv movment rpt'!$M:$M,'sys inv movment rpt'!$L:$L,$M1125,'sys inv movment rpt'!$N:$N,AK$1)</f>
        <v>0</v>
      </c>
      <c r="AL1125" s="86">
        <f>SUMIFS('sys inv movment rpt'!$M:$M,'sys inv movment rpt'!$L:$L,$M1125,'sys inv movment rpt'!$N:$N,AL$1)</f>
        <v>0</v>
      </c>
      <c r="AM1125" s="86">
        <f>SUMIFS('sys inv movment rpt'!$M:$M,'sys inv movment rpt'!$L:$L,$M1125,'sys inv movment rpt'!$N:$N,AM$1)</f>
        <v>0</v>
      </c>
      <c r="AN1125" s="86">
        <f>SUMIFS('sys inv movment rpt'!$M:$M,'sys inv movment rpt'!$L:$L,$M1125,'sys inv movment rpt'!$N:$N,AN$1)</f>
        <v>0</v>
      </c>
      <c r="AO1125" s="86">
        <f>SUMIFS('sys inv movment rpt'!$M:$M,'sys inv movment rpt'!$L:$L,$M1125,'sys inv movment rpt'!$N:$N,AO$1)</f>
        <v>0</v>
      </c>
      <c r="AP1125" s="86">
        <f>SUMIFS('sys inv movment rpt'!$M:$M,'sys inv movment rpt'!$L:$L,$M1125,'sys inv movment rpt'!$N:$N,AP$1)</f>
        <v>0</v>
      </c>
      <c r="AQ1125" s="86">
        <f>SUMIFS('sys inv movment rpt'!$M:$M,'sys inv movment rpt'!$L:$L,$M1125,'sys inv movment rpt'!$N:$N,AQ$1)</f>
        <v>0</v>
      </c>
      <c r="AR1125" s="86">
        <f>SUMIFS('sys inv movment rpt'!$M:$M,'sys inv movment rpt'!$L:$L,$M1125,'sys inv movment rpt'!$N:$N,AR$1)</f>
        <v>0</v>
      </c>
      <c r="AS1125" s="86">
        <f>SUMIFS('sys inv movment rpt'!$M:$M,'sys inv movment rpt'!$L:$L,$M1125,'sys inv movment rpt'!$N:$N,AS$1)</f>
        <v>0</v>
      </c>
      <c r="AT1125" s="86">
        <f>SUMIFS('sys inv movment rpt'!$M:$M,'sys inv movment rpt'!$L:$L,$M1125,'sys inv movment rpt'!$N:$N,AT$1)</f>
        <v>0</v>
      </c>
      <c r="AU1125" s="86">
        <f>SUMIFS('sys inv movment rpt'!$M:$M,'sys inv movment rpt'!$L:$L,$M1125,'sys inv movment rpt'!$N:$N,AU$1)</f>
        <v>0</v>
      </c>
      <c r="AV1125" s="86">
        <f>SUMIFS('sys inv movment rpt'!$M:$M,'sys inv movment rpt'!$L:$L,$M1125,'sys inv movment rpt'!$N:$N,AV$1)</f>
        <v>0</v>
      </c>
      <c r="AW1125" s="87" t="str">
        <f>IFERROR(VLOOKUP(A1125,'sys-backorder details'!E:U,17,0),"-")</f>
        <v>-</v>
      </c>
      <c r="AX1125" s="87" t="str">
        <f>IF(K1125&gt;1,VLOOKUP(A1125,'settings-routing'!A:I,9,0),"")</f>
        <v/>
      </c>
    </row>
    <row r="1126" ht="12.75" hidden="1" customHeight="1">
      <c r="A1126" s="50" t="s">
        <v>2341</v>
      </c>
      <c r="B1126" s="50" t="s">
        <v>2342</v>
      </c>
      <c r="C1126" s="50">
        <f t="shared" si="2"/>
        <v>7776</v>
      </c>
      <c r="D1126" s="80">
        <f>SUMIF('Stocks 101-111'!$J:$J,'item dashboard'!A1126,'Stocks 101-111'!K:K)</f>
        <v>7776</v>
      </c>
      <c r="E1126" s="80">
        <f>SUMIF('Stocks 101-111'!$J:$J,'item dashboard'!A1126,'Stocks 101-111'!$L:$L)</f>
        <v>0</v>
      </c>
      <c r="F1126" s="81">
        <f t="shared" si="3"/>
        <v>0</v>
      </c>
      <c r="G1126" s="82">
        <f t="shared" si="4"/>
        <v>0</v>
      </c>
      <c r="H1126" s="50">
        <f>SUMIFS('sys-backorder details'!$M:$M,'sys-backorder details'!$E:$E,'item dashboard'!A1126,'sys-backorder details'!$V:$V,"")</f>
        <v>0</v>
      </c>
      <c r="I1126" s="83">
        <f>SUMIF('settings-routing'!$I:$I,'item dashboard'!A1126,'settings-routing'!$O:$O)</f>
        <v>0</v>
      </c>
      <c r="J1126" s="50">
        <f>SUMIFS('sys-backorder details'!$M:$M,'sys-backorder details'!$E:$E,'item dashboard'!A1126,'sys-backorder details'!$V:$V,"Call off")</f>
        <v>8000</v>
      </c>
      <c r="K1126" s="84">
        <f t="shared" si="5"/>
        <v>-7776</v>
      </c>
      <c r="L1126" s="84">
        <f>SUMIF('Production Plan'!$E:$E,'item dashboard'!A1126,'Production Plan'!$N:$N)</f>
        <v>-7776</v>
      </c>
      <c r="M1126" s="85" t="str">
        <f t="shared" si="6"/>
        <v>B-SH1000-Y65-1 Ltr Yellow Jerrycan</v>
      </c>
      <c r="N1126" s="86">
        <f>SUMIFS('sys inv movment rpt'!$M:$M,'sys inv movment rpt'!$L:$L,$M1126,'sys inv movment rpt'!$N:$N,N$1)</f>
        <v>0</v>
      </c>
      <c r="O1126" s="86">
        <f>SUMIFS('sys inv movment rpt'!$M:$M,'sys inv movment rpt'!$L:$L,$M1126,'sys inv movment rpt'!$N:$N,O$1)</f>
        <v>0</v>
      </c>
      <c r="P1126" s="86">
        <f>SUMIFS('sys inv movment rpt'!$M:$M,'sys inv movment rpt'!$L:$L,$M1126,'sys inv movment rpt'!$N:$N,P$1)</f>
        <v>0</v>
      </c>
      <c r="Q1126" s="86">
        <f>SUMIFS('sys inv movment rpt'!$M:$M,'sys inv movment rpt'!$L:$L,$M1126,'sys inv movment rpt'!$N:$N,Q$1)</f>
        <v>0</v>
      </c>
      <c r="R1126" s="86">
        <f>SUMIFS('sys inv movment rpt'!$M:$M,'sys inv movment rpt'!$L:$L,$M1126,'sys inv movment rpt'!$N:$N,R$1)</f>
        <v>0</v>
      </c>
      <c r="S1126" s="86">
        <f>SUMIFS('sys inv movment rpt'!$M:$M,'sys inv movment rpt'!$L:$L,$M1126,'sys inv movment rpt'!$N:$N,S$1)</f>
        <v>0</v>
      </c>
      <c r="T1126" s="86">
        <f>SUMIFS('sys inv movment rpt'!$M:$M,'sys inv movment rpt'!$L:$L,$M1126,'sys inv movment rpt'!$N:$N,T$1)</f>
        <v>0</v>
      </c>
      <c r="U1126" s="86">
        <f>SUMIFS('sys inv movment rpt'!$M:$M,'sys inv movment rpt'!$L:$L,$M1126,'sys inv movment rpt'!$N:$N,U$1)</f>
        <v>0</v>
      </c>
      <c r="V1126" s="86">
        <f>SUMIFS('sys inv movment rpt'!$M:$M,'sys inv movment rpt'!$L:$L,$M1126,'sys inv movment rpt'!$N:$N,V$1)</f>
        <v>0</v>
      </c>
      <c r="W1126" s="86">
        <f>SUMIFS('sys inv movment rpt'!$M:$M,'sys inv movment rpt'!$L:$L,$M1126,'sys inv movment rpt'!$N:$N,W$1)</f>
        <v>0</v>
      </c>
      <c r="X1126" s="86">
        <f>SUMIFS('sys inv movment rpt'!$M:$M,'sys inv movment rpt'!$L:$L,$M1126,'sys inv movment rpt'!$N:$N,X$1)</f>
        <v>0</v>
      </c>
      <c r="Y1126" s="86">
        <f>SUMIFS('sys inv movment rpt'!$M:$M,'sys inv movment rpt'!$L:$L,$M1126,'sys inv movment rpt'!$N:$N,Y$1)</f>
        <v>0</v>
      </c>
      <c r="Z1126" s="86">
        <f>SUMIFS('sys inv movment rpt'!$M:$M,'sys inv movment rpt'!$L:$L,$M1126,'sys inv movment rpt'!$N:$N,Z$1)</f>
        <v>0</v>
      </c>
      <c r="AA1126" s="86">
        <f>SUMIFS('sys inv movment rpt'!$M:$M,'sys inv movment rpt'!$L:$L,$M1126,'sys inv movment rpt'!$N:$N,AA$1)</f>
        <v>0</v>
      </c>
      <c r="AB1126" s="86">
        <f>SUMIFS('sys inv movment rpt'!$M:$M,'sys inv movment rpt'!$L:$L,$M1126,'sys inv movment rpt'!$N:$N,AB$1)</f>
        <v>0</v>
      </c>
      <c r="AC1126" s="86">
        <f>SUMIFS('sys inv movment rpt'!$M:$M,'sys inv movment rpt'!$L:$L,$M1126,'sys inv movment rpt'!$N:$N,AC$1)</f>
        <v>0</v>
      </c>
      <c r="AD1126" s="86">
        <f>SUMIFS('sys inv movment rpt'!$M:$M,'sys inv movment rpt'!$L:$L,$M1126,'sys inv movment rpt'!$N:$N,AD$1)</f>
        <v>0</v>
      </c>
      <c r="AE1126" s="86">
        <f>SUMIFS('sys inv movment rpt'!$M:$M,'sys inv movment rpt'!$L:$L,$M1126,'sys inv movment rpt'!$N:$N,AE$1)</f>
        <v>0</v>
      </c>
      <c r="AF1126" s="86">
        <f>SUMIFS('sys inv movment rpt'!$M:$M,'sys inv movment rpt'!$L:$L,$M1126,'sys inv movment rpt'!$N:$N,AF$1)</f>
        <v>0</v>
      </c>
      <c r="AG1126" s="86">
        <f>SUMIFS('sys inv movment rpt'!$M:$M,'sys inv movment rpt'!$L:$L,$M1126,'sys inv movment rpt'!$N:$N,AG$1)</f>
        <v>0</v>
      </c>
      <c r="AH1126" s="86">
        <f>SUMIFS('sys inv movment rpt'!$M:$M,'sys inv movment rpt'!$L:$L,$M1126,'sys inv movment rpt'!$N:$N,AH$1)</f>
        <v>0</v>
      </c>
      <c r="AI1126" s="86">
        <f>SUMIFS('sys inv movment rpt'!$M:$M,'sys inv movment rpt'!$L:$L,$M1126,'sys inv movment rpt'!$N:$N,AI$1)</f>
        <v>0</v>
      </c>
      <c r="AJ1126" s="86">
        <f>SUMIFS('sys inv movment rpt'!$M:$M,'sys inv movment rpt'!$L:$L,$M1126,'sys inv movment rpt'!$N:$N,AJ$1)</f>
        <v>0</v>
      </c>
      <c r="AK1126" s="86">
        <f>SUMIFS('sys inv movment rpt'!$M:$M,'sys inv movment rpt'!$L:$L,$M1126,'sys inv movment rpt'!$N:$N,AK$1)</f>
        <v>0</v>
      </c>
      <c r="AL1126" s="86">
        <f>SUMIFS('sys inv movment rpt'!$M:$M,'sys inv movment rpt'!$L:$L,$M1126,'sys inv movment rpt'!$N:$N,AL$1)</f>
        <v>0</v>
      </c>
      <c r="AM1126" s="86">
        <f>SUMIFS('sys inv movment rpt'!$M:$M,'sys inv movment rpt'!$L:$L,$M1126,'sys inv movment rpt'!$N:$N,AM$1)</f>
        <v>0</v>
      </c>
      <c r="AN1126" s="86">
        <f>SUMIFS('sys inv movment rpt'!$M:$M,'sys inv movment rpt'!$L:$L,$M1126,'sys inv movment rpt'!$N:$N,AN$1)</f>
        <v>0</v>
      </c>
      <c r="AO1126" s="86">
        <f>SUMIFS('sys inv movment rpt'!$M:$M,'sys inv movment rpt'!$L:$L,$M1126,'sys inv movment rpt'!$N:$N,AO$1)</f>
        <v>0</v>
      </c>
      <c r="AP1126" s="86">
        <f>SUMIFS('sys inv movment rpt'!$M:$M,'sys inv movment rpt'!$L:$L,$M1126,'sys inv movment rpt'!$N:$N,AP$1)</f>
        <v>0</v>
      </c>
      <c r="AQ1126" s="86">
        <f>SUMIFS('sys inv movment rpt'!$M:$M,'sys inv movment rpt'!$L:$L,$M1126,'sys inv movment rpt'!$N:$N,AQ$1)</f>
        <v>0</v>
      </c>
      <c r="AR1126" s="86">
        <f>SUMIFS('sys inv movment rpt'!$M:$M,'sys inv movment rpt'!$L:$L,$M1126,'sys inv movment rpt'!$N:$N,AR$1)</f>
        <v>0</v>
      </c>
      <c r="AS1126" s="86">
        <f>SUMIFS('sys inv movment rpt'!$M:$M,'sys inv movment rpt'!$L:$L,$M1126,'sys inv movment rpt'!$N:$N,AS$1)</f>
        <v>0</v>
      </c>
      <c r="AT1126" s="86">
        <f>SUMIFS('sys inv movment rpt'!$M:$M,'sys inv movment rpt'!$L:$L,$M1126,'sys inv movment rpt'!$N:$N,AT$1)</f>
        <v>0</v>
      </c>
      <c r="AU1126" s="86">
        <f>SUMIFS('sys inv movment rpt'!$M:$M,'sys inv movment rpt'!$L:$L,$M1126,'sys inv movment rpt'!$N:$N,AU$1)</f>
        <v>0</v>
      </c>
      <c r="AV1126" s="86">
        <f>SUMIFS('sys inv movment rpt'!$M:$M,'sys inv movment rpt'!$L:$L,$M1126,'sys inv movment rpt'!$N:$N,AV$1)</f>
        <v>0</v>
      </c>
      <c r="AW1126" s="87" t="str">
        <f>IFERROR(VLOOKUP(A1126,'sys-backorder details'!E:U,17,0),"-")</f>
        <v>Cash/Current Cheque</v>
      </c>
      <c r="AX1126" s="87" t="str">
        <f>IF(K1126&gt;1,VLOOKUP(A1126,'settings-routing'!A:I,9,0),"")</f>
        <v/>
      </c>
    </row>
    <row r="1127" ht="12.75" hidden="1" customHeight="1">
      <c r="A1127" s="50" t="s">
        <v>2343</v>
      </c>
      <c r="B1127" s="50" t="s">
        <v>2344</v>
      </c>
      <c r="C1127" s="50">
        <f t="shared" si="2"/>
        <v>0</v>
      </c>
      <c r="D1127" s="80">
        <f>SUMIF('Stocks 101-111'!$J:$J,'item dashboard'!A1127,'Stocks 101-111'!K:K)</f>
        <v>0</v>
      </c>
      <c r="E1127" s="80">
        <f>SUMIF('Stocks 101-111'!$J:$J,'item dashboard'!A1127,'Stocks 101-111'!$L:$L)</f>
        <v>0</v>
      </c>
      <c r="F1127" s="81">
        <f t="shared" si="3"/>
        <v>0</v>
      </c>
      <c r="G1127" s="82">
        <f t="shared" si="4"/>
        <v>0</v>
      </c>
      <c r="H1127" s="50">
        <f>SUMIFS('sys-backorder details'!$M:$M,'sys-backorder details'!$E:$E,'item dashboard'!A1127,'sys-backorder details'!$V:$V,"")</f>
        <v>0</v>
      </c>
      <c r="I1127" s="83">
        <f>SUMIF('settings-routing'!$I:$I,'item dashboard'!A1127,'settings-routing'!$O:$O)</f>
        <v>0</v>
      </c>
      <c r="J1127" s="50">
        <f>SUMIFS('sys-backorder details'!$M:$M,'sys-backorder details'!$E:$E,'item dashboard'!A1127,'sys-backorder details'!$V:$V,"Call off")</f>
        <v>0</v>
      </c>
      <c r="K1127" s="84">
        <f t="shared" si="5"/>
        <v>0</v>
      </c>
      <c r="L1127" s="84">
        <f>SUMIF('Production Plan'!$E:$E,'item dashboard'!A1127,'Production Plan'!$N:$N)</f>
        <v>0</v>
      </c>
      <c r="M1127" s="85" t="str">
        <f t="shared" si="6"/>
        <v>B-SH1000-Y65NURO-AP-1 Ltr. YELLOW Pntd NURO APPLE SHAMPOO J/CAN</v>
      </c>
      <c r="N1127" s="86">
        <f>SUMIFS('sys inv movment rpt'!$M:$M,'sys inv movment rpt'!$L:$L,$M1127,'sys inv movment rpt'!$N:$N,N$1)</f>
        <v>0</v>
      </c>
      <c r="O1127" s="86">
        <f>SUMIFS('sys inv movment rpt'!$M:$M,'sys inv movment rpt'!$L:$L,$M1127,'sys inv movment rpt'!$N:$N,O$1)</f>
        <v>0</v>
      </c>
      <c r="P1127" s="86">
        <f>SUMIFS('sys inv movment rpt'!$M:$M,'sys inv movment rpt'!$L:$L,$M1127,'sys inv movment rpt'!$N:$N,P$1)</f>
        <v>0</v>
      </c>
      <c r="Q1127" s="86">
        <f>SUMIFS('sys inv movment rpt'!$M:$M,'sys inv movment rpt'!$L:$L,$M1127,'sys inv movment rpt'!$N:$N,Q$1)</f>
        <v>0</v>
      </c>
      <c r="R1127" s="86">
        <f>SUMIFS('sys inv movment rpt'!$M:$M,'sys inv movment rpt'!$L:$L,$M1127,'sys inv movment rpt'!$N:$N,R$1)</f>
        <v>0</v>
      </c>
      <c r="S1127" s="86">
        <f>SUMIFS('sys inv movment rpt'!$M:$M,'sys inv movment rpt'!$L:$L,$M1127,'sys inv movment rpt'!$N:$N,S$1)</f>
        <v>0</v>
      </c>
      <c r="T1127" s="86">
        <f>SUMIFS('sys inv movment rpt'!$M:$M,'sys inv movment rpt'!$L:$L,$M1127,'sys inv movment rpt'!$N:$N,T$1)</f>
        <v>0</v>
      </c>
      <c r="U1127" s="86">
        <f>SUMIFS('sys inv movment rpt'!$M:$M,'sys inv movment rpt'!$L:$L,$M1127,'sys inv movment rpt'!$N:$N,U$1)</f>
        <v>0</v>
      </c>
      <c r="V1127" s="86">
        <f>SUMIFS('sys inv movment rpt'!$M:$M,'sys inv movment rpt'!$L:$L,$M1127,'sys inv movment rpt'!$N:$N,V$1)</f>
        <v>0</v>
      </c>
      <c r="W1127" s="86">
        <f>SUMIFS('sys inv movment rpt'!$M:$M,'sys inv movment rpt'!$L:$L,$M1127,'sys inv movment rpt'!$N:$N,W$1)</f>
        <v>0</v>
      </c>
      <c r="X1127" s="86">
        <f>SUMIFS('sys inv movment rpt'!$M:$M,'sys inv movment rpt'!$L:$L,$M1127,'sys inv movment rpt'!$N:$N,X$1)</f>
        <v>0</v>
      </c>
      <c r="Y1127" s="86">
        <f>SUMIFS('sys inv movment rpt'!$M:$M,'sys inv movment rpt'!$L:$L,$M1127,'sys inv movment rpt'!$N:$N,Y$1)</f>
        <v>0</v>
      </c>
      <c r="Z1127" s="86">
        <f>SUMIFS('sys inv movment rpt'!$M:$M,'sys inv movment rpt'!$L:$L,$M1127,'sys inv movment rpt'!$N:$N,Z$1)</f>
        <v>0</v>
      </c>
      <c r="AA1127" s="86">
        <f>SUMIFS('sys inv movment rpt'!$M:$M,'sys inv movment rpt'!$L:$L,$M1127,'sys inv movment rpt'!$N:$N,AA$1)</f>
        <v>0</v>
      </c>
      <c r="AB1127" s="86">
        <f>SUMIFS('sys inv movment rpt'!$M:$M,'sys inv movment rpt'!$L:$L,$M1127,'sys inv movment rpt'!$N:$N,AB$1)</f>
        <v>0</v>
      </c>
      <c r="AC1127" s="86">
        <f>SUMIFS('sys inv movment rpt'!$M:$M,'sys inv movment rpt'!$L:$L,$M1127,'sys inv movment rpt'!$N:$N,AC$1)</f>
        <v>0</v>
      </c>
      <c r="AD1127" s="86">
        <f>SUMIFS('sys inv movment rpt'!$M:$M,'sys inv movment rpt'!$L:$L,$M1127,'sys inv movment rpt'!$N:$N,AD$1)</f>
        <v>0</v>
      </c>
      <c r="AE1127" s="86">
        <f>SUMIFS('sys inv movment rpt'!$M:$M,'sys inv movment rpt'!$L:$L,$M1127,'sys inv movment rpt'!$N:$N,AE$1)</f>
        <v>0</v>
      </c>
      <c r="AF1127" s="86">
        <f>SUMIFS('sys inv movment rpt'!$M:$M,'sys inv movment rpt'!$L:$L,$M1127,'sys inv movment rpt'!$N:$N,AF$1)</f>
        <v>0</v>
      </c>
      <c r="AG1127" s="86">
        <f>SUMIFS('sys inv movment rpt'!$M:$M,'sys inv movment rpt'!$L:$L,$M1127,'sys inv movment rpt'!$N:$N,AG$1)</f>
        <v>0</v>
      </c>
      <c r="AH1127" s="86">
        <f>SUMIFS('sys inv movment rpt'!$M:$M,'sys inv movment rpt'!$L:$L,$M1127,'sys inv movment rpt'!$N:$N,AH$1)</f>
        <v>0</v>
      </c>
      <c r="AI1127" s="86">
        <f>SUMIFS('sys inv movment rpt'!$M:$M,'sys inv movment rpt'!$L:$L,$M1127,'sys inv movment rpt'!$N:$N,AI$1)</f>
        <v>0</v>
      </c>
      <c r="AJ1127" s="86">
        <f>SUMIFS('sys inv movment rpt'!$M:$M,'sys inv movment rpt'!$L:$L,$M1127,'sys inv movment rpt'!$N:$N,AJ$1)</f>
        <v>0</v>
      </c>
      <c r="AK1127" s="86">
        <f>SUMIFS('sys inv movment rpt'!$M:$M,'sys inv movment rpt'!$L:$L,$M1127,'sys inv movment rpt'!$N:$N,AK$1)</f>
        <v>0</v>
      </c>
      <c r="AL1127" s="86">
        <f>SUMIFS('sys inv movment rpt'!$M:$M,'sys inv movment rpt'!$L:$L,$M1127,'sys inv movment rpt'!$N:$N,AL$1)</f>
        <v>0</v>
      </c>
      <c r="AM1127" s="86">
        <f>SUMIFS('sys inv movment rpt'!$M:$M,'sys inv movment rpt'!$L:$L,$M1127,'sys inv movment rpt'!$N:$N,AM$1)</f>
        <v>0</v>
      </c>
      <c r="AN1127" s="86">
        <f>SUMIFS('sys inv movment rpt'!$M:$M,'sys inv movment rpt'!$L:$L,$M1127,'sys inv movment rpt'!$N:$N,AN$1)</f>
        <v>0</v>
      </c>
      <c r="AO1127" s="86">
        <f>SUMIFS('sys inv movment rpt'!$M:$M,'sys inv movment rpt'!$L:$L,$M1127,'sys inv movment rpt'!$N:$N,AO$1)</f>
        <v>0</v>
      </c>
      <c r="AP1127" s="86">
        <f>SUMIFS('sys inv movment rpt'!$M:$M,'sys inv movment rpt'!$L:$L,$M1127,'sys inv movment rpt'!$N:$N,AP$1)</f>
        <v>0</v>
      </c>
      <c r="AQ1127" s="86">
        <f>SUMIFS('sys inv movment rpt'!$M:$M,'sys inv movment rpt'!$L:$L,$M1127,'sys inv movment rpt'!$N:$N,AQ$1)</f>
        <v>0</v>
      </c>
      <c r="AR1127" s="86">
        <f>SUMIFS('sys inv movment rpt'!$M:$M,'sys inv movment rpt'!$L:$L,$M1127,'sys inv movment rpt'!$N:$N,AR$1)</f>
        <v>0</v>
      </c>
      <c r="AS1127" s="86">
        <f>SUMIFS('sys inv movment rpt'!$M:$M,'sys inv movment rpt'!$L:$L,$M1127,'sys inv movment rpt'!$N:$N,AS$1)</f>
        <v>0</v>
      </c>
      <c r="AT1127" s="86">
        <f>SUMIFS('sys inv movment rpt'!$M:$M,'sys inv movment rpt'!$L:$L,$M1127,'sys inv movment rpt'!$N:$N,AT$1)</f>
        <v>0</v>
      </c>
      <c r="AU1127" s="86">
        <f>SUMIFS('sys inv movment rpt'!$M:$M,'sys inv movment rpt'!$L:$L,$M1127,'sys inv movment rpt'!$N:$N,AU$1)</f>
        <v>0</v>
      </c>
      <c r="AV1127" s="86">
        <f>SUMIFS('sys inv movment rpt'!$M:$M,'sys inv movment rpt'!$L:$L,$M1127,'sys inv movment rpt'!$N:$N,AV$1)</f>
        <v>0</v>
      </c>
      <c r="AW1127" s="87" t="str">
        <f>IFERROR(VLOOKUP(A1127,'sys-backorder details'!E:U,17,0),"-")</f>
        <v>-</v>
      </c>
      <c r="AX1127" s="87" t="str">
        <f>IF(K1127&gt;1,VLOOKUP(A1127,'settings-routing'!A:I,9,0),"")</f>
        <v/>
      </c>
    </row>
    <row r="1128" ht="12.75" hidden="1" customHeight="1">
      <c r="A1128" s="50" t="s">
        <v>2345</v>
      </c>
      <c r="B1128" s="50" t="s">
        <v>2346</v>
      </c>
      <c r="C1128" s="50">
        <f t="shared" si="2"/>
        <v>0</v>
      </c>
      <c r="D1128" s="80">
        <f>SUMIF('Stocks 101-111'!$J:$J,'item dashboard'!A1128,'Stocks 101-111'!K:K)</f>
        <v>0</v>
      </c>
      <c r="E1128" s="80">
        <f>SUMIF('Stocks 101-111'!$J:$J,'item dashboard'!A1128,'Stocks 101-111'!$L:$L)</f>
        <v>0</v>
      </c>
      <c r="F1128" s="81">
        <f t="shared" si="3"/>
        <v>0</v>
      </c>
      <c r="G1128" s="82">
        <f t="shared" si="4"/>
        <v>0</v>
      </c>
      <c r="H1128" s="50">
        <f>SUMIFS('sys-backorder details'!$M:$M,'sys-backorder details'!$E:$E,'item dashboard'!A1128,'sys-backorder details'!$V:$V,"")</f>
        <v>0</v>
      </c>
      <c r="I1128" s="83">
        <f>SUMIF('settings-routing'!$I:$I,'item dashboard'!A1128,'settings-routing'!$O:$O)</f>
        <v>0</v>
      </c>
      <c r="J1128" s="50">
        <f>SUMIFS('sys-backorder details'!$M:$M,'sys-backorder details'!$E:$E,'item dashboard'!A1128,'sys-backorder details'!$V:$V,"Call off")</f>
        <v>0</v>
      </c>
      <c r="K1128" s="84">
        <f t="shared" si="5"/>
        <v>0</v>
      </c>
      <c r="L1128" s="84">
        <f>SUMIF('Production Plan'!$E:$E,'item dashboard'!A1128,'Production Plan'!$N:$N)</f>
        <v>0</v>
      </c>
      <c r="M1128" s="85" t="str">
        <f t="shared" si="6"/>
        <v>B-SH1000-Y65NURO-AV-1 Ltr. YELLOW Pntd NURO AVOCADO SHAMPOO J/CAN</v>
      </c>
      <c r="N1128" s="86">
        <f>SUMIFS('sys inv movment rpt'!$M:$M,'sys inv movment rpt'!$L:$L,$M1128,'sys inv movment rpt'!$N:$N,N$1)</f>
        <v>0</v>
      </c>
      <c r="O1128" s="86">
        <f>SUMIFS('sys inv movment rpt'!$M:$M,'sys inv movment rpt'!$L:$L,$M1128,'sys inv movment rpt'!$N:$N,O$1)</f>
        <v>0</v>
      </c>
      <c r="P1128" s="86">
        <f>SUMIFS('sys inv movment rpt'!$M:$M,'sys inv movment rpt'!$L:$L,$M1128,'sys inv movment rpt'!$N:$N,P$1)</f>
        <v>0</v>
      </c>
      <c r="Q1128" s="86">
        <f>SUMIFS('sys inv movment rpt'!$M:$M,'sys inv movment rpt'!$L:$L,$M1128,'sys inv movment rpt'!$N:$N,Q$1)</f>
        <v>0</v>
      </c>
      <c r="R1128" s="86">
        <f>SUMIFS('sys inv movment rpt'!$M:$M,'sys inv movment rpt'!$L:$L,$M1128,'sys inv movment rpt'!$N:$N,R$1)</f>
        <v>0</v>
      </c>
      <c r="S1128" s="86">
        <f>SUMIFS('sys inv movment rpt'!$M:$M,'sys inv movment rpt'!$L:$L,$M1128,'sys inv movment rpt'!$N:$N,S$1)</f>
        <v>0</v>
      </c>
      <c r="T1128" s="86">
        <f>SUMIFS('sys inv movment rpt'!$M:$M,'sys inv movment rpt'!$L:$L,$M1128,'sys inv movment rpt'!$N:$N,T$1)</f>
        <v>0</v>
      </c>
      <c r="U1128" s="86">
        <f>SUMIFS('sys inv movment rpt'!$M:$M,'sys inv movment rpt'!$L:$L,$M1128,'sys inv movment rpt'!$N:$N,U$1)</f>
        <v>0</v>
      </c>
      <c r="V1128" s="86">
        <f>SUMIFS('sys inv movment rpt'!$M:$M,'sys inv movment rpt'!$L:$L,$M1128,'sys inv movment rpt'!$N:$N,V$1)</f>
        <v>0</v>
      </c>
      <c r="W1128" s="86">
        <f>SUMIFS('sys inv movment rpt'!$M:$M,'sys inv movment rpt'!$L:$L,$M1128,'sys inv movment rpt'!$N:$N,W$1)</f>
        <v>0</v>
      </c>
      <c r="X1128" s="86">
        <f>SUMIFS('sys inv movment rpt'!$M:$M,'sys inv movment rpt'!$L:$L,$M1128,'sys inv movment rpt'!$N:$N,X$1)</f>
        <v>0</v>
      </c>
      <c r="Y1128" s="86">
        <f>SUMIFS('sys inv movment rpt'!$M:$M,'sys inv movment rpt'!$L:$L,$M1128,'sys inv movment rpt'!$N:$N,Y$1)</f>
        <v>0</v>
      </c>
      <c r="Z1128" s="86">
        <f>SUMIFS('sys inv movment rpt'!$M:$M,'sys inv movment rpt'!$L:$L,$M1128,'sys inv movment rpt'!$N:$N,Z$1)</f>
        <v>0</v>
      </c>
      <c r="AA1128" s="86">
        <f>SUMIFS('sys inv movment rpt'!$M:$M,'sys inv movment rpt'!$L:$L,$M1128,'sys inv movment rpt'!$N:$N,AA$1)</f>
        <v>0</v>
      </c>
      <c r="AB1128" s="86">
        <f>SUMIFS('sys inv movment rpt'!$M:$M,'sys inv movment rpt'!$L:$L,$M1128,'sys inv movment rpt'!$N:$N,AB$1)</f>
        <v>0</v>
      </c>
      <c r="AC1128" s="86">
        <f>SUMIFS('sys inv movment rpt'!$M:$M,'sys inv movment rpt'!$L:$L,$M1128,'sys inv movment rpt'!$N:$N,AC$1)</f>
        <v>0</v>
      </c>
      <c r="AD1128" s="86">
        <f>SUMIFS('sys inv movment rpt'!$M:$M,'sys inv movment rpt'!$L:$L,$M1128,'sys inv movment rpt'!$N:$N,AD$1)</f>
        <v>0</v>
      </c>
      <c r="AE1128" s="86">
        <f>SUMIFS('sys inv movment rpt'!$M:$M,'sys inv movment rpt'!$L:$L,$M1128,'sys inv movment rpt'!$N:$N,AE$1)</f>
        <v>0</v>
      </c>
      <c r="AF1128" s="86">
        <f>SUMIFS('sys inv movment rpt'!$M:$M,'sys inv movment rpt'!$L:$L,$M1128,'sys inv movment rpt'!$N:$N,AF$1)</f>
        <v>0</v>
      </c>
      <c r="AG1128" s="86">
        <f>SUMIFS('sys inv movment rpt'!$M:$M,'sys inv movment rpt'!$L:$L,$M1128,'sys inv movment rpt'!$N:$N,AG$1)</f>
        <v>0</v>
      </c>
      <c r="AH1128" s="86">
        <f>SUMIFS('sys inv movment rpt'!$M:$M,'sys inv movment rpt'!$L:$L,$M1128,'sys inv movment rpt'!$N:$N,AH$1)</f>
        <v>0</v>
      </c>
      <c r="AI1128" s="86">
        <f>SUMIFS('sys inv movment rpt'!$M:$M,'sys inv movment rpt'!$L:$L,$M1128,'sys inv movment rpt'!$N:$N,AI$1)</f>
        <v>0</v>
      </c>
      <c r="AJ1128" s="86">
        <f>SUMIFS('sys inv movment rpt'!$M:$M,'sys inv movment rpt'!$L:$L,$M1128,'sys inv movment rpt'!$N:$N,AJ$1)</f>
        <v>0</v>
      </c>
      <c r="AK1128" s="86">
        <f>SUMIFS('sys inv movment rpt'!$M:$M,'sys inv movment rpt'!$L:$L,$M1128,'sys inv movment rpt'!$N:$N,AK$1)</f>
        <v>0</v>
      </c>
      <c r="AL1128" s="86">
        <f>SUMIFS('sys inv movment rpt'!$M:$M,'sys inv movment rpt'!$L:$L,$M1128,'sys inv movment rpt'!$N:$N,AL$1)</f>
        <v>0</v>
      </c>
      <c r="AM1128" s="86">
        <f>SUMIFS('sys inv movment rpt'!$M:$M,'sys inv movment rpt'!$L:$L,$M1128,'sys inv movment rpt'!$N:$N,AM$1)</f>
        <v>0</v>
      </c>
      <c r="AN1128" s="86">
        <f>SUMIFS('sys inv movment rpt'!$M:$M,'sys inv movment rpt'!$L:$L,$M1128,'sys inv movment rpt'!$N:$N,AN$1)</f>
        <v>0</v>
      </c>
      <c r="AO1128" s="86">
        <f>SUMIFS('sys inv movment rpt'!$M:$M,'sys inv movment rpt'!$L:$L,$M1128,'sys inv movment rpt'!$N:$N,AO$1)</f>
        <v>0</v>
      </c>
      <c r="AP1128" s="86">
        <f>SUMIFS('sys inv movment rpt'!$M:$M,'sys inv movment rpt'!$L:$L,$M1128,'sys inv movment rpt'!$N:$N,AP$1)</f>
        <v>0</v>
      </c>
      <c r="AQ1128" s="86">
        <f>SUMIFS('sys inv movment rpt'!$M:$M,'sys inv movment rpt'!$L:$L,$M1128,'sys inv movment rpt'!$N:$N,AQ$1)</f>
        <v>0</v>
      </c>
      <c r="AR1128" s="86">
        <f>SUMIFS('sys inv movment rpt'!$M:$M,'sys inv movment rpt'!$L:$L,$M1128,'sys inv movment rpt'!$N:$N,AR$1)</f>
        <v>0</v>
      </c>
      <c r="AS1128" s="86">
        <f>SUMIFS('sys inv movment rpt'!$M:$M,'sys inv movment rpt'!$L:$L,$M1128,'sys inv movment rpt'!$N:$N,AS$1)</f>
        <v>0</v>
      </c>
      <c r="AT1128" s="86">
        <f>SUMIFS('sys inv movment rpt'!$M:$M,'sys inv movment rpt'!$L:$L,$M1128,'sys inv movment rpt'!$N:$N,AT$1)</f>
        <v>0</v>
      </c>
      <c r="AU1128" s="86">
        <f>SUMIFS('sys inv movment rpt'!$M:$M,'sys inv movment rpt'!$L:$L,$M1128,'sys inv movment rpt'!$N:$N,AU$1)</f>
        <v>0</v>
      </c>
      <c r="AV1128" s="86">
        <f>SUMIFS('sys inv movment rpt'!$M:$M,'sys inv movment rpt'!$L:$L,$M1128,'sys inv movment rpt'!$N:$N,AV$1)</f>
        <v>0</v>
      </c>
      <c r="AW1128" s="87" t="str">
        <f>IFERROR(VLOOKUP(A1128,'sys-backorder details'!E:U,17,0),"-")</f>
        <v>-</v>
      </c>
      <c r="AX1128" s="87" t="str">
        <f>IF(K1128&gt;1,VLOOKUP(A1128,'settings-routing'!A:I,9,0),"")</f>
        <v/>
      </c>
    </row>
    <row r="1129" ht="12.75" hidden="1" customHeight="1">
      <c r="A1129" s="50" t="s">
        <v>2347</v>
      </c>
      <c r="B1129" s="50" t="s">
        <v>2348</v>
      </c>
      <c r="C1129" s="50">
        <f t="shared" si="2"/>
        <v>0</v>
      </c>
      <c r="D1129" s="80">
        <f>SUMIF('Stocks 101-111'!$J:$J,'item dashboard'!A1129,'Stocks 101-111'!K:K)</f>
        <v>0</v>
      </c>
      <c r="E1129" s="80">
        <f>SUMIF('Stocks 101-111'!$J:$J,'item dashboard'!A1129,'Stocks 101-111'!$L:$L)</f>
        <v>0</v>
      </c>
      <c r="F1129" s="81">
        <f t="shared" si="3"/>
        <v>0</v>
      </c>
      <c r="G1129" s="82">
        <f t="shared" si="4"/>
        <v>0</v>
      </c>
      <c r="H1129" s="50">
        <f>SUMIFS('sys-backorder details'!$M:$M,'sys-backorder details'!$E:$E,'item dashboard'!A1129,'sys-backorder details'!$V:$V,"")</f>
        <v>0</v>
      </c>
      <c r="I1129" s="83">
        <f>SUMIF('settings-routing'!$I:$I,'item dashboard'!A1129,'settings-routing'!$O:$O)</f>
        <v>0</v>
      </c>
      <c r="J1129" s="50">
        <f>SUMIFS('sys-backorder details'!$M:$M,'sys-backorder details'!$E:$E,'item dashboard'!A1129,'sys-backorder details'!$V:$V,"Call off")</f>
        <v>0</v>
      </c>
      <c r="K1129" s="84">
        <f t="shared" si="5"/>
        <v>0</v>
      </c>
      <c r="L1129" s="84">
        <f>SUMIF('Production Plan'!$E:$E,'item dashboard'!A1129,'Production Plan'!$N:$N)</f>
        <v>0</v>
      </c>
      <c r="M1129" s="85" t="str">
        <f t="shared" si="6"/>
        <v>B-SH1000-Y65NURO-BL-1 Ltr. YELLOW Pntd NURO BODY LOTION J/CAN</v>
      </c>
      <c r="N1129" s="86">
        <f>SUMIFS('sys inv movment rpt'!$M:$M,'sys inv movment rpt'!$L:$L,$M1129,'sys inv movment rpt'!$N:$N,N$1)</f>
        <v>0</v>
      </c>
      <c r="O1129" s="86">
        <f>SUMIFS('sys inv movment rpt'!$M:$M,'sys inv movment rpt'!$L:$L,$M1129,'sys inv movment rpt'!$N:$N,O$1)</f>
        <v>0</v>
      </c>
      <c r="P1129" s="86">
        <f>SUMIFS('sys inv movment rpt'!$M:$M,'sys inv movment rpt'!$L:$L,$M1129,'sys inv movment rpt'!$N:$N,P$1)</f>
        <v>0</v>
      </c>
      <c r="Q1129" s="86">
        <f>SUMIFS('sys inv movment rpt'!$M:$M,'sys inv movment rpt'!$L:$L,$M1129,'sys inv movment rpt'!$N:$N,Q$1)</f>
        <v>0</v>
      </c>
      <c r="R1129" s="86">
        <f>SUMIFS('sys inv movment rpt'!$M:$M,'sys inv movment rpt'!$L:$L,$M1129,'sys inv movment rpt'!$N:$N,R$1)</f>
        <v>0</v>
      </c>
      <c r="S1129" s="86">
        <f>SUMIFS('sys inv movment rpt'!$M:$M,'sys inv movment rpt'!$L:$L,$M1129,'sys inv movment rpt'!$N:$N,S$1)</f>
        <v>0</v>
      </c>
      <c r="T1129" s="86">
        <f>SUMIFS('sys inv movment rpt'!$M:$M,'sys inv movment rpt'!$L:$L,$M1129,'sys inv movment rpt'!$N:$N,T$1)</f>
        <v>0</v>
      </c>
      <c r="U1129" s="86">
        <f>SUMIFS('sys inv movment rpt'!$M:$M,'sys inv movment rpt'!$L:$L,$M1129,'sys inv movment rpt'!$N:$N,U$1)</f>
        <v>0</v>
      </c>
      <c r="V1129" s="86">
        <f>SUMIFS('sys inv movment rpt'!$M:$M,'sys inv movment rpt'!$L:$L,$M1129,'sys inv movment rpt'!$N:$N,V$1)</f>
        <v>0</v>
      </c>
      <c r="W1129" s="86">
        <f>SUMIFS('sys inv movment rpt'!$M:$M,'sys inv movment rpt'!$L:$L,$M1129,'sys inv movment rpt'!$N:$N,W$1)</f>
        <v>0</v>
      </c>
      <c r="X1129" s="86">
        <f>SUMIFS('sys inv movment rpt'!$M:$M,'sys inv movment rpt'!$L:$L,$M1129,'sys inv movment rpt'!$N:$N,X$1)</f>
        <v>0</v>
      </c>
      <c r="Y1129" s="86">
        <f>SUMIFS('sys inv movment rpt'!$M:$M,'sys inv movment rpt'!$L:$L,$M1129,'sys inv movment rpt'!$N:$N,Y$1)</f>
        <v>0</v>
      </c>
      <c r="Z1129" s="86">
        <f>SUMIFS('sys inv movment rpt'!$M:$M,'sys inv movment rpt'!$L:$L,$M1129,'sys inv movment rpt'!$N:$N,Z$1)</f>
        <v>0</v>
      </c>
      <c r="AA1129" s="86">
        <f>SUMIFS('sys inv movment rpt'!$M:$M,'sys inv movment rpt'!$L:$L,$M1129,'sys inv movment rpt'!$N:$N,AA$1)</f>
        <v>0</v>
      </c>
      <c r="AB1129" s="86">
        <f>SUMIFS('sys inv movment rpt'!$M:$M,'sys inv movment rpt'!$L:$L,$M1129,'sys inv movment rpt'!$N:$N,AB$1)</f>
        <v>0</v>
      </c>
      <c r="AC1129" s="86">
        <f>SUMIFS('sys inv movment rpt'!$M:$M,'sys inv movment rpt'!$L:$L,$M1129,'sys inv movment rpt'!$N:$N,AC$1)</f>
        <v>0</v>
      </c>
      <c r="AD1129" s="86">
        <f>SUMIFS('sys inv movment rpt'!$M:$M,'sys inv movment rpt'!$L:$L,$M1129,'sys inv movment rpt'!$N:$N,AD$1)</f>
        <v>0</v>
      </c>
      <c r="AE1129" s="86">
        <f>SUMIFS('sys inv movment rpt'!$M:$M,'sys inv movment rpt'!$L:$L,$M1129,'sys inv movment rpt'!$N:$N,AE$1)</f>
        <v>0</v>
      </c>
      <c r="AF1129" s="86">
        <f>SUMIFS('sys inv movment rpt'!$M:$M,'sys inv movment rpt'!$L:$L,$M1129,'sys inv movment rpt'!$N:$N,AF$1)</f>
        <v>0</v>
      </c>
      <c r="AG1129" s="86">
        <f>SUMIFS('sys inv movment rpt'!$M:$M,'sys inv movment rpt'!$L:$L,$M1129,'sys inv movment rpt'!$N:$N,AG$1)</f>
        <v>0</v>
      </c>
      <c r="AH1129" s="86">
        <f>SUMIFS('sys inv movment rpt'!$M:$M,'sys inv movment rpt'!$L:$L,$M1129,'sys inv movment rpt'!$N:$N,AH$1)</f>
        <v>0</v>
      </c>
      <c r="AI1129" s="86">
        <f>SUMIFS('sys inv movment rpt'!$M:$M,'sys inv movment rpt'!$L:$L,$M1129,'sys inv movment rpt'!$N:$N,AI$1)</f>
        <v>0</v>
      </c>
      <c r="AJ1129" s="86">
        <f>SUMIFS('sys inv movment rpt'!$M:$M,'sys inv movment rpt'!$L:$L,$M1129,'sys inv movment rpt'!$N:$N,AJ$1)</f>
        <v>0</v>
      </c>
      <c r="AK1129" s="86">
        <f>SUMIFS('sys inv movment rpt'!$M:$M,'sys inv movment rpt'!$L:$L,$M1129,'sys inv movment rpt'!$N:$N,AK$1)</f>
        <v>0</v>
      </c>
      <c r="AL1129" s="86">
        <f>SUMIFS('sys inv movment rpt'!$M:$M,'sys inv movment rpt'!$L:$L,$M1129,'sys inv movment rpt'!$N:$N,AL$1)</f>
        <v>0</v>
      </c>
      <c r="AM1129" s="86">
        <f>SUMIFS('sys inv movment rpt'!$M:$M,'sys inv movment rpt'!$L:$L,$M1129,'sys inv movment rpt'!$N:$N,AM$1)</f>
        <v>0</v>
      </c>
      <c r="AN1129" s="86">
        <f>SUMIFS('sys inv movment rpt'!$M:$M,'sys inv movment rpt'!$L:$L,$M1129,'sys inv movment rpt'!$N:$N,AN$1)</f>
        <v>0</v>
      </c>
      <c r="AO1129" s="86">
        <f>SUMIFS('sys inv movment rpt'!$M:$M,'sys inv movment rpt'!$L:$L,$M1129,'sys inv movment rpt'!$N:$N,AO$1)</f>
        <v>0</v>
      </c>
      <c r="AP1129" s="86">
        <f>SUMIFS('sys inv movment rpt'!$M:$M,'sys inv movment rpt'!$L:$L,$M1129,'sys inv movment rpt'!$N:$N,AP$1)</f>
        <v>0</v>
      </c>
      <c r="AQ1129" s="86">
        <f>SUMIFS('sys inv movment rpt'!$M:$M,'sys inv movment rpt'!$L:$L,$M1129,'sys inv movment rpt'!$N:$N,AQ$1)</f>
        <v>0</v>
      </c>
      <c r="AR1129" s="86">
        <f>SUMIFS('sys inv movment rpt'!$M:$M,'sys inv movment rpt'!$L:$L,$M1129,'sys inv movment rpt'!$N:$N,AR$1)</f>
        <v>0</v>
      </c>
      <c r="AS1129" s="86">
        <f>SUMIFS('sys inv movment rpt'!$M:$M,'sys inv movment rpt'!$L:$L,$M1129,'sys inv movment rpt'!$N:$N,AS$1)</f>
        <v>0</v>
      </c>
      <c r="AT1129" s="86">
        <f>SUMIFS('sys inv movment rpt'!$M:$M,'sys inv movment rpt'!$L:$L,$M1129,'sys inv movment rpt'!$N:$N,AT$1)</f>
        <v>0</v>
      </c>
      <c r="AU1129" s="86">
        <f>SUMIFS('sys inv movment rpt'!$M:$M,'sys inv movment rpt'!$L:$L,$M1129,'sys inv movment rpt'!$N:$N,AU$1)</f>
        <v>0</v>
      </c>
      <c r="AV1129" s="86">
        <f>SUMIFS('sys inv movment rpt'!$M:$M,'sys inv movment rpt'!$L:$L,$M1129,'sys inv movment rpt'!$N:$N,AV$1)</f>
        <v>0</v>
      </c>
      <c r="AW1129" s="87" t="str">
        <f>IFERROR(VLOOKUP(A1129,'sys-backorder details'!E:U,17,0),"-")</f>
        <v>-</v>
      </c>
      <c r="AX1129" s="87" t="str">
        <f>IF(K1129&gt;1,VLOOKUP(A1129,'settings-routing'!A:I,9,0),"")</f>
        <v/>
      </c>
    </row>
    <row r="1130" ht="12.75" hidden="1" customHeight="1">
      <c r="A1130" s="50" t="s">
        <v>2349</v>
      </c>
      <c r="B1130" s="50" t="s">
        <v>2350</v>
      </c>
      <c r="C1130" s="50">
        <f t="shared" si="2"/>
        <v>0</v>
      </c>
      <c r="D1130" s="80">
        <f>SUMIF('Stocks 101-111'!$J:$J,'item dashboard'!A1130,'Stocks 101-111'!K:K)</f>
        <v>0</v>
      </c>
      <c r="E1130" s="80">
        <f>SUMIF('Stocks 101-111'!$J:$J,'item dashboard'!A1130,'Stocks 101-111'!$L:$L)</f>
        <v>0</v>
      </c>
      <c r="F1130" s="81">
        <f t="shared" si="3"/>
        <v>0</v>
      </c>
      <c r="G1130" s="82">
        <f t="shared" si="4"/>
        <v>0</v>
      </c>
      <c r="H1130" s="50">
        <f>SUMIFS('sys-backorder details'!$M:$M,'sys-backorder details'!$E:$E,'item dashboard'!A1130,'sys-backorder details'!$V:$V,"")</f>
        <v>0</v>
      </c>
      <c r="I1130" s="83">
        <f>SUMIF('settings-routing'!$I:$I,'item dashboard'!A1130,'settings-routing'!$O:$O)</f>
        <v>0</v>
      </c>
      <c r="J1130" s="50">
        <f>SUMIFS('sys-backorder details'!$M:$M,'sys-backorder details'!$E:$E,'item dashboard'!A1130,'sys-backorder details'!$V:$V,"Call off")</f>
        <v>0</v>
      </c>
      <c r="K1130" s="84">
        <f t="shared" si="5"/>
        <v>0</v>
      </c>
      <c r="L1130" s="84">
        <f>SUMIF('Production Plan'!$E:$E,'item dashboard'!A1130,'Production Plan'!$N:$N)</f>
        <v>0</v>
      </c>
      <c r="M1130" s="85" t="str">
        <f t="shared" si="6"/>
        <v>B-SH1000-Y65NURO-EG-1 Ltr. YELLOW Pntd NURO EGG SHAMPOO J/CAN</v>
      </c>
      <c r="N1130" s="86">
        <f>SUMIFS('sys inv movment rpt'!$M:$M,'sys inv movment rpt'!$L:$L,$M1130,'sys inv movment rpt'!$N:$N,N$1)</f>
        <v>0</v>
      </c>
      <c r="O1130" s="86">
        <f>SUMIFS('sys inv movment rpt'!$M:$M,'sys inv movment rpt'!$L:$L,$M1130,'sys inv movment rpt'!$N:$N,O$1)</f>
        <v>0</v>
      </c>
      <c r="P1130" s="86">
        <f>SUMIFS('sys inv movment rpt'!$M:$M,'sys inv movment rpt'!$L:$L,$M1130,'sys inv movment rpt'!$N:$N,P$1)</f>
        <v>0</v>
      </c>
      <c r="Q1130" s="86">
        <f>SUMIFS('sys inv movment rpt'!$M:$M,'sys inv movment rpt'!$L:$L,$M1130,'sys inv movment rpt'!$N:$N,Q$1)</f>
        <v>0</v>
      </c>
      <c r="R1130" s="86">
        <f>SUMIFS('sys inv movment rpt'!$M:$M,'sys inv movment rpt'!$L:$L,$M1130,'sys inv movment rpt'!$N:$N,R$1)</f>
        <v>0</v>
      </c>
      <c r="S1130" s="86">
        <f>SUMIFS('sys inv movment rpt'!$M:$M,'sys inv movment rpt'!$L:$L,$M1130,'sys inv movment rpt'!$N:$N,S$1)</f>
        <v>0</v>
      </c>
      <c r="T1130" s="86">
        <f>SUMIFS('sys inv movment rpt'!$M:$M,'sys inv movment rpt'!$L:$L,$M1130,'sys inv movment rpt'!$N:$N,T$1)</f>
        <v>0</v>
      </c>
      <c r="U1130" s="86">
        <f>SUMIFS('sys inv movment rpt'!$M:$M,'sys inv movment rpt'!$L:$L,$M1130,'sys inv movment rpt'!$N:$N,U$1)</f>
        <v>0</v>
      </c>
      <c r="V1130" s="86">
        <f>SUMIFS('sys inv movment rpt'!$M:$M,'sys inv movment rpt'!$L:$L,$M1130,'sys inv movment rpt'!$N:$N,V$1)</f>
        <v>0</v>
      </c>
      <c r="W1130" s="86">
        <f>SUMIFS('sys inv movment rpt'!$M:$M,'sys inv movment rpt'!$L:$L,$M1130,'sys inv movment rpt'!$N:$N,W$1)</f>
        <v>0</v>
      </c>
      <c r="X1130" s="86">
        <f>SUMIFS('sys inv movment rpt'!$M:$M,'sys inv movment rpt'!$L:$L,$M1130,'sys inv movment rpt'!$N:$N,X$1)</f>
        <v>0</v>
      </c>
      <c r="Y1130" s="86">
        <f>SUMIFS('sys inv movment rpt'!$M:$M,'sys inv movment rpt'!$L:$L,$M1130,'sys inv movment rpt'!$N:$N,Y$1)</f>
        <v>0</v>
      </c>
      <c r="Z1130" s="86">
        <f>SUMIFS('sys inv movment rpt'!$M:$M,'sys inv movment rpt'!$L:$L,$M1130,'sys inv movment rpt'!$N:$N,Z$1)</f>
        <v>0</v>
      </c>
      <c r="AA1130" s="86">
        <f>SUMIFS('sys inv movment rpt'!$M:$M,'sys inv movment rpt'!$L:$L,$M1130,'sys inv movment rpt'!$N:$N,AA$1)</f>
        <v>0</v>
      </c>
      <c r="AB1130" s="86">
        <f>SUMIFS('sys inv movment rpt'!$M:$M,'sys inv movment rpt'!$L:$L,$M1130,'sys inv movment rpt'!$N:$N,AB$1)</f>
        <v>0</v>
      </c>
      <c r="AC1130" s="86">
        <f>SUMIFS('sys inv movment rpt'!$M:$M,'sys inv movment rpt'!$L:$L,$M1130,'sys inv movment rpt'!$N:$N,AC$1)</f>
        <v>0</v>
      </c>
      <c r="AD1130" s="86">
        <f>SUMIFS('sys inv movment rpt'!$M:$M,'sys inv movment rpt'!$L:$L,$M1130,'sys inv movment rpt'!$N:$N,AD$1)</f>
        <v>0</v>
      </c>
      <c r="AE1130" s="86">
        <f>SUMIFS('sys inv movment rpt'!$M:$M,'sys inv movment rpt'!$L:$L,$M1130,'sys inv movment rpt'!$N:$N,AE$1)</f>
        <v>0</v>
      </c>
      <c r="AF1130" s="86">
        <f>SUMIFS('sys inv movment rpt'!$M:$M,'sys inv movment rpt'!$L:$L,$M1130,'sys inv movment rpt'!$N:$N,AF$1)</f>
        <v>0</v>
      </c>
      <c r="AG1130" s="86">
        <f>SUMIFS('sys inv movment rpt'!$M:$M,'sys inv movment rpt'!$L:$L,$M1130,'sys inv movment rpt'!$N:$N,AG$1)</f>
        <v>0</v>
      </c>
      <c r="AH1130" s="86">
        <f>SUMIFS('sys inv movment rpt'!$M:$M,'sys inv movment rpt'!$L:$L,$M1130,'sys inv movment rpt'!$N:$N,AH$1)</f>
        <v>0</v>
      </c>
      <c r="AI1130" s="86">
        <f>SUMIFS('sys inv movment rpt'!$M:$M,'sys inv movment rpt'!$L:$L,$M1130,'sys inv movment rpt'!$N:$N,AI$1)</f>
        <v>0</v>
      </c>
      <c r="AJ1130" s="86">
        <f>SUMIFS('sys inv movment rpt'!$M:$M,'sys inv movment rpt'!$L:$L,$M1130,'sys inv movment rpt'!$N:$N,AJ$1)</f>
        <v>0</v>
      </c>
      <c r="AK1130" s="86">
        <f>SUMIFS('sys inv movment rpt'!$M:$M,'sys inv movment rpt'!$L:$L,$M1130,'sys inv movment rpt'!$N:$N,AK$1)</f>
        <v>0</v>
      </c>
      <c r="AL1130" s="86">
        <f>SUMIFS('sys inv movment rpt'!$M:$M,'sys inv movment rpt'!$L:$L,$M1130,'sys inv movment rpt'!$N:$N,AL$1)</f>
        <v>0</v>
      </c>
      <c r="AM1130" s="86">
        <f>SUMIFS('sys inv movment rpt'!$M:$M,'sys inv movment rpt'!$L:$L,$M1130,'sys inv movment rpt'!$N:$N,AM$1)</f>
        <v>0</v>
      </c>
      <c r="AN1130" s="86">
        <f>SUMIFS('sys inv movment rpt'!$M:$M,'sys inv movment rpt'!$L:$L,$M1130,'sys inv movment rpt'!$N:$N,AN$1)</f>
        <v>0</v>
      </c>
      <c r="AO1130" s="86">
        <f>SUMIFS('sys inv movment rpt'!$M:$M,'sys inv movment rpt'!$L:$L,$M1130,'sys inv movment rpt'!$N:$N,AO$1)</f>
        <v>0</v>
      </c>
      <c r="AP1130" s="86">
        <f>SUMIFS('sys inv movment rpt'!$M:$M,'sys inv movment rpt'!$L:$L,$M1130,'sys inv movment rpt'!$N:$N,AP$1)</f>
        <v>0</v>
      </c>
      <c r="AQ1130" s="86">
        <f>SUMIFS('sys inv movment rpt'!$M:$M,'sys inv movment rpt'!$L:$L,$M1130,'sys inv movment rpt'!$N:$N,AQ$1)</f>
        <v>0</v>
      </c>
      <c r="AR1130" s="86">
        <f>SUMIFS('sys inv movment rpt'!$M:$M,'sys inv movment rpt'!$L:$L,$M1130,'sys inv movment rpt'!$N:$N,AR$1)</f>
        <v>0</v>
      </c>
      <c r="AS1130" s="86">
        <f>SUMIFS('sys inv movment rpt'!$M:$M,'sys inv movment rpt'!$L:$L,$M1130,'sys inv movment rpt'!$N:$N,AS$1)</f>
        <v>0</v>
      </c>
      <c r="AT1130" s="86">
        <f>SUMIFS('sys inv movment rpt'!$M:$M,'sys inv movment rpt'!$L:$L,$M1130,'sys inv movment rpt'!$N:$N,AT$1)</f>
        <v>0</v>
      </c>
      <c r="AU1130" s="86">
        <f>SUMIFS('sys inv movment rpt'!$M:$M,'sys inv movment rpt'!$L:$L,$M1130,'sys inv movment rpt'!$N:$N,AU$1)</f>
        <v>0</v>
      </c>
      <c r="AV1130" s="86">
        <f>SUMIFS('sys inv movment rpt'!$M:$M,'sys inv movment rpt'!$L:$L,$M1130,'sys inv movment rpt'!$N:$N,AV$1)</f>
        <v>0</v>
      </c>
      <c r="AW1130" s="87" t="str">
        <f>IFERROR(VLOOKUP(A1130,'sys-backorder details'!E:U,17,0),"-")</f>
        <v>-</v>
      </c>
      <c r="AX1130" s="87" t="str">
        <f>IF(K1130&gt;1,VLOOKUP(A1130,'settings-routing'!A:I,9,0),"")</f>
        <v/>
      </c>
    </row>
    <row r="1131" ht="12.75" hidden="1" customHeight="1">
      <c r="A1131" s="50" t="s">
        <v>2351</v>
      </c>
      <c r="B1131" s="50" t="s">
        <v>2352</v>
      </c>
      <c r="C1131" s="50">
        <f t="shared" si="2"/>
        <v>0</v>
      </c>
      <c r="D1131" s="80">
        <f>SUMIF('Stocks 101-111'!$J:$J,'item dashboard'!A1131,'Stocks 101-111'!K:K)</f>
        <v>0</v>
      </c>
      <c r="E1131" s="80">
        <f>SUMIF('Stocks 101-111'!$J:$J,'item dashboard'!A1131,'Stocks 101-111'!$L:$L)</f>
        <v>0</v>
      </c>
      <c r="F1131" s="81">
        <f t="shared" si="3"/>
        <v>0</v>
      </c>
      <c r="G1131" s="82">
        <f t="shared" si="4"/>
        <v>0</v>
      </c>
      <c r="H1131" s="50">
        <f>SUMIFS('sys-backorder details'!$M:$M,'sys-backorder details'!$E:$E,'item dashboard'!A1131,'sys-backorder details'!$V:$V,"")</f>
        <v>0</v>
      </c>
      <c r="I1131" s="83">
        <f>SUMIF('settings-routing'!$I:$I,'item dashboard'!A1131,'settings-routing'!$O:$O)</f>
        <v>0</v>
      </c>
      <c r="J1131" s="50">
        <f>SUMIFS('sys-backorder details'!$M:$M,'sys-backorder details'!$E:$E,'item dashboard'!A1131,'sys-backorder details'!$V:$V,"Call off")</f>
        <v>0</v>
      </c>
      <c r="K1131" s="84">
        <f t="shared" si="5"/>
        <v>0</v>
      </c>
      <c r="L1131" s="84">
        <f>SUMIF('Production Plan'!$E:$E,'item dashboard'!A1131,'Production Plan'!$N:$N)</f>
        <v>0</v>
      </c>
      <c r="M1131" s="85" t="str">
        <f t="shared" si="6"/>
        <v>B-SH250-25MAIK-H-C-250 ml Nat Pntd Herbal Conditioner Maika Jerrycan</v>
      </c>
      <c r="N1131" s="86">
        <f>SUMIFS('sys inv movment rpt'!$M:$M,'sys inv movment rpt'!$L:$L,$M1131,'sys inv movment rpt'!$N:$N,N$1)</f>
        <v>0</v>
      </c>
      <c r="O1131" s="86">
        <f>SUMIFS('sys inv movment rpt'!$M:$M,'sys inv movment rpt'!$L:$L,$M1131,'sys inv movment rpt'!$N:$N,O$1)</f>
        <v>0</v>
      </c>
      <c r="P1131" s="86">
        <f>SUMIFS('sys inv movment rpt'!$M:$M,'sys inv movment rpt'!$L:$L,$M1131,'sys inv movment rpt'!$N:$N,P$1)</f>
        <v>0</v>
      </c>
      <c r="Q1131" s="86">
        <f>SUMIFS('sys inv movment rpt'!$M:$M,'sys inv movment rpt'!$L:$L,$M1131,'sys inv movment rpt'!$N:$N,Q$1)</f>
        <v>0</v>
      </c>
      <c r="R1131" s="86">
        <f>SUMIFS('sys inv movment rpt'!$M:$M,'sys inv movment rpt'!$L:$L,$M1131,'sys inv movment rpt'!$N:$N,R$1)</f>
        <v>0</v>
      </c>
      <c r="S1131" s="86">
        <f>SUMIFS('sys inv movment rpt'!$M:$M,'sys inv movment rpt'!$L:$L,$M1131,'sys inv movment rpt'!$N:$N,S$1)</f>
        <v>0</v>
      </c>
      <c r="T1131" s="86">
        <f>SUMIFS('sys inv movment rpt'!$M:$M,'sys inv movment rpt'!$L:$L,$M1131,'sys inv movment rpt'!$N:$N,T$1)</f>
        <v>0</v>
      </c>
      <c r="U1131" s="86">
        <f>SUMIFS('sys inv movment rpt'!$M:$M,'sys inv movment rpt'!$L:$L,$M1131,'sys inv movment rpt'!$N:$N,U$1)</f>
        <v>0</v>
      </c>
      <c r="V1131" s="86">
        <f>SUMIFS('sys inv movment rpt'!$M:$M,'sys inv movment rpt'!$L:$L,$M1131,'sys inv movment rpt'!$N:$N,V$1)</f>
        <v>0</v>
      </c>
      <c r="W1131" s="86">
        <f>SUMIFS('sys inv movment rpt'!$M:$M,'sys inv movment rpt'!$L:$L,$M1131,'sys inv movment rpt'!$N:$N,W$1)</f>
        <v>0</v>
      </c>
      <c r="X1131" s="86">
        <f>SUMIFS('sys inv movment rpt'!$M:$M,'sys inv movment rpt'!$L:$L,$M1131,'sys inv movment rpt'!$N:$N,X$1)</f>
        <v>0</v>
      </c>
      <c r="Y1131" s="86">
        <f>SUMIFS('sys inv movment rpt'!$M:$M,'sys inv movment rpt'!$L:$L,$M1131,'sys inv movment rpt'!$N:$N,Y$1)</f>
        <v>0</v>
      </c>
      <c r="Z1131" s="86">
        <f>SUMIFS('sys inv movment rpt'!$M:$M,'sys inv movment rpt'!$L:$L,$M1131,'sys inv movment rpt'!$N:$N,Z$1)</f>
        <v>0</v>
      </c>
      <c r="AA1131" s="86">
        <f>SUMIFS('sys inv movment rpt'!$M:$M,'sys inv movment rpt'!$L:$L,$M1131,'sys inv movment rpt'!$N:$N,AA$1)</f>
        <v>0</v>
      </c>
      <c r="AB1131" s="86">
        <f>SUMIFS('sys inv movment rpt'!$M:$M,'sys inv movment rpt'!$L:$L,$M1131,'sys inv movment rpt'!$N:$N,AB$1)</f>
        <v>0</v>
      </c>
      <c r="AC1131" s="86">
        <f>SUMIFS('sys inv movment rpt'!$M:$M,'sys inv movment rpt'!$L:$L,$M1131,'sys inv movment rpt'!$N:$N,AC$1)</f>
        <v>0</v>
      </c>
      <c r="AD1131" s="86">
        <f>SUMIFS('sys inv movment rpt'!$M:$M,'sys inv movment rpt'!$L:$L,$M1131,'sys inv movment rpt'!$N:$N,AD$1)</f>
        <v>0</v>
      </c>
      <c r="AE1131" s="86">
        <f>SUMIFS('sys inv movment rpt'!$M:$M,'sys inv movment rpt'!$L:$L,$M1131,'sys inv movment rpt'!$N:$N,AE$1)</f>
        <v>0</v>
      </c>
      <c r="AF1131" s="86">
        <f>SUMIFS('sys inv movment rpt'!$M:$M,'sys inv movment rpt'!$L:$L,$M1131,'sys inv movment rpt'!$N:$N,AF$1)</f>
        <v>0</v>
      </c>
      <c r="AG1131" s="86">
        <f>SUMIFS('sys inv movment rpt'!$M:$M,'sys inv movment rpt'!$L:$L,$M1131,'sys inv movment rpt'!$N:$N,AG$1)</f>
        <v>0</v>
      </c>
      <c r="AH1131" s="86">
        <f>SUMIFS('sys inv movment rpt'!$M:$M,'sys inv movment rpt'!$L:$L,$M1131,'sys inv movment rpt'!$N:$N,AH$1)</f>
        <v>0</v>
      </c>
      <c r="AI1131" s="86">
        <f>SUMIFS('sys inv movment rpt'!$M:$M,'sys inv movment rpt'!$L:$L,$M1131,'sys inv movment rpt'!$N:$N,AI$1)</f>
        <v>0</v>
      </c>
      <c r="AJ1131" s="86">
        <f>SUMIFS('sys inv movment rpt'!$M:$M,'sys inv movment rpt'!$L:$L,$M1131,'sys inv movment rpt'!$N:$N,AJ$1)</f>
        <v>0</v>
      </c>
      <c r="AK1131" s="86">
        <f>SUMIFS('sys inv movment rpt'!$M:$M,'sys inv movment rpt'!$L:$L,$M1131,'sys inv movment rpt'!$N:$N,AK$1)</f>
        <v>0</v>
      </c>
      <c r="AL1131" s="86">
        <f>SUMIFS('sys inv movment rpt'!$M:$M,'sys inv movment rpt'!$L:$L,$M1131,'sys inv movment rpt'!$N:$N,AL$1)</f>
        <v>0</v>
      </c>
      <c r="AM1131" s="86">
        <f>SUMIFS('sys inv movment rpt'!$M:$M,'sys inv movment rpt'!$L:$L,$M1131,'sys inv movment rpt'!$N:$N,AM$1)</f>
        <v>0</v>
      </c>
      <c r="AN1131" s="86">
        <f>SUMIFS('sys inv movment rpt'!$M:$M,'sys inv movment rpt'!$L:$L,$M1131,'sys inv movment rpt'!$N:$N,AN$1)</f>
        <v>0</v>
      </c>
      <c r="AO1131" s="86">
        <f>SUMIFS('sys inv movment rpt'!$M:$M,'sys inv movment rpt'!$L:$L,$M1131,'sys inv movment rpt'!$N:$N,AO$1)</f>
        <v>0</v>
      </c>
      <c r="AP1131" s="86">
        <f>SUMIFS('sys inv movment rpt'!$M:$M,'sys inv movment rpt'!$L:$L,$M1131,'sys inv movment rpt'!$N:$N,AP$1)</f>
        <v>0</v>
      </c>
      <c r="AQ1131" s="86">
        <f>SUMIFS('sys inv movment rpt'!$M:$M,'sys inv movment rpt'!$L:$L,$M1131,'sys inv movment rpt'!$N:$N,AQ$1)</f>
        <v>0</v>
      </c>
      <c r="AR1131" s="86">
        <f>SUMIFS('sys inv movment rpt'!$M:$M,'sys inv movment rpt'!$L:$L,$M1131,'sys inv movment rpt'!$N:$N,AR$1)</f>
        <v>0</v>
      </c>
      <c r="AS1131" s="86">
        <f>SUMIFS('sys inv movment rpt'!$M:$M,'sys inv movment rpt'!$L:$L,$M1131,'sys inv movment rpt'!$N:$N,AS$1)</f>
        <v>0</v>
      </c>
      <c r="AT1131" s="86">
        <f>SUMIFS('sys inv movment rpt'!$M:$M,'sys inv movment rpt'!$L:$L,$M1131,'sys inv movment rpt'!$N:$N,AT$1)</f>
        <v>0</v>
      </c>
      <c r="AU1131" s="86">
        <f>SUMIFS('sys inv movment rpt'!$M:$M,'sys inv movment rpt'!$L:$L,$M1131,'sys inv movment rpt'!$N:$N,AU$1)</f>
        <v>0</v>
      </c>
      <c r="AV1131" s="86">
        <f>SUMIFS('sys inv movment rpt'!$M:$M,'sys inv movment rpt'!$L:$L,$M1131,'sys inv movment rpt'!$N:$N,AV$1)</f>
        <v>0</v>
      </c>
      <c r="AW1131" s="87" t="str">
        <f>IFERROR(VLOOKUP(A1131,'sys-backorder details'!E:U,17,0),"-")</f>
        <v>-</v>
      </c>
      <c r="AX1131" s="87" t="str">
        <f>IF(K1131&gt;1,VLOOKUP(A1131,'settings-routing'!A:I,9,0),"")</f>
        <v/>
      </c>
    </row>
    <row r="1132" ht="12.75" hidden="1" customHeight="1">
      <c r="A1132" s="50" t="s">
        <v>2353</v>
      </c>
      <c r="B1132" s="50" t="s">
        <v>2354</v>
      </c>
      <c r="C1132" s="50">
        <f t="shared" si="2"/>
        <v>0</v>
      </c>
      <c r="D1132" s="80">
        <f>SUMIF('Stocks 101-111'!$J:$J,'item dashboard'!A1132,'Stocks 101-111'!K:K)</f>
        <v>0</v>
      </c>
      <c r="E1132" s="80">
        <f>SUMIF('Stocks 101-111'!$J:$J,'item dashboard'!A1132,'Stocks 101-111'!$L:$L)</f>
        <v>0</v>
      </c>
      <c r="F1132" s="81">
        <f t="shared" si="3"/>
        <v>0</v>
      </c>
      <c r="G1132" s="82">
        <f t="shared" si="4"/>
        <v>0</v>
      </c>
      <c r="H1132" s="50">
        <f>SUMIFS('sys-backorder details'!$M:$M,'sys-backorder details'!$E:$E,'item dashboard'!A1132,'sys-backorder details'!$V:$V,"")</f>
        <v>0</v>
      </c>
      <c r="I1132" s="83">
        <f>SUMIF('settings-routing'!$I:$I,'item dashboard'!A1132,'settings-routing'!$O:$O)</f>
        <v>0</v>
      </c>
      <c r="J1132" s="50">
        <f>SUMIFS('sys-backorder details'!$M:$M,'sys-backorder details'!$E:$E,'item dashboard'!A1132,'sys-backorder details'!$V:$V,"Call off")</f>
        <v>0</v>
      </c>
      <c r="K1132" s="84">
        <f t="shared" si="5"/>
        <v>0</v>
      </c>
      <c r="L1132" s="84">
        <f>SUMIF('Production Plan'!$E:$E,'item dashboard'!A1132,'Production Plan'!$N:$N)</f>
        <v>0</v>
      </c>
      <c r="M1132" s="85" t="str">
        <f t="shared" si="6"/>
        <v>B-SH250-CM25-250 ml Cream Shampoo Jerrycan</v>
      </c>
      <c r="N1132" s="86">
        <f>SUMIFS('sys inv movment rpt'!$M:$M,'sys inv movment rpt'!$L:$L,$M1132,'sys inv movment rpt'!$N:$N,N$1)</f>
        <v>0</v>
      </c>
      <c r="O1132" s="86">
        <f>SUMIFS('sys inv movment rpt'!$M:$M,'sys inv movment rpt'!$L:$L,$M1132,'sys inv movment rpt'!$N:$N,O$1)</f>
        <v>0</v>
      </c>
      <c r="P1132" s="86">
        <f>SUMIFS('sys inv movment rpt'!$M:$M,'sys inv movment rpt'!$L:$L,$M1132,'sys inv movment rpt'!$N:$N,P$1)</f>
        <v>0</v>
      </c>
      <c r="Q1132" s="86">
        <f>SUMIFS('sys inv movment rpt'!$M:$M,'sys inv movment rpt'!$L:$L,$M1132,'sys inv movment rpt'!$N:$N,Q$1)</f>
        <v>0</v>
      </c>
      <c r="R1132" s="86">
        <f>SUMIFS('sys inv movment rpt'!$M:$M,'sys inv movment rpt'!$L:$L,$M1132,'sys inv movment rpt'!$N:$N,R$1)</f>
        <v>0</v>
      </c>
      <c r="S1132" s="86">
        <f>SUMIFS('sys inv movment rpt'!$M:$M,'sys inv movment rpt'!$L:$L,$M1132,'sys inv movment rpt'!$N:$N,S$1)</f>
        <v>0</v>
      </c>
      <c r="T1132" s="86">
        <f>SUMIFS('sys inv movment rpt'!$M:$M,'sys inv movment rpt'!$L:$L,$M1132,'sys inv movment rpt'!$N:$N,T$1)</f>
        <v>0</v>
      </c>
      <c r="U1132" s="86">
        <f>SUMIFS('sys inv movment rpt'!$M:$M,'sys inv movment rpt'!$L:$L,$M1132,'sys inv movment rpt'!$N:$N,U$1)</f>
        <v>0</v>
      </c>
      <c r="V1132" s="86">
        <f>SUMIFS('sys inv movment rpt'!$M:$M,'sys inv movment rpt'!$L:$L,$M1132,'sys inv movment rpt'!$N:$N,V$1)</f>
        <v>0</v>
      </c>
      <c r="W1132" s="86">
        <f>SUMIFS('sys inv movment rpt'!$M:$M,'sys inv movment rpt'!$L:$L,$M1132,'sys inv movment rpt'!$N:$N,W$1)</f>
        <v>0</v>
      </c>
      <c r="X1132" s="86">
        <f>SUMIFS('sys inv movment rpt'!$M:$M,'sys inv movment rpt'!$L:$L,$M1132,'sys inv movment rpt'!$N:$N,X$1)</f>
        <v>0</v>
      </c>
      <c r="Y1132" s="86">
        <f>SUMIFS('sys inv movment rpt'!$M:$M,'sys inv movment rpt'!$L:$L,$M1132,'sys inv movment rpt'!$N:$N,Y$1)</f>
        <v>0</v>
      </c>
      <c r="Z1132" s="86">
        <f>SUMIFS('sys inv movment rpt'!$M:$M,'sys inv movment rpt'!$L:$L,$M1132,'sys inv movment rpt'!$N:$N,Z$1)</f>
        <v>0</v>
      </c>
      <c r="AA1132" s="86">
        <f>SUMIFS('sys inv movment rpt'!$M:$M,'sys inv movment rpt'!$L:$L,$M1132,'sys inv movment rpt'!$N:$N,AA$1)</f>
        <v>0</v>
      </c>
      <c r="AB1132" s="86">
        <f>SUMIFS('sys inv movment rpt'!$M:$M,'sys inv movment rpt'!$L:$L,$M1132,'sys inv movment rpt'!$N:$N,AB$1)</f>
        <v>0</v>
      </c>
      <c r="AC1132" s="86">
        <f>SUMIFS('sys inv movment rpt'!$M:$M,'sys inv movment rpt'!$L:$L,$M1132,'sys inv movment rpt'!$N:$N,AC$1)</f>
        <v>0</v>
      </c>
      <c r="AD1132" s="86">
        <f>SUMIFS('sys inv movment rpt'!$M:$M,'sys inv movment rpt'!$L:$L,$M1132,'sys inv movment rpt'!$N:$N,AD$1)</f>
        <v>0</v>
      </c>
      <c r="AE1132" s="86">
        <f>SUMIFS('sys inv movment rpt'!$M:$M,'sys inv movment rpt'!$L:$L,$M1132,'sys inv movment rpt'!$N:$N,AE$1)</f>
        <v>0</v>
      </c>
      <c r="AF1132" s="86">
        <f>SUMIFS('sys inv movment rpt'!$M:$M,'sys inv movment rpt'!$L:$L,$M1132,'sys inv movment rpt'!$N:$N,AF$1)</f>
        <v>0</v>
      </c>
      <c r="AG1132" s="86">
        <f>SUMIFS('sys inv movment rpt'!$M:$M,'sys inv movment rpt'!$L:$L,$M1132,'sys inv movment rpt'!$N:$N,AG$1)</f>
        <v>0</v>
      </c>
      <c r="AH1132" s="86">
        <f>SUMIFS('sys inv movment rpt'!$M:$M,'sys inv movment rpt'!$L:$L,$M1132,'sys inv movment rpt'!$N:$N,AH$1)</f>
        <v>0</v>
      </c>
      <c r="AI1132" s="86">
        <f>SUMIFS('sys inv movment rpt'!$M:$M,'sys inv movment rpt'!$L:$L,$M1132,'sys inv movment rpt'!$N:$N,AI$1)</f>
        <v>0</v>
      </c>
      <c r="AJ1132" s="86">
        <f>SUMIFS('sys inv movment rpt'!$M:$M,'sys inv movment rpt'!$L:$L,$M1132,'sys inv movment rpt'!$N:$N,AJ$1)</f>
        <v>0</v>
      </c>
      <c r="AK1132" s="86">
        <f>SUMIFS('sys inv movment rpt'!$M:$M,'sys inv movment rpt'!$L:$L,$M1132,'sys inv movment rpt'!$N:$N,AK$1)</f>
        <v>0</v>
      </c>
      <c r="AL1132" s="86">
        <f>SUMIFS('sys inv movment rpt'!$M:$M,'sys inv movment rpt'!$L:$L,$M1132,'sys inv movment rpt'!$N:$N,AL$1)</f>
        <v>0</v>
      </c>
      <c r="AM1132" s="86">
        <f>SUMIFS('sys inv movment rpt'!$M:$M,'sys inv movment rpt'!$L:$L,$M1132,'sys inv movment rpt'!$N:$N,AM$1)</f>
        <v>0</v>
      </c>
      <c r="AN1132" s="86">
        <f>SUMIFS('sys inv movment rpt'!$M:$M,'sys inv movment rpt'!$L:$L,$M1132,'sys inv movment rpt'!$N:$N,AN$1)</f>
        <v>0</v>
      </c>
      <c r="AO1132" s="86">
        <f>SUMIFS('sys inv movment rpt'!$M:$M,'sys inv movment rpt'!$L:$L,$M1132,'sys inv movment rpt'!$N:$N,AO$1)</f>
        <v>0</v>
      </c>
      <c r="AP1132" s="86">
        <f>SUMIFS('sys inv movment rpt'!$M:$M,'sys inv movment rpt'!$L:$L,$M1132,'sys inv movment rpt'!$N:$N,AP$1)</f>
        <v>0</v>
      </c>
      <c r="AQ1132" s="86">
        <f>SUMIFS('sys inv movment rpt'!$M:$M,'sys inv movment rpt'!$L:$L,$M1132,'sys inv movment rpt'!$N:$N,AQ$1)</f>
        <v>0</v>
      </c>
      <c r="AR1132" s="86">
        <f>SUMIFS('sys inv movment rpt'!$M:$M,'sys inv movment rpt'!$L:$L,$M1132,'sys inv movment rpt'!$N:$N,AR$1)</f>
        <v>0</v>
      </c>
      <c r="AS1132" s="86">
        <f>SUMIFS('sys inv movment rpt'!$M:$M,'sys inv movment rpt'!$L:$L,$M1132,'sys inv movment rpt'!$N:$N,AS$1)</f>
        <v>0</v>
      </c>
      <c r="AT1132" s="86">
        <f>SUMIFS('sys inv movment rpt'!$M:$M,'sys inv movment rpt'!$L:$L,$M1132,'sys inv movment rpt'!$N:$N,AT$1)</f>
        <v>0</v>
      </c>
      <c r="AU1132" s="86">
        <f>SUMIFS('sys inv movment rpt'!$M:$M,'sys inv movment rpt'!$L:$L,$M1132,'sys inv movment rpt'!$N:$N,AU$1)</f>
        <v>0</v>
      </c>
      <c r="AV1132" s="86">
        <f>SUMIFS('sys inv movment rpt'!$M:$M,'sys inv movment rpt'!$L:$L,$M1132,'sys inv movment rpt'!$N:$N,AV$1)</f>
        <v>0</v>
      </c>
      <c r="AW1132" s="87" t="str">
        <f>IFERROR(VLOOKUP(A1132,'sys-backorder details'!E:U,17,0),"-")</f>
        <v>-</v>
      </c>
      <c r="AX1132" s="87" t="str">
        <f>IF(K1132&gt;1,VLOOKUP(A1132,'settings-routing'!A:I,9,0),"")</f>
        <v/>
      </c>
    </row>
    <row r="1133" ht="12.75" hidden="1" customHeight="1">
      <c r="A1133" s="50" t="s">
        <v>2355</v>
      </c>
      <c r="B1133" s="50" t="s">
        <v>2356</v>
      </c>
      <c r="C1133" s="50">
        <f t="shared" si="2"/>
        <v>0</v>
      </c>
      <c r="D1133" s="80">
        <f>SUMIF('Stocks 101-111'!$J:$J,'item dashboard'!A1133,'Stocks 101-111'!K:K)</f>
        <v>0</v>
      </c>
      <c r="E1133" s="80">
        <f>SUMIF('Stocks 101-111'!$J:$J,'item dashboard'!A1133,'Stocks 101-111'!$L:$L)</f>
        <v>0</v>
      </c>
      <c r="F1133" s="81">
        <f t="shared" si="3"/>
        <v>0</v>
      </c>
      <c r="G1133" s="82">
        <f t="shared" si="4"/>
        <v>0</v>
      </c>
      <c r="H1133" s="50">
        <f>SUMIFS('sys-backorder details'!$M:$M,'sys-backorder details'!$E:$E,'item dashboard'!A1133,'sys-backorder details'!$V:$V,"")</f>
        <v>0</v>
      </c>
      <c r="I1133" s="83">
        <f>SUMIF('settings-routing'!$I:$I,'item dashboard'!A1133,'settings-routing'!$O:$O)</f>
        <v>0</v>
      </c>
      <c r="J1133" s="50">
        <f>SUMIFS('sys-backorder details'!$M:$M,'sys-backorder details'!$E:$E,'item dashboard'!A1133,'sys-backorder details'!$V:$V,"Call off")</f>
        <v>0</v>
      </c>
      <c r="K1133" s="84">
        <f t="shared" si="5"/>
        <v>0</v>
      </c>
      <c r="L1133" s="84">
        <f>SUMIF('Production Plan'!$E:$E,'item dashboard'!A1133,'Production Plan'!$N:$N)</f>
        <v>0</v>
      </c>
      <c r="M1133" s="85" t="str">
        <f t="shared" si="6"/>
        <v>B-SH250CN-N25-250ml Conditioner Printed Bottle</v>
      </c>
      <c r="N1133" s="86">
        <f>SUMIFS('sys inv movment rpt'!$M:$M,'sys inv movment rpt'!$L:$L,$M1133,'sys inv movment rpt'!$N:$N,N$1)</f>
        <v>0</v>
      </c>
      <c r="O1133" s="86">
        <f>SUMIFS('sys inv movment rpt'!$M:$M,'sys inv movment rpt'!$L:$L,$M1133,'sys inv movment rpt'!$N:$N,O$1)</f>
        <v>0</v>
      </c>
      <c r="P1133" s="86">
        <f>SUMIFS('sys inv movment rpt'!$M:$M,'sys inv movment rpt'!$L:$L,$M1133,'sys inv movment rpt'!$N:$N,P$1)</f>
        <v>0</v>
      </c>
      <c r="Q1133" s="86">
        <f>SUMIFS('sys inv movment rpt'!$M:$M,'sys inv movment rpt'!$L:$L,$M1133,'sys inv movment rpt'!$N:$N,Q$1)</f>
        <v>0</v>
      </c>
      <c r="R1133" s="86">
        <f>SUMIFS('sys inv movment rpt'!$M:$M,'sys inv movment rpt'!$L:$L,$M1133,'sys inv movment rpt'!$N:$N,R$1)</f>
        <v>0</v>
      </c>
      <c r="S1133" s="86">
        <f>SUMIFS('sys inv movment rpt'!$M:$M,'sys inv movment rpt'!$L:$L,$M1133,'sys inv movment rpt'!$N:$N,S$1)</f>
        <v>0</v>
      </c>
      <c r="T1133" s="86">
        <f>SUMIFS('sys inv movment rpt'!$M:$M,'sys inv movment rpt'!$L:$L,$M1133,'sys inv movment rpt'!$N:$N,T$1)</f>
        <v>0</v>
      </c>
      <c r="U1133" s="86">
        <f>SUMIFS('sys inv movment rpt'!$M:$M,'sys inv movment rpt'!$L:$L,$M1133,'sys inv movment rpt'!$N:$N,U$1)</f>
        <v>0</v>
      </c>
      <c r="V1133" s="86">
        <f>SUMIFS('sys inv movment rpt'!$M:$M,'sys inv movment rpt'!$L:$L,$M1133,'sys inv movment rpt'!$N:$N,V$1)</f>
        <v>0</v>
      </c>
      <c r="W1133" s="86">
        <f>SUMIFS('sys inv movment rpt'!$M:$M,'sys inv movment rpt'!$L:$L,$M1133,'sys inv movment rpt'!$N:$N,W$1)</f>
        <v>0</v>
      </c>
      <c r="X1133" s="86">
        <f>SUMIFS('sys inv movment rpt'!$M:$M,'sys inv movment rpt'!$L:$L,$M1133,'sys inv movment rpt'!$N:$N,X$1)</f>
        <v>0</v>
      </c>
      <c r="Y1133" s="86">
        <f>SUMIFS('sys inv movment rpt'!$M:$M,'sys inv movment rpt'!$L:$L,$M1133,'sys inv movment rpt'!$N:$N,Y$1)</f>
        <v>0</v>
      </c>
      <c r="Z1133" s="86">
        <f>SUMIFS('sys inv movment rpt'!$M:$M,'sys inv movment rpt'!$L:$L,$M1133,'sys inv movment rpt'!$N:$N,Z$1)</f>
        <v>0</v>
      </c>
      <c r="AA1133" s="86">
        <f>SUMIFS('sys inv movment rpt'!$M:$M,'sys inv movment rpt'!$L:$L,$M1133,'sys inv movment rpt'!$N:$N,AA$1)</f>
        <v>0</v>
      </c>
      <c r="AB1133" s="86">
        <f>SUMIFS('sys inv movment rpt'!$M:$M,'sys inv movment rpt'!$L:$L,$M1133,'sys inv movment rpt'!$N:$N,AB$1)</f>
        <v>0</v>
      </c>
      <c r="AC1133" s="86">
        <f>SUMIFS('sys inv movment rpt'!$M:$M,'sys inv movment rpt'!$L:$L,$M1133,'sys inv movment rpt'!$N:$N,AC$1)</f>
        <v>0</v>
      </c>
      <c r="AD1133" s="86">
        <f>SUMIFS('sys inv movment rpt'!$M:$M,'sys inv movment rpt'!$L:$L,$M1133,'sys inv movment rpt'!$N:$N,AD$1)</f>
        <v>0</v>
      </c>
      <c r="AE1133" s="86">
        <f>SUMIFS('sys inv movment rpt'!$M:$M,'sys inv movment rpt'!$L:$L,$M1133,'sys inv movment rpt'!$N:$N,AE$1)</f>
        <v>0</v>
      </c>
      <c r="AF1133" s="86">
        <f>SUMIFS('sys inv movment rpt'!$M:$M,'sys inv movment rpt'!$L:$L,$M1133,'sys inv movment rpt'!$N:$N,AF$1)</f>
        <v>0</v>
      </c>
      <c r="AG1133" s="86">
        <f>SUMIFS('sys inv movment rpt'!$M:$M,'sys inv movment rpt'!$L:$L,$M1133,'sys inv movment rpt'!$N:$N,AG$1)</f>
        <v>0</v>
      </c>
      <c r="AH1133" s="86">
        <f>SUMIFS('sys inv movment rpt'!$M:$M,'sys inv movment rpt'!$L:$L,$M1133,'sys inv movment rpt'!$N:$N,AH$1)</f>
        <v>0</v>
      </c>
      <c r="AI1133" s="86">
        <f>SUMIFS('sys inv movment rpt'!$M:$M,'sys inv movment rpt'!$L:$L,$M1133,'sys inv movment rpt'!$N:$N,AI$1)</f>
        <v>0</v>
      </c>
      <c r="AJ1133" s="86">
        <f>SUMIFS('sys inv movment rpt'!$M:$M,'sys inv movment rpt'!$L:$L,$M1133,'sys inv movment rpt'!$N:$N,AJ$1)</f>
        <v>0</v>
      </c>
      <c r="AK1133" s="86">
        <f>SUMIFS('sys inv movment rpt'!$M:$M,'sys inv movment rpt'!$L:$L,$M1133,'sys inv movment rpt'!$N:$N,AK$1)</f>
        <v>0</v>
      </c>
      <c r="AL1133" s="86">
        <f>SUMIFS('sys inv movment rpt'!$M:$M,'sys inv movment rpt'!$L:$L,$M1133,'sys inv movment rpt'!$N:$N,AL$1)</f>
        <v>0</v>
      </c>
      <c r="AM1133" s="86">
        <f>SUMIFS('sys inv movment rpt'!$M:$M,'sys inv movment rpt'!$L:$L,$M1133,'sys inv movment rpt'!$N:$N,AM$1)</f>
        <v>0</v>
      </c>
      <c r="AN1133" s="86">
        <f>SUMIFS('sys inv movment rpt'!$M:$M,'sys inv movment rpt'!$L:$L,$M1133,'sys inv movment rpt'!$N:$N,AN$1)</f>
        <v>0</v>
      </c>
      <c r="AO1133" s="86">
        <f>SUMIFS('sys inv movment rpt'!$M:$M,'sys inv movment rpt'!$L:$L,$M1133,'sys inv movment rpt'!$N:$N,AO$1)</f>
        <v>0</v>
      </c>
      <c r="AP1133" s="86">
        <f>SUMIFS('sys inv movment rpt'!$M:$M,'sys inv movment rpt'!$L:$L,$M1133,'sys inv movment rpt'!$N:$N,AP$1)</f>
        <v>0</v>
      </c>
      <c r="AQ1133" s="86">
        <f>SUMIFS('sys inv movment rpt'!$M:$M,'sys inv movment rpt'!$L:$L,$M1133,'sys inv movment rpt'!$N:$N,AQ$1)</f>
        <v>0</v>
      </c>
      <c r="AR1133" s="86">
        <f>SUMIFS('sys inv movment rpt'!$M:$M,'sys inv movment rpt'!$L:$L,$M1133,'sys inv movment rpt'!$N:$N,AR$1)</f>
        <v>0</v>
      </c>
      <c r="AS1133" s="86">
        <f>SUMIFS('sys inv movment rpt'!$M:$M,'sys inv movment rpt'!$L:$L,$M1133,'sys inv movment rpt'!$N:$N,AS$1)</f>
        <v>0</v>
      </c>
      <c r="AT1133" s="86">
        <f>SUMIFS('sys inv movment rpt'!$M:$M,'sys inv movment rpt'!$L:$L,$M1133,'sys inv movment rpt'!$N:$N,AT$1)</f>
        <v>0</v>
      </c>
      <c r="AU1133" s="86">
        <f>SUMIFS('sys inv movment rpt'!$M:$M,'sys inv movment rpt'!$L:$L,$M1133,'sys inv movment rpt'!$N:$N,AU$1)</f>
        <v>0</v>
      </c>
      <c r="AV1133" s="86">
        <f>SUMIFS('sys inv movment rpt'!$M:$M,'sys inv movment rpt'!$L:$L,$M1133,'sys inv movment rpt'!$N:$N,AV$1)</f>
        <v>0</v>
      </c>
      <c r="AW1133" s="87" t="str">
        <f>IFERROR(VLOOKUP(A1133,'sys-backorder details'!E:U,17,0),"-")</f>
        <v>-</v>
      </c>
      <c r="AX1133" s="87" t="str">
        <f>IF(K1133&gt;1,VLOOKUP(A1133,'settings-routing'!A:I,9,0),"")</f>
        <v/>
      </c>
    </row>
    <row r="1134" ht="12.75" hidden="1" customHeight="1">
      <c r="A1134" s="50" t="s">
        <v>2357</v>
      </c>
      <c r="B1134" s="50" t="s">
        <v>2358</v>
      </c>
      <c r="C1134" s="50">
        <f t="shared" si="2"/>
        <v>25500</v>
      </c>
      <c r="D1134" s="80">
        <f>SUMIF('Stocks 101-111'!$J:$J,'item dashboard'!A1134,'Stocks 101-111'!K:K)</f>
        <v>25500</v>
      </c>
      <c r="E1134" s="80">
        <f>SUMIF('Stocks 101-111'!$J:$J,'item dashboard'!A1134,'Stocks 101-111'!$L:$L)</f>
        <v>0</v>
      </c>
      <c r="F1134" s="81">
        <f t="shared" si="3"/>
        <v>0</v>
      </c>
      <c r="G1134" s="82">
        <f t="shared" si="4"/>
        <v>0.3142857143</v>
      </c>
      <c r="H1134" s="50">
        <f>SUMIFS('sys-backorder details'!$M:$M,'sys-backorder details'!$E:$E,'item dashboard'!A1134,'sys-backorder details'!$V:$V,"")</f>
        <v>0</v>
      </c>
      <c r="I1134" s="83">
        <f>SUMIF('settings-routing'!$I:$I,'item dashboard'!A1134,'settings-routing'!$O:$O)</f>
        <v>0</v>
      </c>
      <c r="J1134" s="50">
        <f>SUMIFS('sys-backorder details'!$M:$M,'sys-backorder details'!$E:$E,'item dashboard'!A1134,'sys-backorder details'!$V:$V,"Call off")</f>
        <v>50000</v>
      </c>
      <c r="K1134" s="84">
        <f t="shared" si="5"/>
        <v>-25500</v>
      </c>
      <c r="L1134" s="84">
        <f>SUMIF('Production Plan'!$E:$E,'item dashboard'!A1134,'Production Plan'!$N:$N)</f>
        <v>-25500</v>
      </c>
      <c r="M1134" s="85" t="str">
        <f t="shared" si="6"/>
        <v>B-SH250-N25-250 ml Nat Shampoo jerrycan</v>
      </c>
      <c r="N1134" s="86">
        <f>SUMIFS('sys inv movment rpt'!$M:$M,'sys inv movment rpt'!$L:$L,$M1134,'sys inv movment rpt'!$N:$N,N$1)</f>
        <v>0</v>
      </c>
      <c r="O1134" s="86">
        <f>SUMIFS('sys inv movment rpt'!$M:$M,'sys inv movment rpt'!$L:$L,$M1134,'sys inv movment rpt'!$N:$N,O$1)</f>
        <v>0</v>
      </c>
      <c r="P1134" s="86">
        <f>SUMIFS('sys inv movment rpt'!$M:$M,'sys inv movment rpt'!$L:$L,$M1134,'sys inv movment rpt'!$N:$N,P$1)</f>
        <v>0</v>
      </c>
      <c r="Q1134" s="86">
        <f>SUMIFS('sys inv movment rpt'!$M:$M,'sys inv movment rpt'!$L:$L,$M1134,'sys inv movment rpt'!$N:$N,Q$1)</f>
        <v>0</v>
      </c>
      <c r="R1134" s="86">
        <f>SUMIFS('sys inv movment rpt'!$M:$M,'sys inv movment rpt'!$L:$L,$M1134,'sys inv movment rpt'!$N:$N,R$1)</f>
        <v>750</v>
      </c>
      <c r="S1134" s="86">
        <f>SUMIFS('sys inv movment rpt'!$M:$M,'sys inv movment rpt'!$L:$L,$M1134,'sys inv movment rpt'!$N:$N,S$1)</f>
        <v>0</v>
      </c>
      <c r="T1134" s="86">
        <f>SUMIFS('sys inv movment rpt'!$M:$M,'sys inv movment rpt'!$L:$L,$M1134,'sys inv movment rpt'!$N:$N,T$1)</f>
        <v>0</v>
      </c>
      <c r="U1134" s="86">
        <f>SUMIFS('sys inv movment rpt'!$M:$M,'sys inv movment rpt'!$L:$L,$M1134,'sys inv movment rpt'!$N:$N,U$1)</f>
        <v>0</v>
      </c>
      <c r="V1134" s="86">
        <f>SUMIFS('sys inv movment rpt'!$M:$M,'sys inv movment rpt'!$L:$L,$M1134,'sys inv movment rpt'!$N:$N,V$1)</f>
        <v>15000</v>
      </c>
      <c r="W1134" s="86">
        <f>SUMIFS('sys inv movment rpt'!$M:$M,'sys inv movment rpt'!$L:$L,$M1134,'sys inv movment rpt'!$N:$N,W$1)</f>
        <v>1000</v>
      </c>
      <c r="X1134" s="86">
        <f>SUMIFS('sys inv movment rpt'!$M:$M,'sys inv movment rpt'!$L:$L,$M1134,'sys inv movment rpt'!$N:$N,X$1)</f>
        <v>0</v>
      </c>
      <c r="Y1134" s="86">
        <f>SUMIFS('sys inv movment rpt'!$M:$M,'sys inv movment rpt'!$L:$L,$M1134,'sys inv movment rpt'!$N:$N,Y$1)</f>
        <v>0</v>
      </c>
      <c r="Z1134" s="86">
        <f>SUMIFS('sys inv movment rpt'!$M:$M,'sys inv movment rpt'!$L:$L,$M1134,'sys inv movment rpt'!$N:$N,Z$1)</f>
        <v>0</v>
      </c>
      <c r="AA1134" s="86">
        <f>SUMIFS('sys inv movment rpt'!$M:$M,'sys inv movment rpt'!$L:$L,$M1134,'sys inv movment rpt'!$N:$N,AA$1)</f>
        <v>1750</v>
      </c>
      <c r="AB1134" s="86">
        <f>SUMIFS('sys inv movment rpt'!$M:$M,'sys inv movment rpt'!$L:$L,$M1134,'sys inv movment rpt'!$N:$N,AB$1)</f>
        <v>0</v>
      </c>
      <c r="AC1134" s="86">
        <f>SUMIFS('sys inv movment rpt'!$M:$M,'sys inv movment rpt'!$L:$L,$M1134,'sys inv movment rpt'!$N:$N,AC$1)</f>
        <v>0</v>
      </c>
      <c r="AD1134" s="86">
        <f>SUMIFS('sys inv movment rpt'!$M:$M,'sys inv movment rpt'!$L:$L,$M1134,'sys inv movment rpt'!$N:$N,AD$1)</f>
        <v>0</v>
      </c>
      <c r="AE1134" s="86">
        <f>SUMIFS('sys inv movment rpt'!$M:$M,'sys inv movment rpt'!$L:$L,$M1134,'sys inv movment rpt'!$N:$N,AE$1)</f>
        <v>5500</v>
      </c>
      <c r="AF1134" s="86">
        <f>SUMIFS('sys inv movment rpt'!$M:$M,'sys inv movment rpt'!$L:$L,$M1134,'sys inv movment rpt'!$N:$N,AF$1)</f>
        <v>3250</v>
      </c>
      <c r="AG1134" s="86">
        <f>SUMIFS('sys inv movment rpt'!$M:$M,'sys inv movment rpt'!$L:$L,$M1134,'sys inv movment rpt'!$N:$N,AG$1)</f>
        <v>0</v>
      </c>
      <c r="AH1134" s="86">
        <f>SUMIFS('sys inv movment rpt'!$M:$M,'sys inv movment rpt'!$L:$L,$M1134,'sys inv movment rpt'!$N:$N,AH$1)</f>
        <v>0</v>
      </c>
      <c r="AI1134" s="86">
        <f>SUMIFS('sys inv movment rpt'!$M:$M,'sys inv movment rpt'!$L:$L,$M1134,'sys inv movment rpt'!$N:$N,AI$1)</f>
        <v>1250</v>
      </c>
      <c r="AJ1134" s="86">
        <f>SUMIFS('sys inv movment rpt'!$M:$M,'sys inv movment rpt'!$L:$L,$M1134,'sys inv movment rpt'!$N:$N,AJ$1)</f>
        <v>2500</v>
      </c>
      <c r="AK1134" s="86">
        <f>SUMIFS('sys inv movment rpt'!$M:$M,'sys inv movment rpt'!$L:$L,$M1134,'sys inv movment rpt'!$N:$N,AK$1)</f>
        <v>0</v>
      </c>
      <c r="AL1134" s="86">
        <f>SUMIFS('sys inv movment rpt'!$M:$M,'sys inv movment rpt'!$L:$L,$M1134,'sys inv movment rpt'!$N:$N,AL$1)</f>
        <v>0</v>
      </c>
      <c r="AM1134" s="86">
        <f>SUMIFS('sys inv movment rpt'!$M:$M,'sys inv movment rpt'!$L:$L,$M1134,'sys inv movment rpt'!$N:$N,AM$1)</f>
        <v>0</v>
      </c>
      <c r="AN1134" s="86">
        <f>SUMIFS('sys inv movment rpt'!$M:$M,'sys inv movment rpt'!$L:$L,$M1134,'sys inv movment rpt'!$N:$N,AN$1)</f>
        <v>0</v>
      </c>
      <c r="AO1134" s="86">
        <f>SUMIFS('sys inv movment rpt'!$M:$M,'sys inv movment rpt'!$L:$L,$M1134,'sys inv movment rpt'!$N:$N,AO$1)</f>
        <v>250</v>
      </c>
      <c r="AP1134" s="86">
        <f>SUMIFS('sys inv movment rpt'!$M:$M,'sys inv movment rpt'!$L:$L,$M1134,'sys inv movment rpt'!$N:$N,AP$1)</f>
        <v>0</v>
      </c>
      <c r="AQ1134" s="86">
        <f>SUMIFS('sys inv movment rpt'!$M:$M,'sys inv movment rpt'!$L:$L,$M1134,'sys inv movment rpt'!$N:$N,AQ$1)</f>
        <v>0</v>
      </c>
      <c r="AR1134" s="86">
        <f>SUMIFS('sys inv movment rpt'!$M:$M,'sys inv movment rpt'!$L:$L,$M1134,'sys inv movment rpt'!$N:$N,AR$1)</f>
        <v>7500</v>
      </c>
      <c r="AS1134" s="86">
        <f>SUMIFS('sys inv movment rpt'!$M:$M,'sys inv movment rpt'!$L:$L,$M1134,'sys inv movment rpt'!$N:$N,AS$1)</f>
        <v>0</v>
      </c>
      <c r="AT1134" s="86">
        <f>SUMIFS('sys inv movment rpt'!$M:$M,'sys inv movment rpt'!$L:$L,$M1134,'sys inv movment rpt'!$N:$N,AT$1)</f>
        <v>0</v>
      </c>
      <c r="AU1134" s="86">
        <f>SUMIFS('sys inv movment rpt'!$M:$M,'sys inv movment rpt'!$L:$L,$M1134,'sys inv movment rpt'!$N:$N,AU$1)</f>
        <v>0</v>
      </c>
      <c r="AV1134" s="86">
        <f>SUMIFS('sys inv movment rpt'!$M:$M,'sys inv movment rpt'!$L:$L,$M1134,'sys inv movment rpt'!$N:$N,AV$1)</f>
        <v>750</v>
      </c>
      <c r="AW1134" s="87" t="str">
        <f>IFERROR(VLOOKUP(A1134,'sys-backorder details'!E:U,17,0),"-")</f>
        <v>30 Days</v>
      </c>
      <c r="AX1134" s="87" t="str">
        <f>IF(K1134&gt;1,VLOOKUP(A1134,'settings-routing'!A:I,9,0),"")</f>
        <v/>
      </c>
    </row>
    <row r="1135" ht="12.75" hidden="1" customHeight="1">
      <c r="A1135" s="28" t="s">
        <v>2359</v>
      </c>
      <c r="B1135" s="28" t="s">
        <v>2360</v>
      </c>
      <c r="C1135" s="50">
        <f t="shared" si="2"/>
        <v>0</v>
      </c>
      <c r="D1135" s="80">
        <f>SUMIF('Stocks 101-111'!$J:$J,'item dashboard'!A1135,'Stocks 101-111'!K:K)</f>
        <v>0</v>
      </c>
      <c r="E1135" s="80">
        <f>SUMIF('Stocks 101-111'!$J:$J,'item dashboard'!A1135,'Stocks 101-111'!$L:$L)</f>
        <v>0</v>
      </c>
      <c r="F1135" s="81">
        <f t="shared" si="3"/>
        <v>0</v>
      </c>
      <c r="G1135" s="82">
        <f t="shared" si="4"/>
        <v>0</v>
      </c>
      <c r="H1135" s="50">
        <f>SUMIFS('sys-backorder details'!$M:$M,'sys-backorder details'!$E:$E,'item dashboard'!A1135,'sys-backorder details'!$V:$V,"")</f>
        <v>0</v>
      </c>
      <c r="I1135" s="83">
        <f>SUMIF('settings-routing'!$I:$I,'item dashboard'!A1135,'settings-routing'!$O:$O)</f>
        <v>0</v>
      </c>
      <c r="J1135" s="50">
        <f>SUMIFS('sys-backorder details'!$M:$M,'sys-backorder details'!$E:$E,'item dashboard'!A1135,'sys-backorder details'!$V:$V,"Call off")</f>
        <v>0</v>
      </c>
      <c r="K1135" s="84">
        <f t="shared" si="5"/>
        <v>0</v>
      </c>
      <c r="L1135" s="84">
        <f>SUMIF('Production Plan'!$E:$E,'item dashboard'!A1135,'Production Plan'!$N:$N)</f>
        <v>0</v>
      </c>
      <c r="M1135" s="85" t="str">
        <f t="shared" si="6"/>
        <v>B-SH250-N25BAMSI-250 ml Natural Pntd Bamsi Shampoo Jerrycan</v>
      </c>
      <c r="N1135" s="86">
        <f>SUMIFS('sys inv movment rpt'!$M:$M,'sys inv movment rpt'!$L:$L,$M1135,'sys inv movment rpt'!$N:$N,N$1)</f>
        <v>0</v>
      </c>
      <c r="O1135" s="86">
        <f>SUMIFS('sys inv movment rpt'!$M:$M,'sys inv movment rpt'!$L:$L,$M1135,'sys inv movment rpt'!$N:$N,O$1)</f>
        <v>0</v>
      </c>
      <c r="P1135" s="86">
        <f>SUMIFS('sys inv movment rpt'!$M:$M,'sys inv movment rpt'!$L:$L,$M1135,'sys inv movment rpt'!$N:$N,P$1)</f>
        <v>0</v>
      </c>
      <c r="Q1135" s="86">
        <f>SUMIFS('sys inv movment rpt'!$M:$M,'sys inv movment rpt'!$L:$L,$M1135,'sys inv movment rpt'!$N:$N,Q$1)</f>
        <v>0</v>
      </c>
      <c r="R1135" s="86">
        <f>SUMIFS('sys inv movment rpt'!$M:$M,'sys inv movment rpt'!$L:$L,$M1135,'sys inv movment rpt'!$N:$N,R$1)</f>
        <v>0</v>
      </c>
      <c r="S1135" s="86">
        <f>SUMIFS('sys inv movment rpt'!$M:$M,'sys inv movment rpt'!$L:$L,$M1135,'sys inv movment rpt'!$N:$N,S$1)</f>
        <v>0</v>
      </c>
      <c r="T1135" s="86">
        <f>SUMIFS('sys inv movment rpt'!$M:$M,'sys inv movment rpt'!$L:$L,$M1135,'sys inv movment rpt'!$N:$N,T$1)</f>
        <v>0</v>
      </c>
      <c r="U1135" s="86">
        <f>SUMIFS('sys inv movment rpt'!$M:$M,'sys inv movment rpt'!$L:$L,$M1135,'sys inv movment rpt'!$N:$N,U$1)</f>
        <v>0</v>
      </c>
      <c r="V1135" s="86">
        <f>SUMIFS('sys inv movment rpt'!$M:$M,'sys inv movment rpt'!$L:$L,$M1135,'sys inv movment rpt'!$N:$N,V$1)</f>
        <v>0</v>
      </c>
      <c r="W1135" s="86">
        <f>SUMIFS('sys inv movment rpt'!$M:$M,'sys inv movment rpt'!$L:$L,$M1135,'sys inv movment rpt'!$N:$N,W$1)</f>
        <v>0</v>
      </c>
      <c r="X1135" s="86">
        <f>SUMIFS('sys inv movment rpt'!$M:$M,'sys inv movment rpt'!$L:$L,$M1135,'sys inv movment rpt'!$N:$N,X$1)</f>
        <v>0</v>
      </c>
      <c r="Y1135" s="86">
        <f>SUMIFS('sys inv movment rpt'!$M:$M,'sys inv movment rpt'!$L:$L,$M1135,'sys inv movment rpt'!$N:$N,Y$1)</f>
        <v>0</v>
      </c>
      <c r="Z1135" s="86">
        <f>SUMIFS('sys inv movment rpt'!$M:$M,'sys inv movment rpt'!$L:$L,$M1135,'sys inv movment rpt'!$N:$N,Z$1)</f>
        <v>0</v>
      </c>
      <c r="AA1135" s="86">
        <f>SUMIFS('sys inv movment rpt'!$M:$M,'sys inv movment rpt'!$L:$L,$M1135,'sys inv movment rpt'!$N:$N,AA$1)</f>
        <v>0</v>
      </c>
      <c r="AB1135" s="86">
        <f>SUMIFS('sys inv movment rpt'!$M:$M,'sys inv movment rpt'!$L:$L,$M1135,'sys inv movment rpt'!$N:$N,AB$1)</f>
        <v>0</v>
      </c>
      <c r="AC1135" s="86">
        <f>SUMIFS('sys inv movment rpt'!$M:$M,'sys inv movment rpt'!$L:$L,$M1135,'sys inv movment rpt'!$N:$N,AC$1)</f>
        <v>0</v>
      </c>
      <c r="AD1135" s="86">
        <f>SUMIFS('sys inv movment rpt'!$M:$M,'sys inv movment rpt'!$L:$L,$M1135,'sys inv movment rpt'!$N:$N,AD$1)</f>
        <v>0</v>
      </c>
      <c r="AE1135" s="86">
        <f>SUMIFS('sys inv movment rpt'!$M:$M,'sys inv movment rpt'!$L:$L,$M1135,'sys inv movment rpt'!$N:$N,AE$1)</f>
        <v>0</v>
      </c>
      <c r="AF1135" s="86">
        <f>SUMIFS('sys inv movment rpt'!$M:$M,'sys inv movment rpt'!$L:$L,$M1135,'sys inv movment rpt'!$N:$N,AF$1)</f>
        <v>0</v>
      </c>
      <c r="AG1135" s="86">
        <f>SUMIFS('sys inv movment rpt'!$M:$M,'sys inv movment rpt'!$L:$L,$M1135,'sys inv movment rpt'!$N:$N,AG$1)</f>
        <v>0</v>
      </c>
      <c r="AH1135" s="86">
        <f>SUMIFS('sys inv movment rpt'!$M:$M,'sys inv movment rpt'!$L:$L,$M1135,'sys inv movment rpt'!$N:$N,AH$1)</f>
        <v>0</v>
      </c>
      <c r="AI1135" s="86">
        <f>SUMIFS('sys inv movment rpt'!$M:$M,'sys inv movment rpt'!$L:$L,$M1135,'sys inv movment rpt'!$N:$N,AI$1)</f>
        <v>0</v>
      </c>
      <c r="AJ1135" s="86">
        <f>SUMIFS('sys inv movment rpt'!$M:$M,'sys inv movment rpt'!$L:$L,$M1135,'sys inv movment rpt'!$N:$N,AJ$1)</f>
        <v>0</v>
      </c>
      <c r="AK1135" s="86">
        <f>SUMIFS('sys inv movment rpt'!$M:$M,'sys inv movment rpt'!$L:$L,$M1135,'sys inv movment rpt'!$N:$N,AK$1)</f>
        <v>0</v>
      </c>
      <c r="AL1135" s="86">
        <f>SUMIFS('sys inv movment rpt'!$M:$M,'sys inv movment rpt'!$L:$L,$M1135,'sys inv movment rpt'!$N:$N,AL$1)</f>
        <v>0</v>
      </c>
      <c r="AM1135" s="86">
        <f>SUMIFS('sys inv movment rpt'!$M:$M,'sys inv movment rpt'!$L:$L,$M1135,'sys inv movment rpt'!$N:$N,AM$1)</f>
        <v>0</v>
      </c>
      <c r="AN1135" s="86">
        <f>SUMIFS('sys inv movment rpt'!$M:$M,'sys inv movment rpt'!$L:$L,$M1135,'sys inv movment rpt'!$N:$N,AN$1)</f>
        <v>0</v>
      </c>
      <c r="AO1135" s="86">
        <f>SUMIFS('sys inv movment rpt'!$M:$M,'sys inv movment rpt'!$L:$L,$M1135,'sys inv movment rpt'!$N:$N,AO$1)</f>
        <v>0</v>
      </c>
      <c r="AP1135" s="86">
        <f>SUMIFS('sys inv movment rpt'!$M:$M,'sys inv movment rpt'!$L:$L,$M1135,'sys inv movment rpt'!$N:$N,AP$1)</f>
        <v>0</v>
      </c>
      <c r="AQ1135" s="86">
        <f>SUMIFS('sys inv movment rpt'!$M:$M,'sys inv movment rpt'!$L:$L,$M1135,'sys inv movment rpt'!$N:$N,AQ$1)</f>
        <v>0</v>
      </c>
      <c r="AR1135" s="86">
        <f>SUMIFS('sys inv movment rpt'!$M:$M,'sys inv movment rpt'!$L:$L,$M1135,'sys inv movment rpt'!$N:$N,AR$1)</f>
        <v>0</v>
      </c>
      <c r="AS1135" s="86">
        <f>SUMIFS('sys inv movment rpt'!$M:$M,'sys inv movment rpt'!$L:$L,$M1135,'sys inv movment rpt'!$N:$N,AS$1)</f>
        <v>0</v>
      </c>
      <c r="AT1135" s="86">
        <f>SUMIFS('sys inv movment rpt'!$M:$M,'sys inv movment rpt'!$L:$L,$M1135,'sys inv movment rpt'!$N:$N,AT$1)</f>
        <v>0</v>
      </c>
      <c r="AU1135" s="86">
        <f>SUMIFS('sys inv movment rpt'!$M:$M,'sys inv movment rpt'!$L:$L,$M1135,'sys inv movment rpt'!$N:$N,AU$1)</f>
        <v>0</v>
      </c>
      <c r="AV1135" s="86">
        <f>SUMIFS('sys inv movment rpt'!$M:$M,'sys inv movment rpt'!$L:$L,$M1135,'sys inv movment rpt'!$N:$N,AV$1)</f>
        <v>0</v>
      </c>
      <c r="AW1135" s="87" t="str">
        <f>IFERROR(VLOOKUP(A1135,'sys-backorder details'!E:U,17,0),"-")</f>
        <v>-</v>
      </c>
      <c r="AX1135" s="87" t="str">
        <f>IF(K1135&gt;1,VLOOKUP(A1135,'settings-routing'!A:I,9,0),"")</f>
        <v/>
      </c>
    </row>
    <row r="1136" ht="12.75" hidden="1" customHeight="1">
      <c r="A1136" s="50" t="s">
        <v>2361</v>
      </c>
      <c r="B1136" s="50" t="s">
        <v>2362</v>
      </c>
      <c r="C1136" s="50">
        <f t="shared" si="2"/>
        <v>0</v>
      </c>
      <c r="D1136" s="80">
        <f>SUMIF('Stocks 101-111'!$J:$J,'item dashboard'!A1136,'Stocks 101-111'!K:K)</f>
        <v>0</v>
      </c>
      <c r="E1136" s="80">
        <f>SUMIF('Stocks 101-111'!$J:$J,'item dashboard'!A1136,'Stocks 101-111'!$L:$L)</f>
        <v>0</v>
      </c>
      <c r="F1136" s="81">
        <f t="shared" si="3"/>
        <v>0</v>
      </c>
      <c r="G1136" s="82">
        <f t="shared" si="4"/>
        <v>0</v>
      </c>
      <c r="H1136" s="50">
        <f>SUMIFS('sys-backorder details'!$M:$M,'sys-backorder details'!$E:$E,'item dashboard'!A1136,'sys-backorder details'!$V:$V,"")</f>
        <v>0</v>
      </c>
      <c r="I1136" s="83">
        <f>SUMIF('settings-routing'!$I:$I,'item dashboard'!A1136,'settings-routing'!$O:$O)</f>
        <v>0</v>
      </c>
      <c r="J1136" s="50">
        <f>SUMIFS('sys-backorder details'!$M:$M,'sys-backorder details'!$E:$E,'item dashboard'!A1136,'sys-backorder details'!$V:$V,"Call off")</f>
        <v>0</v>
      </c>
      <c r="K1136" s="84">
        <f t="shared" si="5"/>
        <v>0</v>
      </c>
      <c r="L1136" s="84">
        <f>SUMIF('Production Plan'!$E:$E,'item dashboard'!A1136,'Production Plan'!$N:$N)</f>
        <v>0</v>
      </c>
      <c r="M1136" s="85" t="str">
        <f t="shared" si="6"/>
        <v>B-SH250-N25BAMSI-C-250 ml Nat Pntd Bamsi Conditioner Jerrycan</v>
      </c>
      <c r="N1136" s="86">
        <f>SUMIFS('sys inv movment rpt'!$M:$M,'sys inv movment rpt'!$L:$L,$M1136,'sys inv movment rpt'!$N:$N,N$1)</f>
        <v>0</v>
      </c>
      <c r="O1136" s="86">
        <f>SUMIFS('sys inv movment rpt'!$M:$M,'sys inv movment rpt'!$L:$L,$M1136,'sys inv movment rpt'!$N:$N,O$1)</f>
        <v>0</v>
      </c>
      <c r="P1136" s="86">
        <f>SUMIFS('sys inv movment rpt'!$M:$M,'sys inv movment rpt'!$L:$L,$M1136,'sys inv movment rpt'!$N:$N,P$1)</f>
        <v>0</v>
      </c>
      <c r="Q1136" s="86">
        <f>SUMIFS('sys inv movment rpt'!$M:$M,'sys inv movment rpt'!$L:$L,$M1136,'sys inv movment rpt'!$N:$N,Q$1)</f>
        <v>0</v>
      </c>
      <c r="R1136" s="86">
        <f>SUMIFS('sys inv movment rpt'!$M:$M,'sys inv movment rpt'!$L:$L,$M1136,'sys inv movment rpt'!$N:$N,R$1)</f>
        <v>0</v>
      </c>
      <c r="S1136" s="86">
        <f>SUMIFS('sys inv movment rpt'!$M:$M,'sys inv movment rpt'!$L:$L,$M1136,'sys inv movment rpt'!$N:$N,S$1)</f>
        <v>0</v>
      </c>
      <c r="T1136" s="86">
        <f>SUMIFS('sys inv movment rpt'!$M:$M,'sys inv movment rpt'!$L:$L,$M1136,'sys inv movment rpt'!$N:$N,T$1)</f>
        <v>0</v>
      </c>
      <c r="U1136" s="86">
        <f>SUMIFS('sys inv movment rpt'!$M:$M,'sys inv movment rpt'!$L:$L,$M1136,'sys inv movment rpt'!$N:$N,U$1)</f>
        <v>0</v>
      </c>
      <c r="V1136" s="86">
        <f>SUMIFS('sys inv movment rpt'!$M:$M,'sys inv movment rpt'!$L:$L,$M1136,'sys inv movment rpt'!$N:$N,V$1)</f>
        <v>0</v>
      </c>
      <c r="W1136" s="86">
        <f>SUMIFS('sys inv movment rpt'!$M:$M,'sys inv movment rpt'!$L:$L,$M1136,'sys inv movment rpt'!$N:$N,W$1)</f>
        <v>0</v>
      </c>
      <c r="X1136" s="86">
        <f>SUMIFS('sys inv movment rpt'!$M:$M,'sys inv movment rpt'!$L:$L,$M1136,'sys inv movment rpt'!$N:$N,X$1)</f>
        <v>0</v>
      </c>
      <c r="Y1136" s="86">
        <f>SUMIFS('sys inv movment rpt'!$M:$M,'sys inv movment rpt'!$L:$L,$M1136,'sys inv movment rpt'!$N:$N,Y$1)</f>
        <v>0</v>
      </c>
      <c r="Z1136" s="86">
        <f>SUMIFS('sys inv movment rpt'!$M:$M,'sys inv movment rpt'!$L:$L,$M1136,'sys inv movment rpt'!$N:$N,Z$1)</f>
        <v>0</v>
      </c>
      <c r="AA1136" s="86">
        <f>SUMIFS('sys inv movment rpt'!$M:$M,'sys inv movment rpt'!$L:$L,$M1136,'sys inv movment rpt'!$N:$N,AA$1)</f>
        <v>0</v>
      </c>
      <c r="AB1136" s="86">
        <f>SUMIFS('sys inv movment rpt'!$M:$M,'sys inv movment rpt'!$L:$L,$M1136,'sys inv movment rpt'!$N:$N,AB$1)</f>
        <v>0</v>
      </c>
      <c r="AC1136" s="86">
        <f>SUMIFS('sys inv movment rpt'!$M:$M,'sys inv movment rpt'!$L:$L,$M1136,'sys inv movment rpt'!$N:$N,AC$1)</f>
        <v>0</v>
      </c>
      <c r="AD1136" s="86">
        <f>SUMIFS('sys inv movment rpt'!$M:$M,'sys inv movment rpt'!$L:$L,$M1136,'sys inv movment rpt'!$N:$N,AD$1)</f>
        <v>0</v>
      </c>
      <c r="AE1136" s="86">
        <f>SUMIFS('sys inv movment rpt'!$M:$M,'sys inv movment rpt'!$L:$L,$M1136,'sys inv movment rpt'!$N:$N,AE$1)</f>
        <v>0</v>
      </c>
      <c r="AF1136" s="86">
        <f>SUMIFS('sys inv movment rpt'!$M:$M,'sys inv movment rpt'!$L:$L,$M1136,'sys inv movment rpt'!$N:$N,AF$1)</f>
        <v>0</v>
      </c>
      <c r="AG1136" s="86">
        <f>SUMIFS('sys inv movment rpt'!$M:$M,'sys inv movment rpt'!$L:$L,$M1136,'sys inv movment rpt'!$N:$N,AG$1)</f>
        <v>0</v>
      </c>
      <c r="AH1136" s="86">
        <f>SUMIFS('sys inv movment rpt'!$M:$M,'sys inv movment rpt'!$L:$L,$M1136,'sys inv movment rpt'!$N:$N,AH$1)</f>
        <v>0</v>
      </c>
      <c r="AI1136" s="86">
        <f>SUMIFS('sys inv movment rpt'!$M:$M,'sys inv movment rpt'!$L:$L,$M1136,'sys inv movment rpt'!$N:$N,AI$1)</f>
        <v>0</v>
      </c>
      <c r="AJ1136" s="86">
        <f>SUMIFS('sys inv movment rpt'!$M:$M,'sys inv movment rpt'!$L:$L,$M1136,'sys inv movment rpt'!$N:$N,AJ$1)</f>
        <v>0</v>
      </c>
      <c r="AK1136" s="86">
        <f>SUMIFS('sys inv movment rpt'!$M:$M,'sys inv movment rpt'!$L:$L,$M1136,'sys inv movment rpt'!$N:$N,AK$1)</f>
        <v>0</v>
      </c>
      <c r="AL1136" s="86">
        <f>SUMIFS('sys inv movment rpt'!$M:$M,'sys inv movment rpt'!$L:$L,$M1136,'sys inv movment rpt'!$N:$N,AL$1)</f>
        <v>0</v>
      </c>
      <c r="AM1136" s="86">
        <f>SUMIFS('sys inv movment rpt'!$M:$M,'sys inv movment rpt'!$L:$L,$M1136,'sys inv movment rpt'!$N:$N,AM$1)</f>
        <v>0</v>
      </c>
      <c r="AN1136" s="86">
        <f>SUMIFS('sys inv movment rpt'!$M:$M,'sys inv movment rpt'!$L:$L,$M1136,'sys inv movment rpt'!$N:$N,AN$1)</f>
        <v>0</v>
      </c>
      <c r="AO1136" s="86">
        <f>SUMIFS('sys inv movment rpt'!$M:$M,'sys inv movment rpt'!$L:$L,$M1136,'sys inv movment rpt'!$N:$N,AO$1)</f>
        <v>0</v>
      </c>
      <c r="AP1136" s="86">
        <f>SUMIFS('sys inv movment rpt'!$M:$M,'sys inv movment rpt'!$L:$L,$M1136,'sys inv movment rpt'!$N:$N,AP$1)</f>
        <v>0</v>
      </c>
      <c r="AQ1136" s="86">
        <f>SUMIFS('sys inv movment rpt'!$M:$M,'sys inv movment rpt'!$L:$L,$M1136,'sys inv movment rpt'!$N:$N,AQ$1)</f>
        <v>0</v>
      </c>
      <c r="AR1136" s="86">
        <f>SUMIFS('sys inv movment rpt'!$M:$M,'sys inv movment rpt'!$L:$L,$M1136,'sys inv movment rpt'!$N:$N,AR$1)</f>
        <v>0</v>
      </c>
      <c r="AS1136" s="86">
        <f>SUMIFS('sys inv movment rpt'!$M:$M,'sys inv movment rpt'!$L:$L,$M1136,'sys inv movment rpt'!$N:$N,AS$1)</f>
        <v>0</v>
      </c>
      <c r="AT1136" s="86">
        <f>SUMIFS('sys inv movment rpt'!$M:$M,'sys inv movment rpt'!$L:$L,$M1136,'sys inv movment rpt'!$N:$N,AT$1)</f>
        <v>0</v>
      </c>
      <c r="AU1136" s="86">
        <f>SUMIFS('sys inv movment rpt'!$M:$M,'sys inv movment rpt'!$L:$L,$M1136,'sys inv movment rpt'!$N:$N,AU$1)</f>
        <v>0</v>
      </c>
      <c r="AV1136" s="86">
        <f>SUMIFS('sys inv movment rpt'!$M:$M,'sys inv movment rpt'!$L:$L,$M1136,'sys inv movment rpt'!$N:$N,AV$1)</f>
        <v>0</v>
      </c>
      <c r="AW1136" s="87" t="str">
        <f>IFERROR(VLOOKUP(A1136,'sys-backorder details'!E:U,17,0),"-")</f>
        <v>-</v>
      </c>
      <c r="AX1136" s="87" t="str">
        <f>IF(K1136&gt;1,VLOOKUP(A1136,'settings-routing'!A:I,9,0),"")</f>
        <v/>
      </c>
    </row>
    <row r="1137" ht="12.75" hidden="1" customHeight="1">
      <c r="A1137" s="50" t="s">
        <v>2363</v>
      </c>
      <c r="B1137" s="50" t="s">
        <v>2364</v>
      </c>
      <c r="C1137" s="50">
        <f t="shared" si="2"/>
        <v>0</v>
      </c>
      <c r="D1137" s="80">
        <f>SUMIF('Stocks 101-111'!$J:$J,'item dashboard'!A1137,'Stocks 101-111'!K:K)</f>
        <v>0</v>
      </c>
      <c r="E1137" s="80">
        <f>SUMIF('Stocks 101-111'!$J:$J,'item dashboard'!A1137,'Stocks 101-111'!$L:$L)</f>
        <v>0</v>
      </c>
      <c r="F1137" s="81">
        <f t="shared" si="3"/>
        <v>0</v>
      </c>
      <c r="G1137" s="82">
        <f t="shared" si="4"/>
        <v>0.02857142857</v>
      </c>
      <c r="H1137" s="50">
        <f>SUMIFS('sys-backorder details'!$M:$M,'sys-backorder details'!$E:$E,'item dashboard'!A1137,'sys-backorder details'!$V:$V,"")</f>
        <v>0</v>
      </c>
      <c r="I1137" s="83">
        <f>SUMIF('settings-routing'!$I:$I,'item dashboard'!A1137,'settings-routing'!$O:$O)</f>
        <v>0</v>
      </c>
      <c r="J1137" s="50">
        <f>SUMIFS('sys-backorder details'!$M:$M,'sys-backorder details'!$E:$E,'item dashboard'!A1137,'sys-backorder details'!$V:$V,"Call off")</f>
        <v>0</v>
      </c>
      <c r="K1137" s="84">
        <f t="shared" si="5"/>
        <v>0</v>
      </c>
      <c r="L1137" s="84">
        <f>SUMIF('Production Plan'!$E:$E,'item dashboard'!A1137,'Production Plan'!$N:$N)</f>
        <v>0</v>
      </c>
      <c r="M1137" s="85" t="str">
        <f t="shared" si="6"/>
        <v>B-SH250-N25BAS-250ml Natural Printed Base Beuty JerryCan</v>
      </c>
      <c r="N1137" s="86">
        <f>SUMIFS('sys inv movment rpt'!$M:$M,'sys inv movment rpt'!$L:$L,$M1137,'sys inv movment rpt'!$N:$N,N$1)</f>
        <v>0</v>
      </c>
      <c r="O1137" s="86">
        <f>SUMIFS('sys inv movment rpt'!$M:$M,'sys inv movment rpt'!$L:$L,$M1137,'sys inv movment rpt'!$N:$N,O$1)</f>
        <v>0</v>
      </c>
      <c r="P1137" s="86">
        <f>SUMIFS('sys inv movment rpt'!$M:$M,'sys inv movment rpt'!$L:$L,$M1137,'sys inv movment rpt'!$N:$N,P$1)</f>
        <v>0</v>
      </c>
      <c r="Q1137" s="86">
        <f>SUMIFS('sys inv movment rpt'!$M:$M,'sys inv movment rpt'!$L:$L,$M1137,'sys inv movment rpt'!$N:$N,Q$1)</f>
        <v>0</v>
      </c>
      <c r="R1137" s="86">
        <f>SUMIFS('sys inv movment rpt'!$M:$M,'sys inv movment rpt'!$L:$L,$M1137,'sys inv movment rpt'!$N:$N,R$1)</f>
        <v>0</v>
      </c>
      <c r="S1137" s="86">
        <f>SUMIFS('sys inv movment rpt'!$M:$M,'sys inv movment rpt'!$L:$L,$M1137,'sys inv movment rpt'!$N:$N,S$1)</f>
        <v>0</v>
      </c>
      <c r="T1137" s="86">
        <f>SUMIFS('sys inv movment rpt'!$M:$M,'sys inv movment rpt'!$L:$L,$M1137,'sys inv movment rpt'!$N:$N,T$1)</f>
        <v>0</v>
      </c>
      <c r="U1137" s="86">
        <f>SUMIFS('sys inv movment rpt'!$M:$M,'sys inv movment rpt'!$L:$L,$M1137,'sys inv movment rpt'!$N:$N,U$1)</f>
        <v>0</v>
      </c>
      <c r="V1137" s="86">
        <f>SUMIFS('sys inv movment rpt'!$M:$M,'sys inv movment rpt'!$L:$L,$M1137,'sys inv movment rpt'!$N:$N,V$1)</f>
        <v>0</v>
      </c>
      <c r="W1137" s="86">
        <f>SUMIFS('sys inv movment rpt'!$M:$M,'sys inv movment rpt'!$L:$L,$M1137,'sys inv movment rpt'!$N:$N,W$1)</f>
        <v>3250</v>
      </c>
      <c r="X1137" s="86">
        <f>SUMIFS('sys inv movment rpt'!$M:$M,'sys inv movment rpt'!$L:$L,$M1137,'sys inv movment rpt'!$N:$N,X$1)</f>
        <v>0</v>
      </c>
      <c r="Y1137" s="86">
        <f>SUMIFS('sys inv movment rpt'!$M:$M,'sys inv movment rpt'!$L:$L,$M1137,'sys inv movment rpt'!$N:$N,Y$1)</f>
        <v>0</v>
      </c>
      <c r="Z1137" s="86">
        <f>SUMIFS('sys inv movment rpt'!$M:$M,'sys inv movment rpt'!$L:$L,$M1137,'sys inv movment rpt'!$N:$N,Z$1)</f>
        <v>0</v>
      </c>
      <c r="AA1137" s="86">
        <f>SUMIFS('sys inv movment rpt'!$M:$M,'sys inv movment rpt'!$L:$L,$M1137,'sys inv movment rpt'!$N:$N,AA$1)</f>
        <v>0</v>
      </c>
      <c r="AB1137" s="86">
        <f>SUMIFS('sys inv movment rpt'!$M:$M,'sys inv movment rpt'!$L:$L,$M1137,'sys inv movment rpt'!$N:$N,AB$1)</f>
        <v>0</v>
      </c>
      <c r="AC1137" s="86">
        <f>SUMIFS('sys inv movment rpt'!$M:$M,'sys inv movment rpt'!$L:$L,$M1137,'sys inv movment rpt'!$N:$N,AC$1)</f>
        <v>0</v>
      </c>
      <c r="AD1137" s="86">
        <f>SUMIFS('sys inv movment rpt'!$M:$M,'sys inv movment rpt'!$L:$L,$M1137,'sys inv movment rpt'!$N:$N,AD$1)</f>
        <v>0</v>
      </c>
      <c r="AE1137" s="86">
        <f>SUMIFS('sys inv movment rpt'!$M:$M,'sys inv movment rpt'!$L:$L,$M1137,'sys inv movment rpt'!$N:$N,AE$1)</f>
        <v>0</v>
      </c>
      <c r="AF1137" s="86">
        <f>SUMIFS('sys inv movment rpt'!$M:$M,'sys inv movment rpt'!$L:$L,$M1137,'sys inv movment rpt'!$N:$N,AF$1)</f>
        <v>0</v>
      </c>
      <c r="AG1137" s="86">
        <f>SUMIFS('sys inv movment rpt'!$M:$M,'sys inv movment rpt'!$L:$L,$M1137,'sys inv movment rpt'!$N:$N,AG$1)</f>
        <v>0</v>
      </c>
      <c r="AH1137" s="86">
        <f>SUMIFS('sys inv movment rpt'!$M:$M,'sys inv movment rpt'!$L:$L,$M1137,'sys inv movment rpt'!$N:$N,AH$1)</f>
        <v>0</v>
      </c>
      <c r="AI1137" s="86">
        <f>SUMIFS('sys inv movment rpt'!$M:$M,'sys inv movment rpt'!$L:$L,$M1137,'sys inv movment rpt'!$N:$N,AI$1)</f>
        <v>0</v>
      </c>
      <c r="AJ1137" s="86">
        <f>SUMIFS('sys inv movment rpt'!$M:$M,'sys inv movment rpt'!$L:$L,$M1137,'sys inv movment rpt'!$N:$N,AJ$1)</f>
        <v>0</v>
      </c>
      <c r="AK1137" s="86">
        <f>SUMIFS('sys inv movment rpt'!$M:$M,'sys inv movment rpt'!$L:$L,$M1137,'sys inv movment rpt'!$N:$N,AK$1)</f>
        <v>0</v>
      </c>
      <c r="AL1137" s="86">
        <f>SUMIFS('sys inv movment rpt'!$M:$M,'sys inv movment rpt'!$L:$L,$M1137,'sys inv movment rpt'!$N:$N,AL$1)</f>
        <v>0</v>
      </c>
      <c r="AM1137" s="86">
        <f>SUMIFS('sys inv movment rpt'!$M:$M,'sys inv movment rpt'!$L:$L,$M1137,'sys inv movment rpt'!$N:$N,AM$1)</f>
        <v>0</v>
      </c>
      <c r="AN1137" s="86">
        <f>SUMIFS('sys inv movment rpt'!$M:$M,'sys inv movment rpt'!$L:$L,$M1137,'sys inv movment rpt'!$N:$N,AN$1)</f>
        <v>0</v>
      </c>
      <c r="AO1137" s="86">
        <f>SUMIFS('sys inv movment rpt'!$M:$M,'sys inv movment rpt'!$L:$L,$M1137,'sys inv movment rpt'!$N:$N,AO$1)</f>
        <v>0</v>
      </c>
      <c r="AP1137" s="86">
        <f>SUMIFS('sys inv movment rpt'!$M:$M,'sys inv movment rpt'!$L:$L,$M1137,'sys inv movment rpt'!$N:$N,AP$1)</f>
        <v>0</v>
      </c>
      <c r="AQ1137" s="86">
        <f>SUMIFS('sys inv movment rpt'!$M:$M,'sys inv movment rpt'!$L:$L,$M1137,'sys inv movment rpt'!$N:$N,AQ$1)</f>
        <v>0</v>
      </c>
      <c r="AR1137" s="86">
        <f>SUMIFS('sys inv movment rpt'!$M:$M,'sys inv movment rpt'!$L:$L,$M1137,'sys inv movment rpt'!$N:$N,AR$1)</f>
        <v>0</v>
      </c>
      <c r="AS1137" s="86">
        <f>SUMIFS('sys inv movment rpt'!$M:$M,'sys inv movment rpt'!$L:$L,$M1137,'sys inv movment rpt'!$N:$N,AS$1)</f>
        <v>0</v>
      </c>
      <c r="AT1137" s="86">
        <f>SUMIFS('sys inv movment rpt'!$M:$M,'sys inv movment rpt'!$L:$L,$M1137,'sys inv movment rpt'!$N:$N,AT$1)</f>
        <v>0</v>
      </c>
      <c r="AU1137" s="86">
        <f>SUMIFS('sys inv movment rpt'!$M:$M,'sys inv movment rpt'!$L:$L,$M1137,'sys inv movment rpt'!$N:$N,AU$1)</f>
        <v>0</v>
      </c>
      <c r="AV1137" s="86">
        <f>SUMIFS('sys inv movment rpt'!$M:$M,'sys inv movment rpt'!$L:$L,$M1137,'sys inv movment rpt'!$N:$N,AV$1)</f>
        <v>0</v>
      </c>
      <c r="AW1137" s="87" t="str">
        <f>IFERROR(VLOOKUP(A1137,'sys-backorder details'!E:U,17,0),"-")</f>
        <v>-</v>
      </c>
      <c r="AX1137" s="87" t="str">
        <f>IF(K1137&gt;1,VLOOKUP(A1137,'settings-routing'!A:I,9,0),"")</f>
        <v/>
      </c>
    </row>
    <row r="1138" ht="12.75" hidden="1" customHeight="1">
      <c r="A1138" s="50" t="s">
        <v>2365</v>
      </c>
      <c r="B1138" s="50" t="s">
        <v>2366</v>
      </c>
      <c r="C1138" s="50">
        <f t="shared" si="2"/>
        <v>1750</v>
      </c>
      <c r="D1138" s="80">
        <f>SUMIF('Stocks 101-111'!$J:$J,'item dashboard'!A1138,'Stocks 101-111'!K:K)</f>
        <v>1750</v>
      </c>
      <c r="E1138" s="80">
        <f>SUMIF('Stocks 101-111'!$J:$J,'item dashboard'!A1138,'Stocks 101-111'!$L:$L)</f>
        <v>0</v>
      </c>
      <c r="F1138" s="81">
        <f t="shared" si="3"/>
        <v>0</v>
      </c>
      <c r="G1138" s="82">
        <f t="shared" si="4"/>
        <v>0.08571428571</v>
      </c>
      <c r="H1138" s="50">
        <f>SUMIFS('sys-backorder details'!$M:$M,'sys-backorder details'!$E:$E,'item dashboard'!A1138,'sys-backorder details'!$V:$V,"")</f>
        <v>0</v>
      </c>
      <c r="I1138" s="83">
        <f>SUMIF('settings-routing'!$I:$I,'item dashboard'!A1138,'settings-routing'!$O:$O)</f>
        <v>0</v>
      </c>
      <c r="J1138" s="50">
        <f>SUMIFS('sys-backorder details'!$M:$M,'sys-backorder details'!$E:$E,'item dashboard'!A1138,'sys-backorder details'!$V:$V,"Call off")</f>
        <v>1750</v>
      </c>
      <c r="K1138" s="84">
        <f t="shared" si="5"/>
        <v>-1750</v>
      </c>
      <c r="L1138" s="84">
        <f>SUMIF('Production Plan'!$E:$E,'item dashboard'!A1138,'Production Plan'!$N:$N)</f>
        <v>0</v>
      </c>
      <c r="M1138" s="85" t="str">
        <f t="shared" si="6"/>
        <v>B-SH250-N25DARL-250 ml Natural Pntd Darling Jerrycan</v>
      </c>
      <c r="N1138" s="86">
        <f>SUMIFS('sys inv movment rpt'!$M:$M,'sys inv movment rpt'!$L:$L,$M1138,'sys inv movment rpt'!$N:$N,N$1)</f>
        <v>2250</v>
      </c>
      <c r="O1138" s="86">
        <f>SUMIFS('sys inv movment rpt'!$M:$M,'sys inv movment rpt'!$L:$L,$M1138,'sys inv movment rpt'!$N:$N,O$1)</f>
        <v>0</v>
      </c>
      <c r="P1138" s="86">
        <f>SUMIFS('sys inv movment rpt'!$M:$M,'sys inv movment rpt'!$L:$L,$M1138,'sys inv movment rpt'!$N:$N,P$1)</f>
        <v>0</v>
      </c>
      <c r="Q1138" s="86">
        <f>SUMIFS('sys inv movment rpt'!$M:$M,'sys inv movment rpt'!$L:$L,$M1138,'sys inv movment rpt'!$N:$N,Q$1)</f>
        <v>0</v>
      </c>
      <c r="R1138" s="86">
        <f>SUMIFS('sys inv movment rpt'!$M:$M,'sys inv movment rpt'!$L:$L,$M1138,'sys inv movment rpt'!$N:$N,R$1)</f>
        <v>0</v>
      </c>
      <c r="S1138" s="86">
        <f>SUMIFS('sys inv movment rpt'!$M:$M,'sys inv movment rpt'!$L:$L,$M1138,'sys inv movment rpt'!$N:$N,S$1)</f>
        <v>0</v>
      </c>
      <c r="T1138" s="86">
        <f>SUMIFS('sys inv movment rpt'!$M:$M,'sys inv movment rpt'!$L:$L,$M1138,'sys inv movment rpt'!$N:$N,T$1)</f>
        <v>0</v>
      </c>
      <c r="U1138" s="86">
        <f>SUMIFS('sys inv movment rpt'!$M:$M,'sys inv movment rpt'!$L:$L,$M1138,'sys inv movment rpt'!$N:$N,U$1)</f>
        <v>0</v>
      </c>
      <c r="V1138" s="86">
        <f>SUMIFS('sys inv movment rpt'!$M:$M,'sys inv movment rpt'!$L:$L,$M1138,'sys inv movment rpt'!$N:$N,V$1)</f>
        <v>0</v>
      </c>
      <c r="W1138" s="86">
        <f>SUMIFS('sys inv movment rpt'!$M:$M,'sys inv movment rpt'!$L:$L,$M1138,'sys inv movment rpt'!$N:$N,W$1)</f>
        <v>0</v>
      </c>
      <c r="X1138" s="86">
        <f>SUMIFS('sys inv movment rpt'!$M:$M,'sys inv movment rpt'!$L:$L,$M1138,'sys inv movment rpt'!$N:$N,X$1)</f>
        <v>0</v>
      </c>
      <c r="Y1138" s="86">
        <f>SUMIFS('sys inv movment rpt'!$M:$M,'sys inv movment rpt'!$L:$L,$M1138,'sys inv movment rpt'!$N:$N,Y$1)</f>
        <v>0</v>
      </c>
      <c r="Z1138" s="86">
        <f>SUMIFS('sys inv movment rpt'!$M:$M,'sys inv movment rpt'!$L:$L,$M1138,'sys inv movment rpt'!$N:$N,Z$1)</f>
        <v>0</v>
      </c>
      <c r="AA1138" s="86">
        <f>SUMIFS('sys inv movment rpt'!$M:$M,'sys inv movment rpt'!$L:$L,$M1138,'sys inv movment rpt'!$N:$N,AA$1)</f>
        <v>0</v>
      </c>
      <c r="AB1138" s="86">
        <f>SUMIFS('sys inv movment rpt'!$M:$M,'sys inv movment rpt'!$L:$L,$M1138,'sys inv movment rpt'!$N:$N,AB$1)</f>
        <v>0</v>
      </c>
      <c r="AC1138" s="86">
        <f>SUMIFS('sys inv movment rpt'!$M:$M,'sys inv movment rpt'!$L:$L,$M1138,'sys inv movment rpt'!$N:$N,AC$1)</f>
        <v>0</v>
      </c>
      <c r="AD1138" s="86">
        <f>SUMIFS('sys inv movment rpt'!$M:$M,'sys inv movment rpt'!$L:$L,$M1138,'sys inv movment rpt'!$N:$N,AD$1)</f>
        <v>0</v>
      </c>
      <c r="AE1138" s="86">
        <f>SUMIFS('sys inv movment rpt'!$M:$M,'sys inv movment rpt'!$L:$L,$M1138,'sys inv movment rpt'!$N:$N,AE$1)</f>
        <v>0</v>
      </c>
      <c r="AF1138" s="86">
        <f>SUMIFS('sys inv movment rpt'!$M:$M,'sys inv movment rpt'!$L:$L,$M1138,'sys inv movment rpt'!$N:$N,AF$1)</f>
        <v>0</v>
      </c>
      <c r="AG1138" s="86">
        <f>SUMIFS('sys inv movment rpt'!$M:$M,'sys inv movment rpt'!$L:$L,$M1138,'sys inv movment rpt'!$N:$N,AG$1)</f>
        <v>0</v>
      </c>
      <c r="AH1138" s="86">
        <f>SUMIFS('sys inv movment rpt'!$M:$M,'sys inv movment rpt'!$L:$L,$M1138,'sys inv movment rpt'!$N:$N,AH$1)</f>
        <v>0</v>
      </c>
      <c r="AI1138" s="86">
        <f>SUMIFS('sys inv movment rpt'!$M:$M,'sys inv movment rpt'!$L:$L,$M1138,'sys inv movment rpt'!$N:$N,AI$1)</f>
        <v>0</v>
      </c>
      <c r="AJ1138" s="86">
        <f>SUMIFS('sys inv movment rpt'!$M:$M,'sys inv movment rpt'!$L:$L,$M1138,'sys inv movment rpt'!$N:$N,AJ$1)</f>
        <v>0</v>
      </c>
      <c r="AK1138" s="86">
        <f>SUMIFS('sys inv movment rpt'!$M:$M,'sys inv movment rpt'!$L:$L,$M1138,'sys inv movment rpt'!$N:$N,AK$1)</f>
        <v>0</v>
      </c>
      <c r="AL1138" s="86">
        <f>SUMIFS('sys inv movment rpt'!$M:$M,'sys inv movment rpt'!$L:$L,$M1138,'sys inv movment rpt'!$N:$N,AL$1)</f>
        <v>0</v>
      </c>
      <c r="AM1138" s="86">
        <f>SUMIFS('sys inv movment rpt'!$M:$M,'sys inv movment rpt'!$L:$L,$M1138,'sys inv movment rpt'!$N:$N,AM$1)</f>
        <v>0</v>
      </c>
      <c r="AN1138" s="86">
        <f>SUMIFS('sys inv movment rpt'!$M:$M,'sys inv movment rpt'!$L:$L,$M1138,'sys inv movment rpt'!$N:$N,AN$1)</f>
        <v>8750</v>
      </c>
      <c r="AO1138" s="86">
        <f>SUMIFS('sys inv movment rpt'!$M:$M,'sys inv movment rpt'!$L:$L,$M1138,'sys inv movment rpt'!$N:$N,AO$1)</f>
        <v>0</v>
      </c>
      <c r="AP1138" s="86">
        <f>SUMIFS('sys inv movment rpt'!$M:$M,'sys inv movment rpt'!$L:$L,$M1138,'sys inv movment rpt'!$N:$N,AP$1)</f>
        <v>0</v>
      </c>
      <c r="AQ1138" s="86">
        <f>SUMIFS('sys inv movment rpt'!$M:$M,'sys inv movment rpt'!$L:$L,$M1138,'sys inv movment rpt'!$N:$N,AQ$1)</f>
        <v>0</v>
      </c>
      <c r="AR1138" s="86">
        <f>SUMIFS('sys inv movment rpt'!$M:$M,'sys inv movment rpt'!$L:$L,$M1138,'sys inv movment rpt'!$N:$N,AR$1)</f>
        <v>14000</v>
      </c>
      <c r="AS1138" s="86">
        <f>SUMIFS('sys inv movment rpt'!$M:$M,'sys inv movment rpt'!$L:$L,$M1138,'sys inv movment rpt'!$N:$N,AS$1)</f>
        <v>0</v>
      </c>
      <c r="AT1138" s="86">
        <f>SUMIFS('sys inv movment rpt'!$M:$M,'sys inv movment rpt'!$L:$L,$M1138,'sys inv movment rpt'!$N:$N,AT$1)</f>
        <v>0</v>
      </c>
      <c r="AU1138" s="86">
        <f>SUMIFS('sys inv movment rpt'!$M:$M,'sys inv movment rpt'!$L:$L,$M1138,'sys inv movment rpt'!$N:$N,AU$1)</f>
        <v>0</v>
      </c>
      <c r="AV1138" s="86">
        <f>SUMIFS('sys inv movment rpt'!$M:$M,'sys inv movment rpt'!$L:$L,$M1138,'sys inv movment rpt'!$N:$N,AV$1)</f>
        <v>0</v>
      </c>
      <c r="AW1138" s="87" t="str">
        <f>IFERROR(VLOOKUP(A1138,'sys-backorder details'!E:U,17,0),"-")</f>
        <v>7 Days</v>
      </c>
      <c r="AX1138" s="87" t="str">
        <f>IF(K1138&gt;1,VLOOKUP(A1138,'settings-routing'!A:I,9,0),"")</f>
        <v/>
      </c>
    </row>
    <row r="1139" ht="12.75" hidden="1" customHeight="1">
      <c r="A1139" s="50" t="s">
        <v>2367</v>
      </c>
      <c r="B1139" s="50" t="s">
        <v>2368</v>
      </c>
      <c r="C1139" s="50">
        <f t="shared" si="2"/>
        <v>0</v>
      </c>
      <c r="D1139" s="80">
        <f>SUMIF('Stocks 101-111'!$J:$J,'item dashboard'!A1139,'Stocks 101-111'!K:K)</f>
        <v>0</v>
      </c>
      <c r="E1139" s="80">
        <f>SUMIF('Stocks 101-111'!$J:$J,'item dashboard'!A1139,'Stocks 101-111'!$L:$L)</f>
        <v>0</v>
      </c>
      <c r="F1139" s="81">
        <f t="shared" si="3"/>
        <v>0</v>
      </c>
      <c r="G1139" s="82">
        <f t="shared" si="4"/>
        <v>0</v>
      </c>
      <c r="H1139" s="50">
        <f>SUMIFS('sys-backorder details'!$M:$M,'sys-backorder details'!$E:$E,'item dashboard'!A1139,'sys-backorder details'!$V:$V,"")</f>
        <v>0</v>
      </c>
      <c r="I1139" s="83">
        <f>SUMIF('settings-routing'!$I:$I,'item dashboard'!A1139,'settings-routing'!$O:$O)</f>
        <v>0</v>
      </c>
      <c r="J1139" s="50">
        <f>SUMIFS('sys-backorder details'!$M:$M,'sys-backorder details'!$E:$E,'item dashboard'!A1139,'sys-backorder details'!$V:$V,"Call off")</f>
        <v>0</v>
      </c>
      <c r="K1139" s="84">
        <f t="shared" si="5"/>
        <v>0</v>
      </c>
      <c r="L1139" s="84">
        <f>SUMIF('Production Plan'!$E:$E,'item dashboard'!A1139,'Production Plan'!$N:$N)</f>
        <v>0</v>
      </c>
      <c r="M1139" s="85" t="str">
        <f t="shared" si="6"/>
        <v>B-SH250-N25HAIR-250 ml Natural Pntd Hairlax Nat Jerrycan</v>
      </c>
      <c r="N1139" s="86">
        <f>SUMIFS('sys inv movment rpt'!$M:$M,'sys inv movment rpt'!$L:$L,$M1139,'sys inv movment rpt'!$N:$N,N$1)</f>
        <v>0</v>
      </c>
      <c r="O1139" s="86">
        <f>SUMIFS('sys inv movment rpt'!$M:$M,'sys inv movment rpt'!$L:$L,$M1139,'sys inv movment rpt'!$N:$N,O$1)</f>
        <v>0</v>
      </c>
      <c r="P1139" s="86">
        <f>SUMIFS('sys inv movment rpt'!$M:$M,'sys inv movment rpt'!$L:$L,$M1139,'sys inv movment rpt'!$N:$N,P$1)</f>
        <v>0</v>
      </c>
      <c r="Q1139" s="86">
        <f>SUMIFS('sys inv movment rpt'!$M:$M,'sys inv movment rpt'!$L:$L,$M1139,'sys inv movment rpt'!$N:$N,Q$1)</f>
        <v>0</v>
      </c>
      <c r="R1139" s="86">
        <f>SUMIFS('sys inv movment rpt'!$M:$M,'sys inv movment rpt'!$L:$L,$M1139,'sys inv movment rpt'!$N:$N,R$1)</f>
        <v>0</v>
      </c>
      <c r="S1139" s="86">
        <f>SUMIFS('sys inv movment rpt'!$M:$M,'sys inv movment rpt'!$L:$L,$M1139,'sys inv movment rpt'!$N:$N,S$1)</f>
        <v>0</v>
      </c>
      <c r="T1139" s="86">
        <f>SUMIFS('sys inv movment rpt'!$M:$M,'sys inv movment rpt'!$L:$L,$M1139,'sys inv movment rpt'!$N:$N,T$1)</f>
        <v>0</v>
      </c>
      <c r="U1139" s="86">
        <f>SUMIFS('sys inv movment rpt'!$M:$M,'sys inv movment rpt'!$L:$L,$M1139,'sys inv movment rpt'!$N:$N,U$1)</f>
        <v>0</v>
      </c>
      <c r="V1139" s="86">
        <f>SUMIFS('sys inv movment rpt'!$M:$M,'sys inv movment rpt'!$L:$L,$M1139,'sys inv movment rpt'!$N:$N,V$1)</f>
        <v>0</v>
      </c>
      <c r="W1139" s="86">
        <f>SUMIFS('sys inv movment rpt'!$M:$M,'sys inv movment rpt'!$L:$L,$M1139,'sys inv movment rpt'!$N:$N,W$1)</f>
        <v>0</v>
      </c>
      <c r="X1139" s="86">
        <f>SUMIFS('sys inv movment rpt'!$M:$M,'sys inv movment rpt'!$L:$L,$M1139,'sys inv movment rpt'!$N:$N,X$1)</f>
        <v>0</v>
      </c>
      <c r="Y1139" s="86">
        <f>SUMIFS('sys inv movment rpt'!$M:$M,'sys inv movment rpt'!$L:$L,$M1139,'sys inv movment rpt'!$N:$N,Y$1)</f>
        <v>0</v>
      </c>
      <c r="Z1139" s="86">
        <f>SUMIFS('sys inv movment rpt'!$M:$M,'sys inv movment rpt'!$L:$L,$M1139,'sys inv movment rpt'!$N:$N,Z$1)</f>
        <v>0</v>
      </c>
      <c r="AA1139" s="86">
        <f>SUMIFS('sys inv movment rpt'!$M:$M,'sys inv movment rpt'!$L:$L,$M1139,'sys inv movment rpt'!$N:$N,AA$1)</f>
        <v>0</v>
      </c>
      <c r="AB1139" s="86">
        <f>SUMIFS('sys inv movment rpt'!$M:$M,'sys inv movment rpt'!$L:$L,$M1139,'sys inv movment rpt'!$N:$N,AB$1)</f>
        <v>0</v>
      </c>
      <c r="AC1139" s="86">
        <f>SUMIFS('sys inv movment rpt'!$M:$M,'sys inv movment rpt'!$L:$L,$M1139,'sys inv movment rpt'!$N:$N,AC$1)</f>
        <v>0</v>
      </c>
      <c r="AD1139" s="86">
        <f>SUMIFS('sys inv movment rpt'!$M:$M,'sys inv movment rpt'!$L:$L,$M1139,'sys inv movment rpt'!$N:$N,AD$1)</f>
        <v>0</v>
      </c>
      <c r="AE1139" s="86">
        <f>SUMIFS('sys inv movment rpt'!$M:$M,'sys inv movment rpt'!$L:$L,$M1139,'sys inv movment rpt'!$N:$N,AE$1)</f>
        <v>0</v>
      </c>
      <c r="AF1139" s="86">
        <f>SUMIFS('sys inv movment rpt'!$M:$M,'sys inv movment rpt'!$L:$L,$M1139,'sys inv movment rpt'!$N:$N,AF$1)</f>
        <v>0</v>
      </c>
      <c r="AG1139" s="86">
        <f>SUMIFS('sys inv movment rpt'!$M:$M,'sys inv movment rpt'!$L:$L,$M1139,'sys inv movment rpt'!$N:$N,AG$1)</f>
        <v>0</v>
      </c>
      <c r="AH1139" s="86">
        <f>SUMIFS('sys inv movment rpt'!$M:$M,'sys inv movment rpt'!$L:$L,$M1139,'sys inv movment rpt'!$N:$N,AH$1)</f>
        <v>0</v>
      </c>
      <c r="AI1139" s="86">
        <f>SUMIFS('sys inv movment rpt'!$M:$M,'sys inv movment rpt'!$L:$L,$M1139,'sys inv movment rpt'!$N:$N,AI$1)</f>
        <v>0</v>
      </c>
      <c r="AJ1139" s="86">
        <f>SUMIFS('sys inv movment rpt'!$M:$M,'sys inv movment rpt'!$L:$L,$M1139,'sys inv movment rpt'!$N:$N,AJ$1)</f>
        <v>0</v>
      </c>
      <c r="AK1139" s="86">
        <f>SUMIFS('sys inv movment rpt'!$M:$M,'sys inv movment rpt'!$L:$L,$M1139,'sys inv movment rpt'!$N:$N,AK$1)</f>
        <v>0</v>
      </c>
      <c r="AL1139" s="86">
        <f>SUMIFS('sys inv movment rpt'!$M:$M,'sys inv movment rpt'!$L:$L,$M1139,'sys inv movment rpt'!$N:$N,AL$1)</f>
        <v>0</v>
      </c>
      <c r="AM1139" s="86">
        <f>SUMIFS('sys inv movment rpt'!$M:$M,'sys inv movment rpt'!$L:$L,$M1139,'sys inv movment rpt'!$N:$N,AM$1)</f>
        <v>0</v>
      </c>
      <c r="AN1139" s="86">
        <f>SUMIFS('sys inv movment rpt'!$M:$M,'sys inv movment rpt'!$L:$L,$M1139,'sys inv movment rpt'!$N:$N,AN$1)</f>
        <v>0</v>
      </c>
      <c r="AO1139" s="86">
        <f>SUMIFS('sys inv movment rpt'!$M:$M,'sys inv movment rpt'!$L:$L,$M1139,'sys inv movment rpt'!$N:$N,AO$1)</f>
        <v>0</v>
      </c>
      <c r="AP1139" s="86">
        <f>SUMIFS('sys inv movment rpt'!$M:$M,'sys inv movment rpt'!$L:$L,$M1139,'sys inv movment rpt'!$N:$N,AP$1)</f>
        <v>0</v>
      </c>
      <c r="AQ1139" s="86">
        <f>SUMIFS('sys inv movment rpt'!$M:$M,'sys inv movment rpt'!$L:$L,$M1139,'sys inv movment rpt'!$N:$N,AQ$1)</f>
        <v>0</v>
      </c>
      <c r="AR1139" s="86">
        <f>SUMIFS('sys inv movment rpt'!$M:$M,'sys inv movment rpt'!$L:$L,$M1139,'sys inv movment rpt'!$N:$N,AR$1)</f>
        <v>0</v>
      </c>
      <c r="AS1139" s="86">
        <f>SUMIFS('sys inv movment rpt'!$M:$M,'sys inv movment rpt'!$L:$L,$M1139,'sys inv movment rpt'!$N:$N,AS$1)</f>
        <v>0</v>
      </c>
      <c r="AT1139" s="86">
        <f>SUMIFS('sys inv movment rpt'!$M:$M,'sys inv movment rpt'!$L:$L,$M1139,'sys inv movment rpt'!$N:$N,AT$1)</f>
        <v>0</v>
      </c>
      <c r="AU1139" s="86">
        <f>SUMIFS('sys inv movment rpt'!$M:$M,'sys inv movment rpt'!$L:$L,$M1139,'sys inv movment rpt'!$N:$N,AU$1)</f>
        <v>0</v>
      </c>
      <c r="AV1139" s="86">
        <f>SUMIFS('sys inv movment rpt'!$M:$M,'sys inv movment rpt'!$L:$L,$M1139,'sys inv movment rpt'!$N:$N,AV$1)</f>
        <v>0</v>
      </c>
      <c r="AW1139" s="87" t="str">
        <f>IFERROR(VLOOKUP(A1139,'sys-backorder details'!E:U,17,0),"-")</f>
        <v>-</v>
      </c>
      <c r="AX1139" s="87" t="str">
        <f>IF(K1139&gt;1,VLOOKUP(A1139,'settings-routing'!A:I,9,0),"")</f>
        <v/>
      </c>
    </row>
    <row r="1140" ht="12.75" hidden="1" customHeight="1">
      <c r="A1140" s="50" t="s">
        <v>2369</v>
      </c>
      <c r="B1140" s="50" t="s">
        <v>2370</v>
      </c>
      <c r="C1140" s="50">
        <f t="shared" si="2"/>
        <v>0</v>
      </c>
      <c r="D1140" s="80">
        <f>SUMIF('Stocks 101-111'!$J:$J,'item dashboard'!A1140,'Stocks 101-111'!K:K)</f>
        <v>0</v>
      </c>
      <c r="E1140" s="80">
        <f>SUMIF('Stocks 101-111'!$J:$J,'item dashboard'!A1140,'Stocks 101-111'!$L:$L)</f>
        <v>0</v>
      </c>
      <c r="F1140" s="81">
        <f t="shared" si="3"/>
        <v>0</v>
      </c>
      <c r="G1140" s="82">
        <f t="shared" si="4"/>
        <v>0</v>
      </c>
      <c r="H1140" s="50">
        <f>SUMIFS('sys-backorder details'!$M:$M,'sys-backorder details'!$E:$E,'item dashboard'!A1140,'sys-backorder details'!$V:$V,"")</f>
        <v>0</v>
      </c>
      <c r="I1140" s="83">
        <f>SUMIF('settings-routing'!$I:$I,'item dashboard'!A1140,'settings-routing'!$O:$O)</f>
        <v>0</v>
      </c>
      <c r="J1140" s="50">
        <f>SUMIFS('sys-backorder details'!$M:$M,'sys-backorder details'!$E:$E,'item dashboard'!A1140,'sys-backorder details'!$V:$V,"Call off")</f>
        <v>0</v>
      </c>
      <c r="K1140" s="84">
        <f t="shared" si="5"/>
        <v>0</v>
      </c>
      <c r="L1140" s="84">
        <f>SUMIF('Production Plan'!$E:$E,'item dashboard'!A1140,'Production Plan'!$N:$N)</f>
        <v>0</v>
      </c>
      <c r="M1140" s="85" t="str">
        <f t="shared" si="6"/>
        <v>B-SH250-N25MAIK-250 ml Nat shampoo Pntd Maikar Jerrycan</v>
      </c>
      <c r="N1140" s="86">
        <f>SUMIFS('sys inv movment rpt'!$M:$M,'sys inv movment rpt'!$L:$L,$M1140,'sys inv movment rpt'!$N:$N,N$1)</f>
        <v>0</v>
      </c>
      <c r="O1140" s="86">
        <f>SUMIFS('sys inv movment rpt'!$M:$M,'sys inv movment rpt'!$L:$L,$M1140,'sys inv movment rpt'!$N:$N,O$1)</f>
        <v>0</v>
      </c>
      <c r="P1140" s="86">
        <f>SUMIFS('sys inv movment rpt'!$M:$M,'sys inv movment rpt'!$L:$L,$M1140,'sys inv movment rpt'!$N:$N,P$1)</f>
        <v>0</v>
      </c>
      <c r="Q1140" s="86">
        <f>SUMIFS('sys inv movment rpt'!$M:$M,'sys inv movment rpt'!$L:$L,$M1140,'sys inv movment rpt'!$N:$N,Q$1)</f>
        <v>0</v>
      </c>
      <c r="R1140" s="86">
        <f>SUMIFS('sys inv movment rpt'!$M:$M,'sys inv movment rpt'!$L:$L,$M1140,'sys inv movment rpt'!$N:$N,R$1)</f>
        <v>0</v>
      </c>
      <c r="S1140" s="86">
        <f>SUMIFS('sys inv movment rpt'!$M:$M,'sys inv movment rpt'!$L:$L,$M1140,'sys inv movment rpt'!$N:$N,S$1)</f>
        <v>0</v>
      </c>
      <c r="T1140" s="86">
        <f>SUMIFS('sys inv movment rpt'!$M:$M,'sys inv movment rpt'!$L:$L,$M1140,'sys inv movment rpt'!$N:$N,T$1)</f>
        <v>0</v>
      </c>
      <c r="U1140" s="86">
        <f>SUMIFS('sys inv movment rpt'!$M:$M,'sys inv movment rpt'!$L:$L,$M1140,'sys inv movment rpt'!$N:$N,U$1)</f>
        <v>0</v>
      </c>
      <c r="V1140" s="86">
        <f>SUMIFS('sys inv movment rpt'!$M:$M,'sys inv movment rpt'!$L:$L,$M1140,'sys inv movment rpt'!$N:$N,V$1)</f>
        <v>0</v>
      </c>
      <c r="W1140" s="86">
        <f>SUMIFS('sys inv movment rpt'!$M:$M,'sys inv movment rpt'!$L:$L,$M1140,'sys inv movment rpt'!$N:$N,W$1)</f>
        <v>0</v>
      </c>
      <c r="X1140" s="86">
        <f>SUMIFS('sys inv movment rpt'!$M:$M,'sys inv movment rpt'!$L:$L,$M1140,'sys inv movment rpt'!$N:$N,X$1)</f>
        <v>0</v>
      </c>
      <c r="Y1140" s="86">
        <f>SUMIFS('sys inv movment rpt'!$M:$M,'sys inv movment rpt'!$L:$L,$M1140,'sys inv movment rpt'!$N:$N,Y$1)</f>
        <v>0</v>
      </c>
      <c r="Z1140" s="86">
        <f>SUMIFS('sys inv movment rpt'!$M:$M,'sys inv movment rpt'!$L:$L,$M1140,'sys inv movment rpt'!$N:$N,Z$1)</f>
        <v>0</v>
      </c>
      <c r="AA1140" s="86">
        <f>SUMIFS('sys inv movment rpt'!$M:$M,'sys inv movment rpt'!$L:$L,$M1140,'sys inv movment rpt'!$N:$N,AA$1)</f>
        <v>0</v>
      </c>
      <c r="AB1140" s="86">
        <f>SUMIFS('sys inv movment rpt'!$M:$M,'sys inv movment rpt'!$L:$L,$M1140,'sys inv movment rpt'!$N:$N,AB$1)</f>
        <v>0</v>
      </c>
      <c r="AC1140" s="86">
        <f>SUMIFS('sys inv movment rpt'!$M:$M,'sys inv movment rpt'!$L:$L,$M1140,'sys inv movment rpt'!$N:$N,AC$1)</f>
        <v>0</v>
      </c>
      <c r="AD1140" s="86">
        <f>SUMIFS('sys inv movment rpt'!$M:$M,'sys inv movment rpt'!$L:$L,$M1140,'sys inv movment rpt'!$N:$N,AD$1)</f>
        <v>0</v>
      </c>
      <c r="AE1140" s="86">
        <f>SUMIFS('sys inv movment rpt'!$M:$M,'sys inv movment rpt'!$L:$L,$M1140,'sys inv movment rpt'!$N:$N,AE$1)</f>
        <v>0</v>
      </c>
      <c r="AF1140" s="86">
        <f>SUMIFS('sys inv movment rpt'!$M:$M,'sys inv movment rpt'!$L:$L,$M1140,'sys inv movment rpt'!$N:$N,AF$1)</f>
        <v>0</v>
      </c>
      <c r="AG1140" s="86">
        <f>SUMIFS('sys inv movment rpt'!$M:$M,'sys inv movment rpt'!$L:$L,$M1140,'sys inv movment rpt'!$N:$N,AG$1)</f>
        <v>0</v>
      </c>
      <c r="AH1140" s="86">
        <f>SUMIFS('sys inv movment rpt'!$M:$M,'sys inv movment rpt'!$L:$L,$M1140,'sys inv movment rpt'!$N:$N,AH$1)</f>
        <v>0</v>
      </c>
      <c r="AI1140" s="86">
        <f>SUMIFS('sys inv movment rpt'!$M:$M,'sys inv movment rpt'!$L:$L,$M1140,'sys inv movment rpt'!$N:$N,AI$1)</f>
        <v>0</v>
      </c>
      <c r="AJ1140" s="86">
        <f>SUMIFS('sys inv movment rpt'!$M:$M,'sys inv movment rpt'!$L:$L,$M1140,'sys inv movment rpt'!$N:$N,AJ$1)</f>
        <v>0</v>
      </c>
      <c r="AK1140" s="86">
        <f>SUMIFS('sys inv movment rpt'!$M:$M,'sys inv movment rpt'!$L:$L,$M1140,'sys inv movment rpt'!$N:$N,AK$1)</f>
        <v>0</v>
      </c>
      <c r="AL1140" s="86">
        <f>SUMIFS('sys inv movment rpt'!$M:$M,'sys inv movment rpt'!$L:$L,$M1140,'sys inv movment rpt'!$N:$N,AL$1)</f>
        <v>0</v>
      </c>
      <c r="AM1140" s="86">
        <f>SUMIFS('sys inv movment rpt'!$M:$M,'sys inv movment rpt'!$L:$L,$M1140,'sys inv movment rpt'!$N:$N,AM$1)</f>
        <v>0</v>
      </c>
      <c r="AN1140" s="86">
        <f>SUMIFS('sys inv movment rpt'!$M:$M,'sys inv movment rpt'!$L:$L,$M1140,'sys inv movment rpt'!$N:$N,AN$1)</f>
        <v>0</v>
      </c>
      <c r="AO1140" s="86">
        <f>SUMIFS('sys inv movment rpt'!$M:$M,'sys inv movment rpt'!$L:$L,$M1140,'sys inv movment rpt'!$N:$N,AO$1)</f>
        <v>0</v>
      </c>
      <c r="AP1140" s="86">
        <f>SUMIFS('sys inv movment rpt'!$M:$M,'sys inv movment rpt'!$L:$L,$M1140,'sys inv movment rpt'!$N:$N,AP$1)</f>
        <v>0</v>
      </c>
      <c r="AQ1140" s="86">
        <f>SUMIFS('sys inv movment rpt'!$M:$M,'sys inv movment rpt'!$L:$L,$M1140,'sys inv movment rpt'!$N:$N,AQ$1)</f>
        <v>0</v>
      </c>
      <c r="AR1140" s="86">
        <f>SUMIFS('sys inv movment rpt'!$M:$M,'sys inv movment rpt'!$L:$L,$M1140,'sys inv movment rpt'!$N:$N,AR$1)</f>
        <v>0</v>
      </c>
      <c r="AS1140" s="86">
        <f>SUMIFS('sys inv movment rpt'!$M:$M,'sys inv movment rpt'!$L:$L,$M1140,'sys inv movment rpt'!$N:$N,AS$1)</f>
        <v>0</v>
      </c>
      <c r="AT1140" s="86">
        <f>SUMIFS('sys inv movment rpt'!$M:$M,'sys inv movment rpt'!$L:$L,$M1140,'sys inv movment rpt'!$N:$N,AT$1)</f>
        <v>0</v>
      </c>
      <c r="AU1140" s="86">
        <f>SUMIFS('sys inv movment rpt'!$M:$M,'sys inv movment rpt'!$L:$L,$M1140,'sys inv movment rpt'!$N:$N,AU$1)</f>
        <v>0</v>
      </c>
      <c r="AV1140" s="86">
        <f>SUMIFS('sys inv movment rpt'!$M:$M,'sys inv movment rpt'!$L:$L,$M1140,'sys inv movment rpt'!$N:$N,AV$1)</f>
        <v>0</v>
      </c>
      <c r="AW1140" s="87" t="str">
        <f>IFERROR(VLOOKUP(A1140,'sys-backorder details'!E:U,17,0),"-")</f>
        <v>-</v>
      </c>
      <c r="AX1140" s="87" t="str">
        <f>IF(K1140&gt;1,VLOOKUP(A1140,'settings-routing'!A:I,9,0),"")</f>
        <v/>
      </c>
    </row>
    <row r="1141" ht="12.75" hidden="1" customHeight="1">
      <c r="A1141" s="50" t="s">
        <v>2371</v>
      </c>
      <c r="B1141" s="50" t="s">
        <v>2372</v>
      </c>
      <c r="C1141" s="50">
        <f t="shared" si="2"/>
        <v>0</v>
      </c>
      <c r="D1141" s="80">
        <f>SUMIF('Stocks 101-111'!$J:$J,'item dashboard'!A1141,'Stocks 101-111'!K:K)</f>
        <v>0</v>
      </c>
      <c r="E1141" s="80">
        <f>SUMIF('Stocks 101-111'!$J:$J,'item dashboard'!A1141,'Stocks 101-111'!$L:$L)</f>
        <v>0</v>
      </c>
      <c r="F1141" s="81">
        <f t="shared" si="3"/>
        <v>0</v>
      </c>
      <c r="G1141" s="82">
        <f t="shared" si="4"/>
        <v>0</v>
      </c>
      <c r="H1141" s="50">
        <f>SUMIFS('sys-backorder details'!$M:$M,'sys-backorder details'!$E:$E,'item dashboard'!A1141,'sys-backorder details'!$V:$V,"")</f>
        <v>0</v>
      </c>
      <c r="I1141" s="83">
        <f>SUMIF('settings-routing'!$I:$I,'item dashboard'!A1141,'settings-routing'!$O:$O)</f>
        <v>0</v>
      </c>
      <c r="J1141" s="50">
        <f>SUMIFS('sys-backorder details'!$M:$M,'sys-backorder details'!$E:$E,'item dashboard'!A1141,'sys-backorder details'!$V:$V,"Call off")</f>
        <v>0</v>
      </c>
      <c r="K1141" s="84">
        <f t="shared" si="5"/>
        <v>0</v>
      </c>
      <c r="L1141" s="84">
        <f>SUMIF('Production Plan'!$E:$E,'item dashboard'!A1141,'Production Plan'!$N:$N)</f>
        <v>0</v>
      </c>
      <c r="M1141" s="85" t="str">
        <f t="shared" si="6"/>
        <v>B-SH250-N25MEPA-250 ml Natural Pntd Mepan Jerrycan</v>
      </c>
      <c r="N1141" s="86">
        <f>SUMIFS('sys inv movment rpt'!$M:$M,'sys inv movment rpt'!$L:$L,$M1141,'sys inv movment rpt'!$N:$N,N$1)</f>
        <v>0</v>
      </c>
      <c r="O1141" s="86">
        <f>SUMIFS('sys inv movment rpt'!$M:$M,'sys inv movment rpt'!$L:$L,$M1141,'sys inv movment rpt'!$N:$N,O$1)</f>
        <v>0</v>
      </c>
      <c r="P1141" s="86">
        <f>SUMIFS('sys inv movment rpt'!$M:$M,'sys inv movment rpt'!$L:$L,$M1141,'sys inv movment rpt'!$N:$N,P$1)</f>
        <v>0</v>
      </c>
      <c r="Q1141" s="86">
        <f>SUMIFS('sys inv movment rpt'!$M:$M,'sys inv movment rpt'!$L:$L,$M1141,'sys inv movment rpt'!$N:$N,Q$1)</f>
        <v>0</v>
      </c>
      <c r="R1141" s="86">
        <f>SUMIFS('sys inv movment rpt'!$M:$M,'sys inv movment rpt'!$L:$L,$M1141,'sys inv movment rpt'!$N:$N,R$1)</f>
        <v>0</v>
      </c>
      <c r="S1141" s="86">
        <f>SUMIFS('sys inv movment rpt'!$M:$M,'sys inv movment rpt'!$L:$L,$M1141,'sys inv movment rpt'!$N:$N,S$1)</f>
        <v>0</v>
      </c>
      <c r="T1141" s="86">
        <f>SUMIFS('sys inv movment rpt'!$M:$M,'sys inv movment rpt'!$L:$L,$M1141,'sys inv movment rpt'!$N:$N,T$1)</f>
        <v>0</v>
      </c>
      <c r="U1141" s="86">
        <f>SUMIFS('sys inv movment rpt'!$M:$M,'sys inv movment rpt'!$L:$L,$M1141,'sys inv movment rpt'!$N:$N,U$1)</f>
        <v>0</v>
      </c>
      <c r="V1141" s="86">
        <f>SUMIFS('sys inv movment rpt'!$M:$M,'sys inv movment rpt'!$L:$L,$M1141,'sys inv movment rpt'!$N:$N,V$1)</f>
        <v>0</v>
      </c>
      <c r="W1141" s="86">
        <f>SUMIFS('sys inv movment rpt'!$M:$M,'sys inv movment rpt'!$L:$L,$M1141,'sys inv movment rpt'!$N:$N,W$1)</f>
        <v>0</v>
      </c>
      <c r="X1141" s="86">
        <f>SUMIFS('sys inv movment rpt'!$M:$M,'sys inv movment rpt'!$L:$L,$M1141,'sys inv movment rpt'!$N:$N,X$1)</f>
        <v>0</v>
      </c>
      <c r="Y1141" s="86">
        <f>SUMIFS('sys inv movment rpt'!$M:$M,'sys inv movment rpt'!$L:$L,$M1141,'sys inv movment rpt'!$N:$N,Y$1)</f>
        <v>0</v>
      </c>
      <c r="Z1141" s="86">
        <f>SUMIFS('sys inv movment rpt'!$M:$M,'sys inv movment rpt'!$L:$L,$M1141,'sys inv movment rpt'!$N:$N,Z$1)</f>
        <v>0</v>
      </c>
      <c r="AA1141" s="86">
        <f>SUMIFS('sys inv movment rpt'!$M:$M,'sys inv movment rpt'!$L:$L,$M1141,'sys inv movment rpt'!$N:$N,AA$1)</f>
        <v>0</v>
      </c>
      <c r="AB1141" s="86">
        <f>SUMIFS('sys inv movment rpt'!$M:$M,'sys inv movment rpt'!$L:$L,$M1141,'sys inv movment rpt'!$N:$N,AB$1)</f>
        <v>0</v>
      </c>
      <c r="AC1141" s="86">
        <f>SUMIFS('sys inv movment rpt'!$M:$M,'sys inv movment rpt'!$L:$L,$M1141,'sys inv movment rpt'!$N:$N,AC$1)</f>
        <v>0</v>
      </c>
      <c r="AD1141" s="86">
        <f>SUMIFS('sys inv movment rpt'!$M:$M,'sys inv movment rpt'!$L:$L,$M1141,'sys inv movment rpt'!$N:$N,AD$1)</f>
        <v>0</v>
      </c>
      <c r="AE1141" s="86">
        <f>SUMIFS('sys inv movment rpt'!$M:$M,'sys inv movment rpt'!$L:$L,$M1141,'sys inv movment rpt'!$N:$N,AE$1)</f>
        <v>0</v>
      </c>
      <c r="AF1141" s="86">
        <f>SUMIFS('sys inv movment rpt'!$M:$M,'sys inv movment rpt'!$L:$L,$M1141,'sys inv movment rpt'!$N:$N,AF$1)</f>
        <v>0</v>
      </c>
      <c r="AG1141" s="86">
        <f>SUMIFS('sys inv movment rpt'!$M:$M,'sys inv movment rpt'!$L:$L,$M1141,'sys inv movment rpt'!$N:$N,AG$1)</f>
        <v>0</v>
      </c>
      <c r="AH1141" s="86">
        <f>SUMIFS('sys inv movment rpt'!$M:$M,'sys inv movment rpt'!$L:$L,$M1141,'sys inv movment rpt'!$N:$N,AH$1)</f>
        <v>0</v>
      </c>
      <c r="AI1141" s="86">
        <f>SUMIFS('sys inv movment rpt'!$M:$M,'sys inv movment rpt'!$L:$L,$M1141,'sys inv movment rpt'!$N:$N,AI$1)</f>
        <v>0</v>
      </c>
      <c r="AJ1141" s="86">
        <f>SUMIFS('sys inv movment rpt'!$M:$M,'sys inv movment rpt'!$L:$L,$M1141,'sys inv movment rpt'!$N:$N,AJ$1)</f>
        <v>0</v>
      </c>
      <c r="AK1141" s="86">
        <f>SUMIFS('sys inv movment rpt'!$M:$M,'sys inv movment rpt'!$L:$L,$M1141,'sys inv movment rpt'!$N:$N,AK$1)</f>
        <v>0</v>
      </c>
      <c r="AL1141" s="86">
        <f>SUMIFS('sys inv movment rpt'!$M:$M,'sys inv movment rpt'!$L:$L,$M1141,'sys inv movment rpt'!$N:$N,AL$1)</f>
        <v>0</v>
      </c>
      <c r="AM1141" s="86">
        <f>SUMIFS('sys inv movment rpt'!$M:$M,'sys inv movment rpt'!$L:$L,$M1141,'sys inv movment rpt'!$N:$N,AM$1)</f>
        <v>0</v>
      </c>
      <c r="AN1141" s="86">
        <f>SUMIFS('sys inv movment rpt'!$M:$M,'sys inv movment rpt'!$L:$L,$M1141,'sys inv movment rpt'!$N:$N,AN$1)</f>
        <v>0</v>
      </c>
      <c r="AO1141" s="86">
        <f>SUMIFS('sys inv movment rpt'!$M:$M,'sys inv movment rpt'!$L:$L,$M1141,'sys inv movment rpt'!$N:$N,AO$1)</f>
        <v>0</v>
      </c>
      <c r="AP1141" s="86">
        <f>SUMIFS('sys inv movment rpt'!$M:$M,'sys inv movment rpt'!$L:$L,$M1141,'sys inv movment rpt'!$N:$N,AP$1)</f>
        <v>0</v>
      </c>
      <c r="AQ1141" s="86">
        <f>SUMIFS('sys inv movment rpt'!$M:$M,'sys inv movment rpt'!$L:$L,$M1141,'sys inv movment rpt'!$N:$N,AQ$1)</f>
        <v>0</v>
      </c>
      <c r="AR1141" s="86">
        <f>SUMIFS('sys inv movment rpt'!$M:$M,'sys inv movment rpt'!$L:$L,$M1141,'sys inv movment rpt'!$N:$N,AR$1)</f>
        <v>0</v>
      </c>
      <c r="AS1141" s="86">
        <f>SUMIFS('sys inv movment rpt'!$M:$M,'sys inv movment rpt'!$L:$L,$M1141,'sys inv movment rpt'!$N:$N,AS$1)</f>
        <v>0</v>
      </c>
      <c r="AT1141" s="86">
        <f>SUMIFS('sys inv movment rpt'!$M:$M,'sys inv movment rpt'!$L:$L,$M1141,'sys inv movment rpt'!$N:$N,AT$1)</f>
        <v>0</v>
      </c>
      <c r="AU1141" s="86">
        <f>SUMIFS('sys inv movment rpt'!$M:$M,'sys inv movment rpt'!$L:$L,$M1141,'sys inv movment rpt'!$N:$N,AU$1)</f>
        <v>0</v>
      </c>
      <c r="AV1141" s="86">
        <f>SUMIFS('sys inv movment rpt'!$M:$M,'sys inv movment rpt'!$L:$L,$M1141,'sys inv movment rpt'!$N:$N,AV$1)</f>
        <v>0</v>
      </c>
      <c r="AW1141" s="87" t="str">
        <f>IFERROR(VLOOKUP(A1141,'sys-backorder details'!E:U,17,0),"-")</f>
        <v>-</v>
      </c>
      <c r="AX1141" s="87" t="str">
        <f>IF(K1141&gt;1,VLOOKUP(A1141,'settings-routing'!A:I,9,0),"")</f>
        <v/>
      </c>
    </row>
    <row r="1142" ht="12.75" hidden="1" customHeight="1">
      <c r="A1142" s="50" t="s">
        <v>2373</v>
      </c>
      <c r="B1142" s="50" t="s">
        <v>2374</v>
      </c>
      <c r="C1142" s="50">
        <f t="shared" si="2"/>
        <v>0</v>
      </c>
      <c r="D1142" s="80">
        <f>SUMIF('Stocks 101-111'!$J:$J,'item dashboard'!A1142,'Stocks 101-111'!K:K)</f>
        <v>0</v>
      </c>
      <c r="E1142" s="80">
        <f>SUMIF('Stocks 101-111'!$J:$J,'item dashboard'!A1142,'Stocks 101-111'!$L:$L)</f>
        <v>0</v>
      </c>
      <c r="F1142" s="81">
        <f t="shared" si="3"/>
        <v>0</v>
      </c>
      <c r="G1142" s="82">
        <f t="shared" si="4"/>
        <v>0</v>
      </c>
      <c r="H1142" s="50">
        <f>SUMIFS('sys-backorder details'!$M:$M,'sys-backorder details'!$E:$E,'item dashboard'!A1142,'sys-backorder details'!$V:$V,"")</f>
        <v>0</v>
      </c>
      <c r="I1142" s="83">
        <f>SUMIF('settings-routing'!$I:$I,'item dashboard'!A1142,'settings-routing'!$O:$O)</f>
        <v>0</v>
      </c>
      <c r="J1142" s="50">
        <f>SUMIFS('sys-backorder details'!$M:$M,'sys-backorder details'!$E:$E,'item dashboard'!A1142,'sys-backorder details'!$V:$V,"Call off")</f>
        <v>0</v>
      </c>
      <c r="K1142" s="84">
        <f t="shared" si="5"/>
        <v>0</v>
      </c>
      <c r="L1142" s="84">
        <f>SUMIF('Production Plan'!$E:$E,'item dashboard'!A1142,'Production Plan'!$N:$N)</f>
        <v>0</v>
      </c>
      <c r="M1142" s="85" t="str">
        <f t="shared" si="6"/>
        <v>B-SH250-N25SER-250 ml Nat Shampoo Pntd Serveskin jerrycan</v>
      </c>
      <c r="N1142" s="86">
        <f>SUMIFS('sys inv movment rpt'!$M:$M,'sys inv movment rpt'!$L:$L,$M1142,'sys inv movment rpt'!$N:$N,N$1)</f>
        <v>0</v>
      </c>
      <c r="O1142" s="86">
        <f>SUMIFS('sys inv movment rpt'!$M:$M,'sys inv movment rpt'!$L:$L,$M1142,'sys inv movment rpt'!$N:$N,O$1)</f>
        <v>0</v>
      </c>
      <c r="P1142" s="86">
        <f>SUMIFS('sys inv movment rpt'!$M:$M,'sys inv movment rpt'!$L:$L,$M1142,'sys inv movment rpt'!$N:$N,P$1)</f>
        <v>0</v>
      </c>
      <c r="Q1142" s="86">
        <f>SUMIFS('sys inv movment rpt'!$M:$M,'sys inv movment rpt'!$L:$L,$M1142,'sys inv movment rpt'!$N:$N,Q$1)</f>
        <v>0</v>
      </c>
      <c r="R1142" s="86">
        <f>SUMIFS('sys inv movment rpt'!$M:$M,'sys inv movment rpt'!$L:$L,$M1142,'sys inv movment rpt'!$N:$N,R$1)</f>
        <v>0</v>
      </c>
      <c r="S1142" s="86">
        <f>SUMIFS('sys inv movment rpt'!$M:$M,'sys inv movment rpt'!$L:$L,$M1142,'sys inv movment rpt'!$N:$N,S$1)</f>
        <v>0</v>
      </c>
      <c r="T1142" s="86">
        <f>SUMIFS('sys inv movment rpt'!$M:$M,'sys inv movment rpt'!$L:$L,$M1142,'sys inv movment rpt'!$N:$N,T$1)</f>
        <v>0</v>
      </c>
      <c r="U1142" s="86">
        <f>SUMIFS('sys inv movment rpt'!$M:$M,'sys inv movment rpt'!$L:$L,$M1142,'sys inv movment rpt'!$N:$N,U$1)</f>
        <v>0</v>
      </c>
      <c r="V1142" s="86">
        <f>SUMIFS('sys inv movment rpt'!$M:$M,'sys inv movment rpt'!$L:$L,$M1142,'sys inv movment rpt'!$N:$N,V$1)</f>
        <v>0</v>
      </c>
      <c r="W1142" s="86">
        <f>SUMIFS('sys inv movment rpt'!$M:$M,'sys inv movment rpt'!$L:$L,$M1142,'sys inv movment rpt'!$N:$N,W$1)</f>
        <v>0</v>
      </c>
      <c r="X1142" s="86">
        <f>SUMIFS('sys inv movment rpt'!$M:$M,'sys inv movment rpt'!$L:$L,$M1142,'sys inv movment rpt'!$N:$N,X$1)</f>
        <v>0</v>
      </c>
      <c r="Y1142" s="86">
        <f>SUMIFS('sys inv movment rpt'!$M:$M,'sys inv movment rpt'!$L:$L,$M1142,'sys inv movment rpt'!$N:$N,Y$1)</f>
        <v>0</v>
      </c>
      <c r="Z1142" s="86">
        <f>SUMIFS('sys inv movment rpt'!$M:$M,'sys inv movment rpt'!$L:$L,$M1142,'sys inv movment rpt'!$N:$N,Z$1)</f>
        <v>0</v>
      </c>
      <c r="AA1142" s="86">
        <f>SUMIFS('sys inv movment rpt'!$M:$M,'sys inv movment rpt'!$L:$L,$M1142,'sys inv movment rpt'!$N:$N,AA$1)</f>
        <v>0</v>
      </c>
      <c r="AB1142" s="86">
        <f>SUMIFS('sys inv movment rpt'!$M:$M,'sys inv movment rpt'!$L:$L,$M1142,'sys inv movment rpt'!$N:$N,AB$1)</f>
        <v>0</v>
      </c>
      <c r="AC1142" s="86">
        <f>SUMIFS('sys inv movment rpt'!$M:$M,'sys inv movment rpt'!$L:$L,$M1142,'sys inv movment rpt'!$N:$N,AC$1)</f>
        <v>0</v>
      </c>
      <c r="AD1142" s="86">
        <f>SUMIFS('sys inv movment rpt'!$M:$M,'sys inv movment rpt'!$L:$L,$M1142,'sys inv movment rpt'!$N:$N,AD$1)</f>
        <v>0</v>
      </c>
      <c r="AE1142" s="86">
        <f>SUMIFS('sys inv movment rpt'!$M:$M,'sys inv movment rpt'!$L:$L,$M1142,'sys inv movment rpt'!$N:$N,AE$1)</f>
        <v>0</v>
      </c>
      <c r="AF1142" s="86">
        <f>SUMIFS('sys inv movment rpt'!$M:$M,'sys inv movment rpt'!$L:$L,$M1142,'sys inv movment rpt'!$N:$N,AF$1)</f>
        <v>0</v>
      </c>
      <c r="AG1142" s="86">
        <f>SUMIFS('sys inv movment rpt'!$M:$M,'sys inv movment rpt'!$L:$L,$M1142,'sys inv movment rpt'!$N:$N,AG$1)</f>
        <v>0</v>
      </c>
      <c r="AH1142" s="86">
        <f>SUMIFS('sys inv movment rpt'!$M:$M,'sys inv movment rpt'!$L:$L,$M1142,'sys inv movment rpt'!$N:$N,AH$1)</f>
        <v>0</v>
      </c>
      <c r="AI1142" s="86">
        <f>SUMIFS('sys inv movment rpt'!$M:$M,'sys inv movment rpt'!$L:$L,$M1142,'sys inv movment rpt'!$N:$N,AI$1)</f>
        <v>0</v>
      </c>
      <c r="AJ1142" s="86">
        <f>SUMIFS('sys inv movment rpt'!$M:$M,'sys inv movment rpt'!$L:$L,$M1142,'sys inv movment rpt'!$N:$N,AJ$1)</f>
        <v>0</v>
      </c>
      <c r="AK1142" s="86">
        <f>SUMIFS('sys inv movment rpt'!$M:$M,'sys inv movment rpt'!$L:$L,$M1142,'sys inv movment rpt'!$N:$N,AK$1)</f>
        <v>0</v>
      </c>
      <c r="AL1142" s="86">
        <f>SUMIFS('sys inv movment rpt'!$M:$M,'sys inv movment rpt'!$L:$L,$M1142,'sys inv movment rpt'!$N:$N,AL$1)</f>
        <v>0</v>
      </c>
      <c r="AM1142" s="86">
        <f>SUMIFS('sys inv movment rpt'!$M:$M,'sys inv movment rpt'!$L:$L,$M1142,'sys inv movment rpt'!$N:$N,AM$1)</f>
        <v>0</v>
      </c>
      <c r="AN1142" s="86">
        <f>SUMIFS('sys inv movment rpt'!$M:$M,'sys inv movment rpt'!$L:$L,$M1142,'sys inv movment rpt'!$N:$N,AN$1)</f>
        <v>0</v>
      </c>
      <c r="AO1142" s="86">
        <f>SUMIFS('sys inv movment rpt'!$M:$M,'sys inv movment rpt'!$L:$L,$M1142,'sys inv movment rpt'!$N:$N,AO$1)</f>
        <v>0</v>
      </c>
      <c r="AP1142" s="86">
        <f>SUMIFS('sys inv movment rpt'!$M:$M,'sys inv movment rpt'!$L:$L,$M1142,'sys inv movment rpt'!$N:$N,AP$1)</f>
        <v>0</v>
      </c>
      <c r="AQ1142" s="86">
        <f>SUMIFS('sys inv movment rpt'!$M:$M,'sys inv movment rpt'!$L:$L,$M1142,'sys inv movment rpt'!$N:$N,AQ$1)</f>
        <v>0</v>
      </c>
      <c r="AR1142" s="86">
        <f>SUMIFS('sys inv movment rpt'!$M:$M,'sys inv movment rpt'!$L:$L,$M1142,'sys inv movment rpt'!$N:$N,AR$1)</f>
        <v>0</v>
      </c>
      <c r="AS1142" s="86">
        <f>SUMIFS('sys inv movment rpt'!$M:$M,'sys inv movment rpt'!$L:$L,$M1142,'sys inv movment rpt'!$N:$N,AS$1)</f>
        <v>0</v>
      </c>
      <c r="AT1142" s="86">
        <f>SUMIFS('sys inv movment rpt'!$M:$M,'sys inv movment rpt'!$L:$L,$M1142,'sys inv movment rpt'!$N:$N,AT$1)</f>
        <v>0</v>
      </c>
      <c r="AU1142" s="86">
        <f>SUMIFS('sys inv movment rpt'!$M:$M,'sys inv movment rpt'!$L:$L,$M1142,'sys inv movment rpt'!$N:$N,AU$1)</f>
        <v>0</v>
      </c>
      <c r="AV1142" s="86">
        <f>SUMIFS('sys inv movment rpt'!$M:$M,'sys inv movment rpt'!$L:$L,$M1142,'sys inv movment rpt'!$N:$N,AV$1)</f>
        <v>0</v>
      </c>
      <c r="AW1142" s="87" t="str">
        <f>IFERROR(VLOOKUP(A1142,'sys-backorder details'!E:U,17,0),"-")</f>
        <v>-</v>
      </c>
      <c r="AX1142" s="87" t="str">
        <f>IF(K1142&gt;1,VLOOKUP(A1142,'settings-routing'!A:I,9,0),"")</f>
        <v/>
      </c>
    </row>
    <row r="1143" ht="12.75" hidden="1" customHeight="1">
      <c r="A1143" s="50" t="s">
        <v>2375</v>
      </c>
      <c r="B1143" s="50" t="s">
        <v>2376</v>
      </c>
      <c r="C1143" s="50">
        <f t="shared" si="2"/>
        <v>0</v>
      </c>
      <c r="D1143" s="80">
        <f>SUMIF('Stocks 101-111'!$J:$J,'item dashboard'!A1143,'Stocks 101-111'!K:K)</f>
        <v>0</v>
      </c>
      <c r="E1143" s="80">
        <f>SUMIF('Stocks 101-111'!$J:$J,'item dashboard'!A1143,'Stocks 101-111'!$L:$L)</f>
        <v>0</v>
      </c>
      <c r="F1143" s="81">
        <f t="shared" si="3"/>
        <v>0</v>
      </c>
      <c r="G1143" s="82">
        <f t="shared" si="4"/>
        <v>0</v>
      </c>
      <c r="H1143" s="50">
        <f>SUMIFS('sys-backorder details'!$M:$M,'sys-backorder details'!$E:$E,'item dashboard'!A1143,'sys-backorder details'!$V:$V,"")</f>
        <v>0</v>
      </c>
      <c r="I1143" s="83">
        <f>SUMIF('settings-routing'!$I:$I,'item dashboard'!A1143,'settings-routing'!$O:$O)</f>
        <v>0</v>
      </c>
      <c r="J1143" s="50">
        <f>SUMIFS('sys-backorder details'!$M:$M,'sys-backorder details'!$E:$E,'item dashboard'!A1143,'sys-backorder details'!$V:$V,"Call off")</f>
        <v>0</v>
      </c>
      <c r="K1143" s="84">
        <f t="shared" si="5"/>
        <v>0</v>
      </c>
      <c r="L1143" s="84">
        <f>SUMIF('Production Plan'!$E:$E,'item dashboard'!A1143,'Production Plan'!$N:$N)</f>
        <v>0</v>
      </c>
      <c r="M1143" s="85" t="str">
        <f t="shared" si="6"/>
        <v>B-SH250-N25SMG-250 ml Natural Pntd Sameg Shampoo Bottle</v>
      </c>
      <c r="N1143" s="86">
        <f>SUMIFS('sys inv movment rpt'!$M:$M,'sys inv movment rpt'!$L:$L,$M1143,'sys inv movment rpt'!$N:$N,N$1)</f>
        <v>0</v>
      </c>
      <c r="O1143" s="86">
        <f>SUMIFS('sys inv movment rpt'!$M:$M,'sys inv movment rpt'!$L:$L,$M1143,'sys inv movment rpt'!$N:$N,O$1)</f>
        <v>0</v>
      </c>
      <c r="P1143" s="86">
        <f>SUMIFS('sys inv movment rpt'!$M:$M,'sys inv movment rpt'!$L:$L,$M1143,'sys inv movment rpt'!$N:$N,P$1)</f>
        <v>0</v>
      </c>
      <c r="Q1143" s="86">
        <f>SUMIFS('sys inv movment rpt'!$M:$M,'sys inv movment rpt'!$L:$L,$M1143,'sys inv movment rpt'!$N:$N,Q$1)</f>
        <v>0</v>
      </c>
      <c r="R1143" s="86">
        <f>SUMIFS('sys inv movment rpt'!$M:$M,'sys inv movment rpt'!$L:$L,$M1143,'sys inv movment rpt'!$N:$N,R$1)</f>
        <v>0</v>
      </c>
      <c r="S1143" s="86">
        <f>SUMIFS('sys inv movment rpt'!$M:$M,'sys inv movment rpt'!$L:$L,$M1143,'sys inv movment rpt'!$N:$N,S$1)</f>
        <v>0</v>
      </c>
      <c r="T1143" s="86">
        <f>SUMIFS('sys inv movment rpt'!$M:$M,'sys inv movment rpt'!$L:$L,$M1143,'sys inv movment rpt'!$N:$N,T$1)</f>
        <v>0</v>
      </c>
      <c r="U1143" s="86">
        <f>SUMIFS('sys inv movment rpt'!$M:$M,'sys inv movment rpt'!$L:$L,$M1143,'sys inv movment rpt'!$N:$N,U$1)</f>
        <v>0</v>
      </c>
      <c r="V1143" s="86">
        <f>SUMIFS('sys inv movment rpt'!$M:$M,'sys inv movment rpt'!$L:$L,$M1143,'sys inv movment rpt'!$N:$N,V$1)</f>
        <v>0</v>
      </c>
      <c r="W1143" s="86">
        <f>SUMIFS('sys inv movment rpt'!$M:$M,'sys inv movment rpt'!$L:$L,$M1143,'sys inv movment rpt'!$N:$N,W$1)</f>
        <v>0</v>
      </c>
      <c r="X1143" s="86">
        <f>SUMIFS('sys inv movment rpt'!$M:$M,'sys inv movment rpt'!$L:$L,$M1143,'sys inv movment rpt'!$N:$N,X$1)</f>
        <v>0</v>
      </c>
      <c r="Y1143" s="86">
        <f>SUMIFS('sys inv movment rpt'!$M:$M,'sys inv movment rpt'!$L:$L,$M1143,'sys inv movment rpt'!$N:$N,Y$1)</f>
        <v>0</v>
      </c>
      <c r="Z1143" s="86">
        <f>SUMIFS('sys inv movment rpt'!$M:$M,'sys inv movment rpt'!$L:$L,$M1143,'sys inv movment rpt'!$N:$N,Z$1)</f>
        <v>0</v>
      </c>
      <c r="AA1143" s="86">
        <f>SUMIFS('sys inv movment rpt'!$M:$M,'sys inv movment rpt'!$L:$L,$M1143,'sys inv movment rpt'!$N:$N,AA$1)</f>
        <v>0</v>
      </c>
      <c r="AB1143" s="86">
        <f>SUMIFS('sys inv movment rpt'!$M:$M,'sys inv movment rpt'!$L:$L,$M1143,'sys inv movment rpt'!$N:$N,AB$1)</f>
        <v>0</v>
      </c>
      <c r="AC1143" s="86">
        <f>SUMIFS('sys inv movment rpt'!$M:$M,'sys inv movment rpt'!$L:$L,$M1143,'sys inv movment rpt'!$N:$N,AC$1)</f>
        <v>0</v>
      </c>
      <c r="AD1143" s="86">
        <f>SUMIFS('sys inv movment rpt'!$M:$M,'sys inv movment rpt'!$L:$L,$M1143,'sys inv movment rpt'!$N:$N,AD$1)</f>
        <v>0</v>
      </c>
      <c r="AE1143" s="86">
        <f>SUMIFS('sys inv movment rpt'!$M:$M,'sys inv movment rpt'!$L:$L,$M1143,'sys inv movment rpt'!$N:$N,AE$1)</f>
        <v>0</v>
      </c>
      <c r="AF1143" s="86">
        <f>SUMIFS('sys inv movment rpt'!$M:$M,'sys inv movment rpt'!$L:$L,$M1143,'sys inv movment rpt'!$N:$N,AF$1)</f>
        <v>0</v>
      </c>
      <c r="AG1143" s="86">
        <f>SUMIFS('sys inv movment rpt'!$M:$M,'sys inv movment rpt'!$L:$L,$M1143,'sys inv movment rpt'!$N:$N,AG$1)</f>
        <v>0</v>
      </c>
      <c r="AH1143" s="86">
        <f>SUMIFS('sys inv movment rpt'!$M:$M,'sys inv movment rpt'!$L:$L,$M1143,'sys inv movment rpt'!$N:$N,AH$1)</f>
        <v>0</v>
      </c>
      <c r="AI1143" s="86">
        <f>SUMIFS('sys inv movment rpt'!$M:$M,'sys inv movment rpt'!$L:$L,$M1143,'sys inv movment rpt'!$N:$N,AI$1)</f>
        <v>0</v>
      </c>
      <c r="AJ1143" s="86">
        <f>SUMIFS('sys inv movment rpt'!$M:$M,'sys inv movment rpt'!$L:$L,$M1143,'sys inv movment rpt'!$N:$N,AJ$1)</f>
        <v>0</v>
      </c>
      <c r="AK1143" s="86">
        <f>SUMIFS('sys inv movment rpt'!$M:$M,'sys inv movment rpt'!$L:$L,$M1143,'sys inv movment rpt'!$N:$N,AK$1)</f>
        <v>0</v>
      </c>
      <c r="AL1143" s="86">
        <f>SUMIFS('sys inv movment rpt'!$M:$M,'sys inv movment rpt'!$L:$L,$M1143,'sys inv movment rpt'!$N:$N,AL$1)</f>
        <v>0</v>
      </c>
      <c r="AM1143" s="86">
        <f>SUMIFS('sys inv movment rpt'!$M:$M,'sys inv movment rpt'!$L:$L,$M1143,'sys inv movment rpt'!$N:$N,AM$1)</f>
        <v>0</v>
      </c>
      <c r="AN1143" s="86">
        <f>SUMIFS('sys inv movment rpt'!$M:$M,'sys inv movment rpt'!$L:$L,$M1143,'sys inv movment rpt'!$N:$N,AN$1)</f>
        <v>0</v>
      </c>
      <c r="AO1143" s="86">
        <f>SUMIFS('sys inv movment rpt'!$M:$M,'sys inv movment rpt'!$L:$L,$M1143,'sys inv movment rpt'!$N:$N,AO$1)</f>
        <v>0</v>
      </c>
      <c r="AP1143" s="86">
        <f>SUMIFS('sys inv movment rpt'!$M:$M,'sys inv movment rpt'!$L:$L,$M1143,'sys inv movment rpt'!$N:$N,AP$1)</f>
        <v>0</v>
      </c>
      <c r="AQ1143" s="86">
        <f>SUMIFS('sys inv movment rpt'!$M:$M,'sys inv movment rpt'!$L:$L,$M1143,'sys inv movment rpt'!$N:$N,AQ$1)</f>
        <v>0</v>
      </c>
      <c r="AR1143" s="86">
        <f>SUMIFS('sys inv movment rpt'!$M:$M,'sys inv movment rpt'!$L:$L,$M1143,'sys inv movment rpt'!$N:$N,AR$1)</f>
        <v>0</v>
      </c>
      <c r="AS1143" s="86">
        <f>SUMIFS('sys inv movment rpt'!$M:$M,'sys inv movment rpt'!$L:$L,$M1143,'sys inv movment rpt'!$N:$N,AS$1)</f>
        <v>0</v>
      </c>
      <c r="AT1143" s="86">
        <f>SUMIFS('sys inv movment rpt'!$M:$M,'sys inv movment rpt'!$L:$L,$M1143,'sys inv movment rpt'!$N:$N,AT$1)</f>
        <v>0</v>
      </c>
      <c r="AU1143" s="86">
        <f>SUMIFS('sys inv movment rpt'!$M:$M,'sys inv movment rpt'!$L:$L,$M1143,'sys inv movment rpt'!$N:$N,AU$1)</f>
        <v>0</v>
      </c>
      <c r="AV1143" s="86">
        <f>SUMIFS('sys inv movment rpt'!$M:$M,'sys inv movment rpt'!$L:$L,$M1143,'sys inv movment rpt'!$N:$N,AV$1)</f>
        <v>0</v>
      </c>
      <c r="AW1143" s="87" t="str">
        <f>IFERROR(VLOOKUP(A1143,'sys-backorder details'!E:U,17,0),"-")</f>
        <v>-</v>
      </c>
      <c r="AX1143" s="87" t="str">
        <f>IF(K1143&gt;1,VLOOKUP(A1143,'settings-routing'!A:I,9,0),"")</f>
        <v/>
      </c>
    </row>
    <row r="1144" ht="12.75" hidden="1" customHeight="1">
      <c r="A1144" s="50" t="s">
        <v>2377</v>
      </c>
      <c r="B1144" s="50" t="s">
        <v>2378</v>
      </c>
      <c r="C1144" s="50">
        <f t="shared" si="2"/>
        <v>0</v>
      </c>
      <c r="D1144" s="80">
        <f>SUMIF('Stocks 101-111'!$J:$J,'item dashboard'!A1144,'Stocks 101-111'!K:K)</f>
        <v>0</v>
      </c>
      <c r="E1144" s="80">
        <f>SUMIF('Stocks 101-111'!$J:$J,'item dashboard'!A1144,'Stocks 101-111'!$L:$L)</f>
        <v>0</v>
      </c>
      <c r="F1144" s="81">
        <f t="shared" si="3"/>
        <v>0</v>
      </c>
      <c r="G1144" s="82">
        <f t="shared" si="4"/>
        <v>0</v>
      </c>
      <c r="H1144" s="50">
        <f>SUMIFS('sys-backorder details'!$M:$M,'sys-backorder details'!$E:$E,'item dashboard'!A1144,'sys-backorder details'!$V:$V,"")</f>
        <v>0</v>
      </c>
      <c r="I1144" s="83">
        <f>SUMIF('settings-routing'!$I:$I,'item dashboard'!A1144,'settings-routing'!$O:$O)</f>
        <v>0</v>
      </c>
      <c r="J1144" s="50">
        <f>SUMIFS('sys-backorder details'!$M:$M,'sys-backorder details'!$E:$E,'item dashboard'!A1144,'sys-backorder details'!$V:$V,"Call off")</f>
        <v>0</v>
      </c>
      <c r="K1144" s="84">
        <f t="shared" si="5"/>
        <v>0</v>
      </c>
      <c r="L1144" s="84">
        <f>SUMIF('Production Plan'!$E:$E,'item dashboard'!A1144,'Production Plan'!$N:$N)</f>
        <v>0</v>
      </c>
      <c r="M1144" s="85" t="str">
        <f t="shared" si="6"/>
        <v>B-SH250SP-N25-250ml Shampoo Printed Bottle</v>
      </c>
      <c r="N1144" s="86">
        <f>SUMIFS('sys inv movment rpt'!$M:$M,'sys inv movment rpt'!$L:$L,$M1144,'sys inv movment rpt'!$N:$N,N$1)</f>
        <v>0</v>
      </c>
      <c r="O1144" s="86">
        <f>SUMIFS('sys inv movment rpt'!$M:$M,'sys inv movment rpt'!$L:$L,$M1144,'sys inv movment rpt'!$N:$N,O$1)</f>
        <v>0</v>
      </c>
      <c r="P1144" s="86">
        <f>SUMIFS('sys inv movment rpt'!$M:$M,'sys inv movment rpt'!$L:$L,$M1144,'sys inv movment rpt'!$N:$N,P$1)</f>
        <v>0</v>
      </c>
      <c r="Q1144" s="86">
        <f>SUMIFS('sys inv movment rpt'!$M:$M,'sys inv movment rpt'!$L:$L,$M1144,'sys inv movment rpt'!$N:$N,Q$1)</f>
        <v>0</v>
      </c>
      <c r="R1144" s="86">
        <f>SUMIFS('sys inv movment rpt'!$M:$M,'sys inv movment rpt'!$L:$L,$M1144,'sys inv movment rpt'!$N:$N,R$1)</f>
        <v>0</v>
      </c>
      <c r="S1144" s="86">
        <f>SUMIFS('sys inv movment rpt'!$M:$M,'sys inv movment rpt'!$L:$L,$M1144,'sys inv movment rpt'!$N:$N,S$1)</f>
        <v>0</v>
      </c>
      <c r="T1144" s="86">
        <f>SUMIFS('sys inv movment rpt'!$M:$M,'sys inv movment rpt'!$L:$L,$M1144,'sys inv movment rpt'!$N:$N,T$1)</f>
        <v>0</v>
      </c>
      <c r="U1144" s="86">
        <f>SUMIFS('sys inv movment rpt'!$M:$M,'sys inv movment rpt'!$L:$L,$M1144,'sys inv movment rpt'!$N:$N,U$1)</f>
        <v>0</v>
      </c>
      <c r="V1144" s="86">
        <f>SUMIFS('sys inv movment rpt'!$M:$M,'sys inv movment rpt'!$L:$L,$M1144,'sys inv movment rpt'!$N:$N,V$1)</f>
        <v>0</v>
      </c>
      <c r="W1144" s="86">
        <f>SUMIFS('sys inv movment rpt'!$M:$M,'sys inv movment rpt'!$L:$L,$M1144,'sys inv movment rpt'!$N:$N,W$1)</f>
        <v>0</v>
      </c>
      <c r="X1144" s="86">
        <f>SUMIFS('sys inv movment rpt'!$M:$M,'sys inv movment rpt'!$L:$L,$M1144,'sys inv movment rpt'!$N:$N,X$1)</f>
        <v>0</v>
      </c>
      <c r="Y1144" s="86">
        <f>SUMIFS('sys inv movment rpt'!$M:$M,'sys inv movment rpt'!$L:$L,$M1144,'sys inv movment rpt'!$N:$N,Y$1)</f>
        <v>0</v>
      </c>
      <c r="Z1144" s="86">
        <f>SUMIFS('sys inv movment rpt'!$M:$M,'sys inv movment rpt'!$L:$L,$M1144,'sys inv movment rpt'!$N:$N,Z$1)</f>
        <v>0</v>
      </c>
      <c r="AA1144" s="86">
        <f>SUMIFS('sys inv movment rpt'!$M:$M,'sys inv movment rpt'!$L:$L,$M1144,'sys inv movment rpt'!$N:$N,AA$1)</f>
        <v>0</v>
      </c>
      <c r="AB1144" s="86">
        <f>SUMIFS('sys inv movment rpt'!$M:$M,'sys inv movment rpt'!$L:$L,$M1144,'sys inv movment rpt'!$N:$N,AB$1)</f>
        <v>0</v>
      </c>
      <c r="AC1144" s="86">
        <f>SUMIFS('sys inv movment rpt'!$M:$M,'sys inv movment rpt'!$L:$L,$M1144,'sys inv movment rpt'!$N:$N,AC$1)</f>
        <v>0</v>
      </c>
      <c r="AD1144" s="86">
        <f>SUMIFS('sys inv movment rpt'!$M:$M,'sys inv movment rpt'!$L:$L,$M1144,'sys inv movment rpt'!$N:$N,AD$1)</f>
        <v>0</v>
      </c>
      <c r="AE1144" s="86">
        <f>SUMIFS('sys inv movment rpt'!$M:$M,'sys inv movment rpt'!$L:$L,$M1144,'sys inv movment rpt'!$N:$N,AE$1)</f>
        <v>0</v>
      </c>
      <c r="AF1144" s="86">
        <f>SUMIFS('sys inv movment rpt'!$M:$M,'sys inv movment rpt'!$L:$L,$M1144,'sys inv movment rpt'!$N:$N,AF$1)</f>
        <v>0</v>
      </c>
      <c r="AG1144" s="86">
        <f>SUMIFS('sys inv movment rpt'!$M:$M,'sys inv movment rpt'!$L:$L,$M1144,'sys inv movment rpt'!$N:$N,AG$1)</f>
        <v>0</v>
      </c>
      <c r="AH1144" s="86">
        <f>SUMIFS('sys inv movment rpt'!$M:$M,'sys inv movment rpt'!$L:$L,$M1144,'sys inv movment rpt'!$N:$N,AH$1)</f>
        <v>0</v>
      </c>
      <c r="AI1144" s="86">
        <f>SUMIFS('sys inv movment rpt'!$M:$M,'sys inv movment rpt'!$L:$L,$M1144,'sys inv movment rpt'!$N:$N,AI$1)</f>
        <v>0</v>
      </c>
      <c r="AJ1144" s="86">
        <f>SUMIFS('sys inv movment rpt'!$M:$M,'sys inv movment rpt'!$L:$L,$M1144,'sys inv movment rpt'!$N:$N,AJ$1)</f>
        <v>0</v>
      </c>
      <c r="AK1144" s="86">
        <f>SUMIFS('sys inv movment rpt'!$M:$M,'sys inv movment rpt'!$L:$L,$M1144,'sys inv movment rpt'!$N:$N,AK$1)</f>
        <v>0</v>
      </c>
      <c r="AL1144" s="86">
        <f>SUMIFS('sys inv movment rpt'!$M:$M,'sys inv movment rpt'!$L:$L,$M1144,'sys inv movment rpt'!$N:$N,AL$1)</f>
        <v>0</v>
      </c>
      <c r="AM1144" s="86">
        <f>SUMIFS('sys inv movment rpt'!$M:$M,'sys inv movment rpt'!$L:$L,$M1144,'sys inv movment rpt'!$N:$N,AM$1)</f>
        <v>0</v>
      </c>
      <c r="AN1144" s="86">
        <f>SUMIFS('sys inv movment rpt'!$M:$M,'sys inv movment rpt'!$L:$L,$M1144,'sys inv movment rpt'!$N:$N,AN$1)</f>
        <v>0</v>
      </c>
      <c r="AO1144" s="86">
        <f>SUMIFS('sys inv movment rpt'!$M:$M,'sys inv movment rpt'!$L:$L,$M1144,'sys inv movment rpt'!$N:$N,AO$1)</f>
        <v>0</v>
      </c>
      <c r="AP1144" s="86">
        <f>SUMIFS('sys inv movment rpt'!$M:$M,'sys inv movment rpt'!$L:$L,$M1144,'sys inv movment rpt'!$N:$N,AP$1)</f>
        <v>0</v>
      </c>
      <c r="AQ1144" s="86">
        <f>SUMIFS('sys inv movment rpt'!$M:$M,'sys inv movment rpt'!$L:$L,$M1144,'sys inv movment rpt'!$N:$N,AQ$1)</f>
        <v>0</v>
      </c>
      <c r="AR1144" s="86">
        <f>SUMIFS('sys inv movment rpt'!$M:$M,'sys inv movment rpt'!$L:$L,$M1144,'sys inv movment rpt'!$N:$N,AR$1)</f>
        <v>0</v>
      </c>
      <c r="AS1144" s="86">
        <f>SUMIFS('sys inv movment rpt'!$M:$M,'sys inv movment rpt'!$L:$L,$M1144,'sys inv movment rpt'!$N:$N,AS$1)</f>
        <v>0</v>
      </c>
      <c r="AT1144" s="86">
        <f>SUMIFS('sys inv movment rpt'!$M:$M,'sys inv movment rpt'!$L:$L,$M1144,'sys inv movment rpt'!$N:$N,AT$1)</f>
        <v>0</v>
      </c>
      <c r="AU1144" s="86">
        <f>SUMIFS('sys inv movment rpt'!$M:$M,'sys inv movment rpt'!$L:$L,$M1144,'sys inv movment rpt'!$N:$N,AU$1)</f>
        <v>0</v>
      </c>
      <c r="AV1144" s="86">
        <f>SUMIFS('sys inv movment rpt'!$M:$M,'sys inv movment rpt'!$L:$L,$M1144,'sys inv movment rpt'!$N:$N,AV$1)</f>
        <v>0</v>
      </c>
      <c r="AW1144" s="87" t="str">
        <f>IFERROR(VLOOKUP(A1144,'sys-backorder details'!E:U,17,0),"-")</f>
        <v>-</v>
      </c>
      <c r="AX1144" s="87" t="str">
        <f>IF(K1144&gt;1,VLOOKUP(A1144,'settings-routing'!A:I,9,0),"")</f>
        <v/>
      </c>
    </row>
    <row r="1145" ht="12.75" hidden="1" customHeight="1">
      <c r="A1145" s="50" t="s">
        <v>2379</v>
      </c>
      <c r="B1145" s="50" t="s">
        <v>2380</v>
      </c>
      <c r="C1145" s="50">
        <f t="shared" si="2"/>
        <v>0</v>
      </c>
      <c r="D1145" s="80">
        <f>SUMIF('Stocks 101-111'!$J:$J,'item dashboard'!A1145,'Stocks 101-111'!K:K)</f>
        <v>0</v>
      </c>
      <c r="E1145" s="80">
        <f>SUMIF('Stocks 101-111'!$J:$J,'item dashboard'!A1145,'Stocks 101-111'!$L:$L)</f>
        <v>0</v>
      </c>
      <c r="F1145" s="81">
        <f t="shared" si="3"/>
        <v>0</v>
      </c>
      <c r="G1145" s="82">
        <f t="shared" si="4"/>
        <v>0</v>
      </c>
      <c r="H1145" s="50">
        <f>SUMIFS('sys-backorder details'!$M:$M,'sys-backorder details'!$E:$E,'item dashboard'!A1145,'sys-backorder details'!$V:$V,"")</f>
        <v>0</v>
      </c>
      <c r="I1145" s="83">
        <f>SUMIF('settings-routing'!$I:$I,'item dashboard'!A1145,'settings-routing'!$O:$O)</f>
        <v>0</v>
      </c>
      <c r="J1145" s="50">
        <f>SUMIFS('sys-backorder details'!$M:$M,'sys-backorder details'!$E:$E,'item dashboard'!A1145,'sys-backorder details'!$V:$V,"Call off")</f>
        <v>0</v>
      </c>
      <c r="K1145" s="84">
        <f t="shared" si="5"/>
        <v>0</v>
      </c>
      <c r="L1145" s="84">
        <f>SUMIF('Production Plan'!$E:$E,'item dashboard'!A1145,'Production Plan'!$N:$N)</f>
        <v>0</v>
      </c>
      <c r="M1145" s="85" t="str">
        <f t="shared" si="6"/>
        <v>B-SH250-W25-250 ml White Jerrycan</v>
      </c>
      <c r="N1145" s="86">
        <f>SUMIFS('sys inv movment rpt'!$M:$M,'sys inv movment rpt'!$L:$L,$M1145,'sys inv movment rpt'!$N:$N,N$1)</f>
        <v>0</v>
      </c>
      <c r="O1145" s="86">
        <f>SUMIFS('sys inv movment rpt'!$M:$M,'sys inv movment rpt'!$L:$L,$M1145,'sys inv movment rpt'!$N:$N,O$1)</f>
        <v>0</v>
      </c>
      <c r="P1145" s="86">
        <f>SUMIFS('sys inv movment rpt'!$M:$M,'sys inv movment rpt'!$L:$L,$M1145,'sys inv movment rpt'!$N:$N,P$1)</f>
        <v>0</v>
      </c>
      <c r="Q1145" s="86">
        <f>SUMIFS('sys inv movment rpt'!$M:$M,'sys inv movment rpt'!$L:$L,$M1145,'sys inv movment rpt'!$N:$N,Q$1)</f>
        <v>0</v>
      </c>
      <c r="R1145" s="86">
        <f>SUMIFS('sys inv movment rpt'!$M:$M,'sys inv movment rpt'!$L:$L,$M1145,'sys inv movment rpt'!$N:$N,R$1)</f>
        <v>0</v>
      </c>
      <c r="S1145" s="86">
        <f>SUMIFS('sys inv movment rpt'!$M:$M,'sys inv movment rpt'!$L:$L,$M1145,'sys inv movment rpt'!$N:$N,S$1)</f>
        <v>0</v>
      </c>
      <c r="T1145" s="86">
        <f>SUMIFS('sys inv movment rpt'!$M:$M,'sys inv movment rpt'!$L:$L,$M1145,'sys inv movment rpt'!$N:$N,T$1)</f>
        <v>0</v>
      </c>
      <c r="U1145" s="86">
        <f>SUMIFS('sys inv movment rpt'!$M:$M,'sys inv movment rpt'!$L:$L,$M1145,'sys inv movment rpt'!$N:$N,U$1)</f>
        <v>0</v>
      </c>
      <c r="V1145" s="86">
        <f>SUMIFS('sys inv movment rpt'!$M:$M,'sys inv movment rpt'!$L:$L,$M1145,'sys inv movment rpt'!$N:$N,V$1)</f>
        <v>0</v>
      </c>
      <c r="W1145" s="86">
        <f>SUMIFS('sys inv movment rpt'!$M:$M,'sys inv movment rpt'!$L:$L,$M1145,'sys inv movment rpt'!$N:$N,W$1)</f>
        <v>0</v>
      </c>
      <c r="X1145" s="86">
        <f>SUMIFS('sys inv movment rpt'!$M:$M,'sys inv movment rpt'!$L:$L,$M1145,'sys inv movment rpt'!$N:$N,X$1)</f>
        <v>0</v>
      </c>
      <c r="Y1145" s="86">
        <f>SUMIFS('sys inv movment rpt'!$M:$M,'sys inv movment rpt'!$L:$L,$M1145,'sys inv movment rpt'!$N:$N,Y$1)</f>
        <v>0</v>
      </c>
      <c r="Z1145" s="86">
        <f>SUMIFS('sys inv movment rpt'!$M:$M,'sys inv movment rpt'!$L:$L,$M1145,'sys inv movment rpt'!$N:$N,Z$1)</f>
        <v>0</v>
      </c>
      <c r="AA1145" s="86">
        <f>SUMIFS('sys inv movment rpt'!$M:$M,'sys inv movment rpt'!$L:$L,$M1145,'sys inv movment rpt'!$N:$N,AA$1)</f>
        <v>0</v>
      </c>
      <c r="AB1145" s="86">
        <f>SUMIFS('sys inv movment rpt'!$M:$M,'sys inv movment rpt'!$L:$L,$M1145,'sys inv movment rpt'!$N:$N,AB$1)</f>
        <v>0</v>
      </c>
      <c r="AC1145" s="86">
        <f>SUMIFS('sys inv movment rpt'!$M:$M,'sys inv movment rpt'!$L:$L,$M1145,'sys inv movment rpt'!$N:$N,AC$1)</f>
        <v>0</v>
      </c>
      <c r="AD1145" s="86">
        <f>SUMIFS('sys inv movment rpt'!$M:$M,'sys inv movment rpt'!$L:$L,$M1145,'sys inv movment rpt'!$N:$N,AD$1)</f>
        <v>0</v>
      </c>
      <c r="AE1145" s="86">
        <f>SUMIFS('sys inv movment rpt'!$M:$M,'sys inv movment rpt'!$L:$L,$M1145,'sys inv movment rpt'!$N:$N,AE$1)</f>
        <v>0</v>
      </c>
      <c r="AF1145" s="86">
        <f>SUMIFS('sys inv movment rpt'!$M:$M,'sys inv movment rpt'!$L:$L,$M1145,'sys inv movment rpt'!$N:$N,AF$1)</f>
        <v>0</v>
      </c>
      <c r="AG1145" s="86">
        <f>SUMIFS('sys inv movment rpt'!$M:$M,'sys inv movment rpt'!$L:$L,$M1145,'sys inv movment rpt'!$N:$N,AG$1)</f>
        <v>0</v>
      </c>
      <c r="AH1145" s="86">
        <f>SUMIFS('sys inv movment rpt'!$M:$M,'sys inv movment rpt'!$L:$L,$M1145,'sys inv movment rpt'!$N:$N,AH$1)</f>
        <v>0</v>
      </c>
      <c r="AI1145" s="86">
        <f>SUMIFS('sys inv movment rpt'!$M:$M,'sys inv movment rpt'!$L:$L,$M1145,'sys inv movment rpt'!$N:$N,AI$1)</f>
        <v>0</v>
      </c>
      <c r="AJ1145" s="86">
        <f>SUMIFS('sys inv movment rpt'!$M:$M,'sys inv movment rpt'!$L:$L,$M1145,'sys inv movment rpt'!$N:$N,AJ$1)</f>
        <v>0</v>
      </c>
      <c r="AK1145" s="86">
        <f>SUMIFS('sys inv movment rpt'!$M:$M,'sys inv movment rpt'!$L:$L,$M1145,'sys inv movment rpt'!$N:$N,AK$1)</f>
        <v>0</v>
      </c>
      <c r="AL1145" s="86">
        <f>SUMIFS('sys inv movment rpt'!$M:$M,'sys inv movment rpt'!$L:$L,$M1145,'sys inv movment rpt'!$N:$N,AL$1)</f>
        <v>0</v>
      </c>
      <c r="AM1145" s="86">
        <f>SUMIFS('sys inv movment rpt'!$M:$M,'sys inv movment rpt'!$L:$L,$M1145,'sys inv movment rpt'!$N:$N,AM$1)</f>
        <v>0</v>
      </c>
      <c r="AN1145" s="86">
        <f>SUMIFS('sys inv movment rpt'!$M:$M,'sys inv movment rpt'!$L:$L,$M1145,'sys inv movment rpt'!$N:$N,AN$1)</f>
        <v>0</v>
      </c>
      <c r="AO1145" s="86">
        <f>SUMIFS('sys inv movment rpt'!$M:$M,'sys inv movment rpt'!$L:$L,$M1145,'sys inv movment rpt'!$N:$N,AO$1)</f>
        <v>0</v>
      </c>
      <c r="AP1145" s="86">
        <f>SUMIFS('sys inv movment rpt'!$M:$M,'sys inv movment rpt'!$L:$L,$M1145,'sys inv movment rpt'!$N:$N,AP$1)</f>
        <v>0</v>
      </c>
      <c r="AQ1145" s="86">
        <f>SUMIFS('sys inv movment rpt'!$M:$M,'sys inv movment rpt'!$L:$L,$M1145,'sys inv movment rpt'!$N:$N,AQ$1)</f>
        <v>0</v>
      </c>
      <c r="AR1145" s="86">
        <f>SUMIFS('sys inv movment rpt'!$M:$M,'sys inv movment rpt'!$L:$L,$M1145,'sys inv movment rpt'!$N:$N,AR$1)</f>
        <v>0</v>
      </c>
      <c r="AS1145" s="86">
        <f>SUMIFS('sys inv movment rpt'!$M:$M,'sys inv movment rpt'!$L:$L,$M1145,'sys inv movment rpt'!$N:$N,AS$1)</f>
        <v>0</v>
      </c>
      <c r="AT1145" s="86">
        <f>SUMIFS('sys inv movment rpt'!$M:$M,'sys inv movment rpt'!$L:$L,$M1145,'sys inv movment rpt'!$N:$N,AT$1)</f>
        <v>0</v>
      </c>
      <c r="AU1145" s="86">
        <f>SUMIFS('sys inv movment rpt'!$M:$M,'sys inv movment rpt'!$L:$L,$M1145,'sys inv movment rpt'!$N:$N,AU$1)</f>
        <v>0</v>
      </c>
      <c r="AV1145" s="86">
        <f>SUMIFS('sys inv movment rpt'!$M:$M,'sys inv movment rpt'!$L:$L,$M1145,'sys inv movment rpt'!$N:$N,AV$1)</f>
        <v>0</v>
      </c>
      <c r="AW1145" s="87" t="str">
        <f>IFERROR(VLOOKUP(A1145,'sys-backorder details'!E:U,17,0),"-")</f>
        <v>-</v>
      </c>
      <c r="AX1145" s="87" t="str">
        <f>IF(K1145&gt;1,VLOOKUP(A1145,'settings-routing'!A:I,9,0),"")</f>
        <v/>
      </c>
    </row>
    <row r="1146" ht="12.75" hidden="1" customHeight="1">
      <c r="A1146" s="50" t="s">
        <v>2381</v>
      </c>
      <c r="B1146" s="50" t="s">
        <v>2382</v>
      </c>
      <c r="C1146" s="50">
        <f t="shared" si="2"/>
        <v>0</v>
      </c>
      <c r="D1146" s="80">
        <f>SUMIF('Stocks 101-111'!$J:$J,'item dashboard'!A1146,'Stocks 101-111'!K:K)</f>
        <v>0</v>
      </c>
      <c r="E1146" s="80">
        <f>SUMIF('Stocks 101-111'!$J:$J,'item dashboard'!A1146,'Stocks 101-111'!$L:$L)</f>
        <v>0</v>
      </c>
      <c r="F1146" s="81">
        <f t="shared" si="3"/>
        <v>0</v>
      </c>
      <c r="G1146" s="82">
        <f t="shared" si="4"/>
        <v>0</v>
      </c>
      <c r="H1146" s="50">
        <f>SUMIFS('sys-backorder details'!$M:$M,'sys-backorder details'!$E:$E,'item dashboard'!A1146,'sys-backorder details'!$V:$V,"")</f>
        <v>0</v>
      </c>
      <c r="I1146" s="83">
        <f>SUMIF('settings-routing'!$I:$I,'item dashboard'!A1146,'settings-routing'!$O:$O)</f>
        <v>0</v>
      </c>
      <c r="J1146" s="50">
        <f>SUMIFS('sys-backorder details'!$M:$M,'sys-backorder details'!$E:$E,'item dashboard'!A1146,'sys-backorder details'!$V:$V,"Call off")</f>
        <v>0</v>
      </c>
      <c r="K1146" s="84">
        <f t="shared" si="5"/>
        <v>0</v>
      </c>
      <c r="L1146" s="84">
        <f>SUMIF('Production Plan'!$E:$E,'item dashboard'!A1146,'Production Plan'!$N:$N)</f>
        <v>0</v>
      </c>
      <c r="M1146" s="85" t="str">
        <f t="shared" si="6"/>
        <v>B-SH250-W25LAPRO-250 ml White Pntd LAPROMESA Shampoo Jerrycan</v>
      </c>
      <c r="N1146" s="86">
        <f>SUMIFS('sys inv movment rpt'!$M:$M,'sys inv movment rpt'!$L:$L,$M1146,'sys inv movment rpt'!$N:$N,N$1)</f>
        <v>0</v>
      </c>
      <c r="O1146" s="86">
        <f>SUMIFS('sys inv movment rpt'!$M:$M,'sys inv movment rpt'!$L:$L,$M1146,'sys inv movment rpt'!$N:$N,O$1)</f>
        <v>0</v>
      </c>
      <c r="P1146" s="86">
        <f>SUMIFS('sys inv movment rpt'!$M:$M,'sys inv movment rpt'!$L:$L,$M1146,'sys inv movment rpt'!$N:$N,P$1)</f>
        <v>0</v>
      </c>
      <c r="Q1146" s="86">
        <f>SUMIFS('sys inv movment rpt'!$M:$M,'sys inv movment rpt'!$L:$L,$M1146,'sys inv movment rpt'!$N:$N,Q$1)</f>
        <v>0</v>
      </c>
      <c r="R1146" s="86">
        <f>SUMIFS('sys inv movment rpt'!$M:$M,'sys inv movment rpt'!$L:$L,$M1146,'sys inv movment rpt'!$N:$N,R$1)</f>
        <v>0</v>
      </c>
      <c r="S1146" s="86">
        <f>SUMIFS('sys inv movment rpt'!$M:$M,'sys inv movment rpt'!$L:$L,$M1146,'sys inv movment rpt'!$N:$N,S$1)</f>
        <v>0</v>
      </c>
      <c r="T1146" s="86">
        <f>SUMIFS('sys inv movment rpt'!$M:$M,'sys inv movment rpt'!$L:$L,$M1146,'sys inv movment rpt'!$N:$N,T$1)</f>
        <v>0</v>
      </c>
      <c r="U1146" s="86">
        <f>SUMIFS('sys inv movment rpt'!$M:$M,'sys inv movment rpt'!$L:$L,$M1146,'sys inv movment rpt'!$N:$N,U$1)</f>
        <v>0</v>
      </c>
      <c r="V1146" s="86">
        <f>SUMIFS('sys inv movment rpt'!$M:$M,'sys inv movment rpt'!$L:$L,$M1146,'sys inv movment rpt'!$N:$N,V$1)</f>
        <v>0</v>
      </c>
      <c r="W1146" s="86">
        <f>SUMIFS('sys inv movment rpt'!$M:$M,'sys inv movment rpt'!$L:$L,$M1146,'sys inv movment rpt'!$N:$N,W$1)</f>
        <v>0</v>
      </c>
      <c r="X1146" s="86">
        <f>SUMIFS('sys inv movment rpt'!$M:$M,'sys inv movment rpt'!$L:$L,$M1146,'sys inv movment rpt'!$N:$N,X$1)</f>
        <v>0</v>
      </c>
      <c r="Y1146" s="86">
        <f>SUMIFS('sys inv movment rpt'!$M:$M,'sys inv movment rpt'!$L:$L,$M1146,'sys inv movment rpt'!$N:$N,Y$1)</f>
        <v>0</v>
      </c>
      <c r="Z1146" s="86">
        <f>SUMIFS('sys inv movment rpt'!$M:$M,'sys inv movment rpt'!$L:$L,$M1146,'sys inv movment rpt'!$N:$N,Z$1)</f>
        <v>0</v>
      </c>
      <c r="AA1146" s="86">
        <f>SUMIFS('sys inv movment rpt'!$M:$M,'sys inv movment rpt'!$L:$L,$M1146,'sys inv movment rpt'!$N:$N,AA$1)</f>
        <v>0</v>
      </c>
      <c r="AB1146" s="86">
        <f>SUMIFS('sys inv movment rpt'!$M:$M,'sys inv movment rpt'!$L:$L,$M1146,'sys inv movment rpt'!$N:$N,AB$1)</f>
        <v>0</v>
      </c>
      <c r="AC1146" s="86">
        <f>SUMIFS('sys inv movment rpt'!$M:$M,'sys inv movment rpt'!$L:$L,$M1146,'sys inv movment rpt'!$N:$N,AC$1)</f>
        <v>0</v>
      </c>
      <c r="AD1146" s="86">
        <f>SUMIFS('sys inv movment rpt'!$M:$M,'sys inv movment rpt'!$L:$L,$M1146,'sys inv movment rpt'!$N:$N,AD$1)</f>
        <v>0</v>
      </c>
      <c r="AE1146" s="86">
        <f>SUMIFS('sys inv movment rpt'!$M:$M,'sys inv movment rpt'!$L:$L,$M1146,'sys inv movment rpt'!$N:$N,AE$1)</f>
        <v>0</v>
      </c>
      <c r="AF1146" s="86">
        <f>SUMIFS('sys inv movment rpt'!$M:$M,'sys inv movment rpt'!$L:$L,$M1146,'sys inv movment rpt'!$N:$N,AF$1)</f>
        <v>0</v>
      </c>
      <c r="AG1146" s="86">
        <f>SUMIFS('sys inv movment rpt'!$M:$M,'sys inv movment rpt'!$L:$L,$M1146,'sys inv movment rpt'!$N:$N,AG$1)</f>
        <v>0</v>
      </c>
      <c r="AH1146" s="86">
        <f>SUMIFS('sys inv movment rpt'!$M:$M,'sys inv movment rpt'!$L:$L,$M1146,'sys inv movment rpt'!$N:$N,AH$1)</f>
        <v>0</v>
      </c>
      <c r="AI1146" s="86">
        <f>SUMIFS('sys inv movment rpt'!$M:$M,'sys inv movment rpt'!$L:$L,$M1146,'sys inv movment rpt'!$N:$N,AI$1)</f>
        <v>0</v>
      </c>
      <c r="AJ1146" s="86">
        <f>SUMIFS('sys inv movment rpt'!$M:$M,'sys inv movment rpt'!$L:$L,$M1146,'sys inv movment rpt'!$N:$N,AJ$1)</f>
        <v>0</v>
      </c>
      <c r="AK1146" s="86">
        <f>SUMIFS('sys inv movment rpt'!$M:$M,'sys inv movment rpt'!$L:$L,$M1146,'sys inv movment rpt'!$N:$N,AK$1)</f>
        <v>0</v>
      </c>
      <c r="AL1146" s="86">
        <f>SUMIFS('sys inv movment rpt'!$M:$M,'sys inv movment rpt'!$L:$L,$M1146,'sys inv movment rpt'!$N:$N,AL$1)</f>
        <v>0</v>
      </c>
      <c r="AM1146" s="86">
        <f>SUMIFS('sys inv movment rpt'!$M:$M,'sys inv movment rpt'!$L:$L,$M1146,'sys inv movment rpt'!$N:$N,AM$1)</f>
        <v>0</v>
      </c>
      <c r="AN1146" s="86">
        <f>SUMIFS('sys inv movment rpt'!$M:$M,'sys inv movment rpt'!$L:$L,$M1146,'sys inv movment rpt'!$N:$N,AN$1)</f>
        <v>0</v>
      </c>
      <c r="AO1146" s="86">
        <f>SUMIFS('sys inv movment rpt'!$M:$M,'sys inv movment rpt'!$L:$L,$M1146,'sys inv movment rpt'!$N:$N,AO$1)</f>
        <v>0</v>
      </c>
      <c r="AP1146" s="86">
        <f>SUMIFS('sys inv movment rpt'!$M:$M,'sys inv movment rpt'!$L:$L,$M1146,'sys inv movment rpt'!$N:$N,AP$1)</f>
        <v>0</v>
      </c>
      <c r="AQ1146" s="86">
        <f>SUMIFS('sys inv movment rpt'!$M:$M,'sys inv movment rpt'!$L:$L,$M1146,'sys inv movment rpt'!$N:$N,AQ$1)</f>
        <v>0</v>
      </c>
      <c r="AR1146" s="86">
        <f>SUMIFS('sys inv movment rpt'!$M:$M,'sys inv movment rpt'!$L:$L,$M1146,'sys inv movment rpt'!$N:$N,AR$1)</f>
        <v>0</v>
      </c>
      <c r="AS1146" s="86">
        <f>SUMIFS('sys inv movment rpt'!$M:$M,'sys inv movment rpt'!$L:$L,$M1146,'sys inv movment rpt'!$N:$N,AS$1)</f>
        <v>0</v>
      </c>
      <c r="AT1146" s="86">
        <f>SUMIFS('sys inv movment rpt'!$M:$M,'sys inv movment rpt'!$L:$L,$M1146,'sys inv movment rpt'!$N:$N,AT$1)</f>
        <v>0</v>
      </c>
      <c r="AU1146" s="86">
        <f>SUMIFS('sys inv movment rpt'!$M:$M,'sys inv movment rpt'!$L:$L,$M1146,'sys inv movment rpt'!$N:$N,AU$1)</f>
        <v>0</v>
      </c>
      <c r="AV1146" s="86">
        <f>SUMIFS('sys inv movment rpt'!$M:$M,'sys inv movment rpt'!$L:$L,$M1146,'sys inv movment rpt'!$N:$N,AV$1)</f>
        <v>0</v>
      </c>
      <c r="AW1146" s="87" t="str">
        <f>IFERROR(VLOOKUP(A1146,'sys-backorder details'!E:U,17,0),"-")</f>
        <v>-</v>
      </c>
      <c r="AX1146" s="87" t="str">
        <f>IF(K1146&gt;1,VLOOKUP(A1146,'settings-routing'!A:I,9,0),"")</f>
        <v/>
      </c>
    </row>
    <row r="1147" ht="12.75" hidden="1" customHeight="1">
      <c r="A1147" s="15" t="s">
        <v>159</v>
      </c>
      <c r="B1147" s="15" t="s">
        <v>2383</v>
      </c>
      <c r="C1147" s="50">
        <f t="shared" si="2"/>
        <v>0</v>
      </c>
      <c r="D1147" s="80">
        <f>SUMIF('Stocks 101-111'!$J:$J,'item dashboard'!A1147,'Stocks 101-111'!K:K)</f>
        <v>0</v>
      </c>
      <c r="E1147" s="80">
        <f>SUMIF('Stocks 101-111'!$J:$J,'item dashboard'!A1147,'Stocks 101-111'!$L:$L)</f>
        <v>0</v>
      </c>
      <c r="F1147" s="81">
        <f t="shared" si="3"/>
        <v>0</v>
      </c>
      <c r="G1147" s="82">
        <f t="shared" si="4"/>
        <v>0</v>
      </c>
      <c r="H1147" s="50">
        <f>SUMIFS('sys-backorder details'!$M:$M,'sys-backorder details'!$E:$E,'item dashboard'!A1147,'sys-backorder details'!$V:$V,"")</f>
        <v>0</v>
      </c>
      <c r="I1147" s="83">
        <f>SUMIF('settings-routing'!$I:$I,'item dashboard'!A1147,'settings-routing'!$O:$O)</f>
        <v>0</v>
      </c>
      <c r="J1147" s="50">
        <f>SUMIFS('sys-backorder details'!$M:$M,'sys-backorder details'!$E:$E,'item dashboard'!A1147,'sys-backorder details'!$V:$V,"Call off")</f>
        <v>10000</v>
      </c>
      <c r="K1147" s="84">
        <f t="shared" si="5"/>
        <v>0</v>
      </c>
      <c r="L1147" s="84">
        <f>SUMIF('Production Plan'!$E:$E,'item dashboard'!A1147,'Production Plan'!$N:$N)</f>
        <v>0</v>
      </c>
      <c r="M1147" s="85" t="str">
        <f t="shared" si="6"/>
        <v>B-SH250-Y25-250 ml Yellow Jerrycan</v>
      </c>
      <c r="N1147" s="86">
        <f>SUMIFS('sys inv movment rpt'!$M:$M,'sys inv movment rpt'!$L:$L,$M1147,'sys inv movment rpt'!$N:$N,N$1)</f>
        <v>0</v>
      </c>
      <c r="O1147" s="86">
        <f>SUMIFS('sys inv movment rpt'!$M:$M,'sys inv movment rpt'!$L:$L,$M1147,'sys inv movment rpt'!$N:$N,O$1)</f>
        <v>0</v>
      </c>
      <c r="P1147" s="86">
        <f>SUMIFS('sys inv movment rpt'!$M:$M,'sys inv movment rpt'!$L:$L,$M1147,'sys inv movment rpt'!$N:$N,P$1)</f>
        <v>0</v>
      </c>
      <c r="Q1147" s="86">
        <f>SUMIFS('sys inv movment rpt'!$M:$M,'sys inv movment rpt'!$L:$L,$M1147,'sys inv movment rpt'!$N:$N,Q$1)</f>
        <v>0</v>
      </c>
      <c r="R1147" s="86">
        <f>SUMIFS('sys inv movment rpt'!$M:$M,'sys inv movment rpt'!$L:$L,$M1147,'sys inv movment rpt'!$N:$N,R$1)</f>
        <v>0</v>
      </c>
      <c r="S1147" s="86">
        <f>SUMIFS('sys inv movment rpt'!$M:$M,'sys inv movment rpt'!$L:$L,$M1147,'sys inv movment rpt'!$N:$N,S$1)</f>
        <v>0</v>
      </c>
      <c r="T1147" s="86">
        <f>SUMIFS('sys inv movment rpt'!$M:$M,'sys inv movment rpt'!$L:$L,$M1147,'sys inv movment rpt'!$N:$N,T$1)</f>
        <v>0</v>
      </c>
      <c r="U1147" s="86">
        <f>SUMIFS('sys inv movment rpt'!$M:$M,'sys inv movment rpt'!$L:$L,$M1147,'sys inv movment rpt'!$N:$N,U$1)</f>
        <v>0</v>
      </c>
      <c r="V1147" s="86">
        <f>SUMIFS('sys inv movment rpt'!$M:$M,'sys inv movment rpt'!$L:$L,$M1147,'sys inv movment rpt'!$N:$N,V$1)</f>
        <v>0</v>
      </c>
      <c r="W1147" s="86">
        <f>SUMIFS('sys inv movment rpt'!$M:$M,'sys inv movment rpt'!$L:$L,$M1147,'sys inv movment rpt'!$N:$N,W$1)</f>
        <v>0</v>
      </c>
      <c r="X1147" s="86">
        <f>SUMIFS('sys inv movment rpt'!$M:$M,'sys inv movment rpt'!$L:$L,$M1147,'sys inv movment rpt'!$N:$N,X$1)</f>
        <v>0</v>
      </c>
      <c r="Y1147" s="86">
        <f>SUMIFS('sys inv movment rpt'!$M:$M,'sys inv movment rpt'!$L:$L,$M1147,'sys inv movment rpt'!$N:$N,Y$1)</f>
        <v>0</v>
      </c>
      <c r="Z1147" s="86">
        <f>SUMIFS('sys inv movment rpt'!$M:$M,'sys inv movment rpt'!$L:$L,$M1147,'sys inv movment rpt'!$N:$N,Z$1)</f>
        <v>0</v>
      </c>
      <c r="AA1147" s="86">
        <f>SUMIFS('sys inv movment rpt'!$M:$M,'sys inv movment rpt'!$L:$L,$M1147,'sys inv movment rpt'!$N:$N,AA$1)</f>
        <v>0</v>
      </c>
      <c r="AB1147" s="86">
        <f>SUMIFS('sys inv movment rpt'!$M:$M,'sys inv movment rpt'!$L:$L,$M1147,'sys inv movment rpt'!$N:$N,AB$1)</f>
        <v>0</v>
      </c>
      <c r="AC1147" s="86">
        <f>SUMIFS('sys inv movment rpt'!$M:$M,'sys inv movment rpt'!$L:$L,$M1147,'sys inv movment rpt'!$N:$N,AC$1)</f>
        <v>0</v>
      </c>
      <c r="AD1147" s="86">
        <f>SUMIFS('sys inv movment rpt'!$M:$M,'sys inv movment rpt'!$L:$L,$M1147,'sys inv movment rpt'!$N:$N,AD$1)</f>
        <v>0</v>
      </c>
      <c r="AE1147" s="86">
        <f>SUMIFS('sys inv movment rpt'!$M:$M,'sys inv movment rpt'!$L:$L,$M1147,'sys inv movment rpt'!$N:$N,AE$1)</f>
        <v>0</v>
      </c>
      <c r="AF1147" s="86">
        <f>SUMIFS('sys inv movment rpt'!$M:$M,'sys inv movment rpt'!$L:$L,$M1147,'sys inv movment rpt'!$N:$N,AF$1)</f>
        <v>0</v>
      </c>
      <c r="AG1147" s="86">
        <f>SUMIFS('sys inv movment rpt'!$M:$M,'sys inv movment rpt'!$L:$L,$M1147,'sys inv movment rpt'!$N:$N,AG$1)</f>
        <v>0</v>
      </c>
      <c r="AH1147" s="86">
        <f>SUMIFS('sys inv movment rpt'!$M:$M,'sys inv movment rpt'!$L:$L,$M1147,'sys inv movment rpt'!$N:$N,AH$1)</f>
        <v>0</v>
      </c>
      <c r="AI1147" s="86">
        <f>SUMIFS('sys inv movment rpt'!$M:$M,'sys inv movment rpt'!$L:$L,$M1147,'sys inv movment rpt'!$N:$N,AI$1)</f>
        <v>0</v>
      </c>
      <c r="AJ1147" s="86">
        <f>SUMIFS('sys inv movment rpt'!$M:$M,'sys inv movment rpt'!$L:$L,$M1147,'sys inv movment rpt'!$N:$N,AJ$1)</f>
        <v>0</v>
      </c>
      <c r="AK1147" s="86">
        <f>SUMIFS('sys inv movment rpt'!$M:$M,'sys inv movment rpt'!$L:$L,$M1147,'sys inv movment rpt'!$N:$N,AK$1)</f>
        <v>0</v>
      </c>
      <c r="AL1147" s="86">
        <f>SUMIFS('sys inv movment rpt'!$M:$M,'sys inv movment rpt'!$L:$L,$M1147,'sys inv movment rpt'!$N:$N,AL$1)</f>
        <v>0</v>
      </c>
      <c r="AM1147" s="86">
        <f>SUMIFS('sys inv movment rpt'!$M:$M,'sys inv movment rpt'!$L:$L,$M1147,'sys inv movment rpt'!$N:$N,AM$1)</f>
        <v>0</v>
      </c>
      <c r="AN1147" s="86">
        <f>SUMIFS('sys inv movment rpt'!$M:$M,'sys inv movment rpt'!$L:$L,$M1147,'sys inv movment rpt'!$N:$N,AN$1)</f>
        <v>0</v>
      </c>
      <c r="AO1147" s="86">
        <f>SUMIFS('sys inv movment rpt'!$M:$M,'sys inv movment rpt'!$L:$L,$M1147,'sys inv movment rpt'!$N:$N,AO$1)</f>
        <v>0</v>
      </c>
      <c r="AP1147" s="86">
        <f>SUMIFS('sys inv movment rpt'!$M:$M,'sys inv movment rpt'!$L:$L,$M1147,'sys inv movment rpt'!$N:$N,AP$1)</f>
        <v>0</v>
      </c>
      <c r="AQ1147" s="86">
        <f>SUMIFS('sys inv movment rpt'!$M:$M,'sys inv movment rpt'!$L:$L,$M1147,'sys inv movment rpt'!$N:$N,AQ$1)</f>
        <v>0</v>
      </c>
      <c r="AR1147" s="86">
        <f>SUMIFS('sys inv movment rpt'!$M:$M,'sys inv movment rpt'!$L:$L,$M1147,'sys inv movment rpt'!$N:$N,AR$1)</f>
        <v>0</v>
      </c>
      <c r="AS1147" s="86">
        <f>SUMIFS('sys inv movment rpt'!$M:$M,'sys inv movment rpt'!$L:$L,$M1147,'sys inv movment rpt'!$N:$N,AS$1)</f>
        <v>0</v>
      </c>
      <c r="AT1147" s="86">
        <f>SUMIFS('sys inv movment rpt'!$M:$M,'sys inv movment rpt'!$L:$L,$M1147,'sys inv movment rpt'!$N:$N,AT$1)</f>
        <v>0</v>
      </c>
      <c r="AU1147" s="86">
        <f>SUMIFS('sys inv movment rpt'!$M:$M,'sys inv movment rpt'!$L:$L,$M1147,'sys inv movment rpt'!$N:$N,AU$1)</f>
        <v>0</v>
      </c>
      <c r="AV1147" s="86">
        <f>SUMIFS('sys inv movment rpt'!$M:$M,'sys inv movment rpt'!$L:$L,$M1147,'sys inv movment rpt'!$N:$N,AV$1)</f>
        <v>0</v>
      </c>
      <c r="AW1147" s="87" t="str">
        <f>IFERROR(VLOOKUP(A1147,'sys-backorder details'!E:U,17,0),"-")</f>
        <v>Cash/Current Cheque</v>
      </c>
      <c r="AX1147" s="87" t="str">
        <f>IF(K1147&gt;1,VLOOKUP(A1147,'settings-routing'!A:I,9,0),"")</f>
        <v/>
      </c>
    </row>
    <row r="1148" ht="12.75" hidden="1" customHeight="1">
      <c r="A1148" s="28" t="s">
        <v>2384</v>
      </c>
      <c r="B1148" s="28" t="s">
        <v>2385</v>
      </c>
      <c r="C1148" s="50">
        <f t="shared" si="2"/>
        <v>0</v>
      </c>
      <c r="D1148" s="80">
        <f>SUMIF('Stocks 101-111'!$J:$J,'item dashboard'!A1148,'Stocks 101-111'!K:K)</f>
        <v>0</v>
      </c>
      <c r="E1148" s="80">
        <f>SUMIF('Stocks 101-111'!$J:$J,'item dashboard'!A1148,'Stocks 101-111'!$L:$L)</f>
        <v>0</v>
      </c>
      <c r="F1148" s="81">
        <f t="shared" si="3"/>
        <v>0</v>
      </c>
      <c r="G1148" s="82">
        <f t="shared" si="4"/>
        <v>0</v>
      </c>
      <c r="H1148" s="50">
        <f>SUMIFS('sys-backorder details'!$M:$M,'sys-backorder details'!$E:$E,'item dashboard'!A1148,'sys-backorder details'!$V:$V,"")</f>
        <v>0</v>
      </c>
      <c r="I1148" s="83">
        <f>SUMIF('settings-routing'!$I:$I,'item dashboard'!A1148,'settings-routing'!$O:$O)</f>
        <v>0</v>
      </c>
      <c r="J1148" s="50">
        <f>SUMIFS('sys-backorder details'!$M:$M,'sys-backorder details'!$E:$E,'item dashboard'!A1148,'sys-backorder details'!$V:$V,"Call off")</f>
        <v>0</v>
      </c>
      <c r="K1148" s="84">
        <f t="shared" si="5"/>
        <v>0</v>
      </c>
      <c r="L1148" s="84">
        <f>SUMIF('Production Plan'!$E:$E,'item dashboard'!A1148,'Production Plan'!$N:$N)</f>
        <v>0</v>
      </c>
      <c r="M1148" s="85" t="str">
        <f t="shared" si="6"/>
        <v>B-SH500-BL41-500 ml Blue Shampoo Jerrycan</v>
      </c>
      <c r="N1148" s="86">
        <f>SUMIFS('sys inv movment rpt'!$M:$M,'sys inv movment rpt'!$L:$L,$M1148,'sys inv movment rpt'!$N:$N,N$1)</f>
        <v>0</v>
      </c>
      <c r="O1148" s="86">
        <f>SUMIFS('sys inv movment rpt'!$M:$M,'sys inv movment rpt'!$L:$L,$M1148,'sys inv movment rpt'!$N:$N,O$1)</f>
        <v>0</v>
      </c>
      <c r="P1148" s="86">
        <f>SUMIFS('sys inv movment rpt'!$M:$M,'sys inv movment rpt'!$L:$L,$M1148,'sys inv movment rpt'!$N:$N,P$1)</f>
        <v>0</v>
      </c>
      <c r="Q1148" s="86">
        <f>SUMIFS('sys inv movment rpt'!$M:$M,'sys inv movment rpt'!$L:$L,$M1148,'sys inv movment rpt'!$N:$N,Q$1)</f>
        <v>0</v>
      </c>
      <c r="R1148" s="86">
        <f>SUMIFS('sys inv movment rpt'!$M:$M,'sys inv movment rpt'!$L:$L,$M1148,'sys inv movment rpt'!$N:$N,R$1)</f>
        <v>0</v>
      </c>
      <c r="S1148" s="86">
        <f>SUMIFS('sys inv movment rpt'!$M:$M,'sys inv movment rpt'!$L:$L,$M1148,'sys inv movment rpt'!$N:$N,S$1)</f>
        <v>0</v>
      </c>
      <c r="T1148" s="86">
        <f>SUMIFS('sys inv movment rpt'!$M:$M,'sys inv movment rpt'!$L:$L,$M1148,'sys inv movment rpt'!$N:$N,T$1)</f>
        <v>0</v>
      </c>
      <c r="U1148" s="86">
        <f>SUMIFS('sys inv movment rpt'!$M:$M,'sys inv movment rpt'!$L:$L,$M1148,'sys inv movment rpt'!$N:$N,U$1)</f>
        <v>0</v>
      </c>
      <c r="V1148" s="86">
        <f>SUMIFS('sys inv movment rpt'!$M:$M,'sys inv movment rpt'!$L:$L,$M1148,'sys inv movment rpt'!$N:$N,V$1)</f>
        <v>0</v>
      </c>
      <c r="W1148" s="86">
        <f>SUMIFS('sys inv movment rpt'!$M:$M,'sys inv movment rpt'!$L:$L,$M1148,'sys inv movment rpt'!$N:$N,W$1)</f>
        <v>0</v>
      </c>
      <c r="X1148" s="86">
        <f>SUMIFS('sys inv movment rpt'!$M:$M,'sys inv movment rpt'!$L:$L,$M1148,'sys inv movment rpt'!$N:$N,X$1)</f>
        <v>0</v>
      </c>
      <c r="Y1148" s="86">
        <f>SUMIFS('sys inv movment rpt'!$M:$M,'sys inv movment rpt'!$L:$L,$M1148,'sys inv movment rpt'!$N:$N,Y$1)</f>
        <v>0</v>
      </c>
      <c r="Z1148" s="86">
        <f>SUMIFS('sys inv movment rpt'!$M:$M,'sys inv movment rpt'!$L:$L,$M1148,'sys inv movment rpt'!$N:$N,Z$1)</f>
        <v>0</v>
      </c>
      <c r="AA1148" s="86">
        <f>SUMIFS('sys inv movment rpt'!$M:$M,'sys inv movment rpt'!$L:$L,$M1148,'sys inv movment rpt'!$N:$N,AA$1)</f>
        <v>0</v>
      </c>
      <c r="AB1148" s="86">
        <f>SUMIFS('sys inv movment rpt'!$M:$M,'sys inv movment rpt'!$L:$L,$M1148,'sys inv movment rpt'!$N:$N,AB$1)</f>
        <v>0</v>
      </c>
      <c r="AC1148" s="86">
        <f>SUMIFS('sys inv movment rpt'!$M:$M,'sys inv movment rpt'!$L:$L,$M1148,'sys inv movment rpt'!$N:$N,AC$1)</f>
        <v>0</v>
      </c>
      <c r="AD1148" s="86">
        <f>SUMIFS('sys inv movment rpt'!$M:$M,'sys inv movment rpt'!$L:$L,$M1148,'sys inv movment rpt'!$N:$N,AD$1)</f>
        <v>0</v>
      </c>
      <c r="AE1148" s="86">
        <f>SUMIFS('sys inv movment rpt'!$M:$M,'sys inv movment rpt'!$L:$L,$M1148,'sys inv movment rpt'!$N:$N,AE$1)</f>
        <v>0</v>
      </c>
      <c r="AF1148" s="86">
        <f>SUMIFS('sys inv movment rpt'!$M:$M,'sys inv movment rpt'!$L:$L,$M1148,'sys inv movment rpt'!$N:$N,AF$1)</f>
        <v>0</v>
      </c>
      <c r="AG1148" s="86">
        <f>SUMIFS('sys inv movment rpt'!$M:$M,'sys inv movment rpt'!$L:$L,$M1148,'sys inv movment rpt'!$N:$N,AG$1)</f>
        <v>0</v>
      </c>
      <c r="AH1148" s="86">
        <f>SUMIFS('sys inv movment rpt'!$M:$M,'sys inv movment rpt'!$L:$L,$M1148,'sys inv movment rpt'!$N:$N,AH$1)</f>
        <v>0</v>
      </c>
      <c r="AI1148" s="86">
        <f>SUMIFS('sys inv movment rpt'!$M:$M,'sys inv movment rpt'!$L:$L,$M1148,'sys inv movment rpt'!$N:$N,AI$1)</f>
        <v>0</v>
      </c>
      <c r="AJ1148" s="86">
        <f>SUMIFS('sys inv movment rpt'!$M:$M,'sys inv movment rpt'!$L:$L,$M1148,'sys inv movment rpt'!$N:$N,AJ$1)</f>
        <v>0</v>
      </c>
      <c r="AK1148" s="86">
        <f>SUMIFS('sys inv movment rpt'!$M:$M,'sys inv movment rpt'!$L:$L,$M1148,'sys inv movment rpt'!$N:$N,AK$1)</f>
        <v>0</v>
      </c>
      <c r="AL1148" s="86">
        <f>SUMIFS('sys inv movment rpt'!$M:$M,'sys inv movment rpt'!$L:$L,$M1148,'sys inv movment rpt'!$N:$N,AL$1)</f>
        <v>0</v>
      </c>
      <c r="AM1148" s="86">
        <f>SUMIFS('sys inv movment rpt'!$M:$M,'sys inv movment rpt'!$L:$L,$M1148,'sys inv movment rpt'!$N:$N,AM$1)</f>
        <v>0</v>
      </c>
      <c r="AN1148" s="86">
        <f>SUMIFS('sys inv movment rpt'!$M:$M,'sys inv movment rpt'!$L:$L,$M1148,'sys inv movment rpt'!$N:$N,AN$1)</f>
        <v>0</v>
      </c>
      <c r="AO1148" s="86">
        <f>SUMIFS('sys inv movment rpt'!$M:$M,'sys inv movment rpt'!$L:$L,$M1148,'sys inv movment rpt'!$N:$N,AO$1)</f>
        <v>0</v>
      </c>
      <c r="AP1148" s="86">
        <f>SUMIFS('sys inv movment rpt'!$M:$M,'sys inv movment rpt'!$L:$L,$M1148,'sys inv movment rpt'!$N:$N,AP$1)</f>
        <v>0</v>
      </c>
      <c r="AQ1148" s="86">
        <f>SUMIFS('sys inv movment rpt'!$M:$M,'sys inv movment rpt'!$L:$L,$M1148,'sys inv movment rpt'!$N:$N,AQ$1)</f>
        <v>0</v>
      </c>
      <c r="AR1148" s="86">
        <f>SUMIFS('sys inv movment rpt'!$M:$M,'sys inv movment rpt'!$L:$L,$M1148,'sys inv movment rpt'!$N:$N,AR$1)</f>
        <v>0</v>
      </c>
      <c r="AS1148" s="86">
        <f>SUMIFS('sys inv movment rpt'!$M:$M,'sys inv movment rpt'!$L:$L,$M1148,'sys inv movment rpt'!$N:$N,AS$1)</f>
        <v>0</v>
      </c>
      <c r="AT1148" s="86">
        <f>SUMIFS('sys inv movment rpt'!$M:$M,'sys inv movment rpt'!$L:$L,$M1148,'sys inv movment rpt'!$N:$N,AT$1)</f>
        <v>0</v>
      </c>
      <c r="AU1148" s="86">
        <f>SUMIFS('sys inv movment rpt'!$M:$M,'sys inv movment rpt'!$L:$L,$M1148,'sys inv movment rpt'!$N:$N,AU$1)</f>
        <v>0</v>
      </c>
      <c r="AV1148" s="86">
        <f>SUMIFS('sys inv movment rpt'!$M:$M,'sys inv movment rpt'!$L:$L,$M1148,'sys inv movment rpt'!$N:$N,AV$1)</f>
        <v>0</v>
      </c>
      <c r="AW1148" s="87" t="str">
        <f>IFERROR(VLOOKUP(A1148,'sys-backorder details'!E:U,17,0),"-")</f>
        <v>-</v>
      </c>
      <c r="AX1148" s="87" t="str">
        <f>IF(K1148&gt;1,VLOOKUP(A1148,'settings-routing'!A:I,9,0),"")</f>
        <v/>
      </c>
    </row>
    <row r="1149" ht="12.75" hidden="1" customHeight="1">
      <c r="A1149" s="50" t="s">
        <v>2386</v>
      </c>
      <c r="B1149" s="50" t="s">
        <v>2387</v>
      </c>
      <c r="C1149" s="50">
        <f t="shared" si="2"/>
        <v>0</v>
      </c>
      <c r="D1149" s="80">
        <f>SUMIF('Stocks 101-111'!$J:$J,'item dashboard'!A1149,'Stocks 101-111'!K:K)</f>
        <v>0</v>
      </c>
      <c r="E1149" s="80">
        <f>SUMIF('Stocks 101-111'!$J:$J,'item dashboard'!A1149,'Stocks 101-111'!$L:$L)</f>
        <v>0</v>
      </c>
      <c r="F1149" s="81">
        <f t="shared" si="3"/>
        <v>0</v>
      </c>
      <c r="G1149" s="82">
        <f t="shared" si="4"/>
        <v>0</v>
      </c>
      <c r="H1149" s="50">
        <f>SUMIFS('sys-backorder details'!$M:$M,'sys-backorder details'!$E:$E,'item dashboard'!A1149,'sys-backorder details'!$V:$V,"")</f>
        <v>0</v>
      </c>
      <c r="I1149" s="83">
        <f>SUMIF('settings-routing'!$I:$I,'item dashboard'!A1149,'settings-routing'!$O:$O)</f>
        <v>0</v>
      </c>
      <c r="J1149" s="50">
        <f>SUMIFS('sys-backorder details'!$M:$M,'sys-backorder details'!$E:$E,'item dashboard'!A1149,'sys-backorder details'!$V:$V,"Call off")</f>
        <v>0</v>
      </c>
      <c r="K1149" s="84">
        <f t="shared" si="5"/>
        <v>0</v>
      </c>
      <c r="L1149" s="84">
        <f>SUMIF('Production Plan'!$E:$E,'item dashboard'!A1149,'Production Plan'!$N:$N)</f>
        <v>0</v>
      </c>
      <c r="M1149" s="85" t="str">
        <f t="shared" si="6"/>
        <v>B-SH500-CM41-500 ml Cream Shampoo Jerrycan</v>
      </c>
      <c r="N1149" s="86">
        <f>SUMIFS('sys inv movment rpt'!$M:$M,'sys inv movment rpt'!$L:$L,$M1149,'sys inv movment rpt'!$N:$N,N$1)</f>
        <v>0</v>
      </c>
      <c r="O1149" s="86">
        <f>SUMIFS('sys inv movment rpt'!$M:$M,'sys inv movment rpt'!$L:$L,$M1149,'sys inv movment rpt'!$N:$N,O$1)</f>
        <v>0</v>
      </c>
      <c r="P1149" s="86">
        <f>SUMIFS('sys inv movment rpt'!$M:$M,'sys inv movment rpt'!$L:$L,$M1149,'sys inv movment rpt'!$N:$N,P$1)</f>
        <v>0</v>
      </c>
      <c r="Q1149" s="86">
        <f>SUMIFS('sys inv movment rpt'!$M:$M,'sys inv movment rpt'!$L:$L,$M1149,'sys inv movment rpt'!$N:$N,Q$1)</f>
        <v>0</v>
      </c>
      <c r="R1149" s="86">
        <f>SUMIFS('sys inv movment rpt'!$M:$M,'sys inv movment rpt'!$L:$L,$M1149,'sys inv movment rpt'!$N:$N,R$1)</f>
        <v>0</v>
      </c>
      <c r="S1149" s="86">
        <f>SUMIFS('sys inv movment rpt'!$M:$M,'sys inv movment rpt'!$L:$L,$M1149,'sys inv movment rpt'!$N:$N,S$1)</f>
        <v>0</v>
      </c>
      <c r="T1149" s="86">
        <f>SUMIFS('sys inv movment rpt'!$M:$M,'sys inv movment rpt'!$L:$L,$M1149,'sys inv movment rpt'!$N:$N,T$1)</f>
        <v>0</v>
      </c>
      <c r="U1149" s="86">
        <f>SUMIFS('sys inv movment rpt'!$M:$M,'sys inv movment rpt'!$L:$L,$M1149,'sys inv movment rpt'!$N:$N,U$1)</f>
        <v>0</v>
      </c>
      <c r="V1149" s="86">
        <f>SUMIFS('sys inv movment rpt'!$M:$M,'sys inv movment rpt'!$L:$L,$M1149,'sys inv movment rpt'!$N:$N,V$1)</f>
        <v>0</v>
      </c>
      <c r="W1149" s="86">
        <f>SUMIFS('sys inv movment rpt'!$M:$M,'sys inv movment rpt'!$L:$L,$M1149,'sys inv movment rpt'!$N:$N,W$1)</f>
        <v>0</v>
      </c>
      <c r="X1149" s="86">
        <f>SUMIFS('sys inv movment rpt'!$M:$M,'sys inv movment rpt'!$L:$L,$M1149,'sys inv movment rpt'!$N:$N,X$1)</f>
        <v>0</v>
      </c>
      <c r="Y1149" s="86">
        <f>SUMIFS('sys inv movment rpt'!$M:$M,'sys inv movment rpt'!$L:$L,$M1149,'sys inv movment rpt'!$N:$N,Y$1)</f>
        <v>0</v>
      </c>
      <c r="Z1149" s="86">
        <f>SUMIFS('sys inv movment rpt'!$M:$M,'sys inv movment rpt'!$L:$L,$M1149,'sys inv movment rpt'!$N:$N,Z$1)</f>
        <v>0</v>
      </c>
      <c r="AA1149" s="86">
        <f>SUMIFS('sys inv movment rpt'!$M:$M,'sys inv movment rpt'!$L:$L,$M1149,'sys inv movment rpt'!$N:$N,AA$1)</f>
        <v>0</v>
      </c>
      <c r="AB1149" s="86">
        <f>SUMIFS('sys inv movment rpt'!$M:$M,'sys inv movment rpt'!$L:$L,$M1149,'sys inv movment rpt'!$N:$N,AB$1)</f>
        <v>0</v>
      </c>
      <c r="AC1149" s="86">
        <f>SUMIFS('sys inv movment rpt'!$M:$M,'sys inv movment rpt'!$L:$L,$M1149,'sys inv movment rpt'!$N:$N,AC$1)</f>
        <v>0</v>
      </c>
      <c r="AD1149" s="86">
        <f>SUMIFS('sys inv movment rpt'!$M:$M,'sys inv movment rpt'!$L:$L,$M1149,'sys inv movment rpt'!$N:$N,AD$1)</f>
        <v>0</v>
      </c>
      <c r="AE1149" s="86">
        <f>SUMIFS('sys inv movment rpt'!$M:$M,'sys inv movment rpt'!$L:$L,$M1149,'sys inv movment rpt'!$N:$N,AE$1)</f>
        <v>0</v>
      </c>
      <c r="AF1149" s="86">
        <f>SUMIFS('sys inv movment rpt'!$M:$M,'sys inv movment rpt'!$L:$L,$M1149,'sys inv movment rpt'!$N:$N,AF$1)</f>
        <v>0</v>
      </c>
      <c r="AG1149" s="86">
        <f>SUMIFS('sys inv movment rpt'!$M:$M,'sys inv movment rpt'!$L:$L,$M1149,'sys inv movment rpt'!$N:$N,AG$1)</f>
        <v>0</v>
      </c>
      <c r="AH1149" s="86">
        <f>SUMIFS('sys inv movment rpt'!$M:$M,'sys inv movment rpt'!$L:$L,$M1149,'sys inv movment rpt'!$N:$N,AH$1)</f>
        <v>0</v>
      </c>
      <c r="AI1149" s="86">
        <f>SUMIFS('sys inv movment rpt'!$M:$M,'sys inv movment rpt'!$L:$L,$M1149,'sys inv movment rpt'!$N:$N,AI$1)</f>
        <v>0</v>
      </c>
      <c r="AJ1149" s="86">
        <f>SUMIFS('sys inv movment rpt'!$M:$M,'sys inv movment rpt'!$L:$L,$M1149,'sys inv movment rpt'!$N:$N,AJ$1)</f>
        <v>0</v>
      </c>
      <c r="AK1149" s="86">
        <f>SUMIFS('sys inv movment rpt'!$M:$M,'sys inv movment rpt'!$L:$L,$M1149,'sys inv movment rpt'!$N:$N,AK$1)</f>
        <v>0</v>
      </c>
      <c r="AL1149" s="86">
        <f>SUMIFS('sys inv movment rpt'!$M:$M,'sys inv movment rpt'!$L:$L,$M1149,'sys inv movment rpt'!$N:$N,AL$1)</f>
        <v>0</v>
      </c>
      <c r="AM1149" s="86">
        <f>SUMIFS('sys inv movment rpt'!$M:$M,'sys inv movment rpt'!$L:$L,$M1149,'sys inv movment rpt'!$N:$N,AM$1)</f>
        <v>0</v>
      </c>
      <c r="AN1149" s="86">
        <f>SUMIFS('sys inv movment rpt'!$M:$M,'sys inv movment rpt'!$L:$L,$M1149,'sys inv movment rpt'!$N:$N,AN$1)</f>
        <v>0</v>
      </c>
      <c r="AO1149" s="86">
        <f>SUMIFS('sys inv movment rpt'!$M:$M,'sys inv movment rpt'!$L:$L,$M1149,'sys inv movment rpt'!$N:$N,AO$1)</f>
        <v>0</v>
      </c>
      <c r="AP1149" s="86">
        <f>SUMIFS('sys inv movment rpt'!$M:$M,'sys inv movment rpt'!$L:$L,$M1149,'sys inv movment rpt'!$N:$N,AP$1)</f>
        <v>0</v>
      </c>
      <c r="AQ1149" s="86">
        <f>SUMIFS('sys inv movment rpt'!$M:$M,'sys inv movment rpt'!$L:$L,$M1149,'sys inv movment rpt'!$N:$N,AQ$1)</f>
        <v>0</v>
      </c>
      <c r="AR1149" s="86">
        <f>SUMIFS('sys inv movment rpt'!$M:$M,'sys inv movment rpt'!$L:$L,$M1149,'sys inv movment rpt'!$N:$N,AR$1)</f>
        <v>0</v>
      </c>
      <c r="AS1149" s="86">
        <f>SUMIFS('sys inv movment rpt'!$M:$M,'sys inv movment rpt'!$L:$L,$M1149,'sys inv movment rpt'!$N:$N,AS$1)</f>
        <v>0</v>
      </c>
      <c r="AT1149" s="86">
        <f>SUMIFS('sys inv movment rpt'!$M:$M,'sys inv movment rpt'!$L:$L,$M1149,'sys inv movment rpt'!$N:$N,AT$1)</f>
        <v>0</v>
      </c>
      <c r="AU1149" s="86">
        <f>SUMIFS('sys inv movment rpt'!$M:$M,'sys inv movment rpt'!$L:$L,$M1149,'sys inv movment rpt'!$N:$N,AU$1)</f>
        <v>0</v>
      </c>
      <c r="AV1149" s="86">
        <f>SUMIFS('sys inv movment rpt'!$M:$M,'sys inv movment rpt'!$L:$L,$M1149,'sys inv movment rpt'!$N:$N,AV$1)</f>
        <v>0</v>
      </c>
      <c r="AW1149" s="87" t="str">
        <f>IFERROR(VLOOKUP(A1149,'sys-backorder details'!E:U,17,0),"-")</f>
        <v>-</v>
      </c>
      <c r="AX1149" s="87" t="str">
        <f>IF(K1149&gt;1,VLOOKUP(A1149,'settings-routing'!A:I,9,0),"")</f>
        <v/>
      </c>
    </row>
    <row r="1150" ht="12.75" hidden="1" customHeight="1">
      <c r="A1150" s="50" t="s">
        <v>2388</v>
      </c>
      <c r="B1150" s="50" t="s">
        <v>2389</v>
      </c>
      <c r="C1150" s="50">
        <f t="shared" si="2"/>
        <v>0</v>
      </c>
      <c r="D1150" s="80">
        <f>SUMIF('Stocks 101-111'!$J:$J,'item dashboard'!A1150,'Stocks 101-111'!K:K)</f>
        <v>0</v>
      </c>
      <c r="E1150" s="80">
        <f>SUMIF('Stocks 101-111'!$J:$J,'item dashboard'!A1150,'Stocks 101-111'!$L:$L)</f>
        <v>0</v>
      </c>
      <c r="F1150" s="81">
        <f t="shared" si="3"/>
        <v>0</v>
      </c>
      <c r="G1150" s="82">
        <f t="shared" si="4"/>
        <v>0</v>
      </c>
      <c r="H1150" s="50">
        <f>SUMIFS('sys-backorder details'!$M:$M,'sys-backorder details'!$E:$E,'item dashboard'!A1150,'sys-backorder details'!$V:$V,"")</f>
        <v>0</v>
      </c>
      <c r="I1150" s="83">
        <f>SUMIF('settings-routing'!$I:$I,'item dashboard'!A1150,'settings-routing'!$O:$O)</f>
        <v>0</v>
      </c>
      <c r="J1150" s="50">
        <f>SUMIFS('sys-backorder details'!$M:$M,'sys-backorder details'!$E:$E,'item dashboard'!A1150,'sys-backorder details'!$V:$V,"Call off")</f>
        <v>0</v>
      </c>
      <c r="K1150" s="84">
        <f t="shared" si="5"/>
        <v>0</v>
      </c>
      <c r="L1150" s="84">
        <f>SUMIF('Production Plan'!$E:$E,'item dashboard'!A1150,'Production Plan'!$N:$N)</f>
        <v>0</v>
      </c>
      <c r="M1150" s="85" t="str">
        <f t="shared" si="6"/>
        <v>B-SH500-LBL41-500 ml Light Blue Shampoo Jerrycan</v>
      </c>
      <c r="N1150" s="86">
        <f>SUMIFS('sys inv movment rpt'!$M:$M,'sys inv movment rpt'!$L:$L,$M1150,'sys inv movment rpt'!$N:$N,N$1)</f>
        <v>0</v>
      </c>
      <c r="O1150" s="86">
        <f>SUMIFS('sys inv movment rpt'!$M:$M,'sys inv movment rpt'!$L:$L,$M1150,'sys inv movment rpt'!$N:$N,O$1)</f>
        <v>0</v>
      </c>
      <c r="P1150" s="86">
        <f>SUMIFS('sys inv movment rpt'!$M:$M,'sys inv movment rpt'!$L:$L,$M1150,'sys inv movment rpt'!$N:$N,P$1)</f>
        <v>0</v>
      </c>
      <c r="Q1150" s="86">
        <f>SUMIFS('sys inv movment rpt'!$M:$M,'sys inv movment rpt'!$L:$L,$M1150,'sys inv movment rpt'!$N:$N,Q$1)</f>
        <v>0</v>
      </c>
      <c r="R1150" s="86">
        <f>SUMIFS('sys inv movment rpt'!$M:$M,'sys inv movment rpt'!$L:$L,$M1150,'sys inv movment rpt'!$N:$N,R$1)</f>
        <v>0</v>
      </c>
      <c r="S1150" s="86">
        <f>SUMIFS('sys inv movment rpt'!$M:$M,'sys inv movment rpt'!$L:$L,$M1150,'sys inv movment rpt'!$N:$N,S$1)</f>
        <v>0</v>
      </c>
      <c r="T1150" s="86">
        <f>SUMIFS('sys inv movment rpt'!$M:$M,'sys inv movment rpt'!$L:$L,$M1150,'sys inv movment rpt'!$N:$N,T$1)</f>
        <v>0</v>
      </c>
      <c r="U1150" s="86">
        <f>SUMIFS('sys inv movment rpt'!$M:$M,'sys inv movment rpt'!$L:$L,$M1150,'sys inv movment rpt'!$N:$N,U$1)</f>
        <v>0</v>
      </c>
      <c r="V1150" s="86">
        <f>SUMIFS('sys inv movment rpt'!$M:$M,'sys inv movment rpt'!$L:$L,$M1150,'sys inv movment rpt'!$N:$N,V$1)</f>
        <v>0</v>
      </c>
      <c r="W1150" s="86">
        <f>SUMIFS('sys inv movment rpt'!$M:$M,'sys inv movment rpt'!$L:$L,$M1150,'sys inv movment rpt'!$N:$N,W$1)</f>
        <v>0</v>
      </c>
      <c r="X1150" s="86">
        <f>SUMIFS('sys inv movment rpt'!$M:$M,'sys inv movment rpt'!$L:$L,$M1150,'sys inv movment rpt'!$N:$N,X$1)</f>
        <v>0</v>
      </c>
      <c r="Y1150" s="86">
        <f>SUMIFS('sys inv movment rpt'!$M:$M,'sys inv movment rpt'!$L:$L,$M1150,'sys inv movment rpt'!$N:$N,Y$1)</f>
        <v>0</v>
      </c>
      <c r="Z1150" s="86">
        <f>SUMIFS('sys inv movment rpt'!$M:$M,'sys inv movment rpt'!$L:$L,$M1150,'sys inv movment rpt'!$N:$N,Z$1)</f>
        <v>0</v>
      </c>
      <c r="AA1150" s="86">
        <f>SUMIFS('sys inv movment rpt'!$M:$M,'sys inv movment rpt'!$L:$L,$M1150,'sys inv movment rpt'!$N:$N,AA$1)</f>
        <v>0</v>
      </c>
      <c r="AB1150" s="86">
        <f>SUMIFS('sys inv movment rpt'!$M:$M,'sys inv movment rpt'!$L:$L,$M1150,'sys inv movment rpt'!$N:$N,AB$1)</f>
        <v>0</v>
      </c>
      <c r="AC1150" s="86">
        <f>SUMIFS('sys inv movment rpt'!$M:$M,'sys inv movment rpt'!$L:$L,$M1150,'sys inv movment rpt'!$N:$N,AC$1)</f>
        <v>0</v>
      </c>
      <c r="AD1150" s="86">
        <f>SUMIFS('sys inv movment rpt'!$M:$M,'sys inv movment rpt'!$L:$L,$M1150,'sys inv movment rpt'!$N:$N,AD$1)</f>
        <v>0</v>
      </c>
      <c r="AE1150" s="86">
        <f>SUMIFS('sys inv movment rpt'!$M:$M,'sys inv movment rpt'!$L:$L,$M1150,'sys inv movment rpt'!$N:$N,AE$1)</f>
        <v>0</v>
      </c>
      <c r="AF1150" s="86">
        <f>SUMIFS('sys inv movment rpt'!$M:$M,'sys inv movment rpt'!$L:$L,$M1150,'sys inv movment rpt'!$N:$N,AF$1)</f>
        <v>0</v>
      </c>
      <c r="AG1150" s="86">
        <f>SUMIFS('sys inv movment rpt'!$M:$M,'sys inv movment rpt'!$L:$L,$M1150,'sys inv movment rpt'!$N:$N,AG$1)</f>
        <v>0</v>
      </c>
      <c r="AH1150" s="86">
        <f>SUMIFS('sys inv movment rpt'!$M:$M,'sys inv movment rpt'!$L:$L,$M1150,'sys inv movment rpt'!$N:$N,AH$1)</f>
        <v>0</v>
      </c>
      <c r="AI1150" s="86">
        <f>SUMIFS('sys inv movment rpt'!$M:$M,'sys inv movment rpt'!$L:$L,$M1150,'sys inv movment rpt'!$N:$N,AI$1)</f>
        <v>0</v>
      </c>
      <c r="AJ1150" s="86">
        <f>SUMIFS('sys inv movment rpt'!$M:$M,'sys inv movment rpt'!$L:$L,$M1150,'sys inv movment rpt'!$N:$N,AJ$1)</f>
        <v>0</v>
      </c>
      <c r="AK1150" s="86">
        <f>SUMIFS('sys inv movment rpt'!$M:$M,'sys inv movment rpt'!$L:$L,$M1150,'sys inv movment rpt'!$N:$N,AK$1)</f>
        <v>0</v>
      </c>
      <c r="AL1150" s="86">
        <f>SUMIFS('sys inv movment rpt'!$M:$M,'sys inv movment rpt'!$L:$L,$M1150,'sys inv movment rpt'!$N:$N,AL$1)</f>
        <v>0</v>
      </c>
      <c r="AM1150" s="86">
        <f>SUMIFS('sys inv movment rpt'!$M:$M,'sys inv movment rpt'!$L:$L,$M1150,'sys inv movment rpt'!$N:$N,AM$1)</f>
        <v>0</v>
      </c>
      <c r="AN1150" s="86">
        <f>SUMIFS('sys inv movment rpt'!$M:$M,'sys inv movment rpt'!$L:$L,$M1150,'sys inv movment rpt'!$N:$N,AN$1)</f>
        <v>0</v>
      </c>
      <c r="AO1150" s="86">
        <f>SUMIFS('sys inv movment rpt'!$M:$M,'sys inv movment rpt'!$L:$L,$M1150,'sys inv movment rpt'!$N:$N,AO$1)</f>
        <v>0</v>
      </c>
      <c r="AP1150" s="86">
        <f>SUMIFS('sys inv movment rpt'!$M:$M,'sys inv movment rpt'!$L:$L,$M1150,'sys inv movment rpt'!$N:$N,AP$1)</f>
        <v>0</v>
      </c>
      <c r="AQ1150" s="86">
        <f>SUMIFS('sys inv movment rpt'!$M:$M,'sys inv movment rpt'!$L:$L,$M1150,'sys inv movment rpt'!$N:$N,AQ$1)</f>
        <v>0</v>
      </c>
      <c r="AR1150" s="86">
        <f>SUMIFS('sys inv movment rpt'!$M:$M,'sys inv movment rpt'!$L:$L,$M1150,'sys inv movment rpt'!$N:$N,AR$1)</f>
        <v>0</v>
      </c>
      <c r="AS1150" s="86">
        <f>SUMIFS('sys inv movment rpt'!$M:$M,'sys inv movment rpt'!$L:$L,$M1150,'sys inv movment rpt'!$N:$N,AS$1)</f>
        <v>0</v>
      </c>
      <c r="AT1150" s="86">
        <f>SUMIFS('sys inv movment rpt'!$M:$M,'sys inv movment rpt'!$L:$L,$M1150,'sys inv movment rpt'!$N:$N,AT$1)</f>
        <v>0</v>
      </c>
      <c r="AU1150" s="86">
        <f>SUMIFS('sys inv movment rpt'!$M:$M,'sys inv movment rpt'!$L:$L,$M1150,'sys inv movment rpt'!$N:$N,AU$1)</f>
        <v>0</v>
      </c>
      <c r="AV1150" s="86">
        <f>SUMIFS('sys inv movment rpt'!$M:$M,'sys inv movment rpt'!$L:$L,$M1150,'sys inv movment rpt'!$N:$N,AV$1)</f>
        <v>0</v>
      </c>
      <c r="AW1150" s="87" t="str">
        <f>IFERROR(VLOOKUP(A1150,'sys-backorder details'!E:U,17,0),"-")</f>
        <v>-</v>
      </c>
      <c r="AX1150" s="87" t="str">
        <f>IF(K1150&gt;1,VLOOKUP(A1150,'settings-routing'!A:I,9,0),"")</f>
        <v/>
      </c>
    </row>
    <row r="1151" ht="12.75" hidden="1" customHeight="1">
      <c r="A1151" s="50" t="s">
        <v>2390</v>
      </c>
      <c r="B1151" s="50" t="s">
        <v>2391</v>
      </c>
      <c r="C1151" s="50">
        <f t="shared" si="2"/>
        <v>0</v>
      </c>
      <c r="D1151" s="80">
        <f>SUMIF('Stocks 101-111'!$J:$J,'item dashboard'!A1151,'Stocks 101-111'!K:K)</f>
        <v>0</v>
      </c>
      <c r="E1151" s="80">
        <f>SUMIF('Stocks 101-111'!$J:$J,'item dashboard'!A1151,'Stocks 101-111'!$L:$L)</f>
        <v>0</v>
      </c>
      <c r="F1151" s="81">
        <f t="shared" si="3"/>
        <v>0</v>
      </c>
      <c r="G1151" s="82">
        <f t="shared" si="4"/>
        <v>0</v>
      </c>
      <c r="H1151" s="50">
        <f>SUMIFS('sys-backorder details'!$M:$M,'sys-backorder details'!$E:$E,'item dashboard'!A1151,'sys-backorder details'!$V:$V,"")</f>
        <v>0</v>
      </c>
      <c r="I1151" s="83">
        <f>SUMIF('settings-routing'!$I:$I,'item dashboard'!A1151,'settings-routing'!$O:$O)</f>
        <v>0</v>
      </c>
      <c r="J1151" s="50">
        <f>SUMIFS('sys-backorder details'!$M:$M,'sys-backorder details'!$E:$E,'item dashboard'!A1151,'sys-backorder details'!$V:$V,"Call off")</f>
        <v>0</v>
      </c>
      <c r="K1151" s="84">
        <f t="shared" si="5"/>
        <v>0</v>
      </c>
      <c r="L1151" s="84">
        <f>SUMIF('Production Plan'!$E:$E,'item dashboard'!A1151,'Production Plan'!$N:$N)</f>
        <v>0</v>
      </c>
      <c r="M1151" s="85" t="str">
        <f t="shared" si="6"/>
        <v>B-SH500-LGN41-500 ml Light Green Shampoo Jerrycan</v>
      </c>
      <c r="N1151" s="86">
        <f>SUMIFS('sys inv movment rpt'!$M:$M,'sys inv movment rpt'!$L:$L,$M1151,'sys inv movment rpt'!$N:$N,N$1)</f>
        <v>0</v>
      </c>
      <c r="O1151" s="86">
        <f>SUMIFS('sys inv movment rpt'!$M:$M,'sys inv movment rpt'!$L:$L,$M1151,'sys inv movment rpt'!$N:$N,O$1)</f>
        <v>0</v>
      </c>
      <c r="P1151" s="86">
        <f>SUMIFS('sys inv movment rpt'!$M:$M,'sys inv movment rpt'!$L:$L,$M1151,'sys inv movment rpt'!$N:$N,P$1)</f>
        <v>0</v>
      </c>
      <c r="Q1151" s="86">
        <f>SUMIFS('sys inv movment rpt'!$M:$M,'sys inv movment rpt'!$L:$L,$M1151,'sys inv movment rpt'!$N:$N,Q$1)</f>
        <v>0</v>
      </c>
      <c r="R1151" s="86">
        <f>SUMIFS('sys inv movment rpt'!$M:$M,'sys inv movment rpt'!$L:$L,$M1151,'sys inv movment rpt'!$N:$N,R$1)</f>
        <v>0</v>
      </c>
      <c r="S1151" s="86">
        <f>SUMIFS('sys inv movment rpt'!$M:$M,'sys inv movment rpt'!$L:$L,$M1151,'sys inv movment rpt'!$N:$N,S$1)</f>
        <v>0</v>
      </c>
      <c r="T1151" s="86">
        <f>SUMIFS('sys inv movment rpt'!$M:$M,'sys inv movment rpt'!$L:$L,$M1151,'sys inv movment rpt'!$N:$N,T$1)</f>
        <v>0</v>
      </c>
      <c r="U1151" s="86">
        <f>SUMIFS('sys inv movment rpt'!$M:$M,'sys inv movment rpt'!$L:$L,$M1151,'sys inv movment rpt'!$N:$N,U$1)</f>
        <v>0</v>
      </c>
      <c r="V1151" s="86">
        <f>SUMIFS('sys inv movment rpt'!$M:$M,'sys inv movment rpt'!$L:$L,$M1151,'sys inv movment rpt'!$N:$N,V$1)</f>
        <v>0</v>
      </c>
      <c r="W1151" s="86">
        <f>SUMIFS('sys inv movment rpt'!$M:$M,'sys inv movment rpt'!$L:$L,$M1151,'sys inv movment rpt'!$N:$N,W$1)</f>
        <v>0</v>
      </c>
      <c r="X1151" s="86">
        <f>SUMIFS('sys inv movment rpt'!$M:$M,'sys inv movment rpt'!$L:$L,$M1151,'sys inv movment rpt'!$N:$N,X$1)</f>
        <v>0</v>
      </c>
      <c r="Y1151" s="86">
        <f>SUMIFS('sys inv movment rpt'!$M:$M,'sys inv movment rpt'!$L:$L,$M1151,'sys inv movment rpt'!$N:$N,Y$1)</f>
        <v>0</v>
      </c>
      <c r="Z1151" s="86">
        <f>SUMIFS('sys inv movment rpt'!$M:$M,'sys inv movment rpt'!$L:$L,$M1151,'sys inv movment rpt'!$N:$N,Z$1)</f>
        <v>0</v>
      </c>
      <c r="AA1151" s="86">
        <f>SUMIFS('sys inv movment rpt'!$M:$M,'sys inv movment rpt'!$L:$L,$M1151,'sys inv movment rpt'!$N:$N,AA$1)</f>
        <v>0</v>
      </c>
      <c r="AB1151" s="86">
        <f>SUMIFS('sys inv movment rpt'!$M:$M,'sys inv movment rpt'!$L:$L,$M1151,'sys inv movment rpt'!$N:$N,AB$1)</f>
        <v>0</v>
      </c>
      <c r="AC1151" s="86">
        <f>SUMIFS('sys inv movment rpt'!$M:$M,'sys inv movment rpt'!$L:$L,$M1151,'sys inv movment rpt'!$N:$N,AC$1)</f>
        <v>0</v>
      </c>
      <c r="AD1151" s="86">
        <f>SUMIFS('sys inv movment rpt'!$M:$M,'sys inv movment rpt'!$L:$L,$M1151,'sys inv movment rpt'!$N:$N,AD$1)</f>
        <v>0</v>
      </c>
      <c r="AE1151" s="86">
        <f>SUMIFS('sys inv movment rpt'!$M:$M,'sys inv movment rpt'!$L:$L,$M1151,'sys inv movment rpt'!$N:$N,AE$1)</f>
        <v>0</v>
      </c>
      <c r="AF1151" s="86">
        <f>SUMIFS('sys inv movment rpt'!$M:$M,'sys inv movment rpt'!$L:$L,$M1151,'sys inv movment rpt'!$N:$N,AF$1)</f>
        <v>0</v>
      </c>
      <c r="AG1151" s="86">
        <f>SUMIFS('sys inv movment rpt'!$M:$M,'sys inv movment rpt'!$L:$L,$M1151,'sys inv movment rpt'!$N:$N,AG$1)</f>
        <v>0</v>
      </c>
      <c r="AH1151" s="86">
        <f>SUMIFS('sys inv movment rpt'!$M:$M,'sys inv movment rpt'!$L:$L,$M1151,'sys inv movment rpt'!$N:$N,AH$1)</f>
        <v>0</v>
      </c>
      <c r="AI1151" s="86">
        <f>SUMIFS('sys inv movment rpt'!$M:$M,'sys inv movment rpt'!$L:$L,$M1151,'sys inv movment rpt'!$N:$N,AI$1)</f>
        <v>0</v>
      </c>
      <c r="AJ1151" s="86">
        <f>SUMIFS('sys inv movment rpt'!$M:$M,'sys inv movment rpt'!$L:$L,$M1151,'sys inv movment rpt'!$N:$N,AJ$1)</f>
        <v>0</v>
      </c>
      <c r="AK1151" s="86">
        <f>SUMIFS('sys inv movment rpt'!$M:$M,'sys inv movment rpt'!$L:$L,$M1151,'sys inv movment rpt'!$N:$N,AK$1)</f>
        <v>0</v>
      </c>
      <c r="AL1151" s="86">
        <f>SUMIFS('sys inv movment rpt'!$M:$M,'sys inv movment rpt'!$L:$L,$M1151,'sys inv movment rpt'!$N:$N,AL$1)</f>
        <v>0</v>
      </c>
      <c r="AM1151" s="86">
        <f>SUMIFS('sys inv movment rpt'!$M:$M,'sys inv movment rpt'!$L:$L,$M1151,'sys inv movment rpt'!$N:$N,AM$1)</f>
        <v>0</v>
      </c>
      <c r="AN1151" s="86">
        <f>SUMIFS('sys inv movment rpt'!$M:$M,'sys inv movment rpt'!$L:$L,$M1151,'sys inv movment rpt'!$N:$N,AN$1)</f>
        <v>0</v>
      </c>
      <c r="AO1151" s="86">
        <f>SUMIFS('sys inv movment rpt'!$M:$M,'sys inv movment rpt'!$L:$L,$M1151,'sys inv movment rpt'!$N:$N,AO$1)</f>
        <v>0</v>
      </c>
      <c r="AP1151" s="86">
        <f>SUMIFS('sys inv movment rpt'!$M:$M,'sys inv movment rpt'!$L:$L,$M1151,'sys inv movment rpt'!$N:$N,AP$1)</f>
        <v>0</v>
      </c>
      <c r="AQ1151" s="86">
        <f>SUMIFS('sys inv movment rpt'!$M:$M,'sys inv movment rpt'!$L:$L,$M1151,'sys inv movment rpt'!$N:$N,AQ$1)</f>
        <v>0</v>
      </c>
      <c r="AR1151" s="86">
        <f>SUMIFS('sys inv movment rpt'!$M:$M,'sys inv movment rpt'!$L:$L,$M1151,'sys inv movment rpt'!$N:$N,AR$1)</f>
        <v>0</v>
      </c>
      <c r="AS1151" s="86">
        <f>SUMIFS('sys inv movment rpt'!$M:$M,'sys inv movment rpt'!$L:$L,$M1151,'sys inv movment rpt'!$N:$N,AS$1)</f>
        <v>0</v>
      </c>
      <c r="AT1151" s="86">
        <f>SUMIFS('sys inv movment rpt'!$M:$M,'sys inv movment rpt'!$L:$L,$M1151,'sys inv movment rpt'!$N:$N,AT$1)</f>
        <v>0</v>
      </c>
      <c r="AU1151" s="86">
        <f>SUMIFS('sys inv movment rpt'!$M:$M,'sys inv movment rpt'!$L:$L,$M1151,'sys inv movment rpt'!$N:$N,AU$1)</f>
        <v>0</v>
      </c>
      <c r="AV1151" s="86">
        <f>SUMIFS('sys inv movment rpt'!$M:$M,'sys inv movment rpt'!$L:$L,$M1151,'sys inv movment rpt'!$N:$N,AV$1)</f>
        <v>0</v>
      </c>
      <c r="AW1151" s="87" t="str">
        <f>IFERROR(VLOOKUP(A1151,'sys-backorder details'!E:U,17,0),"-")</f>
        <v>-</v>
      </c>
      <c r="AX1151" s="87" t="str">
        <f>IF(K1151&gt;1,VLOOKUP(A1151,'settings-routing'!A:I,9,0),"")</f>
        <v/>
      </c>
    </row>
    <row r="1152" ht="12.75" hidden="1" customHeight="1">
      <c r="A1152" s="28" t="s">
        <v>2392</v>
      </c>
      <c r="B1152" s="28" t="s">
        <v>2393</v>
      </c>
      <c r="C1152" s="50">
        <f t="shared" si="2"/>
        <v>1872</v>
      </c>
      <c r="D1152" s="80">
        <f>SUMIF('Stocks 101-111'!$J:$J,'item dashboard'!A1152,'Stocks 101-111'!K:K)</f>
        <v>1872</v>
      </c>
      <c r="E1152" s="80">
        <f>SUMIF('Stocks 101-111'!$J:$J,'item dashboard'!A1152,'Stocks 101-111'!$L:$L)</f>
        <v>0</v>
      </c>
      <c r="F1152" s="81">
        <f t="shared" si="3"/>
        <v>0</v>
      </c>
      <c r="G1152" s="82">
        <f t="shared" si="4"/>
        <v>0.2857142857</v>
      </c>
      <c r="H1152" s="50">
        <f>SUMIFS('sys-backorder details'!$M:$M,'sys-backorder details'!$E:$E,'item dashboard'!A1152,'sys-backorder details'!$V:$V,"")</f>
        <v>0</v>
      </c>
      <c r="I1152" s="83">
        <f>SUMIF('settings-routing'!$I:$I,'item dashboard'!A1152,'settings-routing'!$O:$O)</f>
        <v>0</v>
      </c>
      <c r="J1152" s="50">
        <f>SUMIFS('sys-backorder details'!$M:$M,'sys-backorder details'!$E:$E,'item dashboard'!A1152,'sys-backorder details'!$V:$V,"Call off")</f>
        <v>0</v>
      </c>
      <c r="K1152" s="84">
        <f t="shared" si="5"/>
        <v>-1872</v>
      </c>
      <c r="L1152" s="84">
        <f>SUMIF('Production Plan'!$E:$E,'item dashboard'!A1152,'Production Plan'!$N:$N)</f>
        <v>0</v>
      </c>
      <c r="M1152" s="85" t="str">
        <f t="shared" si="6"/>
        <v>B-SH500-N41-500 ml Natural Shampoo jerrycan</v>
      </c>
      <c r="N1152" s="86">
        <f>SUMIFS('sys inv movment rpt'!$M:$M,'sys inv movment rpt'!$L:$L,$M1152,'sys inv movment rpt'!$N:$N,N$1)</f>
        <v>1296</v>
      </c>
      <c r="O1152" s="86">
        <f>SUMIFS('sys inv movment rpt'!$M:$M,'sys inv movment rpt'!$L:$L,$M1152,'sys inv movment rpt'!$N:$N,O$1)</f>
        <v>0</v>
      </c>
      <c r="P1152" s="86">
        <f>SUMIFS('sys inv movment rpt'!$M:$M,'sys inv movment rpt'!$L:$L,$M1152,'sys inv movment rpt'!$N:$N,P$1)</f>
        <v>0</v>
      </c>
      <c r="Q1152" s="86">
        <f>SUMIFS('sys inv movment rpt'!$M:$M,'sys inv movment rpt'!$L:$L,$M1152,'sys inv movment rpt'!$N:$N,Q$1)</f>
        <v>0</v>
      </c>
      <c r="R1152" s="86">
        <f>SUMIFS('sys inv movment rpt'!$M:$M,'sys inv movment rpt'!$L:$L,$M1152,'sys inv movment rpt'!$N:$N,R$1)</f>
        <v>0</v>
      </c>
      <c r="S1152" s="86">
        <f>SUMIFS('sys inv movment rpt'!$M:$M,'sys inv movment rpt'!$L:$L,$M1152,'sys inv movment rpt'!$N:$N,S$1)</f>
        <v>288</v>
      </c>
      <c r="T1152" s="86">
        <f>SUMIFS('sys inv movment rpt'!$M:$M,'sys inv movment rpt'!$L:$L,$M1152,'sys inv movment rpt'!$N:$N,T$1)</f>
        <v>0</v>
      </c>
      <c r="U1152" s="86">
        <f>SUMIFS('sys inv movment rpt'!$M:$M,'sys inv movment rpt'!$L:$L,$M1152,'sys inv movment rpt'!$N:$N,U$1)</f>
        <v>0</v>
      </c>
      <c r="V1152" s="86">
        <f>SUMIFS('sys inv movment rpt'!$M:$M,'sys inv movment rpt'!$L:$L,$M1152,'sys inv movment rpt'!$N:$N,V$1)</f>
        <v>144</v>
      </c>
      <c r="W1152" s="86">
        <f>SUMIFS('sys inv movment rpt'!$M:$M,'sys inv movment rpt'!$L:$L,$M1152,'sys inv movment rpt'!$N:$N,W$1)</f>
        <v>0</v>
      </c>
      <c r="X1152" s="86">
        <f>SUMIFS('sys inv movment rpt'!$M:$M,'sys inv movment rpt'!$L:$L,$M1152,'sys inv movment rpt'!$N:$N,X$1)</f>
        <v>0</v>
      </c>
      <c r="Y1152" s="86">
        <f>SUMIFS('sys inv movment rpt'!$M:$M,'sys inv movment rpt'!$L:$L,$M1152,'sys inv movment rpt'!$N:$N,Y$1)</f>
        <v>0</v>
      </c>
      <c r="Z1152" s="86">
        <f>SUMIFS('sys inv movment rpt'!$M:$M,'sys inv movment rpt'!$L:$L,$M1152,'sys inv movment rpt'!$N:$N,Z$1)</f>
        <v>0</v>
      </c>
      <c r="AA1152" s="86">
        <f>SUMIFS('sys inv movment rpt'!$M:$M,'sys inv movment rpt'!$L:$L,$M1152,'sys inv movment rpt'!$N:$N,AA$1)</f>
        <v>1296</v>
      </c>
      <c r="AB1152" s="86">
        <f>SUMIFS('sys inv movment rpt'!$M:$M,'sys inv movment rpt'!$L:$L,$M1152,'sys inv movment rpt'!$N:$N,AB$1)</f>
        <v>0</v>
      </c>
      <c r="AC1152" s="86">
        <f>SUMIFS('sys inv movment rpt'!$M:$M,'sys inv movment rpt'!$L:$L,$M1152,'sys inv movment rpt'!$N:$N,AC$1)</f>
        <v>0</v>
      </c>
      <c r="AD1152" s="86">
        <f>SUMIFS('sys inv movment rpt'!$M:$M,'sys inv movment rpt'!$L:$L,$M1152,'sys inv movment rpt'!$N:$N,AD$1)</f>
        <v>0</v>
      </c>
      <c r="AE1152" s="86">
        <f>SUMIFS('sys inv movment rpt'!$M:$M,'sys inv movment rpt'!$L:$L,$M1152,'sys inv movment rpt'!$N:$N,AE$1)</f>
        <v>144</v>
      </c>
      <c r="AF1152" s="86">
        <f>SUMIFS('sys inv movment rpt'!$M:$M,'sys inv movment rpt'!$L:$L,$M1152,'sys inv movment rpt'!$N:$N,AF$1)</f>
        <v>144</v>
      </c>
      <c r="AG1152" s="86">
        <f>SUMIFS('sys inv movment rpt'!$M:$M,'sys inv movment rpt'!$L:$L,$M1152,'sys inv movment rpt'!$N:$N,AG$1)</f>
        <v>0</v>
      </c>
      <c r="AH1152" s="86">
        <f>SUMIFS('sys inv movment rpt'!$M:$M,'sys inv movment rpt'!$L:$L,$M1152,'sys inv movment rpt'!$N:$N,AH$1)</f>
        <v>0</v>
      </c>
      <c r="AI1152" s="86">
        <f>SUMIFS('sys inv movment rpt'!$M:$M,'sys inv movment rpt'!$L:$L,$M1152,'sys inv movment rpt'!$N:$N,AI$1)</f>
        <v>864</v>
      </c>
      <c r="AJ1152" s="86">
        <f>SUMIFS('sys inv movment rpt'!$M:$M,'sys inv movment rpt'!$L:$L,$M1152,'sys inv movment rpt'!$N:$N,AJ$1)</f>
        <v>720</v>
      </c>
      <c r="AK1152" s="86">
        <f>SUMIFS('sys inv movment rpt'!$M:$M,'sys inv movment rpt'!$L:$L,$M1152,'sys inv movment rpt'!$N:$N,AK$1)</f>
        <v>0</v>
      </c>
      <c r="AL1152" s="86">
        <f>SUMIFS('sys inv movment rpt'!$M:$M,'sys inv movment rpt'!$L:$L,$M1152,'sys inv movment rpt'!$N:$N,AL$1)</f>
        <v>0</v>
      </c>
      <c r="AM1152" s="86">
        <f>SUMIFS('sys inv movment rpt'!$M:$M,'sys inv movment rpt'!$L:$L,$M1152,'sys inv movment rpt'!$N:$N,AM$1)</f>
        <v>0</v>
      </c>
      <c r="AN1152" s="86">
        <f>SUMIFS('sys inv movment rpt'!$M:$M,'sys inv movment rpt'!$L:$L,$M1152,'sys inv movment rpt'!$N:$N,AN$1)</f>
        <v>0</v>
      </c>
      <c r="AO1152" s="86">
        <f>SUMIFS('sys inv movment rpt'!$M:$M,'sys inv movment rpt'!$L:$L,$M1152,'sys inv movment rpt'!$N:$N,AO$1)</f>
        <v>144</v>
      </c>
      <c r="AP1152" s="86">
        <f>SUMIFS('sys inv movment rpt'!$M:$M,'sys inv movment rpt'!$L:$L,$M1152,'sys inv movment rpt'!$N:$N,AP$1)</f>
        <v>0</v>
      </c>
      <c r="AQ1152" s="86">
        <f>SUMIFS('sys inv movment rpt'!$M:$M,'sys inv movment rpt'!$L:$L,$M1152,'sys inv movment rpt'!$N:$N,AQ$1)</f>
        <v>0</v>
      </c>
      <c r="AR1152" s="86">
        <f>SUMIFS('sys inv movment rpt'!$M:$M,'sys inv movment rpt'!$L:$L,$M1152,'sys inv movment rpt'!$N:$N,AR$1)</f>
        <v>0</v>
      </c>
      <c r="AS1152" s="86">
        <f>SUMIFS('sys inv movment rpt'!$M:$M,'sys inv movment rpt'!$L:$L,$M1152,'sys inv movment rpt'!$N:$N,AS$1)</f>
        <v>144</v>
      </c>
      <c r="AT1152" s="86">
        <f>SUMIFS('sys inv movment rpt'!$M:$M,'sys inv movment rpt'!$L:$L,$M1152,'sys inv movment rpt'!$N:$N,AT$1)</f>
        <v>0</v>
      </c>
      <c r="AU1152" s="86">
        <f>SUMIFS('sys inv movment rpt'!$M:$M,'sys inv movment rpt'!$L:$L,$M1152,'sys inv movment rpt'!$N:$N,AU$1)</f>
        <v>0</v>
      </c>
      <c r="AV1152" s="86">
        <f>SUMIFS('sys inv movment rpt'!$M:$M,'sys inv movment rpt'!$L:$L,$M1152,'sys inv movment rpt'!$N:$N,AV$1)</f>
        <v>0</v>
      </c>
      <c r="AW1152" s="87" t="str">
        <f>IFERROR(VLOOKUP(A1152,'sys-backorder details'!E:U,17,0),"-")</f>
        <v>-</v>
      </c>
      <c r="AX1152" s="87" t="str">
        <f>IF(K1152&gt;1,VLOOKUP(A1152,'settings-routing'!A:I,9,0),"")</f>
        <v/>
      </c>
    </row>
    <row r="1153" ht="12.75" hidden="1" customHeight="1">
      <c r="A1153" s="28" t="s">
        <v>2394</v>
      </c>
      <c r="B1153" s="28" t="s">
        <v>2395</v>
      </c>
      <c r="C1153" s="50">
        <f t="shared" si="2"/>
        <v>0</v>
      </c>
      <c r="D1153" s="80">
        <f>SUMIF('Stocks 101-111'!$J:$J,'item dashboard'!A1153,'Stocks 101-111'!K:K)</f>
        <v>0</v>
      </c>
      <c r="E1153" s="80">
        <f>SUMIF('Stocks 101-111'!$J:$J,'item dashboard'!A1153,'Stocks 101-111'!$L:$L)</f>
        <v>0</v>
      </c>
      <c r="F1153" s="81">
        <f t="shared" si="3"/>
        <v>0</v>
      </c>
      <c r="G1153" s="82">
        <f t="shared" si="4"/>
        <v>0</v>
      </c>
      <c r="H1153" s="50">
        <f>SUMIFS('sys-backorder details'!$M:$M,'sys-backorder details'!$E:$E,'item dashboard'!A1153,'sys-backorder details'!$V:$V,"")</f>
        <v>0</v>
      </c>
      <c r="I1153" s="83">
        <f>SUMIF('settings-routing'!$I:$I,'item dashboard'!A1153,'settings-routing'!$O:$O)</f>
        <v>0</v>
      </c>
      <c r="J1153" s="50">
        <f>SUMIFS('sys-backorder details'!$M:$M,'sys-backorder details'!$E:$E,'item dashboard'!A1153,'sys-backorder details'!$V:$V,"Call off")</f>
        <v>0</v>
      </c>
      <c r="K1153" s="84">
        <f t="shared" si="5"/>
        <v>0</v>
      </c>
      <c r="L1153" s="84">
        <f>SUMIF('Production Plan'!$E:$E,'item dashboard'!A1153,'Production Plan'!$N:$N)</f>
        <v>0</v>
      </c>
      <c r="M1153" s="85" t="str">
        <f t="shared" si="6"/>
        <v>B-SH500-N41BAMSI -C-500 ml Conditioner Printed Bamsi</v>
      </c>
      <c r="N1153" s="86">
        <f>SUMIFS('sys inv movment rpt'!$M:$M,'sys inv movment rpt'!$L:$L,$M1153,'sys inv movment rpt'!$N:$N,N$1)</f>
        <v>0</v>
      </c>
      <c r="O1153" s="86">
        <f>SUMIFS('sys inv movment rpt'!$M:$M,'sys inv movment rpt'!$L:$L,$M1153,'sys inv movment rpt'!$N:$N,O$1)</f>
        <v>0</v>
      </c>
      <c r="P1153" s="86">
        <f>SUMIFS('sys inv movment rpt'!$M:$M,'sys inv movment rpt'!$L:$L,$M1153,'sys inv movment rpt'!$N:$N,P$1)</f>
        <v>0</v>
      </c>
      <c r="Q1153" s="86">
        <f>SUMIFS('sys inv movment rpt'!$M:$M,'sys inv movment rpt'!$L:$L,$M1153,'sys inv movment rpt'!$N:$N,Q$1)</f>
        <v>0</v>
      </c>
      <c r="R1153" s="86">
        <f>SUMIFS('sys inv movment rpt'!$M:$M,'sys inv movment rpt'!$L:$L,$M1153,'sys inv movment rpt'!$N:$N,R$1)</f>
        <v>0</v>
      </c>
      <c r="S1153" s="86">
        <f>SUMIFS('sys inv movment rpt'!$M:$M,'sys inv movment rpt'!$L:$L,$M1153,'sys inv movment rpt'!$N:$N,S$1)</f>
        <v>0</v>
      </c>
      <c r="T1153" s="86">
        <f>SUMIFS('sys inv movment rpt'!$M:$M,'sys inv movment rpt'!$L:$L,$M1153,'sys inv movment rpt'!$N:$N,T$1)</f>
        <v>0</v>
      </c>
      <c r="U1153" s="86">
        <f>SUMIFS('sys inv movment rpt'!$M:$M,'sys inv movment rpt'!$L:$L,$M1153,'sys inv movment rpt'!$N:$N,U$1)</f>
        <v>0</v>
      </c>
      <c r="V1153" s="86">
        <f>SUMIFS('sys inv movment rpt'!$M:$M,'sys inv movment rpt'!$L:$L,$M1153,'sys inv movment rpt'!$N:$N,V$1)</f>
        <v>0</v>
      </c>
      <c r="W1153" s="86">
        <f>SUMIFS('sys inv movment rpt'!$M:$M,'sys inv movment rpt'!$L:$L,$M1153,'sys inv movment rpt'!$N:$N,W$1)</f>
        <v>0</v>
      </c>
      <c r="X1153" s="86">
        <f>SUMIFS('sys inv movment rpt'!$M:$M,'sys inv movment rpt'!$L:$L,$M1153,'sys inv movment rpt'!$N:$N,X$1)</f>
        <v>0</v>
      </c>
      <c r="Y1153" s="86">
        <f>SUMIFS('sys inv movment rpt'!$M:$M,'sys inv movment rpt'!$L:$L,$M1153,'sys inv movment rpt'!$N:$N,Y$1)</f>
        <v>0</v>
      </c>
      <c r="Z1153" s="86">
        <f>SUMIFS('sys inv movment rpt'!$M:$M,'sys inv movment rpt'!$L:$L,$M1153,'sys inv movment rpt'!$N:$N,Z$1)</f>
        <v>0</v>
      </c>
      <c r="AA1153" s="86">
        <f>SUMIFS('sys inv movment rpt'!$M:$M,'sys inv movment rpt'!$L:$L,$M1153,'sys inv movment rpt'!$N:$N,AA$1)</f>
        <v>0</v>
      </c>
      <c r="AB1153" s="86">
        <f>SUMIFS('sys inv movment rpt'!$M:$M,'sys inv movment rpt'!$L:$L,$M1153,'sys inv movment rpt'!$N:$N,AB$1)</f>
        <v>0</v>
      </c>
      <c r="AC1153" s="86">
        <f>SUMIFS('sys inv movment rpt'!$M:$M,'sys inv movment rpt'!$L:$L,$M1153,'sys inv movment rpt'!$N:$N,AC$1)</f>
        <v>0</v>
      </c>
      <c r="AD1153" s="86">
        <f>SUMIFS('sys inv movment rpt'!$M:$M,'sys inv movment rpt'!$L:$L,$M1153,'sys inv movment rpt'!$N:$N,AD$1)</f>
        <v>0</v>
      </c>
      <c r="AE1153" s="86">
        <f>SUMIFS('sys inv movment rpt'!$M:$M,'sys inv movment rpt'!$L:$L,$M1153,'sys inv movment rpt'!$N:$N,AE$1)</f>
        <v>0</v>
      </c>
      <c r="AF1153" s="86">
        <f>SUMIFS('sys inv movment rpt'!$M:$M,'sys inv movment rpt'!$L:$L,$M1153,'sys inv movment rpt'!$N:$N,AF$1)</f>
        <v>0</v>
      </c>
      <c r="AG1153" s="86">
        <f>SUMIFS('sys inv movment rpt'!$M:$M,'sys inv movment rpt'!$L:$L,$M1153,'sys inv movment rpt'!$N:$N,AG$1)</f>
        <v>0</v>
      </c>
      <c r="AH1153" s="86">
        <f>SUMIFS('sys inv movment rpt'!$M:$M,'sys inv movment rpt'!$L:$L,$M1153,'sys inv movment rpt'!$N:$N,AH$1)</f>
        <v>0</v>
      </c>
      <c r="AI1153" s="86">
        <f>SUMIFS('sys inv movment rpt'!$M:$M,'sys inv movment rpt'!$L:$L,$M1153,'sys inv movment rpt'!$N:$N,AI$1)</f>
        <v>0</v>
      </c>
      <c r="AJ1153" s="86">
        <f>SUMIFS('sys inv movment rpt'!$M:$M,'sys inv movment rpt'!$L:$L,$M1153,'sys inv movment rpt'!$N:$N,AJ$1)</f>
        <v>0</v>
      </c>
      <c r="AK1153" s="86">
        <f>SUMIFS('sys inv movment rpt'!$M:$M,'sys inv movment rpt'!$L:$L,$M1153,'sys inv movment rpt'!$N:$N,AK$1)</f>
        <v>0</v>
      </c>
      <c r="AL1153" s="86">
        <f>SUMIFS('sys inv movment rpt'!$M:$M,'sys inv movment rpt'!$L:$L,$M1153,'sys inv movment rpt'!$N:$N,AL$1)</f>
        <v>0</v>
      </c>
      <c r="AM1153" s="86">
        <f>SUMIFS('sys inv movment rpt'!$M:$M,'sys inv movment rpt'!$L:$L,$M1153,'sys inv movment rpt'!$N:$N,AM$1)</f>
        <v>0</v>
      </c>
      <c r="AN1153" s="86">
        <f>SUMIFS('sys inv movment rpt'!$M:$M,'sys inv movment rpt'!$L:$L,$M1153,'sys inv movment rpt'!$N:$N,AN$1)</f>
        <v>0</v>
      </c>
      <c r="AO1153" s="86">
        <f>SUMIFS('sys inv movment rpt'!$M:$M,'sys inv movment rpt'!$L:$L,$M1153,'sys inv movment rpt'!$N:$N,AO$1)</f>
        <v>0</v>
      </c>
      <c r="AP1153" s="86">
        <f>SUMIFS('sys inv movment rpt'!$M:$M,'sys inv movment rpt'!$L:$L,$M1153,'sys inv movment rpt'!$N:$N,AP$1)</f>
        <v>0</v>
      </c>
      <c r="AQ1153" s="86">
        <f>SUMIFS('sys inv movment rpt'!$M:$M,'sys inv movment rpt'!$L:$L,$M1153,'sys inv movment rpt'!$N:$N,AQ$1)</f>
        <v>0</v>
      </c>
      <c r="AR1153" s="86">
        <f>SUMIFS('sys inv movment rpt'!$M:$M,'sys inv movment rpt'!$L:$L,$M1153,'sys inv movment rpt'!$N:$N,AR$1)</f>
        <v>0</v>
      </c>
      <c r="AS1153" s="86">
        <f>SUMIFS('sys inv movment rpt'!$M:$M,'sys inv movment rpt'!$L:$L,$M1153,'sys inv movment rpt'!$N:$N,AS$1)</f>
        <v>0</v>
      </c>
      <c r="AT1153" s="86">
        <f>SUMIFS('sys inv movment rpt'!$M:$M,'sys inv movment rpt'!$L:$L,$M1153,'sys inv movment rpt'!$N:$N,AT$1)</f>
        <v>0</v>
      </c>
      <c r="AU1153" s="86">
        <f>SUMIFS('sys inv movment rpt'!$M:$M,'sys inv movment rpt'!$L:$L,$M1153,'sys inv movment rpt'!$N:$N,AU$1)</f>
        <v>0</v>
      </c>
      <c r="AV1153" s="86">
        <f>SUMIFS('sys inv movment rpt'!$M:$M,'sys inv movment rpt'!$L:$L,$M1153,'sys inv movment rpt'!$N:$N,AV$1)</f>
        <v>0</v>
      </c>
      <c r="AW1153" s="87" t="str">
        <f>IFERROR(VLOOKUP(A1153,'sys-backorder details'!E:U,17,0),"-")</f>
        <v>-</v>
      </c>
      <c r="AX1153" s="87" t="str">
        <f>IF(K1153&gt;1,VLOOKUP(A1153,'settings-routing'!A:I,9,0),"")</f>
        <v/>
      </c>
    </row>
    <row r="1154" ht="12.75" hidden="1" customHeight="1">
      <c r="A1154" s="50" t="s">
        <v>2396</v>
      </c>
      <c r="B1154" s="50" t="s">
        <v>2397</v>
      </c>
      <c r="C1154" s="50">
        <f t="shared" si="2"/>
        <v>0</v>
      </c>
      <c r="D1154" s="80">
        <f>SUMIF('Stocks 101-111'!$J:$J,'item dashboard'!A1154,'Stocks 101-111'!K:K)</f>
        <v>0</v>
      </c>
      <c r="E1154" s="80">
        <f>SUMIF('Stocks 101-111'!$J:$J,'item dashboard'!A1154,'Stocks 101-111'!$L:$L)</f>
        <v>0</v>
      </c>
      <c r="F1154" s="81">
        <f t="shared" si="3"/>
        <v>0</v>
      </c>
      <c r="G1154" s="82">
        <f t="shared" si="4"/>
        <v>0</v>
      </c>
      <c r="H1154" s="50">
        <f>SUMIFS('sys-backorder details'!$M:$M,'sys-backorder details'!$E:$E,'item dashboard'!A1154,'sys-backorder details'!$V:$V,"")</f>
        <v>0</v>
      </c>
      <c r="I1154" s="83">
        <f>SUMIF('settings-routing'!$I:$I,'item dashboard'!A1154,'settings-routing'!$O:$O)</f>
        <v>0</v>
      </c>
      <c r="J1154" s="50">
        <f>SUMIFS('sys-backorder details'!$M:$M,'sys-backorder details'!$E:$E,'item dashboard'!A1154,'sys-backorder details'!$V:$V,"Call off")</f>
        <v>0</v>
      </c>
      <c r="K1154" s="84">
        <f t="shared" si="5"/>
        <v>0</v>
      </c>
      <c r="L1154" s="84">
        <f>SUMIF('Production Plan'!$E:$E,'item dashboard'!A1154,'Production Plan'!$N:$N)</f>
        <v>0</v>
      </c>
      <c r="M1154" s="85" t="str">
        <f t="shared" si="6"/>
        <v>B-SH500-N41BAMSI –C-500 ml Conditioner Pntd BAMSI</v>
      </c>
      <c r="N1154" s="86">
        <f>SUMIFS('sys inv movment rpt'!$M:$M,'sys inv movment rpt'!$L:$L,$M1154,'sys inv movment rpt'!$N:$N,N$1)</f>
        <v>0</v>
      </c>
      <c r="O1154" s="86">
        <f>SUMIFS('sys inv movment rpt'!$M:$M,'sys inv movment rpt'!$L:$L,$M1154,'sys inv movment rpt'!$N:$N,O$1)</f>
        <v>0</v>
      </c>
      <c r="P1154" s="86">
        <f>SUMIFS('sys inv movment rpt'!$M:$M,'sys inv movment rpt'!$L:$L,$M1154,'sys inv movment rpt'!$N:$N,P$1)</f>
        <v>0</v>
      </c>
      <c r="Q1154" s="86">
        <f>SUMIFS('sys inv movment rpt'!$M:$M,'sys inv movment rpt'!$L:$L,$M1154,'sys inv movment rpt'!$N:$N,Q$1)</f>
        <v>0</v>
      </c>
      <c r="R1154" s="86">
        <f>SUMIFS('sys inv movment rpt'!$M:$M,'sys inv movment rpt'!$L:$L,$M1154,'sys inv movment rpt'!$N:$N,R$1)</f>
        <v>0</v>
      </c>
      <c r="S1154" s="86">
        <f>SUMIFS('sys inv movment rpt'!$M:$M,'sys inv movment rpt'!$L:$L,$M1154,'sys inv movment rpt'!$N:$N,S$1)</f>
        <v>0</v>
      </c>
      <c r="T1154" s="86">
        <f>SUMIFS('sys inv movment rpt'!$M:$M,'sys inv movment rpt'!$L:$L,$M1154,'sys inv movment rpt'!$N:$N,T$1)</f>
        <v>0</v>
      </c>
      <c r="U1154" s="86">
        <f>SUMIFS('sys inv movment rpt'!$M:$M,'sys inv movment rpt'!$L:$L,$M1154,'sys inv movment rpt'!$N:$N,U$1)</f>
        <v>0</v>
      </c>
      <c r="V1154" s="86">
        <f>SUMIFS('sys inv movment rpt'!$M:$M,'sys inv movment rpt'!$L:$L,$M1154,'sys inv movment rpt'!$N:$N,V$1)</f>
        <v>0</v>
      </c>
      <c r="W1154" s="86">
        <f>SUMIFS('sys inv movment rpt'!$M:$M,'sys inv movment rpt'!$L:$L,$M1154,'sys inv movment rpt'!$N:$N,W$1)</f>
        <v>0</v>
      </c>
      <c r="X1154" s="86">
        <f>SUMIFS('sys inv movment rpt'!$M:$M,'sys inv movment rpt'!$L:$L,$M1154,'sys inv movment rpt'!$N:$N,X$1)</f>
        <v>0</v>
      </c>
      <c r="Y1154" s="86">
        <f>SUMIFS('sys inv movment rpt'!$M:$M,'sys inv movment rpt'!$L:$L,$M1154,'sys inv movment rpt'!$N:$N,Y$1)</f>
        <v>0</v>
      </c>
      <c r="Z1154" s="86">
        <f>SUMIFS('sys inv movment rpt'!$M:$M,'sys inv movment rpt'!$L:$L,$M1154,'sys inv movment rpt'!$N:$N,Z$1)</f>
        <v>0</v>
      </c>
      <c r="AA1154" s="86">
        <f>SUMIFS('sys inv movment rpt'!$M:$M,'sys inv movment rpt'!$L:$L,$M1154,'sys inv movment rpt'!$N:$N,AA$1)</f>
        <v>0</v>
      </c>
      <c r="AB1154" s="86">
        <f>SUMIFS('sys inv movment rpt'!$M:$M,'sys inv movment rpt'!$L:$L,$M1154,'sys inv movment rpt'!$N:$N,AB$1)</f>
        <v>0</v>
      </c>
      <c r="AC1154" s="86">
        <f>SUMIFS('sys inv movment rpt'!$M:$M,'sys inv movment rpt'!$L:$L,$M1154,'sys inv movment rpt'!$N:$N,AC$1)</f>
        <v>0</v>
      </c>
      <c r="AD1154" s="86">
        <f>SUMIFS('sys inv movment rpt'!$M:$M,'sys inv movment rpt'!$L:$L,$M1154,'sys inv movment rpt'!$N:$N,AD$1)</f>
        <v>0</v>
      </c>
      <c r="AE1154" s="86">
        <f>SUMIFS('sys inv movment rpt'!$M:$M,'sys inv movment rpt'!$L:$L,$M1154,'sys inv movment rpt'!$N:$N,AE$1)</f>
        <v>0</v>
      </c>
      <c r="AF1154" s="86">
        <f>SUMIFS('sys inv movment rpt'!$M:$M,'sys inv movment rpt'!$L:$L,$M1154,'sys inv movment rpt'!$N:$N,AF$1)</f>
        <v>0</v>
      </c>
      <c r="AG1154" s="86">
        <f>SUMIFS('sys inv movment rpt'!$M:$M,'sys inv movment rpt'!$L:$L,$M1154,'sys inv movment rpt'!$N:$N,AG$1)</f>
        <v>0</v>
      </c>
      <c r="AH1154" s="86">
        <f>SUMIFS('sys inv movment rpt'!$M:$M,'sys inv movment rpt'!$L:$L,$M1154,'sys inv movment rpt'!$N:$N,AH$1)</f>
        <v>0</v>
      </c>
      <c r="AI1154" s="86">
        <f>SUMIFS('sys inv movment rpt'!$M:$M,'sys inv movment rpt'!$L:$L,$M1154,'sys inv movment rpt'!$N:$N,AI$1)</f>
        <v>0</v>
      </c>
      <c r="AJ1154" s="86">
        <f>SUMIFS('sys inv movment rpt'!$M:$M,'sys inv movment rpt'!$L:$L,$M1154,'sys inv movment rpt'!$N:$N,AJ$1)</f>
        <v>0</v>
      </c>
      <c r="AK1154" s="86">
        <f>SUMIFS('sys inv movment rpt'!$M:$M,'sys inv movment rpt'!$L:$L,$M1154,'sys inv movment rpt'!$N:$N,AK$1)</f>
        <v>0</v>
      </c>
      <c r="AL1154" s="86">
        <f>SUMIFS('sys inv movment rpt'!$M:$M,'sys inv movment rpt'!$L:$L,$M1154,'sys inv movment rpt'!$N:$N,AL$1)</f>
        <v>0</v>
      </c>
      <c r="AM1154" s="86">
        <f>SUMIFS('sys inv movment rpt'!$M:$M,'sys inv movment rpt'!$L:$L,$M1154,'sys inv movment rpt'!$N:$N,AM$1)</f>
        <v>0</v>
      </c>
      <c r="AN1154" s="86">
        <f>SUMIFS('sys inv movment rpt'!$M:$M,'sys inv movment rpt'!$L:$L,$M1154,'sys inv movment rpt'!$N:$N,AN$1)</f>
        <v>0</v>
      </c>
      <c r="AO1154" s="86">
        <f>SUMIFS('sys inv movment rpt'!$M:$M,'sys inv movment rpt'!$L:$L,$M1154,'sys inv movment rpt'!$N:$N,AO$1)</f>
        <v>0</v>
      </c>
      <c r="AP1154" s="86">
        <f>SUMIFS('sys inv movment rpt'!$M:$M,'sys inv movment rpt'!$L:$L,$M1154,'sys inv movment rpt'!$N:$N,AP$1)</f>
        <v>0</v>
      </c>
      <c r="AQ1154" s="86">
        <f>SUMIFS('sys inv movment rpt'!$M:$M,'sys inv movment rpt'!$L:$L,$M1154,'sys inv movment rpt'!$N:$N,AQ$1)</f>
        <v>0</v>
      </c>
      <c r="AR1154" s="86">
        <f>SUMIFS('sys inv movment rpt'!$M:$M,'sys inv movment rpt'!$L:$L,$M1154,'sys inv movment rpt'!$N:$N,AR$1)</f>
        <v>0</v>
      </c>
      <c r="AS1154" s="86">
        <f>SUMIFS('sys inv movment rpt'!$M:$M,'sys inv movment rpt'!$L:$L,$M1154,'sys inv movment rpt'!$N:$N,AS$1)</f>
        <v>0</v>
      </c>
      <c r="AT1154" s="86">
        <f>SUMIFS('sys inv movment rpt'!$M:$M,'sys inv movment rpt'!$L:$L,$M1154,'sys inv movment rpt'!$N:$N,AT$1)</f>
        <v>0</v>
      </c>
      <c r="AU1154" s="86">
        <f>SUMIFS('sys inv movment rpt'!$M:$M,'sys inv movment rpt'!$L:$L,$M1154,'sys inv movment rpt'!$N:$N,AU$1)</f>
        <v>0</v>
      </c>
      <c r="AV1154" s="86">
        <f>SUMIFS('sys inv movment rpt'!$M:$M,'sys inv movment rpt'!$L:$L,$M1154,'sys inv movment rpt'!$N:$N,AV$1)</f>
        <v>0</v>
      </c>
      <c r="AW1154" s="87" t="str">
        <f>IFERROR(VLOOKUP(A1154,'sys-backorder details'!E:U,17,0),"-")</f>
        <v>-</v>
      </c>
      <c r="AX1154" s="87" t="str">
        <f>IF(K1154&gt;1,VLOOKUP(A1154,'settings-routing'!A:I,9,0),"")</f>
        <v/>
      </c>
    </row>
    <row r="1155" ht="12.75" hidden="1" customHeight="1">
      <c r="A1155" s="28" t="s">
        <v>2398</v>
      </c>
      <c r="B1155" s="28" t="s">
        <v>2399</v>
      </c>
      <c r="C1155" s="50">
        <f t="shared" si="2"/>
        <v>0</v>
      </c>
      <c r="D1155" s="80">
        <f>SUMIF('Stocks 101-111'!$J:$J,'item dashboard'!A1155,'Stocks 101-111'!K:K)</f>
        <v>0</v>
      </c>
      <c r="E1155" s="80">
        <f>SUMIF('Stocks 101-111'!$J:$J,'item dashboard'!A1155,'Stocks 101-111'!$L:$L)</f>
        <v>0</v>
      </c>
      <c r="F1155" s="81">
        <f t="shared" si="3"/>
        <v>0</v>
      </c>
      <c r="G1155" s="82">
        <f t="shared" si="4"/>
        <v>0</v>
      </c>
      <c r="H1155" s="50">
        <f>SUMIFS('sys-backorder details'!$M:$M,'sys-backorder details'!$E:$E,'item dashboard'!A1155,'sys-backorder details'!$V:$V,"")</f>
        <v>0</v>
      </c>
      <c r="I1155" s="83">
        <f>SUMIF('settings-routing'!$I:$I,'item dashboard'!A1155,'settings-routing'!$O:$O)</f>
        <v>0</v>
      </c>
      <c r="J1155" s="50">
        <f>SUMIFS('sys-backorder details'!$M:$M,'sys-backorder details'!$E:$E,'item dashboard'!A1155,'sys-backorder details'!$V:$V,"Call off")</f>
        <v>0</v>
      </c>
      <c r="K1155" s="84">
        <f t="shared" si="5"/>
        <v>0</v>
      </c>
      <c r="L1155" s="84">
        <f>SUMIF('Production Plan'!$E:$E,'item dashboard'!A1155,'Production Plan'!$N:$N)</f>
        <v>0</v>
      </c>
      <c r="M1155" s="85" t="str">
        <f t="shared" si="6"/>
        <v>B-SH500-N41BAMSI -S-500 ml Shampoo Printed Bamsi</v>
      </c>
      <c r="N1155" s="86">
        <f>SUMIFS('sys inv movment rpt'!$M:$M,'sys inv movment rpt'!$L:$L,$M1155,'sys inv movment rpt'!$N:$N,N$1)</f>
        <v>0</v>
      </c>
      <c r="O1155" s="86">
        <f>SUMIFS('sys inv movment rpt'!$M:$M,'sys inv movment rpt'!$L:$L,$M1155,'sys inv movment rpt'!$N:$N,O$1)</f>
        <v>0</v>
      </c>
      <c r="P1155" s="86">
        <f>SUMIFS('sys inv movment rpt'!$M:$M,'sys inv movment rpt'!$L:$L,$M1155,'sys inv movment rpt'!$N:$N,P$1)</f>
        <v>0</v>
      </c>
      <c r="Q1155" s="86">
        <f>SUMIFS('sys inv movment rpt'!$M:$M,'sys inv movment rpt'!$L:$L,$M1155,'sys inv movment rpt'!$N:$N,Q$1)</f>
        <v>0</v>
      </c>
      <c r="R1155" s="86">
        <f>SUMIFS('sys inv movment rpt'!$M:$M,'sys inv movment rpt'!$L:$L,$M1155,'sys inv movment rpt'!$N:$N,R$1)</f>
        <v>0</v>
      </c>
      <c r="S1155" s="86">
        <f>SUMIFS('sys inv movment rpt'!$M:$M,'sys inv movment rpt'!$L:$L,$M1155,'sys inv movment rpt'!$N:$N,S$1)</f>
        <v>0</v>
      </c>
      <c r="T1155" s="86">
        <f>SUMIFS('sys inv movment rpt'!$M:$M,'sys inv movment rpt'!$L:$L,$M1155,'sys inv movment rpt'!$N:$N,T$1)</f>
        <v>0</v>
      </c>
      <c r="U1155" s="86">
        <f>SUMIFS('sys inv movment rpt'!$M:$M,'sys inv movment rpt'!$L:$L,$M1155,'sys inv movment rpt'!$N:$N,U$1)</f>
        <v>0</v>
      </c>
      <c r="V1155" s="86">
        <f>SUMIFS('sys inv movment rpt'!$M:$M,'sys inv movment rpt'!$L:$L,$M1155,'sys inv movment rpt'!$N:$N,V$1)</f>
        <v>0</v>
      </c>
      <c r="W1155" s="86">
        <f>SUMIFS('sys inv movment rpt'!$M:$M,'sys inv movment rpt'!$L:$L,$M1155,'sys inv movment rpt'!$N:$N,W$1)</f>
        <v>0</v>
      </c>
      <c r="X1155" s="86">
        <f>SUMIFS('sys inv movment rpt'!$M:$M,'sys inv movment rpt'!$L:$L,$M1155,'sys inv movment rpt'!$N:$N,X$1)</f>
        <v>0</v>
      </c>
      <c r="Y1155" s="86">
        <f>SUMIFS('sys inv movment rpt'!$M:$M,'sys inv movment rpt'!$L:$L,$M1155,'sys inv movment rpt'!$N:$N,Y$1)</f>
        <v>0</v>
      </c>
      <c r="Z1155" s="86">
        <f>SUMIFS('sys inv movment rpt'!$M:$M,'sys inv movment rpt'!$L:$L,$M1155,'sys inv movment rpt'!$N:$N,Z$1)</f>
        <v>0</v>
      </c>
      <c r="AA1155" s="86">
        <f>SUMIFS('sys inv movment rpt'!$M:$M,'sys inv movment rpt'!$L:$L,$M1155,'sys inv movment rpt'!$N:$N,AA$1)</f>
        <v>0</v>
      </c>
      <c r="AB1155" s="86">
        <f>SUMIFS('sys inv movment rpt'!$M:$M,'sys inv movment rpt'!$L:$L,$M1155,'sys inv movment rpt'!$N:$N,AB$1)</f>
        <v>0</v>
      </c>
      <c r="AC1155" s="86">
        <f>SUMIFS('sys inv movment rpt'!$M:$M,'sys inv movment rpt'!$L:$L,$M1155,'sys inv movment rpt'!$N:$N,AC$1)</f>
        <v>0</v>
      </c>
      <c r="AD1155" s="86">
        <f>SUMIFS('sys inv movment rpt'!$M:$M,'sys inv movment rpt'!$L:$L,$M1155,'sys inv movment rpt'!$N:$N,AD$1)</f>
        <v>0</v>
      </c>
      <c r="AE1155" s="86">
        <f>SUMIFS('sys inv movment rpt'!$M:$M,'sys inv movment rpt'!$L:$L,$M1155,'sys inv movment rpt'!$N:$N,AE$1)</f>
        <v>0</v>
      </c>
      <c r="AF1155" s="86">
        <f>SUMIFS('sys inv movment rpt'!$M:$M,'sys inv movment rpt'!$L:$L,$M1155,'sys inv movment rpt'!$N:$N,AF$1)</f>
        <v>0</v>
      </c>
      <c r="AG1155" s="86">
        <f>SUMIFS('sys inv movment rpt'!$M:$M,'sys inv movment rpt'!$L:$L,$M1155,'sys inv movment rpt'!$N:$N,AG$1)</f>
        <v>0</v>
      </c>
      <c r="AH1155" s="86">
        <f>SUMIFS('sys inv movment rpt'!$M:$M,'sys inv movment rpt'!$L:$L,$M1155,'sys inv movment rpt'!$N:$N,AH$1)</f>
        <v>0</v>
      </c>
      <c r="AI1155" s="86">
        <f>SUMIFS('sys inv movment rpt'!$M:$M,'sys inv movment rpt'!$L:$L,$M1155,'sys inv movment rpt'!$N:$N,AI$1)</f>
        <v>0</v>
      </c>
      <c r="AJ1155" s="86">
        <f>SUMIFS('sys inv movment rpt'!$M:$M,'sys inv movment rpt'!$L:$L,$M1155,'sys inv movment rpt'!$N:$N,AJ$1)</f>
        <v>0</v>
      </c>
      <c r="AK1155" s="86">
        <f>SUMIFS('sys inv movment rpt'!$M:$M,'sys inv movment rpt'!$L:$L,$M1155,'sys inv movment rpt'!$N:$N,AK$1)</f>
        <v>0</v>
      </c>
      <c r="AL1155" s="86">
        <f>SUMIFS('sys inv movment rpt'!$M:$M,'sys inv movment rpt'!$L:$L,$M1155,'sys inv movment rpt'!$N:$N,AL$1)</f>
        <v>0</v>
      </c>
      <c r="AM1155" s="86">
        <f>SUMIFS('sys inv movment rpt'!$M:$M,'sys inv movment rpt'!$L:$L,$M1155,'sys inv movment rpt'!$N:$N,AM$1)</f>
        <v>0</v>
      </c>
      <c r="AN1155" s="86">
        <f>SUMIFS('sys inv movment rpt'!$M:$M,'sys inv movment rpt'!$L:$L,$M1155,'sys inv movment rpt'!$N:$N,AN$1)</f>
        <v>0</v>
      </c>
      <c r="AO1155" s="86">
        <f>SUMIFS('sys inv movment rpt'!$M:$M,'sys inv movment rpt'!$L:$L,$M1155,'sys inv movment rpt'!$N:$N,AO$1)</f>
        <v>0</v>
      </c>
      <c r="AP1155" s="86">
        <f>SUMIFS('sys inv movment rpt'!$M:$M,'sys inv movment rpt'!$L:$L,$M1155,'sys inv movment rpt'!$N:$N,AP$1)</f>
        <v>0</v>
      </c>
      <c r="AQ1155" s="86">
        <f>SUMIFS('sys inv movment rpt'!$M:$M,'sys inv movment rpt'!$L:$L,$M1155,'sys inv movment rpt'!$N:$N,AQ$1)</f>
        <v>0</v>
      </c>
      <c r="AR1155" s="86">
        <f>SUMIFS('sys inv movment rpt'!$M:$M,'sys inv movment rpt'!$L:$L,$M1155,'sys inv movment rpt'!$N:$N,AR$1)</f>
        <v>0</v>
      </c>
      <c r="AS1155" s="86">
        <f>SUMIFS('sys inv movment rpt'!$M:$M,'sys inv movment rpt'!$L:$L,$M1155,'sys inv movment rpt'!$N:$N,AS$1)</f>
        <v>0</v>
      </c>
      <c r="AT1155" s="86">
        <f>SUMIFS('sys inv movment rpt'!$M:$M,'sys inv movment rpt'!$L:$L,$M1155,'sys inv movment rpt'!$N:$N,AT$1)</f>
        <v>0</v>
      </c>
      <c r="AU1155" s="86">
        <f>SUMIFS('sys inv movment rpt'!$M:$M,'sys inv movment rpt'!$L:$L,$M1155,'sys inv movment rpt'!$N:$N,AU$1)</f>
        <v>0</v>
      </c>
      <c r="AV1155" s="86">
        <f>SUMIFS('sys inv movment rpt'!$M:$M,'sys inv movment rpt'!$L:$L,$M1155,'sys inv movment rpt'!$N:$N,AV$1)</f>
        <v>0</v>
      </c>
      <c r="AW1155" s="87" t="str">
        <f>IFERROR(VLOOKUP(A1155,'sys-backorder details'!E:U,17,0),"-")</f>
        <v>-</v>
      </c>
      <c r="AX1155" s="87" t="str">
        <f>IF(K1155&gt;1,VLOOKUP(A1155,'settings-routing'!A:I,9,0),"")</f>
        <v/>
      </c>
    </row>
    <row r="1156" ht="12.75" hidden="1" customHeight="1">
      <c r="A1156" s="50" t="s">
        <v>2400</v>
      </c>
      <c r="B1156" s="50" t="s">
        <v>2401</v>
      </c>
      <c r="C1156" s="50">
        <f t="shared" si="2"/>
        <v>0</v>
      </c>
      <c r="D1156" s="80">
        <f>SUMIF('Stocks 101-111'!$J:$J,'item dashboard'!A1156,'Stocks 101-111'!K:K)</f>
        <v>0</v>
      </c>
      <c r="E1156" s="80">
        <f>SUMIF('Stocks 101-111'!$J:$J,'item dashboard'!A1156,'Stocks 101-111'!$L:$L)</f>
        <v>0</v>
      </c>
      <c r="F1156" s="81">
        <f t="shared" si="3"/>
        <v>0</v>
      </c>
      <c r="G1156" s="82">
        <f t="shared" si="4"/>
        <v>0</v>
      </c>
      <c r="H1156" s="50">
        <f>SUMIFS('sys-backorder details'!$M:$M,'sys-backorder details'!$E:$E,'item dashboard'!A1156,'sys-backorder details'!$V:$V,"")</f>
        <v>0</v>
      </c>
      <c r="I1156" s="83">
        <f>SUMIF('settings-routing'!$I:$I,'item dashboard'!A1156,'settings-routing'!$O:$O)</f>
        <v>0</v>
      </c>
      <c r="J1156" s="50">
        <f>SUMIFS('sys-backorder details'!$M:$M,'sys-backorder details'!$E:$E,'item dashboard'!A1156,'sys-backorder details'!$V:$V,"Call off")</f>
        <v>0</v>
      </c>
      <c r="K1156" s="84">
        <f t="shared" si="5"/>
        <v>0</v>
      </c>
      <c r="L1156" s="84">
        <f>SUMIF('Production Plan'!$E:$E,'item dashboard'!A1156,'Production Plan'!$N:$N)</f>
        <v>0</v>
      </c>
      <c r="M1156" s="85" t="str">
        <f t="shared" si="6"/>
        <v>B-SH500-N41BAMSI –S-500 ml Shampoo Pntd BAMSI</v>
      </c>
      <c r="N1156" s="86">
        <f>SUMIFS('sys inv movment rpt'!$M:$M,'sys inv movment rpt'!$L:$L,$M1156,'sys inv movment rpt'!$N:$N,N$1)</f>
        <v>0</v>
      </c>
      <c r="O1156" s="86">
        <f>SUMIFS('sys inv movment rpt'!$M:$M,'sys inv movment rpt'!$L:$L,$M1156,'sys inv movment rpt'!$N:$N,O$1)</f>
        <v>0</v>
      </c>
      <c r="P1156" s="86">
        <f>SUMIFS('sys inv movment rpt'!$M:$M,'sys inv movment rpt'!$L:$L,$M1156,'sys inv movment rpt'!$N:$N,P$1)</f>
        <v>0</v>
      </c>
      <c r="Q1156" s="86">
        <f>SUMIFS('sys inv movment rpt'!$M:$M,'sys inv movment rpt'!$L:$L,$M1156,'sys inv movment rpt'!$N:$N,Q$1)</f>
        <v>0</v>
      </c>
      <c r="R1156" s="86">
        <f>SUMIFS('sys inv movment rpt'!$M:$M,'sys inv movment rpt'!$L:$L,$M1156,'sys inv movment rpt'!$N:$N,R$1)</f>
        <v>0</v>
      </c>
      <c r="S1156" s="86">
        <f>SUMIFS('sys inv movment rpt'!$M:$M,'sys inv movment rpt'!$L:$L,$M1156,'sys inv movment rpt'!$N:$N,S$1)</f>
        <v>0</v>
      </c>
      <c r="T1156" s="86">
        <f>SUMIFS('sys inv movment rpt'!$M:$M,'sys inv movment rpt'!$L:$L,$M1156,'sys inv movment rpt'!$N:$N,T$1)</f>
        <v>0</v>
      </c>
      <c r="U1156" s="86">
        <f>SUMIFS('sys inv movment rpt'!$M:$M,'sys inv movment rpt'!$L:$L,$M1156,'sys inv movment rpt'!$N:$N,U$1)</f>
        <v>0</v>
      </c>
      <c r="V1156" s="86">
        <f>SUMIFS('sys inv movment rpt'!$M:$M,'sys inv movment rpt'!$L:$L,$M1156,'sys inv movment rpt'!$N:$N,V$1)</f>
        <v>0</v>
      </c>
      <c r="W1156" s="86">
        <f>SUMIFS('sys inv movment rpt'!$M:$M,'sys inv movment rpt'!$L:$L,$M1156,'sys inv movment rpt'!$N:$N,W$1)</f>
        <v>0</v>
      </c>
      <c r="X1156" s="86">
        <f>SUMIFS('sys inv movment rpt'!$M:$M,'sys inv movment rpt'!$L:$L,$M1156,'sys inv movment rpt'!$N:$N,X$1)</f>
        <v>0</v>
      </c>
      <c r="Y1156" s="86">
        <f>SUMIFS('sys inv movment rpt'!$M:$M,'sys inv movment rpt'!$L:$L,$M1156,'sys inv movment rpt'!$N:$N,Y$1)</f>
        <v>0</v>
      </c>
      <c r="Z1156" s="86">
        <f>SUMIFS('sys inv movment rpt'!$M:$M,'sys inv movment rpt'!$L:$L,$M1156,'sys inv movment rpt'!$N:$N,Z$1)</f>
        <v>0</v>
      </c>
      <c r="AA1156" s="86">
        <f>SUMIFS('sys inv movment rpt'!$M:$M,'sys inv movment rpt'!$L:$L,$M1156,'sys inv movment rpt'!$N:$N,AA$1)</f>
        <v>0</v>
      </c>
      <c r="AB1156" s="86">
        <f>SUMIFS('sys inv movment rpt'!$M:$M,'sys inv movment rpt'!$L:$L,$M1156,'sys inv movment rpt'!$N:$N,AB$1)</f>
        <v>0</v>
      </c>
      <c r="AC1156" s="86">
        <f>SUMIFS('sys inv movment rpt'!$M:$M,'sys inv movment rpt'!$L:$L,$M1156,'sys inv movment rpt'!$N:$N,AC$1)</f>
        <v>0</v>
      </c>
      <c r="AD1156" s="86">
        <f>SUMIFS('sys inv movment rpt'!$M:$M,'sys inv movment rpt'!$L:$L,$M1156,'sys inv movment rpt'!$N:$N,AD$1)</f>
        <v>0</v>
      </c>
      <c r="AE1156" s="86">
        <f>SUMIFS('sys inv movment rpt'!$M:$M,'sys inv movment rpt'!$L:$L,$M1156,'sys inv movment rpt'!$N:$N,AE$1)</f>
        <v>0</v>
      </c>
      <c r="AF1156" s="86">
        <f>SUMIFS('sys inv movment rpt'!$M:$M,'sys inv movment rpt'!$L:$L,$M1156,'sys inv movment rpt'!$N:$N,AF$1)</f>
        <v>0</v>
      </c>
      <c r="AG1156" s="86">
        <f>SUMIFS('sys inv movment rpt'!$M:$M,'sys inv movment rpt'!$L:$L,$M1156,'sys inv movment rpt'!$N:$N,AG$1)</f>
        <v>0</v>
      </c>
      <c r="AH1156" s="86">
        <f>SUMIFS('sys inv movment rpt'!$M:$M,'sys inv movment rpt'!$L:$L,$M1156,'sys inv movment rpt'!$N:$N,AH$1)</f>
        <v>0</v>
      </c>
      <c r="AI1156" s="86">
        <f>SUMIFS('sys inv movment rpt'!$M:$M,'sys inv movment rpt'!$L:$L,$M1156,'sys inv movment rpt'!$N:$N,AI$1)</f>
        <v>0</v>
      </c>
      <c r="AJ1156" s="86">
        <f>SUMIFS('sys inv movment rpt'!$M:$M,'sys inv movment rpt'!$L:$L,$M1156,'sys inv movment rpt'!$N:$N,AJ$1)</f>
        <v>0</v>
      </c>
      <c r="AK1156" s="86">
        <f>SUMIFS('sys inv movment rpt'!$M:$M,'sys inv movment rpt'!$L:$L,$M1156,'sys inv movment rpt'!$N:$N,AK$1)</f>
        <v>0</v>
      </c>
      <c r="AL1156" s="86">
        <f>SUMIFS('sys inv movment rpt'!$M:$M,'sys inv movment rpt'!$L:$L,$M1156,'sys inv movment rpt'!$N:$N,AL$1)</f>
        <v>0</v>
      </c>
      <c r="AM1156" s="86">
        <f>SUMIFS('sys inv movment rpt'!$M:$M,'sys inv movment rpt'!$L:$L,$M1156,'sys inv movment rpt'!$N:$N,AM$1)</f>
        <v>0</v>
      </c>
      <c r="AN1156" s="86">
        <f>SUMIFS('sys inv movment rpt'!$M:$M,'sys inv movment rpt'!$L:$L,$M1156,'sys inv movment rpt'!$N:$N,AN$1)</f>
        <v>0</v>
      </c>
      <c r="AO1156" s="86">
        <f>SUMIFS('sys inv movment rpt'!$M:$M,'sys inv movment rpt'!$L:$L,$M1156,'sys inv movment rpt'!$N:$N,AO$1)</f>
        <v>0</v>
      </c>
      <c r="AP1156" s="86">
        <f>SUMIFS('sys inv movment rpt'!$M:$M,'sys inv movment rpt'!$L:$L,$M1156,'sys inv movment rpt'!$N:$N,AP$1)</f>
        <v>0</v>
      </c>
      <c r="AQ1156" s="86">
        <f>SUMIFS('sys inv movment rpt'!$M:$M,'sys inv movment rpt'!$L:$L,$M1156,'sys inv movment rpt'!$N:$N,AQ$1)</f>
        <v>0</v>
      </c>
      <c r="AR1156" s="86">
        <f>SUMIFS('sys inv movment rpt'!$M:$M,'sys inv movment rpt'!$L:$L,$M1156,'sys inv movment rpt'!$N:$N,AR$1)</f>
        <v>0</v>
      </c>
      <c r="AS1156" s="86">
        <f>SUMIFS('sys inv movment rpt'!$M:$M,'sys inv movment rpt'!$L:$L,$M1156,'sys inv movment rpt'!$N:$N,AS$1)</f>
        <v>0</v>
      </c>
      <c r="AT1156" s="86">
        <f>SUMIFS('sys inv movment rpt'!$M:$M,'sys inv movment rpt'!$L:$L,$M1156,'sys inv movment rpt'!$N:$N,AT$1)</f>
        <v>0</v>
      </c>
      <c r="AU1156" s="86">
        <f>SUMIFS('sys inv movment rpt'!$M:$M,'sys inv movment rpt'!$L:$L,$M1156,'sys inv movment rpt'!$N:$N,AU$1)</f>
        <v>0</v>
      </c>
      <c r="AV1156" s="86">
        <f>SUMIFS('sys inv movment rpt'!$M:$M,'sys inv movment rpt'!$L:$L,$M1156,'sys inv movment rpt'!$N:$N,AV$1)</f>
        <v>0</v>
      </c>
      <c r="AW1156" s="87" t="str">
        <f>IFERROR(VLOOKUP(A1156,'sys-backorder details'!E:U,17,0),"-")</f>
        <v>-</v>
      </c>
      <c r="AX1156" s="87" t="str">
        <f>IF(K1156&gt;1,VLOOKUP(A1156,'settings-routing'!A:I,9,0),"")</f>
        <v/>
      </c>
    </row>
    <row r="1157" ht="12.75" hidden="1" customHeight="1">
      <c r="A1157" s="50" t="s">
        <v>2402</v>
      </c>
      <c r="B1157" s="50" t="s">
        <v>2403</v>
      </c>
      <c r="C1157" s="50">
        <f t="shared" si="2"/>
        <v>0</v>
      </c>
      <c r="D1157" s="80">
        <f>SUMIF('Stocks 101-111'!$J:$J,'item dashboard'!A1157,'Stocks 101-111'!K:K)</f>
        <v>0</v>
      </c>
      <c r="E1157" s="80">
        <f>SUMIF('Stocks 101-111'!$J:$J,'item dashboard'!A1157,'Stocks 101-111'!$L:$L)</f>
        <v>0</v>
      </c>
      <c r="F1157" s="81">
        <f t="shared" si="3"/>
        <v>0</v>
      </c>
      <c r="G1157" s="82">
        <f t="shared" si="4"/>
        <v>0</v>
      </c>
      <c r="H1157" s="50">
        <f>SUMIFS('sys-backorder details'!$M:$M,'sys-backorder details'!$E:$E,'item dashboard'!A1157,'sys-backorder details'!$V:$V,"")</f>
        <v>0</v>
      </c>
      <c r="I1157" s="83">
        <f>SUMIF('settings-routing'!$I:$I,'item dashboard'!A1157,'settings-routing'!$O:$O)</f>
        <v>0</v>
      </c>
      <c r="J1157" s="50">
        <f>SUMIFS('sys-backorder details'!$M:$M,'sys-backorder details'!$E:$E,'item dashboard'!A1157,'sys-backorder details'!$V:$V,"Call off")</f>
        <v>0</v>
      </c>
      <c r="K1157" s="84">
        <f t="shared" si="5"/>
        <v>0</v>
      </c>
      <c r="L1157" s="84">
        <f>SUMIF('Production Plan'!$E:$E,'item dashboard'!A1157,'Production Plan'!$N:$N)</f>
        <v>0</v>
      </c>
      <c r="M1157" s="85" t="str">
        <f t="shared" si="6"/>
        <v>B-SH500-N41DARL-C-500 ml Natural Pntd Darling Conditioner Jerrycan</v>
      </c>
      <c r="N1157" s="86">
        <f>SUMIFS('sys inv movment rpt'!$M:$M,'sys inv movment rpt'!$L:$L,$M1157,'sys inv movment rpt'!$N:$N,N$1)</f>
        <v>0</v>
      </c>
      <c r="O1157" s="86">
        <f>SUMIFS('sys inv movment rpt'!$M:$M,'sys inv movment rpt'!$L:$L,$M1157,'sys inv movment rpt'!$N:$N,O$1)</f>
        <v>0</v>
      </c>
      <c r="P1157" s="86">
        <f>SUMIFS('sys inv movment rpt'!$M:$M,'sys inv movment rpt'!$L:$L,$M1157,'sys inv movment rpt'!$N:$N,P$1)</f>
        <v>0</v>
      </c>
      <c r="Q1157" s="86">
        <f>SUMIFS('sys inv movment rpt'!$M:$M,'sys inv movment rpt'!$L:$L,$M1157,'sys inv movment rpt'!$N:$N,Q$1)</f>
        <v>0</v>
      </c>
      <c r="R1157" s="86">
        <f>SUMIFS('sys inv movment rpt'!$M:$M,'sys inv movment rpt'!$L:$L,$M1157,'sys inv movment rpt'!$N:$N,R$1)</f>
        <v>0</v>
      </c>
      <c r="S1157" s="86">
        <f>SUMIFS('sys inv movment rpt'!$M:$M,'sys inv movment rpt'!$L:$L,$M1157,'sys inv movment rpt'!$N:$N,S$1)</f>
        <v>0</v>
      </c>
      <c r="T1157" s="86">
        <f>SUMIFS('sys inv movment rpt'!$M:$M,'sys inv movment rpt'!$L:$L,$M1157,'sys inv movment rpt'!$N:$N,T$1)</f>
        <v>0</v>
      </c>
      <c r="U1157" s="86">
        <f>SUMIFS('sys inv movment rpt'!$M:$M,'sys inv movment rpt'!$L:$L,$M1157,'sys inv movment rpt'!$N:$N,U$1)</f>
        <v>0</v>
      </c>
      <c r="V1157" s="86">
        <f>SUMIFS('sys inv movment rpt'!$M:$M,'sys inv movment rpt'!$L:$L,$M1157,'sys inv movment rpt'!$N:$N,V$1)</f>
        <v>0</v>
      </c>
      <c r="W1157" s="86">
        <f>SUMIFS('sys inv movment rpt'!$M:$M,'sys inv movment rpt'!$L:$L,$M1157,'sys inv movment rpt'!$N:$N,W$1)</f>
        <v>0</v>
      </c>
      <c r="X1157" s="86">
        <f>SUMIFS('sys inv movment rpt'!$M:$M,'sys inv movment rpt'!$L:$L,$M1157,'sys inv movment rpt'!$N:$N,X$1)</f>
        <v>0</v>
      </c>
      <c r="Y1157" s="86">
        <f>SUMIFS('sys inv movment rpt'!$M:$M,'sys inv movment rpt'!$L:$L,$M1157,'sys inv movment rpt'!$N:$N,Y$1)</f>
        <v>0</v>
      </c>
      <c r="Z1157" s="86">
        <f>SUMIFS('sys inv movment rpt'!$M:$M,'sys inv movment rpt'!$L:$L,$M1157,'sys inv movment rpt'!$N:$N,Z$1)</f>
        <v>0</v>
      </c>
      <c r="AA1157" s="86">
        <f>SUMIFS('sys inv movment rpt'!$M:$M,'sys inv movment rpt'!$L:$L,$M1157,'sys inv movment rpt'!$N:$N,AA$1)</f>
        <v>0</v>
      </c>
      <c r="AB1157" s="86">
        <f>SUMIFS('sys inv movment rpt'!$M:$M,'sys inv movment rpt'!$L:$L,$M1157,'sys inv movment rpt'!$N:$N,AB$1)</f>
        <v>0</v>
      </c>
      <c r="AC1157" s="86">
        <f>SUMIFS('sys inv movment rpt'!$M:$M,'sys inv movment rpt'!$L:$L,$M1157,'sys inv movment rpt'!$N:$N,AC$1)</f>
        <v>0</v>
      </c>
      <c r="AD1157" s="86">
        <f>SUMIFS('sys inv movment rpt'!$M:$M,'sys inv movment rpt'!$L:$L,$M1157,'sys inv movment rpt'!$N:$N,AD$1)</f>
        <v>0</v>
      </c>
      <c r="AE1157" s="86">
        <f>SUMIFS('sys inv movment rpt'!$M:$M,'sys inv movment rpt'!$L:$L,$M1157,'sys inv movment rpt'!$N:$N,AE$1)</f>
        <v>0</v>
      </c>
      <c r="AF1157" s="86">
        <f>SUMIFS('sys inv movment rpt'!$M:$M,'sys inv movment rpt'!$L:$L,$M1157,'sys inv movment rpt'!$N:$N,AF$1)</f>
        <v>0</v>
      </c>
      <c r="AG1157" s="86">
        <f>SUMIFS('sys inv movment rpt'!$M:$M,'sys inv movment rpt'!$L:$L,$M1157,'sys inv movment rpt'!$N:$N,AG$1)</f>
        <v>0</v>
      </c>
      <c r="AH1157" s="86">
        <f>SUMIFS('sys inv movment rpt'!$M:$M,'sys inv movment rpt'!$L:$L,$M1157,'sys inv movment rpt'!$N:$N,AH$1)</f>
        <v>0</v>
      </c>
      <c r="AI1157" s="86">
        <f>SUMIFS('sys inv movment rpt'!$M:$M,'sys inv movment rpt'!$L:$L,$M1157,'sys inv movment rpt'!$N:$N,AI$1)</f>
        <v>0</v>
      </c>
      <c r="AJ1157" s="86">
        <f>SUMIFS('sys inv movment rpt'!$M:$M,'sys inv movment rpt'!$L:$L,$M1157,'sys inv movment rpt'!$N:$N,AJ$1)</f>
        <v>0</v>
      </c>
      <c r="AK1157" s="86">
        <f>SUMIFS('sys inv movment rpt'!$M:$M,'sys inv movment rpt'!$L:$L,$M1157,'sys inv movment rpt'!$N:$N,AK$1)</f>
        <v>0</v>
      </c>
      <c r="AL1157" s="86">
        <f>SUMIFS('sys inv movment rpt'!$M:$M,'sys inv movment rpt'!$L:$L,$M1157,'sys inv movment rpt'!$N:$N,AL$1)</f>
        <v>0</v>
      </c>
      <c r="AM1157" s="86">
        <f>SUMIFS('sys inv movment rpt'!$M:$M,'sys inv movment rpt'!$L:$L,$M1157,'sys inv movment rpt'!$N:$N,AM$1)</f>
        <v>0</v>
      </c>
      <c r="AN1157" s="86">
        <f>SUMIFS('sys inv movment rpt'!$M:$M,'sys inv movment rpt'!$L:$L,$M1157,'sys inv movment rpt'!$N:$N,AN$1)</f>
        <v>0</v>
      </c>
      <c r="AO1157" s="86">
        <f>SUMIFS('sys inv movment rpt'!$M:$M,'sys inv movment rpt'!$L:$L,$M1157,'sys inv movment rpt'!$N:$N,AO$1)</f>
        <v>0</v>
      </c>
      <c r="AP1157" s="86">
        <f>SUMIFS('sys inv movment rpt'!$M:$M,'sys inv movment rpt'!$L:$L,$M1157,'sys inv movment rpt'!$N:$N,AP$1)</f>
        <v>0</v>
      </c>
      <c r="AQ1157" s="86">
        <f>SUMIFS('sys inv movment rpt'!$M:$M,'sys inv movment rpt'!$L:$L,$M1157,'sys inv movment rpt'!$N:$N,AQ$1)</f>
        <v>0</v>
      </c>
      <c r="AR1157" s="86">
        <f>SUMIFS('sys inv movment rpt'!$M:$M,'sys inv movment rpt'!$L:$L,$M1157,'sys inv movment rpt'!$N:$N,AR$1)</f>
        <v>0</v>
      </c>
      <c r="AS1157" s="86">
        <f>SUMIFS('sys inv movment rpt'!$M:$M,'sys inv movment rpt'!$L:$L,$M1157,'sys inv movment rpt'!$N:$N,AS$1)</f>
        <v>0</v>
      </c>
      <c r="AT1157" s="86">
        <f>SUMIFS('sys inv movment rpt'!$M:$M,'sys inv movment rpt'!$L:$L,$M1157,'sys inv movment rpt'!$N:$N,AT$1)</f>
        <v>0</v>
      </c>
      <c r="AU1157" s="86">
        <f>SUMIFS('sys inv movment rpt'!$M:$M,'sys inv movment rpt'!$L:$L,$M1157,'sys inv movment rpt'!$N:$N,AU$1)</f>
        <v>0</v>
      </c>
      <c r="AV1157" s="86">
        <f>SUMIFS('sys inv movment rpt'!$M:$M,'sys inv movment rpt'!$L:$L,$M1157,'sys inv movment rpt'!$N:$N,AV$1)</f>
        <v>0</v>
      </c>
      <c r="AW1157" s="87" t="str">
        <f>IFERROR(VLOOKUP(A1157,'sys-backorder details'!E:U,17,0),"-")</f>
        <v>-</v>
      </c>
      <c r="AX1157" s="87" t="str">
        <f>IF(K1157&gt;1,VLOOKUP(A1157,'settings-routing'!A:I,9,0),"")</f>
        <v/>
      </c>
    </row>
    <row r="1158" ht="12.75" hidden="1" customHeight="1">
      <c r="A1158" s="28" t="s">
        <v>2404</v>
      </c>
      <c r="B1158" s="28" t="s">
        <v>2405</v>
      </c>
      <c r="C1158" s="50">
        <f t="shared" si="2"/>
        <v>0</v>
      </c>
      <c r="D1158" s="80">
        <f>SUMIF('Stocks 101-111'!$J:$J,'item dashboard'!A1158,'Stocks 101-111'!K:K)</f>
        <v>0</v>
      </c>
      <c r="E1158" s="80">
        <f>SUMIF('Stocks 101-111'!$J:$J,'item dashboard'!A1158,'Stocks 101-111'!$L:$L)</f>
        <v>0</v>
      </c>
      <c r="F1158" s="81">
        <f t="shared" si="3"/>
        <v>0</v>
      </c>
      <c r="G1158" s="82">
        <f t="shared" si="4"/>
        <v>0.1428571429</v>
      </c>
      <c r="H1158" s="50">
        <f>SUMIFS('sys-backorder details'!$M:$M,'sys-backorder details'!$E:$E,'item dashboard'!A1158,'sys-backorder details'!$V:$V,"")</f>
        <v>0</v>
      </c>
      <c r="I1158" s="83">
        <f>SUMIF('settings-routing'!$I:$I,'item dashboard'!A1158,'settings-routing'!$O:$O)</f>
        <v>0</v>
      </c>
      <c r="J1158" s="50">
        <f>SUMIFS('sys-backorder details'!$M:$M,'sys-backorder details'!$E:$E,'item dashboard'!A1158,'sys-backorder details'!$V:$V,"Call off")</f>
        <v>0</v>
      </c>
      <c r="K1158" s="84">
        <f t="shared" si="5"/>
        <v>0</v>
      </c>
      <c r="L1158" s="84">
        <f>SUMIF('Production Plan'!$E:$E,'item dashboard'!A1158,'Production Plan'!$N:$N)</f>
        <v>0</v>
      </c>
      <c r="M1158" s="85" t="str">
        <f t="shared" si="6"/>
        <v>B-SH500-N41DARL-S-500 ml Natural Pntd Darling Shampoo Jerrycan</v>
      </c>
      <c r="N1158" s="86">
        <f>SUMIFS('sys inv movment rpt'!$M:$M,'sys inv movment rpt'!$L:$L,$M1158,'sys inv movment rpt'!$N:$N,N$1)</f>
        <v>0</v>
      </c>
      <c r="O1158" s="86">
        <f>SUMIFS('sys inv movment rpt'!$M:$M,'sys inv movment rpt'!$L:$L,$M1158,'sys inv movment rpt'!$N:$N,O$1)</f>
        <v>0</v>
      </c>
      <c r="P1158" s="86">
        <f>SUMIFS('sys inv movment rpt'!$M:$M,'sys inv movment rpt'!$L:$L,$M1158,'sys inv movment rpt'!$N:$N,P$1)</f>
        <v>0</v>
      </c>
      <c r="Q1158" s="86">
        <f>SUMIFS('sys inv movment rpt'!$M:$M,'sys inv movment rpt'!$L:$L,$M1158,'sys inv movment rpt'!$N:$N,Q$1)</f>
        <v>0</v>
      </c>
      <c r="R1158" s="86">
        <f>SUMIFS('sys inv movment rpt'!$M:$M,'sys inv movment rpt'!$L:$L,$M1158,'sys inv movment rpt'!$N:$N,R$1)</f>
        <v>2160</v>
      </c>
      <c r="S1158" s="86">
        <f>SUMIFS('sys inv movment rpt'!$M:$M,'sys inv movment rpt'!$L:$L,$M1158,'sys inv movment rpt'!$N:$N,S$1)</f>
        <v>0</v>
      </c>
      <c r="T1158" s="86">
        <f>SUMIFS('sys inv movment rpt'!$M:$M,'sys inv movment rpt'!$L:$L,$M1158,'sys inv movment rpt'!$N:$N,T$1)</f>
        <v>0</v>
      </c>
      <c r="U1158" s="86">
        <f>SUMIFS('sys inv movment rpt'!$M:$M,'sys inv movment rpt'!$L:$L,$M1158,'sys inv movment rpt'!$N:$N,U$1)</f>
        <v>0</v>
      </c>
      <c r="V1158" s="86">
        <f>SUMIFS('sys inv movment rpt'!$M:$M,'sys inv movment rpt'!$L:$L,$M1158,'sys inv movment rpt'!$N:$N,V$1)</f>
        <v>1728</v>
      </c>
      <c r="W1158" s="86">
        <f>SUMIFS('sys inv movment rpt'!$M:$M,'sys inv movment rpt'!$L:$L,$M1158,'sys inv movment rpt'!$N:$N,W$1)</f>
        <v>0</v>
      </c>
      <c r="X1158" s="86">
        <f>SUMIFS('sys inv movment rpt'!$M:$M,'sys inv movment rpt'!$L:$L,$M1158,'sys inv movment rpt'!$N:$N,X$1)</f>
        <v>0</v>
      </c>
      <c r="Y1158" s="86">
        <f>SUMIFS('sys inv movment rpt'!$M:$M,'sys inv movment rpt'!$L:$L,$M1158,'sys inv movment rpt'!$N:$N,Y$1)</f>
        <v>0</v>
      </c>
      <c r="Z1158" s="86">
        <f>SUMIFS('sys inv movment rpt'!$M:$M,'sys inv movment rpt'!$L:$L,$M1158,'sys inv movment rpt'!$N:$N,Z$1)</f>
        <v>0</v>
      </c>
      <c r="AA1158" s="86">
        <f>SUMIFS('sys inv movment rpt'!$M:$M,'sys inv movment rpt'!$L:$L,$M1158,'sys inv movment rpt'!$N:$N,AA$1)</f>
        <v>0</v>
      </c>
      <c r="AB1158" s="86">
        <f>SUMIFS('sys inv movment rpt'!$M:$M,'sys inv movment rpt'!$L:$L,$M1158,'sys inv movment rpt'!$N:$N,AB$1)</f>
        <v>0</v>
      </c>
      <c r="AC1158" s="86">
        <f>SUMIFS('sys inv movment rpt'!$M:$M,'sys inv movment rpt'!$L:$L,$M1158,'sys inv movment rpt'!$N:$N,AC$1)</f>
        <v>0</v>
      </c>
      <c r="AD1158" s="86">
        <f>SUMIFS('sys inv movment rpt'!$M:$M,'sys inv movment rpt'!$L:$L,$M1158,'sys inv movment rpt'!$N:$N,AD$1)</f>
        <v>0</v>
      </c>
      <c r="AE1158" s="86">
        <f>SUMIFS('sys inv movment rpt'!$M:$M,'sys inv movment rpt'!$L:$L,$M1158,'sys inv movment rpt'!$N:$N,AE$1)</f>
        <v>1728</v>
      </c>
      <c r="AF1158" s="86">
        <f>SUMIFS('sys inv movment rpt'!$M:$M,'sys inv movment rpt'!$L:$L,$M1158,'sys inv movment rpt'!$N:$N,AF$1)</f>
        <v>0</v>
      </c>
      <c r="AG1158" s="86">
        <f>SUMIFS('sys inv movment rpt'!$M:$M,'sys inv movment rpt'!$L:$L,$M1158,'sys inv movment rpt'!$N:$N,AG$1)</f>
        <v>0</v>
      </c>
      <c r="AH1158" s="86">
        <f>SUMIFS('sys inv movment rpt'!$M:$M,'sys inv movment rpt'!$L:$L,$M1158,'sys inv movment rpt'!$N:$N,AH$1)</f>
        <v>0</v>
      </c>
      <c r="AI1158" s="86">
        <f>SUMIFS('sys inv movment rpt'!$M:$M,'sys inv movment rpt'!$L:$L,$M1158,'sys inv movment rpt'!$N:$N,AI$1)</f>
        <v>3744</v>
      </c>
      <c r="AJ1158" s="86">
        <f>SUMIFS('sys inv movment rpt'!$M:$M,'sys inv movment rpt'!$L:$L,$M1158,'sys inv movment rpt'!$N:$N,AJ$1)</f>
        <v>0</v>
      </c>
      <c r="AK1158" s="86">
        <f>SUMIFS('sys inv movment rpt'!$M:$M,'sys inv movment rpt'!$L:$L,$M1158,'sys inv movment rpt'!$N:$N,AK$1)</f>
        <v>0</v>
      </c>
      <c r="AL1158" s="86">
        <f>SUMIFS('sys inv movment rpt'!$M:$M,'sys inv movment rpt'!$L:$L,$M1158,'sys inv movment rpt'!$N:$N,AL$1)</f>
        <v>0</v>
      </c>
      <c r="AM1158" s="86">
        <f>SUMIFS('sys inv movment rpt'!$M:$M,'sys inv movment rpt'!$L:$L,$M1158,'sys inv movment rpt'!$N:$N,AM$1)</f>
        <v>0</v>
      </c>
      <c r="AN1158" s="86">
        <f>SUMIFS('sys inv movment rpt'!$M:$M,'sys inv movment rpt'!$L:$L,$M1158,'sys inv movment rpt'!$N:$N,AN$1)</f>
        <v>1728</v>
      </c>
      <c r="AO1158" s="86">
        <f>SUMIFS('sys inv movment rpt'!$M:$M,'sys inv movment rpt'!$L:$L,$M1158,'sys inv movment rpt'!$N:$N,AO$1)</f>
        <v>0</v>
      </c>
      <c r="AP1158" s="86">
        <f>SUMIFS('sys inv movment rpt'!$M:$M,'sys inv movment rpt'!$L:$L,$M1158,'sys inv movment rpt'!$N:$N,AP$1)</f>
        <v>0</v>
      </c>
      <c r="AQ1158" s="86">
        <f>SUMIFS('sys inv movment rpt'!$M:$M,'sys inv movment rpt'!$L:$L,$M1158,'sys inv movment rpt'!$N:$N,AQ$1)</f>
        <v>0</v>
      </c>
      <c r="AR1158" s="86">
        <f>SUMIFS('sys inv movment rpt'!$M:$M,'sys inv movment rpt'!$L:$L,$M1158,'sys inv movment rpt'!$N:$N,AR$1)</f>
        <v>0</v>
      </c>
      <c r="AS1158" s="86">
        <f>SUMIFS('sys inv movment rpt'!$M:$M,'sys inv movment rpt'!$L:$L,$M1158,'sys inv movment rpt'!$N:$N,AS$1)</f>
        <v>0</v>
      </c>
      <c r="AT1158" s="86">
        <f>SUMIFS('sys inv movment rpt'!$M:$M,'sys inv movment rpt'!$L:$L,$M1158,'sys inv movment rpt'!$N:$N,AT$1)</f>
        <v>0</v>
      </c>
      <c r="AU1158" s="86">
        <f>SUMIFS('sys inv movment rpt'!$M:$M,'sys inv movment rpt'!$L:$L,$M1158,'sys inv movment rpt'!$N:$N,AU$1)</f>
        <v>0</v>
      </c>
      <c r="AV1158" s="86">
        <f>SUMIFS('sys inv movment rpt'!$M:$M,'sys inv movment rpt'!$L:$L,$M1158,'sys inv movment rpt'!$N:$N,AV$1)</f>
        <v>0</v>
      </c>
      <c r="AW1158" s="87" t="str">
        <f>IFERROR(VLOOKUP(A1158,'sys-backorder details'!E:U,17,0),"-")</f>
        <v>-</v>
      </c>
      <c r="AX1158" s="87" t="str">
        <f>IF(K1158&gt;1,VLOOKUP(A1158,'settings-routing'!A:I,9,0),"")</f>
        <v/>
      </c>
    </row>
    <row r="1159" ht="12.75" hidden="1" customHeight="1">
      <c r="A1159" s="50" t="s">
        <v>2406</v>
      </c>
      <c r="B1159" s="50" t="s">
        <v>2407</v>
      </c>
      <c r="C1159" s="50">
        <f t="shared" si="2"/>
        <v>0</v>
      </c>
      <c r="D1159" s="80">
        <f>SUMIF('Stocks 101-111'!$J:$J,'item dashboard'!A1159,'Stocks 101-111'!K:K)</f>
        <v>0</v>
      </c>
      <c r="E1159" s="80">
        <f>SUMIF('Stocks 101-111'!$J:$J,'item dashboard'!A1159,'Stocks 101-111'!$L:$L)</f>
        <v>0</v>
      </c>
      <c r="F1159" s="81">
        <f t="shared" si="3"/>
        <v>0</v>
      </c>
      <c r="G1159" s="82">
        <f t="shared" si="4"/>
        <v>0</v>
      </c>
      <c r="H1159" s="50">
        <f>SUMIFS('sys-backorder details'!$M:$M,'sys-backorder details'!$E:$E,'item dashboard'!A1159,'sys-backorder details'!$V:$V,"")</f>
        <v>0</v>
      </c>
      <c r="I1159" s="83">
        <f>SUMIF('settings-routing'!$I:$I,'item dashboard'!A1159,'settings-routing'!$O:$O)</f>
        <v>0</v>
      </c>
      <c r="J1159" s="50">
        <f>SUMIFS('sys-backorder details'!$M:$M,'sys-backorder details'!$E:$E,'item dashboard'!A1159,'sys-backorder details'!$V:$V,"Call off")</f>
        <v>0</v>
      </c>
      <c r="K1159" s="84">
        <f t="shared" si="5"/>
        <v>0</v>
      </c>
      <c r="L1159" s="84">
        <f>SUMIF('Production Plan'!$E:$E,'item dashboard'!A1159,'Production Plan'!$N:$N)</f>
        <v>0</v>
      </c>
      <c r="M1159" s="85" t="str">
        <f t="shared" si="6"/>
        <v>B-SH500-N41HAIR-500 ml Natural Shampoo Pntd Hairlax Jerrycan</v>
      </c>
      <c r="N1159" s="86">
        <f>SUMIFS('sys inv movment rpt'!$M:$M,'sys inv movment rpt'!$L:$L,$M1159,'sys inv movment rpt'!$N:$N,N$1)</f>
        <v>0</v>
      </c>
      <c r="O1159" s="86">
        <f>SUMIFS('sys inv movment rpt'!$M:$M,'sys inv movment rpt'!$L:$L,$M1159,'sys inv movment rpt'!$N:$N,O$1)</f>
        <v>0</v>
      </c>
      <c r="P1159" s="86">
        <f>SUMIFS('sys inv movment rpt'!$M:$M,'sys inv movment rpt'!$L:$L,$M1159,'sys inv movment rpt'!$N:$N,P$1)</f>
        <v>0</v>
      </c>
      <c r="Q1159" s="86">
        <f>SUMIFS('sys inv movment rpt'!$M:$M,'sys inv movment rpt'!$L:$L,$M1159,'sys inv movment rpt'!$N:$N,Q$1)</f>
        <v>0</v>
      </c>
      <c r="R1159" s="86">
        <f>SUMIFS('sys inv movment rpt'!$M:$M,'sys inv movment rpt'!$L:$L,$M1159,'sys inv movment rpt'!$N:$N,R$1)</f>
        <v>0</v>
      </c>
      <c r="S1159" s="86">
        <f>SUMIFS('sys inv movment rpt'!$M:$M,'sys inv movment rpt'!$L:$L,$M1159,'sys inv movment rpt'!$N:$N,S$1)</f>
        <v>0</v>
      </c>
      <c r="T1159" s="86">
        <f>SUMIFS('sys inv movment rpt'!$M:$M,'sys inv movment rpt'!$L:$L,$M1159,'sys inv movment rpt'!$N:$N,T$1)</f>
        <v>0</v>
      </c>
      <c r="U1159" s="86">
        <f>SUMIFS('sys inv movment rpt'!$M:$M,'sys inv movment rpt'!$L:$L,$M1159,'sys inv movment rpt'!$N:$N,U$1)</f>
        <v>0</v>
      </c>
      <c r="V1159" s="86">
        <f>SUMIFS('sys inv movment rpt'!$M:$M,'sys inv movment rpt'!$L:$L,$M1159,'sys inv movment rpt'!$N:$N,V$1)</f>
        <v>0</v>
      </c>
      <c r="W1159" s="86">
        <f>SUMIFS('sys inv movment rpt'!$M:$M,'sys inv movment rpt'!$L:$L,$M1159,'sys inv movment rpt'!$N:$N,W$1)</f>
        <v>0</v>
      </c>
      <c r="X1159" s="86">
        <f>SUMIFS('sys inv movment rpt'!$M:$M,'sys inv movment rpt'!$L:$L,$M1159,'sys inv movment rpt'!$N:$N,X$1)</f>
        <v>0</v>
      </c>
      <c r="Y1159" s="86">
        <f>SUMIFS('sys inv movment rpt'!$M:$M,'sys inv movment rpt'!$L:$L,$M1159,'sys inv movment rpt'!$N:$N,Y$1)</f>
        <v>0</v>
      </c>
      <c r="Z1159" s="86">
        <f>SUMIFS('sys inv movment rpt'!$M:$M,'sys inv movment rpt'!$L:$L,$M1159,'sys inv movment rpt'!$N:$N,Z$1)</f>
        <v>0</v>
      </c>
      <c r="AA1159" s="86">
        <f>SUMIFS('sys inv movment rpt'!$M:$M,'sys inv movment rpt'!$L:$L,$M1159,'sys inv movment rpt'!$N:$N,AA$1)</f>
        <v>0</v>
      </c>
      <c r="AB1159" s="86">
        <f>SUMIFS('sys inv movment rpt'!$M:$M,'sys inv movment rpt'!$L:$L,$M1159,'sys inv movment rpt'!$N:$N,AB$1)</f>
        <v>0</v>
      </c>
      <c r="AC1159" s="86">
        <f>SUMIFS('sys inv movment rpt'!$M:$M,'sys inv movment rpt'!$L:$L,$M1159,'sys inv movment rpt'!$N:$N,AC$1)</f>
        <v>0</v>
      </c>
      <c r="AD1159" s="86">
        <f>SUMIFS('sys inv movment rpt'!$M:$M,'sys inv movment rpt'!$L:$L,$M1159,'sys inv movment rpt'!$N:$N,AD$1)</f>
        <v>0</v>
      </c>
      <c r="AE1159" s="86">
        <f>SUMIFS('sys inv movment rpt'!$M:$M,'sys inv movment rpt'!$L:$L,$M1159,'sys inv movment rpt'!$N:$N,AE$1)</f>
        <v>0</v>
      </c>
      <c r="AF1159" s="86">
        <f>SUMIFS('sys inv movment rpt'!$M:$M,'sys inv movment rpt'!$L:$L,$M1159,'sys inv movment rpt'!$N:$N,AF$1)</f>
        <v>0</v>
      </c>
      <c r="AG1159" s="86">
        <f>SUMIFS('sys inv movment rpt'!$M:$M,'sys inv movment rpt'!$L:$L,$M1159,'sys inv movment rpt'!$N:$N,AG$1)</f>
        <v>0</v>
      </c>
      <c r="AH1159" s="86">
        <f>SUMIFS('sys inv movment rpt'!$M:$M,'sys inv movment rpt'!$L:$L,$M1159,'sys inv movment rpt'!$N:$N,AH$1)</f>
        <v>0</v>
      </c>
      <c r="AI1159" s="86">
        <f>SUMIFS('sys inv movment rpt'!$M:$M,'sys inv movment rpt'!$L:$L,$M1159,'sys inv movment rpt'!$N:$N,AI$1)</f>
        <v>0</v>
      </c>
      <c r="AJ1159" s="86">
        <f>SUMIFS('sys inv movment rpt'!$M:$M,'sys inv movment rpt'!$L:$L,$M1159,'sys inv movment rpt'!$N:$N,AJ$1)</f>
        <v>0</v>
      </c>
      <c r="AK1159" s="86">
        <f>SUMIFS('sys inv movment rpt'!$M:$M,'sys inv movment rpt'!$L:$L,$M1159,'sys inv movment rpt'!$N:$N,AK$1)</f>
        <v>0</v>
      </c>
      <c r="AL1159" s="86">
        <f>SUMIFS('sys inv movment rpt'!$M:$M,'sys inv movment rpt'!$L:$L,$M1159,'sys inv movment rpt'!$N:$N,AL$1)</f>
        <v>0</v>
      </c>
      <c r="AM1159" s="86">
        <f>SUMIFS('sys inv movment rpt'!$M:$M,'sys inv movment rpt'!$L:$L,$M1159,'sys inv movment rpt'!$N:$N,AM$1)</f>
        <v>0</v>
      </c>
      <c r="AN1159" s="86">
        <f>SUMIFS('sys inv movment rpt'!$M:$M,'sys inv movment rpt'!$L:$L,$M1159,'sys inv movment rpt'!$N:$N,AN$1)</f>
        <v>0</v>
      </c>
      <c r="AO1159" s="86">
        <f>SUMIFS('sys inv movment rpt'!$M:$M,'sys inv movment rpt'!$L:$L,$M1159,'sys inv movment rpt'!$N:$N,AO$1)</f>
        <v>0</v>
      </c>
      <c r="AP1159" s="86">
        <f>SUMIFS('sys inv movment rpt'!$M:$M,'sys inv movment rpt'!$L:$L,$M1159,'sys inv movment rpt'!$N:$N,AP$1)</f>
        <v>0</v>
      </c>
      <c r="AQ1159" s="86">
        <f>SUMIFS('sys inv movment rpt'!$M:$M,'sys inv movment rpt'!$L:$L,$M1159,'sys inv movment rpt'!$N:$N,AQ$1)</f>
        <v>0</v>
      </c>
      <c r="AR1159" s="86">
        <f>SUMIFS('sys inv movment rpt'!$M:$M,'sys inv movment rpt'!$L:$L,$M1159,'sys inv movment rpt'!$N:$N,AR$1)</f>
        <v>0</v>
      </c>
      <c r="AS1159" s="86">
        <f>SUMIFS('sys inv movment rpt'!$M:$M,'sys inv movment rpt'!$L:$L,$M1159,'sys inv movment rpt'!$N:$N,AS$1)</f>
        <v>0</v>
      </c>
      <c r="AT1159" s="86">
        <f>SUMIFS('sys inv movment rpt'!$M:$M,'sys inv movment rpt'!$L:$L,$M1159,'sys inv movment rpt'!$N:$N,AT$1)</f>
        <v>0</v>
      </c>
      <c r="AU1159" s="86">
        <f>SUMIFS('sys inv movment rpt'!$M:$M,'sys inv movment rpt'!$L:$L,$M1159,'sys inv movment rpt'!$N:$N,AU$1)</f>
        <v>0</v>
      </c>
      <c r="AV1159" s="86">
        <f>SUMIFS('sys inv movment rpt'!$M:$M,'sys inv movment rpt'!$L:$L,$M1159,'sys inv movment rpt'!$N:$N,AV$1)</f>
        <v>0</v>
      </c>
      <c r="AW1159" s="87" t="str">
        <f>IFERROR(VLOOKUP(A1159,'sys-backorder details'!E:U,17,0),"-")</f>
        <v>-</v>
      </c>
      <c r="AX1159" s="87" t="str">
        <f>IF(K1159&gt;1,VLOOKUP(A1159,'settings-routing'!A:I,9,0),"")</f>
        <v/>
      </c>
    </row>
    <row r="1160" ht="12.75" hidden="1" customHeight="1">
      <c r="A1160" s="50" t="s">
        <v>2408</v>
      </c>
      <c r="B1160" s="50" t="s">
        <v>2409</v>
      </c>
      <c r="C1160" s="50">
        <f t="shared" si="2"/>
        <v>0</v>
      </c>
      <c r="D1160" s="80">
        <f>SUMIF('Stocks 101-111'!$J:$J,'item dashboard'!A1160,'Stocks 101-111'!K:K)</f>
        <v>0</v>
      </c>
      <c r="E1160" s="80">
        <f>SUMIF('Stocks 101-111'!$J:$J,'item dashboard'!A1160,'Stocks 101-111'!$L:$L)</f>
        <v>0</v>
      </c>
      <c r="F1160" s="81">
        <f t="shared" si="3"/>
        <v>0</v>
      </c>
      <c r="G1160" s="82">
        <f t="shared" si="4"/>
        <v>0</v>
      </c>
      <c r="H1160" s="50">
        <f>SUMIFS('sys-backorder details'!$M:$M,'sys-backorder details'!$E:$E,'item dashboard'!A1160,'sys-backorder details'!$V:$V,"")</f>
        <v>0</v>
      </c>
      <c r="I1160" s="83">
        <f>SUMIF('settings-routing'!$I:$I,'item dashboard'!A1160,'settings-routing'!$O:$O)</f>
        <v>0</v>
      </c>
      <c r="J1160" s="50">
        <f>SUMIFS('sys-backorder details'!$M:$M,'sys-backorder details'!$E:$E,'item dashboard'!A1160,'sys-backorder details'!$V:$V,"Call off")</f>
        <v>0</v>
      </c>
      <c r="K1160" s="84">
        <f t="shared" si="5"/>
        <v>0</v>
      </c>
      <c r="L1160" s="84">
        <f>SUMIF('Production Plan'!$E:$E,'item dashboard'!A1160,'Production Plan'!$N:$N)</f>
        <v>0</v>
      </c>
      <c r="M1160" s="85" t="str">
        <f t="shared" si="6"/>
        <v>B-SH500-N41JERE-500 ml Nat Shampoo Pntd Jeremiah Jerrycan</v>
      </c>
      <c r="N1160" s="86">
        <f>SUMIFS('sys inv movment rpt'!$M:$M,'sys inv movment rpt'!$L:$L,$M1160,'sys inv movment rpt'!$N:$N,N$1)</f>
        <v>0</v>
      </c>
      <c r="O1160" s="86">
        <f>SUMIFS('sys inv movment rpt'!$M:$M,'sys inv movment rpt'!$L:$L,$M1160,'sys inv movment rpt'!$N:$N,O$1)</f>
        <v>0</v>
      </c>
      <c r="P1160" s="86">
        <f>SUMIFS('sys inv movment rpt'!$M:$M,'sys inv movment rpt'!$L:$L,$M1160,'sys inv movment rpt'!$N:$N,P$1)</f>
        <v>0</v>
      </c>
      <c r="Q1160" s="86">
        <f>SUMIFS('sys inv movment rpt'!$M:$M,'sys inv movment rpt'!$L:$L,$M1160,'sys inv movment rpt'!$N:$N,Q$1)</f>
        <v>0</v>
      </c>
      <c r="R1160" s="86">
        <f>SUMIFS('sys inv movment rpt'!$M:$M,'sys inv movment rpt'!$L:$L,$M1160,'sys inv movment rpt'!$N:$N,R$1)</f>
        <v>0</v>
      </c>
      <c r="S1160" s="86">
        <f>SUMIFS('sys inv movment rpt'!$M:$M,'sys inv movment rpt'!$L:$L,$M1160,'sys inv movment rpt'!$N:$N,S$1)</f>
        <v>0</v>
      </c>
      <c r="T1160" s="86">
        <f>SUMIFS('sys inv movment rpt'!$M:$M,'sys inv movment rpt'!$L:$L,$M1160,'sys inv movment rpt'!$N:$N,T$1)</f>
        <v>0</v>
      </c>
      <c r="U1160" s="86">
        <f>SUMIFS('sys inv movment rpt'!$M:$M,'sys inv movment rpt'!$L:$L,$M1160,'sys inv movment rpt'!$N:$N,U$1)</f>
        <v>0</v>
      </c>
      <c r="V1160" s="86">
        <f>SUMIFS('sys inv movment rpt'!$M:$M,'sys inv movment rpt'!$L:$L,$M1160,'sys inv movment rpt'!$N:$N,V$1)</f>
        <v>0</v>
      </c>
      <c r="W1160" s="86">
        <f>SUMIFS('sys inv movment rpt'!$M:$M,'sys inv movment rpt'!$L:$L,$M1160,'sys inv movment rpt'!$N:$N,W$1)</f>
        <v>0</v>
      </c>
      <c r="X1160" s="86">
        <f>SUMIFS('sys inv movment rpt'!$M:$M,'sys inv movment rpt'!$L:$L,$M1160,'sys inv movment rpt'!$N:$N,X$1)</f>
        <v>0</v>
      </c>
      <c r="Y1160" s="86">
        <f>SUMIFS('sys inv movment rpt'!$M:$M,'sys inv movment rpt'!$L:$L,$M1160,'sys inv movment rpt'!$N:$N,Y$1)</f>
        <v>0</v>
      </c>
      <c r="Z1160" s="86">
        <f>SUMIFS('sys inv movment rpt'!$M:$M,'sys inv movment rpt'!$L:$L,$M1160,'sys inv movment rpt'!$N:$N,Z$1)</f>
        <v>0</v>
      </c>
      <c r="AA1160" s="86">
        <f>SUMIFS('sys inv movment rpt'!$M:$M,'sys inv movment rpt'!$L:$L,$M1160,'sys inv movment rpt'!$N:$N,AA$1)</f>
        <v>0</v>
      </c>
      <c r="AB1160" s="86">
        <f>SUMIFS('sys inv movment rpt'!$M:$M,'sys inv movment rpt'!$L:$L,$M1160,'sys inv movment rpt'!$N:$N,AB$1)</f>
        <v>0</v>
      </c>
      <c r="AC1160" s="86">
        <f>SUMIFS('sys inv movment rpt'!$M:$M,'sys inv movment rpt'!$L:$L,$M1160,'sys inv movment rpt'!$N:$N,AC$1)</f>
        <v>0</v>
      </c>
      <c r="AD1160" s="86">
        <f>SUMIFS('sys inv movment rpt'!$M:$M,'sys inv movment rpt'!$L:$L,$M1160,'sys inv movment rpt'!$N:$N,AD$1)</f>
        <v>0</v>
      </c>
      <c r="AE1160" s="86">
        <f>SUMIFS('sys inv movment rpt'!$M:$M,'sys inv movment rpt'!$L:$L,$M1160,'sys inv movment rpt'!$N:$N,AE$1)</f>
        <v>0</v>
      </c>
      <c r="AF1160" s="86">
        <f>SUMIFS('sys inv movment rpt'!$M:$M,'sys inv movment rpt'!$L:$L,$M1160,'sys inv movment rpt'!$N:$N,AF$1)</f>
        <v>0</v>
      </c>
      <c r="AG1160" s="86">
        <f>SUMIFS('sys inv movment rpt'!$M:$M,'sys inv movment rpt'!$L:$L,$M1160,'sys inv movment rpt'!$N:$N,AG$1)</f>
        <v>0</v>
      </c>
      <c r="AH1160" s="86">
        <f>SUMIFS('sys inv movment rpt'!$M:$M,'sys inv movment rpt'!$L:$L,$M1160,'sys inv movment rpt'!$N:$N,AH$1)</f>
        <v>0</v>
      </c>
      <c r="AI1160" s="86">
        <f>SUMIFS('sys inv movment rpt'!$M:$M,'sys inv movment rpt'!$L:$L,$M1160,'sys inv movment rpt'!$N:$N,AI$1)</f>
        <v>0</v>
      </c>
      <c r="AJ1160" s="86">
        <f>SUMIFS('sys inv movment rpt'!$M:$M,'sys inv movment rpt'!$L:$L,$M1160,'sys inv movment rpt'!$N:$N,AJ$1)</f>
        <v>0</v>
      </c>
      <c r="AK1160" s="86">
        <f>SUMIFS('sys inv movment rpt'!$M:$M,'sys inv movment rpt'!$L:$L,$M1160,'sys inv movment rpt'!$N:$N,AK$1)</f>
        <v>0</v>
      </c>
      <c r="AL1160" s="86">
        <f>SUMIFS('sys inv movment rpt'!$M:$M,'sys inv movment rpt'!$L:$L,$M1160,'sys inv movment rpt'!$N:$N,AL$1)</f>
        <v>0</v>
      </c>
      <c r="AM1160" s="86">
        <f>SUMIFS('sys inv movment rpt'!$M:$M,'sys inv movment rpt'!$L:$L,$M1160,'sys inv movment rpt'!$N:$N,AM$1)</f>
        <v>0</v>
      </c>
      <c r="AN1160" s="86">
        <f>SUMIFS('sys inv movment rpt'!$M:$M,'sys inv movment rpt'!$L:$L,$M1160,'sys inv movment rpt'!$N:$N,AN$1)</f>
        <v>0</v>
      </c>
      <c r="AO1160" s="86">
        <f>SUMIFS('sys inv movment rpt'!$M:$M,'sys inv movment rpt'!$L:$L,$M1160,'sys inv movment rpt'!$N:$N,AO$1)</f>
        <v>0</v>
      </c>
      <c r="AP1160" s="86">
        <f>SUMIFS('sys inv movment rpt'!$M:$M,'sys inv movment rpt'!$L:$L,$M1160,'sys inv movment rpt'!$N:$N,AP$1)</f>
        <v>0</v>
      </c>
      <c r="AQ1160" s="86">
        <f>SUMIFS('sys inv movment rpt'!$M:$M,'sys inv movment rpt'!$L:$L,$M1160,'sys inv movment rpt'!$N:$N,AQ$1)</f>
        <v>0</v>
      </c>
      <c r="AR1160" s="86">
        <f>SUMIFS('sys inv movment rpt'!$M:$M,'sys inv movment rpt'!$L:$L,$M1160,'sys inv movment rpt'!$N:$N,AR$1)</f>
        <v>0</v>
      </c>
      <c r="AS1160" s="86">
        <f>SUMIFS('sys inv movment rpt'!$M:$M,'sys inv movment rpt'!$L:$L,$M1160,'sys inv movment rpt'!$N:$N,AS$1)</f>
        <v>0</v>
      </c>
      <c r="AT1160" s="86">
        <f>SUMIFS('sys inv movment rpt'!$M:$M,'sys inv movment rpt'!$L:$L,$M1160,'sys inv movment rpt'!$N:$N,AT$1)</f>
        <v>0</v>
      </c>
      <c r="AU1160" s="86">
        <f>SUMIFS('sys inv movment rpt'!$M:$M,'sys inv movment rpt'!$L:$L,$M1160,'sys inv movment rpt'!$N:$N,AU$1)</f>
        <v>0</v>
      </c>
      <c r="AV1160" s="86">
        <f>SUMIFS('sys inv movment rpt'!$M:$M,'sys inv movment rpt'!$L:$L,$M1160,'sys inv movment rpt'!$N:$N,AV$1)</f>
        <v>0</v>
      </c>
      <c r="AW1160" s="87" t="str">
        <f>IFERROR(VLOOKUP(A1160,'sys-backorder details'!E:U,17,0),"-")</f>
        <v>-</v>
      </c>
      <c r="AX1160" s="87" t="str">
        <f>IF(K1160&gt;1,VLOOKUP(A1160,'settings-routing'!A:I,9,0),"")</f>
        <v/>
      </c>
    </row>
    <row r="1161" ht="12.75" hidden="1" customHeight="1">
      <c r="A1161" s="50" t="s">
        <v>2410</v>
      </c>
      <c r="B1161" s="50" t="s">
        <v>2411</v>
      </c>
      <c r="C1161" s="50">
        <f t="shared" si="2"/>
        <v>0</v>
      </c>
      <c r="D1161" s="80">
        <f>SUMIF('Stocks 101-111'!$J:$J,'item dashboard'!A1161,'Stocks 101-111'!K:K)</f>
        <v>0</v>
      </c>
      <c r="E1161" s="80">
        <f>SUMIF('Stocks 101-111'!$J:$J,'item dashboard'!A1161,'Stocks 101-111'!$L:$L)</f>
        <v>0</v>
      </c>
      <c r="F1161" s="81">
        <f t="shared" si="3"/>
        <v>0</v>
      </c>
      <c r="G1161" s="82">
        <f t="shared" si="4"/>
        <v>0</v>
      </c>
      <c r="H1161" s="50">
        <f>SUMIFS('sys-backorder details'!$M:$M,'sys-backorder details'!$E:$E,'item dashboard'!A1161,'sys-backorder details'!$V:$V,"")</f>
        <v>0</v>
      </c>
      <c r="I1161" s="83">
        <f>SUMIF('settings-routing'!$I:$I,'item dashboard'!A1161,'settings-routing'!$O:$O)</f>
        <v>0</v>
      </c>
      <c r="J1161" s="50">
        <f>SUMIFS('sys-backorder details'!$M:$M,'sys-backorder details'!$E:$E,'item dashboard'!A1161,'sys-backorder details'!$V:$V,"Call off")</f>
        <v>0</v>
      </c>
      <c r="K1161" s="84">
        <f t="shared" si="5"/>
        <v>0</v>
      </c>
      <c r="L1161" s="84">
        <f>SUMIF('Production Plan'!$E:$E,'item dashboard'!A1161,'Production Plan'!$N:$N)</f>
        <v>0</v>
      </c>
      <c r="M1161" s="85" t="str">
        <f t="shared" si="6"/>
        <v>B-SH500-N41LEGO-500 ml Nat Shampoo Pntd Lego Jerrycan</v>
      </c>
      <c r="N1161" s="86">
        <f>SUMIFS('sys inv movment rpt'!$M:$M,'sys inv movment rpt'!$L:$L,$M1161,'sys inv movment rpt'!$N:$N,N$1)</f>
        <v>0</v>
      </c>
      <c r="O1161" s="86">
        <f>SUMIFS('sys inv movment rpt'!$M:$M,'sys inv movment rpt'!$L:$L,$M1161,'sys inv movment rpt'!$N:$N,O$1)</f>
        <v>0</v>
      </c>
      <c r="P1161" s="86">
        <f>SUMIFS('sys inv movment rpt'!$M:$M,'sys inv movment rpt'!$L:$L,$M1161,'sys inv movment rpt'!$N:$N,P$1)</f>
        <v>0</v>
      </c>
      <c r="Q1161" s="86">
        <f>SUMIFS('sys inv movment rpt'!$M:$M,'sys inv movment rpt'!$L:$L,$M1161,'sys inv movment rpt'!$N:$N,Q$1)</f>
        <v>0</v>
      </c>
      <c r="R1161" s="86">
        <f>SUMIFS('sys inv movment rpt'!$M:$M,'sys inv movment rpt'!$L:$L,$M1161,'sys inv movment rpt'!$N:$N,R$1)</f>
        <v>0</v>
      </c>
      <c r="S1161" s="86">
        <f>SUMIFS('sys inv movment rpt'!$M:$M,'sys inv movment rpt'!$L:$L,$M1161,'sys inv movment rpt'!$N:$N,S$1)</f>
        <v>0</v>
      </c>
      <c r="T1161" s="86">
        <f>SUMIFS('sys inv movment rpt'!$M:$M,'sys inv movment rpt'!$L:$L,$M1161,'sys inv movment rpt'!$N:$N,T$1)</f>
        <v>0</v>
      </c>
      <c r="U1161" s="86">
        <f>SUMIFS('sys inv movment rpt'!$M:$M,'sys inv movment rpt'!$L:$L,$M1161,'sys inv movment rpt'!$N:$N,U$1)</f>
        <v>0</v>
      </c>
      <c r="V1161" s="86">
        <f>SUMIFS('sys inv movment rpt'!$M:$M,'sys inv movment rpt'!$L:$L,$M1161,'sys inv movment rpt'!$N:$N,V$1)</f>
        <v>0</v>
      </c>
      <c r="W1161" s="86">
        <f>SUMIFS('sys inv movment rpt'!$M:$M,'sys inv movment rpt'!$L:$L,$M1161,'sys inv movment rpt'!$N:$N,W$1)</f>
        <v>0</v>
      </c>
      <c r="X1161" s="86">
        <f>SUMIFS('sys inv movment rpt'!$M:$M,'sys inv movment rpt'!$L:$L,$M1161,'sys inv movment rpt'!$N:$N,X$1)</f>
        <v>0</v>
      </c>
      <c r="Y1161" s="86">
        <f>SUMIFS('sys inv movment rpt'!$M:$M,'sys inv movment rpt'!$L:$L,$M1161,'sys inv movment rpt'!$N:$N,Y$1)</f>
        <v>0</v>
      </c>
      <c r="Z1161" s="86">
        <f>SUMIFS('sys inv movment rpt'!$M:$M,'sys inv movment rpt'!$L:$L,$M1161,'sys inv movment rpt'!$N:$N,Z$1)</f>
        <v>0</v>
      </c>
      <c r="AA1161" s="86">
        <f>SUMIFS('sys inv movment rpt'!$M:$M,'sys inv movment rpt'!$L:$L,$M1161,'sys inv movment rpt'!$N:$N,AA$1)</f>
        <v>0</v>
      </c>
      <c r="AB1161" s="86">
        <f>SUMIFS('sys inv movment rpt'!$M:$M,'sys inv movment rpt'!$L:$L,$M1161,'sys inv movment rpt'!$N:$N,AB$1)</f>
        <v>0</v>
      </c>
      <c r="AC1161" s="86">
        <f>SUMIFS('sys inv movment rpt'!$M:$M,'sys inv movment rpt'!$L:$L,$M1161,'sys inv movment rpt'!$N:$N,AC$1)</f>
        <v>0</v>
      </c>
      <c r="AD1161" s="86">
        <f>SUMIFS('sys inv movment rpt'!$M:$M,'sys inv movment rpt'!$L:$L,$M1161,'sys inv movment rpt'!$N:$N,AD$1)</f>
        <v>0</v>
      </c>
      <c r="AE1161" s="86">
        <f>SUMIFS('sys inv movment rpt'!$M:$M,'sys inv movment rpt'!$L:$L,$M1161,'sys inv movment rpt'!$N:$N,AE$1)</f>
        <v>0</v>
      </c>
      <c r="AF1161" s="86">
        <f>SUMIFS('sys inv movment rpt'!$M:$M,'sys inv movment rpt'!$L:$L,$M1161,'sys inv movment rpt'!$N:$N,AF$1)</f>
        <v>0</v>
      </c>
      <c r="AG1161" s="86">
        <f>SUMIFS('sys inv movment rpt'!$M:$M,'sys inv movment rpt'!$L:$L,$M1161,'sys inv movment rpt'!$N:$N,AG$1)</f>
        <v>0</v>
      </c>
      <c r="AH1161" s="86">
        <f>SUMIFS('sys inv movment rpt'!$M:$M,'sys inv movment rpt'!$L:$L,$M1161,'sys inv movment rpt'!$N:$N,AH$1)</f>
        <v>0</v>
      </c>
      <c r="AI1161" s="86">
        <f>SUMIFS('sys inv movment rpt'!$M:$M,'sys inv movment rpt'!$L:$L,$M1161,'sys inv movment rpt'!$N:$N,AI$1)</f>
        <v>0</v>
      </c>
      <c r="AJ1161" s="86">
        <f>SUMIFS('sys inv movment rpt'!$M:$M,'sys inv movment rpt'!$L:$L,$M1161,'sys inv movment rpt'!$N:$N,AJ$1)</f>
        <v>0</v>
      </c>
      <c r="AK1161" s="86">
        <f>SUMIFS('sys inv movment rpt'!$M:$M,'sys inv movment rpt'!$L:$L,$M1161,'sys inv movment rpt'!$N:$N,AK$1)</f>
        <v>0</v>
      </c>
      <c r="AL1161" s="86">
        <f>SUMIFS('sys inv movment rpt'!$M:$M,'sys inv movment rpt'!$L:$L,$M1161,'sys inv movment rpt'!$N:$N,AL$1)</f>
        <v>0</v>
      </c>
      <c r="AM1161" s="86">
        <f>SUMIFS('sys inv movment rpt'!$M:$M,'sys inv movment rpt'!$L:$L,$M1161,'sys inv movment rpt'!$N:$N,AM$1)</f>
        <v>0</v>
      </c>
      <c r="AN1161" s="86">
        <f>SUMIFS('sys inv movment rpt'!$M:$M,'sys inv movment rpt'!$L:$L,$M1161,'sys inv movment rpt'!$N:$N,AN$1)</f>
        <v>0</v>
      </c>
      <c r="AO1161" s="86">
        <f>SUMIFS('sys inv movment rpt'!$M:$M,'sys inv movment rpt'!$L:$L,$M1161,'sys inv movment rpt'!$N:$N,AO$1)</f>
        <v>0</v>
      </c>
      <c r="AP1161" s="86">
        <f>SUMIFS('sys inv movment rpt'!$M:$M,'sys inv movment rpt'!$L:$L,$M1161,'sys inv movment rpt'!$N:$N,AP$1)</f>
        <v>0</v>
      </c>
      <c r="AQ1161" s="86">
        <f>SUMIFS('sys inv movment rpt'!$M:$M,'sys inv movment rpt'!$L:$L,$M1161,'sys inv movment rpt'!$N:$N,AQ$1)</f>
        <v>0</v>
      </c>
      <c r="AR1161" s="86">
        <f>SUMIFS('sys inv movment rpt'!$M:$M,'sys inv movment rpt'!$L:$L,$M1161,'sys inv movment rpt'!$N:$N,AR$1)</f>
        <v>0</v>
      </c>
      <c r="AS1161" s="86">
        <f>SUMIFS('sys inv movment rpt'!$M:$M,'sys inv movment rpt'!$L:$L,$M1161,'sys inv movment rpt'!$N:$N,AS$1)</f>
        <v>0</v>
      </c>
      <c r="AT1161" s="86">
        <f>SUMIFS('sys inv movment rpt'!$M:$M,'sys inv movment rpt'!$L:$L,$M1161,'sys inv movment rpt'!$N:$N,AT$1)</f>
        <v>0</v>
      </c>
      <c r="AU1161" s="86">
        <f>SUMIFS('sys inv movment rpt'!$M:$M,'sys inv movment rpt'!$L:$L,$M1161,'sys inv movment rpt'!$N:$N,AU$1)</f>
        <v>0</v>
      </c>
      <c r="AV1161" s="86">
        <f>SUMIFS('sys inv movment rpt'!$M:$M,'sys inv movment rpt'!$L:$L,$M1161,'sys inv movment rpt'!$N:$N,AV$1)</f>
        <v>0</v>
      </c>
      <c r="AW1161" s="87" t="str">
        <f>IFERROR(VLOOKUP(A1161,'sys-backorder details'!E:U,17,0),"-")</f>
        <v>-</v>
      </c>
      <c r="AX1161" s="87" t="str">
        <f>IF(K1161&gt;1,VLOOKUP(A1161,'settings-routing'!A:I,9,0),"")</f>
        <v/>
      </c>
    </row>
    <row r="1162" ht="12.75" hidden="1" customHeight="1">
      <c r="A1162" s="50" t="s">
        <v>2412</v>
      </c>
      <c r="B1162" s="50" t="s">
        <v>2413</v>
      </c>
      <c r="C1162" s="50">
        <f t="shared" si="2"/>
        <v>0</v>
      </c>
      <c r="D1162" s="80">
        <f>SUMIF('Stocks 101-111'!$J:$J,'item dashboard'!A1162,'Stocks 101-111'!K:K)</f>
        <v>0</v>
      </c>
      <c r="E1162" s="80">
        <f>SUMIF('Stocks 101-111'!$J:$J,'item dashboard'!A1162,'Stocks 101-111'!$L:$L)</f>
        <v>0</v>
      </c>
      <c r="F1162" s="81">
        <f t="shared" si="3"/>
        <v>0</v>
      </c>
      <c r="G1162" s="82">
        <f t="shared" si="4"/>
        <v>0</v>
      </c>
      <c r="H1162" s="50">
        <f>SUMIFS('sys-backorder details'!$M:$M,'sys-backorder details'!$E:$E,'item dashboard'!A1162,'sys-backorder details'!$V:$V,"")</f>
        <v>0</v>
      </c>
      <c r="I1162" s="83">
        <f>SUMIF('settings-routing'!$I:$I,'item dashboard'!A1162,'settings-routing'!$O:$O)</f>
        <v>0</v>
      </c>
      <c r="J1162" s="50">
        <f>SUMIFS('sys-backorder details'!$M:$M,'sys-backorder details'!$E:$E,'item dashboard'!A1162,'sys-backorder details'!$V:$V,"Call off")</f>
        <v>0</v>
      </c>
      <c r="K1162" s="84">
        <f t="shared" si="5"/>
        <v>0</v>
      </c>
      <c r="L1162" s="84">
        <f>SUMIF('Production Plan'!$E:$E,'item dashboard'!A1162,'Production Plan'!$N:$N)</f>
        <v>0</v>
      </c>
      <c r="M1162" s="85" t="str">
        <f t="shared" si="6"/>
        <v>B-SH500-N41MAIK-500 ml Nat Shampo Pntd Maikar Jerrycan</v>
      </c>
      <c r="N1162" s="86">
        <f>SUMIFS('sys inv movment rpt'!$M:$M,'sys inv movment rpt'!$L:$L,$M1162,'sys inv movment rpt'!$N:$N,N$1)</f>
        <v>0</v>
      </c>
      <c r="O1162" s="86">
        <f>SUMIFS('sys inv movment rpt'!$M:$M,'sys inv movment rpt'!$L:$L,$M1162,'sys inv movment rpt'!$N:$N,O$1)</f>
        <v>0</v>
      </c>
      <c r="P1162" s="86">
        <f>SUMIFS('sys inv movment rpt'!$M:$M,'sys inv movment rpt'!$L:$L,$M1162,'sys inv movment rpt'!$N:$N,P$1)</f>
        <v>0</v>
      </c>
      <c r="Q1162" s="86">
        <f>SUMIFS('sys inv movment rpt'!$M:$M,'sys inv movment rpt'!$L:$L,$M1162,'sys inv movment rpt'!$N:$N,Q$1)</f>
        <v>0</v>
      </c>
      <c r="R1162" s="86">
        <f>SUMIFS('sys inv movment rpt'!$M:$M,'sys inv movment rpt'!$L:$L,$M1162,'sys inv movment rpt'!$N:$N,R$1)</f>
        <v>0</v>
      </c>
      <c r="S1162" s="86">
        <f>SUMIFS('sys inv movment rpt'!$M:$M,'sys inv movment rpt'!$L:$L,$M1162,'sys inv movment rpt'!$N:$N,S$1)</f>
        <v>0</v>
      </c>
      <c r="T1162" s="86">
        <f>SUMIFS('sys inv movment rpt'!$M:$M,'sys inv movment rpt'!$L:$L,$M1162,'sys inv movment rpt'!$N:$N,T$1)</f>
        <v>0</v>
      </c>
      <c r="U1162" s="86">
        <f>SUMIFS('sys inv movment rpt'!$M:$M,'sys inv movment rpt'!$L:$L,$M1162,'sys inv movment rpt'!$N:$N,U$1)</f>
        <v>0</v>
      </c>
      <c r="V1162" s="86">
        <f>SUMIFS('sys inv movment rpt'!$M:$M,'sys inv movment rpt'!$L:$L,$M1162,'sys inv movment rpt'!$N:$N,V$1)</f>
        <v>0</v>
      </c>
      <c r="W1162" s="86">
        <f>SUMIFS('sys inv movment rpt'!$M:$M,'sys inv movment rpt'!$L:$L,$M1162,'sys inv movment rpt'!$N:$N,W$1)</f>
        <v>0</v>
      </c>
      <c r="X1162" s="86">
        <f>SUMIFS('sys inv movment rpt'!$M:$M,'sys inv movment rpt'!$L:$L,$M1162,'sys inv movment rpt'!$N:$N,X$1)</f>
        <v>0</v>
      </c>
      <c r="Y1162" s="86">
        <f>SUMIFS('sys inv movment rpt'!$M:$M,'sys inv movment rpt'!$L:$L,$M1162,'sys inv movment rpt'!$N:$N,Y$1)</f>
        <v>0</v>
      </c>
      <c r="Z1162" s="86">
        <f>SUMIFS('sys inv movment rpt'!$M:$M,'sys inv movment rpt'!$L:$L,$M1162,'sys inv movment rpt'!$N:$N,Z$1)</f>
        <v>0</v>
      </c>
      <c r="AA1162" s="86">
        <f>SUMIFS('sys inv movment rpt'!$M:$M,'sys inv movment rpt'!$L:$L,$M1162,'sys inv movment rpt'!$N:$N,AA$1)</f>
        <v>0</v>
      </c>
      <c r="AB1162" s="86">
        <f>SUMIFS('sys inv movment rpt'!$M:$M,'sys inv movment rpt'!$L:$L,$M1162,'sys inv movment rpt'!$N:$N,AB$1)</f>
        <v>0</v>
      </c>
      <c r="AC1162" s="86">
        <f>SUMIFS('sys inv movment rpt'!$M:$M,'sys inv movment rpt'!$L:$L,$M1162,'sys inv movment rpt'!$N:$N,AC$1)</f>
        <v>0</v>
      </c>
      <c r="AD1162" s="86">
        <f>SUMIFS('sys inv movment rpt'!$M:$M,'sys inv movment rpt'!$L:$L,$M1162,'sys inv movment rpt'!$N:$N,AD$1)</f>
        <v>0</v>
      </c>
      <c r="AE1162" s="86">
        <f>SUMIFS('sys inv movment rpt'!$M:$M,'sys inv movment rpt'!$L:$L,$M1162,'sys inv movment rpt'!$N:$N,AE$1)</f>
        <v>0</v>
      </c>
      <c r="AF1162" s="86">
        <f>SUMIFS('sys inv movment rpt'!$M:$M,'sys inv movment rpt'!$L:$L,$M1162,'sys inv movment rpt'!$N:$N,AF$1)</f>
        <v>0</v>
      </c>
      <c r="AG1162" s="86">
        <f>SUMIFS('sys inv movment rpt'!$M:$M,'sys inv movment rpt'!$L:$L,$M1162,'sys inv movment rpt'!$N:$N,AG$1)</f>
        <v>0</v>
      </c>
      <c r="AH1162" s="86">
        <f>SUMIFS('sys inv movment rpt'!$M:$M,'sys inv movment rpt'!$L:$L,$M1162,'sys inv movment rpt'!$N:$N,AH$1)</f>
        <v>0</v>
      </c>
      <c r="AI1162" s="86">
        <f>SUMIFS('sys inv movment rpt'!$M:$M,'sys inv movment rpt'!$L:$L,$M1162,'sys inv movment rpt'!$N:$N,AI$1)</f>
        <v>0</v>
      </c>
      <c r="AJ1162" s="86">
        <f>SUMIFS('sys inv movment rpt'!$M:$M,'sys inv movment rpt'!$L:$L,$M1162,'sys inv movment rpt'!$N:$N,AJ$1)</f>
        <v>0</v>
      </c>
      <c r="AK1162" s="86">
        <f>SUMIFS('sys inv movment rpt'!$M:$M,'sys inv movment rpt'!$L:$L,$M1162,'sys inv movment rpt'!$N:$N,AK$1)</f>
        <v>0</v>
      </c>
      <c r="AL1162" s="86">
        <f>SUMIFS('sys inv movment rpt'!$M:$M,'sys inv movment rpt'!$L:$L,$M1162,'sys inv movment rpt'!$N:$N,AL$1)</f>
        <v>0</v>
      </c>
      <c r="AM1162" s="86">
        <f>SUMIFS('sys inv movment rpt'!$M:$M,'sys inv movment rpt'!$L:$L,$M1162,'sys inv movment rpt'!$N:$N,AM$1)</f>
        <v>0</v>
      </c>
      <c r="AN1162" s="86">
        <f>SUMIFS('sys inv movment rpt'!$M:$M,'sys inv movment rpt'!$L:$L,$M1162,'sys inv movment rpt'!$N:$N,AN$1)</f>
        <v>0</v>
      </c>
      <c r="AO1162" s="86">
        <f>SUMIFS('sys inv movment rpt'!$M:$M,'sys inv movment rpt'!$L:$L,$M1162,'sys inv movment rpt'!$N:$N,AO$1)</f>
        <v>0</v>
      </c>
      <c r="AP1162" s="86">
        <f>SUMIFS('sys inv movment rpt'!$M:$M,'sys inv movment rpt'!$L:$L,$M1162,'sys inv movment rpt'!$N:$N,AP$1)</f>
        <v>0</v>
      </c>
      <c r="AQ1162" s="86">
        <f>SUMIFS('sys inv movment rpt'!$M:$M,'sys inv movment rpt'!$L:$L,$M1162,'sys inv movment rpt'!$N:$N,AQ$1)</f>
        <v>0</v>
      </c>
      <c r="AR1162" s="86">
        <f>SUMIFS('sys inv movment rpt'!$M:$M,'sys inv movment rpt'!$L:$L,$M1162,'sys inv movment rpt'!$N:$N,AR$1)</f>
        <v>0</v>
      </c>
      <c r="AS1162" s="86">
        <f>SUMIFS('sys inv movment rpt'!$M:$M,'sys inv movment rpt'!$L:$L,$M1162,'sys inv movment rpt'!$N:$N,AS$1)</f>
        <v>0</v>
      </c>
      <c r="AT1162" s="86">
        <f>SUMIFS('sys inv movment rpt'!$M:$M,'sys inv movment rpt'!$L:$L,$M1162,'sys inv movment rpt'!$N:$N,AT$1)</f>
        <v>0</v>
      </c>
      <c r="AU1162" s="86">
        <f>SUMIFS('sys inv movment rpt'!$M:$M,'sys inv movment rpt'!$L:$L,$M1162,'sys inv movment rpt'!$N:$N,AU$1)</f>
        <v>0</v>
      </c>
      <c r="AV1162" s="86">
        <f>SUMIFS('sys inv movment rpt'!$M:$M,'sys inv movment rpt'!$L:$L,$M1162,'sys inv movment rpt'!$N:$N,AV$1)</f>
        <v>0</v>
      </c>
      <c r="AW1162" s="87" t="str">
        <f>IFERROR(VLOOKUP(A1162,'sys-backorder details'!E:U,17,0),"-")</f>
        <v>-</v>
      </c>
      <c r="AX1162" s="87" t="str">
        <f>IF(K1162&gt;1,VLOOKUP(A1162,'settings-routing'!A:I,9,0),"")</f>
        <v/>
      </c>
    </row>
    <row r="1163" ht="12.75" hidden="1" customHeight="1">
      <c r="A1163" s="28" t="s">
        <v>2414</v>
      </c>
      <c r="B1163" s="28" t="s">
        <v>2415</v>
      </c>
      <c r="C1163" s="50">
        <f t="shared" si="2"/>
        <v>0</v>
      </c>
      <c r="D1163" s="80">
        <f>SUMIF('Stocks 101-111'!$J:$J,'item dashboard'!A1163,'Stocks 101-111'!K:K)</f>
        <v>0</v>
      </c>
      <c r="E1163" s="80">
        <f>SUMIF('Stocks 101-111'!$J:$J,'item dashboard'!A1163,'Stocks 101-111'!$L:$L)</f>
        <v>0</v>
      </c>
      <c r="F1163" s="81">
        <f t="shared" si="3"/>
        <v>0</v>
      </c>
      <c r="G1163" s="82">
        <f t="shared" si="4"/>
        <v>0</v>
      </c>
      <c r="H1163" s="50">
        <f>SUMIFS('sys-backorder details'!$M:$M,'sys-backorder details'!$E:$E,'item dashboard'!A1163,'sys-backorder details'!$V:$V,"")</f>
        <v>0</v>
      </c>
      <c r="I1163" s="83">
        <f>SUMIF('settings-routing'!$I:$I,'item dashboard'!A1163,'settings-routing'!$O:$O)</f>
        <v>0</v>
      </c>
      <c r="J1163" s="50">
        <f>SUMIFS('sys-backorder details'!$M:$M,'sys-backorder details'!$E:$E,'item dashboard'!A1163,'sys-backorder details'!$V:$V,"Call off")</f>
        <v>0</v>
      </c>
      <c r="K1163" s="84">
        <f t="shared" si="5"/>
        <v>0</v>
      </c>
      <c r="L1163" s="84">
        <f>SUMIF('Production Plan'!$E:$E,'item dashboard'!A1163,'Production Plan'!$N:$N)</f>
        <v>0</v>
      </c>
      <c r="M1163" s="85" t="str">
        <f t="shared" si="6"/>
        <v>B-SH500-N41MAIK-H-S-500 ml Natural Pntd Herbal Shampoo Maikar Jerrycan</v>
      </c>
      <c r="N1163" s="86">
        <f>SUMIFS('sys inv movment rpt'!$M:$M,'sys inv movment rpt'!$L:$L,$M1163,'sys inv movment rpt'!$N:$N,N$1)</f>
        <v>0</v>
      </c>
      <c r="O1163" s="86">
        <f>SUMIFS('sys inv movment rpt'!$M:$M,'sys inv movment rpt'!$L:$L,$M1163,'sys inv movment rpt'!$N:$N,O$1)</f>
        <v>0</v>
      </c>
      <c r="P1163" s="86">
        <f>SUMIFS('sys inv movment rpt'!$M:$M,'sys inv movment rpt'!$L:$L,$M1163,'sys inv movment rpt'!$N:$N,P$1)</f>
        <v>0</v>
      </c>
      <c r="Q1163" s="86">
        <f>SUMIFS('sys inv movment rpt'!$M:$M,'sys inv movment rpt'!$L:$L,$M1163,'sys inv movment rpt'!$N:$N,Q$1)</f>
        <v>0</v>
      </c>
      <c r="R1163" s="86">
        <f>SUMIFS('sys inv movment rpt'!$M:$M,'sys inv movment rpt'!$L:$L,$M1163,'sys inv movment rpt'!$N:$N,R$1)</f>
        <v>0</v>
      </c>
      <c r="S1163" s="86">
        <f>SUMIFS('sys inv movment rpt'!$M:$M,'sys inv movment rpt'!$L:$L,$M1163,'sys inv movment rpt'!$N:$N,S$1)</f>
        <v>0</v>
      </c>
      <c r="T1163" s="86">
        <f>SUMIFS('sys inv movment rpt'!$M:$M,'sys inv movment rpt'!$L:$L,$M1163,'sys inv movment rpt'!$N:$N,T$1)</f>
        <v>0</v>
      </c>
      <c r="U1163" s="86">
        <f>SUMIFS('sys inv movment rpt'!$M:$M,'sys inv movment rpt'!$L:$L,$M1163,'sys inv movment rpt'!$N:$N,U$1)</f>
        <v>0</v>
      </c>
      <c r="V1163" s="86">
        <f>SUMIFS('sys inv movment rpt'!$M:$M,'sys inv movment rpt'!$L:$L,$M1163,'sys inv movment rpt'!$N:$N,V$1)</f>
        <v>0</v>
      </c>
      <c r="W1163" s="86">
        <f>SUMIFS('sys inv movment rpt'!$M:$M,'sys inv movment rpt'!$L:$L,$M1163,'sys inv movment rpt'!$N:$N,W$1)</f>
        <v>0</v>
      </c>
      <c r="X1163" s="86">
        <f>SUMIFS('sys inv movment rpt'!$M:$M,'sys inv movment rpt'!$L:$L,$M1163,'sys inv movment rpt'!$N:$N,X$1)</f>
        <v>0</v>
      </c>
      <c r="Y1163" s="86">
        <f>SUMIFS('sys inv movment rpt'!$M:$M,'sys inv movment rpt'!$L:$L,$M1163,'sys inv movment rpt'!$N:$N,Y$1)</f>
        <v>0</v>
      </c>
      <c r="Z1163" s="86">
        <f>SUMIFS('sys inv movment rpt'!$M:$M,'sys inv movment rpt'!$L:$L,$M1163,'sys inv movment rpt'!$N:$N,Z$1)</f>
        <v>0</v>
      </c>
      <c r="AA1163" s="86">
        <f>SUMIFS('sys inv movment rpt'!$M:$M,'sys inv movment rpt'!$L:$L,$M1163,'sys inv movment rpt'!$N:$N,AA$1)</f>
        <v>0</v>
      </c>
      <c r="AB1163" s="86">
        <f>SUMIFS('sys inv movment rpt'!$M:$M,'sys inv movment rpt'!$L:$L,$M1163,'sys inv movment rpt'!$N:$N,AB$1)</f>
        <v>0</v>
      </c>
      <c r="AC1163" s="86">
        <f>SUMIFS('sys inv movment rpt'!$M:$M,'sys inv movment rpt'!$L:$L,$M1163,'sys inv movment rpt'!$N:$N,AC$1)</f>
        <v>0</v>
      </c>
      <c r="AD1163" s="86">
        <f>SUMIFS('sys inv movment rpt'!$M:$M,'sys inv movment rpt'!$L:$L,$M1163,'sys inv movment rpt'!$N:$N,AD$1)</f>
        <v>0</v>
      </c>
      <c r="AE1163" s="86">
        <f>SUMIFS('sys inv movment rpt'!$M:$M,'sys inv movment rpt'!$L:$L,$M1163,'sys inv movment rpt'!$N:$N,AE$1)</f>
        <v>0</v>
      </c>
      <c r="AF1163" s="86">
        <f>SUMIFS('sys inv movment rpt'!$M:$M,'sys inv movment rpt'!$L:$L,$M1163,'sys inv movment rpt'!$N:$N,AF$1)</f>
        <v>0</v>
      </c>
      <c r="AG1163" s="86">
        <f>SUMIFS('sys inv movment rpt'!$M:$M,'sys inv movment rpt'!$L:$L,$M1163,'sys inv movment rpt'!$N:$N,AG$1)</f>
        <v>0</v>
      </c>
      <c r="AH1163" s="86">
        <f>SUMIFS('sys inv movment rpt'!$M:$M,'sys inv movment rpt'!$L:$L,$M1163,'sys inv movment rpt'!$N:$N,AH$1)</f>
        <v>0</v>
      </c>
      <c r="AI1163" s="86">
        <f>SUMIFS('sys inv movment rpt'!$M:$M,'sys inv movment rpt'!$L:$L,$M1163,'sys inv movment rpt'!$N:$N,AI$1)</f>
        <v>0</v>
      </c>
      <c r="AJ1163" s="86">
        <f>SUMIFS('sys inv movment rpt'!$M:$M,'sys inv movment rpt'!$L:$L,$M1163,'sys inv movment rpt'!$N:$N,AJ$1)</f>
        <v>0</v>
      </c>
      <c r="AK1163" s="86">
        <f>SUMIFS('sys inv movment rpt'!$M:$M,'sys inv movment rpt'!$L:$L,$M1163,'sys inv movment rpt'!$N:$N,AK$1)</f>
        <v>0</v>
      </c>
      <c r="AL1163" s="86">
        <f>SUMIFS('sys inv movment rpt'!$M:$M,'sys inv movment rpt'!$L:$L,$M1163,'sys inv movment rpt'!$N:$N,AL$1)</f>
        <v>0</v>
      </c>
      <c r="AM1163" s="86">
        <f>SUMIFS('sys inv movment rpt'!$M:$M,'sys inv movment rpt'!$L:$L,$M1163,'sys inv movment rpt'!$N:$N,AM$1)</f>
        <v>0</v>
      </c>
      <c r="AN1163" s="86">
        <f>SUMIFS('sys inv movment rpt'!$M:$M,'sys inv movment rpt'!$L:$L,$M1163,'sys inv movment rpt'!$N:$N,AN$1)</f>
        <v>0</v>
      </c>
      <c r="AO1163" s="86">
        <f>SUMIFS('sys inv movment rpt'!$M:$M,'sys inv movment rpt'!$L:$L,$M1163,'sys inv movment rpt'!$N:$N,AO$1)</f>
        <v>0</v>
      </c>
      <c r="AP1163" s="86">
        <f>SUMIFS('sys inv movment rpt'!$M:$M,'sys inv movment rpt'!$L:$L,$M1163,'sys inv movment rpt'!$N:$N,AP$1)</f>
        <v>0</v>
      </c>
      <c r="AQ1163" s="86">
        <f>SUMIFS('sys inv movment rpt'!$M:$M,'sys inv movment rpt'!$L:$L,$M1163,'sys inv movment rpt'!$N:$N,AQ$1)</f>
        <v>0</v>
      </c>
      <c r="AR1163" s="86">
        <f>SUMIFS('sys inv movment rpt'!$M:$M,'sys inv movment rpt'!$L:$L,$M1163,'sys inv movment rpt'!$N:$N,AR$1)</f>
        <v>0</v>
      </c>
      <c r="AS1163" s="86">
        <f>SUMIFS('sys inv movment rpt'!$M:$M,'sys inv movment rpt'!$L:$L,$M1163,'sys inv movment rpt'!$N:$N,AS$1)</f>
        <v>0</v>
      </c>
      <c r="AT1163" s="86">
        <f>SUMIFS('sys inv movment rpt'!$M:$M,'sys inv movment rpt'!$L:$L,$M1163,'sys inv movment rpt'!$N:$N,AT$1)</f>
        <v>0</v>
      </c>
      <c r="AU1163" s="86">
        <f>SUMIFS('sys inv movment rpt'!$M:$M,'sys inv movment rpt'!$L:$L,$M1163,'sys inv movment rpt'!$N:$N,AU$1)</f>
        <v>0</v>
      </c>
      <c r="AV1163" s="86">
        <f>SUMIFS('sys inv movment rpt'!$M:$M,'sys inv movment rpt'!$L:$L,$M1163,'sys inv movment rpt'!$N:$N,AV$1)</f>
        <v>0</v>
      </c>
      <c r="AW1163" s="87" t="str">
        <f>IFERROR(VLOOKUP(A1163,'sys-backorder details'!E:U,17,0),"-")</f>
        <v>-</v>
      </c>
      <c r="AX1163" s="87" t="str">
        <f>IF(K1163&gt;1,VLOOKUP(A1163,'settings-routing'!A:I,9,0),"")</f>
        <v/>
      </c>
    </row>
    <row r="1164" ht="12.75" hidden="1" customHeight="1">
      <c r="A1164" s="28" t="s">
        <v>2416</v>
      </c>
      <c r="B1164" s="28" t="s">
        <v>2417</v>
      </c>
      <c r="C1164" s="50">
        <f t="shared" si="2"/>
        <v>0</v>
      </c>
      <c r="D1164" s="80">
        <f>SUMIF('Stocks 101-111'!$J:$J,'item dashboard'!A1164,'Stocks 101-111'!K:K)</f>
        <v>0</v>
      </c>
      <c r="E1164" s="80">
        <f>SUMIF('Stocks 101-111'!$J:$J,'item dashboard'!A1164,'Stocks 101-111'!$L:$L)</f>
        <v>0</v>
      </c>
      <c r="F1164" s="81">
        <f t="shared" si="3"/>
        <v>0</v>
      </c>
      <c r="G1164" s="82">
        <f t="shared" si="4"/>
        <v>0</v>
      </c>
      <c r="H1164" s="50">
        <f>SUMIFS('sys-backorder details'!$M:$M,'sys-backorder details'!$E:$E,'item dashboard'!A1164,'sys-backorder details'!$V:$V,"")</f>
        <v>0</v>
      </c>
      <c r="I1164" s="83">
        <f>SUMIF('settings-routing'!$I:$I,'item dashboard'!A1164,'settings-routing'!$O:$O)</f>
        <v>0</v>
      </c>
      <c r="J1164" s="50">
        <f>SUMIFS('sys-backorder details'!$M:$M,'sys-backorder details'!$E:$E,'item dashboard'!A1164,'sys-backorder details'!$V:$V,"Call off")</f>
        <v>0</v>
      </c>
      <c r="K1164" s="84">
        <f t="shared" si="5"/>
        <v>0</v>
      </c>
      <c r="L1164" s="84">
        <f>SUMIF('Production Plan'!$E:$E,'item dashboard'!A1164,'Production Plan'!$N:$N)</f>
        <v>0</v>
      </c>
      <c r="M1164" s="85" t="str">
        <f t="shared" si="6"/>
        <v>B-SH500-N41MAS-C-500 ml Natural Pntd shampoo jerrycan</v>
      </c>
      <c r="N1164" s="86">
        <f>SUMIFS('sys inv movment rpt'!$M:$M,'sys inv movment rpt'!$L:$L,$M1164,'sys inv movment rpt'!$N:$N,N$1)</f>
        <v>0</v>
      </c>
      <c r="O1164" s="86">
        <f>SUMIFS('sys inv movment rpt'!$M:$M,'sys inv movment rpt'!$L:$L,$M1164,'sys inv movment rpt'!$N:$N,O$1)</f>
        <v>0</v>
      </c>
      <c r="P1164" s="86">
        <f>SUMIFS('sys inv movment rpt'!$M:$M,'sys inv movment rpt'!$L:$L,$M1164,'sys inv movment rpt'!$N:$N,P$1)</f>
        <v>0</v>
      </c>
      <c r="Q1164" s="86">
        <f>SUMIFS('sys inv movment rpt'!$M:$M,'sys inv movment rpt'!$L:$L,$M1164,'sys inv movment rpt'!$N:$N,Q$1)</f>
        <v>0</v>
      </c>
      <c r="R1164" s="86">
        <f>SUMIFS('sys inv movment rpt'!$M:$M,'sys inv movment rpt'!$L:$L,$M1164,'sys inv movment rpt'!$N:$N,R$1)</f>
        <v>0</v>
      </c>
      <c r="S1164" s="86">
        <f>SUMIFS('sys inv movment rpt'!$M:$M,'sys inv movment rpt'!$L:$L,$M1164,'sys inv movment rpt'!$N:$N,S$1)</f>
        <v>0</v>
      </c>
      <c r="T1164" s="86">
        <f>SUMIFS('sys inv movment rpt'!$M:$M,'sys inv movment rpt'!$L:$L,$M1164,'sys inv movment rpt'!$N:$N,T$1)</f>
        <v>0</v>
      </c>
      <c r="U1164" s="86">
        <f>SUMIFS('sys inv movment rpt'!$M:$M,'sys inv movment rpt'!$L:$L,$M1164,'sys inv movment rpt'!$N:$N,U$1)</f>
        <v>0</v>
      </c>
      <c r="V1164" s="86">
        <f>SUMIFS('sys inv movment rpt'!$M:$M,'sys inv movment rpt'!$L:$L,$M1164,'sys inv movment rpt'!$N:$N,V$1)</f>
        <v>0</v>
      </c>
      <c r="W1164" s="86">
        <f>SUMIFS('sys inv movment rpt'!$M:$M,'sys inv movment rpt'!$L:$L,$M1164,'sys inv movment rpt'!$N:$N,W$1)</f>
        <v>0</v>
      </c>
      <c r="X1164" s="86">
        <f>SUMIFS('sys inv movment rpt'!$M:$M,'sys inv movment rpt'!$L:$L,$M1164,'sys inv movment rpt'!$N:$N,X$1)</f>
        <v>0</v>
      </c>
      <c r="Y1164" s="86">
        <f>SUMIFS('sys inv movment rpt'!$M:$M,'sys inv movment rpt'!$L:$L,$M1164,'sys inv movment rpt'!$N:$N,Y$1)</f>
        <v>0</v>
      </c>
      <c r="Z1164" s="86">
        <f>SUMIFS('sys inv movment rpt'!$M:$M,'sys inv movment rpt'!$L:$L,$M1164,'sys inv movment rpt'!$N:$N,Z$1)</f>
        <v>0</v>
      </c>
      <c r="AA1164" s="86">
        <f>SUMIFS('sys inv movment rpt'!$M:$M,'sys inv movment rpt'!$L:$L,$M1164,'sys inv movment rpt'!$N:$N,AA$1)</f>
        <v>0</v>
      </c>
      <c r="AB1164" s="86">
        <f>SUMIFS('sys inv movment rpt'!$M:$M,'sys inv movment rpt'!$L:$L,$M1164,'sys inv movment rpt'!$N:$N,AB$1)</f>
        <v>0</v>
      </c>
      <c r="AC1164" s="86">
        <f>SUMIFS('sys inv movment rpt'!$M:$M,'sys inv movment rpt'!$L:$L,$M1164,'sys inv movment rpt'!$N:$N,AC$1)</f>
        <v>0</v>
      </c>
      <c r="AD1164" s="86">
        <f>SUMIFS('sys inv movment rpt'!$M:$M,'sys inv movment rpt'!$L:$L,$M1164,'sys inv movment rpt'!$N:$N,AD$1)</f>
        <v>0</v>
      </c>
      <c r="AE1164" s="86">
        <f>SUMIFS('sys inv movment rpt'!$M:$M,'sys inv movment rpt'!$L:$L,$M1164,'sys inv movment rpt'!$N:$N,AE$1)</f>
        <v>0</v>
      </c>
      <c r="AF1164" s="86">
        <f>SUMIFS('sys inv movment rpt'!$M:$M,'sys inv movment rpt'!$L:$L,$M1164,'sys inv movment rpt'!$N:$N,AF$1)</f>
        <v>0</v>
      </c>
      <c r="AG1164" s="86">
        <f>SUMIFS('sys inv movment rpt'!$M:$M,'sys inv movment rpt'!$L:$L,$M1164,'sys inv movment rpt'!$N:$N,AG$1)</f>
        <v>0</v>
      </c>
      <c r="AH1164" s="86">
        <f>SUMIFS('sys inv movment rpt'!$M:$M,'sys inv movment rpt'!$L:$L,$M1164,'sys inv movment rpt'!$N:$N,AH$1)</f>
        <v>0</v>
      </c>
      <c r="AI1164" s="86">
        <f>SUMIFS('sys inv movment rpt'!$M:$M,'sys inv movment rpt'!$L:$L,$M1164,'sys inv movment rpt'!$N:$N,AI$1)</f>
        <v>0</v>
      </c>
      <c r="AJ1164" s="86">
        <f>SUMIFS('sys inv movment rpt'!$M:$M,'sys inv movment rpt'!$L:$L,$M1164,'sys inv movment rpt'!$N:$N,AJ$1)</f>
        <v>0</v>
      </c>
      <c r="AK1164" s="86">
        <f>SUMIFS('sys inv movment rpt'!$M:$M,'sys inv movment rpt'!$L:$L,$M1164,'sys inv movment rpt'!$N:$N,AK$1)</f>
        <v>0</v>
      </c>
      <c r="AL1164" s="86">
        <f>SUMIFS('sys inv movment rpt'!$M:$M,'sys inv movment rpt'!$L:$L,$M1164,'sys inv movment rpt'!$N:$N,AL$1)</f>
        <v>0</v>
      </c>
      <c r="AM1164" s="86">
        <f>SUMIFS('sys inv movment rpt'!$M:$M,'sys inv movment rpt'!$L:$L,$M1164,'sys inv movment rpt'!$N:$N,AM$1)</f>
        <v>0</v>
      </c>
      <c r="AN1164" s="86">
        <f>SUMIFS('sys inv movment rpt'!$M:$M,'sys inv movment rpt'!$L:$L,$M1164,'sys inv movment rpt'!$N:$N,AN$1)</f>
        <v>0</v>
      </c>
      <c r="AO1164" s="86">
        <f>SUMIFS('sys inv movment rpt'!$M:$M,'sys inv movment rpt'!$L:$L,$M1164,'sys inv movment rpt'!$N:$N,AO$1)</f>
        <v>0</v>
      </c>
      <c r="AP1164" s="86">
        <f>SUMIFS('sys inv movment rpt'!$M:$M,'sys inv movment rpt'!$L:$L,$M1164,'sys inv movment rpt'!$N:$N,AP$1)</f>
        <v>0</v>
      </c>
      <c r="AQ1164" s="86">
        <f>SUMIFS('sys inv movment rpt'!$M:$M,'sys inv movment rpt'!$L:$L,$M1164,'sys inv movment rpt'!$N:$N,AQ$1)</f>
        <v>0</v>
      </c>
      <c r="AR1164" s="86">
        <f>SUMIFS('sys inv movment rpt'!$M:$M,'sys inv movment rpt'!$L:$L,$M1164,'sys inv movment rpt'!$N:$N,AR$1)</f>
        <v>0</v>
      </c>
      <c r="AS1164" s="86">
        <f>SUMIFS('sys inv movment rpt'!$M:$M,'sys inv movment rpt'!$L:$L,$M1164,'sys inv movment rpt'!$N:$N,AS$1)</f>
        <v>0</v>
      </c>
      <c r="AT1164" s="86">
        <f>SUMIFS('sys inv movment rpt'!$M:$M,'sys inv movment rpt'!$L:$L,$M1164,'sys inv movment rpt'!$N:$N,AT$1)</f>
        <v>0</v>
      </c>
      <c r="AU1164" s="86">
        <f>SUMIFS('sys inv movment rpt'!$M:$M,'sys inv movment rpt'!$L:$L,$M1164,'sys inv movment rpt'!$N:$N,AU$1)</f>
        <v>0</v>
      </c>
      <c r="AV1164" s="86">
        <f>SUMIFS('sys inv movment rpt'!$M:$M,'sys inv movment rpt'!$L:$L,$M1164,'sys inv movment rpt'!$N:$N,AV$1)</f>
        <v>0</v>
      </c>
      <c r="AW1164" s="87" t="str">
        <f>IFERROR(VLOOKUP(A1164,'sys-backorder details'!E:U,17,0),"-")</f>
        <v>-</v>
      </c>
      <c r="AX1164" s="87" t="str">
        <f>IF(K1164&gt;1,VLOOKUP(A1164,'settings-routing'!A:I,9,0),"")</f>
        <v/>
      </c>
    </row>
    <row r="1165" ht="12.75" hidden="1" customHeight="1">
      <c r="A1165" s="28" t="s">
        <v>2418</v>
      </c>
      <c r="B1165" s="28" t="s">
        <v>2419</v>
      </c>
      <c r="C1165" s="50">
        <f t="shared" si="2"/>
        <v>0</v>
      </c>
      <c r="D1165" s="80">
        <f>SUMIF('Stocks 101-111'!$J:$J,'item dashboard'!A1165,'Stocks 101-111'!K:K)</f>
        <v>0</v>
      </c>
      <c r="E1165" s="80">
        <f>SUMIF('Stocks 101-111'!$J:$J,'item dashboard'!A1165,'Stocks 101-111'!$L:$L)</f>
        <v>0</v>
      </c>
      <c r="F1165" s="81">
        <f t="shared" si="3"/>
        <v>0</v>
      </c>
      <c r="G1165" s="82">
        <f t="shared" si="4"/>
        <v>0</v>
      </c>
      <c r="H1165" s="50">
        <f>SUMIFS('sys-backorder details'!$M:$M,'sys-backorder details'!$E:$E,'item dashboard'!A1165,'sys-backorder details'!$V:$V,"")</f>
        <v>0</v>
      </c>
      <c r="I1165" s="83">
        <f>SUMIF('settings-routing'!$I:$I,'item dashboard'!A1165,'settings-routing'!$O:$O)</f>
        <v>0</v>
      </c>
      <c r="J1165" s="50">
        <f>SUMIFS('sys-backorder details'!$M:$M,'sys-backorder details'!$E:$E,'item dashboard'!A1165,'sys-backorder details'!$V:$V,"Call off")</f>
        <v>0</v>
      </c>
      <c r="K1165" s="84">
        <f t="shared" si="5"/>
        <v>0</v>
      </c>
      <c r="L1165" s="84">
        <f>SUMIF('Production Plan'!$E:$E,'item dashboard'!A1165,'Production Plan'!$N:$N)</f>
        <v>0</v>
      </c>
      <c r="M1165" s="85" t="str">
        <f t="shared" si="6"/>
        <v>B-SH500-N41MAS-S-500 ml Natural Pntd shampoo Jerrycan</v>
      </c>
      <c r="N1165" s="86">
        <f>SUMIFS('sys inv movment rpt'!$M:$M,'sys inv movment rpt'!$L:$L,$M1165,'sys inv movment rpt'!$N:$N,N$1)</f>
        <v>0</v>
      </c>
      <c r="O1165" s="86">
        <f>SUMIFS('sys inv movment rpt'!$M:$M,'sys inv movment rpt'!$L:$L,$M1165,'sys inv movment rpt'!$N:$N,O$1)</f>
        <v>0</v>
      </c>
      <c r="P1165" s="86">
        <f>SUMIFS('sys inv movment rpt'!$M:$M,'sys inv movment rpt'!$L:$L,$M1165,'sys inv movment rpt'!$N:$N,P$1)</f>
        <v>0</v>
      </c>
      <c r="Q1165" s="86">
        <f>SUMIFS('sys inv movment rpt'!$M:$M,'sys inv movment rpt'!$L:$L,$M1165,'sys inv movment rpt'!$N:$N,Q$1)</f>
        <v>0</v>
      </c>
      <c r="R1165" s="86">
        <f>SUMIFS('sys inv movment rpt'!$M:$M,'sys inv movment rpt'!$L:$L,$M1165,'sys inv movment rpt'!$N:$N,R$1)</f>
        <v>0</v>
      </c>
      <c r="S1165" s="86">
        <f>SUMIFS('sys inv movment rpt'!$M:$M,'sys inv movment rpt'!$L:$L,$M1165,'sys inv movment rpt'!$N:$N,S$1)</f>
        <v>0</v>
      </c>
      <c r="T1165" s="86">
        <f>SUMIFS('sys inv movment rpt'!$M:$M,'sys inv movment rpt'!$L:$L,$M1165,'sys inv movment rpt'!$N:$N,T$1)</f>
        <v>0</v>
      </c>
      <c r="U1165" s="86">
        <f>SUMIFS('sys inv movment rpt'!$M:$M,'sys inv movment rpt'!$L:$L,$M1165,'sys inv movment rpt'!$N:$N,U$1)</f>
        <v>0</v>
      </c>
      <c r="V1165" s="86">
        <f>SUMIFS('sys inv movment rpt'!$M:$M,'sys inv movment rpt'!$L:$L,$M1165,'sys inv movment rpt'!$N:$N,V$1)</f>
        <v>0</v>
      </c>
      <c r="W1165" s="86">
        <f>SUMIFS('sys inv movment rpt'!$M:$M,'sys inv movment rpt'!$L:$L,$M1165,'sys inv movment rpt'!$N:$N,W$1)</f>
        <v>0</v>
      </c>
      <c r="X1165" s="86">
        <f>SUMIFS('sys inv movment rpt'!$M:$M,'sys inv movment rpt'!$L:$L,$M1165,'sys inv movment rpt'!$N:$N,X$1)</f>
        <v>0</v>
      </c>
      <c r="Y1165" s="86">
        <f>SUMIFS('sys inv movment rpt'!$M:$M,'sys inv movment rpt'!$L:$L,$M1165,'sys inv movment rpt'!$N:$N,Y$1)</f>
        <v>0</v>
      </c>
      <c r="Z1165" s="86">
        <f>SUMIFS('sys inv movment rpt'!$M:$M,'sys inv movment rpt'!$L:$L,$M1165,'sys inv movment rpt'!$N:$N,Z$1)</f>
        <v>0</v>
      </c>
      <c r="AA1165" s="86">
        <f>SUMIFS('sys inv movment rpt'!$M:$M,'sys inv movment rpt'!$L:$L,$M1165,'sys inv movment rpt'!$N:$N,AA$1)</f>
        <v>0</v>
      </c>
      <c r="AB1165" s="86">
        <f>SUMIFS('sys inv movment rpt'!$M:$M,'sys inv movment rpt'!$L:$L,$M1165,'sys inv movment rpt'!$N:$N,AB$1)</f>
        <v>0</v>
      </c>
      <c r="AC1165" s="86">
        <f>SUMIFS('sys inv movment rpt'!$M:$M,'sys inv movment rpt'!$L:$L,$M1165,'sys inv movment rpt'!$N:$N,AC$1)</f>
        <v>0</v>
      </c>
      <c r="AD1165" s="86">
        <f>SUMIFS('sys inv movment rpt'!$M:$M,'sys inv movment rpt'!$L:$L,$M1165,'sys inv movment rpt'!$N:$N,AD$1)</f>
        <v>0</v>
      </c>
      <c r="AE1165" s="86">
        <f>SUMIFS('sys inv movment rpt'!$M:$M,'sys inv movment rpt'!$L:$L,$M1165,'sys inv movment rpt'!$N:$N,AE$1)</f>
        <v>0</v>
      </c>
      <c r="AF1165" s="86">
        <f>SUMIFS('sys inv movment rpt'!$M:$M,'sys inv movment rpt'!$L:$L,$M1165,'sys inv movment rpt'!$N:$N,AF$1)</f>
        <v>0</v>
      </c>
      <c r="AG1165" s="86">
        <f>SUMIFS('sys inv movment rpt'!$M:$M,'sys inv movment rpt'!$L:$L,$M1165,'sys inv movment rpt'!$N:$N,AG$1)</f>
        <v>0</v>
      </c>
      <c r="AH1165" s="86">
        <f>SUMIFS('sys inv movment rpt'!$M:$M,'sys inv movment rpt'!$L:$L,$M1165,'sys inv movment rpt'!$N:$N,AH$1)</f>
        <v>0</v>
      </c>
      <c r="AI1165" s="86">
        <f>SUMIFS('sys inv movment rpt'!$M:$M,'sys inv movment rpt'!$L:$L,$M1165,'sys inv movment rpt'!$N:$N,AI$1)</f>
        <v>0</v>
      </c>
      <c r="AJ1165" s="86">
        <f>SUMIFS('sys inv movment rpt'!$M:$M,'sys inv movment rpt'!$L:$L,$M1165,'sys inv movment rpt'!$N:$N,AJ$1)</f>
        <v>0</v>
      </c>
      <c r="AK1165" s="86">
        <f>SUMIFS('sys inv movment rpt'!$M:$M,'sys inv movment rpt'!$L:$L,$M1165,'sys inv movment rpt'!$N:$N,AK$1)</f>
        <v>0</v>
      </c>
      <c r="AL1165" s="86">
        <f>SUMIFS('sys inv movment rpt'!$M:$M,'sys inv movment rpt'!$L:$L,$M1165,'sys inv movment rpt'!$N:$N,AL$1)</f>
        <v>0</v>
      </c>
      <c r="AM1165" s="86">
        <f>SUMIFS('sys inv movment rpt'!$M:$M,'sys inv movment rpt'!$L:$L,$M1165,'sys inv movment rpt'!$N:$N,AM$1)</f>
        <v>0</v>
      </c>
      <c r="AN1165" s="86">
        <f>SUMIFS('sys inv movment rpt'!$M:$M,'sys inv movment rpt'!$L:$L,$M1165,'sys inv movment rpt'!$N:$N,AN$1)</f>
        <v>0</v>
      </c>
      <c r="AO1165" s="86">
        <f>SUMIFS('sys inv movment rpt'!$M:$M,'sys inv movment rpt'!$L:$L,$M1165,'sys inv movment rpt'!$N:$N,AO$1)</f>
        <v>0</v>
      </c>
      <c r="AP1165" s="86">
        <f>SUMIFS('sys inv movment rpt'!$M:$M,'sys inv movment rpt'!$L:$L,$M1165,'sys inv movment rpt'!$N:$N,AP$1)</f>
        <v>0</v>
      </c>
      <c r="AQ1165" s="86">
        <f>SUMIFS('sys inv movment rpt'!$M:$M,'sys inv movment rpt'!$L:$L,$M1165,'sys inv movment rpt'!$N:$N,AQ$1)</f>
        <v>0</v>
      </c>
      <c r="AR1165" s="86">
        <f>SUMIFS('sys inv movment rpt'!$M:$M,'sys inv movment rpt'!$L:$L,$M1165,'sys inv movment rpt'!$N:$N,AR$1)</f>
        <v>0</v>
      </c>
      <c r="AS1165" s="86">
        <f>SUMIFS('sys inv movment rpt'!$M:$M,'sys inv movment rpt'!$L:$L,$M1165,'sys inv movment rpt'!$N:$N,AS$1)</f>
        <v>0</v>
      </c>
      <c r="AT1165" s="86">
        <f>SUMIFS('sys inv movment rpt'!$M:$M,'sys inv movment rpt'!$L:$L,$M1165,'sys inv movment rpt'!$N:$N,AT$1)</f>
        <v>0</v>
      </c>
      <c r="AU1165" s="86">
        <f>SUMIFS('sys inv movment rpt'!$M:$M,'sys inv movment rpt'!$L:$L,$M1165,'sys inv movment rpt'!$N:$N,AU$1)</f>
        <v>0</v>
      </c>
      <c r="AV1165" s="86">
        <f>SUMIFS('sys inv movment rpt'!$M:$M,'sys inv movment rpt'!$L:$L,$M1165,'sys inv movment rpt'!$N:$N,AV$1)</f>
        <v>0</v>
      </c>
      <c r="AW1165" s="87" t="str">
        <f>IFERROR(VLOOKUP(A1165,'sys-backorder details'!E:U,17,0),"-")</f>
        <v>-</v>
      </c>
      <c r="AX1165" s="87" t="str">
        <f>IF(K1165&gt;1,VLOOKUP(A1165,'settings-routing'!A:I,9,0),"")</f>
        <v/>
      </c>
    </row>
    <row r="1166" ht="12.75" hidden="1" customHeight="1">
      <c r="A1166" s="28" t="s">
        <v>2420</v>
      </c>
      <c r="B1166" s="28" t="s">
        <v>2421</v>
      </c>
      <c r="C1166" s="50">
        <f t="shared" si="2"/>
        <v>0</v>
      </c>
      <c r="D1166" s="80">
        <f>SUMIF('Stocks 101-111'!$J:$J,'item dashboard'!A1166,'Stocks 101-111'!K:K)</f>
        <v>0</v>
      </c>
      <c r="E1166" s="80">
        <f>SUMIF('Stocks 101-111'!$J:$J,'item dashboard'!A1166,'Stocks 101-111'!$L:$L)</f>
        <v>0</v>
      </c>
      <c r="F1166" s="81">
        <f t="shared" si="3"/>
        <v>0</v>
      </c>
      <c r="G1166" s="82">
        <f t="shared" si="4"/>
        <v>0</v>
      </c>
      <c r="H1166" s="50">
        <f>SUMIFS('sys-backorder details'!$M:$M,'sys-backorder details'!$E:$E,'item dashboard'!A1166,'sys-backorder details'!$V:$V,"")</f>
        <v>0</v>
      </c>
      <c r="I1166" s="83">
        <f>SUMIF('settings-routing'!$I:$I,'item dashboard'!A1166,'settings-routing'!$O:$O)</f>
        <v>0</v>
      </c>
      <c r="J1166" s="50">
        <f>SUMIFS('sys-backorder details'!$M:$M,'sys-backorder details'!$E:$E,'item dashboard'!A1166,'sys-backorder details'!$V:$V,"Call off")</f>
        <v>0</v>
      </c>
      <c r="K1166" s="84">
        <f t="shared" si="5"/>
        <v>0</v>
      </c>
      <c r="L1166" s="84">
        <f>SUMIF('Production Plan'!$E:$E,'item dashboard'!A1166,'Production Plan'!$N:$N)</f>
        <v>0</v>
      </c>
      <c r="M1166" s="85" t="str">
        <f t="shared" si="6"/>
        <v>B-SH500-N41MEPA-500 ml Natural Pntd Top 3 Shampoo Jerrycan</v>
      </c>
      <c r="N1166" s="86">
        <f>SUMIFS('sys inv movment rpt'!$M:$M,'sys inv movment rpt'!$L:$L,$M1166,'sys inv movment rpt'!$N:$N,N$1)</f>
        <v>0</v>
      </c>
      <c r="O1166" s="86">
        <f>SUMIFS('sys inv movment rpt'!$M:$M,'sys inv movment rpt'!$L:$L,$M1166,'sys inv movment rpt'!$N:$N,O$1)</f>
        <v>0</v>
      </c>
      <c r="P1166" s="86">
        <f>SUMIFS('sys inv movment rpt'!$M:$M,'sys inv movment rpt'!$L:$L,$M1166,'sys inv movment rpt'!$N:$N,P$1)</f>
        <v>0</v>
      </c>
      <c r="Q1166" s="86">
        <f>SUMIFS('sys inv movment rpt'!$M:$M,'sys inv movment rpt'!$L:$L,$M1166,'sys inv movment rpt'!$N:$N,Q$1)</f>
        <v>0</v>
      </c>
      <c r="R1166" s="86">
        <f>SUMIFS('sys inv movment rpt'!$M:$M,'sys inv movment rpt'!$L:$L,$M1166,'sys inv movment rpt'!$N:$N,R$1)</f>
        <v>0</v>
      </c>
      <c r="S1166" s="86">
        <f>SUMIFS('sys inv movment rpt'!$M:$M,'sys inv movment rpt'!$L:$L,$M1166,'sys inv movment rpt'!$N:$N,S$1)</f>
        <v>0</v>
      </c>
      <c r="T1166" s="86">
        <f>SUMIFS('sys inv movment rpt'!$M:$M,'sys inv movment rpt'!$L:$L,$M1166,'sys inv movment rpt'!$N:$N,T$1)</f>
        <v>0</v>
      </c>
      <c r="U1166" s="86">
        <f>SUMIFS('sys inv movment rpt'!$M:$M,'sys inv movment rpt'!$L:$L,$M1166,'sys inv movment rpt'!$N:$N,U$1)</f>
        <v>0</v>
      </c>
      <c r="V1166" s="86">
        <f>SUMIFS('sys inv movment rpt'!$M:$M,'sys inv movment rpt'!$L:$L,$M1166,'sys inv movment rpt'!$N:$N,V$1)</f>
        <v>0</v>
      </c>
      <c r="W1166" s="86">
        <f>SUMIFS('sys inv movment rpt'!$M:$M,'sys inv movment rpt'!$L:$L,$M1166,'sys inv movment rpt'!$N:$N,W$1)</f>
        <v>0</v>
      </c>
      <c r="X1166" s="86">
        <f>SUMIFS('sys inv movment rpt'!$M:$M,'sys inv movment rpt'!$L:$L,$M1166,'sys inv movment rpt'!$N:$N,X$1)</f>
        <v>0</v>
      </c>
      <c r="Y1166" s="86">
        <f>SUMIFS('sys inv movment rpt'!$M:$M,'sys inv movment rpt'!$L:$L,$M1166,'sys inv movment rpt'!$N:$N,Y$1)</f>
        <v>0</v>
      </c>
      <c r="Z1166" s="86">
        <f>SUMIFS('sys inv movment rpt'!$M:$M,'sys inv movment rpt'!$L:$L,$M1166,'sys inv movment rpt'!$N:$N,Z$1)</f>
        <v>0</v>
      </c>
      <c r="AA1166" s="86">
        <f>SUMIFS('sys inv movment rpt'!$M:$M,'sys inv movment rpt'!$L:$L,$M1166,'sys inv movment rpt'!$N:$N,AA$1)</f>
        <v>0</v>
      </c>
      <c r="AB1166" s="86">
        <f>SUMIFS('sys inv movment rpt'!$M:$M,'sys inv movment rpt'!$L:$L,$M1166,'sys inv movment rpt'!$N:$N,AB$1)</f>
        <v>0</v>
      </c>
      <c r="AC1166" s="86">
        <f>SUMIFS('sys inv movment rpt'!$M:$M,'sys inv movment rpt'!$L:$L,$M1166,'sys inv movment rpt'!$N:$N,AC$1)</f>
        <v>0</v>
      </c>
      <c r="AD1166" s="86">
        <f>SUMIFS('sys inv movment rpt'!$M:$M,'sys inv movment rpt'!$L:$L,$M1166,'sys inv movment rpt'!$N:$N,AD$1)</f>
        <v>0</v>
      </c>
      <c r="AE1166" s="86">
        <f>SUMIFS('sys inv movment rpt'!$M:$M,'sys inv movment rpt'!$L:$L,$M1166,'sys inv movment rpt'!$N:$N,AE$1)</f>
        <v>0</v>
      </c>
      <c r="AF1166" s="86">
        <f>SUMIFS('sys inv movment rpt'!$M:$M,'sys inv movment rpt'!$L:$L,$M1166,'sys inv movment rpt'!$N:$N,AF$1)</f>
        <v>0</v>
      </c>
      <c r="AG1166" s="86">
        <f>SUMIFS('sys inv movment rpt'!$M:$M,'sys inv movment rpt'!$L:$L,$M1166,'sys inv movment rpt'!$N:$N,AG$1)</f>
        <v>0</v>
      </c>
      <c r="AH1166" s="86">
        <f>SUMIFS('sys inv movment rpt'!$M:$M,'sys inv movment rpt'!$L:$L,$M1166,'sys inv movment rpt'!$N:$N,AH$1)</f>
        <v>0</v>
      </c>
      <c r="AI1166" s="86">
        <f>SUMIFS('sys inv movment rpt'!$M:$M,'sys inv movment rpt'!$L:$L,$M1166,'sys inv movment rpt'!$N:$N,AI$1)</f>
        <v>0</v>
      </c>
      <c r="AJ1166" s="86">
        <f>SUMIFS('sys inv movment rpt'!$M:$M,'sys inv movment rpt'!$L:$L,$M1166,'sys inv movment rpt'!$N:$N,AJ$1)</f>
        <v>0</v>
      </c>
      <c r="AK1166" s="86">
        <f>SUMIFS('sys inv movment rpt'!$M:$M,'sys inv movment rpt'!$L:$L,$M1166,'sys inv movment rpt'!$N:$N,AK$1)</f>
        <v>0</v>
      </c>
      <c r="AL1166" s="86">
        <f>SUMIFS('sys inv movment rpt'!$M:$M,'sys inv movment rpt'!$L:$L,$M1166,'sys inv movment rpt'!$N:$N,AL$1)</f>
        <v>0</v>
      </c>
      <c r="AM1166" s="86">
        <f>SUMIFS('sys inv movment rpt'!$M:$M,'sys inv movment rpt'!$L:$L,$M1166,'sys inv movment rpt'!$N:$N,AM$1)</f>
        <v>0</v>
      </c>
      <c r="AN1166" s="86">
        <f>SUMIFS('sys inv movment rpt'!$M:$M,'sys inv movment rpt'!$L:$L,$M1166,'sys inv movment rpt'!$N:$N,AN$1)</f>
        <v>0</v>
      </c>
      <c r="AO1166" s="86">
        <f>SUMIFS('sys inv movment rpt'!$M:$M,'sys inv movment rpt'!$L:$L,$M1166,'sys inv movment rpt'!$N:$N,AO$1)</f>
        <v>0</v>
      </c>
      <c r="AP1166" s="86">
        <f>SUMIFS('sys inv movment rpt'!$M:$M,'sys inv movment rpt'!$L:$L,$M1166,'sys inv movment rpt'!$N:$N,AP$1)</f>
        <v>0</v>
      </c>
      <c r="AQ1166" s="86">
        <f>SUMIFS('sys inv movment rpt'!$M:$M,'sys inv movment rpt'!$L:$L,$M1166,'sys inv movment rpt'!$N:$N,AQ$1)</f>
        <v>0</v>
      </c>
      <c r="AR1166" s="86">
        <f>SUMIFS('sys inv movment rpt'!$M:$M,'sys inv movment rpt'!$L:$L,$M1166,'sys inv movment rpt'!$N:$N,AR$1)</f>
        <v>0</v>
      </c>
      <c r="AS1166" s="86">
        <f>SUMIFS('sys inv movment rpt'!$M:$M,'sys inv movment rpt'!$L:$L,$M1166,'sys inv movment rpt'!$N:$N,AS$1)</f>
        <v>0</v>
      </c>
      <c r="AT1166" s="86">
        <f>SUMIFS('sys inv movment rpt'!$M:$M,'sys inv movment rpt'!$L:$L,$M1166,'sys inv movment rpt'!$N:$N,AT$1)</f>
        <v>0</v>
      </c>
      <c r="AU1166" s="86">
        <f>SUMIFS('sys inv movment rpt'!$M:$M,'sys inv movment rpt'!$L:$L,$M1166,'sys inv movment rpt'!$N:$N,AU$1)</f>
        <v>0</v>
      </c>
      <c r="AV1166" s="86">
        <f>SUMIFS('sys inv movment rpt'!$M:$M,'sys inv movment rpt'!$L:$L,$M1166,'sys inv movment rpt'!$N:$N,AV$1)</f>
        <v>0</v>
      </c>
      <c r="AW1166" s="87" t="str">
        <f>IFERROR(VLOOKUP(A1166,'sys-backorder details'!E:U,17,0),"-")</f>
        <v>-</v>
      </c>
      <c r="AX1166" s="87" t="str">
        <f>IF(K1166&gt;1,VLOOKUP(A1166,'settings-routing'!A:I,9,0),"")</f>
        <v/>
      </c>
    </row>
    <row r="1167" ht="12.75" hidden="1" customHeight="1">
      <c r="A1167" s="28" t="s">
        <v>2422</v>
      </c>
      <c r="B1167" s="28" t="s">
        <v>2423</v>
      </c>
      <c r="C1167" s="50">
        <f t="shared" si="2"/>
        <v>2007</v>
      </c>
      <c r="D1167" s="80">
        <f>SUMIF('Stocks 101-111'!$J:$J,'item dashboard'!A1167,'Stocks 101-111'!K:K)</f>
        <v>2007</v>
      </c>
      <c r="E1167" s="80">
        <f>SUMIF('Stocks 101-111'!$J:$J,'item dashboard'!A1167,'Stocks 101-111'!$L:$L)</f>
        <v>0</v>
      </c>
      <c r="F1167" s="81">
        <f t="shared" si="3"/>
        <v>0</v>
      </c>
      <c r="G1167" s="82">
        <f t="shared" si="4"/>
        <v>0</v>
      </c>
      <c r="H1167" s="50">
        <f>SUMIFS('sys-backorder details'!$M:$M,'sys-backorder details'!$E:$E,'item dashboard'!A1167,'sys-backorder details'!$V:$V,"")</f>
        <v>0</v>
      </c>
      <c r="I1167" s="83">
        <f>SUMIF('settings-routing'!$I:$I,'item dashboard'!A1167,'settings-routing'!$O:$O)</f>
        <v>0</v>
      </c>
      <c r="J1167" s="50">
        <f>SUMIFS('sys-backorder details'!$M:$M,'sys-backorder details'!$E:$E,'item dashboard'!A1167,'sys-backorder details'!$V:$V,"Call off")</f>
        <v>0</v>
      </c>
      <c r="K1167" s="84">
        <f t="shared" si="5"/>
        <v>-2007</v>
      </c>
      <c r="L1167" s="84">
        <f>SUMIF('Production Plan'!$E:$E,'item dashboard'!A1167,'Production Plan'!$N:$N)</f>
        <v>0</v>
      </c>
      <c r="M1167" s="85" t="str">
        <f t="shared" si="6"/>
        <v>B-SH500-N41SER-500 ml Nat Shampoo Pntd Serveskin jerrycan</v>
      </c>
      <c r="N1167" s="86">
        <f>SUMIFS('sys inv movment rpt'!$M:$M,'sys inv movment rpt'!$L:$L,$M1167,'sys inv movment rpt'!$N:$N,N$1)</f>
        <v>0</v>
      </c>
      <c r="O1167" s="86">
        <f>SUMIFS('sys inv movment rpt'!$M:$M,'sys inv movment rpt'!$L:$L,$M1167,'sys inv movment rpt'!$N:$N,O$1)</f>
        <v>0</v>
      </c>
      <c r="P1167" s="86">
        <f>SUMIFS('sys inv movment rpt'!$M:$M,'sys inv movment rpt'!$L:$L,$M1167,'sys inv movment rpt'!$N:$N,P$1)</f>
        <v>0</v>
      </c>
      <c r="Q1167" s="86">
        <f>SUMIFS('sys inv movment rpt'!$M:$M,'sys inv movment rpt'!$L:$L,$M1167,'sys inv movment rpt'!$N:$N,Q$1)</f>
        <v>0</v>
      </c>
      <c r="R1167" s="86">
        <f>SUMIFS('sys inv movment rpt'!$M:$M,'sys inv movment rpt'!$L:$L,$M1167,'sys inv movment rpt'!$N:$N,R$1)</f>
        <v>0</v>
      </c>
      <c r="S1167" s="86">
        <f>SUMIFS('sys inv movment rpt'!$M:$M,'sys inv movment rpt'!$L:$L,$M1167,'sys inv movment rpt'!$N:$N,S$1)</f>
        <v>0</v>
      </c>
      <c r="T1167" s="86">
        <f>SUMIFS('sys inv movment rpt'!$M:$M,'sys inv movment rpt'!$L:$L,$M1167,'sys inv movment rpt'!$N:$N,T$1)</f>
        <v>0</v>
      </c>
      <c r="U1167" s="86">
        <f>SUMIFS('sys inv movment rpt'!$M:$M,'sys inv movment rpt'!$L:$L,$M1167,'sys inv movment rpt'!$N:$N,U$1)</f>
        <v>0</v>
      </c>
      <c r="V1167" s="86">
        <f>SUMIFS('sys inv movment rpt'!$M:$M,'sys inv movment rpt'!$L:$L,$M1167,'sys inv movment rpt'!$N:$N,V$1)</f>
        <v>0</v>
      </c>
      <c r="W1167" s="86">
        <f>SUMIFS('sys inv movment rpt'!$M:$M,'sys inv movment rpt'!$L:$L,$M1167,'sys inv movment rpt'!$N:$N,W$1)</f>
        <v>0</v>
      </c>
      <c r="X1167" s="86">
        <f>SUMIFS('sys inv movment rpt'!$M:$M,'sys inv movment rpt'!$L:$L,$M1167,'sys inv movment rpt'!$N:$N,X$1)</f>
        <v>0</v>
      </c>
      <c r="Y1167" s="86">
        <f>SUMIFS('sys inv movment rpt'!$M:$M,'sys inv movment rpt'!$L:$L,$M1167,'sys inv movment rpt'!$N:$N,Y$1)</f>
        <v>0</v>
      </c>
      <c r="Z1167" s="86">
        <f>SUMIFS('sys inv movment rpt'!$M:$M,'sys inv movment rpt'!$L:$L,$M1167,'sys inv movment rpt'!$N:$N,Z$1)</f>
        <v>0</v>
      </c>
      <c r="AA1167" s="86">
        <f>SUMIFS('sys inv movment rpt'!$M:$M,'sys inv movment rpt'!$L:$L,$M1167,'sys inv movment rpt'!$N:$N,AA$1)</f>
        <v>0</v>
      </c>
      <c r="AB1167" s="86">
        <f>SUMIFS('sys inv movment rpt'!$M:$M,'sys inv movment rpt'!$L:$L,$M1167,'sys inv movment rpt'!$N:$N,AB$1)</f>
        <v>0</v>
      </c>
      <c r="AC1167" s="86">
        <f>SUMIFS('sys inv movment rpt'!$M:$M,'sys inv movment rpt'!$L:$L,$M1167,'sys inv movment rpt'!$N:$N,AC$1)</f>
        <v>0</v>
      </c>
      <c r="AD1167" s="86">
        <f>SUMIFS('sys inv movment rpt'!$M:$M,'sys inv movment rpt'!$L:$L,$M1167,'sys inv movment rpt'!$N:$N,AD$1)</f>
        <v>0</v>
      </c>
      <c r="AE1167" s="86">
        <f>SUMIFS('sys inv movment rpt'!$M:$M,'sys inv movment rpt'!$L:$L,$M1167,'sys inv movment rpt'!$N:$N,AE$1)</f>
        <v>0</v>
      </c>
      <c r="AF1167" s="86">
        <f>SUMIFS('sys inv movment rpt'!$M:$M,'sys inv movment rpt'!$L:$L,$M1167,'sys inv movment rpt'!$N:$N,AF$1)</f>
        <v>0</v>
      </c>
      <c r="AG1167" s="86">
        <f>SUMIFS('sys inv movment rpt'!$M:$M,'sys inv movment rpt'!$L:$L,$M1167,'sys inv movment rpt'!$N:$N,AG$1)</f>
        <v>0</v>
      </c>
      <c r="AH1167" s="86">
        <f>SUMIFS('sys inv movment rpt'!$M:$M,'sys inv movment rpt'!$L:$L,$M1167,'sys inv movment rpt'!$N:$N,AH$1)</f>
        <v>0</v>
      </c>
      <c r="AI1167" s="86">
        <f>SUMIFS('sys inv movment rpt'!$M:$M,'sys inv movment rpt'!$L:$L,$M1167,'sys inv movment rpt'!$N:$N,AI$1)</f>
        <v>0</v>
      </c>
      <c r="AJ1167" s="86">
        <f>SUMIFS('sys inv movment rpt'!$M:$M,'sys inv movment rpt'!$L:$L,$M1167,'sys inv movment rpt'!$N:$N,AJ$1)</f>
        <v>0</v>
      </c>
      <c r="AK1167" s="86">
        <f>SUMIFS('sys inv movment rpt'!$M:$M,'sys inv movment rpt'!$L:$L,$M1167,'sys inv movment rpt'!$N:$N,AK$1)</f>
        <v>0</v>
      </c>
      <c r="AL1167" s="86">
        <f>SUMIFS('sys inv movment rpt'!$M:$M,'sys inv movment rpt'!$L:$L,$M1167,'sys inv movment rpt'!$N:$N,AL$1)</f>
        <v>0</v>
      </c>
      <c r="AM1167" s="86">
        <f>SUMIFS('sys inv movment rpt'!$M:$M,'sys inv movment rpt'!$L:$L,$M1167,'sys inv movment rpt'!$N:$N,AM$1)</f>
        <v>0</v>
      </c>
      <c r="AN1167" s="86">
        <f>SUMIFS('sys inv movment rpt'!$M:$M,'sys inv movment rpt'!$L:$L,$M1167,'sys inv movment rpt'!$N:$N,AN$1)</f>
        <v>0</v>
      </c>
      <c r="AO1167" s="86">
        <f>SUMIFS('sys inv movment rpt'!$M:$M,'sys inv movment rpt'!$L:$L,$M1167,'sys inv movment rpt'!$N:$N,AO$1)</f>
        <v>0</v>
      </c>
      <c r="AP1167" s="86">
        <f>SUMIFS('sys inv movment rpt'!$M:$M,'sys inv movment rpt'!$L:$L,$M1167,'sys inv movment rpt'!$N:$N,AP$1)</f>
        <v>0</v>
      </c>
      <c r="AQ1167" s="86">
        <f>SUMIFS('sys inv movment rpt'!$M:$M,'sys inv movment rpt'!$L:$L,$M1167,'sys inv movment rpt'!$N:$N,AQ$1)</f>
        <v>0</v>
      </c>
      <c r="AR1167" s="86">
        <f>SUMIFS('sys inv movment rpt'!$M:$M,'sys inv movment rpt'!$L:$L,$M1167,'sys inv movment rpt'!$N:$N,AR$1)</f>
        <v>0</v>
      </c>
      <c r="AS1167" s="86">
        <f>SUMIFS('sys inv movment rpt'!$M:$M,'sys inv movment rpt'!$L:$L,$M1167,'sys inv movment rpt'!$N:$N,AS$1)</f>
        <v>0</v>
      </c>
      <c r="AT1167" s="86">
        <f>SUMIFS('sys inv movment rpt'!$M:$M,'sys inv movment rpt'!$L:$L,$M1167,'sys inv movment rpt'!$N:$N,AT$1)</f>
        <v>0</v>
      </c>
      <c r="AU1167" s="86">
        <f>SUMIFS('sys inv movment rpt'!$M:$M,'sys inv movment rpt'!$L:$L,$M1167,'sys inv movment rpt'!$N:$N,AU$1)</f>
        <v>0</v>
      </c>
      <c r="AV1167" s="86">
        <f>SUMIFS('sys inv movment rpt'!$M:$M,'sys inv movment rpt'!$L:$L,$M1167,'sys inv movment rpt'!$N:$N,AV$1)</f>
        <v>0</v>
      </c>
      <c r="AW1167" s="87" t="str">
        <f>IFERROR(VLOOKUP(A1167,'sys-backorder details'!E:U,17,0),"-")</f>
        <v>-</v>
      </c>
      <c r="AX1167" s="87" t="str">
        <f>IF(K1167&gt;1,VLOOKUP(A1167,'settings-routing'!A:I,9,0),"")</f>
        <v/>
      </c>
    </row>
    <row r="1168" ht="12.75" hidden="1" customHeight="1">
      <c r="A1168" s="50" t="s">
        <v>2424</v>
      </c>
      <c r="B1168" s="50" t="s">
        <v>2425</v>
      </c>
      <c r="C1168" s="50">
        <f t="shared" si="2"/>
        <v>0</v>
      </c>
      <c r="D1168" s="80">
        <f>SUMIF('Stocks 101-111'!$J:$J,'item dashboard'!A1168,'Stocks 101-111'!K:K)</f>
        <v>0</v>
      </c>
      <c r="E1168" s="80">
        <f>SUMIF('Stocks 101-111'!$J:$J,'item dashboard'!A1168,'Stocks 101-111'!$L:$L)</f>
        <v>0</v>
      </c>
      <c r="F1168" s="81">
        <f t="shared" si="3"/>
        <v>0</v>
      </c>
      <c r="G1168" s="82">
        <f t="shared" si="4"/>
        <v>0</v>
      </c>
      <c r="H1168" s="50">
        <f>SUMIFS('sys-backorder details'!$M:$M,'sys-backorder details'!$E:$E,'item dashboard'!A1168,'sys-backorder details'!$V:$V,"")</f>
        <v>0</v>
      </c>
      <c r="I1168" s="83">
        <f>SUMIF('settings-routing'!$I:$I,'item dashboard'!A1168,'settings-routing'!$O:$O)</f>
        <v>0</v>
      </c>
      <c r="J1168" s="50">
        <f>SUMIFS('sys-backorder details'!$M:$M,'sys-backorder details'!$E:$E,'item dashboard'!A1168,'sys-backorder details'!$V:$V,"Call off")</f>
        <v>0</v>
      </c>
      <c r="K1168" s="84">
        <f t="shared" si="5"/>
        <v>0</v>
      </c>
      <c r="L1168" s="84">
        <f>SUMIF('Production Plan'!$E:$E,'item dashboard'!A1168,'Production Plan'!$N:$N)</f>
        <v>0</v>
      </c>
      <c r="M1168" s="85" t="str">
        <f t="shared" si="6"/>
        <v>B-SH500-OR41-500 ml Orange Shampoo Jerrycan</v>
      </c>
      <c r="N1168" s="86">
        <f>SUMIFS('sys inv movment rpt'!$M:$M,'sys inv movment rpt'!$L:$L,$M1168,'sys inv movment rpt'!$N:$N,N$1)</f>
        <v>0</v>
      </c>
      <c r="O1168" s="86">
        <f>SUMIFS('sys inv movment rpt'!$M:$M,'sys inv movment rpt'!$L:$L,$M1168,'sys inv movment rpt'!$N:$N,O$1)</f>
        <v>0</v>
      </c>
      <c r="P1168" s="86">
        <f>SUMIFS('sys inv movment rpt'!$M:$M,'sys inv movment rpt'!$L:$L,$M1168,'sys inv movment rpt'!$N:$N,P$1)</f>
        <v>0</v>
      </c>
      <c r="Q1168" s="86">
        <f>SUMIFS('sys inv movment rpt'!$M:$M,'sys inv movment rpt'!$L:$L,$M1168,'sys inv movment rpt'!$N:$N,Q$1)</f>
        <v>0</v>
      </c>
      <c r="R1168" s="86">
        <f>SUMIFS('sys inv movment rpt'!$M:$M,'sys inv movment rpt'!$L:$L,$M1168,'sys inv movment rpt'!$N:$N,R$1)</f>
        <v>0</v>
      </c>
      <c r="S1168" s="86">
        <f>SUMIFS('sys inv movment rpt'!$M:$M,'sys inv movment rpt'!$L:$L,$M1168,'sys inv movment rpt'!$N:$N,S$1)</f>
        <v>0</v>
      </c>
      <c r="T1168" s="86">
        <f>SUMIFS('sys inv movment rpt'!$M:$M,'sys inv movment rpt'!$L:$L,$M1168,'sys inv movment rpt'!$N:$N,T$1)</f>
        <v>0</v>
      </c>
      <c r="U1168" s="86">
        <f>SUMIFS('sys inv movment rpt'!$M:$M,'sys inv movment rpt'!$L:$L,$M1168,'sys inv movment rpt'!$N:$N,U$1)</f>
        <v>0</v>
      </c>
      <c r="V1168" s="86">
        <f>SUMIFS('sys inv movment rpt'!$M:$M,'sys inv movment rpt'!$L:$L,$M1168,'sys inv movment rpt'!$N:$N,V$1)</f>
        <v>0</v>
      </c>
      <c r="W1168" s="86">
        <f>SUMIFS('sys inv movment rpt'!$M:$M,'sys inv movment rpt'!$L:$L,$M1168,'sys inv movment rpt'!$N:$N,W$1)</f>
        <v>0</v>
      </c>
      <c r="X1168" s="86">
        <f>SUMIFS('sys inv movment rpt'!$M:$M,'sys inv movment rpt'!$L:$L,$M1168,'sys inv movment rpt'!$N:$N,X$1)</f>
        <v>0</v>
      </c>
      <c r="Y1168" s="86">
        <f>SUMIFS('sys inv movment rpt'!$M:$M,'sys inv movment rpt'!$L:$L,$M1168,'sys inv movment rpt'!$N:$N,Y$1)</f>
        <v>0</v>
      </c>
      <c r="Z1168" s="86">
        <f>SUMIFS('sys inv movment rpt'!$M:$M,'sys inv movment rpt'!$L:$L,$M1168,'sys inv movment rpt'!$N:$N,Z$1)</f>
        <v>0</v>
      </c>
      <c r="AA1168" s="86">
        <f>SUMIFS('sys inv movment rpt'!$M:$M,'sys inv movment rpt'!$L:$L,$M1168,'sys inv movment rpt'!$N:$N,AA$1)</f>
        <v>0</v>
      </c>
      <c r="AB1168" s="86">
        <f>SUMIFS('sys inv movment rpt'!$M:$M,'sys inv movment rpt'!$L:$L,$M1168,'sys inv movment rpt'!$N:$N,AB$1)</f>
        <v>0</v>
      </c>
      <c r="AC1168" s="86">
        <f>SUMIFS('sys inv movment rpt'!$M:$M,'sys inv movment rpt'!$L:$L,$M1168,'sys inv movment rpt'!$N:$N,AC$1)</f>
        <v>0</v>
      </c>
      <c r="AD1168" s="86">
        <f>SUMIFS('sys inv movment rpt'!$M:$M,'sys inv movment rpt'!$L:$L,$M1168,'sys inv movment rpt'!$N:$N,AD$1)</f>
        <v>0</v>
      </c>
      <c r="AE1168" s="86">
        <f>SUMIFS('sys inv movment rpt'!$M:$M,'sys inv movment rpt'!$L:$L,$M1168,'sys inv movment rpt'!$N:$N,AE$1)</f>
        <v>0</v>
      </c>
      <c r="AF1168" s="86">
        <f>SUMIFS('sys inv movment rpt'!$M:$M,'sys inv movment rpt'!$L:$L,$M1168,'sys inv movment rpt'!$N:$N,AF$1)</f>
        <v>0</v>
      </c>
      <c r="AG1168" s="86">
        <f>SUMIFS('sys inv movment rpt'!$M:$M,'sys inv movment rpt'!$L:$L,$M1168,'sys inv movment rpt'!$N:$N,AG$1)</f>
        <v>0</v>
      </c>
      <c r="AH1168" s="86">
        <f>SUMIFS('sys inv movment rpt'!$M:$M,'sys inv movment rpt'!$L:$L,$M1168,'sys inv movment rpt'!$N:$N,AH$1)</f>
        <v>0</v>
      </c>
      <c r="AI1168" s="86">
        <f>SUMIFS('sys inv movment rpt'!$M:$M,'sys inv movment rpt'!$L:$L,$M1168,'sys inv movment rpt'!$N:$N,AI$1)</f>
        <v>0</v>
      </c>
      <c r="AJ1168" s="86">
        <f>SUMIFS('sys inv movment rpt'!$M:$M,'sys inv movment rpt'!$L:$L,$M1168,'sys inv movment rpt'!$N:$N,AJ$1)</f>
        <v>0</v>
      </c>
      <c r="AK1168" s="86">
        <f>SUMIFS('sys inv movment rpt'!$M:$M,'sys inv movment rpt'!$L:$L,$M1168,'sys inv movment rpt'!$N:$N,AK$1)</f>
        <v>0</v>
      </c>
      <c r="AL1168" s="86">
        <f>SUMIFS('sys inv movment rpt'!$M:$M,'sys inv movment rpt'!$L:$L,$M1168,'sys inv movment rpt'!$N:$N,AL$1)</f>
        <v>0</v>
      </c>
      <c r="AM1168" s="86">
        <f>SUMIFS('sys inv movment rpt'!$M:$M,'sys inv movment rpt'!$L:$L,$M1168,'sys inv movment rpt'!$N:$N,AM$1)</f>
        <v>0</v>
      </c>
      <c r="AN1168" s="86">
        <f>SUMIFS('sys inv movment rpt'!$M:$M,'sys inv movment rpt'!$L:$L,$M1168,'sys inv movment rpt'!$N:$N,AN$1)</f>
        <v>0</v>
      </c>
      <c r="AO1168" s="86">
        <f>SUMIFS('sys inv movment rpt'!$M:$M,'sys inv movment rpt'!$L:$L,$M1168,'sys inv movment rpt'!$N:$N,AO$1)</f>
        <v>0</v>
      </c>
      <c r="AP1168" s="86">
        <f>SUMIFS('sys inv movment rpt'!$M:$M,'sys inv movment rpt'!$L:$L,$M1168,'sys inv movment rpt'!$N:$N,AP$1)</f>
        <v>0</v>
      </c>
      <c r="AQ1168" s="86">
        <f>SUMIFS('sys inv movment rpt'!$M:$M,'sys inv movment rpt'!$L:$L,$M1168,'sys inv movment rpt'!$N:$N,AQ$1)</f>
        <v>0</v>
      </c>
      <c r="AR1168" s="86">
        <f>SUMIFS('sys inv movment rpt'!$M:$M,'sys inv movment rpt'!$L:$L,$M1168,'sys inv movment rpt'!$N:$N,AR$1)</f>
        <v>0</v>
      </c>
      <c r="AS1168" s="86">
        <f>SUMIFS('sys inv movment rpt'!$M:$M,'sys inv movment rpt'!$L:$L,$M1168,'sys inv movment rpt'!$N:$N,AS$1)</f>
        <v>0</v>
      </c>
      <c r="AT1168" s="86">
        <f>SUMIFS('sys inv movment rpt'!$M:$M,'sys inv movment rpt'!$L:$L,$M1168,'sys inv movment rpt'!$N:$N,AT$1)</f>
        <v>0</v>
      </c>
      <c r="AU1168" s="86">
        <f>SUMIFS('sys inv movment rpt'!$M:$M,'sys inv movment rpt'!$L:$L,$M1168,'sys inv movment rpt'!$N:$N,AU$1)</f>
        <v>0</v>
      </c>
      <c r="AV1168" s="86">
        <f>SUMIFS('sys inv movment rpt'!$M:$M,'sys inv movment rpt'!$L:$L,$M1168,'sys inv movment rpt'!$N:$N,AV$1)</f>
        <v>0</v>
      </c>
      <c r="AW1168" s="87" t="str">
        <f>IFERROR(VLOOKUP(A1168,'sys-backorder details'!E:U,17,0),"-")</f>
        <v>-</v>
      </c>
      <c r="AX1168" s="87" t="str">
        <f>IF(K1168&gt;1,VLOOKUP(A1168,'settings-routing'!A:I,9,0),"")</f>
        <v/>
      </c>
    </row>
    <row r="1169" ht="12.75" hidden="1" customHeight="1">
      <c r="A1169" s="28" t="s">
        <v>2426</v>
      </c>
      <c r="B1169" s="28" t="s">
        <v>2427</v>
      </c>
      <c r="C1169" s="50">
        <f t="shared" si="2"/>
        <v>0</v>
      </c>
      <c r="D1169" s="80">
        <f>SUMIF('Stocks 101-111'!$J:$J,'item dashboard'!A1169,'Stocks 101-111'!K:K)</f>
        <v>0</v>
      </c>
      <c r="E1169" s="80">
        <f>SUMIF('Stocks 101-111'!$J:$J,'item dashboard'!A1169,'Stocks 101-111'!$L:$L)</f>
        <v>0</v>
      </c>
      <c r="F1169" s="81">
        <f t="shared" si="3"/>
        <v>0</v>
      </c>
      <c r="G1169" s="82">
        <f t="shared" si="4"/>
        <v>0</v>
      </c>
      <c r="H1169" s="50">
        <f>SUMIFS('sys-backorder details'!$M:$M,'sys-backorder details'!$E:$E,'item dashboard'!A1169,'sys-backorder details'!$V:$V,"")</f>
        <v>0</v>
      </c>
      <c r="I1169" s="83">
        <f>SUMIF('settings-routing'!$I:$I,'item dashboard'!A1169,'settings-routing'!$O:$O)</f>
        <v>0</v>
      </c>
      <c r="J1169" s="50">
        <f>SUMIFS('sys-backorder details'!$M:$M,'sys-backorder details'!$E:$E,'item dashboard'!A1169,'sys-backorder details'!$V:$V,"Call off")</f>
        <v>0</v>
      </c>
      <c r="K1169" s="84">
        <f t="shared" si="5"/>
        <v>0</v>
      </c>
      <c r="L1169" s="84">
        <f>SUMIF('Production Plan'!$E:$E,'item dashboard'!A1169,'Production Plan'!$N:$N)</f>
        <v>0</v>
      </c>
      <c r="M1169" s="85" t="str">
        <f t="shared" si="6"/>
        <v>B-SH500-PK41-500 ml Pink Shampoo Jerrycan</v>
      </c>
      <c r="N1169" s="86">
        <f>SUMIFS('sys inv movment rpt'!$M:$M,'sys inv movment rpt'!$L:$L,$M1169,'sys inv movment rpt'!$N:$N,N$1)</f>
        <v>0</v>
      </c>
      <c r="O1169" s="86">
        <f>SUMIFS('sys inv movment rpt'!$M:$M,'sys inv movment rpt'!$L:$L,$M1169,'sys inv movment rpt'!$N:$N,O$1)</f>
        <v>0</v>
      </c>
      <c r="P1169" s="86">
        <f>SUMIFS('sys inv movment rpt'!$M:$M,'sys inv movment rpt'!$L:$L,$M1169,'sys inv movment rpt'!$N:$N,P$1)</f>
        <v>0</v>
      </c>
      <c r="Q1169" s="86">
        <f>SUMIFS('sys inv movment rpt'!$M:$M,'sys inv movment rpt'!$L:$L,$M1169,'sys inv movment rpt'!$N:$N,Q$1)</f>
        <v>0</v>
      </c>
      <c r="R1169" s="86">
        <f>SUMIFS('sys inv movment rpt'!$M:$M,'sys inv movment rpt'!$L:$L,$M1169,'sys inv movment rpt'!$N:$N,R$1)</f>
        <v>0</v>
      </c>
      <c r="S1169" s="86">
        <f>SUMIFS('sys inv movment rpt'!$M:$M,'sys inv movment rpt'!$L:$L,$M1169,'sys inv movment rpt'!$N:$N,S$1)</f>
        <v>0</v>
      </c>
      <c r="T1169" s="86">
        <f>SUMIFS('sys inv movment rpt'!$M:$M,'sys inv movment rpt'!$L:$L,$M1169,'sys inv movment rpt'!$N:$N,T$1)</f>
        <v>0</v>
      </c>
      <c r="U1169" s="86">
        <f>SUMIFS('sys inv movment rpt'!$M:$M,'sys inv movment rpt'!$L:$L,$M1169,'sys inv movment rpt'!$N:$N,U$1)</f>
        <v>0</v>
      </c>
      <c r="V1169" s="86">
        <f>SUMIFS('sys inv movment rpt'!$M:$M,'sys inv movment rpt'!$L:$L,$M1169,'sys inv movment rpt'!$N:$N,V$1)</f>
        <v>0</v>
      </c>
      <c r="W1169" s="86">
        <f>SUMIFS('sys inv movment rpt'!$M:$M,'sys inv movment rpt'!$L:$L,$M1169,'sys inv movment rpt'!$N:$N,W$1)</f>
        <v>0</v>
      </c>
      <c r="X1169" s="86">
        <f>SUMIFS('sys inv movment rpt'!$M:$M,'sys inv movment rpt'!$L:$L,$M1169,'sys inv movment rpt'!$N:$N,X$1)</f>
        <v>0</v>
      </c>
      <c r="Y1169" s="86">
        <f>SUMIFS('sys inv movment rpt'!$M:$M,'sys inv movment rpt'!$L:$L,$M1169,'sys inv movment rpt'!$N:$N,Y$1)</f>
        <v>0</v>
      </c>
      <c r="Z1169" s="86">
        <f>SUMIFS('sys inv movment rpt'!$M:$M,'sys inv movment rpt'!$L:$L,$M1169,'sys inv movment rpt'!$N:$N,Z$1)</f>
        <v>0</v>
      </c>
      <c r="AA1169" s="86">
        <f>SUMIFS('sys inv movment rpt'!$M:$M,'sys inv movment rpt'!$L:$L,$M1169,'sys inv movment rpt'!$N:$N,AA$1)</f>
        <v>0</v>
      </c>
      <c r="AB1169" s="86">
        <f>SUMIFS('sys inv movment rpt'!$M:$M,'sys inv movment rpt'!$L:$L,$M1169,'sys inv movment rpt'!$N:$N,AB$1)</f>
        <v>0</v>
      </c>
      <c r="AC1169" s="86">
        <f>SUMIFS('sys inv movment rpt'!$M:$M,'sys inv movment rpt'!$L:$L,$M1169,'sys inv movment rpt'!$N:$N,AC$1)</f>
        <v>0</v>
      </c>
      <c r="AD1169" s="86">
        <f>SUMIFS('sys inv movment rpt'!$M:$M,'sys inv movment rpt'!$L:$L,$M1169,'sys inv movment rpt'!$N:$N,AD$1)</f>
        <v>0</v>
      </c>
      <c r="AE1169" s="86">
        <f>SUMIFS('sys inv movment rpt'!$M:$M,'sys inv movment rpt'!$L:$L,$M1169,'sys inv movment rpt'!$N:$N,AE$1)</f>
        <v>0</v>
      </c>
      <c r="AF1169" s="86">
        <f>SUMIFS('sys inv movment rpt'!$M:$M,'sys inv movment rpt'!$L:$L,$M1169,'sys inv movment rpt'!$N:$N,AF$1)</f>
        <v>0</v>
      </c>
      <c r="AG1169" s="86">
        <f>SUMIFS('sys inv movment rpt'!$M:$M,'sys inv movment rpt'!$L:$L,$M1169,'sys inv movment rpt'!$N:$N,AG$1)</f>
        <v>0</v>
      </c>
      <c r="AH1169" s="86">
        <f>SUMIFS('sys inv movment rpt'!$M:$M,'sys inv movment rpt'!$L:$L,$M1169,'sys inv movment rpt'!$N:$N,AH$1)</f>
        <v>0</v>
      </c>
      <c r="AI1169" s="86">
        <f>SUMIFS('sys inv movment rpt'!$M:$M,'sys inv movment rpt'!$L:$L,$M1169,'sys inv movment rpt'!$N:$N,AI$1)</f>
        <v>0</v>
      </c>
      <c r="AJ1169" s="86">
        <f>SUMIFS('sys inv movment rpt'!$M:$M,'sys inv movment rpt'!$L:$L,$M1169,'sys inv movment rpt'!$N:$N,AJ$1)</f>
        <v>0</v>
      </c>
      <c r="AK1169" s="86">
        <f>SUMIFS('sys inv movment rpt'!$M:$M,'sys inv movment rpt'!$L:$L,$M1169,'sys inv movment rpt'!$N:$N,AK$1)</f>
        <v>0</v>
      </c>
      <c r="AL1169" s="86">
        <f>SUMIFS('sys inv movment rpt'!$M:$M,'sys inv movment rpt'!$L:$L,$M1169,'sys inv movment rpt'!$N:$N,AL$1)</f>
        <v>0</v>
      </c>
      <c r="AM1169" s="86">
        <f>SUMIFS('sys inv movment rpt'!$M:$M,'sys inv movment rpt'!$L:$L,$M1169,'sys inv movment rpt'!$N:$N,AM$1)</f>
        <v>0</v>
      </c>
      <c r="AN1169" s="86">
        <f>SUMIFS('sys inv movment rpt'!$M:$M,'sys inv movment rpt'!$L:$L,$M1169,'sys inv movment rpt'!$N:$N,AN$1)</f>
        <v>0</v>
      </c>
      <c r="AO1169" s="86">
        <f>SUMIFS('sys inv movment rpt'!$M:$M,'sys inv movment rpt'!$L:$L,$M1169,'sys inv movment rpt'!$N:$N,AO$1)</f>
        <v>0</v>
      </c>
      <c r="AP1169" s="86">
        <f>SUMIFS('sys inv movment rpt'!$M:$M,'sys inv movment rpt'!$L:$L,$M1169,'sys inv movment rpt'!$N:$N,AP$1)</f>
        <v>0</v>
      </c>
      <c r="AQ1169" s="86">
        <f>SUMIFS('sys inv movment rpt'!$M:$M,'sys inv movment rpt'!$L:$L,$M1169,'sys inv movment rpt'!$N:$N,AQ$1)</f>
        <v>0</v>
      </c>
      <c r="AR1169" s="86">
        <f>SUMIFS('sys inv movment rpt'!$M:$M,'sys inv movment rpt'!$L:$L,$M1169,'sys inv movment rpt'!$N:$N,AR$1)</f>
        <v>0</v>
      </c>
      <c r="AS1169" s="86">
        <f>SUMIFS('sys inv movment rpt'!$M:$M,'sys inv movment rpt'!$L:$L,$M1169,'sys inv movment rpt'!$N:$N,AS$1)</f>
        <v>0</v>
      </c>
      <c r="AT1169" s="86">
        <f>SUMIFS('sys inv movment rpt'!$M:$M,'sys inv movment rpt'!$L:$L,$M1169,'sys inv movment rpt'!$N:$N,AT$1)</f>
        <v>0</v>
      </c>
      <c r="AU1169" s="86">
        <f>SUMIFS('sys inv movment rpt'!$M:$M,'sys inv movment rpt'!$L:$L,$M1169,'sys inv movment rpt'!$N:$N,AU$1)</f>
        <v>0</v>
      </c>
      <c r="AV1169" s="86">
        <f>SUMIFS('sys inv movment rpt'!$M:$M,'sys inv movment rpt'!$L:$L,$M1169,'sys inv movment rpt'!$N:$N,AV$1)</f>
        <v>0</v>
      </c>
      <c r="AW1169" s="87" t="str">
        <f>IFERROR(VLOOKUP(A1169,'sys-backorder details'!E:U,17,0),"-")</f>
        <v>-</v>
      </c>
      <c r="AX1169" s="87" t="str">
        <f>IF(K1169&gt;1,VLOOKUP(A1169,'settings-routing'!A:I,9,0),"")</f>
        <v/>
      </c>
    </row>
    <row r="1170" ht="12.75" hidden="1" customHeight="1">
      <c r="A1170" s="28" t="s">
        <v>2428</v>
      </c>
      <c r="B1170" s="28" t="s">
        <v>2429</v>
      </c>
      <c r="C1170" s="50">
        <f t="shared" si="2"/>
        <v>0</v>
      </c>
      <c r="D1170" s="80">
        <f>SUMIF('Stocks 101-111'!$J:$J,'item dashboard'!A1170,'Stocks 101-111'!K:K)</f>
        <v>0</v>
      </c>
      <c r="E1170" s="80">
        <f>SUMIF('Stocks 101-111'!$J:$J,'item dashboard'!A1170,'Stocks 101-111'!$L:$L)</f>
        <v>0</v>
      </c>
      <c r="F1170" s="81">
        <f t="shared" si="3"/>
        <v>0</v>
      </c>
      <c r="G1170" s="82">
        <f t="shared" si="4"/>
        <v>0</v>
      </c>
      <c r="H1170" s="50">
        <f>SUMIFS('sys-backorder details'!$M:$M,'sys-backorder details'!$E:$E,'item dashboard'!A1170,'sys-backorder details'!$V:$V,"")</f>
        <v>0</v>
      </c>
      <c r="I1170" s="83">
        <f>SUMIF('settings-routing'!$I:$I,'item dashboard'!A1170,'settings-routing'!$O:$O)</f>
        <v>0</v>
      </c>
      <c r="J1170" s="50">
        <f>SUMIFS('sys-backorder details'!$M:$M,'sys-backorder details'!$E:$E,'item dashboard'!A1170,'sys-backorder details'!$V:$V,"Call off")</f>
        <v>0</v>
      </c>
      <c r="K1170" s="84">
        <f t="shared" si="5"/>
        <v>0</v>
      </c>
      <c r="L1170" s="84">
        <f>SUMIF('Production Plan'!$E:$E,'item dashboard'!A1170,'Production Plan'!$N:$N)</f>
        <v>0</v>
      </c>
      <c r="M1170" s="85" t="str">
        <f t="shared" si="6"/>
        <v>B-SH500-PUR41-500 ml Purple Shampoo Jerrycan</v>
      </c>
      <c r="N1170" s="86">
        <f>SUMIFS('sys inv movment rpt'!$M:$M,'sys inv movment rpt'!$L:$L,$M1170,'sys inv movment rpt'!$N:$N,N$1)</f>
        <v>0</v>
      </c>
      <c r="O1170" s="86">
        <f>SUMIFS('sys inv movment rpt'!$M:$M,'sys inv movment rpt'!$L:$L,$M1170,'sys inv movment rpt'!$N:$N,O$1)</f>
        <v>0</v>
      </c>
      <c r="P1170" s="86">
        <f>SUMIFS('sys inv movment rpt'!$M:$M,'sys inv movment rpt'!$L:$L,$M1170,'sys inv movment rpt'!$N:$N,P$1)</f>
        <v>0</v>
      </c>
      <c r="Q1170" s="86">
        <f>SUMIFS('sys inv movment rpt'!$M:$M,'sys inv movment rpt'!$L:$L,$M1170,'sys inv movment rpt'!$N:$N,Q$1)</f>
        <v>0</v>
      </c>
      <c r="R1170" s="86">
        <f>SUMIFS('sys inv movment rpt'!$M:$M,'sys inv movment rpt'!$L:$L,$M1170,'sys inv movment rpt'!$N:$N,R$1)</f>
        <v>0</v>
      </c>
      <c r="S1170" s="86">
        <f>SUMIFS('sys inv movment rpt'!$M:$M,'sys inv movment rpt'!$L:$L,$M1170,'sys inv movment rpt'!$N:$N,S$1)</f>
        <v>0</v>
      </c>
      <c r="T1170" s="86">
        <f>SUMIFS('sys inv movment rpt'!$M:$M,'sys inv movment rpt'!$L:$L,$M1170,'sys inv movment rpt'!$N:$N,T$1)</f>
        <v>0</v>
      </c>
      <c r="U1170" s="86">
        <f>SUMIFS('sys inv movment rpt'!$M:$M,'sys inv movment rpt'!$L:$L,$M1170,'sys inv movment rpt'!$N:$N,U$1)</f>
        <v>0</v>
      </c>
      <c r="V1170" s="86">
        <f>SUMIFS('sys inv movment rpt'!$M:$M,'sys inv movment rpt'!$L:$L,$M1170,'sys inv movment rpt'!$N:$N,V$1)</f>
        <v>0</v>
      </c>
      <c r="W1170" s="86">
        <f>SUMIFS('sys inv movment rpt'!$M:$M,'sys inv movment rpt'!$L:$L,$M1170,'sys inv movment rpt'!$N:$N,W$1)</f>
        <v>0</v>
      </c>
      <c r="X1170" s="86">
        <f>SUMIFS('sys inv movment rpt'!$M:$M,'sys inv movment rpt'!$L:$L,$M1170,'sys inv movment rpt'!$N:$N,X$1)</f>
        <v>0</v>
      </c>
      <c r="Y1170" s="86">
        <f>SUMIFS('sys inv movment rpt'!$M:$M,'sys inv movment rpt'!$L:$L,$M1170,'sys inv movment rpt'!$N:$N,Y$1)</f>
        <v>0</v>
      </c>
      <c r="Z1170" s="86">
        <f>SUMIFS('sys inv movment rpt'!$M:$M,'sys inv movment rpt'!$L:$L,$M1170,'sys inv movment rpt'!$N:$N,Z$1)</f>
        <v>0</v>
      </c>
      <c r="AA1170" s="86">
        <f>SUMIFS('sys inv movment rpt'!$M:$M,'sys inv movment rpt'!$L:$L,$M1170,'sys inv movment rpt'!$N:$N,AA$1)</f>
        <v>0</v>
      </c>
      <c r="AB1170" s="86">
        <f>SUMIFS('sys inv movment rpt'!$M:$M,'sys inv movment rpt'!$L:$L,$M1170,'sys inv movment rpt'!$N:$N,AB$1)</f>
        <v>0</v>
      </c>
      <c r="AC1170" s="86">
        <f>SUMIFS('sys inv movment rpt'!$M:$M,'sys inv movment rpt'!$L:$L,$M1170,'sys inv movment rpt'!$N:$N,AC$1)</f>
        <v>0</v>
      </c>
      <c r="AD1170" s="86">
        <f>SUMIFS('sys inv movment rpt'!$M:$M,'sys inv movment rpt'!$L:$L,$M1170,'sys inv movment rpt'!$N:$N,AD$1)</f>
        <v>0</v>
      </c>
      <c r="AE1170" s="86">
        <f>SUMIFS('sys inv movment rpt'!$M:$M,'sys inv movment rpt'!$L:$L,$M1170,'sys inv movment rpt'!$N:$N,AE$1)</f>
        <v>0</v>
      </c>
      <c r="AF1170" s="86">
        <f>SUMIFS('sys inv movment rpt'!$M:$M,'sys inv movment rpt'!$L:$L,$M1170,'sys inv movment rpt'!$N:$N,AF$1)</f>
        <v>0</v>
      </c>
      <c r="AG1170" s="86">
        <f>SUMIFS('sys inv movment rpt'!$M:$M,'sys inv movment rpt'!$L:$L,$M1170,'sys inv movment rpt'!$N:$N,AG$1)</f>
        <v>0</v>
      </c>
      <c r="AH1170" s="86">
        <f>SUMIFS('sys inv movment rpt'!$M:$M,'sys inv movment rpt'!$L:$L,$M1170,'sys inv movment rpt'!$N:$N,AH$1)</f>
        <v>0</v>
      </c>
      <c r="AI1170" s="86">
        <f>SUMIFS('sys inv movment rpt'!$M:$M,'sys inv movment rpt'!$L:$L,$M1170,'sys inv movment rpt'!$N:$N,AI$1)</f>
        <v>0</v>
      </c>
      <c r="AJ1170" s="86">
        <f>SUMIFS('sys inv movment rpt'!$M:$M,'sys inv movment rpt'!$L:$L,$M1170,'sys inv movment rpt'!$N:$N,AJ$1)</f>
        <v>0</v>
      </c>
      <c r="AK1170" s="86">
        <f>SUMIFS('sys inv movment rpt'!$M:$M,'sys inv movment rpt'!$L:$L,$M1170,'sys inv movment rpt'!$N:$N,AK$1)</f>
        <v>0</v>
      </c>
      <c r="AL1170" s="86">
        <f>SUMIFS('sys inv movment rpt'!$M:$M,'sys inv movment rpt'!$L:$L,$M1170,'sys inv movment rpt'!$N:$N,AL$1)</f>
        <v>0</v>
      </c>
      <c r="AM1170" s="86">
        <f>SUMIFS('sys inv movment rpt'!$M:$M,'sys inv movment rpt'!$L:$L,$M1170,'sys inv movment rpt'!$N:$N,AM$1)</f>
        <v>0</v>
      </c>
      <c r="AN1170" s="86">
        <f>SUMIFS('sys inv movment rpt'!$M:$M,'sys inv movment rpt'!$L:$L,$M1170,'sys inv movment rpt'!$N:$N,AN$1)</f>
        <v>0</v>
      </c>
      <c r="AO1170" s="86">
        <f>SUMIFS('sys inv movment rpt'!$M:$M,'sys inv movment rpt'!$L:$L,$M1170,'sys inv movment rpt'!$N:$N,AO$1)</f>
        <v>0</v>
      </c>
      <c r="AP1170" s="86">
        <f>SUMIFS('sys inv movment rpt'!$M:$M,'sys inv movment rpt'!$L:$L,$M1170,'sys inv movment rpt'!$N:$N,AP$1)</f>
        <v>0</v>
      </c>
      <c r="AQ1170" s="86">
        <f>SUMIFS('sys inv movment rpt'!$M:$M,'sys inv movment rpt'!$L:$L,$M1170,'sys inv movment rpt'!$N:$N,AQ$1)</f>
        <v>0</v>
      </c>
      <c r="AR1170" s="86">
        <f>SUMIFS('sys inv movment rpt'!$M:$M,'sys inv movment rpt'!$L:$L,$M1170,'sys inv movment rpt'!$N:$N,AR$1)</f>
        <v>0</v>
      </c>
      <c r="AS1170" s="86">
        <f>SUMIFS('sys inv movment rpt'!$M:$M,'sys inv movment rpt'!$L:$L,$M1170,'sys inv movment rpt'!$N:$N,AS$1)</f>
        <v>0</v>
      </c>
      <c r="AT1170" s="86">
        <f>SUMIFS('sys inv movment rpt'!$M:$M,'sys inv movment rpt'!$L:$L,$M1170,'sys inv movment rpt'!$N:$N,AT$1)</f>
        <v>0</v>
      </c>
      <c r="AU1170" s="86">
        <f>SUMIFS('sys inv movment rpt'!$M:$M,'sys inv movment rpt'!$L:$L,$M1170,'sys inv movment rpt'!$N:$N,AU$1)</f>
        <v>0</v>
      </c>
      <c r="AV1170" s="86">
        <f>SUMIFS('sys inv movment rpt'!$M:$M,'sys inv movment rpt'!$L:$L,$M1170,'sys inv movment rpt'!$N:$N,AV$1)</f>
        <v>0</v>
      </c>
      <c r="AW1170" s="87" t="str">
        <f>IFERROR(VLOOKUP(A1170,'sys-backorder details'!E:U,17,0),"-")</f>
        <v>-</v>
      </c>
      <c r="AX1170" s="87" t="str">
        <f>IF(K1170&gt;1,VLOOKUP(A1170,'settings-routing'!A:I,9,0),"")</f>
        <v/>
      </c>
    </row>
    <row r="1171" ht="12.75" hidden="1" customHeight="1">
      <c r="A1171" s="50" t="s">
        <v>2430</v>
      </c>
      <c r="B1171" s="50" t="s">
        <v>2431</v>
      </c>
      <c r="C1171" s="50">
        <f t="shared" si="2"/>
        <v>0</v>
      </c>
      <c r="D1171" s="80">
        <f>SUMIF('Stocks 101-111'!$J:$J,'item dashboard'!A1171,'Stocks 101-111'!K:K)</f>
        <v>0</v>
      </c>
      <c r="E1171" s="80">
        <f>SUMIF('Stocks 101-111'!$J:$J,'item dashboard'!A1171,'Stocks 101-111'!$L:$L)</f>
        <v>0</v>
      </c>
      <c r="F1171" s="81">
        <f t="shared" si="3"/>
        <v>0</v>
      </c>
      <c r="G1171" s="82">
        <f t="shared" si="4"/>
        <v>0</v>
      </c>
      <c r="H1171" s="50">
        <f>SUMIFS('sys-backorder details'!$M:$M,'sys-backorder details'!$E:$E,'item dashboard'!A1171,'sys-backorder details'!$V:$V,"")</f>
        <v>0</v>
      </c>
      <c r="I1171" s="83">
        <f>SUMIF('settings-routing'!$I:$I,'item dashboard'!A1171,'settings-routing'!$O:$O)</f>
        <v>0</v>
      </c>
      <c r="J1171" s="50">
        <f>SUMIFS('sys-backorder details'!$M:$M,'sys-backorder details'!$E:$E,'item dashboard'!A1171,'sys-backorder details'!$V:$V,"Call off")</f>
        <v>0</v>
      </c>
      <c r="K1171" s="84">
        <f t="shared" si="5"/>
        <v>0</v>
      </c>
      <c r="L1171" s="84">
        <f>SUMIF('Production Plan'!$E:$E,'item dashboard'!A1171,'Production Plan'!$N:$N)</f>
        <v>0</v>
      </c>
      <c r="M1171" s="85" t="str">
        <f t="shared" si="6"/>
        <v>B-SH500-RD41-500 ml Red Shampoo Jerrycan</v>
      </c>
      <c r="N1171" s="86">
        <f>SUMIFS('sys inv movment rpt'!$M:$M,'sys inv movment rpt'!$L:$L,$M1171,'sys inv movment rpt'!$N:$N,N$1)</f>
        <v>0</v>
      </c>
      <c r="O1171" s="86">
        <f>SUMIFS('sys inv movment rpt'!$M:$M,'sys inv movment rpt'!$L:$L,$M1171,'sys inv movment rpt'!$N:$N,O$1)</f>
        <v>0</v>
      </c>
      <c r="P1171" s="86">
        <f>SUMIFS('sys inv movment rpt'!$M:$M,'sys inv movment rpt'!$L:$L,$M1171,'sys inv movment rpt'!$N:$N,P$1)</f>
        <v>0</v>
      </c>
      <c r="Q1171" s="86">
        <f>SUMIFS('sys inv movment rpt'!$M:$M,'sys inv movment rpt'!$L:$L,$M1171,'sys inv movment rpt'!$N:$N,Q$1)</f>
        <v>0</v>
      </c>
      <c r="R1171" s="86">
        <f>SUMIFS('sys inv movment rpt'!$M:$M,'sys inv movment rpt'!$L:$L,$M1171,'sys inv movment rpt'!$N:$N,R$1)</f>
        <v>0</v>
      </c>
      <c r="S1171" s="86">
        <f>SUMIFS('sys inv movment rpt'!$M:$M,'sys inv movment rpt'!$L:$L,$M1171,'sys inv movment rpt'!$N:$N,S$1)</f>
        <v>0</v>
      </c>
      <c r="T1171" s="86">
        <f>SUMIFS('sys inv movment rpt'!$M:$M,'sys inv movment rpt'!$L:$L,$M1171,'sys inv movment rpt'!$N:$N,T$1)</f>
        <v>0</v>
      </c>
      <c r="U1171" s="86">
        <f>SUMIFS('sys inv movment rpt'!$M:$M,'sys inv movment rpt'!$L:$L,$M1171,'sys inv movment rpt'!$N:$N,U$1)</f>
        <v>0</v>
      </c>
      <c r="V1171" s="86">
        <f>SUMIFS('sys inv movment rpt'!$M:$M,'sys inv movment rpt'!$L:$L,$M1171,'sys inv movment rpt'!$N:$N,V$1)</f>
        <v>0</v>
      </c>
      <c r="W1171" s="86">
        <f>SUMIFS('sys inv movment rpt'!$M:$M,'sys inv movment rpt'!$L:$L,$M1171,'sys inv movment rpt'!$N:$N,W$1)</f>
        <v>0</v>
      </c>
      <c r="X1171" s="86">
        <f>SUMIFS('sys inv movment rpt'!$M:$M,'sys inv movment rpt'!$L:$L,$M1171,'sys inv movment rpt'!$N:$N,X$1)</f>
        <v>0</v>
      </c>
      <c r="Y1171" s="86">
        <f>SUMIFS('sys inv movment rpt'!$M:$M,'sys inv movment rpt'!$L:$L,$M1171,'sys inv movment rpt'!$N:$N,Y$1)</f>
        <v>0</v>
      </c>
      <c r="Z1171" s="86">
        <f>SUMIFS('sys inv movment rpt'!$M:$M,'sys inv movment rpt'!$L:$L,$M1171,'sys inv movment rpt'!$N:$N,Z$1)</f>
        <v>0</v>
      </c>
      <c r="AA1171" s="86">
        <f>SUMIFS('sys inv movment rpt'!$M:$M,'sys inv movment rpt'!$L:$L,$M1171,'sys inv movment rpt'!$N:$N,AA$1)</f>
        <v>0</v>
      </c>
      <c r="AB1171" s="86">
        <f>SUMIFS('sys inv movment rpt'!$M:$M,'sys inv movment rpt'!$L:$L,$M1171,'sys inv movment rpt'!$N:$N,AB$1)</f>
        <v>0</v>
      </c>
      <c r="AC1171" s="86">
        <f>SUMIFS('sys inv movment rpt'!$M:$M,'sys inv movment rpt'!$L:$L,$M1171,'sys inv movment rpt'!$N:$N,AC$1)</f>
        <v>0</v>
      </c>
      <c r="AD1171" s="86">
        <f>SUMIFS('sys inv movment rpt'!$M:$M,'sys inv movment rpt'!$L:$L,$M1171,'sys inv movment rpt'!$N:$N,AD$1)</f>
        <v>0</v>
      </c>
      <c r="AE1171" s="86">
        <f>SUMIFS('sys inv movment rpt'!$M:$M,'sys inv movment rpt'!$L:$L,$M1171,'sys inv movment rpt'!$N:$N,AE$1)</f>
        <v>0</v>
      </c>
      <c r="AF1171" s="86">
        <f>SUMIFS('sys inv movment rpt'!$M:$M,'sys inv movment rpt'!$L:$L,$M1171,'sys inv movment rpt'!$N:$N,AF$1)</f>
        <v>0</v>
      </c>
      <c r="AG1171" s="86">
        <f>SUMIFS('sys inv movment rpt'!$M:$M,'sys inv movment rpt'!$L:$L,$M1171,'sys inv movment rpt'!$N:$N,AG$1)</f>
        <v>0</v>
      </c>
      <c r="AH1171" s="86">
        <f>SUMIFS('sys inv movment rpt'!$M:$M,'sys inv movment rpt'!$L:$L,$M1171,'sys inv movment rpt'!$N:$N,AH$1)</f>
        <v>0</v>
      </c>
      <c r="AI1171" s="86">
        <f>SUMIFS('sys inv movment rpt'!$M:$M,'sys inv movment rpt'!$L:$L,$M1171,'sys inv movment rpt'!$N:$N,AI$1)</f>
        <v>0</v>
      </c>
      <c r="AJ1171" s="86">
        <f>SUMIFS('sys inv movment rpt'!$M:$M,'sys inv movment rpt'!$L:$L,$M1171,'sys inv movment rpt'!$N:$N,AJ$1)</f>
        <v>0</v>
      </c>
      <c r="AK1171" s="86">
        <f>SUMIFS('sys inv movment rpt'!$M:$M,'sys inv movment rpt'!$L:$L,$M1171,'sys inv movment rpt'!$N:$N,AK$1)</f>
        <v>0</v>
      </c>
      <c r="AL1171" s="86">
        <f>SUMIFS('sys inv movment rpt'!$M:$M,'sys inv movment rpt'!$L:$L,$M1171,'sys inv movment rpt'!$N:$N,AL$1)</f>
        <v>0</v>
      </c>
      <c r="AM1171" s="86">
        <f>SUMIFS('sys inv movment rpt'!$M:$M,'sys inv movment rpt'!$L:$L,$M1171,'sys inv movment rpt'!$N:$N,AM$1)</f>
        <v>0</v>
      </c>
      <c r="AN1171" s="86">
        <f>SUMIFS('sys inv movment rpt'!$M:$M,'sys inv movment rpt'!$L:$L,$M1171,'sys inv movment rpt'!$N:$N,AN$1)</f>
        <v>0</v>
      </c>
      <c r="AO1171" s="86">
        <f>SUMIFS('sys inv movment rpt'!$M:$M,'sys inv movment rpt'!$L:$L,$M1171,'sys inv movment rpt'!$N:$N,AO$1)</f>
        <v>0</v>
      </c>
      <c r="AP1171" s="86">
        <f>SUMIFS('sys inv movment rpt'!$M:$M,'sys inv movment rpt'!$L:$L,$M1171,'sys inv movment rpt'!$N:$N,AP$1)</f>
        <v>0</v>
      </c>
      <c r="AQ1171" s="86">
        <f>SUMIFS('sys inv movment rpt'!$M:$M,'sys inv movment rpt'!$L:$L,$M1171,'sys inv movment rpt'!$N:$N,AQ$1)</f>
        <v>0</v>
      </c>
      <c r="AR1171" s="86">
        <f>SUMIFS('sys inv movment rpt'!$M:$M,'sys inv movment rpt'!$L:$L,$M1171,'sys inv movment rpt'!$N:$N,AR$1)</f>
        <v>0</v>
      </c>
      <c r="AS1171" s="86">
        <f>SUMIFS('sys inv movment rpt'!$M:$M,'sys inv movment rpt'!$L:$L,$M1171,'sys inv movment rpt'!$N:$N,AS$1)</f>
        <v>0</v>
      </c>
      <c r="AT1171" s="86">
        <f>SUMIFS('sys inv movment rpt'!$M:$M,'sys inv movment rpt'!$L:$L,$M1171,'sys inv movment rpt'!$N:$N,AT$1)</f>
        <v>0</v>
      </c>
      <c r="AU1171" s="86">
        <f>SUMIFS('sys inv movment rpt'!$M:$M,'sys inv movment rpt'!$L:$L,$M1171,'sys inv movment rpt'!$N:$N,AU$1)</f>
        <v>0</v>
      </c>
      <c r="AV1171" s="86">
        <f>SUMIFS('sys inv movment rpt'!$M:$M,'sys inv movment rpt'!$L:$L,$M1171,'sys inv movment rpt'!$N:$N,AV$1)</f>
        <v>0</v>
      </c>
      <c r="AW1171" s="87" t="str">
        <f>IFERROR(VLOOKUP(A1171,'sys-backorder details'!E:U,17,0),"-")</f>
        <v>-</v>
      </c>
      <c r="AX1171" s="87" t="str">
        <f>IF(K1171&gt;1,VLOOKUP(A1171,'settings-routing'!A:I,9,0),"")</f>
        <v/>
      </c>
    </row>
    <row r="1172" ht="12.75" hidden="1" customHeight="1">
      <c r="A1172" s="28" t="s">
        <v>2432</v>
      </c>
      <c r="B1172" s="28" t="s">
        <v>2433</v>
      </c>
      <c r="C1172" s="50">
        <f t="shared" si="2"/>
        <v>0</v>
      </c>
      <c r="D1172" s="80">
        <f>SUMIF('Stocks 101-111'!$J:$J,'item dashboard'!A1172,'Stocks 101-111'!K:K)</f>
        <v>0</v>
      </c>
      <c r="E1172" s="80">
        <f>SUMIF('Stocks 101-111'!$J:$J,'item dashboard'!A1172,'Stocks 101-111'!$L:$L)</f>
        <v>0</v>
      </c>
      <c r="F1172" s="81">
        <f t="shared" si="3"/>
        <v>0</v>
      </c>
      <c r="G1172" s="82">
        <f t="shared" si="4"/>
        <v>0</v>
      </c>
      <c r="H1172" s="50">
        <f>SUMIFS('sys-backorder details'!$M:$M,'sys-backorder details'!$E:$E,'item dashboard'!A1172,'sys-backorder details'!$V:$V,"")</f>
        <v>0</v>
      </c>
      <c r="I1172" s="83">
        <f>SUMIF('settings-routing'!$I:$I,'item dashboard'!A1172,'settings-routing'!$O:$O)</f>
        <v>0</v>
      </c>
      <c r="J1172" s="50">
        <f>SUMIFS('sys-backorder details'!$M:$M,'sys-backorder details'!$E:$E,'item dashboard'!A1172,'sys-backorder details'!$V:$V,"Call off")</f>
        <v>0</v>
      </c>
      <c r="K1172" s="84">
        <f t="shared" si="5"/>
        <v>0</v>
      </c>
      <c r="L1172" s="84">
        <f>SUMIF('Production Plan'!$E:$E,'item dashboard'!A1172,'Production Plan'!$N:$N)</f>
        <v>0</v>
      </c>
      <c r="M1172" s="85" t="str">
        <f t="shared" si="6"/>
        <v>B-SH500-W41-500 ml White Shampoo Jerrycan</v>
      </c>
      <c r="N1172" s="86">
        <f>SUMIFS('sys inv movment rpt'!$M:$M,'sys inv movment rpt'!$L:$L,$M1172,'sys inv movment rpt'!$N:$N,N$1)</f>
        <v>0</v>
      </c>
      <c r="O1172" s="86">
        <f>SUMIFS('sys inv movment rpt'!$M:$M,'sys inv movment rpt'!$L:$L,$M1172,'sys inv movment rpt'!$N:$N,O$1)</f>
        <v>0</v>
      </c>
      <c r="P1172" s="86">
        <f>SUMIFS('sys inv movment rpt'!$M:$M,'sys inv movment rpt'!$L:$L,$M1172,'sys inv movment rpt'!$N:$N,P$1)</f>
        <v>0</v>
      </c>
      <c r="Q1172" s="86">
        <f>SUMIFS('sys inv movment rpt'!$M:$M,'sys inv movment rpt'!$L:$L,$M1172,'sys inv movment rpt'!$N:$N,Q$1)</f>
        <v>0</v>
      </c>
      <c r="R1172" s="86">
        <f>SUMIFS('sys inv movment rpt'!$M:$M,'sys inv movment rpt'!$L:$L,$M1172,'sys inv movment rpt'!$N:$N,R$1)</f>
        <v>0</v>
      </c>
      <c r="S1172" s="86">
        <f>SUMIFS('sys inv movment rpt'!$M:$M,'sys inv movment rpt'!$L:$L,$M1172,'sys inv movment rpt'!$N:$N,S$1)</f>
        <v>0</v>
      </c>
      <c r="T1172" s="86">
        <f>SUMIFS('sys inv movment rpt'!$M:$M,'sys inv movment rpt'!$L:$L,$M1172,'sys inv movment rpt'!$N:$N,T$1)</f>
        <v>0</v>
      </c>
      <c r="U1172" s="86">
        <f>SUMIFS('sys inv movment rpt'!$M:$M,'sys inv movment rpt'!$L:$L,$M1172,'sys inv movment rpt'!$N:$N,U$1)</f>
        <v>0</v>
      </c>
      <c r="V1172" s="86">
        <f>SUMIFS('sys inv movment rpt'!$M:$M,'sys inv movment rpt'!$L:$L,$M1172,'sys inv movment rpt'!$N:$N,V$1)</f>
        <v>0</v>
      </c>
      <c r="W1172" s="86">
        <f>SUMIFS('sys inv movment rpt'!$M:$M,'sys inv movment rpt'!$L:$L,$M1172,'sys inv movment rpt'!$N:$N,W$1)</f>
        <v>0</v>
      </c>
      <c r="X1172" s="86">
        <f>SUMIFS('sys inv movment rpt'!$M:$M,'sys inv movment rpt'!$L:$L,$M1172,'sys inv movment rpt'!$N:$N,X$1)</f>
        <v>0</v>
      </c>
      <c r="Y1172" s="86">
        <f>SUMIFS('sys inv movment rpt'!$M:$M,'sys inv movment rpt'!$L:$L,$M1172,'sys inv movment rpt'!$N:$N,Y$1)</f>
        <v>0</v>
      </c>
      <c r="Z1172" s="86">
        <f>SUMIFS('sys inv movment rpt'!$M:$M,'sys inv movment rpt'!$L:$L,$M1172,'sys inv movment rpt'!$N:$N,Z$1)</f>
        <v>0</v>
      </c>
      <c r="AA1172" s="86">
        <f>SUMIFS('sys inv movment rpt'!$M:$M,'sys inv movment rpt'!$L:$L,$M1172,'sys inv movment rpt'!$N:$N,AA$1)</f>
        <v>0</v>
      </c>
      <c r="AB1172" s="86">
        <f>SUMIFS('sys inv movment rpt'!$M:$M,'sys inv movment rpt'!$L:$L,$M1172,'sys inv movment rpt'!$N:$N,AB$1)</f>
        <v>0</v>
      </c>
      <c r="AC1172" s="86">
        <f>SUMIFS('sys inv movment rpt'!$M:$M,'sys inv movment rpt'!$L:$L,$M1172,'sys inv movment rpt'!$N:$N,AC$1)</f>
        <v>0</v>
      </c>
      <c r="AD1172" s="86">
        <f>SUMIFS('sys inv movment rpt'!$M:$M,'sys inv movment rpt'!$L:$L,$M1172,'sys inv movment rpt'!$N:$N,AD$1)</f>
        <v>0</v>
      </c>
      <c r="AE1172" s="86">
        <f>SUMIFS('sys inv movment rpt'!$M:$M,'sys inv movment rpt'!$L:$L,$M1172,'sys inv movment rpt'!$N:$N,AE$1)</f>
        <v>0</v>
      </c>
      <c r="AF1172" s="86">
        <f>SUMIFS('sys inv movment rpt'!$M:$M,'sys inv movment rpt'!$L:$L,$M1172,'sys inv movment rpt'!$N:$N,AF$1)</f>
        <v>0</v>
      </c>
      <c r="AG1172" s="86">
        <f>SUMIFS('sys inv movment rpt'!$M:$M,'sys inv movment rpt'!$L:$L,$M1172,'sys inv movment rpt'!$N:$N,AG$1)</f>
        <v>0</v>
      </c>
      <c r="AH1172" s="86">
        <f>SUMIFS('sys inv movment rpt'!$M:$M,'sys inv movment rpt'!$L:$L,$M1172,'sys inv movment rpt'!$N:$N,AH$1)</f>
        <v>0</v>
      </c>
      <c r="AI1172" s="86">
        <f>SUMIFS('sys inv movment rpt'!$M:$M,'sys inv movment rpt'!$L:$L,$M1172,'sys inv movment rpt'!$N:$N,AI$1)</f>
        <v>0</v>
      </c>
      <c r="AJ1172" s="86">
        <f>SUMIFS('sys inv movment rpt'!$M:$M,'sys inv movment rpt'!$L:$L,$M1172,'sys inv movment rpt'!$N:$N,AJ$1)</f>
        <v>0</v>
      </c>
      <c r="AK1172" s="86">
        <f>SUMIFS('sys inv movment rpt'!$M:$M,'sys inv movment rpt'!$L:$L,$M1172,'sys inv movment rpt'!$N:$N,AK$1)</f>
        <v>0</v>
      </c>
      <c r="AL1172" s="86">
        <f>SUMIFS('sys inv movment rpt'!$M:$M,'sys inv movment rpt'!$L:$L,$M1172,'sys inv movment rpt'!$N:$N,AL$1)</f>
        <v>0</v>
      </c>
      <c r="AM1172" s="86">
        <f>SUMIFS('sys inv movment rpt'!$M:$M,'sys inv movment rpt'!$L:$L,$M1172,'sys inv movment rpt'!$N:$N,AM$1)</f>
        <v>0</v>
      </c>
      <c r="AN1172" s="86">
        <f>SUMIFS('sys inv movment rpt'!$M:$M,'sys inv movment rpt'!$L:$L,$M1172,'sys inv movment rpt'!$N:$N,AN$1)</f>
        <v>0</v>
      </c>
      <c r="AO1172" s="86">
        <f>SUMIFS('sys inv movment rpt'!$M:$M,'sys inv movment rpt'!$L:$L,$M1172,'sys inv movment rpt'!$N:$N,AO$1)</f>
        <v>0</v>
      </c>
      <c r="AP1172" s="86">
        <f>SUMIFS('sys inv movment rpt'!$M:$M,'sys inv movment rpt'!$L:$L,$M1172,'sys inv movment rpt'!$N:$N,AP$1)</f>
        <v>0</v>
      </c>
      <c r="AQ1172" s="86">
        <f>SUMIFS('sys inv movment rpt'!$M:$M,'sys inv movment rpt'!$L:$L,$M1172,'sys inv movment rpt'!$N:$N,AQ$1)</f>
        <v>0</v>
      </c>
      <c r="AR1172" s="86">
        <f>SUMIFS('sys inv movment rpt'!$M:$M,'sys inv movment rpt'!$L:$L,$M1172,'sys inv movment rpt'!$N:$N,AR$1)</f>
        <v>0</v>
      </c>
      <c r="AS1172" s="86">
        <f>SUMIFS('sys inv movment rpt'!$M:$M,'sys inv movment rpt'!$L:$L,$M1172,'sys inv movment rpt'!$N:$N,AS$1)</f>
        <v>0</v>
      </c>
      <c r="AT1172" s="86">
        <f>SUMIFS('sys inv movment rpt'!$M:$M,'sys inv movment rpt'!$L:$L,$M1172,'sys inv movment rpt'!$N:$N,AT$1)</f>
        <v>0</v>
      </c>
      <c r="AU1172" s="86">
        <f>SUMIFS('sys inv movment rpt'!$M:$M,'sys inv movment rpt'!$L:$L,$M1172,'sys inv movment rpt'!$N:$N,AU$1)</f>
        <v>0</v>
      </c>
      <c r="AV1172" s="86">
        <f>SUMIFS('sys inv movment rpt'!$M:$M,'sys inv movment rpt'!$L:$L,$M1172,'sys inv movment rpt'!$N:$N,AV$1)</f>
        <v>0</v>
      </c>
      <c r="AW1172" s="87" t="str">
        <f>IFERROR(VLOOKUP(A1172,'sys-backorder details'!E:U,17,0),"-")</f>
        <v>-</v>
      </c>
      <c r="AX1172" s="87" t="str">
        <f>IF(K1172&gt;1,VLOOKUP(A1172,'settings-routing'!A:I,9,0),"")</f>
        <v/>
      </c>
    </row>
    <row r="1173" ht="12.75" hidden="1" customHeight="1">
      <c r="A1173" s="50" t="s">
        <v>113</v>
      </c>
      <c r="B1173" s="50" t="s">
        <v>2434</v>
      </c>
      <c r="C1173" s="50">
        <f t="shared" si="2"/>
        <v>8208</v>
      </c>
      <c r="D1173" s="80">
        <f>SUMIF('Stocks 101-111'!$J:$J,'item dashboard'!A1173,'Stocks 101-111'!K:K)</f>
        <v>8208</v>
      </c>
      <c r="E1173" s="80">
        <f>SUMIF('Stocks 101-111'!$J:$J,'item dashboard'!A1173,'Stocks 101-111'!$L:$L)</f>
        <v>0</v>
      </c>
      <c r="F1173" s="81">
        <f t="shared" si="3"/>
        <v>0</v>
      </c>
      <c r="G1173" s="82">
        <f t="shared" si="4"/>
        <v>0</v>
      </c>
      <c r="H1173" s="50">
        <f>SUMIFS('sys-backorder details'!$M:$M,'sys-backorder details'!$E:$E,'item dashboard'!A1173,'sys-backorder details'!$V:$V,"")</f>
        <v>0</v>
      </c>
      <c r="I1173" s="83">
        <f>SUMIF('settings-routing'!$I:$I,'item dashboard'!A1173,'settings-routing'!$O:$O)</f>
        <v>0</v>
      </c>
      <c r="J1173" s="50">
        <f>SUMIFS('sys-backorder details'!$M:$M,'sys-backorder details'!$E:$E,'item dashboard'!A1173,'sys-backorder details'!$V:$V,"Call off")</f>
        <v>9856</v>
      </c>
      <c r="K1173" s="84">
        <f t="shared" si="5"/>
        <v>-8208</v>
      </c>
      <c r="L1173" s="84">
        <f>SUMIF('Production Plan'!$E:$E,'item dashboard'!A1173,'Production Plan'!$N:$N)</f>
        <v>-8208</v>
      </c>
      <c r="M1173" s="85" t="str">
        <f t="shared" si="6"/>
        <v>B-SH500-Y41-500 ml Yellow shampoo Jerrycan</v>
      </c>
      <c r="N1173" s="86">
        <f>SUMIFS('sys inv movment rpt'!$M:$M,'sys inv movment rpt'!$L:$L,$M1173,'sys inv movment rpt'!$N:$N,N$1)</f>
        <v>0</v>
      </c>
      <c r="O1173" s="86">
        <f>SUMIFS('sys inv movment rpt'!$M:$M,'sys inv movment rpt'!$L:$L,$M1173,'sys inv movment rpt'!$N:$N,O$1)</f>
        <v>0</v>
      </c>
      <c r="P1173" s="86">
        <f>SUMIFS('sys inv movment rpt'!$M:$M,'sys inv movment rpt'!$L:$L,$M1173,'sys inv movment rpt'!$N:$N,P$1)</f>
        <v>0</v>
      </c>
      <c r="Q1173" s="86">
        <f>SUMIFS('sys inv movment rpt'!$M:$M,'sys inv movment rpt'!$L:$L,$M1173,'sys inv movment rpt'!$N:$N,Q$1)</f>
        <v>0</v>
      </c>
      <c r="R1173" s="86">
        <f>SUMIFS('sys inv movment rpt'!$M:$M,'sys inv movment rpt'!$L:$L,$M1173,'sys inv movment rpt'!$N:$N,R$1)</f>
        <v>0</v>
      </c>
      <c r="S1173" s="86">
        <f>SUMIFS('sys inv movment rpt'!$M:$M,'sys inv movment rpt'!$L:$L,$M1173,'sys inv movment rpt'!$N:$N,S$1)</f>
        <v>0</v>
      </c>
      <c r="T1173" s="86">
        <f>SUMIFS('sys inv movment rpt'!$M:$M,'sys inv movment rpt'!$L:$L,$M1173,'sys inv movment rpt'!$N:$N,T$1)</f>
        <v>0</v>
      </c>
      <c r="U1173" s="86">
        <f>SUMIFS('sys inv movment rpt'!$M:$M,'sys inv movment rpt'!$L:$L,$M1173,'sys inv movment rpt'!$N:$N,U$1)</f>
        <v>0</v>
      </c>
      <c r="V1173" s="86">
        <f>SUMIFS('sys inv movment rpt'!$M:$M,'sys inv movment rpt'!$L:$L,$M1173,'sys inv movment rpt'!$N:$N,V$1)</f>
        <v>0</v>
      </c>
      <c r="W1173" s="86">
        <f>SUMIFS('sys inv movment rpt'!$M:$M,'sys inv movment rpt'!$L:$L,$M1173,'sys inv movment rpt'!$N:$N,W$1)</f>
        <v>0</v>
      </c>
      <c r="X1173" s="86">
        <f>SUMIFS('sys inv movment rpt'!$M:$M,'sys inv movment rpt'!$L:$L,$M1173,'sys inv movment rpt'!$N:$N,X$1)</f>
        <v>0</v>
      </c>
      <c r="Y1173" s="86">
        <f>SUMIFS('sys inv movment rpt'!$M:$M,'sys inv movment rpt'!$L:$L,$M1173,'sys inv movment rpt'!$N:$N,Y$1)</f>
        <v>0</v>
      </c>
      <c r="Z1173" s="86">
        <f>SUMIFS('sys inv movment rpt'!$M:$M,'sys inv movment rpt'!$L:$L,$M1173,'sys inv movment rpt'!$N:$N,Z$1)</f>
        <v>0</v>
      </c>
      <c r="AA1173" s="86">
        <f>SUMIFS('sys inv movment rpt'!$M:$M,'sys inv movment rpt'!$L:$L,$M1173,'sys inv movment rpt'!$N:$N,AA$1)</f>
        <v>0</v>
      </c>
      <c r="AB1173" s="86">
        <f>SUMIFS('sys inv movment rpt'!$M:$M,'sys inv movment rpt'!$L:$L,$M1173,'sys inv movment rpt'!$N:$N,AB$1)</f>
        <v>0</v>
      </c>
      <c r="AC1173" s="86">
        <f>SUMIFS('sys inv movment rpt'!$M:$M,'sys inv movment rpt'!$L:$L,$M1173,'sys inv movment rpt'!$N:$N,AC$1)</f>
        <v>0</v>
      </c>
      <c r="AD1173" s="86">
        <f>SUMIFS('sys inv movment rpt'!$M:$M,'sys inv movment rpt'!$L:$L,$M1173,'sys inv movment rpt'!$N:$N,AD$1)</f>
        <v>0</v>
      </c>
      <c r="AE1173" s="86">
        <f>SUMIFS('sys inv movment rpt'!$M:$M,'sys inv movment rpt'!$L:$L,$M1173,'sys inv movment rpt'!$N:$N,AE$1)</f>
        <v>0</v>
      </c>
      <c r="AF1173" s="86">
        <f>SUMIFS('sys inv movment rpt'!$M:$M,'sys inv movment rpt'!$L:$L,$M1173,'sys inv movment rpt'!$N:$N,AF$1)</f>
        <v>0</v>
      </c>
      <c r="AG1173" s="86">
        <f>SUMIFS('sys inv movment rpt'!$M:$M,'sys inv movment rpt'!$L:$L,$M1173,'sys inv movment rpt'!$N:$N,AG$1)</f>
        <v>0</v>
      </c>
      <c r="AH1173" s="86">
        <f>SUMIFS('sys inv movment rpt'!$M:$M,'sys inv movment rpt'!$L:$L,$M1173,'sys inv movment rpt'!$N:$N,AH$1)</f>
        <v>0</v>
      </c>
      <c r="AI1173" s="86">
        <f>SUMIFS('sys inv movment rpt'!$M:$M,'sys inv movment rpt'!$L:$L,$M1173,'sys inv movment rpt'!$N:$N,AI$1)</f>
        <v>0</v>
      </c>
      <c r="AJ1173" s="86">
        <f>SUMIFS('sys inv movment rpt'!$M:$M,'sys inv movment rpt'!$L:$L,$M1173,'sys inv movment rpt'!$N:$N,AJ$1)</f>
        <v>0</v>
      </c>
      <c r="AK1173" s="86">
        <f>SUMIFS('sys inv movment rpt'!$M:$M,'sys inv movment rpt'!$L:$L,$M1173,'sys inv movment rpt'!$N:$N,AK$1)</f>
        <v>0</v>
      </c>
      <c r="AL1173" s="86">
        <f>SUMIFS('sys inv movment rpt'!$M:$M,'sys inv movment rpt'!$L:$L,$M1173,'sys inv movment rpt'!$N:$N,AL$1)</f>
        <v>0</v>
      </c>
      <c r="AM1173" s="86">
        <f>SUMIFS('sys inv movment rpt'!$M:$M,'sys inv movment rpt'!$L:$L,$M1173,'sys inv movment rpt'!$N:$N,AM$1)</f>
        <v>0</v>
      </c>
      <c r="AN1173" s="86">
        <f>SUMIFS('sys inv movment rpt'!$M:$M,'sys inv movment rpt'!$L:$L,$M1173,'sys inv movment rpt'!$N:$N,AN$1)</f>
        <v>0</v>
      </c>
      <c r="AO1173" s="86">
        <f>SUMIFS('sys inv movment rpt'!$M:$M,'sys inv movment rpt'!$L:$L,$M1173,'sys inv movment rpt'!$N:$N,AO$1)</f>
        <v>0</v>
      </c>
      <c r="AP1173" s="86">
        <f>SUMIFS('sys inv movment rpt'!$M:$M,'sys inv movment rpt'!$L:$L,$M1173,'sys inv movment rpt'!$N:$N,AP$1)</f>
        <v>0</v>
      </c>
      <c r="AQ1173" s="86">
        <f>SUMIFS('sys inv movment rpt'!$M:$M,'sys inv movment rpt'!$L:$L,$M1173,'sys inv movment rpt'!$N:$N,AQ$1)</f>
        <v>0</v>
      </c>
      <c r="AR1173" s="86">
        <f>SUMIFS('sys inv movment rpt'!$M:$M,'sys inv movment rpt'!$L:$L,$M1173,'sys inv movment rpt'!$N:$N,AR$1)</f>
        <v>0</v>
      </c>
      <c r="AS1173" s="86">
        <f>SUMIFS('sys inv movment rpt'!$M:$M,'sys inv movment rpt'!$L:$L,$M1173,'sys inv movment rpt'!$N:$N,AS$1)</f>
        <v>0</v>
      </c>
      <c r="AT1173" s="86">
        <f>SUMIFS('sys inv movment rpt'!$M:$M,'sys inv movment rpt'!$L:$L,$M1173,'sys inv movment rpt'!$N:$N,AT$1)</f>
        <v>0</v>
      </c>
      <c r="AU1173" s="86">
        <f>SUMIFS('sys inv movment rpt'!$M:$M,'sys inv movment rpt'!$L:$L,$M1173,'sys inv movment rpt'!$N:$N,AU$1)</f>
        <v>0</v>
      </c>
      <c r="AV1173" s="86">
        <f>SUMIFS('sys inv movment rpt'!$M:$M,'sys inv movment rpt'!$L:$L,$M1173,'sys inv movment rpt'!$N:$N,AV$1)</f>
        <v>0</v>
      </c>
      <c r="AW1173" s="87" t="str">
        <f>IFERROR(VLOOKUP(A1173,'sys-backorder details'!E:U,17,0),"-")</f>
        <v>Cash/Current Cheque</v>
      </c>
      <c r="AX1173" s="87" t="str">
        <f>IF(K1173&gt;1,VLOOKUP(A1173,'settings-routing'!A:I,9,0),"")</f>
        <v/>
      </c>
    </row>
    <row r="1174" ht="12.75" hidden="1" customHeight="1">
      <c r="A1174" s="28" t="s">
        <v>2435</v>
      </c>
      <c r="B1174" s="28" t="s">
        <v>2436</v>
      </c>
      <c r="C1174" s="50">
        <f t="shared" si="2"/>
        <v>0</v>
      </c>
      <c r="D1174" s="80">
        <f>SUMIF('Stocks 101-111'!$J:$J,'item dashboard'!A1174,'Stocks 101-111'!K:K)</f>
        <v>0</v>
      </c>
      <c r="E1174" s="80">
        <f>SUMIF('Stocks 101-111'!$J:$J,'item dashboard'!A1174,'Stocks 101-111'!$L:$L)</f>
        <v>0</v>
      </c>
      <c r="F1174" s="81">
        <f t="shared" si="3"/>
        <v>0</v>
      </c>
      <c r="G1174" s="82">
        <f t="shared" si="4"/>
        <v>0</v>
      </c>
      <c r="H1174" s="50">
        <f>SUMIFS('sys-backorder details'!$M:$M,'sys-backorder details'!$E:$E,'item dashboard'!A1174,'sys-backorder details'!$V:$V,"")</f>
        <v>0</v>
      </c>
      <c r="I1174" s="83">
        <f>SUMIF('settings-routing'!$I:$I,'item dashboard'!A1174,'settings-routing'!$O:$O)</f>
        <v>0</v>
      </c>
      <c r="J1174" s="50">
        <f>SUMIFS('sys-backorder details'!$M:$M,'sys-backorder details'!$E:$E,'item dashboard'!A1174,'sys-backorder details'!$V:$V,"Call off")</f>
        <v>0</v>
      </c>
      <c r="K1174" s="84">
        <f t="shared" si="5"/>
        <v>0</v>
      </c>
      <c r="L1174" s="84">
        <f>SUMIF('Production Plan'!$E:$E,'item dashboard'!A1174,'Production Plan'!$N:$N)</f>
        <v>0</v>
      </c>
      <c r="M1174" s="85" t="str">
        <f t="shared" si="6"/>
        <v>B-SH500-Y41NURO-AP-500 ml YELLOW Pntd NURO APPLE SHAMPOO J/CAN</v>
      </c>
      <c r="N1174" s="86">
        <f>SUMIFS('sys inv movment rpt'!$M:$M,'sys inv movment rpt'!$L:$L,$M1174,'sys inv movment rpt'!$N:$N,N$1)</f>
        <v>0</v>
      </c>
      <c r="O1174" s="86">
        <f>SUMIFS('sys inv movment rpt'!$M:$M,'sys inv movment rpt'!$L:$L,$M1174,'sys inv movment rpt'!$N:$N,O$1)</f>
        <v>0</v>
      </c>
      <c r="P1174" s="86">
        <f>SUMIFS('sys inv movment rpt'!$M:$M,'sys inv movment rpt'!$L:$L,$M1174,'sys inv movment rpt'!$N:$N,P$1)</f>
        <v>0</v>
      </c>
      <c r="Q1174" s="86">
        <f>SUMIFS('sys inv movment rpt'!$M:$M,'sys inv movment rpt'!$L:$L,$M1174,'sys inv movment rpt'!$N:$N,Q$1)</f>
        <v>0</v>
      </c>
      <c r="R1174" s="86">
        <f>SUMIFS('sys inv movment rpt'!$M:$M,'sys inv movment rpt'!$L:$L,$M1174,'sys inv movment rpt'!$N:$N,R$1)</f>
        <v>0</v>
      </c>
      <c r="S1174" s="86">
        <f>SUMIFS('sys inv movment rpt'!$M:$M,'sys inv movment rpt'!$L:$L,$M1174,'sys inv movment rpt'!$N:$N,S$1)</f>
        <v>0</v>
      </c>
      <c r="T1174" s="86">
        <f>SUMIFS('sys inv movment rpt'!$M:$M,'sys inv movment rpt'!$L:$L,$M1174,'sys inv movment rpt'!$N:$N,T$1)</f>
        <v>0</v>
      </c>
      <c r="U1174" s="86">
        <f>SUMIFS('sys inv movment rpt'!$M:$M,'sys inv movment rpt'!$L:$L,$M1174,'sys inv movment rpt'!$N:$N,U$1)</f>
        <v>0</v>
      </c>
      <c r="V1174" s="86">
        <f>SUMIFS('sys inv movment rpt'!$M:$M,'sys inv movment rpt'!$L:$L,$M1174,'sys inv movment rpt'!$N:$N,V$1)</f>
        <v>0</v>
      </c>
      <c r="W1174" s="86">
        <f>SUMIFS('sys inv movment rpt'!$M:$M,'sys inv movment rpt'!$L:$L,$M1174,'sys inv movment rpt'!$N:$N,W$1)</f>
        <v>0</v>
      </c>
      <c r="X1174" s="86">
        <f>SUMIFS('sys inv movment rpt'!$M:$M,'sys inv movment rpt'!$L:$L,$M1174,'sys inv movment rpt'!$N:$N,X$1)</f>
        <v>0</v>
      </c>
      <c r="Y1174" s="86">
        <f>SUMIFS('sys inv movment rpt'!$M:$M,'sys inv movment rpt'!$L:$L,$M1174,'sys inv movment rpt'!$N:$N,Y$1)</f>
        <v>0</v>
      </c>
      <c r="Z1174" s="86">
        <f>SUMIFS('sys inv movment rpt'!$M:$M,'sys inv movment rpt'!$L:$L,$M1174,'sys inv movment rpt'!$N:$N,Z$1)</f>
        <v>0</v>
      </c>
      <c r="AA1174" s="86">
        <f>SUMIFS('sys inv movment rpt'!$M:$M,'sys inv movment rpt'!$L:$L,$M1174,'sys inv movment rpt'!$N:$N,AA$1)</f>
        <v>0</v>
      </c>
      <c r="AB1174" s="86">
        <f>SUMIFS('sys inv movment rpt'!$M:$M,'sys inv movment rpt'!$L:$L,$M1174,'sys inv movment rpt'!$N:$N,AB$1)</f>
        <v>0</v>
      </c>
      <c r="AC1174" s="86">
        <f>SUMIFS('sys inv movment rpt'!$M:$M,'sys inv movment rpt'!$L:$L,$M1174,'sys inv movment rpt'!$N:$N,AC$1)</f>
        <v>0</v>
      </c>
      <c r="AD1174" s="86">
        <f>SUMIFS('sys inv movment rpt'!$M:$M,'sys inv movment rpt'!$L:$L,$M1174,'sys inv movment rpt'!$N:$N,AD$1)</f>
        <v>0</v>
      </c>
      <c r="AE1174" s="86">
        <f>SUMIFS('sys inv movment rpt'!$M:$M,'sys inv movment rpt'!$L:$L,$M1174,'sys inv movment rpt'!$N:$N,AE$1)</f>
        <v>0</v>
      </c>
      <c r="AF1174" s="86">
        <f>SUMIFS('sys inv movment rpt'!$M:$M,'sys inv movment rpt'!$L:$L,$M1174,'sys inv movment rpt'!$N:$N,AF$1)</f>
        <v>0</v>
      </c>
      <c r="AG1174" s="86">
        <f>SUMIFS('sys inv movment rpt'!$M:$M,'sys inv movment rpt'!$L:$L,$M1174,'sys inv movment rpt'!$N:$N,AG$1)</f>
        <v>0</v>
      </c>
      <c r="AH1174" s="86">
        <f>SUMIFS('sys inv movment rpt'!$M:$M,'sys inv movment rpt'!$L:$L,$M1174,'sys inv movment rpt'!$N:$N,AH$1)</f>
        <v>0</v>
      </c>
      <c r="AI1174" s="86">
        <f>SUMIFS('sys inv movment rpt'!$M:$M,'sys inv movment rpt'!$L:$L,$M1174,'sys inv movment rpt'!$N:$N,AI$1)</f>
        <v>0</v>
      </c>
      <c r="AJ1174" s="86">
        <f>SUMIFS('sys inv movment rpt'!$M:$M,'sys inv movment rpt'!$L:$L,$M1174,'sys inv movment rpt'!$N:$N,AJ$1)</f>
        <v>0</v>
      </c>
      <c r="AK1174" s="86">
        <f>SUMIFS('sys inv movment rpt'!$M:$M,'sys inv movment rpt'!$L:$L,$M1174,'sys inv movment rpt'!$N:$N,AK$1)</f>
        <v>0</v>
      </c>
      <c r="AL1174" s="86">
        <f>SUMIFS('sys inv movment rpt'!$M:$M,'sys inv movment rpt'!$L:$L,$M1174,'sys inv movment rpt'!$N:$N,AL$1)</f>
        <v>0</v>
      </c>
      <c r="AM1174" s="86">
        <f>SUMIFS('sys inv movment rpt'!$M:$M,'sys inv movment rpt'!$L:$L,$M1174,'sys inv movment rpt'!$N:$N,AM$1)</f>
        <v>0</v>
      </c>
      <c r="AN1174" s="86">
        <f>SUMIFS('sys inv movment rpt'!$M:$M,'sys inv movment rpt'!$L:$L,$M1174,'sys inv movment rpt'!$N:$N,AN$1)</f>
        <v>0</v>
      </c>
      <c r="AO1174" s="86">
        <f>SUMIFS('sys inv movment rpt'!$M:$M,'sys inv movment rpt'!$L:$L,$M1174,'sys inv movment rpt'!$N:$N,AO$1)</f>
        <v>0</v>
      </c>
      <c r="AP1174" s="86">
        <f>SUMIFS('sys inv movment rpt'!$M:$M,'sys inv movment rpt'!$L:$L,$M1174,'sys inv movment rpt'!$N:$N,AP$1)</f>
        <v>0</v>
      </c>
      <c r="AQ1174" s="86">
        <f>SUMIFS('sys inv movment rpt'!$M:$M,'sys inv movment rpt'!$L:$L,$M1174,'sys inv movment rpt'!$N:$N,AQ$1)</f>
        <v>0</v>
      </c>
      <c r="AR1174" s="86">
        <f>SUMIFS('sys inv movment rpt'!$M:$M,'sys inv movment rpt'!$L:$L,$M1174,'sys inv movment rpt'!$N:$N,AR$1)</f>
        <v>0</v>
      </c>
      <c r="AS1174" s="86">
        <f>SUMIFS('sys inv movment rpt'!$M:$M,'sys inv movment rpt'!$L:$L,$M1174,'sys inv movment rpt'!$N:$N,AS$1)</f>
        <v>0</v>
      </c>
      <c r="AT1174" s="86">
        <f>SUMIFS('sys inv movment rpt'!$M:$M,'sys inv movment rpt'!$L:$L,$M1174,'sys inv movment rpt'!$N:$N,AT$1)</f>
        <v>0</v>
      </c>
      <c r="AU1174" s="86">
        <f>SUMIFS('sys inv movment rpt'!$M:$M,'sys inv movment rpt'!$L:$L,$M1174,'sys inv movment rpt'!$N:$N,AU$1)</f>
        <v>0</v>
      </c>
      <c r="AV1174" s="86">
        <f>SUMIFS('sys inv movment rpt'!$M:$M,'sys inv movment rpt'!$L:$L,$M1174,'sys inv movment rpt'!$N:$N,AV$1)</f>
        <v>0</v>
      </c>
      <c r="AW1174" s="87" t="str">
        <f>IFERROR(VLOOKUP(A1174,'sys-backorder details'!E:U,17,0),"-")</f>
        <v>-</v>
      </c>
      <c r="AX1174" s="87" t="str">
        <f>IF(K1174&gt;1,VLOOKUP(A1174,'settings-routing'!A:I,9,0),"")</f>
        <v/>
      </c>
    </row>
    <row r="1175" ht="12.75" hidden="1" customHeight="1">
      <c r="A1175" s="50" t="s">
        <v>2437</v>
      </c>
      <c r="B1175" s="50" t="s">
        <v>2438</v>
      </c>
      <c r="C1175" s="50">
        <f t="shared" si="2"/>
        <v>0</v>
      </c>
      <c r="D1175" s="80">
        <f>SUMIF('Stocks 101-111'!$J:$J,'item dashboard'!A1175,'Stocks 101-111'!K:K)</f>
        <v>0</v>
      </c>
      <c r="E1175" s="80">
        <f>SUMIF('Stocks 101-111'!$J:$J,'item dashboard'!A1175,'Stocks 101-111'!$L:$L)</f>
        <v>0</v>
      </c>
      <c r="F1175" s="81">
        <f t="shared" si="3"/>
        <v>0</v>
      </c>
      <c r="G1175" s="82">
        <f t="shared" si="4"/>
        <v>0</v>
      </c>
      <c r="H1175" s="50">
        <f>SUMIFS('sys-backorder details'!$M:$M,'sys-backorder details'!$E:$E,'item dashboard'!A1175,'sys-backorder details'!$V:$V,"")</f>
        <v>0</v>
      </c>
      <c r="I1175" s="83">
        <f>SUMIF('settings-routing'!$I:$I,'item dashboard'!A1175,'settings-routing'!$O:$O)</f>
        <v>0</v>
      </c>
      <c r="J1175" s="50">
        <f>SUMIFS('sys-backorder details'!$M:$M,'sys-backorder details'!$E:$E,'item dashboard'!A1175,'sys-backorder details'!$V:$V,"Call off")</f>
        <v>0</v>
      </c>
      <c r="K1175" s="84">
        <f t="shared" si="5"/>
        <v>0</v>
      </c>
      <c r="L1175" s="84">
        <f>SUMIF('Production Plan'!$E:$E,'item dashboard'!A1175,'Production Plan'!$N:$N)</f>
        <v>0</v>
      </c>
      <c r="M1175" s="85" t="str">
        <f t="shared" si="6"/>
        <v>B-SH500-Y41NURO-AV-500 ml YELLOW Pntd NURO AVACADO SHAMPOO J/CAN</v>
      </c>
      <c r="N1175" s="86">
        <f>SUMIFS('sys inv movment rpt'!$M:$M,'sys inv movment rpt'!$L:$L,$M1175,'sys inv movment rpt'!$N:$N,N$1)</f>
        <v>0</v>
      </c>
      <c r="O1175" s="86">
        <f>SUMIFS('sys inv movment rpt'!$M:$M,'sys inv movment rpt'!$L:$L,$M1175,'sys inv movment rpt'!$N:$N,O$1)</f>
        <v>0</v>
      </c>
      <c r="P1175" s="86">
        <f>SUMIFS('sys inv movment rpt'!$M:$M,'sys inv movment rpt'!$L:$L,$M1175,'sys inv movment rpt'!$N:$N,P$1)</f>
        <v>0</v>
      </c>
      <c r="Q1175" s="86">
        <f>SUMIFS('sys inv movment rpt'!$M:$M,'sys inv movment rpt'!$L:$L,$M1175,'sys inv movment rpt'!$N:$N,Q$1)</f>
        <v>0</v>
      </c>
      <c r="R1175" s="86">
        <f>SUMIFS('sys inv movment rpt'!$M:$M,'sys inv movment rpt'!$L:$L,$M1175,'sys inv movment rpt'!$N:$N,R$1)</f>
        <v>0</v>
      </c>
      <c r="S1175" s="86">
        <f>SUMIFS('sys inv movment rpt'!$M:$M,'sys inv movment rpt'!$L:$L,$M1175,'sys inv movment rpt'!$N:$N,S$1)</f>
        <v>0</v>
      </c>
      <c r="T1175" s="86">
        <f>SUMIFS('sys inv movment rpt'!$M:$M,'sys inv movment rpt'!$L:$L,$M1175,'sys inv movment rpt'!$N:$N,T$1)</f>
        <v>0</v>
      </c>
      <c r="U1175" s="86">
        <f>SUMIFS('sys inv movment rpt'!$M:$M,'sys inv movment rpt'!$L:$L,$M1175,'sys inv movment rpt'!$N:$N,U$1)</f>
        <v>0</v>
      </c>
      <c r="V1175" s="86">
        <f>SUMIFS('sys inv movment rpt'!$M:$M,'sys inv movment rpt'!$L:$L,$M1175,'sys inv movment rpt'!$N:$N,V$1)</f>
        <v>0</v>
      </c>
      <c r="W1175" s="86">
        <f>SUMIFS('sys inv movment rpt'!$M:$M,'sys inv movment rpt'!$L:$L,$M1175,'sys inv movment rpt'!$N:$N,W$1)</f>
        <v>0</v>
      </c>
      <c r="X1175" s="86">
        <f>SUMIFS('sys inv movment rpt'!$M:$M,'sys inv movment rpt'!$L:$L,$M1175,'sys inv movment rpt'!$N:$N,X$1)</f>
        <v>0</v>
      </c>
      <c r="Y1175" s="86">
        <f>SUMIFS('sys inv movment rpt'!$M:$M,'sys inv movment rpt'!$L:$L,$M1175,'sys inv movment rpt'!$N:$N,Y$1)</f>
        <v>0</v>
      </c>
      <c r="Z1175" s="86">
        <f>SUMIFS('sys inv movment rpt'!$M:$M,'sys inv movment rpt'!$L:$L,$M1175,'sys inv movment rpt'!$N:$N,Z$1)</f>
        <v>0</v>
      </c>
      <c r="AA1175" s="86">
        <f>SUMIFS('sys inv movment rpt'!$M:$M,'sys inv movment rpt'!$L:$L,$M1175,'sys inv movment rpt'!$N:$N,AA$1)</f>
        <v>0</v>
      </c>
      <c r="AB1175" s="86">
        <f>SUMIFS('sys inv movment rpt'!$M:$M,'sys inv movment rpt'!$L:$L,$M1175,'sys inv movment rpt'!$N:$N,AB$1)</f>
        <v>0</v>
      </c>
      <c r="AC1175" s="86">
        <f>SUMIFS('sys inv movment rpt'!$M:$M,'sys inv movment rpt'!$L:$L,$M1175,'sys inv movment rpt'!$N:$N,AC$1)</f>
        <v>0</v>
      </c>
      <c r="AD1175" s="86">
        <f>SUMIFS('sys inv movment rpt'!$M:$M,'sys inv movment rpt'!$L:$L,$M1175,'sys inv movment rpt'!$N:$N,AD$1)</f>
        <v>0</v>
      </c>
      <c r="AE1175" s="86">
        <f>SUMIFS('sys inv movment rpt'!$M:$M,'sys inv movment rpt'!$L:$L,$M1175,'sys inv movment rpt'!$N:$N,AE$1)</f>
        <v>0</v>
      </c>
      <c r="AF1175" s="86">
        <f>SUMIFS('sys inv movment rpt'!$M:$M,'sys inv movment rpt'!$L:$L,$M1175,'sys inv movment rpt'!$N:$N,AF$1)</f>
        <v>0</v>
      </c>
      <c r="AG1175" s="86">
        <f>SUMIFS('sys inv movment rpt'!$M:$M,'sys inv movment rpt'!$L:$L,$M1175,'sys inv movment rpt'!$N:$N,AG$1)</f>
        <v>0</v>
      </c>
      <c r="AH1175" s="86">
        <f>SUMIFS('sys inv movment rpt'!$M:$M,'sys inv movment rpt'!$L:$L,$M1175,'sys inv movment rpt'!$N:$N,AH$1)</f>
        <v>0</v>
      </c>
      <c r="AI1175" s="86">
        <f>SUMIFS('sys inv movment rpt'!$M:$M,'sys inv movment rpt'!$L:$L,$M1175,'sys inv movment rpt'!$N:$N,AI$1)</f>
        <v>0</v>
      </c>
      <c r="AJ1175" s="86">
        <f>SUMIFS('sys inv movment rpt'!$M:$M,'sys inv movment rpt'!$L:$L,$M1175,'sys inv movment rpt'!$N:$N,AJ$1)</f>
        <v>0</v>
      </c>
      <c r="AK1175" s="86">
        <f>SUMIFS('sys inv movment rpt'!$M:$M,'sys inv movment rpt'!$L:$L,$M1175,'sys inv movment rpt'!$N:$N,AK$1)</f>
        <v>0</v>
      </c>
      <c r="AL1175" s="86">
        <f>SUMIFS('sys inv movment rpt'!$M:$M,'sys inv movment rpt'!$L:$L,$M1175,'sys inv movment rpt'!$N:$N,AL$1)</f>
        <v>0</v>
      </c>
      <c r="AM1175" s="86">
        <f>SUMIFS('sys inv movment rpt'!$M:$M,'sys inv movment rpt'!$L:$L,$M1175,'sys inv movment rpt'!$N:$N,AM$1)</f>
        <v>0</v>
      </c>
      <c r="AN1175" s="86">
        <f>SUMIFS('sys inv movment rpt'!$M:$M,'sys inv movment rpt'!$L:$L,$M1175,'sys inv movment rpt'!$N:$N,AN$1)</f>
        <v>0</v>
      </c>
      <c r="AO1175" s="86">
        <f>SUMIFS('sys inv movment rpt'!$M:$M,'sys inv movment rpt'!$L:$L,$M1175,'sys inv movment rpt'!$N:$N,AO$1)</f>
        <v>0</v>
      </c>
      <c r="AP1175" s="86">
        <f>SUMIFS('sys inv movment rpt'!$M:$M,'sys inv movment rpt'!$L:$L,$M1175,'sys inv movment rpt'!$N:$N,AP$1)</f>
        <v>0</v>
      </c>
      <c r="AQ1175" s="86">
        <f>SUMIFS('sys inv movment rpt'!$M:$M,'sys inv movment rpt'!$L:$L,$M1175,'sys inv movment rpt'!$N:$N,AQ$1)</f>
        <v>0</v>
      </c>
      <c r="AR1175" s="86">
        <f>SUMIFS('sys inv movment rpt'!$M:$M,'sys inv movment rpt'!$L:$L,$M1175,'sys inv movment rpt'!$N:$N,AR$1)</f>
        <v>0</v>
      </c>
      <c r="AS1175" s="86">
        <f>SUMIFS('sys inv movment rpt'!$M:$M,'sys inv movment rpt'!$L:$L,$M1175,'sys inv movment rpt'!$N:$N,AS$1)</f>
        <v>0</v>
      </c>
      <c r="AT1175" s="86">
        <f>SUMIFS('sys inv movment rpt'!$M:$M,'sys inv movment rpt'!$L:$L,$M1175,'sys inv movment rpt'!$N:$N,AT$1)</f>
        <v>0</v>
      </c>
      <c r="AU1175" s="86">
        <f>SUMIFS('sys inv movment rpt'!$M:$M,'sys inv movment rpt'!$L:$L,$M1175,'sys inv movment rpt'!$N:$N,AU$1)</f>
        <v>0</v>
      </c>
      <c r="AV1175" s="86">
        <f>SUMIFS('sys inv movment rpt'!$M:$M,'sys inv movment rpt'!$L:$L,$M1175,'sys inv movment rpt'!$N:$N,AV$1)</f>
        <v>0</v>
      </c>
      <c r="AW1175" s="87" t="str">
        <f>IFERROR(VLOOKUP(A1175,'sys-backorder details'!E:U,17,0),"-")</f>
        <v>-</v>
      </c>
      <c r="AX1175" s="87" t="str">
        <f>IF(K1175&gt;1,VLOOKUP(A1175,'settings-routing'!A:I,9,0),"")</f>
        <v/>
      </c>
    </row>
    <row r="1176" ht="12.75" hidden="1" customHeight="1">
      <c r="A1176" s="28" t="s">
        <v>2439</v>
      </c>
      <c r="B1176" s="28" t="s">
        <v>2440</v>
      </c>
      <c r="C1176" s="50">
        <f t="shared" si="2"/>
        <v>0</v>
      </c>
      <c r="D1176" s="80">
        <f>SUMIF('Stocks 101-111'!$J:$J,'item dashboard'!A1176,'Stocks 101-111'!K:K)</f>
        <v>0</v>
      </c>
      <c r="E1176" s="80">
        <f>SUMIF('Stocks 101-111'!$J:$J,'item dashboard'!A1176,'Stocks 101-111'!$L:$L)</f>
        <v>0</v>
      </c>
      <c r="F1176" s="81">
        <f t="shared" si="3"/>
        <v>0</v>
      </c>
      <c r="G1176" s="82">
        <f t="shared" si="4"/>
        <v>0</v>
      </c>
      <c r="H1176" s="50">
        <f>SUMIFS('sys-backorder details'!$M:$M,'sys-backorder details'!$E:$E,'item dashboard'!A1176,'sys-backorder details'!$V:$V,"")</f>
        <v>0</v>
      </c>
      <c r="I1176" s="83">
        <f>SUMIF('settings-routing'!$I:$I,'item dashboard'!A1176,'settings-routing'!$O:$O)</f>
        <v>0</v>
      </c>
      <c r="J1176" s="50">
        <f>SUMIFS('sys-backorder details'!$M:$M,'sys-backorder details'!$E:$E,'item dashboard'!A1176,'sys-backorder details'!$V:$V,"Call off")</f>
        <v>0</v>
      </c>
      <c r="K1176" s="84">
        <f t="shared" si="5"/>
        <v>0</v>
      </c>
      <c r="L1176" s="84">
        <f>SUMIF('Production Plan'!$E:$E,'item dashboard'!A1176,'Production Plan'!$N:$N)</f>
        <v>0</v>
      </c>
      <c r="M1176" s="85" t="str">
        <f t="shared" si="6"/>
        <v>B-SH500-Y41NURO-B/L-500 ml YELLOW Pntd NURO BODY LOTION J/CAN</v>
      </c>
      <c r="N1176" s="86">
        <f>SUMIFS('sys inv movment rpt'!$M:$M,'sys inv movment rpt'!$L:$L,$M1176,'sys inv movment rpt'!$N:$N,N$1)</f>
        <v>0</v>
      </c>
      <c r="O1176" s="86">
        <f>SUMIFS('sys inv movment rpt'!$M:$M,'sys inv movment rpt'!$L:$L,$M1176,'sys inv movment rpt'!$N:$N,O$1)</f>
        <v>0</v>
      </c>
      <c r="P1176" s="86">
        <f>SUMIFS('sys inv movment rpt'!$M:$M,'sys inv movment rpt'!$L:$L,$M1176,'sys inv movment rpt'!$N:$N,P$1)</f>
        <v>0</v>
      </c>
      <c r="Q1176" s="86">
        <f>SUMIFS('sys inv movment rpt'!$M:$M,'sys inv movment rpt'!$L:$L,$M1176,'sys inv movment rpt'!$N:$N,Q$1)</f>
        <v>0</v>
      </c>
      <c r="R1176" s="86">
        <f>SUMIFS('sys inv movment rpt'!$M:$M,'sys inv movment rpt'!$L:$L,$M1176,'sys inv movment rpt'!$N:$N,R$1)</f>
        <v>0</v>
      </c>
      <c r="S1176" s="86">
        <f>SUMIFS('sys inv movment rpt'!$M:$M,'sys inv movment rpt'!$L:$L,$M1176,'sys inv movment rpt'!$N:$N,S$1)</f>
        <v>0</v>
      </c>
      <c r="T1176" s="86">
        <f>SUMIFS('sys inv movment rpt'!$M:$M,'sys inv movment rpt'!$L:$L,$M1176,'sys inv movment rpt'!$N:$N,T$1)</f>
        <v>0</v>
      </c>
      <c r="U1176" s="86">
        <f>SUMIFS('sys inv movment rpt'!$M:$M,'sys inv movment rpt'!$L:$L,$M1176,'sys inv movment rpt'!$N:$N,U$1)</f>
        <v>0</v>
      </c>
      <c r="V1176" s="86">
        <f>SUMIFS('sys inv movment rpt'!$M:$M,'sys inv movment rpt'!$L:$L,$M1176,'sys inv movment rpt'!$N:$N,V$1)</f>
        <v>0</v>
      </c>
      <c r="W1176" s="86">
        <f>SUMIFS('sys inv movment rpt'!$M:$M,'sys inv movment rpt'!$L:$L,$M1176,'sys inv movment rpt'!$N:$N,W$1)</f>
        <v>0</v>
      </c>
      <c r="X1176" s="86">
        <f>SUMIFS('sys inv movment rpt'!$M:$M,'sys inv movment rpt'!$L:$L,$M1176,'sys inv movment rpt'!$N:$N,X$1)</f>
        <v>0</v>
      </c>
      <c r="Y1176" s="86">
        <f>SUMIFS('sys inv movment rpt'!$M:$M,'sys inv movment rpt'!$L:$L,$M1176,'sys inv movment rpt'!$N:$N,Y$1)</f>
        <v>0</v>
      </c>
      <c r="Z1176" s="86">
        <f>SUMIFS('sys inv movment rpt'!$M:$M,'sys inv movment rpt'!$L:$L,$M1176,'sys inv movment rpt'!$N:$N,Z$1)</f>
        <v>0</v>
      </c>
      <c r="AA1176" s="86">
        <f>SUMIFS('sys inv movment rpt'!$M:$M,'sys inv movment rpt'!$L:$L,$M1176,'sys inv movment rpt'!$N:$N,AA$1)</f>
        <v>0</v>
      </c>
      <c r="AB1176" s="86">
        <f>SUMIFS('sys inv movment rpt'!$M:$M,'sys inv movment rpt'!$L:$L,$M1176,'sys inv movment rpt'!$N:$N,AB$1)</f>
        <v>0</v>
      </c>
      <c r="AC1176" s="86">
        <f>SUMIFS('sys inv movment rpt'!$M:$M,'sys inv movment rpt'!$L:$L,$M1176,'sys inv movment rpt'!$N:$N,AC$1)</f>
        <v>0</v>
      </c>
      <c r="AD1176" s="86">
        <f>SUMIFS('sys inv movment rpt'!$M:$M,'sys inv movment rpt'!$L:$L,$M1176,'sys inv movment rpt'!$N:$N,AD$1)</f>
        <v>0</v>
      </c>
      <c r="AE1176" s="86">
        <f>SUMIFS('sys inv movment rpt'!$M:$M,'sys inv movment rpt'!$L:$L,$M1176,'sys inv movment rpt'!$N:$N,AE$1)</f>
        <v>0</v>
      </c>
      <c r="AF1176" s="86">
        <f>SUMIFS('sys inv movment rpt'!$M:$M,'sys inv movment rpt'!$L:$L,$M1176,'sys inv movment rpt'!$N:$N,AF$1)</f>
        <v>0</v>
      </c>
      <c r="AG1176" s="86">
        <f>SUMIFS('sys inv movment rpt'!$M:$M,'sys inv movment rpt'!$L:$L,$M1176,'sys inv movment rpt'!$N:$N,AG$1)</f>
        <v>0</v>
      </c>
      <c r="AH1176" s="86">
        <f>SUMIFS('sys inv movment rpt'!$M:$M,'sys inv movment rpt'!$L:$L,$M1176,'sys inv movment rpt'!$N:$N,AH$1)</f>
        <v>0</v>
      </c>
      <c r="AI1176" s="86">
        <f>SUMIFS('sys inv movment rpt'!$M:$M,'sys inv movment rpt'!$L:$L,$M1176,'sys inv movment rpt'!$N:$N,AI$1)</f>
        <v>0</v>
      </c>
      <c r="AJ1176" s="86">
        <f>SUMIFS('sys inv movment rpt'!$M:$M,'sys inv movment rpt'!$L:$L,$M1176,'sys inv movment rpt'!$N:$N,AJ$1)</f>
        <v>0</v>
      </c>
      <c r="AK1176" s="86">
        <f>SUMIFS('sys inv movment rpt'!$M:$M,'sys inv movment rpt'!$L:$L,$M1176,'sys inv movment rpt'!$N:$N,AK$1)</f>
        <v>0</v>
      </c>
      <c r="AL1176" s="86">
        <f>SUMIFS('sys inv movment rpt'!$M:$M,'sys inv movment rpt'!$L:$L,$M1176,'sys inv movment rpt'!$N:$N,AL$1)</f>
        <v>0</v>
      </c>
      <c r="AM1176" s="86">
        <f>SUMIFS('sys inv movment rpt'!$M:$M,'sys inv movment rpt'!$L:$L,$M1176,'sys inv movment rpt'!$N:$N,AM$1)</f>
        <v>0</v>
      </c>
      <c r="AN1176" s="86">
        <f>SUMIFS('sys inv movment rpt'!$M:$M,'sys inv movment rpt'!$L:$L,$M1176,'sys inv movment rpt'!$N:$N,AN$1)</f>
        <v>0</v>
      </c>
      <c r="AO1176" s="86">
        <f>SUMIFS('sys inv movment rpt'!$M:$M,'sys inv movment rpt'!$L:$L,$M1176,'sys inv movment rpt'!$N:$N,AO$1)</f>
        <v>0</v>
      </c>
      <c r="AP1176" s="86">
        <f>SUMIFS('sys inv movment rpt'!$M:$M,'sys inv movment rpt'!$L:$L,$M1176,'sys inv movment rpt'!$N:$N,AP$1)</f>
        <v>0</v>
      </c>
      <c r="AQ1176" s="86">
        <f>SUMIFS('sys inv movment rpt'!$M:$M,'sys inv movment rpt'!$L:$L,$M1176,'sys inv movment rpt'!$N:$N,AQ$1)</f>
        <v>0</v>
      </c>
      <c r="AR1176" s="86">
        <f>SUMIFS('sys inv movment rpt'!$M:$M,'sys inv movment rpt'!$L:$L,$M1176,'sys inv movment rpt'!$N:$N,AR$1)</f>
        <v>0</v>
      </c>
      <c r="AS1176" s="86">
        <f>SUMIFS('sys inv movment rpt'!$M:$M,'sys inv movment rpt'!$L:$L,$M1176,'sys inv movment rpt'!$N:$N,AS$1)</f>
        <v>0</v>
      </c>
      <c r="AT1176" s="86">
        <f>SUMIFS('sys inv movment rpt'!$M:$M,'sys inv movment rpt'!$L:$L,$M1176,'sys inv movment rpt'!$N:$N,AT$1)</f>
        <v>0</v>
      </c>
      <c r="AU1176" s="86">
        <f>SUMIFS('sys inv movment rpt'!$M:$M,'sys inv movment rpt'!$L:$L,$M1176,'sys inv movment rpt'!$N:$N,AU$1)</f>
        <v>0</v>
      </c>
      <c r="AV1176" s="86">
        <f>SUMIFS('sys inv movment rpt'!$M:$M,'sys inv movment rpt'!$L:$L,$M1176,'sys inv movment rpt'!$N:$N,AV$1)</f>
        <v>0</v>
      </c>
      <c r="AW1176" s="87" t="str">
        <f>IFERROR(VLOOKUP(A1176,'sys-backorder details'!E:U,17,0),"-")</f>
        <v>-</v>
      </c>
      <c r="AX1176" s="87" t="str">
        <f>IF(K1176&gt;1,VLOOKUP(A1176,'settings-routing'!A:I,9,0),"")</f>
        <v/>
      </c>
    </row>
    <row r="1177" ht="12.75" hidden="1" customHeight="1">
      <c r="A1177" s="28" t="s">
        <v>2441</v>
      </c>
      <c r="B1177" s="28" t="s">
        <v>2442</v>
      </c>
      <c r="C1177" s="50">
        <f t="shared" si="2"/>
        <v>0</v>
      </c>
      <c r="D1177" s="80">
        <f>SUMIF('Stocks 101-111'!$J:$J,'item dashboard'!A1177,'Stocks 101-111'!K:K)</f>
        <v>0</v>
      </c>
      <c r="E1177" s="80">
        <f>SUMIF('Stocks 101-111'!$J:$J,'item dashboard'!A1177,'Stocks 101-111'!$L:$L)</f>
        <v>0</v>
      </c>
      <c r="F1177" s="81">
        <f t="shared" si="3"/>
        <v>0</v>
      </c>
      <c r="G1177" s="82">
        <f t="shared" si="4"/>
        <v>0</v>
      </c>
      <c r="H1177" s="50">
        <f>SUMIFS('sys-backorder details'!$M:$M,'sys-backorder details'!$E:$E,'item dashboard'!A1177,'sys-backorder details'!$V:$V,"")</f>
        <v>0</v>
      </c>
      <c r="I1177" s="83">
        <f>SUMIF('settings-routing'!$I:$I,'item dashboard'!A1177,'settings-routing'!$O:$O)</f>
        <v>0</v>
      </c>
      <c r="J1177" s="50">
        <f>SUMIFS('sys-backorder details'!$M:$M,'sys-backorder details'!$E:$E,'item dashboard'!A1177,'sys-backorder details'!$V:$V,"Call off")</f>
        <v>0</v>
      </c>
      <c r="K1177" s="84">
        <f t="shared" si="5"/>
        <v>0</v>
      </c>
      <c r="L1177" s="84">
        <f>SUMIF('Production Plan'!$E:$E,'item dashboard'!A1177,'Production Plan'!$N:$N)</f>
        <v>0</v>
      </c>
      <c r="M1177" s="85" t="str">
        <f t="shared" si="6"/>
        <v>B-SH500-Y41NURO-EG-500 ml YELLOW Pntd NURO EGG SHAMPOO J/CAN</v>
      </c>
      <c r="N1177" s="86">
        <f>SUMIFS('sys inv movment rpt'!$M:$M,'sys inv movment rpt'!$L:$L,$M1177,'sys inv movment rpt'!$N:$N,N$1)</f>
        <v>0</v>
      </c>
      <c r="O1177" s="86">
        <f>SUMIFS('sys inv movment rpt'!$M:$M,'sys inv movment rpt'!$L:$L,$M1177,'sys inv movment rpt'!$N:$N,O$1)</f>
        <v>0</v>
      </c>
      <c r="P1177" s="86">
        <f>SUMIFS('sys inv movment rpt'!$M:$M,'sys inv movment rpt'!$L:$L,$M1177,'sys inv movment rpt'!$N:$N,P$1)</f>
        <v>0</v>
      </c>
      <c r="Q1177" s="86">
        <f>SUMIFS('sys inv movment rpt'!$M:$M,'sys inv movment rpt'!$L:$L,$M1177,'sys inv movment rpt'!$N:$N,Q$1)</f>
        <v>0</v>
      </c>
      <c r="R1177" s="86">
        <f>SUMIFS('sys inv movment rpt'!$M:$M,'sys inv movment rpt'!$L:$L,$M1177,'sys inv movment rpt'!$N:$N,R$1)</f>
        <v>0</v>
      </c>
      <c r="S1177" s="86">
        <f>SUMIFS('sys inv movment rpt'!$M:$M,'sys inv movment rpt'!$L:$L,$M1177,'sys inv movment rpt'!$N:$N,S$1)</f>
        <v>0</v>
      </c>
      <c r="T1177" s="86">
        <f>SUMIFS('sys inv movment rpt'!$M:$M,'sys inv movment rpt'!$L:$L,$M1177,'sys inv movment rpt'!$N:$N,T$1)</f>
        <v>0</v>
      </c>
      <c r="U1177" s="86">
        <f>SUMIFS('sys inv movment rpt'!$M:$M,'sys inv movment rpt'!$L:$L,$M1177,'sys inv movment rpt'!$N:$N,U$1)</f>
        <v>0</v>
      </c>
      <c r="V1177" s="86">
        <f>SUMIFS('sys inv movment rpt'!$M:$M,'sys inv movment rpt'!$L:$L,$M1177,'sys inv movment rpt'!$N:$N,V$1)</f>
        <v>0</v>
      </c>
      <c r="W1177" s="86">
        <f>SUMIFS('sys inv movment rpt'!$M:$M,'sys inv movment rpt'!$L:$L,$M1177,'sys inv movment rpt'!$N:$N,W$1)</f>
        <v>0</v>
      </c>
      <c r="X1177" s="86">
        <f>SUMIFS('sys inv movment rpt'!$M:$M,'sys inv movment rpt'!$L:$L,$M1177,'sys inv movment rpt'!$N:$N,X$1)</f>
        <v>0</v>
      </c>
      <c r="Y1177" s="86">
        <f>SUMIFS('sys inv movment rpt'!$M:$M,'sys inv movment rpt'!$L:$L,$M1177,'sys inv movment rpt'!$N:$N,Y$1)</f>
        <v>0</v>
      </c>
      <c r="Z1177" s="86">
        <f>SUMIFS('sys inv movment rpt'!$M:$M,'sys inv movment rpt'!$L:$L,$M1177,'sys inv movment rpt'!$N:$N,Z$1)</f>
        <v>0</v>
      </c>
      <c r="AA1177" s="86">
        <f>SUMIFS('sys inv movment rpt'!$M:$M,'sys inv movment rpt'!$L:$L,$M1177,'sys inv movment rpt'!$N:$N,AA$1)</f>
        <v>0</v>
      </c>
      <c r="AB1177" s="86">
        <f>SUMIFS('sys inv movment rpt'!$M:$M,'sys inv movment rpt'!$L:$L,$M1177,'sys inv movment rpt'!$N:$N,AB$1)</f>
        <v>0</v>
      </c>
      <c r="AC1177" s="86">
        <f>SUMIFS('sys inv movment rpt'!$M:$M,'sys inv movment rpt'!$L:$L,$M1177,'sys inv movment rpt'!$N:$N,AC$1)</f>
        <v>0</v>
      </c>
      <c r="AD1177" s="86">
        <f>SUMIFS('sys inv movment rpt'!$M:$M,'sys inv movment rpt'!$L:$L,$M1177,'sys inv movment rpt'!$N:$N,AD$1)</f>
        <v>0</v>
      </c>
      <c r="AE1177" s="86">
        <f>SUMIFS('sys inv movment rpt'!$M:$M,'sys inv movment rpt'!$L:$L,$M1177,'sys inv movment rpt'!$N:$N,AE$1)</f>
        <v>0</v>
      </c>
      <c r="AF1177" s="86">
        <f>SUMIFS('sys inv movment rpt'!$M:$M,'sys inv movment rpt'!$L:$L,$M1177,'sys inv movment rpt'!$N:$N,AF$1)</f>
        <v>0</v>
      </c>
      <c r="AG1177" s="86">
        <f>SUMIFS('sys inv movment rpt'!$M:$M,'sys inv movment rpt'!$L:$L,$M1177,'sys inv movment rpt'!$N:$N,AG$1)</f>
        <v>0</v>
      </c>
      <c r="AH1177" s="86">
        <f>SUMIFS('sys inv movment rpt'!$M:$M,'sys inv movment rpt'!$L:$L,$M1177,'sys inv movment rpt'!$N:$N,AH$1)</f>
        <v>0</v>
      </c>
      <c r="AI1177" s="86">
        <f>SUMIFS('sys inv movment rpt'!$M:$M,'sys inv movment rpt'!$L:$L,$M1177,'sys inv movment rpt'!$N:$N,AI$1)</f>
        <v>0</v>
      </c>
      <c r="AJ1177" s="86">
        <f>SUMIFS('sys inv movment rpt'!$M:$M,'sys inv movment rpt'!$L:$L,$M1177,'sys inv movment rpt'!$N:$N,AJ$1)</f>
        <v>0</v>
      </c>
      <c r="AK1177" s="86">
        <f>SUMIFS('sys inv movment rpt'!$M:$M,'sys inv movment rpt'!$L:$L,$M1177,'sys inv movment rpt'!$N:$N,AK$1)</f>
        <v>0</v>
      </c>
      <c r="AL1177" s="86">
        <f>SUMIFS('sys inv movment rpt'!$M:$M,'sys inv movment rpt'!$L:$L,$M1177,'sys inv movment rpt'!$N:$N,AL$1)</f>
        <v>0</v>
      </c>
      <c r="AM1177" s="86">
        <f>SUMIFS('sys inv movment rpt'!$M:$M,'sys inv movment rpt'!$L:$L,$M1177,'sys inv movment rpt'!$N:$N,AM$1)</f>
        <v>0</v>
      </c>
      <c r="AN1177" s="86">
        <f>SUMIFS('sys inv movment rpt'!$M:$M,'sys inv movment rpt'!$L:$L,$M1177,'sys inv movment rpt'!$N:$N,AN$1)</f>
        <v>0</v>
      </c>
      <c r="AO1177" s="86">
        <f>SUMIFS('sys inv movment rpt'!$M:$M,'sys inv movment rpt'!$L:$L,$M1177,'sys inv movment rpt'!$N:$N,AO$1)</f>
        <v>0</v>
      </c>
      <c r="AP1177" s="86">
        <f>SUMIFS('sys inv movment rpt'!$M:$M,'sys inv movment rpt'!$L:$L,$M1177,'sys inv movment rpt'!$N:$N,AP$1)</f>
        <v>0</v>
      </c>
      <c r="AQ1177" s="86">
        <f>SUMIFS('sys inv movment rpt'!$M:$M,'sys inv movment rpt'!$L:$L,$M1177,'sys inv movment rpt'!$N:$N,AQ$1)</f>
        <v>0</v>
      </c>
      <c r="AR1177" s="86">
        <f>SUMIFS('sys inv movment rpt'!$M:$M,'sys inv movment rpt'!$L:$L,$M1177,'sys inv movment rpt'!$N:$N,AR$1)</f>
        <v>0</v>
      </c>
      <c r="AS1177" s="86">
        <f>SUMIFS('sys inv movment rpt'!$M:$M,'sys inv movment rpt'!$L:$L,$M1177,'sys inv movment rpt'!$N:$N,AS$1)</f>
        <v>0</v>
      </c>
      <c r="AT1177" s="86">
        <f>SUMIFS('sys inv movment rpt'!$M:$M,'sys inv movment rpt'!$L:$L,$M1177,'sys inv movment rpt'!$N:$N,AT$1)</f>
        <v>0</v>
      </c>
      <c r="AU1177" s="86">
        <f>SUMIFS('sys inv movment rpt'!$M:$M,'sys inv movment rpt'!$L:$L,$M1177,'sys inv movment rpt'!$N:$N,AU$1)</f>
        <v>0</v>
      </c>
      <c r="AV1177" s="86">
        <f>SUMIFS('sys inv movment rpt'!$M:$M,'sys inv movment rpt'!$L:$L,$M1177,'sys inv movment rpt'!$N:$N,AV$1)</f>
        <v>0</v>
      </c>
      <c r="AW1177" s="87" t="str">
        <f>IFERROR(VLOOKUP(A1177,'sys-backorder details'!E:U,17,0),"-")</f>
        <v>-</v>
      </c>
      <c r="AX1177" s="87" t="str">
        <f>IF(K1177&gt;1,VLOOKUP(A1177,'settings-routing'!A:I,9,0),"")</f>
        <v/>
      </c>
    </row>
    <row r="1178" ht="12.75" hidden="1" customHeight="1">
      <c r="A1178" s="50" t="s">
        <v>2443</v>
      </c>
      <c r="B1178" s="50" t="s">
        <v>2444</v>
      </c>
      <c r="C1178" s="50">
        <f t="shared" si="2"/>
        <v>0</v>
      </c>
      <c r="D1178" s="80">
        <f>SUMIF('Stocks 101-111'!$J:$J,'item dashboard'!A1178,'Stocks 101-111'!K:K)</f>
        <v>0</v>
      </c>
      <c r="E1178" s="80">
        <f>SUMIF('Stocks 101-111'!$J:$J,'item dashboard'!A1178,'Stocks 101-111'!$L:$L)</f>
        <v>0</v>
      </c>
      <c r="F1178" s="81">
        <f t="shared" si="3"/>
        <v>0</v>
      </c>
      <c r="G1178" s="82">
        <f t="shared" si="4"/>
        <v>0</v>
      </c>
      <c r="H1178" s="50">
        <f>SUMIFS('sys-backorder details'!$M:$M,'sys-backorder details'!$E:$E,'item dashboard'!A1178,'sys-backorder details'!$V:$V,"")</f>
        <v>0</v>
      </c>
      <c r="I1178" s="83">
        <f>SUMIF('settings-routing'!$I:$I,'item dashboard'!A1178,'settings-routing'!$O:$O)</f>
        <v>0</v>
      </c>
      <c r="J1178" s="50">
        <f>SUMIFS('sys-backorder details'!$M:$M,'sys-backorder details'!$E:$E,'item dashboard'!A1178,'sys-backorder details'!$V:$V,"Call off")</f>
        <v>0</v>
      </c>
      <c r="K1178" s="84">
        <f t="shared" si="5"/>
        <v>0</v>
      </c>
      <c r="L1178" s="84">
        <f>SUMIF('Production Plan'!$E:$E,'item dashboard'!A1178,'Production Plan'!$N:$N)</f>
        <v>0</v>
      </c>
      <c r="M1178" s="85" t="str">
        <f t="shared" si="6"/>
        <v>B-SK300-22SER-ALOEVE-300 ml Natural Pntd Serveskine Aloevera Bottle</v>
      </c>
      <c r="N1178" s="86">
        <f>SUMIFS('sys inv movment rpt'!$M:$M,'sys inv movment rpt'!$L:$L,$M1178,'sys inv movment rpt'!$N:$N,N$1)</f>
        <v>0</v>
      </c>
      <c r="O1178" s="86">
        <f>SUMIFS('sys inv movment rpt'!$M:$M,'sys inv movment rpt'!$L:$L,$M1178,'sys inv movment rpt'!$N:$N,O$1)</f>
        <v>0</v>
      </c>
      <c r="P1178" s="86">
        <f>SUMIFS('sys inv movment rpt'!$M:$M,'sys inv movment rpt'!$L:$L,$M1178,'sys inv movment rpt'!$N:$N,P$1)</f>
        <v>0</v>
      </c>
      <c r="Q1178" s="86">
        <f>SUMIFS('sys inv movment rpt'!$M:$M,'sys inv movment rpt'!$L:$L,$M1178,'sys inv movment rpt'!$N:$N,Q$1)</f>
        <v>0</v>
      </c>
      <c r="R1178" s="86">
        <f>SUMIFS('sys inv movment rpt'!$M:$M,'sys inv movment rpt'!$L:$L,$M1178,'sys inv movment rpt'!$N:$N,R$1)</f>
        <v>0</v>
      </c>
      <c r="S1178" s="86">
        <f>SUMIFS('sys inv movment rpt'!$M:$M,'sys inv movment rpt'!$L:$L,$M1178,'sys inv movment rpt'!$N:$N,S$1)</f>
        <v>0</v>
      </c>
      <c r="T1178" s="86">
        <f>SUMIFS('sys inv movment rpt'!$M:$M,'sys inv movment rpt'!$L:$L,$M1178,'sys inv movment rpt'!$N:$N,T$1)</f>
        <v>0</v>
      </c>
      <c r="U1178" s="86">
        <f>SUMIFS('sys inv movment rpt'!$M:$M,'sys inv movment rpt'!$L:$L,$M1178,'sys inv movment rpt'!$N:$N,U$1)</f>
        <v>0</v>
      </c>
      <c r="V1178" s="86">
        <f>SUMIFS('sys inv movment rpt'!$M:$M,'sys inv movment rpt'!$L:$L,$M1178,'sys inv movment rpt'!$N:$N,V$1)</f>
        <v>0</v>
      </c>
      <c r="W1178" s="86">
        <f>SUMIFS('sys inv movment rpt'!$M:$M,'sys inv movment rpt'!$L:$L,$M1178,'sys inv movment rpt'!$N:$N,W$1)</f>
        <v>0</v>
      </c>
      <c r="X1178" s="86">
        <f>SUMIFS('sys inv movment rpt'!$M:$M,'sys inv movment rpt'!$L:$L,$M1178,'sys inv movment rpt'!$N:$N,X$1)</f>
        <v>0</v>
      </c>
      <c r="Y1178" s="86">
        <f>SUMIFS('sys inv movment rpt'!$M:$M,'sys inv movment rpt'!$L:$L,$M1178,'sys inv movment rpt'!$N:$N,Y$1)</f>
        <v>0</v>
      </c>
      <c r="Z1178" s="86">
        <f>SUMIFS('sys inv movment rpt'!$M:$M,'sys inv movment rpt'!$L:$L,$M1178,'sys inv movment rpt'!$N:$N,Z$1)</f>
        <v>0</v>
      </c>
      <c r="AA1178" s="86">
        <f>SUMIFS('sys inv movment rpt'!$M:$M,'sys inv movment rpt'!$L:$L,$M1178,'sys inv movment rpt'!$N:$N,AA$1)</f>
        <v>0</v>
      </c>
      <c r="AB1178" s="86">
        <f>SUMIFS('sys inv movment rpt'!$M:$M,'sys inv movment rpt'!$L:$L,$M1178,'sys inv movment rpt'!$N:$N,AB$1)</f>
        <v>0</v>
      </c>
      <c r="AC1178" s="86">
        <f>SUMIFS('sys inv movment rpt'!$M:$M,'sys inv movment rpt'!$L:$L,$M1178,'sys inv movment rpt'!$N:$N,AC$1)</f>
        <v>0</v>
      </c>
      <c r="AD1178" s="86">
        <f>SUMIFS('sys inv movment rpt'!$M:$M,'sys inv movment rpt'!$L:$L,$M1178,'sys inv movment rpt'!$N:$N,AD$1)</f>
        <v>0</v>
      </c>
      <c r="AE1178" s="86">
        <f>SUMIFS('sys inv movment rpt'!$M:$M,'sys inv movment rpt'!$L:$L,$M1178,'sys inv movment rpt'!$N:$N,AE$1)</f>
        <v>0</v>
      </c>
      <c r="AF1178" s="86">
        <f>SUMIFS('sys inv movment rpt'!$M:$M,'sys inv movment rpt'!$L:$L,$M1178,'sys inv movment rpt'!$N:$N,AF$1)</f>
        <v>0</v>
      </c>
      <c r="AG1178" s="86">
        <f>SUMIFS('sys inv movment rpt'!$M:$M,'sys inv movment rpt'!$L:$L,$M1178,'sys inv movment rpt'!$N:$N,AG$1)</f>
        <v>0</v>
      </c>
      <c r="AH1178" s="86">
        <f>SUMIFS('sys inv movment rpt'!$M:$M,'sys inv movment rpt'!$L:$L,$M1178,'sys inv movment rpt'!$N:$N,AH$1)</f>
        <v>0</v>
      </c>
      <c r="AI1178" s="86">
        <f>SUMIFS('sys inv movment rpt'!$M:$M,'sys inv movment rpt'!$L:$L,$M1178,'sys inv movment rpt'!$N:$N,AI$1)</f>
        <v>0</v>
      </c>
      <c r="AJ1178" s="86">
        <f>SUMIFS('sys inv movment rpt'!$M:$M,'sys inv movment rpt'!$L:$L,$M1178,'sys inv movment rpt'!$N:$N,AJ$1)</f>
        <v>0</v>
      </c>
      <c r="AK1178" s="86">
        <f>SUMIFS('sys inv movment rpt'!$M:$M,'sys inv movment rpt'!$L:$L,$M1178,'sys inv movment rpt'!$N:$N,AK$1)</f>
        <v>0</v>
      </c>
      <c r="AL1178" s="86">
        <f>SUMIFS('sys inv movment rpt'!$M:$M,'sys inv movment rpt'!$L:$L,$M1178,'sys inv movment rpt'!$N:$N,AL$1)</f>
        <v>0</v>
      </c>
      <c r="AM1178" s="86">
        <f>SUMIFS('sys inv movment rpt'!$M:$M,'sys inv movment rpt'!$L:$L,$M1178,'sys inv movment rpt'!$N:$N,AM$1)</f>
        <v>0</v>
      </c>
      <c r="AN1178" s="86">
        <f>SUMIFS('sys inv movment rpt'!$M:$M,'sys inv movment rpt'!$L:$L,$M1178,'sys inv movment rpt'!$N:$N,AN$1)</f>
        <v>0</v>
      </c>
      <c r="AO1178" s="86">
        <f>SUMIFS('sys inv movment rpt'!$M:$M,'sys inv movment rpt'!$L:$L,$M1178,'sys inv movment rpt'!$N:$N,AO$1)</f>
        <v>0</v>
      </c>
      <c r="AP1178" s="86">
        <f>SUMIFS('sys inv movment rpt'!$M:$M,'sys inv movment rpt'!$L:$L,$M1178,'sys inv movment rpt'!$N:$N,AP$1)</f>
        <v>0</v>
      </c>
      <c r="AQ1178" s="86">
        <f>SUMIFS('sys inv movment rpt'!$M:$M,'sys inv movment rpt'!$L:$L,$M1178,'sys inv movment rpt'!$N:$N,AQ$1)</f>
        <v>0</v>
      </c>
      <c r="AR1178" s="86">
        <f>SUMIFS('sys inv movment rpt'!$M:$M,'sys inv movment rpt'!$L:$L,$M1178,'sys inv movment rpt'!$N:$N,AR$1)</f>
        <v>0</v>
      </c>
      <c r="AS1178" s="86">
        <f>SUMIFS('sys inv movment rpt'!$M:$M,'sys inv movment rpt'!$L:$L,$M1178,'sys inv movment rpt'!$N:$N,AS$1)</f>
        <v>0</v>
      </c>
      <c r="AT1178" s="86">
        <f>SUMIFS('sys inv movment rpt'!$M:$M,'sys inv movment rpt'!$L:$L,$M1178,'sys inv movment rpt'!$N:$N,AT$1)</f>
        <v>0</v>
      </c>
      <c r="AU1178" s="86">
        <f>SUMIFS('sys inv movment rpt'!$M:$M,'sys inv movment rpt'!$L:$L,$M1178,'sys inv movment rpt'!$N:$N,AU$1)</f>
        <v>0</v>
      </c>
      <c r="AV1178" s="86">
        <f>SUMIFS('sys inv movment rpt'!$M:$M,'sys inv movment rpt'!$L:$L,$M1178,'sys inv movment rpt'!$N:$N,AV$1)</f>
        <v>0</v>
      </c>
      <c r="AW1178" s="87" t="str">
        <f>IFERROR(VLOOKUP(A1178,'sys-backorder details'!E:U,17,0),"-")</f>
        <v>-</v>
      </c>
      <c r="AX1178" s="87" t="str">
        <f>IF(K1178&gt;1,VLOOKUP(A1178,'settings-routing'!A:I,9,0),"")</f>
        <v/>
      </c>
    </row>
    <row r="1179" ht="12.75" hidden="1" customHeight="1">
      <c r="A1179" s="50" t="s">
        <v>2445</v>
      </c>
      <c r="B1179" s="50" t="s">
        <v>2250</v>
      </c>
      <c r="C1179" s="50">
        <f t="shared" si="2"/>
        <v>4750</v>
      </c>
      <c r="D1179" s="80">
        <f>SUMIF('Stocks 101-111'!$J:$J,'item dashboard'!A1179,'Stocks 101-111'!K:K)</f>
        <v>4750</v>
      </c>
      <c r="E1179" s="80">
        <f>SUMIF('Stocks 101-111'!$J:$J,'item dashboard'!A1179,'Stocks 101-111'!$L:$L)</f>
        <v>0</v>
      </c>
      <c r="F1179" s="81">
        <f t="shared" si="3"/>
        <v>0</v>
      </c>
      <c r="G1179" s="82">
        <f t="shared" si="4"/>
        <v>0</v>
      </c>
      <c r="H1179" s="50">
        <f>SUMIFS('sys-backorder details'!$M:$M,'sys-backorder details'!$E:$E,'item dashboard'!A1179,'sys-backorder details'!$V:$V,"")</f>
        <v>0</v>
      </c>
      <c r="I1179" s="83">
        <f>SUMIF('settings-routing'!$I:$I,'item dashboard'!A1179,'settings-routing'!$O:$O)</f>
        <v>0</v>
      </c>
      <c r="J1179" s="50">
        <f>SUMIFS('sys-backorder details'!$M:$M,'sys-backorder details'!$E:$E,'item dashboard'!A1179,'sys-backorder details'!$V:$V,"Call off")</f>
        <v>0</v>
      </c>
      <c r="K1179" s="84">
        <f t="shared" si="5"/>
        <v>-4750</v>
      </c>
      <c r="L1179" s="84">
        <f>SUMIF('Production Plan'!$E:$E,'item dashboard'!A1179,'Production Plan'!$N:$N)</f>
        <v>0</v>
      </c>
      <c r="M1179" s="85" t="str">
        <f t="shared" si="6"/>
        <v>B-SK300-N22-300 ml Natural bottle</v>
      </c>
      <c r="N1179" s="86">
        <f>SUMIFS('sys inv movment rpt'!$M:$M,'sys inv movment rpt'!$L:$L,$M1179,'sys inv movment rpt'!$N:$N,N$1)</f>
        <v>0</v>
      </c>
      <c r="O1179" s="86">
        <f>SUMIFS('sys inv movment rpt'!$M:$M,'sys inv movment rpt'!$L:$L,$M1179,'sys inv movment rpt'!$N:$N,O$1)</f>
        <v>0</v>
      </c>
      <c r="P1179" s="86">
        <f>SUMIFS('sys inv movment rpt'!$M:$M,'sys inv movment rpt'!$L:$L,$M1179,'sys inv movment rpt'!$N:$N,P$1)</f>
        <v>0</v>
      </c>
      <c r="Q1179" s="86">
        <f>SUMIFS('sys inv movment rpt'!$M:$M,'sys inv movment rpt'!$L:$L,$M1179,'sys inv movment rpt'!$N:$N,Q$1)</f>
        <v>0</v>
      </c>
      <c r="R1179" s="86">
        <f>SUMIFS('sys inv movment rpt'!$M:$M,'sys inv movment rpt'!$L:$L,$M1179,'sys inv movment rpt'!$N:$N,R$1)</f>
        <v>0</v>
      </c>
      <c r="S1179" s="86">
        <f>SUMIFS('sys inv movment rpt'!$M:$M,'sys inv movment rpt'!$L:$L,$M1179,'sys inv movment rpt'!$N:$N,S$1)</f>
        <v>0</v>
      </c>
      <c r="T1179" s="86">
        <f>SUMIFS('sys inv movment rpt'!$M:$M,'sys inv movment rpt'!$L:$L,$M1179,'sys inv movment rpt'!$N:$N,T$1)</f>
        <v>0</v>
      </c>
      <c r="U1179" s="86">
        <f>SUMIFS('sys inv movment rpt'!$M:$M,'sys inv movment rpt'!$L:$L,$M1179,'sys inv movment rpt'!$N:$N,U$1)</f>
        <v>0</v>
      </c>
      <c r="V1179" s="86">
        <f>SUMIFS('sys inv movment rpt'!$M:$M,'sys inv movment rpt'!$L:$L,$M1179,'sys inv movment rpt'!$N:$N,V$1)</f>
        <v>0</v>
      </c>
      <c r="W1179" s="86">
        <f>SUMIFS('sys inv movment rpt'!$M:$M,'sys inv movment rpt'!$L:$L,$M1179,'sys inv movment rpt'!$N:$N,W$1)</f>
        <v>0</v>
      </c>
      <c r="X1179" s="86">
        <f>SUMIFS('sys inv movment rpt'!$M:$M,'sys inv movment rpt'!$L:$L,$M1179,'sys inv movment rpt'!$N:$N,X$1)</f>
        <v>0</v>
      </c>
      <c r="Y1179" s="86">
        <f>SUMIFS('sys inv movment rpt'!$M:$M,'sys inv movment rpt'!$L:$L,$M1179,'sys inv movment rpt'!$N:$N,Y$1)</f>
        <v>0</v>
      </c>
      <c r="Z1179" s="86">
        <f>SUMIFS('sys inv movment rpt'!$M:$M,'sys inv movment rpt'!$L:$L,$M1179,'sys inv movment rpt'!$N:$N,Z$1)</f>
        <v>0</v>
      </c>
      <c r="AA1179" s="86">
        <f>SUMIFS('sys inv movment rpt'!$M:$M,'sys inv movment rpt'!$L:$L,$M1179,'sys inv movment rpt'!$N:$N,AA$1)</f>
        <v>0</v>
      </c>
      <c r="AB1179" s="86">
        <f>SUMIFS('sys inv movment rpt'!$M:$M,'sys inv movment rpt'!$L:$L,$M1179,'sys inv movment rpt'!$N:$N,AB$1)</f>
        <v>0</v>
      </c>
      <c r="AC1179" s="86">
        <f>SUMIFS('sys inv movment rpt'!$M:$M,'sys inv movment rpt'!$L:$L,$M1179,'sys inv movment rpt'!$N:$N,AC$1)</f>
        <v>0</v>
      </c>
      <c r="AD1179" s="86">
        <f>SUMIFS('sys inv movment rpt'!$M:$M,'sys inv movment rpt'!$L:$L,$M1179,'sys inv movment rpt'!$N:$N,AD$1)</f>
        <v>0</v>
      </c>
      <c r="AE1179" s="86">
        <f>SUMIFS('sys inv movment rpt'!$M:$M,'sys inv movment rpt'!$L:$L,$M1179,'sys inv movment rpt'!$N:$N,AE$1)</f>
        <v>0</v>
      </c>
      <c r="AF1179" s="86">
        <f>SUMIFS('sys inv movment rpt'!$M:$M,'sys inv movment rpt'!$L:$L,$M1179,'sys inv movment rpt'!$N:$N,AF$1)</f>
        <v>0</v>
      </c>
      <c r="AG1179" s="86">
        <f>SUMIFS('sys inv movment rpt'!$M:$M,'sys inv movment rpt'!$L:$L,$M1179,'sys inv movment rpt'!$N:$N,AG$1)</f>
        <v>0</v>
      </c>
      <c r="AH1179" s="86">
        <f>SUMIFS('sys inv movment rpt'!$M:$M,'sys inv movment rpt'!$L:$L,$M1179,'sys inv movment rpt'!$N:$N,AH$1)</f>
        <v>0</v>
      </c>
      <c r="AI1179" s="86">
        <f>SUMIFS('sys inv movment rpt'!$M:$M,'sys inv movment rpt'!$L:$L,$M1179,'sys inv movment rpt'!$N:$N,AI$1)</f>
        <v>0</v>
      </c>
      <c r="AJ1179" s="86">
        <f>SUMIFS('sys inv movment rpt'!$M:$M,'sys inv movment rpt'!$L:$L,$M1179,'sys inv movment rpt'!$N:$N,AJ$1)</f>
        <v>0</v>
      </c>
      <c r="AK1179" s="86">
        <f>SUMIFS('sys inv movment rpt'!$M:$M,'sys inv movment rpt'!$L:$L,$M1179,'sys inv movment rpt'!$N:$N,AK$1)</f>
        <v>0</v>
      </c>
      <c r="AL1179" s="86">
        <f>SUMIFS('sys inv movment rpt'!$M:$M,'sys inv movment rpt'!$L:$L,$M1179,'sys inv movment rpt'!$N:$N,AL$1)</f>
        <v>0</v>
      </c>
      <c r="AM1179" s="86">
        <f>SUMIFS('sys inv movment rpt'!$M:$M,'sys inv movment rpt'!$L:$L,$M1179,'sys inv movment rpt'!$N:$N,AM$1)</f>
        <v>0</v>
      </c>
      <c r="AN1179" s="86">
        <f>SUMIFS('sys inv movment rpt'!$M:$M,'sys inv movment rpt'!$L:$L,$M1179,'sys inv movment rpt'!$N:$N,AN$1)</f>
        <v>0</v>
      </c>
      <c r="AO1179" s="86">
        <f>SUMIFS('sys inv movment rpt'!$M:$M,'sys inv movment rpt'!$L:$L,$M1179,'sys inv movment rpt'!$N:$N,AO$1)</f>
        <v>0</v>
      </c>
      <c r="AP1179" s="86">
        <f>SUMIFS('sys inv movment rpt'!$M:$M,'sys inv movment rpt'!$L:$L,$M1179,'sys inv movment rpt'!$N:$N,AP$1)</f>
        <v>0</v>
      </c>
      <c r="AQ1179" s="86">
        <f>SUMIFS('sys inv movment rpt'!$M:$M,'sys inv movment rpt'!$L:$L,$M1179,'sys inv movment rpt'!$N:$N,AQ$1)</f>
        <v>0</v>
      </c>
      <c r="AR1179" s="86">
        <f>SUMIFS('sys inv movment rpt'!$M:$M,'sys inv movment rpt'!$L:$L,$M1179,'sys inv movment rpt'!$N:$N,AR$1)</f>
        <v>0</v>
      </c>
      <c r="AS1179" s="86">
        <f>SUMIFS('sys inv movment rpt'!$M:$M,'sys inv movment rpt'!$L:$L,$M1179,'sys inv movment rpt'!$N:$N,AS$1)</f>
        <v>0</v>
      </c>
      <c r="AT1179" s="86">
        <f>SUMIFS('sys inv movment rpt'!$M:$M,'sys inv movment rpt'!$L:$L,$M1179,'sys inv movment rpt'!$N:$N,AT$1)</f>
        <v>0</v>
      </c>
      <c r="AU1179" s="86">
        <f>SUMIFS('sys inv movment rpt'!$M:$M,'sys inv movment rpt'!$L:$L,$M1179,'sys inv movment rpt'!$N:$N,AU$1)</f>
        <v>0</v>
      </c>
      <c r="AV1179" s="86">
        <f>SUMIFS('sys inv movment rpt'!$M:$M,'sys inv movment rpt'!$L:$L,$M1179,'sys inv movment rpt'!$N:$N,AV$1)</f>
        <v>0</v>
      </c>
      <c r="AW1179" s="87" t="str">
        <f>IFERROR(VLOOKUP(A1179,'sys-backorder details'!E:U,17,0),"-")</f>
        <v>-</v>
      </c>
      <c r="AX1179" s="87" t="str">
        <f>IF(K1179&gt;1,VLOOKUP(A1179,'settings-routing'!A:I,9,0),"")</f>
        <v/>
      </c>
    </row>
    <row r="1180" ht="12.75" hidden="1" customHeight="1">
      <c r="A1180" s="50" t="s">
        <v>2446</v>
      </c>
      <c r="B1180" s="50" t="s">
        <v>2447</v>
      </c>
      <c r="C1180" s="50">
        <f t="shared" si="2"/>
        <v>190</v>
      </c>
      <c r="D1180" s="80">
        <f>SUMIF('Stocks 101-111'!$J:$J,'item dashboard'!A1180,'Stocks 101-111'!K:K)</f>
        <v>190</v>
      </c>
      <c r="E1180" s="80">
        <f>SUMIF('Stocks 101-111'!$J:$J,'item dashboard'!A1180,'Stocks 101-111'!$L:$L)</f>
        <v>0</v>
      </c>
      <c r="F1180" s="81">
        <f t="shared" si="3"/>
        <v>0</v>
      </c>
      <c r="G1180" s="82">
        <f t="shared" si="4"/>
        <v>0.1142857143</v>
      </c>
      <c r="H1180" s="50">
        <f>SUMIFS('sys-backorder details'!$M:$M,'sys-backorder details'!$E:$E,'item dashboard'!A1180,'sys-backorder details'!$V:$V,"")</f>
        <v>0</v>
      </c>
      <c r="I1180" s="83">
        <f>SUMIF('settings-routing'!$I:$I,'item dashboard'!A1180,'settings-routing'!$O:$O)</f>
        <v>0</v>
      </c>
      <c r="J1180" s="50">
        <f>SUMIFS('sys-backorder details'!$M:$M,'sys-backorder details'!$E:$E,'item dashboard'!A1180,'sys-backorder details'!$V:$V,"Call off")</f>
        <v>250</v>
      </c>
      <c r="K1180" s="84">
        <f t="shared" si="5"/>
        <v>-190</v>
      </c>
      <c r="L1180" s="84">
        <f>SUMIF('Production Plan'!$E:$E,'item dashboard'!A1180,'Production Plan'!$N:$N)</f>
        <v>0</v>
      </c>
      <c r="M1180" s="85" t="str">
        <f t="shared" si="6"/>
        <v>B-SKL300-N22SER-300 ml Natural Pntd Serveskine Honey Bottle</v>
      </c>
      <c r="N1180" s="86">
        <f>SUMIFS('sys inv movment rpt'!$M:$M,'sys inv movment rpt'!$L:$L,$M1180,'sys inv movment rpt'!$N:$N,N$1)</f>
        <v>0</v>
      </c>
      <c r="O1180" s="86">
        <f>SUMIFS('sys inv movment rpt'!$M:$M,'sys inv movment rpt'!$L:$L,$M1180,'sys inv movment rpt'!$N:$N,O$1)</f>
        <v>0</v>
      </c>
      <c r="P1180" s="86">
        <f>SUMIFS('sys inv movment rpt'!$M:$M,'sys inv movment rpt'!$L:$L,$M1180,'sys inv movment rpt'!$N:$N,P$1)</f>
        <v>0</v>
      </c>
      <c r="Q1180" s="86">
        <f>SUMIFS('sys inv movment rpt'!$M:$M,'sys inv movment rpt'!$L:$L,$M1180,'sys inv movment rpt'!$N:$N,Q$1)</f>
        <v>0</v>
      </c>
      <c r="R1180" s="86">
        <f>SUMIFS('sys inv movment rpt'!$M:$M,'sys inv movment rpt'!$L:$L,$M1180,'sys inv movment rpt'!$N:$N,R$1)</f>
        <v>0</v>
      </c>
      <c r="S1180" s="86">
        <f>SUMIFS('sys inv movment rpt'!$M:$M,'sys inv movment rpt'!$L:$L,$M1180,'sys inv movment rpt'!$N:$N,S$1)</f>
        <v>0</v>
      </c>
      <c r="T1180" s="86">
        <f>SUMIFS('sys inv movment rpt'!$M:$M,'sys inv movment rpt'!$L:$L,$M1180,'sys inv movment rpt'!$N:$N,T$1)</f>
        <v>0</v>
      </c>
      <c r="U1180" s="86">
        <f>SUMIFS('sys inv movment rpt'!$M:$M,'sys inv movment rpt'!$L:$L,$M1180,'sys inv movment rpt'!$N:$N,U$1)</f>
        <v>0</v>
      </c>
      <c r="V1180" s="86">
        <f>SUMIFS('sys inv movment rpt'!$M:$M,'sys inv movment rpt'!$L:$L,$M1180,'sys inv movment rpt'!$N:$N,V$1)</f>
        <v>0</v>
      </c>
      <c r="W1180" s="86">
        <f>SUMIFS('sys inv movment rpt'!$M:$M,'sys inv movment rpt'!$L:$L,$M1180,'sys inv movment rpt'!$N:$N,W$1)</f>
        <v>0</v>
      </c>
      <c r="X1180" s="86">
        <f>SUMIFS('sys inv movment rpt'!$M:$M,'sys inv movment rpt'!$L:$L,$M1180,'sys inv movment rpt'!$N:$N,X$1)</f>
        <v>0</v>
      </c>
      <c r="Y1180" s="86">
        <f>SUMIFS('sys inv movment rpt'!$M:$M,'sys inv movment rpt'!$L:$L,$M1180,'sys inv movment rpt'!$N:$N,Y$1)</f>
        <v>0</v>
      </c>
      <c r="Z1180" s="86">
        <f>SUMIFS('sys inv movment rpt'!$M:$M,'sys inv movment rpt'!$L:$L,$M1180,'sys inv movment rpt'!$N:$N,Z$1)</f>
        <v>0</v>
      </c>
      <c r="AA1180" s="86">
        <f>SUMIFS('sys inv movment rpt'!$M:$M,'sys inv movment rpt'!$L:$L,$M1180,'sys inv movment rpt'!$N:$N,AA$1)</f>
        <v>0</v>
      </c>
      <c r="AB1180" s="86">
        <f>SUMIFS('sys inv movment rpt'!$M:$M,'sys inv movment rpt'!$L:$L,$M1180,'sys inv movment rpt'!$N:$N,AB$1)</f>
        <v>0</v>
      </c>
      <c r="AC1180" s="86">
        <f>SUMIFS('sys inv movment rpt'!$M:$M,'sys inv movment rpt'!$L:$L,$M1180,'sys inv movment rpt'!$N:$N,AC$1)</f>
        <v>0</v>
      </c>
      <c r="AD1180" s="86">
        <f>SUMIFS('sys inv movment rpt'!$M:$M,'sys inv movment rpt'!$L:$L,$M1180,'sys inv movment rpt'!$N:$N,AD$1)</f>
        <v>0</v>
      </c>
      <c r="AE1180" s="86">
        <f>SUMIFS('sys inv movment rpt'!$M:$M,'sys inv movment rpt'!$L:$L,$M1180,'sys inv movment rpt'!$N:$N,AE$1)</f>
        <v>0</v>
      </c>
      <c r="AF1180" s="86">
        <f>SUMIFS('sys inv movment rpt'!$M:$M,'sys inv movment rpt'!$L:$L,$M1180,'sys inv movment rpt'!$N:$N,AF$1)</f>
        <v>0</v>
      </c>
      <c r="AG1180" s="86">
        <f>SUMIFS('sys inv movment rpt'!$M:$M,'sys inv movment rpt'!$L:$L,$M1180,'sys inv movment rpt'!$N:$N,AG$1)</f>
        <v>0</v>
      </c>
      <c r="AH1180" s="86">
        <f>SUMIFS('sys inv movment rpt'!$M:$M,'sys inv movment rpt'!$L:$L,$M1180,'sys inv movment rpt'!$N:$N,AH$1)</f>
        <v>0</v>
      </c>
      <c r="AI1180" s="86">
        <f>SUMIFS('sys inv movment rpt'!$M:$M,'sys inv movment rpt'!$L:$L,$M1180,'sys inv movment rpt'!$N:$N,AI$1)</f>
        <v>0</v>
      </c>
      <c r="AJ1180" s="86">
        <f>SUMIFS('sys inv movment rpt'!$M:$M,'sys inv movment rpt'!$L:$L,$M1180,'sys inv movment rpt'!$N:$N,AJ$1)</f>
        <v>3250</v>
      </c>
      <c r="AK1180" s="86">
        <f>SUMIFS('sys inv movment rpt'!$M:$M,'sys inv movment rpt'!$L:$L,$M1180,'sys inv movment rpt'!$N:$N,AK$1)</f>
        <v>0</v>
      </c>
      <c r="AL1180" s="86">
        <f>SUMIFS('sys inv movment rpt'!$M:$M,'sys inv movment rpt'!$L:$L,$M1180,'sys inv movment rpt'!$N:$N,AL$1)</f>
        <v>0</v>
      </c>
      <c r="AM1180" s="86">
        <f>SUMIFS('sys inv movment rpt'!$M:$M,'sys inv movment rpt'!$L:$L,$M1180,'sys inv movment rpt'!$N:$N,AM$1)</f>
        <v>0</v>
      </c>
      <c r="AN1180" s="86">
        <f>SUMIFS('sys inv movment rpt'!$M:$M,'sys inv movment rpt'!$L:$L,$M1180,'sys inv movment rpt'!$N:$N,AN$1)</f>
        <v>2000</v>
      </c>
      <c r="AO1180" s="86">
        <f>SUMIFS('sys inv movment rpt'!$M:$M,'sys inv movment rpt'!$L:$L,$M1180,'sys inv movment rpt'!$N:$N,AO$1)</f>
        <v>0</v>
      </c>
      <c r="AP1180" s="86">
        <f>SUMIFS('sys inv movment rpt'!$M:$M,'sys inv movment rpt'!$L:$L,$M1180,'sys inv movment rpt'!$N:$N,AP$1)</f>
        <v>0</v>
      </c>
      <c r="AQ1180" s="86">
        <f>SUMIFS('sys inv movment rpt'!$M:$M,'sys inv movment rpt'!$L:$L,$M1180,'sys inv movment rpt'!$N:$N,AQ$1)</f>
        <v>0</v>
      </c>
      <c r="AR1180" s="86">
        <f>SUMIFS('sys inv movment rpt'!$M:$M,'sys inv movment rpt'!$L:$L,$M1180,'sys inv movment rpt'!$N:$N,AR$1)</f>
        <v>11750</v>
      </c>
      <c r="AS1180" s="86">
        <f>SUMIFS('sys inv movment rpt'!$M:$M,'sys inv movment rpt'!$L:$L,$M1180,'sys inv movment rpt'!$N:$N,AS$1)</f>
        <v>0</v>
      </c>
      <c r="AT1180" s="86">
        <f>SUMIFS('sys inv movment rpt'!$M:$M,'sys inv movment rpt'!$L:$L,$M1180,'sys inv movment rpt'!$N:$N,AT$1)</f>
        <v>0</v>
      </c>
      <c r="AU1180" s="86">
        <f>SUMIFS('sys inv movment rpt'!$M:$M,'sys inv movment rpt'!$L:$L,$M1180,'sys inv movment rpt'!$N:$N,AU$1)</f>
        <v>0</v>
      </c>
      <c r="AV1180" s="86">
        <f>SUMIFS('sys inv movment rpt'!$M:$M,'sys inv movment rpt'!$L:$L,$M1180,'sys inv movment rpt'!$N:$N,AV$1)</f>
        <v>4500</v>
      </c>
      <c r="AW1180" s="87" t="str">
        <f>IFERROR(VLOOKUP(A1180,'sys-backorder details'!E:U,17,0),"-")</f>
        <v>15 Days</v>
      </c>
      <c r="AX1180" s="87" t="str">
        <f>IF(K1180&gt;1,VLOOKUP(A1180,'settings-routing'!A:I,9,0),"")</f>
        <v/>
      </c>
    </row>
    <row r="1181" ht="12.75" hidden="1" customHeight="1">
      <c r="A1181" s="28" t="s">
        <v>2448</v>
      </c>
      <c r="B1181" s="28" t="s">
        <v>2449</v>
      </c>
      <c r="C1181" s="50">
        <f t="shared" si="2"/>
        <v>80</v>
      </c>
      <c r="D1181" s="80">
        <f>SUMIF('Stocks 101-111'!$J:$J,'item dashboard'!A1181,'Stocks 101-111'!K:K)</f>
        <v>80</v>
      </c>
      <c r="E1181" s="80">
        <f>SUMIF('Stocks 101-111'!$J:$J,'item dashboard'!A1181,'Stocks 101-111'!$L:$L)</f>
        <v>0</v>
      </c>
      <c r="F1181" s="81">
        <f t="shared" si="3"/>
        <v>0</v>
      </c>
      <c r="G1181" s="82">
        <f t="shared" si="4"/>
        <v>0.05714285714</v>
      </c>
      <c r="H1181" s="50">
        <f>SUMIFS('sys-backorder details'!$M:$M,'sys-backorder details'!$E:$E,'item dashboard'!A1181,'sys-backorder details'!$V:$V,"")</f>
        <v>0</v>
      </c>
      <c r="I1181" s="83">
        <f>SUMIF('settings-routing'!$I:$I,'item dashboard'!A1181,'settings-routing'!$O:$O)</f>
        <v>0</v>
      </c>
      <c r="J1181" s="50">
        <f>SUMIFS('sys-backorder details'!$M:$M,'sys-backorder details'!$E:$E,'item dashboard'!A1181,'sys-backorder details'!$V:$V,"Call off")</f>
        <v>0</v>
      </c>
      <c r="K1181" s="84">
        <f t="shared" si="5"/>
        <v>-80</v>
      </c>
      <c r="L1181" s="84">
        <f>SUMIF('Production Plan'!$E:$E,'item dashboard'!A1181,'Production Plan'!$N:$N)</f>
        <v>0</v>
      </c>
      <c r="M1181" s="85" t="str">
        <f t="shared" si="6"/>
        <v>B-SP1-W18-200 gm White Scouring Powder bottle</v>
      </c>
      <c r="N1181" s="86">
        <f>SUMIFS('sys inv movment rpt'!$M:$M,'sys inv movment rpt'!$L:$L,$M1181,'sys inv movment rpt'!$N:$N,N$1)</f>
        <v>0</v>
      </c>
      <c r="O1181" s="86">
        <f>SUMIFS('sys inv movment rpt'!$M:$M,'sys inv movment rpt'!$L:$L,$M1181,'sys inv movment rpt'!$N:$N,O$1)</f>
        <v>0</v>
      </c>
      <c r="P1181" s="86">
        <f>SUMIFS('sys inv movment rpt'!$M:$M,'sys inv movment rpt'!$L:$L,$M1181,'sys inv movment rpt'!$N:$N,P$1)</f>
        <v>0</v>
      </c>
      <c r="Q1181" s="86">
        <f>SUMIFS('sys inv movment rpt'!$M:$M,'sys inv movment rpt'!$L:$L,$M1181,'sys inv movment rpt'!$N:$N,Q$1)</f>
        <v>0</v>
      </c>
      <c r="R1181" s="86">
        <f>SUMIFS('sys inv movment rpt'!$M:$M,'sys inv movment rpt'!$L:$L,$M1181,'sys inv movment rpt'!$N:$N,R$1)</f>
        <v>864</v>
      </c>
      <c r="S1181" s="86">
        <f>SUMIFS('sys inv movment rpt'!$M:$M,'sys inv movment rpt'!$L:$L,$M1181,'sys inv movment rpt'!$N:$N,S$1)</f>
        <v>0</v>
      </c>
      <c r="T1181" s="86">
        <f>SUMIFS('sys inv movment rpt'!$M:$M,'sys inv movment rpt'!$L:$L,$M1181,'sys inv movment rpt'!$N:$N,T$1)</f>
        <v>0</v>
      </c>
      <c r="U1181" s="86">
        <f>SUMIFS('sys inv movment rpt'!$M:$M,'sys inv movment rpt'!$L:$L,$M1181,'sys inv movment rpt'!$N:$N,U$1)</f>
        <v>0</v>
      </c>
      <c r="V1181" s="86">
        <f>SUMIFS('sys inv movment rpt'!$M:$M,'sys inv movment rpt'!$L:$L,$M1181,'sys inv movment rpt'!$N:$N,V$1)</f>
        <v>0</v>
      </c>
      <c r="W1181" s="86">
        <f>SUMIFS('sys inv movment rpt'!$M:$M,'sys inv movment rpt'!$L:$L,$M1181,'sys inv movment rpt'!$N:$N,W$1)</f>
        <v>0</v>
      </c>
      <c r="X1181" s="86">
        <f>SUMIFS('sys inv movment rpt'!$M:$M,'sys inv movment rpt'!$L:$L,$M1181,'sys inv movment rpt'!$N:$N,X$1)</f>
        <v>0</v>
      </c>
      <c r="Y1181" s="86">
        <f>SUMIFS('sys inv movment rpt'!$M:$M,'sys inv movment rpt'!$L:$L,$M1181,'sys inv movment rpt'!$N:$N,Y$1)</f>
        <v>0</v>
      </c>
      <c r="Z1181" s="86">
        <f>SUMIFS('sys inv movment rpt'!$M:$M,'sys inv movment rpt'!$L:$L,$M1181,'sys inv movment rpt'!$N:$N,Z$1)</f>
        <v>0</v>
      </c>
      <c r="AA1181" s="86">
        <f>SUMIFS('sys inv movment rpt'!$M:$M,'sys inv movment rpt'!$L:$L,$M1181,'sys inv movment rpt'!$N:$N,AA$1)</f>
        <v>0</v>
      </c>
      <c r="AB1181" s="86">
        <f>SUMIFS('sys inv movment rpt'!$M:$M,'sys inv movment rpt'!$L:$L,$M1181,'sys inv movment rpt'!$N:$N,AB$1)</f>
        <v>0</v>
      </c>
      <c r="AC1181" s="86">
        <f>SUMIFS('sys inv movment rpt'!$M:$M,'sys inv movment rpt'!$L:$L,$M1181,'sys inv movment rpt'!$N:$N,AC$1)</f>
        <v>0</v>
      </c>
      <c r="AD1181" s="86">
        <f>SUMIFS('sys inv movment rpt'!$M:$M,'sys inv movment rpt'!$L:$L,$M1181,'sys inv movment rpt'!$N:$N,AD$1)</f>
        <v>0</v>
      </c>
      <c r="AE1181" s="86">
        <f>SUMIFS('sys inv movment rpt'!$M:$M,'sys inv movment rpt'!$L:$L,$M1181,'sys inv movment rpt'!$N:$N,AE$1)</f>
        <v>0</v>
      </c>
      <c r="AF1181" s="86">
        <f>SUMIFS('sys inv movment rpt'!$M:$M,'sys inv movment rpt'!$L:$L,$M1181,'sys inv movment rpt'!$N:$N,AF$1)</f>
        <v>0</v>
      </c>
      <c r="AG1181" s="86">
        <f>SUMIFS('sys inv movment rpt'!$M:$M,'sys inv movment rpt'!$L:$L,$M1181,'sys inv movment rpt'!$N:$N,AG$1)</f>
        <v>0</v>
      </c>
      <c r="AH1181" s="86">
        <f>SUMIFS('sys inv movment rpt'!$M:$M,'sys inv movment rpt'!$L:$L,$M1181,'sys inv movment rpt'!$N:$N,AH$1)</f>
        <v>0</v>
      </c>
      <c r="AI1181" s="86">
        <f>SUMIFS('sys inv movment rpt'!$M:$M,'sys inv movment rpt'!$L:$L,$M1181,'sys inv movment rpt'!$N:$N,AI$1)</f>
        <v>0</v>
      </c>
      <c r="AJ1181" s="86">
        <f>SUMIFS('sys inv movment rpt'!$M:$M,'sys inv movment rpt'!$L:$L,$M1181,'sys inv movment rpt'!$N:$N,AJ$1)</f>
        <v>1728</v>
      </c>
      <c r="AK1181" s="86">
        <f>SUMIFS('sys inv movment rpt'!$M:$M,'sys inv movment rpt'!$L:$L,$M1181,'sys inv movment rpt'!$N:$N,AK$1)</f>
        <v>0</v>
      </c>
      <c r="AL1181" s="86">
        <f>SUMIFS('sys inv movment rpt'!$M:$M,'sys inv movment rpt'!$L:$L,$M1181,'sys inv movment rpt'!$N:$N,AL$1)</f>
        <v>0</v>
      </c>
      <c r="AM1181" s="86">
        <f>SUMIFS('sys inv movment rpt'!$M:$M,'sys inv movment rpt'!$L:$L,$M1181,'sys inv movment rpt'!$N:$N,AM$1)</f>
        <v>0</v>
      </c>
      <c r="AN1181" s="86">
        <f>SUMIFS('sys inv movment rpt'!$M:$M,'sys inv movment rpt'!$L:$L,$M1181,'sys inv movment rpt'!$N:$N,AN$1)</f>
        <v>0</v>
      </c>
      <c r="AO1181" s="86">
        <f>SUMIFS('sys inv movment rpt'!$M:$M,'sys inv movment rpt'!$L:$L,$M1181,'sys inv movment rpt'!$N:$N,AO$1)</f>
        <v>0</v>
      </c>
      <c r="AP1181" s="86">
        <f>SUMIFS('sys inv movment rpt'!$M:$M,'sys inv movment rpt'!$L:$L,$M1181,'sys inv movment rpt'!$N:$N,AP$1)</f>
        <v>0</v>
      </c>
      <c r="AQ1181" s="86">
        <f>SUMIFS('sys inv movment rpt'!$M:$M,'sys inv movment rpt'!$L:$L,$M1181,'sys inv movment rpt'!$N:$N,AQ$1)</f>
        <v>0</v>
      </c>
      <c r="AR1181" s="86">
        <f>SUMIFS('sys inv movment rpt'!$M:$M,'sys inv movment rpt'!$L:$L,$M1181,'sys inv movment rpt'!$N:$N,AR$1)</f>
        <v>0</v>
      </c>
      <c r="AS1181" s="86">
        <f>SUMIFS('sys inv movment rpt'!$M:$M,'sys inv movment rpt'!$L:$L,$M1181,'sys inv movment rpt'!$N:$N,AS$1)</f>
        <v>0</v>
      </c>
      <c r="AT1181" s="86">
        <f>SUMIFS('sys inv movment rpt'!$M:$M,'sys inv movment rpt'!$L:$L,$M1181,'sys inv movment rpt'!$N:$N,AT$1)</f>
        <v>0</v>
      </c>
      <c r="AU1181" s="86">
        <f>SUMIFS('sys inv movment rpt'!$M:$M,'sys inv movment rpt'!$L:$L,$M1181,'sys inv movment rpt'!$N:$N,AU$1)</f>
        <v>0</v>
      </c>
      <c r="AV1181" s="86">
        <f>SUMIFS('sys inv movment rpt'!$M:$M,'sys inv movment rpt'!$L:$L,$M1181,'sys inv movment rpt'!$N:$N,AV$1)</f>
        <v>0</v>
      </c>
      <c r="AW1181" s="87" t="str">
        <f>IFERROR(VLOOKUP(A1181,'sys-backorder details'!E:U,17,0),"-")</f>
        <v>-</v>
      </c>
      <c r="AX1181" s="87" t="str">
        <f>IF(K1181&gt;1,VLOOKUP(A1181,'settings-routing'!A:I,9,0),"")</f>
        <v/>
      </c>
    </row>
    <row r="1182" ht="12.75" hidden="1" customHeight="1">
      <c r="A1182" s="28" t="s">
        <v>2450</v>
      </c>
      <c r="B1182" s="28" t="s">
        <v>2451</v>
      </c>
      <c r="C1182" s="50">
        <f t="shared" si="2"/>
        <v>0</v>
      </c>
      <c r="D1182" s="80">
        <f>SUMIF('Stocks 101-111'!$J:$J,'item dashboard'!A1182,'Stocks 101-111'!K:K)</f>
        <v>0</v>
      </c>
      <c r="E1182" s="80">
        <f>SUMIF('Stocks 101-111'!$J:$J,'item dashboard'!A1182,'Stocks 101-111'!$L:$L)</f>
        <v>0</v>
      </c>
      <c r="F1182" s="81">
        <f t="shared" si="3"/>
        <v>0</v>
      </c>
      <c r="G1182" s="82">
        <f t="shared" si="4"/>
        <v>0</v>
      </c>
      <c r="H1182" s="50">
        <f>SUMIFS('sys-backorder details'!$M:$M,'sys-backorder details'!$E:$E,'item dashboard'!A1182,'sys-backorder details'!$V:$V,"")</f>
        <v>0</v>
      </c>
      <c r="I1182" s="83">
        <f>SUMIF('settings-routing'!$I:$I,'item dashboard'!A1182,'settings-routing'!$O:$O)</f>
        <v>0</v>
      </c>
      <c r="J1182" s="50">
        <f>SUMIFS('sys-backorder details'!$M:$M,'sys-backorder details'!$E:$E,'item dashboard'!A1182,'sys-backorder details'!$V:$V,"Call off")</f>
        <v>0</v>
      </c>
      <c r="K1182" s="84">
        <f t="shared" si="5"/>
        <v>0</v>
      </c>
      <c r="L1182" s="84">
        <f>SUMIF('Production Plan'!$E:$E,'item dashboard'!A1182,'Production Plan'!$N:$N)</f>
        <v>0</v>
      </c>
      <c r="M1182" s="85" t="str">
        <f t="shared" si="6"/>
        <v>B-SP1-W18NOVA-200 gm White Scouring Pntd Nova Bottle</v>
      </c>
      <c r="N1182" s="86">
        <f>SUMIFS('sys inv movment rpt'!$M:$M,'sys inv movment rpt'!$L:$L,$M1182,'sys inv movment rpt'!$N:$N,N$1)</f>
        <v>0</v>
      </c>
      <c r="O1182" s="86">
        <f>SUMIFS('sys inv movment rpt'!$M:$M,'sys inv movment rpt'!$L:$L,$M1182,'sys inv movment rpt'!$N:$N,O$1)</f>
        <v>0</v>
      </c>
      <c r="P1182" s="86">
        <f>SUMIFS('sys inv movment rpt'!$M:$M,'sys inv movment rpt'!$L:$L,$M1182,'sys inv movment rpt'!$N:$N,P$1)</f>
        <v>0</v>
      </c>
      <c r="Q1182" s="86">
        <f>SUMIFS('sys inv movment rpt'!$M:$M,'sys inv movment rpt'!$L:$L,$M1182,'sys inv movment rpt'!$N:$N,Q$1)</f>
        <v>0</v>
      </c>
      <c r="R1182" s="86">
        <f>SUMIFS('sys inv movment rpt'!$M:$M,'sys inv movment rpt'!$L:$L,$M1182,'sys inv movment rpt'!$N:$N,R$1)</f>
        <v>0</v>
      </c>
      <c r="S1182" s="86">
        <f>SUMIFS('sys inv movment rpt'!$M:$M,'sys inv movment rpt'!$L:$L,$M1182,'sys inv movment rpt'!$N:$N,S$1)</f>
        <v>0</v>
      </c>
      <c r="T1182" s="86">
        <f>SUMIFS('sys inv movment rpt'!$M:$M,'sys inv movment rpt'!$L:$L,$M1182,'sys inv movment rpt'!$N:$N,T$1)</f>
        <v>0</v>
      </c>
      <c r="U1182" s="86">
        <f>SUMIFS('sys inv movment rpt'!$M:$M,'sys inv movment rpt'!$L:$L,$M1182,'sys inv movment rpt'!$N:$N,U$1)</f>
        <v>0</v>
      </c>
      <c r="V1182" s="86">
        <f>SUMIFS('sys inv movment rpt'!$M:$M,'sys inv movment rpt'!$L:$L,$M1182,'sys inv movment rpt'!$N:$N,V$1)</f>
        <v>0</v>
      </c>
      <c r="W1182" s="86">
        <f>SUMIFS('sys inv movment rpt'!$M:$M,'sys inv movment rpt'!$L:$L,$M1182,'sys inv movment rpt'!$N:$N,W$1)</f>
        <v>0</v>
      </c>
      <c r="X1182" s="86">
        <f>SUMIFS('sys inv movment rpt'!$M:$M,'sys inv movment rpt'!$L:$L,$M1182,'sys inv movment rpt'!$N:$N,X$1)</f>
        <v>0</v>
      </c>
      <c r="Y1182" s="86">
        <f>SUMIFS('sys inv movment rpt'!$M:$M,'sys inv movment rpt'!$L:$L,$M1182,'sys inv movment rpt'!$N:$N,Y$1)</f>
        <v>0</v>
      </c>
      <c r="Z1182" s="86">
        <f>SUMIFS('sys inv movment rpt'!$M:$M,'sys inv movment rpt'!$L:$L,$M1182,'sys inv movment rpt'!$N:$N,Z$1)</f>
        <v>0</v>
      </c>
      <c r="AA1182" s="86">
        <f>SUMIFS('sys inv movment rpt'!$M:$M,'sys inv movment rpt'!$L:$L,$M1182,'sys inv movment rpt'!$N:$N,AA$1)</f>
        <v>0</v>
      </c>
      <c r="AB1182" s="86">
        <f>SUMIFS('sys inv movment rpt'!$M:$M,'sys inv movment rpt'!$L:$L,$M1182,'sys inv movment rpt'!$N:$N,AB$1)</f>
        <v>0</v>
      </c>
      <c r="AC1182" s="86">
        <f>SUMIFS('sys inv movment rpt'!$M:$M,'sys inv movment rpt'!$L:$L,$M1182,'sys inv movment rpt'!$N:$N,AC$1)</f>
        <v>0</v>
      </c>
      <c r="AD1182" s="86">
        <f>SUMIFS('sys inv movment rpt'!$M:$M,'sys inv movment rpt'!$L:$L,$M1182,'sys inv movment rpt'!$N:$N,AD$1)</f>
        <v>0</v>
      </c>
      <c r="AE1182" s="86">
        <f>SUMIFS('sys inv movment rpt'!$M:$M,'sys inv movment rpt'!$L:$L,$M1182,'sys inv movment rpt'!$N:$N,AE$1)</f>
        <v>0</v>
      </c>
      <c r="AF1182" s="86">
        <f>SUMIFS('sys inv movment rpt'!$M:$M,'sys inv movment rpt'!$L:$L,$M1182,'sys inv movment rpt'!$N:$N,AF$1)</f>
        <v>0</v>
      </c>
      <c r="AG1182" s="86">
        <f>SUMIFS('sys inv movment rpt'!$M:$M,'sys inv movment rpt'!$L:$L,$M1182,'sys inv movment rpt'!$N:$N,AG$1)</f>
        <v>0</v>
      </c>
      <c r="AH1182" s="86">
        <f>SUMIFS('sys inv movment rpt'!$M:$M,'sys inv movment rpt'!$L:$L,$M1182,'sys inv movment rpt'!$N:$N,AH$1)</f>
        <v>0</v>
      </c>
      <c r="AI1182" s="86">
        <f>SUMIFS('sys inv movment rpt'!$M:$M,'sys inv movment rpt'!$L:$L,$M1182,'sys inv movment rpt'!$N:$N,AI$1)</f>
        <v>0</v>
      </c>
      <c r="AJ1182" s="86">
        <f>SUMIFS('sys inv movment rpt'!$M:$M,'sys inv movment rpt'!$L:$L,$M1182,'sys inv movment rpt'!$N:$N,AJ$1)</f>
        <v>0</v>
      </c>
      <c r="AK1182" s="86">
        <f>SUMIFS('sys inv movment rpt'!$M:$M,'sys inv movment rpt'!$L:$L,$M1182,'sys inv movment rpt'!$N:$N,AK$1)</f>
        <v>0</v>
      </c>
      <c r="AL1182" s="86">
        <f>SUMIFS('sys inv movment rpt'!$M:$M,'sys inv movment rpt'!$L:$L,$M1182,'sys inv movment rpt'!$N:$N,AL$1)</f>
        <v>0</v>
      </c>
      <c r="AM1182" s="86">
        <f>SUMIFS('sys inv movment rpt'!$M:$M,'sys inv movment rpt'!$L:$L,$M1182,'sys inv movment rpt'!$N:$N,AM$1)</f>
        <v>0</v>
      </c>
      <c r="AN1182" s="86">
        <f>SUMIFS('sys inv movment rpt'!$M:$M,'sys inv movment rpt'!$L:$L,$M1182,'sys inv movment rpt'!$N:$N,AN$1)</f>
        <v>0</v>
      </c>
      <c r="AO1182" s="86">
        <f>SUMIFS('sys inv movment rpt'!$M:$M,'sys inv movment rpt'!$L:$L,$M1182,'sys inv movment rpt'!$N:$N,AO$1)</f>
        <v>0</v>
      </c>
      <c r="AP1182" s="86">
        <f>SUMIFS('sys inv movment rpt'!$M:$M,'sys inv movment rpt'!$L:$L,$M1182,'sys inv movment rpt'!$N:$N,AP$1)</f>
        <v>0</v>
      </c>
      <c r="AQ1182" s="86">
        <f>SUMIFS('sys inv movment rpt'!$M:$M,'sys inv movment rpt'!$L:$L,$M1182,'sys inv movment rpt'!$N:$N,AQ$1)</f>
        <v>0</v>
      </c>
      <c r="AR1182" s="86">
        <f>SUMIFS('sys inv movment rpt'!$M:$M,'sys inv movment rpt'!$L:$L,$M1182,'sys inv movment rpt'!$N:$N,AR$1)</f>
        <v>0</v>
      </c>
      <c r="AS1182" s="86">
        <f>SUMIFS('sys inv movment rpt'!$M:$M,'sys inv movment rpt'!$L:$L,$M1182,'sys inv movment rpt'!$N:$N,AS$1)</f>
        <v>0</v>
      </c>
      <c r="AT1182" s="86">
        <f>SUMIFS('sys inv movment rpt'!$M:$M,'sys inv movment rpt'!$L:$L,$M1182,'sys inv movment rpt'!$N:$N,AT$1)</f>
        <v>0</v>
      </c>
      <c r="AU1182" s="86">
        <f>SUMIFS('sys inv movment rpt'!$M:$M,'sys inv movment rpt'!$L:$L,$M1182,'sys inv movment rpt'!$N:$N,AU$1)</f>
        <v>0</v>
      </c>
      <c r="AV1182" s="86">
        <f>SUMIFS('sys inv movment rpt'!$M:$M,'sys inv movment rpt'!$L:$L,$M1182,'sys inv movment rpt'!$N:$N,AV$1)</f>
        <v>0</v>
      </c>
      <c r="AW1182" s="87" t="str">
        <f>IFERROR(VLOOKUP(A1182,'sys-backorder details'!E:U,17,0),"-")</f>
        <v>-</v>
      </c>
      <c r="AX1182" s="87" t="str">
        <f>IF(K1182&gt;1,VLOOKUP(A1182,'settings-routing'!A:I,9,0),"")</f>
        <v/>
      </c>
    </row>
    <row r="1183" ht="12.75" hidden="1" customHeight="1">
      <c r="A1183" s="50" t="s">
        <v>2452</v>
      </c>
      <c r="B1183" s="50" t="s">
        <v>2453</v>
      </c>
      <c r="C1183" s="50">
        <f t="shared" si="2"/>
        <v>272</v>
      </c>
      <c r="D1183" s="80">
        <f>SUMIF('Stocks 101-111'!$J:$J,'item dashboard'!A1183,'Stocks 101-111'!K:K)</f>
        <v>272</v>
      </c>
      <c r="E1183" s="80">
        <f>SUMIF('Stocks 101-111'!$J:$J,'item dashboard'!A1183,'Stocks 101-111'!$L:$L)</f>
        <v>0</v>
      </c>
      <c r="F1183" s="81">
        <f t="shared" si="3"/>
        <v>0</v>
      </c>
      <c r="G1183" s="82">
        <f t="shared" si="4"/>
        <v>0.1714285714</v>
      </c>
      <c r="H1183" s="50">
        <f>SUMIFS('sys-backorder details'!$M:$M,'sys-backorder details'!$E:$E,'item dashboard'!A1183,'sys-backorder details'!$V:$V,"")</f>
        <v>0</v>
      </c>
      <c r="I1183" s="83">
        <f>SUMIF('settings-routing'!$I:$I,'item dashboard'!A1183,'settings-routing'!$O:$O)</f>
        <v>0</v>
      </c>
      <c r="J1183" s="50">
        <f>SUMIFS('sys-backorder details'!$M:$M,'sys-backorder details'!$E:$E,'item dashboard'!A1183,'sys-backorder details'!$V:$V,"Call off")</f>
        <v>0</v>
      </c>
      <c r="K1183" s="84">
        <f t="shared" si="5"/>
        <v>-272</v>
      </c>
      <c r="L1183" s="84">
        <f>SUMIF('Production Plan'!$E:$E,'item dashboard'!A1183,'Production Plan'!$N:$N)</f>
        <v>0</v>
      </c>
      <c r="M1183" s="85" t="str">
        <f t="shared" si="6"/>
        <v>B-SP2-W30-500G White Scouring Bottle</v>
      </c>
      <c r="N1183" s="86">
        <f>SUMIFS('sys inv movment rpt'!$M:$M,'sys inv movment rpt'!$L:$L,$M1183,'sys inv movment rpt'!$N:$N,N$1)</f>
        <v>0</v>
      </c>
      <c r="O1183" s="86">
        <f>SUMIFS('sys inv movment rpt'!$M:$M,'sys inv movment rpt'!$L:$L,$M1183,'sys inv movment rpt'!$N:$N,O$1)</f>
        <v>0</v>
      </c>
      <c r="P1183" s="86">
        <f>SUMIFS('sys inv movment rpt'!$M:$M,'sys inv movment rpt'!$L:$L,$M1183,'sys inv movment rpt'!$N:$N,P$1)</f>
        <v>0</v>
      </c>
      <c r="Q1183" s="86">
        <f>SUMIFS('sys inv movment rpt'!$M:$M,'sys inv movment rpt'!$L:$L,$M1183,'sys inv movment rpt'!$N:$N,Q$1)</f>
        <v>0</v>
      </c>
      <c r="R1183" s="86">
        <f>SUMIFS('sys inv movment rpt'!$M:$M,'sys inv movment rpt'!$L:$L,$M1183,'sys inv movment rpt'!$N:$N,R$1)</f>
        <v>0</v>
      </c>
      <c r="S1183" s="86">
        <f>SUMIFS('sys inv movment rpt'!$M:$M,'sys inv movment rpt'!$L:$L,$M1183,'sys inv movment rpt'!$N:$N,S$1)</f>
        <v>0</v>
      </c>
      <c r="T1183" s="86">
        <f>SUMIFS('sys inv movment rpt'!$M:$M,'sys inv movment rpt'!$L:$L,$M1183,'sys inv movment rpt'!$N:$N,T$1)</f>
        <v>0</v>
      </c>
      <c r="U1183" s="86">
        <f>SUMIFS('sys inv movment rpt'!$M:$M,'sys inv movment rpt'!$L:$L,$M1183,'sys inv movment rpt'!$N:$N,U$1)</f>
        <v>0</v>
      </c>
      <c r="V1183" s="86">
        <f>SUMIFS('sys inv movment rpt'!$M:$M,'sys inv movment rpt'!$L:$L,$M1183,'sys inv movment rpt'!$N:$N,V$1)</f>
        <v>10608</v>
      </c>
      <c r="W1183" s="86">
        <f>SUMIFS('sys inv movment rpt'!$M:$M,'sys inv movment rpt'!$L:$L,$M1183,'sys inv movment rpt'!$N:$N,W$1)</f>
        <v>0</v>
      </c>
      <c r="X1183" s="86">
        <f>SUMIFS('sys inv movment rpt'!$M:$M,'sys inv movment rpt'!$L:$L,$M1183,'sys inv movment rpt'!$N:$N,X$1)</f>
        <v>0</v>
      </c>
      <c r="Y1183" s="86">
        <f>SUMIFS('sys inv movment rpt'!$M:$M,'sys inv movment rpt'!$L:$L,$M1183,'sys inv movment rpt'!$N:$N,Y$1)</f>
        <v>0</v>
      </c>
      <c r="Z1183" s="86">
        <f>SUMIFS('sys inv movment rpt'!$M:$M,'sys inv movment rpt'!$L:$L,$M1183,'sys inv movment rpt'!$N:$N,Z$1)</f>
        <v>0</v>
      </c>
      <c r="AA1183" s="86">
        <f>SUMIFS('sys inv movment rpt'!$M:$M,'sys inv movment rpt'!$L:$L,$M1183,'sys inv movment rpt'!$N:$N,AA$1)</f>
        <v>0</v>
      </c>
      <c r="AB1183" s="86">
        <f>SUMIFS('sys inv movment rpt'!$M:$M,'sys inv movment rpt'!$L:$L,$M1183,'sys inv movment rpt'!$N:$N,AB$1)</f>
        <v>0</v>
      </c>
      <c r="AC1183" s="86">
        <f>SUMIFS('sys inv movment rpt'!$M:$M,'sys inv movment rpt'!$L:$L,$M1183,'sys inv movment rpt'!$N:$N,AC$1)</f>
        <v>0</v>
      </c>
      <c r="AD1183" s="86">
        <f>SUMIFS('sys inv movment rpt'!$M:$M,'sys inv movment rpt'!$L:$L,$M1183,'sys inv movment rpt'!$N:$N,AD$1)</f>
        <v>0</v>
      </c>
      <c r="AE1183" s="86">
        <f>SUMIFS('sys inv movment rpt'!$M:$M,'sys inv movment rpt'!$L:$L,$M1183,'sys inv movment rpt'!$N:$N,AE$1)</f>
        <v>680</v>
      </c>
      <c r="AF1183" s="86">
        <f>SUMIFS('sys inv movment rpt'!$M:$M,'sys inv movment rpt'!$L:$L,$M1183,'sys inv movment rpt'!$N:$N,AF$1)</f>
        <v>0</v>
      </c>
      <c r="AG1183" s="86">
        <f>SUMIFS('sys inv movment rpt'!$M:$M,'sys inv movment rpt'!$L:$L,$M1183,'sys inv movment rpt'!$N:$N,AG$1)</f>
        <v>0</v>
      </c>
      <c r="AH1183" s="86">
        <f>SUMIFS('sys inv movment rpt'!$M:$M,'sys inv movment rpt'!$L:$L,$M1183,'sys inv movment rpt'!$N:$N,AH$1)</f>
        <v>0</v>
      </c>
      <c r="AI1183" s="86">
        <f>SUMIFS('sys inv movment rpt'!$M:$M,'sys inv movment rpt'!$L:$L,$M1183,'sys inv movment rpt'!$N:$N,AI$1)</f>
        <v>0</v>
      </c>
      <c r="AJ1183" s="86">
        <f>SUMIFS('sys inv movment rpt'!$M:$M,'sys inv movment rpt'!$L:$L,$M1183,'sys inv movment rpt'!$N:$N,AJ$1)</f>
        <v>0</v>
      </c>
      <c r="AK1183" s="86">
        <f>SUMIFS('sys inv movment rpt'!$M:$M,'sys inv movment rpt'!$L:$L,$M1183,'sys inv movment rpt'!$N:$N,AK$1)</f>
        <v>0</v>
      </c>
      <c r="AL1183" s="86">
        <f>SUMIFS('sys inv movment rpt'!$M:$M,'sys inv movment rpt'!$L:$L,$M1183,'sys inv movment rpt'!$N:$N,AL$1)</f>
        <v>0</v>
      </c>
      <c r="AM1183" s="86">
        <f>SUMIFS('sys inv movment rpt'!$M:$M,'sys inv movment rpt'!$L:$L,$M1183,'sys inv movment rpt'!$N:$N,AM$1)</f>
        <v>0</v>
      </c>
      <c r="AN1183" s="86">
        <f>SUMIFS('sys inv movment rpt'!$M:$M,'sys inv movment rpt'!$L:$L,$M1183,'sys inv movment rpt'!$N:$N,AN$1)</f>
        <v>7616</v>
      </c>
      <c r="AO1183" s="86">
        <f>SUMIFS('sys inv movment rpt'!$M:$M,'sys inv movment rpt'!$L:$L,$M1183,'sys inv movment rpt'!$N:$N,AO$1)</f>
        <v>136</v>
      </c>
      <c r="AP1183" s="86">
        <f>SUMIFS('sys inv movment rpt'!$M:$M,'sys inv movment rpt'!$L:$L,$M1183,'sys inv movment rpt'!$N:$N,AP$1)</f>
        <v>0</v>
      </c>
      <c r="AQ1183" s="86">
        <f>SUMIFS('sys inv movment rpt'!$M:$M,'sys inv movment rpt'!$L:$L,$M1183,'sys inv movment rpt'!$N:$N,AQ$1)</f>
        <v>0</v>
      </c>
      <c r="AR1183" s="86">
        <f>SUMIFS('sys inv movment rpt'!$M:$M,'sys inv movment rpt'!$L:$L,$M1183,'sys inv movment rpt'!$N:$N,AR$1)</f>
        <v>136</v>
      </c>
      <c r="AS1183" s="86">
        <f>SUMIFS('sys inv movment rpt'!$M:$M,'sys inv movment rpt'!$L:$L,$M1183,'sys inv movment rpt'!$N:$N,AS$1)</f>
        <v>3128</v>
      </c>
      <c r="AT1183" s="86">
        <f>SUMIFS('sys inv movment rpt'!$M:$M,'sys inv movment rpt'!$L:$L,$M1183,'sys inv movment rpt'!$N:$N,AT$1)</f>
        <v>0</v>
      </c>
      <c r="AU1183" s="86">
        <f>SUMIFS('sys inv movment rpt'!$M:$M,'sys inv movment rpt'!$L:$L,$M1183,'sys inv movment rpt'!$N:$N,AU$1)</f>
        <v>0</v>
      </c>
      <c r="AV1183" s="86">
        <f>SUMIFS('sys inv movment rpt'!$M:$M,'sys inv movment rpt'!$L:$L,$M1183,'sys inv movment rpt'!$N:$N,AV$1)</f>
        <v>0</v>
      </c>
      <c r="AW1183" s="87" t="str">
        <f>IFERROR(VLOOKUP(A1183,'sys-backorder details'!E:U,17,0),"-")</f>
        <v>-</v>
      </c>
      <c r="AX1183" s="87" t="str">
        <f>IF(K1183&gt;1,VLOOKUP(A1183,'settings-routing'!A:I,9,0),"")</f>
        <v/>
      </c>
    </row>
    <row r="1184" ht="12.75" hidden="1" customHeight="1">
      <c r="A1184" s="50" t="s">
        <v>2454</v>
      </c>
      <c r="B1184" s="50" t="s">
        <v>2455</v>
      </c>
      <c r="C1184" s="50">
        <f t="shared" si="2"/>
        <v>0</v>
      </c>
      <c r="D1184" s="80">
        <f>SUMIF('Stocks 101-111'!$J:$J,'item dashboard'!A1184,'Stocks 101-111'!K:K)</f>
        <v>0</v>
      </c>
      <c r="E1184" s="80">
        <f>SUMIF('Stocks 101-111'!$J:$J,'item dashboard'!A1184,'Stocks 101-111'!$L:$L)</f>
        <v>0</v>
      </c>
      <c r="F1184" s="81">
        <f t="shared" si="3"/>
        <v>0</v>
      </c>
      <c r="G1184" s="82">
        <f t="shared" si="4"/>
        <v>0</v>
      </c>
      <c r="H1184" s="50">
        <f>SUMIFS('sys-backorder details'!$M:$M,'sys-backorder details'!$E:$E,'item dashboard'!A1184,'sys-backorder details'!$V:$V,"")</f>
        <v>0</v>
      </c>
      <c r="I1184" s="83">
        <f>SUMIF('settings-routing'!$I:$I,'item dashboard'!A1184,'settings-routing'!$O:$O)</f>
        <v>0</v>
      </c>
      <c r="J1184" s="50">
        <f>SUMIFS('sys-backorder details'!$M:$M,'sys-backorder details'!$E:$E,'item dashboard'!A1184,'sys-backorder details'!$V:$V,"Call off")</f>
        <v>0</v>
      </c>
      <c r="K1184" s="84">
        <f t="shared" si="5"/>
        <v>0</v>
      </c>
      <c r="L1184" s="84">
        <f>SUMIF('Production Plan'!$E:$E,'item dashboard'!A1184,'Production Plan'!$N:$N)</f>
        <v>0</v>
      </c>
      <c r="M1184" s="85" t="str">
        <f t="shared" si="6"/>
        <v>B-SP2-W30JET-500 gm White Scouring Pntd Jet Bottle</v>
      </c>
      <c r="N1184" s="86">
        <f>SUMIFS('sys inv movment rpt'!$M:$M,'sys inv movment rpt'!$L:$L,$M1184,'sys inv movment rpt'!$N:$N,N$1)</f>
        <v>0</v>
      </c>
      <c r="O1184" s="86">
        <f>SUMIFS('sys inv movment rpt'!$M:$M,'sys inv movment rpt'!$L:$L,$M1184,'sys inv movment rpt'!$N:$N,O$1)</f>
        <v>0</v>
      </c>
      <c r="P1184" s="86">
        <f>SUMIFS('sys inv movment rpt'!$M:$M,'sys inv movment rpt'!$L:$L,$M1184,'sys inv movment rpt'!$N:$N,P$1)</f>
        <v>0</v>
      </c>
      <c r="Q1184" s="86">
        <f>SUMIFS('sys inv movment rpt'!$M:$M,'sys inv movment rpt'!$L:$L,$M1184,'sys inv movment rpt'!$N:$N,Q$1)</f>
        <v>0</v>
      </c>
      <c r="R1184" s="86">
        <f>SUMIFS('sys inv movment rpt'!$M:$M,'sys inv movment rpt'!$L:$L,$M1184,'sys inv movment rpt'!$N:$N,R$1)</f>
        <v>0</v>
      </c>
      <c r="S1184" s="86">
        <f>SUMIFS('sys inv movment rpt'!$M:$M,'sys inv movment rpt'!$L:$L,$M1184,'sys inv movment rpt'!$N:$N,S$1)</f>
        <v>0</v>
      </c>
      <c r="T1184" s="86">
        <f>SUMIFS('sys inv movment rpt'!$M:$M,'sys inv movment rpt'!$L:$L,$M1184,'sys inv movment rpt'!$N:$N,T$1)</f>
        <v>0</v>
      </c>
      <c r="U1184" s="86">
        <f>SUMIFS('sys inv movment rpt'!$M:$M,'sys inv movment rpt'!$L:$L,$M1184,'sys inv movment rpt'!$N:$N,U$1)</f>
        <v>0</v>
      </c>
      <c r="V1184" s="86">
        <f>SUMIFS('sys inv movment rpt'!$M:$M,'sys inv movment rpt'!$L:$L,$M1184,'sys inv movment rpt'!$N:$N,V$1)</f>
        <v>0</v>
      </c>
      <c r="W1184" s="86">
        <f>SUMIFS('sys inv movment rpt'!$M:$M,'sys inv movment rpt'!$L:$L,$M1184,'sys inv movment rpt'!$N:$N,W$1)</f>
        <v>0</v>
      </c>
      <c r="X1184" s="86">
        <f>SUMIFS('sys inv movment rpt'!$M:$M,'sys inv movment rpt'!$L:$L,$M1184,'sys inv movment rpt'!$N:$N,X$1)</f>
        <v>0</v>
      </c>
      <c r="Y1184" s="86">
        <f>SUMIFS('sys inv movment rpt'!$M:$M,'sys inv movment rpt'!$L:$L,$M1184,'sys inv movment rpt'!$N:$N,Y$1)</f>
        <v>0</v>
      </c>
      <c r="Z1184" s="86">
        <f>SUMIFS('sys inv movment rpt'!$M:$M,'sys inv movment rpt'!$L:$L,$M1184,'sys inv movment rpt'!$N:$N,Z$1)</f>
        <v>0</v>
      </c>
      <c r="AA1184" s="86">
        <f>SUMIFS('sys inv movment rpt'!$M:$M,'sys inv movment rpt'!$L:$L,$M1184,'sys inv movment rpt'!$N:$N,AA$1)</f>
        <v>0</v>
      </c>
      <c r="AB1184" s="86">
        <f>SUMIFS('sys inv movment rpt'!$M:$M,'sys inv movment rpt'!$L:$L,$M1184,'sys inv movment rpt'!$N:$N,AB$1)</f>
        <v>0</v>
      </c>
      <c r="AC1184" s="86">
        <f>SUMIFS('sys inv movment rpt'!$M:$M,'sys inv movment rpt'!$L:$L,$M1184,'sys inv movment rpt'!$N:$N,AC$1)</f>
        <v>0</v>
      </c>
      <c r="AD1184" s="86">
        <f>SUMIFS('sys inv movment rpt'!$M:$M,'sys inv movment rpt'!$L:$L,$M1184,'sys inv movment rpt'!$N:$N,AD$1)</f>
        <v>0</v>
      </c>
      <c r="AE1184" s="86">
        <f>SUMIFS('sys inv movment rpt'!$M:$M,'sys inv movment rpt'!$L:$L,$M1184,'sys inv movment rpt'!$N:$N,AE$1)</f>
        <v>0</v>
      </c>
      <c r="AF1184" s="86">
        <f>SUMIFS('sys inv movment rpt'!$M:$M,'sys inv movment rpt'!$L:$L,$M1184,'sys inv movment rpt'!$N:$N,AF$1)</f>
        <v>0</v>
      </c>
      <c r="AG1184" s="86">
        <f>SUMIFS('sys inv movment rpt'!$M:$M,'sys inv movment rpt'!$L:$L,$M1184,'sys inv movment rpt'!$N:$N,AG$1)</f>
        <v>0</v>
      </c>
      <c r="AH1184" s="86">
        <f>SUMIFS('sys inv movment rpt'!$M:$M,'sys inv movment rpt'!$L:$L,$M1184,'sys inv movment rpt'!$N:$N,AH$1)</f>
        <v>0</v>
      </c>
      <c r="AI1184" s="86">
        <f>SUMIFS('sys inv movment rpt'!$M:$M,'sys inv movment rpt'!$L:$L,$M1184,'sys inv movment rpt'!$N:$N,AI$1)</f>
        <v>0</v>
      </c>
      <c r="AJ1184" s="86">
        <f>SUMIFS('sys inv movment rpt'!$M:$M,'sys inv movment rpt'!$L:$L,$M1184,'sys inv movment rpt'!$N:$N,AJ$1)</f>
        <v>0</v>
      </c>
      <c r="AK1184" s="86">
        <f>SUMIFS('sys inv movment rpt'!$M:$M,'sys inv movment rpt'!$L:$L,$M1184,'sys inv movment rpt'!$N:$N,AK$1)</f>
        <v>0</v>
      </c>
      <c r="AL1184" s="86">
        <f>SUMIFS('sys inv movment rpt'!$M:$M,'sys inv movment rpt'!$L:$L,$M1184,'sys inv movment rpt'!$N:$N,AL$1)</f>
        <v>0</v>
      </c>
      <c r="AM1184" s="86">
        <f>SUMIFS('sys inv movment rpt'!$M:$M,'sys inv movment rpt'!$L:$L,$M1184,'sys inv movment rpt'!$N:$N,AM$1)</f>
        <v>0</v>
      </c>
      <c r="AN1184" s="86">
        <f>SUMIFS('sys inv movment rpt'!$M:$M,'sys inv movment rpt'!$L:$L,$M1184,'sys inv movment rpt'!$N:$N,AN$1)</f>
        <v>0</v>
      </c>
      <c r="AO1184" s="86">
        <f>SUMIFS('sys inv movment rpt'!$M:$M,'sys inv movment rpt'!$L:$L,$M1184,'sys inv movment rpt'!$N:$N,AO$1)</f>
        <v>0</v>
      </c>
      <c r="AP1184" s="86">
        <f>SUMIFS('sys inv movment rpt'!$M:$M,'sys inv movment rpt'!$L:$L,$M1184,'sys inv movment rpt'!$N:$N,AP$1)</f>
        <v>0</v>
      </c>
      <c r="AQ1184" s="86">
        <f>SUMIFS('sys inv movment rpt'!$M:$M,'sys inv movment rpt'!$L:$L,$M1184,'sys inv movment rpt'!$N:$N,AQ$1)</f>
        <v>0</v>
      </c>
      <c r="AR1184" s="86">
        <f>SUMIFS('sys inv movment rpt'!$M:$M,'sys inv movment rpt'!$L:$L,$M1184,'sys inv movment rpt'!$N:$N,AR$1)</f>
        <v>0</v>
      </c>
      <c r="AS1184" s="86">
        <f>SUMIFS('sys inv movment rpt'!$M:$M,'sys inv movment rpt'!$L:$L,$M1184,'sys inv movment rpt'!$N:$N,AS$1)</f>
        <v>0</v>
      </c>
      <c r="AT1184" s="86">
        <f>SUMIFS('sys inv movment rpt'!$M:$M,'sys inv movment rpt'!$L:$L,$M1184,'sys inv movment rpt'!$N:$N,AT$1)</f>
        <v>0</v>
      </c>
      <c r="AU1184" s="86">
        <f>SUMIFS('sys inv movment rpt'!$M:$M,'sys inv movment rpt'!$L:$L,$M1184,'sys inv movment rpt'!$N:$N,AU$1)</f>
        <v>0</v>
      </c>
      <c r="AV1184" s="86">
        <f>SUMIFS('sys inv movment rpt'!$M:$M,'sys inv movment rpt'!$L:$L,$M1184,'sys inv movment rpt'!$N:$N,AV$1)</f>
        <v>0</v>
      </c>
      <c r="AW1184" s="87" t="str">
        <f>IFERROR(VLOOKUP(A1184,'sys-backorder details'!E:U,17,0),"-")</f>
        <v>-</v>
      </c>
      <c r="AX1184" s="87" t="str">
        <f>IF(K1184&gt;1,VLOOKUP(A1184,'settings-routing'!A:I,9,0),"")</f>
        <v/>
      </c>
    </row>
    <row r="1185" ht="12.75" hidden="1" customHeight="1">
      <c r="A1185" s="28" t="s">
        <v>2456</v>
      </c>
      <c r="B1185" s="28" t="s">
        <v>2457</v>
      </c>
      <c r="C1185" s="50">
        <f t="shared" si="2"/>
        <v>0</v>
      </c>
      <c r="D1185" s="80">
        <f>SUMIF('Stocks 101-111'!$J:$J,'item dashboard'!A1185,'Stocks 101-111'!K:K)</f>
        <v>0</v>
      </c>
      <c r="E1185" s="80">
        <f>SUMIF('Stocks 101-111'!$J:$J,'item dashboard'!A1185,'Stocks 101-111'!$L:$L)</f>
        <v>0</v>
      </c>
      <c r="F1185" s="81">
        <f t="shared" si="3"/>
        <v>0</v>
      </c>
      <c r="G1185" s="82">
        <f t="shared" si="4"/>
        <v>0</v>
      </c>
      <c r="H1185" s="50">
        <f>SUMIFS('sys-backorder details'!$M:$M,'sys-backorder details'!$E:$E,'item dashboard'!A1185,'sys-backorder details'!$V:$V,"")</f>
        <v>0</v>
      </c>
      <c r="I1185" s="83">
        <f>SUMIF('settings-routing'!$I:$I,'item dashboard'!A1185,'settings-routing'!$O:$O)</f>
        <v>0</v>
      </c>
      <c r="J1185" s="50">
        <f>SUMIFS('sys-backorder details'!$M:$M,'sys-backorder details'!$E:$E,'item dashboard'!A1185,'sys-backorder details'!$V:$V,"Call off")</f>
        <v>0</v>
      </c>
      <c r="K1185" s="84">
        <f t="shared" si="5"/>
        <v>0</v>
      </c>
      <c r="L1185" s="84">
        <f>SUMIF('Production Plan'!$E:$E,'item dashboard'!A1185,'Production Plan'!$N:$N)</f>
        <v>0</v>
      </c>
      <c r="M1185" s="85" t="str">
        <f t="shared" si="6"/>
        <v>B-SP2-W30NOVA-500 gm White Scouring Pntds Nova Bottle</v>
      </c>
      <c r="N1185" s="86">
        <f>SUMIFS('sys inv movment rpt'!$M:$M,'sys inv movment rpt'!$L:$L,$M1185,'sys inv movment rpt'!$N:$N,N$1)</f>
        <v>0</v>
      </c>
      <c r="O1185" s="86">
        <f>SUMIFS('sys inv movment rpt'!$M:$M,'sys inv movment rpt'!$L:$L,$M1185,'sys inv movment rpt'!$N:$N,O$1)</f>
        <v>0</v>
      </c>
      <c r="P1185" s="86">
        <f>SUMIFS('sys inv movment rpt'!$M:$M,'sys inv movment rpt'!$L:$L,$M1185,'sys inv movment rpt'!$N:$N,P$1)</f>
        <v>0</v>
      </c>
      <c r="Q1185" s="86">
        <f>SUMIFS('sys inv movment rpt'!$M:$M,'sys inv movment rpt'!$L:$L,$M1185,'sys inv movment rpt'!$N:$N,Q$1)</f>
        <v>0</v>
      </c>
      <c r="R1185" s="86">
        <f>SUMIFS('sys inv movment rpt'!$M:$M,'sys inv movment rpt'!$L:$L,$M1185,'sys inv movment rpt'!$N:$N,R$1)</f>
        <v>0</v>
      </c>
      <c r="S1185" s="86">
        <f>SUMIFS('sys inv movment rpt'!$M:$M,'sys inv movment rpt'!$L:$L,$M1185,'sys inv movment rpt'!$N:$N,S$1)</f>
        <v>0</v>
      </c>
      <c r="T1185" s="86">
        <f>SUMIFS('sys inv movment rpt'!$M:$M,'sys inv movment rpt'!$L:$L,$M1185,'sys inv movment rpt'!$N:$N,T$1)</f>
        <v>0</v>
      </c>
      <c r="U1185" s="86">
        <f>SUMIFS('sys inv movment rpt'!$M:$M,'sys inv movment rpt'!$L:$L,$M1185,'sys inv movment rpt'!$N:$N,U$1)</f>
        <v>0</v>
      </c>
      <c r="V1185" s="86">
        <f>SUMIFS('sys inv movment rpt'!$M:$M,'sys inv movment rpt'!$L:$L,$M1185,'sys inv movment rpt'!$N:$N,V$1)</f>
        <v>0</v>
      </c>
      <c r="W1185" s="86">
        <f>SUMIFS('sys inv movment rpt'!$M:$M,'sys inv movment rpt'!$L:$L,$M1185,'sys inv movment rpt'!$N:$N,W$1)</f>
        <v>0</v>
      </c>
      <c r="X1185" s="86">
        <f>SUMIFS('sys inv movment rpt'!$M:$M,'sys inv movment rpt'!$L:$L,$M1185,'sys inv movment rpt'!$N:$N,X$1)</f>
        <v>0</v>
      </c>
      <c r="Y1185" s="86">
        <f>SUMIFS('sys inv movment rpt'!$M:$M,'sys inv movment rpt'!$L:$L,$M1185,'sys inv movment rpt'!$N:$N,Y$1)</f>
        <v>0</v>
      </c>
      <c r="Z1185" s="86">
        <f>SUMIFS('sys inv movment rpt'!$M:$M,'sys inv movment rpt'!$L:$L,$M1185,'sys inv movment rpt'!$N:$N,Z$1)</f>
        <v>0</v>
      </c>
      <c r="AA1185" s="86">
        <f>SUMIFS('sys inv movment rpt'!$M:$M,'sys inv movment rpt'!$L:$L,$M1185,'sys inv movment rpt'!$N:$N,AA$1)</f>
        <v>0</v>
      </c>
      <c r="AB1185" s="86">
        <f>SUMIFS('sys inv movment rpt'!$M:$M,'sys inv movment rpt'!$L:$L,$M1185,'sys inv movment rpt'!$N:$N,AB$1)</f>
        <v>0</v>
      </c>
      <c r="AC1185" s="86">
        <f>SUMIFS('sys inv movment rpt'!$M:$M,'sys inv movment rpt'!$L:$L,$M1185,'sys inv movment rpt'!$N:$N,AC$1)</f>
        <v>0</v>
      </c>
      <c r="AD1185" s="86">
        <f>SUMIFS('sys inv movment rpt'!$M:$M,'sys inv movment rpt'!$L:$L,$M1185,'sys inv movment rpt'!$N:$N,AD$1)</f>
        <v>0</v>
      </c>
      <c r="AE1185" s="86">
        <f>SUMIFS('sys inv movment rpt'!$M:$M,'sys inv movment rpt'!$L:$L,$M1185,'sys inv movment rpt'!$N:$N,AE$1)</f>
        <v>0</v>
      </c>
      <c r="AF1185" s="86">
        <f>SUMIFS('sys inv movment rpt'!$M:$M,'sys inv movment rpt'!$L:$L,$M1185,'sys inv movment rpt'!$N:$N,AF$1)</f>
        <v>0</v>
      </c>
      <c r="AG1185" s="86">
        <f>SUMIFS('sys inv movment rpt'!$M:$M,'sys inv movment rpt'!$L:$L,$M1185,'sys inv movment rpt'!$N:$N,AG$1)</f>
        <v>0</v>
      </c>
      <c r="AH1185" s="86">
        <f>SUMIFS('sys inv movment rpt'!$M:$M,'sys inv movment rpt'!$L:$L,$M1185,'sys inv movment rpt'!$N:$N,AH$1)</f>
        <v>0</v>
      </c>
      <c r="AI1185" s="86">
        <f>SUMIFS('sys inv movment rpt'!$M:$M,'sys inv movment rpt'!$L:$L,$M1185,'sys inv movment rpt'!$N:$N,AI$1)</f>
        <v>0</v>
      </c>
      <c r="AJ1185" s="86">
        <f>SUMIFS('sys inv movment rpt'!$M:$M,'sys inv movment rpt'!$L:$L,$M1185,'sys inv movment rpt'!$N:$N,AJ$1)</f>
        <v>0</v>
      </c>
      <c r="AK1185" s="86">
        <f>SUMIFS('sys inv movment rpt'!$M:$M,'sys inv movment rpt'!$L:$L,$M1185,'sys inv movment rpt'!$N:$N,AK$1)</f>
        <v>0</v>
      </c>
      <c r="AL1185" s="86">
        <f>SUMIFS('sys inv movment rpt'!$M:$M,'sys inv movment rpt'!$L:$L,$M1185,'sys inv movment rpt'!$N:$N,AL$1)</f>
        <v>0</v>
      </c>
      <c r="AM1185" s="86">
        <f>SUMIFS('sys inv movment rpt'!$M:$M,'sys inv movment rpt'!$L:$L,$M1185,'sys inv movment rpt'!$N:$N,AM$1)</f>
        <v>0</v>
      </c>
      <c r="AN1185" s="86">
        <f>SUMIFS('sys inv movment rpt'!$M:$M,'sys inv movment rpt'!$L:$L,$M1185,'sys inv movment rpt'!$N:$N,AN$1)</f>
        <v>0</v>
      </c>
      <c r="AO1185" s="86">
        <f>SUMIFS('sys inv movment rpt'!$M:$M,'sys inv movment rpt'!$L:$L,$M1185,'sys inv movment rpt'!$N:$N,AO$1)</f>
        <v>0</v>
      </c>
      <c r="AP1185" s="86">
        <f>SUMIFS('sys inv movment rpt'!$M:$M,'sys inv movment rpt'!$L:$L,$M1185,'sys inv movment rpt'!$N:$N,AP$1)</f>
        <v>0</v>
      </c>
      <c r="AQ1185" s="86">
        <f>SUMIFS('sys inv movment rpt'!$M:$M,'sys inv movment rpt'!$L:$L,$M1185,'sys inv movment rpt'!$N:$N,AQ$1)</f>
        <v>0</v>
      </c>
      <c r="AR1185" s="86">
        <f>SUMIFS('sys inv movment rpt'!$M:$M,'sys inv movment rpt'!$L:$L,$M1185,'sys inv movment rpt'!$N:$N,AR$1)</f>
        <v>0</v>
      </c>
      <c r="AS1185" s="86">
        <f>SUMIFS('sys inv movment rpt'!$M:$M,'sys inv movment rpt'!$L:$L,$M1185,'sys inv movment rpt'!$N:$N,AS$1)</f>
        <v>0</v>
      </c>
      <c r="AT1185" s="86">
        <f>SUMIFS('sys inv movment rpt'!$M:$M,'sys inv movment rpt'!$L:$L,$M1185,'sys inv movment rpt'!$N:$N,AT$1)</f>
        <v>0</v>
      </c>
      <c r="AU1185" s="86">
        <f>SUMIFS('sys inv movment rpt'!$M:$M,'sys inv movment rpt'!$L:$L,$M1185,'sys inv movment rpt'!$N:$N,AU$1)</f>
        <v>0</v>
      </c>
      <c r="AV1185" s="86">
        <f>SUMIFS('sys inv movment rpt'!$M:$M,'sys inv movment rpt'!$L:$L,$M1185,'sys inv movment rpt'!$N:$N,AV$1)</f>
        <v>0</v>
      </c>
      <c r="AW1185" s="87" t="str">
        <f>IFERROR(VLOOKUP(A1185,'sys-backorder details'!E:U,17,0),"-")</f>
        <v>-</v>
      </c>
      <c r="AX1185" s="87" t="str">
        <f>IF(K1185&gt;1,VLOOKUP(A1185,'settings-routing'!A:I,9,0),"")</f>
        <v/>
      </c>
    </row>
    <row r="1186" ht="12.75" hidden="1" customHeight="1">
      <c r="A1186" s="50" t="s">
        <v>2458</v>
      </c>
      <c r="B1186" s="50" t="s">
        <v>2459</v>
      </c>
      <c r="C1186" s="50">
        <f t="shared" si="2"/>
        <v>0</v>
      </c>
      <c r="D1186" s="80">
        <f>SUMIF('Stocks 101-111'!$J:$J,'item dashboard'!A1186,'Stocks 101-111'!K:K)</f>
        <v>0</v>
      </c>
      <c r="E1186" s="80">
        <f>SUMIF('Stocks 101-111'!$J:$J,'item dashboard'!A1186,'Stocks 101-111'!$L:$L)</f>
        <v>0</v>
      </c>
      <c r="F1186" s="81">
        <f t="shared" si="3"/>
        <v>0</v>
      </c>
      <c r="G1186" s="82">
        <f t="shared" si="4"/>
        <v>0</v>
      </c>
      <c r="H1186" s="50">
        <f>SUMIFS('sys-backorder details'!$M:$M,'sys-backorder details'!$E:$E,'item dashboard'!A1186,'sys-backorder details'!$V:$V,"")</f>
        <v>0</v>
      </c>
      <c r="I1186" s="83">
        <f>SUMIF('settings-routing'!$I:$I,'item dashboard'!A1186,'settings-routing'!$O:$O)</f>
        <v>0</v>
      </c>
      <c r="J1186" s="50">
        <f>SUMIFS('sys-backorder details'!$M:$M,'sys-backorder details'!$E:$E,'item dashboard'!A1186,'sys-backorder details'!$V:$V,"Call off")</f>
        <v>0</v>
      </c>
      <c r="K1186" s="84">
        <f t="shared" si="5"/>
        <v>0</v>
      </c>
      <c r="L1186" s="84">
        <f>SUMIF('Production Plan'!$E:$E,'item dashboard'!A1186,'Production Plan'!$N:$N)</f>
        <v>0</v>
      </c>
      <c r="M1186" s="85" t="str">
        <f t="shared" si="6"/>
        <v>B-SP2-W30ODEX-500 gm White Scouring Pntd Odex Bottle</v>
      </c>
      <c r="N1186" s="86">
        <f>SUMIFS('sys inv movment rpt'!$M:$M,'sys inv movment rpt'!$L:$L,$M1186,'sys inv movment rpt'!$N:$N,N$1)</f>
        <v>0</v>
      </c>
      <c r="O1186" s="86">
        <f>SUMIFS('sys inv movment rpt'!$M:$M,'sys inv movment rpt'!$L:$L,$M1186,'sys inv movment rpt'!$N:$N,O$1)</f>
        <v>0</v>
      </c>
      <c r="P1186" s="86">
        <f>SUMIFS('sys inv movment rpt'!$M:$M,'sys inv movment rpt'!$L:$L,$M1186,'sys inv movment rpt'!$N:$N,P$1)</f>
        <v>0</v>
      </c>
      <c r="Q1186" s="86">
        <f>SUMIFS('sys inv movment rpt'!$M:$M,'sys inv movment rpt'!$L:$L,$M1186,'sys inv movment rpt'!$N:$N,Q$1)</f>
        <v>0</v>
      </c>
      <c r="R1186" s="86">
        <f>SUMIFS('sys inv movment rpt'!$M:$M,'sys inv movment rpt'!$L:$L,$M1186,'sys inv movment rpt'!$N:$N,R$1)</f>
        <v>0</v>
      </c>
      <c r="S1186" s="86">
        <f>SUMIFS('sys inv movment rpt'!$M:$M,'sys inv movment rpt'!$L:$L,$M1186,'sys inv movment rpt'!$N:$N,S$1)</f>
        <v>0</v>
      </c>
      <c r="T1186" s="86">
        <f>SUMIFS('sys inv movment rpt'!$M:$M,'sys inv movment rpt'!$L:$L,$M1186,'sys inv movment rpt'!$N:$N,T$1)</f>
        <v>0</v>
      </c>
      <c r="U1186" s="86">
        <f>SUMIFS('sys inv movment rpt'!$M:$M,'sys inv movment rpt'!$L:$L,$M1186,'sys inv movment rpt'!$N:$N,U$1)</f>
        <v>0</v>
      </c>
      <c r="V1186" s="86">
        <f>SUMIFS('sys inv movment rpt'!$M:$M,'sys inv movment rpt'!$L:$L,$M1186,'sys inv movment rpt'!$N:$N,V$1)</f>
        <v>0</v>
      </c>
      <c r="W1186" s="86">
        <f>SUMIFS('sys inv movment rpt'!$M:$M,'sys inv movment rpt'!$L:$L,$M1186,'sys inv movment rpt'!$N:$N,W$1)</f>
        <v>0</v>
      </c>
      <c r="X1186" s="86">
        <f>SUMIFS('sys inv movment rpt'!$M:$M,'sys inv movment rpt'!$L:$L,$M1186,'sys inv movment rpt'!$N:$N,X$1)</f>
        <v>0</v>
      </c>
      <c r="Y1186" s="86">
        <f>SUMIFS('sys inv movment rpt'!$M:$M,'sys inv movment rpt'!$L:$L,$M1186,'sys inv movment rpt'!$N:$N,Y$1)</f>
        <v>0</v>
      </c>
      <c r="Z1186" s="86">
        <f>SUMIFS('sys inv movment rpt'!$M:$M,'sys inv movment rpt'!$L:$L,$M1186,'sys inv movment rpt'!$N:$N,Z$1)</f>
        <v>0</v>
      </c>
      <c r="AA1186" s="86">
        <f>SUMIFS('sys inv movment rpt'!$M:$M,'sys inv movment rpt'!$L:$L,$M1186,'sys inv movment rpt'!$N:$N,AA$1)</f>
        <v>0</v>
      </c>
      <c r="AB1186" s="86">
        <f>SUMIFS('sys inv movment rpt'!$M:$M,'sys inv movment rpt'!$L:$L,$M1186,'sys inv movment rpt'!$N:$N,AB$1)</f>
        <v>0</v>
      </c>
      <c r="AC1186" s="86">
        <f>SUMIFS('sys inv movment rpt'!$M:$M,'sys inv movment rpt'!$L:$L,$M1186,'sys inv movment rpt'!$N:$N,AC$1)</f>
        <v>0</v>
      </c>
      <c r="AD1186" s="86">
        <f>SUMIFS('sys inv movment rpt'!$M:$M,'sys inv movment rpt'!$L:$L,$M1186,'sys inv movment rpt'!$N:$N,AD$1)</f>
        <v>0</v>
      </c>
      <c r="AE1186" s="86">
        <f>SUMIFS('sys inv movment rpt'!$M:$M,'sys inv movment rpt'!$L:$L,$M1186,'sys inv movment rpt'!$N:$N,AE$1)</f>
        <v>0</v>
      </c>
      <c r="AF1186" s="86">
        <f>SUMIFS('sys inv movment rpt'!$M:$M,'sys inv movment rpt'!$L:$L,$M1186,'sys inv movment rpt'!$N:$N,AF$1)</f>
        <v>0</v>
      </c>
      <c r="AG1186" s="86">
        <f>SUMIFS('sys inv movment rpt'!$M:$M,'sys inv movment rpt'!$L:$L,$M1186,'sys inv movment rpt'!$N:$N,AG$1)</f>
        <v>0</v>
      </c>
      <c r="AH1186" s="86">
        <f>SUMIFS('sys inv movment rpt'!$M:$M,'sys inv movment rpt'!$L:$L,$M1186,'sys inv movment rpt'!$N:$N,AH$1)</f>
        <v>0</v>
      </c>
      <c r="AI1186" s="86">
        <f>SUMIFS('sys inv movment rpt'!$M:$M,'sys inv movment rpt'!$L:$L,$M1186,'sys inv movment rpt'!$N:$N,AI$1)</f>
        <v>0</v>
      </c>
      <c r="AJ1186" s="86">
        <f>SUMIFS('sys inv movment rpt'!$M:$M,'sys inv movment rpt'!$L:$L,$M1186,'sys inv movment rpt'!$N:$N,AJ$1)</f>
        <v>0</v>
      </c>
      <c r="AK1186" s="86">
        <f>SUMIFS('sys inv movment rpt'!$M:$M,'sys inv movment rpt'!$L:$L,$M1186,'sys inv movment rpt'!$N:$N,AK$1)</f>
        <v>0</v>
      </c>
      <c r="AL1186" s="86">
        <f>SUMIFS('sys inv movment rpt'!$M:$M,'sys inv movment rpt'!$L:$L,$M1186,'sys inv movment rpt'!$N:$N,AL$1)</f>
        <v>0</v>
      </c>
      <c r="AM1186" s="86">
        <f>SUMIFS('sys inv movment rpt'!$M:$M,'sys inv movment rpt'!$L:$L,$M1186,'sys inv movment rpt'!$N:$N,AM$1)</f>
        <v>0</v>
      </c>
      <c r="AN1186" s="86">
        <f>SUMIFS('sys inv movment rpt'!$M:$M,'sys inv movment rpt'!$L:$L,$M1186,'sys inv movment rpt'!$N:$N,AN$1)</f>
        <v>0</v>
      </c>
      <c r="AO1186" s="86">
        <f>SUMIFS('sys inv movment rpt'!$M:$M,'sys inv movment rpt'!$L:$L,$M1186,'sys inv movment rpt'!$N:$N,AO$1)</f>
        <v>0</v>
      </c>
      <c r="AP1186" s="86">
        <f>SUMIFS('sys inv movment rpt'!$M:$M,'sys inv movment rpt'!$L:$L,$M1186,'sys inv movment rpt'!$N:$N,AP$1)</f>
        <v>0</v>
      </c>
      <c r="AQ1186" s="86">
        <f>SUMIFS('sys inv movment rpt'!$M:$M,'sys inv movment rpt'!$L:$L,$M1186,'sys inv movment rpt'!$N:$N,AQ$1)</f>
        <v>0</v>
      </c>
      <c r="AR1186" s="86">
        <f>SUMIFS('sys inv movment rpt'!$M:$M,'sys inv movment rpt'!$L:$L,$M1186,'sys inv movment rpt'!$N:$N,AR$1)</f>
        <v>0</v>
      </c>
      <c r="AS1186" s="86">
        <f>SUMIFS('sys inv movment rpt'!$M:$M,'sys inv movment rpt'!$L:$L,$M1186,'sys inv movment rpt'!$N:$N,AS$1)</f>
        <v>0</v>
      </c>
      <c r="AT1186" s="86">
        <f>SUMIFS('sys inv movment rpt'!$M:$M,'sys inv movment rpt'!$L:$L,$M1186,'sys inv movment rpt'!$N:$N,AT$1)</f>
        <v>0</v>
      </c>
      <c r="AU1186" s="86">
        <f>SUMIFS('sys inv movment rpt'!$M:$M,'sys inv movment rpt'!$L:$L,$M1186,'sys inv movment rpt'!$N:$N,AU$1)</f>
        <v>0</v>
      </c>
      <c r="AV1186" s="86">
        <f>SUMIFS('sys inv movment rpt'!$M:$M,'sys inv movment rpt'!$L:$L,$M1186,'sys inv movment rpt'!$N:$N,AV$1)</f>
        <v>0</v>
      </c>
      <c r="AW1186" s="87" t="str">
        <f>IFERROR(VLOOKUP(A1186,'sys-backorder details'!E:U,17,0),"-")</f>
        <v>-</v>
      </c>
      <c r="AX1186" s="87" t="str">
        <f>IF(K1186&gt;1,VLOOKUP(A1186,'settings-routing'!A:I,9,0),"")</f>
        <v/>
      </c>
    </row>
    <row r="1187" ht="12.75" hidden="1" customHeight="1">
      <c r="A1187" s="50" t="s">
        <v>2460</v>
      </c>
      <c r="B1187" s="50" t="s">
        <v>2461</v>
      </c>
      <c r="C1187" s="50">
        <f t="shared" si="2"/>
        <v>0</v>
      </c>
      <c r="D1187" s="80">
        <f>SUMIF('Stocks 101-111'!$J:$J,'item dashboard'!A1187,'Stocks 101-111'!K:K)</f>
        <v>0</v>
      </c>
      <c r="E1187" s="80">
        <f>SUMIF('Stocks 101-111'!$J:$J,'item dashboard'!A1187,'Stocks 101-111'!$L:$L)</f>
        <v>0</v>
      </c>
      <c r="F1187" s="81">
        <f t="shared" si="3"/>
        <v>0</v>
      </c>
      <c r="G1187" s="82">
        <f t="shared" si="4"/>
        <v>0</v>
      </c>
      <c r="H1187" s="50">
        <f>SUMIFS('sys-backorder details'!$M:$M,'sys-backorder details'!$E:$E,'item dashboard'!A1187,'sys-backorder details'!$V:$V,"")</f>
        <v>0</v>
      </c>
      <c r="I1187" s="83">
        <f>SUMIF('settings-routing'!$I:$I,'item dashboard'!A1187,'settings-routing'!$O:$O)</f>
        <v>0</v>
      </c>
      <c r="J1187" s="50">
        <f>SUMIFS('sys-backorder details'!$M:$M,'sys-backorder details'!$E:$E,'item dashboard'!A1187,'sys-backorder details'!$V:$V,"Call off")</f>
        <v>0</v>
      </c>
      <c r="K1187" s="84">
        <f t="shared" si="5"/>
        <v>0</v>
      </c>
      <c r="L1187" s="84">
        <f>SUMIF('Production Plan'!$E:$E,'item dashboard'!A1187,'Production Plan'!$N:$N)</f>
        <v>0</v>
      </c>
      <c r="M1187" s="85" t="str">
        <f t="shared" si="6"/>
        <v>B-SP2-W30RING-500 ml Pntd Scouring Bottle</v>
      </c>
      <c r="N1187" s="86">
        <f>SUMIFS('sys inv movment rpt'!$M:$M,'sys inv movment rpt'!$L:$L,$M1187,'sys inv movment rpt'!$N:$N,N$1)</f>
        <v>0</v>
      </c>
      <c r="O1187" s="86">
        <f>SUMIFS('sys inv movment rpt'!$M:$M,'sys inv movment rpt'!$L:$L,$M1187,'sys inv movment rpt'!$N:$N,O$1)</f>
        <v>0</v>
      </c>
      <c r="P1187" s="86">
        <f>SUMIFS('sys inv movment rpt'!$M:$M,'sys inv movment rpt'!$L:$L,$M1187,'sys inv movment rpt'!$N:$N,P$1)</f>
        <v>0</v>
      </c>
      <c r="Q1187" s="86">
        <f>SUMIFS('sys inv movment rpt'!$M:$M,'sys inv movment rpt'!$L:$L,$M1187,'sys inv movment rpt'!$N:$N,Q$1)</f>
        <v>0</v>
      </c>
      <c r="R1187" s="86">
        <f>SUMIFS('sys inv movment rpt'!$M:$M,'sys inv movment rpt'!$L:$L,$M1187,'sys inv movment rpt'!$N:$N,R$1)</f>
        <v>0</v>
      </c>
      <c r="S1187" s="86">
        <f>SUMIFS('sys inv movment rpt'!$M:$M,'sys inv movment rpt'!$L:$L,$M1187,'sys inv movment rpt'!$N:$N,S$1)</f>
        <v>0</v>
      </c>
      <c r="T1187" s="86">
        <f>SUMIFS('sys inv movment rpt'!$M:$M,'sys inv movment rpt'!$L:$L,$M1187,'sys inv movment rpt'!$N:$N,T$1)</f>
        <v>0</v>
      </c>
      <c r="U1187" s="86">
        <f>SUMIFS('sys inv movment rpt'!$M:$M,'sys inv movment rpt'!$L:$L,$M1187,'sys inv movment rpt'!$N:$N,U$1)</f>
        <v>0</v>
      </c>
      <c r="V1187" s="86">
        <f>SUMIFS('sys inv movment rpt'!$M:$M,'sys inv movment rpt'!$L:$L,$M1187,'sys inv movment rpt'!$N:$N,V$1)</f>
        <v>0</v>
      </c>
      <c r="W1187" s="86">
        <f>SUMIFS('sys inv movment rpt'!$M:$M,'sys inv movment rpt'!$L:$L,$M1187,'sys inv movment rpt'!$N:$N,W$1)</f>
        <v>0</v>
      </c>
      <c r="X1187" s="86">
        <f>SUMIFS('sys inv movment rpt'!$M:$M,'sys inv movment rpt'!$L:$L,$M1187,'sys inv movment rpt'!$N:$N,X$1)</f>
        <v>0</v>
      </c>
      <c r="Y1187" s="86">
        <f>SUMIFS('sys inv movment rpt'!$M:$M,'sys inv movment rpt'!$L:$L,$M1187,'sys inv movment rpt'!$N:$N,Y$1)</f>
        <v>0</v>
      </c>
      <c r="Z1187" s="86">
        <f>SUMIFS('sys inv movment rpt'!$M:$M,'sys inv movment rpt'!$L:$L,$M1187,'sys inv movment rpt'!$N:$N,Z$1)</f>
        <v>0</v>
      </c>
      <c r="AA1187" s="86">
        <f>SUMIFS('sys inv movment rpt'!$M:$M,'sys inv movment rpt'!$L:$L,$M1187,'sys inv movment rpt'!$N:$N,AA$1)</f>
        <v>0</v>
      </c>
      <c r="AB1187" s="86">
        <f>SUMIFS('sys inv movment rpt'!$M:$M,'sys inv movment rpt'!$L:$L,$M1187,'sys inv movment rpt'!$N:$N,AB$1)</f>
        <v>0</v>
      </c>
      <c r="AC1187" s="86">
        <f>SUMIFS('sys inv movment rpt'!$M:$M,'sys inv movment rpt'!$L:$L,$M1187,'sys inv movment rpt'!$N:$N,AC$1)</f>
        <v>0</v>
      </c>
      <c r="AD1187" s="86">
        <f>SUMIFS('sys inv movment rpt'!$M:$M,'sys inv movment rpt'!$L:$L,$M1187,'sys inv movment rpt'!$N:$N,AD$1)</f>
        <v>0</v>
      </c>
      <c r="AE1187" s="86">
        <f>SUMIFS('sys inv movment rpt'!$M:$M,'sys inv movment rpt'!$L:$L,$M1187,'sys inv movment rpt'!$N:$N,AE$1)</f>
        <v>0</v>
      </c>
      <c r="AF1187" s="86">
        <f>SUMIFS('sys inv movment rpt'!$M:$M,'sys inv movment rpt'!$L:$L,$M1187,'sys inv movment rpt'!$N:$N,AF$1)</f>
        <v>0</v>
      </c>
      <c r="AG1187" s="86">
        <f>SUMIFS('sys inv movment rpt'!$M:$M,'sys inv movment rpt'!$L:$L,$M1187,'sys inv movment rpt'!$N:$N,AG$1)</f>
        <v>0</v>
      </c>
      <c r="AH1187" s="86">
        <f>SUMIFS('sys inv movment rpt'!$M:$M,'sys inv movment rpt'!$L:$L,$M1187,'sys inv movment rpt'!$N:$N,AH$1)</f>
        <v>0</v>
      </c>
      <c r="AI1187" s="86">
        <f>SUMIFS('sys inv movment rpt'!$M:$M,'sys inv movment rpt'!$L:$L,$M1187,'sys inv movment rpt'!$N:$N,AI$1)</f>
        <v>0</v>
      </c>
      <c r="AJ1187" s="86">
        <f>SUMIFS('sys inv movment rpt'!$M:$M,'sys inv movment rpt'!$L:$L,$M1187,'sys inv movment rpt'!$N:$N,AJ$1)</f>
        <v>0</v>
      </c>
      <c r="AK1187" s="86">
        <f>SUMIFS('sys inv movment rpt'!$M:$M,'sys inv movment rpt'!$L:$L,$M1187,'sys inv movment rpt'!$N:$N,AK$1)</f>
        <v>0</v>
      </c>
      <c r="AL1187" s="86">
        <f>SUMIFS('sys inv movment rpt'!$M:$M,'sys inv movment rpt'!$L:$L,$M1187,'sys inv movment rpt'!$N:$N,AL$1)</f>
        <v>0</v>
      </c>
      <c r="AM1187" s="86">
        <f>SUMIFS('sys inv movment rpt'!$M:$M,'sys inv movment rpt'!$L:$L,$M1187,'sys inv movment rpt'!$N:$N,AM$1)</f>
        <v>0</v>
      </c>
      <c r="AN1187" s="86">
        <f>SUMIFS('sys inv movment rpt'!$M:$M,'sys inv movment rpt'!$L:$L,$M1187,'sys inv movment rpt'!$N:$N,AN$1)</f>
        <v>0</v>
      </c>
      <c r="AO1187" s="86">
        <f>SUMIFS('sys inv movment rpt'!$M:$M,'sys inv movment rpt'!$L:$L,$M1187,'sys inv movment rpt'!$N:$N,AO$1)</f>
        <v>0</v>
      </c>
      <c r="AP1187" s="86">
        <f>SUMIFS('sys inv movment rpt'!$M:$M,'sys inv movment rpt'!$L:$L,$M1187,'sys inv movment rpt'!$N:$N,AP$1)</f>
        <v>0</v>
      </c>
      <c r="AQ1187" s="86">
        <f>SUMIFS('sys inv movment rpt'!$M:$M,'sys inv movment rpt'!$L:$L,$M1187,'sys inv movment rpt'!$N:$N,AQ$1)</f>
        <v>0</v>
      </c>
      <c r="AR1187" s="86">
        <f>SUMIFS('sys inv movment rpt'!$M:$M,'sys inv movment rpt'!$L:$L,$M1187,'sys inv movment rpt'!$N:$N,AR$1)</f>
        <v>0</v>
      </c>
      <c r="AS1187" s="86">
        <f>SUMIFS('sys inv movment rpt'!$M:$M,'sys inv movment rpt'!$L:$L,$M1187,'sys inv movment rpt'!$N:$N,AS$1)</f>
        <v>0</v>
      </c>
      <c r="AT1187" s="86">
        <f>SUMIFS('sys inv movment rpt'!$M:$M,'sys inv movment rpt'!$L:$L,$M1187,'sys inv movment rpt'!$N:$N,AT$1)</f>
        <v>0</v>
      </c>
      <c r="AU1187" s="86">
        <f>SUMIFS('sys inv movment rpt'!$M:$M,'sys inv movment rpt'!$L:$L,$M1187,'sys inv movment rpt'!$N:$N,AU$1)</f>
        <v>0</v>
      </c>
      <c r="AV1187" s="86">
        <f>SUMIFS('sys inv movment rpt'!$M:$M,'sys inv movment rpt'!$L:$L,$M1187,'sys inv movment rpt'!$N:$N,AV$1)</f>
        <v>0</v>
      </c>
      <c r="AW1187" s="87" t="str">
        <f>IFERROR(VLOOKUP(A1187,'sys-backorder details'!E:U,17,0),"-")</f>
        <v>-</v>
      </c>
      <c r="AX1187" s="87" t="str">
        <f>IF(K1187&gt;1,VLOOKUP(A1187,'settings-routing'!A:I,9,0),"")</f>
        <v/>
      </c>
    </row>
    <row r="1188" ht="12.75" hidden="1" customHeight="1">
      <c r="A1188" s="50" t="s">
        <v>2462</v>
      </c>
      <c r="B1188" s="50" t="s">
        <v>2463</v>
      </c>
      <c r="C1188" s="50">
        <f t="shared" si="2"/>
        <v>84</v>
      </c>
      <c r="D1188" s="80">
        <f>SUMIF('Stocks 101-111'!$J:$J,'item dashboard'!A1188,'Stocks 101-111'!K:K)</f>
        <v>84</v>
      </c>
      <c r="E1188" s="80">
        <f>SUMIF('Stocks 101-111'!$J:$J,'item dashboard'!A1188,'Stocks 101-111'!$L:$L)</f>
        <v>0</v>
      </c>
      <c r="F1188" s="81">
        <f t="shared" si="3"/>
        <v>0</v>
      </c>
      <c r="G1188" s="82">
        <f t="shared" si="4"/>
        <v>0.1142857143</v>
      </c>
      <c r="H1188" s="50">
        <f>SUMIFS('sys-backorder details'!$M:$M,'sys-backorder details'!$E:$E,'item dashboard'!A1188,'sys-backorder details'!$V:$V,"")</f>
        <v>0</v>
      </c>
      <c r="I1188" s="83">
        <f>SUMIF('settings-routing'!$I:$I,'item dashboard'!A1188,'settings-routing'!$O:$O)</f>
        <v>0</v>
      </c>
      <c r="J1188" s="50">
        <f>SUMIFS('sys-backorder details'!$M:$M,'sys-backorder details'!$E:$E,'item dashboard'!A1188,'sys-backorder details'!$V:$V,"Call off")</f>
        <v>0</v>
      </c>
      <c r="K1188" s="84">
        <f t="shared" si="5"/>
        <v>-84</v>
      </c>
      <c r="L1188" s="84">
        <f>SUMIF('Production Plan'!$E:$E,'item dashboard'!A1188,'Production Plan'!$N:$N)</f>
        <v>0</v>
      </c>
      <c r="M1188" s="85" t="str">
        <f t="shared" si="6"/>
        <v>B-SP3-W50-1kg White Scouring Powder Bottle</v>
      </c>
      <c r="N1188" s="86">
        <f>SUMIFS('sys inv movment rpt'!$M:$M,'sys inv movment rpt'!$L:$L,$M1188,'sys inv movment rpt'!$N:$N,N$1)</f>
        <v>0</v>
      </c>
      <c r="O1188" s="86">
        <f>SUMIFS('sys inv movment rpt'!$M:$M,'sys inv movment rpt'!$L:$L,$M1188,'sys inv movment rpt'!$N:$N,O$1)</f>
        <v>0</v>
      </c>
      <c r="P1188" s="86">
        <f>SUMIFS('sys inv movment rpt'!$M:$M,'sys inv movment rpt'!$L:$L,$M1188,'sys inv movment rpt'!$N:$N,P$1)</f>
        <v>0</v>
      </c>
      <c r="Q1188" s="86">
        <f>SUMIFS('sys inv movment rpt'!$M:$M,'sys inv movment rpt'!$L:$L,$M1188,'sys inv movment rpt'!$N:$N,Q$1)</f>
        <v>0</v>
      </c>
      <c r="R1188" s="86">
        <f>SUMIFS('sys inv movment rpt'!$M:$M,'sys inv movment rpt'!$L:$L,$M1188,'sys inv movment rpt'!$N:$N,R$1)</f>
        <v>0</v>
      </c>
      <c r="S1188" s="86">
        <f>SUMIFS('sys inv movment rpt'!$M:$M,'sys inv movment rpt'!$L:$L,$M1188,'sys inv movment rpt'!$N:$N,S$1)</f>
        <v>84</v>
      </c>
      <c r="T1188" s="86">
        <f>SUMIFS('sys inv movment rpt'!$M:$M,'sys inv movment rpt'!$L:$L,$M1188,'sys inv movment rpt'!$N:$N,T$1)</f>
        <v>0</v>
      </c>
      <c r="U1188" s="86">
        <f>SUMIFS('sys inv movment rpt'!$M:$M,'sys inv movment rpt'!$L:$L,$M1188,'sys inv movment rpt'!$N:$N,U$1)</f>
        <v>0</v>
      </c>
      <c r="V1188" s="86">
        <f>SUMIFS('sys inv movment rpt'!$M:$M,'sys inv movment rpt'!$L:$L,$M1188,'sys inv movment rpt'!$N:$N,V$1)</f>
        <v>0</v>
      </c>
      <c r="W1188" s="86">
        <f>SUMIFS('sys inv movment rpt'!$M:$M,'sys inv movment rpt'!$L:$L,$M1188,'sys inv movment rpt'!$N:$N,W$1)</f>
        <v>0</v>
      </c>
      <c r="X1188" s="86">
        <f>SUMIFS('sys inv movment rpt'!$M:$M,'sys inv movment rpt'!$L:$L,$M1188,'sys inv movment rpt'!$N:$N,X$1)</f>
        <v>0</v>
      </c>
      <c r="Y1188" s="86">
        <f>SUMIFS('sys inv movment rpt'!$M:$M,'sys inv movment rpt'!$L:$L,$M1188,'sys inv movment rpt'!$N:$N,Y$1)</f>
        <v>0</v>
      </c>
      <c r="Z1188" s="86">
        <f>SUMIFS('sys inv movment rpt'!$M:$M,'sys inv movment rpt'!$L:$L,$M1188,'sys inv movment rpt'!$N:$N,Z$1)</f>
        <v>0</v>
      </c>
      <c r="AA1188" s="86">
        <f>SUMIFS('sys inv movment rpt'!$M:$M,'sys inv movment rpt'!$L:$L,$M1188,'sys inv movment rpt'!$N:$N,AA$1)</f>
        <v>9156</v>
      </c>
      <c r="AB1188" s="86">
        <f>SUMIFS('sys inv movment rpt'!$M:$M,'sys inv movment rpt'!$L:$L,$M1188,'sys inv movment rpt'!$N:$N,AB$1)</f>
        <v>0</v>
      </c>
      <c r="AC1188" s="86">
        <f>SUMIFS('sys inv movment rpt'!$M:$M,'sys inv movment rpt'!$L:$L,$M1188,'sys inv movment rpt'!$N:$N,AC$1)</f>
        <v>0</v>
      </c>
      <c r="AD1188" s="86">
        <f>SUMIFS('sys inv movment rpt'!$M:$M,'sys inv movment rpt'!$L:$L,$M1188,'sys inv movment rpt'!$N:$N,AD$1)</f>
        <v>0</v>
      </c>
      <c r="AE1188" s="86">
        <f>SUMIFS('sys inv movment rpt'!$M:$M,'sys inv movment rpt'!$L:$L,$M1188,'sys inv movment rpt'!$N:$N,AE$1)</f>
        <v>4620</v>
      </c>
      <c r="AF1188" s="86">
        <f>SUMIFS('sys inv movment rpt'!$M:$M,'sys inv movment rpt'!$L:$L,$M1188,'sys inv movment rpt'!$N:$N,AF$1)</f>
        <v>0</v>
      </c>
      <c r="AG1188" s="86">
        <f>SUMIFS('sys inv movment rpt'!$M:$M,'sys inv movment rpt'!$L:$L,$M1188,'sys inv movment rpt'!$N:$N,AG$1)</f>
        <v>0</v>
      </c>
      <c r="AH1188" s="86">
        <f>SUMIFS('sys inv movment rpt'!$M:$M,'sys inv movment rpt'!$L:$L,$M1188,'sys inv movment rpt'!$N:$N,AH$1)</f>
        <v>0</v>
      </c>
      <c r="AI1188" s="86">
        <f>SUMIFS('sys inv movment rpt'!$M:$M,'sys inv movment rpt'!$L:$L,$M1188,'sys inv movment rpt'!$N:$N,AI$1)</f>
        <v>0</v>
      </c>
      <c r="AJ1188" s="86">
        <f>SUMIFS('sys inv movment rpt'!$M:$M,'sys inv movment rpt'!$L:$L,$M1188,'sys inv movment rpt'!$N:$N,AJ$1)</f>
        <v>840</v>
      </c>
      <c r="AK1188" s="86">
        <f>SUMIFS('sys inv movment rpt'!$M:$M,'sys inv movment rpt'!$L:$L,$M1188,'sys inv movment rpt'!$N:$N,AK$1)</f>
        <v>0</v>
      </c>
      <c r="AL1188" s="86">
        <f>SUMIFS('sys inv movment rpt'!$M:$M,'sys inv movment rpt'!$L:$L,$M1188,'sys inv movment rpt'!$N:$N,AL$1)</f>
        <v>0</v>
      </c>
      <c r="AM1188" s="86">
        <f>SUMIFS('sys inv movment rpt'!$M:$M,'sys inv movment rpt'!$L:$L,$M1188,'sys inv movment rpt'!$N:$N,AM$1)</f>
        <v>0</v>
      </c>
      <c r="AN1188" s="86">
        <f>SUMIFS('sys inv movment rpt'!$M:$M,'sys inv movment rpt'!$L:$L,$M1188,'sys inv movment rpt'!$N:$N,AN$1)</f>
        <v>0</v>
      </c>
      <c r="AO1188" s="86">
        <f>SUMIFS('sys inv movment rpt'!$M:$M,'sys inv movment rpt'!$L:$L,$M1188,'sys inv movment rpt'!$N:$N,AO$1)</f>
        <v>0</v>
      </c>
      <c r="AP1188" s="86">
        <f>SUMIFS('sys inv movment rpt'!$M:$M,'sys inv movment rpt'!$L:$L,$M1188,'sys inv movment rpt'!$N:$N,AP$1)</f>
        <v>0</v>
      </c>
      <c r="AQ1188" s="86">
        <f>SUMIFS('sys inv movment rpt'!$M:$M,'sys inv movment rpt'!$L:$L,$M1188,'sys inv movment rpt'!$N:$N,AQ$1)</f>
        <v>0</v>
      </c>
      <c r="AR1188" s="86">
        <f>SUMIFS('sys inv movment rpt'!$M:$M,'sys inv movment rpt'!$L:$L,$M1188,'sys inv movment rpt'!$N:$N,AR$1)</f>
        <v>0</v>
      </c>
      <c r="AS1188" s="86">
        <f>SUMIFS('sys inv movment rpt'!$M:$M,'sys inv movment rpt'!$L:$L,$M1188,'sys inv movment rpt'!$N:$N,AS$1)</f>
        <v>0</v>
      </c>
      <c r="AT1188" s="86">
        <f>SUMIFS('sys inv movment rpt'!$M:$M,'sys inv movment rpt'!$L:$L,$M1188,'sys inv movment rpt'!$N:$N,AT$1)</f>
        <v>0</v>
      </c>
      <c r="AU1188" s="86">
        <f>SUMIFS('sys inv movment rpt'!$M:$M,'sys inv movment rpt'!$L:$L,$M1188,'sys inv movment rpt'!$N:$N,AU$1)</f>
        <v>0</v>
      </c>
      <c r="AV1188" s="86">
        <f>SUMIFS('sys inv movment rpt'!$M:$M,'sys inv movment rpt'!$L:$L,$M1188,'sys inv movment rpt'!$N:$N,AV$1)</f>
        <v>0</v>
      </c>
      <c r="AW1188" s="87" t="str">
        <f>IFERROR(VLOOKUP(A1188,'sys-backorder details'!E:U,17,0),"-")</f>
        <v>-</v>
      </c>
      <c r="AX1188" s="87" t="str">
        <f>IF(K1188&gt;1,VLOOKUP(A1188,'settings-routing'!A:I,9,0),"")</f>
        <v/>
      </c>
    </row>
    <row r="1189" ht="12.75" hidden="1" customHeight="1">
      <c r="A1189" s="50" t="s">
        <v>2464</v>
      </c>
      <c r="B1189" s="50" t="s">
        <v>2465</v>
      </c>
      <c r="C1189" s="50">
        <f t="shared" si="2"/>
        <v>0</v>
      </c>
      <c r="D1189" s="80">
        <f>SUMIF('Stocks 101-111'!$J:$J,'item dashboard'!A1189,'Stocks 101-111'!K:K)</f>
        <v>0</v>
      </c>
      <c r="E1189" s="80">
        <f>SUMIF('Stocks 101-111'!$J:$J,'item dashboard'!A1189,'Stocks 101-111'!$L:$L)</f>
        <v>0</v>
      </c>
      <c r="F1189" s="81">
        <f t="shared" si="3"/>
        <v>0</v>
      </c>
      <c r="G1189" s="82">
        <f t="shared" si="4"/>
        <v>0</v>
      </c>
      <c r="H1189" s="50">
        <f>SUMIFS('sys-backorder details'!$M:$M,'sys-backorder details'!$E:$E,'item dashboard'!A1189,'sys-backorder details'!$V:$V,"")</f>
        <v>0</v>
      </c>
      <c r="I1189" s="83">
        <f>SUMIF('settings-routing'!$I:$I,'item dashboard'!A1189,'settings-routing'!$O:$O)</f>
        <v>0</v>
      </c>
      <c r="J1189" s="50">
        <f>SUMIFS('sys-backorder details'!$M:$M,'sys-backorder details'!$E:$E,'item dashboard'!A1189,'sys-backorder details'!$V:$V,"Call off")</f>
        <v>0</v>
      </c>
      <c r="K1189" s="84">
        <f t="shared" si="5"/>
        <v>0</v>
      </c>
      <c r="L1189" s="84">
        <f>SUMIF('Production Plan'!$E:$E,'item dashboard'!A1189,'Production Plan'!$N:$N)</f>
        <v>0</v>
      </c>
      <c r="M1189" s="85" t="str">
        <f t="shared" si="6"/>
        <v>B-SP3-W50B.RING-1kg White Scouring Pntd Blue Ring Bottle</v>
      </c>
      <c r="N1189" s="86">
        <f>SUMIFS('sys inv movment rpt'!$M:$M,'sys inv movment rpt'!$L:$L,$M1189,'sys inv movment rpt'!$N:$N,N$1)</f>
        <v>0</v>
      </c>
      <c r="O1189" s="86">
        <f>SUMIFS('sys inv movment rpt'!$M:$M,'sys inv movment rpt'!$L:$L,$M1189,'sys inv movment rpt'!$N:$N,O$1)</f>
        <v>0</v>
      </c>
      <c r="P1189" s="86">
        <f>SUMIFS('sys inv movment rpt'!$M:$M,'sys inv movment rpt'!$L:$L,$M1189,'sys inv movment rpt'!$N:$N,P$1)</f>
        <v>0</v>
      </c>
      <c r="Q1189" s="86">
        <f>SUMIFS('sys inv movment rpt'!$M:$M,'sys inv movment rpt'!$L:$L,$M1189,'sys inv movment rpt'!$N:$N,Q$1)</f>
        <v>0</v>
      </c>
      <c r="R1189" s="86">
        <f>SUMIFS('sys inv movment rpt'!$M:$M,'sys inv movment rpt'!$L:$L,$M1189,'sys inv movment rpt'!$N:$N,R$1)</f>
        <v>0</v>
      </c>
      <c r="S1189" s="86">
        <f>SUMIFS('sys inv movment rpt'!$M:$M,'sys inv movment rpt'!$L:$L,$M1189,'sys inv movment rpt'!$N:$N,S$1)</f>
        <v>0</v>
      </c>
      <c r="T1189" s="86">
        <f>SUMIFS('sys inv movment rpt'!$M:$M,'sys inv movment rpt'!$L:$L,$M1189,'sys inv movment rpt'!$N:$N,T$1)</f>
        <v>0</v>
      </c>
      <c r="U1189" s="86">
        <f>SUMIFS('sys inv movment rpt'!$M:$M,'sys inv movment rpt'!$L:$L,$M1189,'sys inv movment rpt'!$N:$N,U$1)</f>
        <v>0</v>
      </c>
      <c r="V1189" s="86">
        <f>SUMIFS('sys inv movment rpt'!$M:$M,'sys inv movment rpt'!$L:$L,$M1189,'sys inv movment rpt'!$N:$N,V$1)</f>
        <v>0</v>
      </c>
      <c r="W1189" s="86">
        <f>SUMIFS('sys inv movment rpt'!$M:$M,'sys inv movment rpt'!$L:$L,$M1189,'sys inv movment rpt'!$N:$N,W$1)</f>
        <v>0</v>
      </c>
      <c r="X1189" s="86">
        <f>SUMIFS('sys inv movment rpt'!$M:$M,'sys inv movment rpt'!$L:$L,$M1189,'sys inv movment rpt'!$N:$N,X$1)</f>
        <v>0</v>
      </c>
      <c r="Y1189" s="86">
        <f>SUMIFS('sys inv movment rpt'!$M:$M,'sys inv movment rpt'!$L:$L,$M1189,'sys inv movment rpt'!$N:$N,Y$1)</f>
        <v>0</v>
      </c>
      <c r="Z1189" s="86">
        <f>SUMIFS('sys inv movment rpt'!$M:$M,'sys inv movment rpt'!$L:$L,$M1189,'sys inv movment rpt'!$N:$N,Z$1)</f>
        <v>0</v>
      </c>
      <c r="AA1189" s="86">
        <f>SUMIFS('sys inv movment rpt'!$M:$M,'sys inv movment rpt'!$L:$L,$M1189,'sys inv movment rpt'!$N:$N,AA$1)</f>
        <v>0</v>
      </c>
      <c r="AB1189" s="86">
        <f>SUMIFS('sys inv movment rpt'!$M:$M,'sys inv movment rpt'!$L:$L,$M1189,'sys inv movment rpt'!$N:$N,AB$1)</f>
        <v>0</v>
      </c>
      <c r="AC1189" s="86">
        <f>SUMIFS('sys inv movment rpt'!$M:$M,'sys inv movment rpt'!$L:$L,$M1189,'sys inv movment rpt'!$N:$N,AC$1)</f>
        <v>0</v>
      </c>
      <c r="AD1189" s="86">
        <f>SUMIFS('sys inv movment rpt'!$M:$M,'sys inv movment rpt'!$L:$L,$M1189,'sys inv movment rpt'!$N:$N,AD$1)</f>
        <v>0</v>
      </c>
      <c r="AE1189" s="86">
        <f>SUMIFS('sys inv movment rpt'!$M:$M,'sys inv movment rpt'!$L:$L,$M1189,'sys inv movment rpt'!$N:$N,AE$1)</f>
        <v>0</v>
      </c>
      <c r="AF1189" s="86">
        <f>SUMIFS('sys inv movment rpt'!$M:$M,'sys inv movment rpt'!$L:$L,$M1189,'sys inv movment rpt'!$N:$N,AF$1)</f>
        <v>0</v>
      </c>
      <c r="AG1189" s="86">
        <f>SUMIFS('sys inv movment rpt'!$M:$M,'sys inv movment rpt'!$L:$L,$M1189,'sys inv movment rpt'!$N:$N,AG$1)</f>
        <v>0</v>
      </c>
      <c r="AH1189" s="86">
        <f>SUMIFS('sys inv movment rpt'!$M:$M,'sys inv movment rpt'!$L:$L,$M1189,'sys inv movment rpt'!$N:$N,AH$1)</f>
        <v>0</v>
      </c>
      <c r="AI1189" s="86">
        <f>SUMIFS('sys inv movment rpt'!$M:$M,'sys inv movment rpt'!$L:$L,$M1189,'sys inv movment rpt'!$N:$N,AI$1)</f>
        <v>0</v>
      </c>
      <c r="AJ1189" s="86">
        <f>SUMIFS('sys inv movment rpt'!$M:$M,'sys inv movment rpt'!$L:$L,$M1189,'sys inv movment rpt'!$N:$N,AJ$1)</f>
        <v>0</v>
      </c>
      <c r="AK1189" s="86">
        <f>SUMIFS('sys inv movment rpt'!$M:$M,'sys inv movment rpt'!$L:$L,$M1189,'sys inv movment rpt'!$N:$N,AK$1)</f>
        <v>0</v>
      </c>
      <c r="AL1189" s="86">
        <f>SUMIFS('sys inv movment rpt'!$M:$M,'sys inv movment rpt'!$L:$L,$M1189,'sys inv movment rpt'!$N:$N,AL$1)</f>
        <v>0</v>
      </c>
      <c r="AM1189" s="86">
        <f>SUMIFS('sys inv movment rpt'!$M:$M,'sys inv movment rpt'!$L:$L,$M1189,'sys inv movment rpt'!$N:$N,AM$1)</f>
        <v>0</v>
      </c>
      <c r="AN1189" s="86">
        <f>SUMIFS('sys inv movment rpt'!$M:$M,'sys inv movment rpt'!$L:$L,$M1189,'sys inv movment rpt'!$N:$N,AN$1)</f>
        <v>0</v>
      </c>
      <c r="AO1189" s="86">
        <f>SUMIFS('sys inv movment rpt'!$M:$M,'sys inv movment rpt'!$L:$L,$M1189,'sys inv movment rpt'!$N:$N,AO$1)</f>
        <v>0</v>
      </c>
      <c r="AP1189" s="86">
        <f>SUMIFS('sys inv movment rpt'!$M:$M,'sys inv movment rpt'!$L:$L,$M1189,'sys inv movment rpt'!$N:$N,AP$1)</f>
        <v>0</v>
      </c>
      <c r="AQ1189" s="86">
        <f>SUMIFS('sys inv movment rpt'!$M:$M,'sys inv movment rpt'!$L:$L,$M1189,'sys inv movment rpt'!$N:$N,AQ$1)</f>
        <v>0</v>
      </c>
      <c r="AR1189" s="86">
        <f>SUMIFS('sys inv movment rpt'!$M:$M,'sys inv movment rpt'!$L:$L,$M1189,'sys inv movment rpt'!$N:$N,AR$1)</f>
        <v>0</v>
      </c>
      <c r="AS1189" s="86">
        <f>SUMIFS('sys inv movment rpt'!$M:$M,'sys inv movment rpt'!$L:$L,$M1189,'sys inv movment rpt'!$N:$N,AS$1)</f>
        <v>0</v>
      </c>
      <c r="AT1189" s="86">
        <f>SUMIFS('sys inv movment rpt'!$M:$M,'sys inv movment rpt'!$L:$L,$M1189,'sys inv movment rpt'!$N:$N,AT$1)</f>
        <v>0</v>
      </c>
      <c r="AU1189" s="86">
        <f>SUMIFS('sys inv movment rpt'!$M:$M,'sys inv movment rpt'!$L:$L,$M1189,'sys inv movment rpt'!$N:$N,AU$1)</f>
        <v>0</v>
      </c>
      <c r="AV1189" s="86">
        <f>SUMIFS('sys inv movment rpt'!$M:$M,'sys inv movment rpt'!$L:$L,$M1189,'sys inv movment rpt'!$N:$N,AV$1)</f>
        <v>0</v>
      </c>
      <c r="AW1189" s="87" t="str">
        <f>IFERROR(VLOOKUP(A1189,'sys-backorder details'!E:U,17,0),"-")</f>
        <v>-</v>
      </c>
      <c r="AX1189" s="87" t="str">
        <f>IF(K1189&gt;1,VLOOKUP(A1189,'settings-routing'!A:I,9,0),"")</f>
        <v/>
      </c>
    </row>
    <row r="1190" ht="12.75" hidden="1" customHeight="1">
      <c r="A1190" s="50" t="s">
        <v>2466</v>
      </c>
      <c r="B1190" s="50" t="s">
        <v>2467</v>
      </c>
      <c r="C1190" s="50">
        <f t="shared" si="2"/>
        <v>0</v>
      </c>
      <c r="D1190" s="80">
        <f>SUMIF('Stocks 101-111'!$J:$J,'item dashboard'!A1190,'Stocks 101-111'!K:K)</f>
        <v>0</v>
      </c>
      <c r="E1190" s="80">
        <f>SUMIF('Stocks 101-111'!$J:$J,'item dashboard'!A1190,'Stocks 101-111'!$L:$L)</f>
        <v>0</v>
      </c>
      <c r="F1190" s="81">
        <f t="shared" si="3"/>
        <v>0</v>
      </c>
      <c r="G1190" s="82">
        <f t="shared" si="4"/>
        <v>0</v>
      </c>
      <c r="H1190" s="50">
        <f>SUMIFS('sys-backorder details'!$M:$M,'sys-backorder details'!$E:$E,'item dashboard'!A1190,'sys-backorder details'!$V:$V,"")</f>
        <v>0</v>
      </c>
      <c r="I1190" s="83">
        <f>SUMIF('settings-routing'!$I:$I,'item dashboard'!A1190,'settings-routing'!$O:$O)</f>
        <v>0</v>
      </c>
      <c r="J1190" s="50">
        <f>SUMIFS('sys-backorder details'!$M:$M,'sys-backorder details'!$E:$E,'item dashboard'!A1190,'sys-backorder details'!$V:$V,"Call off")</f>
        <v>0</v>
      </c>
      <c r="K1190" s="84">
        <f t="shared" si="5"/>
        <v>0</v>
      </c>
      <c r="L1190" s="84">
        <f>SUMIF('Production Plan'!$E:$E,'item dashboard'!A1190,'Production Plan'!$N:$N)</f>
        <v>0</v>
      </c>
      <c r="M1190" s="85" t="str">
        <f t="shared" si="6"/>
        <v>B-SP3-W50ODX-1 kg White scouring powder Pntd jar</v>
      </c>
      <c r="N1190" s="86">
        <f>SUMIFS('sys inv movment rpt'!$M:$M,'sys inv movment rpt'!$L:$L,$M1190,'sys inv movment rpt'!$N:$N,N$1)</f>
        <v>0</v>
      </c>
      <c r="O1190" s="86">
        <f>SUMIFS('sys inv movment rpt'!$M:$M,'sys inv movment rpt'!$L:$L,$M1190,'sys inv movment rpt'!$N:$N,O$1)</f>
        <v>0</v>
      </c>
      <c r="P1190" s="86">
        <f>SUMIFS('sys inv movment rpt'!$M:$M,'sys inv movment rpt'!$L:$L,$M1190,'sys inv movment rpt'!$N:$N,P$1)</f>
        <v>0</v>
      </c>
      <c r="Q1190" s="86">
        <f>SUMIFS('sys inv movment rpt'!$M:$M,'sys inv movment rpt'!$L:$L,$M1190,'sys inv movment rpt'!$N:$N,Q$1)</f>
        <v>0</v>
      </c>
      <c r="R1190" s="86">
        <f>SUMIFS('sys inv movment rpt'!$M:$M,'sys inv movment rpt'!$L:$L,$M1190,'sys inv movment rpt'!$N:$N,R$1)</f>
        <v>0</v>
      </c>
      <c r="S1190" s="86">
        <f>SUMIFS('sys inv movment rpt'!$M:$M,'sys inv movment rpt'!$L:$L,$M1190,'sys inv movment rpt'!$N:$N,S$1)</f>
        <v>0</v>
      </c>
      <c r="T1190" s="86">
        <f>SUMIFS('sys inv movment rpt'!$M:$M,'sys inv movment rpt'!$L:$L,$M1190,'sys inv movment rpt'!$N:$N,T$1)</f>
        <v>0</v>
      </c>
      <c r="U1190" s="86">
        <f>SUMIFS('sys inv movment rpt'!$M:$M,'sys inv movment rpt'!$L:$L,$M1190,'sys inv movment rpt'!$N:$N,U$1)</f>
        <v>0</v>
      </c>
      <c r="V1190" s="86">
        <f>SUMIFS('sys inv movment rpt'!$M:$M,'sys inv movment rpt'!$L:$L,$M1190,'sys inv movment rpt'!$N:$N,V$1)</f>
        <v>0</v>
      </c>
      <c r="W1190" s="86">
        <f>SUMIFS('sys inv movment rpt'!$M:$M,'sys inv movment rpt'!$L:$L,$M1190,'sys inv movment rpt'!$N:$N,W$1)</f>
        <v>0</v>
      </c>
      <c r="X1190" s="86">
        <f>SUMIFS('sys inv movment rpt'!$M:$M,'sys inv movment rpt'!$L:$L,$M1190,'sys inv movment rpt'!$N:$N,X$1)</f>
        <v>0</v>
      </c>
      <c r="Y1190" s="86">
        <f>SUMIFS('sys inv movment rpt'!$M:$M,'sys inv movment rpt'!$L:$L,$M1190,'sys inv movment rpt'!$N:$N,Y$1)</f>
        <v>0</v>
      </c>
      <c r="Z1190" s="86">
        <f>SUMIFS('sys inv movment rpt'!$M:$M,'sys inv movment rpt'!$L:$L,$M1190,'sys inv movment rpt'!$N:$N,Z$1)</f>
        <v>0</v>
      </c>
      <c r="AA1190" s="86">
        <f>SUMIFS('sys inv movment rpt'!$M:$M,'sys inv movment rpt'!$L:$L,$M1190,'sys inv movment rpt'!$N:$N,AA$1)</f>
        <v>0</v>
      </c>
      <c r="AB1190" s="86">
        <f>SUMIFS('sys inv movment rpt'!$M:$M,'sys inv movment rpt'!$L:$L,$M1190,'sys inv movment rpt'!$N:$N,AB$1)</f>
        <v>0</v>
      </c>
      <c r="AC1190" s="86">
        <f>SUMIFS('sys inv movment rpt'!$M:$M,'sys inv movment rpt'!$L:$L,$M1190,'sys inv movment rpt'!$N:$N,AC$1)</f>
        <v>0</v>
      </c>
      <c r="AD1190" s="86">
        <f>SUMIFS('sys inv movment rpt'!$M:$M,'sys inv movment rpt'!$L:$L,$M1190,'sys inv movment rpt'!$N:$N,AD$1)</f>
        <v>0</v>
      </c>
      <c r="AE1190" s="86">
        <f>SUMIFS('sys inv movment rpt'!$M:$M,'sys inv movment rpt'!$L:$L,$M1190,'sys inv movment rpt'!$N:$N,AE$1)</f>
        <v>0</v>
      </c>
      <c r="AF1190" s="86">
        <f>SUMIFS('sys inv movment rpt'!$M:$M,'sys inv movment rpt'!$L:$L,$M1190,'sys inv movment rpt'!$N:$N,AF$1)</f>
        <v>0</v>
      </c>
      <c r="AG1190" s="86">
        <f>SUMIFS('sys inv movment rpt'!$M:$M,'sys inv movment rpt'!$L:$L,$M1190,'sys inv movment rpt'!$N:$N,AG$1)</f>
        <v>0</v>
      </c>
      <c r="AH1190" s="86">
        <f>SUMIFS('sys inv movment rpt'!$M:$M,'sys inv movment rpt'!$L:$L,$M1190,'sys inv movment rpt'!$N:$N,AH$1)</f>
        <v>0</v>
      </c>
      <c r="AI1190" s="86">
        <f>SUMIFS('sys inv movment rpt'!$M:$M,'sys inv movment rpt'!$L:$L,$M1190,'sys inv movment rpt'!$N:$N,AI$1)</f>
        <v>0</v>
      </c>
      <c r="AJ1190" s="86">
        <f>SUMIFS('sys inv movment rpt'!$M:$M,'sys inv movment rpt'!$L:$L,$M1190,'sys inv movment rpt'!$N:$N,AJ$1)</f>
        <v>0</v>
      </c>
      <c r="AK1190" s="86">
        <f>SUMIFS('sys inv movment rpt'!$M:$M,'sys inv movment rpt'!$L:$L,$M1190,'sys inv movment rpt'!$N:$N,AK$1)</f>
        <v>0</v>
      </c>
      <c r="AL1190" s="86">
        <f>SUMIFS('sys inv movment rpt'!$M:$M,'sys inv movment rpt'!$L:$L,$M1190,'sys inv movment rpt'!$N:$N,AL$1)</f>
        <v>0</v>
      </c>
      <c r="AM1190" s="86">
        <f>SUMIFS('sys inv movment rpt'!$M:$M,'sys inv movment rpt'!$L:$L,$M1190,'sys inv movment rpt'!$N:$N,AM$1)</f>
        <v>0</v>
      </c>
      <c r="AN1190" s="86">
        <f>SUMIFS('sys inv movment rpt'!$M:$M,'sys inv movment rpt'!$L:$L,$M1190,'sys inv movment rpt'!$N:$N,AN$1)</f>
        <v>0</v>
      </c>
      <c r="AO1190" s="86">
        <f>SUMIFS('sys inv movment rpt'!$M:$M,'sys inv movment rpt'!$L:$L,$M1190,'sys inv movment rpt'!$N:$N,AO$1)</f>
        <v>0</v>
      </c>
      <c r="AP1190" s="86">
        <f>SUMIFS('sys inv movment rpt'!$M:$M,'sys inv movment rpt'!$L:$L,$M1190,'sys inv movment rpt'!$N:$N,AP$1)</f>
        <v>0</v>
      </c>
      <c r="AQ1190" s="86">
        <f>SUMIFS('sys inv movment rpt'!$M:$M,'sys inv movment rpt'!$L:$L,$M1190,'sys inv movment rpt'!$N:$N,AQ$1)</f>
        <v>0</v>
      </c>
      <c r="AR1190" s="86">
        <f>SUMIFS('sys inv movment rpt'!$M:$M,'sys inv movment rpt'!$L:$L,$M1190,'sys inv movment rpt'!$N:$N,AR$1)</f>
        <v>0</v>
      </c>
      <c r="AS1190" s="86">
        <f>SUMIFS('sys inv movment rpt'!$M:$M,'sys inv movment rpt'!$L:$L,$M1190,'sys inv movment rpt'!$N:$N,AS$1)</f>
        <v>0</v>
      </c>
      <c r="AT1190" s="86">
        <f>SUMIFS('sys inv movment rpt'!$M:$M,'sys inv movment rpt'!$L:$L,$M1190,'sys inv movment rpt'!$N:$N,AT$1)</f>
        <v>0</v>
      </c>
      <c r="AU1190" s="86">
        <f>SUMIFS('sys inv movment rpt'!$M:$M,'sys inv movment rpt'!$L:$L,$M1190,'sys inv movment rpt'!$N:$N,AU$1)</f>
        <v>0</v>
      </c>
      <c r="AV1190" s="86">
        <f>SUMIFS('sys inv movment rpt'!$M:$M,'sys inv movment rpt'!$L:$L,$M1190,'sys inv movment rpt'!$N:$N,AV$1)</f>
        <v>0</v>
      </c>
      <c r="AW1190" s="87" t="str">
        <f>IFERROR(VLOOKUP(A1190,'sys-backorder details'!E:U,17,0),"-")</f>
        <v>-</v>
      </c>
      <c r="AX1190" s="87" t="str">
        <f>IF(K1190&gt;1,VLOOKUP(A1190,'settings-routing'!A:I,9,0),"")</f>
        <v/>
      </c>
    </row>
    <row r="1191" ht="12.75" hidden="1" customHeight="1">
      <c r="A1191" s="28" t="s">
        <v>2468</v>
      </c>
      <c r="B1191" s="28" t="s">
        <v>2469</v>
      </c>
      <c r="C1191" s="50">
        <f t="shared" si="2"/>
        <v>0</v>
      </c>
      <c r="D1191" s="80">
        <f>SUMIF('Stocks 101-111'!$J:$J,'item dashboard'!A1191,'Stocks 101-111'!K:K)</f>
        <v>0</v>
      </c>
      <c r="E1191" s="80">
        <f>SUMIF('Stocks 101-111'!$J:$J,'item dashboard'!A1191,'Stocks 101-111'!$L:$L)</f>
        <v>0</v>
      </c>
      <c r="F1191" s="81">
        <f t="shared" si="3"/>
        <v>0</v>
      </c>
      <c r="G1191" s="82">
        <f t="shared" si="4"/>
        <v>0</v>
      </c>
      <c r="H1191" s="50">
        <f>SUMIFS('sys-backorder details'!$M:$M,'sys-backorder details'!$E:$E,'item dashboard'!A1191,'sys-backorder details'!$V:$V,"")</f>
        <v>0</v>
      </c>
      <c r="I1191" s="83">
        <f>SUMIF('settings-routing'!$I:$I,'item dashboard'!A1191,'settings-routing'!$O:$O)</f>
        <v>0</v>
      </c>
      <c r="J1191" s="50">
        <f>SUMIFS('sys-backorder details'!$M:$M,'sys-backorder details'!$E:$E,'item dashboard'!A1191,'sys-backorder details'!$V:$V,"Call off")</f>
        <v>0</v>
      </c>
      <c r="K1191" s="84">
        <f t="shared" si="5"/>
        <v>0</v>
      </c>
      <c r="L1191" s="84">
        <f>SUMIF('Production Plan'!$E:$E,'item dashboard'!A1191,'Production Plan'!$N:$N)</f>
        <v>0</v>
      </c>
      <c r="M1191" s="85" t="str">
        <f t="shared" si="6"/>
        <v>B-T100HD-RD60-1 Kg Red Tablet Container</v>
      </c>
      <c r="N1191" s="86">
        <f>SUMIFS('sys inv movment rpt'!$M:$M,'sys inv movment rpt'!$L:$L,$M1191,'sys inv movment rpt'!$N:$N,N$1)</f>
        <v>0</v>
      </c>
      <c r="O1191" s="86">
        <f>SUMIFS('sys inv movment rpt'!$M:$M,'sys inv movment rpt'!$L:$L,$M1191,'sys inv movment rpt'!$N:$N,O$1)</f>
        <v>0</v>
      </c>
      <c r="P1191" s="86">
        <f>SUMIFS('sys inv movment rpt'!$M:$M,'sys inv movment rpt'!$L:$L,$M1191,'sys inv movment rpt'!$N:$N,P$1)</f>
        <v>0</v>
      </c>
      <c r="Q1191" s="86">
        <f>SUMIFS('sys inv movment rpt'!$M:$M,'sys inv movment rpt'!$L:$L,$M1191,'sys inv movment rpt'!$N:$N,Q$1)</f>
        <v>0</v>
      </c>
      <c r="R1191" s="86">
        <f>SUMIFS('sys inv movment rpt'!$M:$M,'sys inv movment rpt'!$L:$L,$M1191,'sys inv movment rpt'!$N:$N,R$1)</f>
        <v>0</v>
      </c>
      <c r="S1191" s="86">
        <f>SUMIFS('sys inv movment rpt'!$M:$M,'sys inv movment rpt'!$L:$L,$M1191,'sys inv movment rpt'!$N:$N,S$1)</f>
        <v>0</v>
      </c>
      <c r="T1191" s="86">
        <f>SUMIFS('sys inv movment rpt'!$M:$M,'sys inv movment rpt'!$L:$L,$M1191,'sys inv movment rpt'!$N:$N,T$1)</f>
        <v>0</v>
      </c>
      <c r="U1191" s="86">
        <f>SUMIFS('sys inv movment rpt'!$M:$M,'sys inv movment rpt'!$L:$L,$M1191,'sys inv movment rpt'!$N:$N,U$1)</f>
        <v>0</v>
      </c>
      <c r="V1191" s="86">
        <f>SUMIFS('sys inv movment rpt'!$M:$M,'sys inv movment rpt'!$L:$L,$M1191,'sys inv movment rpt'!$N:$N,V$1)</f>
        <v>0</v>
      </c>
      <c r="W1191" s="86">
        <f>SUMIFS('sys inv movment rpt'!$M:$M,'sys inv movment rpt'!$L:$L,$M1191,'sys inv movment rpt'!$N:$N,W$1)</f>
        <v>0</v>
      </c>
      <c r="X1191" s="86">
        <f>SUMIFS('sys inv movment rpt'!$M:$M,'sys inv movment rpt'!$L:$L,$M1191,'sys inv movment rpt'!$N:$N,X$1)</f>
        <v>0</v>
      </c>
      <c r="Y1191" s="86">
        <f>SUMIFS('sys inv movment rpt'!$M:$M,'sys inv movment rpt'!$L:$L,$M1191,'sys inv movment rpt'!$N:$N,Y$1)</f>
        <v>0</v>
      </c>
      <c r="Z1191" s="86">
        <f>SUMIFS('sys inv movment rpt'!$M:$M,'sys inv movment rpt'!$L:$L,$M1191,'sys inv movment rpt'!$N:$N,Z$1)</f>
        <v>0</v>
      </c>
      <c r="AA1191" s="86">
        <f>SUMIFS('sys inv movment rpt'!$M:$M,'sys inv movment rpt'!$L:$L,$M1191,'sys inv movment rpt'!$N:$N,AA$1)</f>
        <v>0</v>
      </c>
      <c r="AB1191" s="86">
        <f>SUMIFS('sys inv movment rpt'!$M:$M,'sys inv movment rpt'!$L:$L,$M1191,'sys inv movment rpt'!$N:$N,AB$1)</f>
        <v>0</v>
      </c>
      <c r="AC1191" s="86">
        <f>SUMIFS('sys inv movment rpt'!$M:$M,'sys inv movment rpt'!$L:$L,$M1191,'sys inv movment rpt'!$N:$N,AC$1)</f>
        <v>0</v>
      </c>
      <c r="AD1191" s="86">
        <f>SUMIFS('sys inv movment rpt'!$M:$M,'sys inv movment rpt'!$L:$L,$M1191,'sys inv movment rpt'!$N:$N,AD$1)</f>
        <v>0</v>
      </c>
      <c r="AE1191" s="86">
        <f>SUMIFS('sys inv movment rpt'!$M:$M,'sys inv movment rpt'!$L:$L,$M1191,'sys inv movment rpt'!$N:$N,AE$1)</f>
        <v>0</v>
      </c>
      <c r="AF1191" s="86">
        <f>SUMIFS('sys inv movment rpt'!$M:$M,'sys inv movment rpt'!$L:$L,$M1191,'sys inv movment rpt'!$N:$N,AF$1)</f>
        <v>0</v>
      </c>
      <c r="AG1191" s="86">
        <f>SUMIFS('sys inv movment rpt'!$M:$M,'sys inv movment rpt'!$L:$L,$M1191,'sys inv movment rpt'!$N:$N,AG$1)</f>
        <v>0</v>
      </c>
      <c r="AH1191" s="86">
        <f>SUMIFS('sys inv movment rpt'!$M:$M,'sys inv movment rpt'!$L:$L,$M1191,'sys inv movment rpt'!$N:$N,AH$1)</f>
        <v>0</v>
      </c>
      <c r="AI1191" s="86">
        <f>SUMIFS('sys inv movment rpt'!$M:$M,'sys inv movment rpt'!$L:$L,$M1191,'sys inv movment rpt'!$N:$N,AI$1)</f>
        <v>0</v>
      </c>
      <c r="AJ1191" s="86">
        <f>SUMIFS('sys inv movment rpt'!$M:$M,'sys inv movment rpt'!$L:$L,$M1191,'sys inv movment rpt'!$N:$N,AJ$1)</f>
        <v>0</v>
      </c>
      <c r="AK1191" s="86">
        <f>SUMIFS('sys inv movment rpt'!$M:$M,'sys inv movment rpt'!$L:$L,$M1191,'sys inv movment rpt'!$N:$N,AK$1)</f>
        <v>0</v>
      </c>
      <c r="AL1191" s="86">
        <f>SUMIFS('sys inv movment rpt'!$M:$M,'sys inv movment rpt'!$L:$L,$M1191,'sys inv movment rpt'!$N:$N,AL$1)</f>
        <v>0</v>
      </c>
      <c r="AM1191" s="86">
        <f>SUMIFS('sys inv movment rpt'!$M:$M,'sys inv movment rpt'!$L:$L,$M1191,'sys inv movment rpt'!$N:$N,AM$1)</f>
        <v>0</v>
      </c>
      <c r="AN1191" s="86">
        <f>SUMIFS('sys inv movment rpt'!$M:$M,'sys inv movment rpt'!$L:$L,$M1191,'sys inv movment rpt'!$N:$N,AN$1)</f>
        <v>0</v>
      </c>
      <c r="AO1191" s="86">
        <f>SUMIFS('sys inv movment rpt'!$M:$M,'sys inv movment rpt'!$L:$L,$M1191,'sys inv movment rpt'!$N:$N,AO$1)</f>
        <v>0</v>
      </c>
      <c r="AP1191" s="86">
        <f>SUMIFS('sys inv movment rpt'!$M:$M,'sys inv movment rpt'!$L:$L,$M1191,'sys inv movment rpt'!$N:$N,AP$1)</f>
        <v>0</v>
      </c>
      <c r="AQ1191" s="86">
        <f>SUMIFS('sys inv movment rpt'!$M:$M,'sys inv movment rpt'!$L:$L,$M1191,'sys inv movment rpt'!$N:$N,AQ$1)</f>
        <v>0</v>
      </c>
      <c r="AR1191" s="86">
        <f>SUMIFS('sys inv movment rpt'!$M:$M,'sys inv movment rpt'!$L:$L,$M1191,'sys inv movment rpt'!$N:$N,AR$1)</f>
        <v>0</v>
      </c>
      <c r="AS1191" s="86">
        <f>SUMIFS('sys inv movment rpt'!$M:$M,'sys inv movment rpt'!$L:$L,$M1191,'sys inv movment rpt'!$N:$N,AS$1)</f>
        <v>0</v>
      </c>
      <c r="AT1191" s="86">
        <f>SUMIFS('sys inv movment rpt'!$M:$M,'sys inv movment rpt'!$L:$L,$M1191,'sys inv movment rpt'!$N:$N,AT$1)</f>
        <v>0</v>
      </c>
      <c r="AU1191" s="86">
        <f>SUMIFS('sys inv movment rpt'!$M:$M,'sys inv movment rpt'!$L:$L,$M1191,'sys inv movment rpt'!$N:$N,AU$1)</f>
        <v>0</v>
      </c>
      <c r="AV1191" s="86">
        <f>SUMIFS('sys inv movment rpt'!$M:$M,'sys inv movment rpt'!$L:$L,$M1191,'sys inv movment rpt'!$N:$N,AV$1)</f>
        <v>0</v>
      </c>
      <c r="AW1191" s="87" t="str">
        <f>IFERROR(VLOOKUP(A1191,'sys-backorder details'!E:U,17,0),"-")</f>
        <v>-</v>
      </c>
      <c r="AX1191" s="87" t="str">
        <f>IF(K1191&gt;1,VLOOKUP(A1191,'settings-routing'!A:I,9,0),"")</f>
        <v/>
      </c>
    </row>
    <row r="1192" ht="12.75" hidden="1" customHeight="1">
      <c r="A1192" s="50" t="s">
        <v>2470</v>
      </c>
      <c r="B1192" s="50" t="s">
        <v>2471</v>
      </c>
      <c r="C1192" s="50">
        <f t="shared" si="2"/>
        <v>0</v>
      </c>
      <c r="D1192" s="80">
        <f>SUMIF('Stocks 101-111'!$J:$J,'item dashboard'!A1192,'Stocks 101-111'!K:K)</f>
        <v>0</v>
      </c>
      <c r="E1192" s="80">
        <f>SUMIF('Stocks 101-111'!$J:$J,'item dashboard'!A1192,'Stocks 101-111'!$L:$L)</f>
        <v>0</v>
      </c>
      <c r="F1192" s="81">
        <f t="shared" si="3"/>
        <v>0</v>
      </c>
      <c r="G1192" s="82">
        <f t="shared" si="4"/>
        <v>0</v>
      </c>
      <c r="H1192" s="50">
        <f>SUMIFS('sys-backorder details'!$M:$M,'sys-backorder details'!$E:$E,'item dashboard'!A1192,'sys-backorder details'!$V:$V,"")</f>
        <v>0</v>
      </c>
      <c r="I1192" s="83">
        <f>SUMIF('settings-routing'!$I:$I,'item dashboard'!A1192,'settings-routing'!$O:$O)</f>
        <v>0</v>
      </c>
      <c r="J1192" s="50">
        <f>SUMIFS('sys-backorder details'!$M:$M,'sys-backorder details'!$E:$E,'item dashboard'!A1192,'sys-backorder details'!$V:$V,"Call off")</f>
        <v>0</v>
      </c>
      <c r="K1192" s="84">
        <f t="shared" si="5"/>
        <v>0</v>
      </c>
      <c r="L1192" s="84">
        <f>SUMIF('Production Plan'!$E:$E,'item dashboard'!A1192,'Production Plan'!$N:$N)</f>
        <v>0</v>
      </c>
      <c r="M1192" s="85" t="str">
        <f t="shared" si="6"/>
        <v>B-T100HD-W58-1kg White Tablet Container</v>
      </c>
      <c r="N1192" s="86">
        <f>SUMIFS('sys inv movment rpt'!$M:$M,'sys inv movment rpt'!$L:$L,$M1192,'sys inv movment rpt'!$N:$N,N$1)</f>
        <v>0</v>
      </c>
      <c r="O1192" s="86">
        <f>SUMIFS('sys inv movment rpt'!$M:$M,'sys inv movment rpt'!$L:$L,$M1192,'sys inv movment rpt'!$N:$N,O$1)</f>
        <v>0</v>
      </c>
      <c r="P1192" s="86">
        <f>SUMIFS('sys inv movment rpt'!$M:$M,'sys inv movment rpt'!$L:$L,$M1192,'sys inv movment rpt'!$N:$N,P$1)</f>
        <v>0</v>
      </c>
      <c r="Q1192" s="86">
        <f>SUMIFS('sys inv movment rpt'!$M:$M,'sys inv movment rpt'!$L:$L,$M1192,'sys inv movment rpt'!$N:$N,Q$1)</f>
        <v>0</v>
      </c>
      <c r="R1192" s="86">
        <f>SUMIFS('sys inv movment rpt'!$M:$M,'sys inv movment rpt'!$L:$L,$M1192,'sys inv movment rpt'!$N:$N,R$1)</f>
        <v>0</v>
      </c>
      <c r="S1192" s="86">
        <f>SUMIFS('sys inv movment rpt'!$M:$M,'sys inv movment rpt'!$L:$L,$M1192,'sys inv movment rpt'!$N:$N,S$1)</f>
        <v>0</v>
      </c>
      <c r="T1192" s="86">
        <f>SUMIFS('sys inv movment rpt'!$M:$M,'sys inv movment rpt'!$L:$L,$M1192,'sys inv movment rpt'!$N:$N,T$1)</f>
        <v>0</v>
      </c>
      <c r="U1192" s="86">
        <f>SUMIFS('sys inv movment rpt'!$M:$M,'sys inv movment rpt'!$L:$L,$M1192,'sys inv movment rpt'!$N:$N,U$1)</f>
        <v>0</v>
      </c>
      <c r="V1192" s="86">
        <f>SUMIFS('sys inv movment rpt'!$M:$M,'sys inv movment rpt'!$L:$L,$M1192,'sys inv movment rpt'!$N:$N,V$1)</f>
        <v>0</v>
      </c>
      <c r="W1192" s="86">
        <f>SUMIFS('sys inv movment rpt'!$M:$M,'sys inv movment rpt'!$L:$L,$M1192,'sys inv movment rpt'!$N:$N,W$1)</f>
        <v>0</v>
      </c>
      <c r="X1192" s="86">
        <f>SUMIFS('sys inv movment rpt'!$M:$M,'sys inv movment rpt'!$L:$L,$M1192,'sys inv movment rpt'!$N:$N,X$1)</f>
        <v>0</v>
      </c>
      <c r="Y1192" s="86">
        <f>SUMIFS('sys inv movment rpt'!$M:$M,'sys inv movment rpt'!$L:$L,$M1192,'sys inv movment rpt'!$N:$N,Y$1)</f>
        <v>0</v>
      </c>
      <c r="Z1192" s="86">
        <f>SUMIFS('sys inv movment rpt'!$M:$M,'sys inv movment rpt'!$L:$L,$M1192,'sys inv movment rpt'!$N:$N,Z$1)</f>
        <v>0</v>
      </c>
      <c r="AA1192" s="86">
        <f>SUMIFS('sys inv movment rpt'!$M:$M,'sys inv movment rpt'!$L:$L,$M1192,'sys inv movment rpt'!$N:$N,AA$1)</f>
        <v>0</v>
      </c>
      <c r="AB1192" s="86">
        <f>SUMIFS('sys inv movment rpt'!$M:$M,'sys inv movment rpt'!$L:$L,$M1192,'sys inv movment rpt'!$N:$N,AB$1)</f>
        <v>0</v>
      </c>
      <c r="AC1192" s="86">
        <f>SUMIFS('sys inv movment rpt'!$M:$M,'sys inv movment rpt'!$L:$L,$M1192,'sys inv movment rpt'!$N:$N,AC$1)</f>
        <v>0</v>
      </c>
      <c r="AD1192" s="86">
        <f>SUMIFS('sys inv movment rpt'!$M:$M,'sys inv movment rpt'!$L:$L,$M1192,'sys inv movment rpt'!$N:$N,AD$1)</f>
        <v>0</v>
      </c>
      <c r="AE1192" s="86">
        <f>SUMIFS('sys inv movment rpt'!$M:$M,'sys inv movment rpt'!$L:$L,$M1192,'sys inv movment rpt'!$N:$N,AE$1)</f>
        <v>0</v>
      </c>
      <c r="AF1192" s="86">
        <f>SUMIFS('sys inv movment rpt'!$M:$M,'sys inv movment rpt'!$L:$L,$M1192,'sys inv movment rpt'!$N:$N,AF$1)</f>
        <v>0</v>
      </c>
      <c r="AG1192" s="86">
        <f>SUMIFS('sys inv movment rpt'!$M:$M,'sys inv movment rpt'!$L:$L,$M1192,'sys inv movment rpt'!$N:$N,AG$1)</f>
        <v>0</v>
      </c>
      <c r="AH1192" s="86">
        <f>SUMIFS('sys inv movment rpt'!$M:$M,'sys inv movment rpt'!$L:$L,$M1192,'sys inv movment rpt'!$N:$N,AH$1)</f>
        <v>0</v>
      </c>
      <c r="AI1192" s="86">
        <f>SUMIFS('sys inv movment rpt'!$M:$M,'sys inv movment rpt'!$L:$L,$M1192,'sys inv movment rpt'!$N:$N,AI$1)</f>
        <v>0</v>
      </c>
      <c r="AJ1192" s="86">
        <f>SUMIFS('sys inv movment rpt'!$M:$M,'sys inv movment rpt'!$L:$L,$M1192,'sys inv movment rpt'!$N:$N,AJ$1)</f>
        <v>0</v>
      </c>
      <c r="AK1192" s="86">
        <f>SUMIFS('sys inv movment rpt'!$M:$M,'sys inv movment rpt'!$L:$L,$M1192,'sys inv movment rpt'!$N:$N,AK$1)</f>
        <v>0</v>
      </c>
      <c r="AL1192" s="86">
        <f>SUMIFS('sys inv movment rpt'!$M:$M,'sys inv movment rpt'!$L:$L,$M1192,'sys inv movment rpt'!$N:$N,AL$1)</f>
        <v>0</v>
      </c>
      <c r="AM1192" s="86">
        <f>SUMIFS('sys inv movment rpt'!$M:$M,'sys inv movment rpt'!$L:$L,$M1192,'sys inv movment rpt'!$N:$N,AM$1)</f>
        <v>0</v>
      </c>
      <c r="AN1192" s="86">
        <f>SUMIFS('sys inv movment rpt'!$M:$M,'sys inv movment rpt'!$L:$L,$M1192,'sys inv movment rpt'!$N:$N,AN$1)</f>
        <v>0</v>
      </c>
      <c r="AO1192" s="86">
        <f>SUMIFS('sys inv movment rpt'!$M:$M,'sys inv movment rpt'!$L:$L,$M1192,'sys inv movment rpt'!$N:$N,AO$1)</f>
        <v>0</v>
      </c>
      <c r="AP1192" s="86">
        <f>SUMIFS('sys inv movment rpt'!$M:$M,'sys inv movment rpt'!$L:$L,$M1192,'sys inv movment rpt'!$N:$N,AP$1)</f>
        <v>0</v>
      </c>
      <c r="AQ1192" s="86">
        <f>SUMIFS('sys inv movment rpt'!$M:$M,'sys inv movment rpt'!$L:$L,$M1192,'sys inv movment rpt'!$N:$N,AQ$1)</f>
        <v>0</v>
      </c>
      <c r="AR1192" s="86">
        <f>SUMIFS('sys inv movment rpt'!$M:$M,'sys inv movment rpt'!$L:$L,$M1192,'sys inv movment rpt'!$N:$N,AR$1)</f>
        <v>0</v>
      </c>
      <c r="AS1192" s="86">
        <f>SUMIFS('sys inv movment rpt'!$M:$M,'sys inv movment rpt'!$L:$L,$M1192,'sys inv movment rpt'!$N:$N,AS$1)</f>
        <v>0</v>
      </c>
      <c r="AT1192" s="86">
        <f>SUMIFS('sys inv movment rpt'!$M:$M,'sys inv movment rpt'!$L:$L,$M1192,'sys inv movment rpt'!$N:$N,AT$1)</f>
        <v>0</v>
      </c>
      <c r="AU1192" s="86">
        <f>SUMIFS('sys inv movment rpt'!$M:$M,'sys inv movment rpt'!$L:$L,$M1192,'sys inv movment rpt'!$N:$N,AU$1)</f>
        <v>0</v>
      </c>
      <c r="AV1192" s="86">
        <f>SUMIFS('sys inv movment rpt'!$M:$M,'sys inv movment rpt'!$L:$L,$M1192,'sys inv movment rpt'!$N:$N,AV$1)</f>
        <v>0</v>
      </c>
      <c r="AW1192" s="87" t="str">
        <f>IFERROR(VLOOKUP(A1192,'sys-backorder details'!E:U,17,0),"-")</f>
        <v>-</v>
      </c>
      <c r="AX1192" s="87" t="str">
        <f>IF(K1192&gt;1,VLOOKUP(A1192,'settings-routing'!A:I,9,0),"")</f>
        <v/>
      </c>
    </row>
    <row r="1193" ht="12.75" hidden="1" customHeight="1">
      <c r="A1193" s="28" t="s">
        <v>2472</v>
      </c>
      <c r="B1193" s="28" t="s">
        <v>2473</v>
      </c>
      <c r="C1193" s="50">
        <f t="shared" si="2"/>
        <v>0</v>
      </c>
      <c r="D1193" s="80">
        <f>SUMIF('Stocks 101-111'!$J:$J,'item dashboard'!A1193,'Stocks 101-111'!K:K)</f>
        <v>0</v>
      </c>
      <c r="E1193" s="80">
        <f>SUMIF('Stocks 101-111'!$J:$J,'item dashboard'!A1193,'Stocks 101-111'!$L:$L)</f>
        <v>0</v>
      </c>
      <c r="F1193" s="81">
        <f t="shared" si="3"/>
        <v>0</v>
      </c>
      <c r="G1193" s="82">
        <f t="shared" si="4"/>
        <v>0.2285714286</v>
      </c>
      <c r="H1193" s="50">
        <f>SUMIFS('sys-backorder details'!$M:$M,'sys-backorder details'!$E:$E,'item dashboard'!A1193,'sys-backorder details'!$V:$V,"")</f>
        <v>0</v>
      </c>
      <c r="I1193" s="83">
        <f>SUMIF('settings-routing'!$I:$I,'item dashboard'!A1193,'settings-routing'!$O:$O)</f>
        <v>0</v>
      </c>
      <c r="J1193" s="50">
        <f>SUMIFS('sys-backorder details'!$M:$M,'sys-backorder details'!$E:$E,'item dashboard'!A1193,'sys-backorder details'!$V:$V,"Call off")</f>
        <v>0</v>
      </c>
      <c r="K1193" s="84">
        <f t="shared" si="5"/>
        <v>0</v>
      </c>
      <c r="L1193" s="84">
        <f>SUMIF('Production Plan'!$E:$E,'item dashboard'!A1193,'Production Plan'!$N:$N)</f>
        <v>0</v>
      </c>
      <c r="M1193" s="85" t="str">
        <f t="shared" si="6"/>
        <v>B-T100HD-W60-1Kg White Tablet Container</v>
      </c>
      <c r="N1193" s="86">
        <f>SUMIFS('sys inv movment rpt'!$M:$M,'sys inv movment rpt'!$L:$L,$M1193,'sys inv movment rpt'!$N:$N,N$1)</f>
        <v>1152</v>
      </c>
      <c r="O1193" s="86">
        <f>SUMIFS('sys inv movment rpt'!$M:$M,'sys inv movment rpt'!$L:$L,$M1193,'sys inv movment rpt'!$N:$N,O$1)</f>
        <v>0</v>
      </c>
      <c r="P1193" s="86">
        <f>SUMIFS('sys inv movment rpt'!$M:$M,'sys inv movment rpt'!$L:$L,$M1193,'sys inv movment rpt'!$N:$N,P$1)</f>
        <v>0</v>
      </c>
      <c r="Q1193" s="86">
        <f>SUMIFS('sys inv movment rpt'!$M:$M,'sys inv movment rpt'!$L:$L,$M1193,'sys inv movment rpt'!$N:$N,Q$1)</f>
        <v>0</v>
      </c>
      <c r="R1193" s="86">
        <f>SUMIFS('sys inv movment rpt'!$M:$M,'sys inv movment rpt'!$L:$L,$M1193,'sys inv movment rpt'!$N:$N,R$1)</f>
        <v>2304</v>
      </c>
      <c r="S1193" s="86">
        <f>SUMIFS('sys inv movment rpt'!$M:$M,'sys inv movment rpt'!$L:$L,$M1193,'sys inv movment rpt'!$N:$N,S$1)</f>
        <v>72</v>
      </c>
      <c r="T1193" s="86">
        <f>SUMIFS('sys inv movment rpt'!$M:$M,'sys inv movment rpt'!$L:$L,$M1193,'sys inv movment rpt'!$N:$N,T$1)</f>
        <v>0</v>
      </c>
      <c r="U1193" s="86">
        <f>SUMIFS('sys inv movment rpt'!$M:$M,'sys inv movment rpt'!$L:$L,$M1193,'sys inv movment rpt'!$N:$N,U$1)</f>
        <v>0</v>
      </c>
      <c r="V1193" s="86">
        <f>SUMIFS('sys inv movment rpt'!$M:$M,'sys inv movment rpt'!$L:$L,$M1193,'sys inv movment rpt'!$N:$N,V$1)</f>
        <v>0</v>
      </c>
      <c r="W1193" s="86">
        <f>SUMIFS('sys inv movment rpt'!$M:$M,'sys inv movment rpt'!$L:$L,$M1193,'sys inv movment rpt'!$N:$N,W$1)</f>
        <v>648</v>
      </c>
      <c r="X1193" s="86">
        <f>SUMIFS('sys inv movment rpt'!$M:$M,'sys inv movment rpt'!$L:$L,$M1193,'sys inv movment rpt'!$N:$N,X$1)</f>
        <v>0</v>
      </c>
      <c r="Y1193" s="86">
        <f>SUMIFS('sys inv movment rpt'!$M:$M,'sys inv movment rpt'!$L:$L,$M1193,'sys inv movment rpt'!$N:$N,Y$1)</f>
        <v>0</v>
      </c>
      <c r="Z1193" s="86">
        <f>SUMIFS('sys inv movment rpt'!$M:$M,'sys inv movment rpt'!$L:$L,$M1193,'sys inv movment rpt'!$N:$N,Z$1)</f>
        <v>0</v>
      </c>
      <c r="AA1193" s="86">
        <f>SUMIFS('sys inv movment rpt'!$M:$M,'sys inv movment rpt'!$L:$L,$M1193,'sys inv movment rpt'!$N:$N,AA$1)</f>
        <v>504</v>
      </c>
      <c r="AB1193" s="86">
        <f>SUMIFS('sys inv movment rpt'!$M:$M,'sys inv movment rpt'!$L:$L,$M1193,'sys inv movment rpt'!$N:$N,AB$1)</f>
        <v>0</v>
      </c>
      <c r="AC1193" s="86">
        <f>SUMIFS('sys inv movment rpt'!$M:$M,'sys inv movment rpt'!$L:$L,$M1193,'sys inv movment rpt'!$N:$N,AC$1)</f>
        <v>0</v>
      </c>
      <c r="AD1193" s="86">
        <f>SUMIFS('sys inv movment rpt'!$M:$M,'sys inv movment rpt'!$L:$L,$M1193,'sys inv movment rpt'!$N:$N,AD$1)</f>
        <v>0</v>
      </c>
      <c r="AE1193" s="86">
        <f>SUMIFS('sys inv movment rpt'!$M:$M,'sys inv movment rpt'!$L:$L,$M1193,'sys inv movment rpt'!$N:$N,AE$1)</f>
        <v>72</v>
      </c>
      <c r="AF1193" s="86">
        <f>SUMIFS('sys inv movment rpt'!$M:$M,'sys inv movment rpt'!$L:$L,$M1193,'sys inv movment rpt'!$N:$N,AF$1)</f>
        <v>0</v>
      </c>
      <c r="AG1193" s="86">
        <f>SUMIFS('sys inv movment rpt'!$M:$M,'sys inv movment rpt'!$L:$L,$M1193,'sys inv movment rpt'!$N:$N,AG$1)</f>
        <v>0</v>
      </c>
      <c r="AH1193" s="86">
        <f>SUMIFS('sys inv movment rpt'!$M:$M,'sys inv movment rpt'!$L:$L,$M1193,'sys inv movment rpt'!$N:$N,AH$1)</f>
        <v>0</v>
      </c>
      <c r="AI1193" s="86">
        <f>SUMIFS('sys inv movment rpt'!$M:$M,'sys inv movment rpt'!$L:$L,$M1193,'sys inv movment rpt'!$N:$N,AI$1)</f>
        <v>2448</v>
      </c>
      <c r="AJ1193" s="86">
        <f>SUMIFS('sys inv movment rpt'!$M:$M,'sys inv movment rpt'!$L:$L,$M1193,'sys inv movment rpt'!$N:$N,AJ$1)</f>
        <v>0</v>
      </c>
      <c r="AK1193" s="86">
        <f>SUMIFS('sys inv movment rpt'!$M:$M,'sys inv movment rpt'!$L:$L,$M1193,'sys inv movment rpt'!$N:$N,AK$1)</f>
        <v>0</v>
      </c>
      <c r="AL1193" s="86">
        <f>SUMIFS('sys inv movment rpt'!$M:$M,'sys inv movment rpt'!$L:$L,$M1193,'sys inv movment rpt'!$N:$N,AL$1)</f>
        <v>0</v>
      </c>
      <c r="AM1193" s="86">
        <f>SUMIFS('sys inv movment rpt'!$M:$M,'sys inv movment rpt'!$L:$L,$M1193,'sys inv movment rpt'!$N:$N,AM$1)</f>
        <v>0</v>
      </c>
      <c r="AN1193" s="86">
        <f>SUMIFS('sys inv movment rpt'!$M:$M,'sys inv movment rpt'!$L:$L,$M1193,'sys inv movment rpt'!$N:$N,AN$1)</f>
        <v>144</v>
      </c>
      <c r="AO1193" s="86">
        <f>SUMIFS('sys inv movment rpt'!$M:$M,'sys inv movment rpt'!$L:$L,$M1193,'sys inv movment rpt'!$N:$N,AO$1)</f>
        <v>0</v>
      </c>
      <c r="AP1193" s="86">
        <f>SUMIFS('sys inv movment rpt'!$M:$M,'sys inv movment rpt'!$L:$L,$M1193,'sys inv movment rpt'!$N:$N,AP$1)</f>
        <v>0</v>
      </c>
      <c r="AQ1193" s="86">
        <f>SUMIFS('sys inv movment rpt'!$M:$M,'sys inv movment rpt'!$L:$L,$M1193,'sys inv movment rpt'!$N:$N,AQ$1)</f>
        <v>0</v>
      </c>
      <c r="AR1193" s="86">
        <f>SUMIFS('sys inv movment rpt'!$M:$M,'sys inv movment rpt'!$L:$L,$M1193,'sys inv movment rpt'!$N:$N,AR$1)</f>
        <v>0</v>
      </c>
      <c r="AS1193" s="86">
        <f>SUMIFS('sys inv movment rpt'!$M:$M,'sys inv movment rpt'!$L:$L,$M1193,'sys inv movment rpt'!$N:$N,AS$1)</f>
        <v>0</v>
      </c>
      <c r="AT1193" s="86">
        <f>SUMIFS('sys inv movment rpt'!$M:$M,'sys inv movment rpt'!$L:$L,$M1193,'sys inv movment rpt'!$N:$N,AT$1)</f>
        <v>0</v>
      </c>
      <c r="AU1193" s="86">
        <f>SUMIFS('sys inv movment rpt'!$M:$M,'sys inv movment rpt'!$L:$L,$M1193,'sys inv movment rpt'!$N:$N,AU$1)</f>
        <v>0</v>
      </c>
      <c r="AV1193" s="86">
        <f>SUMIFS('sys inv movment rpt'!$M:$M,'sys inv movment rpt'!$L:$L,$M1193,'sys inv movment rpt'!$N:$N,AV$1)</f>
        <v>0</v>
      </c>
      <c r="AW1193" s="87" t="str">
        <f>IFERROR(VLOOKUP(A1193,'sys-backorder details'!E:U,17,0),"-")</f>
        <v>-</v>
      </c>
      <c r="AX1193" s="87" t="str">
        <f>IF(K1193&gt;1,VLOOKUP(A1193,'settings-routing'!A:I,9,0),"")</f>
        <v/>
      </c>
    </row>
    <row r="1194" ht="12.75" hidden="1" customHeight="1">
      <c r="A1194" s="28" t="s">
        <v>2474</v>
      </c>
      <c r="B1194" s="28" t="s">
        <v>2475</v>
      </c>
      <c r="C1194" s="50">
        <f t="shared" si="2"/>
        <v>0</v>
      </c>
      <c r="D1194" s="80">
        <f>SUMIF('Stocks 101-111'!$J:$J,'item dashboard'!A1194,'Stocks 101-111'!K:K)</f>
        <v>0</v>
      </c>
      <c r="E1194" s="80">
        <f>SUMIF('Stocks 101-111'!$J:$J,'item dashboard'!A1194,'Stocks 101-111'!$L:$L)</f>
        <v>0</v>
      </c>
      <c r="F1194" s="81">
        <f t="shared" si="3"/>
        <v>0</v>
      </c>
      <c r="G1194" s="82">
        <f t="shared" si="4"/>
        <v>0</v>
      </c>
      <c r="H1194" s="50">
        <f>SUMIFS('sys-backorder details'!$M:$M,'sys-backorder details'!$E:$E,'item dashboard'!A1194,'sys-backorder details'!$V:$V,"")</f>
        <v>0</v>
      </c>
      <c r="I1194" s="83">
        <f>SUMIF('settings-routing'!$I:$I,'item dashboard'!A1194,'settings-routing'!$O:$O)</f>
        <v>0</v>
      </c>
      <c r="J1194" s="50">
        <f>SUMIFS('sys-backorder details'!$M:$M,'sys-backorder details'!$E:$E,'item dashboard'!A1194,'sys-backorder details'!$V:$V,"Call off")</f>
        <v>0</v>
      </c>
      <c r="K1194" s="84">
        <f t="shared" si="5"/>
        <v>0</v>
      </c>
      <c r="L1194" s="84">
        <f>SUMIF('Production Plan'!$E:$E,'item dashboard'!A1194,'Production Plan'!$N:$N)</f>
        <v>0</v>
      </c>
      <c r="M1194" s="85" t="str">
        <f t="shared" si="6"/>
        <v>B-T100HD-W60CHL-1Kg White Container Pntd Chloride Henkel</v>
      </c>
      <c r="N1194" s="86">
        <f>SUMIFS('sys inv movment rpt'!$M:$M,'sys inv movment rpt'!$L:$L,$M1194,'sys inv movment rpt'!$N:$N,N$1)</f>
        <v>0</v>
      </c>
      <c r="O1194" s="86">
        <f>SUMIFS('sys inv movment rpt'!$M:$M,'sys inv movment rpt'!$L:$L,$M1194,'sys inv movment rpt'!$N:$N,O$1)</f>
        <v>0</v>
      </c>
      <c r="P1194" s="86">
        <f>SUMIFS('sys inv movment rpt'!$M:$M,'sys inv movment rpt'!$L:$L,$M1194,'sys inv movment rpt'!$N:$N,P$1)</f>
        <v>0</v>
      </c>
      <c r="Q1194" s="86">
        <f>SUMIFS('sys inv movment rpt'!$M:$M,'sys inv movment rpt'!$L:$L,$M1194,'sys inv movment rpt'!$N:$N,Q$1)</f>
        <v>0</v>
      </c>
      <c r="R1194" s="86">
        <f>SUMIFS('sys inv movment rpt'!$M:$M,'sys inv movment rpt'!$L:$L,$M1194,'sys inv movment rpt'!$N:$N,R$1)</f>
        <v>0</v>
      </c>
      <c r="S1194" s="86">
        <f>SUMIFS('sys inv movment rpt'!$M:$M,'sys inv movment rpt'!$L:$L,$M1194,'sys inv movment rpt'!$N:$N,S$1)</f>
        <v>0</v>
      </c>
      <c r="T1194" s="86">
        <f>SUMIFS('sys inv movment rpt'!$M:$M,'sys inv movment rpt'!$L:$L,$M1194,'sys inv movment rpt'!$N:$N,T$1)</f>
        <v>0</v>
      </c>
      <c r="U1194" s="86">
        <f>SUMIFS('sys inv movment rpt'!$M:$M,'sys inv movment rpt'!$L:$L,$M1194,'sys inv movment rpt'!$N:$N,U$1)</f>
        <v>0</v>
      </c>
      <c r="V1194" s="86">
        <f>SUMIFS('sys inv movment rpt'!$M:$M,'sys inv movment rpt'!$L:$L,$M1194,'sys inv movment rpt'!$N:$N,V$1)</f>
        <v>0</v>
      </c>
      <c r="W1194" s="86">
        <f>SUMIFS('sys inv movment rpt'!$M:$M,'sys inv movment rpt'!$L:$L,$M1194,'sys inv movment rpt'!$N:$N,W$1)</f>
        <v>0</v>
      </c>
      <c r="X1194" s="86">
        <f>SUMIFS('sys inv movment rpt'!$M:$M,'sys inv movment rpt'!$L:$L,$M1194,'sys inv movment rpt'!$N:$N,X$1)</f>
        <v>0</v>
      </c>
      <c r="Y1194" s="86">
        <f>SUMIFS('sys inv movment rpt'!$M:$M,'sys inv movment rpt'!$L:$L,$M1194,'sys inv movment rpt'!$N:$N,Y$1)</f>
        <v>0</v>
      </c>
      <c r="Z1194" s="86">
        <f>SUMIFS('sys inv movment rpt'!$M:$M,'sys inv movment rpt'!$L:$L,$M1194,'sys inv movment rpt'!$N:$N,Z$1)</f>
        <v>0</v>
      </c>
      <c r="AA1194" s="86">
        <f>SUMIFS('sys inv movment rpt'!$M:$M,'sys inv movment rpt'!$L:$L,$M1194,'sys inv movment rpt'!$N:$N,AA$1)</f>
        <v>0</v>
      </c>
      <c r="AB1194" s="86">
        <f>SUMIFS('sys inv movment rpt'!$M:$M,'sys inv movment rpt'!$L:$L,$M1194,'sys inv movment rpt'!$N:$N,AB$1)</f>
        <v>0</v>
      </c>
      <c r="AC1194" s="86">
        <f>SUMIFS('sys inv movment rpt'!$M:$M,'sys inv movment rpt'!$L:$L,$M1194,'sys inv movment rpt'!$N:$N,AC$1)</f>
        <v>0</v>
      </c>
      <c r="AD1194" s="86">
        <f>SUMIFS('sys inv movment rpt'!$M:$M,'sys inv movment rpt'!$L:$L,$M1194,'sys inv movment rpt'!$N:$N,AD$1)</f>
        <v>0</v>
      </c>
      <c r="AE1194" s="86">
        <f>SUMIFS('sys inv movment rpt'!$M:$M,'sys inv movment rpt'!$L:$L,$M1194,'sys inv movment rpt'!$N:$N,AE$1)</f>
        <v>0</v>
      </c>
      <c r="AF1194" s="86">
        <f>SUMIFS('sys inv movment rpt'!$M:$M,'sys inv movment rpt'!$L:$L,$M1194,'sys inv movment rpt'!$N:$N,AF$1)</f>
        <v>0</v>
      </c>
      <c r="AG1194" s="86">
        <f>SUMIFS('sys inv movment rpt'!$M:$M,'sys inv movment rpt'!$L:$L,$M1194,'sys inv movment rpt'!$N:$N,AG$1)</f>
        <v>0</v>
      </c>
      <c r="AH1194" s="86">
        <f>SUMIFS('sys inv movment rpt'!$M:$M,'sys inv movment rpt'!$L:$L,$M1194,'sys inv movment rpt'!$N:$N,AH$1)</f>
        <v>0</v>
      </c>
      <c r="AI1194" s="86">
        <f>SUMIFS('sys inv movment rpt'!$M:$M,'sys inv movment rpt'!$L:$L,$M1194,'sys inv movment rpt'!$N:$N,AI$1)</f>
        <v>0</v>
      </c>
      <c r="AJ1194" s="86">
        <f>SUMIFS('sys inv movment rpt'!$M:$M,'sys inv movment rpt'!$L:$L,$M1194,'sys inv movment rpt'!$N:$N,AJ$1)</f>
        <v>0</v>
      </c>
      <c r="AK1194" s="86">
        <f>SUMIFS('sys inv movment rpt'!$M:$M,'sys inv movment rpt'!$L:$L,$M1194,'sys inv movment rpt'!$N:$N,AK$1)</f>
        <v>0</v>
      </c>
      <c r="AL1194" s="86">
        <f>SUMIFS('sys inv movment rpt'!$M:$M,'sys inv movment rpt'!$L:$L,$M1194,'sys inv movment rpt'!$N:$N,AL$1)</f>
        <v>0</v>
      </c>
      <c r="AM1194" s="86">
        <f>SUMIFS('sys inv movment rpt'!$M:$M,'sys inv movment rpt'!$L:$L,$M1194,'sys inv movment rpt'!$N:$N,AM$1)</f>
        <v>0</v>
      </c>
      <c r="AN1194" s="86">
        <f>SUMIFS('sys inv movment rpt'!$M:$M,'sys inv movment rpt'!$L:$L,$M1194,'sys inv movment rpt'!$N:$N,AN$1)</f>
        <v>0</v>
      </c>
      <c r="AO1194" s="86">
        <f>SUMIFS('sys inv movment rpt'!$M:$M,'sys inv movment rpt'!$L:$L,$M1194,'sys inv movment rpt'!$N:$N,AO$1)</f>
        <v>0</v>
      </c>
      <c r="AP1194" s="86">
        <f>SUMIFS('sys inv movment rpt'!$M:$M,'sys inv movment rpt'!$L:$L,$M1194,'sys inv movment rpt'!$N:$N,AP$1)</f>
        <v>0</v>
      </c>
      <c r="AQ1194" s="86">
        <f>SUMIFS('sys inv movment rpt'!$M:$M,'sys inv movment rpt'!$L:$L,$M1194,'sys inv movment rpt'!$N:$N,AQ$1)</f>
        <v>0</v>
      </c>
      <c r="AR1194" s="86">
        <f>SUMIFS('sys inv movment rpt'!$M:$M,'sys inv movment rpt'!$L:$L,$M1194,'sys inv movment rpt'!$N:$N,AR$1)</f>
        <v>0</v>
      </c>
      <c r="AS1194" s="86">
        <f>SUMIFS('sys inv movment rpt'!$M:$M,'sys inv movment rpt'!$L:$L,$M1194,'sys inv movment rpt'!$N:$N,AS$1)</f>
        <v>0</v>
      </c>
      <c r="AT1194" s="86">
        <f>SUMIFS('sys inv movment rpt'!$M:$M,'sys inv movment rpt'!$L:$L,$M1194,'sys inv movment rpt'!$N:$N,AT$1)</f>
        <v>0</v>
      </c>
      <c r="AU1194" s="86">
        <f>SUMIFS('sys inv movment rpt'!$M:$M,'sys inv movment rpt'!$L:$L,$M1194,'sys inv movment rpt'!$N:$N,AU$1)</f>
        <v>0</v>
      </c>
      <c r="AV1194" s="86">
        <f>SUMIFS('sys inv movment rpt'!$M:$M,'sys inv movment rpt'!$L:$L,$M1194,'sys inv movment rpt'!$N:$N,AV$1)</f>
        <v>0</v>
      </c>
      <c r="AW1194" s="87" t="str">
        <f>IFERROR(VLOOKUP(A1194,'sys-backorder details'!E:U,17,0),"-")</f>
        <v>-</v>
      </c>
      <c r="AX1194" s="87" t="str">
        <f>IF(K1194&gt;1,VLOOKUP(A1194,'settings-routing'!A:I,9,0),"")</f>
        <v/>
      </c>
    </row>
    <row r="1195" ht="12.75" hidden="1" customHeight="1">
      <c r="A1195" s="50" t="s">
        <v>2476</v>
      </c>
      <c r="B1195" s="50" t="s">
        <v>2477</v>
      </c>
      <c r="C1195" s="50">
        <f t="shared" si="2"/>
        <v>0</v>
      </c>
      <c r="D1195" s="80">
        <f>SUMIF('Stocks 101-111'!$J:$J,'item dashboard'!A1195,'Stocks 101-111'!K:K)</f>
        <v>0</v>
      </c>
      <c r="E1195" s="80">
        <f>SUMIF('Stocks 101-111'!$J:$J,'item dashboard'!A1195,'Stocks 101-111'!$L:$L)</f>
        <v>0</v>
      </c>
      <c r="F1195" s="81">
        <f t="shared" si="3"/>
        <v>0</v>
      </c>
      <c r="G1195" s="82">
        <f t="shared" si="4"/>
        <v>0</v>
      </c>
      <c r="H1195" s="50">
        <f>SUMIFS('sys-backorder details'!$M:$M,'sys-backorder details'!$E:$E,'item dashboard'!A1195,'sys-backorder details'!$V:$V,"")</f>
        <v>0</v>
      </c>
      <c r="I1195" s="83">
        <f>SUMIF('settings-routing'!$I:$I,'item dashboard'!A1195,'settings-routing'!$O:$O)</f>
        <v>0</v>
      </c>
      <c r="J1195" s="50">
        <f>SUMIFS('sys-backorder details'!$M:$M,'sys-backorder details'!$E:$E,'item dashboard'!A1195,'sys-backorder details'!$V:$V,"Call off")</f>
        <v>0</v>
      </c>
      <c r="K1195" s="84">
        <f t="shared" si="5"/>
        <v>0</v>
      </c>
      <c r="L1195" s="84">
        <f>SUMIF('Production Plan'!$E:$E,'item dashboard'!A1195,'Production Plan'!$N:$N)</f>
        <v>0</v>
      </c>
      <c r="M1195" s="85" t="str">
        <f t="shared" si="6"/>
        <v>B-T100PP-N60-1Kg Natural Tablet Container</v>
      </c>
      <c r="N1195" s="86">
        <f>SUMIFS('sys inv movment rpt'!$M:$M,'sys inv movment rpt'!$L:$L,$M1195,'sys inv movment rpt'!$N:$N,N$1)</f>
        <v>0</v>
      </c>
      <c r="O1195" s="86">
        <f>SUMIFS('sys inv movment rpt'!$M:$M,'sys inv movment rpt'!$L:$L,$M1195,'sys inv movment rpt'!$N:$N,O$1)</f>
        <v>0</v>
      </c>
      <c r="P1195" s="86">
        <f>SUMIFS('sys inv movment rpt'!$M:$M,'sys inv movment rpt'!$L:$L,$M1195,'sys inv movment rpt'!$N:$N,P$1)</f>
        <v>0</v>
      </c>
      <c r="Q1195" s="86">
        <f>SUMIFS('sys inv movment rpt'!$M:$M,'sys inv movment rpt'!$L:$L,$M1195,'sys inv movment rpt'!$N:$N,Q$1)</f>
        <v>0</v>
      </c>
      <c r="R1195" s="86">
        <f>SUMIFS('sys inv movment rpt'!$M:$M,'sys inv movment rpt'!$L:$L,$M1195,'sys inv movment rpt'!$N:$N,R$1)</f>
        <v>0</v>
      </c>
      <c r="S1195" s="86">
        <f>SUMIFS('sys inv movment rpt'!$M:$M,'sys inv movment rpt'!$L:$L,$M1195,'sys inv movment rpt'!$N:$N,S$1)</f>
        <v>0</v>
      </c>
      <c r="T1195" s="86">
        <f>SUMIFS('sys inv movment rpt'!$M:$M,'sys inv movment rpt'!$L:$L,$M1195,'sys inv movment rpt'!$N:$N,T$1)</f>
        <v>0</v>
      </c>
      <c r="U1195" s="86">
        <f>SUMIFS('sys inv movment rpt'!$M:$M,'sys inv movment rpt'!$L:$L,$M1195,'sys inv movment rpt'!$N:$N,U$1)</f>
        <v>0</v>
      </c>
      <c r="V1195" s="86">
        <f>SUMIFS('sys inv movment rpt'!$M:$M,'sys inv movment rpt'!$L:$L,$M1195,'sys inv movment rpt'!$N:$N,V$1)</f>
        <v>0</v>
      </c>
      <c r="W1195" s="86">
        <f>SUMIFS('sys inv movment rpt'!$M:$M,'sys inv movment rpt'!$L:$L,$M1195,'sys inv movment rpt'!$N:$N,W$1)</f>
        <v>0</v>
      </c>
      <c r="X1195" s="86">
        <f>SUMIFS('sys inv movment rpt'!$M:$M,'sys inv movment rpt'!$L:$L,$M1195,'sys inv movment rpt'!$N:$N,X$1)</f>
        <v>0</v>
      </c>
      <c r="Y1195" s="86">
        <f>SUMIFS('sys inv movment rpt'!$M:$M,'sys inv movment rpt'!$L:$L,$M1195,'sys inv movment rpt'!$N:$N,Y$1)</f>
        <v>0</v>
      </c>
      <c r="Z1195" s="86">
        <f>SUMIFS('sys inv movment rpt'!$M:$M,'sys inv movment rpt'!$L:$L,$M1195,'sys inv movment rpt'!$N:$N,Z$1)</f>
        <v>0</v>
      </c>
      <c r="AA1195" s="86">
        <f>SUMIFS('sys inv movment rpt'!$M:$M,'sys inv movment rpt'!$L:$L,$M1195,'sys inv movment rpt'!$N:$N,AA$1)</f>
        <v>0</v>
      </c>
      <c r="AB1195" s="86">
        <f>SUMIFS('sys inv movment rpt'!$M:$M,'sys inv movment rpt'!$L:$L,$M1195,'sys inv movment rpt'!$N:$N,AB$1)</f>
        <v>0</v>
      </c>
      <c r="AC1195" s="86">
        <f>SUMIFS('sys inv movment rpt'!$M:$M,'sys inv movment rpt'!$L:$L,$M1195,'sys inv movment rpt'!$N:$N,AC$1)</f>
        <v>0</v>
      </c>
      <c r="AD1195" s="86">
        <f>SUMIFS('sys inv movment rpt'!$M:$M,'sys inv movment rpt'!$L:$L,$M1195,'sys inv movment rpt'!$N:$N,AD$1)</f>
        <v>0</v>
      </c>
      <c r="AE1195" s="86">
        <f>SUMIFS('sys inv movment rpt'!$M:$M,'sys inv movment rpt'!$L:$L,$M1195,'sys inv movment rpt'!$N:$N,AE$1)</f>
        <v>0</v>
      </c>
      <c r="AF1195" s="86">
        <f>SUMIFS('sys inv movment rpt'!$M:$M,'sys inv movment rpt'!$L:$L,$M1195,'sys inv movment rpt'!$N:$N,AF$1)</f>
        <v>0</v>
      </c>
      <c r="AG1195" s="86">
        <f>SUMIFS('sys inv movment rpt'!$M:$M,'sys inv movment rpt'!$L:$L,$M1195,'sys inv movment rpt'!$N:$N,AG$1)</f>
        <v>0</v>
      </c>
      <c r="AH1195" s="86">
        <f>SUMIFS('sys inv movment rpt'!$M:$M,'sys inv movment rpt'!$L:$L,$M1195,'sys inv movment rpt'!$N:$N,AH$1)</f>
        <v>0</v>
      </c>
      <c r="AI1195" s="86">
        <f>SUMIFS('sys inv movment rpt'!$M:$M,'sys inv movment rpt'!$L:$L,$M1195,'sys inv movment rpt'!$N:$N,AI$1)</f>
        <v>0</v>
      </c>
      <c r="AJ1195" s="86">
        <f>SUMIFS('sys inv movment rpt'!$M:$M,'sys inv movment rpt'!$L:$L,$M1195,'sys inv movment rpt'!$N:$N,AJ$1)</f>
        <v>0</v>
      </c>
      <c r="AK1195" s="86">
        <f>SUMIFS('sys inv movment rpt'!$M:$M,'sys inv movment rpt'!$L:$L,$M1195,'sys inv movment rpt'!$N:$N,AK$1)</f>
        <v>0</v>
      </c>
      <c r="AL1195" s="86">
        <f>SUMIFS('sys inv movment rpt'!$M:$M,'sys inv movment rpt'!$L:$L,$M1195,'sys inv movment rpt'!$N:$N,AL$1)</f>
        <v>0</v>
      </c>
      <c r="AM1195" s="86">
        <f>SUMIFS('sys inv movment rpt'!$M:$M,'sys inv movment rpt'!$L:$L,$M1195,'sys inv movment rpt'!$N:$N,AM$1)</f>
        <v>0</v>
      </c>
      <c r="AN1195" s="86">
        <f>SUMIFS('sys inv movment rpt'!$M:$M,'sys inv movment rpt'!$L:$L,$M1195,'sys inv movment rpt'!$N:$N,AN$1)</f>
        <v>0</v>
      </c>
      <c r="AO1195" s="86">
        <f>SUMIFS('sys inv movment rpt'!$M:$M,'sys inv movment rpt'!$L:$L,$M1195,'sys inv movment rpt'!$N:$N,AO$1)</f>
        <v>0</v>
      </c>
      <c r="AP1195" s="86">
        <f>SUMIFS('sys inv movment rpt'!$M:$M,'sys inv movment rpt'!$L:$L,$M1195,'sys inv movment rpt'!$N:$N,AP$1)</f>
        <v>0</v>
      </c>
      <c r="AQ1195" s="86">
        <f>SUMIFS('sys inv movment rpt'!$M:$M,'sys inv movment rpt'!$L:$L,$M1195,'sys inv movment rpt'!$N:$N,AQ$1)</f>
        <v>0</v>
      </c>
      <c r="AR1195" s="86">
        <f>SUMIFS('sys inv movment rpt'!$M:$M,'sys inv movment rpt'!$L:$L,$M1195,'sys inv movment rpt'!$N:$N,AR$1)</f>
        <v>0</v>
      </c>
      <c r="AS1195" s="86">
        <f>SUMIFS('sys inv movment rpt'!$M:$M,'sys inv movment rpt'!$L:$L,$M1195,'sys inv movment rpt'!$N:$N,AS$1)</f>
        <v>0</v>
      </c>
      <c r="AT1195" s="86">
        <f>SUMIFS('sys inv movment rpt'!$M:$M,'sys inv movment rpt'!$L:$L,$M1195,'sys inv movment rpt'!$N:$N,AT$1)</f>
        <v>0</v>
      </c>
      <c r="AU1195" s="86">
        <f>SUMIFS('sys inv movment rpt'!$M:$M,'sys inv movment rpt'!$L:$L,$M1195,'sys inv movment rpt'!$N:$N,AU$1)</f>
        <v>0</v>
      </c>
      <c r="AV1195" s="86">
        <f>SUMIFS('sys inv movment rpt'!$M:$M,'sys inv movment rpt'!$L:$L,$M1195,'sys inv movment rpt'!$N:$N,AV$1)</f>
        <v>0</v>
      </c>
      <c r="AW1195" s="87" t="str">
        <f>IFERROR(VLOOKUP(A1195,'sys-backorder details'!E:U,17,0),"-")</f>
        <v>-</v>
      </c>
      <c r="AX1195" s="87" t="str">
        <f>IF(K1195&gt;1,VLOOKUP(A1195,'settings-routing'!A:I,9,0),"")</f>
        <v/>
      </c>
    </row>
    <row r="1196" ht="12.75" hidden="1" customHeight="1">
      <c r="A1196" s="50" t="s">
        <v>2478</v>
      </c>
      <c r="B1196" s="50" t="s">
        <v>2479</v>
      </c>
      <c r="C1196" s="50">
        <f t="shared" si="2"/>
        <v>0</v>
      </c>
      <c r="D1196" s="80">
        <f>SUMIF('Stocks 101-111'!$J:$J,'item dashboard'!A1196,'Stocks 101-111'!K:K)</f>
        <v>0</v>
      </c>
      <c r="E1196" s="80">
        <f>SUMIF('Stocks 101-111'!$J:$J,'item dashboard'!A1196,'Stocks 101-111'!$L:$L)</f>
        <v>0</v>
      </c>
      <c r="F1196" s="81">
        <f t="shared" si="3"/>
        <v>0</v>
      </c>
      <c r="G1196" s="82">
        <f t="shared" si="4"/>
        <v>0</v>
      </c>
      <c r="H1196" s="50">
        <f>SUMIFS('sys-backorder details'!$M:$M,'sys-backorder details'!$E:$E,'item dashboard'!A1196,'sys-backorder details'!$V:$V,"")</f>
        <v>0</v>
      </c>
      <c r="I1196" s="83">
        <f>SUMIF('settings-routing'!$I:$I,'item dashboard'!A1196,'settings-routing'!$O:$O)</f>
        <v>0</v>
      </c>
      <c r="J1196" s="50">
        <f>SUMIFS('sys-backorder details'!$M:$M,'sys-backorder details'!$E:$E,'item dashboard'!A1196,'sys-backorder details'!$V:$V,"Call off")</f>
        <v>0</v>
      </c>
      <c r="K1196" s="84">
        <f t="shared" si="5"/>
        <v>0</v>
      </c>
      <c r="L1196" s="84">
        <f>SUMIF('Production Plan'!$E:$E,'item dashboard'!A1196,'Production Plan'!$N:$N)</f>
        <v>0</v>
      </c>
      <c r="M1196" s="85" t="str">
        <f t="shared" si="6"/>
        <v>B-T101HD-N55-1kg Natural Tablet Container</v>
      </c>
      <c r="N1196" s="86">
        <f>SUMIFS('sys inv movment rpt'!$M:$M,'sys inv movment rpt'!$L:$L,$M1196,'sys inv movment rpt'!$N:$N,N$1)</f>
        <v>0</v>
      </c>
      <c r="O1196" s="86">
        <f>SUMIFS('sys inv movment rpt'!$M:$M,'sys inv movment rpt'!$L:$L,$M1196,'sys inv movment rpt'!$N:$N,O$1)</f>
        <v>0</v>
      </c>
      <c r="P1196" s="86">
        <f>SUMIFS('sys inv movment rpt'!$M:$M,'sys inv movment rpt'!$L:$L,$M1196,'sys inv movment rpt'!$N:$N,P$1)</f>
        <v>0</v>
      </c>
      <c r="Q1196" s="86">
        <f>SUMIFS('sys inv movment rpt'!$M:$M,'sys inv movment rpt'!$L:$L,$M1196,'sys inv movment rpt'!$N:$N,Q$1)</f>
        <v>0</v>
      </c>
      <c r="R1196" s="86">
        <f>SUMIFS('sys inv movment rpt'!$M:$M,'sys inv movment rpt'!$L:$L,$M1196,'sys inv movment rpt'!$N:$N,R$1)</f>
        <v>0</v>
      </c>
      <c r="S1196" s="86">
        <f>SUMIFS('sys inv movment rpt'!$M:$M,'sys inv movment rpt'!$L:$L,$M1196,'sys inv movment rpt'!$N:$N,S$1)</f>
        <v>0</v>
      </c>
      <c r="T1196" s="86">
        <f>SUMIFS('sys inv movment rpt'!$M:$M,'sys inv movment rpt'!$L:$L,$M1196,'sys inv movment rpt'!$N:$N,T$1)</f>
        <v>0</v>
      </c>
      <c r="U1196" s="86">
        <f>SUMIFS('sys inv movment rpt'!$M:$M,'sys inv movment rpt'!$L:$L,$M1196,'sys inv movment rpt'!$N:$N,U$1)</f>
        <v>0</v>
      </c>
      <c r="V1196" s="86">
        <f>SUMIFS('sys inv movment rpt'!$M:$M,'sys inv movment rpt'!$L:$L,$M1196,'sys inv movment rpt'!$N:$N,V$1)</f>
        <v>0</v>
      </c>
      <c r="W1196" s="86">
        <f>SUMIFS('sys inv movment rpt'!$M:$M,'sys inv movment rpt'!$L:$L,$M1196,'sys inv movment rpt'!$N:$N,W$1)</f>
        <v>0</v>
      </c>
      <c r="X1196" s="86">
        <f>SUMIFS('sys inv movment rpt'!$M:$M,'sys inv movment rpt'!$L:$L,$M1196,'sys inv movment rpt'!$N:$N,X$1)</f>
        <v>0</v>
      </c>
      <c r="Y1196" s="86">
        <f>SUMIFS('sys inv movment rpt'!$M:$M,'sys inv movment rpt'!$L:$L,$M1196,'sys inv movment rpt'!$N:$N,Y$1)</f>
        <v>0</v>
      </c>
      <c r="Z1196" s="86">
        <f>SUMIFS('sys inv movment rpt'!$M:$M,'sys inv movment rpt'!$L:$L,$M1196,'sys inv movment rpt'!$N:$N,Z$1)</f>
        <v>0</v>
      </c>
      <c r="AA1196" s="86">
        <f>SUMIFS('sys inv movment rpt'!$M:$M,'sys inv movment rpt'!$L:$L,$M1196,'sys inv movment rpt'!$N:$N,AA$1)</f>
        <v>0</v>
      </c>
      <c r="AB1196" s="86">
        <f>SUMIFS('sys inv movment rpt'!$M:$M,'sys inv movment rpt'!$L:$L,$M1196,'sys inv movment rpt'!$N:$N,AB$1)</f>
        <v>0</v>
      </c>
      <c r="AC1196" s="86">
        <f>SUMIFS('sys inv movment rpt'!$M:$M,'sys inv movment rpt'!$L:$L,$M1196,'sys inv movment rpt'!$N:$N,AC$1)</f>
        <v>0</v>
      </c>
      <c r="AD1196" s="86">
        <f>SUMIFS('sys inv movment rpt'!$M:$M,'sys inv movment rpt'!$L:$L,$M1196,'sys inv movment rpt'!$N:$N,AD$1)</f>
        <v>0</v>
      </c>
      <c r="AE1196" s="86">
        <f>SUMIFS('sys inv movment rpt'!$M:$M,'sys inv movment rpt'!$L:$L,$M1196,'sys inv movment rpt'!$N:$N,AE$1)</f>
        <v>0</v>
      </c>
      <c r="AF1196" s="86">
        <f>SUMIFS('sys inv movment rpt'!$M:$M,'sys inv movment rpt'!$L:$L,$M1196,'sys inv movment rpt'!$N:$N,AF$1)</f>
        <v>0</v>
      </c>
      <c r="AG1196" s="86">
        <f>SUMIFS('sys inv movment rpt'!$M:$M,'sys inv movment rpt'!$L:$L,$M1196,'sys inv movment rpt'!$N:$N,AG$1)</f>
        <v>0</v>
      </c>
      <c r="AH1196" s="86">
        <f>SUMIFS('sys inv movment rpt'!$M:$M,'sys inv movment rpt'!$L:$L,$M1196,'sys inv movment rpt'!$N:$N,AH$1)</f>
        <v>0</v>
      </c>
      <c r="AI1196" s="86">
        <f>SUMIFS('sys inv movment rpt'!$M:$M,'sys inv movment rpt'!$L:$L,$M1196,'sys inv movment rpt'!$N:$N,AI$1)</f>
        <v>0</v>
      </c>
      <c r="AJ1196" s="86">
        <f>SUMIFS('sys inv movment rpt'!$M:$M,'sys inv movment rpt'!$L:$L,$M1196,'sys inv movment rpt'!$N:$N,AJ$1)</f>
        <v>0</v>
      </c>
      <c r="AK1196" s="86">
        <f>SUMIFS('sys inv movment rpt'!$M:$M,'sys inv movment rpt'!$L:$L,$M1196,'sys inv movment rpt'!$N:$N,AK$1)</f>
        <v>0</v>
      </c>
      <c r="AL1196" s="86">
        <f>SUMIFS('sys inv movment rpt'!$M:$M,'sys inv movment rpt'!$L:$L,$M1196,'sys inv movment rpt'!$N:$N,AL$1)</f>
        <v>0</v>
      </c>
      <c r="AM1196" s="86">
        <f>SUMIFS('sys inv movment rpt'!$M:$M,'sys inv movment rpt'!$L:$L,$M1196,'sys inv movment rpt'!$N:$N,AM$1)</f>
        <v>0</v>
      </c>
      <c r="AN1196" s="86">
        <f>SUMIFS('sys inv movment rpt'!$M:$M,'sys inv movment rpt'!$L:$L,$M1196,'sys inv movment rpt'!$N:$N,AN$1)</f>
        <v>0</v>
      </c>
      <c r="AO1196" s="86">
        <f>SUMIFS('sys inv movment rpt'!$M:$M,'sys inv movment rpt'!$L:$L,$M1196,'sys inv movment rpt'!$N:$N,AO$1)</f>
        <v>0</v>
      </c>
      <c r="AP1196" s="86">
        <f>SUMIFS('sys inv movment rpt'!$M:$M,'sys inv movment rpt'!$L:$L,$M1196,'sys inv movment rpt'!$N:$N,AP$1)</f>
        <v>0</v>
      </c>
      <c r="AQ1196" s="86">
        <f>SUMIFS('sys inv movment rpt'!$M:$M,'sys inv movment rpt'!$L:$L,$M1196,'sys inv movment rpt'!$N:$N,AQ$1)</f>
        <v>0</v>
      </c>
      <c r="AR1196" s="86">
        <f>SUMIFS('sys inv movment rpt'!$M:$M,'sys inv movment rpt'!$L:$L,$M1196,'sys inv movment rpt'!$N:$N,AR$1)</f>
        <v>0</v>
      </c>
      <c r="AS1196" s="86">
        <f>SUMIFS('sys inv movment rpt'!$M:$M,'sys inv movment rpt'!$L:$L,$M1196,'sys inv movment rpt'!$N:$N,AS$1)</f>
        <v>0</v>
      </c>
      <c r="AT1196" s="86">
        <f>SUMIFS('sys inv movment rpt'!$M:$M,'sys inv movment rpt'!$L:$L,$M1196,'sys inv movment rpt'!$N:$N,AT$1)</f>
        <v>0</v>
      </c>
      <c r="AU1196" s="86">
        <f>SUMIFS('sys inv movment rpt'!$M:$M,'sys inv movment rpt'!$L:$L,$M1196,'sys inv movment rpt'!$N:$N,AU$1)</f>
        <v>0</v>
      </c>
      <c r="AV1196" s="86">
        <f>SUMIFS('sys inv movment rpt'!$M:$M,'sys inv movment rpt'!$L:$L,$M1196,'sys inv movment rpt'!$N:$N,AV$1)</f>
        <v>0</v>
      </c>
      <c r="AW1196" s="87" t="str">
        <f>IFERROR(VLOOKUP(A1196,'sys-backorder details'!E:U,17,0),"-")</f>
        <v>-</v>
      </c>
      <c r="AX1196" s="87" t="str">
        <f>IF(K1196&gt;1,VLOOKUP(A1196,'settings-routing'!A:I,9,0),"")</f>
        <v/>
      </c>
    </row>
    <row r="1197" ht="12.75" hidden="1" customHeight="1">
      <c r="A1197" s="50" t="s">
        <v>2480</v>
      </c>
      <c r="B1197" s="50" t="s">
        <v>2481</v>
      </c>
      <c r="C1197" s="50">
        <f t="shared" si="2"/>
        <v>0</v>
      </c>
      <c r="D1197" s="80">
        <f>SUMIF('Stocks 101-111'!$J:$J,'item dashboard'!A1197,'Stocks 101-111'!K:K)</f>
        <v>0</v>
      </c>
      <c r="E1197" s="80">
        <f>SUMIF('Stocks 101-111'!$J:$J,'item dashboard'!A1197,'Stocks 101-111'!$L:$L)</f>
        <v>0</v>
      </c>
      <c r="F1197" s="81">
        <f t="shared" si="3"/>
        <v>0</v>
      </c>
      <c r="G1197" s="82">
        <f t="shared" si="4"/>
        <v>0</v>
      </c>
      <c r="H1197" s="50">
        <f>SUMIFS('sys-backorder details'!$M:$M,'sys-backorder details'!$E:$E,'item dashboard'!A1197,'sys-backorder details'!$V:$V,"")</f>
        <v>0</v>
      </c>
      <c r="I1197" s="83">
        <f>SUMIF('settings-routing'!$I:$I,'item dashboard'!A1197,'settings-routing'!$O:$O)</f>
        <v>0</v>
      </c>
      <c r="J1197" s="50">
        <f>SUMIFS('sys-backorder details'!$M:$M,'sys-backorder details'!$E:$E,'item dashboard'!A1197,'sys-backorder details'!$V:$V,"Call off")</f>
        <v>0</v>
      </c>
      <c r="K1197" s="84">
        <f t="shared" si="5"/>
        <v>0</v>
      </c>
      <c r="L1197" s="84">
        <f>SUMIF('Production Plan'!$E:$E,'item dashboard'!A1197,'Production Plan'!$N:$N)</f>
        <v>0</v>
      </c>
      <c r="M1197" s="85" t="str">
        <f t="shared" si="6"/>
        <v>B-T101HD-RD60-1kg Red Tablet Container</v>
      </c>
      <c r="N1197" s="86">
        <f>SUMIFS('sys inv movment rpt'!$M:$M,'sys inv movment rpt'!$L:$L,$M1197,'sys inv movment rpt'!$N:$N,N$1)</f>
        <v>0</v>
      </c>
      <c r="O1197" s="86">
        <f>SUMIFS('sys inv movment rpt'!$M:$M,'sys inv movment rpt'!$L:$L,$M1197,'sys inv movment rpt'!$N:$N,O$1)</f>
        <v>0</v>
      </c>
      <c r="P1197" s="86">
        <f>SUMIFS('sys inv movment rpt'!$M:$M,'sys inv movment rpt'!$L:$L,$M1197,'sys inv movment rpt'!$N:$N,P$1)</f>
        <v>0</v>
      </c>
      <c r="Q1197" s="86">
        <f>SUMIFS('sys inv movment rpt'!$M:$M,'sys inv movment rpt'!$L:$L,$M1197,'sys inv movment rpt'!$N:$N,Q$1)</f>
        <v>0</v>
      </c>
      <c r="R1197" s="86">
        <f>SUMIFS('sys inv movment rpt'!$M:$M,'sys inv movment rpt'!$L:$L,$M1197,'sys inv movment rpt'!$N:$N,R$1)</f>
        <v>0</v>
      </c>
      <c r="S1197" s="86">
        <f>SUMIFS('sys inv movment rpt'!$M:$M,'sys inv movment rpt'!$L:$L,$M1197,'sys inv movment rpt'!$N:$N,S$1)</f>
        <v>0</v>
      </c>
      <c r="T1197" s="86">
        <f>SUMIFS('sys inv movment rpt'!$M:$M,'sys inv movment rpt'!$L:$L,$M1197,'sys inv movment rpt'!$N:$N,T$1)</f>
        <v>0</v>
      </c>
      <c r="U1197" s="86">
        <f>SUMIFS('sys inv movment rpt'!$M:$M,'sys inv movment rpt'!$L:$L,$M1197,'sys inv movment rpt'!$N:$N,U$1)</f>
        <v>0</v>
      </c>
      <c r="V1197" s="86">
        <f>SUMIFS('sys inv movment rpt'!$M:$M,'sys inv movment rpt'!$L:$L,$M1197,'sys inv movment rpt'!$N:$N,V$1)</f>
        <v>0</v>
      </c>
      <c r="W1197" s="86">
        <f>SUMIFS('sys inv movment rpt'!$M:$M,'sys inv movment rpt'!$L:$L,$M1197,'sys inv movment rpt'!$N:$N,W$1)</f>
        <v>0</v>
      </c>
      <c r="X1197" s="86">
        <f>SUMIFS('sys inv movment rpt'!$M:$M,'sys inv movment rpt'!$L:$L,$M1197,'sys inv movment rpt'!$N:$N,X$1)</f>
        <v>0</v>
      </c>
      <c r="Y1197" s="86">
        <f>SUMIFS('sys inv movment rpt'!$M:$M,'sys inv movment rpt'!$L:$L,$M1197,'sys inv movment rpt'!$N:$N,Y$1)</f>
        <v>0</v>
      </c>
      <c r="Z1197" s="86">
        <f>SUMIFS('sys inv movment rpt'!$M:$M,'sys inv movment rpt'!$L:$L,$M1197,'sys inv movment rpt'!$N:$N,Z$1)</f>
        <v>0</v>
      </c>
      <c r="AA1197" s="86">
        <f>SUMIFS('sys inv movment rpt'!$M:$M,'sys inv movment rpt'!$L:$L,$M1197,'sys inv movment rpt'!$N:$N,AA$1)</f>
        <v>0</v>
      </c>
      <c r="AB1197" s="86">
        <f>SUMIFS('sys inv movment rpt'!$M:$M,'sys inv movment rpt'!$L:$L,$M1197,'sys inv movment rpt'!$N:$N,AB$1)</f>
        <v>0</v>
      </c>
      <c r="AC1197" s="86">
        <f>SUMIFS('sys inv movment rpt'!$M:$M,'sys inv movment rpt'!$L:$L,$M1197,'sys inv movment rpt'!$N:$N,AC$1)</f>
        <v>0</v>
      </c>
      <c r="AD1197" s="86">
        <f>SUMIFS('sys inv movment rpt'!$M:$M,'sys inv movment rpt'!$L:$L,$M1197,'sys inv movment rpt'!$N:$N,AD$1)</f>
        <v>0</v>
      </c>
      <c r="AE1197" s="86">
        <f>SUMIFS('sys inv movment rpt'!$M:$M,'sys inv movment rpt'!$L:$L,$M1197,'sys inv movment rpt'!$N:$N,AE$1)</f>
        <v>0</v>
      </c>
      <c r="AF1197" s="86">
        <f>SUMIFS('sys inv movment rpt'!$M:$M,'sys inv movment rpt'!$L:$L,$M1197,'sys inv movment rpt'!$N:$N,AF$1)</f>
        <v>0</v>
      </c>
      <c r="AG1197" s="86">
        <f>SUMIFS('sys inv movment rpt'!$M:$M,'sys inv movment rpt'!$L:$L,$M1197,'sys inv movment rpt'!$N:$N,AG$1)</f>
        <v>0</v>
      </c>
      <c r="AH1197" s="86">
        <f>SUMIFS('sys inv movment rpt'!$M:$M,'sys inv movment rpt'!$L:$L,$M1197,'sys inv movment rpt'!$N:$N,AH$1)</f>
        <v>0</v>
      </c>
      <c r="AI1197" s="86">
        <f>SUMIFS('sys inv movment rpt'!$M:$M,'sys inv movment rpt'!$L:$L,$M1197,'sys inv movment rpt'!$N:$N,AI$1)</f>
        <v>0</v>
      </c>
      <c r="AJ1197" s="86">
        <f>SUMIFS('sys inv movment rpt'!$M:$M,'sys inv movment rpt'!$L:$L,$M1197,'sys inv movment rpt'!$N:$N,AJ$1)</f>
        <v>0</v>
      </c>
      <c r="AK1197" s="86">
        <f>SUMIFS('sys inv movment rpt'!$M:$M,'sys inv movment rpt'!$L:$L,$M1197,'sys inv movment rpt'!$N:$N,AK$1)</f>
        <v>0</v>
      </c>
      <c r="AL1197" s="86">
        <f>SUMIFS('sys inv movment rpt'!$M:$M,'sys inv movment rpt'!$L:$L,$M1197,'sys inv movment rpt'!$N:$N,AL$1)</f>
        <v>0</v>
      </c>
      <c r="AM1197" s="86">
        <f>SUMIFS('sys inv movment rpt'!$M:$M,'sys inv movment rpt'!$L:$L,$M1197,'sys inv movment rpt'!$N:$N,AM$1)</f>
        <v>0</v>
      </c>
      <c r="AN1197" s="86">
        <f>SUMIFS('sys inv movment rpt'!$M:$M,'sys inv movment rpt'!$L:$L,$M1197,'sys inv movment rpt'!$N:$N,AN$1)</f>
        <v>0</v>
      </c>
      <c r="AO1197" s="86">
        <f>SUMIFS('sys inv movment rpt'!$M:$M,'sys inv movment rpt'!$L:$L,$M1197,'sys inv movment rpt'!$N:$N,AO$1)</f>
        <v>0</v>
      </c>
      <c r="AP1197" s="86">
        <f>SUMIFS('sys inv movment rpt'!$M:$M,'sys inv movment rpt'!$L:$L,$M1197,'sys inv movment rpt'!$N:$N,AP$1)</f>
        <v>0</v>
      </c>
      <c r="AQ1197" s="86">
        <f>SUMIFS('sys inv movment rpt'!$M:$M,'sys inv movment rpt'!$L:$L,$M1197,'sys inv movment rpt'!$N:$N,AQ$1)</f>
        <v>0</v>
      </c>
      <c r="AR1197" s="86">
        <f>SUMIFS('sys inv movment rpt'!$M:$M,'sys inv movment rpt'!$L:$L,$M1197,'sys inv movment rpt'!$N:$N,AR$1)</f>
        <v>0</v>
      </c>
      <c r="AS1197" s="86">
        <f>SUMIFS('sys inv movment rpt'!$M:$M,'sys inv movment rpt'!$L:$L,$M1197,'sys inv movment rpt'!$N:$N,AS$1)</f>
        <v>0</v>
      </c>
      <c r="AT1197" s="86">
        <f>SUMIFS('sys inv movment rpt'!$M:$M,'sys inv movment rpt'!$L:$L,$M1197,'sys inv movment rpt'!$N:$N,AT$1)</f>
        <v>0</v>
      </c>
      <c r="AU1197" s="86">
        <f>SUMIFS('sys inv movment rpt'!$M:$M,'sys inv movment rpt'!$L:$L,$M1197,'sys inv movment rpt'!$N:$N,AU$1)</f>
        <v>0</v>
      </c>
      <c r="AV1197" s="86">
        <f>SUMIFS('sys inv movment rpt'!$M:$M,'sys inv movment rpt'!$L:$L,$M1197,'sys inv movment rpt'!$N:$N,AV$1)</f>
        <v>0</v>
      </c>
      <c r="AW1197" s="87" t="str">
        <f>IFERROR(VLOOKUP(A1197,'sys-backorder details'!E:U,17,0),"-")</f>
        <v>-</v>
      </c>
      <c r="AX1197" s="87" t="str">
        <f>IF(K1197&gt;1,VLOOKUP(A1197,'settings-routing'!A:I,9,0),"")</f>
        <v/>
      </c>
    </row>
    <row r="1198" ht="12.75" hidden="1" customHeight="1">
      <c r="A1198" s="50" t="s">
        <v>2482</v>
      </c>
      <c r="B1198" s="50" t="s">
        <v>2473</v>
      </c>
      <c r="C1198" s="50">
        <f t="shared" si="2"/>
        <v>0</v>
      </c>
      <c r="D1198" s="80">
        <f>SUMIF('Stocks 101-111'!$J:$J,'item dashboard'!A1198,'Stocks 101-111'!K:K)</f>
        <v>0</v>
      </c>
      <c r="E1198" s="80">
        <f>SUMIF('Stocks 101-111'!$J:$J,'item dashboard'!A1198,'Stocks 101-111'!$L:$L)</f>
        <v>0</v>
      </c>
      <c r="F1198" s="81">
        <f t="shared" si="3"/>
        <v>0</v>
      </c>
      <c r="G1198" s="82">
        <f t="shared" si="4"/>
        <v>0</v>
      </c>
      <c r="H1198" s="50">
        <f>SUMIFS('sys-backorder details'!$M:$M,'sys-backorder details'!$E:$E,'item dashboard'!A1198,'sys-backorder details'!$V:$V,"")</f>
        <v>0</v>
      </c>
      <c r="I1198" s="83">
        <f>SUMIF('settings-routing'!$I:$I,'item dashboard'!A1198,'settings-routing'!$O:$O)</f>
        <v>0</v>
      </c>
      <c r="J1198" s="50">
        <f>SUMIFS('sys-backorder details'!$M:$M,'sys-backorder details'!$E:$E,'item dashboard'!A1198,'sys-backorder details'!$V:$V,"Call off")</f>
        <v>0</v>
      </c>
      <c r="K1198" s="84">
        <f t="shared" si="5"/>
        <v>0</v>
      </c>
      <c r="L1198" s="84">
        <f>SUMIF('Production Plan'!$E:$E,'item dashboard'!A1198,'Production Plan'!$N:$N)</f>
        <v>0</v>
      </c>
      <c r="M1198" s="85" t="str">
        <f t="shared" si="6"/>
        <v>B-T101HD-W60-1Kg White Tablet Container</v>
      </c>
      <c r="N1198" s="86">
        <f>SUMIFS('sys inv movment rpt'!$M:$M,'sys inv movment rpt'!$L:$L,$M1198,'sys inv movment rpt'!$N:$N,N$1)</f>
        <v>0</v>
      </c>
      <c r="O1198" s="86">
        <f>SUMIFS('sys inv movment rpt'!$M:$M,'sys inv movment rpt'!$L:$L,$M1198,'sys inv movment rpt'!$N:$N,O$1)</f>
        <v>0</v>
      </c>
      <c r="P1198" s="86">
        <f>SUMIFS('sys inv movment rpt'!$M:$M,'sys inv movment rpt'!$L:$L,$M1198,'sys inv movment rpt'!$N:$N,P$1)</f>
        <v>0</v>
      </c>
      <c r="Q1198" s="86">
        <f>SUMIFS('sys inv movment rpt'!$M:$M,'sys inv movment rpt'!$L:$L,$M1198,'sys inv movment rpt'!$N:$N,Q$1)</f>
        <v>0</v>
      </c>
      <c r="R1198" s="86">
        <f>SUMIFS('sys inv movment rpt'!$M:$M,'sys inv movment rpt'!$L:$L,$M1198,'sys inv movment rpt'!$N:$N,R$1)</f>
        <v>0</v>
      </c>
      <c r="S1198" s="86">
        <f>SUMIFS('sys inv movment rpt'!$M:$M,'sys inv movment rpt'!$L:$L,$M1198,'sys inv movment rpt'!$N:$N,S$1)</f>
        <v>0</v>
      </c>
      <c r="T1198" s="86">
        <f>SUMIFS('sys inv movment rpt'!$M:$M,'sys inv movment rpt'!$L:$L,$M1198,'sys inv movment rpt'!$N:$N,T$1)</f>
        <v>0</v>
      </c>
      <c r="U1198" s="86">
        <f>SUMIFS('sys inv movment rpt'!$M:$M,'sys inv movment rpt'!$L:$L,$M1198,'sys inv movment rpt'!$N:$N,U$1)</f>
        <v>0</v>
      </c>
      <c r="V1198" s="86">
        <f>SUMIFS('sys inv movment rpt'!$M:$M,'sys inv movment rpt'!$L:$L,$M1198,'sys inv movment rpt'!$N:$N,V$1)</f>
        <v>0</v>
      </c>
      <c r="W1198" s="86">
        <f>SUMIFS('sys inv movment rpt'!$M:$M,'sys inv movment rpt'!$L:$L,$M1198,'sys inv movment rpt'!$N:$N,W$1)</f>
        <v>0</v>
      </c>
      <c r="X1198" s="86">
        <f>SUMIFS('sys inv movment rpt'!$M:$M,'sys inv movment rpt'!$L:$L,$M1198,'sys inv movment rpt'!$N:$N,X$1)</f>
        <v>0</v>
      </c>
      <c r="Y1198" s="86">
        <f>SUMIFS('sys inv movment rpt'!$M:$M,'sys inv movment rpt'!$L:$L,$M1198,'sys inv movment rpt'!$N:$N,Y$1)</f>
        <v>0</v>
      </c>
      <c r="Z1198" s="86">
        <f>SUMIFS('sys inv movment rpt'!$M:$M,'sys inv movment rpt'!$L:$L,$M1198,'sys inv movment rpt'!$N:$N,Z$1)</f>
        <v>0</v>
      </c>
      <c r="AA1198" s="86">
        <f>SUMIFS('sys inv movment rpt'!$M:$M,'sys inv movment rpt'!$L:$L,$M1198,'sys inv movment rpt'!$N:$N,AA$1)</f>
        <v>0</v>
      </c>
      <c r="AB1198" s="86">
        <f>SUMIFS('sys inv movment rpt'!$M:$M,'sys inv movment rpt'!$L:$L,$M1198,'sys inv movment rpt'!$N:$N,AB$1)</f>
        <v>0</v>
      </c>
      <c r="AC1198" s="86">
        <f>SUMIFS('sys inv movment rpt'!$M:$M,'sys inv movment rpt'!$L:$L,$M1198,'sys inv movment rpt'!$N:$N,AC$1)</f>
        <v>0</v>
      </c>
      <c r="AD1198" s="86">
        <f>SUMIFS('sys inv movment rpt'!$M:$M,'sys inv movment rpt'!$L:$L,$M1198,'sys inv movment rpt'!$N:$N,AD$1)</f>
        <v>0</v>
      </c>
      <c r="AE1198" s="86">
        <f>SUMIFS('sys inv movment rpt'!$M:$M,'sys inv movment rpt'!$L:$L,$M1198,'sys inv movment rpt'!$N:$N,AE$1)</f>
        <v>0</v>
      </c>
      <c r="AF1198" s="86">
        <f>SUMIFS('sys inv movment rpt'!$M:$M,'sys inv movment rpt'!$L:$L,$M1198,'sys inv movment rpt'!$N:$N,AF$1)</f>
        <v>0</v>
      </c>
      <c r="AG1198" s="86">
        <f>SUMIFS('sys inv movment rpt'!$M:$M,'sys inv movment rpt'!$L:$L,$M1198,'sys inv movment rpt'!$N:$N,AG$1)</f>
        <v>0</v>
      </c>
      <c r="AH1198" s="86">
        <f>SUMIFS('sys inv movment rpt'!$M:$M,'sys inv movment rpt'!$L:$L,$M1198,'sys inv movment rpt'!$N:$N,AH$1)</f>
        <v>0</v>
      </c>
      <c r="AI1198" s="86">
        <f>SUMIFS('sys inv movment rpt'!$M:$M,'sys inv movment rpt'!$L:$L,$M1198,'sys inv movment rpt'!$N:$N,AI$1)</f>
        <v>0</v>
      </c>
      <c r="AJ1198" s="86">
        <f>SUMIFS('sys inv movment rpt'!$M:$M,'sys inv movment rpt'!$L:$L,$M1198,'sys inv movment rpt'!$N:$N,AJ$1)</f>
        <v>0</v>
      </c>
      <c r="AK1198" s="86">
        <f>SUMIFS('sys inv movment rpt'!$M:$M,'sys inv movment rpt'!$L:$L,$M1198,'sys inv movment rpt'!$N:$N,AK$1)</f>
        <v>0</v>
      </c>
      <c r="AL1198" s="86">
        <f>SUMIFS('sys inv movment rpt'!$M:$M,'sys inv movment rpt'!$L:$L,$M1198,'sys inv movment rpt'!$N:$N,AL$1)</f>
        <v>0</v>
      </c>
      <c r="AM1198" s="86">
        <f>SUMIFS('sys inv movment rpt'!$M:$M,'sys inv movment rpt'!$L:$L,$M1198,'sys inv movment rpt'!$N:$N,AM$1)</f>
        <v>0</v>
      </c>
      <c r="AN1198" s="86">
        <f>SUMIFS('sys inv movment rpt'!$M:$M,'sys inv movment rpt'!$L:$L,$M1198,'sys inv movment rpt'!$N:$N,AN$1)</f>
        <v>0</v>
      </c>
      <c r="AO1198" s="86">
        <f>SUMIFS('sys inv movment rpt'!$M:$M,'sys inv movment rpt'!$L:$L,$M1198,'sys inv movment rpt'!$N:$N,AO$1)</f>
        <v>0</v>
      </c>
      <c r="AP1198" s="86">
        <f>SUMIFS('sys inv movment rpt'!$M:$M,'sys inv movment rpt'!$L:$L,$M1198,'sys inv movment rpt'!$N:$N,AP$1)</f>
        <v>0</v>
      </c>
      <c r="AQ1198" s="86">
        <f>SUMIFS('sys inv movment rpt'!$M:$M,'sys inv movment rpt'!$L:$L,$M1198,'sys inv movment rpt'!$N:$N,AQ$1)</f>
        <v>0</v>
      </c>
      <c r="AR1198" s="86">
        <f>SUMIFS('sys inv movment rpt'!$M:$M,'sys inv movment rpt'!$L:$L,$M1198,'sys inv movment rpt'!$N:$N,AR$1)</f>
        <v>0</v>
      </c>
      <c r="AS1198" s="86">
        <f>SUMIFS('sys inv movment rpt'!$M:$M,'sys inv movment rpt'!$L:$L,$M1198,'sys inv movment rpt'!$N:$N,AS$1)</f>
        <v>0</v>
      </c>
      <c r="AT1198" s="86">
        <f>SUMIFS('sys inv movment rpt'!$M:$M,'sys inv movment rpt'!$L:$L,$M1198,'sys inv movment rpt'!$N:$N,AT$1)</f>
        <v>0</v>
      </c>
      <c r="AU1198" s="86">
        <f>SUMIFS('sys inv movment rpt'!$M:$M,'sys inv movment rpt'!$L:$L,$M1198,'sys inv movment rpt'!$N:$N,AU$1)</f>
        <v>0</v>
      </c>
      <c r="AV1198" s="86">
        <f>SUMIFS('sys inv movment rpt'!$M:$M,'sys inv movment rpt'!$L:$L,$M1198,'sys inv movment rpt'!$N:$N,AV$1)</f>
        <v>0</v>
      </c>
      <c r="AW1198" s="87" t="str">
        <f>IFERROR(VLOOKUP(A1198,'sys-backorder details'!E:U,17,0),"-")</f>
        <v>-</v>
      </c>
      <c r="AX1198" s="87" t="str">
        <f>IF(K1198&gt;1,VLOOKUP(A1198,'settings-routing'!A:I,9,0),"")</f>
        <v/>
      </c>
    </row>
    <row r="1199" ht="12.75" hidden="1" customHeight="1">
      <c r="A1199" s="50" t="s">
        <v>2483</v>
      </c>
      <c r="B1199" s="50" t="s">
        <v>2484</v>
      </c>
      <c r="C1199" s="50">
        <f t="shared" si="2"/>
        <v>0</v>
      </c>
      <c r="D1199" s="80">
        <f>SUMIF('Stocks 101-111'!$J:$J,'item dashboard'!A1199,'Stocks 101-111'!K:K)</f>
        <v>0</v>
      </c>
      <c r="E1199" s="80">
        <f>SUMIF('Stocks 101-111'!$J:$J,'item dashboard'!A1199,'Stocks 101-111'!$L:$L)</f>
        <v>0</v>
      </c>
      <c r="F1199" s="81">
        <f t="shared" si="3"/>
        <v>0</v>
      </c>
      <c r="G1199" s="82">
        <f t="shared" si="4"/>
        <v>0</v>
      </c>
      <c r="H1199" s="50">
        <f>SUMIFS('sys-backorder details'!$M:$M,'sys-backorder details'!$E:$E,'item dashboard'!A1199,'sys-backorder details'!$V:$V,"")</f>
        <v>0</v>
      </c>
      <c r="I1199" s="83">
        <f>SUMIF('settings-routing'!$I:$I,'item dashboard'!A1199,'settings-routing'!$O:$O)</f>
        <v>0</v>
      </c>
      <c r="J1199" s="50">
        <f>SUMIFS('sys-backorder details'!$M:$M,'sys-backorder details'!$E:$E,'item dashboard'!A1199,'sys-backorder details'!$V:$V,"Call off")</f>
        <v>0</v>
      </c>
      <c r="K1199" s="84">
        <f t="shared" si="5"/>
        <v>0</v>
      </c>
      <c r="L1199" s="84">
        <f>SUMIF('Production Plan'!$E:$E,'item dashboard'!A1199,'Production Plan'!$N:$N)</f>
        <v>0</v>
      </c>
      <c r="M1199" s="85" t="str">
        <f t="shared" si="6"/>
        <v>B-T101H-W60AEST-1KG White Tablet Pntd Aesthetics Container</v>
      </c>
      <c r="N1199" s="86">
        <f>SUMIFS('sys inv movment rpt'!$M:$M,'sys inv movment rpt'!$L:$L,$M1199,'sys inv movment rpt'!$N:$N,N$1)</f>
        <v>0</v>
      </c>
      <c r="O1199" s="86">
        <f>SUMIFS('sys inv movment rpt'!$M:$M,'sys inv movment rpt'!$L:$L,$M1199,'sys inv movment rpt'!$N:$N,O$1)</f>
        <v>0</v>
      </c>
      <c r="P1199" s="86">
        <f>SUMIFS('sys inv movment rpt'!$M:$M,'sys inv movment rpt'!$L:$L,$M1199,'sys inv movment rpt'!$N:$N,P$1)</f>
        <v>0</v>
      </c>
      <c r="Q1199" s="86">
        <f>SUMIFS('sys inv movment rpt'!$M:$M,'sys inv movment rpt'!$L:$L,$M1199,'sys inv movment rpt'!$N:$N,Q$1)</f>
        <v>0</v>
      </c>
      <c r="R1199" s="86">
        <f>SUMIFS('sys inv movment rpt'!$M:$M,'sys inv movment rpt'!$L:$L,$M1199,'sys inv movment rpt'!$N:$N,R$1)</f>
        <v>0</v>
      </c>
      <c r="S1199" s="86">
        <f>SUMIFS('sys inv movment rpt'!$M:$M,'sys inv movment rpt'!$L:$L,$M1199,'sys inv movment rpt'!$N:$N,S$1)</f>
        <v>0</v>
      </c>
      <c r="T1199" s="86">
        <f>SUMIFS('sys inv movment rpt'!$M:$M,'sys inv movment rpt'!$L:$L,$M1199,'sys inv movment rpt'!$N:$N,T$1)</f>
        <v>0</v>
      </c>
      <c r="U1199" s="86">
        <f>SUMIFS('sys inv movment rpt'!$M:$M,'sys inv movment rpt'!$L:$L,$M1199,'sys inv movment rpt'!$N:$N,U$1)</f>
        <v>0</v>
      </c>
      <c r="V1199" s="86">
        <f>SUMIFS('sys inv movment rpt'!$M:$M,'sys inv movment rpt'!$L:$L,$M1199,'sys inv movment rpt'!$N:$N,V$1)</f>
        <v>0</v>
      </c>
      <c r="W1199" s="86">
        <f>SUMIFS('sys inv movment rpt'!$M:$M,'sys inv movment rpt'!$L:$L,$M1199,'sys inv movment rpt'!$N:$N,W$1)</f>
        <v>0</v>
      </c>
      <c r="X1199" s="86">
        <f>SUMIFS('sys inv movment rpt'!$M:$M,'sys inv movment rpt'!$L:$L,$M1199,'sys inv movment rpt'!$N:$N,X$1)</f>
        <v>0</v>
      </c>
      <c r="Y1199" s="86">
        <f>SUMIFS('sys inv movment rpt'!$M:$M,'sys inv movment rpt'!$L:$L,$M1199,'sys inv movment rpt'!$N:$N,Y$1)</f>
        <v>0</v>
      </c>
      <c r="Z1199" s="86">
        <f>SUMIFS('sys inv movment rpt'!$M:$M,'sys inv movment rpt'!$L:$L,$M1199,'sys inv movment rpt'!$N:$N,Z$1)</f>
        <v>0</v>
      </c>
      <c r="AA1199" s="86">
        <f>SUMIFS('sys inv movment rpt'!$M:$M,'sys inv movment rpt'!$L:$L,$M1199,'sys inv movment rpt'!$N:$N,AA$1)</f>
        <v>0</v>
      </c>
      <c r="AB1199" s="86">
        <f>SUMIFS('sys inv movment rpt'!$M:$M,'sys inv movment rpt'!$L:$L,$M1199,'sys inv movment rpt'!$N:$N,AB$1)</f>
        <v>0</v>
      </c>
      <c r="AC1199" s="86">
        <f>SUMIFS('sys inv movment rpt'!$M:$M,'sys inv movment rpt'!$L:$L,$M1199,'sys inv movment rpt'!$N:$N,AC$1)</f>
        <v>0</v>
      </c>
      <c r="AD1199" s="86">
        <f>SUMIFS('sys inv movment rpt'!$M:$M,'sys inv movment rpt'!$L:$L,$M1199,'sys inv movment rpt'!$N:$N,AD$1)</f>
        <v>0</v>
      </c>
      <c r="AE1199" s="86">
        <f>SUMIFS('sys inv movment rpt'!$M:$M,'sys inv movment rpt'!$L:$L,$M1199,'sys inv movment rpt'!$N:$N,AE$1)</f>
        <v>0</v>
      </c>
      <c r="AF1199" s="86">
        <f>SUMIFS('sys inv movment rpt'!$M:$M,'sys inv movment rpt'!$L:$L,$M1199,'sys inv movment rpt'!$N:$N,AF$1)</f>
        <v>0</v>
      </c>
      <c r="AG1199" s="86">
        <f>SUMIFS('sys inv movment rpt'!$M:$M,'sys inv movment rpt'!$L:$L,$M1199,'sys inv movment rpt'!$N:$N,AG$1)</f>
        <v>0</v>
      </c>
      <c r="AH1199" s="86">
        <f>SUMIFS('sys inv movment rpt'!$M:$M,'sys inv movment rpt'!$L:$L,$M1199,'sys inv movment rpt'!$N:$N,AH$1)</f>
        <v>0</v>
      </c>
      <c r="AI1199" s="86">
        <f>SUMIFS('sys inv movment rpt'!$M:$M,'sys inv movment rpt'!$L:$L,$M1199,'sys inv movment rpt'!$N:$N,AI$1)</f>
        <v>0</v>
      </c>
      <c r="AJ1199" s="86">
        <f>SUMIFS('sys inv movment rpt'!$M:$M,'sys inv movment rpt'!$L:$L,$M1199,'sys inv movment rpt'!$N:$N,AJ$1)</f>
        <v>0</v>
      </c>
      <c r="AK1199" s="86">
        <f>SUMIFS('sys inv movment rpt'!$M:$M,'sys inv movment rpt'!$L:$L,$M1199,'sys inv movment rpt'!$N:$N,AK$1)</f>
        <v>0</v>
      </c>
      <c r="AL1199" s="86">
        <f>SUMIFS('sys inv movment rpt'!$M:$M,'sys inv movment rpt'!$L:$L,$M1199,'sys inv movment rpt'!$N:$N,AL$1)</f>
        <v>0</v>
      </c>
      <c r="AM1199" s="86">
        <f>SUMIFS('sys inv movment rpt'!$M:$M,'sys inv movment rpt'!$L:$L,$M1199,'sys inv movment rpt'!$N:$N,AM$1)</f>
        <v>0</v>
      </c>
      <c r="AN1199" s="86">
        <f>SUMIFS('sys inv movment rpt'!$M:$M,'sys inv movment rpt'!$L:$L,$M1199,'sys inv movment rpt'!$N:$N,AN$1)</f>
        <v>0</v>
      </c>
      <c r="AO1199" s="86">
        <f>SUMIFS('sys inv movment rpt'!$M:$M,'sys inv movment rpt'!$L:$L,$M1199,'sys inv movment rpt'!$N:$N,AO$1)</f>
        <v>0</v>
      </c>
      <c r="AP1199" s="86">
        <f>SUMIFS('sys inv movment rpt'!$M:$M,'sys inv movment rpt'!$L:$L,$M1199,'sys inv movment rpt'!$N:$N,AP$1)</f>
        <v>0</v>
      </c>
      <c r="AQ1199" s="86">
        <f>SUMIFS('sys inv movment rpt'!$M:$M,'sys inv movment rpt'!$L:$L,$M1199,'sys inv movment rpt'!$N:$N,AQ$1)</f>
        <v>0</v>
      </c>
      <c r="AR1199" s="86">
        <f>SUMIFS('sys inv movment rpt'!$M:$M,'sys inv movment rpt'!$L:$L,$M1199,'sys inv movment rpt'!$N:$N,AR$1)</f>
        <v>0</v>
      </c>
      <c r="AS1199" s="86">
        <f>SUMIFS('sys inv movment rpt'!$M:$M,'sys inv movment rpt'!$L:$L,$M1199,'sys inv movment rpt'!$N:$N,AS$1)</f>
        <v>0</v>
      </c>
      <c r="AT1199" s="86">
        <f>SUMIFS('sys inv movment rpt'!$M:$M,'sys inv movment rpt'!$L:$L,$M1199,'sys inv movment rpt'!$N:$N,AT$1)</f>
        <v>0</v>
      </c>
      <c r="AU1199" s="86">
        <f>SUMIFS('sys inv movment rpt'!$M:$M,'sys inv movment rpt'!$L:$L,$M1199,'sys inv movment rpt'!$N:$N,AU$1)</f>
        <v>0</v>
      </c>
      <c r="AV1199" s="86">
        <f>SUMIFS('sys inv movment rpt'!$M:$M,'sys inv movment rpt'!$L:$L,$M1199,'sys inv movment rpt'!$N:$N,AV$1)</f>
        <v>0</v>
      </c>
      <c r="AW1199" s="87" t="str">
        <f>IFERROR(VLOOKUP(A1199,'sys-backorder details'!E:U,17,0),"-")</f>
        <v>-</v>
      </c>
      <c r="AX1199" s="87" t="str">
        <f>IF(K1199&gt;1,VLOOKUP(A1199,'settings-routing'!A:I,9,0),"")</f>
        <v/>
      </c>
    </row>
    <row r="1200" ht="13.5" hidden="1" customHeight="1">
      <c r="A1200" s="28" t="s">
        <v>2485</v>
      </c>
      <c r="B1200" s="28" t="s">
        <v>2486</v>
      </c>
      <c r="C1200" s="50">
        <f t="shared" si="2"/>
        <v>0</v>
      </c>
      <c r="D1200" s="80">
        <f>SUMIF('Stocks 101-111'!$J:$J,'item dashboard'!A1200,'Stocks 101-111'!K:K)</f>
        <v>0</v>
      </c>
      <c r="E1200" s="80">
        <f>SUMIF('Stocks 101-111'!$J:$J,'item dashboard'!A1200,'Stocks 101-111'!$L:$L)</f>
        <v>0</v>
      </c>
      <c r="F1200" s="81">
        <f t="shared" si="3"/>
        <v>0</v>
      </c>
      <c r="G1200" s="82">
        <f t="shared" si="4"/>
        <v>0</v>
      </c>
      <c r="H1200" s="50">
        <f>SUMIFS('sys-backorder details'!$M:$M,'sys-backorder details'!$E:$E,'item dashboard'!A1200,'sys-backorder details'!$V:$V,"")</f>
        <v>0</v>
      </c>
      <c r="I1200" s="83">
        <f>SUMIF('settings-routing'!$I:$I,'item dashboard'!A1200,'settings-routing'!$O:$O)</f>
        <v>0</v>
      </c>
      <c r="J1200" s="50">
        <f>SUMIFS('sys-backorder details'!$M:$M,'sys-backorder details'!$E:$E,'item dashboard'!A1200,'sys-backorder details'!$V:$V,"Call off")</f>
        <v>0</v>
      </c>
      <c r="K1200" s="84">
        <f t="shared" si="5"/>
        <v>0</v>
      </c>
      <c r="L1200" s="84">
        <f>SUMIF('Production Plan'!$E:$E,'item dashboard'!A1200,'Production Plan'!$N:$N)</f>
        <v>0</v>
      </c>
      <c r="M1200" s="85" t="str">
        <f t="shared" si="6"/>
        <v>B-T101H-W60KWOD-1kg White Pntd Kenlac Super Wood Glue</v>
      </c>
      <c r="N1200" s="86">
        <f>SUMIFS('sys inv movment rpt'!$M:$M,'sys inv movment rpt'!$L:$L,$M1200,'sys inv movment rpt'!$N:$N,N$1)</f>
        <v>0</v>
      </c>
      <c r="O1200" s="86">
        <f>SUMIFS('sys inv movment rpt'!$M:$M,'sys inv movment rpt'!$L:$L,$M1200,'sys inv movment rpt'!$N:$N,O$1)</f>
        <v>0</v>
      </c>
      <c r="P1200" s="86">
        <f>SUMIFS('sys inv movment rpt'!$M:$M,'sys inv movment rpt'!$L:$L,$M1200,'sys inv movment rpt'!$N:$N,P$1)</f>
        <v>0</v>
      </c>
      <c r="Q1200" s="86">
        <f>SUMIFS('sys inv movment rpt'!$M:$M,'sys inv movment rpt'!$L:$L,$M1200,'sys inv movment rpt'!$N:$N,Q$1)</f>
        <v>0</v>
      </c>
      <c r="R1200" s="86">
        <f>SUMIFS('sys inv movment rpt'!$M:$M,'sys inv movment rpt'!$L:$L,$M1200,'sys inv movment rpt'!$N:$N,R$1)</f>
        <v>0</v>
      </c>
      <c r="S1200" s="86">
        <f>SUMIFS('sys inv movment rpt'!$M:$M,'sys inv movment rpt'!$L:$L,$M1200,'sys inv movment rpt'!$N:$N,S$1)</f>
        <v>0</v>
      </c>
      <c r="T1200" s="86">
        <f>SUMIFS('sys inv movment rpt'!$M:$M,'sys inv movment rpt'!$L:$L,$M1200,'sys inv movment rpt'!$N:$N,T$1)</f>
        <v>0</v>
      </c>
      <c r="U1200" s="86">
        <f>SUMIFS('sys inv movment rpt'!$M:$M,'sys inv movment rpt'!$L:$L,$M1200,'sys inv movment rpt'!$N:$N,U$1)</f>
        <v>0</v>
      </c>
      <c r="V1200" s="86">
        <f>SUMIFS('sys inv movment rpt'!$M:$M,'sys inv movment rpt'!$L:$L,$M1200,'sys inv movment rpt'!$N:$N,V$1)</f>
        <v>0</v>
      </c>
      <c r="W1200" s="86">
        <f>SUMIFS('sys inv movment rpt'!$M:$M,'sys inv movment rpt'!$L:$L,$M1200,'sys inv movment rpt'!$N:$N,W$1)</f>
        <v>0</v>
      </c>
      <c r="X1200" s="86">
        <f>SUMIFS('sys inv movment rpt'!$M:$M,'sys inv movment rpt'!$L:$L,$M1200,'sys inv movment rpt'!$N:$N,X$1)</f>
        <v>0</v>
      </c>
      <c r="Y1200" s="86">
        <f>SUMIFS('sys inv movment rpt'!$M:$M,'sys inv movment rpt'!$L:$L,$M1200,'sys inv movment rpt'!$N:$N,Y$1)</f>
        <v>0</v>
      </c>
      <c r="Z1200" s="86">
        <f>SUMIFS('sys inv movment rpt'!$M:$M,'sys inv movment rpt'!$L:$L,$M1200,'sys inv movment rpt'!$N:$N,Z$1)</f>
        <v>0</v>
      </c>
      <c r="AA1200" s="86">
        <f>SUMIFS('sys inv movment rpt'!$M:$M,'sys inv movment rpt'!$L:$L,$M1200,'sys inv movment rpt'!$N:$N,AA$1)</f>
        <v>0</v>
      </c>
      <c r="AB1200" s="86">
        <f>SUMIFS('sys inv movment rpt'!$M:$M,'sys inv movment rpt'!$L:$L,$M1200,'sys inv movment rpt'!$N:$N,AB$1)</f>
        <v>0</v>
      </c>
      <c r="AC1200" s="86">
        <f>SUMIFS('sys inv movment rpt'!$M:$M,'sys inv movment rpt'!$L:$L,$M1200,'sys inv movment rpt'!$N:$N,AC$1)</f>
        <v>0</v>
      </c>
      <c r="AD1200" s="86">
        <f>SUMIFS('sys inv movment rpt'!$M:$M,'sys inv movment rpt'!$L:$L,$M1200,'sys inv movment rpt'!$N:$N,AD$1)</f>
        <v>0</v>
      </c>
      <c r="AE1200" s="86">
        <f>SUMIFS('sys inv movment rpt'!$M:$M,'sys inv movment rpt'!$L:$L,$M1200,'sys inv movment rpt'!$N:$N,AE$1)</f>
        <v>0</v>
      </c>
      <c r="AF1200" s="86">
        <f>SUMIFS('sys inv movment rpt'!$M:$M,'sys inv movment rpt'!$L:$L,$M1200,'sys inv movment rpt'!$N:$N,AF$1)</f>
        <v>0</v>
      </c>
      <c r="AG1200" s="86">
        <f>SUMIFS('sys inv movment rpt'!$M:$M,'sys inv movment rpt'!$L:$L,$M1200,'sys inv movment rpt'!$N:$N,AG$1)</f>
        <v>0</v>
      </c>
      <c r="AH1200" s="86">
        <f>SUMIFS('sys inv movment rpt'!$M:$M,'sys inv movment rpt'!$L:$L,$M1200,'sys inv movment rpt'!$N:$N,AH$1)</f>
        <v>0</v>
      </c>
      <c r="AI1200" s="86">
        <f>SUMIFS('sys inv movment rpt'!$M:$M,'sys inv movment rpt'!$L:$L,$M1200,'sys inv movment rpt'!$N:$N,AI$1)</f>
        <v>0</v>
      </c>
      <c r="AJ1200" s="86">
        <f>SUMIFS('sys inv movment rpt'!$M:$M,'sys inv movment rpt'!$L:$L,$M1200,'sys inv movment rpt'!$N:$N,AJ$1)</f>
        <v>0</v>
      </c>
      <c r="AK1200" s="86">
        <f>SUMIFS('sys inv movment rpt'!$M:$M,'sys inv movment rpt'!$L:$L,$M1200,'sys inv movment rpt'!$N:$N,AK$1)</f>
        <v>0</v>
      </c>
      <c r="AL1200" s="86">
        <f>SUMIFS('sys inv movment rpt'!$M:$M,'sys inv movment rpt'!$L:$L,$M1200,'sys inv movment rpt'!$N:$N,AL$1)</f>
        <v>0</v>
      </c>
      <c r="AM1200" s="86">
        <f>SUMIFS('sys inv movment rpt'!$M:$M,'sys inv movment rpt'!$L:$L,$M1200,'sys inv movment rpt'!$N:$N,AM$1)</f>
        <v>0</v>
      </c>
      <c r="AN1200" s="86">
        <f>SUMIFS('sys inv movment rpt'!$M:$M,'sys inv movment rpt'!$L:$L,$M1200,'sys inv movment rpt'!$N:$N,AN$1)</f>
        <v>0</v>
      </c>
      <c r="AO1200" s="86">
        <f>SUMIFS('sys inv movment rpt'!$M:$M,'sys inv movment rpt'!$L:$L,$M1200,'sys inv movment rpt'!$N:$N,AO$1)</f>
        <v>0</v>
      </c>
      <c r="AP1200" s="86">
        <f>SUMIFS('sys inv movment rpt'!$M:$M,'sys inv movment rpt'!$L:$L,$M1200,'sys inv movment rpt'!$N:$N,AP$1)</f>
        <v>0</v>
      </c>
      <c r="AQ1200" s="86">
        <f>SUMIFS('sys inv movment rpt'!$M:$M,'sys inv movment rpt'!$L:$L,$M1200,'sys inv movment rpt'!$N:$N,AQ$1)</f>
        <v>0</v>
      </c>
      <c r="AR1200" s="86">
        <f>SUMIFS('sys inv movment rpt'!$M:$M,'sys inv movment rpt'!$L:$L,$M1200,'sys inv movment rpt'!$N:$N,AR$1)</f>
        <v>0</v>
      </c>
      <c r="AS1200" s="86">
        <f>SUMIFS('sys inv movment rpt'!$M:$M,'sys inv movment rpt'!$L:$L,$M1200,'sys inv movment rpt'!$N:$N,AS$1)</f>
        <v>0</v>
      </c>
      <c r="AT1200" s="86">
        <f>SUMIFS('sys inv movment rpt'!$M:$M,'sys inv movment rpt'!$L:$L,$M1200,'sys inv movment rpt'!$N:$N,AT$1)</f>
        <v>0</v>
      </c>
      <c r="AU1200" s="86">
        <f>SUMIFS('sys inv movment rpt'!$M:$M,'sys inv movment rpt'!$L:$L,$M1200,'sys inv movment rpt'!$N:$N,AU$1)</f>
        <v>0</v>
      </c>
      <c r="AV1200" s="86">
        <f>SUMIFS('sys inv movment rpt'!$M:$M,'sys inv movment rpt'!$L:$L,$M1200,'sys inv movment rpt'!$N:$N,AV$1)</f>
        <v>0</v>
      </c>
      <c r="AW1200" s="87" t="str">
        <f>IFERROR(VLOOKUP(A1200,'sys-backorder details'!E:U,17,0),"-")</f>
        <v>-</v>
      </c>
      <c r="AX1200" s="87" t="str">
        <f>IF(K1200&gt;1,VLOOKUP(A1200,'settings-routing'!A:I,9,0),"")</f>
        <v/>
      </c>
    </row>
    <row r="1201" ht="12.75" hidden="1" customHeight="1">
      <c r="A1201" s="28" t="s">
        <v>2487</v>
      </c>
      <c r="B1201" s="28" t="s">
        <v>2477</v>
      </c>
      <c r="C1201" s="50">
        <f t="shared" si="2"/>
        <v>0</v>
      </c>
      <c r="D1201" s="80">
        <f>SUMIF('Stocks 101-111'!$J:$J,'item dashboard'!A1201,'Stocks 101-111'!K:K)</f>
        <v>0</v>
      </c>
      <c r="E1201" s="80">
        <f>SUMIF('Stocks 101-111'!$J:$J,'item dashboard'!A1201,'Stocks 101-111'!$L:$L)</f>
        <v>0</v>
      </c>
      <c r="F1201" s="81">
        <f t="shared" si="3"/>
        <v>0</v>
      </c>
      <c r="G1201" s="82">
        <f t="shared" si="4"/>
        <v>0</v>
      </c>
      <c r="H1201" s="50">
        <f>SUMIFS('sys-backorder details'!$M:$M,'sys-backorder details'!$E:$E,'item dashboard'!A1201,'sys-backorder details'!$V:$V,"")</f>
        <v>0</v>
      </c>
      <c r="I1201" s="83">
        <f>SUMIF('settings-routing'!$I:$I,'item dashboard'!A1201,'settings-routing'!$O:$O)</f>
        <v>0</v>
      </c>
      <c r="J1201" s="50">
        <f>SUMIFS('sys-backorder details'!$M:$M,'sys-backorder details'!$E:$E,'item dashboard'!A1201,'sys-backorder details'!$V:$V,"Call off")</f>
        <v>0</v>
      </c>
      <c r="K1201" s="84">
        <f t="shared" si="5"/>
        <v>0</v>
      </c>
      <c r="L1201" s="84">
        <f>SUMIF('Production Plan'!$E:$E,'item dashboard'!A1201,'Production Plan'!$N:$N)</f>
        <v>0</v>
      </c>
      <c r="M1201" s="85" t="str">
        <f t="shared" si="6"/>
        <v>B-T101PP-N55-1Kg Natural Tablet Container</v>
      </c>
      <c r="N1201" s="86">
        <f>SUMIFS('sys inv movment rpt'!$M:$M,'sys inv movment rpt'!$L:$L,$M1201,'sys inv movment rpt'!$N:$N,N$1)</f>
        <v>0</v>
      </c>
      <c r="O1201" s="86">
        <f>SUMIFS('sys inv movment rpt'!$M:$M,'sys inv movment rpt'!$L:$L,$M1201,'sys inv movment rpt'!$N:$N,O$1)</f>
        <v>0</v>
      </c>
      <c r="P1201" s="86">
        <f>SUMIFS('sys inv movment rpt'!$M:$M,'sys inv movment rpt'!$L:$L,$M1201,'sys inv movment rpt'!$N:$N,P$1)</f>
        <v>0</v>
      </c>
      <c r="Q1201" s="86">
        <f>SUMIFS('sys inv movment rpt'!$M:$M,'sys inv movment rpt'!$L:$L,$M1201,'sys inv movment rpt'!$N:$N,Q$1)</f>
        <v>0</v>
      </c>
      <c r="R1201" s="86">
        <f>SUMIFS('sys inv movment rpt'!$M:$M,'sys inv movment rpt'!$L:$L,$M1201,'sys inv movment rpt'!$N:$N,R$1)</f>
        <v>0</v>
      </c>
      <c r="S1201" s="86">
        <f>SUMIFS('sys inv movment rpt'!$M:$M,'sys inv movment rpt'!$L:$L,$M1201,'sys inv movment rpt'!$N:$N,S$1)</f>
        <v>0</v>
      </c>
      <c r="T1201" s="86">
        <f>SUMIFS('sys inv movment rpt'!$M:$M,'sys inv movment rpt'!$L:$L,$M1201,'sys inv movment rpt'!$N:$N,T$1)</f>
        <v>0</v>
      </c>
      <c r="U1201" s="86">
        <f>SUMIFS('sys inv movment rpt'!$M:$M,'sys inv movment rpt'!$L:$L,$M1201,'sys inv movment rpt'!$N:$N,U$1)</f>
        <v>0</v>
      </c>
      <c r="V1201" s="86">
        <f>SUMIFS('sys inv movment rpt'!$M:$M,'sys inv movment rpt'!$L:$L,$M1201,'sys inv movment rpt'!$N:$N,V$1)</f>
        <v>0</v>
      </c>
      <c r="W1201" s="86">
        <f>SUMIFS('sys inv movment rpt'!$M:$M,'sys inv movment rpt'!$L:$L,$M1201,'sys inv movment rpt'!$N:$N,W$1)</f>
        <v>0</v>
      </c>
      <c r="X1201" s="86">
        <f>SUMIFS('sys inv movment rpt'!$M:$M,'sys inv movment rpt'!$L:$L,$M1201,'sys inv movment rpt'!$N:$N,X$1)</f>
        <v>0</v>
      </c>
      <c r="Y1201" s="86">
        <f>SUMIFS('sys inv movment rpt'!$M:$M,'sys inv movment rpt'!$L:$L,$M1201,'sys inv movment rpt'!$N:$N,Y$1)</f>
        <v>0</v>
      </c>
      <c r="Z1201" s="86">
        <f>SUMIFS('sys inv movment rpt'!$M:$M,'sys inv movment rpt'!$L:$L,$M1201,'sys inv movment rpt'!$N:$N,Z$1)</f>
        <v>0</v>
      </c>
      <c r="AA1201" s="86">
        <f>SUMIFS('sys inv movment rpt'!$M:$M,'sys inv movment rpt'!$L:$L,$M1201,'sys inv movment rpt'!$N:$N,AA$1)</f>
        <v>0</v>
      </c>
      <c r="AB1201" s="86">
        <f>SUMIFS('sys inv movment rpt'!$M:$M,'sys inv movment rpt'!$L:$L,$M1201,'sys inv movment rpt'!$N:$N,AB$1)</f>
        <v>0</v>
      </c>
      <c r="AC1201" s="86">
        <f>SUMIFS('sys inv movment rpt'!$M:$M,'sys inv movment rpt'!$L:$L,$M1201,'sys inv movment rpt'!$N:$N,AC$1)</f>
        <v>0</v>
      </c>
      <c r="AD1201" s="86">
        <f>SUMIFS('sys inv movment rpt'!$M:$M,'sys inv movment rpt'!$L:$L,$M1201,'sys inv movment rpt'!$N:$N,AD$1)</f>
        <v>0</v>
      </c>
      <c r="AE1201" s="86">
        <f>SUMIFS('sys inv movment rpt'!$M:$M,'sys inv movment rpt'!$L:$L,$M1201,'sys inv movment rpt'!$N:$N,AE$1)</f>
        <v>0</v>
      </c>
      <c r="AF1201" s="86">
        <f>SUMIFS('sys inv movment rpt'!$M:$M,'sys inv movment rpt'!$L:$L,$M1201,'sys inv movment rpt'!$N:$N,AF$1)</f>
        <v>0</v>
      </c>
      <c r="AG1201" s="86">
        <f>SUMIFS('sys inv movment rpt'!$M:$M,'sys inv movment rpt'!$L:$L,$M1201,'sys inv movment rpt'!$N:$N,AG$1)</f>
        <v>0</v>
      </c>
      <c r="AH1201" s="86">
        <f>SUMIFS('sys inv movment rpt'!$M:$M,'sys inv movment rpt'!$L:$L,$M1201,'sys inv movment rpt'!$N:$N,AH$1)</f>
        <v>0</v>
      </c>
      <c r="AI1201" s="86">
        <f>SUMIFS('sys inv movment rpt'!$M:$M,'sys inv movment rpt'!$L:$L,$M1201,'sys inv movment rpt'!$N:$N,AI$1)</f>
        <v>0</v>
      </c>
      <c r="AJ1201" s="86">
        <f>SUMIFS('sys inv movment rpt'!$M:$M,'sys inv movment rpt'!$L:$L,$M1201,'sys inv movment rpt'!$N:$N,AJ$1)</f>
        <v>0</v>
      </c>
      <c r="AK1201" s="86">
        <f>SUMIFS('sys inv movment rpt'!$M:$M,'sys inv movment rpt'!$L:$L,$M1201,'sys inv movment rpt'!$N:$N,AK$1)</f>
        <v>0</v>
      </c>
      <c r="AL1201" s="86">
        <f>SUMIFS('sys inv movment rpt'!$M:$M,'sys inv movment rpt'!$L:$L,$M1201,'sys inv movment rpt'!$N:$N,AL$1)</f>
        <v>0</v>
      </c>
      <c r="AM1201" s="86">
        <f>SUMIFS('sys inv movment rpt'!$M:$M,'sys inv movment rpt'!$L:$L,$M1201,'sys inv movment rpt'!$N:$N,AM$1)</f>
        <v>0</v>
      </c>
      <c r="AN1201" s="86">
        <f>SUMIFS('sys inv movment rpt'!$M:$M,'sys inv movment rpt'!$L:$L,$M1201,'sys inv movment rpt'!$N:$N,AN$1)</f>
        <v>0</v>
      </c>
      <c r="AO1201" s="86">
        <f>SUMIFS('sys inv movment rpt'!$M:$M,'sys inv movment rpt'!$L:$L,$M1201,'sys inv movment rpt'!$N:$N,AO$1)</f>
        <v>0</v>
      </c>
      <c r="AP1201" s="86">
        <f>SUMIFS('sys inv movment rpt'!$M:$M,'sys inv movment rpt'!$L:$L,$M1201,'sys inv movment rpt'!$N:$N,AP$1)</f>
        <v>0</v>
      </c>
      <c r="AQ1201" s="86">
        <f>SUMIFS('sys inv movment rpt'!$M:$M,'sys inv movment rpt'!$L:$L,$M1201,'sys inv movment rpt'!$N:$N,AQ$1)</f>
        <v>0</v>
      </c>
      <c r="AR1201" s="86">
        <f>SUMIFS('sys inv movment rpt'!$M:$M,'sys inv movment rpt'!$L:$L,$M1201,'sys inv movment rpt'!$N:$N,AR$1)</f>
        <v>0</v>
      </c>
      <c r="AS1201" s="86">
        <f>SUMIFS('sys inv movment rpt'!$M:$M,'sys inv movment rpt'!$L:$L,$M1201,'sys inv movment rpt'!$N:$N,AS$1)</f>
        <v>0</v>
      </c>
      <c r="AT1201" s="86">
        <f>SUMIFS('sys inv movment rpt'!$M:$M,'sys inv movment rpt'!$L:$L,$M1201,'sys inv movment rpt'!$N:$N,AT$1)</f>
        <v>0</v>
      </c>
      <c r="AU1201" s="86">
        <f>SUMIFS('sys inv movment rpt'!$M:$M,'sys inv movment rpt'!$L:$L,$M1201,'sys inv movment rpt'!$N:$N,AU$1)</f>
        <v>0</v>
      </c>
      <c r="AV1201" s="86">
        <f>SUMIFS('sys inv movment rpt'!$M:$M,'sys inv movment rpt'!$L:$L,$M1201,'sys inv movment rpt'!$N:$N,AV$1)</f>
        <v>0</v>
      </c>
      <c r="AW1201" s="87" t="str">
        <f>IFERROR(VLOOKUP(A1201,'sys-backorder details'!E:U,17,0),"-")</f>
        <v>-</v>
      </c>
      <c r="AX1201" s="87" t="str">
        <f>IF(K1201&gt;1,VLOOKUP(A1201,'settings-routing'!A:I,9,0),"")</f>
        <v/>
      </c>
    </row>
    <row r="1202" ht="12.75" hidden="1" customHeight="1">
      <c r="A1202" s="50" t="s">
        <v>2488</v>
      </c>
      <c r="B1202" s="50" t="s">
        <v>2489</v>
      </c>
      <c r="C1202" s="50">
        <f t="shared" si="2"/>
        <v>0</v>
      </c>
      <c r="D1202" s="80">
        <f>SUMIF('Stocks 101-111'!$J:$J,'item dashboard'!A1202,'Stocks 101-111'!K:K)</f>
        <v>0</v>
      </c>
      <c r="E1202" s="80">
        <f>SUMIF('Stocks 101-111'!$J:$J,'item dashboard'!A1202,'Stocks 101-111'!$L:$L)</f>
        <v>0</v>
      </c>
      <c r="F1202" s="81">
        <f t="shared" si="3"/>
        <v>0</v>
      </c>
      <c r="G1202" s="82">
        <f t="shared" si="4"/>
        <v>0</v>
      </c>
      <c r="H1202" s="50">
        <f>SUMIFS('sys-backorder details'!$M:$M,'sys-backorder details'!$E:$E,'item dashboard'!A1202,'sys-backorder details'!$V:$V,"")</f>
        <v>0</v>
      </c>
      <c r="I1202" s="83">
        <f>SUMIF('settings-routing'!$I:$I,'item dashboard'!A1202,'settings-routing'!$O:$O)</f>
        <v>0</v>
      </c>
      <c r="J1202" s="50">
        <f>SUMIFS('sys-backorder details'!$M:$M,'sys-backorder details'!$E:$E,'item dashboard'!A1202,'sys-backorder details'!$V:$V,"Call off")</f>
        <v>0</v>
      </c>
      <c r="K1202" s="84">
        <f t="shared" si="5"/>
        <v>0</v>
      </c>
      <c r="L1202" s="84">
        <f>SUMIF('Production Plan'!$E:$E,'item dashboard'!A1202,'Production Plan'!$N:$N)</f>
        <v>0</v>
      </c>
      <c r="M1202" s="85" t="str">
        <f t="shared" si="6"/>
        <v>B-T101PP-N55ADE-1Kg Natural Tablet Pntd Kenya Adhesive Container</v>
      </c>
      <c r="N1202" s="86">
        <f>SUMIFS('sys inv movment rpt'!$M:$M,'sys inv movment rpt'!$L:$L,$M1202,'sys inv movment rpt'!$N:$N,N$1)</f>
        <v>0</v>
      </c>
      <c r="O1202" s="86">
        <f>SUMIFS('sys inv movment rpt'!$M:$M,'sys inv movment rpt'!$L:$L,$M1202,'sys inv movment rpt'!$N:$N,O$1)</f>
        <v>0</v>
      </c>
      <c r="P1202" s="86">
        <f>SUMIFS('sys inv movment rpt'!$M:$M,'sys inv movment rpt'!$L:$L,$M1202,'sys inv movment rpt'!$N:$N,P$1)</f>
        <v>0</v>
      </c>
      <c r="Q1202" s="86">
        <f>SUMIFS('sys inv movment rpt'!$M:$M,'sys inv movment rpt'!$L:$L,$M1202,'sys inv movment rpt'!$N:$N,Q$1)</f>
        <v>0</v>
      </c>
      <c r="R1202" s="86">
        <f>SUMIFS('sys inv movment rpt'!$M:$M,'sys inv movment rpt'!$L:$L,$M1202,'sys inv movment rpt'!$N:$N,R$1)</f>
        <v>0</v>
      </c>
      <c r="S1202" s="86">
        <f>SUMIFS('sys inv movment rpt'!$M:$M,'sys inv movment rpt'!$L:$L,$M1202,'sys inv movment rpt'!$N:$N,S$1)</f>
        <v>0</v>
      </c>
      <c r="T1202" s="86">
        <f>SUMIFS('sys inv movment rpt'!$M:$M,'sys inv movment rpt'!$L:$L,$M1202,'sys inv movment rpt'!$N:$N,T$1)</f>
        <v>0</v>
      </c>
      <c r="U1202" s="86">
        <f>SUMIFS('sys inv movment rpt'!$M:$M,'sys inv movment rpt'!$L:$L,$M1202,'sys inv movment rpt'!$N:$N,U$1)</f>
        <v>0</v>
      </c>
      <c r="V1202" s="86">
        <f>SUMIFS('sys inv movment rpt'!$M:$M,'sys inv movment rpt'!$L:$L,$M1202,'sys inv movment rpt'!$N:$N,V$1)</f>
        <v>0</v>
      </c>
      <c r="W1202" s="86">
        <f>SUMIFS('sys inv movment rpt'!$M:$M,'sys inv movment rpt'!$L:$L,$M1202,'sys inv movment rpt'!$N:$N,W$1)</f>
        <v>0</v>
      </c>
      <c r="X1202" s="86">
        <f>SUMIFS('sys inv movment rpt'!$M:$M,'sys inv movment rpt'!$L:$L,$M1202,'sys inv movment rpt'!$N:$N,X$1)</f>
        <v>0</v>
      </c>
      <c r="Y1202" s="86">
        <f>SUMIFS('sys inv movment rpt'!$M:$M,'sys inv movment rpt'!$L:$L,$M1202,'sys inv movment rpt'!$N:$N,Y$1)</f>
        <v>0</v>
      </c>
      <c r="Z1202" s="86">
        <f>SUMIFS('sys inv movment rpt'!$M:$M,'sys inv movment rpt'!$L:$L,$M1202,'sys inv movment rpt'!$N:$N,Z$1)</f>
        <v>0</v>
      </c>
      <c r="AA1202" s="86">
        <f>SUMIFS('sys inv movment rpt'!$M:$M,'sys inv movment rpt'!$L:$L,$M1202,'sys inv movment rpt'!$N:$N,AA$1)</f>
        <v>0</v>
      </c>
      <c r="AB1202" s="86">
        <f>SUMIFS('sys inv movment rpt'!$M:$M,'sys inv movment rpt'!$L:$L,$M1202,'sys inv movment rpt'!$N:$N,AB$1)</f>
        <v>0</v>
      </c>
      <c r="AC1202" s="86">
        <f>SUMIFS('sys inv movment rpt'!$M:$M,'sys inv movment rpt'!$L:$L,$M1202,'sys inv movment rpt'!$N:$N,AC$1)</f>
        <v>0</v>
      </c>
      <c r="AD1202" s="86">
        <f>SUMIFS('sys inv movment rpt'!$M:$M,'sys inv movment rpt'!$L:$L,$M1202,'sys inv movment rpt'!$N:$N,AD$1)</f>
        <v>0</v>
      </c>
      <c r="AE1202" s="86">
        <f>SUMIFS('sys inv movment rpt'!$M:$M,'sys inv movment rpt'!$L:$L,$M1202,'sys inv movment rpt'!$N:$N,AE$1)</f>
        <v>0</v>
      </c>
      <c r="AF1202" s="86">
        <f>SUMIFS('sys inv movment rpt'!$M:$M,'sys inv movment rpt'!$L:$L,$M1202,'sys inv movment rpt'!$N:$N,AF$1)</f>
        <v>0</v>
      </c>
      <c r="AG1202" s="86">
        <f>SUMIFS('sys inv movment rpt'!$M:$M,'sys inv movment rpt'!$L:$L,$M1202,'sys inv movment rpt'!$N:$N,AG$1)</f>
        <v>0</v>
      </c>
      <c r="AH1202" s="86">
        <f>SUMIFS('sys inv movment rpt'!$M:$M,'sys inv movment rpt'!$L:$L,$M1202,'sys inv movment rpt'!$N:$N,AH$1)</f>
        <v>0</v>
      </c>
      <c r="AI1202" s="86">
        <f>SUMIFS('sys inv movment rpt'!$M:$M,'sys inv movment rpt'!$L:$L,$M1202,'sys inv movment rpt'!$N:$N,AI$1)</f>
        <v>0</v>
      </c>
      <c r="AJ1202" s="86">
        <f>SUMIFS('sys inv movment rpt'!$M:$M,'sys inv movment rpt'!$L:$L,$M1202,'sys inv movment rpt'!$N:$N,AJ$1)</f>
        <v>0</v>
      </c>
      <c r="AK1202" s="86">
        <f>SUMIFS('sys inv movment rpt'!$M:$M,'sys inv movment rpt'!$L:$L,$M1202,'sys inv movment rpt'!$N:$N,AK$1)</f>
        <v>0</v>
      </c>
      <c r="AL1202" s="86">
        <f>SUMIFS('sys inv movment rpt'!$M:$M,'sys inv movment rpt'!$L:$L,$M1202,'sys inv movment rpt'!$N:$N,AL$1)</f>
        <v>0</v>
      </c>
      <c r="AM1202" s="86">
        <f>SUMIFS('sys inv movment rpt'!$M:$M,'sys inv movment rpt'!$L:$L,$M1202,'sys inv movment rpt'!$N:$N,AM$1)</f>
        <v>0</v>
      </c>
      <c r="AN1202" s="86">
        <f>SUMIFS('sys inv movment rpt'!$M:$M,'sys inv movment rpt'!$L:$L,$M1202,'sys inv movment rpt'!$N:$N,AN$1)</f>
        <v>0</v>
      </c>
      <c r="AO1202" s="86">
        <f>SUMIFS('sys inv movment rpt'!$M:$M,'sys inv movment rpt'!$L:$L,$M1202,'sys inv movment rpt'!$N:$N,AO$1)</f>
        <v>0</v>
      </c>
      <c r="AP1202" s="86">
        <f>SUMIFS('sys inv movment rpt'!$M:$M,'sys inv movment rpt'!$L:$L,$M1202,'sys inv movment rpt'!$N:$N,AP$1)</f>
        <v>0</v>
      </c>
      <c r="AQ1202" s="86">
        <f>SUMIFS('sys inv movment rpt'!$M:$M,'sys inv movment rpt'!$L:$L,$M1202,'sys inv movment rpt'!$N:$N,AQ$1)</f>
        <v>0</v>
      </c>
      <c r="AR1202" s="86">
        <f>SUMIFS('sys inv movment rpt'!$M:$M,'sys inv movment rpt'!$L:$L,$M1202,'sys inv movment rpt'!$N:$N,AR$1)</f>
        <v>0</v>
      </c>
      <c r="AS1202" s="86">
        <f>SUMIFS('sys inv movment rpt'!$M:$M,'sys inv movment rpt'!$L:$L,$M1202,'sys inv movment rpt'!$N:$N,AS$1)</f>
        <v>0</v>
      </c>
      <c r="AT1202" s="86">
        <f>SUMIFS('sys inv movment rpt'!$M:$M,'sys inv movment rpt'!$L:$L,$M1202,'sys inv movment rpt'!$N:$N,AT$1)</f>
        <v>0</v>
      </c>
      <c r="AU1202" s="86">
        <f>SUMIFS('sys inv movment rpt'!$M:$M,'sys inv movment rpt'!$L:$L,$M1202,'sys inv movment rpt'!$N:$N,AU$1)</f>
        <v>0</v>
      </c>
      <c r="AV1202" s="86">
        <f>SUMIFS('sys inv movment rpt'!$M:$M,'sys inv movment rpt'!$L:$L,$M1202,'sys inv movment rpt'!$N:$N,AV$1)</f>
        <v>0</v>
      </c>
      <c r="AW1202" s="87" t="str">
        <f>IFERROR(VLOOKUP(A1202,'sys-backorder details'!E:U,17,0),"-")</f>
        <v>-</v>
      </c>
      <c r="AX1202" s="87" t="str">
        <f>IF(K1202&gt;1,VLOOKUP(A1202,'settings-routing'!A:I,9,0),"")</f>
        <v/>
      </c>
    </row>
    <row r="1203" ht="12.75" hidden="1" customHeight="1">
      <c r="A1203" s="50" t="s">
        <v>2490</v>
      </c>
      <c r="B1203" s="50" t="s">
        <v>2491</v>
      </c>
      <c r="C1203" s="50">
        <f t="shared" si="2"/>
        <v>0</v>
      </c>
      <c r="D1203" s="80">
        <f>SUMIF('Stocks 101-111'!$J:$J,'item dashboard'!A1203,'Stocks 101-111'!K:K)</f>
        <v>0</v>
      </c>
      <c r="E1203" s="80">
        <f>SUMIF('Stocks 101-111'!$J:$J,'item dashboard'!A1203,'Stocks 101-111'!$L:$L)</f>
        <v>0</v>
      </c>
      <c r="F1203" s="81">
        <f t="shared" si="3"/>
        <v>0</v>
      </c>
      <c r="G1203" s="82">
        <f t="shared" si="4"/>
        <v>0.02857142857</v>
      </c>
      <c r="H1203" s="50">
        <f>SUMIFS('sys-backorder details'!$M:$M,'sys-backorder details'!$E:$E,'item dashboard'!A1203,'sys-backorder details'!$V:$V,"")</f>
        <v>0</v>
      </c>
      <c r="I1203" s="83">
        <f>SUMIF('settings-routing'!$I:$I,'item dashboard'!A1203,'settings-routing'!$O:$O)</f>
        <v>0</v>
      </c>
      <c r="J1203" s="50">
        <f>SUMIFS('sys-backorder details'!$M:$M,'sys-backorder details'!$E:$E,'item dashboard'!A1203,'sys-backorder details'!$V:$V,"Call off")</f>
        <v>0</v>
      </c>
      <c r="K1203" s="84">
        <f t="shared" si="5"/>
        <v>0</v>
      </c>
      <c r="L1203" s="84">
        <f>SUMIF('Production Plan'!$E:$E,'item dashboard'!A1203,'Production Plan'!$N:$N)</f>
        <v>0</v>
      </c>
      <c r="M1203" s="85" t="str">
        <f t="shared" si="6"/>
        <v>B-T101-W60EXPRE-1kg White Pntd Kenlac Express Glue Jar</v>
      </c>
      <c r="N1203" s="86">
        <f>SUMIFS('sys inv movment rpt'!$M:$M,'sys inv movment rpt'!$L:$L,$M1203,'sys inv movment rpt'!$N:$N,N$1)</f>
        <v>0</v>
      </c>
      <c r="O1203" s="86">
        <f>SUMIFS('sys inv movment rpt'!$M:$M,'sys inv movment rpt'!$L:$L,$M1203,'sys inv movment rpt'!$N:$N,O$1)</f>
        <v>0</v>
      </c>
      <c r="P1203" s="86">
        <f>SUMIFS('sys inv movment rpt'!$M:$M,'sys inv movment rpt'!$L:$L,$M1203,'sys inv movment rpt'!$N:$N,P$1)</f>
        <v>0</v>
      </c>
      <c r="Q1203" s="86">
        <f>SUMIFS('sys inv movment rpt'!$M:$M,'sys inv movment rpt'!$L:$L,$M1203,'sys inv movment rpt'!$N:$N,Q$1)</f>
        <v>0</v>
      </c>
      <c r="R1203" s="86">
        <f>SUMIFS('sys inv movment rpt'!$M:$M,'sys inv movment rpt'!$L:$L,$M1203,'sys inv movment rpt'!$N:$N,R$1)</f>
        <v>0</v>
      </c>
      <c r="S1203" s="86">
        <f>SUMIFS('sys inv movment rpt'!$M:$M,'sys inv movment rpt'!$L:$L,$M1203,'sys inv movment rpt'!$N:$N,S$1)</f>
        <v>0</v>
      </c>
      <c r="T1203" s="86">
        <f>SUMIFS('sys inv movment rpt'!$M:$M,'sys inv movment rpt'!$L:$L,$M1203,'sys inv movment rpt'!$N:$N,T$1)</f>
        <v>0</v>
      </c>
      <c r="U1203" s="86">
        <f>SUMIFS('sys inv movment rpt'!$M:$M,'sys inv movment rpt'!$L:$L,$M1203,'sys inv movment rpt'!$N:$N,U$1)</f>
        <v>0</v>
      </c>
      <c r="V1203" s="86">
        <f>SUMIFS('sys inv movment rpt'!$M:$M,'sys inv movment rpt'!$L:$L,$M1203,'sys inv movment rpt'!$N:$N,V$1)</f>
        <v>0</v>
      </c>
      <c r="W1203" s="86">
        <f>SUMIFS('sys inv movment rpt'!$M:$M,'sys inv movment rpt'!$L:$L,$M1203,'sys inv movment rpt'!$N:$N,W$1)</f>
        <v>0</v>
      </c>
      <c r="X1203" s="86">
        <f>SUMIFS('sys inv movment rpt'!$M:$M,'sys inv movment rpt'!$L:$L,$M1203,'sys inv movment rpt'!$N:$N,X$1)</f>
        <v>0</v>
      </c>
      <c r="Y1203" s="86">
        <f>SUMIFS('sys inv movment rpt'!$M:$M,'sys inv movment rpt'!$L:$L,$M1203,'sys inv movment rpt'!$N:$N,Y$1)</f>
        <v>0</v>
      </c>
      <c r="Z1203" s="86">
        <f>SUMIFS('sys inv movment rpt'!$M:$M,'sys inv movment rpt'!$L:$L,$M1203,'sys inv movment rpt'!$N:$N,Z$1)</f>
        <v>0</v>
      </c>
      <c r="AA1203" s="86">
        <f>SUMIFS('sys inv movment rpt'!$M:$M,'sys inv movment rpt'!$L:$L,$M1203,'sys inv movment rpt'!$N:$N,AA$1)</f>
        <v>0</v>
      </c>
      <c r="AB1203" s="86">
        <f>SUMIFS('sys inv movment rpt'!$M:$M,'sys inv movment rpt'!$L:$L,$M1203,'sys inv movment rpt'!$N:$N,AB$1)</f>
        <v>0</v>
      </c>
      <c r="AC1203" s="86">
        <f>SUMIFS('sys inv movment rpt'!$M:$M,'sys inv movment rpt'!$L:$L,$M1203,'sys inv movment rpt'!$N:$N,AC$1)</f>
        <v>0</v>
      </c>
      <c r="AD1203" s="86">
        <f>SUMIFS('sys inv movment rpt'!$M:$M,'sys inv movment rpt'!$L:$L,$M1203,'sys inv movment rpt'!$N:$N,AD$1)</f>
        <v>0</v>
      </c>
      <c r="AE1203" s="86">
        <f>SUMIFS('sys inv movment rpt'!$M:$M,'sys inv movment rpt'!$L:$L,$M1203,'sys inv movment rpt'!$N:$N,AE$1)</f>
        <v>8784</v>
      </c>
      <c r="AF1203" s="86">
        <f>SUMIFS('sys inv movment rpt'!$M:$M,'sys inv movment rpt'!$L:$L,$M1203,'sys inv movment rpt'!$N:$N,AF$1)</f>
        <v>0</v>
      </c>
      <c r="AG1203" s="86">
        <f>SUMIFS('sys inv movment rpt'!$M:$M,'sys inv movment rpt'!$L:$L,$M1203,'sys inv movment rpt'!$N:$N,AG$1)</f>
        <v>0</v>
      </c>
      <c r="AH1203" s="86">
        <f>SUMIFS('sys inv movment rpt'!$M:$M,'sys inv movment rpt'!$L:$L,$M1203,'sys inv movment rpt'!$N:$N,AH$1)</f>
        <v>0</v>
      </c>
      <c r="AI1203" s="86">
        <f>SUMIFS('sys inv movment rpt'!$M:$M,'sys inv movment rpt'!$L:$L,$M1203,'sys inv movment rpt'!$N:$N,AI$1)</f>
        <v>0</v>
      </c>
      <c r="AJ1203" s="86">
        <f>SUMIFS('sys inv movment rpt'!$M:$M,'sys inv movment rpt'!$L:$L,$M1203,'sys inv movment rpt'!$N:$N,AJ$1)</f>
        <v>0</v>
      </c>
      <c r="AK1203" s="86">
        <f>SUMIFS('sys inv movment rpt'!$M:$M,'sys inv movment rpt'!$L:$L,$M1203,'sys inv movment rpt'!$N:$N,AK$1)</f>
        <v>0</v>
      </c>
      <c r="AL1203" s="86">
        <f>SUMIFS('sys inv movment rpt'!$M:$M,'sys inv movment rpt'!$L:$L,$M1203,'sys inv movment rpt'!$N:$N,AL$1)</f>
        <v>0</v>
      </c>
      <c r="AM1203" s="86">
        <f>SUMIFS('sys inv movment rpt'!$M:$M,'sys inv movment rpt'!$L:$L,$M1203,'sys inv movment rpt'!$N:$N,AM$1)</f>
        <v>0</v>
      </c>
      <c r="AN1203" s="86">
        <f>SUMIFS('sys inv movment rpt'!$M:$M,'sys inv movment rpt'!$L:$L,$M1203,'sys inv movment rpt'!$N:$N,AN$1)</f>
        <v>0</v>
      </c>
      <c r="AO1203" s="86">
        <f>SUMIFS('sys inv movment rpt'!$M:$M,'sys inv movment rpt'!$L:$L,$M1203,'sys inv movment rpt'!$N:$N,AO$1)</f>
        <v>0</v>
      </c>
      <c r="AP1203" s="86">
        <f>SUMIFS('sys inv movment rpt'!$M:$M,'sys inv movment rpt'!$L:$L,$M1203,'sys inv movment rpt'!$N:$N,AP$1)</f>
        <v>0</v>
      </c>
      <c r="AQ1203" s="86">
        <f>SUMIFS('sys inv movment rpt'!$M:$M,'sys inv movment rpt'!$L:$L,$M1203,'sys inv movment rpt'!$N:$N,AQ$1)</f>
        <v>0</v>
      </c>
      <c r="AR1203" s="86">
        <f>SUMIFS('sys inv movment rpt'!$M:$M,'sys inv movment rpt'!$L:$L,$M1203,'sys inv movment rpt'!$N:$N,AR$1)</f>
        <v>0</v>
      </c>
      <c r="AS1203" s="86">
        <f>SUMIFS('sys inv movment rpt'!$M:$M,'sys inv movment rpt'!$L:$L,$M1203,'sys inv movment rpt'!$N:$N,AS$1)</f>
        <v>0</v>
      </c>
      <c r="AT1203" s="86">
        <f>SUMIFS('sys inv movment rpt'!$M:$M,'sys inv movment rpt'!$L:$L,$M1203,'sys inv movment rpt'!$N:$N,AT$1)</f>
        <v>0</v>
      </c>
      <c r="AU1203" s="86">
        <f>SUMIFS('sys inv movment rpt'!$M:$M,'sys inv movment rpt'!$L:$L,$M1203,'sys inv movment rpt'!$N:$N,AU$1)</f>
        <v>0</v>
      </c>
      <c r="AV1203" s="86">
        <f>SUMIFS('sys inv movment rpt'!$M:$M,'sys inv movment rpt'!$L:$L,$M1203,'sys inv movment rpt'!$N:$N,AV$1)</f>
        <v>0</v>
      </c>
      <c r="AW1203" s="87" t="str">
        <f>IFERROR(VLOOKUP(A1203,'sys-backorder details'!E:U,17,0),"-")</f>
        <v>-</v>
      </c>
      <c r="AX1203" s="87" t="str">
        <f>IF(K1203&gt;1,VLOOKUP(A1203,'settings-routing'!A:I,9,0),"")</f>
        <v/>
      </c>
    </row>
    <row r="1204" ht="12.75" hidden="1" customHeight="1">
      <c r="A1204" s="50" t="s">
        <v>2492</v>
      </c>
      <c r="B1204" s="50" t="s">
        <v>2493</v>
      </c>
      <c r="C1204" s="50">
        <f t="shared" si="2"/>
        <v>0</v>
      </c>
      <c r="D1204" s="80">
        <f>SUMIF('Stocks 101-111'!$J:$J,'item dashboard'!A1204,'Stocks 101-111'!K:K)</f>
        <v>0</v>
      </c>
      <c r="E1204" s="80">
        <f>SUMIF('Stocks 101-111'!$J:$J,'item dashboard'!A1204,'Stocks 101-111'!$L:$L)</f>
        <v>0</v>
      </c>
      <c r="F1204" s="81">
        <f t="shared" si="3"/>
        <v>0</v>
      </c>
      <c r="G1204" s="82">
        <f t="shared" si="4"/>
        <v>0.02857142857</v>
      </c>
      <c r="H1204" s="50">
        <f>SUMIFS('sys-backorder details'!$M:$M,'sys-backorder details'!$E:$E,'item dashboard'!A1204,'sys-backorder details'!$V:$V,"")</f>
        <v>0</v>
      </c>
      <c r="I1204" s="83">
        <f>SUMIF('settings-routing'!$I:$I,'item dashboard'!A1204,'settings-routing'!$O:$O)</f>
        <v>0</v>
      </c>
      <c r="J1204" s="50">
        <f>SUMIFS('sys-backorder details'!$M:$M,'sys-backorder details'!$E:$E,'item dashboard'!A1204,'sys-backorder details'!$V:$V,"Call off")</f>
        <v>0</v>
      </c>
      <c r="K1204" s="84">
        <f t="shared" si="5"/>
        <v>0</v>
      </c>
      <c r="L1204" s="84">
        <f>SUMIF('Production Plan'!$E:$E,'item dashboard'!A1204,'Production Plan'!$N:$N)</f>
        <v>0</v>
      </c>
      <c r="M1204" s="85" t="str">
        <f t="shared" si="6"/>
        <v>B-T103LB-W40-1Kg White Wood Glue Jar</v>
      </c>
      <c r="N1204" s="86">
        <f>SUMIFS('sys inv movment rpt'!$M:$M,'sys inv movment rpt'!$L:$L,$M1204,'sys inv movment rpt'!$N:$N,N$1)</f>
        <v>0</v>
      </c>
      <c r="O1204" s="86">
        <f>SUMIFS('sys inv movment rpt'!$M:$M,'sys inv movment rpt'!$L:$L,$M1204,'sys inv movment rpt'!$N:$N,O$1)</f>
        <v>0</v>
      </c>
      <c r="P1204" s="86">
        <f>SUMIFS('sys inv movment rpt'!$M:$M,'sys inv movment rpt'!$L:$L,$M1204,'sys inv movment rpt'!$N:$N,P$1)</f>
        <v>0</v>
      </c>
      <c r="Q1204" s="86">
        <f>SUMIFS('sys inv movment rpt'!$M:$M,'sys inv movment rpt'!$L:$L,$M1204,'sys inv movment rpt'!$N:$N,Q$1)</f>
        <v>0</v>
      </c>
      <c r="R1204" s="86">
        <f>SUMIFS('sys inv movment rpt'!$M:$M,'sys inv movment rpt'!$L:$L,$M1204,'sys inv movment rpt'!$N:$N,R$1)</f>
        <v>0</v>
      </c>
      <c r="S1204" s="86">
        <f>SUMIFS('sys inv movment rpt'!$M:$M,'sys inv movment rpt'!$L:$L,$M1204,'sys inv movment rpt'!$N:$N,S$1)</f>
        <v>0</v>
      </c>
      <c r="T1204" s="86">
        <f>SUMIFS('sys inv movment rpt'!$M:$M,'sys inv movment rpt'!$L:$L,$M1204,'sys inv movment rpt'!$N:$N,T$1)</f>
        <v>0</v>
      </c>
      <c r="U1204" s="86">
        <f>SUMIFS('sys inv movment rpt'!$M:$M,'sys inv movment rpt'!$L:$L,$M1204,'sys inv movment rpt'!$N:$N,U$1)</f>
        <v>0</v>
      </c>
      <c r="V1204" s="86">
        <f>SUMIFS('sys inv movment rpt'!$M:$M,'sys inv movment rpt'!$L:$L,$M1204,'sys inv movment rpt'!$N:$N,V$1)</f>
        <v>0</v>
      </c>
      <c r="W1204" s="86">
        <f>SUMIFS('sys inv movment rpt'!$M:$M,'sys inv movment rpt'!$L:$L,$M1204,'sys inv movment rpt'!$N:$N,W$1)</f>
        <v>0</v>
      </c>
      <c r="X1204" s="86">
        <f>SUMIFS('sys inv movment rpt'!$M:$M,'sys inv movment rpt'!$L:$L,$M1204,'sys inv movment rpt'!$N:$N,X$1)</f>
        <v>0</v>
      </c>
      <c r="Y1204" s="86">
        <f>SUMIFS('sys inv movment rpt'!$M:$M,'sys inv movment rpt'!$L:$L,$M1204,'sys inv movment rpt'!$N:$N,Y$1)</f>
        <v>0</v>
      </c>
      <c r="Z1204" s="86">
        <f>SUMIFS('sys inv movment rpt'!$M:$M,'sys inv movment rpt'!$L:$L,$M1204,'sys inv movment rpt'!$N:$N,Z$1)</f>
        <v>0</v>
      </c>
      <c r="AA1204" s="86">
        <f>SUMIFS('sys inv movment rpt'!$M:$M,'sys inv movment rpt'!$L:$L,$M1204,'sys inv movment rpt'!$N:$N,AA$1)</f>
        <v>0</v>
      </c>
      <c r="AB1204" s="86">
        <f>SUMIFS('sys inv movment rpt'!$M:$M,'sys inv movment rpt'!$L:$L,$M1204,'sys inv movment rpt'!$N:$N,AB$1)</f>
        <v>0</v>
      </c>
      <c r="AC1204" s="86">
        <f>SUMIFS('sys inv movment rpt'!$M:$M,'sys inv movment rpt'!$L:$L,$M1204,'sys inv movment rpt'!$N:$N,AC$1)</f>
        <v>0</v>
      </c>
      <c r="AD1204" s="86">
        <f>SUMIFS('sys inv movment rpt'!$M:$M,'sys inv movment rpt'!$L:$L,$M1204,'sys inv movment rpt'!$N:$N,AD$1)</f>
        <v>0</v>
      </c>
      <c r="AE1204" s="86">
        <f>SUMIFS('sys inv movment rpt'!$M:$M,'sys inv movment rpt'!$L:$L,$M1204,'sys inv movment rpt'!$N:$N,AE$1)</f>
        <v>0</v>
      </c>
      <c r="AF1204" s="86">
        <f>SUMIFS('sys inv movment rpt'!$M:$M,'sys inv movment rpt'!$L:$L,$M1204,'sys inv movment rpt'!$N:$N,AF$1)</f>
        <v>0</v>
      </c>
      <c r="AG1204" s="86">
        <f>SUMIFS('sys inv movment rpt'!$M:$M,'sys inv movment rpt'!$L:$L,$M1204,'sys inv movment rpt'!$N:$N,AG$1)</f>
        <v>0</v>
      </c>
      <c r="AH1204" s="86">
        <f>SUMIFS('sys inv movment rpt'!$M:$M,'sys inv movment rpt'!$L:$L,$M1204,'sys inv movment rpt'!$N:$N,AH$1)</f>
        <v>0</v>
      </c>
      <c r="AI1204" s="86">
        <f>SUMIFS('sys inv movment rpt'!$M:$M,'sys inv movment rpt'!$L:$L,$M1204,'sys inv movment rpt'!$N:$N,AI$1)</f>
        <v>5472</v>
      </c>
      <c r="AJ1204" s="86">
        <f>SUMIFS('sys inv movment rpt'!$M:$M,'sys inv movment rpt'!$L:$L,$M1204,'sys inv movment rpt'!$N:$N,AJ$1)</f>
        <v>0</v>
      </c>
      <c r="AK1204" s="86">
        <f>SUMIFS('sys inv movment rpt'!$M:$M,'sys inv movment rpt'!$L:$L,$M1204,'sys inv movment rpt'!$N:$N,AK$1)</f>
        <v>0</v>
      </c>
      <c r="AL1204" s="86">
        <f>SUMIFS('sys inv movment rpt'!$M:$M,'sys inv movment rpt'!$L:$L,$M1204,'sys inv movment rpt'!$N:$N,AL$1)</f>
        <v>0</v>
      </c>
      <c r="AM1204" s="86">
        <f>SUMIFS('sys inv movment rpt'!$M:$M,'sys inv movment rpt'!$L:$L,$M1204,'sys inv movment rpt'!$N:$N,AM$1)</f>
        <v>0</v>
      </c>
      <c r="AN1204" s="86">
        <f>SUMIFS('sys inv movment rpt'!$M:$M,'sys inv movment rpt'!$L:$L,$M1204,'sys inv movment rpt'!$N:$N,AN$1)</f>
        <v>0</v>
      </c>
      <c r="AO1204" s="86">
        <f>SUMIFS('sys inv movment rpt'!$M:$M,'sys inv movment rpt'!$L:$L,$M1204,'sys inv movment rpt'!$N:$N,AO$1)</f>
        <v>0</v>
      </c>
      <c r="AP1204" s="86">
        <f>SUMIFS('sys inv movment rpt'!$M:$M,'sys inv movment rpt'!$L:$L,$M1204,'sys inv movment rpt'!$N:$N,AP$1)</f>
        <v>0</v>
      </c>
      <c r="AQ1204" s="86">
        <f>SUMIFS('sys inv movment rpt'!$M:$M,'sys inv movment rpt'!$L:$L,$M1204,'sys inv movment rpt'!$N:$N,AQ$1)</f>
        <v>0</v>
      </c>
      <c r="AR1204" s="86">
        <f>SUMIFS('sys inv movment rpt'!$M:$M,'sys inv movment rpt'!$L:$L,$M1204,'sys inv movment rpt'!$N:$N,AR$1)</f>
        <v>0</v>
      </c>
      <c r="AS1204" s="86">
        <f>SUMIFS('sys inv movment rpt'!$M:$M,'sys inv movment rpt'!$L:$L,$M1204,'sys inv movment rpt'!$N:$N,AS$1)</f>
        <v>0</v>
      </c>
      <c r="AT1204" s="86">
        <f>SUMIFS('sys inv movment rpt'!$M:$M,'sys inv movment rpt'!$L:$L,$M1204,'sys inv movment rpt'!$N:$N,AT$1)</f>
        <v>0</v>
      </c>
      <c r="AU1204" s="86">
        <f>SUMIFS('sys inv movment rpt'!$M:$M,'sys inv movment rpt'!$L:$L,$M1204,'sys inv movment rpt'!$N:$N,AU$1)</f>
        <v>0</v>
      </c>
      <c r="AV1204" s="86">
        <f>SUMIFS('sys inv movment rpt'!$M:$M,'sys inv movment rpt'!$L:$L,$M1204,'sys inv movment rpt'!$N:$N,AV$1)</f>
        <v>0</v>
      </c>
      <c r="AW1204" s="87" t="str">
        <f>IFERROR(VLOOKUP(A1204,'sys-backorder details'!E:U,17,0),"-")</f>
        <v>-</v>
      </c>
      <c r="AX1204" s="87" t="str">
        <f>IF(K1204&gt;1,VLOOKUP(A1204,'settings-routing'!A:I,9,0),"")</f>
        <v/>
      </c>
    </row>
    <row r="1205" ht="12.75" hidden="1" customHeight="1">
      <c r="A1205" s="15" t="s">
        <v>2494</v>
      </c>
      <c r="B1205" s="15" t="s">
        <v>2495</v>
      </c>
      <c r="C1205" s="50">
        <f t="shared" si="2"/>
        <v>0</v>
      </c>
      <c r="D1205" s="80">
        <f>SUMIF('Stocks 101-111'!$J:$J,'item dashboard'!A1205,'Stocks 101-111'!K:K)</f>
        <v>0</v>
      </c>
      <c r="E1205" s="80">
        <f>SUMIF('Stocks 101-111'!$J:$J,'item dashboard'!A1205,'Stocks 101-111'!$L:$L)</f>
        <v>0</v>
      </c>
      <c r="F1205" s="81">
        <f t="shared" si="3"/>
        <v>0</v>
      </c>
      <c r="G1205" s="82">
        <f t="shared" si="4"/>
        <v>0</v>
      </c>
      <c r="H1205" s="50">
        <f>SUMIFS('sys-backorder details'!$M:$M,'sys-backorder details'!$E:$E,'item dashboard'!A1205,'sys-backorder details'!$V:$V,"")</f>
        <v>0</v>
      </c>
      <c r="I1205" s="83">
        <f>SUMIF('settings-routing'!$I:$I,'item dashboard'!A1205,'settings-routing'!$O:$O)</f>
        <v>0</v>
      </c>
      <c r="J1205" s="50">
        <f>SUMIFS('sys-backorder details'!$M:$M,'sys-backorder details'!$E:$E,'item dashboard'!A1205,'sys-backorder details'!$V:$V,"Call off")</f>
        <v>0</v>
      </c>
      <c r="K1205" s="84">
        <f t="shared" si="5"/>
        <v>0</v>
      </c>
      <c r="L1205" s="84">
        <f>SUMIF('Production Plan'!$E:$E,'item dashboard'!A1205,'Production Plan'!$N:$N)</f>
        <v>0</v>
      </c>
      <c r="M1205" s="85" t="str">
        <f t="shared" si="6"/>
        <v>B-T103SW-W49-1kg White Pntd Seweco White Glue Jar</v>
      </c>
      <c r="N1205" s="86">
        <f>SUMIFS('sys inv movment rpt'!$M:$M,'sys inv movment rpt'!$L:$L,$M1205,'sys inv movment rpt'!$N:$N,N$1)</f>
        <v>0</v>
      </c>
      <c r="O1205" s="86">
        <f>SUMIFS('sys inv movment rpt'!$M:$M,'sys inv movment rpt'!$L:$L,$M1205,'sys inv movment rpt'!$N:$N,O$1)</f>
        <v>0</v>
      </c>
      <c r="P1205" s="86">
        <f>SUMIFS('sys inv movment rpt'!$M:$M,'sys inv movment rpt'!$L:$L,$M1205,'sys inv movment rpt'!$N:$N,P$1)</f>
        <v>0</v>
      </c>
      <c r="Q1205" s="86">
        <f>SUMIFS('sys inv movment rpt'!$M:$M,'sys inv movment rpt'!$L:$L,$M1205,'sys inv movment rpt'!$N:$N,Q$1)</f>
        <v>0</v>
      </c>
      <c r="R1205" s="86">
        <f>SUMIFS('sys inv movment rpt'!$M:$M,'sys inv movment rpt'!$L:$L,$M1205,'sys inv movment rpt'!$N:$N,R$1)</f>
        <v>0</v>
      </c>
      <c r="S1205" s="86">
        <f>SUMIFS('sys inv movment rpt'!$M:$M,'sys inv movment rpt'!$L:$L,$M1205,'sys inv movment rpt'!$N:$N,S$1)</f>
        <v>0</v>
      </c>
      <c r="T1205" s="86">
        <f>SUMIFS('sys inv movment rpt'!$M:$M,'sys inv movment rpt'!$L:$L,$M1205,'sys inv movment rpt'!$N:$N,T$1)</f>
        <v>0</v>
      </c>
      <c r="U1205" s="86">
        <f>SUMIFS('sys inv movment rpt'!$M:$M,'sys inv movment rpt'!$L:$L,$M1205,'sys inv movment rpt'!$N:$N,U$1)</f>
        <v>0</v>
      </c>
      <c r="V1205" s="86">
        <f>SUMIFS('sys inv movment rpt'!$M:$M,'sys inv movment rpt'!$L:$L,$M1205,'sys inv movment rpt'!$N:$N,V$1)</f>
        <v>0</v>
      </c>
      <c r="W1205" s="86">
        <f>SUMIFS('sys inv movment rpt'!$M:$M,'sys inv movment rpt'!$L:$L,$M1205,'sys inv movment rpt'!$N:$N,W$1)</f>
        <v>0</v>
      </c>
      <c r="X1205" s="86">
        <f>SUMIFS('sys inv movment rpt'!$M:$M,'sys inv movment rpt'!$L:$L,$M1205,'sys inv movment rpt'!$N:$N,X$1)</f>
        <v>0</v>
      </c>
      <c r="Y1205" s="86">
        <f>SUMIFS('sys inv movment rpt'!$M:$M,'sys inv movment rpt'!$L:$L,$M1205,'sys inv movment rpt'!$N:$N,Y$1)</f>
        <v>0</v>
      </c>
      <c r="Z1205" s="86">
        <f>SUMIFS('sys inv movment rpt'!$M:$M,'sys inv movment rpt'!$L:$L,$M1205,'sys inv movment rpt'!$N:$N,Z$1)</f>
        <v>0</v>
      </c>
      <c r="AA1205" s="86">
        <f>SUMIFS('sys inv movment rpt'!$M:$M,'sys inv movment rpt'!$L:$L,$M1205,'sys inv movment rpt'!$N:$N,AA$1)</f>
        <v>0</v>
      </c>
      <c r="AB1205" s="86">
        <f>SUMIFS('sys inv movment rpt'!$M:$M,'sys inv movment rpt'!$L:$L,$M1205,'sys inv movment rpt'!$N:$N,AB$1)</f>
        <v>0</v>
      </c>
      <c r="AC1205" s="86">
        <f>SUMIFS('sys inv movment rpt'!$M:$M,'sys inv movment rpt'!$L:$L,$M1205,'sys inv movment rpt'!$N:$N,AC$1)</f>
        <v>0</v>
      </c>
      <c r="AD1205" s="86">
        <f>SUMIFS('sys inv movment rpt'!$M:$M,'sys inv movment rpt'!$L:$L,$M1205,'sys inv movment rpt'!$N:$N,AD$1)</f>
        <v>0</v>
      </c>
      <c r="AE1205" s="86">
        <f>SUMIFS('sys inv movment rpt'!$M:$M,'sys inv movment rpt'!$L:$L,$M1205,'sys inv movment rpt'!$N:$N,AE$1)</f>
        <v>0</v>
      </c>
      <c r="AF1205" s="86">
        <f>SUMIFS('sys inv movment rpt'!$M:$M,'sys inv movment rpt'!$L:$L,$M1205,'sys inv movment rpt'!$N:$N,AF$1)</f>
        <v>0</v>
      </c>
      <c r="AG1205" s="86">
        <f>SUMIFS('sys inv movment rpt'!$M:$M,'sys inv movment rpt'!$L:$L,$M1205,'sys inv movment rpt'!$N:$N,AG$1)</f>
        <v>0</v>
      </c>
      <c r="AH1205" s="86">
        <f>SUMIFS('sys inv movment rpt'!$M:$M,'sys inv movment rpt'!$L:$L,$M1205,'sys inv movment rpt'!$N:$N,AH$1)</f>
        <v>0</v>
      </c>
      <c r="AI1205" s="86">
        <f>SUMIFS('sys inv movment rpt'!$M:$M,'sys inv movment rpt'!$L:$L,$M1205,'sys inv movment rpt'!$N:$N,AI$1)</f>
        <v>0</v>
      </c>
      <c r="AJ1205" s="86">
        <f>SUMIFS('sys inv movment rpt'!$M:$M,'sys inv movment rpt'!$L:$L,$M1205,'sys inv movment rpt'!$N:$N,AJ$1)</f>
        <v>0</v>
      </c>
      <c r="AK1205" s="86">
        <f>SUMIFS('sys inv movment rpt'!$M:$M,'sys inv movment rpt'!$L:$L,$M1205,'sys inv movment rpt'!$N:$N,AK$1)</f>
        <v>0</v>
      </c>
      <c r="AL1205" s="86">
        <f>SUMIFS('sys inv movment rpt'!$M:$M,'sys inv movment rpt'!$L:$L,$M1205,'sys inv movment rpt'!$N:$N,AL$1)</f>
        <v>0</v>
      </c>
      <c r="AM1205" s="86">
        <f>SUMIFS('sys inv movment rpt'!$M:$M,'sys inv movment rpt'!$L:$L,$M1205,'sys inv movment rpt'!$N:$N,AM$1)</f>
        <v>0</v>
      </c>
      <c r="AN1205" s="86">
        <f>SUMIFS('sys inv movment rpt'!$M:$M,'sys inv movment rpt'!$L:$L,$M1205,'sys inv movment rpt'!$N:$N,AN$1)</f>
        <v>0</v>
      </c>
      <c r="AO1205" s="86">
        <f>SUMIFS('sys inv movment rpt'!$M:$M,'sys inv movment rpt'!$L:$L,$M1205,'sys inv movment rpt'!$N:$N,AO$1)</f>
        <v>0</v>
      </c>
      <c r="AP1205" s="86">
        <f>SUMIFS('sys inv movment rpt'!$M:$M,'sys inv movment rpt'!$L:$L,$M1205,'sys inv movment rpt'!$N:$N,AP$1)</f>
        <v>0</v>
      </c>
      <c r="AQ1205" s="86">
        <f>SUMIFS('sys inv movment rpt'!$M:$M,'sys inv movment rpt'!$L:$L,$M1205,'sys inv movment rpt'!$N:$N,AQ$1)</f>
        <v>0</v>
      </c>
      <c r="AR1205" s="86">
        <f>SUMIFS('sys inv movment rpt'!$M:$M,'sys inv movment rpt'!$L:$L,$M1205,'sys inv movment rpt'!$N:$N,AR$1)</f>
        <v>0</v>
      </c>
      <c r="AS1205" s="86">
        <f>SUMIFS('sys inv movment rpt'!$M:$M,'sys inv movment rpt'!$L:$L,$M1205,'sys inv movment rpt'!$N:$N,AS$1)</f>
        <v>0</v>
      </c>
      <c r="AT1205" s="86">
        <f>SUMIFS('sys inv movment rpt'!$M:$M,'sys inv movment rpt'!$L:$L,$M1205,'sys inv movment rpt'!$N:$N,AT$1)</f>
        <v>0</v>
      </c>
      <c r="AU1205" s="86">
        <f>SUMIFS('sys inv movment rpt'!$M:$M,'sys inv movment rpt'!$L:$L,$M1205,'sys inv movment rpt'!$N:$N,AU$1)</f>
        <v>0</v>
      </c>
      <c r="AV1205" s="86">
        <f>SUMIFS('sys inv movment rpt'!$M:$M,'sys inv movment rpt'!$L:$L,$M1205,'sys inv movment rpt'!$N:$N,AV$1)</f>
        <v>0</v>
      </c>
      <c r="AW1205" s="87" t="str">
        <f>IFERROR(VLOOKUP(A1205,'sys-backorder details'!E:U,17,0),"-")</f>
        <v>-</v>
      </c>
      <c r="AX1205" s="87" t="str">
        <f>IF(K1205&gt;1,VLOOKUP(A1205,'settings-routing'!A:I,9,0),"")</f>
        <v/>
      </c>
    </row>
    <row r="1206" ht="12.75" hidden="1" customHeight="1">
      <c r="A1206" s="50" t="s">
        <v>2496</v>
      </c>
      <c r="B1206" s="50" t="s">
        <v>2497</v>
      </c>
      <c r="C1206" s="50">
        <f t="shared" si="2"/>
        <v>0</v>
      </c>
      <c r="D1206" s="80">
        <f>SUMIF('Stocks 101-111'!$J:$J,'item dashboard'!A1206,'Stocks 101-111'!K:K)</f>
        <v>0</v>
      </c>
      <c r="E1206" s="80">
        <f>SUMIF('Stocks 101-111'!$J:$J,'item dashboard'!A1206,'Stocks 101-111'!$L:$L)</f>
        <v>0</v>
      </c>
      <c r="F1206" s="81">
        <f t="shared" si="3"/>
        <v>0</v>
      </c>
      <c r="G1206" s="82">
        <f t="shared" si="4"/>
        <v>0</v>
      </c>
      <c r="H1206" s="50">
        <f>SUMIFS('sys-backorder details'!$M:$M,'sys-backorder details'!$E:$E,'item dashboard'!A1206,'sys-backorder details'!$V:$V,"")</f>
        <v>0</v>
      </c>
      <c r="I1206" s="83">
        <f>SUMIF('settings-routing'!$I:$I,'item dashboard'!A1206,'settings-routing'!$O:$O)</f>
        <v>0</v>
      </c>
      <c r="J1206" s="50">
        <f>SUMIFS('sys-backorder details'!$M:$M,'sys-backorder details'!$E:$E,'item dashboard'!A1206,'sys-backorder details'!$V:$V,"Call off")</f>
        <v>0</v>
      </c>
      <c r="K1206" s="84">
        <f t="shared" si="5"/>
        <v>0</v>
      </c>
      <c r="L1206" s="84">
        <f>SUMIF('Production Plan'!$E:$E,'item dashboard'!A1206,'Production Plan'!$N:$N)</f>
        <v>0</v>
      </c>
      <c r="M1206" s="85" t="str">
        <f t="shared" si="6"/>
        <v>B-T103-W42-1Kg White Jar</v>
      </c>
      <c r="N1206" s="86">
        <f>SUMIFS('sys inv movment rpt'!$M:$M,'sys inv movment rpt'!$L:$L,$M1206,'sys inv movment rpt'!$N:$N,N$1)</f>
        <v>0</v>
      </c>
      <c r="O1206" s="86">
        <f>SUMIFS('sys inv movment rpt'!$M:$M,'sys inv movment rpt'!$L:$L,$M1206,'sys inv movment rpt'!$N:$N,O$1)</f>
        <v>0</v>
      </c>
      <c r="P1206" s="86">
        <f>SUMIFS('sys inv movment rpt'!$M:$M,'sys inv movment rpt'!$L:$L,$M1206,'sys inv movment rpt'!$N:$N,P$1)</f>
        <v>0</v>
      </c>
      <c r="Q1206" s="86">
        <f>SUMIFS('sys inv movment rpt'!$M:$M,'sys inv movment rpt'!$L:$L,$M1206,'sys inv movment rpt'!$N:$N,Q$1)</f>
        <v>0</v>
      </c>
      <c r="R1206" s="86">
        <f>SUMIFS('sys inv movment rpt'!$M:$M,'sys inv movment rpt'!$L:$L,$M1206,'sys inv movment rpt'!$N:$N,R$1)</f>
        <v>0</v>
      </c>
      <c r="S1206" s="86">
        <f>SUMIFS('sys inv movment rpt'!$M:$M,'sys inv movment rpt'!$L:$L,$M1206,'sys inv movment rpt'!$N:$N,S$1)</f>
        <v>0</v>
      </c>
      <c r="T1206" s="86">
        <f>SUMIFS('sys inv movment rpt'!$M:$M,'sys inv movment rpt'!$L:$L,$M1206,'sys inv movment rpt'!$N:$N,T$1)</f>
        <v>0</v>
      </c>
      <c r="U1206" s="86">
        <f>SUMIFS('sys inv movment rpt'!$M:$M,'sys inv movment rpt'!$L:$L,$M1206,'sys inv movment rpt'!$N:$N,U$1)</f>
        <v>0</v>
      </c>
      <c r="V1206" s="86">
        <f>SUMIFS('sys inv movment rpt'!$M:$M,'sys inv movment rpt'!$L:$L,$M1206,'sys inv movment rpt'!$N:$N,V$1)</f>
        <v>0</v>
      </c>
      <c r="W1206" s="86">
        <f>SUMIFS('sys inv movment rpt'!$M:$M,'sys inv movment rpt'!$L:$L,$M1206,'sys inv movment rpt'!$N:$N,W$1)</f>
        <v>0</v>
      </c>
      <c r="X1206" s="86">
        <f>SUMIFS('sys inv movment rpt'!$M:$M,'sys inv movment rpt'!$L:$L,$M1206,'sys inv movment rpt'!$N:$N,X$1)</f>
        <v>0</v>
      </c>
      <c r="Y1206" s="86">
        <f>SUMIFS('sys inv movment rpt'!$M:$M,'sys inv movment rpt'!$L:$L,$M1206,'sys inv movment rpt'!$N:$N,Y$1)</f>
        <v>0</v>
      </c>
      <c r="Z1206" s="86">
        <f>SUMIFS('sys inv movment rpt'!$M:$M,'sys inv movment rpt'!$L:$L,$M1206,'sys inv movment rpt'!$N:$N,Z$1)</f>
        <v>0</v>
      </c>
      <c r="AA1206" s="86">
        <f>SUMIFS('sys inv movment rpt'!$M:$M,'sys inv movment rpt'!$L:$L,$M1206,'sys inv movment rpt'!$N:$N,AA$1)</f>
        <v>0</v>
      </c>
      <c r="AB1206" s="86">
        <f>SUMIFS('sys inv movment rpt'!$M:$M,'sys inv movment rpt'!$L:$L,$M1206,'sys inv movment rpt'!$N:$N,AB$1)</f>
        <v>0</v>
      </c>
      <c r="AC1206" s="86">
        <f>SUMIFS('sys inv movment rpt'!$M:$M,'sys inv movment rpt'!$L:$L,$M1206,'sys inv movment rpt'!$N:$N,AC$1)</f>
        <v>0</v>
      </c>
      <c r="AD1206" s="86">
        <f>SUMIFS('sys inv movment rpt'!$M:$M,'sys inv movment rpt'!$L:$L,$M1206,'sys inv movment rpt'!$N:$N,AD$1)</f>
        <v>0</v>
      </c>
      <c r="AE1206" s="86">
        <f>SUMIFS('sys inv movment rpt'!$M:$M,'sys inv movment rpt'!$L:$L,$M1206,'sys inv movment rpt'!$N:$N,AE$1)</f>
        <v>0</v>
      </c>
      <c r="AF1206" s="86">
        <f>SUMIFS('sys inv movment rpt'!$M:$M,'sys inv movment rpt'!$L:$L,$M1206,'sys inv movment rpt'!$N:$N,AF$1)</f>
        <v>0</v>
      </c>
      <c r="AG1206" s="86">
        <f>SUMIFS('sys inv movment rpt'!$M:$M,'sys inv movment rpt'!$L:$L,$M1206,'sys inv movment rpt'!$N:$N,AG$1)</f>
        <v>0</v>
      </c>
      <c r="AH1206" s="86">
        <f>SUMIFS('sys inv movment rpt'!$M:$M,'sys inv movment rpt'!$L:$L,$M1206,'sys inv movment rpt'!$N:$N,AH$1)</f>
        <v>0</v>
      </c>
      <c r="AI1206" s="86">
        <f>SUMIFS('sys inv movment rpt'!$M:$M,'sys inv movment rpt'!$L:$L,$M1206,'sys inv movment rpt'!$N:$N,AI$1)</f>
        <v>0</v>
      </c>
      <c r="AJ1206" s="86">
        <f>SUMIFS('sys inv movment rpt'!$M:$M,'sys inv movment rpt'!$L:$L,$M1206,'sys inv movment rpt'!$N:$N,AJ$1)</f>
        <v>0</v>
      </c>
      <c r="AK1206" s="86">
        <f>SUMIFS('sys inv movment rpt'!$M:$M,'sys inv movment rpt'!$L:$L,$M1206,'sys inv movment rpt'!$N:$N,AK$1)</f>
        <v>0</v>
      </c>
      <c r="AL1206" s="86">
        <f>SUMIFS('sys inv movment rpt'!$M:$M,'sys inv movment rpt'!$L:$L,$M1206,'sys inv movment rpt'!$N:$N,AL$1)</f>
        <v>0</v>
      </c>
      <c r="AM1206" s="86">
        <f>SUMIFS('sys inv movment rpt'!$M:$M,'sys inv movment rpt'!$L:$L,$M1206,'sys inv movment rpt'!$N:$N,AM$1)</f>
        <v>0</v>
      </c>
      <c r="AN1206" s="86">
        <f>SUMIFS('sys inv movment rpt'!$M:$M,'sys inv movment rpt'!$L:$L,$M1206,'sys inv movment rpt'!$N:$N,AN$1)</f>
        <v>0</v>
      </c>
      <c r="AO1206" s="86">
        <f>SUMIFS('sys inv movment rpt'!$M:$M,'sys inv movment rpt'!$L:$L,$M1206,'sys inv movment rpt'!$N:$N,AO$1)</f>
        <v>0</v>
      </c>
      <c r="AP1206" s="86">
        <f>SUMIFS('sys inv movment rpt'!$M:$M,'sys inv movment rpt'!$L:$L,$M1206,'sys inv movment rpt'!$N:$N,AP$1)</f>
        <v>0</v>
      </c>
      <c r="AQ1206" s="86">
        <f>SUMIFS('sys inv movment rpt'!$M:$M,'sys inv movment rpt'!$L:$L,$M1206,'sys inv movment rpt'!$N:$N,AQ$1)</f>
        <v>0</v>
      </c>
      <c r="AR1206" s="86">
        <f>SUMIFS('sys inv movment rpt'!$M:$M,'sys inv movment rpt'!$L:$L,$M1206,'sys inv movment rpt'!$N:$N,AR$1)</f>
        <v>0</v>
      </c>
      <c r="AS1206" s="86">
        <f>SUMIFS('sys inv movment rpt'!$M:$M,'sys inv movment rpt'!$L:$L,$M1206,'sys inv movment rpt'!$N:$N,AS$1)</f>
        <v>0</v>
      </c>
      <c r="AT1206" s="86">
        <f>SUMIFS('sys inv movment rpt'!$M:$M,'sys inv movment rpt'!$L:$L,$M1206,'sys inv movment rpt'!$N:$N,AT$1)</f>
        <v>0</v>
      </c>
      <c r="AU1206" s="86">
        <f>SUMIFS('sys inv movment rpt'!$M:$M,'sys inv movment rpt'!$L:$L,$M1206,'sys inv movment rpt'!$N:$N,AU$1)</f>
        <v>0</v>
      </c>
      <c r="AV1206" s="86">
        <f>SUMIFS('sys inv movment rpt'!$M:$M,'sys inv movment rpt'!$L:$L,$M1206,'sys inv movment rpt'!$N:$N,AV$1)</f>
        <v>0</v>
      </c>
      <c r="AW1206" s="87" t="str">
        <f>IFERROR(VLOOKUP(A1206,'sys-backorder details'!E:U,17,0),"-")</f>
        <v>-</v>
      </c>
      <c r="AX1206" s="87" t="str">
        <f>IF(K1206&gt;1,VLOOKUP(A1206,'settings-routing'!A:I,9,0),"")</f>
        <v/>
      </c>
    </row>
    <row r="1207" ht="12.75" hidden="1" customHeight="1">
      <c r="A1207" s="28" t="s">
        <v>115</v>
      </c>
      <c r="B1207" s="28" t="s">
        <v>2493</v>
      </c>
      <c r="C1207" s="50">
        <f t="shared" si="2"/>
        <v>2232</v>
      </c>
      <c r="D1207" s="80">
        <f>SUMIF('Stocks 101-111'!$J:$J,'item dashboard'!A1207,'Stocks 101-111'!K:K)</f>
        <v>2232</v>
      </c>
      <c r="E1207" s="80">
        <f>SUMIF('Stocks 101-111'!$J:$J,'item dashboard'!A1207,'Stocks 101-111'!$L:$L)</f>
        <v>0</v>
      </c>
      <c r="F1207" s="81">
        <f t="shared" si="3"/>
        <v>0</v>
      </c>
      <c r="G1207" s="82">
        <f t="shared" si="4"/>
        <v>0.2</v>
      </c>
      <c r="H1207" s="50">
        <f>SUMIFS('sys-backorder details'!$M:$M,'sys-backorder details'!$E:$E,'item dashboard'!A1207,'sys-backorder details'!$V:$V,"")</f>
        <v>0</v>
      </c>
      <c r="I1207" s="83">
        <f>SUMIF('settings-routing'!$I:$I,'item dashboard'!A1207,'settings-routing'!$O:$O)</f>
        <v>0</v>
      </c>
      <c r="J1207" s="50">
        <f>SUMIFS('sys-backorder details'!$M:$M,'sys-backorder details'!$E:$E,'item dashboard'!A1207,'sys-backorder details'!$V:$V,"Call off")</f>
        <v>0</v>
      </c>
      <c r="K1207" s="84">
        <f t="shared" si="5"/>
        <v>-2232</v>
      </c>
      <c r="L1207" s="84">
        <f>SUMIF('Production Plan'!$E:$E,'item dashboard'!A1207,'Production Plan'!$N:$N)</f>
        <v>-2232</v>
      </c>
      <c r="M1207" s="85" t="str">
        <f t="shared" si="6"/>
        <v>B-T103-W49-1Kg White Wood Glue Jar</v>
      </c>
      <c r="N1207" s="86">
        <f>SUMIFS('sys inv movment rpt'!$M:$M,'sys inv movment rpt'!$L:$L,$M1207,'sys inv movment rpt'!$N:$N,N$1)</f>
        <v>288</v>
      </c>
      <c r="O1207" s="86">
        <f>SUMIFS('sys inv movment rpt'!$M:$M,'sys inv movment rpt'!$L:$L,$M1207,'sys inv movment rpt'!$N:$N,O$1)</f>
        <v>0</v>
      </c>
      <c r="P1207" s="86">
        <f>SUMIFS('sys inv movment rpt'!$M:$M,'sys inv movment rpt'!$L:$L,$M1207,'sys inv movment rpt'!$N:$N,P$1)</f>
        <v>0</v>
      </c>
      <c r="Q1207" s="86">
        <f>SUMIFS('sys inv movment rpt'!$M:$M,'sys inv movment rpt'!$L:$L,$M1207,'sys inv movment rpt'!$N:$N,Q$1)</f>
        <v>0</v>
      </c>
      <c r="R1207" s="86">
        <f>SUMIFS('sys inv movment rpt'!$M:$M,'sys inv movment rpt'!$L:$L,$M1207,'sys inv movment rpt'!$N:$N,R$1)</f>
        <v>0</v>
      </c>
      <c r="S1207" s="86">
        <f>SUMIFS('sys inv movment rpt'!$M:$M,'sys inv movment rpt'!$L:$L,$M1207,'sys inv movment rpt'!$N:$N,S$1)</f>
        <v>216</v>
      </c>
      <c r="T1207" s="86">
        <f>SUMIFS('sys inv movment rpt'!$M:$M,'sys inv movment rpt'!$L:$L,$M1207,'sys inv movment rpt'!$N:$N,T$1)</f>
        <v>0</v>
      </c>
      <c r="U1207" s="86">
        <f>SUMIFS('sys inv movment rpt'!$M:$M,'sys inv movment rpt'!$L:$L,$M1207,'sys inv movment rpt'!$N:$N,U$1)</f>
        <v>0</v>
      </c>
      <c r="V1207" s="86">
        <f>SUMIFS('sys inv movment rpt'!$M:$M,'sys inv movment rpt'!$L:$L,$M1207,'sys inv movment rpt'!$N:$N,V$1)</f>
        <v>432</v>
      </c>
      <c r="W1207" s="86">
        <f>SUMIFS('sys inv movment rpt'!$M:$M,'sys inv movment rpt'!$L:$L,$M1207,'sys inv movment rpt'!$N:$N,W$1)</f>
        <v>0</v>
      </c>
      <c r="X1207" s="86">
        <f>SUMIFS('sys inv movment rpt'!$M:$M,'sys inv movment rpt'!$L:$L,$M1207,'sys inv movment rpt'!$N:$N,X$1)</f>
        <v>0</v>
      </c>
      <c r="Y1207" s="86">
        <f>SUMIFS('sys inv movment rpt'!$M:$M,'sys inv movment rpt'!$L:$L,$M1207,'sys inv movment rpt'!$N:$N,Y$1)</f>
        <v>0</v>
      </c>
      <c r="Z1207" s="86">
        <f>SUMIFS('sys inv movment rpt'!$M:$M,'sys inv movment rpt'!$L:$L,$M1207,'sys inv movment rpt'!$N:$N,Z$1)</f>
        <v>0</v>
      </c>
      <c r="AA1207" s="86">
        <f>SUMIFS('sys inv movment rpt'!$M:$M,'sys inv movment rpt'!$L:$L,$M1207,'sys inv movment rpt'!$N:$N,AA$1)</f>
        <v>0</v>
      </c>
      <c r="AB1207" s="86">
        <f>SUMIFS('sys inv movment rpt'!$M:$M,'sys inv movment rpt'!$L:$L,$M1207,'sys inv movment rpt'!$N:$N,AB$1)</f>
        <v>0</v>
      </c>
      <c r="AC1207" s="86">
        <f>SUMIFS('sys inv movment rpt'!$M:$M,'sys inv movment rpt'!$L:$L,$M1207,'sys inv movment rpt'!$N:$N,AC$1)</f>
        <v>0</v>
      </c>
      <c r="AD1207" s="86">
        <f>SUMIFS('sys inv movment rpt'!$M:$M,'sys inv movment rpt'!$L:$L,$M1207,'sys inv movment rpt'!$N:$N,AD$1)</f>
        <v>0</v>
      </c>
      <c r="AE1207" s="86">
        <f>SUMIFS('sys inv movment rpt'!$M:$M,'sys inv movment rpt'!$L:$L,$M1207,'sys inv movment rpt'!$N:$N,AE$1)</f>
        <v>72</v>
      </c>
      <c r="AF1207" s="86">
        <f>SUMIFS('sys inv movment rpt'!$M:$M,'sys inv movment rpt'!$L:$L,$M1207,'sys inv movment rpt'!$N:$N,AF$1)</f>
        <v>0</v>
      </c>
      <c r="AG1207" s="86">
        <f>SUMIFS('sys inv movment rpt'!$M:$M,'sys inv movment rpt'!$L:$L,$M1207,'sys inv movment rpt'!$N:$N,AG$1)</f>
        <v>0</v>
      </c>
      <c r="AH1207" s="86">
        <f>SUMIFS('sys inv movment rpt'!$M:$M,'sys inv movment rpt'!$L:$L,$M1207,'sys inv movment rpt'!$N:$N,AH$1)</f>
        <v>0</v>
      </c>
      <c r="AI1207" s="86">
        <f>SUMIFS('sys inv movment rpt'!$M:$M,'sys inv movment rpt'!$L:$L,$M1207,'sys inv movment rpt'!$N:$N,AI$1)</f>
        <v>0</v>
      </c>
      <c r="AJ1207" s="86">
        <f>SUMIFS('sys inv movment rpt'!$M:$M,'sys inv movment rpt'!$L:$L,$M1207,'sys inv movment rpt'!$N:$N,AJ$1)</f>
        <v>144</v>
      </c>
      <c r="AK1207" s="86">
        <f>SUMIFS('sys inv movment rpt'!$M:$M,'sys inv movment rpt'!$L:$L,$M1207,'sys inv movment rpt'!$N:$N,AK$1)</f>
        <v>0</v>
      </c>
      <c r="AL1207" s="86">
        <f>SUMIFS('sys inv movment rpt'!$M:$M,'sys inv movment rpt'!$L:$L,$M1207,'sys inv movment rpt'!$N:$N,AL$1)</f>
        <v>0</v>
      </c>
      <c r="AM1207" s="86">
        <f>SUMIFS('sys inv movment rpt'!$M:$M,'sys inv movment rpt'!$L:$L,$M1207,'sys inv movment rpt'!$N:$N,AM$1)</f>
        <v>0</v>
      </c>
      <c r="AN1207" s="86">
        <f>SUMIFS('sys inv movment rpt'!$M:$M,'sys inv movment rpt'!$L:$L,$M1207,'sys inv movment rpt'!$N:$N,AN$1)</f>
        <v>360</v>
      </c>
      <c r="AO1207" s="86">
        <f>SUMIFS('sys inv movment rpt'!$M:$M,'sys inv movment rpt'!$L:$L,$M1207,'sys inv movment rpt'!$N:$N,AO$1)</f>
        <v>0</v>
      </c>
      <c r="AP1207" s="86">
        <f>SUMIFS('sys inv movment rpt'!$M:$M,'sys inv movment rpt'!$L:$L,$M1207,'sys inv movment rpt'!$N:$N,AP$1)</f>
        <v>0</v>
      </c>
      <c r="AQ1207" s="86">
        <f>SUMIFS('sys inv movment rpt'!$M:$M,'sys inv movment rpt'!$L:$L,$M1207,'sys inv movment rpt'!$N:$N,AQ$1)</f>
        <v>0</v>
      </c>
      <c r="AR1207" s="86">
        <f>SUMIFS('sys inv movment rpt'!$M:$M,'sys inv movment rpt'!$L:$L,$M1207,'sys inv movment rpt'!$N:$N,AR$1)</f>
        <v>432</v>
      </c>
      <c r="AS1207" s="86">
        <f>SUMIFS('sys inv movment rpt'!$M:$M,'sys inv movment rpt'!$L:$L,$M1207,'sys inv movment rpt'!$N:$N,AS$1)</f>
        <v>0</v>
      </c>
      <c r="AT1207" s="86">
        <f>SUMIFS('sys inv movment rpt'!$M:$M,'sys inv movment rpt'!$L:$L,$M1207,'sys inv movment rpt'!$N:$N,AT$1)</f>
        <v>0</v>
      </c>
      <c r="AU1207" s="86">
        <f>SUMIFS('sys inv movment rpt'!$M:$M,'sys inv movment rpt'!$L:$L,$M1207,'sys inv movment rpt'!$N:$N,AU$1)</f>
        <v>0</v>
      </c>
      <c r="AV1207" s="86">
        <f>SUMIFS('sys inv movment rpt'!$M:$M,'sys inv movment rpt'!$L:$L,$M1207,'sys inv movment rpt'!$N:$N,AV$1)</f>
        <v>0</v>
      </c>
      <c r="AW1207" s="87" t="str">
        <f>IFERROR(VLOOKUP(A1207,'sys-backorder details'!E:U,17,0),"-")</f>
        <v>-</v>
      </c>
      <c r="AX1207" s="87" t="str">
        <f>IF(K1207&gt;1,VLOOKUP(A1207,'settings-routing'!A:I,9,0),"")</f>
        <v/>
      </c>
    </row>
    <row r="1208" ht="12.75" hidden="1" customHeight="1">
      <c r="A1208" s="28" t="s">
        <v>2498</v>
      </c>
      <c r="B1208" s="28" t="s">
        <v>2499</v>
      </c>
      <c r="C1208" s="50">
        <f t="shared" si="2"/>
        <v>0</v>
      </c>
      <c r="D1208" s="80">
        <f>SUMIF('Stocks 101-111'!$J:$J,'item dashboard'!A1208,'Stocks 101-111'!K:K)</f>
        <v>0</v>
      </c>
      <c r="E1208" s="80">
        <f>SUMIF('Stocks 101-111'!$J:$J,'item dashboard'!A1208,'Stocks 101-111'!$L:$L)</f>
        <v>0</v>
      </c>
      <c r="F1208" s="81">
        <f t="shared" si="3"/>
        <v>0</v>
      </c>
      <c r="G1208" s="82">
        <f t="shared" si="4"/>
        <v>0</v>
      </c>
      <c r="H1208" s="50">
        <f>SUMIFS('sys-backorder details'!$M:$M,'sys-backorder details'!$E:$E,'item dashboard'!A1208,'sys-backorder details'!$V:$V,"")</f>
        <v>0</v>
      </c>
      <c r="I1208" s="83">
        <f>SUMIF('settings-routing'!$I:$I,'item dashboard'!A1208,'settings-routing'!$O:$O)</f>
        <v>0</v>
      </c>
      <c r="J1208" s="50">
        <f>SUMIFS('sys-backorder details'!$M:$M,'sys-backorder details'!$E:$E,'item dashboard'!A1208,'sys-backorder details'!$V:$V,"Call off")</f>
        <v>0</v>
      </c>
      <c r="K1208" s="84">
        <f t="shared" si="5"/>
        <v>0</v>
      </c>
      <c r="L1208" s="84">
        <f>SUMIF('Production Plan'!$E:$E,'item dashboard'!A1208,'Production Plan'!$N:$N)</f>
        <v>0</v>
      </c>
      <c r="M1208" s="85" t="str">
        <f t="shared" si="6"/>
        <v>B-T103-W49CHEM-WOOD-1KG WHITE Pntd PINAL WOOD GLUE JAR</v>
      </c>
      <c r="N1208" s="86">
        <f>SUMIFS('sys inv movment rpt'!$M:$M,'sys inv movment rpt'!$L:$L,$M1208,'sys inv movment rpt'!$N:$N,N$1)</f>
        <v>0</v>
      </c>
      <c r="O1208" s="86">
        <f>SUMIFS('sys inv movment rpt'!$M:$M,'sys inv movment rpt'!$L:$L,$M1208,'sys inv movment rpt'!$N:$N,O$1)</f>
        <v>0</v>
      </c>
      <c r="P1208" s="86">
        <f>SUMIFS('sys inv movment rpt'!$M:$M,'sys inv movment rpt'!$L:$L,$M1208,'sys inv movment rpt'!$N:$N,P$1)</f>
        <v>0</v>
      </c>
      <c r="Q1208" s="86">
        <f>SUMIFS('sys inv movment rpt'!$M:$M,'sys inv movment rpt'!$L:$L,$M1208,'sys inv movment rpt'!$N:$N,Q$1)</f>
        <v>0</v>
      </c>
      <c r="R1208" s="86">
        <f>SUMIFS('sys inv movment rpt'!$M:$M,'sys inv movment rpt'!$L:$L,$M1208,'sys inv movment rpt'!$N:$N,R$1)</f>
        <v>0</v>
      </c>
      <c r="S1208" s="86">
        <f>SUMIFS('sys inv movment rpt'!$M:$M,'sys inv movment rpt'!$L:$L,$M1208,'sys inv movment rpt'!$N:$N,S$1)</f>
        <v>0</v>
      </c>
      <c r="T1208" s="86">
        <f>SUMIFS('sys inv movment rpt'!$M:$M,'sys inv movment rpt'!$L:$L,$M1208,'sys inv movment rpt'!$N:$N,T$1)</f>
        <v>0</v>
      </c>
      <c r="U1208" s="86">
        <f>SUMIFS('sys inv movment rpt'!$M:$M,'sys inv movment rpt'!$L:$L,$M1208,'sys inv movment rpt'!$N:$N,U$1)</f>
        <v>0</v>
      </c>
      <c r="V1208" s="86">
        <f>SUMIFS('sys inv movment rpt'!$M:$M,'sys inv movment rpt'!$L:$L,$M1208,'sys inv movment rpt'!$N:$N,V$1)</f>
        <v>0</v>
      </c>
      <c r="W1208" s="86">
        <f>SUMIFS('sys inv movment rpt'!$M:$M,'sys inv movment rpt'!$L:$L,$M1208,'sys inv movment rpt'!$N:$N,W$1)</f>
        <v>0</v>
      </c>
      <c r="X1208" s="86">
        <f>SUMIFS('sys inv movment rpt'!$M:$M,'sys inv movment rpt'!$L:$L,$M1208,'sys inv movment rpt'!$N:$N,X$1)</f>
        <v>0</v>
      </c>
      <c r="Y1208" s="86">
        <f>SUMIFS('sys inv movment rpt'!$M:$M,'sys inv movment rpt'!$L:$L,$M1208,'sys inv movment rpt'!$N:$N,Y$1)</f>
        <v>0</v>
      </c>
      <c r="Z1208" s="86">
        <f>SUMIFS('sys inv movment rpt'!$M:$M,'sys inv movment rpt'!$L:$L,$M1208,'sys inv movment rpt'!$N:$N,Z$1)</f>
        <v>0</v>
      </c>
      <c r="AA1208" s="86">
        <f>SUMIFS('sys inv movment rpt'!$M:$M,'sys inv movment rpt'!$L:$L,$M1208,'sys inv movment rpt'!$N:$N,AA$1)</f>
        <v>0</v>
      </c>
      <c r="AB1208" s="86">
        <f>SUMIFS('sys inv movment rpt'!$M:$M,'sys inv movment rpt'!$L:$L,$M1208,'sys inv movment rpt'!$N:$N,AB$1)</f>
        <v>0</v>
      </c>
      <c r="AC1208" s="86">
        <f>SUMIFS('sys inv movment rpt'!$M:$M,'sys inv movment rpt'!$L:$L,$M1208,'sys inv movment rpt'!$N:$N,AC$1)</f>
        <v>0</v>
      </c>
      <c r="AD1208" s="86">
        <f>SUMIFS('sys inv movment rpt'!$M:$M,'sys inv movment rpt'!$L:$L,$M1208,'sys inv movment rpt'!$N:$N,AD$1)</f>
        <v>0</v>
      </c>
      <c r="AE1208" s="86">
        <f>SUMIFS('sys inv movment rpt'!$M:$M,'sys inv movment rpt'!$L:$L,$M1208,'sys inv movment rpt'!$N:$N,AE$1)</f>
        <v>0</v>
      </c>
      <c r="AF1208" s="86">
        <f>SUMIFS('sys inv movment rpt'!$M:$M,'sys inv movment rpt'!$L:$L,$M1208,'sys inv movment rpt'!$N:$N,AF$1)</f>
        <v>0</v>
      </c>
      <c r="AG1208" s="86">
        <f>SUMIFS('sys inv movment rpt'!$M:$M,'sys inv movment rpt'!$L:$L,$M1208,'sys inv movment rpt'!$N:$N,AG$1)</f>
        <v>0</v>
      </c>
      <c r="AH1208" s="86">
        <f>SUMIFS('sys inv movment rpt'!$M:$M,'sys inv movment rpt'!$L:$L,$M1208,'sys inv movment rpt'!$N:$N,AH$1)</f>
        <v>0</v>
      </c>
      <c r="AI1208" s="86">
        <f>SUMIFS('sys inv movment rpt'!$M:$M,'sys inv movment rpt'!$L:$L,$M1208,'sys inv movment rpt'!$N:$N,AI$1)</f>
        <v>0</v>
      </c>
      <c r="AJ1208" s="86">
        <f>SUMIFS('sys inv movment rpt'!$M:$M,'sys inv movment rpt'!$L:$L,$M1208,'sys inv movment rpt'!$N:$N,AJ$1)</f>
        <v>0</v>
      </c>
      <c r="AK1208" s="86">
        <f>SUMIFS('sys inv movment rpt'!$M:$M,'sys inv movment rpt'!$L:$L,$M1208,'sys inv movment rpt'!$N:$N,AK$1)</f>
        <v>0</v>
      </c>
      <c r="AL1208" s="86">
        <f>SUMIFS('sys inv movment rpt'!$M:$M,'sys inv movment rpt'!$L:$L,$M1208,'sys inv movment rpt'!$N:$N,AL$1)</f>
        <v>0</v>
      </c>
      <c r="AM1208" s="86">
        <f>SUMIFS('sys inv movment rpt'!$M:$M,'sys inv movment rpt'!$L:$L,$M1208,'sys inv movment rpt'!$N:$N,AM$1)</f>
        <v>0</v>
      </c>
      <c r="AN1208" s="86">
        <f>SUMIFS('sys inv movment rpt'!$M:$M,'sys inv movment rpt'!$L:$L,$M1208,'sys inv movment rpt'!$N:$N,AN$1)</f>
        <v>0</v>
      </c>
      <c r="AO1208" s="86">
        <f>SUMIFS('sys inv movment rpt'!$M:$M,'sys inv movment rpt'!$L:$L,$M1208,'sys inv movment rpt'!$N:$N,AO$1)</f>
        <v>0</v>
      </c>
      <c r="AP1208" s="86">
        <f>SUMIFS('sys inv movment rpt'!$M:$M,'sys inv movment rpt'!$L:$L,$M1208,'sys inv movment rpt'!$N:$N,AP$1)</f>
        <v>0</v>
      </c>
      <c r="AQ1208" s="86">
        <f>SUMIFS('sys inv movment rpt'!$M:$M,'sys inv movment rpt'!$L:$L,$M1208,'sys inv movment rpt'!$N:$N,AQ$1)</f>
        <v>0</v>
      </c>
      <c r="AR1208" s="86">
        <f>SUMIFS('sys inv movment rpt'!$M:$M,'sys inv movment rpt'!$L:$L,$M1208,'sys inv movment rpt'!$N:$N,AR$1)</f>
        <v>0</v>
      </c>
      <c r="AS1208" s="86">
        <f>SUMIFS('sys inv movment rpt'!$M:$M,'sys inv movment rpt'!$L:$L,$M1208,'sys inv movment rpt'!$N:$N,AS$1)</f>
        <v>0</v>
      </c>
      <c r="AT1208" s="86">
        <f>SUMIFS('sys inv movment rpt'!$M:$M,'sys inv movment rpt'!$L:$L,$M1208,'sys inv movment rpt'!$N:$N,AT$1)</f>
        <v>0</v>
      </c>
      <c r="AU1208" s="86">
        <f>SUMIFS('sys inv movment rpt'!$M:$M,'sys inv movment rpt'!$L:$L,$M1208,'sys inv movment rpt'!$N:$N,AU$1)</f>
        <v>0</v>
      </c>
      <c r="AV1208" s="86">
        <f>SUMIFS('sys inv movment rpt'!$M:$M,'sys inv movment rpt'!$L:$L,$M1208,'sys inv movment rpt'!$N:$N,AV$1)</f>
        <v>0</v>
      </c>
      <c r="AW1208" s="87" t="str">
        <f>IFERROR(VLOOKUP(A1208,'sys-backorder details'!E:U,17,0),"-")</f>
        <v>-</v>
      </c>
      <c r="AX1208" s="87" t="str">
        <f>IF(K1208&gt;1,VLOOKUP(A1208,'settings-routing'!A:I,9,0),"")</f>
        <v/>
      </c>
    </row>
    <row r="1209" ht="12.75" hidden="1" customHeight="1">
      <c r="A1209" s="50" t="s">
        <v>2500</v>
      </c>
      <c r="B1209" s="50" t="s">
        <v>2501</v>
      </c>
      <c r="C1209" s="50">
        <f t="shared" si="2"/>
        <v>0</v>
      </c>
      <c r="D1209" s="80">
        <f>SUMIF('Stocks 101-111'!$J:$J,'item dashboard'!A1209,'Stocks 101-111'!K:K)</f>
        <v>0</v>
      </c>
      <c r="E1209" s="80">
        <f>SUMIF('Stocks 101-111'!$J:$J,'item dashboard'!A1209,'Stocks 101-111'!$L:$L)</f>
        <v>0</v>
      </c>
      <c r="F1209" s="81">
        <f t="shared" si="3"/>
        <v>0</v>
      </c>
      <c r="G1209" s="82">
        <f t="shared" si="4"/>
        <v>0</v>
      </c>
      <c r="H1209" s="50">
        <f>SUMIFS('sys-backorder details'!$M:$M,'sys-backorder details'!$E:$E,'item dashboard'!A1209,'sys-backorder details'!$V:$V,"")</f>
        <v>0</v>
      </c>
      <c r="I1209" s="83">
        <f>SUMIF('settings-routing'!$I:$I,'item dashboard'!A1209,'settings-routing'!$O:$O)</f>
        <v>0</v>
      </c>
      <c r="J1209" s="50">
        <f>SUMIFS('sys-backorder details'!$M:$M,'sys-backorder details'!$E:$E,'item dashboard'!A1209,'sys-backorder details'!$V:$V,"Call off")</f>
        <v>0</v>
      </c>
      <c r="K1209" s="84">
        <f t="shared" si="5"/>
        <v>0</v>
      </c>
      <c r="L1209" s="84">
        <f>SUMIF('Production Plan'!$E:$E,'item dashboard'!A1209,'Production Plan'!$N:$N)</f>
        <v>0</v>
      </c>
      <c r="M1209" s="85" t="str">
        <f t="shared" si="6"/>
        <v>B-T103-W49EXPRE-1kg white Pntd Express Jar</v>
      </c>
      <c r="N1209" s="86">
        <f>SUMIFS('sys inv movment rpt'!$M:$M,'sys inv movment rpt'!$L:$L,$M1209,'sys inv movment rpt'!$N:$N,N$1)</f>
        <v>0</v>
      </c>
      <c r="O1209" s="86">
        <f>SUMIFS('sys inv movment rpt'!$M:$M,'sys inv movment rpt'!$L:$L,$M1209,'sys inv movment rpt'!$N:$N,O$1)</f>
        <v>0</v>
      </c>
      <c r="P1209" s="86">
        <f>SUMIFS('sys inv movment rpt'!$M:$M,'sys inv movment rpt'!$L:$L,$M1209,'sys inv movment rpt'!$N:$N,P$1)</f>
        <v>0</v>
      </c>
      <c r="Q1209" s="86">
        <f>SUMIFS('sys inv movment rpt'!$M:$M,'sys inv movment rpt'!$L:$L,$M1209,'sys inv movment rpt'!$N:$N,Q$1)</f>
        <v>0</v>
      </c>
      <c r="R1209" s="86">
        <f>SUMIFS('sys inv movment rpt'!$M:$M,'sys inv movment rpt'!$L:$L,$M1209,'sys inv movment rpt'!$N:$N,R$1)</f>
        <v>0</v>
      </c>
      <c r="S1209" s="86">
        <f>SUMIFS('sys inv movment rpt'!$M:$M,'sys inv movment rpt'!$L:$L,$M1209,'sys inv movment rpt'!$N:$N,S$1)</f>
        <v>0</v>
      </c>
      <c r="T1209" s="86">
        <f>SUMIFS('sys inv movment rpt'!$M:$M,'sys inv movment rpt'!$L:$L,$M1209,'sys inv movment rpt'!$N:$N,T$1)</f>
        <v>0</v>
      </c>
      <c r="U1209" s="86">
        <f>SUMIFS('sys inv movment rpt'!$M:$M,'sys inv movment rpt'!$L:$L,$M1209,'sys inv movment rpt'!$N:$N,U$1)</f>
        <v>0</v>
      </c>
      <c r="V1209" s="86">
        <f>SUMIFS('sys inv movment rpt'!$M:$M,'sys inv movment rpt'!$L:$L,$M1209,'sys inv movment rpt'!$N:$N,V$1)</f>
        <v>0</v>
      </c>
      <c r="W1209" s="86">
        <f>SUMIFS('sys inv movment rpt'!$M:$M,'sys inv movment rpt'!$L:$L,$M1209,'sys inv movment rpt'!$N:$N,W$1)</f>
        <v>0</v>
      </c>
      <c r="X1209" s="86">
        <f>SUMIFS('sys inv movment rpt'!$M:$M,'sys inv movment rpt'!$L:$L,$M1209,'sys inv movment rpt'!$N:$N,X$1)</f>
        <v>0</v>
      </c>
      <c r="Y1209" s="86">
        <f>SUMIFS('sys inv movment rpt'!$M:$M,'sys inv movment rpt'!$L:$L,$M1209,'sys inv movment rpt'!$N:$N,Y$1)</f>
        <v>0</v>
      </c>
      <c r="Z1209" s="86">
        <f>SUMIFS('sys inv movment rpt'!$M:$M,'sys inv movment rpt'!$L:$L,$M1209,'sys inv movment rpt'!$N:$N,Z$1)</f>
        <v>0</v>
      </c>
      <c r="AA1209" s="86">
        <f>SUMIFS('sys inv movment rpt'!$M:$M,'sys inv movment rpt'!$L:$L,$M1209,'sys inv movment rpt'!$N:$N,AA$1)</f>
        <v>0</v>
      </c>
      <c r="AB1209" s="86">
        <f>SUMIFS('sys inv movment rpt'!$M:$M,'sys inv movment rpt'!$L:$L,$M1209,'sys inv movment rpt'!$N:$N,AB$1)</f>
        <v>0</v>
      </c>
      <c r="AC1209" s="86">
        <f>SUMIFS('sys inv movment rpt'!$M:$M,'sys inv movment rpt'!$L:$L,$M1209,'sys inv movment rpt'!$N:$N,AC$1)</f>
        <v>0</v>
      </c>
      <c r="AD1209" s="86">
        <f>SUMIFS('sys inv movment rpt'!$M:$M,'sys inv movment rpt'!$L:$L,$M1209,'sys inv movment rpt'!$N:$N,AD$1)</f>
        <v>0</v>
      </c>
      <c r="AE1209" s="86">
        <f>SUMIFS('sys inv movment rpt'!$M:$M,'sys inv movment rpt'!$L:$L,$M1209,'sys inv movment rpt'!$N:$N,AE$1)</f>
        <v>0</v>
      </c>
      <c r="AF1209" s="86">
        <f>SUMIFS('sys inv movment rpt'!$M:$M,'sys inv movment rpt'!$L:$L,$M1209,'sys inv movment rpt'!$N:$N,AF$1)</f>
        <v>0</v>
      </c>
      <c r="AG1209" s="86">
        <f>SUMIFS('sys inv movment rpt'!$M:$M,'sys inv movment rpt'!$L:$L,$M1209,'sys inv movment rpt'!$N:$N,AG$1)</f>
        <v>0</v>
      </c>
      <c r="AH1209" s="86">
        <f>SUMIFS('sys inv movment rpt'!$M:$M,'sys inv movment rpt'!$L:$L,$M1209,'sys inv movment rpt'!$N:$N,AH$1)</f>
        <v>0</v>
      </c>
      <c r="AI1209" s="86">
        <f>SUMIFS('sys inv movment rpt'!$M:$M,'sys inv movment rpt'!$L:$L,$M1209,'sys inv movment rpt'!$N:$N,AI$1)</f>
        <v>0</v>
      </c>
      <c r="AJ1209" s="86">
        <f>SUMIFS('sys inv movment rpt'!$M:$M,'sys inv movment rpt'!$L:$L,$M1209,'sys inv movment rpt'!$N:$N,AJ$1)</f>
        <v>0</v>
      </c>
      <c r="AK1209" s="86">
        <f>SUMIFS('sys inv movment rpt'!$M:$M,'sys inv movment rpt'!$L:$L,$M1209,'sys inv movment rpt'!$N:$N,AK$1)</f>
        <v>0</v>
      </c>
      <c r="AL1209" s="86">
        <f>SUMIFS('sys inv movment rpt'!$M:$M,'sys inv movment rpt'!$L:$L,$M1209,'sys inv movment rpt'!$N:$N,AL$1)</f>
        <v>0</v>
      </c>
      <c r="AM1209" s="86">
        <f>SUMIFS('sys inv movment rpt'!$M:$M,'sys inv movment rpt'!$L:$L,$M1209,'sys inv movment rpt'!$N:$N,AM$1)</f>
        <v>0</v>
      </c>
      <c r="AN1209" s="86">
        <f>SUMIFS('sys inv movment rpt'!$M:$M,'sys inv movment rpt'!$L:$L,$M1209,'sys inv movment rpt'!$N:$N,AN$1)</f>
        <v>0</v>
      </c>
      <c r="AO1209" s="86">
        <f>SUMIFS('sys inv movment rpt'!$M:$M,'sys inv movment rpt'!$L:$L,$M1209,'sys inv movment rpt'!$N:$N,AO$1)</f>
        <v>0</v>
      </c>
      <c r="AP1209" s="86">
        <f>SUMIFS('sys inv movment rpt'!$M:$M,'sys inv movment rpt'!$L:$L,$M1209,'sys inv movment rpt'!$N:$N,AP$1)</f>
        <v>0</v>
      </c>
      <c r="AQ1209" s="86">
        <f>SUMIFS('sys inv movment rpt'!$M:$M,'sys inv movment rpt'!$L:$L,$M1209,'sys inv movment rpt'!$N:$N,AQ$1)</f>
        <v>0</v>
      </c>
      <c r="AR1209" s="86">
        <f>SUMIFS('sys inv movment rpt'!$M:$M,'sys inv movment rpt'!$L:$L,$M1209,'sys inv movment rpt'!$N:$N,AR$1)</f>
        <v>0</v>
      </c>
      <c r="AS1209" s="86">
        <f>SUMIFS('sys inv movment rpt'!$M:$M,'sys inv movment rpt'!$L:$L,$M1209,'sys inv movment rpt'!$N:$N,AS$1)</f>
        <v>0</v>
      </c>
      <c r="AT1209" s="86">
        <f>SUMIFS('sys inv movment rpt'!$M:$M,'sys inv movment rpt'!$L:$L,$M1209,'sys inv movment rpt'!$N:$N,AT$1)</f>
        <v>0</v>
      </c>
      <c r="AU1209" s="86">
        <f>SUMIFS('sys inv movment rpt'!$M:$M,'sys inv movment rpt'!$L:$L,$M1209,'sys inv movment rpt'!$N:$N,AU$1)</f>
        <v>0</v>
      </c>
      <c r="AV1209" s="86">
        <f>SUMIFS('sys inv movment rpt'!$M:$M,'sys inv movment rpt'!$L:$L,$M1209,'sys inv movment rpt'!$N:$N,AV$1)</f>
        <v>0</v>
      </c>
      <c r="AW1209" s="87" t="str">
        <f>IFERROR(VLOOKUP(A1209,'sys-backorder details'!E:U,17,0),"-")</f>
        <v>-</v>
      </c>
      <c r="AX1209" s="87" t="str">
        <f>IF(K1209&gt;1,VLOOKUP(A1209,'settings-routing'!A:I,9,0),"")</f>
        <v/>
      </c>
    </row>
    <row r="1210" ht="12.75" hidden="1" customHeight="1">
      <c r="A1210" s="50" t="s">
        <v>2502</v>
      </c>
      <c r="B1210" s="50" t="s">
        <v>2503</v>
      </c>
      <c r="C1210" s="50">
        <f t="shared" si="2"/>
        <v>0</v>
      </c>
      <c r="D1210" s="80">
        <f>SUMIF('Stocks 101-111'!$J:$J,'item dashboard'!A1210,'Stocks 101-111'!K:K)</f>
        <v>0</v>
      </c>
      <c r="E1210" s="80">
        <f>SUMIF('Stocks 101-111'!$J:$J,'item dashboard'!A1210,'Stocks 101-111'!$L:$L)</f>
        <v>0</v>
      </c>
      <c r="F1210" s="81">
        <f t="shared" si="3"/>
        <v>0</v>
      </c>
      <c r="G1210" s="82">
        <f t="shared" si="4"/>
        <v>0</v>
      </c>
      <c r="H1210" s="50">
        <f>SUMIFS('sys-backorder details'!$M:$M,'sys-backorder details'!$E:$E,'item dashboard'!A1210,'sys-backorder details'!$V:$V,"")</f>
        <v>0</v>
      </c>
      <c r="I1210" s="83">
        <f>SUMIF('settings-routing'!$I:$I,'item dashboard'!A1210,'settings-routing'!$O:$O)</f>
        <v>0</v>
      </c>
      <c r="J1210" s="50">
        <f>SUMIFS('sys-backorder details'!$M:$M,'sys-backorder details'!$E:$E,'item dashboard'!A1210,'sys-backorder details'!$V:$V,"Call off")</f>
        <v>0</v>
      </c>
      <c r="K1210" s="84">
        <f t="shared" si="5"/>
        <v>0</v>
      </c>
      <c r="L1210" s="84">
        <f>SUMIF('Production Plan'!$E:$E,'item dashboard'!A1210,'Production Plan'!$N:$N)</f>
        <v>0</v>
      </c>
      <c r="M1210" s="85" t="str">
        <f t="shared" si="6"/>
        <v>B-T103-W49EXTRA-1kg White Pntd strong Extra Jar</v>
      </c>
      <c r="N1210" s="86">
        <f>SUMIFS('sys inv movment rpt'!$M:$M,'sys inv movment rpt'!$L:$L,$M1210,'sys inv movment rpt'!$N:$N,N$1)</f>
        <v>0</v>
      </c>
      <c r="O1210" s="86">
        <f>SUMIFS('sys inv movment rpt'!$M:$M,'sys inv movment rpt'!$L:$L,$M1210,'sys inv movment rpt'!$N:$N,O$1)</f>
        <v>0</v>
      </c>
      <c r="P1210" s="86">
        <f>SUMIFS('sys inv movment rpt'!$M:$M,'sys inv movment rpt'!$L:$L,$M1210,'sys inv movment rpt'!$N:$N,P$1)</f>
        <v>0</v>
      </c>
      <c r="Q1210" s="86">
        <f>SUMIFS('sys inv movment rpt'!$M:$M,'sys inv movment rpt'!$L:$L,$M1210,'sys inv movment rpt'!$N:$N,Q$1)</f>
        <v>0</v>
      </c>
      <c r="R1210" s="86">
        <f>SUMIFS('sys inv movment rpt'!$M:$M,'sys inv movment rpt'!$L:$L,$M1210,'sys inv movment rpt'!$N:$N,R$1)</f>
        <v>0</v>
      </c>
      <c r="S1210" s="86">
        <f>SUMIFS('sys inv movment rpt'!$M:$M,'sys inv movment rpt'!$L:$L,$M1210,'sys inv movment rpt'!$N:$N,S$1)</f>
        <v>0</v>
      </c>
      <c r="T1210" s="86">
        <f>SUMIFS('sys inv movment rpt'!$M:$M,'sys inv movment rpt'!$L:$L,$M1210,'sys inv movment rpt'!$N:$N,T$1)</f>
        <v>0</v>
      </c>
      <c r="U1210" s="86">
        <f>SUMIFS('sys inv movment rpt'!$M:$M,'sys inv movment rpt'!$L:$L,$M1210,'sys inv movment rpt'!$N:$N,U$1)</f>
        <v>0</v>
      </c>
      <c r="V1210" s="86">
        <f>SUMIFS('sys inv movment rpt'!$M:$M,'sys inv movment rpt'!$L:$L,$M1210,'sys inv movment rpt'!$N:$N,V$1)</f>
        <v>0</v>
      </c>
      <c r="W1210" s="86">
        <f>SUMIFS('sys inv movment rpt'!$M:$M,'sys inv movment rpt'!$L:$L,$M1210,'sys inv movment rpt'!$N:$N,W$1)</f>
        <v>0</v>
      </c>
      <c r="X1210" s="86">
        <f>SUMIFS('sys inv movment rpt'!$M:$M,'sys inv movment rpt'!$L:$L,$M1210,'sys inv movment rpt'!$N:$N,X$1)</f>
        <v>0</v>
      </c>
      <c r="Y1210" s="86">
        <f>SUMIFS('sys inv movment rpt'!$M:$M,'sys inv movment rpt'!$L:$L,$M1210,'sys inv movment rpt'!$N:$N,Y$1)</f>
        <v>0</v>
      </c>
      <c r="Z1210" s="86">
        <f>SUMIFS('sys inv movment rpt'!$M:$M,'sys inv movment rpt'!$L:$L,$M1210,'sys inv movment rpt'!$N:$N,Z$1)</f>
        <v>0</v>
      </c>
      <c r="AA1210" s="86">
        <f>SUMIFS('sys inv movment rpt'!$M:$M,'sys inv movment rpt'!$L:$L,$M1210,'sys inv movment rpt'!$N:$N,AA$1)</f>
        <v>0</v>
      </c>
      <c r="AB1210" s="86">
        <f>SUMIFS('sys inv movment rpt'!$M:$M,'sys inv movment rpt'!$L:$L,$M1210,'sys inv movment rpt'!$N:$N,AB$1)</f>
        <v>0</v>
      </c>
      <c r="AC1210" s="86">
        <f>SUMIFS('sys inv movment rpt'!$M:$M,'sys inv movment rpt'!$L:$L,$M1210,'sys inv movment rpt'!$N:$N,AC$1)</f>
        <v>0</v>
      </c>
      <c r="AD1210" s="86">
        <f>SUMIFS('sys inv movment rpt'!$M:$M,'sys inv movment rpt'!$L:$L,$M1210,'sys inv movment rpt'!$N:$N,AD$1)</f>
        <v>0</v>
      </c>
      <c r="AE1210" s="86">
        <f>SUMIFS('sys inv movment rpt'!$M:$M,'sys inv movment rpt'!$L:$L,$M1210,'sys inv movment rpt'!$N:$N,AE$1)</f>
        <v>0</v>
      </c>
      <c r="AF1210" s="86">
        <f>SUMIFS('sys inv movment rpt'!$M:$M,'sys inv movment rpt'!$L:$L,$M1210,'sys inv movment rpt'!$N:$N,AF$1)</f>
        <v>0</v>
      </c>
      <c r="AG1210" s="86">
        <f>SUMIFS('sys inv movment rpt'!$M:$M,'sys inv movment rpt'!$L:$L,$M1210,'sys inv movment rpt'!$N:$N,AG$1)</f>
        <v>0</v>
      </c>
      <c r="AH1210" s="86">
        <f>SUMIFS('sys inv movment rpt'!$M:$M,'sys inv movment rpt'!$L:$L,$M1210,'sys inv movment rpt'!$N:$N,AH$1)</f>
        <v>0</v>
      </c>
      <c r="AI1210" s="86">
        <f>SUMIFS('sys inv movment rpt'!$M:$M,'sys inv movment rpt'!$L:$L,$M1210,'sys inv movment rpt'!$N:$N,AI$1)</f>
        <v>0</v>
      </c>
      <c r="AJ1210" s="86">
        <f>SUMIFS('sys inv movment rpt'!$M:$M,'sys inv movment rpt'!$L:$L,$M1210,'sys inv movment rpt'!$N:$N,AJ$1)</f>
        <v>0</v>
      </c>
      <c r="AK1210" s="86">
        <f>SUMIFS('sys inv movment rpt'!$M:$M,'sys inv movment rpt'!$L:$L,$M1210,'sys inv movment rpt'!$N:$N,AK$1)</f>
        <v>0</v>
      </c>
      <c r="AL1210" s="86">
        <f>SUMIFS('sys inv movment rpt'!$M:$M,'sys inv movment rpt'!$L:$L,$M1210,'sys inv movment rpt'!$N:$N,AL$1)</f>
        <v>0</v>
      </c>
      <c r="AM1210" s="86">
        <f>SUMIFS('sys inv movment rpt'!$M:$M,'sys inv movment rpt'!$L:$L,$M1210,'sys inv movment rpt'!$N:$N,AM$1)</f>
        <v>0</v>
      </c>
      <c r="AN1210" s="86">
        <f>SUMIFS('sys inv movment rpt'!$M:$M,'sys inv movment rpt'!$L:$L,$M1210,'sys inv movment rpt'!$N:$N,AN$1)</f>
        <v>0</v>
      </c>
      <c r="AO1210" s="86">
        <f>SUMIFS('sys inv movment rpt'!$M:$M,'sys inv movment rpt'!$L:$L,$M1210,'sys inv movment rpt'!$N:$N,AO$1)</f>
        <v>0</v>
      </c>
      <c r="AP1210" s="86">
        <f>SUMIFS('sys inv movment rpt'!$M:$M,'sys inv movment rpt'!$L:$L,$M1210,'sys inv movment rpt'!$N:$N,AP$1)</f>
        <v>0</v>
      </c>
      <c r="AQ1210" s="86">
        <f>SUMIFS('sys inv movment rpt'!$M:$M,'sys inv movment rpt'!$L:$L,$M1210,'sys inv movment rpt'!$N:$N,AQ$1)</f>
        <v>0</v>
      </c>
      <c r="AR1210" s="86">
        <f>SUMIFS('sys inv movment rpt'!$M:$M,'sys inv movment rpt'!$L:$L,$M1210,'sys inv movment rpt'!$N:$N,AR$1)</f>
        <v>0</v>
      </c>
      <c r="AS1210" s="86">
        <f>SUMIFS('sys inv movment rpt'!$M:$M,'sys inv movment rpt'!$L:$L,$M1210,'sys inv movment rpt'!$N:$N,AS$1)</f>
        <v>0</v>
      </c>
      <c r="AT1210" s="86">
        <f>SUMIFS('sys inv movment rpt'!$M:$M,'sys inv movment rpt'!$L:$L,$M1210,'sys inv movment rpt'!$N:$N,AT$1)</f>
        <v>0</v>
      </c>
      <c r="AU1210" s="86">
        <f>SUMIFS('sys inv movment rpt'!$M:$M,'sys inv movment rpt'!$L:$L,$M1210,'sys inv movment rpt'!$N:$N,AU$1)</f>
        <v>0</v>
      </c>
      <c r="AV1210" s="86">
        <f>SUMIFS('sys inv movment rpt'!$M:$M,'sys inv movment rpt'!$L:$L,$M1210,'sys inv movment rpt'!$N:$N,AV$1)</f>
        <v>0</v>
      </c>
      <c r="AW1210" s="87" t="str">
        <f>IFERROR(VLOOKUP(A1210,'sys-backorder details'!E:U,17,0),"-")</f>
        <v>-</v>
      </c>
      <c r="AX1210" s="87" t="str">
        <f>IF(K1210&gt;1,VLOOKUP(A1210,'settings-routing'!A:I,9,0),"")</f>
        <v/>
      </c>
    </row>
    <row r="1211" ht="12.75" hidden="1" customHeight="1">
      <c r="A1211" s="28" t="s">
        <v>2504</v>
      </c>
      <c r="B1211" s="28" t="s">
        <v>2505</v>
      </c>
      <c r="C1211" s="50">
        <f t="shared" si="2"/>
        <v>0</v>
      </c>
      <c r="D1211" s="80">
        <f>SUMIF('Stocks 101-111'!$J:$J,'item dashboard'!A1211,'Stocks 101-111'!K:K)</f>
        <v>0</v>
      </c>
      <c r="E1211" s="80">
        <f>SUMIF('Stocks 101-111'!$J:$J,'item dashboard'!A1211,'Stocks 101-111'!$L:$L)</f>
        <v>0</v>
      </c>
      <c r="F1211" s="81">
        <f t="shared" si="3"/>
        <v>0</v>
      </c>
      <c r="G1211" s="82">
        <f t="shared" si="4"/>
        <v>0</v>
      </c>
      <c r="H1211" s="50">
        <f>SUMIFS('sys-backorder details'!$M:$M,'sys-backorder details'!$E:$E,'item dashboard'!A1211,'sys-backorder details'!$V:$V,"")</f>
        <v>0</v>
      </c>
      <c r="I1211" s="83">
        <f>SUMIF('settings-routing'!$I:$I,'item dashboard'!A1211,'settings-routing'!$O:$O)</f>
        <v>0</v>
      </c>
      <c r="J1211" s="50">
        <f>SUMIFS('sys-backorder details'!$M:$M,'sys-backorder details'!$E:$E,'item dashboard'!A1211,'sys-backorder details'!$V:$V,"Call off")</f>
        <v>0</v>
      </c>
      <c r="K1211" s="84">
        <f t="shared" si="5"/>
        <v>0</v>
      </c>
      <c r="L1211" s="84">
        <f>SUMIF('Production Plan'!$E:$E,'item dashboard'!A1211,'Production Plan'!$N:$N)</f>
        <v>0</v>
      </c>
      <c r="M1211" s="85" t="str">
        <f t="shared" si="6"/>
        <v>B-T103-W49HCHEM-1Kg White Pntd Henkel Chemicals Jar</v>
      </c>
      <c r="N1211" s="86">
        <f>SUMIFS('sys inv movment rpt'!$M:$M,'sys inv movment rpt'!$L:$L,$M1211,'sys inv movment rpt'!$N:$N,N$1)</f>
        <v>0</v>
      </c>
      <c r="O1211" s="86">
        <f>SUMIFS('sys inv movment rpt'!$M:$M,'sys inv movment rpt'!$L:$L,$M1211,'sys inv movment rpt'!$N:$N,O$1)</f>
        <v>0</v>
      </c>
      <c r="P1211" s="86">
        <f>SUMIFS('sys inv movment rpt'!$M:$M,'sys inv movment rpt'!$L:$L,$M1211,'sys inv movment rpt'!$N:$N,P$1)</f>
        <v>0</v>
      </c>
      <c r="Q1211" s="86">
        <f>SUMIFS('sys inv movment rpt'!$M:$M,'sys inv movment rpt'!$L:$L,$M1211,'sys inv movment rpt'!$N:$N,Q$1)</f>
        <v>0</v>
      </c>
      <c r="R1211" s="86">
        <f>SUMIFS('sys inv movment rpt'!$M:$M,'sys inv movment rpt'!$L:$L,$M1211,'sys inv movment rpt'!$N:$N,R$1)</f>
        <v>0</v>
      </c>
      <c r="S1211" s="86">
        <f>SUMIFS('sys inv movment rpt'!$M:$M,'sys inv movment rpt'!$L:$L,$M1211,'sys inv movment rpt'!$N:$N,S$1)</f>
        <v>0</v>
      </c>
      <c r="T1211" s="86">
        <f>SUMIFS('sys inv movment rpt'!$M:$M,'sys inv movment rpt'!$L:$L,$M1211,'sys inv movment rpt'!$N:$N,T$1)</f>
        <v>0</v>
      </c>
      <c r="U1211" s="86">
        <f>SUMIFS('sys inv movment rpt'!$M:$M,'sys inv movment rpt'!$L:$L,$M1211,'sys inv movment rpt'!$N:$N,U$1)</f>
        <v>0</v>
      </c>
      <c r="V1211" s="86">
        <f>SUMIFS('sys inv movment rpt'!$M:$M,'sys inv movment rpt'!$L:$L,$M1211,'sys inv movment rpt'!$N:$N,V$1)</f>
        <v>0</v>
      </c>
      <c r="W1211" s="86">
        <f>SUMIFS('sys inv movment rpt'!$M:$M,'sys inv movment rpt'!$L:$L,$M1211,'sys inv movment rpt'!$N:$N,W$1)</f>
        <v>0</v>
      </c>
      <c r="X1211" s="86">
        <f>SUMIFS('sys inv movment rpt'!$M:$M,'sys inv movment rpt'!$L:$L,$M1211,'sys inv movment rpt'!$N:$N,X$1)</f>
        <v>0</v>
      </c>
      <c r="Y1211" s="86">
        <f>SUMIFS('sys inv movment rpt'!$M:$M,'sys inv movment rpt'!$L:$L,$M1211,'sys inv movment rpt'!$N:$N,Y$1)</f>
        <v>0</v>
      </c>
      <c r="Z1211" s="86">
        <f>SUMIFS('sys inv movment rpt'!$M:$M,'sys inv movment rpt'!$L:$L,$M1211,'sys inv movment rpt'!$N:$N,Z$1)</f>
        <v>0</v>
      </c>
      <c r="AA1211" s="86">
        <f>SUMIFS('sys inv movment rpt'!$M:$M,'sys inv movment rpt'!$L:$L,$M1211,'sys inv movment rpt'!$N:$N,AA$1)</f>
        <v>0</v>
      </c>
      <c r="AB1211" s="86">
        <f>SUMIFS('sys inv movment rpt'!$M:$M,'sys inv movment rpt'!$L:$L,$M1211,'sys inv movment rpt'!$N:$N,AB$1)</f>
        <v>0</v>
      </c>
      <c r="AC1211" s="86">
        <f>SUMIFS('sys inv movment rpt'!$M:$M,'sys inv movment rpt'!$L:$L,$M1211,'sys inv movment rpt'!$N:$N,AC$1)</f>
        <v>0</v>
      </c>
      <c r="AD1211" s="86">
        <f>SUMIFS('sys inv movment rpt'!$M:$M,'sys inv movment rpt'!$L:$L,$M1211,'sys inv movment rpt'!$N:$N,AD$1)</f>
        <v>0</v>
      </c>
      <c r="AE1211" s="86">
        <f>SUMIFS('sys inv movment rpt'!$M:$M,'sys inv movment rpt'!$L:$L,$M1211,'sys inv movment rpt'!$N:$N,AE$1)</f>
        <v>0</v>
      </c>
      <c r="AF1211" s="86">
        <f>SUMIFS('sys inv movment rpt'!$M:$M,'sys inv movment rpt'!$L:$L,$M1211,'sys inv movment rpt'!$N:$N,AF$1)</f>
        <v>0</v>
      </c>
      <c r="AG1211" s="86">
        <f>SUMIFS('sys inv movment rpt'!$M:$M,'sys inv movment rpt'!$L:$L,$M1211,'sys inv movment rpt'!$N:$N,AG$1)</f>
        <v>0</v>
      </c>
      <c r="AH1211" s="86">
        <f>SUMIFS('sys inv movment rpt'!$M:$M,'sys inv movment rpt'!$L:$L,$M1211,'sys inv movment rpt'!$N:$N,AH$1)</f>
        <v>0</v>
      </c>
      <c r="AI1211" s="86">
        <f>SUMIFS('sys inv movment rpt'!$M:$M,'sys inv movment rpt'!$L:$L,$M1211,'sys inv movment rpt'!$N:$N,AI$1)</f>
        <v>0</v>
      </c>
      <c r="AJ1211" s="86">
        <f>SUMIFS('sys inv movment rpt'!$M:$M,'sys inv movment rpt'!$L:$L,$M1211,'sys inv movment rpt'!$N:$N,AJ$1)</f>
        <v>0</v>
      </c>
      <c r="AK1211" s="86">
        <f>SUMIFS('sys inv movment rpt'!$M:$M,'sys inv movment rpt'!$L:$L,$M1211,'sys inv movment rpt'!$N:$N,AK$1)</f>
        <v>0</v>
      </c>
      <c r="AL1211" s="86">
        <f>SUMIFS('sys inv movment rpt'!$M:$M,'sys inv movment rpt'!$L:$L,$M1211,'sys inv movment rpt'!$N:$N,AL$1)</f>
        <v>0</v>
      </c>
      <c r="AM1211" s="86">
        <f>SUMIFS('sys inv movment rpt'!$M:$M,'sys inv movment rpt'!$L:$L,$M1211,'sys inv movment rpt'!$N:$N,AM$1)</f>
        <v>0</v>
      </c>
      <c r="AN1211" s="86">
        <f>SUMIFS('sys inv movment rpt'!$M:$M,'sys inv movment rpt'!$L:$L,$M1211,'sys inv movment rpt'!$N:$N,AN$1)</f>
        <v>0</v>
      </c>
      <c r="AO1211" s="86">
        <f>SUMIFS('sys inv movment rpt'!$M:$M,'sys inv movment rpt'!$L:$L,$M1211,'sys inv movment rpt'!$N:$N,AO$1)</f>
        <v>0</v>
      </c>
      <c r="AP1211" s="86">
        <f>SUMIFS('sys inv movment rpt'!$M:$M,'sys inv movment rpt'!$L:$L,$M1211,'sys inv movment rpt'!$N:$N,AP$1)</f>
        <v>0</v>
      </c>
      <c r="AQ1211" s="86">
        <f>SUMIFS('sys inv movment rpt'!$M:$M,'sys inv movment rpt'!$L:$L,$M1211,'sys inv movment rpt'!$N:$N,AQ$1)</f>
        <v>0</v>
      </c>
      <c r="AR1211" s="86">
        <f>SUMIFS('sys inv movment rpt'!$M:$M,'sys inv movment rpt'!$L:$L,$M1211,'sys inv movment rpt'!$N:$N,AR$1)</f>
        <v>0</v>
      </c>
      <c r="AS1211" s="86">
        <f>SUMIFS('sys inv movment rpt'!$M:$M,'sys inv movment rpt'!$L:$L,$M1211,'sys inv movment rpt'!$N:$N,AS$1)</f>
        <v>0</v>
      </c>
      <c r="AT1211" s="86">
        <f>SUMIFS('sys inv movment rpt'!$M:$M,'sys inv movment rpt'!$L:$L,$M1211,'sys inv movment rpt'!$N:$N,AT$1)</f>
        <v>0</v>
      </c>
      <c r="AU1211" s="86">
        <f>SUMIFS('sys inv movment rpt'!$M:$M,'sys inv movment rpt'!$L:$L,$M1211,'sys inv movment rpt'!$N:$N,AU$1)</f>
        <v>0</v>
      </c>
      <c r="AV1211" s="86">
        <f>SUMIFS('sys inv movment rpt'!$M:$M,'sys inv movment rpt'!$L:$L,$M1211,'sys inv movment rpt'!$N:$N,AV$1)</f>
        <v>0</v>
      </c>
      <c r="AW1211" s="87" t="str">
        <f>IFERROR(VLOOKUP(A1211,'sys-backorder details'!E:U,17,0),"-")</f>
        <v>-</v>
      </c>
      <c r="AX1211" s="87" t="str">
        <f>IF(K1211&gt;1,VLOOKUP(A1211,'settings-routing'!A:I,9,0),"")</f>
        <v/>
      </c>
    </row>
    <row r="1212" ht="12.75" hidden="1" customHeight="1">
      <c r="A1212" s="28" t="s">
        <v>2506</v>
      </c>
      <c r="B1212" s="28" t="s">
        <v>2507</v>
      </c>
      <c r="C1212" s="50">
        <f t="shared" si="2"/>
        <v>0</v>
      </c>
      <c r="D1212" s="80">
        <f>SUMIF('Stocks 101-111'!$J:$J,'item dashboard'!A1212,'Stocks 101-111'!K:K)</f>
        <v>0</v>
      </c>
      <c r="E1212" s="80">
        <f>SUMIF('Stocks 101-111'!$J:$J,'item dashboard'!A1212,'Stocks 101-111'!$L:$L)</f>
        <v>0</v>
      </c>
      <c r="F1212" s="81">
        <f t="shared" si="3"/>
        <v>0</v>
      </c>
      <c r="G1212" s="82">
        <f t="shared" si="4"/>
        <v>0</v>
      </c>
      <c r="H1212" s="50">
        <f>SUMIFS('sys-backorder details'!$M:$M,'sys-backorder details'!$E:$E,'item dashboard'!A1212,'sys-backorder details'!$V:$V,"")</f>
        <v>0</v>
      </c>
      <c r="I1212" s="83">
        <f>SUMIF('settings-routing'!$I:$I,'item dashboard'!A1212,'settings-routing'!$O:$O)</f>
        <v>0</v>
      </c>
      <c r="J1212" s="50">
        <f>SUMIFS('sys-backorder details'!$M:$M,'sys-backorder details'!$E:$E,'item dashboard'!A1212,'sys-backorder details'!$V:$V,"Call off")</f>
        <v>0</v>
      </c>
      <c r="K1212" s="84">
        <f t="shared" si="5"/>
        <v>0</v>
      </c>
      <c r="L1212" s="84">
        <f>SUMIF('Production Plan'!$E:$E,'item dashboard'!A1212,'Production Plan'!$N:$N)</f>
        <v>0</v>
      </c>
      <c r="M1212" s="85" t="str">
        <f t="shared" si="6"/>
        <v>B-T103-W49HENK-1Kg White Pntd Proffesional Glue Jar</v>
      </c>
      <c r="N1212" s="86">
        <f>SUMIFS('sys inv movment rpt'!$M:$M,'sys inv movment rpt'!$L:$L,$M1212,'sys inv movment rpt'!$N:$N,N$1)</f>
        <v>0</v>
      </c>
      <c r="O1212" s="86">
        <f>SUMIFS('sys inv movment rpt'!$M:$M,'sys inv movment rpt'!$L:$L,$M1212,'sys inv movment rpt'!$N:$N,O$1)</f>
        <v>0</v>
      </c>
      <c r="P1212" s="86">
        <f>SUMIFS('sys inv movment rpt'!$M:$M,'sys inv movment rpt'!$L:$L,$M1212,'sys inv movment rpt'!$N:$N,P$1)</f>
        <v>0</v>
      </c>
      <c r="Q1212" s="86">
        <f>SUMIFS('sys inv movment rpt'!$M:$M,'sys inv movment rpt'!$L:$L,$M1212,'sys inv movment rpt'!$N:$N,Q$1)</f>
        <v>0</v>
      </c>
      <c r="R1212" s="86">
        <f>SUMIFS('sys inv movment rpt'!$M:$M,'sys inv movment rpt'!$L:$L,$M1212,'sys inv movment rpt'!$N:$N,R$1)</f>
        <v>0</v>
      </c>
      <c r="S1212" s="86">
        <f>SUMIFS('sys inv movment rpt'!$M:$M,'sys inv movment rpt'!$L:$L,$M1212,'sys inv movment rpt'!$N:$N,S$1)</f>
        <v>0</v>
      </c>
      <c r="T1212" s="86">
        <f>SUMIFS('sys inv movment rpt'!$M:$M,'sys inv movment rpt'!$L:$L,$M1212,'sys inv movment rpt'!$N:$N,T$1)</f>
        <v>0</v>
      </c>
      <c r="U1212" s="86">
        <f>SUMIFS('sys inv movment rpt'!$M:$M,'sys inv movment rpt'!$L:$L,$M1212,'sys inv movment rpt'!$N:$N,U$1)</f>
        <v>0</v>
      </c>
      <c r="V1212" s="86">
        <f>SUMIFS('sys inv movment rpt'!$M:$M,'sys inv movment rpt'!$L:$L,$M1212,'sys inv movment rpt'!$N:$N,V$1)</f>
        <v>0</v>
      </c>
      <c r="W1212" s="86">
        <f>SUMIFS('sys inv movment rpt'!$M:$M,'sys inv movment rpt'!$L:$L,$M1212,'sys inv movment rpt'!$N:$N,W$1)</f>
        <v>0</v>
      </c>
      <c r="X1212" s="86">
        <f>SUMIFS('sys inv movment rpt'!$M:$M,'sys inv movment rpt'!$L:$L,$M1212,'sys inv movment rpt'!$N:$N,X$1)</f>
        <v>0</v>
      </c>
      <c r="Y1212" s="86">
        <f>SUMIFS('sys inv movment rpt'!$M:$M,'sys inv movment rpt'!$L:$L,$M1212,'sys inv movment rpt'!$N:$N,Y$1)</f>
        <v>0</v>
      </c>
      <c r="Z1212" s="86">
        <f>SUMIFS('sys inv movment rpt'!$M:$M,'sys inv movment rpt'!$L:$L,$M1212,'sys inv movment rpt'!$N:$N,Z$1)</f>
        <v>0</v>
      </c>
      <c r="AA1212" s="86">
        <f>SUMIFS('sys inv movment rpt'!$M:$M,'sys inv movment rpt'!$L:$L,$M1212,'sys inv movment rpt'!$N:$N,AA$1)</f>
        <v>0</v>
      </c>
      <c r="AB1212" s="86">
        <f>SUMIFS('sys inv movment rpt'!$M:$M,'sys inv movment rpt'!$L:$L,$M1212,'sys inv movment rpt'!$N:$N,AB$1)</f>
        <v>0</v>
      </c>
      <c r="AC1212" s="86">
        <f>SUMIFS('sys inv movment rpt'!$M:$M,'sys inv movment rpt'!$L:$L,$M1212,'sys inv movment rpt'!$N:$N,AC$1)</f>
        <v>0</v>
      </c>
      <c r="AD1212" s="86">
        <f>SUMIFS('sys inv movment rpt'!$M:$M,'sys inv movment rpt'!$L:$L,$M1212,'sys inv movment rpt'!$N:$N,AD$1)</f>
        <v>0</v>
      </c>
      <c r="AE1212" s="86">
        <f>SUMIFS('sys inv movment rpt'!$M:$M,'sys inv movment rpt'!$L:$L,$M1212,'sys inv movment rpt'!$N:$N,AE$1)</f>
        <v>0</v>
      </c>
      <c r="AF1212" s="86">
        <f>SUMIFS('sys inv movment rpt'!$M:$M,'sys inv movment rpt'!$L:$L,$M1212,'sys inv movment rpt'!$N:$N,AF$1)</f>
        <v>0</v>
      </c>
      <c r="AG1212" s="86">
        <f>SUMIFS('sys inv movment rpt'!$M:$M,'sys inv movment rpt'!$L:$L,$M1212,'sys inv movment rpt'!$N:$N,AG$1)</f>
        <v>0</v>
      </c>
      <c r="AH1212" s="86">
        <f>SUMIFS('sys inv movment rpt'!$M:$M,'sys inv movment rpt'!$L:$L,$M1212,'sys inv movment rpt'!$N:$N,AH$1)</f>
        <v>0</v>
      </c>
      <c r="AI1212" s="86">
        <f>SUMIFS('sys inv movment rpt'!$M:$M,'sys inv movment rpt'!$L:$L,$M1212,'sys inv movment rpt'!$N:$N,AI$1)</f>
        <v>0</v>
      </c>
      <c r="AJ1212" s="86">
        <f>SUMIFS('sys inv movment rpt'!$M:$M,'sys inv movment rpt'!$L:$L,$M1212,'sys inv movment rpt'!$N:$N,AJ$1)</f>
        <v>0</v>
      </c>
      <c r="AK1212" s="86">
        <f>SUMIFS('sys inv movment rpt'!$M:$M,'sys inv movment rpt'!$L:$L,$M1212,'sys inv movment rpt'!$N:$N,AK$1)</f>
        <v>0</v>
      </c>
      <c r="AL1212" s="86">
        <f>SUMIFS('sys inv movment rpt'!$M:$M,'sys inv movment rpt'!$L:$L,$M1212,'sys inv movment rpt'!$N:$N,AL$1)</f>
        <v>0</v>
      </c>
      <c r="AM1212" s="86">
        <f>SUMIFS('sys inv movment rpt'!$M:$M,'sys inv movment rpt'!$L:$L,$M1212,'sys inv movment rpt'!$N:$N,AM$1)</f>
        <v>0</v>
      </c>
      <c r="AN1212" s="86">
        <f>SUMIFS('sys inv movment rpt'!$M:$M,'sys inv movment rpt'!$L:$L,$M1212,'sys inv movment rpt'!$N:$N,AN$1)</f>
        <v>0</v>
      </c>
      <c r="AO1212" s="86">
        <f>SUMIFS('sys inv movment rpt'!$M:$M,'sys inv movment rpt'!$L:$L,$M1212,'sys inv movment rpt'!$N:$N,AO$1)</f>
        <v>0</v>
      </c>
      <c r="AP1212" s="86">
        <f>SUMIFS('sys inv movment rpt'!$M:$M,'sys inv movment rpt'!$L:$L,$M1212,'sys inv movment rpt'!$N:$N,AP$1)</f>
        <v>0</v>
      </c>
      <c r="AQ1212" s="86">
        <f>SUMIFS('sys inv movment rpt'!$M:$M,'sys inv movment rpt'!$L:$L,$M1212,'sys inv movment rpt'!$N:$N,AQ$1)</f>
        <v>0</v>
      </c>
      <c r="AR1212" s="86">
        <f>SUMIFS('sys inv movment rpt'!$M:$M,'sys inv movment rpt'!$L:$L,$M1212,'sys inv movment rpt'!$N:$N,AR$1)</f>
        <v>0</v>
      </c>
      <c r="AS1212" s="86">
        <f>SUMIFS('sys inv movment rpt'!$M:$M,'sys inv movment rpt'!$L:$L,$M1212,'sys inv movment rpt'!$N:$N,AS$1)</f>
        <v>0</v>
      </c>
      <c r="AT1212" s="86">
        <f>SUMIFS('sys inv movment rpt'!$M:$M,'sys inv movment rpt'!$L:$L,$M1212,'sys inv movment rpt'!$N:$N,AT$1)</f>
        <v>0</v>
      </c>
      <c r="AU1212" s="86">
        <f>SUMIFS('sys inv movment rpt'!$M:$M,'sys inv movment rpt'!$L:$L,$M1212,'sys inv movment rpt'!$N:$N,AU$1)</f>
        <v>0</v>
      </c>
      <c r="AV1212" s="86">
        <f>SUMIFS('sys inv movment rpt'!$M:$M,'sys inv movment rpt'!$L:$L,$M1212,'sys inv movment rpt'!$N:$N,AV$1)</f>
        <v>0</v>
      </c>
      <c r="AW1212" s="87" t="str">
        <f>IFERROR(VLOOKUP(A1212,'sys-backorder details'!E:U,17,0),"-")</f>
        <v>-</v>
      </c>
      <c r="AX1212" s="87" t="str">
        <f>IF(K1212&gt;1,VLOOKUP(A1212,'settings-routing'!A:I,9,0),"")</f>
        <v/>
      </c>
    </row>
    <row r="1213" ht="12.75" hidden="1" customHeight="1">
      <c r="A1213" s="28" t="s">
        <v>2508</v>
      </c>
      <c r="B1213" s="28" t="s">
        <v>2509</v>
      </c>
      <c r="C1213" s="50">
        <f t="shared" si="2"/>
        <v>0</v>
      </c>
      <c r="D1213" s="80">
        <f>SUMIF('Stocks 101-111'!$J:$J,'item dashboard'!A1213,'Stocks 101-111'!K:K)</f>
        <v>0</v>
      </c>
      <c r="E1213" s="80">
        <f>SUMIF('Stocks 101-111'!$J:$J,'item dashboard'!A1213,'Stocks 101-111'!$L:$L)</f>
        <v>0</v>
      </c>
      <c r="F1213" s="81">
        <f t="shared" si="3"/>
        <v>0</v>
      </c>
      <c r="G1213" s="82">
        <f t="shared" si="4"/>
        <v>0</v>
      </c>
      <c r="H1213" s="50">
        <f>SUMIFS('sys-backorder details'!$M:$M,'sys-backorder details'!$E:$E,'item dashboard'!A1213,'sys-backorder details'!$V:$V,"")</f>
        <v>0</v>
      </c>
      <c r="I1213" s="83">
        <f>SUMIF('settings-routing'!$I:$I,'item dashboard'!A1213,'settings-routing'!$O:$O)</f>
        <v>0</v>
      </c>
      <c r="J1213" s="50">
        <f>SUMIFS('sys-backorder details'!$M:$M,'sys-backorder details'!$E:$E,'item dashboard'!A1213,'sys-backorder details'!$V:$V,"Call off")</f>
        <v>0</v>
      </c>
      <c r="K1213" s="84">
        <f t="shared" si="5"/>
        <v>0</v>
      </c>
      <c r="L1213" s="84">
        <f>SUMIF('Production Plan'!$E:$E,'item dashboard'!A1213,'Production Plan'!$N:$N)</f>
        <v>0</v>
      </c>
      <c r="M1213" s="85" t="str">
        <f t="shared" si="6"/>
        <v>B-T103-W49HK-PA-1kg White Pntd Henkel Kenya Pattex</v>
      </c>
      <c r="N1213" s="86">
        <f>SUMIFS('sys inv movment rpt'!$M:$M,'sys inv movment rpt'!$L:$L,$M1213,'sys inv movment rpt'!$N:$N,N$1)</f>
        <v>0</v>
      </c>
      <c r="O1213" s="86">
        <f>SUMIFS('sys inv movment rpt'!$M:$M,'sys inv movment rpt'!$L:$L,$M1213,'sys inv movment rpt'!$N:$N,O$1)</f>
        <v>0</v>
      </c>
      <c r="P1213" s="86">
        <f>SUMIFS('sys inv movment rpt'!$M:$M,'sys inv movment rpt'!$L:$L,$M1213,'sys inv movment rpt'!$N:$N,P$1)</f>
        <v>0</v>
      </c>
      <c r="Q1213" s="86">
        <f>SUMIFS('sys inv movment rpt'!$M:$M,'sys inv movment rpt'!$L:$L,$M1213,'sys inv movment rpt'!$N:$N,Q$1)</f>
        <v>0</v>
      </c>
      <c r="R1213" s="86">
        <f>SUMIFS('sys inv movment rpt'!$M:$M,'sys inv movment rpt'!$L:$L,$M1213,'sys inv movment rpt'!$N:$N,R$1)</f>
        <v>0</v>
      </c>
      <c r="S1213" s="86">
        <f>SUMIFS('sys inv movment rpt'!$M:$M,'sys inv movment rpt'!$L:$L,$M1213,'sys inv movment rpt'!$N:$N,S$1)</f>
        <v>0</v>
      </c>
      <c r="T1213" s="86">
        <f>SUMIFS('sys inv movment rpt'!$M:$M,'sys inv movment rpt'!$L:$L,$M1213,'sys inv movment rpt'!$N:$N,T$1)</f>
        <v>0</v>
      </c>
      <c r="U1213" s="86">
        <f>SUMIFS('sys inv movment rpt'!$M:$M,'sys inv movment rpt'!$L:$L,$M1213,'sys inv movment rpt'!$N:$N,U$1)</f>
        <v>0</v>
      </c>
      <c r="V1213" s="86">
        <f>SUMIFS('sys inv movment rpt'!$M:$M,'sys inv movment rpt'!$L:$L,$M1213,'sys inv movment rpt'!$N:$N,V$1)</f>
        <v>0</v>
      </c>
      <c r="W1213" s="86">
        <f>SUMIFS('sys inv movment rpt'!$M:$M,'sys inv movment rpt'!$L:$L,$M1213,'sys inv movment rpt'!$N:$N,W$1)</f>
        <v>0</v>
      </c>
      <c r="X1213" s="86">
        <f>SUMIFS('sys inv movment rpt'!$M:$M,'sys inv movment rpt'!$L:$L,$M1213,'sys inv movment rpt'!$N:$N,X$1)</f>
        <v>0</v>
      </c>
      <c r="Y1213" s="86">
        <f>SUMIFS('sys inv movment rpt'!$M:$M,'sys inv movment rpt'!$L:$L,$M1213,'sys inv movment rpt'!$N:$N,Y$1)</f>
        <v>0</v>
      </c>
      <c r="Z1213" s="86">
        <f>SUMIFS('sys inv movment rpt'!$M:$M,'sys inv movment rpt'!$L:$L,$M1213,'sys inv movment rpt'!$N:$N,Z$1)</f>
        <v>0</v>
      </c>
      <c r="AA1213" s="86">
        <f>SUMIFS('sys inv movment rpt'!$M:$M,'sys inv movment rpt'!$L:$L,$M1213,'sys inv movment rpt'!$N:$N,AA$1)</f>
        <v>0</v>
      </c>
      <c r="AB1213" s="86">
        <f>SUMIFS('sys inv movment rpt'!$M:$M,'sys inv movment rpt'!$L:$L,$M1213,'sys inv movment rpt'!$N:$N,AB$1)</f>
        <v>0</v>
      </c>
      <c r="AC1213" s="86">
        <f>SUMIFS('sys inv movment rpt'!$M:$M,'sys inv movment rpt'!$L:$L,$M1213,'sys inv movment rpt'!$N:$N,AC$1)</f>
        <v>0</v>
      </c>
      <c r="AD1213" s="86">
        <f>SUMIFS('sys inv movment rpt'!$M:$M,'sys inv movment rpt'!$L:$L,$M1213,'sys inv movment rpt'!$N:$N,AD$1)</f>
        <v>0</v>
      </c>
      <c r="AE1213" s="86">
        <f>SUMIFS('sys inv movment rpt'!$M:$M,'sys inv movment rpt'!$L:$L,$M1213,'sys inv movment rpt'!$N:$N,AE$1)</f>
        <v>0</v>
      </c>
      <c r="AF1213" s="86">
        <f>SUMIFS('sys inv movment rpt'!$M:$M,'sys inv movment rpt'!$L:$L,$M1213,'sys inv movment rpt'!$N:$N,AF$1)</f>
        <v>0</v>
      </c>
      <c r="AG1213" s="86">
        <f>SUMIFS('sys inv movment rpt'!$M:$M,'sys inv movment rpt'!$L:$L,$M1213,'sys inv movment rpt'!$N:$N,AG$1)</f>
        <v>0</v>
      </c>
      <c r="AH1213" s="86">
        <f>SUMIFS('sys inv movment rpt'!$M:$M,'sys inv movment rpt'!$L:$L,$M1213,'sys inv movment rpt'!$N:$N,AH$1)</f>
        <v>0</v>
      </c>
      <c r="AI1213" s="86">
        <f>SUMIFS('sys inv movment rpt'!$M:$M,'sys inv movment rpt'!$L:$L,$M1213,'sys inv movment rpt'!$N:$N,AI$1)</f>
        <v>0</v>
      </c>
      <c r="AJ1213" s="86">
        <f>SUMIFS('sys inv movment rpt'!$M:$M,'sys inv movment rpt'!$L:$L,$M1213,'sys inv movment rpt'!$N:$N,AJ$1)</f>
        <v>0</v>
      </c>
      <c r="AK1213" s="86">
        <f>SUMIFS('sys inv movment rpt'!$M:$M,'sys inv movment rpt'!$L:$L,$M1213,'sys inv movment rpt'!$N:$N,AK$1)</f>
        <v>0</v>
      </c>
      <c r="AL1213" s="86">
        <f>SUMIFS('sys inv movment rpt'!$M:$M,'sys inv movment rpt'!$L:$L,$M1213,'sys inv movment rpt'!$N:$N,AL$1)</f>
        <v>0</v>
      </c>
      <c r="AM1213" s="86">
        <f>SUMIFS('sys inv movment rpt'!$M:$M,'sys inv movment rpt'!$L:$L,$M1213,'sys inv movment rpt'!$N:$N,AM$1)</f>
        <v>0</v>
      </c>
      <c r="AN1213" s="86">
        <f>SUMIFS('sys inv movment rpt'!$M:$M,'sys inv movment rpt'!$L:$L,$M1213,'sys inv movment rpt'!$N:$N,AN$1)</f>
        <v>0</v>
      </c>
      <c r="AO1213" s="86">
        <f>SUMIFS('sys inv movment rpt'!$M:$M,'sys inv movment rpt'!$L:$L,$M1213,'sys inv movment rpt'!$N:$N,AO$1)</f>
        <v>0</v>
      </c>
      <c r="AP1213" s="86">
        <f>SUMIFS('sys inv movment rpt'!$M:$M,'sys inv movment rpt'!$L:$L,$M1213,'sys inv movment rpt'!$N:$N,AP$1)</f>
        <v>0</v>
      </c>
      <c r="AQ1213" s="86">
        <f>SUMIFS('sys inv movment rpt'!$M:$M,'sys inv movment rpt'!$L:$L,$M1213,'sys inv movment rpt'!$N:$N,AQ$1)</f>
        <v>0</v>
      </c>
      <c r="AR1213" s="86">
        <f>SUMIFS('sys inv movment rpt'!$M:$M,'sys inv movment rpt'!$L:$L,$M1213,'sys inv movment rpt'!$N:$N,AR$1)</f>
        <v>0</v>
      </c>
      <c r="AS1213" s="86">
        <f>SUMIFS('sys inv movment rpt'!$M:$M,'sys inv movment rpt'!$L:$L,$M1213,'sys inv movment rpt'!$N:$N,AS$1)</f>
        <v>0</v>
      </c>
      <c r="AT1213" s="86">
        <f>SUMIFS('sys inv movment rpt'!$M:$M,'sys inv movment rpt'!$L:$L,$M1213,'sys inv movment rpt'!$N:$N,AT$1)</f>
        <v>0</v>
      </c>
      <c r="AU1213" s="86">
        <f>SUMIFS('sys inv movment rpt'!$M:$M,'sys inv movment rpt'!$L:$L,$M1213,'sys inv movment rpt'!$N:$N,AU$1)</f>
        <v>0</v>
      </c>
      <c r="AV1213" s="86">
        <f>SUMIFS('sys inv movment rpt'!$M:$M,'sys inv movment rpt'!$L:$L,$M1213,'sys inv movment rpt'!$N:$N,AV$1)</f>
        <v>0</v>
      </c>
      <c r="AW1213" s="87" t="str">
        <f>IFERROR(VLOOKUP(A1213,'sys-backorder details'!E:U,17,0),"-")</f>
        <v>-</v>
      </c>
      <c r="AX1213" s="87" t="str">
        <f>IF(K1213&gt;1,VLOOKUP(A1213,'settings-routing'!A:I,9,0),"")</f>
        <v/>
      </c>
    </row>
    <row r="1214" ht="12.75" hidden="1" customHeight="1">
      <c r="A1214" s="28" t="s">
        <v>2510</v>
      </c>
      <c r="B1214" s="28" t="s">
        <v>2511</v>
      </c>
      <c r="C1214" s="50">
        <f t="shared" si="2"/>
        <v>0</v>
      </c>
      <c r="D1214" s="80">
        <f>SUMIF('Stocks 101-111'!$J:$J,'item dashboard'!A1214,'Stocks 101-111'!K:K)</f>
        <v>0</v>
      </c>
      <c r="E1214" s="80">
        <f>SUMIF('Stocks 101-111'!$J:$J,'item dashboard'!A1214,'Stocks 101-111'!$L:$L)</f>
        <v>0</v>
      </c>
      <c r="F1214" s="81">
        <f t="shared" si="3"/>
        <v>0</v>
      </c>
      <c r="G1214" s="82">
        <f t="shared" si="4"/>
        <v>0</v>
      </c>
      <c r="H1214" s="50">
        <f>SUMIFS('sys-backorder details'!$M:$M,'sys-backorder details'!$E:$E,'item dashboard'!A1214,'sys-backorder details'!$V:$V,"")</f>
        <v>0</v>
      </c>
      <c r="I1214" s="83">
        <f>SUMIF('settings-routing'!$I:$I,'item dashboard'!A1214,'settings-routing'!$O:$O)</f>
        <v>0</v>
      </c>
      <c r="J1214" s="50">
        <f>SUMIFS('sys-backorder details'!$M:$M,'sys-backorder details'!$E:$E,'item dashboard'!A1214,'sys-backorder details'!$V:$V,"Call off")</f>
        <v>0</v>
      </c>
      <c r="K1214" s="84">
        <f t="shared" si="5"/>
        <v>0</v>
      </c>
      <c r="L1214" s="84">
        <f>SUMIF('Production Plan'!$E:$E,'item dashboard'!A1214,'Production Plan'!$N:$N)</f>
        <v>0</v>
      </c>
      <c r="M1214" s="85" t="str">
        <f t="shared" si="6"/>
        <v>B-T103-W49HWOOD-1kg White Pntd Harmony Wood Glue Jar</v>
      </c>
      <c r="N1214" s="86">
        <f>SUMIFS('sys inv movment rpt'!$M:$M,'sys inv movment rpt'!$L:$L,$M1214,'sys inv movment rpt'!$N:$N,N$1)</f>
        <v>0</v>
      </c>
      <c r="O1214" s="86">
        <f>SUMIFS('sys inv movment rpt'!$M:$M,'sys inv movment rpt'!$L:$L,$M1214,'sys inv movment rpt'!$N:$N,O$1)</f>
        <v>0</v>
      </c>
      <c r="P1214" s="86">
        <f>SUMIFS('sys inv movment rpt'!$M:$M,'sys inv movment rpt'!$L:$L,$M1214,'sys inv movment rpt'!$N:$N,P$1)</f>
        <v>0</v>
      </c>
      <c r="Q1214" s="86">
        <f>SUMIFS('sys inv movment rpt'!$M:$M,'sys inv movment rpt'!$L:$L,$M1214,'sys inv movment rpt'!$N:$N,Q$1)</f>
        <v>0</v>
      </c>
      <c r="R1214" s="86">
        <f>SUMIFS('sys inv movment rpt'!$M:$M,'sys inv movment rpt'!$L:$L,$M1214,'sys inv movment rpt'!$N:$N,R$1)</f>
        <v>0</v>
      </c>
      <c r="S1214" s="86">
        <f>SUMIFS('sys inv movment rpt'!$M:$M,'sys inv movment rpt'!$L:$L,$M1214,'sys inv movment rpt'!$N:$N,S$1)</f>
        <v>0</v>
      </c>
      <c r="T1214" s="86">
        <f>SUMIFS('sys inv movment rpt'!$M:$M,'sys inv movment rpt'!$L:$L,$M1214,'sys inv movment rpt'!$N:$N,T$1)</f>
        <v>0</v>
      </c>
      <c r="U1214" s="86">
        <f>SUMIFS('sys inv movment rpt'!$M:$M,'sys inv movment rpt'!$L:$L,$M1214,'sys inv movment rpt'!$N:$N,U$1)</f>
        <v>0</v>
      </c>
      <c r="V1214" s="86">
        <f>SUMIFS('sys inv movment rpt'!$M:$M,'sys inv movment rpt'!$L:$L,$M1214,'sys inv movment rpt'!$N:$N,V$1)</f>
        <v>0</v>
      </c>
      <c r="W1214" s="86">
        <f>SUMIFS('sys inv movment rpt'!$M:$M,'sys inv movment rpt'!$L:$L,$M1214,'sys inv movment rpt'!$N:$N,W$1)</f>
        <v>0</v>
      </c>
      <c r="X1214" s="86">
        <f>SUMIFS('sys inv movment rpt'!$M:$M,'sys inv movment rpt'!$L:$L,$M1214,'sys inv movment rpt'!$N:$N,X$1)</f>
        <v>0</v>
      </c>
      <c r="Y1214" s="86">
        <f>SUMIFS('sys inv movment rpt'!$M:$M,'sys inv movment rpt'!$L:$L,$M1214,'sys inv movment rpt'!$N:$N,Y$1)</f>
        <v>0</v>
      </c>
      <c r="Z1214" s="86">
        <f>SUMIFS('sys inv movment rpt'!$M:$M,'sys inv movment rpt'!$L:$L,$M1214,'sys inv movment rpt'!$N:$N,Z$1)</f>
        <v>0</v>
      </c>
      <c r="AA1214" s="86">
        <f>SUMIFS('sys inv movment rpt'!$M:$M,'sys inv movment rpt'!$L:$L,$M1214,'sys inv movment rpt'!$N:$N,AA$1)</f>
        <v>0</v>
      </c>
      <c r="AB1214" s="86">
        <f>SUMIFS('sys inv movment rpt'!$M:$M,'sys inv movment rpt'!$L:$L,$M1214,'sys inv movment rpt'!$N:$N,AB$1)</f>
        <v>0</v>
      </c>
      <c r="AC1214" s="86">
        <f>SUMIFS('sys inv movment rpt'!$M:$M,'sys inv movment rpt'!$L:$L,$M1214,'sys inv movment rpt'!$N:$N,AC$1)</f>
        <v>0</v>
      </c>
      <c r="AD1214" s="86">
        <f>SUMIFS('sys inv movment rpt'!$M:$M,'sys inv movment rpt'!$L:$L,$M1214,'sys inv movment rpt'!$N:$N,AD$1)</f>
        <v>0</v>
      </c>
      <c r="AE1214" s="86">
        <f>SUMIFS('sys inv movment rpt'!$M:$M,'sys inv movment rpt'!$L:$L,$M1214,'sys inv movment rpt'!$N:$N,AE$1)</f>
        <v>0</v>
      </c>
      <c r="AF1214" s="86">
        <f>SUMIFS('sys inv movment rpt'!$M:$M,'sys inv movment rpt'!$L:$L,$M1214,'sys inv movment rpt'!$N:$N,AF$1)</f>
        <v>0</v>
      </c>
      <c r="AG1214" s="86">
        <f>SUMIFS('sys inv movment rpt'!$M:$M,'sys inv movment rpt'!$L:$L,$M1214,'sys inv movment rpt'!$N:$N,AG$1)</f>
        <v>0</v>
      </c>
      <c r="AH1214" s="86">
        <f>SUMIFS('sys inv movment rpt'!$M:$M,'sys inv movment rpt'!$L:$L,$M1214,'sys inv movment rpt'!$N:$N,AH$1)</f>
        <v>0</v>
      </c>
      <c r="AI1214" s="86">
        <f>SUMIFS('sys inv movment rpt'!$M:$M,'sys inv movment rpt'!$L:$L,$M1214,'sys inv movment rpt'!$N:$N,AI$1)</f>
        <v>0</v>
      </c>
      <c r="AJ1214" s="86">
        <f>SUMIFS('sys inv movment rpt'!$M:$M,'sys inv movment rpt'!$L:$L,$M1214,'sys inv movment rpt'!$N:$N,AJ$1)</f>
        <v>0</v>
      </c>
      <c r="AK1214" s="86">
        <f>SUMIFS('sys inv movment rpt'!$M:$M,'sys inv movment rpt'!$L:$L,$M1214,'sys inv movment rpt'!$N:$N,AK$1)</f>
        <v>0</v>
      </c>
      <c r="AL1214" s="86">
        <f>SUMIFS('sys inv movment rpt'!$M:$M,'sys inv movment rpt'!$L:$L,$M1214,'sys inv movment rpt'!$N:$N,AL$1)</f>
        <v>0</v>
      </c>
      <c r="AM1214" s="86">
        <f>SUMIFS('sys inv movment rpt'!$M:$M,'sys inv movment rpt'!$L:$L,$M1214,'sys inv movment rpt'!$N:$N,AM$1)</f>
        <v>0</v>
      </c>
      <c r="AN1214" s="86">
        <f>SUMIFS('sys inv movment rpt'!$M:$M,'sys inv movment rpt'!$L:$L,$M1214,'sys inv movment rpt'!$N:$N,AN$1)</f>
        <v>0</v>
      </c>
      <c r="AO1214" s="86">
        <f>SUMIFS('sys inv movment rpt'!$M:$M,'sys inv movment rpt'!$L:$L,$M1214,'sys inv movment rpt'!$N:$N,AO$1)</f>
        <v>0</v>
      </c>
      <c r="AP1214" s="86">
        <f>SUMIFS('sys inv movment rpt'!$M:$M,'sys inv movment rpt'!$L:$L,$M1214,'sys inv movment rpt'!$N:$N,AP$1)</f>
        <v>0</v>
      </c>
      <c r="AQ1214" s="86">
        <f>SUMIFS('sys inv movment rpt'!$M:$M,'sys inv movment rpt'!$L:$L,$M1214,'sys inv movment rpt'!$N:$N,AQ$1)</f>
        <v>0</v>
      </c>
      <c r="AR1214" s="86">
        <f>SUMIFS('sys inv movment rpt'!$M:$M,'sys inv movment rpt'!$L:$L,$M1214,'sys inv movment rpt'!$N:$N,AR$1)</f>
        <v>0</v>
      </c>
      <c r="AS1214" s="86">
        <f>SUMIFS('sys inv movment rpt'!$M:$M,'sys inv movment rpt'!$L:$L,$M1214,'sys inv movment rpt'!$N:$N,AS$1)</f>
        <v>0</v>
      </c>
      <c r="AT1214" s="86">
        <f>SUMIFS('sys inv movment rpt'!$M:$M,'sys inv movment rpt'!$L:$L,$M1214,'sys inv movment rpt'!$N:$N,AT$1)</f>
        <v>0</v>
      </c>
      <c r="AU1214" s="86">
        <f>SUMIFS('sys inv movment rpt'!$M:$M,'sys inv movment rpt'!$L:$L,$M1214,'sys inv movment rpt'!$N:$N,AU$1)</f>
        <v>0</v>
      </c>
      <c r="AV1214" s="86">
        <f>SUMIFS('sys inv movment rpt'!$M:$M,'sys inv movment rpt'!$L:$L,$M1214,'sys inv movment rpt'!$N:$N,AV$1)</f>
        <v>0</v>
      </c>
      <c r="AW1214" s="87" t="str">
        <f>IFERROR(VLOOKUP(A1214,'sys-backorder details'!E:U,17,0),"-")</f>
        <v>-</v>
      </c>
      <c r="AX1214" s="87" t="str">
        <f>IF(K1214&gt;1,VLOOKUP(A1214,'settings-routing'!A:I,9,0),"")</f>
        <v/>
      </c>
    </row>
    <row r="1215" ht="12.75" hidden="1" customHeight="1">
      <c r="A1215" s="28" t="s">
        <v>2512</v>
      </c>
      <c r="B1215" s="28" t="s">
        <v>2513</v>
      </c>
      <c r="C1215" s="50">
        <f t="shared" si="2"/>
        <v>0</v>
      </c>
      <c r="D1215" s="80">
        <f>SUMIF('Stocks 101-111'!$J:$J,'item dashboard'!A1215,'Stocks 101-111'!K:K)</f>
        <v>0</v>
      </c>
      <c r="E1215" s="80">
        <f>SUMIF('Stocks 101-111'!$J:$J,'item dashboard'!A1215,'Stocks 101-111'!$L:$L)</f>
        <v>0</v>
      </c>
      <c r="F1215" s="81">
        <f t="shared" si="3"/>
        <v>0</v>
      </c>
      <c r="G1215" s="82">
        <f t="shared" si="4"/>
        <v>0.08571428571</v>
      </c>
      <c r="H1215" s="50">
        <f>SUMIFS('sys-backorder details'!$M:$M,'sys-backorder details'!$E:$E,'item dashboard'!A1215,'sys-backorder details'!$V:$V,"")</f>
        <v>0</v>
      </c>
      <c r="I1215" s="83">
        <f>SUMIF('settings-routing'!$I:$I,'item dashboard'!A1215,'settings-routing'!$O:$O)</f>
        <v>0</v>
      </c>
      <c r="J1215" s="50">
        <f>SUMIFS('sys-backorder details'!$M:$M,'sys-backorder details'!$E:$E,'item dashboard'!A1215,'sys-backorder details'!$V:$V,"Call off")</f>
        <v>7485</v>
      </c>
      <c r="K1215" s="84">
        <f t="shared" si="5"/>
        <v>0</v>
      </c>
      <c r="L1215" s="84">
        <f>SUMIF('Production Plan'!$E:$E,'item dashboard'!A1215,'Production Plan'!$N:$N)</f>
        <v>0</v>
      </c>
      <c r="M1215" s="85" t="str">
        <f t="shared" si="6"/>
        <v>B-T103-W49PATTEX-ECO-1kg White Pntd Pattex Wood Glue Economy</v>
      </c>
      <c r="N1215" s="86">
        <f>SUMIFS('sys inv movment rpt'!$M:$M,'sys inv movment rpt'!$L:$L,$M1215,'sys inv movment rpt'!$N:$N,N$1)</f>
        <v>0</v>
      </c>
      <c r="O1215" s="86">
        <f>SUMIFS('sys inv movment rpt'!$M:$M,'sys inv movment rpt'!$L:$L,$M1215,'sys inv movment rpt'!$N:$N,O$1)</f>
        <v>0</v>
      </c>
      <c r="P1215" s="86">
        <f>SUMIFS('sys inv movment rpt'!$M:$M,'sys inv movment rpt'!$L:$L,$M1215,'sys inv movment rpt'!$N:$N,P$1)</f>
        <v>0</v>
      </c>
      <c r="Q1215" s="86">
        <f>SUMIFS('sys inv movment rpt'!$M:$M,'sys inv movment rpt'!$L:$L,$M1215,'sys inv movment rpt'!$N:$N,Q$1)</f>
        <v>0</v>
      </c>
      <c r="R1215" s="86">
        <f>SUMIFS('sys inv movment rpt'!$M:$M,'sys inv movment rpt'!$L:$L,$M1215,'sys inv movment rpt'!$N:$N,R$1)</f>
        <v>0</v>
      </c>
      <c r="S1215" s="86">
        <f>SUMIFS('sys inv movment rpt'!$M:$M,'sys inv movment rpt'!$L:$L,$M1215,'sys inv movment rpt'!$N:$N,S$1)</f>
        <v>3448</v>
      </c>
      <c r="T1215" s="86">
        <f>SUMIFS('sys inv movment rpt'!$M:$M,'sys inv movment rpt'!$L:$L,$M1215,'sys inv movment rpt'!$N:$N,T$1)</f>
        <v>0</v>
      </c>
      <c r="U1215" s="86">
        <f>SUMIFS('sys inv movment rpt'!$M:$M,'sys inv movment rpt'!$L:$L,$M1215,'sys inv movment rpt'!$N:$N,U$1)</f>
        <v>0</v>
      </c>
      <c r="V1215" s="86">
        <f>SUMIFS('sys inv movment rpt'!$M:$M,'sys inv movment rpt'!$L:$L,$M1215,'sys inv movment rpt'!$N:$N,V$1)</f>
        <v>0</v>
      </c>
      <c r="W1215" s="86">
        <f>SUMIFS('sys inv movment rpt'!$M:$M,'sys inv movment rpt'!$L:$L,$M1215,'sys inv movment rpt'!$N:$N,W$1)</f>
        <v>0</v>
      </c>
      <c r="X1215" s="86">
        <f>SUMIFS('sys inv movment rpt'!$M:$M,'sys inv movment rpt'!$L:$L,$M1215,'sys inv movment rpt'!$N:$N,X$1)</f>
        <v>0</v>
      </c>
      <c r="Y1215" s="86">
        <f>SUMIFS('sys inv movment rpt'!$M:$M,'sys inv movment rpt'!$L:$L,$M1215,'sys inv movment rpt'!$N:$N,Y$1)</f>
        <v>0</v>
      </c>
      <c r="Z1215" s="86">
        <f>SUMIFS('sys inv movment rpt'!$M:$M,'sys inv movment rpt'!$L:$L,$M1215,'sys inv movment rpt'!$N:$N,Z$1)</f>
        <v>0</v>
      </c>
      <c r="AA1215" s="86">
        <f>SUMIFS('sys inv movment rpt'!$M:$M,'sys inv movment rpt'!$L:$L,$M1215,'sys inv movment rpt'!$N:$N,AA$1)</f>
        <v>0</v>
      </c>
      <c r="AB1215" s="86">
        <f>SUMIFS('sys inv movment rpt'!$M:$M,'sys inv movment rpt'!$L:$L,$M1215,'sys inv movment rpt'!$N:$N,AB$1)</f>
        <v>0</v>
      </c>
      <c r="AC1215" s="86">
        <f>SUMIFS('sys inv movment rpt'!$M:$M,'sys inv movment rpt'!$L:$L,$M1215,'sys inv movment rpt'!$N:$N,AC$1)</f>
        <v>0</v>
      </c>
      <c r="AD1215" s="86">
        <f>SUMIFS('sys inv movment rpt'!$M:$M,'sys inv movment rpt'!$L:$L,$M1215,'sys inv movment rpt'!$N:$N,AD$1)</f>
        <v>0</v>
      </c>
      <c r="AE1215" s="86">
        <f>SUMIFS('sys inv movment rpt'!$M:$M,'sys inv movment rpt'!$L:$L,$M1215,'sys inv movment rpt'!$N:$N,AE$1)</f>
        <v>0</v>
      </c>
      <c r="AF1215" s="86">
        <f>SUMIFS('sys inv movment rpt'!$M:$M,'sys inv movment rpt'!$L:$L,$M1215,'sys inv movment rpt'!$N:$N,AF$1)</f>
        <v>0</v>
      </c>
      <c r="AG1215" s="86">
        <f>SUMIFS('sys inv movment rpt'!$M:$M,'sys inv movment rpt'!$L:$L,$M1215,'sys inv movment rpt'!$N:$N,AG$1)</f>
        <v>0</v>
      </c>
      <c r="AH1215" s="86">
        <f>SUMIFS('sys inv movment rpt'!$M:$M,'sys inv movment rpt'!$L:$L,$M1215,'sys inv movment rpt'!$N:$N,AH$1)</f>
        <v>0</v>
      </c>
      <c r="AI1215" s="86">
        <f>SUMIFS('sys inv movment rpt'!$M:$M,'sys inv movment rpt'!$L:$L,$M1215,'sys inv movment rpt'!$N:$N,AI$1)</f>
        <v>0</v>
      </c>
      <c r="AJ1215" s="86">
        <f>SUMIFS('sys inv movment rpt'!$M:$M,'sys inv movment rpt'!$L:$L,$M1215,'sys inv movment rpt'!$N:$N,AJ$1)</f>
        <v>2232</v>
      </c>
      <c r="AK1215" s="86">
        <f>SUMIFS('sys inv movment rpt'!$M:$M,'sys inv movment rpt'!$L:$L,$M1215,'sys inv movment rpt'!$N:$N,AK$1)</f>
        <v>0</v>
      </c>
      <c r="AL1215" s="86">
        <f>SUMIFS('sys inv movment rpt'!$M:$M,'sys inv movment rpt'!$L:$L,$M1215,'sys inv movment rpt'!$N:$N,AL$1)</f>
        <v>0</v>
      </c>
      <c r="AM1215" s="86">
        <f>SUMIFS('sys inv movment rpt'!$M:$M,'sys inv movment rpt'!$L:$L,$M1215,'sys inv movment rpt'!$N:$N,AM$1)</f>
        <v>0</v>
      </c>
      <c r="AN1215" s="86">
        <f>SUMIFS('sys inv movment rpt'!$M:$M,'sys inv movment rpt'!$L:$L,$M1215,'sys inv movment rpt'!$N:$N,AN$1)</f>
        <v>0</v>
      </c>
      <c r="AO1215" s="86">
        <f>SUMIFS('sys inv movment rpt'!$M:$M,'sys inv movment rpt'!$L:$L,$M1215,'sys inv movment rpt'!$N:$N,AO$1)</f>
        <v>0</v>
      </c>
      <c r="AP1215" s="86">
        <f>SUMIFS('sys inv movment rpt'!$M:$M,'sys inv movment rpt'!$L:$L,$M1215,'sys inv movment rpt'!$N:$N,AP$1)</f>
        <v>0</v>
      </c>
      <c r="AQ1215" s="86">
        <f>SUMIFS('sys inv movment rpt'!$M:$M,'sys inv movment rpt'!$L:$L,$M1215,'sys inv movment rpt'!$N:$N,AQ$1)</f>
        <v>0</v>
      </c>
      <c r="AR1215" s="86">
        <f>SUMIFS('sys inv movment rpt'!$M:$M,'sys inv movment rpt'!$L:$L,$M1215,'sys inv movment rpt'!$N:$N,AR$1)</f>
        <v>0</v>
      </c>
      <c r="AS1215" s="86">
        <f>SUMIFS('sys inv movment rpt'!$M:$M,'sys inv movment rpt'!$L:$L,$M1215,'sys inv movment rpt'!$N:$N,AS$1)</f>
        <v>1944</v>
      </c>
      <c r="AT1215" s="86">
        <f>SUMIFS('sys inv movment rpt'!$M:$M,'sys inv movment rpt'!$L:$L,$M1215,'sys inv movment rpt'!$N:$N,AT$1)</f>
        <v>0</v>
      </c>
      <c r="AU1215" s="86">
        <f>SUMIFS('sys inv movment rpt'!$M:$M,'sys inv movment rpt'!$L:$L,$M1215,'sys inv movment rpt'!$N:$N,AU$1)</f>
        <v>0</v>
      </c>
      <c r="AV1215" s="86">
        <f>SUMIFS('sys inv movment rpt'!$M:$M,'sys inv movment rpt'!$L:$L,$M1215,'sys inv movment rpt'!$N:$N,AV$1)</f>
        <v>0</v>
      </c>
      <c r="AW1215" s="87" t="str">
        <f>IFERROR(VLOOKUP(A1215,'sys-backorder details'!E:U,17,0),"-")</f>
        <v>30 Days</v>
      </c>
      <c r="AX1215" s="87" t="str">
        <f>IF(K1215&gt;1,VLOOKUP(A1215,'settings-routing'!A:I,9,0),"")</f>
        <v/>
      </c>
    </row>
    <row r="1216" ht="12.75" hidden="1" customHeight="1">
      <c r="A1216" s="50" t="s">
        <v>2514</v>
      </c>
      <c r="B1216" s="50" t="s">
        <v>2495</v>
      </c>
      <c r="C1216" s="50">
        <f t="shared" si="2"/>
        <v>0</v>
      </c>
      <c r="D1216" s="80">
        <f>SUMIF('Stocks 101-111'!$J:$J,'item dashboard'!A1216,'Stocks 101-111'!K:K)</f>
        <v>0</v>
      </c>
      <c r="E1216" s="80">
        <f>SUMIF('Stocks 101-111'!$J:$J,'item dashboard'!A1216,'Stocks 101-111'!$L:$L)</f>
        <v>0</v>
      </c>
      <c r="F1216" s="81">
        <f t="shared" si="3"/>
        <v>0</v>
      </c>
      <c r="G1216" s="82">
        <f t="shared" si="4"/>
        <v>0</v>
      </c>
      <c r="H1216" s="50">
        <f>SUMIFS('sys-backorder details'!$M:$M,'sys-backorder details'!$E:$E,'item dashboard'!A1216,'sys-backorder details'!$V:$V,"")</f>
        <v>0</v>
      </c>
      <c r="I1216" s="83">
        <f>SUMIF('settings-routing'!$I:$I,'item dashboard'!A1216,'settings-routing'!$O:$O)</f>
        <v>0</v>
      </c>
      <c r="J1216" s="50">
        <f>SUMIFS('sys-backorder details'!$M:$M,'sys-backorder details'!$E:$E,'item dashboard'!A1216,'sys-backorder details'!$V:$V,"Call off")</f>
        <v>0</v>
      </c>
      <c r="K1216" s="84">
        <f t="shared" si="5"/>
        <v>0</v>
      </c>
      <c r="L1216" s="84">
        <f>SUMIF('Production Plan'!$E:$E,'item dashboard'!A1216,'Production Plan'!$N:$N)</f>
        <v>0</v>
      </c>
      <c r="M1216" s="85" t="str">
        <f t="shared" si="6"/>
        <v>B-T103-W49SEWECO-1kg White Pntd Seweco White Glue Jar</v>
      </c>
      <c r="N1216" s="86">
        <f>SUMIFS('sys inv movment rpt'!$M:$M,'sys inv movment rpt'!$L:$L,$M1216,'sys inv movment rpt'!$N:$N,N$1)</f>
        <v>0</v>
      </c>
      <c r="O1216" s="86">
        <f>SUMIFS('sys inv movment rpt'!$M:$M,'sys inv movment rpt'!$L:$L,$M1216,'sys inv movment rpt'!$N:$N,O$1)</f>
        <v>0</v>
      </c>
      <c r="P1216" s="86">
        <f>SUMIFS('sys inv movment rpt'!$M:$M,'sys inv movment rpt'!$L:$L,$M1216,'sys inv movment rpt'!$N:$N,P$1)</f>
        <v>0</v>
      </c>
      <c r="Q1216" s="86">
        <f>SUMIFS('sys inv movment rpt'!$M:$M,'sys inv movment rpt'!$L:$L,$M1216,'sys inv movment rpt'!$N:$N,Q$1)</f>
        <v>0</v>
      </c>
      <c r="R1216" s="86">
        <f>SUMIFS('sys inv movment rpt'!$M:$M,'sys inv movment rpt'!$L:$L,$M1216,'sys inv movment rpt'!$N:$N,R$1)</f>
        <v>0</v>
      </c>
      <c r="S1216" s="86">
        <f>SUMIFS('sys inv movment rpt'!$M:$M,'sys inv movment rpt'!$L:$L,$M1216,'sys inv movment rpt'!$N:$N,S$1)</f>
        <v>0</v>
      </c>
      <c r="T1216" s="86">
        <f>SUMIFS('sys inv movment rpt'!$M:$M,'sys inv movment rpt'!$L:$L,$M1216,'sys inv movment rpt'!$N:$N,T$1)</f>
        <v>0</v>
      </c>
      <c r="U1216" s="86">
        <f>SUMIFS('sys inv movment rpt'!$M:$M,'sys inv movment rpt'!$L:$L,$M1216,'sys inv movment rpt'!$N:$N,U$1)</f>
        <v>0</v>
      </c>
      <c r="V1216" s="86">
        <f>SUMIFS('sys inv movment rpt'!$M:$M,'sys inv movment rpt'!$L:$L,$M1216,'sys inv movment rpt'!$N:$N,V$1)</f>
        <v>0</v>
      </c>
      <c r="W1216" s="86">
        <f>SUMIFS('sys inv movment rpt'!$M:$M,'sys inv movment rpt'!$L:$L,$M1216,'sys inv movment rpt'!$N:$N,W$1)</f>
        <v>0</v>
      </c>
      <c r="X1216" s="86">
        <f>SUMIFS('sys inv movment rpt'!$M:$M,'sys inv movment rpt'!$L:$L,$M1216,'sys inv movment rpt'!$N:$N,X$1)</f>
        <v>0</v>
      </c>
      <c r="Y1216" s="86">
        <f>SUMIFS('sys inv movment rpt'!$M:$M,'sys inv movment rpt'!$L:$L,$M1216,'sys inv movment rpt'!$N:$N,Y$1)</f>
        <v>0</v>
      </c>
      <c r="Z1216" s="86">
        <f>SUMIFS('sys inv movment rpt'!$M:$M,'sys inv movment rpt'!$L:$L,$M1216,'sys inv movment rpt'!$N:$N,Z$1)</f>
        <v>0</v>
      </c>
      <c r="AA1216" s="86">
        <f>SUMIFS('sys inv movment rpt'!$M:$M,'sys inv movment rpt'!$L:$L,$M1216,'sys inv movment rpt'!$N:$N,AA$1)</f>
        <v>0</v>
      </c>
      <c r="AB1216" s="86">
        <f>SUMIFS('sys inv movment rpt'!$M:$M,'sys inv movment rpt'!$L:$L,$M1216,'sys inv movment rpt'!$N:$N,AB$1)</f>
        <v>0</v>
      </c>
      <c r="AC1216" s="86">
        <f>SUMIFS('sys inv movment rpt'!$M:$M,'sys inv movment rpt'!$L:$L,$M1216,'sys inv movment rpt'!$N:$N,AC$1)</f>
        <v>0</v>
      </c>
      <c r="AD1216" s="86">
        <f>SUMIFS('sys inv movment rpt'!$M:$M,'sys inv movment rpt'!$L:$L,$M1216,'sys inv movment rpt'!$N:$N,AD$1)</f>
        <v>0</v>
      </c>
      <c r="AE1216" s="86">
        <f>SUMIFS('sys inv movment rpt'!$M:$M,'sys inv movment rpt'!$L:$L,$M1216,'sys inv movment rpt'!$N:$N,AE$1)</f>
        <v>0</v>
      </c>
      <c r="AF1216" s="86">
        <f>SUMIFS('sys inv movment rpt'!$M:$M,'sys inv movment rpt'!$L:$L,$M1216,'sys inv movment rpt'!$N:$N,AF$1)</f>
        <v>0</v>
      </c>
      <c r="AG1216" s="86">
        <f>SUMIFS('sys inv movment rpt'!$M:$M,'sys inv movment rpt'!$L:$L,$M1216,'sys inv movment rpt'!$N:$N,AG$1)</f>
        <v>0</v>
      </c>
      <c r="AH1216" s="86">
        <f>SUMIFS('sys inv movment rpt'!$M:$M,'sys inv movment rpt'!$L:$L,$M1216,'sys inv movment rpt'!$N:$N,AH$1)</f>
        <v>0</v>
      </c>
      <c r="AI1216" s="86">
        <f>SUMIFS('sys inv movment rpt'!$M:$M,'sys inv movment rpt'!$L:$L,$M1216,'sys inv movment rpt'!$N:$N,AI$1)</f>
        <v>0</v>
      </c>
      <c r="AJ1216" s="86">
        <f>SUMIFS('sys inv movment rpt'!$M:$M,'sys inv movment rpt'!$L:$L,$M1216,'sys inv movment rpt'!$N:$N,AJ$1)</f>
        <v>0</v>
      </c>
      <c r="AK1216" s="86">
        <f>SUMIFS('sys inv movment rpt'!$M:$M,'sys inv movment rpt'!$L:$L,$M1216,'sys inv movment rpt'!$N:$N,AK$1)</f>
        <v>0</v>
      </c>
      <c r="AL1216" s="86">
        <f>SUMIFS('sys inv movment rpt'!$M:$M,'sys inv movment rpt'!$L:$L,$M1216,'sys inv movment rpt'!$N:$N,AL$1)</f>
        <v>0</v>
      </c>
      <c r="AM1216" s="86">
        <f>SUMIFS('sys inv movment rpt'!$M:$M,'sys inv movment rpt'!$L:$L,$M1216,'sys inv movment rpt'!$N:$N,AM$1)</f>
        <v>0</v>
      </c>
      <c r="AN1216" s="86">
        <f>SUMIFS('sys inv movment rpt'!$M:$M,'sys inv movment rpt'!$L:$L,$M1216,'sys inv movment rpt'!$N:$N,AN$1)</f>
        <v>0</v>
      </c>
      <c r="AO1216" s="86">
        <f>SUMIFS('sys inv movment rpt'!$M:$M,'sys inv movment rpt'!$L:$L,$M1216,'sys inv movment rpt'!$N:$N,AO$1)</f>
        <v>0</v>
      </c>
      <c r="AP1216" s="86">
        <f>SUMIFS('sys inv movment rpt'!$M:$M,'sys inv movment rpt'!$L:$L,$M1216,'sys inv movment rpt'!$N:$N,AP$1)</f>
        <v>0</v>
      </c>
      <c r="AQ1216" s="86">
        <f>SUMIFS('sys inv movment rpt'!$M:$M,'sys inv movment rpt'!$L:$L,$M1216,'sys inv movment rpt'!$N:$N,AQ$1)</f>
        <v>0</v>
      </c>
      <c r="AR1216" s="86">
        <f>SUMIFS('sys inv movment rpt'!$M:$M,'sys inv movment rpt'!$L:$L,$M1216,'sys inv movment rpt'!$N:$N,AR$1)</f>
        <v>0</v>
      </c>
      <c r="AS1216" s="86">
        <f>SUMIFS('sys inv movment rpt'!$M:$M,'sys inv movment rpt'!$L:$L,$M1216,'sys inv movment rpt'!$N:$N,AS$1)</f>
        <v>0</v>
      </c>
      <c r="AT1216" s="86">
        <f>SUMIFS('sys inv movment rpt'!$M:$M,'sys inv movment rpt'!$L:$L,$M1216,'sys inv movment rpt'!$N:$N,AT$1)</f>
        <v>0</v>
      </c>
      <c r="AU1216" s="86">
        <f>SUMIFS('sys inv movment rpt'!$M:$M,'sys inv movment rpt'!$L:$L,$M1216,'sys inv movment rpt'!$N:$N,AU$1)</f>
        <v>0</v>
      </c>
      <c r="AV1216" s="86">
        <f>SUMIFS('sys inv movment rpt'!$M:$M,'sys inv movment rpt'!$L:$L,$M1216,'sys inv movment rpt'!$N:$N,AV$1)</f>
        <v>0</v>
      </c>
      <c r="AW1216" s="87" t="str">
        <f>IFERROR(VLOOKUP(A1216,'sys-backorder details'!E:U,17,0),"-")</f>
        <v>-</v>
      </c>
      <c r="AX1216" s="87" t="str">
        <f>IF(K1216&gt;1,VLOOKUP(A1216,'settings-routing'!A:I,9,0),"")</f>
        <v/>
      </c>
    </row>
    <row r="1217" ht="12.75" hidden="1" customHeight="1">
      <c r="A1217" s="50" t="s">
        <v>2515</v>
      </c>
      <c r="B1217" s="50" t="s">
        <v>2516</v>
      </c>
      <c r="C1217" s="50">
        <f t="shared" si="2"/>
        <v>0</v>
      </c>
      <c r="D1217" s="80">
        <f>SUMIF('Stocks 101-111'!$J:$J,'item dashboard'!A1217,'Stocks 101-111'!K:K)</f>
        <v>0</v>
      </c>
      <c r="E1217" s="80">
        <f>SUMIF('Stocks 101-111'!$J:$J,'item dashboard'!A1217,'Stocks 101-111'!$L:$L)</f>
        <v>0</v>
      </c>
      <c r="F1217" s="81">
        <f t="shared" si="3"/>
        <v>0</v>
      </c>
      <c r="G1217" s="82">
        <f t="shared" si="4"/>
        <v>0</v>
      </c>
      <c r="H1217" s="50">
        <f>SUMIFS('sys-backorder details'!$M:$M,'sys-backorder details'!$E:$E,'item dashboard'!A1217,'sys-backorder details'!$V:$V,"")</f>
        <v>0</v>
      </c>
      <c r="I1217" s="83">
        <f>SUMIF('settings-routing'!$I:$I,'item dashboard'!A1217,'settings-routing'!$O:$O)</f>
        <v>0</v>
      </c>
      <c r="J1217" s="50">
        <f>SUMIFS('sys-backorder details'!$M:$M,'sys-backorder details'!$E:$E,'item dashboard'!A1217,'sys-backorder details'!$V:$V,"Call off")</f>
        <v>0</v>
      </c>
      <c r="K1217" s="84">
        <f t="shared" si="5"/>
        <v>0</v>
      </c>
      <c r="L1217" s="84">
        <f>SUMIF('Production Plan'!$E:$E,'item dashboard'!A1217,'Production Plan'!$N:$N)</f>
        <v>0</v>
      </c>
      <c r="M1217" s="85" t="str">
        <f t="shared" si="6"/>
        <v>B-T10-BK18-100 gm Black Tablet Container</v>
      </c>
      <c r="N1217" s="86">
        <f>SUMIFS('sys inv movment rpt'!$M:$M,'sys inv movment rpt'!$L:$L,$M1217,'sys inv movment rpt'!$N:$N,N$1)</f>
        <v>0</v>
      </c>
      <c r="O1217" s="86">
        <f>SUMIFS('sys inv movment rpt'!$M:$M,'sys inv movment rpt'!$L:$L,$M1217,'sys inv movment rpt'!$N:$N,O$1)</f>
        <v>0</v>
      </c>
      <c r="P1217" s="86">
        <f>SUMIFS('sys inv movment rpt'!$M:$M,'sys inv movment rpt'!$L:$L,$M1217,'sys inv movment rpt'!$N:$N,P$1)</f>
        <v>0</v>
      </c>
      <c r="Q1217" s="86">
        <f>SUMIFS('sys inv movment rpt'!$M:$M,'sys inv movment rpt'!$L:$L,$M1217,'sys inv movment rpt'!$N:$N,Q$1)</f>
        <v>0</v>
      </c>
      <c r="R1217" s="86">
        <f>SUMIFS('sys inv movment rpt'!$M:$M,'sys inv movment rpt'!$L:$L,$M1217,'sys inv movment rpt'!$N:$N,R$1)</f>
        <v>0</v>
      </c>
      <c r="S1217" s="86">
        <f>SUMIFS('sys inv movment rpt'!$M:$M,'sys inv movment rpt'!$L:$L,$M1217,'sys inv movment rpt'!$N:$N,S$1)</f>
        <v>0</v>
      </c>
      <c r="T1217" s="86">
        <f>SUMIFS('sys inv movment rpt'!$M:$M,'sys inv movment rpt'!$L:$L,$M1217,'sys inv movment rpt'!$N:$N,T$1)</f>
        <v>0</v>
      </c>
      <c r="U1217" s="86">
        <f>SUMIFS('sys inv movment rpt'!$M:$M,'sys inv movment rpt'!$L:$L,$M1217,'sys inv movment rpt'!$N:$N,U$1)</f>
        <v>0</v>
      </c>
      <c r="V1217" s="86">
        <f>SUMIFS('sys inv movment rpt'!$M:$M,'sys inv movment rpt'!$L:$L,$M1217,'sys inv movment rpt'!$N:$N,V$1)</f>
        <v>0</v>
      </c>
      <c r="W1217" s="86">
        <f>SUMIFS('sys inv movment rpt'!$M:$M,'sys inv movment rpt'!$L:$L,$M1217,'sys inv movment rpt'!$N:$N,W$1)</f>
        <v>0</v>
      </c>
      <c r="X1217" s="86">
        <f>SUMIFS('sys inv movment rpt'!$M:$M,'sys inv movment rpt'!$L:$L,$M1217,'sys inv movment rpt'!$N:$N,X$1)</f>
        <v>0</v>
      </c>
      <c r="Y1217" s="86">
        <f>SUMIFS('sys inv movment rpt'!$M:$M,'sys inv movment rpt'!$L:$L,$M1217,'sys inv movment rpt'!$N:$N,Y$1)</f>
        <v>0</v>
      </c>
      <c r="Z1217" s="86">
        <f>SUMIFS('sys inv movment rpt'!$M:$M,'sys inv movment rpt'!$L:$L,$M1217,'sys inv movment rpt'!$N:$N,Z$1)</f>
        <v>0</v>
      </c>
      <c r="AA1217" s="86">
        <f>SUMIFS('sys inv movment rpt'!$M:$M,'sys inv movment rpt'!$L:$L,$M1217,'sys inv movment rpt'!$N:$N,AA$1)</f>
        <v>0</v>
      </c>
      <c r="AB1217" s="86">
        <f>SUMIFS('sys inv movment rpt'!$M:$M,'sys inv movment rpt'!$L:$L,$M1217,'sys inv movment rpt'!$N:$N,AB$1)</f>
        <v>0</v>
      </c>
      <c r="AC1217" s="86">
        <f>SUMIFS('sys inv movment rpt'!$M:$M,'sys inv movment rpt'!$L:$L,$M1217,'sys inv movment rpt'!$N:$N,AC$1)</f>
        <v>0</v>
      </c>
      <c r="AD1217" s="86">
        <f>SUMIFS('sys inv movment rpt'!$M:$M,'sys inv movment rpt'!$L:$L,$M1217,'sys inv movment rpt'!$N:$N,AD$1)</f>
        <v>0</v>
      </c>
      <c r="AE1217" s="86">
        <f>SUMIFS('sys inv movment rpt'!$M:$M,'sys inv movment rpt'!$L:$L,$M1217,'sys inv movment rpt'!$N:$N,AE$1)</f>
        <v>0</v>
      </c>
      <c r="AF1217" s="86">
        <f>SUMIFS('sys inv movment rpt'!$M:$M,'sys inv movment rpt'!$L:$L,$M1217,'sys inv movment rpt'!$N:$N,AF$1)</f>
        <v>0</v>
      </c>
      <c r="AG1217" s="86">
        <f>SUMIFS('sys inv movment rpt'!$M:$M,'sys inv movment rpt'!$L:$L,$M1217,'sys inv movment rpt'!$N:$N,AG$1)</f>
        <v>0</v>
      </c>
      <c r="AH1217" s="86">
        <f>SUMIFS('sys inv movment rpt'!$M:$M,'sys inv movment rpt'!$L:$L,$M1217,'sys inv movment rpt'!$N:$N,AH$1)</f>
        <v>0</v>
      </c>
      <c r="AI1217" s="86">
        <f>SUMIFS('sys inv movment rpt'!$M:$M,'sys inv movment rpt'!$L:$L,$M1217,'sys inv movment rpt'!$N:$N,AI$1)</f>
        <v>0</v>
      </c>
      <c r="AJ1217" s="86">
        <f>SUMIFS('sys inv movment rpt'!$M:$M,'sys inv movment rpt'!$L:$L,$M1217,'sys inv movment rpt'!$N:$N,AJ$1)</f>
        <v>0</v>
      </c>
      <c r="AK1217" s="86">
        <f>SUMIFS('sys inv movment rpt'!$M:$M,'sys inv movment rpt'!$L:$L,$M1217,'sys inv movment rpt'!$N:$N,AK$1)</f>
        <v>0</v>
      </c>
      <c r="AL1217" s="86">
        <f>SUMIFS('sys inv movment rpt'!$M:$M,'sys inv movment rpt'!$L:$L,$M1217,'sys inv movment rpt'!$N:$N,AL$1)</f>
        <v>0</v>
      </c>
      <c r="AM1217" s="86">
        <f>SUMIFS('sys inv movment rpt'!$M:$M,'sys inv movment rpt'!$L:$L,$M1217,'sys inv movment rpt'!$N:$N,AM$1)</f>
        <v>0</v>
      </c>
      <c r="AN1217" s="86">
        <f>SUMIFS('sys inv movment rpt'!$M:$M,'sys inv movment rpt'!$L:$L,$M1217,'sys inv movment rpt'!$N:$N,AN$1)</f>
        <v>0</v>
      </c>
      <c r="AO1217" s="86">
        <f>SUMIFS('sys inv movment rpt'!$M:$M,'sys inv movment rpt'!$L:$L,$M1217,'sys inv movment rpt'!$N:$N,AO$1)</f>
        <v>0</v>
      </c>
      <c r="AP1217" s="86">
        <f>SUMIFS('sys inv movment rpt'!$M:$M,'sys inv movment rpt'!$L:$L,$M1217,'sys inv movment rpt'!$N:$N,AP$1)</f>
        <v>0</v>
      </c>
      <c r="AQ1217" s="86">
        <f>SUMIFS('sys inv movment rpt'!$M:$M,'sys inv movment rpt'!$L:$L,$M1217,'sys inv movment rpt'!$N:$N,AQ$1)</f>
        <v>0</v>
      </c>
      <c r="AR1217" s="86">
        <f>SUMIFS('sys inv movment rpt'!$M:$M,'sys inv movment rpt'!$L:$L,$M1217,'sys inv movment rpt'!$N:$N,AR$1)</f>
        <v>0</v>
      </c>
      <c r="AS1217" s="86">
        <f>SUMIFS('sys inv movment rpt'!$M:$M,'sys inv movment rpt'!$L:$L,$M1217,'sys inv movment rpt'!$N:$N,AS$1)</f>
        <v>0</v>
      </c>
      <c r="AT1217" s="86">
        <f>SUMIFS('sys inv movment rpt'!$M:$M,'sys inv movment rpt'!$L:$L,$M1217,'sys inv movment rpt'!$N:$N,AT$1)</f>
        <v>0</v>
      </c>
      <c r="AU1217" s="86">
        <f>SUMIFS('sys inv movment rpt'!$M:$M,'sys inv movment rpt'!$L:$L,$M1217,'sys inv movment rpt'!$N:$N,AU$1)</f>
        <v>0</v>
      </c>
      <c r="AV1217" s="86">
        <f>SUMIFS('sys inv movment rpt'!$M:$M,'sys inv movment rpt'!$L:$L,$M1217,'sys inv movment rpt'!$N:$N,AV$1)</f>
        <v>0</v>
      </c>
      <c r="AW1217" s="87" t="str">
        <f>IFERROR(VLOOKUP(A1217,'sys-backorder details'!E:U,17,0),"-")</f>
        <v>-</v>
      </c>
      <c r="AX1217" s="87" t="str">
        <f>IF(K1217&gt;1,VLOOKUP(A1217,'settings-routing'!A:I,9,0),"")</f>
        <v/>
      </c>
    </row>
    <row r="1218" ht="12.75" hidden="1" customHeight="1">
      <c r="A1218" s="50" t="s">
        <v>2517</v>
      </c>
      <c r="B1218" s="50" t="s">
        <v>2518</v>
      </c>
      <c r="C1218" s="50">
        <f t="shared" si="2"/>
        <v>864</v>
      </c>
      <c r="D1218" s="80">
        <f>SUMIF('Stocks 101-111'!$J:$J,'item dashboard'!A1218,'Stocks 101-111'!K:K)</f>
        <v>864</v>
      </c>
      <c r="E1218" s="80">
        <f>SUMIF('Stocks 101-111'!$J:$J,'item dashboard'!A1218,'Stocks 101-111'!$L:$L)</f>
        <v>0</v>
      </c>
      <c r="F1218" s="81">
        <f t="shared" si="3"/>
        <v>0</v>
      </c>
      <c r="G1218" s="82">
        <f t="shared" si="4"/>
        <v>0.1142857143</v>
      </c>
      <c r="H1218" s="50">
        <f>SUMIFS('sys-backorder details'!$M:$M,'sys-backorder details'!$E:$E,'item dashboard'!A1218,'sys-backorder details'!$V:$V,"")</f>
        <v>0</v>
      </c>
      <c r="I1218" s="83">
        <f>SUMIF('settings-routing'!$I:$I,'item dashboard'!A1218,'settings-routing'!$O:$O)</f>
        <v>0</v>
      </c>
      <c r="J1218" s="50">
        <f>SUMIFS('sys-backorder details'!$M:$M,'sys-backorder details'!$E:$E,'item dashboard'!A1218,'sys-backorder details'!$V:$V,"Call off")</f>
        <v>0</v>
      </c>
      <c r="K1218" s="84">
        <f t="shared" si="5"/>
        <v>-864</v>
      </c>
      <c r="L1218" s="84">
        <f>SUMIF('Production Plan'!$E:$E,'item dashboard'!A1218,'Production Plan'!$N:$N)</f>
        <v>0</v>
      </c>
      <c r="M1218" s="85" t="str">
        <f t="shared" si="6"/>
        <v>B-T10-W18-100 gm White Tablet Container</v>
      </c>
      <c r="N1218" s="86">
        <f>SUMIFS('sys inv movment rpt'!$M:$M,'sys inv movment rpt'!$L:$L,$M1218,'sys inv movment rpt'!$N:$N,N$1)</f>
        <v>432</v>
      </c>
      <c r="O1218" s="86">
        <f>SUMIFS('sys inv movment rpt'!$M:$M,'sys inv movment rpt'!$L:$L,$M1218,'sys inv movment rpt'!$N:$N,O$1)</f>
        <v>0</v>
      </c>
      <c r="P1218" s="86">
        <f>SUMIFS('sys inv movment rpt'!$M:$M,'sys inv movment rpt'!$L:$L,$M1218,'sys inv movment rpt'!$N:$N,P$1)</f>
        <v>0</v>
      </c>
      <c r="Q1218" s="86">
        <f>SUMIFS('sys inv movment rpt'!$M:$M,'sys inv movment rpt'!$L:$L,$M1218,'sys inv movment rpt'!$N:$N,Q$1)</f>
        <v>0</v>
      </c>
      <c r="R1218" s="86">
        <f>SUMIFS('sys inv movment rpt'!$M:$M,'sys inv movment rpt'!$L:$L,$M1218,'sys inv movment rpt'!$N:$N,R$1)</f>
        <v>0</v>
      </c>
      <c r="S1218" s="86">
        <f>SUMIFS('sys inv movment rpt'!$M:$M,'sys inv movment rpt'!$L:$L,$M1218,'sys inv movment rpt'!$N:$N,S$1)</f>
        <v>0</v>
      </c>
      <c r="T1218" s="86">
        <f>SUMIFS('sys inv movment rpt'!$M:$M,'sys inv movment rpt'!$L:$L,$M1218,'sys inv movment rpt'!$N:$N,T$1)</f>
        <v>0</v>
      </c>
      <c r="U1218" s="86">
        <f>SUMIFS('sys inv movment rpt'!$M:$M,'sys inv movment rpt'!$L:$L,$M1218,'sys inv movment rpt'!$N:$N,U$1)</f>
        <v>0</v>
      </c>
      <c r="V1218" s="86">
        <f>SUMIFS('sys inv movment rpt'!$M:$M,'sys inv movment rpt'!$L:$L,$M1218,'sys inv movment rpt'!$N:$N,V$1)</f>
        <v>432</v>
      </c>
      <c r="W1218" s="86">
        <f>SUMIFS('sys inv movment rpt'!$M:$M,'sys inv movment rpt'!$L:$L,$M1218,'sys inv movment rpt'!$N:$N,W$1)</f>
        <v>0</v>
      </c>
      <c r="X1218" s="86">
        <f>SUMIFS('sys inv movment rpt'!$M:$M,'sys inv movment rpt'!$L:$L,$M1218,'sys inv movment rpt'!$N:$N,X$1)</f>
        <v>0</v>
      </c>
      <c r="Y1218" s="86">
        <f>SUMIFS('sys inv movment rpt'!$M:$M,'sys inv movment rpt'!$L:$L,$M1218,'sys inv movment rpt'!$N:$N,Y$1)</f>
        <v>0</v>
      </c>
      <c r="Z1218" s="86">
        <f>SUMIFS('sys inv movment rpt'!$M:$M,'sys inv movment rpt'!$L:$L,$M1218,'sys inv movment rpt'!$N:$N,Z$1)</f>
        <v>0</v>
      </c>
      <c r="AA1218" s="86">
        <f>SUMIFS('sys inv movment rpt'!$M:$M,'sys inv movment rpt'!$L:$L,$M1218,'sys inv movment rpt'!$N:$N,AA$1)</f>
        <v>0</v>
      </c>
      <c r="AB1218" s="86">
        <f>SUMIFS('sys inv movment rpt'!$M:$M,'sys inv movment rpt'!$L:$L,$M1218,'sys inv movment rpt'!$N:$N,AB$1)</f>
        <v>0</v>
      </c>
      <c r="AC1218" s="86">
        <f>SUMIFS('sys inv movment rpt'!$M:$M,'sys inv movment rpt'!$L:$L,$M1218,'sys inv movment rpt'!$N:$N,AC$1)</f>
        <v>0</v>
      </c>
      <c r="AD1218" s="86">
        <f>SUMIFS('sys inv movment rpt'!$M:$M,'sys inv movment rpt'!$L:$L,$M1218,'sys inv movment rpt'!$N:$N,AD$1)</f>
        <v>0</v>
      </c>
      <c r="AE1218" s="86">
        <f>SUMIFS('sys inv movment rpt'!$M:$M,'sys inv movment rpt'!$L:$L,$M1218,'sys inv movment rpt'!$N:$N,AE$1)</f>
        <v>2160</v>
      </c>
      <c r="AF1218" s="86">
        <f>SUMIFS('sys inv movment rpt'!$M:$M,'sys inv movment rpt'!$L:$L,$M1218,'sys inv movment rpt'!$N:$N,AF$1)</f>
        <v>0</v>
      </c>
      <c r="AG1218" s="86">
        <f>SUMIFS('sys inv movment rpt'!$M:$M,'sys inv movment rpt'!$L:$L,$M1218,'sys inv movment rpt'!$N:$N,AG$1)</f>
        <v>0</v>
      </c>
      <c r="AH1218" s="86">
        <f>SUMIFS('sys inv movment rpt'!$M:$M,'sys inv movment rpt'!$L:$L,$M1218,'sys inv movment rpt'!$N:$N,AH$1)</f>
        <v>0</v>
      </c>
      <c r="AI1218" s="86">
        <f>SUMIFS('sys inv movment rpt'!$M:$M,'sys inv movment rpt'!$L:$L,$M1218,'sys inv movment rpt'!$N:$N,AI$1)</f>
        <v>0</v>
      </c>
      <c r="AJ1218" s="86">
        <f>SUMIFS('sys inv movment rpt'!$M:$M,'sys inv movment rpt'!$L:$L,$M1218,'sys inv movment rpt'!$N:$N,AJ$1)</f>
        <v>0</v>
      </c>
      <c r="AK1218" s="86">
        <f>SUMIFS('sys inv movment rpt'!$M:$M,'sys inv movment rpt'!$L:$L,$M1218,'sys inv movment rpt'!$N:$N,AK$1)</f>
        <v>0</v>
      </c>
      <c r="AL1218" s="86">
        <f>SUMIFS('sys inv movment rpt'!$M:$M,'sys inv movment rpt'!$L:$L,$M1218,'sys inv movment rpt'!$N:$N,AL$1)</f>
        <v>0</v>
      </c>
      <c r="AM1218" s="86">
        <f>SUMIFS('sys inv movment rpt'!$M:$M,'sys inv movment rpt'!$L:$L,$M1218,'sys inv movment rpt'!$N:$N,AM$1)</f>
        <v>0</v>
      </c>
      <c r="AN1218" s="86">
        <f>SUMIFS('sys inv movment rpt'!$M:$M,'sys inv movment rpt'!$L:$L,$M1218,'sys inv movment rpt'!$N:$N,AN$1)</f>
        <v>0</v>
      </c>
      <c r="AO1218" s="86">
        <f>SUMIFS('sys inv movment rpt'!$M:$M,'sys inv movment rpt'!$L:$L,$M1218,'sys inv movment rpt'!$N:$N,AO$1)</f>
        <v>0</v>
      </c>
      <c r="AP1218" s="86">
        <f>SUMIFS('sys inv movment rpt'!$M:$M,'sys inv movment rpt'!$L:$L,$M1218,'sys inv movment rpt'!$N:$N,AP$1)</f>
        <v>0</v>
      </c>
      <c r="AQ1218" s="86">
        <f>SUMIFS('sys inv movment rpt'!$M:$M,'sys inv movment rpt'!$L:$L,$M1218,'sys inv movment rpt'!$N:$N,AQ$1)</f>
        <v>0</v>
      </c>
      <c r="AR1218" s="86">
        <f>SUMIFS('sys inv movment rpt'!$M:$M,'sys inv movment rpt'!$L:$L,$M1218,'sys inv movment rpt'!$N:$N,AR$1)</f>
        <v>432</v>
      </c>
      <c r="AS1218" s="86">
        <f>SUMIFS('sys inv movment rpt'!$M:$M,'sys inv movment rpt'!$L:$L,$M1218,'sys inv movment rpt'!$N:$N,AS$1)</f>
        <v>0</v>
      </c>
      <c r="AT1218" s="86">
        <f>SUMIFS('sys inv movment rpt'!$M:$M,'sys inv movment rpt'!$L:$L,$M1218,'sys inv movment rpt'!$N:$N,AT$1)</f>
        <v>0</v>
      </c>
      <c r="AU1218" s="86">
        <f>SUMIFS('sys inv movment rpt'!$M:$M,'sys inv movment rpt'!$L:$L,$M1218,'sys inv movment rpt'!$N:$N,AU$1)</f>
        <v>0</v>
      </c>
      <c r="AV1218" s="86">
        <f>SUMIFS('sys inv movment rpt'!$M:$M,'sys inv movment rpt'!$L:$L,$M1218,'sys inv movment rpt'!$N:$N,AV$1)</f>
        <v>0</v>
      </c>
      <c r="AW1218" s="87" t="str">
        <f>IFERROR(VLOOKUP(A1218,'sys-backorder details'!E:U,17,0),"-")</f>
        <v>-</v>
      </c>
      <c r="AX1218" s="87" t="str">
        <f>IF(K1218&gt;1,VLOOKUP(A1218,'settings-routing'!A:I,9,0),"")</f>
        <v/>
      </c>
    </row>
    <row r="1219" ht="12.75" hidden="1" customHeight="1">
      <c r="A1219" s="28" t="s">
        <v>2519</v>
      </c>
      <c r="B1219" s="28" t="s">
        <v>2520</v>
      </c>
      <c r="C1219" s="50">
        <f t="shared" si="2"/>
        <v>0</v>
      </c>
      <c r="D1219" s="80">
        <f>SUMIF('Stocks 101-111'!$J:$J,'item dashboard'!A1219,'Stocks 101-111'!K:K)</f>
        <v>0</v>
      </c>
      <c r="E1219" s="80">
        <f>SUMIF('Stocks 101-111'!$J:$J,'item dashboard'!A1219,'Stocks 101-111'!$L:$L)</f>
        <v>0</v>
      </c>
      <c r="F1219" s="81">
        <f t="shared" si="3"/>
        <v>0</v>
      </c>
      <c r="G1219" s="82">
        <f t="shared" si="4"/>
        <v>0</v>
      </c>
      <c r="H1219" s="50">
        <f>SUMIFS('sys-backorder details'!$M:$M,'sys-backorder details'!$E:$E,'item dashboard'!A1219,'sys-backorder details'!$V:$V,"")</f>
        <v>0</v>
      </c>
      <c r="I1219" s="83">
        <f>SUMIF('settings-routing'!$I:$I,'item dashboard'!A1219,'settings-routing'!$O:$O)</f>
        <v>0</v>
      </c>
      <c r="J1219" s="50">
        <f>SUMIFS('sys-backorder details'!$M:$M,'sys-backorder details'!$E:$E,'item dashboard'!A1219,'sys-backorder details'!$V:$V,"Call off")</f>
        <v>0</v>
      </c>
      <c r="K1219" s="84">
        <f t="shared" si="5"/>
        <v>0</v>
      </c>
      <c r="L1219" s="84">
        <f>SUMIF('Production Plan'!$E:$E,'item dashboard'!A1219,'Production Plan'!$N:$N)</f>
        <v>0</v>
      </c>
      <c r="M1219" s="85" t="str">
        <f t="shared" si="6"/>
        <v>B-T10-W18ZM-100 gm white container</v>
      </c>
      <c r="N1219" s="86">
        <f>SUMIFS('sys inv movment rpt'!$M:$M,'sys inv movment rpt'!$L:$L,$M1219,'sys inv movment rpt'!$N:$N,N$1)</f>
        <v>0</v>
      </c>
      <c r="O1219" s="86">
        <f>SUMIFS('sys inv movment rpt'!$M:$M,'sys inv movment rpt'!$L:$L,$M1219,'sys inv movment rpt'!$N:$N,O$1)</f>
        <v>0</v>
      </c>
      <c r="P1219" s="86">
        <f>SUMIFS('sys inv movment rpt'!$M:$M,'sys inv movment rpt'!$L:$L,$M1219,'sys inv movment rpt'!$N:$N,P$1)</f>
        <v>0</v>
      </c>
      <c r="Q1219" s="86">
        <f>SUMIFS('sys inv movment rpt'!$M:$M,'sys inv movment rpt'!$L:$L,$M1219,'sys inv movment rpt'!$N:$N,Q$1)</f>
        <v>0</v>
      </c>
      <c r="R1219" s="86">
        <f>SUMIFS('sys inv movment rpt'!$M:$M,'sys inv movment rpt'!$L:$L,$M1219,'sys inv movment rpt'!$N:$N,R$1)</f>
        <v>0</v>
      </c>
      <c r="S1219" s="86">
        <f>SUMIFS('sys inv movment rpt'!$M:$M,'sys inv movment rpt'!$L:$L,$M1219,'sys inv movment rpt'!$N:$N,S$1)</f>
        <v>0</v>
      </c>
      <c r="T1219" s="86">
        <f>SUMIFS('sys inv movment rpt'!$M:$M,'sys inv movment rpt'!$L:$L,$M1219,'sys inv movment rpt'!$N:$N,T$1)</f>
        <v>0</v>
      </c>
      <c r="U1219" s="86">
        <f>SUMIFS('sys inv movment rpt'!$M:$M,'sys inv movment rpt'!$L:$L,$M1219,'sys inv movment rpt'!$N:$N,U$1)</f>
        <v>0</v>
      </c>
      <c r="V1219" s="86">
        <f>SUMIFS('sys inv movment rpt'!$M:$M,'sys inv movment rpt'!$L:$L,$M1219,'sys inv movment rpt'!$N:$N,V$1)</f>
        <v>0</v>
      </c>
      <c r="W1219" s="86">
        <f>SUMIFS('sys inv movment rpt'!$M:$M,'sys inv movment rpt'!$L:$L,$M1219,'sys inv movment rpt'!$N:$N,W$1)</f>
        <v>0</v>
      </c>
      <c r="X1219" s="86">
        <f>SUMIFS('sys inv movment rpt'!$M:$M,'sys inv movment rpt'!$L:$L,$M1219,'sys inv movment rpt'!$N:$N,X$1)</f>
        <v>0</v>
      </c>
      <c r="Y1219" s="86">
        <f>SUMIFS('sys inv movment rpt'!$M:$M,'sys inv movment rpt'!$L:$L,$M1219,'sys inv movment rpt'!$N:$N,Y$1)</f>
        <v>0</v>
      </c>
      <c r="Z1219" s="86">
        <f>SUMIFS('sys inv movment rpt'!$M:$M,'sys inv movment rpt'!$L:$L,$M1219,'sys inv movment rpt'!$N:$N,Z$1)</f>
        <v>0</v>
      </c>
      <c r="AA1219" s="86">
        <f>SUMIFS('sys inv movment rpt'!$M:$M,'sys inv movment rpt'!$L:$L,$M1219,'sys inv movment rpt'!$N:$N,AA$1)</f>
        <v>0</v>
      </c>
      <c r="AB1219" s="86">
        <f>SUMIFS('sys inv movment rpt'!$M:$M,'sys inv movment rpt'!$L:$L,$M1219,'sys inv movment rpt'!$N:$N,AB$1)</f>
        <v>0</v>
      </c>
      <c r="AC1219" s="86">
        <f>SUMIFS('sys inv movment rpt'!$M:$M,'sys inv movment rpt'!$L:$L,$M1219,'sys inv movment rpt'!$N:$N,AC$1)</f>
        <v>0</v>
      </c>
      <c r="AD1219" s="86">
        <f>SUMIFS('sys inv movment rpt'!$M:$M,'sys inv movment rpt'!$L:$L,$M1219,'sys inv movment rpt'!$N:$N,AD$1)</f>
        <v>0</v>
      </c>
      <c r="AE1219" s="86">
        <f>SUMIFS('sys inv movment rpt'!$M:$M,'sys inv movment rpt'!$L:$L,$M1219,'sys inv movment rpt'!$N:$N,AE$1)</f>
        <v>0</v>
      </c>
      <c r="AF1219" s="86">
        <f>SUMIFS('sys inv movment rpt'!$M:$M,'sys inv movment rpt'!$L:$L,$M1219,'sys inv movment rpt'!$N:$N,AF$1)</f>
        <v>0</v>
      </c>
      <c r="AG1219" s="86">
        <f>SUMIFS('sys inv movment rpt'!$M:$M,'sys inv movment rpt'!$L:$L,$M1219,'sys inv movment rpt'!$N:$N,AG$1)</f>
        <v>0</v>
      </c>
      <c r="AH1219" s="86">
        <f>SUMIFS('sys inv movment rpt'!$M:$M,'sys inv movment rpt'!$L:$L,$M1219,'sys inv movment rpt'!$N:$N,AH$1)</f>
        <v>0</v>
      </c>
      <c r="AI1219" s="86">
        <f>SUMIFS('sys inv movment rpt'!$M:$M,'sys inv movment rpt'!$L:$L,$M1219,'sys inv movment rpt'!$N:$N,AI$1)</f>
        <v>0</v>
      </c>
      <c r="AJ1219" s="86">
        <f>SUMIFS('sys inv movment rpt'!$M:$M,'sys inv movment rpt'!$L:$L,$M1219,'sys inv movment rpt'!$N:$N,AJ$1)</f>
        <v>0</v>
      </c>
      <c r="AK1219" s="86">
        <f>SUMIFS('sys inv movment rpt'!$M:$M,'sys inv movment rpt'!$L:$L,$M1219,'sys inv movment rpt'!$N:$N,AK$1)</f>
        <v>0</v>
      </c>
      <c r="AL1219" s="86">
        <f>SUMIFS('sys inv movment rpt'!$M:$M,'sys inv movment rpt'!$L:$L,$M1219,'sys inv movment rpt'!$N:$N,AL$1)</f>
        <v>0</v>
      </c>
      <c r="AM1219" s="86">
        <f>SUMIFS('sys inv movment rpt'!$M:$M,'sys inv movment rpt'!$L:$L,$M1219,'sys inv movment rpt'!$N:$N,AM$1)</f>
        <v>0</v>
      </c>
      <c r="AN1219" s="86">
        <f>SUMIFS('sys inv movment rpt'!$M:$M,'sys inv movment rpt'!$L:$L,$M1219,'sys inv movment rpt'!$N:$N,AN$1)</f>
        <v>0</v>
      </c>
      <c r="AO1219" s="86">
        <f>SUMIFS('sys inv movment rpt'!$M:$M,'sys inv movment rpt'!$L:$L,$M1219,'sys inv movment rpt'!$N:$N,AO$1)</f>
        <v>0</v>
      </c>
      <c r="AP1219" s="86">
        <f>SUMIFS('sys inv movment rpt'!$M:$M,'sys inv movment rpt'!$L:$L,$M1219,'sys inv movment rpt'!$N:$N,AP$1)</f>
        <v>0</v>
      </c>
      <c r="AQ1219" s="86">
        <f>SUMIFS('sys inv movment rpt'!$M:$M,'sys inv movment rpt'!$L:$L,$M1219,'sys inv movment rpt'!$N:$N,AQ$1)</f>
        <v>0</v>
      </c>
      <c r="AR1219" s="86">
        <f>SUMIFS('sys inv movment rpt'!$M:$M,'sys inv movment rpt'!$L:$L,$M1219,'sys inv movment rpt'!$N:$N,AR$1)</f>
        <v>0</v>
      </c>
      <c r="AS1219" s="86">
        <f>SUMIFS('sys inv movment rpt'!$M:$M,'sys inv movment rpt'!$L:$L,$M1219,'sys inv movment rpt'!$N:$N,AS$1)</f>
        <v>0</v>
      </c>
      <c r="AT1219" s="86">
        <f>SUMIFS('sys inv movment rpt'!$M:$M,'sys inv movment rpt'!$L:$L,$M1219,'sys inv movment rpt'!$N:$N,AT$1)</f>
        <v>0</v>
      </c>
      <c r="AU1219" s="86">
        <f>SUMIFS('sys inv movment rpt'!$M:$M,'sys inv movment rpt'!$L:$L,$M1219,'sys inv movment rpt'!$N:$N,AU$1)</f>
        <v>0</v>
      </c>
      <c r="AV1219" s="86">
        <f>SUMIFS('sys inv movment rpt'!$M:$M,'sys inv movment rpt'!$L:$L,$M1219,'sys inv movment rpt'!$N:$N,AV$1)</f>
        <v>0</v>
      </c>
      <c r="AW1219" s="87" t="str">
        <f>IFERROR(VLOOKUP(A1219,'sys-backorder details'!E:U,17,0),"-")</f>
        <v>-</v>
      </c>
      <c r="AX1219" s="87" t="str">
        <f>IF(K1219&gt;1,VLOOKUP(A1219,'settings-routing'!A:I,9,0),"")</f>
        <v/>
      </c>
    </row>
    <row r="1220" ht="12.75" hidden="1" customHeight="1">
      <c r="A1220" s="50" t="s">
        <v>2521</v>
      </c>
      <c r="B1220" s="50" t="s">
        <v>854</v>
      </c>
      <c r="C1220" s="50">
        <f t="shared" si="2"/>
        <v>0</v>
      </c>
      <c r="D1220" s="80">
        <f>SUMIF('Stocks 101-111'!$J:$J,'item dashboard'!A1220,'Stocks 101-111'!K:K)</f>
        <v>0</v>
      </c>
      <c r="E1220" s="80">
        <f>SUMIF('Stocks 101-111'!$J:$J,'item dashboard'!A1220,'Stocks 101-111'!$L:$L)</f>
        <v>0</v>
      </c>
      <c r="F1220" s="81">
        <f t="shared" si="3"/>
        <v>0</v>
      </c>
      <c r="G1220" s="82">
        <f t="shared" si="4"/>
        <v>0</v>
      </c>
      <c r="H1220" s="50">
        <f>SUMIFS('sys-backorder details'!$M:$M,'sys-backorder details'!$E:$E,'item dashboard'!A1220,'sys-backorder details'!$V:$V,"")</f>
        <v>0</v>
      </c>
      <c r="I1220" s="83">
        <f>SUMIF('settings-routing'!$I:$I,'item dashboard'!A1220,'settings-routing'!$O:$O)</f>
        <v>0</v>
      </c>
      <c r="J1220" s="50">
        <f>SUMIFS('sys-backorder details'!$M:$M,'sys-backorder details'!$E:$E,'item dashboard'!A1220,'sys-backorder details'!$V:$V,"Call off")</f>
        <v>0</v>
      </c>
      <c r="K1220" s="84">
        <f t="shared" si="5"/>
        <v>0</v>
      </c>
      <c r="L1220" s="84">
        <f>SUMIF('Production Plan'!$E:$E,'item dashboard'!A1220,'Production Plan'!$N:$N)</f>
        <v>0</v>
      </c>
      <c r="M1220" s="85" t="str">
        <f t="shared" si="6"/>
        <v>B-T23-N16-200 gm Natural jar</v>
      </c>
      <c r="N1220" s="86">
        <f>SUMIFS('sys inv movment rpt'!$M:$M,'sys inv movment rpt'!$L:$L,$M1220,'sys inv movment rpt'!$N:$N,N$1)</f>
        <v>0</v>
      </c>
      <c r="O1220" s="86">
        <f>SUMIFS('sys inv movment rpt'!$M:$M,'sys inv movment rpt'!$L:$L,$M1220,'sys inv movment rpt'!$N:$N,O$1)</f>
        <v>0</v>
      </c>
      <c r="P1220" s="86">
        <f>SUMIFS('sys inv movment rpt'!$M:$M,'sys inv movment rpt'!$L:$L,$M1220,'sys inv movment rpt'!$N:$N,P$1)</f>
        <v>0</v>
      </c>
      <c r="Q1220" s="86">
        <f>SUMIFS('sys inv movment rpt'!$M:$M,'sys inv movment rpt'!$L:$L,$M1220,'sys inv movment rpt'!$N:$N,Q$1)</f>
        <v>0</v>
      </c>
      <c r="R1220" s="86">
        <f>SUMIFS('sys inv movment rpt'!$M:$M,'sys inv movment rpt'!$L:$L,$M1220,'sys inv movment rpt'!$N:$N,R$1)</f>
        <v>0</v>
      </c>
      <c r="S1220" s="86">
        <f>SUMIFS('sys inv movment rpt'!$M:$M,'sys inv movment rpt'!$L:$L,$M1220,'sys inv movment rpt'!$N:$N,S$1)</f>
        <v>0</v>
      </c>
      <c r="T1220" s="86">
        <f>SUMIFS('sys inv movment rpt'!$M:$M,'sys inv movment rpt'!$L:$L,$M1220,'sys inv movment rpt'!$N:$N,T$1)</f>
        <v>0</v>
      </c>
      <c r="U1220" s="86">
        <f>SUMIFS('sys inv movment rpt'!$M:$M,'sys inv movment rpt'!$L:$L,$M1220,'sys inv movment rpt'!$N:$N,U$1)</f>
        <v>0</v>
      </c>
      <c r="V1220" s="86">
        <f>SUMIFS('sys inv movment rpt'!$M:$M,'sys inv movment rpt'!$L:$L,$M1220,'sys inv movment rpt'!$N:$N,V$1)</f>
        <v>0</v>
      </c>
      <c r="W1220" s="86">
        <f>SUMIFS('sys inv movment rpt'!$M:$M,'sys inv movment rpt'!$L:$L,$M1220,'sys inv movment rpt'!$N:$N,W$1)</f>
        <v>0</v>
      </c>
      <c r="X1220" s="86">
        <f>SUMIFS('sys inv movment rpt'!$M:$M,'sys inv movment rpt'!$L:$L,$M1220,'sys inv movment rpt'!$N:$N,X$1)</f>
        <v>0</v>
      </c>
      <c r="Y1220" s="86">
        <f>SUMIFS('sys inv movment rpt'!$M:$M,'sys inv movment rpt'!$L:$L,$M1220,'sys inv movment rpt'!$N:$N,Y$1)</f>
        <v>0</v>
      </c>
      <c r="Z1220" s="86">
        <f>SUMIFS('sys inv movment rpt'!$M:$M,'sys inv movment rpt'!$L:$L,$M1220,'sys inv movment rpt'!$N:$N,Z$1)</f>
        <v>0</v>
      </c>
      <c r="AA1220" s="86">
        <f>SUMIFS('sys inv movment rpt'!$M:$M,'sys inv movment rpt'!$L:$L,$M1220,'sys inv movment rpt'!$N:$N,AA$1)</f>
        <v>0</v>
      </c>
      <c r="AB1220" s="86">
        <f>SUMIFS('sys inv movment rpt'!$M:$M,'sys inv movment rpt'!$L:$L,$M1220,'sys inv movment rpt'!$N:$N,AB$1)</f>
        <v>0</v>
      </c>
      <c r="AC1220" s="86">
        <f>SUMIFS('sys inv movment rpt'!$M:$M,'sys inv movment rpt'!$L:$L,$M1220,'sys inv movment rpt'!$N:$N,AC$1)</f>
        <v>0</v>
      </c>
      <c r="AD1220" s="86">
        <f>SUMIFS('sys inv movment rpt'!$M:$M,'sys inv movment rpt'!$L:$L,$M1220,'sys inv movment rpt'!$N:$N,AD$1)</f>
        <v>0</v>
      </c>
      <c r="AE1220" s="86">
        <f>SUMIFS('sys inv movment rpt'!$M:$M,'sys inv movment rpt'!$L:$L,$M1220,'sys inv movment rpt'!$N:$N,AE$1)</f>
        <v>0</v>
      </c>
      <c r="AF1220" s="86">
        <f>SUMIFS('sys inv movment rpt'!$M:$M,'sys inv movment rpt'!$L:$L,$M1220,'sys inv movment rpt'!$N:$N,AF$1)</f>
        <v>0</v>
      </c>
      <c r="AG1220" s="86">
        <f>SUMIFS('sys inv movment rpt'!$M:$M,'sys inv movment rpt'!$L:$L,$M1220,'sys inv movment rpt'!$N:$N,AG$1)</f>
        <v>0</v>
      </c>
      <c r="AH1220" s="86">
        <f>SUMIFS('sys inv movment rpt'!$M:$M,'sys inv movment rpt'!$L:$L,$M1220,'sys inv movment rpt'!$N:$N,AH$1)</f>
        <v>0</v>
      </c>
      <c r="AI1220" s="86">
        <f>SUMIFS('sys inv movment rpt'!$M:$M,'sys inv movment rpt'!$L:$L,$M1220,'sys inv movment rpt'!$N:$N,AI$1)</f>
        <v>0</v>
      </c>
      <c r="AJ1220" s="86">
        <f>SUMIFS('sys inv movment rpt'!$M:$M,'sys inv movment rpt'!$L:$L,$M1220,'sys inv movment rpt'!$N:$N,AJ$1)</f>
        <v>0</v>
      </c>
      <c r="AK1220" s="86">
        <f>SUMIFS('sys inv movment rpt'!$M:$M,'sys inv movment rpt'!$L:$L,$M1220,'sys inv movment rpt'!$N:$N,AK$1)</f>
        <v>0</v>
      </c>
      <c r="AL1220" s="86">
        <f>SUMIFS('sys inv movment rpt'!$M:$M,'sys inv movment rpt'!$L:$L,$M1220,'sys inv movment rpt'!$N:$N,AL$1)</f>
        <v>0</v>
      </c>
      <c r="AM1220" s="86">
        <f>SUMIFS('sys inv movment rpt'!$M:$M,'sys inv movment rpt'!$L:$L,$M1220,'sys inv movment rpt'!$N:$N,AM$1)</f>
        <v>0</v>
      </c>
      <c r="AN1220" s="86">
        <f>SUMIFS('sys inv movment rpt'!$M:$M,'sys inv movment rpt'!$L:$L,$M1220,'sys inv movment rpt'!$N:$N,AN$1)</f>
        <v>0</v>
      </c>
      <c r="AO1220" s="86">
        <f>SUMIFS('sys inv movment rpt'!$M:$M,'sys inv movment rpt'!$L:$L,$M1220,'sys inv movment rpt'!$N:$N,AO$1)</f>
        <v>0</v>
      </c>
      <c r="AP1220" s="86">
        <f>SUMIFS('sys inv movment rpt'!$M:$M,'sys inv movment rpt'!$L:$L,$M1220,'sys inv movment rpt'!$N:$N,AP$1)</f>
        <v>0</v>
      </c>
      <c r="AQ1220" s="86">
        <f>SUMIFS('sys inv movment rpt'!$M:$M,'sys inv movment rpt'!$L:$L,$M1220,'sys inv movment rpt'!$N:$N,AQ$1)</f>
        <v>0</v>
      </c>
      <c r="AR1220" s="86">
        <f>SUMIFS('sys inv movment rpt'!$M:$M,'sys inv movment rpt'!$L:$L,$M1220,'sys inv movment rpt'!$N:$N,AR$1)</f>
        <v>0</v>
      </c>
      <c r="AS1220" s="86">
        <f>SUMIFS('sys inv movment rpt'!$M:$M,'sys inv movment rpt'!$L:$L,$M1220,'sys inv movment rpt'!$N:$N,AS$1)</f>
        <v>0</v>
      </c>
      <c r="AT1220" s="86">
        <f>SUMIFS('sys inv movment rpt'!$M:$M,'sys inv movment rpt'!$L:$L,$M1220,'sys inv movment rpt'!$N:$N,AT$1)</f>
        <v>0</v>
      </c>
      <c r="AU1220" s="86">
        <f>SUMIFS('sys inv movment rpt'!$M:$M,'sys inv movment rpt'!$L:$L,$M1220,'sys inv movment rpt'!$N:$N,AU$1)</f>
        <v>0</v>
      </c>
      <c r="AV1220" s="86">
        <f>SUMIFS('sys inv movment rpt'!$M:$M,'sys inv movment rpt'!$L:$L,$M1220,'sys inv movment rpt'!$N:$N,AV$1)</f>
        <v>0</v>
      </c>
      <c r="AW1220" s="87" t="str">
        <f>IFERROR(VLOOKUP(A1220,'sys-backorder details'!E:U,17,0),"-")</f>
        <v>-</v>
      </c>
      <c r="AX1220" s="87" t="str">
        <f>IF(K1220&gt;1,VLOOKUP(A1220,'settings-routing'!A:I,9,0),"")</f>
        <v/>
      </c>
    </row>
    <row r="1221" ht="12.75" hidden="1" customHeight="1">
      <c r="A1221" s="28" t="s">
        <v>2522</v>
      </c>
      <c r="B1221" s="28" t="s">
        <v>1079</v>
      </c>
      <c r="C1221" s="50">
        <f t="shared" si="2"/>
        <v>0</v>
      </c>
      <c r="D1221" s="80">
        <f>SUMIF('Stocks 101-111'!$J:$J,'item dashboard'!A1221,'Stocks 101-111'!K:K)</f>
        <v>0</v>
      </c>
      <c r="E1221" s="80">
        <f>SUMIF('Stocks 101-111'!$J:$J,'item dashboard'!A1221,'Stocks 101-111'!$L:$L)</f>
        <v>0</v>
      </c>
      <c r="F1221" s="81">
        <f t="shared" si="3"/>
        <v>0</v>
      </c>
      <c r="G1221" s="82">
        <f t="shared" si="4"/>
        <v>0</v>
      </c>
      <c r="H1221" s="50">
        <f>SUMIFS('sys-backorder details'!$M:$M,'sys-backorder details'!$E:$E,'item dashboard'!A1221,'sys-backorder details'!$V:$V,"")</f>
        <v>0</v>
      </c>
      <c r="I1221" s="83">
        <f>SUMIF('settings-routing'!$I:$I,'item dashboard'!A1221,'settings-routing'!$O:$O)</f>
        <v>0</v>
      </c>
      <c r="J1221" s="50">
        <f>SUMIFS('sys-backorder details'!$M:$M,'sys-backorder details'!$E:$E,'item dashboard'!A1221,'sys-backorder details'!$V:$V,"Call off")</f>
        <v>0</v>
      </c>
      <c r="K1221" s="84">
        <f t="shared" si="5"/>
        <v>0</v>
      </c>
      <c r="L1221" s="84">
        <f>SUMIF('Production Plan'!$E:$E,'item dashboard'!A1221,'Production Plan'!$N:$N)</f>
        <v>0</v>
      </c>
      <c r="M1221" s="85" t="str">
        <f t="shared" si="6"/>
        <v>B-T23-N16EXP-200 gm Natural Jar</v>
      </c>
      <c r="N1221" s="86">
        <f>SUMIFS('sys inv movment rpt'!$M:$M,'sys inv movment rpt'!$L:$L,$M1221,'sys inv movment rpt'!$N:$N,N$1)</f>
        <v>0</v>
      </c>
      <c r="O1221" s="86">
        <f>SUMIFS('sys inv movment rpt'!$M:$M,'sys inv movment rpt'!$L:$L,$M1221,'sys inv movment rpt'!$N:$N,O$1)</f>
        <v>0</v>
      </c>
      <c r="P1221" s="86">
        <f>SUMIFS('sys inv movment rpt'!$M:$M,'sys inv movment rpt'!$L:$L,$M1221,'sys inv movment rpt'!$N:$N,P$1)</f>
        <v>0</v>
      </c>
      <c r="Q1221" s="86">
        <f>SUMIFS('sys inv movment rpt'!$M:$M,'sys inv movment rpt'!$L:$L,$M1221,'sys inv movment rpt'!$N:$N,Q$1)</f>
        <v>0</v>
      </c>
      <c r="R1221" s="86">
        <f>SUMIFS('sys inv movment rpt'!$M:$M,'sys inv movment rpt'!$L:$L,$M1221,'sys inv movment rpt'!$N:$N,R$1)</f>
        <v>0</v>
      </c>
      <c r="S1221" s="86">
        <f>SUMIFS('sys inv movment rpt'!$M:$M,'sys inv movment rpt'!$L:$L,$M1221,'sys inv movment rpt'!$N:$N,S$1)</f>
        <v>0</v>
      </c>
      <c r="T1221" s="86">
        <f>SUMIFS('sys inv movment rpt'!$M:$M,'sys inv movment rpt'!$L:$L,$M1221,'sys inv movment rpt'!$N:$N,T$1)</f>
        <v>0</v>
      </c>
      <c r="U1221" s="86">
        <f>SUMIFS('sys inv movment rpt'!$M:$M,'sys inv movment rpt'!$L:$L,$M1221,'sys inv movment rpt'!$N:$N,U$1)</f>
        <v>0</v>
      </c>
      <c r="V1221" s="86">
        <f>SUMIFS('sys inv movment rpt'!$M:$M,'sys inv movment rpt'!$L:$L,$M1221,'sys inv movment rpt'!$N:$N,V$1)</f>
        <v>0</v>
      </c>
      <c r="W1221" s="86">
        <f>SUMIFS('sys inv movment rpt'!$M:$M,'sys inv movment rpt'!$L:$L,$M1221,'sys inv movment rpt'!$N:$N,W$1)</f>
        <v>0</v>
      </c>
      <c r="X1221" s="86">
        <f>SUMIFS('sys inv movment rpt'!$M:$M,'sys inv movment rpt'!$L:$L,$M1221,'sys inv movment rpt'!$N:$N,X$1)</f>
        <v>0</v>
      </c>
      <c r="Y1221" s="86">
        <f>SUMIFS('sys inv movment rpt'!$M:$M,'sys inv movment rpt'!$L:$L,$M1221,'sys inv movment rpt'!$N:$N,Y$1)</f>
        <v>0</v>
      </c>
      <c r="Z1221" s="86">
        <f>SUMIFS('sys inv movment rpt'!$M:$M,'sys inv movment rpt'!$L:$L,$M1221,'sys inv movment rpt'!$N:$N,Z$1)</f>
        <v>0</v>
      </c>
      <c r="AA1221" s="86">
        <f>SUMIFS('sys inv movment rpt'!$M:$M,'sys inv movment rpt'!$L:$L,$M1221,'sys inv movment rpt'!$N:$N,AA$1)</f>
        <v>0</v>
      </c>
      <c r="AB1221" s="86">
        <f>SUMIFS('sys inv movment rpt'!$M:$M,'sys inv movment rpt'!$L:$L,$M1221,'sys inv movment rpt'!$N:$N,AB$1)</f>
        <v>0</v>
      </c>
      <c r="AC1221" s="86">
        <f>SUMIFS('sys inv movment rpt'!$M:$M,'sys inv movment rpt'!$L:$L,$M1221,'sys inv movment rpt'!$N:$N,AC$1)</f>
        <v>0</v>
      </c>
      <c r="AD1221" s="86">
        <f>SUMIFS('sys inv movment rpt'!$M:$M,'sys inv movment rpt'!$L:$L,$M1221,'sys inv movment rpt'!$N:$N,AD$1)</f>
        <v>0</v>
      </c>
      <c r="AE1221" s="86">
        <f>SUMIFS('sys inv movment rpt'!$M:$M,'sys inv movment rpt'!$L:$L,$M1221,'sys inv movment rpt'!$N:$N,AE$1)</f>
        <v>0</v>
      </c>
      <c r="AF1221" s="86">
        <f>SUMIFS('sys inv movment rpt'!$M:$M,'sys inv movment rpt'!$L:$L,$M1221,'sys inv movment rpt'!$N:$N,AF$1)</f>
        <v>0</v>
      </c>
      <c r="AG1221" s="86">
        <f>SUMIFS('sys inv movment rpt'!$M:$M,'sys inv movment rpt'!$L:$L,$M1221,'sys inv movment rpt'!$N:$N,AG$1)</f>
        <v>0</v>
      </c>
      <c r="AH1221" s="86">
        <f>SUMIFS('sys inv movment rpt'!$M:$M,'sys inv movment rpt'!$L:$L,$M1221,'sys inv movment rpt'!$N:$N,AH$1)</f>
        <v>0</v>
      </c>
      <c r="AI1221" s="86">
        <f>SUMIFS('sys inv movment rpt'!$M:$M,'sys inv movment rpt'!$L:$L,$M1221,'sys inv movment rpt'!$N:$N,AI$1)</f>
        <v>0</v>
      </c>
      <c r="AJ1221" s="86">
        <f>SUMIFS('sys inv movment rpt'!$M:$M,'sys inv movment rpt'!$L:$L,$M1221,'sys inv movment rpt'!$N:$N,AJ$1)</f>
        <v>0</v>
      </c>
      <c r="AK1221" s="86">
        <f>SUMIFS('sys inv movment rpt'!$M:$M,'sys inv movment rpt'!$L:$L,$M1221,'sys inv movment rpt'!$N:$N,AK$1)</f>
        <v>0</v>
      </c>
      <c r="AL1221" s="86">
        <f>SUMIFS('sys inv movment rpt'!$M:$M,'sys inv movment rpt'!$L:$L,$M1221,'sys inv movment rpt'!$N:$N,AL$1)</f>
        <v>0</v>
      </c>
      <c r="AM1221" s="86">
        <f>SUMIFS('sys inv movment rpt'!$M:$M,'sys inv movment rpt'!$L:$L,$M1221,'sys inv movment rpt'!$N:$N,AM$1)</f>
        <v>0</v>
      </c>
      <c r="AN1221" s="86">
        <f>SUMIFS('sys inv movment rpt'!$M:$M,'sys inv movment rpt'!$L:$L,$M1221,'sys inv movment rpt'!$N:$N,AN$1)</f>
        <v>0</v>
      </c>
      <c r="AO1221" s="86">
        <f>SUMIFS('sys inv movment rpt'!$M:$M,'sys inv movment rpt'!$L:$L,$M1221,'sys inv movment rpt'!$N:$N,AO$1)</f>
        <v>0</v>
      </c>
      <c r="AP1221" s="86">
        <f>SUMIFS('sys inv movment rpt'!$M:$M,'sys inv movment rpt'!$L:$L,$M1221,'sys inv movment rpt'!$N:$N,AP$1)</f>
        <v>0</v>
      </c>
      <c r="AQ1221" s="86">
        <f>SUMIFS('sys inv movment rpt'!$M:$M,'sys inv movment rpt'!$L:$L,$M1221,'sys inv movment rpt'!$N:$N,AQ$1)</f>
        <v>0</v>
      </c>
      <c r="AR1221" s="86">
        <f>SUMIFS('sys inv movment rpt'!$M:$M,'sys inv movment rpt'!$L:$L,$M1221,'sys inv movment rpt'!$N:$N,AR$1)</f>
        <v>0</v>
      </c>
      <c r="AS1221" s="86">
        <f>SUMIFS('sys inv movment rpt'!$M:$M,'sys inv movment rpt'!$L:$L,$M1221,'sys inv movment rpt'!$N:$N,AS$1)</f>
        <v>0</v>
      </c>
      <c r="AT1221" s="86">
        <f>SUMIFS('sys inv movment rpt'!$M:$M,'sys inv movment rpt'!$L:$L,$M1221,'sys inv movment rpt'!$N:$N,AT$1)</f>
        <v>0</v>
      </c>
      <c r="AU1221" s="86">
        <f>SUMIFS('sys inv movment rpt'!$M:$M,'sys inv movment rpt'!$L:$L,$M1221,'sys inv movment rpt'!$N:$N,AU$1)</f>
        <v>0</v>
      </c>
      <c r="AV1221" s="86">
        <f>SUMIFS('sys inv movment rpt'!$M:$M,'sys inv movment rpt'!$L:$L,$M1221,'sys inv movment rpt'!$N:$N,AV$1)</f>
        <v>0</v>
      </c>
      <c r="AW1221" s="87" t="str">
        <f>IFERROR(VLOOKUP(A1221,'sys-backorder details'!E:U,17,0),"-")</f>
        <v>-</v>
      </c>
      <c r="AX1221" s="87" t="str">
        <f>IF(K1221&gt;1,VLOOKUP(A1221,'settings-routing'!A:I,9,0),"")</f>
        <v/>
      </c>
    </row>
    <row r="1222" ht="12.75" hidden="1" customHeight="1">
      <c r="A1222" s="28" t="s">
        <v>2523</v>
      </c>
      <c r="B1222" s="28" t="s">
        <v>961</v>
      </c>
      <c r="C1222" s="50">
        <f t="shared" si="2"/>
        <v>3024</v>
      </c>
      <c r="D1222" s="80">
        <f>SUMIF('Stocks 101-111'!$J:$J,'item dashboard'!A1222,'Stocks 101-111'!K:K)</f>
        <v>3024</v>
      </c>
      <c r="E1222" s="80">
        <f>SUMIF('Stocks 101-111'!$J:$J,'item dashboard'!A1222,'Stocks 101-111'!$L:$L)</f>
        <v>0</v>
      </c>
      <c r="F1222" s="81">
        <f t="shared" si="3"/>
        <v>0</v>
      </c>
      <c r="G1222" s="82">
        <f t="shared" si="4"/>
        <v>0.3428571429</v>
      </c>
      <c r="H1222" s="50">
        <f>SUMIFS('sys-backorder details'!$M:$M,'sys-backorder details'!$E:$E,'item dashboard'!A1222,'sys-backorder details'!$V:$V,"")</f>
        <v>0</v>
      </c>
      <c r="I1222" s="83">
        <f>SUMIF('settings-routing'!$I:$I,'item dashboard'!A1222,'settings-routing'!$O:$O)</f>
        <v>0</v>
      </c>
      <c r="J1222" s="50">
        <f>SUMIFS('sys-backorder details'!$M:$M,'sys-backorder details'!$E:$E,'item dashboard'!A1222,'sys-backorder details'!$V:$V,"Call off")</f>
        <v>0</v>
      </c>
      <c r="K1222" s="84">
        <f t="shared" si="5"/>
        <v>-3024</v>
      </c>
      <c r="L1222" s="84">
        <f>SUMIF('Production Plan'!$E:$E,'item dashboard'!A1222,'Production Plan'!$N:$N)</f>
        <v>0</v>
      </c>
      <c r="M1222" s="85" t="str">
        <f t="shared" si="6"/>
        <v>B-T23-W16-200 gm White jar</v>
      </c>
      <c r="N1222" s="86">
        <f>SUMIFS('sys inv movment rpt'!$M:$M,'sys inv movment rpt'!$L:$L,$M1222,'sys inv movment rpt'!$N:$N,N$1)</f>
        <v>5400</v>
      </c>
      <c r="O1222" s="86">
        <f>SUMIFS('sys inv movment rpt'!$M:$M,'sys inv movment rpt'!$L:$L,$M1222,'sys inv movment rpt'!$N:$N,O$1)</f>
        <v>0</v>
      </c>
      <c r="P1222" s="86">
        <f>SUMIFS('sys inv movment rpt'!$M:$M,'sys inv movment rpt'!$L:$L,$M1222,'sys inv movment rpt'!$N:$N,P$1)</f>
        <v>0</v>
      </c>
      <c r="Q1222" s="86">
        <f>SUMIFS('sys inv movment rpt'!$M:$M,'sys inv movment rpt'!$L:$L,$M1222,'sys inv movment rpt'!$N:$N,Q$1)</f>
        <v>0</v>
      </c>
      <c r="R1222" s="86">
        <f>SUMIFS('sys inv movment rpt'!$M:$M,'sys inv movment rpt'!$L:$L,$M1222,'sys inv movment rpt'!$N:$N,R$1)</f>
        <v>1296</v>
      </c>
      <c r="S1222" s="86">
        <f>SUMIFS('sys inv movment rpt'!$M:$M,'sys inv movment rpt'!$L:$L,$M1222,'sys inv movment rpt'!$N:$N,S$1)</f>
        <v>1080</v>
      </c>
      <c r="T1222" s="86">
        <f>SUMIFS('sys inv movment rpt'!$M:$M,'sys inv movment rpt'!$L:$L,$M1222,'sys inv movment rpt'!$N:$N,T$1)</f>
        <v>0</v>
      </c>
      <c r="U1222" s="86">
        <f>SUMIFS('sys inv movment rpt'!$M:$M,'sys inv movment rpt'!$L:$L,$M1222,'sys inv movment rpt'!$N:$N,U$1)</f>
        <v>0</v>
      </c>
      <c r="V1222" s="86">
        <f>SUMIFS('sys inv movment rpt'!$M:$M,'sys inv movment rpt'!$L:$L,$M1222,'sys inv movment rpt'!$N:$N,V$1)</f>
        <v>0</v>
      </c>
      <c r="W1222" s="86">
        <f>SUMIFS('sys inv movment rpt'!$M:$M,'sys inv movment rpt'!$L:$L,$M1222,'sys inv movment rpt'!$N:$N,W$1)</f>
        <v>6264</v>
      </c>
      <c r="X1222" s="86">
        <f>SUMIFS('sys inv movment rpt'!$M:$M,'sys inv movment rpt'!$L:$L,$M1222,'sys inv movment rpt'!$N:$N,X$1)</f>
        <v>0</v>
      </c>
      <c r="Y1222" s="86">
        <f>SUMIFS('sys inv movment rpt'!$M:$M,'sys inv movment rpt'!$L:$L,$M1222,'sys inv movment rpt'!$N:$N,Y$1)</f>
        <v>0</v>
      </c>
      <c r="Z1222" s="86">
        <f>SUMIFS('sys inv movment rpt'!$M:$M,'sys inv movment rpt'!$L:$L,$M1222,'sys inv movment rpt'!$N:$N,Z$1)</f>
        <v>0</v>
      </c>
      <c r="AA1222" s="86">
        <f>SUMIFS('sys inv movment rpt'!$M:$M,'sys inv movment rpt'!$L:$L,$M1222,'sys inv movment rpt'!$N:$N,AA$1)</f>
        <v>0</v>
      </c>
      <c r="AB1222" s="86">
        <f>SUMIFS('sys inv movment rpt'!$M:$M,'sys inv movment rpt'!$L:$L,$M1222,'sys inv movment rpt'!$N:$N,AB$1)</f>
        <v>0</v>
      </c>
      <c r="AC1222" s="86">
        <f>SUMIFS('sys inv movment rpt'!$M:$M,'sys inv movment rpt'!$L:$L,$M1222,'sys inv movment rpt'!$N:$N,AC$1)</f>
        <v>0</v>
      </c>
      <c r="AD1222" s="86">
        <f>SUMIFS('sys inv movment rpt'!$M:$M,'sys inv movment rpt'!$L:$L,$M1222,'sys inv movment rpt'!$N:$N,AD$1)</f>
        <v>0</v>
      </c>
      <c r="AE1222" s="86">
        <f>SUMIFS('sys inv movment rpt'!$M:$M,'sys inv movment rpt'!$L:$L,$M1222,'sys inv movment rpt'!$N:$N,AE$1)</f>
        <v>4968</v>
      </c>
      <c r="AF1222" s="86">
        <f>SUMIFS('sys inv movment rpt'!$M:$M,'sys inv movment rpt'!$L:$L,$M1222,'sys inv movment rpt'!$N:$N,AF$1)</f>
        <v>0</v>
      </c>
      <c r="AG1222" s="86">
        <f>SUMIFS('sys inv movment rpt'!$M:$M,'sys inv movment rpt'!$L:$L,$M1222,'sys inv movment rpt'!$N:$N,AG$1)</f>
        <v>0</v>
      </c>
      <c r="AH1222" s="86">
        <f>SUMIFS('sys inv movment rpt'!$M:$M,'sys inv movment rpt'!$L:$L,$M1222,'sys inv movment rpt'!$N:$N,AH$1)</f>
        <v>0</v>
      </c>
      <c r="AI1222" s="86">
        <f>SUMIFS('sys inv movment rpt'!$M:$M,'sys inv movment rpt'!$L:$L,$M1222,'sys inv movment rpt'!$N:$N,AI$1)</f>
        <v>4320</v>
      </c>
      <c r="AJ1222" s="86">
        <f>SUMIFS('sys inv movment rpt'!$M:$M,'sys inv movment rpt'!$L:$L,$M1222,'sys inv movment rpt'!$N:$N,AJ$1)</f>
        <v>864</v>
      </c>
      <c r="AK1222" s="86">
        <f>SUMIFS('sys inv movment rpt'!$M:$M,'sys inv movment rpt'!$L:$L,$M1222,'sys inv movment rpt'!$N:$N,AK$1)</f>
        <v>0</v>
      </c>
      <c r="AL1222" s="86">
        <f>SUMIFS('sys inv movment rpt'!$M:$M,'sys inv movment rpt'!$L:$L,$M1222,'sys inv movment rpt'!$N:$N,AL$1)</f>
        <v>0</v>
      </c>
      <c r="AM1222" s="86">
        <f>SUMIFS('sys inv movment rpt'!$M:$M,'sys inv movment rpt'!$L:$L,$M1222,'sys inv movment rpt'!$N:$N,AM$1)</f>
        <v>0</v>
      </c>
      <c r="AN1222" s="86">
        <f>SUMIFS('sys inv movment rpt'!$M:$M,'sys inv movment rpt'!$L:$L,$M1222,'sys inv movment rpt'!$N:$N,AN$1)</f>
        <v>648</v>
      </c>
      <c r="AO1222" s="86">
        <f>SUMIFS('sys inv movment rpt'!$M:$M,'sys inv movment rpt'!$L:$L,$M1222,'sys inv movment rpt'!$N:$N,AO$1)</f>
        <v>1080</v>
      </c>
      <c r="AP1222" s="86">
        <f>SUMIFS('sys inv movment rpt'!$M:$M,'sys inv movment rpt'!$L:$L,$M1222,'sys inv movment rpt'!$N:$N,AP$1)</f>
        <v>0</v>
      </c>
      <c r="AQ1222" s="86">
        <f>SUMIFS('sys inv movment rpt'!$M:$M,'sys inv movment rpt'!$L:$L,$M1222,'sys inv movment rpt'!$N:$N,AQ$1)</f>
        <v>0</v>
      </c>
      <c r="AR1222" s="86">
        <f>SUMIFS('sys inv movment rpt'!$M:$M,'sys inv movment rpt'!$L:$L,$M1222,'sys inv movment rpt'!$N:$N,AR$1)</f>
        <v>432</v>
      </c>
      <c r="AS1222" s="86">
        <f>SUMIFS('sys inv movment rpt'!$M:$M,'sys inv movment rpt'!$L:$L,$M1222,'sys inv movment rpt'!$N:$N,AS$1)</f>
        <v>1728</v>
      </c>
      <c r="AT1222" s="86">
        <f>SUMIFS('sys inv movment rpt'!$M:$M,'sys inv movment rpt'!$L:$L,$M1222,'sys inv movment rpt'!$N:$N,AT$1)</f>
        <v>0</v>
      </c>
      <c r="AU1222" s="86">
        <f>SUMIFS('sys inv movment rpt'!$M:$M,'sys inv movment rpt'!$L:$L,$M1222,'sys inv movment rpt'!$N:$N,AU$1)</f>
        <v>0</v>
      </c>
      <c r="AV1222" s="86">
        <f>SUMIFS('sys inv movment rpt'!$M:$M,'sys inv movment rpt'!$L:$L,$M1222,'sys inv movment rpt'!$N:$N,AV$1)</f>
        <v>15120</v>
      </c>
      <c r="AW1222" s="87" t="str">
        <f>IFERROR(VLOOKUP(A1222,'sys-backorder details'!E:U,17,0),"-")</f>
        <v>-</v>
      </c>
      <c r="AX1222" s="87" t="str">
        <f>IF(K1222&gt;1,VLOOKUP(A1222,'settings-routing'!A:I,9,0),"")</f>
        <v/>
      </c>
    </row>
    <row r="1223" ht="12.75" hidden="1" customHeight="1">
      <c r="A1223" s="15" t="s">
        <v>2524</v>
      </c>
      <c r="B1223" s="15" t="s">
        <v>2525</v>
      </c>
      <c r="C1223" s="50">
        <f t="shared" si="2"/>
        <v>0</v>
      </c>
      <c r="D1223" s="80">
        <f>SUMIF('Stocks 101-111'!$J:$J,'item dashboard'!A1223,'Stocks 101-111'!K:K)</f>
        <v>0</v>
      </c>
      <c r="E1223" s="80">
        <f>SUMIF('Stocks 101-111'!$J:$J,'item dashboard'!A1223,'Stocks 101-111'!$L:$L)</f>
        <v>0</v>
      </c>
      <c r="F1223" s="81">
        <f t="shared" si="3"/>
        <v>0</v>
      </c>
      <c r="G1223" s="82">
        <f t="shared" si="4"/>
        <v>0</v>
      </c>
      <c r="H1223" s="50">
        <f>SUMIFS('sys-backorder details'!$M:$M,'sys-backorder details'!$E:$E,'item dashboard'!A1223,'sys-backorder details'!$V:$V,"")</f>
        <v>0</v>
      </c>
      <c r="I1223" s="83">
        <f>SUMIF('settings-routing'!$I:$I,'item dashboard'!A1223,'settings-routing'!$O:$O)</f>
        <v>0</v>
      </c>
      <c r="J1223" s="50">
        <f>SUMIFS('sys-backorder details'!$M:$M,'sys-backorder details'!$E:$E,'item dashboard'!A1223,'sys-backorder details'!$V:$V,"Call off")</f>
        <v>0</v>
      </c>
      <c r="K1223" s="84">
        <f t="shared" si="5"/>
        <v>0</v>
      </c>
      <c r="L1223" s="84">
        <f>SUMIF('Production Plan'!$E:$E,'item dashboard'!A1223,'Production Plan'!$N:$N)</f>
        <v>0</v>
      </c>
      <c r="M1223" s="85" t="str">
        <f t="shared" si="6"/>
        <v>B-T23-W16TRI-200 gm White Pntd Tricolver jar</v>
      </c>
      <c r="N1223" s="86">
        <f>SUMIFS('sys inv movment rpt'!$M:$M,'sys inv movment rpt'!$L:$L,$M1223,'sys inv movment rpt'!$N:$N,N$1)</f>
        <v>0</v>
      </c>
      <c r="O1223" s="86">
        <f>SUMIFS('sys inv movment rpt'!$M:$M,'sys inv movment rpt'!$L:$L,$M1223,'sys inv movment rpt'!$N:$N,O$1)</f>
        <v>0</v>
      </c>
      <c r="P1223" s="86">
        <f>SUMIFS('sys inv movment rpt'!$M:$M,'sys inv movment rpt'!$L:$L,$M1223,'sys inv movment rpt'!$N:$N,P$1)</f>
        <v>0</v>
      </c>
      <c r="Q1223" s="86">
        <f>SUMIFS('sys inv movment rpt'!$M:$M,'sys inv movment rpt'!$L:$L,$M1223,'sys inv movment rpt'!$N:$N,Q$1)</f>
        <v>0</v>
      </c>
      <c r="R1223" s="86">
        <f>SUMIFS('sys inv movment rpt'!$M:$M,'sys inv movment rpt'!$L:$L,$M1223,'sys inv movment rpt'!$N:$N,R$1)</f>
        <v>0</v>
      </c>
      <c r="S1223" s="86">
        <f>SUMIFS('sys inv movment rpt'!$M:$M,'sys inv movment rpt'!$L:$L,$M1223,'sys inv movment rpt'!$N:$N,S$1)</f>
        <v>0</v>
      </c>
      <c r="T1223" s="86">
        <f>SUMIFS('sys inv movment rpt'!$M:$M,'sys inv movment rpt'!$L:$L,$M1223,'sys inv movment rpt'!$N:$N,T$1)</f>
        <v>0</v>
      </c>
      <c r="U1223" s="86">
        <f>SUMIFS('sys inv movment rpt'!$M:$M,'sys inv movment rpt'!$L:$L,$M1223,'sys inv movment rpt'!$N:$N,U$1)</f>
        <v>0</v>
      </c>
      <c r="V1223" s="86">
        <f>SUMIFS('sys inv movment rpt'!$M:$M,'sys inv movment rpt'!$L:$L,$M1223,'sys inv movment rpt'!$N:$N,V$1)</f>
        <v>0</v>
      </c>
      <c r="W1223" s="86">
        <f>SUMIFS('sys inv movment rpt'!$M:$M,'sys inv movment rpt'!$L:$L,$M1223,'sys inv movment rpt'!$N:$N,W$1)</f>
        <v>0</v>
      </c>
      <c r="X1223" s="86">
        <f>SUMIFS('sys inv movment rpt'!$M:$M,'sys inv movment rpt'!$L:$L,$M1223,'sys inv movment rpt'!$N:$N,X$1)</f>
        <v>0</v>
      </c>
      <c r="Y1223" s="86">
        <f>SUMIFS('sys inv movment rpt'!$M:$M,'sys inv movment rpt'!$L:$L,$M1223,'sys inv movment rpt'!$N:$N,Y$1)</f>
        <v>0</v>
      </c>
      <c r="Z1223" s="86">
        <f>SUMIFS('sys inv movment rpt'!$M:$M,'sys inv movment rpt'!$L:$L,$M1223,'sys inv movment rpt'!$N:$N,Z$1)</f>
        <v>0</v>
      </c>
      <c r="AA1223" s="86">
        <f>SUMIFS('sys inv movment rpt'!$M:$M,'sys inv movment rpt'!$L:$L,$M1223,'sys inv movment rpt'!$N:$N,AA$1)</f>
        <v>0</v>
      </c>
      <c r="AB1223" s="86">
        <f>SUMIFS('sys inv movment rpt'!$M:$M,'sys inv movment rpt'!$L:$L,$M1223,'sys inv movment rpt'!$N:$N,AB$1)</f>
        <v>0</v>
      </c>
      <c r="AC1223" s="86">
        <f>SUMIFS('sys inv movment rpt'!$M:$M,'sys inv movment rpt'!$L:$L,$M1223,'sys inv movment rpt'!$N:$N,AC$1)</f>
        <v>0</v>
      </c>
      <c r="AD1223" s="86">
        <f>SUMIFS('sys inv movment rpt'!$M:$M,'sys inv movment rpt'!$L:$L,$M1223,'sys inv movment rpt'!$N:$N,AD$1)</f>
        <v>0</v>
      </c>
      <c r="AE1223" s="86">
        <f>SUMIFS('sys inv movment rpt'!$M:$M,'sys inv movment rpt'!$L:$L,$M1223,'sys inv movment rpt'!$N:$N,AE$1)</f>
        <v>0</v>
      </c>
      <c r="AF1223" s="86">
        <f>SUMIFS('sys inv movment rpt'!$M:$M,'sys inv movment rpt'!$L:$L,$M1223,'sys inv movment rpt'!$N:$N,AF$1)</f>
        <v>0</v>
      </c>
      <c r="AG1223" s="86">
        <f>SUMIFS('sys inv movment rpt'!$M:$M,'sys inv movment rpt'!$L:$L,$M1223,'sys inv movment rpt'!$N:$N,AG$1)</f>
        <v>0</v>
      </c>
      <c r="AH1223" s="86">
        <f>SUMIFS('sys inv movment rpt'!$M:$M,'sys inv movment rpt'!$L:$L,$M1223,'sys inv movment rpt'!$N:$N,AH$1)</f>
        <v>0</v>
      </c>
      <c r="AI1223" s="86">
        <f>SUMIFS('sys inv movment rpt'!$M:$M,'sys inv movment rpt'!$L:$L,$M1223,'sys inv movment rpt'!$N:$N,AI$1)</f>
        <v>0</v>
      </c>
      <c r="AJ1223" s="86">
        <f>SUMIFS('sys inv movment rpt'!$M:$M,'sys inv movment rpt'!$L:$L,$M1223,'sys inv movment rpt'!$N:$N,AJ$1)</f>
        <v>0</v>
      </c>
      <c r="AK1223" s="86">
        <f>SUMIFS('sys inv movment rpt'!$M:$M,'sys inv movment rpt'!$L:$L,$M1223,'sys inv movment rpt'!$N:$N,AK$1)</f>
        <v>0</v>
      </c>
      <c r="AL1223" s="86">
        <f>SUMIFS('sys inv movment rpt'!$M:$M,'sys inv movment rpt'!$L:$L,$M1223,'sys inv movment rpt'!$N:$N,AL$1)</f>
        <v>0</v>
      </c>
      <c r="AM1223" s="86">
        <f>SUMIFS('sys inv movment rpt'!$M:$M,'sys inv movment rpt'!$L:$L,$M1223,'sys inv movment rpt'!$N:$N,AM$1)</f>
        <v>0</v>
      </c>
      <c r="AN1223" s="86">
        <f>SUMIFS('sys inv movment rpt'!$M:$M,'sys inv movment rpt'!$L:$L,$M1223,'sys inv movment rpt'!$N:$N,AN$1)</f>
        <v>0</v>
      </c>
      <c r="AO1223" s="86">
        <f>SUMIFS('sys inv movment rpt'!$M:$M,'sys inv movment rpt'!$L:$L,$M1223,'sys inv movment rpt'!$N:$N,AO$1)</f>
        <v>0</v>
      </c>
      <c r="AP1223" s="86">
        <f>SUMIFS('sys inv movment rpt'!$M:$M,'sys inv movment rpt'!$L:$L,$M1223,'sys inv movment rpt'!$N:$N,AP$1)</f>
        <v>0</v>
      </c>
      <c r="AQ1223" s="86">
        <f>SUMIFS('sys inv movment rpt'!$M:$M,'sys inv movment rpt'!$L:$L,$M1223,'sys inv movment rpt'!$N:$N,AQ$1)</f>
        <v>0</v>
      </c>
      <c r="AR1223" s="86">
        <f>SUMIFS('sys inv movment rpt'!$M:$M,'sys inv movment rpt'!$L:$L,$M1223,'sys inv movment rpt'!$N:$N,AR$1)</f>
        <v>0</v>
      </c>
      <c r="AS1223" s="86">
        <f>SUMIFS('sys inv movment rpt'!$M:$M,'sys inv movment rpt'!$L:$L,$M1223,'sys inv movment rpt'!$N:$N,AS$1)</f>
        <v>0</v>
      </c>
      <c r="AT1223" s="86">
        <f>SUMIFS('sys inv movment rpt'!$M:$M,'sys inv movment rpt'!$L:$L,$M1223,'sys inv movment rpt'!$N:$N,AT$1)</f>
        <v>0</v>
      </c>
      <c r="AU1223" s="86">
        <f>SUMIFS('sys inv movment rpt'!$M:$M,'sys inv movment rpt'!$L:$L,$M1223,'sys inv movment rpt'!$N:$N,AU$1)</f>
        <v>0</v>
      </c>
      <c r="AV1223" s="86">
        <f>SUMIFS('sys inv movment rpt'!$M:$M,'sys inv movment rpt'!$L:$L,$M1223,'sys inv movment rpt'!$N:$N,AV$1)</f>
        <v>0</v>
      </c>
      <c r="AW1223" s="87" t="str">
        <f>IFERROR(VLOOKUP(A1223,'sys-backorder details'!E:U,17,0),"-")</f>
        <v>-</v>
      </c>
      <c r="AX1223" s="87" t="str">
        <f>IF(K1223&gt;1,VLOOKUP(A1223,'settings-routing'!A:I,9,0),"")</f>
        <v/>
      </c>
    </row>
    <row r="1224" ht="12.75" hidden="1" customHeight="1">
      <c r="A1224" s="50" t="s">
        <v>2526</v>
      </c>
      <c r="B1224" s="50" t="s">
        <v>2527</v>
      </c>
      <c r="C1224" s="50">
        <f t="shared" si="2"/>
        <v>0</v>
      </c>
      <c r="D1224" s="80">
        <f>SUMIF('Stocks 101-111'!$J:$J,'item dashboard'!A1224,'Stocks 101-111'!K:K)</f>
        <v>0</v>
      </c>
      <c r="E1224" s="80">
        <f>SUMIF('Stocks 101-111'!$J:$J,'item dashboard'!A1224,'Stocks 101-111'!$L:$L)</f>
        <v>0</v>
      </c>
      <c r="F1224" s="81">
        <f t="shared" si="3"/>
        <v>0</v>
      </c>
      <c r="G1224" s="82">
        <f t="shared" si="4"/>
        <v>0</v>
      </c>
      <c r="H1224" s="50">
        <f>SUMIFS('sys-backorder details'!$M:$M,'sys-backorder details'!$E:$E,'item dashboard'!A1224,'sys-backorder details'!$V:$V,"")</f>
        <v>0</v>
      </c>
      <c r="I1224" s="83">
        <f>SUMIF('settings-routing'!$I:$I,'item dashboard'!A1224,'settings-routing'!$O:$O)</f>
        <v>0</v>
      </c>
      <c r="J1224" s="50">
        <f>SUMIFS('sys-backorder details'!$M:$M,'sys-backorder details'!$E:$E,'item dashboard'!A1224,'sys-backorder details'!$V:$V,"Call off")</f>
        <v>0</v>
      </c>
      <c r="K1224" s="84">
        <f t="shared" si="5"/>
        <v>0</v>
      </c>
      <c r="L1224" s="84">
        <f>SUMIF('Production Plan'!$E:$E,'item dashboard'!A1224,'Production Plan'!$N:$N)</f>
        <v>0</v>
      </c>
      <c r="M1224" s="85" t="str">
        <f t="shared" si="6"/>
        <v>B-T23-WHITE14-200 gm White Container</v>
      </c>
      <c r="N1224" s="86">
        <f>SUMIFS('sys inv movment rpt'!$M:$M,'sys inv movment rpt'!$L:$L,$M1224,'sys inv movment rpt'!$N:$N,N$1)</f>
        <v>0</v>
      </c>
      <c r="O1224" s="86">
        <f>SUMIFS('sys inv movment rpt'!$M:$M,'sys inv movment rpt'!$L:$L,$M1224,'sys inv movment rpt'!$N:$N,O$1)</f>
        <v>0</v>
      </c>
      <c r="P1224" s="86">
        <f>SUMIFS('sys inv movment rpt'!$M:$M,'sys inv movment rpt'!$L:$L,$M1224,'sys inv movment rpt'!$N:$N,P$1)</f>
        <v>0</v>
      </c>
      <c r="Q1224" s="86">
        <f>SUMIFS('sys inv movment rpt'!$M:$M,'sys inv movment rpt'!$L:$L,$M1224,'sys inv movment rpt'!$N:$N,Q$1)</f>
        <v>0</v>
      </c>
      <c r="R1224" s="86">
        <f>SUMIFS('sys inv movment rpt'!$M:$M,'sys inv movment rpt'!$L:$L,$M1224,'sys inv movment rpt'!$N:$N,R$1)</f>
        <v>0</v>
      </c>
      <c r="S1224" s="86">
        <f>SUMIFS('sys inv movment rpt'!$M:$M,'sys inv movment rpt'!$L:$L,$M1224,'sys inv movment rpt'!$N:$N,S$1)</f>
        <v>0</v>
      </c>
      <c r="T1224" s="86">
        <f>SUMIFS('sys inv movment rpt'!$M:$M,'sys inv movment rpt'!$L:$L,$M1224,'sys inv movment rpt'!$N:$N,T$1)</f>
        <v>0</v>
      </c>
      <c r="U1224" s="86">
        <f>SUMIFS('sys inv movment rpt'!$M:$M,'sys inv movment rpt'!$L:$L,$M1224,'sys inv movment rpt'!$N:$N,U$1)</f>
        <v>0</v>
      </c>
      <c r="V1224" s="86">
        <f>SUMIFS('sys inv movment rpt'!$M:$M,'sys inv movment rpt'!$L:$L,$M1224,'sys inv movment rpt'!$N:$N,V$1)</f>
        <v>0</v>
      </c>
      <c r="W1224" s="86">
        <f>SUMIFS('sys inv movment rpt'!$M:$M,'sys inv movment rpt'!$L:$L,$M1224,'sys inv movment rpt'!$N:$N,W$1)</f>
        <v>0</v>
      </c>
      <c r="X1224" s="86">
        <f>SUMIFS('sys inv movment rpt'!$M:$M,'sys inv movment rpt'!$L:$L,$M1224,'sys inv movment rpt'!$N:$N,X$1)</f>
        <v>0</v>
      </c>
      <c r="Y1224" s="86">
        <f>SUMIFS('sys inv movment rpt'!$M:$M,'sys inv movment rpt'!$L:$L,$M1224,'sys inv movment rpt'!$N:$N,Y$1)</f>
        <v>0</v>
      </c>
      <c r="Z1224" s="86">
        <f>SUMIFS('sys inv movment rpt'!$M:$M,'sys inv movment rpt'!$L:$L,$M1224,'sys inv movment rpt'!$N:$N,Z$1)</f>
        <v>0</v>
      </c>
      <c r="AA1224" s="86">
        <f>SUMIFS('sys inv movment rpt'!$M:$M,'sys inv movment rpt'!$L:$L,$M1224,'sys inv movment rpt'!$N:$N,AA$1)</f>
        <v>0</v>
      </c>
      <c r="AB1224" s="86">
        <f>SUMIFS('sys inv movment rpt'!$M:$M,'sys inv movment rpt'!$L:$L,$M1224,'sys inv movment rpt'!$N:$N,AB$1)</f>
        <v>0</v>
      </c>
      <c r="AC1224" s="86">
        <f>SUMIFS('sys inv movment rpt'!$M:$M,'sys inv movment rpt'!$L:$L,$M1224,'sys inv movment rpt'!$N:$N,AC$1)</f>
        <v>0</v>
      </c>
      <c r="AD1224" s="86">
        <f>SUMIFS('sys inv movment rpt'!$M:$M,'sys inv movment rpt'!$L:$L,$M1224,'sys inv movment rpt'!$N:$N,AD$1)</f>
        <v>0</v>
      </c>
      <c r="AE1224" s="86">
        <f>SUMIFS('sys inv movment rpt'!$M:$M,'sys inv movment rpt'!$L:$L,$M1224,'sys inv movment rpt'!$N:$N,AE$1)</f>
        <v>0</v>
      </c>
      <c r="AF1224" s="86">
        <f>SUMIFS('sys inv movment rpt'!$M:$M,'sys inv movment rpt'!$L:$L,$M1224,'sys inv movment rpt'!$N:$N,AF$1)</f>
        <v>0</v>
      </c>
      <c r="AG1224" s="86">
        <f>SUMIFS('sys inv movment rpt'!$M:$M,'sys inv movment rpt'!$L:$L,$M1224,'sys inv movment rpt'!$N:$N,AG$1)</f>
        <v>0</v>
      </c>
      <c r="AH1224" s="86">
        <f>SUMIFS('sys inv movment rpt'!$M:$M,'sys inv movment rpt'!$L:$L,$M1224,'sys inv movment rpt'!$N:$N,AH$1)</f>
        <v>0</v>
      </c>
      <c r="AI1224" s="86">
        <f>SUMIFS('sys inv movment rpt'!$M:$M,'sys inv movment rpt'!$L:$L,$M1224,'sys inv movment rpt'!$N:$N,AI$1)</f>
        <v>0</v>
      </c>
      <c r="AJ1224" s="86">
        <f>SUMIFS('sys inv movment rpt'!$M:$M,'sys inv movment rpt'!$L:$L,$M1224,'sys inv movment rpt'!$N:$N,AJ$1)</f>
        <v>0</v>
      </c>
      <c r="AK1224" s="86">
        <f>SUMIFS('sys inv movment rpt'!$M:$M,'sys inv movment rpt'!$L:$L,$M1224,'sys inv movment rpt'!$N:$N,AK$1)</f>
        <v>0</v>
      </c>
      <c r="AL1224" s="86">
        <f>SUMIFS('sys inv movment rpt'!$M:$M,'sys inv movment rpt'!$L:$L,$M1224,'sys inv movment rpt'!$N:$N,AL$1)</f>
        <v>0</v>
      </c>
      <c r="AM1224" s="86">
        <f>SUMIFS('sys inv movment rpt'!$M:$M,'sys inv movment rpt'!$L:$L,$M1224,'sys inv movment rpt'!$N:$N,AM$1)</f>
        <v>0</v>
      </c>
      <c r="AN1224" s="86">
        <f>SUMIFS('sys inv movment rpt'!$M:$M,'sys inv movment rpt'!$L:$L,$M1224,'sys inv movment rpt'!$N:$N,AN$1)</f>
        <v>0</v>
      </c>
      <c r="AO1224" s="86">
        <f>SUMIFS('sys inv movment rpt'!$M:$M,'sys inv movment rpt'!$L:$L,$M1224,'sys inv movment rpt'!$N:$N,AO$1)</f>
        <v>0</v>
      </c>
      <c r="AP1224" s="86">
        <f>SUMIFS('sys inv movment rpt'!$M:$M,'sys inv movment rpt'!$L:$L,$M1224,'sys inv movment rpt'!$N:$N,AP$1)</f>
        <v>0</v>
      </c>
      <c r="AQ1224" s="86">
        <f>SUMIFS('sys inv movment rpt'!$M:$M,'sys inv movment rpt'!$L:$L,$M1224,'sys inv movment rpt'!$N:$N,AQ$1)</f>
        <v>0</v>
      </c>
      <c r="AR1224" s="86">
        <f>SUMIFS('sys inv movment rpt'!$M:$M,'sys inv movment rpt'!$L:$L,$M1224,'sys inv movment rpt'!$N:$N,AR$1)</f>
        <v>0</v>
      </c>
      <c r="AS1224" s="86">
        <f>SUMIFS('sys inv movment rpt'!$M:$M,'sys inv movment rpt'!$L:$L,$M1224,'sys inv movment rpt'!$N:$N,AS$1)</f>
        <v>0</v>
      </c>
      <c r="AT1224" s="86">
        <f>SUMIFS('sys inv movment rpt'!$M:$M,'sys inv movment rpt'!$L:$L,$M1224,'sys inv movment rpt'!$N:$N,AT$1)</f>
        <v>0</v>
      </c>
      <c r="AU1224" s="86">
        <f>SUMIFS('sys inv movment rpt'!$M:$M,'sys inv movment rpt'!$L:$L,$M1224,'sys inv movment rpt'!$N:$N,AU$1)</f>
        <v>0</v>
      </c>
      <c r="AV1224" s="86">
        <f>SUMIFS('sys inv movment rpt'!$M:$M,'sys inv movment rpt'!$L:$L,$M1224,'sys inv movment rpt'!$N:$N,AV$1)</f>
        <v>0</v>
      </c>
      <c r="AW1224" s="87" t="str">
        <f>IFERROR(VLOOKUP(A1224,'sys-backorder details'!E:U,17,0),"-")</f>
        <v>-</v>
      </c>
      <c r="AX1224" s="87" t="str">
        <f>IF(K1224&gt;1,VLOOKUP(A1224,'settings-routing'!A:I,9,0),"")</f>
        <v/>
      </c>
    </row>
    <row r="1225" ht="12.75" hidden="1" customHeight="1">
      <c r="A1225" s="28" t="s">
        <v>2528</v>
      </c>
      <c r="B1225" s="28" t="s">
        <v>2527</v>
      </c>
      <c r="C1225" s="50">
        <f t="shared" si="2"/>
        <v>0</v>
      </c>
      <c r="D1225" s="80">
        <f>SUMIF('Stocks 101-111'!$J:$J,'item dashboard'!A1225,'Stocks 101-111'!K:K)</f>
        <v>0</v>
      </c>
      <c r="E1225" s="80">
        <f>SUMIF('Stocks 101-111'!$J:$J,'item dashboard'!A1225,'Stocks 101-111'!$L:$L)</f>
        <v>0</v>
      </c>
      <c r="F1225" s="81">
        <f t="shared" si="3"/>
        <v>0</v>
      </c>
      <c r="G1225" s="82">
        <f t="shared" si="4"/>
        <v>0</v>
      </c>
      <c r="H1225" s="50">
        <f>SUMIFS('sys-backorder details'!$M:$M,'sys-backorder details'!$E:$E,'item dashboard'!A1225,'sys-backorder details'!$V:$V,"")</f>
        <v>0</v>
      </c>
      <c r="I1225" s="83">
        <f>SUMIF('settings-routing'!$I:$I,'item dashboard'!A1225,'settings-routing'!$O:$O)</f>
        <v>0</v>
      </c>
      <c r="J1225" s="50">
        <f>SUMIFS('sys-backorder details'!$M:$M,'sys-backorder details'!$E:$E,'item dashboard'!A1225,'sys-backorder details'!$V:$V,"Call off")</f>
        <v>0</v>
      </c>
      <c r="K1225" s="84">
        <f t="shared" si="5"/>
        <v>0</v>
      </c>
      <c r="L1225" s="84">
        <f>SUMIF('Production Plan'!$E:$E,'item dashboard'!A1225,'Production Plan'!$N:$N)</f>
        <v>0</v>
      </c>
      <c r="M1225" s="85" t="str">
        <f t="shared" si="6"/>
        <v>B-T23-WHITE14EXP-200 gm White Container</v>
      </c>
      <c r="N1225" s="86">
        <f>SUMIFS('sys inv movment rpt'!$M:$M,'sys inv movment rpt'!$L:$L,$M1225,'sys inv movment rpt'!$N:$N,N$1)</f>
        <v>0</v>
      </c>
      <c r="O1225" s="86">
        <f>SUMIFS('sys inv movment rpt'!$M:$M,'sys inv movment rpt'!$L:$L,$M1225,'sys inv movment rpt'!$N:$N,O$1)</f>
        <v>0</v>
      </c>
      <c r="P1225" s="86">
        <f>SUMIFS('sys inv movment rpt'!$M:$M,'sys inv movment rpt'!$L:$L,$M1225,'sys inv movment rpt'!$N:$N,P$1)</f>
        <v>0</v>
      </c>
      <c r="Q1225" s="86">
        <f>SUMIFS('sys inv movment rpt'!$M:$M,'sys inv movment rpt'!$L:$L,$M1225,'sys inv movment rpt'!$N:$N,Q$1)</f>
        <v>0</v>
      </c>
      <c r="R1225" s="86">
        <f>SUMIFS('sys inv movment rpt'!$M:$M,'sys inv movment rpt'!$L:$L,$M1225,'sys inv movment rpt'!$N:$N,R$1)</f>
        <v>0</v>
      </c>
      <c r="S1225" s="86">
        <f>SUMIFS('sys inv movment rpt'!$M:$M,'sys inv movment rpt'!$L:$L,$M1225,'sys inv movment rpt'!$N:$N,S$1)</f>
        <v>0</v>
      </c>
      <c r="T1225" s="86">
        <f>SUMIFS('sys inv movment rpt'!$M:$M,'sys inv movment rpt'!$L:$L,$M1225,'sys inv movment rpt'!$N:$N,T$1)</f>
        <v>0</v>
      </c>
      <c r="U1225" s="86">
        <f>SUMIFS('sys inv movment rpt'!$M:$M,'sys inv movment rpt'!$L:$L,$M1225,'sys inv movment rpt'!$N:$N,U$1)</f>
        <v>0</v>
      </c>
      <c r="V1225" s="86">
        <f>SUMIFS('sys inv movment rpt'!$M:$M,'sys inv movment rpt'!$L:$L,$M1225,'sys inv movment rpt'!$N:$N,V$1)</f>
        <v>0</v>
      </c>
      <c r="W1225" s="86">
        <f>SUMIFS('sys inv movment rpt'!$M:$M,'sys inv movment rpt'!$L:$L,$M1225,'sys inv movment rpt'!$N:$N,W$1)</f>
        <v>0</v>
      </c>
      <c r="X1225" s="86">
        <f>SUMIFS('sys inv movment rpt'!$M:$M,'sys inv movment rpt'!$L:$L,$M1225,'sys inv movment rpt'!$N:$N,X$1)</f>
        <v>0</v>
      </c>
      <c r="Y1225" s="86">
        <f>SUMIFS('sys inv movment rpt'!$M:$M,'sys inv movment rpt'!$L:$L,$M1225,'sys inv movment rpt'!$N:$N,Y$1)</f>
        <v>0</v>
      </c>
      <c r="Z1225" s="86">
        <f>SUMIFS('sys inv movment rpt'!$M:$M,'sys inv movment rpt'!$L:$L,$M1225,'sys inv movment rpt'!$N:$N,Z$1)</f>
        <v>0</v>
      </c>
      <c r="AA1225" s="86">
        <f>SUMIFS('sys inv movment rpt'!$M:$M,'sys inv movment rpt'!$L:$L,$M1225,'sys inv movment rpt'!$N:$N,AA$1)</f>
        <v>0</v>
      </c>
      <c r="AB1225" s="86">
        <f>SUMIFS('sys inv movment rpt'!$M:$M,'sys inv movment rpt'!$L:$L,$M1225,'sys inv movment rpt'!$N:$N,AB$1)</f>
        <v>0</v>
      </c>
      <c r="AC1225" s="86">
        <f>SUMIFS('sys inv movment rpt'!$M:$M,'sys inv movment rpt'!$L:$L,$M1225,'sys inv movment rpt'!$N:$N,AC$1)</f>
        <v>0</v>
      </c>
      <c r="AD1225" s="86">
        <f>SUMIFS('sys inv movment rpt'!$M:$M,'sys inv movment rpt'!$L:$L,$M1225,'sys inv movment rpt'!$N:$N,AD$1)</f>
        <v>0</v>
      </c>
      <c r="AE1225" s="86">
        <f>SUMIFS('sys inv movment rpt'!$M:$M,'sys inv movment rpt'!$L:$L,$M1225,'sys inv movment rpt'!$N:$N,AE$1)</f>
        <v>0</v>
      </c>
      <c r="AF1225" s="86">
        <f>SUMIFS('sys inv movment rpt'!$M:$M,'sys inv movment rpt'!$L:$L,$M1225,'sys inv movment rpt'!$N:$N,AF$1)</f>
        <v>0</v>
      </c>
      <c r="AG1225" s="86">
        <f>SUMIFS('sys inv movment rpt'!$M:$M,'sys inv movment rpt'!$L:$L,$M1225,'sys inv movment rpt'!$N:$N,AG$1)</f>
        <v>0</v>
      </c>
      <c r="AH1225" s="86">
        <f>SUMIFS('sys inv movment rpt'!$M:$M,'sys inv movment rpt'!$L:$L,$M1225,'sys inv movment rpt'!$N:$N,AH$1)</f>
        <v>0</v>
      </c>
      <c r="AI1225" s="86">
        <f>SUMIFS('sys inv movment rpt'!$M:$M,'sys inv movment rpt'!$L:$L,$M1225,'sys inv movment rpt'!$N:$N,AI$1)</f>
        <v>0</v>
      </c>
      <c r="AJ1225" s="86">
        <f>SUMIFS('sys inv movment rpt'!$M:$M,'sys inv movment rpt'!$L:$L,$M1225,'sys inv movment rpt'!$N:$N,AJ$1)</f>
        <v>0</v>
      </c>
      <c r="AK1225" s="86">
        <f>SUMIFS('sys inv movment rpt'!$M:$M,'sys inv movment rpt'!$L:$L,$M1225,'sys inv movment rpt'!$N:$N,AK$1)</f>
        <v>0</v>
      </c>
      <c r="AL1225" s="86">
        <f>SUMIFS('sys inv movment rpt'!$M:$M,'sys inv movment rpt'!$L:$L,$M1225,'sys inv movment rpt'!$N:$N,AL$1)</f>
        <v>0</v>
      </c>
      <c r="AM1225" s="86">
        <f>SUMIFS('sys inv movment rpt'!$M:$M,'sys inv movment rpt'!$L:$L,$M1225,'sys inv movment rpt'!$N:$N,AM$1)</f>
        <v>0</v>
      </c>
      <c r="AN1225" s="86">
        <f>SUMIFS('sys inv movment rpt'!$M:$M,'sys inv movment rpt'!$L:$L,$M1225,'sys inv movment rpt'!$N:$N,AN$1)</f>
        <v>0</v>
      </c>
      <c r="AO1225" s="86">
        <f>SUMIFS('sys inv movment rpt'!$M:$M,'sys inv movment rpt'!$L:$L,$M1225,'sys inv movment rpt'!$N:$N,AO$1)</f>
        <v>0</v>
      </c>
      <c r="AP1225" s="86">
        <f>SUMIFS('sys inv movment rpt'!$M:$M,'sys inv movment rpt'!$L:$L,$M1225,'sys inv movment rpt'!$N:$N,AP$1)</f>
        <v>0</v>
      </c>
      <c r="AQ1225" s="86">
        <f>SUMIFS('sys inv movment rpt'!$M:$M,'sys inv movment rpt'!$L:$L,$M1225,'sys inv movment rpt'!$N:$N,AQ$1)</f>
        <v>0</v>
      </c>
      <c r="AR1225" s="86">
        <f>SUMIFS('sys inv movment rpt'!$M:$M,'sys inv movment rpt'!$L:$L,$M1225,'sys inv movment rpt'!$N:$N,AR$1)</f>
        <v>0</v>
      </c>
      <c r="AS1225" s="86">
        <f>SUMIFS('sys inv movment rpt'!$M:$M,'sys inv movment rpt'!$L:$L,$M1225,'sys inv movment rpt'!$N:$N,AS$1)</f>
        <v>0</v>
      </c>
      <c r="AT1225" s="86">
        <f>SUMIFS('sys inv movment rpt'!$M:$M,'sys inv movment rpt'!$L:$L,$M1225,'sys inv movment rpt'!$N:$N,AT$1)</f>
        <v>0</v>
      </c>
      <c r="AU1225" s="86">
        <f>SUMIFS('sys inv movment rpt'!$M:$M,'sys inv movment rpt'!$L:$L,$M1225,'sys inv movment rpt'!$N:$N,AU$1)</f>
        <v>0</v>
      </c>
      <c r="AV1225" s="86">
        <f>SUMIFS('sys inv movment rpt'!$M:$M,'sys inv movment rpt'!$L:$L,$M1225,'sys inv movment rpt'!$N:$N,AV$1)</f>
        <v>0</v>
      </c>
      <c r="AW1225" s="87" t="str">
        <f>IFERROR(VLOOKUP(A1225,'sys-backorder details'!E:U,17,0),"-")</f>
        <v>-</v>
      </c>
      <c r="AX1225" s="87" t="str">
        <f>IF(K1225&gt;1,VLOOKUP(A1225,'settings-routing'!A:I,9,0),"")</f>
        <v/>
      </c>
    </row>
    <row r="1226" ht="12.75" hidden="1" customHeight="1">
      <c r="A1226" s="50" t="s">
        <v>2529</v>
      </c>
      <c r="B1226" s="50" t="s">
        <v>2530</v>
      </c>
      <c r="C1226" s="50">
        <f t="shared" si="2"/>
        <v>0</v>
      </c>
      <c r="D1226" s="80">
        <f>SUMIF('Stocks 101-111'!$J:$J,'item dashboard'!A1226,'Stocks 101-111'!K:K)</f>
        <v>0</v>
      </c>
      <c r="E1226" s="80">
        <f>SUMIF('Stocks 101-111'!$J:$J,'item dashboard'!A1226,'Stocks 101-111'!$L:$L)</f>
        <v>0</v>
      </c>
      <c r="F1226" s="81">
        <f t="shared" si="3"/>
        <v>0</v>
      </c>
      <c r="G1226" s="82">
        <f t="shared" si="4"/>
        <v>0</v>
      </c>
      <c r="H1226" s="50">
        <f>SUMIFS('sys-backorder details'!$M:$M,'sys-backorder details'!$E:$E,'item dashboard'!A1226,'sys-backorder details'!$V:$V,"")</f>
        <v>0</v>
      </c>
      <c r="I1226" s="83">
        <f>SUMIF('settings-routing'!$I:$I,'item dashboard'!A1226,'settings-routing'!$O:$O)</f>
        <v>0</v>
      </c>
      <c r="J1226" s="50">
        <f>SUMIFS('sys-backorder details'!$M:$M,'sys-backorder details'!$E:$E,'item dashboard'!A1226,'sys-backorder details'!$V:$V,"Call off")</f>
        <v>0</v>
      </c>
      <c r="K1226" s="84">
        <f t="shared" si="5"/>
        <v>0</v>
      </c>
      <c r="L1226" s="84">
        <f>SUMIF('Production Plan'!$E:$E,'item dashboard'!A1226,'Production Plan'!$N:$N)</f>
        <v>0</v>
      </c>
      <c r="M1226" s="85" t="str">
        <f t="shared" si="6"/>
        <v>B-T25B-Y21-250 gm Yellow Tablet Daniel Container</v>
      </c>
      <c r="N1226" s="86">
        <f>SUMIFS('sys inv movment rpt'!$M:$M,'sys inv movment rpt'!$L:$L,$M1226,'sys inv movment rpt'!$N:$N,N$1)</f>
        <v>0</v>
      </c>
      <c r="O1226" s="86">
        <f>SUMIFS('sys inv movment rpt'!$M:$M,'sys inv movment rpt'!$L:$L,$M1226,'sys inv movment rpt'!$N:$N,O$1)</f>
        <v>0</v>
      </c>
      <c r="P1226" s="86">
        <f>SUMIFS('sys inv movment rpt'!$M:$M,'sys inv movment rpt'!$L:$L,$M1226,'sys inv movment rpt'!$N:$N,P$1)</f>
        <v>0</v>
      </c>
      <c r="Q1226" s="86">
        <f>SUMIFS('sys inv movment rpt'!$M:$M,'sys inv movment rpt'!$L:$L,$M1226,'sys inv movment rpt'!$N:$N,Q$1)</f>
        <v>0</v>
      </c>
      <c r="R1226" s="86">
        <f>SUMIFS('sys inv movment rpt'!$M:$M,'sys inv movment rpt'!$L:$L,$M1226,'sys inv movment rpt'!$N:$N,R$1)</f>
        <v>0</v>
      </c>
      <c r="S1226" s="86">
        <f>SUMIFS('sys inv movment rpt'!$M:$M,'sys inv movment rpt'!$L:$L,$M1226,'sys inv movment rpt'!$N:$N,S$1)</f>
        <v>0</v>
      </c>
      <c r="T1226" s="86">
        <f>SUMIFS('sys inv movment rpt'!$M:$M,'sys inv movment rpt'!$L:$L,$M1226,'sys inv movment rpt'!$N:$N,T$1)</f>
        <v>0</v>
      </c>
      <c r="U1226" s="86">
        <f>SUMIFS('sys inv movment rpt'!$M:$M,'sys inv movment rpt'!$L:$L,$M1226,'sys inv movment rpt'!$N:$N,U$1)</f>
        <v>0</v>
      </c>
      <c r="V1226" s="86">
        <f>SUMIFS('sys inv movment rpt'!$M:$M,'sys inv movment rpt'!$L:$L,$M1226,'sys inv movment rpt'!$N:$N,V$1)</f>
        <v>0</v>
      </c>
      <c r="W1226" s="86">
        <f>SUMIFS('sys inv movment rpt'!$M:$M,'sys inv movment rpt'!$L:$L,$M1226,'sys inv movment rpt'!$N:$N,W$1)</f>
        <v>0</v>
      </c>
      <c r="X1226" s="86">
        <f>SUMIFS('sys inv movment rpt'!$M:$M,'sys inv movment rpt'!$L:$L,$M1226,'sys inv movment rpt'!$N:$N,X$1)</f>
        <v>0</v>
      </c>
      <c r="Y1226" s="86">
        <f>SUMIFS('sys inv movment rpt'!$M:$M,'sys inv movment rpt'!$L:$L,$M1226,'sys inv movment rpt'!$N:$N,Y$1)</f>
        <v>0</v>
      </c>
      <c r="Z1226" s="86">
        <f>SUMIFS('sys inv movment rpt'!$M:$M,'sys inv movment rpt'!$L:$L,$M1226,'sys inv movment rpt'!$N:$N,Z$1)</f>
        <v>0</v>
      </c>
      <c r="AA1226" s="86">
        <f>SUMIFS('sys inv movment rpt'!$M:$M,'sys inv movment rpt'!$L:$L,$M1226,'sys inv movment rpt'!$N:$N,AA$1)</f>
        <v>0</v>
      </c>
      <c r="AB1226" s="86">
        <f>SUMIFS('sys inv movment rpt'!$M:$M,'sys inv movment rpt'!$L:$L,$M1226,'sys inv movment rpt'!$N:$N,AB$1)</f>
        <v>0</v>
      </c>
      <c r="AC1226" s="86">
        <f>SUMIFS('sys inv movment rpt'!$M:$M,'sys inv movment rpt'!$L:$L,$M1226,'sys inv movment rpt'!$N:$N,AC$1)</f>
        <v>0</v>
      </c>
      <c r="AD1226" s="86">
        <f>SUMIFS('sys inv movment rpt'!$M:$M,'sys inv movment rpt'!$L:$L,$M1226,'sys inv movment rpt'!$N:$N,AD$1)</f>
        <v>0</v>
      </c>
      <c r="AE1226" s="86">
        <f>SUMIFS('sys inv movment rpt'!$M:$M,'sys inv movment rpt'!$L:$L,$M1226,'sys inv movment rpt'!$N:$N,AE$1)</f>
        <v>0</v>
      </c>
      <c r="AF1226" s="86">
        <f>SUMIFS('sys inv movment rpt'!$M:$M,'sys inv movment rpt'!$L:$L,$M1226,'sys inv movment rpt'!$N:$N,AF$1)</f>
        <v>0</v>
      </c>
      <c r="AG1226" s="86">
        <f>SUMIFS('sys inv movment rpt'!$M:$M,'sys inv movment rpt'!$L:$L,$M1226,'sys inv movment rpt'!$N:$N,AG$1)</f>
        <v>0</v>
      </c>
      <c r="AH1226" s="86">
        <f>SUMIFS('sys inv movment rpt'!$M:$M,'sys inv movment rpt'!$L:$L,$M1226,'sys inv movment rpt'!$N:$N,AH$1)</f>
        <v>0</v>
      </c>
      <c r="AI1226" s="86">
        <f>SUMIFS('sys inv movment rpt'!$M:$M,'sys inv movment rpt'!$L:$L,$M1226,'sys inv movment rpt'!$N:$N,AI$1)</f>
        <v>0</v>
      </c>
      <c r="AJ1226" s="86">
        <f>SUMIFS('sys inv movment rpt'!$M:$M,'sys inv movment rpt'!$L:$L,$M1226,'sys inv movment rpt'!$N:$N,AJ$1)</f>
        <v>0</v>
      </c>
      <c r="AK1226" s="86">
        <f>SUMIFS('sys inv movment rpt'!$M:$M,'sys inv movment rpt'!$L:$L,$M1226,'sys inv movment rpt'!$N:$N,AK$1)</f>
        <v>0</v>
      </c>
      <c r="AL1226" s="86">
        <f>SUMIFS('sys inv movment rpt'!$M:$M,'sys inv movment rpt'!$L:$L,$M1226,'sys inv movment rpt'!$N:$N,AL$1)</f>
        <v>0</v>
      </c>
      <c r="AM1226" s="86">
        <f>SUMIFS('sys inv movment rpt'!$M:$M,'sys inv movment rpt'!$L:$L,$M1226,'sys inv movment rpt'!$N:$N,AM$1)</f>
        <v>0</v>
      </c>
      <c r="AN1226" s="86">
        <f>SUMIFS('sys inv movment rpt'!$M:$M,'sys inv movment rpt'!$L:$L,$M1226,'sys inv movment rpt'!$N:$N,AN$1)</f>
        <v>0</v>
      </c>
      <c r="AO1226" s="86">
        <f>SUMIFS('sys inv movment rpt'!$M:$M,'sys inv movment rpt'!$L:$L,$M1226,'sys inv movment rpt'!$N:$N,AO$1)</f>
        <v>0</v>
      </c>
      <c r="AP1226" s="86">
        <f>SUMIFS('sys inv movment rpt'!$M:$M,'sys inv movment rpt'!$L:$L,$M1226,'sys inv movment rpt'!$N:$N,AP$1)</f>
        <v>0</v>
      </c>
      <c r="AQ1226" s="86">
        <f>SUMIFS('sys inv movment rpt'!$M:$M,'sys inv movment rpt'!$L:$L,$M1226,'sys inv movment rpt'!$N:$N,AQ$1)</f>
        <v>0</v>
      </c>
      <c r="AR1226" s="86">
        <f>SUMIFS('sys inv movment rpt'!$M:$M,'sys inv movment rpt'!$L:$L,$M1226,'sys inv movment rpt'!$N:$N,AR$1)</f>
        <v>0</v>
      </c>
      <c r="AS1226" s="86">
        <f>SUMIFS('sys inv movment rpt'!$M:$M,'sys inv movment rpt'!$L:$L,$M1226,'sys inv movment rpt'!$N:$N,AS$1)</f>
        <v>0</v>
      </c>
      <c r="AT1226" s="86">
        <f>SUMIFS('sys inv movment rpt'!$M:$M,'sys inv movment rpt'!$L:$L,$M1226,'sys inv movment rpt'!$N:$N,AT$1)</f>
        <v>0</v>
      </c>
      <c r="AU1226" s="86">
        <f>SUMIFS('sys inv movment rpt'!$M:$M,'sys inv movment rpt'!$L:$L,$M1226,'sys inv movment rpt'!$N:$N,AU$1)</f>
        <v>0</v>
      </c>
      <c r="AV1226" s="86">
        <f>SUMIFS('sys inv movment rpt'!$M:$M,'sys inv movment rpt'!$L:$L,$M1226,'sys inv movment rpt'!$N:$N,AV$1)</f>
        <v>0</v>
      </c>
      <c r="AW1226" s="87" t="str">
        <f>IFERROR(VLOOKUP(A1226,'sys-backorder details'!E:U,17,0),"-")</f>
        <v>-</v>
      </c>
      <c r="AX1226" s="87" t="str">
        <f>IF(K1226&gt;1,VLOOKUP(A1226,'settings-routing'!A:I,9,0),"")</f>
        <v/>
      </c>
    </row>
    <row r="1227" ht="12.75" hidden="1" customHeight="1">
      <c r="A1227" s="28" t="s">
        <v>2531</v>
      </c>
      <c r="B1227" s="28" t="s">
        <v>2530</v>
      </c>
      <c r="C1227" s="50">
        <f t="shared" si="2"/>
        <v>0</v>
      </c>
      <c r="D1227" s="80">
        <f>SUMIF('Stocks 101-111'!$J:$J,'item dashboard'!A1227,'Stocks 101-111'!K:K)</f>
        <v>0</v>
      </c>
      <c r="E1227" s="80">
        <f>SUMIF('Stocks 101-111'!$J:$J,'item dashboard'!A1227,'Stocks 101-111'!$L:$L)</f>
        <v>0</v>
      </c>
      <c r="F1227" s="81">
        <f t="shared" si="3"/>
        <v>0</v>
      </c>
      <c r="G1227" s="82">
        <f t="shared" si="4"/>
        <v>0</v>
      </c>
      <c r="H1227" s="50">
        <f>SUMIFS('sys-backorder details'!$M:$M,'sys-backorder details'!$E:$E,'item dashboard'!A1227,'sys-backorder details'!$V:$V,"")</f>
        <v>0</v>
      </c>
      <c r="I1227" s="83">
        <f>SUMIF('settings-routing'!$I:$I,'item dashboard'!A1227,'settings-routing'!$O:$O)</f>
        <v>0</v>
      </c>
      <c r="J1227" s="50">
        <f>SUMIFS('sys-backorder details'!$M:$M,'sys-backorder details'!$E:$E,'item dashboard'!A1227,'sys-backorder details'!$V:$V,"Call off")</f>
        <v>0</v>
      </c>
      <c r="K1227" s="84">
        <f t="shared" si="5"/>
        <v>0</v>
      </c>
      <c r="L1227" s="84">
        <f>SUMIF('Production Plan'!$E:$E,'item dashboard'!A1227,'Production Plan'!$N:$N)</f>
        <v>0</v>
      </c>
      <c r="M1227" s="85" t="str">
        <f t="shared" si="6"/>
        <v>B-T25B-Y28-250 gm Yellow Tablet Daniel Container</v>
      </c>
      <c r="N1227" s="86">
        <f>SUMIFS('sys inv movment rpt'!$M:$M,'sys inv movment rpt'!$L:$L,$M1227,'sys inv movment rpt'!$N:$N,N$1)</f>
        <v>0</v>
      </c>
      <c r="O1227" s="86">
        <f>SUMIFS('sys inv movment rpt'!$M:$M,'sys inv movment rpt'!$L:$L,$M1227,'sys inv movment rpt'!$N:$N,O$1)</f>
        <v>0</v>
      </c>
      <c r="P1227" s="86">
        <f>SUMIFS('sys inv movment rpt'!$M:$M,'sys inv movment rpt'!$L:$L,$M1227,'sys inv movment rpt'!$N:$N,P$1)</f>
        <v>0</v>
      </c>
      <c r="Q1227" s="86">
        <f>SUMIFS('sys inv movment rpt'!$M:$M,'sys inv movment rpt'!$L:$L,$M1227,'sys inv movment rpt'!$N:$N,Q$1)</f>
        <v>0</v>
      </c>
      <c r="R1227" s="86">
        <f>SUMIFS('sys inv movment rpt'!$M:$M,'sys inv movment rpt'!$L:$L,$M1227,'sys inv movment rpt'!$N:$N,R$1)</f>
        <v>0</v>
      </c>
      <c r="S1227" s="86">
        <f>SUMIFS('sys inv movment rpt'!$M:$M,'sys inv movment rpt'!$L:$L,$M1227,'sys inv movment rpt'!$N:$N,S$1)</f>
        <v>0</v>
      </c>
      <c r="T1227" s="86">
        <f>SUMIFS('sys inv movment rpt'!$M:$M,'sys inv movment rpt'!$L:$L,$M1227,'sys inv movment rpt'!$N:$N,T$1)</f>
        <v>0</v>
      </c>
      <c r="U1227" s="86">
        <f>SUMIFS('sys inv movment rpt'!$M:$M,'sys inv movment rpt'!$L:$L,$M1227,'sys inv movment rpt'!$N:$N,U$1)</f>
        <v>0</v>
      </c>
      <c r="V1227" s="86">
        <f>SUMIFS('sys inv movment rpt'!$M:$M,'sys inv movment rpt'!$L:$L,$M1227,'sys inv movment rpt'!$N:$N,V$1)</f>
        <v>0</v>
      </c>
      <c r="W1227" s="86">
        <f>SUMIFS('sys inv movment rpt'!$M:$M,'sys inv movment rpt'!$L:$L,$M1227,'sys inv movment rpt'!$N:$N,W$1)</f>
        <v>0</v>
      </c>
      <c r="X1227" s="86">
        <f>SUMIFS('sys inv movment rpt'!$M:$M,'sys inv movment rpt'!$L:$L,$M1227,'sys inv movment rpt'!$N:$N,X$1)</f>
        <v>0</v>
      </c>
      <c r="Y1227" s="86">
        <f>SUMIFS('sys inv movment rpt'!$M:$M,'sys inv movment rpt'!$L:$L,$M1227,'sys inv movment rpt'!$N:$N,Y$1)</f>
        <v>0</v>
      </c>
      <c r="Z1227" s="86">
        <f>SUMIFS('sys inv movment rpt'!$M:$M,'sys inv movment rpt'!$L:$L,$M1227,'sys inv movment rpt'!$N:$N,Z$1)</f>
        <v>0</v>
      </c>
      <c r="AA1227" s="86">
        <f>SUMIFS('sys inv movment rpt'!$M:$M,'sys inv movment rpt'!$L:$L,$M1227,'sys inv movment rpt'!$N:$N,AA$1)</f>
        <v>0</v>
      </c>
      <c r="AB1227" s="86">
        <f>SUMIFS('sys inv movment rpt'!$M:$M,'sys inv movment rpt'!$L:$L,$M1227,'sys inv movment rpt'!$N:$N,AB$1)</f>
        <v>0</v>
      </c>
      <c r="AC1227" s="86">
        <f>SUMIFS('sys inv movment rpt'!$M:$M,'sys inv movment rpt'!$L:$L,$M1227,'sys inv movment rpt'!$N:$N,AC$1)</f>
        <v>0</v>
      </c>
      <c r="AD1227" s="86">
        <f>SUMIFS('sys inv movment rpt'!$M:$M,'sys inv movment rpt'!$L:$L,$M1227,'sys inv movment rpt'!$N:$N,AD$1)</f>
        <v>0</v>
      </c>
      <c r="AE1227" s="86">
        <f>SUMIFS('sys inv movment rpt'!$M:$M,'sys inv movment rpt'!$L:$L,$M1227,'sys inv movment rpt'!$N:$N,AE$1)</f>
        <v>0</v>
      </c>
      <c r="AF1227" s="86">
        <f>SUMIFS('sys inv movment rpt'!$M:$M,'sys inv movment rpt'!$L:$L,$M1227,'sys inv movment rpt'!$N:$N,AF$1)</f>
        <v>0</v>
      </c>
      <c r="AG1227" s="86">
        <f>SUMIFS('sys inv movment rpt'!$M:$M,'sys inv movment rpt'!$L:$L,$M1227,'sys inv movment rpt'!$N:$N,AG$1)</f>
        <v>0</v>
      </c>
      <c r="AH1227" s="86">
        <f>SUMIFS('sys inv movment rpt'!$M:$M,'sys inv movment rpt'!$L:$L,$M1227,'sys inv movment rpt'!$N:$N,AH$1)</f>
        <v>0</v>
      </c>
      <c r="AI1227" s="86">
        <f>SUMIFS('sys inv movment rpt'!$M:$M,'sys inv movment rpt'!$L:$L,$M1227,'sys inv movment rpt'!$N:$N,AI$1)</f>
        <v>0</v>
      </c>
      <c r="AJ1227" s="86">
        <f>SUMIFS('sys inv movment rpt'!$M:$M,'sys inv movment rpt'!$L:$L,$M1227,'sys inv movment rpt'!$N:$N,AJ$1)</f>
        <v>0</v>
      </c>
      <c r="AK1227" s="86">
        <f>SUMIFS('sys inv movment rpt'!$M:$M,'sys inv movment rpt'!$L:$L,$M1227,'sys inv movment rpt'!$N:$N,AK$1)</f>
        <v>0</v>
      </c>
      <c r="AL1227" s="86">
        <f>SUMIFS('sys inv movment rpt'!$M:$M,'sys inv movment rpt'!$L:$L,$M1227,'sys inv movment rpt'!$N:$N,AL$1)</f>
        <v>0</v>
      </c>
      <c r="AM1227" s="86">
        <f>SUMIFS('sys inv movment rpt'!$M:$M,'sys inv movment rpt'!$L:$L,$M1227,'sys inv movment rpt'!$N:$N,AM$1)</f>
        <v>0</v>
      </c>
      <c r="AN1227" s="86">
        <f>SUMIFS('sys inv movment rpt'!$M:$M,'sys inv movment rpt'!$L:$L,$M1227,'sys inv movment rpt'!$N:$N,AN$1)</f>
        <v>0</v>
      </c>
      <c r="AO1227" s="86">
        <f>SUMIFS('sys inv movment rpt'!$M:$M,'sys inv movment rpt'!$L:$L,$M1227,'sys inv movment rpt'!$N:$N,AO$1)</f>
        <v>0</v>
      </c>
      <c r="AP1227" s="86">
        <f>SUMIFS('sys inv movment rpt'!$M:$M,'sys inv movment rpt'!$L:$L,$M1227,'sys inv movment rpt'!$N:$N,AP$1)</f>
        <v>0</v>
      </c>
      <c r="AQ1227" s="86">
        <f>SUMIFS('sys inv movment rpt'!$M:$M,'sys inv movment rpt'!$L:$L,$M1227,'sys inv movment rpt'!$N:$N,AQ$1)</f>
        <v>0</v>
      </c>
      <c r="AR1227" s="86">
        <f>SUMIFS('sys inv movment rpt'!$M:$M,'sys inv movment rpt'!$L:$L,$M1227,'sys inv movment rpt'!$N:$N,AR$1)</f>
        <v>0</v>
      </c>
      <c r="AS1227" s="86">
        <f>SUMIFS('sys inv movment rpt'!$M:$M,'sys inv movment rpt'!$L:$L,$M1227,'sys inv movment rpt'!$N:$N,AS$1)</f>
        <v>0</v>
      </c>
      <c r="AT1227" s="86">
        <f>SUMIFS('sys inv movment rpt'!$M:$M,'sys inv movment rpt'!$L:$L,$M1227,'sys inv movment rpt'!$N:$N,AT$1)</f>
        <v>0</v>
      </c>
      <c r="AU1227" s="86">
        <f>SUMIFS('sys inv movment rpt'!$M:$M,'sys inv movment rpt'!$L:$L,$M1227,'sys inv movment rpt'!$N:$N,AU$1)</f>
        <v>0</v>
      </c>
      <c r="AV1227" s="86">
        <f>SUMIFS('sys inv movment rpt'!$M:$M,'sys inv movment rpt'!$L:$L,$M1227,'sys inv movment rpt'!$N:$N,AV$1)</f>
        <v>0</v>
      </c>
      <c r="AW1227" s="87" t="str">
        <f>IFERROR(VLOOKUP(A1227,'sys-backorder details'!E:U,17,0),"-")</f>
        <v>-</v>
      </c>
      <c r="AX1227" s="87" t="str">
        <f>IF(K1227&gt;1,VLOOKUP(A1227,'settings-routing'!A:I,9,0),"")</f>
        <v/>
      </c>
    </row>
    <row r="1228" ht="12.75" hidden="1" customHeight="1">
      <c r="A1228" s="50" t="s">
        <v>2532</v>
      </c>
      <c r="B1228" s="50" t="s">
        <v>2533</v>
      </c>
      <c r="C1228" s="50">
        <f t="shared" si="2"/>
        <v>168</v>
      </c>
      <c r="D1228" s="80">
        <f>SUMIF('Stocks 101-111'!$J:$J,'item dashboard'!A1228,'Stocks 101-111'!K:K)</f>
        <v>168</v>
      </c>
      <c r="E1228" s="80">
        <f>SUMIF('Stocks 101-111'!$J:$J,'item dashboard'!A1228,'Stocks 101-111'!$L:$L)</f>
        <v>0</v>
      </c>
      <c r="F1228" s="81">
        <f t="shared" si="3"/>
        <v>0</v>
      </c>
      <c r="G1228" s="82">
        <f t="shared" si="4"/>
        <v>0.02857142857</v>
      </c>
      <c r="H1228" s="50">
        <f>SUMIFS('sys-backorder details'!$M:$M,'sys-backorder details'!$E:$E,'item dashboard'!A1228,'sys-backorder details'!$V:$V,"")</f>
        <v>0</v>
      </c>
      <c r="I1228" s="83">
        <f>SUMIF('settings-routing'!$I:$I,'item dashboard'!A1228,'settings-routing'!$O:$O)</f>
        <v>0</v>
      </c>
      <c r="J1228" s="50">
        <f>SUMIFS('sys-backorder details'!$M:$M,'sys-backorder details'!$E:$E,'item dashboard'!A1228,'sys-backorder details'!$V:$V,"Call off")</f>
        <v>0</v>
      </c>
      <c r="K1228" s="84">
        <f t="shared" si="5"/>
        <v>-168</v>
      </c>
      <c r="L1228" s="84">
        <f>SUMIF('Production Plan'!$E:$E,'item dashboard'!A1228,'Production Plan'!$N:$N)</f>
        <v>0</v>
      </c>
      <c r="M1228" s="85" t="str">
        <f t="shared" si="6"/>
        <v>B-T25-W28-250 gm White Tablet Container</v>
      </c>
      <c r="N1228" s="86">
        <f>SUMIFS('sys inv movment rpt'!$M:$M,'sys inv movment rpt'!$L:$L,$M1228,'sys inv movment rpt'!$N:$N,N$1)</f>
        <v>0</v>
      </c>
      <c r="O1228" s="86">
        <f>SUMIFS('sys inv movment rpt'!$M:$M,'sys inv movment rpt'!$L:$L,$M1228,'sys inv movment rpt'!$N:$N,O$1)</f>
        <v>0</v>
      </c>
      <c r="P1228" s="86">
        <f>SUMIFS('sys inv movment rpt'!$M:$M,'sys inv movment rpt'!$L:$L,$M1228,'sys inv movment rpt'!$N:$N,P$1)</f>
        <v>0</v>
      </c>
      <c r="Q1228" s="86">
        <f>SUMIFS('sys inv movment rpt'!$M:$M,'sys inv movment rpt'!$L:$L,$M1228,'sys inv movment rpt'!$N:$N,Q$1)</f>
        <v>0</v>
      </c>
      <c r="R1228" s="86">
        <f>SUMIFS('sys inv movment rpt'!$M:$M,'sys inv movment rpt'!$L:$L,$M1228,'sys inv movment rpt'!$N:$N,R$1)</f>
        <v>0</v>
      </c>
      <c r="S1228" s="86">
        <f>SUMIFS('sys inv movment rpt'!$M:$M,'sys inv movment rpt'!$L:$L,$M1228,'sys inv movment rpt'!$N:$N,S$1)</f>
        <v>0</v>
      </c>
      <c r="T1228" s="86">
        <f>SUMIFS('sys inv movment rpt'!$M:$M,'sys inv movment rpt'!$L:$L,$M1228,'sys inv movment rpt'!$N:$N,T$1)</f>
        <v>0</v>
      </c>
      <c r="U1228" s="86">
        <f>SUMIFS('sys inv movment rpt'!$M:$M,'sys inv movment rpt'!$L:$L,$M1228,'sys inv movment rpt'!$N:$N,U$1)</f>
        <v>0</v>
      </c>
      <c r="V1228" s="86">
        <f>SUMIFS('sys inv movment rpt'!$M:$M,'sys inv movment rpt'!$L:$L,$M1228,'sys inv movment rpt'!$N:$N,V$1)</f>
        <v>0</v>
      </c>
      <c r="W1228" s="86">
        <f>SUMIFS('sys inv movment rpt'!$M:$M,'sys inv movment rpt'!$L:$L,$M1228,'sys inv movment rpt'!$N:$N,W$1)</f>
        <v>0</v>
      </c>
      <c r="X1228" s="86">
        <f>SUMIFS('sys inv movment rpt'!$M:$M,'sys inv movment rpt'!$L:$L,$M1228,'sys inv movment rpt'!$N:$N,X$1)</f>
        <v>0</v>
      </c>
      <c r="Y1228" s="86">
        <f>SUMIFS('sys inv movment rpt'!$M:$M,'sys inv movment rpt'!$L:$L,$M1228,'sys inv movment rpt'!$N:$N,Y$1)</f>
        <v>0</v>
      </c>
      <c r="Z1228" s="86">
        <f>SUMIFS('sys inv movment rpt'!$M:$M,'sys inv movment rpt'!$L:$L,$M1228,'sys inv movment rpt'!$N:$N,Z$1)</f>
        <v>0</v>
      </c>
      <c r="AA1228" s="86">
        <f>SUMIFS('sys inv movment rpt'!$M:$M,'sys inv movment rpt'!$L:$L,$M1228,'sys inv movment rpt'!$N:$N,AA$1)</f>
        <v>0</v>
      </c>
      <c r="AB1228" s="86">
        <f>SUMIFS('sys inv movment rpt'!$M:$M,'sys inv movment rpt'!$L:$L,$M1228,'sys inv movment rpt'!$N:$N,AB$1)</f>
        <v>0</v>
      </c>
      <c r="AC1228" s="86">
        <f>SUMIFS('sys inv movment rpt'!$M:$M,'sys inv movment rpt'!$L:$L,$M1228,'sys inv movment rpt'!$N:$N,AC$1)</f>
        <v>0</v>
      </c>
      <c r="AD1228" s="86">
        <f>SUMIFS('sys inv movment rpt'!$M:$M,'sys inv movment rpt'!$L:$L,$M1228,'sys inv movment rpt'!$N:$N,AD$1)</f>
        <v>0</v>
      </c>
      <c r="AE1228" s="86">
        <f>SUMIFS('sys inv movment rpt'!$M:$M,'sys inv movment rpt'!$L:$L,$M1228,'sys inv movment rpt'!$N:$N,AE$1)</f>
        <v>0</v>
      </c>
      <c r="AF1228" s="86">
        <f>SUMIFS('sys inv movment rpt'!$M:$M,'sys inv movment rpt'!$L:$L,$M1228,'sys inv movment rpt'!$N:$N,AF$1)</f>
        <v>0</v>
      </c>
      <c r="AG1228" s="86">
        <f>SUMIFS('sys inv movment rpt'!$M:$M,'sys inv movment rpt'!$L:$L,$M1228,'sys inv movment rpt'!$N:$N,AG$1)</f>
        <v>0</v>
      </c>
      <c r="AH1228" s="86">
        <f>SUMIFS('sys inv movment rpt'!$M:$M,'sys inv movment rpt'!$L:$L,$M1228,'sys inv movment rpt'!$N:$N,AH$1)</f>
        <v>0</v>
      </c>
      <c r="AI1228" s="86">
        <f>SUMIFS('sys inv movment rpt'!$M:$M,'sys inv movment rpt'!$L:$L,$M1228,'sys inv movment rpt'!$N:$N,AI$1)</f>
        <v>0</v>
      </c>
      <c r="AJ1228" s="86">
        <f>SUMIFS('sys inv movment rpt'!$M:$M,'sys inv movment rpt'!$L:$L,$M1228,'sys inv movment rpt'!$N:$N,AJ$1)</f>
        <v>0</v>
      </c>
      <c r="AK1228" s="86">
        <f>SUMIFS('sys inv movment rpt'!$M:$M,'sys inv movment rpt'!$L:$L,$M1228,'sys inv movment rpt'!$N:$N,AK$1)</f>
        <v>0</v>
      </c>
      <c r="AL1228" s="86">
        <f>SUMIFS('sys inv movment rpt'!$M:$M,'sys inv movment rpt'!$L:$L,$M1228,'sys inv movment rpt'!$N:$N,AL$1)</f>
        <v>0</v>
      </c>
      <c r="AM1228" s="86">
        <f>SUMIFS('sys inv movment rpt'!$M:$M,'sys inv movment rpt'!$L:$L,$M1228,'sys inv movment rpt'!$N:$N,AM$1)</f>
        <v>0</v>
      </c>
      <c r="AN1228" s="86">
        <f>SUMIFS('sys inv movment rpt'!$M:$M,'sys inv movment rpt'!$L:$L,$M1228,'sys inv movment rpt'!$N:$N,AN$1)</f>
        <v>0</v>
      </c>
      <c r="AO1228" s="86">
        <f>SUMIFS('sys inv movment rpt'!$M:$M,'sys inv movment rpt'!$L:$L,$M1228,'sys inv movment rpt'!$N:$N,AO$1)</f>
        <v>0</v>
      </c>
      <c r="AP1228" s="86">
        <f>SUMIFS('sys inv movment rpt'!$M:$M,'sys inv movment rpt'!$L:$L,$M1228,'sys inv movment rpt'!$N:$N,AP$1)</f>
        <v>0</v>
      </c>
      <c r="AQ1228" s="86">
        <f>SUMIFS('sys inv movment rpt'!$M:$M,'sys inv movment rpt'!$L:$L,$M1228,'sys inv movment rpt'!$N:$N,AQ$1)</f>
        <v>0</v>
      </c>
      <c r="AR1228" s="86">
        <f>SUMIFS('sys inv movment rpt'!$M:$M,'sys inv movment rpt'!$L:$L,$M1228,'sys inv movment rpt'!$N:$N,AR$1)</f>
        <v>0</v>
      </c>
      <c r="AS1228" s="86">
        <f>SUMIFS('sys inv movment rpt'!$M:$M,'sys inv movment rpt'!$L:$L,$M1228,'sys inv movment rpt'!$N:$N,AS$1)</f>
        <v>216</v>
      </c>
      <c r="AT1228" s="86">
        <f>SUMIFS('sys inv movment rpt'!$M:$M,'sys inv movment rpt'!$L:$L,$M1228,'sys inv movment rpt'!$N:$N,AT$1)</f>
        <v>0</v>
      </c>
      <c r="AU1228" s="86">
        <f>SUMIFS('sys inv movment rpt'!$M:$M,'sys inv movment rpt'!$L:$L,$M1228,'sys inv movment rpt'!$N:$N,AU$1)</f>
        <v>0</v>
      </c>
      <c r="AV1228" s="86">
        <f>SUMIFS('sys inv movment rpt'!$M:$M,'sys inv movment rpt'!$L:$L,$M1228,'sys inv movment rpt'!$N:$N,AV$1)</f>
        <v>0</v>
      </c>
      <c r="AW1228" s="87" t="str">
        <f>IFERROR(VLOOKUP(A1228,'sys-backorder details'!E:U,17,0),"-")</f>
        <v>-</v>
      </c>
      <c r="AX1228" s="87" t="str">
        <f>IF(K1228&gt;1,VLOOKUP(A1228,'settings-routing'!A:I,9,0),"")</f>
        <v/>
      </c>
    </row>
    <row r="1229" ht="12.75" hidden="1" customHeight="1">
      <c r="A1229" s="28" t="s">
        <v>2534</v>
      </c>
      <c r="B1229" s="28" t="s">
        <v>2533</v>
      </c>
      <c r="C1229" s="50">
        <f t="shared" si="2"/>
        <v>0</v>
      </c>
      <c r="D1229" s="80">
        <f>SUMIF('Stocks 101-111'!$J:$J,'item dashboard'!A1229,'Stocks 101-111'!K:K)</f>
        <v>0</v>
      </c>
      <c r="E1229" s="80">
        <f>SUMIF('Stocks 101-111'!$J:$J,'item dashboard'!A1229,'Stocks 101-111'!$L:$L)</f>
        <v>0</v>
      </c>
      <c r="F1229" s="81">
        <f t="shared" si="3"/>
        <v>0</v>
      </c>
      <c r="G1229" s="82">
        <f t="shared" si="4"/>
        <v>0</v>
      </c>
      <c r="H1229" s="50">
        <f>SUMIFS('sys-backorder details'!$M:$M,'sys-backorder details'!$E:$E,'item dashboard'!A1229,'sys-backorder details'!$V:$V,"")</f>
        <v>0</v>
      </c>
      <c r="I1229" s="83">
        <f>SUMIF('settings-routing'!$I:$I,'item dashboard'!A1229,'settings-routing'!$O:$O)</f>
        <v>0</v>
      </c>
      <c r="J1229" s="50">
        <f>SUMIFS('sys-backorder details'!$M:$M,'sys-backorder details'!$E:$E,'item dashboard'!A1229,'sys-backorder details'!$V:$V,"Call off")</f>
        <v>0</v>
      </c>
      <c r="K1229" s="84">
        <f t="shared" si="5"/>
        <v>0</v>
      </c>
      <c r="L1229" s="84">
        <f>SUMIF('Production Plan'!$E:$E,'item dashboard'!A1229,'Production Plan'!$N:$N)</f>
        <v>0</v>
      </c>
      <c r="M1229" s="85" t="str">
        <f t="shared" si="6"/>
        <v>B-T25-W28EXP-250 gm White Tablet Container</v>
      </c>
      <c r="N1229" s="86">
        <f>SUMIFS('sys inv movment rpt'!$M:$M,'sys inv movment rpt'!$L:$L,$M1229,'sys inv movment rpt'!$N:$N,N$1)</f>
        <v>0</v>
      </c>
      <c r="O1229" s="86">
        <f>SUMIFS('sys inv movment rpt'!$M:$M,'sys inv movment rpt'!$L:$L,$M1229,'sys inv movment rpt'!$N:$N,O$1)</f>
        <v>0</v>
      </c>
      <c r="P1229" s="86">
        <f>SUMIFS('sys inv movment rpt'!$M:$M,'sys inv movment rpt'!$L:$L,$M1229,'sys inv movment rpt'!$N:$N,P$1)</f>
        <v>0</v>
      </c>
      <c r="Q1229" s="86">
        <f>SUMIFS('sys inv movment rpt'!$M:$M,'sys inv movment rpt'!$L:$L,$M1229,'sys inv movment rpt'!$N:$N,Q$1)</f>
        <v>0</v>
      </c>
      <c r="R1229" s="86">
        <f>SUMIFS('sys inv movment rpt'!$M:$M,'sys inv movment rpt'!$L:$L,$M1229,'sys inv movment rpt'!$N:$N,R$1)</f>
        <v>0</v>
      </c>
      <c r="S1229" s="86">
        <f>SUMIFS('sys inv movment rpt'!$M:$M,'sys inv movment rpt'!$L:$L,$M1229,'sys inv movment rpt'!$N:$N,S$1)</f>
        <v>0</v>
      </c>
      <c r="T1229" s="86">
        <f>SUMIFS('sys inv movment rpt'!$M:$M,'sys inv movment rpt'!$L:$L,$M1229,'sys inv movment rpt'!$N:$N,T$1)</f>
        <v>0</v>
      </c>
      <c r="U1229" s="86">
        <f>SUMIFS('sys inv movment rpt'!$M:$M,'sys inv movment rpt'!$L:$L,$M1229,'sys inv movment rpt'!$N:$N,U$1)</f>
        <v>0</v>
      </c>
      <c r="V1229" s="86">
        <f>SUMIFS('sys inv movment rpt'!$M:$M,'sys inv movment rpt'!$L:$L,$M1229,'sys inv movment rpt'!$N:$N,V$1)</f>
        <v>0</v>
      </c>
      <c r="W1229" s="86">
        <f>SUMIFS('sys inv movment rpt'!$M:$M,'sys inv movment rpt'!$L:$L,$M1229,'sys inv movment rpt'!$N:$N,W$1)</f>
        <v>0</v>
      </c>
      <c r="X1229" s="86">
        <f>SUMIFS('sys inv movment rpt'!$M:$M,'sys inv movment rpt'!$L:$L,$M1229,'sys inv movment rpt'!$N:$N,X$1)</f>
        <v>0</v>
      </c>
      <c r="Y1229" s="86">
        <f>SUMIFS('sys inv movment rpt'!$M:$M,'sys inv movment rpt'!$L:$L,$M1229,'sys inv movment rpt'!$N:$N,Y$1)</f>
        <v>0</v>
      </c>
      <c r="Z1229" s="86">
        <f>SUMIFS('sys inv movment rpt'!$M:$M,'sys inv movment rpt'!$L:$L,$M1229,'sys inv movment rpt'!$N:$N,Z$1)</f>
        <v>0</v>
      </c>
      <c r="AA1229" s="86">
        <f>SUMIFS('sys inv movment rpt'!$M:$M,'sys inv movment rpt'!$L:$L,$M1229,'sys inv movment rpt'!$N:$N,AA$1)</f>
        <v>0</v>
      </c>
      <c r="AB1229" s="86">
        <f>SUMIFS('sys inv movment rpt'!$M:$M,'sys inv movment rpt'!$L:$L,$M1229,'sys inv movment rpt'!$N:$N,AB$1)</f>
        <v>0</v>
      </c>
      <c r="AC1229" s="86">
        <f>SUMIFS('sys inv movment rpt'!$M:$M,'sys inv movment rpt'!$L:$L,$M1229,'sys inv movment rpt'!$N:$N,AC$1)</f>
        <v>0</v>
      </c>
      <c r="AD1229" s="86">
        <f>SUMIFS('sys inv movment rpt'!$M:$M,'sys inv movment rpt'!$L:$L,$M1229,'sys inv movment rpt'!$N:$N,AD$1)</f>
        <v>0</v>
      </c>
      <c r="AE1229" s="86">
        <f>SUMIFS('sys inv movment rpt'!$M:$M,'sys inv movment rpt'!$L:$L,$M1229,'sys inv movment rpt'!$N:$N,AE$1)</f>
        <v>0</v>
      </c>
      <c r="AF1229" s="86">
        <f>SUMIFS('sys inv movment rpt'!$M:$M,'sys inv movment rpt'!$L:$L,$M1229,'sys inv movment rpt'!$N:$N,AF$1)</f>
        <v>0</v>
      </c>
      <c r="AG1229" s="86">
        <f>SUMIFS('sys inv movment rpt'!$M:$M,'sys inv movment rpt'!$L:$L,$M1229,'sys inv movment rpt'!$N:$N,AG$1)</f>
        <v>0</v>
      </c>
      <c r="AH1229" s="86">
        <f>SUMIFS('sys inv movment rpt'!$M:$M,'sys inv movment rpt'!$L:$L,$M1229,'sys inv movment rpt'!$N:$N,AH$1)</f>
        <v>0</v>
      </c>
      <c r="AI1229" s="86">
        <f>SUMIFS('sys inv movment rpt'!$M:$M,'sys inv movment rpt'!$L:$L,$M1229,'sys inv movment rpt'!$N:$N,AI$1)</f>
        <v>0</v>
      </c>
      <c r="AJ1229" s="86">
        <f>SUMIFS('sys inv movment rpt'!$M:$M,'sys inv movment rpt'!$L:$L,$M1229,'sys inv movment rpt'!$N:$N,AJ$1)</f>
        <v>0</v>
      </c>
      <c r="AK1229" s="86">
        <f>SUMIFS('sys inv movment rpt'!$M:$M,'sys inv movment rpt'!$L:$L,$M1229,'sys inv movment rpt'!$N:$N,AK$1)</f>
        <v>0</v>
      </c>
      <c r="AL1229" s="86">
        <f>SUMIFS('sys inv movment rpt'!$M:$M,'sys inv movment rpt'!$L:$L,$M1229,'sys inv movment rpt'!$N:$N,AL$1)</f>
        <v>0</v>
      </c>
      <c r="AM1229" s="86">
        <f>SUMIFS('sys inv movment rpt'!$M:$M,'sys inv movment rpt'!$L:$L,$M1229,'sys inv movment rpt'!$N:$N,AM$1)</f>
        <v>0</v>
      </c>
      <c r="AN1229" s="86">
        <f>SUMIFS('sys inv movment rpt'!$M:$M,'sys inv movment rpt'!$L:$L,$M1229,'sys inv movment rpt'!$N:$N,AN$1)</f>
        <v>0</v>
      </c>
      <c r="AO1229" s="86">
        <f>SUMIFS('sys inv movment rpt'!$M:$M,'sys inv movment rpt'!$L:$L,$M1229,'sys inv movment rpt'!$N:$N,AO$1)</f>
        <v>0</v>
      </c>
      <c r="AP1229" s="86">
        <f>SUMIFS('sys inv movment rpt'!$M:$M,'sys inv movment rpt'!$L:$L,$M1229,'sys inv movment rpt'!$N:$N,AP$1)</f>
        <v>0</v>
      </c>
      <c r="AQ1229" s="86">
        <f>SUMIFS('sys inv movment rpt'!$M:$M,'sys inv movment rpt'!$L:$L,$M1229,'sys inv movment rpt'!$N:$N,AQ$1)</f>
        <v>0</v>
      </c>
      <c r="AR1229" s="86">
        <f>SUMIFS('sys inv movment rpt'!$M:$M,'sys inv movment rpt'!$L:$L,$M1229,'sys inv movment rpt'!$N:$N,AR$1)</f>
        <v>0</v>
      </c>
      <c r="AS1229" s="86">
        <f>SUMIFS('sys inv movment rpt'!$M:$M,'sys inv movment rpt'!$L:$L,$M1229,'sys inv movment rpt'!$N:$N,AS$1)</f>
        <v>0</v>
      </c>
      <c r="AT1229" s="86">
        <f>SUMIFS('sys inv movment rpt'!$M:$M,'sys inv movment rpt'!$L:$L,$M1229,'sys inv movment rpt'!$N:$N,AT$1)</f>
        <v>0</v>
      </c>
      <c r="AU1229" s="86">
        <f>SUMIFS('sys inv movment rpt'!$M:$M,'sys inv movment rpt'!$L:$L,$M1229,'sys inv movment rpt'!$N:$N,AU$1)</f>
        <v>0</v>
      </c>
      <c r="AV1229" s="86">
        <f>SUMIFS('sys inv movment rpt'!$M:$M,'sys inv movment rpt'!$L:$L,$M1229,'sys inv movment rpt'!$N:$N,AV$1)</f>
        <v>0</v>
      </c>
      <c r="AW1229" s="87" t="str">
        <f>IFERROR(VLOOKUP(A1229,'sys-backorder details'!E:U,17,0),"-")</f>
        <v>-</v>
      </c>
      <c r="AX1229" s="87" t="str">
        <f>IF(K1229&gt;1,VLOOKUP(A1229,'settings-routing'!A:I,9,0),"")</f>
        <v/>
      </c>
    </row>
    <row r="1230" ht="12.75" hidden="1" customHeight="1">
      <c r="A1230" s="50" t="s">
        <v>2535</v>
      </c>
      <c r="B1230" s="50" t="s">
        <v>2533</v>
      </c>
      <c r="C1230" s="50">
        <f t="shared" si="2"/>
        <v>0</v>
      </c>
      <c r="D1230" s="80">
        <f>SUMIF('Stocks 101-111'!$J:$J,'item dashboard'!A1230,'Stocks 101-111'!K:K)</f>
        <v>0</v>
      </c>
      <c r="E1230" s="80">
        <f>SUMIF('Stocks 101-111'!$J:$J,'item dashboard'!A1230,'Stocks 101-111'!$L:$L)</f>
        <v>0</v>
      </c>
      <c r="F1230" s="81">
        <f t="shared" si="3"/>
        <v>0</v>
      </c>
      <c r="G1230" s="82">
        <f t="shared" si="4"/>
        <v>0</v>
      </c>
      <c r="H1230" s="50">
        <f>SUMIFS('sys-backorder details'!$M:$M,'sys-backorder details'!$E:$E,'item dashboard'!A1230,'sys-backorder details'!$V:$V,"")</f>
        <v>0</v>
      </c>
      <c r="I1230" s="83">
        <f>SUMIF('settings-routing'!$I:$I,'item dashboard'!A1230,'settings-routing'!$O:$O)</f>
        <v>0</v>
      </c>
      <c r="J1230" s="50">
        <f>SUMIFS('sys-backorder details'!$M:$M,'sys-backorder details'!$E:$E,'item dashboard'!A1230,'sys-backorder details'!$V:$V,"Call off")</f>
        <v>0</v>
      </c>
      <c r="K1230" s="84">
        <f t="shared" si="5"/>
        <v>0</v>
      </c>
      <c r="L1230" s="84">
        <f>SUMIF('Production Plan'!$E:$E,'item dashboard'!A1230,'Production Plan'!$N:$N)</f>
        <v>0</v>
      </c>
      <c r="M1230" s="85" t="str">
        <f t="shared" si="6"/>
        <v>B-T25-W28Z-250 gm White Tablet Container</v>
      </c>
      <c r="N1230" s="86">
        <f>SUMIFS('sys inv movment rpt'!$M:$M,'sys inv movment rpt'!$L:$L,$M1230,'sys inv movment rpt'!$N:$N,N$1)</f>
        <v>0</v>
      </c>
      <c r="O1230" s="86">
        <f>SUMIFS('sys inv movment rpt'!$M:$M,'sys inv movment rpt'!$L:$L,$M1230,'sys inv movment rpt'!$N:$N,O$1)</f>
        <v>0</v>
      </c>
      <c r="P1230" s="86">
        <f>SUMIFS('sys inv movment rpt'!$M:$M,'sys inv movment rpt'!$L:$L,$M1230,'sys inv movment rpt'!$N:$N,P$1)</f>
        <v>0</v>
      </c>
      <c r="Q1230" s="86">
        <f>SUMIFS('sys inv movment rpt'!$M:$M,'sys inv movment rpt'!$L:$L,$M1230,'sys inv movment rpt'!$N:$N,Q$1)</f>
        <v>0</v>
      </c>
      <c r="R1230" s="86">
        <f>SUMIFS('sys inv movment rpt'!$M:$M,'sys inv movment rpt'!$L:$L,$M1230,'sys inv movment rpt'!$N:$N,R$1)</f>
        <v>0</v>
      </c>
      <c r="S1230" s="86">
        <f>SUMIFS('sys inv movment rpt'!$M:$M,'sys inv movment rpt'!$L:$L,$M1230,'sys inv movment rpt'!$N:$N,S$1)</f>
        <v>0</v>
      </c>
      <c r="T1230" s="86">
        <f>SUMIFS('sys inv movment rpt'!$M:$M,'sys inv movment rpt'!$L:$L,$M1230,'sys inv movment rpt'!$N:$N,T$1)</f>
        <v>0</v>
      </c>
      <c r="U1230" s="86">
        <f>SUMIFS('sys inv movment rpt'!$M:$M,'sys inv movment rpt'!$L:$L,$M1230,'sys inv movment rpt'!$N:$N,U$1)</f>
        <v>0</v>
      </c>
      <c r="V1230" s="86">
        <f>SUMIFS('sys inv movment rpt'!$M:$M,'sys inv movment rpt'!$L:$L,$M1230,'sys inv movment rpt'!$N:$N,V$1)</f>
        <v>0</v>
      </c>
      <c r="W1230" s="86">
        <f>SUMIFS('sys inv movment rpt'!$M:$M,'sys inv movment rpt'!$L:$L,$M1230,'sys inv movment rpt'!$N:$N,W$1)</f>
        <v>0</v>
      </c>
      <c r="X1230" s="86">
        <f>SUMIFS('sys inv movment rpt'!$M:$M,'sys inv movment rpt'!$L:$L,$M1230,'sys inv movment rpt'!$N:$N,X$1)</f>
        <v>0</v>
      </c>
      <c r="Y1230" s="86">
        <f>SUMIFS('sys inv movment rpt'!$M:$M,'sys inv movment rpt'!$L:$L,$M1230,'sys inv movment rpt'!$N:$N,Y$1)</f>
        <v>0</v>
      </c>
      <c r="Z1230" s="86">
        <f>SUMIFS('sys inv movment rpt'!$M:$M,'sys inv movment rpt'!$L:$L,$M1230,'sys inv movment rpt'!$N:$N,Z$1)</f>
        <v>0</v>
      </c>
      <c r="AA1230" s="86">
        <f>SUMIFS('sys inv movment rpt'!$M:$M,'sys inv movment rpt'!$L:$L,$M1230,'sys inv movment rpt'!$N:$N,AA$1)</f>
        <v>0</v>
      </c>
      <c r="AB1230" s="86">
        <f>SUMIFS('sys inv movment rpt'!$M:$M,'sys inv movment rpt'!$L:$L,$M1230,'sys inv movment rpt'!$N:$N,AB$1)</f>
        <v>0</v>
      </c>
      <c r="AC1230" s="86">
        <f>SUMIFS('sys inv movment rpt'!$M:$M,'sys inv movment rpt'!$L:$L,$M1230,'sys inv movment rpt'!$N:$N,AC$1)</f>
        <v>0</v>
      </c>
      <c r="AD1230" s="86">
        <f>SUMIFS('sys inv movment rpt'!$M:$M,'sys inv movment rpt'!$L:$L,$M1230,'sys inv movment rpt'!$N:$N,AD$1)</f>
        <v>0</v>
      </c>
      <c r="AE1230" s="86">
        <f>SUMIFS('sys inv movment rpt'!$M:$M,'sys inv movment rpt'!$L:$L,$M1230,'sys inv movment rpt'!$N:$N,AE$1)</f>
        <v>0</v>
      </c>
      <c r="AF1230" s="86">
        <f>SUMIFS('sys inv movment rpt'!$M:$M,'sys inv movment rpt'!$L:$L,$M1230,'sys inv movment rpt'!$N:$N,AF$1)</f>
        <v>0</v>
      </c>
      <c r="AG1230" s="86">
        <f>SUMIFS('sys inv movment rpt'!$M:$M,'sys inv movment rpt'!$L:$L,$M1230,'sys inv movment rpt'!$N:$N,AG$1)</f>
        <v>0</v>
      </c>
      <c r="AH1230" s="86">
        <f>SUMIFS('sys inv movment rpt'!$M:$M,'sys inv movment rpt'!$L:$L,$M1230,'sys inv movment rpt'!$N:$N,AH$1)</f>
        <v>0</v>
      </c>
      <c r="AI1230" s="86">
        <f>SUMIFS('sys inv movment rpt'!$M:$M,'sys inv movment rpt'!$L:$L,$M1230,'sys inv movment rpt'!$N:$N,AI$1)</f>
        <v>0</v>
      </c>
      <c r="AJ1230" s="86">
        <f>SUMIFS('sys inv movment rpt'!$M:$M,'sys inv movment rpt'!$L:$L,$M1230,'sys inv movment rpt'!$N:$N,AJ$1)</f>
        <v>0</v>
      </c>
      <c r="AK1230" s="86">
        <f>SUMIFS('sys inv movment rpt'!$M:$M,'sys inv movment rpt'!$L:$L,$M1230,'sys inv movment rpt'!$N:$N,AK$1)</f>
        <v>0</v>
      </c>
      <c r="AL1230" s="86">
        <f>SUMIFS('sys inv movment rpt'!$M:$M,'sys inv movment rpt'!$L:$L,$M1230,'sys inv movment rpt'!$N:$N,AL$1)</f>
        <v>0</v>
      </c>
      <c r="AM1230" s="86">
        <f>SUMIFS('sys inv movment rpt'!$M:$M,'sys inv movment rpt'!$L:$L,$M1230,'sys inv movment rpt'!$N:$N,AM$1)</f>
        <v>0</v>
      </c>
      <c r="AN1230" s="86">
        <f>SUMIFS('sys inv movment rpt'!$M:$M,'sys inv movment rpt'!$L:$L,$M1230,'sys inv movment rpt'!$N:$N,AN$1)</f>
        <v>0</v>
      </c>
      <c r="AO1230" s="86">
        <f>SUMIFS('sys inv movment rpt'!$M:$M,'sys inv movment rpt'!$L:$L,$M1230,'sys inv movment rpt'!$N:$N,AO$1)</f>
        <v>0</v>
      </c>
      <c r="AP1230" s="86">
        <f>SUMIFS('sys inv movment rpt'!$M:$M,'sys inv movment rpt'!$L:$L,$M1230,'sys inv movment rpt'!$N:$N,AP$1)</f>
        <v>0</v>
      </c>
      <c r="AQ1230" s="86">
        <f>SUMIFS('sys inv movment rpt'!$M:$M,'sys inv movment rpt'!$L:$L,$M1230,'sys inv movment rpt'!$N:$N,AQ$1)</f>
        <v>0</v>
      </c>
      <c r="AR1230" s="86">
        <f>SUMIFS('sys inv movment rpt'!$M:$M,'sys inv movment rpt'!$L:$L,$M1230,'sys inv movment rpt'!$N:$N,AR$1)</f>
        <v>0</v>
      </c>
      <c r="AS1230" s="86">
        <f>SUMIFS('sys inv movment rpt'!$M:$M,'sys inv movment rpt'!$L:$L,$M1230,'sys inv movment rpt'!$N:$N,AS$1)</f>
        <v>0</v>
      </c>
      <c r="AT1230" s="86">
        <f>SUMIFS('sys inv movment rpt'!$M:$M,'sys inv movment rpt'!$L:$L,$M1230,'sys inv movment rpt'!$N:$N,AT$1)</f>
        <v>0</v>
      </c>
      <c r="AU1230" s="86">
        <f>SUMIFS('sys inv movment rpt'!$M:$M,'sys inv movment rpt'!$L:$L,$M1230,'sys inv movment rpt'!$N:$N,AU$1)</f>
        <v>0</v>
      </c>
      <c r="AV1230" s="86">
        <f>SUMIFS('sys inv movment rpt'!$M:$M,'sys inv movment rpt'!$L:$L,$M1230,'sys inv movment rpt'!$N:$N,AV$1)</f>
        <v>0</v>
      </c>
      <c r="AW1230" s="87" t="str">
        <f>IFERROR(VLOOKUP(A1230,'sys-backorder details'!E:U,17,0),"-")</f>
        <v>-</v>
      </c>
      <c r="AX1230" s="87" t="str">
        <f>IF(K1230&gt;1,VLOOKUP(A1230,'settings-routing'!A:I,9,0),"")</f>
        <v/>
      </c>
    </row>
    <row r="1231" ht="12.75" hidden="1" customHeight="1">
      <c r="A1231" s="50" t="s">
        <v>2536</v>
      </c>
      <c r="B1231" s="50" t="s">
        <v>2533</v>
      </c>
      <c r="C1231" s="50">
        <f t="shared" si="2"/>
        <v>0</v>
      </c>
      <c r="D1231" s="80">
        <f>SUMIF('Stocks 101-111'!$J:$J,'item dashboard'!A1231,'Stocks 101-111'!K:K)</f>
        <v>0</v>
      </c>
      <c r="E1231" s="80">
        <f>SUMIF('Stocks 101-111'!$J:$J,'item dashboard'!A1231,'Stocks 101-111'!$L:$L)</f>
        <v>0</v>
      </c>
      <c r="F1231" s="81">
        <f t="shared" si="3"/>
        <v>0</v>
      </c>
      <c r="G1231" s="82">
        <f t="shared" si="4"/>
        <v>0</v>
      </c>
      <c r="H1231" s="50">
        <f>SUMIFS('sys-backorder details'!$M:$M,'sys-backorder details'!$E:$E,'item dashboard'!A1231,'sys-backorder details'!$V:$V,"")</f>
        <v>0</v>
      </c>
      <c r="I1231" s="83">
        <f>SUMIF('settings-routing'!$I:$I,'item dashboard'!A1231,'settings-routing'!$O:$O)</f>
        <v>0</v>
      </c>
      <c r="J1231" s="50">
        <f>SUMIFS('sys-backorder details'!$M:$M,'sys-backorder details'!$E:$E,'item dashboard'!A1231,'sys-backorder details'!$V:$V,"Call off")</f>
        <v>0</v>
      </c>
      <c r="K1231" s="84">
        <f t="shared" si="5"/>
        <v>0</v>
      </c>
      <c r="L1231" s="84">
        <f>SUMIF('Production Plan'!$E:$E,'item dashboard'!A1231,'Production Plan'!$N:$N)</f>
        <v>0</v>
      </c>
      <c r="M1231" s="85" t="str">
        <f t="shared" si="6"/>
        <v>B-T25-W28ZEXP-250 gm White Tablet Container</v>
      </c>
      <c r="N1231" s="86">
        <f>SUMIFS('sys inv movment rpt'!$M:$M,'sys inv movment rpt'!$L:$L,$M1231,'sys inv movment rpt'!$N:$N,N$1)</f>
        <v>0</v>
      </c>
      <c r="O1231" s="86">
        <f>SUMIFS('sys inv movment rpt'!$M:$M,'sys inv movment rpt'!$L:$L,$M1231,'sys inv movment rpt'!$N:$N,O$1)</f>
        <v>0</v>
      </c>
      <c r="P1231" s="86">
        <f>SUMIFS('sys inv movment rpt'!$M:$M,'sys inv movment rpt'!$L:$L,$M1231,'sys inv movment rpt'!$N:$N,P$1)</f>
        <v>0</v>
      </c>
      <c r="Q1231" s="86">
        <f>SUMIFS('sys inv movment rpt'!$M:$M,'sys inv movment rpt'!$L:$L,$M1231,'sys inv movment rpt'!$N:$N,Q$1)</f>
        <v>0</v>
      </c>
      <c r="R1231" s="86">
        <f>SUMIFS('sys inv movment rpt'!$M:$M,'sys inv movment rpt'!$L:$L,$M1231,'sys inv movment rpt'!$N:$N,R$1)</f>
        <v>0</v>
      </c>
      <c r="S1231" s="86">
        <f>SUMIFS('sys inv movment rpt'!$M:$M,'sys inv movment rpt'!$L:$L,$M1231,'sys inv movment rpt'!$N:$N,S$1)</f>
        <v>0</v>
      </c>
      <c r="T1231" s="86">
        <f>SUMIFS('sys inv movment rpt'!$M:$M,'sys inv movment rpt'!$L:$L,$M1231,'sys inv movment rpt'!$N:$N,T$1)</f>
        <v>0</v>
      </c>
      <c r="U1231" s="86">
        <f>SUMIFS('sys inv movment rpt'!$M:$M,'sys inv movment rpt'!$L:$L,$M1231,'sys inv movment rpt'!$N:$N,U$1)</f>
        <v>0</v>
      </c>
      <c r="V1231" s="86">
        <f>SUMIFS('sys inv movment rpt'!$M:$M,'sys inv movment rpt'!$L:$L,$M1231,'sys inv movment rpt'!$N:$N,V$1)</f>
        <v>0</v>
      </c>
      <c r="W1231" s="86">
        <f>SUMIFS('sys inv movment rpt'!$M:$M,'sys inv movment rpt'!$L:$L,$M1231,'sys inv movment rpt'!$N:$N,W$1)</f>
        <v>0</v>
      </c>
      <c r="X1231" s="86">
        <f>SUMIFS('sys inv movment rpt'!$M:$M,'sys inv movment rpt'!$L:$L,$M1231,'sys inv movment rpt'!$N:$N,X$1)</f>
        <v>0</v>
      </c>
      <c r="Y1231" s="86">
        <f>SUMIFS('sys inv movment rpt'!$M:$M,'sys inv movment rpt'!$L:$L,$M1231,'sys inv movment rpt'!$N:$N,Y$1)</f>
        <v>0</v>
      </c>
      <c r="Z1231" s="86">
        <f>SUMIFS('sys inv movment rpt'!$M:$M,'sys inv movment rpt'!$L:$L,$M1231,'sys inv movment rpt'!$N:$N,Z$1)</f>
        <v>0</v>
      </c>
      <c r="AA1231" s="86">
        <f>SUMIFS('sys inv movment rpt'!$M:$M,'sys inv movment rpt'!$L:$L,$M1231,'sys inv movment rpt'!$N:$N,AA$1)</f>
        <v>0</v>
      </c>
      <c r="AB1231" s="86">
        <f>SUMIFS('sys inv movment rpt'!$M:$M,'sys inv movment rpt'!$L:$L,$M1231,'sys inv movment rpt'!$N:$N,AB$1)</f>
        <v>0</v>
      </c>
      <c r="AC1231" s="86">
        <f>SUMIFS('sys inv movment rpt'!$M:$M,'sys inv movment rpt'!$L:$L,$M1231,'sys inv movment rpt'!$N:$N,AC$1)</f>
        <v>0</v>
      </c>
      <c r="AD1231" s="86">
        <f>SUMIFS('sys inv movment rpt'!$M:$M,'sys inv movment rpt'!$L:$L,$M1231,'sys inv movment rpt'!$N:$N,AD$1)</f>
        <v>0</v>
      </c>
      <c r="AE1231" s="86">
        <f>SUMIFS('sys inv movment rpt'!$M:$M,'sys inv movment rpt'!$L:$L,$M1231,'sys inv movment rpt'!$N:$N,AE$1)</f>
        <v>0</v>
      </c>
      <c r="AF1231" s="86">
        <f>SUMIFS('sys inv movment rpt'!$M:$M,'sys inv movment rpt'!$L:$L,$M1231,'sys inv movment rpt'!$N:$N,AF$1)</f>
        <v>0</v>
      </c>
      <c r="AG1231" s="86">
        <f>SUMIFS('sys inv movment rpt'!$M:$M,'sys inv movment rpt'!$L:$L,$M1231,'sys inv movment rpt'!$N:$N,AG$1)</f>
        <v>0</v>
      </c>
      <c r="AH1231" s="86">
        <f>SUMIFS('sys inv movment rpt'!$M:$M,'sys inv movment rpt'!$L:$L,$M1231,'sys inv movment rpt'!$N:$N,AH$1)</f>
        <v>0</v>
      </c>
      <c r="AI1231" s="86">
        <f>SUMIFS('sys inv movment rpt'!$M:$M,'sys inv movment rpt'!$L:$L,$M1231,'sys inv movment rpt'!$N:$N,AI$1)</f>
        <v>0</v>
      </c>
      <c r="AJ1231" s="86">
        <f>SUMIFS('sys inv movment rpt'!$M:$M,'sys inv movment rpt'!$L:$L,$M1231,'sys inv movment rpt'!$N:$N,AJ$1)</f>
        <v>0</v>
      </c>
      <c r="AK1231" s="86">
        <f>SUMIFS('sys inv movment rpt'!$M:$M,'sys inv movment rpt'!$L:$L,$M1231,'sys inv movment rpt'!$N:$N,AK$1)</f>
        <v>0</v>
      </c>
      <c r="AL1231" s="86">
        <f>SUMIFS('sys inv movment rpt'!$M:$M,'sys inv movment rpt'!$L:$L,$M1231,'sys inv movment rpt'!$N:$N,AL$1)</f>
        <v>0</v>
      </c>
      <c r="AM1231" s="86">
        <f>SUMIFS('sys inv movment rpt'!$M:$M,'sys inv movment rpt'!$L:$L,$M1231,'sys inv movment rpt'!$N:$N,AM$1)</f>
        <v>0</v>
      </c>
      <c r="AN1231" s="86">
        <f>SUMIFS('sys inv movment rpt'!$M:$M,'sys inv movment rpt'!$L:$L,$M1231,'sys inv movment rpt'!$N:$N,AN$1)</f>
        <v>0</v>
      </c>
      <c r="AO1231" s="86">
        <f>SUMIFS('sys inv movment rpt'!$M:$M,'sys inv movment rpt'!$L:$L,$M1231,'sys inv movment rpt'!$N:$N,AO$1)</f>
        <v>0</v>
      </c>
      <c r="AP1231" s="86">
        <f>SUMIFS('sys inv movment rpt'!$M:$M,'sys inv movment rpt'!$L:$L,$M1231,'sys inv movment rpt'!$N:$N,AP$1)</f>
        <v>0</v>
      </c>
      <c r="AQ1231" s="86">
        <f>SUMIFS('sys inv movment rpt'!$M:$M,'sys inv movment rpt'!$L:$L,$M1231,'sys inv movment rpt'!$N:$N,AQ$1)</f>
        <v>0</v>
      </c>
      <c r="AR1231" s="86">
        <f>SUMIFS('sys inv movment rpt'!$M:$M,'sys inv movment rpt'!$L:$L,$M1231,'sys inv movment rpt'!$N:$N,AR$1)</f>
        <v>0</v>
      </c>
      <c r="AS1231" s="86">
        <f>SUMIFS('sys inv movment rpt'!$M:$M,'sys inv movment rpt'!$L:$L,$M1231,'sys inv movment rpt'!$N:$N,AS$1)</f>
        <v>0</v>
      </c>
      <c r="AT1231" s="86">
        <f>SUMIFS('sys inv movment rpt'!$M:$M,'sys inv movment rpt'!$L:$L,$M1231,'sys inv movment rpt'!$N:$N,AT$1)</f>
        <v>0</v>
      </c>
      <c r="AU1231" s="86">
        <f>SUMIFS('sys inv movment rpt'!$M:$M,'sys inv movment rpt'!$L:$L,$M1231,'sys inv movment rpt'!$N:$N,AU$1)</f>
        <v>0</v>
      </c>
      <c r="AV1231" s="86">
        <f>SUMIFS('sys inv movment rpt'!$M:$M,'sys inv movment rpt'!$L:$L,$M1231,'sys inv movment rpt'!$N:$N,AV$1)</f>
        <v>0</v>
      </c>
      <c r="AW1231" s="87" t="str">
        <f>IFERROR(VLOOKUP(A1231,'sys-backorder details'!E:U,17,0),"-")</f>
        <v>-</v>
      </c>
      <c r="AX1231" s="87" t="str">
        <f>IF(K1231&gt;1,VLOOKUP(A1231,'settings-routing'!A:I,9,0),"")</f>
        <v/>
      </c>
    </row>
    <row r="1232" ht="12.75" hidden="1" customHeight="1">
      <c r="A1232" s="28" t="s">
        <v>2537</v>
      </c>
      <c r="B1232" s="28" t="s">
        <v>2538</v>
      </c>
      <c r="C1232" s="50">
        <f t="shared" si="2"/>
        <v>0</v>
      </c>
      <c r="D1232" s="80">
        <f>SUMIF('Stocks 101-111'!$J:$J,'item dashboard'!A1232,'Stocks 101-111'!K:K)</f>
        <v>0</v>
      </c>
      <c r="E1232" s="80">
        <f>SUMIF('Stocks 101-111'!$J:$J,'item dashboard'!A1232,'Stocks 101-111'!$L:$L)</f>
        <v>0</v>
      </c>
      <c r="F1232" s="81">
        <f t="shared" si="3"/>
        <v>0</v>
      </c>
      <c r="G1232" s="82">
        <f t="shared" si="4"/>
        <v>0</v>
      </c>
      <c r="H1232" s="50">
        <f>SUMIFS('sys-backorder details'!$M:$M,'sys-backorder details'!$E:$E,'item dashboard'!A1232,'sys-backorder details'!$V:$V,"")</f>
        <v>0</v>
      </c>
      <c r="I1232" s="83">
        <f>SUMIF('settings-routing'!$I:$I,'item dashboard'!A1232,'settings-routing'!$O:$O)</f>
        <v>0</v>
      </c>
      <c r="J1232" s="50">
        <f>SUMIFS('sys-backorder details'!$M:$M,'sys-backorder details'!$E:$E,'item dashboard'!A1232,'sys-backorder details'!$V:$V,"Call off")</f>
        <v>0</v>
      </c>
      <c r="K1232" s="84">
        <f t="shared" si="5"/>
        <v>0</v>
      </c>
      <c r="L1232" s="84">
        <f>SUMIF('Production Plan'!$E:$E,'item dashboard'!A1232,'Production Plan'!$N:$N)</f>
        <v>0</v>
      </c>
      <c r="M1232" s="85" t="str">
        <f t="shared" si="6"/>
        <v>B-T50-GY40-500 gm Grey Container</v>
      </c>
      <c r="N1232" s="86">
        <f>SUMIFS('sys inv movment rpt'!$M:$M,'sys inv movment rpt'!$L:$L,$M1232,'sys inv movment rpt'!$N:$N,N$1)</f>
        <v>0</v>
      </c>
      <c r="O1232" s="86">
        <f>SUMIFS('sys inv movment rpt'!$M:$M,'sys inv movment rpt'!$L:$L,$M1232,'sys inv movment rpt'!$N:$N,O$1)</f>
        <v>0</v>
      </c>
      <c r="P1232" s="86">
        <f>SUMIFS('sys inv movment rpt'!$M:$M,'sys inv movment rpt'!$L:$L,$M1232,'sys inv movment rpt'!$N:$N,P$1)</f>
        <v>0</v>
      </c>
      <c r="Q1232" s="86">
        <f>SUMIFS('sys inv movment rpt'!$M:$M,'sys inv movment rpt'!$L:$L,$M1232,'sys inv movment rpt'!$N:$N,Q$1)</f>
        <v>0</v>
      </c>
      <c r="R1232" s="86">
        <f>SUMIFS('sys inv movment rpt'!$M:$M,'sys inv movment rpt'!$L:$L,$M1232,'sys inv movment rpt'!$N:$N,R$1)</f>
        <v>0</v>
      </c>
      <c r="S1232" s="86">
        <f>SUMIFS('sys inv movment rpt'!$M:$M,'sys inv movment rpt'!$L:$L,$M1232,'sys inv movment rpt'!$N:$N,S$1)</f>
        <v>0</v>
      </c>
      <c r="T1232" s="86">
        <f>SUMIFS('sys inv movment rpt'!$M:$M,'sys inv movment rpt'!$L:$L,$M1232,'sys inv movment rpt'!$N:$N,T$1)</f>
        <v>0</v>
      </c>
      <c r="U1232" s="86">
        <f>SUMIFS('sys inv movment rpt'!$M:$M,'sys inv movment rpt'!$L:$L,$M1232,'sys inv movment rpt'!$N:$N,U$1)</f>
        <v>0</v>
      </c>
      <c r="V1232" s="86">
        <f>SUMIFS('sys inv movment rpt'!$M:$M,'sys inv movment rpt'!$L:$L,$M1232,'sys inv movment rpt'!$N:$N,V$1)</f>
        <v>0</v>
      </c>
      <c r="W1232" s="86">
        <f>SUMIFS('sys inv movment rpt'!$M:$M,'sys inv movment rpt'!$L:$L,$M1232,'sys inv movment rpt'!$N:$N,W$1)</f>
        <v>0</v>
      </c>
      <c r="X1232" s="86">
        <f>SUMIFS('sys inv movment rpt'!$M:$M,'sys inv movment rpt'!$L:$L,$M1232,'sys inv movment rpt'!$N:$N,X$1)</f>
        <v>0</v>
      </c>
      <c r="Y1232" s="86">
        <f>SUMIFS('sys inv movment rpt'!$M:$M,'sys inv movment rpt'!$L:$L,$M1232,'sys inv movment rpt'!$N:$N,Y$1)</f>
        <v>0</v>
      </c>
      <c r="Z1232" s="86">
        <f>SUMIFS('sys inv movment rpt'!$M:$M,'sys inv movment rpt'!$L:$L,$M1232,'sys inv movment rpt'!$N:$N,Z$1)</f>
        <v>0</v>
      </c>
      <c r="AA1232" s="86">
        <f>SUMIFS('sys inv movment rpt'!$M:$M,'sys inv movment rpt'!$L:$L,$M1232,'sys inv movment rpt'!$N:$N,AA$1)</f>
        <v>0</v>
      </c>
      <c r="AB1232" s="86">
        <f>SUMIFS('sys inv movment rpt'!$M:$M,'sys inv movment rpt'!$L:$L,$M1232,'sys inv movment rpt'!$N:$N,AB$1)</f>
        <v>0</v>
      </c>
      <c r="AC1232" s="86">
        <f>SUMIFS('sys inv movment rpt'!$M:$M,'sys inv movment rpt'!$L:$L,$M1232,'sys inv movment rpt'!$N:$N,AC$1)</f>
        <v>0</v>
      </c>
      <c r="AD1232" s="86">
        <f>SUMIFS('sys inv movment rpt'!$M:$M,'sys inv movment rpt'!$L:$L,$M1232,'sys inv movment rpt'!$N:$N,AD$1)</f>
        <v>0</v>
      </c>
      <c r="AE1232" s="86">
        <f>SUMIFS('sys inv movment rpt'!$M:$M,'sys inv movment rpt'!$L:$L,$M1232,'sys inv movment rpt'!$N:$N,AE$1)</f>
        <v>0</v>
      </c>
      <c r="AF1232" s="86">
        <f>SUMIFS('sys inv movment rpt'!$M:$M,'sys inv movment rpt'!$L:$L,$M1232,'sys inv movment rpt'!$N:$N,AF$1)</f>
        <v>0</v>
      </c>
      <c r="AG1232" s="86">
        <f>SUMIFS('sys inv movment rpt'!$M:$M,'sys inv movment rpt'!$L:$L,$M1232,'sys inv movment rpt'!$N:$N,AG$1)</f>
        <v>0</v>
      </c>
      <c r="AH1232" s="86">
        <f>SUMIFS('sys inv movment rpt'!$M:$M,'sys inv movment rpt'!$L:$L,$M1232,'sys inv movment rpt'!$N:$N,AH$1)</f>
        <v>0</v>
      </c>
      <c r="AI1232" s="86">
        <f>SUMIFS('sys inv movment rpt'!$M:$M,'sys inv movment rpt'!$L:$L,$M1232,'sys inv movment rpt'!$N:$N,AI$1)</f>
        <v>0</v>
      </c>
      <c r="AJ1232" s="86">
        <f>SUMIFS('sys inv movment rpt'!$M:$M,'sys inv movment rpt'!$L:$L,$M1232,'sys inv movment rpt'!$N:$N,AJ$1)</f>
        <v>0</v>
      </c>
      <c r="AK1232" s="86">
        <f>SUMIFS('sys inv movment rpt'!$M:$M,'sys inv movment rpt'!$L:$L,$M1232,'sys inv movment rpt'!$N:$N,AK$1)</f>
        <v>0</v>
      </c>
      <c r="AL1232" s="86">
        <f>SUMIFS('sys inv movment rpt'!$M:$M,'sys inv movment rpt'!$L:$L,$M1232,'sys inv movment rpt'!$N:$N,AL$1)</f>
        <v>0</v>
      </c>
      <c r="AM1232" s="86">
        <f>SUMIFS('sys inv movment rpt'!$M:$M,'sys inv movment rpt'!$L:$L,$M1232,'sys inv movment rpt'!$N:$N,AM$1)</f>
        <v>0</v>
      </c>
      <c r="AN1232" s="86">
        <f>SUMIFS('sys inv movment rpt'!$M:$M,'sys inv movment rpt'!$L:$L,$M1232,'sys inv movment rpt'!$N:$N,AN$1)</f>
        <v>0</v>
      </c>
      <c r="AO1232" s="86">
        <f>SUMIFS('sys inv movment rpt'!$M:$M,'sys inv movment rpt'!$L:$L,$M1232,'sys inv movment rpt'!$N:$N,AO$1)</f>
        <v>0</v>
      </c>
      <c r="AP1232" s="86">
        <f>SUMIFS('sys inv movment rpt'!$M:$M,'sys inv movment rpt'!$L:$L,$M1232,'sys inv movment rpt'!$N:$N,AP$1)</f>
        <v>0</v>
      </c>
      <c r="AQ1232" s="86">
        <f>SUMIFS('sys inv movment rpt'!$M:$M,'sys inv movment rpt'!$L:$L,$M1232,'sys inv movment rpt'!$N:$N,AQ$1)</f>
        <v>0</v>
      </c>
      <c r="AR1232" s="86">
        <f>SUMIFS('sys inv movment rpt'!$M:$M,'sys inv movment rpt'!$L:$L,$M1232,'sys inv movment rpt'!$N:$N,AR$1)</f>
        <v>0</v>
      </c>
      <c r="AS1232" s="86">
        <f>SUMIFS('sys inv movment rpt'!$M:$M,'sys inv movment rpt'!$L:$L,$M1232,'sys inv movment rpt'!$N:$N,AS$1)</f>
        <v>0</v>
      </c>
      <c r="AT1232" s="86">
        <f>SUMIFS('sys inv movment rpt'!$M:$M,'sys inv movment rpt'!$L:$L,$M1232,'sys inv movment rpt'!$N:$N,AT$1)</f>
        <v>0</v>
      </c>
      <c r="AU1232" s="86">
        <f>SUMIFS('sys inv movment rpt'!$M:$M,'sys inv movment rpt'!$L:$L,$M1232,'sys inv movment rpt'!$N:$N,AU$1)</f>
        <v>0</v>
      </c>
      <c r="AV1232" s="86">
        <f>SUMIFS('sys inv movment rpt'!$M:$M,'sys inv movment rpt'!$L:$L,$M1232,'sys inv movment rpt'!$N:$N,AV$1)</f>
        <v>0</v>
      </c>
      <c r="AW1232" s="87" t="str">
        <f>IFERROR(VLOOKUP(A1232,'sys-backorder details'!E:U,17,0),"-")</f>
        <v>-</v>
      </c>
      <c r="AX1232" s="87" t="str">
        <f>IF(K1232&gt;1,VLOOKUP(A1232,'settings-routing'!A:I,9,0),"")</f>
        <v/>
      </c>
    </row>
    <row r="1233" ht="12.75" hidden="1" customHeight="1">
      <c r="A1233" s="28" t="s">
        <v>2539</v>
      </c>
      <c r="B1233" s="28" t="s">
        <v>2540</v>
      </c>
      <c r="C1233" s="50">
        <f t="shared" si="2"/>
        <v>0</v>
      </c>
      <c r="D1233" s="80">
        <f>SUMIF('Stocks 101-111'!$J:$J,'item dashboard'!A1233,'Stocks 101-111'!K:K)</f>
        <v>0</v>
      </c>
      <c r="E1233" s="80">
        <f>SUMIF('Stocks 101-111'!$J:$J,'item dashboard'!A1233,'Stocks 101-111'!$L:$L)</f>
        <v>0</v>
      </c>
      <c r="F1233" s="81">
        <f t="shared" si="3"/>
        <v>0</v>
      </c>
      <c r="G1233" s="82">
        <f t="shared" si="4"/>
        <v>0</v>
      </c>
      <c r="H1233" s="50">
        <f>SUMIFS('sys-backorder details'!$M:$M,'sys-backorder details'!$E:$E,'item dashboard'!A1233,'sys-backorder details'!$V:$V,"")</f>
        <v>0</v>
      </c>
      <c r="I1233" s="83">
        <f>SUMIF('settings-routing'!$I:$I,'item dashboard'!A1233,'settings-routing'!$O:$O)</f>
        <v>0</v>
      </c>
      <c r="J1233" s="50">
        <f>SUMIFS('sys-backorder details'!$M:$M,'sys-backorder details'!$E:$E,'item dashboard'!A1233,'sys-backorder details'!$V:$V,"Call off")</f>
        <v>0</v>
      </c>
      <c r="K1233" s="84">
        <f t="shared" si="5"/>
        <v>0</v>
      </c>
      <c r="L1233" s="84">
        <f>SUMIF('Production Plan'!$E:$E,'item dashboard'!A1233,'Production Plan'!$N:$N)</f>
        <v>0</v>
      </c>
      <c r="M1233" s="85" t="str">
        <f t="shared" si="6"/>
        <v>B-T50-GY40KESH-500 gm Grey Container Pntd Keshlubes</v>
      </c>
      <c r="N1233" s="86">
        <f>SUMIFS('sys inv movment rpt'!$M:$M,'sys inv movment rpt'!$L:$L,$M1233,'sys inv movment rpt'!$N:$N,N$1)</f>
        <v>0</v>
      </c>
      <c r="O1233" s="86">
        <f>SUMIFS('sys inv movment rpt'!$M:$M,'sys inv movment rpt'!$L:$L,$M1233,'sys inv movment rpt'!$N:$N,O$1)</f>
        <v>0</v>
      </c>
      <c r="P1233" s="86">
        <f>SUMIFS('sys inv movment rpt'!$M:$M,'sys inv movment rpt'!$L:$L,$M1233,'sys inv movment rpt'!$N:$N,P$1)</f>
        <v>0</v>
      </c>
      <c r="Q1233" s="86">
        <f>SUMIFS('sys inv movment rpt'!$M:$M,'sys inv movment rpt'!$L:$L,$M1233,'sys inv movment rpt'!$N:$N,Q$1)</f>
        <v>0</v>
      </c>
      <c r="R1233" s="86">
        <f>SUMIFS('sys inv movment rpt'!$M:$M,'sys inv movment rpt'!$L:$L,$M1233,'sys inv movment rpt'!$N:$N,R$1)</f>
        <v>0</v>
      </c>
      <c r="S1233" s="86">
        <f>SUMIFS('sys inv movment rpt'!$M:$M,'sys inv movment rpt'!$L:$L,$M1233,'sys inv movment rpt'!$N:$N,S$1)</f>
        <v>0</v>
      </c>
      <c r="T1233" s="86">
        <f>SUMIFS('sys inv movment rpt'!$M:$M,'sys inv movment rpt'!$L:$L,$M1233,'sys inv movment rpt'!$N:$N,T$1)</f>
        <v>0</v>
      </c>
      <c r="U1233" s="86">
        <f>SUMIFS('sys inv movment rpt'!$M:$M,'sys inv movment rpt'!$L:$L,$M1233,'sys inv movment rpt'!$N:$N,U$1)</f>
        <v>0</v>
      </c>
      <c r="V1233" s="86">
        <f>SUMIFS('sys inv movment rpt'!$M:$M,'sys inv movment rpt'!$L:$L,$M1233,'sys inv movment rpt'!$N:$N,V$1)</f>
        <v>0</v>
      </c>
      <c r="W1233" s="86">
        <f>SUMIFS('sys inv movment rpt'!$M:$M,'sys inv movment rpt'!$L:$L,$M1233,'sys inv movment rpt'!$N:$N,W$1)</f>
        <v>0</v>
      </c>
      <c r="X1233" s="86">
        <f>SUMIFS('sys inv movment rpt'!$M:$M,'sys inv movment rpt'!$L:$L,$M1233,'sys inv movment rpt'!$N:$N,X$1)</f>
        <v>0</v>
      </c>
      <c r="Y1233" s="86">
        <f>SUMIFS('sys inv movment rpt'!$M:$M,'sys inv movment rpt'!$L:$L,$M1233,'sys inv movment rpt'!$N:$N,Y$1)</f>
        <v>0</v>
      </c>
      <c r="Z1233" s="86">
        <f>SUMIFS('sys inv movment rpt'!$M:$M,'sys inv movment rpt'!$L:$L,$M1233,'sys inv movment rpt'!$N:$N,Z$1)</f>
        <v>0</v>
      </c>
      <c r="AA1233" s="86">
        <f>SUMIFS('sys inv movment rpt'!$M:$M,'sys inv movment rpt'!$L:$L,$M1233,'sys inv movment rpt'!$N:$N,AA$1)</f>
        <v>0</v>
      </c>
      <c r="AB1233" s="86">
        <f>SUMIFS('sys inv movment rpt'!$M:$M,'sys inv movment rpt'!$L:$L,$M1233,'sys inv movment rpt'!$N:$N,AB$1)</f>
        <v>0</v>
      </c>
      <c r="AC1233" s="86">
        <f>SUMIFS('sys inv movment rpt'!$M:$M,'sys inv movment rpt'!$L:$L,$M1233,'sys inv movment rpt'!$N:$N,AC$1)</f>
        <v>0</v>
      </c>
      <c r="AD1233" s="86">
        <f>SUMIFS('sys inv movment rpt'!$M:$M,'sys inv movment rpt'!$L:$L,$M1233,'sys inv movment rpt'!$N:$N,AD$1)</f>
        <v>0</v>
      </c>
      <c r="AE1233" s="86">
        <f>SUMIFS('sys inv movment rpt'!$M:$M,'sys inv movment rpt'!$L:$L,$M1233,'sys inv movment rpt'!$N:$N,AE$1)</f>
        <v>0</v>
      </c>
      <c r="AF1233" s="86">
        <f>SUMIFS('sys inv movment rpt'!$M:$M,'sys inv movment rpt'!$L:$L,$M1233,'sys inv movment rpt'!$N:$N,AF$1)</f>
        <v>0</v>
      </c>
      <c r="AG1233" s="86">
        <f>SUMIFS('sys inv movment rpt'!$M:$M,'sys inv movment rpt'!$L:$L,$M1233,'sys inv movment rpt'!$N:$N,AG$1)</f>
        <v>0</v>
      </c>
      <c r="AH1233" s="86">
        <f>SUMIFS('sys inv movment rpt'!$M:$M,'sys inv movment rpt'!$L:$L,$M1233,'sys inv movment rpt'!$N:$N,AH$1)</f>
        <v>0</v>
      </c>
      <c r="AI1233" s="86">
        <f>SUMIFS('sys inv movment rpt'!$M:$M,'sys inv movment rpt'!$L:$L,$M1233,'sys inv movment rpt'!$N:$N,AI$1)</f>
        <v>0</v>
      </c>
      <c r="AJ1233" s="86">
        <f>SUMIFS('sys inv movment rpt'!$M:$M,'sys inv movment rpt'!$L:$L,$M1233,'sys inv movment rpt'!$N:$N,AJ$1)</f>
        <v>0</v>
      </c>
      <c r="AK1233" s="86">
        <f>SUMIFS('sys inv movment rpt'!$M:$M,'sys inv movment rpt'!$L:$L,$M1233,'sys inv movment rpt'!$N:$N,AK$1)</f>
        <v>0</v>
      </c>
      <c r="AL1233" s="86">
        <f>SUMIFS('sys inv movment rpt'!$M:$M,'sys inv movment rpt'!$L:$L,$M1233,'sys inv movment rpt'!$N:$N,AL$1)</f>
        <v>0</v>
      </c>
      <c r="AM1233" s="86">
        <f>SUMIFS('sys inv movment rpt'!$M:$M,'sys inv movment rpt'!$L:$L,$M1233,'sys inv movment rpt'!$N:$N,AM$1)</f>
        <v>0</v>
      </c>
      <c r="AN1233" s="86">
        <f>SUMIFS('sys inv movment rpt'!$M:$M,'sys inv movment rpt'!$L:$L,$M1233,'sys inv movment rpt'!$N:$N,AN$1)</f>
        <v>0</v>
      </c>
      <c r="AO1233" s="86">
        <f>SUMIFS('sys inv movment rpt'!$M:$M,'sys inv movment rpt'!$L:$L,$M1233,'sys inv movment rpt'!$N:$N,AO$1)</f>
        <v>0</v>
      </c>
      <c r="AP1233" s="86">
        <f>SUMIFS('sys inv movment rpt'!$M:$M,'sys inv movment rpt'!$L:$L,$M1233,'sys inv movment rpt'!$N:$N,AP$1)</f>
        <v>0</v>
      </c>
      <c r="AQ1233" s="86">
        <f>SUMIFS('sys inv movment rpt'!$M:$M,'sys inv movment rpt'!$L:$L,$M1233,'sys inv movment rpt'!$N:$N,AQ$1)</f>
        <v>0</v>
      </c>
      <c r="AR1233" s="86">
        <f>SUMIFS('sys inv movment rpt'!$M:$M,'sys inv movment rpt'!$L:$L,$M1233,'sys inv movment rpt'!$N:$N,AR$1)</f>
        <v>0</v>
      </c>
      <c r="AS1233" s="86">
        <f>SUMIFS('sys inv movment rpt'!$M:$M,'sys inv movment rpt'!$L:$L,$M1233,'sys inv movment rpt'!$N:$N,AS$1)</f>
        <v>0</v>
      </c>
      <c r="AT1233" s="86">
        <f>SUMIFS('sys inv movment rpt'!$M:$M,'sys inv movment rpt'!$L:$L,$M1233,'sys inv movment rpt'!$N:$N,AT$1)</f>
        <v>0</v>
      </c>
      <c r="AU1233" s="86">
        <f>SUMIFS('sys inv movment rpt'!$M:$M,'sys inv movment rpt'!$L:$L,$M1233,'sys inv movment rpt'!$N:$N,AU$1)</f>
        <v>0</v>
      </c>
      <c r="AV1233" s="86">
        <f>SUMIFS('sys inv movment rpt'!$M:$M,'sys inv movment rpt'!$L:$L,$M1233,'sys inv movment rpt'!$N:$N,AV$1)</f>
        <v>0</v>
      </c>
      <c r="AW1233" s="87" t="str">
        <f>IFERROR(VLOOKUP(A1233,'sys-backorder details'!E:U,17,0),"-")</f>
        <v>-</v>
      </c>
      <c r="AX1233" s="87" t="str">
        <f>IF(K1233&gt;1,VLOOKUP(A1233,'settings-routing'!A:I,9,0),"")</f>
        <v/>
      </c>
    </row>
    <row r="1234" ht="12.75" hidden="1" customHeight="1">
      <c r="A1234" s="50" t="s">
        <v>2541</v>
      </c>
      <c r="B1234" s="50" t="s">
        <v>2542</v>
      </c>
      <c r="C1234" s="50">
        <f t="shared" si="2"/>
        <v>0</v>
      </c>
      <c r="D1234" s="80">
        <f>SUMIF('Stocks 101-111'!$J:$J,'item dashboard'!A1234,'Stocks 101-111'!K:K)</f>
        <v>0</v>
      </c>
      <c r="E1234" s="80">
        <f>SUMIF('Stocks 101-111'!$J:$J,'item dashboard'!A1234,'Stocks 101-111'!$L:$L)</f>
        <v>0</v>
      </c>
      <c r="F1234" s="81">
        <f t="shared" si="3"/>
        <v>0</v>
      </c>
      <c r="G1234" s="82">
        <f t="shared" si="4"/>
        <v>0</v>
      </c>
      <c r="H1234" s="50">
        <f>SUMIFS('sys-backorder details'!$M:$M,'sys-backorder details'!$E:$E,'item dashboard'!A1234,'sys-backorder details'!$V:$V,"")</f>
        <v>0</v>
      </c>
      <c r="I1234" s="83">
        <f>SUMIF('settings-routing'!$I:$I,'item dashboard'!A1234,'settings-routing'!$O:$O)</f>
        <v>0</v>
      </c>
      <c r="J1234" s="50">
        <f>SUMIFS('sys-backorder details'!$M:$M,'sys-backorder details'!$E:$E,'item dashboard'!A1234,'sys-backorder details'!$V:$V,"Call off")</f>
        <v>0</v>
      </c>
      <c r="K1234" s="84">
        <f t="shared" si="5"/>
        <v>0</v>
      </c>
      <c r="L1234" s="84">
        <f>SUMIF('Production Plan'!$E:$E,'item dashboard'!A1234,'Production Plan'!$N:$N)</f>
        <v>0</v>
      </c>
      <c r="M1234" s="85" t="str">
        <f t="shared" si="6"/>
        <v>B-T50-GY40MAU-500 gm Grey Pntd Mau Summit container</v>
      </c>
      <c r="N1234" s="86">
        <f>SUMIFS('sys inv movment rpt'!$M:$M,'sys inv movment rpt'!$L:$L,$M1234,'sys inv movment rpt'!$N:$N,N$1)</f>
        <v>0</v>
      </c>
      <c r="O1234" s="86">
        <f>SUMIFS('sys inv movment rpt'!$M:$M,'sys inv movment rpt'!$L:$L,$M1234,'sys inv movment rpt'!$N:$N,O$1)</f>
        <v>0</v>
      </c>
      <c r="P1234" s="86">
        <f>SUMIFS('sys inv movment rpt'!$M:$M,'sys inv movment rpt'!$L:$L,$M1234,'sys inv movment rpt'!$N:$N,P$1)</f>
        <v>0</v>
      </c>
      <c r="Q1234" s="86">
        <f>SUMIFS('sys inv movment rpt'!$M:$M,'sys inv movment rpt'!$L:$L,$M1234,'sys inv movment rpt'!$N:$N,Q$1)</f>
        <v>0</v>
      </c>
      <c r="R1234" s="86">
        <f>SUMIFS('sys inv movment rpt'!$M:$M,'sys inv movment rpt'!$L:$L,$M1234,'sys inv movment rpt'!$N:$N,R$1)</f>
        <v>0</v>
      </c>
      <c r="S1234" s="86">
        <f>SUMIFS('sys inv movment rpt'!$M:$M,'sys inv movment rpt'!$L:$L,$M1234,'sys inv movment rpt'!$N:$N,S$1)</f>
        <v>0</v>
      </c>
      <c r="T1234" s="86">
        <f>SUMIFS('sys inv movment rpt'!$M:$M,'sys inv movment rpt'!$L:$L,$M1234,'sys inv movment rpt'!$N:$N,T$1)</f>
        <v>0</v>
      </c>
      <c r="U1234" s="86">
        <f>SUMIFS('sys inv movment rpt'!$M:$M,'sys inv movment rpt'!$L:$L,$M1234,'sys inv movment rpt'!$N:$N,U$1)</f>
        <v>0</v>
      </c>
      <c r="V1234" s="86">
        <f>SUMIFS('sys inv movment rpt'!$M:$M,'sys inv movment rpt'!$L:$L,$M1234,'sys inv movment rpt'!$N:$N,V$1)</f>
        <v>0</v>
      </c>
      <c r="W1234" s="86">
        <f>SUMIFS('sys inv movment rpt'!$M:$M,'sys inv movment rpt'!$L:$L,$M1234,'sys inv movment rpt'!$N:$N,W$1)</f>
        <v>0</v>
      </c>
      <c r="X1234" s="86">
        <f>SUMIFS('sys inv movment rpt'!$M:$M,'sys inv movment rpt'!$L:$L,$M1234,'sys inv movment rpt'!$N:$N,X$1)</f>
        <v>0</v>
      </c>
      <c r="Y1234" s="86">
        <f>SUMIFS('sys inv movment rpt'!$M:$M,'sys inv movment rpt'!$L:$L,$M1234,'sys inv movment rpt'!$N:$N,Y$1)</f>
        <v>0</v>
      </c>
      <c r="Z1234" s="86">
        <f>SUMIFS('sys inv movment rpt'!$M:$M,'sys inv movment rpt'!$L:$L,$M1234,'sys inv movment rpt'!$N:$N,Z$1)</f>
        <v>0</v>
      </c>
      <c r="AA1234" s="86">
        <f>SUMIFS('sys inv movment rpt'!$M:$M,'sys inv movment rpt'!$L:$L,$M1234,'sys inv movment rpt'!$N:$N,AA$1)</f>
        <v>0</v>
      </c>
      <c r="AB1234" s="86">
        <f>SUMIFS('sys inv movment rpt'!$M:$M,'sys inv movment rpt'!$L:$L,$M1234,'sys inv movment rpt'!$N:$N,AB$1)</f>
        <v>0</v>
      </c>
      <c r="AC1234" s="86">
        <f>SUMIFS('sys inv movment rpt'!$M:$M,'sys inv movment rpt'!$L:$L,$M1234,'sys inv movment rpt'!$N:$N,AC$1)</f>
        <v>0</v>
      </c>
      <c r="AD1234" s="86">
        <f>SUMIFS('sys inv movment rpt'!$M:$M,'sys inv movment rpt'!$L:$L,$M1234,'sys inv movment rpt'!$N:$N,AD$1)</f>
        <v>0</v>
      </c>
      <c r="AE1234" s="86">
        <f>SUMIFS('sys inv movment rpt'!$M:$M,'sys inv movment rpt'!$L:$L,$M1234,'sys inv movment rpt'!$N:$N,AE$1)</f>
        <v>0</v>
      </c>
      <c r="AF1234" s="86">
        <f>SUMIFS('sys inv movment rpt'!$M:$M,'sys inv movment rpt'!$L:$L,$M1234,'sys inv movment rpt'!$N:$N,AF$1)</f>
        <v>0</v>
      </c>
      <c r="AG1234" s="86">
        <f>SUMIFS('sys inv movment rpt'!$M:$M,'sys inv movment rpt'!$L:$L,$M1234,'sys inv movment rpt'!$N:$N,AG$1)</f>
        <v>0</v>
      </c>
      <c r="AH1234" s="86">
        <f>SUMIFS('sys inv movment rpt'!$M:$M,'sys inv movment rpt'!$L:$L,$M1234,'sys inv movment rpt'!$N:$N,AH$1)</f>
        <v>0</v>
      </c>
      <c r="AI1234" s="86">
        <f>SUMIFS('sys inv movment rpt'!$M:$M,'sys inv movment rpt'!$L:$L,$M1234,'sys inv movment rpt'!$N:$N,AI$1)</f>
        <v>0</v>
      </c>
      <c r="AJ1234" s="86">
        <f>SUMIFS('sys inv movment rpt'!$M:$M,'sys inv movment rpt'!$L:$L,$M1234,'sys inv movment rpt'!$N:$N,AJ$1)</f>
        <v>0</v>
      </c>
      <c r="AK1234" s="86">
        <f>SUMIFS('sys inv movment rpt'!$M:$M,'sys inv movment rpt'!$L:$L,$M1234,'sys inv movment rpt'!$N:$N,AK$1)</f>
        <v>0</v>
      </c>
      <c r="AL1234" s="86">
        <f>SUMIFS('sys inv movment rpt'!$M:$M,'sys inv movment rpt'!$L:$L,$M1234,'sys inv movment rpt'!$N:$N,AL$1)</f>
        <v>0</v>
      </c>
      <c r="AM1234" s="86">
        <f>SUMIFS('sys inv movment rpt'!$M:$M,'sys inv movment rpt'!$L:$L,$M1234,'sys inv movment rpt'!$N:$N,AM$1)</f>
        <v>0</v>
      </c>
      <c r="AN1234" s="86">
        <f>SUMIFS('sys inv movment rpt'!$M:$M,'sys inv movment rpt'!$L:$L,$M1234,'sys inv movment rpt'!$N:$N,AN$1)</f>
        <v>0</v>
      </c>
      <c r="AO1234" s="86">
        <f>SUMIFS('sys inv movment rpt'!$M:$M,'sys inv movment rpt'!$L:$L,$M1234,'sys inv movment rpt'!$N:$N,AO$1)</f>
        <v>0</v>
      </c>
      <c r="AP1234" s="86">
        <f>SUMIFS('sys inv movment rpt'!$M:$M,'sys inv movment rpt'!$L:$L,$M1234,'sys inv movment rpt'!$N:$N,AP$1)</f>
        <v>0</v>
      </c>
      <c r="AQ1234" s="86">
        <f>SUMIFS('sys inv movment rpt'!$M:$M,'sys inv movment rpt'!$L:$L,$M1234,'sys inv movment rpt'!$N:$N,AQ$1)</f>
        <v>0</v>
      </c>
      <c r="AR1234" s="86">
        <f>SUMIFS('sys inv movment rpt'!$M:$M,'sys inv movment rpt'!$L:$L,$M1234,'sys inv movment rpt'!$N:$N,AR$1)</f>
        <v>0</v>
      </c>
      <c r="AS1234" s="86">
        <f>SUMIFS('sys inv movment rpt'!$M:$M,'sys inv movment rpt'!$L:$L,$M1234,'sys inv movment rpt'!$N:$N,AS$1)</f>
        <v>0</v>
      </c>
      <c r="AT1234" s="86">
        <f>SUMIFS('sys inv movment rpt'!$M:$M,'sys inv movment rpt'!$L:$L,$M1234,'sys inv movment rpt'!$N:$N,AT$1)</f>
        <v>0</v>
      </c>
      <c r="AU1234" s="86">
        <f>SUMIFS('sys inv movment rpt'!$M:$M,'sys inv movment rpt'!$L:$L,$M1234,'sys inv movment rpt'!$N:$N,AU$1)</f>
        <v>0</v>
      </c>
      <c r="AV1234" s="86">
        <f>SUMIFS('sys inv movment rpt'!$M:$M,'sys inv movment rpt'!$L:$L,$M1234,'sys inv movment rpt'!$N:$N,AV$1)</f>
        <v>0</v>
      </c>
      <c r="AW1234" s="87" t="str">
        <f>IFERROR(VLOOKUP(A1234,'sys-backorder details'!E:U,17,0),"-")</f>
        <v>-</v>
      </c>
      <c r="AX1234" s="87" t="str">
        <f>IF(K1234&gt;1,VLOOKUP(A1234,'settings-routing'!A:I,9,0),"")</f>
        <v/>
      </c>
    </row>
    <row r="1235" ht="12.75" hidden="1" customHeight="1">
      <c r="A1235" s="50" t="s">
        <v>2543</v>
      </c>
      <c r="B1235" s="50" t="s">
        <v>2544</v>
      </c>
      <c r="C1235" s="50">
        <f t="shared" si="2"/>
        <v>0</v>
      </c>
      <c r="D1235" s="80">
        <f>SUMIF('Stocks 101-111'!$J:$J,'item dashboard'!A1235,'Stocks 101-111'!K:K)</f>
        <v>0</v>
      </c>
      <c r="E1235" s="80">
        <f>SUMIF('Stocks 101-111'!$J:$J,'item dashboard'!A1235,'Stocks 101-111'!$L:$L)</f>
        <v>0</v>
      </c>
      <c r="F1235" s="81">
        <f t="shared" si="3"/>
        <v>0</v>
      </c>
      <c r="G1235" s="82">
        <f t="shared" si="4"/>
        <v>0</v>
      </c>
      <c r="H1235" s="50">
        <f>SUMIFS('sys-backorder details'!$M:$M,'sys-backorder details'!$E:$E,'item dashboard'!A1235,'sys-backorder details'!$V:$V,"")</f>
        <v>0</v>
      </c>
      <c r="I1235" s="83">
        <f>SUMIF('settings-routing'!$I:$I,'item dashboard'!A1235,'settings-routing'!$O:$O)</f>
        <v>0</v>
      </c>
      <c r="J1235" s="50">
        <f>SUMIFS('sys-backorder details'!$M:$M,'sys-backorder details'!$E:$E,'item dashboard'!A1235,'sys-backorder details'!$V:$V,"Call off")</f>
        <v>0</v>
      </c>
      <c r="K1235" s="84">
        <f t="shared" si="5"/>
        <v>0</v>
      </c>
      <c r="L1235" s="84">
        <f>SUMIF('Production Plan'!$E:$E,'item dashboard'!A1235,'Production Plan'!$N:$N)</f>
        <v>0</v>
      </c>
      <c r="M1235" s="85" t="str">
        <f t="shared" si="6"/>
        <v>B-T50-N40-500 gm Natural Tablet Container</v>
      </c>
      <c r="N1235" s="86">
        <f>SUMIFS('sys inv movment rpt'!$M:$M,'sys inv movment rpt'!$L:$L,$M1235,'sys inv movment rpt'!$N:$N,N$1)</f>
        <v>0</v>
      </c>
      <c r="O1235" s="86">
        <f>SUMIFS('sys inv movment rpt'!$M:$M,'sys inv movment rpt'!$L:$L,$M1235,'sys inv movment rpt'!$N:$N,O$1)</f>
        <v>0</v>
      </c>
      <c r="P1235" s="86">
        <f>SUMIFS('sys inv movment rpt'!$M:$M,'sys inv movment rpt'!$L:$L,$M1235,'sys inv movment rpt'!$N:$N,P$1)</f>
        <v>0</v>
      </c>
      <c r="Q1235" s="86">
        <f>SUMIFS('sys inv movment rpt'!$M:$M,'sys inv movment rpt'!$L:$L,$M1235,'sys inv movment rpt'!$N:$N,Q$1)</f>
        <v>0</v>
      </c>
      <c r="R1235" s="86">
        <f>SUMIFS('sys inv movment rpt'!$M:$M,'sys inv movment rpt'!$L:$L,$M1235,'sys inv movment rpt'!$N:$N,R$1)</f>
        <v>0</v>
      </c>
      <c r="S1235" s="86">
        <f>SUMIFS('sys inv movment rpt'!$M:$M,'sys inv movment rpt'!$L:$L,$M1235,'sys inv movment rpt'!$N:$N,S$1)</f>
        <v>0</v>
      </c>
      <c r="T1235" s="86">
        <f>SUMIFS('sys inv movment rpt'!$M:$M,'sys inv movment rpt'!$L:$L,$M1235,'sys inv movment rpt'!$N:$N,T$1)</f>
        <v>0</v>
      </c>
      <c r="U1235" s="86">
        <f>SUMIFS('sys inv movment rpt'!$M:$M,'sys inv movment rpt'!$L:$L,$M1235,'sys inv movment rpt'!$N:$N,U$1)</f>
        <v>0</v>
      </c>
      <c r="V1235" s="86">
        <f>SUMIFS('sys inv movment rpt'!$M:$M,'sys inv movment rpt'!$L:$L,$M1235,'sys inv movment rpt'!$N:$N,V$1)</f>
        <v>0</v>
      </c>
      <c r="W1235" s="86">
        <f>SUMIFS('sys inv movment rpt'!$M:$M,'sys inv movment rpt'!$L:$L,$M1235,'sys inv movment rpt'!$N:$N,W$1)</f>
        <v>0</v>
      </c>
      <c r="X1235" s="86">
        <f>SUMIFS('sys inv movment rpt'!$M:$M,'sys inv movment rpt'!$L:$L,$M1235,'sys inv movment rpt'!$N:$N,X$1)</f>
        <v>0</v>
      </c>
      <c r="Y1235" s="86">
        <f>SUMIFS('sys inv movment rpt'!$M:$M,'sys inv movment rpt'!$L:$L,$M1235,'sys inv movment rpt'!$N:$N,Y$1)</f>
        <v>0</v>
      </c>
      <c r="Z1235" s="86">
        <f>SUMIFS('sys inv movment rpt'!$M:$M,'sys inv movment rpt'!$L:$L,$M1235,'sys inv movment rpt'!$N:$N,Z$1)</f>
        <v>0</v>
      </c>
      <c r="AA1235" s="86">
        <f>SUMIFS('sys inv movment rpt'!$M:$M,'sys inv movment rpt'!$L:$L,$M1235,'sys inv movment rpt'!$N:$N,AA$1)</f>
        <v>0</v>
      </c>
      <c r="AB1235" s="86">
        <f>SUMIFS('sys inv movment rpt'!$M:$M,'sys inv movment rpt'!$L:$L,$M1235,'sys inv movment rpt'!$N:$N,AB$1)</f>
        <v>0</v>
      </c>
      <c r="AC1235" s="86">
        <f>SUMIFS('sys inv movment rpt'!$M:$M,'sys inv movment rpt'!$L:$L,$M1235,'sys inv movment rpt'!$N:$N,AC$1)</f>
        <v>0</v>
      </c>
      <c r="AD1235" s="86">
        <f>SUMIFS('sys inv movment rpt'!$M:$M,'sys inv movment rpt'!$L:$L,$M1235,'sys inv movment rpt'!$N:$N,AD$1)</f>
        <v>0</v>
      </c>
      <c r="AE1235" s="86">
        <f>SUMIFS('sys inv movment rpt'!$M:$M,'sys inv movment rpt'!$L:$L,$M1235,'sys inv movment rpt'!$N:$N,AE$1)</f>
        <v>0</v>
      </c>
      <c r="AF1235" s="86">
        <f>SUMIFS('sys inv movment rpt'!$M:$M,'sys inv movment rpt'!$L:$L,$M1235,'sys inv movment rpt'!$N:$N,AF$1)</f>
        <v>0</v>
      </c>
      <c r="AG1235" s="86">
        <f>SUMIFS('sys inv movment rpt'!$M:$M,'sys inv movment rpt'!$L:$L,$M1235,'sys inv movment rpt'!$N:$N,AG$1)</f>
        <v>0</v>
      </c>
      <c r="AH1235" s="86">
        <f>SUMIFS('sys inv movment rpt'!$M:$M,'sys inv movment rpt'!$L:$L,$M1235,'sys inv movment rpt'!$N:$N,AH$1)</f>
        <v>0</v>
      </c>
      <c r="AI1235" s="86">
        <f>SUMIFS('sys inv movment rpt'!$M:$M,'sys inv movment rpt'!$L:$L,$M1235,'sys inv movment rpt'!$N:$N,AI$1)</f>
        <v>0</v>
      </c>
      <c r="AJ1235" s="86">
        <f>SUMIFS('sys inv movment rpt'!$M:$M,'sys inv movment rpt'!$L:$L,$M1235,'sys inv movment rpt'!$N:$N,AJ$1)</f>
        <v>0</v>
      </c>
      <c r="AK1235" s="86">
        <f>SUMIFS('sys inv movment rpt'!$M:$M,'sys inv movment rpt'!$L:$L,$M1235,'sys inv movment rpt'!$N:$N,AK$1)</f>
        <v>0</v>
      </c>
      <c r="AL1235" s="86">
        <f>SUMIFS('sys inv movment rpt'!$M:$M,'sys inv movment rpt'!$L:$L,$M1235,'sys inv movment rpt'!$N:$N,AL$1)</f>
        <v>0</v>
      </c>
      <c r="AM1235" s="86">
        <f>SUMIFS('sys inv movment rpt'!$M:$M,'sys inv movment rpt'!$L:$L,$M1235,'sys inv movment rpt'!$N:$N,AM$1)</f>
        <v>0</v>
      </c>
      <c r="AN1235" s="86">
        <f>SUMIFS('sys inv movment rpt'!$M:$M,'sys inv movment rpt'!$L:$L,$M1235,'sys inv movment rpt'!$N:$N,AN$1)</f>
        <v>0</v>
      </c>
      <c r="AO1235" s="86">
        <f>SUMIFS('sys inv movment rpt'!$M:$M,'sys inv movment rpt'!$L:$L,$M1235,'sys inv movment rpt'!$N:$N,AO$1)</f>
        <v>0</v>
      </c>
      <c r="AP1235" s="86">
        <f>SUMIFS('sys inv movment rpt'!$M:$M,'sys inv movment rpt'!$L:$L,$M1235,'sys inv movment rpt'!$N:$N,AP$1)</f>
        <v>0</v>
      </c>
      <c r="AQ1235" s="86">
        <f>SUMIFS('sys inv movment rpt'!$M:$M,'sys inv movment rpt'!$L:$L,$M1235,'sys inv movment rpt'!$N:$N,AQ$1)</f>
        <v>0</v>
      </c>
      <c r="AR1235" s="86">
        <f>SUMIFS('sys inv movment rpt'!$M:$M,'sys inv movment rpt'!$L:$L,$M1235,'sys inv movment rpt'!$N:$N,AR$1)</f>
        <v>0</v>
      </c>
      <c r="AS1235" s="86">
        <f>SUMIFS('sys inv movment rpt'!$M:$M,'sys inv movment rpt'!$L:$L,$M1235,'sys inv movment rpt'!$N:$N,AS$1)</f>
        <v>0</v>
      </c>
      <c r="AT1235" s="86">
        <f>SUMIFS('sys inv movment rpt'!$M:$M,'sys inv movment rpt'!$L:$L,$M1235,'sys inv movment rpt'!$N:$N,AT$1)</f>
        <v>0</v>
      </c>
      <c r="AU1235" s="86">
        <f>SUMIFS('sys inv movment rpt'!$M:$M,'sys inv movment rpt'!$L:$L,$M1235,'sys inv movment rpt'!$N:$N,AU$1)</f>
        <v>0</v>
      </c>
      <c r="AV1235" s="86">
        <f>SUMIFS('sys inv movment rpt'!$M:$M,'sys inv movment rpt'!$L:$L,$M1235,'sys inv movment rpt'!$N:$N,AV$1)</f>
        <v>0</v>
      </c>
      <c r="AW1235" s="87" t="str">
        <f>IFERROR(VLOOKUP(A1235,'sys-backorder details'!E:U,17,0),"-")</f>
        <v>-</v>
      </c>
      <c r="AX1235" s="87" t="str">
        <f>IF(K1235&gt;1,VLOOKUP(A1235,'settings-routing'!A:I,9,0),"")</f>
        <v/>
      </c>
    </row>
    <row r="1236" ht="12.75" hidden="1" customHeight="1">
      <c r="A1236" s="15" t="s">
        <v>2545</v>
      </c>
      <c r="B1236" s="15" t="s">
        <v>2546</v>
      </c>
      <c r="C1236" s="50">
        <f t="shared" si="2"/>
        <v>110</v>
      </c>
      <c r="D1236" s="80">
        <f>SUMIF('Stocks 101-111'!$J:$J,'item dashboard'!A1236,'Stocks 101-111'!K:K)</f>
        <v>110</v>
      </c>
      <c r="E1236" s="80">
        <f>SUMIF('Stocks 101-111'!$J:$J,'item dashboard'!A1236,'Stocks 101-111'!$L:$L)</f>
        <v>0</v>
      </c>
      <c r="F1236" s="81">
        <f t="shared" si="3"/>
        <v>0</v>
      </c>
      <c r="G1236" s="82">
        <f t="shared" si="4"/>
        <v>0.02857142857</v>
      </c>
      <c r="H1236" s="50">
        <f>SUMIFS('sys-backorder details'!$M:$M,'sys-backorder details'!$E:$E,'item dashboard'!A1236,'sys-backorder details'!$V:$V,"")</f>
        <v>0</v>
      </c>
      <c r="I1236" s="83">
        <f>SUMIF('settings-routing'!$I:$I,'item dashboard'!A1236,'settings-routing'!$O:$O)</f>
        <v>0</v>
      </c>
      <c r="J1236" s="50">
        <f>SUMIFS('sys-backorder details'!$M:$M,'sys-backorder details'!$E:$E,'item dashboard'!A1236,'sys-backorder details'!$V:$V,"Call off")</f>
        <v>7050</v>
      </c>
      <c r="K1236" s="84">
        <f t="shared" si="5"/>
        <v>-110</v>
      </c>
      <c r="L1236" s="84">
        <f>SUMIF('Production Plan'!$E:$E,'item dashboard'!A1236,'Production Plan'!$N:$N)</f>
        <v>-110</v>
      </c>
      <c r="M1236" s="85" t="str">
        <f t="shared" si="6"/>
        <v>B-T50-W40-500 gm White Tablet Container</v>
      </c>
      <c r="N1236" s="86">
        <f>SUMIFS('sys inv movment rpt'!$M:$M,'sys inv movment rpt'!$L:$L,$M1236,'sys inv movment rpt'!$N:$N,N$1)</f>
        <v>0</v>
      </c>
      <c r="O1236" s="86">
        <f>SUMIFS('sys inv movment rpt'!$M:$M,'sys inv movment rpt'!$L:$L,$M1236,'sys inv movment rpt'!$N:$N,O$1)</f>
        <v>0</v>
      </c>
      <c r="P1236" s="86">
        <f>SUMIFS('sys inv movment rpt'!$M:$M,'sys inv movment rpt'!$L:$L,$M1236,'sys inv movment rpt'!$N:$N,P$1)</f>
        <v>0</v>
      </c>
      <c r="Q1236" s="86">
        <f>SUMIFS('sys inv movment rpt'!$M:$M,'sys inv movment rpt'!$L:$L,$M1236,'sys inv movment rpt'!$N:$N,Q$1)</f>
        <v>0</v>
      </c>
      <c r="R1236" s="86">
        <f>SUMIFS('sys inv movment rpt'!$M:$M,'sys inv movment rpt'!$L:$L,$M1236,'sys inv movment rpt'!$N:$N,R$1)</f>
        <v>0</v>
      </c>
      <c r="S1236" s="86">
        <f>SUMIFS('sys inv movment rpt'!$M:$M,'sys inv movment rpt'!$L:$L,$M1236,'sys inv movment rpt'!$N:$N,S$1)</f>
        <v>0</v>
      </c>
      <c r="T1236" s="86">
        <f>SUMIFS('sys inv movment rpt'!$M:$M,'sys inv movment rpt'!$L:$L,$M1236,'sys inv movment rpt'!$N:$N,T$1)</f>
        <v>0</v>
      </c>
      <c r="U1236" s="86">
        <f>SUMIFS('sys inv movment rpt'!$M:$M,'sys inv movment rpt'!$L:$L,$M1236,'sys inv movment rpt'!$N:$N,U$1)</f>
        <v>0</v>
      </c>
      <c r="V1236" s="86">
        <f>SUMIFS('sys inv movment rpt'!$M:$M,'sys inv movment rpt'!$L:$L,$M1236,'sys inv movment rpt'!$N:$N,V$1)</f>
        <v>0</v>
      </c>
      <c r="W1236" s="86">
        <f>SUMIFS('sys inv movment rpt'!$M:$M,'sys inv movment rpt'!$L:$L,$M1236,'sys inv movment rpt'!$N:$N,W$1)</f>
        <v>0</v>
      </c>
      <c r="X1236" s="86">
        <f>SUMIFS('sys inv movment rpt'!$M:$M,'sys inv movment rpt'!$L:$L,$M1236,'sys inv movment rpt'!$N:$N,X$1)</f>
        <v>0</v>
      </c>
      <c r="Y1236" s="86">
        <f>SUMIFS('sys inv movment rpt'!$M:$M,'sys inv movment rpt'!$L:$L,$M1236,'sys inv movment rpt'!$N:$N,Y$1)</f>
        <v>0</v>
      </c>
      <c r="Z1236" s="86">
        <f>SUMIFS('sys inv movment rpt'!$M:$M,'sys inv movment rpt'!$L:$L,$M1236,'sys inv movment rpt'!$N:$N,Z$1)</f>
        <v>0</v>
      </c>
      <c r="AA1236" s="86">
        <f>SUMIFS('sys inv movment rpt'!$M:$M,'sys inv movment rpt'!$L:$L,$M1236,'sys inv movment rpt'!$N:$N,AA$1)</f>
        <v>0</v>
      </c>
      <c r="AB1236" s="86">
        <f>SUMIFS('sys inv movment rpt'!$M:$M,'sys inv movment rpt'!$L:$L,$M1236,'sys inv movment rpt'!$N:$N,AB$1)</f>
        <v>0</v>
      </c>
      <c r="AC1236" s="86">
        <f>SUMIFS('sys inv movment rpt'!$M:$M,'sys inv movment rpt'!$L:$L,$M1236,'sys inv movment rpt'!$N:$N,AC$1)</f>
        <v>0</v>
      </c>
      <c r="AD1236" s="86">
        <f>SUMIFS('sys inv movment rpt'!$M:$M,'sys inv movment rpt'!$L:$L,$M1236,'sys inv movment rpt'!$N:$N,AD$1)</f>
        <v>0</v>
      </c>
      <c r="AE1236" s="86">
        <f>SUMIFS('sys inv movment rpt'!$M:$M,'sys inv movment rpt'!$L:$L,$M1236,'sys inv movment rpt'!$N:$N,AE$1)</f>
        <v>0</v>
      </c>
      <c r="AF1236" s="86">
        <f>SUMIFS('sys inv movment rpt'!$M:$M,'sys inv movment rpt'!$L:$L,$M1236,'sys inv movment rpt'!$N:$N,AF$1)</f>
        <v>120</v>
      </c>
      <c r="AG1236" s="86">
        <f>SUMIFS('sys inv movment rpt'!$M:$M,'sys inv movment rpt'!$L:$L,$M1236,'sys inv movment rpt'!$N:$N,AG$1)</f>
        <v>0</v>
      </c>
      <c r="AH1236" s="86">
        <f>SUMIFS('sys inv movment rpt'!$M:$M,'sys inv movment rpt'!$L:$L,$M1236,'sys inv movment rpt'!$N:$N,AH$1)</f>
        <v>0</v>
      </c>
      <c r="AI1236" s="86">
        <f>SUMIFS('sys inv movment rpt'!$M:$M,'sys inv movment rpt'!$L:$L,$M1236,'sys inv movment rpt'!$N:$N,AI$1)</f>
        <v>0</v>
      </c>
      <c r="AJ1236" s="86">
        <f>SUMIFS('sys inv movment rpt'!$M:$M,'sys inv movment rpt'!$L:$L,$M1236,'sys inv movment rpt'!$N:$N,AJ$1)</f>
        <v>0</v>
      </c>
      <c r="AK1236" s="86">
        <f>SUMIFS('sys inv movment rpt'!$M:$M,'sys inv movment rpt'!$L:$L,$M1236,'sys inv movment rpt'!$N:$N,AK$1)</f>
        <v>0</v>
      </c>
      <c r="AL1236" s="86">
        <f>SUMIFS('sys inv movment rpt'!$M:$M,'sys inv movment rpt'!$L:$L,$M1236,'sys inv movment rpt'!$N:$N,AL$1)</f>
        <v>0</v>
      </c>
      <c r="AM1236" s="86">
        <f>SUMIFS('sys inv movment rpt'!$M:$M,'sys inv movment rpt'!$L:$L,$M1236,'sys inv movment rpt'!$N:$N,AM$1)</f>
        <v>0</v>
      </c>
      <c r="AN1236" s="86">
        <f>SUMIFS('sys inv movment rpt'!$M:$M,'sys inv movment rpt'!$L:$L,$M1236,'sys inv movment rpt'!$N:$N,AN$1)</f>
        <v>0</v>
      </c>
      <c r="AO1236" s="86">
        <f>SUMIFS('sys inv movment rpt'!$M:$M,'sys inv movment rpt'!$L:$L,$M1236,'sys inv movment rpt'!$N:$N,AO$1)</f>
        <v>0</v>
      </c>
      <c r="AP1236" s="86">
        <f>SUMIFS('sys inv movment rpt'!$M:$M,'sys inv movment rpt'!$L:$L,$M1236,'sys inv movment rpt'!$N:$N,AP$1)</f>
        <v>0</v>
      </c>
      <c r="AQ1236" s="86">
        <f>SUMIFS('sys inv movment rpt'!$M:$M,'sys inv movment rpt'!$L:$L,$M1236,'sys inv movment rpt'!$N:$N,AQ$1)</f>
        <v>0</v>
      </c>
      <c r="AR1236" s="86">
        <f>SUMIFS('sys inv movment rpt'!$M:$M,'sys inv movment rpt'!$L:$L,$M1236,'sys inv movment rpt'!$N:$N,AR$1)</f>
        <v>0</v>
      </c>
      <c r="AS1236" s="86">
        <f>SUMIFS('sys inv movment rpt'!$M:$M,'sys inv movment rpt'!$L:$L,$M1236,'sys inv movment rpt'!$N:$N,AS$1)</f>
        <v>0</v>
      </c>
      <c r="AT1236" s="86">
        <f>SUMIFS('sys inv movment rpt'!$M:$M,'sys inv movment rpt'!$L:$L,$M1236,'sys inv movment rpt'!$N:$N,AT$1)</f>
        <v>0</v>
      </c>
      <c r="AU1236" s="86">
        <f>SUMIFS('sys inv movment rpt'!$M:$M,'sys inv movment rpt'!$L:$L,$M1236,'sys inv movment rpt'!$N:$N,AU$1)</f>
        <v>0</v>
      </c>
      <c r="AV1236" s="86">
        <f>SUMIFS('sys inv movment rpt'!$M:$M,'sys inv movment rpt'!$L:$L,$M1236,'sys inv movment rpt'!$N:$N,AV$1)</f>
        <v>0</v>
      </c>
      <c r="AW1236" s="87" t="str">
        <f>IFERROR(VLOOKUP(A1236,'sys-backorder details'!E:U,17,0),"-")</f>
        <v>Cash/Current Cheque</v>
      </c>
      <c r="AX1236" s="87" t="str">
        <f>IF(K1236&gt;1,VLOOKUP(A1236,'settings-routing'!A:I,9,0),"")</f>
        <v/>
      </c>
    </row>
    <row r="1237" ht="12.75" hidden="1" customHeight="1">
      <c r="A1237" s="28" t="s">
        <v>2547</v>
      </c>
      <c r="B1237" s="28" t="s">
        <v>2548</v>
      </c>
      <c r="C1237" s="50">
        <f t="shared" si="2"/>
        <v>0</v>
      </c>
      <c r="D1237" s="80">
        <f>SUMIF('Stocks 101-111'!$J:$J,'item dashboard'!A1237,'Stocks 101-111'!K:K)</f>
        <v>0</v>
      </c>
      <c r="E1237" s="80">
        <f>SUMIF('Stocks 101-111'!$J:$J,'item dashboard'!A1237,'Stocks 101-111'!$L:$L)</f>
        <v>0</v>
      </c>
      <c r="F1237" s="81">
        <f t="shared" si="3"/>
        <v>0</v>
      </c>
      <c r="G1237" s="82">
        <f t="shared" si="4"/>
        <v>0</v>
      </c>
      <c r="H1237" s="50">
        <f>SUMIFS('sys-backorder details'!$M:$M,'sys-backorder details'!$E:$E,'item dashboard'!A1237,'sys-backorder details'!$V:$V,"")</f>
        <v>0</v>
      </c>
      <c r="I1237" s="83">
        <f>SUMIF('settings-routing'!$I:$I,'item dashboard'!A1237,'settings-routing'!$O:$O)</f>
        <v>0</v>
      </c>
      <c r="J1237" s="50">
        <f>SUMIFS('sys-backorder details'!$M:$M,'sys-backorder details'!$E:$E,'item dashboard'!A1237,'sys-backorder details'!$V:$V,"Call off")</f>
        <v>0</v>
      </c>
      <c r="K1237" s="84">
        <f t="shared" si="5"/>
        <v>0</v>
      </c>
      <c r="L1237" s="84">
        <f>SUMIF('Production Plan'!$E:$E,'item dashboard'!A1237,'Production Plan'!$N:$N)</f>
        <v>0</v>
      </c>
      <c r="M1237" s="85" t="str">
        <f t="shared" si="6"/>
        <v>B-T50-W40BETA-500 gm White Tablet Pntd Beta Container</v>
      </c>
      <c r="N1237" s="86">
        <f>SUMIFS('sys inv movment rpt'!$M:$M,'sys inv movment rpt'!$L:$L,$M1237,'sys inv movment rpt'!$N:$N,N$1)</f>
        <v>0</v>
      </c>
      <c r="O1237" s="86">
        <f>SUMIFS('sys inv movment rpt'!$M:$M,'sys inv movment rpt'!$L:$L,$M1237,'sys inv movment rpt'!$N:$N,O$1)</f>
        <v>0</v>
      </c>
      <c r="P1237" s="86">
        <f>SUMIFS('sys inv movment rpt'!$M:$M,'sys inv movment rpt'!$L:$L,$M1237,'sys inv movment rpt'!$N:$N,P$1)</f>
        <v>0</v>
      </c>
      <c r="Q1237" s="86">
        <f>SUMIFS('sys inv movment rpt'!$M:$M,'sys inv movment rpt'!$L:$L,$M1237,'sys inv movment rpt'!$N:$N,Q$1)</f>
        <v>0</v>
      </c>
      <c r="R1237" s="86">
        <f>SUMIFS('sys inv movment rpt'!$M:$M,'sys inv movment rpt'!$L:$L,$M1237,'sys inv movment rpt'!$N:$N,R$1)</f>
        <v>0</v>
      </c>
      <c r="S1237" s="86">
        <f>SUMIFS('sys inv movment rpt'!$M:$M,'sys inv movment rpt'!$L:$L,$M1237,'sys inv movment rpt'!$N:$N,S$1)</f>
        <v>0</v>
      </c>
      <c r="T1237" s="86">
        <f>SUMIFS('sys inv movment rpt'!$M:$M,'sys inv movment rpt'!$L:$L,$M1237,'sys inv movment rpt'!$N:$N,T$1)</f>
        <v>0</v>
      </c>
      <c r="U1237" s="86">
        <f>SUMIFS('sys inv movment rpt'!$M:$M,'sys inv movment rpt'!$L:$L,$M1237,'sys inv movment rpt'!$N:$N,U$1)</f>
        <v>0</v>
      </c>
      <c r="V1237" s="86">
        <f>SUMIFS('sys inv movment rpt'!$M:$M,'sys inv movment rpt'!$L:$L,$M1237,'sys inv movment rpt'!$N:$N,V$1)</f>
        <v>0</v>
      </c>
      <c r="W1237" s="86">
        <f>SUMIFS('sys inv movment rpt'!$M:$M,'sys inv movment rpt'!$L:$L,$M1237,'sys inv movment rpt'!$N:$N,W$1)</f>
        <v>0</v>
      </c>
      <c r="X1237" s="86">
        <f>SUMIFS('sys inv movment rpt'!$M:$M,'sys inv movment rpt'!$L:$L,$M1237,'sys inv movment rpt'!$N:$N,X$1)</f>
        <v>0</v>
      </c>
      <c r="Y1237" s="86">
        <f>SUMIFS('sys inv movment rpt'!$M:$M,'sys inv movment rpt'!$L:$L,$M1237,'sys inv movment rpt'!$N:$N,Y$1)</f>
        <v>0</v>
      </c>
      <c r="Z1237" s="86">
        <f>SUMIFS('sys inv movment rpt'!$M:$M,'sys inv movment rpt'!$L:$L,$M1237,'sys inv movment rpt'!$N:$N,Z$1)</f>
        <v>0</v>
      </c>
      <c r="AA1237" s="86">
        <f>SUMIFS('sys inv movment rpt'!$M:$M,'sys inv movment rpt'!$L:$L,$M1237,'sys inv movment rpt'!$N:$N,AA$1)</f>
        <v>0</v>
      </c>
      <c r="AB1237" s="86">
        <f>SUMIFS('sys inv movment rpt'!$M:$M,'sys inv movment rpt'!$L:$L,$M1237,'sys inv movment rpt'!$N:$N,AB$1)</f>
        <v>0</v>
      </c>
      <c r="AC1237" s="86">
        <f>SUMIFS('sys inv movment rpt'!$M:$M,'sys inv movment rpt'!$L:$L,$M1237,'sys inv movment rpt'!$N:$N,AC$1)</f>
        <v>0</v>
      </c>
      <c r="AD1237" s="86">
        <f>SUMIFS('sys inv movment rpt'!$M:$M,'sys inv movment rpt'!$L:$L,$M1237,'sys inv movment rpt'!$N:$N,AD$1)</f>
        <v>0</v>
      </c>
      <c r="AE1237" s="86">
        <f>SUMIFS('sys inv movment rpt'!$M:$M,'sys inv movment rpt'!$L:$L,$M1237,'sys inv movment rpt'!$N:$N,AE$1)</f>
        <v>0</v>
      </c>
      <c r="AF1237" s="86">
        <f>SUMIFS('sys inv movment rpt'!$M:$M,'sys inv movment rpt'!$L:$L,$M1237,'sys inv movment rpt'!$N:$N,AF$1)</f>
        <v>0</v>
      </c>
      <c r="AG1237" s="86">
        <f>SUMIFS('sys inv movment rpt'!$M:$M,'sys inv movment rpt'!$L:$L,$M1237,'sys inv movment rpt'!$N:$N,AG$1)</f>
        <v>0</v>
      </c>
      <c r="AH1237" s="86">
        <f>SUMIFS('sys inv movment rpt'!$M:$M,'sys inv movment rpt'!$L:$L,$M1237,'sys inv movment rpt'!$N:$N,AH$1)</f>
        <v>0</v>
      </c>
      <c r="AI1237" s="86">
        <f>SUMIFS('sys inv movment rpt'!$M:$M,'sys inv movment rpt'!$L:$L,$M1237,'sys inv movment rpt'!$N:$N,AI$1)</f>
        <v>0</v>
      </c>
      <c r="AJ1237" s="86">
        <f>SUMIFS('sys inv movment rpt'!$M:$M,'sys inv movment rpt'!$L:$L,$M1237,'sys inv movment rpt'!$N:$N,AJ$1)</f>
        <v>0</v>
      </c>
      <c r="AK1237" s="86">
        <f>SUMIFS('sys inv movment rpt'!$M:$M,'sys inv movment rpt'!$L:$L,$M1237,'sys inv movment rpt'!$N:$N,AK$1)</f>
        <v>0</v>
      </c>
      <c r="AL1237" s="86">
        <f>SUMIFS('sys inv movment rpt'!$M:$M,'sys inv movment rpt'!$L:$L,$M1237,'sys inv movment rpt'!$N:$N,AL$1)</f>
        <v>0</v>
      </c>
      <c r="AM1237" s="86">
        <f>SUMIFS('sys inv movment rpt'!$M:$M,'sys inv movment rpt'!$L:$L,$M1237,'sys inv movment rpt'!$N:$N,AM$1)</f>
        <v>0</v>
      </c>
      <c r="AN1237" s="86">
        <f>SUMIFS('sys inv movment rpt'!$M:$M,'sys inv movment rpt'!$L:$L,$M1237,'sys inv movment rpt'!$N:$N,AN$1)</f>
        <v>0</v>
      </c>
      <c r="AO1237" s="86">
        <f>SUMIFS('sys inv movment rpt'!$M:$M,'sys inv movment rpt'!$L:$L,$M1237,'sys inv movment rpt'!$N:$N,AO$1)</f>
        <v>0</v>
      </c>
      <c r="AP1237" s="86">
        <f>SUMIFS('sys inv movment rpt'!$M:$M,'sys inv movment rpt'!$L:$L,$M1237,'sys inv movment rpt'!$N:$N,AP$1)</f>
        <v>0</v>
      </c>
      <c r="AQ1237" s="86">
        <f>SUMIFS('sys inv movment rpt'!$M:$M,'sys inv movment rpt'!$L:$L,$M1237,'sys inv movment rpt'!$N:$N,AQ$1)</f>
        <v>0</v>
      </c>
      <c r="AR1237" s="86">
        <f>SUMIFS('sys inv movment rpt'!$M:$M,'sys inv movment rpt'!$L:$L,$M1237,'sys inv movment rpt'!$N:$N,AR$1)</f>
        <v>0</v>
      </c>
      <c r="AS1237" s="86">
        <f>SUMIFS('sys inv movment rpt'!$M:$M,'sys inv movment rpt'!$L:$L,$M1237,'sys inv movment rpt'!$N:$N,AS$1)</f>
        <v>0</v>
      </c>
      <c r="AT1237" s="86">
        <f>SUMIFS('sys inv movment rpt'!$M:$M,'sys inv movment rpt'!$L:$L,$M1237,'sys inv movment rpt'!$N:$N,AT$1)</f>
        <v>0</v>
      </c>
      <c r="AU1237" s="86">
        <f>SUMIFS('sys inv movment rpt'!$M:$M,'sys inv movment rpt'!$L:$L,$M1237,'sys inv movment rpt'!$N:$N,AU$1)</f>
        <v>0</v>
      </c>
      <c r="AV1237" s="86">
        <f>SUMIFS('sys inv movment rpt'!$M:$M,'sys inv movment rpt'!$L:$L,$M1237,'sys inv movment rpt'!$N:$N,AV$1)</f>
        <v>0</v>
      </c>
      <c r="AW1237" s="87" t="str">
        <f>IFERROR(VLOOKUP(A1237,'sys-backorder details'!E:U,17,0),"-")</f>
        <v>-</v>
      </c>
      <c r="AX1237" s="87" t="str">
        <f>IF(K1237&gt;1,VLOOKUP(A1237,'settings-routing'!A:I,9,0),"")</f>
        <v/>
      </c>
    </row>
    <row r="1238" ht="12.75" customHeight="1">
      <c r="A1238" s="50" t="s">
        <v>2549</v>
      </c>
      <c r="B1238" s="50" t="s">
        <v>2548</v>
      </c>
      <c r="C1238" s="50">
        <f t="shared" si="2"/>
        <v>0</v>
      </c>
      <c r="D1238" s="80">
        <f>SUMIF('Stocks 101-111'!$J:$J,'item dashboard'!A1238,'Stocks 101-111'!K:K)</f>
        <v>0</v>
      </c>
      <c r="E1238" s="80">
        <f>SUMIF('Stocks 101-111'!$J:$J,'item dashboard'!A1238,'Stocks 101-111'!$L:$L)</f>
        <v>0</v>
      </c>
      <c r="F1238" s="81">
        <f t="shared" si="3"/>
        <v>0</v>
      </c>
      <c r="G1238" s="82">
        <f t="shared" si="4"/>
        <v>0</v>
      </c>
      <c r="H1238" s="50">
        <f>SUMIFS('sys-backorder details'!$M:$M,'sys-backorder details'!$E:$E,'item dashboard'!A1238,'sys-backorder details'!$V:$V,"")</f>
        <v>0</v>
      </c>
      <c r="I1238" s="83">
        <f>SUMIF('settings-routing'!$I:$I,'item dashboard'!A1238,'settings-routing'!$O:$O)</f>
        <v>0</v>
      </c>
      <c r="J1238" s="50">
        <f>SUMIFS('sys-backorder details'!$M:$M,'sys-backorder details'!$E:$E,'item dashboard'!A1238,'sys-backorder details'!$V:$V,"Call off")</f>
        <v>0</v>
      </c>
      <c r="K1238" s="84">
        <f t="shared" si="5"/>
        <v>0</v>
      </c>
      <c r="L1238" s="84">
        <f>SUMIF('Production Plan'!$E:$E,'item dashboard'!A1238,'Production Plan'!$N:$N)</f>
        <v>0</v>
      </c>
      <c r="M1238" s="85" t="str">
        <f t="shared" si="6"/>
        <v>B-T51-BK32-500 gm White Tablet Pntd Beta Container</v>
      </c>
      <c r="N1238" s="86">
        <f>SUMIFS('sys inv movment rpt'!$M:$M,'sys inv movment rpt'!$L:$L,$M1238,'sys inv movment rpt'!$N:$N,N$1)</f>
        <v>0</v>
      </c>
      <c r="O1238" s="86">
        <f>SUMIFS('sys inv movment rpt'!$M:$M,'sys inv movment rpt'!$L:$L,$M1238,'sys inv movment rpt'!$N:$N,O$1)</f>
        <v>0</v>
      </c>
      <c r="P1238" s="86">
        <f>SUMIFS('sys inv movment rpt'!$M:$M,'sys inv movment rpt'!$L:$L,$M1238,'sys inv movment rpt'!$N:$N,P$1)</f>
        <v>0</v>
      </c>
      <c r="Q1238" s="86">
        <f>SUMIFS('sys inv movment rpt'!$M:$M,'sys inv movment rpt'!$L:$L,$M1238,'sys inv movment rpt'!$N:$N,Q$1)</f>
        <v>0</v>
      </c>
      <c r="R1238" s="86">
        <f>SUMIFS('sys inv movment rpt'!$M:$M,'sys inv movment rpt'!$L:$L,$M1238,'sys inv movment rpt'!$N:$N,R$1)</f>
        <v>0</v>
      </c>
      <c r="S1238" s="86">
        <f>SUMIFS('sys inv movment rpt'!$M:$M,'sys inv movment rpt'!$L:$L,$M1238,'sys inv movment rpt'!$N:$N,S$1)</f>
        <v>0</v>
      </c>
      <c r="T1238" s="86">
        <f>SUMIFS('sys inv movment rpt'!$M:$M,'sys inv movment rpt'!$L:$L,$M1238,'sys inv movment rpt'!$N:$N,T$1)</f>
        <v>0</v>
      </c>
      <c r="U1238" s="86">
        <f>SUMIFS('sys inv movment rpt'!$M:$M,'sys inv movment rpt'!$L:$L,$M1238,'sys inv movment rpt'!$N:$N,U$1)</f>
        <v>0</v>
      </c>
      <c r="V1238" s="86">
        <f>SUMIFS('sys inv movment rpt'!$M:$M,'sys inv movment rpt'!$L:$L,$M1238,'sys inv movment rpt'!$N:$N,V$1)</f>
        <v>0</v>
      </c>
      <c r="W1238" s="86">
        <f>SUMIFS('sys inv movment rpt'!$M:$M,'sys inv movment rpt'!$L:$L,$M1238,'sys inv movment rpt'!$N:$N,W$1)</f>
        <v>0</v>
      </c>
      <c r="X1238" s="86">
        <f>SUMIFS('sys inv movment rpt'!$M:$M,'sys inv movment rpt'!$L:$L,$M1238,'sys inv movment rpt'!$N:$N,X$1)</f>
        <v>0</v>
      </c>
      <c r="Y1238" s="86">
        <f>SUMIFS('sys inv movment rpt'!$M:$M,'sys inv movment rpt'!$L:$L,$M1238,'sys inv movment rpt'!$N:$N,Y$1)</f>
        <v>0</v>
      </c>
      <c r="Z1238" s="86">
        <f>SUMIFS('sys inv movment rpt'!$M:$M,'sys inv movment rpt'!$L:$L,$M1238,'sys inv movment rpt'!$N:$N,Z$1)</f>
        <v>0</v>
      </c>
      <c r="AA1238" s="86">
        <f>SUMIFS('sys inv movment rpt'!$M:$M,'sys inv movment rpt'!$L:$L,$M1238,'sys inv movment rpt'!$N:$N,AA$1)</f>
        <v>0</v>
      </c>
      <c r="AB1238" s="86">
        <f>SUMIFS('sys inv movment rpt'!$M:$M,'sys inv movment rpt'!$L:$L,$M1238,'sys inv movment rpt'!$N:$N,AB$1)</f>
        <v>0</v>
      </c>
      <c r="AC1238" s="86">
        <f>SUMIFS('sys inv movment rpt'!$M:$M,'sys inv movment rpt'!$L:$L,$M1238,'sys inv movment rpt'!$N:$N,AC$1)</f>
        <v>0</v>
      </c>
      <c r="AD1238" s="86">
        <f>SUMIFS('sys inv movment rpt'!$M:$M,'sys inv movment rpt'!$L:$L,$M1238,'sys inv movment rpt'!$N:$N,AD$1)</f>
        <v>0</v>
      </c>
      <c r="AE1238" s="86">
        <f>SUMIFS('sys inv movment rpt'!$M:$M,'sys inv movment rpt'!$L:$L,$M1238,'sys inv movment rpt'!$N:$N,AE$1)</f>
        <v>0</v>
      </c>
      <c r="AF1238" s="86">
        <f>SUMIFS('sys inv movment rpt'!$M:$M,'sys inv movment rpt'!$L:$L,$M1238,'sys inv movment rpt'!$N:$N,AF$1)</f>
        <v>0</v>
      </c>
      <c r="AG1238" s="86">
        <f>SUMIFS('sys inv movment rpt'!$M:$M,'sys inv movment rpt'!$L:$L,$M1238,'sys inv movment rpt'!$N:$N,AG$1)</f>
        <v>0</v>
      </c>
      <c r="AH1238" s="86">
        <f>SUMIFS('sys inv movment rpt'!$M:$M,'sys inv movment rpt'!$L:$L,$M1238,'sys inv movment rpt'!$N:$N,AH$1)</f>
        <v>0</v>
      </c>
      <c r="AI1238" s="86">
        <f>SUMIFS('sys inv movment rpt'!$M:$M,'sys inv movment rpt'!$L:$L,$M1238,'sys inv movment rpt'!$N:$N,AI$1)</f>
        <v>0</v>
      </c>
      <c r="AJ1238" s="86">
        <f>SUMIFS('sys inv movment rpt'!$M:$M,'sys inv movment rpt'!$L:$L,$M1238,'sys inv movment rpt'!$N:$N,AJ$1)</f>
        <v>0</v>
      </c>
      <c r="AK1238" s="86">
        <f>SUMIFS('sys inv movment rpt'!$M:$M,'sys inv movment rpt'!$L:$L,$M1238,'sys inv movment rpt'!$N:$N,AK$1)</f>
        <v>0</v>
      </c>
      <c r="AL1238" s="86">
        <f>SUMIFS('sys inv movment rpt'!$M:$M,'sys inv movment rpt'!$L:$L,$M1238,'sys inv movment rpt'!$N:$N,AL$1)</f>
        <v>0</v>
      </c>
      <c r="AM1238" s="86">
        <f>SUMIFS('sys inv movment rpt'!$M:$M,'sys inv movment rpt'!$L:$L,$M1238,'sys inv movment rpt'!$N:$N,AM$1)</f>
        <v>0</v>
      </c>
      <c r="AN1238" s="86">
        <f>SUMIFS('sys inv movment rpt'!$M:$M,'sys inv movment rpt'!$L:$L,$M1238,'sys inv movment rpt'!$N:$N,AN$1)</f>
        <v>0</v>
      </c>
      <c r="AO1238" s="86">
        <f>SUMIFS('sys inv movment rpt'!$M:$M,'sys inv movment rpt'!$L:$L,$M1238,'sys inv movment rpt'!$N:$N,AO$1)</f>
        <v>0</v>
      </c>
      <c r="AP1238" s="86">
        <f>SUMIFS('sys inv movment rpt'!$M:$M,'sys inv movment rpt'!$L:$L,$M1238,'sys inv movment rpt'!$N:$N,AP$1)</f>
        <v>0</v>
      </c>
      <c r="AQ1238" s="86">
        <f>SUMIFS('sys inv movment rpt'!$M:$M,'sys inv movment rpt'!$L:$L,$M1238,'sys inv movment rpt'!$N:$N,AQ$1)</f>
        <v>0</v>
      </c>
      <c r="AR1238" s="86">
        <f>SUMIFS('sys inv movment rpt'!$M:$M,'sys inv movment rpt'!$L:$L,$M1238,'sys inv movment rpt'!$N:$N,AR$1)</f>
        <v>0</v>
      </c>
      <c r="AS1238" s="86">
        <f>SUMIFS('sys inv movment rpt'!$M:$M,'sys inv movment rpt'!$L:$L,$M1238,'sys inv movment rpt'!$N:$N,AS$1)</f>
        <v>0</v>
      </c>
      <c r="AT1238" s="86">
        <f>SUMIFS('sys inv movment rpt'!$M:$M,'sys inv movment rpt'!$L:$L,$M1238,'sys inv movment rpt'!$N:$N,AT$1)</f>
        <v>0</v>
      </c>
      <c r="AU1238" s="86">
        <f>SUMIFS('sys inv movment rpt'!$M:$M,'sys inv movment rpt'!$L:$L,$M1238,'sys inv movment rpt'!$N:$N,AU$1)</f>
        <v>0</v>
      </c>
      <c r="AV1238" s="86">
        <f>SUMIFS('sys inv movment rpt'!$M:$M,'sys inv movment rpt'!$L:$L,$M1238,'sys inv movment rpt'!$N:$N,AV$1)</f>
        <v>0</v>
      </c>
      <c r="AW1238" s="87" t="str">
        <f>IFERROR(VLOOKUP(A1238,'sys-backorder details'!E:U,17,0),"-")</f>
        <v>-</v>
      </c>
      <c r="AX1238" s="87" t="str">
        <f>IF(K1238&gt;1,VLOOKUP(A1238,'settings-routing'!A:I,9,0),"")</f>
        <v/>
      </c>
    </row>
    <row r="1239" ht="12.75" customHeight="1">
      <c r="A1239" s="28" t="s">
        <v>2550</v>
      </c>
      <c r="B1239" s="28" t="s">
        <v>2548</v>
      </c>
      <c r="C1239" s="50">
        <f t="shared" si="2"/>
        <v>0</v>
      </c>
      <c r="D1239" s="80">
        <f>SUMIF('Stocks 101-111'!$J:$J,'item dashboard'!A1239,'Stocks 101-111'!K:K)</f>
        <v>0</v>
      </c>
      <c r="E1239" s="80">
        <f>SUMIF('Stocks 101-111'!$J:$J,'item dashboard'!A1239,'Stocks 101-111'!$L:$L)</f>
        <v>0</v>
      </c>
      <c r="F1239" s="81">
        <f t="shared" si="3"/>
        <v>0</v>
      </c>
      <c r="G1239" s="82">
        <f t="shared" si="4"/>
        <v>0</v>
      </c>
      <c r="H1239" s="50">
        <f>SUMIFS('sys-backorder details'!$M:$M,'sys-backorder details'!$E:$E,'item dashboard'!A1239,'sys-backorder details'!$V:$V,"")</f>
        <v>0</v>
      </c>
      <c r="I1239" s="83">
        <f>SUMIF('settings-routing'!$I:$I,'item dashboard'!A1239,'settings-routing'!$O:$O)</f>
        <v>0</v>
      </c>
      <c r="J1239" s="50">
        <f>SUMIFS('sys-backorder details'!$M:$M,'sys-backorder details'!$E:$E,'item dashboard'!A1239,'sys-backorder details'!$V:$V,"Call off")</f>
        <v>0</v>
      </c>
      <c r="K1239" s="84">
        <f t="shared" si="5"/>
        <v>0</v>
      </c>
      <c r="L1239" s="84">
        <f>SUMIF('Production Plan'!$E:$E,'item dashboard'!A1239,'Production Plan'!$N:$N)</f>
        <v>0</v>
      </c>
      <c r="M1239" s="85" t="str">
        <f t="shared" si="6"/>
        <v>B-T51-BW32-500 gm White Tablet Pntd Beta Container</v>
      </c>
      <c r="N1239" s="86">
        <f>SUMIFS('sys inv movment rpt'!$M:$M,'sys inv movment rpt'!$L:$L,$M1239,'sys inv movment rpt'!$N:$N,N$1)</f>
        <v>0</v>
      </c>
      <c r="O1239" s="86">
        <f>SUMIFS('sys inv movment rpt'!$M:$M,'sys inv movment rpt'!$L:$L,$M1239,'sys inv movment rpt'!$N:$N,O$1)</f>
        <v>0</v>
      </c>
      <c r="P1239" s="86">
        <f>SUMIFS('sys inv movment rpt'!$M:$M,'sys inv movment rpt'!$L:$L,$M1239,'sys inv movment rpt'!$N:$N,P$1)</f>
        <v>0</v>
      </c>
      <c r="Q1239" s="86">
        <f>SUMIFS('sys inv movment rpt'!$M:$M,'sys inv movment rpt'!$L:$L,$M1239,'sys inv movment rpt'!$N:$N,Q$1)</f>
        <v>0</v>
      </c>
      <c r="R1239" s="86">
        <f>SUMIFS('sys inv movment rpt'!$M:$M,'sys inv movment rpt'!$L:$L,$M1239,'sys inv movment rpt'!$N:$N,R$1)</f>
        <v>0</v>
      </c>
      <c r="S1239" s="86">
        <f>SUMIFS('sys inv movment rpt'!$M:$M,'sys inv movment rpt'!$L:$L,$M1239,'sys inv movment rpt'!$N:$N,S$1)</f>
        <v>0</v>
      </c>
      <c r="T1239" s="86">
        <f>SUMIFS('sys inv movment rpt'!$M:$M,'sys inv movment rpt'!$L:$L,$M1239,'sys inv movment rpt'!$N:$N,T$1)</f>
        <v>0</v>
      </c>
      <c r="U1239" s="86">
        <f>SUMIFS('sys inv movment rpt'!$M:$M,'sys inv movment rpt'!$L:$L,$M1239,'sys inv movment rpt'!$N:$N,U$1)</f>
        <v>0</v>
      </c>
      <c r="V1239" s="86">
        <f>SUMIFS('sys inv movment rpt'!$M:$M,'sys inv movment rpt'!$L:$L,$M1239,'sys inv movment rpt'!$N:$N,V$1)</f>
        <v>0</v>
      </c>
      <c r="W1239" s="86">
        <f>SUMIFS('sys inv movment rpt'!$M:$M,'sys inv movment rpt'!$L:$L,$M1239,'sys inv movment rpt'!$N:$N,W$1)</f>
        <v>0</v>
      </c>
      <c r="X1239" s="86">
        <f>SUMIFS('sys inv movment rpt'!$M:$M,'sys inv movment rpt'!$L:$L,$M1239,'sys inv movment rpt'!$N:$N,X$1)</f>
        <v>0</v>
      </c>
      <c r="Y1239" s="86">
        <f>SUMIFS('sys inv movment rpt'!$M:$M,'sys inv movment rpt'!$L:$L,$M1239,'sys inv movment rpt'!$N:$N,Y$1)</f>
        <v>0</v>
      </c>
      <c r="Z1239" s="86">
        <f>SUMIFS('sys inv movment rpt'!$M:$M,'sys inv movment rpt'!$L:$L,$M1239,'sys inv movment rpt'!$N:$N,Z$1)</f>
        <v>0</v>
      </c>
      <c r="AA1239" s="86">
        <f>SUMIFS('sys inv movment rpt'!$M:$M,'sys inv movment rpt'!$L:$L,$M1239,'sys inv movment rpt'!$N:$N,AA$1)</f>
        <v>0</v>
      </c>
      <c r="AB1239" s="86">
        <f>SUMIFS('sys inv movment rpt'!$M:$M,'sys inv movment rpt'!$L:$L,$M1239,'sys inv movment rpt'!$N:$N,AB$1)</f>
        <v>0</v>
      </c>
      <c r="AC1239" s="86">
        <f>SUMIFS('sys inv movment rpt'!$M:$M,'sys inv movment rpt'!$L:$L,$M1239,'sys inv movment rpt'!$N:$N,AC$1)</f>
        <v>0</v>
      </c>
      <c r="AD1239" s="86">
        <f>SUMIFS('sys inv movment rpt'!$M:$M,'sys inv movment rpt'!$L:$L,$M1239,'sys inv movment rpt'!$N:$N,AD$1)</f>
        <v>0</v>
      </c>
      <c r="AE1239" s="86">
        <f>SUMIFS('sys inv movment rpt'!$M:$M,'sys inv movment rpt'!$L:$L,$M1239,'sys inv movment rpt'!$N:$N,AE$1)</f>
        <v>0</v>
      </c>
      <c r="AF1239" s="86">
        <f>SUMIFS('sys inv movment rpt'!$M:$M,'sys inv movment rpt'!$L:$L,$M1239,'sys inv movment rpt'!$N:$N,AF$1)</f>
        <v>0</v>
      </c>
      <c r="AG1239" s="86">
        <f>SUMIFS('sys inv movment rpt'!$M:$M,'sys inv movment rpt'!$L:$L,$M1239,'sys inv movment rpt'!$N:$N,AG$1)</f>
        <v>0</v>
      </c>
      <c r="AH1239" s="86">
        <f>SUMIFS('sys inv movment rpt'!$M:$M,'sys inv movment rpt'!$L:$L,$M1239,'sys inv movment rpt'!$N:$N,AH$1)</f>
        <v>0</v>
      </c>
      <c r="AI1239" s="86">
        <f>SUMIFS('sys inv movment rpt'!$M:$M,'sys inv movment rpt'!$L:$L,$M1239,'sys inv movment rpt'!$N:$N,AI$1)</f>
        <v>0</v>
      </c>
      <c r="AJ1239" s="86">
        <f>SUMIFS('sys inv movment rpt'!$M:$M,'sys inv movment rpt'!$L:$L,$M1239,'sys inv movment rpt'!$N:$N,AJ$1)</f>
        <v>0</v>
      </c>
      <c r="AK1239" s="86">
        <f>SUMIFS('sys inv movment rpt'!$M:$M,'sys inv movment rpt'!$L:$L,$M1239,'sys inv movment rpt'!$N:$N,AK$1)</f>
        <v>0</v>
      </c>
      <c r="AL1239" s="86">
        <f>SUMIFS('sys inv movment rpt'!$M:$M,'sys inv movment rpt'!$L:$L,$M1239,'sys inv movment rpt'!$N:$N,AL$1)</f>
        <v>0</v>
      </c>
      <c r="AM1239" s="86">
        <f>SUMIFS('sys inv movment rpt'!$M:$M,'sys inv movment rpt'!$L:$L,$M1239,'sys inv movment rpt'!$N:$N,AM$1)</f>
        <v>0</v>
      </c>
      <c r="AN1239" s="86">
        <f>SUMIFS('sys inv movment rpt'!$M:$M,'sys inv movment rpt'!$L:$L,$M1239,'sys inv movment rpt'!$N:$N,AN$1)</f>
        <v>0</v>
      </c>
      <c r="AO1239" s="86">
        <f>SUMIFS('sys inv movment rpt'!$M:$M,'sys inv movment rpt'!$L:$L,$M1239,'sys inv movment rpt'!$N:$N,AO$1)</f>
        <v>0</v>
      </c>
      <c r="AP1239" s="86">
        <f>SUMIFS('sys inv movment rpt'!$M:$M,'sys inv movment rpt'!$L:$L,$M1239,'sys inv movment rpt'!$N:$N,AP$1)</f>
        <v>0</v>
      </c>
      <c r="AQ1239" s="86">
        <f>SUMIFS('sys inv movment rpt'!$M:$M,'sys inv movment rpt'!$L:$L,$M1239,'sys inv movment rpt'!$N:$N,AQ$1)</f>
        <v>0</v>
      </c>
      <c r="AR1239" s="86">
        <f>SUMIFS('sys inv movment rpt'!$M:$M,'sys inv movment rpt'!$L:$L,$M1239,'sys inv movment rpt'!$N:$N,AR$1)</f>
        <v>0</v>
      </c>
      <c r="AS1239" s="86">
        <f>SUMIFS('sys inv movment rpt'!$M:$M,'sys inv movment rpt'!$L:$L,$M1239,'sys inv movment rpt'!$N:$N,AS$1)</f>
        <v>0</v>
      </c>
      <c r="AT1239" s="86">
        <f>SUMIFS('sys inv movment rpt'!$M:$M,'sys inv movment rpt'!$L:$L,$M1239,'sys inv movment rpt'!$N:$N,AT$1)</f>
        <v>0</v>
      </c>
      <c r="AU1239" s="86">
        <f>SUMIFS('sys inv movment rpt'!$M:$M,'sys inv movment rpt'!$L:$L,$M1239,'sys inv movment rpt'!$N:$N,AU$1)</f>
        <v>0</v>
      </c>
      <c r="AV1239" s="86">
        <f>SUMIFS('sys inv movment rpt'!$M:$M,'sys inv movment rpt'!$L:$L,$M1239,'sys inv movment rpt'!$N:$N,AV$1)</f>
        <v>0</v>
      </c>
      <c r="AW1239" s="87" t="str">
        <f>IFERROR(VLOOKUP(A1239,'sys-backorder details'!E:U,17,0),"-")</f>
        <v>-</v>
      </c>
      <c r="AX1239" s="87" t="str">
        <f>IF(K1239&gt;1,VLOOKUP(A1239,'settings-routing'!A:I,9,0),"")</f>
        <v/>
      </c>
    </row>
    <row r="1240" ht="12.75" customHeight="1">
      <c r="A1240" s="50" t="s">
        <v>2551</v>
      </c>
      <c r="B1240" s="50" t="s">
        <v>2552</v>
      </c>
      <c r="C1240" s="50">
        <f t="shared" si="2"/>
        <v>0</v>
      </c>
      <c r="D1240" s="80">
        <f>SUMIF('Stocks 101-111'!$J:$J,'item dashboard'!A1240,'Stocks 101-111'!K:K)</f>
        <v>0</v>
      </c>
      <c r="E1240" s="80">
        <f>SUMIF('Stocks 101-111'!$J:$J,'item dashboard'!A1240,'Stocks 101-111'!$L:$L)</f>
        <v>0</v>
      </c>
      <c r="F1240" s="81">
        <f t="shared" si="3"/>
        <v>0</v>
      </c>
      <c r="G1240" s="82">
        <f t="shared" si="4"/>
        <v>0</v>
      </c>
      <c r="H1240" s="50">
        <f>SUMIFS('sys-backorder details'!$M:$M,'sys-backorder details'!$E:$E,'item dashboard'!A1240,'sys-backorder details'!$V:$V,"")</f>
        <v>0</v>
      </c>
      <c r="I1240" s="83">
        <f>SUMIF('settings-routing'!$I:$I,'item dashboard'!A1240,'settings-routing'!$O:$O)</f>
        <v>0</v>
      </c>
      <c r="J1240" s="50">
        <f>SUMIFS('sys-backorder details'!$M:$M,'sys-backorder details'!$E:$E,'item dashboard'!A1240,'sys-backorder details'!$V:$V,"Call off")</f>
        <v>0</v>
      </c>
      <c r="K1240" s="84">
        <f t="shared" si="5"/>
        <v>0</v>
      </c>
      <c r="L1240" s="84">
        <f>SUMIF('Production Plan'!$E:$E,'item dashboard'!A1240,'Production Plan'!$N:$N)</f>
        <v>0</v>
      </c>
      <c r="M1240" s="85" t="str">
        <f t="shared" si="6"/>
        <v>B-T51-GN32-500 gm Green Tablet Container</v>
      </c>
      <c r="N1240" s="86">
        <f>SUMIFS('sys inv movment rpt'!$M:$M,'sys inv movment rpt'!$L:$L,$M1240,'sys inv movment rpt'!$N:$N,N$1)</f>
        <v>0</v>
      </c>
      <c r="O1240" s="86">
        <f>SUMIFS('sys inv movment rpt'!$M:$M,'sys inv movment rpt'!$L:$L,$M1240,'sys inv movment rpt'!$N:$N,O$1)</f>
        <v>0</v>
      </c>
      <c r="P1240" s="86">
        <f>SUMIFS('sys inv movment rpt'!$M:$M,'sys inv movment rpt'!$L:$L,$M1240,'sys inv movment rpt'!$N:$N,P$1)</f>
        <v>0</v>
      </c>
      <c r="Q1240" s="86">
        <f>SUMIFS('sys inv movment rpt'!$M:$M,'sys inv movment rpt'!$L:$L,$M1240,'sys inv movment rpt'!$N:$N,Q$1)</f>
        <v>0</v>
      </c>
      <c r="R1240" s="86">
        <f>SUMIFS('sys inv movment rpt'!$M:$M,'sys inv movment rpt'!$L:$L,$M1240,'sys inv movment rpt'!$N:$N,R$1)</f>
        <v>0</v>
      </c>
      <c r="S1240" s="86">
        <f>SUMIFS('sys inv movment rpt'!$M:$M,'sys inv movment rpt'!$L:$L,$M1240,'sys inv movment rpt'!$N:$N,S$1)</f>
        <v>0</v>
      </c>
      <c r="T1240" s="86">
        <f>SUMIFS('sys inv movment rpt'!$M:$M,'sys inv movment rpt'!$L:$L,$M1240,'sys inv movment rpt'!$N:$N,T$1)</f>
        <v>0</v>
      </c>
      <c r="U1240" s="86">
        <f>SUMIFS('sys inv movment rpt'!$M:$M,'sys inv movment rpt'!$L:$L,$M1240,'sys inv movment rpt'!$N:$N,U$1)</f>
        <v>0</v>
      </c>
      <c r="V1240" s="86">
        <f>SUMIFS('sys inv movment rpt'!$M:$M,'sys inv movment rpt'!$L:$L,$M1240,'sys inv movment rpt'!$N:$N,V$1)</f>
        <v>0</v>
      </c>
      <c r="W1240" s="86">
        <f>SUMIFS('sys inv movment rpt'!$M:$M,'sys inv movment rpt'!$L:$L,$M1240,'sys inv movment rpt'!$N:$N,W$1)</f>
        <v>0</v>
      </c>
      <c r="X1240" s="86">
        <f>SUMIFS('sys inv movment rpt'!$M:$M,'sys inv movment rpt'!$L:$L,$M1240,'sys inv movment rpt'!$N:$N,X$1)</f>
        <v>0</v>
      </c>
      <c r="Y1240" s="86">
        <f>SUMIFS('sys inv movment rpt'!$M:$M,'sys inv movment rpt'!$L:$L,$M1240,'sys inv movment rpt'!$N:$N,Y$1)</f>
        <v>0</v>
      </c>
      <c r="Z1240" s="86">
        <f>SUMIFS('sys inv movment rpt'!$M:$M,'sys inv movment rpt'!$L:$L,$M1240,'sys inv movment rpt'!$N:$N,Z$1)</f>
        <v>0</v>
      </c>
      <c r="AA1240" s="86">
        <f>SUMIFS('sys inv movment rpt'!$M:$M,'sys inv movment rpt'!$L:$L,$M1240,'sys inv movment rpt'!$N:$N,AA$1)</f>
        <v>0</v>
      </c>
      <c r="AB1240" s="86">
        <f>SUMIFS('sys inv movment rpt'!$M:$M,'sys inv movment rpt'!$L:$L,$M1240,'sys inv movment rpt'!$N:$N,AB$1)</f>
        <v>0</v>
      </c>
      <c r="AC1240" s="86">
        <f>SUMIFS('sys inv movment rpt'!$M:$M,'sys inv movment rpt'!$L:$L,$M1240,'sys inv movment rpt'!$N:$N,AC$1)</f>
        <v>0</v>
      </c>
      <c r="AD1240" s="86">
        <f>SUMIFS('sys inv movment rpt'!$M:$M,'sys inv movment rpt'!$L:$L,$M1240,'sys inv movment rpt'!$N:$N,AD$1)</f>
        <v>0</v>
      </c>
      <c r="AE1240" s="86">
        <f>SUMIFS('sys inv movment rpt'!$M:$M,'sys inv movment rpt'!$L:$L,$M1240,'sys inv movment rpt'!$N:$N,AE$1)</f>
        <v>0</v>
      </c>
      <c r="AF1240" s="86">
        <f>SUMIFS('sys inv movment rpt'!$M:$M,'sys inv movment rpt'!$L:$L,$M1240,'sys inv movment rpt'!$N:$N,AF$1)</f>
        <v>0</v>
      </c>
      <c r="AG1240" s="86">
        <f>SUMIFS('sys inv movment rpt'!$M:$M,'sys inv movment rpt'!$L:$L,$M1240,'sys inv movment rpt'!$N:$N,AG$1)</f>
        <v>0</v>
      </c>
      <c r="AH1240" s="86">
        <f>SUMIFS('sys inv movment rpt'!$M:$M,'sys inv movment rpt'!$L:$L,$M1240,'sys inv movment rpt'!$N:$N,AH$1)</f>
        <v>0</v>
      </c>
      <c r="AI1240" s="86">
        <f>SUMIFS('sys inv movment rpt'!$M:$M,'sys inv movment rpt'!$L:$L,$M1240,'sys inv movment rpt'!$N:$N,AI$1)</f>
        <v>0</v>
      </c>
      <c r="AJ1240" s="86">
        <f>SUMIFS('sys inv movment rpt'!$M:$M,'sys inv movment rpt'!$L:$L,$M1240,'sys inv movment rpt'!$N:$N,AJ$1)</f>
        <v>0</v>
      </c>
      <c r="AK1240" s="86">
        <f>SUMIFS('sys inv movment rpt'!$M:$M,'sys inv movment rpt'!$L:$L,$M1240,'sys inv movment rpt'!$N:$N,AK$1)</f>
        <v>0</v>
      </c>
      <c r="AL1240" s="86">
        <f>SUMIFS('sys inv movment rpt'!$M:$M,'sys inv movment rpt'!$L:$L,$M1240,'sys inv movment rpt'!$N:$N,AL$1)</f>
        <v>0</v>
      </c>
      <c r="AM1240" s="86">
        <f>SUMIFS('sys inv movment rpt'!$M:$M,'sys inv movment rpt'!$L:$L,$M1240,'sys inv movment rpt'!$N:$N,AM$1)</f>
        <v>0</v>
      </c>
      <c r="AN1240" s="86">
        <f>SUMIFS('sys inv movment rpt'!$M:$M,'sys inv movment rpt'!$L:$L,$M1240,'sys inv movment rpt'!$N:$N,AN$1)</f>
        <v>0</v>
      </c>
      <c r="AO1240" s="86">
        <f>SUMIFS('sys inv movment rpt'!$M:$M,'sys inv movment rpt'!$L:$L,$M1240,'sys inv movment rpt'!$N:$N,AO$1)</f>
        <v>0</v>
      </c>
      <c r="AP1240" s="86">
        <f>SUMIFS('sys inv movment rpt'!$M:$M,'sys inv movment rpt'!$L:$L,$M1240,'sys inv movment rpt'!$N:$N,AP$1)</f>
        <v>0</v>
      </c>
      <c r="AQ1240" s="86">
        <f>SUMIFS('sys inv movment rpt'!$M:$M,'sys inv movment rpt'!$L:$L,$M1240,'sys inv movment rpt'!$N:$N,AQ$1)</f>
        <v>0</v>
      </c>
      <c r="AR1240" s="86">
        <f>SUMIFS('sys inv movment rpt'!$M:$M,'sys inv movment rpt'!$L:$L,$M1240,'sys inv movment rpt'!$N:$N,AR$1)</f>
        <v>0</v>
      </c>
      <c r="AS1240" s="86">
        <f>SUMIFS('sys inv movment rpt'!$M:$M,'sys inv movment rpt'!$L:$L,$M1240,'sys inv movment rpt'!$N:$N,AS$1)</f>
        <v>0</v>
      </c>
      <c r="AT1240" s="86">
        <f>SUMIFS('sys inv movment rpt'!$M:$M,'sys inv movment rpt'!$L:$L,$M1240,'sys inv movment rpt'!$N:$N,AT$1)</f>
        <v>0</v>
      </c>
      <c r="AU1240" s="86">
        <f>SUMIFS('sys inv movment rpt'!$M:$M,'sys inv movment rpt'!$L:$L,$M1240,'sys inv movment rpt'!$N:$N,AU$1)</f>
        <v>0</v>
      </c>
      <c r="AV1240" s="86">
        <f>SUMIFS('sys inv movment rpt'!$M:$M,'sys inv movment rpt'!$L:$L,$M1240,'sys inv movment rpt'!$N:$N,AV$1)</f>
        <v>0</v>
      </c>
      <c r="AW1240" s="87" t="str">
        <f>IFERROR(VLOOKUP(A1240,'sys-backorder details'!E:U,17,0),"-")</f>
        <v>-</v>
      </c>
      <c r="AX1240" s="87" t="str">
        <f>IF(K1240&gt;1,VLOOKUP(A1240,'settings-routing'!A:I,9,0),"")</f>
        <v/>
      </c>
    </row>
    <row r="1241" ht="12.75" customHeight="1">
      <c r="A1241" s="28" t="s">
        <v>2553</v>
      </c>
      <c r="B1241" s="28" t="s">
        <v>2554</v>
      </c>
      <c r="C1241" s="50">
        <f t="shared" si="2"/>
        <v>0</v>
      </c>
      <c r="D1241" s="80">
        <f>SUMIF('Stocks 101-111'!$J:$J,'item dashboard'!A1241,'Stocks 101-111'!K:K)</f>
        <v>0</v>
      </c>
      <c r="E1241" s="80">
        <f>SUMIF('Stocks 101-111'!$J:$J,'item dashboard'!A1241,'Stocks 101-111'!$L:$L)</f>
        <v>0</v>
      </c>
      <c r="F1241" s="81">
        <f t="shared" si="3"/>
        <v>0</v>
      </c>
      <c r="G1241" s="82">
        <f t="shared" si="4"/>
        <v>0</v>
      </c>
      <c r="H1241" s="50">
        <f>SUMIFS('sys-backorder details'!$M:$M,'sys-backorder details'!$E:$E,'item dashboard'!A1241,'sys-backorder details'!$V:$V,"")</f>
        <v>0</v>
      </c>
      <c r="I1241" s="83">
        <f>SUMIF('settings-routing'!$I:$I,'item dashboard'!A1241,'settings-routing'!$O:$O)</f>
        <v>0</v>
      </c>
      <c r="J1241" s="50">
        <f>SUMIFS('sys-backorder details'!$M:$M,'sys-backorder details'!$E:$E,'item dashboard'!A1241,'sys-backorder details'!$V:$V,"Call off")</f>
        <v>0</v>
      </c>
      <c r="K1241" s="84">
        <f t="shared" si="5"/>
        <v>0</v>
      </c>
      <c r="L1241" s="84">
        <f>SUMIF('Production Plan'!$E:$E,'item dashboard'!A1241,'Production Plan'!$N:$N)</f>
        <v>0</v>
      </c>
      <c r="M1241" s="85" t="str">
        <f t="shared" si="6"/>
        <v>B-T51-GY32-500 gm Grey Jar</v>
      </c>
      <c r="N1241" s="86">
        <f>SUMIFS('sys inv movment rpt'!$M:$M,'sys inv movment rpt'!$L:$L,$M1241,'sys inv movment rpt'!$N:$N,N$1)</f>
        <v>0</v>
      </c>
      <c r="O1241" s="86">
        <f>SUMIFS('sys inv movment rpt'!$M:$M,'sys inv movment rpt'!$L:$L,$M1241,'sys inv movment rpt'!$N:$N,O$1)</f>
        <v>0</v>
      </c>
      <c r="P1241" s="86">
        <f>SUMIFS('sys inv movment rpt'!$M:$M,'sys inv movment rpt'!$L:$L,$M1241,'sys inv movment rpt'!$N:$N,P$1)</f>
        <v>0</v>
      </c>
      <c r="Q1241" s="86">
        <f>SUMIFS('sys inv movment rpt'!$M:$M,'sys inv movment rpt'!$L:$L,$M1241,'sys inv movment rpt'!$N:$N,Q$1)</f>
        <v>0</v>
      </c>
      <c r="R1241" s="86">
        <f>SUMIFS('sys inv movment rpt'!$M:$M,'sys inv movment rpt'!$L:$L,$M1241,'sys inv movment rpt'!$N:$N,R$1)</f>
        <v>0</v>
      </c>
      <c r="S1241" s="86">
        <f>SUMIFS('sys inv movment rpt'!$M:$M,'sys inv movment rpt'!$L:$L,$M1241,'sys inv movment rpt'!$N:$N,S$1)</f>
        <v>0</v>
      </c>
      <c r="T1241" s="86">
        <f>SUMIFS('sys inv movment rpt'!$M:$M,'sys inv movment rpt'!$L:$L,$M1241,'sys inv movment rpt'!$N:$N,T$1)</f>
        <v>0</v>
      </c>
      <c r="U1241" s="86">
        <f>SUMIFS('sys inv movment rpt'!$M:$M,'sys inv movment rpt'!$L:$L,$M1241,'sys inv movment rpt'!$N:$N,U$1)</f>
        <v>0</v>
      </c>
      <c r="V1241" s="86">
        <f>SUMIFS('sys inv movment rpt'!$M:$M,'sys inv movment rpt'!$L:$L,$M1241,'sys inv movment rpt'!$N:$N,V$1)</f>
        <v>0</v>
      </c>
      <c r="W1241" s="86">
        <f>SUMIFS('sys inv movment rpt'!$M:$M,'sys inv movment rpt'!$L:$L,$M1241,'sys inv movment rpt'!$N:$N,W$1)</f>
        <v>0</v>
      </c>
      <c r="X1241" s="86">
        <f>SUMIFS('sys inv movment rpt'!$M:$M,'sys inv movment rpt'!$L:$L,$M1241,'sys inv movment rpt'!$N:$N,X$1)</f>
        <v>0</v>
      </c>
      <c r="Y1241" s="86">
        <f>SUMIFS('sys inv movment rpt'!$M:$M,'sys inv movment rpt'!$L:$L,$M1241,'sys inv movment rpt'!$N:$N,Y$1)</f>
        <v>0</v>
      </c>
      <c r="Z1241" s="86">
        <f>SUMIFS('sys inv movment rpt'!$M:$M,'sys inv movment rpt'!$L:$L,$M1241,'sys inv movment rpt'!$N:$N,Z$1)</f>
        <v>0</v>
      </c>
      <c r="AA1241" s="86">
        <f>SUMIFS('sys inv movment rpt'!$M:$M,'sys inv movment rpt'!$L:$L,$M1241,'sys inv movment rpt'!$N:$N,AA$1)</f>
        <v>0</v>
      </c>
      <c r="AB1241" s="86">
        <f>SUMIFS('sys inv movment rpt'!$M:$M,'sys inv movment rpt'!$L:$L,$M1241,'sys inv movment rpt'!$N:$N,AB$1)</f>
        <v>0</v>
      </c>
      <c r="AC1241" s="86">
        <f>SUMIFS('sys inv movment rpt'!$M:$M,'sys inv movment rpt'!$L:$L,$M1241,'sys inv movment rpt'!$N:$N,AC$1)</f>
        <v>0</v>
      </c>
      <c r="AD1241" s="86">
        <f>SUMIFS('sys inv movment rpt'!$M:$M,'sys inv movment rpt'!$L:$L,$M1241,'sys inv movment rpt'!$N:$N,AD$1)</f>
        <v>0</v>
      </c>
      <c r="AE1241" s="86">
        <f>SUMIFS('sys inv movment rpt'!$M:$M,'sys inv movment rpt'!$L:$L,$M1241,'sys inv movment rpt'!$N:$N,AE$1)</f>
        <v>0</v>
      </c>
      <c r="AF1241" s="86">
        <f>SUMIFS('sys inv movment rpt'!$M:$M,'sys inv movment rpt'!$L:$L,$M1241,'sys inv movment rpt'!$N:$N,AF$1)</f>
        <v>0</v>
      </c>
      <c r="AG1241" s="86">
        <f>SUMIFS('sys inv movment rpt'!$M:$M,'sys inv movment rpt'!$L:$L,$M1241,'sys inv movment rpt'!$N:$N,AG$1)</f>
        <v>0</v>
      </c>
      <c r="AH1241" s="86">
        <f>SUMIFS('sys inv movment rpt'!$M:$M,'sys inv movment rpt'!$L:$L,$M1241,'sys inv movment rpt'!$N:$N,AH$1)</f>
        <v>0</v>
      </c>
      <c r="AI1241" s="86">
        <f>SUMIFS('sys inv movment rpt'!$M:$M,'sys inv movment rpt'!$L:$L,$M1241,'sys inv movment rpt'!$N:$N,AI$1)</f>
        <v>0</v>
      </c>
      <c r="AJ1241" s="86">
        <f>SUMIFS('sys inv movment rpt'!$M:$M,'sys inv movment rpt'!$L:$L,$M1241,'sys inv movment rpt'!$N:$N,AJ$1)</f>
        <v>0</v>
      </c>
      <c r="AK1241" s="86">
        <f>SUMIFS('sys inv movment rpt'!$M:$M,'sys inv movment rpt'!$L:$L,$M1241,'sys inv movment rpt'!$N:$N,AK$1)</f>
        <v>0</v>
      </c>
      <c r="AL1241" s="86">
        <f>SUMIFS('sys inv movment rpt'!$M:$M,'sys inv movment rpt'!$L:$L,$M1241,'sys inv movment rpt'!$N:$N,AL$1)</f>
        <v>0</v>
      </c>
      <c r="AM1241" s="86">
        <f>SUMIFS('sys inv movment rpt'!$M:$M,'sys inv movment rpt'!$L:$L,$M1241,'sys inv movment rpt'!$N:$N,AM$1)</f>
        <v>0</v>
      </c>
      <c r="AN1241" s="86">
        <f>SUMIFS('sys inv movment rpt'!$M:$M,'sys inv movment rpt'!$L:$L,$M1241,'sys inv movment rpt'!$N:$N,AN$1)</f>
        <v>0</v>
      </c>
      <c r="AO1241" s="86">
        <f>SUMIFS('sys inv movment rpt'!$M:$M,'sys inv movment rpt'!$L:$L,$M1241,'sys inv movment rpt'!$N:$N,AO$1)</f>
        <v>0</v>
      </c>
      <c r="AP1241" s="86">
        <f>SUMIFS('sys inv movment rpt'!$M:$M,'sys inv movment rpt'!$L:$L,$M1241,'sys inv movment rpt'!$N:$N,AP$1)</f>
        <v>0</v>
      </c>
      <c r="AQ1241" s="86">
        <f>SUMIFS('sys inv movment rpt'!$M:$M,'sys inv movment rpt'!$L:$L,$M1241,'sys inv movment rpt'!$N:$N,AQ$1)</f>
        <v>0</v>
      </c>
      <c r="AR1241" s="86">
        <f>SUMIFS('sys inv movment rpt'!$M:$M,'sys inv movment rpt'!$L:$L,$M1241,'sys inv movment rpt'!$N:$N,AR$1)</f>
        <v>0</v>
      </c>
      <c r="AS1241" s="86">
        <f>SUMIFS('sys inv movment rpt'!$M:$M,'sys inv movment rpt'!$L:$L,$M1241,'sys inv movment rpt'!$N:$N,AS$1)</f>
        <v>0</v>
      </c>
      <c r="AT1241" s="86">
        <f>SUMIFS('sys inv movment rpt'!$M:$M,'sys inv movment rpt'!$L:$L,$M1241,'sys inv movment rpt'!$N:$N,AT$1)</f>
        <v>0</v>
      </c>
      <c r="AU1241" s="86">
        <f>SUMIFS('sys inv movment rpt'!$M:$M,'sys inv movment rpt'!$L:$L,$M1241,'sys inv movment rpt'!$N:$N,AU$1)</f>
        <v>0</v>
      </c>
      <c r="AV1241" s="86">
        <f>SUMIFS('sys inv movment rpt'!$M:$M,'sys inv movment rpt'!$L:$L,$M1241,'sys inv movment rpt'!$N:$N,AV$1)</f>
        <v>0</v>
      </c>
      <c r="AW1241" s="87" t="str">
        <f>IFERROR(VLOOKUP(A1241,'sys-backorder details'!E:U,17,0),"-")</f>
        <v>-</v>
      </c>
      <c r="AX1241" s="87" t="str">
        <f>IF(K1241&gt;1,VLOOKUP(A1241,'settings-routing'!A:I,9,0),"")</f>
        <v/>
      </c>
    </row>
    <row r="1242" ht="12.75" customHeight="1">
      <c r="A1242" s="28" t="s">
        <v>2555</v>
      </c>
      <c r="B1242" s="28" t="s">
        <v>2556</v>
      </c>
      <c r="C1242" s="50">
        <f t="shared" si="2"/>
        <v>0</v>
      </c>
      <c r="D1242" s="80">
        <f>SUMIF('Stocks 101-111'!$J:$J,'item dashboard'!A1242,'Stocks 101-111'!K:K)</f>
        <v>0</v>
      </c>
      <c r="E1242" s="80">
        <f>SUMIF('Stocks 101-111'!$J:$J,'item dashboard'!A1242,'Stocks 101-111'!$L:$L)</f>
        <v>0</v>
      </c>
      <c r="F1242" s="81">
        <f t="shared" si="3"/>
        <v>0</v>
      </c>
      <c r="G1242" s="82">
        <f t="shared" si="4"/>
        <v>0</v>
      </c>
      <c r="H1242" s="50">
        <f>SUMIFS('sys-backorder details'!$M:$M,'sys-backorder details'!$E:$E,'item dashboard'!A1242,'sys-backorder details'!$V:$V,"")</f>
        <v>0</v>
      </c>
      <c r="I1242" s="83">
        <f>SUMIF('settings-routing'!$I:$I,'item dashboard'!A1242,'settings-routing'!$O:$O)</f>
        <v>0</v>
      </c>
      <c r="J1242" s="50">
        <f>SUMIFS('sys-backorder details'!$M:$M,'sys-backorder details'!$E:$E,'item dashboard'!A1242,'sys-backorder details'!$V:$V,"Call off")</f>
        <v>0</v>
      </c>
      <c r="K1242" s="84">
        <f t="shared" si="5"/>
        <v>0</v>
      </c>
      <c r="L1242" s="84">
        <f>SUMIF('Production Plan'!$E:$E,'item dashboard'!A1242,'Production Plan'!$N:$N)</f>
        <v>0</v>
      </c>
      <c r="M1242" s="85" t="str">
        <f t="shared" si="6"/>
        <v>B-T51-GY32SIDON-500 gm Grey Pntd Sidona Malt Motive Jar</v>
      </c>
      <c r="N1242" s="86">
        <f>SUMIFS('sys inv movment rpt'!$M:$M,'sys inv movment rpt'!$L:$L,$M1242,'sys inv movment rpt'!$N:$N,N$1)</f>
        <v>0</v>
      </c>
      <c r="O1242" s="86">
        <f>SUMIFS('sys inv movment rpt'!$M:$M,'sys inv movment rpt'!$L:$L,$M1242,'sys inv movment rpt'!$N:$N,O$1)</f>
        <v>0</v>
      </c>
      <c r="P1242" s="86">
        <f>SUMIFS('sys inv movment rpt'!$M:$M,'sys inv movment rpt'!$L:$L,$M1242,'sys inv movment rpt'!$N:$N,P$1)</f>
        <v>0</v>
      </c>
      <c r="Q1242" s="86">
        <f>SUMIFS('sys inv movment rpt'!$M:$M,'sys inv movment rpt'!$L:$L,$M1242,'sys inv movment rpt'!$N:$N,Q$1)</f>
        <v>0</v>
      </c>
      <c r="R1242" s="86">
        <f>SUMIFS('sys inv movment rpt'!$M:$M,'sys inv movment rpt'!$L:$L,$M1242,'sys inv movment rpt'!$N:$N,R$1)</f>
        <v>0</v>
      </c>
      <c r="S1242" s="86">
        <f>SUMIFS('sys inv movment rpt'!$M:$M,'sys inv movment rpt'!$L:$L,$M1242,'sys inv movment rpt'!$N:$N,S$1)</f>
        <v>0</v>
      </c>
      <c r="T1242" s="86">
        <f>SUMIFS('sys inv movment rpt'!$M:$M,'sys inv movment rpt'!$L:$L,$M1242,'sys inv movment rpt'!$N:$N,T$1)</f>
        <v>0</v>
      </c>
      <c r="U1242" s="86">
        <f>SUMIFS('sys inv movment rpt'!$M:$M,'sys inv movment rpt'!$L:$L,$M1242,'sys inv movment rpt'!$N:$N,U$1)</f>
        <v>0</v>
      </c>
      <c r="V1242" s="86">
        <f>SUMIFS('sys inv movment rpt'!$M:$M,'sys inv movment rpt'!$L:$L,$M1242,'sys inv movment rpt'!$N:$N,V$1)</f>
        <v>0</v>
      </c>
      <c r="W1242" s="86">
        <f>SUMIFS('sys inv movment rpt'!$M:$M,'sys inv movment rpt'!$L:$L,$M1242,'sys inv movment rpt'!$N:$N,W$1)</f>
        <v>0</v>
      </c>
      <c r="X1242" s="86">
        <f>SUMIFS('sys inv movment rpt'!$M:$M,'sys inv movment rpt'!$L:$L,$M1242,'sys inv movment rpt'!$N:$N,X$1)</f>
        <v>0</v>
      </c>
      <c r="Y1242" s="86">
        <f>SUMIFS('sys inv movment rpt'!$M:$M,'sys inv movment rpt'!$L:$L,$M1242,'sys inv movment rpt'!$N:$N,Y$1)</f>
        <v>0</v>
      </c>
      <c r="Z1242" s="86">
        <f>SUMIFS('sys inv movment rpt'!$M:$M,'sys inv movment rpt'!$L:$L,$M1242,'sys inv movment rpt'!$N:$N,Z$1)</f>
        <v>0</v>
      </c>
      <c r="AA1242" s="86">
        <f>SUMIFS('sys inv movment rpt'!$M:$M,'sys inv movment rpt'!$L:$L,$M1242,'sys inv movment rpt'!$N:$N,AA$1)</f>
        <v>0</v>
      </c>
      <c r="AB1242" s="86">
        <f>SUMIFS('sys inv movment rpt'!$M:$M,'sys inv movment rpt'!$L:$L,$M1242,'sys inv movment rpt'!$N:$N,AB$1)</f>
        <v>0</v>
      </c>
      <c r="AC1242" s="86">
        <f>SUMIFS('sys inv movment rpt'!$M:$M,'sys inv movment rpt'!$L:$L,$M1242,'sys inv movment rpt'!$N:$N,AC$1)</f>
        <v>0</v>
      </c>
      <c r="AD1242" s="86">
        <f>SUMIFS('sys inv movment rpt'!$M:$M,'sys inv movment rpt'!$L:$L,$M1242,'sys inv movment rpt'!$N:$N,AD$1)</f>
        <v>0</v>
      </c>
      <c r="AE1242" s="86">
        <f>SUMIFS('sys inv movment rpt'!$M:$M,'sys inv movment rpt'!$L:$L,$M1242,'sys inv movment rpt'!$N:$N,AE$1)</f>
        <v>0</v>
      </c>
      <c r="AF1242" s="86">
        <f>SUMIFS('sys inv movment rpt'!$M:$M,'sys inv movment rpt'!$L:$L,$M1242,'sys inv movment rpt'!$N:$N,AF$1)</f>
        <v>0</v>
      </c>
      <c r="AG1242" s="86">
        <f>SUMIFS('sys inv movment rpt'!$M:$M,'sys inv movment rpt'!$L:$L,$M1242,'sys inv movment rpt'!$N:$N,AG$1)</f>
        <v>0</v>
      </c>
      <c r="AH1242" s="86">
        <f>SUMIFS('sys inv movment rpt'!$M:$M,'sys inv movment rpt'!$L:$L,$M1242,'sys inv movment rpt'!$N:$N,AH$1)</f>
        <v>0</v>
      </c>
      <c r="AI1242" s="86">
        <f>SUMIFS('sys inv movment rpt'!$M:$M,'sys inv movment rpt'!$L:$L,$M1242,'sys inv movment rpt'!$N:$N,AI$1)</f>
        <v>0</v>
      </c>
      <c r="AJ1242" s="86">
        <f>SUMIFS('sys inv movment rpt'!$M:$M,'sys inv movment rpt'!$L:$L,$M1242,'sys inv movment rpt'!$N:$N,AJ$1)</f>
        <v>0</v>
      </c>
      <c r="AK1242" s="86">
        <f>SUMIFS('sys inv movment rpt'!$M:$M,'sys inv movment rpt'!$L:$L,$M1242,'sys inv movment rpt'!$N:$N,AK$1)</f>
        <v>0</v>
      </c>
      <c r="AL1242" s="86">
        <f>SUMIFS('sys inv movment rpt'!$M:$M,'sys inv movment rpt'!$L:$L,$M1242,'sys inv movment rpt'!$N:$N,AL$1)</f>
        <v>0</v>
      </c>
      <c r="AM1242" s="86">
        <f>SUMIFS('sys inv movment rpt'!$M:$M,'sys inv movment rpt'!$L:$L,$M1242,'sys inv movment rpt'!$N:$N,AM$1)</f>
        <v>0</v>
      </c>
      <c r="AN1242" s="86">
        <f>SUMIFS('sys inv movment rpt'!$M:$M,'sys inv movment rpt'!$L:$L,$M1242,'sys inv movment rpt'!$N:$N,AN$1)</f>
        <v>0</v>
      </c>
      <c r="AO1242" s="86">
        <f>SUMIFS('sys inv movment rpt'!$M:$M,'sys inv movment rpt'!$L:$L,$M1242,'sys inv movment rpt'!$N:$N,AO$1)</f>
        <v>0</v>
      </c>
      <c r="AP1242" s="86">
        <f>SUMIFS('sys inv movment rpt'!$M:$M,'sys inv movment rpt'!$L:$L,$M1242,'sys inv movment rpt'!$N:$N,AP$1)</f>
        <v>0</v>
      </c>
      <c r="AQ1242" s="86">
        <f>SUMIFS('sys inv movment rpt'!$M:$M,'sys inv movment rpt'!$L:$L,$M1242,'sys inv movment rpt'!$N:$N,AQ$1)</f>
        <v>0</v>
      </c>
      <c r="AR1242" s="86">
        <f>SUMIFS('sys inv movment rpt'!$M:$M,'sys inv movment rpt'!$L:$L,$M1242,'sys inv movment rpt'!$N:$N,AR$1)</f>
        <v>0</v>
      </c>
      <c r="AS1242" s="86">
        <f>SUMIFS('sys inv movment rpt'!$M:$M,'sys inv movment rpt'!$L:$L,$M1242,'sys inv movment rpt'!$N:$N,AS$1)</f>
        <v>0</v>
      </c>
      <c r="AT1242" s="86">
        <f>SUMIFS('sys inv movment rpt'!$M:$M,'sys inv movment rpt'!$L:$L,$M1242,'sys inv movment rpt'!$N:$N,AT$1)</f>
        <v>0</v>
      </c>
      <c r="AU1242" s="86">
        <f>SUMIFS('sys inv movment rpt'!$M:$M,'sys inv movment rpt'!$L:$L,$M1242,'sys inv movment rpt'!$N:$N,AU$1)</f>
        <v>0</v>
      </c>
      <c r="AV1242" s="86">
        <f>SUMIFS('sys inv movment rpt'!$M:$M,'sys inv movment rpt'!$L:$L,$M1242,'sys inv movment rpt'!$N:$N,AV$1)</f>
        <v>0</v>
      </c>
      <c r="AW1242" s="87" t="str">
        <f>IFERROR(VLOOKUP(A1242,'sys-backorder details'!E:U,17,0),"-")</f>
        <v>-</v>
      </c>
      <c r="AX1242" s="87" t="str">
        <f>IF(K1242&gt;1,VLOOKUP(A1242,'settings-routing'!A:I,9,0),"")</f>
        <v/>
      </c>
    </row>
    <row r="1243" ht="12.75" customHeight="1">
      <c r="A1243" s="50" t="s">
        <v>2557</v>
      </c>
      <c r="B1243" s="50" t="s">
        <v>2558</v>
      </c>
      <c r="C1243" s="50">
        <f t="shared" si="2"/>
        <v>0</v>
      </c>
      <c r="D1243" s="80">
        <f>SUMIF('Stocks 101-111'!$J:$J,'item dashboard'!A1243,'Stocks 101-111'!K:K)</f>
        <v>0</v>
      </c>
      <c r="E1243" s="80">
        <f>SUMIF('Stocks 101-111'!$J:$J,'item dashboard'!A1243,'Stocks 101-111'!$L:$L)</f>
        <v>0</v>
      </c>
      <c r="F1243" s="81">
        <f t="shared" si="3"/>
        <v>0</v>
      </c>
      <c r="G1243" s="82">
        <f t="shared" si="4"/>
        <v>0</v>
      </c>
      <c r="H1243" s="50">
        <f>SUMIFS('sys-backorder details'!$M:$M,'sys-backorder details'!$E:$E,'item dashboard'!A1243,'sys-backorder details'!$V:$V,"")</f>
        <v>0</v>
      </c>
      <c r="I1243" s="83">
        <f>SUMIF('settings-routing'!$I:$I,'item dashboard'!A1243,'settings-routing'!$O:$O)</f>
        <v>0</v>
      </c>
      <c r="J1243" s="50">
        <f>SUMIFS('sys-backorder details'!$M:$M,'sys-backorder details'!$E:$E,'item dashboard'!A1243,'sys-backorder details'!$V:$V,"Call off")</f>
        <v>0</v>
      </c>
      <c r="K1243" s="84">
        <f t="shared" si="5"/>
        <v>0</v>
      </c>
      <c r="L1243" s="84">
        <f>SUMIF('Production Plan'!$E:$E,'item dashboard'!A1243,'Production Plan'!$N:$N)</f>
        <v>0</v>
      </c>
      <c r="M1243" s="85" t="str">
        <f t="shared" si="6"/>
        <v>B-T51-GY32SIDON-L-500 gm Grey Pntd Sidona Lubmotive 2 Jar</v>
      </c>
      <c r="N1243" s="86">
        <f>SUMIFS('sys inv movment rpt'!$M:$M,'sys inv movment rpt'!$L:$L,$M1243,'sys inv movment rpt'!$N:$N,N$1)</f>
        <v>0</v>
      </c>
      <c r="O1243" s="86">
        <f>SUMIFS('sys inv movment rpt'!$M:$M,'sys inv movment rpt'!$L:$L,$M1243,'sys inv movment rpt'!$N:$N,O$1)</f>
        <v>0</v>
      </c>
      <c r="P1243" s="86">
        <f>SUMIFS('sys inv movment rpt'!$M:$M,'sys inv movment rpt'!$L:$L,$M1243,'sys inv movment rpt'!$N:$N,P$1)</f>
        <v>0</v>
      </c>
      <c r="Q1243" s="86">
        <f>SUMIFS('sys inv movment rpt'!$M:$M,'sys inv movment rpt'!$L:$L,$M1243,'sys inv movment rpt'!$N:$N,Q$1)</f>
        <v>0</v>
      </c>
      <c r="R1243" s="86">
        <f>SUMIFS('sys inv movment rpt'!$M:$M,'sys inv movment rpt'!$L:$L,$M1243,'sys inv movment rpt'!$N:$N,R$1)</f>
        <v>0</v>
      </c>
      <c r="S1243" s="86">
        <f>SUMIFS('sys inv movment rpt'!$M:$M,'sys inv movment rpt'!$L:$L,$M1243,'sys inv movment rpt'!$N:$N,S$1)</f>
        <v>0</v>
      </c>
      <c r="T1243" s="86">
        <f>SUMIFS('sys inv movment rpt'!$M:$M,'sys inv movment rpt'!$L:$L,$M1243,'sys inv movment rpt'!$N:$N,T$1)</f>
        <v>0</v>
      </c>
      <c r="U1243" s="86">
        <f>SUMIFS('sys inv movment rpt'!$M:$M,'sys inv movment rpt'!$L:$L,$M1243,'sys inv movment rpt'!$N:$N,U$1)</f>
        <v>0</v>
      </c>
      <c r="V1243" s="86">
        <f>SUMIFS('sys inv movment rpt'!$M:$M,'sys inv movment rpt'!$L:$L,$M1243,'sys inv movment rpt'!$N:$N,V$1)</f>
        <v>0</v>
      </c>
      <c r="W1243" s="86">
        <f>SUMIFS('sys inv movment rpt'!$M:$M,'sys inv movment rpt'!$L:$L,$M1243,'sys inv movment rpt'!$N:$N,W$1)</f>
        <v>0</v>
      </c>
      <c r="X1243" s="86">
        <f>SUMIFS('sys inv movment rpt'!$M:$M,'sys inv movment rpt'!$L:$L,$M1243,'sys inv movment rpt'!$N:$N,X$1)</f>
        <v>0</v>
      </c>
      <c r="Y1243" s="86">
        <f>SUMIFS('sys inv movment rpt'!$M:$M,'sys inv movment rpt'!$L:$L,$M1243,'sys inv movment rpt'!$N:$N,Y$1)</f>
        <v>0</v>
      </c>
      <c r="Z1243" s="86">
        <f>SUMIFS('sys inv movment rpt'!$M:$M,'sys inv movment rpt'!$L:$L,$M1243,'sys inv movment rpt'!$N:$N,Z$1)</f>
        <v>0</v>
      </c>
      <c r="AA1243" s="86">
        <f>SUMIFS('sys inv movment rpt'!$M:$M,'sys inv movment rpt'!$L:$L,$M1243,'sys inv movment rpt'!$N:$N,AA$1)</f>
        <v>0</v>
      </c>
      <c r="AB1243" s="86">
        <f>SUMIFS('sys inv movment rpt'!$M:$M,'sys inv movment rpt'!$L:$L,$M1243,'sys inv movment rpt'!$N:$N,AB$1)</f>
        <v>0</v>
      </c>
      <c r="AC1243" s="86">
        <f>SUMIFS('sys inv movment rpt'!$M:$M,'sys inv movment rpt'!$L:$L,$M1243,'sys inv movment rpt'!$N:$N,AC$1)</f>
        <v>0</v>
      </c>
      <c r="AD1243" s="86">
        <f>SUMIFS('sys inv movment rpt'!$M:$M,'sys inv movment rpt'!$L:$L,$M1243,'sys inv movment rpt'!$N:$N,AD$1)</f>
        <v>0</v>
      </c>
      <c r="AE1243" s="86">
        <f>SUMIFS('sys inv movment rpt'!$M:$M,'sys inv movment rpt'!$L:$L,$M1243,'sys inv movment rpt'!$N:$N,AE$1)</f>
        <v>0</v>
      </c>
      <c r="AF1243" s="86">
        <f>SUMIFS('sys inv movment rpt'!$M:$M,'sys inv movment rpt'!$L:$L,$M1243,'sys inv movment rpt'!$N:$N,AF$1)</f>
        <v>0</v>
      </c>
      <c r="AG1243" s="86">
        <f>SUMIFS('sys inv movment rpt'!$M:$M,'sys inv movment rpt'!$L:$L,$M1243,'sys inv movment rpt'!$N:$N,AG$1)</f>
        <v>0</v>
      </c>
      <c r="AH1243" s="86">
        <f>SUMIFS('sys inv movment rpt'!$M:$M,'sys inv movment rpt'!$L:$L,$M1243,'sys inv movment rpt'!$N:$N,AH$1)</f>
        <v>0</v>
      </c>
      <c r="AI1243" s="86">
        <f>SUMIFS('sys inv movment rpt'!$M:$M,'sys inv movment rpt'!$L:$L,$M1243,'sys inv movment rpt'!$N:$N,AI$1)</f>
        <v>0</v>
      </c>
      <c r="AJ1243" s="86">
        <f>SUMIFS('sys inv movment rpt'!$M:$M,'sys inv movment rpt'!$L:$L,$M1243,'sys inv movment rpt'!$N:$N,AJ$1)</f>
        <v>0</v>
      </c>
      <c r="AK1243" s="86">
        <f>SUMIFS('sys inv movment rpt'!$M:$M,'sys inv movment rpt'!$L:$L,$M1243,'sys inv movment rpt'!$N:$N,AK$1)</f>
        <v>0</v>
      </c>
      <c r="AL1243" s="86">
        <f>SUMIFS('sys inv movment rpt'!$M:$M,'sys inv movment rpt'!$L:$L,$M1243,'sys inv movment rpt'!$N:$N,AL$1)</f>
        <v>0</v>
      </c>
      <c r="AM1243" s="86">
        <f>SUMIFS('sys inv movment rpt'!$M:$M,'sys inv movment rpt'!$L:$L,$M1243,'sys inv movment rpt'!$N:$N,AM$1)</f>
        <v>0</v>
      </c>
      <c r="AN1243" s="86">
        <f>SUMIFS('sys inv movment rpt'!$M:$M,'sys inv movment rpt'!$L:$L,$M1243,'sys inv movment rpt'!$N:$N,AN$1)</f>
        <v>0</v>
      </c>
      <c r="AO1243" s="86">
        <f>SUMIFS('sys inv movment rpt'!$M:$M,'sys inv movment rpt'!$L:$L,$M1243,'sys inv movment rpt'!$N:$N,AO$1)</f>
        <v>0</v>
      </c>
      <c r="AP1243" s="86">
        <f>SUMIFS('sys inv movment rpt'!$M:$M,'sys inv movment rpt'!$L:$L,$M1243,'sys inv movment rpt'!$N:$N,AP$1)</f>
        <v>0</v>
      </c>
      <c r="AQ1243" s="86">
        <f>SUMIFS('sys inv movment rpt'!$M:$M,'sys inv movment rpt'!$L:$L,$M1243,'sys inv movment rpt'!$N:$N,AQ$1)</f>
        <v>0</v>
      </c>
      <c r="AR1243" s="86">
        <f>SUMIFS('sys inv movment rpt'!$M:$M,'sys inv movment rpt'!$L:$L,$M1243,'sys inv movment rpt'!$N:$N,AR$1)</f>
        <v>0</v>
      </c>
      <c r="AS1243" s="86">
        <f>SUMIFS('sys inv movment rpt'!$M:$M,'sys inv movment rpt'!$L:$L,$M1243,'sys inv movment rpt'!$N:$N,AS$1)</f>
        <v>0</v>
      </c>
      <c r="AT1243" s="86">
        <f>SUMIFS('sys inv movment rpt'!$M:$M,'sys inv movment rpt'!$L:$L,$M1243,'sys inv movment rpt'!$N:$N,AT$1)</f>
        <v>0</v>
      </c>
      <c r="AU1243" s="86">
        <f>SUMIFS('sys inv movment rpt'!$M:$M,'sys inv movment rpt'!$L:$L,$M1243,'sys inv movment rpt'!$N:$N,AU$1)</f>
        <v>0</v>
      </c>
      <c r="AV1243" s="86">
        <f>SUMIFS('sys inv movment rpt'!$M:$M,'sys inv movment rpt'!$L:$L,$M1243,'sys inv movment rpt'!$N:$N,AV$1)</f>
        <v>0</v>
      </c>
      <c r="AW1243" s="87" t="str">
        <f>IFERROR(VLOOKUP(A1243,'sys-backorder details'!E:U,17,0),"-")</f>
        <v>-</v>
      </c>
      <c r="AX1243" s="87" t="str">
        <f>IF(K1243&gt;1,VLOOKUP(A1243,'settings-routing'!A:I,9,0),"")</f>
        <v/>
      </c>
    </row>
    <row r="1244" ht="12.75" customHeight="1">
      <c r="A1244" s="50" t="s">
        <v>2559</v>
      </c>
      <c r="B1244" s="50" t="s">
        <v>2544</v>
      </c>
      <c r="C1244" s="50">
        <f t="shared" si="2"/>
        <v>11880</v>
      </c>
      <c r="D1244" s="80">
        <f>SUMIF('Stocks 101-111'!$J:$J,'item dashboard'!A1244,'Stocks 101-111'!K:K)</f>
        <v>11880</v>
      </c>
      <c r="E1244" s="80">
        <f>SUMIF('Stocks 101-111'!$J:$J,'item dashboard'!A1244,'Stocks 101-111'!$L:$L)</f>
        <v>0</v>
      </c>
      <c r="F1244" s="81">
        <f t="shared" si="3"/>
        <v>0</v>
      </c>
      <c r="G1244" s="82">
        <f t="shared" si="4"/>
        <v>0.1428571429</v>
      </c>
      <c r="H1244" s="50">
        <f>SUMIFS('sys-backorder details'!$M:$M,'sys-backorder details'!$E:$E,'item dashboard'!A1244,'sys-backorder details'!$V:$V,"")</f>
        <v>0</v>
      </c>
      <c r="I1244" s="83">
        <f>SUMIF('settings-routing'!$I:$I,'item dashboard'!A1244,'settings-routing'!$O:$O)</f>
        <v>0</v>
      </c>
      <c r="J1244" s="50">
        <f>SUMIFS('sys-backorder details'!$M:$M,'sys-backorder details'!$E:$E,'item dashboard'!A1244,'sys-backorder details'!$V:$V,"Call off")</f>
        <v>6300</v>
      </c>
      <c r="K1244" s="84">
        <f t="shared" si="5"/>
        <v>-11880</v>
      </c>
      <c r="L1244" s="84">
        <f>SUMIF('Production Plan'!$E:$E,'item dashboard'!A1244,'Production Plan'!$N:$N)</f>
        <v>0</v>
      </c>
      <c r="M1244" s="85" t="str">
        <f t="shared" si="6"/>
        <v>B-T51-N32-500 gm Natural Tablet Container</v>
      </c>
      <c r="N1244" s="86">
        <f>SUMIFS('sys inv movment rpt'!$M:$M,'sys inv movment rpt'!$L:$L,$M1244,'sys inv movment rpt'!$N:$N,N$1)</f>
        <v>2640</v>
      </c>
      <c r="O1244" s="86">
        <f>SUMIFS('sys inv movment rpt'!$M:$M,'sys inv movment rpt'!$L:$L,$M1244,'sys inv movment rpt'!$N:$N,O$1)</f>
        <v>0</v>
      </c>
      <c r="P1244" s="86">
        <f>SUMIFS('sys inv movment rpt'!$M:$M,'sys inv movment rpt'!$L:$L,$M1244,'sys inv movment rpt'!$N:$N,P$1)</f>
        <v>0</v>
      </c>
      <c r="Q1244" s="86">
        <f>SUMIFS('sys inv movment rpt'!$M:$M,'sys inv movment rpt'!$L:$L,$M1244,'sys inv movment rpt'!$N:$N,Q$1)</f>
        <v>0</v>
      </c>
      <c r="R1244" s="86">
        <f>SUMIFS('sys inv movment rpt'!$M:$M,'sys inv movment rpt'!$L:$L,$M1244,'sys inv movment rpt'!$N:$N,R$1)</f>
        <v>0</v>
      </c>
      <c r="S1244" s="86">
        <f>SUMIFS('sys inv movment rpt'!$M:$M,'sys inv movment rpt'!$L:$L,$M1244,'sys inv movment rpt'!$N:$N,S$1)</f>
        <v>0</v>
      </c>
      <c r="T1244" s="86">
        <f>SUMIFS('sys inv movment rpt'!$M:$M,'sys inv movment rpt'!$L:$L,$M1244,'sys inv movment rpt'!$N:$N,T$1)</f>
        <v>0</v>
      </c>
      <c r="U1244" s="86">
        <f>SUMIFS('sys inv movment rpt'!$M:$M,'sys inv movment rpt'!$L:$L,$M1244,'sys inv movment rpt'!$N:$N,U$1)</f>
        <v>0</v>
      </c>
      <c r="V1244" s="86">
        <f>SUMIFS('sys inv movment rpt'!$M:$M,'sys inv movment rpt'!$L:$L,$M1244,'sys inv movment rpt'!$N:$N,V$1)</f>
        <v>0</v>
      </c>
      <c r="W1244" s="86">
        <f>SUMIFS('sys inv movment rpt'!$M:$M,'sys inv movment rpt'!$L:$L,$M1244,'sys inv movment rpt'!$N:$N,W$1)</f>
        <v>1800</v>
      </c>
      <c r="X1244" s="86">
        <f>SUMIFS('sys inv movment rpt'!$M:$M,'sys inv movment rpt'!$L:$L,$M1244,'sys inv movment rpt'!$N:$N,X$1)</f>
        <v>0</v>
      </c>
      <c r="Y1244" s="86">
        <f>SUMIFS('sys inv movment rpt'!$M:$M,'sys inv movment rpt'!$L:$L,$M1244,'sys inv movment rpt'!$N:$N,Y$1)</f>
        <v>0</v>
      </c>
      <c r="Z1244" s="86">
        <f>SUMIFS('sys inv movment rpt'!$M:$M,'sys inv movment rpt'!$L:$L,$M1244,'sys inv movment rpt'!$N:$N,Z$1)</f>
        <v>0</v>
      </c>
      <c r="AA1244" s="86">
        <f>SUMIFS('sys inv movment rpt'!$M:$M,'sys inv movment rpt'!$L:$L,$M1244,'sys inv movment rpt'!$N:$N,AA$1)</f>
        <v>4920</v>
      </c>
      <c r="AB1244" s="86">
        <f>SUMIFS('sys inv movment rpt'!$M:$M,'sys inv movment rpt'!$L:$L,$M1244,'sys inv movment rpt'!$N:$N,AB$1)</f>
        <v>0</v>
      </c>
      <c r="AC1244" s="86">
        <f>SUMIFS('sys inv movment rpt'!$M:$M,'sys inv movment rpt'!$L:$L,$M1244,'sys inv movment rpt'!$N:$N,AC$1)</f>
        <v>0</v>
      </c>
      <c r="AD1244" s="86">
        <f>SUMIFS('sys inv movment rpt'!$M:$M,'sys inv movment rpt'!$L:$L,$M1244,'sys inv movment rpt'!$N:$N,AD$1)</f>
        <v>0</v>
      </c>
      <c r="AE1244" s="86">
        <f>SUMIFS('sys inv movment rpt'!$M:$M,'sys inv movment rpt'!$L:$L,$M1244,'sys inv movment rpt'!$N:$N,AE$1)</f>
        <v>0</v>
      </c>
      <c r="AF1244" s="86">
        <f>SUMIFS('sys inv movment rpt'!$M:$M,'sys inv movment rpt'!$L:$L,$M1244,'sys inv movment rpt'!$N:$N,AF$1)</f>
        <v>0</v>
      </c>
      <c r="AG1244" s="86">
        <f>SUMIFS('sys inv movment rpt'!$M:$M,'sys inv movment rpt'!$L:$L,$M1244,'sys inv movment rpt'!$N:$N,AG$1)</f>
        <v>0</v>
      </c>
      <c r="AH1244" s="86">
        <f>SUMIFS('sys inv movment rpt'!$M:$M,'sys inv movment rpt'!$L:$L,$M1244,'sys inv movment rpt'!$N:$N,AH$1)</f>
        <v>0</v>
      </c>
      <c r="AI1244" s="86">
        <f>SUMIFS('sys inv movment rpt'!$M:$M,'sys inv movment rpt'!$L:$L,$M1244,'sys inv movment rpt'!$N:$N,AI$1)</f>
        <v>0</v>
      </c>
      <c r="AJ1244" s="86">
        <f>SUMIFS('sys inv movment rpt'!$M:$M,'sys inv movment rpt'!$L:$L,$M1244,'sys inv movment rpt'!$N:$N,AJ$1)</f>
        <v>7620</v>
      </c>
      <c r="AK1244" s="86">
        <f>SUMIFS('sys inv movment rpt'!$M:$M,'sys inv movment rpt'!$L:$L,$M1244,'sys inv movment rpt'!$N:$N,AK$1)</f>
        <v>0</v>
      </c>
      <c r="AL1244" s="86">
        <f>SUMIFS('sys inv movment rpt'!$M:$M,'sys inv movment rpt'!$L:$L,$M1244,'sys inv movment rpt'!$N:$N,AL$1)</f>
        <v>0</v>
      </c>
      <c r="AM1244" s="86">
        <f>SUMIFS('sys inv movment rpt'!$M:$M,'sys inv movment rpt'!$L:$L,$M1244,'sys inv movment rpt'!$N:$N,AM$1)</f>
        <v>0</v>
      </c>
      <c r="AN1244" s="86">
        <f>SUMIFS('sys inv movment rpt'!$M:$M,'sys inv movment rpt'!$L:$L,$M1244,'sys inv movment rpt'!$N:$N,AN$1)</f>
        <v>240</v>
      </c>
      <c r="AO1244" s="86">
        <f>SUMIFS('sys inv movment rpt'!$M:$M,'sys inv movment rpt'!$L:$L,$M1244,'sys inv movment rpt'!$N:$N,AO$1)</f>
        <v>0</v>
      </c>
      <c r="AP1244" s="86">
        <f>SUMIFS('sys inv movment rpt'!$M:$M,'sys inv movment rpt'!$L:$L,$M1244,'sys inv movment rpt'!$N:$N,AP$1)</f>
        <v>0</v>
      </c>
      <c r="AQ1244" s="86">
        <f>SUMIFS('sys inv movment rpt'!$M:$M,'sys inv movment rpt'!$L:$L,$M1244,'sys inv movment rpt'!$N:$N,AQ$1)</f>
        <v>0</v>
      </c>
      <c r="AR1244" s="86">
        <f>SUMIFS('sys inv movment rpt'!$M:$M,'sys inv movment rpt'!$L:$L,$M1244,'sys inv movment rpt'!$N:$N,AR$1)</f>
        <v>0</v>
      </c>
      <c r="AS1244" s="86">
        <f>SUMIFS('sys inv movment rpt'!$M:$M,'sys inv movment rpt'!$L:$L,$M1244,'sys inv movment rpt'!$N:$N,AS$1)</f>
        <v>0</v>
      </c>
      <c r="AT1244" s="86">
        <f>SUMIFS('sys inv movment rpt'!$M:$M,'sys inv movment rpt'!$L:$L,$M1244,'sys inv movment rpt'!$N:$N,AT$1)</f>
        <v>0</v>
      </c>
      <c r="AU1244" s="86">
        <f>SUMIFS('sys inv movment rpt'!$M:$M,'sys inv movment rpt'!$L:$L,$M1244,'sys inv movment rpt'!$N:$N,AU$1)</f>
        <v>0</v>
      </c>
      <c r="AV1244" s="86">
        <f>SUMIFS('sys inv movment rpt'!$M:$M,'sys inv movment rpt'!$L:$L,$M1244,'sys inv movment rpt'!$N:$N,AV$1)</f>
        <v>0</v>
      </c>
      <c r="AW1244" s="87" t="str">
        <f>IFERROR(VLOOKUP(A1244,'sys-backorder details'!E:U,17,0),"-")</f>
        <v>Cash/Current Cheque</v>
      </c>
      <c r="AX1244" s="87" t="str">
        <f>IF(K1244&gt;1,VLOOKUP(A1244,'settings-routing'!A:I,9,0),"")</f>
        <v/>
      </c>
    </row>
    <row r="1245" ht="12.75" customHeight="1">
      <c r="A1245" s="28" t="s">
        <v>2560</v>
      </c>
      <c r="B1245" s="28" t="s">
        <v>2561</v>
      </c>
      <c r="C1245" s="50">
        <f t="shared" si="2"/>
        <v>0</v>
      </c>
      <c r="D1245" s="80">
        <f>SUMIF('Stocks 101-111'!$J:$J,'item dashboard'!A1245,'Stocks 101-111'!K:K)</f>
        <v>0</v>
      </c>
      <c r="E1245" s="80">
        <f>SUMIF('Stocks 101-111'!$J:$J,'item dashboard'!A1245,'Stocks 101-111'!$L:$L)</f>
        <v>0</v>
      </c>
      <c r="F1245" s="81">
        <f t="shared" si="3"/>
        <v>0</v>
      </c>
      <c r="G1245" s="82">
        <f t="shared" si="4"/>
        <v>0</v>
      </c>
      <c r="H1245" s="50">
        <f>SUMIFS('sys-backorder details'!$M:$M,'sys-backorder details'!$E:$E,'item dashboard'!A1245,'sys-backorder details'!$V:$V,"")</f>
        <v>0</v>
      </c>
      <c r="I1245" s="83">
        <f>SUMIF('settings-routing'!$I:$I,'item dashboard'!A1245,'settings-routing'!$O:$O)</f>
        <v>0</v>
      </c>
      <c r="J1245" s="50">
        <f>SUMIFS('sys-backorder details'!$M:$M,'sys-backorder details'!$E:$E,'item dashboard'!A1245,'sys-backorder details'!$V:$V,"Call off")</f>
        <v>0</v>
      </c>
      <c r="K1245" s="84">
        <f t="shared" si="5"/>
        <v>0</v>
      </c>
      <c r="L1245" s="84">
        <f>SUMIF('Production Plan'!$E:$E,'item dashboard'!A1245,'Production Plan'!$N:$N)</f>
        <v>0</v>
      </c>
      <c r="M1245" s="85" t="str">
        <f t="shared" si="6"/>
        <v>B-T51-N32SANIGO-500 gm Natural Jar</v>
      </c>
      <c r="N1245" s="86">
        <f>SUMIFS('sys inv movment rpt'!$M:$M,'sys inv movment rpt'!$L:$L,$M1245,'sys inv movment rpt'!$N:$N,N$1)</f>
        <v>0</v>
      </c>
      <c r="O1245" s="86">
        <f>SUMIFS('sys inv movment rpt'!$M:$M,'sys inv movment rpt'!$L:$L,$M1245,'sys inv movment rpt'!$N:$N,O$1)</f>
        <v>0</v>
      </c>
      <c r="P1245" s="86">
        <f>SUMIFS('sys inv movment rpt'!$M:$M,'sys inv movment rpt'!$L:$L,$M1245,'sys inv movment rpt'!$N:$N,P$1)</f>
        <v>0</v>
      </c>
      <c r="Q1245" s="86">
        <f>SUMIFS('sys inv movment rpt'!$M:$M,'sys inv movment rpt'!$L:$L,$M1245,'sys inv movment rpt'!$N:$N,Q$1)</f>
        <v>0</v>
      </c>
      <c r="R1245" s="86">
        <f>SUMIFS('sys inv movment rpt'!$M:$M,'sys inv movment rpt'!$L:$L,$M1245,'sys inv movment rpt'!$N:$N,R$1)</f>
        <v>0</v>
      </c>
      <c r="S1245" s="86">
        <f>SUMIFS('sys inv movment rpt'!$M:$M,'sys inv movment rpt'!$L:$L,$M1245,'sys inv movment rpt'!$N:$N,S$1)</f>
        <v>0</v>
      </c>
      <c r="T1245" s="86">
        <f>SUMIFS('sys inv movment rpt'!$M:$M,'sys inv movment rpt'!$L:$L,$M1245,'sys inv movment rpt'!$N:$N,T$1)</f>
        <v>0</v>
      </c>
      <c r="U1245" s="86">
        <f>SUMIFS('sys inv movment rpt'!$M:$M,'sys inv movment rpt'!$L:$L,$M1245,'sys inv movment rpt'!$N:$N,U$1)</f>
        <v>0</v>
      </c>
      <c r="V1245" s="86">
        <f>SUMIFS('sys inv movment rpt'!$M:$M,'sys inv movment rpt'!$L:$L,$M1245,'sys inv movment rpt'!$N:$N,V$1)</f>
        <v>0</v>
      </c>
      <c r="W1245" s="86">
        <f>SUMIFS('sys inv movment rpt'!$M:$M,'sys inv movment rpt'!$L:$L,$M1245,'sys inv movment rpt'!$N:$N,W$1)</f>
        <v>0</v>
      </c>
      <c r="X1245" s="86">
        <f>SUMIFS('sys inv movment rpt'!$M:$M,'sys inv movment rpt'!$L:$L,$M1245,'sys inv movment rpt'!$N:$N,X$1)</f>
        <v>0</v>
      </c>
      <c r="Y1245" s="86">
        <f>SUMIFS('sys inv movment rpt'!$M:$M,'sys inv movment rpt'!$L:$L,$M1245,'sys inv movment rpt'!$N:$N,Y$1)</f>
        <v>0</v>
      </c>
      <c r="Z1245" s="86">
        <f>SUMIFS('sys inv movment rpt'!$M:$M,'sys inv movment rpt'!$L:$L,$M1245,'sys inv movment rpt'!$N:$N,Z$1)</f>
        <v>0</v>
      </c>
      <c r="AA1245" s="86">
        <f>SUMIFS('sys inv movment rpt'!$M:$M,'sys inv movment rpt'!$L:$L,$M1245,'sys inv movment rpt'!$N:$N,AA$1)</f>
        <v>0</v>
      </c>
      <c r="AB1245" s="86">
        <f>SUMIFS('sys inv movment rpt'!$M:$M,'sys inv movment rpt'!$L:$L,$M1245,'sys inv movment rpt'!$N:$N,AB$1)</f>
        <v>0</v>
      </c>
      <c r="AC1245" s="86">
        <f>SUMIFS('sys inv movment rpt'!$M:$M,'sys inv movment rpt'!$L:$L,$M1245,'sys inv movment rpt'!$N:$N,AC$1)</f>
        <v>0</v>
      </c>
      <c r="AD1245" s="86">
        <f>SUMIFS('sys inv movment rpt'!$M:$M,'sys inv movment rpt'!$L:$L,$M1245,'sys inv movment rpt'!$N:$N,AD$1)</f>
        <v>0</v>
      </c>
      <c r="AE1245" s="86">
        <f>SUMIFS('sys inv movment rpt'!$M:$M,'sys inv movment rpt'!$L:$L,$M1245,'sys inv movment rpt'!$N:$N,AE$1)</f>
        <v>0</v>
      </c>
      <c r="AF1245" s="86">
        <f>SUMIFS('sys inv movment rpt'!$M:$M,'sys inv movment rpt'!$L:$L,$M1245,'sys inv movment rpt'!$N:$N,AF$1)</f>
        <v>0</v>
      </c>
      <c r="AG1245" s="86">
        <f>SUMIFS('sys inv movment rpt'!$M:$M,'sys inv movment rpt'!$L:$L,$M1245,'sys inv movment rpt'!$N:$N,AG$1)</f>
        <v>0</v>
      </c>
      <c r="AH1245" s="86">
        <f>SUMIFS('sys inv movment rpt'!$M:$M,'sys inv movment rpt'!$L:$L,$M1245,'sys inv movment rpt'!$N:$N,AH$1)</f>
        <v>0</v>
      </c>
      <c r="AI1245" s="86">
        <f>SUMIFS('sys inv movment rpt'!$M:$M,'sys inv movment rpt'!$L:$L,$M1245,'sys inv movment rpt'!$N:$N,AI$1)</f>
        <v>0</v>
      </c>
      <c r="AJ1245" s="86">
        <f>SUMIFS('sys inv movment rpt'!$M:$M,'sys inv movment rpt'!$L:$L,$M1245,'sys inv movment rpt'!$N:$N,AJ$1)</f>
        <v>0</v>
      </c>
      <c r="AK1245" s="86">
        <f>SUMIFS('sys inv movment rpt'!$M:$M,'sys inv movment rpt'!$L:$L,$M1245,'sys inv movment rpt'!$N:$N,AK$1)</f>
        <v>0</v>
      </c>
      <c r="AL1245" s="86">
        <f>SUMIFS('sys inv movment rpt'!$M:$M,'sys inv movment rpt'!$L:$L,$M1245,'sys inv movment rpt'!$N:$N,AL$1)</f>
        <v>0</v>
      </c>
      <c r="AM1245" s="86">
        <f>SUMIFS('sys inv movment rpt'!$M:$M,'sys inv movment rpt'!$L:$L,$M1245,'sys inv movment rpt'!$N:$N,AM$1)</f>
        <v>0</v>
      </c>
      <c r="AN1245" s="86">
        <f>SUMIFS('sys inv movment rpt'!$M:$M,'sys inv movment rpt'!$L:$L,$M1245,'sys inv movment rpt'!$N:$N,AN$1)</f>
        <v>0</v>
      </c>
      <c r="AO1245" s="86">
        <f>SUMIFS('sys inv movment rpt'!$M:$M,'sys inv movment rpt'!$L:$L,$M1245,'sys inv movment rpt'!$N:$N,AO$1)</f>
        <v>0</v>
      </c>
      <c r="AP1245" s="86">
        <f>SUMIFS('sys inv movment rpt'!$M:$M,'sys inv movment rpt'!$L:$L,$M1245,'sys inv movment rpt'!$N:$N,AP$1)</f>
        <v>0</v>
      </c>
      <c r="AQ1245" s="86">
        <f>SUMIFS('sys inv movment rpt'!$M:$M,'sys inv movment rpt'!$L:$L,$M1245,'sys inv movment rpt'!$N:$N,AQ$1)</f>
        <v>0</v>
      </c>
      <c r="AR1245" s="86">
        <f>SUMIFS('sys inv movment rpt'!$M:$M,'sys inv movment rpt'!$L:$L,$M1245,'sys inv movment rpt'!$N:$N,AR$1)</f>
        <v>0</v>
      </c>
      <c r="AS1245" s="86">
        <f>SUMIFS('sys inv movment rpt'!$M:$M,'sys inv movment rpt'!$L:$L,$M1245,'sys inv movment rpt'!$N:$N,AS$1)</f>
        <v>0</v>
      </c>
      <c r="AT1245" s="86">
        <f>SUMIFS('sys inv movment rpt'!$M:$M,'sys inv movment rpt'!$L:$L,$M1245,'sys inv movment rpt'!$N:$N,AT$1)</f>
        <v>0</v>
      </c>
      <c r="AU1245" s="86">
        <f>SUMIFS('sys inv movment rpt'!$M:$M,'sys inv movment rpt'!$L:$L,$M1245,'sys inv movment rpt'!$N:$N,AU$1)</f>
        <v>0</v>
      </c>
      <c r="AV1245" s="86">
        <f>SUMIFS('sys inv movment rpt'!$M:$M,'sys inv movment rpt'!$L:$L,$M1245,'sys inv movment rpt'!$N:$N,AV$1)</f>
        <v>0</v>
      </c>
      <c r="AW1245" s="87" t="str">
        <f>IFERROR(VLOOKUP(A1245,'sys-backorder details'!E:U,17,0),"-")</f>
        <v>-</v>
      </c>
      <c r="AX1245" s="87" t="str">
        <f>IF(K1245&gt;1,VLOOKUP(A1245,'settings-routing'!A:I,9,0),"")</f>
        <v/>
      </c>
    </row>
    <row r="1246" ht="12.75" customHeight="1">
      <c r="A1246" s="50" t="s">
        <v>2562</v>
      </c>
      <c r="B1246" s="50" t="s">
        <v>2563</v>
      </c>
      <c r="C1246" s="50">
        <f t="shared" si="2"/>
        <v>0</v>
      </c>
      <c r="D1246" s="80">
        <f>SUMIF('Stocks 101-111'!$J:$J,'item dashboard'!A1246,'Stocks 101-111'!K:K)</f>
        <v>0</v>
      </c>
      <c r="E1246" s="80">
        <f>SUMIF('Stocks 101-111'!$J:$J,'item dashboard'!A1246,'Stocks 101-111'!$L:$L)</f>
        <v>0</v>
      </c>
      <c r="F1246" s="81">
        <f t="shared" si="3"/>
        <v>0</v>
      </c>
      <c r="G1246" s="82">
        <f t="shared" si="4"/>
        <v>0</v>
      </c>
      <c r="H1246" s="50">
        <f>SUMIFS('sys-backorder details'!$M:$M,'sys-backorder details'!$E:$E,'item dashboard'!A1246,'sys-backorder details'!$V:$V,"")</f>
        <v>0</v>
      </c>
      <c r="I1246" s="83">
        <f>SUMIF('settings-routing'!$I:$I,'item dashboard'!A1246,'settings-routing'!$O:$O)</f>
        <v>0</v>
      </c>
      <c r="J1246" s="50">
        <f>SUMIFS('sys-backorder details'!$M:$M,'sys-backorder details'!$E:$E,'item dashboard'!A1246,'sys-backorder details'!$V:$V,"Call off")</f>
        <v>0</v>
      </c>
      <c r="K1246" s="84">
        <f t="shared" si="5"/>
        <v>0</v>
      </c>
      <c r="L1246" s="84">
        <f>SUMIF('Production Plan'!$E:$E,'item dashboard'!A1246,'Production Plan'!$N:$N)</f>
        <v>0</v>
      </c>
      <c r="M1246" s="85" t="str">
        <f t="shared" si="6"/>
        <v>B-T51-O32-500 gm Orange Jar</v>
      </c>
      <c r="N1246" s="86">
        <f>SUMIFS('sys inv movment rpt'!$M:$M,'sys inv movment rpt'!$L:$L,$M1246,'sys inv movment rpt'!$N:$N,N$1)</f>
        <v>0</v>
      </c>
      <c r="O1246" s="86">
        <f>SUMIFS('sys inv movment rpt'!$M:$M,'sys inv movment rpt'!$L:$L,$M1246,'sys inv movment rpt'!$N:$N,O$1)</f>
        <v>0</v>
      </c>
      <c r="P1246" s="86">
        <f>SUMIFS('sys inv movment rpt'!$M:$M,'sys inv movment rpt'!$L:$L,$M1246,'sys inv movment rpt'!$N:$N,P$1)</f>
        <v>0</v>
      </c>
      <c r="Q1246" s="86">
        <f>SUMIFS('sys inv movment rpt'!$M:$M,'sys inv movment rpt'!$L:$L,$M1246,'sys inv movment rpt'!$N:$N,Q$1)</f>
        <v>0</v>
      </c>
      <c r="R1246" s="86">
        <f>SUMIFS('sys inv movment rpt'!$M:$M,'sys inv movment rpt'!$L:$L,$M1246,'sys inv movment rpt'!$N:$N,R$1)</f>
        <v>0</v>
      </c>
      <c r="S1246" s="86">
        <f>SUMIFS('sys inv movment rpt'!$M:$M,'sys inv movment rpt'!$L:$L,$M1246,'sys inv movment rpt'!$N:$N,S$1)</f>
        <v>0</v>
      </c>
      <c r="T1246" s="86">
        <f>SUMIFS('sys inv movment rpt'!$M:$M,'sys inv movment rpt'!$L:$L,$M1246,'sys inv movment rpt'!$N:$N,T$1)</f>
        <v>0</v>
      </c>
      <c r="U1246" s="86">
        <f>SUMIFS('sys inv movment rpt'!$M:$M,'sys inv movment rpt'!$L:$L,$M1246,'sys inv movment rpt'!$N:$N,U$1)</f>
        <v>0</v>
      </c>
      <c r="V1246" s="86">
        <f>SUMIFS('sys inv movment rpt'!$M:$M,'sys inv movment rpt'!$L:$L,$M1246,'sys inv movment rpt'!$N:$N,V$1)</f>
        <v>0</v>
      </c>
      <c r="W1246" s="86">
        <f>SUMIFS('sys inv movment rpt'!$M:$M,'sys inv movment rpt'!$L:$L,$M1246,'sys inv movment rpt'!$N:$N,W$1)</f>
        <v>0</v>
      </c>
      <c r="X1246" s="86">
        <f>SUMIFS('sys inv movment rpt'!$M:$M,'sys inv movment rpt'!$L:$L,$M1246,'sys inv movment rpt'!$N:$N,X$1)</f>
        <v>0</v>
      </c>
      <c r="Y1246" s="86">
        <f>SUMIFS('sys inv movment rpt'!$M:$M,'sys inv movment rpt'!$L:$L,$M1246,'sys inv movment rpt'!$N:$N,Y$1)</f>
        <v>0</v>
      </c>
      <c r="Z1246" s="86">
        <f>SUMIFS('sys inv movment rpt'!$M:$M,'sys inv movment rpt'!$L:$L,$M1246,'sys inv movment rpt'!$N:$N,Z$1)</f>
        <v>0</v>
      </c>
      <c r="AA1246" s="86">
        <f>SUMIFS('sys inv movment rpt'!$M:$M,'sys inv movment rpt'!$L:$L,$M1246,'sys inv movment rpt'!$N:$N,AA$1)</f>
        <v>0</v>
      </c>
      <c r="AB1246" s="86">
        <f>SUMIFS('sys inv movment rpt'!$M:$M,'sys inv movment rpt'!$L:$L,$M1246,'sys inv movment rpt'!$N:$N,AB$1)</f>
        <v>0</v>
      </c>
      <c r="AC1246" s="86">
        <f>SUMIFS('sys inv movment rpt'!$M:$M,'sys inv movment rpt'!$L:$L,$M1246,'sys inv movment rpt'!$N:$N,AC$1)</f>
        <v>0</v>
      </c>
      <c r="AD1246" s="86">
        <f>SUMIFS('sys inv movment rpt'!$M:$M,'sys inv movment rpt'!$L:$L,$M1246,'sys inv movment rpt'!$N:$N,AD$1)</f>
        <v>0</v>
      </c>
      <c r="AE1246" s="86">
        <f>SUMIFS('sys inv movment rpt'!$M:$M,'sys inv movment rpt'!$L:$L,$M1246,'sys inv movment rpt'!$N:$N,AE$1)</f>
        <v>0</v>
      </c>
      <c r="AF1246" s="86">
        <f>SUMIFS('sys inv movment rpt'!$M:$M,'sys inv movment rpt'!$L:$L,$M1246,'sys inv movment rpt'!$N:$N,AF$1)</f>
        <v>0</v>
      </c>
      <c r="AG1246" s="86">
        <f>SUMIFS('sys inv movment rpt'!$M:$M,'sys inv movment rpt'!$L:$L,$M1246,'sys inv movment rpt'!$N:$N,AG$1)</f>
        <v>0</v>
      </c>
      <c r="AH1246" s="86">
        <f>SUMIFS('sys inv movment rpt'!$M:$M,'sys inv movment rpt'!$L:$L,$M1246,'sys inv movment rpt'!$N:$N,AH$1)</f>
        <v>0</v>
      </c>
      <c r="AI1246" s="86">
        <f>SUMIFS('sys inv movment rpt'!$M:$M,'sys inv movment rpt'!$L:$L,$M1246,'sys inv movment rpt'!$N:$N,AI$1)</f>
        <v>0</v>
      </c>
      <c r="AJ1246" s="86">
        <f>SUMIFS('sys inv movment rpt'!$M:$M,'sys inv movment rpt'!$L:$L,$M1246,'sys inv movment rpt'!$N:$N,AJ$1)</f>
        <v>0</v>
      </c>
      <c r="AK1246" s="86">
        <f>SUMIFS('sys inv movment rpt'!$M:$M,'sys inv movment rpt'!$L:$L,$M1246,'sys inv movment rpt'!$N:$N,AK$1)</f>
        <v>0</v>
      </c>
      <c r="AL1246" s="86">
        <f>SUMIFS('sys inv movment rpt'!$M:$M,'sys inv movment rpt'!$L:$L,$M1246,'sys inv movment rpt'!$N:$N,AL$1)</f>
        <v>0</v>
      </c>
      <c r="AM1246" s="86">
        <f>SUMIFS('sys inv movment rpt'!$M:$M,'sys inv movment rpt'!$L:$L,$M1246,'sys inv movment rpt'!$N:$N,AM$1)</f>
        <v>0</v>
      </c>
      <c r="AN1246" s="86">
        <f>SUMIFS('sys inv movment rpt'!$M:$M,'sys inv movment rpt'!$L:$L,$M1246,'sys inv movment rpt'!$N:$N,AN$1)</f>
        <v>0</v>
      </c>
      <c r="AO1246" s="86">
        <f>SUMIFS('sys inv movment rpt'!$M:$M,'sys inv movment rpt'!$L:$L,$M1246,'sys inv movment rpt'!$N:$N,AO$1)</f>
        <v>0</v>
      </c>
      <c r="AP1246" s="86">
        <f>SUMIFS('sys inv movment rpt'!$M:$M,'sys inv movment rpt'!$L:$L,$M1246,'sys inv movment rpt'!$N:$N,AP$1)</f>
        <v>0</v>
      </c>
      <c r="AQ1246" s="86">
        <f>SUMIFS('sys inv movment rpt'!$M:$M,'sys inv movment rpt'!$L:$L,$M1246,'sys inv movment rpt'!$N:$N,AQ$1)</f>
        <v>0</v>
      </c>
      <c r="AR1246" s="86">
        <f>SUMIFS('sys inv movment rpt'!$M:$M,'sys inv movment rpt'!$L:$L,$M1246,'sys inv movment rpt'!$N:$N,AR$1)</f>
        <v>0</v>
      </c>
      <c r="AS1246" s="86">
        <f>SUMIFS('sys inv movment rpt'!$M:$M,'sys inv movment rpt'!$L:$L,$M1246,'sys inv movment rpt'!$N:$N,AS$1)</f>
        <v>0</v>
      </c>
      <c r="AT1246" s="86">
        <f>SUMIFS('sys inv movment rpt'!$M:$M,'sys inv movment rpt'!$L:$L,$M1246,'sys inv movment rpt'!$N:$N,AT$1)</f>
        <v>0</v>
      </c>
      <c r="AU1246" s="86">
        <f>SUMIFS('sys inv movment rpt'!$M:$M,'sys inv movment rpt'!$L:$L,$M1246,'sys inv movment rpt'!$N:$N,AU$1)</f>
        <v>0</v>
      </c>
      <c r="AV1246" s="86">
        <f>SUMIFS('sys inv movment rpt'!$M:$M,'sys inv movment rpt'!$L:$L,$M1246,'sys inv movment rpt'!$N:$N,AV$1)</f>
        <v>0</v>
      </c>
      <c r="AW1246" s="87" t="str">
        <f>IFERROR(VLOOKUP(A1246,'sys-backorder details'!E:U,17,0),"-")</f>
        <v>-</v>
      </c>
      <c r="AX1246" s="87" t="str">
        <f>IF(K1246&gt;1,VLOOKUP(A1246,'settings-routing'!A:I,9,0),"")</f>
        <v/>
      </c>
    </row>
    <row r="1247" ht="12.75" customHeight="1">
      <c r="A1247" s="50" t="s">
        <v>2564</v>
      </c>
      <c r="B1247" s="50" t="s">
        <v>2565</v>
      </c>
      <c r="C1247" s="50">
        <f t="shared" si="2"/>
        <v>0</v>
      </c>
      <c r="D1247" s="80">
        <f>SUMIF('Stocks 101-111'!$J:$J,'item dashboard'!A1247,'Stocks 101-111'!K:K)</f>
        <v>0</v>
      </c>
      <c r="E1247" s="80">
        <f>SUMIF('Stocks 101-111'!$J:$J,'item dashboard'!A1247,'Stocks 101-111'!$L:$L)</f>
        <v>0</v>
      </c>
      <c r="F1247" s="81">
        <f t="shared" si="3"/>
        <v>0</v>
      </c>
      <c r="G1247" s="82">
        <f t="shared" si="4"/>
        <v>0</v>
      </c>
      <c r="H1247" s="50">
        <f>SUMIFS('sys-backorder details'!$M:$M,'sys-backorder details'!$E:$E,'item dashboard'!A1247,'sys-backorder details'!$V:$V,"")</f>
        <v>0</v>
      </c>
      <c r="I1247" s="83">
        <f>SUMIF('settings-routing'!$I:$I,'item dashboard'!A1247,'settings-routing'!$O:$O)</f>
        <v>0</v>
      </c>
      <c r="J1247" s="50">
        <f>SUMIFS('sys-backorder details'!$M:$M,'sys-backorder details'!$E:$E,'item dashboard'!A1247,'sys-backorder details'!$V:$V,"Call off")</f>
        <v>0</v>
      </c>
      <c r="K1247" s="84">
        <f t="shared" si="5"/>
        <v>0</v>
      </c>
      <c r="L1247" s="84">
        <f>SUMIF('Production Plan'!$E:$E,'item dashboard'!A1247,'Production Plan'!$N:$N)</f>
        <v>0</v>
      </c>
      <c r="M1247" s="85" t="str">
        <f t="shared" si="6"/>
        <v>B-T51-O32MAROO-500 gm Orange Pntd Maroo Wood Glue</v>
      </c>
      <c r="N1247" s="86">
        <f>SUMIFS('sys inv movment rpt'!$M:$M,'sys inv movment rpt'!$L:$L,$M1247,'sys inv movment rpt'!$N:$N,N$1)</f>
        <v>0</v>
      </c>
      <c r="O1247" s="86">
        <f>SUMIFS('sys inv movment rpt'!$M:$M,'sys inv movment rpt'!$L:$L,$M1247,'sys inv movment rpt'!$N:$N,O$1)</f>
        <v>0</v>
      </c>
      <c r="P1247" s="86">
        <f>SUMIFS('sys inv movment rpt'!$M:$M,'sys inv movment rpt'!$L:$L,$M1247,'sys inv movment rpt'!$N:$N,P$1)</f>
        <v>0</v>
      </c>
      <c r="Q1247" s="86">
        <f>SUMIFS('sys inv movment rpt'!$M:$M,'sys inv movment rpt'!$L:$L,$M1247,'sys inv movment rpt'!$N:$N,Q$1)</f>
        <v>0</v>
      </c>
      <c r="R1247" s="86">
        <f>SUMIFS('sys inv movment rpt'!$M:$M,'sys inv movment rpt'!$L:$L,$M1247,'sys inv movment rpt'!$N:$N,R$1)</f>
        <v>0</v>
      </c>
      <c r="S1247" s="86">
        <f>SUMIFS('sys inv movment rpt'!$M:$M,'sys inv movment rpt'!$L:$L,$M1247,'sys inv movment rpt'!$N:$N,S$1)</f>
        <v>0</v>
      </c>
      <c r="T1247" s="86">
        <f>SUMIFS('sys inv movment rpt'!$M:$M,'sys inv movment rpt'!$L:$L,$M1247,'sys inv movment rpt'!$N:$N,T$1)</f>
        <v>0</v>
      </c>
      <c r="U1247" s="86">
        <f>SUMIFS('sys inv movment rpt'!$M:$M,'sys inv movment rpt'!$L:$L,$M1247,'sys inv movment rpt'!$N:$N,U$1)</f>
        <v>0</v>
      </c>
      <c r="V1247" s="86">
        <f>SUMIFS('sys inv movment rpt'!$M:$M,'sys inv movment rpt'!$L:$L,$M1247,'sys inv movment rpt'!$N:$N,V$1)</f>
        <v>0</v>
      </c>
      <c r="W1247" s="86">
        <f>SUMIFS('sys inv movment rpt'!$M:$M,'sys inv movment rpt'!$L:$L,$M1247,'sys inv movment rpt'!$N:$N,W$1)</f>
        <v>0</v>
      </c>
      <c r="X1247" s="86">
        <f>SUMIFS('sys inv movment rpt'!$M:$M,'sys inv movment rpt'!$L:$L,$M1247,'sys inv movment rpt'!$N:$N,X$1)</f>
        <v>0</v>
      </c>
      <c r="Y1247" s="86">
        <f>SUMIFS('sys inv movment rpt'!$M:$M,'sys inv movment rpt'!$L:$L,$M1247,'sys inv movment rpt'!$N:$N,Y$1)</f>
        <v>0</v>
      </c>
      <c r="Z1247" s="86">
        <f>SUMIFS('sys inv movment rpt'!$M:$M,'sys inv movment rpt'!$L:$L,$M1247,'sys inv movment rpt'!$N:$N,Z$1)</f>
        <v>0</v>
      </c>
      <c r="AA1247" s="86">
        <f>SUMIFS('sys inv movment rpt'!$M:$M,'sys inv movment rpt'!$L:$L,$M1247,'sys inv movment rpt'!$N:$N,AA$1)</f>
        <v>0</v>
      </c>
      <c r="AB1247" s="86">
        <f>SUMIFS('sys inv movment rpt'!$M:$M,'sys inv movment rpt'!$L:$L,$M1247,'sys inv movment rpt'!$N:$N,AB$1)</f>
        <v>0</v>
      </c>
      <c r="AC1247" s="86">
        <f>SUMIFS('sys inv movment rpt'!$M:$M,'sys inv movment rpt'!$L:$L,$M1247,'sys inv movment rpt'!$N:$N,AC$1)</f>
        <v>0</v>
      </c>
      <c r="AD1247" s="86">
        <f>SUMIFS('sys inv movment rpt'!$M:$M,'sys inv movment rpt'!$L:$L,$M1247,'sys inv movment rpt'!$N:$N,AD$1)</f>
        <v>0</v>
      </c>
      <c r="AE1247" s="86">
        <f>SUMIFS('sys inv movment rpt'!$M:$M,'sys inv movment rpt'!$L:$L,$M1247,'sys inv movment rpt'!$N:$N,AE$1)</f>
        <v>0</v>
      </c>
      <c r="AF1247" s="86">
        <f>SUMIFS('sys inv movment rpt'!$M:$M,'sys inv movment rpt'!$L:$L,$M1247,'sys inv movment rpt'!$N:$N,AF$1)</f>
        <v>0</v>
      </c>
      <c r="AG1247" s="86">
        <f>SUMIFS('sys inv movment rpt'!$M:$M,'sys inv movment rpt'!$L:$L,$M1247,'sys inv movment rpt'!$N:$N,AG$1)</f>
        <v>0</v>
      </c>
      <c r="AH1247" s="86">
        <f>SUMIFS('sys inv movment rpt'!$M:$M,'sys inv movment rpt'!$L:$L,$M1247,'sys inv movment rpt'!$N:$N,AH$1)</f>
        <v>0</v>
      </c>
      <c r="AI1247" s="86">
        <f>SUMIFS('sys inv movment rpt'!$M:$M,'sys inv movment rpt'!$L:$L,$M1247,'sys inv movment rpt'!$N:$N,AI$1)</f>
        <v>0</v>
      </c>
      <c r="AJ1247" s="86">
        <f>SUMIFS('sys inv movment rpt'!$M:$M,'sys inv movment rpt'!$L:$L,$M1247,'sys inv movment rpt'!$N:$N,AJ$1)</f>
        <v>0</v>
      </c>
      <c r="AK1247" s="86">
        <f>SUMIFS('sys inv movment rpt'!$M:$M,'sys inv movment rpt'!$L:$L,$M1247,'sys inv movment rpt'!$N:$N,AK$1)</f>
        <v>0</v>
      </c>
      <c r="AL1247" s="86">
        <f>SUMIFS('sys inv movment rpt'!$M:$M,'sys inv movment rpt'!$L:$L,$M1247,'sys inv movment rpt'!$N:$N,AL$1)</f>
        <v>0</v>
      </c>
      <c r="AM1247" s="86">
        <f>SUMIFS('sys inv movment rpt'!$M:$M,'sys inv movment rpt'!$L:$L,$M1247,'sys inv movment rpt'!$N:$N,AM$1)</f>
        <v>0</v>
      </c>
      <c r="AN1247" s="86">
        <f>SUMIFS('sys inv movment rpt'!$M:$M,'sys inv movment rpt'!$L:$L,$M1247,'sys inv movment rpt'!$N:$N,AN$1)</f>
        <v>0</v>
      </c>
      <c r="AO1247" s="86">
        <f>SUMIFS('sys inv movment rpt'!$M:$M,'sys inv movment rpt'!$L:$L,$M1247,'sys inv movment rpt'!$N:$N,AO$1)</f>
        <v>0</v>
      </c>
      <c r="AP1247" s="86">
        <f>SUMIFS('sys inv movment rpt'!$M:$M,'sys inv movment rpt'!$L:$L,$M1247,'sys inv movment rpt'!$N:$N,AP$1)</f>
        <v>0</v>
      </c>
      <c r="AQ1247" s="86">
        <f>SUMIFS('sys inv movment rpt'!$M:$M,'sys inv movment rpt'!$L:$L,$M1247,'sys inv movment rpt'!$N:$N,AQ$1)</f>
        <v>0</v>
      </c>
      <c r="AR1247" s="86">
        <f>SUMIFS('sys inv movment rpt'!$M:$M,'sys inv movment rpt'!$L:$L,$M1247,'sys inv movment rpt'!$N:$N,AR$1)</f>
        <v>0</v>
      </c>
      <c r="AS1247" s="86">
        <f>SUMIFS('sys inv movment rpt'!$M:$M,'sys inv movment rpt'!$L:$L,$M1247,'sys inv movment rpt'!$N:$N,AS$1)</f>
        <v>0</v>
      </c>
      <c r="AT1247" s="86">
        <f>SUMIFS('sys inv movment rpt'!$M:$M,'sys inv movment rpt'!$L:$L,$M1247,'sys inv movment rpt'!$N:$N,AT$1)</f>
        <v>0</v>
      </c>
      <c r="AU1247" s="86">
        <f>SUMIFS('sys inv movment rpt'!$M:$M,'sys inv movment rpt'!$L:$L,$M1247,'sys inv movment rpt'!$N:$N,AU$1)</f>
        <v>0</v>
      </c>
      <c r="AV1247" s="86">
        <f>SUMIFS('sys inv movment rpt'!$M:$M,'sys inv movment rpt'!$L:$L,$M1247,'sys inv movment rpt'!$N:$N,AV$1)</f>
        <v>0</v>
      </c>
      <c r="AW1247" s="87" t="str">
        <f>IFERROR(VLOOKUP(A1247,'sys-backorder details'!E:U,17,0),"-")</f>
        <v>-</v>
      </c>
      <c r="AX1247" s="87" t="str">
        <f>IF(K1247&gt;1,VLOOKUP(A1247,'settings-routing'!A:I,9,0),"")</f>
        <v/>
      </c>
    </row>
    <row r="1248" ht="12.75" customHeight="1">
      <c r="A1248" s="28" t="s">
        <v>2566</v>
      </c>
      <c r="B1248" s="28" t="s">
        <v>2567</v>
      </c>
      <c r="C1248" s="50">
        <f t="shared" si="2"/>
        <v>0</v>
      </c>
      <c r="D1248" s="80">
        <f>SUMIF('Stocks 101-111'!$J:$J,'item dashboard'!A1248,'Stocks 101-111'!K:K)</f>
        <v>0</v>
      </c>
      <c r="E1248" s="80">
        <f>SUMIF('Stocks 101-111'!$J:$J,'item dashboard'!A1248,'Stocks 101-111'!$L:$L)</f>
        <v>0</v>
      </c>
      <c r="F1248" s="81">
        <f t="shared" si="3"/>
        <v>0</v>
      </c>
      <c r="G1248" s="82">
        <f t="shared" si="4"/>
        <v>0</v>
      </c>
      <c r="H1248" s="50">
        <f>SUMIFS('sys-backorder details'!$M:$M,'sys-backorder details'!$E:$E,'item dashboard'!A1248,'sys-backorder details'!$V:$V,"")</f>
        <v>0</v>
      </c>
      <c r="I1248" s="83">
        <f>SUMIF('settings-routing'!$I:$I,'item dashboard'!A1248,'settings-routing'!$O:$O)</f>
        <v>0</v>
      </c>
      <c r="J1248" s="50">
        <f>SUMIFS('sys-backorder details'!$M:$M,'sys-backorder details'!$E:$E,'item dashboard'!A1248,'sys-backorder details'!$V:$V,"Call off")</f>
        <v>0</v>
      </c>
      <c r="K1248" s="84">
        <f t="shared" si="5"/>
        <v>0</v>
      </c>
      <c r="L1248" s="84">
        <f>SUMIF('Production Plan'!$E:$E,'item dashboard'!A1248,'Production Plan'!$N:$N)</f>
        <v>0</v>
      </c>
      <c r="M1248" s="85" t="str">
        <f t="shared" si="6"/>
        <v>B-T51-PK32-500 gm Pink Container</v>
      </c>
      <c r="N1248" s="86">
        <f>SUMIFS('sys inv movment rpt'!$M:$M,'sys inv movment rpt'!$L:$L,$M1248,'sys inv movment rpt'!$N:$N,N$1)</f>
        <v>0</v>
      </c>
      <c r="O1248" s="86">
        <f>SUMIFS('sys inv movment rpt'!$M:$M,'sys inv movment rpt'!$L:$L,$M1248,'sys inv movment rpt'!$N:$N,O$1)</f>
        <v>0</v>
      </c>
      <c r="P1248" s="86">
        <f>SUMIFS('sys inv movment rpt'!$M:$M,'sys inv movment rpt'!$L:$L,$M1248,'sys inv movment rpt'!$N:$N,P$1)</f>
        <v>0</v>
      </c>
      <c r="Q1248" s="86">
        <f>SUMIFS('sys inv movment rpt'!$M:$M,'sys inv movment rpt'!$L:$L,$M1248,'sys inv movment rpt'!$N:$N,Q$1)</f>
        <v>0</v>
      </c>
      <c r="R1248" s="86">
        <f>SUMIFS('sys inv movment rpt'!$M:$M,'sys inv movment rpt'!$L:$L,$M1248,'sys inv movment rpt'!$N:$N,R$1)</f>
        <v>0</v>
      </c>
      <c r="S1248" s="86">
        <f>SUMIFS('sys inv movment rpt'!$M:$M,'sys inv movment rpt'!$L:$L,$M1248,'sys inv movment rpt'!$N:$N,S$1)</f>
        <v>0</v>
      </c>
      <c r="T1248" s="86">
        <f>SUMIFS('sys inv movment rpt'!$M:$M,'sys inv movment rpt'!$L:$L,$M1248,'sys inv movment rpt'!$N:$N,T$1)</f>
        <v>0</v>
      </c>
      <c r="U1248" s="86">
        <f>SUMIFS('sys inv movment rpt'!$M:$M,'sys inv movment rpt'!$L:$L,$M1248,'sys inv movment rpt'!$N:$N,U$1)</f>
        <v>0</v>
      </c>
      <c r="V1248" s="86">
        <f>SUMIFS('sys inv movment rpt'!$M:$M,'sys inv movment rpt'!$L:$L,$M1248,'sys inv movment rpt'!$N:$N,V$1)</f>
        <v>0</v>
      </c>
      <c r="W1248" s="86">
        <f>SUMIFS('sys inv movment rpt'!$M:$M,'sys inv movment rpt'!$L:$L,$M1248,'sys inv movment rpt'!$N:$N,W$1)</f>
        <v>0</v>
      </c>
      <c r="X1248" s="86">
        <f>SUMIFS('sys inv movment rpt'!$M:$M,'sys inv movment rpt'!$L:$L,$M1248,'sys inv movment rpt'!$N:$N,X$1)</f>
        <v>0</v>
      </c>
      <c r="Y1248" s="86">
        <f>SUMIFS('sys inv movment rpt'!$M:$M,'sys inv movment rpt'!$L:$L,$M1248,'sys inv movment rpt'!$N:$N,Y$1)</f>
        <v>0</v>
      </c>
      <c r="Z1248" s="86">
        <f>SUMIFS('sys inv movment rpt'!$M:$M,'sys inv movment rpt'!$L:$L,$M1248,'sys inv movment rpt'!$N:$N,Z$1)</f>
        <v>0</v>
      </c>
      <c r="AA1248" s="86">
        <f>SUMIFS('sys inv movment rpt'!$M:$M,'sys inv movment rpt'!$L:$L,$M1248,'sys inv movment rpt'!$N:$N,AA$1)</f>
        <v>0</v>
      </c>
      <c r="AB1248" s="86">
        <f>SUMIFS('sys inv movment rpt'!$M:$M,'sys inv movment rpt'!$L:$L,$M1248,'sys inv movment rpt'!$N:$N,AB$1)</f>
        <v>0</v>
      </c>
      <c r="AC1248" s="86">
        <f>SUMIFS('sys inv movment rpt'!$M:$M,'sys inv movment rpt'!$L:$L,$M1248,'sys inv movment rpt'!$N:$N,AC$1)</f>
        <v>0</v>
      </c>
      <c r="AD1248" s="86">
        <f>SUMIFS('sys inv movment rpt'!$M:$M,'sys inv movment rpt'!$L:$L,$M1248,'sys inv movment rpt'!$N:$N,AD$1)</f>
        <v>0</v>
      </c>
      <c r="AE1248" s="86">
        <f>SUMIFS('sys inv movment rpt'!$M:$M,'sys inv movment rpt'!$L:$L,$M1248,'sys inv movment rpt'!$N:$N,AE$1)</f>
        <v>0</v>
      </c>
      <c r="AF1248" s="86">
        <f>SUMIFS('sys inv movment rpt'!$M:$M,'sys inv movment rpt'!$L:$L,$M1248,'sys inv movment rpt'!$N:$N,AF$1)</f>
        <v>0</v>
      </c>
      <c r="AG1248" s="86">
        <f>SUMIFS('sys inv movment rpt'!$M:$M,'sys inv movment rpt'!$L:$L,$M1248,'sys inv movment rpt'!$N:$N,AG$1)</f>
        <v>0</v>
      </c>
      <c r="AH1248" s="86">
        <f>SUMIFS('sys inv movment rpt'!$M:$M,'sys inv movment rpt'!$L:$L,$M1248,'sys inv movment rpt'!$N:$N,AH$1)</f>
        <v>0</v>
      </c>
      <c r="AI1248" s="86">
        <f>SUMIFS('sys inv movment rpt'!$M:$M,'sys inv movment rpt'!$L:$L,$M1248,'sys inv movment rpt'!$N:$N,AI$1)</f>
        <v>0</v>
      </c>
      <c r="AJ1248" s="86">
        <f>SUMIFS('sys inv movment rpt'!$M:$M,'sys inv movment rpt'!$L:$L,$M1248,'sys inv movment rpt'!$N:$N,AJ$1)</f>
        <v>0</v>
      </c>
      <c r="AK1248" s="86">
        <f>SUMIFS('sys inv movment rpt'!$M:$M,'sys inv movment rpt'!$L:$L,$M1248,'sys inv movment rpt'!$N:$N,AK$1)</f>
        <v>0</v>
      </c>
      <c r="AL1248" s="86">
        <f>SUMIFS('sys inv movment rpt'!$M:$M,'sys inv movment rpt'!$L:$L,$M1248,'sys inv movment rpt'!$N:$N,AL$1)</f>
        <v>0</v>
      </c>
      <c r="AM1248" s="86">
        <f>SUMIFS('sys inv movment rpt'!$M:$M,'sys inv movment rpt'!$L:$L,$M1248,'sys inv movment rpt'!$N:$N,AM$1)</f>
        <v>0</v>
      </c>
      <c r="AN1248" s="86">
        <f>SUMIFS('sys inv movment rpt'!$M:$M,'sys inv movment rpt'!$L:$L,$M1248,'sys inv movment rpt'!$N:$N,AN$1)</f>
        <v>0</v>
      </c>
      <c r="AO1248" s="86">
        <f>SUMIFS('sys inv movment rpt'!$M:$M,'sys inv movment rpt'!$L:$L,$M1248,'sys inv movment rpt'!$N:$N,AO$1)</f>
        <v>0</v>
      </c>
      <c r="AP1248" s="86">
        <f>SUMIFS('sys inv movment rpt'!$M:$M,'sys inv movment rpt'!$L:$L,$M1248,'sys inv movment rpt'!$N:$N,AP$1)</f>
        <v>0</v>
      </c>
      <c r="AQ1248" s="86">
        <f>SUMIFS('sys inv movment rpt'!$M:$M,'sys inv movment rpt'!$L:$L,$M1248,'sys inv movment rpt'!$N:$N,AQ$1)</f>
        <v>0</v>
      </c>
      <c r="AR1248" s="86">
        <f>SUMIFS('sys inv movment rpt'!$M:$M,'sys inv movment rpt'!$L:$L,$M1248,'sys inv movment rpt'!$N:$N,AR$1)</f>
        <v>0</v>
      </c>
      <c r="AS1248" s="86">
        <f>SUMIFS('sys inv movment rpt'!$M:$M,'sys inv movment rpt'!$L:$L,$M1248,'sys inv movment rpt'!$N:$N,AS$1)</f>
        <v>0</v>
      </c>
      <c r="AT1248" s="86">
        <f>SUMIFS('sys inv movment rpt'!$M:$M,'sys inv movment rpt'!$L:$L,$M1248,'sys inv movment rpt'!$N:$N,AT$1)</f>
        <v>0</v>
      </c>
      <c r="AU1248" s="86">
        <f>SUMIFS('sys inv movment rpt'!$M:$M,'sys inv movment rpt'!$L:$L,$M1248,'sys inv movment rpt'!$N:$N,AU$1)</f>
        <v>0</v>
      </c>
      <c r="AV1248" s="86">
        <f>SUMIFS('sys inv movment rpt'!$M:$M,'sys inv movment rpt'!$L:$L,$M1248,'sys inv movment rpt'!$N:$N,AV$1)</f>
        <v>0</v>
      </c>
      <c r="AW1248" s="87" t="str">
        <f>IFERROR(VLOOKUP(A1248,'sys-backorder details'!E:U,17,0),"-")</f>
        <v>-</v>
      </c>
      <c r="AX1248" s="87" t="str">
        <f>IF(K1248&gt;1,VLOOKUP(A1248,'settings-routing'!A:I,9,0),"")</f>
        <v/>
      </c>
    </row>
    <row r="1249" ht="12.75" customHeight="1">
      <c r="A1249" s="50" t="s">
        <v>2568</v>
      </c>
      <c r="B1249" s="50" t="s">
        <v>2569</v>
      </c>
      <c r="C1249" s="50">
        <f t="shared" si="2"/>
        <v>0</v>
      </c>
      <c r="D1249" s="80">
        <f>SUMIF('Stocks 101-111'!$J:$J,'item dashboard'!A1249,'Stocks 101-111'!K:K)</f>
        <v>0</v>
      </c>
      <c r="E1249" s="80">
        <f>SUMIF('Stocks 101-111'!$J:$J,'item dashboard'!A1249,'Stocks 101-111'!$L:$L)</f>
        <v>0</v>
      </c>
      <c r="F1249" s="81">
        <f t="shared" si="3"/>
        <v>0</v>
      </c>
      <c r="G1249" s="82">
        <f t="shared" si="4"/>
        <v>0</v>
      </c>
      <c r="H1249" s="50">
        <f>SUMIFS('sys-backorder details'!$M:$M,'sys-backorder details'!$E:$E,'item dashboard'!A1249,'sys-backorder details'!$V:$V,"")</f>
        <v>0</v>
      </c>
      <c r="I1249" s="83">
        <f>SUMIF('settings-routing'!$I:$I,'item dashboard'!A1249,'settings-routing'!$O:$O)</f>
        <v>0</v>
      </c>
      <c r="J1249" s="50">
        <f>SUMIFS('sys-backorder details'!$M:$M,'sys-backorder details'!$E:$E,'item dashboard'!A1249,'sys-backorder details'!$V:$V,"Call off")</f>
        <v>0</v>
      </c>
      <c r="K1249" s="84">
        <f t="shared" si="5"/>
        <v>0</v>
      </c>
      <c r="L1249" s="84">
        <f>SUMIF('Production Plan'!$E:$E,'item dashboard'!A1249,'Production Plan'!$N:$N)</f>
        <v>0</v>
      </c>
      <c r="M1249" s="85" t="str">
        <f t="shared" si="6"/>
        <v>B-T51-PK32TRUE-500 gm Pink Pntd True Beauty Container</v>
      </c>
      <c r="N1249" s="86">
        <f>SUMIFS('sys inv movment rpt'!$M:$M,'sys inv movment rpt'!$L:$L,$M1249,'sys inv movment rpt'!$N:$N,N$1)</f>
        <v>0</v>
      </c>
      <c r="O1249" s="86">
        <f>SUMIFS('sys inv movment rpt'!$M:$M,'sys inv movment rpt'!$L:$L,$M1249,'sys inv movment rpt'!$N:$N,O$1)</f>
        <v>0</v>
      </c>
      <c r="P1249" s="86">
        <f>SUMIFS('sys inv movment rpt'!$M:$M,'sys inv movment rpt'!$L:$L,$M1249,'sys inv movment rpt'!$N:$N,P$1)</f>
        <v>0</v>
      </c>
      <c r="Q1249" s="86">
        <f>SUMIFS('sys inv movment rpt'!$M:$M,'sys inv movment rpt'!$L:$L,$M1249,'sys inv movment rpt'!$N:$N,Q$1)</f>
        <v>0</v>
      </c>
      <c r="R1249" s="86">
        <f>SUMIFS('sys inv movment rpt'!$M:$M,'sys inv movment rpt'!$L:$L,$M1249,'sys inv movment rpt'!$N:$N,R$1)</f>
        <v>0</v>
      </c>
      <c r="S1249" s="86">
        <f>SUMIFS('sys inv movment rpt'!$M:$M,'sys inv movment rpt'!$L:$L,$M1249,'sys inv movment rpt'!$N:$N,S$1)</f>
        <v>0</v>
      </c>
      <c r="T1249" s="86">
        <f>SUMIFS('sys inv movment rpt'!$M:$M,'sys inv movment rpt'!$L:$L,$M1249,'sys inv movment rpt'!$N:$N,T$1)</f>
        <v>0</v>
      </c>
      <c r="U1249" s="86">
        <f>SUMIFS('sys inv movment rpt'!$M:$M,'sys inv movment rpt'!$L:$L,$M1249,'sys inv movment rpt'!$N:$N,U$1)</f>
        <v>0</v>
      </c>
      <c r="V1249" s="86">
        <f>SUMIFS('sys inv movment rpt'!$M:$M,'sys inv movment rpt'!$L:$L,$M1249,'sys inv movment rpt'!$N:$N,V$1)</f>
        <v>0</v>
      </c>
      <c r="W1249" s="86">
        <f>SUMIFS('sys inv movment rpt'!$M:$M,'sys inv movment rpt'!$L:$L,$M1249,'sys inv movment rpt'!$N:$N,W$1)</f>
        <v>0</v>
      </c>
      <c r="X1249" s="86">
        <f>SUMIFS('sys inv movment rpt'!$M:$M,'sys inv movment rpt'!$L:$L,$M1249,'sys inv movment rpt'!$N:$N,X$1)</f>
        <v>0</v>
      </c>
      <c r="Y1249" s="86">
        <f>SUMIFS('sys inv movment rpt'!$M:$M,'sys inv movment rpt'!$L:$L,$M1249,'sys inv movment rpt'!$N:$N,Y$1)</f>
        <v>0</v>
      </c>
      <c r="Z1249" s="86">
        <f>SUMIFS('sys inv movment rpt'!$M:$M,'sys inv movment rpt'!$L:$L,$M1249,'sys inv movment rpt'!$N:$N,Z$1)</f>
        <v>0</v>
      </c>
      <c r="AA1249" s="86">
        <f>SUMIFS('sys inv movment rpt'!$M:$M,'sys inv movment rpt'!$L:$L,$M1249,'sys inv movment rpt'!$N:$N,AA$1)</f>
        <v>0</v>
      </c>
      <c r="AB1249" s="86">
        <f>SUMIFS('sys inv movment rpt'!$M:$M,'sys inv movment rpt'!$L:$L,$M1249,'sys inv movment rpt'!$N:$N,AB$1)</f>
        <v>0</v>
      </c>
      <c r="AC1249" s="86">
        <f>SUMIFS('sys inv movment rpt'!$M:$M,'sys inv movment rpt'!$L:$L,$M1249,'sys inv movment rpt'!$N:$N,AC$1)</f>
        <v>0</v>
      </c>
      <c r="AD1249" s="86">
        <f>SUMIFS('sys inv movment rpt'!$M:$M,'sys inv movment rpt'!$L:$L,$M1249,'sys inv movment rpt'!$N:$N,AD$1)</f>
        <v>0</v>
      </c>
      <c r="AE1249" s="86">
        <f>SUMIFS('sys inv movment rpt'!$M:$M,'sys inv movment rpt'!$L:$L,$M1249,'sys inv movment rpt'!$N:$N,AE$1)</f>
        <v>0</v>
      </c>
      <c r="AF1249" s="86">
        <f>SUMIFS('sys inv movment rpt'!$M:$M,'sys inv movment rpt'!$L:$L,$M1249,'sys inv movment rpt'!$N:$N,AF$1)</f>
        <v>0</v>
      </c>
      <c r="AG1249" s="86">
        <f>SUMIFS('sys inv movment rpt'!$M:$M,'sys inv movment rpt'!$L:$L,$M1249,'sys inv movment rpt'!$N:$N,AG$1)</f>
        <v>0</v>
      </c>
      <c r="AH1249" s="86">
        <f>SUMIFS('sys inv movment rpt'!$M:$M,'sys inv movment rpt'!$L:$L,$M1249,'sys inv movment rpt'!$N:$N,AH$1)</f>
        <v>0</v>
      </c>
      <c r="AI1249" s="86">
        <f>SUMIFS('sys inv movment rpt'!$M:$M,'sys inv movment rpt'!$L:$L,$M1249,'sys inv movment rpt'!$N:$N,AI$1)</f>
        <v>0</v>
      </c>
      <c r="AJ1249" s="86">
        <f>SUMIFS('sys inv movment rpt'!$M:$M,'sys inv movment rpt'!$L:$L,$M1249,'sys inv movment rpt'!$N:$N,AJ$1)</f>
        <v>0</v>
      </c>
      <c r="AK1249" s="86">
        <f>SUMIFS('sys inv movment rpt'!$M:$M,'sys inv movment rpt'!$L:$L,$M1249,'sys inv movment rpt'!$N:$N,AK$1)</f>
        <v>0</v>
      </c>
      <c r="AL1249" s="86">
        <f>SUMIFS('sys inv movment rpt'!$M:$M,'sys inv movment rpt'!$L:$L,$M1249,'sys inv movment rpt'!$N:$N,AL$1)</f>
        <v>0</v>
      </c>
      <c r="AM1249" s="86">
        <f>SUMIFS('sys inv movment rpt'!$M:$M,'sys inv movment rpt'!$L:$L,$M1249,'sys inv movment rpt'!$N:$N,AM$1)</f>
        <v>0</v>
      </c>
      <c r="AN1249" s="86">
        <f>SUMIFS('sys inv movment rpt'!$M:$M,'sys inv movment rpt'!$L:$L,$M1249,'sys inv movment rpt'!$N:$N,AN$1)</f>
        <v>0</v>
      </c>
      <c r="AO1249" s="86">
        <f>SUMIFS('sys inv movment rpt'!$M:$M,'sys inv movment rpt'!$L:$L,$M1249,'sys inv movment rpt'!$N:$N,AO$1)</f>
        <v>0</v>
      </c>
      <c r="AP1249" s="86">
        <f>SUMIFS('sys inv movment rpt'!$M:$M,'sys inv movment rpt'!$L:$L,$M1249,'sys inv movment rpt'!$N:$N,AP$1)</f>
        <v>0</v>
      </c>
      <c r="AQ1249" s="86">
        <f>SUMIFS('sys inv movment rpt'!$M:$M,'sys inv movment rpt'!$L:$L,$M1249,'sys inv movment rpt'!$N:$N,AQ$1)</f>
        <v>0</v>
      </c>
      <c r="AR1249" s="86">
        <f>SUMIFS('sys inv movment rpt'!$M:$M,'sys inv movment rpt'!$L:$L,$M1249,'sys inv movment rpt'!$N:$N,AR$1)</f>
        <v>0</v>
      </c>
      <c r="AS1249" s="86">
        <f>SUMIFS('sys inv movment rpt'!$M:$M,'sys inv movment rpt'!$L:$L,$M1249,'sys inv movment rpt'!$N:$N,AS$1)</f>
        <v>0</v>
      </c>
      <c r="AT1249" s="86">
        <f>SUMIFS('sys inv movment rpt'!$M:$M,'sys inv movment rpt'!$L:$L,$M1249,'sys inv movment rpt'!$N:$N,AT$1)</f>
        <v>0</v>
      </c>
      <c r="AU1249" s="86">
        <f>SUMIFS('sys inv movment rpt'!$M:$M,'sys inv movment rpt'!$L:$L,$M1249,'sys inv movment rpt'!$N:$N,AU$1)</f>
        <v>0</v>
      </c>
      <c r="AV1249" s="86">
        <f>SUMIFS('sys inv movment rpt'!$M:$M,'sys inv movment rpt'!$L:$L,$M1249,'sys inv movment rpt'!$N:$N,AV$1)</f>
        <v>0</v>
      </c>
      <c r="AW1249" s="87" t="str">
        <f>IFERROR(VLOOKUP(A1249,'sys-backorder details'!E:U,17,0),"-")</f>
        <v>-</v>
      </c>
      <c r="AX1249" s="87" t="str">
        <f>IF(K1249&gt;1,VLOOKUP(A1249,'settings-routing'!A:I,9,0),"")</f>
        <v/>
      </c>
    </row>
    <row r="1250" ht="12.75" customHeight="1">
      <c r="A1250" s="28" t="s">
        <v>2570</v>
      </c>
      <c r="B1250" s="28" t="s">
        <v>2571</v>
      </c>
      <c r="C1250" s="50">
        <f t="shared" si="2"/>
        <v>0</v>
      </c>
      <c r="D1250" s="80">
        <f>SUMIF('Stocks 101-111'!$J:$J,'item dashboard'!A1250,'Stocks 101-111'!K:K)</f>
        <v>0</v>
      </c>
      <c r="E1250" s="80">
        <f>SUMIF('Stocks 101-111'!$J:$J,'item dashboard'!A1250,'Stocks 101-111'!$L:$L)</f>
        <v>0</v>
      </c>
      <c r="F1250" s="81">
        <f t="shared" si="3"/>
        <v>0</v>
      </c>
      <c r="G1250" s="82">
        <f t="shared" si="4"/>
        <v>0</v>
      </c>
      <c r="H1250" s="50">
        <f>SUMIFS('sys-backorder details'!$M:$M,'sys-backorder details'!$E:$E,'item dashboard'!A1250,'sys-backorder details'!$V:$V,"")</f>
        <v>0</v>
      </c>
      <c r="I1250" s="83">
        <f>SUMIF('settings-routing'!$I:$I,'item dashboard'!A1250,'settings-routing'!$O:$O)</f>
        <v>0</v>
      </c>
      <c r="J1250" s="50">
        <f>SUMIFS('sys-backorder details'!$M:$M,'sys-backorder details'!$E:$E,'item dashboard'!A1250,'sys-backorder details'!$V:$V,"Call off")</f>
        <v>0</v>
      </c>
      <c r="K1250" s="84">
        <f t="shared" si="5"/>
        <v>0</v>
      </c>
      <c r="L1250" s="84">
        <f>SUMIF('Production Plan'!$E:$E,'item dashboard'!A1250,'Production Plan'!$N:$N)</f>
        <v>0</v>
      </c>
      <c r="M1250" s="85" t="str">
        <f t="shared" si="6"/>
        <v>B-T51-PUR32-500 gm Purple Tablet Container</v>
      </c>
      <c r="N1250" s="86">
        <f>SUMIFS('sys inv movment rpt'!$M:$M,'sys inv movment rpt'!$L:$L,$M1250,'sys inv movment rpt'!$N:$N,N$1)</f>
        <v>0</v>
      </c>
      <c r="O1250" s="86">
        <f>SUMIFS('sys inv movment rpt'!$M:$M,'sys inv movment rpt'!$L:$L,$M1250,'sys inv movment rpt'!$N:$N,O$1)</f>
        <v>0</v>
      </c>
      <c r="P1250" s="86">
        <f>SUMIFS('sys inv movment rpt'!$M:$M,'sys inv movment rpt'!$L:$L,$M1250,'sys inv movment rpt'!$N:$N,P$1)</f>
        <v>0</v>
      </c>
      <c r="Q1250" s="86">
        <f>SUMIFS('sys inv movment rpt'!$M:$M,'sys inv movment rpt'!$L:$L,$M1250,'sys inv movment rpt'!$N:$N,Q$1)</f>
        <v>0</v>
      </c>
      <c r="R1250" s="86">
        <f>SUMIFS('sys inv movment rpt'!$M:$M,'sys inv movment rpt'!$L:$L,$M1250,'sys inv movment rpt'!$N:$N,R$1)</f>
        <v>0</v>
      </c>
      <c r="S1250" s="86">
        <f>SUMIFS('sys inv movment rpt'!$M:$M,'sys inv movment rpt'!$L:$L,$M1250,'sys inv movment rpt'!$N:$N,S$1)</f>
        <v>0</v>
      </c>
      <c r="T1250" s="86">
        <f>SUMIFS('sys inv movment rpt'!$M:$M,'sys inv movment rpt'!$L:$L,$M1250,'sys inv movment rpt'!$N:$N,T$1)</f>
        <v>0</v>
      </c>
      <c r="U1250" s="86">
        <f>SUMIFS('sys inv movment rpt'!$M:$M,'sys inv movment rpt'!$L:$L,$M1250,'sys inv movment rpt'!$N:$N,U$1)</f>
        <v>0</v>
      </c>
      <c r="V1250" s="86">
        <f>SUMIFS('sys inv movment rpt'!$M:$M,'sys inv movment rpt'!$L:$L,$M1250,'sys inv movment rpt'!$N:$N,V$1)</f>
        <v>0</v>
      </c>
      <c r="W1250" s="86">
        <f>SUMIFS('sys inv movment rpt'!$M:$M,'sys inv movment rpt'!$L:$L,$M1250,'sys inv movment rpt'!$N:$N,W$1)</f>
        <v>0</v>
      </c>
      <c r="X1250" s="86">
        <f>SUMIFS('sys inv movment rpt'!$M:$M,'sys inv movment rpt'!$L:$L,$M1250,'sys inv movment rpt'!$N:$N,X$1)</f>
        <v>0</v>
      </c>
      <c r="Y1250" s="86">
        <f>SUMIFS('sys inv movment rpt'!$M:$M,'sys inv movment rpt'!$L:$L,$M1250,'sys inv movment rpt'!$N:$N,Y$1)</f>
        <v>0</v>
      </c>
      <c r="Z1250" s="86">
        <f>SUMIFS('sys inv movment rpt'!$M:$M,'sys inv movment rpt'!$L:$L,$M1250,'sys inv movment rpt'!$N:$N,Z$1)</f>
        <v>0</v>
      </c>
      <c r="AA1250" s="86">
        <f>SUMIFS('sys inv movment rpt'!$M:$M,'sys inv movment rpt'!$L:$L,$M1250,'sys inv movment rpt'!$N:$N,AA$1)</f>
        <v>0</v>
      </c>
      <c r="AB1250" s="86">
        <f>SUMIFS('sys inv movment rpt'!$M:$M,'sys inv movment rpt'!$L:$L,$M1250,'sys inv movment rpt'!$N:$N,AB$1)</f>
        <v>0</v>
      </c>
      <c r="AC1250" s="86">
        <f>SUMIFS('sys inv movment rpt'!$M:$M,'sys inv movment rpt'!$L:$L,$M1250,'sys inv movment rpt'!$N:$N,AC$1)</f>
        <v>0</v>
      </c>
      <c r="AD1250" s="86">
        <f>SUMIFS('sys inv movment rpt'!$M:$M,'sys inv movment rpt'!$L:$L,$M1250,'sys inv movment rpt'!$N:$N,AD$1)</f>
        <v>0</v>
      </c>
      <c r="AE1250" s="86">
        <f>SUMIFS('sys inv movment rpt'!$M:$M,'sys inv movment rpt'!$L:$L,$M1250,'sys inv movment rpt'!$N:$N,AE$1)</f>
        <v>0</v>
      </c>
      <c r="AF1250" s="86">
        <f>SUMIFS('sys inv movment rpt'!$M:$M,'sys inv movment rpt'!$L:$L,$M1250,'sys inv movment rpt'!$N:$N,AF$1)</f>
        <v>0</v>
      </c>
      <c r="AG1250" s="86">
        <f>SUMIFS('sys inv movment rpt'!$M:$M,'sys inv movment rpt'!$L:$L,$M1250,'sys inv movment rpt'!$N:$N,AG$1)</f>
        <v>0</v>
      </c>
      <c r="AH1250" s="86">
        <f>SUMIFS('sys inv movment rpt'!$M:$M,'sys inv movment rpt'!$L:$L,$M1250,'sys inv movment rpt'!$N:$N,AH$1)</f>
        <v>0</v>
      </c>
      <c r="AI1250" s="86">
        <f>SUMIFS('sys inv movment rpt'!$M:$M,'sys inv movment rpt'!$L:$L,$M1250,'sys inv movment rpt'!$N:$N,AI$1)</f>
        <v>0</v>
      </c>
      <c r="AJ1250" s="86">
        <f>SUMIFS('sys inv movment rpt'!$M:$M,'sys inv movment rpt'!$L:$L,$M1250,'sys inv movment rpt'!$N:$N,AJ$1)</f>
        <v>0</v>
      </c>
      <c r="AK1250" s="86">
        <f>SUMIFS('sys inv movment rpt'!$M:$M,'sys inv movment rpt'!$L:$L,$M1250,'sys inv movment rpt'!$N:$N,AK$1)</f>
        <v>0</v>
      </c>
      <c r="AL1250" s="86">
        <f>SUMIFS('sys inv movment rpt'!$M:$M,'sys inv movment rpt'!$L:$L,$M1250,'sys inv movment rpt'!$N:$N,AL$1)</f>
        <v>0</v>
      </c>
      <c r="AM1250" s="86">
        <f>SUMIFS('sys inv movment rpt'!$M:$M,'sys inv movment rpt'!$L:$L,$M1250,'sys inv movment rpt'!$N:$N,AM$1)</f>
        <v>0</v>
      </c>
      <c r="AN1250" s="86">
        <f>SUMIFS('sys inv movment rpt'!$M:$M,'sys inv movment rpt'!$L:$L,$M1250,'sys inv movment rpt'!$N:$N,AN$1)</f>
        <v>0</v>
      </c>
      <c r="AO1250" s="86">
        <f>SUMIFS('sys inv movment rpt'!$M:$M,'sys inv movment rpt'!$L:$L,$M1250,'sys inv movment rpt'!$N:$N,AO$1)</f>
        <v>0</v>
      </c>
      <c r="AP1250" s="86">
        <f>SUMIFS('sys inv movment rpt'!$M:$M,'sys inv movment rpt'!$L:$L,$M1250,'sys inv movment rpt'!$N:$N,AP$1)</f>
        <v>0</v>
      </c>
      <c r="AQ1250" s="86">
        <f>SUMIFS('sys inv movment rpt'!$M:$M,'sys inv movment rpt'!$L:$L,$M1250,'sys inv movment rpt'!$N:$N,AQ$1)</f>
        <v>0</v>
      </c>
      <c r="AR1250" s="86">
        <f>SUMIFS('sys inv movment rpt'!$M:$M,'sys inv movment rpt'!$L:$L,$M1250,'sys inv movment rpt'!$N:$N,AR$1)</f>
        <v>0</v>
      </c>
      <c r="AS1250" s="86">
        <f>SUMIFS('sys inv movment rpt'!$M:$M,'sys inv movment rpt'!$L:$L,$M1250,'sys inv movment rpt'!$N:$N,AS$1)</f>
        <v>0</v>
      </c>
      <c r="AT1250" s="86">
        <f>SUMIFS('sys inv movment rpt'!$M:$M,'sys inv movment rpt'!$L:$L,$M1250,'sys inv movment rpt'!$N:$N,AT$1)</f>
        <v>0</v>
      </c>
      <c r="AU1250" s="86">
        <f>SUMIFS('sys inv movment rpt'!$M:$M,'sys inv movment rpt'!$L:$L,$M1250,'sys inv movment rpt'!$N:$N,AU$1)</f>
        <v>0</v>
      </c>
      <c r="AV1250" s="86">
        <f>SUMIFS('sys inv movment rpt'!$M:$M,'sys inv movment rpt'!$L:$L,$M1250,'sys inv movment rpt'!$N:$N,AV$1)</f>
        <v>0</v>
      </c>
      <c r="AW1250" s="87" t="str">
        <f>IFERROR(VLOOKUP(A1250,'sys-backorder details'!E:U,17,0),"-")</f>
        <v>-</v>
      </c>
      <c r="AX1250" s="87" t="str">
        <f>IF(K1250&gt;1,VLOOKUP(A1250,'settings-routing'!A:I,9,0),"")</f>
        <v/>
      </c>
    </row>
    <row r="1251" ht="12.75" customHeight="1">
      <c r="A1251" s="50" t="s">
        <v>2572</v>
      </c>
      <c r="B1251" s="50" t="s">
        <v>2573</v>
      </c>
      <c r="C1251" s="50">
        <f t="shared" si="2"/>
        <v>0</v>
      </c>
      <c r="D1251" s="80">
        <f>SUMIF('Stocks 101-111'!$J:$J,'item dashboard'!A1251,'Stocks 101-111'!K:K)</f>
        <v>0</v>
      </c>
      <c r="E1251" s="80">
        <f>SUMIF('Stocks 101-111'!$J:$J,'item dashboard'!A1251,'Stocks 101-111'!$L:$L)</f>
        <v>0</v>
      </c>
      <c r="F1251" s="81">
        <f t="shared" si="3"/>
        <v>0</v>
      </c>
      <c r="G1251" s="82">
        <f t="shared" si="4"/>
        <v>0</v>
      </c>
      <c r="H1251" s="50">
        <f>SUMIFS('sys-backorder details'!$M:$M,'sys-backorder details'!$E:$E,'item dashboard'!A1251,'sys-backorder details'!$V:$V,"")</f>
        <v>0</v>
      </c>
      <c r="I1251" s="83">
        <f>SUMIF('settings-routing'!$I:$I,'item dashboard'!A1251,'settings-routing'!$O:$O)</f>
        <v>0</v>
      </c>
      <c r="J1251" s="50">
        <f>SUMIFS('sys-backorder details'!$M:$M,'sys-backorder details'!$E:$E,'item dashboard'!A1251,'sys-backorder details'!$V:$V,"Call off")</f>
        <v>0</v>
      </c>
      <c r="K1251" s="84">
        <f t="shared" si="5"/>
        <v>0</v>
      </c>
      <c r="L1251" s="84">
        <f>SUMIF('Production Plan'!$E:$E,'item dashboard'!A1251,'Production Plan'!$N:$N)</f>
        <v>0</v>
      </c>
      <c r="M1251" s="85" t="str">
        <f t="shared" si="6"/>
        <v>B-T51-RD32-500 gm Red Tablet Container</v>
      </c>
      <c r="N1251" s="86">
        <f>SUMIFS('sys inv movment rpt'!$M:$M,'sys inv movment rpt'!$L:$L,$M1251,'sys inv movment rpt'!$N:$N,N$1)</f>
        <v>0</v>
      </c>
      <c r="O1251" s="86">
        <f>SUMIFS('sys inv movment rpt'!$M:$M,'sys inv movment rpt'!$L:$L,$M1251,'sys inv movment rpt'!$N:$N,O$1)</f>
        <v>0</v>
      </c>
      <c r="P1251" s="86">
        <f>SUMIFS('sys inv movment rpt'!$M:$M,'sys inv movment rpt'!$L:$L,$M1251,'sys inv movment rpt'!$N:$N,P$1)</f>
        <v>0</v>
      </c>
      <c r="Q1251" s="86">
        <f>SUMIFS('sys inv movment rpt'!$M:$M,'sys inv movment rpt'!$L:$L,$M1251,'sys inv movment rpt'!$N:$N,Q$1)</f>
        <v>0</v>
      </c>
      <c r="R1251" s="86">
        <f>SUMIFS('sys inv movment rpt'!$M:$M,'sys inv movment rpt'!$L:$L,$M1251,'sys inv movment rpt'!$N:$N,R$1)</f>
        <v>0</v>
      </c>
      <c r="S1251" s="86">
        <f>SUMIFS('sys inv movment rpt'!$M:$M,'sys inv movment rpt'!$L:$L,$M1251,'sys inv movment rpt'!$N:$N,S$1)</f>
        <v>0</v>
      </c>
      <c r="T1251" s="86">
        <f>SUMIFS('sys inv movment rpt'!$M:$M,'sys inv movment rpt'!$L:$L,$M1251,'sys inv movment rpt'!$N:$N,T$1)</f>
        <v>0</v>
      </c>
      <c r="U1251" s="86">
        <f>SUMIFS('sys inv movment rpt'!$M:$M,'sys inv movment rpt'!$L:$L,$M1251,'sys inv movment rpt'!$N:$N,U$1)</f>
        <v>0</v>
      </c>
      <c r="V1251" s="86">
        <f>SUMIFS('sys inv movment rpt'!$M:$M,'sys inv movment rpt'!$L:$L,$M1251,'sys inv movment rpt'!$N:$N,V$1)</f>
        <v>0</v>
      </c>
      <c r="W1251" s="86">
        <f>SUMIFS('sys inv movment rpt'!$M:$M,'sys inv movment rpt'!$L:$L,$M1251,'sys inv movment rpt'!$N:$N,W$1)</f>
        <v>0</v>
      </c>
      <c r="X1251" s="86">
        <f>SUMIFS('sys inv movment rpt'!$M:$M,'sys inv movment rpt'!$L:$L,$M1251,'sys inv movment rpt'!$N:$N,X$1)</f>
        <v>0</v>
      </c>
      <c r="Y1251" s="86">
        <f>SUMIFS('sys inv movment rpt'!$M:$M,'sys inv movment rpt'!$L:$L,$M1251,'sys inv movment rpt'!$N:$N,Y$1)</f>
        <v>0</v>
      </c>
      <c r="Z1251" s="86">
        <f>SUMIFS('sys inv movment rpt'!$M:$M,'sys inv movment rpt'!$L:$L,$M1251,'sys inv movment rpt'!$N:$N,Z$1)</f>
        <v>0</v>
      </c>
      <c r="AA1251" s="86">
        <f>SUMIFS('sys inv movment rpt'!$M:$M,'sys inv movment rpt'!$L:$L,$M1251,'sys inv movment rpt'!$N:$N,AA$1)</f>
        <v>0</v>
      </c>
      <c r="AB1251" s="86">
        <f>SUMIFS('sys inv movment rpt'!$M:$M,'sys inv movment rpt'!$L:$L,$M1251,'sys inv movment rpt'!$N:$N,AB$1)</f>
        <v>0</v>
      </c>
      <c r="AC1251" s="86">
        <f>SUMIFS('sys inv movment rpt'!$M:$M,'sys inv movment rpt'!$L:$L,$M1251,'sys inv movment rpt'!$N:$N,AC$1)</f>
        <v>0</v>
      </c>
      <c r="AD1251" s="86">
        <f>SUMIFS('sys inv movment rpt'!$M:$M,'sys inv movment rpt'!$L:$L,$M1251,'sys inv movment rpt'!$N:$N,AD$1)</f>
        <v>0</v>
      </c>
      <c r="AE1251" s="86">
        <f>SUMIFS('sys inv movment rpt'!$M:$M,'sys inv movment rpt'!$L:$L,$M1251,'sys inv movment rpt'!$N:$N,AE$1)</f>
        <v>0</v>
      </c>
      <c r="AF1251" s="86">
        <f>SUMIFS('sys inv movment rpt'!$M:$M,'sys inv movment rpt'!$L:$L,$M1251,'sys inv movment rpt'!$N:$N,AF$1)</f>
        <v>0</v>
      </c>
      <c r="AG1251" s="86">
        <f>SUMIFS('sys inv movment rpt'!$M:$M,'sys inv movment rpt'!$L:$L,$M1251,'sys inv movment rpt'!$N:$N,AG$1)</f>
        <v>0</v>
      </c>
      <c r="AH1251" s="86">
        <f>SUMIFS('sys inv movment rpt'!$M:$M,'sys inv movment rpt'!$L:$L,$M1251,'sys inv movment rpt'!$N:$N,AH$1)</f>
        <v>0</v>
      </c>
      <c r="AI1251" s="86">
        <f>SUMIFS('sys inv movment rpt'!$M:$M,'sys inv movment rpt'!$L:$L,$M1251,'sys inv movment rpt'!$N:$N,AI$1)</f>
        <v>0</v>
      </c>
      <c r="AJ1251" s="86">
        <f>SUMIFS('sys inv movment rpt'!$M:$M,'sys inv movment rpt'!$L:$L,$M1251,'sys inv movment rpt'!$N:$N,AJ$1)</f>
        <v>0</v>
      </c>
      <c r="AK1251" s="86">
        <f>SUMIFS('sys inv movment rpt'!$M:$M,'sys inv movment rpt'!$L:$L,$M1251,'sys inv movment rpt'!$N:$N,AK$1)</f>
        <v>0</v>
      </c>
      <c r="AL1251" s="86">
        <f>SUMIFS('sys inv movment rpt'!$M:$M,'sys inv movment rpt'!$L:$L,$M1251,'sys inv movment rpt'!$N:$N,AL$1)</f>
        <v>0</v>
      </c>
      <c r="AM1251" s="86">
        <f>SUMIFS('sys inv movment rpt'!$M:$M,'sys inv movment rpt'!$L:$L,$M1251,'sys inv movment rpt'!$N:$N,AM$1)</f>
        <v>0</v>
      </c>
      <c r="AN1251" s="86">
        <f>SUMIFS('sys inv movment rpt'!$M:$M,'sys inv movment rpt'!$L:$L,$M1251,'sys inv movment rpt'!$N:$N,AN$1)</f>
        <v>0</v>
      </c>
      <c r="AO1251" s="86">
        <f>SUMIFS('sys inv movment rpt'!$M:$M,'sys inv movment rpt'!$L:$L,$M1251,'sys inv movment rpt'!$N:$N,AO$1)</f>
        <v>0</v>
      </c>
      <c r="AP1251" s="86">
        <f>SUMIFS('sys inv movment rpt'!$M:$M,'sys inv movment rpt'!$L:$L,$M1251,'sys inv movment rpt'!$N:$N,AP$1)</f>
        <v>0</v>
      </c>
      <c r="AQ1251" s="86">
        <f>SUMIFS('sys inv movment rpt'!$M:$M,'sys inv movment rpt'!$L:$L,$M1251,'sys inv movment rpt'!$N:$N,AQ$1)</f>
        <v>0</v>
      </c>
      <c r="AR1251" s="86">
        <f>SUMIFS('sys inv movment rpt'!$M:$M,'sys inv movment rpt'!$L:$L,$M1251,'sys inv movment rpt'!$N:$N,AR$1)</f>
        <v>0</v>
      </c>
      <c r="AS1251" s="86">
        <f>SUMIFS('sys inv movment rpt'!$M:$M,'sys inv movment rpt'!$L:$L,$M1251,'sys inv movment rpt'!$N:$N,AS$1)</f>
        <v>0</v>
      </c>
      <c r="AT1251" s="86">
        <f>SUMIFS('sys inv movment rpt'!$M:$M,'sys inv movment rpt'!$L:$L,$M1251,'sys inv movment rpt'!$N:$N,AT$1)</f>
        <v>0</v>
      </c>
      <c r="AU1251" s="86">
        <f>SUMIFS('sys inv movment rpt'!$M:$M,'sys inv movment rpt'!$L:$L,$M1251,'sys inv movment rpt'!$N:$N,AU$1)</f>
        <v>0</v>
      </c>
      <c r="AV1251" s="86">
        <f>SUMIFS('sys inv movment rpt'!$M:$M,'sys inv movment rpt'!$L:$L,$M1251,'sys inv movment rpt'!$N:$N,AV$1)</f>
        <v>0</v>
      </c>
      <c r="AW1251" s="87" t="str">
        <f>IFERROR(VLOOKUP(A1251,'sys-backorder details'!E:U,17,0),"-")</f>
        <v>-</v>
      </c>
      <c r="AX1251" s="87" t="str">
        <f>IF(K1251&gt;1,VLOOKUP(A1251,'settings-routing'!A:I,9,0),"")</f>
        <v/>
      </c>
    </row>
    <row r="1252" ht="12.75" customHeight="1">
      <c r="A1252" s="50" t="s">
        <v>152</v>
      </c>
      <c r="B1252" s="50" t="s">
        <v>2546</v>
      </c>
      <c r="C1252" s="50">
        <f t="shared" si="2"/>
        <v>11520</v>
      </c>
      <c r="D1252" s="80">
        <f>SUMIF('Stocks 101-111'!$J:$J,'item dashboard'!A1252,'Stocks 101-111'!K:K)</f>
        <v>11520</v>
      </c>
      <c r="E1252" s="80">
        <f>SUMIF('Stocks 101-111'!$J:$J,'item dashboard'!A1252,'Stocks 101-111'!$L:$L)</f>
        <v>0</v>
      </c>
      <c r="F1252" s="81">
        <f t="shared" si="3"/>
        <v>0</v>
      </c>
      <c r="G1252" s="82">
        <f t="shared" si="4"/>
        <v>0.3714285714</v>
      </c>
      <c r="H1252" s="50">
        <f>SUMIFS('sys-backorder details'!$M:$M,'sys-backorder details'!$E:$E,'item dashboard'!A1252,'sys-backorder details'!$V:$V,"")</f>
        <v>0</v>
      </c>
      <c r="I1252" s="83">
        <f>SUMIF('settings-routing'!$I:$I,'item dashboard'!A1252,'settings-routing'!$O:$O)</f>
        <v>0</v>
      </c>
      <c r="J1252" s="50">
        <f>SUMIFS('sys-backorder details'!$M:$M,'sys-backorder details'!$E:$E,'item dashboard'!A1252,'sys-backorder details'!$V:$V,"Call off")</f>
        <v>0</v>
      </c>
      <c r="K1252" s="84">
        <f t="shared" si="5"/>
        <v>-11520</v>
      </c>
      <c r="L1252" s="84">
        <f>SUMIF('Production Plan'!$E:$E,'item dashboard'!A1252,'Production Plan'!$N:$N)</f>
        <v>0</v>
      </c>
      <c r="M1252" s="85" t="str">
        <f t="shared" si="6"/>
        <v>B-T51-W32-500 gm White Tablet Container</v>
      </c>
      <c r="N1252" s="86">
        <f>SUMIFS('sys inv movment rpt'!$M:$M,'sys inv movment rpt'!$L:$L,$M1252,'sys inv movment rpt'!$N:$N,N$1)</f>
        <v>1080</v>
      </c>
      <c r="O1252" s="86">
        <f>SUMIFS('sys inv movment rpt'!$M:$M,'sys inv movment rpt'!$L:$L,$M1252,'sys inv movment rpt'!$N:$N,O$1)</f>
        <v>0</v>
      </c>
      <c r="P1252" s="86">
        <f>SUMIFS('sys inv movment rpt'!$M:$M,'sys inv movment rpt'!$L:$L,$M1252,'sys inv movment rpt'!$N:$N,P$1)</f>
        <v>0</v>
      </c>
      <c r="Q1252" s="86">
        <f>SUMIFS('sys inv movment rpt'!$M:$M,'sys inv movment rpt'!$L:$L,$M1252,'sys inv movment rpt'!$N:$N,Q$1)</f>
        <v>0</v>
      </c>
      <c r="R1252" s="86">
        <f>SUMIFS('sys inv movment rpt'!$M:$M,'sys inv movment rpt'!$L:$L,$M1252,'sys inv movment rpt'!$N:$N,R$1)</f>
        <v>600</v>
      </c>
      <c r="S1252" s="86">
        <f>SUMIFS('sys inv movment rpt'!$M:$M,'sys inv movment rpt'!$L:$L,$M1252,'sys inv movment rpt'!$N:$N,S$1)</f>
        <v>600</v>
      </c>
      <c r="T1252" s="86">
        <f>SUMIFS('sys inv movment rpt'!$M:$M,'sys inv movment rpt'!$L:$L,$M1252,'sys inv movment rpt'!$N:$N,T$1)</f>
        <v>0</v>
      </c>
      <c r="U1252" s="86">
        <f>SUMIFS('sys inv movment rpt'!$M:$M,'sys inv movment rpt'!$L:$L,$M1252,'sys inv movment rpt'!$N:$N,U$1)</f>
        <v>0</v>
      </c>
      <c r="V1252" s="86">
        <f>SUMIFS('sys inv movment rpt'!$M:$M,'sys inv movment rpt'!$L:$L,$M1252,'sys inv movment rpt'!$N:$N,V$1)</f>
        <v>0</v>
      </c>
      <c r="W1252" s="86">
        <f>SUMIFS('sys inv movment rpt'!$M:$M,'sys inv movment rpt'!$L:$L,$M1252,'sys inv movment rpt'!$N:$N,W$1)</f>
        <v>2040</v>
      </c>
      <c r="X1252" s="86">
        <f>SUMIFS('sys inv movment rpt'!$M:$M,'sys inv movment rpt'!$L:$L,$M1252,'sys inv movment rpt'!$N:$N,X$1)</f>
        <v>0</v>
      </c>
      <c r="Y1252" s="86">
        <f>SUMIFS('sys inv movment rpt'!$M:$M,'sys inv movment rpt'!$L:$L,$M1252,'sys inv movment rpt'!$N:$N,Y$1)</f>
        <v>0</v>
      </c>
      <c r="Z1252" s="86">
        <f>SUMIFS('sys inv movment rpt'!$M:$M,'sys inv movment rpt'!$L:$L,$M1252,'sys inv movment rpt'!$N:$N,Z$1)</f>
        <v>0</v>
      </c>
      <c r="AA1252" s="86">
        <f>SUMIFS('sys inv movment rpt'!$M:$M,'sys inv movment rpt'!$L:$L,$M1252,'sys inv movment rpt'!$N:$N,AA$1)</f>
        <v>1800</v>
      </c>
      <c r="AB1252" s="86">
        <f>SUMIFS('sys inv movment rpt'!$M:$M,'sys inv movment rpt'!$L:$L,$M1252,'sys inv movment rpt'!$N:$N,AB$1)</f>
        <v>0</v>
      </c>
      <c r="AC1252" s="86">
        <f>SUMIFS('sys inv movment rpt'!$M:$M,'sys inv movment rpt'!$L:$L,$M1252,'sys inv movment rpt'!$N:$N,AC$1)</f>
        <v>0</v>
      </c>
      <c r="AD1252" s="86">
        <f>SUMIFS('sys inv movment rpt'!$M:$M,'sys inv movment rpt'!$L:$L,$M1252,'sys inv movment rpt'!$N:$N,AD$1)</f>
        <v>0</v>
      </c>
      <c r="AE1252" s="86">
        <f>SUMIFS('sys inv movment rpt'!$M:$M,'sys inv movment rpt'!$L:$L,$M1252,'sys inv movment rpt'!$N:$N,AE$1)</f>
        <v>4320</v>
      </c>
      <c r="AF1252" s="86">
        <f>SUMIFS('sys inv movment rpt'!$M:$M,'sys inv movment rpt'!$L:$L,$M1252,'sys inv movment rpt'!$N:$N,AF$1)</f>
        <v>120</v>
      </c>
      <c r="AG1252" s="86">
        <f>SUMIFS('sys inv movment rpt'!$M:$M,'sys inv movment rpt'!$L:$L,$M1252,'sys inv movment rpt'!$N:$N,AG$1)</f>
        <v>0</v>
      </c>
      <c r="AH1252" s="86">
        <f>SUMIFS('sys inv movment rpt'!$M:$M,'sys inv movment rpt'!$L:$L,$M1252,'sys inv movment rpt'!$N:$N,AH$1)</f>
        <v>0</v>
      </c>
      <c r="AI1252" s="86">
        <f>SUMIFS('sys inv movment rpt'!$M:$M,'sys inv movment rpt'!$L:$L,$M1252,'sys inv movment rpt'!$N:$N,AI$1)</f>
        <v>0</v>
      </c>
      <c r="AJ1252" s="86">
        <f>SUMIFS('sys inv movment rpt'!$M:$M,'sys inv movment rpt'!$L:$L,$M1252,'sys inv movment rpt'!$N:$N,AJ$1)</f>
        <v>4560</v>
      </c>
      <c r="AK1252" s="86">
        <f>SUMIFS('sys inv movment rpt'!$M:$M,'sys inv movment rpt'!$L:$L,$M1252,'sys inv movment rpt'!$N:$N,AK$1)</f>
        <v>0</v>
      </c>
      <c r="AL1252" s="86">
        <f>SUMIFS('sys inv movment rpt'!$M:$M,'sys inv movment rpt'!$L:$L,$M1252,'sys inv movment rpt'!$N:$N,AL$1)</f>
        <v>0</v>
      </c>
      <c r="AM1252" s="86">
        <f>SUMIFS('sys inv movment rpt'!$M:$M,'sys inv movment rpt'!$L:$L,$M1252,'sys inv movment rpt'!$N:$N,AM$1)</f>
        <v>0</v>
      </c>
      <c r="AN1252" s="86">
        <f>SUMIFS('sys inv movment rpt'!$M:$M,'sys inv movment rpt'!$L:$L,$M1252,'sys inv movment rpt'!$N:$N,AN$1)</f>
        <v>2400</v>
      </c>
      <c r="AO1252" s="86">
        <f>SUMIFS('sys inv movment rpt'!$M:$M,'sys inv movment rpt'!$L:$L,$M1252,'sys inv movment rpt'!$N:$N,AO$1)</f>
        <v>1320</v>
      </c>
      <c r="AP1252" s="86">
        <f>SUMIFS('sys inv movment rpt'!$M:$M,'sys inv movment rpt'!$L:$L,$M1252,'sys inv movment rpt'!$N:$N,AP$1)</f>
        <v>0</v>
      </c>
      <c r="AQ1252" s="86">
        <f>SUMIFS('sys inv movment rpt'!$M:$M,'sys inv movment rpt'!$L:$L,$M1252,'sys inv movment rpt'!$N:$N,AQ$1)</f>
        <v>0</v>
      </c>
      <c r="AR1252" s="86">
        <f>SUMIFS('sys inv movment rpt'!$M:$M,'sys inv movment rpt'!$L:$L,$M1252,'sys inv movment rpt'!$N:$N,AR$1)</f>
        <v>600</v>
      </c>
      <c r="AS1252" s="86">
        <f>SUMIFS('sys inv movment rpt'!$M:$M,'sys inv movment rpt'!$L:$L,$M1252,'sys inv movment rpt'!$N:$N,AS$1)</f>
        <v>240</v>
      </c>
      <c r="AT1252" s="86">
        <f>SUMIFS('sys inv movment rpt'!$M:$M,'sys inv movment rpt'!$L:$L,$M1252,'sys inv movment rpt'!$N:$N,AT$1)</f>
        <v>0</v>
      </c>
      <c r="AU1252" s="86">
        <f>SUMIFS('sys inv movment rpt'!$M:$M,'sys inv movment rpt'!$L:$L,$M1252,'sys inv movment rpt'!$N:$N,AU$1)</f>
        <v>0</v>
      </c>
      <c r="AV1252" s="86">
        <f>SUMIFS('sys inv movment rpt'!$M:$M,'sys inv movment rpt'!$L:$L,$M1252,'sys inv movment rpt'!$N:$N,AV$1)</f>
        <v>120</v>
      </c>
      <c r="AW1252" s="87" t="str">
        <f>IFERROR(VLOOKUP(A1252,'sys-backorder details'!E:U,17,0),"-")</f>
        <v>-</v>
      </c>
      <c r="AX1252" s="87" t="str">
        <f>IF(K1252&gt;1,VLOOKUP(A1252,'settings-routing'!A:I,9,0),"")</f>
        <v/>
      </c>
    </row>
    <row r="1253" ht="12.75" customHeight="1">
      <c r="A1253" s="28" t="s">
        <v>2574</v>
      </c>
      <c r="B1253" s="28" t="s">
        <v>2575</v>
      </c>
      <c r="C1253" s="50">
        <f t="shared" si="2"/>
        <v>0</v>
      </c>
      <c r="D1253" s="80">
        <f>SUMIF('Stocks 101-111'!$J:$J,'item dashboard'!A1253,'Stocks 101-111'!K:K)</f>
        <v>0</v>
      </c>
      <c r="E1253" s="80">
        <f>SUMIF('Stocks 101-111'!$J:$J,'item dashboard'!A1253,'Stocks 101-111'!$L:$L)</f>
        <v>0</v>
      </c>
      <c r="F1253" s="81">
        <f t="shared" si="3"/>
        <v>0</v>
      </c>
      <c r="G1253" s="82">
        <f t="shared" si="4"/>
        <v>0.05714285714</v>
      </c>
      <c r="H1253" s="50">
        <f>SUMIFS('sys-backorder details'!$M:$M,'sys-backorder details'!$E:$E,'item dashboard'!A1253,'sys-backorder details'!$V:$V,"")</f>
        <v>0</v>
      </c>
      <c r="I1253" s="83">
        <f>SUMIF('settings-routing'!$I:$I,'item dashboard'!A1253,'settings-routing'!$O:$O)</f>
        <v>0</v>
      </c>
      <c r="J1253" s="50">
        <f>SUMIFS('sys-backorder details'!$M:$M,'sys-backorder details'!$E:$E,'item dashboard'!A1253,'sys-backorder details'!$V:$V,"Call off")</f>
        <v>0</v>
      </c>
      <c r="K1253" s="84">
        <f t="shared" si="5"/>
        <v>0</v>
      </c>
      <c r="L1253" s="84">
        <f>SUMIF('Production Plan'!$E:$E,'item dashboard'!A1253,'Production Plan'!$N:$N)</f>
        <v>0</v>
      </c>
      <c r="M1253" s="85" t="str">
        <f t="shared" si="6"/>
        <v>B-T51-W32EXPRE-500 gm White Pntd Kenlac Express</v>
      </c>
      <c r="N1253" s="86">
        <f>SUMIFS('sys inv movment rpt'!$M:$M,'sys inv movment rpt'!$L:$L,$M1253,'sys inv movment rpt'!$N:$N,N$1)</f>
        <v>0</v>
      </c>
      <c r="O1253" s="86">
        <f>SUMIFS('sys inv movment rpt'!$M:$M,'sys inv movment rpt'!$L:$L,$M1253,'sys inv movment rpt'!$N:$N,O$1)</f>
        <v>0</v>
      </c>
      <c r="P1253" s="86">
        <f>SUMIFS('sys inv movment rpt'!$M:$M,'sys inv movment rpt'!$L:$L,$M1253,'sys inv movment rpt'!$N:$N,P$1)</f>
        <v>0</v>
      </c>
      <c r="Q1253" s="86">
        <f>SUMIFS('sys inv movment rpt'!$M:$M,'sys inv movment rpt'!$L:$L,$M1253,'sys inv movment rpt'!$N:$N,Q$1)</f>
        <v>0</v>
      </c>
      <c r="R1253" s="86">
        <f>SUMIFS('sys inv movment rpt'!$M:$M,'sys inv movment rpt'!$L:$L,$M1253,'sys inv movment rpt'!$N:$N,R$1)</f>
        <v>0</v>
      </c>
      <c r="S1253" s="86">
        <f>SUMIFS('sys inv movment rpt'!$M:$M,'sys inv movment rpt'!$L:$L,$M1253,'sys inv movment rpt'!$N:$N,S$1)</f>
        <v>0</v>
      </c>
      <c r="T1253" s="86">
        <f>SUMIFS('sys inv movment rpt'!$M:$M,'sys inv movment rpt'!$L:$L,$M1253,'sys inv movment rpt'!$N:$N,T$1)</f>
        <v>0</v>
      </c>
      <c r="U1253" s="86">
        <f>SUMIFS('sys inv movment rpt'!$M:$M,'sys inv movment rpt'!$L:$L,$M1253,'sys inv movment rpt'!$N:$N,U$1)</f>
        <v>0</v>
      </c>
      <c r="V1253" s="86">
        <f>SUMIFS('sys inv movment rpt'!$M:$M,'sys inv movment rpt'!$L:$L,$M1253,'sys inv movment rpt'!$N:$N,V$1)</f>
        <v>0</v>
      </c>
      <c r="W1253" s="86">
        <f>SUMIFS('sys inv movment rpt'!$M:$M,'sys inv movment rpt'!$L:$L,$M1253,'sys inv movment rpt'!$N:$N,W$1)</f>
        <v>0</v>
      </c>
      <c r="X1253" s="86">
        <f>SUMIFS('sys inv movment rpt'!$M:$M,'sys inv movment rpt'!$L:$L,$M1253,'sys inv movment rpt'!$N:$N,X$1)</f>
        <v>0</v>
      </c>
      <c r="Y1253" s="86">
        <f>SUMIFS('sys inv movment rpt'!$M:$M,'sys inv movment rpt'!$L:$L,$M1253,'sys inv movment rpt'!$N:$N,Y$1)</f>
        <v>0</v>
      </c>
      <c r="Z1253" s="86">
        <f>SUMIFS('sys inv movment rpt'!$M:$M,'sys inv movment rpt'!$L:$L,$M1253,'sys inv movment rpt'!$N:$N,Z$1)</f>
        <v>0</v>
      </c>
      <c r="AA1253" s="86">
        <f>SUMIFS('sys inv movment rpt'!$M:$M,'sys inv movment rpt'!$L:$L,$M1253,'sys inv movment rpt'!$N:$N,AA$1)</f>
        <v>0</v>
      </c>
      <c r="AB1253" s="86">
        <f>SUMIFS('sys inv movment rpt'!$M:$M,'sys inv movment rpt'!$L:$L,$M1253,'sys inv movment rpt'!$N:$N,AB$1)</f>
        <v>0</v>
      </c>
      <c r="AC1253" s="86">
        <f>SUMIFS('sys inv movment rpt'!$M:$M,'sys inv movment rpt'!$L:$L,$M1253,'sys inv movment rpt'!$N:$N,AC$1)</f>
        <v>0</v>
      </c>
      <c r="AD1253" s="86">
        <f>SUMIFS('sys inv movment rpt'!$M:$M,'sys inv movment rpt'!$L:$L,$M1253,'sys inv movment rpt'!$N:$N,AD$1)</f>
        <v>0</v>
      </c>
      <c r="AE1253" s="86">
        <f>SUMIFS('sys inv movment rpt'!$M:$M,'sys inv movment rpt'!$L:$L,$M1253,'sys inv movment rpt'!$N:$N,AE$1)</f>
        <v>0</v>
      </c>
      <c r="AF1253" s="86">
        <f>SUMIFS('sys inv movment rpt'!$M:$M,'sys inv movment rpt'!$L:$L,$M1253,'sys inv movment rpt'!$N:$N,AF$1)</f>
        <v>0</v>
      </c>
      <c r="AG1253" s="86">
        <f>SUMIFS('sys inv movment rpt'!$M:$M,'sys inv movment rpt'!$L:$L,$M1253,'sys inv movment rpt'!$N:$N,AG$1)</f>
        <v>0</v>
      </c>
      <c r="AH1253" s="86">
        <f>SUMIFS('sys inv movment rpt'!$M:$M,'sys inv movment rpt'!$L:$L,$M1253,'sys inv movment rpt'!$N:$N,AH$1)</f>
        <v>0</v>
      </c>
      <c r="AI1253" s="86">
        <f>SUMIFS('sys inv movment rpt'!$M:$M,'sys inv movment rpt'!$L:$L,$M1253,'sys inv movment rpt'!$N:$N,AI$1)</f>
        <v>0</v>
      </c>
      <c r="AJ1253" s="86">
        <f>SUMIFS('sys inv movment rpt'!$M:$M,'sys inv movment rpt'!$L:$L,$M1253,'sys inv movment rpt'!$N:$N,AJ$1)</f>
        <v>0</v>
      </c>
      <c r="AK1253" s="86">
        <f>SUMIFS('sys inv movment rpt'!$M:$M,'sys inv movment rpt'!$L:$L,$M1253,'sys inv movment rpt'!$N:$N,AK$1)</f>
        <v>0</v>
      </c>
      <c r="AL1253" s="86">
        <f>SUMIFS('sys inv movment rpt'!$M:$M,'sys inv movment rpt'!$L:$L,$M1253,'sys inv movment rpt'!$N:$N,AL$1)</f>
        <v>0</v>
      </c>
      <c r="AM1253" s="86">
        <f>SUMIFS('sys inv movment rpt'!$M:$M,'sys inv movment rpt'!$L:$L,$M1253,'sys inv movment rpt'!$N:$N,AM$1)</f>
        <v>0</v>
      </c>
      <c r="AN1253" s="86">
        <f>SUMIFS('sys inv movment rpt'!$M:$M,'sys inv movment rpt'!$L:$L,$M1253,'sys inv movment rpt'!$N:$N,AN$1)</f>
        <v>9240</v>
      </c>
      <c r="AO1253" s="86">
        <f>SUMIFS('sys inv movment rpt'!$M:$M,'sys inv movment rpt'!$L:$L,$M1253,'sys inv movment rpt'!$N:$N,AO$1)</f>
        <v>0</v>
      </c>
      <c r="AP1253" s="86">
        <f>SUMIFS('sys inv movment rpt'!$M:$M,'sys inv movment rpt'!$L:$L,$M1253,'sys inv movment rpt'!$N:$N,AP$1)</f>
        <v>0</v>
      </c>
      <c r="AQ1253" s="86">
        <f>SUMIFS('sys inv movment rpt'!$M:$M,'sys inv movment rpt'!$L:$L,$M1253,'sys inv movment rpt'!$N:$N,AQ$1)</f>
        <v>0</v>
      </c>
      <c r="AR1253" s="86">
        <f>SUMIFS('sys inv movment rpt'!$M:$M,'sys inv movment rpt'!$L:$L,$M1253,'sys inv movment rpt'!$N:$N,AR$1)</f>
        <v>2160</v>
      </c>
      <c r="AS1253" s="86">
        <f>SUMIFS('sys inv movment rpt'!$M:$M,'sys inv movment rpt'!$L:$L,$M1253,'sys inv movment rpt'!$N:$N,AS$1)</f>
        <v>0</v>
      </c>
      <c r="AT1253" s="86">
        <f>SUMIFS('sys inv movment rpt'!$M:$M,'sys inv movment rpt'!$L:$L,$M1253,'sys inv movment rpt'!$N:$N,AT$1)</f>
        <v>0</v>
      </c>
      <c r="AU1253" s="86">
        <f>SUMIFS('sys inv movment rpt'!$M:$M,'sys inv movment rpt'!$L:$L,$M1253,'sys inv movment rpt'!$N:$N,AU$1)</f>
        <v>0</v>
      </c>
      <c r="AV1253" s="86">
        <f>SUMIFS('sys inv movment rpt'!$M:$M,'sys inv movment rpt'!$L:$L,$M1253,'sys inv movment rpt'!$N:$N,AV$1)</f>
        <v>0</v>
      </c>
      <c r="AW1253" s="87" t="str">
        <f>IFERROR(VLOOKUP(A1253,'sys-backorder details'!E:U,17,0),"-")</f>
        <v>-</v>
      </c>
      <c r="AX1253" s="87" t="str">
        <f>IF(K1253&gt;1,VLOOKUP(A1253,'settings-routing'!A:I,9,0),"")</f>
        <v/>
      </c>
    </row>
    <row r="1254" ht="12.75" customHeight="1">
      <c r="A1254" s="50" t="s">
        <v>2576</v>
      </c>
      <c r="B1254" s="50" t="s">
        <v>2577</v>
      </c>
      <c r="C1254" s="50">
        <f t="shared" si="2"/>
        <v>0</v>
      </c>
      <c r="D1254" s="80">
        <f>SUMIF('Stocks 101-111'!$J:$J,'item dashboard'!A1254,'Stocks 101-111'!K:K)</f>
        <v>0</v>
      </c>
      <c r="E1254" s="80">
        <f>SUMIF('Stocks 101-111'!$J:$J,'item dashboard'!A1254,'Stocks 101-111'!$L:$L)</f>
        <v>0</v>
      </c>
      <c r="F1254" s="81">
        <f t="shared" si="3"/>
        <v>0</v>
      </c>
      <c r="G1254" s="82">
        <f t="shared" si="4"/>
        <v>0</v>
      </c>
      <c r="H1254" s="50">
        <f>SUMIFS('sys-backorder details'!$M:$M,'sys-backorder details'!$E:$E,'item dashboard'!A1254,'sys-backorder details'!$V:$V,"")</f>
        <v>0</v>
      </c>
      <c r="I1254" s="83">
        <f>SUMIF('settings-routing'!$I:$I,'item dashboard'!A1254,'settings-routing'!$O:$O)</f>
        <v>0</v>
      </c>
      <c r="J1254" s="50">
        <f>SUMIFS('sys-backorder details'!$M:$M,'sys-backorder details'!$E:$E,'item dashboard'!A1254,'sys-backorder details'!$V:$V,"Call off")</f>
        <v>0</v>
      </c>
      <c r="K1254" s="84">
        <f t="shared" si="5"/>
        <v>0</v>
      </c>
      <c r="L1254" s="84">
        <f>SUMIF('Production Plan'!$E:$E,'item dashboard'!A1254,'Production Plan'!$N:$N)</f>
        <v>0</v>
      </c>
      <c r="M1254" s="85" t="str">
        <f t="shared" si="6"/>
        <v>B-T51-W32-KWOOD-500 gm White Pntd Kenlac Super Wood Glue</v>
      </c>
      <c r="N1254" s="86">
        <f>SUMIFS('sys inv movment rpt'!$M:$M,'sys inv movment rpt'!$L:$L,$M1254,'sys inv movment rpt'!$N:$N,N$1)</f>
        <v>0</v>
      </c>
      <c r="O1254" s="86">
        <f>SUMIFS('sys inv movment rpt'!$M:$M,'sys inv movment rpt'!$L:$L,$M1254,'sys inv movment rpt'!$N:$N,O$1)</f>
        <v>0</v>
      </c>
      <c r="P1254" s="86">
        <f>SUMIFS('sys inv movment rpt'!$M:$M,'sys inv movment rpt'!$L:$L,$M1254,'sys inv movment rpt'!$N:$N,P$1)</f>
        <v>0</v>
      </c>
      <c r="Q1254" s="86">
        <f>SUMIFS('sys inv movment rpt'!$M:$M,'sys inv movment rpt'!$L:$L,$M1254,'sys inv movment rpt'!$N:$N,Q$1)</f>
        <v>0</v>
      </c>
      <c r="R1254" s="86">
        <f>SUMIFS('sys inv movment rpt'!$M:$M,'sys inv movment rpt'!$L:$L,$M1254,'sys inv movment rpt'!$N:$N,R$1)</f>
        <v>0</v>
      </c>
      <c r="S1254" s="86">
        <f>SUMIFS('sys inv movment rpt'!$M:$M,'sys inv movment rpt'!$L:$L,$M1254,'sys inv movment rpt'!$N:$N,S$1)</f>
        <v>0</v>
      </c>
      <c r="T1254" s="86">
        <f>SUMIFS('sys inv movment rpt'!$M:$M,'sys inv movment rpt'!$L:$L,$M1254,'sys inv movment rpt'!$N:$N,T$1)</f>
        <v>0</v>
      </c>
      <c r="U1254" s="86">
        <f>SUMIFS('sys inv movment rpt'!$M:$M,'sys inv movment rpt'!$L:$L,$M1254,'sys inv movment rpt'!$N:$N,U$1)</f>
        <v>0</v>
      </c>
      <c r="V1254" s="86">
        <f>SUMIFS('sys inv movment rpt'!$M:$M,'sys inv movment rpt'!$L:$L,$M1254,'sys inv movment rpt'!$N:$N,V$1)</f>
        <v>0</v>
      </c>
      <c r="W1254" s="86">
        <f>SUMIFS('sys inv movment rpt'!$M:$M,'sys inv movment rpt'!$L:$L,$M1254,'sys inv movment rpt'!$N:$N,W$1)</f>
        <v>0</v>
      </c>
      <c r="X1254" s="86">
        <f>SUMIFS('sys inv movment rpt'!$M:$M,'sys inv movment rpt'!$L:$L,$M1254,'sys inv movment rpt'!$N:$N,X$1)</f>
        <v>0</v>
      </c>
      <c r="Y1254" s="86">
        <f>SUMIFS('sys inv movment rpt'!$M:$M,'sys inv movment rpt'!$L:$L,$M1254,'sys inv movment rpt'!$N:$N,Y$1)</f>
        <v>0</v>
      </c>
      <c r="Z1254" s="86">
        <f>SUMIFS('sys inv movment rpt'!$M:$M,'sys inv movment rpt'!$L:$L,$M1254,'sys inv movment rpt'!$N:$N,Z$1)</f>
        <v>0</v>
      </c>
      <c r="AA1254" s="86">
        <f>SUMIFS('sys inv movment rpt'!$M:$M,'sys inv movment rpt'!$L:$L,$M1254,'sys inv movment rpt'!$N:$N,AA$1)</f>
        <v>0</v>
      </c>
      <c r="AB1254" s="86">
        <f>SUMIFS('sys inv movment rpt'!$M:$M,'sys inv movment rpt'!$L:$L,$M1254,'sys inv movment rpt'!$N:$N,AB$1)</f>
        <v>0</v>
      </c>
      <c r="AC1254" s="86">
        <f>SUMIFS('sys inv movment rpt'!$M:$M,'sys inv movment rpt'!$L:$L,$M1254,'sys inv movment rpt'!$N:$N,AC$1)</f>
        <v>0</v>
      </c>
      <c r="AD1254" s="86">
        <f>SUMIFS('sys inv movment rpt'!$M:$M,'sys inv movment rpt'!$L:$L,$M1254,'sys inv movment rpt'!$N:$N,AD$1)</f>
        <v>0</v>
      </c>
      <c r="AE1254" s="86">
        <f>SUMIFS('sys inv movment rpt'!$M:$M,'sys inv movment rpt'!$L:$L,$M1254,'sys inv movment rpt'!$N:$N,AE$1)</f>
        <v>0</v>
      </c>
      <c r="AF1254" s="86">
        <f>SUMIFS('sys inv movment rpt'!$M:$M,'sys inv movment rpt'!$L:$L,$M1254,'sys inv movment rpt'!$N:$N,AF$1)</f>
        <v>0</v>
      </c>
      <c r="AG1254" s="86">
        <f>SUMIFS('sys inv movment rpt'!$M:$M,'sys inv movment rpt'!$L:$L,$M1254,'sys inv movment rpt'!$N:$N,AG$1)</f>
        <v>0</v>
      </c>
      <c r="AH1254" s="86">
        <f>SUMIFS('sys inv movment rpt'!$M:$M,'sys inv movment rpt'!$L:$L,$M1254,'sys inv movment rpt'!$N:$N,AH$1)</f>
        <v>0</v>
      </c>
      <c r="AI1254" s="86">
        <f>SUMIFS('sys inv movment rpt'!$M:$M,'sys inv movment rpt'!$L:$L,$M1254,'sys inv movment rpt'!$N:$N,AI$1)</f>
        <v>0</v>
      </c>
      <c r="AJ1254" s="86">
        <f>SUMIFS('sys inv movment rpt'!$M:$M,'sys inv movment rpt'!$L:$L,$M1254,'sys inv movment rpt'!$N:$N,AJ$1)</f>
        <v>0</v>
      </c>
      <c r="AK1254" s="86">
        <f>SUMIFS('sys inv movment rpt'!$M:$M,'sys inv movment rpt'!$L:$L,$M1254,'sys inv movment rpt'!$N:$N,AK$1)</f>
        <v>0</v>
      </c>
      <c r="AL1254" s="86">
        <f>SUMIFS('sys inv movment rpt'!$M:$M,'sys inv movment rpt'!$L:$L,$M1254,'sys inv movment rpt'!$N:$N,AL$1)</f>
        <v>0</v>
      </c>
      <c r="AM1254" s="86">
        <f>SUMIFS('sys inv movment rpt'!$M:$M,'sys inv movment rpt'!$L:$L,$M1254,'sys inv movment rpt'!$N:$N,AM$1)</f>
        <v>0</v>
      </c>
      <c r="AN1254" s="86">
        <f>SUMIFS('sys inv movment rpt'!$M:$M,'sys inv movment rpt'!$L:$L,$M1254,'sys inv movment rpt'!$N:$N,AN$1)</f>
        <v>0</v>
      </c>
      <c r="AO1254" s="86">
        <f>SUMIFS('sys inv movment rpt'!$M:$M,'sys inv movment rpt'!$L:$L,$M1254,'sys inv movment rpt'!$N:$N,AO$1)</f>
        <v>0</v>
      </c>
      <c r="AP1254" s="86">
        <f>SUMIFS('sys inv movment rpt'!$M:$M,'sys inv movment rpt'!$L:$L,$M1254,'sys inv movment rpt'!$N:$N,AP$1)</f>
        <v>0</v>
      </c>
      <c r="AQ1254" s="86">
        <f>SUMIFS('sys inv movment rpt'!$M:$M,'sys inv movment rpt'!$L:$L,$M1254,'sys inv movment rpt'!$N:$N,AQ$1)</f>
        <v>0</v>
      </c>
      <c r="AR1254" s="86">
        <f>SUMIFS('sys inv movment rpt'!$M:$M,'sys inv movment rpt'!$L:$L,$M1254,'sys inv movment rpt'!$N:$N,AR$1)</f>
        <v>0</v>
      </c>
      <c r="AS1254" s="86">
        <f>SUMIFS('sys inv movment rpt'!$M:$M,'sys inv movment rpt'!$L:$L,$M1254,'sys inv movment rpt'!$N:$N,AS$1)</f>
        <v>0</v>
      </c>
      <c r="AT1254" s="86">
        <f>SUMIFS('sys inv movment rpt'!$M:$M,'sys inv movment rpt'!$L:$L,$M1254,'sys inv movment rpt'!$N:$N,AT$1)</f>
        <v>0</v>
      </c>
      <c r="AU1254" s="86">
        <f>SUMIFS('sys inv movment rpt'!$M:$M,'sys inv movment rpt'!$L:$L,$M1254,'sys inv movment rpt'!$N:$N,AU$1)</f>
        <v>0</v>
      </c>
      <c r="AV1254" s="86">
        <f>SUMIFS('sys inv movment rpt'!$M:$M,'sys inv movment rpt'!$L:$L,$M1254,'sys inv movment rpt'!$N:$N,AV$1)</f>
        <v>0</v>
      </c>
      <c r="AW1254" s="87" t="str">
        <f>IFERROR(VLOOKUP(A1254,'sys-backorder details'!E:U,17,0),"-")</f>
        <v>-</v>
      </c>
      <c r="AX1254" s="87" t="str">
        <f>IF(K1254&gt;1,VLOOKUP(A1254,'settings-routing'!A:I,9,0),"")</f>
        <v/>
      </c>
    </row>
    <row r="1255" ht="12.75" customHeight="1">
      <c r="A1255" s="15" t="s">
        <v>2578</v>
      </c>
      <c r="B1255" s="15" t="s">
        <v>313</v>
      </c>
      <c r="C1255" s="50">
        <f t="shared" si="2"/>
        <v>1680</v>
      </c>
      <c r="D1255" s="80">
        <f>SUMIF('Stocks 101-111'!$J:$J,'item dashboard'!A1255,'Stocks 101-111'!K:K)</f>
        <v>1680</v>
      </c>
      <c r="E1255" s="80">
        <f>SUMIF('Stocks 101-111'!$J:$J,'item dashboard'!A1255,'Stocks 101-111'!$L:$L)</f>
        <v>0</v>
      </c>
      <c r="F1255" s="81">
        <f t="shared" si="3"/>
        <v>0</v>
      </c>
      <c r="G1255" s="82">
        <f t="shared" si="4"/>
        <v>0.02857142857</v>
      </c>
      <c r="H1255" s="50">
        <f>SUMIFS('sys-backorder details'!$M:$M,'sys-backorder details'!$E:$E,'item dashboard'!A1255,'sys-backorder details'!$V:$V,"")</f>
        <v>0</v>
      </c>
      <c r="I1255" s="83">
        <f>SUMIF('settings-routing'!$I:$I,'item dashboard'!A1255,'settings-routing'!$O:$O)</f>
        <v>0</v>
      </c>
      <c r="J1255" s="50">
        <f>SUMIFS('sys-backorder details'!$M:$M,'sys-backorder details'!$E:$E,'item dashboard'!A1255,'sys-backorder details'!$V:$V,"Call off")</f>
        <v>6800</v>
      </c>
      <c r="K1255" s="84">
        <f t="shared" si="5"/>
        <v>-1680</v>
      </c>
      <c r="L1255" s="84">
        <f>SUMIF('Production Plan'!$E:$E,'item dashboard'!A1255,'Production Plan'!$N:$N)</f>
        <v>0</v>
      </c>
      <c r="M1255" s="85" t="str">
        <f t="shared" si="6"/>
        <v>B-T51-W32PNT-500 gm  Printed White Bottle</v>
      </c>
      <c r="N1255" s="86">
        <f>SUMIFS('sys inv movment rpt'!$M:$M,'sys inv movment rpt'!$L:$L,$M1255,'sys inv movment rpt'!$N:$N,N$1)</f>
        <v>0</v>
      </c>
      <c r="O1255" s="86">
        <f>SUMIFS('sys inv movment rpt'!$M:$M,'sys inv movment rpt'!$L:$L,$M1255,'sys inv movment rpt'!$N:$N,O$1)</f>
        <v>0</v>
      </c>
      <c r="P1255" s="86">
        <f>SUMIFS('sys inv movment rpt'!$M:$M,'sys inv movment rpt'!$L:$L,$M1255,'sys inv movment rpt'!$N:$N,P$1)</f>
        <v>0</v>
      </c>
      <c r="Q1255" s="86">
        <f>SUMIFS('sys inv movment rpt'!$M:$M,'sys inv movment rpt'!$L:$L,$M1255,'sys inv movment rpt'!$N:$N,Q$1)</f>
        <v>0</v>
      </c>
      <c r="R1255" s="86">
        <f>SUMIFS('sys inv movment rpt'!$M:$M,'sys inv movment rpt'!$L:$L,$M1255,'sys inv movment rpt'!$N:$N,R$1)</f>
        <v>0</v>
      </c>
      <c r="S1255" s="86">
        <f>SUMIFS('sys inv movment rpt'!$M:$M,'sys inv movment rpt'!$L:$L,$M1255,'sys inv movment rpt'!$N:$N,S$1)</f>
        <v>0</v>
      </c>
      <c r="T1255" s="86">
        <f>SUMIFS('sys inv movment rpt'!$M:$M,'sys inv movment rpt'!$L:$L,$M1255,'sys inv movment rpt'!$N:$N,T$1)</f>
        <v>0</v>
      </c>
      <c r="U1255" s="86">
        <f>SUMIFS('sys inv movment rpt'!$M:$M,'sys inv movment rpt'!$L:$L,$M1255,'sys inv movment rpt'!$N:$N,U$1)</f>
        <v>0</v>
      </c>
      <c r="V1255" s="86">
        <f>SUMIFS('sys inv movment rpt'!$M:$M,'sys inv movment rpt'!$L:$L,$M1255,'sys inv movment rpt'!$N:$N,V$1)</f>
        <v>0</v>
      </c>
      <c r="W1255" s="86">
        <f>SUMIFS('sys inv movment rpt'!$M:$M,'sys inv movment rpt'!$L:$L,$M1255,'sys inv movment rpt'!$N:$N,W$1)</f>
        <v>0</v>
      </c>
      <c r="X1255" s="86">
        <f>SUMIFS('sys inv movment rpt'!$M:$M,'sys inv movment rpt'!$L:$L,$M1255,'sys inv movment rpt'!$N:$N,X$1)</f>
        <v>0</v>
      </c>
      <c r="Y1255" s="86">
        <f>SUMIFS('sys inv movment rpt'!$M:$M,'sys inv movment rpt'!$L:$L,$M1255,'sys inv movment rpt'!$N:$N,Y$1)</f>
        <v>0</v>
      </c>
      <c r="Z1255" s="86">
        <f>SUMIFS('sys inv movment rpt'!$M:$M,'sys inv movment rpt'!$L:$L,$M1255,'sys inv movment rpt'!$N:$N,Z$1)</f>
        <v>0</v>
      </c>
      <c r="AA1255" s="86">
        <f>SUMIFS('sys inv movment rpt'!$M:$M,'sys inv movment rpt'!$L:$L,$M1255,'sys inv movment rpt'!$N:$N,AA$1)</f>
        <v>0</v>
      </c>
      <c r="AB1255" s="86">
        <f>SUMIFS('sys inv movment rpt'!$M:$M,'sys inv movment rpt'!$L:$L,$M1255,'sys inv movment rpt'!$N:$N,AB$1)</f>
        <v>0</v>
      </c>
      <c r="AC1255" s="86">
        <f>SUMIFS('sys inv movment rpt'!$M:$M,'sys inv movment rpt'!$L:$L,$M1255,'sys inv movment rpt'!$N:$N,AC$1)</f>
        <v>0</v>
      </c>
      <c r="AD1255" s="86">
        <f>SUMIFS('sys inv movment rpt'!$M:$M,'sys inv movment rpt'!$L:$L,$M1255,'sys inv movment rpt'!$N:$N,AD$1)</f>
        <v>0</v>
      </c>
      <c r="AE1255" s="86">
        <f>SUMIFS('sys inv movment rpt'!$M:$M,'sys inv movment rpt'!$L:$L,$M1255,'sys inv movment rpt'!$N:$N,AE$1)</f>
        <v>0</v>
      </c>
      <c r="AF1255" s="86">
        <f>SUMIFS('sys inv movment rpt'!$M:$M,'sys inv movment rpt'!$L:$L,$M1255,'sys inv movment rpt'!$N:$N,AF$1)</f>
        <v>0</v>
      </c>
      <c r="AG1255" s="86">
        <f>SUMIFS('sys inv movment rpt'!$M:$M,'sys inv movment rpt'!$L:$L,$M1255,'sys inv movment rpt'!$N:$N,AG$1)</f>
        <v>0</v>
      </c>
      <c r="AH1255" s="86">
        <f>SUMIFS('sys inv movment rpt'!$M:$M,'sys inv movment rpt'!$L:$L,$M1255,'sys inv movment rpt'!$N:$N,AH$1)</f>
        <v>0</v>
      </c>
      <c r="AI1255" s="86">
        <f>SUMIFS('sys inv movment rpt'!$M:$M,'sys inv movment rpt'!$L:$L,$M1255,'sys inv movment rpt'!$N:$N,AI$1)</f>
        <v>0</v>
      </c>
      <c r="AJ1255" s="86">
        <f>SUMIFS('sys inv movment rpt'!$M:$M,'sys inv movment rpt'!$L:$L,$M1255,'sys inv movment rpt'!$N:$N,AJ$1)</f>
        <v>1993</v>
      </c>
      <c r="AK1255" s="86">
        <f>SUMIFS('sys inv movment rpt'!$M:$M,'sys inv movment rpt'!$L:$L,$M1255,'sys inv movment rpt'!$N:$N,AK$1)</f>
        <v>0</v>
      </c>
      <c r="AL1255" s="86">
        <f>SUMIFS('sys inv movment rpt'!$M:$M,'sys inv movment rpt'!$L:$L,$M1255,'sys inv movment rpt'!$N:$N,AL$1)</f>
        <v>0</v>
      </c>
      <c r="AM1255" s="86">
        <f>SUMIFS('sys inv movment rpt'!$M:$M,'sys inv movment rpt'!$L:$L,$M1255,'sys inv movment rpt'!$N:$N,AM$1)</f>
        <v>0</v>
      </c>
      <c r="AN1255" s="86">
        <f>SUMIFS('sys inv movment rpt'!$M:$M,'sys inv movment rpt'!$L:$L,$M1255,'sys inv movment rpt'!$N:$N,AN$1)</f>
        <v>0</v>
      </c>
      <c r="AO1255" s="86">
        <f>SUMIFS('sys inv movment rpt'!$M:$M,'sys inv movment rpt'!$L:$L,$M1255,'sys inv movment rpt'!$N:$N,AO$1)</f>
        <v>0</v>
      </c>
      <c r="AP1255" s="86">
        <f>SUMIFS('sys inv movment rpt'!$M:$M,'sys inv movment rpt'!$L:$L,$M1255,'sys inv movment rpt'!$N:$N,AP$1)</f>
        <v>0</v>
      </c>
      <c r="AQ1255" s="86">
        <f>SUMIFS('sys inv movment rpt'!$M:$M,'sys inv movment rpt'!$L:$L,$M1255,'sys inv movment rpt'!$N:$N,AQ$1)</f>
        <v>0</v>
      </c>
      <c r="AR1255" s="86">
        <f>SUMIFS('sys inv movment rpt'!$M:$M,'sys inv movment rpt'!$L:$L,$M1255,'sys inv movment rpt'!$N:$N,AR$1)</f>
        <v>0</v>
      </c>
      <c r="AS1255" s="86">
        <f>SUMIFS('sys inv movment rpt'!$M:$M,'sys inv movment rpt'!$L:$L,$M1255,'sys inv movment rpt'!$N:$N,AS$1)</f>
        <v>0</v>
      </c>
      <c r="AT1255" s="86">
        <f>SUMIFS('sys inv movment rpt'!$M:$M,'sys inv movment rpt'!$L:$L,$M1255,'sys inv movment rpt'!$N:$N,AT$1)</f>
        <v>0</v>
      </c>
      <c r="AU1255" s="86">
        <f>SUMIFS('sys inv movment rpt'!$M:$M,'sys inv movment rpt'!$L:$L,$M1255,'sys inv movment rpt'!$N:$N,AU$1)</f>
        <v>0</v>
      </c>
      <c r="AV1255" s="86">
        <f>SUMIFS('sys inv movment rpt'!$M:$M,'sys inv movment rpt'!$L:$L,$M1255,'sys inv movment rpt'!$N:$N,AV$1)</f>
        <v>0</v>
      </c>
      <c r="AW1255" s="87" t="str">
        <f>IFERROR(VLOOKUP(A1255,'sys-backorder details'!E:U,17,0),"-")</f>
        <v>Cash/Current Cheque</v>
      </c>
      <c r="AX1255" s="87" t="str">
        <f>IF(K1255&gt;1,VLOOKUP(A1255,'settings-routing'!A:I,9,0),"")</f>
        <v/>
      </c>
    </row>
    <row r="1256" ht="12.75" customHeight="1">
      <c r="A1256" s="28" t="s">
        <v>2579</v>
      </c>
      <c r="B1256" s="28" t="s">
        <v>2580</v>
      </c>
      <c r="C1256" s="50">
        <f t="shared" si="2"/>
        <v>0</v>
      </c>
      <c r="D1256" s="80">
        <f>SUMIF('Stocks 101-111'!$J:$J,'item dashboard'!A1256,'Stocks 101-111'!K:K)</f>
        <v>0</v>
      </c>
      <c r="E1256" s="80">
        <f>SUMIF('Stocks 101-111'!$J:$J,'item dashboard'!A1256,'Stocks 101-111'!$L:$L)</f>
        <v>0</v>
      </c>
      <c r="F1256" s="81">
        <f t="shared" si="3"/>
        <v>0</v>
      </c>
      <c r="G1256" s="82">
        <f t="shared" si="4"/>
        <v>0</v>
      </c>
      <c r="H1256" s="50">
        <f>SUMIFS('sys-backorder details'!$M:$M,'sys-backorder details'!$E:$E,'item dashboard'!A1256,'sys-backorder details'!$V:$V,"")</f>
        <v>0</v>
      </c>
      <c r="I1256" s="83">
        <f>SUMIF('settings-routing'!$I:$I,'item dashboard'!A1256,'settings-routing'!$O:$O)</f>
        <v>0</v>
      </c>
      <c r="J1256" s="50">
        <f>SUMIFS('sys-backorder details'!$M:$M,'sys-backorder details'!$E:$E,'item dashboard'!A1256,'sys-backorder details'!$V:$V,"Call off")</f>
        <v>0</v>
      </c>
      <c r="K1256" s="84">
        <f t="shared" si="5"/>
        <v>0</v>
      </c>
      <c r="L1256" s="84">
        <f>SUMIF('Production Plan'!$E:$E,'item dashboard'!A1256,'Production Plan'!$N:$N)</f>
        <v>0</v>
      </c>
      <c r="M1256" s="85" t="str">
        <f t="shared" si="6"/>
        <v>B-T51-W32PWOOD-500 gm White Pntd Kenlack Proffesional</v>
      </c>
      <c r="N1256" s="86">
        <f>SUMIFS('sys inv movment rpt'!$M:$M,'sys inv movment rpt'!$L:$L,$M1256,'sys inv movment rpt'!$N:$N,N$1)</f>
        <v>0</v>
      </c>
      <c r="O1256" s="86">
        <f>SUMIFS('sys inv movment rpt'!$M:$M,'sys inv movment rpt'!$L:$L,$M1256,'sys inv movment rpt'!$N:$N,O$1)</f>
        <v>0</v>
      </c>
      <c r="P1256" s="86">
        <f>SUMIFS('sys inv movment rpt'!$M:$M,'sys inv movment rpt'!$L:$L,$M1256,'sys inv movment rpt'!$N:$N,P$1)</f>
        <v>0</v>
      </c>
      <c r="Q1256" s="86">
        <f>SUMIFS('sys inv movment rpt'!$M:$M,'sys inv movment rpt'!$L:$L,$M1256,'sys inv movment rpt'!$N:$N,Q$1)</f>
        <v>0</v>
      </c>
      <c r="R1256" s="86">
        <f>SUMIFS('sys inv movment rpt'!$M:$M,'sys inv movment rpt'!$L:$L,$M1256,'sys inv movment rpt'!$N:$N,R$1)</f>
        <v>0</v>
      </c>
      <c r="S1256" s="86">
        <f>SUMIFS('sys inv movment rpt'!$M:$M,'sys inv movment rpt'!$L:$L,$M1256,'sys inv movment rpt'!$N:$N,S$1)</f>
        <v>0</v>
      </c>
      <c r="T1256" s="86">
        <f>SUMIFS('sys inv movment rpt'!$M:$M,'sys inv movment rpt'!$L:$L,$M1256,'sys inv movment rpt'!$N:$N,T$1)</f>
        <v>0</v>
      </c>
      <c r="U1256" s="86">
        <f>SUMIFS('sys inv movment rpt'!$M:$M,'sys inv movment rpt'!$L:$L,$M1256,'sys inv movment rpt'!$N:$N,U$1)</f>
        <v>0</v>
      </c>
      <c r="V1256" s="86">
        <f>SUMIFS('sys inv movment rpt'!$M:$M,'sys inv movment rpt'!$L:$L,$M1256,'sys inv movment rpt'!$N:$N,V$1)</f>
        <v>0</v>
      </c>
      <c r="W1256" s="86">
        <f>SUMIFS('sys inv movment rpt'!$M:$M,'sys inv movment rpt'!$L:$L,$M1256,'sys inv movment rpt'!$N:$N,W$1)</f>
        <v>0</v>
      </c>
      <c r="X1256" s="86">
        <f>SUMIFS('sys inv movment rpt'!$M:$M,'sys inv movment rpt'!$L:$L,$M1256,'sys inv movment rpt'!$N:$N,X$1)</f>
        <v>0</v>
      </c>
      <c r="Y1256" s="86">
        <f>SUMIFS('sys inv movment rpt'!$M:$M,'sys inv movment rpt'!$L:$L,$M1256,'sys inv movment rpt'!$N:$N,Y$1)</f>
        <v>0</v>
      </c>
      <c r="Z1256" s="86">
        <f>SUMIFS('sys inv movment rpt'!$M:$M,'sys inv movment rpt'!$L:$L,$M1256,'sys inv movment rpt'!$N:$N,Z$1)</f>
        <v>0</v>
      </c>
      <c r="AA1256" s="86">
        <f>SUMIFS('sys inv movment rpt'!$M:$M,'sys inv movment rpt'!$L:$L,$M1256,'sys inv movment rpt'!$N:$N,AA$1)</f>
        <v>0</v>
      </c>
      <c r="AB1256" s="86">
        <f>SUMIFS('sys inv movment rpt'!$M:$M,'sys inv movment rpt'!$L:$L,$M1256,'sys inv movment rpt'!$N:$N,AB$1)</f>
        <v>0</v>
      </c>
      <c r="AC1256" s="86">
        <f>SUMIFS('sys inv movment rpt'!$M:$M,'sys inv movment rpt'!$L:$L,$M1256,'sys inv movment rpt'!$N:$N,AC$1)</f>
        <v>0</v>
      </c>
      <c r="AD1256" s="86">
        <f>SUMIFS('sys inv movment rpt'!$M:$M,'sys inv movment rpt'!$L:$L,$M1256,'sys inv movment rpt'!$N:$N,AD$1)</f>
        <v>0</v>
      </c>
      <c r="AE1256" s="86">
        <f>SUMIFS('sys inv movment rpt'!$M:$M,'sys inv movment rpt'!$L:$L,$M1256,'sys inv movment rpt'!$N:$N,AE$1)</f>
        <v>0</v>
      </c>
      <c r="AF1256" s="86">
        <f>SUMIFS('sys inv movment rpt'!$M:$M,'sys inv movment rpt'!$L:$L,$M1256,'sys inv movment rpt'!$N:$N,AF$1)</f>
        <v>0</v>
      </c>
      <c r="AG1256" s="86">
        <f>SUMIFS('sys inv movment rpt'!$M:$M,'sys inv movment rpt'!$L:$L,$M1256,'sys inv movment rpt'!$N:$N,AG$1)</f>
        <v>0</v>
      </c>
      <c r="AH1256" s="86">
        <f>SUMIFS('sys inv movment rpt'!$M:$M,'sys inv movment rpt'!$L:$L,$M1256,'sys inv movment rpt'!$N:$N,AH$1)</f>
        <v>0</v>
      </c>
      <c r="AI1256" s="86">
        <f>SUMIFS('sys inv movment rpt'!$M:$M,'sys inv movment rpt'!$L:$L,$M1256,'sys inv movment rpt'!$N:$N,AI$1)</f>
        <v>0</v>
      </c>
      <c r="AJ1256" s="86">
        <f>SUMIFS('sys inv movment rpt'!$M:$M,'sys inv movment rpt'!$L:$L,$M1256,'sys inv movment rpt'!$N:$N,AJ$1)</f>
        <v>0</v>
      </c>
      <c r="AK1256" s="86">
        <f>SUMIFS('sys inv movment rpt'!$M:$M,'sys inv movment rpt'!$L:$L,$M1256,'sys inv movment rpt'!$N:$N,AK$1)</f>
        <v>0</v>
      </c>
      <c r="AL1256" s="86">
        <f>SUMIFS('sys inv movment rpt'!$M:$M,'sys inv movment rpt'!$L:$L,$M1256,'sys inv movment rpt'!$N:$N,AL$1)</f>
        <v>0</v>
      </c>
      <c r="AM1256" s="86">
        <f>SUMIFS('sys inv movment rpt'!$M:$M,'sys inv movment rpt'!$L:$L,$M1256,'sys inv movment rpt'!$N:$N,AM$1)</f>
        <v>0</v>
      </c>
      <c r="AN1256" s="86">
        <f>SUMIFS('sys inv movment rpt'!$M:$M,'sys inv movment rpt'!$L:$L,$M1256,'sys inv movment rpt'!$N:$N,AN$1)</f>
        <v>0</v>
      </c>
      <c r="AO1256" s="86">
        <f>SUMIFS('sys inv movment rpt'!$M:$M,'sys inv movment rpt'!$L:$L,$M1256,'sys inv movment rpt'!$N:$N,AO$1)</f>
        <v>0</v>
      </c>
      <c r="AP1256" s="86">
        <f>SUMIFS('sys inv movment rpt'!$M:$M,'sys inv movment rpt'!$L:$L,$M1256,'sys inv movment rpt'!$N:$N,AP$1)</f>
        <v>0</v>
      </c>
      <c r="AQ1256" s="86">
        <f>SUMIFS('sys inv movment rpt'!$M:$M,'sys inv movment rpt'!$L:$L,$M1256,'sys inv movment rpt'!$N:$N,AQ$1)</f>
        <v>0</v>
      </c>
      <c r="AR1256" s="86">
        <f>SUMIFS('sys inv movment rpt'!$M:$M,'sys inv movment rpt'!$L:$L,$M1256,'sys inv movment rpt'!$N:$N,AR$1)</f>
        <v>0</v>
      </c>
      <c r="AS1256" s="86">
        <f>SUMIFS('sys inv movment rpt'!$M:$M,'sys inv movment rpt'!$L:$L,$M1256,'sys inv movment rpt'!$N:$N,AS$1)</f>
        <v>0</v>
      </c>
      <c r="AT1256" s="86">
        <f>SUMIFS('sys inv movment rpt'!$M:$M,'sys inv movment rpt'!$L:$L,$M1256,'sys inv movment rpt'!$N:$N,AT$1)</f>
        <v>0</v>
      </c>
      <c r="AU1256" s="86">
        <f>SUMIFS('sys inv movment rpt'!$M:$M,'sys inv movment rpt'!$L:$L,$M1256,'sys inv movment rpt'!$N:$N,AU$1)</f>
        <v>0</v>
      </c>
      <c r="AV1256" s="86">
        <f>SUMIFS('sys inv movment rpt'!$M:$M,'sys inv movment rpt'!$L:$L,$M1256,'sys inv movment rpt'!$N:$N,AV$1)</f>
        <v>0</v>
      </c>
      <c r="AW1256" s="87" t="str">
        <f>IFERROR(VLOOKUP(A1256,'sys-backorder details'!E:U,17,0),"-")</f>
        <v>-</v>
      </c>
      <c r="AX1256" s="87" t="str">
        <f>IF(K1256&gt;1,VLOOKUP(A1256,'settings-routing'!A:I,9,0),"")</f>
        <v/>
      </c>
    </row>
    <row r="1257" ht="12.75" customHeight="1">
      <c r="A1257" s="50" t="s">
        <v>2581</v>
      </c>
      <c r="B1257" s="50" t="s">
        <v>2582</v>
      </c>
      <c r="C1257" s="50">
        <f t="shared" si="2"/>
        <v>0</v>
      </c>
      <c r="D1257" s="80">
        <f>SUMIF('Stocks 101-111'!$J:$J,'item dashboard'!A1257,'Stocks 101-111'!K:K)</f>
        <v>0</v>
      </c>
      <c r="E1257" s="80">
        <f>SUMIF('Stocks 101-111'!$J:$J,'item dashboard'!A1257,'Stocks 101-111'!$L:$L)</f>
        <v>0</v>
      </c>
      <c r="F1257" s="81">
        <f t="shared" si="3"/>
        <v>0</v>
      </c>
      <c r="G1257" s="82">
        <f t="shared" si="4"/>
        <v>0</v>
      </c>
      <c r="H1257" s="50">
        <f>SUMIFS('sys-backorder details'!$M:$M,'sys-backorder details'!$E:$E,'item dashboard'!A1257,'sys-backorder details'!$V:$V,"")</f>
        <v>0</v>
      </c>
      <c r="I1257" s="83">
        <f>SUMIF('settings-routing'!$I:$I,'item dashboard'!A1257,'settings-routing'!$O:$O)</f>
        <v>0</v>
      </c>
      <c r="J1257" s="50">
        <f>SUMIFS('sys-backorder details'!$M:$M,'sys-backorder details'!$E:$E,'item dashboard'!A1257,'sys-backorder details'!$V:$V,"Call off")</f>
        <v>0</v>
      </c>
      <c r="K1257" s="84">
        <f t="shared" si="5"/>
        <v>0</v>
      </c>
      <c r="L1257" s="84">
        <f>SUMIF('Production Plan'!$E:$E,'item dashboard'!A1257,'Production Plan'!$N:$N)</f>
        <v>0</v>
      </c>
      <c r="M1257" s="85" t="str">
        <f t="shared" si="6"/>
        <v>B-T51-W32RING-500 gm Pntd Jar</v>
      </c>
      <c r="N1257" s="86">
        <f>SUMIFS('sys inv movment rpt'!$M:$M,'sys inv movment rpt'!$L:$L,$M1257,'sys inv movment rpt'!$N:$N,N$1)</f>
        <v>0</v>
      </c>
      <c r="O1257" s="86">
        <f>SUMIFS('sys inv movment rpt'!$M:$M,'sys inv movment rpt'!$L:$L,$M1257,'sys inv movment rpt'!$N:$N,O$1)</f>
        <v>0</v>
      </c>
      <c r="P1257" s="86">
        <f>SUMIFS('sys inv movment rpt'!$M:$M,'sys inv movment rpt'!$L:$L,$M1257,'sys inv movment rpt'!$N:$N,P$1)</f>
        <v>0</v>
      </c>
      <c r="Q1257" s="86">
        <f>SUMIFS('sys inv movment rpt'!$M:$M,'sys inv movment rpt'!$L:$L,$M1257,'sys inv movment rpt'!$N:$N,Q$1)</f>
        <v>0</v>
      </c>
      <c r="R1257" s="86">
        <f>SUMIFS('sys inv movment rpt'!$M:$M,'sys inv movment rpt'!$L:$L,$M1257,'sys inv movment rpt'!$N:$N,R$1)</f>
        <v>0</v>
      </c>
      <c r="S1257" s="86">
        <f>SUMIFS('sys inv movment rpt'!$M:$M,'sys inv movment rpt'!$L:$L,$M1257,'sys inv movment rpt'!$N:$N,S$1)</f>
        <v>0</v>
      </c>
      <c r="T1257" s="86">
        <f>SUMIFS('sys inv movment rpt'!$M:$M,'sys inv movment rpt'!$L:$L,$M1257,'sys inv movment rpt'!$N:$N,T$1)</f>
        <v>0</v>
      </c>
      <c r="U1257" s="86">
        <f>SUMIFS('sys inv movment rpt'!$M:$M,'sys inv movment rpt'!$L:$L,$M1257,'sys inv movment rpt'!$N:$N,U$1)</f>
        <v>0</v>
      </c>
      <c r="V1257" s="86">
        <f>SUMIFS('sys inv movment rpt'!$M:$M,'sys inv movment rpt'!$L:$L,$M1257,'sys inv movment rpt'!$N:$N,V$1)</f>
        <v>0</v>
      </c>
      <c r="W1257" s="86">
        <f>SUMIFS('sys inv movment rpt'!$M:$M,'sys inv movment rpt'!$L:$L,$M1257,'sys inv movment rpt'!$N:$N,W$1)</f>
        <v>0</v>
      </c>
      <c r="X1257" s="86">
        <f>SUMIFS('sys inv movment rpt'!$M:$M,'sys inv movment rpt'!$L:$L,$M1257,'sys inv movment rpt'!$N:$N,X$1)</f>
        <v>0</v>
      </c>
      <c r="Y1257" s="86">
        <f>SUMIFS('sys inv movment rpt'!$M:$M,'sys inv movment rpt'!$L:$L,$M1257,'sys inv movment rpt'!$N:$N,Y$1)</f>
        <v>0</v>
      </c>
      <c r="Z1257" s="86">
        <f>SUMIFS('sys inv movment rpt'!$M:$M,'sys inv movment rpt'!$L:$L,$M1257,'sys inv movment rpt'!$N:$N,Z$1)</f>
        <v>0</v>
      </c>
      <c r="AA1257" s="86">
        <f>SUMIFS('sys inv movment rpt'!$M:$M,'sys inv movment rpt'!$L:$L,$M1257,'sys inv movment rpt'!$N:$N,AA$1)</f>
        <v>0</v>
      </c>
      <c r="AB1257" s="86">
        <f>SUMIFS('sys inv movment rpt'!$M:$M,'sys inv movment rpt'!$L:$L,$M1257,'sys inv movment rpt'!$N:$N,AB$1)</f>
        <v>0</v>
      </c>
      <c r="AC1257" s="86">
        <f>SUMIFS('sys inv movment rpt'!$M:$M,'sys inv movment rpt'!$L:$L,$M1257,'sys inv movment rpt'!$N:$N,AC$1)</f>
        <v>0</v>
      </c>
      <c r="AD1257" s="86">
        <f>SUMIFS('sys inv movment rpt'!$M:$M,'sys inv movment rpt'!$L:$L,$M1257,'sys inv movment rpt'!$N:$N,AD$1)</f>
        <v>0</v>
      </c>
      <c r="AE1257" s="86">
        <f>SUMIFS('sys inv movment rpt'!$M:$M,'sys inv movment rpt'!$L:$L,$M1257,'sys inv movment rpt'!$N:$N,AE$1)</f>
        <v>0</v>
      </c>
      <c r="AF1257" s="86">
        <f>SUMIFS('sys inv movment rpt'!$M:$M,'sys inv movment rpt'!$L:$L,$M1257,'sys inv movment rpt'!$N:$N,AF$1)</f>
        <v>0</v>
      </c>
      <c r="AG1257" s="86">
        <f>SUMIFS('sys inv movment rpt'!$M:$M,'sys inv movment rpt'!$L:$L,$M1257,'sys inv movment rpt'!$N:$N,AG$1)</f>
        <v>0</v>
      </c>
      <c r="AH1257" s="86">
        <f>SUMIFS('sys inv movment rpt'!$M:$M,'sys inv movment rpt'!$L:$L,$M1257,'sys inv movment rpt'!$N:$N,AH$1)</f>
        <v>0</v>
      </c>
      <c r="AI1257" s="86">
        <f>SUMIFS('sys inv movment rpt'!$M:$M,'sys inv movment rpt'!$L:$L,$M1257,'sys inv movment rpt'!$N:$N,AI$1)</f>
        <v>0</v>
      </c>
      <c r="AJ1257" s="86">
        <f>SUMIFS('sys inv movment rpt'!$M:$M,'sys inv movment rpt'!$L:$L,$M1257,'sys inv movment rpt'!$N:$N,AJ$1)</f>
        <v>0</v>
      </c>
      <c r="AK1257" s="86">
        <f>SUMIFS('sys inv movment rpt'!$M:$M,'sys inv movment rpt'!$L:$L,$M1257,'sys inv movment rpt'!$N:$N,AK$1)</f>
        <v>0</v>
      </c>
      <c r="AL1257" s="86">
        <f>SUMIFS('sys inv movment rpt'!$M:$M,'sys inv movment rpt'!$L:$L,$M1257,'sys inv movment rpt'!$N:$N,AL$1)</f>
        <v>0</v>
      </c>
      <c r="AM1257" s="86">
        <f>SUMIFS('sys inv movment rpt'!$M:$M,'sys inv movment rpt'!$L:$L,$M1257,'sys inv movment rpt'!$N:$N,AM$1)</f>
        <v>0</v>
      </c>
      <c r="AN1257" s="86">
        <f>SUMIFS('sys inv movment rpt'!$M:$M,'sys inv movment rpt'!$L:$L,$M1257,'sys inv movment rpt'!$N:$N,AN$1)</f>
        <v>0</v>
      </c>
      <c r="AO1257" s="86">
        <f>SUMIFS('sys inv movment rpt'!$M:$M,'sys inv movment rpt'!$L:$L,$M1257,'sys inv movment rpt'!$N:$N,AO$1)</f>
        <v>0</v>
      </c>
      <c r="AP1257" s="86">
        <f>SUMIFS('sys inv movment rpt'!$M:$M,'sys inv movment rpt'!$L:$L,$M1257,'sys inv movment rpt'!$N:$N,AP$1)</f>
        <v>0</v>
      </c>
      <c r="AQ1257" s="86">
        <f>SUMIFS('sys inv movment rpt'!$M:$M,'sys inv movment rpt'!$L:$L,$M1257,'sys inv movment rpt'!$N:$N,AQ$1)</f>
        <v>0</v>
      </c>
      <c r="AR1257" s="86">
        <f>SUMIFS('sys inv movment rpt'!$M:$M,'sys inv movment rpt'!$L:$L,$M1257,'sys inv movment rpt'!$N:$N,AR$1)</f>
        <v>0</v>
      </c>
      <c r="AS1257" s="86">
        <f>SUMIFS('sys inv movment rpt'!$M:$M,'sys inv movment rpt'!$L:$L,$M1257,'sys inv movment rpt'!$N:$N,AS$1)</f>
        <v>0</v>
      </c>
      <c r="AT1257" s="86">
        <f>SUMIFS('sys inv movment rpt'!$M:$M,'sys inv movment rpt'!$L:$L,$M1257,'sys inv movment rpt'!$N:$N,AT$1)</f>
        <v>0</v>
      </c>
      <c r="AU1257" s="86">
        <f>SUMIFS('sys inv movment rpt'!$M:$M,'sys inv movment rpt'!$L:$L,$M1257,'sys inv movment rpt'!$N:$N,AU$1)</f>
        <v>0</v>
      </c>
      <c r="AV1257" s="86">
        <f>SUMIFS('sys inv movment rpt'!$M:$M,'sys inv movment rpt'!$L:$L,$M1257,'sys inv movment rpt'!$N:$N,AV$1)</f>
        <v>0</v>
      </c>
      <c r="AW1257" s="87" t="str">
        <f>IFERROR(VLOOKUP(A1257,'sys-backorder details'!E:U,17,0),"-")</f>
        <v>-</v>
      </c>
      <c r="AX1257" s="87" t="str">
        <f>IF(K1257&gt;1,VLOOKUP(A1257,'settings-routing'!A:I,9,0),"")</f>
        <v/>
      </c>
    </row>
    <row r="1258" ht="12.75" customHeight="1">
      <c r="A1258" s="15" t="s">
        <v>2583</v>
      </c>
      <c r="B1258" s="15" t="s">
        <v>2584</v>
      </c>
      <c r="C1258" s="50">
        <f t="shared" si="2"/>
        <v>0</v>
      </c>
      <c r="D1258" s="80">
        <f>SUMIF('Stocks 101-111'!$J:$J,'item dashboard'!A1258,'Stocks 101-111'!K:K)</f>
        <v>0</v>
      </c>
      <c r="E1258" s="80">
        <f>SUMIF('Stocks 101-111'!$J:$J,'item dashboard'!A1258,'Stocks 101-111'!$L:$L)</f>
        <v>0</v>
      </c>
      <c r="F1258" s="81">
        <f t="shared" si="3"/>
        <v>0</v>
      </c>
      <c r="G1258" s="82">
        <f t="shared" si="4"/>
        <v>0</v>
      </c>
      <c r="H1258" s="50">
        <f>SUMIFS('sys-backorder details'!$M:$M,'sys-backorder details'!$E:$E,'item dashboard'!A1258,'sys-backorder details'!$V:$V,"")</f>
        <v>0</v>
      </c>
      <c r="I1258" s="83">
        <f>SUMIF('settings-routing'!$I:$I,'item dashboard'!A1258,'settings-routing'!$O:$O)</f>
        <v>0</v>
      </c>
      <c r="J1258" s="50">
        <f>SUMIFS('sys-backorder details'!$M:$M,'sys-backorder details'!$E:$E,'item dashboard'!A1258,'sys-backorder details'!$V:$V,"Call off")</f>
        <v>0</v>
      </c>
      <c r="K1258" s="84">
        <f t="shared" si="5"/>
        <v>0</v>
      </c>
      <c r="L1258" s="84">
        <f>SUMIF('Production Plan'!$E:$E,'item dashboard'!A1258,'Production Plan'!$N:$N)</f>
        <v>0</v>
      </c>
      <c r="M1258" s="85" t="str">
        <f t="shared" si="6"/>
        <v>B-T51-W32SANIGO-500gm White Sanigo Jar</v>
      </c>
      <c r="N1258" s="86">
        <f>SUMIFS('sys inv movment rpt'!$M:$M,'sys inv movment rpt'!$L:$L,$M1258,'sys inv movment rpt'!$N:$N,N$1)</f>
        <v>0</v>
      </c>
      <c r="O1258" s="86">
        <f>SUMIFS('sys inv movment rpt'!$M:$M,'sys inv movment rpt'!$L:$L,$M1258,'sys inv movment rpt'!$N:$N,O$1)</f>
        <v>0</v>
      </c>
      <c r="P1258" s="86">
        <f>SUMIFS('sys inv movment rpt'!$M:$M,'sys inv movment rpt'!$L:$L,$M1258,'sys inv movment rpt'!$N:$N,P$1)</f>
        <v>0</v>
      </c>
      <c r="Q1258" s="86">
        <f>SUMIFS('sys inv movment rpt'!$M:$M,'sys inv movment rpt'!$L:$L,$M1258,'sys inv movment rpt'!$N:$N,Q$1)</f>
        <v>0</v>
      </c>
      <c r="R1258" s="86">
        <f>SUMIFS('sys inv movment rpt'!$M:$M,'sys inv movment rpt'!$L:$L,$M1258,'sys inv movment rpt'!$N:$N,R$1)</f>
        <v>0</v>
      </c>
      <c r="S1258" s="86">
        <f>SUMIFS('sys inv movment rpt'!$M:$M,'sys inv movment rpt'!$L:$L,$M1258,'sys inv movment rpt'!$N:$N,S$1)</f>
        <v>0</v>
      </c>
      <c r="T1258" s="86">
        <f>SUMIFS('sys inv movment rpt'!$M:$M,'sys inv movment rpt'!$L:$L,$M1258,'sys inv movment rpt'!$N:$N,T$1)</f>
        <v>0</v>
      </c>
      <c r="U1258" s="86">
        <f>SUMIFS('sys inv movment rpt'!$M:$M,'sys inv movment rpt'!$L:$L,$M1258,'sys inv movment rpt'!$N:$N,U$1)</f>
        <v>0</v>
      </c>
      <c r="V1258" s="86">
        <f>SUMIFS('sys inv movment rpt'!$M:$M,'sys inv movment rpt'!$L:$L,$M1258,'sys inv movment rpt'!$N:$N,V$1)</f>
        <v>0</v>
      </c>
      <c r="W1258" s="86">
        <f>SUMIFS('sys inv movment rpt'!$M:$M,'sys inv movment rpt'!$L:$L,$M1258,'sys inv movment rpt'!$N:$N,W$1)</f>
        <v>0</v>
      </c>
      <c r="X1258" s="86">
        <f>SUMIFS('sys inv movment rpt'!$M:$M,'sys inv movment rpt'!$L:$L,$M1258,'sys inv movment rpt'!$N:$N,X$1)</f>
        <v>0</v>
      </c>
      <c r="Y1258" s="86">
        <f>SUMIFS('sys inv movment rpt'!$M:$M,'sys inv movment rpt'!$L:$L,$M1258,'sys inv movment rpt'!$N:$N,Y$1)</f>
        <v>0</v>
      </c>
      <c r="Z1258" s="86">
        <f>SUMIFS('sys inv movment rpt'!$M:$M,'sys inv movment rpt'!$L:$L,$M1258,'sys inv movment rpt'!$N:$N,Z$1)</f>
        <v>0</v>
      </c>
      <c r="AA1258" s="86">
        <f>SUMIFS('sys inv movment rpt'!$M:$M,'sys inv movment rpt'!$L:$L,$M1258,'sys inv movment rpt'!$N:$N,AA$1)</f>
        <v>0</v>
      </c>
      <c r="AB1258" s="86">
        <f>SUMIFS('sys inv movment rpt'!$M:$M,'sys inv movment rpt'!$L:$L,$M1258,'sys inv movment rpt'!$N:$N,AB$1)</f>
        <v>0</v>
      </c>
      <c r="AC1258" s="86">
        <f>SUMIFS('sys inv movment rpt'!$M:$M,'sys inv movment rpt'!$L:$L,$M1258,'sys inv movment rpt'!$N:$N,AC$1)</f>
        <v>0</v>
      </c>
      <c r="AD1258" s="86">
        <f>SUMIFS('sys inv movment rpt'!$M:$M,'sys inv movment rpt'!$L:$L,$M1258,'sys inv movment rpt'!$N:$N,AD$1)</f>
        <v>0</v>
      </c>
      <c r="AE1258" s="86">
        <f>SUMIFS('sys inv movment rpt'!$M:$M,'sys inv movment rpt'!$L:$L,$M1258,'sys inv movment rpt'!$N:$N,AE$1)</f>
        <v>0</v>
      </c>
      <c r="AF1258" s="86">
        <f>SUMIFS('sys inv movment rpt'!$M:$M,'sys inv movment rpt'!$L:$L,$M1258,'sys inv movment rpt'!$N:$N,AF$1)</f>
        <v>0</v>
      </c>
      <c r="AG1258" s="86">
        <f>SUMIFS('sys inv movment rpt'!$M:$M,'sys inv movment rpt'!$L:$L,$M1258,'sys inv movment rpt'!$N:$N,AG$1)</f>
        <v>0</v>
      </c>
      <c r="AH1258" s="86">
        <f>SUMIFS('sys inv movment rpt'!$M:$M,'sys inv movment rpt'!$L:$L,$M1258,'sys inv movment rpt'!$N:$N,AH$1)</f>
        <v>0</v>
      </c>
      <c r="AI1258" s="86">
        <f>SUMIFS('sys inv movment rpt'!$M:$M,'sys inv movment rpt'!$L:$L,$M1258,'sys inv movment rpt'!$N:$N,AI$1)</f>
        <v>0</v>
      </c>
      <c r="AJ1258" s="86">
        <f>SUMIFS('sys inv movment rpt'!$M:$M,'sys inv movment rpt'!$L:$L,$M1258,'sys inv movment rpt'!$N:$N,AJ$1)</f>
        <v>0</v>
      </c>
      <c r="AK1258" s="86">
        <f>SUMIFS('sys inv movment rpt'!$M:$M,'sys inv movment rpt'!$L:$L,$M1258,'sys inv movment rpt'!$N:$N,AK$1)</f>
        <v>0</v>
      </c>
      <c r="AL1258" s="86">
        <f>SUMIFS('sys inv movment rpt'!$M:$M,'sys inv movment rpt'!$L:$L,$M1258,'sys inv movment rpt'!$N:$N,AL$1)</f>
        <v>0</v>
      </c>
      <c r="AM1258" s="86">
        <f>SUMIFS('sys inv movment rpt'!$M:$M,'sys inv movment rpt'!$L:$L,$M1258,'sys inv movment rpt'!$N:$N,AM$1)</f>
        <v>0</v>
      </c>
      <c r="AN1258" s="86">
        <f>SUMIFS('sys inv movment rpt'!$M:$M,'sys inv movment rpt'!$L:$L,$M1258,'sys inv movment rpt'!$N:$N,AN$1)</f>
        <v>0</v>
      </c>
      <c r="AO1258" s="86">
        <f>SUMIFS('sys inv movment rpt'!$M:$M,'sys inv movment rpt'!$L:$L,$M1258,'sys inv movment rpt'!$N:$N,AO$1)</f>
        <v>0</v>
      </c>
      <c r="AP1258" s="86">
        <f>SUMIFS('sys inv movment rpt'!$M:$M,'sys inv movment rpt'!$L:$L,$M1258,'sys inv movment rpt'!$N:$N,AP$1)</f>
        <v>0</v>
      </c>
      <c r="AQ1258" s="86">
        <f>SUMIFS('sys inv movment rpt'!$M:$M,'sys inv movment rpt'!$L:$L,$M1258,'sys inv movment rpt'!$N:$N,AQ$1)</f>
        <v>0</v>
      </c>
      <c r="AR1258" s="86">
        <f>SUMIFS('sys inv movment rpt'!$M:$M,'sys inv movment rpt'!$L:$L,$M1258,'sys inv movment rpt'!$N:$N,AR$1)</f>
        <v>0</v>
      </c>
      <c r="AS1258" s="86">
        <f>SUMIFS('sys inv movment rpt'!$M:$M,'sys inv movment rpt'!$L:$L,$M1258,'sys inv movment rpt'!$N:$N,AS$1)</f>
        <v>0</v>
      </c>
      <c r="AT1258" s="86">
        <f>SUMIFS('sys inv movment rpt'!$M:$M,'sys inv movment rpt'!$L:$L,$M1258,'sys inv movment rpt'!$N:$N,AT$1)</f>
        <v>0</v>
      </c>
      <c r="AU1258" s="86">
        <f>SUMIFS('sys inv movment rpt'!$M:$M,'sys inv movment rpt'!$L:$L,$M1258,'sys inv movment rpt'!$N:$N,AU$1)</f>
        <v>0</v>
      </c>
      <c r="AV1258" s="86">
        <f>SUMIFS('sys inv movment rpt'!$M:$M,'sys inv movment rpt'!$L:$L,$M1258,'sys inv movment rpt'!$N:$N,AV$1)</f>
        <v>0</v>
      </c>
      <c r="AW1258" s="87" t="str">
        <f>IFERROR(VLOOKUP(A1258,'sys-backorder details'!E:U,17,0),"-")</f>
        <v>-</v>
      </c>
      <c r="AX1258" s="87" t="str">
        <f>IF(K1258&gt;1,VLOOKUP(A1258,'settings-routing'!A:I,9,0),"")</f>
        <v/>
      </c>
    </row>
    <row r="1259" ht="12.75" customHeight="1">
      <c r="A1259" s="50" t="s">
        <v>2585</v>
      </c>
      <c r="B1259" s="50" t="s">
        <v>2586</v>
      </c>
      <c r="C1259" s="50">
        <f t="shared" si="2"/>
        <v>0</v>
      </c>
      <c r="D1259" s="80">
        <f>SUMIF('Stocks 101-111'!$J:$J,'item dashboard'!A1259,'Stocks 101-111'!K:K)</f>
        <v>0</v>
      </c>
      <c r="E1259" s="80">
        <f>SUMIF('Stocks 101-111'!$J:$J,'item dashboard'!A1259,'Stocks 101-111'!$L:$L)</f>
        <v>0</v>
      </c>
      <c r="F1259" s="81">
        <f t="shared" si="3"/>
        <v>0</v>
      </c>
      <c r="G1259" s="82">
        <f t="shared" si="4"/>
        <v>0</v>
      </c>
      <c r="H1259" s="50">
        <f>SUMIFS('sys-backorder details'!$M:$M,'sys-backorder details'!$E:$E,'item dashboard'!A1259,'sys-backorder details'!$V:$V,"")</f>
        <v>0</v>
      </c>
      <c r="I1259" s="83">
        <f>SUMIF('settings-routing'!$I:$I,'item dashboard'!A1259,'settings-routing'!$O:$O)</f>
        <v>0</v>
      </c>
      <c r="J1259" s="50">
        <f>SUMIFS('sys-backorder details'!$M:$M,'sys-backorder details'!$E:$E,'item dashboard'!A1259,'sys-backorder details'!$V:$V,"Call off")</f>
        <v>0</v>
      </c>
      <c r="K1259" s="84">
        <f t="shared" si="5"/>
        <v>0</v>
      </c>
      <c r="L1259" s="84">
        <f>SUMIF('Production Plan'!$E:$E,'item dashboard'!A1259,'Production Plan'!$N:$N)</f>
        <v>0</v>
      </c>
      <c r="M1259" s="85" t="str">
        <f t="shared" si="6"/>
        <v>B-T51-W32SIDON-500 gm White Pntd SIDON</v>
      </c>
      <c r="N1259" s="86">
        <f>SUMIFS('sys inv movment rpt'!$M:$M,'sys inv movment rpt'!$L:$L,$M1259,'sys inv movment rpt'!$N:$N,N$1)</f>
        <v>0</v>
      </c>
      <c r="O1259" s="86">
        <f>SUMIFS('sys inv movment rpt'!$M:$M,'sys inv movment rpt'!$L:$L,$M1259,'sys inv movment rpt'!$N:$N,O$1)</f>
        <v>0</v>
      </c>
      <c r="P1259" s="86">
        <f>SUMIFS('sys inv movment rpt'!$M:$M,'sys inv movment rpt'!$L:$L,$M1259,'sys inv movment rpt'!$N:$N,P$1)</f>
        <v>0</v>
      </c>
      <c r="Q1259" s="86">
        <f>SUMIFS('sys inv movment rpt'!$M:$M,'sys inv movment rpt'!$L:$L,$M1259,'sys inv movment rpt'!$N:$N,Q$1)</f>
        <v>0</v>
      </c>
      <c r="R1259" s="86">
        <f>SUMIFS('sys inv movment rpt'!$M:$M,'sys inv movment rpt'!$L:$L,$M1259,'sys inv movment rpt'!$N:$N,R$1)</f>
        <v>0</v>
      </c>
      <c r="S1259" s="86">
        <f>SUMIFS('sys inv movment rpt'!$M:$M,'sys inv movment rpt'!$L:$L,$M1259,'sys inv movment rpt'!$N:$N,S$1)</f>
        <v>0</v>
      </c>
      <c r="T1259" s="86">
        <f>SUMIFS('sys inv movment rpt'!$M:$M,'sys inv movment rpt'!$L:$L,$M1259,'sys inv movment rpt'!$N:$N,T$1)</f>
        <v>0</v>
      </c>
      <c r="U1259" s="86">
        <f>SUMIFS('sys inv movment rpt'!$M:$M,'sys inv movment rpt'!$L:$L,$M1259,'sys inv movment rpt'!$N:$N,U$1)</f>
        <v>0</v>
      </c>
      <c r="V1259" s="86">
        <f>SUMIFS('sys inv movment rpt'!$M:$M,'sys inv movment rpt'!$L:$L,$M1259,'sys inv movment rpt'!$N:$N,V$1)</f>
        <v>0</v>
      </c>
      <c r="W1259" s="86">
        <f>SUMIFS('sys inv movment rpt'!$M:$M,'sys inv movment rpt'!$L:$L,$M1259,'sys inv movment rpt'!$N:$N,W$1)</f>
        <v>0</v>
      </c>
      <c r="X1259" s="86">
        <f>SUMIFS('sys inv movment rpt'!$M:$M,'sys inv movment rpt'!$L:$L,$M1259,'sys inv movment rpt'!$N:$N,X$1)</f>
        <v>0</v>
      </c>
      <c r="Y1259" s="86">
        <f>SUMIFS('sys inv movment rpt'!$M:$M,'sys inv movment rpt'!$L:$L,$M1259,'sys inv movment rpt'!$N:$N,Y$1)</f>
        <v>0</v>
      </c>
      <c r="Z1259" s="86">
        <f>SUMIFS('sys inv movment rpt'!$M:$M,'sys inv movment rpt'!$L:$L,$M1259,'sys inv movment rpt'!$N:$N,Z$1)</f>
        <v>0</v>
      </c>
      <c r="AA1259" s="86">
        <f>SUMIFS('sys inv movment rpt'!$M:$M,'sys inv movment rpt'!$L:$L,$M1259,'sys inv movment rpt'!$N:$N,AA$1)</f>
        <v>0</v>
      </c>
      <c r="AB1259" s="86">
        <f>SUMIFS('sys inv movment rpt'!$M:$M,'sys inv movment rpt'!$L:$L,$M1259,'sys inv movment rpt'!$N:$N,AB$1)</f>
        <v>0</v>
      </c>
      <c r="AC1259" s="86">
        <f>SUMIFS('sys inv movment rpt'!$M:$M,'sys inv movment rpt'!$L:$L,$M1259,'sys inv movment rpt'!$N:$N,AC$1)</f>
        <v>0</v>
      </c>
      <c r="AD1259" s="86">
        <f>SUMIFS('sys inv movment rpt'!$M:$M,'sys inv movment rpt'!$L:$L,$M1259,'sys inv movment rpt'!$N:$N,AD$1)</f>
        <v>0</v>
      </c>
      <c r="AE1259" s="86">
        <f>SUMIFS('sys inv movment rpt'!$M:$M,'sys inv movment rpt'!$L:$L,$M1259,'sys inv movment rpt'!$N:$N,AE$1)</f>
        <v>0</v>
      </c>
      <c r="AF1259" s="86">
        <f>SUMIFS('sys inv movment rpt'!$M:$M,'sys inv movment rpt'!$L:$L,$M1259,'sys inv movment rpt'!$N:$N,AF$1)</f>
        <v>0</v>
      </c>
      <c r="AG1259" s="86">
        <f>SUMIFS('sys inv movment rpt'!$M:$M,'sys inv movment rpt'!$L:$L,$M1259,'sys inv movment rpt'!$N:$N,AG$1)</f>
        <v>0</v>
      </c>
      <c r="AH1259" s="86">
        <f>SUMIFS('sys inv movment rpt'!$M:$M,'sys inv movment rpt'!$L:$L,$M1259,'sys inv movment rpt'!$N:$N,AH$1)</f>
        <v>0</v>
      </c>
      <c r="AI1259" s="86">
        <f>SUMIFS('sys inv movment rpt'!$M:$M,'sys inv movment rpt'!$L:$L,$M1259,'sys inv movment rpt'!$N:$N,AI$1)</f>
        <v>0</v>
      </c>
      <c r="AJ1259" s="86">
        <f>SUMIFS('sys inv movment rpt'!$M:$M,'sys inv movment rpt'!$L:$L,$M1259,'sys inv movment rpt'!$N:$N,AJ$1)</f>
        <v>0</v>
      </c>
      <c r="AK1259" s="86">
        <f>SUMIFS('sys inv movment rpt'!$M:$M,'sys inv movment rpt'!$L:$L,$M1259,'sys inv movment rpt'!$N:$N,AK$1)</f>
        <v>0</v>
      </c>
      <c r="AL1259" s="86">
        <f>SUMIFS('sys inv movment rpt'!$M:$M,'sys inv movment rpt'!$L:$L,$M1259,'sys inv movment rpt'!$N:$N,AL$1)</f>
        <v>0</v>
      </c>
      <c r="AM1259" s="86">
        <f>SUMIFS('sys inv movment rpt'!$M:$M,'sys inv movment rpt'!$L:$L,$M1259,'sys inv movment rpt'!$N:$N,AM$1)</f>
        <v>0</v>
      </c>
      <c r="AN1259" s="86">
        <f>SUMIFS('sys inv movment rpt'!$M:$M,'sys inv movment rpt'!$L:$L,$M1259,'sys inv movment rpt'!$N:$N,AN$1)</f>
        <v>0</v>
      </c>
      <c r="AO1259" s="86">
        <f>SUMIFS('sys inv movment rpt'!$M:$M,'sys inv movment rpt'!$L:$L,$M1259,'sys inv movment rpt'!$N:$N,AO$1)</f>
        <v>0</v>
      </c>
      <c r="AP1259" s="86">
        <f>SUMIFS('sys inv movment rpt'!$M:$M,'sys inv movment rpt'!$L:$L,$M1259,'sys inv movment rpt'!$N:$N,AP$1)</f>
        <v>0</v>
      </c>
      <c r="AQ1259" s="86">
        <f>SUMIFS('sys inv movment rpt'!$M:$M,'sys inv movment rpt'!$L:$L,$M1259,'sys inv movment rpt'!$N:$N,AQ$1)</f>
        <v>0</v>
      </c>
      <c r="AR1259" s="86">
        <f>SUMIFS('sys inv movment rpt'!$M:$M,'sys inv movment rpt'!$L:$L,$M1259,'sys inv movment rpt'!$N:$N,AR$1)</f>
        <v>0</v>
      </c>
      <c r="AS1259" s="86">
        <f>SUMIFS('sys inv movment rpt'!$M:$M,'sys inv movment rpt'!$L:$L,$M1259,'sys inv movment rpt'!$N:$N,AS$1)</f>
        <v>0</v>
      </c>
      <c r="AT1259" s="86">
        <f>SUMIFS('sys inv movment rpt'!$M:$M,'sys inv movment rpt'!$L:$L,$M1259,'sys inv movment rpt'!$N:$N,AT$1)</f>
        <v>0</v>
      </c>
      <c r="AU1259" s="86">
        <f>SUMIFS('sys inv movment rpt'!$M:$M,'sys inv movment rpt'!$L:$L,$M1259,'sys inv movment rpt'!$N:$N,AU$1)</f>
        <v>0</v>
      </c>
      <c r="AV1259" s="86">
        <f>SUMIFS('sys inv movment rpt'!$M:$M,'sys inv movment rpt'!$L:$L,$M1259,'sys inv movment rpt'!$N:$N,AV$1)</f>
        <v>0</v>
      </c>
      <c r="AW1259" s="87" t="str">
        <f>IFERROR(VLOOKUP(A1259,'sys-backorder details'!E:U,17,0),"-")</f>
        <v>-</v>
      </c>
      <c r="AX1259" s="87" t="str">
        <f>IF(K1259&gt;1,VLOOKUP(A1259,'settings-routing'!A:I,9,0),"")</f>
        <v/>
      </c>
    </row>
    <row r="1260" ht="12.75" customHeight="1">
      <c r="A1260" s="50" t="s">
        <v>2587</v>
      </c>
      <c r="B1260" s="50" t="s">
        <v>2588</v>
      </c>
      <c r="C1260" s="50">
        <f t="shared" si="2"/>
        <v>0</v>
      </c>
      <c r="D1260" s="80">
        <f>SUMIF('Stocks 101-111'!$J:$J,'item dashboard'!A1260,'Stocks 101-111'!K:K)</f>
        <v>0</v>
      </c>
      <c r="E1260" s="80">
        <f>SUMIF('Stocks 101-111'!$J:$J,'item dashboard'!A1260,'Stocks 101-111'!$L:$L)</f>
        <v>0</v>
      </c>
      <c r="F1260" s="81">
        <f t="shared" si="3"/>
        <v>0</v>
      </c>
      <c r="G1260" s="82">
        <f t="shared" si="4"/>
        <v>0.02857142857</v>
      </c>
      <c r="H1260" s="50">
        <f>SUMIFS('sys-backorder details'!$M:$M,'sys-backorder details'!$E:$E,'item dashboard'!A1260,'sys-backorder details'!$V:$V,"")</f>
        <v>0</v>
      </c>
      <c r="I1260" s="83">
        <f>SUMIF('settings-routing'!$I:$I,'item dashboard'!A1260,'settings-routing'!$O:$O)</f>
        <v>0</v>
      </c>
      <c r="J1260" s="50">
        <f>SUMIFS('sys-backorder details'!$M:$M,'sys-backorder details'!$E:$E,'item dashboard'!A1260,'sys-backorder details'!$V:$V,"Call off")</f>
        <v>0</v>
      </c>
      <c r="K1260" s="84">
        <f t="shared" si="5"/>
        <v>0</v>
      </c>
      <c r="L1260" s="84">
        <f>SUMIF('Production Plan'!$E:$E,'item dashboard'!A1260,'Production Plan'!$N:$N)</f>
        <v>0</v>
      </c>
      <c r="M1260" s="85" t="str">
        <f t="shared" si="6"/>
        <v>B-T51-W32TRI-500 gm White Pntd Triclover Container</v>
      </c>
      <c r="N1260" s="86">
        <f>SUMIFS('sys inv movment rpt'!$M:$M,'sys inv movment rpt'!$L:$L,$M1260,'sys inv movment rpt'!$N:$N,N$1)</f>
        <v>0</v>
      </c>
      <c r="O1260" s="86">
        <f>SUMIFS('sys inv movment rpt'!$M:$M,'sys inv movment rpt'!$L:$L,$M1260,'sys inv movment rpt'!$N:$N,O$1)</f>
        <v>0</v>
      </c>
      <c r="P1260" s="86">
        <f>SUMIFS('sys inv movment rpt'!$M:$M,'sys inv movment rpt'!$L:$L,$M1260,'sys inv movment rpt'!$N:$N,P$1)</f>
        <v>0</v>
      </c>
      <c r="Q1260" s="86">
        <f>SUMIFS('sys inv movment rpt'!$M:$M,'sys inv movment rpt'!$L:$L,$M1260,'sys inv movment rpt'!$N:$N,Q$1)</f>
        <v>0</v>
      </c>
      <c r="R1260" s="86">
        <f>SUMIFS('sys inv movment rpt'!$M:$M,'sys inv movment rpt'!$L:$L,$M1260,'sys inv movment rpt'!$N:$N,R$1)</f>
        <v>0</v>
      </c>
      <c r="S1260" s="86">
        <f>SUMIFS('sys inv movment rpt'!$M:$M,'sys inv movment rpt'!$L:$L,$M1260,'sys inv movment rpt'!$N:$N,S$1)</f>
        <v>0</v>
      </c>
      <c r="T1260" s="86">
        <f>SUMIFS('sys inv movment rpt'!$M:$M,'sys inv movment rpt'!$L:$L,$M1260,'sys inv movment rpt'!$N:$N,T$1)</f>
        <v>0</v>
      </c>
      <c r="U1260" s="86">
        <f>SUMIFS('sys inv movment rpt'!$M:$M,'sys inv movment rpt'!$L:$L,$M1260,'sys inv movment rpt'!$N:$N,U$1)</f>
        <v>0</v>
      </c>
      <c r="V1260" s="86">
        <f>SUMIFS('sys inv movment rpt'!$M:$M,'sys inv movment rpt'!$L:$L,$M1260,'sys inv movment rpt'!$N:$N,V$1)</f>
        <v>0</v>
      </c>
      <c r="W1260" s="86">
        <f>SUMIFS('sys inv movment rpt'!$M:$M,'sys inv movment rpt'!$L:$L,$M1260,'sys inv movment rpt'!$N:$N,W$1)</f>
        <v>0</v>
      </c>
      <c r="X1260" s="86">
        <f>SUMIFS('sys inv movment rpt'!$M:$M,'sys inv movment rpt'!$L:$L,$M1260,'sys inv movment rpt'!$N:$N,X$1)</f>
        <v>0</v>
      </c>
      <c r="Y1260" s="86">
        <f>SUMIFS('sys inv movment rpt'!$M:$M,'sys inv movment rpt'!$L:$L,$M1260,'sys inv movment rpt'!$N:$N,Y$1)</f>
        <v>0</v>
      </c>
      <c r="Z1260" s="86">
        <f>SUMIFS('sys inv movment rpt'!$M:$M,'sys inv movment rpt'!$L:$L,$M1260,'sys inv movment rpt'!$N:$N,Z$1)</f>
        <v>0</v>
      </c>
      <c r="AA1260" s="86">
        <f>SUMIFS('sys inv movment rpt'!$M:$M,'sys inv movment rpt'!$L:$L,$M1260,'sys inv movment rpt'!$N:$N,AA$1)</f>
        <v>0</v>
      </c>
      <c r="AB1260" s="86">
        <f>SUMIFS('sys inv movment rpt'!$M:$M,'sys inv movment rpt'!$L:$L,$M1260,'sys inv movment rpt'!$N:$N,AB$1)</f>
        <v>0</v>
      </c>
      <c r="AC1260" s="86">
        <f>SUMIFS('sys inv movment rpt'!$M:$M,'sys inv movment rpt'!$L:$L,$M1260,'sys inv movment rpt'!$N:$N,AC$1)</f>
        <v>0</v>
      </c>
      <c r="AD1260" s="86">
        <f>SUMIFS('sys inv movment rpt'!$M:$M,'sys inv movment rpt'!$L:$L,$M1260,'sys inv movment rpt'!$N:$N,AD$1)</f>
        <v>0</v>
      </c>
      <c r="AE1260" s="86">
        <f>SUMIFS('sys inv movment rpt'!$M:$M,'sys inv movment rpt'!$L:$L,$M1260,'sys inv movment rpt'!$N:$N,AE$1)</f>
        <v>0</v>
      </c>
      <c r="AF1260" s="86">
        <f>SUMIFS('sys inv movment rpt'!$M:$M,'sys inv movment rpt'!$L:$L,$M1260,'sys inv movment rpt'!$N:$N,AF$1)</f>
        <v>0</v>
      </c>
      <c r="AG1260" s="86">
        <f>SUMIFS('sys inv movment rpt'!$M:$M,'sys inv movment rpt'!$L:$L,$M1260,'sys inv movment rpt'!$N:$N,AG$1)</f>
        <v>0</v>
      </c>
      <c r="AH1260" s="86">
        <f>SUMIFS('sys inv movment rpt'!$M:$M,'sys inv movment rpt'!$L:$L,$M1260,'sys inv movment rpt'!$N:$N,AH$1)</f>
        <v>0</v>
      </c>
      <c r="AI1260" s="86">
        <f>SUMIFS('sys inv movment rpt'!$M:$M,'sys inv movment rpt'!$L:$L,$M1260,'sys inv movment rpt'!$N:$N,AI$1)</f>
        <v>0</v>
      </c>
      <c r="AJ1260" s="86">
        <f>SUMIFS('sys inv movment rpt'!$M:$M,'sys inv movment rpt'!$L:$L,$M1260,'sys inv movment rpt'!$N:$N,AJ$1)</f>
        <v>0</v>
      </c>
      <c r="AK1260" s="86">
        <f>SUMIFS('sys inv movment rpt'!$M:$M,'sys inv movment rpt'!$L:$L,$M1260,'sys inv movment rpt'!$N:$N,AK$1)</f>
        <v>0</v>
      </c>
      <c r="AL1260" s="86">
        <f>SUMIFS('sys inv movment rpt'!$M:$M,'sys inv movment rpt'!$L:$L,$M1260,'sys inv movment rpt'!$N:$N,AL$1)</f>
        <v>0</v>
      </c>
      <c r="AM1260" s="86">
        <f>SUMIFS('sys inv movment rpt'!$M:$M,'sys inv movment rpt'!$L:$L,$M1260,'sys inv movment rpt'!$N:$N,AM$1)</f>
        <v>0</v>
      </c>
      <c r="AN1260" s="86">
        <f>SUMIFS('sys inv movment rpt'!$M:$M,'sys inv movment rpt'!$L:$L,$M1260,'sys inv movment rpt'!$N:$N,AN$1)</f>
        <v>0</v>
      </c>
      <c r="AO1260" s="86">
        <f>SUMIFS('sys inv movment rpt'!$M:$M,'sys inv movment rpt'!$L:$L,$M1260,'sys inv movment rpt'!$N:$N,AO$1)</f>
        <v>0</v>
      </c>
      <c r="AP1260" s="86">
        <f>SUMIFS('sys inv movment rpt'!$M:$M,'sys inv movment rpt'!$L:$L,$M1260,'sys inv movment rpt'!$N:$N,AP$1)</f>
        <v>0</v>
      </c>
      <c r="AQ1260" s="86">
        <f>SUMIFS('sys inv movment rpt'!$M:$M,'sys inv movment rpt'!$L:$L,$M1260,'sys inv movment rpt'!$N:$N,AQ$1)</f>
        <v>0</v>
      </c>
      <c r="AR1260" s="86">
        <f>SUMIFS('sys inv movment rpt'!$M:$M,'sys inv movment rpt'!$L:$L,$M1260,'sys inv movment rpt'!$N:$N,AR$1)</f>
        <v>3360</v>
      </c>
      <c r="AS1260" s="86">
        <f>SUMIFS('sys inv movment rpt'!$M:$M,'sys inv movment rpt'!$L:$L,$M1260,'sys inv movment rpt'!$N:$N,AS$1)</f>
        <v>0</v>
      </c>
      <c r="AT1260" s="86">
        <f>SUMIFS('sys inv movment rpt'!$M:$M,'sys inv movment rpt'!$L:$L,$M1260,'sys inv movment rpt'!$N:$N,AT$1)</f>
        <v>0</v>
      </c>
      <c r="AU1260" s="86">
        <f>SUMIFS('sys inv movment rpt'!$M:$M,'sys inv movment rpt'!$L:$L,$M1260,'sys inv movment rpt'!$N:$N,AU$1)</f>
        <v>0</v>
      </c>
      <c r="AV1260" s="86">
        <f>SUMIFS('sys inv movment rpt'!$M:$M,'sys inv movment rpt'!$L:$L,$M1260,'sys inv movment rpt'!$N:$N,AV$1)</f>
        <v>0</v>
      </c>
      <c r="AW1260" s="87" t="str">
        <f>IFERROR(VLOOKUP(A1260,'sys-backorder details'!E:U,17,0),"-")</f>
        <v>-</v>
      </c>
      <c r="AX1260" s="87" t="str">
        <f>IF(K1260&gt;1,VLOOKUP(A1260,'settings-routing'!A:I,9,0),"")</f>
        <v/>
      </c>
    </row>
    <row r="1261" ht="12.75" customHeight="1">
      <c r="A1261" s="28" t="s">
        <v>2589</v>
      </c>
      <c r="B1261" s="28" t="s">
        <v>2590</v>
      </c>
      <c r="C1261" s="50">
        <f t="shared" si="2"/>
        <v>0</v>
      </c>
      <c r="D1261" s="80">
        <f>SUMIF('Stocks 101-111'!$J:$J,'item dashboard'!A1261,'Stocks 101-111'!K:K)</f>
        <v>0</v>
      </c>
      <c r="E1261" s="80">
        <f>SUMIF('Stocks 101-111'!$J:$J,'item dashboard'!A1261,'Stocks 101-111'!$L:$L)</f>
        <v>0</v>
      </c>
      <c r="F1261" s="81">
        <f t="shared" si="3"/>
        <v>0</v>
      </c>
      <c r="G1261" s="82">
        <f t="shared" si="4"/>
        <v>0</v>
      </c>
      <c r="H1261" s="50">
        <f>SUMIFS('sys-backorder details'!$M:$M,'sys-backorder details'!$E:$E,'item dashboard'!A1261,'sys-backorder details'!$V:$V,"")</f>
        <v>0</v>
      </c>
      <c r="I1261" s="83">
        <f>SUMIF('settings-routing'!$I:$I,'item dashboard'!A1261,'settings-routing'!$O:$O)</f>
        <v>0</v>
      </c>
      <c r="J1261" s="50">
        <f>SUMIFS('sys-backorder details'!$M:$M,'sys-backorder details'!$E:$E,'item dashboard'!A1261,'sys-backorder details'!$V:$V,"Call off")</f>
        <v>0</v>
      </c>
      <c r="K1261" s="84">
        <f t="shared" si="5"/>
        <v>0</v>
      </c>
      <c r="L1261" s="84">
        <f>SUMIF('Production Plan'!$E:$E,'item dashboard'!A1261,'Production Plan'!$N:$N)</f>
        <v>0</v>
      </c>
      <c r="M1261" s="85" t="str">
        <f t="shared" si="6"/>
        <v>B-T51-Y32-500 gm Yellow Tablet Container</v>
      </c>
      <c r="N1261" s="86">
        <f>SUMIFS('sys inv movment rpt'!$M:$M,'sys inv movment rpt'!$L:$L,$M1261,'sys inv movment rpt'!$N:$N,N$1)</f>
        <v>0</v>
      </c>
      <c r="O1261" s="86">
        <f>SUMIFS('sys inv movment rpt'!$M:$M,'sys inv movment rpt'!$L:$L,$M1261,'sys inv movment rpt'!$N:$N,O$1)</f>
        <v>0</v>
      </c>
      <c r="P1261" s="86">
        <f>SUMIFS('sys inv movment rpt'!$M:$M,'sys inv movment rpt'!$L:$L,$M1261,'sys inv movment rpt'!$N:$N,P$1)</f>
        <v>0</v>
      </c>
      <c r="Q1261" s="86">
        <f>SUMIFS('sys inv movment rpt'!$M:$M,'sys inv movment rpt'!$L:$L,$M1261,'sys inv movment rpt'!$N:$N,Q$1)</f>
        <v>0</v>
      </c>
      <c r="R1261" s="86">
        <f>SUMIFS('sys inv movment rpt'!$M:$M,'sys inv movment rpt'!$L:$L,$M1261,'sys inv movment rpt'!$N:$N,R$1)</f>
        <v>0</v>
      </c>
      <c r="S1261" s="86">
        <f>SUMIFS('sys inv movment rpt'!$M:$M,'sys inv movment rpt'!$L:$L,$M1261,'sys inv movment rpt'!$N:$N,S$1)</f>
        <v>0</v>
      </c>
      <c r="T1261" s="86">
        <f>SUMIFS('sys inv movment rpt'!$M:$M,'sys inv movment rpt'!$L:$L,$M1261,'sys inv movment rpt'!$N:$N,T$1)</f>
        <v>0</v>
      </c>
      <c r="U1261" s="86">
        <f>SUMIFS('sys inv movment rpt'!$M:$M,'sys inv movment rpt'!$L:$L,$M1261,'sys inv movment rpt'!$N:$N,U$1)</f>
        <v>0</v>
      </c>
      <c r="V1261" s="86">
        <f>SUMIFS('sys inv movment rpt'!$M:$M,'sys inv movment rpt'!$L:$L,$M1261,'sys inv movment rpt'!$N:$N,V$1)</f>
        <v>0</v>
      </c>
      <c r="W1261" s="86">
        <f>SUMIFS('sys inv movment rpt'!$M:$M,'sys inv movment rpt'!$L:$L,$M1261,'sys inv movment rpt'!$N:$N,W$1)</f>
        <v>0</v>
      </c>
      <c r="X1261" s="86">
        <f>SUMIFS('sys inv movment rpt'!$M:$M,'sys inv movment rpt'!$L:$L,$M1261,'sys inv movment rpt'!$N:$N,X$1)</f>
        <v>0</v>
      </c>
      <c r="Y1261" s="86">
        <f>SUMIFS('sys inv movment rpt'!$M:$M,'sys inv movment rpt'!$L:$L,$M1261,'sys inv movment rpt'!$N:$N,Y$1)</f>
        <v>0</v>
      </c>
      <c r="Z1261" s="86">
        <f>SUMIFS('sys inv movment rpt'!$M:$M,'sys inv movment rpt'!$L:$L,$M1261,'sys inv movment rpt'!$N:$N,Z$1)</f>
        <v>0</v>
      </c>
      <c r="AA1261" s="86">
        <f>SUMIFS('sys inv movment rpt'!$M:$M,'sys inv movment rpt'!$L:$L,$M1261,'sys inv movment rpt'!$N:$N,AA$1)</f>
        <v>0</v>
      </c>
      <c r="AB1261" s="86">
        <f>SUMIFS('sys inv movment rpt'!$M:$M,'sys inv movment rpt'!$L:$L,$M1261,'sys inv movment rpt'!$N:$N,AB$1)</f>
        <v>0</v>
      </c>
      <c r="AC1261" s="86">
        <f>SUMIFS('sys inv movment rpt'!$M:$M,'sys inv movment rpt'!$L:$L,$M1261,'sys inv movment rpt'!$N:$N,AC$1)</f>
        <v>0</v>
      </c>
      <c r="AD1261" s="86">
        <f>SUMIFS('sys inv movment rpt'!$M:$M,'sys inv movment rpt'!$L:$L,$M1261,'sys inv movment rpt'!$N:$N,AD$1)</f>
        <v>0</v>
      </c>
      <c r="AE1261" s="86">
        <f>SUMIFS('sys inv movment rpt'!$M:$M,'sys inv movment rpt'!$L:$L,$M1261,'sys inv movment rpt'!$N:$N,AE$1)</f>
        <v>0</v>
      </c>
      <c r="AF1261" s="86">
        <f>SUMIFS('sys inv movment rpt'!$M:$M,'sys inv movment rpt'!$L:$L,$M1261,'sys inv movment rpt'!$N:$N,AF$1)</f>
        <v>0</v>
      </c>
      <c r="AG1261" s="86">
        <f>SUMIFS('sys inv movment rpt'!$M:$M,'sys inv movment rpt'!$L:$L,$M1261,'sys inv movment rpt'!$N:$N,AG$1)</f>
        <v>0</v>
      </c>
      <c r="AH1261" s="86">
        <f>SUMIFS('sys inv movment rpt'!$M:$M,'sys inv movment rpt'!$L:$L,$M1261,'sys inv movment rpt'!$N:$N,AH$1)</f>
        <v>0</v>
      </c>
      <c r="AI1261" s="86">
        <f>SUMIFS('sys inv movment rpt'!$M:$M,'sys inv movment rpt'!$L:$L,$M1261,'sys inv movment rpt'!$N:$N,AI$1)</f>
        <v>0</v>
      </c>
      <c r="AJ1261" s="86">
        <f>SUMIFS('sys inv movment rpt'!$M:$M,'sys inv movment rpt'!$L:$L,$M1261,'sys inv movment rpt'!$N:$N,AJ$1)</f>
        <v>0</v>
      </c>
      <c r="AK1261" s="86">
        <f>SUMIFS('sys inv movment rpt'!$M:$M,'sys inv movment rpt'!$L:$L,$M1261,'sys inv movment rpt'!$N:$N,AK$1)</f>
        <v>0</v>
      </c>
      <c r="AL1261" s="86">
        <f>SUMIFS('sys inv movment rpt'!$M:$M,'sys inv movment rpt'!$L:$L,$M1261,'sys inv movment rpt'!$N:$N,AL$1)</f>
        <v>0</v>
      </c>
      <c r="AM1261" s="86">
        <f>SUMIFS('sys inv movment rpt'!$M:$M,'sys inv movment rpt'!$L:$L,$M1261,'sys inv movment rpt'!$N:$N,AM$1)</f>
        <v>0</v>
      </c>
      <c r="AN1261" s="86">
        <f>SUMIFS('sys inv movment rpt'!$M:$M,'sys inv movment rpt'!$L:$L,$M1261,'sys inv movment rpt'!$N:$N,AN$1)</f>
        <v>0</v>
      </c>
      <c r="AO1261" s="86">
        <f>SUMIFS('sys inv movment rpt'!$M:$M,'sys inv movment rpt'!$L:$L,$M1261,'sys inv movment rpt'!$N:$N,AO$1)</f>
        <v>0</v>
      </c>
      <c r="AP1261" s="86">
        <f>SUMIFS('sys inv movment rpt'!$M:$M,'sys inv movment rpt'!$L:$L,$M1261,'sys inv movment rpt'!$N:$N,AP$1)</f>
        <v>0</v>
      </c>
      <c r="AQ1261" s="86">
        <f>SUMIFS('sys inv movment rpt'!$M:$M,'sys inv movment rpt'!$L:$L,$M1261,'sys inv movment rpt'!$N:$N,AQ$1)</f>
        <v>0</v>
      </c>
      <c r="AR1261" s="86">
        <f>SUMIFS('sys inv movment rpt'!$M:$M,'sys inv movment rpt'!$L:$L,$M1261,'sys inv movment rpt'!$N:$N,AR$1)</f>
        <v>0</v>
      </c>
      <c r="AS1261" s="86">
        <f>SUMIFS('sys inv movment rpt'!$M:$M,'sys inv movment rpt'!$L:$L,$M1261,'sys inv movment rpt'!$N:$N,AS$1)</f>
        <v>0</v>
      </c>
      <c r="AT1261" s="86">
        <f>SUMIFS('sys inv movment rpt'!$M:$M,'sys inv movment rpt'!$L:$L,$M1261,'sys inv movment rpt'!$N:$N,AT$1)</f>
        <v>0</v>
      </c>
      <c r="AU1261" s="86">
        <f>SUMIFS('sys inv movment rpt'!$M:$M,'sys inv movment rpt'!$L:$L,$M1261,'sys inv movment rpt'!$N:$N,AU$1)</f>
        <v>0</v>
      </c>
      <c r="AV1261" s="86">
        <f>SUMIFS('sys inv movment rpt'!$M:$M,'sys inv movment rpt'!$L:$L,$M1261,'sys inv movment rpt'!$N:$N,AV$1)</f>
        <v>0</v>
      </c>
      <c r="AW1261" s="87" t="str">
        <f>IFERROR(VLOOKUP(A1261,'sys-backorder details'!E:U,17,0),"-")</f>
        <v>-</v>
      </c>
      <c r="AX1261" s="87" t="str">
        <f>IF(K1261&gt;1,VLOOKUP(A1261,'settings-routing'!A:I,9,0),"")</f>
        <v/>
      </c>
    </row>
    <row r="1262" ht="12.75" hidden="1" customHeight="1">
      <c r="A1262" s="28" t="s">
        <v>38</v>
      </c>
      <c r="B1262" s="28" t="s">
        <v>2591</v>
      </c>
      <c r="C1262" s="50">
        <f t="shared" si="2"/>
        <v>2816</v>
      </c>
      <c r="D1262" s="80">
        <f>SUMIF('Stocks 101-111'!$J:$J,'item dashboard'!A1262,'Stocks 101-111'!K:K)</f>
        <v>2816</v>
      </c>
      <c r="E1262" s="80">
        <f>SUMIF('Stocks 101-111'!$J:$J,'item dashboard'!A1262,'Stocks 101-111'!$L:$L)</f>
        <v>0</v>
      </c>
      <c r="F1262" s="81">
        <f t="shared" si="3"/>
        <v>0</v>
      </c>
      <c r="G1262" s="82">
        <f t="shared" si="4"/>
        <v>0.02857142857</v>
      </c>
      <c r="H1262" s="50">
        <f>SUMIFS('sys-backorder details'!$M:$M,'sys-backorder details'!$E:$E,'item dashboard'!A1262,'sys-backorder details'!$V:$V,"")</f>
        <v>0</v>
      </c>
      <c r="I1262" s="83">
        <f>SUMIF('settings-routing'!$I:$I,'item dashboard'!A1262,'settings-routing'!$O:$O)</f>
        <v>0</v>
      </c>
      <c r="J1262" s="50">
        <f>SUMIFS('sys-backorder details'!$M:$M,'sys-backorder details'!$E:$E,'item dashboard'!A1262,'sys-backorder details'!$V:$V,"Call off")</f>
        <v>0</v>
      </c>
      <c r="K1262" s="84">
        <f t="shared" si="5"/>
        <v>-2816</v>
      </c>
      <c r="L1262" s="84">
        <f>SUMIF('Production Plan'!$E:$E,'item dashboard'!A1262,'Production Plan'!$N:$N)</f>
        <v>0</v>
      </c>
      <c r="M1262" s="85" t="str">
        <f t="shared" si="6"/>
        <v>B-T53-W25-500 gm White Wood Glue Jar</v>
      </c>
      <c r="N1262" s="86">
        <f>SUMIFS('sys inv movment rpt'!$M:$M,'sys inv movment rpt'!$L:$L,$M1262,'sys inv movment rpt'!$N:$N,N$1)</f>
        <v>0</v>
      </c>
      <c r="O1262" s="86">
        <f>SUMIFS('sys inv movment rpt'!$M:$M,'sys inv movment rpt'!$L:$L,$M1262,'sys inv movment rpt'!$N:$N,O$1)</f>
        <v>0</v>
      </c>
      <c r="P1262" s="86">
        <f>SUMIFS('sys inv movment rpt'!$M:$M,'sys inv movment rpt'!$L:$L,$M1262,'sys inv movment rpt'!$N:$N,P$1)</f>
        <v>0</v>
      </c>
      <c r="Q1262" s="86">
        <f>SUMIFS('sys inv movment rpt'!$M:$M,'sys inv movment rpt'!$L:$L,$M1262,'sys inv movment rpt'!$N:$N,Q$1)</f>
        <v>0</v>
      </c>
      <c r="R1262" s="86">
        <f>SUMIFS('sys inv movment rpt'!$M:$M,'sys inv movment rpt'!$L:$L,$M1262,'sys inv movment rpt'!$N:$N,R$1)</f>
        <v>0</v>
      </c>
      <c r="S1262" s="86">
        <f>SUMIFS('sys inv movment rpt'!$M:$M,'sys inv movment rpt'!$L:$L,$M1262,'sys inv movment rpt'!$N:$N,S$1)</f>
        <v>0</v>
      </c>
      <c r="T1262" s="86">
        <f>SUMIFS('sys inv movment rpt'!$M:$M,'sys inv movment rpt'!$L:$L,$M1262,'sys inv movment rpt'!$N:$N,T$1)</f>
        <v>0</v>
      </c>
      <c r="U1262" s="86">
        <f>SUMIFS('sys inv movment rpt'!$M:$M,'sys inv movment rpt'!$L:$L,$M1262,'sys inv movment rpt'!$N:$N,U$1)</f>
        <v>0</v>
      </c>
      <c r="V1262" s="86">
        <f>SUMIFS('sys inv movment rpt'!$M:$M,'sys inv movment rpt'!$L:$L,$M1262,'sys inv movment rpt'!$N:$N,V$1)</f>
        <v>0</v>
      </c>
      <c r="W1262" s="86">
        <f>SUMIFS('sys inv movment rpt'!$M:$M,'sys inv movment rpt'!$L:$L,$M1262,'sys inv movment rpt'!$N:$N,W$1)</f>
        <v>0</v>
      </c>
      <c r="X1262" s="86">
        <f>SUMIFS('sys inv movment rpt'!$M:$M,'sys inv movment rpt'!$L:$L,$M1262,'sys inv movment rpt'!$N:$N,X$1)</f>
        <v>0</v>
      </c>
      <c r="Y1262" s="86">
        <f>SUMIFS('sys inv movment rpt'!$M:$M,'sys inv movment rpt'!$L:$L,$M1262,'sys inv movment rpt'!$N:$N,Y$1)</f>
        <v>0</v>
      </c>
      <c r="Z1262" s="86">
        <f>SUMIFS('sys inv movment rpt'!$M:$M,'sys inv movment rpt'!$L:$L,$M1262,'sys inv movment rpt'!$N:$N,Z$1)</f>
        <v>0</v>
      </c>
      <c r="AA1262" s="86">
        <f>SUMIFS('sys inv movment rpt'!$M:$M,'sys inv movment rpt'!$L:$L,$M1262,'sys inv movment rpt'!$N:$N,AA$1)</f>
        <v>0</v>
      </c>
      <c r="AB1262" s="86">
        <f>SUMIFS('sys inv movment rpt'!$M:$M,'sys inv movment rpt'!$L:$L,$M1262,'sys inv movment rpt'!$N:$N,AB$1)</f>
        <v>0</v>
      </c>
      <c r="AC1262" s="86">
        <f>SUMIFS('sys inv movment rpt'!$M:$M,'sys inv movment rpt'!$L:$L,$M1262,'sys inv movment rpt'!$N:$N,AC$1)</f>
        <v>0</v>
      </c>
      <c r="AD1262" s="86">
        <f>SUMIFS('sys inv movment rpt'!$M:$M,'sys inv movment rpt'!$L:$L,$M1262,'sys inv movment rpt'!$N:$N,AD$1)</f>
        <v>0</v>
      </c>
      <c r="AE1262" s="86">
        <f>SUMIFS('sys inv movment rpt'!$M:$M,'sys inv movment rpt'!$L:$L,$M1262,'sys inv movment rpt'!$N:$N,AE$1)</f>
        <v>0</v>
      </c>
      <c r="AF1262" s="86">
        <f>SUMIFS('sys inv movment rpt'!$M:$M,'sys inv movment rpt'!$L:$L,$M1262,'sys inv movment rpt'!$N:$N,AF$1)</f>
        <v>0</v>
      </c>
      <c r="AG1262" s="86">
        <f>SUMIFS('sys inv movment rpt'!$M:$M,'sys inv movment rpt'!$L:$L,$M1262,'sys inv movment rpt'!$N:$N,AG$1)</f>
        <v>0</v>
      </c>
      <c r="AH1262" s="86">
        <f>SUMIFS('sys inv movment rpt'!$M:$M,'sys inv movment rpt'!$L:$L,$M1262,'sys inv movment rpt'!$N:$N,AH$1)</f>
        <v>0</v>
      </c>
      <c r="AI1262" s="86">
        <f>SUMIFS('sys inv movment rpt'!$M:$M,'sys inv movment rpt'!$L:$L,$M1262,'sys inv movment rpt'!$N:$N,AI$1)</f>
        <v>0</v>
      </c>
      <c r="AJ1262" s="86">
        <f>SUMIFS('sys inv movment rpt'!$M:$M,'sys inv movment rpt'!$L:$L,$M1262,'sys inv movment rpt'!$N:$N,AJ$1)</f>
        <v>0</v>
      </c>
      <c r="AK1262" s="86">
        <f>SUMIFS('sys inv movment rpt'!$M:$M,'sys inv movment rpt'!$L:$L,$M1262,'sys inv movment rpt'!$N:$N,AK$1)</f>
        <v>0</v>
      </c>
      <c r="AL1262" s="86">
        <f>SUMIFS('sys inv movment rpt'!$M:$M,'sys inv movment rpt'!$L:$L,$M1262,'sys inv movment rpt'!$N:$N,AL$1)</f>
        <v>0</v>
      </c>
      <c r="AM1262" s="86">
        <f>SUMIFS('sys inv movment rpt'!$M:$M,'sys inv movment rpt'!$L:$L,$M1262,'sys inv movment rpt'!$N:$N,AM$1)</f>
        <v>0</v>
      </c>
      <c r="AN1262" s="86">
        <f>SUMIFS('sys inv movment rpt'!$M:$M,'sys inv movment rpt'!$L:$L,$M1262,'sys inv movment rpt'!$N:$N,AN$1)</f>
        <v>1152</v>
      </c>
      <c r="AO1262" s="86">
        <f>SUMIFS('sys inv movment rpt'!$M:$M,'sys inv movment rpt'!$L:$L,$M1262,'sys inv movment rpt'!$N:$N,AO$1)</f>
        <v>0</v>
      </c>
      <c r="AP1262" s="86">
        <f>SUMIFS('sys inv movment rpt'!$M:$M,'sys inv movment rpt'!$L:$L,$M1262,'sys inv movment rpt'!$N:$N,AP$1)</f>
        <v>0</v>
      </c>
      <c r="AQ1262" s="86">
        <f>SUMIFS('sys inv movment rpt'!$M:$M,'sys inv movment rpt'!$L:$L,$M1262,'sys inv movment rpt'!$N:$N,AQ$1)</f>
        <v>0</v>
      </c>
      <c r="AR1262" s="86">
        <f>SUMIFS('sys inv movment rpt'!$M:$M,'sys inv movment rpt'!$L:$L,$M1262,'sys inv movment rpt'!$N:$N,AR$1)</f>
        <v>0</v>
      </c>
      <c r="AS1262" s="86">
        <f>SUMIFS('sys inv movment rpt'!$M:$M,'sys inv movment rpt'!$L:$L,$M1262,'sys inv movment rpt'!$N:$N,AS$1)</f>
        <v>0</v>
      </c>
      <c r="AT1262" s="86">
        <f>SUMIFS('sys inv movment rpt'!$M:$M,'sys inv movment rpt'!$L:$L,$M1262,'sys inv movment rpt'!$N:$N,AT$1)</f>
        <v>0</v>
      </c>
      <c r="AU1262" s="86">
        <f>SUMIFS('sys inv movment rpt'!$M:$M,'sys inv movment rpt'!$L:$L,$M1262,'sys inv movment rpt'!$N:$N,AU$1)</f>
        <v>0</v>
      </c>
      <c r="AV1262" s="86">
        <f>SUMIFS('sys inv movment rpt'!$M:$M,'sys inv movment rpt'!$L:$L,$M1262,'sys inv movment rpt'!$N:$N,AV$1)</f>
        <v>0</v>
      </c>
      <c r="AW1262" s="87" t="str">
        <f>IFERROR(VLOOKUP(A1262,'sys-backorder details'!E:U,17,0),"-")</f>
        <v>-</v>
      </c>
      <c r="AX1262" s="87" t="str">
        <f>IF(K1262&gt;1,VLOOKUP(A1262,'settings-routing'!A:I,9,0),"")</f>
        <v/>
      </c>
    </row>
    <row r="1263" ht="12.75" hidden="1" customHeight="1">
      <c r="A1263" s="50" t="s">
        <v>2592</v>
      </c>
      <c r="B1263" s="50" t="s">
        <v>2593</v>
      </c>
      <c r="C1263" s="50">
        <f t="shared" si="2"/>
        <v>0</v>
      </c>
      <c r="D1263" s="80">
        <f>SUMIF('Stocks 101-111'!$J:$J,'item dashboard'!A1263,'Stocks 101-111'!K:K)</f>
        <v>0</v>
      </c>
      <c r="E1263" s="80">
        <f>SUMIF('Stocks 101-111'!$J:$J,'item dashboard'!A1263,'Stocks 101-111'!$L:$L)</f>
        <v>0</v>
      </c>
      <c r="F1263" s="81">
        <f t="shared" si="3"/>
        <v>0</v>
      </c>
      <c r="G1263" s="82">
        <f t="shared" si="4"/>
        <v>0</v>
      </c>
      <c r="H1263" s="50">
        <f>SUMIFS('sys-backorder details'!$M:$M,'sys-backorder details'!$E:$E,'item dashboard'!A1263,'sys-backorder details'!$V:$V,"")</f>
        <v>0</v>
      </c>
      <c r="I1263" s="83">
        <f>SUMIF('settings-routing'!$I:$I,'item dashboard'!A1263,'settings-routing'!$O:$O)</f>
        <v>0</v>
      </c>
      <c r="J1263" s="50">
        <f>SUMIFS('sys-backorder details'!$M:$M,'sys-backorder details'!$E:$E,'item dashboard'!A1263,'sys-backorder details'!$V:$V,"Call off")</f>
        <v>0</v>
      </c>
      <c r="K1263" s="84">
        <f t="shared" si="5"/>
        <v>0</v>
      </c>
      <c r="L1263" s="84">
        <f>SUMIF('Production Plan'!$E:$E,'item dashboard'!A1263,'Production Plan'!$N:$N)</f>
        <v>0</v>
      </c>
      <c r="M1263" s="85" t="str">
        <f t="shared" si="6"/>
        <v>B-T53-W25CHEM-WOOD-500 gm Pntd Pinal Wood Glue White Jar</v>
      </c>
      <c r="N1263" s="86">
        <f>SUMIFS('sys inv movment rpt'!$M:$M,'sys inv movment rpt'!$L:$L,$M1263,'sys inv movment rpt'!$N:$N,N$1)</f>
        <v>0</v>
      </c>
      <c r="O1263" s="86">
        <f>SUMIFS('sys inv movment rpt'!$M:$M,'sys inv movment rpt'!$L:$L,$M1263,'sys inv movment rpt'!$N:$N,O$1)</f>
        <v>0</v>
      </c>
      <c r="P1263" s="86">
        <f>SUMIFS('sys inv movment rpt'!$M:$M,'sys inv movment rpt'!$L:$L,$M1263,'sys inv movment rpt'!$N:$N,P$1)</f>
        <v>0</v>
      </c>
      <c r="Q1263" s="86">
        <f>SUMIFS('sys inv movment rpt'!$M:$M,'sys inv movment rpt'!$L:$L,$M1263,'sys inv movment rpt'!$N:$N,Q$1)</f>
        <v>0</v>
      </c>
      <c r="R1263" s="86">
        <f>SUMIFS('sys inv movment rpt'!$M:$M,'sys inv movment rpt'!$L:$L,$M1263,'sys inv movment rpt'!$N:$N,R$1)</f>
        <v>0</v>
      </c>
      <c r="S1263" s="86">
        <f>SUMIFS('sys inv movment rpt'!$M:$M,'sys inv movment rpt'!$L:$L,$M1263,'sys inv movment rpt'!$N:$N,S$1)</f>
        <v>0</v>
      </c>
      <c r="T1263" s="86">
        <f>SUMIFS('sys inv movment rpt'!$M:$M,'sys inv movment rpt'!$L:$L,$M1263,'sys inv movment rpt'!$N:$N,T$1)</f>
        <v>0</v>
      </c>
      <c r="U1263" s="86">
        <f>SUMIFS('sys inv movment rpt'!$M:$M,'sys inv movment rpt'!$L:$L,$M1263,'sys inv movment rpt'!$N:$N,U$1)</f>
        <v>0</v>
      </c>
      <c r="V1263" s="86">
        <f>SUMIFS('sys inv movment rpt'!$M:$M,'sys inv movment rpt'!$L:$L,$M1263,'sys inv movment rpt'!$N:$N,V$1)</f>
        <v>0</v>
      </c>
      <c r="W1263" s="86">
        <f>SUMIFS('sys inv movment rpt'!$M:$M,'sys inv movment rpt'!$L:$L,$M1263,'sys inv movment rpt'!$N:$N,W$1)</f>
        <v>0</v>
      </c>
      <c r="X1263" s="86">
        <f>SUMIFS('sys inv movment rpt'!$M:$M,'sys inv movment rpt'!$L:$L,$M1263,'sys inv movment rpt'!$N:$N,X$1)</f>
        <v>0</v>
      </c>
      <c r="Y1263" s="86">
        <f>SUMIFS('sys inv movment rpt'!$M:$M,'sys inv movment rpt'!$L:$L,$M1263,'sys inv movment rpt'!$N:$N,Y$1)</f>
        <v>0</v>
      </c>
      <c r="Z1263" s="86">
        <f>SUMIFS('sys inv movment rpt'!$M:$M,'sys inv movment rpt'!$L:$L,$M1263,'sys inv movment rpt'!$N:$N,Z$1)</f>
        <v>0</v>
      </c>
      <c r="AA1263" s="86">
        <f>SUMIFS('sys inv movment rpt'!$M:$M,'sys inv movment rpt'!$L:$L,$M1263,'sys inv movment rpt'!$N:$N,AA$1)</f>
        <v>0</v>
      </c>
      <c r="AB1263" s="86">
        <f>SUMIFS('sys inv movment rpt'!$M:$M,'sys inv movment rpt'!$L:$L,$M1263,'sys inv movment rpt'!$N:$N,AB$1)</f>
        <v>0</v>
      </c>
      <c r="AC1263" s="86">
        <f>SUMIFS('sys inv movment rpt'!$M:$M,'sys inv movment rpt'!$L:$L,$M1263,'sys inv movment rpt'!$N:$N,AC$1)</f>
        <v>0</v>
      </c>
      <c r="AD1263" s="86">
        <f>SUMIFS('sys inv movment rpt'!$M:$M,'sys inv movment rpt'!$L:$L,$M1263,'sys inv movment rpt'!$N:$N,AD$1)</f>
        <v>0</v>
      </c>
      <c r="AE1263" s="86">
        <f>SUMIFS('sys inv movment rpt'!$M:$M,'sys inv movment rpt'!$L:$L,$M1263,'sys inv movment rpt'!$N:$N,AE$1)</f>
        <v>0</v>
      </c>
      <c r="AF1263" s="86">
        <f>SUMIFS('sys inv movment rpt'!$M:$M,'sys inv movment rpt'!$L:$L,$M1263,'sys inv movment rpt'!$N:$N,AF$1)</f>
        <v>0</v>
      </c>
      <c r="AG1263" s="86">
        <f>SUMIFS('sys inv movment rpt'!$M:$M,'sys inv movment rpt'!$L:$L,$M1263,'sys inv movment rpt'!$N:$N,AG$1)</f>
        <v>0</v>
      </c>
      <c r="AH1263" s="86">
        <f>SUMIFS('sys inv movment rpt'!$M:$M,'sys inv movment rpt'!$L:$L,$M1263,'sys inv movment rpt'!$N:$N,AH$1)</f>
        <v>0</v>
      </c>
      <c r="AI1263" s="86">
        <f>SUMIFS('sys inv movment rpt'!$M:$M,'sys inv movment rpt'!$L:$L,$M1263,'sys inv movment rpt'!$N:$N,AI$1)</f>
        <v>0</v>
      </c>
      <c r="AJ1263" s="86">
        <f>SUMIFS('sys inv movment rpt'!$M:$M,'sys inv movment rpt'!$L:$L,$M1263,'sys inv movment rpt'!$N:$N,AJ$1)</f>
        <v>0</v>
      </c>
      <c r="AK1263" s="86">
        <f>SUMIFS('sys inv movment rpt'!$M:$M,'sys inv movment rpt'!$L:$L,$M1263,'sys inv movment rpt'!$N:$N,AK$1)</f>
        <v>0</v>
      </c>
      <c r="AL1263" s="86">
        <f>SUMIFS('sys inv movment rpt'!$M:$M,'sys inv movment rpt'!$L:$L,$M1263,'sys inv movment rpt'!$N:$N,AL$1)</f>
        <v>0</v>
      </c>
      <c r="AM1263" s="86">
        <f>SUMIFS('sys inv movment rpt'!$M:$M,'sys inv movment rpt'!$L:$L,$M1263,'sys inv movment rpt'!$N:$N,AM$1)</f>
        <v>0</v>
      </c>
      <c r="AN1263" s="86">
        <f>SUMIFS('sys inv movment rpt'!$M:$M,'sys inv movment rpt'!$L:$L,$M1263,'sys inv movment rpt'!$N:$N,AN$1)</f>
        <v>0</v>
      </c>
      <c r="AO1263" s="86">
        <f>SUMIFS('sys inv movment rpt'!$M:$M,'sys inv movment rpt'!$L:$L,$M1263,'sys inv movment rpt'!$N:$N,AO$1)</f>
        <v>0</v>
      </c>
      <c r="AP1263" s="86">
        <f>SUMIFS('sys inv movment rpt'!$M:$M,'sys inv movment rpt'!$L:$L,$M1263,'sys inv movment rpt'!$N:$N,AP$1)</f>
        <v>0</v>
      </c>
      <c r="AQ1263" s="86">
        <f>SUMIFS('sys inv movment rpt'!$M:$M,'sys inv movment rpt'!$L:$L,$M1263,'sys inv movment rpt'!$N:$N,AQ$1)</f>
        <v>0</v>
      </c>
      <c r="AR1263" s="86">
        <f>SUMIFS('sys inv movment rpt'!$M:$M,'sys inv movment rpt'!$L:$L,$M1263,'sys inv movment rpt'!$N:$N,AR$1)</f>
        <v>0</v>
      </c>
      <c r="AS1263" s="86">
        <f>SUMIFS('sys inv movment rpt'!$M:$M,'sys inv movment rpt'!$L:$L,$M1263,'sys inv movment rpt'!$N:$N,AS$1)</f>
        <v>0</v>
      </c>
      <c r="AT1263" s="86">
        <f>SUMIFS('sys inv movment rpt'!$M:$M,'sys inv movment rpt'!$L:$L,$M1263,'sys inv movment rpt'!$N:$N,AT$1)</f>
        <v>0</v>
      </c>
      <c r="AU1263" s="86">
        <f>SUMIFS('sys inv movment rpt'!$M:$M,'sys inv movment rpt'!$L:$L,$M1263,'sys inv movment rpt'!$N:$N,AU$1)</f>
        <v>0</v>
      </c>
      <c r="AV1263" s="86">
        <f>SUMIFS('sys inv movment rpt'!$M:$M,'sys inv movment rpt'!$L:$L,$M1263,'sys inv movment rpt'!$N:$N,AV$1)</f>
        <v>0</v>
      </c>
      <c r="AW1263" s="87" t="str">
        <f>IFERROR(VLOOKUP(A1263,'sys-backorder details'!E:U,17,0),"-")</f>
        <v>-</v>
      </c>
      <c r="AX1263" s="87" t="str">
        <f>IF(K1263&gt;1,VLOOKUP(A1263,'settings-routing'!A:I,9,0),"")</f>
        <v/>
      </c>
    </row>
    <row r="1264" ht="12.75" hidden="1" customHeight="1">
      <c r="A1264" s="50" t="s">
        <v>2594</v>
      </c>
      <c r="B1264" s="50" t="s">
        <v>2595</v>
      </c>
      <c r="C1264" s="50">
        <f t="shared" si="2"/>
        <v>0</v>
      </c>
      <c r="D1264" s="80">
        <f>SUMIF('Stocks 101-111'!$J:$J,'item dashboard'!A1264,'Stocks 101-111'!K:K)</f>
        <v>0</v>
      </c>
      <c r="E1264" s="80">
        <f>SUMIF('Stocks 101-111'!$J:$J,'item dashboard'!A1264,'Stocks 101-111'!$L:$L)</f>
        <v>0</v>
      </c>
      <c r="F1264" s="81">
        <f t="shared" si="3"/>
        <v>0</v>
      </c>
      <c r="G1264" s="82">
        <f t="shared" si="4"/>
        <v>0</v>
      </c>
      <c r="H1264" s="50">
        <f>SUMIFS('sys-backorder details'!$M:$M,'sys-backorder details'!$E:$E,'item dashboard'!A1264,'sys-backorder details'!$V:$V,"")</f>
        <v>0</v>
      </c>
      <c r="I1264" s="83">
        <f>SUMIF('settings-routing'!$I:$I,'item dashboard'!A1264,'settings-routing'!$O:$O)</f>
        <v>0</v>
      </c>
      <c r="J1264" s="50">
        <f>SUMIFS('sys-backorder details'!$M:$M,'sys-backorder details'!$E:$E,'item dashboard'!A1264,'sys-backorder details'!$V:$V,"Call off")</f>
        <v>0</v>
      </c>
      <c r="K1264" s="84">
        <f t="shared" si="5"/>
        <v>0</v>
      </c>
      <c r="L1264" s="84">
        <f>SUMIF('Production Plan'!$E:$E,'item dashboard'!A1264,'Production Plan'!$N:$N)</f>
        <v>0</v>
      </c>
      <c r="M1264" s="85" t="str">
        <f t="shared" si="6"/>
        <v>B-T53-W25EXPRES-500 gm White Pntd Express Jar</v>
      </c>
      <c r="N1264" s="86">
        <f>SUMIFS('sys inv movment rpt'!$M:$M,'sys inv movment rpt'!$L:$L,$M1264,'sys inv movment rpt'!$N:$N,N$1)</f>
        <v>0</v>
      </c>
      <c r="O1264" s="86">
        <f>SUMIFS('sys inv movment rpt'!$M:$M,'sys inv movment rpt'!$L:$L,$M1264,'sys inv movment rpt'!$N:$N,O$1)</f>
        <v>0</v>
      </c>
      <c r="P1264" s="86">
        <f>SUMIFS('sys inv movment rpt'!$M:$M,'sys inv movment rpt'!$L:$L,$M1264,'sys inv movment rpt'!$N:$N,P$1)</f>
        <v>0</v>
      </c>
      <c r="Q1264" s="86">
        <f>SUMIFS('sys inv movment rpt'!$M:$M,'sys inv movment rpt'!$L:$L,$M1264,'sys inv movment rpt'!$N:$N,Q$1)</f>
        <v>0</v>
      </c>
      <c r="R1264" s="86">
        <f>SUMIFS('sys inv movment rpt'!$M:$M,'sys inv movment rpt'!$L:$L,$M1264,'sys inv movment rpt'!$N:$N,R$1)</f>
        <v>0</v>
      </c>
      <c r="S1264" s="86">
        <f>SUMIFS('sys inv movment rpt'!$M:$M,'sys inv movment rpt'!$L:$L,$M1264,'sys inv movment rpt'!$N:$N,S$1)</f>
        <v>0</v>
      </c>
      <c r="T1264" s="86">
        <f>SUMIFS('sys inv movment rpt'!$M:$M,'sys inv movment rpt'!$L:$L,$M1264,'sys inv movment rpt'!$N:$N,T$1)</f>
        <v>0</v>
      </c>
      <c r="U1264" s="86">
        <f>SUMIFS('sys inv movment rpt'!$M:$M,'sys inv movment rpt'!$L:$L,$M1264,'sys inv movment rpt'!$N:$N,U$1)</f>
        <v>0</v>
      </c>
      <c r="V1264" s="86">
        <f>SUMIFS('sys inv movment rpt'!$M:$M,'sys inv movment rpt'!$L:$L,$M1264,'sys inv movment rpt'!$N:$N,V$1)</f>
        <v>0</v>
      </c>
      <c r="W1264" s="86">
        <f>SUMIFS('sys inv movment rpt'!$M:$M,'sys inv movment rpt'!$L:$L,$M1264,'sys inv movment rpt'!$N:$N,W$1)</f>
        <v>0</v>
      </c>
      <c r="X1264" s="86">
        <f>SUMIFS('sys inv movment rpt'!$M:$M,'sys inv movment rpt'!$L:$L,$M1264,'sys inv movment rpt'!$N:$N,X$1)</f>
        <v>0</v>
      </c>
      <c r="Y1264" s="86">
        <f>SUMIFS('sys inv movment rpt'!$M:$M,'sys inv movment rpt'!$L:$L,$M1264,'sys inv movment rpt'!$N:$N,Y$1)</f>
        <v>0</v>
      </c>
      <c r="Z1264" s="86">
        <f>SUMIFS('sys inv movment rpt'!$M:$M,'sys inv movment rpt'!$L:$L,$M1264,'sys inv movment rpt'!$N:$N,Z$1)</f>
        <v>0</v>
      </c>
      <c r="AA1264" s="86">
        <f>SUMIFS('sys inv movment rpt'!$M:$M,'sys inv movment rpt'!$L:$L,$M1264,'sys inv movment rpt'!$N:$N,AA$1)</f>
        <v>0</v>
      </c>
      <c r="AB1264" s="86">
        <f>SUMIFS('sys inv movment rpt'!$M:$M,'sys inv movment rpt'!$L:$L,$M1264,'sys inv movment rpt'!$N:$N,AB$1)</f>
        <v>0</v>
      </c>
      <c r="AC1264" s="86">
        <f>SUMIFS('sys inv movment rpt'!$M:$M,'sys inv movment rpt'!$L:$L,$M1264,'sys inv movment rpt'!$N:$N,AC$1)</f>
        <v>0</v>
      </c>
      <c r="AD1264" s="86">
        <f>SUMIFS('sys inv movment rpt'!$M:$M,'sys inv movment rpt'!$L:$L,$M1264,'sys inv movment rpt'!$N:$N,AD$1)</f>
        <v>0</v>
      </c>
      <c r="AE1264" s="86">
        <f>SUMIFS('sys inv movment rpt'!$M:$M,'sys inv movment rpt'!$L:$L,$M1264,'sys inv movment rpt'!$N:$N,AE$1)</f>
        <v>0</v>
      </c>
      <c r="AF1264" s="86">
        <f>SUMIFS('sys inv movment rpt'!$M:$M,'sys inv movment rpt'!$L:$L,$M1264,'sys inv movment rpt'!$N:$N,AF$1)</f>
        <v>0</v>
      </c>
      <c r="AG1264" s="86">
        <f>SUMIFS('sys inv movment rpt'!$M:$M,'sys inv movment rpt'!$L:$L,$M1264,'sys inv movment rpt'!$N:$N,AG$1)</f>
        <v>0</v>
      </c>
      <c r="AH1264" s="86">
        <f>SUMIFS('sys inv movment rpt'!$M:$M,'sys inv movment rpt'!$L:$L,$M1264,'sys inv movment rpt'!$N:$N,AH$1)</f>
        <v>0</v>
      </c>
      <c r="AI1264" s="86">
        <f>SUMIFS('sys inv movment rpt'!$M:$M,'sys inv movment rpt'!$L:$L,$M1264,'sys inv movment rpt'!$N:$N,AI$1)</f>
        <v>0</v>
      </c>
      <c r="AJ1264" s="86">
        <f>SUMIFS('sys inv movment rpt'!$M:$M,'sys inv movment rpt'!$L:$L,$M1264,'sys inv movment rpt'!$N:$N,AJ$1)</f>
        <v>0</v>
      </c>
      <c r="AK1264" s="86">
        <f>SUMIFS('sys inv movment rpt'!$M:$M,'sys inv movment rpt'!$L:$L,$M1264,'sys inv movment rpt'!$N:$N,AK$1)</f>
        <v>0</v>
      </c>
      <c r="AL1264" s="86">
        <f>SUMIFS('sys inv movment rpt'!$M:$M,'sys inv movment rpt'!$L:$L,$M1264,'sys inv movment rpt'!$N:$N,AL$1)</f>
        <v>0</v>
      </c>
      <c r="AM1264" s="86">
        <f>SUMIFS('sys inv movment rpt'!$M:$M,'sys inv movment rpt'!$L:$L,$M1264,'sys inv movment rpt'!$N:$N,AM$1)</f>
        <v>0</v>
      </c>
      <c r="AN1264" s="86">
        <f>SUMIFS('sys inv movment rpt'!$M:$M,'sys inv movment rpt'!$L:$L,$M1264,'sys inv movment rpt'!$N:$N,AN$1)</f>
        <v>0</v>
      </c>
      <c r="AO1264" s="86">
        <f>SUMIFS('sys inv movment rpt'!$M:$M,'sys inv movment rpt'!$L:$L,$M1264,'sys inv movment rpt'!$N:$N,AO$1)</f>
        <v>0</v>
      </c>
      <c r="AP1264" s="86">
        <f>SUMIFS('sys inv movment rpt'!$M:$M,'sys inv movment rpt'!$L:$L,$M1264,'sys inv movment rpt'!$N:$N,AP$1)</f>
        <v>0</v>
      </c>
      <c r="AQ1264" s="86">
        <f>SUMIFS('sys inv movment rpt'!$M:$M,'sys inv movment rpt'!$L:$L,$M1264,'sys inv movment rpt'!$N:$N,AQ$1)</f>
        <v>0</v>
      </c>
      <c r="AR1264" s="86">
        <f>SUMIFS('sys inv movment rpt'!$M:$M,'sys inv movment rpt'!$L:$L,$M1264,'sys inv movment rpt'!$N:$N,AR$1)</f>
        <v>0</v>
      </c>
      <c r="AS1264" s="86">
        <f>SUMIFS('sys inv movment rpt'!$M:$M,'sys inv movment rpt'!$L:$L,$M1264,'sys inv movment rpt'!$N:$N,AS$1)</f>
        <v>0</v>
      </c>
      <c r="AT1264" s="86">
        <f>SUMIFS('sys inv movment rpt'!$M:$M,'sys inv movment rpt'!$L:$L,$M1264,'sys inv movment rpt'!$N:$N,AT$1)</f>
        <v>0</v>
      </c>
      <c r="AU1264" s="86">
        <f>SUMIFS('sys inv movment rpt'!$M:$M,'sys inv movment rpt'!$L:$L,$M1264,'sys inv movment rpt'!$N:$N,AU$1)</f>
        <v>0</v>
      </c>
      <c r="AV1264" s="86">
        <f>SUMIFS('sys inv movment rpt'!$M:$M,'sys inv movment rpt'!$L:$L,$M1264,'sys inv movment rpt'!$N:$N,AV$1)</f>
        <v>0</v>
      </c>
      <c r="AW1264" s="87" t="str">
        <f>IFERROR(VLOOKUP(A1264,'sys-backorder details'!E:U,17,0),"-")</f>
        <v>-</v>
      </c>
      <c r="AX1264" s="87" t="str">
        <f>IF(K1264&gt;1,VLOOKUP(A1264,'settings-routing'!A:I,9,0),"")</f>
        <v/>
      </c>
    </row>
    <row r="1265" ht="12.75" hidden="1" customHeight="1">
      <c r="A1265" s="28" t="s">
        <v>2596</v>
      </c>
      <c r="B1265" s="28" t="s">
        <v>2597</v>
      </c>
      <c r="C1265" s="50">
        <f t="shared" si="2"/>
        <v>0</v>
      </c>
      <c r="D1265" s="80">
        <f>SUMIF('Stocks 101-111'!$J:$J,'item dashboard'!A1265,'Stocks 101-111'!K:K)</f>
        <v>0</v>
      </c>
      <c r="E1265" s="80">
        <f>SUMIF('Stocks 101-111'!$J:$J,'item dashboard'!A1265,'Stocks 101-111'!$L:$L)</f>
        <v>0</v>
      </c>
      <c r="F1265" s="81">
        <f t="shared" si="3"/>
        <v>0</v>
      </c>
      <c r="G1265" s="82">
        <f t="shared" si="4"/>
        <v>0</v>
      </c>
      <c r="H1265" s="50">
        <f>SUMIFS('sys-backorder details'!$M:$M,'sys-backorder details'!$E:$E,'item dashboard'!A1265,'sys-backorder details'!$V:$V,"")</f>
        <v>0</v>
      </c>
      <c r="I1265" s="83">
        <f>SUMIF('settings-routing'!$I:$I,'item dashboard'!A1265,'settings-routing'!$O:$O)</f>
        <v>0</v>
      </c>
      <c r="J1265" s="50">
        <f>SUMIFS('sys-backorder details'!$M:$M,'sys-backorder details'!$E:$E,'item dashboard'!A1265,'sys-backorder details'!$V:$V,"Call off")</f>
        <v>0</v>
      </c>
      <c r="K1265" s="84">
        <f t="shared" si="5"/>
        <v>0</v>
      </c>
      <c r="L1265" s="84">
        <f>SUMIF('Production Plan'!$E:$E,'item dashboard'!A1265,'Production Plan'!$N:$N)</f>
        <v>0</v>
      </c>
      <c r="M1265" s="85" t="str">
        <f t="shared" si="6"/>
        <v>B-T53-W25EXTRA-500 gm White Pntd Extra Stong Jar</v>
      </c>
      <c r="N1265" s="86">
        <f>SUMIFS('sys inv movment rpt'!$M:$M,'sys inv movment rpt'!$L:$L,$M1265,'sys inv movment rpt'!$N:$N,N$1)</f>
        <v>0</v>
      </c>
      <c r="O1265" s="86">
        <f>SUMIFS('sys inv movment rpt'!$M:$M,'sys inv movment rpt'!$L:$L,$M1265,'sys inv movment rpt'!$N:$N,O$1)</f>
        <v>0</v>
      </c>
      <c r="P1265" s="86">
        <f>SUMIFS('sys inv movment rpt'!$M:$M,'sys inv movment rpt'!$L:$L,$M1265,'sys inv movment rpt'!$N:$N,P$1)</f>
        <v>0</v>
      </c>
      <c r="Q1265" s="86">
        <f>SUMIFS('sys inv movment rpt'!$M:$M,'sys inv movment rpt'!$L:$L,$M1265,'sys inv movment rpt'!$N:$N,Q$1)</f>
        <v>0</v>
      </c>
      <c r="R1265" s="86">
        <f>SUMIFS('sys inv movment rpt'!$M:$M,'sys inv movment rpt'!$L:$L,$M1265,'sys inv movment rpt'!$N:$N,R$1)</f>
        <v>0</v>
      </c>
      <c r="S1265" s="86">
        <f>SUMIFS('sys inv movment rpt'!$M:$M,'sys inv movment rpt'!$L:$L,$M1265,'sys inv movment rpt'!$N:$N,S$1)</f>
        <v>0</v>
      </c>
      <c r="T1265" s="86">
        <f>SUMIFS('sys inv movment rpt'!$M:$M,'sys inv movment rpt'!$L:$L,$M1265,'sys inv movment rpt'!$N:$N,T$1)</f>
        <v>0</v>
      </c>
      <c r="U1265" s="86">
        <f>SUMIFS('sys inv movment rpt'!$M:$M,'sys inv movment rpt'!$L:$L,$M1265,'sys inv movment rpt'!$N:$N,U$1)</f>
        <v>0</v>
      </c>
      <c r="V1265" s="86">
        <f>SUMIFS('sys inv movment rpt'!$M:$M,'sys inv movment rpt'!$L:$L,$M1265,'sys inv movment rpt'!$N:$N,V$1)</f>
        <v>0</v>
      </c>
      <c r="W1265" s="86">
        <f>SUMIFS('sys inv movment rpt'!$M:$M,'sys inv movment rpt'!$L:$L,$M1265,'sys inv movment rpt'!$N:$N,W$1)</f>
        <v>0</v>
      </c>
      <c r="X1265" s="86">
        <f>SUMIFS('sys inv movment rpt'!$M:$M,'sys inv movment rpt'!$L:$L,$M1265,'sys inv movment rpt'!$N:$N,X$1)</f>
        <v>0</v>
      </c>
      <c r="Y1265" s="86">
        <f>SUMIFS('sys inv movment rpt'!$M:$M,'sys inv movment rpt'!$L:$L,$M1265,'sys inv movment rpt'!$N:$N,Y$1)</f>
        <v>0</v>
      </c>
      <c r="Z1265" s="86">
        <f>SUMIFS('sys inv movment rpt'!$M:$M,'sys inv movment rpt'!$L:$L,$M1265,'sys inv movment rpt'!$N:$N,Z$1)</f>
        <v>0</v>
      </c>
      <c r="AA1265" s="86">
        <f>SUMIFS('sys inv movment rpt'!$M:$M,'sys inv movment rpt'!$L:$L,$M1265,'sys inv movment rpt'!$N:$N,AA$1)</f>
        <v>0</v>
      </c>
      <c r="AB1265" s="86">
        <f>SUMIFS('sys inv movment rpt'!$M:$M,'sys inv movment rpt'!$L:$L,$M1265,'sys inv movment rpt'!$N:$N,AB$1)</f>
        <v>0</v>
      </c>
      <c r="AC1265" s="86">
        <f>SUMIFS('sys inv movment rpt'!$M:$M,'sys inv movment rpt'!$L:$L,$M1265,'sys inv movment rpt'!$N:$N,AC$1)</f>
        <v>0</v>
      </c>
      <c r="AD1265" s="86">
        <f>SUMIFS('sys inv movment rpt'!$M:$M,'sys inv movment rpt'!$L:$L,$M1265,'sys inv movment rpt'!$N:$N,AD$1)</f>
        <v>0</v>
      </c>
      <c r="AE1265" s="86">
        <f>SUMIFS('sys inv movment rpt'!$M:$M,'sys inv movment rpt'!$L:$L,$M1265,'sys inv movment rpt'!$N:$N,AE$1)</f>
        <v>0</v>
      </c>
      <c r="AF1265" s="86">
        <f>SUMIFS('sys inv movment rpt'!$M:$M,'sys inv movment rpt'!$L:$L,$M1265,'sys inv movment rpt'!$N:$N,AF$1)</f>
        <v>0</v>
      </c>
      <c r="AG1265" s="86">
        <f>SUMIFS('sys inv movment rpt'!$M:$M,'sys inv movment rpt'!$L:$L,$M1265,'sys inv movment rpt'!$N:$N,AG$1)</f>
        <v>0</v>
      </c>
      <c r="AH1265" s="86">
        <f>SUMIFS('sys inv movment rpt'!$M:$M,'sys inv movment rpt'!$L:$L,$M1265,'sys inv movment rpt'!$N:$N,AH$1)</f>
        <v>0</v>
      </c>
      <c r="AI1265" s="86">
        <f>SUMIFS('sys inv movment rpt'!$M:$M,'sys inv movment rpt'!$L:$L,$M1265,'sys inv movment rpt'!$N:$N,AI$1)</f>
        <v>0</v>
      </c>
      <c r="AJ1265" s="86">
        <f>SUMIFS('sys inv movment rpt'!$M:$M,'sys inv movment rpt'!$L:$L,$M1265,'sys inv movment rpt'!$N:$N,AJ$1)</f>
        <v>0</v>
      </c>
      <c r="AK1265" s="86">
        <f>SUMIFS('sys inv movment rpt'!$M:$M,'sys inv movment rpt'!$L:$L,$M1265,'sys inv movment rpt'!$N:$N,AK$1)</f>
        <v>0</v>
      </c>
      <c r="AL1265" s="86">
        <f>SUMIFS('sys inv movment rpt'!$M:$M,'sys inv movment rpt'!$L:$L,$M1265,'sys inv movment rpt'!$N:$N,AL$1)</f>
        <v>0</v>
      </c>
      <c r="AM1265" s="86">
        <f>SUMIFS('sys inv movment rpt'!$M:$M,'sys inv movment rpt'!$L:$L,$M1265,'sys inv movment rpt'!$N:$N,AM$1)</f>
        <v>0</v>
      </c>
      <c r="AN1265" s="86">
        <f>SUMIFS('sys inv movment rpt'!$M:$M,'sys inv movment rpt'!$L:$L,$M1265,'sys inv movment rpt'!$N:$N,AN$1)</f>
        <v>0</v>
      </c>
      <c r="AO1265" s="86">
        <f>SUMIFS('sys inv movment rpt'!$M:$M,'sys inv movment rpt'!$L:$L,$M1265,'sys inv movment rpt'!$N:$N,AO$1)</f>
        <v>0</v>
      </c>
      <c r="AP1265" s="86">
        <f>SUMIFS('sys inv movment rpt'!$M:$M,'sys inv movment rpt'!$L:$L,$M1265,'sys inv movment rpt'!$N:$N,AP$1)</f>
        <v>0</v>
      </c>
      <c r="AQ1265" s="86">
        <f>SUMIFS('sys inv movment rpt'!$M:$M,'sys inv movment rpt'!$L:$L,$M1265,'sys inv movment rpt'!$N:$N,AQ$1)</f>
        <v>0</v>
      </c>
      <c r="AR1265" s="86">
        <f>SUMIFS('sys inv movment rpt'!$M:$M,'sys inv movment rpt'!$L:$L,$M1265,'sys inv movment rpt'!$N:$N,AR$1)</f>
        <v>0</v>
      </c>
      <c r="AS1265" s="86">
        <f>SUMIFS('sys inv movment rpt'!$M:$M,'sys inv movment rpt'!$L:$L,$M1265,'sys inv movment rpt'!$N:$N,AS$1)</f>
        <v>0</v>
      </c>
      <c r="AT1265" s="86">
        <f>SUMIFS('sys inv movment rpt'!$M:$M,'sys inv movment rpt'!$L:$L,$M1265,'sys inv movment rpt'!$N:$N,AT$1)</f>
        <v>0</v>
      </c>
      <c r="AU1265" s="86">
        <f>SUMIFS('sys inv movment rpt'!$M:$M,'sys inv movment rpt'!$L:$L,$M1265,'sys inv movment rpt'!$N:$N,AU$1)</f>
        <v>0</v>
      </c>
      <c r="AV1265" s="86">
        <f>SUMIFS('sys inv movment rpt'!$M:$M,'sys inv movment rpt'!$L:$L,$M1265,'sys inv movment rpt'!$N:$N,AV$1)</f>
        <v>0</v>
      </c>
      <c r="AW1265" s="87" t="str">
        <f>IFERROR(VLOOKUP(A1265,'sys-backorder details'!E:U,17,0),"-")</f>
        <v>-</v>
      </c>
      <c r="AX1265" s="87" t="str">
        <f>IF(K1265&gt;1,VLOOKUP(A1265,'settings-routing'!A:I,9,0),"")</f>
        <v/>
      </c>
    </row>
    <row r="1266" ht="12.75" hidden="1" customHeight="1">
      <c r="A1266" s="50" t="s">
        <v>2598</v>
      </c>
      <c r="B1266" s="50" t="s">
        <v>2599</v>
      </c>
      <c r="C1266" s="50">
        <f t="shared" si="2"/>
        <v>0</v>
      </c>
      <c r="D1266" s="80">
        <f>SUMIF('Stocks 101-111'!$J:$J,'item dashboard'!A1266,'Stocks 101-111'!K:K)</f>
        <v>0</v>
      </c>
      <c r="E1266" s="80">
        <f>SUMIF('Stocks 101-111'!$J:$J,'item dashboard'!A1266,'Stocks 101-111'!$L:$L)</f>
        <v>0</v>
      </c>
      <c r="F1266" s="81">
        <f t="shared" si="3"/>
        <v>0</v>
      </c>
      <c r="G1266" s="82">
        <f t="shared" si="4"/>
        <v>0</v>
      </c>
      <c r="H1266" s="50">
        <f>SUMIFS('sys-backorder details'!$M:$M,'sys-backorder details'!$E:$E,'item dashboard'!A1266,'sys-backorder details'!$V:$V,"")</f>
        <v>0</v>
      </c>
      <c r="I1266" s="83">
        <f>SUMIF('settings-routing'!$I:$I,'item dashboard'!A1266,'settings-routing'!$O:$O)</f>
        <v>0</v>
      </c>
      <c r="J1266" s="50">
        <f>SUMIFS('sys-backorder details'!$M:$M,'sys-backorder details'!$E:$E,'item dashboard'!A1266,'sys-backorder details'!$V:$V,"Call off")</f>
        <v>0</v>
      </c>
      <c r="K1266" s="84">
        <f t="shared" si="5"/>
        <v>0</v>
      </c>
      <c r="L1266" s="84">
        <f>SUMIF('Production Plan'!$E:$E,'item dashboard'!A1266,'Production Plan'!$N:$N)</f>
        <v>0</v>
      </c>
      <c r="M1266" s="85" t="str">
        <f t="shared" si="6"/>
        <v>B-T53-W25HCHEM-500 gm White Pntd Henkel Chemical Jar</v>
      </c>
      <c r="N1266" s="86">
        <f>SUMIFS('sys inv movment rpt'!$M:$M,'sys inv movment rpt'!$L:$L,$M1266,'sys inv movment rpt'!$N:$N,N$1)</f>
        <v>0</v>
      </c>
      <c r="O1266" s="86">
        <f>SUMIFS('sys inv movment rpt'!$M:$M,'sys inv movment rpt'!$L:$L,$M1266,'sys inv movment rpt'!$N:$N,O$1)</f>
        <v>0</v>
      </c>
      <c r="P1266" s="86">
        <f>SUMIFS('sys inv movment rpt'!$M:$M,'sys inv movment rpt'!$L:$L,$M1266,'sys inv movment rpt'!$N:$N,P$1)</f>
        <v>0</v>
      </c>
      <c r="Q1266" s="86">
        <f>SUMIFS('sys inv movment rpt'!$M:$M,'sys inv movment rpt'!$L:$L,$M1266,'sys inv movment rpt'!$N:$N,Q$1)</f>
        <v>0</v>
      </c>
      <c r="R1266" s="86">
        <f>SUMIFS('sys inv movment rpt'!$M:$M,'sys inv movment rpt'!$L:$L,$M1266,'sys inv movment rpt'!$N:$N,R$1)</f>
        <v>0</v>
      </c>
      <c r="S1266" s="86">
        <f>SUMIFS('sys inv movment rpt'!$M:$M,'sys inv movment rpt'!$L:$L,$M1266,'sys inv movment rpt'!$N:$N,S$1)</f>
        <v>0</v>
      </c>
      <c r="T1266" s="86">
        <f>SUMIFS('sys inv movment rpt'!$M:$M,'sys inv movment rpt'!$L:$L,$M1266,'sys inv movment rpt'!$N:$N,T$1)</f>
        <v>0</v>
      </c>
      <c r="U1266" s="86">
        <f>SUMIFS('sys inv movment rpt'!$M:$M,'sys inv movment rpt'!$L:$L,$M1266,'sys inv movment rpt'!$N:$N,U$1)</f>
        <v>0</v>
      </c>
      <c r="V1266" s="86">
        <f>SUMIFS('sys inv movment rpt'!$M:$M,'sys inv movment rpt'!$L:$L,$M1266,'sys inv movment rpt'!$N:$N,V$1)</f>
        <v>0</v>
      </c>
      <c r="W1266" s="86">
        <f>SUMIFS('sys inv movment rpt'!$M:$M,'sys inv movment rpt'!$L:$L,$M1266,'sys inv movment rpt'!$N:$N,W$1)</f>
        <v>0</v>
      </c>
      <c r="X1266" s="86">
        <f>SUMIFS('sys inv movment rpt'!$M:$M,'sys inv movment rpt'!$L:$L,$M1266,'sys inv movment rpt'!$N:$N,X$1)</f>
        <v>0</v>
      </c>
      <c r="Y1266" s="86">
        <f>SUMIFS('sys inv movment rpt'!$M:$M,'sys inv movment rpt'!$L:$L,$M1266,'sys inv movment rpt'!$N:$N,Y$1)</f>
        <v>0</v>
      </c>
      <c r="Z1266" s="86">
        <f>SUMIFS('sys inv movment rpt'!$M:$M,'sys inv movment rpt'!$L:$L,$M1266,'sys inv movment rpt'!$N:$N,Z$1)</f>
        <v>0</v>
      </c>
      <c r="AA1266" s="86">
        <f>SUMIFS('sys inv movment rpt'!$M:$M,'sys inv movment rpt'!$L:$L,$M1266,'sys inv movment rpt'!$N:$N,AA$1)</f>
        <v>0</v>
      </c>
      <c r="AB1266" s="86">
        <f>SUMIFS('sys inv movment rpt'!$M:$M,'sys inv movment rpt'!$L:$L,$M1266,'sys inv movment rpt'!$N:$N,AB$1)</f>
        <v>0</v>
      </c>
      <c r="AC1266" s="86">
        <f>SUMIFS('sys inv movment rpt'!$M:$M,'sys inv movment rpt'!$L:$L,$M1266,'sys inv movment rpt'!$N:$N,AC$1)</f>
        <v>0</v>
      </c>
      <c r="AD1266" s="86">
        <f>SUMIFS('sys inv movment rpt'!$M:$M,'sys inv movment rpt'!$L:$L,$M1266,'sys inv movment rpt'!$N:$N,AD$1)</f>
        <v>0</v>
      </c>
      <c r="AE1266" s="86">
        <f>SUMIFS('sys inv movment rpt'!$M:$M,'sys inv movment rpt'!$L:$L,$M1266,'sys inv movment rpt'!$N:$N,AE$1)</f>
        <v>0</v>
      </c>
      <c r="AF1266" s="86">
        <f>SUMIFS('sys inv movment rpt'!$M:$M,'sys inv movment rpt'!$L:$L,$M1266,'sys inv movment rpt'!$N:$N,AF$1)</f>
        <v>0</v>
      </c>
      <c r="AG1266" s="86">
        <f>SUMIFS('sys inv movment rpt'!$M:$M,'sys inv movment rpt'!$L:$L,$M1266,'sys inv movment rpt'!$N:$N,AG$1)</f>
        <v>0</v>
      </c>
      <c r="AH1266" s="86">
        <f>SUMIFS('sys inv movment rpt'!$M:$M,'sys inv movment rpt'!$L:$L,$M1266,'sys inv movment rpt'!$N:$N,AH$1)</f>
        <v>0</v>
      </c>
      <c r="AI1266" s="86">
        <f>SUMIFS('sys inv movment rpt'!$M:$M,'sys inv movment rpt'!$L:$L,$M1266,'sys inv movment rpt'!$N:$N,AI$1)</f>
        <v>0</v>
      </c>
      <c r="AJ1266" s="86">
        <f>SUMIFS('sys inv movment rpt'!$M:$M,'sys inv movment rpt'!$L:$L,$M1266,'sys inv movment rpt'!$N:$N,AJ$1)</f>
        <v>0</v>
      </c>
      <c r="AK1266" s="86">
        <f>SUMIFS('sys inv movment rpt'!$M:$M,'sys inv movment rpt'!$L:$L,$M1266,'sys inv movment rpt'!$N:$N,AK$1)</f>
        <v>0</v>
      </c>
      <c r="AL1266" s="86">
        <f>SUMIFS('sys inv movment rpt'!$M:$M,'sys inv movment rpt'!$L:$L,$M1266,'sys inv movment rpt'!$N:$N,AL$1)</f>
        <v>0</v>
      </c>
      <c r="AM1266" s="86">
        <f>SUMIFS('sys inv movment rpt'!$M:$M,'sys inv movment rpt'!$L:$L,$M1266,'sys inv movment rpt'!$N:$N,AM$1)</f>
        <v>0</v>
      </c>
      <c r="AN1266" s="86">
        <f>SUMIFS('sys inv movment rpt'!$M:$M,'sys inv movment rpt'!$L:$L,$M1266,'sys inv movment rpt'!$N:$N,AN$1)</f>
        <v>0</v>
      </c>
      <c r="AO1266" s="86">
        <f>SUMIFS('sys inv movment rpt'!$M:$M,'sys inv movment rpt'!$L:$L,$M1266,'sys inv movment rpt'!$N:$N,AO$1)</f>
        <v>0</v>
      </c>
      <c r="AP1266" s="86">
        <f>SUMIFS('sys inv movment rpt'!$M:$M,'sys inv movment rpt'!$L:$L,$M1266,'sys inv movment rpt'!$N:$N,AP$1)</f>
        <v>0</v>
      </c>
      <c r="AQ1266" s="86">
        <f>SUMIFS('sys inv movment rpt'!$M:$M,'sys inv movment rpt'!$L:$L,$M1266,'sys inv movment rpt'!$N:$N,AQ$1)</f>
        <v>0</v>
      </c>
      <c r="AR1266" s="86">
        <f>SUMIFS('sys inv movment rpt'!$M:$M,'sys inv movment rpt'!$L:$L,$M1266,'sys inv movment rpt'!$N:$N,AR$1)</f>
        <v>0</v>
      </c>
      <c r="AS1266" s="86">
        <f>SUMIFS('sys inv movment rpt'!$M:$M,'sys inv movment rpt'!$L:$L,$M1266,'sys inv movment rpt'!$N:$N,AS$1)</f>
        <v>0</v>
      </c>
      <c r="AT1266" s="86">
        <f>SUMIFS('sys inv movment rpt'!$M:$M,'sys inv movment rpt'!$L:$L,$M1266,'sys inv movment rpt'!$N:$N,AT$1)</f>
        <v>0</v>
      </c>
      <c r="AU1266" s="86">
        <f>SUMIFS('sys inv movment rpt'!$M:$M,'sys inv movment rpt'!$L:$L,$M1266,'sys inv movment rpt'!$N:$N,AU$1)</f>
        <v>0</v>
      </c>
      <c r="AV1266" s="86">
        <f>SUMIFS('sys inv movment rpt'!$M:$M,'sys inv movment rpt'!$L:$L,$M1266,'sys inv movment rpt'!$N:$N,AV$1)</f>
        <v>0</v>
      </c>
      <c r="AW1266" s="87" t="str">
        <f>IFERROR(VLOOKUP(A1266,'sys-backorder details'!E:U,17,0),"-")</f>
        <v>-</v>
      </c>
      <c r="AX1266" s="87" t="str">
        <f>IF(K1266&gt;1,VLOOKUP(A1266,'settings-routing'!A:I,9,0),"")</f>
        <v/>
      </c>
    </row>
    <row r="1267" ht="12.75" hidden="1" customHeight="1">
      <c r="A1267" s="50" t="s">
        <v>2600</v>
      </c>
      <c r="B1267" s="50" t="s">
        <v>2601</v>
      </c>
      <c r="C1267" s="50">
        <f t="shared" si="2"/>
        <v>0</v>
      </c>
      <c r="D1267" s="80">
        <f>SUMIF('Stocks 101-111'!$J:$J,'item dashboard'!A1267,'Stocks 101-111'!K:K)</f>
        <v>0</v>
      </c>
      <c r="E1267" s="80">
        <f>SUMIF('Stocks 101-111'!$J:$J,'item dashboard'!A1267,'Stocks 101-111'!$L:$L)</f>
        <v>0</v>
      </c>
      <c r="F1267" s="81">
        <f t="shared" si="3"/>
        <v>0</v>
      </c>
      <c r="G1267" s="82">
        <f t="shared" si="4"/>
        <v>0</v>
      </c>
      <c r="H1267" s="50">
        <f>SUMIFS('sys-backorder details'!$M:$M,'sys-backorder details'!$E:$E,'item dashboard'!A1267,'sys-backorder details'!$V:$V,"")</f>
        <v>0</v>
      </c>
      <c r="I1267" s="83">
        <f>SUMIF('settings-routing'!$I:$I,'item dashboard'!A1267,'settings-routing'!$O:$O)</f>
        <v>0</v>
      </c>
      <c r="J1267" s="50">
        <f>SUMIFS('sys-backorder details'!$M:$M,'sys-backorder details'!$E:$E,'item dashboard'!A1267,'sys-backorder details'!$V:$V,"Call off")</f>
        <v>0</v>
      </c>
      <c r="K1267" s="84">
        <f t="shared" si="5"/>
        <v>0</v>
      </c>
      <c r="L1267" s="84">
        <f>SUMIF('Production Plan'!$E:$E,'item dashboard'!A1267,'Production Plan'!$N:$N)</f>
        <v>0</v>
      </c>
      <c r="M1267" s="85" t="str">
        <f t="shared" si="6"/>
        <v>B-T53-W25HENK-500 gm White Pntd Proffesional Glue Jar</v>
      </c>
      <c r="N1267" s="86">
        <f>SUMIFS('sys inv movment rpt'!$M:$M,'sys inv movment rpt'!$L:$L,$M1267,'sys inv movment rpt'!$N:$N,N$1)</f>
        <v>0</v>
      </c>
      <c r="O1267" s="86">
        <f>SUMIFS('sys inv movment rpt'!$M:$M,'sys inv movment rpt'!$L:$L,$M1267,'sys inv movment rpt'!$N:$N,O$1)</f>
        <v>0</v>
      </c>
      <c r="P1267" s="86">
        <f>SUMIFS('sys inv movment rpt'!$M:$M,'sys inv movment rpt'!$L:$L,$M1267,'sys inv movment rpt'!$N:$N,P$1)</f>
        <v>0</v>
      </c>
      <c r="Q1267" s="86">
        <f>SUMIFS('sys inv movment rpt'!$M:$M,'sys inv movment rpt'!$L:$L,$M1267,'sys inv movment rpt'!$N:$N,Q$1)</f>
        <v>0</v>
      </c>
      <c r="R1267" s="86">
        <f>SUMIFS('sys inv movment rpt'!$M:$M,'sys inv movment rpt'!$L:$L,$M1267,'sys inv movment rpt'!$N:$N,R$1)</f>
        <v>0</v>
      </c>
      <c r="S1267" s="86">
        <f>SUMIFS('sys inv movment rpt'!$M:$M,'sys inv movment rpt'!$L:$L,$M1267,'sys inv movment rpt'!$N:$N,S$1)</f>
        <v>0</v>
      </c>
      <c r="T1267" s="86">
        <f>SUMIFS('sys inv movment rpt'!$M:$M,'sys inv movment rpt'!$L:$L,$M1267,'sys inv movment rpt'!$N:$N,T$1)</f>
        <v>0</v>
      </c>
      <c r="U1267" s="86">
        <f>SUMIFS('sys inv movment rpt'!$M:$M,'sys inv movment rpt'!$L:$L,$M1267,'sys inv movment rpt'!$N:$N,U$1)</f>
        <v>0</v>
      </c>
      <c r="V1267" s="86">
        <f>SUMIFS('sys inv movment rpt'!$M:$M,'sys inv movment rpt'!$L:$L,$M1267,'sys inv movment rpt'!$N:$N,V$1)</f>
        <v>0</v>
      </c>
      <c r="W1267" s="86">
        <f>SUMIFS('sys inv movment rpt'!$M:$M,'sys inv movment rpt'!$L:$L,$M1267,'sys inv movment rpt'!$N:$N,W$1)</f>
        <v>0</v>
      </c>
      <c r="X1267" s="86">
        <f>SUMIFS('sys inv movment rpt'!$M:$M,'sys inv movment rpt'!$L:$L,$M1267,'sys inv movment rpt'!$N:$N,X$1)</f>
        <v>0</v>
      </c>
      <c r="Y1267" s="86">
        <f>SUMIFS('sys inv movment rpt'!$M:$M,'sys inv movment rpt'!$L:$L,$M1267,'sys inv movment rpt'!$N:$N,Y$1)</f>
        <v>0</v>
      </c>
      <c r="Z1267" s="86">
        <f>SUMIFS('sys inv movment rpt'!$M:$M,'sys inv movment rpt'!$L:$L,$M1267,'sys inv movment rpt'!$N:$N,Z$1)</f>
        <v>0</v>
      </c>
      <c r="AA1267" s="86">
        <f>SUMIFS('sys inv movment rpt'!$M:$M,'sys inv movment rpt'!$L:$L,$M1267,'sys inv movment rpt'!$N:$N,AA$1)</f>
        <v>0</v>
      </c>
      <c r="AB1267" s="86">
        <f>SUMIFS('sys inv movment rpt'!$M:$M,'sys inv movment rpt'!$L:$L,$M1267,'sys inv movment rpt'!$N:$N,AB$1)</f>
        <v>0</v>
      </c>
      <c r="AC1267" s="86">
        <f>SUMIFS('sys inv movment rpt'!$M:$M,'sys inv movment rpt'!$L:$L,$M1267,'sys inv movment rpt'!$N:$N,AC$1)</f>
        <v>0</v>
      </c>
      <c r="AD1267" s="86">
        <f>SUMIFS('sys inv movment rpt'!$M:$M,'sys inv movment rpt'!$L:$L,$M1267,'sys inv movment rpt'!$N:$N,AD$1)</f>
        <v>0</v>
      </c>
      <c r="AE1267" s="86">
        <f>SUMIFS('sys inv movment rpt'!$M:$M,'sys inv movment rpt'!$L:$L,$M1267,'sys inv movment rpt'!$N:$N,AE$1)</f>
        <v>0</v>
      </c>
      <c r="AF1267" s="86">
        <f>SUMIFS('sys inv movment rpt'!$M:$M,'sys inv movment rpt'!$L:$L,$M1267,'sys inv movment rpt'!$N:$N,AF$1)</f>
        <v>0</v>
      </c>
      <c r="AG1267" s="86">
        <f>SUMIFS('sys inv movment rpt'!$M:$M,'sys inv movment rpt'!$L:$L,$M1267,'sys inv movment rpt'!$N:$N,AG$1)</f>
        <v>0</v>
      </c>
      <c r="AH1267" s="86">
        <f>SUMIFS('sys inv movment rpt'!$M:$M,'sys inv movment rpt'!$L:$L,$M1267,'sys inv movment rpt'!$N:$N,AH$1)</f>
        <v>0</v>
      </c>
      <c r="AI1267" s="86">
        <f>SUMIFS('sys inv movment rpt'!$M:$M,'sys inv movment rpt'!$L:$L,$M1267,'sys inv movment rpt'!$N:$N,AI$1)</f>
        <v>0</v>
      </c>
      <c r="AJ1267" s="86">
        <f>SUMIFS('sys inv movment rpt'!$M:$M,'sys inv movment rpt'!$L:$L,$M1267,'sys inv movment rpt'!$N:$N,AJ$1)</f>
        <v>0</v>
      </c>
      <c r="AK1267" s="86">
        <f>SUMIFS('sys inv movment rpt'!$M:$M,'sys inv movment rpt'!$L:$L,$M1267,'sys inv movment rpt'!$N:$N,AK$1)</f>
        <v>0</v>
      </c>
      <c r="AL1267" s="86">
        <f>SUMIFS('sys inv movment rpt'!$M:$M,'sys inv movment rpt'!$L:$L,$M1267,'sys inv movment rpt'!$N:$N,AL$1)</f>
        <v>0</v>
      </c>
      <c r="AM1267" s="86">
        <f>SUMIFS('sys inv movment rpt'!$M:$M,'sys inv movment rpt'!$L:$L,$M1267,'sys inv movment rpt'!$N:$N,AM$1)</f>
        <v>0</v>
      </c>
      <c r="AN1267" s="86">
        <f>SUMIFS('sys inv movment rpt'!$M:$M,'sys inv movment rpt'!$L:$L,$M1267,'sys inv movment rpt'!$N:$N,AN$1)</f>
        <v>0</v>
      </c>
      <c r="AO1267" s="86">
        <f>SUMIFS('sys inv movment rpt'!$M:$M,'sys inv movment rpt'!$L:$L,$M1267,'sys inv movment rpt'!$N:$N,AO$1)</f>
        <v>0</v>
      </c>
      <c r="AP1267" s="86">
        <f>SUMIFS('sys inv movment rpt'!$M:$M,'sys inv movment rpt'!$L:$L,$M1267,'sys inv movment rpt'!$N:$N,AP$1)</f>
        <v>0</v>
      </c>
      <c r="AQ1267" s="86">
        <f>SUMIFS('sys inv movment rpt'!$M:$M,'sys inv movment rpt'!$L:$L,$M1267,'sys inv movment rpt'!$N:$N,AQ$1)</f>
        <v>0</v>
      </c>
      <c r="AR1267" s="86">
        <f>SUMIFS('sys inv movment rpt'!$M:$M,'sys inv movment rpt'!$L:$L,$M1267,'sys inv movment rpt'!$N:$N,AR$1)</f>
        <v>0</v>
      </c>
      <c r="AS1267" s="86">
        <f>SUMIFS('sys inv movment rpt'!$M:$M,'sys inv movment rpt'!$L:$L,$M1267,'sys inv movment rpt'!$N:$N,AS$1)</f>
        <v>0</v>
      </c>
      <c r="AT1267" s="86">
        <f>SUMIFS('sys inv movment rpt'!$M:$M,'sys inv movment rpt'!$L:$L,$M1267,'sys inv movment rpt'!$N:$N,AT$1)</f>
        <v>0</v>
      </c>
      <c r="AU1267" s="86">
        <f>SUMIFS('sys inv movment rpt'!$M:$M,'sys inv movment rpt'!$L:$L,$M1267,'sys inv movment rpt'!$N:$N,AU$1)</f>
        <v>0</v>
      </c>
      <c r="AV1267" s="86">
        <f>SUMIFS('sys inv movment rpt'!$M:$M,'sys inv movment rpt'!$L:$L,$M1267,'sys inv movment rpt'!$N:$N,AV$1)</f>
        <v>0</v>
      </c>
      <c r="AW1267" s="87" t="str">
        <f>IFERROR(VLOOKUP(A1267,'sys-backorder details'!E:U,17,0),"-")</f>
        <v>-</v>
      </c>
      <c r="AX1267" s="87" t="str">
        <f>IF(K1267&gt;1,VLOOKUP(A1267,'settings-routing'!A:I,9,0),"")</f>
        <v/>
      </c>
    </row>
    <row r="1268" ht="12.75" hidden="1" customHeight="1">
      <c r="A1268" s="50" t="s">
        <v>2602</v>
      </c>
      <c r="B1268" s="50" t="s">
        <v>2603</v>
      </c>
      <c r="C1268" s="50">
        <f t="shared" si="2"/>
        <v>0</v>
      </c>
      <c r="D1268" s="80">
        <f>SUMIF('Stocks 101-111'!$J:$J,'item dashboard'!A1268,'Stocks 101-111'!K:K)</f>
        <v>0</v>
      </c>
      <c r="E1268" s="80">
        <f>SUMIF('Stocks 101-111'!$J:$J,'item dashboard'!A1268,'Stocks 101-111'!$L:$L)</f>
        <v>0</v>
      </c>
      <c r="F1268" s="81">
        <f t="shared" si="3"/>
        <v>0</v>
      </c>
      <c r="G1268" s="82">
        <f t="shared" si="4"/>
        <v>0</v>
      </c>
      <c r="H1268" s="50">
        <f>SUMIFS('sys-backorder details'!$M:$M,'sys-backorder details'!$E:$E,'item dashboard'!A1268,'sys-backorder details'!$V:$V,"")</f>
        <v>0</v>
      </c>
      <c r="I1268" s="83">
        <f>SUMIF('settings-routing'!$I:$I,'item dashboard'!A1268,'settings-routing'!$O:$O)</f>
        <v>0</v>
      </c>
      <c r="J1268" s="50">
        <f>SUMIFS('sys-backorder details'!$M:$M,'sys-backorder details'!$E:$E,'item dashboard'!A1268,'sys-backorder details'!$V:$V,"Call off")</f>
        <v>0</v>
      </c>
      <c r="K1268" s="84">
        <f t="shared" si="5"/>
        <v>0</v>
      </c>
      <c r="L1268" s="84">
        <f>SUMIF('Production Plan'!$E:$E,'item dashboard'!A1268,'Production Plan'!$N:$N)</f>
        <v>0</v>
      </c>
      <c r="M1268" s="85" t="str">
        <f t="shared" si="6"/>
        <v>B-T53-W25HWOOD-500 gm White pntd Harmon Wood Glue Jar</v>
      </c>
      <c r="N1268" s="86">
        <f>SUMIFS('sys inv movment rpt'!$M:$M,'sys inv movment rpt'!$L:$L,$M1268,'sys inv movment rpt'!$N:$N,N$1)</f>
        <v>0</v>
      </c>
      <c r="O1268" s="86">
        <f>SUMIFS('sys inv movment rpt'!$M:$M,'sys inv movment rpt'!$L:$L,$M1268,'sys inv movment rpt'!$N:$N,O$1)</f>
        <v>0</v>
      </c>
      <c r="P1268" s="86">
        <f>SUMIFS('sys inv movment rpt'!$M:$M,'sys inv movment rpt'!$L:$L,$M1268,'sys inv movment rpt'!$N:$N,P$1)</f>
        <v>0</v>
      </c>
      <c r="Q1268" s="86">
        <f>SUMIFS('sys inv movment rpt'!$M:$M,'sys inv movment rpt'!$L:$L,$M1268,'sys inv movment rpt'!$N:$N,Q$1)</f>
        <v>0</v>
      </c>
      <c r="R1268" s="86">
        <f>SUMIFS('sys inv movment rpt'!$M:$M,'sys inv movment rpt'!$L:$L,$M1268,'sys inv movment rpt'!$N:$N,R$1)</f>
        <v>0</v>
      </c>
      <c r="S1268" s="86">
        <f>SUMIFS('sys inv movment rpt'!$M:$M,'sys inv movment rpt'!$L:$L,$M1268,'sys inv movment rpt'!$N:$N,S$1)</f>
        <v>0</v>
      </c>
      <c r="T1268" s="86">
        <f>SUMIFS('sys inv movment rpt'!$M:$M,'sys inv movment rpt'!$L:$L,$M1268,'sys inv movment rpt'!$N:$N,T$1)</f>
        <v>0</v>
      </c>
      <c r="U1268" s="86">
        <f>SUMIFS('sys inv movment rpt'!$M:$M,'sys inv movment rpt'!$L:$L,$M1268,'sys inv movment rpt'!$N:$N,U$1)</f>
        <v>0</v>
      </c>
      <c r="V1268" s="86">
        <f>SUMIFS('sys inv movment rpt'!$M:$M,'sys inv movment rpt'!$L:$L,$M1268,'sys inv movment rpt'!$N:$N,V$1)</f>
        <v>0</v>
      </c>
      <c r="W1268" s="86">
        <f>SUMIFS('sys inv movment rpt'!$M:$M,'sys inv movment rpt'!$L:$L,$M1268,'sys inv movment rpt'!$N:$N,W$1)</f>
        <v>0</v>
      </c>
      <c r="X1268" s="86">
        <f>SUMIFS('sys inv movment rpt'!$M:$M,'sys inv movment rpt'!$L:$L,$M1268,'sys inv movment rpt'!$N:$N,X$1)</f>
        <v>0</v>
      </c>
      <c r="Y1268" s="86">
        <f>SUMIFS('sys inv movment rpt'!$M:$M,'sys inv movment rpt'!$L:$L,$M1268,'sys inv movment rpt'!$N:$N,Y$1)</f>
        <v>0</v>
      </c>
      <c r="Z1268" s="86">
        <f>SUMIFS('sys inv movment rpt'!$M:$M,'sys inv movment rpt'!$L:$L,$M1268,'sys inv movment rpt'!$N:$N,Z$1)</f>
        <v>0</v>
      </c>
      <c r="AA1268" s="86">
        <f>SUMIFS('sys inv movment rpt'!$M:$M,'sys inv movment rpt'!$L:$L,$M1268,'sys inv movment rpt'!$N:$N,AA$1)</f>
        <v>0</v>
      </c>
      <c r="AB1268" s="86">
        <f>SUMIFS('sys inv movment rpt'!$M:$M,'sys inv movment rpt'!$L:$L,$M1268,'sys inv movment rpt'!$N:$N,AB$1)</f>
        <v>0</v>
      </c>
      <c r="AC1268" s="86">
        <f>SUMIFS('sys inv movment rpt'!$M:$M,'sys inv movment rpt'!$L:$L,$M1268,'sys inv movment rpt'!$N:$N,AC$1)</f>
        <v>0</v>
      </c>
      <c r="AD1268" s="86">
        <f>SUMIFS('sys inv movment rpt'!$M:$M,'sys inv movment rpt'!$L:$L,$M1268,'sys inv movment rpt'!$N:$N,AD$1)</f>
        <v>0</v>
      </c>
      <c r="AE1268" s="86">
        <f>SUMIFS('sys inv movment rpt'!$M:$M,'sys inv movment rpt'!$L:$L,$M1268,'sys inv movment rpt'!$N:$N,AE$1)</f>
        <v>0</v>
      </c>
      <c r="AF1268" s="86">
        <f>SUMIFS('sys inv movment rpt'!$M:$M,'sys inv movment rpt'!$L:$L,$M1268,'sys inv movment rpt'!$N:$N,AF$1)</f>
        <v>0</v>
      </c>
      <c r="AG1268" s="86">
        <f>SUMIFS('sys inv movment rpt'!$M:$M,'sys inv movment rpt'!$L:$L,$M1268,'sys inv movment rpt'!$N:$N,AG$1)</f>
        <v>0</v>
      </c>
      <c r="AH1268" s="86">
        <f>SUMIFS('sys inv movment rpt'!$M:$M,'sys inv movment rpt'!$L:$L,$M1268,'sys inv movment rpt'!$N:$N,AH$1)</f>
        <v>0</v>
      </c>
      <c r="AI1268" s="86">
        <f>SUMIFS('sys inv movment rpt'!$M:$M,'sys inv movment rpt'!$L:$L,$M1268,'sys inv movment rpt'!$N:$N,AI$1)</f>
        <v>0</v>
      </c>
      <c r="AJ1268" s="86">
        <f>SUMIFS('sys inv movment rpt'!$M:$M,'sys inv movment rpt'!$L:$L,$M1268,'sys inv movment rpt'!$N:$N,AJ$1)</f>
        <v>0</v>
      </c>
      <c r="AK1268" s="86">
        <f>SUMIFS('sys inv movment rpt'!$M:$M,'sys inv movment rpt'!$L:$L,$M1268,'sys inv movment rpt'!$N:$N,AK$1)</f>
        <v>0</v>
      </c>
      <c r="AL1268" s="86">
        <f>SUMIFS('sys inv movment rpt'!$M:$M,'sys inv movment rpt'!$L:$L,$M1268,'sys inv movment rpt'!$N:$N,AL$1)</f>
        <v>0</v>
      </c>
      <c r="AM1268" s="86">
        <f>SUMIFS('sys inv movment rpt'!$M:$M,'sys inv movment rpt'!$L:$L,$M1268,'sys inv movment rpt'!$N:$N,AM$1)</f>
        <v>0</v>
      </c>
      <c r="AN1268" s="86">
        <f>SUMIFS('sys inv movment rpt'!$M:$M,'sys inv movment rpt'!$L:$L,$M1268,'sys inv movment rpt'!$N:$N,AN$1)</f>
        <v>0</v>
      </c>
      <c r="AO1268" s="86">
        <f>SUMIFS('sys inv movment rpt'!$M:$M,'sys inv movment rpt'!$L:$L,$M1268,'sys inv movment rpt'!$N:$N,AO$1)</f>
        <v>0</v>
      </c>
      <c r="AP1268" s="86">
        <f>SUMIFS('sys inv movment rpt'!$M:$M,'sys inv movment rpt'!$L:$L,$M1268,'sys inv movment rpt'!$N:$N,AP$1)</f>
        <v>0</v>
      </c>
      <c r="AQ1268" s="86">
        <f>SUMIFS('sys inv movment rpt'!$M:$M,'sys inv movment rpt'!$L:$L,$M1268,'sys inv movment rpt'!$N:$N,AQ$1)</f>
        <v>0</v>
      </c>
      <c r="AR1268" s="86">
        <f>SUMIFS('sys inv movment rpt'!$M:$M,'sys inv movment rpt'!$L:$L,$M1268,'sys inv movment rpt'!$N:$N,AR$1)</f>
        <v>0</v>
      </c>
      <c r="AS1268" s="86">
        <f>SUMIFS('sys inv movment rpt'!$M:$M,'sys inv movment rpt'!$L:$L,$M1268,'sys inv movment rpt'!$N:$N,AS$1)</f>
        <v>0</v>
      </c>
      <c r="AT1268" s="86">
        <f>SUMIFS('sys inv movment rpt'!$M:$M,'sys inv movment rpt'!$L:$L,$M1268,'sys inv movment rpt'!$N:$N,AT$1)</f>
        <v>0</v>
      </c>
      <c r="AU1268" s="86">
        <f>SUMIFS('sys inv movment rpt'!$M:$M,'sys inv movment rpt'!$L:$L,$M1268,'sys inv movment rpt'!$N:$N,AU$1)</f>
        <v>0</v>
      </c>
      <c r="AV1268" s="86">
        <f>SUMIFS('sys inv movment rpt'!$M:$M,'sys inv movment rpt'!$L:$L,$M1268,'sys inv movment rpt'!$N:$N,AV$1)</f>
        <v>0</v>
      </c>
      <c r="AW1268" s="87" t="str">
        <f>IFERROR(VLOOKUP(A1268,'sys-backorder details'!E:U,17,0),"-")</f>
        <v>-</v>
      </c>
      <c r="AX1268" s="87" t="str">
        <f>IF(K1268&gt;1,VLOOKUP(A1268,'settings-routing'!A:I,9,0),"")</f>
        <v/>
      </c>
    </row>
    <row r="1269" ht="12.75" hidden="1" customHeight="1">
      <c r="A1269" s="50" t="s">
        <v>2604</v>
      </c>
      <c r="B1269" s="50" t="s">
        <v>2605</v>
      </c>
      <c r="C1269" s="50">
        <f t="shared" si="2"/>
        <v>0</v>
      </c>
      <c r="D1269" s="80">
        <f>SUMIF('Stocks 101-111'!$J:$J,'item dashboard'!A1269,'Stocks 101-111'!K:K)</f>
        <v>0</v>
      </c>
      <c r="E1269" s="80">
        <f>SUMIF('Stocks 101-111'!$J:$J,'item dashboard'!A1269,'Stocks 101-111'!$L:$L)</f>
        <v>0</v>
      </c>
      <c r="F1269" s="81">
        <f t="shared" si="3"/>
        <v>0</v>
      </c>
      <c r="G1269" s="82">
        <f t="shared" si="4"/>
        <v>0.05714285714</v>
      </c>
      <c r="H1269" s="50">
        <f>SUMIFS('sys-backorder details'!$M:$M,'sys-backorder details'!$E:$E,'item dashboard'!A1269,'sys-backorder details'!$V:$V,"")</f>
        <v>0</v>
      </c>
      <c r="I1269" s="83">
        <f>SUMIF('settings-routing'!$I:$I,'item dashboard'!A1269,'settings-routing'!$O:$O)</f>
        <v>0</v>
      </c>
      <c r="J1269" s="50">
        <f>SUMIFS('sys-backorder details'!$M:$M,'sys-backorder details'!$E:$E,'item dashboard'!A1269,'sys-backorder details'!$V:$V,"Call off")</f>
        <v>0</v>
      </c>
      <c r="K1269" s="84">
        <f t="shared" si="5"/>
        <v>0</v>
      </c>
      <c r="L1269" s="84">
        <f>SUMIF('Production Plan'!$E:$E,'item dashboard'!A1269,'Production Plan'!$N:$N)</f>
        <v>0</v>
      </c>
      <c r="M1269" s="85" t="str">
        <f t="shared" si="6"/>
        <v>B-T53-W25PATTEX-ECO-500 gm White Pntd Pattex Wood Glue Economy</v>
      </c>
      <c r="N1269" s="86">
        <f>SUMIFS('sys inv movment rpt'!$M:$M,'sys inv movment rpt'!$L:$L,$M1269,'sys inv movment rpt'!$N:$N,N$1)</f>
        <v>0</v>
      </c>
      <c r="O1269" s="86">
        <f>SUMIFS('sys inv movment rpt'!$M:$M,'sys inv movment rpt'!$L:$L,$M1269,'sys inv movment rpt'!$N:$N,O$1)</f>
        <v>0</v>
      </c>
      <c r="P1269" s="86">
        <f>SUMIFS('sys inv movment rpt'!$M:$M,'sys inv movment rpt'!$L:$L,$M1269,'sys inv movment rpt'!$N:$N,P$1)</f>
        <v>0</v>
      </c>
      <c r="Q1269" s="86">
        <f>SUMIFS('sys inv movment rpt'!$M:$M,'sys inv movment rpt'!$L:$L,$M1269,'sys inv movment rpt'!$N:$N,Q$1)</f>
        <v>0</v>
      </c>
      <c r="R1269" s="86">
        <f>SUMIFS('sys inv movment rpt'!$M:$M,'sys inv movment rpt'!$L:$L,$M1269,'sys inv movment rpt'!$N:$N,R$1)</f>
        <v>0</v>
      </c>
      <c r="S1269" s="86">
        <f>SUMIFS('sys inv movment rpt'!$M:$M,'sys inv movment rpt'!$L:$L,$M1269,'sys inv movment rpt'!$N:$N,S$1)</f>
        <v>0</v>
      </c>
      <c r="T1269" s="86">
        <f>SUMIFS('sys inv movment rpt'!$M:$M,'sys inv movment rpt'!$L:$L,$M1269,'sys inv movment rpt'!$N:$N,T$1)</f>
        <v>0</v>
      </c>
      <c r="U1269" s="86">
        <f>SUMIFS('sys inv movment rpt'!$M:$M,'sys inv movment rpt'!$L:$L,$M1269,'sys inv movment rpt'!$N:$N,U$1)</f>
        <v>0</v>
      </c>
      <c r="V1269" s="86">
        <f>SUMIFS('sys inv movment rpt'!$M:$M,'sys inv movment rpt'!$L:$L,$M1269,'sys inv movment rpt'!$N:$N,V$1)</f>
        <v>0</v>
      </c>
      <c r="W1269" s="86">
        <f>SUMIFS('sys inv movment rpt'!$M:$M,'sys inv movment rpt'!$L:$L,$M1269,'sys inv movment rpt'!$N:$N,W$1)</f>
        <v>0</v>
      </c>
      <c r="X1269" s="86">
        <f>SUMIFS('sys inv movment rpt'!$M:$M,'sys inv movment rpt'!$L:$L,$M1269,'sys inv movment rpt'!$N:$N,X$1)</f>
        <v>0</v>
      </c>
      <c r="Y1269" s="86">
        <f>SUMIFS('sys inv movment rpt'!$M:$M,'sys inv movment rpt'!$L:$L,$M1269,'sys inv movment rpt'!$N:$N,Y$1)</f>
        <v>0</v>
      </c>
      <c r="Z1269" s="86">
        <f>SUMIFS('sys inv movment rpt'!$M:$M,'sys inv movment rpt'!$L:$L,$M1269,'sys inv movment rpt'!$N:$N,Z$1)</f>
        <v>0</v>
      </c>
      <c r="AA1269" s="86">
        <f>SUMIFS('sys inv movment rpt'!$M:$M,'sys inv movment rpt'!$L:$L,$M1269,'sys inv movment rpt'!$N:$N,AA$1)</f>
        <v>0</v>
      </c>
      <c r="AB1269" s="86">
        <f>SUMIFS('sys inv movment rpt'!$M:$M,'sys inv movment rpt'!$L:$L,$M1269,'sys inv movment rpt'!$N:$N,AB$1)</f>
        <v>0</v>
      </c>
      <c r="AC1269" s="86">
        <f>SUMIFS('sys inv movment rpt'!$M:$M,'sys inv movment rpt'!$L:$L,$M1269,'sys inv movment rpt'!$N:$N,AC$1)</f>
        <v>0</v>
      </c>
      <c r="AD1269" s="86">
        <f>SUMIFS('sys inv movment rpt'!$M:$M,'sys inv movment rpt'!$L:$L,$M1269,'sys inv movment rpt'!$N:$N,AD$1)</f>
        <v>0</v>
      </c>
      <c r="AE1269" s="86">
        <f>SUMIFS('sys inv movment rpt'!$M:$M,'sys inv movment rpt'!$L:$L,$M1269,'sys inv movment rpt'!$N:$N,AE$1)</f>
        <v>0</v>
      </c>
      <c r="AF1269" s="86">
        <f>SUMIFS('sys inv movment rpt'!$M:$M,'sys inv movment rpt'!$L:$L,$M1269,'sys inv movment rpt'!$N:$N,AF$1)</f>
        <v>2944</v>
      </c>
      <c r="AG1269" s="86">
        <f>SUMIFS('sys inv movment rpt'!$M:$M,'sys inv movment rpt'!$L:$L,$M1269,'sys inv movment rpt'!$N:$N,AG$1)</f>
        <v>0</v>
      </c>
      <c r="AH1269" s="86">
        <f>SUMIFS('sys inv movment rpt'!$M:$M,'sys inv movment rpt'!$L:$L,$M1269,'sys inv movment rpt'!$N:$N,AH$1)</f>
        <v>0</v>
      </c>
      <c r="AI1269" s="86">
        <f>SUMIFS('sys inv movment rpt'!$M:$M,'sys inv movment rpt'!$L:$L,$M1269,'sys inv movment rpt'!$N:$N,AI$1)</f>
        <v>0</v>
      </c>
      <c r="AJ1269" s="86">
        <f>SUMIFS('sys inv movment rpt'!$M:$M,'sys inv movment rpt'!$L:$L,$M1269,'sys inv movment rpt'!$N:$N,AJ$1)</f>
        <v>2944</v>
      </c>
      <c r="AK1269" s="86">
        <f>SUMIFS('sys inv movment rpt'!$M:$M,'sys inv movment rpt'!$L:$L,$M1269,'sys inv movment rpt'!$N:$N,AK$1)</f>
        <v>0</v>
      </c>
      <c r="AL1269" s="86">
        <f>SUMIFS('sys inv movment rpt'!$M:$M,'sys inv movment rpt'!$L:$L,$M1269,'sys inv movment rpt'!$N:$N,AL$1)</f>
        <v>0</v>
      </c>
      <c r="AM1269" s="86">
        <f>SUMIFS('sys inv movment rpt'!$M:$M,'sys inv movment rpt'!$L:$L,$M1269,'sys inv movment rpt'!$N:$N,AM$1)</f>
        <v>0</v>
      </c>
      <c r="AN1269" s="86">
        <f>SUMIFS('sys inv movment rpt'!$M:$M,'sys inv movment rpt'!$L:$L,$M1269,'sys inv movment rpt'!$N:$N,AN$1)</f>
        <v>0</v>
      </c>
      <c r="AO1269" s="86">
        <f>SUMIFS('sys inv movment rpt'!$M:$M,'sys inv movment rpt'!$L:$L,$M1269,'sys inv movment rpt'!$N:$N,AO$1)</f>
        <v>0</v>
      </c>
      <c r="AP1269" s="86">
        <f>SUMIFS('sys inv movment rpt'!$M:$M,'sys inv movment rpt'!$L:$L,$M1269,'sys inv movment rpt'!$N:$N,AP$1)</f>
        <v>0</v>
      </c>
      <c r="AQ1269" s="86">
        <f>SUMIFS('sys inv movment rpt'!$M:$M,'sys inv movment rpt'!$L:$L,$M1269,'sys inv movment rpt'!$N:$N,AQ$1)</f>
        <v>0</v>
      </c>
      <c r="AR1269" s="86">
        <f>SUMIFS('sys inv movment rpt'!$M:$M,'sys inv movment rpt'!$L:$L,$M1269,'sys inv movment rpt'!$N:$N,AR$1)</f>
        <v>0</v>
      </c>
      <c r="AS1269" s="86">
        <f>SUMIFS('sys inv movment rpt'!$M:$M,'sys inv movment rpt'!$L:$L,$M1269,'sys inv movment rpt'!$N:$N,AS$1)</f>
        <v>0</v>
      </c>
      <c r="AT1269" s="86">
        <f>SUMIFS('sys inv movment rpt'!$M:$M,'sys inv movment rpt'!$L:$L,$M1269,'sys inv movment rpt'!$N:$N,AT$1)</f>
        <v>0</v>
      </c>
      <c r="AU1269" s="86">
        <f>SUMIFS('sys inv movment rpt'!$M:$M,'sys inv movment rpt'!$L:$L,$M1269,'sys inv movment rpt'!$N:$N,AU$1)</f>
        <v>0</v>
      </c>
      <c r="AV1269" s="86">
        <f>SUMIFS('sys inv movment rpt'!$M:$M,'sys inv movment rpt'!$L:$L,$M1269,'sys inv movment rpt'!$N:$N,AV$1)</f>
        <v>0</v>
      </c>
      <c r="AW1269" s="87" t="str">
        <f>IFERROR(VLOOKUP(A1269,'sys-backorder details'!E:U,17,0),"-")</f>
        <v>-</v>
      </c>
      <c r="AX1269" s="87" t="str">
        <f>IF(K1269&gt;1,VLOOKUP(A1269,'settings-routing'!A:I,9,0),"")</f>
        <v/>
      </c>
    </row>
    <row r="1270" ht="12.75" hidden="1" customHeight="1">
      <c r="A1270" s="28" t="s">
        <v>2606</v>
      </c>
      <c r="B1270" s="28" t="s">
        <v>2607</v>
      </c>
      <c r="C1270" s="50">
        <f t="shared" si="2"/>
        <v>0</v>
      </c>
      <c r="D1270" s="80">
        <f>SUMIF('Stocks 101-111'!$J:$J,'item dashboard'!A1270,'Stocks 101-111'!K:K)</f>
        <v>0</v>
      </c>
      <c r="E1270" s="80">
        <f>SUMIF('Stocks 101-111'!$J:$J,'item dashboard'!A1270,'Stocks 101-111'!$L:$L)</f>
        <v>0</v>
      </c>
      <c r="F1270" s="81">
        <f t="shared" si="3"/>
        <v>0</v>
      </c>
      <c r="G1270" s="82">
        <f t="shared" si="4"/>
        <v>0</v>
      </c>
      <c r="H1270" s="50">
        <f>SUMIFS('sys-backorder details'!$M:$M,'sys-backorder details'!$E:$E,'item dashboard'!A1270,'sys-backorder details'!$V:$V,"")</f>
        <v>0</v>
      </c>
      <c r="I1270" s="83">
        <f>SUMIF('settings-routing'!$I:$I,'item dashboard'!A1270,'settings-routing'!$O:$O)</f>
        <v>0</v>
      </c>
      <c r="J1270" s="50">
        <f>SUMIFS('sys-backorder details'!$M:$M,'sys-backorder details'!$E:$E,'item dashboard'!A1270,'sys-backorder details'!$V:$V,"Call off")</f>
        <v>0</v>
      </c>
      <c r="K1270" s="84">
        <f t="shared" si="5"/>
        <v>0</v>
      </c>
      <c r="L1270" s="84">
        <f>SUMIF('Production Plan'!$E:$E,'item dashboard'!A1270,'Production Plan'!$N:$N)</f>
        <v>0</v>
      </c>
      <c r="M1270" s="85" t="str">
        <f t="shared" si="6"/>
        <v>B-T53-W25SEWECO-500 gm White Pntd Seweco White Glue Jar</v>
      </c>
      <c r="N1270" s="86">
        <f>SUMIFS('sys inv movment rpt'!$M:$M,'sys inv movment rpt'!$L:$L,$M1270,'sys inv movment rpt'!$N:$N,N$1)</f>
        <v>0</v>
      </c>
      <c r="O1270" s="86">
        <f>SUMIFS('sys inv movment rpt'!$M:$M,'sys inv movment rpt'!$L:$L,$M1270,'sys inv movment rpt'!$N:$N,O$1)</f>
        <v>0</v>
      </c>
      <c r="P1270" s="86">
        <f>SUMIFS('sys inv movment rpt'!$M:$M,'sys inv movment rpt'!$L:$L,$M1270,'sys inv movment rpt'!$N:$N,P$1)</f>
        <v>0</v>
      </c>
      <c r="Q1270" s="86">
        <f>SUMIFS('sys inv movment rpt'!$M:$M,'sys inv movment rpt'!$L:$L,$M1270,'sys inv movment rpt'!$N:$N,Q$1)</f>
        <v>0</v>
      </c>
      <c r="R1270" s="86">
        <f>SUMIFS('sys inv movment rpt'!$M:$M,'sys inv movment rpt'!$L:$L,$M1270,'sys inv movment rpt'!$N:$N,R$1)</f>
        <v>0</v>
      </c>
      <c r="S1270" s="86">
        <f>SUMIFS('sys inv movment rpt'!$M:$M,'sys inv movment rpt'!$L:$L,$M1270,'sys inv movment rpt'!$N:$N,S$1)</f>
        <v>0</v>
      </c>
      <c r="T1270" s="86">
        <f>SUMIFS('sys inv movment rpt'!$M:$M,'sys inv movment rpt'!$L:$L,$M1270,'sys inv movment rpt'!$N:$N,T$1)</f>
        <v>0</v>
      </c>
      <c r="U1270" s="86">
        <f>SUMIFS('sys inv movment rpt'!$M:$M,'sys inv movment rpt'!$L:$L,$M1270,'sys inv movment rpt'!$N:$N,U$1)</f>
        <v>0</v>
      </c>
      <c r="V1270" s="86">
        <f>SUMIFS('sys inv movment rpt'!$M:$M,'sys inv movment rpt'!$L:$L,$M1270,'sys inv movment rpt'!$N:$N,V$1)</f>
        <v>0</v>
      </c>
      <c r="W1270" s="86">
        <f>SUMIFS('sys inv movment rpt'!$M:$M,'sys inv movment rpt'!$L:$L,$M1270,'sys inv movment rpt'!$N:$N,W$1)</f>
        <v>0</v>
      </c>
      <c r="X1270" s="86">
        <f>SUMIFS('sys inv movment rpt'!$M:$M,'sys inv movment rpt'!$L:$L,$M1270,'sys inv movment rpt'!$N:$N,X$1)</f>
        <v>0</v>
      </c>
      <c r="Y1270" s="86">
        <f>SUMIFS('sys inv movment rpt'!$M:$M,'sys inv movment rpt'!$L:$L,$M1270,'sys inv movment rpt'!$N:$N,Y$1)</f>
        <v>0</v>
      </c>
      <c r="Z1270" s="86">
        <f>SUMIFS('sys inv movment rpt'!$M:$M,'sys inv movment rpt'!$L:$L,$M1270,'sys inv movment rpt'!$N:$N,Z$1)</f>
        <v>0</v>
      </c>
      <c r="AA1270" s="86">
        <f>SUMIFS('sys inv movment rpt'!$M:$M,'sys inv movment rpt'!$L:$L,$M1270,'sys inv movment rpt'!$N:$N,AA$1)</f>
        <v>0</v>
      </c>
      <c r="AB1270" s="86">
        <f>SUMIFS('sys inv movment rpt'!$M:$M,'sys inv movment rpt'!$L:$L,$M1270,'sys inv movment rpt'!$N:$N,AB$1)</f>
        <v>0</v>
      </c>
      <c r="AC1270" s="86">
        <f>SUMIFS('sys inv movment rpt'!$M:$M,'sys inv movment rpt'!$L:$L,$M1270,'sys inv movment rpt'!$N:$N,AC$1)</f>
        <v>0</v>
      </c>
      <c r="AD1270" s="86">
        <f>SUMIFS('sys inv movment rpt'!$M:$M,'sys inv movment rpt'!$L:$L,$M1270,'sys inv movment rpt'!$N:$N,AD$1)</f>
        <v>0</v>
      </c>
      <c r="AE1270" s="86">
        <f>SUMIFS('sys inv movment rpt'!$M:$M,'sys inv movment rpt'!$L:$L,$M1270,'sys inv movment rpt'!$N:$N,AE$1)</f>
        <v>0</v>
      </c>
      <c r="AF1270" s="86">
        <f>SUMIFS('sys inv movment rpt'!$M:$M,'sys inv movment rpt'!$L:$L,$M1270,'sys inv movment rpt'!$N:$N,AF$1)</f>
        <v>0</v>
      </c>
      <c r="AG1270" s="86">
        <f>SUMIFS('sys inv movment rpt'!$M:$M,'sys inv movment rpt'!$L:$L,$M1270,'sys inv movment rpt'!$N:$N,AG$1)</f>
        <v>0</v>
      </c>
      <c r="AH1270" s="86">
        <f>SUMIFS('sys inv movment rpt'!$M:$M,'sys inv movment rpt'!$L:$L,$M1270,'sys inv movment rpt'!$N:$N,AH$1)</f>
        <v>0</v>
      </c>
      <c r="AI1270" s="86">
        <f>SUMIFS('sys inv movment rpt'!$M:$M,'sys inv movment rpt'!$L:$L,$M1270,'sys inv movment rpt'!$N:$N,AI$1)</f>
        <v>0</v>
      </c>
      <c r="AJ1270" s="86">
        <f>SUMIFS('sys inv movment rpt'!$M:$M,'sys inv movment rpt'!$L:$L,$M1270,'sys inv movment rpt'!$N:$N,AJ$1)</f>
        <v>0</v>
      </c>
      <c r="AK1270" s="86">
        <f>SUMIFS('sys inv movment rpt'!$M:$M,'sys inv movment rpt'!$L:$L,$M1270,'sys inv movment rpt'!$N:$N,AK$1)</f>
        <v>0</v>
      </c>
      <c r="AL1270" s="86">
        <f>SUMIFS('sys inv movment rpt'!$M:$M,'sys inv movment rpt'!$L:$L,$M1270,'sys inv movment rpt'!$N:$N,AL$1)</f>
        <v>0</v>
      </c>
      <c r="AM1270" s="86">
        <f>SUMIFS('sys inv movment rpt'!$M:$M,'sys inv movment rpt'!$L:$L,$M1270,'sys inv movment rpt'!$N:$N,AM$1)</f>
        <v>0</v>
      </c>
      <c r="AN1270" s="86">
        <f>SUMIFS('sys inv movment rpt'!$M:$M,'sys inv movment rpt'!$L:$L,$M1270,'sys inv movment rpt'!$N:$N,AN$1)</f>
        <v>0</v>
      </c>
      <c r="AO1270" s="86">
        <f>SUMIFS('sys inv movment rpt'!$M:$M,'sys inv movment rpt'!$L:$L,$M1270,'sys inv movment rpt'!$N:$N,AO$1)</f>
        <v>0</v>
      </c>
      <c r="AP1270" s="86">
        <f>SUMIFS('sys inv movment rpt'!$M:$M,'sys inv movment rpt'!$L:$L,$M1270,'sys inv movment rpt'!$N:$N,AP$1)</f>
        <v>0</v>
      </c>
      <c r="AQ1270" s="86">
        <f>SUMIFS('sys inv movment rpt'!$M:$M,'sys inv movment rpt'!$L:$L,$M1270,'sys inv movment rpt'!$N:$N,AQ$1)</f>
        <v>0</v>
      </c>
      <c r="AR1270" s="86">
        <f>SUMIFS('sys inv movment rpt'!$M:$M,'sys inv movment rpt'!$L:$L,$M1270,'sys inv movment rpt'!$N:$N,AR$1)</f>
        <v>0</v>
      </c>
      <c r="AS1270" s="86">
        <f>SUMIFS('sys inv movment rpt'!$M:$M,'sys inv movment rpt'!$L:$L,$M1270,'sys inv movment rpt'!$N:$N,AS$1)</f>
        <v>0</v>
      </c>
      <c r="AT1270" s="86">
        <f>SUMIFS('sys inv movment rpt'!$M:$M,'sys inv movment rpt'!$L:$L,$M1270,'sys inv movment rpt'!$N:$N,AT$1)</f>
        <v>0</v>
      </c>
      <c r="AU1270" s="86">
        <f>SUMIFS('sys inv movment rpt'!$M:$M,'sys inv movment rpt'!$L:$L,$M1270,'sys inv movment rpt'!$N:$N,AU$1)</f>
        <v>0</v>
      </c>
      <c r="AV1270" s="86">
        <f>SUMIFS('sys inv movment rpt'!$M:$M,'sys inv movment rpt'!$L:$L,$M1270,'sys inv movment rpt'!$N:$N,AV$1)</f>
        <v>0</v>
      </c>
      <c r="AW1270" s="87" t="str">
        <f>IFERROR(VLOOKUP(A1270,'sys-backorder details'!E:U,17,0),"-")</f>
        <v>-</v>
      </c>
      <c r="AX1270" s="87" t="str">
        <f>IF(K1270&gt;1,VLOOKUP(A1270,'settings-routing'!A:I,9,0),"")</f>
        <v/>
      </c>
    </row>
    <row r="1271" ht="12.75" hidden="1" customHeight="1">
      <c r="A1271" s="28" t="s">
        <v>2608</v>
      </c>
      <c r="B1271" s="28" t="s">
        <v>2609</v>
      </c>
      <c r="C1271" s="50">
        <f t="shared" si="2"/>
        <v>0</v>
      </c>
      <c r="D1271" s="80">
        <f>SUMIF('Stocks 101-111'!$J:$J,'item dashboard'!A1271,'Stocks 101-111'!K:K)</f>
        <v>0</v>
      </c>
      <c r="E1271" s="80">
        <f>SUMIF('Stocks 101-111'!$J:$J,'item dashboard'!A1271,'Stocks 101-111'!$L:$L)</f>
        <v>0</v>
      </c>
      <c r="F1271" s="81">
        <f t="shared" si="3"/>
        <v>0</v>
      </c>
      <c r="G1271" s="82">
        <f t="shared" si="4"/>
        <v>0</v>
      </c>
      <c r="H1271" s="50">
        <f>SUMIFS('sys-backorder details'!$M:$M,'sys-backorder details'!$E:$E,'item dashboard'!A1271,'sys-backorder details'!$V:$V,"")</f>
        <v>0</v>
      </c>
      <c r="I1271" s="83">
        <f>SUMIF('settings-routing'!$I:$I,'item dashboard'!A1271,'settings-routing'!$O:$O)</f>
        <v>0</v>
      </c>
      <c r="J1271" s="50">
        <f>SUMIFS('sys-backorder details'!$M:$M,'sys-backorder details'!$E:$E,'item dashboard'!A1271,'sys-backorder details'!$V:$V,"Call off")</f>
        <v>0</v>
      </c>
      <c r="K1271" s="84">
        <f t="shared" si="5"/>
        <v>0</v>
      </c>
      <c r="L1271" s="84">
        <f>SUMIF('Production Plan'!$E:$E,'item dashboard'!A1271,'Production Plan'!$N:$N)</f>
        <v>0</v>
      </c>
      <c r="M1271" s="85" t="str">
        <f t="shared" si="6"/>
        <v>B-T53-W32PEGRA-500 gm White Pntd Pegra Wood Glue Jar</v>
      </c>
      <c r="N1271" s="86">
        <f>SUMIFS('sys inv movment rpt'!$M:$M,'sys inv movment rpt'!$L:$L,$M1271,'sys inv movment rpt'!$N:$N,N$1)</f>
        <v>0</v>
      </c>
      <c r="O1271" s="86">
        <f>SUMIFS('sys inv movment rpt'!$M:$M,'sys inv movment rpt'!$L:$L,$M1271,'sys inv movment rpt'!$N:$N,O$1)</f>
        <v>0</v>
      </c>
      <c r="P1271" s="86">
        <f>SUMIFS('sys inv movment rpt'!$M:$M,'sys inv movment rpt'!$L:$L,$M1271,'sys inv movment rpt'!$N:$N,P$1)</f>
        <v>0</v>
      </c>
      <c r="Q1271" s="86">
        <f>SUMIFS('sys inv movment rpt'!$M:$M,'sys inv movment rpt'!$L:$L,$M1271,'sys inv movment rpt'!$N:$N,Q$1)</f>
        <v>0</v>
      </c>
      <c r="R1271" s="86">
        <f>SUMIFS('sys inv movment rpt'!$M:$M,'sys inv movment rpt'!$L:$L,$M1271,'sys inv movment rpt'!$N:$N,R$1)</f>
        <v>0</v>
      </c>
      <c r="S1271" s="86">
        <f>SUMIFS('sys inv movment rpt'!$M:$M,'sys inv movment rpt'!$L:$L,$M1271,'sys inv movment rpt'!$N:$N,S$1)</f>
        <v>0</v>
      </c>
      <c r="T1271" s="86">
        <f>SUMIFS('sys inv movment rpt'!$M:$M,'sys inv movment rpt'!$L:$L,$M1271,'sys inv movment rpt'!$N:$N,T$1)</f>
        <v>0</v>
      </c>
      <c r="U1271" s="86">
        <f>SUMIFS('sys inv movment rpt'!$M:$M,'sys inv movment rpt'!$L:$L,$M1271,'sys inv movment rpt'!$N:$N,U$1)</f>
        <v>0</v>
      </c>
      <c r="V1271" s="86">
        <f>SUMIFS('sys inv movment rpt'!$M:$M,'sys inv movment rpt'!$L:$L,$M1271,'sys inv movment rpt'!$N:$N,V$1)</f>
        <v>0</v>
      </c>
      <c r="W1271" s="86">
        <f>SUMIFS('sys inv movment rpt'!$M:$M,'sys inv movment rpt'!$L:$L,$M1271,'sys inv movment rpt'!$N:$N,W$1)</f>
        <v>0</v>
      </c>
      <c r="X1271" s="86">
        <f>SUMIFS('sys inv movment rpt'!$M:$M,'sys inv movment rpt'!$L:$L,$M1271,'sys inv movment rpt'!$N:$N,X$1)</f>
        <v>0</v>
      </c>
      <c r="Y1271" s="86">
        <f>SUMIFS('sys inv movment rpt'!$M:$M,'sys inv movment rpt'!$L:$L,$M1271,'sys inv movment rpt'!$N:$N,Y$1)</f>
        <v>0</v>
      </c>
      <c r="Z1271" s="86">
        <f>SUMIFS('sys inv movment rpt'!$M:$M,'sys inv movment rpt'!$L:$L,$M1271,'sys inv movment rpt'!$N:$N,Z$1)</f>
        <v>0</v>
      </c>
      <c r="AA1271" s="86">
        <f>SUMIFS('sys inv movment rpt'!$M:$M,'sys inv movment rpt'!$L:$L,$M1271,'sys inv movment rpt'!$N:$N,AA$1)</f>
        <v>0</v>
      </c>
      <c r="AB1271" s="86">
        <f>SUMIFS('sys inv movment rpt'!$M:$M,'sys inv movment rpt'!$L:$L,$M1271,'sys inv movment rpt'!$N:$N,AB$1)</f>
        <v>0</v>
      </c>
      <c r="AC1271" s="86">
        <f>SUMIFS('sys inv movment rpt'!$M:$M,'sys inv movment rpt'!$L:$L,$M1271,'sys inv movment rpt'!$N:$N,AC$1)</f>
        <v>0</v>
      </c>
      <c r="AD1271" s="86">
        <f>SUMIFS('sys inv movment rpt'!$M:$M,'sys inv movment rpt'!$L:$L,$M1271,'sys inv movment rpt'!$N:$N,AD$1)</f>
        <v>0</v>
      </c>
      <c r="AE1271" s="86">
        <f>SUMIFS('sys inv movment rpt'!$M:$M,'sys inv movment rpt'!$L:$L,$M1271,'sys inv movment rpt'!$N:$N,AE$1)</f>
        <v>0</v>
      </c>
      <c r="AF1271" s="86">
        <f>SUMIFS('sys inv movment rpt'!$M:$M,'sys inv movment rpt'!$L:$L,$M1271,'sys inv movment rpt'!$N:$N,AF$1)</f>
        <v>0</v>
      </c>
      <c r="AG1271" s="86">
        <f>SUMIFS('sys inv movment rpt'!$M:$M,'sys inv movment rpt'!$L:$L,$M1271,'sys inv movment rpt'!$N:$N,AG$1)</f>
        <v>0</v>
      </c>
      <c r="AH1271" s="86">
        <f>SUMIFS('sys inv movment rpt'!$M:$M,'sys inv movment rpt'!$L:$L,$M1271,'sys inv movment rpt'!$N:$N,AH$1)</f>
        <v>0</v>
      </c>
      <c r="AI1271" s="86">
        <f>SUMIFS('sys inv movment rpt'!$M:$M,'sys inv movment rpt'!$L:$L,$M1271,'sys inv movment rpt'!$N:$N,AI$1)</f>
        <v>0</v>
      </c>
      <c r="AJ1271" s="86">
        <f>SUMIFS('sys inv movment rpt'!$M:$M,'sys inv movment rpt'!$L:$L,$M1271,'sys inv movment rpt'!$N:$N,AJ$1)</f>
        <v>0</v>
      </c>
      <c r="AK1271" s="86">
        <f>SUMIFS('sys inv movment rpt'!$M:$M,'sys inv movment rpt'!$L:$L,$M1271,'sys inv movment rpt'!$N:$N,AK$1)</f>
        <v>0</v>
      </c>
      <c r="AL1271" s="86">
        <f>SUMIFS('sys inv movment rpt'!$M:$M,'sys inv movment rpt'!$L:$L,$M1271,'sys inv movment rpt'!$N:$N,AL$1)</f>
        <v>0</v>
      </c>
      <c r="AM1271" s="86">
        <f>SUMIFS('sys inv movment rpt'!$M:$M,'sys inv movment rpt'!$L:$L,$M1271,'sys inv movment rpt'!$N:$N,AM$1)</f>
        <v>0</v>
      </c>
      <c r="AN1271" s="86">
        <f>SUMIFS('sys inv movment rpt'!$M:$M,'sys inv movment rpt'!$L:$L,$M1271,'sys inv movment rpt'!$N:$N,AN$1)</f>
        <v>0</v>
      </c>
      <c r="AO1271" s="86">
        <f>SUMIFS('sys inv movment rpt'!$M:$M,'sys inv movment rpt'!$L:$L,$M1271,'sys inv movment rpt'!$N:$N,AO$1)</f>
        <v>0</v>
      </c>
      <c r="AP1271" s="86">
        <f>SUMIFS('sys inv movment rpt'!$M:$M,'sys inv movment rpt'!$L:$L,$M1271,'sys inv movment rpt'!$N:$N,AP$1)</f>
        <v>0</v>
      </c>
      <c r="AQ1271" s="86">
        <f>SUMIFS('sys inv movment rpt'!$M:$M,'sys inv movment rpt'!$L:$L,$M1271,'sys inv movment rpt'!$N:$N,AQ$1)</f>
        <v>0</v>
      </c>
      <c r="AR1271" s="86">
        <f>SUMIFS('sys inv movment rpt'!$M:$M,'sys inv movment rpt'!$L:$L,$M1271,'sys inv movment rpt'!$N:$N,AR$1)</f>
        <v>0</v>
      </c>
      <c r="AS1271" s="86">
        <f>SUMIFS('sys inv movment rpt'!$M:$M,'sys inv movment rpt'!$L:$L,$M1271,'sys inv movment rpt'!$N:$N,AS$1)</f>
        <v>0</v>
      </c>
      <c r="AT1271" s="86">
        <f>SUMIFS('sys inv movment rpt'!$M:$M,'sys inv movment rpt'!$L:$L,$M1271,'sys inv movment rpt'!$N:$N,AT$1)</f>
        <v>0</v>
      </c>
      <c r="AU1271" s="86">
        <f>SUMIFS('sys inv movment rpt'!$M:$M,'sys inv movment rpt'!$L:$L,$M1271,'sys inv movment rpt'!$N:$N,AU$1)</f>
        <v>0</v>
      </c>
      <c r="AV1271" s="86">
        <f>SUMIFS('sys inv movment rpt'!$M:$M,'sys inv movment rpt'!$L:$L,$M1271,'sys inv movment rpt'!$N:$N,AV$1)</f>
        <v>0</v>
      </c>
      <c r="AW1271" s="87" t="str">
        <f>IFERROR(VLOOKUP(A1271,'sys-backorder details'!E:U,17,0),"-")</f>
        <v>-</v>
      </c>
      <c r="AX1271" s="87" t="str">
        <f>IF(K1271&gt;1,VLOOKUP(A1271,'settings-routing'!A:I,9,0),"")</f>
        <v/>
      </c>
    </row>
    <row r="1272" ht="12.75" hidden="1" customHeight="1">
      <c r="A1272" s="50" t="s">
        <v>2610</v>
      </c>
      <c r="B1272" s="50" t="s">
        <v>2611</v>
      </c>
      <c r="C1272" s="50">
        <f t="shared" si="2"/>
        <v>0</v>
      </c>
      <c r="D1272" s="80">
        <f>SUMIF('Stocks 101-111'!$J:$J,'item dashboard'!A1272,'Stocks 101-111'!K:K)</f>
        <v>0</v>
      </c>
      <c r="E1272" s="80">
        <f>SUMIF('Stocks 101-111'!$J:$J,'item dashboard'!A1272,'Stocks 101-111'!$L:$L)</f>
        <v>0</v>
      </c>
      <c r="F1272" s="81">
        <f t="shared" si="3"/>
        <v>0</v>
      </c>
      <c r="G1272" s="82">
        <f t="shared" si="4"/>
        <v>0</v>
      </c>
      <c r="H1272" s="50">
        <f>SUMIFS('sys-backorder details'!$M:$M,'sys-backorder details'!$E:$E,'item dashboard'!A1272,'sys-backorder details'!$V:$V,"")</f>
        <v>0</v>
      </c>
      <c r="I1272" s="83">
        <f>SUMIF('settings-routing'!$I:$I,'item dashboard'!A1272,'settings-routing'!$O:$O)</f>
        <v>0</v>
      </c>
      <c r="J1272" s="50">
        <f>SUMIFS('sys-backorder details'!$M:$M,'sys-backorder details'!$E:$E,'item dashboard'!A1272,'sys-backorder details'!$V:$V,"Call off")</f>
        <v>0</v>
      </c>
      <c r="K1272" s="84">
        <f t="shared" si="5"/>
        <v>0</v>
      </c>
      <c r="L1272" s="84">
        <f>SUMIF('Production Plan'!$E:$E,'item dashboard'!A1272,'Production Plan'!$N:$N)</f>
        <v>0</v>
      </c>
      <c r="M1272" s="85" t="str">
        <f t="shared" si="6"/>
        <v>B-UNI1000-W62-1 Ltr. White Unilab Bottle</v>
      </c>
      <c r="N1272" s="86">
        <f>SUMIFS('sys inv movment rpt'!$M:$M,'sys inv movment rpt'!$L:$L,$M1272,'sys inv movment rpt'!$N:$N,N$1)</f>
        <v>0</v>
      </c>
      <c r="O1272" s="86">
        <f>SUMIFS('sys inv movment rpt'!$M:$M,'sys inv movment rpt'!$L:$L,$M1272,'sys inv movment rpt'!$N:$N,O$1)</f>
        <v>0</v>
      </c>
      <c r="P1272" s="86">
        <f>SUMIFS('sys inv movment rpt'!$M:$M,'sys inv movment rpt'!$L:$L,$M1272,'sys inv movment rpt'!$N:$N,P$1)</f>
        <v>0</v>
      </c>
      <c r="Q1272" s="86">
        <f>SUMIFS('sys inv movment rpt'!$M:$M,'sys inv movment rpt'!$L:$L,$M1272,'sys inv movment rpt'!$N:$N,Q$1)</f>
        <v>0</v>
      </c>
      <c r="R1272" s="86">
        <f>SUMIFS('sys inv movment rpt'!$M:$M,'sys inv movment rpt'!$L:$L,$M1272,'sys inv movment rpt'!$N:$N,R$1)</f>
        <v>0</v>
      </c>
      <c r="S1272" s="86">
        <f>SUMIFS('sys inv movment rpt'!$M:$M,'sys inv movment rpt'!$L:$L,$M1272,'sys inv movment rpt'!$N:$N,S$1)</f>
        <v>0</v>
      </c>
      <c r="T1272" s="86">
        <f>SUMIFS('sys inv movment rpt'!$M:$M,'sys inv movment rpt'!$L:$L,$M1272,'sys inv movment rpt'!$N:$N,T$1)</f>
        <v>0</v>
      </c>
      <c r="U1272" s="86">
        <f>SUMIFS('sys inv movment rpt'!$M:$M,'sys inv movment rpt'!$L:$L,$M1272,'sys inv movment rpt'!$N:$N,U$1)</f>
        <v>0</v>
      </c>
      <c r="V1272" s="86">
        <f>SUMIFS('sys inv movment rpt'!$M:$M,'sys inv movment rpt'!$L:$L,$M1272,'sys inv movment rpt'!$N:$N,V$1)</f>
        <v>0</v>
      </c>
      <c r="W1272" s="86">
        <f>SUMIFS('sys inv movment rpt'!$M:$M,'sys inv movment rpt'!$L:$L,$M1272,'sys inv movment rpt'!$N:$N,W$1)</f>
        <v>0</v>
      </c>
      <c r="X1272" s="86">
        <f>SUMIFS('sys inv movment rpt'!$M:$M,'sys inv movment rpt'!$L:$L,$M1272,'sys inv movment rpt'!$N:$N,X$1)</f>
        <v>0</v>
      </c>
      <c r="Y1272" s="86">
        <f>SUMIFS('sys inv movment rpt'!$M:$M,'sys inv movment rpt'!$L:$L,$M1272,'sys inv movment rpt'!$N:$N,Y$1)</f>
        <v>0</v>
      </c>
      <c r="Z1272" s="86">
        <f>SUMIFS('sys inv movment rpt'!$M:$M,'sys inv movment rpt'!$L:$L,$M1272,'sys inv movment rpt'!$N:$N,Z$1)</f>
        <v>0</v>
      </c>
      <c r="AA1272" s="86">
        <f>SUMIFS('sys inv movment rpt'!$M:$M,'sys inv movment rpt'!$L:$L,$M1272,'sys inv movment rpt'!$N:$N,AA$1)</f>
        <v>0</v>
      </c>
      <c r="AB1272" s="86">
        <f>SUMIFS('sys inv movment rpt'!$M:$M,'sys inv movment rpt'!$L:$L,$M1272,'sys inv movment rpt'!$N:$N,AB$1)</f>
        <v>0</v>
      </c>
      <c r="AC1272" s="86">
        <f>SUMIFS('sys inv movment rpt'!$M:$M,'sys inv movment rpt'!$L:$L,$M1272,'sys inv movment rpt'!$N:$N,AC$1)</f>
        <v>0</v>
      </c>
      <c r="AD1272" s="86">
        <f>SUMIFS('sys inv movment rpt'!$M:$M,'sys inv movment rpt'!$L:$L,$M1272,'sys inv movment rpt'!$N:$N,AD$1)</f>
        <v>0</v>
      </c>
      <c r="AE1272" s="86">
        <f>SUMIFS('sys inv movment rpt'!$M:$M,'sys inv movment rpt'!$L:$L,$M1272,'sys inv movment rpt'!$N:$N,AE$1)</f>
        <v>0</v>
      </c>
      <c r="AF1272" s="86">
        <f>SUMIFS('sys inv movment rpt'!$M:$M,'sys inv movment rpt'!$L:$L,$M1272,'sys inv movment rpt'!$N:$N,AF$1)</f>
        <v>0</v>
      </c>
      <c r="AG1272" s="86">
        <f>SUMIFS('sys inv movment rpt'!$M:$M,'sys inv movment rpt'!$L:$L,$M1272,'sys inv movment rpt'!$N:$N,AG$1)</f>
        <v>0</v>
      </c>
      <c r="AH1272" s="86">
        <f>SUMIFS('sys inv movment rpt'!$M:$M,'sys inv movment rpt'!$L:$L,$M1272,'sys inv movment rpt'!$N:$N,AH$1)</f>
        <v>0</v>
      </c>
      <c r="AI1272" s="86">
        <f>SUMIFS('sys inv movment rpt'!$M:$M,'sys inv movment rpt'!$L:$L,$M1272,'sys inv movment rpt'!$N:$N,AI$1)</f>
        <v>0</v>
      </c>
      <c r="AJ1272" s="86">
        <f>SUMIFS('sys inv movment rpt'!$M:$M,'sys inv movment rpt'!$L:$L,$M1272,'sys inv movment rpt'!$N:$N,AJ$1)</f>
        <v>0</v>
      </c>
      <c r="AK1272" s="86">
        <f>SUMIFS('sys inv movment rpt'!$M:$M,'sys inv movment rpt'!$L:$L,$M1272,'sys inv movment rpt'!$N:$N,AK$1)</f>
        <v>0</v>
      </c>
      <c r="AL1272" s="86">
        <f>SUMIFS('sys inv movment rpt'!$M:$M,'sys inv movment rpt'!$L:$L,$M1272,'sys inv movment rpt'!$N:$N,AL$1)</f>
        <v>0</v>
      </c>
      <c r="AM1272" s="86">
        <f>SUMIFS('sys inv movment rpt'!$M:$M,'sys inv movment rpt'!$L:$L,$M1272,'sys inv movment rpt'!$N:$N,AM$1)</f>
        <v>0</v>
      </c>
      <c r="AN1272" s="86">
        <f>SUMIFS('sys inv movment rpt'!$M:$M,'sys inv movment rpt'!$L:$L,$M1272,'sys inv movment rpt'!$N:$N,AN$1)</f>
        <v>0</v>
      </c>
      <c r="AO1272" s="86">
        <f>SUMIFS('sys inv movment rpt'!$M:$M,'sys inv movment rpt'!$L:$L,$M1272,'sys inv movment rpt'!$N:$N,AO$1)</f>
        <v>0</v>
      </c>
      <c r="AP1272" s="86">
        <f>SUMIFS('sys inv movment rpt'!$M:$M,'sys inv movment rpt'!$L:$L,$M1272,'sys inv movment rpt'!$N:$N,AP$1)</f>
        <v>0</v>
      </c>
      <c r="AQ1272" s="86">
        <f>SUMIFS('sys inv movment rpt'!$M:$M,'sys inv movment rpt'!$L:$L,$M1272,'sys inv movment rpt'!$N:$N,AQ$1)</f>
        <v>0</v>
      </c>
      <c r="AR1272" s="86">
        <f>SUMIFS('sys inv movment rpt'!$M:$M,'sys inv movment rpt'!$L:$L,$M1272,'sys inv movment rpt'!$N:$N,AR$1)</f>
        <v>0</v>
      </c>
      <c r="AS1272" s="86">
        <f>SUMIFS('sys inv movment rpt'!$M:$M,'sys inv movment rpt'!$L:$L,$M1272,'sys inv movment rpt'!$N:$N,AS$1)</f>
        <v>0</v>
      </c>
      <c r="AT1272" s="86">
        <f>SUMIFS('sys inv movment rpt'!$M:$M,'sys inv movment rpt'!$L:$L,$M1272,'sys inv movment rpt'!$N:$N,AT$1)</f>
        <v>0</v>
      </c>
      <c r="AU1272" s="86">
        <f>SUMIFS('sys inv movment rpt'!$M:$M,'sys inv movment rpt'!$L:$L,$M1272,'sys inv movment rpt'!$N:$N,AU$1)</f>
        <v>0</v>
      </c>
      <c r="AV1272" s="86">
        <f>SUMIFS('sys inv movment rpt'!$M:$M,'sys inv movment rpt'!$L:$L,$M1272,'sys inv movment rpt'!$N:$N,AV$1)</f>
        <v>0</v>
      </c>
      <c r="AW1272" s="87" t="str">
        <f>IFERROR(VLOOKUP(A1272,'sys-backorder details'!E:U,17,0),"-")</f>
        <v>-</v>
      </c>
      <c r="AX1272" s="87" t="str">
        <f>IF(K1272&gt;1,VLOOKUP(A1272,'settings-routing'!A:I,9,0),"")</f>
        <v/>
      </c>
    </row>
    <row r="1273" ht="12.75" hidden="1" customHeight="1">
      <c r="A1273" s="28" t="s">
        <v>2612</v>
      </c>
      <c r="B1273" s="28" t="s">
        <v>2613</v>
      </c>
      <c r="C1273" s="50">
        <f t="shared" si="2"/>
        <v>0</v>
      </c>
      <c r="D1273" s="80">
        <f>SUMIF('Stocks 101-111'!$J:$J,'item dashboard'!A1273,'Stocks 101-111'!K:K)</f>
        <v>0</v>
      </c>
      <c r="E1273" s="80">
        <f>SUMIF('Stocks 101-111'!$J:$J,'item dashboard'!A1273,'Stocks 101-111'!$L:$L)</f>
        <v>0</v>
      </c>
      <c r="F1273" s="81">
        <f t="shared" si="3"/>
        <v>0</v>
      </c>
      <c r="G1273" s="82">
        <f t="shared" si="4"/>
        <v>0</v>
      </c>
      <c r="H1273" s="50">
        <f>SUMIFS('sys-backorder details'!$M:$M,'sys-backorder details'!$E:$E,'item dashboard'!A1273,'sys-backorder details'!$V:$V,"")</f>
        <v>0</v>
      </c>
      <c r="I1273" s="83">
        <f>SUMIF('settings-routing'!$I:$I,'item dashboard'!A1273,'settings-routing'!$O:$O)</f>
        <v>0</v>
      </c>
      <c r="J1273" s="50">
        <f>SUMIFS('sys-backorder details'!$M:$M,'sys-backorder details'!$E:$E,'item dashboard'!A1273,'sys-backorder details'!$V:$V,"Call off")</f>
        <v>0</v>
      </c>
      <c r="K1273" s="84">
        <f t="shared" si="5"/>
        <v>0</v>
      </c>
      <c r="L1273" s="84">
        <f>SUMIF('Production Plan'!$E:$E,'item dashboard'!A1273,'Production Plan'!$N:$N)</f>
        <v>0</v>
      </c>
      <c r="M1273" s="85" t="str">
        <f t="shared" si="6"/>
        <v>B-UNI100-W18-100 ml White Unilab Bottle</v>
      </c>
      <c r="N1273" s="86">
        <f>SUMIFS('sys inv movment rpt'!$M:$M,'sys inv movment rpt'!$L:$L,$M1273,'sys inv movment rpt'!$N:$N,N$1)</f>
        <v>0</v>
      </c>
      <c r="O1273" s="86">
        <f>SUMIFS('sys inv movment rpt'!$M:$M,'sys inv movment rpt'!$L:$L,$M1273,'sys inv movment rpt'!$N:$N,O$1)</f>
        <v>0</v>
      </c>
      <c r="P1273" s="86">
        <f>SUMIFS('sys inv movment rpt'!$M:$M,'sys inv movment rpt'!$L:$L,$M1273,'sys inv movment rpt'!$N:$N,P$1)</f>
        <v>0</v>
      </c>
      <c r="Q1273" s="86">
        <f>SUMIFS('sys inv movment rpt'!$M:$M,'sys inv movment rpt'!$L:$L,$M1273,'sys inv movment rpt'!$N:$N,Q$1)</f>
        <v>0</v>
      </c>
      <c r="R1273" s="86">
        <f>SUMIFS('sys inv movment rpt'!$M:$M,'sys inv movment rpt'!$L:$L,$M1273,'sys inv movment rpt'!$N:$N,R$1)</f>
        <v>0</v>
      </c>
      <c r="S1273" s="86">
        <f>SUMIFS('sys inv movment rpt'!$M:$M,'sys inv movment rpt'!$L:$L,$M1273,'sys inv movment rpt'!$N:$N,S$1)</f>
        <v>0</v>
      </c>
      <c r="T1273" s="86">
        <f>SUMIFS('sys inv movment rpt'!$M:$M,'sys inv movment rpt'!$L:$L,$M1273,'sys inv movment rpt'!$N:$N,T$1)</f>
        <v>0</v>
      </c>
      <c r="U1273" s="86">
        <f>SUMIFS('sys inv movment rpt'!$M:$M,'sys inv movment rpt'!$L:$L,$M1273,'sys inv movment rpt'!$N:$N,U$1)</f>
        <v>0</v>
      </c>
      <c r="V1273" s="86">
        <f>SUMIFS('sys inv movment rpt'!$M:$M,'sys inv movment rpt'!$L:$L,$M1273,'sys inv movment rpt'!$N:$N,V$1)</f>
        <v>0</v>
      </c>
      <c r="W1273" s="86">
        <f>SUMIFS('sys inv movment rpt'!$M:$M,'sys inv movment rpt'!$L:$L,$M1273,'sys inv movment rpt'!$N:$N,W$1)</f>
        <v>0</v>
      </c>
      <c r="X1273" s="86">
        <f>SUMIFS('sys inv movment rpt'!$M:$M,'sys inv movment rpt'!$L:$L,$M1273,'sys inv movment rpt'!$N:$N,X$1)</f>
        <v>0</v>
      </c>
      <c r="Y1273" s="86">
        <f>SUMIFS('sys inv movment rpt'!$M:$M,'sys inv movment rpt'!$L:$L,$M1273,'sys inv movment rpt'!$N:$N,Y$1)</f>
        <v>0</v>
      </c>
      <c r="Z1273" s="86">
        <f>SUMIFS('sys inv movment rpt'!$M:$M,'sys inv movment rpt'!$L:$L,$M1273,'sys inv movment rpt'!$N:$N,Z$1)</f>
        <v>0</v>
      </c>
      <c r="AA1273" s="86">
        <f>SUMIFS('sys inv movment rpt'!$M:$M,'sys inv movment rpt'!$L:$L,$M1273,'sys inv movment rpt'!$N:$N,AA$1)</f>
        <v>0</v>
      </c>
      <c r="AB1273" s="86">
        <f>SUMIFS('sys inv movment rpt'!$M:$M,'sys inv movment rpt'!$L:$L,$M1273,'sys inv movment rpt'!$N:$N,AB$1)</f>
        <v>0</v>
      </c>
      <c r="AC1273" s="86">
        <f>SUMIFS('sys inv movment rpt'!$M:$M,'sys inv movment rpt'!$L:$L,$M1273,'sys inv movment rpt'!$N:$N,AC$1)</f>
        <v>0</v>
      </c>
      <c r="AD1273" s="86">
        <f>SUMIFS('sys inv movment rpt'!$M:$M,'sys inv movment rpt'!$L:$L,$M1273,'sys inv movment rpt'!$N:$N,AD$1)</f>
        <v>0</v>
      </c>
      <c r="AE1273" s="86">
        <f>SUMIFS('sys inv movment rpt'!$M:$M,'sys inv movment rpt'!$L:$L,$M1273,'sys inv movment rpt'!$N:$N,AE$1)</f>
        <v>0</v>
      </c>
      <c r="AF1273" s="86">
        <f>SUMIFS('sys inv movment rpt'!$M:$M,'sys inv movment rpt'!$L:$L,$M1273,'sys inv movment rpt'!$N:$N,AF$1)</f>
        <v>0</v>
      </c>
      <c r="AG1273" s="86">
        <f>SUMIFS('sys inv movment rpt'!$M:$M,'sys inv movment rpt'!$L:$L,$M1273,'sys inv movment rpt'!$N:$N,AG$1)</f>
        <v>0</v>
      </c>
      <c r="AH1273" s="86">
        <f>SUMIFS('sys inv movment rpt'!$M:$M,'sys inv movment rpt'!$L:$L,$M1273,'sys inv movment rpt'!$N:$N,AH$1)</f>
        <v>0</v>
      </c>
      <c r="AI1273" s="86">
        <f>SUMIFS('sys inv movment rpt'!$M:$M,'sys inv movment rpt'!$L:$L,$M1273,'sys inv movment rpt'!$N:$N,AI$1)</f>
        <v>0</v>
      </c>
      <c r="AJ1273" s="86">
        <f>SUMIFS('sys inv movment rpt'!$M:$M,'sys inv movment rpt'!$L:$L,$M1273,'sys inv movment rpt'!$N:$N,AJ$1)</f>
        <v>0</v>
      </c>
      <c r="AK1273" s="86">
        <f>SUMIFS('sys inv movment rpt'!$M:$M,'sys inv movment rpt'!$L:$L,$M1273,'sys inv movment rpt'!$N:$N,AK$1)</f>
        <v>0</v>
      </c>
      <c r="AL1273" s="86">
        <f>SUMIFS('sys inv movment rpt'!$M:$M,'sys inv movment rpt'!$L:$L,$M1273,'sys inv movment rpt'!$N:$N,AL$1)</f>
        <v>0</v>
      </c>
      <c r="AM1273" s="86">
        <f>SUMIFS('sys inv movment rpt'!$M:$M,'sys inv movment rpt'!$L:$L,$M1273,'sys inv movment rpt'!$N:$N,AM$1)</f>
        <v>0</v>
      </c>
      <c r="AN1273" s="86">
        <f>SUMIFS('sys inv movment rpt'!$M:$M,'sys inv movment rpt'!$L:$L,$M1273,'sys inv movment rpt'!$N:$N,AN$1)</f>
        <v>0</v>
      </c>
      <c r="AO1273" s="86">
        <f>SUMIFS('sys inv movment rpt'!$M:$M,'sys inv movment rpt'!$L:$L,$M1273,'sys inv movment rpt'!$N:$N,AO$1)</f>
        <v>0</v>
      </c>
      <c r="AP1273" s="86">
        <f>SUMIFS('sys inv movment rpt'!$M:$M,'sys inv movment rpt'!$L:$L,$M1273,'sys inv movment rpt'!$N:$N,AP$1)</f>
        <v>0</v>
      </c>
      <c r="AQ1273" s="86">
        <f>SUMIFS('sys inv movment rpt'!$M:$M,'sys inv movment rpt'!$L:$L,$M1273,'sys inv movment rpt'!$N:$N,AQ$1)</f>
        <v>0</v>
      </c>
      <c r="AR1273" s="86">
        <f>SUMIFS('sys inv movment rpt'!$M:$M,'sys inv movment rpt'!$L:$L,$M1273,'sys inv movment rpt'!$N:$N,AR$1)</f>
        <v>0</v>
      </c>
      <c r="AS1273" s="86">
        <f>SUMIFS('sys inv movment rpt'!$M:$M,'sys inv movment rpt'!$L:$L,$M1273,'sys inv movment rpt'!$N:$N,AS$1)</f>
        <v>0</v>
      </c>
      <c r="AT1273" s="86">
        <f>SUMIFS('sys inv movment rpt'!$M:$M,'sys inv movment rpt'!$L:$L,$M1273,'sys inv movment rpt'!$N:$N,AT$1)</f>
        <v>0</v>
      </c>
      <c r="AU1273" s="86">
        <f>SUMIFS('sys inv movment rpt'!$M:$M,'sys inv movment rpt'!$L:$L,$M1273,'sys inv movment rpt'!$N:$N,AU$1)</f>
        <v>0</v>
      </c>
      <c r="AV1273" s="86">
        <f>SUMIFS('sys inv movment rpt'!$M:$M,'sys inv movment rpt'!$L:$L,$M1273,'sys inv movment rpt'!$N:$N,AV$1)</f>
        <v>0</v>
      </c>
      <c r="AW1273" s="87" t="str">
        <f>IFERROR(VLOOKUP(A1273,'sys-backorder details'!E:U,17,0),"-")</f>
        <v>-</v>
      </c>
      <c r="AX1273" s="87" t="str">
        <f>IF(K1273&gt;1,VLOOKUP(A1273,'settings-routing'!A:I,9,0),"")</f>
        <v/>
      </c>
    </row>
    <row r="1274" ht="12.75" hidden="1" customHeight="1">
      <c r="A1274" s="50" t="s">
        <v>2614</v>
      </c>
      <c r="B1274" s="50" t="s">
        <v>2615</v>
      </c>
      <c r="C1274" s="50">
        <f t="shared" si="2"/>
        <v>0</v>
      </c>
      <c r="D1274" s="80">
        <f>SUMIF('Stocks 101-111'!$J:$J,'item dashboard'!A1274,'Stocks 101-111'!K:K)</f>
        <v>0</v>
      </c>
      <c r="E1274" s="80">
        <f>SUMIF('Stocks 101-111'!$J:$J,'item dashboard'!A1274,'Stocks 101-111'!$L:$L)</f>
        <v>0</v>
      </c>
      <c r="F1274" s="81">
        <f t="shared" si="3"/>
        <v>0</v>
      </c>
      <c r="G1274" s="82">
        <f t="shared" si="4"/>
        <v>0</v>
      </c>
      <c r="H1274" s="50">
        <f>SUMIFS('sys-backorder details'!$M:$M,'sys-backorder details'!$E:$E,'item dashboard'!A1274,'sys-backorder details'!$V:$V,"")</f>
        <v>0</v>
      </c>
      <c r="I1274" s="83">
        <f>SUMIF('settings-routing'!$I:$I,'item dashboard'!A1274,'settings-routing'!$O:$O)</f>
        <v>0</v>
      </c>
      <c r="J1274" s="50">
        <f>SUMIFS('sys-backorder details'!$M:$M,'sys-backorder details'!$E:$E,'item dashboard'!A1274,'sys-backorder details'!$V:$V,"Call off")</f>
        <v>0</v>
      </c>
      <c r="K1274" s="84">
        <f t="shared" si="5"/>
        <v>0</v>
      </c>
      <c r="L1274" s="84">
        <f>SUMIF('Production Plan'!$E:$E,'item dashboard'!A1274,'Production Plan'!$N:$N)</f>
        <v>0</v>
      </c>
      <c r="M1274" s="85" t="str">
        <f t="shared" si="6"/>
        <v>B-UNI1-W21-200 ml White Plain Bottle</v>
      </c>
      <c r="N1274" s="86">
        <f>SUMIFS('sys inv movment rpt'!$M:$M,'sys inv movment rpt'!$L:$L,$M1274,'sys inv movment rpt'!$N:$N,N$1)</f>
        <v>0</v>
      </c>
      <c r="O1274" s="86">
        <f>SUMIFS('sys inv movment rpt'!$M:$M,'sys inv movment rpt'!$L:$L,$M1274,'sys inv movment rpt'!$N:$N,O$1)</f>
        <v>0</v>
      </c>
      <c r="P1274" s="86">
        <f>SUMIFS('sys inv movment rpt'!$M:$M,'sys inv movment rpt'!$L:$L,$M1274,'sys inv movment rpt'!$N:$N,P$1)</f>
        <v>0</v>
      </c>
      <c r="Q1274" s="86">
        <f>SUMIFS('sys inv movment rpt'!$M:$M,'sys inv movment rpt'!$L:$L,$M1274,'sys inv movment rpt'!$N:$N,Q$1)</f>
        <v>0</v>
      </c>
      <c r="R1274" s="86">
        <f>SUMIFS('sys inv movment rpt'!$M:$M,'sys inv movment rpt'!$L:$L,$M1274,'sys inv movment rpt'!$N:$N,R$1)</f>
        <v>0</v>
      </c>
      <c r="S1274" s="86">
        <f>SUMIFS('sys inv movment rpt'!$M:$M,'sys inv movment rpt'!$L:$L,$M1274,'sys inv movment rpt'!$N:$N,S$1)</f>
        <v>0</v>
      </c>
      <c r="T1274" s="86">
        <f>SUMIFS('sys inv movment rpt'!$M:$M,'sys inv movment rpt'!$L:$L,$M1274,'sys inv movment rpt'!$N:$N,T$1)</f>
        <v>0</v>
      </c>
      <c r="U1274" s="86">
        <f>SUMIFS('sys inv movment rpt'!$M:$M,'sys inv movment rpt'!$L:$L,$M1274,'sys inv movment rpt'!$N:$N,U$1)</f>
        <v>0</v>
      </c>
      <c r="V1274" s="86">
        <f>SUMIFS('sys inv movment rpt'!$M:$M,'sys inv movment rpt'!$L:$L,$M1274,'sys inv movment rpt'!$N:$N,V$1)</f>
        <v>0</v>
      </c>
      <c r="W1274" s="86">
        <f>SUMIFS('sys inv movment rpt'!$M:$M,'sys inv movment rpt'!$L:$L,$M1274,'sys inv movment rpt'!$N:$N,W$1)</f>
        <v>0</v>
      </c>
      <c r="X1274" s="86">
        <f>SUMIFS('sys inv movment rpt'!$M:$M,'sys inv movment rpt'!$L:$L,$M1274,'sys inv movment rpt'!$N:$N,X$1)</f>
        <v>0</v>
      </c>
      <c r="Y1274" s="86">
        <f>SUMIFS('sys inv movment rpt'!$M:$M,'sys inv movment rpt'!$L:$L,$M1274,'sys inv movment rpt'!$N:$N,Y$1)</f>
        <v>0</v>
      </c>
      <c r="Z1274" s="86">
        <f>SUMIFS('sys inv movment rpt'!$M:$M,'sys inv movment rpt'!$L:$L,$M1274,'sys inv movment rpt'!$N:$N,Z$1)</f>
        <v>0</v>
      </c>
      <c r="AA1274" s="86">
        <f>SUMIFS('sys inv movment rpt'!$M:$M,'sys inv movment rpt'!$L:$L,$M1274,'sys inv movment rpt'!$N:$N,AA$1)</f>
        <v>0</v>
      </c>
      <c r="AB1274" s="86">
        <f>SUMIFS('sys inv movment rpt'!$M:$M,'sys inv movment rpt'!$L:$L,$M1274,'sys inv movment rpt'!$N:$N,AB$1)</f>
        <v>0</v>
      </c>
      <c r="AC1274" s="86">
        <f>SUMIFS('sys inv movment rpt'!$M:$M,'sys inv movment rpt'!$L:$L,$M1274,'sys inv movment rpt'!$N:$N,AC$1)</f>
        <v>0</v>
      </c>
      <c r="AD1274" s="86">
        <f>SUMIFS('sys inv movment rpt'!$M:$M,'sys inv movment rpt'!$L:$L,$M1274,'sys inv movment rpt'!$N:$N,AD$1)</f>
        <v>0</v>
      </c>
      <c r="AE1274" s="86">
        <f>SUMIFS('sys inv movment rpt'!$M:$M,'sys inv movment rpt'!$L:$L,$M1274,'sys inv movment rpt'!$N:$N,AE$1)</f>
        <v>0</v>
      </c>
      <c r="AF1274" s="86">
        <f>SUMIFS('sys inv movment rpt'!$M:$M,'sys inv movment rpt'!$L:$L,$M1274,'sys inv movment rpt'!$N:$N,AF$1)</f>
        <v>0</v>
      </c>
      <c r="AG1274" s="86">
        <f>SUMIFS('sys inv movment rpt'!$M:$M,'sys inv movment rpt'!$L:$L,$M1274,'sys inv movment rpt'!$N:$N,AG$1)</f>
        <v>0</v>
      </c>
      <c r="AH1274" s="86">
        <f>SUMIFS('sys inv movment rpt'!$M:$M,'sys inv movment rpt'!$L:$L,$M1274,'sys inv movment rpt'!$N:$N,AH$1)</f>
        <v>0</v>
      </c>
      <c r="AI1274" s="86">
        <f>SUMIFS('sys inv movment rpt'!$M:$M,'sys inv movment rpt'!$L:$L,$M1274,'sys inv movment rpt'!$N:$N,AI$1)</f>
        <v>0</v>
      </c>
      <c r="AJ1274" s="86">
        <f>SUMIFS('sys inv movment rpt'!$M:$M,'sys inv movment rpt'!$L:$L,$M1274,'sys inv movment rpt'!$N:$N,AJ$1)</f>
        <v>0</v>
      </c>
      <c r="AK1274" s="86">
        <f>SUMIFS('sys inv movment rpt'!$M:$M,'sys inv movment rpt'!$L:$L,$M1274,'sys inv movment rpt'!$N:$N,AK$1)</f>
        <v>0</v>
      </c>
      <c r="AL1274" s="86">
        <f>SUMIFS('sys inv movment rpt'!$M:$M,'sys inv movment rpt'!$L:$L,$M1274,'sys inv movment rpt'!$N:$N,AL$1)</f>
        <v>0</v>
      </c>
      <c r="AM1274" s="86">
        <f>SUMIFS('sys inv movment rpt'!$M:$M,'sys inv movment rpt'!$L:$L,$M1274,'sys inv movment rpt'!$N:$N,AM$1)</f>
        <v>0</v>
      </c>
      <c r="AN1274" s="86">
        <f>SUMIFS('sys inv movment rpt'!$M:$M,'sys inv movment rpt'!$L:$L,$M1274,'sys inv movment rpt'!$N:$N,AN$1)</f>
        <v>0</v>
      </c>
      <c r="AO1274" s="86">
        <f>SUMIFS('sys inv movment rpt'!$M:$M,'sys inv movment rpt'!$L:$L,$M1274,'sys inv movment rpt'!$N:$N,AO$1)</f>
        <v>0</v>
      </c>
      <c r="AP1274" s="86">
        <f>SUMIFS('sys inv movment rpt'!$M:$M,'sys inv movment rpt'!$L:$L,$M1274,'sys inv movment rpt'!$N:$N,AP$1)</f>
        <v>0</v>
      </c>
      <c r="AQ1274" s="86">
        <f>SUMIFS('sys inv movment rpt'!$M:$M,'sys inv movment rpt'!$L:$L,$M1274,'sys inv movment rpt'!$N:$N,AQ$1)</f>
        <v>0</v>
      </c>
      <c r="AR1274" s="86">
        <f>SUMIFS('sys inv movment rpt'!$M:$M,'sys inv movment rpt'!$L:$L,$M1274,'sys inv movment rpt'!$N:$N,AR$1)</f>
        <v>0</v>
      </c>
      <c r="AS1274" s="86">
        <f>SUMIFS('sys inv movment rpt'!$M:$M,'sys inv movment rpt'!$L:$L,$M1274,'sys inv movment rpt'!$N:$N,AS$1)</f>
        <v>0</v>
      </c>
      <c r="AT1274" s="86">
        <f>SUMIFS('sys inv movment rpt'!$M:$M,'sys inv movment rpt'!$L:$L,$M1274,'sys inv movment rpt'!$N:$N,AT$1)</f>
        <v>0</v>
      </c>
      <c r="AU1274" s="86">
        <f>SUMIFS('sys inv movment rpt'!$M:$M,'sys inv movment rpt'!$L:$L,$M1274,'sys inv movment rpt'!$N:$N,AU$1)</f>
        <v>0</v>
      </c>
      <c r="AV1274" s="86">
        <f>SUMIFS('sys inv movment rpt'!$M:$M,'sys inv movment rpt'!$L:$L,$M1274,'sys inv movment rpt'!$N:$N,AV$1)</f>
        <v>0</v>
      </c>
      <c r="AW1274" s="87" t="str">
        <f>IFERROR(VLOOKUP(A1274,'sys-backorder details'!E:U,17,0),"-")</f>
        <v>-</v>
      </c>
      <c r="AX1274" s="87" t="str">
        <f>IF(K1274&gt;1,VLOOKUP(A1274,'settings-routing'!A:I,9,0),"")</f>
        <v/>
      </c>
    </row>
    <row r="1275" ht="12.75" hidden="1" customHeight="1">
      <c r="A1275" s="50" t="s">
        <v>2616</v>
      </c>
      <c r="B1275" s="50" t="s">
        <v>2617</v>
      </c>
      <c r="C1275" s="50">
        <f t="shared" si="2"/>
        <v>0</v>
      </c>
      <c r="D1275" s="80">
        <f>SUMIF('Stocks 101-111'!$J:$J,'item dashboard'!A1275,'Stocks 101-111'!K:K)</f>
        <v>0</v>
      </c>
      <c r="E1275" s="80">
        <f>SUMIF('Stocks 101-111'!$J:$J,'item dashboard'!A1275,'Stocks 101-111'!$L:$L)</f>
        <v>0</v>
      </c>
      <c r="F1275" s="81">
        <f t="shared" si="3"/>
        <v>0</v>
      </c>
      <c r="G1275" s="82">
        <f t="shared" si="4"/>
        <v>0</v>
      </c>
      <c r="H1275" s="50">
        <f>SUMIFS('sys-backorder details'!$M:$M,'sys-backorder details'!$E:$E,'item dashboard'!A1275,'sys-backorder details'!$V:$V,"")</f>
        <v>0</v>
      </c>
      <c r="I1275" s="83">
        <f>SUMIF('settings-routing'!$I:$I,'item dashboard'!A1275,'settings-routing'!$O:$O)</f>
        <v>0</v>
      </c>
      <c r="J1275" s="50">
        <f>SUMIFS('sys-backorder details'!$M:$M,'sys-backorder details'!$E:$E,'item dashboard'!A1275,'sys-backorder details'!$V:$V,"Call off")</f>
        <v>0</v>
      </c>
      <c r="K1275" s="84">
        <f t="shared" si="5"/>
        <v>0</v>
      </c>
      <c r="L1275" s="84">
        <f>SUMIF('Production Plan'!$E:$E,'item dashboard'!A1275,'Production Plan'!$N:$N)</f>
        <v>0</v>
      </c>
      <c r="M1275" s="85" t="str">
        <f t="shared" si="6"/>
        <v>B-UNI1-W21DONAX-200Ltr Labelled Donax Bottle</v>
      </c>
      <c r="N1275" s="86">
        <f>SUMIFS('sys inv movment rpt'!$M:$M,'sys inv movment rpt'!$L:$L,$M1275,'sys inv movment rpt'!$N:$N,N$1)</f>
        <v>0</v>
      </c>
      <c r="O1275" s="86">
        <f>SUMIFS('sys inv movment rpt'!$M:$M,'sys inv movment rpt'!$L:$L,$M1275,'sys inv movment rpt'!$N:$N,O$1)</f>
        <v>0</v>
      </c>
      <c r="P1275" s="86">
        <f>SUMIFS('sys inv movment rpt'!$M:$M,'sys inv movment rpt'!$L:$L,$M1275,'sys inv movment rpt'!$N:$N,P$1)</f>
        <v>0</v>
      </c>
      <c r="Q1275" s="86">
        <f>SUMIFS('sys inv movment rpt'!$M:$M,'sys inv movment rpt'!$L:$L,$M1275,'sys inv movment rpt'!$N:$N,Q$1)</f>
        <v>0</v>
      </c>
      <c r="R1275" s="86">
        <f>SUMIFS('sys inv movment rpt'!$M:$M,'sys inv movment rpt'!$L:$L,$M1275,'sys inv movment rpt'!$N:$N,R$1)</f>
        <v>0</v>
      </c>
      <c r="S1275" s="86">
        <f>SUMIFS('sys inv movment rpt'!$M:$M,'sys inv movment rpt'!$L:$L,$M1275,'sys inv movment rpt'!$N:$N,S$1)</f>
        <v>0</v>
      </c>
      <c r="T1275" s="86">
        <f>SUMIFS('sys inv movment rpt'!$M:$M,'sys inv movment rpt'!$L:$L,$M1275,'sys inv movment rpt'!$N:$N,T$1)</f>
        <v>0</v>
      </c>
      <c r="U1275" s="86">
        <f>SUMIFS('sys inv movment rpt'!$M:$M,'sys inv movment rpt'!$L:$L,$M1275,'sys inv movment rpt'!$N:$N,U$1)</f>
        <v>0</v>
      </c>
      <c r="V1275" s="86">
        <f>SUMIFS('sys inv movment rpt'!$M:$M,'sys inv movment rpt'!$L:$L,$M1275,'sys inv movment rpt'!$N:$N,V$1)</f>
        <v>0</v>
      </c>
      <c r="W1275" s="86">
        <f>SUMIFS('sys inv movment rpt'!$M:$M,'sys inv movment rpt'!$L:$L,$M1275,'sys inv movment rpt'!$N:$N,W$1)</f>
        <v>0</v>
      </c>
      <c r="X1275" s="86">
        <f>SUMIFS('sys inv movment rpt'!$M:$M,'sys inv movment rpt'!$L:$L,$M1275,'sys inv movment rpt'!$N:$N,X$1)</f>
        <v>0</v>
      </c>
      <c r="Y1275" s="86">
        <f>SUMIFS('sys inv movment rpt'!$M:$M,'sys inv movment rpt'!$L:$L,$M1275,'sys inv movment rpt'!$N:$N,Y$1)</f>
        <v>0</v>
      </c>
      <c r="Z1275" s="86">
        <f>SUMIFS('sys inv movment rpt'!$M:$M,'sys inv movment rpt'!$L:$L,$M1275,'sys inv movment rpt'!$N:$N,Z$1)</f>
        <v>0</v>
      </c>
      <c r="AA1275" s="86">
        <f>SUMIFS('sys inv movment rpt'!$M:$M,'sys inv movment rpt'!$L:$L,$M1275,'sys inv movment rpt'!$N:$N,AA$1)</f>
        <v>0</v>
      </c>
      <c r="AB1275" s="86">
        <f>SUMIFS('sys inv movment rpt'!$M:$M,'sys inv movment rpt'!$L:$L,$M1275,'sys inv movment rpt'!$N:$N,AB$1)</f>
        <v>0</v>
      </c>
      <c r="AC1275" s="86">
        <f>SUMIFS('sys inv movment rpt'!$M:$M,'sys inv movment rpt'!$L:$L,$M1275,'sys inv movment rpt'!$N:$N,AC$1)</f>
        <v>0</v>
      </c>
      <c r="AD1275" s="86">
        <f>SUMIFS('sys inv movment rpt'!$M:$M,'sys inv movment rpt'!$L:$L,$M1275,'sys inv movment rpt'!$N:$N,AD$1)</f>
        <v>0</v>
      </c>
      <c r="AE1275" s="86">
        <f>SUMIFS('sys inv movment rpt'!$M:$M,'sys inv movment rpt'!$L:$L,$M1275,'sys inv movment rpt'!$N:$N,AE$1)</f>
        <v>0</v>
      </c>
      <c r="AF1275" s="86">
        <f>SUMIFS('sys inv movment rpt'!$M:$M,'sys inv movment rpt'!$L:$L,$M1275,'sys inv movment rpt'!$N:$N,AF$1)</f>
        <v>0</v>
      </c>
      <c r="AG1275" s="86">
        <f>SUMIFS('sys inv movment rpt'!$M:$M,'sys inv movment rpt'!$L:$L,$M1275,'sys inv movment rpt'!$N:$N,AG$1)</f>
        <v>0</v>
      </c>
      <c r="AH1275" s="86">
        <f>SUMIFS('sys inv movment rpt'!$M:$M,'sys inv movment rpt'!$L:$L,$M1275,'sys inv movment rpt'!$N:$N,AH$1)</f>
        <v>0</v>
      </c>
      <c r="AI1275" s="86">
        <f>SUMIFS('sys inv movment rpt'!$M:$M,'sys inv movment rpt'!$L:$L,$M1275,'sys inv movment rpt'!$N:$N,AI$1)</f>
        <v>0</v>
      </c>
      <c r="AJ1275" s="86">
        <f>SUMIFS('sys inv movment rpt'!$M:$M,'sys inv movment rpt'!$L:$L,$M1275,'sys inv movment rpt'!$N:$N,AJ$1)</f>
        <v>0</v>
      </c>
      <c r="AK1275" s="86">
        <f>SUMIFS('sys inv movment rpt'!$M:$M,'sys inv movment rpt'!$L:$L,$M1275,'sys inv movment rpt'!$N:$N,AK$1)</f>
        <v>0</v>
      </c>
      <c r="AL1275" s="86">
        <f>SUMIFS('sys inv movment rpt'!$M:$M,'sys inv movment rpt'!$L:$L,$M1275,'sys inv movment rpt'!$N:$N,AL$1)</f>
        <v>0</v>
      </c>
      <c r="AM1275" s="86">
        <f>SUMIFS('sys inv movment rpt'!$M:$M,'sys inv movment rpt'!$L:$L,$M1275,'sys inv movment rpt'!$N:$N,AM$1)</f>
        <v>0</v>
      </c>
      <c r="AN1275" s="86">
        <f>SUMIFS('sys inv movment rpt'!$M:$M,'sys inv movment rpt'!$L:$L,$M1275,'sys inv movment rpt'!$N:$N,AN$1)</f>
        <v>0</v>
      </c>
      <c r="AO1275" s="86">
        <f>SUMIFS('sys inv movment rpt'!$M:$M,'sys inv movment rpt'!$L:$L,$M1275,'sys inv movment rpt'!$N:$N,AO$1)</f>
        <v>0</v>
      </c>
      <c r="AP1275" s="86">
        <f>SUMIFS('sys inv movment rpt'!$M:$M,'sys inv movment rpt'!$L:$L,$M1275,'sys inv movment rpt'!$N:$N,AP$1)</f>
        <v>0</v>
      </c>
      <c r="AQ1275" s="86">
        <f>SUMIFS('sys inv movment rpt'!$M:$M,'sys inv movment rpt'!$L:$L,$M1275,'sys inv movment rpt'!$N:$N,AQ$1)</f>
        <v>0</v>
      </c>
      <c r="AR1275" s="86">
        <f>SUMIFS('sys inv movment rpt'!$M:$M,'sys inv movment rpt'!$L:$L,$M1275,'sys inv movment rpt'!$N:$N,AR$1)</f>
        <v>0</v>
      </c>
      <c r="AS1275" s="86">
        <f>SUMIFS('sys inv movment rpt'!$M:$M,'sys inv movment rpt'!$L:$L,$M1275,'sys inv movment rpt'!$N:$N,AS$1)</f>
        <v>0</v>
      </c>
      <c r="AT1275" s="86">
        <f>SUMIFS('sys inv movment rpt'!$M:$M,'sys inv movment rpt'!$L:$L,$M1275,'sys inv movment rpt'!$N:$N,AT$1)</f>
        <v>0</v>
      </c>
      <c r="AU1275" s="86">
        <f>SUMIFS('sys inv movment rpt'!$M:$M,'sys inv movment rpt'!$L:$L,$M1275,'sys inv movment rpt'!$N:$N,AU$1)</f>
        <v>0</v>
      </c>
      <c r="AV1275" s="86">
        <f>SUMIFS('sys inv movment rpt'!$M:$M,'sys inv movment rpt'!$L:$L,$M1275,'sys inv movment rpt'!$N:$N,AV$1)</f>
        <v>0</v>
      </c>
      <c r="AW1275" s="87" t="str">
        <f>IFERROR(VLOOKUP(A1275,'sys-backorder details'!E:U,17,0),"-")</f>
        <v>-</v>
      </c>
      <c r="AX1275" s="87" t="str">
        <f>IF(K1275&gt;1,VLOOKUP(A1275,'settings-routing'!A:I,9,0),"")</f>
        <v/>
      </c>
    </row>
    <row r="1276" ht="12.75" hidden="1" customHeight="1">
      <c r="A1276" s="28" t="s">
        <v>2618</v>
      </c>
      <c r="B1276" s="28" t="s">
        <v>2619</v>
      </c>
      <c r="C1276" s="50">
        <f t="shared" si="2"/>
        <v>0</v>
      </c>
      <c r="D1276" s="80">
        <f>SUMIF('Stocks 101-111'!$J:$J,'item dashboard'!A1276,'Stocks 101-111'!K:K)</f>
        <v>0</v>
      </c>
      <c r="E1276" s="80">
        <f>SUMIF('Stocks 101-111'!$J:$J,'item dashboard'!A1276,'Stocks 101-111'!$L:$L)</f>
        <v>0</v>
      </c>
      <c r="F1276" s="81">
        <f t="shared" si="3"/>
        <v>0</v>
      </c>
      <c r="G1276" s="82">
        <f t="shared" si="4"/>
        <v>0.05714285714</v>
      </c>
      <c r="H1276" s="50">
        <f>SUMIFS('sys-backorder details'!$M:$M,'sys-backorder details'!$E:$E,'item dashboard'!A1276,'sys-backorder details'!$V:$V,"")</f>
        <v>0</v>
      </c>
      <c r="I1276" s="83">
        <f>SUMIF('settings-routing'!$I:$I,'item dashboard'!A1276,'settings-routing'!$O:$O)</f>
        <v>0</v>
      </c>
      <c r="J1276" s="50">
        <f>SUMIFS('sys-backorder details'!$M:$M,'sys-backorder details'!$E:$E,'item dashboard'!A1276,'sys-backorder details'!$V:$V,"Call off")</f>
        <v>331640</v>
      </c>
      <c r="K1276" s="84">
        <f t="shared" si="5"/>
        <v>0</v>
      </c>
      <c r="L1276" s="84">
        <f>SUMIF('Production Plan'!$E:$E,'item dashboard'!A1276,'Production Plan'!$N:$N)</f>
        <v>0</v>
      </c>
      <c r="M1276" s="85" t="str">
        <f t="shared" si="6"/>
        <v>B-UNI1-W21PRE-200 ml White Labelled Premium Bottle</v>
      </c>
      <c r="N1276" s="86">
        <f>SUMIFS('sys inv movment rpt'!$M:$M,'sys inv movment rpt'!$L:$L,$M1276,'sys inv movment rpt'!$N:$N,N$1)</f>
        <v>0</v>
      </c>
      <c r="O1276" s="86">
        <f>SUMIFS('sys inv movment rpt'!$M:$M,'sys inv movment rpt'!$L:$L,$M1276,'sys inv movment rpt'!$N:$N,O$1)</f>
        <v>0</v>
      </c>
      <c r="P1276" s="86">
        <f>SUMIFS('sys inv movment rpt'!$M:$M,'sys inv movment rpt'!$L:$L,$M1276,'sys inv movment rpt'!$N:$N,P$1)</f>
        <v>0</v>
      </c>
      <c r="Q1276" s="86">
        <f>SUMIFS('sys inv movment rpt'!$M:$M,'sys inv movment rpt'!$L:$L,$M1276,'sys inv movment rpt'!$N:$N,Q$1)</f>
        <v>0</v>
      </c>
      <c r="R1276" s="86">
        <f>SUMIFS('sys inv movment rpt'!$M:$M,'sys inv movment rpt'!$L:$L,$M1276,'sys inv movment rpt'!$N:$N,R$1)</f>
        <v>0</v>
      </c>
      <c r="S1276" s="86">
        <f>SUMIFS('sys inv movment rpt'!$M:$M,'sys inv movment rpt'!$L:$L,$M1276,'sys inv movment rpt'!$N:$N,S$1)</f>
        <v>0</v>
      </c>
      <c r="T1276" s="86">
        <f>SUMIFS('sys inv movment rpt'!$M:$M,'sys inv movment rpt'!$L:$L,$M1276,'sys inv movment rpt'!$N:$N,T$1)</f>
        <v>0</v>
      </c>
      <c r="U1276" s="86">
        <f>SUMIFS('sys inv movment rpt'!$M:$M,'sys inv movment rpt'!$L:$L,$M1276,'sys inv movment rpt'!$N:$N,U$1)</f>
        <v>0</v>
      </c>
      <c r="V1276" s="86">
        <f>SUMIFS('sys inv movment rpt'!$M:$M,'sys inv movment rpt'!$L:$L,$M1276,'sys inv movment rpt'!$N:$N,V$1)</f>
        <v>0</v>
      </c>
      <c r="W1276" s="86">
        <f>SUMIFS('sys inv movment rpt'!$M:$M,'sys inv movment rpt'!$L:$L,$M1276,'sys inv movment rpt'!$N:$N,W$1)</f>
        <v>0</v>
      </c>
      <c r="X1276" s="86">
        <f>SUMIFS('sys inv movment rpt'!$M:$M,'sys inv movment rpt'!$L:$L,$M1276,'sys inv movment rpt'!$N:$N,X$1)</f>
        <v>0</v>
      </c>
      <c r="Y1276" s="86">
        <f>SUMIFS('sys inv movment rpt'!$M:$M,'sys inv movment rpt'!$L:$L,$M1276,'sys inv movment rpt'!$N:$N,Y$1)</f>
        <v>0</v>
      </c>
      <c r="Z1276" s="86">
        <f>SUMIFS('sys inv movment rpt'!$M:$M,'sys inv movment rpt'!$L:$L,$M1276,'sys inv movment rpt'!$N:$N,Z$1)</f>
        <v>0</v>
      </c>
      <c r="AA1276" s="86">
        <f>SUMIFS('sys inv movment rpt'!$M:$M,'sys inv movment rpt'!$L:$L,$M1276,'sys inv movment rpt'!$N:$N,AA$1)</f>
        <v>0</v>
      </c>
      <c r="AB1276" s="86">
        <f>SUMIFS('sys inv movment rpt'!$M:$M,'sys inv movment rpt'!$L:$L,$M1276,'sys inv movment rpt'!$N:$N,AB$1)</f>
        <v>0</v>
      </c>
      <c r="AC1276" s="86">
        <f>SUMIFS('sys inv movment rpt'!$M:$M,'sys inv movment rpt'!$L:$L,$M1276,'sys inv movment rpt'!$N:$N,AC$1)</f>
        <v>0</v>
      </c>
      <c r="AD1276" s="86">
        <f>SUMIFS('sys inv movment rpt'!$M:$M,'sys inv movment rpt'!$L:$L,$M1276,'sys inv movment rpt'!$N:$N,AD$1)</f>
        <v>0</v>
      </c>
      <c r="AE1276" s="86">
        <f>SUMIFS('sys inv movment rpt'!$M:$M,'sys inv movment rpt'!$L:$L,$M1276,'sys inv movment rpt'!$N:$N,AE$1)</f>
        <v>0</v>
      </c>
      <c r="AF1276" s="86">
        <f>SUMIFS('sys inv movment rpt'!$M:$M,'sys inv movment rpt'!$L:$L,$M1276,'sys inv movment rpt'!$N:$N,AF$1)</f>
        <v>0</v>
      </c>
      <c r="AG1276" s="86">
        <f>SUMIFS('sys inv movment rpt'!$M:$M,'sys inv movment rpt'!$L:$L,$M1276,'sys inv movment rpt'!$N:$N,AG$1)</f>
        <v>0</v>
      </c>
      <c r="AH1276" s="86">
        <f>SUMIFS('sys inv movment rpt'!$M:$M,'sys inv movment rpt'!$L:$L,$M1276,'sys inv movment rpt'!$N:$N,AH$1)</f>
        <v>0</v>
      </c>
      <c r="AI1276" s="86">
        <f>SUMIFS('sys inv movment rpt'!$M:$M,'sys inv movment rpt'!$L:$L,$M1276,'sys inv movment rpt'!$N:$N,AI$1)</f>
        <v>3960</v>
      </c>
      <c r="AJ1276" s="86">
        <f>SUMIFS('sys inv movment rpt'!$M:$M,'sys inv movment rpt'!$L:$L,$M1276,'sys inv movment rpt'!$N:$N,AJ$1)</f>
        <v>0</v>
      </c>
      <c r="AK1276" s="86">
        <f>SUMIFS('sys inv movment rpt'!$M:$M,'sys inv movment rpt'!$L:$L,$M1276,'sys inv movment rpt'!$N:$N,AK$1)</f>
        <v>0</v>
      </c>
      <c r="AL1276" s="86">
        <f>SUMIFS('sys inv movment rpt'!$M:$M,'sys inv movment rpt'!$L:$L,$M1276,'sys inv movment rpt'!$N:$N,AL$1)</f>
        <v>0</v>
      </c>
      <c r="AM1276" s="86">
        <f>SUMIFS('sys inv movment rpt'!$M:$M,'sys inv movment rpt'!$L:$L,$M1276,'sys inv movment rpt'!$N:$N,AM$1)</f>
        <v>0</v>
      </c>
      <c r="AN1276" s="86">
        <f>SUMIFS('sys inv movment rpt'!$M:$M,'sys inv movment rpt'!$L:$L,$M1276,'sys inv movment rpt'!$N:$N,AN$1)</f>
        <v>2520</v>
      </c>
      <c r="AO1276" s="86">
        <f>SUMIFS('sys inv movment rpt'!$M:$M,'sys inv movment rpt'!$L:$L,$M1276,'sys inv movment rpt'!$N:$N,AO$1)</f>
        <v>0</v>
      </c>
      <c r="AP1276" s="86">
        <f>SUMIFS('sys inv movment rpt'!$M:$M,'sys inv movment rpt'!$L:$L,$M1276,'sys inv movment rpt'!$N:$N,AP$1)</f>
        <v>0</v>
      </c>
      <c r="AQ1276" s="86">
        <f>SUMIFS('sys inv movment rpt'!$M:$M,'sys inv movment rpt'!$L:$L,$M1276,'sys inv movment rpt'!$N:$N,AQ$1)</f>
        <v>0</v>
      </c>
      <c r="AR1276" s="86">
        <f>SUMIFS('sys inv movment rpt'!$M:$M,'sys inv movment rpt'!$L:$L,$M1276,'sys inv movment rpt'!$N:$N,AR$1)</f>
        <v>0</v>
      </c>
      <c r="AS1276" s="86">
        <f>SUMIFS('sys inv movment rpt'!$M:$M,'sys inv movment rpt'!$L:$L,$M1276,'sys inv movment rpt'!$N:$N,AS$1)</f>
        <v>0</v>
      </c>
      <c r="AT1276" s="86">
        <f>SUMIFS('sys inv movment rpt'!$M:$M,'sys inv movment rpt'!$L:$L,$M1276,'sys inv movment rpt'!$N:$N,AT$1)</f>
        <v>0</v>
      </c>
      <c r="AU1276" s="86">
        <f>SUMIFS('sys inv movment rpt'!$M:$M,'sys inv movment rpt'!$L:$L,$M1276,'sys inv movment rpt'!$N:$N,AU$1)</f>
        <v>0</v>
      </c>
      <c r="AV1276" s="86">
        <f>SUMIFS('sys inv movment rpt'!$M:$M,'sys inv movment rpt'!$L:$L,$M1276,'sys inv movment rpt'!$N:$N,AV$1)</f>
        <v>0</v>
      </c>
      <c r="AW1276" s="87" t="str">
        <f>IFERROR(VLOOKUP(A1276,'sys-backorder details'!E:U,17,0),"-")</f>
        <v>90 Days</v>
      </c>
      <c r="AX1276" s="87" t="str">
        <f>IF(K1276&gt;1,VLOOKUP(A1276,'settings-routing'!A:I,9,0),"")</f>
        <v/>
      </c>
    </row>
    <row r="1277" ht="12.75" hidden="1" customHeight="1">
      <c r="A1277" s="28" t="s">
        <v>2620</v>
      </c>
      <c r="B1277" s="28" t="s">
        <v>2621</v>
      </c>
      <c r="C1277" s="50">
        <f t="shared" si="2"/>
        <v>0</v>
      </c>
      <c r="D1277" s="80">
        <f>SUMIF('Stocks 101-111'!$J:$J,'item dashboard'!A1277,'Stocks 101-111'!K:K)</f>
        <v>0</v>
      </c>
      <c r="E1277" s="80">
        <f>SUMIF('Stocks 101-111'!$J:$J,'item dashboard'!A1277,'Stocks 101-111'!$L:$L)</f>
        <v>0</v>
      </c>
      <c r="F1277" s="81">
        <f t="shared" si="3"/>
        <v>0</v>
      </c>
      <c r="G1277" s="82">
        <f t="shared" si="4"/>
        <v>0</v>
      </c>
      <c r="H1277" s="50">
        <f>SUMIFS('sys-backorder details'!$M:$M,'sys-backorder details'!$E:$E,'item dashboard'!A1277,'sys-backorder details'!$V:$V,"")</f>
        <v>0</v>
      </c>
      <c r="I1277" s="83">
        <f>SUMIF('settings-routing'!$I:$I,'item dashboard'!A1277,'settings-routing'!$O:$O)</f>
        <v>0</v>
      </c>
      <c r="J1277" s="50">
        <f>SUMIFS('sys-backorder details'!$M:$M,'sys-backorder details'!$E:$E,'item dashboard'!A1277,'sys-backorder details'!$V:$V,"Call off")</f>
        <v>0</v>
      </c>
      <c r="K1277" s="84">
        <f t="shared" si="5"/>
        <v>0</v>
      </c>
      <c r="L1277" s="84">
        <f>SUMIF('Production Plan'!$E:$E,'item dashboard'!A1277,'Production Plan'!$N:$N)</f>
        <v>0</v>
      </c>
      <c r="M1277" s="85" t="str">
        <f t="shared" si="6"/>
        <v>B-UNI200-W30-200 ml White Unilab Bottle</v>
      </c>
      <c r="N1277" s="86">
        <f>SUMIFS('sys inv movment rpt'!$M:$M,'sys inv movment rpt'!$L:$L,$M1277,'sys inv movment rpt'!$N:$N,N$1)</f>
        <v>0</v>
      </c>
      <c r="O1277" s="86">
        <f>SUMIFS('sys inv movment rpt'!$M:$M,'sys inv movment rpt'!$L:$L,$M1277,'sys inv movment rpt'!$N:$N,O$1)</f>
        <v>0</v>
      </c>
      <c r="P1277" s="86">
        <f>SUMIFS('sys inv movment rpt'!$M:$M,'sys inv movment rpt'!$L:$L,$M1277,'sys inv movment rpt'!$N:$N,P$1)</f>
        <v>0</v>
      </c>
      <c r="Q1277" s="86">
        <f>SUMIFS('sys inv movment rpt'!$M:$M,'sys inv movment rpt'!$L:$L,$M1277,'sys inv movment rpt'!$N:$N,Q$1)</f>
        <v>0</v>
      </c>
      <c r="R1277" s="86">
        <f>SUMIFS('sys inv movment rpt'!$M:$M,'sys inv movment rpt'!$L:$L,$M1277,'sys inv movment rpt'!$N:$N,R$1)</f>
        <v>0</v>
      </c>
      <c r="S1277" s="86">
        <f>SUMIFS('sys inv movment rpt'!$M:$M,'sys inv movment rpt'!$L:$L,$M1277,'sys inv movment rpt'!$N:$N,S$1)</f>
        <v>0</v>
      </c>
      <c r="T1277" s="86">
        <f>SUMIFS('sys inv movment rpt'!$M:$M,'sys inv movment rpt'!$L:$L,$M1277,'sys inv movment rpt'!$N:$N,T$1)</f>
        <v>0</v>
      </c>
      <c r="U1277" s="86">
        <f>SUMIFS('sys inv movment rpt'!$M:$M,'sys inv movment rpt'!$L:$L,$M1277,'sys inv movment rpt'!$N:$N,U$1)</f>
        <v>0</v>
      </c>
      <c r="V1277" s="86">
        <f>SUMIFS('sys inv movment rpt'!$M:$M,'sys inv movment rpt'!$L:$L,$M1277,'sys inv movment rpt'!$N:$N,V$1)</f>
        <v>0</v>
      </c>
      <c r="W1277" s="86">
        <f>SUMIFS('sys inv movment rpt'!$M:$M,'sys inv movment rpt'!$L:$L,$M1277,'sys inv movment rpt'!$N:$N,W$1)</f>
        <v>0</v>
      </c>
      <c r="X1277" s="86">
        <f>SUMIFS('sys inv movment rpt'!$M:$M,'sys inv movment rpt'!$L:$L,$M1277,'sys inv movment rpt'!$N:$N,X$1)</f>
        <v>0</v>
      </c>
      <c r="Y1277" s="86">
        <f>SUMIFS('sys inv movment rpt'!$M:$M,'sys inv movment rpt'!$L:$L,$M1277,'sys inv movment rpt'!$N:$N,Y$1)</f>
        <v>0</v>
      </c>
      <c r="Z1277" s="86">
        <f>SUMIFS('sys inv movment rpt'!$M:$M,'sys inv movment rpt'!$L:$L,$M1277,'sys inv movment rpt'!$N:$N,Z$1)</f>
        <v>0</v>
      </c>
      <c r="AA1277" s="86">
        <f>SUMIFS('sys inv movment rpt'!$M:$M,'sys inv movment rpt'!$L:$L,$M1277,'sys inv movment rpt'!$N:$N,AA$1)</f>
        <v>0</v>
      </c>
      <c r="AB1277" s="86">
        <f>SUMIFS('sys inv movment rpt'!$M:$M,'sys inv movment rpt'!$L:$L,$M1277,'sys inv movment rpt'!$N:$N,AB$1)</f>
        <v>0</v>
      </c>
      <c r="AC1277" s="86">
        <f>SUMIFS('sys inv movment rpt'!$M:$M,'sys inv movment rpt'!$L:$L,$M1277,'sys inv movment rpt'!$N:$N,AC$1)</f>
        <v>0</v>
      </c>
      <c r="AD1277" s="86">
        <f>SUMIFS('sys inv movment rpt'!$M:$M,'sys inv movment rpt'!$L:$L,$M1277,'sys inv movment rpt'!$N:$N,AD$1)</f>
        <v>0</v>
      </c>
      <c r="AE1277" s="86">
        <f>SUMIFS('sys inv movment rpt'!$M:$M,'sys inv movment rpt'!$L:$L,$M1277,'sys inv movment rpt'!$N:$N,AE$1)</f>
        <v>0</v>
      </c>
      <c r="AF1277" s="86">
        <f>SUMIFS('sys inv movment rpt'!$M:$M,'sys inv movment rpt'!$L:$L,$M1277,'sys inv movment rpt'!$N:$N,AF$1)</f>
        <v>0</v>
      </c>
      <c r="AG1277" s="86">
        <f>SUMIFS('sys inv movment rpt'!$M:$M,'sys inv movment rpt'!$L:$L,$M1277,'sys inv movment rpt'!$N:$N,AG$1)</f>
        <v>0</v>
      </c>
      <c r="AH1277" s="86">
        <f>SUMIFS('sys inv movment rpt'!$M:$M,'sys inv movment rpt'!$L:$L,$M1277,'sys inv movment rpt'!$N:$N,AH$1)</f>
        <v>0</v>
      </c>
      <c r="AI1277" s="86">
        <f>SUMIFS('sys inv movment rpt'!$M:$M,'sys inv movment rpt'!$L:$L,$M1277,'sys inv movment rpt'!$N:$N,AI$1)</f>
        <v>0</v>
      </c>
      <c r="AJ1277" s="86">
        <f>SUMIFS('sys inv movment rpt'!$M:$M,'sys inv movment rpt'!$L:$L,$M1277,'sys inv movment rpt'!$N:$N,AJ$1)</f>
        <v>0</v>
      </c>
      <c r="AK1277" s="86">
        <f>SUMIFS('sys inv movment rpt'!$M:$M,'sys inv movment rpt'!$L:$L,$M1277,'sys inv movment rpt'!$N:$N,AK$1)</f>
        <v>0</v>
      </c>
      <c r="AL1277" s="86">
        <f>SUMIFS('sys inv movment rpt'!$M:$M,'sys inv movment rpt'!$L:$L,$M1277,'sys inv movment rpt'!$N:$N,AL$1)</f>
        <v>0</v>
      </c>
      <c r="AM1277" s="86">
        <f>SUMIFS('sys inv movment rpt'!$M:$M,'sys inv movment rpt'!$L:$L,$M1277,'sys inv movment rpt'!$N:$N,AM$1)</f>
        <v>0</v>
      </c>
      <c r="AN1277" s="86">
        <f>SUMIFS('sys inv movment rpt'!$M:$M,'sys inv movment rpt'!$L:$L,$M1277,'sys inv movment rpt'!$N:$N,AN$1)</f>
        <v>0</v>
      </c>
      <c r="AO1277" s="86">
        <f>SUMIFS('sys inv movment rpt'!$M:$M,'sys inv movment rpt'!$L:$L,$M1277,'sys inv movment rpt'!$N:$N,AO$1)</f>
        <v>0</v>
      </c>
      <c r="AP1277" s="86">
        <f>SUMIFS('sys inv movment rpt'!$M:$M,'sys inv movment rpt'!$L:$L,$M1277,'sys inv movment rpt'!$N:$N,AP$1)</f>
        <v>0</v>
      </c>
      <c r="AQ1277" s="86">
        <f>SUMIFS('sys inv movment rpt'!$M:$M,'sys inv movment rpt'!$L:$L,$M1277,'sys inv movment rpt'!$N:$N,AQ$1)</f>
        <v>0</v>
      </c>
      <c r="AR1277" s="86">
        <f>SUMIFS('sys inv movment rpt'!$M:$M,'sys inv movment rpt'!$L:$L,$M1277,'sys inv movment rpt'!$N:$N,AR$1)</f>
        <v>0</v>
      </c>
      <c r="AS1277" s="86">
        <f>SUMIFS('sys inv movment rpt'!$M:$M,'sys inv movment rpt'!$L:$L,$M1277,'sys inv movment rpt'!$N:$N,AS$1)</f>
        <v>0</v>
      </c>
      <c r="AT1277" s="86">
        <f>SUMIFS('sys inv movment rpt'!$M:$M,'sys inv movment rpt'!$L:$L,$M1277,'sys inv movment rpt'!$N:$N,AT$1)</f>
        <v>0</v>
      </c>
      <c r="AU1277" s="86">
        <f>SUMIFS('sys inv movment rpt'!$M:$M,'sys inv movment rpt'!$L:$L,$M1277,'sys inv movment rpt'!$N:$N,AU$1)</f>
        <v>0</v>
      </c>
      <c r="AV1277" s="86">
        <f>SUMIFS('sys inv movment rpt'!$M:$M,'sys inv movment rpt'!$L:$L,$M1277,'sys inv movment rpt'!$N:$N,AV$1)</f>
        <v>0</v>
      </c>
      <c r="AW1277" s="87" t="str">
        <f>IFERROR(VLOOKUP(A1277,'sys-backorder details'!E:U,17,0),"-")</f>
        <v>-</v>
      </c>
      <c r="AX1277" s="87" t="str">
        <f>IF(K1277&gt;1,VLOOKUP(A1277,'settings-routing'!A:I,9,0),"")</f>
        <v/>
      </c>
    </row>
    <row r="1278" ht="12.75" hidden="1" customHeight="1">
      <c r="A1278" s="50" t="s">
        <v>2622</v>
      </c>
      <c r="B1278" s="50" t="s">
        <v>2623</v>
      </c>
      <c r="C1278" s="50">
        <f t="shared" si="2"/>
        <v>0</v>
      </c>
      <c r="D1278" s="80">
        <f>SUMIF('Stocks 101-111'!$J:$J,'item dashboard'!A1278,'Stocks 101-111'!K:K)</f>
        <v>0</v>
      </c>
      <c r="E1278" s="80">
        <f>SUMIF('Stocks 101-111'!$J:$J,'item dashboard'!A1278,'Stocks 101-111'!$L:$L)</f>
        <v>0</v>
      </c>
      <c r="F1278" s="81">
        <f t="shared" si="3"/>
        <v>0</v>
      </c>
      <c r="G1278" s="82">
        <f t="shared" si="4"/>
        <v>0</v>
      </c>
      <c r="H1278" s="50">
        <f>SUMIFS('sys-backorder details'!$M:$M,'sys-backorder details'!$E:$E,'item dashboard'!A1278,'sys-backorder details'!$V:$V,"")</f>
        <v>0</v>
      </c>
      <c r="I1278" s="83">
        <f>SUMIF('settings-routing'!$I:$I,'item dashboard'!A1278,'settings-routing'!$O:$O)</f>
        <v>0</v>
      </c>
      <c r="J1278" s="50">
        <f>SUMIFS('sys-backorder details'!$M:$M,'sys-backorder details'!$E:$E,'item dashboard'!A1278,'sys-backorder details'!$V:$V,"Call off")</f>
        <v>0</v>
      </c>
      <c r="K1278" s="84">
        <f t="shared" si="5"/>
        <v>0</v>
      </c>
      <c r="L1278" s="84">
        <f>SUMIF('Production Plan'!$E:$E,'item dashboard'!A1278,'Production Plan'!$N:$N)</f>
        <v>0</v>
      </c>
      <c r="M1278" s="85" t="str">
        <f t="shared" si="6"/>
        <v>B-UNI2-W40-500 ml White Donax bottle</v>
      </c>
      <c r="N1278" s="86">
        <f>SUMIFS('sys inv movment rpt'!$M:$M,'sys inv movment rpt'!$L:$L,$M1278,'sys inv movment rpt'!$N:$N,N$1)</f>
        <v>0</v>
      </c>
      <c r="O1278" s="86">
        <f>SUMIFS('sys inv movment rpt'!$M:$M,'sys inv movment rpt'!$L:$L,$M1278,'sys inv movment rpt'!$N:$N,O$1)</f>
        <v>0</v>
      </c>
      <c r="P1278" s="86">
        <f>SUMIFS('sys inv movment rpt'!$M:$M,'sys inv movment rpt'!$L:$L,$M1278,'sys inv movment rpt'!$N:$N,P$1)</f>
        <v>0</v>
      </c>
      <c r="Q1278" s="86">
        <f>SUMIFS('sys inv movment rpt'!$M:$M,'sys inv movment rpt'!$L:$L,$M1278,'sys inv movment rpt'!$N:$N,Q$1)</f>
        <v>0</v>
      </c>
      <c r="R1278" s="86">
        <f>SUMIFS('sys inv movment rpt'!$M:$M,'sys inv movment rpt'!$L:$L,$M1278,'sys inv movment rpt'!$N:$N,R$1)</f>
        <v>0</v>
      </c>
      <c r="S1278" s="86">
        <f>SUMIFS('sys inv movment rpt'!$M:$M,'sys inv movment rpt'!$L:$L,$M1278,'sys inv movment rpt'!$N:$N,S$1)</f>
        <v>0</v>
      </c>
      <c r="T1278" s="86">
        <f>SUMIFS('sys inv movment rpt'!$M:$M,'sys inv movment rpt'!$L:$L,$M1278,'sys inv movment rpt'!$N:$N,T$1)</f>
        <v>0</v>
      </c>
      <c r="U1278" s="86">
        <f>SUMIFS('sys inv movment rpt'!$M:$M,'sys inv movment rpt'!$L:$L,$M1278,'sys inv movment rpt'!$N:$N,U$1)</f>
        <v>0</v>
      </c>
      <c r="V1278" s="86">
        <f>SUMIFS('sys inv movment rpt'!$M:$M,'sys inv movment rpt'!$L:$L,$M1278,'sys inv movment rpt'!$N:$N,V$1)</f>
        <v>0</v>
      </c>
      <c r="W1278" s="86">
        <f>SUMIFS('sys inv movment rpt'!$M:$M,'sys inv movment rpt'!$L:$L,$M1278,'sys inv movment rpt'!$N:$N,W$1)</f>
        <v>0</v>
      </c>
      <c r="X1278" s="86">
        <f>SUMIFS('sys inv movment rpt'!$M:$M,'sys inv movment rpt'!$L:$L,$M1278,'sys inv movment rpt'!$N:$N,X$1)</f>
        <v>0</v>
      </c>
      <c r="Y1278" s="86">
        <f>SUMIFS('sys inv movment rpt'!$M:$M,'sys inv movment rpt'!$L:$L,$M1278,'sys inv movment rpt'!$N:$N,Y$1)</f>
        <v>0</v>
      </c>
      <c r="Z1278" s="86">
        <f>SUMIFS('sys inv movment rpt'!$M:$M,'sys inv movment rpt'!$L:$L,$M1278,'sys inv movment rpt'!$N:$N,Z$1)</f>
        <v>0</v>
      </c>
      <c r="AA1278" s="86">
        <f>SUMIFS('sys inv movment rpt'!$M:$M,'sys inv movment rpt'!$L:$L,$M1278,'sys inv movment rpt'!$N:$N,AA$1)</f>
        <v>0</v>
      </c>
      <c r="AB1278" s="86">
        <f>SUMIFS('sys inv movment rpt'!$M:$M,'sys inv movment rpt'!$L:$L,$M1278,'sys inv movment rpt'!$N:$N,AB$1)</f>
        <v>0</v>
      </c>
      <c r="AC1278" s="86">
        <f>SUMIFS('sys inv movment rpt'!$M:$M,'sys inv movment rpt'!$L:$L,$M1278,'sys inv movment rpt'!$N:$N,AC$1)</f>
        <v>0</v>
      </c>
      <c r="AD1278" s="86">
        <f>SUMIFS('sys inv movment rpt'!$M:$M,'sys inv movment rpt'!$L:$L,$M1278,'sys inv movment rpt'!$N:$N,AD$1)</f>
        <v>0</v>
      </c>
      <c r="AE1278" s="86">
        <f>SUMIFS('sys inv movment rpt'!$M:$M,'sys inv movment rpt'!$L:$L,$M1278,'sys inv movment rpt'!$N:$N,AE$1)</f>
        <v>0</v>
      </c>
      <c r="AF1278" s="86">
        <f>SUMIFS('sys inv movment rpt'!$M:$M,'sys inv movment rpt'!$L:$L,$M1278,'sys inv movment rpt'!$N:$N,AF$1)</f>
        <v>0</v>
      </c>
      <c r="AG1278" s="86">
        <f>SUMIFS('sys inv movment rpt'!$M:$M,'sys inv movment rpt'!$L:$L,$M1278,'sys inv movment rpt'!$N:$N,AG$1)</f>
        <v>0</v>
      </c>
      <c r="AH1278" s="86">
        <f>SUMIFS('sys inv movment rpt'!$M:$M,'sys inv movment rpt'!$L:$L,$M1278,'sys inv movment rpt'!$N:$N,AH$1)</f>
        <v>0</v>
      </c>
      <c r="AI1278" s="86">
        <f>SUMIFS('sys inv movment rpt'!$M:$M,'sys inv movment rpt'!$L:$L,$M1278,'sys inv movment rpt'!$N:$N,AI$1)</f>
        <v>0</v>
      </c>
      <c r="AJ1278" s="86">
        <f>SUMIFS('sys inv movment rpt'!$M:$M,'sys inv movment rpt'!$L:$L,$M1278,'sys inv movment rpt'!$N:$N,AJ$1)</f>
        <v>0</v>
      </c>
      <c r="AK1278" s="86">
        <f>SUMIFS('sys inv movment rpt'!$M:$M,'sys inv movment rpt'!$L:$L,$M1278,'sys inv movment rpt'!$N:$N,AK$1)</f>
        <v>0</v>
      </c>
      <c r="AL1278" s="86">
        <f>SUMIFS('sys inv movment rpt'!$M:$M,'sys inv movment rpt'!$L:$L,$M1278,'sys inv movment rpt'!$N:$N,AL$1)</f>
        <v>0</v>
      </c>
      <c r="AM1278" s="86">
        <f>SUMIFS('sys inv movment rpt'!$M:$M,'sys inv movment rpt'!$L:$L,$M1278,'sys inv movment rpt'!$N:$N,AM$1)</f>
        <v>0</v>
      </c>
      <c r="AN1278" s="86">
        <f>SUMIFS('sys inv movment rpt'!$M:$M,'sys inv movment rpt'!$L:$L,$M1278,'sys inv movment rpt'!$N:$N,AN$1)</f>
        <v>0</v>
      </c>
      <c r="AO1278" s="86">
        <f>SUMIFS('sys inv movment rpt'!$M:$M,'sys inv movment rpt'!$L:$L,$M1278,'sys inv movment rpt'!$N:$N,AO$1)</f>
        <v>0</v>
      </c>
      <c r="AP1278" s="86">
        <f>SUMIFS('sys inv movment rpt'!$M:$M,'sys inv movment rpt'!$L:$L,$M1278,'sys inv movment rpt'!$N:$N,AP$1)</f>
        <v>0</v>
      </c>
      <c r="AQ1278" s="86">
        <f>SUMIFS('sys inv movment rpt'!$M:$M,'sys inv movment rpt'!$L:$L,$M1278,'sys inv movment rpt'!$N:$N,AQ$1)</f>
        <v>0</v>
      </c>
      <c r="AR1278" s="86">
        <f>SUMIFS('sys inv movment rpt'!$M:$M,'sys inv movment rpt'!$L:$L,$M1278,'sys inv movment rpt'!$N:$N,AR$1)</f>
        <v>0</v>
      </c>
      <c r="AS1278" s="86">
        <f>SUMIFS('sys inv movment rpt'!$M:$M,'sys inv movment rpt'!$L:$L,$M1278,'sys inv movment rpt'!$N:$N,AS$1)</f>
        <v>0</v>
      </c>
      <c r="AT1278" s="86">
        <f>SUMIFS('sys inv movment rpt'!$M:$M,'sys inv movment rpt'!$L:$L,$M1278,'sys inv movment rpt'!$N:$N,AT$1)</f>
        <v>0</v>
      </c>
      <c r="AU1278" s="86">
        <f>SUMIFS('sys inv movment rpt'!$M:$M,'sys inv movment rpt'!$L:$L,$M1278,'sys inv movment rpt'!$N:$N,AU$1)</f>
        <v>0</v>
      </c>
      <c r="AV1278" s="86">
        <f>SUMIFS('sys inv movment rpt'!$M:$M,'sys inv movment rpt'!$L:$L,$M1278,'sys inv movment rpt'!$N:$N,AV$1)</f>
        <v>0</v>
      </c>
      <c r="AW1278" s="87" t="str">
        <f>IFERROR(VLOOKUP(A1278,'sys-backorder details'!E:U,17,0),"-")</f>
        <v>-</v>
      </c>
      <c r="AX1278" s="87" t="str">
        <f>IF(K1278&gt;1,VLOOKUP(A1278,'settings-routing'!A:I,9,0),"")</f>
        <v/>
      </c>
    </row>
    <row r="1279" ht="12.75" hidden="1" customHeight="1">
      <c r="A1279" s="28" t="s">
        <v>2624</v>
      </c>
      <c r="B1279" s="28" t="s">
        <v>2625</v>
      </c>
      <c r="C1279" s="50">
        <f t="shared" si="2"/>
        <v>0</v>
      </c>
      <c r="D1279" s="80">
        <f>SUMIF('Stocks 101-111'!$J:$J,'item dashboard'!A1279,'Stocks 101-111'!K:K)</f>
        <v>0</v>
      </c>
      <c r="E1279" s="80">
        <f>SUMIF('Stocks 101-111'!$J:$J,'item dashboard'!A1279,'Stocks 101-111'!$L:$L)</f>
        <v>0</v>
      </c>
      <c r="F1279" s="81">
        <f t="shared" si="3"/>
        <v>0</v>
      </c>
      <c r="G1279" s="82">
        <f t="shared" si="4"/>
        <v>0</v>
      </c>
      <c r="H1279" s="50">
        <f>SUMIFS('sys-backorder details'!$M:$M,'sys-backorder details'!$E:$E,'item dashboard'!A1279,'sys-backorder details'!$V:$V,"")</f>
        <v>0</v>
      </c>
      <c r="I1279" s="83">
        <f>SUMIF('settings-routing'!$I:$I,'item dashboard'!A1279,'settings-routing'!$O:$O)</f>
        <v>0</v>
      </c>
      <c r="J1279" s="50">
        <f>SUMIFS('sys-backorder details'!$M:$M,'sys-backorder details'!$E:$E,'item dashboard'!A1279,'sys-backorder details'!$V:$V,"Call off")</f>
        <v>0</v>
      </c>
      <c r="K1279" s="84">
        <f t="shared" si="5"/>
        <v>0</v>
      </c>
      <c r="L1279" s="84">
        <f>SUMIF('Production Plan'!$E:$E,'item dashboard'!A1279,'Production Plan'!$N:$N)</f>
        <v>0</v>
      </c>
      <c r="M1279" s="85" t="str">
        <f t="shared" si="6"/>
        <v>B-UNI3-Y25-200 ml Yellow Lockheed bottle</v>
      </c>
      <c r="N1279" s="86">
        <f>SUMIFS('sys inv movment rpt'!$M:$M,'sys inv movment rpt'!$L:$L,$M1279,'sys inv movment rpt'!$N:$N,N$1)</f>
        <v>0</v>
      </c>
      <c r="O1279" s="86">
        <f>SUMIFS('sys inv movment rpt'!$M:$M,'sys inv movment rpt'!$L:$L,$M1279,'sys inv movment rpt'!$N:$N,O$1)</f>
        <v>0</v>
      </c>
      <c r="P1279" s="86">
        <f>SUMIFS('sys inv movment rpt'!$M:$M,'sys inv movment rpt'!$L:$L,$M1279,'sys inv movment rpt'!$N:$N,P$1)</f>
        <v>0</v>
      </c>
      <c r="Q1279" s="86">
        <f>SUMIFS('sys inv movment rpt'!$M:$M,'sys inv movment rpt'!$L:$L,$M1279,'sys inv movment rpt'!$N:$N,Q$1)</f>
        <v>0</v>
      </c>
      <c r="R1279" s="86">
        <f>SUMIFS('sys inv movment rpt'!$M:$M,'sys inv movment rpt'!$L:$L,$M1279,'sys inv movment rpt'!$N:$N,R$1)</f>
        <v>0</v>
      </c>
      <c r="S1279" s="86">
        <f>SUMIFS('sys inv movment rpt'!$M:$M,'sys inv movment rpt'!$L:$L,$M1279,'sys inv movment rpt'!$N:$N,S$1)</f>
        <v>0</v>
      </c>
      <c r="T1279" s="86">
        <f>SUMIFS('sys inv movment rpt'!$M:$M,'sys inv movment rpt'!$L:$L,$M1279,'sys inv movment rpt'!$N:$N,T$1)</f>
        <v>0</v>
      </c>
      <c r="U1279" s="86">
        <f>SUMIFS('sys inv movment rpt'!$M:$M,'sys inv movment rpt'!$L:$L,$M1279,'sys inv movment rpt'!$N:$N,U$1)</f>
        <v>0</v>
      </c>
      <c r="V1279" s="86">
        <f>SUMIFS('sys inv movment rpt'!$M:$M,'sys inv movment rpt'!$L:$L,$M1279,'sys inv movment rpt'!$N:$N,V$1)</f>
        <v>0</v>
      </c>
      <c r="W1279" s="86">
        <f>SUMIFS('sys inv movment rpt'!$M:$M,'sys inv movment rpt'!$L:$L,$M1279,'sys inv movment rpt'!$N:$N,W$1)</f>
        <v>0</v>
      </c>
      <c r="X1279" s="86">
        <f>SUMIFS('sys inv movment rpt'!$M:$M,'sys inv movment rpt'!$L:$L,$M1279,'sys inv movment rpt'!$N:$N,X$1)</f>
        <v>0</v>
      </c>
      <c r="Y1279" s="86">
        <f>SUMIFS('sys inv movment rpt'!$M:$M,'sys inv movment rpt'!$L:$L,$M1279,'sys inv movment rpt'!$N:$N,Y$1)</f>
        <v>0</v>
      </c>
      <c r="Z1279" s="86">
        <f>SUMIFS('sys inv movment rpt'!$M:$M,'sys inv movment rpt'!$L:$L,$M1279,'sys inv movment rpt'!$N:$N,Z$1)</f>
        <v>0</v>
      </c>
      <c r="AA1279" s="86">
        <f>SUMIFS('sys inv movment rpt'!$M:$M,'sys inv movment rpt'!$L:$L,$M1279,'sys inv movment rpt'!$N:$N,AA$1)</f>
        <v>0</v>
      </c>
      <c r="AB1279" s="86">
        <f>SUMIFS('sys inv movment rpt'!$M:$M,'sys inv movment rpt'!$L:$L,$M1279,'sys inv movment rpt'!$N:$N,AB$1)</f>
        <v>0</v>
      </c>
      <c r="AC1279" s="86">
        <f>SUMIFS('sys inv movment rpt'!$M:$M,'sys inv movment rpt'!$L:$L,$M1279,'sys inv movment rpt'!$N:$N,AC$1)</f>
        <v>0</v>
      </c>
      <c r="AD1279" s="86">
        <f>SUMIFS('sys inv movment rpt'!$M:$M,'sys inv movment rpt'!$L:$L,$M1279,'sys inv movment rpt'!$N:$N,AD$1)</f>
        <v>0</v>
      </c>
      <c r="AE1279" s="86">
        <f>SUMIFS('sys inv movment rpt'!$M:$M,'sys inv movment rpt'!$L:$L,$M1279,'sys inv movment rpt'!$N:$N,AE$1)</f>
        <v>0</v>
      </c>
      <c r="AF1279" s="86">
        <f>SUMIFS('sys inv movment rpt'!$M:$M,'sys inv movment rpt'!$L:$L,$M1279,'sys inv movment rpt'!$N:$N,AF$1)</f>
        <v>0</v>
      </c>
      <c r="AG1279" s="86">
        <f>SUMIFS('sys inv movment rpt'!$M:$M,'sys inv movment rpt'!$L:$L,$M1279,'sys inv movment rpt'!$N:$N,AG$1)</f>
        <v>0</v>
      </c>
      <c r="AH1279" s="86">
        <f>SUMIFS('sys inv movment rpt'!$M:$M,'sys inv movment rpt'!$L:$L,$M1279,'sys inv movment rpt'!$N:$N,AH$1)</f>
        <v>0</v>
      </c>
      <c r="AI1279" s="86">
        <f>SUMIFS('sys inv movment rpt'!$M:$M,'sys inv movment rpt'!$L:$L,$M1279,'sys inv movment rpt'!$N:$N,AI$1)</f>
        <v>0</v>
      </c>
      <c r="AJ1279" s="86">
        <f>SUMIFS('sys inv movment rpt'!$M:$M,'sys inv movment rpt'!$L:$L,$M1279,'sys inv movment rpt'!$N:$N,AJ$1)</f>
        <v>0</v>
      </c>
      <c r="AK1279" s="86">
        <f>SUMIFS('sys inv movment rpt'!$M:$M,'sys inv movment rpt'!$L:$L,$M1279,'sys inv movment rpt'!$N:$N,AK$1)</f>
        <v>0</v>
      </c>
      <c r="AL1279" s="86">
        <f>SUMIFS('sys inv movment rpt'!$M:$M,'sys inv movment rpt'!$L:$L,$M1279,'sys inv movment rpt'!$N:$N,AL$1)</f>
        <v>0</v>
      </c>
      <c r="AM1279" s="86">
        <f>SUMIFS('sys inv movment rpt'!$M:$M,'sys inv movment rpt'!$L:$L,$M1279,'sys inv movment rpt'!$N:$N,AM$1)</f>
        <v>0</v>
      </c>
      <c r="AN1279" s="86">
        <f>SUMIFS('sys inv movment rpt'!$M:$M,'sys inv movment rpt'!$L:$L,$M1279,'sys inv movment rpt'!$N:$N,AN$1)</f>
        <v>0</v>
      </c>
      <c r="AO1279" s="86">
        <f>SUMIFS('sys inv movment rpt'!$M:$M,'sys inv movment rpt'!$L:$L,$M1279,'sys inv movment rpt'!$N:$N,AO$1)</f>
        <v>0</v>
      </c>
      <c r="AP1279" s="86">
        <f>SUMIFS('sys inv movment rpt'!$M:$M,'sys inv movment rpt'!$L:$L,$M1279,'sys inv movment rpt'!$N:$N,AP$1)</f>
        <v>0</v>
      </c>
      <c r="AQ1279" s="86">
        <f>SUMIFS('sys inv movment rpt'!$M:$M,'sys inv movment rpt'!$L:$L,$M1279,'sys inv movment rpt'!$N:$N,AQ$1)</f>
        <v>0</v>
      </c>
      <c r="AR1279" s="86">
        <f>SUMIFS('sys inv movment rpt'!$M:$M,'sys inv movment rpt'!$L:$L,$M1279,'sys inv movment rpt'!$N:$N,AR$1)</f>
        <v>0</v>
      </c>
      <c r="AS1279" s="86">
        <f>SUMIFS('sys inv movment rpt'!$M:$M,'sys inv movment rpt'!$L:$L,$M1279,'sys inv movment rpt'!$N:$N,AS$1)</f>
        <v>0</v>
      </c>
      <c r="AT1279" s="86">
        <f>SUMIFS('sys inv movment rpt'!$M:$M,'sys inv movment rpt'!$L:$L,$M1279,'sys inv movment rpt'!$N:$N,AT$1)</f>
        <v>0</v>
      </c>
      <c r="AU1279" s="86">
        <f>SUMIFS('sys inv movment rpt'!$M:$M,'sys inv movment rpt'!$L:$L,$M1279,'sys inv movment rpt'!$N:$N,AU$1)</f>
        <v>0</v>
      </c>
      <c r="AV1279" s="86">
        <f>SUMIFS('sys inv movment rpt'!$M:$M,'sys inv movment rpt'!$L:$L,$M1279,'sys inv movment rpt'!$N:$N,AV$1)</f>
        <v>0</v>
      </c>
      <c r="AW1279" s="87" t="str">
        <f>IFERROR(VLOOKUP(A1279,'sys-backorder details'!E:U,17,0),"-")</f>
        <v>-</v>
      </c>
      <c r="AX1279" s="87" t="str">
        <f>IF(K1279&gt;1,VLOOKUP(A1279,'settings-routing'!A:I,9,0),"")</f>
        <v/>
      </c>
    </row>
    <row r="1280" ht="12.75" hidden="1" customHeight="1">
      <c r="A1280" s="28" t="s">
        <v>2626</v>
      </c>
      <c r="B1280" s="28" t="s">
        <v>2627</v>
      </c>
      <c r="C1280" s="50">
        <f t="shared" si="2"/>
        <v>0</v>
      </c>
      <c r="D1280" s="80">
        <f>SUMIF('Stocks 101-111'!$J:$J,'item dashboard'!A1280,'Stocks 101-111'!K:K)</f>
        <v>0</v>
      </c>
      <c r="E1280" s="80">
        <f>SUMIF('Stocks 101-111'!$J:$J,'item dashboard'!A1280,'Stocks 101-111'!$L:$L)</f>
        <v>0</v>
      </c>
      <c r="F1280" s="81">
        <f t="shared" si="3"/>
        <v>0</v>
      </c>
      <c r="G1280" s="82">
        <f t="shared" si="4"/>
        <v>0</v>
      </c>
      <c r="H1280" s="50">
        <f>SUMIFS('sys-backorder details'!$M:$M,'sys-backorder details'!$E:$E,'item dashboard'!A1280,'sys-backorder details'!$V:$V,"")</f>
        <v>0</v>
      </c>
      <c r="I1280" s="83">
        <f>SUMIF('settings-routing'!$I:$I,'item dashboard'!A1280,'settings-routing'!$O:$O)</f>
        <v>0</v>
      </c>
      <c r="J1280" s="50">
        <f>SUMIFS('sys-backorder details'!$M:$M,'sys-backorder details'!$E:$E,'item dashboard'!A1280,'sys-backorder details'!$V:$V,"Call off")</f>
        <v>0</v>
      </c>
      <c r="K1280" s="84">
        <f t="shared" si="5"/>
        <v>0</v>
      </c>
      <c r="L1280" s="84">
        <f>SUMIF('Production Plan'!$E:$E,'item dashboard'!A1280,'Production Plan'!$N:$N)</f>
        <v>0</v>
      </c>
      <c r="M1280" s="85" t="str">
        <f t="shared" si="6"/>
        <v>B-UNI4-Y35-500 ml Yellow Lockheed bottle</v>
      </c>
      <c r="N1280" s="86">
        <f>SUMIFS('sys inv movment rpt'!$M:$M,'sys inv movment rpt'!$L:$L,$M1280,'sys inv movment rpt'!$N:$N,N$1)</f>
        <v>0</v>
      </c>
      <c r="O1280" s="86">
        <f>SUMIFS('sys inv movment rpt'!$M:$M,'sys inv movment rpt'!$L:$L,$M1280,'sys inv movment rpt'!$N:$N,O$1)</f>
        <v>0</v>
      </c>
      <c r="P1280" s="86">
        <f>SUMIFS('sys inv movment rpt'!$M:$M,'sys inv movment rpt'!$L:$L,$M1280,'sys inv movment rpt'!$N:$N,P$1)</f>
        <v>0</v>
      </c>
      <c r="Q1280" s="86">
        <f>SUMIFS('sys inv movment rpt'!$M:$M,'sys inv movment rpt'!$L:$L,$M1280,'sys inv movment rpt'!$N:$N,Q$1)</f>
        <v>0</v>
      </c>
      <c r="R1280" s="86">
        <f>SUMIFS('sys inv movment rpt'!$M:$M,'sys inv movment rpt'!$L:$L,$M1280,'sys inv movment rpt'!$N:$N,R$1)</f>
        <v>0</v>
      </c>
      <c r="S1280" s="86">
        <f>SUMIFS('sys inv movment rpt'!$M:$M,'sys inv movment rpt'!$L:$L,$M1280,'sys inv movment rpt'!$N:$N,S$1)</f>
        <v>0</v>
      </c>
      <c r="T1280" s="86">
        <f>SUMIFS('sys inv movment rpt'!$M:$M,'sys inv movment rpt'!$L:$L,$M1280,'sys inv movment rpt'!$N:$N,T$1)</f>
        <v>0</v>
      </c>
      <c r="U1280" s="86">
        <f>SUMIFS('sys inv movment rpt'!$M:$M,'sys inv movment rpt'!$L:$L,$M1280,'sys inv movment rpt'!$N:$N,U$1)</f>
        <v>0</v>
      </c>
      <c r="V1280" s="86">
        <f>SUMIFS('sys inv movment rpt'!$M:$M,'sys inv movment rpt'!$L:$L,$M1280,'sys inv movment rpt'!$N:$N,V$1)</f>
        <v>0</v>
      </c>
      <c r="W1280" s="86">
        <f>SUMIFS('sys inv movment rpt'!$M:$M,'sys inv movment rpt'!$L:$L,$M1280,'sys inv movment rpt'!$N:$N,W$1)</f>
        <v>0</v>
      </c>
      <c r="X1280" s="86">
        <f>SUMIFS('sys inv movment rpt'!$M:$M,'sys inv movment rpt'!$L:$L,$M1280,'sys inv movment rpt'!$N:$N,X$1)</f>
        <v>0</v>
      </c>
      <c r="Y1280" s="86">
        <f>SUMIFS('sys inv movment rpt'!$M:$M,'sys inv movment rpt'!$L:$L,$M1280,'sys inv movment rpt'!$N:$N,Y$1)</f>
        <v>0</v>
      </c>
      <c r="Z1280" s="86">
        <f>SUMIFS('sys inv movment rpt'!$M:$M,'sys inv movment rpt'!$L:$L,$M1280,'sys inv movment rpt'!$N:$N,Z$1)</f>
        <v>0</v>
      </c>
      <c r="AA1280" s="86">
        <f>SUMIFS('sys inv movment rpt'!$M:$M,'sys inv movment rpt'!$L:$L,$M1280,'sys inv movment rpt'!$N:$N,AA$1)</f>
        <v>0</v>
      </c>
      <c r="AB1280" s="86">
        <f>SUMIFS('sys inv movment rpt'!$M:$M,'sys inv movment rpt'!$L:$L,$M1280,'sys inv movment rpt'!$N:$N,AB$1)</f>
        <v>0</v>
      </c>
      <c r="AC1280" s="86">
        <f>SUMIFS('sys inv movment rpt'!$M:$M,'sys inv movment rpt'!$L:$L,$M1280,'sys inv movment rpt'!$N:$N,AC$1)</f>
        <v>0</v>
      </c>
      <c r="AD1280" s="86">
        <f>SUMIFS('sys inv movment rpt'!$M:$M,'sys inv movment rpt'!$L:$L,$M1280,'sys inv movment rpt'!$N:$N,AD$1)</f>
        <v>0</v>
      </c>
      <c r="AE1280" s="86">
        <f>SUMIFS('sys inv movment rpt'!$M:$M,'sys inv movment rpt'!$L:$L,$M1280,'sys inv movment rpt'!$N:$N,AE$1)</f>
        <v>0</v>
      </c>
      <c r="AF1280" s="86">
        <f>SUMIFS('sys inv movment rpt'!$M:$M,'sys inv movment rpt'!$L:$L,$M1280,'sys inv movment rpt'!$N:$N,AF$1)</f>
        <v>0</v>
      </c>
      <c r="AG1280" s="86">
        <f>SUMIFS('sys inv movment rpt'!$M:$M,'sys inv movment rpt'!$L:$L,$M1280,'sys inv movment rpt'!$N:$N,AG$1)</f>
        <v>0</v>
      </c>
      <c r="AH1280" s="86">
        <f>SUMIFS('sys inv movment rpt'!$M:$M,'sys inv movment rpt'!$L:$L,$M1280,'sys inv movment rpt'!$N:$N,AH$1)</f>
        <v>0</v>
      </c>
      <c r="AI1280" s="86">
        <f>SUMIFS('sys inv movment rpt'!$M:$M,'sys inv movment rpt'!$L:$L,$M1280,'sys inv movment rpt'!$N:$N,AI$1)</f>
        <v>0</v>
      </c>
      <c r="AJ1280" s="86">
        <f>SUMIFS('sys inv movment rpt'!$M:$M,'sys inv movment rpt'!$L:$L,$M1280,'sys inv movment rpt'!$N:$N,AJ$1)</f>
        <v>0</v>
      </c>
      <c r="AK1280" s="86">
        <f>SUMIFS('sys inv movment rpt'!$M:$M,'sys inv movment rpt'!$L:$L,$M1280,'sys inv movment rpt'!$N:$N,AK$1)</f>
        <v>0</v>
      </c>
      <c r="AL1280" s="86">
        <f>SUMIFS('sys inv movment rpt'!$M:$M,'sys inv movment rpt'!$L:$L,$M1280,'sys inv movment rpt'!$N:$N,AL$1)</f>
        <v>0</v>
      </c>
      <c r="AM1280" s="86">
        <f>SUMIFS('sys inv movment rpt'!$M:$M,'sys inv movment rpt'!$L:$L,$M1280,'sys inv movment rpt'!$N:$N,AM$1)</f>
        <v>0</v>
      </c>
      <c r="AN1280" s="86">
        <f>SUMIFS('sys inv movment rpt'!$M:$M,'sys inv movment rpt'!$L:$L,$M1280,'sys inv movment rpt'!$N:$N,AN$1)</f>
        <v>0</v>
      </c>
      <c r="AO1280" s="86">
        <f>SUMIFS('sys inv movment rpt'!$M:$M,'sys inv movment rpt'!$L:$L,$M1280,'sys inv movment rpt'!$N:$N,AO$1)</f>
        <v>0</v>
      </c>
      <c r="AP1280" s="86">
        <f>SUMIFS('sys inv movment rpt'!$M:$M,'sys inv movment rpt'!$L:$L,$M1280,'sys inv movment rpt'!$N:$N,AP$1)</f>
        <v>0</v>
      </c>
      <c r="AQ1280" s="86">
        <f>SUMIFS('sys inv movment rpt'!$M:$M,'sys inv movment rpt'!$L:$L,$M1280,'sys inv movment rpt'!$N:$N,AQ$1)</f>
        <v>0</v>
      </c>
      <c r="AR1280" s="86">
        <f>SUMIFS('sys inv movment rpt'!$M:$M,'sys inv movment rpt'!$L:$L,$M1280,'sys inv movment rpt'!$N:$N,AR$1)</f>
        <v>0</v>
      </c>
      <c r="AS1280" s="86">
        <f>SUMIFS('sys inv movment rpt'!$M:$M,'sys inv movment rpt'!$L:$L,$M1280,'sys inv movment rpt'!$N:$N,AS$1)</f>
        <v>0</v>
      </c>
      <c r="AT1280" s="86">
        <f>SUMIFS('sys inv movment rpt'!$M:$M,'sys inv movment rpt'!$L:$L,$M1280,'sys inv movment rpt'!$N:$N,AT$1)</f>
        <v>0</v>
      </c>
      <c r="AU1280" s="86">
        <f>SUMIFS('sys inv movment rpt'!$M:$M,'sys inv movment rpt'!$L:$L,$M1280,'sys inv movment rpt'!$N:$N,AU$1)</f>
        <v>0</v>
      </c>
      <c r="AV1280" s="86">
        <f>SUMIFS('sys inv movment rpt'!$M:$M,'sys inv movment rpt'!$L:$L,$M1280,'sys inv movment rpt'!$N:$N,AV$1)</f>
        <v>0</v>
      </c>
      <c r="AW1280" s="87" t="str">
        <f>IFERROR(VLOOKUP(A1280,'sys-backorder details'!E:U,17,0),"-")</f>
        <v>-</v>
      </c>
      <c r="AX1280" s="87" t="str">
        <f>IF(K1280&gt;1,VLOOKUP(A1280,'settings-routing'!A:I,9,0),"")</f>
        <v/>
      </c>
    </row>
    <row r="1281" ht="12.75" hidden="1" customHeight="1">
      <c r="A1281" s="28" t="s">
        <v>2628</v>
      </c>
      <c r="B1281" s="28" t="s">
        <v>2629</v>
      </c>
      <c r="C1281" s="50">
        <f t="shared" si="2"/>
        <v>0</v>
      </c>
      <c r="D1281" s="80">
        <f>SUMIF('Stocks 101-111'!$J:$J,'item dashboard'!A1281,'Stocks 101-111'!K:K)</f>
        <v>0</v>
      </c>
      <c r="E1281" s="80">
        <f>SUMIF('Stocks 101-111'!$J:$J,'item dashboard'!A1281,'Stocks 101-111'!$L:$L)</f>
        <v>0</v>
      </c>
      <c r="F1281" s="81">
        <f t="shared" si="3"/>
        <v>0</v>
      </c>
      <c r="G1281" s="82">
        <f t="shared" si="4"/>
        <v>0</v>
      </c>
      <c r="H1281" s="50">
        <f>SUMIFS('sys-backorder details'!$M:$M,'sys-backorder details'!$E:$E,'item dashboard'!A1281,'sys-backorder details'!$V:$V,"")</f>
        <v>0</v>
      </c>
      <c r="I1281" s="83">
        <f>SUMIF('settings-routing'!$I:$I,'item dashboard'!A1281,'settings-routing'!$O:$O)</f>
        <v>0</v>
      </c>
      <c r="J1281" s="50">
        <f>SUMIFS('sys-backorder details'!$M:$M,'sys-backorder details'!$E:$E,'item dashboard'!A1281,'sys-backorder details'!$V:$V,"Call off")</f>
        <v>0</v>
      </c>
      <c r="K1281" s="84">
        <f t="shared" si="5"/>
        <v>0</v>
      </c>
      <c r="L1281" s="84">
        <f>SUMIF('Production Plan'!$E:$E,'item dashboard'!A1281,'Production Plan'!$N:$N)</f>
        <v>0</v>
      </c>
      <c r="M1281" s="85" t="str">
        <f t="shared" si="6"/>
        <v>B-UNI500-W52-500 ml White Unilab Bottle</v>
      </c>
      <c r="N1281" s="86">
        <f>SUMIFS('sys inv movment rpt'!$M:$M,'sys inv movment rpt'!$L:$L,$M1281,'sys inv movment rpt'!$N:$N,N$1)</f>
        <v>0</v>
      </c>
      <c r="O1281" s="86">
        <f>SUMIFS('sys inv movment rpt'!$M:$M,'sys inv movment rpt'!$L:$L,$M1281,'sys inv movment rpt'!$N:$N,O$1)</f>
        <v>0</v>
      </c>
      <c r="P1281" s="86">
        <f>SUMIFS('sys inv movment rpt'!$M:$M,'sys inv movment rpt'!$L:$L,$M1281,'sys inv movment rpt'!$N:$N,P$1)</f>
        <v>0</v>
      </c>
      <c r="Q1281" s="86">
        <f>SUMIFS('sys inv movment rpt'!$M:$M,'sys inv movment rpt'!$L:$L,$M1281,'sys inv movment rpt'!$N:$N,Q$1)</f>
        <v>0</v>
      </c>
      <c r="R1281" s="86">
        <f>SUMIFS('sys inv movment rpt'!$M:$M,'sys inv movment rpt'!$L:$L,$M1281,'sys inv movment rpt'!$N:$N,R$1)</f>
        <v>0</v>
      </c>
      <c r="S1281" s="86">
        <f>SUMIFS('sys inv movment rpt'!$M:$M,'sys inv movment rpt'!$L:$L,$M1281,'sys inv movment rpt'!$N:$N,S$1)</f>
        <v>0</v>
      </c>
      <c r="T1281" s="86">
        <f>SUMIFS('sys inv movment rpt'!$M:$M,'sys inv movment rpt'!$L:$L,$M1281,'sys inv movment rpt'!$N:$N,T$1)</f>
        <v>0</v>
      </c>
      <c r="U1281" s="86">
        <f>SUMIFS('sys inv movment rpt'!$M:$M,'sys inv movment rpt'!$L:$L,$M1281,'sys inv movment rpt'!$N:$N,U$1)</f>
        <v>0</v>
      </c>
      <c r="V1281" s="86">
        <f>SUMIFS('sys inv movment rpt'!$M:$M,'sys inv movment rpt'!$L:$L,$M1281,'sys inv movment rpt'!$N:$N,V$1)</f>
        <v>0</v>
      </c>
      <c r="W1281" s="86">
        <f>SUMIFS('sys inv movment rpt'!$M:$M,'sys inv movment rpt'!$L:$L,$M1281,'sys inv movment rpt'!$N:$N,W$1)</f>
        <v>0</v>
      </c>
      <c r="X1281" s="86">
        <f>SUMIFS('sys inv movment rpt'!$M:$M,'sys inv movment rpt'!$L:$L,$M1281,'sys inv movment rpt'!$N:$N,X$1)</f>
        <v>0</v>
      </c>
      <c r="Y1281" s="86">
        <f>SUMIFS('sys inv movment rpt'!$M:$M,'sys inv movment rpt'!$L:$L,$M1281,'sys inv movment rpt'!$N:$N,Y$1)</f>
        <v>0</v>
      </c>
      <c r="Z1281" s="86">
        <f>SUMIFS('sys inv movment rpt'!$M:$M,'sys inv movment rpt'!$L:$L,$M1281,'sys inv movment rpt'!$N:$N,Z$1)</f>
        <v>0</v>
      </c>
      <c r="AA1281" s="86">
        <f>SUMIFS('sys inv movment rpt'!$M:$M,'sys inv movment rpt'!$L:$L,$M1281,'sys inv movment rpt'!$N:$N,AA$1)</f>
        <v>0</v>
      </c>
      <c r="AB1281" s="86">
        <f>SUMIFS('sys inv movment rpt'!$M:$M,'sys inv movment rpt'!$L:$L,$M1281,'sys inv movment rpt'!$N:$N,AB$1)</f>
        <v>0</v>
      </c>
      <c r="AC1281" s="86">
        <f>SUMIFS('sys inv movment rpt'!$M:$M,'sys inv movment rpt'!$L:$L,$M1281,'sys inv movment rpt'!$N:$N,AC$1)</f>
        <v>0</v>
      </c>
      <c r="AD1281" s="86">
        <f>SUMIFS('sys inv movment rpt'!$M:$M,'sys inv movment rpt'!$L:$L,$M1281,'sys inv movment rpt'!$N:$N,AD$1)</f>
        <v>0</v>
      </c>
      <c r="AE1281" s="86">
        <f>SUMIFS('sys inv movment rpt'!$M:$M,'sys inv movment rpt'!$L:$L,$M1281,'sys inv movment rpt'!$N:$N,AE$1)</f>
        <v>0</v>
      </c>
      <c r="AF1281" s="86">
        <f>SUMIFS('sys inv movment rpt'!$M:$M,'sys inv movment rpt'!$L:$L,$M1281,'sys inv movment rpt'!$N:$N,AF$1)</f>
        <v>0</v>
      </c>
      <c r="AG1281" s="86">
        <f>SUMIFS('sys inv movment rpt'!$M:$M,'sys inv movment rpt'!$L:$L,$M1281,'sys inv movment rpt'!$N:$N,AG$1)</f>
        <v>0</v>
      </c>
      <c r="AH1281" s="86">
        <f>SUMIFS('sys inv movment rpt'!$M:$M,'sys inv movment rpt'!$L:$L,$M1281,'sys inv movment rpt'!$N:$N,AH$1)</f>
        <v>0</v>
      </c>
      <c r="AI1281" s="86">
        <f>SUMIFS('sys inv movment rpt'!$M:$M,'sys inv movment rpt'!$L:$L,$M1281,'sys inv movment rpt'!$N:$N,AI$1)</f>
        <v>0</v>
      </c>
      <c r="AJ1281" s="86">
        <f>SUMIFS('sys inv movment rpt'!$M:$M,'sys inv movment rpt'!$L:$L,$M1281,'sys inv movment rpt'!$N:$N,AJ$1)</f>
        <v>0</v>
      </c>
      <c r="AK1281" s="86">
        <f>SUMIFS('sys inv movment rpt'!$M:$M,'sys inv movment rpt'!$L:$L,$M1281,'sys inv movment rpt'!$N:$N,AK$1)</f>
        <v>0</v>
      </c>
      <c r="AL1281" s="86">
        <f>SUMIFS('sys inv movment rpt'!$M:$M,'sys inv movment rpt'!$L:$L,$M1281,'sys inv movment rpt'!$N:$N,AL$1)</f>
        <v>0</v>
      </c>
      <c r="AM1281" s="86">
        <f>SUMIFS('sys inv movment rpt'!$M:$M,'sys inv movment rpt'!$L:$L,$M1281,'sys inv movment rpt'!$N:$N,AM$1)</f>
        <v>0</v>
      </c>
      <c r="AN1281" s="86">
        <f>SUMIFS('sys inv movment rpt'!$M:$M,'sys inv movment rpt'!$L:$L,$M1281,'sys inv movment rpt'!$N:$N,AN$1)</f>
        <v>0</v>
      </c>
      <c r="AO1281" s="86">
        <f>SUMIFS('sys inv movment rpt'!$M:$M,'sys inv movment rpt'!$L:$L,$M1281,'sys inv movment rpt'!$N:$N,AO$1)</f>
        <v>0</v>
      </c>
      <c r="AP1281" s="86">
        <f>SUMIFS('sys inv movment rpt'!$M:$M,'sys inv movment rpt'!$L:$L,$M1281,'sys inv movment rpt'!$N:$N,AP$1)</f>
        <v>0</v>
      </c>
      <c r="AQ1281" s="86">
        <f>SUMIFS('sys inv movment rpt'!$M:$M,'sys inv movment rpt'!$L:$L,$M1281,'sys inv movment rpt'!$N:$N,AQ$1)</f>
        <v>0</v>
      </c>
      <c r="AR1281" s="86">
        <f>SUMIFS('sys inv movment rpt'!$M:$M,'sys inv movment rpt'!$L:$L,$M1281,'sys inv movment rpt'!$N:$N,AR$1)</f>
        <v>0</v>
      </c>
      <c r="AS1281" s="86">
        <f>SUMIFS('sys inv movment rpt'!$M:$M,'sys inv movment rpt'!$L:$L,$M1281,'sys inv movment rpt'!$N:$N,AS$1)</f>
        <v>0</v>
      </c>
      <c r="AT1281" s="86">
        <f>SUMIFS('sys inv movment rpt'!$M:$M,'sys inv movment rpt'!$L:$L,$M1281,'sys inv movment rpt'!$N:$N,AT$1)</f>
        <v>0</v>
      </c>
      <c r="AU1281" s="86">
        <f>SUMIFS('sys inv movment rpt'!$M:$M,'sys inv movment rpt'!$L:$L,$M1281,'sys inv movment rpt'!$N:$N,AU$1)</f>
        <v>0</v>
      </c>
      <c r="AV1281" s="86">
        <f>SUMIFS('sys inv movment rpt'!$M:$M,'sys inv movment rpt'!$L:$L,$M1281,'sys inv movment rpt'!$N:$N,AV$1)</f>
        <v>0</v>
      </c>
      <c r="AW1281" s="87" t="str">
        <f>IFERROR(VLOOKUP(A1281,'sys-backorder details'!E:U,17,0),"-")</f>
        <v>-</v>
      </c>
      <c r="AX1281" s="87" t="str">
        <f>IF(K1281&gt;1,VLOOKUP(A1281,'settings-routing'!A:I,9,0),"")</f>
        <v/>
      </c>
    </row>
    <row r="1282" ht="12.75" hidden="1" customHeight="1">
      <c r="A1282" s="50" t="s">
        <v>2630</v>
      </c>
      <c r="B1282" s="50" t="s">
        <v>2631</v>
      </c>
      <c r="C1282" s="50">
        <f t="shared" si="2"/>
        <v>15000</v>
      </c>
      <c r="D1282" s="80">
        <f>SUMIF('Stocks 101-111'!$J:$J,'item dashboard'!A1282,'Stocks 101-111'!K:K)</f>
        <v>15000</v>
      </c>
      <c r="E1282" s="80">
        <f>SUMIF('Stocks 101-111'!$J:$J,'item dashboard'!A1282,'Stocks 101-111'!$L:$L)</f>
        <v>0</v>
      </c>
      <c r="F1282" s="81">
        <f t="shared" si="3"/>
        <v>0</v>
      </c>
      <c r="G1282" s="82">
        <f t="shared" si="4"/>
        <v>0</v>
      </c>
      <c r="H1282" s="50">
        <f>SUMIFS('sys-backorder details'!$M:$M,'sys-backorder details'!$E:$E,'item dashboard'!A1282,'sys-backorder details'!$V:$V,"")</f>
        <v>0</v>
      </c>
      <c r="I1282" s="83">
        <f>SUMIF('settings-routing'!$I:$I,'item dashboard'!A1282,'settings-routing'!$O:$O)</f>
        <v>0</v>
      </c>
      <c r="J1282" s="50">
        <f>SUMIFS('sys-backorder details'!$M:$M,'sys-backorder details'!$E:$E,'item dashboard'!A1282,'sys-backorder details'!$V:$V,"Call off")</f>
        <v>0</v>
      </c>
      <c r="K1282" s="84">
        <f t="shared" si="5"/>
        <v>-15000</v>
      </c>
      <c r="L1282" s="84">
        <f>SUMIF('Production Plan'!$E:$E,'item dashboard'!A1282,'Production Plan'!$N:$N)</f>
        <v>0</v>
      </c>
      <c r="M1282" s="85" t="str">
        <f t="shared" si="6"/>
        <v>B-UV40-N13-40 ml Natural Ultravetis Valbazen Bottle</v>
      </c>
      <c r="N1282" s="86">
        <f>SUMIFS('sys inv movment rpt'!$M:$M,'sys inv movment rpt'!$L:$L,$M1282,'sys inv movment rpt'!$N:$N,N$1)</f>
        <v>0</v>
      </c>
      <c r="O1282" s="86">
        <f>SUMIFS('sys inv movment rpt'!$M:$M,'sys inv movment rpt'!$L:$L,$M1282,'sys inv movment rpt'!$N:$N,O$1)</f>
        <v>0</v>
      </c>
      <c r="P1282" s="86">
        <f>SUMIFS('sys inv movment rpt'!$M:$M,'sys inv movment rpt'!$L:$L,$M1282,'sys inv movment rpt'!$N:$N,P$1)</f>
        <v>0</v>
      </c>
      <c r="Q1282" s="86">
        <f>SUMIFS('sys inv movment rpt'!$M:$M,'sys inv movment rpt'!$L:$L,$M1282,'sys inv movment rpt'!$N:$N,Q$1)</f>
        <v>0</v>
      </c>
      <c r="R1282" s="86">
        <f>SUMIFS('sys inv movment rpt'!$M:$M,'sys inv movment rpt'!$L:$L,$M1282,'sys inv movment rpt'!$N:$N,R$1)</f>
        <v>0</v>
      </c>
      <c r="S1282" s="86">
        <f>SUMIFS('sys inv movment rpt'!$M:$M,'sys inv movment rpt'!$L:$L,$M1282,'sys inv movment rpt'!$N:$N,S$1)</f>
        <v>0</v>
      </c>
      <c r="T1282" s="86">
        <f>SUMIFS('sys inv movment rpt'!$M:$M,'sys inv movment rpt'!$L:$L,$M1282,'sys inv movment rpt'!$N:$N,T$1)</f>
        <v>0</v>
      </c>
      <c r="U1282" s="86">
        <f>SUMIFS('sys inv movment rpt'!$M:$M,'sys inv movment rpt'!$L:$L,$M1282,'sys inv movment rpt'!$N:$N,U$1)</f>
        <v>0</v>
      </c>
      <c r="V1282" s="86">
        <f>SUMIFS('sys inv movment rpt'!$M:$M,'sys inv movment rpt'!$L:$L,$M1282,'sys inv movment rpt'!$N:$N,V$1)</f>
        <v>0</v>
      </c>
      <c r="W1282" s="86">
        <f>SUMIFS('sys inv movment rpt'!$M:$M,'sys inv movment rpt'!$L:$L,$M1282,'sys inv movment rpt'!$N:$N,W$1)</f>
        <v>0</v>
      </c>
      <c r="X1282" s="86">
        <f>SUMIFS('sys inv movment rpt'!$M:$M,'sys inv movment rpt'!$L:$L,$M1282,'sys inv movment rpt'!$N:$N,X$1)</f>
        <v>0</v>
      </c>
      <c r="Y1282" s="86">
        <f>SUMIFS('sys inv movment rpt'!$M:$M,'sys inv movment rpt'!$L:$L,$M1282,'sys inv movment rpt'!$N:$N,Y$1)</f>
        <v>0</v>
      </c>
      <c r="Z1282" s="86">
        <f>SUMIFS('sys inv movment rpt'!$M:$M,'sys inv movment rpt'!$L:$L,$M1282,'sys inv movment rpt'!$N:$N,Z$1)</f>
        <v>0</v>
      </c>
      <c r="AA1282" s="86">
        <f>SUMIFS('sys inv movment rpt'!$M:$M,'sys inv movment rpt'!$L:$L,$M1282,'sys inv movment rpt'!$N:$N,AA$1)</f>
        <v>0</v>
      </c>
      <c r="AB1282" s="86">
        <f>SUMIFS('sys inv movment rpt'!$M:$M,'sys inv movment rpt'!$L:$L,$M1282,'sys inv movment rpt'!$N:$N,AB$1)</f>
        <v>0</v>
      </c>
      <c r="AC1282" s="86">
        <f>SUMIFS('sys inv movment rpt'!$M:$M,'sys inv movment rpt'!$L:$L,$M1282,'sys inv movment rpt'!$N:$N,AC$1)</f>
        <v>0</v>
      </c>
      <c r="AD1282" s="86">
        <f>SUMIFS('sys inv movment rpt'!$M:$M,'sys inv movment rpt'!$L:$L,$M1282,'sys inv movment rpt'!$N:$N,AD$1)</f>
        <v>0</v>
      </c>
      <c r="AE1282" s="86">
        <f>SUMIFS('sys inv movment rpt'!$M:$M,'sys inv movment rpt'!$L:$L,$M1282,'sys inv movment rpt'!$N:$N,AE$1)</f>
        <v>0</v>
      </c>
      <c r="AF1282" s="86">
        <f>SUMIFS('sys inv movment rpt'!$M:$M,'sys inv movment rpt'!$L:$L,$M1282,'sys inv movment rpt'!$N:$N,AF$1)</f>
        <v>0</v>
      </c>
      <c r="AG1282" s="86">
        <f>SUMIFS('sys inv movment rpt'!$M:$M,'sys inv movment rpt'!$L:$L,$M1282,'sys inv movment rpt'!$N:$N,AG$1)</f>
        <v>0</v>
      </c>
      <c r="AH1282" s="86">
        <f>SUMIFS('sys inv movment rpt'!$M:$M,'sys inv movment rpt'!$L:$L,$M1282,'sys inv movment rpt'!$N:$N,AH$1)</f>
        <v>0</v>
      </c>
      <c r="AI1282" s="86">
        <f>SUMIFS('sys inv movment rpt'!$M:$M,'sys inv movment rpt'!$L:$L,$M1282,'sys inv movment rpt'!$N:$N,AI$1)</f>
        <v>0</v>
      </c>
      <c r="AJ1282" s="86">
        <f>SUMIFS('sys inv movment rpt'!$M:$M,'sys inv movment rpt'!$L:$L,$M1282,'sys inv movment rpt'!$N:$N,AJ$1)</f>
        <v>0</v>
      </c>
      <c r="AK1282" s="86">
        <f>SUMIFS('sys inv movment rpt'!$M:$M,'sys inv movment rpt'!$L:$L,$M1282,'sys inv movment rpt'!$N:$N,AK$1)</f>
        <v>0</v>
      </c>
      <c r="AL1282" s="86">
        <f>SUMIFS('sys inv movment rpt'!$M:$M,'sys inv movment rpt'!$L:$L,$M1282,'sys inv movment rpt'!$N:$N,AL$1)</f>
        <v>0</v>
      </c>
      <c r="AM1282" s="86">
        <f>SUMIFS('sys inv movment rpt'!$M:$M,'sys inv movment rpt'!$L:$L,$M1282,'sys inv movment rpt'!$N:$N,AM$1)</f>
        <v>0</v>
      </c>
      <c r="AN1282" s="86">
        <f>SUMIFS('sys inv movment rpt'!$M:$M,'sys inv movment rpt'!$L:$L,$M1282,'sys inv movment rpt'!$N:$N,AN$1)</f>
        <v>0</v>
      </c>
      <c r="AO1282" s="86">
        <f>SUMIFS('sys inv movment rpt'!$M:$M,'sys inv movment rpt'!$L:$L,$M1282,'sys inv movment rpt'!$N:$N,AO$1)</f>
        <v>0</v>
      </c>
      <c r="AP1282" s="86">
        <f>SUMIFS('sys inv movment rpt'!$M:$M,'sys inv movment rpt'!$L:$L,$M1282,'sys inv movment rpt'!$N:$N,AP$1)</f>
        <v>0</v>
      </c>
      <c r="AQ1282" s="86">
        <f>SUMIFS('sys inv movment rpt'!$M:$M,'sys inv movment rpt'!$L:$L,$M1282,'sys inv movment rpt'!$N:$N,AQ$1)</f>
        <v>0</v>
      </c>
      <c r="AR1282" s="86">
        <f>SUMIFS('sys inv movment rpt'!$M:$M,'sys inv movment rpt'!$L:$L,$M1282,'sys inv movment rpt'!$N:$N,AR$1)</f>
        <v>0</v>
      </c>
      <c r="AS1282" s="86">
        <f>SUMIFS('sys inv movment rpt'!$M:$M,'sys inv movment rpt'!$L:$L,$M1282,'sys inv movment rpt'!$N:$N,AS$1)</f>
        <v>0</v>
      </c>
      <c r="AT1282" s="86">
        <f>SUMIFS('sys inv movment rpt'!$M:$M,'sys inv movment rpt'!$L:$L,$M1282,'sys inv movment rpt'!$N:$N,AT$1)</f>
        <v>0</v>
      </c>
      <c r="AU1282" s="86">
        <f>SUMIFS('sys inv movment rpt'!$M:$M,'sys inv movment rpt'!$L:$L,$M1282,'sys inv movment rpt'!$N:$N,AU$1)</f>
        <v>0</v>
      </c>
      <c r="AV1282" s="86">
        <f>SUMIFS('sys inv movment rpt'!$M:$M,'sys inv movment rpt'!$L:$L,$M1282,'sys inv movment rpt'!$N:$N,AV$1)</f>
        <v>0</v>
      </c>
      <c r="AW1282" s="87" t="str">
        <f>IFERROR(VLOOKUP(A1282,'sys-backorder details'!E:U,17,0),"-")</f>
        <v>-</v>
      </c>
      <c r="AX1282" s="87" t="str">
        <f>IF(K1282&gt;1,VLOOKUP(A1282,'settings-routing'!A:I,9,0),"")</f>
        <v/>
      </c>
    </row>
    <row r="1283" ht="12.75" hidden="1" customHeight="1">
      <c r="A1283" s="50" t="s">
        <v>2632</v>
      </c>
      <c r="B1283" s="50" t="s">
        <v>2633</v>
      </c>
      <c r="C1283" s="50">
        <f t="shared" si="2"/>
        <v>0</v>
      </c>
      <c r="D1283" s="80">
        <f>SUMIF('Stocks 101-111'!$J:$J,'item dashboard'!A1283,'Stocks 101-111'!K:K)</f>
        <v>0</v>
      </c>
      <c r="E1283" s="80">
        <f>SUMIF('Stocks 101-111'!$J:$J,'item dashboard'!A1283,'Stocks 101-111'!$L:$L)</f>
        <v>0</v>
      </c>
      <c r="F1283" s="81">
        <f t="shared" si="3"/>
        <v>0</v>
      </c>
      <c r="G1283" s="82">
        <f t="shared" si="4"/>
        <v>0.08571428571</v>
      </c>
      <c r="H1283" s="50">
        <f>SUMIFS('sys-backorder details'!$M:$M,'sys-backorder details'!$E:$E,'item dashboard'!A1283,'sys-backorder details'!$V:$V,"")</f>
        <v>0</v>
      </c>
      <c r="I1283" s="83">
        <f>SUMIF('settings-routing'!$I:$I,'item dashboard'!A1283,'settings-routing'!$O:$O)</f>
        <v>0</v>
      </c>
      <c r="J1283" s="50">
        <f>SUMIFS('sys-backorder details'!$M:$M,'sys-backorder details'!$E:$E,'item dashboard'!A1283,'sys-backorder details'!$V:$V,"Call off")</f>
        <v>0</v>
      </c>
      <c r="K1283" s="84">
        <f t="shared" si="5"/>
        <v>0</v>
      </c>
      <c r="L1283" s="84">
        <f>SUMIF('Production Plan'!$E:$E,'item dashboard'!A1283,'Production Plan'!$N:$N)</f>
        <v>0</v>
      </c>
      <c r="M1283" s="85" t="str">
        <f t="shared" si="6"/>
        <v>B-UV40-N13ULT-E-40ml Nat Pntd Ultravetis Endozole Bottle</v>
      </c>
      <c r="N1283" s="86">
        <f>SUMIFS('sys inv movment rpt'!$M:$M,'sys inv movment rpt'!$L:$L,$M1283,'sys inv movment rpt'!$N:$N,N$1)</f>
        <v>0</v>
      </c>
      <c r="O1283" s="86">
        <f>SUMIFS('sys inv movment rpt'!$M:$M,'sys inv movment rpt'!$L:$L,$M1283,'sys inv movment rpt'!$N:$N,O$1)</f>
        <v>0</v>
      </c>
      <c r="P1283" s="86">
        <f>SUMIFS('sys inv movment rpt'!$M:$M,'sys inv movment rpt'!$L:$L,$M1283,'sys inv movment rpt'!$N:$N,P$1)</f>
        <v>0</v>
      </c>
      <c r="Q1283" s="86">
        <f>SUMIFS('sys inv movment rpt'!$M:$M,'sys inv movment rpt'!$L:$L,$M1283,'sys inv movment rpt'!$N:$N,Q$1)</f>
        <v>0</v>
      </c>
      <c r="R1283" s="86">
        <f>SUMIFS('sys inv movment rpt'!$M:$M,'sys inv movment rpt'!$L:$L,$M1283,'sys inv movment rpt'!$N:$N,R$1)</f>
        <v>0</v>
      </c>
      <c r="S1283" s="86">
        <f>SUMIFS('sys inv movment rpt'!$M:$M,'sys inv movment rpt'!$L:$L,$M1283,'sys inv movment rpt'!$N:$N,S$1)</f>
        <v>4000</v>
      </c>
      <c r="T1283" s="86">
        <f>SUMIFS('sys inv movment rpt'!$M:$M,'sys inv movment rpt'!$L:$L,$M1283,'sys inv movment rpt'!$N:$N,T$1)</f>
        <v>0</v>
      </c>
      <c r="U1283" s="86">
        <f>SUMIFS('sys inv movment rpt'!$M:$M,'sys inv movment rpt'!$L:$L,$M1283,'sys inv movment rpt'!$N:$N,U$1)</f>
        <v>0</v>
      </c>
      <c r="V1283" s="86">
        <f>SUMIFS('sys inv movment rpt'!$M:$M,'sys inv movment rpt'!$L:$L,$M1283,'sys inv movment rpt'!$N:$N,V$1)</f>
        <v>0</v>
      </c>
      <c r="W1283" s="86">
        <f>SUMIFS('sys inv movment rpt'!$M:$M,'sys inv movment rpt'!$L:$L,$M1283,'sys inv movment rpt'!$N:$N,W$1)</f>
        <v>0</v>
      </c>
      <c r="X1283" s="86">
        <f>SUMIFS('sys inv movment rpt'!$M:$M,'sys inv movment rpt'!$L:$L,$M1283,'sys inv movment rpt'!$N:$N,X$1)</f>
        <v>0</v>
      </c>
      <c r="Y1283" s="86">
        <f>SUMIFS('sys inv movment rpt'!$M:$M,'sys inv movment rpt'!$L:$L,$M1283,'sys inv movment rpt'!$N:$N,Y$1)</f>
        <v>0</v>
      </c>
      <c r="Z1283" s="86">
        <f>SUMIFS('sys inv movment rpt'!$M:$M,'sys inv movment rpt'!$L:$L,$M1283,'sys inv movment rpt'!$N:$N,Z$1)</f>
        <v>0</v>
      </c>
      <c r="AA1283" s="86">
        <f>SUMIFS('sys inv movment rpt'!$M:$M,'sys inv movment rpt'!$L:$L,$M1283,'sys inv movment rpt'!$N:$N,AA$1)</f>
        <v>0</v>
      </c>
      <c r="AB1283" s="86">
        <f>SUMIFS('sys inv movment rpt'!$M:$M,'sys inv movment rpt'!$L:$L,$M1283,'sys inv movment rpt'!$N:$N,AB$1)</f>
        <v>0</v>
      </c>
      <c r="AC1283" s="86">
        <f>SUMIFS('sys inv movment rpt'!$M:$M,'sys inv movment rpt'!$L:$L,$M1283,'sys inv movment rpt'!$N:$N,AC$1)</f>
        <v>0</v>
      </c>
      <c r="AD1283" s="86">
        <f>SUMIFS('sys inv movment rpt'!$M:$M,'sys inv movment rpt'!$L:$L,$M1283,'sys inv movment rpt'!$N:$N,AD$1)</f>
        <v>0</v>
      </c>
      <c r="AE1283" s="86">
        <f>SUMIFS('sys inv movment rpt'!$M:$M,'sys inv movment rpt'!$L:$L,$M1283,'sys inv movment rpt'!$N:$N,AE$1)</f>
        <v>0</v>
      </c>
      <c r="AF1283" s="86">
        <f>SUMIFS('sys inv movment rpt'!$M:$M,'sys inv movment rpt'!$L:$L,$M1283,'sys inv movment rpt'!$N:$N,AF$1)</f>
        <v>0</v>
      </c>
      <c r="AG1283" s="86">
        <f>SUMIFS('sys inv movment rpt'!$M:$M,'sys inv movment rpt'!$L:$L,$M1283,'sys inv movment rpt'!$N:$N,AG$1)</f>
        <v>0</v>
      </c>
      <c r="AH1283" s="86">
        <f>SUMIFS('sys inv movment rpt'!$M:$M,'sys inv movment rpt'!$L:$L,$M1283,'sys inv movment rpt'!$N:$N,AH$1)</f>
        <v>0</v>
      </c>
      <c r="AI1283" s="86">
        <f>SUMIFS('sys inv movment rpt'!$M:$M,'sys inv movment rpt'!$L:$L,$M1283,'sys inv movment rpt'!$N:$N,AI$1)</f>
        <v>5000</v>
      </c>
      <c r="AJ1283" s="86">
        <f>SUMIFS('sys inv movment rpt'!$M:$M,'sys inv movment rpt'!$L:$L,$M1283,'sys inv movment rpt'!$N:$N,AJ$1)</f>
        <v>0</v>
      </c>
      <c r="AK1283" s="86">
        <f>SUMIFS('sys inv movment rpt'!$M:$M,'sys inv movment rpt'!$L:$L,$M1283,'sys inv movment rpt'!$N:$N,AK$1)</f>
        <v>0</v>
      </c>
      <c r="AL1283" s="86">
        <f>SUMIFS('sys inv movment rpt'!$M:$M,'sys inv movment rpt'!$L:$L,$M1283,'sys inv movment rpt'!$N:$N,AL$1)</f>
        <v>0</v>
      </c>
      <c r="AM1283" s="86">
        <f>SUMIFS('sys inv movment rpt'!$M:$M,'sys inv movment rpt'!$L:$L,$M1283,'sys inv movment rpt'!$N:$N,AM$1)</f>
        <v>0</v>
      </c>
      <c r="AN1283" s="86">
        <f>SUMIFS('sys inv movment rpt'!$M:$M,'sys inv movment rpt'!$L:$L,$M1283,'sys inv movment rpt'!$N:$N,AN$1)</f>
        <v>0</v>
      </c>
      <c r="AO1283" s="86">
        <f>SUMIFS('sys inv movment rpt'!$M:$M,'sys inv movment rpt'!$L:$L,$M1283,'sys inv movment rpt'!$N:$N,AO$1)</f>
        <v>0</v>
      </c>
      <c r="AP1283" s="86">
        <f>SUMIFS('sys inv movment rpt'!$M:$M,'sys inv movment rpt'!$L:$L,$M1283,'sys inv movment rpt'!$N:$N,AP$1)</f>
        <v>0</v>
      </c>
      <c r="AQ1283" s="86">
        <f>SUMIFS('sys inv movment rpt'!$M:$M,'sys inv movment rpt'!$L:$L,$M1283,'sys inv movment rpt'!$N:$N,AQ$1)</f>
        <v>0</v>
      </c>
      <c r="AR1283" s="86">
        <f>SUMIFS('sys inv movment rpt'!$M:$M,'sys inv movment rpt'!$L:$L,$M1283,'sys inv movment rpt'!$N:$N,AR$1)</f>
        <v>1000</v>
      </c>
      <c r="AS1283" s="86">
        <f>SUMIFS('sys inv movment rpt'!$M:$M,'sys inv movment rpt'!$L:$L,$M1283,'sys inv movment rpt'!$N:$N,AS$1)</f>
        <v>0</v>
      </c>
      <c r="AT1283" s="86">
        <f>SUMIFS('sys inv movment rpt'!$M:$M,'sys inv movment rpt'!$L:$L,$M1283,'sys inv movment rpt'!$N:$N,AT$1)</f>
        <v>0</v>
      </c>
      <c r="AU1283" s="86">
        <f>SUMIFS('sys inv movment rpt'!$M:$M,'sys inv movment rpt'!$L:$L,$M1283,'sys inv movment rpt'!$N:$N,AU$1)</f>
        <v>0</v>
      </c>
      <c r="AV1283" s="86">
        <f>SUMIFS('sys inv movment rpt'!$M:$M,'sys inv movment rpt'!$L:$L,$M1283,'sys inv movment rpt'!$N:$N,AV$1)</f>
        <v>0</v>
      </c>
      <c r="AW1283" s="87" t="str">
        <f>IFERROR(VLOOKUP(A1283,'sys-backorder details'!E:U,17,0),"-")</f>
        <v>-</v>
      </c>
      <c r="AX1283" s="87" t="str">
        <f>IF(K1283&gt;1,VLOOKUP(A1283,'settings-routing'!A:I,9,0),"")</f>
        <v/>
      </c>
    </row>
    <row r="1284" ht="12.75" hidden="1" customHeight="1">
      <c r="A1284" s="13" t="s">
        <v>2634</v>
      </c>
      <c r="B1284" s="50" t="s">
        <v>1147</v>
      </c>
      <c r="C1284" s="50">
        <f t="shared" si="2"/>
        <v>0</v>
      </c>
      <c r="D1284" s="80">
        <f>SUMIF('Stocks 101-111'!$J:$J,'item dashboard'!A1284,'Stocks 101-111'!K:K)</f>
        <v>0</v>
      </c>
      <c r="E1284" s="80">
        <f>SUMIF('Stocks 101-111'!$J:$J,'item dashboard'!A1284,'Stocks 101-111'!$L:$L)</f>
        <v>0</v>
      </c>
      <c r="F1284" s="81">
        <f t="shared" si="3"/>
        <v>0</v>
      </c>
      <c r="G1284" s="82">
        <f t="shared" si="4"/>
        <v>0</v>
      </c>
      <c r="H1284" s="50">
        <f>SUMIFS('sys-backorder details'!$M:$M,'sys-backorder details'!$E:$E,'item dashboard'!A1284,'sys-backorder details'!$V:$V,"")</f>
        <v>0</v>
      </c>
      <c r="I1284" s="83">
        <f>SUMIF('settings-routing'!$I:$I,'item dashboard'!A1284,'settings-routing'!$O:$O)</f>
        <v>0</v>
      </c>
      <c r="J1284" s="50">
        <f>SUMIFS('sys-backorder details'!$M:$M,'sys-backorder details'!$E:$E,'item dashboard'!A1284,'sys-backorder details'!$V:$V,"Call off")</f>
        <v>15000</v>
      </c>
      <c r="K1284" s="84">
        <f t="shared" si="5"/>
        <v>0</v>
      </c>
      <c r="L1284" s="84">
        <f>SUMIF('Production Plan'!$E:$E,'item dashboard'!A1284,'Production Plan'!$N:$N)</f>
        <v>0</v>
      </c>
      <c r="M1284" s="85" t="str">
        <f t="shared" si="6"/>
        <v>B-UV40-N13ULT-ELT-70 ml Natural Pntd Ludaz Coconut Oil Bottle</v>
      </c>
      <c r="N1284" s="86">
        <f>SUMIFS('sys inv movment rpt'!$M:$M,'sys inv movment rpt'!$L:$L,$M1284,'sys inv movment rpt'!$N:$N,N$1)</f>
        <v>0</v>
      </c>
      <c r="O1284" s="86">
        <f>SUMIFS('sys inv movment rpt'!$M:$M,'sys inv movment rpt'!$L:$L,$M1284,'sys inv movment rpt'!$N:$N,O$1)</f>
        <v>0</v>
      </c>
      <c r="P1284" s="86">
        <f>SUMIFS('sys inv movment rpt'!$M:$M,'sys inv movment rpt'!$L:$L,$M1284,'sys inv movment rpt'!$N:$N,P$1)</f>
        <v>0</v>
      </c>
      <c r="Q1284" s="86">
        <f>SUMIFS('sys inv movment rpt'!$M:$M,'sys inv movment rpt'!$L:$L,$M1284,'sys inv movment rpt'!$N:$N,Q$1)</f>
        <v>0</v>
      </c>
      <c r="R1284" s="86">
        <f>SUMIFS('sys inv movment rpt'!$M:$M,'sys inv movment rpt'!$L:$L,$M1284,'sys inv movment rpt'!$N:$N,R$1)</f>
        <v>0</v>
      </c>
      <c r="S1284" s="86">
        <f>SUMIFS('sys inv movment rpt'!$M:$M,'sys inv movment rpt'!$L:$L,$M1284,'sys inv movment rpt'!$N:$N,S$1)</f>
        <v>0</v>
      </c>
      <c r="T1284" s="86">
        <f>SUMIFS('sys inv movment rpt'!$M:$M,'sys inv movment rpt'!$L:$L,$M1284,'sys inv movment rpt'!$N:$N,T$1)</f>
        <v>0</v>
      </c>
      <c r="U1284" s="86">
        <f>SUMIFS('sys inv movment rpt'!$M:$M,'sys inv movment rpt'!$L:$L,$M1284,'sys inv movment rpt'!$N:$N,U$1)</f>
        <v>0</v>
      </c>
      <c r="V1284" s="86">
        <f>SUMIFS('sys inv movment rpt'!$M:$M,'sys inv movment rpt'!$L:$L,$M1284,'sys inv movment rpt'!$N:$N,V$1)</f>
        <v>0</v>
      </c>
      <c r="W1284" s="86">
        <f>SUMIFS('sys inv movment rpt'!$M:$M,'sys inv movment rpt'!$L:$L,$M1284,'sys inv movment rpt'!$N:$N,W$1)</f>
        <v>0</v>
      </c>
      <c r="X1284" s="86">
        <f>SUMIFS('sys inv movment rpt'!$M:$M,'sys inv movment rpt'!$L:$L,$M1284,'sys inv movment rpt'!$N:$N,X$1)</f>
        <v>0</v>
      </c>
      <c r="Y1284" s="86">
        <f>SUMIFS('sys inv movment rpt'!$M:$M,'sys inv movment rpt'!$L:$L,$M1284,'sys inv movment rpt'!$N:$N,Y$1)</f>
        <v>0</v>
      </c>
      <c r="Z1284" s="86">
        <f>SUMIFS('sys inv movment rpt'!$M:$M,'sys inv movment rpt'!$L:$L,$M1284,'sys inv movment rpt'!$N:$N,Z$1)</f>
        <v>0</v>
      </c>
      <c r="AA1284" s="86">
        <f>SUMIFS('sys inv movment rpt'!$M:$M,'sys inv movment rpt'!$L:$L,$M1284,'sys inv movment rpt'!$N:$N,AA$1)</f>
        <v>0</v>
      </c>
      <c r="AB1284" s="86">
        <f>SUMIFS('sys inv movment rpt'!$M:$M,'sys inv movment rpt'!$L:$L,$M1284,'sys inv movment rpt'!$N:$N,AB$1)</f>
        <v>0</v>
      </c>
      <c r="AC1284" s="86">
        <f>SUMIFS('sys inv movment rpt'!$M:$M,'sys inv movment rpt'!$L:$L,$M1284,'sys inv movment rpt'!$N:$N,AC$1)</f>
        <v>0</v>
      </c>
      <c r="AD1284" s="86">
        <f>SUMIFS('sys inv movment rpt'!$M:$M,'sys inv movment rpt'!$L:$L,$M1284,'sys inv movment rpt'!$N:$N,AD$1)</f>
        <v>0</v>
      </c>
      <c r="AE1284" s="86">
        <f>SUMIFS('sys inv movment rpt'!$M:$M,'sys inv movment rpt'!$L:$L,$M1284,'sys inv movment rpt'!$N:$N,AE$1)</f>
        <v>0</v>
      </c>
      <c r="AF1284" s="86">
        <f>SUMIFS('sys inv movment rpt'!$M:$M,'sys inv movment rpt'!$L:$L,$M1284,'sys inv movment rpt'!$N:$N,AF$1)</f>
        <v>0</v>
      </c>
      <c r="AG1284" s="86">
        <f>SUMIFS('sys inv movment rpt'!$M:$M,'sys inv movment rpt'!$L:$L,$M1284,'sys inv movment rpt'!$N:$N,AG$1)</f>
        <v>0</v>
      </c>
      <c r="AH1284" s="86">
        <f>SUMIFS('sys inv movment rpt'!$M:$M,'sys inv movment rpt'!$L:$L,$M1284,'sys inv movment rpt'!$N:$N,AH$1)</f>
        <v>0</v>
      </c>
      <c r="AI1284" s="86">
        <f>SUMIFS('sys inv movment rpt'!$M:$M,'sys inv movment rpt'!$L:$L,$M1284,'sys inv movment rpt'!$N:$N,AI$1)</f>
        <v>0</v>
      </c>
      <c r="AJ1284" s="86">
        <f>SUMIFS('sys inv movment rpt'!$M:$M,'sys inv movment rpt'!$L:$L,$M1284,'sys inv movment rpt'!$N:$N,AJ$1)</f>
        <v>0</v>
      </c>
      <c r="AK1284" s="86">
        <f>SUMIFS('sys inv movment rpt'!$M:$M,'sys inv movment rpt'!$L:$L,$M1284,'sys inv movment rpt'!$N:$N,AK$1)</f>
        <v>0</v>
      </c>
      <c r="AL1284" s="86">
        <f>SUMIFS('sys inv movment rpt'!$M:$M,'sys inv movment rpt'!$L:$L,$M1284,'sys inv movment rpt'!$N:$N,AL$1)</f>
        <v>0</v>
      </c>
      <c r="AM1284" s="86">
        <f>SUMIFS('sys inv movment rpt'!$M:$M,'sys inv movment rpt'!$L:$L,$M1284,'sys inv movment rpt'!$N:$N,AM$1)</f>
        <v>0</v>
      </c>
      <c r="AN1284" s="86">
        <f>SUMIFS('sys inv movment rpt'!$M:$M,'sys inv movment rpt'!$L:$L,$M1284,'sys inv movment rpt'!$N:$N,AN$1)</f>
        <v>0</v>
      </c>
      <c r="AO1284" s="86">
        <f>SUMIFS('sys inv movment rpt'!$M:$M,'sys inv movment rpt'!$L:$L,$M1284,'sys inv movment rpt'!$N:$N,AO$1)</f>
        <v>0</v>
      </c>
      <c r="AP1284" s="86">
        <f>SUMIFS('sys inv movment rpt'!$M:$M,'sys inv movment rpt'!$L:$L,$M1284,'sys inv movment rpt'!$N:$N,AP$1)</f>
        <v>0</v>
      </c>
      <c r="AQ1284" s="86">
        <f>SUMIFS('sys inv movment rpt'!$M:$M,'sys inv movment rpt'!$L:$L,$M1284,'sys inv movment rpt'!$N:$N,AQ$1)</f>
        <v>0</v>
      </c>
      <c r="AR1284" s="86">
        <f>SUMIFS('sys inv movment rpt'!$M:$M,'sys inv movment rpt'!$L:$L,$M1284,'sys inv movment rpt'!$N:$N,AR$1)</f>
        <v>0</v>
      </c>
      <c r="AS1284" s="86">
        <f>SUMIFS('sys inv movment rpt'!$M:$M,'sys inv movment rpt'!$L:$L,$M1284,'sys inv movment rpt'!$N:$N,AS$1)</f>
        <v>0</v>
      </c>
      <c r="AT1284" s="86">
        <f>SUMIFS('sys inv movment rpt'!$M:$M,'sys inv movment rpt'!$L:$L,$M1284,'sys inv movment rpt'!$N:$N,AT$1)</f>
        <v>0</v>
      </c>
      <c r="AU1284" s="86">
        <f>SUMIFS('sys inv movment rpt'!$M:$M,'sys inv movment rpt'!$L:$L,$M1284,'sys inv movment rpt'!$N:$N,AU$1)</f>
        <v>0</v>
      </c>
      <c r="AV1284" s="86">
        <f>SUMIFS('sys inv movment rpt'!$M:$M,'sys inv movment rpt'!$L:$L,$M1284,'sys inv movment rpt'!$N:$N,AV$1)</f>
        <v>0</v>
      </c>
      <c r="AW1284" s="87" t="str">
        <f>IFERROR(VLOOKUP(A1284,'sys-backorder details'!E:U,17,0),"-")</f>
        <v>30 Days</v>
      </c>
      <c r="AX1284" s="87" t="str">
        <f>IF(K1284&gt;1,VLOOKUP(A1284,'settings-routing'!A:I,9,0),"")</f>
        <v/>
      </c>
    </row>
    <row r="1285" ht="12.75" hidden="1" customHeight="1">
      <c r="A1285" s="50" t="s">
        <v>2635</v>
      </c>
      <c r="B1285" s="50" t="s">
        <v>2636</v>
      </c>
      <c r="C1285" s="50">
        <f t="shared" si="2"/>
        <v>0</v>
      </c>
      <c r="D1285" s="80">
        <f>SUMIF('Stocks 101-111'!$J:$J,'item dashboard'!A1285,'Stocks 101-111'!K:K)</f>
        <v>0</v>
      </c>
      <c r="E1285" s="80">
        <f>SUMIF('Stocks 101-111'!$J:$J,'item dashboard'!A1285,'Stocks 101-111'!$L:$L)</f>
        <v>0</v>
      </c>
      <c r="F1285" s="81">
        <f t="shared" si="3"/>
        <v>0</v>
      </c>
      <c r="G1285" s="82">
        <f t="shared" si="4"/>
        <v>0.02857142857</v>
      </c>
      <c r="H1285" s="50">
        <f>SUMIFS('sys-backorder details'!$M:$M,'sys-backorder details'!$E:$E,'item dashboard'!A1285,'sys-backorder details'!$V:$V,"")</f>
        <v>0</v>
      </c>
      <c r="I1285" s="83">
        <f>SUMIF('settings-routing'!$I:$I,'item dashboard'!A1285,'settings-routing'!$O:$O)</f>
        <v>0</v>
      </c>
      <c r="J1285" s="50">
        <f>SUMIFS('sys-backorder details'!$M:$M,'sys-backorder details'!$E:$E,'item dashboard'!A1285,'sys-backorder details'!$V:$V,"Call off")</f>
        <v>0</v>
      </c>
      <c r="K1285" s="84">
        <f t="shared" si="5"/>
        <v>0</v>
      </c>
      <c r="L1285" s="84">
        <f>SUMIF('Production Plan'!$E:$E,'item dashboard'!A1285,'Production Plan'!$N:$N)</f>
        <v>0</v>
      </c>
      <c r="M1285" s="85" t="str">
        <f t="shared" si="6"/>
        <v>B-UV40-N13ULT-V-40 ml Nat Pntd Ultravetis Valbazen Bottle</v>
      </c>
      <c r="N1285" s="86">
        <f>SUMIFS('sys inv movment rpt'!$M:$M,'sys inv movment rpt'!$L:$L,$M1285,'sys inv movment rpt'!$N:$N,N$1)</f>
        <v>0</v>
      </c>
      <c r="O1285" s="86">
        <f>SUMIFS('sys inv movment rpt'!$M:$M,'sys inv movment rpt'!$L:$L,$M1285,'sys inv movment rpt'!$N:$N,O$1)</f>
        <v>0</v>
      </c>
      <c r="P1285" s="86">
        <f>SUMIFS('sys inv movment rpt'!$M:$M,'sys inv movment rpt'!$L:$L,$M1285,'sys inv movment rpt'!$N:$N,P$1)</f>
        <v>0</v>
      </c>
      <c r="Q1285" s="86">
        <f>SUMIFS('sys inv movment rpt'!$M:$M,'sys inv movment rpt'!$L:$L,$M1285,'sys inv movment rpt'!$N:$N,Q$1)</f>
        <v>0</v>
      </c>
      <c r="R1285" s="86">
        <f>SUMIFS('sys inv movment rpt'!$M:$M,'sys inv movment rpt'!$L:$L,$M1285,'sys inv movment rpt'!$N:$N,R$1)</f>
        <v>0</v>
      </c>
      <c r="S1285" s="86">
        <f>SUMIFS('sys inv movment rpt'!$M:$M,'sys inv movment rpt'!$L:$L,$M1285,'sys inv movment rpt'!$N:$N,S$1)</f>
        <v>0</v>
      </c>
      <c r="T1285" s="86">
        <f>SUMIFS('sys inv movment rpt'!$M:$M,'sys inv movment rpt'!$L:$L,$M1285,'sys inv movment rpt'!$N:$N,T$1)</f>
        <v>0</v>
      </c>
      <c r="U1285" s="86">
        <f>SUMIFS('sys inv movment rpt'!$M:$M,'sys inv movment rpt'!$L:$L,$M1285,'sys inv movment rpt'!$N:$N,U$1)</f>
        <v>0</v>
      </c>
      <c r="V1285" s="86">
        <f>SUMIFS('sys inv movment rpt'!$M:$M,'sys inv movment rpt'!$L:$L,$M1285,'sys inv movment rpt'!$N:$N,V$1)</f>
        <v>0</v>
      </c>
      <c r="W1285" s="86">
        <f>SUMIFS('sys inv movment rpt'!$M:$M,'sys inv movment rpt'!$L:$L,$M1285,'sys inv movment rpt'!$N:$N,W$1)</f>
        <v>0</v>
      </c>
      <c r="X1285" s="86">
        <f>SUMIFS('sys inv movment rpt'!$M:$M,'sys inv movment rpt'!$L:$L,$M1285,'sys inv movment rpt'!$N:$N,X$1)</f>
        <v>0</v>
      </c>
      <c r="Y1285" s="86">
        <f>SUMIFS('sys inv movment rpt'!$M:$M,'sys inv movment rpt'!$L:$L,$M1285,'sys inv movment rpt'!$N:$N,Y$1)</f>
        <v>0</v>
      </c>
      <c r="Z1285" s="86">
        <f>SUMIFS('sys inv movment rpt'!$M:$M,'sys inv movment rpt'!$L:$L,$M1285,'sys inv movment rpt'!$N:$N,Z$1)</f>
        <v>0</v>
      </c>
      <c r="AA1285" s="86">
        <f>SUMIFS('sys inv movment rpt'!$M:$M,'sys inv movment rpt'!$L:$L,$M1285,'sys inv movment rpt'!$N:$N,AA$1)</f>
        <v>0</v>
      </c>
      <c r="AB1285" s="86">
        <f>SUMIFS('sys inv movment rpt'!$M:$M,'sys inv movment rpt'!$L:$L,$M1285,'sys inv movment rpt'!$N:$N,AB$1)</f>
        <v>0</v>
      </c>
      <c r="AC1285" s="86">
        <f>SUMIFS('sys inv movment rpt'!$M:$M,'sys inv movment rpt'!$L:$L,$M1285,'sys inv movment rpt'!$N:$N,AC$1)</f>
        <v>0</v>
      </c>
      <c r="AD1285" s="86">
        <f>SUMIFS('sys inv movment rpt'!$M:$M,'sys inv movment rpt'!$L:$L,$M1285,'sys inv movment rpt'!$N:$N,AD$1)</f>
        <v>0</v>
      </c>
      <c r="AE1285" s="86">
        <f>SUMIFS('sys inv movment rpt'!$M:$M,'sys inv movment rpt'!$L:$L,$M1285,'sys inv movment rpt'!$N:$N,AE$1)</f>
        <v>0</v>
      </c>
      <c r="AF1285" s="86">
        <f>SUMIFS('sys inv movment rpt'!$M:$M,'sys inv movment rpt'!$L:$L,$M1285,'sys inv movment rpt'!$N:$N,AF$1)</f>
        <v>0</v>
      </c>
      <c r="AG1285" s="86">
        <f>SUMIFS('sys inv movment rpt'!$M:$M,'sys inv movment rpt'!$L:$L,$M1285,'sys inv movment rpt'!$N:$N,AG$1)</f>
        <v>0</v>
      </c>
      <c r="AH1285" s="86">
        <f>SUMIFS('sys inv movment rpt'!$M:$M,'sys inv movment rpt'!$L:$L,$M1285,'sys inv movment rpt'!$N:$N,AH$1)</f>
        <v>0</v>
      </c>
      <c r="AI1285" s="86">
        <f>SUMIFS('sys inv movment rpt'!$M:$M,'sys inv movment rpt'!$L:$L,$M1285,'sys inv movment rpt'!$N:$N,AI$1)</f>
        <v>0</v>
      </c>
      <c r="AJ1285" s="86">
        <f>SUMIFS('sys inv movment rpt'!$M:$M,'sys inv movment rpt'!$L:$L,$M1285,'sys inv movment rpt'!$N:$N,AJ$1)</f>
        <v>0</v>
      </c>
      <c r="AK1285" s="86">
        <f>SUMIFS('sys inv movment rpt'!$M:$M,'sys inv movment rpt'!$L:$L,$M1285,'sys inv movment rpt'!$N:$N,AK$1)</f>
        <v>0</v>
      </c>
      <c r="AL1285" s="86">
        <f>SUMIFS('sys inv movment rpt'!$M:$M,'sys inv movment rpt'!$L:$L,$M1285,'sys inv movment rpt'!$N:$N,AL$1)</f>
        <v>0</v>
      </c>
      <c r="AM1285" s="86">
        <f>SUMIFS('sys inv movment rpt'!$M:$M,'sys inv movment rpt'!$L:$L,$M1285,'sys inv movment rpt'!$N:$N,AM$1)</f>
        <v>0</v>
      </c>
      <c r="AN1285" s="86">
        <f>SUMIFS('sys inv movment rpt'!$M:$M,'sys inv movment rpt'!$L:$L,$M1285,'sys inv movment rpt'!$N:$N,AN$1)</f>
        <v>0</v>
      </c>
      <c r="AO1285" s="86">
        <f>SUMIFS('sys inv movment rpt'!$M:$M,'sys inv movment rpt'!$L:$L,$M1285,'sys inv movment rpt'!$N:$N,AO$1)</f>
        <v>0</v>
      </c>
      <c r="AP1285" s="86">
        <f>SUMIFS('sys inv movment rpt'!$M:$M,'sys inv movment rpt'!$L:$L,$M1285,'sys inv movment rpt'!$N:$N,AP$1)</f>
        <v>0</v>
      </c>
      <c r="AQ1285" s="86">
        <f>SUMIFS('sys inv movment rpt'!$M:$M,'sys inv movment rpt'!$L:$L,$M1285,'sys inv movment rpt'!$N:$N,AQ$1)</f>
        <v>0</v>
      </c>
      <c r="AR1285" s="86">
        <f>SUMIFS('sys inv movment rpt'!$M:$M,'sys inv movment rpt'!$L:$L,$M1285,'sys inv movment rpt'!$N:$N,AR$1)</f>
        <v>6000</v>
      </c>
      <c r="AS1285" s="86">
        <f>SUMIFS('sys inv movment rpt'!$M:$M,'sys inv movment rpt'!$L:$L,$M1285,'sys inv movment rpt'!$N:$N,AS$1)</f>
        <v>0</v>
      </c>
      <c r="AT1285" s="86">
        <f>SUMIFS('sys inv movment rpt'!$M:$M,'sys inv movment rpt'!$L:$L,$M1285,'sys inv movment rpt'!$N:$N,AT$1)</f>
        <v>0</v>
      </c>
      <c r="AU1285" s="86">
        <f>SUMIFS('sys inv movment rpt'!$M:$M,'sys inv movment rpt'!$L:$L,$M1285,'sys inv movment rpt'!$N:$N,AU$1)</f>
        <v>0</v>
      </c>
      <c r="AV1285" s="86">
        <f>SUMIFS('sys inv movment rpt'!$M:$M,'sys inv movment rpt'!$L:$L,$M1285,'sys inv movment rpt'!$N:$N,AV$1)</f>
        <v>0</v>
      </c>
      <c r="AW1285" s="87" t="str">
        <f>IFERROR(VLOOKUP(A1285,'sys-backorder details'!E:U,17,0),"-")</f>
        <v>-</v>
      </c>
      <c r="AX1285" s="87" t="str">
        <f>IF(K1285&gt;1,VLOOKUP(A1285,'settings-routing'!A:I,9,0),"")</f>
        <v/>
      </c>
    </row>
    <row r="1286" ht="12.75" hidden="1" customHeight="1">
      <c r="A1286" s="50" t="s">
        <v>2637</v>
      </c>
      <c r="B1286" s="50" t="s">
        <v>2638</v>
      </c>
      <c r="C1286" s="50">
        <f t="shared" si="2"/>
        <v>0</v>
      </c>
      <c r="D1286" s="80">
        <f>SUMIF('Stocks 101-111'!$J:$J,'item dashboard'!A1286,'Stocks 101-111'!K:K)</f>
        <v>0</v>
      </c>
      <c r="E1286" s="80">
        <f>SUMIF('Stocks 101-111'!$J:$J,'item dashboard'!A1286,'Stocks 101-111'!$L:$L)</f>
        <v>0</v>
      </c>
      <c r="F1286" s="81">
        <f t="shared" si="3"/>
        <v>0</v>
      </c>
      <c r="G1286" s="82">
        <f t="shared" si="4"/>
        <v>0.02857142857</v>
      </c>
      <c r="H1286" s="50">
        <f>SUMIFS('sys-backorder details'!$M:$M,'sys-backorder details'!$E:$E,'item dashboard'!A1286,'sys-backorder details'!$V:$V,"")</f>
        <v>0</v>
      </c>
      <c r="I1286" s="83">
        <f>SUMIF('settings-routing'!$I:$I,'item dashboard'!A1286,'settings-routing'!$O:$O)</f>
        <v>0</v>
      </c>
      <c r="J1286" s="50">
        <f>SUMIFS('sys-backorder details'!$M:$M,'sys-backorder details'!$E:$E,'item dashboard'!A1286,'sys-backorder details'!$V:$V,"Call off")</f>
        <v>0</v>
      </c>
      <c r="K1286" s="84">
        <f t="shared" si="5"/>
        <v>0</v>
      </c>
      <c r="L1286" s="84">
        <f>SUMIF('Production Plan'!$E:$E,'item dashboard'!A1286,'Production Plan'!$N:$N)</f>
        <v>0</v>
      </c>
      <c r="M1286" s="85" t="str">
        <f t="shared" si="6"/>
        <v>B-V100-LBL13-100 gm L/Blue Jar</v>
      </c>
      <c r="N1286" s="86">
        <f>SUMIFS('sys inv movment rpt'!$M:$M,'sys inv movment rpt'!$L:$L,$M1286,'sys inv movment rpt'!$N:$N,N$1)</f>
        <v>2200</v>
      </c>
      <c r="O1286" s="86">
        <f>SUMIFS('sys inv movment rpt'!$M:$M,'sys inv movment rpt'!$L:$L,$M1286,'sys inv movment rpt'!$N:$N,O$1)</f>
        <v>0</v>
      </c>
      <c r="P1286" s="86">
        <f>SUMIFS('sys inv movment rpt'!$M:$M,'sys inv movment rpt'!$L:$L,$M1286,'sys inv movment rpt'!$N:$N,P$1)</f>
        <v>0</v>
      </c>
      <c r="Q1286" s="86">
        <f>SUMIFS('sys inv movment rpt'!$M:$M,'sys inv movment rpt'!$L:$L,$M1286,'sys inv movment rpt'!$N:$N,Q$1)</f>
        <v>0</v>
      </c>
      <c r="R1286" s="86">
        <f>SUMIFS('sys inv movment rpt'!$M:$M,'sys inv movment rpt'!$L:$L,$M1286,'sys inv movment rpt'!$N:$N,R$1)</f>
        <v>0</v>
      </c>
      <c r="S1286" s="86">
        <f>SUMIFS('sys inv movment rpt'!$M:$M,'sys inv movment rpt'!$L:$L,$M1286,'sys inv movment rpt'!$N:$N,S$1)</f>
        <v>0</v>
      </c>
      <c r="T1286" s="86">
        <f>SUMIFS('sys inv movment rpt'!$M:$M,'sys inv movment rpt'!$L:$L,$M1286,'sys inv movment rpt'!$N:$N,T$1)</f>
        <v>0</v>
      </c>
      <c r="U1286" s="86">
        <f>SUMIFS('sys inv movment rpt'!$M:$M,'sys inv movment rpt'!$L:$L,$M1286,'sys inv movment rpt'!$N:$N,U$1)</f>
        <v>0</v>
      </c>
      <c r="V1286" s="86">
        <f>SUMIFS('sys inv movment rpt'!$M:$M,'sys inv movment rpt'!$L:$L,$M1286,'sys inv movment rpt'!$N:$N,V$1)</f>
        <v>0</v>
      </c>
      <c r="W1286" s="86">
        <f>SUMIFS('sys inv movment rpt'!$M:$M,'sys inv movment rpt'!$L:$L,$M1286,'sys inv movment rpt'!$N:$N,W$1)</f>
        <v>0</v>
      </c>
      <c r="X1286" s="86">
        <f>SUMIFS('sys inv movment rpt'!$M:$M,'sys inv movment rpt'!$L:$L,$M1286,'sys inv movment rpt'!$N:$N,X$1)</f>
        <v>0</v>
      </c>
      <c r="Y1286" s="86">
        <f>SUMIFS('sys inv movment rpt'!$M:$M,'sys inv movment rpt'!$L:$L,$M1286,'sys inv movment rpt'!$N:$N,Y$1)</f>
        <v>0</v>
      </c>
      <c r="Z1286" s="86">
        <f>SUMIFS('sys inv movment rpt'!$M:$M,'sys inv movment rpt'!$L:$L,$M1286,'sys inv movment rpt'!$N:$N,Z$1)</f>
        <v>0</v>
      </c>
      <c r="AA1286" s="86">
        <f>SUMIFS('sys inv movment rpt'!$M:$M,'sys inv movment rpt'!$L:$L,$M1286,'sys inv movment rpt'!$N:$N,AA$1)</f>
        <v>0</v>
      </c>
      <c r="AB1286" s="86">
        <f>SUMIFS('sys inv movment rpt'!$M:$M,'sys inv movment rpt'!$L:$L,$M1286,'sys inv movment rpt'!$N:$N,AB$1)</f>
        <v>0</v>
      </c>
      <c r="AC1286" s="86">
        <f>SUMIFS('sys inv movment rpt'!$M:$M,'sys inv movment rpt'!$L:$L,$M1286,'sys inv movment rpt'!$N:$N,AC$1)</f>
        <v>0</v>
      </c>
      <c r="AD1286" s="86">
        <f>SUMIFS('sys inv movment rpt'!$M:$M,'sys inv movment rpt'!$L:$L,$M1286,'sys inv movment rpt'!$N:$N,AD$1)</f>
        <v>0</v>
      </c>
      <c r="AE1286" s="86">
        <f>SUMIFS('sys inv movment rpt'!$M:$M,'sys inv movment rpt'!$L:$L,$M1286,'sys inv movment rpt'!$N:$N,AE$1)</f>
        <v>0</v>
      </c>
      <c r="AF1286" s="86">
        <f>SUMIFS('sys inv movment rpt'!$M:$M,'sys inv movment rpt'!$L:$L,$M1286,'sys inv movment rpt'!$N:$N,AF$1)</f>
        <v>0</v>
      </c>
      <c r="AG1286" s="86">
        <f>SUMIFS('sys inv movment rpt'!$M:$M,'sys inv movment rpt'!$L:$L,$M1286,'sys inv movment rpt'!$N:$N,AG$1)</f>
        <v>0</v>
      </c>
      <c r="AH1286" s="86">
        <f>SUMIFS('sys inv movment rpt'!$M:$M,'sys inv movment rpt'!$L:$L,$M1286,'sys inv movment rpt'!$N:$N,AH$1)</f>
        <v>0</v>
      </c>
      <c r="AI1286" s="86">
        <f>SUMIFS('sys inv movment rpt'!$M:$M,'sys inv movment rpt'!$L:$L,$M1286,'sys inv movment rpt'!$N:$N,AI$1)</f>
        <v>0</v>
      </c>
      <c r="AJ1286" s="86">
        <f>SUMIFS('sys inv movment rpt'!$M:$M,'sys inv movment rpt'!$L:$L,$M1286,'sys inv movment rpt'!$N:$N,AJ$1)</f>
        <v>0</v>
      </c>
      <c r="AK1286" s="86">
        <f>SUMIFS('sys inv movment rpt'!$M:$M,'sys inv movment rpt'!$L:$L,$M1286,'sys inv movment rpt'!$N:$N,AK$1)</f>
        <v>0</v>
      </c>
      <c r="AL1286" s="86">
        <f>SUMIFS('sys inv movment rpt'!$M:$M,'sys inv movment rpt'!$L:$L,$M1286,'sys inv movment rpt'!$N:$N,AL$1)</f>
        <v>0</v>
      </c>
      <c r="AM1286" s="86">
        <f>SUMIFS('sys inv movment rpt'!$M:$M,'sys inv movment rpt'!$L:$L,$M1286,'sys inv movment rpt'!$N:$N,AM$1)</f>
        <v>0</v>
      </c>
      <c r="AN1286" s="86">
        <f>SUMIFS('sys inv movment rpt'!$M:$M,'sys inv movment rpt'!$L:$L,$M1286,'sys inv movment rpt'!$N:$N,AN$1)</f>
        <v>0</v>
      </c>
      <c r="AO1286" s="86">
        <f>SUMIFS('sys inv movment rpt'!$M:$M,'sys inv movment rpt'!$L:$L,$M1286,'sys inv movment rpt'!$N:$N,AO$1)</f>
        <v>0</v>
      </c>
      <c r="AP1286" s="86">
        <f>SUMIFS('sys inv movment rpt'!$M:$M,'sys inv movment rpt'!$L:$L,$M1286,'sys inv movment rpt'!$N:$N,AP$1)</f>
        <v>0</v>
      </c>
      <c r="AQ1286" s="86">
        <f>SUMIFS('sys inv movment rpt'!$M:$M,'sys inv movment rpt'!$L:$L,$M1286,'sys inv movment rpt'!$N:$N,AQ$1)</f>
        <v>0</v>
      </c>
      <c r="AR1286" s="86">
        <f>SUMIFS('sys inv movment rpt'!$M:$M,'sys inv movment rpt'!$L:$L,$M1286,'sys inv movment rpt'!$N:$N,AR$1)</f>
        <v>0</v>
      </c>
      <c r="AS1286" s="86">
        <f>SUMIFS('sys inv movment rpt'!$M:$M,'sys inv movment rpt'!$L:$L,$M1286,'sys inv movment rpt'!$N:$N,AS$1)</f>
        <v>0</v>
      </c>
      <c r="AT1286" s="86">
        <f>SUMIFS('sys inv movment rpt'!$M:$M,'sys inv movment rpt'!$L:$L,$M1286,'sys inv movment rpt'!$N:$N,AT$1)</f>
        <v>0</v>
      </c>
      <c r="AU1286" s="86">
        <f>SUMIFS('sys inv movment rpt'!$M:$M,'sys inv movment rpt'!$L:$L,$M1286,'sys inv movment rpt'!$N:$N,AU$1)</f>
        <v>0</v>
      </c>
      <c r="AV1286" s="86">
        <f>SUMIFS('sys inv movment rpt'!$M:$M,'sys inv movment rpt'!$L:$L,$M1286,'sys inv movment rpt'!$N:$N,AV$1)</f>
        <v>0</v>
      </c>
      <c r="AW1286" s="87" t="str">
        <f>IFERROR(VLOOKUP(A1286,'sys-backorder details'!E:U,17,0),"-")</f>
        <v>-</v>
      </c>
      <c r="AX1286" s="87" t="str">
        <f>IF(K1286&gt;1,VLOOKUP(A1286,'settings-routing'!A:I,9,0),"")</f>
        <v/>
      </c>
    </row>
    <row r="1287" ht="12.75" hidden="1" customHeight="1">
      <c r="A1287" s="28" t="s">
        <v>41</v>
      </c>
      <c r="B1287" s="28" t="s">
        <v>2639</v>
      </c>
      <c r="C1287" s="50">
        <f t="shared" si="2"/>
        <v>241</v>
      </c>
      <c r="D1287" s="80">
        <f>SUMIF('Stocks 101-111'!$J:$J,'item dashboard'!A1287,'Stocks 101-111'!K:K)</f>
        <v>241</v>
      </c>
      <c r="E1287" s="80">
        <f>SUMIF('Stocks 101-111'!$J:$J,'item dashboard'!A1287,'Stocks 101-111'!$L:$L)</f>
        <v>0</v>
      </c>
      <c r="F1287" s="81">
        <f t="shared" si="3"/>
        <v>0</v>
      </c>
      <c r="G1287" s="82">
        <f t="shared" si="4"/>
        <v>0.1714285714</v>
      </c>
      <c r="H1287" s="50">
        <f>SUMIFS('sys-backorder details'!$M:$M,'sys-backorder details'!$E:$E,'item dashboard'!A1287,'sys-backorder details'!$V:$V,"")</f>
        <v>0</v>
      </c>
      <c r="I1287" s="83">
        <f>SUMIF('settings-routing'!$I:$I,'item dashboard'!A1287,'settings-routing'!$O:$O)</f>
        <v>0</v>
      </c>
      <c r="J1287" s="50">
        <f>SUMIFS('sys-backorder details'!$M:$M,'sys-backorder details'!$E:$E,'item dashboard'!A1287,'sys-backorder details'!$V:$V,"Call off")</f>
        <v>1750</v>
      </c>
      <c r="K1287" s="84">
        <f t="shared" si="5"/>
        <v>-241</v>
      </c>
      <c r="L1287" s="84">
        <f>SUMIF('Production Plan'!$E:$E,'item dashboard'!A1287,'Production Plan'!$N:$N)</f>
        <v>0</v>
      </c>
      <c r="M1287" s="85" t="str">
        <f t="shared" si="6"/>
        <v>B-V100-N13-100 gm Natural Petroleum jerry jar</v>
      </c>
      <c r="N1287" s="86">
        <f>SUMIFS('sys inv movment rpt'!$M:$M,'sys inv movment rpt'!$L:$L,$M1287,'sys inv movment rpt'!$N:$N,N$1)</f>
        <v>0</v>
      </c>
      <c r="O1287" s="86">
        <f>SUMIFS('sys inv movment rpt'!$M:$M,'sys inv movment rpt'!$L:$L,$M1287,'sys inv movment rpt'!$N:$N,O$1)</f>
        <v>0</v>
      </c>
      <c r="P1287" s="86">
        <f>SUMIFS('sys inv movment rpt'!$M:$M,'sys inv movment rpt'!$L:$L,$M1287,'sys inv movment rpt'!$N:$N,P$1)</f>
        <v>0</v>
      </c>
      <c r="Q1287" s="86">
        <f>SUMIFS('sys inv movment rpt'!$M:$M,'sys inv movment rpt'!$L:$L,$M1287,'sys inv movment rpt'!$N:$N,Q$1)</f>
        <v>0</v>
      </c>
      <c r="R1287" s="86">
        <f>SUMIFS('sys inv movment rpt'!$M:$M,'sys inv movment rpt'!$L:$L,$M1287,'sys inv movment rpt'!$N:$N,R$1)</f>
        <v>0</v>
      </c>
      <c r="S1287" s="86">
        <f>SUMIFS('sys inv movment rpt'!$M:$M,'sys inv movment rpt'!$L:$L,$M1287,'sys inv movment rpt'!$N:$N,S$1)</f>
        <v>0</v>
      </c>
      <c r="T1287" s="86">
        <f>SUMIFS('sys inv movment rpt'!$M:$M,'sys inv movment rpt'!$L:$L,$M1287,'sys inv movment rpt'!$N:$N,T$1)</f>
        <v>0</v>
      </c>
      <c r="U1287" s="86">
        <f>SUMIFS('sys inv movment rpt'!$M:$M,'sys inv movment rpt'!$L:$L,$M1287,'sys inv movment rpt'!$N:$N,U$1)</f>
        <v>0</v>
      </c>
      <c r="V1287" s="86">
        <f>SUMIFS('sys inv movment rpt'!$M:$M,'sys inv movment rpt'!$L:$L,$M1287,'sys inv movment rpt'!$N:$N,V$1)</f>
        <v>0</v>
      </c>
      <c r="W1287" s="86">
        <f>SUMIFS('sys inv movment rpt'!$M:$M,'sys inv movment rpt'!$L:$L,$M1287,'sys inv movment rpt'!$N:$N,W$1)</f>
        <v>550</v>
      </c>
      <c r="X1287" s="86">
        <f>SUMIFS('sys inv movment rpt'!$M:$M,'sys inv movment rpt'!$L:$L,$M1287,'sys inv movment rpt'!$N:$N,X$1)</f>
        <v>0</v>
      </c>
      <c r="Y1287" s="86">
        <f>SUMIFS('sys inv movment rpt'!$M:$M,'sys inv movment rpt'!$L:$L,$M1287,'sys inv movment rpt'!$N:$N,Y$1)</f>
        <v>0</v>
      </c>
      <c r="Z1287" s="86">
        <f>SUMIFS('sys inv movment rpt'!$M:$M,'sys inv movment rpt'!$L:$L,$M1287,'sys inv movment rpt'!$N:$N,Z$1)</f>
        <v>0</v>
      </c>
      <c r="AA1287" s="86">
        <f>SUMIFS('sys inv movment rpt'!$M:$M,'sys inv movment rpt'!$L:$L,$M1287,'sys inv movment rpt'!$N:$N,AA$1)</f>
        <v>0</v>
      </c>
      <c r="AB1287" s="86">
        <f>SUMIFS('sys inv movment rpt'!$M:$M,'sys inv movment rpt'!$L:$L,$M1287,'sys inv movment rpt'!$N:$N,AB$1)</f>
        <v>0</v>
      </c>
      <c r="AC1287" s="86">
        <f>SUMIFS('sys inv movment rpt'!$M:$M,'sys inv movment rpt'!$L:$L,$M1287,'sys inv movment rpt'!$N:$N,AC$1)</f>
        <v>0</v>
      </c>
      <c r="AD1287" s="86">
        <f>SUMIFS('sys inv movment rpt'!$M:$M,'sys inv movment rpt'!$L:$L,$M1287,'sys inv movment rpt'!$N:$N,AD$1)</f>
        <v>0</v>
      </c>
      <c r="AE1287" s="86">
        <f>SUMIFS('sys inv movment rpt'!$M:$M,'sys inv movment rpt'!$L:$L,$M1287,'sys inv movment rpt'!$N:$N,AE$1)</f>
        <v>1100</v>
      </c>
      <c r="AF1287" s="86">
        <f>SUMIFS('sys inv movment rpt'!$M:$M,'sys inv movment rpt'!$L:$L,$M1287,'sys inv movment rpt'!$N:$N,AF$1)</f>
        <v>0</v>
      </c>
      <c r="AG1287" s="86">
        <f>SUMIFS('sys inv movment rpt'!$M:$M,'sys inv movment rpt'!$L:$L,$M1287,'sys inv movment rpt'!$N:$N,AG$1)</f>
        <v>0</v>
      </c>
      <c r="AH1287" s="86">
        <f>SUMIFS('sys inv movment rpt'!$M:$M,'sys inv movment rpt'!$L:$L,$M1287,'sys inv movment rpt'!$N:$N,AH$1)</f>
        <v>0</v>
      </c>
      <c r="AI1287" s="86">
        <f>SUMIFS('sys inv movment rpt'!$M:$M,'sys inv movment rpt'!$L:$L,$M1287,'sys inv movment rpt'!$N:$N,AI$1)</f>
        <v>0</v>
      </c>
      <c r="AJ1287" s="86">
        <f>SUMIFS('sys inv movment rpt'!$M:$M,'sys inv movment rpt'!$L:$L,$M1287,'sys inv movment rpt'!$N:$N,AJ$1)</f>
        <v>0</v>
      </c>
      <c r="AK1287" s="86">
        <f>SUMIFS('sys inv movment rpt'!$M:$M,'sys inv movment rpt'!$L:$L,$M1287,'sys inv movment rpt'!$N:$N,AK$1)</f>
        <v>0</v>
      </c>
      <c r="AL1287" s="86">
        <f>SUMIFS('sys inv movment rpt'!$M:$M,'sys inv movment rpt'!$L:$L,$M1287,'sys inv movment rpt'!$N:$N,AL$1)</f>
        <v>0</v>
      </c>
      <c r="AM1287" s="86">
        <f>SUMIFS('sys inv movment rpt'!$M:$M,'sys inv movment rpt'!$L:$L,$M1287,'sys inv movment rpt'!$N:$N,AM$1)</f>
        <v>0</v>
      </c>
      <c r="AN1287" s="86">
        <f>SUMIFS('sys inv movment rpt'!$M:$M,'sys inv movment rpt'!$L:$L,$M1287,'sys inv movment rpt'!$N:$N,AN$1)</f>
        <v>3850</v>
      </c>
      <c r="AO1287" s="86">
        <f>SUMIFS('sys inv movment rpt'!$M:$M,'sys inv movment rpt'!$L:$L,$M1287,'sys inv movment rpt'!$N:$N,AO$1)</f>
        <v>1100</v>
      </c>
      <c r="AP1287" s="86">
        <f>SUMIFS('sys inv movment rpt'!$M:$M,'sys inv movment rpt'!$L:$L,$M1287,'sys inv movment rpt'!$N:$N,AP$1)</f>
        <v>0</v>
      </c>
      <c r="AQ1287" s="86">
        <f>SUMIFS('sys inv movment rpt'!$M:$M,'sys inv movment rpt'!$L:$L,$M1287,'sys inv movment rpt'!$N:$N,AQ$1)</f>
        <v>0</v>
      </c>
      <c r="AR1287" s="86">
        <f>SUMIFS('sys inv movment rpt'!$M:$M,'sys inv movment rpt'!$L:$L,$M1287,'sys inv movment rpt'!$N:$N,AR$1)</f>
        <v>1100</v>
      </c>
      <c r="AS1287" s="86">
        <f>SUMIFS('sys inv movment rpt'!$M:$M,'sys inv movment rpt'!$L:$L,$M1287,'sys inv movment rpt'!$N:$N,AS$1)</f>
        <v>550</v>
      </c>
      <c r="AT1287" s="86">
        <f>SUMIFS('sys inv movment rpt'!$M:$M,'sys inv movment rpt'!$L:$L,$M1287,'sys inv movment rpt'!$N:$N,AT$1)</f>
        <v>0</v>
      </c>
      <c r="AU1287" s="86">
        <f>SUMIFS('sys inv movment rpt'!$M:$M,'sys inv movment rpt'!$L:$L,$M1287,'sys inv movment rpt'!$N:$N,AU$1)</f>
        <v>0</v>
      </c>
      <c r="AV1287" s="86">
        <f>SUMIFS('sys inv movment rpt'!$M:$M,'sys inv movment rpt'!$L:$L,$M1287,'sys inv movment rpt'!$N:$N,AV$1)</f>
        <v>0</v>
      </c>
      <c r="AW1287" s="87" t="str">
        <f>IFERROR(VLOOKUP(A1287,'sys-backorder details'!E:U,17,0),"-")</f>
        <v>60 Days</v>
      </c>
      <c r="AX1287" s="87" t="str">
        <f>IF(K1287&gt;1,VLOOKUP(A1287,'settings-routing'!A:I,9,0),"")</f>
        <v/>
      </c>
    </row>
    <row r="1288" ht="12.75" hidden="1" customHeight="1">
      <c r="A1288" s="50" t="s">
        <v>2640</v>
      </c>
      <c r="B1288" s="50" t="s">
        <v>2641</v>
      </c>
      <c r="C1288" s="50">
        <f t="shared" si="2"/>
        <v>0</v>
      </c>
      <c r="D1288" s="80">
        <f>SUMIF('Stocks 101-111'!$J:$J,'item dashboard'!A1288,'Stocks 101-111'!K:K)</f>
        <v>0</v>
      </c>
      <c r="E1288" s="80">
        <f>SUMIF('Stocks 101-111'!$J:$J,'item dashboard'!A1288,'Stocks 101-111'!$L:$L)</f>
        <v>0</v>
      </c>
      <c r="F1288" s="81">
        <f t="shared" si="3"/>
        <v>0</v>
      </c>
      <c r="G1288" s="82">
        <f t="shared" si="4"/>
        <v>0.1142857143</v>
      </c>
      <c r="H1288" s="50">
        <f>SUMIFS('sys-backorder details'!$M:$M,'sys-backorder details'!$E:$E,'item dashboard'!A1288,'sys-backorder details'!$V:$V,"")</f>
        <v>0</v>
      </c>
      <c r="I1288" s="83">
        <f>SUMIF('settings-routing'!$I:$I,'item dashboard'!A1288,'settings-routing'!$O:$O)</f>
        <v>0</v>
      </c>
      <c r="J1288" s="50">
        <f>SUMIFS('sys-backorder details'!$M:$M,'sys-backorder details'!$E:$E,'item dashboard'!A1288,'sys-backorder details'!$V:$V,"Call off")</f>
        <v>0</v>
      </c>
      <c r="K1288" s="84">
        <f t="shared" si="5"/>
        <v>0</v>
      </c>
      <c r="L1288" s="84">
        <f>SUMIF('Production Plan'!$E:$E,'item dashboard'!A1288,'Production Plan'!$N:$N)</f>
        <v>0</v>
      </c>
      <c r="M1288" s="85" t="str">
        <f t="shared" si="6"/>
        <v>B-V100-N13PZ-100gm Natural Petroleum Jelly Jar(500100770)</v>
      </c>
      <c r="N1288" s="86">
        <f>SUMIFS('sys inv movment rpt'!$M:$M,'sys inv movment rpt'!$L:$L,$M1288,'sys inv movment rpt'!$N:$N,N$1)</f>
        <v>0</v>
      </c>
      <c r="O1288" s="86">
        <f>SUMIFS('sys inv movment rpt'!$M:$M,'sys inv movment rpt'!$L:$L,$M1288,'sys inv movment rpt'!$N:$N,O$1)</f>
        <v>0</v>
      </c>
      <c r="P1288" s="86">
        <f>SUMIFS('sys inv movment rpt'!$M:$M,'sys inv movment rpt'!$L:$L,$M1288,'sys inv movment rpt'!$N:$N,P$1)</f>
        <v>0</v>
      </c>
      <c r="Q1288" s="86">
        <f>SUMIFS('sys inv movment rpt'!$M:$M,'sys inv movment rpt'!$L:$L,$M1288,'sys inv movment rpt'!$N:$N,Q$1)</f>
        <v>0</v>
      </c>
      <c r="R1288" s="86">
        <f>SUMIFS('sys inv movment rpt'!$M:$M,'sys inv movment rpt'!$L:$L,$M1288,'sys inv movment rpt'!$N:$N,R$1)</f>
        <v>0</v>
      </c>
      <c r="S1288" s="86">
        <f>SUMIFS('sys inv movment rpt'!$M:$M,'sys inv movment rpt'!$L:$L,$M1288,'sys inv movment rpt'!$N:$N,S$1)</f>
        <v>0</v>
      </c>
      <c r="T1288" s="86">
        <f>SUMIFS('sys inv movment rpt'!$M:$M,'sys inv movment rpt'!$L:$L,$M1288,'sys inv movment rpt'!$N:$N,T$1)</f>
        <v>0</v>
      </c>
      <c r="U1288" s="86">
        <f>SUMIFS('sys inv movment rpt'!$M:$M,'sys inv movment rpt'!$L:$L,$M1288,'sys inv movment rpt'!$N:$N,U$1)</f>
        <v>0</v>
      </c>
      <c r="V1288" s="86">
        <f>SUMIFS('sys inv movment rpt'!$M:$M,'sys inv movment rpt'!$L:$L,$M1288,'sys inv movment rpt'!$N:$N,V$1)</f>
        <v>0</v>
      </c>
      <c r="W1288" s="86">
        <f>SUMIFS('sys inv movment rpt'!$M:$M,'sys inv movment rpt'!$L:$L,$M1288,'sys inv movment rpt'!$N:$N,W$1)</f>
        <v>4950</v>
      </c>
      <c r="X1288" s="86">
        <f>SUMIFS('sys inv movment rpt'!$M:$M,'sys inv movment rpt'!$L:$L,$M1288,'sys inv movment rpt'!$N:$N,X$1)</f>
        <v>0</v>
      </c>
      <c r="Y1288" s="86">
        <f>SUMIFS('sys inv movment rpt'!$M:$M,'sys inv movment rpt'!$L:$L,$M1288,'sys inv movment rpt'!$N:$N,Y$1)</f>
        <v>0</v>
      </c>
      <c r="Z1288" s="86">
        <f>SUMIFS('sys inv movment rpt'!$M:$M,'sys inv movment rpt'!$L:$L,$M1288,'sys inv movment rpt'!$N:$N,Z$1)</f>
        <v>0</v>
      </c>
      <c r="AA1288" s="86">
        <f>SUMIFS('sys inv movment rpt'!$M:$M,'sys inv movment rpt'!$L:$L,$M1288,'sys inv movment rpt'!$N:$N,AA$1)</f>
        <v>26400</v>
      </c>
      <c r="AB1288" s="86">
        <f>SUMIFS('sys inv movment rpt'!$M:$M,'sys inv movment rpt'!$L:$L,$M1288,'sys inv movment rpt'!$N:$N,AB$1)</f>
        <v>0</v>
      </c>
      <c r="AC1288" s="86">
        <f>SUMIFS('sys inv movment rpt'!$M:$M,'sys inv movment rpt'!$L:$L,$M1288,'sys inv movment rpt'!$N:$N,AC$1)</f>
        <v>0</v>
      </c>
      <c r="AD1288" s="86">
        <f>SUMIFS('sys inv movment rpt'!$M:$M,'sys inv movment rpt'!$L:$L,$M1288,'sys inv movment rpt'!$N:$N,AD$1)</f>
        <v>0</v>
      </c>
      <c r="AE1288" s="86">
        <f>SUMIFS('sys inv movment rpt'!$M:$M,'sys inv movment rpt'!$L:$L,$M1288,'sys inv movment rpt'!$N:$N,AE$1)</f>
        <v>0</v>
      </c>
      <c r="AF1288" s="86">
        <f>SUMIFS('sys inv movment rpt'!$M:$M,'sys inv movment rpt'!$L:$L,$M1288,'sys inv movment rpt'!$N:$N,AF$1)</f>
        <v>4950</v>
      </c>
      <c r="AG1288" s="86">
        <f>SUMIFS('sys inv movment rpt'!$M:$M,'sys inv movment rpt'!$L:$L,$M1288,'sys inv movment rpt'!$N:$N,AG$1)</f>
        <v>0</v>
      </c>
      <c r="AH1288" s="86">
        <f>SUMIFS('sys inv movment rpt'!$M:$M,'sys inv movment rpt'!$L:$L,$M1288,'sys inv movment rpt'!$N:$N,AH$1)</f>
        <v>0</v>
      </c>
      <c r="AI1288" s="86">
        <f>SUMIFS('sys inv movment rpt'!$M:$M,'sys inv movment rpt'!$L:$L,$M1288,'sys inv movment rpt'!$N:$N,AI$1)</f>
        <v>0</v>
      </c>
      <c r="AJ1288" s="86">
        <f>SUMIFS('sys inv movment rpt'!$M:$M,'sys inv movment rpt'!$L:$L,$M1288,'sys inv movment rpt'!$N:$N,AJ$1)</f>
        <v>0</v>
      </c>
      <c r="AK1288" s="86">
        <f>SUMIFS('sys inv movment rpt'!$M:$M,'sys inv movment rpt'!$L:$L,$M1288,'sys inv movment rpt'!$N:$N,AK$1)</f>
        <v>0</v>
      </c>
      <c r="AL1288" s="86">
        <f>SUMIFS('sys inv movment rpt'!$M:$M,'sys inv movment rpt'!$L:$L,$M1288,'sys inv movment rpt'!$N:$N,AL$1)</f>
        <v>0</v>
      </c>
      <c r="AM1288" s="86">
        <f>SUMIFS('sys inv movment rpt'!$M:$M,'sys inv movment rpt'!$L:$L,$M1288,'sys inv movment rpt'!$N:$N,AM$1)</f>
        <v>0</v>
      </c>
      <c r="AN1288" s="86">
        <f>SUMIFS('sys inv movment rpt'!$M:$M,'sys inv movment rpt'!$L:$L,$M1288,'sys inv movment rpt'!$N:$N,AN$1)</f>
        <v>0</v>
      </c>
      <c r="AO1288" s="86">
        <f>SUMIFS('sys inv movment rpt'!$M:$M,'sys inv movment rpt'!$L:$L,$M1288,'sys inv movment rpt'!$N:$N,AO$1)</f>
        <v>0</v>
      </c>
      <c r="AP1288" s="86">
        <f>SUMIFS('sys inv movment rpt'!$M:$M,'sys inv movment rpt'!$L:$L,$M1288,'sys inv movment rpt'!$N:$N,AP$1)</f>
        <v>0</v>
      </c>
      <c r="AQ1288" s="86">
        <f>SUMIFS('sys inv movment rpt'!$M:$M,'sys inv movment rpt'!$L:$L,$M1288,'sys inv movment rpt'!$N:$N,AQ$1)</f>
        <v>0</v>
      </c>
      <c r="AR1288" s="86">
        <f>SUMIFS('sys inv movment rpt'!$M:$M,'sys inv movment rpt'!$L:$L,$M1288,'sys inv movment rpt'!$N:$N,AR$1)</f>
        <v>0</v>
      </c>
      <c r="AS1288" s="86">
        <f>SUMIFS('sys inv movment rpt'!$M:$M,'sys inv movment rpt'!$L:$L,$M1288,'sys inv movment rpt'!$N:$N,AS$1)</f>
        <v>9350</v>
      </c>
      <c r="AT1288" s="86">
        <f>SUMIFS('sys inv movment rpt'!$M:$M,'sys inv movment rpt'!$L:$L,$M1288,'sys inv movment rpt'!$N:$N,AT$1)</f>
        <v>0</v>
      </c>
      <c r="AU1288" s="86">
        <f>SUMIFS('sys inv movment rpt'!$M:$M,'sys inv movment rpt'!$L:$L,$M1288,'sys inv movment rpt'!$N:$N,AU$1)</f>
        <v>0</v>
      </c>
      <c r="AV1288" s="86">
        <f>SUMIFS('sys inv movment rpt'!$M:$M,'sys inv movment rpt'!$L:$L,$M1288,'sys inv movment rpt'!$N:$N,AV$1)</f>
        <v>0</v>
      </c>
      <c r="AW1288" s="87" t="str">
        <f>IFERROR(VLOOKUP(A1288,'sys-backorder details'!E:U,17,0),"-")</f>
        <v>-</v>
      </c>
      <c r="AX1288" s="87" t="str">
        <f>IF(K1288&gt;1,VLOOKUP(A1288,'settings-routing'!A:I,9,0),"")</f>
        <v/>
      </c>
    </row>
    <row r="1289" ht="12.75" hidden="1" customHeight="1">
      <c r="A1289" s="50" t="s">
        <v>2642</v>
      </c>
      <c r="B1289" s="50" t="s">
        <v>2643</v>
      </c>
      <c r="C1289" s="50">
        <f t="shared" si="2"/>
        <v>0</v>
      </c>
      <c r="D1289" s="80">
        <f>SUMIF('Stocks 101-111'!$J:$J,'item dashboard'!A1289,'Stocks 101-111'!K:K)</f>
        <v>0</v>
      </c>
      <c r="E1289" s="80">
        <f>SUMIF('Stocks 101-111'!$J:$J,'item dashboard'!A1289,'Stocks 101-111'!$L:$L)</f>
        <v>0</v>
      </c>
      <c r="F1289" s="81">
        <f t="shared" si="3"/>
        <v>0</v>
      </c>
      <c r="G1289" s="82">
        <f t="shared" si="4"/>
        <v>0</v>
      </c>
      <c r="H1289" s="50">
        <f>SUMIFS('sys-backorder details'!$M:$M,'sys-backorder details'!$E:$E,'item dashboard'!A1289,'sys-backorder details'!$V:$V,"")</f>
        <v>0</v>
      </c>
      <c r="I1289" s="83">
        <f>SUMIF('settings-routing'!$I:$I,'item dashboard'!A1289,'settings-routing'!$O:$O)</f>
        <v>0</v>
      </c>
      <c r="J1289" s="50">
        <f>SUMIFS('sys-backorder details'!$M:$M,'sys-backorder details'!$E:$E,'item dashboard'!A1289,'sys-backorder details'!$V:$V,"Call off")</f>
        <v>0</v>
      </c>
      <c r="K1289" s="84">
        <f t="shared" si="5"/>
        <v>0</v>
      </c>
      <c r="L1289" s="84">
        <f>SUMIF('Production Plan'!$E:$E,'item dashboard'!A1289,'Production Plan'!$N:$N)</f>
        <v>0</v>
      </c>
      <c r="M1289" s="85" t="str">
        <f t="shared" si="6"/>
        <v>B-V100-OR13-100 gm Orange Jar</v>
      </c>
      <c r="N1289" s="86">
        <f>SUMIFS('sys inv movment rpt'!$M:$M,'sys inv movment rpt'!$L:$L,$M1289,'sys inv movment rpt'!$N:$N,N$1)</f>
        <v>0</v>
      </c>
      <c r="O1289" s="86">
        <f>SUMIFS('sys inv movment rpt'!$M:$M,'sys inv movment rpt'!$L:$L,$M1289,'sys inv movment rpt'!$N:$N,O$1)</f>
        <v>0</v>
      </c>
      <c r="P1289" s="86">
        <f>SUMIFS('sys inv movment rpt'!$M:$M,'sys inv movment rpt'!$L:$L,$M1289,'sys inv movment rpt'!$N:$N,P$1)</f>
        <v>0</v>
      </c>
      <c r="Q1289" s="86">
        <f>SUMIFS('sys inv movment rpt'!$M:$M,'sys inv movment rpt'!$L:$L,$M1289,'sys inv movment rpt'!$N:$N,Q$1)</f>
        <v>0</v>
      </c>
      <c r="R1289" s="86">
        <f>SUMIFS('sys inv movment rpt'!$M:$M,'sys inv movment rpt'!$L:$L,$M1289,'sys inv movment rpt'!$N:$N,R$1)</f>
        <v>0</v>
      </c>
      <c r="S1289" s="86">
        <f>SUMIFS('sys inv movment rpt'!$M:$M,'sys inv movment rpt'!$L:$L,$M1289,'sys inv movment rpt'!$N:$N,S$1)</f>
        <v>0</v>
      </c>
      <c r="T1289" s="86">
        <f>SUMIFS('sys inv movment rpt'!$M:$M,'sys inv movment rpt'!$L:$L,$M1289,'sys inv movment rpt'!$N:$N,T$1)</f>
        <v>0</v>
      </c>
      <c r="U1289" s="86">
        <f>SUMIFS('sys inv movment rpt'!$M:$M,'sys inv movment rpt'!$L:$L,$M1289,'sys inv movment rpt'!$N:$N,U$1)</f>
        <v>0</v>
      </c>
      <c r="V1289" s="86">
        <f>SUMIFS('sys inv movment rpt'!$M:$M,'sys inv movment rpt'!$L:$L,$M1289,'sys inv movment rpt'!$N:$N,V$1)</f>
        <v>0</v>
      </c>
      <c r="W1289" s="86">
        <f>SUMIFS('sys inv movment rpt'!$M:$M,'sys inv movment rpt'!$L:$L,$M1289,'sys inv movment rpt'!$N:$N,W$1)</f>
        <v>0</v>
      </c>
      <c r="X1289" s="86">
        <f>SUMIFS('sys inv movment rpt'!$M:$M,'sys inv movment rpt'!$L:$L,$M1289,'sys inv movment rpt'!$N:$N,X$1)</f>
        <v>0</v>
      </c>
      <c r="Y1289" s="86">
        <f>SUMIFS('sys inv movment rpt'!$M:$M,'sys inv movment rpt'!$L:$L,$M1289,'sys inv movment rpt'!$N:$N,Y$1)</f>
        <v>0</v>
      </c>
      <c r="Z1289" s="86">
        <f>SUMIFS('sys inv movment rpt'!$M:$M,'sys inv movment rpt'!$L:$L,$M1289,'sys inv movment rpt'!$N:$N,Z$1)</f>
        <v>0</v>
      </c>
      <c r="AA1289" s="86">
        <f>SUMIFS('sys inv movment rpt'!$M:$M,'sys inv movment rpt'!$L:$L,$M1289,'sys inv movment rpt'!$N:$N,AA$1)</f>
        <v>0</v>
      </c>
      <c r="AB1289" s="86">
        <f>SUMIFS('sys inv movment rpt'!$M:$M,'sys inv movment rpt'!$L:$L,$M1289,'sys inv movment rpt'!$N:$N,AB$1)</f>
        <v>0</v>
      </c>
      <c r="AC1289" s="86">
        <f>SUMIFS('sys inv movment rpt'!$M:$M,'sys inv movment rpt'!$L:$L,$M1289,'sys inv movment rpt'!$N:$N,AC$1)</f>
        <v>0</v>
      </c>
      <c r="AD1289" s="86">
        <f>SUMIFS('sys inv movment rpt'!$M:$M,'sys inv movment rpt'!$L:$L,$M1289,'sys inv movment rpt'!$N:$N,AD$1)</f>
        <v>0</v>
      </c>
      <c r="AE1289" s="86">
        <f>SUMIFS('sys inv movment rpt'!$M:$M,'sys inv movment rpt'!$L:$L,$M1289,'sys inv movment rpt'!$N:$N,AE$1)</f>
        <v>0</v>
      </c>
      <c r="AF1289" s="86">
        <f>SUMIFS('sys inv movment rpt'!$M:$M,'sys inv movment rpt'!$L:$L,$M1289,'sys inv movment rpt'!$N:$N,AF$1)</f>
        <v>0</v>
      </c>
      <c r="AG1289" s="86">
        <f>SUMIFS('sys inv movment rpt'!$M:$M,'sys inv movment rpt'!$L:$L,$M1289,'sys inv movment rpt'!$N:$N,AG$1)</f>
        <v>0</v>
      </c>
      <c r="AH1289" s="86">
        <f>SUMIFS('sys inv movment rpt'!$M:$M,'sys inv movment rpt'!$L:$L,$M1289,'sys inv movment rpt'!$N:$N,AH$1)</f>
        <v>0</v>
      </c>
      <c r="AI1289" s="86">
        <f>SUMIFS('sys inv movment rpt'!$M:$M,'sys inv movment rpt'!$L:$L,$M1289,'sys inv movment rpt'!$N:$N,AI$1)</f>
        <v>0</v>
      </c>
      <c r="AJ1289" s="86">
        <f>SUMIFS('sys inv movment rpt'!$M:$M,'sys inv movment rpt'!$L:$L,$M1289,'sys inv movment rpt'!$N:$N,AJ$1)</f>
        <v>0</v>
      </c>
      <c r="AK1289" s="86">
        <f>SUMIFS('sys inv movment rpt'!$M:$M,'sys inv movment rpt'!$L:$L,$M1289,'sys inv movment rpt'!$N:$N,AK$1)</f>
        <v>0</v>
      </c>
      <c r="AL1289" s="86">
        <f>SUMIFS('sys inv movment rpt'!$M:$M,'sys inv movment rpt'!$L:$L,$M1289,'sys inv movment rpt'!$N:$N,AL$1)</f>
        <v>0</v>
      </c>
      <c r="AM1289" s="86">
        <f>SUMIFS('sys inv movment rpt'!$M:$M,'sys inv movment rpt'!$L:$L,$M1289,'sys inv movment rpt'!$N:$N,AM$1)</f>
        <v>0</v>
      </c>
      <c r="AN1289" s="86">
        <f>SUMIFS('sys inv movment rpt'!$M:$M,'sys inv movment rpt'!$L:$L,$M1289,'sys inv movment rpt'!$N:$N,AN$1)</f>
        <v>0</v>
      </c>
      <c r="AO1289" s="86">
        <f>SUMIFS('sys inv movment rpt'!$M:$M,'sys inv movment rpt'!$L:$L,$M1289,'sys inv movment rpt'!$N:$N,AO$1)</f>
        <v>0</v>
      </c>
      <c r="AP1289" s="86">
        <f>SUMIFS('sys inv movment rpt'!$M:$M,'sys inv movment rpt'!$L:$L,$M1289,'sys inv movment rpt'!$N:$N,AP$1)</f>
        <v>0</v>
      </c>
      <c r="AQ1289" s="86">
        <f>SUMIFS('sys inv movment rpt'!$M:$M,'sys inv movment rpt'!$L:$L,$M1289,'sys inv movment rpt'!$N:$N,AQ$1)</f>
        <v>0</v>
      </c>
      <c r="AR1289" s="86">
        <f>SUMIFS('sys inv movment rpt'!$M:$M,'sys inv movment rpt'!$L:$L,$M1289,'sys inv movment rpt'!$N:$N,AR$1)</f>
        <v>0</v>
      </c>
      <c r="AS1289" s="86">
        <f>SUMIFS('sys inv movment rpt'!$M:$M,'sys inv movment rpt'!$L:$L,$M1289,'sys inv movment rpt'!$N:$N,AS$1)</f>
        <v>0</v>
      </c>
      <c r="AT1289" s="86">
        <f>SUMIFS('sys inv movment rpt'!$M:$M,'sys inv movment rpt'!$L:$L,$M1289,'sys inv movment rpt'!$N:$N,AT$1)</f>
        <v>0</v>
      </c>
      <c r="AU1289" s="86">
        <f>SUMIFS('sys inv movment rpt'!$M:$M,'sys inv movment rpt'!$L:$L,$M1289,'sys inv movment rpt'!$N:$N,AU$1)</f>
        <v>0</v>
      </c>
      <c r="AV1289" s="86">
        <f>SUMIFS('sys inv movment rpt'!$M:$M,'sys inv movment rpt'!$L:$L,$M1289,'sys inv movment rpt'!$N:$N,AV$1)</f>
        <v>0</v>
      </c>
      <c r="AW1289" s="87" t="str">
        <f>IFERROR(VLOOKUP(A1289,'sys-backorder details'!E:U,17,0),"-")</f>
        <v>-</v>
      </c>
      <c r="AX1289" s="87" t="str">
        <f>IF(K1289&gt;1,VLOOKUP(A1289,'settings-routing'!A:I,9,0),"")</f>
        <v/>
      </c>
    </row>
    <row r="1290" ht="12.75" hidden="1" customHeight="1">
      <c r="A1290" s="50" t="s">
        <v>2644</v>
      </c>
      <c r="B1290" s="50" t="s">
        <v>2645</v>
      </c>
      <c r="C1290" s="50">
        <f t="shared" si="2"/>
        <v>0</v>
      </c>
      <c r="D1290" s="80">
        <f>SUMIF('Stocks 101-111'!$J:$J,'item dashboard'!A1290,'Stocks 101-111'!K:K)</f>
        <v>0</v>
      </c>
      <c r="E1290" s="80">
        <f>SUMIF('Stocks 101-111'!$J:$J,'item dashboard'!A1290,'Stocks 101-111'!$L:$L)</f>
        <v>0</v>
      </c>
      <c r="F1290" s="81">
        <f t="shared" si="3"/>
        <v>0</v>
      </c>
      <c r="G1290" s="82">
        <f t="shared" si="4"/>
        <v>0.02857142857</v>
      </c>
      <c r="H1290" s="50">
        <f>SUMIFS('sys-backorder details'!$M:$M,'sys-backorder details'!$E:$E,'item dashboard'!A1290,'sys-backorder details'!$V:$V,"")</f>
        <v>0</v>
      </c>
      <c r="I1290" s="83">
        <f>SUMIF('settings-routing'!$I:$I,'item dashboard'!A1290,'settings-routing'!$O:$O)</f>
        <v>0</v>
      </c>
      <c r="J1290" s="50">
        <f>SUMIFS('sys-backorder details'!$M:$M,'sys-backorder details'!$E:$E,'item dashboard'!A1290,'sys-backorder details'!$V:$V,"Call off")</f>
        <v>0</v>
      </c>
      <c r="K1290" s="84">
        <f t="shared" si="5"/>
        <v>0</v>
      </c>
      <c r="L1290" s="84">
        <f>SUMIF('Production Plan'!$E:$E,'item dashboard'!A1290,'Production Plan'!$N:$N)</f>
        <v>0</v>
      </c>
      <c r="M1290" s="85" t="str">
        <f t="shared" si="6"/>
        <v>B-V100-PK13-100 gm Pink Petroleum Jelly Jar</v>
      </c>
      <c r="N1290" s="86">
        <f>SUMIFS('sys inv movment rpt'!$M:$M,'sys inv movment rpt'!$L:$L,$M1290,'sys inv movment rpt'!$N:$N,N$1)</f>
        <v>31900</v>
      </c>
      <c r="O1290" s="86">
        <f>SUMIFS('sys inv movment rpt'!$M:$M,'sys inv movment rpt'!$L:$L,$M1290,'sys inv movment rpt'!$N:$N,O$1)</f>
        <v>0</v>
      </c>
      <c r="P1290" s="86">
        <f>SUMIFS('sys inv movment rpt'!$M:$M,'sys inv movment rpt'!$L:$L,$M1290,'sys inv movment rpt'!$N:$N,P$1)</f>
        <v>0</v>
      </c>
      <c r="Q1290" s="86">
        <f>SUMIFS('sys inv movment rpt'!$M:$M,'sys inv movment rpt'!$L:$L,$M1290,'sys inv movment rpt'!$N:$N,Q$1)</f>
        <v>0</v>
      </c>
      <c r="R1290" s="86">
        <f>SUMIFS('sys inv movment rpt'!$M:$M,'sys inv movment rpt'!$L:$L,$M1290,'sys inv movment rpt'!$N:$N,R$1)</f>
        <v>0</v>
      </c>
      <c r="S1290" s="86">
        <f>SUMIFS('sys inv movment rpt'!$M:$M,'sys inv movment rpt'!$L:$L,$M1290,'sys inv movment rpt'!$N:$N,S$1)</f>
        <v>0</v>
      </c>
      <c r="T1290" s="86">
        <f>SUMIFS('sys inv movment rpt'!$M:$M,'sys inv movment rpt'!$L:$L,$M1290,'sys inv movment rpt'!$N:$N,T$1)</f>
        <v>0</v>
      </c>
      <c r="U1290" s="86">
        <f>SUMIFS('sys inv movment rpt'!$M:$M,'sys inv movment rpt'!$L:$L,$M1290,'sys inv movment rpt'!$N:$N,U$1)</f>
        <v>0</v>
      </c>
      <c r="V1290" s="86">
        <f>SUMIFS('sys inv movment rpt'!$M:$M,'sys inv movment rpt'!$L:$L,$M1290,'sys inv movment rpt'!$N:$N,V$1)</f>
        <v>0</v>
      </c>
      <c r="W1290" s="86">
        <f>SUMIFS('sys inv movment rpt'!$M:$M,'sys inv movment rpt'!$L:$L,$M1290,'sys inv movment rpt'!$N:$N,W$1)</f>
        <v>0</v>
      </c>
      <c r="X1290" s="86">
        <f>SUMIFS('sys inv movment rpt'!$M:$M,'sys inv movment rpt'!$L:$L,$M1290,'sys inv movment rpt'!$N:$N,X$1)</f>
        <v>0</v>
      </c>
      <c r="Y1290" s="86">
        <f>SUMIFS('sys inv movment rpt'!$M:$M,'sys inv movment rpt'!$L:$L,$M1290,'sys inv movment rpt'!$N:$N,Y$1)</f>
        <v>0</v>
      </c>
      <c r="Z1290" s="86">
        <f>SUMIFS('sys inv movment rpt'!$M:$M,'sys inv movment rpt'!$L:$L,$M1290,'sys inv movment rpt'!$N:$N,Z$1)</f>
        <v>0</v>
      </c>
      <c r="AA1290" s="86">
        <f>SUMIFS('sys inv movment rpt'!$M:$M,'sys inv movment rpt'!$L:$L,$M1290,'sys inv movment rpt'!$N:$N,AA$1)</f>
        <v>0</v>
      </c>
      <c r="AB1290" s="86">
        <f>SUMIFS('sys inv movment rpt'!$M:$M,'sys inv movment rpt'!$L:$L,$M1290,'sys inv movment rpt'!$N:$N,AB$1)</f>
        <v>0</v>
      </c>
      <c r="AC1290" s="86">
        <f>SUMIFS('sys inv movment rpt'!$M:$M,'sys inv movment rpt'!$L:$L,$M1290,'sys inv movment rpt'!$N:$N,AC$1)</f>
        <v>0</v>
      </c>
      <c r="AD1290" s="86">
        <f>SUMIFS('sys inv movment rpt'!$M:$M,'sys inv movment rpt'!$L:$L,$M1290,'sys inv movment rpt'!$N:$N,AD$1)</f>
        <v>0</v>
      </c>
      <c r="AE1290" s="86">
        <f>SUMIFS('sys inv movment rpt'!$M:$M,'sys inv movment rpt'!$L:$L,$M1290,'sys inv movment rpt'!$N:$N,AE$1)</f>
        <v>0</v>
      </c>
      <c r="AF1290" s="86">
        <f>SUMIFS('sys inv movment rpt'!$M:$M,'sys inv movment rpt'!$L:$L,$M1290,'sys inv movment rpt'!$N:$N,AF$1)</f>
        <v>0</v>
      </c>
      <c r="AG1290" s="86">
        <f>SUMIFS('sys inv movment rpt'!$M:$M,'sys inv movment rpt'!$L:$L,$M1290,'sys inv movment rpt'!$N:$N,AG$1)</f>
        <v>0</v>
      </c>
      <c r="AH1290" s="86">
        <f>SUMIFS('sys inv movment rpt'!$M:$M,'sys inv movment rpt'!$L:$L,$M1290,'sys inv movment rpt'!$N:$N,AH$1)</f>
        <v>0</v>
      </c>
      <c r="AI1290" s="86">
        <f>SUMIFS('sys inv movment rpt'!$M:$M,'sys inv movment rpt'!$L:$L,$M1290,'sys inv movment rpt'!$N:$N,AI$1)</f>
        <v>0</v>
      </c>
      <c r="AJ1290" s="86">
        <f>SUMIFS('sys inv movment rpt'!$M:$M,'sys inv movment rpt'!$L:$L,$M1290,'sys inv movment rpt'!$N:$N,AJ$1)</f>
        <v>0</v>
      </c>
      <c r="AK1290" s="86">
        <f>SUMIFS('sys inv movment rpt'!$M:$M,'sys inv movment rpt'!$L:$L,$M1290,'sys inv movment rpt'!$N:$N,AK$1)</f>
        <v>0</v>
      </c>
      <c r="AL1290" s="86">
        <f>SUMIFS('sys inv movment rpt'!$M:$M,'sys inv movment rpt'!$L:$L,$M1290,'sys inv movment rpt'!$N:$N,AL$1)</f>
        <v>0</v>
      </c>
      <c r="AM1290" s="86">
        <f>SUMIFS('sys inv movment rpt'!$M:$M,'sys inv movment rpt'!$L:$L,$M1290,'sys inv movment rpt'!$N:$N,AM$1)</f>
        <v>0</v>
      </c>
      <c r="AN1290" s="86">
        <f>SUMIFS('sys inv movment rpt'!$M:$M,'sys inv movment rpt'!$L:$L,$M1290,'sys inv movment rpt'!$N:$N,AN$1)</f>
        <v>0</v>
      </c>
      <c r="AO1290" s="86">
        <f>SUMIFS('sys inv movment rpt'!$M:$M,'sys inv movment rpt'!$L:$L,$M1290,'sys inv movment rpt'!$N:$N,AO$1)</f>
        <v>0</v>
      </c>
      <c r="AP1290" s="86">
        <f>SUMIFS('sys inv movment rpt'!$M:$M,'sys inv movment rpt'!$L:$L,$M1290,'sys inv movment rpt'!$N:$N,AP$1)</f>
        <v>0</v>
      </c>
      <c r="AQ1290" s="86">
        <f>SUMIFS('sys inv movment rpt'!$M:$M,'sys inv movment rpt'!$L:$L,$M1290,'sys inv movment rpt'!$N:$N,AQ$1)</f>
        <v>0</v>
      </c>
      <c r="AR1290" s="86">
        <f>SUMIFS('sys inv movment rpt'!$M:$M,'sys inv movment rpt'!$L:$L,$M1290,'sys inv movment rpt'!$N:$N,AR$1)</f>
        <v>0</v>
      </c>
      <c r="AS1290" s="86">
        <f>SUMIFS('sys inv movment rpt'!$M:$M,'sys inv movment rpt'!$L:$L,$M1290,'sys inv movment rpt'!$N:$N,AS$1)</f>
        <v>0</v>
      </c>
      <c r="AT1290" s="86">
        <f>SUMIFS('sys inv movment rpt'!$M:$M,'sys inv movment rpt'!$L:$L,$M1290,'sys inv movment rpt'!$N:$N,AT$1)</f>
        <v>0</v>
      </c>
      <c r="AU1290" s="86">
        <f>SUMIFS('sys inv movment rpt'!$M:$M,'sys inv movment rpt'!$L:$L,$M1290,'sys inv movment rpt'!$N:$N,AU$1)</f>
        <v>0</v>
      </c>
      <c r="AV1290" s="86">
        <f>SUMIFS('sys inv movment rpt'!$M:$M,'sys inv movment rpt'!$L:$L,$M1290,'sys inv movment rpt'!$N:$N,AV$1)</f>
        <v>0</v>
      </c>
      <c r="AW1290" s="87" t="str">
        <f>IFERROR(VLOOKUP(A1290,'sys-backorder details'!E:U,17,0),"-")</f>
        <v>-</v>
      </c>
      <c r="AX1290" s="87" t="str">
        <f>IF(K1290&gt;1,VLOOKUP(A1290,'settings-routing'!A:I,9,0),"")</f>
        <v/>
      </c>
    </row>
    <row r="1291" ht="12.75" hidden="1" customHeight="1">
      <c r="A1291" s="28" t="s">
        <v>2646</v>
      </c>
      <c r="B1291" s="28" t="s">
        <v>2647</v>
      </c>
      <c r="C1291" s="50">
        <f t="shared" si="2"/>
        <v>0</v>
      </c>
      <c r="D1291" s="80">
        <f>SUMIF('Stocks 101-111'!$J:$J,'item dashboard'!A1291,'Stocks 101-111'!K:K)</f>
        <v>0</v>
      </c>
      <c r="E1291" s="80">
        <f>SUMIF('Stocks 101-111'!$J:$J,'item dashboard'!A1291,'Stocks 101-111'!$L:$L)</f>
        <v>0</v>
      </c>
      <c r="F1291" s="81">
        <f t="shared" si="3"/>
        <v>0</v>
      </c>
      <c r="G1291" s="82">
        <f t="shared" si="4"/>
        <v>0</v>
      </c>
      <c r="H1291" s="50">
        <f>SUMIFS('sys-backorder details'!$M:$M,'sys-backorder details'!$E:$E,'item dashboard'!A1291,'sys-backorder details'!$V:$V,"")</f>
        <v>0</v>
      </c>
      <c r="I1291" s="83">
        <f>SUMIF('settings-routing'!$I:$I,'item dashboard'!A1291,'settings-routing'!$O:$O)</f>
        <v>0</v>
      </c>
      <c r="J1291" s="50">
        <f>SUMIFS('sys-backorder details'!$M:$M,'sys-backorder details'!$E:$E,'item dashboard'!A1291,'sys-backorder details'!$V:$V,"Call off")</f>
        <v>0</v>
      </c>
      <c r="K1291" s="84">
        <f t="shared" si="5"/>
        <v>0</v>
      </c>
      <c r="L1291" s="84">
        <f>SUMIF('Production Plan'!$E:$E,'item dashboard'!A1291,'Production Plan'!$N:$N)</f>
        <v>0</v>
      </c>
      <c r="M1291" s="85" t="str">
        <f t="shared" si="6"/>
        <v>B-V100-PW13-100 gm Pearl white jar</v>
      </c>
      <c r="N1291" s="86">
        <f>SUMIFS('sys inv movment rpt'!$M:$M,'sys inv movment rpt'!$L:$L,$M1291,'sys inv movment rpt'!$N:$N,N$1)</f>
        <v>0</v>
      </c>
      <c r="O1291" s="86">
        <f>SUMIFS('sys inv movment rpt'!$M:$M,'sys inv movment rpt'!$L:$L,$M1291,'sys inv movment rpt'!$N:$N,O$1)</f>
        <v>0</v>
      </c>
      <c r="P1291" s="86">
        <f>SUMIFS('sys inv movment rpt'!$M:$M,'sys inv movment rpt'!$L:$L,$M1291,'sys inv movment rpt'!$N:$N,P$1)</f>
        <v>0</v>
      </c>
      <c r="Q1291" s="86">
        <f>SUMIFS('sys inv movment rpt'!$M:$M,'sys inv movment rpt'!$L:$L,$M1291,'sys inv movment rpt'!$N:$N,Q$1)</f>
        <v>0</v>
      </c>
      <c r="R1291" s="86">
        <f>SUMIFS('sys inv movment rpt'!$M:$M,'sys inv movment rpt'!$L:$L,$M1291,'sys inv movment rpt'!$N:$N,R$1)</f>
        <v>0</v>
      </c>
      <c r="S1291" s="86">
        <f>SUMIFS('sys inv movment rpt'!$M:$M,'sys inv movment rpt'!$L:$L,$M1291,'sys inv movment rpt'!$N:$N,S$1)</f>
        <v>0</v>
      </c>
      <c r="T1291" s="86">
        <f>SUMIFS('sys inv movment rpt'!$M:$M,'sys inv movment rpt'!$L:$L,$M1291,'sys inv movment rpt'!$N:$N,T$1)</f>
        <v>0</v>
      </c>
      <c r="U1291" s="86">
        <f>SUMIFS('sys inv movment rpt'!$M:$M,'sys inv movment rpt'!$L:$L,$M1291,'sys inv movment rpt'!$N:$N,U$1)</f>
        <v>0</v>
      </c>
      <c r="V1291" s="86">
        <f>SUMIFS('sys inv movment rpt'!$M:$M,'sys inv movment rpt'!$L:$L,$M1291,'sys inv movment rpt'!$N:$N,V$1)</f>
        <v>0</v>
      </c>
      <c r="W1291" s="86">
        <f>SUMIFS('sys inv movment rpt'!$M:$M,'sys inv movment rpt'!$L:$L,$M1291,'sys inv movment rpt'!$N:$N,W$1)</f>
        <v>0</v>
      </c>
      <c r="X1291" s="86">
        <f>SUMIFS('sys inv movment rpt'!$M:$M,'sys inv movment rpt'!$L:$L,$M1291,'sys inv movment rpt'!$N:$N,X$1)</f>
        <v>0</v>
      </c>
      <c r="Y1291" s="86">
        <f>SUMIFS('sys inv movment rpt'!$M:$M,'sys inv movment rpt'!$L:$L,$M1291,'sys inv movment rpt'!$N:$N,Y$1)</f>
        <v>0</v>
      </c>
      <c r="Z1291" s="86">
        <f>SUMIFS('sys inv movment rpt'!$M:$M,'sys inv movment rpt'!$L:$L,$M1291,'sys inv movment rpt'!$N:$N,Z$1)</f>
        <v>0</v>
      </c>
      <c r="AA1291" s="86">
        <f>SUMIFS('sys inv movment rpt'!$M:$M,'sys inv movment rpt'!$L:$L,$M1291,'sys inv movment rpt'!$N:$N,AA$1)</f>
        <v>0</v>
      </c>
      <c r="AB1291" s="86">
        <f>SUMIFS('sys inv movment rpt'!$M:$M,'sys inv movment rpt'!$L:$L,$M1291,'sys inv movment rpt'!$N:$N,AB$1)</f>
        <v>0</v>
      </c>
      <c r="AC1291" s="86">
        <f>SUMIFS('sys inv movment rpt'!$M:$M,'sys inv movment rpt'!$L:$L,$M1291,'sys inv movment rpt'!$N:$N,AC$1)</f>
        <v>0</v>
      </c>
      <c r="AD1291" s="86">
        <f>SUMIFS('sys inv movment rpt'!$M:$M,'sys inv movment rpt'!$L:$L,$M1291,'sys inv movment rpt'!$N:$N,AD$1)</f>
        <v>0</v>
      </c>
      <c r="AE1291" s="86">
        <f>SUMIFS('sys inv movment rpt'!$M:$M,'sys inv movment rpt'!$L:$L,$M1291,'sys inv movment rpt'!$N:$N,AE$1)</f>
        <v>0</v>
      </c>
      <c r="AF1291" s="86">
        <f>SUMIFS('sys inv movment rpt'!$M:$M,'sys inv movment rpt'!$L:$L,$M1291,'sys inv movment rpt'!$N:$N,AF$1)</f>
        <v>0</v>
      </c>
      <c r="AG1291" s="86">
        <f>SUMIFS('sys inv movment rpt'!$M:$M,'sys inv movment rpt'!$L:$L,$M1291,'sys inv movment rpt'!$N:$N,AG$1)</f>
        <v>0</v>
      </c>
      <c r="AH1291" s="86">
        <f>SUMIFS('sys inv movment rpt'!$M:$M,'sys inv movment rpt'!$L:$L,$M1291,'sys inv movment rpt'!$N:$N,AH$1)</f>
        <v>0</v>
      </c>
      <c r="AI1291" s="86">
        <f>SUMIFS('sys inv movment rpt'!$M:$M,'sys inv movment rpt'!$L:$L,$M1291,'sys inv movment rpt'!$N:$N,AI$1)</f>
        <v>0</v>
      </c>
      <c r="AJ1291" s="86">
        <f>SUMIFS('sys inv movment rpt'!$M:$M,'sys inv movment rpt'!$L:$L,$M1291,'sys inv movment rpt'!$N:$N,AJ$1)</f>
        <v>0</v>
      </c>
      <c r="AK1291" s="86">
        <f>SUMIFS('sys inv movment rpt'!$M:$M,'sys inv movment rpt'!$L:$L,$M1291,'sys inv movment rpt'!$N:$N,AK$1)</f>
        <v>0</v>
      </c>
      <c r="AL1291" s="86">
        <f>SUMIFS('sys inv movment rpt'!$M:$M,'sys inv movment rpt'!$L:$L,$M1291,'sys inv movment rpt'!$N:$N,AL$1)</f>
        <v>0</v>
      </c>
      <c r="AM1291" s="86">
        <f>SUMIFS('sys inv movment rpt'!$M:$M,'sys inv movment rpt'!$L:$L,$M1291,'sys inv movment rpt'!$N:$N,AM$1)</f>
        <v>0</v>
      </c>
      <c r="AN1291" s="86">
        <f>SUMIFS('sys inv movment rpt'!$M:$M,'sys inv movment rpt'!$L:$L,$M1291,'sys inv movment rpt'!$N:$N,AN$1)</f>
        <v>0</v>
      </c>
      <c r="AO1291" s="86">
        <f>SUMIFS('sys inv movment rpt'!$M:$M,'sys inv movment rpt'!$L:$L,$M1291,'sys inv movment rpt'!$N:$N,AO$1)</f>
        <v>0</v>
      </c>
      <c r="AP1291" s="86">
        <f>SUMIFS('sys inv movment rpt'!$M:$M,'sys inv movment rpt'!$L:$L,$M1291,'sys inv movment rpt'!$N:$N,AP$1)</f>
        <v>0</v>
      </c>
      <c r="AQ1291" s="86">
        <f>SUMIFS('sys inv movment rpt'!$M:$M,'sys inv movment rpt'!$L:$L,$M1291,'sys inv movment rpt'!$N:$N,AQ$1)</f>
        <v>0</v>
      </c>
      <c r="AR1291" s="86">
        <f>SUMIFS('sys inv movment rpt'!$M:$M,'sys inv movment rpt'!$L:$L,$M1291,'sys inv movment rpt'!$N:$N,AR$1)</f>
        <v>0</v>
      </c>
      <c r="AS1291" s="86">
        <f>SUMIFS('sys inv movment rpt'!$M:$M,'sys inv movment rpt'!$L:$L,$M1291,'sys inv movment rpt'!$N:$N,AS$1)</f>
        <v>0</v>
      </c>
      <c r="AT1291" s="86">
        <f>SUMIFS('sys inv movment rpt'!$M:$M,'sys inv movment rpt'!$L:$L,$M1291,'sys inv movment rpt'!$N:$N,AT$1)</f>
        <v>0</v>
      </c>
      <c r="AU1291" s="86">
        <f>SUMIFS('sys inv movment rpt'!$M:$M,'sys inv movment rpt'!$L:$L,$M1291,'sys inv movment rpt'!$N:$N,AU$1)</f>
        <v>0</v>
      </c>
      <c r="AV1291" s="86">
        <f>SUMIFS('sys inv movment rpt'!$M:$M,'sys inv movment rpt'!$L:$L,$M1291,'sys inv movment rpt'!$N:$N,AV$1)</f>
        <v>0</v>
      </c>
      <c r="AW1291" s="87" t="str">
        <f>IFERROR(VLOOKUP(A1291,'sys-backorder details'!E:U,17,0),"-")</f>
        <v>-</v>
      </c>
      <c r="AX1291" s="87" t="str">
        <f>IF(K1291&gt;1,VLOOKUP(A1291,'settings-routing'!A:I,9,0),"")</f>
        <v/>
      </c>
    </row>
    <row r="1292" ht="12.75" hidden="1" customHeight="1">
      <c r="A1292" s="50" t="s">
        <v>2648</v>
      </c>
      <c r="B1292" s="50" t="s">
        <v>1145</v>
      </c>
      <c r="C1292" s="50">
        <f t="shared" si="2"/>
        <v>0</v>
      </c>
      <c r="D1292" s="80">
        <f>SUMIF('Stocks 101-111'!$J:$J,'item dashboard'!A1292,'Stocks 101-111'!K:K)</f>
        <v>0</v>
      </c>
      <c r="E1292" s="80">
        <f>SUMIF('Stocks 101-111'!$J:$J,'item dashboard'!A1292,'Stocks 101-111'!$L:$L)</f>
        <v>0</v>
      </c>
      <c r="F1292" s="81">
        <f t="shared" si="3"/>
        <v>0</v>
      </c>
      <c r="G1292" s="82">
        <f t="shared" si="4"/>
        <v>0</v>
      </c>
      <c r="H1292" s="50">
        <f>SUMIFS('sys-backorder details'!$M:$M,'sys-backorder details'!$E:$E,'item dashboard'!A1292,'sys-backorder details'!$V:$V,"")</f>
        <v>0</v>
      </c>
      <c r="I1292" s="83">
        <f>SUMIF('settings-routing'!$I:$I,'item dashboard'!A1292,'settings-routing'!$O:$O)</f>
        <v>0</v>
      </c>
      <c r="J1292" s="50">
        <f>SUMIFS('sys-backorder details'!$M:$M,'sys-backorder details'!$E:$E,'item dashboard'!A1292,'sys-backorder details'!$V:$V,"Call off")</f>
        <v>0</v>
      </c>
      <c r="K1292" s="84">
        <f t="shared" si="5"/>
        <v>0</v>
      </c>
      <c r="L1292" s="84">
        <f>SUMIF('Production Plan'!$E:$E,'item dashboard'!A1292,'Production Plan'!$N:$N)</f>
        <v>0</v>
      </c>
      <c r="M1292" s="85" t="str">
        <f t="shared" si="6"/>
        <v>B-V100-W13-100 gm White Petroleum Jelly Jar</v>
      </c>
      <c r="N1292" s="86">
        <f>SUMIFS('sys inv movment rpt'!$M:$M,'sys inv movment rpt'!$L:$L,$M1292,'sys inv movment rpt'!$N:$N,N$1)</f>
        <v>0</v>
      </c>
      <c r="O1292" s="86">
        <f>SUMIFS('sys inv movment rpt'!$M:$M,'sys inv movment rpt'!$L:$L,$M1292,'sys inv movment rpt'!$N:$N,O$1)</f>
        <v>0</v>
      </c>
      <c r="P1292" s="86">
        <f>SUMIFS('sys inv movment rpt'!$M:$M,'sys inv movment rpt'!$L:$L,$M1292,'sys inv movment rpt'!$N:$N,P$1)</f>
        <v>0</v>
      </c>
      <c r="Q1292" s="86">
        <f>SUMIFS('sys inv movment rpt'!$M:$M,'sys inv movment rpt'!$L:$L,$M1292,'sys inv movment rpt'!$N:$N,Q$1)</f>
        <v>0</v>
      </c>
      <c r="R1292" s="86">
        <f>SUMIFS('sys inv movment rpt'!$M:$M,'sys inv movment rpt'!$L:$L,$M1292,'sys inv movment rpt'!$N:$N,R$1)</f>
        <v>0</v>
      </c>
      <c r="S1292" s="86">
        <f>SUMIFS('sys inv movment rpt'!$M:$M,'sys inv movment rpt'!$L:$L,$M1292,'sys inv movment rpt'!$N:$N,S$1)</f>
        <v>0</v>
      </c>
      <c r="T1292" s="86">
        <f>SUMIFS('sys inv movment rpt'!$M:$M,'sys inv movment rpt'!$L:$L,$M1292,'sys inv movment rpt'!$N:$N,T$1)</f>
        <v>0</v>
      </c>
      <c r="U1292" s="86">
        <f>SUMIFS('sys inv movment rpt'!$M:$M,'sys inv movment rpt'!$L:$L,$M1292,'sys inv movment rpt'!$N:$N,U$1)</f>
        <v>0</v>
      </c>
      <c r="V1292" s="86">
        <f>SUMIFS('sys inv movment rpt'!$M:$M,'sys inv movment rpt'!$L:$L,$M1292,'sys inv movment rpt'!$N:$N,V$1)</f>
        <v>0</v>
      </c>
      <c r="W1292" s="86">
        <f>SUMIFS('sys inv movment rpt'!$M:$M,'sys inv movment rpt'!$L:$L,$M1292,'sys inv movment rpt'!$N:$N,W$1)</f>
        <v>0</v>
      </c>
      <c r="X1292" s="86">
        <f>SUMIFS('sys inv movment rpt'!$M:$M,'sys inv movment rpt'!$L:$L,$M1292,'sys inv movment rpt'!$N:$N,X$1)</f>
        <v>0</v>
      </c>
      <c r="Y1292" s="86">
        <f>SUMIFS('sys inv movment rpt'!$M:$M,'sys inv movment rpt'!$L:$L,$M1292,'sys inv movment rpt'!$N:$N,Y$1)</f>
        <v>0</v>
      </c>
      <c r="Z1292" s="86">
        <f>SUMIFS('sys inv movment rpt'!$M:$M,'sys inv movment rpt'!$L:$L,$M1292,'sys inv movment rpt'!$N:$N,Z$1)</f>
        <v>0</v>
      </c>
      <c r="AA1292" s="86">
        <f>SUMIFS('sys inv movment rpt'!$M:$M,'sys inv movment rpt'!$L:$L,$M1292,'sys inv movment rpt'!$N:$N,AA$1)</f>
        <v>0</v>
      </c>
      <c r="AB1292" s="86">
        <f>SUMIFS('sys inv movment rpt'!$M:$M,'sys inv movment rpt'!$L:$L,$M1292,'sys inv movment rpt'!$N:$N,AB$1)</f>
        <v>0</v>
      </c>
      <c r="AC1292" s="86">
        <f>SUMIFS('sys inv movment rpt'!$M:$M,'sys inv movment rpt'!$L:$L,$M1292,'sys inv movment rpt'!$N:$N,AC$1)</f>
        <v>0</v>
      </c>
      <c r="AD1292" s="86">
        <f>SUMIFS('sys inv movment rpt'!$M:$M,'sys inv movment rpt'!$L:$L,$M1292,'sys inv movment rpt'!$N:$N,AD$1)</f>
        <v>0</v>
      </c>
      <c r="AE1292" s="86">
        <f>SUMIFS('sys inv movment rpt'!$M:$M,'sys inv movment rpt'!$L:$L,$M1292,'sys inv movment rpt'!$N:$N,AE$1)</f>
        <v>0</v>
      </c>
      <c r="AF1292" s="86">
        <f>SUMIFS('sys inv movment rpt'!$M:$M,'sys inv movment rpt'!$L:$L,$M1292,'sys inv movment rpt'!$N:$N,AF$1)</f>
        <v>0</v>
      </c>
      <c r="AG1292" s="86">
        <f>SUMIFS('sys inv movment rpt'!$M:$M,'sys inv movment rpt'!$L:$L,$M1292,'sys inv movment rpt'!$N:$N,AG$1)</f>
        <v>0</v>
      </c>
      <c r="AH1292" s="86">
        <f>SUMIFS('sys inv movment rpt'!$M:$M,'sys inv movment rpt'!$L:$L,$M1292,'sys inv movment rpt'!$N:$N,AH$1)</f>
        <v>0</v>
      </c>
      <c r="AI1292" s="86">
        <f>SUMIFS('sys inv movment rpt'!$M:$M,'sys inv movment rpt'!$L:$L,$M1292,'sys inv movment rpt'!$N:$N,AI$1)</f>
        <v>0</v>
      </c>
      <c r="AJ1292" s="86">
        <f>SUMIFS('sys inv movment rpt'!$M:$M,'sys inv movment rpt'!$L:$L,$M1292,'sys inv movment rpt'!$N:$N,AJ$1)</f>
        <v>0</v>
      </c>
      <c r="AK1292" s="86">
        <f>SUMIFS('sys inv movment rpt'!$M:$M,'sys inv movment rpt'!$L:$L,$M1292,'sys inv movment rpt'!$N:$N,AK$1)</f>
        <v>0</v>
      </c>
      <c r="AL1292" s="86">
        <f>SUMIFS('sys inv movment rpt'!$M:$M,'sys inv movment rpt'!$L:$L,$M1292,'sys inv movment rpt'!$N:$N,AL$1)</f>
        <v>0</v>
      </c>
      <c r="AM1292" s="86">
        <f>SUMIFS('sys inv movment rpt'!$M:$M,'sys inv movment rpt'!$L:$L,$M1292,'sys inv movment rpt'!$N:$N,AM$1)</f>
        <v>0</v>
      </c>
      <c r="AN1292" s="86">
        <f>SUMIFS('sys inv movment rpt'!$M:$M,'sys inv movment rpt'!$L:$L,$M1292,'sys inv movment rpt'!$N:$N,AN$1)</f>
        <v>0</v>
      </c>
      <c r="AO1292" s="86">
        <f>SUMIFS('sys inv movment rpt'!$M:$M,'sys inv movment rpt'!$L:$L,$M1292,'sys inv movment rpt'!$N:$N,AO$1)</f>
        <v>0</v>
      </c>
      <c r="AP1292" s="86">
        <f>SUMIFS('sys inv movment rpt'!$M:$M,'sys inv movment rpt'!$L:$L,$M1292,'sys inv movment rpt'!$N:$N,AP$1)</f>
        <v>0</v>
      </c>
      <c r="AQ1292" s="86">
        <f>SUMIFS('sys inv movment rpt'!$M:$M,'sys inv movment rpt'!$L:$L,$M1292,'sys inv movment rpt'!$N:$N,AQ$1)</f>
        <v>0</v>
      </c>
      <c r="AR1292" s="86">
        <f>SUMIFS('sys inv movment rpt'!$M:$M,'sys inv movment rpt'!$L:$L,$M1292,'sys inv movment rpt'!$N:$N,AR$1)</f>
        <v>0</v>
      </c>
      <c r="AS1292" s="86">
        <f>SUMIFS('sys inv movment rpt'!$M:$M,'sys inv movment rpt'!$L:$L,$M1292,'sys inv movment rpt'!$N:$N,AS$1)</f>
        <v>0</v>
      </c>
      <c r="AT1292" s="86">
        <f>SUMIFS('sys inv movment rpt'!$M:$M,'sys inv movment rpt'!$L:$L,$M1292,'sys inv movment rpt'!$N:$N,AT$1)</f>
        <v>0</v>
      </c>
      <c r="AU1292" s="86">
        <f>SUMIFS('sys inv movment rpt'!$M:$M,'sys inv movment rpt'!$L:$L,$M1292,'sys inv movment rpt'!$N:$N,AU$1)</f>
        <v>0</v>
      </c>
      <c r="AV1292" s="86">
        <f>SUMIFS('sys inv movment rpt'!$M:$M,'sys inv movment rpt'!$L:$L,$M1292,'sys inv movment rpt'!$N:$N,AV$1)</f>
        <v>0</v>
      </c>
      <c r="AW1292" s="87" t="str">
        <f>IFERROR(VLOOKUP(A1292,'sys-backorder details'!E:U,17,0),"-")</f>
        <v>-</v>
      </c>
      <c r="AX1292" s="87" t="str">
        <f>IF(K1292&gt;1,VLOOKUP(A1292,'settings-routing'!A:I,9,0),"")</f>
        <v/>
      </c>
    </row>
    <row r="1293" ht="12.75" hidden="1" customHeight="1">
      <c r="A1293" s="28" t="s">
        <v>2649</v>
      </c>
      <c r="B1293" s="28" t="s">
        <v>2650</v>
      </c>
      <c r="C1293" s="50">
        <f t="shared" si="2"/>
        <v>0</v>
      </c>
      <c r="D1293" s="80">
        <f>SUMIF('Stocks 101-111'!$J:$J,'item dashboard'!A1293,'Stocks 101-111'!K:K)</f>
        <v>0</v>
      </c>
      <c r="E1293" s="80">
        <f>SUMIF('Stocks 101-111'!$J:$J,'item dashboard'!A1293,'Stocks 101-111'!$L:$L)</f>
        <v>0</v>
      </c>
      <c r="F1293" s="81">
        <f t="shared" si="3"/>
        <v>0</v>
      </c>
      <c r="G1293" s="82">
        <f t="shared" si="4"/>
        <v>0.02857142857</v>
      </c>
      <c r="H1293" s="50">
        <f>SUMIFS('sys-backorder details'!$M:$M,'sys-backorder details'!$E:$E,'item dashboard'!A1293,'sys-backorder details'!$V:$V,"")</f>
        <v>0</v>
      </c>
      <c r="I1293" s="83">
        <f>SUMIF('settings-routing'!$I:$I,'item dashboard'!A1293,'settings-routing'!$O:$O)</f>
        <v>0</v>
      </c>
      <c r="J1293" s="50">
        <f>SUMIFS('sys-backorder details'!$M:$M,'sys-backorder details'!$E:$E,'item dashboard'!A1293,'sys-backorder details'!$V:$V,"Call off")</f>
        <v>0</v>
      </c>
      <c r="K1293" s="84">
        <f t="shared" si="5"/>
        <v>0</v>
      </c>
      <c r="L1293" s="84">
        <f>SUMIF('Production Plan'!$E:$E,'item dashboard'!A1293,'Production Plan'!$N:$N)</f>
        <v>0</v>
      </c>
      <c r="M1293" s="85" t="str">
        <f t="shared" si="6"/>
        <v>B-V250-LBL23-250 gm L Blue Jar</v>
      </c>
      <c r="N1293" s="86">
        <f>SUMIFS('sys inv movment rpt'!$M:$M,'sys inv movment rpt'!$L:$L,$M1293,'sys inv movment rpt'!$N:$N,N$1)</f>
        <v>21000</v>
      </c>
      <c r="O1293" s="86">
        <f>SUMIFS('sys inv movment rpt'!$M:$M,'sys inv movment rpt'!$L:$L,$M1293,'sys inv movment rpt'!$N:$N,O$1)</f>
        <v>0</v>
      </c>
      <c r="P1293" s="86">
        <f>SUMIFS('sys inv movment rpt'!$M:$M,'sys inv movment rpt'!$L:$L,$M1293,'sys inv movment rpt'!$N:$N,P$1)</f>
        <v>0</v>
      </c>
      <c r="Q1293" s="86">
        <f>SUMIFS('sys inv movment rpt'!$M:$M,'sys inv movment rpt'!$L:$L,$M1293,'sys inv movment rpt'!$N:$N,Q$1)</f>
        <v>0</v>
      </c>
      <c r="R1293" s="86">
        <f>SUMIFS('sys inv movment rpt'!$M:$M,'sys inv movment rpt'!$L:$L,$M1293,'sys inv movment rpt'!$N:$N,R$1)</f>
        <v>0</v>
      </c>
      <c r="S1293" s="86">
        <f>SUMIFS('sys inv movment rpt'!$M:$M,'sys inv movment rpt'!$L:$L,$M1293,'sys inv movment rpt'!$N:$N,S$1)</f>
        <v>0</v>
      </c>
      <c r="T1293" s="86">
        <f>SUMIFS('sys inv movment rpt'!$M:$M,'sys inv movment rpt'!$L:$L,$M1293,'sys inv movment rpt'!$N:$N,T$1)</f>
        <v>0</v>
      </c>
      <c r="U1293" s="86">
        <f>SUMIFS('sys inv movment rpt'!$M:$M,'sys inv movment rpt'!$L:$L,$M1293,'sys inv movment rpt'!$N:$N,U$1)</f>
        <v>0</v>
      </c>
      <c r="V1293" s="86">
        <f>SUMIFS('sys inv movment rpt'!$M:$M,'sys inv movment rpt'!$L:$L,$M1293,'sys inv movment rpt'!$N:$N,V$1)</f>
        <v>0</v>
      </c>
      <c r="W1293" s="86">
        <f>SUMIFS('sys inv movment rpt'!$M:$M,'sys inv movment rpt'!$L:$L,$M1293,'sys inv movment rpt'!$N:$N,W$1)</f>
        <v>0</v>
      </c>
      <c r="X1293" s="86">
        <f>SUMIFS('sys inv movment rpt'!$M:$M,'sys inv movment rpt'!$L:$L,$M1293,'sys inv movment rpt'!$N:$N,X$1)</f>
        <v>0</v>
      </c>
      <c r="Y1293" s="86">
        <f>SUMIFS('sys inv movment rpt'!$M:$M,'sys inv movment rpt'!$L:$L,$M1293,'sys inv movment rpt'!$N:$N,Y$1)</f>
        <v>0</v>
      </c>
      <c r="Z1293" s="86">
        <f>SUMIFS('sys inv movment rpt'!$M:$M,'sys inv movment rpt'!$L:$L,$M1293,'sys inv movment rpt'!$N:$N,Z$1)</f>
        <v>0</v>
      </c>
      <c r="AA1293" s="86">
        <f>SUMIFS('sys inv movment rpt'!$M:$M,'sys inv movment rpt'!$L:$L,$M1293,'sys inv movment rpt'!$N:$N,AA$1)</f>
        <v>0</v>
      </c>
      <c r="AB1293" s="86">
        <f>SUMIFS('sys inv movment rpt'!$M:$M,'sys inv movment rpt'!$L:$L,$M1293,'sys inv movment rpt'!$N:$N,AB$1)</f>
        <v>0</v>
      </c>
      <c r="AC1293" s="86">
        <f>SUMIFS('sys inv movment rpt'!$M:$M,'sys inv movment rpt'!$L:$L,$M1293,'sys inv movment rpt'!$N:$N,AC$1)</f>
        <v>0</v>
      </c>
      <c r="AD1293" s="86">
        <f>SUMIFS('sys inv movment rpt'!$M:$M,'sys inv movment rpt'!$L:$L,$M1293,'sys inv movment rpt'!$N:$N,AD$1)</f>
        <v>0</v>
      </c>
      <c r="AE1293" s="86">
        <f>SUMIFS('sys inv movment rpt'!$M:$M,'sys inv movment rpt'!$L:$L,$M1293,'sys inv movment rpt'!$N:$N,AE$1)</f>
        <v>0</v>
      </c>
      <c r="AF1293" s="86">
        <f>SUMIFS('sys inv movment rpt'!$M:$M,'sys inv movment rpt'!$L:$L,$M1293,'sys inv movment rpt'!$N:$N,AF$1)</f>
        <v>0</v>
      </c>
      <c r="AG1293" s="86">
        <f>SUMIFS('sys inv movment rpt'!$M:$M,'sys inv movment rpt'!$L:$L,$M1293,'sys inv movment rpt'!$N:$N,AG$1)</f>
        <v>0</v>
      </c>
      <c r="AH1293" s="86">
        <f>SUMIFS('sys inv movment rpt'!$M:$M,'sys inv movment rpt'!$L:$L,$M1293,'sys inv movment rpt'!$N:$N,AH$1)</f>
        <v>0</v>
      </c>
      <c r="AI1293" s="86">
        <f>SUMIFS('sys inv movment rpt'!$M:$M,'sys inv movment rpt'!$L:$L,$M1293,'sys inv movment rpt'!$N:$N,AI$1)</f>
        <v>0</v>
      </c>
      <c r="AJ1293" s="86">
        <f>SUMIFS('sys inv movment rpt'!$M:$M,'sys inv movment rpt'!$L:$L,$M1293,'sys inv movment rpt'!$N:$N,AJ$1)</f>
        <v>0</v>
      </c>
      <c r="AK1293" s="86">
        <f>SUMIFS('sys inv movment rpt'!$M:$M,'sys inv movment rpt'!$L:$L,$M1293,'sys inv movment rpt'!$N:$N,AK$1)</f>
        <v>0</v>
      </c>
      <c r="AL1293" s="86">
        <f>SUMIFS('sys inv movment rpt'!$M:$M,'sys inv movment rpt'!$L:$L,$M1293,'sys inv movment rpt'!$N:$N,AL$1)</f>
        <v>0</v>
      </c>
      <c r="AM1293" s="86">
        <f>SUMIFS('sys inv movment rpt'!$M:$M,'sys inv movment rpt'!$L:$L,$M1293,'sys inv movment rpt'!$N:$N,AM$1)</f>
        <v>0</v>
      </c>
      <c r="AN1293" s="86">
        <f>SUMIFS('sys inv movment rpt'!$M:$M,'sys inv movment rpt'!$L:$L,$M1293,'sys inv movment rpt'!$N:$N,AN$1)</f>
        <v>0</v>
      </c>
      <c r="AO1293" s="86">
        <f>SUMIFS('sys inv movment rpt'!$M:$M,'sys inv movment rpt'!$L:$L,$M1293,'sys inv movment rpt'!$N:$N,AO$1)</f>
        <v>0</v>
      </c>
      <c r="AP1293" s="86">
        <f>SUMIFS('sys inv movment rpt'!$M:$M,'sys inv movment rpt'!$L:$L,$M1293,'sys inv movment rpt'!$N:$N,AP$1)</f>
        <v>0</v>
      </c>
      <c r="AQ1293" s="86">
        <f>SUMIFS('sys inv movment rpt'!$M:$M,'sys inv movment rpt'!$L:$L,$M1293,'sys inv movment rpt'!$N:$N,AQ$1)</f>
        <v>0</v>
      </c>
      <c r="AR1293" s="86">
        <f>SUMIFS('sys inv movment rpt'!$M:$M,'sys inv movment rpt'!$L:$L,$M1293,'sys inv movment rpt'!$N:$N,AR$1)</f>
        <v>0</v>
      </c>
      <c r="AS1293" s="86">
        <f>SUMIFS('sys inv movment rpt'!$M:$M,'sys inv movment rpt'!$L:$L,$M1293,'sys inv movment rpt'!$N:$N,AS$1)</f>
        <v>0</v>
      </c>
      <c r="AT1293" s="86">
        <f>SUMIFS('sys inv movment rpt'!$M:$M,'sys inv movment rpt'!$L:$L,$M1293,'sys inv movment rpt'!$N:$N,AT$1)</f>
        <v>0</v>
      </c>
      <c r="AU1293" s="86">
        <f>SUMIFS('sys inv movment rpt'!$M:$M,'sys inv movment rpt'!$L:$L,$M1293,'sys inv movment rpt'!$N:$N,AU$1)</f>
        <v>0</v>
      </c>
      <c r="AV1293" s="86">
        <f>SUMIFS('sys inv movment rpt'!$M:$M,'sys inv movment rpt'!$L:$L,$M1293,'sys inv movment rpt'!$N:$N,AV$1)</f>
        <v>0</v>
      </c>
      <c r="AW1293" s="87" t="str">
        <f>IFERROR(VLOOKUP(A1293,'sys-backorder details'!E:U,17,0),"-")</f>
        <v>-</v>
      </c>
      <c r="AX1293" s="87" t="str">
        <f>IF(K1293&gt;1,VLOOKUP(A1293,'settings-routing'!A:I,9,0),"")</f>
        <v/>
      </c>
    </row>
    <row r="1294" ht="12.75" hidden="1" customHeight="1">
      <c r="A1294" s="43" t="s">
        <v>2651</v>
      </c>
      <c r="B1294" s="28" t="s">
        <v>2652</v>
      </c>
      <c r="C1294" s="50">
        <f t="shared" si="2"/>
        <v>0</v>
      </c>
      <c r="D1294" s="80">
        <f>SUMIF('Stocks 101-111'!$J:$J,'item dashboard'!A1294,'Stocks 101-111'!K:K)</f>
        <v>0</v>
      </c>
      <c r="E1294" s="80">
        <f>SUMIF('Stocks 101-111'!$J:$J,'item dashboard'!A1294,'Stocks 101-111'!$L:$L)</f>
        <v>0</v>
      </c>
      <c r="F1294" s="81">
        <f t="shared" si="3"/>
        <v>0</v>
      </c>
      <c r="G1294" s="82">
        <f t="shared" si="4"/>
        <v>0.1714285714</v>
      </c>
      <c r="H1294" s="50">
        <f>SUMIFS('sys-backorder details'!$M:$M,'sys-backorder details'!$E:$E,'item dashboard'!A1294,'sys-backorder details'!$V:$V,"")</f>
        <v>0</v>
      </c>
      <c r="I1294" s="83">
        <f>SUMIF('settings-routing'!$I:$I,'item dashboard'!A1294,'settings-routing'!$O:$O)</f>
        <v>0</v>
      </c>
      <c r="J1294" s="50">
        <f>SUMIFS('sys-backorder details'!$M:$M,'sys-backorder details'!$E:$E,'item dashboard'!A1294,'sys-backorder details'!$V:$V,"Call off")</f>
        <v>5750</v>
      </c>
      <c r="K1294" s="84">
        <f t="shared" si="5"/>
        <v>0</v>
      </c>
      <c r="L1294" s="84">
        <f>SUMIF('Production Plan'!$E:$E,'item dashboard'!A1294,'Production Plan'!$N:$N)</f>
        <v>0</v>
      </c>
      <c r="M1294" s="85" t="str">
        <f t="shared" si="6"/>
        <v>B-V250-N23-250 gm Natural Petroleum jelly jar</v>
      </c>
      <c r="N1294" s="86">
        <f>SUMIFS('sys inv movment rpt'!$M:$M,'sys inv movment rpt'!$L:$L,$M1294,'sys inv movment rpt'!$N:$N,N$1)</f>
        <v>250</v>
      </c>
      <c r="O1294" s="86">
        <f>SUMIFS('sys inv movment rpt'!$M:$M,'sys inv movment rpt'!$L:$L,$M1294,'sys inv movment rpt'!$N:$N,O$1)</f>
        <v>0</v>
      </c>
      <c r="P1294" s="86">
        <f>SUMIFS('sys inv movment rpt'!$M:$M,'sys inv movment rpt'!$L:$L,$M1294,'sys inv movment rpt'!$N:$N,P$1)</f>
        <v>0</v>
      </c>
      <c r="Q1294" s="86">
        <f>SUMIFS('sys inv movment rpt'!$M:$M,'sys inv movment rpt'!$L:$L,$M1294,'sys inv movment rpt'!$N:$N,Q$1)</f>
        <v>0</v>
      </c>
      <c r="R1294" s="86">
        <f>SUMIFS('sys inv movment rpt'!$M:$M,'sys inv movment rpt'!$L:$L,$M1294,'sys inv movment rpt'!$N:$N,R$1)</f>
        <v>0</v>
      </c>
      <c r="S1294" s="86">
        <f>SUMIFS('sys inv movment rpt'!$M:$M,'sys inv movment rpt'!$L:$L,$M1294,'sys inv movment rpt'!$N:$N,S$1)</f>
        <v>0</v>
      </c>
      <c r="T1294" s="86">
        <f>SUMIFS('sys inv movment rpt'!$M:$M,'sys inv movment rpt'!$L:$L,$M1294,'sys inv movment rpt'!$N:$N,T$1)</f>
        <v>0</v>
      </c>
      <c r="U1294" s="86">
        <f>SUMIFS('sys inv movment rpt'!$M:$M,'sys inv movment rpt'!$L:$L,$M1294,'sys inv movment rpt'!$N:$N,U$1)</f>
        <v>0</v>
      </c>
      <c r="V1294" s="86">
        <f>SUMIFS('sys inv movment rpt'!$M:$M,'sys inv movment rpt'!$L:$L,$M1294,'sys inv movment rpt'!$N:$N,V$1)</f>
        <v>1750</v>
      </c>
      <c r="W1294" s="86">
        <f>SUMIFS('sys inv movment rpt'!$M:$M,'sys inv movment rpt'!$L:$L,$M1294,'sys inv movment rpt'!$N:$N,W$1)</f>
        <v>2750</v>
      </c>
      <c r="X1294" s="86">
        <f>SUMIFS('sys inv movment rpt'!$M:$M,'sys inv movment rpt'!$L:$L,$M1294,'sys inv movment rpt'!$N:$N,X$1)</f>
        <v>0</v>
      </c>
      <c r="Y1294" s="86">
        <f>SUMIFS('sys inv movment rpt'!$M:$M,'sys inv movment rpt'!$L:$L,$M1294,'sys inv movment rpt'!$N:$N,Y$1)</f>
        <v>0</v>
      </c>
      <c r="Z1294" s="86">
        <f>SUMIFS('sys inv movment rpt'!$M:$M,'sys inv movment rpt'!$L:$L,$M1294,'sys inv movment rpt'!$N:$N,Z$1)</f>
        <v>0</v>
      </c>
      <c r="AA1294" s="86">
        <f>SUMIFS('sys inv movment rpt'!$M:$M,'sys inv movment rpt'!$L:$L,$M1294,'sys inv movment rpt'!$N:$N,AA$1)</f>
        <v>250</v>
      </c>
      <c r="AB1294" s="86">
        <f>SUMIFS('sys inv movment rpt'!$M:$M,'sys inv movment rpt'!$L:$L,$M1294,'sys inv movment rpt'!$N:$N,AB$1)</f>
        <v>0</v>
      </c>
      <c r="AC1294" s="86">
        <f>SUMIFS('sys inv movment rpt'!$M:$M,'sys inv movment rpt'!$L:$L,$M1294,'sys inv movment rpt'!$N:$N,AC$1)</f>
        <v>0</v>
      </c>
      <c r="AD1294" s="86">
        <f>SUMIFS('sys inv movment rpt'!$M:$M,'sys inv movment rpt'!$L:$L,$M1294,'sys inv movment rpt'!$N:$N,AD$1)</f>
        <v>0</v>
      </c>
      <c r="AE1294" s="86">
        <f>SUMIFS('sys inv movment rpt'!$M:$M,'sys inv movment rpt'!$L:$L,$M1294,'sys inv movment rpt'!$N:$N,AE$1)</f>
        <v>0</v>
      </c>
      <c r="AF1294" s="86">
        <f>SUMIFS('sys inv movment rpt'!$M:$M,'sys inv movment rpt'!$L:$L,$M1294,'sys inv movment rpt'!$N:$N,AF$1)</f>
        <v>0</v>
      </c>
      <c r="AG1294" s="86">
        <f>SUMIFS('sys inv movment rpt'!$M:$M,'sys inv movment rpt'!$L:$L,$M1294,'sys inv movment rpt'!$N:$N,AG$1)</f>
        <v>0</v>
      </c>
      <c r="AH1294" s="86">
        <f>SUMIFS('sys inv movment rpt'!$M:$M,'sys inv movment rpt'!$L:$L,$M1294,'sys inv movment rpt'!$N:$N,AH$1)</f>
        <v>0</v>
      </c>
      <c r="AI1294" s="86">
        <f>SUMIFS('sys inv movment rpt'!$M:$M,'sys inv movment rpt'!$L:$L,$M1294,'sys inv movment rpt'!$N:$N,AI$1)</f>
        <v>0</v>
      </c>
      <c r="AJ1294" s="86">
        <f>SUMIFS('sys inv movment rpt'!$M:$M,'sys inv movment rpt'!$L:$L,$M1294,'sys inv movment rpt'!$N:$N,AJ$1)</f>
        <v>250</v>
      </c>
      <c r="AK1294" s="86">
        <f>SUMIFS('sys inv movment rpt'!$M:$M,'sys inv movment rpt'!$L:$L,$M1294,'sys inv movment rpt'!$N:$N,AK$1)</f>
        <v>0</v>
      </c>
      <c r="AL1294" s="86">
        <f>SUMIFS('sys inv movment rpt'!$M:$M,'sys inv movment rpt'!$L:$L,$M1294,'sys inv movment rpt'!$N:$N,AL$1)</f>
        <v>0</v>
      </c>
      <c r="AM1294" s="86">
        <f>SUMIFS('sys inv movment rpt'!$M:$M,'sys inv movment rpt'!$L:$L,$M1294,'sys inv movment rpt'!$N:$N,AM$1)</f>
        <v>0</v>
      </c>
      <c r="AN1294" s="86">
        <f>SUMIFS('sys inv movment rpt'!$M:$M,'sys inv movment rpt'!$L:$L,$M1294,'sys inv movment rpt'!$N:$N,AN$1)</f>
        <v>0</v>
      </c>
      <c r="AO1294" s="86">
        <f>SUMIFS('sys inv movment rpt'!$M:$M,'sys inv movment rpt'!$L:$L,$M1294,'sys inv movment rpt'!$N:$N,AO$1)</f>
        <v>0</v>
      </c>
      <c r="AP1294" s="86">
        <f>SUMIFS('sys inv movment rpt'!$M:$M,'sys inv movment rpt'!$L:$L,$M1294,'sys inv movment rpt'!$N:$N,AP$1)</f>
        <v>0</v>
      </c>
      <c r="AQ1294" s="86">
        <f>SUMIFS('sys inv movment rpt'!$M:$M,'sys inv movment rpt'!$L:$L,$M1294,'sys inv movment rpt'!$N:$N,AQ$1)</f>
        <v>0</v>
      </c>
      <c r="AR1294" s="86">
        <f>SUMIFS('sys inv movment rpt'!$M:$M,'sys inv movment rpt'!$L:$L,$M1294,'sys inv movment rpt'!$N:$N,AR$1)</f>
        <v>2000</v>
      </c>
      <c r="AS1294" s="86">
        <f>SUMIFS('sys inv movment rpt'!$M:$M,'sys inv movment rpt'!$L:$L,$M1294,'sys inv movment rpt'!$N:$N,AS$1)</f>
        <v>0</v>
      </c>
      <c r="AT1294" s="86">
        <f>SUMIFS('sys inv movment rpt'!$M:$M,'sys inv movment rpt'!$L:$L,$M1294,'sys inv movment rpt'!$N:$N,AT$1)</f>
        <v>0</v>
      </c>
      <c r="AU1294" s="86">
        <f>SUMIFS('sys inv movment rpt'!$M:$M,'sys inv movment rpt'!$L:$L,$M1294,'sys inv movment rpt'!$N:$N,AU$1)</f>
        <v>0</v>
      </c>
      <c r="AV1294" s="86">
        <f>SUMIFS('sys inv movment rpt'!$M:$M,'sys inv movment rpt'!$L:$L,$M1294,'sys inv movment rpt'!$N:$N,AV$1)</f>
        <v>0</v>
      </c>
      <c r="AW1294" s="87" t="str">
        <f>IFERROR(VLOOKUP(A1294,'sys-backorder details'!E:U,17,0),"-")</f>
        <v>60 Days</v>
      </c>
      <c r="AX1294" s="87" t="str">
        <f>IF(K1294&gt;1,VLOOKUP(A1294,'settings-routing'!A:I,9,0),"")</f>
        <v/>
      </c>
    </row>
    <row r="1295" ht="12.75" hidden="1" customHeight="1">
      <c r="A1295" s="43" t="s">
        <v>2653</v>
      </c>
      <c r="B1295" s="28" t="s">
        <v>2654</v>
      </c>
      <c r="C1295" s="50">
        <f t="shared" si="2"/>
        <v>0</v>
      </c>
      <c r="D1295" s="80">
        <f>SUMIF('Stocks 101-111'!$J:$J,'item dashboard'!A1295,'Stocks 101-111'!K:K)</f>
        <v>0</v>
      </c>
      <c r="E1295" s="80">
        <f>SUMIF('Stocks 101-111'!$J:$J,'item dashboard'!A1295,'Stocks 101-111'!$L:$L)</f>
        <v>0</v>
      </c>
      <c r="F1295" s="81">
        <f t="shared" si="3"/>
        <v>0</v>
      </c>
      <c r="G1295" s="82">
        <f t="shared" si="4"/>
        <v>0</v>
      </c>
      <c r="H1295" s="50">
        <f>SUMIFS('sys-backorder details'!$M:$M,'sys-backorder details'!$E:$E,'item dashboard'!A1295,'sys-backorder details'!$V:$V,"")</f>
        <v>0</v>
      </c>
      <c r="I1295" s="83">
        <f>SUMIF('settings-routing'!$I:$I,'item dashboard'!A1295,'settings-routing'!$O:$O)</f>
        <v>0</v>
      </c>
      <c r="J1295" s="50">
        <f>SUMIFS('sys-backorder details'!$M:$M,'sys-backorder details'!$E:$E,'item dashboard'!A1295,'sys-backorder details'!$V:$V,"Call off")</f>
        <v>0</v>
      </c>
      <c r="K1295" s="84">
        <f t="shared" si="5"/>
        <v>0</v>
      </c>
      <c r="L1295" s="84">
        <f>SUMIF('Production Plan'!$E:$E,'item dashboard'!A1295,'Production Plan'!$N:$N)</f>
        <v>0</v>
      </c>
      <c r="M1295" s="85" t="str">
        <f t="shared" si="6"/>
        <v>B-V250-N23PZ-250gm Natural Petroleum Jelly Jar(500100771)</v>
      </c>
      <c r="N1295" s="86">
        <f>SUMIFS('sys inv movment rpt'!$M:$M,'sys inv movment rpt'!$L:$L,$M1295,'sys inv movment rpt'!$N:$N,N$1)</f>
        <v>0</v>
      </c>
      <c r="O1295" s="86">
        <f>SUMIFS('sys inv movment rpt'!$M:$M,'sys inv movment rpt'!$L:$L,$M1295,'sys inv movment rpt'!$N:$N,O$1)</f>
        <v>0</v>
      </c>
      <c r="P1295" s="86">
        <f>SUMIFS('sys inv movment rpt'!$M:$M,'sys inv movment rpt'!$L:$L,$M1295,'sys inv movment rpt'!$N:$N,P$1)</f>
        <v>0</v>
      </c>
      <c r="Q1295" s="86">
        <f>SUMIFS('sys inv movment rpt'!$M:$M,'sys inv movment rpt'!$L:$L,$M1295,'sys inv movment rpt'!$N:$N,Q$1)</f>
        <v>0</v>
      </c>
      <c r="R1295" s="86">
        <f>SUMIFS('sys inv movment rpt'!$M:$M,'sys inv movment rpt'!$L:$L,$M1295,'sys inv movment rpt'!$N:$N,R$1)</f>
        <v>0</v>
      </c>
      <c r="S1295" s="86">
        <f>SUMIFS('sys inv movment rpt'!$M:$M,'sys inv movment rpt'!$L:$L,$M1295,'sys inv movment rpt'!$N:$N,S$1)</f>
        <v>0</v>
      </c>
      <c r="T1295" s="86">
        <f>SUMIFS('sys inv movment rpt'!$M:$M,'sys inv movment rpt'!$L:$L,$M1295,'sys inv movment rpt'!$N:$N,T$1)</f>
        <v>0</v>
      </c>
      <c r="U1295" s="86">
        <f>SUMIFS('sys inv movment rpt'!$M:$M,'sys inv movment rpt'!$L:$L,$M1295,'sys inv movment rpt'!$N:$N,U$1)</f>
        <v>0</v>
      </c>
      <c r="V1295" s="86">
        <f>SUMIFS('sys inv movment rpt'!$M:$M,'sys inv movment rpt'!$L:$L,$M1295,'sys inv movment rpt'!$N:$N,V$1)</f>
        <v>0</v>
      </c>
      <c r="W1295" s="86">
        <f>SUMIFS('sys inv movment rpt'!$M:$M,'sys inv movment rpt'!$L:$L,$M1295,'sys inv movment rpt'!$N:$N,W$1)</f>
        <v>0</v>
      </c>
      <c r="X1295" s="86">
        <f>SUMIFS('sys inv movment rpt'!$M:$M,'sys inv movment rpt'!$L:$L,$M1295,'sys inv movment rpt'!$N:$N,X$1)</f>
        <v>0</v>
      </c>
      <c r="Y1295" s="86">
        <f>SUMIFS('sys inv movment rpt'!$M:$M,'sys inv movment rpt'!$L:$L,$M1295,'sys inv movment rpt'!$N:$N,Y$1)</f>
        <v>0</v>
      </c>
      <c r="Z1295" s="86">
        <f>SUMIFS('sys inv movment rpt'!$M:$M,'sys inv movment rpt'!$L:$L,$M1295,'sys inv movment rpt'!$N:$N,Z$1)</f>
        <v>0</v>
      </c>
      <c r="AA1295" s="86">
        <f>SUMIFS('sys inv movment rpt'!$M:$M,'sys inv movment rpt'!$L:$L,$M1295,'sys inv movment rpt'!$N:$N,AA$1)</f>
        <v>0</v>
      </c>
      <c r="AB1295" s="86">
        <f>SUMIFS('sys inv movment rpt'!$M:$M,'sys inv movment rpt'!$L:$L,$M1295,'sys inv movment rpt'!$N:$N,AB$1)</f>
        <v>0</v>
      </c>
      <c r="AC1295" s="86">
        <f>SUMIFS('sys inv movment rpt'!$M:$M,'sys inv movment rpt'!$L:$L,$M1295,'sys inv movment rpt'!$N:$N,AC$1)</f>
        <v>0</v>
      </c>
      <c r="AD1295" s="86">
        <f>SUMIFS('sys inv movment rpt'!$M:$M,'sys inv movment rpt'!$L:$L,$M1295,'sys inv movment rpt'!$N:$N,AD$1)</f>
        <v>0</v>
      </c>
      <c r="AE1295" s="86">
        <f>SUMIFS('sys inv movment rpt'!$M:$M,'sys inv movment rpt'!$L:$L,$M1295,'sys inv movment rpt'!$N:$N,AE$1)</f>
        <v>0</v>
      </c>
      <c r="AF1295" s="86">
        <f>SUMIFS('sys inv movment rpt'!$M:$M,'sys inv movment rpt'!$L:$L,$M1295,'sys inv movment rpt'!$N:$N,AF$1)</f>
        <v>0</v>
      </c>
      <c r="AG1295" s="86">
        <f>SUMIFS('sys inv movment rpt'!$M:$M,'sys inv movment rpt'!$L:$L,$M1295,'sys inv movment rpt'!$N:$N,AG$1)</f>
        <v>0</v>
      </c>
      <c r="AH1295" s="86">
        <f>SUMIFS('sys inv movment rpt'!$M:$M,'sys inv movment rpt'!$L:$L,$M1295,'sys inv movment rpt'!$N:$N,AH$1)</f>
        <v>0</v>
      </c>
      <c r="AI1295" s="86">
        <f>SUMIFS('sys inv movment rpt'!$M:$M,'sys inv movment rpt'!$L:$L,$M1295,'sys inv movment rpt'!$N:$N,AI$1)</f>
        <v>0</v>
      </c>
      <c r="AJ1295" s="86">
        <f>SUMIFS('sys inv movment rpt'!$M:$M,'sys inv movment rpt'!$L:$L,$M1295,'sys inv movment rpt'!$N:$N,AJ$1)</f>
        <v>0</v>
      </c>
      <c r="AK1295" s="86">
        <f>SUMIFS('sys inv movment rpt'!$M:$M,'sys inv movment rpt'!$L:$L,$M1295,'sys inv movment rpt'!$N:$N,AK$1)</f>
        <v>0</v>
      </c>
      <c r="AL1295" s="86">
        <f>SUMIFS('sys inv movment rpt'!$M:$M,'sys inv movment rpt'!$L:$L,$M1295,'sys inv movment rpt'!$N:$N,AL$1)</f>
        <v>0</v>
      </c>
      <c r="AM1295" s="86">
        <f>SUMIFS('sys inv movment rpt'!$M:$M,'sys inv movment rpt'!$L:$L,$M1295,'sys inv movment rpt'!$N:$N,AM$1)</f>
        <v>0</v>
      </c>
      <c r="AN1295" s="86">
        <f>SUMIFS('sys inv movment rpt'!$M:$M,'sys inv movment rpt'!$L:$L,$M1295,'sys inv movment rpt'!$N:$N,AN$1)</f>
        <v>0</v>
      </c>
      <c r="AO1295" s="86">
        <f>SUMIFS('sys inv movment rpt'!$M:$M,'sys inv movment rpt'!$L:$L,$M1295,'sys inv movment rpt'!$N:$N,AO$1)</f>
        <v>0</v>
      </c>
      <c r="AP1295" s="86">
        <f>SUMIFS('sys inv movment rpt'!$M:$M,'sys inv movment rpt'!$L:$L,$M1295,'sys inv movment rpt'!$N:$N,AP$1)</f>
        <v>0</v>
      </c>
      <c r="AQ1295" s="86">
        <f>SUMIFS('sys inv movment rpt'!$M:$M,'sys inv movment rpt'!$L:$L,$M1295,'sys inv movment rpt'!$N:$N,AQ$1)</f>
        <v>0</v>
      </c>
      <c r="AR1295" s="86">
        <f>SUMIFS('sys inv movment rpt'!$M:$M,'sys inv movment rpt'!$L:$L,$M1295,'sys inv movment rpt'!$N:$N,AR$1)</f>
        <v>0</v>
      </c>
      <c r="AS1295" s="86">
        <f>SUMIFS('sys inv movment rpt'!$M:$M,'sys inv movment rpt'!$L:$L,$M1295,'sys inv movment rpt'!$N:$N,AS$1)</f>
        <v>0</v>
      </c>
      <c r="AT1295" s="86">
        <f>SUMIFS('sys inv movment rpt'!$M:$M,'sys inv movment rpt'!$L:$L,$M1295,'sys inv movment rpt'!$N:$N,AT$1)</f>
        <v>0</v>
      </c>
      <c r="AU1295" s="86">
        <f>SUMIFS('sys inv movment rpt'!$M:$M,'sys inv movment rpt'!$L:$L,$M1295,'sys inv movment rpt'!$N:$N,AU$1)</f>
        <v>0</v>
      </c>
      <c r="AV1295" s="86">
        <f>SUMIFS('sys inv movment rpt'!$M:$M,'sys inv movment rpt'!$L:$L,$M1295,'sys inv movment rpt'!$N:$N,AV$1)</f>
        <v>0</v>
      </c>
      <c r="AW1295" s="87" t="str">
        <f>IFERROR(VLOOKUP(A1295,'sys-backorder details'!E:U,17,0),"-")</f>
        <v>-</v>
      </c>
      <c r="AX1295" s="87" t="str">
        <f>IF(K1295&gt;1,VLOOKUP(A1295,'settings-routing'!A:I,9,0),"")</f>
        <v/>
      </c>
    </row>
    <row r="1296" ht="12.75" hidden="1" customHeight="1">
      <c r="A1296" s="50" t="s">
        <v>2655</v>
      </c>
      <c r="B1296" s="50" t="s">
        <v>1040</v>
      </c>
      <c r="C1296" s="50">
        <f t="shared" si="2"/>
        <v>0</v>
      </c>
      <c r="D1296" s="80">
        <f>SUMIF('Stocks 101-111'!$J:$J,'item dashboard'!A1296,'Stocks 101-111'!K:K)</f>
        <v>0</v>
      </c>
      <c r="E1296" s="80">
        <f>SUMIF('Stocks 101-111'!$J:$J,'item dashboard'!A1296,'Stocks 101-111'!$L:$L)</f>
        <v>0</v>
      </c>
      <c r="F1296" s="81">
        <f t="shared" si="3"/>
        <v>0</v>
      </c>
      <c r="G1296" s="82">
        <f t="shared" si="4"/>
        <v>0</v>
      </c>
      <c r="H1296" s="50">
        <f>SUMIFS('sys-backorder details'!$M:$M,'sys-backorder details'!$E:$E,'item dashboard'!A1296,'sys-backorder details'!$V:$V,"")</f>
        <v>0</v>
      </c>
      <c r="I1296" s="83">
        <f>SUMIF('settings-routing'!$I:$I,'item dashboard'!A1296,'settings-routing'!$O:$O)</f>
        <v>0</v>
      </c>
      <c r="J1296" s="50">
        <f>SUMIFS('sys-backorder details'!$M:$M,'sys-backorder details'!$E:$E,'item dashboard'!A1296,'sys-backorder details'!$V:$V,"Call off")</f>
        <v>0</v>
      </c>
      <c r="K1296" s="84">
        <f t="shared" si="5"/>
        <v>0</v>
      </c>
      <c r="L1296" s="84">
        <f>SUMIF('Production Plan'!$E:$E,'item dashboard'!A1296,'Production Plan'!$N:$N)</f>
        <v>0</v>
      </c>
      <c r="M1296" s="85" t="str">
        <f t="shared" si="6"/>
        <v>B-V250-OR23-250 gm Orange Jar</v>
      </c>
      <c r="N1296" s="86">
        <f>SUMIFS('sys inv movment rpt'!$M:$M,'sys inv movment rpt'!$L:$L,$M1296,'sys inv movment rpt'!$N:$N,N$1)</f>
        <v>0</v>
      </c>
      <c r="O1296" s="86">
        <f>SUMIFS('sys inv movment rpt'!$M:$M,'sys inv movment rpt'!$L:$L,$M1296,'sys inv movment rpt'!$N:$N,O$1)</f>
        <v>0</v>
      </c>
      <c r="P1296" s="86">
        <f>SUMIFS('sys inv movment rpt'!$M:$M,'sys inv movment rpt'!$L:$L,$M1296,'sys inv movment rpt'!$N:$N,P$1)</f>
        <v>0</v>
      </c>
      <c r="Q1296" s="86">
        <f>SUMIFS('sys inv movment rpt'!$M:$M,'sys inv movment rpt'!$L:$L,$M1296,'sys inv movment rpt'!$N:$N,Q$1)</f>
        <v>0</v>
      </c>
      <c r="R1296" s="86">
        <f>SUMIFS('sys inv movment rpt'!$M:$M,'sys inv movment rpt'!$L:$L,$M1296,'sys inv movment rpt'!$N:$N,R$1)</f>
        <v>0</v>
      </c>
      <c r="S1296" s="86">
        <f>SUMIFS('sys inv movment rpt'!$M:$M,'sys inv movment rpt'!$L:$L,$M1296,'sys inv movment rpt'!$N:$N,S$1)</f>
        <v>0</v>
      </c>
      <c r="T1296" s="86">
        <f>SUMIFS('sys inv movment rpt'!$M:$M,'sys inv movment rpt'!$L:$L,$M1296,'sys inv movment rpt'!$N:$N,T$1)</f>
        <v>0</v>
      </c>
      <c r="U1296" s="86">
        <f>SUMIFS('sys inv movment rpt'!$M:$M,'sys inv movment rpt'!$L:$L,$M1296,'sys inv movment rpt'!$N:$N,U$1)</f>
        <v>0</v>
      </c>
      <c r="V1296" s="86">
        <f>SUMIFS('sys inv movment rpt'!$M:$M,'sys inv movment rpt'!$L:$L,$M1296,'sys inv movment rpt'!$N:$N,V$1)</f>
        <v>0</v>
      </c>
      <c r="W1296" s="86">
        <f>SUMIFS('sys inv movment rpt'!$M:$M,'sys inv movment rpt'!$L:$L,$M1296,'sys inv movment rpt'!$N:$N,W$1)</f>
        <v>0</v>
      </c>
      <c r="X1296" s="86">
        <f>SUMIFS('sys inv movment rpt'!$M:$M,'sys inv movment rpt'!$L:$L,$M1296,'sys inv movment rpt'!$N:$N,X$1)</f>
        <v>0</v>
      </c>
      <c r="Y1296" s="86">
        <f>SUMIFS('sys inv movment rpt'!$M:$M,'sys inv movment rpt'!$L:$L,$M1296,'sys inv movment rpt'!$N:$N,Y$1)</f>
        <v>0</v>
      </c>
      <c r="Z1296" s="86">
        <f>SUMIFS('sys inv movment rpt'!$M:$M,'sys inv movment rpt'!$L:$L,$M1296,'sys inv movment rpt'!$N:$N,Z$1)</f>
        <v>0</v>
      </c>
      <c r="AA1296" s="86">
        <f>SUMIFS('sys inv movment rpt'!$M:$M,'sys inv movment rpt'!$L:$L,$M1296,'sys inv movment rpt'!$N:$N,AA$1)</f>
        <v>0</v>
      </c>
      <c r="AB1296" s="86">
        <f>SUMIFS('sys inv movment rpt'!$M:$M,'sys inv movment rpt'!$L:$L,$M1296,'sys inv movment rpt'!$N:$N,AB$1)</f>
        <v>0</v>
      </c>
      <c r="AC1296" s="86">
        <f>SUMIFS('sys inv movment rpt'!$M:$M,'sys inv movment rpt'!$L:$L,$M1296,'sys inv movment rpt'!$N:$N,AC$1)</f>
        <v>0</v>
      </c>
      <c r="AD1296" s="86">
        <f>SUMIFS('sys inv movment rpt'!$M:$M,'sys inv movment rpt'!$L:$L,$M1296,'sys inv movment rpt'!$N:$N,AD$1)</f>
        <v>0</v>
      </c>
      <c r="AE1296" s="86">
        <f>SUMIFS('sys inv movment rpt'!$M:$M,'sys inv movment rpt'!$L:$L,$M1296,'sys inv movment rpt'!$N:$N,AE$1)</f>
        <v>0</v>
      </c>
      <c r="AF1296" s="86">
        <f>SUMIFS('sys inv movment rpt'!$M:$M,'sys inv movment rpt'!$L:$L,$M1296,'sys inv movment rpt'!$N:$N,AF$1)</f>
        <v>0</v>
      </c>
      <c r="AG1296" s="86">
        <f>SUMIFS('sys inv movment rpt'!$M:$M,'sys inv movment rpt'!$L:$L,$M1296,'sys inv movment rpt'!$N:$N,AG$1)</f>
        <v>0</v>
      </c>
      <c r="AH1296" s="86">
        <f>SUMIFS('sys inv movment rpt'!$M:$M,'sys inv movment rpt'!$L:$L,$M1296,'sys inv movment rpt'!$N:$N,AH$1)</f>
        <v>0</v>
      </c>
      <c r="AI1296" s="86">
        <f>SUMIFS('sys inv movment rpt'!$M:$M,'sys inv movment rpt'!$L:$L,$M1296,'sys inv movment rpt'!$N:$N,AI$1)</f>
        <v>0</v>
      </c>
      <c r="AJ1296" s="86">
        <f>SUMIFS('sys inv movment rpt'!$M:$M,'sys inv movment rpt'!$L:$L,$M1296,'sys inv movment rpt'!$N:$N,AJ$1)</f>
        <v>0</v>
      </c>
      <c r="AK1296" s="86">
        <f>SUMIFS('sys inv movment rpt'!$M:$M,'sys inv movment rpt'!$L:$L,$M1296,'sys inv movment rpt'!$N:$N,AK$1)</f>
        <v>0</v>
      </c>
      <c r="AL1296" s="86">
        <f>SUMIFS('sys inv movment rpt'!$M:$M,'sys inv movment rpt'!$L:$L,$M1296,'sys inv movment rpt'!$N:$N,AL$1)</f>
        <v>0</v>
      </c>
      <c r="AM1296" s="86">
        <f>SUMIFS('sys inv movment rpt'!$M:$M,'sys inv movment rpt'!$L:$L,$M1296,'sys inv movment rpt'!$N:$N,AM$1)</f>
        <v>0</v>
      </c>
      <c r="AN1296" s="86">
        <f>SUMIFS('sys inv movment rpt'!$M:$M,'sys inv movment rpt'!$L:$L,$M1296,'sys inv movment rpt'!$N:$N,AN$1)</f>
        <v>0</v>
      </c>
      <c r="AO1296" s="86">
        <f>SUMIFS('sys inv movment rpt'!$M:$M,'sys inv movment rpt'!$L:$L,$M1296,'sys inv movment rpt'!$N:$N,AO$1)</f>
        <v>0</v>
      </c>
      <c r="AP1296" s="86">
        <f>SUMIFS('sys inv movment rpt'!$M:$M,'sys inv movment rpt'!$L:$L,$M1296,'sys inv movment rpt'!$N:$N,AP$1)</f>
        <v>0</v>
      </c>
      <c r="AQ1296" s="86">
        <f>SUMIFS('sys inv movment rpt'!$M:$M,'sys inv movment rpt'!$L:$L,$M1296,'sys inv movment rpt'!$N:$N,AQ$1)</f>
        <v>0</v>
      </c>
      <c r="AR1296" s="86">
        <f>SUMIFS('sys inv movment rpt'!$M:$M,'sys inv movment rpt'!$L:$L,$M1296,'sys inv movment rpt'!$N:$N,AR$1)</f>
        <v>0</v>
      </c>
      <c r="AS1296" s="86">
        <f>SUMIFS('sys inv movment rpt'!$M:$M,'sys inv movment rpt'!$L:$L,$M1296,'sys inv movment rpt'!$N:$N,AS$1)</f>
        <v>0</v>
      </c>
      <c r="AT1296" s="86">
        <f>SUMIFS('sys inv movment rpt'!$M:$M,'sys inv movment rpt'!$L:$L,$M1296,'sys inv movment rpt'!$N:$N,AT$1)</f>
        <v>0</v>
      </c>
      <c r="AU1296" s="86">
        <f>SUMIFS('sys inv movment rpt'!$M:$M,'sys inv movment rpt'!$L:$L,$M1296,'sys inv movment rpt'!$N:$N,AU$1)</f>
        <v>0</v>
      </c>
      <c r="AV1296" s="86">
        <f>SUMIFS('sys inv movment rpt'!$M:$M,'sys inv movment rpt'!$L:$L,$M1296,'sys inv movment rpt'!$N:$N,AV$1)</f>
        <v>0</v>
      </c>
      <c r="AW1296" s="87" t="str">
        <f>IFERROR(VLOOKUP(A1296,'sys-backorder details'!E:U,17,0),"-")</f>
        <v>-</v>
      </c>
      <c r="AX1296" s="87" t="str">
        <f>IF(K1296&gt;1,VLOOKUP(A1296,'settings-routing'!A:I,9,0),"")</f>
        <v/>
      </c>
    </row>
    <row r="1297" ht="12.75" hidden="1" customHeight="1">
      <c r="A1297" s="28" t="s">
        <v>2656</v>
      </c>
      <c r="B1297" s="28" t="s">
        <v>1044</v>
      </c>
      <c r="C1297" s="50">
        <f t="shared" si="2"/>
        <v>0</v>
      </c>
      <c r="D1297" s="80">
        <f>SUMIF('Stocks 101-111'!$J:$J,'item dashboard'!A1297,'Stocks 101-111'!K:K)</f>
        <v>0</v>
      </c>
      <c r="E1297" s="80">
        <f>SUMIF('Stocks 101-111'!$J:$J,'item dashboard'!A1297,'Stocks 101-111'!$L:$L)</f>
        <v>0</v>
      </c>
      <c r="F1297" s="81">
        <f t="shared" si="3"/>
        <v>0</v>
      </c>
      <c r="G1297" s="82">
        <f t="shared" si="4"/>
        <v>0</v>
      </c>
      <c r="H1297" s="50">
        <f>SUMIFS('sys-backorder details'!$M:$M,'sys-backorder details'!$E:$E,'item dashboard'!A1297,'sys-backorder details'!$V:$V,"")</f>
        <v>0</v>
      </c>
      <c r="I1297" s="83">
        <f>SUMIF('settings-routing'!$I:$I,'item dashboard'!A1297,'settings-routing'!$O:$O)</f>
        <v>0</v>
      </c>
      <c r="J1297" s="50">
        <f>SUMIFS('sys-backorder details'!$M:$M,'sys-backorder details'!$E:$E,'item dashboard'!A1297,'sys-backorder details'!$V:$V,"Call off")</f>
        <v>0</v>
      </c>
      <c r="K1297" s="84">
        <f t="shared" si="5"/>
        <v>0</v>
      </c>
      <c r="L1297" s="84">
        <f>SUMIF('Production Plan'!$E:$E,'item dashboard'!A1297,'Production Plan'!$N:$N)</f>
        <v>0</v>
      </c>
      <c r="M1297" s="85" t="str">
        <f t="shared" si="6"/>
        <v>B-V250-PK23-250 gm Pink Jar</v>
      </c>
      <c r="N1297" s="86">
        <f>SUMIFS('sys inv movment rpt'!$M:$M,'sys inv movment rpt'!$L:$L,$M1297,'sys inv movment rpt'!$N:$N,N$1)</f>
        <v>0</v>
      </c>
      <c r="O1297" s="86">
        <f>SUMIFS('sys inv movment rpt'!$M:$M,'sys inv movment rpt'!$L:$L,$M1297,'sys inv movment rpt'!$N:$N,O$1)</f>
        <v>0</v>
      </c>
      <c r="P1297" s="86">
        <f>SUMIFS('sys inv movment rpt'!$M:$M,'sys inv movment rpt'!$L:$L,$M1297,'sys inv movment rpt'!$N:$N,P$1)</f>
        <v>0</v>
      </c>
      <c r="Q1297" s="86">
        <f>SUMIFS('sys inv movment rpt'!$M:$M,'sys inv movment rpt'!$L:$L,$M1297,'sys inv movment rpt'!$N:$N,Q$1)</f>
        <v>0</v>
      </c>
      <c r="R1297" s="86">
        <f>SUMIFS('sys inv movment rpt'!$M:$M,'sys inv movment rpt'!$L:$L,$M1297,'sys inv movment rpt'!$N:$N,R$1)</f>
        <v>0</v>
      </c>
      <c r="S1297" s="86">
        <f>SUMIFS('sys inv movment rpt'!$M:$M,'sys inv movment rpt'!$L:$L,$M1297,'sys inv movment rpt'!$N:$N,S$1)</f>
        <v>0</v>
      </c>
      <c r="T1297" s="86">
        <f>SUMIFS('sys inv movment rpt'!$M:$M,'sys inv movment rpt'!$L:$L,$M1297,'sys inv movment rpt'!$N:$N,T$1)</f>
        <v>0</v>
      </c>
      <c r="U1297" s="86">
        <f>SUMIFS('sys inv movment rpt'!$M:$M,'sys inv movment rpt'!$L:$L,$M1297,'sys inv movment rpt'!$N:$N,U$1)</f>
        <v>0</v>
      </c>
      <c r="V1297" s="86">
        <f>SUMIFS('sys inv movment rpt'!$M:$M,'sys inv movment rpt'!$L:$L,$M1297,'sys inv movment rpt'!$N:$N,V$1)</f>
        <v>0</v>
      </c>
      <c r="W1297" s="86">
        <f>SUMIFS('sys inv movment rpt'!$M:$M,'sys inv movment rpt'!$L:$L,$M1297,'sys inv movment rpt'!$N:$N,W$1)</f>
        <v>0</v>
      </c>
      <c r="X1297" s="86">
        <f>SUMIFS('sys inv movment rpt'!$M:$M,'sys inv movment rpt'!$L:$L,$M1297,'sys inv movment rpt'!$N:$N,X$1)</f>
        <v>0</v>
      </c>
      <c r="Y1297" s="86">
        <f>SUMIFS('sys inv movment rpt'!$M:$M,'sys inv movment rpt'!$L:$L,$M1297,'sys inv movment rpt'!$N:$N,Y$1)</f>
        <v>0</v>
      </c>
      <c r="Z1297" s="86">
        <f>SUMIFS('sys inv movment rpt'!$M:$M,'sys inv movment rpt'!$L:$L,$M1297,'sys inv movment rpt'!$N:$N,Z$1)</f>
        <v>0</v>
      </c>
      <c r="AA1297" s="86">
        <f>SUMIFS('sys inv movment rpt'!$M:$M,'sys inv movment rpt'!$L:$L,$M1297,'sys inv movment rpt'!$N:$N,AA$1)</f>
        <v>0</v>
      </c>
      <c r="AB1297" s="86">
        <f>SUMIFS('sys inv movment rpt'!$M:$M,'sys inv movment rpt'!$L:$L,$M1297,'sys inv movment rpt'!$N:$N,AB$1)</f>
        <v>0</v>
      </c>
      <c r="AC1297" s="86">
        <f>SUMIFS('sys inv movment rpt'!$M:$M,'sys inv movment rpt'!$L:$L,$M1297,'sys inv movment rpt'!$N:$N,AC$1)</f>
        <v>0</v>
      </c>
      <c r="AD1297" s="86">
        <f>SUMIFS('sys inv movment rpt'!$M:$M,'sys inv movment rpt'!$L:$L,$M1297,'sys inv movment rpt'!$N:$N,AD$1)</f>
        <v>0</v>
      </c>
      <c r="AE1297" s="86">
        <f>SUMIFS('sys inv movment rpt'!$M:$M,'sys inv movment rpt'!$L:$L,$M1297,'sys inv movment rpt'!$N:$N,AE$1)</f>
        <v>0</v>
      </c>
      <c r="AF1297" s="86">
        <f>SUMIFS('sys inv movment rpt'!$M:$M,'sys inv movment rpt'!$L:$L,$M1297,'sys inv movment rpt'!$N:$N,AF$1)</f>
        <v>0</v>
      </c>
      <c r="AG1297" s="86">
        <f>SUMIFS('sys inv movment rpt'!$M:$M,'sys inv movment rpt'!$L:$L,$M1297,'sys inv movment rpt'!$N:$N,AG$1)</f>
        <v>0</v>
      </c>
      <c r="AH1297" s="86">
        <f>SUMIFS('sys inv movment rpt'!$M:$M,'sys inv movment rpt'!$L:$L,$M1297,'sys inv movment rpt'!$N:$N,AH$1)</f>
        <v>0</v>
      </c>
      <c r="AI1297" s="86">
        <f>SUMIFS('sys inv movment rpt'!$M:$M,'sys inv movment rpt'!$L:$L,$M1297,'sys inv movment rpt'!$N:$N,AI$1)</f>
        <v>0</v>
      </c>
      <c r="AJ1297" s="86">
        <f>SUMIFS('sys inv movment rpt'!$M:$M,'sys inv movment rpt'!$L:$L,$M1297,'sys inv movment rpt'!$N:$N,AJ$1)</f>
        <v>0</v>
      </c>
      <c r="AK1297" s="86">
        <f>SUMIFS('sys inv movment rpt'!$M:$M,'sys inv movment rpt'!$L:$L,$M1297,'sys inv movment rpt'!$N:$N,AK$1)</f>
        <v>0</v>
      </c>
      <c r="AL1297" s="86">
        <f>SUMIFS('sys inv movment rpt'!$M:$M,'sys inv movment rpt'!$L:$L,$M1297,'sys inv movment rpt'!$N:$N,AL$1)</f>
        <v>0</v>
      </c>
      <c r="AM1297" s="86">
        <f>SUMIFS('sys inv movment rpt'!$M:$M,'sys inv movment rpt'!$L:$L,$M1297,'sys inv movment rpt'!$N:$N,AM$1)</f>
        <v>0</v>
      </c>
      <c r="AN1297" s="86">
        <f>SUMIFS('sys inv movment rpt'!$M:$M,'sys inv movment rpt'!$L:$L,$M1297,'sys inv movment rpt'!$N:$N,AN$1)</f>
        <v>0</v>
      </c>
      <c r="AO1297" s="86">
        <f>SUMIFS('sys inv movment rpt'!$M:$M,'sys inv movment rpt'!$L:$L,$M1297,'sys inv movment rpt'!$N:$N,AO$1)</f>
        <v>0</v>
      </c>
      <c r="AP1297" s="86">
        <f>SUMIFS('sys inv movment rpt'!$M:$M,'sys inv movment rpt'!$L:$L,$M1297,'sys inv movment rpt'!$N:$N,AP$1)</f>
        <v>0</v>
      </c>
      <c r="AQ1297" s="86">
        <f>SUMIFS('sys inv movment rpt'!$M:$M,'sys inv movment rpt'!$L:$L,$M1297,'sys inv movment rpt'!$N:$N,AQ$1)</f>
        <v>0</v>
      </c>
      <c r="AR1297" s="86">
        <f>SUMIFS('sys inv movment rpt'!$M:$M,'sys inv movment rpt'!$L:$L,$M1297,'sys inv movment rpt'!$N:$N,AR$1)</f>
        <v>0</v>
      </c>
      <c r="AS1297" s="86">
        <f>SUMIFS('sys inv movment rpt'!$M:$M,'sys inv movment rpt'!$L:$L,$M1297,'sys inv movment rpt'!$N:$N,AS$1)</f>
        <v>0</v>
      </c>
      <c r="AT1297" s="86">
        <f>SUMIFS('sys inv movment rpt'!$M:$M,'sys inv movment rpt'!$L:$L,$M1297,'sys inv movment rpt'!$N:$N,AT$1)</f>
        <v>0</v>
      </c>
      <c r="AU1297" s="86">
        <f>SUMIFS('sys inv movment rpt'!$M:$M,'sys inv movment rpt'!$L:$L,$M1297,'sys inv movment rpt'!$N:$N,AU$1)</f>
        <v>0</v>
      </c>
      <c r="AV1297" s="86">
        <f>SUMIFS('sys inv movment rpt'!$M:$M,'sys inv movment rpt'!$L:$L,$M1297,'sys inv movment rpt'!$N:$N,AV$1)</f>
        <v>0</v>
      </c>
      <c r="AW1297" s="87" t="str">
        <f>IFERROR(VLOOKUP(A1297,'sys-backorder details'!E:U,17,0),"-")</f>
        <v>-</v>
      </c>
      <c r="AX1297" s="87" t="str">
        <f>IF(K1297&gt;1,VLOOKUP(A1297,'settings-routing'!A:I,9,0),"")</f>
        <v/>
      </c>
    </row>
    <row r="1298" ht="12.75" hidden="1" customHeight="1">
      <c r="A1298" s="28" t="s">
        <v>2657</v>
      </c>
      <c r="B1298" s="28" t="s">
        <v>2658</v>
      </c>
      <c r="C1298" s="50">
        <f t="shared" si="2"/>
        <v>0</v>
      </c>
      <c r="D1298" s="80">
        <f>SUMIF('Stocks 101-111'!$J:$J,'item dashboard'!A1298,'Stocks 101-111'!K:K)</f>
        <v>0</v>
      </c>
      <c r="E1298" s="80">
        <f>SUMIF('Stocks 101-111'!$J:$J,'item dashboard'!A1298,'Stocks 101-111'!$L:$L)</f>
        <v>0</v>
      </c>
      <c r="F1298" s="81">
        <f t="shared" si="3"/>
        <v>0</v>
      </c>
      <c r="G1298" s="82">
        <f t="shared" si="4"/>
        <v>0</v>
      </c>
      <c r="H1298" s="50">
        <f>SUMIFS('sys-backorder details'!$M:$M,'sys-backorder details'!$E:$E,'item dashboard'!A1298,'sys-backorder details'!$V:$V,"")</f>
        <v>0</v>
      </c>
      <c r="I1298" s="83">
        <f>SUMIF('settings-routing'!$I:$I,'item dashboard'!A1298,'settings-routing'!$O:$O)</f>
        <v>0</v>
      </c>
      <c r="J1298" s="50">
        <f>SUMIFS('sys-backorder details'!$M:$M,'sys-backorder details'!$E:$E,'item dashboard'!A1298,'sys-backorder details'!$V:$V,"Call off")</f>
        <v>0</v>
      </c>
      <c r="K1298" s="84">
        <f t="shared" si="5"/>
        <v>0</v>
      </c>
      <c r="L1298" s="84">
        <f>SUMIF('Production Plan'!$E:$E,'item dashboard'!A1298,'Production Plan'!$N:$N)</f>
        <v>0</v>
      </c>
      <c r="M1298" s="85" t="str">
        <f t="shared" si="6"/>
        <v>B-V250-PN23-250 gm Pearly Nat Jar</v>
      </c>
      <c r="N1298" s="86">
        <f>SUMIFS('sys inv movment rpt'!$M:$M,'sys inv movment rpt'!$L:$L,$M1298,'sys inv movment rpt'!$N:$N,N$1)</f>
        <v>0</v>
      </c>
      <c r="O1298" s="86">
        <f>SUMIFS('sys inv movment rpt'!$M:$M,'sys inv movment rpt'!$L:$L,$M1298,'sys inv movment rpt'!$N:$N,O$1)</f>
        <v>0</v>
      </c>
      <c r="P1298" s="86">
        <f>SUMIFS('sys inv movment rpt'!$M:$M,'sys inv movment rpt'!$L:$L,$M1298,'sys inv movment rpt'!$N:$N,P$1)</f>
        <v>0</v>
      </c>
      <c r="Q1298" s="86">
        <f>SUMIFS('sys inv movment rpt'!$M:$M,'sys inv movment rpt'!$L:$L,$M1298,'sys inv movment rpt'!$N:$N,Q$1)</f>
        <v>0</v>
      </c>
      <c r="R1298" s="86">
        <f>SUMIFS('sys inv movment rpt'!$M:$M,'sys inv movment rpt'!$L:$L,$M1298,'sys inv movment rpt'!$N:$N,R$1)</f>
        <v>0</v>
      </c>
      <c r="S1298" s="86">
        <f>SUMIFS('sys inv movment rpt'!$M:$M,'sys inv movment rpt'!$L:$L,$M1298,'sys inv movment rpt'!$N:$N,S$1)</f>
        <v>0</v>
      </c>
      <c r="T1298" s="86">
        <f>SUMIFS('sys inv movment rpt'!$M:$M,'sys inv movment rpt'!$L:$L,$M1298,'sys inv movment rpt'!$N:$N,T$1)</f>
        <v>0</v>
      </c>
      <c r="U1298" s="86">
        <f>SUMIFS('sys inv movment rpt'!$M:$M,'sys inv movment rpt'!$L:$L,$M1298,'sys inv movment rpt'!$N:$N,U$1)</f>
        <v>0</v>
      </c>
      <c r="V1298" s="86">
        <f>SUMIFS('sys inv movment rpt'!$M:$M,'sys inv movment rpt'!$L:$L,$M1298,'sys inv movment rpt'!$N:$N,V$1)</f>
        <v>0</v>
      </c>
      <c r="W1298" s="86">
        <f>SUMIFS('sys inv movment rpt'!$M:$M,'sys inv movment rpt'!$L:$L,$M1298,'sys inv movment rpt'!$N:$N,W$1)</f>
        <v>0</v>
      </c>
      <c r="X1298" s="86">
        <f>SUMIFS('sys inv movment rpt'!$M:$M,'sys inv movment rpt'!$L:$L,$M1298,'sys inv movment rpt'!$N:$N,X$1)</f>
        <v>0</v>
      </c>
      <c r="Y1298" s="86">
        <f>SUMIFS('sys inv movment rpt'!$M:$M,'sys inv movment rpt'!$L:$L,$M1298,'sys inv movment rpt'!$N:$N,Y$1)</f>
        <v>0</v>
      </c>
      <c r="Z1298" s="86">
        <f>SUMIFS('sys inv movment rpt'!$M:$M,'sys inv movment rpt'!$L:$L,$M1298,'sys inv movment rpt'!$N:$N,Z$1)</f>
        <v>0</v>
      </c>
      <c r="AA1298" s="86">
        <f>SUMIFS('sys inv movment rpt'!$M:$M,'sys inv movment rpt'!$L:$L,$M1298,'sys inv movment rpt'!$N:$N,AA$1)</f>
        <v>0</v>
      </c>
      <c r="AB1298" s="86">
        <f>SUMIFS('sys inv movment rpt'!$M:$M,'sys inv movment rpt'!$L:$L,$M1298,'sys inv movment rpt'!$N:$N,AB$1)</f>
        <v>0</v>
      </c>
      <c r="AC1298" s="86">
        <f>SUMIFS('sys inv movment rpt'!$M:$M,'sys inv movment rpt'!$L:$L,$M1298,'sys inv movment rpt'!$N:$N,AC$1)</f>
        <v>0</v>
      </c>
      <c r="AD1298" s="86">
        <f>SUMIFS('sys inv movment rpt'!$M:$M,'sys inv movment rpt'!$L:$L,$M1298,'sys inv movment rpt'!$N:$N,AD$1)</f>
        <v>0</v>
      </c>
      <c r="AE1298" s="86">
        <f>SUMIFS('sys inv movment rpt'!$M:$M,'sys inv movment rpt'!$L:$L,$M1298,'sys inv movment rpt'!$N:$N,AE$1)</f>
        <v>0</v>
      </c>
      <c r="AF1298" s="86">
        <f>SUMIFS('sys inv movment rpt'!$M:$M,'sys inv movment rpt'!$L:$L,$M1298,'sys inv movment rpt'!$N:$N,AF$1)</f>
        <v>0</v>
      </c>
      <c r="AG1298" s="86">
        <f>SUMIFS('sys inv movment rpt'!$M:$M,'sys inv movment rpt'!$L:$L,$M1298,'sys inv movment rpt'!$N:$N,AG$1)</f>
        <v>0</v>
      </c>
      <c r="AH1298" s="86">
        <f>SUMIFS('sys inv movment rpt'!$M:$M,'sys inv movment rpt'!$L:$L,$M1298,'sys inv movment rpt'!$N:$N,AH$1)</f>
        <v>0</v>
      </c>
      <c r="AI1298" s="86">
        <f>SUMIFS('sys inv movment rpt'!$M:$M,'sys inv movment rpt'!$L:$L,$M1298,'sys inv movment rpt'!$N:$N,AI$1)</f>
        <v>0</v>
      </c>
      <c r="AJ1298" s="86">
        <f>SUMIFS('sys inv movment rpt'!$M:$M,'sys inv movment rpt'!$L:$L,$M1298,'sys inv movment rpt'!$N:$N,AJ$1)</f>
        <v>0</v>
      </c>
      <c r="AK1298" s="86">
        <f>SUMIFS('sys inv movment rpt'!$M:$M,'sys inv movment rpt'!$L:$L,$M1298,'sys inv movment rpt'!$N:$N,AK$1)</f>
        <v>0</v>
      </c>
      <c r="AL1298" s="86">
        <f>SUMIFS('sys inv movment rpt'!$M:$M,'sys inv movment rpt'!$L:$L,$M1298,'sys inv movment rpt'!$N:$N,AL$1)</f>
        <v>0</v>
      </c>
      <c r="AM1298" s="86">
        <f>SUMIFS('sys inv movment rpt'!$M:$M,'sys inv movment rpt'!$L:$L,$M1298,'sys inv movment rpt'!$N:$N,AM$1)</f>
        <v>0</v>
      </c>
      <c r="AN1298" s="86">
        <f>SUMIFS('sys inv movment rpt'!$M:$M,'sys inv movment rpt'!$L:$L,$M1298,'sys inv movment rpt'!$N:$N,AN$1)</f>
        <v>0</v>
      </c>
      <c r="AO1298" s="86">
        <f>SUMIFS('sys inv movment rpt'!$M:$M,'sys inv movment rpt'!$L:$L,$M1298,'sys inv movment rpt'!$N:$N,AO$1)</f>
        <v>0</v>
      </c>
      <c r="AP1298" s="86">
        <f>SUMIFS('sys inv movment rpt'!$M:$M,'sys inv movment rpt'!$L:$L,$M1298,'sys inv movment rpt'!$N:$N,AP$1)</f>
        <v>0</v>
      </c>
      <c r="AQ1298" s="86">
        <f>SUMIFS('sys inv movment rpt'!$M:$M,'sys inv movment rpt'!$L:$L,$M1298,'sys inv movment rpt'!$N:$N,AQ$1)</f>
        <v>0</v>
      </c>
      <c r="AR1298" s="86">
        <f>SUMIFS('sys inv movment rpt'!$M:$M,'sys inv movment rpt'!$L:$L,$M1298,'sys inv movment rpt'!$N:$N,AR$1)</f>
        <v>0</v>
      </c>
      <c r="AS1298" s="86">
        <f>SUMIFS('sys inv movment rpt'!$M:$M,'sys inv movment rpt'!$L:$L,$M1298,'sys inv movment rpt'!$N:$N,AS$1)</f>
        <v>0</v>
      </c>
      <c r="AT1298" s="86">
        <f>SUMIFS('sys inv movment rpt'!$M:$M,'sys inv movment rpt'!$L:$L,$M1298,'sys inv movment rpt'!$N:$N,AT$1)</f>
        <v>0</v>
      </c>
      <c r="AU1298" s="86">
        <f>SUMIFS('sys inv movment rpt'!$M:$M,'sys inv movment rpt'!$L:$L,$M1298,'sys inv movment rpt'!$N:$N,AU$1)</f>
        <v>0</v>
      </c>
      <c r="AV1298" s="86">
        <f>SUMIFS('sys inv movment rpt'!$M:$M,'sys inv movment rpt'!$L:$L,$M1298,'sys inv movment rpt'!$N:$N,AV$1)</f>
        <v>0</v>
      </c>
      <c r="AW1298" s="87" t="str">
        <f>IFERROR(VLOOKUP(A1298,'sys-backorder details'!E:U,17,0),"-")</f>
        <v>-</v>
      </c>
      <c r="AX1298" s="87" t="str">
        <f>IF(K1298&gt;1,VLOOKUP(A1298,'settings-routing'!A:I,9,0),"")</f>
        <v/>
      </c>
    </row>
    <row r="1299" ht="12.75" hidden="1" customHeight="1">
      <c r="A1299" s="50" t="s">
        <v>2659</v>
      </c>
      <c r="B1299" s="50" t="s">
        <v>2660</v>
      </c>
      <c r="C1299" s="50">
        <f t="shared" si="2"/>
        <v>0</v>
      </c>
      <c r="D1299" s="80">
        <f>SUMIF('Stocks 101-111'!$J:$J,'item dashboard'!A1299,'Stocks 101-111'!K:K)</f>
        <v>0</v>
      </c>
      <c r="E1299" s="80">
        <f>SUMIF('Stocks 101-111'!$J:$J,'item dashboard'!A1299,'Stocks 101-111'!$L:$L)</f>
        <v>0</v>
      </c>
      <c r="F1299" s="81">
        <f t="shared" si="3"/>
        <v>0</v>
      </c>
      <c r="G1299" s="82">
        <f t="shared" si="4"/>
        <v>0</v>
      </c>
      <c r="H1299" s="50">
        <f>SUMIFS('sys-backorder details'!$M:$M,'sys-backorder details'!$E:$E,'item dashboard'!A1299,'sys-backorder details'!$V:$V,"")</f>
        <v>0</v>
      </c>
      <c r="I1299" s="83">
        <f>SUMIF('settings-routing'!$I:$I,'item dashboard'!A1299,'settings-routing'!$O:$O)</f>
        <v>0</v>
      </c>
      <c r="J1299" s="50">
        <f>SUMIFS('sys-backorder details'!$M:$M,'sys-backorder details'!$E:$E,'item dashboard'!A1299,'sys-backorder details'!$V:$V,"Call off")</f>
        <v>0</v>
      </c>
      <c r="K1299" s="84">
        <f t="shared" si="5"/>
        <v>0</v>
      </c>
      <c r="L1299" s="84">
        <f>SUMIF('Production Plan'!$E:$E,'item dashboard'!A1299,'Production Plan'!$N:$N)</f>
        <v>0</v>
      </c>
      <c r="M1299" s="85" t="str">
        <f t="shared" si="6"/>
        <v>B-V250-PW23-250gm Pearl White Jar</v>
      </c>
      <c r="N1299" s="86">
        <f>SUMIFS('sys inv movment rpt'!$M:$M,'sys inv movment rpt'!$L:$L,$M1299,'sys inv movment rpt'!$N:$N,N$1)</f>
        <v>0</v>
      </c>
      <c r="O1299" s="86">
        <f>SUMIFS('sys inv movment rpt'!$M:$M,'sys inv movment rpt'!$L:$L,$M1299,'sys inv movment rpt'!$N:$N,O$1)</f>
        <v>0</v>
      </c>
      <c r="P1299" s="86">
        <f>SUMIFS('sys inv movment rpt'!$M:$M,'sys inv movment rpt'!$L:$L,$M1299,'sys inv movment rpt'!$N:$N,P$1)</f>
        <v>0</v>
      </c>
      <c r="Q1299" s="86">
        <f>SUMIFS('sys inv movment rpt'!$M:$M,'sys inv movment rpt'!$L:$L,$M1299,'sys inv movment rpt'!$N:$N,Q$1)</f>
        <v>0</v>
      </c>
      <c r="R1299" s="86">
        <f>SUMIFS('sys inv movment rpt'!$M:$M,'sys inv movment rpt'!$L:$L,$M1299,'sys inv movment rpt'!$N:$N,R$1)</f>
        <v>0</v>
      </c>
      <c r="S1299" s="86">
        <f>SUMIFS('sys inv movment rpt'!$M:$M,'sys inv movment rpt'!$L:$L,$M1299,'sys inv movment rpt'!$N:$N,S$1)</f>
        <v>0</v>
      </c>
      <c r="T1299" s="86">
        <f>SUMIFS('sys inv movment rpt'!$M:$M,'sys inv movment rpt'!$L:$L,$M1299,'sys inv movment rpt'!$N:$N,T$1)</f>
        <v>0</v>
      </c>
      <c r="U1299" s="86">
        <f>SUMIFS('sys inv movment rpt'!$M:$M,'sys inv movment rpt'!$L:$L,$M1299,'sys inv movment rpt'!$N:$N,U$1)</f>
        <v>0</v>
      </c>
      <c r="V1299" s="86">
        <f>SUMIFS('sys inv movment rpt'!$M:$M,'sys inv movment rpt'!$L:$L,$M1299,'sys inv movment rpt'!$N:$N,V$1)</f>
        <v>0</v>
      </c>
      <c r="W1299" s="86">
        <f>SUMIFS('sys inv movment rpt'!$M:$M,'sys inv movment rpt'!$L:$L,$M1299,'sys inv movment rpt'!$N:$N,W$1)</f>
        <v>0</v>
      </c>
      <c r="X1299" s="86">
        <f>SUMIFS('sys inv movment rpt'!$M:$M,'sys inv movment rpt'!$L:$L,$M1299,'sys inv movment rpt'!$N:$N,X$1)</f>
        <v>0</v>
      </c>
      <c r="Y1299" s="86">
        <f>SUMIFS('sys inv movment rpt'!$M:$M,'sys inv movment rpt'!$L:$L,$M1299,'sys inv movment rpt'!$N:$N,Y$1)</f>
        <v>0</v>
      </c>
      <c r="Z1299" s="86">
        <f>SUMIFS('sys inv movment rpt'!$M:$M,'sys inv movment rpt'!$L:$L,$M1299,'sys inv movment rpt'!$N:$N,Z$1)</f>
        <v>0</v>
      </c>
      <c r="AA1299" s="86">
        <f>SUMIFS('sys inv movment rpt'!$M:$M,'sys inv movment rpt'!$L:$L,$M1299,'sys inv movment rpt'!$N:$N,AA$1)</f>
        <v>0</v>
      </c>
      <c r="AB1299" s="86">
        <f>SUMIFS('sys inv movment rpt'!$M:$M,'sys inv movment rpt'!$L:$L,$M1299,'sys inv movment rpt'!$N:$N,AB$1)</f>
        <v>0</v>
      </c>
      <c r="AC1299" s="86">
        <f>SUMIFS('sys inv movment rpt'!$M:$M,'sys inv movment rpt'!$L:$L,$M1299,'sys inv movment rpt'!$N:$N,AC$1)</f>
        <v>0</v>
      </c>
      <c r="AD1299" s="86">
        <f>SUMIFS('sys inv movment rpt'!$M:$M,'sys inv movment rpt'!$L:$L,$M1299,'sys inv movment rpt'!$N:$N,AD$1)</f>
        <v>0</v>
      </c>
      <c r="AE1299" s="86">
        <f>SUMIFS('sys inv movment rpt'!$M:$M,'sys inv movment rpt'!$L:$L,$M1299,'sys inv movment rpt'!$N:$N,AE$1)</f>
        <v>0</v>
      </c>
      <c r="AF1299" s="86">
        <f>SUMIFS('sys inv movment rpt'!$M:$M,'sys inv movment rpt'!$L:$L,$M1299,'sys inv movment rpt'!$N:$N,AF$1)</f>
        <v>0</v>
      </c>
      <c r="AG1299" s="86">
        <f>SUMIFS('sys inv movment rpt'!$M:$M,'sys inv movment rpt'!$L:$L,$M1299,'sys inv movment rpt'!$N:$N,AG$1)</f>
        <v>0</v>
      </c>
      <c r="AH1299" s="86">
        <f>SUMIFS('sys inv movment rpt'!$M:$M,'sys inv movment rpt'!$L:$L,$M1299,'sys inv movment rpt'!$N:$N,AH$1)</f>
        <v>0</v>
      </c>
      <c r="AI1299" s="86">
        <f>SUMIFS('sys inv movment rpt'!$M:$M,'sys inv movment rpt'!$L:$L,$M1299,'sys inv movment rpt'!$N:$N,AI$1)</f>
        <v>0</v>
      </c>
      <c r="AJ1299" s="86">
        <f>SUMIFS('sys inv movment rpt'!$M:$M,'sys inv movment rpt'!$L:$L,$M1299,'sys inv movment rpt'!$N:$N,AJ$1)</f>
        <v>0</v>
      </c>
      <c r="AK1299" s="86">
        <f>SUMIFS('sys inv movment rpt'!$M:$M,'sys inv movment rpt'!$L:$L,$M1299,'sys inv movment rpt'!$N:$N,AK$1)</f>
        <v>0</v>
      </c>
      <c r="AL1299" s="86">
        <f>SUMIFS('sys inv movment rpt'!$M:$M,'sys inv movment rpt'!$L:$L,$M1299,'sys inv movment rpt'!$N:$N,AL$1)</f>
        <v>0</v>
      </c>
      <c r="AM1299" s="86">
        <f>SUMIFS('sys inv movment rpt'!$M:$M,'sys inv movment rpt'!$L:$L,$M1299,'sys inv movment rpt'!$N:$N,AM$1)</f>
        <v>0</v>
      </c>
      <c r="AN1299" s="86">
        <f>SUMIFS('sys inv movment rpt'!$M:$M,'sys inv movment rpt'!$L:$L,$M1299,'sys inv movment rpt'!$N:$N,AN$1)</f>
        <v>0</v>
      </c>
      <c r="AO1299" s="86">
        <f>SUMIFS('sys inv movment rpt'!$M:$M,'sys inv movment rpt'!$L:$L,$M1299,'sys inv movment rpt'!$N:$N,AO$1)</f>
        <v>0</v>
      </c>
      <c r="AP1299" s="86">
        <f>SUMIFS('sys inv movment rpt'!$M:$M,'sys inv movment rpt'!$L:$L,$M1299,'sys inv movment rpt'!$N:$N,AP$1)</f>
        <v>0</v>
      </c>
      <c r="AQ1299" s="86">
        <f>SUMIFS('sys inv movment rpt'!$M:$M,'sys inv movment rpt'!$L:$L,$M1299,'sys inv movment rpt'!$N:$N,AQ$1)</f>
        <v>0</v>
      </c>
      <c r="AR1299" s="86">
        <f>SUMIFS('sys inv movment rpt'!$M:$M,'sys inv movment rpt'!$L:$L,$M1299,'sys inv movment rpt'!$N:$N,AR$1)</f>
        <v>0</v>
      </c>
      <c r="AS1299" s="86">
        <f>SUMIFS('sys inv movment rpt'!$M:$M,'sys inv movment rpt'!$L:$L,$M1299,'sys inv movment rpt'!$N:$N,AS$1)</f>
        <v>0</v>
      </c>
      <c r="AT1299" s="86">
        <f>SUMIFS('sys inv movment rpt'!$M:$M,'sys inv movment rpt'!$L:$L,$M1299,'sys inv movment rpt'!$N:$N,AT$1)</f>
        <v>0</v>
      </c>
      <c r="AU1299" s="86">
        <f>SUMIFS('sys inv movment rpt'!$M:$M,'sys inv movment rpt'!$L:$L,$M1299,'sys inv movment rpt'!$N:$N,AU$1)</f>
        <v>0</v>
      </c>
      <c r="AV1299" s="86">
        <f>SUMIFS('sys inv movment rpt'!$M:$M,'sys inv movment rpt'!$L:$L,$M1299,'sys inv movment rpt'!$N:$N,AV$1)</f>
        <v>0</v>
      </c>
      <c r="AW1299" s="87" t="str">
        <f>IFERROR(VLOOKUP(A1299,'sys-backorder details'!E:U,17,0),"-")</f>
        <v>-</v>
      </c>
      <c r="AX1299" s="87" t="str">
        <f>IF(K1299&gt;1,VLOOKUP(A1299,'settings-routing'!A:I,9,0),"")</f>
        <v/>
      </c>
    </row>
    <row r="1300" ht="12.75" hidden="1" customHeight="1">
      <c r="A1300" s="50" t="s">
        <v>2661</v>
      </c>
      <c r="B1300" s="50" t="s">
        <v>2662</v>
      </c>
      <c r="C1300" s="50">
        <f t="shared" si="2"/>
        <v>0</v>
      </c>
      <c r="D1300" s="80">
        <f>SUMIF('Stocks 101-111'!$J:$J,'item dashboard'!A1300,'Stocks 101-111'!K:K)</f>
        <v>0</v>
      </c>
      <c r="E1300" s="80">
        <f>SUMIF('Stocks 101-111'!$J:$J,'item dashboard'!A1300,'Stocks 101-111'!$L:$L)</f>
        <v>0</v>
      </c>
      <c r="F1300" s="81">
        <f t="shared" si="3"/>
        <v>0</v>
      </c>
      <c r="G1300" s="82">
        <f t="shared" si="4"/>
        <v>0</v>
      </c>
      <c r="H1300" s="50">
        <f>SUMIFS('sys-backorder details'!$M:$M,'sys-backorder details'!$E:$E,'item dashboard'!A1300,'sys-backorder details'!$V:$V,"")</f>
        <v>0</v>
      </c>
      <c r="I1300" s="83">
        <f>SUMIF('settings-routing'!$I:$I,'item dashboard'!A1300,'settings-routing'!$O:$O)</f>
        <v>0</v>
      </c>
      <c r="J1300" s="50">
        <f>SUMIFS('sys-backorder details'!$M:$M,'sys-backorder details'!$E:$E,'item dashboard'!A1300,'sys-backorder details'!$V:$V,"Call off")</f>
        <v>0</v>
      </c>
      <c r="K1300" s="84">
        <f t="shared" si="5"/>
        <v>0</v>
      </c>
      <c r="L1300" s="84">
        <f>SUMIF('Production Plan'!$E:$E,'item dashboard'!A1300,'Production Plan'!$N:$N)</f>
        <v>0</v>
      </c>
      <c r="M1300" s="85" t="str">
        <f t="shared" si="6"/>
        <v>B-V250UNI-N23-250gm Natural Petroleum Jelly Jar</v>
      </c>
      <c r="N1300" s="86">
        <f>SUMIFS('sys inv movment rpt'!$M:$M,'sys inv movment rpt'!$L:$L,$M1300,'sys inv movment rpt'!$N:$N,N$1)</f>
        <v>0</v>
      </c>
      <c r="O1300" s="86">
        <f>SUMIFS('sys inv movment rpt'!$M:$M,'sys inv movment rpt'!$L:$L,$M1300,'sys inv movment rpt'!$N:$N,O$1)</f>
        <v>0</v>
      </c>
      <c r="P1300" s="86">
        <f>SUMIFS('sys inv movment rpt'!$M:$M,'sys inv movment rpt'!$L:$L,$M1300,'sys inv movment rpt'!$N:$N,P$1)</f>
        <v>0</v>
      </c>
      <c r="Q1300" s="86">
        <f>SUMIFS('sys inv movment rpt'!$M:$M,'sys inv movment rpt'!$L:$L,$M1300,'sys inv movment rpt'!$N:$N,Q$1)</f>
        <v>0</v>
      </c>
      <c r="R1300" s="86">
        <f>SUMIFS('sys inv movment rpt'!$M:$M,'sys inv movment rpt'!$L:$L,$M1300,'sys inv movment rpt'!$N:$N,R$1)</f>
        <v>0</v>
      </c>
      <c r="S1300" s="86">
        <f>SUMIFS('sys inv movment rpt'!$M:$M,'sys inv movment rpt'!$L:$L,$M1300,'sys inv movment rpt'!$N:$N,S$1)</f>
        <v>0</v>
      </c>
      <c r="T1300" s="86">
        <f>SUMIFS('sys inv movment rpt'!$M:$M,'sys inv movment rpt'!$L:$L,$M1300,'sys inv movment rpt'!$N:$N,T$1)</f>
        <v>0</v>
      </c>
      <c r="U1300" s="86">
        <f>SUMIFS('sys inv movment rpt'!$M:$M,'sys inv movment rpt'!$L:$L,$M1300,'sys inv movment rpt'!$N:$N,U$1)</f>
        <v>0</v>
      </c>
      <c r="V1300" s="86">
        <f>SUMIFS('sys inv movment rpt'!$M:$M,'sys inv movment rpt'!$L:$L,$M1300,'sys inv movment rpt'!$N:$N,V$1)</f>
        <v>0</v>
      </c>
      <c r="W1300" s="86">
        <f>SUMIFS('sys inv movment rpt'!$M:$M,'sys inv movment rpt'!$L:$L,$M1300,'sys inv movment rpt'!$N:$N,W$1)</f>
        <v>0</v>
      </c>
      <c r="X1300" s="86">
        <f>SUMIFS('sys inv movment rpt'!$M:$M,'sys inv movment rpt'!$L:$L,$M1300,'sys inv movment rpt'!$N:$N,X$1)</f>
        <v>0</v>
      </c>
      <c r="Y1300" s="86">
        <f>SUMIFS('sys inv movment rpt'!$M:$M,'sys inv movment rpt'!$L:$L,$M1300,'sys inv movment rpt'!$N:$N,Y$1)</f>
        <v>0</v>
      </c>
      <c r="Z1300" s="86">
        <f>SUMIFS('sys inv movment rpt'!$M:$M,'sys inv movment rpt'!$L:$L,$M1300,'sys inv movment rpt'!$N:$N,Z$1)</f>
        <v>0</v>
      </c>
      <c r="AA1300" s="86">
        <f>SUMIFS('sys inv movment rpt'!$M:$M,'sys inv movment rpt'!$L:$L,$M1300,'sys inv movment rpt'!$N:$N,AA$1)</f>
        <v>0</v>
      </c>
      <c r="AB1300" s="86">
        <f>SUMIFS('sys inv movment rpt'!$M:$M,'sys inv movment rpt'!$L:$L,$M1300,'sys inv movment rpt'!$N:$N,AB$1)</f>
        <v>0</v>
      </c>
      <c r="AC1300" s="86">
        <f>SUMIFS('sys inv movment rpt'!$M:$M,'sys inv movment rpt'!$L:$L,$M1300,'sys inv movment rpt'!$N:$N,AC$1)</f>
        <v>0</v>
      </c>
      <c r="AD1300" s="86">
        <f>SUMIFS('sys inv movment rpt'!$M:$M,'sys inv movment rpt'!$L:$L,$M1300,'sys inv movment rpt'!$N:$N,AD$1)</f>
        <v>0</v>
      </c>
      <c r="AE1300" s="86">
        <f>SUMIFS('sys inv movment rpt'!$M:$M,'sys inv movment rpt'!$L:$L,$M1300,'sys inv movment rpt'!$N:$N,AE$1)</f>
        <v>0</v>
      </c>
      <c r="AF1300" s="86">
        <f>SUMIFS('sys inv movment rpt'!$M:$M,'sys inv movment rpt'!$L:$L,$M1300,'sys inv movment rpt'!$N:$N,AF$1)</f>
        <v>0</v>
      </c>
      <c r="AG1300" s="86">
        <f>SUMIFS('sys inv movment rpt'!$M:$M,'sys inv movment rpt'!$L:$L,$M1300,'sys inv movment rpt'!$N:$N,AG$1)</f>
        <v>0</v>
      </c>
      <c r="AH1300" s="86">
        <f>SUMIFS('sys inv movment rpt'!$M:$M,'sys inv movment rpt'!$L:$L,$M1300,'sys inv movment rpt'!$N:$N,AH$1)</f>
        <v>0</v>
      </c>
      <c r="AI1300" s="86">
        <f>SUMIFS('sys inv movment rpt'!$M:$M,'sys inv movment rpt'!$L:$L,$M1300,'sys inv movment rpt'!$N:$N,AI$1)</f>
        <v>0</v>
      </c>
      <c r="AJ1300" s="86">
        <f>SUMIFS('sys inv movment rpt'!$M:$M,'sys inv movment rpt'!$L:$L,$M1300,'sys inv movment rpt'!$N:$N,AJ$1)</f>
        <v>0</v>
      </c>
      <c r="AK1300" s="86">
        <f>SUMIFS('sys inv movment rpt'!$M:$M,'sys inv movment rpt'!$L:$L,$M1300,'sys inv movment rpt'!$N:$N,AK$1)</f>
        <v>0</v>
      </c>
      <c r="AL1300" s="86">
        <f>SUMIFS('sys inv movment rpt'!$M:$M,'sys inv movment rpt'!$L:$L,$M1300,'sys inv movment rpt'!$N:$N,AL$1)</f>
        <v>0</v>
      </c>
      <c r="AM1300" s="86">
        <f>SUMIFS('sys inv movment rpt'!$M:$M,'sys inv movment rpt'!$L:$L,$M1300,'sys inv movment rpt'!$N:$N,AM$1)</f>
        <v>0</v>
      </c>
      <c r="AN1300" s="86">
        <f>SUMIFS('sys inv movment rpt'!$M:$M,'sys inv movment rpt'!$L:$L,$M1300,'sys inv movment rpt'!$N:$N,AN$1)</f>
        <v>0</v>
      </c>
      <c r="AO1300" s="86">
        <f>SUMIFS('sys inv movment rpt'!$M:$M,'sys inv movment rpt'!$L:$L,$M1300,'sys inv movment rpt'!$N:$N,AO$1)</f>
        <v>0</v>
      </c>
      <c r="AP1300" s="86">
        <f>SUMIFS('sys inv movment rpt'!$M:$M,'sys inv movment rpt'!$L:$L,$M1300,'sys inv movment rpt'!$N:$N,AP$1)</f>
        <v>0</v>
      </c>
      <c r="AQ1300" s="86">
        <f>SUMIFS('sys inv movment rpt'!$M:$M,'sys inv movment rpt'!$L:$L,$M1300,'sys inv movment rpt'!$N:$N,AQ$1)</f>
        <v>0</v>
      </c>
      <c r="AR1300" s="86">
        <f>SUMIFS('sys inv movment rpt'!$M:$M,'sys inv movment rpt'!$L:$L,$M1300,'sys inv movment rpt'!$N:$N,AR$1)</f>
        <v>0</v>
      </c>
      <c r="AS1300" s="86">
        <f>SUMIFS('sys inv movment rpt'!$M:$M,'sys inv movment rpt'!$L:$L,$M1300,'sys inv movment rpt'!$N:$N,AS$1)</f>
        <v>0</v>
      </c>
      <c r="AT1300" s="86">
        <f>SUMIFS('sys inv movment rpt'!$M:$M,'sys inv movment rpt'!$L:$L,$M1300,'sys inv movment rpt'!$N:$N,AT$1)</f>
        <v>0</v>
      </c>
      <c r="AU1300" s="86">
        <f>SUMIFS('sys inv movment rpt'!$M:$M,'sys inv movment rpt'!$L:$L,$M1300,'sys inv movment rpt'!$N:$N,AU$1)</f>
        <v>0</v>
      </c>
      <c r="AV1300" s="86">
        <f>SUMIFS('sys inv movment rpt'!$M:$M,'sys inv movment rpt'!$L:$L,$M1300,'sys inv movment rpt'!$N:$N,AV$1)</f>
        <v>0</v>
      </c>
      <c r="AW1300" s="87" t="str">
        <f>IFERROR(VLOOKUP(A1300,'sys-backorder details'!E:U,17,0),"-")</f>
        <v>-</v>
      </c>
      <c r="AX1300" s="87" t="str">
        <f>IF(K1300&gt;1,VLOOKUP(A1300,'settings-routing'!A:I,9,0),"")</f>
        <v/>
      </c>
    </row>
    <row r="1301" ht="12.75" hidden="1" customHeight="1">
      <c r="A1301" s="50" t="s">
        <v>2663</v>
      </c>
      <c r="B1301" s="50" t="s">
        <v>2664</v>
      </c>
      <c r="C1301" s="50">
        <f t="shared" si="2"/>
        <v>0</v>
      </c>
      <c r="D1301" s="80">
        <f>SUMIF('Stocks 101-111'!$J:$J,'item dashboard'!A1301,'Stocks 101-111'!K:K)</f>
        <v>0</v>
      </c>
      <c r="E1301" s="80">
        <f>SUMIF('Stocks 101-111'!$J:$J,'item dashboard'!A1301,'Stocks 101-111'!$L:$L)</f>
        <v>0</v>
      </c>
      <c r="F1301" s="81">
        <f t="shared" si="3"/>
        <v>0</v>
      </c>
      <c r="G1301" s="82">
        <f t="shared" si="4"/>
        <v>0</v>
      </c>
      <c r="H1301" s="50">
        <f>SUMIFS('sys-backorder details'!$M:$M,'sys-backorder details'!$E:$E,'item dashboard'!A1301,'sys-backorder details'!$V:$V,"")</f>
        <v>0</v>
      </c>
      <c r="I1301" s="83">
        <f>SUMIF('settings-routing'!$I:$I,'item dashboard'!A1301,'settings-routing'!$O:$O)</f>
        <v>0</v>
      </c>
      <c r="J1301" s="50">
        <f>SUMIFS('sys-backorder details'!$M:$M,'sys-backorder details'!$E:$E,'item dashboard'!A1301,'sys-backorder details'!$V:$V,"Call off")</f>
        <v>0</v>
      </c>
      <c r="K1301" s="84">
        <f t="shared" si="5"/>
        <v>0</v>
      </c>
      <c r="L1301" s="84">
        <f>SUMIF('Production Plan'!$E:$E,'item dashboard'!A1301,'Production Plan'!$N:$N)</f>
        <v>0</v>
      </c>
      <c r="M1301" s="85" t="str">
        <f t="shared" si="6"/>
        <v>B-V25-PK7-25 gm Pink Jar</v>
      </c>
      <c r="N1301" s="86">
        <f>SUMIFS('sys inv movment rpt'!$M:$M,'sys inv movment rpt'!$L:$L,$M1301,'sys inv movment rpt'!$N:$N,N$1)</f>
        <v>0</v>
      </c>
      <c r="O1301" s="86">
        <f>SUMIFS('sys inv movment rpt'!$M:$M,'sys inv movment rpt'!$L:$L,$M1301,'sys inv movment rpt'!$N:$N,O$1)</f>
        <v>0</v>
      </c>
      <c r="P1301" s="86">
        <f>SUMIFS('sys inv movment rpt'!$M:$M,'sys inv movment rpt'!$L:$L,$M1301,'sys inv movment rpt'!$N:$N,P$1)</f>
        <v>0</v>
      </c>
      <c r="Q1301" s="86">
        <f>SUMIFS('sys inv movment rpt'!$M:$M,'sys inv movment rpt'!$L:$L,$M1301,'sys inv movment rpt'!$N:$N,Q$1)</f>
        <v>0</v>
      </c>
      <c r="R1301" s="86">
        <f>SUMIFS('sys inv movment rpt'!$M:$M,'sys inv movment rpt'!$L:$L,$M1301,'sys inv movment rpt'!$N:$N,R$1)</f>
        <v>0</v>
      </c>
      <c r="S1301" s="86">
        <f>SUMIFS('sys inv movment rpt'!$M:$M,'sys inv movment rpt'!$L:$L,$M1301,'sys inv movment rpt'!$N:$N,S$1)</f>
        <v>0</v>
      </c>
      <c r="T1301" s="86">
        <f>SUMIFS('sys inv movment rpt'!$M:$M,'sys inv movment rpt'!$L:$L,$M1301,'sys inv movment rpt'!$N:$N,T$1)</f>
        <v>0</v>
      </c>
      <c r="U1301" s="86">
        <f>SUMIFS('sys inv movment rpt'!$M:$M,'sys inv movment rpt'!$L:$L,$M1301,'sys inv movment rpt'!$N:$N,U$1)</f>
        <v>0</v>
      </c>
      <c r="V1301" s="86">
        <f>SUMIFS('sys inv movment rpt'!$M:$M,'sys inv movment rpt'!$L:$L,$M1301,'sys inv movment rpt'!$N:$N,V$1)</f>
        <v>0</v>
      </c>
      <c r="W1301" s="86">
        <f>SUMIFS('sys inv movment rpt'!$M:$M,'sys inv movment rpt'!$L:$L,$M1301,'sys inv movment rpt'!$N:$N,W$1)</f>
        <v>0</v>
      </c>
      <c r="X1301" s="86">
        <f>SUMIFS('sys inv movment rpt'!$M:$M,'sys inv movment rpt'!$L:$L,$M1301,'sys inv movment rpt'!$N:$N,X$1)</f>
        <v>0</v>
      </c>
      <c r="Y1301" s="86">
        <f>SUMIFS('sys inv movment rpt'!$M:$M,'sys inv movment rpt'!$L:$L,$M1301,'sys inv movment rpt'!$N:$N,Y$1)</f>
        <v>0</v>
      </c>
      <c r="Z1301" s="86">
        <f>SUMIFS('sys inv movment rpt'!$M:$M,'sys inv movment rpt'!$L:$L,$M1301,'sys inv movment rpt'!$N:$N,Z$1)</f>
        <v>0</v>
      </c>
      <c r="AA1301" s="86">
        <f>SUMIFS('sys inv movment rpt'!$M:$M,'sys inv movment rpt'!$L:$L,$M1301,'sys inv movment rpt'!$N:$N,AA$1)</f>
        <v>0</v>
      </c>
      <c r="AB1301" s="86">
        <f>SUMIFS('sys inv movment rpt'!$M:$M,'sys inv movment rpt'!$L:$L,$M1301,'sys inv movment rpt'!$N:$N,AB$1)</f>
        <v>0</v>
      </c>
      <c r="AC1301" s="86">
        <f>SUMIFS('sys inv movment rpt'!$M:$M,'sys inv movment rpt'!$L:$L,$M1301,'sys inv movment rpt'!$N:$N,AC$1)</f>
        <v>0</v>
      </c>
      <c r="AD1301" s="86">
        <f>SUMIFS('sys inv movment rpt'!$M:$M,'sys inv movment rpt'!$L:$L,$M1301,'sys inv movment rpt'!$N:$N,AD$1)</f>
        <v>0</v>
      </c>
      <c r="AE1301" s="86">
        <f>SUMIFS('sys inv movment rpt'!$M:$M,'sys inv movment rpt'!$L:$L,$M1301,'sys inv movment rpt'!$N:$N,AE$1)</f>
        <v>0</v>
      </c>
      <c r="AF1301" s="86">
        <f>SUMIFS('sys inv movment rpt'!$M:$M,'sys inv movment rpt'!$L:$L,$M1301,'sys inv movment rpt'!$N:$N,AF$1)</f>
        <v>0</v>
      </c>
      <c r="AG1301" s="86">
        <f>SUMIFS('sys inv movment rpt'!$M:$M,'sys inv movment rpt'!$L:$L,$M1301,'sys inv movment rpt'!$N:$N,AG$1)</f>
        <v>0</v>
      </c>
      <c r="AH1301" s="86">
        <f>SUMIFS('sys inv movment rpt'!$M:$M,'sys inv movment rpt'!$L:$L,$M1301,'sys inv movment rpt'!$N:$N,AH$1)</f>
        <v>0</v>
      </c>
      <c r="AI1301" s="86">
        <f>SUMIFS('sys inv movment rpt'!$M:$M,'sys inv movment rpt'!$L:$L,$M1301,'sys inv movment rpt'!$N:$N,AI$1)</f>
        <v>0</v>
      </c>
      <c r="AJ1301" s="86">
        <f>SUMIFS('sys inv movment rpt'!$M:$M,'sys inv movment rpt'!$L:$L,$M1301,'sys inv movment rpt'!$N:$N,AJ$1)</f>
        <v>0</v>
      </c>
      <c r="AK1301" s="86">
        <f>SUMIFS('sys inv movment rpt'!$M:$M,'sys inv movment rpt'!$L:$L,$M1301,'sys inv movment rpt'!$N:$N,AK$1)</f>
        <v>0</v>
      </c>
      <c r="AL1301" s="86">
        <f>SUMIFS('sys inv movment rpt'!$M:$M,'sys inv movment rpt'!$L:$L,$M1301,'sys inv movment rpt'!$N:$N,AL$1)</f>
        <v>0</v>
      </c>
      <c r="AM1301" s="86">
        <f>SUMIFS('sys inv movment rpt'!$M:$M,'sys inv movment rpt'!$L:$L,$M1301,'sys inv movment rpt'!$N:$N,AM$1)</f>
        <v>0</v>
      </c>
      <c r="AN1301" s="86">
        <f>SUMIFS('sys inv movment rpt'!$M:$M,'sys inv movment rpt'!$L:$L,$M1301,'sys inv movment rpt'!$N:$N,AN$1)</f>
        <v>0</v>
      </c>
      <c r="AO1301" s="86">
        <f>SUMIFS('sys inv movment rpt'!$M:$M,'sys inv movment rpt'!$L:$L,$M1301,'sys inv movment rpt'!$N:$N,AO$1)</f>
        <v>0</v>
      </c>
      <c r="AP1301" s="86">
        <f>SUMIFS('sys inv movment rpt'!$M:$M,'sys inv movment rpt'!$L:$L,$M1301,'sys inv movment rpt'!$N:$N,AP$1)</f>
        <v>0</v>
      </c>
      <c r="AQ1301" s="86">
        <f>SUMIFS('sys inv movment rpt'!$M:$M,'sys inv movment rpt'!$L:$L,$M1301,'sys inv movment rpt'!$N:$N,AQ$1)</f>
        <v>0</v>
      </c>
      <c r="AR1301" s="86">
        <f>SUMIFS('sys inv movment rpt'!$M:$M,'sys inv movment rpt'!$L:$L,$M1301,'sys inv movment rpt'!$N:$N,AR$1)</f>
        <v>0</v>
      </c>
      <c r="AS1301" s="86">
        <f>SUMIFS('sys inv movment rpt'!$M:$M,'sys inv movment rpt'!$L:$L,$M1301,'sys inv movment rpt'!$N:$N,AS$1)</f>
        <v>0</v>
      </c>
      <c r="AT1301" s="86">
        <f>SUMIFS('sys inv movment rpt'!$M:$M,'sys inv movment rpt'!$L:$L,$M1301,'sys inv movment rpt'!$N:$N,AT$1)</f>
        <v>0</v>
      </c>
      <c r="AU1301" s="86">
        <f>SUMIFS('sys inv movment rpt'!$M:$M,'sys inv movment rpt'!$L:$L,$M1301,'sys inv movment rpt'!$N:$N,AU$1)</f>
        <v>0</v>
      </c>
      <c r="AV1301" s="86">
        <f>SUMIFS('sys inv movment rpt'!$M:$M,'sys inv movment rpt'!$L:$L,$M1301,'sys inv movment rpt'!$N:$N,AV$1)</f>
        <v>0</v>
      </c>
      <c r="AW1301" s="87" t="str">
        <f>IFERROR(VLOOKUP(A1301,'sys-backorder details'!E:U,17,0),"-")</f>
        <v>-</v>
      </c>
      <c r="AX1301" s="87" t="str">
        <f>IF(K1301&gt;1,VLOOKUP(A1301,'settings-routing'!A:I,9,0),"")</f>
        <v/>
      </c>
    </row>
    <row r="1302" ht="12.75" hidden="1" customHeight="1">
      <c r="A1302" s="50" t="s">
        <v>2665</v>
      </c>
      <c r="B1302" s="50" t="s">
        <v>2666</v>
      </c>
      <c r="C1302" s="50">
        <f t="shared" si="2"/>
        <v>0</v>
      </c>
      <c r="D1302" s="80">
        <f>SUMIF('Stocks 101-111'!$J:$J,'item dashboard'!A1302,'Stocks 101-111'!K:K)</f>
        <v>0</v>
      </c>
      <c r="E1302" s="80">
        <f>SUMIF('Stocks 101-111'!$J:$J,'item dashboard'!A1302,'Stocks 101-111'!$L:$L)</f>
        <v>0</v>
      </c>
      <c r="F1302" s="81">
        <f t="shared" si="3"/>
        <v>0</v>
      </c>
      <c r="G1302" s="82">
        <f t="shared" si="4"/>
        <v>0</v>
      </c>
      <c r="H1302" s="50">
        <f>SUMIFS('sys-backorder details'!$M:$M,'sys-backorder details'!$E:$E,'item dashboard'!A1302,'sys-backorder details'!$V:$V,"")</f>
        <v>0</v>
      </c>
      <c r="I1302" s="83">
        <f>SUMIF('settings-routing'!$I:$I,'item dashboard'!A1302,'settings-routing'!$O:$O)</f>
        <v>0</v>
      </c>
      <c r="J1302" s="50">
        <f>SUMIFS('sys-backorder details'!$M:$M,'sys-backorder details'!$E:$E,'item dashboard'!A1302,'sys-backorder details'!$V:$V,"Call off")</f>
        <v>0</v>
      </c>
      <c r="K1302" s="84">
        <f t="shared" si="5"/>
        <v>0</v>
      </c>
      <c r="L1302" s="84">
        <f>SUMIF('Production Plan'!$E:$E,'item dashboard'!A1302,'Production Plan'!$N:$N)</f>
        <v>0</v>
      </c>
      <c r="M1302" s="85" t="str">
        <f t="shared" si="6"/>
        <v>B-V50-LBL8-50 gm Light Blue Petroleum Jelly Jar</v>
      </c>
      <c r="N1302" s="86">
        <f>SUMIFS('sys inv movment rpt'!$M:$M,'sys inv movment rpt'!$L:$L,$M1302,'sys inv movment rpt'!$N:$N,N$1)</f>
        <v>0</v>
      </c>
      <c r="O1302" s="86">
        <f>SUMIFS('sys inv movment rpt'!$M:$M,'sys inv movment rpt'!$L:$L,$M1302,'sys inv movment rpt'!$N:$N,O$1)</f>
        <v>0</v>
      </c>
      <c r="P1302" s="86">
        <f>SUMIFS('sys inv movment rpt'!$M:$M,'sys inv movment rpt'!$L:$L,$M1302,'sys inv movment rpt'!$N:$N,P$1)</f>
        <v>0</v>
      </c>
      <c r="Q1302" s="86">
        <f>SUMIFS('sys inv movment rpt'!$M:$M,'sys inv movment rpt'!$L:$L,$M1302,'sys inv movment rpt'!$N:$N,Q$1)</f>
        <v>0</v>
      </c>
      <c r="R1302" s="86">
        <f>SUMIFS('sys inv movment rpt'!$M:$M,'sys inv movment rpt'!$L:$L,$M1302,'sys inv movment rpt'!$N:$N,R$1)</f>
        <v>0</v>
      </c>
      <c r="S1302" s="86">
        <f>SUMIFS('sys inv movment rpt'!$M:$M,'sys inv movment rpt'!$L:$L,$M1302,'sys inv movment rpt'!$N:$N,S$1)</f>
        <v>0</v>
      </c>
      <c r="T1302" s="86">
        <f>SUMIFS('sys inv movment rpt'!$M:$M,'sys inv movment rpt'!$L:$L,$M1302,'sys inv movment rpt'!$N:$N,T$1)</f>
        <v>0</v>
      </c>
      <c r="U1302" s="86">
        <f>SUMIFS('sys inv movment rpt'!$M:$M,'sys inv movment rpt'!$L:$L,$M1302,'sys inv movment rpt'!$N:$N,U$1)</f>
        <v>0</v>
      </c>
      <c r="V1302" s="86">
        <f>SUMIFS('sys inv movment rpt'!$M:$M,'sys inv movment rpt'!$L:$L,$M1302,'sys inv movment rpt'!$N:$N,V$1)</f>
        <v>0</v>
      </c>
      <c r="W1302" s="86">
        <f>SUMIFS('sys inv movment rpt'!$M:$M,'sys inv movment rpt'!$L:$L,$M1302,'sys inv movment rpt'!$N:$N,W$1)</f>
        <v>0</v>
      </c>
      <c r="X1302" s="86">
        <f>SUMIFS('sys inv movment rpt'!$M:$M,'sys inv movment rpt'!$L:$L,$M1302,'sys inv movment rpt'!$N:$N,X$1)</f>
        <v>0</v>
      </c>
      <c r="Y1302" s="86">
        <f>SUMIFS('sys inv movment rpt'!$M:$M,'sys inv movment rpt'!$L:$L,$M1302,'sys inv movment rpt'!$N:$N,Y$1)</f>
        <v>0</v>
      </c>
      <c r="Z1302" s="86">
        <f>SUMIFS('sys inv movment rpt'!$M:$M,'sys inv movment rpt'!$L:$L,$M1302,'sys inv movment rpt'!$N:$N,Z$1)</f>
        <v>0</v>
      </c>
      <c r="AA1302" s="86">
        <f>SUMIFS('sys inv movment rpt'!$M:$M,'sys inv movment rpt'!$L:$L,$M1302,'sys inv movment rpt'!$N:$N,AA$1)</f>
        <v>0</v>
      </c>
      <c r="AB1302" s="86">
        <f>SUMIFS('sys inv movment rpt'!$M:$M,'sys inv movment rpt'!$L:$L,$M1302,'sys inv movment rpt'!$N:$N,AB$1)</f>
        <v>0</v>
      </c>
      <c r="AC1302" s="86">
        <f>SUMIFS('sys inv movment rpt'!$M:$M,'sys inv movment rpt'!$L:$L,$M1302,'sys inv movment rpt'!$N:$N,AC$1)</f>
        <v>0</v>
      </c>
      <c r="AD1302" s="86">
        <f>SUMIFS('sys inv movment rpt'!$M:$M,'sys inv movment rpt'!$L:$L,$M1302,'sys inv movment rpt'!$N:$N,AD$1)</f>
        <v>0</v>
      </c>
      <c r="AE1302" s="86">
        <f>SUMIFS('sys inv movment rpt'!$M:$M,'sys inv movment rpt'!$L:$L,$M1302,'sys inv movment rpt'!$N:$N,AE$1)</f>
        <v>0</v>
      </c>
      <c r="AF1302" s="86">
        <f>SUMIFS('sys inv movment rpt'!$M:$M,'sys inv movment rpt'!$L:$L,$M1302,'sys inv movment rpt'!$N:$N,AF$1)</f>
        <v>0</v>
      </c>
      <c r="AG1302" s="86">
        <f>SUMIFS('sys inv movment rpt'!$M:$M,'sys inv movment rpt'!$L:$L,$M1302,'sys inv movment rpt'!$N:$N,AG$1)</f>
        <v>0</v>
      </c>
      <c r="AH1302" s="86">
        <f>SUMIFS('sys inv movment rpt'!$M:$M,'sys inv movment rpt'!$L:$L,$M1302,'sys inv movment rpt'!$N:$N,AH$1)</f>
        <v>0</v>
      </c>
      <c r="AI1302" s="86">
        <f>SUMIFS('sys inv movment rpt'!$M:$M,'sys inv movment rpt'!$L:$L,$M1302,'sys inv movment rpt'!$N:$N,AI$1)</f>
        <v>0</v>
      </c>
      <c r="AJ1302" s="86">
        <f>SUMIFS('sys inv movment rpt'!$M:$M,'sys inv movment rpt'!$L:$L,$M1302,'sys inv movment rpt'!$N:$N,AJ$1)</f>
        <v>0</v>
      </c>
      <c r="AK1302" s="86">
        <f>SUMIFS('sys inv movment rpt'!$M:$M,'sys inv movment rpt'!$L:$L,$M1302,'sys inv movment rpt'!$N:$N,AK$1)</f>
        <v>0</v>
      </c>
      <c r="AL1302" s="86">
        <f>SUMIFS('sys inv movment rpt'!$M:$M,'sys inv movment rpt'!$L:$L,$M1302,'sys inv movment rpt'!$N:$N,AL$1)</f>
        <v>0</v>
      </c>
      <c r="AM1302" s="86">
        <f>SUMIFS('sys inv movment rpt'!$M:$M,'sys inv movment rpt'!$L:$L,$M1302,'sys inv movment rpt'!$N:$N,AM$1)</f>
        <v>0</v>
      </c>
      <c r="AN1302" s="86">
        <f>SUMIFS('sys inv movment rpt'!$M:$M,'sys inv movment rpt'!$L:$L,$M1302,'sys inv movment rpt'!$N:$N,AN$1)</f>
        <v>0</v>
      </c>
      <c r="AO1302" s="86">
        <f>SUMIFS('sys inv movment rpt'!$M:$M,'sys inv movment rpt'!$L:$L,$M1302,'sys inv movment rpt'!$N:$N,AO$1)</f>
        <v>0</v>
      </c>
      <c r="AP1302" s="86">
        <f>SUMIFS('sys inv movment rpt'!$M:$M,'sys inv movment rpt'!$L:$L,$M1302,'sys inv movment rpt'!$N:$N,AP$1)</f>
        <v>0</v>
      </c>
      <c r="AQ1302" s="86">
        <f>SUMIFS('sys inv movment rpt'!$M:$M,'sys inv movment rpt'!$L:$L,$M1302,'sys inv movment rpt'!$N:$N,AQ$1)</f>
        <v>0</v>
      </c>
      <c r="AR1302" s="86">
        <f>SUMIFS('sys inv movment rpt'!$M:$M,'sys inv movment rpt'!$L:$L,$M1302,'sys inv movment rpt'!$N:$N,AR$1)</f>
        <v>0</v>
      </c>
      <c r="AS1302" s="86">
        <f>SUMIFS('sys inv movment rpt'!$M:$M,'sys inv movment rpt'!$L:$L,$M1302,'sys inv movment rpt'!$N:$N,AS$1)</f>
        <v>0</v>
      </c>
      <c r="AT1302" s="86">
        <f>SUMIFS('sys inv movment rpt'!$M:$M,'sys inv movment rpt'!$L:$L,$M1302,'sys inv movment rpt'!$N:$N,AT$1)</f>
        <v>0</v>
      </c>
      <c r="AU1302" s="86">
        <f>SUMIFS('sys inv movment rpt'!$M:$M,'sys inv movment rpt'!$L:$L,$M1302,'sys inv movment rpt'!$N:$N,AU$1)</f>
        <v>0</v>
      </c>
      <c r="AV1302" s="86">
        <f>SUMIFS('sys inv movment rpt'!$M:$M,'sys inv movment rpt'!$L:$L,$M1302,'sys inv movment rpt'!$N:$N,AV$1)</f>
        <v>0</v>
      </c>
      <c r="AW1302" s="87" t="str">
        <f>IFERROR(VLOOKUP(A1302,'sys-backorder details'!E:U,17,0),"-")</f>
        <v>-</v>
      </c>
      <c r="AX1302" s="87" t="str">
        <f>IF(K1302&gt;1,VLOOKUP(A1302,'settings-routing'!A:I,9,0),"")</f>
        <v/>
      </c>
    </row>
    <row r="1303" ht="12.75" hidden="1" customHeight="1">
      <c r="A1303" s="28" t="s">
        <v>2667</v>
      </c>
      <c r="B1303" s="28" t="s">
        <v>2668</v>
      </c>
      <c r="C1303" s="50">
        <f t="shared" si="2"/>
        <v>0</v>
      </c>
      <c r="D1303" s="80">
        <f>SUMIF('Stocks 101-111'!$J:$J,'item dashboard'!A1303,'Stocks 101-111'!K:K)</f>
        <v>0</v>
      </c>
      <c r="E1303" s="80">
        <f>SUMIF('Stocks 101-111'!$J:$J,'item dashboard'!A1303,'Stocks 101-111'!$L:$L)</f>
        <v>0</v>
      </c>
      <c r="F1303" s="81">
        <f t="shared" si="3"/>
        <v>0</v>
      </c>
      <c r="G1303" s="82">
        <f t="shared" si="4"/>
        <v>0.02857142857</v>
      </c>
      <c r="H1303" s="50">
        <f>SUMIFS('sys-backorder details'!$M:$M,'sys-backorder details'!$E:$E,'item dashboard'!A1303,'sys-backorder details'!$V:$V,"")</f>
        <v>0</v>
      </c>
      <c r="I1303" s="83">
        <f>SUMIF('settings-routing'!$I:$I,'item dashboard'!A1303,'settings-routing'!$O:$O)</f>
        <v>0</v>
      </c>
      <c r="J1303" s="50">
        <f>SUMIFS('sys-backorder details'!$M:$M,'sys-backorder details'!$E:$E,'item dashboard'!A1303,'sys-backorder details'!$V:$V,"Call off")</f>
        <v>0</v>
      </c>
      <c r="K1303" s="84">
        <f t="shared" si="5"/>
        <v>0</v>
      </c>
      <c r="L1303" s="84">
        <f>SUMIF('Production Plan'!$E:$E,'item dashboard'!A1303,'Production Plan'!$N:$N)</f>
        <v>0</v>
      </c>
      <c r="M1303" s="85" t="str">
        <f t="shared" si="6"/>
        <v>B-V50-N8-50 gm Natural Petroleum jelly jar</v>
      </c>
      <c r="N1303" s="86">
        <f>SUMIFS('sys inv movment rpt'!$M:$M,'sys inv movment rpt'!$L:$L,$M1303,'sys inv movment rpt'!$N:$N,N$1)</f>
        <v>0</v>
      </c>
      <c r="O1303" s="86">
        <f>SUMIFS('sys inv movment rpt'!$M:$M,'sys inv movment rpt'!$L:$L,$M1303,'sys inv movment rpt'!$N:$N,O$1)</f>
        <v>0</v>
      </c>
      <c r="P1303" s="86">
        <f>SUMIFS('sys inv movment rpt'!$M:$M,'sys inv movment rpt'!$L:$L,$M1303,'sys inv movment rpt'!$N:$N,P$1)</f>
        <v>0</v>
      </c>
      <c r="Q1303" s="86">
        <f>SUMIFS('sys inv movment rpt'!$M:$M,'sys inv movment rpt'!$L:$L,$M1303,'sys inv movment rpt'!$N:$N,Q$1)</f>
        <v>0</v>
      </c>
      <c r="R1303" s="86">
        <f>SUMIFS('sys inv movment rpt'!$M:$M,'sys inv movment rpt'!$L:$L,$M1303,'sys inv movment rpt'!$N:$N,R$1)</f>
        <v>0</v>
      </c>
      <c r="S1303" s="86">
        <f>SUMIFS('sys inv movment rpt'!$M:$M,'sys inv movment rpt'!$L:$L,$M1303,'sys inv movment rpt'!$N:$N,S$1)</f>
        <v>0</v>
      </c>
      <c r="T1303" s="86">
        <f>SUMIFS('sys inv movment rpt'!$M:$M,'sys inv movment rpt'!$L:$L,$M1303,'sys inv movment rpt'!$N:$N,T$1)</f>
        <v>0</v>
      </c>
      <c r="U1303" s="86">
        <f>SUMIFS('sys inv movment rpt'!$M:$M,'sys inv movment rpt'!$L:$L,$M1303,'sys inv movment rpt'!$N:$N,U$1)</f>
        <v>0</v>
      </c>
      <c r="V1303" s="86">
        <f>SUMIFS('sys inv movment rpt'!$M:$M,'sys inv movment rpt'!$L:$L,$M1303,'sys inv movment rpt'!$N:$N,V$1)</f>
        <v>0</v>
      </c>
      <c r="W1303" s="86">
        <f>SUMIFS('sys inv movment rpt'!$M:$M,'sys inv movment rpt'!$L:$L,$M1303,'sys inv movment rpt'!$N:$N,W$1)</f>
        <v>0</v>
      </c>
      <c r="X1303" s="86">
        <f>SUMIFS('sys inv movment rpt'!$M:$M,'sys inv movment rpt'!$L:$L,$M1303,'sys inv movment rpt'!$N:$N,X$1)</f>
        <v>0</v>
      </c>
      <c r="Y1303" s="86">
        <f>SUMIFS('sys inv movment rpt'!$M:$M,'sys inv movment rpt'!$L:$L,$M1303,'sys inv movment rpt'!$N:$N,Y$1)</f>
        <v>0</v>
      </c>
      <c r="Z1303" s="86">
        <f>SUMIFS('sys inv movment rpt'!$M:$M,'sys inv movment rpt'!$L:$L,$M1303,'sys inv movment rpt'!$N:$N,Z$1)</f>
        <v>0</v>
      </c>
      <c r="AA1303" s="86">
        <f>SUMIFS('sys inv movment rpt'!$M:$M,'sys inv movment rpt'!$L:$L,$M1303,'sys inv movment rpt'!$N:$N,AA$1)</f>
        <v>0</v>
      </c>
      <c r="AB1303" s="86">
        <f>SUMIFS('sys inv movment rpt'!$M:$M,'sys inv movment rpt'!$L:$L,$M1303,'sys inv movment rpt'!$N:$N,AB$1)</f>
        <v>0</v>
      </c>
      <c r="AC1303" s="86">
        <f>SUMIFS('sys inv movment rpt'!$M:$M,'sys inv movment rpt'!$L:$L,$M1303,'sys inv movment rpt'!$N:$N,AC$1)</f>
        <v>0</v>
      </c>
      <c r="AD1303" s="86">
        <f>SUMIFS('sys inv movment rpt'!$M:$M,'sys inv movment rpt'!$L:$L,$M1303,'sys inv movment rpt'!$N:$N,AD$1)</f>
        <v>0</v>
      </c>
      <c r="AE1303" s="86">
        <f>SUMIFS('sys inv movment rpt'!$M:$M,'sys inv movment rpt'!$L:$L,$M1303,'sys inv movment rpt'!$N:$N,AE$1)</f>
        <v>0</v>
      </c>
      <c r="AF1303" s="86">
        <f>SUMIFS('sys inv movment rpt'!$M:$M,'sys inv movment rpt'!$L:$L,$M1303,'sys inv movment rpt'!$N:$N,AF$1)</f>
        <v>0</v>
      </c>
      <c r="AG1303" s="86">
        <f>SUMIFS('sys inv movment rpt'!$M:$M,'sys inv movment rpt'!$L:$L,$M1303,'sys inv movment rpt'!$N:$N,AG$1)</f>
        <v>0</v>
      </c>
      <c r="AH1303" s="86">
        <f>SUMIFS('sys inv movment rpt'!$M:$M,'sys inv movment rpt'!$L:$L,$M1303,'sys inv movment rpt'!$N:$N,AH$1)</f>
        <v>0</v>
      </c>
      <c r="AI1303" s="86">
        <f>SUMIFS('sys inv movment rpt'!$M:$M,'sys inv movment rpt'!$L:$L,$M1303,'sys inv movment rpt'!$N:$N,AI$1)</f>
        <v>0</v>
      </c>
      <c r="AJ1303" s="86">
        <f>SUMIFS('sys inv movment rpt'!$M:$M,'sys inv movment rpt'!$L:$L,$M1303,'sys inv movment rpt'!$N:$N,AJ$1)</f>
        <v>0</v>
      </c>
      <c r="AK1303" s="86">
        <f>SUMIFS('sys inv movment rpt'!$M:$M,'sys inv movment rpt'!$L:$L,$M1303,'sys inv movment rpt'!$N:$N,AK$1)</f>
        <v>0</v>
      </c>
      <c r="AL1303" s="86">
        <f>SUMIFS('sys inv movment rpt'!$M:$M,'sys inv movment rpt'!$L:$L,$M1303,'sys inv movment rpt'!$N:$N,AL$1)</f>
        <v>0</v>
      </c>
      <c r="AM1303" s="86">
        <f>SUMIFS('sys inv movment rpt'!$M:$M,'sys inv movment rpt'!$L:$L,$M1303,'sys inv movment rpt'!$N:$N,AM$1)</f>
        <v>0</v>
      </c>
      <c r="AN1303" s="86">
        <f>SUMIFS('sys inv movment rpt'!$M:$M,'sys inv movment rpt'!$L:$L,$M1303,'sys inv movment rpt'!$N:$N,AN$1)</f>
        <v>1000</v>
      </c>
      <c r="AO1303" s="86">
        <f>SUMIFS('sys inv movment rpt'!$M:$M,'sys inv movment rpt'!$L:$L,$M1303,'sys inv movment rpt'!$N:$N,AO$1)</f>
        <v>0</v>
      </c>
      <c r="AP1303" s="86">
        <f>SUMIFS('sys inv movment rpt'!$M:$M,'sys inv movment rpt'!$L:$L,$M1303,'sys inv movment rpt'!$N:$N,AP$1)</f>
        <v>0</v>
      </c>
      <c r="AQ1303" s="86">
        <f>SUMIFS('sys inv movment rpt'!$M:$M,'sys inv movment rpt'!$L:$L,$M1303,'sys inv movment rpt'!$N:$N,AQ$1)</f>
        <v>0</v>
      </c>
      <c r="AR1303" s="86">
        <f>SUMIFS('sys inv movment rpt'!$M:$M,'sys inv movment rpt'!$L:$L,$M1303,'sys inv movment rpt'!$N:$N,AR$1)</f>
        <v>0</v>
      </c>
      <c r="AS1303" s="86">
        <f>SUMIFS('sys inv movment rpt'!$M:$M,'sys inv movment rpt'!$L:$L,$M1303,'sys inv movment rpt'!$N:$N,AS$1)</f>
        <v>0</v>
      </c>
      <c r="AT1303" s="86">
        <f>SUMIFS('sys inv movment rpt'!$M:$M,'sys inv movment rpt'!$L:$L,$M1303,'sys inv movment rpt'!$N:$N,AT$1)</f>
        <v>0</v>
      </c>
      <c r="AU1303" s="86">
        <f>SUMIFS('sys inv movment rpt'!$M:$M,'sys inv movment rpt'!$L:$L,$M1303,'sys inv movment rpt'!$N:$N,AU$1)</f>
        <v>0</v>
      </c>
      <c r="AV1303" s="86">
        <f>SUMIFS('sys inv movment rpt'!$M:$M,'sys inv movment rpt'!$L:$L,$M1303,'sys inv movment rpt'!$N:$N,AV$1)</f>
        <v>0</v>
      </c>
      <c r="AW1303" s="87" t="str">
        <f>IFERROR(VLOOKUP(A1303,'sys-backorder details'!E:U,17,0),"-")</f>
        <v>-</v>
      </c>
      <c r="AX1303" s="87" t="str">
        <f>IF(K1303&gt;1,VLOOKUP(A1303,'settings-routing'!A:I,9,0),"")</f>
        <v/>
      </c>
    </row>
    <row r="1304" ht="12.75" hidden="1" customHeight="1">
      <c r="A1304" s="50" t="s">
        <v>2669</v>
      </c>
      <c r="B1304" s="50" t="s">
        <v>2670</v>
      </c>
      <c r="C1304" s="50">
        <f t="shared" si="2"/>
        <v>0</v>
      </c>
      <c r="D1304" s="80">
        <f>SUMIF('Stocks 101-111'!$J:$J,'item dashboard'!A1304,'Stocks 101-111'!K:K)</f>
        <v>0</v>
      </c>
      <c r="E1304" s="80">
        <f>SUMIF('Stocks 101-111'!$J:$J,'item dashboard'!A1304,'Stocks 101-111'!$L:$L)</f>
        <v>0</v>
      </c>
      <c r="F1304" s="81">
        <f t="shared" si="3"/>
        <v>0</v>
      </c>
      <c r="G1304" s="82">
        <f t="shared" si="4"/>
        <v>0</v>
      </c>
      <c r="H1304" s="50">
        <f>SUMIFS('sys-backorder details'!$M:$M,'sys-backorder details'!$E:$E,'item dashboard'!A1304,'sys-backorder details'!$V:$V,"")</f>
        <v>0</v>
      </c>
      <c r="I1304" s="83">
        <f>SUMIF('settings-routing'!$I:$I,'item dashboard'!A1304,'settings-routing'!$O:$O)</f>
        <v>0</v>
      </c>
      <c r="J1304" s="50">
        <f>SUMIFS('sys-backorder details'!$M:$M,'sys-backorder details'!$E:$E,'item dashboard'!A1304,'sys-backorder details'!$V:$V,"Call off")</f>
        <v>0</v>
      </c>
      <c r="K1304" s="84">
        <f t="shared" si="5"/>
        <v>0</v>
      </c>
      <c r="L1304" s="84">
        <f>SUMIF('Production Plan'!$E:$E,'item dashboard'!A1304,'Production Plan'!$N:$N)</f>
        <v>0</v>
      </c>
      <c r="M1304" s="85" t="str">
        <f t="shared" si="6"/>
        <v>B-V50-N8PZ-50gm Natural Petroleum Jelly Jar(500100769)</v>
      </c>
      <c r="N1304" s="86">
        <f>SUMIFS('sys inv movment rpt'!$M:$M,'sys inv movment rpt'!$L:$L,$M1304,'sys inv movment rpt'!$N:$N,N$1)</f>
        <v>0</v>
      </c>
      <c r="O1304" s="86">
        <f>SUMIFS('sys inv movment rpt'!$M:$M,'sys inv movment rpt'!$L:$L,$M1304,'sys inv movment rpt'!$N:$N,O$1)</f>
        <v>0</v>
      </c>
      <c r="P1304" s="86">
        <f>SUMIFS('sys inv movment rpt'!$M:$M,'sys inv movment rpt'!$L:$L,$M1304,'sys inv movment rpt'!$N:$N,P$1)</f>
        <v>0</v>
      </c>
      <c r="Q1304" s="86">
        <f>SUMIFS('sys inv movment rpt'!$M:$M,'sys inv movment rpt'!$L:$L,$M1304,'sys inv movment rpt'!$N:$N,Q$1)</f>
        <v>0</v>
      </c>
      <c r="R1304" s="86">
        <f>SUMIFS('sys inv movment rpt'!$M:$M,'sys inv movment rpt'!$L:$L,$M1304,'sys inv movment rpt'!$N:$N,R$1)</f>
        <v>0</v>
      </c>
      <c r="S1304" s="86">
        <f>SUMIFS('sys inv movment rpt'!$M:$M,'sys inv movment rpt'!$L:$L,$M1304,'sys inv movment rpt'!$N:$N,S$1)</f>
        <v>0</v>
      </c>
      <c r="T1304" s="86">
        <f>SUMIFS('sys inv movment rpt'!$M:$M,'sys inv movment rpt'!$L:$L,$M1304,'sys inv movment rpt'!$N:$N,T$1)</f>
        <v>0</v>
      </c>
      <c r="U1304" s="86">
        <f>SUMIFS('sys inv movment rpt'!$M:$M,'sys inv movment rpt'!$L:$L,$M1304,'sys inv movment rpt'!$N:$N,U$1)</f>
        <v>0</v>
      </c>
      <c r="V1304" s="86">
        <f>SUMIFS('sys inv movment rpt'!$M:$M,'sys inv movment rpt'!$L:$L,$M1304,'sys inv movment rpt'!$N:$N,V$1)</f>
        <v>0</v>
      </c>
      <c r="W1304" s="86">
        <f>SUMIFS('sys inv movment rpt'!$M:$M,'sys inv movment rpt'!$L:$L,$M1304,'sys inv movment rpt'!$N:$N,W$1)</f>
        <v>0</v>
      </c>
      <c r="X1304" s="86">
        <f>SUMIFS('sys inv movment rpt'!$M:$M,'sys inv movment rpt'!$L:$L,$M1304,'sys inv movment rpt'!$N:$N,X$1)</f>
        <v>0</v>
      </c>
      <c r="Y1304" s="86">
        <f>SUMIFS('sys inv movment rpt'!$M:$M,'sys inv movment rpt'!$L:$L,$M1304,'sys inv movment rpt'!$N:$N,Y$1)</f>
        <v>0</v>
      </c>
      <c r="Z1304" s="86">
        <f>SUMIFS('sys inv movment rpt'!$M:$M,'sys inv movment rpt'!$L:$L,$M1304,'sys inv movment rpt'!$N:$N,Z$1)</f>
        <v>0</v>
      </c>
      <c r="AA1304" s="86">
        <f>SUMIFS('sys inv movment rpt'!$M:$M,'sys inv movment rpt'!$L:$L,$M1304,'sys inv movment rpt'!$N:$N,AA$1)</f>
        <v>0</v>
      </c>
      <c r="AB1304" s="86">
        <f>SUMIFS('sys inv movment rpt'!$M:$M,'sys inv movment rpt'!$L:$L,$M1304,'sys inv movment rpt'!$N:$N,AB$1)</f>
        <v>0</v>
      </c>
      <c r="AC1304" s="86">
        <f>SUMIFS('sys inv movment rpt'!$M:$M,'sys inv movment rpt'!$L:$L,$M1304,'sys inv movment rpt'!$N:$N,AC$1)</f>
        <v>0</v>
      </c>
      <c r="AD1304" s="86">
        <f>SUMIFS('sys inv movment rpt'!$M:$M,'sys inv movment rpt'!$L:$L,$M1304,'sys inv movment rpt'!$N:$N,AD$1)</f>
        <v>0</v>
      </c>
      <c r="AE1304" s="86">
        <f>SUMIFS('sys inv movment rpt'!$M:$M,'sys inv movment rpt'!$L:$L,$M1304,'sys inv movment rpt'!$N:$N,AE$1)</f>
        <v>0</v>
      </c>
      <c r="AF1304" s="86">
        <f>SUMIFS('sys inv movment rpt'!$M:$M,'sys inv movment rpt'!$L:$L,$M1304,'sys inv movment rpt'!$N:$N,AF$1)</f>
        <v>0</v>
      </c>
      <c r="AG1304" s="86">
        <f>SUMIFS('sys inv movment rpt'!$M:$M,'sys inv movment rpt'!$L:$L,$M1304,'sys inv movment rpt'!$N:$N,AG$1)</f>
        <v>0</v>
      </c>
      <c r="AH1304" s="86">
        <f>SUMIFS('sys inv movment rpt'!$M:$M,'sys inv movment rpt'!$L:$L,$M1304,'sys inv movment rpt'!$N:$N,AH$1)</f>
        <v>0</v>
      </c>
      <c r="AI1304" s="86">
        <f>SUMIFS('sys inv movment rpt'!$M:$M,'sys inv movment rpt'!$L:$L,$M1304,'sys inv movment rpt'!$N:$N,AI$1)</f>
        <v>0</v>
      </c>
      <c r="AJ1304" s="86">
        <f>SUMIFS('sys inv movment rpt'!$M:$M,'sys inv movment rpt'!$L:$L,$M1304,'sys inv movment rpt'!$N:$N,AJ$1)</f>
        <v>0</v>
      </c>
      <c r="AK1304" s="86">
        <f>SUMIFS('sys inv movment rpt'!$M:$M,'sys inv movment rpt'!$L:$L,$M1304,'sys inv movment rpt'!$N:$N,AK$1)</f>
        <v>0</v>
      </c>
      <c r="AL1304" s="86">
        <f>SUMIFS('sys inv movment rpt'!$M:$M,'sys inv movment rpt'!$L:$L,$M1304,'sys inv movment rpt'!$N:$N,AL$1)</f>
        <v>0</v>
      </c>
      <c r="AM1304" s="86">
        <f>SUMIFS('sys inv movment rpt'!$M:$M,'sys inv movment rpt'!$L:$L,$M1304,'sys inv movment rpt'!$N:$N,AM$1)</f>
        <v>0</v>
      </c>
      <c r="AN1304" s="86">
        <f>SUMIFS('sys inv movment rpt'!$M:$M,'sys inv movment rpt'!$L:$L,$M1304,'sys inv movment rpt'!$N:$N,AN$1)</f>
        <v>0</v>
      </c>
      <c r="AO1304" s="86">
        <f>SUMIFS('sys inv movment rpt'!$M:$M,'sys inv movment rpt'!$L:$L,$M1304,'sys inv movment rpt'!$N:$N,AO$1)</f>
        <v>0</v>
      </c>
      <c r="AP1304" s="86">
        <f>SUMIFS('sys inv movment rpt'!$M:$M,'sys inv movment rpt'!$L:$L,$M1304,'sys inv movment rpt'!$N:$N,AP$1)</f>
        <v>0</v>
      </c>
      <c r="AQ1304" s="86">
        <f>SUMIFS('sys inv movment rpt'!$M:$M,'sys inv movment rpt'!$L:$L,$M1304,'sys inv movment rpt'!$N:$N,AQ$1)</f>
        <v>0</v>
      </c>
      <c r="AR1304" s="86">
        <f>SUMIFS('sys inv movment rpt'!$M:$M,'sys inv movment rpt'!$L:$L,$M1304,'sys inv movment rpt'!$N:$N,AR$1)</f>
        <v>0</v>
      </c>
      <c r="AS1304" s="86">
        <f>SUMIFS('sys inv movment rpt'!$M:$M,'sys inv movment rpt'!$L:$L,$M1304,'sys inv movment rpt'!$N:$N,AS$1)</f>
        <v>0</v>
      </c>
      <c r="AT1304" s="86">
        <f>SUMIFS('sys inv movment rpt'!$M:$M,'sys inv movment rpt'!$L:$L,$M1304,'sys inv movment rpt'!$N:$N,AT$1)</f>
        <v>0</v>
      </c>
      <c r="AU1304" s="86">
        <f>SUMIFS('sys inv movment rpt'!$M:$M,'sys inv movment rpt'!$L:$L,$M1304,'sys inv movment rpt'!$N:$N,AU$1)</f>
        <v>0</v>
      </c>
      <c r="AV1304" s="86">
        <f>SUMIFS('sys inv movment rpt'!$M:$M,'sys inv movment rpt'!$L:$L,$M1304,'sys inv movment rpt'!$N:$N,AV$1)</f>
        <v>0</v>
      </c>
      <c r="AW1304" s="87" t="str">
        <f>IFERROR(VLOOKUP(A1304,'sys-backorder details'!E:U,17,0),"-")</f>
        <v>-</v>
      </c>
      <c r="AX1304" s="87" t="str">
        <f>IF(K1304&gt;1,VLOOKUP(A1304,'settings-routing'!A:I,9,0),"")</f>
        <v/>
      </c>
    </row>
    <row r="1305" ht="12.75" hidden="1" customHeight="1">
      <c r="A1305" s="28" t="s">
        <v>2671</v>
      </c>
      <c r="B1305" s="28" t="s">
        <v>2672</v>
      </c>
      <c r="C1305" s="50">
        <f t="shared" si="2"/>
        <v>0</v>
      </c>
      <c r="D1305" s="80">
        <f>SUMIF('Stocks 101-111'!$J:$J,'item dashboard'!A1305,'Stocks 101-111'!K:K)</f>
        <v>0</v>
      </c>
      <c r="E1305" s="80">
        <f>SUMIF('Stocks 101-111'!$J:$J,'item dashboard'!A1305,'Stocks 101-111'!$L:$L)</f>
        <v>0</v>
      </c>
      <c r="F1305" s="81">
        <f t="shared" si="3"/>
        <v>0</v>
      </c>
      <c r="G1305" s="82">
        <f t="shared" si="4"/>
        <v>0</v>
      </c>
      <c r="H1305" s="50">
        <f>SUMIFS('sys-backorder details'!$M:$M,'sys-backorder details'!$E:$E,'item dashboard'!A1305,'sys-backorder details'!$V:$V,"")</f>
        <v>0</v>
      </c>
      <c r="I1305" s="83">
        <f>SUMIF('settings-routing'!$I:$I,'item dashboard'!A1305,'settings-routing'!$O:$O)</f>
        <v>0</v>
      </c>
      <c r="J1305" s="50">
        <f>SUMIFS('sys-backorder details'!$M:$M,'sys-backorder details'!$E:$E,'item dashboard'!A1305,'sys-backorder details'!$V:$V,"Call off")</f>
        <v>0</v>
      </c>
      <c r="K1305" s="84">
        <f t="shared" si="5"/>
        <v>0</v>
      </c>
      <c r="L1305" s="84">
        <f>SUMIF('Production Plan'!$E:$E,'item dashboard'!A1305,'Production Plan'!$N:$N)</f>
        <v>0</v>
      </c>
      <c r="M1305" s="85" t="str">
        <f t="shared" si="6"/>
        <v>B-V50-O8-50 gm Orange Petroleum Jelly Jar</v>
      </c>
      <c r="N1305" s="86">
        <f>SUMIFS('sys inv movment rpt'!$M:$M,'sys inv movment rpt'!$L:$L,$M1305,'sys inv movment rpt'!$N:$N,N$1)</f>
        <v>0</v>
      </c>
      <c r="O1305" s="86">
        <f>SUMIFS('sys inv movment rpt'!$M:$M,'sys inv movment rpt'!$L:$L,$M1305,'sys inv movment rpt'!$N:$N,O$1)</f>
        <v>0</v>
      </c>
      <c r="P1305" s="86">
        <f>SUMIFS('sys inv movment rpt'!$M:$M,'sys inv movment rpt'!$L:$L,$M1305,'sys inv movment rpt'!$N:$N,P$1)</f>
        <v>0</v>
      </c>
      <c r="Q1305" s="86">
        <f>SUMIFS('sys inv movment rpt'!$M:$M,'sys inv movment rpt'!$L:$L,$M1305,'sys inv movment rpt'!$N:$N,Q$1)</f>
        <v>0</v>
      </c>
      <c r="R1305" s="86">
        <f>SUMIFS('sys inv movment rpt'!$M:$M,'sys inv movment rpt'!$L:$L,$M1305,'sys inv movment rpt'!$N:$N,R$1)</f>
        <v>0</v>
      </c>
      <c r="S1305" s="86">
        <f>SUMIFS('sys inv movment rpt'!$M:$M,'sys inv movment rpt'!$L:$L,$M1305,'sys inv movment rpt'!$N:$N,S$1)</f>
        <v>0</v>
      </c>
      <c r="T1305" s="86">
        <f>SUMIFS('sys inv movment rpt'!$M:$M,'sys inv movment rpt'!$L:$L,$M1305,'sys inv movment rpt'!$N:$N,T$1)</f>
        <v>0</v>
      </c>
      <c r="U1305" s="86">
        <f>SUMIFS('sys inv movment rpt'!$M:$M,'sys inv movment rpt'!$L:$L,$M1305,'sys inv movment rpt'!$N:$N,U$1)</f>
        <v>0</v>
      </c>
      <c r="V1305" s="86">
        <f>SUMIFS('sys inv movment rpt'!$M:$M,'sys inv movment rpt'!$L:$L,$M1305,'sys inv movment rpt'!$N:$N,V$1)</f>
        <v>0</v>
      </c>
      <c r="W1305" s="86">
        <f>SUMIFS('sys inv movment rpt'!$M:$M,'sys inv movment rpt'!$L:$L,$M1305,'sys inv movment rpt'!$N:$N,W$1)</f>
        <v>0</v>
      </c>
      <c r="X1305" s="86">
        <f>SUMIFS('sys inv movment rpt'!$M:$M,'sys inv movment rpt'!$L:$L,$M1305,'sys inv movment rpt'!$N:$N,X$1)</f>
        <v>0</v>
      </c>
      <c r="Y1305" s="86">
        <f>SUMIFS('sys inv movment rpt'!$M:$M,'sys inv movment rpt'!$L:$L,$M1305,'sys inv movment rpt'!$N:$N,Y$1)</f>
        <v>0</v>
      </c>
      <c r="Z1305" s="86">
        <f>SUMIFS('sys inv movment rpt'!$M:$M,'sys inv movment rpt'!$L:$L,$M1305,'sys inv movment rpt'!$N:$N,Z$1)</f>
        <v>0</v>
      </c>
      <c r="AA1305" s="86">
        <f>SUMIFS('sys inv movment rpt'!$M:$M,'sys inv movment rpt'!$L:$L,$M1305,'sys inv movment rpt'!$N:$N,AA$1)</f>
        <v>0</v>
      </c>
      <c r="AB1305" s="86">
        <f>SUMIFS('sys inv movment rpt'!$M:$M,'sys inv movment rpt'!$L:$L,$M1305,'sys inv movment rpt'!$N:$N,AB$1)</f>
        <v>0</v>
      </c>
      <c r="AC1305" s="86">
        <f>SUMIFS('sys inv movment rpt'!$M:$M,'sys inv movment rpt'!$L:$L,$M1305,'sys inv movment rpt'!$N:$N,AC$1)</f>
        <v>0</v>
      </c>
      <c r="AD1305" s="86">
        <f>SUMIFS('sys inv movment rpt'!$M:$M,'sys inv movment rpt'!$L:$L,$M1305,'sys inv movment rpt'!$N:$N,AD$1)</f>
        <v>0</v>
      </c>
      <c r="AE1305" s="86">
        <f>SUMIFS('sys inv movment rpt'!$M:$M,'sys inv movment rpt'!$L:$L,$M1305,'sys inv movment rpt'!$N:$N,AE$1)</f>
        <v>0</v>
      </c>
      <c r="AF1305" s="86">
        <f>SUMIFS('sys inv movment rpt'!$M:$M,'sys inv movment rpt'!$L:$L,$M1305,'sys inv movment rpt'!$N:$N,AF$1)</f>
        <v>0</v>
      </c>
      <c r="AG1305" s="86">
        <f>SUMIFS('sys inv movment rpt'!$M:$M,'sys inv movment rpt'!$L:$L,$M1305,'sys inv movment rpt'!$N:$N,AG$1)</f>
        <v>0</v>
      </c>
      <c r="AH1305" s="86">
        <f>SUMIFS('sys inv movment rpt'!$M:$M,'sys inv movment rpt'!$L:$L,$M1305,'sys inv movment rpt'!$N:$N,AH$1)</f>
        <v>0</v>
      </c>
      <c r="AI1305" s="86">
        <f>SUMIFS('sys inv movment rpt'!$M:$M,'sys inv movment rpt'!$L:$L,$M1305,'sys inv movment rpt'!$N:$N,AI$1)</f>
        <v>0</v>
      </c>
      <c r="AJ1305" s="86">
        <f>SUMIFS('sys inv movment rpt'!$M:$M,'sys inv movment rpt'!$L:$L,$M1305,'sys inv movment rpt'!$N:$N,AJ$1)</f>
        <v>0</v>
      </c>
      <c r="AK1305" s="86">
        <f>SUMIFS('sys inv movment rpt'!$M:$M,'sys inv movment rpt'!$L:$L,$M1305,'sys inv movment rpt'!$N:$N,AK$1)</f>
        <v>0</v>
      </c>
      <c r="AL1305" s="86">
        <f>SUMIFS('sys inv movment rpt'!$M:$M,'sys inv movment rpt'!$L:$L,$M1305,'sys inv movment rpt'!$N:$N,AL$1)</f>
        <v>0</v>
      </c>
      <c r="AM1305" s="86">
        <f>SUMIFS('sys inv movment rpt'!$M:$M,'sys inv movment rpt'!$L:$L,$M1305,'sys inv movment rpt'!$N:$N,AM$1)</f>
        <v>0</v>
      </c>
      <c r="AN1305" s="86">
        <f>SUMIFS('sys inv movment rpt'!$M:$M,'sys inv movment rpt'!$L:$L,$M1305,'sys inv movment rpt'!$N:$N,AN$1)</f>
        <v>0</v>
      </c>
      <c r="AO1305" s="86">
        <f>SUMIFS('sys inv movment rpt'!$M:$M,'sys inv movment rpt'!$L:$L,$M1305,'sys inv movment rpt'!$N:$N,AO$1)</f>
        <v>0</v>
      </c>
      <c r="AP1305" s="86">
        <f>SUMIFS('sys inv movment rpt'!$M:$M,'sys inv movment rpt'!$L:$L,$M1305,'sys inv movment rpt'!$N:$N,AP$1)</f>
        <v>0</v>
      </c>
      <c r="AQ1305" s="86">
        <f>SUMIFS('sys inv movment rpt'!$M:$M,'sys inv movment rpt'!$L:$L,$M1305,'sys inv movment rpt'!$N:$N,AQ$1)</f>
        <v>0</v>
      </c>
      <c r="AR1305" s="86">
        <f>SUMIFS('sys inv movment rpt'!$M:$M,'sys inv movment rpt'!$L:$L,$M1305,'sys inv movment rpt'!$N:$N,AR$1)</f>
        <v>0</v>
      </c>
      <c r="AS1305" s="86">
        <f>SUMIFS('sys inv movment rpt'!$M:$M,'sys inv movment rpt'!$L:$L,$M1305,'sys inv movment rpt'!$N:$N,AS$1)</f>
        <v>0</v>
      </c>
      <c r="AT1305" s="86">
        <f>SUMIFS('sys inv movment rpt'!$M:$M,'sys inv movment rpt'!$L:$L,$M1305,'sys inv movment rpt'!$N:$N,AT$1)</f>
        <v>0</v>
      </c>
      <c r="AU1305" s="86">
        <f>SUMIFS('sys inv movment rpt'!$M:$M,'sys inv movment rpt'!$L:$L,$M1305,'sys inv movment rpt'!$N:$N,AU$1)</f>
        <v>0</v>
      </c>
      <c r="AV1305" s="86">
        <f>SUMIFS('sys inv movment rpt'!$M:$M,'sys inv movment rpt'!$L:$L,$M1305,'sys inv movment rpt'!$N:$N,AV$1)</f>
        <v>0</v>
      </c>
      <c r="AW1305" s="87" t="str">
        <f>IFERROR(VLOOKUP(A1305,'sys-backorder details'!E:U,17,0),"-")</f>
        <v>-</v>
      </c>
      <c r="AX1305" s="87" t="str">
        <f>IF(K1305&gt;1,VLOOKUP(A1305,'settings-routing'!A:I,9,0),"")</f>
        <v/>
      </c>
    </row>
    <row r="1306" ht="12.75" hidden="1" customHeight="1">
      <c r="A1306" s="50" t="s">
        <v>2673</v>
      </c>
      <c r="B1306" s="50" t="s">
        <v>2674</v>
      </c>
      <c r="C1306" s="50">
        <f t="shared" si="2"/>
        <v>0</v>
      </c>
      <c r="D1306" s="80">
        <f>SUMIF('Stocks 101-111'!$J:$J,'item dashboard'!A1306,'Stocks 101-111'!K:K)</f>
        <v>0</v>
      </c>
      <c r="E1306" s="80">
        <f>SUMIF('Stocks 101-111'!$J:$J,'item dashboard'!A1306,'Stocks 101-111'!$L:$L)</f>
        <v>0</v>
      </c>
      <c r="F1306" s="81">
        <f t="shared" si="3"/>
        <v>0</v>
      </c>
      <c r="G1306" s="82">
        <f t="shared" si="4"/>
        <v>0.02857142857</v>
      </c>
      <c r="H1306" s="50">
        <f>SUMIFS('sys-backorder details'!$M:$M,'sys-backorder details'!$E:$E,'item dashboard'!A1306,'sys-backorder details'!$V:$V,"")</f>
        <v>0</v>
      </c>
      <c r="I1306" s="83">
        <f>SUMIF('settings-routing'!$I:$I,'item dashboard'!A1306,'settings-routing'!$O:$O)</f>
        <v>0</v>
      </c>
      <c r="J1306" s="50">
        <f>SUMIFS('sys-backorder details'!$M:$M,'sys-backorder details'!$E:$E,'item dashboard'!A1306,'sys-backorder details'!$V:$V,"Call off")</f>
        <v>0</v>
      </c>
      <c r="K1306" s="84">
        <f t="shared" si="5"/>
        <v>0</v>
      </c>
      <c r="L1306" s="84">
        <f>SUMIF('Production Plan'!$E:$E,'item dashboard'!A1306,'Production Plan'!$N:$N)</f>
        <v>0</v>
      </c>
      <c r="M1306" s="85" t="str">
        <f t="shared" si="6"/>
        <v>B-V50-PK8-50 gm Pink Petroleum Jelly Jar</v>
      </c>
      <c r="N1306" s="86">
        <f>SUMIFS('sys inv movment rpt'!$M:$M,'sys inv movment rpt'!$L:$L,$M1306,'sys inv movment rpt'!$N:$N,N$1)</f>
        <v>15000</v>
      </c>
      <c r="O1306" s="86">
        <f>SUMIFS('sys inv movment rpt'!$M:$M,'sys inv movment rpt'!$L:$L,$M1306,'sys inv movment rpt'!$N:$N,O$1)</f>
        <v>0</v>
      </c>
      <c r="P1306" s="86">
        <f>SUMIFS('sys inv movment rpt'!$M:$M,'sys inv movment rpt'!$L:$L,$M1306,'sys inv movment rpt'!$N:$N,P$1)</f>
        <v>0</v>
      </c>
      <c r="Q1306" s="86">
        <f>SUMIFS('sys inv movment rpt'!$M:$M,'sys inv movment rpt'!$L:$L,$M1306,'sys inv movment rpt'!$N:$N,Q$1)</f>
        <v>0</v>
      </c>
      <c r="R1306" s="86">
        <f>SUMIFS('sys inv movment rpt'!$M:$M,'sys inv movment rpt'!$L:$L,$M1306,'sys inv movment rpt'!$N:$N,R$1)</f>
        <v>0</v>
      </c>
      <c r="S1306" s="86">
        <f>SUMIFS('sys inv movment rpt'!$M:$M,'sys inv movment rpt'!$L:$L,$M1306,'sys inv movment rpt'!$N:$N,S$1)</f>
        <v>0</v>
      </c>
      <c r="T1306" s="86">
        <f>SUMIFS('sys inv movment rpt'!$M:$M,'sys inv movment rpt'!$L:$L,$M1306,'sys inv movment rpt'!$N:$N,T$1)</f>
        <v>0</v>
      </c>
      <c r="U1306" s="86">
        <f>SUMIFS('sys inv movment rpt'!$M:$M,'sys inv movment rpt'!$L:$L,$M1306,'sys inv movment rpt'!$N:$N,U$1)</f>
        <v>0</v>
      </c>
      <c r="V1306" s="86">
        <f>SUMIFS('sys inv movment rpt'!$M:$M,'sys inv movment rpt'!$L:$L,$M1306,'sys inv movment rpt'!$N:$N,V$1)</f>
        <v>0</v>
      </c>
      <c r="W1306" s="86">
        <f>SUMIFS('sys inv movment rpt'!$M:$M,'sys inv movment rpt'!$L:$L,$M1306,'sys inv movment rpt'!$N:$N,W$1)</f>
        <v>0</v>
      </c>
      <c r="X1306" s="86">
        <f>SUMIFS('sys inv movment rpt'!$M:$M,'sys inv movment rpt'!$L:$L,$M1306,'sys inv movment rpt'!$N:$N,X$1)</f>
        <v>0</v>
      </c>
      <c r="Y1306" s="86">
        <f>SUMIFS('sys inv movment rpt'!$M:$M,'sys inv movment rpt'!$L:$L,$M1306,'sys inv movment rpt'!$N:$N,Y$1)</f>
        <v>0</v>
      </c>
      <c r="Z1306" s="86">
        <f>SUMIFS('sys inv movment rpt'!$M:$M,'sys inv movment rpt'!$L:$L,$M1306,'sys inv movment rpt'!$N:$N,Z$1)</f>
        <v>0</v>
      </c>
      <c r="AA1306" s="86">
        <f>SUMIFS('sys inv movment rpt'!$M:$M,'sys inv movment rpt'!$L:$L,$M1306,'sys inv movment rpt'!$N:$N,AA$1)</f>
        <v>0</v>
      </c>
      <c r="AB1306" s="86">
        <f>SUMIFS('sys inv movment rpt'!$M:$M,'sys inv movment rpt'!$L:$L,$M1306,'sys inv movment rpt'!$N:$N,AB$1)</f>
        <v>0</v>
      </c>
      <c r="AC1306" s="86">
        <f>SUMIFS('sys inv movment rpt'!$M:$M,'sys inv movment rpt'!$L:$L,$M1306,'sys inv movment rpt'!$N:$N,AC$1)</f>
        <v>0</v>
      </c>
      <c r="AD1306" s="86">
        <f>SUMIFS('sys inv movment rpt'!$M:$M,'sys inv movment rpt'!$L:$L,$M1306,'sys inv movment rpt'!$N:$N,AD$1)</f>
        <v>0</v>
      </c>
      <c r="AE1306" s="86">
        <f>SUMIFS('sys inv movment rpt'!$M:$M,'sys inv movment rpt'!$L:$L,$M1306,'sys inv movment rpt'!$N:$N,AE$1)</f>
        <v>0</v>
      </c>
      <c r="AF1306" s="86">
        <f>SUMIFS('sys inv movment rpt'!$M:$M,'sys inv movment rpt'!$L:$L,$M1306,'sys inv movment rpt'!$N:$N,AF$1)</f>
        <v>0</v>
      </c>
      <c r="AG1306" s="86">
        <f>SUMIFS('sys inv movment rpt'!$M:$M,'sys inv movment rpt'!$L:$L,$M1306,'sys inv movment rpt'!$N:$N,AG$1)</f>
        <v>0</v>
      </c>
      <c r="AH1306" s="86">
        <f>SUMIFS('sys inv movment rpt'!$M:$M,'sys inv movment rpt'!$L:$L,$M1306,'sys inv movment rpt'!$N:$N,AH$1)</f>
        <v>0</v>
      </c>
      <c r="AI1306" s="86">
        <f>SUMIFS('sys inv movment rpt'!$M:$M,'sys inv movment rpt'!$L:$L,$M1306,'sys inv movment rpt'!$N:$N,AI$1)</f>
        <v>0</v>
      </c>
      <c r="AJ1306" s="86">
        <f>SUMIFS('sys inv movment rpt'!$M:$M,'sys inv movment rpt'!$L:$L,$M1306,'sys inv movment rpt'!$N:$N,AJ$1)</f>
        <v>0</v>
      </c>
      <c r="AK1306" s="86">
        <f>SUMIFS('sys inv movment rpt'!$M:$M,'sys inv movment rpt'!$L:$L,$M1306,'sys inv movment rpt'!$N:$N,AK$1)</f>
        <v>0</v>
      </c>
      <c r="AL1306" s="86">
        <f>SUMIFS('sys inv movment rpt'!$M:$M,'sys inv movment rpt'!$L:$L,$M1306,'sys inv movment rpt'!$N:$N,AL$1)</f>
        <v>0</v>
      </c>
      <c r="AM1306" s="86">
        <f>SUMIFS('sys inv movment rpt'!$M:$M,'sys inv movment rpt'!$L:$L,$M1306,'sys inv movment rpt'!$N:$N,AM$1)</f>
        <v>0</v>
      </c>
      <c r="AN1306" s="86">
        <f>SUMIFS('sys inv movment rpt'!$M:$M,'sys inv movment rpt'!$L:$L,$M1306,'sys inv movment rpt'!$N:$N,AN$1)</f>
        <v>0</v>
      </c>
      <c r="AO1306" s="86">
        <f>SUMIFS('sys inv movment rpt'!$M:$M,'sys inv movment rpt'!$L:$L,$M1306,'sys inv movment rpt'!$N:$N,AO$1)</f>
        <v>0</v>
      </c>
      <c r="AP1306" s="86">
        <f>SUMIFS('sys inv movment rpt'!$M:$M,'sys inv movment rpt'!$L:$L,$M1306,'sys inv movment rpt'!$N:$N,AP$1)</f>
        <v>0</v>
      </c>
      <c r="AQ1306" s="86">
        <f>SUMIFS('sys inv movment rpt'!$M:$M,'sys inv movment rpt'!$L:$L,$M1306,'sys inv movment rpt'!$N:$N,AQ$1)</f>
        <v>0</v>
      </c>
      <c r="AR1306" s="86">
        <f>SUMIFS('sys inv movment rpt'!$M:$M,'sys inv movment rpt'!$L:$L,$M1306,'sys inv movment rpt'!$N:$N,AR$1)</f>
        <v>0</v>
      </c>
      <c r="AS1306" s="86">
        <f>SUMIFS('sys inv movment rpt'!$M:$M,'sys inv movment rpt'!$L:$L,$M1306,'sys inv movment rpt'!$N:$N,AS$1)</f>
        <v>0</v>
      </c>
      <c r="AT1306" s="86">
        <f>SUMIFS('sys inv movment rpt'!$M:$M,'sys inv movment rpt'!$L:$L,$M1306,'sys inv movment rpt'!$N:$N,AT$1)</f>
        <v>0</v>
      </c>
      <c r="AU1306" s="86">
        <f>SUMIFS('sys inv movment rpt'!$M:$M,'sys inv movment rpt'!$L:$L,$M1306,'sys inv movment rpt'!$N:$N,AU$1)</f>
        <v>0</v>
      </c>
      <c r="AV1306" s="86">
        <f>SUMIFS('sys inv movment rpt'!$M:$M,'sys inv movment rpt'!$L:$L,$M1306,'sys inv movment rpt'!$N:$N,AV$1)</f>
        <v>0</v>
      </c>
      <c r="AW1306" s="87" t="str">
        <f>IFERROR(VLOOKUP(A1306,'sys-backorder details'!E:U,17,0),"-")</f>
        <v>-</v>
      </c>
      <c r="AX1306" s="87" t="str">
        <f>IF(K1306&gt;1,VLOOKUP(A1306,'settings-routing'!A:I,9,0),"")</f>
        <v/>
      </c>
    </row>
    <row r="1307" ht="12.75" hidden="1" customHeight="1">
      <c r="A1307" s="50" t="s">
        <v>2675</v>
      </c>
      <c r="B1307" s="50" t="s">
        <v>2676</v>
      </c>
      <c r="C1307" s="50">
        <f t="shared" si="2"/>
        <v>0</v>
      </c>
      <c r="D1307" s="80">
        <f>SUMIF('Stocks 101-111'!$J:$J,'item dashboard'!A1307,'Stocks 101-111'!K:K)</f>
        <v>0</v>
      </c>
      <c r="E1307" s="80">
        <f>SUMIF('Stocks 101-111'!$J:$J,'item dashboard'!A1307,'Stocks 101-111'!$L:$L)</f>
        <v>0</v>
      </c>
      <c r="F1307" s="81">
        <f t="shared" si="3"/>
        <v>0</v>
      </c>
      <c r="G1307" s="82">
        <f t="shared" si="4"/>
        <v>0.08571428571</v>
      </c>
      <c r="H1307" s="50">
        <f>SUMIFS('sys-backorder details'!$M:$M,'sys-backorder details'!$E:$E,'item dashboard'!A1307,'sys-backorder details'!$V:$V,"")</f>
        <v>0</v>
      </c>
      <c r="I1307" s="83">
        <f>SUMIF('settings-routing'!$I:$I,'item dashboard'!A1307,'settings-routing'!$O:$O)</f>
        <v>0</v>
      </c>
      <c r="J1307" s="50">
        <f>SUMIFS('sys-backorder details'!$M:$M,'sys-backorder details'!$E:$E,'item dashboard'!A1307,'sys-backorder details'!$V:$V,"Call off")</f>
        <v>0</v>
      </c>
      <c r="K1307" s="84">
        <f t="shared" si="5"/>
        <v>0</v>
      </c>
      <c r="L1307" s="84">
        <f>SUMIF('Production Plan'!$E:$E,'item dashboard'!A1307,'Production Plan'!$N:$N)</f>
        <v>0</v>
      </c>
      <c r="M1307" s="85" t="str">
        <f t="shared" si="6"/>
        <v>B-V50-PW8-50 gm Pearl White Jars</v>
      </c>
      <c r="N1307" s="86">
        <f>SUMIFS('sys inv movment rpt'!$M:$M,'sys inv movment rpt'!$L:$L,$M1307,'sys inv movment rpt'!$N:$N,N$1)</f>
        <v>0</v>
      </c>
      <c r="O1307" s="86">
        <f>SUMIFS('sys inv movment rpt'!$M:$M,'sys inv movment rpt'!$L:$L,$M1307,'sys inv movment rpt'!$N:$N,O$1)</f>
        <v>0</v>
      </c>
      <c r="P1307" s="86">
        <f>SUMIFS('sys inv movment rpt'!$M:$M,'sys inv movment rpt'!$L:$L,$M1307,'sys inv movment rpt'!$N:$N,P$1)</f>
        <v>0</v>
      </c>
      <c r="Q1307" s="86">
        <f>SUMIFS('sys inv movment rpt'!$M:$M,'sys inv movment rpt'!$L:$L,$M1307,'sys inv movment rpt'!$N:$N,Q$1)</f>
        <v>0</v>
      </c>
      <c r="R1307" s="86">
        <f>SUMIFS('sys inv movment rpt'!$M:$M,'sys inv movment rpt'!$L:$L,$M1307,'sys inv movment rpt'!$N:$N,R$1)</f>
        <v>0</v>
      </c>
      <c r="S1307" s="86">
        <f>SUMIFS('sys inv movment rpt'!$M:$M,'sys inv movment rpt'!$L:$L,$M1307,'sys inv movment rpt'!$N:$N,S$1)</f>
        <v>0</v>
      </c>
      <c r="T1307" s="86">
        <f>SUMIFS('sys inv movment rpt'!$M:$M,'sys inv movment rpt'!$L:$L,$M1307,'sys inv movment rpt'!$N:$N,T$1)</f>
        <v>0</v>
      </c>
      <c r="U1307" s="86">
        <f>SUMIFS('sys inv movment rpt'!$M:$M,'sys inv movment rpt'!$L:$L,$M1307,'sys inv movment rpt'!$N:$N,U$1)</f>
        <v>0</v>
      </c>
      <c r="V1307" s="86">
        <f>SUMIFS('sys inv movment rpt'!$M:$M,'sys inv movment rpt'!$L:$L,$M1307,'sys inv movment rpt'!$N:$N,V$1)</f>
        <v>0</v>
      </c>
      <c r="W1307" s="86">
        <f>SUMIFS('sys inv movment rpt'!$M:$M,'sys inv movment rpt'!$L:$L,$M1307,'sys inv movment rpt'!$N:$N,W$1)</f>
        <v>0</v>
      </c>
      <c r="X1307" s="86">
        <f>SUMIFS('sys inv movment rpt'!$M:$M,'sys inv movment rpt'!$L:$L,$M1307,'sys inv movment rpt'!$N:$N,X$1)</f>
        <v>0</v>
      </c>
      <c r="Y1307" s="86">
        <f>SUMIFS('sys inv movment rpt'!$M:$M,'sys inv movment rpt'!$L:$L,$M1307,'sys inv movment rpt'!$N:$N,Y$1)</f>
        <v>0</v>
      </c>
      <c r="Z1307" s="86">
        <f>SUMIFS('sys inv movment rpt'!$M:$M,'sys inv movment rpt'!$L:$L,$M1307,'sys inv movment rpt'!$N:$N,Z$1)</f>
        <v>0</v>
      </c>
      <c r="AA1307" s="86">
        <f>SUMIFS('sys inv movment rpt'!$M:$M,'sys inv movment rpt'!$L:$L,$M1307,'sys inv movment rpt'!$N:$N,AA$1)</f>
        <v>0</v>
      </c>
      <c r="AB1307" s="86">
        <f>SUMIFS('sys inv movment rpt'!$M:$M,'sys inv movment rpt'!$L:$L,$M1307,'sys inv movment rpt'!$N:$N,AB$1)</f>
        <v>0</v>
      </c>
      <c r="AC1307" s="86">
        <f>SUMIFS('sys inv movment rpt'!$M:$M,'sys inv movment rpt'!$L:$L,$M1307,'sys inv movment rpt'!$N:$N,AC$1)</f>
        <v>0</v>
      </c>
      <c r="AD1307" s="86">
        <f>SUMIFS('sys inv movment rpt'!$M:$M,'sys inv movment rpt'!$L:$L,$M1307,'sys inv movment rpt'!$N:$N,AD$1)</f>
        <v>0</v>
      </c>
      <c r="AE1307" s="86">
        <f>SUMIFS('sys inv movment rpt'!$M:$M,'sys inv movment rpt'!$L:$L,$M1307,'sys inv movment rpt'!$N:$N,AE$1)</f>
        <v>0</v>
      </c>
      <c r="AF1307" s="86">
        <f>SUMIFS('sys inv movment rpt'!$M:$M,'sys inv movment rpt'!$L:$L,$M1307,'sys inv movment rpt'!$N:$N,AF$1)</f>
        <v>0</v>
      </c>
      <c r="AG1307" s="86">
        <f>SUMIFS('sys inv movment rpt'!$M:$M,'sys inv movment rpt'!$L:$L,$M1307,'sys inv movment rpt'!$N:$N,AG$1)</f>
        <v>0</v>
      </c>
      <c r="AH1307" s="86">
        <f>SUMIFS('sys inv movment rpt'!$M:$M,'sys inv movment rpt'!$L:$L,$M1307,'sys inv movment rpt'!$N:$N,AH$1)</f>
        <v>0</v>
      </c>
      <c r="AI1307" s="86">
        <f>SUMIFS('sys inv movment rpt'!$M:$M,'sys inv movment rpt'!$L:$L,$M1307,'sys inv movment rpt'!$N:$N,AI$1)</f>
        <v>19000</v>
      </c>
      <c r="AJ1307" s="86">
        <f>SUMIFS('sys inv movment rpt'!$M:$M,'sys inv movment rpt'!$L:$L,$M1307,'sys inv movment rpt'!$N:$N,AJ$1)</f>
        <v>0</v>
      </c>
      <c r="AK1307" s="86">
        <f>SUMIFS('sys inv movment rpt'!$M:$M,'sys inv movment rpt'!$L:$L,$M1307,'sys inv movment rpt'!$N:$N,AK$1)</f>
        <v>0</v>
      </c>
      <c r="AL1307" s="86">
        <f>SUMIFS('sys inv movment rpt'!$M:$M,'sys inv movment rpt'!$L:$L,$M1307,'sys inv movment rpt'!$N:$N,AL$1)</f>
        <v>0</v>
      </c>
      <c r="AM1307" s="86">
        <f>SUMIFS('sys inv movment rpt'!$M:$M,'sys inv movment rpt'!$L:$L,$M1307,'sys inv movment rpt'!$N:$N,AM$1)</f>
        <v>0</v>
      </c>
      <c r="AN1307" s="86">
        <f>SUMIFS('sys inv movment rpt'!$M:$M,'sys inv movment rpt'!$L:$L,$M1307,'sys inv movment rpt'!$N:$N,AN$1)</f>
        <v>0</v>
      </c>
      <c r="AO1307" s="86">
        <f>SUMIFS('sys inv movment rpt'!$M:$M,'sys inv movment rpt'!$L:$L,$M1307,'sys inv movment rpt'!$N:$N,AO$1)</f>
        <v>0</v>
      </c>
      <c r="AP1307" s="86">
        <f>SUMIFS('sys inv movment rpt'!$M:$M,'sys inv movment rpt'!$L:$L,$M1307,'sys inv movment rpt'!$N:$N,AP$1)</f>
        <v>0</v>
      </c>
      <c r="AQ1307" s="86">
        <f>SUMIFS('sys inv movment rpt'!$M:$M,'sys inv movment rpt'!$L:$L,$M1307,'sys inv movment rpt'!$N:$N,AQ$1)</f>
        <v>0</v>
      </c>
      <c r="AR1307" s="86">
        <f>SUMIFS('sys inv movment rpt'!$M:$M,'sys inv movment rpt'!$L:$L,$M1307,'sys inv movment rpt'!$N:$N,AR$1)</f>
        <v>9000</v>
      </c>
      <c r="AS1307" s="86">
        <f>SUMIFS('sys inv movment rpt'!$M:$M,'sys inv movment rpt'!$L:$L,$M1307,'sys inv movment rpt'!$N:$N,AS$1)</f>
        <v>0</v>
      </c>
      <c r="AT1307" s="86">
        <f>SUMIFS('sys inv movment rpt'!$M:$M,'sys inv movment rpt'!$L:$L,$M1307,'sys inv movment rpt'!$N:$N,AT$1)</f>
        <v>0</v>
      </c>
      <c r="AU1307" s="86">
        <f>SUMIFS('sys inv movment rpt'!$M:$M,'sys inv movment rpt'!$L:$L,$M1307,'sys inv movment rpt'!$N:$N,AU$1)</f>
        <v>0</v>
      </c>
      <c r="AV1307" s="86">
        <f>SUMIFS('sys inv movment rpt'!$M:$M,'sys inv movment rpt'!$L:$L,$M1307,'sys inv movment rpt'!$N:$N,AV$1)</f>
        <v>26000</v>
      </c>
      <c r="AW1307" s="87" t="str">
        <f>IFERROR(VLOOKUP(A1307,'sys-backorder details'!E:U,17,0),"-")</f>
        <v>-</v>
      </c>
      <c r="AX1307" s="87" t="str">
        <f>IF(K1307&gt;1,VLOOKUP(A1307,'settings-routing'!A:I,9,0),"")</f>
        <v/>
      </c>
    </row>
    <row r="1308" ht="12.75" hidden="1" customHeight="1">
      <c r="A1308" s="28" t="s">
        <v>2677</v>
      </c>
      <c r="B1308" s="28" t="s">
        <v>2678</v>
      </c>
      <c r="C1308" s="50">
        <f t="shared" si="2"/>
        <v>0</v>
      </c>
      <c r="D1308" s="80">
        <f>SUMIF('Stocks 101-111'!$J:$J,'item dashboard'!A1308,'Stocks 101-111'!K:K)</f>
        <v>0</v>
      </c>
      <c r="E1308" s="80">
        <f>SUMIF('Stocks 101-111'!$J:$J,'item dashboard'!A1308,'Stocks 101-111'!$L:$L)</f>
        <v>0</v>
      </c>
      <c r="F1308" s="81">
        <f t="shared" si="3"/>
        <v>0</v>
      </c>
      <c r="G1308" s="82">
        <f t="shared" si="4"/>
        <v>0</v>
      </c>
      <c r="H1308" s="50">
        <f>SUMIFS('sys-backorder details'!$M:$M,'sys-backorder details'!$E:$E,'item dashboard'!A1308,'sys-backorder details'!$V:$V,"")</f>
        <v>0</v>
      </c>
      <c r="I1308" s="83">
        <f>SUMIF('settings-routing'!$I:$I,'item dashboard'!A1308,'settings-routing'!$O:$O)</f>
        <v>0</v>
      </c>
      <c r="J1308" s="50">
        <f>SUMIFS('sys-backorder details'!$M:$M,'sys-backorder details'!$E:$E,'item dashboard'!A1308,'sys-backorder details'!$V:$V,"Call off")</f>
        <v>0</v>
      </c>
      <c r="K1308" s="84">
        <f t="shared" si="5"/>
        <v>0</v>
      </c>
      <c r="L1308" s="84">
        <f>SUMIF('Production Plan'!$E:$E,'item dashboard'!A1308,'Production Plan'!$N:$N)</f>
        <v>0</v>
      </c>
      <c r="M1308" s="85" t="str">
        <f t="shared" si="6"/>
        <v>B-V50-W8-50g White Petroleum Jelly Jar</v>
      </c>
      <c r="N1308" s="86">
        <f>SUMIFS('sys inv movment rpt'!$M:$M,'sys inv movment rpt'!$L:$L,$M1308,'sys inv movment rpt'!$N:$N,N$1)</f>
        <v>0</v>
      </c>
      <c r="O1308" s="86">
        <f>SUMIFS('sys inv movment rpt'!$M:$M,'sys inv movment rpt'!$L:$L,$M1308,'sys inv movment rpt'!$N:$N,O$1)</f>
        <v>0</v>
      </c>
      <c r="P1308" s="86">
        <f>SUMIFS('sys inv movment rpt'!$M:$M,'sys inv movment rpt'!$L:$L,$M1308,'sys inv movment rpt'!$N:$N,P$1)</f>
        <v>0</v>
      </c>
      <c r="Q1308" s="86">
        <f>SUMIFS('sys inv movment rpt'!$M:$M,'sys inv movment rpt'!$L:$L,$M1308,'sys inv movment rpt'!$N:$N,Q$1)</f>
        <v>0</v>
      </c>
      <c r="R1308" s="86">
        <f>SUMIFS('sys inv movment rpt'!$M:$M,'sys inv movment rpt'!$L:$L,$M1308,'sys inv movment rpt'!$N:$N,R$1)</f>
        <v>0</v>
      </c>
      <c r="S1308" s="86">
        <f>SUMIFS('sys inv movment rpt'!$M:$M,'sys inv movment rpt'!$L:$L,$M1308,'sys inv movment rpt'!$N:$N,S$1)</f>
        <v>0</v>
      </c>
      <c r="T1308" s="86">
        <f>SUMIFS('sys inv movment rpt'!$M:$M,'sys inv movment rpt'!$L:$L,$M1308,'sys inv movment rpt'!$N:$N,T$1)</f>
        <v>0</v>
      </c>
      <c r="U1308" s="86">
        <f>SUMIFS('sys inv movment rpt'!$M:$M,'sys inv movment rpt'!$L:$L,$M1308,'sys inv movment rpt'!$N:$N,U$1)</f>
        <v>0</v>
      </c>
      <c r="V1308" s="86">
        <f>SUMIFS('sys inv movment rpt'!$M:$M,'sys inv movment rpt'!$L:$L,$M1308,'sys inv movment rpt'!$N:$N,V$1)</f>
        <v>0</v>
      </c>
      <c r="W1308" s="86">
        <f>SUMIFS('sys inv movment rpt'!$M:$M,'sys inv movment rpt'!$L:$L,$M1308,'sys inv movment rpt'!$N:$N,W$1)</f>
        <v>0</v>
      </c>
      <c r="X1308" s="86">
        <f>SUMIFS('sys inv movment rpt'!$M:$M,'sys inv movment rpt'!$L:$L,$M1308,'sys inv movment rpt'!$N:$N,X$1)</f>
        <v>0</v>
      </c>
      <c r="Y1308" s="86">
        <f>SUMIFS('sys inv movment rpt'!$M:$M,'sys inv movment rpt'!$L:$L,$M1308,'sys inv movment rpt'!$N:$N,Y$1)</f>
        <v>0</v>
      </c>
      <c r="Z1308" s="86">
        <f>SUMIFS('sys inv movment rpt'!$M:$M,'sys inv movment rpt'!$L:$L,$M1308,'sys inv movment rpt'!$N:$N,Z$1)</f>
        <v>0</v>
      </c>
      <c r="AA1308" s="86">
        <f>SUMIFS('sys inv movment rpt'!$M:$M,'sys inv movment rpt'!$L:$L,$M1308,'sys inv movment rpt'!$N:$N,AA$1)</f>
        <v>0</v>
      </c>
      <c r="AB1308" s="86">
        <f>SUMIFS('sys inv movment rpt'!$M:$M,'sys inv movment rpt'!$L:$L,$M1308,'sys inv movment rpt'!$N:$N,AB$1)</f>
        <v>0</v>
      </c>
      <c r="AC1308" s="86">
        <f>SUMIFS('sys inv movment rpt'!$M:$M,'sys inv movment rpt'!$L:$L,$M1308,'sys inv movment rpt'!$N:$N,AC$1)</f>
        <v>0</v>
      </c>
      <c r="AD1308" s="86">
        <f>SUMIFS('sys inv movment rpt'!$M:$M,'sys inv movment rpt'!$L:$L,$M1308,'sys inv movment rpt'!$N:$N,AD$1)</f>
        <v>0</v>
      </c>
      <c r="AE1308" s="86">
        <f>SUMIFS('sys inv movment rpt'!$M:$M,'sys inv movment rpt'!$L:$L,$M1308,'sys inv movment rpt'!$N:$N,AE$1)</f>
        <v>0</v>
      </c>
      <c r="AF1308" s="86">
        <f>SUMIFS('sys inv movment rpt'!$M:$M,'sys inv movment rpt'!$L:$L,$M1308,'sys inv movment rpt'!$N:$N,AF$1)</f>
        <v>0</v>
      </c>
      <c r="AG1308" s="86">
        <f>SUMIFS('sys inv movment rpt'!$M:$M,'sys inv movment rpt'!$L:$L,$M1308,'sys inv movment rpt'!$N:$N,AG$1)</f>
        <v>0</v>
      </c>
      <c r="AH1308" s="86">
        <f>SUMIFS('sys inv movment rpt'!$M:$M,'sys inv movment rpt'!$L:$L,$M1308,'sys inv movment rpt'!$N:$N,AH$1)</f>
        <v>0</v>
      </c>
      <c r="AI1308" s="86">
        <f>SUMIFS('sys inv movment rpt'!$M:$M,'sys inv movment rpt'!$L:$L,$M1308,'sys inv movment rpt'!$N:$N,AI$1)</f>
        <v>0</v>
      </c>
      <c r="AJ1308" s="86">
        <f>SUMIFS('sys inv movment rpt'!$M:$M,'sys inv movment rpt'!$L:$L,$M1308,'sys inv movment rpt'!$N:$N,AJ$1)</f>
        <v>0</v>
      </c>
      <c r="AK1308" s="86">
        <f>SUMIFS('sys inv movment rpt'!$M:$M,'sys inv movment rpt'!$L:$L,$M1308,'sys inv movment rpt'!$N:$N,AK$1)</f>
        <v>0</v>
      </c>
      <c r="AL1308" s="86">
        <f>SUMIFS('sys inv movment rpt'!$M:$M,'sys inv movment rpt'!$L:$L,$M1308,'sys inv movment rpt'!$N:$N,AL$1)</f>
        <v>0</v>
      </c>
      <c r="AM1308" s="86">
        <f>SUMIFS('sys inv movment rpt'!$M:$M,'sys inv movment rpt'!$L:$L,$M1308,'sys inv movment rpt'!$N:$N,AM$1)</f>
        <v>0</v>
      </c>
      <c r="AN1308" s="86">
        <f>SUMIFS('sys inv movment rpt'!$M:$M,'sys inv movment rpt'!$L:$L,$M1308,'sys inv movment rpt'!$N:$N,AN$1)</f>
        <v>0</v>
      </c>
      <c r="AO1308" s="86">
        <f>SUMIFS('sys inv movment rpt'!$M:$M,'sys inv movment rpt'!$L:$L,$M1308,'sys inv movment rpt'!$N:$N,AO$1)</f>
        <v>0</v>
      </c>
      <c r="AP1308" s="86">
        <f>SUMIFS('sys inv movment rpt'!$M:$M,'sys inv movment rpt'!$L:$L,$M1308,'sys inv movment rpt'!$N:$N,AP$1)</f>
        <v>0</v>
      </c>
      <c r="AQ1308" s="86">
        <f>SUMIFS('sys inv movment rpt'!$M:$M,'sys inv movment rpt'!$L:$L,$M1308,'sys inv movment rpt'!$N:$N,AQ$1)</f>
        <v>0</v>
      </c>
      <c r="AR1308" s="86">
        <f>SUMIFS('sys inv movment rpt'!$M:$M,'sys inv movment rpt'!$L:$L,$M1308,'sys inv movment rpt'!$N:$N,AR$1)</f>
        <v>0</v>
      </c>
      <c r="AS1308" s="86">
        <f>SUMIFS('sys inv movment rpt'!$M:$M,'sys inv movment rpt'!$L:$L,$M1308,'sys inv movment rpt'!$N:$N,AS$1)</f>
        <v>0</v>
      </c>
      <c r="AT1308" s="86">
        <f>SUMIFS('sys inv movment rpt'!$M:$M,'sys inv movment rpt'!$L:$L,$M1308,'sys inv movment rpt'!$N:$N,AT$1)</f>
        <v>0</v>
      </c>
      <c r="AU1308" s="86">
        <f>SUMIFS('sys inv movment rpt'!$M:$M,'sys inv movment rpt'!$L:$L,$M1308,'sys inv movment rpt'!$N:$N,AU$1)</f>
        <v>0</v>
      </c>
      <c r="AV1308" s="86">
        <f>SUMIFS('sys inv movment rpt'!$M:$M,'sys inv movment rpt'!$L:$L,$M1308,'sys inv movment rpt'!$N:$N,AV$1)</f>
        <v>0</v>
      </c>
      <c r="AW1308" s="87" t="str">
        <f>IFERROR(VLOOKUP(A1308,'sys-backorder details'!E:U,17,0),"-")</f>
        <v>-</v>
      </c>
      <c r="AX1308" s="87" t="str">
        <f>IF(K1308&gt;1,VLOOKUP(A1308,'settings-routing'!A:I,9,0),"")</f>
        <v/>
      </c>
    </row>
    <row r="1309" ht="12.75" hidden="1" customHeight="1">
      <c r="A1309" s="50" t="s">
        <v>2679</v>
      </c>
      <c r="B1309" s="50" t="s">
        <v>2680</v>
      </c>
      <c r="C1309" s="50">
        <f t="shared" si="2"/>
        <v>0</v>
      </c>
      <c r="D1309" s="80">
        <f>SUMIF('Stocks 101-111'!$J:$J,'item dashboard'!A1309,'Stocks 101-111'!K:K)</f>
        <v>0</v>
      </c>
      <c r="E1309" s="80">
        <f>SUMIF('Stocks 101-111'!$J:$J,'item dashboard'!A1309,'Stocks 101-111'!$L:$L)</f>
        <v>0</v>
      </c>
      <c r="F1309" s="81">
        <f t="shared" si="3"/>
        <v>0</v>
      </c>
      <c r="G1309" s="82">
        <f t="shared" si="4"/>
        <v>0</v>
      </c>
      <c r="H1309" s="50">
        <f>SUMIFS('sys-backorder details'!$M:$M,'sys-backorder details'!$E:$E,'item dashboard'!A1309,'sys-backorder details'!$V:$V,"")</f>
        <v>0</v>
      </c>
      <c r="I1309" s="83">
        <f>SUMIF('settings-routing'!$I:$I,'item dashboard'!A1309,'settings-routing'!$O:$O)</f>
        <v>0</v>
      </c>
      <c r="J1309" s="50">
        <f>SUMIFS('sys-backorder details'!$M:$M,'sys-backorder details'!$E:$E,'item dashboard'!A1309,'sys-backorder details'!$V:$V,"Call off")</f>
        <v>0</v>
      </c>
      <c r="K1309" s="84">
        <f t="shared" si="5"/>
        <v>0</v>
      </c>
      <c r="L1309" s="84">
        <f>SUMIF('Production Plan'!$E:$E,'item dashboard'!A1309,'Production Plan'!$N:$N)</f>
        <v>0</v>
      </c>
      <c r="M1309" s="85" t="str">
        <f t="shared" si="6"/>
        <v>B-V50-Y8-50 gm Yellow Petroleum Jelly Jar</v>
      </c>
      <c r="N1309" s="86">
        <f>SUMIFS('sys inv movment rpt'!$M:$M,'sys inv movment rpt'!$L:$L,$M1309,'sys inv movment rpt'!$N:$N,N$1)</f>
        <v>0</v>
      </c>
      <c r="O1309" s="86">
        <f>SUMIFS('sys inv movment rpt'!$M:$M,'sys inv movment rpt'!$L:$L,$M1309,'sys inv movment rpt'!$N:$N,O$1)</f>
        <v>0</v>
      </c>
      <c r="P1309" s="86">
        <f>SUMIFS('sys inv movment rpt'!$M:$M,'sys inv movment rpt'!$L:$L,$M1309,'sys inv movment rpt'!$N:$N,P$1)</f>
        <v>0</v>
      </c>
      <c r="Q1309" s="86">
        <f>SUMIFS('sys inv movment rpt'!$M:$M,'sys inv movment rpt'!$L:$L,$M1309,'sys inv movment rpt'!$N:$N,Q$1)</f>
        <v>0</v>
      </c>
      <c r="R1309" s="86">
        <f>SUMIFS('sys inv movment rpt'!$M:$M,'sys inv movment rpt'!$L:$L,$M1309,'sys inv movment rpt'!$N:$N,R$1)</f>
        <v>0</v>
      </c>
      <c r="S1309" s="86">
        <f>SUMIFS('sys inv movment rpt'!$M:$M,'sys inv movment rpt'!$L:$L,$M1309,'sys inv movment rpt'!$N:$N,S$1)</f>
        <v>0</v>
      </c>
      <c r="T1309" s="86">
        <f>SUMIFS('sys inv movment rpt'!$M:$M,'sys inv movment rpt'!$L:$L,$M1309,'sys inv movment rpt'!$N:$N,T$1)</f>
        <v>0</v>
      </c>
      <c r="U1309" s="86">
        <f>SUMIFS('sys inv movment rpt'!$M:$M,'sys inv movment rpt'!$L:$L,$M1309,'sys inv movment rpt'!$N:$N,U$1)</f>
        <v>0</v>
      </c>
      <c r="V1309" s="86">
        <f>SUMIFS('sys inv movment rpt'!$M:$M,'sys inv movment rpt'!$L:$L,$M1309,'sys inv movment rpt'!$N:$N,V$1)</f>
        <v>0</v>
      </c>
      <c r="W1309" s="86">
        <f>SUMIFS('sys inv movment rpt'!$M:$M,'sys inv movment rpt'!$L:$L,$M1309,'sys inv movment rpt'!$N:$N,W$1)</f>
        <v>0</v>
      </c>
      <c r="X1309" s="86">
        <f>SUMIFS('sys inv movment rpt'!$M:$M,'sys inv movment rpt'!$L:$L,$M1309,'sys inv movment rpt'!$N:$N,X$1)</f>
        <v>0</v>
      </c>
      <c r="Y1309" s="86">
        <f>SUMIFS('sys inv movment rpt'!$M:$M,'sys inv movment rpt'!$L:$L,$M1309,'sys inv movment rpt'!$N:$N,Y$1)</f>
        <v>0</v>
      </c>
      <c r="Z1309" s="86">
        <f>SUMIFS('sys inv movment rpt'!$M:$M,'sys inv movment rpt'!$L:$L,$M1309,'sys inv movment rpt'!$N:$N,Z$1)</f>
        <v>0</v>
      </c>
      <c r="AA1309" s="86">
        <f>SUMIFS('sys inv movment rpt'!$M:$M,'sys inv movment rpt'!$L:$L,$M1309,'sys inv movment rpt'!$N:$N,AA$1)</f>
        <v>0</v>
      </c>
      <c r="AB1309" s="86">
        <f>SUMIFS('sys inv movment rpt'!$M:$M,'sys inv movment rpt'!$L:$L,$M1309,'sys inv movment rpt'!$N:$N,AB$1)</f>
        <v>0</v>
      </c>
      <c r="AC1309" s="86">
        <f>SUMIFS('sys inv movment rpt'!$M:$M,'sys inv movment rpt'!$L:$L,$M1309,'sys inv movment rpt'!$N:$N,AC$1)</f>
        <v>0</v>
      </c>
      <c r="AD1309" s="86">
        <f>SUMIFS('sys inv movment rpt'!$M:$M,'sys inv movment rpt'!$L:$L,$M1309,'sys inv movment rpt'!$N:$N,AD$1)</f>
        <v>0</v>
      </c>
      <c r="AE1309" s="86">
        <f>SUMIFS('sys inv movment rpt'!$M:$M,'sys inv movment rpt'!$L:$L,$M1309,'sys inv movment rpt'!$N:$N,AE$1)</f>
        <v>0</v>
      </c>
      <c r="AF1309" s="86">
        <f>SUMIFS('sys inv movment rpt'!$M:$M,'sys inv movment rpt'!$L:$L,$M1309,'sys inv movment rpt'!$N:$N,AF$1)</f>
        <v>0</v>
      </c>
      <c r="AG1309" s="86">
        <f>SUMIFS('sys inv movment rpt'!$M:$M,'sys inv movment rpt'!$L:$L,$M1309,'sys inv movment rpt'!$N:$N,AG$1)</f>
        <v>0</v>
      </c>
      <c r="AH1309" s="86">
        <f>SUMIFS('sys inv movment rpt'!$M:$M,'sys inv movment rpt'!$L:$L,$M1309,'sys inv movment rpt'!$N:$N,AH$1)</f>
        <v>0</v>
      </c>
      <c r="AI1309" s="86">
        <f>SUMIFS('sys inv movment rpt'!$M:$M,'sys inv movment rpt'!$L:$L,$M1309,'sys inv movment rpt'!$N:$N,AI$1)</f>
        <v>0</v>
      </c>
      <c r="AJ1309" s="86">
        <f>SUMIFS('sys inv movment rpt'!$M:$M,'sys inv movment rpt'!$L:$L,$M1309,'sys inv movment rpt'!$N:$N,AJ$1)</f>
        <v>0</v>
      </c>
      <c r="AK1309" s="86">
        <f>SUMIFS('sys inv movment rpt'!$M:$M,'sys inv movment rpt'!$L:$L,$M1309,'sys inv movment rpt'!$N:$N,AK$1)</f>
        <v>0</v>
      </c>
      <c r="AL1309" s="86">
        <f>SUMIFS('sys inv movment rpt'!$M:$M,'sys inv movment rpt'!$L:$L,$M1309,'sys inv movment rpt'!$N:$N,AL$1)</f>
        <v>0</v>
      </c>
      <c r="AM1309" s="86">
        <f>SUMIFS('sys inv movment rpt'!$M:$M,'sys inv movment rpt'!$L:$L,$M1309,'sys inv movment rpt'!$N:$N,AM$1)</f>
        <v>0</v>
      </c>
      <c r="AN1309" s="86">
        <f>SUMIFS('sys inv movment rpt'!$M:$M,'sys inv movment rpt'!$L:$L,$M1309,'sys inv movment rpt'!$N:$N,AN$1)</f>
        <v>0</v>
      </c>
      <c r="AO1309" s="86">
        <f>SUMIFS('sys inv movment rpt'!$M:$M,'sys inv movment rpt'!$L:$L,$M1309,'sys inv movment rpt'!$N:$N,AO$1)</f>
        <v>0</v>
      </c>
      <c r="AP1309" s="86">
        <f>SUMIFS('sys inv movment rpt'!$M:$M,'sys inv movment rpt'!$L:$L,$M1309,'sys inv movment rpt'!$N:$N,AP$1)</f>
        <v>0</v>
      </c>
      <c r="AQ1309" s="86">
        <f>SUMIFS('sys inv movment rpt'!$M:$M,'sys inv movment rpt'!$L:$L,$M1309,'sys inv movment rpt'!$N:$N,AQ$1)</f>
        <v>0</v>
      </c>
      <c r="AR1309" s="86">
        <f>SUMIFS('sys inv movment rpt'!$M:$M,'sys inv movment rpt'!$L:$L,$M1309,'sys inv movment rpt'!$N:$N,AR$1)</f>
        <v>0</v>
      </c>
      <c r="AS1309" s="86">
        <f>SUMIFS('sys inv movment rpt'!$M:$M,'sys inv movment rpt'!$L:$L,$M1309,'sys inv movment rpt'!$N:$N,AS$1)</f>
        <v>0</v>
      </c>
      <c r="AT1309" s="86">
        <f>SUMIFS('sys inv movment rpt'!$M:$M,'sys inv movment rpt'!$L:$L,$M1309,'sys inv movment rpt'!$N:$N,AT$1)</f>
        <v>0</v>
      </c>
      <c r="AU1309" s="86">
        <f>SUMIFS('sys inv movment rpt'!$M:$M,'sys inv movment rpt'!$L:$L,$M1309,'sys inv movment rpt'!$N:$N,AU$1)</f>
        <v>0</v>
      </c>
      <c r="AV1309" s="86">
        <f>SUMIFS('sys inv movment rpt'!$M:$M,'sys inv movment rpt'!$L:$L,$M1309,'sys inv movment rpt'!$N:$N,AV$1)</f>
        <v>0</v>
      </c>
      <c r="AW1309" s="87" t="str">
        <f>IFERROR(VLOOKUP(A1309,'sys-backorder details'!E:U,17,0),"-")</f>
        <v>-</v>
      </c>
      <c r="AX1309" s="87" t="str">
        <f>IF(K1309&gt;1,VLOOKUP(A1309,'settings-routing'!A:I,9,0),"")</f>
        <v/>
      </c>
    </row>
    <row r="1310" ht="12.75" hidden="1" customHeight="1">
      <c r="A1310" s="28" t="s">
        <v>2681</v>
      </c>
      <c r="B1310" s="28" t="s">
        <v>2682</v>
      </c>
      <c r="C1310" s="50">
        <f t="shared" si="2"/>
        <v>6600</v>
      </c>
      <c r="D1310" s="80">
        <f>SUMIF('Stocks 101-111'!$J:$J,'item dashboard'!A1310,'Stocks 101-111'!K:K)</f>
        <v>6600</v>
      </c>
      <c r="E1310" s="80">
        <f>SUMIF('Stocks 101-111'!$J:$J,'item dashboard'!A1310,'Stocks 101-111'!$L:$L)</f>
        <v>0</v>
      </c>
      <c r="F1310" s="81">
        <f t="shared" si="3"/>
        <v>0</v>
      </c>
      <c r="G1310" s="82">
        <f t="shared" si="4"/>
        <v>0</v>
      </c>
      <c r="H1310" s="50">
        <f>SUMIFS('sys-backorder details'!$M:$M,'sys-backorder details'!$E:$E,'item dashboard'!A1310,'sys-backorder details'!$V:$V,"")</f>
        <v>0</v>
      </c>
      <c r="I1310" s="83">
        <f>SUMIF('settings-routing'!$I:$I,'item dashboard'!A1310,'settings-routing'!$O:$O)</f>
        <v>0</v>
      </c>
      <c r="J1310" s="50">
        <f>SUMIFS('sys-backorder details'!$M:$M,'sys-backorder details'!$E:$E,'item dashboard'!A1310,'sys-backorder details'!$V:$V,"Call off")</f>
        <v>0</v>
      </c>
      <c r="K1310" s="84">
        <f t="shared" si="5"/>
        <v>-6600</v>
      </c>
      <c r="L1310" s="84">
        <f>SUMIF('Production Plan'!$E:$E,'item dashboard'!A1310,'Production Plan'!$N:$N)</f>
        <v>0</v>
      </c>
      <c r="M1310" s="85" t="str">
        <f t="shared" si="6"/>
        <v>B-V85-N11.5-85ml Geisha Natural Jar</v>
      </c>
      <c r="N1310" s="86">
        <f>SUMIFS('sys inv movment rpt'!$M:$M,'sys inv movment rpt'!$L:$L,$M1310,'sys inv movment rpt'!$N:$N,N$1)</f>
        <v>0</v>
      </c>
      <c r="O1310" s="86">
        <f>SUMIFS('sys inv movment rpt'!$M:$M,'sys inv movment rpt'!$L:$L,$M1310,'sys inv movment rpt'!$N:$N,O$1)</f>
        <v>0</v>
      </c>
      <c r="P1310" s="86">
        <f>SUMIFS('sys inv movment rpt'!$M:$M,'sys inv movment rpt'!$L:$L,$M1310,'sys inv movment rpt'!$N:$N,P$1)</f>
        <v>0</v>
      </c>
      <c r="Q1310" s="86">
        <f>SUMIFS('sys inv movment rpt'!$M:$M,'sys inv movment rpt'!$L:$L,$M1310,'sys inv movment rpt'!$N:$N,Q$1)</f>
        <v>0</v>
      </c>
      <c r="R1310" s="86">
        <f>SUMIFS('sys inv movment rpt'!$M:$M,'sys inv movment rpt'!$L:$L,$M1310,'sys inv movment rpt'!$N:$N,R$1)</f>
        <v>0</v>
      </c>
      <c r="S1310" s="86">
        <f>SUMIFS('sys inv movment rpt'!$M:$M,'sys inv movment rpt'!$L:$L,$M1310,'sys inv movment rpt'!$N:$N,S$1)</f>
        <v>0</v>
      </c>
      <c r="T1310" s="86">
        <f>SUMIFS('sys inv movment rpt'!$M:$M,'sys inv movment rpt'!$L:$L,$M1310,'sys inv movment rpt'!$N:$N,T$1)</f>
        <v>0</v>
      </c>
      <c r="U1310" s="86">
        <f>SUMIFS('sys inv movment rpt'!$M:$M,'sys inv movment rpt'!$L:$L,$M1310,'sys inv movment rpt'!$N:$N,U$1)</f>
        <v>0</v>
      </c>
      <c r="V1310" s="86">
        <f>SUMIFS('sys inv movment rpt'!$M:$M,'sys inv movment rpt'!$L:$L,$M1310,'sys inv movment rpt'!$N:$N,V$1)</f>
        <v>0</v>
      </c>
      <c r="W1310" s="86">
        <f>SUMIFS('sys inv movment rpt'!$M:$M,'sys inv movment rpt'!$L:$L,$M1310,'sys inv movment rpt'!$N:$N,W$1)</f>
        <v>0</v>
      </c>
      <c r="X1310" s="86">
        <f>SUMIFS('sys inv movment rpt'!$M:$M,'sys inv movment rpt'!$L:$L,$M1310,'sys inv movment rpt'!$N:$N,X$1)</f>
        <v>0</v>
      </c>
      <c r="Y1310" s="86">
        <f>SUMIFS('sys inv movment rpt'!$M:$M,'sys inv movment rpt'!$L:$L,$M1310,'sys inv movment rpt'!$N:$N,Y$1)</f>
        <v>0</v>
      </c>
      <c r="Z1310" s="86">
        <f>SUMIFS('sys inv movment rpt'!$M:$M,'sys inv movment rpt'!$L:$L,$M1310,'sys inv movment rpt'!$N:$N,Z$1)</f>
        <v>0</v>
      </c>
      <c r="AA1310" s="86">
        <f>SUMIFS('sys inv movment rpt'!$M:$M,'sys inv movment rpt'!$L:$L,$M1310,'sys inv movment rpt'!$N:$N,AA$1)</f>
        <v>0</v>
      </c>
      <c r="AB1310" s="86">
        <f>SUMIFS('sys inv movment rpt'!$M:$M,'sys inv movment rpt'!$L:$L,$M1310,'sys inv movment rpt'!$N:$N,AB$1)</f>
        <v>0</v>
      </c>
      <c r="AC1310" s="86">
        <f>SUMIFS('sys inv movment rpt'!$M:$M,'sys inv movment rpt'!$L:$L,$M1310,'sys inv movment rpt'!$N:$N,AC$1)</f>
        <v>0</v>
      </c>
      <c r="AD1310" s="86">
        <f>SUMIFS('sys inv movment rpt'!$M:$M,'sys inv movment rpt'!$L:$L,$M1310,'sys inv movment rpt'!$N:$N,AD$1)</f>
        <v>0</v>
      </c>
      <c r="AE1310" s="86">
        <f>SUMIFS('sys inv movment rpt'!$M:$M,'sys inv movment rpt'!$L:$L,$M1310,'sys inv movment rpt'!$N:$N,AE$1)</f>
        <v>0</v>
      </c>
      <c r="AF1310" s="86">
        <f>SUMIFS('sys inv movment rpt'!$M:$M,'sys inv movment rpt'!$L:$L,$M1310,'sys inv movment rpt'!$N:$N,AF$1)</f>
        <v>0</v>
      </c>
      <c r="AG1310" s="86">
        <f>SUMIFS('sys inv movment rpt'!$M:$M,'sys inv movment rpt'!$L:$L,$M1310,'sys inv movment rpt'!$N:$N,AG$1)</f>
        <v>0</v>
      </c>
      <c r="AH1310" s="86">
        <f>SUMIFS('sys inv movment rpt'!$M:$M,'sys inv movment rpt'!$L:$L,$M1310,'sys inv movment rpt'!$N:$N,AH$1)</f>
        <v>0</v>
      </c>
      <c r="AI1310" s="86">
        <f>SUMIFS('sys inv movment rpt'!$M:$M,'sys inv movment rpt'!$L:$L,$M1310,'sys inv movment rpt'!$N:$N,AI$1)</f>
        <v>0</v>
      </c>
      <c r="AJ1310" s="86">
        <f>SUMIFS('sys inv movment rpt'!$M:$M,'sys inv movment rpt'!$L:$L,$M1310,'sys inv movment rpt'!$N:$N,AJ$1)</f>
        <v>0</v>
      </c>
      <c r="AK1310" s="86">
        <f>SUMIFS('sys inv movment rpt'!$M:$M,'sys inv movment rpt'!$L:$L,$M1310,'sys inv movment rpt'!$N:$N,AK$1)</f>
        <v>0</v>
      </c>
      <c r="AL1310" s="86">
        <f>SUMIFS('sys inv movment rpt'!$M:$M,'sys inv movment rpt'!$L:$L,$M1310,'sys inv movment rpt'!$N:$N,AL$1)</f>
        <v>0</v>
      </c>
      <c r="AM1310" s="86">
        <f>SUMIFS('sys inv movment rpt'!$M:$M,'sys inv movment rpt'!$L:$L,$M1310,'sys inv movment rpt'!$N:$N,AM$1)</f>
        <v>0</v>
      </c>
      <c r="AN1310" s="86">
        <f>SUMIFS('sys inv movment rpt'!$M:$M,'sys inv movment rpt'!$L:$L,$M1310,'sys inv movment rpt'!$N:$N,AN$1)</f>
        <v>0</v>
      </c>
      <c r="AO1310" s="86">
        <f>SUMIFS('sys inv movment rpt'!$M:$M,'sys inv movment rpt'!$L:$L,$M1310,'sys inv movment rpt'!$N:$N,AO$1)</f>
        <v>0</v>
      </c>
      <c r="AP1310" s="86">
        <f>SUMIFS('sys inv movment rpt'!$M:$M,'sys inv movment rpt'!$L:$L,$M1310,'sys inv movment rpt'!$N:$N,AP$1)</f>
        <v>0</v>
      </c>
      <c r="AQ1310" s="86">
        <f>SUMIFS('sys inv movment rpt'!$M:$M,'sys inv movment rpt'!$L:$L,$M1310,'sys inv movment rpt'!$N:$N,AQ$1)</f>
        <v>0</v>
      </c>
      <c r="AR1310" s="86">
        <f>SUMIFS('sys inv movment rpt'!$M:$M,'sys inv movment rpt'!$L:$L,$M1310,'sys inv movment rpt'!$N:$N,AR$1)</f>
        <v>0</v>
      </c>
      <c r="AS1310" s="86">
        <f>SUMIFS('sys inv movment rpt'!$M:$M,'sys inv movment rpt'!$L:$L,$M1310,'sys inv movment rpt'!$N:$N,AS$1)</f>
        <v>0</v>
      </c>
      <c r="AT1310" s="86">
        <f>SUMIFS('sys inv movment rpt'!$M:$M,'sys inv movment rpt'!$L:$L,$M1310,'sys inv movment rpt'!$N:$N,AT$1)</f>
        <v>0</v>
      </c>
      <c r="AU1310" s="86">
        <f>SUMIFS('sys inv movment rpt'!$M:$M,'sys inv movment rpt'!$L:$L,$M1310,'sys inv movment rpt'!$N:$N,AU$1)</f>
        <v>0</v>
      </c>
      <c r="AV1310" s="86">
        <f>SUMIFS('sys inv movment rpt'!$M:$M,'sys inv movment rpt'!$L:$L,$M1310,'sys inv movment rpt'!$N:$N,AV$1)</f>
        <v>0</v>
      </c>
      <c r="AW1310" s="87" t="str">
        <f>IFERROR(VLOOKUP(A1310,'sys-backorder details'!E:U,17,0),"-")</f>
        <v>-</v>
      </c>
      <c r="AX1310" s="87" t="str">
        <f>IF(K1310&gt;1,VLOOKUP(A1310,'settings-routing'!A:I,9,0),"")</f>
        <v/>
      </c>
    </row>
    <row r="1311" ht="12.75" hidden="1" customHeight="1">
      <c r="A1311" s="50" t="s">
        <v>2683</v>
      </c>
      <c r="B1311" s="50" t="s">
        <v>2684</v>
      </c>
      <c r="C1311" s="50">
        <f t="shared" si="2"/>
        <v>0</v>
      </c>
      <c r="D1311" s="80">
        <f>SUMIF('Stocks 101-111'!$J:$J,'item dashboard'!A1311,'Stocks 101-111'!K:K)</f>
        <v>0</v>
      </c>
      <c r="E1311" s="80">
        <f>SUMIF('Stocks 101-111'!$J:$J,'item dashboard'!A1311,'Stocks 101-111'!$L:$L)</f>
        <v>0</v>
      </c>
      <c r="F1311" s="81">
        <f t="shared" si="3"/>
        <v>0</v>
      </c>
      <c r="G1311" s="82">
        <f t="shared" si="4"/>
        <v>0</v>
      </c>
      <c r="H1311" s="50">
        <f>SUMIFS('sys-backorder details'!$M:$M,'sys-backorder details'!$E:$E,'item dashboard'!A1311,'sys-backorder details'!$V:$V,"")</f>
        <v>0</v>
      </c>
      <c r="I1311" s="83">
        <f>SUMIF('settings-routing'!$I:$I,'item dashboard'!A1311,'settings-routing'!$O:$O)</f>
        <v>0</v>
      </c>
      <c r="J1311" s="50">
        <f>SUMIFS('sys-backorder details'!$M:$M,'sys-backorder details'!$E:$E,'item dashboard'!A1311,'sys-backorder details'!$V:$V,"Call off")</f>
        <v>0</v>
      </c>
      <c r="K1311" s="84">
        <f t="shared" si="5"/>
        <v>0</v>
      </c>
      <c r="L1311" s="84">
        <f>SUMIF('Production Plan'!$E:$E,'item dashboard'!A1311,'Production Plan'!$N:$N)</f>
        <v>0</v>
      </c>
      <c r="M1311" s="85" t="str">
        <f t="shared" si="6"/>
        <v>B-VDM400-W40-400 ml venus Cussons White Bottle(500006266)</v>
      </c>
      <c r="N1311" s="86">
        <f>SUMIFS('sys inv movment rpt'!$M:$M,'sys inv movment rpt'!$L:$L,$M1311,'sys inv movment rpt'!$N:$N,N$1)</f>
        <v>0</v>
      </c>
      <c r="O1311" s="86">
        <f>SUMIFS('sys inv movment rpt'!$M:$M,'sys inv movment rpt'!$L:$L,$M1311,'sys inv movment rpt'!$N:$N,O$1)</f>
        <v>0</v>
      </c>
      <c r="P1311" s="86">
        <f>SUMIFS('sys inv movment rpt'!$M:$M,'sys inv movment rpt'!$L:$L,$M1311,'sys inv movment rpt'!$N:$N,P$1)</f>
        <v>0</v>
      </c>
      <c r="Q1311" s="86">
        <f>SUMIFS('sys inv movment rpt'!$M:$M,'sys inv movment rpt'!$L:$L,$M1311,'sys inv movment rpt'!$N:$N,Q$1)</f>
        <v>0</v>
      </c>
      <c r="R1311" s="86">
        <f>SUMIFS('sys inv movment rpt'!$M:$M,'sys inv movment rpt'!$L:$L,$M1311,'sys inv movment rpt'!$N:$N,R$1)</f>
        <v>0</v>
      </c>
      <c r="S1311" s="86">
        <f>SUMIFS('sys inv movment rpt'!$M:$M,'sys inv movment rpt'!$L:$L,$M1311,'sys inv movment rpt'!$N:$N,S$1)</f>
        <v>0</v>
      </c>
      <c r="T1311" s="86">
        <f>SUMIFS('sys inv movment rpt'!$M:$M,'sys inv movment rpt'!$L:$L,$M1311,'sys inv movment rpt'!$N:$N,T$1)</f>
        <v>0</v>
      </c>
      <c r="U1311" s="86">
        <f>SUMIFS('sys inv movment rpt'!$M:$M,'sys inv movment rpt'!$L:$L,$M1311,'sys inv movment rpt'!$N:$N,U$1)</f>
        <v>0</v>
      </c>
      <c r="V1311" s="86">
        <f>SUMIFS('sys inv movment rpt'!$M:$M,'sys inv movment rpt'!$L:$L,$M1311,'sys inv movment rpt'!$N:$N,V$1)</f>
        <v>0</v>
      </c>
      <c r="W1311" s="86">
        <f>SUMIFS('sys inv movment rpt'!$M:$M,'sys inv movment rpt'!$L:$L,$M1311,'sys inv movment rpt'!$N:$N,W$1)</f>
        <v>0</v>
      </c>
      <c r="X1311" s="86">
        <f>SUMIFS('sys inv movment rpt'!$M:$M,'sys inv movment rpt'!$L:$L,$M1311,'sys inv movment rpt'!$N:$N,X$1)</f>
        <v>0</v>
      </c>
      <c r="Y1311" s="86">
        <f>SUMIFS('sys inv movment rpt'!$M:$M,'sys inv movment rpt'!$L:$L,$M1311,'sys inv movment rpt'!$N:$N,Y$1)</f>
        <v>0</v>
      </c>
      <c r="Z1311" s="86">
        <f>SUMIFS('sys inv movment rpt'!$M:$M,'sys inv movment rpt'!$L:$L,$M1311,'sys inv movment rpt'!$N:$N,Z$1)</f>
        <v>0</v>
      </c>
      <c r="AA1311" s="86">
        <f>SUMIFS('sys inv movment rpt'!$M:$M,'sys inv movment rpt'!$L:$L,$M1311,'sys inv movment rpt'!$N:$N,AA$1)</f>
        <v>0</v>
      </c>
      <c r="AB1311" s="86">
        <f>SUMIFS('sys inv movment rpt'!$M:$M,'sys inv movment rpt'!$L:$L,$M1311,'sys inv movment rpt'!$N:$N,AB$1)</f>
        <v>0</v>
      </c>
      <c r="AC1311" s="86">
        <f>SUMIFS('sys inv movment rpt'!$M:$M,'sys inv movment rpt'!$L:$L,$M1311,'sys inv movment rpt'!$N:$N,AC$1)</f>
        <v>0</v>
      </c>
      <c r="AD1311" s="86">
        <f>SUMIFS('sys inv movment rpt'!$M:$M,'sys inv movment rpt'!$L:$L,$M1311,'sys inv movment rpt'!$N:$N,AD$1)</f>
        <v>0</v>
      </c>
      <c r="AE1311" s="86">
        <f>SUMIFS('sys inv movment rpt'!$M:$M,'sys inv movment rpt'!$L:$L,$M1311,'sys inv movment rpt'!$N:$N,AE$1)</f>
        <v>0</v>
      </c>
      <c r="AF1311" s="86">
        <f>SUMIFS('sys inv movment rpt'!$M:$M,'sys inv movment rpt'!$L:$L,$M1311,'sys inv movment rpt'!$N:$N,AF$1)</f>
        <v>0</v>
      </c>
      <c r="AG1311" s="86">
        <f>SUMIFS('sys inv movment rpt'!$M:$M,'sys inv movment rpt'!$L:$L,$M1311,'sys inv movment rpt'!$N:$N,AG$1)</f>
        <v>0</v>
      </c>
      <c r="AH1311" s="86">
        <f>SUMIFS('sys inv movment rpt'!$M:$M,'sys inv movment rpt'!$L:$L,$M1311,'sys inv movment rpt'!$N:$N,AH$1)</f>
        <v>0</v>
      </c>
      <c r="AI1311" s="86">
        <f>SUMIFS('sys inv movment rpt'!$M:$M,'sys inv movment rpt'!$L:$L,$M1311,'sys inv movment rpt'!$N:$N,AI$1)</f>
        <v>0</v>
      </c>
      <c r="AJ1311" s="86">
        <f>SUMIFS('sys inv movment rpt'!$M:$M,'sys inv movment rpt'!$L:$L,$M1311,'sys inv movment rpt'!$N:$N,AJ$1)</f>
        <v>0</v>
      </c>
      <c r="AK1311" s="86">
        <f>SUMIFS('sys inv movment rpt'!$M:$M,'sys inv movment rpt'!$L:$L,$M1311,'sys inv movment rpt'!$N:$N,AK$1)</f>
        <v>0</v>
      </c>
      <c r="AL1311" s="86">
        <f>SUMIFS('sys inv movment rpt'!$M:$M,'sys inv movment rpt'!$L:$L,$M1311,'sys inv movment rpt'!$N:$N,AL$1)</f>
        <v>0</v>
      </c>
      <c r="AM1311" s="86">
        <f>SUMIFS('sys inv movment rpt'!$M:$M,'sys inv movment rpt'!$L:$L,$M1311,'sys inv movment rpt'!$N:$N,AM$1)</f>
        <v>0</v>
      </c>
      <c r="AN1311" s="86">
        <f>SUMIFS('sys inv movment rpt'!$M:$M,'sys inv movment rpt'!$L:$L,$M1311,'sys inv movment rpt'!$N:$N,AN$1)</f>
        <v>0</v>
      </c>
      <c r="AO1311" s="86">
        <f>SUMIFS('sys inv movment rpt'!$M:$M,'sys inv movment rpt'!$L:$L,$M1311,'sys inv movment rpt'!$N:$N,AO$1)</f>
        <v>0</v>
      </c>
      <c r="AP1311" s="86">
        <f>SUMIFS('sys inv movment rpt'!$M:$M,'sys inv movment rpt'!$L:$L,$M1311,'sys inv movment rpt'!$N:$N,AP$1)</f>
        <v>0</v>
      </c>
      <c r="AQ1311" s="86">
        <f>SUMIFS('sys inv movment rpt'!$M:$M,'sys inv movment rpt'!$L:$L,$M1311,'sys inv movment rpt'!$N:$N,AQ$1)</f>
        <v>0</v>
      </c>
      <c r="AR1311" s="86">
        <f>SUMIFS('sys inv movment rpt'!$M:$M,'sys inv movment rpt'!$L:$L,$M1311,'sys inv movment rpt'!$N:$N,AR$1)</f>
        <v>0</v>
      </c>
      <c r="AS1311" s="86">
        <f>SUMIFS('sys inv movment rpt'!$M:$M,'sys inv movment rpt'!$L:$L,$M1311,'sys inv movment rpt'!$N:$N,AS$1)</f>
        <v>0</v>
      </c>
      <c r="AT1311" s="86">
        <f>SUMIFS('sys inv movment rpt'!$M:$M,'sys inv movment rpt'!$L:$L,$M1311,'sys inv movment rpt'!$N:$N,AT$1)</f>
        <v>0</v>
      </c>
      <c r="AU1311" s="86">
        <f>SUMIFS('sys inv movment rpt'!$M:$M,'sys inv movment rpt'!$L:$L,$M1311,'sys inv movment rpt'!$N:$N,AU$1)</f>
        <v>0</v>
      </c>
      <c r="AV1311" s="86">
        <f>SUMIFS('sys inv movment rpt'!$M:$M,'sys inv movment rpt'!$L:$L,$M1311,'sys inv movment rpt'!$N:$N,AV$1)</f>
        <v>0</v>
      </c>
      <c r="AW1311" s="87" t="str">
        <f>IFERROR(VLOOKUP(A1311,'sys-backorder details'!E:U,17,0),"-")</f>
        <v>-</v>
      </c>
      <c r="AX1311" s="87" t="str">
        <f>IF(K1311&gt;1,VLOOKUP(A1311,'settings-routing'!A:I,9,0),"")</f>
        <v/>
      </c>
    </row>
    <row r="1312" ht="12.75" hidden="1" customHeight="1">
      <c r="A1312" s="50" t="s">
        <v>2685</v>
      </c>
      <c r="B1312" s="50" t="s">
        <v>2686</v>
      </c>
      <c r="C1312" s="50">
        <f t="shared" si="2"/>
        <v>0</v>
      </c>
      <c r="D1312" s="80">
        <f>SUMIF('Stocks 101-111'!$J:$J,'item dashboard'!A1312,'Stocks 101-111'!K:K)</f>
        <v>0</v>
      </c>
      <c r="E1312" s="80">
        <f>SUMIF('Stocks 101-111'!$J:$J,'item dashboard'!A1312,'Stocks 101-111'!$L:$L)</f>
        <v>0</v>
      </c>
      <c r="F1312" s="81">
        <f t="shared" si="3"/>
        <v>0</v>
      </c>
      <c r="G1312" s="82">
        <f t="shared" si="4"/>
        <v>0</v>
      </c>
      <c r="H1312" s="50">
        <f>SUMIFS('sys-backorder details'!$M:$M,'sys-backorder details'!$E:$E,'item dashboard'!A1312,'sys-backorder details'!$V:$V,"")</f>
        <v>0</v>
      </c>
      <c r="I1312" s="83">
        <f>SUMIF('settings-routing'!$I:$I,'item dashboard'!A1312,'settings-routing'!$O:$O)</f>
        <v>0</v>
      </c>
      <c r="J1312" s="50">
        <f>SUMIFS('sys-backorder details'!$M:$M,'sys-backorder details'!$E:$E,'item dashboard'!A1312,'sys-backorder details'!$V:$V,"Call off")</f>
        <v>0</v>
      </c>
      <c r="K1312" s="84">
        <f t="shared" si="5"/>
        <v>0</v>
      </c>
      <c r="L1312" s="84">
        <f>SUMIF('Production Plan'!$E:$E,'item dashboard'!A1312,'Production Plan'!$N:$N)</f>
        <v>0</v>
      </c>
      <c r="M1312" s="85" t="str">
        <f t="shared" si="6"/>
        <v>B-VN100-LPK13-100 ml Light Pink Lotion Bottle</v>
      </c>
      <c r="N1312" s="86">
        <f>SUMIFS('sys inv movment rpt'!$M:$M,'sys inv movment rpt'!$L:$L,$M1312,'sys inv movment rpt'!$N:$N,N$1)</f>
        <v>0</v>
      </c>
      <c r="O1312" s="86">
        <f>SUMIFS('sys inv movment rpt'!$M:$M,'sys inv movment rpt'!$L:$L,$M1312,'sys inv movment rpt'!$N:$N,O$1)</f>
        <v>0</v>
      </c>
      <c r="P1312" s="86">
        <f>SUMIFS('sys inv movment rpt'!$M:$M,'sys inv movment rpt'!$L:$L,$M1312,'sys inv movment rpt'!$N:$N,P$1)</f>
        <v>0</v>
      </c>
      <c r="Q1312" s="86">
        <f>SUMIFS('sys inv movment rpt'!$M:$M,'sys inv movment rpt'!$L:$L,$M1312,'sys inv movment rpt'!$N:$N,Q$1)</f>
        <v>0</v>
      </c>
      <c r="R1312" s="86">
        <f>SUMIFS('sys inv movment rpt'!$M:$M,'sys inv movment rpt'!$L:$L,$M1312,'sys inv movment rpt'!$N:$N,R$1)</f>
        <v>0</v>
      </c>
      <c r="S1312" s="86">
        <f>SUMIFS('sys inv movment rpt'!$M:$M,'sys inv movment rpt'!$L:$L,$M1312,'sys inv movment rpt'!$N:$N,S$1)</f>
        <v>0</v>
      </c>
      <c r="T1312" s="86">
        <f>SUMIFS('sys inv movment rpt'!$M:$M,'sys inv movment rpt'!$L:$L,$M1312,'sys inv movment rpt'!$N:$N,T$1)</f>
        <v>0</v>
      </c>
      <c r="U1312" s="86">
        <f>SUMIFS('sys inv movment rpt'!$M:$M,'sys inv movment rpt'!$L:$L,$M1312,'sys inv movment rpt'!$N:$N,U$1)</f>
        <v>0</v>
      </c>
      <c r="V1312" s="86">
        <f>SUMIFS('sys inv movment rpt'!$M:$M,'sys inv movment rpt'!$L:$L,$M1312,'sys inv movment rpt'!$N:$N,V$1)</f>
        <v>0</v>
      </c>
      <c r="W1312" s="86">
        <f>SUMIFS('sys inv movment rpt'!$M:$M,'sys inv movment rpt'!$L:$L,$M1312,'sys inv movment rpt'!$N:$N,W$1)</f>
        <v>0</v>
      </c>
      <c r="X1312" s="86">
        <f>SUMIFS('sys inv movment rpt'!$M:$M,'sys inv movment rpt'!$L:$L,$M1312,'sys inv movment rpt'!$N:$N,X$1)</f>
        <v>0</v>
      </c>
      <c r="Y1312" s="86">
        <f>SUMIFS('sys inv movment rpt'!$M:$M,'sys inv movment rpt'!$L:$L,$M1312,'sys inv movment rpt'!$N:$N,Y$1)</f>
        <v>0</v>
      </c>
      <c r="Z1312" s="86">
        <f>SUMIFS('sys inv movment rpt'!$M:$M,'sys inv movment rpt'!$L:$L,$M1312,'sys inv movment rpt'!$N:$N,Z$1)</f>
        <v>0</v>
      </c>
      <c r="AA1312" s="86">
        <f>SUMIFS('sys inv movment rpt'!$M:$M,'sys inv movment rpt'!$L:$L,$M1312,'sys inv movment rpt'!$N:$N,AA$1)</f>
        <v>0</v>
      </c>
      <c r="AB1312" s="86">
        <f>SUMIFS('sys inv movment rpt'!$M:$M,'sys inv movment rpt'!$L:$L,$M1312,'sys inv movment rpt'!$N:$N,AB$1)</f>
        <v>0</v>
      </c>
      <c r="AC1312" s="86">
        <f>SUMIFS('sys inv movment rpt'!$M:$M,'sys inv movment rpt'!$L:$L,$M1312,'sys inv movment rpt'!$N:$N,AC$1)</f>
        <v>0</v>
      </c>
      <c r="AD1312" s="86">
        <f>SUMIFS('sys inv movment rpt'!$M:$M,'sys inv movment rpt'!$L:$L,$M1312,'sys inv movment rpt'!$N:$N,AD$1)</f>
        <v>0</v>
      </c>
      <c r="AE1312" s="86">
        <f>SUMIFS('sys inv movment rpt'!$M:$M,'sys inv movment rpt'!$L:$L,$M1312,'sys inv movment rpt'!$N:$N,AE$1)</f>
        <v>0</v>
      </c>
      <c r="AF1312" s="86">
        <f>SUMIFS('sys inv movment rpt'!$M:$M,'sys inv movment rpt'!$L:$L,$M1312,'sys inv movment rpt'!$N:$N,AF$1)</f>
        <v>0</v>
      </c>
      <c r="AG1312" s="86">
        <f>SUMIFS('sys inv movment rpt'!$M:$M,'sys inv movment rpt'!$L:$L,$M1312,'sys inv movment rpt'!$N:$N,AG$1)</f>
        <v>0</v>
      </c>
      <c r="AH1312" s="86">
        <f>SUMIFS('sys inv movment rpt'!$M:$M,'sys inv movment rpt'!$L:$L,$M1312,'sys inv movment rpt'!$N:$N,AH$1)</f>
        <v>0</v>
      </c>
      <c r="AI1312" s="86">
        <f>SUMIFS('sys inv movment rpt'!$M:$M,'sys inv movment rpt'!$L:$L,$M1312,'sys inv movment rpt'!$N:$N,AI$1)</f>
        <v>0</v>
      </c>
      <c r="AJ1312" s="86">
        <f>SUMIFS('sys inv movment rpt'!$M:$M,'sys inv movment rpt'!$L:$L,$M1312,'sys inv movment rpt'!$N:$N,AJ$1)</f>
        <v>0</v>
      </c>
      <c r="AK1312" s="86">
        <f>SUMIFS('sys inv movment rpt'!$M:$M,'sys inv movment rpt'!$L:$L,$M1312,'sys inv movment rpt'!$N:$N,AK$1)</f>
        <v>0</v>
      </c>
      <c r="AL1312" s="86">
        <f>SUMIFS('sys inv movment rpt'!$M:$M,'sys inv movment rpt'!$L:$L,$M1312,'sys inv movment rpt'!$N:$N,AL$1)</f>
        <v>0</v>
      </c>
      <c r="AM1312" s="86">
        <f>SUMIFS('sys inv movment rpt'!$M:$M,'sys inv movment rpt'!$L:$L,$M1312,'sys inv movment rpt'!$N:$N,AM$1)</f>
        <v>0</v>
      </c>
      <c r="AN1312" s="86">
        <f>SUMIFS('sys inv movment rpt'!$M:$M,'sys inv movment rpt'!$L:$L,$M1312,'sys inv movment rpt'!$N:$N,AN$1)</f>
        <v>0</v>
      </c>
      <c r="AO1312" s="86">
        <f>SUMIFS('sys inv movment rpt'!$M:$M,'sys inv movment rpt'!$L:$L,$M1312,'sys inv movment rpt'!$N:$N,AO$1)</f>
        <v>0</v>
      </c>
      <c r="AP1312" s="86">
        <f>SUMIFS('sys inv movment rpt'!$M:$M,'sys inv movment rpt'!$L:$L,$M1312,'sys inv movment rpt'!$N:$N,AP$1)</f>
        <v>0</v>
      </c>
      <c r="AQ1312" s="86">
        <f>SUMIFS('sys inv movment rpt'!$M:$M,'sys inv movment rpt'!$L:$L,$M1312,'sys inv movment rpt'!$N:$N,AQ$1)</f>
        <v>0</v>
      </c>
      <c r="AR1312" s="86">
        <f>SUMIFS('sys inv movment rpt'!$M:$M,'sys inv movment rpt'!$L:$L,$M1312,'sys inv movment rpt'!$N:$N,AR$1)</f>
        <v>0</v>
      </c>
      <c r="AS1312" s="86">
        <f>SUMIFS('sys inv movment rpt'!$M:$M,'sys inv movment rpt'!$L:$L,$M1312,'sys inv movment rpt'!$N:$N,AS$1)</f>
        <v>0</v>
      </c>
      <c r="AT1312" s="86">
        <f>SUMIFS('sys inv movment rpt'!$M:$M,'sys inv movment rpt'!$L:$L,$M1312,'sys inv movment rpt'!$N:$N,AT$1)</f>
        <v>0</v>
      </c>
      <c r="AU1312" s="86">
        <f>SUMIFS('sys inv movment rpt'!$M:$M,'sys inv movment rpt'!$L:$L,$M1312,'sys inv movment rpt'!$N:$N,AU$1)</f>
        <v>0</v>
      </c>
      <c r="AV1312" s="86">
        <f>SUMIFS('sys inv movment rpt'!$M:$M,'sys inv movment rpt'!$L:$L,$M1312,'sys inv movment rpt'!$N:$N,AV$1)</f>
        <v>0</v>
      </c>
      <c r="AW1312" s="87" t="str">
        <f>IFERROR(VLOOKUP(A1312,'sys-backorder details'!E:U,17,0),"-")</f>
        <v>-</v>
      </c>
      <c r="AX1312" s="87" t="str">
        <f>IF(K1312&gt;1,VLOOKUP(A1312,'settings-routing'!A:I,9,0),"")</f>
        <v/>
      </c>
    </row>
    <row r="1313" ht="12.75" hidden="1" customHeight="1">
      <c r="A1313" s="15" t="s">
        <v>2687</v>
      </c>
      <c r="B1313" s="15" t="s">
        <v>2688</v>
      </c>
      <c r="C1313" s="50">
        <f t="shared" si="2"/>
        <v>0</v>
      </c>
      <c r="D1313" s="80">
        <f>SUMIF('Stocks 101-111'!$J:$J,'item dashboard'!A1313,'Stocks 101-111'!K:K)</f>
        <v>0</v>
      </c>
      <c r="E1313" s="80">
        <f>SUMIF('Stocks 101-111'!$J:$J,'item dashboard'!A1313,'Stocks 101-111'!$L:$L)</f>
        <v>0</v>
      </c>
      <c r="F1313" s="81">
        <f t="shared" si="3"/>
        <v>0</v>
      </c>
      <c r="G1313" s="82">
        <f t="shared" si="4"/>
        <v>0</v>
      </c>
      <c r="H1313" s="50">
        <f>SUMIFS('sys-backorder details'!$M:$M,'sys-backorder details'!$E:$E,'item dashboard'!A1313,'sys-backorder details'!$V:$V,"")</f>
        <v>0</v>
      </c>
      <c r="I1313" s="83">
        <f>SUMIF('settings-routing'!$I:$I,'item dashboard'!A1313,'settings-routing'!$O:$O)</f>
        <v>0</v>
      </c>
      <c r="J1313" s="50">
        <f>SUMIFS('sys-backorder details'!$M:$M,'sys-backorder details'!$E:$E,'item dashboard'!A1313,'sys-backorder details'!$V:$V,"Call off")</f>
        <v>0</v>
      </c>
      <c r="K1313" s="84">
        <f t="shared" si="5"/>
        <v>0</v>
      </c>
      <c r="L1313" s="84">
        <f>SUMIF('Production Plan'!$E:$E,'item dashboard'!A1313,'Production Plan'!$N:$N)</f>
        <v>0</v>
      </c>
      <c r="M1313" s="85" t="str">
        <f t="shared" si="6"/>
        <v>B-VN100-W13-100 ml Lotion White Bottle</v>
      </c>
      <c r="N1313" s="86">
        <f>SUMIFS('sys inv movment rpt'!$M:$M,'sys inv movment rpt'!$L:$L,$M1313,'sys inv movment rpt'!$N:$N,N$1)</f>
        <v>0</v>
      </c>
      <c r="O1313" s="86">
        <f>SUMIFS('sys inv movment rpt'!$M:$M,'sys inv movment rpt'!$L:$L,$M1313,'sys inv movment rpt'!$N:$N,O$1)</f>
        <v>0</v>
      </c>
      <c r="P1313" s="86">
        <f>SUMIFS('sys inv movment rpt'!$M:$M,'sys inv movment rpt'!$L:$L,$M1313,'sys inv movment rpt'!$N:$N,P$1)</f>
        <v>0</v>
      </c>
      <c r="Q1313" s="86">
        <f>SUMIFS('sys inv movment rpt'!$M:$M,'sys inv movment rpt'!$L:$L,$M1313,'sys inv movment rpt'!$N:$N,Q$1)</f>
        <v>0</v>
      </c>
      <c r="R1313" s="86">
        <f>SUMIFS('sys inv movment rpt'!$M:$M,'sys inv movment rpt'!$L:$L,$M1313,'sys inv movment rpt'!$N:$N,R$1)</f>
        <v>0</v>
      </c>
      <c r="S1313" s="86">
        <f>SUMIFS('sys inv movment rpt'!$M:$M,'sys inv movment rpt'!$L:$L,$M1313,'sys inv movment rpt'!$N:$N,S$1)</f>
        <v>0</v>
      </c>
      <c r="T1313" s="86">
        <f>SUMIFS('sys inv movment rpt'!$M:$M,'sys inv movment rpt'!$L:$L,$M1313,'sys inv movment rpt'!$N:$N,T$1)</f>
        <v>0</v>
      </c>
      <c r="U1313" s="86">
        <f>SUMIFS('sys inv movment rpt'!$M:$M,'sys inv movment rpt'!$L:$L,$M1313,'sys inv movment rpt'!$N:$N,U$1)</f>
        <v>0</v>
      </c>
      <c r="V1313" s="86">
        <f>SUMIFS('sys inv movment rpt'!$M:$M,'sys inv movment rpt'!$L:$L,$M1313,'sys inv movment rpt'!$N:$N,V$1)</f>
        <v>0</v>
      </c>
      <c r="W1313" s="86">
        <f>SUMIFS('sys inv movment rpt'!$M:$M,'sys inv movment rpt'!$L:$L,$M1313,'sys inv movment rpt'!$N:$N,W$1)</f>
        <v>0</v>
      </c>
      <c r="X1313" s="86">
        <f>SUMIFS('sys inv movment rpt'!$M:$M,'sys inv movment rpt'!$L:$L,$M1313,'sys inv movment rpt'!$N:$N,X$1)</f>
        <v>0</v>
      </c>
      <c r="Y1313" s="86">
        <f>SUMIFS('sys inv movment rpt'!$M:$M,'sys inv movment rpt'!$L:$L,$M1313,'sys inv movment rpt'!$N:$N,Y$1)</f>
        <v>0</v>
      </c>
      <c r="Z1313" s="86">
        <f>SUMIFS('sys inv movment rpt'!$M:$M,'sys inv movment rpt'!$L:$L,$M1313,'sys inv movment rpt'!$N:$N,Z$1)</f>
        <v>0</v>
      </c>
      <c r="AA1313" s="86">
        <f>SUMIFS('sys inv movment rpt'!$M:$M,'sys inv movment rpt'!$L:$L,$M1313,'sys inv movment rpt'!$N:$N,AA$1)</f>
        <v>0</v>
      </c>
      <c r="AB1313" s="86">
        <f>SUMIFS('sys inv movment rpt'!$M:$M,'sys inv movment rpt'!$L:$L,$M1313,'sys inv movment rpt'!$N:$N,AB$1)</f>
        <v>0</v>
      </c>
      <c r="AC1313" s="86">
        <f>SUMIFS('sys inv movment rpt'!$M:$M,'sys inv movment rpt'!$L:$L,$M1313,'sys inv movment rpt'!$N:$N,AC$1)</f>
        <v>0</v>
      </c>
      <c r="AD1313" s="86">
        <f>SUMIFS('sys inv movment rpt'!$M:$M,'sys inv movment rpt'!$L:$L,$M1313,'sys inv movment rpt'!$N:$N,AD$1)</f>
        <v>0</v>
      </c>
      <c r="AE1313" s="86">
        <f>SUMIFS('sys inv movment rpt'!$M:$M,'sys inv movment rpt'!$L:$L,$M1313,'sys inv movment rpt'!$N:$N,AE$1)</f>
        <v>0</v>
      </c>
      <c r="AF1313" s="86">
        <f>SUMIFS('sys inv movment rpt'!$M:$M,'sys inv movment rpt'!$L:$L,$M1313,'sys inv movment rpt'!$N:$N,AF$1)</f>
        <v>0</v>
      </c>
      <c r="AG1313" s="86">
        <f>SUMIFS('sys inv movment rpt'!$M:$M,'sys inv movment rpt'!$L:$L,$M1313,'sys inv movment rpt'!$N:$N,AG$1)</f>
        <v>0</v>
      </c>
      <c r="AH1313" s="86">
        <f>SUMIFS('sys inv movment rpt'!$M:$M,'sys inv movment rpt'!$L:$L,$M1313,'sys inv movment rpt'!$N:$N,AH$1)</f>
        <v>0</v>
      </c>
      <c r="AI1313" s="86">
        <f>SUMIFS('sys inv movment rpt'!$M:$M,'sys inv movment rpt'!$L:$L,$M1313,'sys inv movment rpt'!$N:$N,AI$1)</f>
        <v>0</v>
      </c>
      <c r="AJ1313" s="86">
        <f>SUMIFS('sys inv movment rpt'!$M:$M,'sys inv movment rpt'!$L:$L,$M1313,'sys inv movment rpt'!$N:$N,AJ$1)</f>
        <v>0</v>
      </c>
      <c r="AK1313" s="86">
        <f>SUMIFS('sys inv movment rpt'!$M:$M,'sys inv movment rpt'!$L:$L,$M1313,'sys inv movment rpt'!$N:$N,AK$1)</f>
        <v>0</v>
      </c>
      <c r="AL1313" s="86">
        <f>SUMIFS('sys inv movment rpt'!$M:$M,'sys inv movment rpt'!$L:$L,$M1313,'sys inv movment rpt'!$N:$N,AL$1)</f>
        <v>0</v>
      </c>
      <c r="AM1313" s="86">
        <f>SUMIFS('sys inv movment rpt'!$M:$M,'sys inv movment rpt'!$L:$L,$M1313,'sys inv movment rpt'!$N:$N,AM$1)</f>
        <v>0</v>
      </c>
      <c r="AN1313" s="86">
        <f>SUMIFS('sys inv movment rpt'!$M:$M,'sys inv movment rpt'!$L:$L,$M1313,'sys inv movment rpt'!$N:$N,AN$1)</f>
        <v>0</v>
      </c>
      <c r="AO1313" s="86">
        <f>SUMIFS('sys inv movment rpt'!$M:$M,'sys inv movment rpt'!$L:$L,$M1313,'sys inv movment rpt'!$N:$N,AO$1)</f>
        <v>0</v>
      </c>
      <c r="AP1313" s="86">
        <f>SUMIFS('sys inv movment rpt'!$M:$M,'sys inv movment rpt'!$L:$L,$M1313,'sys inv movment rpt'!$N:$N,AP$1)</f>
        <v>0</v>
      </c>
      <c r="AQ1313" s="86">
        <f>SUMIFS('sys inv movment rpt'!$M:$M,'sys inv movment rpt'!$L:$L,$M1313,'sys inv movment rpt'!$N:$N,AQ$1)</f>
        <v>0</v>
      </c>
      <c r="AR1313" s="86">
        <f>SUMIFS('sys inv movment rpt'!$M:$M,'sys inv movment rpt'!$L:$L,$M1313,'sys inv movment rpt'!$N:$N,AR$1)</f>
        <v>0</v>
      </c>
      <c r="AS1313" s="86">
        <f>SUMIFS('sys inv movment rpt'!$M:$M,'sys inv movment rpt'!$L:$L,$M1313,'sys inv movment rpt'!$N:$N,AS$1)</f>
        <v>0</v>
      </c>
      <c r="AT1313" s="86">
        <f>SUMIFS('sys inv movment rpt'!$M:$M,'sys inv movment rpt'!$L:$L,$M1313,'sys inv movment rpt'!$N:$N,AT$1)</f>
        <v>0</v>
      </c>
      <c r="AU1313" s="86">
        <f>SUMIFS('sys inv movment rpt'!$M:$M,'sys inv movment rpt'!$L:$L,$M1313,'sys inv movment rpt'!$N:$N,AU$1)</f>
        <v>0</v>
      </c>
      <c r="AV1313" s="86">
        <f>SUMIFS('sys inv movment rpt'!$M:$M,'sys inv movment rpt'!$L:$L,$M1313,'sys inv movment rpt'!$N:$N,AV$1)</f>
        <v>0</v>
      </c>
      <c r="AW1313" s="87" t="str">
        <f>IFERROR(VLOOKUP(A1313,'sys-backorder details'!E:U,17,0),"-")</f>
        <v>-</v>
      </c>
      <c r="AX1313" s="87" t="str">
        <f>IF(K1313&gt;1,VLOOKUP(A1313,'settings-routing'!A:I,9,0),"")</f>
        <v/>
      </c>
    </row>
    <row r="1314" ht="12.75" hidden="1" customHeight="1">
      <c r="A1314" s="28" t="s">
        <v>2689</v>
      </c>
      <c r="B1314" s="28" t="s">
        <v>2690</v>
      </c>
      <c r="C1314" s="50">
        <f t="shared" si="2"/>
        <v>4750</v>
      </c>
      <c r="D1314" s="80">
        <f>SUMIF('Stocks 101-111'!$J:$J,'item dashboard'!A1314,'Stocks 101-111'!K:K)</f>
        <v>4750</v>
      </c>
      <c r="E1314" s="80">
        <f>SUMIF('Stocks 101-111'!$J:$J,'item dashboard'!A1314,'Stocks 101-111'!$L:$L)</f>
        <v>0</v>
      </c>
      <c r="F1314" s="81">
        <f t="shared" si="3"/>
        <v>0</v>
      </c>
      <c r="G1314" s="82">
        <f t="shared" si="4"/>
        <v>0.05714285714</v>
      </c>
      <c r="H1314" s="50">
        <f>SUMIFS('sys-backorder details'!$M:$M,'sys-backorder details'!$E:$E,'item dashboard'!A1314,'sys-backorder details'!$V:$V,"")</f>
        <v>0</v>
      </c>
      <c r="I1314" s="83">
        <f>SUMIF('settings-routing'!$I:$I,'item dashboard'!A1314,'settings-routing'!$O:$O)</f>
        <v>0</v>
      </c>
      <c r="J1314" s="50">
        <f>SUMIFS('sys-backorder details'!$M:$M,'sys-backorder details'!$E:$E,'item dashboard'!A1314,'sys-backorder details'!$V:$V,"Call off")</f>
        <v>0</v>
      </c>
      <c r="K1314" s="84">
        <f t="shared" si="5"/>
        <v>-4750</v>
      </c>
      <c r="L1314" s="84">
        <f>SUMIF('Production Plan'!$E:$E,'item dashboard'!A1314,'Production Plan'!$N:$N)</f>
        <v>0</v>
      </c>
      <c r="M1314" s="85" t="str">
        <f t="shared" si="6"/>
        <v>B-VN250-PW20-250 ml Lotion Pearly White Bottle(500006261)</v>
      </c>
      <c r="N1314" s="86">
        <f>SUMIFS('sys inv movment rpt'!$M:$M,'sys inv movment rpt'!$L:$L,$M1314,'sys inv movment rpt'!$N:$N,N$1)</f>
        <v>0</v>
      </c>
      <c r="O1314" s="86">
        <f>SUMIFS('sys inv movment rpt'!$M:$M,'sys inv movment rpt'!$L:$L,$M1314,'sys inv movment rpt'!$N:$N,O$1)</f>
        <v>0</v>
      </c>
      <c r="P1314" s="86">
        <f>SUMIFS('sys inv movment rpt'!$M:$M,'sys inv movment rpt'!$L:$L,$M1314,'sys inv movment rpt'!$N:$N,P$1)</f>
        <v>0</v>
      </c>
      <c r="Q1314" s="86">
        <f>SUMIFS('sys inv movment rpt'!$M:$M,'sys inv movment rpt'!$L:$L,$M1314,'sys inv movment rpt'!$N:$N,Q$1)</f>
        <v>0</v>
      </c>
      <c r="R1314" s="86">
        <f>SUMIFS('sys inv movment rpt'!$M:$M,'sys inv movment rpt'!$L:$L,$M1314,'sys inv movment rpt'!$N:$N,R$1)</f>
        <v>0</v>
      </c>
      <c r="S1314" s="86">
        <f>SUMIFS('sys inv movment rpt'!$M:$M,'sys inv movment rpt'!$L:$L,$M1314,'sys inv movment rpt'!$N:$N,S$1)</f>
        <v>0</v>
      </c>
      <c r="T1314" s="86">
        <f>SUMIFS('sys inv movment rpt'!$M:$M,'sys inv movment rpt'!$L:$L,$M1314,'sys inv movment rpt'!$N:$N,T$1)</f>
        <v>0</v>
      </c>
      <c r="U1314" s="86">
        <f>SUMIFS('sys inv movment rpt'!$M:$M,'sys inv movment rpt'!$L:$L,$M1314,'sys inv movment rpt'!$N:$N,U$1)</f>
        <v>0</v>
      </c>
      <c r="V1314" s="86">
        <f>SUMIFS('sys inv movment rpt'!$M:$M,'sys inv movment rpt'!$L:$L,$M1314,'sys inv movment rpt'!$N:$N,V$1)</f>
        <v>0</v>
      </c>
      <c r="W1314" s="86">
        <f>SUMIFS('sys inv movment rpt'!$M:$M,'sys inv movment rpt'!$L:$L,$M1314,'sys inv movment rpt'!$N:$N,W$1)</f>
        <v>0</v>
      </c>
      <c r="X1314" s="86">
        <f>SUMIFS('sys inv movment rpt'!$M:$M,'sys inv movment rpt'!$L:$L,$M1314,'sys inv movment rpt'!$N:$N,X$1)</f>
        <v>0</v>
      </c>
      <c r="Y1314" s="86">
        <f>SUMIFS('sys inv movment rpt'!$M:$M,'sys inv movment rpt'!$L:$L,$M1314,'sys inv movment rpt'!$N:$N,Y$1)</f>
        <v>0</v>
      </c>
      <c r="Z1314" s="86">
        <f>SUMIFS('sys inv movment rpt'!$M:$M,'sys inv movment rpt'!$L:$L,$M1314,'sys inv movment rpt'!$N:$N,Z$1)</f>
        <v>0</v>
      </c>
      <c r="AA1314" s="86">
        <f>SUMIFS('sys inv movment rpt'!$M:$M,'sys inv movment rpt'!$L:$L,$M1314,'sys inv movment rpt'!$N:$N,AA$1)</f>
        <v>5750</v>
      </c>
      <c r="AB1314" s="86">
        <f>SUMIFS('sys inv movment rpt'!$M:$M,'sys inv movment rpt'!$L:$L,$M1314,'sys inv movment rpt'!$N:$N,AB$1)</f>
        <v>0</v>
      </c>
      <c r="AC1314" s="86">
        <f>SUMIFS('sys inv movment rpt'!$M:$M,'sys inv movment rpt'!$L:$L,$M1314,'sys inv movment rpt'!$N:$N,AC$1)</f>
        <v>0</v>
      </c>
      <c r="AD1314" s="86">
        <f>SUMIFS('sys inv movment rpt'!$M:$M,'sys inv movment rpt'!$L:$L,$M1314,'sys inv movment rpt'!$N:$N,AD$1)</f>
        <v>0</v>
      </c>
      <c r="AE1314" s="86">
        <f>SUMIFS('sys inv movment rpt'!$M:$M,'sys inv movment rpt'!$L:$L,$M1314,'sys inv movment rpt'!$N:$N,AE$1)</f>
        <v>0</v>
      </c>
      <c r="AF1314" s="86">
        <f>SUMIFS('sys inv movment rpt'!$M:$M,'sys inv movment rpt'!$L:$L,$M1314,'sys inv movment rpt'!$N:$N,AF$1)</f>
        <v>0</v>
      </c>
      <c r="AG1314" s="86">
        <f>SUMIFS('sys inv movment rpt'!$M:$M,'sys inv movment rpt'!$L:$L,$M1314,'sys inv movment rpt'!$N:$N,AG$1)</f>
        <v>0</v>
      </c>
      <c r="AH1314" s="86">
        <f>SUMIFS('sys inv movment rpt'!$M:$M,'sys inv movment rpt'!$L:$L,$M1314,'sys inv movment rpt'!$N:$N,AH$1)</f>
        <v>0</v>
      </c>
      <c r="AI1314" s="86">
        <f>SUMIFS('sys inv movment rpt'!$M:$M,'sys inv movment rpt'!$L:$L,$M1314,'sys inv movment rpt'!$N:$N,AI$1)</f>
        <v>0</v>
      </c>
      <c r="AJ1314" s="86">
        <f>SUMIFS('sys inv movment rpt'!$M:$M,'sys inv movment rpt'!$L:$L,$M1314,'sys inv movment rpt'!$N:$N,AJ$1)</f>
        <v>0</v>
      </c>
      <c r="AK1314" s="86">
        <f>SUMIFS('sys inv movment rpt'!$M:$M,'sys inv movment rpt'!$L:$L,$M1314,'sys inv movment rpt'!$N:$N,AK$1)</f>
        <v>0</v>
      </c>
      <c r="AL1314" s="86">
        <f>SUMIFS('sys inv movment rpt'!$M:$M,'sys inv movment rpt'!$L:$L,$M1314,'sys inv movment rpt'!$N:$N,AL$1)</f>
        <v>0</v>
      </c>
      <c r="AM1314" s="86">
        <f>SUMIFS('sys inv movment rpt'!$M:$M,'sys inv movment rpt'!$L:$L,$M1314,'sys inv movment rpt'!$N:$N,AM$1)</f>
        <v>0</v>
      </c>
      <c r="AN1314" s="86">
        <f>SUMIFS('sys inv movment rpt'!$M:$M,'sys inv movment rpt'!$L:$L,$M1314,'sys inv movment rpt'!$N:$N,AN$1)</f>
        <v>0</v>
      </c>
      <c r="AO1314" s="86">
        <f>SUMIFS('sys inv movment rpt'!$M:$M,'sys inv movment rpt'!$L:$L,$M1314,'sys inv movment rpt'!$N:$N,AO$1)</f>
        <v>0</v>
      </c>
      <c r="AP1314" s="86">
        <f>SUMIFS('sys inv movment rpt'!$M:$M,'sys inv movment rpt'!$L:$L,$M1314,'sys inv movment rpt'!$N:$N,AP$1)</f>
        <v>0</v>
      </c>
      <c r="AQ1314" s="86">
        <f>SUMIFS('sys inv movment rpt'!$M:$M,'sys inv movment rpt'!$L:$L,$M1314,'sys inv movment rpt'!$N:$N,AQ$1)</f>
        <v>0</v>
      </c>
      <c r="AR1314" s="86">
        <f>SUMIFS('sys inv movment rpt'!$M:$M,'sys inv movment rpt'!$L:$L,$M1314,'sys inv movment rpt'!$N:$N,AR$1)</f>
        <v>0</v>
      </c>
      <c r="AS1314" s="86">
        <f>SUMIFS('sys inv movment rpt'!$M:$M,'sys inv movment rpt'!$L:$L,$M1314,'sys inv movment rpt'!$N:$N,AS$1)</f>
        <v>18000</v>
      </c>
      <c r="AT1314" s="86">
        <f>SUMIFS('sys inv movment rpt'!$M:$M,'sys inv movment rpt'!$L:$L,$M1314,'sys inv movment rpt'!$N:$N,AT$1)</f>
        <v>0</v>
      </c>
      <c r="AU1314" s="86">
        <f>SUMIFS('sys inv movment rpt'!$M:$M,'sys inv movment rpt'!$L:$L,$M1314,'sys inv movment rpt'!$N:$N,AU$1)</f>
        <v>0</v>
      </c>
      <c r="AV1314" s="86">
        <f>SUMIFS('sys inv movment rpt'!$M:$M,'sys inv movment rpt'!$L:$L,$M1314,'sys inv movment rpt'!$N:$N,AV$1)</f>
        <v>0</v>
      </c>
      <c r="AW1314" s="87" t="str">
        <f>IFERROR(VLOOKUP(A1314,'sys-backorder details'!E:U,17,0),"-")</f>
        <v>-</v>
      </c>
      <c r="AX1314" s="87" t="str">
        <f>IF(K1314&gt;1,VLOOKUP(A1314,'settings-routing'!A:I,9,0),"")</f>
        <v/>
      </c>
    </row>
    <row r="1315" ht="12.75" hidden="1" customHeight="1">
      <c r="A1315" s="15" t="s">
        <v>2691</v>
      </c>
      <c r="B1315" s="15" t="s">
        <v>2692</v>
      </c>
      <c r="C1315" s="50">
        <f t="shared" si="2"/>
        <v>0</v>
      </c>
      <c r="D1315" s="80">
        <f>SUMIF('Stocks 101-111'!$J:$J,'item dashboard'!A1315,'Stocks 101-111'!K:K)</f>
        <v>0</v>
      </c>
      <c r="E1315" s="80">
        <f>SUMIF('Stocks 101-111'!$J:$J,'item dashboard'!A1315,'Stocks 101-111'!$L:$L)</f>
        <v>0</v>
      </c>
      <c r="F1315" s="81">
        <f t="shared" si="3"/>
        <v>0</v>
      </c>
      <c r="G1315" s="82">
        <f t="shared" si="4"/>
        <v>0.02857142857</v>
      </c>
      <c r="H1315" s="50">
        <f>SUMIFS('sys-backorder details'!$M:$M,'sys-backorder details'!$E:$E,'item dashboard'!A1315,'sys-backorder details'!$V:$V,"")</f>
        <v>0</v>
      </c>
      <c r="I1315" s="83">
        <f>SUMIF('settings-routing'!$I:$I,'item dashboard'!A1315,'settings-routing'!$O:$O)</f>
        <v>0</v>
      </c>
      <c r="J1315" s="50">
        <f>SUMIFS('sys-backorder details'!$M:$M,'sys-backorder details'!$E:$E,'item dashboard'!A1315,'sys-backorder details'!$V:$V,"Call off")</f>
        <v>0</v>
      </c>
      <c r="K1315" s="84">
        <f t="shared" si="5"/>
        <v>0</v>
      </c>
      <c r="L1315" s="84">
        <f>SUMIF('Production Plan'!$E:$E,'item dashboard'!A1315,'Production Plan'!$N:$N)</f>
        <v>0</v>
      </c>
      <c r="M1315" s="85" t="str">
        <f t="shared" si="6"/>
        <v>B-VN250-W20-250 ml Lotion White Bottle(500006261)</v>
      </c>
      <c r="N1315" s="86">
        <f>SUMIFS('sys inv movment rpt'!$M:$M,'sys inv movment rpt'!$L:$L,$M1315,'sys inv movment rpt'!$N:$N,N$1)</f>
        <v>0</v>
      </c>
      <c r="O1315" s="86">
        <f>SUMIFS('sys inv movment rpt'!$M:$M,'sys inv movment rpt'!$L:$L,$M1315,'sys inv movment rpt'!$N:$N,O$1)</f>
        <v>0</v>
      </c>
      <c r="P1315" s="86">
        <f>SUMIFS('sys inv movment rpt'!$M:$M,'sys inv movment rpt'!$L:$L,$M1315,'sys inv movment rpt'!$N:$N,P$1)</f>
        <v>0</v>
      </c>
      <c r="Q1315" s="86">
        <f>SUMIFS('sys inv movment rpt'!$M:$M,'sys inv movment rpt'!$L:$L,$M1315,'sys inv movment rpt'!$N:$N,Q$1)</f>
        <v>0</v>
      </c>
      <c r="R1315" s="86">
        <f>SUMIFS('sys inv movment rpt'!$M:$M,'sys inv movment rpt'!$L:$L,$M1315,'sys inv movment rpt'!$N:$N,R$1)</f>
        <v>0</v>
      </c>
      <c r="S1315" s="86">
        <f>SUMIFS('sys inv movment rpt'!$M:$M,'sys inv movment rpt'!$L:$L,$M1315,'sys inv movment rpt'!$N:$N,S$1)</f>
        <v>0</v>
      </c>
      <c r="T1315" s="86">
        <f>SUMIFS('sys inv movment rpt'!$M:$M,'sys inv movment rpt'!$L:$L,$M1315,'sys inv movment rpt'!$N:$N,T$1)</f>
        <v>0</v>
      </c>
      <c r="U1315" s="86">
        <f>SUMIFS('sys inv movment rpt'!$M:$M,'sys inv movment rpt'!$L:$L,$M1315,'sys inv movment rpt'!$N:$N,U$1)</f>
        <v>0</v>
      </c>
      <c r="V1315" s="86">
        <f>SUMIFS('sys inv movment rpt'!$M:$M,'sys inv movment rpt'!$L:$L,$M1315,'sys inv movment rpt'!$N:$N,V$1)</f>
        <v>0</v>
      </c>
      <c r="W1315" s="86">
        <f>SUMIFS('sys inv movment rpt'!$M:$M,'sys inv movment rpt'!$L:$L,$M1315,'sys inv movment rpt'!$N:$N,W$1)</f>
        <v>0</v>
      </c>
      <c r="X1315" s="86">
        <f>SUMIFS('sys inv movment rpt'!$M:$M,'sys inv movment rpt'!$L:$L,$M1315,'sys inv movment rpt'!$N:$N,X$1)</f>
        <v>0</v>
      </c>
      <c r="Y1315" s="86">
        <f>SUMIFS('sys inv movment rpt'!$M:$M,'sys inv movment rpt'!$L:$L,$M1315,'sys inv movment rpt'!$N:$N,Y$1)</f>
        <v>0</v>
      </c>
      <c r="Z1315" s="86">
        <f>SUMIFS('sys inv movment rpt'!$M:$M,'sys inv movment rpt'!$L:$L,$M1315,'sys inv movment rpt'!$N:$N,Z$1)</f>
        <v>0</v>
      </c>
      <c r="AA1315" s="86">
        <f>SUMIFS('sys inv movment rpt'!$M:$M,'sys inv movment rpt'!$L:$L,$M1315,'sys inv movment rpt'!$N:$N,AA$1)</f>
        <v>0</v>
      </c>
      <c r="AB1315" s="86">
        <f>SUMIFS('sys inv movment rpt'!$M:$M,'sys inv movment rpt'!$L:$L,$M1315,'sys inv movment rpt'!$N:$N,AB$1)</f>
        <v>0</v>
      </c>
      <c r="AC1315" s="86">
        <f>SUMIFS('sys inv movment rpt'!$M:$M,'sys inv movment rpt'!$L:$L,$M1315,'sys inv movment rpt'!$N:$N,AC$1)</f>
        <v>0</v>
      </c>
      <c r="AD1315" s="86">
        <f>SUMIFS('sys inv movment rpt'!$M:$M,'sys inv movment rpt'!$L:$L,$M1315,'sys inv movment rpt'!$N:$N,AD$1)</f>
        <v>0</v>
      </c>
      <c r="AE1315" s="86">
        <f>SUMIFS('sys inv movment rpt'!$M:$M,'sys inv movment rpt'!$L:$L,$M1315,'sys inv movment rpt'!$N:$N,AE$1)</f>
        <v>6750</v>
      </c>
      <c r="AF1315" s="86">
        <f>SUMIFS('sys inv movment rpt'!$M:$M,'sys inv movment rpt'!$L:$L,$M1315,'sys inv movment rpt'!$N:$N,AF$1)</f>
        <v>0</v>
      </c>
      <c r="AG1315" s="86">
        <f>SUMIFS('sys inv movment rpt'!$M:$M,'sys inv movment rpt'!$L:$L,$M1315,'sys inv movment rpt'!$N:$N,AG$1)</f>
        <v>0</v>
      </c>
      <c r="AH1315" s="86">
        <f>SUMIFS('sys inv movment rpt'!$M:$M,'sys inv movment rpt'!$L:$L,$M1315,'sys inv movment rpt'!$N:$N,AH$1)</f>
        <v>0</v>
      </c>
      <c r="AI1315" s="86">
        <f>SUMIFS('sys inv movment rpt'!$M:$M,'sys inv movment rpt'!$L:$L,$M1315,'sys inv movment rpt'!$N:$N,AI$1)</f>
        <v>0</v>
      </c>
      <c r="AJ1315" s="86">
        <f>SUMIFS('sys inv movment rpt'!$M:$M,'sys inv movment rpt'!$L:$L,$M1315,'sys inv movment rpt'!$N:$N,AJ$1)</f>
        <v>0</v>
      </c>
      <c r="AK1315" s="86">
        <f>SUMIFS('sys inv movment rpt'!$M:$M,'sys inv movment rpt'!$L:$L,$M1315,'sys inv movment rpt'!$N:$N,AK$1)</f>
        <v>0</v>
      </c>
      <c r="AL1315" s="86">
        <f>SUMIFS('sys inv movment rpt'!$M:$M,'sys inv movment rpt'!$L:$L,$M1315,'sys inv movment rpt'!$N:$N,AL$1)</f>
        <v>0</v>
      </c>
      <c r="AM1315" s="86">
        <f>SUMIFS('sys inv movment rpt'!$M:$M,'sys inv movment rpt'!$L:$L,$M1315,'sys inv movment rpt'!$N:$N,AM$1)</f>
        <v>0</v>
      </c>
      <c r="AN1315" s="86">
        <f>SUMIFS('sys inv movment rpt'!$M:$M,'sys inv movment rpt'!$L:$L,$M1315,'sys inv movment rpt'!$N:$N,AN$1)</f>
        <v>0</v>
      </c>
      <c r="AO1315" s="86">
        <f>SUMIFS('sys inv movment rpt'!$M:$M,'sys inv movment rpt'!$L:$L,$M1315,'sys inv movment rpt'!$N:$N,AO$1)</f>
        <v>0</v>
      </c>
      <c r="AP1315" s="86">
        <f>SUMIFS('sys inv movment rpt'!$M:$M,'sys inv movment rpt'!$L:$L,$M1315,'sys inv movment rpt'!$N:$N,AP$1)</f>
        <v>0</v>
      </c>
      <c r="AQ1315" s="86">
        <f>SUMIFS('sys inv movment rpt'!$M:$M,'sys inv movment rpt'!$L:$L,$M1315,'sys inv movment rpt'!$N:$N,AQ$1)</f>
        <v>0</v>
      </c>
      <c r="AR1315" s="86">
        <f>SUMIFS('sys inv movment rpt'!$M:$M,'sys inv movment rpt'!$L:$L,$M1315,'sys inv movment rpt'!$N:$N,AR$1)</f>
        <v>0</v>
      </c>
      <c r="AS1315" s="86">
        <f>SUMIFS('sys inv movment rpt'!$M:$M,'sys inv movment rpt'!$L:$L,$M1315,'sys inv movment rpt'!$N:$N,AS$1)</f>
        <v>0</v>
      </c>
      <c r="AT1315" s="86">
        <f>SUMIFS('sys inv movment rpt'!$M:$M,'sys inv movment rpt'!$L:$L,$M1315,'sys inv movment rpt'!$N:$N,AT$1)</f>
        <v>0</v>
      </c>
      <c r="AU1315" s="86">
        <f>SUMIFS('sys inv movment rpt'!$M:$M,'sys inv movment rpt'!$L:$L,$M1315,'sys inv movment rpt'!$N:$N,AU$1)</f>
        <v>0</v>
      </c>
      <c r="AV1315" s="86">
        <f>SUMIFS('sys inv movment rpt'!$M:$M,'sys inv movment rpt'!$L:$L,$M1315,'sys inv movment rpt'!$N:$N,AV$1)</f>
        <v>0</v>
      </c>
      <c r="AW1315" s="87" t="str">
        <f>IFERROR(VLOOKUP(A1315,'sys-backorder details'!E:U,17,0),"-")</f>
        <v>-</v>
      </c>
      <c r="AX1315" s="87" t="str">
        <f>IF(K1315&gt;1,VLOOKUP(A1315,'settings-routing'!A:I,9,0),"")</f>
        <v/>
      </c>
    </row>
    <row r="1316" ht="12.75" hidden="1" customHeight="1">
      <c r="A1316" s="28" t="s">
        <v>2693</v>
      </c>
      <c r="B1316" s="28" t="s">
        <v>2694</v>
      </c>
      <c r="C1316" s="50">
        <f t="shared" si="2"/>
        <v>0</v>
      </c>
      <c r="D1316" s="80">
        <f>SUMIF('Stocks 101-111'!$J:$J,'item dashboard'!A1316,'Stocks 101-111'!K:K)</f>
        <v>0</v>
      </c>
      <c r="E1316" s="80">
        <f>SUMIF('Stocks 101-111'!$J:$J,'item dashboard'!A1316,'Stocks 101-111'!$L:$L)</f>
        <v>0</v>
      </c>
      <c r="F1316" s="81">
        <f t="shared" si="3"/>
        <v>0</v>
      </c>
      <c r="G1316" s="82">
        <f t="shared" si="4"/>
        <v>0.02857142857</v>
      </c>
      <c r="H1316" s="50">
        <f>SUMIFS('sys-backorder details'!$M:$M,'sys-backorder details'!$E:$E,'item dashboard'!A1316,'sys-backorder details'!$V:$V,"")</f>
        <v>0</v>
      </c>
      <c r="I1316" s="83">
        <f>SUMIF('settings-routing'!$I:$I,'item dashboard'!A1316,'settings-routing'!$O:$O)</f>
        <v>0</v>
      </c>
      <c r="J1316" s="50">
        <f>SUMIFS('sys-backorder details'!$M:$M,'sys-backorder details'!$E:$E,'item dashboard'!A1316,'sys-backorder details'!$V:$V,"Call off")</f>
        <v>0</v>
      </c>
      <c r="K1316" s="84">
        <f t="shared" si="5"/>
        <v>0</v>
      </c>
      <c r="L1316" s="84">
        <f>SUMIF('Production Plan'!$E:$E,'item dashboard'!A1316,'Production Plan'!$N:$N)</f>
        <v>0</v>
      </c>
      <c r="M1316" s="85" t="str">
        <f t="shared" si="6"/>
        <v>B-VN450-PW30-450 ml Lotion Pearly White Bottle (500006262)</v>
      </c>
      <c r="N1316" s="86">
        <f>SUMIFS('sys inv movment rpt'!$M:$M,'sys inv movment rpt'!$L:$L,$M1316,'sys inv movment rpt'!$N:$N,N$1)</f>
        <v>0</v>
      </c>
      <c r="O1316" s="86">
        <f>SUMIFS('sys inv movment rpt'!$M:$M,'sys inv movment rpt'!$L:$L,$M1316,'sys inv movment rpt'!$N:$N,O$1)</f>
        <v>0</v>
      </c>
      <c r="P1316" s="86">
        <f>SUMIFS('sys inv movment rpt'!$M:$M,'sys inv movment rpt'!$L:$L,$M1316,'sys inv movment rpt'!$N:$N,P$1)</f>
        <v>0</v>
      </c>
      <c r="Q1316" s="86">
        <f>SUMIFS('sys inv movment rpt'!$M:$M,'sys inv movment rpt'!$L:$L,$M1316,'sys inv movment rpt'!$N:$N,Q$1)</f>
        <v>0</v>
      </c>
      <c r="R1316" s="86">
        <f>SUMIFS('sys inv movment rpt'!$M:$M,'sys inv movment rpt'!$L:$L,$M1316,'sys inv movment rpt'!$N:$N,R$1)</f>
        <v>0</v>
      </c>
      <c r="S1316" s="86">
        <f>SUMIFS('sys inv movment rpt'!$M:$M,'sys inv movment rpt'!$L:$L,$M1316,'sys inv movment rpt'!$N:$N,S$1)</f>
        <v>0</v>
      </c>
      <c r="T1316" s="86">
        <f>SUMIFS('sys inv movment rpt'!$M:$M,'sys inv movment rpt'!$L:$L,$M1316,'sys inv movment rpt'!$N:$N,T$1)</f>
        <v>0</v>
      </c>
      <c r="U1316" s="86">
        <f>SUMIFS('sys inv movment rpt'!$M:$M,'sys inv movment rpt'!$L:$L,$M1316,'sys inv movment rpt'!$N:$N,U$1)</f>
        <v>0</v>
      </c>
      <c r="V1316" s="86">
        <f>SUMIFS('sys inv movment rpt'!$M:$M,'sys inv movment rpt'!$L:$L,$M1316,'sys inv movment rpt'!$N:$N,V$1)</f>
        <v>0</v>
      </c>
      <c r="W1316" s="86">
        <f>SUMIFS('sys inv movment rpt'!$M:$M,'sys inv movment rpt'!$L:$L,$M1316,'sys inv movment rpt'!$N:$N,W$1)</f>
        <v>0</v>
      </c>
      <c r="X1316" s="86">
        <f>SUMIFS('sys inv movment rpt'!$M:$M,'sys inv movment rpt'!$L:$L,$M1316,'sys inv movment rpt'!$N:$N,X$1)</f>
        <v>0</v>
      </c>
      <c r="Y1316" s="86">
        <f>SUMIFS('sys inv movment rpt'!$M:$M,'sys inv movment rpt'!$L:$L,$M1316,'sys inv movment rpt'!$N:$N,Y$1)</f>
        <v>0</v>
      </c>
      <c r="Z1316" s="86">
        <f>SUMIFS('sys inv movment rpt'!$M:$M,'sys inv movment rpt'!$L:$L,$M1316,'sys inv movment rpt'!$N:$N,Z$1)</f>
        <v>0</v>
      </c>
      <c r="AA1316" s="86">
        <f>SUMIFS('sys inv movment rpt'!$M:$M,'sys inv movment rpt'!$L:$L,$M1316,'sys inv movment rpt'!$N:$N,AA$1)</f>
        <v>3000</v>
      </c>
      <c r="AB1316" s="86">
        <f>SUMIFS('sys inv movment rpt'!$M:$M,'sys inv movment rpt'!$L:$L,$M1316,'sys inv movment rpt'!$N:$N,AB$1)</f>
        <v>0</v>
      </c>
      <c r="AC1316" s="86">
        <f>SUMIFS('sys inv movment rpt'!$M:$M,'sys inv movment rpt'!$L:$L,$M1316,'sys inv movment rpt'!$N:$N,AC$1)</f>
        <v>0</v>
      </c>
      <c r="AD1316" s="86">
        <f>SUMIFS('sys inv movment rpt'!$M:$M,'sys inv movment rpt'!$L:$L,$M1316,'sys inv movment rpt'!$N:$N,AD$1)</f>
        <v>0</v>
      </c>
      <c r="AE1316" s="86">
        <f>SUMIFS('sys inv movment rpt'!$M:$M,'sys inv movment rpt'!$L:$L,$M1316,'sys inv movment rpt'!$N:$N,AE$1)</f>
        <v>0</v>
      </c>
      <c r="AF1316" s="86">
        <f>SUMIFS('sys inv movment rpt'!$M:$M,'sys inv movment rpt'!$L:$L,$M1316,'sys inv movment rpt'!$N:$N,AF$1)</f>
        <v>0</v>
      </c>
      <c r="AG1316" s="86">
        <f>SUMIFS('sys inv movment rpt'!$M:$M,'sys inv movment rpt'!$L:$L,$M1316,'sys inv movment rpt'!$N:$N,AG$1)</f>
        <v>0</v>
      </c>
      <c r="AH1316" s="86">
        <f>SUMIFS('sys inv movment rpt'!$M:$M,'sys inv movment rpt'!$L:$L,$M1316,'sys inv movment rpt'!$N:$N,AH$1)</f>
        <v>0</v>
      </c>
      <c r="AI1316" s="86">
        <f>SUMIFS('sys inv movment rpt'!$M:$M,'sys inv movment rpt'!$L:$L,$M1316,'sys inv movment rpt'!$N:$N,AI$1)</f>
        <v>0</v>
      </c>
      <c r="AJ1316" s="86">
        <f>SUMIFS('sys inv movment rpt'!$M:$M,'sys inv movment rpt'!$L:$L,$M1316,'sys inv movment rpt'!$N:$N,AJ$1)</f>
        <v>0</v>
      </c>
      <c r="AK1316" s="86">
        <f>SUMIFS('sys inv movment rpt'!$M:$M,'sys inv movment rpt'!$L:$L,$M1316,'sys inv movment rpt'!$N:$N,AK$1)</f>
        <v>0</v>
      </c>
      <c r="AL1316" s="86">
        <f>SUMIFS('sys inv movment rpt'!$M:$M,'sys inv movment rpt'!$L:$L,$M1316,'sys inv movment rpt'!$N:$N,AL$1)</f>
        <v>0</v>
      </c>
      <c r="AM1316" s="86">
        <f>SUMIFS('sys inv movment rpt'!$M:$M,'sys inv movment rpt'!$L:$L,$M1316,'sys inv movment rpt'!$N:$N,AM$1)</f>
        <v>0</v>
      </c>
      <c r="AN1316" s="86">
        <f>SUMIFS('sys inv movment rpt'!$M:$M,'sys inv movment rpt'!$L:$L,$M1316,'sys inv movment rpt'!$N:$N,AN$1)</f>
        <v>0</v>
      </c>
      <c r="AO1316" s="86">
        <f>SUMIFS('sys inv movment rpt'!$M:$M,'sys inv movment rpt'!$L:$L,$M1316,'sys inv movment rpt'!$N:$N,AO$1)</f>
        <v>0</v>
      </c>
      <c r="AP1316" s="86">
        <f>SUMIFS('sys inv movment rpt'!$M:$M,'sys inv movment rpt'!$L:$L,$M1316,'sys inv movment rpt'!$N:$N,AP$1)</f>
        <v>0</v>
      </c>
      <c r="AQ1316" s="86">
        <f>SUMIFS('sys inv movment rpt'!$M:$M,'sys inv movment rpt'!$L:$L,$M1316,'sys inv movment rpt'!$N:$N,AQ$1)</f>
        <v>0</v>
      </c>
      <c r="AR1316" s="86">
        <f>SUMIFS('sys inv movment rpt'!$M:$M,'sys inv movment rpt'!$L:$L,$M1316,'sys inv movment rpt'!$N:$N,AR$1)</f>
        <v>0</v>
      </c>
      <c r="AS1316" s="86">
        <f>SUMIFS('sys inv movment rpt'!$M:$M,'sys inv movment rpt'!$L:$L,$M1316,'sys inv movment rpt'!$N:$N,AS$1)</f>
        <v>0</v>
      </c>
      <c r="AT1316" s="86">
        <f>SUMIFS('sys inv movment rpt'!$M:$M,'sys inv movment rpt'!$L:$L,$M1316,'sys inv movment rpt'!$N:$N,AT$1)</f>
        <v>0</v>
      </c>
      <c r="AU1316" s="86">
        <f>SUMIFS('sys inv movment rpt'!$M:$M,'sys inv movment rpt'!$L:$L,$M1316,'sys inv movment rpt'!$N:$N,AU$1)</f>
        <v>0</v>
      </c>
      <c r="AV1316" s="86">
        <f>SUMIFS('sys inv movment rpt'!$M:$M,'sys inv movment rpt'!$L:$L,$M1316,'sys inv movment rpt'!$N:$N,AV$1)</f>
        <v>0</v>
      </c>
      <c r="AW1316" s="87" t="str">
        <f>IFERROR(VLOOKUP(A1316,'sys-backorder details'!E:U,17,0),"-")</f>
        <v>-</v>
      </c>
      <c r="AX1316" s="87" t="str">
        <f>IF(K1316&gt;1,VLOOKUP(A1316,'settings-routing'!A:I,9,0),"")</f>
        <v/>
      </c>
    </row>
    <row r="1317" ht="12.75" hidden="1" customHeight="1">
      <c r="A1317" s="50" t="s">
        <v>2695</v>
      </c>
      <c r="B1317" s="50" t="s">
        <v>2696</v>
      </c>
      <c r="C1317" s="50">
        <f t="shared" si="2"/>
        <v>0</v>
      </c>
      <c r="D1317" s="80">
        <f>SUMIF('Stocks 101-111'!$J:$J,'item dashboard'!A1317,'Stocks 101-111'!K:K)</f>
        <v>0</v>
      </c>
      <c r="E1317" s="80">
        <f>SUMIF('Stocks 101-111'!$J:$J,'item dashboard'!A1317,'Stocks 101-111'!$L:$L)</f>
        <v>0</v>
      </c>
      <c r="F1317" s="81">
        <f t="shared" si="3"/>
        <v>0</v>
      </c>
      <c r="G1317" s="82">
        <f t="shared" si="4"/>
        <v>0.05714285714</v>
      </c>
      <c r="H1317" s="50">
        <f>SUMIFS('sys-backorder details'!$M:$M,'sys-backorder details'!$E:$E,'item dashboard'!A1317,'sys-backorder details'!$V:$V,"")</f>
        <v>0</v>
      </c>
      <c r="I1317" s="83">
        <f>SUMIF('settings-routing'!$I:$I,'item dashboard'!A1317,'settings-routing'!$O:$O)</f>
        <v>0</v>
      </c>
      <c r="J1317" s="50">
        <f>SUMIFS('sys-backorder details'!$M:$M,'sys-backorder details'!$E:$E,'item dashboard'!A1317,'sys-backorder details'!$V:$V,"Call off")</f>
        <v>0</v>
      </c>
      <c r="K1317" s="84">
        <f t="shared" si="5"/>
        <v>0</v>
      </c>
      <c r="L1317" s="84">
        <f>SUMIF('Production Plan'!$E:$E,'item dashboard'!A1317,'Production Plan'!$N:$N)</f>
        <v>0</v>
      </c>
      <c r="M1317" s="85" t="str">
        <f t="shared" si="6"/>
        <v>B-VN450-W30-450 ml Lotion White Bottle (500006262)</v>
      </c>
      <c r="N1317" s="86">
        <f>SUMIFS('sys inv movment rpt'!$M:$M,'sys inv movment rpt'!$L:$L,$M1317,'sys inv movment rpt'!$N:$N,N$1)</f>
        <v>0</v>
      </c>
      <c r="O1317" s="86">
        <f>SUMIFS('sys inv movment rpt'!$M:$M,'sys inv movment rpt'!$L:$L,$M1317,'sys inv movment rpt'!$N:$N,O$1)</f>
        <v>0</v>
      </c>
      <c r="P1317" s="86">
        <f>SUMIFS('sys inv movment rpt'!$M:$M,'sys inv movment rpt'!$L:$L,$M1317,'sys inv movment rpt'!$N:$N,P$1)</f>
        <v>0</v>
      </c>
      <c r="Q1317" s="86">
        <f>SUMIFS('sys inv movment rpt'!$M:$M,'sys inv movment rpt'!$L:$L,$M1317,'sys inv movment rpt'!$N:$N,Q$1)</f>
        <v>0</v>
      </c>
      <c r="R1317" s="86">
        <f>SUMIFS('sys inv movment rpt'!$M:$M,'sys inv movment rpt'!$L:$L,$M1317,'sys inv movment rpt'!$N:$N,R$1)</f>
        <v>0</v>
      </c>
      <c r="S1317" s="86">
        <f>SUMIFS('sys inv movment rpt'!$M:$M,'sys inv movment rpt'!$L:$L,$M1317,'sys inv movment rpt'!$N:$N,S$1)</f>
        <v>0</v>
      </c>
      <c r="T1317" s="86">
        <f>SUMIFS('sys inv movment rpt'!$M:$M,'sys inv movment rpt'!$L:$L,$M1317,'sys inv movment rpt'!$N:$N,T$1)</f>
        <v>0</v>
      </c>
      <c r="U1317" s="86">
        <f>SUMIFS('sys inv movment rpt'!$M:$M,'sys inv movment rpt'!$L:$L,$M1317,'sys inv movment rpt'!$N:$N,U$1)</f>
        <v>0</v>
      </c>
      <c r="V1317" s="86">
        <f>SUMIFS('sys inv movment rpt'!$M:$M,'sys inv movment rpt'!$L:$L,$M1317,'sys inv movment rpt'!$N:$N,V$1)</f>
        <v>0</v>
      </c>
      <c r="W1317" s="86">
        <f>SUMIFS('sys inv movment rpt'!$M:$M,'sys inv movment rpt'!$L:$L,$M1317,'sys inv movment rpt'!$N:$N,W$1)</f>
        <v>0</v>
      </c>
      <c r="X1317" s="86">
        <f>SUMIFS('sys inv movment rpt'!$M:$M,'sys inv movment rpt'!$L:$L,$M1317,'sys inv movment rpt'!$N:$N,X$1)</f>
        <v>0</v>
      </c>
      <c r="Y1317" s="86">
        <f>SUMIFS('sys inv movment rpt'!$M:$M,'sys inv movment rpt'!$L:$L,$M1317,'sys inv movment rpt'!$N:$N,Y$1)</f>
        <v>0</v>
      </c>
      <c r="Z1317" s="86">
        <f>SUMIFS('sys inv movment rpt'!$M:$M,'sys inv movment rpt'!$L:$L,$M1317,'sys inv movment rpt'!$N:$N,Z$1)</f>
        <v>0</v>
      </c>
      <c r="AA1317" s="86">
        <f>SUMIFS('sys inv movment rpt'!$M:$M,'sys inv movment rpt'!$L:$L,$M1317,'sys inv movment rpt'!$N:$N,AA$1)</f>
        <v>0</v>
      </c>
      <c r="AB1317" s="86">
        <f>SUMIFS('sys inv movment rpt'!$M:$M,'sys inv movment rpt'!$L:$L,$M1317,'sys inv movment rpt'!$N:$N,AB$1)</f>
        <v>0</v>
      </c>
      <c r="AC1317" s="86">
        <f>SUMIFS('sys inv movment rpt'!$M:$M,'sys inv movment rpt'!$L:$L,$M1317,'sys inv movment rpt'!$N:$N,AC$1)</f>
        <v>0</v>
      </c>
      <c r="AD1317" s="86">
        <f>SUMIFS('sys inv movment rpt'!$M:$M,'sys inv movment rpt'!$L:$L,$M1317,'sys inv movment rpt'!$N:$N,AD$1)</f>
        <v>0</v>
      </c>
      <c r="AE1317" s="86">
        <f>SUMIFS('sys inv movment rpt'!$M:$M,'sys inv movment rpt'!$L:$L,$M1317,'sys inv movment rpt'!$N:$N,AE$1)</f>
        <v>800</v>
      </c>
      <c r="AF1317" s="86">
        <f>SUMIFS('sys inv movment rpt'!$M:$M,'sys inv movment rpt'!$L:$L,$M1317,'sys inv movment rpt'!$N:$N,AF$1)</f>
        <v>0</v>
      </c>
      <c r="AG1317" s="86">
        <f>SUMIFS('sys inv movment rpt'!$M:$M,'sys inv movment rpt'!$L:$L,$M1317,'sys inv movment rpt'!$N:$N,AG$1)</f>
        <v>0</v>
      </c>
      <c r="AH1317" s="86">
        <f>SUMIFS('sys inv movment rpt'!$M:$M,'sys inv movment rpt'!$L:$L,$M1317,'sys inv movment rpt'!$N:$N,AH$1)</f>
        <v>0</v>
      </c>
      <c r="AI1317" s="86">
        <f>SUMIFS('sys inv movment rpt'!$M:$M,'sys inv movment rpt'!$L:$L,$M1317,'sys inv movment rpt'!$N:$N,AI$1)</f>
        <v>0</v>
      </c>
      <c r="AJ1317" s="86">
        <f>SUMIFS('sys inv movment rpt'!$M:$M,'sys inv movment rpt'!$L:$L,$M1317,'sys inv movment rpt'!$N:$N,AJ$1)</f>
        <v>0</v>
      </c>
      <c r="AK1317" s="86">
        <f>SUMIFS('sys inv movment rpt'!$M:$M,'sys inv movment rpt'!$L:$L,$M1317,'sys inv movment rpt'!$N:$N,AK$1)</f>
        <v>0</v>
      </c>
      <c r="AL1317" s="86">
        <f>SUMIFS('sys inv movment rpt'!$M:$M,'sys inv movment rpt'!$L:$L,$M1317,'sys inv movment rpt'!$N:$N,AL$1)</f>
        <v>0</v>
      </c>
      <c r="AM1317" s="86">
        <f>SUMIFS('sys inv movment rpt'!$M:$M,'sys inv movment rpt'!$L:$L,$M1317,'sys inv movment rpt'!$N:$N,AM$1)</f>
        <v>0</v>
      </c>
      <c r="AN1317" s="86">
        <f>SUMIFS('sys inv movment rpt'!$M:$M,'sys inv movment rpt'!$L:$L,$M1317,'sys inv movment rpt'!$N:$N,AN$1)</f>
        <v>0</v>
      </c>
      <c r="AO1317" s="86">
        <f>SUMIFS('sys inv movment rpt'!$M:$M,'sys inv movment rpt'!$L:$L,$M1317,'sys inv movment rpt'!$N:$N,AO$1)</f>
        <v>0</v>
      </c>
      <c r="AP1317" s="86">
        <f>SUMIFS('sys inv movment rpt'!$M:$M,'sys inv movment rpt'!$L:$L,$M1317,'sys inv movment rpt'!$N:$N,AP$1)</f>
        <v>0</v>
      </c>
      <c r="AQ1317" s="86">
        <f>SUMIFS('sys inv movment rpt'!$M:$M,'sys inv movment rpt'!$L:$L,$M1317,'sys inv movment rpt'!$N:$N,AQ$1)</f>
        <v>0</v>
      </c>
      <c r="AR1317" s="86">
        <f>SUMIFS('sys inv movment rpt'!$M:$M,'sys inv movment rpt'!$L:$L,$M1317,'sys inv movment rpt'!$N:$N,AR$1)</f>
        <v>3000</v>
      </c>
      <c r="AS1317" s="86">
        <f>SUMIFS('sys inv movment rpt'!$M:$M,'sys inv movment rpt'!$L:$L,$M1317,'sys inv movment rpt'!$N:$N,AS$1)</f>
        <v>0</v>
      </c>
      <c r="AT1317" s="86">
        <f>SUMIFS('sys inv movment rpt'!$M:$M,'sys inv movment rpt'!$L:$L,$M1317,'sys inv movment rpt'!$N:$N,AT$1)</f>
        <v>0</v>
      </c>
      <c r="AU1317" s="86">
        <f>SUMIFS('sys inv movment rpt'!$M:$M,'sys inv movment rpt'!$L:$L,$M1317,'sys inv movment rpt'!$N:$N,AU$1)</f>
        <v>0</v>
      </c>
      <c r="AV1317" s="86">
        <f>SUMIFS('sys inv movment rpt'!$M:$M,'sys inv movment rpt'!$L:$L,$M1317,'sys inv movment rpt'!$N:$N,AV$1)</f>
        <v>0</v>
      </c>
      <c r="AW1317" s="87" t="str">
        <f>IFERROR(VLOOKUP(A1317,'sys-backorder details'!E:U,17,0),"-")</f>
        <v>-</v>
      </c>
      <c r="AX1317" s="87" t="str">
        <f>IF(K1317&gt;1,VLOOKUP(A1317,'settings-routing'!A:I,9,0),"")</f>
        <v/>
      </c>
    </row>
    <row r="1318" ht="12.75" hidden="1" customHeight="1">
      <c r="A1318" s="50" t="s">
        <v>2697</v>
      </c>
      <c r="B1318" s="50" t="s">
        <v>2698</v>
      </c>
      <c r="C1318" s="50">
        <f t="shared" si="2"/>
        <v>0</v>
      </c>
      <c r="D1318" s="80">
        <f>SUMIF('Stocks 101-111'!$J:$J,'item dashboard'!A1318,'Stocks 101-111'!K:K)</f>
        <v>0</v>
      </c>
      <c r="E1318" s="80">
        <f>SUMIF('Stocks 101-111'!$J:$J,'item dashboard'!A1318,'Stocks 101-111'!$L:$L)</f>
        <v>0</v>
      </c>
      <c r="F1318" s="81">
        <f t="shared" si="3"/>
        <v>0</v>
      </c>
      <c r="G1318" s="82">
        <f t="shared" si="4"/>
        <v>0</v>
      </c>
      <c r="H1318" s="50">
        <f>SUMIFS('sys-backorder details'!$M:$M,'sys-backorder details'!$E:$E,'item dashboard'!A1318,'sys-backorder details'!$V:$V,"")</f>
        <v>0</v>
      </c>
      <c r="I1318" s="83">
        <f>SUMIF('settings-routing'!$I:$I,'item dashboard'!A1318,'settings-routing'!$O:$O)</f>
        <v>0</v>
      </c>
      <c r="J1318" s="50">
        <f>SUMIFS('sys-backorder details'!$M:$M,'sys-backorder details'!$E:$E,'item dashboard'!A1318,'sys-backorder details'!$V:$V,"Call off")</f>
        <v>0</v>
      </c>
      <c r="K1318" s="84">
        <f t="shared" si="5"/>
        <v>0</v>
      </c>
      <c r="L1318" s="84">
        <f>SUMIF('Production Plan'!$E:$E,'item dashboard'!A1318,'Production Plan'!$N:$N)</f>
        <v>0</v>
      </c>
      <c r="M1318" s="85" t="str">
        <f t="shared" si="6"/>
        <v>B-VN50-BE7-50 ml Beige Lotion Bottle</v>
      </c>
      <c r="N1318" s="86">
        <f>SUMIFS('sys inv movment rpt'!$M:$M,'sys inv movment rpt'!$L:$L,$M1318,'sys inv movment rpt'!$N:$N,N$1)</f>
        <v>0</v>
      </c>
      <c r="O1318" s="86">
        <f>SUMIFS('sys inv movment rpt'!$M:$M,'sys inv movment rpt'!$L:$L,$M1318,'sys inv movment rpt'!$N:$N,O$1)</f>
        <v>0</v>
      </c>
      <c r="P1318" s="86">
        <f>SUMIFS('sys inv movment rpt'!$M:$M,'sys inv movment rpt'!$L:$L,$M1318,'sys inv movment rpt'!$N:$N,P$1)</f>
        <v>0</v>
      </c>
      <c r="Q1318" s="86">
        <f>SUMIFS('sys inv movment rpt'!$M:$M,'sys inv movment rpt'!$L:$L,$M1318,'sys inv movment rpt'!$N:$N,Q$1)</f>
        <v>0</v>
      </c>
      <c r="R1318" s="86">
        <f>SUMIFS('sys inv movment rpt'!$M:$M,'sys inv movment rpt'!$L:$L,$M1318,'sys inv movment rpt'!$N:$N,R$1)</f>
        <v>0</v>
      </c>
      <c r="S1318" s="86">
        <f>SUMIFS('sys inv movment rpt'!$M:$M,'sys inv movment rpt'!$L:$L,$M1318,'sys inv movment rpt'!$N:$N,S$1)</f>
        <v>0</v>
      </c>
      <c r="T1318" s="86">
        <f>SUMIFS('sys inv movment rpt'!$M:$M,'sys inv movment rpt'!$L:$L,$M1318,'sys inv movment rpt'!$N:$N,T$1)</f>
        <v>0</v>
      </c>
      <c r="U1318" s="86">
        <f>SUMIFS('sys inv movment rpt'!$M:$M,'sys inv movment rpt'!$L:$L,$M1318,'sys inv movment rpt'!$N:$N,U$1)</f>
        <v>0</v>
      </c>
      <c r="V1318" s="86">
        <f>SUMIFS('sys inv movment rpt'!$M:$M,'sys inv movment rpt'!$L:$L,$M1318,'sys inv movment rpt'!$N:$N,V$1)</f>
        <v>0</v>
      </c>
      <c r="W1318" s="86">
        <f>SUMIFS('sys inv movment rpt'!$M:$M,'sys inv movment rpt'!$L:$L,$M1318,'sys inv movment rpt'!$N:$N,W$1)</f>
        <v>0</v>
      </c>
      <c r="X1318" s="86">
        <f>SUMIFS('sys inv movment rpt'!$M:$M,'sys inv movment rpt'!$L:$L,$M1318,'sys inv movment rpt'!$N:$N,X$1)</f>
        <v>0</v>
      </c>
      <c r="Y1318" s="86">
        <f>SUMIFS('sys inv movment rpt'!$M:$M,'sys inv movment rpt'!$L:$L,$M1318,'sys inv movment rpt'!$N:$N,Y$1)</f>
        <v>0</v>
      </c>
      <c r="Z1318" s="86">
        <f>SUMIFS('sys inv movment rpt'!$M:$M,'sys inv movment rpt'!$L:$L,$M1318,'sys inv movment rpt'!$N:$N,Z$1)</f>
        <v>0</v>
      </c>
      <c r="AA1318" s="86">
        <f>SUMIFS('sys inv movment rpt'!$M:$M,'sys inv movment rpt'!$L:$L,$M1318,'sys inv movment rpt'!$N:$N,AA$1)</f>
        <v>0</v>
      </c>
      <c r="AB1318" s="86">
        <f>SUMIFS('sys inv movment rpt'!$M:$M,'sys inv movment rpt'!$L:$L,$M1318,'sys inv movment rpt'!$N:$N,AB$1)</f>
        <v>0</v>
      </c>
      <c r="AC1318" s="86">
        <f>SUMIFS('sys inv movment rpt'!$M:$M,'sys inv movment rpt'!$L:$L,$M1318,'sys inv movment rpt'!$N:$N,AC$1)</f>
        <v>0</v>
      </c>
      <c r="AD1318" s="86">
        <f>SUMIFS('sys inv movment rpt'!$M:$M,'sys inv movment rpt'!$L:$L,$M1318,'sys inv movment rpt'!$N:$N,AD$1)</f>
        <v>0</v>
      </c>
      <c r="AE1318" s="86">
        <f>SUMIFS('sys inv movment rpt'!$M:$M,'sys inv movment rpt'!$L:$L,$M1318,'sys inv movment rpt'!$N:$N,AE$1)</f>
        <v>0</v>
      </c>
      <c r="AF1318" s="86">
        <f>SUMIFS('sys inv movment rpt'!$M:$M,'sys inv movment rpt'!$L:$L,$M1318,'sys inv movment rpt'!$N:$N,AF$1)</f>
        <v>0</v>
      </c>
      <c r="AG1318" s="86">
        <f>SUMIFS('sys inv movment rpt'!$M:$M,'sys inv movment rpt'!$L:$L,$M1318,'sys inv movment rpt'!$N:$N,AG$1)</f>
        <v>0</v>
      </c>
      <c r="AH1318" s="86">
        <f>SUMIFS('sys inv movment rpt'!$M:$M,'sys inv movment rpt'!$L:$L,$M1318,'sys inv movment rpt'!$N:$N,AH$1)</f>
        <v>0</v>
      </c>
      <c r="AI1318" s="86">
        <f>SUMIFS('sys inv movment rpt'!$M:$M,'sys inv movment rpt'!$L:$L,$M1318,'sys inv movment rpt'!$N:$N,AI$1)</f>
        <v>0</v>
      </c>
      <c r="AJ1318" s="86">
        <f>SUMIFS('sys inv movment rpt'!$M:$M,'sys inv movment rpt'!$L:$L,$M1318,'sys inv movment rpt'!$N:$N,AJ$1)</f>
        <v>0</v>
      </c>
      <c r="AK1318" s="86">
        <f>SUMIFS('sys inv movment rpt'!$M:$M,'sys inv movment rpt'!$L:$L,$M1318,'sys inv movment rpt'!$N:$N,AK$1)</f>
        <v>0</v>
      </c>
      <c r="AL1318" s="86">
        <f>SUMIFS('sys inv movment rpt'!$M:$M,'sys inv movment rpt'!$L:$L,$M1318,'sys inv movment rpt'!$N:$N,AL$1)</f>
        <v>0</v>
      </c>
      <c r="AM1318" s="86">
        <f>SUMIFS('sys inv movment rpt'!$M:$M,'sys inv movment rpt'!$L:$L,$M1318,'sys inv movment rpt'!$N:$N,AM$1)</f>
        <v>0</v>
      </c>
      <c r="AN1318" s="86">
        <f>SUMIFS('sys inv movment rpt'!$M:$M,'sys inv movment rpt'!$L:$L,$M1318,'sys inv movment rpt'!$N:$N,AN$1)</f>
        <v>0</v>
      </c>
      <c r="AO1318" s="86">
        <f>SUMIFS('sys inv movment rpt'!$M:$M,'sys inv movment rpt'!$L:$L,$M1318,'sys inv movment rpt'!$N:$N,AO$1)</f>
        <v>0</v>
      </c>
      <c r="AP1318" s="86">
        <f>SUMIFS('sys inv movment rpt'!$M:$M,'sys inv movment rpt'!$L:$L,$M1318,'sys inv movment rpt'!$N:$N,AP$1)</f>
        <v>0</v>
      </c>
      <c r="AQ1318" s="86">
        <f>SUMIFS('sys inv movment rpt'!$M:$M,'sys inv movment rpt'!$L:$L,$M1318,'sys inv movment rpt'!$N:$N,AQ$1)</f>
        <v>0</v>
      </c>
      <c r="AR1318" s="86">
        <f>SUMIFS('sys inv movment rpt'!$M:$M,'sys inv movment rpt'!$L:$L,$M1318,'sys inv movment rpt'!$N:$N,AR$1)</f>
        <v>0</v>
      </c>
      <c r="AS1318" s="86">
        <f>SUMIFS('sys inv movment rpt'!$M:$M,'sys inv movment rpt'!$L:$L,$M1318,'sys inv movment rpt'!$N:$N,AS$1)</f>
        <v>0</v>
      </c>
      <c r="AT1318" s="86">
        <f>SUMIFS('sys inv movment rpt'!$M:$M,'sys inv movment rpt'!$L:$L,$M1318,'sys inv movment rpt'!$N:$N,AT$1)</f>
        <v>0</v>
      </c>
      <c r="AU1318" s="86">
        <f>SUMIFS('sys inv movment rpt'!$M:$M,'sys inv movment rpt'!$L:$L,$M1318,'sys inv movment rpt'!$N:$N,AU$1)</f>
        <v>0</v>
      </c>
      <c r="AV1318" s="86">
        <f>SUMIFS('sys inv movment rpt'!$M:$M,'sys inv movment rpt'!$L:$L,$M1318,'sys inv movment rpt'!$N:$N,AV$1)</f>
        <v>0</v>
      </c>
      <c r="AW1318" s="87" t="str">
        <f>IFERROR(VLOOKUP(A1318,'sys-backorder details'!E:U,17,0),"-")</f>
        <v>-</v>
      </c>
      <c r="AX1318" s="87" t="str">
        <f>IF(K1318&gt;1,VLOOKUP(A1318,'settings-routing'!A:I,9,0),"")</f>
        <v/>
      </c>
    </row>
    <row r="1319" ht="12.75" hidden="1" customHeight="1">
      <c r="A1319" s="50" t="s">
        <v>2699</v>
      </c>
      <c r="B1319" s="50" t="s">
        <v>2700</v>
      </c>
      <c r="C1319" s="50">
        <f t="shared" si="2"/>
        <v>0</v>
      </c>
      <c r="D1319" s="80">
        <f>SUMIF('Stocks 101-111'!$J:$J,'item dashboard'!A1319,'Stocks 101-111'!K:K)</f>
        <v>0</v>
      </c>
      <c r="E1319" s="80">
        <f>SUMIF('Stocks 101-111'!$J:$J,'item dashboard'!A1319,'Stocks 101-111'!$L:$L)</f>
        <v>0</v>
      </c>
      <c r="F1319" s="81">
        <f t="shared" si="3"/>
        <v>0</v>
      </c>
      <c r="G1319" s="82">
        <f t="shared" si="4"/>
        <v>0</v>
      </c>
      <c r="H1319" s="50">
        <f>SUMIFS('sys-backorder details'!$M:$M,'sys-backorder details'!$E:$E,'item dashboard'!A1319,'sys-backorder details'!$V:$V,"")</f>
        <v>0</v>
      </c>
      <c r="I1319" s="83">
        <f>SUMIF('settings-routing'!$I:$I,'item dashboard'!A1319,'settings-routing'!$O:$O)</f>
        <v>0</v>
      </c>
      <c r="J1319" s="50">
        <f>SUMIFS('sys-backorder details'!$M:$M,'sys-backorder details'!$E:$E,'item dashboard'!A1319,'sys-backorder details'!$V:$V,"Call off")</f>
        <v>0</v>
      </c>
      <c r="K1319" s="84">
        <f t="shared" si="5"/>
        <v>0</v>
      </c>
      <c r="L1319" s="84">
        <f>SUMIF('Production Plan'!$E:$E,'item dashboard'!A1319,'Production Plan'!$N:$N)</f>
        <v>0</v>
      </c>
      <c r="M1319" s="85" t="str">
        <f t="shared" si="6"/>
        <v>B-VN50-BL7-50 ml Blue Lotion Bottle</v>
      </c>
      <c r="N1319" s="86">
        <f>SUMIFS('sys inv movment rpt'!$M:$M,'sys inv movment rpt'!$L:$L,$M1319,'sys inv movment rpt'!$N:$N,N$1)</f>
        <v>0</v>
      </c>
      <c r="O1319" s="86">
        <f>SUMIFS('sys inv movment rpt'!$M:$M,'sys inv movment rpt'!$L:$L,$M1319,'sys inv movment rpt'!$N:$N,O$1)</f>
        <v>0</v>
      </c>
      <c r="P1319" s="86">
        <f>SUMIFS('sys inv movment rpt'!$M:$M,'sys inv movment rpt'!$L:$L,$M1319,'sys inv movment rpt'!$N:$N,P$1)</f>
        <v>0</v>
      </c>
      <c r="Q1319" s="86">
        <f>SUMIFS('sys inv movment rpt'!$M:$M,'sys inv movment rpt'!$L:$L,$M1319,'sys inv movment rpt'!$N:$N,Q$1)</f>
        <v>0</v>
      </c>
      <c r="R1319" s="86">
        <f>SUMIFS('sys inv movment rpt'!$M:$M,'sys inv movment rpt'!$L:$L,$M1319,'sys inv movment rpt'!$N:$N,R$1)</f>
        <v>0</v>
      </c>
      <c r="S1319" s="86">
        <f>SUMIFS('sys inv movment rpt'!$M:$M,'sys inv movment rpt'!$L:$L,$M1319,'sys inv movment rpt'!$N:$N,S$1)</f>
        <v>0</v>
      </c>
      <c r="T1319" s="86">
        <f>SUMIFS('sys inv movment rpt'!$M:$M,'sys inv movment rpt'!$L:$L,$M1319,'sys inv movment rpt'!$N:$N,T$1)</f>
        <v>0</v>
      </c>
      <c r="U1319" s="86">
        <f>SUMIFS('sys inv movment rpt'!$M:$M,'sys inv movment rpt'!$L:$L,$M1319,'sys inv movment rpt'!$N:$N,U$1)</f>
        <v>0</v>
      </c>
      <c r="V1319" s="86">
        <f>SUMIFS('sys inv movment rpt'!$M:$M,'sys inv movment rpt'!$L:$L,$M1319,'sys inv movment rpt'!$N:$N,V$1)</f>
        <v>0</v>
      </c>
      <c r="W1319" s="86">
        <f>SUMIFS('sys inv movment rpt'!$M:$M,'sys inv movment rpt'!$L:$L,$M1319,'sys inv movment rpt'!$N:$N,W$1)</f>
        <v>0</v>
      </c>
      <c r="X1319" s="86">
        <f>SUMIFS('sys inv movment rpt'!$M:$M,'sys inv movment rpt'!$L:$L,$M1319,'sys inv movment rpt'!$N:$N,X$1)</f>
        <v>0</v>
      </c>
      <c r="Y1319" s="86">
        <f>SUMIFS('sys inv movment rpt'!$M:$M,'sys inv movment rpt'!$L:$L,$M1319,'sys inv movment rpt'!$N:$N,Y$1)</f>
        <v>0</v>
      </c>
      <c r="Z1319" s="86">
        <f>SUMIFS('sys inv movment rpt'!$M:$M,'sys inv movment rpt'!$L:$L,$M1319,'sys inv movment rpt'!$N:$N,Z$1)</f>
        <v>0</v>
      </c>
      <c r="AA1319" s="86">
        <f>SUMIFS('sys inv movment rpt'!$M:$M,'sys inv movment rpt'!$L:$L,$M1319,'sys inv movment rpt'!$N:$N,AA$1)</f>
        <v>0</v>
      </c>
      <c r="AB1319" s="86">
        <f>SUMIFS('sys inv movment rpt'!$M:$M,'sys inv movment rpt'!$L:$L,$M1319,'sys inv movment rpt'!$N:$N,AB$1)</f>
        <v>0</v>
      </c>
      <c r="AC1319" s="86">
        <f>SUMIFS('sys inv movment rpt'!$M:$M,'sys inv movment rpt'!$L:$L,$M1319,'sys inv movment rpt'!$N:$N,AC$1)</f>
        <v>0</v>
      </c>
      <c r="AD1319" s="86">
        <f>SUMIFS('sys inv movment rpt'!$M:$M,'sys inv movment rpt'!$L:$L,$M1319,'sys inv movment rpt'!$N:$N,AD$1)</f>
        <v>0</v>
      </c>
      <c r="AE1319" s="86">
        <f>SUMIFS('sys inv movment rpt'!$M:$M,'sys inv movment rpt'!$L:$L,$M1319,'sys inv movment rpt'!$N:$N,AE$1)</f>
        <v>0</v>
      </c>
      <c r="AF1319" s="86">
        <f>SUMIFS('sys inv movment rpt'!$M:$M,'sys inv movment rpt'!$L:$L,$M1319,'sys inv movment rpt'!$N:$N,AF$1)</f>
        <v>0</v>
      </c>
      <c r="AG1319" s="86">
        <f>SUMIFS('sys inv movment rpt'!$M:$M,'sys inv movment rpt'!$L:$L,$M1319,'sys inv movment rpt'!$N:$N,AG$1)</f>
        <v>0</v>
      </c>
      <c r="AH1319" s="86">
        <f>SUMIFS('sys inv movment rpt'!$M:$M,'sys inv movment rpt'!$L:$L,$M1319,'sys inv movment rpt'!$N:$N,AH$1)</f>
        <v>0</v>
      </c>
      <c r="AI1319" s="86">
        <f>SUMIFS('sys inv movment rpt'!$M:$M,'sys inv movment rpt'!$L:$L,$M1319,'sys inv movment rpt'!$N:$N,AI$1)</f>
        <v>0</v>
      </c>
      <c r="AJ1319" s="86">
        <f>SUMIFS('sys inv movment rpt'!$M:$M,'sys inv movment rpt'!$L:$L,$M1319,'sys inv movment rpt'!$N:$N,AJ$1)</f>
        <v>0</v>
      </c>
      <c r="AK1319" s="86">
        <f>SUMIFS('sys inv movment rpt'!$M:$M,'sys inv movment rpt'!$L:$L,$M1319,'sys inv movment rpt'!$N:$N,AK$1)</f>
        <v>0</v>
      </c>
      <c r="AL1319" s="86">
        <f>SUMIFS('sys inv movment rpt'!$M:$M,'sys inv movment rpt'!$L:$L,$M1319,'sys inv movment rpt'!$N:$N,AL$1)</f>
        <v>0</v>
      </c>
      <c r="AM1319" s="86">
        <f>SUMIFS('sys inv movment rpt'!$M:$M,'sys inv movment rpt'!$L:$L,$M1319,'sys inv movment rpt'!$N:$N,AM$1)</f>
        <v>0</v>
      </c>
      <c r="AN1319" s="86">
        <f>SUMIFS('sys inv movment rpt'!$M:$M,'sys inv movment rpt'!$L:$L,$M1319,'sys inv movment rpt'!$N:$N,AN$1)</f>
        <v>0</v>
      </c>
      <c r="AO1319" s="86">
        <f>SUMIFS('sys inv movment rpt'!$M:$M,'sys inv movment rpt'!$L:$L,$M1319,'sys inv movment rpt'!$N:$N,AO$1)</f>
        <v>0</v>
      </c>
      <c r="AP1319" s="86">
        <f>SUMIFS('sys inv movment rpt'!$M:$M,'sys inv movment rpt'!$L:$L,$M1319,'sys inv movment rpt'!$N:$N,AP$1)</f>
        <v>0</v>
      </c>
      <c r="AQ1319" s="86">
        <f>SUMIFS('sys inv movment rpt'!$M:$M,'sys inv movment rpt'!$L:$L,$M1319,'sys inv movment rpt'!$N:$N,AQ$1)</f>
        <v>0</v>
      </c>
      <c r="AR1319" s="86">
        <f>SUMIFS('sys inv movment rpt'!$M:$M,'sys inv movment rpt'!$L:$L,$M1319,'sys inv movment rpt'!$N:$N,AR$1)</f>
        <v>0</v>
      </c>
      <c r="AS1319" s="86">
        <f>SUMIFS('sys inv movment rpt'!$M:$M,'sys inv movment rpt'!$L:$L,$M1319,'sys inv movment rpt'!$N:$N,AS$1)</f>
        <v>0</v>
      </c>
      <c r="AT1319" s="86">
        <f>SUMIFS('sys inv movment rpt'!$M:$M,'sys inv movment rpt'!$L:$L,$M1319,'sys inv movment rpt'!$N:$N,AT$1)</f>
        <v>0</v>
      </c>
      <c r="AU1319" s="86">
        <f>SUMIFS('sys inv movment rpt'!$M:$M,'sys inv movment rpt'!$L:$L,$M1319,'sys inv movment rpt'!$N:$N,AU$1)</f>
        <v>0</v>
      </c>
      <c r="AV1319" s="86">
        <f>SUMIFS('sys inv movment rpt'!$M:$M,'sys inv movment rpt'!$L:$L,$M1319,'sys inv movment rpt'!$N:$N,AV$1)</f>
        <v>0</v>
      </c>
      <c r="AW1319" s="87" t="str">
        <f>IFERROR(VLOOKUP(A1319,'sys-backorder details'!E:U,17,0),"-")</f>
        <v>-</v>
      </c>
      <c r="AX1319" s="87" t="str">
        <f>IF(K1319&gt;1,VLOOKUP(A1319,'settings-routing'!A:I,9,0),"")</f>
        <v/>
      </c>
    </row>
    <row r="1320" ht="12.75" hidden="1" customHeight="1">
      <c r="A1320" s="28" t="s">
        <v>2701</v>
      </c>
      <c r="B1320" s="28" t="s">
        <v>2702</v>
      </c>
      <c r="C1320" s="50">
        <f t="shared" si="2"/>
        <v>0</v>
      </c>
      <c r="D1320" s="80">
        <f>SUMIF('Stocks 101-111'!$J:$J,'item dashboard'!A1320,'Stocks 101-111'!K:K)</f>
        <v>0</v>
      </c>
      <c r="E1320" s="80">
        <f>SUMIF('Stocks 101-111'!$J:$J,'item dashboard'!A1320,'Stocks 101-111'!$L:$L)</f>
        <v>0</v>
      </c>
      <c r="F1320" s="81">
        <f t="shared" si="3"/>
        <v>0</v>
      </c>
      <c r="G1320" s="82">
        <f t="shared" si="4"/>
        <v>0</v>
      </c>
      <c r="H1320" s="50">
        <f>SUMIFS('sys-backorder details'!$M:$M,'sys-backorder details'!$E:$E,'item dashboard'!A1320,'sys-backorder details'!$V:$V,"")</f>
        <v>0</v>
      </c>
      <c r="I1320" s="83">
        <f>SUMIF('settings-routing'!$I:$I,'item dashboard'!A1320,'settings-routing'!$O:$O)</f>
        <v>0</v>
      </c>
      <c r="J1320" s="50">
        <f>SUMIFS('sys-backorder details'!$M:$M,'sys-backorder details'!$E:$E,'item dashboard'!A1320,'sys-backorder details'!$V:$V,"Call off")</f>
        <v>0</v>
      </c>
      <c r="K1320" s="84">
        <f t="shared" si="5"/>
        <v>0</v>
      </c>
      <c r="L1320" s="84">
        <f>SUMIF('Production Plan'!$E:$E,'item dashboard'!A1320,'Production Plan'!$N:$N)</f>
        <v>0</v>
      </c>
      <c r="M1320" s="85" t="str">
        <f t="shared" si="6"/>
        <v>B-VN50-LPK7-50 ml Light Pink Lotion Bottle</v>
      </c>
      <c r="N1320" s="86">
        <f>SUMIFS('sys inv movment rpt'!$M:$M,'sys inv movment rpt'!$L:$L,$M1320,'sys inv movment rpt'!$N:$N,N$1)</f>
        <v>0</v>
      </c>
      <c r="O1320" s="86">
        <f>SUMIFS('sys inv movment rpt'!$M:$M,'sys inv movment rpt'!$L:$L,$M1320,'sys inv movment rpt'!$N:$N,O$1)</f>
        <v>0</v>
      </c>
      <c r="P1320" s="86">
        <f>SUMIFS('sys inv movment rpt'!$M:$M,'sys inv movment rpt'!$L:$L,$M1320,'sys inv movment rpt'!$N:$N,P$1)</f>
        <v>0</v>
      </c>
      <c r="Q1320" s="86">
        <f>SUMIFS('sys inv movment rpt'!$M:$M,'sys inv movment rpt'!$L:$L,$M1320,'sys inv movment rpt'!$N:$N,Q$1)</f>
        <v>0</v>
      </c>
      <c r="R1320" s="86">
        <f>SUMIFS('sys inv movment rpt'!$M:$M,'sys inv movment rpt'!$L:$L,$M1320,'sys inv movment rpt'!$N:$N,R$1)</f>
        <v>0</v>
      </c>
      <c r="S1320" s="86">
        <f>SUMIFS('sys inv movment rpt'!$M:$M,'sys inv movment rpt'!$L:$L,$M1320,'sys inv movment rpt'!$N:$N,S$1)</f>
        <v>0</v>
      </c>
      <c r="T1320" s="86">
        <f>SUMIFS('sys inv movment rpt'!$M:$M,'sys inv movment rpt'!$L:$L,$M1320,'sys inv movment rpt'!$N:$N,T$1)</f>
        <v>0</v>
      </c>
      <c r="U1320" s="86">
        <f>SUMIFS('sys inv movment rpt'!$M:$M,'sys inv movment rpt'!$L:$L,$M1320,'sys inv movment rpt'!$N:$N,U$1)</f>
        <v>0</v>
      </c>
      <c r="V1320" s="86">
        <f>SUMIFS('sys inv movment rpt'!$M:$M,'sys inv movment rpt'!$L:$L,$M1320,'sys inv movment rpt'!$N:$N,V$1)</f>
        <v>0</v>
      </c>
      <c r="W1320" s="86">
        <f>SUMIFS('sys inv movment rpt'!$M:$M,'sys inv movment rpt'!$L:$L,$M1320,'sys inv movment rpt'!$N:$N,W$1)</f>
        <v>0</v>
      </c>
      <c r="X1320" s="86">
        <f>SUMIFS('sys inv movment rpt'!$M:$M,'sys inv movment rpt'!$L:$L,$M1320,'sys inv movment rpt'!$N:$N,X$1)</f>
        <v>0</v>
      </c>
      <c r="Y1320" s="86">
        <f>SUMIFS('sys inv movment rpt'!$M:$M,'sys inv movment rpt'!$L:$L,$M1320,'sys inv movment rpt'!$N:$N,Y$1)</f>
        <v>0</v>
      </c>
      <c r="Z1320" s="86">
        <f>SUMIFS('sys inv movment rpt'!$M:$M,'sys inv movment rpt'!$L:$L,$M1320,'sys inv movment rpt'!$N:$N,Z$1)</f>
        <v>0</v>
      </c>
      <c r="AA1320" s="86">
        <f>SUMIFS('sys inv movment rpt'!$M:$M,'sys inv movment rpt'!$L:$L,$M1320,'sys inv movment rpt'!$N:$N,AA$1)</f>
        <v>0</v>
      </c>
      <c r="AB1320" s="86">
        <f>SUMIFS('sys inv movment rpt'!$M:$M,'sys inv movment rpt'!$L:$L,$M1320,'sys inv movment rpt'!$N:$N,AB$1)</f>
        <v>0</v>
      </c>
      <c r="AC1320" s="86">
        <f>SUMIFS('sys inv movment rpt'!$M:$M,'sys inv movment rpt'!$L:$L,$M1320,'sys inv movment rpt'!$N:$N,AC$1)</f>
        <v>0</v>
      </c>
      <c r="AD1320" s="86">
        <f>SUMIFS('sys inv movment rpt'!$M:$M,'sys inv movment rpt'!$L:$L,$M1320,'sys inv movment rpt'!$N:$N,AD$1)</f>
        <v>0</v>
      </c>
      <c r="AE1320" s="86">
        <f>SUMIFS('sys inv movment rpt'!$M:$M,'sys inv movment rpt'!$L:$L,$M1320,'sys inv movment rpt'!$N:$N,AE$1)</f>
        <v>0</v>
      </c>
      <c r="AF1320" s="86">
        <f>SUMIFS('sys inv movment rpt'!$M:$M,'sys inv movment rpt'!$L:$L,$M1320,'sys inv movment rpt'!$N:$N,AF$1)</f>
        <v>0</v>
      </c>
      <c r="AG1320" s="86">
        <f>SUMIFS('sys inv movment rpt'!$M:$M,'sys inv movment rpt'!$L:$L,$M1320,'sys inv movment rpt'!$N:$N,AG$1)</f>
        <v>0</v>
      </c>
      <c r="AH1320" s="86">
        <f>SUMIFS('sys inv movment rpt'!$M:$M,'sys inv movment rpt'!$L:$L,$M1320,'sys inv movment rpt'!$N:$N,AH$1)</f>
        <v>0</v>
      </c>
      <c r="AI1320" s="86">
        <f>SUMIFS('sys inv movment rpt'!$M:$M,'sys inv movment rpt'!$L:$L,$M1320,'sys inv movment rpt'!$N:$N,AI$1)</f>
        <v>0</v>
      </c>
      <c r="AJ1320" s="86">
        <f>SUMIFS('sys inv movment rpt'!$M:$M,'sys inv movment rpt'!$L:$L,$M1320,'sys inv movment rpt'!$N:$N,AJ$1)</f>
        <v>0</v>
      </c>
      <c r="AK1320" s="86">
        <f>SUMIFS('sys inv movment rpt'!$M:$M,'sys inv movment rpt'!$L:$L,$M1320,'sys inv movment rpt'!$N:$N,AK$1)</f>
        <v>0</v>
      </c>
      <c r="AL1320" s="86">
        <f>SUMIFS('sys inv movment rpt'!$M:$M,'sys inv movment rpt'!$L:$L,$M1320,'sys inv movment rpt'!$N:$N,AL$1)</f>
        <v>0</v>
      </c>
      <c r="AM1320" s="86">
        <f>SUMIFS('sys inv movment rpt'!$M:$M,'sys inv movment rpt'!$L:$L,$M1320,'sys inv movment rpt'!$N:$N,AM$1)</f>
        <v>0</v>
      </c>
      <c r="AN1320" s="86">
        <f>SUMIFS('sys inv movment rpt'!$M:$M,'sys inv movment rpt'!$L:$L,$M1320,'sys inv movment rpt'!$N:$N,AN$1)</f>
        <v>0</v>
      </c>
      <c r="AO1320" s="86">
        <f>SUMIFS('sys inv movment rpt'!$M:$M,'sys inv movment rpt'!$L:$L,$M1320,'sys inv movment rpt'!$N:$N,AO$1)</f>
        <v>0</v>
      </c>
      <c r="AP1320" s="86">
        <f>SUMIFS('sys inv movment rpt'!$M:$M,'sys inv movment rpt'!$L:$L,$M1320,'sys inv movment rpt'!$N:$N,AP$1)</f>
        <v>0</v>
      </c>
      <c r="AQ1320" s="86">
        <f>SUMIFS('sys inv movment rpt'!$M:$M,'sys inv movment rpt'!$L:$L,$M1320,'sys inv movment rpt'!$N:$N,AQ$1)</f>
        <v>0</v>
      </c>
      <c r="AR1320" s="86">
        <f>SUMIFS('sys inv movment rpt'!$M:$M,'sys inv movment rpt'!$L:$L,$M1320,'sys inv movment rpt'!$N:$N,AR$1)</f>
        <v>0</v>
      </c>
      <c r="AS1320" s="86">
        <f>SUMIFS('sys inv movment rpt'!$M:$M,'sys inv movment rpt'!$L:$L,$M1320,'sys inv movment rpt'!$N:$N,AS$1)</f>
        <v>0</v>
      </c>
      <c r="AT1320" s="86">
        <f>SUMIFS('sys inv movment rpt'!$M:$M,'sys inv movment rpt'!$L:$L,$M1320,'sys inv movment rpt'!$N:$N,AT$1)</f>
        <v>0</v>
      </c>
      <c r="AU1320" s="86">
        <f>SUMIFS('sys inv movment rpt'!$M:$M,'sys inv movment rpt'!$L:$L,$M1320,'sys inv movment rpt'!$N:$N,AU$1)</f>
        <v>0</v>
      </c>
      <c r="AV1320" s="86">
        <f>SUMIFS('sys inv movment rpt'!$M:$M,'sys inv movment rpt'!$L:$L,$M1320,'sys inv movment rpt'!$N:$N,AV$1)</f>
        <v>0</v>
      </c>
      <c r="AW1320" s="87" t="str">
        <f>IFERROR(VLOOKUP(A1320,'sys-backorder details'!E:U,17,0),"-")</f>
        <v>-</v>
      </c>
      <c r="AX1320" s="87" t="str">
        <f>IF(K1320&gt;1,VLOOKUP(A1320,'settings-routing'!A:I,9,0),"")</f>
        <v/>
      </c>
    </row>
    <row r="1321" ht="12.75" hidden="1" customHeight="1">
      <c r="A1321" s="28" t="s">
        <v>2703</v>
      </c>
      <c r="B1321" s="28" t="s">
        <v>2704</v>
      </c>
      <c r="C1321" s="50">
        <f t="shared" si="2"/>
        <v>0</v>
      </c>
      <c r="D1321" s="80">
        <f>SUMIF('Stocks 101-111'!$J:$J,'item dashboard'!A1321,'Stocks 101-111'!K:K)</f>
        <v>0</v>
      </c>
      <c r="E1321" s="80">
        <f>SUMIF('Stocks 101-111'!$J:$J,'item dashboard'!A1321,'Stocks 101-111'!$L:$L)</f>
        <v>0</v>
      </c>
      <c r="F1321" s="81">
        <f t="shared" si="3"/>
        <v>0</v>
      </c>
      <c r="G1321" s="82">
        <f t="shared" si="4"/>
        <v>0</v>
      </c>
      <c r="H1321" s="50">
        <f>SUMIFS('sys-backorder details'!$M:$M,'sys-backorder details'!$E:$E,'item dashboard'!A1321,'sys-backorder details'!$V:$V,"")</f>
        <v>0</v>
      </c>
      <c r="I1321" s="83">
        <f>SUMIF('settings-routing'!$I:$I,'item dashboard'!A1321,'settings-routing'!$O:$O)</f>
        <v>0</v>
      </c>
      <c r="J1321" s="50">
        <f>SUMIFS('sys-backorder details'!$M:$M,'sys-backorder details'!$E:$E,'item dashboard'!A1321,'sys-backorder details'!$V:$V,"Call off")</f>
        <v>0</v>
      </c>
      <c r="K1321" s="84">
        <f t="shared" si="5"/>
        <v>0</v>
      </c>
      <c r="L1321" s="84">
        <f>SUMIF('Production Plan'!$E:$E,'item dashboard'!A1321,'Production Plan'!$N:$N)</f>
        <v>0</v>
      </c>
      <c r="M1321" s="85" t="str">
        <f t="shared" si="6"/>
        <v>B-VN50-PUR7-50 ml Purple Lotion Bottle(500006316)</v>
      </c>
      <c r="N1321" s="86">
        <f>SUMIFS('sys inv movment rpt'!$M:$M,'sys inv movment rpt'!$L:$L,$M1321,'sys inv movment rpt'!$N:$N,N$1)</f>
        <v>0</v>
      </c>
      <c r="O1321" s="86">
        <f>SUMIFS('sys inv movment rpt'!$M:$M,'sys inv movment rpt'!$L:$L,$M1321,'sys inv movment rpt'!$N:$N,O$1)</f>
        <v>0</v>
      </c>
      <c r="P1321" s="86">
        <f>SUMIFS('sys inv movment rpt'!$M:$M,'sys inv movment rpt'!$L:$L,$M1321,'sys inv movment rpt'!$N:$N,P$1)</f>
        <v>0</v>
      </c>
      <c r="Q1321" s="86">
        <f>SUMIFS('sys inv movment rpt'!$M:$M,'sys inv movment rpt'!$L:$L,$M1321,'sys inv movment rpt'!$N:$N,Q$1)</f>
        <v>0</v>
      </c>
      <c r="R1321" s="86">
        <f>SUMIFS('sys inv movment rpt'!$M:$M,'sys inv movment rpt'!$L:$L,$M1321,'sys inv movment rpt'!$N:$N,R$1)</f>
        <v>0</v>
      </c>
      <c r="S1321" s="86">
        <f>SUMIFS('sys inv movment rpt'!$M:$M,'sys inv movment rpt'!$L:$L,$M1321,'sys inv movment rpt'!$N:$N,S$1)</f>
        <v>0</v>
      </c>
      <c r="T1321" s="86">
        <f>SUMIFS('sys inv movment rpt'!$M:$M,'sys inv movment rpt'!$L:$L,$M1321,'sys inv movment rpt'!$N:$N,T$1)</f>
        <v>0</v>
      </c>
      <c r="U1321" s="86">
        <f>SUMIFS('sys inv movment rpt'!$M:$M,'sys inv movment rpt'!$L:$L,$M1321,'sys inv movment rpt'!$N:$N,U$1)</f>
        <v>0</v>
      </c>
      <c r="V1321" s="86">
        <f>SUMIFS('sys inv movment rpt'!$M:$M,'sys inv movment rpt'!$L:$L,$M1321,'sys inv movment rpt'!$N:$N,V$1)</f>
        <v>0</v>
      </c>
      <c r="W1321" s="86">
        <f>SUMIFS('sys inv movment rpt'!$M:$M,'sys inv movment rpt'!$L:$L,$M1321,'sys inv movment rpt'!$N:$N,W$1)</f>
        <v>0</v>
      </c>
      <c r="X1321" s="86">
        <f>SUMIFS('sys inv movment rpt'!$M:$M,'sys inv movment rpt'!$L:$L,$M1321,'sys inv movment rpt'!$N:$N,X$1)</f>
        <v>0</v>
      </c>
      <c r="Y1321" s="86">
        <f>SUMIFS('sys inv movment rpt'!$M:$M,'sys inv movment rpt'!$L:$L,$M1321,'sys inv movment rpt'!$N:$N,Y$1)</f>
        <v>0</v>
      </c>
      <c r="Z1321" s="86">
        <f>SUMIFS('sys inv movment rpt'!$M:$M,'sys inv movment rpt'!$L:$L,$M1321,'sys inv movment rpt'!$N:$N,Z$1)</f>
        <v>0</v>
      </c>
      <c r="AA1321" s="86">
        <f>SUMIFS('sys inv movment rpt'!$M:$M,'sys inv movment rpt'!$L:$L,$M1321,'sys inv movment rpt'!$N:$N,AA$1)</f>
        <v>0</v>
      </c>
      <c r="AB1321" s="86">
        <f>SUMIFS('sys inv movment rpt'!$M:$M,'sys inv movment rpt'!$L:$L,$M1321,'sys inv movment rpt'!$N:$N,AB$1)</f>
        <v>0</v>
      </c>
      <c r="AC1321" s="86">
        <f>SUMIFS('sys inv movment rpt'!$M:$M,'sys inv movment rpt'!$L:$L,$M1321,'sys inv movment rpt'!$N:$N,AC$1)</f>
        <v>0</v>
      </c>
      <c r="AD1321" s="86">
        <f>SUMIFS('sys inv movment rpt'!$M:$M,'sys inv movment rpt'!$L:$L,$M1321,'sys inv movment rpt'!$N:$N,AD$1)</f>
        <v>0</v>
      </c>
      <c r="AE1321" s="86">
        <f>SUMIFS('sys inv movment rpt'!$M:$M,'sys inv movment rpt'!$L:$L,$M1321,'sys inv movment rpt'!$N:$N,AE$1)</f>
        <v>0</v>
      </c>
      <c r="AF1321" s="86">
        <f>SUMIFS('sys inv movment rpt'!$M:$M,'sys inv movment rpt'!$L:$L,$M1321,'sys inv movment rpt'!$N:$N,AF$1)</f>
        <v>0</v>
      </c>
      <c r="AG1321" s="86">
        <f>SUMIFS('sys inv movment rpt'!$M:$M,'sys inv movment rpt'!$L:$L,$M1321,'sys inv movment rpt'!$N:$N,AG$1)</f>
        <v>0</v>
      </c>
      <c r="AH1321" s="86">
        <f>SUMIFS('sys inv movment rpt'!$M:$M,'sys inv movment rpt'!$L:$L,$M1321,'sys inv movment rpt'!$N:$N,AH$1)</f>
        <v>0</v>
      </c>
      <c r="AI1321" s="86">
        <f>SUMIFS('sys inv movment rpt'!$M:$M,'sys inv movment rpt'!$L:$L,$M1321,'sys inv movment rpt'!$N:$N,AI$1)</f>
        <v>0</v>
      </c>
      <c r="AJ1321" s="86">
        <f>SUMIFS('sys inv movment rpt'!$M:$M,'sys inv movment rpt'!$L:$L,$M1321,'sys inv movment rpt'!$N:$N,AJ$1)</f>
        <v>0</v>
      </c>
      <c r="AK1321" s="86">
        <f>SUMIFS('sys inv movment rpt'!$M:$M,'sys inv movment rpt'!$L:$L,$M1321,'sys inv movment rpt'!$N:$N,AK$1)</f>
        <v>0</v>
      </c>
      <c r="AL1321" s="86">
        <f>SUMIFS('sys inv movment rpt'!$M:$M,'sys inv movment rpt'!$L:$L,$M1321,'sys inv movment rpt'!$N:$N,AL$1)</f>
        <v>0</v>
      </c>
      <c r="AM1321" s="86">
        <f>SUMIFS('sys inv movment rpt'!$M:$M,'sys inv movment rpt'!$L:$L,$M1321,'sys inv movment rpt'!$N:$N,AM$1)</f>
        <v>0</v>
      </c>
      <c r="AN1321" s="86">
        <f>SUMIFS('sys inv movment rpt'!$M:$M,'sys inv movment rpt'!$L:$L,$M1321,'sys inv movment rpt'!$N:$N,AN$1)</f>
        <v>0</v>
      </c>
      <c r="AO1321" s="86">
        <f>SUMIFS('sys inv movment rpt'!$M:$M,'sys inv movment rpt'!$L:$L,$M1321,'sys inv movment rpt'!$N:$N,AO$1)</f>
        <v>0</v>
      </c>
      <c r="AP1321" s="86">
        <f>SUMIFS('sys inv movment rpt'!$M:$M,'sys inv movment rpt'!$L:$L,$M1321,'sys inv movment rpt'!$N:$N,AP$1)</f>
        <v>0</v>
      </c>
      <c r="AQ1321" s="86">
        <f>SUMIFS('sys inv movment rpt'!$M:$M,'sys inv movment rpt'!$L:$L,$M1321,'sys inv movment rpt'!$N:$N,AQ$1)</f>
        <v>0</v>
      </c>
      <c r="AR1321" s="86">
        <f>SUMIFS('sys inv movment rpt'!$M:$M,'sys inv movment rpt'!$L:$L,$M1321,'sys inv movment rpt'!$N:$N,AR$1)</f>
        <v>0</v>
      </c>
      <c r="AS1321" s="86">
        <f>SUMIFS('sys inv movment rpt'!$M:$M,'sys inv movment rpt'!$L:$L,$M1321,'sys inv movment rpt'!$N:$N,AS$1)</f>
        <v>0</v>
      </c>
      <c r="AT1321" s="86">
        <f>SUMIFS('sys inv movment rpt'!$M:$M,'sys inv movment rpt'!$L:$L,$M1321,'sys inv movment rpt'!$N:$N,AT$1)</f>
        <v>0</v>
      </c>
      <c r="AU1321" s="86">
        <f>SUMIFS('sys inv movment rpt'!$M:$M,'sys inv movment rpt'!$L:$L,$M1321,'sys inv movment rpt'!$N:$N,AU$1)</f>
        <v>0</v>
      </c>
      <c r="AV1321" s="86">
        <f>SUMIFS('sys inv movment rpt'!$M:$M,'sys inv movment rpt'!$L:$L,$M1321,'sys inv movment rpt'!$N:$N,AV$1)</f>
        <v>0</v>
      </c>
      <c r="AW1321" s="87" t="str">
        <f>IFERROR(VLOOKUP(A1321,'sys-backorder details'!E:U,17,0),"-")</f>
        <v>-</v>
      </c>
      <c r="AX1321" s="87" t="str">
        <f>IF(K1321&gt;1,VLOOKUP(A1321,'settings-routing'!A:I,9,0),"")</f>
        <v/>
      </c>
    </row>
    <row r="1322" ht="12.75" hidden="1" customHeight="1">
      <c r="A1322" s="50" t="s">
        <v>2705</v>
      </c>
      <c r="B1322" s="50" t="s">
        <v>2706</v>
      </c>
      <c r="C1322" s="50">
        <f t="shared" si="2"/>
        <v>0</v>
      </c>
      <c r="D1322" s="80">
        <f>SUMIF('Stocks 101-111'!$J:$J,'item dashboard'!A1322,'Stocks 101-111'!K:K)</f>
        <v>0</v>
      </c>
      <c r="E1322" s="80">
        <f>SUMIF('Stocks 101-111'!$J:$J,'item dashboard'!A1322,'Stocks 101-111'!$L:$L)</f>
        <v>0</v>
      </c>
      <c r="F1322" s="81">
        <f t="shared" si="3"/>
        <v>0</v>
      </c>
      <c r="G1322" s="82">
        <f t="shared" si="4"/>
        <v>0</v>
      </c>
      <c r="H1322" s="50">
        <f>SUMIFS('sys-backorder details'!$M:$M,'sys-backorder details'!$E:$E,'item dashboard'!A1322,'sys-backorder details'!$V:$V,"")</f>
        <v>0</v>
      </c>
      <c r="I1322" s="83">
        <f>SUMIF('settings-routing'!$I:$I,'item dashboard'!A1322,'settings-routing'!$O:$O)</f>
        <v>0</v>
      </c>
      <c r="J1322" s="50">
        <f>SUMIFS('sys-backorder details'!$M:$M,'sys-backorder details'!$E:$E,'item dashboard'!A1322,'sys-backorder details'!$V:$V,"Call off")</f>
        <v>0</v>
      </c>
      <c r="K1322" s="84">
        <f t="shared" si="5"/>
        <v>0</v>
      </c>
      <c r="L1322" s="84">
        <f>SUMIF('Production Plan'!$E:$E,'item dashboard'!A1322,'Production Plan'!$N:$N)</f>
        <v>0</v>
      </c>
      <c r="M1322" s="85" t="str">
        <f t="shared" si="6"/>
        <v>B-VN50-Y7-50 ml Lotion Yellow Bottle</v>
      </c>
      <c r="N1322" s="86">
        <f>SUMIFS('sys inv movment rpt'!$M:$M,'sys inv movment rpt'!$L:$L,$M1322,'sys inv movment rpt'!$N:$N,N$1)</f>
        <v>0</v>
      </c>
      <c r="O1322" s="86">
        <f>SUMIFS('sys inv movment rpt'!$M:$M,'sys inv movment rpt'!$L:$L,$M1322,'sys inv movment rpt'!$N:$N,O$1)</f>
        <v>0</v>
      </c>
      <c r="P1322" s="86">
        <f>SUMIFS('sys inv movment rpt'!$M:$M,'sys inv movment rpt'!$L:$L,$M1322,'sys inv movment rpt'!$N:$N,P$1)</f>
        <v>0</v>
      </c>
      <c r="Q1322" s="86">
        <f>SUMIFS('sys inv movment rpt'!$M:$M,'sys inv movment rpt'!$L:$L,$M1322,'sys inv movment rpt'!$N:$N,Q$1)</f>
        <v>0</v>
      </c>
      <c r="R1322" s="86">
        <f>SUMIFS('sys inv movment rpt'!$M:$M,'sys inv movment rpt'!$L:$L,$M1322,'sys inv movment rpt'!$N:$N,R$1)</f>
        <v>0</v>
      </c>
      <c r="S1322" s="86">
        <f>SUMIFS('sys inv movment rpt'!$M:$M,'sys inv movment rpt'!$L:$L,$M1322,'sys inv movment rpt'!$N:$N,S$1)</f>
        <v>0</v>
      </c>
      <c r="T1322" s="86">
        <f>SUMIFS('sys inv movment rpt'!$M:$M,'sys inv movment rpt'!$L:$L,$M1322,'sys inv movment rpt'!$N:$N,T$1)</f>
        <v>0</v>
      </c>
      <c r="U1322" s="86">
        <f>SUMIFS('sys inv movment rpt'!$M:$M,'sys inv movment rpt'!$L:$L,$M1322,'sys inv movment rpt'!$N:$N,U$1)</f>
        <v>0</v>
      </c>
      <c r="V1322" s="86">
        <f>SUMIFS('sys inv movment rpt'!$M:$M,'sys inv movment rpt'!$L:$L,$M1322,'sys inv movment rpt'!$N:$N,V$1)</f>
        <v>0</v>
      </c>
      <c r="W1322" s="86">
        <f>SUMIFS('sys inv movment rpt'!$M:$M,'sys inv movment rpt'!$L:$L,$M1322,'sys inv movment rpt'!$N:$N,W$1)</f>
        <v>0</v>
      </c>
      <c r="X1322" s="86">
        <f>SUMIFS('sys inv movment rpt'!$M:$M,'sys inv movment rpt'!$L:$L,$M1322,'sys inv movment rpt'!$N:$N,X$1)</f>
        <v>0</v>
      </c>
      <c r="Y1322" s="86">
        <f>SUMIFS('sys inv movment rpt'!$M:$M,'sys inv movment rpt'!$L:$L,$M1322,'sys inv movment rpt'!$N:$N,Y$1)</f>
        <v>0</v>
      </c>
      <c r="Z1322" s="86">
        <f>SUMIFS('sys inv movment rpt'!$M:$M,'sys inv movment rpt'!$L:$L,$M1322,'sys inv movment rpt'!$N:$N,Z$1)</f>
        <v>0</v>
      </c>
      <c r="AA1322" s="86">
        <f>SUMIFS('sys inv movment rpt'!$M:$M,'sys inv movment rpt'!$L:$L,$M1322,'sys inv movment rpt'!$N:$N,AA$1)</f>
        <v>0</v>
      </c>
      <c r="AB1322" s="86">
        <f>SUMIFS('sys inv movment rpt'!$M:$M,'sys inv movment rpt'!$L:$L,$M1322,'sys inv movment rpt'!$N:$N,AB$1)</f>
        <v>0</v>
      </c>
      <c r="AC1322" s="86">
        <f>SUMIFS('sys inv movment rpt'!$M:$M,'sys inv movment rpt'!$L:$L,$M1322,'sys inv movment rpt'!$N:$N,AC$1)</f>
        <v>0</v>
      </c>
      <c r="AD1322" s="86">
        <f>SUMIFS('sys inv movment rpt'!$M:$M,'sys inv movment rpt'!$L:$L,$M1322,'sys inv movment rpt'!$N:$N,AD$1)</f>
        <v>0</v>
      </c>
      <c r="AE1322" s="86">
        <f>SUMIFS('sys inv movment rpt'!$M:$M,'sys inv movment rpt'!$L:$L,$M1322,'sys inv movment rpt'!$N:$N,AE$1)</f>
        <v>0</v>
      </c>
      <c r="AF1322" s="86">
        <f>SUMIFS('sys inv movment rpt'!$M:$M,'sys inv movment rpt'!$L:$L,$M1322,'sys inv movment rpt'!$N:$N,AF$1)</f>
        <v>0</v>
      </c>
      <c r="AG1322" s="86">
        <f>SUMIFS('sys inv movment rpt'!$M:$M,'sys inv movment rpt'!$L:$L,$M1322,'sys inv movment rpt'!$N:$N,AG$1)</f>
        <v>0</v>
      </c>
      <c r="AH1322" s="86">
        <f>SUMIFS('sys inv movment rpt'!$M:$M,'sys inv movment rpt'!$L:$L,$M1322,'sys inv movment rpt'!$N:$N,AH$1)</f>
        <v>0</v>
      </c>
      <c r="AI1322" s="86">
        <f>SUMIFS('sys inv movment rpt'!$M:$M,'sys inv movment rpt'!$L:$L,$M1322,'sys inv movment rpt'!$N:$N,AI$1)</f>
        <v>0</v>
      </c>
      <c r="AJ1322" s="86">
        <f>SUMIFS('sys inv movment rpt'!$M:$M,'sys inv movment rpt'!$L:$L,$M1322,'sys inv movment rpt'!$N:$N,AJ$1)</f>
        <v>0</v>
      </c>
      <c r="AK1322" s="86">
        <f>SUMIFS('sys inv movment rpt'!$M:$M,'sys inv movment rpt'!$L:$L,$M1322,'sys inv movment rpt'!$N:$N,AK$1)</f>
        <v>0</v>
      </c>
      <c r="AL1322" s="86">
        <f>SUMIFS('sys inv movment rpt'!$M:$M,'sys inv movment rpt'!$L:$L,$M1322,'sys inv movment rpt'!$N:$N,AL$1)</f>
        <v>0</v>
      </c>
      <c r="AM1322" s="86">
        <f>SUMIFS('sys inv movment rpt'!$M:$M,'sys inv movment rpt'!$L:$L,$M1322,'sys inv movment rpt'!$N:$N,AM$1)</f>
        <v>0</v>
      </c>
      <c r="AN1322" s="86">
        <f>SUMIFS('sys inv movment rpt'!$M:$M,'sys inv movment rpt'!$L:$L,$M1322,'sys inv movment rpt'!$N:$N,AN$1)</f>
        <v>0</v>
      </c>
      <c r="AO1322" s="86">
        <f>SUMIFS('sys inv movment rpt'!$M:$M,'sys inv movment rpt'!$L:$L,$M1322,'sys inv movment rpt'!$N:$N,AO$1)</f>
        <v>0</v>
      </c>
      <c r="AP1322" s="86">
        <f>SUMIFS('sys inv movment rpt'!$M:$M,'sys inv movment rpt'!$L:$L,$M1322,'sys inv movment rpt'!$N:$N,AP$1)</f>
        <v>0</v>
      </c>
      <c r="AQ1322" s="86">
        <f>SUMIFS('sys inv movment rpt'!$M:$M,'sys inv movment rpt'!$L:$L,$M1322,'sys inv movment rpt'!$N:$N,AQ$1)</f>
        <v>0</v>
      </c>
      <c r="AR1322" s="86">
        <f>SUMIFS('sys inv movment rpt'!$M:$M,'sys inv movment rpt'!$L:$L,$M1322,'sys inv movment rpt'!$N:$N,AR$1)</f>
        <v>0</v>
      </c>
      <c r="AS1322" s="86">
        <f>SUMIFS('sys inv movment rpt'!$M:$M,'sys inv movment rpt'!$L:$L,$M1322,'sys inv movment rpt'!$N:$N,AS$1)</f>
        <v>0</v>
      </c>
      <c r="AT1322" s="86">
        <f>SUMIFS('sys inv movment rpt'!$M:$M,'sys inv movment rpt'!$L:$L,$M1322,'sys inv movment rpt'!$N:$N,AT$1)</f>
        <v>0</v>
      </c>
      <c r="AU1322" s="86">
        <f>SUMIFS('sys inv movment rpt'!$M:$M,'sys inv movment rpt'!$L:$L,$M1322,'sys inv movment rpt'!$N:$N,AU$1)</f>
        <v>0</v>
      </c>
      <c r="AV1322" s="86">
        <f>SUMIFS('sys inv movment rpt'!$M:$M,'sys inv movment rpt'!$L:$L,$M1322,'sys inv movment rpt'!$N:$N,AV$1)</f>
        <v>0</v>
      </c>
      <c r="AW1322" s="87" t="str">
        <f>IFERROR(VLOOKUP(A1322,'sys-backorder details'!E:U,17,0),"-")</f>
        <v>-</v>
      </c>
      <c r="AX1322" s="87" t="str">
        <f>IF(K1322&gt;1,VLOOKUP(A1322,'settings-routing'!A:I,9,0),"")</f>
        <v/>
      </c>
    </row>
    <row r="1323" ht="12.75" hidden="1" customHeight="1">
      <c r="A1323" s="28" t="s">
        <v>2707</v>
      </c>
      <c r="B1323" s="28" t="s">
        <v>2708</v>
      </c>
      <c r="C1323" s="50">
        <f t="shared" si="2"/>
        <v>4500</v>
      </c>
      <c r="D1323" s="80">
        <f>SUMIF('Stocks 101-111'!$J:$J,'item dashboard'!A1323,'Stocks 101-111'!K:K)</f>
        <v>4500</v>
      </c>
      <c r="E1323" s="80">
        <f>SUMIF('Stocks 101-111'!$J:$J,'item dashboard'!A1323,'Stocks 101-111'!$L:$L)</f>
        <v>0</v>
      </c>
      <c r="F1323" s="81">
        <f t="shared" si="3"/>
        <v>0</v>
      </c>
      <c r="G1323" s="82">
        <f t="shared" si="4"/>
        <v>0.02857142857</v>
      </c>
      <c r="H1323" s="50">
        <f>SUMIFS('sys-backorder details'!$M:$M,'sys-backorder details'!$E:$E,'item dashboard'!A1323,'sys-backorder details'!$V:$V,"")</f>
        <v>0</v>
      </c>
      <c r="I1323" s="83">
        <f>SUMIF('settings-routing'!$I:$I,'item dashboard'!A1323,'settings-routing'!$O:$O)</f>
        <v>0</v>
      </c>
      <c r="J1323" s="50">
        <f>SUMIFS('sys-backorder details'!$M:$M,'sys-backorder details'!$E:$E,'item dashboard'!A1323,'sys-backorder details'!$V:$V,"Call off")</f>
        <v>0</v>
      </c>
      <c r="K1323" s="84">
        <f t="shared" si="5"/>
        <v>-4500</v>
      </c>
      <c r="L1323" s="84">
        <f>SUMIF('Production Plan'!$E:$E,'item dashboard'!A1323,'Production Plan'!$N:$N)</f>
        <v>0</v>
      </c>
      <c r="M1323" s="85" t="str">
        <f t="shared" si="6"/>
        <v>B-VNEW100-BL13-100 ml New Lotion Blue Bottle (500006379)</v>
      </c>
      <c r="N1323" s="86">
        <f>SUMIFS('sys inv movment rpt'!$M:$M,'sys inv movment rpt'!$L:$L,$M1323,'sys inv movment rpt'!$N:$N,N$1)</f>
        <v>0</v>
      </c>
      <c r="O1323" s="86">
        <f>SUMIFS('sys inv movment rpt'!$M:$M,'sys inv movment rpt'!$L:$L,$M1323,'sys inv movment rpt'!$N:$N,O$1)</f>
        <v>0</v>
      </c>
      <c r="P1323" s="86">
        <f>SUMIFS('sys inv movment rpt'!$M:$M,'sys inv movment rpt'!$L:$L,$M1323,'sys inv movment rpt'!$N:$N,P$1)</f>
        <v>0</v>
      </c>
      <c r="Q1323" s="86">
        <f>SUMIFS('sys inv movment rpt'!$M:$M,'sys inv movment rpt'!$L:$L,$M1323,'sys inv movment rpt'!$N:$N,Q$1)</f>
        <v>0</v>
      </c>
      <c r="R1323" s="86">
        <f>SUMIFS('sys inv movment rpt'!$M:$M,'sys inv movment rpt'!$L:$L,$M1323,'sys inv movment rpt'!$N:$N,R$1)</f>
        <v>0</v>
      </c>
      <c r="S1323" s="86">
        <f>SUMIFS('sys inv movment rpt'!$M:$M,'sys inv movment rpt'!$L:$L,$M1323,'sys inv movment rpt'!$N:$N,S$1)</f>
        <v>0</v>
      </c>
      <c r="T1323" s="86">
        <f>SUMIFS('sys inv movment rpt'!$M:$M,'sys inv movment rpt'!$L:$L,$M1323,'sys inv movment rpt'!$N:$N,T$1)</f>
        <v>0</v>
      </c>
      <c r="U1323" s="86">
        <f>SUMIFS('sys inv movment rpt'!$M:$M,'sys inv movment rpt'!$L:$L,$M1323,'sys inv movment rpt'!$N:$N,U$1)</f>
        <v>0</v>
      </c>
      <c r="V1323" s="86">
        <f>SUMIFS('sys inv movment rpt'!$M:$M,'sys inv movment rpt'!$L:$L,$M1323,'sys inv movment rpt'!$N:$N,V$1)</f>
        <v>0</v>
      </c>
      <c r="W1323" s="86">
        <f>SUMIFS('sys inv movment rpt'!$M:$M,'sys inv movment rpt'!$L:$L,$M1323,'sys inv movment rpt'!$N:$N,W$1)</f>
        <v>0</v>
      </c>
      <c r="X1323" s="86">
        <f>SUMIFS('sys inv movment rpt'!$M:$M,'sys inv movment rpt'!$L:$L,$M1323,'sys inv movment rpt'!$N:$N,X$1)</f>
        <v>0</v>
      </c>
      <c r="Y1323" s="86">
        <f>SUMIFS('sys inv movment rpt'!$M:$M,'sys inv movment rpt'!$L:$L,$M1323,'sys inv movment rpt'!$N:$N,Y$1)</f>
        <v>0</v>
      </c>
      <c r="Z1323" s="86">
        <f>SUMIFS('sys inv movment rpt'!$M:$M,'sys inv movment rpt'!$L:$L,$M1323,'sys inv movment rpt'!$N:$N,Z$1)</f>
        <v>0</v>
      </c>
      <c r="AA1323" s="86">
        <f>SUMIFS('sys inv movment rpt'!$M:$M,'sys inv movment rpt'!$L:$L,$M1323,'sys inv movment rpt'!$N:$N,AA$1)</f>
        <v>2000</v>
      </c>
      <c r="AB1323" s="86">
        <f>SUMIFS('sys inv movment rpt'!$M:$M,'sys inv movment rpt'!$L:$L,$M1323,'sys inv movment rpt'!$N:$N,AB$1)</f>
        <v>0</v>
      </c>
      <c r="AC1323" s="86">
        <f>SUMIFS('sys inv movment rpt'!$M:$M,'sys inv movment rpt'!$L:$L,$M1323,'sys inv movment rpt'!$N:$N,AC$1)</f>
        <v>0</v>
      </c>
      <c r="AD1323" s="86">
        <f>SUMIFS('sys inv movment rpt'!$M:$M,'sys inv movment rpt'!$L:$L,$M1323,'sys inv movment rpt'!$N:$N,AD$1)</f>
        <v>0</v>
      </c>
      <c r="AE1323" s="86">
        <f>SUMIFS('sys inv movment rpt'!$M:$M,'sys inv movment rpt'!$L:$L,$M1323,'sys inv movment rpt'!$N:$N,AE$1)</f>
        <v>0</v>
      </c>
      <c r="AF1323" s="86">
        <f>SUMIFS('sys inv movment rpt'!$M:$M,'sys inv movment rpt'!$L:$L,$M1323,'sys inv movment rpt'!$N:$N,AF$1)</f>
        <v>0</v>
      </c>
      <c r="AG1323" s="86">
        <f>SUMIFS('sys inv movment rpt'!$M:$M,'sys inv movment rpt'!$L:$L,$M1323,'sys inv movment rpt'!$N:$N,AG$1)</f>
        <v>0</v>
      </c>
      <c r="AH1323" s="86">
        <f>SUMIFS('sys inv movment rpt'!$M:$M,'sys inv movment rpt'!$L:$L,$M1323,'sys inv movment rpt'!$N:$N,AH$1)</f>
        <v>0</v>
      </c>
      <c r="AI1323" s="86">
        <f>SUMIFS('sys inv movment rpt'!$M:$M,'sys inv movment rpt'!$L:$L,$M1323,'sys inv movment rpt'!$N:$N,AI$1)</f>
        <v>0</v>
      </c>
      <c r="AJ1323" s="86">
        <f>SUMIFS('sys inv movment rpt'!$M:$M,'sys inv movment rpt'!$L:$L,$M1323,'sys inv movment rpt'!$N:$N,AJ$1)</f>
        <v>0</v>
      </c>
      <c r="AK1323" s="86">
        <f>SUMIFS('sys inv movment rpt'!$M:$M,'sys inv movment rpt'!$L:$L,$M1323,'sys inv movment rpt'!$N:$N,AK$1)</f>
        <v>0</v>
      </c>
      <c r="AL1323" s="86">
        <f>SUMIFS('sys inv movment rpt'!$M:$M,'sys inv movment rpt'!$L:$L,$M1323,'sys inv movment rpt'!$N:$N,AL$1)</f>
        <v>0</v>
      </c>
      <c r="AM1323" s="86">
        <f>SUMIFS('sys inv movment rpt'!$M:$M,'sys inv movment rpt'!$L:$L,$M1323,'sys inv movment rpt'!$N:$N,AM$1)</f>
        <v>0</v>
      </c>
      <c r="AN1323" s="86">
        <f>SUMIFS('sys inv movment rpt'!$M:$M,'sys inv movment rpt'!$L:$L,$M1323,'sys inv movment rpt'!$N:$N,AN$1)</f>
        <v>0</v>
      </c>
      <c r="AO1323" s="86">
        <f>SUMIFS('sys inv movment rpt'!$M:$M,'sys inv movment rpt'!$L:$L,$M1323,'sys inv movment rpt'!$N:$N,AO$1)</f>
        <v>0</v>
      </c>
      <c r="AP1323" s="86">
        <f>SUMIFS('sys inv movment rpt'!$M:$M,'sys inv movment rpt'!$L:$L,$M1323,'sys inv movment rpt'!$N:$N,AP$1)</f>
        <v>0</v>
      </c>
      <c r="AQ1323" s="86">
        <f>SUMIFS('sys inv movment rpt'!$M:$M,'sys inv movment rpt'!$L:$L,$M1323,'sys inv movment rpt'!$N:$N,AQ$1)</f>
        <v>0</v>
      </c>
      <c r="AR1323" s="86">
        <f>SUMIFS('sys inv movment rpt'!$M:$M,'sys inv movment rpt'!$L:$L,$M1323,'sys inv movment rpt'!$N:$N,AR$1)</f>
        <v>0</v>
      </c>
      <c r="AS1323" s="86">
        <f>SUMIFS('sys inv movment rpt'!$M:$M,'sys inv movment rpt'!$L:$L,$M1323,'sys inv movment rpt'!$N:$N,AS$1)</f>
        <v>0</v>
      </c>
      <c r="AT1323" s="86">
        <f>SUMIFS('sys inv movment rpt'!$M:$M,'sys inv movment rpt'!$L:$L,$M1323,'sys inv movment rpt'!$N:$N,AT$1)</f>
        <v>0</v>
      </c>
      <c r="AU1323" s="86">
        <f>SUMIFS('sys inv movment rpt'!$M:$M,'sys inv movment rpt'!$L:$L,$M1323,'sys inv movment rpt'!$N:$N,AU$1)</f>
        <v>0</v>
      </c>
      <c r="AV1323" s="86">
        <f>SUMIFS('sys inv movment rpt'!$M:$M,'sys inv movment rpt'!$L:$L,$M1323,'sys inv movment rpt'!$N:$N,AV$1)</f>
        <v>0</v>
      </c>
      <c r="AW1323" s="87" t="str">
        <f>IFERROR(VLOOKUP(A1323,'sys-backorder details'!E:U,17,0),"-")</f>
        <v>-</v>
      </c>
      <c r="AX1323" s="87" t="str">
        <f>IF(K1323&gt;1,VLOOKUP(A1323,'settings-routing'!A:I,9,0),"")</f>
        <v/>
      </c>
    </row>
    <row r="1324" ht="12.75" hidden="1" customHeight="1">
      <c r="A1324" s="28" t="s">
        <v>2709</v>
      </c>
      <c r="B1324" s="28" t="s">
        <v>2710</v>
      </c>
      <c r="C1324" s="50">
        <f t="shared" si="2"/>
        <v>0</v>
      </c>
      <c r="D1324" s="80">
        <f>SUMIF('Stocks 101-111'!$J:$J,'item dashboard'!A1324,'Stocks 101-111'!K:K)</f>
        <v>0</v>
      </c>
      <c r="E1324" s="80">
        <f>SUMIF('Stocks 101-111'!$J:$J,'item dashboard'!A1324,'Stocks 101-111'!$L:$L)</f>
        <v>0</v>
      </c>
      <c r="F1324" s="81">
        <f t="shared" si="3"/>
        <v>0</v>
      </c>
      <c r="G1324" s="82">
        <f t="shared" si="4"/>
        <v>0</v>
      </c>
      <c r="H1324" s="50">
        <f>SUMIFS('sys-backorder details'!$M:$M,'sys-backorder details'!$E:$E,'item dashboard'!A1324,'sys-backorder details'!$V:$V,"")</f>
        <v>0</v>
      </c>
      <c r="I1324" s="83">
        <f>SUMIF('settings-routing'!$I:$I,'item dashboard'!A1324,'settings-routing'!$O:$O)</f>
        <v>0</v>
      </c>
      <c r="J1324" s="50">
        <f>SUMIFS('sys-backorder details'!$M:$M,'sys-backorder details'!$E:$E,'item dashboard'!A1324,'sys-backorder details'!$V:$V,"Call off")</f>
        <v>0</v>
      </c>
      <c r="K1324" s="84">
        <f t="shared" si="5"/>
        <v>0</v>
      </c>
      <c r="L1324" s="84">
        <f>SUMIF('Production Plan'!$E:$E,'item dashboard'!A1324,'Production Plan'!$N:$N)</f>
        <v>0</v>
      </c>
      <c r="M1324" s="85" t="str">
        <f t="shared" si="6"/>
        <v>B-VNEW100-PK13-100 ml New Lotion Pink Bottle(500006377)</v>
      </c>
      <c r="N1324" s="86">
        <f>SUMIFS('sys inv movment rpt'!$M:$M,'sys inv movment rpt'!$L:$L,$M1324,'sys inv movment rpt'!$N:$N,N$1)</f>
        <v>0</v>
      </c>
      <c r="O1324" s="86">
        <f>SUMIFS('sys inv movment rpt'!$M:$M,'sys inv movment rpt'!$L:$L,$M1324,'sys inv movment rpt'!$N:$N,O$1)</f>
        <v>0</v>
      </c>
      <c r="P1324" s="86">
        <f>SUMIFS('sys inv movment rpt'!$M:$M,'sys inv movment rpt'!$L:$L,$M1324,'sys inv movment rpt'!$N:$N,P$1)</f>
        <v>0</v>
      </c>
      <c r="Q1324" s="86">
        <f>SUMIFS('sys inv movment rpt'!$M:$M,'sys inv movment rpt'!$L:$L,$M1324,'sys inv movment rpt'!$N:$N,Q$1)</f>
        <v>0</v>
      </c>
      <c r="R1324" s="86">
        <f>SUMIFS('sys inv movment rpt'!$M:$M,'sys inv movment rpt'!$L:$L,$M1324,'sys inv movment rpt'!$N:$N,R$1)</f>
        <v>0</v>
      </c>
      <c r="S1324" s="86">
        <f>SUMIFS('sys inv movment rpt'!$M:$M,'sys inv movment rpt'!$L:$L,$M1324,'sys inv movment rpt'!$N:$N,S$1)</f>
        <v>0</v>
      </c>
      <c r="T1324" s="86">
        <f>SUMIFS('sys inv movment rpt'!$M:$M,'sys inv movment rpt'!$L:$L,$M1324,'sys inv movment rpt'!$N:$N,T$1)</f>
        <v>0</v>
      </c>
      <c r="U1324" s="86">
        <f>SUMIFS('sys inv movment rpt'!$M:$M,'sys inv movment rpt'!$L:$L,$M1324,'sys inv movment rpt'!$N:$N,U$1)</f>
        <v>0</v>
      </c>
      <c r="V1324" s="86">
        <f>SUMIFS('sys inv movment rpt'!$M:$M,'sys inv movment rpt'!$L:$L,$M1324,'sys inv movment rpt'!$N:$N,V$1)</f>
        <v>0</v>
      </c>
      <c r="W1324" s="86">
        <f>SUMIFS('sys inv movment rpt'!$M:$M,'sys inv movment rpt'!$L:$L,$M1324,'sys inv movment rpt'!$N:$N,W$1)</f>
        <v>0</v>
      </c>
      <c r="X1324" s="86">
        <f>SUMIFS('sys inv movment rpt'!$M:$M,'sys inv movment rpt'!$L:$L,$M1324,'sys inv movment rpt'!$N:$N,X$1)</f>
        <v>0</v>
      </c>
      <c r="Y1324" s="86">
        <f>SUMIFS('sys inv movment rpt'!$M:$M,'sys inv movment rpt'!$L:$L,$M1324,'sys inv movment rpt'!$N:$N,Y$1)</f>
        <v>0</v>
      </c>
      <c r="Z1324" s="86">
        <f>SUMIFS('sys inv movment rpt'!$M:$M,'sys inv movment rpt'!$L:$L,$M1324,'sys inv movment rpt'!$N:$N,Z$1)</f>
        <v>0</v>
      </c>
      <c r="AA1324" s="86">
        <f>SUMIFS('sys inv movment rpt'!$M:$M,'sys inv movment rpt'!$L:$L,$M1324,'sys inv movment rpt'!$N:$N,AA$1)</f>
        <v>0</v>
      </c>
      <c r="AB1324" s="86">
        <f>SUMIFS('sys inv movment rpt'!$M:$M,'sys inv movment rpt'!$L:$L,$M1324,'sys inv movment rpt'!$N:$N,AB$1)</f>
        <v>0</v>
      </c>
      <c r="AC1324" s="86">
        <f>SUMIFS('sys inv movment rpt'!$M:$M,'sys inv movment rpt'!$L:$L,$M1324,'sys inv movment rpt'!$N:$N,AC$1)</f>
        <v>0</v>
      </c>
      <c r="AD1324" s="86">
        <f>SUMIFS('sys inv movment rpt'!$M:$M,'sys inv movment rpt'!$L:$L,$M1324,'sys inv movment rpt'!$N:$N,AD$1)</f>
        <v>0</v>
      </c>
      <c r="AE1324" s="86">
        <f>SUMIFS('sys inv movment rpt'!$M:$M,'sys inv movment rpt'!$L:$L,$M1324,'sys inv movment rpt'!$N:$N,AE$1)</f>
        <v>0</v>
      </c>
      <c r="AF1324" s="86">
        <f>SUMIFS('sys inv movment rpt'!$M:$M,'sys inv movment rpt'!$L:$L,$M1324,'sys inv movment rpt'!$N:$N,AF$1)</f>
        <v>0</v>
      </c>
      <c r="AG1324" s="86">
        <f>SUMIFS('sys inv movment rpt'!$M:$M,'sys inv movment rpt'!$L:$L,$M1324,'sys inv movment rpt'!$N:$N,AG$1)</f>
        <v>0</v>
      </c>
      <c r="AH1324" s="86">
        <f>SUMIFS('sys inv movment rpt'!$M:$M,'sys inv movment rpt'!$L:$L,$M1324,'sys inv movment rpt'!$N:$N,AH$1)</f>
        <v>0</v>
      </c>
      <c r="AI1324" s="86">
        <f>SUMIFS('sys inv movment rpt'!$M:$M,'sys inv movment rpt'!$L:$L,$M1324,'sys inv movment rpt'!$N:$N,AI$1)</f>
        <v>0</v>
      </c>
      <c r="AJ1324" s="86">
        <f>SUMIFS('sys inv movment rpt'!$M:$M,'sys inv movment rpt'!$L:$L,$M1324,'sys inv movment rpt'!$N:$N,AJ$1)</f>
        <v>0</v>
      </c>
      <c r="AK1324" s="86">
        <f>SUMIFS('sys inv movment rpt'!$M:$M,'sys inv movment rpt'!$L:$L,$M1324,'sys inv movment rpt'!$N:$N,AK$1)</f>
        <v>0</v>
      </c>
      <c r="AL1324" s="86">
        <f>SUMIFS('sys inv movment rpt'!$M:$M,'sys inv movment rpt'!$L:$L,$M1324,'sys inv movment rpt'!$N:$N,AL$1)</f>
        <v>0</v>
      </c>
      <c r="AM1324" s="86">
        <f>SUMIFS('sys inv movment rpt'!$M:$M,'sys inv movment rpt'!$L:$L,$M1324,'sys inv movment rpt'!$N:$N,AM$1)</f>
        <v>0</v>
      </c>
      <c r="AN1324" s="86">
        <f>SUMIFS('sys inv movment rpt'!$M:$M,'sys inv movment rpt'!$L:$L,$M1324,'sys inv movment rpt'!$N:$N,AN$1)</f>
        <v>0</v>
      </c>
      <c r="AO1324" s="86">
        <f>SUMIFS('sys inv movment rpt'!$M:$M,'sys inv movment rpt'!$L:$L,$M1324,'sys inv movment rpt'!$N:$N,AO$1)</f>
        <v>0</v>
      </c>
      <c r="AP1324" s="86">
        <f>SUMIFS('sys inv movment rpt'!$M:$M,'sys inv movment rpt'!$L:$L,$M1324,'sys inv movment rpt'!$N:$N,AP$1)</f>
        <v>0</v>
      </c>
      <c r="AQ1324" s="86">
        <f>SUMIFS('sys inv movment rpt'!$M:$M,'sys inv movment rpt'!$L:$L,$M1324,'sys inv movment rpt'!$N:$N,AQ$1)</f>
        <v>0</v>
      </c>
      <c r="AR1324" s="86">
        <f>SUMIFS('sys inv movment rpt'!$M:$M,'sys inv movment rpt'!$L:$L,$M1324,'sys inv movment rpt'!$N:$N,AR$1)</f>
        <v>0</v>
      </c>
      <c r="AS1324" s="86">
        <f>SUMIFS('sys inv movment rpt'!$M:$M,'sys inv movment rpt'!$L:$L,$M1324,'sys inv movment rpt'!$N:$N,AS$1)</f>
        <v>0</v>
      </c>
      <c r="AT1324" s="86">
        <f>SUMIFS('sys inv movment rpt'!$M:$M,'sys inv movment rpt'!$L:$L,$M1324,'sys inv movment rpt'!$N:$N,AT$1)</f>
        <v>0</v>
      </c>
      <c r="AU1324" s="86">
        <f>SUMIFS('sys inv movment rpt'!$M:$M,'sys inv movment rpt'!$L:$L,$M1324,'sys inv movment rpt'!$N:$N,AU$1)</f>
        <v>0</v>
      </c>
      <c r="AV1324" s="86">
        <f>SUMIFS('sys inv movment rpt'!$M:$M,'sys inv movment rpt'!$L:$L,$M1324,'sys inv movment rpt'!$N:$N,AV$1)</f>
        <v>0</v>
      </c>
      <c r="AW1324" s="87" t="str">
        <f>IFERROR(VLOOKUP(A1324,'sys-backorder details'!E:U,17,0),"-")</f>
        <v>-</v>
      </c>
      <c r="AX1324" s="87" t="str">
        <f>IF(K1324&gt;1,VLOOKUP(A1324,'settings-routing'!A:I,9,0),"")</f>
        <v/>
      </c>
    </row>
    <row r="1325" ht="12.75" hidden="1" customHeight="1">
      <c r="A1325" s="50" t="s">
        <v>2711</v>
      </c>
      <c r="B1325" s="50" t="s">
        <v>2712</v>
      </c>
      <c r="C1325" s="50">
        <f t="shared" si="2"/>
        <v>2500</v>
      </c>
      <c r="D1325" s="80">
        <f>SUMIF('Stocks 101-111'!$J:$J,'item dashboard'!A1325,'Stocks 101-111'!K:K)</f>
        <v>2500</v>
      </c>
      <c r="E1325" s="80">
        <f>SUMIF('Stocks 101-111'!$J:$J,'item dashboard'!A1325,'Stocks 101-111'!$L:$L)</f>
        <v>0</v>
      </c>
      <c r="F1325" s="81">
        <f t="shared" si="3"/>
        <v>0</v>
      </c>
      <c r="G1325" s="82">
        <f t="shared" si="4"/>
        <v>0</v>
      </c>
      <c r="H1325" s="50">
        <f>SUMIFS('sys-backorder details'!$M:$M,'sys-backorder details'!$E:$E,'item dashboard'!A1325,'sys-backorder details'!$V:$V,"")</f>
        <v>0</v>
      </c>
      <c r="I1325" s="83">
        <f>SUMIF('settings-routing'!$I:$I,'item dashboard'!A1325,'settings-routing'!$O:$O)</f>
        <v>0</v>
      </c>
      <c r="J1325" s="50">
        <f>SUMIFS('sys-backorder details'!$M:$M,'sys-backorder details'!$E:$E,'item dashboard'!A1325,'sys-backorder details'!$V:$V,"Call off")</f>
        <v>0</v>
      </c>
      <c r="K1325" s="84">
        <f t="shared" si="5"/>
        <v>-2500</v>
      </c>
      <c r="L1325" s="84">
        <f>SUMIF('Production Plan'!$E:$E,'item dashboard'!A1325,'Production Plan'!$N:$N)</f>
        <v>0</v>
      </c>
      <c r="M1325" s="85" t="str">
        <f t="shared" si="6"/>
        <v>B-VNEW100-PUR13-100 ml New Lotion Purple Bottle(500006378)</v>
      </c>
      <c r="N1325" s="86">
        <f>SUMIFS('sys inv movment rpt'!$M:$M,'sys inv movment rpt'!$L:$L,$M1325,'sys inv movment rpt'!$N:$N,N$1)</f>
        <v>0</v>
      </c>
      <c r="O1325" s="86">
        <f>SUMIFS('sys inv movment rpt'!$M:$M,'sys inv movment rpt'!$L:$L,$M1325,'sys inv movment rpt'!$N:$N,O$1)</f>
        <v>0</v>
      </c>
      <c r="P1325" s="86">
        <f>SUMIFS('sys inv movment rpt'!$M:$M,'sys inv movment rpt'!$L:$L,$M1325,'sys inv movment rpt'!$N:$N,P$1)</f>
        <v>0</v>
      </c>
      <c r="Q1325" s="86">
        <f>SUMIFS('sys inv movment rpt'!$M:$M,'sys inv movment rpt'!$L:$L,$M1325,'sys inv movment rpt'!$N:$N,Q$1)</f>
        <v>0</v>
      </c>
      <c r="R1325" s="86">
        <f>SUMIFS('sys inv movment rpt'!$M:$M,'sys inv movment rpt'!$L:$L,$M1325,'sys inv movment rpt'!$N:$N,R$1)</f>
        <v>0</v>
      </c>
      <c r="S1325" s="86">
        <f>SUMIFS('sys inv movment rpt'!$M:$M,'sys inv movment rpt'!$L:$L,$M1325,'sys inv movment rpt'!$N:$N,S$1)</f>
        <v>0</v>
      </c>
      <c r="T1325" s="86">
        <f>SUMIFS('sys inv movment rpt'!$M:$M,'sys inv movment rpt'!$L:$L,$M1325,'sys inv movment rpt'!$N:$N,T$1)</f>
        <v>0</v>
      </c>
      <c r="U1325" s="86">
        <f>SUMIFS('sys inv movment rpt'!$M:$M,'sys inv movment rpt'!$L:$L,$M1325,'sys inv movment rpt'!$N:$N,U$1)</f>
        <v>0</v>
      </c>
      <c r="V1325" s="86">
        <f>SUMIFS('sys inv movment rpt'!$M:$M,'sys inv movment rpt'!$L:$L,$M1325,'sys inv movment rpt'!$N:$N,V$1)</f>
        <v>0</v>
      </c>
      <c r="W1325" s="86">
        <f>SUMIFS('sys inv movment rpt'!$M:$M,'sys inv movment rpt'!$L:$L,$M1325,'sys inv movment rpt'!$N:$N,W$1)</f>
        <v>0</v>
      </c>
      <c r="X1325" s="86">
        <f>SUMIFS('sys inv movment rpt'!$M:$M,'sys inv movment rpt'!$L:$L,$M1325,'sys inv movment rpt'!$N:$N,X$1)</f>
        <v>0</v>
      </c>
      <c r="Y1325" s="86">
        <f>SUMIFS('sys inv movment rpt'!$M:$M,'sys inv movment rpt'!$L:$L,$M1325,'sys inv movment rpt'!$N:$N,Y$1)</f>
        <v>0</v>
      </c>
      <c r="Z1325" s="86">
        <f>SUMIFS('sys inv movment rpt'!$M:$M,'sys inv movment rpt'!$L:$L,$M1325,'sys inv movment rpt'!$N:$N,Z$1)</f>
        <v>0</v>
      </c>
      <c r="AA1325" s="86">
        <f>SUMIFS('sys inv movment rpt'!$M:$M,'sys inv movment rpt'!$L:$L,$M1325,'sys inv movment rpt'!$N:$N,AA$1)</f>
        <v>0</v>
      </c>
      <c r="AB1325" s="86">
        <f>SUMIFS('sys inv movment rpt'!$M:$M,'sys inv movment rpt'!$L:$L,$M1325,'sys inv movment rpt'!$N:$N,AB$1)</f>
        <v>0</v>
      </c>
      <c r="AC1325" s="86">
        <f>SUMIFS('sys inv movment rpt'!$M:$M,'sys inv movment rpt'!$L:$L,$M1325,'sys inv movment rpt'!$N:$N,AC$1)</f>
        <v>0</v>
      </c>
      <c r="AD1325" s="86">
        <f>SUMIFS('sys inv movment rpt'!$M:$M,'sys inv movment rpt'!$L:$L,$M1325,'sys inv movment rpt'!$N:$N,AD$1)</f>
        <v>0</v>
      </c>
      <c r="AE1325" s="86">
        <f>SUMIFS('sys inv movment rpt'!$M:$M,'sys inv movment rpt'!$L:$L,$M1325,'sys inv movment rpt'!$N:$N,AE$1)</f>
        <v>0</v>
      </c>
      <c r="AF1325" s="86">
        <f>SUMIFS('sys inv movment rpt'!$M:$M,'sys inv movment rpt'!$L:$L,$M1325,'sys inv movment rpt'!$N:$N,AF$1)</f>
        <v>0</v>
      </c>
      <c r="AG1325" s="86">
        <f>SUMIFS('sys inv movment rpt'!$M:$M,'sys inv movment rpt'!$L:$L,$M1325,'sys inv movment rpt'!$N:$N,AG$1)</f>
        <v>0</v>
      </c>
      <c r="AH1325" s="86">
        <f>SUMIFS('sys inv movment rpt'!$M:$M,'sys inv movment rpt'!$L:$L,$M1325,'sys inv movment rpt'!$N:$N,AH$1)</f>
        <v>0</v>
      </c>
      <c r="AI1325" s="86">
        <f>SUMIFS('sys inv movment rpt'!$M:$M,'sys inv movment rpt'!$L:$L,$M1325,'sys inv movment rpt'!$N:$N,AI$1)</f>
        <v>0</v>
      </c>
      <c r="AJ1325" s="86">
        <f>SUMIFS('sys inv movment rpt'!$M:$M,'sys inv movment rpt'!$L:$L,$M1325,'sys inv movment rpt'!$N:$N,AJ$1)</f>
        <v>0</v>
      </c>
      <c r="AK1325" s="86">
        <f>SUMIFS('sys inv movment rpt'!$M:$M,'sys inv movment rpt'!$L:$L,$M1325,'sys inv movment rpt'!$N:$N,AK$1)</f>
        <v>0</v>
      </c>
      <c r="AL1325" s="86">
        <f>SUMIFS('sys inv movment rpt'!$M:$M,'sys inv movment rpt'!$L:$L,$M1325,'sys inv movment rpt'!$N:$N,AL$1)</f>
        <v>0</v>
      </c>
      <c r="AM1325" s="86">
        <f>SUMIFS('sys inv movment rpt'!$M:$M,'sys inv movment rpt'!$L:$L,$M1325,'sys inv movment rpt'!$N:$N,AM$1)</f>
        <v>0</v>
      </c>
      <c r="AN1325" s="86">
        <f>SUMIFS('sys inv movment rpt'!$M:$M,'sys inv movment rpt'!$L:$L,$M1325,'sys inv movment rpt'!$N:$N,AN$1)</f>
        <v>0</v>
      </c>
      <c r="AO1325" s="86">
        <f>SUMIFS('sys inv movment rpt'!$M:$M,'sys inv movment rpt'!$L:$L,$M1325,'sys inv movment rpt'!$N:$N,AO$1)</f>
        <v>0</v>
      </c>
      <c r="AP1325" s="86">
        <f>SUMIFS('sys inv movment rpt'!$M:$M,'sys inv movment rpt'!$L:$L,$M1325,'sys inv movment rpt'!$N:$N,AP$1)</f>
        <v>0</v>
      </c>
      <c r="AQ1325" s="86">
        <f>SUMIFS('sys inv movment rpt'!$M:$M,'sys inv movment rpt'!$L:$L,$M1325,'sys inv movment rpt'!$N:$N,AQ$1)</f>
        <v>0</v>
      </c>
      <c r="AR1325" s="86">
        <f>SUMIFS('sys inv movment rpt'!$M:$M,'sys inv movment rpt'!$L:$L,$M1325,'sys inv movment rpt'!$N:$N,AR$1)</f>
        <v>0</v>
      </c>
      <c r="AS1325" s="86">
        <f>SUMIFS('sys inv movment rpt'!$M:$M,'sys inv movment rpt'!$L:$L,$M1325,'sys inv movment rpt'!$N:$N,AS$1)</f>
        <v>0</v>
      </c>
      <c r="AT1325" s="86">
        <f>SUMIFS('sys inv movment rpt'!$M:$M,'sys inv movment rpt'!$L:$L,$M1325,'sys inv movment rpt'!$N:$N,AT$1)</f>
        <v>0</v>
      </c>
      <c r="AU1325" s="86">
        <f>SUMIFS('sys inv movment rpt'!$M:$M,'sys inv movment rpt'!$L:$L,$M1325,'sys inv movment rpt'!$N:$N,AU$1)</f>
        <v>0</v>
      </c>
      <c r="AV1325" s="86">
        <f>SUMIFS('sys inv movment rpt'!$M:$M,'sys inv movment rpt'!$L:$L,$M1325,'sys inv movment rpt'!$N:$N,AV$1)</f>
        <v>0</v>
      </c>
      <c r="AW1325" s="87" t="str">
        <f>IFERROR(VLOOKUP(A1325,'sys-backorder details'!E:U,17,0),"-")</f>
        <v>-</v>
      </c>
      <c r="AX1325" s="87" t="str">
        <f>IF(K1325&gt;1,VLOOKUP(A1325,'settings-routing'!A:I,9,0),"")</f>
        <v/>
      </c>
    </row>
    <row r="1326" ht="12.75" hidden="1" customHeight="1">
      <c r="A1326" s="50" t="s">
        <v>2713</v>
      </c>
      <c r="B1326" s="50" t="s">
        <v>2714</v>
      </c>
      <c r="C1326" s="50">
        <f t="shared" si="2"/>
        <v>0</v>
      </c>
      <c r="D1326" s="80">
        <f>SUMIF('Stocks 101-111'!$J:$J,'item dashboard'!A1326,'Stocks 101-111'!K:K)</f>
        <v>0</v>
      </c>
      <c r="E1326" s="80">
        <f>SUMIF('Stocks 101-111'!$J:$J,'item dashboard'!A1326,'Stocks 101-111'!$L:$L)</f>
        <v>0</v>
      </c>
      <c r="F1326" s="81">
        <f t="shared" si="3"/>
        <v>0</v>
      </c>
      <c r="G1326" s="82">
        <f t="shared" si="4"/>
        <v>0</v>
      </c>
      <c r="H1326" s="50">
        <f>SUMIFS('sys-backorder details'!$M:$M,'sys-backorder details'!$E:$E,'item dashboard'!A1326,'sys-backorder details'!$V:$V,"")</f>
        <v>0</v>
      </c>
      <c r="I1326" s="83">
        <f>SUMIF('settings-routing'!$I:$I,'item dashboard'!A1326,'settings-routing'!$O:$O)</f>
        <v>0</v>
      </c>
      <c r="J1326" s="50">
        <f>SUMIFS('sys-backorder details'!$M:$M,'sys-backorder details'!$E:$E,'item dashboard'!A1326,'sys-backorder details'!$V:$V,"Call off")</f>
        <v>0</v>
      </c>
      <c r="K1326" s="84">
        <f t="shared" si="5"/>
        <v>0</v>
      </c>
      <c r="L1326" s="84">
        <f>SUMIF('Production Plan'!$E:$E,'item dashboard'!A1326,'Production Plan'!$N:$N)</f>
        <v>0</v>
      </c>
      <c r="M1326" s="85" t="str">
        <f t="shared" si="6"/>
        <v>B-VNEW100-Y13-100 ml New Lotion Yellow Bottle(500006376)</v>
      </c>
      <c r="N1326" s="86">
        <f>SUMIFS('sys inv movment rpt'!$M:$M,'sys inv movment rpt'!$L:$L,$M1326,'sys inv movment rpt'!$N:$N,N$1)</f>
        <v>0</v>
      </c>
      <c r="O1326" s="86">
        <f>SUMIFS('sys inv movment rpt'!$M:$M,'sys inv movment rpt'!$L:$L,$M1326,'sys inv movment rpt'!$N:$N,O$1)</f>
        <v>0</v>
      </c>
      <c r="P1326" s="86">
        <f>SUMIFS('sys inv movment rpt'!$M:$M,'sys inv movment rpt'!$L:$L,$M1326,'sys inv movment rpt'!$N:$N,P$1)</f>
        <v>0</v>
      </c>
      <c r="Q1326" s="86">
        <f>SUMIFS('sys inv movment rpt'!$M:$M,'sys inv movment rpt'!$L:$L,$M1326,'sys inv movment rpt'!$N:$N,Q$1)</f>
        <v>0</v>
      </c>
      <c r="R1326" s="86">
        <f>SUMIFS('sys inv movment rpt'!$M:$M,'sys inv movment rpt'!$L:$L,$M1326,'sys inv movment rpt'!$N:$N,R$1)</f>
        <v>0</v>
      </c>
      <c r="S1326" s="86">
        <f>SUMIFS('sys inv movment rpt'!$M:$M,'sys inv movment rpt'!$L:$L,$M1326,'sys inv movment rpt'!$N:$N,S$1)</f>
        <v>0</v>
      </c>
      <c r="T1326" s="86">
        <f>SUMIFS('sys inv movment rpt'!$M:$M,'sys inv movment rpt'!$L:$L,$M1326,'sys inv movment rpt'!$N:$N,T$1)</f>
        <v>0</v>
      </c>
      <c r="U1326" s="86">
        <f>SUMIFS('sys inv movment rpt'!$M:$M,'sys inv movment rpt'!$L:$L,$M1326,'sys inv movment rpt'!$N:$N,U$1)</f>
        <v>0</v>
      </c>
      <c r="V1326" s="86">
        <f>SUMIFS('sys inv movment rpt'!$M:$M,'sys inv movment rpt'!$L:$L,$M1326,'sys inv movment rpt'!$N:$N,V$1)</f>
        <v>0</v>
      </c>
      <c r="W1326" s="86">
        <f>SUMIFS('sys inv movment rpt'!$M:$M,'sys inv movment rpt'!$L:$L,$M1326,'sys inv movment rpt'!$N:$N,W$1)</f>
        <v>0</v>
      </c>
      <c r="X1326" s="86">
        <f>SUMIFS('sys inv movment rpt'!$M:$M,'sys inv movment rpt'!$L:$L,$M1326,'sys inv movment rpt'!$N:$N,X$1)</f>
        <v>0</v>
      </c>
      <c r="Y1326" s="86">
        <f>SUMIFS('sys inv movment rpt'!$M:$M,'sys inv movment rpt'!$L:$L,$M1326,'sys inv movment rpt'!$N:$N,Y$1)</f>
        <v>0</v>
      </c>
      <c r="Z1326" s="86">
        <f>SUMIFS('sys inv movment rpt'!$M:$M,'sys inv movment rpt'!$L:$L,$M1326,'sys inv movment rpt'!$N:$N,Z$1)</f>
        <v>0</v>
      </c>
      <c r="AA1326" s="86">
        <f>SUMIFS('sys inv movment rpt'!$M:$M,'sys inv movment rpt'!$L:$L,$M1326,'sys inv movment rpt'!$N:$N,AA$1)</f>
        <v>0</v>
      </c>
      <c r="AB1326" s="86">
        <f>SUMIFS('sys inv movment rpt'!$M:$M,'sys inv movment rpt'!$L:$L,$M1326,'sys inv movment rpt'!$N:$N,AB$1)</f>
        <v>0</v>
      </c>
      <c r="AC1326" s="86">
        <f>SUMIFS('sys inv movment rpt'!$M:$M,'sys inv movment rpt'!$L:$L,$M1326,'sys inv movment rpt'!$N:$N,AC$1)</f>
        <v>0</v>
      </c>
      <c r="AD1326" s="86">
        <f>SUMIFS('sys inv movment rpt'!$M:$M,'sys inv movment rpt'!$L:$L,$M1326,'sys inv movment rpt'!$N:$N,AD$1)</f>
        <v>0</v>
      </c>
      <c r="AE1326" s="86">
        <f>SUMIFS('sys inv movment rpt'!$M:$M,'sys inv movment rpt'!$L:$L,$M1326,'sys inv movment rpt'!$N:$N,AE$1)</f>
        <v>0</v>
      </c>
      <c r="AF1326" s="86">
        <f>SUMIFS('sys inv movment rpt'!$M:$M,'sys inv movment rpt'!$L:$L,$M1326,'sys inv movment rpt'!$N:$N,AF$1)</f>
        <v>0</v>
      </c>
      <c r="AG1326" s="86">
        <f>SUMIFS('sys inv movment rpt'!$M:$M,'sys inv movment rpt'!$L:$L,$M1326,'sys inv movment rpt'!$N:$N,AG$1)</f>
        <v>0</v>
      </c>
      <c r="AH1326" s="86">
        <f>SUMIFS('sys inv movment rpt'!$M:$M,'sys inv movment rpt'!$L:$L,$M1326,'sys inv movment rpt'!$N:$N,AH$1)</f>
        <v>0</v>
      </c>
      <c r="AI1326" s="86">
        <f>SUMIFS('sys inv movment rpt'!$M:$M,'sys inv movment rpt'!$L:$L,$M1326,'sys inv movment rpt'!$N:$N,AI$1)</f>
        <v>0</v>
      </c>
      <c r="AJ1326" s="86">
        <f>SUMIFS('sys inv movment rpt'!$M:$M,'sys inv movment rpt'!$L:$L,$M1326,'sys inv movment rpt'!$N:$N,AJ$1)</f>
        <v>0</v>
      </c>
      <c r="AK1326" s="86">
        <f>SUMIFS('sys inv movment rpt'!$M:$M,'sys inv movment rpt'!$L:$L,$M1326,'sys inv movment rpt'!$N:$N,AK$1)</f>
        <v>0</v>
      </c>
      <c r="AL1326" s="86">
        <f>SUMIFS('sys inv movment rpt'!$M:$M,'sys inv movment rpt'!$L:$L,$M1326,'sys inv movment rpt'!$N:$N,AL$1)</f>
        <v>0</v>
      </c>
      <c r="AM1326" s="86">
        <f>SUMIFS('sys inv movment rpt'!$M:$M,'sys inv movment rpt'!$L:$L,$M1326,'sys inv movment rpt'!$N:$N,AM$1)</f>
        <v>0</v>
      </c>
      <c r="AN1326" s="86">
        <f>SUMIFS('sys inv movment rpt'!$M:$M,'sys inv movment rpt'!$L:$L,$M1326,'sys inv movment rpt'!$N:$N,AN$1)</f>
        <v>0</v>
      </c>
      <c r="AO1326" s="86">
        <f>SUMIFS('sys inv movment rpt'!$M:$M,'sys inv movment rpt'!$L:$L,$M1326,'sys inv movment rpt'!$N:$N,AO$1)</f>
        <v>0</v>
      </c>
      <c r="AP1326" s="86">
        <f>SUMIFS('sys inv movment rpt'!$M:$M,'sys inv movment rpt'!$L:$L,$M1326,'sys inv movment rpt'!$N:$N,AP$1)</f>
        <v>0</v>
      </c>
      <c r="AQ1326" s="86">
        <f>SUMIFS('sys inv movment rpt'!$M:$M,'sys inv movment rpt'!$L:$L,$M1326,'sys inv movment rpt'!$N:$N,AQ$1)</f>
        <v>0</v>
      </c>
      <c r="AR1326" s="86">
        <f>SUMIFS('sys inv movment rpt'!$M:$M,'sys inv movment rpt'!$L:$L,$M1326,'sys inv movment rpt'!$N:$N,AR$1)</f>
        <v>0</v>
      </c>
      <c r="AS1326" s="86">
        <f>SUMIFS('sys inv movment rpt'!$M:$M,'sys inv movment rpt'!$L:$L,$M1326,'sys inv movment rpt'!$N:$N,AS$1)</f>
        <v>0</v>
      </c>
      <c r="AT1326" s="86">
        <f>SUMIFS('sys inv movment rpt'!$M:$M,'sys inv movment rpt'!$L:$L,$M1326,'sys inv movment rpt'!$N:$N,AT$1)</f>
        <v>0</v>
      </c>
      <c r="AU1326" s="86">
        <f>SUMIFS('sys inv movment rpt'!$M:$M,'sys inv movment rpt'!$L:$L,$M1326,'sys inv movment rpt'!$N:$N,AU$1)</f>
        <v>0</v>
      </c>
      <c r="AV1326" s="86">
        <f>SUMIFS('sys inv movment rpt'!$M:$M,'sys inv movment rpt'!$L:$L,$M1326,'sys inv movment rpt'!$N:$N,AV$1)</f>
        <v>0</v>
      </c>
      <c r="AW1326" s="87" t="str">
        <f>IFERROR(VLOOKUP(A1326,'sys-backorder details'!E:U,17,0),"-")</f>
        <v>-</v>
      </c>
      <c r="AX1326" s="87" t="str">
        <f>IF(K1326&gt;1,VLOOKUP(A1326,'settings-routing'!A:I,9,0),"")</f>
        <v/>
      </c>
    </row>
    <row r="1327" ht="12.75" hidden="1" customHeight="1">
      <c r="A1327" s="28" t="s">
        <v>2715</v>
      </c>
      <c r="B1327" s="28" t="s">
        <v>2716</v>
      </c>
      <c r="C1327" s="50">
        <f t="shared" si="2"/>
        <v>5200</v>
      </c>
      <c r="D1327" s="80">
        <f>SUMIF('Stocks 101-111'!$J:$J,'item dashboard'!A1327,'Stocks 101-111'!K:K)</f>
        <v>5200</v>
      </c>
      <c r="E1327" s="80">
        <f>SUMIF('Stocks 101-111'!$J:$J,'item dashboard'!A1327,'Stocks 101-111'!$L:$L)</f>
        <v>0</v>
      </c>
      <c r="F1327" s="81">
        <f t="shared" si="3"/>
        <v>0</v>
      </c>
      <c r="G1327" s="82">
        <f t="shared" si="4"/>
        <v>0.02857142857</v>
      </c>
      <c r="H1327" s="50">
        <f>SUMIFS('sys-backorder details'!$M:$M,'sys-backorder details'!$E:$E,'item dashboard'!A1327,'sys-backorder details'!$V:$V,"")</f>
        <v>0</v>
      </c>
      <c r="I1327" s="83">
        <f>SUMIF('settings-routing'!$I:$I,'item dashboard'!A1327,'settings-routing'!$O:$O)</f>
        <v>0</v>
      </c>
      <c r="J1327" s="50">
        <f>SUMIFS('sys-backorder details'!$M:$M,'sys-backorder details'!$E:$E,'item dashboard'!A1327,'sys-backorder details'!$V:$V,"Call off")</f>
        <v>0</v>
      </c>
      <c r="K1327" s="84">
        <f t="shared" si="5"/>
        <v>-5200</v>
      </c>
      <c r="L1327" s="84">
        <f>SUMIF('Production Plan'!$E:$E,'item dashboard'!A1327,'Production Plan'!$N:$N)</f>
        <v>0</v>
      </c>
      <c r="M1327" s="85" t="str">
        <f t="shared" si="6"/>
        <v>B-VNEW200-BL22-200 ml New Lotion Blue Bottle(500006374)</v>
      </c>
      <c r="N1327" s="86">
        <f>SUMIFS('sys inv movment rpt'!$M:$M,'sys inv movment rpt'!$L:$L,$M1327,'sys inv movment rpt'!$N:$N,N$1)</f>
        <v>0</v>
      </c>
      <c r="O1327" s="86">
        <f>SUMIFS('sys inv movment rpt'!$M:$M,'sys inv movment rpt'!$L:$L,$M1327,'sys inv movment rpt'!$N:$N,O$1)</f>
        <v>0</v>
      </c>
      <c r="P1327" s="86">
        <f>SUMIFS('sys inv movment rpt'!$M:$M,'sys inv movment rpt'!$L:$L,$M1327,'sys inv movment rpt'!$N:$N,P$1)</f>
        <v>0</v>
      </c>
      <c r="Q1327" s="86">
        <f>SUMIFS('sys inv movment rpt'!$M:$M,'sys inv movment rpt'!$L:$L,$M1327,'sys inv movment rpt'!$N:$N,Q$1)</f>
        <v>0</v>
      </c>
      <c r="R1327" s="86">
        <f>SUMIFS('sys inv movment rpt'!$M:$M,'sys inv movment rpt'!$L:$L,$M1327,'sys inv movment rpt'!$N:$N,R$1)</f>
        <v>0</v>
      </c>
      <c r="S1327" s="86">
        <f>SUMIFS('sys inv movment rpt'!$M:$M,'sys inv movment rpt'!$L:$L,$M1327,'sys inv movment rpt'!$N:$N,S$1)</f>
        <v>0</v>
      </c>
      <c r="T1327" s="86">
        <f>SUMIFS('sys inv movment rpt'!$M:$M,'sys inv movment rpt'!$L:$L,$M1327,'sys inv movment rpt'!$N:$N,T$1)</f>
        <v>0</v>
      </c>
      <c r="U1327" s="86">
        <f>SUMIFS('sys inv movment rpt'!$M:$M,'sys inv movment rpt'!$L:$L,$M1327,'sys inv movment rpt'!$N:$N,U$1)</f>
        <v>0</v>
      </c>
      <c r="V1327" s="86">
        <f>SUMIFS('sys inv movment rpt'!$M:$M,'sys inv movment rpt'!$L:$L,$M1327,'sys inv movment rpt'!$N:$N,V$1)</f>
        <v>0</v>
      </c>
      <c r="W1327" s="86">
        <f>SUMIFS('sys inv movment rpt'!$M:$M,'sys inv movment rpt'!$L:$L,$M1327,'sys inv movment rpt'!$N:$N,W$1)</f>
        <v>0</v>
      </c>
      <c r="X1327" s="86">
        <f>SUMIFS('sys inv movment rpt'!$M:$M,'sys inv movment rpt'!$L:$L,$M1327,'sys inv movment rpt'!$N:$N,X$1)</f>
        <v>0</v>
      </c>
      <c r="Y1327" s="86">
        <f>SUMIFS('sys inv movment rpt'!$M:$M,'sys inv movment rpt'!$L:$L,$M1327,'sys inv movment rpt'!$N:$N,Y$1)</f>
        <v>0</v>
      </c>
      <c r="Z1327" s="86">
        <f>SUMIFS('sys inv movment rpt'!$M:$M,'sys inv movment rpt'!$L:$L,$M1327,'sys inv movment rpt'!$N:$N,Z$1)</f>
        <v>0</v>
      </c>
      <c r="AA1327" s="86">
        <f>SUMIFS('sys inv movment rpt'!$M:$M,'sys inv movment rpt'!$L:$L,$M1327,'sys inv movment rpt'!$N:$N,AA$1)</f>
        <v>2000</v>
      </c>
      <c r="AB1327" s="86">
        <f>SUMIFS('sys inv movment rpt'!$M:$M,'sys inv movment rpt'!$L:$L,$M1327,'sys inv movment rpt'!$N:$N,AB$1)</f>
        <v>0</v>
      </c>
      <c r="AC1327" s="86">
        <f>SUMIFS('sys inv movment rpt'!$M:$M,'sys inv movment rpt'!$L:$L,$M1327,'sys inv movment rpt'!$N:$N,AC$1)</f>
        <v>0</v>
      </c>
      <c r="AD1327" s="86">
        <f>SUMIFS('sys inv movment rpt'!$M:$M,'sys inv movment rpt'!$L:$L,$M1327,'sys inv movment rpt'!$N:$N,AD$1)</f>
        <v>0</v>
      </c>
      <c r="AE1327" s="86">
        <f>SUMIFS('sys inv movment rpt'!$M:$M,'sys inv movment rpt'!$L:$L,$M1327,'sys inv movment rpt'!$N:$N,AE$1)</f>
        <v>0</v>
      </c>
      <c r="AF1327" s="86">
        <f>SUMIFS('sys inv movment rpt'!$M:$M,'sys inv movment rpt'!$L:$L,$M1327,'sys inv movment rpt'!$N:$N,AF$1)</f>
        <v>0</v>
      </c>
      <c r="AG1327" s="86">
        <f>SUMIFS('sys inv movment rpt'!$M:$M,'sys inv movment rpt'!$L:$L,$M1327,'sys inv movment rpt'!$N:$N,AG$1)</f>
        <v>0</v>
      </c>
      <c r="AH1327" s="86">
        <f>SUMIFS('sys inv movment rpt'!$M:$M,'sys inv movment rpt'!$L:$L,$M1327,'sys inv movment rpt'!$N:$N,AH$1)</f>
        <v>0</v>
      </c>
      <c r="AI1327" s="86">
        <f>SUMIFS('sys inv movment rpt'!$M:$M,'sys inv movment rpt'!$L:$L,$M1327,'sys inv movment rpt'!$N:$N,AI$1)</f>
        <v>0</v>
      </c>
      <c r="AJ1327" s="86">
        <f>SUMIFS('sys inv movment rpt'!$M:$M,'sys inv movment rpt'!$L:$L,$M1327,'sys inv movment rpt'!$N:$N,AJ$1)</f>
        <v>0</v>
      </c>
      <c r="AK1327" s="86">
        <f>SUMIFS('sys inv movment rpt'!$M:$M,'sys inv movment rpt'!$L:$L,$M1327,'sys inv movment rpt'!$N:$N,AK$1)</f>
        <v>0</v>
      </c>
      <c r="AL1327" s="86">
        <f>SUMIFS('sys inv movment rpt'!$M:$M,'sys inv movment rpt'!$L:$L,$M1327,'sys inv movment rpt'!$N:$N,AL$1)</f>
        <v>0</v>
      </c>
      <c r="AM1327" s="86">
        <f>SUMIFS('sys inv movment rpt'!$M:$M,'sys inv movment rpt'!$L:$L,$M1327,'sys inv movment rpt'!$N:$N,AM$1)</f>
        <v>0</v>
      </c>
      <c r="AN1327" s="86">
        <f>SUMIFS('sys inv movment rpt'!$M:$M,'sys inv movment rpt'!$L:$L,$M1327,'sys inv movment rpt'!$N:$N,AN$1)</f>
        <v>0</v>
      </c>
      <c r="AO1327" s="86">
        <f>SUMIFS('sys inv movment rpt'!$M:$M,'sys inv movment rpt'!$L:$L,$M1327,'sys inv movment rpt'!$N:$N,AO$1)</f>
        <v>0</v>
      </c>
      <c r="AP1327" s="86">
        <f>SUMIFS('sys inv movment rpt'!$M:$M,'sys inv movment rpt'!$L:$L,$M1327,'sys inv movment rpt'!$N:$N,AP$1)</f>
        <v>0</v>
      </c>
      <c r="AQ1327" s="86">
        <f>SUMIFS('sys inv movment rpt'!$M:$M,'sys inv movment rpt'!$L:$L,$M1327,'sys inv movment rpt'!$N:$N,AQ$1)</f>
        <v>0</v>
      </c>
      <c r="AR1327" s="86">
        <f>SUMIFS('sys inv movment rpt'!$M:$M,'sys inv movment rpt'!$L:$L,$M1327,'sys inv movment rpt'!$N:$N,AR$1)</f>
        <v>0</v>
      </c>
      <c r="AS1327" s="86">
        <f>SUMIFS('sys inv movment rpt'!$M:$M,'sys inv movment rpt'!$L:$L,$M1327,'sys inv movment rpt'!$N:$N,AS$1)</f>
        <v>0</v>
      </c>
      <c r="AT1327" s="86">
        <f>SUMIFS('sys inv movment rpt'!$M:$M,'sys inv movment rpt'!$L:$L,$M1327,'sys inv movment rpt'!$N:$N,AT$1)</f>
        <v>0</v>
      </c>
      <c r="AU1327" s="86">
        <f>SUMIFS('sys inv movment rpt'!$M:$M,'sys inv movment rpt'!$L:$L,$M1327,'sys inv movment rpt'!$N:$N,AU$1)</f>
        <v>0</v>
      </c>
      <c r="AV1327" s="86">
        <f>SUMIFS('sys inv movment rpt'!$M:$M,'sys inv movment rpt'!$L:$L,$M1327,'sys inv movment rpt'!$N:$N,AV$1)</f>
        <v>0</v>
      </c>
      <c r="AW1327" s="87" t="str">
        <f>IFERROR(VLOOKUP(A1327,'sys-backorder details'!E:U,17,0),"-")</f>
        <v>-</v>
      </c>
      <c r="AX1327" s="87" t="str">
        <f>IF(K1327&gt;1,VLOOKUP(A1327,'settings-routing'!A:I,9,0),"")</f>
        <v/>
      </c>
    </row>
    <row r="1328" ht="12.75" hidden="1" customHeight="1">
      <c r="A1328" s="50" t="s">
        <v>2717</v>
      </c>
      <c r="B1328" s="50" t="s">
        <v>2718</v>
      </c>
      <c r="C1328" s="50">
        <f t="shared" si="2"/>
        <v>0</v>
      </c>
      <c r="D1328" s="80">
        <f>SUMIF('Stocks 101-111'!$J:$J,'item dashboard'!A1328,'Stocks 101-111'!K:K)</f>
        <v>0</v>
      </c>
      <c r="E1328" s="80">
        <f>SUMIF('Stocks 101-111'!$J:$J,'item dashboard'!A1328,'Stocks 101-111'!$L:$L)</f>
        <v>0</v>
      </c>
      <c r="F1328" s="81">
        <f t="shared" si="3"/>
        <v>0</v>
      </c>
      <c r="G1328" s="82">
        <f t="shared" si="4"/>
        <v>0.05714285714</v>
      </c>
      <c r="H1328" s="50">
        <f>SUMIFS('sys-backorder details'!$M:$M,'sys-backorder details'!$E:$E,'item dashboard'!A1328,'sys-backorder details'!$V:$V,"")</f>
        <v>0</v>
      </c>
      <c r="I1328" s="83">
        <f>SUMIF('settings-routing'!$I:$I,'item dashboard'!A1328,'settings-routing'!$O:$O)</f>
        <v>0</v>
      </c>
      <c r="J1328" s="50">
        <f>SUMIFS('sys-backorder details'!$M:$M,'sys-backorder details'!$E:$E,'item dashboard'!A1328,'sys-backorder details'!$V:$V,"Call off")</f>
        <v>0</v>
      </c>
      <c r="K1328" s="84">
        <f t="shared" si="5"/>
        <v>0</v>
      </c>
      <c r="L1328" s="84">
        <f>SUMIF('Production Plan'!$E:$E,'item dashboard'!A1328,'Production Plan'!$N:$N)</f>
        <v>0</v>
      </c>
      <c r="M1328" s="85" t="str">
        <f t="shared" si="6"/>
        <v>B-VNEW200-PK22-200 ml New Lotion Pink Bottle(500006372)</v>
      </c>
      <c r="N1328" s="86">
        <f>SUMIFS('sys inv movment rpt'!$M:$M,'sys inv movment rpt'!$L:$L,$M1328,'sys inv movment rpt'!$N:$N,N$1)</f>
        <v>0</v>
      </c>
      <c r="O1328" s="86">
        <f>SUMIFS('sys inv movment rpt'!$M:$M,'sys inv movment rpt'!$L:$L,$M1328,'sys inv movment rpt'!$N:$N,O$1)</f>
        <v>0</v>
      </c>
      <c r="P1328" s="86">
        <f>SUMIFS('sys inv movment rpt'!$M:$M,'sys inv movment rpt'!$L:$L,$M1328,'sys inv movment rpt'!$N:$N,P$1)</f>
        <v>0</v>
      </c>
      <c r="Q1328" s="86">
        <f>SUMIFS('sys inv movment rpt'!$M:$M,'sys inv movment rpt'!$L:$L,$M1328,'sys inv movment rpt'!$N:$N,Q$1)</f>
        <v>0</v>
      </c>
      <c r="R1328" s="86">
        <f>SUMIFS('sys inv movment rpt'!$M:$M,'sys inv movment rpt'!$L:$L,$M1328,'sys inv movment rpt'!$N:$N,R$1)</f>
        <v>0</v>
      </c>
      <c r="S1328" s="86">
        <f>SUMIFS('sys inv movment rpt'!$M:$M,'sys inv movment rpt'!$L:$L,$M1328,'sys inv movment rpt'!$N:$N,S$1)</f>
        <v>0</v>
      </c>
      <c r="T1328" s="86">
        <f>SUMIFS('sys inv movment rpt'!$M:$M,'sys inv movment rpt'!$L:$L,$M1328,'sys inv movment rpt'!$N:$N,T$1)</f>
        <v>0</v>
      </c>
      <c r="U1328" s="86">
        <f>SUMIFS('sys inv movment rpt'!$M:$M,'sys inv movment rpt'!$L:$L,$M1328,'sys inv movment rpt'!$N:$N,U$1)</f>
        <v>0</v>
      </c>
      <c r="V1328" s="86">
        <f>SUMIFS('sys inv movment rpt'!$M:$M,'sys inv movment rpt'!$L:$L,$M1328,'sys inv movment rpt'!$N:$N,V$1)</f>
        <v>5200</v>
      </c>
      <c r="W1328" s="86">
        <f>SUMIFS('sys inv movment rpt'!$M:$M,'sys inv movment rpt'!$L:$L,$M1328,'sys inv movment rpt'!$N:$N,W$1)</f>
        <v>0</v>
      </c>
      <c r="X1328" s="86">
        <f>SUMIFS('sys inv movment rpt'!$M:$M,'sys inv movment rpt'!$L:$L,$M1328,'sys inv movment rpt'!$N:$N,X$1)</f>
        <v>0</v>
      </c>
      <c r="Y1328" s="86">
        <f>SUMIFS('sys inv movment rpt'!$M:$M,'sys inv movment rpt'!$L:$L,$M1328,'sys inv movment rpt'!$N:$N,Y$1)</f>
        <v>0</v>
      </c>
      <c r="Z1328" s="86">
        <f>SUMIFS('sys inv movment rpt'!$M:$M,'sys inv movment rpt'!$L:$L,$M1328,'sys inv movment rpt'!$N:$N,Z$1)</f>
        <v>0</v>
      </c>
      <c r="AA1328" s="86">
        <f>SUMIFS('sys inv movment rpt'!$M:$M,'sys inv movment rpt'!$L:$L,$M1328,'sys inv movment rpt'!$N:$N,AA$1)</f>
        <v>6400</v>
      </c>
      <c r="AB1328" s="86">
        <f>SUMIFS('sys inv movment rpt'!$M:$M,'sys inv movment rpt'!$L:$L,$M1328,'sys inv movment rpt'!$N:$N,AB$1)</f>
        <v>0</v>
      </c>
      <c r="AC1328" s="86">
        <f>SUMIFS('sys inv movment rpt'!$M:$M,'sys inv movment rpt'!$L:$L,$M1328,'sys inv movment rpt'!$N:$N,AC$1)</f>
        <v>0</v>
      </c>
      <c r="AD1328" s="86">
        <f>SUMIFS('sys inv movment rpt'!$M:$M,'sys inv movment rpt'!$L:$L,$M1328,'sys inv movment rpt'!$N:$N,AD$1)</f>
        <v>0</v>
      </c>
      <c r="AE1328" s="86">
        <f>SUMIFS('sys inv movment rpt'!$M:$M,'sys inv movment rpt'!$L:$L,$M1328,'sys inv movment rpt'!$N:$N,AE$1)</f>
        <v>0</v>
      </c>
      <c r="AF1328" s="86">
        <f>SUMIFS('sys inv movment rpt'!$M:$M,'sys inv movment rpt'!$L:$L,$M1328,'sys inv movment rpt'!$N:$N,AF$1)</f>
        <v>0</v>
      </c>
      <c r="AG1328" s="86">
        <f>SUMIFS('sys inv movment rpt'!$M:$M,'sys inv movment rpt'!$L:$L,$M1328,'sys inv movment rpt'!$N:$N,AG$1)</f>
        <v>0</v>
      </c>
      <c r="AH1328" s="86">
        <f>SUMIFS('sys inv movment rpt'!$M:$M,'sys inv movment rpt'!$L:$L,$M1328,'sys inv movment rpt'!$N:$N,AH$1)</f>
        <v>0</v>
      </c>
      <c r="AI1328" s="86">
        <f>SUMIFS('sys inv movment rpt'!$M:$M,'sys inv movment rpt'!$L:$L,$M1328,'sys inv movment rpt'!$N:$N,AI$1)</f>
        <v>0</v>
      </c>
      <c r="AJ1328" s="86">
        <f>SUMIFS('sys inv movment rpt'!$M:$M,'sys inv movment rpt'!$L:$L,$M1328,'sys inv movment rpt'!$N:$N,AJ$1)</f>
        <v>0</v>
      </c>
      <c r="AK1328" s="86">
        <f>SUMIFS('sys inv movment rpt'!$M:$M,'sys inv movment rpt'!$L:$L,$M1328,'sys inv movment rpt'!$N:$N,AK$1)</f>
        <v>0</v>
      </c>
      <c r="AL1328" s="86">
        <f>SUMIFS('sys inv movment rpt'!$M:$M,'sys inv movment rpt'!$L:$L,$M1328,'sys inv movment rpt'!$N:$N,AL$1)</f>
        <v>0</v>
      </c>
      <c r="AM1328" s="86">
        <f>SUMIFS('sys inv movment rpt'!$M:$M,'sys inv movment rpt'!$L:$L,$M1328,'sys inv movment rpt'!$N:$N,AM$1)</f>
        <v>0</v>
      </c>
      <c r="AN1328" s="86">
        <f>SUMIFS('sys inv movment rpt'!$M:$M,'sys inv movment rpt'!$L:$L,$M1328,'sys inv movment rpt'!$N:$N,AN$1)</f>
        <v>0</v>
      </c>
      <c r="AO1328" s="86">
        <f>SUMIFS('sys inv movment rpt'!$M:$M,'sys inv movment rpt'!$L:$L,$M1328,'sys inv movment rpt'!$N:$N,AO$1)</f>
        <v>0</v>
      </c>
      <c r="AP1328" s="86">
        <f>SUMIFS('sys inv movment rpt'!$M:$M,'sys inv movment rpt'!$L:$L,$M1328,'sys inv movment rpt'!$N:$N,AP$1)</f>
        <v>0</v>
      </c>
      <c r="AQ1328" s="86">
        <f>SUMIFS('sys inv movment rpt'!$M:$M,'sys inv movment rpt'!$L:$L,$M1328,'sys inv movment rpt'!$N:$N,AQ$1)</f>
        <v>0</v>
      </c>
      <c r="AR1328" s="86">
        <f>SUMIFS('sys inv movment rpt'!$M:$M,'sys inv movment rpt'!$L:$L,$M1328,'sys inv movment rpt'!$N:$N,AR$1)</f>
        <v>0</v>
      </c>
      <c r="AS1328" s="86">
        <f>SUMIFS('sys inv movment rpt'!$M:$M,'sys inv movment rpt'!$L:$L,$M1328,'sys inv movment rpt'!$N:$N,AS$1)</f>
        <v>0</v>
      </c>
      <c r="AT1328" s="86">
        <f>SUMIFS('sys inv movment rpt'!$M:$M,'sys inv movment rpt'!$L:$L,$M1328,'sys inv movment rpt'!$N:$N,AT$1)</f>
        <v>0</v>
      </c>
      <c r="AU1328" s="86">
        <f>SUMIFS('sys inv movment rpt'!$M:$M,'sys inv movment rpt'!$L:$L,$M1328,'sys inv movment rpt'!$N:$N,AU$1)</f>
        <v>0</v>
      </c>
      <c r="AV1328" s="86">
        <f>SUMIFS('sys inv movment rpt'!$M:$M,'sys inv movment rpt'!$L:$L,$M1328,'sys inv movment rpt'!$N:$N,AV$1)</f>
        <v>0</v>
      </c>
      <c r="AW1328" s="87" t="str">
        <f>IFERROR(VLOOKUP(A1328,'sys-backorder details'!E:U,17,0),"-")</f>
        <v>-</v>
      </c>
      <c r="AX1328" s="87" t="str">
        <f>IF(K1328&gt;1,VLOOKUP(A1328,'settings-routing'!A:I,9,0),"")</f>
        <v/>
      </c>
    </row>
    <row r="1329" ht="12.75" hidden="1" customHeight="1">
      <c r="A1329" s="28" t="s">
        <v>2719</v>
      </c>
      <c r="B1329" s="28" t="s">
        <v>2720</v>
      </c>
      <c r="C1329" s="50">
        <f t="shared" si="2"/>
        <v>0</v>
      </c>
      <c r="D1329" s="80">
        <f>SUMIF('Stocks 101-111'!$J:$J,'item dashboard'!A1329,'Stocks 101-111'!K:K)</f>
        <v>0</v>
      </c>
      <c r="E1329" s="80">
        <f>SUMIF('Stocks 101-111'!$J:$J,'item dashboard'!A1329,'Stocks 101-111'!$L:$L)</f>
        <v>0</v>
      </c>
      <c r="F1329" s="81">
        <f t="shared" si="3"/>
        <v>0</v>
      </c>
      <c r="G1329" s="82">
        <f t="shared" si="4"/>
        <v>0</v>
      </c>
      <c r="H1329" s="50">
        <f>SUMIFS('sys-backorder details'!$M:$M,'sys-backorder details'!$E:$E,'item dashboard'!A1329,'sys-backorder details'!$V:$V,"")</f>
        <v>0</v>
      </c>
      <c r="I1329" s="83">
        <f>SUMIF('settings-routing'!$I:$I,'item dashboard'!A1329,'settings-routing'!$O:$O)</f>
        <v>0</v>
      </c>
      <c r="J1329" s="50">
        <f>SUMIFS('sys-backorder details'!$M:$M,'sys-backorder details'!$E:$E,'item dashboard'!A1329,'sys-backorder details'!$V:$V,"Call off")</f>
        <v>0</v>
      </c>
      <c r="K1329" s="84">
        <f t="shared" si="5"/>
        <v>0</v>
      </c>
      <c r="L1329" s="84">
        <f>SUMIF('Production Plan'!$E:$E,'item dashboard'!A1329,'Production Plan'!$N:$N)</f>
        <v>0</v>
      </c>
      <c r="M1329" s="85" t="str">
        <f t="shared" si="6"/>
        <v>B-VNEW200-PUR22-200 ml New Lotion Purple Bottle</v>
      </c>
      <c r="N1329" s="86">
        <f>SUMIFS('sys inv movment rpt'!$M:$M,'sys inv movment rpt'!$L:$L,$M1329,'sys inv movment rpt'!$N:$N,N$1)</f>
        <v>0</v>
      </c>
      <c r="O1329" s="86">
        <f>SUMIFS('sys inv movment rpt'!$M:$M,'sys inv movment rpt'!$L:$L,$M1329,'sys inv movment rpt'!$N:$N,O$1)</f>
        <v>0</v>
      </c>
      <c r="P1329" s="86">
        <f>SUMIFS('sys inv movment rpt'!$M:$M,'sys inv movment rpt'!$L:$L,$M1329,'sys inv movment rpt'!$N:$N,P$1)</f>
        <v>0</v>
      </c>
      <c r="Q1329" s="86">
        <f>SUMIFS('sys inv movment rpt'!$M:$M,'sys inv movment rpt'!$L:$L,$M1329,'sys inv movment rpt'!$N:$N,Q$1)</f>
        <v>0</v>
      </c>
      <c r="R1329" s="86">
        <f>SUMIFS('sys inv movment rpt'!$M:$M,'sys inv movment rpt'!$L:$L,$M1329,'sys inv movment rpt'!$N:$N,R$1)</f>
        <v>0</v>
      </c>
      <c r="S1329" s="86">
        <f>SUMIFS('sys inv movment rpt'!$M:$M,'sys inv movment rpt'!$L:$L,$M1329,'sys inv movment rpt'!$N:$N,S$1)</f>
        <v>0</v>
      </c>
      <c r="T1329" s="86">
        <f>SUMIFS('sys inv movment rpt'!$M:$M,'sys inv movment rpt'!$L:$L,$M1329,'sys inv movment rpt'!$N:$N,T$1)</f>
        <v>0</v>
      </c>
      <c r="U1329" s="86">
        <f>SUMIFS('sys inv movment rpt'!$M:$M,'sys inv movment rpt'!$L:$L,$M1329,'sys inv movment rpt'!$N:$N,U$1)</f>
        <v>0</v>
      </c>
      <c r="V1329" s="86">
        <f>SUMIFS('sys inv movment rpt'!$M:$M,'sys inv movment rpt'!$L:$L,$M1329,'sys inv movment rpt'!$N:$N,V$1)</f>
        <v>0</v>
      </c>
      <c r="W1329" s="86">
        <f>SUMIFS('sys inv movment rpt'!$M:$M,'sys inv movment rpt'!$L:$L,$M1329,'sys inv movment rpt'!$N:$N,W$1)</f>
        <v>0</v>
      </c>
      <c r="X1329" s="86">
        <f>SUMIFS('sys inv movment rpt'!$M:$M,'sys inv movment rpt'!$L:$L,$M1329,'sys inv movment rpt'!$N:$N,X$1)</f>
        <v>0</v>
      </c>
      <c r="Y1329" s="86">
        <f>SUMIFS('sys inv movment rpt'!$M:$M,'sys inv movment rpt'!$L:$L,$M1329,'sys inv movment rpt'!$N:$N,Y$1)</f>
        <v>0</v>
      </c>
      <c r="Z1329" s="86">
        <f>SUMIFS('sys inv movment rpt'!$M:$M,'sys inv movment rpt'!$L:$L,$M1329,'sys inv movment rpt'!$N:$N,Z$1)</f>
        <v>0</v>
      </c>
      <c r="AA1329" s="86">
        <f>SUMIFS('sys inv movment rpt'!$M:$M,'sys inv movment rpt'!$L:$L,$M1329,'sys inv movment rpt'!$N:$N,AA$1)</f>
        <v>0</v>
      </c>
      <c r="AB1329" s="86">
        <f>SUMIFS('sys inv movment rpt'!$M:$M,'sys inv movment rpt'!$L:$L,$M1329,'sys inv movment rpt'!$N:$N,AB$1)</f>
        <v>0</v>
      </c>
      <c r="AC1329" s="86">
        <f>SUMIFS('sys inv movment rpt'!$M:$M,'sys inv movment rpt'!$L:$L,$M1329,'sys inv movment rpt'!$N:$N,AC$1)</f>
        <v>0</v>
      </c>
      <c r="AD1329" s="86">
        <f>SUMIFS('sys inv movment rpt'!$M:$M,'sys inv movment rpt'!$L:$L,$M1329,'sys inv movment rpt'!$N:$N,AD$1)</f>
        <v>0</v>
      </c>
      <c r="AE1329" s="86">
        <f>SUMIFS('sys inv movment rpt'!$M:$M,'sys inv movment rpt'!$L:$L,$M1329,'sys inv movment rpt'!$N:$N,AE$1)</f>
        <v>0</v>
      </c>
      <c r="AF1329" s="86">
        <f>SUMIFS('sys inv movment rpt'!$M:$M,'sys inv movment rpt'!$L:$L,$M1329,'sys inv movment rpt'!$N:$N,AF$1)</f>
        <v>0</v>
      </c>
      <c r="AG1329" s="86">
        <f>SUMIFS('sys inv movment rpt'!$M:$M,'sys inv movment rpt'!$L:$L,$M1329,'sys inv movment rpt'!$N:$N,AG$1)</f>
        <v>0</v>
      </c>
      <c r="AH1329" s="86">
        <f>SUMIFS('sys inv movment rpt'!$M:$M,'sys inv movment rpt'!$L:$L,$M1329,'sys inv movment rpt'!$N:$N,AH$1)</f>
        <v>0</v>
      </c>
      <c r="AI1329" s="86">
        <f>SUMIFS('sys inv movment rpt'!$M:$M,'sys inv movment rpt'!$L:$L,$M1329,'sys inv movment rpt'!$N:$N,AI$1)</f>
        <v>0</v>
      </c>
      <c r="AJ1329" s="86">
        <f>SUMIFS('sys inv movment rpt'!$M:$M,'sys inv movment rpt'!$L:$L,$M1329,'sys inv movment rpt'!$N:$N,AJ$1)</f>
        <v>0</v>
      </c>
      <c r="AK1329" s="86">
        <f>SUMIFS('sys inv movment rpt'!$M:$M,'sys inv movment rpt'!$L:$L,$M1329,'sys inv movment rpt'!$N:$N,AK$1)</f>
        <v>0</v>
      </c>
      <c r="AL1329" s="86">
        <f>SUMIFS('sys inv movment rpt'!$M:$M,'sys inv movment rpt'!$L:$L,$M1329,'sys inv movment rpt'!$N:$N,AL$1)</f>
        <v>0</v>
      </c>
      <c r="AM1329" s="86">
        <f>SUMIFS('sys inv movment rpt'!$M:$M,'sys inv movment rpt'!$L:$L,$M1329,'sys inv movment rpt'!$N:$N,AM$1)</f>
        <v>0</v>
      </c>
      <c r="AN1329" s="86">
        <f>SUMIFS('sys inv movment rpt'!$M:$M,'sys inv movment rpt'!$L:$L,$M1329,'sys inv movment rpt'!$N:$N,AN$1)</f>
        <v>0</v>
      </c>
      <c r="AO1329" s="86">
        <f>SUMIFS('sys inv movment rpt'!$M:$M,'sys inv movment rpt'!$L:$L,$M1329,'sys inv movment rpt'!$N:$N,AO$1)</f>
        <v>0</v>
      </c>
      <c r="AP1329" s="86">
        <f>SUMIFS('sys inv movment rpt'!$M:$M,'sys inv movment rpt'!$L:$L,$M1329,'sys inv movment rpt'!$N:$N,AP$1)</f>
        <v>0</v>
      </c>
      <c r="AQ1329" s="86">
        <f>SUMIFS('sys inv movment rpt'!$M:$M,'sys inv movment rpt'!$L:$L,$M1329,'sys inv movment rpt'!$N:$N,AQ$1)</f>
        <v>0</v>
      </c>
      <c r="AR1329" s="86">
        <f>SUMIFS('sys inv movment rpt'!$M:$M,'sys inv movment rpt'!$L:$L,$M1329,'sys inv movment rpt'!$N:$N,AR$1)</f>
        <v>0</v>
      </c>
      <c r="AS1329" s="86">
        <f>SUMIFS('sys inv movment rpt'!$M:$M,'sys inv movment rpt'!$L:$L,$M1329,'sys inv movment rpt'!$N:$N,AS$1)</f>
        <v>0</v>
      </c>
      <c r="AT1329" s="86">
        <f>SUMIFS('sys inv movment rpt'!$M:$M,'sys inv movment rpt'!$L:$L,$M1329,'sys inv movment rpt'!$N:$N,AT$1)</f>
        <v>0</v>
      </c>
      <c r="AU1329" s="86">
        <f>SUMIFS('sys inv movment rpt'!$M:$M,'sys inv movment rpt'!$L:$L,$M1329,'sys inv movment rpt'!$N:$N,AU$1)</f>
        <v>0</v>
      </c>
      <c r="AV1329" s="86">
        <f>SUMIFS('sys inv movment rpt'!$M:$M,'sys inv movment rpt'!$L:$L,$M1329,'sys inv movment rpt'!$N:$N,AV$1)</f>
        <v>0</v>
      </c>
      <c r="AW1329" s="87" t="str">
        <f>IFERROR(VLOOKUP(A1329,'sys-backorder details'!E:U,17,0),"-")</f>
        <v>-</v>
      </c>
      <c r="AX1329" s="87" t="str">
        <f>IF(K1329&gt;1,VLOOKUP(A1329,'settings-routing'!A:I,9,0),"")</f>
        <v/>
      </c>
    </row>
    <row r="1330" ht="12.75" hidden="1" customHeight="1">
      <c r="A1330" s="50" t="s">
        <v>2721</v>
      </c>
      <c r="B1330" s="50" t="s">
        <v>2722</v>
      </c>
      <c r="C1330" s="50">
        <f t="shared" si="2"/>
        <v>4400</v>
      </c>
      <c r="D1330" s="80">
        <f>SUMIF('Stocks 101-111'!$J:$J,'item dashboard'!A1330,'Stocks 101-111'!K:K)</f>
        <v>4400</v>
      </c>
      <c r="E1330" s="80">
        <f>SUMIF('Stocks 101-111'!$J:$J,'item dashboard'!A1330,'Stocks 101-111'!$L:$L)</f>
        <v>0</v>
      </c>
      <c r="F1330" s="81">
        <f t="shared" si="3"/>
        <v>0</v>
      </c>
      <c r="G1330" s="82">
        <f t="shared" si="4"/>
        <v>0.05714285714</v>
      </c>
      <c r="H1330" s="50">
        <f>SUMIFS('sys-backorder details'!$M:$M,'sys-backorder details'!$E:$E,'item dashboard'!A1330,'sys-backorder details'!$V:$V,"")</f>
        <v>0</v>
      </c>
      <c r="I1330" s="83">
        <f>SUMIF('settings-routing'!$I:$I,'item dashboard'!A1330,'settings-routing'!$O:$O)</f>
        <v>0</v>
      </c>
      <c r="J1330" s="50">
        <f>SUMIFS('sys-backorder details'!$M:$M,'sys-backorder details'!$E:$E,'item dashboard'!A1330,'sys-backorder details'!$V:$V,"Call off")</f>
        <v>0</v>
      </c>
      <c r="K1330" s="84">
        <f t="shared" si="5"/>
        <v>-4400</v>
      </c>
      <c r="L1330" s="84">
        <f>SUMIF('Production Plan'!$E:$E,'item dashboard'!A1330,'Production Plan'!$N:$N)</f>
        <v>0</v>
      </c>
      <c r="M1330" s="85" t="str">
        <f t="shared" si="6"/>
        <v>B-VNEW200-W22-200ml New Joy Lotion White Bottle(500101106)</v>
      </c>
      <c r="N1330" s="86">
        <f>SUMIFS('sys inv movment rpt'!$M:$M,'sys inv movment rpt'!$L:$L,$M1330,'sys inv movment rpt'!$N:$N,N$1)</f>
        <v>0</v>
      </c>
      <c r="O1330" s="86">
        <f>SUMIFS('sys inv movment rpt'!$M:$M,'sys inv movment rpt'!$L:$L,$M1330,'sys inv movment rpt'!$N:$N,O$1)</f>
        <v>0</v>
      </c>
      <c r="P1330" s="86">
        <f>SUMIFS('sys inv movment rpt'!$M:$M,'sys inv movment rpt'!$L:$L,$M1330,'sys inv movment rpt'!$N:$N,P$1)</f>
        <v>0</v>
      </c>
      <c r="Q1330" s="86">
        <f>SUMIFS('sys inv movment rpt'!$M:$M,'sys inv movment rpt'!$L:$L,$M1330,'sys inv movment rpt'!$N:$N,Q$1)</f>
        <v>0</v>
      </c>
      <c r="R1330" s="86">
        <f>SUMIFS('sys inv movment rpt'!$M:$M,'sys inv movment rpt'!$L:$L,$M1330,'sys inv movment rpt'!$N:$N,R$1)</f>
        <v>0</v>
      </c>
      <c r="S1330" s="86">
        <f>SUMIFS('sys inv movment rpt'!$M:$M,'sys inv movment rpt'!$L:$L,$M1330,'sys inv movment rpt'!$N:$N,S$1)</f>
        <v>0</v>
      </c>
      <c r="T1330" s="86">
        <f>SUMIFS('sys inv movment rpt'!$M:$M,'sys inv movment rpt'!$L:$L,$M1330,'sys inv movment rpt'!$N:$N,T$1)</f>
        <v>0</v>
      </c>
      <c r="U1330" s="86">
        <f>SUMIFS('sys inv movment rpt'!$M:$M,'sys inv movment rpt'!$L:$L,$M1330,'sys inv movment rpt'!$N:$N,U$1)</f>
        <v>0</v>
      </c>
      <c r="V1330" s="86">
        <f>SUMIFS('sys inv movment rpt'!$M:$M,'sys inv movment rpt'!$L:$L,$M1330,'sys inv movment rpt'!$N:$N,V$1)</f>
        <v>0</v>
      </c>
      <c r="W1330" s="86">
        <f>SUMIFS('sys inv movment rpt'!$M:$M,'sys inv movment rpt'!$L:$L,$M1330,'sys inv movment rpt'!$N:$N,W$1)</f>
        <v>0</v>
      </c>
      <c r="X1330" s="86">
        <f>SUMIFS('sys inv movment rpt'!$M:$M,'sys inv movment rpt'!$L:$L,$M1330,'sys inv movment rpt'!$N:$N,X$1)</f>
        <v>0</v>
      </c>
      <c r="Y1330" s="86">
        <f>SUMIFS('sys inv movment rpt'!$M:$M,'sys inv movment rpt'!$L:$L,$M1330,'sys inv movment rpt'!$N:$N,Y$1)</f>
        <v>0</v>
      </c>
      <c r="Z1330" s="86">
        <f>SUMIFS('sys inv movment rpt'!$M:$M,'sys inv movment rpt'!$L:$L,$M1330,'sys inv movment rpt'!$N:$N,Z$1)</f>
        <v>0</v>
      </c>
      <c r="AA1330" s="86">
        <f>SUMIFS('sys inv movment rpt'!$M:$M,'sys inv movment rpt'!$L:$L,$M1330,'sys inv movment rpt'!$N:$N,AA$1)</f>
        <v>0</v>
      </c>
      <c r="AB1330" s="86">
        <f>SUMIFS('sys inv movment rpt'!$M:$M,'sys inv movment rpt'!$L:$L,$M1330,'sys inv movment rpt'!$N:$N,AB$1)</f>
        <v>0</v>
      </c>
      <c r="AC1330" s="86">
        <f>SUMIFS('sys inv movment rpt'!$M:$M,'sys inv movment rpt'!$L:$L,$M1330,'sys inv movment rpt'!$N:$N,AC$1)</f>
        <v>0</v>
      </c>
      <c r="AD1330" s="86">
        <f>SUMIFS('sys inv movment rpt'!$M:$M,'sys inv movment rpt'!$L:$L,$M1330,'sys inv movment rpt'!$N:$N,AD$1)</f>
        <v>0</v>
      </c>
      <c r="AE1330" s="86">
        <f>SUMIFS('sys inv movment rpt'!$M:$M,'sys inv movment rpt'!$L:$L,$M1330,'sys inv movment rpt'!$N:$N,AE$1)</f>
        <v>0</v>
      </c>
      <c r="AF1330" s="86">
        <f>SUMIFS('sys inv movment rpt'!$M:$M,'sys inv movment rpt'!$L:$L,$M1330,'sys inv movment rpt'!$N:$N,AF$1)</f>
        <v>1200</v>
      </c>
      <c r="AG1330" s="86">
        <f>SUMIFS('sys inv movment rpt'!$M:$M,'sys inv movment rpt'!$L:$L,$M1330,'sys inv movment rpt'!$N:$N,AG$1)</f>
        <v>0</v>
      </c>
      <c r="AH1330" s="86">
        <f>SUMIFS('sys inv movment rpt'!$M:$M,'sys inv movment rpt'!$L:$L,$M1330,'sys inv movment rpt'!$N:$N,AH$1)</f>
        <v>0</v>
      </c>
      <c r="AI1330" s="86">
        <f>SUMIFS('sys inv movment rpt'!$M:$M,'sys inv movment rpt'!$L:$L,$M1330,'sys inv movment rpt'!$N:$N,AI$1)</f>
        <v>0</v>
      </c>
      <c r="AJ1330" s="86">
        <f>SUMIFS('sys inv movment rpt'!$M:$M,'sys inv movment rpt'!$L:$L,$M1330,'sys inv movment rpt'!$N:$N,AJ$1)</f>
        <v>0</v>
      </c>
      <c r="AK1330" s="86">
        <f>SUMIFS('sys inv movment rpt'!$M:$M,'sys inv movment rpt'!$L:$L,$M1330,'sys inv movment rpt'!$N:$N,AK$1)</f>
        <v>0</v>
      </c>
      <c r="AL1330" s="86">
        <f>SUMIFS('sys inv movment rpt'!$M:$M,'sys inv movment rpt'!$L:$L,$M1330,'sys inv movment rpt'!$N:$N,AL$1)</f>
        <v>0</v>
      </c>
      <c r="AM1330" s="86">
        <f>SUMIFS('sys inv movment rpt'!$M:$M,'sys inv movment rpt'!$L:$L,$M1330,'sys inv movment rpt'!$N:$N,AM$1)</f>
        <v>0</v>
      </c>
      <c r="AN1330" s="86">
        <f>SUMIFS('sys inv movment rpt'!$M:$M,'sys inv movment rpt'!$L:$L,$M1330,'sys inv movment rpt'!$N:$N,AN$1)</f>
        <v>0</v>
      </c>
      <c r="AO1330" s="86">
        <f>SUMIFS('sys inv movment rpt'!$M:$M,'sys inv movment rpt'!$L:$L,$M1330,'sys inv movment rpt'!$N:$N,AO$1)</f>
        <v>0</v>
      </c>
      <c r="AP1330" s="86">
        <f>SUMIFS('sys inv movment rpt'!$M:$M,'sys inv movment rpt'!$L:$L,$M1330,'sys inv movment rpt'!$N:$N,AP$1)</f>
        <v>0</v>
      </c>
      <c r="AQ1330" s="86">
        <f>SUMIFS('sys inv movment rpt'!$M:$M,'sys inv movment rpt'!$L:$L,$M1330,'sys inv movment rpt'!$N:$N,AQ$1)</f>
        <v>0</v>
      </c>
      <c r="AR1330" s="86">
        <f>SUMIFS('sys inv movment rpt'!$M:$M,'sys inv movment rpt'!$L:$L,$M1330,'sys inv movment rpt'!$N:$N,AR$1)</f>
        <v>0</v>
      </c>
      <c r="AS1330" s="86">
        <f>SUMIFS('sys inv movment rpt'!$M:$M,'sys inv movment rpt'!$L:$L,$M1330,'sys inv movment rpt'!$N:$N,AS$1)</f>
        <v>9200</v>
      </c>
      <c r="AT1330" s="86">
        <f>SUMIFS('sys inv movment rpt'!$M:$M,'sys inv movment rpt'!$L:$L,$M1330,'sys inv movment rpt'!$N:$N,AT$1)</f>
        <v>0</v>
      </c>
      <c r="AU1330" s="86">
        <f>SUMIFS('sys inv movment rpt'!$M:$M,'sys inv movment rpt'!$L:$L,$M1330,'sys inv movment rpt'!$N:$N,AU$1)</f>
        <v>0</v>
      </c>
      <c r="AV1330" s="86">
        <f>SUMIFS('sys inv movment rpt'!$M:$M,'sys inv movment rpt'!$L:$L,$M1330,'sys inv movment rpt'!$N:$N,AV$1)</f>
        <v>0</v>
      </c>
      <c r="AW1330" s="87" t="str">
        <f>IFERROR(VLOOKUP(A1330,'sys-backorder details'!E:U,17,0),"-")</f>
        <v>-</v>
      </c>
      <c r="AX1330" s="87" t="str">
        <f>IF(K1330&gt;1,VLOOKUP(A1330,'settings-routing'!A:I,9,0),"")</f>
        <v/>
      </c>
    </row>
    <row r="1331" ht="12.75" hidden="1" customHeight="1">
      <c r="A1331" s="50" t="s">
        <v>2723</v>
      </c>
      <c r="B1331" s="50" t="s">
        <v>2724</v>
      </c>
      <c r="C1331" s="50">
        <f t="shared" si="2"/>
        <v>0</v>
      </c>
      <c r="D1331" s="80">
        <f>SUMIF('Stocks 101-111'!$J:$J,'item dashboard'!A1331,'Stocks 101-111'!K:K)</f>
        <v>0</v>
      </c>
      <c r="E1331" s="80">
        <f>SUMIF('Stocks 101-111'!$J:$J,'item dashboard'!A1331,'Stocks 101-111'!$L:$L)</f>
        <v>0</v>
      </c>
      <c r="F1331" s="81">
        <f t="shared" si="3"/>
        <v>0</v>
      </c>
      <c r="G1331" s="82">
        <f t="shared" si="4"/>
        <v>0</v>
      </c>
      <c r="H1331" s="50">
        <f>SUMIFS('sys-backorder details'!$M:$M,'sys-backorder details'!$E:$E,'item dashboard'!A1331,'sys-backorder details'!$V:$V,"")</f>
        <v>0</v>
      </c>
      <c r="I1331" s="83">
        <f>SUMIF('settings-routing'!$I:$I,'item dashboard'!A1331,'settings-routing'!$O:$O)</f>
        <v>0</v>
      </c>
      <c r="J1331" s="50">
        <f>SUMIFS('sys-backorder details'!$M:$M,'sys-backorder details'!$E:$E,'item dashboard'!A1331,'sys-backorder details'!$V:$V,"Call off")</f>
        <v>0</v>
      </c>
      <c r="K1331" s="84">
        <f t="shared" si="5"/>
        <v>0</v>
      </c>
      <c r="L1331" s="84">
        <f>SUMIF('Production Plan'!$E:$E,'item dashboard'!A1331,'Production Plan'!$N:$N)</f>
        <v>0</v>
      </c>
      <c r="M1331" s="85" t="str">
        <f t="shared" si="6"/>
        <v>B-VNEW200-Y22-200 ml New Lotion Yellow Bottle ( 500006371)</v>
      </c>
      <c r="N1331" s="86">
        <f>SUMIFS('sys inv movment rpt'!$M:$M,'sys inv movment rpt'!$L:$L,$M1331,'sys inv movment rpt'!$N:$N,N$1)</f>
        <v>0</v>
      </c>
      <c r="O1331" s="86">
        <f>SUMIFS('sys inv movment rpt'!$M:$M,'sys inv movment rpt'!$L:$L,$M1331,'sys inv movment rpt'!$N:$N,O$1)</f>
        <v>0</v>
      </c>
      <c r="P1331" s="86">
        <f>SUMIFS('sys inv movment rpt'!$M:$M,'sys inv movment rpt'!$L:$L,$M1331,'sys inv movment rpt'!$N:$N,P$1)</f>
        <v>0</v>
      </c>
      <c r="Q1331" s="86">
        <f>SUMIFS('sys inv movment rpt'!$M:$M,'sys inv movment rpt'!$L:$L,$M1331,'sys inv movment rpt'!$N:$N,Q$1)</f>
        <v>0</v>
      </c>
      <c r="R1331" s="86">
        <f>SUMIFS('sys inv movment rpt'!$M:$M,'sys inv movment rpt'!$L:$L,$M1331,'sys inv movment rpt'!$N:$N,R$1)</f>
        <v>0</v>
      </c>
      <c r="S1331" s="86">
        <f>SUMIFS('sys inv movment rpt'!$M:$M,'sys inv movment rpt'!$L:$L,$M1331,'sys inv movment rpt'!$N:$N,S$1)</f>
        <v>0</v>
      </c>
      <c r="T1331" s="86">
        <f>SUMIFS('sys inv movment rpt'!$M:$M,'sys inv movment rpt'!$L:$L,$M1331,'sys inv movment rpt'!$N:$N,T$1)</f>
        <v>0</v>
      </c>
      <c r="U1331" s="86">
        <f>SUMIFS('sys inv movment rpt'!$M:$M,'sys inv movment rpt'!$L:$L,$M1331,'sys inv movment rpt'!$N:$N,U$1)</f>
        <v>0</v>
      </c>
      <c r="V1331" s="86">
        <f>SUMIFS('sys inv movment rpt'!$M:$M,'sys inv movment rpt'!$L:$L,$M1331,'sys inv movment rpt'!$N:$N,V$1)</f>
        <v>0</v>
      </c>
      <c r="W1331" s="86">
        <f>SUMIFS('sys inv movment rpt'!$M:$M,'sys inv movment rpt'!$L:$L,$M1331,'sys inv movment rpt'!$N:$N,W$1)</f>
        <v>0</v>
      </c>
      <c r="X1331" s="86">
        <f>SUMIFS('sys inv movment rpt'!$M:$M,'sys inv movment rpt'!$L:$L,$M1331,'sys inv movment rpt'!$N:$N,X$1)</f>
        <v>0</v>
      </c>
      <c r="Y1331" s="86">
        <f>SUMIFS('sys inv movment rpt'!$M:$M,'sys inv movment rpt'!$L:$L,$M1331,'sys inv movment rpt'!$N:$N,Y$1)</f>
        <v>0</v>
      </c>
      <c r="Z1331" s="86">
        <f>SUMIFS('sys inv movment rpt'!$M:$M,'sys inv movment rpt'!$L:$L,$M1331,'sys inv movment rpt'!$N:$N,Z$1)</f>
        <v>0</v>
      </c>
      <c r="AA1331" s="86">
        <f>SUMIFS('sys inv movment rpt'!$M:$M,'sys inv movment rpt'!$L:$L,$M1331,'sys inv movment rpt'!$N:$N,AA$1)</f>
        <v>0</v>
      </c>
      <c r="AB1331" s="86">
        <f>SUMIFS('sys inv movment rpt'!$M:$M,'sys inv movment rpt'!$L:$L,$M1331,'sys inv movment rpt'!$N:$N,AB$1)</f>
        <v>0</v>
      </c>
      <c r="AC1331" s="86">
        <f>SUMIFS('sys inv movment rpt'!$M:$M,'sys inv movment rpt'!$L:$L,$M1331,'sys inv movment rpt'!$N:$N,AC$1)</f>
        <v>0</v>
      </c>
      <c r="AD1331" s="86">
        <f>SUMIFS('sys inv movment rpt'!$M:$M,'sys inv movment rpt'!$L:$L,$M1331,'sys inv movment rpt'!$N:$N,AD$1)</f>
        <v>0</v>
      </c>
      <c r="AE1331" s="86">
        <f>SUMIFS('sys inv movment rpt'!$M:$M,'sys inv movment rpt'!$L:$L,$M1331,'sys inv movment rpt'!$N:$N,AE$1)</f>
        <v>0</v>
      </c>
      <c r="AF1331" s="86">
        <f>SUMIFS('sys inv movment rpt'!$M:$M,'sys inv movment rpt'!$L:$L,$M1331,'sys inv movment rpt'!$N:$N,AF$1)</f>
        <v>0</v>
      </c>
      <c r="AG1331" s="86">
        <f>SUMIFS('sys inv movment rpt'!$M:$M,'sys inv movment rpt'!$L:$L,$M1331,'sys inv movment rpt'!$N:$N,AG$1)</f>
        <v>0</v>
      </c>
      <c r="AH1331" s="86">
        <f>SUMIFS('sys inv movment rpt'!$M:$M,'sys inv movment rpt'!$L:$L,$M1331,'sys inv movment rpt'!$N:$N,AH$1)</f>
        <v>0</v>
      </c>
      <c r="AI1331" s="86">
        <f>SUMIFS('sys inv movment rpt'!$M:$M,'sys inv movment rpt'!$L:$L,$M1331,'sys inv movment rpt'!$N:$N,AI$1)</f>
        <v>0</v>
      </c>
      <c r="AJ1331" s="86">
        <f>SUMIFS('sys inv movment rpt'!$M:$M,'sys inv movment rpt'!$L:$L,$M1331,'sys inv movment rpt'!$N:$N,AJ$1)</f>
        <v>0</v>
      </c>
      <c r="AK1331" s="86">
        <f>SUMIFS('sys inv movment rpt'!$M:$M,'sys inv movment rpt'!$L:$L,$M1331,'sys inv movment rpt'!$N:$N,AK$1)</f>
        <v>0</v>
      </c>
      <c r="AL1331" s="86">
        <f>SUMIFS('sys inv movment rpt'!$M:$M,'sys inv movment rpt'!$L:$L,$M1331,'sys inv movment rpt'!$N:$N,AL$1)</f>
        <v>0</v>
      </c>
      <c r="AM1331" s="86">
        <f>SUMIFS('sys inv movment rpt'!$M:$M,'sys inv movment rpt'!$L:$L,$M1331,'sys inv movment rpt'!$N:$N,AM$1)</f>
        <v>0</v>
      </c>
      <c r="AN1331" s="86">
        <f>SUMIFS('sys inv movment rpt'!$M:$M,'sys inv movment rpt'!$L:$L,$M1331,'sys inv movment rpt'!$N:$N,AN$1)</f>
        <v>0</v>
      </c>
      <c r="AO1331" s="86">
        <f>SUMIFS('sys inv movment rpt'!$M:$M,'sys inv movment rpt'!$L:$L,$M1331,'sys inv movment rpt'!$N:$N,AO$1)</f>
        <v>0</v>
      </c>
      <c r="AP1331" s="86">
        <f>SUMIFS('sys inv movment rpt'!$M:$M,'sys inv movment rpt'!$L:$L,$M1331,'sys inv movment rpt'!$N:$N,AP$1)</f>
        <v>0</v>
      </c>
      <c r="AQ1331" s="86">
        <f>SUMIFS('sys inv movment rpt'!$M:$M,'sys inv movment rpt'!$L:$L,$M1331,'sys inv movment rpt'!$N:$N,AQ$1)</f>
        <v>0</v>
      </c>
      <c r="AR1331" s="86">
        <f>SUMIFS('sys inv movment rpt'!$M:$M,'sys inv movment rpt'!$L:$L,$M1331,'sys inv movment rpt'!$N:$N,AR$1)</f>
        <v>0</v>
      </c>
      <c r="AS1331" s="86">
        <f>SUMIFS('sys inv movment rpt'!$M:$M,'sys inv movment rpt'!$L:$L,$M1331,'sys inv movment rpt'!$N:$N,AS$1)</f>
        <v>0</v>
      </c>
      <c r="AT1331" s="86">
        <f>SUMIFS('sys inv movment rpt'!$M:$M,'sys inv movment rpt'!$L:$L,$M1331,'sys inv movment rpt'!$N:$N,AT$1)</f>
        <v>0</v>
      </c>
      <c r="AU1331" s="86">
        <f>SUMIFS('sys inv movment rpt'!$M:$M,'sys inv movment rpt'!$L:$L,$M1331,'sys inv movment rpt'!$N:$N,AU$1)</f>
        <v>0</v>
      </c>
      <c r="AV1331" s="86">
        <f>SUMIFS('sys inv movment rpt'!$M:$M,'sys inv movment rpt'!$L:$L,$M1331,'sys inv movment rpt'!$N:$N,AV$1)</f>
        <v>0</v>
      </c>
      <c r="AW1331" s="87" t="str">
        <f>IFERROR(VLOOKUP(A1331,'sys-backorder details'!E:U,17,0),"-")</f>
        <v>-</v>
      </c>
      <c r="AX1331" s="87" t="str">
        <f>IF(K1331&gt;1,VLOOKUP(A1331,'settings-routing'!A:I,9,0),"")</f>
        <v/>
      </c>
    </row>
    <row r="1332" ht="12.75" hidden="1" customHeight="1">
      <c r="A1332" s="28" t="s">
        <v>2725</v>
      </c>
      <c r="B1332" s="28" t="s">
        <v>2726</v>
      </c>
      <c r="C1332" s="50">
        <f t="shared" si="2"/>
        <v>2600</v>
      </c>
      <c r="D1332" s="80">
        <f>SUMIF('Stocks 101-111'!$J:$J,'item dashboard'!A1332,'Stocks 101-111'!K:K)</f>
        <v>2600</v>
      </c>
      <c r="E1332" s="80">
        <f>SUMIF('Stocks 101-111'!$J:$J,'item dashboard'!A1332,'Stocks 101-111'!$L:$L)</f>
        <v>0</v>
      </c>
      <c r="F1332" s="81">
        <f t="shared" si="3"/>
        <v>0</v>
      </c>
      <c r="G1332" s="82">
        <f t="shared" si="4"/>
        <v>0.05714285714</v>
      </c>
      <c r="H1332" s="50">
        <f>SUMIFS('sys-backorder details'!$M:$M,'sys-backorder details'!$E:$E,'item dashboard'!A1332,'sys-backorder details'!$V:$V,"")</f>
        <v>0</v>
      </c>
      <c r="I1332" s="83">
        <f>SUMIF('settings-routing'!$I:$I,'item dashboard'!A1332,'settings-routing'!$O:$O)</f>
        <v>0</v>
      </c>
      <c r="J1332" s="50">
        <f>SUMIFS('sys-backorder details'!$M:$M,'sys-backorder details'!$E:$E,'item dashboard'!A1332,'sys-backorder details'!$V:$V,"Call off")</f>
        <v>0</v>
      </c>
      <c r="K1332" s="84">
        <f t="shared" si="5"/>
        <v>-2600</v>
      </c>
      <c r="L1332" s="84">
        <f>SUMIF('Production Plan'!$E:$E,'item dashboard'!A1332,'Production Plan'!$N:$N)</f>
        <v>0</v>
      </c>
      <c r="M1332" s="85" t="str">
        <f t="shared" si="6"/>
        <v>B-VNEW400-W33-400ml New Lotion Joy White Bottle (500101107)</v>
      </c>
      <c r="N1332" s="86">
        <f>SUMIFS('sys inv movment rpt'!$M:$M,'sys inv movment rpt'!$L:$L,$M1332,'sys inv movment rpt'!$N:$N,N$1)</f>
        <v>0</v>
      </c>
      <c r="O1332" s="86">
        <f>SUMIFS('sys inv movment rpt'!$M:$M,'sys inv movment rpt'!$L:$L,$M1332,'sys inv movment rpt'!$N:$N,O$1)</f>
        <v>0</v>
      </c>
      <c r="P1332" s="86">
        <f>SUMIFS('sys inv movment rpt'!$M:$M,'sys inv movment rpt'!$L:$L,$M1332,'sys inv movment rpt'!$N:$N,P$1)</f>
        <v>0</v>
      </c>
      <c r="Q1332" s="86">
        <f>SUMIFS('sys inv movment rpt'!$M:$M,'sys inv movment rpt'!$L:$L,$M1332,'sys inv movment rpt'!$N:$N,Q$1)</f>
        <v>0</v>
      </c>
      <c r="R1332" s="86">
        <f>SUMIFS('sys inv movment rpt'!$M:$M,'sys inv movment rpt'!$L:$L,$M1332,'sys inv movment rpt'!$N:$N,R$1)</f>
        <v>0</v>
      </c>
      <c r="S1332" s="86">
        <f>SUMIFS('sys inv movment rpt'!$M:$M,'sys inv movment rpt'!$L:$L,$M1332,'sys inv movment rpt'!$N:$N,S$1)</f>
        <v>0</v>
      </c>
      <c r="T1332" s="86">
        <f>SUMIFS('sys inv movment rpt'!$M:$M,'sys inv movment rpt'!$L:$L,$M1332,'sys inv movment rpt'!$N:$N,T$1)</f>
        <v>0</v>
      </c>
      <c r="U1332" s="86">
        <f>SUMIFS('sys inv movment rpt'!$M:$M,'sys inv movment rpt'!$L:$L,$M1332,'sys inv movment rpt'!$N:$N,U$1)</f>
        <v>0</v>
      </c>
      <c r="V1332" s="86">
        <f>SUMIFS('sys inv movment rpt'!$M:$M,'sys inv movment rpt'!$L:$L,$M1332,'sys inv movment rpt'!$N:$N,V$1)</f>
        <v>0</v>
      </c>
      <c r="W1332" s="86">
        <f>SUMIFS('sys inv movment rpt'!$M:$M,'sys inv movment rpt'!$L:$L,$M1332,'sys inv movment rpt'!$N:$N,W$1)</f>
        <v>0</v>
      </c>
      <c r="X1332" s="86">
        <f>SUMIFS('sys inv movment rpt'!$M:$M,'sys inv movment rpt'!$L:$L,$M1332,'sys inv movment rpt'!$N:$N,X$1)</f>
        <v>0</v>
      </c>
      <c r="Y1332" s="86">
        <f>SUMIFS('sys inv movment rpt'!$M:$M,'sys inv movment rpt'!$L:$L,$M1332,'sys inv movment rpt'!$N:$N,Y$1)</f>
        <v>0</v>
      </c>
      <c r="Z1332" s="86">
        <f>SUMIFS('sys inv movment rpt'!$M:$M,'sys inv movment rpt'!$L:$L,$M1332,'sys inv movment rpt'!$N:$N,Z$1)</f>
        <v>0</v>
      </c>
      <c r="AA1332" s="86">
        <f>SUMIFS('sys inv movment rpt'!$M:$M,'sys inv movment rpt'!$L:$L,$M1332,'sys inv movment rpt'!$N:$N,AA$1)</f>
        <v>0</v>
      </c>
      <c r="AB1332" s="86">
        <f>SUMIFS('sys inv movment rpt'!$M:$M,'sys inv movment rpt'!$L:$L,$M1332,'sys inv movment rpt'!$N:$N,AB$1)</f>
        <v>0</v>
      </c>
      <c r="AC1332" s="86">
        <f>SUMIFS('sys inv movment rpt'!$M:$M,'sys inv movment rpt'!$L:$L,$M1332,'sys inv movment rpt'!$N:$N,AC$1)</f>
        <v>0</v>
      </c>
      <c r="AD1332" s="86">
        <f>SUMIFS('sys inv movment rpt'!$M:$M,'sys inv movment rpt'!$L:$L,$M1332,'sys inv movment rpt'!$N:$N,AD$1)</f>
        <v>0</v>
      </c>
      <c r="AE1332" s="86">
        <f>SUMIFS('sys inv movment rpt'!$M:$M,'sys inv movment rpt'!$L:$L,$M1332,'sys inv movment rpt'!$N:$N,AE$1)</f>
        <v>0</v>
      </c>
      <c r="AF1332" s="86">
        <f>SUMIFS('sys inv movment rpt'!$M:$M,'sys inv movment rpt'!$L:$L,$M1332,'sys inv movment rpt'!$N:$N,AF$1)</f>
        <v>2000</v>
      </c>
      <c r="AG1332" s="86">
        <f>SUMIFS('sys inv movment rpt'!$M:$M,'sys inv movment rpt'!$L:$L,$M1332,'sys inv movment rpt'!$N:$N,AG$1)</f>
        <v>0</v>
      </c>
      <c r="AH1332" s="86">
        <f>SUMIFS('sys inv movment rpt'!$M:$M,'sys inv movment rpt'!$L:$L,$M1332,'sys inv movment rpt'!$N:$N,AH$1)</f>
        <v>0</v>
      </c>
      <c r="AI1332" s="86">
        <f>SUMIFS('sys inv movment rpt'!$M:$M,'sys inv movment rpt'!$L:$L,$M1332,'sys inv movment rpt'!$N:$N,AI$1)</f>
        <v>0</v>
      </c>
      <c r="AJ1332" s="86">
        <f>SUMIFS('sys inv movment rpt'!$M:$M,'sys inv movment rpt'!$L:$L,$M1332,'sys inv movment rpt'!$N:$N,AJ$1)</f>
        <v>0</v>
      </c>
      <c r="AK1332" s="86">
        <f>SUMIFS('sys inv movment rpt'!$M:$M,'sys inv movment rpt'!$L:$L,$M1332,'sys inv movment rpt'!$N:$N,AK$1)</f>
        <v>0</v>
      </c>
      <c r="AL1332" s="86">
        <f>SUMIFS('sys inv movment rpt'!$M:$M,'sys inv movment rpt'!$L:$L,$M1332,'sys inv movment rpt'!$N:$N,AL$1)</f>
        <v>0</v>
      </c>
      <c r="AM1332" s="86">
        <f>SUMIFS('sys inv movment rpt'!$M:$M,'sys inv movment rpt'!$L:$L,$M1332,'sys inv movment rpt'!$N:$N,AM$1)</f>
        <v>0</v>
      </c>
      <c r="AN1332" s="86">
        <f>SUMIFS('sys inv movment rpt'!$M:$M,'sys inv movment rpt'!$L:$L,$M1332,'sys inv movment rpt'!$N:$N,AN$1)</f>
        <v>0</v>
      </c>
      <c r="AO1332" s="86">
        <f>SUMIFS('sys inv movment rpt'!$M:$M,'sys inv movment rpt'!$L:$L,$M1332,'sys inv movment rpt'!$N:$N,AO$1)</f>
        <v>0</v>
      </c>
      <c r="AP1332" s="86">
        <f>SUMIFS('sys inv movment rpt'!$M:$M,'sys inv movment rpt'!$L:$L,$M1332,'sys inv movment rpt'!$N:$N,AP$1)</f>
        <v>0</v>
      </c>
      <c r="AQ1332" s="86">
        <f>SUMIFS('sys inv movment rpt'!$M:$M,'sys inv movment rpt'!$L:$L,$M1332,'sys inv movment rpt'!$N:$N,AQ$1)</f>
        <v>0</v>
      </c>
      <c r="AR1332" s="86">
        <f>SUMIFS('sys inv movment rpt'!$M:$M,'sys inv movment rpt'!$L:$L,$M1332,'sys inv movment rpt'!$N:$N,AR$1)</f>
        <v>0</v>
      </c>
      <c r="AS1332" s="86">
        <f>SUMIFS('sys inv movment rpt'!$M:$M,'sys inv movment rpt'!$L:$L,$M1332,'sys inv movment rpt'!$N:$N,AS$1)</f>
        <v>10600</v>
      </c>
      <c r="AT1332" s="86">
        <f>SUMIFS('sys inv movment rpt'!$M:$M,'sys inv movment rpt'!$L:$L,$M1332,'sys inv movment rpt'!$N:$N,AT$1)</f>
        <v>0</v>
      </c>
      <c r="AU1332" s="86">
        <f>SUMIFS('sys inv movment rpt'!$M:$M,'sys inv movment rpt'!$L:$L,$M1332,'sys inv movment rpt'!$N:$N,AU$1)</f>
        <v>0</v>
      </c>
      <c r="AV1332" s="86">
        <f>SUMIFS('sys inv movment rpt'!$M:$M,'sys inv movment rpt'!$L:$L,$M1332,'sys inv movment rpt'!$N:$N,AV$1)</f>
        <v>0</v>
      </c>
      <c r="AW1332" s="87" t="str">
        <f>IFERROR(VLOOKUP(A1332,'sys-backorder details'!E:U,17,0),"-")</f>
        <v>-</v>
      </c>
      <c r="AX1332" s="87" t="str">
        <f>IF(K1332&gt;1,VLOOKUP(A1332,'settings-routing'!A:I,9,0),"")</f>
        <v/>
      </c>
    </row>
    <row r="1333" ht="12.75" hidden="1" customHeight="1">
      <c r="A1333" s="50" t="s">
        <v>2727</v>
      </c>
      <c r="B1333" s="50" t="s">
        <v>2728</v>
      </c>
      <c r="C1333" s="50">
        <f t="shared" si="2"/>
        <v>0</v>
      </c>
      <c r="D1333" s="80">
        <f>SUMIF('Stocks 101-111'!$J:$J,'item dashboard'!A1333,'Stocks 101-111'!K:K)</f>
        <v>0</v>
      </c>
      <c r="E1333" s="80">
        <f>SUMIF('Stocks 101-111'!$J:$J,'item dashboard'!A1333,'Stocks 101-111'!$L:$L)</f>
        <v>0</v>
      </c>
      <c r="F1333" s="81">
        <f t="shared" si="3"/>
        <v>0</v>
      </c>
      <c r="G1333" s="82">
        <f t="shared" si="4"/>
        <v>0</v>
      </c>
      <c r="H1333" s="50">
        <f>SUMIFS('sys-backorder details'!$M:$M,'sys-backorder details'!$E:$E,'item dashboard'!A1333,'sys-backorder details'!$V:$V,"")</f>
        <v>0</v>
      </c>
      <c r="I1333" s="83">
        <f>SUMIF('settings-routing'!$I:$I,'item dashboard'!A1333,'settings-routing'!$O:$O)</f>
        <v>0</v>
      </c>
      <c r="J1333" s="50">
        <f>SUMIFS('sys-backorder details'!$M:$M,'sys-backorder details'!$E:$E,'item dashboard'!A1333,'sys-backorder details'!$V:$V,"Call off")</f>
        <v>0</v>
      </c>
      <c r="K1333" s="84">
        <f t="shared" si="5"/>
        <v>0</v>
      </c>
      <c r="L1333" s="84">
        <f>SUMIF('Production Plan'!$E:$E,'item dashboard'!A1333,'Production Plan'!$N:$N)</f>
        <v>0</v>
      </c>
      <c r="M1333" s="85" t="str">
        <f t="shared" si="6"/>
        <v>B-W1-N15-150 ml Natural coconut oil Bottle</v>
      </c>
      <c r="N1333" s="86">
        <f>SUMIFS('sys inv movment rpt'!$M:$M,'sys inv movment rpt'!$L:$L,$M1333,'sys inv movment rpt'!$N:$N,N$1)</f>
        <v>0</v>
      </c>
      <c r="O1333" s="86">
        <f>SUMIFS('sys inv movment rpt'!$M:$M,'sys inv movment rpt'!$L:$L,$M1333,'sys inv movment rpt'!$N:$N,O$1)</f>
        <v>0</v>
      </c>
      <c r="P1333" s="86">
        <f>SUMIFS('sys inv movment rpt'!$M:$M,'sys inv movment rpt'!$L:$L,$M1333,'sys inv movment rpt'!$N:$N,P$1)</f>
        <v>0</v>
      </c>
      <c r="Q1333" s="86">
        <f>SUMIFS('sys inv movment rpt'!$M:$M,'sys inv movment rpt'!$L:$L,$M1333,'sys inv movment rpt'!$N:$N,Q$1)</f>
        <v>0</v>
      </c>
      <c r="R1333" s="86">
        <f>SUMIFS('sys inv movment rpt'!$M:$M,'sys inv movment rpt'!$L:$L,$M1333,'sys inv movment rpt'!$N:$N,R$1)</f>
        <v>0</v>
      </c>
      <c r="S1333" s="86">
        <f>SUMIFS('sys inv movment rpt'!$M:$M,'sys inv movment rpt'!$L:$L,$M1333,'sys inv movment rpt'!$N:$N,S$1)</f>
        <v>0</v>
      </c>
      <c r="T1333" s="86">
        <f>SUMIFS('sys inv movment rpt'!$M:$M,'sys inv movment rpt'!$L:$L,$M1333,'sys inv movment rpt'!$N:$N,T$1)</f>
        <v>0</v>
      </c>
      <c r="U1333" s="86">
        <f>SUMIFS('sys inv movment rpt'!$M:$M,'sys inv movment rpt'!$L:$L,$M1333,'sys inv movment rpt'!$N:$N,U$1)</f>
        <v>0</v>
      </c>
      <c r="V1333" s="86">
        <f>SUMIFS('sys inv movment rpt'!$M:$M,'sys inv movment rpt'!$L:$L,$M1333,'sys inv movment rpt'!$N:$N,V$1)</f>
        <v>0</v>
      </c>
      <c r="W1333" s="86">
        <f>SUMIFS('sys inv movment rpt'!$M:$M,'sys inv movment rpt'!$L:$L,$M1333,'sys inv movment rpt'!$N:$N,W$1)</f>
        <v>0</v>
      </c>
      <c r="X1333" s="86">
        <f>SUMIFS('sys inv movment rpt'!$M:$M,'sys inv movment rpt'!$L:$L,$M1333,'sys inv movment rpt'!$N:$N,X$1)</f>
        <v>0</v>
      </c>
      <c r="Y1333" s="86">
        <f>SUMIFS('sys inv movment rpt'!$M:$M,'sys inv movment rpt'!$L:$L,$M1333,'sys inv movment rpt'!$N:$N,Y$1)</f>
        <v>0</v>
      </c>
      <c r="Z1333" s="86">
        <f>SUMIFS('sys inv movment rpt'!$M:$M,'sys inv movment rpt'!$L:$L,$M1333,'sys inv movment rpt'!$N:$N,Z$1)</f>
        <v>0</v>
      </c>
      <c r="AA1333" s="86">
        <f>SUMIFS('sys inv movment rpt'!$M:$M,'sys inv movment rpt'!$L:$L,$M1333,'sys inv movment rpt'!$N:$N,AA$1)</f>
        <v>0</v>
      </c>
      <c r="AB1333" s="86">
        <f>SUMIFS('sys inv movment rpt'!$M:$M,'sys inv movment rpt'!$L:$L,$M1333,'sys inv movment rpt'!$N:$N,AB$1)</f>
        <v>0</v>
      </c>
      <c r="AC1333" s="86">
        <f>SUMIFS('sys inv movment rpt'!$M:$M,'sys inv movment rpt'!$L:$L,$M1333,'sys inv movment rpt'!$N:$N,AC$1)</f>
        <v>0</v>
      </c>
      <c r="AD1333" s="86">
        <f>SUMIFS('sys inv movment rpt'!$M:$M,'sys inv movment rpt'!$L:$L,$M1333,'sys inv movment rpt'!$N:$N,AD$1)</f>
        <v>0</v>
      </c>
      <c r="AE1333" s="86">
        <f>SUMIFS('sys inv movment rpt'!$M:$M,'sys inv movment rpt'!$L:$L,$M1333,'sys inv movment rpt'!$N:$N,AE$1)</f>
        <v>0</v>
      </c>
      <c r="AF1333" s="86">
        <f>SUMIFS('sys inv movment rpt'!$M:$M,'sys inv movment rpt'!$L:$L,$M1333,'sys inv movment rpt'!$N:$N,AF$1)</f>
        <v>0</v>
      </c>
      <c r="AG1333" s="86">
        <f>SUMIFS('sys inv movment rpt'!$M:$M,'sys inv movment rpt'!$L:$L,$M1333,'sys inv movment rpt'!$N:$N,AG$1)</f>
        <v>0</v>
      </c>
      <c r="AH1333" s="86">
        <f>SUMIFS('sys inv movment rpt'!$M:$M,'sys inv movment rpt'!$L:$L,$M1333,'sys inv movment rpt'!$N:$N,AH$1)</f>
        <v>0</v>
      </c>
      <c r="AI1333" s="86">
        <f>SUMIFS('sys inv movment rpt'!$M:$M,'sys inv movment rpt'!$L:$L,$M1333,'sys inv movment rpt'!$N:$N,AI$1)</f>
        <v>0</v>
      </c>
      <c r="AJ1333" s="86">
        <f>SUMIFS('sys inv movment rpt'!$M:$M,'sys inv movment rpt'!$L:$L,$M1333,'sys inv movment rpt'!$N:$N,AJ$1)</f>
        <v>0</v>
      </c>
      <c r="AK1333" s="86">
        <f>SUMIFS('sys inv movment rpt'!$M:$M,'sys inv movment rpt'!$L:$L,$M1333,'sys inv movment rpt'!$N:$N,AK$1)</f>
        <v>0</v>
      </c>
      <c r="AL1333" s="86">
        <f>SUMIFS('sys inv movment rpt'!$M:$M,'sys inv movment rpt'!$L:$L,$M1333,'sys inv movment rpt'!$N:$N,AL$1)</f>
        <v>0</v>
      </c>
      <c r="AM1333" s="86">
        <f>SUMIFS('sys inv movment rpt'!$M:$M,'sys inv movment rpt'!$L:$L,$M1333,'sys inv movment rpt'!$N:$N,AM$1)</f>
        <v>0</v>
      </c>
      <c r="AN1333" s="86">
        <f>SUMIFS('sys inv movment rpt'!$M:$M,'sys inv movment rpt'!$L:$L,$M1333,'sys inv movment rpt'!$N:$N,AN$1)</f>
        <v>0</v>
      </c>
      <c r="AO1333" s="86">
        <f>SUMIFS('sys inv movment rpt'!$M:$M,'sys inv movment rpt'!$L:$L,$M1333,'sys inv movment rpt'!$N:$N,AO$1)</f>
        <v>0</v>
      </c>
      <c r="AP1333" s="86">
        <f>SUMIFS('sys inv movment rpt'!$M:$M,'sys inv movment rpt'!$L:$L,$M1333,'sys inv movment rpt'!$N:$N,AP$1)</f>
        <v>0</v>
      </c>
      <c r="AQ1333" s="86">
        <f>SUMIFS('sys inv movment rpt'!$M:$M,'sys inv movment rpt'!$L:$L,$M1333,'sys inv movment rpt'!$N:$N,AQ$1)</f>
        <v>0</v>
      </c>
      <c r="AR1333" s="86">
        <f>SUMIFS('sys inv movment rpt'!$M:$M,'sys inv movment rpt'!$L:$L,$M1333,'sys inv movment rpt'!$N:$N,AR$1)</f>
        <v>0</v>
      </c>
      <c r="AS1333" s="86">
        <f>SUMIFS('sys inv movment rpt'!$M:$M,'sys inv movment rpt'!$L:$L,$M1333,'sys inv movment rpt'!$N:$N,AS$1)</f>
        <v>0</v>
      </c>
      <c r="AT1333" s="86">
        <f>SUMIFS('sys inv movment rpt'!$M:$M,'sys inv movment rpt'!$L:$L,$M1333,'sys inv movment rpt'!$N:$N,AT$1)</f>
        <v>0</v>
      </c>
      <c r="AU1333" s="86">
        <f>SUMIFS('sys inv movment rpt'!$M:$M,'sys inv movment rpt'!$L:$L,$M1333,'sys inv movment rpt'!$N:$N,AU$1)</f>
        <v>0</v>
      </c>
      <c r="AV1333" s="86">
        <f>SUMIFS('sys inv movment rpt'!$M:$M,'sys inv movment rpt'!$L:$L,$M1333,'sys inv movment rpt'!$N:$N,AV$1)</f>
        <v>0</v>
      </c>
      <c r="AW1333" s="87" t="str">
        <f>IFERROR(VLOOKUP(A1333,'sys-backorder details'!E:U,17,0),"-")</f>
        <v>-</v>
      </c>
      <c r="AX1333" s="87" t="str">
        <f>IF(K1333&gt;1,VLOOKUP(A1333,'settings-routing'!A:I,9,0),"")</f>
        <v/>
      </c>
    </row>
    <row r="1334" ht="12.75" hidden="1" customHeight="1">
      <c r="A1334" s="50" t="s">
        <v>2729</v>
      </c>
      <c r="B1334" s="50" t="s">
        <v>2730</v>
      </c>
      <c r="C1334" s="50">
        <f t="shared" si="2"/>
        <v>0</v>
      </c>
      <c r="D1334" s="80">
        <f>SUMIF('Stocks 101-111'!$J:$J,'item dashboard'!A1334,'Stocks 101-111'!K:K)</f>
        <v>0</v>
      </c>
      <c r="E1334" s="80">
        <f>SUMIF('Stocks 101-111'!$J:$J,'item dashboard'!A1334,'Stocks 101-111'!$L:$L)</f>
        <v>0</v>
      </c>
      <c r="F1334" s="81">
        <f t="shared" si="3"/>
        <v>0</v>
      </c>
      <c r="G1334" s="82">
        <f t="shared" si="4"/>
        <v>0</v>
      </c>
      <c r="H1334" s="50">
        <f>SUMIFS('sys-backorder details'!$M:$M,'sys-backorder details'!$E:$E,'item dashboard'!A1334,'sys-backorder details'!$V:$V,"")</f>
        <v>0</v>
      </c>
      <c r="I1334" s="83">
        <f>SUMIF('settings-routing'!$I:$I,'item dashboard'!A1334,'settings-routing'!$O:$O)</f>
        <v>0</v>
      </c>
      <c r="J1334" s="50">
        <f>SUMIFS('sys-backorder details'!$M:$M,'sys-backorder details'!$E:$E,'item dashboard'!A1334,'sys-backorder details'!$V:$V,"Call off")</f>
        <v>0</v>
      </c>
      <c r="K1334" s="84">
        <f t="shared" si="5"/>
        <v>0</v>
      </c>
      <c r="L1334" s="84">
        <f>SUMIF('Production Plan'!$E:$E,'item dashboard'!A1334,'Production Plan'!$N:$N)</f>
        <v>0</v>
      </c>
      <c r="M1334" s="85" t="str">
        <f t="shared" si="6"/>
        <v>B-W1-N15ANGEL-150 ml Natural Coconut oil Pntd Angelica Bottle</v>
      </c>
      <c r="N1334" s="86">
        <f>SUMIFS('sys inv movment rpt'!$M:$M,'sys inv movment rpt'!$L:$L,$M1334,'sys inv movment rpt'!$N:$N,N$1)</f>
        <v>0</v>
      </c>
      <c r="O1334" s="86">
        <f>SUMIFS('sys inv movment rpt'!$M:$M,'sys inv movment rpt'!$L:$L,$M1334,'sys inv movment rpt'!$N:$N,O$1)</f>
        <v>0</v>
      </c>
      <c r="P1334" s="86">
        <f>SUMIFS('sys inv movment rpt'!$M:$M,'sys inv movment rpt'!$L:$L,$M1334,'sys inv movment rpt'!$N:$N,P$1)</f>
        <v>0</v>
      </c>
      <c r="Q1334" s="86">
        <f>SUMIFS('sys inv movment rpt'!$M:$M,'sys inv movment rpt'!$L:$L,$M1334,'sys inv movment rpt'!$N:$N,Q$1)</f>
        <v>0</v>
      </c>
      <c r="R1334" s="86">
        <f>SUMIFS('sys inv movment rpt'!$M:$M,'sys inv movment rpt'!$L:$L,$M1334,'sys inv movment rpt'!$N:$N,R$1)</f>
        <v>0</v>
      </c>
      <c r="S1334" s="86">
        <f>SUMIFS('sys inv movment rpt'!$M:$M,'sys inv movment rpt'!$L:$L,$M1334,'sys inv movment rpt'!$N:$N,S$1)</f>
        <v>0</v>
      </c>
      <c r="T1334" s="86">
        <f>SUMIFS('sys inv movment rpt'!$M:$M,'sys inv movment rpt'!$L:$L,$M1334,'sys inv movment rpt'!$N:$N,T$1)</f>
        <v>0</v>
      </c>
      <c r="U1334" s="86">
        <f>SUMIFS('sys inv movment rpt'!$M:$M,'sys inv movment rpt'!$L:$L,$M1334,'sys inv movment rpt'!$N:$N,U$1)</f>
        <v>0</v>
      </c>
      <c r="V1334" s="86">
        <f>SUMIFS('sys inv movment rpt'!$M:$M,'sys inv movment rpt'!$L:$L,$M1334,'sys inv movment rpt'!$N:$N,V$1)</f>
        <v>0</v>
      </c>
      <c r="W1334" s="86">
        <f>SUMIFS('sys inv movment rpt'!$M:$M,'sys inv movment rpt'!$L:$L,$M1334,'sys inv movment rpt'!$N:$N,W$1)</f>
        <v>0</v>
      </c>
      <c r="X1334" s="86">
        <f>SUMIFS('sys inv movment rpt'!$M:$M,'sys inv movment rpt'!$L:$L,$M1334,'sys inv movment rpt'!$N:$N,X$1)</f>
        <v>0</v>
      </c>
      <c r="Y1334" s="86">
        <f>SUMIFS('sys inv movment rpt'!$M:$M,'sys inv movment rpt'!$L:$L,$M1334,'sys inv movment rpt'!$N:$N,Y$1)</f>
        <v>0</v>
      </c>
      <c r="Z1334" s="86">
        <f>SUMIFS('sys inv movment rpt'!$M:$M,'sys inv movment rpt'!$L:$L,$M1334,'sys inv movment rpt'!$N:$N,Z$1)</f>
        <v>0</v>
      </c>
      <c r="AA1334" s="86">
        <f>SUMIFS('sys inv movment rpt'!$M:$M,'sys inv movment rpt'!$L:$L,$M1334,'sys inv movment rpt'!$N:$N,AA$1)</f>
        <v>0</v>
      </c>
      <c r="AB1334" s="86">
        <f>SUMIFS('sys inv movment rpt'!$M:$M,'sys inv movment rpt'!$L:$L,$M1334,'sys inv movment rpt'!$N:$N,AB$1)</f>
        <v>0</v>
      </c>
      <c r="AC1334" s="86">
        <f>SUMIFS('sys inv movment rpt'!$M:$M,'sys inv movment rpt'!$L:$L,$M1334,'sys inv movment rpt'!$N:$N,AC$1)</f>
        <v>0</v>
      </c>
      <c r="AD1334" s="86">
        <f>SUMIFS('sys inv movment rpt'!$M:$M,'sys inv movment rpt'!$L:$L,$M1334,'sys inv movment rpt'!$N:$N,AD$1)</f>
        <v>0</v>
      </c>
      <c r="AE1334" s="86">
        <f>SUMIFS('sys inv movment rpt'!$M:$M,'sys inv movment rpt'!$L:$L,$M1334,'sys inv movment rpt'!$N:$N,AE$1)</f>
        <v>0</v>
      </c>
      <c r="AF1334" s="86">
        <f>SUMIFS('sys inv movment rpt'!$M:$M,'sys inv movment rpt'!$L:$L,$M1334,'sys inv movment rpt'!$N:$N,AF$1)</f>
        <v>0</v>
      </c>
      <c r="AG1334" s="86">
        <f>SUMIFS('sys inv movment rpt'!$M:$M,'sys inv movment rpt'!$L:$L,$M1334,'sys inv movment rpt'!$N:$N,AG$1)</f>
        <v>0</v>
      </c>
      <c r="AH1334" s="86">
        <f>SUMIFS('sys inv movment rpt'!$M:$M,'sys inv movment rpt'!$L:$L,$M1334,'sys inv movment rpt'!$N:$N,AH$1)</f>
        <v>0</v>
      </c>
      <c r="AI1334" s="86">
        <f>SUMIFS('sys inv movment rpt'!$M:$M,'sys inv movment rpt'!$L:$L,$M1334,'sys inv movment rpt'!$N:$N,AI$1)</f>
        <v>0</v>
      </c>
      <c r="AJ1334" s="86">
        <f>SUMIFS('sys inv movment rpt'!$M:$M,'sys inv movment rpt'!$L:$L,$M1334,'sys inv movment rpt'!$N:$N,AJ$1)</f>
        <v>0</v>
      </c>
      <c r="AK1334" s="86">
        <f>SUMIFS('sys inv movment rpt'!$M:$M,'sys inv movment rpt'!$L:$L,$M1334,'sys inv movment rpt'!$N:$N,AK$1)</f>
        <v>0</v>
      </c>
      <c r="AL1334" s="86">
        <f>SUMIFS('sys inv movment rpt'!$M:$M,'sys inv movment rpt'!$L:$L,$M1334,'sys inv movment rpt'!$N:$N,AL$1)</f>
        <v>0</v>
      </c>
      <c r="AM1334" s="86">
        <f>SUMIFS('sys inv movment rpt'!$M:$M,'sys inv movment rpt'!$L:$L,$M1334,'sys inv movment rpt'!$N:$N,AM$1)</f>
        <v>0</v>
      </c>
      <c r="AN1334" s="86">
        <f>SUMIFS('sys inv movment rpt'!$M:$M,'sys inv movment rpt'!$L:$L,$M1334,'sys inv movment rpt'!$N:$N,AN$1)</f>
        <v>0</v>
      </c>
      <c r="AO1334" s="86">
        <f>SUMIFS('sys inv movment rpt'!$M:$M,'sys inv movment rpt'!$L:$L,$M1334,'sys inv movment rpt'!$N:$N,AO$1)</f>
        <v>0</v>
      </c>
      <c r="AP1334" s="86">
        <f>SUMIFS('sys inv movment rpt'!$M:$M,'sys inv movment rpt'!$L:$L,$M1334,'sys inv movment rpt'!$N:$N,AP$1)</f>
        <v>0</v>
      </c>
      <c r="AQ1334" s="86">
        <f>SUMIFS('sys inv movment rpt'!$M:$M,'sys inv movment rpt'!$L:$L,$M1334,'sys inv movment rpt'!$N:$N,AQ$1)</f>
        <v>0</v>
      </c>
      <c r="AR1334" s="86">
        <f>SUMIFS('sys inv movment rpt'!$M:$M,'sys inv movment rpt'!$L:$L,$M1334,'sys inv movment rpt'!$N:$N,AR$1)</f>
        <v>0</v>
      </c>
      <c r="AS1334" s="86">
        <f>SUMIFS('sys inv movment rpt'!$M:$M,'sys inv movment rpt'!$L:$L,$M1334,'sys inv movment rpt'!$N:$N,AS$1)</f>
        <v>0</v>
      </c>
      <c r="AT1334" s="86">
        <f>SUMIFS('sys inv movment rpt'!$M:$M,'sys inv movment rpt'!$L:$L,$M1334,'sys inv movment rpt'!$N:$N,AT$1)</f>
        <v>0</v>
      </c>
      <c r="AU1334" s="86">
        <f>SUMIFS('sys inv movment rpt'!$M:$M,'sys inv movment rpt'!$L:$L,$M1334,'sys inv movment rpt'!$N:$N,AU$1)</f>
        <v>0</v>
      </c>
      <c r="AV1334" s="86">
        <f>SUMIFS('sys inv movment rpt'!$M:$M,'sys inv movment rpt'!$L:$L,$M1334,'sys inv movment rpt'!$N:$N,AV$1)</f>
        <v>0</v>
      </c>
      <c r="AW1334" s="87" t="str">
        <f>IFERROR(VLOOKUP(A1334,'sys-backorder details'!E:U,17,0),"-")</f>
        <v>-</v>
      </c>
      <c r="AX1334" s="87" t="str">
        <f>IF(K1334&gt;1,VLOOKUP(A1334,'settings-routing'!A:I,9,0),"")</f>
        <v/>
      </c>
    </row>
    <row r="1335" ht="12.75" hidden="1" customHeight="1">
      <c r="A1335" s="28" t="s">
        <v>2731</v>
      </c>
      <c r="B1335" s="28" t="s">
        <v>2732</v>
      </c>
      <c r="C1335" s="50">
        <f t="shared" si="2"/>
        <v>0</v>
      </c>
      <c r="D1335" s="80">
        <f>SUMIF('Stocks 101-111'!$J:$J,'item dashboard'!A1335,'Stocks 101-111'!K:K)</f>
        <v>0</v>
      </c>
      <c r="E1335" s="80">
        <f>SUMIF('Stocks 101-111'!$J:$J,'item dashboard'!A1335,'Stocks 101-111'!$L:$L)</f>
        <v>0</v>
      </c>
      <c r="F1335" s="81">
        <f t="shared" si="3"/>
        <v>0</v>
      </c>
      <c r="G1335" s="82">
        <f t="shared" si="4"/>
        <v>0</v>
      </c>
      <c r="H1335" s="50">
        <f>SUMIFS('sys-backorder details'!$M:$M,'sys-backorder details'!$E:$E,'item dashboard'!A1335,'sys-backorder details'!$V:$V,"")</f>
        <v>0</v>
      </c>
      <c r="I1335" s="83">
        <f>SUMIF('settings-routing'!$I:$I,'item dashboard'!A1335,'settings-routing'!$O:$O)</f>
        <v>0</v>
      </c>
      <c r="J1335" s="50">
        <f>SUMIFS('sys-backorder details'!$M:$M,'sys-backorder details'!$E:$E,'item dashboard'!A1335,'sys-backorder details'!$V:$V,"Call off")</f>
        <v>0</v>
      </c>
      <c r="K1335" s="84">
        <f t="shared" si="5"/>
        <v>0</v>
      </c>
      <c r="L1335" s="84">
        <f>SUMIF('Production Plan'!$E:$E,'item dashboard'!A1335,'Production Plan'!$N:$N)</f>
        <v>0</v>
      </c>
      <c r="M1335" s="85" t="str">
        <f t="shared" si="6"/>
        <v>B-W1-N15HENNA-150 ml Pntd Coconut Oil Bottle</v>
      </c>
      <c r="N1335" s="86">
        <f>SUMIFS('sys inv movment rpt'!$M:$M,'sys inv movment rpt'!$L:$L,$M1335,'sys inv movment rpt'!$N:$N,N$1)</f>
        <v>0</v>
      </c>
      <c r="O1335" s="86">
        <f>SUMIFS('sys inv movment rpt'!$M:$M,'sys inv movment rpt'!$L:$L,$M1335,'sys inv movment rpt'!$N:$N,O$1)</f>
        <v>0</v>
      </c>
      <c r="P1335" s="86">
        <f>SUMIFS('sys inv movment rpt'!$M:$M,'sys inv movment rpt'!$L:$L,$M1335,'sys inv movment rpt'!$N:$N,P$1)</f>
        <v>0</v>
      </c>
      <c r="Q1335" s="86">
        <f>SUMIFS('sys inv movment rpt'!$M:$M,'sys inv movment rpt'!$L:$L,$M1335,'sys inv movment rpt'!$N:$N,Q$1)</f>
        <v>0</v>
      </c>
      <c r="R1335" s="86">
        <f>SUMIFS('sys inv movment rpt'!$M:$M,'sys inv movment rpt'!$L:$L,$M1335,'sys inv movment rpt'!$N:$N,R$1)</f>
        <v>0</v>
      </c>
      <c r="S1335" s="86">
        <f>SUMIFS('sys inv movment rpt'!$M:$M,'sys inv movment rpt'!$L:$L,$M1335,'sys inv movment rpt'!$N:$N,S$1)</f>
        <v>0</v>
      </c>
      <c r="T1335" s="86">
        <f>SUMIFS('sys inv movment rpt'!$M:$M,'sys inv movment rpt'!$L:$L,$M1335,'sys inv movment rpt'!$N:$N,T$1)</f>
        <v>0</v>
      </c>
      <c r="U1335" s="86">
        <f>SUMIFS('sys inv movment rpt'!$M:$M,'sys inv movment rpt'!$L:$L,$M1335,'sys inv movment rpt'!$N:$N,U$1)</f>
        <v>0</v>
      </c>
      <c r="V1335" s="86">
        <f>SUMIFS('sys inv movment rpt'!$M:$M,'sys inv movment rpt'!$L:$L,$M1335,'sys inv movment rpt'!$N:$N,V$1)</f>
        <v>0</v>
      </c>
      <c r="W1335" s="86">
        <f>SUMIFS('sys inv movment rpt'!$M:$M,'sys inv movment rpt'!$L:$L,$M1335,'sys inv movment rpt'!$N:$N,W$1)</f>
        <v>0</v>
      </c>
      <c r="X1335" s="86">
        <f>SUMIFS('sys inv movment rpt'!$M:$M,'sys inv movment rpt'!$L:$L,$M1335,'sys inv movment rpt'!$N:$N,X$1)</f>
        <v>0</v>
      </c>
      <c r="Y1335" s="86">
        <f>SUMIFS('sys inv movment rpt'!$M:$M,'sys inv movment rpt'!$L:$L,$M1335,'sys inv movment rpt'!$N:$N,Y$1)</f>
        <v>0</v>
      </c>
      <c r="Z1335" s="86">
        <f>SUMIFS('sys inv movment rpt'!$M:$M,'sys inv movment rpt'!$L:$L,$M1335,'sys inv movment rpt'!$N:$N,Z$1)</f>
        <v>0</v>
      </c>
      <c r="AA1335" s="86">
        <f>SUMIFS('sys inv movment rpt'!$M:$M,'sys inv movment rpt'!$L:$L,$M1335,'sys inv movment rpt'!$N:$N,AA$1)</f>
        <v>0</v>
      </c>
      <c r="AB1335" s="86">
        <f>SUMIFS('sys inv movment rpt'!$M:$M,'sys inv movment rpt'!$L:$L,$M1335,'sys inv movment rpt'!$N:$N,AB$1)</f>
        <v>0</v>
      </c>
      <c r="AC1335" s="86">
        <f>SUMIFS('sys inv movment rpt'!$M:$M,'sys inv movment rpt'!$L:$L,$M1335,'sys inv movment rpt'!$N:$N,AC$1)</f>
        <v>0</v>
      </c>
      <c r="AD1335" s="86">
        <f>SUMIFS('sys inv movment rpt'!$M:$M,'sys inv movment rpt'!$L:$L,$M1335,'sys inv movment rpt'!$N:$N,AD$1)</f>
        <v>0</v>
      </c>
      <c r="AE1335" s="86">
        <f>SUMIFS('sys inv movment rpt'!$M:$M,'sys inv movment rpt'!$L:$L,$M1335,'sys inv movment rpt'!$N:$N,AE$1)</f>
        <v>0</v>
      </c>
      <c r="AF1335" s="86">
        <f>SUMIFS('sys inv movment rpt'!$M:$M,'sys inv movment rpt'!$L:$L,$M1335,'sys inv movment rpt'!$N:$N,AF$1)</f>
        <v>0</v>
      </c>
      <c r="AG1335" s="86">
        <f>SUMIFS('sys inv movment rpt'!$M:$M,'sys inv movment rpt'!$L:$L,$M1335,'sys inv movment rpt'!$N:$N,AG$1)</f>
        <v>0</v>
      </c>
      <c r="AH1335" s="86">
        <f>SUMIFS('sys inv movment rpt'!$M:$M,'sys inv movment rpt'!$L:$L,$M1335,'sys inv movment rpt'!$N:$N,AH$1)</f>
        <v>0</v>
      </c>
      <c r="AI1335" s="86">
        <f>SUMIFS('sys inv movment rpt'!$M:$M,'sys inv movment rpt'!$L:$L,$M1335,'sys inv movment rpt'!$N:$N,AI$1)</f>
        <v>0</v>
      </c>
      <c r="AJ1335" s="86">
        <f>SUMIFS('sys inv movment rpt'!$M:$M,'sys inv movment rpt'!$L:$L,$M1335,'sys inv movment rpt'!$N:$N,AJ$1)</f>
        <v>0</v>
      </c>
      <c r="AK1335" s="86">
        <f>SUMIFS('sys inv movment rpt'!$M:$M,'sys inv movment rpt'!$L:$L,$M1335,'sys inv movment rpt'!$N:$N,AK$1)</f>
        <v>0</v>
      </c>
      <c r="AL1335" s="86">
        <f>SUMIFS('sys inv movment rpt'!$M:$M,'sys inv movment rpt'!$L:$L,$M1335,'sys inv movment rpt'!$N:$N,AL$1)</f>
        <v>0</v>
      </c>
      <c r="AM1335" s="86">
        <f>SUMIFS('sys inv movment rpt'!$M:$M,'sys inv movment rpt'!$L:$L,$M1335,'sys inv movment rpt'!$N:$N,AM$1)</f>
        <v>0</v>
      </c>
      <c r="AN1335" s="86">
        <f>SUMIFS('sys inv movment rpt'!$M:$M,'sys inv movment rpt'!$L:$L,$M1335,'sys inv movment rpt'!$N:$N,AN$1)</f>
        <v>0</v>
      </c>
      <c r="AO1335" s="86">
        <f>SUMIFS('sys inv movment rpt'!$M:$M,'sys inv movment rpt'!$L:$L,$M1335,'sys inv movment rpt'!$N:$N,AO$1)</f>
        <v>0</v>
      </c>
      <c r="AP1335" s="86">
        <f>SUMIFS('sys inv movment rpt'!$M:$M,'sys inv movment rpt'!$L:$L,$M1335,'sys inv movment rpt'!$N:$N,AP$1)</f>
        <v>0</v>
      </c>
      <c r="AQ1335" s="86">
        <f>SUMIFS('sys inv movment rpt'!$M:$M,'sys inv movment rpt'!$L:$L,$M1335,'sys inv movment rpt'!$N:$N,AQ$1)</f>
        <v>0</v>
      </c>
      <c r="AR1335" s="86">
        <f>SUMIFS('sys inv movment rpt'!$M:$M,'sys inv movment rpt'!$L:$L,$M1335,'sys inv movment rpt'!$N:$N,AR$1)</f>
        <v>0</v>
      </c>
      <c r="AS1335" s="86">
        <f>SUMIFS('sys inv movment rpt'!$M:$M,'sys inv movment rpt'!$L:$L,$M1335,'sys inv movment rpt'!$N:$N,AS$1)</f>
        <v>0</v>
      </c>
      <c r="AT1335" s="86">
        <f>SUMIFS('sys inv movment rpt'!$M:$M,'sys inv movment rpt'!$L:$L,$M1335,'sys inv movment rpt'!$N:$N,AT$1)</f>
        <v>0</v>
      </c>
      <c r="AU1335" s="86">
        <f>SUMIFS('sys inv movment rpt'!$M:$M,'sys inv movment rpt'!$L:$L,$M1335,'sys inv movment rpt'!$N:$N,AU$1)</f>
        <v>0</v>
      </c>
      <c r="AV1335" s="86">
        <f>SUMIFS('sys inv movment rpt'!$M:$M,'sys inv movment rpt'!$L:$L,$M1335,'sys inv movment rpt'!$N:$N,AV$1)</f>
        <v>0</v>
      </c>
      <c r="AW1335" s="87" t="str">
        <f>IFERROR(VLOOKUP(A1335,'sys-backorder details'!E:U,17,0),"-")</f>
        <v>-</v>
      </c>
      <c r="AX1335" s="87" t="str">
        <f>IF(K1335&gt;1,VLOOKUP(A1335,'settings-routing'!A:I,9,0),"")</f>
        <v/>
      </c>
    </row>
    <row r="1336" ht="12.75" hidden="1" customHeight="1">
      <c r="A1336" s="28" t="s">
        <v>2733</v>
      </c>
      <c r="B1336" s="28" t="s">
        <v>2734</v>
      </c>
      <c r="C1336" s="50">
        <f t="shared" si="2"/>
        <v>0</v>
      </c>
      <c r="D1336" s="80">
        <f>SUMIF('Stocks 101-111'!$J:$J,'item dashboard'!A1336,'Stocks 101-111'!K:K)</f>
        <v>0</v>
      </c>
      <c r="E1336" s="80">
        <f>SUMIF('Stocks 101-111'!$J:$J,'item dashboard'!A1336,'Stocks 101-111'!$L:$L)</f>
        <v>0</v>
      </c>
      <c r="F1336" s="81">
        <f t="shared" si="3"/>
        <v>0</v>
      </c>
      <c r="G1336" s="82">
        <f t="shared" si="4"/>
        <v>0</v>
      </c>
      <c r="H1336" s="50">
        <f>SUMIFS('sys-backorder details'!$M:$M,'sys-backorder details'!$E:$E,'item dashboard'!A1336,'sys-backorder details'!$V:$V,"")</f>
        <v>0</v>
      </c>
      <c r="I1336" s="83">
        <f>SUMIF('settings-routing'!$I:$I,'item dashboard'!A1336,'settings-routing'!$O:$O)</f>
        <v>0</v>
      </c>
      <c r="J1336" s="50">
        <f>SUMIFS('sys-backorder details'!$M:$M,'sys-backorder details'!$E:$E,'item dashboard'!A1336,'sys-backorder details'!$V:$V,"Call off")</f>
        <v>0</v>
      </c>
      <c r="K1336" s="84">
        <f t="shared" si="5"/>
        <v>0</v>
      </c>
      <c r="L1336" s="84">
        <f>SUMIF('Production Plan'!$E:$E,'item dashboard'!A1336,'Production Plan'!$N:$N)</f>
        <v>0</v>
      </c>
      <c r="M1336" s="85" t="str">
        <f t="shared" si="6"/>
        <v>B-W1-N15VINA-150 ml Nat Pntd Vina Coconut Oil Bottle</v>
      </c>
      <c r="N1336" s="86">
        <f>SUMIFS('sys inv movment rpt'!$M:$M,'sys inv movment rpt'!$L:$L,$M1336,'sys inv movment rpt'!$N:$N,N$1)</f>
        <v>0</v>
      </c>
      <c r="O1336" s="86">
        <f>SUMIFS('sys inv movment rpt'!$M:$M,'sys inv movment rpt'!$L:$L,$M1336,'sys inv movment rpt'!$N:$N,O$1)</f>
        <v>0</v>
      </c>
      <c r="P1336" s="86">
        <f>SUMIFS('sys inv movment rpt'!$M:$M,'sys inv movment rpt'!$L:$L,$M1336,'sys inv movment rpt'!$N:$N,P$1)</f>
        <v>0</v>
      </c>
      <c r="Q1336" s="86">
        <f>SUMIFS('sys inv movment rpt'!$M:$M,'sys inv movment rpt'!$L:$L,$M1336,'sys inv movment rpt'!$N:$N,Q$1)</f>
        <v>0</v>
      </c>
      <c r="R1336" s="86">
        <f>SUMIFS('sys inv movment rpt'!$M:$M,'sys inv movment rpt'!$L:$L,$M1336,'sys inv movment rpt'!$N:$N,R$1)</f>
        <v>0</v>
      </c>
      <c r="S1336" s="86">
        <f>SUMIFS('sys inv movment rpt'!$M:$M,'sys inv movment rpt'!$L:$L,$M1336,'sys inv movment rpt'!$N:$N,S$1)</f>
        <v>0</v>
      </c>
      <c r="T1336" s="86">
        <f>SUMIFS('sys inv movment rpt'!$M:$M,'sys inv movment rpt'!$L:$L,$M1336,'sys inv movment rpt'!$N:$N,T$1)</f>
        <v>0</v>
      </c>
      <c r="U1336" s="86">
        <f>SUMIFS('sys inv movment rpt'!$M:$M,'sys inv movment rpt'!$L:$L,$M1336,'sys inv movment rpt'!$N:$N,U$1)</f>
        <v>0</v>
      </c>
      <c r="V1336" s="86">
        <f>SUMIFS('sys inv movment rpt'!$M:$M,'sys inv movment rpt'!$L:$L,$M1336,'sys inv movment rpt'!$N:$N,V$1)</f>
        <v>0</v>
      </c>
      <c r="W1336" s="86">
        <f>SUMIFS('sys inv movment rpt'!$M:$M,'sys inv movment rpt'!$L:$L,$M1336,'sys inv movment rpt'!$N:$N,W$1)</f>
        <v>0</v>
      </c>
      <c r="X1336" s="86">
        <f>SUMIFS('sys inv movment rpt'!$M:$M,'sys inv movment rpt'!$L:$L,$M1336,'sys inv movment rpt'!$N:$N,X$1)</f>
        <v>0</v>
      </c>
      <c r="Y1336" s="86">
        <f>SUMIFS('sys inv movment rpt'!$M:$M,'sys inv movment rpt'!$L:$L,$M1336,'sys inv movment rpt'!$N:$N,Y$1)</f>
        <v>0</v>
      </c>
      <c r="Z1336" s="86">
        <f>SUMIFS('sys inv movment rpt'!$M:$M,'sys inv movment rpt'!$L:$L,$M1336,'sys inv movment rpt'!$N:$N,Z$1)</f>
        <v>0</v>
      </c>
      <c r="AA1336" s="86">
        <f>SUMIFS('sys inv movment rpt'!$M:$M,'sys inv movment rpt'!$L:$L,$M1336,'sys inv movment rpt'!$N:$N,AA$1)</f>
        <v>0</v>
      </c>
      <c r="AB1336" s="86">
        <f>SUMIFS('sys inv movment rpt'!$M:$M,'sys inv movment rpt'!$L:$L,$M1336,'sys inv movment rpt'!$N:$N,AB$1)</f>
        <v>0</v>
      </c>
      <c r="AC1336" s="86">
        <f>SUMIFS('sys inv movment rpt'!$M:$M,'sys inv movment rpt'!$L:$L,$M1336,'sys inv movment rpt'!$N:$N,AC$1)</f>
        <v>0</v>
      </c>
      <c r="AD1336" s="86">
        <f>SUMIFS('sys inv movment rpt'!$M:$M,'sys inv movment rpt'!$L:$L,$M1336,'sys inv movment rpt'!$N:$N,AD$1)</f>
        <v>0</v>
      </c>
      <c r="AE1336" s="86">
        <f>SUMIFS('sys inv movment rpt'!$M:$M,'sys inv movment rpt'!$L:$L,$M1336,'sys inv movment rpt'!$N:$N,AE$1)</f>
        <v>0</v>
      </c>
      <c r="AF1336" s="86">
        <f>SUMIFS('sys inv movment rpt'!$M:$M,'sys inv movment rpt'!$L:$L,$M1336,'sys inv movment rpt'!$N:$N,AF$1)</f>
        <v>0</v>
      </c>
      <c r="AG1336" s="86">
        <f>SUMIFS('sys inv movment rpt'!$M:$M,'sys inv movment rpt'!$L:$L,$M1336,'sys inv movment rpt'!$N:$N,AG$1)</f>
        <v>0</v>
      </c>
      <c r="AH1336" s="86">
        <f>SUMIFS('sys inv movment rpt'!$M:$M,'sys inv movment rpt'!$L:$L,$M1336,'sys inv movment rpt'!$N:$N,AH$1)</f>
        <v>0</v>
      </c>
      <c r="AI1336" s="86">
        <f>SUMIFS('sys inv movment rpt'!$M:$M,'sys inv movment rpt'!$L:$L,$M1336,'sys inv movment rpt'!$N:$N,AI$1)</f>
        <v>0</v>
      </c>
      <c r="AJ1336" s="86">
        <f>SUMIFS('sys inv movment rpt'!$M:$M,'sys inv movment rpt'!$L:$L,$M1336,'sys inv movment rpt'!$N:$N,AJ$1)</f>
        <v>0</v>
      </c>
      <c r="AK1336" s="86">
        <f>SUMIFS('sys inv movment rpt'!$M:$M,'sys inv movment rpt'!$L:$L,$M1336,'sys inv movment rpt'!$N:$N,AK$1)</f>
        <v>0</v>
      </c>
      <c r="AL1336" s="86">
        <f>SUMIFS('sys inv movment rpt'!$M:$M,'sys inv movment rpt'!$L:$L,$M1336,'sys inv movment rpt'!$N:$N,AL$1)</f>
        <v>0</v>
      </c>
      <c r="AM1336" s="86">
        <f>SUMIFS('sys inv movment rpt'!$M:$M,'sys inv movment rpt'!$L:$L,$M1336,'sys inv movment rpt'!$N:$N,AM$1)</f>
        <v>0</v>
      </c>
      <c r="AN1336" s="86">
        <f>SUMIFS('sys inv movment rpt'!$M:$M,'sys inv movment rpt'!$L:$L,$M1336,'sys inv movment rpt'!$N:$N,AN$1)</f>
        <v>0</v>
      </c>
      <c r="AO1336" s="86">
        <f>SUMIFS('sys inv movment rpt'!$M:$M,'sys inv movment rpt'!$L:$L,$M1336,'sys inv movment rpt'!$N:$N,AO$1)</f>
        <v>0</v>
      </c>
      <c r="AP1336" s="86">
        <f>SUMIFS('sys inv movment rpt'!$M:$M,'sys inv movment rpt'!$L:$L,$M1336,'sys inv movment rpt'!$N:$N,AP$1)</f>
        <v>0</v>
      </c>
      <c r="AQ1336" s="86">
        <f>SUMIFS('sys inv movment rpt'!$M:$M,'sys inv movment rpt'!$L:$L,$M1336,'sys inv movment rpt'!$N:$N,AQ$1)</f>
        <v>0</v>
      </c>
      <c r="AR1336" s="86">
        <f>SUMIFS('sys inv movment rpt'!$M:$M,'sys inv movment rpt'!$L:$L,$M1336,'sys inv movment rpt'!$N:$N,AR$1)</f>
        <v>0</v>
      </c>
      <c r="AS1336" s="86">
        <f>SUMIFS('sys inv movment rpt'!$M:$M,'sys inv movment rpt'!$L:$L,$M1336,'sys inv movment rpt'!$N:$N,AS$1)</f>
        <v>0</v>
      </c>
      <c r="AT1336" s="86">
        <f>SUMIFS('sys inv movment rpt'!$M:$M,'sys inv movment rpt'!$L:$L,$M1336,'sys inv movment rpt'!$N:$N,AT$1)</f>
        <v>0</v>
      </c>
      <c r="AU1336" s="86">
        <f>SUMIFS('sys inv movment rpt'!$M:$M,'sys inv movment rpt'!$L:$L,$M1336,'sys inv movment rpt'!$N:$N,AU$1)</f>
        <v>0</v>
      </c>
      <c r="AV1336" s="86">
        <f>SUMIFS('sys inv movment rpt'!$M:$M,'sys inv movment rpt'!$L:$L,$M1336,'sys inv movment rpt'!$N:$N,AV$1)</f>
        <v>0</v>
      </c>
      <c r="AW1336" s="87" t="str">
        <f>IFERROR(VLOOKUP(A1336,'sys-backorder details'!E:U,17,0),"-")</f>
        <v>-</v>
      </c>
      <c r="AX1336" s="87" t="str">
        <f>IF(K1336&gt;1,VLOOKUP(A1336,'settings-routing'!A:I,9,0),"")</f>
        <v/>
      </c>
    </row>
    <row r="1337" ht="12.75" hidden="1" customHeight="1">
      <c r="A1337" s="28" t="s">
        <v>2735</v>
      </c>
      <c r="B1337" s="28" t="s">
        <v>2736</v>
      </c>
      <c r="C1337" s="50">
        <f t="shared" si="2"/>
        <v>0</v>
      </c>
      <c r="D1337" s="80">
        <f>SUMIF('Stocks 101-111'!$J:$J,'item dashboard'!A1337,'Stocks 101-111'!K:K)</f>
        <v>0</v>
      </c>
      <c r="E1337" s="80">
        <f>SUMIF('Stocks 101-111'!$J:$J,'item dashboard'!A1337,'Stocks 101-111'!$L:$L)</f>
        <v>0</v>
      </c>
      <c r="F1337" s="81">
        <f t="shared" si="3"/>
        <v>0</v>
      </c>
      <c r="G1337" s="82">
        <f t="shared" si="4"/>
        <v>0</v>
      </c>
      <c r="H1337" s="50">
        <f>SUMIFS('sys-backorder details'!$M:$M,'sys-backorder details'!$E:$E,'item dashboard'!A1337,'sys-backorder details'!$V:$V,"")</f>
        <v>0</v>
      </c>
      <c r="I1337" s="83">
        <f>SUMIF('settings-routing'!$I:$I,'item dashboard'!A1337,'settings-routing'!$O:$O)</f>
        <v>0</v>
      </c>
      <c r="J1337" s="50">
        <f>SUMIFS('sys-backorder details'!$M:$M,'sys-backorder details'!$E:$E,'item dashboard'!A1337,'sys-backorder details'!$V:$V,"Call off")</f>
        <v>0</v>
      </c>
      <c r="K1337" s="84">
        <f t="shared" si="5"/>
        <v>0</v>
      </c>
      <c r="L1337" s="84">
        <f>SUMIF('Production Plan'!$E:$E,'item dashboard'!A1337,'Production Plan'!$N:$N)</f>
        <v>0</v>
      </c>
      <c r="M1337" s="85" t="str">
        <f t="shared" si="6"/>
        <v>B-W1-W15-150 ml White coconut oil Bottle</v>
      </c>
      <c r="N1337" s="86">
        <f>SUMIFS('sys inv movment rpt'!$M:$M,'sys inv movment rpt'!$L:$L,$M1337,'sys inv movment rpt'!$N:$N,N$1)</f>
        <v>0</v>
      </c>
      <c r="O1337" s="86">
        <f>SUMIFS('sys inv movment rpt'!$M:$M,'sys inv movment rpt'!$L:$L,$M1337,'sys inv movment rpt'!$N:$N,O$1)</f>
        <v>0</v>
      </c>
      <c r="P1337" s="86">
        <f>SUMIFS('sys inv movment rpt'!$M:$M,'sys inv movment rpt'!$L:$L,$M1337,'sys inv movment rpt'!$N:$N,P$1)</f>
        <v>0</v>
      </c>
      <c r="Q1337" s="86">
        <f>SUMIFS('sys inv movment rpt'!$M:$M,'sys inv movment rpt'!$L:$L,$M1337,'sys inv movment rpt'!$N:$N,Q$1)</f>
        <v>0</v>
      </c>
      <c r="R1337" s="86">
        <f>SUMIFS('sys inv movment rpt'!$M:$M,'sys inv movment rpt'!$L:$L,$M1337,'sys inv movment rpt'!$N:$N,R$1)</f>
        <v>0</v>
      </c>
      <c r="S1337" s="86">
        <f>SUMIFS('sys inv movment rpt'!$M:$M,'sys inv movment rpt'!$L:$L,$M1337,'sys inv movment rpt'!$N:$N,S$1)</f>
        <v>0</v>
      </c>
      <c r="T1337" s="86">
        <f>SUMIFS('sys inv movment rpt'!$M:$M,'sys inv movment rpt'!$L:$L,$M1337,'sys inv movment rpt'!$N:$N,T$1)</f>
        <v>0</v>
      </c>
      <c r="U1337" s="86">
        <f>SUMIFS('sys inv movment rpt'!$M:$M,'sys inv movment rpt'!$L:$L,$M1337,'sys inv movment rpt'!$N:$N,U$1)</f>
        <v>0</v>
      </c>
      <c r="V1337" s="86">
        <f>SUMIFS('sys inv movment rpt'!$M:$M,'sys inv movment rpt'!$L:$L,$M1337,'sys inv movment rpt'!$N:$N,V$1)</f>
        <v>0</v>
      </c>
      <c r="W1337" s="86">
        <f>SUMIFS('sys inv movment rpt'!$M:$M,'sys inv movment rpt'!$L:$L,$M1337,'sys inv movment rpt'!$N:$N,W$1)</f>
        <v>0</v>
      </c>
      <c r="X1337" s="86">
        <f>SUMIFS('sys inv movment rpt'!$M:$M,'sys inv movment rpt'!$L:$L,$M1337,'sys inv movment rpt'!$N:$N,X$1)</f>
        <v>0</v>
      </c>
      <c r="Y1337" s="86">
        <f>SUMIFS('sys inv movment rpt'!$M:$M,'sys inv movment rpt'!$L:$L,$M1337,'sys inv movment rpt'!$N:$N,Y$1)</f>
        <v>0</v>
      </c>
      <c r="Z1337" s="86">
        <f>SUMIFS('sys inv movment rpt'!$M:$M,'sys inv movment rpt'!$L:$L,$M1337,'sys inv movment rpt'!$N:$N,Z$1)</f>
        <v>0</v>
      </c>
      <c r="AA1337" s="86">
        <f>SUMIFS('sys inv movment rpt'!$M:$M,'sys inv movment rpt'!$L:$L,$M1337,'sys inv movment rpt'!$N:$N,AA$1)</f>
        <v>0</v>
      </c>
      <c r="AB1337" s="86">
        <f>SUMIFS('sys inv movment rpt'!$M:$M,'sys inv movment rpt'!$L:$L,$M1337,'sys inv movment rpt'!$N:$N,AB$1)</f>
        <v>0</v>
      </c>
      <c r="AC1337" s="86">
        <f>SUMIFS('sys inv movment rpt'!$M:$M,'sys inv movment rpt'!$L:$L,$M1337,'sys inv movment rpt'!$N:$N,AC$1)</f>
        <v>0</v>
      </c>
      <c r="AD1337" s="86">
        <f>SUMIFS('sys inv movment rpt'!$M:$M,'sys inv movment rpt'!$L:$L,$M1337,'sys inv movment rpt'!$N:$N,AD$1)</f>
        <v>0</v>
      </c>
      <c r="AE1337" s="86">
        <f>SUMIFS('sys inv movment rpt'!$M:$M,'sys inv movment rpt'!$L:$L,$M1337,'sys inv movment rpt'!$N:$N,AE$1)</f>
        <v>0</v>
      </c>
      <c r="AF1337" s="86">
        <f>SUMIFS('sys inv movment rpt'!$M:$M,'sys inv movment rpt'!$L:$L,$M1337,'sys inv movment rpt'!$N:$N,AF$1)</f>
        <v>0</v>
      </c>
      <c r="AG1337" s="86">
        <f>SUMIFS('sys inv movment rpt'!$M:$M,'sys inv movment rpt'!$L:$L,$M1337,'sys inv movment rpt'!$N:$N,AG$1)</f>
        <v>0</v>
      </c>
      <c r="AH1337" s="86">
        <f>SUMIFS('sys inv movment rpt'!$M:$M,'sys inv movment rpt'!$L:$L,$M1337,'sys inv movment rpt'!$N:$N,AH$1)</f>
        <v>0</v>
      </c>
      <c r="AI1337" s="86">
        <f>SUMIFS('sys inv movment rpt'!$M:$M,'sys inv movment rpt'!$L:$L,$M1337,'sys inv movment rpt'!$N:$N,AI$1)</f>
        <v>0</v>
      </c>
      <c r="AJ1337" s="86">
        <f>SUMIFS('sys inv movment rpt'!$M:$M,'sys inv movment rpt'!$L:$L,$M1337,'sys inv movment rpt'!$N:$N,AJ$1)</f>
        <v>0</v>
      </c>
      <c r="AK1337" s="86">
        <f>SUMIFS('sys inv movment rpt'!$M:$M,'sys inv movment rpt'!$L:$L,$M1337,'sys inv movment rpt'!$N:$N,AK$1)</f>
        <v>0</v>
      </c>
      <c r="AL1337" s="86">
        <f>SUMIFS('sys inv movment rpt'!$M:$M,'sys inv movment rpt'!$L:$L,$M1337,'sys inv movment rpt'!$N:$N,AL$1)</f>
        <v>0</v>
      </c>
      <c r="AM1337" s="86">
        <f>SUMIFS('sys inv movment rpt'!$M:$M,'sys inv movment rpt'!$L:$L,$M1337,'sys inv movment rpt'!$N:$N,AM$1)</f>
        <v>0</v>
      </c>
      <c r="AN1337" s="86">
        <f>SUMIFS('sys inv movment rpt'!$M:$M,'sys inv movment rpt'!$L:$L,$M1337,'sys inv movment rpt'!$N:$N,AN$1)</f>
        <v>0</v>
      </c>
      <c r="AO1337" s="86">
        <f>SUMIFS('sys inv movment rpt'!$M:$M,'sys inv movment rpt'!$L:$L,$M1337,'sys inv movment rpt'!$N:$N,AO$1)</f>
        <v>0</v>
      </c>
      <c r="AP1337" s="86">
        <f>SUMIFS('sys inv movment rpt'!$M:$M,'sys inv movment rpt'!$L:$L,$M1337,'sys inv movment rpt'!$N:$N,AP$1)</f>
        <v>0</v>
      </c>
      <c r="AQ1337" s="86">
        <f>SUMIFS('sys inv movment rpt'!$M:$M,'sys inv movment rpt'!$L:$L,$M1337,'sys inv movment rpt'!$N:$N,AQ$1)</f>
        <v>0</v>
      </c>
      <c r="AR1337" s="86">
        <f>SUMIFS('sys inv movment rpt'!$M:$M,'sys inv movment rpt'!$L:$L,$M1337,'sys inv movment rpt'!$N:$N,AR$1)</f>
        <v>0</v>
      </c>
      <c r="AS1337" s="86">
        <f>SUMIFS('sys inv movment rpt'!$M:$M,'sys inv movment rpt'!$L:$L,$M1337,'sys inv movment rpt'!$N:$N,AS$1)</f>
        <v>0</v>
      </c>
      <c r="AT1337" s="86">
        <f>SUMIFS('sys inv movment rpt'!$M:$M,'sys inv movment rpt'!$L:$L,$M1337,'sys inv movment rpt'!$N:$N,AT$1)</f>
        <v>0</v>
      </c>
      <c r="AU1337" s="86">
        <f>SUMIFS('sys inv movment rpt'!$M:$M,'sys inv movment rpt'!$L:$L,$M1337,'sys inv movment rpt'!$N:$N,AU$1)</f>
        <v>0</v>
      </c>
      <c r="AV1337" s="86">
        <f>SUMIFS('sys inv movment rpt'!$M:$M,'sys inv movment rpt'!$L:$L,$M1337,'sys inv movment rpt'!$N:$N,AV$1)</f>
        <v>0</v>
      </c>
      <c r="AW1337" s="87" t="str">
        <f>IFERROR(VLOOKUP(A1337,'sys-backorder details'!E:U,17,0),"-")</f>
        <v>-</v>
      </c>
      <c r="AX1337" s="87" t="str">
        <f>IF(K1337&gt;1,VLOOKUP(A1337,'settings-routing'!A:I,9,0),"")</f>
        <v/>
      </c>
    </row>
    <row r="1338" ht="12.75" hidden="1" customHeight="1">
      <c r="A1338" s="28" t="s">
        <v>2737</v>
      </c>
      <c r="B1338" s="28" t="s">
        <v>2738</v>
      </c>
      <c r="C1338" s="50">
        <f t="shared" si="2"/>
        <v>0</v>
      </c>
      <c r="D1338" s="80">
        <f>SUMIF('Stocks 101-111'!$J:$J,'item dashboard'!A1338,'Stocks 101-111'!K:K)</f>
        <v>0</v>
      </c>
      <c r="E1338" s="80">
        <f>SUMIF('Stocks 101-111'!$J:$J,'item dashboard'!A1338,'Stocks 101-111'!$L:$L)</f>
        <v>0</v>
      </c>
      <c r="F1338" s="81">
        <f t="shared" si="3"/>
        <v>0</v>
      </c>
      <c r="G1338" s="82">
        <f t="shared" si="4"/>
        <v>0</v>
      </c>
      <c r="H1338" s="50">
        <f>SUMIFS('sys-backorder details'!$M:$M,'sys-backorder details'!$E:$E,'item dashboard'!A1338,'sys-backorder details'!$V:$V,"")</f>
        <v>0</v>
      </c>
      <c r="I1338" s="83">
        <f>SUMIF('settings-routing'!$I:$I,'item dashboard'!A1338,'settings-routing'!$O:$O)</f>
        <v>0</v>
      </c>
      <c r="J1338" s="50">
        <f>SUMIFS('sys-backorder details'!$M:$M,'sys-backorder details'!$E:$E,'item dashboard'!A1338,'sys-backorder details'!$V:$V,"Call off")</f>
        <v>0</v>
      </c>
      <c r="K1338" s="84">
        <f t="shared" si="5"/>
        <v>0</v>
      </c>
      <c r="L1338" s="84">
        <f>SUMIF('Production Plan'!$E:$E,'item dashboard'!A1338,'Production Plan'!$N:$N)</f>
        <v>0</v>
      </c>
      <c r="M1338" s="85" t="str">
        <f t="shared" si="6"/>
        <v>B-W1-W15BI-150 ml White Coconut Oil Bottle</v>
      </c>
      <c r="N1338" s="86">
        <f>SUMIFS('sys inv movment rpt'!$M:$M,'sys inv movment rpt'!$L:$L,$M1338,'sys inv movment rpt'!$N:$N,N$1)</f>
        <v>0</v>
      </c>
      <c r="O1338" s="86">
        <f>SUMIFS('sys inv movment rpt'!$M:$M,'sys inv movment rpt'!$L:$L,$M1338,'sys inv movment rpt'!$N:$N,O$1)</f>
        <v>0</v>
      </c>
      <c r="P1338" s="86">
        <f>SUMIFS('sys inv movment rpt'!$M:$M,'sys inv movment rpt'!$L:$L,$M1338,'sys inv movment rpt'!$N:$N,P$1)</f>
        <v>0</v>
      </c>
      <c r="Q1338" s="86">
        <f>SUMIFS('sys inv movment rpt'!$M:$M,'sys inv movment rpt'!$L:$L,$M1338,'sys inv movment rpt'!$N:$N,Q$1)</f>
        <v>0</v>
      </c>
      <c r="R1338" s="86">
        <f>SUMIFS('sys inv movment rpt'!$M:$M,'sys inv movment rpt'!$L:$L,$M1338,'sys inv movment rpt'!$N:$N,R$1)</f>
        <v>0</v>
      </c>
      <c r="S1338" s="86">
        <f>SUMIFS('sys inv movment rpt'!$M:$M,'sys inv movment rpt'!$L:$L,$M1338,'sys inv movment rpt'!$N:$N,S$1)</f>
        <v>0</v>
      </c>
      <c r="T1338" s="86">
        <f>SUMIFS('sys inv movment rpt'!$M:$M,'sys inv movment rpt'!$L:$L,$M1338,'sys inv movment rpt'!$N:$N,T$1)</f>
        <v>0</v>
      </c>
      <c r="U1338" s="86">
        <f>SUMIFS('sys inv movment rpt'!$M:$M,'sys inv movment rpt'!$L:$L,$M1338,'sys inv movment rpt'!$N:$N,U$1)</f>
        <v>0</v>
      </c>
      <c r="V1338" s="86">
        <f>SUMIFS('sys inv movment rpt'!$M:$M,'sys inv movment rpt'!$L:$L,$M1338,'sys inv movment rpt'!$N:$N,V$1)</f>
        <v>0</v>
      </c>
      <c r="W1338" s="86">
        <f>SUMIFS('sys inv movment rpt'!$M:$M,'sys inv movment rpt'!$L:$L,$M1338,'sys inv movment rpt'!$N:$N,W$1)</f>
        <v>0</v>
      </c>
      <c r="X1338" s="86">
        <f>SUMIFS('sys inv movment rpt'!$M:$M,'sys inv movment rpt'!$L:$L,$M1338,'sys inv movment rpt'!$N:$N,X$1)</f>
        <v>0</v>
      </c>
      <c r="Y1338" s="86">
        <f>SUMIFS('sys inv movment rpt'!$M:$M,'sys inv movment rpt'!$L:$L,$M1338,'sys inv movment rpt'!$N:$N,Y$1)</f>
        <v>0</v>
      </c>
      <c r="Z1338" s="86">
        <f>SUMIFS('sys inv movment rpt'!$M:$M,'sys inv movment rpt'!$L:$L,$M1338,'sys inv movment rpt'!$N:$N,Z$1)</f>
        <v>0</v>
      </c>
      <c r="AA1338" s="86">
        <f>SUMIFS('sys inv movment rpt'!$M:$M,'sys inv movment rpt'!$L:$L,$M1338,'sys inv movment rpt'!$N:$N,AA$1)</f>
        <v>0</v>
      </c>
      <c r="AB1338" s="86">
        <f>SUMIFS('sys inv movment rpt'!$M:$M,'sys inv movment rpt'!$L:$L,$M1338,'sys inv movment rpt'!$N:$N,AB$1)</f>
        <v>0</v>
      </c>
      <c r="AC1338" s="86">
        <f>SUMIFS('sys inv movment rpt'!$M:$M,'sys inv movment rpt'!$L:$L,$M1338,'sys inv movment rpt'!$N:$N,AC$1)</f>
        <v>0</v>
      </c>
      <c r="AD1338" s="86">
        <f>SUMIFS('sys inv movment rpt'!$M:$M,'sys inv movment rpt'!$L:$L,$M1338,'sys inv movment rpt'!$N:$N,AD$1)</f>
        <v>0</v>
      </c>
      <c r="AE1338" s="86">
        <f>SUMIFS('sys inv movment rpt'!$M:$M,'sys inv movment rpt'!$L:$L,$M1338,'sys inv movment rpt'!$N:$N,AE$1)</f>
        <v>0</v>
      </c>
      <c r="AF1338" s="86">
        <f>SUMIFS('sys inv movment rpt'!$M:$M,'sys inv movment rpt'!$L:$L,$M1338,'sys inv movment rpt'!$N:$N,AF$1)</f>
        <v>0</v>
      </c>
      <c r="AG1338" s="86">
        <f>SUMIFS('sys inv movment rpt'!$M:$M,'sys inv movment rpt'!$L:$L,$M1338,'sys inv movment rpt'!$N:$N,AG$1)</f>
        <v>0</v>
      </c>
      <c r="AH1338" s="86">
        <f>SUMIFS('sys inv movment rpt'!$M:$M,'sys inv movment rpt'!$L:$L,$M1338,'sys inv movment rpt'!$N:$N,AH$1)</f>
        <v>0</v>
      </c>
      <c r="AI1338" s="86">
        <f>SUMIFS('sys inv movment rpt'!$M:$M,'sys inv movment rpt'!$L:$L,$M1338,'sys inv movment rpt'!$N:$N,AI$1)</f>
        <v>0</v>
      </c>
      <c r="AJ1338" s="86">
        <f>SUMIFS('sys inv movment rpt'!$M:$M,'sys inv movment rpt'!$L:$L,$M1338,'sys inv movment rpt'!$N:$N,AJ$1)</f>
        <v>0</v>
      </c>
      <c r="AK1338" s="86">
        <f>SUMIFS('sys inv movment rpt'!$M:$M,'sys inv movment rpt'!$L:$L,$M1338,'sys inv movment rpt'!$N:$N,AK$1)</f>
        <v>0</v>
      </c>
      <c r="AL1338" s="86">
        <f>SUMIFS('sys inv movment rpt'!$M:$M,'sys inv movment rpt'!$L:$L,$M1338,'sys inv movment rpt'!$N:$N,AL$1)</f>
        <v>0</v>
      </c>
      <c r="AM1338" s="86">
        <f>SUMIFS('sys inv movment rpt'!$M:$M,'sys inv movment rpt'!$L:$L,$M1338,'sys inv movment rpt'!$N:$N,AM$1)</f>
        <v>0</v>
      </c>
      <c r="AN1338" s="86">
        <f>SUMIFS('sys inv movment rpt'!$M:$M,'sys inv movment rpt'!$L:$L,$M1338,'sys inv movment rpt'!$N:$N,AN$1)</f>
        <v>0</v>
      </c>
      <c r="AO1338" s="86">
        <f>SUMIFS('sys inv movment rpt'!$M:$M,'sys inv movment rpt'!$L:$L,$M1338,'sys inv movment rpt'!$N:$N,AO$1)</f>
        <v>0</v>
      </c>
      <c r="AP1338" s="86">
        <f>SUMIFS('sys inv movment rpt'!$M:$M,'sys inv movment rpt'!$L:$L,$M1338,'sys inv movment rpt'!$N:$N,AP$1)</f>
        <v>0</v>
      </c>
      <c r="AQ1338" s="86">
        <f>SUMIFS('sys inv movment rpt'!$M:$M,'sys inv movment rpt'!$L:$L,$M1338,'sys inv movment rpt'!$N:$N,AQ$1)</f>
        <v>0</v>
      </c>
      <c r="AR1338" s="86">
        <f>SUMIFS('sys inv movment rpt'!$M:$M,'sys inv movment rpt'!$L:$L,$M1338,'sys inv movment rpt'!$N:$N,AR$1)</f>
        <v>0</v>
      </c>
      <c r="AS1338" s="86">
        <f>SUMIFS('sys inv movment rpt'!$M:$M,'sys inv movment rpt'!$L:$L,$M1338,'sys inv movment rpt'!$N:$N,AS$1)</f>
        <v>0</v>
      </c>
      <c r="AT1338" s="86">
        <f>SUMIFS('sys inv movment rpt'!$M:$M,'sys inv movment rpt'!$L:$L,$M1338,'sys inv movment rpt'!$N:$N,AT$1)</f>
        <v>0</v>
      </c>
      <c r="AU1338" s="86">
        <f>SUMIFS('sys inv movment rpt'!$M:$M,'sys inv movment rpt'!$L:$L,$M1338,'sys inv movment rpt'!$N:$N,AU$1)</f>
        <v>0</v>
      </c>
      <c r="AV1338" s="86">
        <f>SUMIFS('sys inv movment rpt'!$M:$M,'sys inv movment rpt'!$L:$L,$M1338,'sys inv movment rpt'!$N:$N,AV$1)</f>
        <v>0</v>
      </c>
      <c r="AW1338" s="87" t="str">
        <f>IFERROR(VLOOKUP(A1338,'sys-backorder details'!E:U,17,0),"-")</f>
        <v>-</v>
      </c>
      <c r="AX1338" s="87" t="str">
        <f>IF(K1338&gt;1,VLOOKUP(A1338,'settings-routing'!A:I,9,0),"")</f>
        <v/>
      </c>
    </row>
    <row r="1339" ht="12.75" hidden="1" customHeight="1">
      <c r="A1339" s="50" t="s">
        <v>2739</v>
      </c>
      <c r="B1339" s="50" t="s">
        <v>2736</v>
      </c>
      <c r="C1339" s="50">
        <f t="shared" si="2"/>
        <v>0</v>
      </c>
      <c r="D1339" s="80">
        <f>SUMIF('Stocks 101-111'!$J:$J,'item dashboard'!A1339,'Stocks 101-111'!K:K)</f>
        <v>0</v>
      </c>
      <c r="E1339" s="80">
        <f>SUMIF('Stocks 101-111'!$J:$J,'item dashboard'!A1339,'Stocks 101-111'!$L:$L)</f>
        <v>0</v>
      </c>
      <c r="F1339" s="81">
        <f t="shared" si="3"/>
        <v>0</v>
      </c>
      <c r="G1339" s="82">
        <f t="shared" si="4"/>
        <v>0</v>
      </c>
      <c r="H1339" s="50">
        <f>SUMIFS('sys-backorder details'!$M:$M,'sys-backorder details'!$E:$E,'item dashboard'!A1339,'sys-backorder details'!$V:$V,"")</f>
        <v>0</v>
      </c>
      <c r="I1339" s="83">
        <f>SUMIF('settings-routing'!$I:$I,'item dashboard'!A1339,'settings-routing'!$O:$O)</f>
        <v>0</v>
      </c>
      <c r="J1339" s="50">
        <f>SUMIFS('sys-backorder details'!$M:$M,'sys-backorder details'!$E:$E,'item dashboard'!A1339,'sys-backorder details'!$V:$V,"Call off")</f>
        <v>0</v>
      </c>
      <c r="K1339" s="84">
        <f t="shared" si="5"/>
        <v>0</v>
      </c>
      <c r="L1339" s="84">
        <f>SUMIF('Production Plan'!$E:$E,'item dashboard'!A1339,'Production Plan'!$N:$N)</f>
        <v>0</v>
      </c>
      <c r="M1339" s="85" t="str">
        <f t="shared" si="6"/>
        <v>B-W1-W18-150 ml White coconut oil Bottle</v>
      </c>
      <c r="N1339" s="86">
        <f>SUMIFS('sys inv movment rpt'!$M:$M,'sys inv movment rpt'!$L:$L,$M1339,'sys inv movment rpt'!$N:$N,N$1)</f>
        <v>0</v>
      </c>
      <c r="O1339" s="86">
        <f>SUMIFS('sys inv movment rpt'!$M:$M,'sys inv movment rpt'!$L:$L,$M1339,'sys inv movment rpt'!$N:$N,O$1)</f>
        <v>0</v>
      </c>
      <c r="P1339" s="86">
        <f>SUMIFS('sys inv movment rpt'!$M:$M,'sys inv movment rpt'!$L:$L,$M1339,'sys inv movment rpt'!$N:$N,P$1)</f>
        <v>0</v>
      </c>
      <c r="Q1339" s="86">
        <f>SUMIFS('sys inv movment rpt'!$M:$M,'sys inv movment rpt'!$L:$L,$M1339,'sys inv movment rpt'!$N:$N,Q$1)</f>
        <v>0</v>
      </c>
      <c r="R1339" s="86">
        <f>SUMIFS('sys inv movment rpt'!$M:$M,'sys inv movment rpt'!$L:$L,$M1339,'sys inv movment rpt'!$N:$N,R$1)</f>
        <v>0</v>
      </c>
      <c r="S1339" s="86">
        <f>SUMIFS('sys inv movment rpt'!$M:$M,'sys inv movment rpt'!$L:$L,$M1339,'sys inv movment rpt'!$N:$N,S$1)</f>
        <v>0</v>
      </c>
      <c r="T1339" s="86">
        <f>SUMIFS('sys inv movment rpt'!$M:$M,'sys inv movment rpt'!$L:$L,$M1339,'sys inv movment rpt'!$N:$N,T$1)</f>
        <v>0</v>
      </c>
      <c r="U1339" s="86">
        <f>SUMIFS('sys inv movment rpt'!$M:$M,'sys inv movment rpt'!$L:$L,$M1339,'sys inv movment rpt'!$N:$N,U$1)</f>
        <v>0</v>
      </c>
      <c r="V1339" s="86">
        <f>SUMIFS('sys inv movment rpt'!$M:$M,'sys inv movment rpt'!$L:$L,$M1339,'sys inv movment rpt'!$N:$N,V$1)</f>
        <v>0</v>
      </c>
      <c r="W1339" s="86">
        <f>SUMIFS('sys inv movment rpt'!$M:$M,'sys inv movment rpt'!$L:$L,$M1339,'sys inv movment rpt'!$N:$N,W$1)</f>
        <v>0</v>
      </c>
      <c r="X1339" s="86">
        <f>SUMIFS('sys inv movment rpt'!$M:$M,'sys inv movment rpt'!$L:$L,$M1339,'sys inv movment rpt'!$N:$N,X$1)</f>
        <v>0</v>
      </c>
      <c r="Y1339" s="86">
        <f>SUMIFS('sys inv movment rpt'!$M:$M,'sys inv movment rpt'!$L:$L,$M1339,'sys inv movment rpt'!$N:$N,Y$1)</f>
        <v>0</v>
      </c>
      <c r="Z1339" s="86">
        <f>SUMIFS('sys inv movment rpt'!$M:$M,'sys inv movment rpt'!$L:$L,$M1339,'sys inv movment rpt'!$N:$N,Z$1)</f>
        <v>0</v>
      </c>
      <c r="AA1339" s="86">
        <f>SUMIFS('sys inv movment rpt'!$M:$M,'sys inv movment rpt'!$L:$L,$M1339,'sys inv movment rpt'!$N:$N,AA$1)</f>
        <v>0</v>
      </c>
      <c r="AB1339" s="86">
        <f>SUMIFS('sys inv movment rpt'!$M:$M,'sys inv movment rpt'!$L:$L,$M1339,'sys inv movment rpt'!$N:$N,AB$1)</f>
        <v>0</v>
      </c>
      <c r="AC1339" s="86">
        <f>SUMIFS('sys inv movment rpt'!$M:$M,'sys inv movment rpt'!$L:$L,$M1339,'sys inv movment rpt'!$N:$N,AC$1)</f>
        <v>0</v>
      </c>
      <c r="AD1339" s="86">
        <f>SUMIFS('sys inv movment rpt'!$M:$M,'sys inv movment rpt'!$L:$L,$M1339,'sys inv movment rpt'!$N:$N,AD$1)</f>
        <v>0</v>
      </c>
      <c r="AE1339" s="86">
        <f>SUMIFS('sys inv movment rpt'!$M:$M,'sys inv movment rpt'!$L:$L,$M1339,'sys inv movment rpt'!$N:$N,AE$1)</f>
        <v>0</v>
      </c>
      <c r="AF1339" s="86">
        <f>SUMIFS('sys inv movment rpt'!$M:$M,'sys inv movment rpt'!$L:$L,$M1339,'sys inv movment rpt'!$N:$N,AF$1)</f>
        <v>0</v>
      </c>
      <c r="AG1339" s="86">
        <f>SUMIFS('sys inv movment rpt'!$M:$M,'sys inv movment rpt'!$L:$L,$M1339,'sys inv movment rpt'!$N:$N,AG$1)</f>
        <v>0</v>
      </c>
      <c r="AH1339" s="86">
        <f>SUMIFS('sys inv movment rpt'!$M:$M,'sys inv movment rpt'!$L:$L,$M1339,'sys inv movment rpt'!$N:$N,AH$1)</f>
        <v>0</v>
      </c>
      <c r="AI1339" s="86">
        <f>SUMIFS('sys inv movment rpt'!$M:$M,'sys inv movment rpt'!$L:$L,$M1339,'sys inv movment rpt'!$N:$N,AI$1)</f>
        <v>0</v>
      </c>
      <c r="AJ1339" s="86">
        <f>SUMIFS('sys inv movment rpt'!$M:$M,'sys inv movment rpt'!$L:$L,$M1339,'sys inv movment rpt'!$N:$N,AJ$1)</f>
        <v>0</v>
      </c>
      <c r="AK1339" s="86">
        <f>SUMIFS('sys inv movment rpt'!$M:$M,'sys inv movment rpt'!$L:$L,$M1339,'sys inv movment rpt'!$N:$N,AK$1)</f>
        <v>0</v>
      </c>
      <c r="AL1339" s="86">
        <f>SUMIFS('sys inv movment rpt'!$M:$M,'sys inv movment rpt'!$L:$L,$M1339,'sys inv movment rpt'!$N:$N,AL$1)</f>
        <v>0</v>
      </c>
      <c r="AM1339" s="86">
        <f>SUMIFS('sys inv movment rpt'!$M:$M,'sys inv movment rpt'!$L:$L,$M1339,'sys inv movment rpt'!$N:$N,AM$1)</f>
        <v>0</v>
      </c>
      <c r="AN1339" s="86">
        <f>SUMIFS('sys inv movment rpt'!$M:$M,'sys inv movment rpt'!$L:$L,$M1339,'sys inv movment rpt'!$N:$N,AN$1)</f>
        <v>0</v>
      </c>
      <c r="AO1339" s="86">
        <f>SUMIFS('sys inv movment rpt'!$M:$M,'sys inv movment rpt'!$L:$L,$M1339,'sys inv movment rpt'!$N:$N,AO$1)</f>
        <v>0</v>
      </c>
      <c r="AP1339" s="86">
        <f>SUMIFS('sys inv movment rpt'!$M:$M,'sys inv movment rpt'!$L:$L,$M1339,'sys inv movment rpt'!$N:$N,AP$1)</f>
        <v>0</v>
      </c>
      <c r="AQ1339" s="86">
        <f>SUMIFS('sys inv movment rpt'!$M:$M,'sys inv movment rpt'!$L:$L,$M1339,'sys inv movment rpt'!$N:$N,AQ$1)</f>
        <v>0</v>
      </c>
      <c r="AR1339" s="86">
        <f>SUMIFS('sys inv movment rpt'!$M:$M,'sys inv movment rpt'!$L:$L,$M1339,'sys inv movment rpt'!$N:$N,AR$1)</f>
        <v>0</v>
      </c>
      <c r="AS1339" s="86">
        <f>SUMIFS('sys inv movment rpt'!$M:$M,'sys inv movment rpt'!$L:$L,$M1339,'sys inv movment rpt'!$N:$N,AS$1)</f>
        <v>0</v>
      </c>
      <c r="AT1339" s="86">
        <f>SUMIFS('sys inv movment rpt'!$M:$M,'sys inv movment rpt'!$L:$L,$M1339,'sys inv movment rpt'!$N:$N,AT$1)</f>
        <v>0</v>
      </c>
      <c r="AU1339" s="86">
        <f>SUMIFS('sys inv movment rpt'!$M:$M,'sys inv movment rpt'!$L:$L,$M1339,'sys inv movment rpt'!$N:$N,AU$1)</f>
        <v>0</v>
      </c>
      <c r="AV1339" s="86">
        <f>SUMIFS('sys inv movment rpt'!$M:$M,'sys inv movment rpt'!$L:$L,$M1339,'sys inv movment rpt'!$N:$N,AV$1)</f>
        <v>0</v>
      </c>
      <c r="AW1339" s="87" t="str">
        <f>IFERROR(VLOOKUP(A1339,'sys-backorder details'!E:U,17,0),"-")</f>
        <v>-</v>
      </c>
      <c r="AX1339" s="87" t="str">
        <f>IF(K1339&gt;1,VLOOKUP(A1339,'settings-routing'!A:I,9,0),"")</f>
        <v/>
      </c>
    </row>
    <row r="1340" ht="12.75" hidden="1" customHeight="1">
      <c r="A1340" s="50" t="s">
        <v>2740</v>
      </c>
      <c r="B1340" s="50" t="s">
        <v>2741</v>
      </c>
      <c r="C1340" s="50">
        <f t="shared" si="2"/>
        <v>0</v>
      </c>
      <c r="D1340" s="80">
        <f>SUMIF('Stocks 101-111'!$J:$J,'item dashboard'!A1340,'Stocks 101-111'!K:K)</f>
        <v>0</v>
      </c>
      <c r="E1340" s="80">
        <f>SUMIF('Stocks 101-111'!$J:$J,'item dashboard'!A1340,'Stocks 101-111'!$L:$L)</f>
        <v>0</v>
      </c>
      <c r="F1340" s="81">
        <f t="shared" si="3"/>
        <v>0</v>
      </c>
      <c r="G1340" s="82">
        <f t="shared" si="4"/>
        <v>0</v>
      </c>
      <c r="H1340" s="50">
        <f>SUMIFS('sys-backorder details'!$M:$M,'sys-backorder details'!$E:$E,'item dashboard'!A1340,'sys-backorder details'!$V:$V,"")</f>
        <v>0</v>
      </c>
      <c r="I1340" s="83">
        <f>SUMIF('settings-routing'!$I:$I,'item dashboard'!A1340,'settings-routing'!$O:$O)</f>
        <v>0</v>
      </c>
      <c r="J1340" s="50">
        <f>SUMIFS('sys-backorder details'!$M:$M,'sys-backorder details'!$E:$E,'item dashboard'!A1340,'sys-backorder details'!$V:$V,"Call off")</f>
        <v>0</v>
      </c>
      <c r="K1340" s="84">
        <f t="shared" si="5"/>
        <v>0</v>
      </c>
      <c r="L1340" s="84">
        <f>SUMIF('Production Plan'!$E:$E,'item dashboard'!A1340,'Production Plan'!$N:$N)</f>
        <v>0</v>
      </c>
      <c r="M1340" s="85" t="str">
        <f t="shared" si="6"/>
        <v>B-W3-16NARJIR-100 ml Natural Pntd Narjir Coconut Oil</v>
      </c>
      <c r="N1340" s="86">
        <f>SUMIFS('sys inv movment rpt'!$M:$M,'sys inv movment rpt'!$L:$L,$M1340,'sys inv movment rpt'!$N:$N,N$1)</f>
        <v>0</v>
      </c>
      <c r="O1340" s="86">
        <f>SUMIFS('sys inv movment rpt'!$M:$M,'sys inv movment rpt'!$L:$L,$M1340,'sys inv movment rpt'!$N:$N,O$1)</f>
        <v>0</v>
      </c>
      <c r="P1340" s="86">
        <f>SUMIFS('sys inv movment rpt'!$M:$M,'sys inv movment rpt'!$L:$L,$M1340,'sys inv movment rpt'!$N:$N,P$1)</f>
        <v>0</v>
      </c>
      <c r="Q1340" s="86">
        <f>SUMIFS('sys inv movment rpt'!$M:$M,'sys inv movment rpt'!$L:$L,$M1340,'sys inv movment rpt'!$N:$N,Q$1)</f>
        <v>0</v>
      </c>
      <c r="R1340" s="86">
        <f>SUMIFS('sys inv movment rpt'!$M:$M,'sys inv movment rpt'!$L:$L,$M1340,'sys inv movment rpt'!$N:$N,R$1)</f>
        <v>0</v>
      </c>
      <c r="S1340" s="86">
        <f>SUMIFS('sys inv movment rpt'!$M:$M,'sys inv movment rpt'!$L:$L,$M1340,'sys inv movment rpt'!$N:$N,S$1)</f>
        <v>0</v>
      </c>
      <c r="T1340" s="86">
        <f>SUMIFS('sys inv movment rpt'!$M:$M,'sys inv movment rpt'!$L:$L,$M1340,'sys inv movment rpt'!$N:$N,T$1)</f>
        <v>0</v>
      </c>
      <c r="U1340" s="86">
        <f>SUMIFS('sys inv movment rpt'!$M:$M,'sys inv movment rpt'!$L:$L,$M1340,'sys inv movment rpt'!$N:$N,U$1)</f>
        <v>0</v>
      </c>
      <c r="V1340" s="86">
        <f>SUMIFS('sys inv movment rpt'!$M:$M,'sys inv movment rpt'!$L:$L,$M1340,'sys inv movment rpt'!$N:$N,V$1)</f>
        <v>0</v>
      </c>
      <c r="W1340" s="86">
        <f>SUMIFS('sys inv movment rpt'!$M:$M,'sys inv movment rpt'!$L:$L,$M1340,'sys inv movment rpt'!$N:$N,W$1)</f>
        <v>0</v>
      </c>
      <c r="X1340" s="86">
        <f>SUMIFS('sys inv movment rpt'!$M:$M,'sys inv movment rpt'!$L:$L,$M1340,'sys inv movment rpt'!$N:$N,X$1)</f>
        <v>0</v>
      </c>
      <c r="Y1340" s="86">
        <f>SUMIFS('sys inv movment rpt'!$M:$M,'sys inv movment rpt'!$L:$L,$M1340,'sys inv movment rpt'!$N:$N,Y$1)</f>
        <v>0</v>
      </c>
      <c r="Z1340" s="86">
        <f>SUMIFS('sys inv movment rpt'!$M:$M,'sys inv movment rpt'!$L:$L,$M1340,'sys inv movment rpt'!$N:$N,Z$1)</f>
        <v>0</v>
      </c>
      <c r="AA1340" s="86">
        <f>SUMIFS('sys inv movment rpt'!$M:$M,'sys inv movment rpt'!$L:$L,$M1340,'sys inv movment rpt'!$N:$N,AA$1)</f>
        <v>0</v>
      </c>
      <c r="AB1340" s="86">
        <f>SUMIFS('sys inv movment rpt'!$M:$M,'sys inv movment rpt'!$L:$L,$M1340,'sys inv movment rpt'!$N:$N,AB$1)</f>
        <v>0</v>
      </c>
      <c r="AC1340" s="86">
        <f>SUMIFS('sys inv movment rpt'!$M:$M,'sys inv movment rpt'!$L:$L,$M1340,'sys inv movment rpt'!$N:$N,AC$1)</f>
        <v>0</v>
      </c>
      <c r="AD1340" s="86">
        <f>SUMIFS('sys inv movment rpt'!$M:$M,'sys inv movment rpt'!$L:$L,$M1340,'sys inv movment rpt'!$N:$N,AD$1)</f>
        <v>0</v>
      </c>
      <c r="AE1340" s="86">
        <f>SUMIFS('sys inv movment rpt'!$M:$M,'sys inv movment rpt'!$L:$L,$M1340,'sys inv movment rpt'!$N:$N,AE$1)</f>
        <v>0</v>
      </c>
      <c r="AF1340" s="86">
        <f>SUMIFS('sys inv movment rpt'!$M:$M,'sys inv movment rpt'!$L:$L,$M1340,'sys inv movment rpt'!$N:$N,AF$1)</f>
        <v>0</v>
      </c>
      <c r="AG1340" s="86">
        <f>SUMIFS('sys inv movment rpt'!$M:$M,'sys inv movment rpt'!$L:$L,$M1340,'sys inv movment rpt'!$N:$N,AG$1)</f>
        <v>0</v>
      </c>
      <c r="AH1340" s="86">
        <f>SUMIFS('sys inv movment rpt'!$M:$M,'sys inv movment rpt'!$L:$L,$M1340,'sys inv movment rpt'!$N:$N,AH$1)</f>
        <v>0</v>
      </c>
      <c r="AI1340" s="86">
        <f>SUMIFS('sys inv movment rpt'!$M:$M,'sys inv movment rpt'!$L:$L,$M1340,'sys inv movment rpt'!$N:$N,AI$1)</f>
        <v>0</v>
      </c>
      <c r="AJ1340" s="86">
        <f>SUMIFS('sys inv movment rpt'!$M:$M,'sys inv movment rpt'!$L:$L,$M1340,'sys inv movment rpt'!$N:$N,AJ$1)</f>
        <v>0</v>
      </c>
      <c r="AK1340" s="86">
        <f>SUMIFS('sys inv movment rpt'!$M:$M,'sys inv movment rpt'!$L:$L,$M1340,'sys inv movment rpt'!$N:$N,AK$1)</f>
        <v>0</v>
      </c>
      <c r="AL1340" s="86">
        <f>SUMIFS('sys inv movment rpt'!$M:$M,'sys inv movment rpt'!$L:$L,$M1340,'sys inv movment rpt'!$N:$N,AL$1)</f>
        <v>0</v>
      </c>
      <c r="AM1340" s="86">
        <f>SUMIFS('sys inv movment rpt'!$M:$M,'sys inv movment rpt'!$L:$L,$M1340,'sys inv movment rpt'!$N:$N,AM$1)</f>
        <v>0</v>
      </c>
      <c r="AN1340" s="86">
        <f>SUMIFS('sys inv movment rpt'!$M:$M,'sys inv movment rpt'!$L:$L,$M1340,'sys inv movment rpt'!$N:$N,AN$1)</f>
        <v>0</v>
      </c>
      <c r="AO1340" s="86">
        <f>SUMIFS('sys inv movment rpt'!$M:$M,'sys inv movment rpt'!$L:$L,$M1340,'sys inv movment rpt'!$N:$N,AO$1)</f>
        <v>0</v>
      </c>
      <c r="AP1340" s="86">
        <f>SUMIFS('sys inv movment rpt'!$M:$M,'sys inv movment rpt'!$L:$L,$M1340,'sys inv movment rpt'!$N:$N,AP$1)</f>
        <v>0</v>
      </c>
      <c r="AQ1340" s="86">
        <f>SUMIFS('sys inv movment rpt'!$M:$M,'sys inv movment rpt'!$L:$L,$M1340,'sys inv movment rpt'!$N:$N,AQ$1)</f>
        <v>0</v>
      </c>
      <c r="AR1340" s="86">
        <f>SUMIFS('sys inv movment rpt'!$M:$M,'sys inv movment rpt'!$L:$L,$M1340,'sys inv movment rpt'!$N:$N,AR$1)</f>
        <v>0</v>
      </c>
      <c r="AS1340" s="86">
        <f>SUMIFS('sys inv movment rpt'!$M:$M,'sys inv movment rpt'!$L:$L,$M1340,'sys inv movment rpt'!$N:$N,AS$1)</f>
        <v>0</v>
      </c>
      <c r="AT1340" s="86">
        <f>SUMIFS('sys inv movment rpt'!$M:$M,'sys inv movment rpt'!$L:$L,$M1340,'sys inv movment rpt'!$N:$N,AT$1)</f>
        <v>0</v>
      </c>
      <c r="AU1340" s="86">
        <f>SUMIFS('sys inv movment rpt'!$M:$M,'sys inv movment rpt'!$L:$L,$M1340,'sys inv movment rpt'!$N:$N,AU$1)</f>
        <v>0</v>
      </c>
      <c r="AV1340" s="86">
        <f>SUMIFS('sys inv movment rpt'!$M:$M,'sys inv movment rpt'!$L:$L,$M1340,'sys inv movment rpt'!$N:$N,AV$1)</f>
        <v>0</v>
      </c>
      <c r="AW1340" s="87" t="str">
        <f>IFERROR(VLOOKUP(A1340,'sys-backorder details'!E:U,17,0),"-")</f>
        <v>-</v>
      </c>
      <c r="AX1340" s="87" t="str">
        <f>IF(K1340&gt;1,VLOOKUP(A1340,'settings-routing'!A:I,9,0),"")</f>
        <v/>
      </c>
    </row>
    <row r="1341" ht="12.75" hidden="1" customHeight="1">
      <c r="A1341" s="50" t="s">
        <v>2742</v>
      </c>
      <c r="B1341" s="50" t="s">
        <v>2743</v>
      </c>
      <c r="C1341" s="50">
        <f t="shared" si="2"/>
        <v>109</v>
      </c>
      <c r="D1341" s="80">
        <f>SUMIF('Stocks 101-111'!$J:$J,'item dashboard'!A1341,'Stocks 101-111'!K:K)</f>
        <v>109</v>
      </c>
      <c r="E1341" s="80">
        <f>SUMIF('Stocks 101-111'!$J:$J,'item dashboard'!A1341,'Stocks 101-111'!$L:$L)</f>
        <v>0</v>
      </c>
      <c r="F1341" s="81">
        <f t="shared" si="3"/>
        <v>0</v>
      </c>
      <c r="G1341" s="82">
        <f t="shared" si="4"/>
        <v>0</v>
      </c>
      <c r="H1341" s="50">
        <f>SUMIFS('sys-backorder details'!$M:$M,'sys-backorder details'!$E:$E,'item dashboard'!A1341,'sys-backorder details'!$V:$V,"")</f>
        <v>0</v>
      </c>
      <c r="I1341" s="83">
        <f>SUMIF('settings-routing'!$I:$I,'item dashboard'!A1341,'settings-routing'!$O:$O)</f>
        <v>0</v>
      </c>
      <c r="J1341" s="50">
        <f>SUMIFS('sys-backorder details'!$M:$M,'sys-backorder details'!$E:$E,'item dashboard'!A1341,'sys-backorder details'!$V:$V,"Call off")</f>
        <v>0</v>
      </c>
      <c r="K1341" s="84">
        <f t="shared" si="5"/>
        <v>-109</v>
      </c>
      <c r="L1341" s="84">
        <f>SUMIF('Production Plan'!$E:$E,'item dashboard'!A1341,'Production Plan'!$N:$N)</f>
        <v>0</v>
      </c>
      <c r="M1341" s="85" t="str">
        <f t="shared" si="6"/>
        <v>B-W3B-N14-70ml Natural Bottle</v>
      </c>
      <c r="N1341" s="86">
        <f>SUMIFS('sys inv movment rpt'!$M:$M,'sys inv movment rpt'!$L:$L,$M1341,'sys inv movment rpt'!$N:$N,N$1)</f>
        <v>0</v>
      </c>
      <c r="O1341" s="86">
        <f>SUMIFS('sys inv movment rpt'!$M:$M,'sys inv movment rpt'!$L:$L,$M1341,'sys inv movment rpt'!$N:$N,O$1)</f>
        <v>0</v>
      </c>
      <c r="P1341" s="86">
        <f>SUMIFS('sys inv movment rpt'!$M:$M,'sys inv movment rpt'!$L:$L,$M1341,'sys inv movment rpt'!$N:$N,P$1)</f>
        <v>0</v>
      </c>
      <c r="Q1341" s="86">
        <f>SUMIFS('sys inv movment rpt'!$M:$M,'sys inv movment rpt'!$L:$L,$M1341,'sys inv movment rpt'!$N:$N,Q$1)</f>
        <v>0</v>
      </c>
      <c r="R1341" s="86">
        <f>SUMIFS('sys inv movment rpt'!$M:$M,'sys inv movment rpt'!$L:$L,$M1341,'sys inv movment rpt'!$N:$N,R$1)</f>
        <v>0</v>
      </c>
      <c r="S1341" s="86">
        <f>SUMIFS('sys inv movment rpt'!$M:$M,'sys inv movment rpt'!$L:$L,$M1341,'sys inv movment rpt'!$N:$N,S$1)</f>
        <v>0</v>
      </c>
      <c r="T1341" s="86">
        <f>SUMIFS('sys inv movment rpt'!$M:$M,'sys inv movment rpt'!$L:$L,$M1341,'sys inv movment rpt'!$N:$N,T$1)</f>
        <v>0</v>
      </c>
      <c r="U1341" s="86">
        <f>SUMIFS('sys inv movment rpt'!$M:$M,'sys inv movment rpt'!$L:$L,$M1341,'sys inv movment rpt'!$N:$N,U$1)</f>
        <v>0</v>
      </c>
      <c r="V1341" s="86">
        <f>SUMIFS('sys inv movment rpt'!$M:$M,'sys inv movment rpt'!$L:$L,$M1341,'sys inv movment rpt'!$N:$N,V$1)</f>
        <v>0</v>
      </c>
      <c r="W1341" s="86">
        <f>SUMIFS('sys inv movment rpt'!$M:$M,'sys inv movment rpt'!$L:$L,$M1341,'sys inv movment rpt'!$N:$N,W$1)</f>
        <v>0</v>
      </c>
      <c r="X1341" s="86">
        <f>SUMIFS('sys inv movment rpt'!$M:$M,'sys inv movment rpt'!$L:$L,$M1341,'sys inv movment rpt'!$N:$N,X$1)</f>
        <v>0</v>
      </c>
      <c r="Y1341" s="86">
        <f>SUMIFS('sys inv movment rpt'!$M:$M,'sys inv movment rpt'!$L:$L,$M1341,'sys inv movment rpt'!$N:$N,Y$1)</f>
        <v>0</v>
      </c>
      <c r="Z1341" s="86">
        <f>SUMIFS('sys inv movment rpt'!$M:$M,'sys inv movment rpt'!$L:$L,$M1341,'sys inv movment rpt'!$N:$N,Z$1)</f>
        <v>0</v>
      </c>
      <c r="AA1341" s="86">
        <f>SUMIFS('sys inv movment rpt'!$M:$M,'sys inv movment rpt'!$L:$L,$M1341,'sys inv movment rpt'!$N:$N,AA$1)</f>
        <v>0</v>
      </c>
      <c r="AB1341" s="86">
        <f>SUMIFS('sys inv movment rpt'!$M:$M,'sys inv movment rpt'!$L:$L,$M1341,'sys inv movment rpt'!$N:$N,AB$1)</f>
        <v>0</v>
      </c>
      <c r="AC1341" s="86">
        <f>SUMIFS('sys inv movment rpt'!$M:$M,'sys inv movment rpt'!$L:$L,$M1341,'sys inv movment rpt'!$N:$N,AC$1)</f>
        <v>0</v>
      </c>
      <c r="AD1341" s="86">
        <f>SUMIFS('sys inv movment rpt'!$M:$M,'sys inv movment rpt'!$L:$L,$M1341,'sys inv movment rpt'!$N:$N,AD$1)</f>
        <v>0</v>
      </c>
      <c r="AE1341" s="86">
        <f>SUMIFS('sys inv movment rpt'!$M:$M,'sys inv movment rpt'!$L:$L,$M1341,'sys inv movment rpt'!$N:$N,AE$1)</f>
        <v>0</v>
      </c>
      <c r="AF1341" s="86">
        <f>SUMIFS('sys inv movment rpt'!$M:$M,'sys inv movment rpt'!$L:$L,$M1341,'sys inv movment rpt'!$N:$N,AF$1)</f>
        <v>0</v>
      </c>
      <c r="AG1341" s="86">
        <f>SUMIFS('sys inv movment rpt'!$M:$M,'sys inv movment rpt'!$L:$L,$M1341,'sys inv movment rpt'!$N:$N,AG$1)</f>
        <v>0</v>
      </c>
      <c r="AH1341" s="86">
        <f>SUMIFS('sys inv movment rpt'!$M:$M,'sys inv movment rpt'!$L:$L,$M1341,'sys inv movment rpt'!$N:$N,AH$1)</f>
        <v>0</v>
      </c>
      <c r="AI1341" s="86">
        <f>SUMIFS('sys inv movment rpt'!$M:$M,'sys inv movment rpt'!$L:$L,$M1341,'sys inv movment rpt'!$N:$N,AI$1)</f>
        <v>0</v>
      </c>
      <c r="AJ1341" s="86">
        <f>SUMIFS('sys inv movment rpt'!$M:$M,'sys inv movment rpt'!$L:$L,$M1341,'sys inv movment rpt'!$N:$N,AJ$1)</f>
        <v>0</v>
      </c>
      <c r="AK1341" s="86">
        <f>SUMIFS('sys inv movment rpt'!$M:$M,'sys inv movment rpt'!$L:$L,$M1341,'sys inv movment rpt'!$N:$N,AK$1)</f>
        <v>0</v>
      </c>
      <c r="AL1341" s="86">
        <f>SUMIFS('sys inv movment rpt'!$M:$M,'sys inv movment rpt'!$L:$L,$M1341,'sys inv movment rpt'!$N:$N,AL$1)</f>
        <v>0</v>
      </c>
      <c r="AM1341" s="86">
        <f>SUMIFS('sys inv movment rpt'!$M:$M,'sys inv movment rpt'!$L:$L,$M1341,'sys inv movment rpt'!$N:$N,AM$1)</f>
        <v>0</v>
      </c>
      <c r="AN1341" s="86">
        <f>SUMIFS('sys inv movment rpt'!$M:$M,'sys inv movment rpt'!$L:$L,$M1341,'sys inv movment rpt'!$N:$N,AN$1)</f>
        <v>0</v>
      </c>
      <c r="AO1341" s="86">
        <f>SUMIFS('sys inv movment rpt'!$M:$M,'sys inv movment rpt'!$L:$L,$M1341,'sys inv movment rpt'!$N:$N,AO$1)</f>
        <v>0</v>
      </c>
      <c r="AP1341" s="86">
        <f>SUMIFS('sys inv movment rpt'!$M:$M,'sys inv movment rpt'!$L:$L,$M1341,'sys inv movment rpt'!$N:$N,AP$1)</f>
        <v>0</v>
      </c>
      <c r="AQ1341" s="86">
        <f>SUMIFS('sys inv movment rpt'!$M:$M,'sys inv movment rpt'!$L:$L,$M1341,'sys inv movment rpt'!$N:$N,AQ$1)</f>
        <v>0</v>
      </c>
      <c r="AR1341" s="86">
        <f>SUMIFS('sys inv movment rpt'!$M:$M,'sys inv movment rpt'!$L:$L,$M1341,'sys inv movment rpt'!$N:$N,AR$1)</f>
        <v>0</v>
      </c>
      <c r="AS1341" s="86">
        <f>SUMIFS('sys inv movment rpt'!$M:$M,'sys inv movment rpt'!$L:$L,$M1341,'sys inv movment rpt'!$N:$N,AS$1)</f>
        <v>0</v>
      </c>
      <c r="AT1341" s="86">
        <f>SUMIFS('sys inv movment rpt'!$M:$M,'sys inv movment rpt'!$L:$L,$M1341,'sys inv movment rpt'!$N:$N,AT$1)</f>
        <v>0</v>
      </c>
      <c r="AU1341" s="86">
        <f>SUMIFS('sys inv movment rpt'!$M:$M,'sys inv movment rpt'!$L:$L,$M1341,'sys inv movment rpt'!$N:$N,AU$1)</f>
        <v>0</v>
      </c>
      <c r="AV1341" s="86">
        <f>SUMIFS('sys inv movment rpt'!$M:$M,'sys inv movment rpt'!$L:$L,$M1341,'sys inv movment rpt'!$N:$N,AV$1)</f>
        <v>0</v>
      </c>
      <c r="AW1341" s="87" t="str">
        <f>IFERROR(VLOOKUP(A1341,'sys-backorder details'!E:U,17,0),"-")</f>
        <v>-</v>
      </c>
      <c r="AX1341" s="87" t="str">
        <f>IF(K1341&gt;1,VLOOKUP(A1341,'settings-routing'!A:I,9,0),"")</f>
        <v/>
      </c>
    </row>
    <row r="1342" ht="12.75" hidden="1" customHeight="1">
      <c r="A1342" s="28" t="s">
        <v>2744</v>
      </c>
      <c r="B1342" s="28" t="s">
        <v>2745</v>
      </c>
      <c r="C1342" s="50">
        <f t="shared" si="2"/>
        <v>4580</v>
      </c>
      <c r="D1342" s="80">
        <f>SUMIF('Stocks 101-111'!$J:$J,'item dashboard'!A1342,'Stocks 101-111'!K:K)</f>
        <v>4580</v>
      </c>
      <c r="E1342" s="80">
        <f>SUMIF('Stocks 101-111'!$J:$J,'item dashboard'!A1342,'Stocks 101-111'!$L:$L)</f>
        <v>0</v>
      </c>
      <c r="F1342" s="81">
        <f t="shared" si="3"/>
        <v>0</v>
      </c>
      <c r="G1342" s="82">
        <f t="shared" si="4"/>
        <v>0.02857142857</v>
      </c>
      <c r="H1342" s="50">
        <f>SUMIFS('sys-backorder details'!$M:$M,'sys-backorder details'!$E:$E,'item dashboard'!A1342,'sys-backorder details'!$V:$V,"")</f>
        <v>0</v>
      </c>
      <c r="I1342" s="83">
        <f>SUMIF('settings-routing'!$I:$I,'item dashboard'!A1342,'settings-routing'!$O:$O)</f>
        <v>0</v>
      </c>
      <c r="J1342" s="50">
        <f>SUMIFS('sys-backorder details'!$M:$M,'sys-backorder details'!$E:$E,'item dashboard'!A1342,'sys-backorder details'!$V:$V,"Call off")</f>
        <v>4500</v>
      </c>
      <c r="K1342" s="84">
        <f t="shared" si="5"/>
        <v>-4580</v>
      </c>
      <c r="L1342" s="84">
        <f>SUMIF('Production Plan'!$E:$E,'item dashboard'!A1342,'Production Plan'!$N:$N)</f>
        <v>0</v>
      </c>
      <c r="M1342" s="85" t="str">
        <f t="shared" si="6"/>
        <v>B-W3B-N14NAZ-100ml Natural Printed Naz</v>
      </c>
      <c r="N1342" s="86">
        <f>SUMIFS('sys inv movment rpt'!$M:$M,'sys inv movment rpt'!$L:$L,$M1342,'sys inv movment rpt'!$N:$N,N$1)</f>
        <v>0</v>
      </c>
      <c r="O1342" s="86">
        <f>SUMIFS('sys inv movment rpt'!$M:$M,'sys inv movment rpt'!$L:$L,$M1342,'sys inv movment rpt'!$N:$N,O$1)</f>
        <v>0</v>
      </c>
      <c r="P1342" s="86">
        <f>SUMIFS('sys inv movment rpt'!$M:$M,'sys inv movment rpt'!$L:$L,$M1342,'sys inv movment rpt'!$N:$N,P$1)</f>
        <v>0</v>
      </c>
      <c r="Q1342" s="86">
        <f>SUMIFS('sys inv movment rpt'!$M:$M,'sys inv movment rpt'!$L:$L,$M1342,'sys inv movment rpt'!$N:$N,Q$1)</f>
        <v>0</v>
      </c>
      <c r="R1342" s="86">
        <f>SUMIFS('sys inv movment rpt'!$M:$M,'sys inv movment rpt'!$L:$L,$M1342,'sys inv movment rpt'!$N:$N,R$1)</f>
        <v>0</v>
      </c>
      <c r="S1342" s="86">
        <f>SUMIFS('sys inv movment rpt'!$M:$M,'sys inv movment rpt'!$L:$L,$M1342,'sys inv movment rpt'!$N:$N,S$1)</f>
        <v>0</v>
      </c>
      <c r="T1342" s="86">
        <f>SUMIFS('sys inv movment rpt'!$M:$M,'sys inv movment rpt'!$L:$L,$M1342,'sys inv movment rpt'!$N:$N,T$1)</f>
        <v>0</v>
      </c>
      <c r="U1342" s="86">
        <f>SUMIFS('sys inv movment rpt'!$M:$M,'sys inv movment rpt'!$L:$L,$M1342,'sys inv movment rpt'!$N:$N,U$1)</f>
        <v>0</v>
      </c>
      <c r="V1342" s="86">
        <f>SUMIFS('sys inv movment rpt'!$M:$M,'sys inv movment rpt'!$L:$L,$M1342,'sys inv movment rpt'!$N:$N,V$1)</f>
        <v>0</v>
      </c>
      <c r="W1342" s="86">
        <f>SUMIFS('sys inv movment rpt'!$M:$M,'sys inv movment rpt'!$L:$L,$M1342,'sys inv movment rpt'!$N:$N,W$1)</f>
        <v>0</v>
      </c>
      <c r="X1342" s="86">
        <f>SUMIFS('sys inv movment rpt'!$M:$M,'sys inv movment rpt'!$L:$L,$M1342,'sys inv movment rpt'!$N:$N,X$1)</f>
        <v>0</v>
      </c>
      <c r="Y1342" s="86">
        <f>SUMIFS('sys inv movment rpt'!$M:$M,'sys inv movment rpt'!$L:$L,$M1342,'sys inv movment rpt'!$N:$N,Y$1)</f>
        <v>0</v>
      </c>
      <c r="Z1342" s="86">
        <f>SUMIFS('sys inv movment rpt'!$M:$M,'sys inv movment rpt'!$L:$L,$M1342,'sys inv movment rpt'!$N:$N,Z$1)</f>
        <v>0</v>
      </c>
      <c r="AA1342" s="86">
        <f>SUMIFS('sys inv movment rpt'!$M:$M,'sys inv movment rpt'!$L:$L,$M1342,'sys inv movment rpt'!$N:$N,AA$1)</f>
        <v>5500</v>
      </c>
      <c r="AB1342" s="86">
        <f>SUMIFS('sys inv movment rpt'!$M:$M,'sys inv movment rpt'!$L:$L,$M1342,'sys inv movment rpt'!$N:$N,AB$1)</f>
        <v>0</v>
      </c>
      <c r="AC1342" s="86">
        <f>SUMIFS('sys inv movment rpt'!$M:$M,'sys inv movment rpt'!$L:$L,$M1342,'sys inv movment rpt'!$N:$N,AC$1)</f>
        <v>0</v>
      </c>
      <c r="AD1342" s="86">
        <f>SUMIFS('sys inv movment rpt'!$M:$M,'sys inv movment rpt'!$L:$L,$M1342,'sys inv movment rpt'!$N:$N,AD$1)</f>
        <v>0</v>
      </c>
      <c r="AE1342" s="86">
        <f>SUMIFS('sys inv movment rpt'!$M:$M,'sys inv movment rpt'!$L:$L,$M1342,'sys inv movment rpt'!$N:$N,AE$1)</f>
        <v>0</v>
      </c>
      <c r="AF1342" s="86">
        <f>SUMIFS('sys inv movment rpt'!$M:$M,'sys inv movment rpt'!$L:$L,$M1342,'sys inv movment rpt'!$N:$N,AF$1)</f>
        <v>0</v>
      </c>
      <c r="AG1342" s="86">
        <f>SUMIFS('sys inv movment rpt'!$M:$M,'sys inv movment rpt'!$L:$L,$M1342,'sys inv movment rpt'!$N:$N,AG$1)</f>
        <v>0</v>
      </c>
      <c r="AH1342" s="86">
        <f>SUMIFS('sys inv movment rpt'!$M:$M,'sys inv movment rpt'!$L:$L,$M1342,'sys inv movment rpt'!$N:$N,AH$1)</f>
        <v>0</v>
      </c>
      <c r="AI1342" s="86">
        <f>SUMIFS('sys inv movment rpt'!$M:$M,'sys inv movment rpt'!$L:$L,$M1342,'sys inv movment rpt'!$N:$N,AI$1)</f>
        <v>0</v>
      </c>
      <c r="AJ1342" s="86">
        <f>SUMIFS('sys inv movment rpt'!$M:$M,'sys inv movment rpt'!$L:$L,$M1342,'sys inv movment rpt'!$N:$N,AJ$1)</f>
        <v>0</v>
      </c>
      <c r="AK1342" s="86">
        <f>SUMIFS('sys inv movment rpt'!$M:$M,'sys inv movment rpt'!$L:$L,$M1342,'sys inv movment rpt'!$N:$N,AK$1)</f>
        <v>0</v>
      </c>
      <c r="AL1342" s="86">
        <f>SUMIFS('sys inv movment rpt'!$M:$M,'sys inv movment rpt'!$L:$L,$M1342,'sys inv movment rpt'!$N:$N,AL$1)</f>
        <v>0</v>
      </c>
      <c r="AM1342" s="86">
        <f>SUMIFS('sys inv movment rpt'!$M:$M,'sys inv movment rpt'!$L:$L,$M1342,'sys inv movment rpt'!$N:$N,AM$1)</f>
        <v>0</v>
      </c>
      <c r="AN1342" s="86">
        <f>SUMIFS('sys inv movment rpt'!$M:$M,'sys inv movment rpt'!$L:$L,$M1342,'sys inv movment rpt'!$N:$N,AN$1)</f>
        <v>0</v>
      </c>
      <c r="AO1342" s="86">
        <f>SUMIFS('sys inv movment rpt'!$M:$M,'sys inv movment rpt'!$L:$L,$M1342,'sys inv movment rpt'!$N:$N,AO$1)</f>
        <v>0</v>
      </c>
      <c r="AP1342" s="86">
        <f>SUMIFS('sys inv movment rpt'!$M:$M,'sys inv movment rpt'!$L:$L,$M1342,'sys inv movment rpt'!$N:$N,AP$1)</f>
        <v>0</v>
      </c>
      <c r="AQ1342" s="86">
        <f>SUMIFS('sys inv movment rpt'!$M:$M,'sys inv movment rpt'!$L:$L,$M1342,'sys inv movment rpt'!$N:$N,AQ$1)</f>
        <v>0</v>
      </c>
      <c r="AR1342" s="86">
        <f>SUMIFS('sys inv movment rpt'!$M:$M,'sys inv movment rpt'!$L:$L,$M1342,'sys inv movment rpt'!$N:$N,AR$1)</f>
        <v>0</v>
      </c>
      <c r="AS1342" s="86">
        <f>SUMIFS('sys inv movment rpt'!$M:$M,'sys inv movment rpt'!$L:$L,$M1342,'sys inv movment rpt'!$N:$N,AS$1)</f>
        <v>0</v>
      </c>
      <c r="AT1342" s="86">
        <f>SUMIFS('sys inv movment rpt'!$M:$M,'sys inv movment rpt'!$L:$L,$M1342,'sys inv movment rpt'!$N:$N,AT$1)</f>
        <v>0</v>
      </c>
      <c r="AU1342" s="86">
        <f>SUMIFS('sys inv movment rpt'!$M:$M,'sys inv movment rpt'!$L:$L,$M1342,'sys inv movment rpt'!$N:$N,AU$1)</f>
        <v>0</v>
      </c>
      <c r="AV1342" s="86">
        <f>SUMIFS('sys inv movment rpt'!$M:$M,'sys inv movment rpt'!$L:$L,$M1342,'sys inv movment rpt'!$N:$N,AV$1)</f>
        <v>0</v>
      </c>
      <c r="AW1342" s="87" t="str">
        <f>IFERROR(VLOOKUP(A1342,'sys-backorder details'!E:U,17,0),"-")</f>
        <v>Cash/Current Cheque</v>
      </c>
      <c r="AX1342" s="87" t="str">
        <f>IF(K1342&gt;1,VLOOKUP(A1342,'settings-routing'!A:I,9,0),"")</f>
        <v/>
      </c>
    </row>
    <row r="1343" ht="12.75" hidden="1" customHeight="1">
      <c r="A1343" s="50" t="s">
        <v>2746</v>
      </c>
      <c r="B1343" s="50" t="s">
        <v>2747</v>
      </c>
      <c r="C1343" s="50">
        <f t="shared" si="2"/>
        <v>0</v>
      </c>
      <c r="D1343" s="80">
        <f>SUMIF('Stocks 101-111'!$J:$J,'item dashboard'!A1343,'Stocks 101-111'!K:K)</f>
        <v>0</v>
      </c>
      <c r="E1343" s="80">
        <f>SUMIF('Stocks 101-111'!$J:$J,'item dashboard'!A1343,'Stocks 101-111'!$L:$L)</f>
        <v>0</v>
      </c>
      <c r="F1343" s="81">
        <f t="shared" si="3"/>
        <v>0</v>
      </c>
      <c r="G1343" s="82">
        <f t="shared" si="4"/>
        <v>0</v>
      </c>
      <c r="H1343" s="50">
        <f>SUMIFS('sys-backorder details'!$M:$M,'sys-backorder details'!$E:$E,'item dashboard'!A1343,'sys-backorder details'!$V:$V,"")</f>
        <v>0</v>
      </c>
      <c r="I1343" s="83">
        <f>SUMIF('settings-routing'!$I:$I,'item dashboard'!A1343,'settings-routing'!$O:$O)</f>
        <v>0</v>
      </c>
      <c r="J1343" s="50">
        <f>SUMIFS('sys-backorder details'!$M:$M,'sys-backorder details'!$E:$E,'item dashboard'!A1343,'sys-backorder details'!$V:$V,"Call off")</f>
        <v>0</v>
      </c>
      <c r="K1343" s="84">
        <f t="shared" si="5"/>
        <v>0</v>
      </c>
      <c r="L1343" s="84">
        <f>SUMIF('Production Plan'!$E:$E,'item dashboard'!A1343,'Production Plan'!$N:$N)</f>
        <v>0</v>
      </c>
      <c r="M1343" s="85" t="str">
        <f t="shared" si="6"/>
        <v>B-W3B-N14PALM-100ml Natural Printed Palm</v>
      </c>
      <c r="N1343" s="86">
        <f>SUMIFS('sys inv movment rpt'!$M:$M,'sys inv movment rpt'!$L:$L,$M1343,'sys inv movment rpt'!$N:$N,N$1)</f>
        <v>0</v>
      </c>
      <c r="O1343" s="86">
        <f>SUMIFS('sys inv movment rpt'!$M:$M,'sys inv movment rpt'!$L:$L,$M1343,'sys inv movment rpt'!$N:$N,O$1)</f>
        <v>0</v>
      </c>
      <c r="P1343" s="86">
        <f>SUMIFS('sys inv movment rpt'!$M:$M,'sys inv movment rpt'!$L:$L,$M1343,'sys inv movment rpt'!$N:$N,P$1)</f>
        <v>0</v>
      </c>
      <c r="Q1343" s="86">
        <f>SUMIFS('sys inv movment rpt'!$M:$M,'sys inv movment rpt'!$L:$L,$M1343,'sys inv movment rpt'!$N:$N,Q$1)</f>
        <v>0</v>
      </c>
      <c r="R1343" s="86">
        <f>SUMIFS('sys inv movment rpt'!$M:$M,'sys inv movment rpt'!$L:$L,$M1343,'sys inv movment rpt'!$N:$N,R$1)</f>
        <v>0</v>
      </c>
      <c r="S1343" s="86">
        <f>SUMIFS('sys inv movment rpt'!$M:$M,'sys inv movment rpt'!$L:$L,$M1343,'sys inv movment rpt'!$N:$N,S$1)</f>
        <v>0</v>
      </c>
      <c r="T1343" s="86">
        <f>SUMIFS('sys inv movment rpt'!$M:$M,'sys inv movment rpt'!$L:$L,$M1343,'sys inv movment rpt'!$N:$N,T$1)</f>
        <v>0</v>
      </c>
      <c r="U1343" s="86">
        <f>SUMIFS('sys inv movment rpt'!$M:$M,'sys inv movment rpt'!$L:$L,$M1343,'sys inv movment rpt'!$N:$N,U$1)</f>
        <v>0</v>
      </c>
      <c r="V1343" s="86">
        <f>SUMIFS('sys inv movment rpt'!$M:$M,'sys inv movment rpt'!$L:$L,$M1343,'sys inv movment rpt'!$N:$N,V$1)</f>
        <v>0</v>
      </c>
      <c r="W1343" s="86">
        <f>SUMIFS('sys inv movment rpt'!$M:$M,'sys inv movment rpt'!$L:$L,$M1343,'sys inv movment rpt'!$N:$N,W$1)</f>
        <v>0</v>
      </c>
      <c r="X1343" s="86">
        <f>SUMIFS('sys inv movment rpt'!$M:$M,'sys inv movment rpt'!$L:$L,$M1343,'sys inv movment rpt'!$N:$N,X$1)</f>
        <v>0</v>
      </c>
      <c r="Y1343" s="86">
        <f>SUMIFS('sys inv movment rpt'!$M:$M,'sys inv movment rpt'!$L:$L,$M1343,'sys inv movment rpt'!$N:$N,Y$1)</f>
        <v>0</v>
      </c>
      <c r="Z1343" s="86">
        <f>SUMIFS('sys inv movment rpt'!$M:$M,'sys inv movment rpt'!$L:$L,$M1343,'sys inv movment rpt'!$N:$N,Z$1)</f>
        <v>0</v>
      </c>
      <c r="AA1343" s="86">
        <f>SUMIFS('sys inv movment rpt'!$M:$M,'sys inv movment rpt'!$L:$L,$M1343,'sys inv movment rpt'!$N:$N,AA$1)</f>
        <v>0</v>
      </c>
      <c r="AB1343" s="86">
        <f>SUMIFS('sys inv movment rpt'!$M:$M,'sys inv movment rpt'!$L:$L,$M1343,'sys inv movment rpt'!$N:$N,AB$1)</f>
        <v>0</v>
      </c>
      <c r="AC1343" s="86">
        <f>SUMIFS('sys inv movment rpt'!$M:$M,'sys inv movment rpt'!$L:$L,$M1343,'sys inv movment rpt'!$N:$N,AC$1)</f>
        <v>0</v>
      </c>
      <c r="AD1343" s="86">
        <f>SUMIFS('sys inv movment rpt'!$M:$M,'sys inv movment rpt'!$L:$L,$M1343,'sys inv movment rpt'!$N:$N,AD$1)</f>
        <v>0</v>
      </c>
      <c r="AE1343" s="86">
        <f>SUMIFS('sys inv movment rpt'!$M:$M,'sys inv movment rpt'!$L:$L,$M1343,'sys inv movment rpt'!$N:$N,AE$1)</f>
        <v>0</v>
      </c>
      <c r="AF1343" s="86">
        <f>SUMIFS('sys inv movment rpt'!$M:$M,'sys inv movment rpt'!$L:$L,$M1343,'sys inv movment rpt'!$N:$N,AF$1)</f>
        <v>0</v>
      </c>
      <c r="AG1343" s="86">
        <f>SUMIFS('sys inv movment rpt'!$M:$M,'sys inv movment rpt'!$L:$L,$M1343,'sys inv movment rpt'!$N:$N,AG$1)</f>
        <v>0</v>
      </c>
      <c r="AH1343" s="86">
        <f>SUMIFS('sys inv movment rpt'!$M:$M,'sys inv movment rpt'!$L:$L,$M1343,'sys inv movment rpt'!$N:$N,AH$1)</f>
        <v>0</v>
      </c>
      <c r="AI1343" s="86">
        <f>SUMIFS('sys inv movment rpt'!$M:$M,'sys inv movment rpt'!$L:$L,$M1343,'sys inv movment rpt'!$N:$N,AI$1)</f>
        <v>0</v>
      </c>
      <c r="AJ1343" s="86">
        <f>SUMIFS('sys inv movment rpt'!$M:$M,'sys inv movment rpt'!$L:$L,$M1343,'sys inv movment rpt'!$N:$N,AJ$1)</f>
        <v>0</v>
      </c>
      <c r="AK1343" s="86">
        <f>SUMIFS('sys inv movment rpt'!$M:$M,'sys inv movment rpt'!$L:$L,$M1343,'sys inv movment rpt'!$N:$N,AK$1)</f>
        <v>0</v>
      </c>
      <c r="AL1343" s="86">
        <f>SUMIFS('sys inv movment rpt'!$M:$M,'sys inv movment rpt'!$L:$L,$M1343,'sys inv movment rpt'!$N:$N,AL$1)</f>
        <v>0</v>
      </c>
      <c r="AM1343" s="86">
        <f>SUMIFS('sys inv movment rpt'!$M:$M,'sys inv movment rpt'!$L:$L,$M1343,'sys inv movment rpt'!$N:$N,AM$1)</f>
        <v>0</v>
      </c>
      <c r="AN1343" s="86">
        <f>SUMIFS('sys inv movment rpt'!$M:$M,'sys inv movment rpt'!$L:$L,$M1343,'sys inv movment rpt'!$N:$N,AN$1)</f>
        <v>0</v>
      </c>
      <c r="AO1343" s="86">
        <f>SUMIFS('sys inv movment rpt'!$M:$M,'sys inv movment rpt'!$L:$L,$M1343,'sys inv movment rpt'!$N:$N,AO$1)</f>
        <v>0</v>
      </c>
      <c r="AP1343" s="86">
        <f>SUMIFS('sys inv movment rpt'!$M:$M,'sys inv movment rpt'!$L:$L,$M1343,'sys inv movment rpt'!$N:$N,AP$1)</f>
        <v>0</v>
      </c>
      <c r="AQ1343" s="86">
        <f>SUMIFS('sys inv movment rpt'!$M:$M,'sys inv movment rpt'!$L:$L,$M1343,'sys inv movment rpt'!$N:$N,AQ$1)</f>
        <v>0</v>
      </c>
      <c r="AR1343" s="86">
        <f>SUMIFS('sys inv movment rpt'!$M:$M,'sys inv movment rpt'!$L:$L,$M1343,'sys inv movment rpt'!$N:$N,AR$1)</f>
        <v>0</v>
      </c>
      <c r="AS1343" s="86">
        <f>SUMIFS('sys inv movment rpt'!$M:$M,'sys inv movment rpt'!$L:$L,$M1343,'sys inv movment rpt'!$N:$N,AS$1)</f>
        <v>0</v>
      </c>
      <c r="AT1343" s="86">
        <f>SUMIFS('sys inv movment rpt'!$M:$M,'sys inv movment rpt'!$L:$L,$M1343,'sys inv movment rpt'!$N:$N,AT$1)</f>
        <v>0</v>
      </c>
      <c r="AU1343" s="86">
        <f>SUMIFS('sys inv movment rpt'!$M:$M,'sys inv movment rpt'!$L:$L,$M1343,'sys inv movment rpt'!$N:$N,AU$1)</f>
        <v>0</v>
      </c>
      <c r="AV1343" s="86">
        <f>SUMIFS('sys inv movment rpt'!$M:$M,'sys inv movment rpt'!$L:$L,$M1343,'sys inv movment rpt'!$N:$N,AV$1)</f>
        <v>0</v>
      </c>
      <c r="AW1343" s="87" t="str">
        <f>IFERROR(VLOOKUP(A1343,'sys-backorder details'!E:U,17,0),"-")</f>
        <v>-</v>
      </c>
      <c r="AX1343" s="87" t="str">
        <f>IF(K1343&gt;1,VLOOKUP(A1343,'settings-routing'!A:I,9,0),"")</f>
        <v/>
      </c>
    </row>
    <row r="1344" ht="12.75" hidden="1" customHeight="1">
      <c r="A1344" s="28" t="s">
        <v>2748</v>
      </c>
      <c r="B1344" s="28" t="s">
        <v>2749</v>
      </c>
      <c r="C1344" s="50">
        <f t="shared" si="2"/>
        <v>0</v>
      </c>
      <c r="D1344" s="80">
        <f>SUMIF('Stocks 101-111'!$J:$J,'item dashboard'!A1344,'Stocks 101-111'!K:K)</f>
        <v>0</v>
      </c>
      <c r="E1344" s="80">
        <f>SUMIF('Stocks 101-111'!$J:$J,'item dashboard'!A1344,'Stocks 101-111'!$L:$L)</f>
        <v>0</v>
      </c>
      <c r="F1344" s="81">
        <f t="shared" si="3"/>
        <v>0</v>
      </c>
      <c r="G1344" s="82">
        <f t="shared" si="4"/>
        <v>0</v>
      </c>
      <c r="H1344" s="50">
        <f>SUMIFS('sys-backorder details'!$M:$M,'sys-backorder details'!$E:$E,'item dashboard'!A1344,'sys-backorder details'!$V:$V,"")</f>
        <v>0</v>
      </c>
      <c r="I1344" s="83">
        <f>SUMIF('settings-routing'!$I:$I,'item dashboard'!A1344,'settings-routing'!$O:$O)</f>
        <v>0</v>
      </c>
      <c r="J1344" s="50">
        <f>SUMIFS('sys-backorder details'!$M:$M,'sys-backorder details'!$E:$E,'item dashboard'!A1344,'sys-backorder details'!$V:$V,"Call off")</f>
        <v>0</v>
      </c>
      <c r="K1344" s="84">
        <f t="shared" si="5"/>
        <v>0</v>
      </c>
      <c r="L1344" s="84">
        <f>SUMIF('Production Plan'!$E:$E,'item dashboard'!A1344,'Production Plan'!$N:$N)</f>
        <v>0</v>
      </c>
      <c r="M1344" s="85" t="str">
        <f t="shared" si="6"/>
        <v>B-W3B-N14TANIA-100ml Natural Printed Tania</v>
      </c>
      <c r="N1344" s="86">
        <f>SUMIFS('sys inv movment rpt'!$M:$M,'sys inv movment rpt'!$L:$L,$M1344,'sys inv movment rpt'!$N:$N,N$1)</f>
        <v>0</v>
      </c>
      <c r="O1344" s="86">
        <f>SUMIFS('sys inv movment rpt'!$M:$M,'sys inv movment rpt'!$L:$L,$M1344,'sys inv movment rpt'!$N:$N,O$1)</f>
        <v>0</v>
      </c>
      <c r="P1344" s="86">
        <f>SUMIFS('sys inv movment rpt'!$M:$M,'sys inv movment rpt'!$L:$L,$M1344,'sys inv movment rpt'!$N:$N,P$1)</f>
        <v>0</v>
      </c>
      <c r="Q1344" s="86">
        <f>SUMIFS('sys inv movment rpt'!$M:$M,'sys inv movment rpt'!$L:$L,$M1344,'sys inv movment rpt'!$N:$N,Q$1)</f>
        <v>0</v>
      </c>
      <c r="R1344" s="86">
        <f>SUMIFS('sys inv movment rpt'!$M:$M,'sys inv movment rpt'!$L:$L,$M1344,'sys inv movment rpt'!$N:$N,R$1)</f>
        <v>0</v>
      </c>
      <c r="S1344" s="86">
        <f>SUMIFS('sys inv movment rpt'!$M:$M,'sys inv movment rpt'!$L:$L,$M1344,'sys inv movment rpt'!$N:$N,S$1)</f>
        <v>0</v>
      </c>
      <c r="T1344" s="86">
        <f>SUMIFS('sys inv movment rpt'!$M:$M,'sys inv movment rpt'!$L:$L,$M1344,'sys inv movment rpt'!$N:$N,T$1)</f>
        <v>0</v>
      </c>
      <c r="U1344" s="86">
        <f>SUMIFS('sys inv movment rpt'!$M:$M,'sys inv movment rpt'!$L:$L,$M1344,'sys inv movment rpt'!$N:$N,U$1)</f>
        <v>0</v>
      </c>
      <c r="V1344" s="86">
        <f>SUMIFS('sys inv movment rpt'!$M:$M,'sys inv movment rpt'!$L:$L,$M1344,'sys inv movment rpt'!$N:$N,V$1)</f>
        <v>0</v>
      </c>
      <c r="W1344" s="86">
        <f>SUMIFS('sys inv movment rpt'!$M:$M,'sys inv movment rpt'!$L:$L,$M1344,'sys inv movment rpt'!$N:$N,W$1)</f>
        <v>0</v>
      </c>
      <c r="X1344" s="86">
        <f>SUMIFS('sys inv movment rpt'!$M:$M,'sys inv movment rpt'!$L:$L,$M1344,'sys inv movment rpt'!$N:$N,X$1)</f>
        <v>0</v>
      </c>
      <c r="Y1344" s="86">
        <f>SUMIFS('sys inv movment rpt'!$M:$M,'sys inv movment rpt'!$L:$L,$M1344,'sys inv movment rpt'!$N:$N,Y$1)</f>
        <v>0</v>
      </c>
      <c r="Z1344" s="86">
        <f>SUMIFS('sys inv movment rpt'!$M:$M,'sys inv movment rpt'!$L:$L,$M1344,'sys inv movment rpt'!$N:$N,Z$1)</f>
        <v>0</v>
      </c>
      <c r="AA1344" s="86">
        <f>SUMIFS('sys inv movment rpt'!$M:$M,'sys inv movment rpt'!$L:$L,$M1344,'sys inv movment rpt'!$N:$N,AA$1)</f>
        <v>0</v>
      </c>
      <c r="AB1344" s="86">
        <f>SUMIFS('sys inv movment rpt'!$M:$M,'sys inv movment rpt'!$L:$L,$M1344,'sys inv movment rpt'!$N:$N,AB$1)</f>
        <v>0</v>
      </c>
      <c r="AC1344" s="86">
        <f>SUMIFS('sys inv movment rpt'!$M:$M,'sys inv movment rpt'!$L:$L,$M1344,'sys inv movment rpt'!$N:$N,AC$1)</f>
        <v>0</v>
      </c>
      <c r="AD1344" s="86">
        <f>SUMIFS('sys inv movment rpt'!$M:$M,'sys inv movment rpt'!$L:$L,$M1344,'sys inv movment rpt'!$N:$N,AD$1)</f>
        <v>0</v>
      </c>
      <c r="AE1344" s="86">
        <f>SUMIFS('sys inv movment rpt'!$M:$M,'sys inv movment rpt'!$L:$L,$M1344,'sys inv movment rpt'!$N:$N,AE$1)</f>
        <v>0</v>
      </c>
      <c r="AF1344" s="86">
        <f>SUMIFS('sys inv movment rpt'!$M:$M,'sys inv movment rpt'!$L:$L,$M1344,'sys inv movment rpt'!$N:$N,AF$1)</f>
        <v>0</v>
      </c>
      <c r="AG1344" s="86">
        <f>SUMIFS('sys inv movment rpt'!$M:$M,'sys inv movment rpt'!$L:$L,$M1344,'sys inv movment rpt'!$N:$N,AG$1)</f>
        <v>0</v>
      </c>
      <c r="AH1344" s="86">
        <f>SUMIFS('sys inv movment rpt'!$M:$M,'sys inv movment rpt'!$L:$L,$M1344,'sys inv movment rpt'!$N:$N,AH$1)</f>
        <v>0</v>
      </c>
      <c r="AI1344" s="86">
        <f>SUMIFS('sys inv movment rpt'!$M:$M,'sys inv movment rpt'!$L:$L,$M1344,'sys inv movment rpt'!$N:$N,AI$1)</f>
        <v>0</v>
      </c>
      <c r="AJ1344" s="86">
        <f>SUMIFS('sys inv movment rpt'!$M:$M,'sys inv movment rpt'!$L:$L,$M1344,'sys inv movment rpt'!$N:$N,AJ$1)</f>
        <v>0</v>
      </c>
      <c r="AK1344" s="86">
        <f>SUMIFS('sys inv movment rpt'!$M:$M,'sys inv movment rpt'!$L:$L,$M1344,'sys inv movment rpt'!$N:$N,AK$1)</f>
        <v>0</v>
      </c>
      <c r="AL1344" s="86">
        <f>SUMIFS('sys inv movment rpt'!$M:$M,'sys inv movment rpt'!$L:$L,$M1344,'sys inv movment rpt'!$N:$N,AL$1)</f>
        <v>0</v>
      </c>
      <c r="AM1344" s="86">
        <f>SUMIFS('sys inv movment rpt'!$M:$M,'sys inv movment rpt'!$L:$L,$M1344,'sys inv movment rpt'!$N:$N,AM$1)</f>
        <v>0</v>
      </c>
      <c r="AN1344" s="86">
        <f>SUMIFS('sys inv movment rpt'!$M:$M,'sys inv movment rpt'!$L:$L,$M1344,'sys inv movment rpt'!$N:$N,AN$1)</f>
        <v>0</v>
      </c>
      <c r="AO1344" s="86">
        <f>SUMIFS('sys inv movment rpt'!$M:$M,'sys inv movment rpt'!$L:$L,$M1344,'sys inv movment rpt'!$N:$N,AO$1)</f>
        <v>0</v>
      </c>
      <c r="AP1344" s="86">
        <f>SUMIFS('sys inv movment rpt'!$M:$M,'sys inv movment rpt'!$L:$L,$M1344,'sys inv movment rpt'!$N:$N,AP$1)</f>
        <v>0</v>
      </c>
      <c r="AQ1344" s="86">
        <f>SUMIFS('sys inv movment rpt'!$M:$M,'sys inv movment rpt'!$L:$L,$M1344,'sys inv movment rpt'!$N:$N,AQ$1)</f>
        <v>0</v>
      </c>
      <c r="AR1344" s="86">
        <f>SUMIFS('sys inv movment rpt'!$M:$M,'sys inv movment rpt'!$L:$L,$M1344,'sys inv movment rpt'!$N:$N,AR$1)</f>
        <v>0</v>
      </c>
      <c r="AS1344" s="86">
        <f>SUMIFS('sys inv movment rpt'!$M:$M,'sys inv movment rpt'!$L:$L,$M1344,'sys inv movment rpt'!$N:$N,AS$1)</f>
        <v>0</v>
      </c>
      <c r="AT1344" s="86">
        <f>SUMIFS('sys inv movment rpt'!$M:$M,'sys inv movment rpt'!$L:$L,$M1344,'sys inv movment rpt'!$N:$N,AT$1)</f>
        <v>0</v>
      </c>
      <c r="AU1344" s="86">
        <f>SUMIFS('sys inv movment rpt'!$M:$M,'sys inv movment rpt'!$L:$L,$M1344,'sys inv movment rpt'!$N:$N,AU$1)</f>
        <v>0</v>
      </c>
      <c r="AV1344" s="86">
        <f>SUMIFS('sys inv movment rpt'!$M:$M,'sys inv movment rpt'!$L:$L,$M1344,'sys inv movment rpt'!$N:$N,AV$1)</f>
        <v>0</v>
      </c>
      <c r="AW1344" s="87" t="str">
        <f>IFERROR(VLOOKUP(A1344,'sys-backorder details'!E:U,17,0),"-")</f>
        <v>-</v>
      </c>
      <c r="AX1344" s="87" t="str">
        <f>IF(K1344&gt;1,VLOOKUP(A1344,'settings-routing'!A:I,9,0),"")</f>
        <v/>
      </c>
    </row>
    <row r="1345" ht="12.75" hidden="1" customHeight="1">
      <c r="A1345" s="50" t="s">
        <v>2750</v>
      </c>
      <c r="B1345" s="50" t="s">
        <v>2751</v>
      </c>
      <c r="C1345" s="50">
        <f t="shared" si="2"/>
        <v>0</v>
      </c>
      <c r="D1345" s="80">
        <f>SUMIF('Stocks 101-111'!$J:$J,'item dashboard'!A1345,'Stocks 101-111'!K:K)</f>
        <v>0</v>
      </c>
      <c r="E1345" s="80">
        <f>SUMIF('Stocks 101-111'!$J:$J,'item dashboard'!A1345,'Stocks 101-111'!$L:$L)</f>
        <v>0</v>
      </c>
      <c r="F1345" s="81">
        <f t="shared" si="3"/>
        <v>0</v>
      </c>
      <c r="G1345" s="82">
        <f t="shared" si="4"/>
        <v>0</v>
      </c>
      <c r="H1345" s="50">
        <f>SUMIFS('sys-backorder details'!$M:$M,'sys-backorder details'!$E:$E,'item dashboard'!A1345,'sys-backorder details'!$V:$V,"")</f>
        <v>0</v>
      </c>
      <c r="I1345" s="83">
        <f>SUMIF('settings-routing'!$I:$I,'item dashboard'!A1345,'settings-routing'!$O:$O)</f>
        <v>0</v>
      </c>
      <c r="J1345" s="50">
        <f>SUMIFS('sys-backorder details'!$M:$M,'sys-backorder details'!$E:$E,'item dashboard'!A1345,'sys-backorder details'!$V:$V,"Call off")</f>
        <v>0</v>
      </c>
      <c r="K1345" s="84">
        <f t="shared" si="5"/>
        <v>0</v>
      </c>
      <c r="L1345" s="84">
        <f>SUMIF('Production Plan'!$E:$E,'item dashboard'!A1345,'Production Plan'!$N:$N)</f>
        <v>0</v>
      </c>
      <c r="M1345" s="85" t="str">
        <f t="shared" si="6"/>
        <v>B-W3-GN14-150 ml Green Bottle</v>
      </c>
      <c r="N1345" s="86">
        <f>SUMIFS('sys inv movment rpt'!$M:$M,'sys inv movment rpt'!$L:$L,$M1345,'sys inv movment rpt'!$N:$N,N$1)</f>
        <v>0</v>
      </c>
      <c r="O1345" s="86">
        <f>SUMIFS('sys inv movment rpt'!$M:$M,'sys inv movment rpt'!$L:$L,$M1345,'sys inv movment rpt'!$N:$N,O$1)</f>
        <v>0</v>
      </c>
      <c r="P1345" s="86">
        <f>SUMIFS('sys inv movment rpt'!$M:$M,'sys inv movment rpt'!$L:$L,$M1345,'sys inv movment rpt'!$N:$N,P$1)</f>
        <v>0</v>
      </c>
      <c r="Q1345" s="86">
        <f>SUMIFS('sys inv movment rpt'!$M:$M,'sys inv movment rpt'!$L:$L,$M1345,'sys inv movment rpt'!$N:$N,Q$1)</f>
        <v>0</v>
      </c>
      <c r="R1345" s="86">
        <f>SUMIFS('sys inv movment rpt'!$M:$M,'sys inv movment rpt'!$L:$L,$M1345,'sys inv movment rpt'!$N:$N,R$1)</f>
        <v>0</v>
      </c>
      <c r="S1345" s="86">
        <f>SUMIFS('sys inv movment rpt'!$M:$M,'sys inv movment rpt'!$L:$L,$M1345,'sys inv movment rpt'!$N:$N,S$1)</f>
        <v>0</v>
      </c>
      <c r="T1345" s="86">
        <f>SUMIFS('sys inv movment rpt'!$M:$M,'sys inv movment rpt'!$L:$L,$M1345,'sys inv movment rpt'!$N:$N,T$1)</f>
        <v>0</v>
      </c>
      <c r="U1345" s="86">
        <f>SUMIFS('sys inv movment rpt'!$M:$M,'sys inv movment rpt'!$L:$L,$M1345,'sys inv movment rpt'!$N:$N,U$1)</f>
        <v>0</v>
      </c>
      <c r="V1345" s="86">
        <f>SUMIFS('sys inv movment rpt'!$M:$M,'sys inv movment rpt'!$L:$L,$M1345,'sys inv movment rpt'!$N:$N,V$1)</f>
        <v>0</v>
      </c>
      <c r="W1345" s="86">
        <f>SUMIFS('sys inv movment rpt'!$M:$M,'sys inv movment rpt'!$L:$L,$M1345,'sys inv movment rpt'!$N:$N,W$1)</f>
        <v>0</v>
      </c>
      <c r="X1345" s="86">
        <f>SUMIFS('sys inv movment rpt'!$M:$M,'sys inv movment rpt'!$L:$L,$M1345,'sys inv movment rpt'!$N:$N,X$1)</f>
        <v>0</v>
      </c>
      <c r="Y1345" s="86">
        <f>SUMIFS('sys inv movment rpt'!$M:$M,'sys inv movment rpt'!$L:$L,$M1345,'sys inv movment rpt'!$N:$N,Y$1)</f>
        <v>0</v>
      </c>
      <c r="Z1345" s="86">
        <f>SUMIFS('sys inv movment rpt'!$M:$M,'sys inv movment rpt'!$L:$L,$M1345,'sys inv movment rpt'!$N:$N,Z$1)</f>
        <v>0</v>
      </c>
      <c r="AA1345" s="86">
        <f>SUMIFS('sys inv movment rpt'!$M:$M,'sys inv movment rpt'!$L:$L,$M1345,'sys inv movment rpt'!$N:$N,AA$1)</f>
        <v>0</v>
      </c>
      <c r="AB1345" s="86">
        <f>SUMIFS('sys inv movment rpt'!$M:$M,'sys inv movment rpt'!$L:$L,$M1345,'sys inv movment rpt'!$N:$N,AB$1)</f>
        <v>0</v>
      </c>
      <c r="AC1345" s="86">
        <f>SUMIFS('sys inv movment rpt'!$M:$M,'sys inv movment rpt'!$L:$L,$M1345,'sys inv movment rpt'!$N:$N,AC$1)</f>
        <v>0</v>
      </c>
      <c r="AD1345" s="86">
        <f>SUMIFS('sys inv movment rpt'!$M:$M,'sys inv movment rpt'!$L:$L,$M1345,'sys inv movment rpt'!$N:$N,AD$1)</f>
        <v>0</v>
      </c>
      <c r="AE1345" s="86">
        <f>SUMIFS('sys inv movment rpt'!$M:$M,'sys inv movment rpt'!$L:$L,$M1345,'sys inv movment rpt'!$N:$N,AE$1)</f>
        <v>0</v>
      </c>
      <c r="AF1345" s="86">
        <f>SUMIFS('sys inv movment rpt'!$M:$M,'sys inv movment rpt'!$L:$L,$M1345,'sys inv movment rpt'!$N:$N,AF$1)</f>
        <v>0</v>
      </c>
      <c r="AG1345" s="86">
        <f>SUMIFS('sys inv movment rpt'!$M:$M,'sys inv movment rpt'!$L:$L,$M1345,'sys inv movment rpt'!$N:$N,AG$1)</f>
        <v>0</v>
      </c>
      <c r="AH1345" s="86">
        <f>SUMIFS('sys inv movment rpt'!$M:$M,'sys inv movment rpt'!$L:$L,$M1345,'sys inv movment rpt'!$N:$N,AH$1)</f>
        <v>0</v>
      </c>
      <c r="AI1345" s="86">
        <f>SUMIFS('sys inv movment rpt'!$M:$M,'sys inv movment rpt'!$L:$L,$M1345,'sys inv movment rpt'!$N:$N,AI$1)</f>
        <v>0</v>
      </c>
      <c r="AJ1345" s="86">
        <f>SUMIFS('sys inv movment rpt'!$M:$M,'sys inv movment rpt'!$L:$L,$M1345,'sys inv movment rpt'!$N:$N,AJ$1)</f>
        <v>0</v>
      </c>
      <c r="AK1345" s="86">
        <f>SUMIFS('sys inv movment rpt'!$M:$M,'sys inv movment rpt'!$L:$L,$M1345,'sys inv movment rpt'!$N:$N,AK$1)</f>
        <v>0</v>
      </c>
      <c r="AL1345" s="86">
        <f>SUMIFS('sys inv movment rpt'!$M:$M,'sys inv movment rpt'!$L:$L,$M1345,'sys inv movment rpt'!$N:$N,AL$1)</f>
        <v>0</v>
      </c>
      <c r="AM1345" s="86">
        <f>SUMIFS('sys inv movment rpt'!$M:$M,'sys inv movment rpt'!$L:$L,$M1345,'sys inv movment rpt'!$N:$N,AM$1)</f>
        <v>0</v>
      </c>
      <c r="AN1345" s="86">
        <f>SUMIFS('sys inv movment rpt'!$M:$M,'sys inv movment rpt'!$L:$L,$M1345,'sys inv movment rpt'!$N:$N,AN$1)</f>
        <v>0</v>
      </c>
      <c r="AO1345" s="86">
        <f>SUMIFS('sys inv movment rpt'!$M:$M,'sys inv movment rpt'!$L:$L,$M1345,'sys inv movment rpt'!$N:$N,AO$1)</f>
        <v>0</v>
      </c>
      <c r="AP1345" s="86">
        <f>SUMIFS('sys inv movment rpt'!$M:$M,'sys inv movment rpt'!$L:$L,$M1345,'sys inv movment rpt'!$N:$N,AP$1)</f>
        <v>0</v>
      </c>
      <c r="AQ1345" s="86">
        <f>SUMIFS('sys inv movment rpt'!$M:$M,'sys inv movment rpt'!$L:$L,$M1345,'sys inv movment rpt'!$N:$N,AQ$1)</f>
        <v>0</v>
      </c>
      <c r="AR1345" s="86">
        <f>SUMIFS('sys inv movment rpt'!$M:$M,'sys inv movment rpt'!$L:$L,$M1345,'sys inv movment rpt'!$N:$N,AR$1)</f>
        <v>0</v>
      </c>
      <c r="AS1345" s="86">
        <f>SUMIFS('sys inv movment rpt'!$M:$M,'sys inv movment rpt'!$L:$L,$M1345,'sys inv movment rpt'!$N:$N,AS$1)</f>
        <v>0</v>
      </c>
      <c r="AT1345" s="86">
        <f>SUMIFS('sys inv movment rpt'!$M:$M,'sys inv movment rpt'!$L:$L,$M1345,'sys inv movment rpt'!$N:$N,AT$1)</f>
        <v>0</v>
      </c>
      <c r="AU1345" s="86">
        <f>SUMIFS('sys inv movment rpt'!$M:$M,'sys inv movment rpt'!$L:$L,$M1345,'sys inv movment rpt'!$N:$N,AU$1)</f>
        <v>0</v>
      </c>
      <c r="AV1345" s="86">
        <f>SUMIFS('sys inv movment rpt'!$M:$M,'sys inv movment rpt'!$L:$L,$M1345,'sys inv movment rpt'!$N:$N,AV$1)</f>
        <v>0</v>
      </c>
      <c r="AW1345" s="87" t="str">
        <f>IFERROR(VLOOKUP(A1345,'sys-backorder details'!E:U,17,0),"-")</f>
        <v>-</v>
      </c>
      <c r="AX1345" s="87" t="str">
        <f>IF(K1345&gt;1,VLOOKUP(A1345,'settings-routing'!A:I,9,0),"")</f>
        <v/>
      </c>
    </row>
    <row r="1346" ht="12.75" hidden="1" customHeight="1">
      <c r="A1346" s="28" t="s">
        <v>2752</v>
      </c>
      <c r="B1346" s="28" t="s">
        <v>2753</v>
      </c>
      <c r="C1346" s="50">
        <f t="shared" si="2"/>
        <v>0</v>
      </c>
      <c r="D1346" s="80">
        <f>SUMIF('Stocks 101-111'!$J:$J,'item dashboard'!A1346,'Stocks 101-111'!K:K)</f>
        <v>0</v>
      </c>
      <c r="E1346" s="80">
        <f>SUMIF('Stocks 101-111'!$J:$J,'item dashboard'!A1346,'Stocks 101-111'!$L:$L)</f>
        <v>0</v>
      </c>
      <c r="F1346" s="81">
        <f t="shared" si="3"/>
        <v>0</v>
      </c>
      <c r="G1346" s="82">
        <f t="shared" si="4"/>
        <v>0</v>
      </c>
      <c r="H1346" s="50">
        <f>SUMIFS('sys-backorder details'!$M:$M,'sys-backorder details'!$E:$E,'item dashboard'!A1346,'sys-backorder details'!$V:$V,"")</f>
        <v>0</v>
      </c>
      <c r="I1346" s="83">
        <f>SUMIF('settings-routing'!$I:$I,'item dashboard'!A1346,'settings-routing'!$O:$O)</f>
        <v>0</v>
      </c>
      <c r="J1346" s="50">
        <f>SUMIFS('sys-backorder details'!$M:$M,'sys-backorder details'!$E:$E,'item dashboard'!A1346,'sys-backorder details'!$V:$V,"Call off")</f>
        <v>0</v>
      </c>
      <c r="K1346" s="84">
        <f t="shared" si="5"/>
        <v>0</v>
      </c>
      <c r="L1346" s="84">
        <f>SUMIF('Production Plan'!$E:$E,'item dashboard'!A1346,'Production Plan'!$N:$N)</f>
        <v>0</v>
      </c>
      <c r="M1346" s="85" t="str">
        <f t="shared" si="6"/>
        <v>B-W3-GN14MANYA-150 ml Green Pntd Manyara Coconut Oil Bottle</v>
      </c>
      <c r="N1346" s="86">
        <f>SUMIFS('sys inv movment rpt'!$M:$M,'sys inv movment rpt'!$L:$L,$M1346,'sys inv movment rpt'!$N:$N,N$1)</f>
        <v>0</v>
      </c>
      <c r="O1346" s="86">
        <f>SUMIFS('sys inv movment rpt'!$M:$M,'sys inv movment rpt'!$L:$L,$M1346,'sys inv movment rpt'!$N:$N,O$1)</f>
        <v>0</v>
      </c>
      <c r="P1346" s="86">
        <f>SUMIFS('sys inv movment rpt'!$M:$M,'sys inv movment rpt'!$L:$L,$M1346,'sys inv movment rpt'!$N:$N,P$1)</f>
        <v>0</v>
      </c>
      <c r="Q1346" s="86">
        <f>SUMIFS('sys inv movment rpt'!$M:$M,'sys inv movment rpt'!$L:$L,$M1346,'sys inv movment rpt'!$N:$N,Q$1)</f>
        <v>0</v>
      </c>
      <c r="R1346" s="86">
        <f>SUMIFS('sys inv movment rpt'!$M:$M,'sys inv movment rpt'!$L:$L,$M1346,'sys inv movment rpt'!$N:$N,R$1)</f>
        <v>0</v>
      </c>
      <c r="S1346" s="86">
        <f>SUMIFS('sys inv movment rpt'!$M:$M,'sys inv movment rpt'!$L:$L,$M1346,'sys inv movment rpt'!$N:$N,S$1)</f>
        <v>0</v>
      </c>
      <c r="T1346" s="86">
        <f>SUMIFS('sys inv movment rpt'!$M:$M,'sys inv movment rpt'!$L:$L,$M1346,'sys inv movment rpt'!$N:$N,T$1)</f>
        <v>0</v>
      </c>
      <c r="U1346" s="86">
        <f>SUMIFS('sys inv movment rpt'!$M:$M,'sys inv movment rpt'!$L:$L,$M1346,'sys inv movment rpt'!$N:$N,U$1)</f>
        <v>0</v>
      </c>
      <c r="V1346" s="86">
        <f>SUMIFS('sys inv movment rpt'!$M:$M,'sys inv movment rpt'!$L:$L,$M1346,'sys inv movment rpt'!$N:$N,V$1)</f>
        <v>0</v>
      </c>
      <c r="W1346" s="86">
        <f>SUMIFS('sys inv movment rpt'!$M:$M,'sys inv movment rpt'!$L:$L,$M1346,'sys inv movment rpt'!$N:$N,W$1)</f>
        <v>0</v>
      </c>
      <c r="X1346" s="86">
        <f>SUMIFS('sys inv movment rpt'!$M:$M,'sys inv movment rpt'!$L:$L,$M1346,'sys inv movment rpt'!$N:$N,X$1)</f>
        <v>0</v>
      </c>
      <c r="Y1346" s="86">
        <f>SUMIFS('sys inv movment rpt'!$M:$M,'sys inv movment rpt'!$L:$L,$M1346,'sys inv movment rpt'!$N:$N,Y$1)</f>
        <v>0</v>
      </c>
      <c r="Z1346" s="86">
        <f>SUMIFS('sys inv movment rpt'!$M:$M,'sys inv movment rpt'!$L:$L,$M1346,'sys inv movment rpt'!$N:$N,Z$1)</f>
        <v>0</v>
      </c>
      <c r="AA1346" s="86">
        <f>SUMIFS('sys inv movment rpt'!$M:$M,'sys inv movment rpt'!$L:$L,$M1346,'sys inv movment rpt'!$N:$N,AA$1)</f>
        <v>0</v>
      </c>
      <c r="AB1346" s="86">
        <f>SUMIFS('sys inv movment rpt'!$M:$M,'sys inv movment rpt'!$L:$L,$M1346,'sys inv movment rpt'!$N:$N,AB$1)</f>
        <v>0</v>
      </c>
      <c r="AC1346" s="86">
        <f>SUMIFS('sys inv movment rpt'!$M:$M,'sys inv movment rpt'!$L:$L,$M1346,'sys inv movment rpt'!$N:$N,AC$1)</f>
        <v>0</v>
      </c>
      <c r="AD1346" s="86">
        <f>SUMIFS('sys inv movment rpt'!$M:$M,'sys inv movment rpt'!$L:$L,$M1346,'sys inv movment rpt'!$N:$N,AD$1)</f>
        <v>0</v>
      </c>
      <c r="AE1346" s="86">
        <f>SUMIFS('sys inv movment rpt'!$M:$M,'sys inv movment rpt'!$L:$L,$M1346,'sys inv movment rpt'!$N:$N,AE$1)</f>
        <v>0</v>
      </c>
      <c r="AF1346" s="86">
        <f>SUMIFS('sys inv movment rpt'!$M:$M,'sys inv movment rpt'!$L:$L,$M1346,'sys inv movment rpt'!$N:$N,AF$1)</f>
        <v>0</v>
      </c>
      <c r="AG1346" s="86">
        <f>SUMIFS('sys inv movment rpt'!$M:$M,'sys inv movment rpt'!$L:$L,$M1346,'sys inv movment rpt'!$N:$N,AG$1)</f>
        <v>0</v>
      </c>
      <c r="AH1346" s="86">
        <f>SUMIFS('sys inv movment rpt'!$M:$M,'sys inv movment rpt'!$L:$L,$M1346,'sys inv movment rpt'!$N:$N,AH$1)</f>
        <v>0</v>
      </c>
      <c r="AI1346" s="86">
        <f>SUMIFS('sys inv movment rpt'!$M:$M,'sys inv movment rpt'!$L:$L,$M1346,'sys inv movment rpt'!$N:$N,AI$1)</f>
        <v>0</v>
      </c>
      <c r="AJ1346" s="86">
        <f>SUMIFS('sys inv movment rpt'!$M:$M,'sys inv movment rpt'!$L:$L,$M1346,'sys inv movment rpt'!$N:$N,AJ$1)</f>
        <v>0</v>
      </c>
      <c r="AK1346" s="86">
        <f>SUMIFS('sys inv movment rpt'!$M:$M,'sys inv movment rpt'!$L:$L,$M1346,'sys inv movment rpt'!$N:$N,AK$1)</f>
        <v>0</v>
      </c>
      <c r="AL1346" s="86">
        <f>SUMIFS('sys inv movment rpt'!$M:$M,'sys inv movment rpt'!$L:$L,$M1346,'sys inv movment rpt'!$N:$N,AL$1)</f>
        <v>0</v>
      </c>
      <c r="AM1346" s="86">
        <f>SUMIFS('sys inv movment rpt'!$M:$M,'sys inv movment rpt'!$L:$L,$M1346,'sys inv movment rpt'!$N:$N,AM$1)</f>
        <v>0</v>
      </c>
      <c r="AN1346" s="86">
        <f>SUMIFS('sys inv movment rpt'!$M:$M,'sys inv movment rpt'!$L:$L,$M1346,'sys inv movment rpt'!$N:$N,AN$1)</f>
        <v>0</v>
      </c>
      <c r="AO1346" s="86">
        <f>SUMIFS('sys inv movment rpt'!$M:$M,'sys inv movment rpt'!$L:$L,$M1346,'sys inv movment rpt'!$N:$N,AO$1)</f>
        <v>0</v>
      </c>
      <c r="AP1346" s="86">
        <f>SUMIFS('sys inv movment rpt'!$M:$M,'sys inv movment rpt'!$L:$L,$M1346,'sys inv movment rpt'!$N:$N,AP$1)</f>
        <v>0</v>
      </c>
      <c r="AQ1346" s="86">
        <f>SUMIFS('sys inv movment rpt'!$M:$M,'sys inv movment rpt'!$L:$L,$M1346,'sys inv movment rpt'!$N:$N,AQ$1)</f>
        <v>0</v>
      </c>
      <c r="AR1346" s="86">
        <f>SUMIFS('sys inv movment rpt'!$M:$M,'sys inv movment rpt'!$L:$L,$M1346,'sys inv movment rpt'!$N:$N,AR$1)</f>
        <v>0</v>
      </c>
      <c r="AS1346" s="86">
        <f>SUMIFS('sys inv movment rpt'!$M:$M,'sys inv movment rpt'!$L:$L,$M1346,'sys inv movment rpt'!$N:$N,AS$1)</f>
        <v>0</v>
      </c>
      <c r="AT1346" s="86">
        <f>SUMIFS('sys inv movment rpt'!$M:$M,'sys inv movment rpt'!$L:$L,$M1346,'sys inv movment rpt'!$N:$N,AT$1)</f>
        <v>0</v>
      </c>
      <c r="AU1346" s="86">
        <f>SUMIFS('sys inv movment rpt'!$M:$M,'sys inv movment rpt'!$L:$L,$M1346,'sys inv movment rpt'!$N:$N,AU$1)</f>
        <v>0</v>
      </c>
      <c r="AV1346" s="86">
        <f>SUMIFS('sys inv movment rpt'!$M:$M,'sys inv movment rpt'!$L:$L,$M1346,'sys inv movment rpt'!$N:$N,AV$1)</f>
        <v>0</v>
      </c>
      <c r="AW1346" s="87" t="str">
        <f>IFERROR(VLOOKUP(A1346,'sys-backorder details'!E:U,17,0),"-")</f>
        <v>-</v>
      </c>
      <c r="AX1346" s="87" t="str">
        <f>IF(K1346&gt;1,VLOOKUP(A1346,'settings-routing'!A:I,9,0),"")</f>
        <v/>
      </c>
    </row>
    <row r="1347" ht="12.75" hidden="1" customHeight="1">
      <c r="A1347" s="15" t="s">
        <v>2754</v>
      </c>
      <c r="B1347" s="15" t="s">
        <v>2755</v>
      </c>
      <c r="C1347" s="50">
        <f t="shared" si="2"/>
        <v>0</v>
      </c>
      <c r="D1347" s="80">
        <f>SUMIF('Stocks 101-111'!$J:$J,'item dashboard'!A1347,'Stocks 101-111'!K:K)</f>
        <v>0</v>
      </c>
      <c r="E1347" s="80">
        <f>SUMIF('Stocks 101-111'!$J:$J,'item dashboard'!A1347,'Stocks 101-111'!$L:$L)</f>
        <v>0</v>
      </c>
      <c r="F1347" s="81">
        <f t="shared" si="3"/>
        <v>0</v>
      </c>
      <c r="G1347" s="82">
        <f t="shared" si="4"/>
        <v>0</v>
      </c>
      <c r="H1347" s="50">
        <f>SUMIFS('sys-backorder details'!$M:$M,'sys-backorder details'!$E:$E,'item dashboard'!A1347,'sys-backorder details'!$V:$V,"")</f>
        <v>0</v>
      </c>
      <c r="I1347" s="83">
        <f>SUMIF('settings-routing'!$I:$I,'item dashboard'!A1347,'settings-routing'!$O:$O)</f>
        <v>0</v>
      </c>
      <c r="J1347" s="50">
        <f>SUMIFS('sys-backorder details'!$M:$M,'sys-backorder details'!$E:$E,'item dashboard'!A1347,'sys-backorder details'!$V:$V,"Call off")</f>
        <v>0</v>
      </c>
      <c r="K1347" s="84">
        <f t="shared" si="5"/>
        <v>0</v>
      </c>
      <c r="L1347" s="84">
        <f>SUMIF('Production Plan'!$E:$E,'item dashboard'!A1347,'Production Plan'!$N:$N)</f>
        <v>0</v>
      </c>
      <c r="M1347" s="85" t="str">
        <f t="shared" si="6"/>
        <v>B-W3-GN14PALM-150 ml Pntd Palm Green Bottle</v>
      </c>
      <c r="N1347" s="86">
        <f>SUMIFS('sys inv movment rpt'!$M:$M,'sys inv movment rpt'!$L:$L,$M1347,'sys inv movment rpt'!$N:$N,N$1)</f>
        <v>0</v>
      </c>
      <c r="O1347" s="86">
        <f>SUMIFS('sys inv movment rpt'!$M:$M,'sys inv movment rpt'!$L:$L,$M1347,'sys inv movment rpt'!$N:$N,O$1)</f>
        <v>0</v>
      </c>
      <c r="P1347" s="86">
        <f>SUMIFS('sys inv movment rpt'!$M:$M,'sys inv movment rpt'!$L:$L,$M1347,'sys inv movment rpt'!$N:$N,P$1)</f>
        <v>0</v>
      </c>
      <c r="Q1347" s="86">
        <f>SUMIFS('sys inv movment rpt'!$M:$M,'sys inv movment rpt'!$L:$L,$M1347,'sys inv movment rpt'!$N:$N,Q$1)</f>
        <v>0</v>
      </c>
      <c r="R1347" s="86">
        <f>SUMIFS('sys inv movment rpt'!$M:$M,'sys inv movment rpt'!$L:$L,$M1347,'sys inv movment rpt'!$N:$N,R$1)</f>
        <v>0</v>
      </c>
      <c r="S1347" s="86">
        <f>SUMIFS('sys inv movment rpt'!$M:$M,'sys inv movment rpt'!$L:$L,$M1347,'sys inv movment rpt'!$N:$N,S$1)</f>
        <v>0</v>
      </c>
      <c r="T1347" s="86">
        <f>SUMIFS('sys inv movment rpt'!$M:$M,'sys inv movment rpt'!$L:$L,$M1347,'sys inv movment rpt'!$N:$N,T$1)</f>
        <v>0</v>
      </c>
      <c r="U1347" s="86">
        <f>SUMIFS('sys inv movment rpt'!$M:$M,'sys inv movment rpt'!$L:$L,$M1347,'sys inv movment rpt'!$N:$N,U$1)</f>
        <v>0</v>
      </c>
      <c r="V1347" s="86">
        <f>SUMIFS('sys inv movment rpt'!$M:$M,'sys inv movment rpt'!$L:$L,$M1347,'sys inv movment rpt'!$N:$N,V$1)</f>
        <v>0</v>
      </c>
      <c r="W1347" s="86">
        <f>SUMIFS('sys inv movment rpt'!$M:$M,'sys inv movment rpt'!$L:$L,$M1347,'sys inv movment rpt'!$N:$N,W$1)</f>
        <v>0</v>
      </c>
      <c r="X1347" s="86">
        <f>SUMIFS('sys inv movment rpt'!$M:$M,'sys inv movment rpt'!$L:$L,$M1347,'sys inv movment rpt'!$N:$N,X$1)</f>
        <v>0</v>
      </c>
      <c r="Y1347" s="86">
        <f>SUMIFS('sys inv movment rpt'!$M:$M,'sys inv movment rpt'!$L:$L,$M1347,'sys inv movment rpt'!$N:$N,Y$1)</f>
        <v>0</v>
      </c>
      <c r="Z1347" s="86">
        <f>SUMIFS('sys inv movment rpt'!$M:$M,'sys inv movment rpt'!$L:$L,$M1347,'sys inv movment rpt'!$N:$N,Z$1)</f>
        <v>0</v>
      </c>
      <c r="AA1347" s="86">
        <f>SUMIFS('sys inv movment rpt'!$M:$M,'sys inv movment rpt'!$L:$L,$M1347,'sys inv movment rpt'!$N:$N,AA$1)</f>
        <v>0</v>
      </c>
      <c r="AB1347" s="86">
        <f>SUMIFS('sys inv movment rpt'!$M:$M,'sys inv movment rpt'!$L:$L,$M1347,'sys inv movment rpt'!$N:$N,AB$1)</f>
        <v>0</v>
      </c>
      <c r="AC1347" s="86">
        <f>SUMIFS('sys inv movment rpt'!$M:$M,'sys inv movment rpt'!$L:$L,$M1347,'sys inv movment rpt'!$N:$N,AC$1)</f>
        <v>0</v>
      </c>
      <c r="AD1347" s="86">
        <f>SUMIFS('sys inv movment rpt'!$M:$M,'sys inv movment rpt'!$L:$L,$M1347,'sys inv movment rpt'!$N:$N,AD$1)</f>
        <v>0</v>
      </c>
      <c r="AE1347" s="86">
        <f>SUMIFS('sys inv movment rpt'!$M:$M,'sys inv movment rpt'!$L:$L,$M1347,'sys inv movment rpt'!$N:$N,AE$1)</f>
        <v>0</v>
      </c>
      <c r="AF1347" s="86">
        <f>SUMIFS('sys inv movment rpt'!$M:$M,'sys inv movment rpt'!$L:$L,$M1347,'sys inv movment rpt'!$N:$N,AF$1)</f>
        <v>0</v>
      </c>
      <c r="AG1347" s="86">
        <f>SUMIFS('sys inv movment rpt'!$M:$M,'sys inv movment rpt'!$L:$L,$M1347,'sys inv movment rpt'!$N:$N,AG$1)</f>
        <v>0</v>
      </c>
      <c r="AH1347" s="86">
        <f>SUMIFS('sys inv movment rpt'!$M:$M,'sys inv movment rpt'!$L:$L,$M1347,'sys inv movment rpt'!$N:$N,AH$1)</f>
        <v>0</v>
      </c>
      <c r="AI1347" s="86">
        <f>SUMIFS('sys inv movment rpt'!$M:$M,'sys inv movment rpt'!$L:$L,$M1347,'sys inv movment rpt'!$N:$N,AI$1)</f>
        <v>0</v>
      </c>
      <c r="AJ1347" s="86">
        <f>SUMIFS('sys inv movment rpt'!$M:$M,'sys inv movment rpt'!$L:$L,$M1347,'sys inv movment rpt'!$N:$N,AJ$1)</f>
        <v>0</v>
      </c>
      <c r="AK1347" s="86">
        <f>SUMIFS('sys inv movment rpt'!$M:$M,'sys inv movment rpt'!$L:$L,$M1347,'sys inv movment rpt'!$N:$N,AK$1)</f>
        <v>0</v>
      </c>
      <c r="AL1347" s="86">
        <f>SUMIFS('sys inv movment rpt'!$M:$M,'sys inv movment rpt'!$L:$L,$M1347,'sys inv movment rpt'!$N:$N,AL$1)</f>
        <v>0</v>
      </c>
      <c r="AM1347" s="86">
        <f>SUMIFS('sys inv movment rpt'!$M:$M,'sys inv movment rpt'!$L:$L,$M1347,'sys inv movment rpt'!$N:$N,AM$1)</f>
        <v>0</v>
      </c>
      <c r="AN1347" s="86">
        <f>SUMIFS('sys inv movment rpt'!$M:$M,'sys inv movment rpt'!$L:$L,$M1347,'sys inv movment rpt'!$N:$N,AN$1)</f>
        <v>0</v>
      </c>
      <c r="AO1347" s="86">
        <f>SUMIFS('sys inv movment rpt'!$M:$M,'sys inv movment rpt'!$L:$L,$M1347,'sys inv movment rpt'!$N:$N,AO$1)</f>
        <v>0</v>
      </c>
      <c r="AP1347" s="86">
        <f>SUMIFS('sys inv movment rpt'!$M:$M,'sys inv movment rpt'!$L:$L,$M1347,'sys inv movment rpt'!$N:$N,AP$1)</f>
        <v>0</v>
      </c>
      <c r="AQ1347" s="86">
        <f>SUMIFS('sys inv movment rpt'!$M:$M,'sys inv movment rpt'!$L:$L,$M1347,'sys inv movment rpt'!$N:$N,AQ$1)</f>
        <v>0</v>
      </c>
      <c r="AR1347" s="86">
        <f>SUMIFS('sys inv movment rpt'!$M:$M,'sys inv movment rpt'!$L:$L,$M1347,'sys inv movment rpt'!$N:$N,AR$1)</f>
        <v>0</v>
      </c>
      <c r="AS1347" s="86">
        <f>SUMIFS('sys inv movment rpt'!$M:$M,'sys inv movment rpt'!$L:$L,$M1347,'sys inv movment rpt'!$N:$N,AS$1)</f>
        <v>0</v>
      </c>
      <c r="AT1347" s="86">
        <f>SUMIFS('sys inv movment rpt'!$M:$M,'sys inv movment rpt'!$L:$L,$M1347,'sys inv movment rpt'!$N:$N,AT$1)</f>
        <v>0</v>
      </c>
      <c r="AU1347" s="86">
        <f>SUMIFS('sys inv movment rpt'!$M:$M,'sys inv movment rpt'!$L:$L,$M1347,'sys inv movment rpt'!$N:$N,AU$1)</f>
        <v>0</v>
      </c>
      <c r="AV1347" s="86">
        <f>SUMIFS('sys inv movment rpt'!$M:$M,'sys inv movment rpt'!$L:$L,$M1347,'sys inv movment rpt'!$N:$N,AV$1)</f>
        <v>0</v>
      </c>
      <c r="AW1347" s="87" t="str">
        <f>IFERROR(VLOOKUP(A1347,'sys-backorder details'!E:U,17,0),"-")</f>
        <v>-</v>
      </c>
      <c r="AX1347" s="87" t="str">
        <f>IF(K1347&gt;1,VLOOKUP(A1347,'settings-routing'!A:I,9,0),"")</f>
        <v/>
      </c>
    </row>
    <row r="1348" ht="12.75" hidden="1" customHeight="1">
      <c r="A1348" s="50" t="s">
        <v>2756</v>
      </c>
      <c r="B1348" s="50" t="s">
        <v>2757</v>
      </c>
      <c r="C1348" s="50">
        <f t="shared" si="2"/>
        <v>0</v>
      </c>
      <c r="D1348" s="80">
        <f>SUMIF('Stocks 101-111'!$J:$J,'item dashboard'!A1348,'Stocks 101-111'!K:K)</f>
        <v>0</v>
      </c>
      <c r="E1348" s="80">
        <f>SUMIF('Stocks 101-111'!$J:$J,'item dashboard'!A1348,'Stocks 101-111'!$L:$L)</f>
        <v>0</v>
      </c>
      <c r="F1348" s="81">
        <f t="shared" si="3"/>
        <v>0</v>
      </c>
      <c r="G1348" s="82">
        <f t="shared" si="4"/>
        <v>0</v>
      </c>
      <c r="H1348" s="50">
        <f>SUMIFS('sys-backorder details'!$M:$M,'sys-backorder details'!$E:$E,'item dashboard'!A1348,'sys-backorder details'!$V:$V,"")</f>
        <v>0</v>
      </c>
      <c r="I1348" s="83">
        <f>SUMIF('settings-routing'!$I:$I,'item dashboard'!A1348,'settings-routing'!$O:$O)</f>
        <v>0</v>
      </c>
      <c r="J1348" s="50">
        <f>SUMIFS('sys-backorder details'!$M:$M,'sys-backorder details'!$E:$E,'item dashboard'!A1348,'sys-backorder details'!$V:$V,"Call off")</f>
        <v>0</v>
      </c>
      <c r="K1348" s="84">
        <f t="shared" si="5"/>
        <v>0</v>
      </c>
      <c r="L1348" s="84">
        <f>SUMIF('Production Plan'!$E:$E,'item dashboard'!A1348,'Production Plan'!$N:$N)</f>
        <v>0</v>
      </c>
      <c r="M1348" s="85" t="str">
        <f t="shared" si="6"/>
        <v>B-W3-GN16NURA-100 ml Green Pntd Nura Coconut Oil Bottle</v>
      </c>
      <c r="N1348" s="86">
        <f>SUMIFS('sys inv movment rpt'!$M:$M,'sys inv movment rpt'!$L:$L,$M1348,'sys inv movment rpt'!$N:$N,N$1)</f>
        <v>0</v>
      </c>
      <c r="O1348" s="86">
        <f>SUMIFS('sys inv movment rpt'!$M:$M,'sys inv movment rpt'!$L:$L,$M1348,'sys inv movment rpt'!$N:$N,O$1)</f>
        <v>0</v>
      </c>
      <c r="P1348" s="86">
        <f>SUMIFS('sys inv movment rpt'!$M:$M,'sys inv movment rpt'!$L:$L,$M1348,'sys inv movment rpt'!$N:$N,P$1)</f>
        <v>0</v>
      </c>
      <c r="Q1348" s="86">
        <f>SUMIFS('sys inv movment rpt'!$M:$M,'sys inv movment rpt'!$L:$L,$M1348,'sys inv movment rpt'!$N:$N,Q$1)</f>
        <v>0</v>
      </c>
      <c r="R1348" s="86">
        <f>SUMIFS('sys inv movment rpt'!$M:$M,'sys inv movment rpt'!$L:$L,$M1348,'sys inv movment rpt'!$N:$N,R$1)</f>
        <v>0</v>
      </c>
      <c r="S1348" s="86">
        <f>SUMIFS('sys inv movment rpt'!$M:$M,'sys inv movment rpt'!$L:$L,$M1348,'sys inv movment rpt'!$N:$N,S$1)</f>
        <v>0</v>
      </c>
      <c r="T1348" s="86">
        <f>SUMIFS('sys inv movment rpt'!$M:$M,'sys inv movment rpt'!$L:$L,$M1348,'sys inv movment rpt'!$N:$N,T$1)</f>
        <v>0</v>
      </c>
      <c r="U1348" s="86">
        <f>SUMIFS('sys inv movment rpt'!$M:$M,'sys inv movment rpt'!$L:$L,$M1348,'sys inv movment rpt'!$N:$N,U$1)</f>
        <v>0</v>
      </c>
      <c r="V1348" s="86">
        <f>SUMIFS('sys inv movment rpt'!$M:$M,'sys inv movment rpt'!$L:$L,$M1348,'sys inv movment rpt'!$N:$N,V$1)</f>
        <v>0</v>
      </c>
      <c r="W1348" s="86">
        <f>SUMIFS('sys inv movment rpt'!$M:$M,'sys inv movment rpt'!$L:$L,$M1348,'sys inv movment rpt'!$N:$N,W$1)</f>
        <v>0</v>
      </c>
      <c r="X1348" s="86">
        <f>SUMIFS('sys inv movment rpt'!$M:$M,'sys inv movment rpt'!$L:$L,$M1348,'sys inv movment rpt'!$N:$N,X$1)</f>
        <v>0</v>
      </c>
      <c r="Y1348" s="86">
        <f>SUMIFS('sys inv movment rpt'!$M:$M,'sys inv movment rpt'!$L:$L,$M1348,'sys inv movment rpt'!$N:$N,Y$1)</f>
        <v>0</v>
      </c>
      <c r="Z1348" s="86">
        <f>SUMIFS('sys inv movment rpt'!$M:$M,'sys inv movment rpt'!$L:$L,$M1348,'sys inv movment rpt'!$N:$N,Z$1)</f>
        <v>0</v>
      </c>
      <c r="AA1348" s="86">
        <f>SUMIFS('sys inv movment rpt'!$M:$M,'sys inv movment rpt'!$L:$L,$M1348,'sys inv movment rpt'!$N:$N,AA$1)</f>
        <v>0</v>
      </c>
      <c r="AB1348" s="86">
        <f>SUMIFS('sys inv movment rpt'!$M:$M,'sys inv movment rpt'!$L:$L,$M1348,'sys inv movment rpt'!$N:$N,AB$1)</f>
        <v>0</v>
      </c>
      <c r="AC1348" s="86">
        <f>SUMIFS('sys inv movment rpt'!$M:$M,'sys inv movment rpt'!$L:$L,$M1348,'sys inv movment rpt'!$N:$N,AC$1)</f>
        <v>0</v>
      </c>
      <c r="AD1348" s="86">
        <f>SUMIFS('sys inv movment rpt'!$M:$M,'sys inv movment rpt'!$L:$L,$M1348,'sys inv movment rpt'!$N:$N,AD$1)</f>
        <v>0</v>
      </c>
      <c r="AE1348" s="86">
        <f>SUMIFS('sys inv movment rpt'!$M:$M,'sys inv movment rpt'!$L:$L,$M1348,'sys inv movment rpt'!$N:$N,AE$1)</f>
        <v>0</v>
      </c>
      <c r="AF1348" s="86">
        <f>SUMIFS('sys inv movment rpt'!$M:$M,'sys inv movment rpt'!$L:$L,$M1348,'sys inv movment rpt'!$N:$N,AF$1)</f>
        <v>0</v>
      </c>
      <c r="AG1348" s="86">
        <f>SUMIFS('sys inv movment rpt'!$M:$M,'sys inv movment rpt'!$L:$L,$M1348,'sys inv movment rpt'!$N:$N,AG$1)</f>
        <v>0</v>
      </c>
      <c r="AH1348" s="86">
        <f>SUMIFS('sys inv movment rpt'!$M:$M,'sys inv movment rpt'!$L:$L,$M1348,'sys inv movment rpt'!$N:$N,AH$1)</f>
        <v>0</v>
      </c>
      <c r="AI1348" s="86">
        <f>SUMIFS('sys inv movment rpt'!$M:$M,'sys inv movment rpt'!$L:$L,$M1348,'sys inv movment rpt'!$N:$N,AI$1)</f>
        <v>0</v>
      </c>
      <c r="AJ1348" s="86">
        <f>SUMIFS('sys inv movment rpt'!$M:$M,'sys inv movment rpt'!$L:$L,$M1348,'sys inv movment rpt'!$N:$N,AJ$1)</f>
        <v>0</v>
      </c>
      <c r="AK1348" s="86">
        <f>SUMIFS('sys inv movment rpt'!$M:$M,'sys inv movment rpt'!$L:$L,$M1348,'sys inv movment rpt'!$N:$N,AK$1)</f>
        <v>0</v>
      </c>
      <c r="AL1348" s="86">
        <f>SUMIFS('sys inv movment rpt'!$M:$M,'sys inv movment rpt'!$L:$L,$M1348,'sys inv movment rpt'!$N:$N,AL$1)</f>
        <v>0</v>
      </c>
      <c r="AM1348" s="86">
        <f>SUMIFS('sys inv movment rpt'!$M:$M,'sys inv movment rpt'!$L:$L,$M1348,'sys inv movment rpt'!$N:$N,AM$1)</f>
        <v>0</v>
      </c>
      <c r="AN1348" s="86">
        <f>SUMIFS('sys inv movment rpt'!$M:$M,'sys inv movment rpt'!$L:$L,$M1348,'sys inv movment rpt'!$N:$N,AN$1)</f>
        <v>0</v>
      </c>
      <c r="AO1348" s="86">
        <f>SUMIFS('sys inv movment rpt'!$M:$M,'sys inv movment rpt'!$L:$L,$M1348,'sys inv movment rpt'!$N:$N,AO$1)</f>
        <v>0</v>
      </c>
      <c r="AP1348" s="86">
        <f>SUMIFS('sys inv movment rpt'!$M:$M,'sys inv movment rpt'!$L:$L,$M1348,'sys inv movment rpt'!$N:$N,AP$1)</f>
        <v>0</v>
      </c>
      <c r="AQ1348" s="86">
        <f>SUMIFS('sys inv movment rpt'!$M:$M,'sys inv movment rpt'!$L:$L,$M1348,'sys inv movment rpt'!$N:$N,AQ$1)</f>
        <v>0</v>
      </c>
      <c r="AR1348" s="86">
        <f>SUMIFS('sys inv movment rpt'!$M:$M,'sys inv movment rpt'!$L:$L,$M1348,'sys inv movment rpt'!$N:$N,AR$1)</f>
        <v>0</v>
      </c>
      <c r="AS1348" s="86">
        <f>SUMIFS('sys inv movment rpt'!$M:$M,'sys inv movment rpt'!$L:$L,$M1348,'sys inv movment rpt'!$N:$N,AS$1)</f>
        <v>0</v>
      </c>
      <c r="AT1348" s="86">
        <f>SUMIFS('sys inv movment rpt'!$M:$M,'sys inv movment rpt'!$L:$L,$M1348,'sys inv movment rpt'!$N:$N,AT$1)</f>
        <v>0</v>
      </c>
      <c r="AU1348" s="86">
        <f>SUMIFS('sys inv movment rpt'!$M:$M,'sys inv movment rpt'!$L:$L,$M1348,'sys inv movment rpt'!$N:$N,AU$1)</f>
        <v>0</v>
      </c>
      <c r="AV1348" s="86">
        <f>SUMIFS('sys inv movment rpt'!$M:$M,'sys inv movment rpt'!$L:$L,$M1348,'sys inv movment rpt'!$N:$N,AV$1)</f>
        <v>0</v>
      </c>
      <c r="AW1348" s="87" t="str">
        <f>IFERROR(VLOOKUP(A1348,'sys-backorder details'!E:U,17,0),"-")</f>
        <v>-</v>
      </c>
      <c r="AX1348" s="87" t="str">
        <f>IF(K1348&gt;1,VLOOKUP(A1348,'settings-routing'!A:I,9,0),"")</f>
        <v/>
      </c>
    </row>
    <row r="1349" ht="12.75" hidden="1" customHeight="1">
      <c r="A1349" s="50" t="s">
        <v>2758</v>
      </c>
      <c r="B1349" s="50" t="s">
        <v>1215</v>
      </c>
      <c r="C1349" s="50">
        <f t="shared" si="2"/>
        <v>2016</v>
      </c>
      <c r="D1349" s="80">
        <f>SUMIF('Stocks 101-111'!$J:$J,'item dashboard'!A1349,'Stocks 101-111'!K:K)</f>
        <v>2016</v>
      </c>
      <c r="E1349" s="80">
        <f>SUMIF('Stocks 101-111'!$J:$J,'item dashboard'!A1349,'Stocks 101-111'!$L:$L)</f>
        <v>0</v>
      </c>
      <c r="F1349" s="81">
        <f t="shared" si="3"/>
        <v>0</v>
      </c>
      <c r="G1349" s="82">
        <f t="shared" si="4"/>
        <v>0.2285714286</v>
      </c>
      <c r="H1349" s="50">
        <f>SUMIFS('sys-backorder details'!$M:$M,'sys-backorder details'!$E:$E,'item dashboard'!A1349,'sys-backorder details'!$V:$V,"")</f>
        <v>0</v>
      </c>
      <c r="I1349" s="83">
        <f>SUMIF('settings-routing'!$I:$I,'item dashboard'!A1349,'settings-routing'!$O:$O)</f>
        <v>0</v>
      </c>
      <c r="J1349" s="50">
        <f>SUMIFS('sys-backorder details'!$M:$M,'sys-backorder details'!$E:$E,'item dashboard'!A1349,'sys-backorder details'!$V:$V,"Call off")</f>
        <v>6048</v>
      </c>
      <c r="K1349" s="84">
        <f t="shared" si="5"/>
        <v>-2016</v>
      </c>
      <c r="L1349" s="84">
        <f>SUMIF('Production Plan'!$E:$E,'item dashboard'!A1349,'Production Plan'!$N:$N)</f>
        <v>0</v>
      </c>
      <c r="M1349" s="85" t="str">
        <f t="shared" si="6"/>
        <v>B-W3-N14-100 ml Natural Bottle</v>
      </c>
      <c r="N1349" s="86">
        <f>SUMIFS('sys inv movment rpt'!$M:$M,'sys inv movment rpt'!$L:$L,$M1349,'sys inv movment rpt'!$N:$N,N$1)</f>
        <v>14112</v>
      </c>
      <c r="O1349" s="86">
        <f>SUMIFS('sys inv movment rpt'!$M:$M,'sys inv movment rpt'!$L:$L,$M1349,'sys inv movment rpt'!$N:$N,O$1)</f>
        <v>0</v>
      </c>
      <c r="P1349" s="86">
        <f>SUMIFS('sys inv movment rpt'!$M:$M,'sys inv movment rpt'!$L:$L,$M1349,'sys inv movment rpt'!$N:$N,P$1)</f>
        <v>0</v>
      </c>
      <c r="Q1349" s="86">
        <f>SUMIFS('sys inv movment rpt'!$M:$M,'sys inv movment rpt'!$L:$L,$M1349,'sys inv movment rpt'!$N:$N,Q$1)</f>
        <v>0</v>
      </c>
      <c r="R1349" s="86">
        <f>SUMIFS('sys inv movment rpt'!$M:$M,'sys inv movment rpt'!$L:$L,$M1349,'sys inv movment rpt'!$N:$N,R$1)</f>
        <v>10584</v>
      </c>
      <c r="S1349" s="86">
        <f>SUMIFS('sys inv movment rpt'!$M:$M,'sys inv movment rpt'!$L:$L,$M1349,'sys inv movment rpt'!$N:$N,S$1)</f>
        <v>1008</v>
      </c>
      <c r="T1349" s="86">
        <f>SUMIFS('sys inv movment rpt'!$M:$M,'sys inv movment rpt'!$L:$L,$M1349,'sys inv movment rpt'!$N:$N,T$1)</f>
        <v>0</v>
      </c>
      <c r="U1349" s="86">
        <f>SUMIFS('sys inv movment rpt'!$M:$M,'sys inv movment rpt'!$L:$L,$M1349,'sys inv movment rpt'!$N:$N,U$1)</f>
        <v>0</v>
      </c>
      <c r="V1349" s="86">
        <f>SUMIFS('sys inv movment rpt'!$M:$M,'sys inv movment rpt'!$L:$L,$M1349,'sys inv movment rpt'!$N:$N,V$1)</f>
        <v>0</v>
      </c>
      <c r="W1349" s="86">
        <f>SUMIFS('sys inv movment rpt'!$M:$M,'sys inv movment rpt'!$L:$L,$M1349,'sys inv movment rpt'!$N:$N,W$1)</f>
        <v>12096</v>
      </c>
      <c r="X1349" s="86">
        <f>SUMIFS('sys inv movment rpt'!$M:$M,'sys inv movment rpt'!$L:$L,$M1349,'sys inv movment rpt'!$N:$N,X$1)</f>
        <v>0</v>
      </c>
      <c r="Y1349" s="86">
        <f>SUMIFS('sys inv movment rpt'!$M:$M,'sys inv movment rpt'!$L:$L,$M1349,'sys inv movment rpt'!$N:$N,Y$1)</f>
        <v>0</v>
      </c>
      <c r="Z1349" s="86">
        <f>SUMIFS('sys inv movment rpt'!$M:$M,'sys inv movment rpt'!$L:$L,$M1349,'sys inv movment rpt'!$N:$N,Z$1)</f>
        <v>0</v>
      </c>
      <c r="AA1349" s="86">
        <f>SUMIFS('sys inv movment rpt'!$M:$M,'sys inv movment rpt'!$L:$L,$M1349,'sys inv movment rpt'!$N:$N,AA$1)</f>
        <v>13608</v>
      </c>
      <c r="AB1349" s="86">
        <f>SUMIFS('sys inv movment rpt'!$M:$M,'sys inv movment rpt'!$L:$L,$M1349,'sys inv movment rpt'!$N:$N,AB$1)</f>
        <v>0</v>
      </c>
      <c r="AC1349" s="86">
        <f>SUMIFS('sys inv movment rpt'!$M:$M,'sys inv movment rpt'!$L:$L,$M1349,'sys inv movment rpt'!$N:$N,AC$1)</f>
        <v>0</v>
      </c>
      <c r="AD1349" s="86">
        <f>SUMIFS('sys inv movment rpt'!$M:$M,'sys inv movment rpt'!$L:$L,$M1349,'sys inv movment rpt'!$N:$N,AD$1)</f>
        <v>0</v>
      </c>
      <c r="AE1349" s="86">
        <f>SUMIFS('sys inv movment rpt'!$M:$M,'sys inv movment rpt'!$L:$L,$M1349,'sys inv movment rpt'!$N:$N,AE$1)</f>
        <v>0</v>
      </c>
      <c r="AF1349" s="86">
        <f>SUMIFS('sys inv movment rpt'!$M:$M,'sys inv movment rpt'!$L:$L,$M1349,'sys inv movment rpt'!$N:$N,AF$1)</f>
        <v>0</v>
      </c>
      <c r="AG1349" s="86">
        <f>SUMIFS('sys inv movment rpt'!$M:$M,'sys inv movment rpt'!$L:$L,$M1349,'sys inv movment rpt'!$N:$N,AG$1)</f>
        <v>0</v>
      </c>
      <c r="AH1349" s="86">
        <f>SUMIFS('sys inv movment rpt'!$M:$M,'sys inv movment rpt'!$L:$L,$M1349,'sys inv movment rpt'!$N:$N,AH$1)</f>
        <v>0</v>
      </c>
      <c r="AI1349" s="86">
        <f>SUMIFS('sys inv movment rpt'!$M:$M,'sys inv movment rpt'!$L:$L,$M1349,'sys inv movment rpt'!$N:$N,AI$1)</f>
        <v>0</v>
      </c>
      <c r="AJ1349" s="86">
        <f>SUMIFS('sys inv movment rpt'!$M:$M,'sys inv movment rpt'!$L:$L,$M1349,'sys inv movment rpt'!$N:$N,AJ$1)</f>
        <v>22680</v>
      </c>
      <c r="AK1349" s="86">
        <f>SUMIFS('sys inv movment rpt'!$M:$M,'sys inv movment rpt'!$L:$L,$M1349,'sys inv movment rpt'!$N:$N,AK$1)</f>
        <v>0</v>
      </c>
      <c r="AL1349" s="86">
        <f>SUMIFS('sys inv movment rpt'!$M:$M,'sys inv movment rpt'!$L:$L,$M1349,'sys inv movment rpt'!$N:$N,AL$1)</f>
        <v>0</v>
      </c>
      <c r="AM1349" s="86">
        <f>SUMIFS('sys inv movment rpt'!$M:$M,'sys inv movment rpt'!$L:$L,$M1349,'sys inv movment rpt'!$N:$N,AM$1)</f>
        <v>0</v>
      </c>
      <c r="AN1349" s="86">
        <f>SUMIFS('sys inv movment rpt'!$M:$M,'sys inv movment rpt'!$L:$L,$M1349,'sys inv movment rpt'!$N:$N,AN$1)</f>
        <v>0</v>
      </c>
      <c r="AO1349" s="86">
        <f>SUMIFS('sys inv movment rpt'!$M:$M,'sys inv movment rpt'!$L:$L,$M1349,'sys inv movment rpt'!$N:$N,AO$1)</f>
        <v>2520</v>
      </c>
      <c r="AP1349" s="86">
        <f>SUMIFS('sys inv movment rpt'!$M:$M,'sys inv movment rpt'!$L:$L,$M1349,'sys inv movment rpt'!$N:$N,AP$1)</f>
        <v>0</v>
      </c>
      <c r="AQ1349" s="86">
        <f>SUMIFS('sys inv movment rpt'!$M:$M,'sys inv movment rpt'!$L:$L,$M1349,'sys inv movment rpt'!$N:$N,AQ$1)</f>
        <v>0</v>
      </c>
      <c r="AR1349" s="86">
        <f>SUMIFS('sys inv movment rpt'!$M:$M,'sys inv movment rpt'!$L:$L,$M1349,'sys inv movment rpt'!$N:$N,AR$1)</f>
        <v>0</v>
      </c>
      <c r="AS1349" s="86">
        <f>SUMIFS('sys inv movment rpt'!$M:$M,'sys inv movment rpt'!$L:$L,$M1349,'sys inv movment rpt'!$N:$N,AS$1)</f>
        <v>0</v>
      </c>
      <c r="AT1349" s="86">
        <f>SUMIFS('sys inv movment rpt'!$M:$M,'sys inv movment rpt'!$L:$L,$M1349,'sys inv movment rpt'!$N:$N,AT$1)</f>
        <v>0</v>
      </c>
      <c r="AU1349" s="86">
        <f>SUMIFS('sys inv movment rpt'!$M:$M,'sys inv movment rpt'!$L:$L,$M1349,'sys inv movment rpt'!$N:$N,AU$1)</f>
        <v>0</v>
      </c>
      <c r="AV1349" s="86">
        <f>SUMIFS('sys inv movment rpt'!$M:$M,'sys inv movment rpt'!$L:$L,$M1349,'sys inv movment rpt'!$N:$N,AV$1)</f>
        <v>9072</v>
      </c>
      <c r="AW1349" s="87" t="str">
        <f>IFERROR(VLOOKUP(A1349,'sys-backorder details'!E:U,17,0),"-")</f>
        <v>Cash/Current Cheque</v>
      </c>
      <c r="AX1349" s="87" t="str">
        <f>IF(K1349&gt;1,VLOOKUP(A1349,'settings-routing'!A:I,9,0),"")</f>
        <v/>
      </c>
    </row>
    <row r="1350" ht="12.75" hidden="1" customHeight="1">
      <c r="A1350" s="50" t="s">
        <v>2759</v>
      </c>
      <c r="B1350" s="50" t="s">
        <v>2760</v>
      </c>
      <c r="C1350" s="50">
        <f t="shared" si="2"/>
        <v>0</v>
      </c>
      <c r="D1350" s="80">
        <f>SUMIF('Stocks 101-111'!$J:$J,'item dashboard'!A1350,'Stocks 101-111'!K:K)</f>
        <v>0</v>
      </c>
      <c r="E1350" s="80">
        <f>SUMIF('Stocks 101-111'!$J:$J,'item dashboard'!A1350,'Stocks 101-111'!$L:$L)</f>
        <v>0</v>
      </c>
      <c r="F1350" s="81">
        <f t="shared" si="3"/>
        <v>0</v>
      </c>
      <c r="G1350" s="82">
        <f t="shared" si="4"/>
        <v>0</v>
      </c>
      <c r="H1350" s="50">
        <f>SUMIFS('sys-backorder details'!$M:$M,'sys-backorder details'!$E:$E,'item dashboard'!A1350,'sys-backorder details'!$V:$V,"")</f>
        <v>0</v>
      </c>
      <c r="I1350" s="83">
        <f>SUMIF('settings-routing'!$I:$I,'item dashboard'!A1350,'settings-routing'!$O:$O)</f>
        <v>0</v>
      </c>
      <c r="J1350" s="50">
        <f>SUMIFS('sys-backorder details'!$M:$M,'sys-backorder details'!$E:$E,'item dashboard'!A1350,'sys-backorder details'!$V:$V,"Call off")</f>
        <v>0</v>
      </c>
      <c r="K1350" s="84">
        <f t="shared" si="5"/>
        <v>0</v>
      </c>
      <c r="L1350" s="84">
        <f>SUMIF('Production Plan'!$E:$E,'item dashboard'!A1350,'Production Plan'!$N:$N)</f>
        <v>0</v>
      </c>
      <c r="M1350" s="85" t="str">
        <f t="shared" si="6"/>
        <v>B-W3-N14ALI-150 ml Pntd Aliwal Bottle</v>
      </c>
      <c r="N1350" s="86">
        <f>SUMIFS('sys inv movment rpt'!$M:$M,'sys inv movment rpt'!$L:$L,$M1350,'sys inv movment rpt'!$N:$N,N$1)</f>
        <v>0</v>
      </c>
      <c r="O1350" s="86">
        <f>SUMIFS('sys inv movment rpt'!$M:$M,'sys inv movment rpt'!$L:$L,$M1350,'sys inv movment rpt'!$N:$N,O$1)</f>
        <v>0</v>
      </c>
      <c r="P1350" s="86">
        <f>SUMIFS('sys inv movment rpt'!$M:$M,'sys inv movment rpt'!$L:$L,$M1350,'sys inv movment rpt'!$N:$N,P$1)</f>
        <v>0</v>
      </c>
      <c r="Q1350" s="86">
        <f>SUMIFS('sys inv movment rpt'!$M:$M,'sys inv movment rpt'!$L:$L,$M1350,'sys inv movment rpt'!$N:$N,Q$1)</f>
        <v>0</v>
      </c>
      <c r="R1350" s="86">
        <f>SUMIFS('sys inv movment rpt'!$M:$M,'sys inv movment rpt'!$L:$L,$M1350,'sys inv movment rpt'!$N:$N,R$1)</f>
        <v>0</v>
      </c>
      <c r="S1350" s="86">
        <f>SUMIFS('sys inv movment rpt'!$M:$M,'sys inv movment rpt'!$L:$L,$M1350,'sys inv movment rpt'!$N:$N,S$1)</f>
        <v>0</v>
      </c>
      <c r="T1350" s="86">
        <f>SUMIFS('sys inv movment rpt'!$M:$M,'sys inv movment rpt'!$L:$L,$M1350,'sys inv movment rpt'!$N:$N,T$1)</f>
        <v>0</v>
      </c>
      <c r="U1350" s="86">
        <f>SUMIFS('sys inv movment rpt'!$M:$M,'sys inv movment rpt'!$L:$L,$M1350,'sys inv movment rpt'!$N:$N,U$1)</f>
        <v>0</v>
      </c>
      <c r="V1350" s="86">
        <f>SUMIFS('sys inv movment rpt'!$M:$M,'sys inv movment rpt'!$L:$L,$M1350,'sys inv movment rpt'!$N:$N,V$1)</f>
        <v>0</v>
      </c>
      <c r="W1350" s="86">
        <f>SUMIFS('sys inv movment rpt'!$M:$M,'sys inv movment rpt'!$L:$L,$M1350,'sys inv movment rpt'!$N:$N,W$1)</f>
        <v>0</v>
      </c>
      <c r="X1350" s="86">
        <f>SUMIFS('sys inv movment rpt'!$M:$M,'sys inv movment rpt'!$L:$L,$M1350,'sys inv movment rpt'!$N:$N,X$1)</f>
        <v>0</v>
      </c>
      <c r="Y1350" s="86">
        <f>SUMIFS('sys inv movment rpt'!$M:$M,'sys inv movment rpt'!$L:$L,$M1350,'sys inv movment rpt'!$N:$N,Y$1)</f>
        <v>0</v>
      </c>
      <c r="Z1350" s="86">
        <f>SUMIFS('sys inv movment rpt'!$M:$M,'sys inv movment rpt'!$L:$L,$M1350,'sys inv movment rpt'!$N:$N,Z$1)</f>
        <v>0</v>
      </c>
      <c r="AA1350" s="86">
        <f>SUMIFS('sys inv movment rpt'!$M:$M,'sys inv movment rpt'!$L:$L,$M1350,'sys inv movment rpt'!$N:$N,AA$1)</f>
        <v>0</v>
      </c>
      <c r="AB1350" s="86">
        <f>SUMIFS('sys inv movment rpt'!$M:$M,'sys inv movment rpt'!$L:$L,$M1350,'sys inv movment rpt'!$N:$N,AB$1)</f>
        <v>0</v>
      </c>
      <c r="AC1350" s="86">
        <f>SUMIFS('sys inv movment rpt'!$M:$M,'sys inv movment rpt'!$L:$L,$M1350,'sys inv movment rpt'!$N:$N,AC$1)</f>
        <v>0</v>
      </c>
      <c r="AD1350" s="86">
        <f>SUMIFS('sys inv movment rpt'!$M:$M,'sys inv movment rpt'!$L:$L,$M1350,'sys inv movment rpt'!$N:$N,AD$1)</f>
        <v>0</v>
      </c>
      <c r="AE1350" s="86">
        <f>SUMIFS('sys inv movment rpt'!$M:$M,'sys inv movment rpt'!$L:$L,$M1350,'sys inv movment rpt'!$N:$N,AE$1)</f>
        <v>0</v>
      </c>
      <c r="AF1350" s="86">
        <f>SUMIFS('sys inv movment rpt'!$M:$M,'sys inv movment rpt'!$L:$L,$M1350,'sys inv movment rpt'!$N:$N,AF$1)</f>
        <v>0</v>
      </c>
      <c r="AG1350" s="86">
        <f>SUMIFS('sys inv movment rpt'!$M:$M,'sys inv movment rpt'!$L:$L,$M1350,'sys inv movment rpt'!$N:$N,AG$1)</f>
        <v>0</v>
      </c>
      <c r="AH1350" s="86">
        <f>SUMIFS('sys inv movment rpt'!$M:$M,'sys inv movment rpt'!$L:$L,$M1350,'sys inv movment rpt'!$N:$N,AH$1)</f>
        <v>0</v>
      </c>
      <c r="AI1350" s="86">
        <f>SUMIFS('sys inv movment rpt'!$M:$M,'sys inv movment rpt'!$L:$L,$M1350,'sys inv movment rpt'!$N:$N,AI$1)</f>
        <v>0</v>
      </c>
      <c r="AJ1350" s="86">
        <f>SUMIFS('sys inv movment rpt'!$M:$M,'sys inv movment rpt'!$L:$L,$M1350,'sys inv movment rpt'!$N:$N,AJ$1)</f>
        <v>0</v>
      </c>
      <c r="AK1350" s="86">
        <f>SUMIFS('sys inv movment rpt'!$M:$M,'sys inv movment rpt'!$L:$L,$M1350,'sys inv movment rpt'!$N:$N,AK$1)</f>
        <v>0</v>
      </c>
      <c r="AL1350" s="86">
        <f>SUMIFS('sys inv movment rpt'!$M:$M,'sys inv movment rpt'!$L:$L,$M1350,'sys inv movment rpt'!$N:$N,AL$1)</f>
        <v>0</v>
      </c>
      <c r="AM1350" s="86">
        <f>SUMIFS('sys inv movment rpt'!$M:$M,'sys inv movment rpt'!$L:$L,$M1350,'sys inv movment rpt'!$N:$N,AM$1)</f>
        <v>0</v>
      </c>
      <c r="AN1350" s="86">
        <f>SUMIFS('sys inv movment rpt'!$M:$M,'sys inv movment rpt'!$L:$L,$M1350,'sys inv movment rpt'!$N:$N,AN$1)</f>
        <v>0</v>
      </c>
      <c r="AO1350" s="86">
        <f>SUMIFS('sys inv movment rpt'!$M:$M,'sys inv movment rpt'!$L:$L,$M1350,'sys inv movment rpt'!$N:$N,AO$1)</f>
        <v>0</v>
      </c>
      <c r="AP1350" s="86">
        <f>SUMIFS('sys inv movment rpt'!$M:$M,'sys inv movment rpt'!$L:$L,$M1350,'sys inv movment rpt'!$N:$N,AP$1)</f>
        <v>0</v>
      </c>
      <c r="AQ1350" s="86">
        <f>SUMIFS('sys inv movment rpt'!$M:$M,'sys inv movment rpt'!$L:$L,$M1350,'sys inv movment rpt'!$N:$N,AQ$1)</f>
        <v>0</v>
      </c>
      <c r="AR1350" s="86">
        <f>SUMIFS('sys inv movment rpt'!$M:$M,'sys inv movment rpt'!$L:$L,$M1350,'sys inv movment rpt'!$N:$N,AR$1)</f>
        <v>0</v>
      </c>
      <c r="AS1350" s="86">
        <f>SUMIFS('sys inv movment rpt'!$M:$M,'sys inv movment rpt'!$L:$L,$M1350,'sys inv movment rpt'!$N:$N,AS$1)</f>
        <v>0</v>
      </c>
      <c r="AT1350" s="86">
        <f>SUMIFS('sys inv movment rpt'!$M:$M,'sys inv movment rpt'!$L:$L,$M1350,'sys inv movment rpt'!$N:$N,AT$1)</f>
        <v>0</v>
      </c>
      <c r="AU1350" s="86">
        <f>SUMIFS('sys inv movment rpt'!$M:$M,'sys inv movment rpt'!$L:$L,$M1350,'sys inv movment rpt'!$N:$N,AU$1)</f>
        <v>0</v>
      </c>
      <c r="AV1350" s="86">
        <f>SUMIFS('sys inv movment rpt'!$M:$M,'sys inv movment rpt'!$L:$L,$M1350,'sys inv movment rpt'!$N:$N,AV$1)</f>
        <v>0</v>
      </c>
      <c r="AW1350" s="87" t="str">
        <f>IFERROR(VLOOKUP(A1350,'sys-backorder details'!E:U,17,0),"-")</f>
        <v>-</v>
      </c>
      <c r="AX1350" s="87"/>
    </row>
    <row r="1351" ht="12.75" hidden="1" customHeight="1">
      <c r="A1351" s="50" t="s">
        <v>2761</v>
      </c>
      <c r="B1351" s="50" t="s">
        <v>2762</v>
      </c>
      <c r="C1351" s="50">
        <f t="shared" si="2"/>
        <v>0</v>
      </c>
      <c r="D1351" s="80">
        <f>SUMIF('Stocks 101-111'!$J:$J,'item dashboard'!A1351,'Stocks 101-111'!K:K)</f>
        <v>0</v>
      </c>
      <c r="E1351" s="80">
        <f>SUMIF('Stocks 101-111'!$J:$J,'item dashboard'!A1351,'Stocks 101-111'!$L:$L)</f>
        <v>0</v>
      </c>
      <c r="F1351" s="81">
        <f t="shared" si="3"/>
        <v>0</v>
      </c>
      <c r="G1351" s="82">
        <f t="shared" si="4"/>
        <v>0.05714285714</v>
      </c>
      <c r="H1351" s="50">
        <f>SUMIFS('sys-backorder details'!$M:$M,'sys-backorder details'!$E:$E,'item dashboard'!A1351,'sys-backorder details'!$V:$V,"")</f>
        <v>0</v>
      </c>
      <c r="I1351" s="83">
        <f>SUMIF('settings-routing'!$I:$I,'item dashboard'!A1351,'settings-routing'!$O:$O)</f>
        <v>0</v>
      </c>
      <c r="J1351" s="50">
        <f>SUMIFS('sys-backorder details'!$M:$M,'sys-backorder details'!$E:$E,'item dashboard'!A1351,'sys-backorder details'!$V:$V,"Call off")</f>
        <v>0</v>
      </c>
      <c r="K1351" s="84">
        <f t="shared" si="5"/>
        <v>0</v>
      </c>
      <c r="L1351" s="84">
        <f>SUMIF('Production Plan'!$E:$E,'item dashboard'!A1351,'Production Plan'!$N:$N)</f>
        <v>0</v>
      </c>
      <c r="M1351" s="85" t="str">
        <f t="shared" si="6"/>
        <v>B-W3-N14HAYAT-150 ml Natural Pntd Hayat Bottle</v>
      </c>
      <c r="N1351" s="86">
        <f>SUMIFS('sys inv movment rpt'!$M:$M,'sys inv movment rpt'!$L:$L,$M1351,'sys inv movment rpt'!$N:$N,N$1)</f>
        <v>0</v>
      </c>
      <c r="O1351" s="86">
        <f>SUMIFS('sys inv movment rpt'!$M:$M,'sys inv movment rpt'!$L:$L,$M1351,'sys inv movment rpt'!$N:$N,O$1)</f>
        <v>0</v>
      </c>
      <c r="P1351" s="86">
        <f>SUMIFS('sys inv movment rpt'!$M:$M,'sys inv movment rpt'!$L:$L,$M1351,'sys inv movment rpt'!$N:$N,P$1)</f>
        <v>0</v>
      </c>
      <c r="Q1351" s="86">
        <f>SUMIFS('sys inv movment rpt'!$M:$M,'sys inv movment rpt'!$L:$L,$M1351,'sys inv movment rpt'!$N:$N,Q$1)</f>
        <v>0</v>
      </c>
      <c r="R1351" s="86">
        <f>SUMIFS('sys inv movment rpt'!$M:$M,'sys inv movment rpt'!$L:$L,$M1351,'sys inv movment rpt'!$N:$N,R$1)</f>
        <v>0</v>
      </c>
      <c r="S1351" s="86">
        <f>SUMIFS('sys inv movment rpt'!$M:$M,'sys inv movment rpt'!$L:$L,$M1351,'sys inv movment rpt'!$N:$N,S$1)</f>
        <v>0</v>
      </c>
      <c r="T1351" s="86">
        <f>SUMIFS('sys inv movment rpt'!$M:$M,'sys inv movment rpt'!$L:$L,$M1351,'sys inv movment rpt'!$N:$N,T$1)</f>
        <v>0</v>
      </c>
      <c r="U1351" s="86">
        <f>SUMIFS('sys inv movment rpt'!$M:$M,'sys inv movment rpt'!$L:$L,$M1351,'sys inv movment rpt'!$N:$N,U$1)</f>
        <v>0</v>
      </c>
      <c r="V1351" s="86">
        <f>SUMIFS('sys inv movment rpt'!$M:$M,'sys inv movment rpt'!$L:$L,$M1351,'sys inv movment rpt'!$N:$N,V$1)</f>
        <v>0</v>
      </c>
      <c r="W1351" s="86">
        <f>SUMIFS('sys inv movment rpt'!$M:$M,'sys inv movment rpt'!$L:$L,$M1351,'sys inv movment rpt'!$N:$N,W$1)</f>
        <v>0</v>
      </c>
      <c r="X1351" s="86">
        <f>SUMIFS('sys inv movment rpt'!$M:$M,'sys inv movment rpt'!$L:$L,$M1351,'sys inv movment rpt'!$N:$N,X$1)</f>
        <v>0</v>
      </c>
      <c r="Y1351" s="86">
        <f>SUMIFS('sys inv movment rpt'!$M:$M,'sys inv movment rpt'!$L:$L,$M1351,'sys inv movment rpt'!$N:$N,Y$1)</f>
        <v>0</v>
      </c>
      <c r="Z1351" s="86">
        <f>SUMIFS('sys inv movment rpt'!$M:$M,'sys inv movment rpt'!$L:$L,$M1351,'sys inv movment rpt'!$N:$N,Z$1)</f>
        <v>0</v>
      </c>
      <c r="AA1351" s="86">
        <f>SUMIFS('sys inv movment rpt'!$M:$M,'sys inv movment rpt'!$L:$L,$M1351,'sys inv movment rpt'!$N:$N,AA$1)</f>
        <v>0</v>
      </c>
      <c r="AB1351" s="86">
        <f>SUMIFS('sys inv movment rpt'!$M:$M,'sys inv movment rpt'!$L:$L,$M1351,'sys inv movment rpt'!$N:$N,AB$1)</f>
        <v>0</v>
      </c>
      <c r="AC1351" s="86">
        <f>SUMIFS('sys inv movment rpt'!$M:$M,'sys inv movment rpt'!$L:$L,$M1351,'sys inv movment rpt'!$N:$N,AC$1)</f>
        <v>0</v>
      </c>
      <c r="AD1351" s="86">
        <f>SUMIFS('sys inv movment rpt'!$M:$M,'sys inv movment rpt'!$L:$L,$M1351,'sys inv movment rpt'!$N:$N,AD$1)</f>
        <v>0</v>
      </c>
      <c r="AE1351" s="86">
        <f>SUMIFS('sys inv movment rpt'!$M:$M,'sys inv movment rpt'!$L:$L,$M1351,'sys inv movment rpt'!$N:$N,AE$1)</f>
        <v>2500</v>
      </c>
      <c r="AF1351" s="86">
        <f>SUMIFS('sys inv movment rpt'!$M:$M,'sys inv movment rpt'!$L:$L,$M1351,'sys inv movment rpt'!$N:$N,AF$1)</f>
        <v>0</v>
      </c>
      <c r="AG1351" s="86">
        <f>SUMIFS('sys inv movment rpt'!$M:$M,'sys inv movment rpt'!$L:$L,$M1351,'sys inv movment rpt'!$N:$N,AG$1)</f>
        <v>0</v>
      </c>
      <c r="AH1351" s="86">
        <f>SUMIFS('sys inv movment rpt'!$M:$M,'sys inv movment rpt'!$L:$L,$M1351,'sys inv movment rpt'!$N:$N,AH$1)</f>
        <v>0</v>
      </c>
      <c r="AI1351" s="86">
        <f>SUMIFS('sys inv movment rpt'!$M:$M,'sys inv movment rpt'!$L:$L,$M1351,'sys inv movment rpt'!$N:$N,AI$1)</f>
        <v>0</v>
      </c>
      <c r="AJ1351" s="86">
        <f>SUMIFS('sys inv movment rpt'!$M:$M,'sys inv movment rpt'!$L:$L,$M1351,'sys inv movment rpt'!$N:$N,AJ$1)</f>
        <v>0</v>
      </c>
      <c r="AK1351" s="86">
        <f>SUMIFS('sys inv movment rpt'!$M:$M,'sys inv movment rpt'!$L:$L,$M1351,'sys inv movment rpt'!$N:$N,AK$1)</f>
        <v>0</v>
      </c>
      <c r="AL1351" s="86">
        <f>SUMIFS('sys inv movment rpt'!$M:$M,'sys inv movment rpt'!$L:$L,$M1351,'sys inv movment rpt'!$N:$N,AL$1)</f>
        <v>0</v>
      </c>
      <c r="AM1351" s="86">
        <f>SUMIFS('sys inv movment rpt'!$M:$M,'sys inv movment rpt'!$L:$L,$M1351,'sys inv movment rpt'!$N:$N,AM$1)</f>
        <v>0</v>
      </c>
      <c r="AN1351" s="86">
        <f>SUMIFS('sys inv movment rpt'!$M:$M,'sys inv movment rpt'!$L:$L,$M1351,'sys inv movment rpt'!$N:$N,AN$1)</f>
        <v>0</v>
      </c>
      <c r="AO1351" s="86">
        <f>SUMIFS('sys inv movment rpt'!$M:$M,'sys inv movment rpt'!$L:$L,$M1351,'sys inv movment rpt'!$N:$N,AO$1)</f>
        <v>0</v>
      </c>
      <c r="AP1351" s="86">
        <f>SUMIFS('sys inv movment rpt'!$M:$M,'sys inv movment rpt'!$L:$L,$M1351,'sys inv movment rpt'!$N:$N,AP$1)</f>
        <v>0</v>
      </c>
      <c r="AQ1351" s="86">
        <f>SUMIFS('sys inv movment rpt'!$M:$M,'sys inv movment rpt'!$L:$L,$M1351,'sys inv movment rpt'!$N:$N,AQ$1)</f>
        <v>0</v>
      </c>
      <c r="AR1351" s="86">
        <f>SUMIFS('sys inv movment rpt'!$M:$M,'sys inv movment rpt'!$L:$L,$M1351,'sys inv movment rpt'!$N:$N,AR$1)</f>
        <v>5000</v>
      </c>
      <c r="AS1351" s="86">
        <f>SUMIFS('sys inv movment rpt'!$M:$M,'sys inv movment rpt'!$L:$L,$M1351,'sys inv movment rpt'!$N:$N,AS$1)</f>
        <v>0</v>
      </c>
      <c r="AT1351" s="86">
        <f>SUMIFS('sys inv movment rpt'!$M:$M,'sys inv movment rpt'!$L:$L,$M1351,'sys inv movment rpt'!$N:$N,AT$1)</f>
        <v>0</v>
      </c>
      <c r="AU1351" s="86">
        <f>SUMIFS('sys inv movment rpt'!$M:$M,'sys inv movment rpt'!$L:$L,$M1351,'sys inv movment rpt'!$N:$N,AU$1)</f>
        <v>0</v>
      </c>
      <c r="AV1351" s="86">
        <f>SUMIFS('sys inv movment rpt'!$M:$M,'sys inv movment rpt'!$L:$L,$M1351,'sys inv movment rpt'!$N:$N,AV$1)</f>
        <v>0</v>
      </c>
      <c r="AW1351" s="87" t="str">
        <f>IFERROR(VLOOKUP(A1351,'sys-backorder details'!E:U,17,0),"-")</f>
        <v>-</v>
      </c>
      <c r="AX1351" s="87"/>
    </row>
    <row r="1352" ht="12.75" hidden="1" customHeight="1">
      <c r="A1352" s="50" t="s">
        <v>2763</v>
      </c>
      <c r="B1352" s="50" t="s">
        <v>2764</v>
      </c>
      <c r="C1352" s="50">
        <f t="shared" si="2"/>
        <v>0</v>
      </c>
      <c r="D1352" s="80">
        <f>SUMIF('Stocks 101-111'!$J:$J,'item dashboard'!A1352,'Stocks 101-111'!K:K)</f>
        <v>0</v>
      </c>
      <c r="E1352" s="80">
        <f>SUMIF('Stocks 101-111'!$J:$J,'item dashboard'!A1352,'Stocks 101-111'!$L:$L)</f>
        <v>0</v>
      </c>
      <c r="F1352" s="81">
        <f t="shared" si="3"/>
        <v>0</v>
      </c>
      <c r="G1352" s="82">
        <f t="shared" si="4"/>
        <v>0</v>
      </c>
      <c r="H1352" s="50">
        <f>SUMIFS('sys-backorder details'!$M:$M,'sys-backorder details'!$E:$E,'item dashboard'!A1352,'sys-backorder details'!$V:$V,"")</f>
        <v>0</v>
      </c>
      <c r="I1352" s="83">
        <f>SUMIF('settings-routing'!$I:$I,'item dashboard'!A1352,'settings-routing'!$O:$O)</f>
        <v>0</v>
      </c>
      <c r="J1352" s="50">
        <f>SUMIFS('sys-backorder details'!$M:$M,'sys-backorder details'!$E:$E,'item dashboard'!A1352,'sys-backorder details'!$V:$V,"Call off")</f>
        <v>0</v>
      </c>
      <c r="K1352" s="84">
        <f t="shared" si="5"/>
        <v>0</v>
      </c>
      <c r="L1352" s="84">
        <f>SUMIF('Production Plan'!$E:$E,'item dashboard'!A1352,'Production Plan'!$N:$N)</f>
        <v>0</v>
      </c>
      <c r="M1352" s="85" t="str">
        <f t="shared" si="6"/>
        <v>B-W3-N14MUNIRA-150 ml Natural coco oil Pntd Munira Bottle</v>
      </c>
      <c r="N1352" s="86">
        <f>SUMIFS('sys inv movment rpt'!$M:$M,'sys inv movment rpt'!$L:$L,$M1352,'sys inv movment rpt'!$N:$N,N$1)</f>
        <v>0</v>
      </c>
      <c r="O1352" s="86">
        <f>SUMIFS('sys inv movment rpt'!$M:$M,'sys inv movment rpt'!$L:$L,$M1352,'sys inv movment rpt'!$N:$N,O$1)</f>
        <v>0</v>
      </c>
      <c r="P1352" s="86">
        <f>SUMIFS('sys inv movment rpt'!$M:$M,'sys inv movment rpt'!$L:$L,$M1352,'sys inv movment rpt'!$N:$N,P$1)</f>
        <v>0</v>
      </c>
      <c r="Q1352" s="86">
        <f>SUMIFS('sys inv movment rpt'!$M:$M,'sys inv movment rpt'!$L:$L,$M1352,'sys inv movment rpt'!$N:$N,Q$1)</f>
        <v>0</v>
      </c>
      <c r="R1352" s="86">
        <f>SUMIFS('sys inv movment rpt'!$M:$M,'sys inv movment rpt'!$L:$L,$M1352,'sys inv movment rpt'!$N:$N,R$1)</f>
        <v>0</v>
      </c>
      <c r="S1352" s="86">
        <f>SUMIFS('sys inv movment rpt'!$M:$M,'sys inv movment rpt'!$L:$L,$M1352,'sys inv movment rpt'!$N:$N,S$1)</f>
        <v>0</v>
      </c>
      <c r="T1352" s="86">
        <f>SUMIFS('sys inv movment rpt'!$M:$M,'sys inv movment rpt'!$L:$L,$M1352,'sys inv movment rpt'!$N:$N,T$1)</f>
        <v>0</v>
      </c>
      <c r="U1352" s="86">
        <f>SUMIFS('sys inv movment rpt'!$M:$M,'sys inv movment rpt'!$L:$L,$M1352,'sys inv movment rpt'!$N:$N,U$1)</f>
        <v>0</v>
      </c>
      <c r="V1352" s="86">
        <f>SUMIFS('sys inv movment rpt'!$M:$M,'sys inv movment rpt'!$L:$L,$M1352,'sys inv movment rpt'!$N:$N,V$1)</f>
        <v>0</v>
      </c>
      <c r="W1352" s="86">
        <f>SUMIFS('sys inv movment rpt'!$M:$M,'sys inv movment rpt'!$L:$L,$M1352,'sys inv movment rpt'!$N:$N,W$1)</f>
        <v>0</v>
      </c>
      <c r="X1352" s="86">
        <f>SUMIFS('sys inv movment rpt'!$M:$M,'sys inv movment rpt'!$L:$L,$M1352,'sys inv movment rpt'!$N:$N,X$1)</f>
        <v>0</v>
      </c>
      <c r="Y1352" s="86">
        <f>SUMIFS('sys inv movment rpt'!$M:$M,'sys inv movment rpt'!$L:$L,$M1352,'sys inv movment rpt'!$N:$N,Y$1)</f>
        <v>0</v>
      </c>
      <c r="Z1352" s="86">
        <f>SUMIFS('sys inv movment rpt'!$M:$M,'sys inv movment rpt'!$L:$L,$M1352,'sys inv movment rpt'!$N:$N,Z$1)</f>
        <v>0</v>
      </c>
      <c r="AA1352" s="86">
        <f>SUMIFS('sys inv movment rpt'!$M:$M,'sys inv movment rpt'!$L:$L,$M1352,'sys inv movment rpt'!$N:$N,AA$1)</f>
        <v>0</v>
      </c>
      <c r="AB1352" s="86">
        <f>SUMIFS('sys inv movment rpt'!$M:$M,'sys inv movment rpt'!$L:$L,$M1352,'sys inv movment rpt'!$N:$N,AB$1)</f>
        <v>0</v>
      </c>
      <c r="AC1352" s="86">
        <f>SUMIFS('sys inv movment rpt'!$M:$M,'sys inv movment rpt'!$L:$L,$M1352,'sys inv movment rpt'!$N:$N,AC$1)</f>
        <v>0</v>
      </c>
      <c r="AD1352" s="86">
        <f>SUMIFS('sys inv movment rpt'!$M:$M,'sys inv movment rpt'!$L:$L,$M1352,'sys inv movment rpt'!$N:$N,AD$1)</f>
        <v>0</v>
      </c>
      <c r="AE1352" s="86">
        <f>SUMIFS('sys inv movment rpt'!$M:$M,'sys inv movment rpt'!$L:$L,$M1352,'sys inv movment rpt'!$N:$N,AE$1)</f>
        <v>0</v>
      </c>
      <c r="AF1352" s="86">
        <f>SUMIFS('sys inv movment rpt'!$M:$M,'sys inv movment rpt'!$L:$L,$M1352,'sys inv movment rpt'!$N:$N,AF$1)</f>
        <v>0</v>
      </c>
      <c r="AG1352" s="86">
        <f>SUMIFS('sys inv movment rpt'!$M:$M,'sys inv movment rpt'!$L:$L,$M1352,'sys inv movment rpt'!$N:$N,AG$1)</f>
        <v>0</v>
      </c>
      <c r="AH1352" s="86">
        <f>SUMIFS('sys inv movment rpt'!$M:$M,'sys inv movment rpt'!$L:$L,$M1352,'sys inv movment rpt'!$N:$N,AH$1)</f>
        <v>0</v>
      </c>
      <c r="AI1352" s="86">
        <f>SUMIFS('sys inv movment rpt'!$M:$M,'sys inv movment rpt'!$L:$L,$M1352,'sys inv movment rpt'!$N:$N,AI$1)</f>
        <v>0</v>
      </c>
      <c r="AJ1352" s="86">
        <f>SUMIFS('sys inv movment rpt'!$M:$M,'sys inv movment rpt'!$L:$L,$M1352,'sys inv movment rpt'!$N:$N,AJ$1)</f>
        <v>0</v>
      </c>
      <c r="AK1352" s="86">
        <f>SUMIFS('sys inv movment rpt'!$M:$M,'sys inv movment rpt'!$L:$L,$M1352,'sys inv movment rpt'!$N:$N,AK$1)</f>
        <v>0</v>
      </c>
      <c r="AL1352" s="86">
        <f>SUMIFS('sys inv movment rpt'!$M:$M,'sys inv movment rpt'!$L:$L,$M1352,'sys inv movment rpt'!$N:$N,AL$1)</f>
        <v>0</v>
      </c>
      <c r="AM1352" s="86">
        <f>SUMIFS('sys inv movment rpt'!$M:$M,'sys inv movment rpt'!$L:$L,$M1352,'sys inv movment rpt'!$N:$N,AM$1)</f>
        <v>0</v>
      </c>
      <c r="AN1352" s="86">
        <f>SUMIFS('sys inv movment rpt'!$M:$M,'sys inv movment rpt'!$L:$L,$M1352,'sys inv movment rpt'!$N:$N,AN$1)</f>
        <v>0</v>
      </c>
      <c r="AO1352" s="86">
        <f>SUMIFS('sys inv movment rpt'!$M:$M,'sys inv movment rpt'!$L:$L,$M1352,'sys inv movment rpt'!$N:$N,AO$1)</f>
        <v>0</v>
      </c>
      <c r="AP1352" s="86">
        <f>SUMIFS('sys inv movment rpt'!$M:$M,'sys inv movment rpt'!$L:$L,$M1352,'sys inv movment rpt'!$N:$N,AP$1)</f>
        <v>0</v>
      </c>
      <c r="AQ1352" s="86">
        <f>SUMIFS('sys inv movment rpt'!$M:$M,'sys inv movment rpt'!$L:$L,$M1352,'sys inv movment rpt'!$N:$N,AQ$1)</f>
        <v>0</v>
      </c>
      <c r="AR1352" s="86">
        <f>SUMIFS('sys inv movment rpt'!$M:$M,'sys inv movment rpt'!$L:$L,$M1352,'sys inv movment rpt'!$N:$N,AR$1)</f>
        <v>0</v>
      </c>
      <c r="AS1352" s="86">
        <f>SUMIFS('sys inv movment rpt'!$M:$M,'sys inv movment rpt'!$L:$L,$M1352,'sys inv movment rpt'!$N:$N,AS$1)</f>
        <v>0</v>
      </c>
      <c r="AT1352" s="86">
        <f>SUMIFS('sys inv movment rpt'!$M:$M,'sys inv movment rpt'!$L:$L,$M1352,'sys inv movment rpt'!$N:$N,AT$1)</f>
        <v>0</v>
      </c>
      <c r="AU1352" s="86">
        <f>SUMIFS('sys inv movment rpt'!$M:$M,'sys inv movment rpt'!$L:$L,$M1352,'sys inv movment rpt'!$N:$N,AU$1)</f>
        <v>0</v>
      </c>
      <c r="AV1352" s="86">
        <f>SUMIFS('sys inv movment rpt'!$M:$M,'sys inv movment rpt'!$L:$L,$M1352,'sys inv movment rpt'!$N:$N,AV$1)</f>
        <v>0</v>
      </c>
      <c r="AW1352" s="87" t="str">
        <f>IFERROR(VLOOKUP(A1352,'sys-backorder details'!E:U,17,0),"-")</f>
        <v>-</v>
      </c>
      <c r="AX1352" s="87"/>
    </row>
    <row r="1353" ht="12.75" hidden="1" customHeight="1">
      <c r="A1353" s="50" t="s">
        <v>2765</v>
      </c>
      <c r="B1353" s="50" t="s">
        <v>2766</v>
      </c>
      <c r="C1353" s="50">
        <f t="shared" si="2"/>
        <v>0</v>
      </c>
      <c r="D1353" s="80">
        <f>SUMIF('Stocks 101-111'!$J:$J,'item dashboard'!A1353,'Stocks 101-111'!K:K)</f>
        <v>0</v>
      </c>
      <c r="E1353" s="80">
        <f>SUMIF('Stocks 101-111'!$J:$J,'item dashboard'!A1353,'Stocks 101-111'!$L:$L)</f>
        <v>0</v>
      </c>
      <c r="F1353" s="81">
        <f t="shared" si="3"/>
        <v>0</v>
      </c>
      <c r="G1353" s="82">
        <f t="shared" si="4"/>
        <v>0</v>
      </c>
      <c r="H1353" s="50">
        <f>SUMIFS('sys-backorder details'!$M:$M,'sys-backorder details'!$E:$E,'item dashboard'!A1353,'sys-backorder details'!$V:$V,"")</f>
        <v>0</v>
      </c>
      <c r="I1353" s="83">
        <f>SUMIF('settings-routing'!$I:$I,'item dashboard'!A1353,'settings-routing'!$O:$O)</f>
        <v>0</v>
      </c>
      <c r="J1353" s="50">
        <f>SUMIFS('sys-backorder details'!$M:$M,'sys-backorder details'!$E:$E,'item dashboard'!A1353,'sys-backorder details'!$V:$V,"Call off")</f>
        <v>0</v>
      </c>
      <c r="K1353" s="84">
        <f t="shared" si="5"/>
        <v>0</v>
      </c>
      <c r="L1353" s="84">
        <f>SUMIF('Production Plan'!$E:$E,'item dashboard'!A1353,'Production Plan'!$N:$N)</f>
        <v>0</v>
      </c>
      <c r="M1353" s="85" t="str">
        <f t="shared" si="6"/>
        <v>B-W3-N14NAZ-150 ml Nat Pntd Nazi Bottle</v>
      </c>
      <c r="N1353" s="86">
        <f>SUMIFS('sys inv movment rpt'!$M:$M,'sys inv movment rpt'!$L:$L,$M1353,'sys inv movment rpt'!$N:$N,N$1)</f>
        <v>0</v>
      </c>
      <c r="O1353" s="86">
        <f>SUMIFS('sys inv movment rpt'!$M:$M,'sys inv movment rpt'!$L:$L,$M1353,'sys inv movment rpt'!$N:$N,O$1)</f>
        <v>0</v>
      </c>
      <c r="P1353" s="86">
        <f>SUMIFS('sys inv movment rpt'!$M:$M,'sys inv movment rpt'!$L:$L,$M1353,'sys inv movment rpt'!$N:$N,P$1)</f>
        <v>0</v>
      </c>
      <c r="Q1353" s="86">
        <f>SUMIFS('sys inv movment rpt'!$M:$M,'sys inv movment rpt'!$L:$L,$M1353,'sys inv movment rpt'!$N:$N,Q$1)</f>
        <v>0</v>
      </c>
      <c r="R1353" s="86">
        <f>SUMIFS('sys inv movment rpt'!$M:$M,'sys inv movment rpt'!$L:$L,$M1353,'sys inv movment rpt'!$N:$N,R$1)</f>
        <v>0</v>
      </c>
      <c r="S1353" s="86">
        <f>SUMIFS('sys inv movment rpt'!$M:$M,'sys inv movment rpt'!$L:$L,$M1353,'sys inv movment rpt'!$N:$N,S$1)</f>
        <v>0</v>
      </c>
      <c r="T1353" s="86">
        <f>SUMIFS('sys inv movment rpt'!$M:$M,'sys inv movment rpt'!$L:$L,$M1353,'sys inv movment rpt'!$N:$N,T$1)</f>
        <v>0</v>
      </c>
      <c r="U1353" s="86">
        <f>SUMIFS('sys inv movment rpt'!$M:$M,'sys inv movment rpt'!$L:$L,$M1353,'sys inv movment rpt'!$N:$N,U$1)</f>
        <v>0</v>
      </c>
      <c r="V1353" s="86">
        <f>SUMIFS('sys inv movment rpt'!$M:$M,'sys inv movment rpt'!$L:$L,$M1353,'sys inv movment rpt'!$N:$N,V$1)</f>
        <v>0</v>
      </c>
      <c r="W1353" s="86">
        <f>SUMIFS('sys inv movment rpt'!$M:$M,'sys inv movment rpt'!$L:$L,$M1353,'sys inv movment rpt'!$N:$N,W$1)</f>
        <v>0</v>
      </c>
      <c r="X1353" s="86">
        <f>SUMIFS('sys inv movment rpt'!$M:$M,'sys inv movment rpt'!$L:$L,$M1353,'sys inv movment rpt'!$N:$N,X$1)</f>
        <v>0</v>
      </c>
      <c r="Y1353" s="86">
        <f>SUMIFS('sys inv movment rpt'!$M:$M,'sys inv movment rpt'!$L:$L,$M1353,'sys inv movment rpt'!$N:$N,Y$1)</f>
        <v>0</v>
      </c>
      <c r="Z1353" s="86">
        <f>SUMIFS('sys inv movment rpt'!$M:$M,'sys inv movment rpt'!$L:$L,$M1353,'sys inv movment rpt'!$N:$N,Z$1)</f>
        <v>0</v>
      </c>
      <c r="AA1353" s="86">
        <f>SUMIFS('sys inv movment rpt'!$M:$M,'sys inv movment rpt'!$L:$L,$M1353,'sys inv movment rpt'!$N:$N,AA$1)</f>
        <v>0</v>
      </c>
      <c r="AB1353" s="86">
        <f>SUMIFS('sys inv movment rpt'!$M:$M,'sys inv movment rpt'!$L:$L,$M1353,'sys inv movment rpt'!$N:$N,AB$1)</f>
        <v>0</v>
      </c>
      <c r="AC1353" s="86">
        <f>SUMIFS('sys inv movment rpt'!$M:$M,'sys inv movment rpt'!$L:$L,$M1353,'sys inv movment rpt'!$N:$N,AC$1)</f>
        <v>0</v>
      </c>
      <c r="AD1353" s="86">
        <f>SUMIFS('sys inv movment rpt'!$M:$M,'sys inv movment rpt'!$L:$L,$M1353,'sys inv movment rpt'!$N:$N,AD$1)</f>
        <v>0</v>
      </c>
      <c r="AE1353" s="86">
        <f>SUMIFS('sys inv movment rpt'!$M:$M,'sys inv movment rpt'!$L:$L,$M1353,'sys inv movment rpt'!$N:$N,AE$1)</f>
        <v>0</v>
      </c>
      <c r="AF1353" s="86">
        <f>SUMIFS('sys inv movment rpt'!$M:$M,'sys inv movment rpt'!$L:$L,$M1353,'sys inv movment rpt'!$N:$N,AF$1)</f>
        <v>0</v>
      </c>
      <c r="AG1353" s="86">
        <f>SUMIFS('sys inv movment rpt'!$M:$M,'sys inv movment rpt'!$L:$L,$M1353,'sys inv movment rpt'!$N:$N,AG$1)</f>
        <v>0</v>
      </c>
      <c r="AH1353" s="86">
        <f>SUMIFS('sys inv movment rpt'!$M:$M,'sys inv movment rpt'!$L:$L,$M1353,'sys inv movment rpt'!$N:$N,AH$1)</f>
        <v>0</v>
      </c>
      <c r="AI1353" s="86">
        <f>SUMIFS('sys inv movment rpt'!$M:$M,'sys inv movment rpt'!$L:$L,$M1353,'sys inv movment rpt'!$N:$N,AI$1)</f>
        <v>0</v>
      </c>
      <c r="AJ1353" s="86">
        <f>SUMIFS('sys inv movment rpt'!$M:$M,'sys inv movment rpt'!$L:$L,$M1353,'sys inv movment rpt'!$N:$N,AJ$1)</f>
        <v>0</v>
      </c>
      <c r="AK1353" s="86">
        <f>SUMIFS('sys inv movment rpt'!$M:$M,'sys inv movment rpt'!$L:$L,$M1353,'sys inv movment rpt'!$N:$N,AK$1)</f>
        <v>0</v>
      </c>
      <c r="AL1353" s="86">
        <f>SUMIFS('sys inv movment rpt'!$M:$M,'sys inv movment rpt'!$L:$L,$M1353,'sys inv movment rpt'!$N:$N,AL$1)</f>
        <v>0</v>
      </c>
      <c r="AM1353" s="86">
        <f>SUMIFS('sys inv movment rpt'!$M:$M,'sys inv movment rpt'!$L:$L,$M1353,'sys inv movment rpt'!$N:$N,AM$1)</f>
        <v>0</v>
      </c>
      <c r="AN1353" s="86">
        <f>SUMIFS('sys inv movment rpt'!$M:$M,'sys inv movment rpt'!$L:$L,$M1353,'sys inv movment rpt'!$N:$N,AN$1)</f>
        <v>0</v>
      </c>
      <c r="AO1353" s="86">
        <f>SUMIFS('sys inv movment rpt'!$M:$M,'sys inv movment rpt'!$L:$L,$M1353,'sys inv movment rpt'!$N:$N,AO$1)</f>
        <v>0</v>
      </c>
      <c r="AP1353" s="86">
        <f>SUMIFS('sys inv movment rpt'!$M:$M,'sys inv movment rpt'!$L:$L,$M1353,'sys inv movment rpt'!$N:$N,AP$1)</f>
        <v>0</v>
      </c>
      <c r="AQ1353" s="86">
        <f>SUMIFS('sys inv movment rpt'!$M:$M,'sys inv movment rpt'!$L:$L,$M1353,'sys inv movment rpt'!$N:$N,AQ$1)</f>
        <v>0</v>
      </c>
      <c r="AR1353" s="86">
        <f>SUMIFS('sys inv movment rpt'!$M:$M,'sys inv movment rpt'!$L:$L,$M1353,'sys inv movment rpt'!$N:$N,AR$1)</f>
        <v>0</v>
      </c>
      <c r="AS1353" s="86">
        <f>SUMIFS('sys inv movment rpt'!$M:$M,'sys inv movment rpt'!$L:$L,$M1353,'sys inv movment rpt'!$N:$N,AS$1)</f>
        <v>0</v>
      </c>
      <c r="AT1353" s="86">
        <f>SUMIFS('sys inv movment rpt'!$M:$M,'sys inv movment rpt'!$L:$L,$M1353,'sys inv movment rpt'!$N:$N,AT$1)</f>
        <v>0</v>
      </c>
      <c r="AU1353" s="86">
        <f>SUMIFS('sys inv movment rpt'!$M:$M,'sys inv movment rpt'!$L:$L,$M1353,'sys inv movment rpt'!$N:$N,AU$1)</f>
        <v>0</v>
      </c>
      <c r="AV1353" s="86">
        <f>SUMIFS('sys inv movment rpt'!$M:$M,'sys inv movment rpt'!$L:$L,$M1353,'sys inv movment rpt'!$N:$N,AV$1)</f>
        <v>0</v>
      </c>
      <c r="AW1353" s="87" t="str">
        <f>IFERROR(VLOOKUP(A1353,'sys-backorder details'!E:U,17,0),"-")</f>
        <v>-</v>
      </c>
      <c r="AX1353" s="87"/>
    </row>
    <row r="1354" ht="12.75" hidden="1" customHeight="1">
      <c r="A1354" s="50" t="s">
        <v>2767</v>
      </c>
      <c r="B1354" s="50" t="s">
        <v>2768</v>
      </c>
      <c r="C1354" s="50">
        <f t="shared" si="2"/>
        <v>0</v>
      </c>
      <c r="D1354" s="80">
        <f>SUMIF('Stocks 101-111'!$J:$J,'item dashboard'!A1354,'Stocks 101-111'!K:K)</f>
        <v>0</v>
      </c>
      <c r="E1354" s="80">
        <f>SUMIF('Stocks 101-111'!$J:$J,'item dashboard'!A1354,'Stocks 101-111'!$L:$L)</f>
        <v>0</v>
      </c>
      <c r="F1354" s="81">
        <f t="shared" si="3"/>
        <v>0</v>
      </c>
      <c r="G1354" s="82">
        <f t="shared" si="4"/>
        <v>0</v>
      </c>
      <c r="H1354" s="50">
        <f>SUMIFS('sys-backorder details'!$M:$M,'sys-backorder details'!$E:$E,'item dashboard'!A1354,'sys-backorder details'!$V:$V,"")</f>
        <v>0</v>
      </c>
      <c r="I1354" s="83">
        <f>SUMIF('settings-routing'!$I:$I,'item dashboard'!A1354,'settings-routing'!$O:$O)</f>
        <v>0</v>
      </c>
      <c r="J1354" s="50">
        <f>SUMIFS('sys-backorder details'!$M:$M,'sys-backorder details'!$E:$E,'item dashboard'!A1354,'sys-backorder details'!$V:$V,"Call off")</f>
        <v>0</v>
      </c>
      <c r="K1354" s="84">
        <f t="shared" si="5"/>
        <v>0</v>
      </c>
      <c r="L1354" s="84">
        <f>SUMIF('Production Plan'!$E:$E,'item dashboard'!A1354,'Production Plan'!$N:$N)</f>
        <v>0</v>
      </c>
      <c r="M1354" s="85" t="str">
        <f t="shared" si="6"/>
        <v>B-W3-N14PALM-150 ml Nat Pntd Palm Bottle</v>
      </c>
      <c r="N1354" s="86">
        <f>SUMIFS('sys inv movment rpt'!$M:$M,'sys inv movment rpt'!$L:$L,$M1354,'sys inv movment rpt'!$N:$N,N$1)</f>
        <v>0</v>
      </c>
      <c r="O1354" s="86">
        <f>SUMIFS('sys inv movment rpt'!$M:$M,'sys inv movment rpt'!$L:$L,$M1354,'sys inv movment rpt'!$N:$N,O$1)</f>
        <v>0</v>
      </c>
      <c r="P1354" s="86">
        <f>SUMIFS('sys inv movment rpt'!$M:$M,'sys inv movment rpt'!$L:$L,$M1354,'sys inv movment rpt'!$N:$N,P$1)</f>
        <v>0</v>
      </c>
      <c r="Q1354" s="86">
        <f>SUMIFS('sys inv movment rpt'!$M:$M,'sys inv movment rpt'!$L:$L,$M1354,'sys inv movment rpt'!$N:$N,Q$1)</f>
        <v>0</v>
      </c>
      <c r="R1354" s="86">
        <f>SUMIFS('sys inv movment rpt'!$M:$M,'sys inv movment rpt'!$L:$L,$M1354,'sys inv movment rpt'!$N:$N,R$1)</f>
        <v>0</v>
      </c>
      <c r="S1354" s="86">
        <f>SUMIFS('sys inv movment rpt'!$M:$M,'sys inv movment rpt'!$L:$L,$M1354,'sys inv movment rpt'!$N:$N,S$1)</f>
        <v>0</v>
      </c>
      <c r="T1354" s="86">
        <f>SUMIFS('sys inv movment rpt'!$M:$M,'sys inv movment rpt'!$L:$L,$M1354,'sys inv movment rpt'!$N:$N,T$1)</f>
        <v>0</v>
      </c>
      <c r="U1354" s="86">
        <f>SUMIFS('sys inv movment rpt'!$M:$M,'sys inv movment rpt'!$L:$L,$M1354,'sys inv movment rpt'!$N:$N,U$1)</f>
        <v>0</v>
      </c>
      <c r="V1354" s="86">
        <f>SUMIFS('sys inv movment rpt'!$M:$M,'sys inv movment rpt'!$L:$L,$M1354,'sys inv movment rpt'!$N:$N,V$1)</f>
        <v>0</v>
      </c>
      <c r="W1354" s="86">
        <f>SUMIFS('sys inv movment rpt'!$M:$M,'sys inv movment rpt'!$L:$L,$M1354,'sys inv movment rpt'!$N:$N,W$1)</f>
        <v>0</v>
      </c>
      <c r="X1354" s="86">
        <f>SUMIFS('sys inv movment rpt'!$M:$M,'sys inv movment rpt'!$L:$L,$M1354,'sys inv movment rpt'!$N:$N,X$1)</f>
        <v>0</v>
      </c>
      <c r="Y1354" s="86">
        <f>SUMIFS('sys inv movment rpt'!$M:$M,'sys inv movment rpt'!$L:$L,$M1354,'sys inv movment rpt'!$N:$N,Y$1)</f>
        <v>0</v>
      </c>
      <c r="Z1354" s="86">
        <f>SUMIFS('sys inv movment rpt'!$M:$M,'sys inv movment rpt'!$L:$L,$M1354,'sys inv movment rpt'!$N:$N,Z$1)</f>
        <v>0</v>
      </c>
      <c r="AA1354" s="86">
        <f>SUMIFS('sys inv movment rpt'!$M:$M,'sys inv movment rpt'!$L:$L,$M1354,'sys inv movment rpt'!$N:$N,AA$1)</f>
        <v>0</v>
      </c>
      <c r="AB1354" s="86">
        <f>SUMIFS('sys inv movment rpt'!$M:$M,'sys inv movment rpt'!$L:$L,$M1354,'sys inv movment rpt'!$N:$N,AB$1)</f>
        <v>0</v>
      </c>
      <c r="AC1354" s="86">
        <f>SUMIFS('sys inv movment rpt'!$M:$M,'sys inv movment rpt'!$L:$L,$M1354,'sys inv movment rpt'!$N:$N,AC$1)</f>
        <v>0</v>
      </c>
      <c r="AD1354" s="86">
        <f>SUMIFS('sys inv movment rpt'!$M:$M,'sys inv movment rpt'!$L:$L,$M1354,'sys inv movment rpt'!$N:$N,AD$1)</f>
        <v>0</v>
      </c>
      <c r="AE1354" s="86">
        <f>SUMIFS('sys inv movment rpt'!$M:$M,'sys inv movment rpt'!$L:$L,$M1354,'sys inv movment rpt'!$N:$N,AE$1)</f>
        <v>0</v>
      </c>
      <c r="AF1354" s="86">
        <f>SUMIFS('sys inv movment rpt'!$M:$M,'sys inv movment rpt'!$L:$L,$M1354,'sys inv movment rpt'!$N:$N,AF$1)</f>
        <v>0</v>
      </c>
      <c r="AG1354" s="86">
        <f>SUMIFS('sys inv movment rpt'!$M:$M,'sys inv movment rpt'!$L:$L,$M1354,'sys inv movment rpt'!$N:$N,AG$1)</f>
        <v>0</v>
      </c>
      <c r="AH1354" s="86">
        <f>SUMIFS('sys inv movment rpt'!$M:$M,'sys inv movment rpt'!$L:$L,$M1354,'sys inv movment rpt'!$N:$N,AH$1)</f>
        <v>0</v>
      </c>
      <c r="AI1354" s="86">
        <f>SUMIFS('sys inv movment rpt'!$M:$M,'sys inv movment rpt'!$L:$L,$M1354,'sys inv movment rpt'!$N:$N,AI$1)</f>
        <v>0</v>
      </c>
      <c r="AJ1354" s="86">
        <f>SUMIFS('sys inv movment rpt'!$M:$M,'sys inv movment rpt'!$L:$L,$M1354,'sys inv movment rpt'!$N:$N,AJ$1)</f>
        <v>0</v>
      </c>
      <c r="AK1354" s="86">
        <f>SUMIFS('sys inv movment rpt'!$M:$M,'sys inv movment rpt'!$L:$L,$M1354,'sys inv movment rpt'!$N:$N,AK$1)</f>
        <v>0</v>
      </c>
      <c r="AL1354" s="86">
        <f>SUMIFS('sys inv movment rpt'!$M:$M,'sys inv movment rpt'!$L:$L,$M1354,'sys inv movment rpt'!$N:$N,AL$1)</f>
        <v>0</v>
      </c>
      <c r="AM1354" s="86">
        <f>SUMIFS('sys inv movment rpt'!$M:$M,'sys inv movment rpt'!$L:$L,$M1354,'sys inv movment rpt'!$N:$N,AM$1)</f>
        <v>0</v>
      </c>
      <c r="AN1354" s="86">
        <f>SUMIFS('sys inv movment rpt'!$M:$M,'sys inv movment rpt'!$L:$L,$M1354,'sys inv movment rpt'!$N:$N,AN$1)</f>
        <v>0</v>
      </c>
      <c r="AO1354" s="86">
        <f>SUMIFS('sys inv movment rpt'!$M:$M,'sys inv movment rpt'!$L:$L,$M1354,'sys inv movment rpt'!$N:$N,AO$1)</f>
        <v>0</v>
      </c>
      <c r="AP1354" s="86">
        <f>SUMIFS('sys inv movment rpt'!$M:$M,'sys inv movment rpt'!$L:$L,$M1354,'sys inv movment rpt'!$N:$N,AP$1)</f>
        <v>0</v>
      </c>
      <c r="AQ1354" s="86">
        <f>SUMIFS('sys inv movment rpt'!$M:$M,'sys inv movment rpt'!$L:$L,$M1354,'sys inv movment rpt'!$N:$N,AQ$1)</f>
        <v>0</v>
      </c>
      <c r="AR1354" s="86">
        <f>SUMIFS('sys inv movment rpt'!$M:$M,'sys inv movment rpt'!$L:$L,$M1354,'sys inv movment rpt'!$N:$N,AR$1)</f>
        <v>0</v>
      </c>
      <c r="AS1354" s="86">
        <f>SUMIFS('sys inv movment rpt'!$M:$M,'sys inv movment rpt'!$L:$L,$M1354,'sys inv movment rpt'!$N:$N,AS$1)</f>
        <v>0</v>
      </c>
      <c r="AT1354" s="86">
        <f>SUMIFS('sys inv movment rpt'!$M:$M,'sys inv movment rpt'!$L:$L,$M1354,'sys inv movment rpt'!$N:$N,AT$1)</f>
        <v>0</v>
      </c>
      <c r="AU1354" s="86">
        <f>SUMIFS('sys inv movment rpt'!$M:$M,'sys inv movment rpt'!$L:$L,$M1354,'sys inv movment rpt'!$N:$N,AU$1)</f>
        <v>0</v>
      </c>
      <c r="AV1354" s="86">
        <f>SUMIFS('sys inv movment rpt'!$M:$M,'sys inv movment rpt'!$L:$L,$M1354,'sys inv movment rpt'!$N:$N,AV$1)</f>
        <v>0</v>
      </c>
      <c r="AW1354" s="87" t="str">
        <f>IFERROR(VLOOKUP(A1354,'sys-backorder details'!E:U,17,0),"-")</f>
        <v>-</v>
      </c>
      <c r="AX1354" s="87"/>
    </row>
    <row r="1355" ht="12.75" hidden="1" customHeight="1">
      <c r="A1355" s="28" t="s">
        <v>2769</v>
      </c>
      <c r="B1355" s="28" t="s">
        <v>2770</v>
      </c>
      <c r="C1355" s="50">
        <f t="shared" si="2"/>
        <v>0</v>
      </c>
      <c r="D1355" s="80">
        <f>SUMIF('Stocks 101-111'!$J:$J,'item dashboard'!A1355,'Stocks 101-111'!K:K)</f>
        <v>0</v>
      </c>
      <c r="E1355" s="80">
        <f>SUMIF('Stocks 101-111'!$J:$J,'item dashboard'!A1355,'Stocks 101-111'!$L:$L)</f>
        <v>0</v>
      </c>
      <c r="F1355" s="81">
        <f t="shared" si="3"/>
        <v>0</v>
      </c>
      <c r="G1355" s="82">
        <f t="shared" si="4"/>
        <v>0</v>
      </c>
      <c r="H1355" s="50">
        <f>SUMIFS('sys-backorder details'!$M:$M,'sys-backorder details'!$E:$E,'item dashboard'!A1355,'sys-backorder details'!$V:$V,"")</f>
        <v>0</v>
      </c>
      <c r="I1355" s="83">
        <f>SUMIF('settings-routing'!$I:$I,'item dashboard'!A1355,'settings-routing'!$O:$O)</f>
        <v>0</v>
      </c>
      <c r="J1355" s="50">
        <f>SUMIFS('sys-backorder details'!$M:$M,'sys-backorder details'!$E:$E,'item dashboard'!A1355,'sys-backorder details'!$V:$V,"Call off")</f>
        <v>0</v>
      </c>
      <c r="K1355" s="84">
        <f t="shared" si="5"/>
        <v>0</v>
      </c>
      <c r="L1355" s="84">
        <f>SUMIF('Production Plan'!$E:$E,'item dashboard'!A1355,'Production Plan'!$N:$N)</f>
        <v>0</v>
      </c>
      <c r="M1355" s="85" t="str">
        <f t="shared" si="6"/>
        <v>B-W3-N14PWANI-100 ml Nat Pntd Pwani Coconut Oil Bottle</v>
      </c>
      <c r="N1355" s="86">
        <f>SUMIFS('sys inv movment rpt'!$M:$M,'sys inv movment rpt'!$L:$L,$M1355,'sys inv movment rpt'!$N:$N,N$1)</f>
        <v>0</v>
      </c>
      <c r="O1355" s="86">
        <f>SUMIFS('sys inv movment rpt'!$M:$M,'sys inv movment rpt'!$L:$L,$M1355,'sys inv movment rpt'!$N:$N,O$1)</f>
        <v>0</v>
      </c>
      <c r="P1355" s="86">
        <f>SUMIFS('sys inv movment rpt'!$M:$M,'sys inv movment rpt'!$L:$L,$M1355,'sys inv movment rpt'!$N:$N,P$1)</f>
        <v>0</v>
      </c>
      <c r="Q1355" s="86">
        <f>SUMIFS('sys inv movment rpt'!$M:$M,'sys inv movment rpt'!$L:$L,$M1355,'sys inv movment rpt'!$N:$N,Q$1)</f>
        <v>0</v>
      </c>
      <c r="R1355" s="86">
        <f>SUMIFS('sys inv movment rpt'!$M:$M,'sys inv movment rpt'!$L:$L,$M1355,'sys inv movment rpt'!$N:$N,R$1)</f>
        <v>0</v>
      </c>
      <c r="S1355" s="86">
        <f>SUMIFS('sys inv movment rpt'!$M:$M,'sys inv movment rpt'!$L:$L,$M1355,'sys inv movment rpt'!$N:$N,S$1)</f>
        <v>0</v>
      </c>
      <c r="T1355" s="86">
        <f>SUMIFS('sys inv movment rpt'!$M:$M,'sys inv movment rpt'!$L:$L,$M1355,'sys inv movment rpt'!$N:$N,T$1)</f>
        <v>0</v>
      </c>
      <c r="U1355" s="86">
        <f>SUMIFS('sys inv movment rpt'!$M:$M,'sys inv movment rpt'!$L:$L,$M1355,'sys inv movment rpt'!$N:$N,U$1)</f>
        <v>0</v>
      </c>
      <c r="V1355" s="86">
        <f>SUMIFS('sys inv movment rpt'!$M:$M,'sys inv movment rpt'!$L:$L,$M1355,'sys inv movment rpt'!$N:$N,V$1)</f>
        <v>0</v>
      </c>
      <c r="W1355" s="86">
        <f>SUMIFS('sys inv movment rpt'!$M:$M,'sys inv movment rpt'!$L:$L,$M1355,'sys inv movment rpt'!$N:$N,W$1)</f>
        <v>0</v>
      </c>
      <c r="X1355" s="86">
        <f>SUMIFS('sys inv movment rpt'!$M:$M,'sys inv movment rpt'!$L:$L,$M1355,'sys inv movment rpt'!$N:$N,X$1)</f>
        <v>0</v>
      </c>
      <c r="Y1355" s="86">
        <f>SUMIFS('sys inv movment rpt'!$M:$M,'sys inv movment rpt'!$L:$L,$M1355,'sys inv movment rpt'!$N:$N,Y$1)</f>
        <v>0</v>
      </c>
      <c r="Z1355" s="86">
        <f>SUMIFS('sys inv movment rpt'!$M:$M,'sys inv movment rpt'!$L:$L,$M1355,'sys inv movment rpt'!$N:$N,Z$1)</f>
        <v>0</v>
      </c>
      <c r="AA1355" s="86">
        <f>SUMIFS('sys inv movment rpt'!$M:$M,'sys inv movment rpt'!$L:$L,$M1355,'sys inv movment rpt'!$N:$N,AA$1)</f>
        <v>0</v>
      </c>
      <c r="AB1355" s="86">
        <f>SUMIFS('sys inv movment rpt'!$M:$M,'sys inv movment rpt'!$L:$L,$M1355,'sys inv movment rpt'!$N:$N,AB$1)</f>
        <v>0</v>
      </c>
      <c r="AC1355" s="86">
        <f>SUMIFS('sys inv movment rpt'!$M:$M,'sys inv movment rpt'!$L:$L,$M1355,'sys inv movment rpt'!$N:$N,AC$1)</f>
        <v>0</v>
      </c>
      <c r="AD1355" s="86">
        <f>SUMIFS('sys inv movment rpt'!$M:$M,'sys inv movment rpt'!$L:$L,$M1355,'sys inv movment rpt'!$N:$N,AD$1)</f>
        <v>0</v>
      </c>
      <c r="AE1355" s="86">
        <f>SUMIFS('sys inv movment rpt'!$M:$M,'sys inv movment rpt'!$L:$L,$M1355,'sys inv movment rpt'!$N:$N,AE$1)</f>
        <v>0</v>
      </c>
      <c r="AF1355" s="86">
        <f>SUMIFS('sys inv movment rpt'!$M:$M,'sys inv movment rpt'!$L:$L,$M1355,'sys inv movment rpt'!$N:$N,AF$1)</f>
        <v>0</v>
      </c>
      <c r="AG1355" s="86">
        <f>SUMIFS('sys inv movment rpt'!$M:$M,'sys inv movment rpt'!$L:$L,$M1355,'sys inv movment rpt'!$N:$N,AG$1)</f>
        <v>0</v>
      </c>
      <c r="AH1355" s="86">
        <f>SUMIFS('sys inv movment rpt'!$M:$M,'sys inv movment rpt'!$L:$L,$M1355,'sys inv movment rpt'!$N:$N,AH$1)</f>
        <v>0</v>
      </c>
      <c r="AI1355" s="86">
        <f>SUMIFS('sys inv movment rpt'!$M:$M,'sys inv movment rpt'!$L:$L,$M1355,'sys inv movment rpt'!$N:$N,AI$1)</f>
        <v>0</v>
      </c>
      <c r="AJ1355" s="86">
        <f>SUMIFS('sys inv movment rpt'!$M:$M,'sys inv movment rpt'!$L:$L,$M1355,'sys inv movment rpt'!$N:$N,AJ$1)</f>
        <v>0</v>
      </c>
      <c r="AK1355" s="86">
        <f>SUMIFS('sys inv movment rpt'!$M:$M,'sys inv movment rpt'!$L:$L,$M1355,'sys inv movment rpt'!$N:$N,AK$1)</f>
        <v>0</v>
      </c>
      <c r="AL1355" s="86">
        <f>SUMIFS('sys inv movment rpt'!$M:$M,'sys inv movment rpt'!$L:$L,$M1355,'sys inv movment rpt'!$N:$N,AL$1)</f>
        <v>0</v>
      </c>
      <c r="AM1355" s="86">
        <f>SUMIFS('sys inv movment rpt'!$M:$M,'sys inv movment rpt'!$L:$L,$M1355,'sys inv movment rpt'!$N:$N,AM$1)</f>
        <v>0</v>
      </c>
      <c r="AN1355" s="86">
        <f>SUMIFS('sys inv movment rpt'!$M:$M,'sys inv movment rpt'!$L:$L,$M1355,'sys inv movment rpt'!$N:$N,AN$1)</f>
        <v>0</v>
      </c>
      <c r="AO1355" s="86">
        <f>SUMIFS('sys inv movment rpt'!$M:$M,'sys inv movment rpt'!$L:$L,$M1355,'sys inv movment rpt'!$N:$N,AO$1)</f>
        <v>0</v>
      </c>
      <c r="AP1355" s="86">
        <f>SUMIFS('sys inv movment rpt'!$M:$M,'sys inv movment rpt'!$L:$L,$M1355,'sys inv movment rpt'!$N:$N,AP$1)</f>
        <v>0</v>
      </c>
      <c r="AQ1355" s="86">
        <f>SUMIFS('sys inv movment rpt'!$M:$M,'sys inv movment rpt'!$L:$L,$M1355,'sys inv movment rpt'!$N:$N,AQ$1)</f>
        <v>0</v>
      </c>
      <c r="AR1355" s="86">
        <f>SUMIFS('sys inv movment rpt'!$M:$M,'sys inv movment rpt'!$L:$L,$M1355,'sys inv movment rpt'!$N:$N,AR$1)</f>
        <v>0</v>
      </c>
      <c r="AS1355" s="86">
        <f>SUMIFS('sys inv movment rpt'!$M:$M,'sys inv movment rpt'!$L:$L,$M1355,'sys inv movment rpt'!$N:$N,AS$1)</f>
        <v>0</v>
      </c>
      <c r="AT1355" s="86">
        <f>SUMIFS('sys inv movment rpt'!$M:$M,'sys inv movment rpt'!$L:$L,$M1355,'sys inv movment rpt'!$N:$N,AT$1)</f>
        <v>0</v>
      </c>
      <c r="AU1355" s="86">
        <f>SUMIFS('sys inv movment rpt'!$M:$M,'sys inv movment rpt'!$L:$L,$M1355,'sys inv movment rpt'!$N:$N,AU$1)</f>
        <v>0</v>
      </c>
      <c r="AV1355" s="86">
        <f>SUMIFS('sys inv movment rpt'!$M:$M,'sys inv movment rpt'!$L:$L,$M1355,'sys inv movment rpt'!$N:$N,AV$1)</f>
        <v>0</v>
      </c>
      <c r="AW1355" s="87" t="str">
        <f>IFERROR(VLOOKUP(A1355,'sys-backorder details'!E:U,17,0),"-")</f>
        <v>-</v>
      </c>
      <c r="AX1355" s="87"/>
    </row>
    <row r="1356" ht="12.75" hidden="1" customHeight="1">
      <c r="A1356" s="50" t="s">
        <v>2771</v>
      </c>
      <c r="B1356" s="50" t="s">
        <v>2772</v>
      </c>
      <c r="C1356" s="50">
        <f t="shared" si="2"/>
        <v>0</v>
      </c>
      <c r="D1356" s="80">
        <f>SUMIF('Stocks 101-111'!$J:$J,'item dashboard'!A1356,'Stocks 101-111'!K:K)</f>
        <v>0</v>
      </c>
      <c r="E1356" s="80">
        <f>SUMIF('Stocks 101-111'!$J:$J,'item dashboard'!A1356,'Stocks 101-111'!$L:$L)</f>
        <v>0</v>
      </c>
      <c r="F1356" s="81">
        <f t="shared" si="3"/>
        <v>0</v>
      </c>
      <c r="G1356" s="82">
        <f t="shared" si="4"/>
        <v>0</v>
      </c>
      <c r="H1356" s="50">
        <f>SUMIFS('sys-backorder details'!$M:$M,'sys-backorder details'!$E:$E,'item dashboard'!A1356,'sys-backorder details'!$V:$V,"")</f>
        <v>0</v>
      </c>
      <c r="I1356" s="83">
        <f>SUMIF('settings-routing'!$I:$I,'item dashboard'!A1356,'settings-routing'!$O:$O)</f>
        <v>0</v>
      </c>
      <c r="J1356" s="50">
        <f>SUMIFS('sys-backorder details'!$M:$M,'sys-backorder details'!$E:$E,'item dashboard'!A1356,'sys-backorder details'!$V:$V,"Call off")</f>
        <v>0</v>
      </c>
      <c r="K1356" s="84">
        <f t="shared" si="5"/>
        <v>0</v>
      </c>
      <c r="L1356" s="84">
        <f>SUMIF('Production Plan'!$E:$E,'item dashboard'!A1356,'Production Plan'!$N:$N)</f>
        <v>0</v>
      </c>
      <c r="M1356" s="85" t="str">
        <f t="shared" si="6"/>
        <v>B-W3-N14SAAFI-150 ml Nat Pntd Saafi Bottle</v>
      </c>
      <c r="N1356" s="86">
        <f>SUMIFS('sys inv movment rpt'!$M:$M,'sys inv movment rpt'!$L:$L,$M1356,'sys inv movment rpt'!$N:$N,N$1)</f>
        <v>0</v>
      </c>
      <c r="O1356" s="86">
        <f>SUMIFS('sys inv movment rpt'!$M:$M,'sys inv movment rpt'!$L:$L,$M1356,'sys inv movment rpt'!$N:$N,O$1)</f>
        <v>0</v>
      </c>
      <c r="P1356" s="86">
        <f>SUMIFS('sys inv movment rpt'!$M:$M,'sys inv movment rpt'!$L:$L,$M1356,'sys inv movment rpt'!$N:$N,P$1)</f>
        <v>0</v>
      </c>
      <c r="Q1356" s="86">
        <f>SUMIFS('sys inv movment rpt'!$M:$M,'sys inv movment rpt'!$L:$L,$M1356,'sys inv movment rpt'!$N:$N,Q$1)</f>
        <v>0</v>
      </c>
      <c r="R1356" s="86">
        <f>SUMIFS('sys inv movment rpt'!$M:$M,'sys inv movment rpt'!$L:$L,$M1356,'sys inv movment rpt'!$N:$N,R$1)</f>
        <v>0</v>
      </c>
      <c r="S1356" s="86">
        <f>SUMIFS('sys inv movment rpt'!$M:$M,'sys inv movment rpt'!$L:$L,$M1356,'sys inv movment rpt'!$N:$N,S$1)</f>
        <v>0</v>
      </c>
      <c r="T1356" s="86">
        <f>SUMIFS('sys inv movment rpt'!$M:$M,'sys inv movment rpt'!$L:$L,$M1356,'sys inv movment rpt'!$N:$N,T$1)</f>
        <v>0</v>
      </c>
      <c r="U1356" s="86">
        <f>SUMIFS('sys inv movment rpt'!$M:$M,'sys inv movment rpt'!$L:$L,$M1356,'sys inv movment rpt'!$N:$N,U$1)</f>
        <v>0</v>
      </c>
      <c r="V1356" s="86">
        <f>SUMIFS('sys inv movment rpt'!$M:$M,'sys inv movment rpt'!$L:$L,$M1356,'sys inv movment rpt'!$N:$N,V$1)</f>
        <v>0</v>
      </c>
      <c r="W1356" s="86">
        <f>SUMIFS('sys inv movment rpt'!$M:$M,'sys inv movment rpt'!$L:$L,$M1356,'sys inv movment rpt'!$N:$N,W$1)</f>
        <v>0</v>
      </c>
      <c r="X1356" s="86">
        <f>SUMIFS('sys inv movment rpt'!$M:$M,'sys inv movment rpt'!$L:$L,$M1356,'sys inv movment rpt'!$N:$N,X$1)</f>
        <v>0</v>
      </c>
      <c r="Y1356" s="86">
        <f>SUMIFS('sys inv movment rpt'!$M:$M,'sys inv movment rpt'!$L:$L,$M1356,'sys inv movment rpt'!$N:$N,Y$1)</f>
        <v>0</v>
      </c>
      <c r="Z1356" s="86">
        <f>SUMIFS('sys inv movment rpt'!$M:$M,'sys inv movment rpt'!$L:$L,$M1356,'sys inv movment rpt'!$N:$N,Z$1)</f>
        <v>0</v>
      </c>
      <c r="AA1356" s="86">
        <f>SUMIFS('sys inv movment rpt'!$M:$M,'sys inv movment rpt'!$L:$L,$M1356,'sys inv movment rpt'!$N:$N,AA$1)</f>
        <v>0</v>
      </c>
      <c r="AB1356" s="86">
        <f>SUMIFS('sys inv movment rpt'!$M:$M,'sys inv movment rpt'!$L:$L,$M1356,'sys inv movment rpt'!$N:$N,AB$1)</f>
        <v>0</v>
      </c>
      <c r="AC1356" s="86">
        <f>SUMIFS('sys inv movment rpt'!$M:$M,'sys inv movment rpt'!$L:$L,$M1356,'sys inv movment rpt'!$N:$N,AC$1)</f>
        <v>0</v>
      </c>
      <c r="AD1356" s="86">
        <f>SUMIFS('sys inv movment rpt'!$M:$M,'sys inv movment rpt'!$L:$L,$M1356,'sys inv movment rpt'!$N:$N,AD$1)</f>
        <v>0</v>
      </c>
      <c r="AE1356" s="86">
        <f>SUMIFS('sys inv movment rpt'!$M:$M,'sys inv movment rpt'!$L:$L,$M1356,'sys inv movment rpt'!$N:$N,AE$1)</f>
        <v>0</v>
      </c>
      <c r="AF1356" s="86">
        <f>SUMIFS('sys inv movment rpt'!$M:$M,'sys inv movment rpt'!$L:$L,$M1356,'sys inv movment rpt'!$N:$N,AF$1)</f>
        <v>0</v>
      </c>
      <c r="AG1356" s="86">
        <f>SUMIFS('sys inv movment rpt'!$M:$M,'sys inv movment rpt'!$L:$L,$M1356,'sys inv movment rpt'!$N:$N,AG$1)</f>
        <v>0</v>
      </c>
      <c r="AH1356" s="86">
        <f>SUMIFS('sys inv movment rpt'!$M:$M,'sys inv movment rpt'!$L:$L,$M1356,'sys inv movment rpt'!$N:$N,AH$1)</f>
        <v>0</v>
      </c>
      <c r="AI1356" s="86">
        <f>SUMIFS('sys inv movment rpt'!$M:$M,'sys inv movment rpt'!$L:$L,$M1356,'sys inv movment rpt'!$N:$N,AI$1)</f>
        <v>0</v>
      </c>
      <c r="AJ1356" s="86">
        <f>SUMIFS('sys inv movment rpt'!$M:$M,'sys inv movment rpt'!$L:$L,$M1356,'sys inv movment rpt'!$N:$N,AJ$1)</f>
        <v>0</v>
      </c>
      <c r="AK1356" s="86">
        <f>SUMIFS('sys inv movment rpt'!$M:$M,'sys inv movment rpt'!$L:$L,$M1356,'sys inv movment rpt'!$N:$N,AK$1)</f>
        <v>0</v>
      </c>
      <c r="AL1356" s="86">
        <f>SUMIFS('sys inv movment rpt'!$M:$M,'sys inv movment rpt'!$L:$L,$M1356,'sys inv movment rpt'!$N:$N,AL$1)</f>
        <v>0</v>
      </c>
      <c r="AM1356" s="86">
        <f>SUMIFS('sys inv movment rpt'!$M:$M,'sys inv movment rpt'!$L:$L,$M1356,'sys inv movment rpt'!$N:$N,AM$1)</f>
        <v>0</v>
      </c>
      <c r="AN1356" s="86">
        <f>SUMIFS('sys inv movment rpt'!$M:$M,'sys inv movment rpt'!$L:$L,$M1356,'sys inv movment rpt'!$N:$N,AN$1)</f>
        <v>0</v>
      </c>
      <c r="AO1356" s="86">
        <f>SUMIFS('sys inv movment rpt'!$M:$M,'sys inv movment rpt'!$L:$L,$M1356,'sys inv movment rpt'!$N:$N,AO$1)</f>
        <v>0</v>
      </c>
      <c r="AP1356" s="86">
        <f>SUMIFS('sys inv movment rpt'!$M:$M,'sys inv movment rpt'!$L:$L,$M1356,'sys inv movment rpt'!$N:$N,AP$1)</f>
        <v>0</v>
      </c>
      <c r="AQ1356" s="86">
        <f>SUMIFS('sys inv movment rpt'!$M:$M,'sys inv movment rpt'!$L:$L,$M1356,'sys inv movment rpt'!$N:$N,AQ$1)</f>
        <v>0</v>
      </c>
      <c r="AR1356" s="86">
        <f>SUMIFS('sys inv movment rpt'!$M:$M,'sys inv movment rpt'!$L:$L,$M1356,'sys inv movment rpt'!$N:$N,AR$1)</f>
        <v>0</v>
      </c>
      <c r="AS1356" s="86">
        <f>SUMIFS('sys inv movment rpt'!$M:$M,'sys inv movment rpt'!$L:$L,$M1356,'sys inv movment rpt'!$N:$N,AS$1)</f>
        <v>0</v>
      </c>
      <c r="AT1356" s="86">
        <f>SUMIFS('sys inv movment rpt'!$M:$M,'sys inv movment rpt'!$L:$L,$M1356,'sys inv movment rpt'!$N:$N,AT$1)</f>
        <v>0</v>
      </c>
      <c r="AU1356" s="86">
        <f>SUMIFS('sys inv movment rpt'!$M:$M,'sys inv movment rpt'!$L:$L,$M1356,'sys inv movment rpt'!$N:$N,AU$1)</f>
        <v>0</v>
      </c>
      <c r="AV1356" s="86">
        <f>SUMIFS('sys inv movment rpt'!$M:$M,'sys inv movment rpt'!$L:$L,$M1356,'sys inv movment rpt'!$N:$N,AV$1)</f>
        <v>0</v>
      </c>
      <c r="AW1356" s="87" t="str">
        <f>IFERROR(VLOOKUP(A1356,'sys-backorder details'!E:U,17,0),"-")</f>
        <v>-</v>
      </c>
      <c r="AX1356" s="87"/>
    </row>
    <row r="1357" ht="12.75" hidden="1" customHeight="1">
      <c r="A1357" s="50" t="s">
        <v>2773</v>
      </c>
      <c r="B1357" s="50" t="s">
        <v>2774</v>
      </c>
      <c r="C1357" s="50">
        <f t="shared" si="2"/>
        <v>0</v>
      </c>
      <c r="D1357" s="80">
        <f>SUMIF('Stocks 101-111'!$J:$J,'item dashboard'!A1357,'Stocks 101-111'!K:K)</f>
        <v>0</v>
      </c>
      <c r="E1357" s="80">
        <f>SUMIF('Stocks 101-111'!$J:$J,'item dashboard'!A1357,'Stocks 101-111'!$L:$L)</f>
        <v>0</v>
      </c>
      <c r="F1357" s="81">
        <f t="shared" si="3"/>
        <v>0</v>
      </c>
      <c r="G1357" s="82">
        <f t="shared" si="4"/>
        <v>0</v>
      </c>
      <c r="H1357" s="50">
        <f>SUMIFS('sys-backorder details'!$M:$M,'sys-backorder details'!$E:$E,'item dashboard'!A1357,'sys-backorder details'!$V:$V,"")</f>
        <v>0</v>
      </c>
      <c r="I1357" s="83">
        <f>SUMIF('settings-routing'!$I:$I,'item dashboard'!A1357,'settings-routing'!$O:$O)</f>
        <v>0</v>
      </c>
      <c r="J1357" s="50">
        <f>SUMIFS('sys-backorder details'!$M:$M,'sys-backorder details'!$E:$E,'item dashboard'!A1357,'sys-backorder details'!$V:$V,"Call off")</f>
        <v>0</v>
      </c>
      <c r="K1357" s="84">
        <f t="shared" si="5"/>
        <v>0</v>
      </c>
      <c r="L1357" s="84">
        <f>SUMIF('Production Plan'!$E:$E,'item dashboard'!A1357,'Production Plan'!$N:$N)</f>
        <v>0</v>
      </c>
      <c r="M1357" s="85" t="str">
        <f t="shared" si="6"/>
        <v>B-W3-N14TANIA-150 ml Natural Coco oil Pntd Tania Bottle</v>
      </c>
      <c r="N1357" s="86">
        <f>SUMIFS('sys inv movment rpt'!$M:$M,'sys inv movment rpt'!$L:$L,$M1357,'sys inv movment rpt'!$N:$N,N$1)</f>
        <v>0</v>
      </c>
      <c r="O1357" s="86">
        <f>SUMIFS('sys inv movment rpt'!$M:$M,'sys inv movment rpt'!$L:$L,$M1357,'sys inv movment rpt'!$N:$N,O$1)</f>
        <v>0</v>
      </c>
      <c r="P1357" s="86">
        <f>SUMIFS('sys inv movment rpt'!$M:$M,'sys inv movment rpt'!$L:$L,$M1357,'sys inv movment rpt'!$N:$N,P$1)</f>
        <v>0</v>
      </c>
      <c r="Q1357" s="86">
        <f>SUMIFS('sys inv movment rpt'!$M:$M,'sys inv movment rpt'!$L:$L,$M1357,'sys inv movment rpt'!$N:$N,Q$1)</f>
        <v>0</v>
      </c>
      <c r="R1357" s="86">
        <f>SUMIFS('sys inv movment rpt'!$M:$M,'sys inv movment rpt'!$L:$L,$M1357,'sys inv movment rpt'!$N:$N,R$1)</f>
        <v>0</v>
      </c>
      <c r="S1357" s="86">
        <f>SUMIFS('sys inv movment rpt'!$M:$M,'sys inv movment rpt'!$L:$L,$M1357,'sys inv movment rpt'!$N:$N,S$1)</f>
        <v>0</v>
      </c>
      <c r="T1357" s="86">
        <f>SUMIFS('sys inv movment rpt'!$M:$M,'sys inv movment rpt'!$L:$L,$M1357,'sys inv movment rpt'!$N:$N,T$1)</f>
        <v>0</v>
      </c>
      <c r="U1357" s="86">
        <f>SUMIFS('sys inv movment rpt'!$M:$M,'sys inv movment rpt'!$L:$L,$M1357,'sys inv movment rpt'!$N:$N,U$1)</f>
        <v>0</v>
      </c>
      <c r="V1357" s="86">
        <f>SUMIFS('sys inv movment rpt'!$M:$M,'sys inv movment rpt'!$L:$L,$M1357,'sys inv movment rpt'!$N:$N,V$1)</f>
        <v>0</v>
      </c>
      <c r="W1357" s="86">
        <f>SUMIFS('sys inv movment rpt'!$M:$M,'sys inv movment rpt'!$L:$L,$M1357,'sys inv movment rpt'!$N:$N,W$1)</f>
        <v>0</v>
      </c>
      <c r="X1357" s="86">
        <f>SUMIFS('sys inv movment rpt'!$M:$M,'sys inv movment rpt'!$L:$L,$M1357,'sys inv movment rpt'!$N:$N,X$1)</f>
        <v>0</v>
      </c>
      <c r="Y1357" s="86">
        <f>SUMIFS('sys inv movment rpt'!$M:$M,'sys inv movment rpt'!$L:$L,$M1357,'sys inv movment rpt'!$N:$N,Y$1)</f>
        <v>0</v>
      </c>
      <c r="Z1357" s="86">
        <f>SUMIFS('sys inv movment rpt'!$M:$M,'sys inv movment rpt'!$L:$L,$M1357,'sys inv movment rpt'!$N:$N,Z$1)</f>
        <v>0</v>
      </c>
      <c r="AA1357" s="86">
        <f>SUMIFS('sys inv movment rpt'!$M:$M,'sys inv movment rpt'!$L:$L,$M1357,'sys inv movment rpt'!$N:$N,AA$1)</f>
        <v>0</v>
      </c>
      <c r="AB1357" s="86">
        <f>SUMIFS('sys inv movment rpt'!$M:$M,'sys inv movment rpt'!$L:$L,$M1357,'sys inv movment rpt'!$N:$N,AB$1)</f>
        <v>0</v>
      </c>
      <c r="AC1357" s="86">
        <f>SUMIFS('sys inv movment rpt'!$M:$M,'sys inv movment rpt'!$L:$L,$M1357,'sys inv movment rpt'!$N:$N,AC$1)</f>
        <v>0</v>
      </c>
      <c r="AD1357" s="86">
        <f>SUMIFS('sys inv movment rpt'!$M:$M,'sys inv movment rpt'!$L:$L,$M1357,'sys inv movment rpt'!$N:$N,AD$1)</f>
        <v>0</v>
      </c>
      <c r="AE1357" s="86">
        <f>SUMIFS('sys inv movment rpt'!$M:$M,'sys inv movment rpt'!$L:$L,$M1357,'sys inv movment rpt'!$N:$N,AE$1)</f>
        <v>0</v>
      </c>
      <c r="AF1357" s="86">
        <f>SUMIFS('sys inv movment rpt'!$M:$M,'sys inv movment rpt'!$L:$L,$M1357,'sys inv movment rpt'!$N:$N,AF$1)</f>
        <v>0</v>
      </c>
      <c r="AG1357" s="86">
        <f>SUMIFS('sys inv movment rpt'!$M:$M,'sys inv movment rpt'!$L:$L,$M1357,'sys inv movment rpt'!$N:$N,AG$1)</f>
        <v>0</v>
      </c>
      <c r="AH1357" s="86">
        <f>SUMIFS('sys inv movment rpt'!$M:$M,'sys inv movment rpt'!$L:$L,$M1357,'sys inv movment rpt'!$N:$N,AH$1)</f>
        <v>0</v>
      </c>
      <c r="AI1357" s="86">
        <f>SUMIFS('sys inv movment rpt'!$M:$M,'sys inv movment rpt'!$L:$L,$M1357,'sys inv movment rpt'!$N:$N,AI$1)</f>
        <v>0</v>
      </c>
      <c r="AJ1357" s="86">
        <f>SUMIFS('sys inv movment rpt'!$M:$M,'sys inv movment rpt'!$L:$L,$M1357,'sys inv movment rpt'!$N:$N,AJ$1)</f>
        <v>0</v>
      </c>
      <c r="AK1357" s="86">
        <f>SUMIFS('sys inv movment rpt'!$M:$M,'sys inv movment rpt'!$L:$L,$M1357,'sys inv movment rpt'!$N:$N,AK$1)</f>
        <v>0</v>
      </c>
      <c r="AL1357" s="86">
        <f>SUMIFS('sys inv movment rpt'!$M:$M,'sys inv movment rpt'!$L:$L,$M1357,'sys inv movment rpt'!$N:$N,AL$1)</f>
        <v>0</v>
      </c>
      <c r="AM1357" s="86">
        <f>SUMIFS('sys inv movment rpt'!$M:$M,'sys inv movment rpt'!$L:$L,$M1357,'sys inv movment rpt'!$N:$N,AM$1)</f>
        <v>0</v>
      </c>
      <c r="AN1357" s="86">
        <f>SUMIFS('sys inv movment rpt'!$M:$M,'sys inv movment rpt'!$L:$L,$M1357,'sys inv movment rpt'!$N:$N,AN$1)</f>
        <v>0</v>
      </c>
      <c r="AO1357" s="86">
        <f>SUMIFS('sys inv movment rpt'!$M:$M,'sys inv movment rpt'!$L:$L,$M1357,'sys inv movment rpt'!$N:$N,AO$1)</f>
        <v>0</v>
      </c>
      <c r="AP1357" s="86">
        <f>SUMIFS('sys inv movment rpt'!$M:$M,'sys inv movment rpt'!$L:$L,$M1357,'sys inv movment rpt'!$N:$N,AP$1)</f>
        <v>0</v>
      </c>
      <c r="AQ1357" s="86">
        <f>SUMIFS('sys inv movment rpt'!$M:$M,'sys inv movment rpt'!$L:$L,$M1357,'sys inv movment rpt'!$N:$N,AQ$1)</f>
        <v>0</v>
      </c>
      <c r="AR1357" s="86">
        <f>SUMIFS('sys inv movment rpt'!$M:$M,'sys inv movment rpt'!$L:$L,$M1357,'sys inv movment rpt'!$N:$N,AR$1)</f>
        <v>0</v>
      </c>
      <c r="AS1357" s="86">
        <f>SUMIFS('sys inv movment rpt'!$M:$M,'sys inv movment rpt'!$L:$L,$M1357,'sys inv movment rpt'!$N:$N,AS$1)</f>
        <v>0</v>
      </c>
      <c r="AT1357" s="86">
        <f>SUMIFS('sys inv movment rpt'!$M:$M,'sys inv movment rpt'!$L:$L,$M1357,'sys inv movment rpt'!$N:$N,AT$1)</f>
        <v>0</v>
      </c>
      <c r="AU1357" s="86">
        <f>SUMIFS('sys inv movment rpt'!$M:$M,'sys inv movment rpt'!$L:$L,$M1357,'sys inv movment rpt'!$N:$N,AU$1)</f>
        <v>0</v>
      </c>
      <c r="AV1357" s="86">
        <f>SUMIFS('sys inv movment rpt'!$M:$M,'sys inv movment rpt'!$L:$L,$M1357,'sys inv movment rpt'!$N:$N,AV$1)</f>
        <v>0</v>
      </c>
      <c r="AW1357" s="87" t="str">
        <f>IFERROR(VLOOKUP(A1357,'sys-backorder details'!E:U,17,0),"-")</f>
        <v>-</v>
      </c>
      <c r="AX1357" s="87"/>
    </row>
    <row r="1358" ht="12.75" hidden="1" customHeight="1">
      <c r="A1358" s="28" t="s">
        <v>2775</v>
      </c>
      <c r="B1358" s="28" t="s">
        <v>2776</v>
      </c>
      <c r="C1358" s="50">
        <f t="shared" si="2"/>
        <v>0</v>
      </c>
      <c r="D1358" s="80">
        <f>SUMIF('Stocks 101-111'!$J:$J,'item dashboard'!A1358,'Stocks 101-111'!K:K)</f>
        <v>0</v>
      </c>
      <c r="E1358" s="80">
        <f>SUMIF('Stocks 101-111'!$J:$J,'item dashboard'!A1358,'Stocks 101-111'!$L:$L)</f>
        <v>0</v>
      </c>
      <c r="F1358" s="81">
        <f t="shared" si="3"/>
        <v>0</v>
      </c>
      <c r="G1358" s="82">
        <f t="shared" si="4"/>
        <v>0</v>
      </c>
      <c r="H1358" s="50">
        <f>SUMIFS('sys-backorder details'!$M:$M,'sys-backorder details'!$E:$E,'item dashboard'!A1358,'sys-backorder details'!$V:$V,"")</f>
        <v>0</v>
      </c>
      <c r="I1358" s="83">
        <f>SUMIF('settings-routing'!$I:$I,'item dashboard'!A1358,'settings-routing'!$O:$O)</f>
        <v>0</v>
      </c>
      <c r="J1358" s="50">
        <f>SUMIFS('sys-backorder details'!$M:$M,'sys-backorder details'!$E:$E,'item dashboard'!A1358,'sys-backorder details'!$V:$V,"Call off")</f>
        <v>0</v>
      </c>
      <c r="K1358" s="84">
        <f t="shared" si="5"/>
        <v>0</v>
      </c>
      <c r="L1358" s="84">
        <f>SUMIF('Production Plan'!$E:$E,'item dashboard'!A1358,'Production Plan'!$N:$N)</f>
        <v>0</v>
      </c>
      <c r="M1358" s="85" t="str">
        <f t="shared" si="6"/>
        <v>B-W3-N14YUSUF-150 ml Natural Coco Oil Pntd Yusuf Bottle</v>
      </c>
      <c r="N1358" s="86">
        <f>SUMIFS('sys inv movment rpt'!$M:$M,'sys inv movment rpt'!$L:$L,$M1358,'sys inv movment rpt'!$N:$N,N$1)</f>
        <v>0</v>
      </c>
      <c r="O1358" s="86">
        <f>SUMIFS('sys inv movment rpt'!$M:$M,'sys inv movment rpt'!$L:$L,$M1358,'sys inv movment rpt'!$N:$N,O$1)</f>
        <v>0</v>
      </c>
      <c r="P1358" s="86">
        <f>SUMIFS('sys inv movment rpt'!$M:$M,'sys inv movment rpt'!$L:$L,$M1358,'sys inv movment rpt'!$N:$N,P$1)</f>
        <v>0</v>
      </c>
      <c r="Q1358" s="86">
        <f>SUMIFS('sys inv movment rpt'!$M:$M,'sys inv movment rpt'!$L:$L,$M1358,'sys inv movment rpt'!$N:$N,Q$1)</f>
        <v>0</v>
      </c>
      <c r="R1358" s="86">
        <f>SUMIFS('sys inv movment rpt'!$M:$M,'sys inv movment rpt'!$L:$L,$M1358,'sys inv movment rpt'!$N:$N,R$1)</f>
        <v>0</v>
      </c>
      <c r="S1358" s="86">
        <f>SUMIFS('sys inv movment rpt'!$M:$M,'sys inv movment rpt'!$L:$L,$M1358,'sys inv movment rpt'!$N:$N,S$1)</f>
        <v>0</v>
      </c>
      <c r="T1358" s="86">
        <f>SUMIFS('sys inv movment rpt'!$M:$M,'sys inv movment rpt'!$L:$L,$M1358,'sys inv movment rpt'!$N:$N,T$1)</f>
        <v>0</v>
      </c>
      <c r="U1358" s="86">
        <f>SUMIFS('sys inv movment rpt'!$M:$M,'sys inv movment rpt'!$L:$L,$M1358,'sys inv movment rpt'!$N:$N,U$1)</f>
        <v>0</v>
      </c>
      <c r="V1358" s="86">
        <f>SUMIFS('sys inv movment rpt'!$M:$M,'sys inv movment rpt'!$L:$L,$M1358,'sys inv movment rpt'!$N:$N,V$1)</f>
        <v>0</v>
      </c>
      <c r="W1358" s="86">
        <f>SUMIFS('sys inv movment rpt'!$M:$M,'sys inv movment rpt'!$L:$L,$M1358,'sys inv movment rpt'!$N:$N,W$1)</f>
        <v>0</v>
      </c>
      <c r="X1358" s="86">
        <f>SUMIFS('sys inv movment rpt'!$M:$M,'sys inv movment rpt'!$L:$L,$M1358,'sys inv movment rpt'!$N:$N,X$1)</f>
        <v>0</v>
      </c>
      <c r="Y1358" s="86">
        <f>SUMIFS('sys inv movment rpt'!$M:$M,'sys inv movment rpt'!$L:$L,$M1358,'sys inv movment rpt'!$N:$N,Y$1)</f>
        <v>0</v>
      </c>
      <c r="Z1358" s="86">
        <f>SUMIFS('sys inv movment rpt'!$M:$M,'sys inv movment rpt'!$L:$L,$M1358,'sys inv movment rpt'!$N:$N,Z$1)</f>
        <v>0</v>
      </c>
      <c r="AA1358" s="86">
        <f>SUMIFS('sys inv movment rpt'!$M:$M,'sys inv movment rpt'!$L:$L,$M1358,'sys inv movment rpt'!$N:$N,AA$1)</f>
        <v>0</v>
      </c>
      <c r="AB1358" s="86">
        <f>SUMIFS('sys inv movment rpt'!$M:$M,'sys inv movment rpt'!$L:$L,$M1358,'sys inv movment rpt'!$N:$N,AB$1)</f>
        <v>0</v>
      </c>
      <c r="AC1358" s="86">
        <f>SUMIFS('sys inv movment rpt'!$M:$M,'sys inv movment rpt'!$L:$L,$M1358,'sys inv movment rpt'!$N:$N,AC$1)</f>
        <v>0</v>
      </c>
      <c r="AD1358" s="86">
        <f>SUMIFS('sys inv movment rpt'!$M:$M,'sys inv movment rpt'!$L:$L,$M1358,'sys inv movment rpt'!$N:$N,AD$1)</f>
        <v>0</v>
      </c>
      <c r="AE1358" s="86">
        <f>SUMIFS('sys inv movment rpt'!$M:$M,'sys inv movment rpt'!$L:$L,$M1358,'sys inv movment rpt'!$N:$N,AE$1)</f>
        <v>0</v>
      </c>
      <c r="AF1358" s="86">
        <f>SUMIFS('sys inv movment rpt'!$M:$M,'sys inv movment rpt'!$L:$L,$M1358,'sys inv movment rpt'!$N:$N,AF$1)</f>
        <v>0</v>
      </c>
      <c r="AG1358" s="86">
        <f>SUMIFS('sys inv movment rpt'!$M:$M,'sys inv movment rpt'!$L:$L,$M1358,'sys inv movment rpt'!$N:$N,AG$1)</f>
        <v>0</v>
      </c>
      <c r="AH1358" s="86">
        <f>SUMIFS('sys inv movment rpt'!$M:$M,'sys inv movment rpt'!$L:$L,$M1358,'sys inv movment rpt'!$N:$N,AH$1)</f>
        <v>0</v>
      </c>
      <c r="AI1358" s="86">
        <f>SUMIFS('sys inv movment rpt'!$M:$M,'sys inv movment rpt'!$L:$L,$M1358,'sys inv movment rpt'!$N:$N,AI$1)</f>
        <v>0</v>
      </c>
      <c r="AJ1358" s="86">
        <f>SUMIFS('sys inv movment rpt'!$M:$M,'sys inv movment rpt'!$L:$L,$M1358,'sys inv movment rpt'!$N:$N,AJ$1)</f>
        <v>0</v>
      </c>
      <c r="AK1358" s="86">
        <f>SUMIFS('sys inv movment rpt'!$M:$M,'sys inv movment rpt'!$L:$L,$M1358,'sys inv movment rpt'!$N:$N,AK$1)</f>
        <v>0</v>
      </c>
      <c r="AL1358" s="86">
        <f>SUMIFS('sys inv movment rpt'!$M:$M,'sys inv movment rpt'!$L:$L,$M1358,'sys inv movment rpt'!$N:$N,AL$1)</f>
        <v>0</v>
      </c>
      <c r="AM1358" s="86">
        <f>SUMIFS('sys inv movment rpt'!$M:$M,'sys inv movment rpt'!$L:$L,$M1358,'sys inv movment rpt'!$N:$N,AM$1)</f>
        <v>0</v>
      </c>
      <c r="AN1358" s="86">
        <f>SUMIFS('sys inv movment rpt'!$M:$M,'sys inv movment rpt'!$L:$L,$M1358,'sys inv movment rpt'!$N:$N,AN$1)</f>
        <v>0</v>
      </c>
      <c r="AO1358" s="86">
        <f>SUMIFS('sys inv movment rpt'!$M:$M,'sys inv movment rpt'!$L:$L,$M1358,'sys inv movment rpt'!$N:$N,AO$1)</f>
        <v>0</v>
      </c>
      <c r="AP1358" s="86">
        <f>SUMIFS('sys inv movment rpt'!$M:$M,'sys inv movment rpt'!$L:$L,$M1358,'sys inv movment rpt'!$N:$N,AP$1)</f>
        <v>0</v>
      </c>
      <c r="AQ1358" s="86">
        <f>SUMIFS('sys inv movment rpt'!$M:$M,'sys inv movment rpt'!$L:$L,$M1358,'sys inv movment rpt'!$N:$N,AQ$1)</f>
        <v>0</v>
      </c>
      <c r="AR1358" s="86">
        <f>SUMIFS('sys inv movment rpt'!$M:$M,'sys inv movment rpt'!$L:$L,$M1358,'sys inv movment rpt'!$N:$N,AR$1)</f>
        <v>0</v>
      </c>
      <c r="AS1358" s="86">
        <f>SUMIFS('sys inv movment rpt'!$M:$M,'sys inv movment rpt'!$L:$L,$M1358,'sys inv movment rpt'!$N:$N,AS$1)</f>
        <v>0</v>
      </c>
      <c r="AT1358" s="86">
        <f>SUMIFS('sys inv movment rpt'!$M:$M,'sys inv movment rpt'!$L:$L,$M1358,'sys inv movment rpt'!$N:$N,AT$1)</f>
        <v>0</v>
      </c>
      <c r="AU1358" s="86">
        <f>SUMIFS('sys inv movment rpt'!$M:$M,'sys inv movment rpt'!$L:$L,$M1358,'sys inv movment rpt'!$N:$N,AU$1)</f>
        <v>0</v>
      </c>
      <c r="AV1358" s="86">
        <f>SUMIFS('sys inv movment rpt'!$M:$M,'sys inv movment rpt'!$L:$L,$M1358,'sys inv movment rpt'!$N:$N,AV$1)</f>
        <v>0</v>
      </c>
      <c r="AW1358" s="87" t="str">
        <f>IFERROR(VLOOKUP(A1358,'sys-backorder details'!E:U,17,0),"-")</f>
        <v>-</v>
      </c>
      <c r="AX1358" s="87"/>
    </row>
    <row r="1359" ht="12.75" hidden="1" customHeight="1">
      <c r="A1359" s="50" t="s">
        <v>2777</v>
      </c>
      <c r="B1359" s="50" t="s">
        <v>2778</v>
      </c>
      <c r="C1359" s="50">
        <f t="shared" si="2"/>
        <v>0</v>
      </c>
      <c r="D1359" s="80">
        <f>SUMIF('Stocks 101-111'!$J:$J,'item dashboard'!A1359,'Stocks 101-111'!K:K)</f>
        <v>0</v>
      </c>
      <c r="E1359" s="80">
        <f>SUMIF('Stocks 101-111'!$J:$J,'item dashboard'!A1359,'Stocks 101-111'!$L:$L)</f>
        <v>0</v>
      </c>
      <c r="F1359" s="81">
        <f t="shared" si="3"/>
        <v>0</v>
      </c>
      <c r="G1359" s="82">
        <f t="shared" si="4"/>
        <v>0</v>
      </c>
      <c r="H1359" s="50">
        <f>SUMIFS('sys-backorder details'!$M:$M,'sys-backorder details'!$E:$E,'item dashboard'!A1359,'sys-backorder details'!$V:$V,"")</f>
        <v>0</v>
      </c>
      <c r="I1359" s="83">
        <f>SUMIF('settings-routing'!$I:$I,'item dashboard'!A1359,'settings-routing'!$O:$O)</f>
        <v>0</v>
      </c>
      <c r="J1359" s="50">
        <f>SUMIFS('sys-backorder details'!$M:$M,'sys-backorder details'!$E:$E,'item dashboard'!A1359,'sys-backorder details'!$V:$V,"Call off")</f>
        <v>0</v>
      </c>
      <c r="K1359" s="84">
        <f t="shared" si="5"/>
        <v>0</v>
      </c>
      <c r="L1359" s="84">
        <f>SUMIF('Production Plan'!$E:$E,'item dashboard'!A1359,'Production Plan'!$N:$N)</f>
        <v>0</v>
      </c>
      <c r="M1359" s="85" t="str">
        <f t="shared" si="6"/>
        <v>B-W3-N16-100ml Natural Bottle</v>
      </c>
      <c r="N1359" s="86">
        <f>SUMIFS('sys inv movment rpt'!$M:$M,'sys inv movment rpt'!$L:$L,$M1359,'sys inv movment rpt'!$N:$N,N$1)</f>
        <v>0</v>
      </c>
      <c r="O1359" s="86">
        <f>SUMIFS('sys inv movment rpt'!$M:$M,'sys inv movment rpt'!$L:$L,$M1359,'sys inv movment rpt'!$N:$N,O$1)</f>
        <v>0</v>
      </c>
      <c r="P1359" s="86">
        <f>SUMIFS('sys inv movment rpt'!$M:$M,'sys inv movment rpt'!$L:$L,$M1359,'sys inv movment rpt'!$N:$N,P$1)</f>
        <v>0</v>
      </c>
      <c r="Q1359" s="86">
        <f>SUMIFS('sys inv movment rpt'!$M:$M,'sys inv movment rpt'!$L:$L,$M1359,'sys inv movment rpt'!$N:$N,Q$1)</f>
        <v>0</v>
      </c>
      <c r="R1359" s="86">
        <f>SUMIFS('sys inv movment rpt'!$M:$M,'sys inv movment rpt'!$L:$L,$M1359,'sys inv movment rpt'!$N:$N,R$1)</f>
        <v>0</v>
      </c>
      <c r="S1359" s="86">
        <f>SUMIFS('sys inv movment rpt'!$M:$M,'sys inv movment rpt'!$L:$L,$M1359,'sys inv movment rpt'!$N:$N,S$1)</f>
        <v>0</v>
      </c>
      <c r="T1359" s="86">
        <f>SUMIFS('sys inv movment rpt'!$M:$M,'sys inv movment rpt'!$L:$L,$M1359,'sys inv movment rpt'!$N:$N,T$1)</f>
        <v>0</v>
      </c>
      <c r="U1359" s="86">
        <f>SUMIFS('sys inv movment rpt'!$M:$M,'sys inv movment rpt'!$L:$L,$M1359,'sys inv movment rpt'!$N:$N,U$1)</f>
        <v>0</v>
      </c>
      <c r="V1359" s="86">
        <f>SUMIFS('sys inv movment rpt'!$M:$M,'sys inv movment rpt'!$L:$L,$M1359,'sys inv movment rpt'!$N:$N,V$1)</f>
        <v>0</v>
      </c>
      <c r="W1359" s="86">
        <f>SUMIFS('sys inv movment rpt'!$M:$M,'sys inv movment rpt'!$L:$L,$M1359,'sys inv movment rpt'!$N:$N,W$1)</f>
        <v>0</v>
      </c>
      <c r="X1359" s="86">
        <f>SUMIFS('sys inv movment rpt'!$M:$M,'sys inv movment rpt'!$L:$L,$M1359,'sys inv movment rpt'!$N:$N,X$1)</f>
        <v>0</v>
      </c>
      <c r="Y1359" s="86">
        <f>SUMIFS('sys inv movment rpt'!$M:$M,'sys inv movment rpt'!$L:$L,$M1359,'sys inv movment rpt'!$N:$N,Y$1)</f>
        <v>0</v>
      </c>
      <c r="Z1359" s="86">
        <f>SUMIFS('sys inv movment rpt'!$M:$M,'sys inv movment rpt'!$L:$L,$M1359,'sys inv movment rpt'!$N:$N,Z$1)</f>
        <v>0</v>
      </c>
      <c r="AA1359" s="86">
        <f>SUMIFS('sys inv movment rpt'!$M:$M,'sys inv movment rpt'!$L:$L,$M1359,'sys inv movment rpt'!$N:$N,AA$1)</f>
        <v>0</v>
      </c>
      <c r="AB1359" s="86">
        <f>SUMIFS('sys inv movment rpt'!$M:$M,'sys inv movment rpt'!$L:$L,$M1359,'sys inv movment rpt'!$N:$N,AB$1)</f>
        <v>0</v>
      </c>
      <c r="AC1359" s="86">
        <f>SUMIFS('sys inv movment rpt'!$M:$M,'sys inv movment rpt'!$L:$L,$M1359,'sys inv movment rpt'!$N:$N,AC$1)</f>
        <v>0</v>
      </c>
      <c r="AD1359" s="86">
        <f>SUMIFS('sys inv movment rpt'!$M:$M,'sys inv movment rpt'!$L:$L,$M1359,'sys inv movment rpt'!$N:$N,AD$1)</f>
        <v>0</v>
      </c>
      <c r="AE1359" s="86">
        <f>SUMIFS('sys inv movment rpt'!$M:$M,'sys inv movment rpt'!$L:$L,$M1359,'sys inv movment rpt'!$N:$N,AE$1)</f>
        <v>0</v>
      </c>
      <c r="AF1359" s="86">
        <f>SUMIFS('sys inv movment rpt'!$M:$M,'sys inv movment rpt'!$L:$L,$M1359,'sys inv movment rpt'!$N:$N,AF$1)</f>
        <v>0</v>
      </c>
      <c r="AG1359" s="86">
        <f>SUMIFS('sys inv movment rpt'!$M:$M,'sys inv movment rpt'!$L:$L,$M1359,'sys inv movment rpt'!$N:$N,AG$1)</f>
        <v>0</v>
      </c>
      <c r="AH1359" s="86">
        <f>SUMIFS('sys inv movment rpt'!$M:$M,'sys inv movment rpt'!$L:$L,$M1359,'sys inv movment rpt'!$N:$N,AH$1)</f>
        <v>0</v>
      </c>
      <c r="AI1359" s="86">
        <f>SUMIFS('sys inv movment rpt'!$M:$M,'sys inv movment rpt'!$L:$L,$M1359,'sys inv movment rpt'!$N:$N,AI$1)</f>
        <v>0</v>
      </c>
      <c r="AJ1359" s="86">
        <f>SUMIFS('sys inv movment rpt'!$M:$M,'sys inv movment rpt'!$L:$L,$M1359,'sys inv movment rpt'!$N:$N,AJ$1)</f>
        <v>0</v>
      </c>
      <c r="AK1359" s="86">
        <f>SUMIFS('sys inv movment rpt'!$M:$M,'sys inv movment rpt'!$L:$L,$M1359,'sys inv movment rpt'!$N:$N,AK$1)</f>
        <v>0</v>
      </c>
      <c r="AL1359" s="86">
        <f>SUMIFS('sys inv movment rpt'!$M:$M,'sys inv movment rpt'!$L:$L,$M1359,'sys inv movment rpt'!$N:$N,AL$1)</f>
        <v>0</v>
      </c>
      <c r="AM1359" s="86">
        <f>SUMIFS('sys inv movment rpt'!$M:$M,'sys inv movment rpt'!$L:$L,$M1359,'sys inv movment rpt'!$N:$N,AM$1)</f>
        <v>0</v>
      </c>
      <c r="AN1359" s="86">
        <f>SUMIFS('sys inv movment rpt'!$M:$M,'sys inv movment rpt'!$L:$L,$M1359,'sys inv movment rpt'!$N:$N,AN$1)</f>
        <v>0</v>
      </c>
      <c r="AO1359" s="86">
        <f>SUMIFS('sys inv movment rpt'!$M:$M,'sys inv movment rpt'!$L:$L,$M1359,'sys inv movment rpt'!$N:$N,AO$1)</f>
        <v>0</v>
      </c>
      <c r="AP1359" s="86">
        <f>SUMIFS('sys inv movment rpt'!$M:$M,'sys inv movment rpt'!$L:$L,$M1359,'sys inv movment rpt'!$N:$N,AP$1)</f>
        <v>0</v>
      </c>
      <c r="AQ1359" s="86">
        <f>SUMIFS('sys inv movment rpt'!$M:$M,'sys inv movment rpt'!$L:$L,$M1359,'sys inv movment rpt'!$N:$N,AQ$1)</f>
        <v>0</v>
      </c>
      <c r="AR1359" s="86">
        <f>SUMIFS('sys inv movment rpt'!$M:$M,'sys inv movment rpt'!$L:$L,$M1359,'sys inv movment rpt'!$N:$N,AR$1)</f>
        <v>0</v>
      </c>
      <c r="AS1359" s="86">
        <f>SUMIFS('sys inv movment rpt'!$M:$M,'sys inv movment rpt'!$L:$L,$M1359,'sys inv movment rpt'!$N:$N,AS$1)</f>
        <v>0</v>
      </c>
      <c r="AT1359" s="86">
        <f>SUMIFS('sys inv movment rpt'!$M:$M,'sys inv movment rpt'!$L:$L,$M1359,'sys inv movment rpt'!$N:$N,AT$1)</f>
        <v>0</v>
      </c>
      <c r="AU1359" s="86">
        <f>SUMIFS('sys inv movment rpt'!$M:$M,'sys inv movment rpt'!$L:$L,$M1359,'sys inv movment rpt'!$N:$N,AU$1)</f>
        <v>0</v>
      </c>
      <c r="AV1359" s="86">
        <f>SUMIFS('sys inv movment rpt'!$M:$M,'sys inv movment rpt'!$L:$L,$M1359,'sys inv movment rpt'!$N:$N,AV$1)</f>
        <v>0</v>
      </c>
      <c r="AW1359" s="87" t="str">
        <f>IFERROR(VLOOKUP(A1359,'sys-backorder details'!E:U,17,0),"-")</f>
        <v>-</v>
      </c>
      <c r="AX1359" s="87"/>
    </row>
    <row r="1360" ht="12.75" hidden="1" customHeight="1">
      <c r="A1360" s="50" t="s">
        <v>2779</v>
      </c>
      <c r="B1360" s="50" t="s">
        <v>2780</v>
      </c>
      <c r="C1360" s="50">
        <f t="shared" si="2"/>
        <v>0</v>
      </c>
      <c r="D1360" s="80">
        <f>SUMIF('Stocks 101-111'!$J:$J,'item dashboard'!A1360,'Stocks 101-111'!K:K)</f>
        <v>0</v>
      </c>
      <c r="E1360" s="80">
        <f>SUMIF('Stocks 101-111'!$J:$J,'item dashboard'!A1360,'Stocks 101-111'!$L:$L)</f>
        <v>0</v>
      </c>
      <c r="F1360" s="81">
        <f t="shared" si="3"/>
        <v>0</v>
      </c>
      <c r="G1360" s="82">
        <f t="shared" si="4"/>
        <v>0</v>
      </c>
      <c r="H1360" s="50">
        <f>SUMIFS('sys-backorder details'!$M:$M,'sys-backorder details'!$E:$E,'item dashboard'!A1360,'sys-backorder details'!$V:$V,"")</f>
        <v>0</v>
      </c>
      <c r="I1360" s="83">
        <f>SUMIF('settings-routing'!$I:$I,'item dashboard'!A1360,'settings-routing'!$O:$O)</f>
        <v>0</v>
      </c>
      <c r="J1360" s="50">
        <f>SUMIFS('sys-backorder details'!$M:$M,'sys-backorder details'!$E:$E,'item dashboard'!A1360,'sys-backorder details'!$V:$V,"Call off")</f>
        <v>0</v>
      </c>
      <c r="K1360" s="84">
        <f t="shared" si="5"/>
        <v>0</v>
      </c>
      <c r="L1360" s="84">
        <f>SUMIF('Production Plan'!$E:$E,'item dashboard'!A1360,'Production Plan'!$N:$N)</f>
        <v>0</v>
      </c>
      <c r="M1360" s="85" t="str">
        <f t="shared" si="6"/>
        <v>B-W3-N16AZHAR-150 ml Natural bottle Pntd Azhar Bottle</v>
      </c>
      <c r="N1360" s="86">
        <f>SUMIFS('sys inv movment rpt'!$M:$M,'sys inv movment rpt'!$L:$L,$M1360,'sys inv movment rpt'!$N:$N,N$1)</f>
        <v>0</v>
      </c>
      <c r="O1360" s="86">
        <f>SUMIFS('sys inv movment rpt'!$M:$M,'sys inv movment rpt'!$L:$L,$M1360,'sys inv movment rpt'!$N:$N,O$1)</f>
        <v>0</v>
      </c>
      <c r="P1360" s="86">
        <f>SUMIFS('sys inv movment rpt'!$M:$M,'sys inv movment rpt'!$L:$L,$M1360,'sys inv movment rpt'!$N:$N,P$1)</f>
        <v>0</v>
      </c>
      <c r="Q1360" s="86">
        <f>SUMIFS('sys inv movment rpt'!$M:$M,'sys inv movment rpt'!$L:$L,$M1360,'sys inv movment rpt'!$N:$N,Q$1)</f>
        <v>0</v>
      </c>
      <c r="R1360" s="86">
        <f>SUMIFS('sys inv movment rpt'!$M:$M,'sys inv movment rpt'!$L:$L,$M1360,'sys inv movment rpt'!$N:$N,R$1)</f>
        <v>0</v>
      </c>
      <c r="S1360" s="86">
        <f>SUMIFS('sys inv movment rpt'!$M:$M,'sys inv movment rpt'!$L:$L,$M1360,'sys inv movment rpt'!$N:$N,S$1)</f>
        <v>0</v>
      </c>
      <c r="T1360" s="86">
        <f>SUMIFS('sys inv movment rpt'!$M:$M,'sys inv movment rpt'!$L:$L,$M1360,'sys inv movment rpt'!$N:$N,T$1)</f>
        <v>0</v>
      </c>
      <c r="U1360" s="86">
        <f>SUMIFS('sys inv movment rpt'!$M:$M,'sys inv movment rpt'!$L:$L,$M1360,'sys inv movment rpt'!$N:$N,U$1)</f>
        <v>0</v>
      </c>
      <c r="V1360" s="86">
        <f>SUMIFS('sys inv movment rpt'!$M:$M,'sys inv movment rpt'!$L:$L,$M1360,'sys inv movment rpt'!$N:$N,V$1)</f>
        <v>0</v>
      </c>
      <c r="W1360" s="86">
        <f>SUMIFS('sys inv movment rpt'!$M:$M,'sys inv movment rpt'!$L:$L,$M1360,'sys inv movment rpt'!$N:$N,W$1)</f>
        <v>0</v>
      </c>
      <c r="X1360" s="86">
        <f>SUMIFS('sys inv movment rpt'!$M:$M,'sys inv movment rpt'!$L:$L,$M1360,'sys inv movment rpt'!$N:$N,X$1)</f>
        <v>0</v>
      </c>
      <c r="Y1360" s="86">
        <f>SUMIFS('sys inv movment rpt'!$M:$M,'sys inv movment rpt'!$L:$L,$M1360,'sys inv movment rpt'!$N:$N,Y$1)</f>
        <v>0</v>
      </c>
      <c r="Z1360" s="86">
        <f>SUMIFS('sys inv movment rpt'!$M:$M,'sys inv movment rpt'!$L:$L,$M1360,'sys inv movment rpt'!$N:$N,Z$1)</f>
        <v>0</v>
      </c>
      <c r="AA1360" s="86">
        <f>SUMIFS('sys inv movment rpt'!$M:$M,'sys inv movment rpt'!$L:$L,$M1360,'sys inv movment rpt'!$N:$N,AA$1)</f>
        <v>0</v>
      </c>
      <c r="AB1360" s="86">
        <f>SUMIFS('sys inv movment rpt'!$M:$M,'sys inv movment rpt'!$L:$L,$M1360,'sys inv movment rpt'!$N:$N,AB$1)</f>
        <v>0</v>
      </c>
      <c r="AC1360" s="86">
        <f>SUMIFS('sys inv movment rpt'!$M:$M,'sys inv movment rpt'!$L:$L,$M1360,'sys inv movment rpt'!$N:$N,AC$1)</f>
        <v>0</v>
      </c>
      <c r="AD1360" s="86">
        <f>SUMIFS('sys inv movment rpt'!$M:$M,'sys inv movment rpt'!$L:$L,$M1360,'sys inv movment rpt'!$N:$N,AD$1)</f>
        <v>0</v>
      </c>
      <c r="AE1360" s="86">
        <f>SUMIFS('sys inv movment rpt'!$M:$M,'sys inv movment rpt'!$L:$L,$M1360,'sys inv movment rpt'!$N:$N,AE$1)</f>
        <v>0</v>
      </c>
      <c r="AF1360" s="86">
        <f>SUMIFS('sys inv movment rpt'!$M:$M,'sys inv movment rpt'!$L:$L,$M1360,'sys inv movment rpt'!$N:$N,AF$1)</f>
        <v>0</v>
      </c>
      <c r="AG1360" s="86">
        <f>SUMIFS('sys inv movment rpt'!$M:$M,'sys inv movment rpt'!$L:$L,$M1360,'sys inv movment rpt'!$N:$N,AG$1)</f>
        <v>0</v>
      </c>
      <c r="AH1360" s="86">
        <f>SUMIFS('sys inv movment rpt'!$M:$M,'sys inv movment rpt'!$L:$L,$M1360,'sys inv movment rpt'!$N:$N,AH$1)</f>
        <v>0</v>
      </c>
      <c r="AI1360" s="86">
        <f>SUMIFS('sys inv movment rpt'!$M:$M,'sys inv movment rpt'!$L:$L,$M1360,'sys inv movment rpt'!$N:$N,AI$1)</f>
        <v>0</v>
      </c>
      <c r="AJ1360" s="86">
        <f>SUMIFS('sys inv movment rpt'!$M:$M,'sys inv movment rpt'!$L:$L,$M1360,'sys inv movment rpt'!$N:$N,AJ$1)</f>
        <v>0</v>
      </c>
      <c r="AK1360" s="86">
        <f>SUMIFS('sys inv movment rpt'!$M:$M,'sys inv movment rpt'!$L:$L,$M1360,'sys inv movment rpt'!$N:$N,AK$1)</f>
        <v>0</v>
      </c>
      <c r="AL1360" s="86">
        <f>SUMIFS('sys inv movment rpt'!$M:$M,'sys inv movment rpt'!$L:$L,$M1360,'sys inv movment rpt'!$N:$N,AL$1)</f>
        <v>0</v>
      </c>
      <c r="AM1360" s="86">
        <f>SUMIFS('sys inv movment rpt'!$M:$M,'sys inv movment rpt'!$L:$L,$M1360,'sys inv movment rpt'!$N:$N,AM$1)</f>
        <v>0</v>
      </c>
      <c r="AN1360" s="86">
        <f>SUMIFS('sys inv movment rpt'!$M:$M,'sys inv movment rpt'!$L:$L,$M1360,'sys inv movment rpt'!$N:$N,AN$1)</f>
        <v>0</v>
      </c>
      <c r="AO1360" s="86">
        <f>SUMIFS('sys inv movment rpt'!$M:$M,'sys inv movment rpt'!$L:$L,$M1360,'sys inv movment rpt'!$N:$N,AO$1)</f>
        <v>0</v>
      </c>
      <c r="AP1360" s="86">
        <f>SUMIFS('sys inv movment rpt'!$M:$M,'sys inv movment rpt'!$L:$L,$M1360,'sys inv movment rpt'!$N:$N,AP$1)</f>
        <v>0</v>
      </c>
      <c r="AQ1360" s="86">
        <f>SUMIFS('sys inv movment rpt'!$M:$M,'sys inv movment rpt'!$L:$L,$M1360,'sys inv movment rpt'!$N:$N,AQ$1)</f>
        <v>0</v>
      </c>
      <c r="AR1360" s="86">
        <f>SUMIFS('sys inv movment rpt'!$M:$M,'sys inv movment rpt'!$L:$L,$M1360,'sys inv movment rpt'!$N:$N,AR$1)</f>
        <v>0</v>
      </c>
      <c r="AS1360" s="86">
        <f>SUMIFS('sys inv movment rpt'!$M:$M,'sys inv movment rpt'!$L:$L,$M1360,'sys inv movment rpt'!$N:$N,AS$1)</f>
        <v>0</v>
      </c>
      <c r="AT1360" s="86">
        <f>SUMIFS('sys inv movment rpt'!$M:$M,'sys inv movment rpt'!$L:$L,$M1360,'sys inv movment rpt'!$N:$N,AT$1)</f>
        <v>0</v>
      </c>
      <c r="AU1360" s="86">
        <f>SUMIFS('sys inv movment rpt'!$M:$M,'sys inv movment rpt'!$L:$L,$M1360,'sys inv movment rpt'!$N:$N,AU$1)</f>
        <v>0</v>
      </c>
      <c r="AV1360" s="86">
        <f>SUMIFS('sys inv movment rpt'!$M:$M,'sys inv movment rpt'!$L:$L,$M1360,'sys inv movment rpt'!$N:$N,AV$1)</f>
        <v>0</v>
      </c>
      <c r="AW1360" s="87" t="str">
        <f>IFERROR(VLOOKUP(A1360,'sys-backorder details'!E:U,17,0),"-")</f>
        <v>-</v>
      </c>
      <c r="AX1360" s="87"/>
    </row>
    <row r="1361" ht="12.75" hidden="1" customHeight="1">
      <c r="A1361" s="50" t="s">
        <v>2781</v>
      </c>
      <c r="B1361" s="50" t="s">
        <v>2782</v>
      </c>
      <c r="C1361" s="50">
        <f t="shared" si="2"/>
        <v>0</v>
      </c>
      <c r="D1361" s="80">
        <f>SUMIF('Stocks 101-111'!$J:$J,'item dashboard'!A1361,'Stocks 101-111'!K:K)</f>
        <v>0</v>
      </c>
      <c r="E1361" s="80">
        <f>SUMIF('Stocks 101-111'!$J:$J,'item dashboard'!A1361,'Stocks 101-111'!$L:$L)</f>
        <v>0</v>
      </c>
      <c r="F1361" s="81">
        <f t="shared" si="3"/>
        <v>0</v>
      </c>
      <c r="G1361" s="82">
        <f t="shared" si="4"/>
        <v>0</v>
      </c>
      <c r="H1361" s="50">
        <f>SUMIFS('sys-backorder details'!$M:$M,'sys-backorder details'!$E:$E,'item dashboard'!A1361,'sys-backorder details'!$V:$V,"")</f>
        <v>0</v>
      </c>
      <c r="I1361" s="83">
        <f>SUMIF('settings-routing'!$I:$I,'item dashboard'!A1361,'settings-routing'!$O:$O)</f>
        <v>0</v>
      </c>
      <c r="J1361" s="50">
        <f>SUMIFS('sys-backorder details'!$M:$M,'sys-backorder details'!$E:$E,'item dashboard'!A1361,'sys-backorder details'!$V:$V,"Call off")</f>
        <v>0</v>
      </c>
      <c r="K1361" s="84">
        <f t="shared" si="5"/>
        <v>0</v>
      </c>
      <c r="L1361" s="84">
        <f>SUMIF('Production Plan'!$E:$E,'item dashboard'!A1361,'Production Plan'!$N:$N)</f>
        <v>0</v>
      </c>
      <c r="M1361" s="85" t="str">
        <f t="shared" si="6"/>
        <v>B-W3-N16NURA-100 ml Natural Pntd Nura Coconut Oil Bottle</v>
      </c>
      <c r="N1361" s="86">
        <f>SUMIFS('sys inv movment rpt'!$M:$M,'sys inv movment rpt'!$L:$L,$M1361,'sys inv movment rpt'!$N:$N,N$1)</f>
        <v>0</v>
      </c>
      <c r="O1361" s="86">
        <f>SUMIFS('sys inv movment rpt'!$M:$M,'sys inv movment rpt'!$L:$L,$M1361,'sys inv movment rpt'!$N:$N,O$1)</f>
        <v>0</v>
      </c>
      <c r="P1361" s="86">
        <f>SUMIFS('sys inv movment rpt'!$M:$M,'sys inv movment rpt'!$L:$L,$M1361,'sys inv movment rpt'!$N:$N,P$1)</f>
        <v>0</v>
      </c>
      <c r="Q1361" s="86">
        <f>SUMIFS('sys inv movment rpt'!$M:$M,'sys inv movment rpt'!$L:$L,$M1361,'sys inv movment rpt'!$N:$N,Q$1)</f>
        <v>0</v>
      </c>
      <c r="R1361" s="86">
        <f>SUMIFS('sys inv movment rpt'!$M:$M,'sys inv movment rpt'!$L:$L,$M1361,'sys inv movment rpt'!$N:$N,R$1)</f>
        <v>0</v>
      </c>
      <c r="S1361" s="86">
        <f>SUMIFS('sys inv movment rpt'!$M:$M,'sys inv movment rpt'!$L:$L,$M1361,'sys inv movment rpt'!$N:$N,S$1)</f>
        <v>0</v>
      </c>
      <c r="T1361" s="86">
        <f>SUMIFS('sys inv movment rpt'!$M:$M,'sys inv movment rpt'!$L:$L,$M1361,'sys inv movment rpt'!$N:$N,T$1)</f>
        <v>0</v>
      </c>
      <c r="U1361" s="86">
        <f>SUMIFS('sys inv movment rpt'!$M:$M,'sys inv movment rpt'!$L:$L,$M1361,'sys inv movment rpt'!$N:$N,U$1)</f>
        <v>0</v>
      </c>
      <c r="V1361" s="86">
        <f>SUMIFS('sys inv movment rpt'!$M:$M,'sys inv movment rpt'!$L:$L,$M1361,'sys inv movment rpt'!$N:$N,V$1)</f>
        <v>0</v>
      </c>
      <c r="W1361" s="86">
        <f>SUMIFS('sys inv movment rpt'!$M:$M,'sys inv movment rpt'!$L:$L,$M1361,'sys inv movment rpt'!$N:$N,W$1)</f>
        <v>0</v>
      </c>
      <c r="X1361" s="86">
        <f>SUMIFS('sys inv movment rpt'!$M:$M,'sys inv movment rpt'!$L:$L,$M1361,'sys inv movment rpt'!$N:$N,X$1)</f>
        <v>0</v>
      </c>
      <c r="Y1361" s="86">
        <f>SUMIFS('sys inv movment rpt'!$M:$M,'sys inv movment rpt'!$L:$L,$M1361,'sys inv movment rpt'!$N:$N,Y$1)</f>
        <v>0</v>
      </c>
      <c r="Z1361" s="86">
        <f>SUMIFS('sys inv movment rpt'!$M:$M,'sys inv movment rpt'!$L:$L,$M1361,'sys inv movment rpt'!$N:$N,Z$1)</f>
        <v>0</v>
      </c>
      <c r="AA1361" s="86">
        <f>SUMIFS('sys inv movment rpt'!$M:$M,'sys inv movment rpt'!$L:$L,$M1361,'sys inv movment rpt'!$N:$N,AA$1)</f>
        <v>0</v>
      </c>
      <c r="AB1361" s="86">
        <f>SUMIFS('sys inv movment rpt'!$M:$M,'sys inv movment rpt'!$L:$L,$M1361,'sys inv movment rpt'!$N:$N,AB$1)</f>
        <v>0</v>
      </c>
      <c r="AC1361" s="86">
        <f>SUMIFS('sys inv movment rpt'!$M:$M,'sys inv movment rpt'!$L:$L,$M1361,'sys inv movment rpt'!$N:$N,AC$1)</f>
        <v>0</v>
      </c>
      <c r="AD1361" s="86">
        <f>SUMIFS('sys inv movment rpt'!$M:$M,'sys inv movment rpt'!$L:$L,$M1361,'sys inv movment rpt'!$N:$N,AD$1)</f>
        <v>0</v>
      </c>
      <c r="AE1361" s="86">
        <f>SUMIFS('sys inv movment rpt'!$M:$M,'sys inv movment rpt'!$L:$L,$M1361,'sys inv movment rpt'!$N:$N,AE$1)</f>
        <v>0</v>
      </c>
      <c r="AF1361" s="86">
        <f>SUMIFS('sys inv movment rpt'!$M:$M,'sys inv movment rpt'!$L:$L,$M1361,'sys inv movment rpt'!$N:$N,AF$1)</f>
        <v>0</v>
      </c>
      <c r="AG1361" s="86">
        <f>SUMIFS('sys inv movment rpt'!$M:$M,'sys inv movment rpt'!$L:$L,$M1361,'sys inv movment rpt'!$N:$N,AG$1)</f>
        <v>0</v>
      </c>
      <c r="AH1361" s="86">
        <f>SUMIFS('sys inv movment rpt'!$M:$M,'sys inv movment rpt'!$L:$L,$M1361,'sys inv movment rpt'!$N:$N,AH$1)</f>
        <v>0</v>
      </c>
      <c r="AI1361" s="86">
        <f>SUMIFS('sys inv movment rpt'!$M:$M,'sys inv movment rpt'!$L:$L,$M1361,'sys inv movment rpt'!$N:$N,AI$1)</f>
        <v>0</v>
      </c>
      <c r="AJ1361" s="86">
        <f>SUMIFS('sys inv movment rpt'!$M:$M,'sys inv movment rpt'!$L:$L,$M1361,'sys inv movment rpt'!$N:$N,AJ$1)</f>
        <v>0</v>
      </c>
      <c r="AK1361" s="86">
        <f>SUMIFS('sys inv movment rpt'!$M:$M,'sys inv movment rpt'!$L:$L,$M1361,'sys inv movment rpt'!$N:$N,AK$1)</f>
        <v>0</v>
      </c>
      <c r="AL1361" s="86">
        <f>SUMIFS('sys inv movment rpt'!$M:$M,'sys inv movment rpt'!$L:$L,$M1361,'sys inv movment rpt'!$N:$N,AL$1)</f>
        <v>0</v>
      </c>
      <c r="AM1361" s="86">
        <f>SUMIFS('sys inv movment rpt'!$M:$M,'sys inv movment rpt'!$L:$L,$M1361,'sys inv movment rpt'!$N:$N,AM$1)</f>
        <v>0</v>
      </c>
      <c r="AN1361" s="86">
        <f>SUMIFS('sys inv movment rpt'!$M:$M,'sys inv movment rpt'!$L:$L,$M1361,'sys inv movment rpt'!$N:$N,AN$1)</f>
        <v>0</v>
      </c>
      <c r="AO1361" s="86">
        <f>SUMIFS('sys inv movment rpt'!$M:$M,'sys inv movment rpt'!$L:$L,$M1361,'sys inv movment rpt'!$N:$N,AO$1)</f>
        <v>0</v>
      </c>
      <c r="AP1361" s="86">
        <f>SUMIFS('sys inv movment rpt'!$M:$M,'sys inv movment rpt'!$L:$L,$M1361,'sys inv movment rpt'!$N:$N,AP$1)</f>
        <v>0</v>
      </c>
      <c r="AQ1361" s="86">
        <f>SUMIFS('sys inv movment rpt'!$M:$M,'sys inv movment rpt'!$L:$L,$M1361,'sys inv movment rpt'!$N:$N,AQ$1)</f>
        <v>0</v>
      </c>
      <c r="AR1361" s="86">
        <f>SUMIFS('sys inv movment rpt'!$M:$M,'sys inv movment rpt'!$L:$L,$M1361,'sys inv movment rpt'!$N:$N,AR$1)</f>
        <v>0</v>
      </c>
      <c r="AS1361" s="86">
        <f>SUMIFS('sys inv movment rpt'!$M:$M,'sys inv movment rpt'!$L:$L,$M1361,'sys inv movment rpt'!$N:$N,AS$1)</f>
        <v>0</v>
      </c>
      <c r="AT1361" s="86">
        <f>SUMIFS('sys inv movment rpt'!$M:$M,'sys inv movment rpt'!$L:$L,$M1361,'sys inv movment rpt'!$N:$N,AT$1)</f>
        <v>0</v>
      </c>
      <c r="AU1361" s="86">
        <f>SUMIFS('sys inv movment rpt'!$M:$M,'sys inv movment rpt'!$L:$L,$M1361,'sys inv movment rpt'!$N:$N,AU$1)</f>
        <v>0</v>
      </c>
      <c r="AV1361" s="86">
        <f>SUMIFS('sys inv movment rpt'!$M:$M,'sys inv movment rpt'!$L:$L,$M1361,'sys inv movment rpt'!$N:$N,AV$1)</f>
        <v>0</v>
      </c>
      <c r="AW1361" s="87" t="str">
        <f>IFERROR(VLOOKUP(A1361,'sys-backorder details'!E:U,17,0),"-")</f>
        <v>-</v>
      </c>
      <c r="AX1361" s="87"/>
    </row>
    <row r="1362" ht="12.75" hidden="1" customHeight="1">
      <c r="A1362" s="28" t="s">
        <v>2783</v>
      </c>
      <c r="B1362" s="28" t="s">
        <v>2784</v>
      </c>
      <c r="C1362" s="50">
        <f t="shared" si="2"/>
        <v>0</v>
      </c>
      <c r="D1362" s="80">
        <f>SUMIF('Stocks 101-111'!$J:$J,'item dashboard'!A1362,'Stocks 101-111'!K:K)</f>
        <v>0</v>
      </c>
      <c r="E1362" s="80">
        <f>SUMIF('Stocks 101-111'!$J:$J,'item dashboard'!A1362,'Stocks 101-111'!$L:$L)</f>
        <v>0</v>
      </c>
      <c r="F1362" s="81">
        <f t="shared" si="3"/>
        <v>0</v>
      </c>
      <c r="G1362" s="82">
        <f t="shared" si="4"/>
        <v>0</v>
      </c>
      <c r="H1362" s="50">
        <f>SUMIFS('sys-backorder details'!$M:$M,'sys-backorder details'!$E:$E,'item dashboard'!A1362,'sys-backorder details'!$V:$V,"")</f>
        <v>0</v>
      </c>
      <c r="I1362" s="83">
        <f>SUMIF('settings-routing'!$I:$I,'item dashboard'!A1362,'settings-routing'!$O:$O)</f>
        <v>0</v>
      </c>
      <c r="J1362" s="50">
        <f>SUMIFS('sys-backorder details'!$M:$M,'sys-backorder details'!$E:$E,'item dashboard'!A1362,'sys-backorder details'!$V:$V,"Call off")</f>
        <v>0</v>
      </c>
      <c r="K1362" s="84">
        <f t="shared" si="5"/>
        <v>0</v>
      </c>
      <c r="L1362" s="84">
        <f>SUMIF('Production Plan'!$E:$E,'item dashboard'!A1362,'Production Plan'!$N:$N)</f>
        <v>0</v>
      </c>
      <c r="M1362" s="85" t="str">
        <f t="shared" si="6"/>
        <v>B-W4-7NARJIL-70 ml Natural Pntd Narjir Coconut Oil Bottle</v>
      </c>
      <c r="N1362" s="86">
        <f>SUMIFS('sys inv movment rpt'!$M:$M,'sys inv movment rpt'!$L:$L,$M1362,'sys inv movment rpt'!$N:$N,N$1)</f>
        <v>0</v>
      </c>
      <c r="O1362" s="86">
        <f>SUMIFS('sys inv movment rpt'!$M:$M,'sys inv movment rpt'!$L:$L,$M1362,'sys inv movment rpt'!$N:$N,O$1)</f>
        <v>0</v>
      </c>
      <c r="P1362" s="86">
        <f>SUMIFS('sys inv movment rpt'!$M:$M,'sys inv movment rpt'!$L:$L,$M1362,'sys inv movment rpt'!$N:$N,P$1)</f>
        <v>0</v>
      </c>
      <c r="Q1362" s="86">
        <f>SUMIFS('sys inv movment rpt'!$M:$M,'sys inv movment rpt'!$L:$L,$M1362,'sys inv movment rpt'!$N:$N,Q$1)</f>
        <v>0</v>
      </c>
      <c r="R1362" s="86">
        <f>SUMIFS('sys inv movment rpt'!$M:$M,'sys inv movment rpt'!$L:$L,$M1362,'sys inv movment rpt'!$N:$N,R$1)</f>
        <v>0</v>
      </c>
      <c r="S1362" s="86">
        <f>SUMIFS('sys inv movment rpt'!$M:$M,'sys inv movment rpt'!$L:$L,$M1362,'sys inv movment rpt'!$N:$N,S$1)</f>
        <v>0</v>
      </c>
      <c r="T1362" s="86">
        <f>SUMIFS('sys inv movment rpt'!$M:$M,'sys inv movment rpt'!$L:$L,$M1362,'sys inv movment rpt'!$N:$N,T$1)</f>
        <v>0</v>
      </c>
      <c r="U1362" s="86">
        <f>SUMIFS('sys inv movment rpt'!$M:$M,'sys inv movment rpt'!$L:$L,$M1362,'sys inv movment rpt'!$N:$N,U$1)</f>
        <v>0</v>
      </c>
      <c r="V1362" s="86">
        <f>SUMIFS('sys inv movment rpt'!$M:$M,'sys inv movment rpt'!$L:$L,$M1362,'sys inv movment rpt'!$N:$N,V$1)</f>
        <v>0</v>
      </c>
      <c r="W1362" s="86">
        <f>SUMIFS('sys inv movment rpt'!$M:$M,'sys inv movment rpt'!$L:$L,$M1362,'sys inv movment rpt'!$N:$N,W$1)</f>
        <v>0</v>
      </c>
      <c r="X1362" s="86">
        <f>SUMIFS('sys inv movment rpt'!$M:$M,'sys inv movment rpt'!$L:$L,$M1362,'sys inv movment rpt'!$N:$N,X$1)</f>
        <v>0</v>
      </c>
      <c r="Y1362" s="86">
        <f>SUMIFS('sys inv movment rpt'!$M:$M,'sys inv movment rpt'!$L:$L,$M1362,'sys inv movment rpt'!$N:$N,Y$1)</f>
        <v>0</v>
      </c>
      <c r="Z1362" s="86">
        <f>SUMIFS('sys inv movment rpt'!$M:$M,'sys inv movment rpt'!$L:$L,$M1362,'sys inv movment rpt'!$N:$N,Z$1)</f>
        <v>0</v>
      </c>
      <c r="AA1362" s="86">
        <f>SUMIFS('sys inv movment rpt'!$M:$M,'sys inv movment rpt'!$L:$L,$M1362,'sys inv movment rpt'!$N:$N,AA$1)</f>
        <v>0</v>
      </c>
      <c r="AB1362" s="86">
        <f>SUMIFS('sys inv movment rpt'!$M:$M,'sys inv movment rpt'!$L:$L,$M1362,'sys inv movment rpt'!$N:$N,AB$1)</f>
        <v>0</v>
      </c>
      <c r="AC1362" s="86">
        <f>SUMIFS('sys inv movment rpt'!$M:$M,'sys inv movment rpt'!$L:$L,$M1362,'sys inv movment rpt'!$N:$N,AC$1)</f>
        <v>0</v>
      </c>
      <c r="AD1362" s="86">
        <f>SUMIFS('sys inv movment rpt'!$M:$M,'sys inv movment rpt'!$L:$L,$M1362,'sys inv movment rpt'!$N:$N,AD$1)</f>
        <v>0</v>
      </c>
      <c r="AE1362" s="86">
        <f>SUMIFS('sys inv movment rpt'!$M:$M,'sys inv movment rpt'!$L:$L,$M1362,'sys inv movment rpt'!$N:$N,AE$1)</f>
        <v>0</v>
      </c>
      <c r="AF1362" s="86">
        <f>SUMIFS('sys inv movment rpt'!$M:$M,'sys inv movment rpt'!$L:$L,$M1362,'sys inv movment rpt'!$N:$N,AF$1)</f>
        <v>0</v>
      </c>
      <c r="AG1362" s="86">
        <f>SUMIFS('sys inv movment rpt'!$M:$M,'sys inv movment rpt'!$L:$L,$M1362,'sys inv movment rpt'!$N:$N,AG$1)</f>
        <v>0</v>
      </c>
      <c r="AH1362" s="86">
        <f>SUMIFS('sys inv movment rpt'!$M:$M,'sys inv movment rpt'!$L:$L,$M1362,'sys inv movment rpt'!$N:$N,AH$1)</f>
        <v>0</v>
      </c>
      <c r="AI1362" s="86">
        <f>SUMIFS('sys inv movment rpt'!$M:$M,'sys inv movment rpt'!$L:$L,$M1362,'sys inv movment rpt'!$N:$N,AI$1)</f>
        <v>0</v>
      </c>
      <c r="AJ1362" s="86">
        <f>SUMIFS('sys inv movment rpt'!$M:$M,'sys inv movment rpt'!$L:$L,$M1362,'sys inv movment rpt'!$N:$N,AJ$1)</f>
        <v>0</v>
      </c>
      <c r="AK1362" s="86">
        <f>SUMIFS('sys inv movment rpt'!$M:$M,'sys inv movment rpt'!$L:$L,$M1362,'sys inv movment rpt'!$N:$N,AK$1)</f>
        <v>0</v>
      </c>
      <c r="AL1362" s="86">
        <f>SUMIFS('sys inv movment rpt'!$M:$M,'sys inv movment rpt'!$L:$L,$M1362,'sys inv movment rpt'!$N:$N,AL$1)</f>
        <v>0</v>
      </c>
      <c r="AM1362" s="86">
        <f>SUMIFS('sys inv movment rpt'!$M:$M,'sys inv movment rpt'!$L:$L,$M1362,'sys inv movment rpt'!$N:$N,AM$1)</f>
        <v>0</v>
      </c>
      <c r="AN1362" s="86">
        <f>SUMIFS('sys inv movment rpt'!$M:$M,'sys inv movment rpt'!$L:$L,$M1362,'sys inv movment rpt'!$N:$N,AN$1)</f>
        <v>0</v>
      </c>
      <c r="AO1362" s="86">
        <f>SUMIFS('sys inv movment rpt'!$M:$M,'sys inv movment rpt'!$L:$L,$M1362,'sys inv movment rpt'!$N:$N,AO$1)</f>
        <v>0</v>
      </c>
      <c r="AP1362" s="86">
        <f>SUMIFS('sys inv movment rpt'!$M:$M,'sys inv movment rpt'!$L:$L,$M1362,'sys inv movment rpt'!$N:$N,AP$1)</f>
        <v>0</v>
      </c>
      <c r="AQ1362" s="86">
        <f>SUMIFS('sys inv movment rpt'!$M:$M,'sys inv movment rpt'!$L:$L,$M1362,'sys inv movment rpt'!$N:$N,AQ$1)</f>
        <v>0</v>
      </c>
      <c r="AR1362" s="86">
        <f>SUMIFS('sys inv movment rpt'!$M:$M,'sys inv movment rpt'!$L:$L,$M1362,'sys inv movment rpt'!$N:$N,AR$1)</f>
        <v>0</v>
      </c>
      <c r="AS1362" s="86">
        <f>SUMIFS('sys inv movment rpt'!$M:$M,'sys inv movment rpt'!$L:$L,$M1362,'sys inv movment rpt'!$N:$N,AS$1)</f>
        <v>0</v>
      </c>
      <c r="AT1362" s="86">
        <f>SUMIFS('sys inv movment rpt'!$M:$M,'sys inv movment rpt'!$L:$L,$M1362,'sys inv movment rpt'!$N:$N,AT$1)</f>
        <v>0</v>
      </c>
      <c r="AU1362" s="86">
        <f>SUMIFS('sys inv movment rpt'!$M:$M,'sys inv movment rpt'!$L:$L,$M1362,'sys inv movment rpt'!$N:$N,AU$1)</f>
        <v>0</v>
      </c>
      <c r="AV1362" s="86">
        <f>SUMIFS('sys inv movment rpt'!$M:$M,'sys inv movment rpt'!$L:$L,$M1362,'sys inv movment rpt'!$N:$N,AV$1)</f>
        <v>0</v>
      </c>
      <c r="AW1362" s="87" t="str">
        <f>IFERROR(VLOOKUP(A1362,'sys-backorder details'!E:U,17,0),"-")</f>
        <v>-</v>
      </c>
      <c r="AX1362" s="87"/>
    </row>
    <row r="1363" ht="12.75" hidden="1" customHeight="1">
      <c r="A1363" s="28" t="s">
        <v>73</v>
      </c>
      <c r="B1363" s="28" t="s">
        <v>2743</v>
      </c>
      <c r="C1363" s="50">
        <f t="shared" si="2"/>
        <v>0</v>
      </c>
      <c r="D1363" s="80">
        <f>SUMIF('Stocks 101-111'!$J:$J,'item dashboard'!A1363,'Stocks 101-111'!K:K)</f>
        <v>0</v>
      </c>
      <c r="E1363" s="80">
        <f>SUMIF('Stocks 101-111'!$J:$J,'item dashboard'!A1363,'Stocks 101-111'!$L:$L)</f>
        <v>0</v>
      </c>
      <c r="F1363" s="81">
        <f t="shared" si="3"/>
        <v>0</v>
      </c>
      <c r="G1363" s="82">
        <f t="shared" si="4"/>
        <v>0.2285714286</v>
      </c>
      <c r="H1363" s="50">
        <f>SUMIFS('sys-backorder details'!$M:$M,'sys-backorder details'!$E:$E,'item dashboard'!A1363,'sys-backorder details'!$V:$V,"")</f>
        <v>0</v>
      </c>
      <c r="I1363" s="83">
        <f>SUMIF('settings-routing'!$I:$I,'item dashboard'!A1363,'settings-routing'!$O:$O)</f>
        <v>0</v>
      </c>
      <c r="J1363" s="50">
        <f>SUMIFS('sys-backorder details'!$M:$M,'sys-backorder details'!$E:$E,'item dashboard'!A1363,'sys-backorder details'!$V:$V,"Call off")</f>
        <v>0</v>
      </c>
      <c r="K1363" s="84">
        <f t="shared" si="5"/>
        <v>0</v>
      </c>
      <c r="L1363" s="84">
        <f>SUMIF('Production Plan'!$E:$E,'item dashboard'!A1363,'Production Plan'!$N:$N)</f>
        <v>0</v>
      </c>
      <c r="M1363" s="85" t="str">
        <f t="shared" si="6"/>
        <v>B-W4B-N7-70ml Natural Bottle</v>
      </c>
      <c r="N1363" s="86">
        <f>SUMIFS('sys inv movment rpt'!$M:$M,'sys inv movment rpt'!$L:$L,$M1363,'sys inv movment rpt'!$N:$N,N$1)</f>
        <v>25000</v>
      </c>
      <c r="O1363" s="86">
        <f>SUMIFS('sys inv movment rpt'!$M:$M,'sys inv movment rpt'!$L:$L,$M1363,'sys inv movment rpt'!$N:$N,O$1)</f>
        <v>0</v>
      </c>
      <c r="P1363" s="86">
        <f>SUMIFS('sys inv movment rpt'!$M:$M,'sys inv movment rpt'!$L:$L,$M1363,'sys inv movment rpt'!$N:$N,P$1)</f>
        <v>0</v>
      </c>
      <c r="Q1363" s="86">
        <f>SUMIFS('sys inv movment rpt'!$M:$M,'sys inv movment rpt'!$L:$L,$M1363,'sys inv movment rpt'!$N:$N,Q$1)</f>
        <v>0</v>
      </c>
      <c r="R1363" s="86">
        <f>SUMIFS('sys inv movment rpt'!$M:$M,'sys inv movment rpt'!$L:$L,$M1363,'sys inv movment rpt'!$N:$N,R$1)</f>
        <v>0</v>
      </c>
      <c r="S1363" s="86">
        <f>SUMIFS('sys inv movment rpt'!$M:$M,'sys inv movment rpt'!$L:$L,$M1363,'sys inv movment rpt'!$N:$N,S$1)</f>
        <v>23000</v>
      </c>
      <c r="T1363" s="86">
        <f>SUMIFS('sys inv movment rpt'!$M:$M,'sys inv movment rpt'!$L:$L,$M1363,'sys inv movment rpt'!$N:$N,T$1)</f>
        <v>0</v>
      </c>
      <c r="U1363" s="86">
        <f>SUMIFS('sys inv movment rpt'!$M:$M,'sys inv movment rpt'!$L:$L,$M1363,'sys inv movment rpt'!$N:$N,U$1)</f>
        <v>0</v>
      </c>
      <c r="V1363" s="86">
        <f>SUMIFS('sys inv movment rpt'!$M:$M,'sys inv movment rpt'!$L:$L,$M1363,'sys inv movment rpt'!$N:$N,V$1)</f>
        <v>0</v>
      </c>
      <c r="W1363" s="86">
        <f>SUMIFS('sys inv movment rpt'!$M:$M,'sys inv movment rpt'!$L:$L,$M1363,'sys inv movment rpt'!$N:$N,W$1)</f>
        <v>7000</v>
      </c>
      <c r="X1363" s="86">
        <f>SUMIFS('sys inv movment rpt'!$M:$M,'sys inv movment rpt'!$L:$L,$M1363,'sys inv movment rpt'!$N:$N,X$1)</f>
        <v>0</v>
      </c>
      <c r="Y1363" s="86">
        <f>SUMIFS('sys inv movment rpt'!$M:$M,'sys inv movment rpt'!$L:$L,$M1363,'sys inv movment rpt'!$N:$N,Y$1)</f>
        <v>0</v>
      </c>
      <c r="Z1363" s="86">
        <f>SUMIFS('sys inv movment rpt'!$M:$M,'sys inv movment rpt'!$L:$L,$M1363,'sys inv movment rpt'!$N:$N,Z$1)</f>
        <v>0</v>
      </c>
      <c r="AA1363" s="86">
        <f>SUMIFS('sys inv movment rpt'!$M:$M,'sys inv movment rpt'!$L:$L,$M1363,'sys inv movment rpt'!$N:$N,AA$1)</f>
        <v>29000</v>
      </c>
      <c r="AB1363" s="86">
        <f>SUMIFS('sys inv movment rpt'!$M:$M,'sys inv movment rpt'!$L:$L,$M1363,'sys inv movment rpt'!$N:$N,AB$1)</f>
        <v>0</v>
      </c>
      <c r="AC1363" s="86">
        <f>SUMIFS('sys inv movment rpt'!$M:$M,'sys inv movment rpt'!$L:$L,$M1363,'sys inv movment rpt'!$N:$N,AC$1)</f>
        <v>0</v>
      </c>
      <c r="AD1363" s="86">
        <f>SUMIFS('sys inv movment rpt'!$M:$M,'sys inv movment rpt'!$L:$L,$M1363,'sys inv movment rpt'!$N:$N,AD$1)</f>
        <v>0</v>
      </c>
      <c r="AE1363" s="86">
        <f>SUMIFS('sys inv movment rpt'!$M:$M,'sys inv movment rpt'!$L:$L,$M1363,'sys inv movment rpt'!$N:$N,AE$1)</f>
        <v>0</v>
      </c>
      <c r="AF1363" s="86">
        <f>SUMIFS('sys inv movment rpt'!$M:$M,'sys inv movment rpt'!$L:$L,$M1363,'sys inv movment rpt'!$N:$N,AF$1)</f>
        <v>3000</v>
      </c>
      <c r="AG1363" s="86">
        <f>SUMIFS('sys inv movment rpt'!$M:$M,'sys inv movment rpt'!$L:$L,$M1363,'sys inv movment rpt'!$N:$N,AG$1)</f>
        <v>0</v>
      </c>
      <c r="AH1363" s="86">
        <f>SUMIFS('sys inv movment rpt'!$M:$M,'sys inv movment rpt'!$L:$L,$M1363,'sys inv movment rpt'!$N:$N,AH$1)</f>
        <v>0</v>
      </c>
      <c r="AI1363" s="86">
        <f>SUMIFS('sys inv movment rpt'!$M:$M,'sys inv movment rpt'!$L:$L,$M1363,'sys inv movment rpt'!$N:$N,AI$1)</f>
        <v>0</v>
      </c>
      <c r="AJ1363" s="86">
        <f>SUMIFS('sys inv movment rpt'!$M:$M,'sys inv movment rpt'!$L:$L,$M1363,'sys inv movment rpt'!$N:$N,AJ$1)</f>
        <v>20000</v>
      </c>
      <c r="AK1363" s="86">
        <f>SUMIFS('sys inv movment rpt'!$M:$M,'sys inv movment rpt'!$L:$L,$M1363,'sys inv movment rpt'!$N:$N,AK$1)</f>
        <v>0</v>
      </c>
      <c r="AL1363" s="86">
        <f>SUMIFS('sys inv movment rpt'!$M:$M,'sys inv movment rpt'!$L:$L,$M1363,'sys inv movment rpt'!$N:$N,AL$1)</f>
        <v>0</v>
      </c>
      <c r="AM1363" s="86">
        <f>SUMIFS('sys inv movment rpt'!$M:$M,'sys inv movment rpt'!$L:$L,$M1363,'sys inv movment rpt'!$N:$N,AM$1)</f>
        <v>0</v>
      </c>
      <c r="AN1363" s="86">
        <f>SUMIFS('sys inv movment rpt'!$M:$M,'sys inv movment rpt'!$L:$L,$M1363,'sys inv movment rpt'!$N:$N,AN$1)</f>
        <v>0</v>
      </c>
      <c r="AO1363" s="86">
        <f>SUMIFS('sys inv movment rpt'!$M:$M,'sys inv movment rpt'!$L:$L,$M1363,'sys inv movment rpt'!$N:$N,AO$1)</f>
        <v>7000</v>
      </c>
      <c r="AP1363" s="86">
        <f>SUMIFS('sys inv movment rpt'!$M:$M,'sys inv movment rpt'!$L:$L,$M1363,'sys inv movment rpt'!$N:$N,AP$1)</f>
        <v>0</v>
      </c>
      <c r="AQ1363" s="86">
        <f>SUMIFS('sys inv movment rpt'!$M:$M,'sys inv movment rpt'!$L:$L,$M1363,'sys inv movment rpt'!$N:$N,AQ$1)</f>
        <v>0</v>
      </c>
      <c r="AR1363" s="86">
        <f>SUMIFS('sys inv movment rpt'!$M:$M,'sys inv movment rpt'!$L:$L,$M1363,'sys inv movment rpt'!$N:$N,AR$1)</f>
        <v>0</v>
      </c>
      <c r="AS1363" s="86">
        <f>SUMIFS('sys inv movment rpt'!$M:$M,'sys inv movment rpt'!$L:$L,$M1363,'sys inv movment rpt'!$N:$N,AS$1)</f>
        <v>42000</v>
      </c>
      <c r="AT1363" s="86">
        <f>SUMIFS('sys inv movment rpt'!$M:$M,'sys inv movment rpt'!$L:$L,$M1363,'sys inv movment rpt'!$N:$N,AT$1)</f>
        <v>0</v>
      </c>
      <c r="AU1363" s="86">
        <f>SUMIFS('sys inv movment rpt'!$M:$M,'sys inv movment rpt'!$L:$L,$M1363,'sys inv movment rpt'!$N:$N,AU$1)</f>
        <v>0</v>
      </c>
      <c r="AV1363" s="86">
        <f>SUMIFS('sys inv movment rpt'!$M:$M,'sys inv movment rpt'!$L:$L,$M1363,'sys inv movment rpt'!$N:$N,AV$1)</f>
        <v>0</v>
      </c>
      <c r="AW1363" s="87" t="str">
        <f>IFERROR(VLOOKUP(A1363,'sys-backorder details'!E:U,17,0),"-")</f>
        <v>-</v>
      </c>
      <c r="AX1363" s="87"/>
    </row>
    <row r="1364" ht="12.75" hidden="1" customHeight="1">
      <c r="A1364" s="50" t="s">
        <v>2785</v>
      </c>
      <c r="B1364" s="50" t="s">
        <v>2786</v>
      </c>
      <c r="C1364" s="50">
        <f t="shared" si="2"/>
        <v>0</v>
      </c>
      <c r="D1364" s="80">
        <f>SUMIF('Stocks 101-111'!$J:$J,'item dashboard'!A1364,'Stocks 101-111'!K:K)</f>
        <v>0</v>
      </c>
      <c r="E1364" s="80">
        <f>SUMIF('Stocks 101-111'!$J:$J,'item dashboard'!A1364,'Stocks 101-111'!$L:$L)</f>
        <v>0</v>
      </c>
      <c r="F1364" s="81">
        <f t="shared" si="3"/>
        <v>0</v>
      </c>
      <c r="G1364" s="82">
        <f t="shared" si="4"/>
        <v>0</v>
      </c>
      <c r="H1364" s="50">
        <f>SUMIFS('sys-backorder details'!$M:$M,'sys-backorder details'!$E:$E,'item dashboard'!A1364,'sys-backorder details'!$V:$V,"")</f>
        <v>0</v>
      </c>
      <c r="I1364" s="83">
        <f>SUMIF('settings-routing'!$I:$I,'item dashboard'!A1364,'settings-routing'!$O:$O)</f>
        <v>0</v>
      </c>
      <c r="J1364" s="50">
        <f>SUMIFS('sys-backorder details'!$M:$M,'sys-backorder details'!$E:$E,'item dashboard'!A1364,'sys-backorder details'!$V:$V,"Call off")</f>
        <v>0</v>
      </c>
      <c r="K1364" s="84">
        <f t="shared" si="5"/>
        <v>0</v>
      </c>
      <c r="L1364" s="84">
        <f>SUMIF('Production Plan'!$E:$E,'item dashboard'!A1364,'Production Plan'!$N:$N)</f>
        <v>0</v>
      </c>
      <c r="M1364" s="85" t="str">
        <f t="shared" si="6"/>
        <v>B-W4B-N7NAZ-70ml Natural Printed Naz Bottle</v>
      </c>
      <c r="N1364" s="86">
        <f>SUMIFS('sys inv movment rpt'!$M:$M,'sys inv movment rpt'!$L:$L,$M1364,'sys inv movment rpt'!$N:$N,N$1)</f>
        <v>0</v>
      </c>
      <c r="O1364" s="86">
        <f>SUMIFS('sys inv movment rpt'!$M:$M,'sys inv movment rpt'!$L:$L,$M1364,'sys inv movment rpt'!$N:$N,O$1)</f>
        <v>0</v>
      </c>
      <c r="P1364" s="86">
        <f>SUMIFS('sys inv movment rpt'!$M:$M,'sys inv movment rpt'!$L:$L,$M1364,'sys inv movment rpt'!$N:$N,P$1)</f>
        <v>0</v>
      </c>
      <c r="Q1364" s="86">
        <f>SUMIFS('sys inv movment rpt'!$M:$M,'sys inv movment rpt'!$L:$L,$M1364,'sys inv movment rpt'!$N:$N,Q$1)</f>
        <v>0</v>
      </c>
      <c r="R1364" s="86">
        <f>SUMIFS('sys inv movment rpt'!$M:$M,'sys inv movment rpt'!$L:$L,$M1364,'sys inv movment rpt'!$N:$N,R$1)</f>
        <v>0</v>
      </c>
      <c r="S1364" s="86">
        <f>SUMIFS('sys inv movment rpt'!$M:$M,'sys inv movment rpt'!$L:$L,$M1364,'sys inv movment rpt'!$N:$N,S$1)</f>
        <v>0</v>
      </c>
      <c r="T1364" s="86">
        <f>SUMIFS('sys inv movment rpt'!$M:$M,'sys inv movment rpt'!$L:$L,$M1364,'sys inv movment rpt'!$N:$N,T$1)</f>
        <v>0</v>
      </c>
      <c r="U1364" s="86">
        <f>SUMIFS('sys inv movment rpt'!$M:$M,'sys inv movment rpt'!$L:$L,$M1364,'sys inv movment rpt'!$N:$N,U$1)</f>
        <v>0</v>
      </c>
      <c r="V1364" s="86">
        <f>SUMIFS('sys inv movment rpt'!$M:$M,'sys inv movment rpt'!$L:$L,$M1364,'sys inv movment rpt'!$N:$N,V$1)</f>
        <v>0</v>
      </c>
      <c r="W1364" s="86">
        <f>SUMIFS('sys inv movment rpt'!$M:$M,'sys inv movment rpt'!$L:$L,$M1364,'sys inv movment rpt'!$N:$N,W$1)</f>
        <v>0</v>
      </c>
      <c r="X1364" s="86">
        <f>SUMIFS('sys inv movment rpt'!$M:$M,'sys inv movment rpt'!$L:$L,$M1364,'sys inv movment rpt'!$N:$N,X$1)</f>
        <v>0</v>
      </c>
      <c r="Y1364" s="86">
        <f>SUMIFS('sys inv movment rpt'!$M:$M,'sys inv movment rpt'!$L:$L,$M1364,'sys inv movment rpt'!$N:$N,Y$1)</f>
        <v>0</v>
      </c>
      <c r="Z1364" s="86">
        <f>SUMIFS('sys inv movment rpt'!$M:$M,'sys inv movment rpt'!$L:$L,$M1364,'sys inv movment rpt'!$N:$N,Z$1)</f>
        <v>0</v>
      </c>
      <c r="AA1364" s="86">
        <f>SUMIFS('sys inv movment rpt'!$M:$M,'sys inv movment rpt'!$L:$L,$M1364,'sys inv movment rpt'!$N:$N,AA$1)</f>
        <v>0</v>
      </c>
      <c r="AB1364" s="86">
        <f>SUMIFS('sys inv movment rpt'!$M:$M,'sys inv movment rpt'!$L:$L,$M1364,'sys inv movment rpt'!$N:$N,AB$1)</f>
        <v>0</v>
      </c>
      <c r="AC1364" s="86">
        <f>SUMIFS('sys inv movment rpt'!$M:$M,'sys inv movment rpt'!$L:$L,$M1364,'sys inv movment rpt'!$N:$N,AC$1)</f>
        <v>0</v>
      </c>
      <c r="AD1364" s="86">
        <f>SUMIFS('sys inv movment rpt'!$M:$M,'sys inv movment rpt'!$L:$L,$M1364,'sys inv movment rpt'!$N:$N,AD$1)</f>
        <v>0</v>
      </c>
      <c r="AE1364" s="86">
        <f>SUMIFS('sys inv movment rpt'!$M:$M,'sys inv movment rpt'!$L:$L,$M1364,'sys inv movment rpt'!$N:$N,AE$1)</f>
        <v>0</v>
      </c>
      <c r="AF1364" s="86">
        <f>SUMIFS('sys inv movment rpt'!$M:$M,'sys inv movment rpt'!$L:$L,$M1364,'sys inv movment rpt'!$N:$N,AF$1)</f>
        <v>0</v>
      </c>
      <c r="AG1364" s="86">
        <f>SUMIFS('sys inv movment rpt'!$M:$M,'sys inv movment rpt'!$L:$L,$M1364,'sys inv movment rpt'!$N:$N,AG$1)</f>
        <v>0</v>
      </c>
      <c r="AH1364" s="86">
        <f>SUMIFS('sys inv movment rpt'!$M:$M,'sys inv movment rpt'!$L:$L,$M1364,'sys inv movment rpt'!$N:$N,AH$1)</f>
        <v>0</v>
      </c>
      <c r="AI1364" s="86">
        <f>SUMIFS('sys inv movment rpt'!$M:$M,'sys inv movment rpt'!$L:$L,$M1364,'sys inv movment rpt'!$N:$N,AI$1)</f>
        <v>0</v>
      </c>
      <c r="AJ1364" s="86">
        <f>SUMIFS('sys inv movment rpt'!$M:$M,'sys inv movment rpt'!$L:$L,$M1364,'sys inv movment rpt'!$N:$N,AJ$1)</f>
        <v>0</v>
      </c>
      <c r="AK1364" s="86">
        <f>SUMIFS('sys inv movment rpt'!$M:$M,'sys inv movment rpt'!$L:$L,$M1364,'sys inv movment rpt'!$N:$N,AK$1)</f>
        <v>0</v>
      </c>
      <c r="AL1364" s="86">
        <f>SUMIFS('sys inv movment rpt'!$M:$M,'sys inv movment rpt'!$L:$L,$M1364,'sys inv movment rpt'!$N:$N,AL$1)</f>
        <v>0</v>
      </c>
      <c r="AM1364" s="86">
        <f>SUMIFS('sys inv movment rpt'!$M:$M,'sys inv movment rpt'!$L:$L,$M1364,'sys inv movment rpt'!$N:$N,AM$1)</f>
        <v>0</v>
      </c>
      <c r="AN1364" s="86">
        <f>SUMIFS('sys inv movment rpt'!$M:$M,'sys inv movment rpt'!$L:$L,$M1364,'sys inv movment rpt'!$N:$N,AN$1)</f>
        <v>0</v>
      </c>
      <c r="AO1364" s="86">
        <f>SUMIFS('sys inv movment rpt'!$M:$M,'sys inv movment rpt'!$L:$L,$M1364,'sys inv movment rpt'!$N:$N,AO$1)</f>
        <v>0</v>
      </c>
      <c r="AP1364" s="86">
        <f>SUMIFS('sys inv movment rpt'!$M:$M,'sys inv movment rpt'!$L:$L,$M1364,'sys inv movment rpt'!$N:$N,AP$1)</f>
        <v>0</v>
      </c>
      <c r="AQ1364" s="86">
        <f>SUMIFS('sys inv movment rpt'!$M:$M,'sys inv movment rpt'!$L:$L,$M1364,'sys inv movment rpt'!$N:$N,AQ$1)</f>
        <v>0</v>
      </c>
      <c r="AR1364" s="86">
        <f>SUMIFS('sys inv movment rpt'!$M:$M,'sys inv movment rpt'!$L:$L,$M1364,'sys inv movment rpt'!$N:$N,AR$1)</f>
        <v>0</v>
      </c>
      <c r="AS1364" s="86">
        <f>SUMIFS('sys inv movment rpt'!$M:$M,'sys inv movment rpt'!$L:$L,$M1364,'sys inv movment rpt'!$N:$N,AS$1)</f>
        <v>0</v>
      </c>
      <c r="AT1364" s="86">
        <f>SUMIFS('sys inv movment rpt'!$M:$M,'sys inv movment rpt'!$L:$L,$M1364,'sys inv movment rpt'!$N:$N,AT$1)</f>
        <v>0</v>
      </c>
      <c r="AU1364" s="86">
        <f>SUMIFS('sys inv movment rpt'!$M:$M,'sys inv movment rpt'!$L:$L,$M1364,'sys inv movment rpt'!$N:$N,AU$1)</f>
        <v>0</v>
      </c>
      <c r="AV1364" s="86">
        <f>SUMIFS('sys inv movment rpt'!$M:$M,'sys inv movment rpt'!$L:$L,$M1364,'sys inv movment rpt'!$N:$N,AV$1)</f>
        <v>0</v>
      </c>
      <c r="AW1364" s="87" t="str">
        <f>IFERROR(VLOOKUP(A1364,'sys-backorder details'!E:U,17,0),"-")</f>
        <v>-</v>
      </c>
      <c r="AX1364" s="87"/>
    </row>
    <row r="1365" ht="12.75" hidden="1" customHeight="1">
      <c r="A1365" s="15" t="s">
        <v>2787</v>
      </c>
      <c r="B1365" s="15" t="s">
        <v>2788</v>
      </c>
      <c r="C1365" s="50">
        <f t="shared" si="2"/>
        <v>0</v>
      </c>
      <c r="D1365" s="80">
        <f>SUMIF('Stocks 101-111'!$J:$J,'item dashboard'!A1365,'Stocks 101-111'!K:K)</f>
        <v>0</v>
      </c>
      <c r="E1365" s="80">
        <f>SUMIF('Stocks 101-111'!$J:$J,'item dashboard'!A1365,'Stocks 101-111'!$L:$L)</f>
        <v>0</v>
      </c>
      <c r="F1365" s="81">
        <f t="shared" si="3"/>
        <v>0</v>
      </c>
      <c r="G1365" s="82">
        <f t="shared" si="4"/>
        <v>0</v>
      </c>
      <c r="H1365" s="50">
        <f>SUMIFS('sys-backorder details'!$M:$M,'sys-backorder details'!$E:$E,'item dashboard'!A1365,'sys-backorder details'!$V:$V,"")</f>
        <v>0</v>
      </c>
      <c r="I1365" s="83">
        <f>SUMIF('settings-routing'!$I:$I,'item dashboard'!A1365,'settings-routing'!$O:$O)</f>
        <v>0</v>
      </c>
      <c r="J1365" s="50">
        <f>SUMIFS('sys-backorder details'!$M:$M,'sys-backorder details'!$E:$E,'item dashboard'!A1365,'sys-backorder details'!$V:$V,"Call off")</f>
        <v>0</v>
      </c>
      <c r="K1365" s="84">
        <f t="shared" si="5"/>
        <v>0</v>
      </c>
      <c r="L1365" s="84">
        <f>SUMIF('Production Plan'!$E:$E,'item dashboard'!A1365,'Production Plan'!$N:$N)</f>
        <v>0</v>
      </c>
      <c r="M1365" s="85" t="str">
        <f t="shared" si="6"/>
        <v>B-W4B-N7PALM-70ml Natural Printed Palm</v>
      </c>
      <c r="N1365" s="86">
        <f>SUMIFS('sys inv movment rpt'!$M:$M,'sys inv movment rpt'!$L:$L,$M1365,'sys inv movment rpt'!$N:$N,N$1)</f>
        <v>0</v>
      </c>
      <c r="O1365" s="86">
        <f>SUMIFS('sys inv movment rpt'!$M:$M,'sys inv movment rpt'!$L:$L,$M1365,'sys inv movment rpt'!$N:$N,O$1)</f>
        <v>0</v>
      </c>
      <c r="P1365" s="86">
        <f>SUMIFS('sys inv movment rpt'!$M:$M,'sys inv movment rpt'!$L:$L,$M1365,'sys inv movment rpt'!$N:$N,P$1)</f>
        <v>0</v>
      </c>
      <c r="Q1365" s="86">
        <f>SUMIFS('sys inv movment rpt'!$M:$M,'sys inv movment rpt'!$L:$L,$M1365,'sys inv movment rpt'!$N:$N,Q$1)</f>
        <v>0</v>
      </c>
      <c r="R1365" s="86">
        <f>SUMIFS('sys inv movment rpt'!$M:$M,'sys inv movment rpt'!$L:$L,$M1365,'sys inv movment rpt'!$N:$N,R$1)</f>
        <v>0</v>
      </c>
      <c r="S1365" s="86">
        <f>SUMIFS('sys inv movment rpt'!$M:$M,'sys inv movment rpt'!$L:$L,$M1365,'sys inv movment rpt'!$N:$N,S$1)</f>
        <v>0</v>
      </c>
      <c r="T1365" s="86">
        <f>SUMIFS('sys inv movment rpt'!$M:$M,'sys inv movment rpt'!$L:$L,$M1365,'sys inv movment rpt'!$N:$N,T$1)</f>
        <v>0</v>
      </c>
      <c r="U1365" s="86">
        <f>SUMIFS('sys inv movment rpt'!$M:$M,'sys inv movment rpt'!$L:$L,$M1365,'sys inv movment rpt'!$N:$N,U$1)</f>
        <v>0</v>
      </c>
      <c r="V1365" s="86">
        <f>SUMIFS('sys inv movment rpt'!$M:$M,'sys inv movment rpt'!$L:$L,$M1365,'sys inv movment rpt'!$N:$N,V$1)</f>
        <v>0</v>
      </c>
      <c r="W1365" s="86">
        <f>SUMIFS('sys inv movment rpt'!$M:$M,'sys inv movment rpt'!$L:$L,$M1365,'sys inv movment rpt'!$N:$N,W$1)</f>
        <v>0</v>
      </c>
      <c r="X1365" s="86">
        <f>SUMIFS('sys inv movment rpt'!$M:$M,'sys inv movment rpt'!$L:$L,$M1365,'sys inv movment rpt'!$N:$N,X$1)</f>
        <v>0</v>
      </c>
      <c r="Y1365" s="86">
        <f>SUMIFS('sys inv movment rpt'!$M:$M,'sys inv movment rpt'!$L:$L,$M1365,'sys inv movment rpt'!$N:$N,Y$1)</f>
        <v>0</v>
      </c>
      <c r="Z1365" s="86">
        <f>SUMIFS('sys inv movment rpt'!$M:$M,'sys inv movment rpt'!$L:$L,$M1365,'sys inv movment rpt'!$N:$N,Z$1)</f>
        <v>0</v>
      </c>
      <c r="AA1365" s="86">
        <f>SUMIFS('sys inv movment rpt'!$M:$M,'sys inv movment rpt'!$L:$L,$M1365,'sys inv movment rpt'!$N:$N,AA$1)</f>
        <v>0</v>
      </c>
      <c r="AB1365" s="86">
        <f>SUMIFS('sys inv movment rpt'!$M:$M,'sys inv movment rpt'!$L:$L,$M1365,'sys inv movment rpt'!$N:$N,AB$1)</f>
        <v>0</v>
      </c>
      <c r="AC1365" s="86">
        <f>SUMIFS('sys inv movment rpt'!$M:$M,'sys inv movment rpt'!$L:$L,$M1365,'sys inv movment rpt'!$N:$N,AC$1)</f>
        <v>0</v>
      </c>
      <c r="AD1365" s="86">
        <f>SUMIFS('sys inv movment rpt'!$M:$M,'sys inv movment rpt'!$L:$L,$M1365,'sys inv movment rpt'!$N:$N,AD$1)</f>
        <v>0</v>
      </c>
      <c r="AE1365" s="86">
        <f>SUMIFS('sys inv movment rpt'!$M:$M,'sys inv movment rpt'!$L:$L,$M1365,'sys inv movment rpt'!$N:$N,AE$1)</f>
        <v>0</v>
      </c>
      <c r="AF1365" s="86">
        <f>SUMIFS('sys inv movment rpt'!$M:$M,'sys inv movment rpt'!$L:$L,$M1365,'sys inv movment rpt'!$N:$N,AF$1)</f>
        <v>0</v>
      </c>
      <c r="AG1365" s="86">
        <f>SUMIFS('sys inv movment rpt'!$M:$M,'sys inv movment rpt'!$L:$L,$M1365,'sys inv movment rpt'!$N:$N,AG$1)</f>
        <v>0</v>
      </c>
      <c r="AH1365" s="86">
        <f>SUMIFS('sys inv movment rpt'!$M:$M,'sys inv movment rpt'!$L:$L,$M1365,'sys inv movment rpt'!$N:$N,AH$1)</f>
        <v>0</v>
      </c>
      <c r="AI1365" s="86">
        <f>SUMIFS('sys inv movment rpt'!$M:$M,'sys inv movment rpt'!$L:$L,$M1365,'sys inv movment rpt'!$N:$N,AI$1)</f>
        <v>0</v>
      </c>
      <c r="AJ1365" s="86">
        <f>SUMIFS('sys inv movment rpt'!$M:$M,'sys inv movment rpt'!$L:$L,$M1365,'sys inv movment rpt'!$N:$N,AJ$1)</f>
        <v>0</v>
      </c>
      <c r="AK1365" s="86">
        <f>SUMIFS('sys inv movment rpt'!$M:$M,'sys inv movment rpt'!$L:$L,$M1365,'sys inv movment rpt'!$N:$N,AK$1)</f>
        <v>0</v>
      </c>
      <c r="AL1365" s="86">
        <f>SUMIFS('sys inv movment rpt'!$M:$M,'sys inv movment rpt'!$L:$L,$M1365,'sys inv movment rpt'!$N:$N,AL$1)</f>
        <v>0</v>
      </c>
      <c r="AM1365" s="86">
        <f>SUMIFS('sys inv movment rpt'!$M:$M,'sys inv movment rpt'!$L:$L,$M1365,'sys inv movment rpt'!$N:$N,AM$1)</f>
        <v>0</v>
      </c>
      <c r="AN1365" s="86">
        <f>SUMIFS('sys inv movment rpt'!$M:$M,'sys inv movment rpt'!$L:$L,$M1365,'sys inv movment rpt'!$N:$N,AN$1)</f>
        <v>0</v>
      </c>
      <c r="AO1365" s="86">
        <f>SUMIFS('sys inv movment rpt'!$M:$M,'sys inv movment rpt'!$L:$L,$M1365,'sys inv movment rpt'!$N:$N,AO$1)</f>
        <v>0</v>
      </c>
      <c r="AP1365" s="86">
        <f>SUMIFS('sys inv movment rpt'!$M:$M,'sys inv movment rpt'!$L:$L,$M1365,'sys inv movment rpt'!$N:$N,AP$1)</f>
        <v>0</v>
      </c>
      <c r="AQ1365" s="86">
        <f>SUMIFS('sys inv movment rpt'!$M:$M,'sys inv movment rpt'!$L:$L,$M1365,'sys inv movment rpt'!$N:$N,AQ$1)</f>
        <v>0</v>
      </c>
      <c r="AR1365" s="86">
        <f>SUMIFS('sys inv movment rpt'!$M:$M,'sys inv movment rpt'!$L:$L,$M1365,'sys inv movment rpt'!$N:$N,AR$1)</f>
        <v>0</v>
      </c>
      <c r="AS1365" s="86">
        <f>SUMIFS('sys inv movment rpt'!$M:$M,'sys inv movment rpt'!$L:$L,$M1365,'sys inv movment rpt'!$N:$N,AS$1)</f>
        <v>0</v>
      </c>
      <c r="AT1365" s="86">
        <f>SUMIFS('sys inv movment rpt'!$M:$M,'sys inv movment rpt'!$L:$L,$M1365,'sys inv movment rpt'!$N:$N,AT$1)</f>
        <v>0</v>
      </c>
      <c r="AU1365" s="86">
        <f>SUMIFS('sys inv movment rpt'!$M:$M,'sys inv movment rpt'!$L:$L,$M1365,'sys inv movment rpt'!$N:$N,AU$1)</f>
        <v>0</v>
      </c>
      <c r="AV1365" s="86">
        <f>SUMIFS('sys inv movment rpt'!$M:$M,'sys inv movment rpt'!$L:$L,$M1365,'sys inv movment rpt'!$N:$N,AV$1)</f>
        <v>0</v>
      </c>
      <c r="AW1365" s="87" t="str">
        <f>IFERROR(VLOOKUP(A1365,'sys-backorder details'!E:U,17,0),"-")</f>
        <v>-</v>
      </c>
      <c r="AX1365" s="87"/>
    </row>
    <row r="1366" ht="12.75" hidden="1" customHeight="1">
      <c r="A1366" s="15" t="s">
        <v>2789</v>
      </c>
      <c r="B1366" s="15" t="s">
        <v>2790</v>
      </c>
      <c r="C1366" s="50">
        <f t="shared" si="2"/>
        <v>0</v>
      </c>
      <c r="D1366" s="80">
        <f>SUMIF('Stocks 101-111'!$J:$J,'item dashboard'!A1366,'Stocks 101-111'!K:K)</f>
        <v>0</v>
      </c>
      <c r="E1366" s="80">
        <f>SUMIF('Stocks 101-111'!$J:$J,'item dashboard'!A1366,'Stocks 101-111'!$L:$L)</f>
        <v>0</v>
      </c>
      <c r="F1366" s="81">
        <f t="shared" si="3"/>
        <v>0</v>
      </c>
      <c r="G1366" s="82">
        <f t="shared" si="4"/>
        <v>0</v>
      </c>
      <c r="H1366" s="50">
        <f>SUMIFS('sys-backorder details'!$M:$M,'sys-backorder details'!$E:$E,'item dashboard'!A1366,'sys-backorder details'!$V:$V,"")</f>
        <v>0</v>
      </c>
      <c r="I1366" s="83">
        <f>SUMIF('settings-routing'!$I:$I,'item dashboard'!A1366,'settings-routing'!$O:$O)</f>
        <v>0</v>
      </c>
      <c r="J1366" s="50">
        <f>SUMIFS('sys-backorder details'!$M:$M,'sys-backorder details'!$E:$E,'item dashboard'!A1366,'sys-backorder details'!$V:$V,"Call off")</f>
        <v>0</v>
      </c>
      <c r="K1366" s="84">
        <f t="shared" si="5"/>
        <v>0</v>
      </c>
      <c r="L1366" s="84">
        <f>SUMIF('Production Plan'!$E:$E,'item dashboard'!A1366,'Production Plan'!$N:$N)</f>
        <v>0</v>
      </c>
      <c r="M1366" s="85" t="str">
        <f t="shared" si="6"/>
        <v>B-W4B-N7TANIA-70ml Natural Printed Tania</v>
      </c>
      <c r="N1366" s="86">
        <f>SUMIFS('sys inv movment rpt'!$M:$M,'sys inv movment rpt'!$L:$L,$M1366,'sys inv movment rpt'!$N:$N,N$1)</f>
        <v>0</v>
      </c>
      <c r="O1366" s="86">
        <f>SUMIFS('sys inv movment rpt'!$M:$M,'sys inv movment rpt'!$L:$L,$M1366,'sys inv movment rpt'!$N:$N,O$1)</f>
        <v>0</v>
      </c>
      <c r="P1366" s="86">
        <f>SUMIFS('sys inv movment rpt'!$M:$M,'sys inv movment rpt'!$L:$L,$M1366,'sys inv movment rpt'!$N:$N,P$1)</f>
        <v>0</v>
      </c>
      <c r="Q1366" s="86">
        <f>SUMIFS('sys inv movment rpt'!$M:$M,'sys inv movment rpt'!$L:$L,$M1366,'sys inv movment rpt'!$N:$N,Q$1)</f>
        <v>0</v>
      </c>
      <c r="R1366" s="86">
        <f>SUMIFS('sys inv movment rpt'!$M:$M,'sys inv movment rpt'!$L:$L,$M1366,'sys inv movment rpt'!$N:$N,R$1)</f>
        <v>0</v>
      </c>
      <c r="S1366" s="86">
        <f>SUMIFS('sys inv movment rpt'!$M:$M,'sys inv movment rpt'!$L:$L,$M1366,'sys inv movment rpt'!$N:$N,S$1)</f>
        <v>0</v>
      </c>
      <c r="T1366" s="86">
        <f>SUMIFS('sys inv movment rpt'!$M:$M,'sys inv movment rpt'!$L:$L,$M1366,'sys inv movment rpt'!$N:$N,T$1)</f>
        <v>0</v>
      </c>
      <c r="U1366" s="86">
        <f>SUMIFS('sys inv movment rpt'!$M:$M,'sys inv movment rpt'!$L:$L,$M1366,'sys inv movment rpt'!$N:$N,U$1)</f>
        <v>0</v>
      </c>
      <c r="V1366" s="86">
        <f>SUMIFS('sys inv movment rpt'!$M:$M,'sys inv movment rpt'!$L:$L,$M1366,'sys inv movment rpt'!$N:$N,V$1)</f>
        <v>0</v>
      </c>
      <c r="W1366" s="86">
        <f>SUMIFS('sys inv movment rpt'!$M:$M,'sys inv movment rpt'!$L:$L,$M1366,'sys inv movment rpt'!$N:$N,W$1)</f>
        <v>0</v>
      </c>
      <c r="X1366" s="86">
        <f>SUMIFS('sys inv movment rpt'!$M:$M,'sys inv movment rpt'!$L:$L,$M1366,'sys inv movment rpt'!$N:$N,X$1)</f>
        <v>0</v>
      </c>
      <c r="Y1366" s="86">
        <f>SUMIFS('sys inv movment rpt'!$M:$M,'sys inv movment rpt'!$L:$L,$M1366,'sys inv movment rpt'!$N:$N,Y$1)</f>
        <v>0</v>
      </c>
      <c r="Z1366" s="86">
        <f>SUMIFS('sys inv movment rpt'!$M:$M,'sys inv movment rpt'!$L:$L,$M1366,'sys inv movment rpt'!$N:$N,Z$1)</f>
        <v>0</v>
      </c>
      <c r="AA1366" s="86">
        <f>SUMIFS('sys inv movment rpt'!$M:$M,'sys inv movment rpt'!$L:$L,$M1366,'sys inv movment rpt'!$N:$N,AA$1)</f>
        <v>0</v>
      </c>
      <c r="AB1366" s="86">
        <f>SUMIFS('sys inv movment rpt'!$M:$M,'sys inv movment rpt'!$L:$L,$M1366,'sys inv movment rpt'!$N:$N,AB$1)</f>
        <v>0</v>
      </c>
      <c r="AC1366" s="86">
        <f>SUMIFS('sys inv movment rpt'!$M:$M,'sys inv movment rpt'!$L:$L,$M1366,'sys inv movment rpt'!$N:$N,AC$1)</f>
        <v>0</v>
      </c>
      <c r="AD1366" s="86">
        <f>SUMIFS('sys inv movment rpt'!$M:$M,'sys inv movment rpt'!$L:$L,$M1366,'sys inv movment rpt'!$N:$N,AD$1)</f>
        <v>0</v>
      </c>
      <c r="AE1366" s="86">
        <f>SUMIFS('sys inv movment rpt'!$M:$M,'sys inv movment rpt'!$L:$L,$M1366,'sys inv movment rpt'!$N:$N,AE$1)</f>
        <v>0</v>
      </c>
      <c r="AF1366" s="86">
        <f>SUMIFS('sys inv movment rpt'!$M:$M,'sys inv movment rpt'!$L:$L,$M1366,'sys inv movment rpt'!$N:$N,AF$1)</f>
        <v>0</v>
      </c>
      <c r="AG1366" s="86">
        <f>SUMIFS('sys inv movment rpt'!$M:$M,'sys inv movment rpt'!$L:$L,$M1366,'sys inv movment rpt'!$N:$N,AG$1)</f>
        <v>0</v>
      </c>
      <c r="AH1366" s="86">
        <f>SUMIFS('sys inv movment rpt'!$M:$M,'sys inv movment rpt'!$L:$L,$M1366,'sys inv movment rpt'!$N:$N,AH$1)</f>
        <v>0</v>
      </c>
      <c r="AI1366" s="86">
        <f>SUMIFS('sys inv movment rpt'!$M:$M,'sys inv movment rpt'!$L:$L,$M1366,'sys inv movment rpt'!$N:$N,AI$1)</f>
        <v>0</v>
      </c>
      <c r="AJ1366" s="86">
        <f>SUMIFS('sys inv movment rpt'!$M:$M,'sys inv movment rpt'!$L:$L,$M1366,'sys inv movment rpt'!$N:$N,AJ$1)</f>
        <v>0</v>
      </c>
      <c r="AK1366" s="86">
        <f>SUMIFS('sys inv movment rpt'!$M:$M,'sys inv movment rpt'!$L:$L,$M1366,'sys inv movment rpt'!$N:$N,AK$1)</f>
        <v>0</v>
      </c>
      <c r="AL1366" s="86">
        <f>SUMIFS('sys inv movment rpt'!$M:$M,'sys inv movment rpt'!$L:$L,$M1366,'sys inv movment rpt'!$N:$N,AL$1)</f>
        <v>0</v>
      </c>
      <c r="AM1366" s="86">
        <f>SUMIFS('sys inv movment rpt'!$M:$M,'sys inv movment rpt'!$L:$L,$M1366,'sys inv movment rpt'!$N:$N,AM$1)</f>
        <v>0</v>
      </c>
      <c r="AN1366" s="86">
        <f>SUMIFS('sys inv movment rpt'!$M:$M,'sys inv movment rpt'!$L:$L,$M1366,'sys inv movment rpt'!$N:$N,AN$1)</f>
        <v>0</v>
      </c>
      <c r="AO1366" s="86">
        <f>SUMIFS('sys inv movment rpt'!$M:$M,'sys inv movment rpt'!$L:$L,$M1366,'sys inv movment rpt'!$N:$N,AO$1)</f>
        <v>0</v>
      </c>
      <c r="AP1366" s="86">
        <f>SUMIFS('sys inv movment rpt'!$M:$M,'sys inv movment rpt'!$L:$L,$M1366,'sys inv movment rpt'!$N:$N,AP$1)</f>
        <v>0</v>
      </c>
      <c r="AQ1366" s="86">
        <f>SUMIFS('sys inv movment rpt'!$M:$M,'sys inv movment rpt'!$L:$L,$M1366,'sys inv movment rpt'!$N:$N,AQ$1)</f>
        <v>0</v>
      </c>
      <c r="AR1366" s="86">
        <f>SUMIFS('sys inv movment rpt'!$M:$M,'sys inv movment rpt'!$L:$L,$M1366,'sys inv movment rpt'!$N:$N,AR$1)</f>
        <v>0</v>
      </c>
      <c r="AS1366" s="86">
        <f>SUMIFS('sys inv movment rpt'!$M:$M,'sys inv movment rpt'!$L:$L,$M1366,'sys inv movment rpt'!$N:$N,AS$1)</f>
        <v>0</v>
      </c>
      <c r="AT1366" s="86">
        <f>SUMIFS('sys inv movment rpt'!$M:$M,'sys inv movment rpt'!$L:$L,$M1366,'sys inv movment rpt'!$N:$N,AT$1)</f>
        <v>0</v>
      </c>
      <c r="AU1366" s="86">
        <f>SUMIFS('sys inv movment rpt'!$M:$M,'sys inv movment rpt'!$L:$L,$M1366,'sys inv movment rpt'!$N:$N,AU$1)</f>
        <v>0</v>
      </c>
      <c r="AV1366" s="86">
        <f>SUMIFS('sys inv movment rpt'!$M:$M,'sys inv movment rpt'!$L:$L,$M1366,'sys inv movment rpt'!$N:$N,AV$1)</f>
        <v>0</v>
      </c>
      <c r="AW1366" s="87" t="str">
        <f>IFERROR(VLOOKUP(A1366,'sys-backorder details'!E:U,17,0),"-")</f>
        <v>-</v>
      </c>
      <c r="AX1366" s="87"/>
    </row>
    <row r="1367" ht="12.75" hidden="1" customHeight="1">
      <c r="A1367" s="28" t="s">
        <v>2791</v>
      </c>
      <c r="B1367" s="28" t="s">
        <v>2792</v>
      </c>
      <c r="C1367" s="50">
        <f t="shared" si="2"/>
        <v>0</v>
      </c>
      <c r="D1367" s="80">
        <f>SUMIF('Stocks 101-111'!$J:$J,'item dashboard'!A1367,'Stocks 101-111'!K:K)</f>
        <v>0</v>
      </c>
      <c r="E1367" s="80">
        <f>SUMIF('Stocks 101-111'!$J:$J,'item dashboard'!A1367,'Stocks 101-111'!$L:$L)</f>
        <v>0</v>
      </c>
      <c r="F1367" s="81">
        <f t="shared" si="3"/>
        <v>0</v>
      </c>
      <c r="G1367" s="82">
        <f t="shared" si="4"/>
        <v>0</v>
      </c>
      <c r="H1367" s="50">
        <f>SUMIFS('sys-backorder details'!$M:$M,'sys-backorder details'!$E:$E,'item dashboard'!A1367,'sys-backorder details'!$V:$V,"")</f>
        <v>0</v>
      </c>
      <c r="I1367" s="83">
        <f>SUMIF('settings-routing'!$I:$I,'item dashboard'!A1367,'settings-routing'!$O:$O)</f>
        <v>0</v>
      </c>
      <c r="J1367" s="50">
        <f>SUMIFS('sys-backorder details'!$M:$M,'sys-backorder details'!$E:$E,'item dashboard'!A1367,'sys-backorder details'!$V:$V,"Call off")</f>
        <v>0</v>
      </c>
      <c r="K1367" s="84">
        <f t="shared" si="5"/>
        <v>0</v>
      </c>
      <c r="L1367" s="84">
        <f>SUMIF('Production Plan'!$E:$E,'item dashboard'!A1367,'Production Plan'!$N:$N)</f>
        <v>0</v>
      </c>
      <c r="M1367" s="85" t="str">
        <f t="shared" si="6"/>
        <v>B-W4-GN7-70 ml Green Bottle</v>
      </c>
      <c r="N1367" s="86">
        <f>SUMIFS('sys inv movment rpt'!$M:$M,'sys inv movment rpt'!$L:$L,$M1367,'sys inv movment rpt'!$N:$N,N$1)</f>
        <v>0</v>
      </c>
      <c r="O1367" s="86">
        <f>SUMIFS('sys inv movment rpt'!$M:$M,'sys inv movment rpt'!$L:$L,$M1367,'sys inv movment rpt'!$N:$N,O$1)</f>
        <v>0</v>
      </c>
      <c r="P1367" s="86">
        <f>SUMIFS('sys inv movment rpt'!$M:$M,'sys inv movment rpt'!$L:$L,$M1367,'sys inv movment rpt'!$N:$N,P$1)</f>
        <v>0</v>
      </c>
      <c r="Q1367" s="86">
        <f>SUMIFS('sys inv movment rpt'!$M:$M,'sys inv movment rpt'!$L:$L,$M1367,'sys inv movment rpt'!$N:$N,Q$1)</f>
        <v>0</v>
      </c>
      <c r="R1367" s="86">
        <f>SUMIFS('sys inv movment rpt'!$M:$M,'sys inv movment rpt'!$L:$L,$M1367,'sys inv movment rpt'!$N:$N,R$1)</f>
        <v>0</v>
      </c>
      <c r="S1367" s="86">
        <f>SUMIFS('sys inv movment rpt'!$M:$M,'sys inv movment rpt'!$L:$L,$M1367,'sys inv movment rpt'!$N:$N,S$1)</f>
        <v>0</v>
      </c>
      <c r="T1367" s="86">
        <f>SUMIFS('sys inv movment rpt'!$M:$M,'sys inv movment rpt'!$L:$L,$M1367,'sys inv movment rpt'!$N:$N,T$1)</f>
        <v>0</v>
      </c>
      <c r="U1367" s="86">
        <f>SUMIFS('sys inv movment rpt'!$M:$M,'sys inv movment rpt'!$L:$L,$M1367,'sys inv movment rpt'!$N:$N,U$1)</f>
        <v>0</v>
      </c>
      <c r="V1367" s="86">
        <f>SUMIFS('sys inv movment rpt'!$M:$M,'sys inv movment rpt'!$L:$L,$M1367,'sys inv movment rpt'!$N:$N,V$1)</f>
        <v>0</v>
      </c>
      <c r="W1367" s="86">
        <f>SUMIFS('sys inv movment rpt'!$M:$M,'sys inv movment rpt'!$L:$L,$M1367,'sys inv movment rpt'!$N:$N,W$1)</f>
        <v>0</v>
      </c>
      <c r="X1367" s="86">
        <f>SUMIFS('sys inv movment rpt'!$M:$M,'sys inv movment rpt'!$L:$L,$M1367,'sys inv movment rpt'!$N:$N,X$1)</f>
        <v>0</v>
      </c>
      <c r="Y1367" s="86">
        <f>SUMIFS('sys inv movment rpt'!$M:$M,'sys inv movment rpt'!$L:$L,$M1367,'sys inv movment rpt'!$N:$N,Y$1)</f>
        <v>0</v>
      </c>
      <c r="Z1367" s="86">
        <f>SUMIFS('sys inv movment rpt'!$M:$M,'sys inv movment rpt'!$L:$L,$M1367,'sys inv movment rpt'!$N:$N,Z$1)</f>
        <v>0</v>
      </c>
      <c r="AA1367" s="86">
        <f>SUMIFS('sys inv movment rpt'!$M:$M,'sys inv movment rpt'!$L:$L,$M1367,'sys inv movment rpt'!$N:$N,AA$1)</f>
        <v>0</v>
      </c>
      <c r="AB1367" s="86">
        <f>SUMIFS('sys inv movment rpt'!$M:$M,'sys inv movment rpt'!$L:$L,$M1367,'sys inv movment rpt'!$N:$N,AB$1)</f>
        <v>0</v>
      </c>
      <c r="AC1367" s="86">
        <f>SUMIFS('sys inv movment rpt'!$M:$M,'sys inv movment rpt'!$L:$L,$M1367,'sys inv movment rpt'!$N:$N,AC$1)</f>
        <v>0</v>
      </c>
      <c r="AD1367" s="86">
        <f>SUMIFS('sys inv movment rpt'!$M:$M,'sys inv movment rpt'!$L:$L,$M1367,'sys inv movment rpt'!$N:$N,AD$1)</f>
        <v>0</v>
      </c>
      <c r="AE1367" s="86">
        <f>SUMIFS('sys inv movment rpt'!$M:$M,'sys inv movment rpt'!$L:$L,$M1367,'sys inv movment rpt'!$N:$N,AE$1)</f>
        <v>0</v>
      </c>
      <c r="AF1367" s="86">
        <f>SUMIFS('sys inv movment rpt'!$M:$M,'sys inv movment rpt'!$L:$L,$M1367,'sys inv movment rpt'!$N:$N,AF$1)</f>
        <v>0</v>
      </c>
      <c r="AG1367" s="86">
        <f>SUMIFS('sys inv movment rpt'!$M:$M,'sys inv movment rpt'!$L:$L,$M1367,'sys inv movment rpt'!$N:$N,AG$1)</f>
        <v>0</v>
      </c>
      <c r="AH1367" s="86">
        <f>SUMIFS('sys inv movment rpt'!$M:$M,'sys inv movment rpt'!$L:$L,$M1367,'sys inv movment rpt'!$N:$N,AH$1)</f>
        <v>0</v>
      </c>
      <c r="AI1367" s="86">
        <f>SUMIFS('sys inv movment rpt'!$M:$M,'sys inv movment rpt'!$L:$L,$M1367,'sys inv movment rpt'!$N:$N,AI$1)</f>
        <v>0</v>
      </c>
      <c r="AJ1367" s="86">
        <f>SUMIFS('sys inv movment rpt'!$M:$M,'sys inv movment rpt'!$L:$L,$M1367,'sys inv movment rpt'!$N:$N,AJ$1)</f>
        <v>0</v>
      </c>
      <c r="AK1367" s="86">
        <f>SUMIFS('sys inv movment rpt'!$M:$M,'sys inv movment rpt'!$L:$L,$M1367,'sys inv movment rpt'!$N:$N,AK$1)</f>
        <v>0</v>
      </c>
      <c r="AL1367" s="86">
        <f>SUMIFS('sys inv movment rpt'!$M:$M,'sys inv movment rpt'!$L:$L,$M1367,'sys inv movment rpt'!$N:$N,AL$1)</f>
        <v>0</v>
      </c>
      <c r="AM1367" s="86">
        <f>SUMIFS('sys inv movment rpt'!$M:$M,'sys inv movment rpt'!$L:$L,$M1367,'sys inv movment rpt'!$N:$N,AM$1)</f>
        <v>0</v>
      </c>
      <c r="AN1367" s="86">
        <f>SUMIFS('sys inv movment rpt'!$M:$M,'sys inv movment rpt'!$L:$L,$M1367,'sys inv movment rpt'!$N:$N,AN$1)</f>
        <v>0</v>
      </c>
      <c r="AO1367" s="86">
        <f>SUMIFS('sys inv movment rpt'!$M:$M,'sys inv movment rpt'!$L:$L,$M1367,'sys inv movment rpt'!$N:$N,AO$1)</f>
        <v>0</v>
      </c>
      <c r="AP1367" s="86">
        <f>SUMIFS('sys inv movment rpt'!$M:$M,'sys inv movment rpt'!$L:$L,$M1367,'sys inv movment rpt'!$N:$N,AP$1)</f>
        <v>0</v>
      </c>
      <c r="AQ1367" s="86">
        <f>SUMIFS('sys inv movment rpt'!$M:$M,'sys inv movment rpt'!$L:$L,$M1367,'sys inv movment rpt'!$N:$N,AQ$1)</f>
        <v>0</v>
      </c>
      <c r="AR1367" s="86">
        <f>SUMIFS('sys inv movment rpt'!$M:$M,'sys inv movment rpt'!$L:$L,$M1367,'sys inv movment rpt'!$N:$N,AR$1)</f>
        <v>0</v>
      </c>
      <c r="AS1367" s="86">
        <f>SUMIFS('sys inv movment rpt'!$M:$M,'sys inv movment rpt'!$L:$L,$M1367,'sys inv movment rpt'!$N:$N,AS$1)</f>
        <v>0</v>
      </c>
      <c r="AT1367" s="86">
        <f>SUMIFS('sys inv movment rpt'!$M:$M,'sys inv movment rpt'!$L:$L,$M1367,'sys inv movment rpt'!$N:$N,AT$1)</f>
        <v>0</v>
      </c>
      <c r="AU1367" s="86">
        <f>SUMIFS('sys inv movment rpt'!$M:$M,'sys inv movment rpt'!$L:$L,$M1367,'sys inv movment rpt'!$N:$N,AU$1)</f>
        <v>0</v>
      </c>
      <c r="AV1367" s="86">
        <f>SUMIFS('sys inv movment rpt'!$M:$M,'sys inv movment rpt'!$L:$L,$M1367,'sys inv movment rpt'!$N:$N,AV$1)</f>
        <v>0</v>
      </c>
      <c r="AW1367" s="87" t="str">
        <f>IFERROR(VLOOKUP(A1367,'sys-backorder details'!E:U,17,0),"-")</f>
        <v>-</v>
      </c>
      <c r="AX1367" s="87"/>
    </row>
    <row r="1368" ht="12.75" hidden="1" customHeight="1">
      <c r="A1368" s="28" t="s">
        <v>2793</v>
      </c>
      <c r="B1368" s="28" t="s">
        <v>2794</v>
      </c>
      <c r="C1368" s="50">
        <f t="shared" si="2"/>
        <v>0</v>
      </c>
      <c r="D1368" s="80">
        <f>SUMIF('Stocks 101-111'!$J:$J,'item dashboard'!A1368,'Stocks 101-111'!K:K)</f>
        <v>0</v>
      </c>
      <c r="E1368" s="80">
        <f>SUMIF('Stocks 101-111'!$J:$J,'item dashboard'!A1368,'Stocks 101-111'!$L:$L)</f>
        <v>0</v>
      </c>
      <c r="F1368" s="81">
        <f t="shared" si="3"/>
        <v>0</v>
      </c>
      <c r="G1368" s="82">
        <f t="shared" si="4"/>
        <v>0</v>
      </c>
      <c r="H1368" s="50">
        <f>SUMIFS('sys-backorder details'!$M:$M,'sys-backorder details'!$E:$E,'item dashboard'!A1368,'sys-backorder details'!$V:$V,"")</f>
        <v>0</v>
      </c>
      <c r="I1368" s="83">
        <f>SUMIF('settings-routing'!$I:$I,'item dashboard'!A1368,'settings-routing'!$O:$O)</f>
        <v>0</v>
      </c>
      <c r="J1368" s="50">
        <f>SUMIFS('sys-backorder details'!$M:$M,'sys-backorder details'!$E:$E,'item dashboard'!A1368,'sys-backorder details'!$V:$V,"Call off")</f>
        <v>0</v>
      </c>
      <c r="K1368" s="84">
        <f t="shared" si="5"/>
        <v>0</v>
      </c>
      <c r="L1368" s="84">
        <f>SUMIF('Production Plan'!$E:$E,'item dashboard'!A1368,'Production Plan'!$N:$N)</f>
        <v>0</v>
      </c>
      <c r="M1368" s="85" t="str">
        <f t="shared" si="6"/>
        <v>B-W4-GN7PALM-70 ml Pntd Palm Green Bottle</v>
      </c>
      <c r="N1368" s="86">
        <f>SUMIFS('sys inv movment rpt'!$M:$M,'sys inv movment rpt'!$L:$L,$M1368,'sys inv movment rpt'!$N:$N,N$1)</f>
        <v>0</v>
      </c>
      <c r="O1368" s="86">
        <f>SUMIFS('sys inv movment rpt'!$M:$M,'sys inv movment rpt'!$L:$L,$M1368,'sys inv movment rpt'!$N:$N,O$1)</f>
        <v>0</v>
      </c>
      <c r="P1368" s="86">
        <f>SUMIFS('sys inv movment rpt'!$M:$M,'sys inv movment rpt'!$L:$L,$M1368,'sys inv movment rpt'!$N:$N,P$1)</f>
        <v>0</v>
      </c>
      <c r="Q1368" s="86">
        <f>SUMIFS('sys inv movment rpt'!$M:$M,'sys inv movment rpt'!$L:$L,$M1368,'sys inv movment rpt'!$N:$N,Q$1)</f>
        <v>0</v>
      </c>
      <c r="R1368" s="86">
        <f>SUMIFS('sys inv movment rpt'!$M:$M,'sys inv movment rpt'!$L:$L,$M1368,'sys inv movment rpt'!$N:$N,R$1)</f>
        <v>0</v>
      </c>
      <c r="S1368" s="86">
        <f>SUMIFS('sys inv movment rpt'!$M:$M,'sys inv movment rpt'!$L:$L,$M1368,'sys inv movment rpt'!$N:$N,S$1)</f>
        <v>0</v>
      </c>
      <c r="T1368" s="86">
        <f>SUMIFS('sys inv movment rpt'!$M:$M,'sys inv movment rpt'!$L:$L,$M1368,'sys inv movment rpt'!$N:$N,T$1)</f>
        <v>0</v>
      </c>
      <c r="U1368" s="86">
        <f>SUMIFS('sys inv movment rpt'!$M:$M,'sys inv movment rpt'!$L:$L,$M1368,'sys inv movment rpt'!$N:$N,U$1)</f>
        <v>0</v>
      </c>
      <c r="V1368" s="86">
        <f>SUMIFS('sys inv movment rpt'!$M:$M,'sys inv movment rpt'!$L:$L,$M1368,'sys inv movment rpt'!$N:$N,V$1)</f>
        <v>0</v>
      </c>
      <c r="W1368" s="86">
        <f>SUMIFS('sys inv movment rpt'!$M:$M,'sys inv movment rpt'!$L:$L,$M1368,'sys inv movment rpt'!$N:$N,W$1)</f>
        <v>0</v>
      </c>
      <c r="X1368" s="86">
        <f>SUMIFS('sys inv movment rpt'!$M:$M,'sys inv movment rpt'!$L:$L,$M1368,'sys inv movment rpt'!$N:$N,X$1)</f>
        <v>0</v>
      </c>
      <c r="Y1368" s="86">
        <f>SUMIFS('sys inv movment rpt'!$M:$M,'sys inv movment rpt'!$L:$L,$M1368,'sys inv movment rpt'!$N:$N,Y$1)</f>
        <v>0</v>
      </c>
      <c r="Z1368" s="86">
        <f>SUMIFS('sys inv movment rpt'!$M:$M,'sys inv movment rpt'!$L:$L,$M1368,'sys inv movment rpt'!$N:$N,Z$1)</f>
        <v>0</v>
      </c>
      <c r="AA1368" s="86">
        <f>SUMIFS('sys inv movment rpt'!$M:$M,'sys inv movment rpt'!$L:$L,$M1368,'sys inv movment rpt'!$N:$N,AA$1)</f>
        <v>0</v>
      </c>
      <c r="AB1368" s="86">
        <f>SUMIFS('sys inv movment rpt'!$M:$M,'sys inv movment rpt'!$L:$L,$M1368,'sys inv movment rpt'!$N:$N,AB$1)</f>
        <v>0</v>
      </c>
      <c r="AC1368" s="86">
        <f>SUMIFS('sys inv movment rpt'!$M:$M,'sys inv movment rpt'!$L:$L,$M1368,'sys inv movment rpt'!$N:$N,AC$1)</f>
        <v>0</v>
      </c>
      <c r="AD1368" s="86">
        <f>SUMIFS('sys inv movment rpt'!$M:$M,'sys inv movment rpt'!$L:$L,$M1368,'sys inv movment rpt'!$N:$N,AD$1)</f>
        <v>0</v>
      </c>
      <c r="AE1368" s="86">
        <f>SUMIFS('sys inv movment rpt'!$M:$M,'sys inv movment rpt'!$L:$L,$M1368,'sys inv movment rpt'!$N:$N,AE$1)</f>
        <v>0</v>
      </c>
      <c r="AF1368" s="86">
        <f>SUMIFS('sys inv movment rpt'!$M:$M,'sys inv movment rpt'!$L:$L,$M1368,'sys inv movment rpt'!$N:$N,AF$1)</f>
        <v>0</v>
      </c>
      <c r="AG1368" s="86">
        <f>SUMIFS('sys inv movment rpt'!$M:$M,'sys inv movment rpt'!$L:$L,$M1368,'sys inv movment rpt'!$N:$N,AG$1)</f>
        <v>0</v>
      </c>
      <c r="AH1368" s="86">
        <f>SUMIFS('sys inv movment rpt'!$M:$M,'sys inv movment rpt'!$L:$L,$M1368,'sys inv movment rpt'!$N:$N,AH$1)</f>
        <v>0</v>
      </c>
      <c r="AI1368" s="86">
        <f>SUMIFS('sys inv movment rpt'!$M:$M,'sys inv movment rpt'!$L:$L,$M1368,'sys inv movment rpt'!$N:$N,AI$1)</f>
        <v>0</v>
      </c>
      <c r="AJ1368" s="86">
        <f>SUMIFS('sys inv movment rpt'!$M:$M,'sys inv movment rpt'!$L:$L,$M1368,'sys inv movment rpt'!$N:$N,AJ$1)</f>
        <v>0</v>
      </c>
      <c r="AK1368" s="86">
        <f>SUMIFS('sys inv movment rpt'!$M:$M,'sys inv movment rpt'!$L:$L,$M1368,'sys inv movment rpt'!$N:$N,AK$1)</f>
        <v>0</v>
      </c>
      <c r="AL1368" s="86">
        <f>SUMIFS('sys inv movment rpt'!$M:$M,'sys inv movment rpt'!$L:$L,$M1368,'sys inv movment rpt'!$N:$N,AL$1)</f>
        <v>0</v>
      </c>
      <c r="AM1368" s="86">
        <f>SUMIFS('sys inv movment rpt'!$M:$M,'sys inv movment rpt'!$L:$L,$M1368,'sys inv movment rpt'!$N:$N,AM$1)</f>
        <v>0</v>
      </c>
      <c r="AN1368" s="86">
        <f>SUMIFS('sys inv movment rpt'!$M:$M,'sys inv movment rpt'!$L:$L,$M1368,'sys inv movment rpt'!$N:$N,AN$1)</f>
        <v>0</v>
      </c>
      <c r="AO1368" s="86">
        <f>SUMIFS('sys inv movment rpt'!$M:$M,'sys inv movment rpt'!$L:$L,$M1368,'sys inv movment rpt'!$N:$N,AO$1)</f>
        <v>0</v>
      </c>
      <c r="AP1368" s="86">
        <f>SUMIFS('sys inv movment rpt'!$M:$M,'sys inv movment rpt'!$L:$L,$M1368,'sys inv movment rpt'!$N:$N,AP$1)</f>
        <v>0</v>
      </c>
      <c r="AQ1368" s="86">
        <f>SUMIFS('sys inv movment rpt'!$M:$M,'sys inv movment rpt'!$L:$L,$M1368,'sys inv movment rpt'!$N:$N,AQ$1)</f>
        <v>0</v>
      </c>
      <c r="AR1368" s="86">
        <f>SUMIFS('sys inv movment rpt'!$M:$M,'sys inv movment rpt'!$L:$L,$M1368,'sys inv movment rpt'!$N:$N,AR$1)</f>
        <v>0</v>
      </c>
      <c r="AS1368" s="86">
        <f>SUMIFS('sys inv movment rpt'!$M:$M,'sys inv movment rpt'!$L:$L,$M1368,'sys inv movment rpt'!$N:$N,AS$1)</f>
        <v>0</v>
      </c>
      <c r="AT1368" s="86">
        <f>SUMIFS('sys inv movment rpt'!$M:$M,'sys inv movment rpt'!$L:$L,$M1368,'sys inv movment rpt'!$N:$N,AT$1)</f>
        <v>0</v>
      </c>
      <c r="AU1368" s="86">
        <f>SUMIFS('sys inv movment rpt'!$M:$M,'sys inv movment rpt'!$L:$L,$M1368,'sys inv movment rpt'!$N:$N,AU$1)</f>
        <v>0</v>
      </c>
      <c r="AV1368" s="86">
        <f>SUMIFS('sys inv movment rpt'!$M:$M,'sys inv movment rpt'!$L:$L,$M1368,'sys inv movment rpt'!$N:$N,AV$1)</f>
        <v>0</v>
      </c>
      <c r="AW1368" s="87" t="str">
        <f>IFERROR(VLOOKUP(A1368,'sys-backorder details'!E:U,17,0),"-")</f>
        <v>-</v>
      </c>
      <c r="AX1368" s="87"/>
    </row>
    <row r="1369" ht="12.75" hidden="1" customHeight="1">
      <c r="A1369" s="15" t="s">
        <v>2795</v>
      </c>
      <c r="B1369" s="15" t="s">
        <v>2796</v>
      </c>
      <c r="C1369" s="50">
        <f t="shared" si="2"/>
        <v>0</v>
      </c>
      <c r="D1369" s="80">
        <f>SUMIF('Stocks 101-111'!$J:$J,'item dashboard'!A1369,'Stocks 101-111'!K:K)</f>
        <v>0</v>
      </c>
      <c r="E1369" s="80">
        <f>SUMIF('Stocks 101-111'!$J:$J,'item dashboard'!A1369,'Stocks 101-111'!$L:$L)</f>
        <v>0</v>
      </c>
      <c r="F1369" s="81">
        <f t="shared" si="3"/>
        <v>0</v>
      </c>
      <c r="G1369" s="82">
        <f t="shared" si="4"/>
        <v>0</v>
      </c>
      <c r="H1369" s="50">
        <f>SUMIFS('sys-backorder details'!$M:$M,'sys-backorder details'!$E:$E,'item dashboard'!A1369,'sys-backorder details'!$V:$V,"")</f>
        <v>0</v>
      </c>
      <c r="I1369" s="83">
        <f>SUMIF('settings-routing'!$I:$I,'item dashboard'!A1369,'settings-routing'!$O:$O)</f>
        <v>0</v>
      </c>
      <c r="J1369" s="50">
        <f>SUMIFS('sys-backorder details'!$M:$M,'sys-backorder details'!$E:$E,'item dashboard'!A1369,'sys-backorder details'!$V:$V,"Call off")</f>
        <v>0</v>
      </c>
      <c r="K1369" s="84">
        <f t="shared" si="5"/>
        <v>0</v>
      </c>
      <c r="L1369" s="84">
        <f>SUMIF('Production Plan'!$E:$E,'item dashboard'!A1369,'Production Plan'!$N:$N)</f>
        <v>0</v>
      </c>
      <c r="M1369" s="85" t="str">
        <f t="shared" si="6"/>
        <v>B-W4-N16-70 ml Natural Bottle</v>
      </c>
      <c r="N1369" s="86">
        <f>SUMIFS('sys inv movment rpt'!$M:$M,'sys inv movment rpt'!$L:$L,$M1369,'sys inv movment rpt'!$N:$N,N$1)</f>
        <v>0</v>
      </c>
      <c r="O1369" s="86">
        <f>SUMIFS('sys inv movment rpt'!$M:$M,'sys inv movment rpt'!$L:$L,$M1369,'sys inv movment rpt'!$N:$N,O$1)</f>
        <v>0</v>
      </c>
      <c r="P1369" s="86">
        <f>SUMIFS('sys inv movment rpt'!$M:$M,'sys inv movment rpt'!$L:$L,$M1369,'sys inv movment rpt'!$N:$N,P$1)</f>
        <v>0</v>
      </c>
      <c r="Q1369" s="86">
        <f>SUMIFS('sys inv movment rpt'!$M:$M,'sys inv movment rpt'!$L:$L,$M1369,'sys inv movment rpt'!$N:$N,Q$1)</f>
        <v>0</v>
      </c>
      <c r="R1369" s="86">
        <f>SUMIFS('sys inv movment rpt'!$M:$M,'sys inv movment rpt'!$L:$L,$M1369,'sys inv movment rpt'!$N:$N,R$1)</f>
        <v>0</v>
      </c>
      <c r="S1369" s="86">
        <f>SUMIFS('sys inv movment rpt'!$M:$M,'sys inv movment rpt'!$L:$L,$M1369,'sys inv movment rpt'!$N:$N,S$1)</f>
        <v>0</v>
      </c>
      <c r="T1369" s="86">
        <f>SUMIFS('sys inv movment rpt'!$M:$M,'sys inv movment rpt'!$L:$L,$M1369,'sys inv movment rpt'!$N:$N,T$1)</f>
        <v>0</v>
      </c>
      <c r="U1369" s="86">
        <f>SUMIFS('sys inv movment rpt'!$M:$M,'sys inv movment rpt'!$L:$L,$M1369,'sys inv movment rpt'!$N:$N,U$1)</f>
        <v>0</v>
      </c>
      <c r="V1369" s="86">
        <f>SUMIFS('sys inv movment rpt'!$M:$M,'sys inv movment rpt'!$L:$L,$M1369,'sys inv movment rpt'!$N:$N,V$1)</f>
        <v>0</v>
      </c>
      <c r="W1369" s="86">
        <f>SUMIFS('sys inv movment rpt'!$M:$M,'sys inv movment rpt'!$L:$L,$M1369,'sys inv movment rpt'!$N:$N,W$1)</f>
        <v>0</v>
      </c>
      <c r="X1369" s="86">
        <f>SUMIFS('sys inv movment rpt'!$M:$M,'sys inv movment rpt'!$L:$L,$M1369,'sys inv movment rpt'!$N:$N,X$1)</f>
        <v>0</v>
      </c>
      <c r="Y1369" s="86">
        <f>SUMIFS('sys inv movment rpt'!$M:$M,'sys inv movment rpt'!$L:$L,$M1369,'sys inv movment rpt'!$N:$N,Y$1)</f>
        <v>0</v>
      </c>
      <c r="Z1369" s="86">
        <f>SUMIFS('sys inv movment rpt'!$M:$M,'sys inv movment rpt'!$L:$L,$M1369,'sys inv movment rpt'!$N:$N,Z$1)</f>
        <v>0</v>
      </c>
      <c r="AA1369" s="86">
        <f>SUMIFS('sys inv movment rpt'!$M:$M,'sys inv movment rpt'!$L:$L,$M1369,'sys inv movment rpt'!$N:$N,AA$1)</f>
        <v>0</v>
      </c>
      <c r="AB1369" s="86">
        <f>SUMIFS('sys inv movment rpt'!$M:$M,'sys inv movment rpt'!$L:$L,$M1369,'sys inv movment rpt'!$N:$N,AB$1)</f>
        <v>0</v>
      </c>
      <c r="AC1369" s="86">
        <f>SUMIFS('sys inv movment rpt'!$M:$M,'sys inv movment rpt'!$L:$L,$M1369,'sys inv movment rpt'!$N:$N,AC$1)</f>
        <v>0</v>
      </c>
      <c r="AD1369" s="86">
        <f>SUMIFS('sys inv movment rpt'!$M:$M,'sys inv movment rpt'!$L:$L,$M1369,'sys inv movment rpt'!$N:$N,AD$1)</f>
        <v>0</v>
      </c>
      <c r="AE1369" s="86">
        <f>SUMIFS('sys inv movment rpt'!$M:$M,'sys inv movment rpt'!$L:$L,$M1369,'sys inv movment rpt'!$N:$N,AE$1)</f>
        <v>0</v>
      </c>
      <c r="AF1369" s="86">
        <f>SUMIFS('sys inv movment rpt'!$M:$M,'sys inv movment rpt'!$L:$L,$M1369,'sys inv movment rpt'!$N:$N,AF$1)</f>
        <v>0</v>
      </c>
      <c r="AG1369" s="86">
        <f>SUMIFS('sys inv movment rpt'!$M:$M,'sys inv movment rpt'!$L:$L,$M1369,'sys inv movment rpt'!$N:$N,AG$1)</f>
        <v>0</v>
      </c>
      <c r="AH1369" s="86">
        <f>SUMIFS('sys inv movment rpt'!$M:$M,'sys inv movment rpt'!$L:$L,$M1369,'sys inv movment rpt'!$N:$N,AH$1)</f>
        <v>0</v>
      </c>
      <c r="AI1369" s="86">
        <f>SUMIFS('sys inv movment rpt'!$M:$M,'sys inv movment rpt'!$L:$L,$M1369,'sys inv movment rpt'!$N:$N,AI$1)</f>
        <v>0</v>
      </c>
      <c r="AJ1369" s="86">
        <f>SUMIFS('sys inv movment rpt'!$M:$M,'sys inv movment rpt'!$L:$L,$M1369,'sys inv movment rpt'!$N:$N,AJ$1)</f>
        <v>0</v>
      </c>
      <c r="AK1369" s="86">
        <f>SUMIFS('sys inv movment rpt'!$M:$M,'sys inv movment rpt'!$L:$L,$M1369,'sys inv movment rpt'!$N:$N,AK$1)</f>
        <v>0</v>
      </c>
      <c r="AL1369" s="86">
        <f>SUMIFS('sys inv movment rpt'!$M:$M,'sys inv movment rpt'!$L:$L,$M1369,'sys inv movment rpt'!$N:$N,AL$1)</f>
        <v>0</v>
      </c>
      <c r="AM1369" s="86">
        <f>SUMIFS('sys inv movment rpt'!$M:$M,'sys inv movment rpt'!$L:$L,$M1369,'sys inv movment rpt'!$N:$N,AM$1)</f>
        <v>0</v>
      </c>
      <c r="AN1369" s="86">
        <f>SUMIFS('sys inv movment rpt'!$M:$M,'sys inv movment rpt'!$L:$L,$M1369,'sys inv movment rpt'!$N:$N,AN$1)</f>
        <v>0</v>
      </c>
      <c r="AO1369" s="86">
        <f>SUMIFS('sys inv movment rpt'!$M:$M,'sys inv movment rpt'!$L:$L,$M1369,'sys inv movment rpt'!$N:$N,AO$1)</f>
        <v>0</v>
      </c>
      <c r="AP1369" s="86">
        <f>SUMIFS('sys inv movment rpt'!$M:$M,'sys inv movment rpt'!$L:$L,$M1369,'sys inv movment rpt'!$N:$N,AP$1)</f>
        <v>0</v>
      </c>
      <c r="AQ1369" s="86">
        <f>SUMIFS('sys inv movment rpt'!$M:$M,'sys inv movment rpt'!$L:$L,$M1369,'sys inv movment rpt'!$N:$N,AQ$1)</f>
        <v>0</v>
      </c>
      <c r="AR1369" s="86">
        <f>SUMIFS('sys inv movment rpt'!$M:$M,'sys inv movment rpt'!$L:$L,$M1369,'sys inv movment rpt'!$N:$N,AR$1)</f>
        <v>0</v>
      </c>
      <c r="AS1369" s="86">
        <f>SUMIFS('sys inv movment rpt'!$M:$M,'sys inv movment rpt'!$L:$L,$M1369,'sys inv movment rpt'!$N:$N,AS$1)</f>
        <v>0</v>
      </c>
      <c r="AT1369" s="86">
        <f>SUMIFS('sys inv movment rpt'!$M:$M,'sys inv movment rpt'!$L:$L,$M1369,'sys inv movment rpt'!$N:$N,AT$1)</f>
        <v>0</v>
      </c>
      <c r="AU1369" s="86">
        <f>SUMIFS('sys inv movment rpt'!$M:$M,'sys inv movment rpt'!$L:$L,$M1369,'sys inv movment rpt'!$N:$N,AU$1)</f>
        <v>0</v>
      </c>
      <c r="AV1369" s="86">
        <f>SUMIFS('sys inv movment rpt'!$M:$M,'sys inv movment rpt'!$L:$L,$M1369,'sys inv movment rpt'!$N:$N,AV$1)</f>
        <v>0</v>
      </c>
      <c r="AW1369" s="87" t="str">
        <f>IFERROR(VLOOKUP(A1369,'sys-backorder details'!E:U,17,0),"-")</f>
        <v>-</v>
      </c>
      <c r="AX1369" s="87"/>
    </row>
    <row r="1370" ht="12.75" hidden="1" customHeight="1">
      <c r="A1370" s="28" t="s">
        <v>2797</v>
      </c>
      <c r="B1370" s="28" t="s">
        <v>2798</v>
      </c>
      <c r="C1370" s="50">
        <f t="shared" si="2"/>
        <v>0</v>
      </c>
      <c r="D1370" s="80">
        <f>SUMIF('Stocks 101-111'!$J:$J,'item dashboard'!A1370,'Stocks 101-111'!K:K)</f>
        <v>0</v>
      </c>
      <c r="E1370" s="80">
        <f>SUMIF('Stocks 101-111'!$J:$J,'item dashboard'!A1370,'Stocks 101-111'!$L:$L)</f>
        <v>0</v>
      </c>
      <c r="F1370" s="81">
        <f t="shared" si="3"/>
        <v>0</v>
      </c>
      <c r="G1370" s="82">
        <f t="shared" si="4"/>
        <v>0</v>
      </c>
      <c r="H1370" s="50">
        <f>SUMIFS('sys-backorder details'!$M:$M,'sys-backorder details'!$E:$E,'item dashboard'!A1370,'sys-backorder details'!$V:$V,"")</f>
        <v>0</v>
      </c>
      <c r="I1370" s="83">
        <f>SUMIF('settings-routing'!$I:$I,'item dashboard'!A1370,'settings-routing'!$O:$O)</f>
        <v>0</v>
      </c>
      <c r="J1370" s="50">
        <f>SUMIFS('sys-backorder details'!$M:$M,'sys-backorder details'!$E:$E,'item dashboard'!A1370,'sys-backorder details'!$V:$V,"Call off")</f>
        <v>0</v>
      </c>
      <c r="K1370" s="84">
        <f t="shared" si="5"/>
        <v>0</v>
      </c>
      <c r="L1370" s="84">
        <f>SUMIF('Production Plan'!$E:$E,'item dashboard'!A1370,'Production Plan'!$N:$N)</f>
        <v>0</v>
      </c>
      <c r="M1370" s="85" t="str">
        <f t="shared" si="6"/>
        <v>B-W4-N16 PALM-70 ml Natural Pntd Palm Coconut Bottle</v>
      </c>
      <c r="N1370" s="86">
        <f>SUMIFS('sys inv movment rpt'!$M:$M,'sys inv movment rpt'!$L:$L,$M1370,'sys inv movment rpt'!$N:$N,N$1)</f>
        <v>0</v>
      </c>
      <c r="O1370" s="86">
        <f>SUMIFS('sys inv movment rpt'!$M:$M,'sys inv movment rpt'!$L:$L,$M1370,'sys inv movment rpt'!$N:$N,O$1)</f>
        <v>0</v>
      </c>
      <c r="P1370" s="86">
        <f>SUMIFS('sys inv movment rpt'!$M:$M,'sys inv movment rpt'!$L:$L,$M1370,'sys inv movment rpt'!$N:$N,P$1)</f>
        <v>0</v>
      </c>
      <c r="Q1370" s="86">
        <f>SUMIFS('sys inv movment rpt'!$M:$M,'sys inv movment rpt'!$L:$L,$M1370,'sys inv movment rpt'!$N:$N,Q$1)</f>
        <v>0</v>
      </c>
      <c r="R1370" s="86">
        <f>SUMIFS('sys inv movment rpt'!$M:$M,'sys inv movment rpt'!$L:$L,$M1370,'sys inv movment rpt'!$N:$N,R$1)</f>
        <v>0</v>
      </c>
      <c r="S1370" s="86">
        <f>SUMIFS('sys inv movment rpt'!$M:$M,'sys inv movment rpt'!$L:$L,$M1370,'sys inv movment rpt'!$N:$N,S$1)</f>
        <v>0</v>
      </c>
      <c r="T1370" s="86">
        <f>SUMIFS('sys inv movment rpt'!$M:$M,'sys inv movment rpt'!$L:$L,$M1370,'sys inv movment rpt'!$N:$N,T$1)</f>
        <v>0</v>
      </c>
      <c r="U1370" s="86">
        <f>SUMIFS('sys inv movment rpt'!$M:$M,'sys inv movment rpt'!$L:$L,$M1370,'sys inv movment rpt'!$N:$N,U$1)</f>
        <v>0</v>
      </c>
      <c r="V1370" s="86">
        <f>SUMIFS('sys inv movment rpt'!$M:$M,'sys inv movment rpt'!$L:$L,$M1370,'sys inv movment rpt'!$N:$N,V$1)</f>
        <v>0</v>
      </c>
      <c r="W1370" s="86">
        <f>SUMIFS('sys inv movment rpt'!$M:$M,'sys inv movment rpt'!$L:$L,$M1370,'sys inv movment rpt'!$N:$N,W$1)</f>
        <v>0</v>
      </c>
      <c r="X1370" s="86">
        <f>SUMIFS('sys inv movment rpt'!$M:$M,'sys inv movment rpt'!$L:$L,$M1370,'sys inv movment rpt'!$N:$N,X$1)</f>
        <v>0</v>
      </c>
      <c r="Y1370" s="86">
        <f>SUMIFS('sys inv movment rpt'!$M:$M,'sys inv movment rpt'!$L:$L,$M1370,'sys inv movment rpt'!$N:$N,Y$1)</f>
        <v>0</v>
      </c>
      <c r="Z1370" s="86">
        <f>SUMIFS('sys inv movment rpt'!$M:$M,'sys inv movment rpt'!$L:$L,$M1370,'sys inv movment rpt'!$N:$N,Z$1)</f>
        <v>0</v>
      </c>
      <c r="AA1370" s="86">
        <f>SUMIFS('sys inv movment rpt'!$M:$M,'sys inv movment rpt'!$L:$L,$M1370,'sys inv movment rpt'!$N:$N,AA$1)</f>
        <v>0</v>
      </c>
      <c r="AB1370" s="86">
        <f>SUMIFS('sys inv movment rpt'!$M:$M,'sys inv movment rpt'!$L:$L,$M1370,'sys inv movment rpt'!$N:$N,AB$1)</f>
        <v>0</v>
      </c>
      <c r="AC1370" s="86">
        <f>SUMIFS('sys inv movment rpt'!$M:$M,'sys inv movment rpt'!$L:$L,$M1370,'sys inv movment rpt'!$N:$N,AC$1)</f>
        <v>0</v>
      </c>
      <c r="AD1370" s="86">
        <f>SUMIFS('sys inv movment rpt'!$M:$M,'sys inv movment rpt'!$L:$L,$M1370,'sys inv movment rpt'!$N:$N,AD$1)</f>
        <v>0</v>
      </c>
      <c r="AE1370" s="86">
        <f>SUMIFS('sys inv movment rpt'!$M:$M,'sys inv movment rpt'!$L:$L,$M1370,'sys inv movment rpt'!$N:$N,AE$1)</f>
        <v>0</v>
      </c>
      <c r="AF1370" s="86">
        <f>SUMIFS('sys inv movment rpt'!$M:$M,'sys inv movment rpt'!$L:$L,$M1370,'sys inv movment rpt'!$N:$N,AF$1)</f>
        <v>0</v>
      </c>
      <c r="AG1370" s="86">
        <f>SUMIFS('sys inv movment rpt'!$M:$M,'sys inv movment rpt'!$L:$L,$M1370,'sys inv movment rpt'!$N:$N,AG$1)</f>
        <v>0</v>
      </c>
      <c r="AH1370" s="86">
        <f>SUMIFS('sys inv movment rpt'!$M:$M,'sys inv movment rpt'!$L:$L,$M1370,'sys inv movment rpt'!$N:$N,AH$1)</f>
        <v>0</v>
      </c>
      <c r="AI1370" s="86">
        <f>SUMIFS('sys inv movment rpt'!$M:$M,'sys inv movment rpt'!$L:$L,$M1370,'sys inv movment rpt'!$N:$N,AI$1)</f>
        <v>0</v>
      </c>
      <c r="AJ1370" s="86">
        <f>SUMIFS('sys inv movment rpt'!$M:$M,'sys inv movment rpt'!$L:$L,$M1370,'sys inv movment rpt'!$N:$N,AJ$1)</f>
        <v>0</v>
      </c>
      <c r="AK1370" s="86">
        <f>SUMIFS('sys inv movment rpt'!$M:$M,'sys inv movment rpt'!$L:$L,$M1370,'sys inv movment rpt'!$N:$N,AK$1)</f>
        <v>0</v>
      </c>
      <c r="AL1370" s="86">
        <f>SUMIFS('sys inv movment rpt'!$M:$M,'sys inv movment rpt'!$L:$L,$M1370,'sys inv movment rpt'!$N:$N,AL$1)</f>
        <v>0</v>
      </c>
      <c r="AM1370" s="86">
        <f>SUMIFS('sys inv movment rpt'!$M:$M,'sys inv movment rpt'!$L:$L,$M1370,'sys inv movment rpt'!$N:$N,AM$1)</f>
        <v>0</v>
      </c>
      <c r="AN1370" s="86">
        <f>SUMIFS('sys inv movment rpt'!$M:$M,'sys inv movment rpt'!$L:$L,$M1370,'sys inv movment rpt'!$N:$N,AN$1)</f>
        <v>0</v>
      </c>
      <c r="AO1370" s="86">
        <f>SUMIFS('sys inv movment rpt'!$M:$M,'sys inv movment rpt'!$L:$L,$M1370,'sys inv movment rpt'!$N:$N,AO$1)</f>
        <v>0</v>
      </c>
      <c r="AP1370" s="86">
        <f>SUMIFS('sys inv movment rpt'!$M:$M,'sys inv movment rpt'!$L:$L,$M1370,'sys inv movment rpt'!$N:$N,AP$1)</f>
        <v>0</v>
      </c>
      <c r="AQ1370" s="86">
        <f>SUMIFS('sys inv movment rpt'!$M:$M,'sys inv movment rpt'!$L:$L,$M1370,'sys inv movment rpt'!$N:$N,AQ$1)</f>
        <v>0</v>
      </c>
      <c r="AR1370" s="86">
        <f>SUMIFS('sys inv movment rpt'!$M:$M,'sys inv movment rpt'!$L:$L,$M1370,'sys inv movment rpt'!$N:$N,AR$1)</f>
        <v>0</v>
      </c>
      <c r="AS1370" s="86">
        <f>SUMIFS('sys inv movment rpt'!$M:$M,'sys inv movment rpt'!$L:$L,$M1370,'sys inv movment rpt'!$N:$N,AS$1)</f>
        <v>0</v>
      </c>
      <c r="AT1370" s="86">
        <f>SUMIFS('sys inv movment rpt'!$M:$M,'sys inv movment rpt'!$L:$L,$M1370,'sys inv movment rpt'!$N:$N,AT$1)</f>
        <v>0</v>
      </c>
      <c r="AU1370" s="86">
        <f>SUMIFS('sys inv movment rpt'!$M:$M,'sys inv movment rpt'!$L:$L,$M1370,'sys inv movment rpt'!$N:$N,AU$1)</f>
        <v>0</v>
      </c>
      <c r="AV1370" s="86">
        <f>SUMIFS('sys inv movment rpt'!$M:$M,'sys inv movment rpt'!$L:$L,$M1370,'sys inv movment rpt'!$N:$N,AV$1)</f>
        <v>0</v>
      </c>
      <c r="AW1370" s="87" t="str">
        <f>IFERROR(VLOOKUP(A1370,'sys-backorder details'!E:U,17,0),"-")</f>
        <v>-</v>
      </c>
      <c r="AX1370" s="87"/>
    </row>
    <row r="1371" ht="12.75" hidden="1" customHeight="1">
      <c r="A1371" s="28" t="s">
        <v>2799</v>
      </c>
      <c r="B1371" s="28" t="s">
        <v>2796</v>
      </c>
      <c r="C1371" s="50">
        <f t="shared" si="2"/>
        <v>0</v>
      </c>
      <c r="D1371" s="80">
        <f>SUMIF('Stocks 101-111'!$J:$J,'item dashboard'!A1371,'Stocks 101-111'!K:K)</f>
        <v>0</v>
      </c>
      <c r="E1371" s="80">
        <f>SUMIF('Stocks 101-111'!$J:$J,'item dashboard'!A1371,'Stocks 101-111'!$L:$L)</f>
        <v>0</v>
      </c>
      <c r="F1371" s="81">
        <f t="shared" si="3"/>
        <v>0</v>
      </c>
      <c r="G1371" s="82">
        <f t="shared" si="4"/>
        <v>0</v>
      </c>
      <c r="H1371" s="50">
        <f>SUMIFS('sys-backorder details'!$M:$M,'sys-backorder details'!$E:$E,'item dashboard'!A1371,'sys-backorder details'!$V:$V,"")</f>
        <v>0</v>
      </c>
      <c r="I1371" s="83">
        <f>SUMIF('settings-routing'!$I:$I,'item dashboard'!A1371,'settings-routing'!$O:$O)</f>
        <v>0</v>
      </c>
      <c r="J1371" s="50">
        <f>SUMIFS('sys-backorder details'!$M:$M,'sys-backorder details'!$E:$E,'item dashboard'!A1371,'sys-backorder details'!$V:$V,"Call off")</f>
        <v>0</v>
      </c>
      <c r="K1371" s="84">
        <f t="shared" si="5"/>
        <v>0</v>
      </c>
      <c r="L1371" s="84">
        <f>SUMIF('Production Plan'!$E:$E,'item dashboard'!A1371,'Production Plan'!$N:$N)</f>
        <v>0</v>
      </c>
      <c r="M1371" s="85" t="str">
        <f t="shared" si="6"/>
        <v>B-W4-N7-70 ml Natural Bottle</v>
      </c>
      <c r="N1371" s="86">
        <f>SUMIFS('sys inv movment rpt'!$M:$M,'sys inv movment rpt'!$L:$L,$M1371,'sys inv movment rpt'!$N:$N,N$1)</f>
        <v>0</v>
      </c>
      <c r="O1371" s="86">
        <f>SUMIFS('sys inv movment rpt'!$M:$M,'sys inv movment rpt'!$L:$L,$M1371,'sys inv movment rpt'!$N:$N,O$1)</f>
        <v>0</v>
      </c>
      <c r="P1371" s="86">
        <f>SUMIFS('sys inv movment rpt'!$M:$M,'sys inv movment rpt'!$L:$L,$M1371,'sys inv movment rpt'!$N:$N,P$1)</f>
        <v>0</v>
      </c>
      <c r="Q1371" s="86">
        <f>SUMIFS('sys inv movment rpt'!$M:$M,'sys inv movment rpt'!$L:$L,$M1371,'sys inv movment rpt'!$N:$N,Q$1)</f>
        <v>0</v>
      </c>
      <c r="R1371" s="86">
        <f>SUMIFS('sys inv movment rpt'!$M:$M,'sys inv movment rpt'!$L:$L,$M1371,'sys inv movment rpt'!$N:$N,R$1)</f>
        <v>0</v>
      </c>
      <c r="S1371" s="86">
        <f>SUMIFS('sys inv movment rpt'!$M:$M,'sys inv movment rpt'!$L:$L,$M1371,'sys inv movment rpt'!$N:$N,S$1)</f>
        <v>0</v>
      </c>
      <c r="T1371" s="86">
        <f>SUMIFS('sys inv movment rpt'!$M:$M,'sys inv movment rpt'!$L:$L,$M1371,'sys inv movment rpt'!$N:$N,T$1)</f>
        <v>0</v>
      </c>
      <c r="U1371" s="86">
        <f>SUMIFS('sys inv movment rpt'!$M:$M,'sys inv movment rpt'!$L:$L,$M1371,'sys inv movment rpt'!$N:$N,U$1)</f>
        <v>0</v>
      </c>
      <c r="V1371" s="86">
        <f>SUMIFS('sys inv movment rpt'!$M:$M,'sys inv movment rpt'!$L:$L,$M1371,'sys inv movment rpt'!$N:$N,V$1)</f>
        <v>0</v>
      </c>
      <c r="W1371" s="86">
        <f>SUMIFS('sys inv movment rpt'!$M:$M,'sys inv movment rpt'!$L:$L,$M1371,'sys inv movment rpt'!$N:$N,W$1)</f>
        <v>0</v>
      </c>
      <c r="X1371" s="86">
        <f>SUMIFS('sys inv movment rpt'!$M:$M,'sys inv movment rpt'!$L:$L,$M1371,'sys inv movment rpt'!$N:$N,X$1)</f>
        <v>0</v>
      </c>
      <c r="Y1371" s="86">
        <f>SUMIFS('sys inv movment rpt'!$M:$M,'sys inv movment rpt'!$L:$L,$M1371,'sys inv movment rpt'!$N:$N,Y$1)</f>
        <v>0</v>
      </c>
      <c r="Z1371" s="86">
        <f>SUMIFS('sys inv movment rpt'!$M:$M,'sys inv movment rpt'!$L:$L,$M1371,'sys inv movment rpt'!$N:$N,Z$1)</f>
        <v>0</v>
      </c>
      <c r="AA1371" s="86">
        <f>SUMIFS('sys inv movment rpt'!$M:$M,'sys inv movment rpt'!$L:$L,$M1371,'sys inv movment rpt'!$N:$N,AA$1)</f>
        <v>0</v>
      </c>
      <c r="AB1371" s="86">
        <f>SUMIFS('sys inv movment rpt'!$M:$M,'sys inv movment rpt'!$L:$L,$M1371,'sys inv movment rpt'!$N:$N,AB$1)</f>
        <v>0</v>
      </c>
      <c r="AC1371" s="86">
        <f>SUMIFS('sys inv movment rpt'!$M:$M,'sys inv movment rpt'!$L:$L,$M1371,'sys inv movment rpt'!$N:$N,AC$1)</f>
        <v>0</v>
      </c>
      <c r="AD1371" s="86">
        <f>SUMIFS('sys inv movment rpt'!$M:$M,'sys inv movment rpt'!$L:$L,$M1371,'sys inv movment rpt'!$N:$N,AD$1)</f>
        <v>0</v>
      </c>
      <c r="AE1371" s="86">
        <f>SUMIFS('sys inv movment rpt'!$M:$M,'sys inv movment rpt'!$L:$L,$M1371,'sys inv movment rpt'!$N:$N,AE$1)</f>
        <v>0</v>
      </c>
      <c r="AF1371" s="86">
        <f>SUMIFS('sys inv movment rpt'!$M:$M,'sys inv movment rpt'!$L:$L,$M1371,'sys inv movment rpt'!$N:$N,AF$1)</f>
        <v>0</v>
      </c>
      <c r="AG1371" s="86">
        <f>SUMIFS('sys inv movment rpt'!$M:$M,'sys inv movment rpt'!$L:$L,$M1371,'sys inv movment rpt'!$N:$N,AG$1)</f>
        <v>0</v>
      </c>
      <c r="AH1371" s="86">
        <f>SUMIFS('sys inv movment rpt'!$M:$M,'sys inv movment rpt'!$L:$L,$M1371,'sys inv movment rpt'!$N:$N,AH$1)</f>
        <v>0</v>
      </c>
      <c r="AI1371" s="86">
        <f>SUMIFS('sys inv movment rpt'!$M:$M,'sys inv movment rpt'!$L:$L,$M1371,'sys inv movment rpt'!$N:$N,AI$1)</f>
        <v>0</v>
      </c>
      <c r="AJ1371" s="86">
        <f>SUMIFS('sys inv movment rpt'!$M:$M,'sys inv movment rpt'!$L:$L,$M1371,'sys inv movment rpt'!$N:$N,AJ$1)</f>
        <v>0</v>
      </c>
      <c r="AK1371" s="86">
        <f>SUMIFS('sys inv movment rpt'!$M:$M,'sys inv movment rpt'!$L:$L,$M1371,'sys inv movment rpt'!$N:$N,AK$1)</f>
        <v>0</v>
      </c>
      <c r="AL1371" s="86">
        <f>SUMIFS('sys inv movment rpt'!$M:$M,'sys inv movment rpt'!$L:$L,$M1371,'sys inv movment rpt'!$N:$N,AL$1)</f>
        <v>0</v>
      </c>
      <c r="AM1371" s="86">
        <f>SUMIFS('sys inv movment rpt'!$M:$M,'sys inv movment rpt'!$L:$L,$M1371,'sys inv movment rpt'!$N:$N,AM$1)</f>
        <v>0</v>
      </c>
      <c r="AN1371" s="86">
        <f>SUMIFS('sys inv movment rpt'!$M:$M,'sys inv movment rpt'!$L:$L,$M1371,'sys inv movment rpt'!$N:$N,AN$1)</f>
        <v>0</v>
      </c>
      <c r="AO1371" s="86">
        <f>SUMIFS('sys inv movment rpt'!$M:$M,'sys inv movment rpt'!$L:$L,$M1371,'sys inv movment rpt'!$N:$N,AO$1)</f>
        <v>0</v>
      </c>
      <c r="AP1371" s="86">
        <f>SUMIFS('sys inv movment rpt'!$M:$M,'sys inv movment rpt'!$L:$L,$M1371,'sys inv movment rpt'!$N:$N,AP$1)</f>
        <v>0</v>
      </c>
      <c r="AQ1371" s="86">
        <f>SUMIFS('sys inv movment rpt'!$M:$M,'sys inv movment rpt'!$L:$L,$M1371,'sys inv movment rpt'!$N:$N,AQ$1)</f>
        <v>0</v>
      </c>
      <c r="AR1371" s="86">
        <f>SUMIFS('sys inv movment rpt'!$M:$M,'sys inv movment rpt'!$L:$L,$M1371,'sys inv movment rpt'!$N:$N,AR$1)</f>
        <v>0</v>
      </c>
      <c r="AS1371" s="86">
        <f>SUMIFS('sys inv movment rpt'!$M:$M,'sys inv movment rpt'!$L:$L,$M1371,'sys inv movment rpt'!$N:$N,AS$1)</f>
        <v>0</v>
      </c>
      <c r="AT1371" s="86">
        <f>SUMIFS('sys inv movment rpt'!$M:$M,'sys inv movment rpt'!$L:$L,$M1371,'sys inv movment rpt'!$N:$N,AT$1)</f>
        <v>0</v>
      </c>
      <c r="AU1371" s="86">
        <f>SUMIFS('sys inv movment rpt'!$M:$M,'sys inv movment rpt'!$L:$L,$M1371,'sys inv movment rpt'!$N:$N,AU$1)</f>
        <v>0</v>
      </c>
      <c r="AV1371" s="86">
        <f>SUMIFS('sys inv movment rpt'!$M:$M,'sys inv movment rpt'!$L:$L,$M1371,'sys inv movment rpt'!$N:$N,AV$1)</f>
        <v>0</v>
      </c>
      <c r="AW1371" s="87" t="str">
        <f>IFERROR(VLOOKUP(A1371,'sys-backorder details'!E:U,17,0),"-")</f>
        <v>-</v>
      </c>
      <c r="AX1371" s="87"/>
    </row>
    <row r="1372" ht="12.75" hidden="1" customHeight="1">
      <c r="A1372" s="28" t="s">
        <v>2800</v>
      </c>
      <c r="B1372" s="28" t="s">
        <v>2801</v>
      </c>
      <c r="C1372" s="50">
        <f t="shared" si="2"/>
        <v>0</v>
      </c>
      <c r="D1372" s="80">
        <f>SUMIF('Stocks 101-111'!$J:$J,'item dashboard'!A1372,'Stocks 101-111'!K:K)</f>
        <v>0</v>
      </c>
      <c r="E1372" s="80">
        <f>SUMIF('Stocks 101-111'!$J:$J,'item dashboard'!A1372,'Stocks 101-111'!$L:$L)</f>
        <v>0</v>
      </c>
      <c r="F1372" s="81">
        <f t="shared" si="3"/>
        <v>0</v>
      </c>
      <c r="G1372" s="82">
        <f t="shared" si="4"/>
        <v>0</v>
      </c>
      <c r="H1372" s="50">
        <f>SUMIFS('sys-backorder details'!$M:$M,'sys-backorder details'!$E:$E,'item dashboard'!A1372,'sys-backorder details'!$V:$V,"")</f>
        <v>0</v>
      </c>
      <c r="I1372" s="83">
        <f>SUMIF('settings-routing'!$I:$I,'item dashboard'!A1372,'settings-routing'!$O:$O)</f>
        <v>0</v>
      </c>
      <c r="J1372" s="50">
        <f>SUMIFS('sys-backorder details'!$M:$M,'sys-backorder details'!$E:$E,'item dashboard'!A1372,'sys-backorder details'!$V:$V,"Call off")</f>
        <v>0</v>
      </c>
      <c r="K1372" s="84">
        <f t="shared" si="5"/>
        <v>0</v>
      </c>
      <c r="L1372" s="84">
        <f>SUMIF('Production Plan'!$E:$E,'item dashboard'!A1372,'Production Plan'!$N:$N)</f>
        <v>0</v>
      </c>
      <c r="M1372" s="85" t="str">
        <f t="shared" si="6"/>
        <v>B-W4-N7ANGEL-70 ml Natural Pntd Coconut Oil Angelica Bottle</v>
      </c>
      <c r="N1372" s="86">
        <f>SUMIFS('sys inv movment rpt'!$M:$M,'sys inv movment rpt'!$L:$L,$M1372,'sys inv movment rpt'!$N:$N,N$1)</f>
        <v>0</v>
      </c>
      <c r="O1372" s="86">
        <f>SUMIFS('sys inv movment rpt'!$M:$M,'sys inv movment rpt'!$L:$L,$M1372,'sys inv movment rpt'!$N:$N,O$1)</f>
        <v>0</v>
      </c>
      <c r="P1372" s="86">
        <f>SUMIFS('sys inv movment rpt'!$M:$M,'sys inv movment rpt'!$L:$L,$M1372,'sys inv movment rpt'!$N:$N,P$1)</f>
        <v>0</v>
      </c>
      <c r="Q1372" s="86">
        <f>SUMIFS('sys inv movment rpt'!$M:$M,'sys inv movment rpt'!$L:$L,$M1372,'sys inv movment rpt'!$N:$N,Q$1)</f>
        <v>0</v>
      </c>
      <c r="R1372" s="86">
        <f>SUMIFS('sys inv movment rpt'!$M:$M,'sys inv movment rpt'!$L:$L,$M1372,'sys inv movment rpt'!$N:$N,R$1)</f>
        <v>0</v>
      </c>
      <c r="S1372" s="86">
        <f>SUMIFS('sys inv movment rpt'!$M:$M,'sys inv movment rpt'!$L:$L,$M1372,'sys inv movment rpt'!$N:$N,S$1)</f>
        <v>0</v>
      </c>
      <c r="T1372" s="86">
        <f>SUMIFS('sys inv movment rpt'!$M:$M,'sys inv movment rpt'!$L:$L,$M1372,'sys inv movment rpt'!$N:$N,T$1)</f>
        <v>0</v>
      </c>
      <c r="U1372" s="86">
        <f>SUMIFS('sys inv movment rpt'!$M:$M,'sys inv movment rpt'!$L:$L,$M1372,'sys inv movment rpt'!$N:$N,U$1)</f>
        <v>0</v>
      </c>
      <c r="V1372" s="86">
        <f>SUMIFS('sys inv movment rpt'!$M:$M,'sys inv movment rpt'!$L:$L,$M1372,'sys inv movment rpt'!$N:$N,V$1)</f>
        <v>0</v>
      </c>
      <c r="W1372" s="86">
        <f>SUMIFS('sys inv movment rpt'!$M:$M,'sys inv movment rpt'!$L:$L,$M1372,'sys inv movment rpt'!$N:$N,W$1)</f>
        <v>0</v>
      </c>
      <c r="X1372" s="86">
        <f>SUMIFS('sys inv movment rpt'!$M:$M,'sys inv movment rpt'!$L:$L,$M1372,'sys inv movment rpt'!$N:$N,X$1)</f>
        <v>0</v>
      </c>
      <c r="Y1372" s="86">
        <f>SUMIFS('sys inv movment rpt'!$M:$M,'sys inv movment rpt'!$L:$L,$M1372,'sys inv movment rpt'!$N:$N,Y$1)</f>
        <v>0</v>
      </c>
      <c r="Z1372" s="86">
        <f>SUMIFS('sys inv movment rpt'!$M:$M,'sys inv movment rpt'!$L:$L,$M1372,'sys inv movment rpt'!$N:$N,Z$1)</f>
        <v>0</v>
      </c>
      <c r="AA1372" s="86">
        <f>SUMIFS('sys inv movment rpt'!$M:$M,'sys inv movment rpt'!$L:$L,$M1372,'sys inv movment rpt'!$N:$N,AA$1)</f>
        <v>0</v>
      </c>
      <c r="AB1372" s="86">
        <f>SUMIFS('sys inv movment rpt'!$M:$M,'sys inv movment rpt'!$L:$L,$M1372,'sys inv movment rpt'!$N:$N,AB$1)</f>
        <v>0</v>
      </c>
      <c r="AC1372" s="86">
        <f>SUMIFS('sys inv movment rpt'!$M:$M,'sys inv movment rpt'!$L:$L,$M1372,'sys inv movment rpt'!$N:$N,AC$1)</f>
        <v>0</v>
      </c>
      <c r="AD1372" s="86">
        <f>SUMIFS('sys inv movment rpt'!$M:$M,'sys inv movment rpt'!$L:$L,$M1372,'sys inv movment rpt'!$N:$N,AD$1)</f>
        <v>0</v>
      </c>
      <c r="AE1372" s="86">
        <f>SUMIFS('sys inv movment rpt'!$M:$M,'sys inv movment rpt'!$L:$L,$M1372,'sys inv movment rpt'!$N:$N,AE$1)</f>
        <v>0</v>
      </c>
      <c r="AF1372" s="86">
        <f>SUMIFS('sys inv movment rpt'!$M:$M,'sys inv movment rpt'!$L:$L,$M1372,'sys inv movment rpt'!$N:$N,AF$1)</f>
        <v>0</v>
      </c>
      <c r="AG1372" s="86">
        <f>SUMIFS('sys inv movment rpt'!$M:$M,'sys inv movment rpt'!$L:$L,$M1372,'sys inv movment rpt'!$N:$N,AG$1)</f>
        <v>0</v>
      </c>
      <c r="AH1372" s="86">
        <f>SUMIFS('sys inv movment rpt'!$M:$M,'sys inv movment rpt'!$L:$L,$M1372,'sys inv movment rpt'!$N:$N,AH$1)</f>
        <v>0</v>
      </c>
      <c r="AI1372" s="86">
        <f>SUMIFS('sys inv movment rpt'!$M:$M,'sys inv movment rpt'!$L:$L,$M1372,'sys inv movment rpt'!$N:$N,AI$1)</f>
        <v>0</v>
      </c>
      <c r="AJ1372" s="86">
        <f>SUMIFS('sys inv movment rpt'!$M:$M,'sys inv movment rpt'!$L:$L,$M1372,'sys inv movment rpt'!$N:$N,AJ$1)</f>
        <v>0</v>
      </c>
      <c r="AK1372" s="86">
        <f>SUMIFS('sys inv movment rpt'!$M:$M,'sys inv movment rpt'!$L:$L,$M1372,'sys inv movment rpt'!$N:$N,AK$1)</f>
        <v>0</v>
      </c>
      <c r="AL1372" s="86">
        <f>SUMIFS('sys inv movment rpt'!$M:$M,'sys inv movment rpt'!$L:$L,$M1372,'sys inv movment rpt'!$N:$N,AL$1)</f>
        <v>0</v>
      </c>
      <c r="AM1372" s="86">
        <f>SUMIFS('sys inv movment rpt'!$M:$M,'sys inv movment rpt'!$L:$L,$M1372,'sys inv movment rpt'!$N:$N,AM$1)</f>
        <v>0</v>
      </c>
      <c r="AN1372" s="86">
        <f>SUMIFS('sys inv movment rpt'!$M:$M,'sys inv movment rpt'!$L:$L,$M1372,'sys inv movment rpt'!$N:$N,AN$1)</f>
        <v>0</v>
      </c>
      <c r="AO1372" s="86">
        <f>SUMIFS('sys inv movment rpt'!$M:$M,'sys inv movment rpt'!$L:$L,$M1372,'sys inv movment rpt'!$N:$N,AO$1)</f>
        <v>0</v>
      </c>
      <c r="AP1372" s="86">
        <f>SUMIFS('sys inv movment rpt'!$M:$M,'sys inv movment rpt'!$L:$L,$M1372,'sys inv movment rpt'!$N:$N,AP$1)</f>
        <v>0</v>
      </c>
      <c r="AQ1372" s="86">
        <f>SUMIFS('sys inv movment rpt'!$M:$M,'sys inv movment rpt'!$L:$L,$M1372,'sys inv movment rpt'!$N:$N,AQ$1)</f>
        <v>0</v>
      </c>
      <c r="AR1372" s="86">
        <f>SUMIFS('sys inv movment rpt'!$M:$M,'sys inv movment rpt'!$L:$L,$M1372,'sys inv movment rpt'!$N:$N,AR$1)</f>
        <v>0</v>
      </c>
      <c r="AS1372" s="86">
        <f>SUMIFS('sys inv movment rpt'!$M:$M,'sys inv movment rpt'!$L:$L,$M1372,'sys inv movment rpt'!$N:$N,AS$1)</f>
        <v>0</v>
      </c>
      <c r="AT1372" s="86">
        <f>SUMIFS('sys inv movment rpt'!$M:$M,'sys inv movment rpt'!$L:$L,$M1372,'sys inv movment rpt'!$N:$N,AT$1)</f>
        <v>0</v>
      </c>
      <c r="AU1372" s="86">
        <f>SUMIFS('sys inv movment rpt'!$M:$M,'sys inv movment rpt'!$L:$L,$M1372,'sys inv movment rpt'!$N:$N,AU$1)</f>
        <v>0</v>
      </c>
      <c r="AV1372" s="86">
        <f>SUMIFS('sys inv movment rpt'!$M:$M,'sys inv movment rpt'!$L:$L,$M1372,'sys inv movment rpt'!$N:$N,AV$1)</f>
        <v>0</v>
      </c>
      <c r="AW1372" s="87" t="str">
        <f>IFERROR(VLOOKUP(A1372,'sys-backorder details'!E:U,17,0),"-")</f>
        <v>-</v>
      </c>
      <c r="AX1372" s="87"/>
    </row>
    <row r="1373" ht="12.75" hidden="1" customHeight="1">
      <c r="A1373" s="28" t="s">
        <v>2802</v>
      </c>
      <c r="B1373" s="28" t="s">
        <v>2803</v>
      </c>
      <c r="C1373" s="50">
        <f t="shared" si="2"/>
        <v>0</v>
      </c>
      <c r="D1373" s="80">
        <f>SUMIF('Stocks 101-111'!$J:$J,'item dashboard'!A1373,'Stocks 101-111'!K:K)</f>
        <v>0</v>
      </c>
      <c r="E1373" s="80">
        <f>SUMIF('Stocks 101-111'!$J:$J,'item dashboard'!A1373,'Stocks 101-111'!$L:$L)</f>
        <v>0</v>
      </c>
      <c r="F1373" s="81">
        <f t="shared" si="3"/>
        <v>0</v>
      </c>
      <c r="G1373" s="82">
        <f t="shared" si="4"/>
        <v>0</v>
      </c>
      <c r="H1373" s="50">
        <f>SUMIFS('sys-backorder details'!$M:$M,'sys-backorder details'!$E:$E,'item dashboard'!A1373,'sys-backorder details'!$V:$V,"")</f>
        <v>0</v>
      </c>
      <c r="I1373" s="83">
        <f>SUMIF('settings-routing'!$I:$I,'item dashboard'!A1373,'settings-routing'!$O:$O)</f>
        <v>0</v>
      </c>
      <c r="J1373" s="50">
        <f>SUMIFS('sys-backorder details'!$M:$M,'sys-backorder details'!$E:$E,'item dashboard'!A1373,'sys-backorder details'!$V:$V,"Call off")</f>
        <v>0</v>
      </c>
      <c r="K1373" s="84">
        <f t="shared" si="5"/>
        <v>0</v>
      </c>
      <c r="L1373" s="84">
        <f>SUMIF('Production Plan'!$E:$E,'item dashboard'!A1373,'Production Plan'!$N:$N)</f>
        <v>0</v>
      </c>
      <c r="M1373" s="85" t="str">
        <f t="shared" si="6"/>
        <v>B-W4-N7AZHAR-70 ml Natural Pntd Azhar Bottle</v>
      </c>
      <c r="N1373" s="86">
        <f>SUMIFS('sys inv movment rpt'!$M:$M,'sys inv movment rpt'!$L:$L,$M1373,'sys inv movment rpt'!$N:$N,N$1)</f>
        <v>0</v>
      </c>
      <c r="O1373" s="86">
        <f>SUMIFS('sys inv movment rpt'!$M:$M,'sys inv movment rpt'!$L:$L,$M1373,'sys inv movment rpt'!$N:$N,O$1)</f>
        <v>0</v>
      </c>
      <c r="P1373" s="86">
        <f>SUMIFS('sys inv movment rpt'!$M:$M,'sys inv movment rpt'!$L:$L,$M1373,'sys inv movment rpt'!$N:$N,P$1)</f>
        <v>0</v>
      </c>
      <c r="Q1373" s="86">
        <f>SUMIFS('sys inv movment rpt'!$M:$M,'sys inv movment rpt'!$L:$L,$M1373,'sys inv movment rpt'!$N:$N,Q$1)</f>
        <v>0</v>
      </c>
      <c r="R1373" s="86">
        <f>SUMIFS('sys inv movment rpt'!$M:$M,'sys inv movment rpt'!$L:$L,$M1373,'sys inv movment rpt'!$N:$N,R$1)</f>
        <v>0</v>
      </c>
      <c r="S1373" s="86">
        <f>SUMIFS('sys inv movment rpt'!$M:$M,'sys inv movment rpt'!$L:$L,$M1373,'sys inv movment rpt'!$N:$N,S$1)</f>
        <v>0</v>
      </c>
      <c r="T1373" s="86">
        <f>SUMIFS('sys inv movment rpt'!$M:$M,'sys inv movment rpt'!$L:$L,$M1373,'sys inv movment rpt'!$N:$N,T$1)</f>
        <v>0</v>
      </c>
      <c r="U1373" s="86">
        <f>SUMIFS('sys inv movment rpt'!$M:$M,'sys inv movment rpt'!$L:$L,$M1373,'sys inv movment rpt'!$N:$N,U$1)</f>
        <v>0</v>
      </c>
      <c r="V1373" s="86">
        <f>SUMIFS('sys inv movment rpt'!$M:$M,'sys inv movment rpt'!$L:$L,$M1373,'sys inv movment rpt'!$N:$N,V$1)</f>
        <v>0</v>
      </c>
      <c r="W1373" s="86">
        <f>SUMIFS('sys inv movment rpt'!$M:$M,'sys inv movment rpt'!$L:$L,$M1373,'sys inv movment rpt'!$N:$N,W$1)</f>
        <v>0</v>
      </c>
      <c r="X1373" s="86">
        <f>SUMIFS('sys inv movment rpt'!$M:$M,'sys inv movment rpt'!$L:$L,$M1373,'sys inv movment rpt'!$N:$N,X$1)</f>
        <v>0</v>
      </c>
      <c r="Y1373" s="86">
        <f>SUMIFS('sys inv movment rpt'!$M:$M,'sys inv movment rpt'!$L:$L,$M1373,'sys inv movment rpt'!$N:$N,Y$1)</f>
        <v>0</v>
      </c>
      <c r="Z1373" s="86">
        <f>SUMIFS('sys inv movment rpt'!$M:$M,'sys inv movment rpt'!$L:$L,$M1373,'sys inv movment rpt'!$N:$N,Z$1)</f>
        <v>0</v>
      </c>
      <c r="AA1373" s="86">
        <f>SUMIFS('sys inv movment rpt'!$M:$M,'sys inv movment rpt'!$L:$L,$M1373,'sys inv movment rpt'!$N:$N,AA$1)</f>
        <v>0</v>
      </c>
      <c r="AB1373" s="86">
        <f>SUMIFS('sys inv movment rpt'!$M:$M,'sys inv movment rpt'!$L:$L,$M1373,'sys inv movment rpt'!$N:$N,AB$1)</f>
        <v>0</v>
      </c>
      <c r="AC1373" s="86">
        <f>SUMIFS('sys inv movment rpt'!$M:$M,'sys inv movment rpt'!$L:$L,$M1373,'sys inv movment rpt'!$N:$N,AC$1)</f>
        <v>0</v>
      </c>
      <c r="AD1373" s="86">
        <f>SUMIFS('sys inv movment rpt'!$M:$M,'sys inv movment rpt'!$L:$L,$M1373,'sys inv movment rpt'!$N:$N,AD$1)</f>
        <v>0</v>
      </c>
      <c r="AE1373" s="86">
        <f>SUMIFS('sys inv movment rpt'!$M:$M,'sys inv movment rpt'!$L:$L,$M1373,'sys inv movment rpt'!$N:$N,AE$1)</f>
        <v>0</v>
      </c>
      <c r="AF1373" s="86">
        <f>SUMIFS('sys inv movment rpt'!$M:$M,'sys inv movment rpt'!$L:$L,$M1373,'sys inv movment rpt'!$N:$N,AF$1)</f>
        <v>0</v>
      </c>
      <c r="AG1373" s="86">
        <f>SUMIFS('sys inv movment rpt'!$M:$M,'sys inv movment rpt'!$L:$L,$M1373,'sys inv movment rpt'!$N:$N,AG$1)</f>
        <v>0</v>
      </c>
      <c r="AH1373" s="86">
        <f>SUMIFS('sys inv movment rpt'!$M:$M,'sys inv movment rpt'!$L:$L,$M1373,'sys inv movment rpt'!$N:$N,AH$1)</f>
        <v>0</v>
      </c>
      <c r="AI1373" s="86">
        <f>SUMIFS('sys inv movment rpt'!$M:$M,'sys inv movment rpt'!$L:$L,$M1373,'sys inv movment rpt'!$N:$N,AI$1)</f>
        <v>0</v>
      </c>
      <c r="AJ1373" s="86">
        <f>SUMIFS('sys inv movment rpt'!$M:$M,'sys inv movment rpt'!$L:$L,$M1373,'sys inv movment rpt'!$N:$N,AJ$1)</f>
        <v>0</v>
      </c>
      <c r="AK1373" s="86">
        <f>SUMIFS('sys inv movment rpt'!$M:$M,'sys inv movment rpt'!$L:$L,$M1373,'sys inv movment rpt'!$N:$N,AK$1)</f>
        <v>0</v>
      </c>
      <c r="AL1373" s="86">
        <f>SUMIFS('sys inv movment rpt'!$M:$M,'sys inv movment rpt'!$L:$L,$M1373,'sys inv movment rpt'!$N:$N,AL$1)</f>
        <v>0</v>
      </c>
      <c r="AM1373" s="86">
        <f>SUMIFS('sys inv movment rpt'!$M:$M,'sys inv movment rpt'!$L:$L,$M1373,'sys inv movment rpt'!$N:$N,AM$1)</f>
        <v>0</v>
      </c>
      <c r="AN1373" s="86">
        <f>SUMIFS('sys inv movment rpt'!$M:$M,'sys inv movment rpt'!$L:$L,$M1373,'sys inv movment rpt'!$N:$N,AN$1)</f>
        <v>0</v>
      </c>
      <c r="AO1373" s="86">
        <f>SUMIFS('sys inv movment rpt'!$M:$M,'sys inv movment rpt'!$L:$L,$M1373,'sys inv movment rpt'!$N:$N,AO$1)</f>
        <v>0</v>
      </c>
      <c r="AP1373" s="86">
        <f>SUMIFS('sys inv movment rpt'!$M:$M,'sys inv movment rpt'!$L:$L,$M1373,'sys inv movment rpt'!$N:$N,AP$1)</f>
        <v>0</v>
      </c>
      <c r="AQ1373" s="86">
        <f>SUMIFS('sys inv movment rpt'!$M:$M,'sys inv movment rpt'!$L:$L,$M1373,'sys inv movment rpt'!$N:$N,AQ$1)</f>
        <v>0</v>
      </c>
      <c r="AR1373" s="86">
        <f>SUMIFS('sys inv movment rpt'!$M:$M,'sys inv movment rpt'!$L:$L,$M1373,'sys inv movment rpt'!$N:$N,AR$1)</f>
        <v>0</v>
      </c>
      <c r="AS1373" s="86">
        <f>SUMIFS('sys inv movment rpt'!$M:$M,'sys inv movment rpt'!$L:$L,$M1373,'sys inv movment rpt'!$N:$N,AS$1)</f>
        <v>0</v>
      </c>
      <c r="AT1373" s="86">
        <f>SUMIFS('sys inv movment rpt'!$M:$M,'sys inv movment rpt'!$L:$L,$M1373,'sys inv movment rpt'!$N:$N,AT$1)</f>
        <v>0</v>
      </c>
      <c r="AU1373" s="86">
        <f>SUMIFS('sys inv movment rpt'!$M:$M,'sys inv movment rpt'!$L:$L,$M1373,'sys inv movment rpt'!$N:$N,AU$1)</f>
        <v>0</v>
      </c>
      <c r="AV1373" s="86">
        <f>SUMIFS('sys inv movment rpt'!$M:$M,'sys inv movment rpt'!$L:$L,$M1373,'sys inv movment rpt'!$N:$N,AV$1)</f>
        <v>0</v>
      </c>
      <c r="AW1373" s="87" t="str">
        <f>IFERROR(VLOOKUP(A1373,'sys-backorder details'!E:U,17,0),"-")</f>
        <v>-</v>
      </c>
      <c r="AX1373" s="87"/>
    </row>
    <row r="1374" ht="12.75" hidden="1" customHeight="1">
      <c r="A1374" s="28" t="s">
        <v>2804</v>
      </c>
      <c r="B1374" s="28" t="s">
        <v>2805</v>
      </c>
      <c r="C1374" s="50">
        <f t="shared" si="2"/>
        <v>0</v>
      </c>
      <c r="D1374" s="80">
        <f>SUMIF('Stocks 101-111'!$J:$J,'item dashboard'!A1374,'Stocks 101-111'!K:K)</f>
        <v>0</v>
      </c>
      <c r="E1374" s="80">
        <f>SUMIF('Stocks 101-111'!$J:$J,'item dashboard'!A1374,'Stocks 101-111'!$L:$L)</f>
        <v>0</v>
      </c>
      <c r="F1374" s="81">
        <f t="shared" si="3"/>
        <v>0</v>
      </c>
      <c r="G1374" s="82">
        <f t="shared" si="4"/>
        <v>0</v>
      </c>
      <c r="H1374" s="50">
        <f>SUMIFS('sys-backorder details'!$M:$M,'sys-backorder details'!$E:$E,'item dashboard'!A1374,'sys-backorder details'!$V:$V,"")</f>
        <v>0</v>
      </c>
      <c r="I1374" s="83">
        <f>SUMIF('settings-routing'!$I:$I,'item dashboard'!A1374,'settings-routing'!$O:$O)</f>
        <v>0</v>
      </c>
      <c r="J1374" s="50">
        <f>SUMIFS('sys-backorder details'!$M:$M,'sys-backorder details'!$E:$E,'item dashboard'!A1374,'sys-backorder details'!$V:$V,"Call off")</f>
        <v>0</v>
      </c>
      <c r="K1374" s="84">
        <f t="shared" si="5"/>
        <v>0</v>
      </c>
      <c r="L1374" s="84">
        <f>SUMIF('Production Plan'!$E:$E,'item dashboard'!A1374,'Production Plan'!$N:$N)</f>
        <v>0</v>
      </c>
      <c r="M1374" s="85" t="str">
        <f t="shared" si="6"/>
        <v>B-W4-N7HAYAT-70 ml Natural Pntd Hayat Bottle</v>
      </c>
      <c r="N1374" s="86">
        <f>SUMIFS('sys inv movment rpt'!$M:$M,'sys inv movment rpt'!$L:$L,$M1374,'sys inv movment rpt'!$N:$N,N$1)</f>
        <v>0</v>
      </c>
      <c r="O1374" s="86">
        <f>SUMIFS('sys inv movment rpt'!$M:$M,'sys inv movment rpt'!$L:$L,$M1374,'sys inv movment rpt'!$N:$N,O$1)</f>
        <v>0</v>
      </c>
      <c r="P1374" s="86">
        <f>SUMIFS('sys inv movment rpt'!$M:$M,'sys inv movment rpt'!$L:$L,$M1374,'sys inv movment rpt'!$N:$N,P$1)</f>
        <v>0</v>
      </c>
      <c r="Q1374" s="86">
        <f>SUMIFS('sys inv movment rpt'!$M:$M,'sys inv movment rpt'!$L:$L,$M1374,'sys inv movment rpt'!$N:$N,Q$1)</f>
        <v>0</v>
      </c>
      <c r="R1374" s="86">
        <f>SUMIFS('sys inv movment rpt'!$M:$M,'sys inv movment rpt'!$L:$L,$M1374,'sys inv movment rpt'!$N:$N,R$1)</f>
        <v>0</v>
      </c>
      <c r="S1374" s="86">
        <f>SUMIFS('sys inv movment rpt'!$M:$M,'sys inv movment rpt'!$L:$L,$M1374,'sys inv movment rpt'!$N:$N,S$1)</f>
        <v>0</v>
      </c>
      <c r="T1374" s="86">
        <f>SUMIFS('sys inv movment rpt'!$M:$M,'sys inv movment rpt'!$L:$L,$M1374,'sys inv movment rpt'!$N:$N,T$1)</f>
        <v>0</v>
      </c>
      <c r="U1374" s="86">
        <f>SUMIFS('sys inv movment rpt'!$M:$M,'sys inv movment rpt'!$L:$L,$M1374,'sys inv movment rpt'!$N:$N,U$1)</f>
        <v>0</v>
      </c>
      <c r="V1374" s="86">
        <f>SUMIFS('sys inv movment rpt'!$M:$M,'sys inv movment rpt'!$L:$L,$M1374,'sys inv movment rpt'!$N:$N,V$1)</f>
        <v>0</v>
      </c>
      <c r="W1374" s="86">
        <f>SUMIFS('sys inv movment rpt'!$M:$M,'sys inv movment rpt'!$L:$L,$M1374,'sys inv movment rpt'!$N:$N,W$1)</f>
        <v>0</v>
      </c>
      <c r="X1374" s="86">
        <f>SUMIFS('sys inv movment rpt'!$M:$M,'sys inv movment rpt'!$L:$L,$M1374,'sys inv movment rpt'!$N:$N,X$1)</f>
        <v>0</v>
      </c>
      <c r="Y1374" s="86">
        <f>SUMIFS('sys inv movment rpt'!$M:$M,'sys inv movment rpt'!$L:$L,$M1374,'sys inv movment rpt'!$N:$N,Y$1)</f>
        <v>0</v>
      </c>
      <c r="Z1374" s="86">
        <f>SUMIFS('sys inv movment rpt'!$M:$M,'sys inv movment rpt'!$L:$L,$M1374,'sys inv movment rpt'!$N:$N,Z$1)</f>
        <v>0</v>
      </c>
      <c r="AA1374" s="86">
        <f>SUMIFS('sys inv movment rpt'!$M:$M,'sys inv movment rpt'!$L:$L,$M1374,'sys inv movment rpt'!$N:$N,AA$1)</f>
        <v>0</v>
      </c>
      <c r="AB1374" s="86">
        <f>SUMIFS('sys inv movment rpt'!$M:$M,'sys inv movment rpt'!$L:$L,$M1374,'sys inv movment rpt'!$N:$N,AB$1)</f>
        <v>0</v>
      </c>
      <c r="AC1374" s="86">
        <f>SUMIFS('sys inv movment rpt'!$M:$M,'sys inv movment rpt'!$L:$L,$M1374,'sys inv movment rpt'!$N:$N,AC$1)</f>
        <v>0</v>
      </c>
      <c r="AD1374" s="86">
        <f>SUMIFS('sys inv movment rpt'!$M:$M,'sys inv movment rpt'!$L:$L,$M1374,'sys inv movment rpt'!$N:$N,AD$1)</f>
        <v>0</v>
      </c>
      <c r="AE1374" s="86">
        <f>SUMIFS('sys inv movment rpt'!$M:$M,'sys inv movment rpt'!$L:$L,$M1374,'sys inv movment rpt'!$N:$N,AE$1)</f>
        <v>0</v>
      </c>
      <c r="AF1374" s="86">
        <f>SUMIFS('sys inv movment rpt'!$M:$M,'sys inv movment rpt'!$L:$L,$M1374,'sys inv movment rpt'!$N:$N,AF$1)</f>
        <v>0</v>
      </c>
      <c r="AG1374" s="86">
        <f>SUMIFS('sys inv movment rpt'!$M:$M,'sys inv movment rpt'!$L:$L,$M1374,'sys inv movment rpt'!$N:$N,AG$1)</f>
        <v>0</v>
      </c>
      <c r="AH1374" s="86">
        <f>SUMIFS('sys inv movment rpt'!$M:$M,'sys inv movment rpt'!$L:$L,$M1374,'sys inv movment rpt'!$N:$N,AH$1)</f>
        <v>0</v>
      </c>
      <c r="AI1374" s="86">
        <f>SUMIFS('sys inv movment rpt'!$M:$M,'sys inv movment rpt'!$L:$L,$M1374,'sys inv movment rpt'!$N:$N,AI$1)</f>
        <v>0</v>
      </c>
      <c r="AJ1374" s="86">
        <f>SUMIFS('sys inv movment rpt'!$M:$M,'sys inv movment rpt'!$L:$L,$M1374,'sys inv movment rpt'!$N:$N,AJ$1)</f>
        <v>0</v>
      </c>
      <c r="AK1374" s="86">
        <f>SUMIFS('sys inv movment rpt'!$M:$M,'sys inv movment rpt'!$L:$L,$M1374,'sys inv movment rpt'!$N:$N,AK$1)</f>
        <v>0</v>
      </c>
      <c r="AL1374" s="86">
        <f>SUMIFS('sys inv movment rpt'!$M:$M,'sys inv movment rpt'!$L:$L,$M1374,'sys inv movment rpt'!$N:$N,AL$1)</f>
        <v>0</v>
      </c>
      <c r="AM1374" s="86">
        <f>SUMIFS('sys inv movment rpt'!$M:$M,'sys inv movment rpt'!$L:$L,$M1374,'sys inv movment rpt'!$N:$N,AM$1)</f>
        <v>0</v>
      </c>
      <c r="AN1374" s="86">
        <f>SUMIFS('sys inv movment rpt'!$M:$M,'sys inv movment rpt'!$L:$L,$M1374,'sys inv movment rpt'!$N:$N,AN$1)</f>
        <v>0</v>
      </c>
      <c r="AO1374" s="86">
        <f>SUMIFS('sys inv movment rpt'!$M:$M,'sys inv movment rpt'!$L:$L,$M1374,'sys inv movment rpt'!$N:$N,AO$1)</f>
        <v>0</v>
      </c>
      <c r="AP1374" s="86">
        <f>SUMIFS('sys inv movment rpt'!$M:$M,'sys inv movment rpt'!$L:$L,$M1374,'sys inv movment rpt'!$N:$N,AP$1)</f>
        <v>0</v>
      </c>
      <c r="AQ1374" s="86">
        <f>SUMIFS('sys inv movment rpt'!$M:$M,'sys inv movment rpt'!$L:$L,$M1374,'sys inv movment rpt'!$N:$N,AQ$1)</f>
        <v>0</v>
      </c>
      <c r="AR1374" s="86">
        <f>SUMIFS('sys inv movment rpt'!$M:$M,'sys inv movment rpt'!$L:$L,$M1374,'sys inv movment rpt'!$N:$N,AR$1)</f>
        <v>0</v>
      </c>
      <c r="AS1374" s="86">
        <f>SUMIFS('sys inv movment rpt'!$M:$M,'sys inv movment rpt'!$L:$L,$M1374,'sys inv movment rpt'!$N:$N,AS$1)</f>
        <v>0</v>
      </c>
      <c r="AT1374" s="86">
        <f>SUMIFS('sys inv movment rpt'!$M:$M,'sys inv movment rpt'!$L:$L,$M1374,'sys inv movment rpt'!$N:$N,AT$1)</f>
        <v>0</v>
      </c>
      <c r="AU1374" s="86">
        <f>SUMIFS('sys inv movment rpt'!$M:$M,'sys inv movment rpt'!$L:$L,$M1374,'sys inv movment rpt'!$N:$N,AU$1)</f>
        <v>0</v>
      </c>
      <c r="AV1374" s="86">
        <f>SUMIFS('sys inv movment rpt'!$M:$M,'sys inv movment rpt'!$L:$L,$M1374,'sys inv movment rpt'!$N:$N,AV$1)</f>
        <v>0</v>
      </c>
      <c r="AW1374" s="87" t="str">
        <f>IFERROR(VLOOKUP(A1374,'sys-backorder details'!E:U,17,0),"-")</f>
        <v>-</v>
      </c>
      <c r="AX1374" s="87"/>
    </row>
    <row r="1375" ht="12.75" hidden="1" customHeight="1">
      <c r="A1375" s="50" t="s">
        <v>2806</v>
      </c>
      <c r="B1375" s="50" t="s">
        <v>2807</v>
      </c>
      <c r="C1375" s="50">
        <f t="shared" si="2"/>
        <v>0</v>
      </c>
      <c r="D1375" s="80">
        <f>SUMIF('Stocks 101-111'!$J:$J,'item dashboard'!A1375,'Stocks 101-111'!K:K)</f>
        <v>0</v>
      </c>
      <c r="E1375" s="80">
        <f>SUMIF('Stocks 101-111'!$J:$J,'item dashboard'!A1375,'Stocks 101-111'!$L:$L)</f>
        <v>0</v>
      </c>
      <c r="F1375" s="81">
        <f t="shared" si="3"/>
        <v>0</v>
      </c>
      <c r="G1375" s="82">
        <f t="shared" si="4"/>
        <v>0</v>
      </c>
      <c r="H1375" s="50">
        <f>SUMIFS('sys-backorder details'!$M:$M,'sys-backorder details'!$E:$E,'item dashboard'!A1375,'sys-backorder details'!$V:$V,"")</f>
        <v>0</v>
      </c>
      <c r="I1375" s="83">
        <f>SUMIF('settings-routing'!$I:$I,'item dashboard'!A1375,'settings-routing'!$O:$O)</f>
        <v>0</v>
      </c>
      <c r="J1375" s="50">
        <f>SUMIFS('sys-backorder details'!$M:$M,'sys-backorder details'!$E:$E,'item dashboard'!A1375,'sys-backorder details'!$V:$V,"Call off")</f>
        <v>0</v>
      </c>
      <c r="K1375" s="84">
        <f t="shared" si="5"/>
        <v>0</v>
      </c>
      <c r="L1375" s="84">
        <f>SUMIF('Production Plan'!$E:$E,'item dashboard'!A1375,'Production Plan'!$N:$N)</f>
        <v>0</v>
      </c>
      <c r="M1375" s="85" t="str">
        <f t="shared" si="6"/>
        <v>B-W4-N7KOCO-70 ml Natural Printed Ludaz Coconut Oil Bottle</v>
      </c>
      <c r="N1375" s="86">
        <f>SUMIFS('sys inv movment rpt'!$M:$M,'sys inv movment rpt'!$L:$L,$M1375,'sys inv movment rpt'!$N:$N,N$1)</f>
        <v>0</v>
      </c>
      <c r="O1375" s="86">
        <f>SUMIFS('sys inv movment rpt'!$M:$M,'sys inv movment rpt'!$L:$L,$M1375,'sys inv movment rpt'!$N:$N,O$1)</f>
        <v>0</v>
      </c>
      <c r="P1375" s="86">
        <f>SUMIFS('sys inv movment rpt'!$M:$M,'sys inv movment rpt'!$L:$L,$M1375,'sys inv movment rpt'!$N:$N,P$1)</f>
        <v>0</v>
      </c>
      <c r="Q1375" s="86">
        <f>SUMIFS('sys inv movment rpt'!$M:$M,'sys inv movment rpt'!$L:$L,$M1375,'sys inv movment rpt'!$N:$N,Q$1)</f>
        <v>0</v>
      </c>
      <c r="R1375" s="86">
        <f>SUMIFS('sys inv movment rpt'!$M:$M,'sys inv movment rpt'!$L:$L,$M1375,'sys inv movment rpt'!$N:$N,R$1)</f>
        <v>0</v>
      </c>
      <c r="S1375" s="86">
        <f>SUMIFS('sys inv movment rpt'!$M:$M,'sys inv movment rpt'!$L:$L,$M1375,'sys inv movment rpt'!$N:$N,S$1)</f>
        <v>0</v>
      </c>
      <c r="T1375" s="86">
        <f>SUMIFS('sys inv movment rpt'!$M:$M,'sys inv movment rpt'!$L:$L,$M1375,'sys inv movment rpt'!$N:$N,T$1)</f>
        <v>0</v>
      </c>
      <c r="U1375" s="86">
        <f>SUMIFS('sys inv movment rpt'!$M:$M,'sys inv movment rpt'!$L:$L,$M1375,'sys inv movment rpt'!$N:$N,U$1)</f>
        <v>0</v>
      </c>
      <c r="V1375" s="86">
        <f>SUMIFS('sys inv movment rpt'!$M:$M,'sys inv movment rpt'!$L:$L,$M1375,'sys inv movment rpt'!$N:$N,V$1)</f>
        <v>0</v>
      </c>
      <c r="W1375" s="86">
        <f>SUMIFS('sys inv movment rpt'!$M:$M,'sys inv movment rpt'!$L:$L,$M1375,'sys inv movment rpt'!$N:$N,W$1)</f>
        <v>0</v>
      </c>
      <c r="X1375" s="86">
        <f>SUMIFS('sys inv movment rpt'!$M:$M,'sys inv movment rpt'!$L:$L,$M1375,'sys inv movment rpt'!$N:$N,X$1)</f>
        <v>0</v>
      </c>
      <c r="Y1375" s="86">
        <f>SUMIFS('sys inv movment rpt'!$M:$M,'sys inv movment rpt'!$L:$L,$M1375,'sys inv movment rpt'!$N:$N,Y$1)</f>
        <v>0</v>
      </c>
      <c r="Z1375" s="86">
        <f>SUMIFS('sys inv movment rpt'!$M:$M,'sys inv movment rpt'!$L:$L,$M1375,'sys inv movment rpt'!$N:$N,Z$1)</f>
        <v>0</v>
      </c>
      <c r="AA1375" s="86">
        <f>SUMIFS('sys inv movment rpt'!$M:$M,'sys inv movment rpt'!$L:$L,$M1375,'sys inv movment rpt'!$N:$N,AA$1)</f>
        <v>0</v>
      </c>
      <c r="AB1375" s="86">
        <f>SUMIFS('sys inv movment rpt'!$M:$M,'sys inv movment rpt'!$L:$L,$M1375,'sys inv movment rpt'!$N:$N,AB$1)</f>
        <v>0</v>
      </c>
      <c r="AC1375" s="86">
        <f>SUMIFS('sys inv movment rpt'!$M:$M,'sys inv movment rpt'!$L:$L,$M1375,'sys inv movment rpt'!$N:$N,AC$1)</f>
        <v>0</v>
      </c>
      <c r="AD1375" s="86">
        <f>SUMIFS('sys inv movment rpt'!$M:$M,'sys inv movment rpt'!$L:$L,$M1375,'sys inv movment rpt'!$N:$N,AD$1)</f>
        <v>0</v>
      </c>
      <c r="AE1375" s="86">
        <f>SUMIFS('sys inv movment rpt'!$M:$M,'sys inv movment rpt'!$L:$L,$M1375,'sys inv movment rpt'!$N:$N,AE$1)</f>
        <v>0</v>
      </c>
      <c r="AF1375" s="86">
        <f>SUMIFS('sys inv movment rpt'!$M:$M,'sys inv movment rpt'!$L:$L,$M1375,'sys inv movment rpt'!$N:$N,AF$1)</f>
        <v>0</v>
      </c>
      <c r="AG1375" s="86">
        <f>SUMIFS('sys inv movment rpt'!$M:$M,'sys inv movment rpt'!$L:$L,$M1375,'sys inv movment rpt'!$N:$N,AG$1)</f>
        <v>0</v>
      </c>
      <c r="AH1375" s="86">
        <f>SUMIFS('sys inv movment rpt'!$M:$M,'sys inv movment rpt'!$L:$L,$M1375,'sys inv movment rpt'!$N:$N,AH$1)</f>
        <v>0</v>
      </c>
      <c r="AI1375" s="86">
        <f>SUMIFS('sys inv movment rpt'!$M:$M,'sys inv movment rpt'!$L:$L,$M1375,'sys inv movment rpt'!$N:$N,AI$1)</f>
        <v>0</v>
      </c>
      <c r="AJ1375" s="86">
        <f>SUMIFS('sys inv movment rpt'!$M:$M,'sys inv movment rpt'!$L:$L,$M1375,'sys inv movment rpt'!$N:$N,AJ$1)</f>
        <v>0</v>
      </c>
      <c r="AK1375" s="86">
        <f>SUMIFS('sys inv movment rpt'!$M:$M,'sys inv movment rpt'!$L:$L,$M1375,'sys inv movment rpt'!$N:$N,AK$1)</f>
        <v>0</v>
      </c>
      <c r="AL1375" s="86">
        <f>SUMIFS('sys inv movment rpt'!$M:$M,'sys inv movment rpt'!$L:$L,$M1375,'sys inv movment rpt'!$N:$N,AL$1)</f>
        <v>0</v>
      </c>
      <c r="AM1375" s="86">
        <f>SUMIFS('sys inv movment rpt'!$M:$M,'sys inv movment rpt'!$L:$L,$M1375,'sys inv movment rpt'!$N:$N,AM$1)</f>
        <v>0</v>
      </c>
      <c r="AN1375" s="86">
        <f>SUMIFS('sys inv movment rpt'!$M:$M,'sys inv movment rpt'!$L:$L,$M1375,'sys inv movment rpt'!$N:$N,AN$1)</f>
        <v>0</v>
      </c>
      <c r="AO1375" s="86">
        <f>SUMIFS('sys inv movment rpt'!$M:$M,'sys inv movment rpt'!$L:$L,$M1375,'sys inv movment rpt'!$N:$N,AO$1)</f>
        <v>0</v>
      </c>
      <c r="AP1375" s="86">
        <f>SUMIFS('sys inv movment rpt'!$M:$M,'sys inv movment rpt'!$L:$L,$M1375,'sys inv movment rpt'!$N:$N,AP$1)</f>
        <v>0</v>
      </c>
      <c r="AQ1375" s="86">
        <f>SUMIFS('sys inv movment rpt'!$M:$M,'sys inv movment rpt'!$L:$L,$M1375,'sys inv movment rpt'!$N:$N,AQ$1)</f>
        <v>0</v>
      </c>
      <c r="AR1375" s="86">
        <f>SUMIFS('sys inv movment rpt'!$M:$M,'sys inv movment rpt'!$L:$L,$M1375,'sys inv movment rpt'!$N:$N,AR$1)</f>
        <v>0</v>
      </c>
      <c r="AS1375" s="86">
        <f>SUMIFS('sys inv movment rpt'!$M:$M,'sys inv movment rpt'!$L:$L,$M1375,'sys inv movment rpt'!$N:$N,AS$1)</f>
        <v>0</v>
      </c>
      <c r="AT1375" s="86">
        <f>SUMIFS('sys inv movment rpt'!$M:$M,'sys inv movment rpt'!$L:$L,$M1375,'sys inv movment rpt'!$N:$N,AT$1)</f>
        <v>0</v>
      </c>
      <c r="AU1375" s="86">
        <f>SUMIFS('sys inv movment rpt'!$M:$M,'sys inv movment rpt'!$L:$L,$M1375,'sys inv movment rpt'!$N:$N,AU$1)</f>
        <v>0</v>
      </c>
      <c r="AV1375" s="86">
        <f>SUMIFS('sys inv movment rpt'!$M:$M,'sys inv movment rpt'!$L:$L,$M1375,'sys inv movment rpt'!$N:$N,AV$1)</f>
        <v>0</v>
      </c>
      <c r="AW1375" s="87" t="str">
        <f>IFERROR(VLOOKUP(A1375,'sys-backorder details'!E:U,17,0),"-")</f>
        <v>-</v>
      </c>
      <c r="AX1375" s="87"/>
    </row>
    <row r="1376" ht="12.75" hidden="1" customHeight="1">
      <c r="A1376" s="50" t="s">
        <v>2808</v>
      </c>
      <c r="B1376" s="50" t="s">
        <v>2809</v>
      </c>
      <c r="C1376" s="50">
        <f t="shared" si="2"/>
        <v>0</v>
      </c>
      <c r="D1376" s="80">
        <f>SUMIF('Stocks 101-111'!$J:$J,'item dashboard'!A1376,'Stocks 101-111'!K:K)</f>
        <v>0</v>
      </c>
      <c r="E1376" s="80">
        <f>SUMIF('Stocks 101-111'!$J:$J,'item dashboard'!A1376,'Stocks 101-111'!$L:$L)</f>
        <v>0</v>
      </c>
      <c r="F1376" s="81">
        <f t="shared" si="3"/>
        <v>0</v>
      </c>
      <c r="G1376" s="82">
        <f t="shared" si="4"/>
        <v>0</v>
      </c>
      <c r="H1376" s="50">
        <f>SUMIFS('sys-backorder details'!$M:$M,'sys-backorder details'!$E:$E,'item dashboard'!A1376,'sys-backorder details'!$V:$V,"")</f>
        <v>0</v>
      </c>
      <c r="I1376" s="83">
        <f>SUMIF('settings-routing'!$I:$I,'item dashboard'!A1376,'settings-routing'!$O:$O)</f>
        <v>0</v>
      </c>
      <c r="J1376" s="50">
        <f>SUMIFS('sys-backorder details'!$M:$M,'sys-backorder details'!$E:$E,'item dashboard'!A1376,'sys-backorder details'!$V:$V,"Call off")</f>
        <v>0</v>
      </c>
      <c r="K1376" s="84">
        <f t="shared" si="5"/>
        <v>0</v>
      </c>
      <c r="L1376" s="84">
        <f>SUMIF('Production Plan'!$E:$E,'item dashboard'!A1376,'Production Plan'!$N:$N)</f>
        <v>0</v>
      </c>
      <c r="M1376" s="85" t="str">
        <f t="shared" si="6"/>
        <v>B-W4-N7MUNIRA-70 ml Natural coco oil Pntd Munira Bottle</v>
      </c>
      <c r="N1376" s="86">
        <f>SUMIFS('sys inv movment rpt'!$M:$M,'sys inv movment rpt'!$L:$L,$M1376,'sys inv movment rpt'!$N:$N,N$1)</f>
        <v>0</v>
      </c>
      <c r="O1376" s="86">
        <f>SUMIFS('sys inv movment rpt'!$M:$M,'sys inv movment rpt'!$L:$L,$M1376,'sys inv movment rpt'!$N:$N,O$1)</f>
        <v>0</v>
      </c>
      <c r="P1376" s="86">
        <f>SUMIFS('sys inv movment rpt'!$M:$M,'sys inv movment rpt'!$L:$L,$M1376,'sys inv movment rpt'!$N:$N,P$1)</f>
        <v>0</v>
      </c>
      <c r="Q1376" s="86">
        <f>SUMIFS('sys inv movment rpt'!$M:$M,'sys inv movment rpt'!$L:$L,$M1376,'sys inv movment rpt'!$N:$N,Q$1)</f>
        <v>0</v>
      </c>
      <c r="R1376" s="86">
        <f>SUMIFS('sys inv movment rpt'!$M:$M,'sys inv movment rpt'!$L:$L,$M1376,'sys inv movment rpt'!$N:$N,R$1)</f>
        <v>0</v>
      </c>
      <c r="S1376" s="86">
        <f>SUMIFS('sys inv movment rpt'!$M:$M,'sys inv movment rpt'!$L:$L,$M1376,'sys inv movment rpt'!$N:$N,S$1)</f>
        <v>0</v>
      </c>
      <c r="T1376" s="86">
        <f>SUMIFS('sys inv movment rpt'!$M:$M,'sys inv movment rpt'!$L:$L,$M1376,'sys inv movment rpt'!$N:$N,T$1)</f>
        <v>0</v>
      </c>
      <c r="U1376" s="86">
        <f>SUMIFS('sys inv movment rpt'!$M:$M,'sys inv movment rpt'!$L:$L,$M1376,'sys inv movment rpt'!$N:$N,U$1)</f>
        <v>0</v>
      </c>
      <c r="V1376" s="86">
        <f>SUMIFS('sys inv movment rpt'!$M:$M,'sys inv movment rpt'!$L:$L,$M1376,'sys inv movment rpt'!$N:$N,V$1)</f>
        <v>0</v>
      </c>
      <c r="W1376" s="86">
        <f>SUMIFS('sys inv movment rpt'!$M:$M,'sys inv movment rpt'!$L:$L,$M1376,'sys inv movment rpt'!$N:$N,W$1)</f>
        <v>0</v>
      </c>
      <c r="X1376" s="86">
        <f>SUMIFS('sys inv movment rpt'!$M:$M,'sys inv movment rpt'!$L:$L,$M1376,'sys inv movment rpt'!$N:$N,X$1)</f>
        <v>0</v>
      </c>
      <c r="Y1376" s="86">
        <f>SUMIFS('sys inv movment rpt'!$M:$M,'sys inv movment rpt'!$L:$L,$M1376,'sys inv movment rpt'!$N:$N,Y$1)</f>
        <v>0</v>
      </c>
      <c r="Z1376" s="86">
        <f>SUMIFS('sys inv movment rpt'!$M:$M,'sys inv movment rpt'!$L:$L,$M1376,'sys inv movment rpt'!$N:$N,Z$1)</f>
        <v>0</v>
      </c>
      <c r="AA1376" s="86">
        <f>SUMIFS('sys inv movment rpt'!$M:$M,'sys inv movment rpt'!$L:$L,$M1376,'sys inv movment rpt'!$N:$N,AA$1)</f>
        <v>0</v>
      </c>
      <c r="AB1376" s="86">
        <f>SUMIFS('sys inv movment rpt'!$M:$M,'sys inv movment rpt'!$L:$L,$M1376,'sys inv movment rpt'!$N:$N,AB$1)</f>
        <v>0</v>
      </c>
      <c r="AC1376" s="86">
        <f>SUMIFS('sys inv movment rpt'!$M:$M,'sys inv movment rpt'!$L:$L,$M1376,'sys inv movment rpt'!$N:$N,AC$1)</f>
        <v>0</v>
      </c>
      <c r="AD1376" s="86">
        <f>SUMIFS('sys inv movment rpt'!$M:$M,'sys inv movment rpt'!$L:$L,$M1376,'sys inv movment rpt'!$N:$N,AD$1)</f>
        <v>0</v>
      </c>
      <c r="AE1376" s="86">
        <f>SUMIFS('sys inv movment rpt'!$M:$M,'sys inv movment rpt'!$L:$L,$M1376,'sys inv movment rpt'!$N:$N,AE$1)</f>
        <v>0</v>
      </c>
      <c r="AF1376" s="86">
        <f>SUMIFS('sys inv movment rpt'!$M:$M,'sys inv movment rpt'!$L:$L,$M1376,'sys inv movment rpt'!$N:$N,AF$1)</f>
        <v>0</v>
      </c>
      <c r="AG1376" s="86">
        <f>SUMIFS('sys inv movment rpt'!$M:$M,'sys inv movment rpt'!$L:$L,$M1376,'sys inv movment rpt'!$N:$N,AG$1)</f>
        <v>0</v>
      </c>
      <c r="AH1376" s="86">
        <f>SUMIFS('sys inv movment rpt'!$M:$M,'sys inv movment rpt'!$L:$L,$M1376,'sys inv movment rpt'!$N:$N,AH$1)</f>
        <v>0</v>
      </c>
      <c r="AI1376" s="86">
        <f>SUMIFS('sys inv movment rpt'!$M:$M,'sys inv movment rpt'!$L:$L,$M1376,'sys inv movment rpt'!$N:$N,AI$1)</f>
        <v>0</v>
      </c>
      <c r="AJ1376" s="86">
        <f>SUMIFS('sys inv movment rpt'!$M:$M,'sys inv movment rpt'!$L:$L,$M1376,'sys inv movment rpt'!$N:$N,AJ$1)</f>
        <v>0</v>
      </c>
      <c r="AK1376" s="86">
        <f>SUMIFS('sys inv movment rpt'!$M:$M,'sys inv movment rpt'!$L:$L,$M1376,'sys inv movment rpt'!$N:$N,AK$1)</f>
        <v>0</v>
      </c>
      <c r="AL1376" s="86">
        <f>SUMIFS('sys inv movment rpt'!$M:$M,'sys inv movment rpt'!$L:$L,$M1376,'sys inv movment rpt'!$N:$N,AL$1)</f>
        <v>0</v>
      </c>
      <c r="AM1376" s="86">
        <f>SUMIFS('sys inv movment rpt'!$M:$M,'sys inv movment rpt'!$L:$L,$M1376,'sys inv movment rpt'!$N:$N,AM$1)</f>
        <v>0</v>
      </c>
      <c r="AN1376" s="86">
        <f>SUMIFS('sys inv movment rpt'!$M:$M,'sys inv movment rpt'!$L:$L,$M1376,'sys inv movment rpt'!$N:$N,AN$1)</f>
        <v>0</v>
      </c>
      <c r="AO1376" s="86">
        <f>SUMIFS('sys inv movment rpt'!$M:$M,'sys inv movment rpt'!$L:$L,$M1376,'sys inv movment rpt'!$N:$N,AO$1)</f>
        <v>0</v>
      </c>
      <c r="AP1376" s="86">
        <f>SUMIFS('sys inv movment rpt'!$M:$M,'sys inv movment rpt'!$L:$L,$M1376,'sys inv movment rpt'!$N:$N,AP$1)</f>
        <v>0</v>
      </c>
      <c r="AQ1376" s="86">
        <f>SUMIFS('sys inv movment rpt'!$M:$M,'sys inv movment rpt'!$L:$L,$M1376,'sys inv movment rpt'!$N:$N,AQ$1)</f>
        <v>0</v>
      </c>
      <c r="AR1376" s="86">
        <f>SUMIFS('sys inv movment rpt'!$M:$M,'sys inv movment rpt'!$L:$L,$M1376,'sys inv movment rpt'!$N:$N,AR$1)</f>
        <v>0</v>
      </c>
      <c r="AS1376" s="86">
        <f>SUMIFS('sys inv movment rpt'!$M:$M,'sys inv movment rpt'!$L:$L,$M1376,'sys inv movment rpt'!$N:$N,AS$1)</f>
        <v>0</v>
      </c>
      <c r="AT1376" s="86">
        <f>SUMIFS('sys inv movment rpt'!$M:$M,'sys inv movment rpt'!$L:$L,$M1376,'sys inv movment rpt'!$N:$N,AT$1)</f>
        <v>0</v>
      </c>
      <c r="AU1376" s="86">
        <f>SUMIFS('sys inv movment rpt'!$M:$M,'sys inv movment rpt'!$L:$L,$M1376,'sys inv movment rpt'!$N:$N,AU$1)</f>
        <v>0</v>
      </c>
      <c r="AV1376" s="86">
        <f>SUMIFS('sys inv movment rpt'!$M:$M,'sys inv movment rpt'!$L:$L,$M1376,'sys inv movment rpt'!$N:$N,AV$1)</f>
        <v>0</v>
      </c>
      <c r="AW1376" s="87" t="str">
        <f>IFERROR(VLOOKUP(A1376,'sys-backorder details'!E:U,17,0),"-")</f>
        <v>-</v>
      </c>
      <c r="AX1376" s="87"/>
    </row>
    <row r="1377" ht="12.75" hidden="1" customHeight="1">
      <c r="A1377" s="50" t="s">
        <v>2810</v>
      </c>
      <c r="B1377" s="50" t="s">
        <v>2811</v>
      </c>
      <c r="C1377" s="50">
        <f t="shared" si="2"/>
        <v>0</v>
      </c>
      <c r="D1377" s="80">
        <f>SUMIF('Stocks 101-111'!$J:$J,'item dashboard'!A1377,'Stocks 101-111'!K:K)</f>
        <v>0</v>
      </c>
      <c r="E1377" s="80">
        <f>SUMIF('Stocks 101-111'!$J:$J,'item dashboard'!A1377,'Stocks 101-111'!$L:$L)</f>
        <v>0</v>
      </c>
      <c r="F1377" s="81">
        <f t="shared" si="3"/>
        <v>0</v>
      </c>
      <c r="G1377" s="82">
        <f t="shared" si="4"/>
        <v>0</v>
      </c>
      <c r="H1377" s="50">
        <f>SUMIFS('sys-backorder details'!$M:$M,'sys-backorder details'!$E:$E,'item dashboard'!A1377,'sys-backorder details'!$V:$V,"")</f>
        <v>0</v>
      </c>
      <c r="I1377" s="83">
        <f>SUMIF('settings-routing'!$I:$I,'item dashboard'!A1377,'settings-routing'!$O:$O)</f>
        <v>0</v>
      </c>
      <c r="J1377" s="50">
        <f>SUMIFS('sys-backorder details'!$M:$M,'sys-backorder details'!$E:$E,'item dashboard'!A1377,'sys-backorder details'!$V:$V,"Call off")</f>
        <v>0</v>
      </c>
      <c r="K1377" s="84">
        <f t="shared" si="5"/>
        <v>0</v>
      </c>
      <c r="L1377" s="84">
        <f>SUMIF('Production Plan'!$E:$E,'item dashboard'!A1377,'Production Plan'!$N:$N)</f>
        <v>0</v>
      </c>
      <c r="M1377" s="85" t="str">
        <f t="shared" si="6"/>
        <v>B-W4-N7NAZ-70 ml Nat Pntd Naz Coconut Oil Bottle</v>
      </c>
      <c r="N1377" s="86">
        <f>SUMIFS('sys inv movment rpt'!$M:$M,'sys inv movment rpt'!$L:$L,$M1377,'sys inv movment rpt'!$N:$N,N$1)</f>
        <v>0</v>
      </c>
      <c r="O1377" s="86">
        <f>SUMIFS('sys inv movment rpt'!$M:$M,'sys inv movment rpt'!$L:$L,$M1377,'sys inv movment rpt'!$N:$N,O$1)</f>
        <v>0</v>
      </c>
      <c r="P1377" s="86">
        <f>SUMIFS('sys inv movment rpt'!$M:$M,'sys inv movment rpt'!$L:$L,$M1377,'sys inv movment rpt'!$N:$N,P$1)</f>
        <v>0</v>
      </c>
      <c r="Q1377" s="86">
        <f>SUMIFS('sys inv movment rpt'!$M:$M,'sys inv movment rpt'!$L:$L,$M1377,'sys inv movment rpt'!$N:$N,Q$1)</f>
        <v>0</v>
      </c>
      <c r="R1377" s="86">
        <f>SUMIFS('sys inv movment rpt'!$M:$M,'sys inv movment rpt'!$L:$L,$M1377,'sys inv movment rpt'!$N:$N,R$1)</f>
        <v>0</v>
      </c>
      <c r="S1377" s="86">
        <f>SUMIFS('sys inv movment rpt'!$M:$M,'sys inv movment rpt'!$L:$L,$M1377,'sys inv movment rpt'!$N:$N,S$1)</f>
        <v>0</v>
      </c>
      <c r="T1377" s="86">
        <f>SUMIFS('sys inv movment rpt'!$M:$M,'sys inv movment rpt'!$L:$L,$M1377,'sys inv movment rpt'!$N:$N,T$1)</f>
        <v>0</v>
      </c>
      <c r="U1377" s="86">
        <f>SUMIFS('sys inv movment rpt'!$M:$M,'sys inv movment rpt'!$L:$L,$M1377,'sys inv movment rpt'!$N:$N,U$1)</f>
        <v>0</v>
      </c>
      <c r="V1377" s="86">
        <f>SUMIFS('sys inv movment rpt'!$M:$M,'sys inv movment rpt'!$L:$L,$M1377,'sys inv movment rpt'!$N:$N,V$1)</f>
        <v>0</v>
      </c>
      <c r="W1377" s="86">
        <f>SUMIFS('sys inv movment rpt'!$M:$M,'sys inv movment rpt'!$L:$L,$M1377,'sys inv movment rpt'!$N:$N,W$1)</f>
        <v>0</v>
      </c>
      <c r="X1377" s="86">
        <f>SUMIFS('sys inv movment rpt'!$M:$M,'sys inv movment rpt'!$L:$L,$M1377,'sys inv movment rpt'!$N:$N,X$1)</f>
        <v>0</v>
      </c>
      <c r="Y1377" s="86">
        <f>SUMIFS('sys inv movment rpt'!$M:$M,'sys inv movment rpt'!$L:$L,$M1377,'sys inv movment rpt'!$N:$N,Y$1)</f>
        <v>0</v>
      </c>
      <c r="Z1377" s="86">
        <f>SUMIFS('sys inv movment rpt'!$M:$M,'sys inv movment rpt'!$L:$L,$M1377,'sys inv movment rpt'!$N:$N,Z$1)</f>
        <v>0</v>
      </c>
      <c r="AA1377" s="86">
        <f>SUMIFS('sys inv movment rpt'!$M:$M,'sys inv movment rpt'!$L:$L,$M1377,'sys inv movment rpt'!$N:$N,AA$1)</f>
        <v>0</v>
      </c>
      <c r="AB1377" s="86">
        <f>SUMIFS('sys inv movment rpt'!$M:$M,'sys inv movment rpt'!$L:$L,$M1377,'sys inv movment rpt'!$N:$N,AB$1)</f>
        <v>0</v>
      </c>
      <c r="AC1377" s="86">
        <f>SUMIFS('sys inv movment rpt'!$M:$M,'sys inv movment rpt'!$L:$L,$M1377,'sys inv movment rpt'!$N:$N,AC$1)</f>
        <v>0</v>
      </c>
      <c r="AD1377" s="86">
        <f>SUMIFS('sys inv movment rpt'!$M:$M,'sys inv movment rpt'!$L:$L,$M1377,'sys inv movment rpt'!$N:$N,AD$1)</f>
        <v>0</v>
      </c>
      <c r="AE1377" s="86">
        <f>SUMIFS('sys inv movment rpt'!$M:$M,'sys inv movment rpt'!$L:$L,$M1377,'sys inv movment rpt'!$N:$N,AE$1)</f>
        <v>0</v>
      </c>
      <c r="AF1377" s="86">
        <f>SUMIFS('sys inv movment rpt'!$M:$M,'sys inv movment rpt'!$L:$L,$M1377,'sys inv movment rpt'!$N:$N,AF$1)</f>
        <v>0</v>
      </c>
      <c r="AG1377" s="86">
        <f>SUMIFS('sys inv movment rpt'!$M:$M,'sys inv movment rpt'!$L:$L,$M1377,'sys inv movment rpt'!$N:$N,AG$1)</f>
        <v>0</v>
      </c>
      <c r="AH1377" s="86">
        <f>SUMIFS('sys inv movment rpt'!$M:$M,'sys inv movment rpt'!$L:$L,$M1377,'sys inv movment rpt'!$N:$N,AH$1)</f>
        <v>0</v>
      </c>
      <c r="AI1377" s="86">
        <f>SUMIFS('sys inv movment rpt'!$M:$M,'sys inv movment rpt'!$L:$L,$M1377,'sys inv movment rpt'!$N:$N,AI$1)</f>
        <v>0</v>
      </c>
      <c r="AJ1377" s="86">
        <f>SUMIFS('sys inv movment rpt'!$M:$M,'sys inv movment rpt'!$L:$L,$M1377,'sys inv movment rpt'!$N:$N,AJ$1)</f>
        <v>0</v>
      </c>
      <c r="AK1377" s="86">
        <f>SUMIFS('sys inv movment rpt'!$M:$M,'sys inv movment rpt'!$L:$L,$M1377,'sys inv movment rpt'!$N:$N,AK$1)</f>
        <v>0</v>
      </c>
      <c r="AL1377" s="86">
        <f>SUMIFS('sys inv movment rpt'!$M:$M,'sys inv movment rpt'!$L:$L,$M1377,'sys inv movment rpt'!$N:$N,AL$1)</f>
        <v>0</v>
      </c>
      <c r="AM1377" s="86">
        <f>SUMIFS('sys inv movment rpt'!$M:$M,'sys inv movment rpt'!$L:$L,$M1377,'sys inv movment rpt'!$N:$N,AM$1)</f>
        <v>0</v>
      </c>
      <c r="AN1377" s="86">
        <f>SUMIFS('sys inv movment rpt'!$M:$M,'sys inv movment rpt'!$L:$L,$M1377,'sys inv movment rpt'!$N:$N,AN$1)</f>
        <v>0</v>
      </c>
      <c r="AO1377" s="86">
        <f>SUMIFS('sys inv movment rpt'!$M:$M,'sys inv movment rpt'!$L:$L,$M1377,'sys inv movment rpt'!$N:$N,AO$1)</f>
        <v>0</v>
      </c>
      <c r="AP1377" s="86">
        <f>SUMIFS('sys inv movment rpt'!$M:$M,'sys inv movment rpt'!$L:$L,$M1377,'sys inv movment rpt'!$N:$N,AP$1)</f>
        <v>0</v>
      </c>
      <c r="AQ1377" s="86">
        <f>SUMIFS('sys inv movment rpt'!$M:$M,'sys inv movment rpt'!$L:$L,$M1377,'sys inv movment rpt'!$N:$N,AQ$1)</f>
        <v>0</v>
      </c>
      <c r="AR1377" s="86">
        <f>SUMIFS('sys inv movment rpt'!$M:$M,'sys inv movment rpt'!$L:$L,$M1377,'sys inv movment rpt'!$N:$N,AR$1)</f>
        <v>0</v>
      </c>
      <c r="AS1377" s="86">
        <f>SUMIFS('sys inv movment rpt'!$M:$M,'sys inv movment rpt'!$L:$L,$M1377,'sys inv movment rpt'!$N:$N,AS$1)</f>
        <v>0</v>
      </c>
      <c r="AT1377" s="86">
        <f>SUMIFS('sys inv movment rpt'!$M:$M,'sys inv movment rpt'!$L:$L,$M1377,'sys inv movment rpt'!$N:$N,AT$1)</f>
        <v>0</v>
      </c>
      <c r="AU1377" s="86">
        <f>SUMIFS('sys inv movment rpt'!$M:$M,'sys inv movment rpt'!$L:$L,$M1377,'sys inv movment rpt'!$N:$N,AU$1)</f>
        <v>0</v>
      </c>
      <c r="AV1377" s="86">
        <f>SUMIFS('sys inv movment rpt'!$M:$M,'sys inv movment rpt'!$L:$L,$M1377,'sys inv movment rpt'!$N:$N,AV$1)</f>
        <v>0</v>
      </c>
      <c r="AW1377" s="87" t="str">
        <f>IFERROR(VLOOKUP(A1377,'sys-backorder details'!E:U,17,0),"-")</f>
        <v>-</v>
      </c>
      <c r="AX1377" s="87"/>
    </row>
    <row r="1378" ht="12.75" hidden="1" customHeight="1">
      <c r="A1378" s="50" t="s">
        <v>2812</v>
      </c>
      <c r="B1378" s="50" t="s">
        <v>2813</v>
      </c>
      <c r="C1378" s="50">
        <f t="shared" si="2"/>
        <v>0</v>
      </c>
      <c r="D1378" s="80">
        <f>SUMIF('Stocks 101-111'!$J:$J,'item dashboard'!A1378,'Stocks 101-111'!K:K)</f>
        <v>0</v>
      </c>
      <c r="E1378" s="80">
        <f>SUMIF('Stocks 101-111'!$J:$J,'item dashboard'!A1378,'Stocks 101-111'!$L:$L)</f>
        <v>0</v>
      </c>
      <c r="F1378" s="81">
        <f t="shared" si="3"/>
        <v>0</v>
      </c>
      <c r="G1378" s="82">
        <f t="shared" si="4"/>
        <v>0</v>
      </c>
      <c r="H1378" s="50">
        <f>SUMIFS('sys-backorder details'!$M:$M,'sys-backorder details'!$E:$E,'item dashboard'!A1378,'sys-backorder details'!$V:$V,"")</f>
        <v>0</v>
      </c>
      <c r="I1378" s="83">
        <f>SUMIF('settings-routing'!$I:$I,'item dashboard'!A1378,'settings-routing'!$O:$O)</f>
        <v>0</v>
      </c>
      <c r="J1378" s="50">
        <f>SUMIFS('sys-backorder details'!$M:$M,'sys-backorder details'!$E:$E,'item dashboard'!A1378,'sys-backorder details'!$V:$V,"Call off")</f>
        <v>0</v>
      </c>
      <c r="K1378" s="84">
        <f t="shared" si="5"/>
        <v>0</v>
      </c>
      <c r="L1378" s="84">
        <f>SUMIF('Production Plan'!$E:$E,'item dashboard'!A1378,'Production Plan'!$N:$N)</f>
        <v>0</v>
      </c>
      <c r="M1378" s="85" t="str">
        <f t="shared" si="6"/>
        <v>B-W4-N7PALM-70 ml Natural Pntd Palm Cocunut Bottle</v>
      </c>
      <c r="N1378" s="86">
        <f>SUMIFS('sys inv movment rpt'!$M:$M,'sys inv movment rpt'!$L:$L,$M1378,'sys inv movment rpt'!$N:$N,N$1)</f>
        <v>0</v>
      </c>
      <c r="O1378" s="86">
        <f>SUMIFS('sys inv movment rpt'!$M:$M,'sys inv movment rpt'!$L:$L,$M1378,'sys inv movment rpt'!$N:$N,O$1)</f>
        <v>0</v>
      </c>
      <c r="P1378" s="86">
        <f>SUMIFS('sys inv movment rpt'!$M:$M,'sys inv movment rpt'!$L:$L,$M1378,'sys inv movment rpt'!$N:$N,P$1)</f>
        <v>0</v>
      </c>
      <c r="Q1378" s="86">
        <f>SUMIFS('sys inv movment rpt'!$M:$M,'sys inv movment rpt'!$L:$L,$M1378,'sys inv movment rpt'!$N:$N,Q$1)</f>
        <v>0</v>
      </c>
      <c r="R1378" s="86">
        <f>SUMIFS('sys inv movment rpt'!$M:$M,'sys inv movment rpt'!$L:$L,$M1378,'sys inv movment rpt'!$N:$N,R$1)</f>
        <v>0</v>
      </c>
      <c r="S1378" s="86">
        <f>SUMIFS('sys inv movment rpt'!$M:$M,'sys inv movment rpt'!$L:$L,$M1378,'sys inv movment rpt'!$N:$N,S$1)</f>
        <v>0</v>
      </c>
      <c r="T1378" s="86">
        <f>SUMIFS('sys inv movment rpt'!$M:$M,'sys inv movment rpt'!$L:$L,$M1378,'sys inv movment rpt'!$N:$N,T$1)</f>
        <v>0</v>
      </c>
      <c r="U1378" s="86">
        <f>SUMIFS('sys inv movment rpt'!$M:$M,'sys inv movment rpt'!$L:$L,$M1378,'sys inv movment rpt'!$N:$N,U$1)</f>
        <v>0</v>
      </c>
      <c r="V1378" s="86">
        <f>SUMIFS('sys inv movment rpt'!$M:$M,'sys inv movment rpt'!$L:$L,$M1378,'sys inv movment rpt'!$N:$N,V$1)</f>
        <v>0</v>
      </c>
      <c r="W1378" s="86">
        <f>SUMIFS('sys inv movment rpt'!$M:$M,'sys inv movment rpt'!$L:$L,$M1378,'sys inv movment rpt'!$N:$N,W$1)</f>
        <v>0</v>
      </c>
      <c r="X1378" s="86">
        <f>SUMIFS('sys inv movment rpt'!$M:$M,'sys inv movment rpt'!$L:$L,$M1378,'sys inv movment rpt'!$N:$N,X$1)</f>
        <v>0</v>
      </c>
      <c r="Y1378" s="86">
        <f>SUMIFS('sys inv movment rpt'!$M:$M,'sys inv movment rpt'!$L:$L,$M1378,'sys inv movment rpt'!$N:$N,Y$1)</f>
        <v>0</v>
      </c>
      <c r="Z1378" s="86">
        <f>SUMIFS('sys inv movment rpt'!$M:$M,'sys inv movment rpt'!$L:$L,$M1378,'sys inv movment rpt'!$N:$N,Z$1)</f>
        <v>0</v>
      </c>
      <c r="AA1378" s="86">
        <f>SUMIFS('sys inv movment rpt'!$M:$M,'sys inv movment rpt'!$L:$L,$M1378,'sys inv movment rpt'!$N:$N,AA$1)</f>
        <v>0</v>
      </c>
      <c r="AB1378" s="86">
        <f>SUMIFS('sys inv movment rpt'!$M:$M,'sys inv movment rpt'!$L:$L,$M1378,'sys inv movment rpt'!$N:$N,AB$1)</f>
        <v>0</v>
      </c>
      <c r="AC1378" s="86">
        <f>SUMIFS('sys inv movment rpt'!$M:$M,'sys inv movment rpt'!$L:$L,$M1378,'sys inv movment rpt'!$N:$N,AC$1)</f>
        <v>0</v>
      </c>
      <c r="AD1378" s="86">
        <f>SUMIFS('sys inv movment rpt'!$M:$M,'sys inv movment rpt'!$L:$L,$M1378,'sys inv movment rpt'!$N:$N,AD$1)</f>
        <v>0</v>
      </c>
      <c r="AE1378" s="86">
        <f>SUMIFS('sys inv movment rpt'!$M:$M,'sys inv movment rpt'!$L:$L,$M1378,'sys inv movment rpt'!$N:$N,AE$1)</f>
        <v>0</v>
      </c>
      <c r="AF1378" s="86">
        <f>SUMIFS('sys inv movment rpt'!$M:$M,'sys inv movment rpt'!$L:$L,$M1378,'sys inv movment rpt'!$N:$N,AF$1)</f>
        <v>0</v>
      </c>
      <c r="AG1378" s="86">
        <f>SUMIFS('sys inv movment rpt'!$M:$M,'sys inv movment rpt'!$L:$L,$M1378,'sys inv movment rpt'!$N:$N,AG$1)</f>
        <v>0</v>
      </c>
      <c r="AH1378" s="86">
        <f>SUMIFS('sys inv movment rpt'!$M:$M,'sys inv movment rpt'!$L:$L,$M1378,'sys inv movment rpt'!$N:$N,AH$1)</f>
        <v>0</v>
      </c>
      <c r="AI1378" s="86">
        <f>SUMIFS('sys inv movment rpt'!$M:$M,'sys inv movment rpt'!$L:$L,$M1378,'sys inv movment rpt'!$N:$N,AI$1)</f>
        <v>0</v>
      </c>
      <c r="AJ1378" s="86">
        <f>SUMIFS('sys inv movment rpt'!$M:$M,'sys inv movment rpt'!$L:$L,$M1378,'sys inv movment rpt'!$N:$N,AJ$1)</f>
        <v>0</v>
      </c>
      <c r="AK1378" s="86">
        <f>SUMIFS('sys inv movment rpt'!$M:$M,'sys inv movment rpt'!$L:$L,$M1378,'sys inv movment rpt'!$N:$N,AK$1)</f>
        <v>0</v>
      </c>
      <c r="AL1378" s="86">
        <f>SUMIFS('sys inv movment rpt'!$M:$M,'sys inv movment rpt'!$L:$L,$M1378,'sys inv movment rpt'!$N:$N,AL$1)</f>
        <v>0</v>
      </c>
      <c r="AM1378" s="86">
        <f>SUMIFS('sys inv movment rpt'!$M:$M,'sys inv movment rpt'!$L:$L,$M1378,'sys inv movment rpt'!$N:$N,AM$1)</f>
        <v>0</v>
      </c>
      <c r="AN1378" s="86">
        <f>SUMIFS('sys inv movment rpt'!$M:$M,'sys inv movment rpt'!$L:$L,$M1378,'sys inv movment rpt'!$N:$N,AN$1)</f>
        <v>0</v>
      </c>
      <c r="AO1378" s="86">
        <f>SUMIFS('sys inv movment rpt'!$M:$M,'sys inv movment rpt'!$L:$L,$M1378,'sys inv movment rpt'!$N:$N,AO$1)</f>
        <v>0</v>
      </c>
      <c r="AP1378" s="86">
        <f>SUMIFS('sys inv movment rpt'!$M:$M,'sys inv movment rpt'!$L:$L,$M1378,'sys inv movment rpt'!$N:$N,AP$1)</f>
        <v>0</v>
      </c>
      <c r="AQ1378" s="86">
        <f>SUMIFS('sys inv movment rpt'!$M:$M,'sys inv movment rpt'!$L:$L,$M1378,'sys inv movment rpt'!$N:$N,AQ$1)</f>
        <v>0</v>
      </c>
      <c r="AR1378" s="86">
        <f>SUMIFS('sys inv movment rpt'!$M:$M,'sys inv movment rpt'!$L:$L,$M1378,'sys inv movment rpt'!$N:$N,AR$1)</f>
        <v>0</v>
      </c>
      <c r="AS1378" s="86">
        <f>SUMIFS('sys inv movment rpt'!$M:$M,'sys inv movment rpt'!$L:$L,$M1378,'sys inv movment rpt'!$N:$N,AS$1)</f>
        <v>0</v>
      </c>
      <c r="AT1378" s="86">
        <f>SUMIFS('sys inv movment rpt'!$M:$M,'sys inv movment rpt'!$L:$L,$M1378,'sys inv movment rpt'!$N:$N,AT$1)</f>
        <v>0</v>
      </c>
      <c r="AU1378" s="86">
        <f>SUMIFS('sys inv movment rpt'!$M:$M,'sys inv movment rpt'!$L:$L,$M1378,'sys inv movment rpt'!$N:$N,AU$1)</f>
        <v>0</v>
      </c>
      <c r="AV1378" s="86">
        <f>SUMIFS('sys inv movment rpt'!$M:$M,'sys inv movment rpt'!$L:$L,$M1378,'sys inv movment rpt'!$N:$N,AV$1)</f>
        <v>0</v>
      </c>
      <c r="AW1378" s="87" t="str">
        <f>IFERROR(VLOOKUP(A1378,'sys-backorder details'!E:U,17,0),"-")</f>
        <v>-</v>
      </c>
      <c r="AX1378" s="87"/>
    </row>
    <row r="1379" ht="12.75" hidden="1" customHeight="1">
      <c r="A1379" s="50" t="s">
        <v>2814</v>
      </c>
      <c r="B1379" s="50" t="s">
        <v>2815</v>
      </c>
      <c r="C1379" s="50">
        <f t="shared" si="2"/>
        <v>0</v>
      </c>
      <c r="D1379" s="80">
        <f>SUMIF('Stocks 101-111'!$J:$J,'item dashboard'!A1379,'Stocks 101-111'!K:K)</f>
        <v>0</v>
      </c>
      <c r="E1379" s="80">
        <f>SUMIF('Stocks 101-111'!$J:$J,'item dashboard'!A1379,'Stocks 101-111'!$L:$L)</f>
        <v>0</v>
      </c>
      <c r="F1379" s="81">
        <f t="shared" si="3"/>
        <v>0</v>
      </c>
      <c r="G1379" s="82">
        <f t="shared" si="4"/>
        <v>0.05714285714</v>
      </c>
      <c r="H1379" s="50">
        <f>SUMIFS('sys-backorder details'!$M:$M,'sys-backorder details'!$E:$E,'item dashboard'!A1379,'sys-backorder details'!$V:$V,"")</f>
        <v>0</v>
      </c>
      <c r="I1379" s="83">
        <f>SUMIF('settings-routing'!$I:$I,'item dashboard'!A1379,'settings-routing'!$O:$O)</f>
        <v>0</v>
      </c>
      <c r="J1379" s="50">
        <f>SUMIFS('sys-backorder details'!$M:$M,'sys-backorder details'!$E:$E,'item dashboard'!A1379,'sys-backorder details'!$V:$V,"Call off")</f>
        <v>0</v>
      </c>
      <c r="K1379" s="84">
        <f t="shared" si="5"/>
        <v>0</v>
      </c>
      <c r="L1379" s="84">
        <f>SUMIF('Production Plan'!$E:$E,'item dashboard'!A1379,'Production Plan'!$N:$N)</f>
        <v>0</v>
      </c>
      <c r="M1379" s="85" t="str">
        <f t="shared" si="6"/>
        <v>B-W4-N7PWANI-70 ml Nal Pntd Pwani coconut oil Bottle</v>
      </c>
      <c r="N1379" s="86">
        <f>SUMIFS('sys inv movment rpt'!$M:$M,'sys inv movment rpt'!$L:$L,$M1379,'sys inv movment rpt'!$N:$N,N$1)</f>
        <v>0</v>
      </c>
      <c r="O1379" s="86">
        <f>SUMIFS('sys inv movment rpt'!$M:$M,'sys inv movment rpt'!$L:$L,$M1379,'sys inv movment rpt'!$N:$N,O$1)</f>
        <v>0</v>
      </c>
      <c r="P1379" s="86">
        <f>SUMIFS('sys inv movment rpt'!$M:$M,'sys inv movment rpt'!$L:$L,$M1379,'sys inv movment rpt'!$N:$N,P$1)</f>
        <v>0</v>
      </c>
      <c r="Q1379" s="86">
        <f>SUMIFS('sys inv movment rpt'!$M:$M,'sys inv movment rpt'!$L:$L,$M1379,'sys inv movment rpt'!$N:$N,Q$1)</f>
        <v>0</v>
      </c>
      <c r="R1379" s="86">
        <f>SUMIFS('sys inv movment rpt'!$M:$M,'sys inv movment rpt'!$L:$L,$M1379,'sys inv movment rpt'!$N:$N,R$1)</f>
        <v>0</v>
      </c>
      <c r="S1379" s="86">
        <f>SUMIFS('sys inv movment rpt'!$M:$M,'sys inv movment rpt'!$L:$L,$M1379,'sys inv movment rpt'!$N:$N,S$1)</f>
        <v>0</v>
      </c>
      <c r="T1379" s="86">
        <f>SUMIFS('sys inv movment rpt'!$M:$M,'sys inv movment rpt'!$L:$L,$M1379,'sys inv movment rpt'!$N:$N,T$1)</f>
        <v>0</v>
      </c>
      <c r="U1379" s="86">
        <f>SUMIFS('sys inv movment rpt'!$M:$M,'sys inv movment rpt'!$L:$L,$M1379,'sys inv movment rpt'!$N:$N,U$1)</f>
        <v>0</v>
      </c>
      <c r="V1379" s="86">
        <f>SUMIFS('sys inv movment rpt'!$M:$M,'sys inv movment rpt'!$L:$L,$M1379,'sys inv movment rpt'!$N:$N,V$1)</f>
        <v>0</v>
      </c>
      <c r="W1379" s="86">
        <f>SUMIFS('sys inv movment rpt'!$M:$M,'sys inv movment rpt'!$L:$L,$M1379,'sys inv movment rpt'!$N:$N,W$1)</f>
        <v>0</v>
      </c>
      <c r="X1379" s="86">
        <f>SUMIFS('sys inv movment rpt'!$M:$M,'sys inv movment rpt'!$L:$L,$M1379,'sys inv movment rpt'!$N:$N,X$1)</f>
        <v>0</v>
      </c>
      <c r="Y1379" s="86">
        <f>SUMIFS('sys inv movment rpt'!$M:$M,'sys inv movment rpt'!$L:$L,$M1379,'sys inv movment rpt'!$N:$N,Y$1)</f>
        <v>0</v>
      </c>
      <c r="Z1379" s="86">
        <f>SUMIFS('sys inv movment rpt'!$M:$M,'sys inv movment rpt'!$L:$L,$M1379,'sys inv movment rpt'!$N:$N,Z$1)</f>
        <v>0</v>
      </c>
      <c r="AA1379" s="86">
        <f>SUMIFS('sys inv movment rpt'!$M:$M,'sys inv movment rpt'!$L:$L,$M1379,'sys inv movment rpt'!$N:$N,AA$1)</f>
        <v>0</v>
      </c>
      <c r="AB1379" s="86">
        <f>SUMIFS('sys inv movment rpt'!$M:$M,'sys inv movment rpt'!$L:$L,$M1379,'sys inv movment rpt'!$N:$N,AB$1)</f>
        <v>0</v>
      </c>
      <c r="AC1379" s="86">
        <f>SUMIFS('sys inv movment rpt'!$M:$M,'sys inv movment rpt'!$L:$L,$M1379,'sys inv movment rpt'!$N:$N,AC$1)</f>
        <v>0</v>
      </c>
      <c r="AD1379" s="86">
        <f>SUMIFS('sys inv movment rpt'!$M:$M,'sys inv movment rpt'!$L:$L,$M1379,'sys inv movment rpt'!$N:$N,AD$1)</f>
        <v>0</v>
      </c>
      <c r="AE1379" s="86">
        <f>SUMIFS('sys inv movment rpt'!$M:$M,'sys inv movment rpt'!$L:$L,$M1379,'sys inv movment rpt'!$N:$N,AE$1)</f>
        <v>7470</v>
      </c>
      <c r="AF1379" s="86">
        <f>SUMIFS('sys inv movment rpt'!$M:$M,'sys inv movment rpt'!$L:$L,$M1379,'sys inv movment rpt'!$N:$N,AF$1)</f>
        <v>0</v>
      </c>
      <c r="AG1379" s="86">
        <f>SUMIFS('sys inv movment rpt'!$M:$M,'sys inv movment rpt'!$L:$L,$M1379,'sys inv movment rpt'!$N:$N,AG$1)</f>
        <v>0</v>
      </c>
      <c r="AH1379" s="86">
        <f>SUMIFS('sys inv movment rpt'!$M:$M,'sys inv movment rpt'!$L:$L,$M1379,'sys inv movment rpt'!$N:$N,AH$1)</f>
        <v>0</v>
      </c>
      <c r="AI1379" s="86">
        <f>SUMIFS('sys inv movment rpt'!$M:$M,'sys inv movment rpt'!$L:$L,$M1379,'sys inv movment rpt'!$N:$N,AI$1)</f>
        <v>0</v>
      </c>
      <c r="AJ1379" s="86">
        <f>SUMIFS('sys inv movment rpt'!$M:$M,'sys inv movment rpt'!$L:$L,$M1379,'sys inv movment rpt'!$N:$N,AJ$1)</f>
        <v>0</v>
      </c>
      <c r="AK1379" s="86">
        <f>SUMIFS('sys inv movment rpt'!$M:$M,'sys inv movment rpt'!$L:$L,$M1379,'sys inv movment rpt'!$N:$N,AK$1)</f>
        <v>0</v>
      </c>
      <c r="AL1379" s="86">
        <f>SUMIFS('sys inv movment rpt'!$M:$M,'sys inv movment rpt'!$L:$L,$M1379,'sys inv movment rpt'!$N:$N,AL$1)</f>
        <v>0</v>
      </c>
      <c r="AM1379" s="86">
        <f>SUMIFS('sys inv movment rpt'!$M:$M,'sys inv movment rpt'!$L:$L,$M1379,'sys inv movment rpt'!$N:$N,AM$1)</f>
        <v>0</v>
      </c>
      <c r="AN1379" s="86">
        <f>SUMIFS('sys inv movment rpt'!$M:$M,'sys inv movment rpt'!$L:$L,$M1379,'sys inv movment rpt'!$N:$N,AN$1)</f>
        <v>0</v>
      </c>
      <c r="AO1379" s="86">
        <f>SUMIFS('sys inv movment rpt'!$M:$M,'sys inv movment rpt'!$L:$L,$M1379,'sys inv movment rpt'!$N:$N,AO$1)</f>
        <v>0</v>
      </c>
      <c r="AP1379" s="86">
        <f>SUMIFS('sys inv movment rpt'!$M:$M,'sys inv movment rpt'!$L:$L,$M1379,'sys inv movment rpt'!$N:$N,AP$1)</f>
        <v>0</v>
      </c>
      <c r="AQ1379" s="86">
        <f>SUMIFS('sys inv movment rpt'!$M:$M,'sys inv movment rpt'!$L:$L,$M1379,'sys inv movment rpt'!$N:$N,AQ$1)</f>
        <v>0</v>
      </c>
      <c r="AR1379" s="86">
        <f>SUMIFS('sys inv movment rpt'!$M:$M,'sys inv movment rpt'!$L:$L,$M1379,'sys inv movment rpt'!$N:$N,AR$1)</f>
        <v>5530</v>
      </c>
      <c r="AS1379" s="86">
        <f>SUMIFS('sys inv movment rpt'!$M:$M,'sys inv movment rpt'!$L:$L,$M1379,'sys inv movment rpt'!$N:$N,AS$1)</f>
        <v>0</v>
      </c>
      <c r="AT1379" s="86">
        <f>SUMIFS('sys inv movment rpt'!$M:$M,'sys inv movment rpt'!$L:$L,$M1379,'sys inv movment rpt'!$N:$N,AT$1)</f>
        <v>0</v>
      </c>
      <c r="AU1379" s="86">
        <f>SUMIFS('sys inv movment rpt'!$M:$M,'sys inv movment rpt'!$L:$L,$M1379,'sys inv movment rpt'!$N:$N,AU$1)</f>
        <v>0</v>
      </c>
      <c r="AV1379" s="86">
        <f>SUMIFS('sys inv movment rpt'!$M:$M,'sys inv movment rpt'!$L:$L,$M1379,'sys inv movment rpt'!$N:$N,AV$1)</f>
        <v>0</v>
      </c>
      <c r="AW1379" s="87" t="str">
        <f>IFERROR(VLOOKUP(A1379,'sys-backorder details'!E:U,17,0),"-")</f>
        <v>-</v>
      </c>
      <c r="AX1379" s="87"/>
    </row>
    <row r="1380" ht="12.75" hidden="1" customHeight="1">
      <c r="A1380" s="28" t="s">
        <v>2816</v>
      </c>
      <c r="B1380" s="28" t="s">
        <v>2817</v>
      </c>
      <c r="C1380" s="50">
        <f t="shared" si="2"/>
        <v>0</v>
      </c>
      <c r="D1380" s="80">
        <f>SUMIF('Stocks 101-111'!$J:$J,'item dashboard'!A1380,'Stocks 101-111'!K:K)</f>
        <v>0</v>
      </c>
      <c r="E1380" s="80">
        <f>SUMIF('Stocks 101-111'!$J:$J,'item dashboard'!A1380,'Stocks 101-111'!$L:$L)</f>
        <v>0</v>
      </c>
      <c r="F1380" s="81">
        <f t="shared" si="3"/>
        <v>0</v>
      </c>
      <c r="G1380" s="82">
        <f t="shared" si="4"/>
        <v>0</v>
      </c>
      <c r="H1380" s="50">
        <f>SUMIFS('sys-backorder details'!$M:$M,'sys-backorder details'!$E:$E,'item dashboard'!A1380,'sys-backorder details'!$V:$V,"")</f>
        <v>0</v>
      </c>
      <c r="I1380" s="83">
        <f>SUMIF('settings-routing'!$I:$I,'item dashboard'!A1380,'settings-routing'!$O:$O)</f>
        <v>0</v>
      </c>
      <c r="J1380" s="50">
        <f>SUMIFS('sys-backorder details'!$M:$M,'sys-backorder details'!$E:$E,'item dashboard'!A1380,'sys-backorder details'!$V:$V,"Call off")</f>
        <v>0</v>
      </c>
      <c r="K1380" s="84">
        <f t="shared" si="5"/>
        <v>0</v>
      </c>
      <c r="L1380" s="84">
        <f>SUMIF('Production Plan'!$E:$E,'item dashboard'!A1380,'Production Plan'!$N:$N)</f>
        <v>0</v>
      </c>
      <c r="M1380" s="85" t="str">
        <f t="shared" si="6"/>
        <v>B-W4-N7ROC-70 ml Natural Pntd Tania Roc Bottle</v>
      </c>
      <c r="N1380" s="86">
        <f>SUMIFS('sys inv movment rpt'!$M:$M,'sys inv movment rpt'!$L:$L,$M1380,'sys inv movment rpt'!$N:$N,N$1)</f>
        <v>0</v>
      </c>
      <c r="O1380" s="86">
        <f>SUMIFS('sys inv movment rpt'!$M:$M,'sys inv movment rpt'!$L:$L,$M1380,'sys inv movment rpt'!$N:$N,O$1)</f>
        <v>0</v>
      </c>
      <c r="P1380" s="86">
        <f>SUMIFS('sys inv movment rpt'!$M:$M,'sys inv movment rpt'!$L:$L,$M1380,'sys inv movment rpt'!$N:$N,P$1)</f>
        <v>0</v>
      </c>
      <c r="Q1380" s="86">
        <f>SUMIFS('sys inv movment rpt'!$M:$M,'sys inv movment rpt'!$L:$L,$M1380,'sys inv movment rpt'!$N:$N,Q$1)</f>
        <v>0</v>
      </c>
      <c r="R1380" s="86">
        <f>SUMIFS('sys inv movment rpt'!$M:$M,'sys inv movment rpt'!$L:$L,$M1380,'sys inv movment rpt'!$N:$N,R$1)</f>
        <v>0</v>
      </c>
      <c r="S1380" s="86">
        <f>SUMIFS('sys inv movment rpt'!$M:$M,'sys inv movment rpt'!$L:$L,$M1380,'sys inv movment rpt'!$N:$N,S$1)</f>
        <v>0</v>
      </c>
      <c r="T1380" s="86">
        <f>SUMIFS('sys inv movment rpt'!$M:$M,'sys inv movment rpt'!$L:$L,$M1380,'sys inv movment rpt'!$N:$N,T$1)</f>
        <v>0</v>
      </c>
      <c r="U1380" s="86">
        <f>SUMIFS('sys inv movment rpt'!$M:$M,'sys inv movment rpt'!$L:$L,$M1380,'sys inv movment rpt'!$N:$N,U$1)</f>
        <v>0</v>
      </c>
      <c r="V1380" s="86">
        <f>SUMIFS('sys inv movment rpt'!$M:$M,'sys inv movment rpt'!$L:$L,$M1380,'sys inv movment rpt'!$N:$N,V$1)</f>
        <v>0</v>
      </c>
      <c r="W1380" s="86">
        <f>SUMIFS('sys inv movment rpt'!$M:$M,'sys inv movment rpt'!$L:$L,$M1380,'sys inv movment rpt'!$N:$N,W$1)</f>
        <v>0</v>
      </c>
      <c r="X1380" s="86">
        <f>SUMIFS('sys inv movment rpt'!$M:$M,'sys inv movment rpt'!$L:$L,$M1380,'sys inv movment rpt'!$N:$N,X$1)</f>
        <v>0</v>
      </c>
      <c r="Y1380" s="86">
        <f>SUMIFS('sys inv movment rpt'!$M:$M,'sys inv movment rpt'!$L:$L,$M1380,'sys inv movment rpt'!$N:$N,Y$1)</f>
        <v>0</v>
      </c>
      <c r="Z1380" s="86">
        <f>SUMIFS('sys inv movment rpt'!$M:$M,'sys inv movment rpt'!$L:$L,$M1380,'sys inv movment rpt'!$N:$N,Z$1)</f>
        <v>0</v>
      </c>
      <c r="AA1380" s="86">
        <f>SUMIFS('sys inv movment rpt'!$M:$M,'sys inv movment rpt'!$L:$L,$M1380,'sys inv movment rpt'!$N:$N,AA$1)</f>
        <v>0</v>
      </c>
      <c r="AB1380" s="86">
        <f>SUMIFS('sys inv movment rpt'!$M:$M,'sys inv movment rpt'!$L:$L,$M1380,'sys inv movment rpt'!$N:$N,AB$1)</f>
        <v>0</v>
      </c>
      <c r="AC1380" s="86">
        <f>SUMIFS('sys inv movment rpt'!$M:$M,'sys inv movment rpt'!$L:$L,$M1380,'sys inv movment rpt'!$N:$N,AC$1)</f>
        <v>0</v>
      </c>
      <c r="AD1380" s="86">
        <f>SUMIFS('sys inv movment rpt'!$M:$M,'sys inv movment rpt'!$L:$L,$M1380,'sys inv movment rpt'!$N:$N,AD$1)</f>
        <v>0</v>
      </c>
      <c r="AE1380" s="86">
        <f>SUMIFS('sys inv movment rpt'!$M:$M,'sys inv movment rpt'!$L:$L,$M1380,'sys inv movment rpt'!$N:$N,AE$1)</f>
        <v>0</v>
      </c>
      <c r="AF1380" s="86">
        <f>SUMIFS('sys inv movment rpt'!$M:$M,'sys inv movment rpt'!$L:$L,$M1380,'sys inv movment rpt'!$N:$N,AF$1)</f>
        <v>0</v>
      </c>
      <c r="AG1380" s="86">
        <f>SUMIFS('sys inv movment rpt'!$M:$M,'sys inv movment rpt'!$L:$L,$M1380,'sys inv movment rpt'!$N:$N,AG$1)</f>
        <v>0</v>
      </c>
      <c r="AH1380" s="86">
        <f>SUMIFS('sys inv movment rpt'!$M:$M,'sys inv movment rpt'!$L:$L,$M1380,'sys inv movment rpt'!$N:$N,AH$1)</f>
        <v>0</v>
      </c>
      <c r="AI1380" s="86">
        <f>SUMIFS('sys inv movment rpt'!$M:$M,'sys inv movment rpt'!$L:$L,$M1380,'sys inv movment rpt'!$N:$N,AI$1)</f>
        <v>0</v>
      </c>
      <c r="AJ1380" s="86">
        <f>SUMIFS('sys inv movment rpt'!$M:$M,'sys inv movment rpt'!$L:$L,$M1380,'sys inv movment rpt'!$N:$N,AJ$1)</f>
        <v>0</v>
      </c>
      <c r="AK1380" s="86">
        <f>SUMIFS('sys inv movment rpt'!$M:$M,'sys inv movment rpt'!$L:$L,$M1380,'sys inv movment rpt'!$N:$N,AK$1)</f>
        <v>0</v>
      </c>
      <c r="AL1380" s="86">
        <f>SUMIFS('sys inv movment rpt'!$M:$M,'sys inv movment rpt'!$L:$L,$M1380,'sys inv movment rpt'!$N:$N,AL$1)</f>
        <v>0</v>
      </c>
      <c r="AM1380" s="86">
        <f>SUMIFS('sys inv movment rpt'!$M:$M,'sys inv movment rpt'!$L:$L,$M1380,'sys inv movment rpt'!$N:$N,AM$1)</f>
        <v>0</v>
      </c>
      <c r="AN1380" s="86">
        <f>SUMIFS('sys inv movment rpt'!$M:$M,'sys inv movment rpt'!$L:$L,$M1380,'sys inv movment rpt'!$N:$N,AN$1)</f>
        <v>0</v>
      </c>
      <c r="AO1380" s="86">
        <f>SUMIFS('sys inv movment rpt'!$M:$M,'sys inv movment rpt'!$L:$L,$M1380,'sys inv movment rpt'!$N:$N,AO$1)</f>
        <v>0</v>
      </c>
      <c r="AP1380" s="86">
        <f>SUMIFS('sys inv movment rpt'!$M:$M,'sys inv movment rpt'!$L:$L,$M1380,'sys inv movment rpt'!$N:$N,AP$1)</f>
        <v>0</v>
      </c>
      <c r="AQ1380" s="86">
        <f>SUMIFS('sys inv movment rpt'!$M:$M,'sys inv movment rpt'!$L:$L,$M1380,'sys inv movment rpt'!$N:$N,AQ$1)</f>
        <v>0</v>
      </c>
      <c r="AR1380" s="86">
        <f>SUMIFS('sys inv movment rpt'!$M:$M,'sys inv movment rpt'!$L:$L,$M1380,'sys inv movment rpt'!$N:$N,AR$1)</f>
        <v>0</v>
      </c>
      <c r="AS1380" s="86">
        <f>SUMIFS('sys inv movment rpt'!$M:$M,'sys inv movment rpt'!$L:$L,$M1380,'sys inv movment rpt'!$N:$N,AS$1)</f>
        <v>0</v>
      </c>
      <c r="AT1380" s="86">
        <f>SUMIFS('sys inv movment rpt'!$M:$M,'sys inv movment rpt'!$L:$L,$M1380,'sys inv movment rpt'!$N:$N,AT$1)</f>
        <v>0</v>
      </c>
      <c r="AU1380" s="86">
        <f>SUMIFS('sys inv movment rpt'!$M:$M,'sys inv movment rpt'!$L:$L,$M1380,'sys inv movment rpt'!$N:$N,AU$1)</f>
        <v>0</v>
      </c>
      <c r="AV1380" s="86">
        <f>SUMIFS('sys inv movment rpt'!$M:$M,'sys inv movment rpt'!$L:$L,$M1380,'sys inv movment rpt'!$N:$N,AV$1)</f>
        <v>0</v>
      </c>
      <c r="AW1380" s="87" t="str">
        <f>IFERROR(VLOOKUP(A1380,'sys-backorder details'!E:U,17,0),"-")</f>
        <v>-</v>
      </c>
      <c r="AX1380" s="87"/>
    </row>
    <row r="1381" ht="12.75" hidden="1" customHeight="1">
      <c r="A1381" s="28" t="s">
        <v>2818</v>
      </c>
      <c r="B1381" s="28" t="s">
        <v>2819</v>
      </c>
      <c r="C1381" s="50">
        <f t="shared" si="2"/>
        <v>3000</v>
      </c>
      <c r="D1381" s="80">
        <f>SUMIF('Stocks 101-111'!$J:$J,'item dashboard'!A1381,'Stocks 101-111'!K:K)</f>
        <v>3000</v>
      </c>
      <c r="E1381" s="80">
        <f>SUMIF('Stocks 101-111'!$J:$J,'item dashboard'!A1381,'Stocks 101-111'!$L:$L)</f>
        <v>0</v>
      </c>
      <c r="F1381" s="81">
        <f t="shared" si="3"/>
        <v>0</v>
      </c>
      <c r="G1381" s="82">
        <f t="shared" si="4"/>
        <v>0</v>
      </c>
      <c r="H1381" s="50">
        <f>SUMIFS('sys-backorder details'!$M:$M,'sys-backorder details'!$E:$E,'item dashboard'!A1381,'sys-backorder details'!$V:$V,"")</f>
        <v>0</v>
      </c>
      <c r="I1381" s="83">
        <f>SUMIF('settings-routing'!$I:$I,'item dashboard'!A1381,'settings-routing'!$O:$O)</f>
        <v>0</v>
      </c>
      <c r="J1381" s="50">
        <f>SUMIFS('sys-backorder details'!$M:$M,'sys-backorder details'!$E:$E,'item dashboard'!A1381,'sys-backorder details'!$V:$V,"Call off")</f>
        <v>0</v>
      </c>
      <c r="K1381" s="84">
        <f t="shared" si="5"/>
        <v>-3000</v>
      </c>
      <c r="L1381" s="84">
        <f>SUMIF('Production Plan'!$E:$E,'item dashboard'!A1381,'Production Plan'!$N:$N)</f>
        <v>0</v>
      </c>
      <c r="M1381" s="85" t="str">
        <f t="shared" si="6"/>
        <v>B-W4-N7SHELA-70 ml Nat Pntd Shela Coconut Oil Bottle</v>
      </c>
      <c r="N1381" s="86">
        <f>SUMIFS('sys inv movment rpt'!$M:$M,'sys inv movment rpt'!$L:$L,$M1381,'sys inv movment rpt'!$N:$N,N$1)</f>
        <v>0</v>
      </c>
      <c r="O1381" s="86">
        <f>SUMIFS('sys inv movment rpt'!$M:$M,'sys inv movment rpt'!$L:$L,$M1381,'sys inv movment rpt'!$N:$N,O$1)</f>
        <v>0</v>
      </c>
      <c r="P1381" s="86">
        <f>SUMIFS('sys inv movment rpt'!$M:$M,'sys inv movment rpt'!$L:$L,$M1381,'sys inv movment rpt'!$N:$N,P$1)</f>
        <v>0</v>
      </c>
      <c r="Q1381" s="86">
        <f>SUMIFS('sys inv movment rpt'!$M:$M,'sys inv movment rpt'!$L:$L,$M1381,'sys inv movment rpt'!$N:$N,Q$1)</f>
        <v>0</v>
      </c>
      <c r="R1381" s="86">
        <f>SUMIFS('sys inv movment rpt'!$M:$M,'sys inv movment rpt'!$L:$L,$M1381,'sys inv movment rpt'!$N:$N,R$1)</f>
        <v>0</v>
      </c>
      <c r="S1381" s="86">
        <f>SUMIFS('sys inv movment rpt'!$M:$M,'sys inv movment rpt'!$L:$L,$M1381,'sys inv movment rpt'!$N:$N,S$1)</f>
        <v>0</v>
      </c>
      <c r="T1381" s="86">
        <f>SUMIFS('sys inv movment rpt'!$M:$M,'sys inv movment rpt'!$L:$L,$M1381,'sys inv movment rpt'!$N:$N,T$1)</f>
        <v>0</v>
      </c>
      <c r="U1381" s="86">
        <f>SUMIFS('sys inv movment rpt'!$M:$M,'sys inv movment rpt'!$L:$L,$M1381,'sys inv movment rpt'!$N:$N,U$1)</f>
        <v>0</v>
      </c>
      <c r="V1381" s="86">
        <f>SUMIFS('sys inv movment rpt'!$M:$M,'sys inv movment rpt'!$L:$L,$M1381,'sys inv movment rpt'!$N:$N,V$1)</f>
        <v>0</v>
      </c>
      <c r="W1381" s="86">
        <f>SUMIFS('sys inv movment rpt'!$M:$M,'sys inv movment rpt'!$L:$L,$M1381,'sys inv movment rpt'!$N:$N,W$1)</f>
        <v>0</v>
      </c>
      <c r="X1381" s="86">
        <f>SUMIFS('sys inv movment rpt'!$M:$M,'sys inv movment rpt'!$L:$L,$M1381,'sys inv movment rpt'!$N:$N,X$1)</f>
        <v>0</v>
      </c>
      <c r="Y1381" s="86">
        <f>SUMIFS('sys inv movment rpt'!$M:$M,'sys inv movment rpt'!$L:$L,$M1381,'sys inv movment rpt'!$N:$N,Y$1)</f>
        <v>0</v>
      </c>
      <c r="Z1381" s="86">
        <f>SUMIFS('sys inv movment rpt'!$M:$M,'sys inv movment rpt'!$L:$L,$M1381,'sys inv movment rpt'!$N:$N,Z$1)</f>
        <v>0</v>
      </c>
      <c r="AA1381" s="86">
        <f>SUMIFS('sys inv movment rpt'!$M:$M,'sys inv movment rpt'!$L:$L,$M1381,'sys inv movment rpt'!$N:$N,AA$1)</f>
        <v>0</v>
      </c>
      <c r="AB1381" s="86">
        <f>SUMIFS('sys inv movment rpt'!$M:$M,'sys inv movment rpt'!$L:$L,$M1381,'sys inv movment rpt'!$N:$N,AB$1)</f>
        <v>0</v>
      </c>
      <c r="AC1381" s="86">
        <f>SUMIFS('sys inv movment rpt'!$M:$M,'sys inv movment rpt'!$L:$L,$M1381,'sys inv movment rpt'!$N:$N,AC$1)</f>
        <v>0</v>
      </c>
      <c r="AD1381" s="86">
        <f>SUMIFS('sys inv movment rpt'!$M:$M,'sys inv movment rpt'!$L:$L,$M1381,'sys inv movment rpt'!$N:$N,AD$1)</f>
        <v>0</v>
      </c>
      <c r="AE1381" s="86">
        <f>SUMIFS('sys inv movment rpt'!$M:$M,'sys inv movment rpt'!$L:$L,$M1381,'sys inv movment rpt'!$N:$N,AE$1)</f>
        <v>0</v>
      </c>
      <c r="AF1381" s="86">
        <f>SUMIFS('sys inv movment rpt'!$M:$M,'sys inv movment rpt'!$L:$L,$M1381,'sys inv movment rpt'!$N:$N,AF$1)</f>
        <v>0</v>
      </c>
      <c r="AG1381" s="86">
        <f>SUMIFS('sys inv movment rpt'!$M:$M,'sys inv movment rpt'!$L:$L,$M1381,'sys inv movment rpt'!$N:$N,AG$1)</f>
        <v>0</v>
      </c>
      <c r="AH1381" s="86">
        <f>SUMIFS('sys inv movment rpt'!$M:$M,'sys inv movment rpt'!$L:$L,$M1381,'sys inv movment rpt'!$N:$N,AH$1)</f>
        <v>0</v>
      </c>
      <c r="AI1381" s="86">
        <f>SUMIFS('sys inv movment rpt'!$M:$M,'sys inv movment rpt'!$L:$L,$M1381,'sys inv movment rpt'!$N:$N,AI$1)</f>
        <v>0</v>
      </c>
      <c r="AJ1381" s="86">
        <f>SUMIFS('sys inv movment rpt'!$M:$M,'sys inv movment rpt'!$L:$L,$M1381,'sys inv movment rpt'!$N:$N,AJ$1)</f>
        <v>0</v>
      </c>
      <c r="AK1381" s="86">
        <f>SUMIFS('sys inv movment rpt'!$M:$M,'sys inv movment rpt'!$L:$L,$M1381,'sys inv movment rpt'!$N:$N,AK$1)</f>
        <v>0</v>
      </c>
      <c r="AL1381" s="86">
        <f>SUMIFS('sys inv movment rpt'!$M:$M,'sys inv movment rpt'!$L:$L,$M1381,'sys inv movment rpt'!$N:$N,AL$1)</f>
        <v>0</v>
      </c>
      <c r="AM1381" s="86">
        <f>SUMIFS('sys inv movment rpt'!$M:$M,'sys inv movment rpt'!$L:$L,$M1381,'sys inv movment rpt'!$N:$N,AM$1)</f>
        <v>0</v>
      </c>
      <c r="AN1381" s="86">
        <f>SUMIFS('sys inv movment rpt'!$M:$M,'sys inv movment rpt'!$L:$L,$M1381,'sys inv movment rpt'!$N:$N,AN$1)</f>
        <v>0</v>
      </c>
      <c r="AO1381" s="86">
        <f>SUMIFS('sys inv movment rpt'!$M:$M,'sys inv movment rpt'!$L:$L,$M1381,'sys inv movment rpt'!$N:$N,AO$1)</f>
        <v>0</v>
      </c>
      <c r="AP1381" s="86">
        <f>SUMIFS('sys inv movment rpt'!$M:$M,'sys inv movment rpt'!$L:$L,$M1381,'sys inv movment rpt'!$N:$N,AP$1)</f>
        <v>0</v>
      </c>
      <c r="AQ1381" s="86">
        <f>SUMIFS('sys inv movment rpt'!$M:$M,'sys inv movment rpt'!$L:$L,$M1381,'sys inv movment rpt'!$N:$N,AQ$1)</f>
        <v>0</v>
      </c>
      <c r="AR1381" s="86">
        <f>SUMIFS('sys inv movment rpt'!$M:$M,'sys inv movment rpt'!$L:$L,$M1381,'sys inv movment rpt'!$N:$N,AR$1)</f>
        <v>0</v>
      </c>
      <c r="AS1381" s="86">
        <f>SUMIFS('sys inv movment rpt'!$M:$M,'sys inv movment rpt'!$L:$L,$M1381,'sys inv movment rpt'!$N:$N,AS$1)</f>
        <v>0</v>
      </c>
      <c r="AT1381" s="86">
        <f>SUMIFS('sys inv movment rpt'!$M:$M,'sys inv movment rpt'!$L:$L,$M1381,'sys inv movment rpt'!$N:$N,AT$1)</f>
        <v>0</v>
      </c>
      <c r="AU1381" s="86">
        <f>SUMIFS('sys inv movment rpt'!$M:$M,'sys inv movment rpt'!$L:$L,$M1381,'sys inv movment rpt'!$N:$N,AU$1)</f>
        <v>0</v>
      </c>
      <c r="AV1381" s="86">
        <f>SUMIFS('sys inv movment rpt'!$M:$M,'sys inv movment rpt'!$L:$L,$M1381,'sys inv movment rpt'!$N:$N,AV$1)</f>
        <v>0</v>
      </c>
      <c r="AW1381" s="87" t="str">
        <f>IFERROR(VLOOKUP(A1381,'sys-backorder details'!E:U,17,0),"-")</f>
        <v>-</v>
      </c>
      <c r="AX1381" s="87"/>
    </row>
    <row r="1382" ht="12.75" hidden="1" customHeight="1">
      <c r="A1382" s="50" t="s">
        <v>2820</v>
      </c>
      <c r="B1382" s="50" t="s">
        <v>2821</v>
      </c>
      <c r="C1382" s="50">
        <f t="shared" si="2"/>
        <v>0</v>
      </c>
      <c r="D1382" s="80">
        <f>SUMIF('Stocks 101-111'!$J:$J,'item dashboard'!A1382,'Stocks 101-111'!K:K)</f>
        <v>0</v>
      </c>
      <c r="E1382" s="80">
        <f>SUMIF('Stocks 101-111'!$J:$J,'item dashboard'!A1382,'Stocks 101-111'!$L:$L)</f>
        <v>0</v>
      </c>
      <c r="F1382" s="81">
        <f t="shared" si="3"/>
        <v>0</v>
      </c>
      <c r="G1382" s="82">
        <f t="shared" si="4"/>
        <v>0</v>
      </c>
      <c r="H1382" s="50">
        <f>SUMIFS('sys-backorder details'!$M:$M,'sys-backorder details'!$E:$E,'item dashboard'!A1382,'sys-backorder details'!$V:$V,"")</f>
        <v>0</v>
      </c>
      <c r="I1382" s="83">
        <f>SUMIF('settings-routing'!$I:$I,'item dashboard'!A1382,'settings-routing'!$O:$O)</f>
        <v>0</v>
      </c>
      <c r="J1382" s="50">
        <f>SUMIFS('sys-backorder details'!$M:$M,'sys-backorder details'!$E:$E,'item dashboard'!A1382,'sys-backorder details'!$V:$V,"Call off")</f>
        <v>0</v>
      </c>
      <c r="K1382" s="84">
        <f t="shared" si="5"/>
        <v>0</v>
      </c>
      <c r="L1382" s="84">
        <f>SUMIF('Production Plan'!$E:$E,'item dashboard'!A1382,'Production Plan'!$N:$N)</f>
        <v>0</v>
      </c>
      <c r="M1382" s="85" t="str">
        <f t="shared" si="6"/>
        <v>B-W4-N7TANIA-70 ml Natural Pntd Tania Bottle</v>
      </c>
      <c r="N1382" s="86">
        <f>SUMIFS('sys inv movment rpt'!$M:$M,'sys inv movment rpt'!$L:$L,$M1382,'sys inv movment rpt'!$N:$N,N$1)</f>
        <v>0</v>
      </c>
      <c r="O1382" s="86">
        <f>SUMIFS('sys inv movment rpt'!$M:$M,'sys inv movment rpt'!$L:$L,$M1382,'sys inv movment rpt'!$N:$N,O$1)</f>
        <v>0</v>
      </c>
      <c r="P1382" s="86">
        <f>SUMIFS('sys inv movment rpt'!$M:$M,'sys inv movment rpt'!$L:$L,$M1382,'sys inv movment rpt'!$N:$N,P$1)</f>
        <v>0</v>
      </c>
      <c r="Q1382" s="86">
        <f>SUMIFS('sys inv movment rpt'!$M:$M,'sys inv movment rpt'!$L:$L,$M1382,'sys inv movment rpt'!$N:$N,Q$1)</f>
        <v>0</v>
      </c>
      <c r="R1382" s="86">
        <f>SUMIFS('sys inv movment rpt'!$M:$M,'sys inv movment rpt'!$L:$L,$M1382,'sys inv movment rpt'!$N:$N,R$1)</f>
        <v>0</v>
      </c>
      <c r="S1382" s="86">
        <f>SUMIFS('sys inv movment rpt'!$M:$M,'sys inv movment rpt'!$L:$L,$M1382,'sys inv movment rpt'!$N:$N,S$1)</f>
        <v>0</v>
      </c>
      <c r="T1382" s="86">
        <f>SUMIFS('sys inv movment rpt'!$M:$M,'sys inv movment rpt'!$L:$L,$M1382,'sys inv movment rpt'!$N:$N,T$1)</f>
        <v>0</v>
      </c>
      <c r="U1382" s="86">
        <f>SUMIFS('sys inv movment rpt'!$M:$M,'sys inv movment rpt'!$L:$L,$M1382,'sys inv movment rpt'!$N:$N,U$1)</f>
        <v>0</v>
      </c>
      <c r="V1382" s="86">
        <f>SUMIFS('sys inv movment rpt'!$M:$M,'sys inv movment rpt'!$L:$L,$M1382,'sys inv movment rpt'!$N:$N,V$1)</f>
        <v>0</v>
      </c>
      <c r="W1382" s="86">
        <f>SUMIFS('sys inv movment rpt'!$M:$M,'sys inv movment rpt'!$L:$L,$M1382,'sys inv movment rpt'!$N:$N,W$1)</f>
        <v>0</v>
      </c>
      <c r="X1382" s="86">
        <f>SUMIFS('sys inv movment rpt'!$M:$M,'sys inv movment rpt'!$L:$L,$M1382,'sys inv movment rpt'!$N:$N,X$1)</f>
        <v>0</v>
      </c>
      <c r="Y1382" s="86">
        <f>SUMIFS('sys inv movment rpt'!$M:$M,'sys inv movment rpt'!$L:$L,$M1382,'sys inv movment rpt'!$N:$N,Y$1)</f>
        <v>0</v>
      </c>
      <c r="Z1382" s="86">
        <f>SUMIFS('sys inv movment rpt'!$M:$M,'sys inv movment rpt'!$L:$L,$M1382,'sys inv movment rpt'!$N:$N,Z$1)</f>
        <v>0</v>
      </c>
      <c r="AA1382" s="86">
        <f>SUMIFS('sys inv movment rpt'!$M:$M,'sys inv movment rpt'!$L:$L,$M1382,'sys inv movment rpt'!$N:$N,AA$1)</f>
        <v>0</v>
      </c>
      <c r="AB1382" s="86">
        <f>SUMIFS('sys inv movment rpt'!$M:$M,'sys inv movment rpt'!$L:$L,$M1382,'sys inv movment rpt'!$N:$N,AB$1)</f>
        <v>0</v>
      </c>
      <c r="AC1382" s="86">
        <f>SUMIFS('sys inv movment rpt'!$M:$M,'sys inv movment rpt'!$L:$L,$M1382,'sys inv movment rpt'!$N:$N,AC$1)</f>
        <v>0</v>
      </c>
      <c r="AD1382" s="86">
        <f>SUMIFS('sys inv movment rpt'!$M:$M,'sys inv movment rpt'!$L:$L,$M1382,'sys inv movment rpt'!$N:$N,AD$1)</f>
        <v>0</v>
      </c>
      <c r="AE1382" s="86">
        <f>SUMIFS('sys inv movment rpt'!$M:$M,'sys inv movment rpt'!$L:$L,$M1382,'sys inv movment rpt'!$N:$N,AE$1)</f>
        <v>0</v>
      </c>
      <c r="AF1382" s="86">
        <f>SUMIFS('sys inv movment rpt'!$M:$M,'sys inv movment rpt'!$L:$L,$M1382,'sys inv movment rpt'!$N:$N,AF$1)</f>
        <v>0</v>
      </c>
      <c r="AG1382" s="86">
        <f>SUMIFS('sys inv movment rpt'!$M:$M,'sys inv movment rpt'!$L:$L,$M1382,'sys inv movment rpt'!$N:$N,AG$1)</f>
        <v>0</v>
      </c>
      <c r="AH1382" s="86">
        <f>SUMIFS('sys inv movment rpt'!$M:$M,'sys inv movment rpt'!$L:$L,$M1382,'sys inv movment rpt'!$N:$N,AH$1)</f>
        <v>0</v>
      </c>
      <c r="AI1382" s="86">
        <f>SUMIFS('sys inv movment rpt'!$M:$M,'sys inv movment rpt'!$L:$L,$M1382,'sys inv movment rpt'!$N:$N,AI$1)</f>
        <v>0</v>
      </c>
      <c r="AJ1382" s="86">
        <f>SUMIFS('sys inv movment rpt'!$M:$M,'sys inv movment rpt'!$L:$L,$M1382,'sys inv movment rpt'!$N:$N,AJ$1)</f>
        <v>0</v>
      </c>
      <c r="AK1382" s="86">
        <f>SUMIFS('sys inv movment rpt'!$M:$M,'sys inv movment rpt'!$L:$L,$M1382,'sys inv movment rpt'!$N:$N,AK$1)</f>
        <v>0</v>
      </c>
      <c r="AL1382" s="86">
        <f>SUMIFS('sys inv movment rpt'!$M:$M,'sys inv movment rpt'!$L:$L,$M1382,'sys inv movment rpt'!$N:$N,AL$1)</f>
        <v>0</v>
      </c>
      <c r="AM1382" s="86">
        <f>SUMIFS('sys inv movment rpt'!$M:$M,'sys inv movment rpt'!$L:$L,$M1382,'sys inv movment rpt'!$N:$N,AM$1)</f>
        <v>0</v>
      </c>
      <c r="AN1382" s="86">
        <f>SUMIFS('sys inv movment rpt'!$M:$M,'sys inv movment rpt'!$L:$L,$M1382,'sys inv movment rpt'!$N:$N,AN$1)</f>
        <v>0</v>
      </c>
      <c r="AO1382" s="86">
        <f>SUMIFS('sys inv movment rpt'!$M:$M,'sys inv movment rpt'!$L:$L,$M1382,'sys inv movment rpt'!$N:$N,AO$1)</f>
        <v>0</v>
      </c>
      <c r="AP1382" s="86">
        <f>SUMIFS('sys inv movment rpt'!$M:$M,'sys inv movment rpt'!$L:$L,$M1382,'sys inv movment rpt'!$N:$N,AP$1)</f>
        <v>0</v>
      </c>
      <c r="AQ1382" s="86">
        <f>SUMIFS('sys inv movment rpt'!$M:$M,'sys inv movment rpt'!$L:$L,$M1382,'sys inv movment rpt'!$N:$N,AQ$1)</f>
        <v>0</v>
      </c>
      <c r="AR1382" s="86">
        <f>SUMIFS('sys inv movment rpt'!$M:$M,'sys inv movment rpt'!$L:$L,$M1382,'sys inv movment rpt'!$N:$N,AR$1)</f>
        <v>0</v>
      </c>
      <c r="AS1382" s="86">
        <f>SUMIFS('sys inv movment rpt'!$M:$M,'sys inv movment rpt'!$L:$L,$M1382,'sys inv movment rpt'!$N:$N,AS$1)</f>
        <v>0</v>
      </c>
      <c r="AT1382" s="86">
        <f>SUMIFS('sys inv movment rpt'!$M:$M,'sys inv movment rpt'!$L:$L,$M1382,'sys inv movment rpt'!$N:$N,AT$1)</f>
        <v>0</v>
      </c>
      <c r="AU1382" s="86">
        <f>SUMIFS('sys inv movment rpt'!$M:$M,'sys inv movment rpt'!$L:$L,$M1382,'sys inv movment rpt'!$N:$N,AU$1)</f>
        <v>0</v>
      </c>
      <c r="AV1382" s="86">
        <f>SUMIFS('sys inv movment rpt'!$M:$M,'sys inv movment rpt'!$L:$L,$M1382,'sys inv movment rpt'!$N:$N,AV$1)</f>
        <v>0</v>
      </c>
      <c r="AW1382" s="87" t="str">
        <f>IFERROR(VLOOKUP(A1382,'sys-backorder details'!E:U,17,0),"-")</f>
        <v>-</v>
      </c>
      <c r="AX1382" s="87"/>
    </row>
    <row r="1383" ht="12.75" hidden="1" customHeight="1">
      <c r="A1383" s="50" t="s">
        <v>2822</v>
      </c>
      <c r="B1383" s="50" t="s">
        <v>2823</v>
      </c>
      <c r="C1383" s="50">
        <f t="shared" si="2"/>
        <v>0</v>
      </c>
      <c r="D1383" s="80">
        <f>SUMIF('Stocks 101-111'!$J:$J,'item dashboard'!A1383,'Stocks 101-111'!K:K)</f>
        <v>0</v>
      </c>
      <c r="E1383" s="80">
        <f>SUMIF('Stocks 101-111'!$J:$J,'item dashboard'!A1383,'Stocks 101-111'!$L:$L)</f>
        <v>0</v>
      </c>
      <c r="F1383" s="81">
        <f t="shared" si="3"/>
        <v>0</v>
      </c>
      <c r="G1383" s="82">
        <f t="shared" si="4"/>
        <v>0</v>
      </c>
      <c r="H1383" s="50">
        <f>SUMIFS('sys-backorder details'!$M:$M,'sys-backorder details'!$E:$E,'item dashboard'!A1383,'sys-backorder details'!$V:$V,"")</f>
        <v>0</v>
      </c>
      <c r="I1383" s="83">
        <f>SUMIF('settings-routing'!$I:$I,'item dashboard'!A1383,'settings-routing'!$O:$O)</f>
        <v>0</v>
      </c>
      <c r="J1383" s="50">
        <f>SUMIFS('sys-backorder details'!$M:$M,'sys-backorder details'!$E:$E,'item dashboard'!A1383,'sys-backorder details'!$V:$V,"Call off")</f>
        <v>0</v>
      </c>
      <c r="K1383" s="84">
        <f t="shared" si="5"/>
        <v>0</v>
      </c>
      <c r="L1383" s="84">
        <f>SUMIF('Production Plan'!$E:$E,'item dashboard'!A1383,'Production Plan'!$N:$N)</f>
        <v>0</v>
      </c>
      <c r="M1383" s="85" t="str">
        <f t="shared" si="6"/>
        <v>B-W4-W7-70 ml White Bottle</v>
      </c>
      <c r="N1383" s="86">
        <f>SUMIFS('sys inv movment rpt'!$M:$M,'sys inv movment rpt'!$L:$L,$M1383,'sys inv movment rpt'!$N:$N,N$1)</f>
        <v>0</v>
      </c>
      <c r="O1383" s="86">
        <f>SUMIFS('sys inv movment rpt'!$M:$M,'sys inv movment rpt'!$L:$L,$M1383,'sys inv movment rpt'!$N:$N,O$1)</f>
        <v>0</v>
      </c>
      <c r="P1383" s="86">
        <f>SUMIFS('sys inv movment rpt'!$M:$M,'sys inv movment rpt'!$L:$L,$M1383,'sys inv movment rpt'!$N:$N,P$1)</f>
        <v>0</v>
      </c>
      <c r="Q1383" s="86">
        <f>SUMIFS('sys inv movment rpt'!$M:$M,'sys inv movment rpt'!$L:$L,$M1383,'sys inv movment rpt'!$N:$N,Q$1)</f>
        <v>0</v>
      </c>
      <c r="R1383" s="86">
        <f>SUMIFS('sys inv movment rpt'!$M:$M,'sys inv movment rpt'!$L:$L,$M1383,'sys inv movment rpt'!$N:$N,R$1)</f>
        <v>0</v>
      </c>
      <c r="S1383" s="86">
        <f>SUMIFS('sys inv movment rpt'!$M:$M,'sys inv movment rpt'!$L:$L,$M1383,'sys inv movment rpt'!$N:$N,S$1)</f>
        <v>0</v>
      </c>
      <c r="T1383" s="86">
        <f>SUMIFS('sys inv movment rpt'!$M:$M,'sys inv movment rpt'!$L:$L,$M1383,'sys inv movment rpt'!$N:$N,T$1)</f>
        <v>0</v>
      </c>
      <c r="U1383" s="86">
        <f>SUMIFS('sys inv movment rpt'!$M:$M,'sys inv movment rpt'!$L:$L,$M1383,'sys inv movment rpt'!$N:$N,U$1)</f>
        <v>0</v>
      </c>
      <c r="V1383" s="86">
        <f>SUMIFS('sys inv movment rpt'!$M:$M,'sys inv movment rpt'!$L:$L,$M1383,'sys inv movment rpt'!$N:$N,V$1)</f>
        <v>0</v>
      </c>
      <c r="W1383" s="86">
        <f>SUMIFS('sys inv movment rpt'!$M:$M,'sys inv movment rpt'!$L:$L,$M1383,'sys inv movment rpt'!$N:$N,W$1)</f>
        <v>0</v>
      </c>
      <c r="X1383" s="86">
        <f>SUMIFS('sys inv movment rpt'!$M:$M,'sys inv movment rpt'!$L:$L,$M1383,'sys inv movment rpt'!$N:$N,X$1)</f>
        <v>0</v>
      </c>
      <c r="Y1383" s="86">
        <f>SUMIFS('sys inv movment rpt'!$M:$M,'sys inv movment rpt'!$L:$L,$M1383,'sys inv movment rpt'!$N:$N,Y$1)</f>
        <v>0</v>
      </c>
      <c r="Z1383" s="86">
        <f>SUMIFS('sys inv movment rpt'!$M:$M,'sys inv movment rpt'!$L:$L,$M1383,'sys inv movment rpt'!$N:$N,Z$1)</f>
        <v>0</v>
      </c>
      <c r="AA1383" s="86">
        <f>SUMIFS('sys inv movment rpt'!$M:$M,'sys inv movment rpt'!$L:$L,$M1383,'sys inv movment rpt'!$N:$N,AA$1)</f>
        <v>0</v>
      </c>
      <c r="AB1383" s="86">
        <f>SUMIFS('sys inv movment rpt'!$M:$M,'sys inv movment rpt'!$L:$L,$M1383,'sys inv movment rpt'!$N:$N,AB$1)</f>
        <v>0</v>
      </c>
      <c r="AC1383" s="86">
        <f>SUMIFS('sys inv movment rpt'!$M:$M,'sys inv movment rpt'!$L:$L,$M1383,'sys inv movment rpt'!$N:$N,AC$1)</f>
        <v>0</v>
      </c>
      <c r="AD1383" s="86">
        <f>SUMIFS('sys inv movment rpt'!$M:$M,'sys inv movment rpt'!$L:$L,$M1383,'sys inv movment rpt'!$N:$N,AD$1)</f>
        <v>0</v>
      </c>
      <c r="AE1383" s="86">
        <f>SUMIFS('sys inv movment rpt'!$M:$M,'sys inv movment rpt'!$L:$L,$M1383,'sys inv movment rpt'!$N:$N,AE$1)</f>
        <v>0</v>
      </c>
      <c r="AF1383" s="86">
        <f>SUMIFS('sys inv movment rpt'!$M:$M,'sys inv movment rpt'!$L:$L,$M1383,'sys inv movment rpt'!$N:$N,AF$1)</f>
        <v>0</v>
      </c>
      <c r="AG1383" s="86">
        <f>SUMIFS('sys inv movment rpt'!$M:$M,'sys inv movment rpt'!$L:$L,$M1383,'sys inv movment rpt'!$N:$N,AG$1)</f>
        <v>0</v>
      </c>
      <c r="AH1383" s="86">
        <f>SUMIFS('sys inv movment rpt'!$M:$M,'sys inv movment rpt'!$L:$L,$M1383,'sys inv movment rpt'!$N:$N,AH$1)</f>
        <v>0</v>
      </c>
      <c r="AI1383" s="86">
        <f>SUMIFS('sys inv movment rpt'!$M:$M,'sys inv movment rpt'!$L:$L,$M1383,'sys inv movment rpt'!$N:$N,AI$1)</f>
        <v>0</v>
      </c>
      <c r="AJ1383" s="86">
        <f>SUMIFS('sys inv movment rpt'!$M:$M,'sys inv movment rpt'!$L:$L,$M1383,'sys inv movment rpt'!$N:$N,AJ$1)</f>
        <v>0</v>
      </c>
      <c r="AK1383" s="86">
        <f>SUMIFS('sys inv movment rpt'!$M:$M,'sys inv movment rpt'!$L:$L,$M1383,'sys inv movment rpt'!$N:$N,AK$1)</f>
        <v>0</v>
      </c>
      <c r="AL1383" s="86">
        <f>SUMIFS('sys inv movment rpt'!$M:$M,'sys inv movment rpt'!$L:$L,$M1383,'sys inv movment rpt'!$N:$N,AL$1)</f>
        <v>0</v>
      </c>
      <c r="AM1383" s="86">
        <f>SUMIFS('sys inv movment rpt'!$M:$M,'sys inv movment rpt'!$L:$L,$M1383,'sys inv movment rpt'!$N:$N,AM$1)</f>
        <v>0</v>
      </c>
      <c r="AN1383" s="86">
        <f>SUMIFS('sys inv movment rpt'!$M:$M,'sys inv movment rpt'!$L:$L,$M1383,'sys inv movment rpt'!$N:$N,AN$1)</f>
        <v>0</v>
      </c>
      <c r="AO1383" s="86">
        <f>SUMIFS('sys inv movment rpt'!$M:$M,'sys inv movment rpt'!$L:$L,$M1383,'sys inv movment rpt'!$N:$N,AO$1)</f>
        <v>0</v>
      </c>
      <c r="AP1383" s="86">
        <f>SUMIFS('sys inv movment rpt'!$M:$M,'sys inv movment rpt'!$L:$L,$M1383,'sys inv movment rpt'!$N:$N,AP$1)</f>
        <v>0</v>
      </c>
      <c r="AQ1383" s="86">
        <f>SUMIFS('sys inv movment rpt'!$M:$M,'sys inv movment rpt'!$L:$L,$M1383,'sys inv movment rpt'!$N:$N,AQ$1)</f>
        <v>0</v>
      </c>
      <c r="AR1383" s="86">
        <f>SUMIFS('sys inv movment rpt'!$M:$M,'sys inv movment rpt'!$L:$L,$M1383,'sys inv movment rpt'!$N:$N,AR$1)</f>
        <v>0</v>
      </c>
      <c r="AS1383" s="86">
        <f>SUMIFS('sys inv movment rpt'!$M:$M,'sys inv movment rpt'!$L:$L,$M1383,'sys inv movment rpt'!$N:$N,AS$1)</f>
        <v>0</v>
      </c>
      <c r="AT1383" s="86">
        <f>SUMIFS('sys inv movment rpt'!$M:$M,'sys inv movment rpt'!$L:$L,$M1383,'sys inv movment rpt'!$N:$N,AT$1)</f>
        <v>0</v>
      </c>
      <c r="AU1383" s="86">
        <f>SUMIFS('sys inv movment rpt'!$M:$M,'sys inv movment rpt'!$L:$L,$M1383,'sys inv movment rpt'!$N:$N,AU$1)</f>
        <v>0</v>
      </c>
      <c r="AV1383" s="86">
        <f>SUMIFS('sys inv movment rpt'!$M:$M,'sys inv movment rpt'!$L:$L,$M1383,'sys inv movment rpt'!$N:$N,AV$1)</f>
        <v>0</v>
      </c>
      <c r="AW1383" s="87" t="str">
        <f>IFERROR(VLOOKUP(A1383,'sys-backorder details'!E:U,17,0),"-")</f>
        <v>-</v>
      </c>
      <c r="AX1383" s="87"/>
    </row>
    <row r="1384" ht="12.75" hidden="1" customHeight="1">
      <c r="A1384" s="50" t="s">
        <v>2824</v>
      </c>
      <c r="B1384" s="50" t="s">
        <v>1147</v>
      </c>
      <c r="C1384" s="50">
        <f t="shared" si="2"/>
        <v>0</v>
      </c>
      <c r="D1384" s="80">
        <f>SUMIF('Stocks 101-111'!$J:$J,'item dashboard'!A1384,'Stocks 101-111'!K:K)</f>
        <v>0</v>
      </c>
      <c r="E1384" s="80">
        <f>SUMIF('Stocks 101-111'!$J:$J,'item dashboard'!A1384,'Stocks 101-111'!$L:$L)</f>
        <v>0</v>
      </c>
      <c r="F1384" s="81">
        <f t="shared" si="3"/>
        <v>0</v>
      </c>
      <c r="G1384" s="82">
        <f t="shared" si="4"/>
        <v>0</v>
      </c>
      <c r="H1384" s="50">
        <f>SUMIFS('sys-backorder details'!$M:$M,'sys-backorder details'!$E:$E,'item dashboard'!A1384,'sys-backorder details'!$V:$V,"")</f>
        <v>0</v>
      </c>
      <c r="I1384" s="83">
        <f>SUMIF('settings-routing'!$I:$I,'item dashboard'!A1384,'settings-routing'!$O:$O)</f>
        <v>0</v>
      </c>
      <c r="J1384" s="50">
        <f>SUMIFS('sys-backorder details'!$M:$M,'sys-backorder details'!$E:$E,'item dashboard'!A1384,'sys-backorder details'!$V:$V,"Call off")</f>
        <v>0</v>
      </c>
      <c r="K1384" s="84">
        <f t="shared" si="5"/>
        <v>0</v>
      </c>
      <c r="L1384" s="84">
        <f>SUMIF('Production Plan'!$E:$E,'item dashboard'!A1384,'Production Plan'!$N:$N)</f>
        <v>0</v>
      </c>
      <c r="M1384" s="85" t="str">
        <f t="shared" si="6"/>
        <v>B-W4-W7KOCO-70 ml Natural Pntd Ludaz Coconut Oil Bottle</v>
      </c>
      <c r="N1384" s="86">
        <f>SUMIFS('sys inv movment rpt'!$M:$M,'sys inv movment rpt'!$L:$L,$M1384,'sys inv movment rpt'!$N:$N,N$1)</f>
        <v>0</v>
      </c>
      <c r="O1384" s="86">
        <f>SUMIFS('sys inv movment rpt'!$M:$M,'sys inv movment rpt'!$L:$L,$M1384,'sys inv movment rpt'!$N:$N,O$1)</f>
        <v>0</v>
      </c>
      <c r="P1384" s="86">
        <f>SUMIFS('sys inv movment rpt'!$M:$M,'sys inv movment rpt'!$L:$L,$M1384,'sys inv movment rpt'!$N:$N,P$1)</f>
        <v>0</v>
      </c>
      <c r="Q1384" s="86">
        <f>SUMIFS('sys inv movment rpt'!$M:$M,'sys inv movment rpt'!$L:$L,$M1384,'sys inv movment rpt'!$N:$N,Q$1)</f>
        <v>0</v>
      </c>
      <c r="R1384" s="86">
        <f>SUMIFS('sys inv movment rpt'!$M:$M,'sys inv movment rpt'!$L:$L,$M1384,'sys inv movment rpt'!$N:$N,R$1)</f>
        <v>0</v>
      </c>
      <c r="S1384" s="86">
        <f>SUMIFS('sys inv movment rpt'!$M:$M,'sys inv movment rpt'!$L:$L,$M1384,'sys inv movment rpt'!$N:$N,S$1)</f>
        <v>0</v>
      </c>
      <c r="T1384" s="86">
        <f>SUMIFS('sys inv movment rpt'!$M:$M,'sys inv movment rpt'!$L:$L,$M1384,'sys inv movment rpt'!$N:$N,T$1)</f>
        <v>0</v>
      </c>
      <c r="U1384" s="86">
        <f>SUMIFS('sys inv movment rpt'!$M:$M,'sys inv movment rpt'!$L:$L,$M1384,'sys inv movment rpt'!$N:$N,U$1)</f>
        <v>0</v>
      </c>
      <c r="V1384" s="86">
        <f>SUMIFS('sys inv movment rpt'!$M:$M,'sys inv movment rpt'!$L:$L,$M1384,'sys inv movment rpt'!$N:$N,V$1)</f>
        <v>0</v>
      </c>
      <c r="W1384" s="86">
        <f>SUMIFS('sys inv movment rpt'!$M:$M,'sys inv movment rpt'!$L:$L,$M1384,'sys inv movment rpt'!$N:$N,W$1)</f>
        <v>0</v>
      </c>
      <c r="X1384" s="86">
        <f>SUMIFS('sys inv movment rpt'!$M:$M,'sys inv movment rpt'!$L:$L,$M1384,'sys inv movment rpt'!$N:$N,X$1)</f>
        <v>0</v>
      </c>
      <c r="Y1384" s="86">
        <f>SUMIFS('sys inv movment rpt'!$M:$M,'sys inv movment rpt'!$L:$L,$M1384,'sys inv movment rpt'!$N:$N,Y$1)</f>
        <v>0</v>
      </c>
      <c r="Z1384" s="86">
        <f>SUMIFS('sys inv movment rpt'!$M:$M,'sys inv movment rpt'!$L:$L,$M1384,'sys inv movment rpt'!$N:$N,Z$1)</f>
        <v>0</v>
      </c>
      <c r="AA1384" s="86">
        <f>SUMIFS('sys inv movment rpt'!$M:$M,'sys inv movment rpt'!$L:$L,$M1384,'sys inv movment rpt'!$N:$N,AA$1)</f>
        <v>0</v>
      </c>
      <c r="AB1384" s="86">
        <f>SUMIFS('sys inv movment rpt'!$M:$M,'sys inv movment rpt'!$L:$L,$M1384,'sys inv movment rpt'!$N:$N,AB$1)</f>
        <v>0</v>
      </c>
      <c r="AC1384" s="86">
        <f>SUMIFS('sys inv movment rpt'!$M:$M,'sys inv movment rpt'!$L:$L,$M1384,'sys inv movment rpt'!$N:$N,AC$1)</f>
        <v>0</v>
      </c>
      <c r="AD1384" s="86">
        <f>SUMIFS('sys inv movment rpt'!$M:$M,'sys inv movment rpt'!$L:$L,$M1384,'sys inv movment rpt'!$N:$N,AD$1)</f>
        <v>0</v>
      </c>
      <c r="AE1384" s="86">
        <f>SUMIFS('sys inv movment rpt'!$M:$M,'sys inv movment rpt'!$L:$L,$M1384,'sys inv movment rpt'!$N:$N,AE$1)</f>
        <v>0</v>
      </c>
      <c r="AF1384" s="86">
        <f>SUMIFS('sys inv movment rpt'!$M:$M,'sys inv movment rpt'!$L:$L,$M1384,'sys inv movment rpt'!$N:$N,AF$1)</f>
        <v>0</v>
      </c>
      <c r="AG1384" s="86">
        <f>SUMIFS('sys inv movment rpt'!$M:$M,'sys inv movment rpt'!$L:$L,$M1384,'sys inv movment rpt'!$N:$N,AG$1)</f>
        <v>0</v>
      </c>
      <c r="AH1384" s="86">
        <f>SUMIFS('sys inv movment rpt'!$M:$M,'sys inv movment rpt'!$L:$L,$M1384,'sys inv movment rpt'!$N:$N,AH$1)</f>
        <v>0</v>
      </c>
      <c r="AI1384" s="86">
        <f>SUMIFS('sys inv movment rpt'!$M:$M,'sys inv movment rpt'!$L:$L,$M1384,'sys inv movment rpt'!$N:$N,AI$1)</f>
        <v>0</v>
      </c>
      <c r="AJ1384" s="86">
        <f>SUMIFS('sys inv movment rpt'!$M:$M,'sys inv movment rpt'!$L:$L,$M1384,'sys inv movment rpt'!$N:$N,AJ$1)</f>
        <v>0</v>
      </c>
      <c r="AK1384" s="86">
        <f>SUMIFS('sys inv movment rpt'!$M:$M,'sys inv movment rpt'!$L:$L,$M1384,'sys inv movment rpt'!$N:$N,AK$1)</f>
        <v>0</v>
      </c>
      <c r="AL1384" s="86">
        <f>SUMIFS('sys inv movment rpt'!$M:$M,'sys inv movment rpt'!$L:$L,$M1384,'sys inv movment rpt'!$N:$N,AL$1)</f>
        <v>0</v>
      </c>
      <c r="AM1384" s="86">
        <f>SUMIFS('sys inv movment rpt'!$M:$M,'sys inv movment rpt'!$L:$L,$M1384,'sys inv movment rpt'!$N:$N,AM$1)</f>
        <v>0</v>
      </c>
      <c r="AN1384" s="86">
        <f>SUMIFS('sys inv movment rpt'!$M:$M,'sys inv movment rpt'!$L:$L,$M1384,'sys inv movment rpt'!$N:$N,AN$1)</f>
        <v>0</v>
      </c>
      <c r="AO1384" s="86">
        <f>SUMIFS('sys inv movment rpt'!$M:$M,'sys inv movment rpt'!$L:$L,$M1384,'sys inv movment rpt'!$N:$N,AO$1)</f>
        <v>0</v>
      </c>
      <c r="AP1384" s="86">
        <f>SUMIFS('sys inv movment rpt'!$M:$M,'sys inv movment rpt'!$L:$L,$M1384,'sys inv movment rpt'!$N:$N,AP$1)</f>
        <v>0</v>
      </c>
      <c r="AQ1384" s="86">
        <f>SUMIFS('sys inv movment rpt'!$M:$M,'sys inv movment rpt'!$L:$L,$M1384,'sys inv movment rpt'!$N:$N,AQ$1)</f>
        <v>0</v>
      </c>
      <c r="AR1384" s="86">
        <f>SUMIFS('sys inv movment rpt'!$M:$M,'sys inv movment rpt'!$L:$L,$M1384,'sys inv movment rpt'!$N:$N,AR$1)</f>
        <v>0</v>
      </c>
      <c r="AS1384" s="86">
        <f>SUMIFS('sys inv movment rpt'!$M:$M,'sys inv movment rpt'!$L:$L,$M1384,'sys inv movment rpt'!$N:$N,AS$1)</f>
        <v>0</v>
      </c>
      <c r="AT1384" s="86">
        <f>SUMIFS('sys inv movment rpt'!$M:$M,'sys inv movment rpt'!$L:$L,$M1384,'sys inv movment rpt'!$N:$N,AT$1)</f>
        <v>0</v>
      </c>
      <c r="AU1384" s="86">
        <f>SUMIFS('sys inv movment rpt'!$M:$M,'sys inv movment rpt'!$L:$L,$M1384,'sys inv movment rpt'!$N:$N,AU$1)</f>
        <v>0</v>
      </c>
      <c r="AV1384" s="86">
        <f>SUMIFS('sys inv movment rpt'!$M:$M,'sys inv movment rpt'!$L:$L,$M1384,'sys inv movment rpt'!$N:$N,AV$1)</f>
        <v>0</v>
      </c>
      <c r="AW1384" s="87" t="str">
        <f>IFERROR(VLOOKUP(A1384,'sys-backorder details'!E:U,17,0),"-")</f>
        <v>-</v>
      </c>
      <c r="AX1384" s="87"/>
    </row>
  </sheetData>
  <autoFilter ref="$A$1:$AX$1384">
    <filterColumn colId="0">
      <filters>
        <filter val="B-T51-Y32"/>
        <filter val="B-T51-W32SANIGO"/>
        <filter val="B-T51-N32SANIGO"/>
        <filter val="B-T51-BK32"/>
        <filter val="B-T51-W32"/>
        <filter val="B-T51-PK32"/>
        <filter val="B-T51-W32-KWOOD"/>
        <filter val="B-T51-BW32"/>
        <filter val="B-T51-GY32SIDON-L"/>
        <filter val="B-T51-O32"/>
        <filter val="B-T51-RD32"/>
        <filter val="B-T51-W32EXPRE"/>
        <filter val="B-T51-PUR32"/>
        <filter val="B-T51-W32TRI"/>
        <filter val="B-T51-O32MAROO"/>
        <filter val="B-T51-W32RING"/>
        <filter val="B-T51-W32PNT"/>
        <filter val="B-T51-PK32TRUE"/>
        <filter val="B-T51-GN32"/>
        <filter val="B-T51-GY32SIDON"/>
        <filter val="B-T51-GY32"/>
        <filter val="B-T51-W32PWOOD"/>
        <filter val="B-T51-N32"/>
        <filter val="B-T51-W32SIDON"/>
      </filters>
    </filterColumn>
  </autoFilter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2.63" defaultRowHeight="15.0"/>
  <cols>
    <col customWidth="1" min="1" max="1" width="11.5"/>
    <col customWidth="1" min="2" max="2" width="12.25"/>
    <col customWidth="1" min="3" max="3" width="8.75"/>
    <col customWidth="1" min="4" max="4" width="19.25"/>
    <col customWidth="1" min="5" max="5" width="15.0"/>
    <col customWidth="1" min="6" max="6" width="30.25"/>
    <col customWidth="1" min="7" max="7" width="11.13"/>
    <col customWidth="1" min="8" max="8" width="3.63"/>
    <col customWidth="1" min="9" max="9" width="9.25"/>
    <col customWidth="1" min="10" max="10" width="2.63"/>
    <col customWidth="1" min="11" max="11" width="13.13"/>
    <col customWidth="1" min="12" max="12" width="2.88"/>
    <col customWidth="1" min="13" max="13" width="8.63"/>
    <col customWidth="1" min="14" max="14" width="11.75"/>
    <col customWidth="1" min="15" max="15" width="6.88"/>
    <col customWidth="1" min="16" max="16" width="10.13"/>
    <col customWidth="1" min="17" max="18" width="11.13"/>
    <col customWidth="1" min="19" max="19" width="4.75"/>
    <col customWidth="1" min="20" max="20" width="6.75"/>
    <col customWidth="1" min="21" max="21" width="8.13"/>
    <col customWidth="1" min="22" max="22" width="7.0"/>
    <col customWidth="1" min="23" max="24" width="8.25"/>
    <col customWidth="1" min="25" max="25" width="17.0"/>
    <col customWidth="1" min="26" max="26" width="8.0"/>
  </cols>
  <sheetData>
    <row r="1" ht="13.5" customHeight="1">
      <c r="A1" s="15" t="s">
        <v>2825</v>
      </c>
      <c r="B1" s="15" t="s">
        <v>2826</v>
      </c>
      <c r="C1" s="15" t="s">
        <v>2827</v>
      </c>
      <c r="D1" s="15" t="s">
        <v>2828</v>
      </c>
      <c r="E1" s="15" t="s">
        <v>2829</v>
      </c>
      <c r="F1" s="15" t="s">
        <v>2</v>
      </c>
      <c r="G1" s="15" t="s">
        <v>2830</v>
      </c>
      <c r="H1" s="15" t="s">
        <v>2831</v>
      </c>
      <c r="I1" s="15" t="s">
        <v>2832</v>
      </c>
      <c r="J1" s="15" t="s">
        <v>2833</v>
      </c>
      <c r="K1" s="15" t="s">
        <v>2834</v>
      </c>
      <c r="L1" s="15" t="s">
        <v>2835</v>
      </c>
      <c r="M1" s="15" t="s">
        <v>2836</v>
      </c>
      <c r="N1" s="15" t="s">
        <v>2837</v>
      </c>
      <c r="O1" s="15" t="s">
        <v>2838</v>
      </c>
      <c r="P1" s="15" t="s">
        <v>2839</v>
      </c>
      <c r="Q1" s="15" t="s">
        <v>2840</v>
      </c>
      <c r="R1" s="15" t="s">
        <v>2841</v>
      </c>
      <c r="S1" s="15" t="s">
        <v>2842</v>
      </c>
      <c r="T1" s="15" t="s">
        <v>2843</v>
      </c>
      <c r="U1" s="15" t="s">
        <v>2844</v>
      </c>
      <c r="V1" s="13" t="s">
        <v>2845</v>
      </c>
      <c r="W1" s="88" t="s">
        <v>2846</v>
      </c>
      <c r="X1" s="89" t="s">
        <v>14</v>
      </c>
      <c r="Y1" s="90"/>
      <c r="Z1" s="91"/>
    </row>
    <row r="2" ht="12.75" customHeight="1">
      <c r="A2" s="15" t="s">
        <v>66</v>
      </c>
      <c r="B2" s="15" t="s">
        <v>2847</v>
      </c>
      <c r="C2" s="92">
        <v>43382.0</v>
      </c>
      <c r="D2" s="15" t="s">
        <v>2848</v>
      </c>
      <c r="E2" s="15" t="s">
        <v>324</v>
      </c>
      <c r="F2" s="15" t="s">
        <v>325</v>
      </c>
      <c r="G2" s="93">
        <v>0.0</v>
      </c>
      <c r="H2" s="93">
        <v>0.0</v>
      </c>
      <c r="I2" s="93">
        <v>30000.0</v>
      </c>
      <c r="J2" s="93">
        <v>2250.0</v>
      </c>
      <c r="K2" s="93">
        <v>28728.0</v>
      </c>
      <c r="L2" s="93">
        <v>2154.6</v>
      </c>
      <c r="M2" s="93">
        <v>1272.0</v>
      </c>
      <c r="N2" s="93">
        <v>95.4</v>
      </c>
      <c r="O2" s="94">
        <v>18.85</v>
      </c>
      <c r="P2" s="93">
        <v>541522.8</v>
      </c>
      <c r="Q2" s="93">
        <v>565500.0</v>
      </c>
      <c r="R2" s="93">
        <v>23977.2</v>
      </c>
      <c r="S2" s="95">
        <v>24.0</v>
      </c>
      <c r="T2" s="15" t="s">
        <v>2849</v>
      </c>
      <c r="U2" s="15" t="s">
        <v>2850</v>
      </c>
      <c r="V2" s="13" t="str">
        <f t="shared" ref="V2:V180" si="1">IF(OR((TODAY()-C2)&gt;90,U2="90 Days"),"Call Off","")</f>
        <v>Call Off</v>
      </c>
      <c r="W2" s="96">
        <f t="shared" ref="W2:W180" si="2">WEEKNUM(C2,2)</f>
        <v>41</v>
      </c>
      <c r="X2" s="97" t="str">
        <f>IFERROR(IF(G2&gt;=M2,"complete",IF(VLOOKUP(E2,'Production Plan'!$E:$S,10,0)=1,"listed",VLOOKUP(E2,'Production Plan'!$E:$S,14,0))),"tba")</f>
        <v/>
      </c>
      <c r="Y2" s="98" t="str">
        <f>VLOOKUP(E2,'item dashboard'!A:A,1,0)</f>
        <v>B-1LTROILZONE-BK75</v>
      </c>
      <c r="Z2" s="99"/>
    </row>
    <row r="3" ht="12.75" customHeight="1">
      <c r="A3" s="15" t="s">
        <v>2851</v>
      </c>
      <c r="B3" s="15" t="s">
        <v>2852</v>
      </c>
      <c r="C3" s="92">
        <v>43405.0</v>
      </c>
      <c r="D3" s="15" t="s">
        <v>2848</v>
      </c>
      <c r="E3" s="15" t="s">
        <v>324</v>
      </c>
      <c r="F3" s="15" t="s">
        <v>325</v>
      </c>
      <c r="G3" s="93">
        <v>0.0</v>
      </c>
      <c r="H3" s="93">
        <v>0.0</v>
      </c>
      <c r="I3" s="93">
        <v>40000.0</v>
      </c>
      <c r="J3" s="93">
        <v>3000.0</v>
      </c>
      <c r="K3" s="93">
        <v>0.0</v>
      </c>
      <c r="L3" s="93">
        <v>0.0</v>
      </c>
      <c r="M3" s="93">
        <v>40000.0</v>
      </c>
      <c r="N3" s="93">
        <v>3000.0</v>
      </c>
      <c r="O3" s="94">
        <v>18.85</v>
      </c>
      <c r="P3" s="93">
        <v>0.0</v>
      </c>
      <c r="Q3" s="93">
        <v>754000.0</v>
      </c>
      <c r="R3" s="93">
        <v>754000.0</v>
      </c>
      <c r="S3" s="95">
        <v>1.0</v>
      </c>
      <c r="T3" s="15" t="s">
        <v>2849</v>
      </c>
      <c r="U3" s="15" t="s">
        <v>2850</v>
      </c>
      <c r="V3" s="13" t="str">
        <f t="shared" si="1"/>
        <v>Call Off</v>
      </c>
      <c r="W3" s="96">
        <f t="shared" si="2"/>
        <v>44</v>
      </c>
      <c r="X3" s="97" t="str">
        <f>IFERROR(IF(G3&gt;=M3,"complete",IF(VLOOKUP(E3,'Production Plan'!$E:$S,10,0)=1,"listed",VLOOKUP(E3,'Production Plan'!$E:$S,14,0))),"tba")</f>
        <v/>
      </c>
      <c r="Y3" s="98" t="str">
        <f>VLOOKUP(E3,'item dashboard'!A:A,1,0)</f>
        <v>B-1LTROILZONE-BK75</v>
      </c>
      <c r="Z3" s="99"/>
    </row>
    <row r="4" ht="12.75" customHeight="1">
      <c r="A4" s="15" t="s">
        <v>86</v>
      </c>
      <c r="B4" s="15" t="s">
        <v>2853</v>
      </c>
      <c r="C4" s="92">
        <v>43364.0</v>
      </c>
      <c r="D4" s="15" t="s">
        <v>2854</v>
      </c>
      <c r="E4" s="15" t="s">
        <v>1715</v>
      </c>
      <c r="F4" s="15" t="s">
        <v>1716</v>
      </c>
      <c r="G4" s="93">
        <v>0.0</v>
      </c>
      <c r="H4" s="93">
        <v>0.0</v>
      </c>
      <c r="I4" s="93">
        <v>12600.0</v>
      </c>
      <c r="J4" s="93">
        <v>2646.0</v>
      </c>
      <c r="K4" s="93">
        <v>10880.0</v>
      </c>
      <c r="L4" s="93">
        <v>2284.8</v>
      </c>
      <c r="M4" s="93">
        <v>1720.0</v>
      </c>
      <c r="N4" s="93">
        <v>361.2</v>
      </c>
      <c r="O4" s="94">
        <v>47.7</v>
      </c>
      <c r="P4" s="93">
        <v>518976.0</v>
      </c>
      <c r="Q4" s="93">
        <v>601020.0</v>
      </c>
      <c r="R4" s="93">
        <v>82044.0</v>
      </c>
      <c r="S4" s="95">
        <v>42.0</v>
      </c>
      <c r="T4" s="15" t="s">
        <v>2855</v>
      </c>
      <c r="U4" s="15" t="s">
        <v>2850</v>
      </c>
      <c r="V4" s="13" t="str">
        <f t="shared" si="1"/>
        <v>Call Off</v>
      </c>
      <c r="W4" s="96">
        <f t="shared" si="2"/>
        <v>38</v>
      </c>
      <c r="X4" s="97" t="str">
        <f>IFERROR(IF(G4&gt;=M4,"complete",IF(VLOOKUP(E4,'Production Plan'!$E:$S,10,0)=1,"listed",VLOOKUP(E4,'Production Plan'!$E:$S,14,0))),"tba")</f>
        <v/>
      </c>
      <c r="Y4" s="98" t="str">
        <f>VLOOKUP(E4,'item dashboard'!A:A,1,0)</f>
        <v>B-L25-N210</v>
      </c>
      <c r="Z4" s="99"/>
    </row>
    <row r="5" ht="12.75" customHeight="1">
      <c r="A5" s="15" t="s">
        <v>101</v>
      </c>
      <c r="B5" s="15" t="s">
        <v>2856</v>
      </c>
      <c r="C5" s="92">
        <v>43347.0</v>
      </c>
      <c r="D5" s="15" t="s">
        <v>70</v>
      </c>
      <c r="E5" s="15" t="s">
        <v>270</v>
      </c>
      <c r="F5" s="15" t="s">
        <v>271</v>
      </c>
      <c r="G5" s="93">
        <v>11088.0</v>
      </c>
      <c r="H5" s="93">
        <v>177.408</v>
      </c>
      <c r="I5" s="93">
        <v>30000.0</v>
      </c>
      <c r="J5" s="93">
        <v>480.0</v>
      </c>
      <c r="K5" s="93">
        <v>13608.0</v>
      </c>
      <c r="L5" s="93">
        <v>217.72799999999998</v>
      </c>
      <c r="M5" s="93">
        <v>16392.0</v>
      </c>
      <c r="N5" s="93">
        <v>262.272</v>
      </c>
      <c r="O5" s="94">
        <v>5.08</v>
      </c>
      <c r="P5" s="93">
        <v>69128.64</v>
      </c>
      <c r="Q5" s="93">
        <v>152400.0</v>
      </c>
      <c r="R5" s="93">
        <v>83271.36</v>
      </c>
      <c r="S5" s="95">
        <v>59.0</v>
      </c>
      <c r="T5" s="15" t="s">
        <v>2849</v>
      </c>
      <c r="U5" s="15" t="s">
        <v>2850</v>
      </c>
      <c r="V5" s="13" t="str">
        <f t="shared" si="1"/>
        <v>Call Off</v>
      </c>
      <c r="W5" s="96">
        <f t="shared" si="2"/>
        <v>36</v>
      </c>
      <c r="X5" s="97">
        <f>IFERROR(IF(G5&gt;=M5,"complete",IF(VLOOKUP(E5,'Production Plan'!$E:$S,10,0)=1,"listed",VLOOKUP(E5,'Production Plan'!$E:$S,14,0))),"tba")</f>
        <v>45478.96828</v>
      </c>
      <c r="Y5" s="98" t="str">
        <f>VLOOKUP(E5,'item dashboard'!A:A,1,0)</f>
        <v>B-100STD17-DB16</v>
      </c>
      <c r="Z5" s="99"/>
    </row>
    <row r="6" ht="12.75" customHeight="1">
      <c r="A6" s="15" t="s">
        <v>2857</v>
      </c>
      <c r="B6" s="15" t="s">
        <v>2858</v>
      </c>
      <c r="C6" s="92">
        <v>43361.0</v>
      </c>
      <c r="D6" s="15" t="s">
        <v>70</v>
      </c>
      <c r="E6" s="15" t="s">
        <v>270</v>
      </c>
      <c r="F6" s="15" t="s">
        <v>271</v>
      </c>
      <c r="G6" s="93">
        <v>11088.0</v>
      </c>
      <c r="H6" s="93">
        <v>177.408</v>
      </c>
      <c r="I6" s="93">
        <v>30000.0</v>
      </c>
      <c r="J6" s="93">
        <v>480.0</v>
      </c>
      <c r="K6" s="93">
        <v>0.0</v>
      </c>
      <c r="L6" s="93">
        <v>0.0</v>
      </c>
      <c r="M6" s="93">
        <v>30000.0</v>
      </c>
      <c r="N6" s="93">
        <v>480.0</v>
      </c>
      <c r="O6" s="94">
        <v>5.08</v>
      </c>
      <c r="P6" s="93">
        <v>0.0</v>
      </c>
      <c r="Q6" s="93">
        <v>152400.0</v>
      </c>
      <c r="R6" s="93">
        <v>152400.0</v>
      </c>
      <c r="S6" s="95">
        <v>45.0</v>
      </c>
      <c r="T6" s="15" t="s">
        <v>2849</v>
      </c>
      <c r="U6" s="15" t="s">
        <v>2850</v>
      </c>
      <c r="V6" s="13" t="str">
        <f t="shared" si="1"/>
        <v>Call Off</v>
      </c>
      <c r="W6" s="96">
        <f t="shared" si="2"/>
        <v>38</v>
      </c>
      <c r="X6" s="97">
        <f>IFERROR(IF(G6&gt;=M6,"complete",IF(VLOOKUP(E6,'Production Plan'!$E:$S,10,0)=1,"listed",VLOOKUP(E6,'Production Plan'!$E:$S,14,0))),"tba")</f>
        <v>45478.96828</v>
      </c>
      <c r="Y6" s="98" t="str">
        <f>VLOOKUP(E6,'item dashboard'!A:A,1,0)</f>
        <v>B-100STD17-DB16</v>
      </c>
      <c r="Z6" s="99"/>
    </row>
    <row r="7" ht="12.75" customHeight="1">
      <c r="A7" s="15" t="s">
        <v>102</v>
      </c>
      <c r="B7" s="15" t="s">
        <v>2858</v>
      </c>
      <c r="C7" s="92">
        <v>43361.0</v>
      </c>
      <c r="D7" s="15" t="s">
        <v>70</v>
      </c>
      <c r="E7" s="15" t="s">
        <v>272</v>
      </c>
      <c r="F7" s="15" t="s">
        <v>273</v>
      </c>
      <c r="G7" s="93">
        <v>0.0</v>
      </c>
      <c r="H7" s="93">
        <v>0.0</v>
      </c>
      <c r="I7" s="93">
        <v>30000.0</v>
      </c>
      <c r="J7" s="93">
        <v>480.0</v>
      </c>
      <c r="K7" s="93">
        <v>0.0</v>
      </c>
      <c r="L7" s="93">
        <v>0.0</v>
      </c>
      <c r="M7" s="93">
        <v>30000.0</v>
      </c>
      <c r="N7" s="93">
        <v>480.0</v>
      </c>
      <c r="O7" s="94">
        <v>5.1</v>
      </c>
      <c r="P7" s="93">
        <v>0.0</v>
      </c>
      <c r="Q7" s="93">
        <v>153000.0</v>
      </c>
      <c r="R7" s="93">
        <v>153000.0</v>
      </c>
      <c r="S7" s="95">
        <v>45.0</v>
      </c>
      <c r="T7" s="15" t="s">
        <v>2849</v>
      </c>
      <c r="U7" s="15" t="s">
        <v>2850</v>
      </c>
      <c r="V7" s="13" t="str">
        <f t="shared" si="1"/>
        <v>Call Off</v>
      </c>
      <c r="W7" s="96">
        <f t="shared" si="2"/>
        <v>38</v>
      </c>
      <c r="X7" s="97">
        <f>IFERROR(IF(G7&gt;=M7,"complete",IF(VLOOKUP(E7,'Production Plan'!$E:$S,10,0)=1,"listed",VLOOKUP(E7,'Production Plan'!$E:$S,14,0))),"tba")</f>
        <v>45481.70539</v>
      </c>
      <c r="Y7" s="98" t="str">
        <f>VLOOKUP(E7,'item dashboard'!A:A,1,0)</f>
        <v>B-100STD17-PB16</v>
      </c>
      <c r="Z7" s="99"/>
    </row>
    <row r="8" ht="12.75" customHeight="1">
      <c r="A8" s="15" t="s">
        <v>2859</v>
      </c>
      <c r="B8" s="15" t="s">
        <v>2858</v>
      </c>
      <c r="C8" s="92">
        <v>43361.0</v>
      </c>
      <c r="D8" s="15" t="s">
        <v>70</v>
      </c>
      <c r="E8" s="15" t="s">
        <v>274</v>
      </c>
      <c r="F8" s="15" t="s">
        <v>275</v>
      </c>
      <c r="G8" s="93">
        <v>17640.0</v>
      </c>
      <c r="H8" s="93">
        <v>282.24</v>
      </c>
      <c r="I8" s="93">
        <v>20000.0</v>
      </c>
      <c r="J8" s="93">
        <v>320.0</v>
      </c>
      <c r="K8" s="93">
        <v>0.0</v>
      </c>
      <c r="L8" s="93">
        <v>0.0</v>
      </c>
      <c r="M8" s="93">
        <v>20000.0</v>
      </c>
      <c r="N8" s="93">
        <v>320.0</v>
      </c>
      <c r="O8" s="94">
        <v>4.95</v>
      </c>
      <c r="P8" s="93">
        <v>0.0</v>
      </c>
      <c r="Q8" s="93">
        <v>99000.0</v>
      </c>
      <c r="R8" s="93">
        <v>99000.0</v>
      </c>
      <c r="S8" s="95">
        <v>45.0</v>
      </c>
      <c r="T8" s="15" t="s">
        <v>2849</v>
      </c>
      <c r="U8" s="15" t="s">
        <v>2850</v>
      </c>
      <c r="V8" s="13" t="str">
        <f t="shared" si="1"/>
        <v>Call Off</v>
      </c>
      <c r="W8" s="96">
        <f t="shared" si="2"/>
        <v>38</v>
      </c>
      <c r="X8" s="97" t="str">
        <f>IFERROR(IF(G8&gt;=M8,"complete",IF(VLOOKUP(E8,'Production Plan'!$E:$S,10,0)=1,"listed",VLOOKUP(E8,'Production Plan'!$E:$S,14,0))),"tba")</f>
        <v>tba</v>
      </c>
      <c r="Y8" s="98" t="str">
        <f>VLOOKUP(E8,'item dashboard'!A:A,1,0)</f>
        <v>B-100STD17-W16</v>
      </c>
      <c r="Z8" s="99"/>
    </row>
    <row r="9" ht="12.75" customHeight="1">
      <c r="A9" s="15" t="s">
        <v>2860</v>
      </c>
      <c r="B9" s="15" t="s">
        <v>2856</v>
      </c>
      <c r="C9" s="92">
        <v>43347.0</v>
      </c>
      <c r="D9" s="15" t="s">
        <v>70</v>
      </c>
      <c r="E9" s="15" t="s">
        <v>274</v>
      </c>
      <c r="F9" s="15" t="s">
        <v>275</v>
      </c>
      <c r="G9" s="93">
        <v>17640.0</v>
      </c>
      <c r="H9" s="93">
        <v>282.24</v>
      </c>
      <c r="I9" s="93">
        <v>30000.0</v>
      </c>
      <c r="J9" s="93">
        <v>480.0</v>
      </c>
      <c r="K9" s="93">
        <v>29232.0</v>
      </c>
      <c r="L9" s="93">
        <v>467.712</v>
      </c>
      <c r="M9" s="93">
        <v>768.0</v>
      </c>
      <c r="N9" s="93">
        <v>12.288</v>
      </c>
      <c r="O9" s="94">
        <v>4.95</v>
      </c>
      <c r="P9" s="93">
        <v>144698.4</v>
      </c>
      <c r="Q9" s="93">
        <v>148500.0</v>
      </c>
      <c r="R9" s="93">
        <v>3801.6</v>
      </c>
      <c r="S9" s="95">
        <v>59.0</v>
      </c>
      <c r="T9" s="15" t="s">
        <v>2849</v>
      </c>
      <c r="U9" s="15" t="s">
        <v>2850</v>
      </c>
      <c r="V9" s="13" t="str">
        <f t="shared" si="1"/>
        <v>Call Off</v>
      </c>
      <c r="W9" s="96">
        <f t="shared" si="2"/>
        <v>36</v>
      </c>
      <c r="X9" s="97" t="str">
        <f>IFERROR(IF(G9&gt;=M9,"complete",IF(VLOOKUP(E9,'Production Plan'!$E:$S,10,0)=1,"listed",VLOOKUP(E9,'Production Plan'!$E:$S,14,0))),"tba")</f>
        <v>complete</v>
      </c>
      <c r="Y9" s="98" t="str">
        <f>VLOOKUP(E9,'item dashboard'!A:A,1,0)</f>
        <v>B-100STD17-W16</v>
      </c>
      <c r="Z9" s="99"/>
    </row>
    <row r="10" ht="12.75" customHeight="1">
      <c r="A10" s="15" t="s">
        <v>2861</v>
      </c>
      <c r="B10" s="15" t="s">
        <v>2856</v>
      </c>
      <c r="C10" s="92">
        <v>43347.0</v>
      </c>
      <c r="D10" s="15" t="s">
        <v>70</v>
      </c>
      <c r="E10" s="15" t="s">
        <v>71</v>
      </c>
      <c r="F10" s="15" t="s">
        <v>301</v>
      </c>
      <c r="G10" s="93">
        <v>28728.0</v>
      </c>
      <c r="H10" s="93">
        <v>459.648</v>
      </c>
      <c r="I10" s="93">
        <v>75000.0</v>
      </c>
      <c r="J10" s="93">
        <v>1200.0</v>
      </c>
      <c r="K10" s="93">
        <v>54936.0</v>
      </c>
      <c r="L10" s="93">
        <v>878.9760000000001</v>
      </c>
      <c r="M10" s="93">
        <v>20064.0</v>
      </c>
      <c r="N10" s="93">
        <v>321.024</v>
      </c>
      <c r="O10" s="94">
        <v>5.44</v>
      </c>
      <c r="P10" s="93">
        <v>298851.84</v>
      </c>
      <c r="Q10" s="93">
        <v>408000.0</v>
      </c>
      <c r="R10" s="93">
        <v>109148.16</v>
      </c>
      <c r="S10" s="95">
        <v>59.0</v>
      </c>
      <c r="T10" s="15" t="s">
        <v>2849</v>
      </c>
      <c r="U10" s="15" t="s">
        <v>2850</v>
      </c>
      <c r="V10" s="13" t="str">
        <f t="shared" si="1"/>
        <v>Call Off</v>
      </c>
      <c r="W10" s="96">
        <f t="shared" si="2"/>
        <v>36</v>
      </c>
      <c r="X10" s="97" t="str">
        <f>IFERROR(IF(G10&gt;=M10,"complete",IF(VLOOKUP(E10,'Production Plan'!$E:$S,10,0)=1,"listed",VLOOKUP(E10,'Production Plan'!$E:$S,14,0))),"tba")</f>
        <v>complete</v>
      </c>
      <c r="Y10" s="98" t="str">
        <f>VLOOKUP(E10,'item dashboard'!A:A,1,0)</f>
        <v>B-125NIV-DBL16</v>
      </c>
      <c r="Z10" s="99"/>
    </row>
    <row r="11" ht="12.75" customHeight="1">
      <c r="A11" s="15" t="s">
        <v>2862</v>
      </c>
      <c r="B11" s="15" t="s">
        <v>2858</v>
      </c>
      <c r="C11" s="92">
        <v>43361.0</v>
      </c>
      <c r="D11" s="15" t="s">
        <v>70</v>
      </c>
      <c r="E11" s="15" t="s">
        <v>71</v>
      </c>
      <c r="F11" s="15" t="s">
        <v>301</v>
      </c>
      <c r="G11" s="93">
        <v>28728.0</v>
      </c>
      <c r="H11" s="93">
        <v>459.648</v>
      </c>
      <c r="I11" s="93">
        <v>30000.0</v>
      </c>
      <c r="J11" s="93">
        <v>480.0</v>
      </c>
      <c r="K11" s="93">
        <v>0.0</v>
      </c>
      <c r="L11" s="93">
        <v>0.0</v>
      </c>
      <c r="M11" s="93">
        <v>30000.0</v>
      </c>
      <c r="N11" s="93">
        <v>480.0</v>
      </c>
      <c r="O11" s="94">
        <v>5.44</v>
      </c>
      <c r="P11" s="93">
        <v>0.0</v>
      </c>
      <c r="Q11" s="93">
        <v>163200.0</v>
      </c>
      <c r="R11" s="93">
        <v>163200.0</v>
      </c>
      <c r="S11" s="95">
        <v>45.0</v>
      </c>
      <c r="T11" s="15" t="s">
        <v>2849</v>
      </c>
      <c r="U11" s="15" t="s">
        <v>2850</v>
      </c>
      <c r="V11" s="13" t="str">
        <f t="shared" si="1"/>
        <v>Call Off</v>
      </c>
      <c r="W11" s="96">
        <f t="shared" si="2"/>
        <v>38</v>
      </c>
      <c r="X11" s="97">
        <f>IFERROR(IF(G11&gt;=M11,"complete",IF(VLOOKUP(E11,'Production Plan'!$E:$S,10,0)=1,"listed",VLOOKUP(E11,'Production Plan'!$E:$S,14,0))),"tba")</f>
        <v>45478.04756</v>
      </c>
      <c r="Y11" s="98" t="str">
        <f>VLOOKUP(E11,'item dashboard'!A:A,1,0)</f>
        <v>B-125NIV-DBL16</v>
      </c>
      <c r="Z11" s="99"/>
    </row>
    <row r="12" ht="12.75" customHeight="1">
      <c r="A12" s="15" t="s">
        <v>118</v>
      </c>
      <c r="B12" s="15" t="s">
        <v>2858</v>
      </c>
      <c r="C12" s="92">
        <v>43361.0</v>
      </c>
      <c r="D12" s="15" t="s">
        <v>70</v>
      </c>
      <c r="E12" s="15" t="s">
        <v>356</v>
      </c>
      <c r="F12" s="15" t="s">
        <v>357</v>
      </c>
      <c r="G12" s="93">
        <v>24300.0</v>
      </c>
      <c r="H12" s="93">
        <v>534.6</v>
      </c>
      <c r="I12" s="93">
        <v>200000.0</v>
      </c>
      <c r="J12" s="93">
        <v>4400.0</v>
      </c>
      <c r="K12" s="93">
        <v>33300.0</v>
      </c>
      <c r="L12" s="93">
        <v>732.6000000000001</v>
      </c>
      <c r="M12" s="93">
        <v>166700.0</v>
      </c>
      <c r="N12" s="93">
        <v>3667.4</v>
      </c>
      <c r="O12" s="94">
        <v>6.17</v>
      </c>
      <c r="P12" s="93">
        <v>205461.0</v>
      </c>
      <c r="Q12" s="93">
        <v>1234000.0</v>
      </c>
      <c r="R12" s="93">
        <v>1028539.0</v>
      </c>
      <c r="S12" s="95">
        <v>45.0</v>
      </c>
      <c r="T12" s="15" t="s">
        <v>2849</v>
      </c>
      <c r="U12" s="15" t="s">
        <v>2850</v>
      </c>
      <c r="V12" s="13" t="str">
        <f t="shared" si="1"/>
        <v>Call Off</v>
      </c>
      <c r="W12" s="96">
        <f t="shared" si="2"/>
        <v>38</v>
      </c>
      <c r="X12" s="97">
        <f>IFERROR(IF(G12&gt;=M12,"complete",IF(VLOOKUP(E12,'Production Plan'!$E:$S,10,0)=1,"listed",VLOOKUP(E12,'Production Plan'!$E:$S,14,0))),"tba")</f>
        <v>45478</v>
      </c>
      <c r="Y12" s="98" t="str">
        <f>VLOOKUP(E12,'item dashboard'!A:A,1,0)</f>
        <v>B-200NIV-DBL22</v>
      </c>
      <c r="Z12" s="99"/>
    </row>
    <row r="13" ht="12.75" customHeight="1">
      <c r="A13" s="15" t="s">
        <v>2863</v>
      </c>
      <c r="B13" s="15" t="s">
        <v>2858</v>
      </c>
      <c r="C13" s="92">
        <v>43361.0</v>
      </c>
      <c r="D13" s="15" t="s">
        <v>70</v>
      </c>
      <c r="E13" s="15" t="s">
        <v>120</v>
      </c>
      <c r="F13" s="15" t="s">
        <v>362</v>
      </c>
      <c r="G13" s="93">
        <v>7800.0</v>
      </c>
      <c r="H13" s="93">
        <v>156.0</v>
      </c>
      <c r="I13" s="93">
        <v>30000.0</v>
      </c>
      <c r="J13" s="93">
        <v>600.0</v>
      </c>
      <c r="K13" s="93">
        <v>0.0</v>
      </c>
      <c r="L13" s="93">
        <v>0.0</v>
      </c>
      <c r="M13" s="93">
        <v>30000.0</v>
      </c>
      <c r="N13" s="93">
        <v>600.0</v>
      </c>
      <c r="O13" s="94">
        <v>6.43</v>
      </c>
      <c r="P13" s="93">
        <v>0.0</v>
      </c>
      <c r="Q13" s="93">
        <v>192900.0</v>
      </c>
      <c r="R13" s="93">
        <v>192900.0</v>
      </c>
      <c r="S13" s="95">
        <v>45.0</v>
      </c>
      <c r="T13" s="15" t="s">
        <v>2849</v>
      </c>
      <c r="U13" s="15" t="s">
        <v>2850</v>
      </c>
      <c r="V13" s="13" t="str">
        <f t="shared" si="1"/>
        <v>Call Off</v>
      </c>
      <c r="W13" s="96">
        <f t="shared" si="2"/>
        <v>38</v>
      </c>
      <c r="X13" s="97">
        <f>IFERROR(IF(G13&gt;=M13,"complete",IF(VLOOKUP(E13,'Production Plan'!$E:$S,10,0)=1,"listed",VLOOKUP(E13,'Production Plan'!$E:$S,14,0))),"tba")</f>
        <v>45478.11111</v>
      </c>
      <c r="Y13" s="98" t="str">
        <f>VLOOKUP(E13,'item dashboard'!A:A,1,0)</f>
        <v>B-200STD17-DB20</v>
      </c>
      <c r="Z13" s="99"/>
    </row>
    <row r="14" ht="12.75" customHeight="1">
      <c r="A14" s="15" t="s">
        <v>2864</v>
      </c>
      <c r="B14" s="15" t="s">
        <v>2856</v>
      </c>
      <c r="C14" s="92">
        <v>43347.0</v>
      </c>
      <c r="D14" s="15" t="s">
        <v>70</v>
      </c>
      <c r="E14" s="15" t="s">
        <v>120</v>
      </c>
      <c r="F14" s="15" t="s">
        <v>362</v>
      </c>
      <c r="G14" s="93">
        <v>7800.0</v>
      </c>
      <c r="H14" s="93">
        <v>156.0</v>
      </c>
      <c r="I14" s="93">
        <v>30000.0</v>
      </c>
      <c r="J14" s="93">
        <v>600.0</v>
      </c>
      <c r="K14" s="93">
        <v>2100.0</v>
      </c>
      <c r="L14" s="93">
        <v>42.0</v>
      </c>
      <c r="M14" s="93">
        <v>27900.0</v>
      </c>
      <c r="N14" s="93">
        <v>558.0</v>
      </c>
      <c r="O14" s="94">
        <v>6.43</v>
      </c>
      <c r="P14" s="93">
        <v>13503.0</v>
      </c>
      <c r="Q14" s="93">
        <v>192900.0</v>
      </c>
      <c r="R14" s="93">
        <v>179397.0</v>
      </c>
      <c r="S14" s="95">
        <v>59.0</v>
      </c>
      <c r="T14" s="15" t="s">
        <v>2849</v>
      </c>
      <c r="U14" s="15" t="s">
        <v>2850</v>
      </c>
      <c r="V14" s="13" t="str">
        <f t="shared" si="1"/>
        <v>Call Off</v>
      </c>
      <c r="W14" s="96">
        <f t="shared" si="2"/>
        <v>36</v>
      </c>
      <c r="X14" s="97">
        <f>IFERROR(IF(G14&gt;=M14,"complete",IF(VLOOKUP(E14,'Production Plan'!$E:$S,10,0)=1,"listed",VLOOKUP(E14,'Production Plan'!$E:$S,14,0))),"tba")</f>
        <v>45478.11111</v>
      </c>
      <c r="Y14" s="98" t="str">
        <f>VLOOKUP(E14,'item dashboard'!A:A,1,0)</f>
        <v>B-200STD17-DB20</v>
      </c>
      <c r="Z14" s="99"/>
    </row>
    <row r="15" ht="12.75" customHeight="1">
      <c r="A15" s="15" t="s">
        <v>2865</v>
      </c>
      <c r="B15" s="15" t="s">
        <v>2856</v>
      </c>
      <c r="C15" s="92">
        <v>43347.0</v>
      </c>
      <c r="D15" s="15" t="s">
        <v>70</v>
      </c>
      <c r="E15" s="15" t="s">
        <v>121</v>
      </c>
      <c r="F15" s="15" t="s">
        <v>363</v>
      </c>
      <c r="G15" s="93">
        <v>600.0</v>
      </c>
      <c r="H15" s="93">
        <v>12.0</v>
      </c>
      <c r="I15" s="93">
        <v>30000.0</v>
      </c>
      <c r="J15" s="93">
        <v>600.0</v>
      </c>
      <c r="K15" s="93">
        <v>20700.0</v>
      </c>
      <c r="L15" s="93">
        <v>414.0</v>
      </c>
      <c r="M15" s="93">
        <v>9300.0</v>
      </c>
      <c r="N15" s="93">
        <v>186.0</v>
      </c>
      <c r="O15" s="94">
        <v>6.26</v>
      </c>
      <c r="P15" s="93">
        <v>129582.0</v>
      </c>
      <c r="Q15" s="93">
        <v>187800.0</v>
      </c>
      <c r="R15" s="93">
        <v>58218.0</v>
      </c>
      <c r="S15" s="95">
        <v>59.0</v>
      </c>
      <c r="T15" s="15" t="s">
        <v>2849</v>
      </c>
      <c r="U15" s="15" t="s">
        <v>2850</v>
      </c>
      <c r="V15" s="13" t="str">
        <f t="shared" si="1"/>
        <v>Call Off</v>
      </c>
      <c r="W15" s="96">
        <f t="shared" si="2"/>
        <v>36</v>
      </c>
      <c r="X15" s="97">
        <f>IFERROR(IF(G15&gt;=M15,"complete",IF(VLOOKUP(E15,'Production Plan'!$E:$S,10,0)=1,"listed",VLOOKUP(E15,'Production Plan'!$E:$S,14,0))),"tba")</f>
        <v>45482</v>
      </c>
      <c r="Y15" s="98" t="str">
        <f>VLOOKUP(E15,'item dashboard'!A:A,1,0)</f>
        <v>B-200STD17-PB20</v>
      </c>
      <c r="Z15" s="99"/>
    </row>
    <row r="16" ht="12.75" customHeight="1">
      <c r="A16" s="15" t="s">
        <v>2866</v>
      </c>
      <c r="B16" s="15" t="s">
        <v>2858</v>
      </c>
      <c r="C16" s="92">
        <v>43361.0</v>
      </c>
      <c r="D16" s="15" t="s">
        <v>70</v>
      </c>
      <c r="E16" s="15" t="s">
        <v>121</v>
      </c>
      <c r="F16" s="15" t="s">
        <v>363</v>
      </c>
      <c r="G16" s="93">
        <v>600.0</v>
      </c>
      <c r="H16" s="93">
        <v>12.0</v>
      </c>
      <c r="I16" s="93">
        <v>20000.0</v>
      </c>
      <c r="J16" s="93">
        <v>400.0</v>
      </c>
      <c r="K16" s="93">
        <v>0.0</v>
      </c>
      <c r="L16" s="93">
        <v>0.0</v>
      </c>
      <c r="M16" s="93">
        <v>20000.0</v>
      </c>
      <c r="N16" s="93">
        <v>400.0</v>
      </c>
      <c r="O16" s="94">
        <v>6.26</v>
      </c>
      <c r="P16" s="93">
        <v>0.0</v>
      </c>
      <c r="Q16" s="93">
        <v>125200.0</v>
      </c>
      <c r="R16" s="93">
        <v>125200.0</v>
      </c>
      <c r="S16" s="95">
        <v>45.0</v>
      </c>
      <c r="T16" s="15" t="s">
        <v>2849</v>
      </c>
      <c r="U16" s="15" t="s">
        <v>2850</v>
      </c>
      <c r="V16" s="13" t="str">
        <f t="shared" si="1"/>
        <v>Call Off</v>
      </c>
      <c r="W16" s="96">
        <f t="shared" si="2"/>
        <v>38</v>
      </c>
      <c r="X16" s="97">
        <f>IFERROR(IF(G16&gt;=M16,"complete",IF(VLOOKUP(E16,'Production Plan'!$E:$S,10,0)=1,"listed",VLOOKUP(E16,'Production Plan'!$E:$S,14,0))),"tba")</f>
        <v>45482</v>
      </c>
      <c r="Y16" s="98" t="str">
        <f>VLOOKUP(E16,'item dashboard'!A:A,1,0)</f>
        <v>B-200STD17-PB20</v>
      </c>
      <c r="Z16" s="99"/>
    </row>
    <row r="17" ht="12.75" customHeight="1">
      <c r="A17" s="15" t="s">
        <v>2867</v>
      </c>
      <c r="B17" s="15" t="s">
        <v>2856</v>
      </c>
      <c r="C17" s="92">
        <v>43347.0</v>
      </c>
      <c r="D17" s="15" t="s">
        <v>70</v>
      </c>
      <c r="E17" s="15" t="s">
        <v>364</v>
      </c>
      <c r="F17" s="15" t="s">
        <v>365</v>
      </c>
      <c r="G17" s="93">
        <v>27000.0</v>
      </c>
      <c r="H17" s="93">
        <v>540.0</v>
      </c>
      <c r="I17" s="93">
        <v>50000.0</v>
      </c>
      <c r="J17" s="93">
        <v>1000.0</v>
      </c>
      <c r="K17" s="93">
        <v>18000.0</v>
      </c>
      <c r="L17" s="93">
        <v>360.0</v>
      </c>
      <c r="M17" s="93">
        <v>32000.0</v>
      </c>
      <c r="N17" s="93">
        <v>640.0</v>
      </c>
      <c r="O17" s="94">
        <v>6.12</v>
      </c>
      <c r="P17" s="93">
        <v>110160.0</v>
      </c>
      <c r="Q17" s="93">
        <v>306000.0</v>
      </c>
      <c r="R17" s="93">
        <v>195840.0</v>
      </c>
      <c r="S17" s="95">
        <v>59.0</v>
      </c>
      <c r="T17" s="15" t="s">
        <v>2849</v>
      </c>
      <c r="U17" s="15" t="s">
        <v>2850</v>
      </c>
      <c r="V17" s="13" t="str">
        <f t="shared" si="1"/>
        <v>Call Off</v>
      </c>
      <c r="W17" s="96">
        <f t="shared" si="2"/>
        <v>36</v>
      </c>
      <c r="X17" s="97" t="str">
        <f>IFERROR(IF(G17&gt;=M17,"complete",IF(VLOOKUP(E17,'Production Plan'!$E:$S,10,0)=1,"listed",VLOOKUP(E17,'Production Plan'!$E:$S,14,0))),"tba")</f>
        <v>tba</v>
      </c>
      <c r="Y17" s="98" t="str">
        <f>VLOOKUP(E17,'item dashboard'!A:A,1,0)</f>
        <v>B-200STD17-W20</v>
      </c>
      <c r="Z17" s="99"/>
    </row>
    <row r="18" ht="12.75" customHeight="1">
      <c r="A18" s="15" t="s">
        <v>2868</v>
      </c>
      <c r="B18" s="15" t="s">
        <v>2858</v>
      </c>
      <c r="C18" s="92">
        <v>43361.0</v>
      </c>
      <c r="D18" s="15" t="s">
        <v>70</v>
      </c>
      <c r="E18" s="15" t="s">
        <v>364</v>
      </c>
      <c r="F18" s="15" t="s">
        <v>365</v>
      </c>
      <c r="G18" s="93">
        <v>27000.0</v>
      </c>
      <c r="H18" s="93">
        <v>540.0</v>
      </c>
      <c r="I18" s="93">
        <v>20000.0</v>
      </c>
      <c r="J18" s="93">
        <v>400.0</v>
      </c>
      <c r="K18" s="93">
        <v>0.0</v>
      </c>
      <c r="L18" s="93">
        <v>0.0</v>
      </c>
      <c r="M18" s="93">
        <v>20000.0</v>
      </c>
      <c r="N18" s="93">
        <v>400.0</v>
      </c>
      <c r="O18" s="94">
        <v>6.12</v>
      </c>
      <c r="P18" s="93">
        <v>0.0</v>
      </c>
      <c r="Q18" s="93">
        <v>122400.0</v>
      </c>
      <c r="R18" s="93">
        <v>122400.0</v>
      </c>
      <c r="S18" s="95">
        <v>45.0</v>
      </c>
      <c r="T18" s="15" t="s">
        <v>2849</v>
      </c>
      <c r="U18" s="15" t="s">
        <v>2850</v>
      </c>
      <c r="V18" s="13" t="str">
        <f t="shared" si="1"/>
        <v>Call Off</v>
      </c>
      <c r="W18" s="96">
        <f t="shared" si="2"/>
        <v>38</v>
      </c>
      <c r="X18" s="97" t="str">
        <f>IFERROR(IF(G18&gt;=M18,"complete",IF(VLOOKUP(E18,'Production Plan'!$E:$S,10,0)=1,"listed",VLOOKUP(E18,'Production Plan'!$E:$S,14,0))),"tba")</f>
        <v>complete</v>
      </c>
      <c r="Y18" s="98" t="str">
        <f>VLOOKUP(E18,'item dashboard'!A:A,1,0)</f>
        <v>B-200STD17-W20</v>
      </c>
      <c r="Z18" s="99"/>
    </row>
    <row r="19" ht="12.75" customHeight="1">
      <c r="A19" s="15" t="s">
        <v>2869</v>
      </c>
      <c r="B19" s="15" t="s">
        <v>2858</v>
      </c>
      <c r="C19" s="92">
        <v>43361.0</v>
      </c>
      <c r="D19" s="15" t="s">
        <v>70</v>
      </c>
      <c r="E19" s="15" t="s">
        <v>511</v>
      </c>
      <c r="F19" s="15" t="s">
        <v>512</v>
      </c>
      <c r="G19" s="93">
        <v>0.0</v>
      </c>
      <c r="H19" s="93">
        <v>0.0</v>
      </c>
      <c r="I19" s="93">
        <v>100000.0</v>
      </c>
      <c r="J19" s="93">
        <v>4100.0</v>
      </c>
      <c r="K19" s="93">
        <v>0.0</v>
      </c>
      <c r="L19" s="93">
        <v>0.0</v>
      </c>
      <c r="M19" s="93">
        <v>100000.0</v>
      </c>
      <c r="N19" s="93">
        <v>4100.0</v>
      </c>
      <c r="O19" s="94">
        <v>11.94</v>
      </c>
      <c r="P19" s="93">
        <v>0.0</v>
      </c>
      <c r="Q19" s="93">
        <v>1194000.0</v>
      </c>
      <c r="R19" s="93">
        <v>1194000.0</v>
      </c>
      <c r="S19" s="95">
        <v>45.0</v>
      </c>
      <c r="T19" s="15" t="s">
        <v>2849</v>
      </c>
      <c r="U19" s="15" t="s">
        <v>2850</v>
      </c>
      <c r="V19" s="13" t="str">
        <f t="shared" si="1"/>
        <v>Call Off</v>
      </c>
      <c r="W19" s="96">
        <f t="shared" si="2"/>
        <v>38</v>
      </c>
      <c r="X19" s="97" t="str">
        <f>IFERROR(IF(G19&gt;=M19,"complete",IF(VLOOKUP(E19,'Production Plan'!$E:$S,10,0)=1,"listed",VLOOKUP(E19,'Production Plan'!$E:$S,14,0))),"tba")</f>
        <v>tba</v>
      </c>
      <c r="Y19" s="98" t="str">
        <f>VLOOKUP(E19,'item dashboard'!A:A,1,0)</f>
        <v>B-400NIV-DBL41</v>
      </c>
      <c r="Z19" s="99"/>
    </row>
    <row r="20" ht="12.75" customHeight="1">
      <c r="A20" s="15" t="s">
        <v>2870</v>
      </c>
      <c r="B20" s="15" t="s">
        <v>2856</v>
      </c>
      <c r="C20" s="92">
        <v>43347.0</v>
      </c>
      <c r="D20" s="15" t="s">
        <v>70</v>
      </c>
      <c r="E20" s="15" t="s">
        <v>511</v>
      </c>
      <c r="F20" s="15" t="s">
        <v>512</v>
      </c>
      <c r="G20" s="93">
        <v>0.0</v>
      </c>
      <c r="H20" s="93">
        <v>0.0</v>
      </c>
      <c r="I20" s="93">
        <v>30000.0</v>
      </c>
      <c r="J20" s="93">
        <v>1229.9999999999998</v>
      </c>
      <c r="K20" s="93">
        <v>5000.0</v>
      </c>
      <c r="L20" s="93">
        <v>204.99999999999997</v>
      </c>
      <c r="M20" s="93">
        <v>25000.0</v>
      </c>
      <c r="N20" s="93">
        <v>1025.0</v>
      </c>
      <c r="O20" s="94">
        <v>11.94</v>
      </c>
      <c r="P20" s="93">
        <v>59700.0</v>
      </c>
      <c r="Q20" s="93">
        <v>358200.0</v>
      </c>
      <c r="R20" s="93">
        <v>298500.0</v>
      </c>
      <c r="S20" s="95">
        <v>59.0</v>
      </c>
      <c r="T20" s="15" t="s">
        <v>2849</v>
      </c>
      <c r="U20" s="15" t="s">
        <v>2850</v>
      </c>
      <c r="V20" s="13" t="str">
        <f t="shared" si="1"/>
        <v>Call Off</v>
      </c>
      <c r="W20" s="96">
        <f t="shared" si="2"/>
        <v>36</v>
      </c>
      <c r="X20" s="97" t="str">
        <f>IFERROR(IF(G20&gt;=M20,"complete",IF(VLOOKUP(E20,'Production Plan'!$E:$S,10,0)=1,"listed",VLOOKUP(E20,'Production Plan'!$E:$S,14,0))),"tba")</f>
        <v>tba</v>
      </c>
      <c r="Y20" s="98" t="str">
        <f>VLOOKUP(E20,'item dashboard'!A:A,1,0)</f>
        <v>B-400NIV-DBL41</v>
      </c>
      <c r="Z20" s="99"/>
    </row>
    <row r="21" ht="12.75" customHeight="1">
      <c r="A21" s="15" t="s">
        <v>2871</v>
      </c>
      <c r="B21" s="15" t="s">
        <v>2856</v>
      </c>
      <c r="C21" s="92">
        <v>43349.0</v>
      </c>
      <c r="D21" s="15" t="s">
        <v>70</v>
      </c>
      <c r="E21" s="15" t="s">
        <v>519</v>
      </c>
      <c r="F21" s="15" t="s">
        <v>520</v>
      </c>
      <c r="G21" s="93">
        <v>8000.0</v>
      </c>
      <c r="H21" s="93">
        <v>272.0</v>
      </c>
      <c r="I21" s="93">
        <v>30000.0</v>
      </c>
      <c r="J21" s="93">
        <v>1020.0</v>
      </c>
      <c r="K21" s="93">
        <v>16200.0</v>
      </c>
      <c r="L21" s="93">
        <v>550.8</v>
      </c>
      <c r="M21" s="93">
        <v>13800.0</v>
      </c>
      <c r="N21" s="93">
        <v>469.2</v>
      </c>
      <c r="O21" s="94">
        <v>9.79</v>
      </c>
      <c r="P21" s="93">
        <v>158598.0</v>
      </c>
      <c r="Q21" s="93">
        <v>293700.0</v>
      </c>
      <c r="R21" s="93">
        <v>135102.0</v>
      </c>
      <c r="S21" s="95">
        <v>57.0</v>
      </c>
      <c r="T21" s="15" t="s">
        <v>2849</v>
      </c>
      <c r="U21" s="15" t="s">
        <v>2850</v>
      </c>
      <c r="V21" s="13" t="str">
        <f t="shared" si="1"/>
        <v>Call Off</v>
      </c>
      <c r="W21" s="96">
        <f t="shared" si="2"/>
        <v>36</v>
      </c>
      <c r="X21" s="97" t="str">
        <f>IFERROR(IF(G21&gt;=M21,"complete",IF(VLOOKUP(E21,'Production Plan'!$E:$S,10,0)=1,"listed",VLOOKUP(E21,'Production Plan'!$E:$S,14,0))),"tba")</f>
        <v>tba</v>
      </c>
      <c r="Y21" s="98" t="str">
        <f>VLOOKUP(E21,'item dashboard'!A:A,1,0)</f>
        <v>B-400STD17-DB34</v>
      </c>
      <c r="Z21" s="99"/>
    </row>
    <row r="22" ht="12.75" customHeight="1">
      <c r="A22" s="15" t="s">
        <v>2872</v>
      </c>
      <c r="B22" s="15" t="s">
        <v>2856</v>
      </c>
      <c r="C22" s="92">
        <v>43347.0</v>
      </c>
      <c r="D22" s="15" t="s">
        <v>70</v>
      </c>
      <c r="E22" s="15" t="s">
        <v>110</v>
      </c>
      <c r="F22" s="15" t="s">
        <v>521</v>
      </c>
      <c r="G22" s="93">
        <v>20400.0</v>
      </c>
      <c r="H22" s="93">
        <v>693.6</v>
      </c>
      <c r="I22" s="93">
        <v>30000.0</v>
      </c>
      <c r="J22" s="93">
        <v>1020.0</v>
      </c>
      <c r="K22" s="93">
        <v>15600.0</v>
      </c>
      <c r="L22" s="93">
        <v>530.4</v>
      </c>
      <c r="M22" s="93">
        <v>14400.0</v>
      </c>
      <c r="N22" s="93">
        <v>489.6</v>
      </c>
      <c r="O22" s="94">
        <v>10.02</v>
      </c>
      <c r="P22" s="93">
        <v>156312.0</v>
      </c>
      <c r="Q22" s="93">
        <v>300600.0</v>
      </c>
      <c r="R22" s="93">
        <v>144288.0</v>
      </c>
      <c r="S22" s="95">
        <v>59.0</v>
      </c>
      <c r="T22" s="15" t="s">
        <v>2849</v>
      </c>
      <c r="U22" s="15" t="s">
        <v>2850</v>
      </c>
      <c r="V22" s="13" t="str">
        <f t="shared" si="1"/>
        <v>Call Off</v>
      </c>
      <c r="W22" s="96">
        <f t="shared" si="2"/>
        <v>36</v>
      </c>
      <c r="X22" s="97" t="str">
        <f>IFERROR(IF(G22&gt;=M22,"complete",IF(VLOOKUP(E22,'Production Plan'!$E:$S,10,0)=1,"listed",VLOOKUP(E22,'Production Plan'!$E:$S,14,0))),"tba")</f>
        <v>complete</v>
      </c>
      <c r="Y22" s="98" t="str">
        <f>VLOOKUP(E22,'item dashboard'!A:A,1,0)</f>
        <v>B-400STD17-PB34</v>
      </c>
      <c r="Z22" s="99"/>
    </row>
    <row r="23" ht="12.75" customHeight="1">
      <c r="A23" s="15" t="s">
        <v>2873</v>
      </c>
      <c r="B23" s="15" t="s">
        <v>2858</v>
      </c>
      <c r="C23" s="92">
        <v>43361.0</v>
      </c>
      <c r="D23" s="15" t="s">
        <v>70</v>
      </c>
      <c r="E23" s="15" t="s">
        <v>110</v>
      </c>
      <c r="F23" s="15" t="s">
        <v>521</v>
      </c>
      <c r="G23" s="93">
        <v>20400.0</v>
      </c>
      <c r="H23" s="93">
        <v>693.6</v>
      </c>
      <c r="I23" s="93">
        <v>20000.0</v>
      </c>
      <c r="J23" s="93">
        <v>680.0</v>
      </c>
      <c r="K23" s="93">
        <v>0.0</v>
      </c>
      <c r="L23" s="93">
        <v>0.0</v>
      </c>
      <c r="M23" s="93">
        <v>20000.0</v>
      </c>
      <c r="N23" s="93">
        <v>680.0</v>
      </c>
      <c r="O23" s="94">
        <v>10.02</v>
      </c>
      <c r="P23" s="93">
        <v>0.0</v>
      </c>
      <c r="Q23" s="93">
        <v>200400.0</v>
      </c>
      <c r="R23" s="93">
        <v>200400.0</v>
      </c>
      <c r="S23" s="95">
        <v>45.0</v>
      </c>
      <c r="T23" s="15" t="s">
        <v>2849</v>
      </c>
      <c r="U23" s="15" t="s">
        <v>2850</v>
      </c>
      <c r="V23" s="13" t="str">
        <f t="shared" si="1"/>
        <v>Call Off</v>
      </c>
      <c r="W23" s="96">
        <f t="shared" si="2"/>
        <v>38</v>
      </c>
      <c r="X23" s="97" t="str">
        <f>IFERROR(IF(G23&gt;=M23,"complete",IF(VLOOKUP(E23,'Production Plan'!$E:$S,10,0)=1,"listed",VLOOKUP(E23,'Production Plan'!$E:$S,14,0))),"tba")</f>
        <v>complete</v>
      </c>
      <c r="Y23" s="98" t="str">
        <f>VLOOKUP(E23,'item dashboard'!A:A,1,0)</f>
        <v>B-400STD17-PB34</v>
      </c>
      <c r="Z23" s="99"/>
    </row>
    <row r="24" ht="12.75" customHeight="1">
      <c r="A24" s="15" t="s">
        <v>2874</v>
      </c>
      <c r="B24" s="15" t="s">
        <v>2856</v>
      </c>
      <c r="C24" s="92">
        <v>43347.0</v>
      </c>
      <c r="D24" s="15" t="s">
        <v>70</v>
      </c>
      <c r="E24" s="15" t="s">
        <v>522</v>
      </c>
      <c r="F24" s="15" t="s">
        <v>523</v>
      </c>
      <c r="G24" s="93">
        <v>5800.0</v>
      </c>
      <c r="H24" s="93">
        <v>197.2</v>
      </c>
      <c r="I24" s="93">
        <v>50000.0</v>
      </c>
      <c r="J24" s="93">
        <v>1700.0</v>
      </c>
      <c r="K24" s="93">
        <v>18600.0</v>
      </c>
      <c r="L24" s="93">
        <v>632.4</v>
      </c>
      <c r="M24" s="93">
        <v>31400.0</v>
      </c>
      <c r="N24" s="93">
        <v>1067.6</v>
      </c>
      <c r="O24" s="94">
        <v>9.75</v>
      </c>
      <c r="P24" s="93">
        <v>181350.0</v>
      </c>
      <c r="Q24" s="93">
        <v>487500.0</v>
      </c>
      <c r="R24" s="93">
        <v>306150.0</v>
      </c>
      <c r="S24" s="95">
        <v>59.0</v>
      </c>
      <c r="T24" s="15" t="s">
        <v>2849</v>
      </c>
      <c r="U24" s="15" t="s">
        <v>2850</v>
      </c>
      <c r="V24" s="13" t="str">
        <f t="shared" si="1"/>
        <v>Call Off</v>
      </c>
      <c r="W24" s="96">
        <f t="shared" si="2"/>
        <v>36</v>
      </c>
      <c r="X24" s="97" t="str">
        <f>IFERROR(IF(G24&gt;=M24,"complete",IF(VLOOKUP(E24,'Production Plan'!$E:$S,10,0)=1,"listed",VLOOKUP(E24,'Production Plan'!$E:$S,14,0))),"tba")</f>
        <v>tba</v>
      </c>
      <c r="Y24" s="98" t="str">
        <f>VLOOKUP(E24,'item dashboard'!A:A,1,0)</f>
        <v>B-400STD17-W34</v>
      </c>
      <c r="Z24" s="99"/>
    </row>
    <row r="25" ht="12.75" customHeight="1">
      <c r="A25" s="15" t="s">
        <v>2875</v>
      </c>
      <c r="B25" s="15" t="s">
        <v>2858</v>
      </c>
      <c r="C25" s="92">
        <v>43361.0</v>
      </c>
      <c r="D25" s="15" t="s">
        <v>70</v>
      </c>
      <c r="E25" s="15" t="s">
        <v>522</v>
      </c>
      <c r="F25" s="15" t="s">
        <v>523</v>
      </c>
      <c r="G25" s="93">
        <v>5800.0</v>
      </c>
      <c r="H25" s="93">
        <v>197.2</v>
      </c>
      <c r="I25" s="93">
        <v>30000.0</v>
      </c>
      <c r="J25" s="93">
        <v>1020.0</v>
      </c>
      <c r="K25" s="93">
        <v>0.0</v>
      </c>
      <c r="L25" s="93">
        <v>0.0</v>
      </c>
      <c r="M25" s="93">
        <v>30000.0</v>
      </c>
      <c r="N25" s="93">
        <v>1020.0</v>
      </c>
      <c r="O25" s="94">
        <v>9.75</v>
      </c>
      <c r="P25" s="93">
        <v>0.0</v>
      </c>
      <c r="Q25" s="93">
        <v>292500.0</v>
      </c>
      <c r="R25" s="93">
        <v>292500.0</v>
      </c>
      <c r="S25" s="95">
        <v>45.0</v>
      </c>
      <c r="T25" s="15" t="s">
        <v>2849</v>
      </c>
      <c r="U25" s="15" t="s">
        <v>2850</v>
      </c>
      <c r="V25" s="13" t="str">
        <f t="shared" si="1"/>
        <v>Call Off</v>
      </c>
      <c r="W25" s="96">
        <f t="shared" si="2"/>
        <v>38</v>
      </c>
      <c r="X25" s="97" t="str">
        <f>IFERROR(IF(G25&gt;=M25,"complete",IF(VLOOKUP(E25,'Production Plan'!$E:$S,10,0)=1,"listed",VLOOKUP(E25,'Production Plan'!$E:$S,14,0))),"tba")</f>
        <v>tba</v>
      </c>
      <c r="Y25" s="98" t="str">
        <f>VLOOKUP(E25,'item dashboard'!A:A,1,0)</f>
        <v>B-400STD17-W34</v>
      </c>
      <c r="Z25" s="99"/>
    </row>
    <row r="26" ht="12.75" customHeight="1">
      <c r="A26" s="15" t="s">
        <v>2876</v>
      </c>
      <c r="B26" s="15" t="s">
        <v>2858</v>
      </c>
      <c r="C26" s="92">
        <v>43361.0</v>
      </c>
      <c r="D26" s="15" t="s">
        <v>70</v>
      </c>
      <c r="E26" s="15" t="s">
        <v>522</v>
      </c>
      <c r="F26" s="15" t="s">
        <v>523</v>
      </c>
      <c r="G26" s="93">
        <v>5800.0</v>
      </c>
      <c r="H26" s="93">
        <v>197.2</v>
      </c>
      <c r="I26" s="93">
        <v>20000.0</v>
      </c>
      <c r="J26" s="93">
        <v>680.0</v>
      </c>
      <c r="K26" s="93">
        <v>0.0</v>
      </c>
      <c r="L26" s="93">
        <v>0.0</v>
      </c>
      <c r="M26" s="93">
        <v>20000.0</v>
      </c>
      <c r="N26" s="93">
        <v>680.0</v>
      </c>
      <c r="O26" s="94">
        <v>9.75</v>
      </c>
      <c r="P26" s="93">
        <v>0.0</v>
      </c>
      <c r="Q26" s="93">
        <v>195000.0</v>
      </c>
      <c r="R26" s="93">
        <v>195000.0</v>
      </c>
      <c r="S26" s="95">
        <v>45.0</v>
      </c>
      <c r="T26" s="15" t="s">
        <v>2849</v>
      </c>
      <c r="U26" s="15" t="s">
        <v>2850</v>
      </c>
      <c r="V26" s="13" t="str">
        <f t="shared" si="1"/>
        <v>Call Off</v>
      </c>
      <c r="W26" s="96">
        <f t="shared" si="2"/>
        <v>38</v>
      </c>
      <c r="X26" s="97" t="str">
        <f>IFERROR(IF(G26&gt;=M26,"complete",IF(VLOOKUP(E26,'Production Plan'!$E:$S,10,0)=1,"listed",VLOOKUP(E26,'Production Plan'!$E:$S,14,0))),"tba")</f>
        <v>tba</v>
      </c>
      <c r="Y26" s="98" t="str">
        <f>VLOOKUP(E26,'item dashboard'!A:A,1,0)</f>
        <v>B-400STD17-W34</v>
      </c>
      <c r="Z26" s="99"/>
    </row>
    <row r="27" ht="12.75" customHeight="1">
      <c r="A27" s="15" t="s">
        <v>2877</v>
      </c>
      <c r="B27" s="15" t="s">
        <v>2878</v>
      </c>
      <c r="C27" s="92">
        <v>43404.0</v>
      </c>
      <c r="D27" s="15" t="s">
        <v>2879</v>
      </c>
      <c r="E27" s="15" t="s">
        <v>826</v>
      </c>
      <c r="F27" s="15" t="s">
        <v>827</v>
      </c>
      <c r="G27" s="93">
        <v>4000.0</v>
      </c>
      <c r="H27" s="93">
        <v>16.0</v>
      </c>
      <c r="I27" s="93">
        <v>10000.0</v>
      </c>
      <c r="J27" s="93">
        <v>40.0</v>
      </c>
      <c r="K27" s="93">
        <v>2000.0</v>
      </c>
      <c r="L27" s="93">
        <v>8.0</v>
      </c>
      <c r="M27" s="93">
        <v>8000.0</v>
      </c>
      <c r="N27" s="93">
        <v>32.0</v>
      </c>
      <c r="O27" s="94">
        <v>5.25</v>
      </c>
      <c r="P27" s="93">
        <v>10500.0</v>
      </c>
      <c r="Q27" s="93">
        <v>52500.0</v>
      </c>
      <c r="R27" s="93">
        <v>42000.0</v>
      </c>
      <c r="S27" s="95">
        <v>2.0</v>
      </c>
      <c r="T27" s="15" t="s">
        <v>2880</v>
      </c>
      <c r="U27" s="15" t="s">
        <v>2881</v>
      </c>
      <c r="V27" s="13" t="str">
        <f t="shared" si="1"/>
        <v>Call Off</v>
      </c>
      <c r="W27" s="96">
        <f t="shared" si="2"/>
        <v>44</v>
      </c>
      <c r="X27" s="97" t="str">
        <f>IFERROR(IF(G27&gt;=M27,"complete",IF(VLOOKUP(E27,'Production Plan'!$E:$S,10,0)=1,"listed",VLOOKUP(E27,'Production Plan'!$E:$S,14,0))),"tba")</f>
        <v/>
      </c>
      <c r="Y27" s="98" t="str">
        <f>VLOOKUP(E27,'item dashboard'!A:A,1,0)</f>
        <v>B-D1-N5</v>
      </c>
      <c r="Z27" s="99"/>
    </row>
    <row r="28" ht="12.75" customHeight="1">
      <c r="A28" s="15" t="s">
        <v>2882</v>
      </c>
      <c r="B28" s="15" t="s">
        <v>2878</v>
      </c>
      <c r="C28" s="92">
        <v>43350.0</v>
      </c>
      <c r="D28" s="15" t="s">
        <v>2883</v>
      </c>
      <c r="E28" s="15" t="s">
        <v>1235</v>
      </c>
      <c r="F28" s="15" t="s">
        <v>1236</v>
      </c>
      <c r="G28" s="93">
        <v>1400.0</v>
      </c>
      <c r="H28" s="93">
        <v>14.0</v>
      </c>
      <c r="I28" s="93">
        <v>15000.0</v>
      </c>
      <c r="J28" s="93">
        <v>150.0</v>
      </c>
      <c r="K28" s="93">
        <v>14700.0</v>
      </c>
      <c r="L28" s="93">
        <v>147.0</v>
      </c>
      <c r="M28" s="93">
        <v>300.0</v>
      </c>
      <c r="N28" s="93">
        <v>3.0</v>
      </c>
      <c r="O28" s="94">
        <v>3.1</v>
      </c>
      <c r="P28" s="93">
        <v>45570.0</v>
      </c>
      <c r="Q28" s="93">
        <v>46500.0</v>
      </c>
      <c r="R28" s="93">
        <v>930.0</v>
      </c>
      <c r="S28" s="95">
        <v>56.0</v>
      </c>
      <c r="T28" s="15" t="s">
        <v>1236</v>
      </c>
      <c r="U28" s="15" t="s">
        <v>2881</v>
      </c>
      <c r="V28" s="13" t="str">
        <f t="shared" si="1"/>
        <v>Call Off</v>
      </c>
      <c r="W28" s="96">
        <f t="shared" si="2"/>
        <v>36</v>
      </c>
      <c r="X28" s="97" t="str">
        <f>IFERROR(IF(G28&gt;=M28,"complete",IF(VLOOKUP(E28,'Production Plan'!$E:$S,10,0)=1,"listed",VLOOKUP(E28,'Production Plan'!$E:$S,14,0))),"tba")</f>
        <v>complete</v>
      </c>
      <c r="Y28" s="98" t="str">
        <f>VLOOKUP(E28,'item dashboard'!A:A,1,0)</f>
        <v>B-GP103-Y10</v>
      </c>
      <c r="Z28" s="99"/>
    </row>
    <row r="29" ht="12.75" customHeight="1">
      <c r="A29" s="15" t="s">
        <v>81</v>
      </c>
      <c r="B29" s="15" t="s">
        <v>2884</v>
      </c>
      <c r="C29" s="92">
        <v>43386.0</v>
      </c>
      <c r="D29" s="15" t="s">
        <v>2885</v>
      </c>
      <c r="E29" s="15" t="s">
        <v>1817</v>
      </c>
      <c r="F29" s="15" t="s">
        <v>1818</v>
      </c>
      <c r="G29" s="93">
        <v>440.0</v>
      </c>
      <c r="H29" s="93">
        <v>57.2</v>
      </c>
      <c r="I29" s="93">
        <v>2000.0</v>
      </c>
      <c r="J29" s="93">
        <v>260.0</v>
      </c>
      <c r="K29" s="93">
        <v>0.0</v>
      </c>
      <c r="L29" s="93">
        <v>0.0</v>
      </c>
      <c r="M29" s="93">
        <v>2000.0</v>
      </c>
      <c r="N29" s="93">
        <v>260.0</v>
      </c>
      <c r="O29" s="94">
        <v>39.9</v>
      </c>
      <c r="P29" s="93">
        <v>0.0</v>
      </c>
      <c r="Q29" s="93">
        <v>79800.0</v>
      </c>
      <c r="R29" s="93">
        <v>79800.0</v>
      </c>
      <c r="S29" s="95">
        <v>20.0</v>
      </c>
      <c r="T29" s="15"/>
      <c r="U29" s="15" t="s">
        <v>2886</v>
      </c>
      <c r="V29" s="13" t="str">
        <f t="shared" si="1"/>
        <v>Call Off</v>
      </c>
      <c r="W29" s="96">
        <f t="shared" si="2"/>
        <v>41</v>
      </c>
      <c r="X29" s="97">
        <f>IFERROR(IF(G29&gt;=M29,"complete",IF(VLOOKUP(E29,'Production Plan'!$E:$S,10,0)=1,"listed",VLOOKUP(E29,'Production Plan'!$E:$S,14,0))),"tba")</f>
        <v>45478</v>
      </c>
      <c r="Y29" s="98" t="str">
        <f>VLOOKUP(E29,'item dashboard'!A:A,1,0)</f>
        <v>B-L410-ANY130</v>
      </c>
      <c r="Z29" s="99"/>
    </row>
    <row r="30" ht="12.75" customHeight="1">
      <c r="A30" s="15" t="s">
        <v>2887</v>
      </c>
      <c r="B30" s="15" t="s">
        <v>2878</v>
      </c>
      <c r="C30" s="92">
        <v>43390.0</v>
      </c>
      <c r="D30" s="15" t="s">
        <v>2888</v>
      </c>
      <c r="E30" s="15" t="s">
        <v>1847</v>
      </c>
      <c r="F30" s="15" t="s">
        <v>1716</v>
      </c>
      <c r="G30" s="93">
        <v>1100.0</v>
      </c>
      <c r="H30" s="93">
        <v>170.5</v>
      </c>
      <c r="I30" s="93">
        <v>500.0</v>
      </c>
      <c r="J30" s="93">
        <v>77.5</v>
      </c>
      <c r="K30" s="93">
        <v>0.0</v>
      </c>
      <c r="L30" s="93">
        <v>0.0</v>
      </c>
      <c r="M30" s="93">
        <v>500.0</v>
      </c>
      <c r="N30" s="93">
        <v>77.5</v>
      </c>
      <c r="O30" s="94">
        <v>35.0</v>
      </c>
      <c r="P30" s="93">
        <v>0.0</v>
      </c>
      <c r="Q30" s="93">
        <v>17500.0</v>
      </c>
      <c r="R30" s="93">
        <v>17500.0</v>
      </c>
      <c r="S30" s="95">
        <v>16.0</v>
      </c>
      <c r="T30" s="15" t="s">
        <v>2855</v>
      </c>
      <c r="U30" s="15" t="s">
        <v>2881</v>
      </c>
      <c r="V30" s="13" t="str">
        <f t="shared" si="1"/>
        <v>Call Off</v>
      </c>
      <c r="W30" s="96">
        <f t="shared" si="2"/>
        <v>42</v>
      </c>
      <c r="X30" s="97" t="str">
        <f>IFERROR(IF(G30&gt;=M30,"complete",IF(VLOOKUP(E30,'Production Plan'!$E:$S,10,0)=1,"listed",VLOOKUP(E30,'Production Plan'!$E:$S,14,0))),"tba")</f>
        <v>complete</v>
      </c>
      <c r="Y30" s="98" t="str">
        <f>VLOOKUP(E30,'item dashboard'!A:A,1,0)</f>
        <v>B-L500-N155</v>
      </c>
      <c r="Z30" s="99"/>
    </row>
    <row r="31" ht="12.75" customHeight="1">
      <c r="A31" s="15" t="s">
        <v>2889</v>
      </c>
      <c r="B31" s="15" t="s">
        <v>2884</v>
      </c>
      <c r="C31" s="92">
        <v>43375.0</v>
      </c>
      <c r="D31" s="15" t="s">
        <v>2885</v>
      </c>
      <c r="E31" s="15" t="s">
        <v>1847</v>
      </c>
      <c r="F31" s="15" t="s">
        <v>1716</v>
      </c>
      <c r="G31" s="93">
        <v>1100.0</v>
      </c>
      <c r="H31" s="93">
        <v>170.5</v>
      </c>
      <c r="I31" s="93">
        <v>2000.0</v>
      </c>
      <c r="J31" s="93">
        <v>310.0</v>
      </c>
      <c r="K31" s="93">
        <v>0.0</v>
      </c>
      <c r="L31" s="93">
        <v>0.0</v>
      </c>
      <c r="M31" s="93">
        <v>2000.0</v>
      </c>
      <c r="N31" s="93">
        <v>310.0</v>
      </c>
      <c r="O31" s="94">
        <v>38.4</v>
      </c>
      <c r="P31" s="93">
        <v>0.0</v>
      </c>
      <c r="Q31" s="93">
        <v>76800.0</v>
      </c>
      <c r="R31" s="93">
        <v>76800.0</v>
      </c>
      <c r="S31" s="95">
        <v>31.0</v>
      </c>
      <c r="T31" s="15" t="s">
        <v>2855</v>
      </c>
      <c r="U31" s="15" t="s">
        <v>2886</v>
      </c>
      <c r="V31" s="13" t="str">
        <f t="shared" si="1"/>
        <v>Call Off</v>
      </c>
      <c r="W31" s="96">
        <f t="shared" si="2"/>
        <v>40</v>
      </c>
      <c r="X31" s="97" t="str">
        <f>IFERROR(IF(G31&gt;=M31,"complete",IF(VLOOKUP(E31,'Production Plan'!$E:$S,10,0)=1,"listed",VLOOKUP(E31,'Production Plan'!$E:$S,14,0))),"tba")</f>
        <v/>
      </c>
      <c r="Y31" s="98" t="str">
        <f>VLOOKUP(E31,'item dashboard'!A:A,1,0)</f>
        <v>B-L500-N155</v>
      </c>
      <c r="Z31" s="99"/>
    </row>
    <row r="32" ht="12.75" customHeight="1">
      <c r="A32" s="15" t="s">
        <v>2890</v>
      </c>
      <c r="B32" s="15" t="s">
        <v>2891</v>
      </c>
      <c r="C32" s="92">
        <v>43392.0</v>
      </c>
      <c r="D32" s="15" t="s">
        <v>2892</v>
      </c>
      <c r="E32" s="15" t="s">
        <v>2032</v>
      </c>
      <c r="F32" s="15" t="s">
        <v>2033</v>
      </c>
      <c r="G32" s="93">
        <v>45255.0</v>
      </c>
      <c r="H32" s="93">
        <v>1086.12</v>
      </c>
      <c r="I32" s="93">
        <v>44750.0</v>
      </c>
      <c r="J32" s="93">
        <v>1074.0</v>
      </c>
      <c r="K32" s="93">
        <v>0.0</v>
      </c>
      <c r="L32" s="93">
        <v>0.0</v>
      </c>
      <c r="M32" s="93">
        <v>44750.0</v>
      </c>
      <c r="N32" s="93">
        <v>1074.0</v>
      </c>
      <c r="O32" s="94">
        <v>7.57</v>
      </c>
      <c r="P32" s="93">
        <v>0.0</v>
      </c>
      <c r="Q32" s="93">
        <v>338757.5</v>
      </c>
      <c r="R32" s="93">
        <v>338757.5</v>
      </c>
      <c r="S32" s="95">
        <v>14.0</v>
      </c>
      <c r="T32" s="15" t="s">
        <v>2849</v>
      </c>
      <c r="U32" s="15" t="s">
        <v>2850</v>
      </c>
      <c r="V32" s="13" t="str">
        <f t="shared" si="1"/>
        <v>Call Off</v>
      </c>
      <c r="W32" s="96">
        <f t="shared" si="2"/>
        <v>42</v>
      </c>
      <c r="X32" s="97" t="str">
        <f>IFERROR(IF(G32&gt;=M32,"complete",IF(VLOOKUP(E32,'Production Plan'!$E:$S,10,0)=1,"listed",VLOOKUP(E32,'Production Plan'!$E:$S,14,0))),"tba")</f>
        <v>complete</v>
      </c>
      <c r="Y32" s="98" t="str">
        <f>VLOOKUP(E32,'item dashboard'!A:A,1,0)</f>
        <v>B-MM200-N24</v>
      </c>
      <c r="Z32" s="99"/>
    </row>
    <row r="33" ht="12.75" customHeight="1">
      <c r="A33" s="15" t="s">
        <v>144</v>
      </c>
      <c r="B33" s="15" t="s">
        <v>2891</v>
      </c>
      <c r="C33" s="92">
        <v>43392.0</v>
      </c>
      <c r="D33" s="15" t="s">
        <v>2892</v>
      </c>
      <c r="E33" s="15" t="s">
        <v>2034</v>
      </c>
      <c r="F33" s="15" t="s">
        <v>2035</v>
      </c>
      <c r="G33" s="93">
        <v>20200.0</v>
      </c>
      <c r="H33" s="93">
        <v>1030.2</v>
      </c>
      <c r="I33" s="93">
        <v>19500.0</v>
      </c>
      <c r="J33" s="93">
        <v>994.5</v>
      </c>
      <c r="K33" s="93">
        <v>0.0</v>
      </c>
      <c r="L33" s="93">
        <v>0.0</v>
      </c>
      <c r="M33" s="93">
        <v>19500.0</v>
      </c>
      <c r="N33" s="93">
        <v>994.5</v>
      </c>
      <c r="O33" s="94">
        <v>17.53</v>
      </c>
      <c r="P33" s="93">
        <v>0.0</v>
      </c>
      <c r="Q33" s="93">
        <v>341835.0</v>
      </c>
      <c r="R33" s="93">
        <v>341835.0</v>
      </c>
      <c r="S33" s="95">
        <v>14.0</v>
      </c>
      <c r="T33" s="15" t="s">
        <v>2849</v>
      </c>
      <c r="U33" s="15" t="s">
        <v>2850</v>
      </c>
      <c r="V33" s="13" t="str">
        <f t="shared" si="1"/>
        <v>Call Off</v>
      </c>
      <c r="W33" s="96">
        <f t="shared" si="2"/>
        <v>42</v>
      </c>
      <c r="X33" s="97" t="str">
        <f>IFERROR(IF(G33&gt;=M33,"complete",IF(VLOOKUP(E33,'Production Plan'!$E:$S,10,0)=1,"listed",VLOOKUP(E33,'Production Plan'!$E:$S,14,0))),"tba")</f>
        <v>complete</v>
      </c>
      <c r="Y33" s="98" t="str">
        <f>VLOOKUP(E33,'item dashboard'!A:A,1,0)</f>
        <v>B-MM500-N51</v>
      </c>
      <c r="Z33" s="99"/>
    </row>
    <row r="34" ht="12.75" customHeight="1">
      <c r="A34" s="15" t="s">
        <v>2893</v>
      </c>
      <c r="B34" s="15" t="s">
        <v>2894</v>
      </c>
      <c r="C34" s="92">
        <v>43396.0</v>
      </c>
      <c r="D34" s="15" t="s">
        <v>2895</v>
      </c>
      <c r="E34" s="15" t="s">
        <v>1025</v>
      </c>
      <c r="F34" s="15" t="s">
        <v>969</v>
      </c>
      <c r="G34" s="93">
        <v>864.0</v>
      </c>
      <c r="H34" s="93">
        <v>6.912000000000001</v>
      </c>
      <c r="I34" s="93">
        <v>1728.0</v>
      </c>
      <c r="J34" s="93">
        <v>13.824000000000002</v>
      </c>
      <c r="K34" s="93">
        <v>0.0</v>
      </c>
      <c r="L34" s="93">
        <v>0.0</v>
      </c>
      <c r="M34" s="93">
        <v>1728.0</v>
      </c>
      <c r="N34" s="93">
        <v>13.824000000000002</v>
      </c>
      <c r="O34" s="94">
        <v>3.0</v>
      </c>
      <c r="P34" s="93">
        <v>0.0</v>
      </c>
      <c r="Q34" s="93">
        <v>5184.0</v>
      </c>
      <c r="R34" s="93">
        <v>5184.0</v>
      </c>
      <c r="S34" s="95">
        <v>10.0</v>
      </c>
      <c r="T34" s="15" t="s">
        <v>2855</v>
      </c>
      <c r="U34" s="15" t="s">
        <v>2850</v>
      </c>
      <c r="V34" s="13" t="str">
        <f t="shared" si="1"/>
        <v>Call Off</v>
      </c>
      <c r="W34" s="96">
        <f t="shared" si="2"/>
        <v>43</v>
      </c>
      <c r="X34" s="97" t="str">
        <f>IFERROR(IF(G34&gt;=M34,"complete",IF(VLOOKUP(E34,'Production Plan'!$E:$S,10,0)=1,"listed",VLOOKUP(E34,'Production Plan'!$E:$S,14,0))),"tba")</f>
        <v>tba</v>
      </c>
      <c r="Y34" s="98" t="str">
        <f>VLOOKUP(E34,'item dashboard'!A:A,1,0)</f>
        <v>B-G24PP-W8</v>
      </c>
      <c r="Z34" s="99"/>
    </row>
    <row r="35" ht="12.75" customHeight="1">
      <c r="A35" s="15" t="s">
        <v>2896</v>
      </c>
      <c r="B35" s="15" t="s">
        <v>2897</v>
      </c>
      <c r="C35" s="92">
        <v>43236.0</v>
      </c>
      <c r="D35" s="15" t="s">
        <v>2895</v>
      </c>
      <c r="E35" s="15" t="s">
        <v>1036</v>
      </c>
      <c r="F35" s="15" t="s">
        <v>1037</v>
      </c>
      <c r="G35" s="93">
        <v>0.0</v>
      </c>
      <c r="H35" s="93">
        <v>0.0</v>
      </c>
      <c r="I35" s="93">
        <v>200000.0</v>
      </c>
      <c r="J35" s="93">
        <v>4000.0</v>
      </c>
      <c r="K35" s="93">
        <v>18300.0</v>
      </c>
      <c r="L35" s="93">
        <v>366.0</v>
      </c>
      <c r="M35" s="93">
        <v>181700.0</v>
      </c>
      <c r="N35" s="93">
        <v>3634.0</v>
      </c>
      <c r="O35" s="94">
        <v>7.25</v>
      </c>
      <c r="P35" s="93">
        <v>132675.0</v>
      </c>
      <c r="Q35" s="93">
        <v>1450000.0</v>
      </c>
      <c r="R35" s="93">
        <v>1317325.0</v>
      </c>
      <c r="S35" s="95">
        <v>170.0</v>
      </c>
      <c r="T35" s="15" t="s">
        <v>2849</v>
      </c>
      <c r="U35" s="15" t="s">
        <v>2850</v>
      </c>
      <c r="V35" s="13" t="str">
        <f t="shared" si="1"/>
        <v>Call Off</v>
      </c>
      <c r="W35" s="96">
        <f t="shared" si="2"/>
        <v>20</v>
      </c>
      <c r="X35" s="97" t="str">
        <f>IFERROR(IF(G35&gt;=M35,"complete",IF(VLOOKUP(E35,'Production Plan'!$E:$S,10,0)=1,"listed",VLOOKUP(E35,'Production Plan'!$E:$S,14,0))),"tba")</f>
        <v>tba</v>
      </c>
      <c r="Y35" s="98" t="str">
        <f>VLOOKUP(E35,'item dashboard'!A:A,1,0)</f>
        <v>B-G253-PW20</v>
      </c>
      <c r="Z35" s="99"/>
    </row>
    <row r="36" ht="12.75" customHeight="1">
      <c r="A36" s="15" t="s">
        <v>2898</v>
      </c>
      <c r="B36" s="15" t="s">
        <v>2899</v>
      </c>
      <c r="C36" s="92">
        <v>43355.0</v>
      </c>
      <c r="D36" s="15" t="s">
        <v>2895</v>
      </c>
      <c r="E36" s="15" t="s">
        <v>1223</v>
      </c>
      <c r="F36" s="15" t="s">
        <v>1222</v>
      </c>
      <c r="G36" s="93">
        <v>0.0</v>
      </c>
      <c r="H36" s="93">
        <v>0.0</v>
      </c>
      <c r="I36" s="93">
        <v>20000.0</v>
      </c>
      <c r="J36" s="93">
        <v>260.0</v>
      </c>
      <c r="K36" s="93">
        <v>0.0</v>
      </c>
      <c r="L36" s="93">
        <v>0.0</v>
      </c>
      <c r="M36" s="93">
        <v>20000.0</v>
      </c>
      <c r="N36" s="93">
        <v>260.0</v>
      </c>
      <c r="O36" s="94">
        <v>6.1</v>
      </c>
      <c r="P36" s="93">
        <v>0.0</v>
      </c>
      <c r="Q36" s="93">
        <v>122000.0</v>
      </c>
      <c r="R36" s="93">
        <v>122000.0</v>
      </c>
      <c r="S36" s="95">
        <v>51.0</v>
      </c>
      <c r="T36" s="15" t="s">
        <v>2855</v>
      </c>
      <c r="U36" s="15" t="s">
        <v>2850</v>
      </c>
      <c r="V36" s="13" t="str">
        <f t="shared" si="1"/>
        <v>Call Off</v>
      </c>
      <c r="W36" s="96">
        <f t="shared" si="2"/>
        <v>37</v>
      </c>
      <c r="X36" s="97" t="str">
        <f>IFERROR(IF(G36&gt;=M36,"complete",IF(VLOOKUP(E36,'Production Plan'!$E:$S,10,0)=1,"listed",VLOOKUP(E36,'Production Plan'!$E:$S,14,0))),"tba")</f>
        <v>tba</v>
      </c>
      <c r="Y36" s="98" t="str">
        <f>VLOOKUP(E36,'item dashboard'!A:A,1,0)</f>
        <v>B-GP103-PK13</v>
      </c>
      <c r="Z36" s="99"/>
    </row>
    <row r="37" ht="12.75" customHeight="1">
      <c r="A37" s="15" t="s">
        <v>2900</v>
      </c>
      <c r="B37" s="15" t="s">
        <v>2901</v>
      </c>
      <c r="C37" s="92">
        <v>43357.0</v>
      </c>
      <c r="D37" s="15" t="s">
        <v>2895</v>
      </c>
      <c r="E37" s="15" t="s">
        <v>1234</v>
      </c>
      <c r="F37" s="15" t="s">
        <v>816</v>
      </c>
      <c r="G37" s="93">
        <v>0.0</v>
      </c>
      <c r="H37" s="93">
        <v>0.0</v>
      </c>
      <c r="I37" s="93">
        <v>10000.0</v>
      </c>
      <c r="J37" s="93">
        <v>130.0</v>
      </c>
      <c r="K37" s="93">
        <v>9800.0</v>
      </c>
      <c r="L37" s="93">
        <v>127.4</v>
      </c>
      <c r="M37" s="93">
        <v>200.0</v>
      </c>
      <c r="N37" s="93">
        <v>2.6</v>
      </c>
      <c r="O37" s="94">
        <v>6.1</v>
      </c>
      <c r="P37" s="93">
        <v>59780.0</v>
      </c>
      <c r="Q37" s="93">
        <v>61000.0</v>
      </c>
      <c r="R37" s="93">
        <v>1220.0</v>
      </c>
      <c r="S37" s="95">
        <v>49.0</v>
      </c>
      <c r="T37" s="15" t="s">
        <v>2855</v>
      </c>
      <c r="U37" s="15" t="s">
        <v>2850</v>
      </c>
      <c r="V37" s="13" t="str">
        <f t="shared" si="1"/>
        <v>Call Off</v>
      </c>
      <c r="W37" s="96">
        <f t="shared" si="2"/>
        <v>37</v>
      </c>
      <c r="X37" s="97" t="str">
        <f>IFERROR(IF(G37&gt;=M37,"complete",IF(VLOOKUP(E37,'Production Plan'!$E:$S,10,0)=1,"listed",VLOOKUP(E37,'Production Plan'!$E:$S,14,0))),"tba")</f>
        <v>tba</v>
      </c>
      <c r="Y37" s="98" t="str">
        <f>VLOOKUP(E37,'item dashboard'!A:A,1,0)</f>
        <v>B-GP103-W13</v>
      </c>
      <c r="Z37" s="99"/>
    </row>
    <row r="38" ht="12.75" customHeight="1">
      <c r="A38" s="15" t="s">
        <v>2902</v>
      </c>
      <c r="B38" s="15" t="s">
        <v>2894</v>
      </c>
      <c r="C38" s="92">
        <v>43396.0</v>
      </c>
      <c r="D38" s="15" t="s">
        <v>2895</v>
      </c>
      <c r="E38" s="15" t="s">
        <v>1296</v>
      </c>
      <c r="F38" s="15" t="s">
        <v>1297</v>
      </c>
      <c r="G38" s="93">
        <v>3300.0</v>
      </c>
      <c r="H38" s="93">
        <v>66.0</v>
      </c>
      <c r="I38" s="93">
        <v>2400.0</v>
      </c>
      <c r="J38" s="93">
        <v>48.0</v>
      </c>
      <c r="K38" s="93">
        <v>0.0</v>
      </c>
      <c r="L38" s="93">
        <v>0.0</v>
      </c>
      <c r="M38" s="93">
        <v>2400.0</v>
      </c>
      <c r="N38" s="93">
        <v>48.0</v>
      </c>
      <c r="O38" s="94">
        <v>8.7</v>
      </c>
      <c r="P38" s="93">
        <v>0.0</v>
      </c>
      <c r="Q38" s="93">
        <v>20880.0</v>
      </c>
      <c r="R38" s="93">
        <v>20880.0</v>
      </c>
      <c r="S38" s="95">
        <v>10.0</v>
      </c>
      <c r="T38" s="15" t="s">
        <v>2903</v>
      </c>
      <c r="U38" s="15" t="s">
        <v>2850</v>
      </c>
      <c r="V38" s="13" t="str">
        <f t="shared" si="1"/>
        <v>Call Off</v>
      </c>
      <c r="W38" s="96">
        <f t="shared" si="2"/>
        <v>43</v>
      </c>
      <c r="X38" s="97" t="str">
        <f>IFERROR(IF(G38&gt;=M38,"complete",IF(VLOOKUP(E38,'Production Plan'!$E:$S,10,0)=1,"listed",VLOOKUP(E38,'Production Plan'!$E:$S,14,0))),"tba")</f>
        <v>complete</v>
      </c>
      <c r="Y38" s="98" t="str">
        <f>VLOOKUP(E38,'item dashboard'!A:A,1,0)</f>
        <v>B-GP253-W20</v>
      </c>
      <c r="Z38" s="99"/>
    </row>
    <row r="39" ht="12.75" customHeight="1">
      <c r="A39" s="15" t="s">
        <v>2904</v>
      </c>
      <c r="B39" s="15" t="s">
        <v>2901</v>
      </c>
      <c r="C39" s="92">
        <v>43357.0</v>
      </c>
      <c r="D39" s="15" t="s">
        <v>2895</v>
      </c>
      <c r="E39" s="15" t="s">
        <v>1382</v>
      </c>
      <c r="F39" s="15" t="s">
        <v>1381</v>
      </c>
      <c r="G39" s="93">
        <v>0.0</v>
      </c>
      <c r="H39" s="93">
        <v>0.0</v>
      </c>
      <c r="I39" s="93">
        <v>15000.0</v>
      </c>
      <c r="J39" s="93">
        <v>135.0</v>
      </c>
      <c r="K39" s="93">
        <v>13000.0</v>
      </c>
      <c r="L39" s="93">
        <v>117.0</v>
      </c>
      <c r="M39" s="93">
        <v>2000.0</v>
      </c>
      <c r="N39" s="93">
        <v>18.0</v>
      </c>
      <c r="O39" s="94">
        <v>3.5</v>
      </c>
      <c r="P39" s="93">
        <v>45500.0</v>
      </c>
      <c r="Q39" s="93">
        <v>52500.0</v>
      </c>
      <c r="R39" s="93">
        <v>7000.0</v>
      </c>
      <c r="S39" s="95">
        <v>49.0</v>
      </c>
      <c r="T39" s="15" t="s">
        <v>2855</v>
      </c>
      <c r="U39" s="15" t="s">
        <v>2850</v>
      </c>
      <c r="V39" s="13" t="str">
        <f t="shared" si="1"/>
        <v>Call Off</v>
      </c>
      <c r="W39" s="96">
        <f t="shared" si="2"/>
        <v>37</v>
      </c>
      <c r="X39" s="97" t="str">
        <f>IFERROR(IF(G39&gt;=M39,"complete",IF(VLOOKUP(E39,'Production Plan'!$E:$S,10,0)=1,"listed",VLOOKUP(E39,'Production Plan'!$E:$S,14,0))),"tba")</f>
        <v>tba</v>
      </c>
      <c r="Y39" s="98" t="str">
        <f>VLOOKUP(E39,'item dashboard'!A:A,1,0)</f>
        <v>B-GP63-W9</v>
      </c>
      <c r="Z39" s="99"/>
    </row>
    <row r="40" ht="12.75" customHeight="1">
      <c r="A40" s="15" t="s">
        <v>158</v>
      </c>
      <c r="B40" s="15" t="s">
        <v>2905</v>
      </c>
      <c r="C40" s="92">
        <v>43399.0</v>
      </c>
      <c r="D40" s="15" t="s">
        <v>2895</v>
      </c>
      <c r="E40" s="15" t="s">
        <v>2357</v>
      </c>
      <c r="F40" s="15" t="s">
        <v>2358</v>
      </c>
      <c r="G40" s="93">
        <v>25500.0</v>
      </c>
      <c r="H40" s="93">
        <v>637.5</v>
      </c>
      <c r="I40" s="93">
        <v>50000.0</v>
      </c>
      <c r="J40" s="93">
        <v>1250.0</v>
      </c>
      <c r="K40" s="93">
        <v>0.0</v>
      </c>
      <c r="L40" s="93">
        <v>0.0</v>
      </c>
      <c r="M40" s="93">
        <v>50000.0</v>
      </c>
      <c r="N40" s="93">
        <v>1250.0</v>
      </c>
      <c r="O40" s="94">
        <v>6.9</v>
      </c>
      <c r="P40" s="93">
        <v>0.0</v>
      </c>
      <c r="Q40" s="93">
        <v>345000.0</v>
      </c>
      <c r="R40" s="93">
        <v>345000.0</v>
      </c>
      <c r="S40" s="95">
        <v>7.0</v>
      </c>
      <c r="T40" s="15" t="s">
        <v>2855</v>
      </c>
      <c r="U40" s="15" t="s">
        <v>2850</v>
      </c>
      <c r="V40" s="13" t="str">
        <f t="shared" si="1"/>
        <v>Call Off</v>
      </c>
      <c r="W40" s="96">
        <f t="shared" si="2"/>
        <v>43</v>
      </c>
      <c r="X40" s="97" t="str">
        <f>IFERROR(IF(G40&gt;=M40,"complete",IF(VLOOKUP(E40,'Production Plan'!$E:$S,10,0)=1,"listed",VLOOKUP(E40,'Production Plan'!$E:$S,14,0))),"tba")</f>
        <v/>
      </c>
      <c r="Y40" s="98" t="str">
        <f>VLOOKUP(E40,'item dashboard'!A:A,1,0)</f>
        <v>B-SH250-N25</v>
      </c>
      <c r="Z40" s="99"/>
    </row>
    <row r="41" ht="12.75" customHeight="1">
      <c r="A41" s="15" t="s">
        <v>2906</v>
      </c>
      <c r="B41" s="15" t="s">
        <v>2907</v>
      </c>
      <c r="C41" s="92">
        <v>43377.0</v>
      </c>
      <c r="D41" s="15" t="s">
        <v>2908</v>
      </c>
      <c r="E41" s="15" t="s">
        <v>330</v>
      </c>
      <c r="F41" s="15" t="s">
        <v>331</v>
      </c>
      <c r="G41" s="93">
        <v>0.0</v>
      </c>
      <c r="H41" s="93">
        <v>0.0</v>
      </c>
      <c r="I41" s="93">
        <v>2500.0</v>
      </c>
      <c r="J41" s="93">
        <v>204.99999999999997</v>
      </c>
      <c r="K41" s="93">
        <v>2496.0</v>
      </c>
      <c r="L41" s="93">
        <v>204.67199999999997</v>
      </c>
      <c r="M41" s="93">
        <v>4.0</v>
      </c>
      <c r="N41" s="93">
        <v>0.32799999999999996</v>
      </c>
      <c r="O41" s="94">
        <v>20.36</v>
      </c>
      <c r="P41" s="93">
        <v>50818.56</v>
      </c>
      <c r="Q41" s="93">
        <v>50900.0</v>
      </c>
      <c r="R41" s="93">
        <v>81.44</v>
      </c>
      <c r="S41" s="95">
        <v>29.0</v>
      </c>
      <c r="T41" s="15"/>
      <c r="U41" s="15" t="s">
        <v>2909</v>
      </c>
      <c r="V41" s="13" t="str">
        <f t="shared" si="1"/>
        <v>Call Off</v>
      </c>
      <c r="W41" s="96">
        <f t="shared" si="2"/>
        <v>40</v>
      </c>
      <c r="X41" s="97" t="str">
        <f>IFERROR(IF(G41&gt;=M41,"complete",IF(VLOOKUP(E41,'Production Plan'!$E:$S,10,0)=1,"listed",VLOOKUP(E41,'Production Plan'!$E:$S,14,0))),"tba")</f>
        <v>tba</v>
      </c>
      <c r="Y41" s="98" t="str">
        <f>VLOOKUP(E41,'item dashboard'!A:A,1,0)</f>
        <v>B-1LVDM-W82</v>
      </c>
      <c r="Z41" s="99"/>
    </row>
    <row r="42" ht="12.75" customHeight="1">
      <c r="A42" s="15" t="s">
        <v>2910</v>
      </c>
      <c r="B42" s="15" t="s">
        <v>2911</v>
      </c>
      <c r="C42" s="92">
        <v>43168.0</v>
      </c>
      <c r="D42" s="15" t="s">
        <v>2912</v>
      </c>
      <c r="E42" s="15" t="s">
        <v>441</v>
      </c>
      <c r="F42" s="15" t="s">
        <v>442</v>
      </c>
      <c r="G42" s="93">
        <v>0.0</v>
      </c>
      <c r="H42" s="93">
        <v>0.0</v>
      </c>
      <c r="I42" s="93">
        <v>100000.0</v>
      </c>
      <c r="J42" s="93">
        <v>5500.0</v>
      </c>
      <c r="K42" s="93">
        <v>57960.0</v>
      </c>
      <c r="L42" s="93">
        <v>3187.8</v>
      </c>
      <c r="M42" s="93">
        <v>42040.0</v>
      </c>
      <c r="N42" s="93">
        <v>2312.2</v>
      </c>
      <c r="O42" s="94">
        <v>15.4</v>
      </c>
      <c r="P42" s="93">
        <v>892584.0</v>
      </c>
      <c r="Q42" s="93">
        <v>1540000.0</v>
      </c>
      <c r="R42" s="93">
        <v>647416.0</v>
      </c>
      <c r="S42" s="95">
        <v>238.0</v>
      </c>
      <c r="T42" s="15" t="s">
        <v>2849</v>
      </c>
      <c r="U42" s="15" t="s">
        <v>2850</v>
      </c>
      <c r="V42" s="13" t="str">
        <f t="shared" si="1"/>
        <v>Call Off</v>
      </c>
      <c r="W42" s="96">
        <f t="shared" si="2"/>
        <v>10</v>
      </c>
      <c r="X42" s="97" t="str">
        <f>IFERROR(IF(G42&gt;=M42,"complete",IF(VLOOKUP(E42,'Production Plan'!$E:$S,10,0)=1,"listed",VLOOKUP(E42,'Production Plan'!$E:$S,14,0))),"tba")</f>
        <v>tba</v>
      </c>
      <c r="Y42" s="98" t="str">
        <f>VLOOKUP(E42,'item dashboard'!A:A,1,0)</f>
        <v>B-2LBROOK-N55</v>
      </c>
      <c r="Z42" s="99"/>
    </row>
    <row r="43" ht="12.75" customHeight="1">
      <c r="A43" s="15" t="s">
        <v>2913</v>
      </c>
      <c r="B43" s="15" t="s">
        <v>2914</v>
      </c>
      <c r="C43" s="92">
        <v>43347.0</v>
      </c>
      <c r="D43" s="15" t="s">
        <v>2912</v>
      </c>
      <c r="E43" s="15" t="s">
        <v>441</v>
      </c>
      <c r="F43" s="15" t="s">
        <v>442</v>
      </c>
      <c r="G43" s="93">
        <v>0.0</v>
      </c>
      <c r="H43" s="93">
        <v>0.0</v>
      </c>
      <c r="I43" s="93">
        <v>100000.0</v>
      </c>
      <c r="J43" s="93">
        <v>5500.0</v>
      </c>
      <c r="K43" s="93">
        <v>0.0</v>
      </c>
      <c r="L43" s="93">
        <v>0.0</v>
      </c>
      <c r="M43" s="93">
        <v>100000.0</v>
      </c>
      <c r="N43" s="93">
        <v>5500.0</v>
      </c>
      <c r="O43" s="94">
        <v>15.4</v>
      </c>
      <c r="P43" s="93">
        <v>0.0</v>
      </c>
      <c r="Q43" s="93">
        <v>1540000.0</v>
      </c>
      <c r="R43" s="93">
        <v>1540000.0</v>
      </c>
      <c r="S43" s="95">
        <v>59.0</v>
      </c>
      <c r="T43" s="15" t="s">
        <v>2849</v>
      </c>
      <c r="U43" s="15" t="s">
        <v>2850</v>
      </c>
      <c r="V43" s="13" t="str">
        <f t="shared" si="1"/>
        <v>Call Off</v>
      </c>
      <c r="W43" s="96">
        <f t="shared" si="2"/>
        <v>36</v>
      </c>
      <c r="X43" s="97" t="str">
        <f>IFERROR(IF(G43&gt;=M43,"complete",IF(VLOOKUP(E43,'Production Plan'!$E:$S,10,0)=1,"listed",VLOOKUP(E43,'Production Plan'!$E:$S,14,0))),"tba")</f>
        <v>tba</v>
      </c>
      <c r="Y43" s="98" t="str">
        <f>VLOOKUP(E43,'item dashboard'!A:A,1,0)</f>
        <v>B-2LBROOK-N55</v>
      </c>
      <c r="Z43" s="99"/>
    </row>
    <row r="44" ht="12.75" customHeight="1">
      <c r="A44" s="15" t="s">
        <v>2915</v>
      </c>
      <c r="B44" s="15" t="s">
        <v>2916</v>
      </c>
      <c r="C44" s="92">
        <v>43367.0</v>
      </c>
      <c r="D44" s="15" t="s">
        <v>2917</v>
      </c>
      <c r="E44" s="15" t="s">
        <v>693</v>
      </c>
      <c r="F44" s="15" t="s">
        <v>694</v>
      </c>
      <c r="G44" s="93">
        <v>360.0</v>
      </c>
      <c r="H44" s="93">
        <v>20.52</v>
      </c>
      <c r="I44" s="93">
        <v>5040.0</v>
      </c>
      <c r="J44" s="93">
        <v>287.28</v>
      </c>
      <c r="K44" s="93">
        <v>4920.0</v>
      </c>
      <c r="L44" s="93">
        <v>280.44</v>
      </c>
      <c r="M44" s="93">
        <v>120.0</v>
      </c>
      <c r="N44" s="93">
        <v>6.84</v>
      </c>
      <c r="O44" s="94">
        <v>21.0</v>
      </c>
      <c r="P44" s="93">
        <v>103320.0</v>
      </c>
      <c r="Q44" s="93">
        <v>105840.0</v>
      </c>
      <c r="R44" s="93">
        <v>2520.0</v>
      </c>
      <c r="S44" s="95">
        <v>39.0</v>
      </c>
      <c r="T44" s="15" t="s">
        <v>2880</v>
      </c>
      <c r="U44" s="15" t="s">
        <v>2881</v>
      </c>
      <c r="V44" s="13" t="str">
        <f t="shared" si="1"/>
        <v>Call Off</v>
      </c>
      <c r="W44" s="96">
        <f t="shared" si="2"/>
        <v>39</v>
      </c>
      <c r="X44" s="97" t="str">
        <f>IFERROR(IF(G44&gt;=M44,"complete",IF(VLOOKUP(E44,'Production Plan'!$E:$S,10,0)=1,"listed",VLOOKUP(E44,'Production Plan'!$E:$S,14,0))),"tba")</f>
        <v>complete</v>
      </c>
      <c r="Y44" s="98" t="str">
        <f>VLOOKUP(E44,'item dashboard'!A:A,1,0)</f>
        <v>B-750ANG-W57</v>
      </c>
      <c r="Z44" s="99"/>
    </row>
    <row r="45" ht="12.75" customHeight="1">
      <c r="A45" s="15" t="s">
        <v>2918</v>
      </c>
      <c r="B45" s="15" t="s">
        <v>2919</v>
      </c>
      <c r="C45" s="92">
        <v>43382.0</v>
      </c>
      <c r="D45" s="15" t="s">
        <v>24</v>
      </c>
      <c r="E45" s="15" t="s">
        <v>815</v>
      </c>
      <c r="F45" s="15" t="s">
        <v>816</v>
      </c>
      <c r="G45" s="93">
        <v>9576.0</v>
      </c>
      <c r="H45" s="93">
        <v>95.76</v>
      </c>
      <c r="I45" s="93">
        <v>10080.0</v>
      </c>
      <c r="J45" s="93">
        <v>100.8</v>
      </c>
      <c r="K45" s="93">
        <v>0.0</v>
      </c>
      <c r="L45" s="93">
        <v>0.0</v>
      </c>
      <c r="M45" s="93">
        <v>10080.0</v>
      </c>
      <c r="N45" s="93">
        <v>100.8</v>
      </c>
      <c r="O45" s="94">
        <v>4.4</v>
      </c>
      <c r="P45" s="93">
        <v>0.0</v>
      </c>
      <c r="Q45" s="93">
        <v>44352.0</v>
      </c>
      <c r="R45" s="93">
        <v>44352.0</v>
      </c>
      <c r="S45" s="95">
        <v>24.0</v>
      </c>
      <c r="T45" s="15" t="s">
        <v>2855</v>
      </c>
      <c r="U45" s="15" t="s">
        <v>2881</v>
      </c>
      <c r="V45" s="13" t="str">
        <f t="shared" si="1"/>
        <v>Call Off</v>
      </c>
      <c r="W45" s="96">
        <f t="shared" si="2"/>
        <v>41</v>
      </c>
      <c r="X45" s="97" t="str">
        <f>IFERROR(IF(G45&gt;=M45,"complete",IF(VLOOKUP(E45,'Production Plan'!$E:$S,10,0)=1,"listed",VLOOKUP(E45,'Production Plan'!$E:$S,14,0))),"tba")</f>
        <v>tba</v>
      </c>
      <c r="Y45" s="98" t="str">
        <f>VLOOKUP(E45,'item dashboard'!A:A,1,0)</f>
        <v>B-C1-W10</v>
      </c>
      <c r="Z45" s="99"/>
    </row>
    <row r="46" ht="12.75" customHeight="1">
      <c r="A46" s="15" t="s">
        <v>125</v>
      </c>
      <c r="B46" s="15" t="s">
        <v>2920</v>
      </c>
      <c r="C46" s="92">
        <v>43398.0</v>
      </c>
      <c r="D46" s="15" t="s">
        <v>24</v>
      </c>
      <c r="E46" s="15" t="s">
        <v>826</v>
      </c>
      <c r="F46" s="15" t="s">
        <v>827</v>
      </c>
      <c r="G46" s="93">
        <v>4000.0</v>
      </c>
      <c r="H46" s="93">
        <v>16.0</v>
      </c>
      <c r="I46" s="93">
        <v>10000.0</v>
      </c>
      <c r="J46" s="93">
        <v>40.0</v>
      </c>
      <c r="K46" s="93">
        <v>0.0</v>
      </c>
      <c r="L46" s="93">
        <v>0.0</v>
      </c>
      <c r="M46" s="93">
        <v>10000.0</v>
      </c>
      <c r="N46" s="93">
        <v>40.0</v>
      </c>
      <c r="O46" s="94">
        <v>5.25</v>
      </c>
      <c r="P46" s="93">
        <v>0.0</v>
      </c>
      <c r="Q46" s="93">
        <v>52500.0</v>
      </c>
      <c r="R46" s="93">
        <v>52500.0</v>
      </c>
      <c r="S46" s="95">
        <v>8.0</v>
      </c>
      <c r="T46" s="15" t="s">
        <v>2880</v>
      </c>
      <c r="U46" s="15" t="s">
        <v>2881</v>
      </c>
      <c r="V46" s="13" t="str">
        <f t="shared" si="1"/>
        <v>Call Off</v>
      </c>
      <c r="W46" s="96">
        <f t="shared" si="2"/>
        <v>43</v>
      </c>
      <c r="X46" s="97" t="str">
        <f>IFERROR(IF(G46&gt;=M46,"complete",IF(VLOOKUP(E46,'Production Plan'!$E:$S,10,0)=1,"listed",VLOOKUP(E46,'Production Plan'!$E:$S,14,0))),"tba")</f>
        <v/>
      </c>
      <c r="Y46" s="98" t="str">
        <f>VLOOKUP(E46,'item dashboard'!A:A,1,0)</f>
        <v>B-D1-N5</v>
      </c>
      <c r="Z46" s="99"/>
    </row>
    <row r="47" ht="12.75" customHeight="1">
      <c r="A47" s="15" t="s">
        <v>126</v>
      </c>
      <c r="B47" s="15" t="s">
        <v>2919</v>
      </c>
      <c r="C47" s="92">
        <v>43396.0</v>
      </c>
      <c r="D47" s="15" t="s">
        <v>24</v>
      </c>
      <c r="E47" s="15" t="s">
        <v>828</v>
      </c>
      <c r="F47" s="15" t="s">
        <v>829</v>
      </c>
      <c r="G47" s="93">
        <v>2000.0</v>
      </c>
      <c r="H47" s="93">
        <v>6.0</v>
      </c>
      <c r="I47" s="93">
        <v>10000.0</v>
      </c>
      <c r="J47" s="93">
        <v>30.0</v>
      </c>
      <c r="K47" s="93">
        <v>0.0</v>
      </c>
      <c r="L47" s="93">
        <v>0.0</v>
      </c>
      <c r="M47" s="93">
        <v>10000.0</v>
      </c>
      <c r="N47" s="93">
        <v>30.0</v>
      </c>
      <c r="O47" s="94">
        <v>3.7</v>
      </c>
      <c r="P47" s="93">
        <v>0.0</v>
      </c>
      <c r="Q47" s="93">
        <v>37000.0</v>
      </c>
      <c r="R47" s="93">
        <v>37000.0</v>
      </c>
      <c r="S47" s="95">
        <v>10.0</v>
      </c>
      <c r="T47" s="15" t="s">
        <v>2880</v>
      </c>
      <c r="U47" s="15" t="s">
        <v>2881</v>
      </c>
      <c r="V47" s="13" t="str">
        <f t="shared" si="1"/>
        <v>Call Off</v>
      </c>
      <c r="W47" s="96">
        <f t="shared" si="2"/>
        <v>43</v>
      </c>
      <c r="X47" s="97" t="str">
        <f>IFERROR(IF(G47&gt;=M47,"complete",IF(VLOOKUP(E47,'Production Plan'!$E:$S,10,0)=1,"listed",VLOOKUP(E47,'Production Plan'!$E:$S,14,0))),"tba")</f>
        <v/>
      </c>
      <c r="Y47" s="98" t="str">
        <f>VLOOKUP(E47,'item dashboard'!A:A,1,0)</f>
        <v>B-D1-W3</v>
      </c>
      <c r="Z47" s="99"/>
    </row>
    <row r="48" ht="12.75" customHeight="1">
      <c r="A48" s="15" t="s">
        <v>141</v>
      </c>
      <c r="B48" s="15" t="s">
        <v>2920</v>
      </c>
      <c r="C48" s="92">
        <v>43398.0</v>
      </c>
      <c r="D48" s="15" t="s">
        <v>24</v>
      </c>
      <c r="E48" s="15" t="s">
        <v>831</v>
      </c>
      <c r="F48" s="15" t="s">
        <v>832</v>
      </c>
      <c r="G48" s="93">
        <v>14000.0</v>
      </c>
      <c r="H48" s="93">
        <v>56.0</v>
      </c>
      <c r="I48" s="93">
        <v>14000.0</v>
      </c>
      <c r="J48" s="93">
        <v>56.0</v>
      </c>
      <c r="K48" s="93">
        <v>0.0</v>
      </c>
      <c r="L48" s="93">
        <v>0.0</v>
      </c>
      <c r="M48" s="93">
        <v>14000.0</v>
      </c>
      <c r="N48" s="93">
        <v>56.0</v>
      </c>
      <c r="O48" s="94">
        <v>4.0</v>
      </c>
      <c r="P48" s="93">
        <v>0.0</v>
      </c>
      <c r="Q48" s="93">
        <v>56000.0</v>
      </c>
      <c r="R48" s="93">
        <v>56000.0</v>
      </c>
      <c r="S48" s="95">
        <v>8.0</v>
      </c>
      <c r="T48" s="15" t="s">
        <v>2880</v>
      </c>
      <c r="U48" s="15" t="s">
        <v>2881</v>
      </c>
      <c r="V48" s="13" t="str">
        <f t="shared" si="1"/>
        <v>Call Off</v>
      </c>
      <c r="W48" s="96">
        <f t="shared" si="2"/>
        <v>43</v>
      </c>
      <c r="X48" s="97" t="str">
        <f>IFERROR(IF(G48&gt;=M48,"complete",IF(VLOOKUP(E48,'Production Plan'!$E:$S,10,0)=1,"listed",VLOOKUP(E48,'Production Plan'!$E:$S,14,0))),"tba")</f>
        <v>complete</v>
      </c>
      <c r="Y48" s="98" t="str">
        <f>VLOOKUP(E48,'item dashboard'!A:A,1,0)</f>
        <v>B-D2-W4</v>
      </c>
      <c r="Z48" s="99"/>
    </row>
    <row r="49" ht="12.75" customHeight="1">
      <c r="A49" s="15" t="s">
        <v>35</v>
      </c>
      <c r="B49" s="15" t="s">
        <v>2878</v>
      </c>
      <c r="C49" s="92">
        <v>43400.0</v>
      </c>
      <c r="D49" s="15" t="s">
        <v>2921</v>
      </c>
      <c r="E49" s="15" t="s">
        <v>968</v>
      </c>
      <c r="F49" s="15" t="s">
        <v>969</v>
      </c>
      <c r="G49" s="93">
        <v>3456.0</v>
      </c>
      <c r="H49" s="93">
        <v>24.191999999999997</v>
      </c>
      <c r="I49" s="93">
        <v>30000.0</v>
      </c>
      <c r="J49" s="93">
        <v>210.0</v>
      </c>
      <c r="K49" s="93">
        <v>7776.0</v>
      </c>
      <c r="L49" s="93">
        <v>54.431999999999995</v>
      </c>
      <c r="M49" s="93">
        <v>22224.0</v>
      </c>
      <c r="N49" s="93">
        <v>155.56799999999998</v>
      </c>
      <c r="O49" s="94">
        <v>3.86</v>
      </c>
      <c r="P49" s="93">
        <v>30015.36</v>
      </c>
      <c r="Q49" s="93">
        <v>115800.0</v>
      </c>
      <c r="R49" s="93">
        <v>85784.64</v>
      </c>
      <c r="S49" s="95">
        <v>6.0</v>
      </c>
      <c r="T49" s="15" t="s">
        <v>2855</v>
      </c>
      <c r="U49" s="15" t="s">
        <v>2850</v>
      </c>
      <c r="V49" s="13" t="str">
        <f t="shared" si="1"/>
        <v>Call Off</v>
      </c>
      <c r="W49" s="96">
        <f t="shared" si="2"/>
        <v>43</v>
      </c>
      <c r="X49" s="97" t="str">
        <f>IFERROR(IF(G49&gt;=M49,"complete",IF(VLOOKUP(E49,'Production Plan'!$E:$S,10,0)=1,"listed",VLOOKUP(E49,'Production Plan'!$E:$S,14,0))),"tba")</f>
        <v/>
      </c>
      <c r="Y49" s="98" t="str">
        <f>VLOOKUP(E49,'item dashboard'!A:A,1,0)</f>
        <v>B-G20-W7</v>
      </c>
      <c r="Z49" s="99"/>
    </row>
    <row r="50" ht="12.75" customHeight="1">
      <c r="A50" s="15" t="s">
        <v>123</v>
      </c>
      <c r="B50" s="15" t="s">
        <v>2922</v>
      </c>
      <c r="C50" s="92">
        <v>43402.0</v>
      </c>
      <c r="D50" s="15" t="s">
        <v>24</v>
      </c>
      <c r="E50" s="15" t="s">
        <v>1020</v>
      </c>
      <c r="F50" s="15" t="s">
        <v>963</v>
      </c>
      <c r="G50" s="93">
        <v>5284.0</v>
      </c>
      <c r="H50" s="93">
        <v>42.272</v>
      </c>
      <c r="I50" s="93">
        <v>20736.0</v>
      </c>
      <c r="J50" s="93">
        <v>165.888</v>
      </c>
      <c r="K50" s="93">
        <v>13824.0</v>
      </c>
      <c r="L50" s="93">
        <v>110.59200000000001</v>
      </c>
      <c r="M50" s="93">
        <v>6912.0</v>
      </c>
      <c r="N50" s="93">
        <v>55.29600000000001</v>
      </c>
      <c r="O50" s="94">
        <v>3.9</v>
      </c>
      <c r="P50" s="93">
        <v>53913.6</v>
      </c>
      <c r="Q50" s="93">
        <v>80870.4</v>
      </c>
      <c r="R50" s="93">
        <v>26956.8</v>
      </c>
      <c r="S50" s="95">
        <v>4.0</v>
      </c>
      <c r="T50" s="15" t="s">
        <v>2855</v>
      </c>
      <c r="U50" s="15" t="s">
        <v>2881</v>
      </c>
      <c r="V50" s="13" t="str">
        <f t="shared" si="1"/>
        <v>Call Off</v>
      </c>
      <c r="W50" s="96">
        <f t="shared" si="2"/>
        <v>44</v>
      </c>
      <c r="X50" s="97" t="str">
        <f>IFERROR(IF(G50&gt;=M50,"complete",IF(VLOOKUP(E50,'Production Plan'!$E:$S,10,0)=1,"listed",VLOOKUP(E50,'Production Plan'!$E:$S,14,0))),"tba")</f>
        <v/>
      </c>
      <c r="Y50" s="98" t="str">
        <f>VLOOKUP(E50,'item dashboard'!A:A,1,0)</f>
        <v>B-G24PP-N8</v>
      </c>
      <c r="Z50" s="99"/>
    </row>
    <row r="51" ht="12.75" customHeight="1">
      <c r="A51" s="15" t="s">
        <v>2923</v>
      </c>
      <c r="B51" s="15" t="s">
        <v>2924</v>
      </c>
      <c r="C51" s="92">
        <v>43396.0</v>
      </c>
      <c r="D51" s="15" t="s">
        <v>24</v>
      </c>
      <c r="E51" s="15" t="s">
        <v>1038</v>
      </c>
      <c r="F51" s="15" t="s">
        <v>888</v>
      </c>
      <c r="G51" s="93">
        <v>720.0</v>
      </c>
      <c r="H51" s="93">
        <v>13.68</v>
      </c>
      <c r="I51" s="93">
        <v>3120.0</v>
      </c>
      <c r="J51" s="93">
        <v>59.28</v>
      </c>
      <c r="K51" s="93">
        <v>0.0</v>
      </c>
      <c r="L51" s="93">
        <v>0.0</v>
      </c>
      <c r="M51" s="93">
        <v>3120.0</v>
      </c>
      <c r="N51" s="93">
        <v>59.28</v>
      </c>
      <c r="O51" s="94">
        <v>7.18</v>
      </c>
      <c r="P51" s="93">
        <v>0.0</v>
      </c>
      <c r="Q51" s="93">
        <v>22401.6</v>
      </c>
      <c r="R51" s="93">
        <v>22401.6</v>
      </c>
      <c r="S51" s="95">
        <v>10.0</v>
      </c>
      <c r="T51" s="15" t="s">
        <v>2849</v>
      </c>
      <c r="U51" s="15" t="s">
        <v>2881</v>
      </c>
      <c r="V51" s="13" t="str">
        <f t="shared" si="1"/>
        <v>Call Off</v>
      </c>
      <c r="W51" s="96">
        <f t="shared" si="2"/>
        <v>43</v>
      </c>
      <c r="X51" s="97" t="str">
        <f>IFERROR(IF(G51&gt;=M51,"complete",IF(VLOOKUP(E51,'Production Plan'!$E:$S,10,0)=1,"listed",VLOOKUP(E51,'Production Plan'!$E:$S,14,0))),"tba")</f>
        <v>tba</v>
      </c>
      <c r="Y51" s="98" t="str">
        <f>VLOOKUP(E51,'item dashboard'!A:A,1,0)</f>
        <v>B-G25H-N19</v>
      </c>
      <c r="Z51" s="99"/>
    </row>
    <row r="52" ht="12.75" customHeight="1">
      <c r="A52" s="15" t="s">
        <v>151</v>
      </c>
      <c r="B52" s="15" t="s">
        <v>2925</v>
      </c>
      <c r="C52" s="92">
        <v>43392.0</v>
      </c>
      <c r="D52" s="15" t="s">
        <v>24</v>
      </c>
      <c r="E52" s="15" t="s">
        <v>1069</v>
      </c>
      <c r="F52" s="15" t="s">
        <v>1070</v>
      </c>
      <c r="G52" s="93">
        <v>664.0</v>
      </c>
      <c r="H52" s="93">
        <v>12.616</v>
      </c>
      <c r="I52" s="93">
        <v>8000.0</v>
      </c>
      <c r="J52" s="93">
        <v>152.0</v>
      </c>
      <c r="K52" s="93">
        <v>2400.0</v>
      </c>
      <c r="L52" s="93">
        <v>45.6</v>
      </c>
      <c r="M52" s="93">
        <v>5600.0</v>
      </c>
      <c r="N52" s="93">
        <v>106.4</v>
      </c>
      <c r="O52" s="94">
        <v>8.723700000000001</v>
      </c>
      <c r="P52" s="93">
        <v>20936.88</v>
      </c>
      <c r="Q52" s="93">
        <v>69789.6</v>
      </c>
      <c r="R52" s="93">
        <v>48852.72</v>
      </c>
      <c r="S52" s="95">
        <v>14.0</v>
      </c>
      <c r="T52" s="15"/>
      <c r="U52" s="15" t="s">
        <v>2881</v>
      </c>
      <c r="V52" s="13" t="str">
        <f t="shared" si="1"/>
        <v>Call Off</v>
      </c>
      <c r="W52" s="96">
        <f t="shared" si="2"/>
        <v>42</v>
      </c>
      <c r="X52" s="97" t="str">
        <f>IFERROR(IF(G52&gt;=M52,"complete",IF(VLOOKUP(E52,'Production Plan'!$E:$S,10,0)=1,"listed",VLOOKUP(E52,'Production Plan'!$E:$S,14,0))),"tba")</f>
        <v>tba</v>
      </c>
      <c r="Y52" s="98" t="str">
        <f>VLOOKUP(E52,'item dashboard'!A:A,1,0)</f>
        <v>B-G25H-W19PNT</v>
      </c>
      <c r="Z52" s="99"/>
    </row>
    <row r="53" ht="12.75" customHeight="1">
      <c r="A53" s="15" t="s">
        <v>2926</v>
      </c>
      <c r="B53" s="15" t="s">
        <v>2878</v>
      </c>
      <c r="C53" s="92">
        <v>43404.0</v>
      </c>
      <c r="D53" s="15" t="s">
        <v>2921</v>
      </c>
      <c r="E53" s="15" t="s">
        <v>1144</v>
      </c>
      <c r="F53" s="15" t="s">
        <v>1145</v>
      </c>
      <c r="G53" s="93">
        <v>13800.0</v>
      </c>
      <c r="H53" s="93">
        <v>151.8</v>
      </c>
      <c r="I53" s="93">
        <v>7200.0</v>
      </c>
      <c r="J53" s="93">
        <v>79.2</v>
      </c>
      <c r="K53" s="93">
        <v>0.0</v>
      </c>
      <c r="L53" s="93">
        <v>0.0</v>
      </c>
      <c r="M53" s="93">
        <v>7200.0</v>
      </c>
      <c r="N53" s="93">
        <v>79.2</v>
      </c>
      <c r="O53" s="94">
        <v>4.15</v>
      </c>
      <c r="P53" s="93">
        <v>0.0</v>
      </c>
      <c r="Q53" s="93">
        <v>29880.0</v>
      </c>
      <c r="R53" s="93">
        <v>29880.0</v>
      </c>
      <c r="S53" s="95">
        <v>2.0</v>
      </c>
      <c r="T53" s="15" t="s">
        <v>2855</v>
      </c>
      <c r="U53" s="15" t="s">
        <v>2850</v>
      </c>
      <c r="V53" s="13" t="str">
        <f t="shared" si="1"/>
        <v>Call Off</v>
      </c>
      <c r="W53" s="96">
        <f t="shared" si="2"/>
        <v>44</v>
      </c>
      <c r="X53" s="97" t="str">
        <f>IFERROR(IF(G53&gt;=M53,"complete",IF(VLOOKUP(E53,'Production Plan'!$E:$S,10,0)=1,"listed",VLOOKUP(E53,'Production Plan'!$E:$S,14,0))),"tba")</f>
        <v>complete</v>
      </c>
      <c r="Y53" s="98" t="str">
        <f>VLOOKUP(E53,'item dashboard'!A:A,1,0)</f>
        <v>B-G33-W11</v>
      </c>
      <c r="Z53" s="99"/>
    </row>
    <row r="54" ht="12.75" customHeight="1">
      <c r="A54" s="15" t="s">
        <v>2927</v>
      </c>
      <c r="B54" s="15" t="s">
        <v>2925</v>
      </c>
      <c r="C54" s="92">
        <v>43397.0</v>
      </c>
      <c r="D54" s="15" t="s">
        <v>24</v>
      </c>
      <c r="E54" s="15" t="s">
        <v>1146</v>
      </c>
      <c r="F54" s="15" t="s">
        <v>2928</v>
      </c>
      <c r="G54" s="93">
        <v>0.0</v>
      </c>
      <c r="H54" s="93">
        <v>0.0</v>
      </c>
      <c r="I54" s="93">
        <v>10000.0</v>
      </c>
      <c r="J54" s="93">
        <v>110.0</v>
      </c>
      <c r="K54" s="93">
        <v>0.0</v>
      </c>
      <c r="L54" s="93">
        <v>0.0</v>
      </c>
      <c r="M54" s="93">
        <v>10000.0</v>
      </c>
      <c r="N54" s="93">
        <v>110.0</v>
      </c>
      <c r="O54" s="94">
        <v>5.506799999999999</v>
      </c>
      <c r="P54" s="93">
        <v>0.0</v>
      </c>
      <c r="Q54" s="93">
        <v>55068.0</v>
      </c>
      <c r="R54" s="93">
        <v>55068.0</v>
      </c>
      <c r="S54" s="95">
        <v>9.0</v>
      </c>
      <c r="T54" s="15"/>
      <c r="U54" s="15" t="s">
        <v>2881</v>
      </c>
      <c r="V54" s="13" t="str">
        <f t="shared" si="1"/>
        <v>Call Off</v>
      </c>
      <c r="W54" s="96">
        <f t="shared" si="2"/>
        <v>43</v>
      </c>
      <c r="X54" s="97" t="str">
        <f>IFERROR(IF(G54&gt;=M54,"complete",IF(VLOOKUP(E54,'Production Plan'!$E:$S,10,0)=1,"listed",VLOOKUP(E54,'Production Plan'!$E:$S,14,0))),"tba")</f>
        <v>tba</v>
      </c>
      <c r="Y54" s="98" t="str">
        <f>VLOOKUP(E54,'item dashboard'!A:A,1,0)</f>
        <v>B-G33-W11PNT</v>
      </c>
      <c r="Z54" s="99"/>
    </row>
    <row r="55" ht="12.75" customHeight="1">
      <c r="A55" s="15" t="s">
        <v>2929</v>
      </c>
      <c r="B55" s="15" t="s">
        <v>2930</v>
      </c>
      <c r="C55" s="92">
        <v>43301.0</v>
      </c>
      <c r="D55" s="15" t="s">
        <v>24</v>
      </c>
      <c r="E55" s="15" t="s">
        <v>1276</v>
      </c>
      <c r="F55" s="15" t="s">
        <v>1277</v>
      </c>
      <c r="G55" s="93">
        <v>2700.0</v>
      </c>
      <c r="H55" s="93">
        <v>54.0</v>
      </c>
      <c r="I55" s="93">
        <v>10200.0</v>
      </c>
      <c r="J55" s="93">
        <v>204.0</v>
      </c>
      <c r="K55" s="93">
        <v>4200.0</v>
      </c>
      <c r="L55" s="93">
        <v>84.0</v>
      </c>
      <c r="M55" s="93">
        <v>6000.0</v>
      </c>
      <c r="N55" s="93">
        <v>120.0</v>
      </c>
      <c r="O55" s="94">
        <v>9.02</v>
      </c>
      <c r="P55" s="93">
        <v>37884.0</v>
      </c>
      <c r="Q55" s="93">
        <v>92004.0</v>
      </c>
      <c r="R55" s="93">
        <v>54120.0</v>
      </c>
      <c r="S55" s="95">
        <v>105.0</v>
      </c>
      <c r="T55" s="15" t="s">
        <v>2903</v>
      </c>
      <c r="U55" s="15" t="s">
        <v>2881</v>
      </c>
      <c r="V55" s="13" t="str">
        <f t="shared" si="1"/>
        <v>Call Off</v>
      </c>
      <c r="W55" s="96">
        <f t="shared" si="2"/>
        <v>29</v>
      </c>
      <c r="X55" s="97" t="str">
        <f>IFERROR(IF(G55&gt;=M55,"complete",IF(VLOOKUP(E55,'Production Plan'!$E:$S,10,0)=1,"listed",VLOOKUP(E55,'Production Plan'!$E:$S,14,0))),"tba")</f>
        <v>tba</v>
      </c>
      <c r="Y55" s="98" t="str">
        <f>VLOOKUP(E55,'item dashboard'!A:A,1,0)</f>
        <v>B-GP253-N20</v>
      </c>
      <c r="Z55" s="99"/>
    </row>
    <row r="56" ht="12.75" customHeight="1">
      <c r="A56" s="15" t="s">
        <v>2931</v>
      </c>
      <c r="B56" s="15" t="s">
        <v>2932</v>
      </c>
      <c r="C56" s="92">
        <v>43395.0</v>
      </c>
      <c r="D56" s="15" t="s">
        <v>24</v>
      </c>
      <c r="E56" s="15" t="s">
        <v>1406</v>
      </c>
      <c r="F56" s="15" t="s">
        <v>1401</v>
      </c>
      <c r="G56" s="93">
        <v>1512.0</v>
      </c>
      <c r="H56" s="93">
        <v>69.55199999999999</v>
      </c>
      <c r="I56" s="93">
        <v>3024.0</v>
      </c>
      <c r="J56" s="93">
        <v>139.10399999999998</v>
      </c>
      <c r="K56" s="93">
        <v>1596.0</v>
      </c>
      <c r="L56" s="93">
        <v>73.416</v>
      </c>
      <c r="M56" s="93">
        <v>1428.0</v>
      </c>
      <c r="N56" s="93">
        <v>65.688</v>
      </c>
      <c r="O56" s="94">
        <v>15.21</v>
      </c>
      <c r="P56" s="93">
        <v>24275.16</v>
      </c>
      <c r="Q56" s="93">
        <v>45995.04</v>
      </c>
      <c r="R56" s="93">
        <v>21719.88</v>
      </c>
      <c r="S56" s="95">
        <v>11.0</v>
      </c>
      <c r="T56" s="15" t="s">
        <v>2855</v>
      </c>
      <c r="U56" s="15" t="s">
        <v>2881</v>
      </c>
      <c r="V56" s="13" t="str">
        <f t="shared" si="1"/>
        <v>Call Off</v>
      </c>
      <c r="W56" s="96">
        <f t="shared" si="2"/>
        <v>43</v>
      </c>
      <c r="X56" s="97" t="str">
        <f>IFERROR(IF(G56&gt;=M56,"complete",IF(VLOOKUP(E56,'Production Plan'!$E:$S,10,0)=1,"listed",VLOOKUP(E56,'Production Plan'!$E:$S,14,0))),"tba")</f>
        <v>complete</v>
      </c>
      <c r="Y56" s="98" t="str">
        <f>VLOOKUP(E56,'item dashboard'!A:A,1,0)</f>
        <v>B-J1002-N49</v>
      </c>
      <c r="Z56" s="99"/>
    </row>
    <row r="57" ht="12.75" customHeight="1">
      <c r="A57" s="15" t="s">
        <v>147</v>
      </c>
      <c r="B57" s="15" t="s">
        <v>2933</v>
      </c>
      <c r="C57" s="92">
        <v>43402.0</v>
      </c>
      <c r="D57" s="15" t="s">
        <v>24</v>
      </c>
      <c r="E57" s="15" t="s">
        <v>1672</v>
      </c>
      <c r="F57" s="15" t="s">
        <v>450</v>
      </c>
      <c r="G57" s="93">
        <v>0.0</v>
      </c>
      <c r="H57" s="93">
        <v>0.0</v>
      </c>
      <c r="I57" s="93">
        <v>5000.0</v>
      </c>
      <c r="J57" s="93">
        <v>425.0</v>
      </c>
      <c r="K57" s="93">
        <v>0.0</v>
      </c>
      <c r="L57" s="93">
        <v>0.0</v>
      </c>
      <c r="M57" s="93">
        <v>5000.0</v>
      </c>
      <c r="N57" s="93">
        <v>425.0</v>
      </c>
      <c r="O57" s="94">
        <v>25.0</v>
      </c>
      <c r="P57" s="93">
        <v>0.0</v>
      </c>
      <c r="Q57" s="93">
        <v>125000.0</v>
      </c>
      <c r="R57" s="93">
        <v>125000.0</v>
      </c>
      <c r="S57" s="95">
        <v>4.0</v>
      </c>
      <c r="T57" s="15" t="s">
        <v>2934</v>
      </c>
      <c r="U57" s="15" t="s">
        <v>2881</v>
      </c>
      <c r="V57" s="13" t="str">
        <f t="shared" si="1"/>
        <v>Call Off</v>
      </c>
      <c r="W57" s="96">
        <f t="shared" si="2"/>
        <v>44</v>
      </c>
      <c r="X57" s="97" t="str">
        <f>IFERROR(IF(G57&gt;=M57,"complete",IF(VLOOKUP(E57,'Production Plan'!$E:$S,10,0)=1,"listed",VLOOKUP(E57,'Production Plan'!$E:$S,14,0))),"tba")</f>
        <v/>
      </c>
      <c r="Y57" s="98" t="str">
        <f>VLOOKUP(E57,'item dashboard'!A:A,1,0)</f>
        <v>B-L200-N85</v>
      </c>
      <c r="Z57" s="99"/>
    </row>
    <row r="58" ht="12.75" customHeight="1">
      <c r="A58" s="15" t="s">
        <v>84</v>
      </c>
      <c r="B58" s="15" t="s">
        <v>2935</v>
      </c>
      <c r="C58" s="92">
        <v>43367.0</v>
      </c>
      <c r="D58" s="15" t="s">
        <v>24</v>
      </c>
      <c r="E58" s="15" t="s">
        <v>1711</v>
      </c>
      <c r="F58" s="15" t="s">
        <v>1712</v>
      </c>
      <c r="G58" s="93">
        <v>1680.0</v>
      </c>
      <c r="H58" s="93">
        <v>319.2</v>
      </c>
      <c r="I58" s="93">
        <v>10000.0</v>
      </c>
      <c r="J58" s="93">
        <v>1900.0</v>
      </c>
      <c r="K58" s="93">
        <v>7060.0</v>
      </c>
      <c r="L58" s="93">
        <v>1341.4</v>
      </c>
      <c r="M58" s="93">
        <v>2940.0</v>
      </c>
      <c r="N58" s="93">
        <v>558.6</v>
      </c>
      <c r="O58" s="94">
        <v>40.5</v>
      </c>
      <c r="P58" s="93">
        <v>285930.0</v>
      </c>
      <c r="Q58" s="93">
        <v>405000.0</v>
      </c>
      <c r="R58" s="93">
        <v>119070.0</v>
      </c>
      <c r="S58" s="95">
        <v>39.0</v>
      </c>
      <c r="T58" s="15" t="s">
        <v>2855</v>
      </c>
      <c r="U58" s="15" t="s">
        <v>2881</v>
      </c>
      <c r="V58" s="13" t="str">
        <f t="shared" si="1"/>
        <v>Call Off</v>
      </c>
      <c r="W58" s="96">
        <f t="shared" si="2"/>
        <v>39</v>
      </c>
      <c r="X58" s="97" t="str">
        <f>IFERROR(IF(G58&gt;=M58,"complete",IF(VLOOKUP(E58,'Production Plan'!$E:$S,10,0)=1,"listed",VLOOKUP(E58,'Production Plan'!$E:$S,14,0))),"tba")</f>
        <v/>
      </c>
      <c r="Y58" s="98" t="str">
        <f>VLOOKUP(E58,'item dashboard'!A:A,1,0)</f>
        <v>B-L25-N190</v>
      </c>
      <c r="Z58" s="99"/>
    </row>
    <row r="59" ht="12.75" customHeight="1">
      <c r="A59" s="15" t="s">
        <v>2936</v>
      </c>
      <c r="B59" s="15" t="s">
        <v>2933</v>
      </c>
      <c r="C59" s="92">
        <v>43398.0</v>
      </c>
      <c r="D59" s="15" t="s">
        <v>24</v>
      </c>
      <c r="E59" s="15" t="s">
        <v>1711</v>
      </c>
      <c r="F59" s="15" t="s">
        <v>1712</v>
      </c>
      <c r="G59" s="93">
        <v>1680.0</v>
      </c>
      <c r="H59" s="93">
        <v>319.2</v>
      </c>
      <c r="I59" s="93">
        <v>5000.0</v>
      </c>
      <c r="J59" s="93">
        <v>950.0</v>
      </c>
      <c r="K59" s="93">
        <v>0.0</v>
      </c>
      <c r="L59" s="93">
        <v>0.0</v>
      </c>
      <c r="M59" s="93">
        <v>5000.0</v>
      </c>
      <c r="N59" s="93">
        <v>950.0</v>
      </c>
      <c r="O59" s="94">
        <v>42.0</v>
      </c>
      <c r="P59" s="93">
        <v>0.0</v>
      </c>
      <c r="Q59" s="93">
        <v>210000.0</v>
      </c>
      <c r="R59" s="93">
        <v>210000.0</v>
      </c>
      <c r="S59" s="95">
        <v>8.0</v>
      </c>
      <c r="T59" s="15" t="s">
        <v>2855</v>
      </c>
      <c r="U59" s="15" t="s">
        <v>2881</v>
      </c>
      <c r="V59" s="13" t="str">
        <f t="shared" si="1"/>
        <v>Call Off</v>
      </c>
      <c r="W59" s="96">
        <f t="shared" si="2"/>
        <v>43</v>
      </c>
      <c r="X59" s="97" t="str">
        <f>IFERROR(IF(G59&gt;=M59,"complete",IF(VLOOKUP(E59,'Production Plan'!$E:$S,10,0)=1,"listed",VLOOKUP(E59,'Production Plan'!$E:$S,14,0))),"tba")</f>
        <v/>
      </c>
      <c r="Y59" s="98" t="str">
        <f>VLOOKUP(E59,'item dashboard'!A:A,1,0)</f>
        <v>B-L25-N190</v>
      </c>
      <c r="Z59" s="99"/>
    </row>
    <row r="60" ht="12.75" customHeight="1">
      <c r="A60" s="15" t="s">
        <v>2937</v>
      </c>
      <c r="B60" s="15" t="s">
        <v>2938</v>
      </c>
      <c r="C60" s="92">
        <v>43402.0</v>
      </c>
      <c r="D60" s="15" t="s">
        <v>2912</v>
      </c>
      <c r="E60" s="15" t="s">
        <v>1847</v>
      </c>
      <c r="F60" s="15" t="s">
        <v>1716</v>
      </c>
      <c r="G60" s="93">
        <v>1100.0</v>
      </c>
      <c r="H60" s="93">
        <v>170.5</v>
      </c>
      <c r="I60" s="93">
        <v>2000.0</v>
      </c>
      <c r="J60" s="93">
        <v>310.0</v>
      </c>
      <c r="K60" s="93">
        <v>500.0</v>
      </c>
      <c r="L60" s="93">
        <v>77.5</v>
      </c>
      <c r="M60" s="93">
        <v>1500.0</v>
      </c>
      <c r="N60" s="93">
        <v>232.5</v>
      </c>
      <c r="O60" s="94">
        <v>38.0</v>
      </c>
      <c r="P60" s="93">
        <v>19000.0</v>
      </c>
      <c r="Q60" s="93">
        <v>76000.0</v>
      </c>
      <c r="R60" s="93">
        <v>57000.0</v>
      </c>
      <c r="S60" s="95">
        <v>4.0</v>
      </c>
      <c r="T60" s="15" t="s">
        <v>2855</v>
      </c>
      <c r="U60" s="15" t="s">
        <v>2850</v>
      </c>
      <c r="V60" s="13" t="str">
        <f t="shared" si="1"/>
        <v>Call Off</v>
      </c>
      <c r="W60" s="96">
        <f t="shared" si="2"/>
        <v>44</v>
      </c>
      <c r="X60" s="97" t="str">
        <f>IFERROR(IF(G60&gt;=M60,"complete",IF(VLOOKUP(E60,'Production Plan'!$E:$S,10,0)=1,"listed",VLOOKUP(E60,'Production Plan'!$E:$S,14,0))),"tba")</f>
        <v/>
      </c>
      <c r="Y60" s="98" t="str">
        <f>VLOOKUP(E60,'item dashboard'!A:A,1,0)</f>
        <v>B-L500-N155</v>
      </c>
      <c r="Z60" s="99"/>
    </row>
    <row r="61" ht="12.75" customHeight="1">
      <c r="A61" s="15" t="s">
        <v>2939</v>
      </c>
      <c r="B61" s="15" t="s">
        <v>2940</v>
      </c>
      <c r="C61" s="92">
        <v>43405.0</v>
      </c>
      <c r="D61" s="15" t="s">
        <v>24</v>
      </c>
      <c r="E61" s="15" t="s">
        <v>1847</v>
      </c>
      <c r="F61" s="15" t="s">
        <v>1716</v>
      </c>
      <c r="G61" s="93">
        <v>1100.0</v>
      </c>
      <c r="H61" s="93">
        <v>170.5</v>
      </c>
      <c r="I61" s="93">
        <v>5000.0</v>
      </c>
      <c r="J61" s="93">
        <v>775.0</v>
      </c>
      <c r="K61" s="93">
        <v>0.0</v>
      </c>
      <c r="L61" s="93">
        <v>0.0</v>
      </c>
      <c r="M61" s="93">
        <v>5000.0</v>
      </c>
      <c r="N61" s="93">
        <v>775.0</v>
      </c>
      <c r="O61" s="94">
        <v>35.0</v>
      </c>
      <c r="P61" s="93">
        <v>0.0</v>
      </c>
      <c r="Q61" s="93">
        <v>175000.0</v>
      </c>
      <c r="R61" s="93">
        <v>175000.0</v>
      </c>
      <c r="S61" s="95">
        <v>1.0</v>
      </c>
      <c r="T61" s="15" t="s">
        <v>2855</v>
      </c>
      <c r="U61" s="15" t="s">
        <v>2881</v>
      </c>
      <c r="V61" s="13" t="str">
        <f t="shared" si="1"/>
        <v>Call Off</v>
      </c>
      <c r="W61" s="96">
        <f t="shared" si="2"/>
        <v>44</v>
      </c>
      <c r="X61" s="97" t="str">
        <f>IFERROR(IF(G61&gt;=M61,"complete",IF(VLOOKUP(E61,'Production Plan'!$E:$S,10,0)=1,"listed",VLOOKUP(E61,'Production Plan'!$E:$S,14,0))),"tba")</f>
        <v/>
      </c>
      <c r="Y61" s="98" t="str">
        <f>VLOOKUP(E61,'item dashboard'!A:A,1,0)</f>
        <v>B-L500-N155</v>
      </c>
      <c r="Z61" s="99"/>
    </row>
    <row r="62" ht="12.75" customHeight="1">
      <c r="A62" s="15" t="s">
        <v>2941</v>
      </c>
      <c r="B62" s="15" t="s">
        <v>2878</v>
      </c>
      <c r="C62" s="92">
        <v>43346.0</v>
      </c>
      <c r="D62" s="15" t="s">
        <v>2921</v>
      </c>
      <c r="E62" s="15" t="s">
        <v>2082</v>
      </c>
      <c r="F62" s="15" t="s">
        <v>2083</v>
      </c>
      <c r="G62" s="93">
        <v>0.0</v>
      </c>
      <c r="H62" s="93">
        <v>0.0</v>
      </c>
      <c r="I62" s="93">
        <v>21600.0</v>
      </c>
      <c r="J62" s="93">
        <v>561.6</v>
      </c>
      <c r="K62" s="93">
        <v>0.0</v>
      </c>
      <c r="L62" s="93">
        <v>0.0</v>
      </c>
      <c r="M62" s="93">
        <v>21600.0</v>
      </c>
      <c r="N62" s="93">
        <v>561.6</v>
      </c>
      <c r="O62" s="94">
        <v>10.71</v>
      </c>
      <c r="P62" s="93">
        <v>0.0</v>
      </c>
      <c r="Q62" s="93">
        <v>231336.0</v>
      </c>
      <c r="R62" s="93">
        <v>231336.0</v>
      </c>
      <c r="S62" s="95">
        <v>60.0</v>
      </c>
      <c r="T62" s="15" t="s">
        <v>2942</v>
      </c>
      <c r="U62" s="15" t="s">
        <v>2850</v>
      </c>
      <c r="V62" s="13" t="str">
        <f t="shared" si="1"/>
        <v>Call Off</v>
      </c>
      <c r="W62" s="96">
        <f t="shared" si="2"/>
        <v>36</v>
      </c>
      <c r="X62" s="97" t="str">
        <f>IFERROR(IF(G62&gt;=M62,"complete",IF(VLOOKUP(E62,'Production Plan'!$E:$S,10,0)=1,"listed",VLOOKUP(E62,'Production Plan'!$E:$S,14,0))),"tba")</f>
        <v>tba</v>
      </c>
      <c r="Y62" s="98" t="str">
        <f>VLOOKUP(E62,'item dashboard'!A:A,1,0)</f>
        <v>B-N11-W26N.ROSE</v>
      </c>
      <c r="Z62" s="99"/>
    </row>
    <row r="63" ht="12.75" customHeight="1">
      <c r="A63" s="15" t="s">
        <v>2943</v>
      </c>
      <c r="B63" s="15" t="s">
        <v>2878</v>
      </c>
      <c r="C63" s="92">
        <v>43230.0</v>
      </c>
      <c r="D63" s="15" t="s">
        <v>2921</v>
      </c>
      <c r="E63" s="15" t="s">
        <v>2082</v>
      </c>
      <c r="F63" s="15" t="s">
        <v>2083</v>
      </c>
      <c r="G63" s="93">
        <v>0.0</v>
      </c>
      <c r="H63" s="93">
        <v>0.0</v>
      </c>
      <c r="I63" s="93">
        <v>14400.0</v>
      </c>
      <c r="J63" s="93">
        <v>374.4</v>
      </c>
      <c r="K63" s="93">
        <v>11664.0</v>
      </c>
      <c r="L63" s="93">
        <v>303.264</v>
      </c>
      <c r="M63" s="93">
        <v>2736.0</v>
      </c>
      <c r="N63" s="93">
        <v>71.13600000000001</v>
      </c>
      <c r="O63" s="94">
        <v>10.71</v>
      </c>
      <c r="P63" s="93">
        <v>124921.44</v>
      </c>
      <c r="Q63" s="93">
        <v>154224.0</v>
      </c>
      <c r="R63" s="93">
        <v>29302.56</v>
      </c>
      <c r="S63" s="95">
        <v>176.0</v>
      </c>
      <c r="T63" s="15" t="s">
        <v>2942</v>
      </c>
      <c r="U63" s="15" t="s">
        <v>2850</v>
      </c>
      <c r="V63" s="13" t="str">
        <f t="shared" si="1"/>
        <v>Call Off</v>
      </c>
      <c r="W63" s="96">
        <f t="shared" si="2"/>
        <v>19</v>
      </c>
      <c r="X63" s="97" t="str">
        <f>IFERROR(IF(G63&gt;=M63,"complete",IF(VLOOKUP(E63,'Production Plan'!$E:$S,10,0)=1,"listed",VLOOKUP(E63,'Production Plan'!$E:$S,14,0))),"tba")</f>
        <v>tba</v>
      </c>
      <c r="Y63" s="98" t="str">
        <f>VLOOKUP(E63,'item dashboard'!A:A,1,0)</f>
        <v>B-N11-W26N.ROSE</v>
      </c>
      <c r="Z63" s="99"/>
    </row>
    <row r="64" ht="12.75" customHeight="1">
      <c r="A64" s="15" t="s">
        <v>2944</v>
      </c>
      <c r="B64" s="15" t="s">
        <v>2878</v>
      </c>
      <c r="C64" s="92">
        <v>43113.0</v>
      </c>
      <c r="D64" s="15" t="s">
        <v>2921</v>
      </c>
      <c r="E64" s="15" t="s">
        <v>2086</v>
      </c>
      <c r="F64" s="15" t="s">
        <v>2087</v>
      </c>
      <c r="G64" s="93">
        <v>27792.0</v>
      </c>
      <c r="H64" s="93">
        <v>722.592</v>
      </c>
      <c r="I64" s="93">
        <v>144000.0</v>
      </c>
      <c r="J64" s="93">
        <v>3744.0</v>
      </c>
      <c r="K64" s="93">
        <v>100800.0</v>
      </c>
      <c r="L64" s="93">
        <v>2620.8</v>
      </c>
      <c r="M64" s="93">
        <v>43200.0</v>
      </c>
      <c r="N64" s="93">
        <v>1123.2</v>
      </c>
      <c r="O64" s="94">
        <v>10.71</v>
      </c>
      <c r="P64" s="93">
        <v>1079568.0</v>
      </c>
      <c r="Q64" s="93">
        <v>1542240.0</v>
      </c>
      <c r="R64" s="93">
        <v>462672.0</v>
      </c>
      <c r="S64" s="95">
        <v>293.0</v>
      </c>
      <c r="T64" s="15" t="s">
        <v>2942</v>
      </c>
      <c r="U64" s="15" t="s">
        <v>2850</v>
      </c>
      <c r="V64" s="13" t="str">
        <f t="shared" si="1"/>
        <v>Call Off</v>
      </c>
      <c r="W64" s="96">
        <f t="shared" si="2"/>
        <v>2</v>
      </c>
      <c r="X64" s="97" t="str">
        <f>IFERROR(IF(G64&gt;=M64,"complete",IF(VLOOKUP(E64,'Production Plan'!$E:$S,10,0)=1,"listed",VLOOKUP(E64,'Production Plan'!$E:$S,14,0))),"tba")</f>
        <v>tba</v>
      </c>
      <c r="Y64" s="98" t="str">
        <f>VLOOKUP(E64,'item dashboard'!A:A,1,0)</f>
        <v>B-N12-BL26N.ROS</v>
      </c>
      <c r="Z64" s="99"/>
    </row>
    <row r="65" ht="12.75" customHeight="1">
      <c r="A65" s="15" t="s">
        <v>128</v>
      </c>
      <c r="B65" s="15" t="s">
        <v>2878</v>
      </c>
      <c r="C65" s="92">
        <v>43404.0</v>
      </c>
      <c r="D65" s="15" t="s">
        <v>2921</v>
      </c>
      <c r="E65" s="15" t="s">
        <v>2134</v>
      </c>
      <c r="F65" s="15" t="s">
        <v>2135</v>
      </c>
      <c r="G65" s="93">
        <v>0.0</v>
      </c>
      <c r="H65" s="93">
        <v>0.0</v>
      </c>
      <c r="I65" s="93">
        <v>28800.0</v>
      </c>
      <c r="J65" s="93">
        <v>316.8</v>
      </c>
      <c r="K65" s="93">
        <v>0.0</v>
      </c>
      <c r="L65" s="93">
        <v>0.0</v>
      </c>
      <c r="M65" s="93">
        <v>28800.0</v>
      </c>
      <c r="N65" s="93">
        <v>316.8</v>
      </c>
      <c r="O65" s="94">
        <v>4.18</v>
      </c>
      <c r="P65" s="93">
        <v>0.0</v>
      </c>
      <c r="Q65" s="93">
        <v>120384.0</v>
      </c>
      <c r="R65" s="93">
        <v>120384.0</v>
      </c>
      <c r="S65" s="95">
        <v>2.0</v>
      </c>
      <c r="T65" s="15" t="s">
        <v>2855</v>
      </c>
      <c r="U65" s="15" t="s">
        <v>2850</v>
      </c>
      <c r="V65" s="13" t="str">
        <f t="shared" si="1"/>
        <v>Call Off</v>
      </c>
      <c r="W65" s="96">
        <f t="shared" si="2"/>
        <v>44</v>
      </c>
      <c r="X65" s="97" t="str">
        <f>IFERROR(IF(G65&gt;=M65,"complete",IF(VLOOKUP(E65,'Production Plan'!$E:$S,10,0)=1,"listed",VLOOKUP(E65,'Production Plan'!$E:$S,14,0))),"tba")</f>
        <v/>
      </c>
      <c r="Y65" s="98" t="str">
        <f>VLOOKUP(E65,'item dashboard'!A:A,1,0)</f>
        <v>B-P14-N11</v>
      </c>
      <c r="Z65" s="99"/>
    </row>
    <row r="66" ht="12.75" customHeight="1">
      <c r="A66" s="15" t="s">
        <v>132</v>
      </c>
      <c r="B66" s="15" t="s">
        <v>2945</v>
      </c>
      <c r="C66" s="92">
        <v>43403.0</v>
      </c>
      <c r="D66" s="15" t="s">
        <v>24</v>
      </c>
      <c r="E66" s="15" t="s">
        <v>2269</v>
      </c>
      <c r="F66" s="15" t="s">
        <v>2270</v>
      </c>
      <c r="G66" s="93">
        <v>0.0</v>
      </c>
      <c r="H66" s="93">
        <v>0.0</v>
      </c>
      <c r="I66" s="93">
        <v>20000.0</v>
      </c>
      <c r="J66" s="93">
        <v>100.0</v>
      </c>
      <c r="K66" s="93">
        <v>0.0</v>
      </c>
      <c r="L66" s="93">
        <v>0.0</v>
      </c>
      <c r="M66" s="93">
        <v>20000.0</v>
      </c>
      <c r="N66" s="93">
        <v>100.0</v>
      </c>
      <c r="O66" s="94">
        <v>6.6228</v>
      </c>
      <c r="P66" s="93">
        <v>0.0</v>
      </c>
      <c r="Q66" s="93">
        <v>132456.0</v>
      </c>
      <c r="R66" s="93">
        <v>132456.0</v>
      </c>
      <c r="S66" s="95">
        <v>3.0</v>
      </c>
      <c r="T66" s="15"/>
      <c r="U66" s="15" t="s">
        <v>2881</v>
      </c>
      <c r="V66" s="13" t="str">
        <f t="shared" si="1"/>
        <v>Call Off</v>
      </c>
      <c r="W66" s="96">
        <f t="shared" si="2"/>
        <v>44</v>
      </c>
      <c r="X66" s="97" t="str">
        <f>IFERROR(IF(G66&gt;=M66,"complete",IF(VLOOKUP(E66,'Production Plan'!$E:$S,10,0)=1,"listed",VLOOKUP(E66,'Production Plan'!$E:$S,14,0))),"tba")</f>
        <v>tba</v>
      </c>
      <c r="Y66" s="98" t="str">
        <f>VLOOKUP(E66,'item dashboard'!A:A,1,0)</f>
        <v>B-S33-N5TUKAI</v>
      </c>
      <c r="Z66" s="99"/>
    </row>
    <row r="67" ht="12.75" customHeight="1">
      <c r="A67" s="15" t="s">
        <v>146</v>
      </c>
      <c r="B67" s="15" t="s">
        <v>2946</v>
      </c>
      <c r="C67" s="92">
        <v>43402.0</v>
      </c>
      <c r="D67" s="15" t="s">
        <v>24</v>
      </c>
      <c r="E67" s="15" t="s">
        <v>2318</v>
      </c>
      <c r="F67" s="15" t="s">
        <v>2319</v>
      </c>
      <c r="G67" s="93">
        <v>0.0</v>
      </c>
      <c r="H67" s="93">
        <v>0.0</v>
      </c>
      <c r="I67" s="93">
        <v>5000.0</v>
      </c>
      <c r="J67" s="93">
        <v>325.0</v>
      </c>
      <c r="K67" s="93">
        <v>0.0</v>
      </c>
      <c r="L67" s="93">
        <v>0.0</v>
      </c>
      <c r="M67" s="93">
        <v>5000.0</v>
      </c>
      <c r="N67" s="93">
        <v>325.0</v>
      </c>
      <c r="O67" s="94">
        <v>18.12</v>
      </c>
      <c r="P67" s="93">
        <v>0.0</v>
      </c>
      <c r="Q67" s="93">
        <v>90600.0</v>
      </c>
      <c r="R67" s="93">
        <v>90600.0</v>
      </c>
      <c r="S67" s="95">
        <v>4.0</v>
      </c>
      <c r="T67" s="15" t="s">
        <v>2855</v>
      </c>
      <c r="U67" s="15" t="s">
        <v>2881</v>
      </c>
      <c r="V67" s="13" t="str">
        <f t="shared" si="1"/>
        <v>Call Off</v>
      </c>
      <c r="W67" s="96">
        <f t="shared" si="2"/>
        <v>44</v>
      </c>
      <c r="X67" s="97" t="str">
        <f>IFERROR(IF(G67&gt;=M67,"complete",IF(VLOOKUP(E67,'Production Plan'!$E:$S,10,0)=1,"listed",VLOOKUP(E67,'Production Plan'!$E:$S,14,0))),"tba")</f>
        <v/>
      </c>
      <c r="Y67" s="98" t="str">
        <f>VLOOKUP(E67,'item dashboard'!A:A,1,0)</f>
        <v>B-SH1000-N65</v>
      </c>
      <c r="Z67" s="99"/>
    </row>
    <row r="68" ht="12.75" customHeight="1">
      <c r="A68" s="15" t="s">
        <v>112</v>
      </c>
      <c r="B68" s="15" t="s">
        <v>2933</v>
      </c>
      <c r="C68" s="92">
        <v>43399.0</v>
      </c>
      <c r="D68" s="15" t="s">
        <v>24</v>
      </c>
      <c r="E68" s="15" t="s">
        <v>2341</v>
      </c>
      <c r="F68" s="15" t="s">
        <v>2342</v>
      </c>
      <c r="G68" s="93">
        <v>7776.0</v>
      </c>
      <c r="H68" s="93">
        <v>513.9936</v>
      </c>
      <c r="I68" s="93">
        <v>8000.0</v>
      </c>
      <c r="J68" s="93">
        <v>528.8</v>
      </c>
      <c r="K68" s="93">
        <v>0.0</v>
      </c>
      <c r="L68" s="93">
        <v>0.0</v>
      </c>
      <c r="M68" s="93">
        <v>8000.0</v>
      </c>
      <c r="N68" s="93">
        <v>528.8</v>
      </c>
      <c r="O68" s="94">
        <v>18.12</v>
      </c>
      <c r="P68" s="93">
        <v>0.0</v>
      </c>
      <c r="Q68" s="93">
        <v>144960.0</v>
      </c>
      <c r="R68" s="93">
        <v>144960.0</v>
      </c>
      <c r="S68" s="95">
        <v>7.0</v>
      </c>
      <c r="T68" s="15" t="s">
        <v>2342</v>
      </c>
      <c r="U68" s="15" t="s">
        <v>2881</v>
      </c>
      <c r="V68" s="13" t="str">
        <f t="shared" si="1"/>
        <v>Call Off</v>
      </c>
      <c r="W68" s="96">
        <f t="shared" si="2"/>
        <v>43</v>
      </c>
      <c r="X68" s="97" t="str">
        <f>IFERROR(IF(G68&gt;=M68,"complete",IF(VLOOKUP(E68,'Production Plan'!$E:$S,10,0)=1,"listed",VLOOKUP(E68,'Production Plan'!$E:$S,14,0))),"tba")</f>
        <v/>
      </c>
      <c r="Y68" s="98" t="str">
        <f>VLOOKUP(E68,'item dashboard'!A:A,1,0)</f>
        <v>B-SH1000-Y65</v>
      </c>
      <c r="Z68" s="99"/>
    </row>
    <row r="69" ht="12.75" customHeight="1">
      <c r="A69" s="15" t="s">
        <v>112</v>
      </c>
      <c r="B69" s="15" t="s">
        <v>2933</v>
      </c>
      <c r="C69" s="92">
        <v>43399.0</v>
      </c>
      <c r="D69" s="15" t="s">
        <v>24</v>
      </c>
      <c r="E69" s="15" t="s">
        <v>159</v>
      </c>
      <c r="F69" s="15" t="s">
        <v>2383</v>
      </c>
      <c r="G69" s="93">
        <v>0.0</v>
      </c>
      <c r="H69" s="93">
        <v>0.0</v>
      </c>
      <c r="I69" s="93">
        <v>10000.0</v>
      </c>
      <c r="J69" s="93">
        <v>250.0</v>
      </c>
      <c r="K69" s="93">
        <v>0.0</v>
      </c>
      <c r="L69" s="93">
        <v>0.0</v>
      </c>
      <c r="M69" s="93">
        <v>10000.0</v>
      </c>
      <c r="N69" s="93">
        <v>250.0</v>
      </c>
      <c r="O69" s="94">
        <v>8.71</v>
      </c>
      <c r="P69" s="93">
        <v>0.0</v>
      </c>
      <c r="Q69" s="93">
        <v>87100.0</v>
      </c>
      <c r="R69" s="93">
        <v>87100.0</v>
      </c>
      <c r="S69" s="95">
        <v>7.0</v>
      </c>
      <c r="T69" s="15"/>
      <c r="U69" s="15" t="s">
        <v>2881</v>
      </c>
      <c r="V69" s="13" t="str">
        <f t="shared" si="1"/>
        <v>Call Off</v>
      </c>
      <c r="W69" s="96">
        <f t="shared" si="2"/>
        <v>43</v>
      </c>
      <c r="X69" s="97" t="str">
        <f>IFERROR(IF(G69&gt;=M69,"complete",IF(VLOOKUP(E69,'Production Plan'!$E:$S,10,0)=1,"listed",VLOOKUP(E69,'Production Plan'!$E:$S,14,0))),"tba")</f>
        <v/>
      </c>
      <c r="Y69" s="98" t="str">
        <f>VLOOKUP(E69,'item dashboard'!A:A,1,0)</f>
        <v>B-SH250-Y25</v>
      </c>
      <c r="Z69" s="99"/>
    </row>
    <row r="70" ht="12.75" customHeight="1">
      <c r="A70" s="15" t="s">
        <v>112</v>
      </c>
      <c r="B70" s="15" t="s">
        <v>2933</v>
      </c>
      <c r="C70" s="92">
        <v>43399.0</v>
      </c>
      <c r="D70" s="15" t="s">
        <v>24</v>
      </c>
      <c r="E70" s="15" t="s">
        <v>113</v>
      </c>
      <c r="F70" s="15" t="s">
        <v>2434</v>
      </c>
      <c r="G70" s="93">
        <v>8208.0</v>
      </c>
      <c r="H70" s="93">
        <v>357.04799999999994</v>
      </c>
      <c r="I70" s="93">
        <v>10000.0</v>
      </c>
      <c r="J70" s="93">
        <v>435.0</v>
      </c>
      <c r="K70" s="93">
        <v>144.0</v>
      </c>
      <c r="L70" s="93">
        <v>6.263999999999999</v>
      </c>
      <c r="M70" s="93">
        <v>9856.0</v>
      </c>
      <c r="N70" s="93">
        <v>428.736</v>
      </c>
      <c r="O70" s="94">
        <v>12.64</v>
      </c>
      <c r="P70" s="93">
        <v>1820.16</v>
      </c>
      <c r="Q70" s="93">
        <v>126400.0</v>
      </c>
      <c r="R70" s="93">
        <v>124579.84</v>
      </c>
      <c r="S70" s="95">
        <v>7.0</v>
      </c>
      <c r="T70" s="15"/>
      <c r="U70" s="15" t="s">
        <v>2881</v>
      </c>
      <c r="V70" s="13" t="str">
        <f t="shared" si="1"/>
        <v>Call Off</v>
      </c>
      <c r="W70" s="96">
        <f t="shared" si="2"/>
        <v>43</v>
      </c>
      <c r="X70" s="97" t="str">
        <f>IFERROR(IF(G70&gt;=M70,"complete",IF(VLOOKUP(E70,'Production Plan'!$E:$S,10,0)=1,"listed",VLOOKUP(E70,'Production Plan'!$E:$S,14,0))),"tba")</f>
        <v/>
      </c>
      <c r="Y70" s="98" t="str">
        <f>VLOOKUP(E70,'item dashboard'!A:A,1,0)</f>
        <v>B-SH500-Y41</v>
      </c>
      <c r="Z70" s="99"/>
    </row>
    <row r="71" ht="12.75" customHeight="1">
      <c r="A71" s="15" t="s">
        <v>2947</v>
      </c>
      <c r="B71" s="15" t="s">
        <v>2948</v>
      </c>
      <c r="C71" s="92">
        <v>43390.0</v>
      </c>
      <c r="D71" s="15" t="s">
        <v>24</v>
      </c>
      <c r="E71" s="15" t="s">
        <v>2559</v>
      </c>
      <c r="F71" s="15" t="s">
        <v>2544</v>
      </c>
      <c r="G71" s="93">
        <v>11880.0</v>
      </c>
      <c r="H71" s="93">
        <v>380.16</v>
      </c>
      <c r="I71" s="93">
        <v>6000.0</v>
      </c>
      <c r="J71" s="93">
        <v>192.0</v>
      </c>
      <c r="K71" s="93">
        <v>0.0</v>
      </c>
      <c r="L71" s="93">
        <v>0.0</v>
      </c>
      <c r="M71" s="93">
        <v>6000.0</v>
      </c>
      <c r="N71" s="93">
        <v>192.0</v>
      </c>
      <c r="O71" s="94">
        <v>10.75</v>
      </c>
      <c r="P71" s="93">
        <v>0.0</v>
      </c>
      <c r="Q71" s="93">
        <v>64500.0</v>
      </c>
      <c r="R71" s="93">
        <v>64500.0</v>
      </c>
      <c r="S71" s="95">
        <v>16.0</v>
      </c>
      <c r="T71" s="15" t="s">
        <v>2855</v>
      </c>
      <c r="U71" s="15" t="s">
        <v>2881</v>
      </c>
      <c r="V71" s="13" t="str">
        <f t="shared" si="1"/>
        <v>Call Off</v>
      </c>
      <c r="W71" s="96">
        <f t="shared" si="2"/>
        <v>42</v>
      </c>
      <c r="X71" s="97" t="str">
        <f>IFERROR(IF(G71&gt;=M71,"complete",IF(VLOOKUP(E71,'Production Plan'!$E:$S,10,0)=1,"listed",VLOOKUP(E71,'Production Plan'!$E:$S,14,0))),"tba")</f>
        <v>complete</v>
      </c>
      <c r="Y71" s="98" t="str">
        <f>VLOOKUP(E71,'item dashboard'!A:A,1,0)</f>
        <v>B-T51-N32</v>
      </c>
      <c r="Z71" s="99"/>
    </row>
    <row r="72" ht="12.75" customHeight="1">
      <c r="A72" s="15" t="s">
        <v>151</v>
      </c>
      <c r="B72" s="15" t="s">
        <v>2925</v>
      </c>
      <c r="C72" s="92">
        <v>43392.0</v>
      </c>
      <c r="D72" s="15" t="s">
        <v>24</v>
      </c>
      <c r="E72" s="15" t="s">
        <v>2578</v>
      </c>
      <c r="F72" s="15" t="s">
        <v>313</v>
      </c>
      <c r="G72" s="93">
        <v>1680.0</v>
      </c>
      <c r="H72" s="93">
        <v>53.76</v>
      </c>
      <c r="I72" s="93">
        <v>8000.0</v>
      </c>
      <c r="J72" s="93">
        <v>256.0</v>
      </c>
      <c r="K72" s="93">
        <v>1200.0</v>
      </c>
      <c r="L72" s="93">
        <v>38.4</v>
      </c>
      <c r="M72" s="93">
        <v>6800.0</v>
      </c>
      <c r="N72" s="93">
        <v>217.6</v>
      </c>
      <c r="O72" s="94">
        <v>10.0</v>
      </c>
      <c r="P72" s="93">
        <v>12000.0</v>
      </c>
      <c r="Q72" s="93">
        <v>80000.0</v>
      </c>
      <c r="R72" s="93">
        <v>68000.0</v>
      </c>
      <c r="S72" s="95">
        <v>14.0</v>
      </c>
      <c r="T72" s="15" t="s">
        <v>2855</v>
      </c>
      <c r="U72" s="15" t="s">
        <v>2881</v>
      </c>
      <c r="V72" s="13" t="str">
        <f t="shared" si="1"/>
        <v>Call Off</v>
      </c>
      <c r="W72" s="96">
        <f t="shared" si="2"/>
        <v>42</v>
      </c>
      <c r="X72" s="97" t="str">
        <f>IFERROR(IF(G72&gt;=M72,"complete",IF(VLOOKUP(E72,'Production Plan'!$E:$S,10,0)=1,"listed",VLOOKUP(E72,'Production Plan'!$E:$S,14,0))),"tba")</f>
        <v>tba</v>
      </c>
      <c r="Y72" s="98" t="str">
        <f>VLOOKUP(E72,'item dashboard'!A:A,1,0)</f>
        <v>B-T51-W32PNT</v>
      </c>
      <c r="Z72" s="99"/>
    </row>
    <row r="73" ht="12.75" customHeight="1">
      <c r="A73" s="15" t="s">
        <v>161</v>
      </c>
      <c r="B73" s="15" t="s">
        <v>2878</v>
      </c>
      <c r="C73" s="92">
        <v>43370.0</v>
      </c>
      <c r="D73" s="15" t="s">
        <v>2949</v>
      </c>
      <c r="E73" s="15" t="s">
        <v>1344</v>
      </c>
      <c r="F73" s="15" t="s">
        <v>1345</v>
      </c>
      <c r="G73" s="93">
        <v>2160.0</v>
      </c>
      <c r="H73" s="93">
        <v>77.76</v>
      </c>
      <c r="I73" s="93">
        <v>10080.0</v>
      </c>
      <c r="J73" s="93">
        <v>362.88</v>
      </c>
      <c r="K73" s="93">
        <v>9216.0</v>
      </c>
      <c r="L73" s="93">
        <v>331.776</v>
      </c>
      <c r="M73" s="93">
        <v>864.0</v>
      </c>
      <c r="N73" s="93">
        <v>31.104</v>
      </c>
      <c r="O73" s="94">
        <v>11.48</v>
      </c>
      <c r="P73" s="93">
        <v>105799.68</v>
      </c>
      <c r="Q73" s="93">
        <v>115718.4</v>
      </c>
      <c r="R73" s="93">
        <v>9918.72</v>
      </c>
      <c r="S73" s="95">
        <v>36.0</v>
      </c>
      <c r="T73" s="15" t="s">
        <v>1345</v>
      </c>
      <c r="U73" s="15" t="s">
        <v>2881</v>
      </c>
      <c r="V73" s="13" t="str">
        <f t="shared" si="1"/>
        <v>Call Off</v>
      </c>
      <c r="W73" s="96">
        <f t="shared" si="2"/>
        <v>39</v>
      </c>
      <c r="X73" s="97" t="str">
        <f>IFERROR(IF(G73&gt;=M73,"complete",IF(VLOOKUP(E73,'Production Plan'!$E:$S,10,0)=1,"listed",VLOOKUP(E73,'Production Plan'!$E:$S,14,0))),"tba")</f>
        <v>complete</v>
      </c>
      <c r="Y73" s="98" t="str">
        <f>VLOOKUP(E73,'item dashboard'!A:A,1,0)</f>
        <v>B-GP503-Y36</v>
      </c>
      <c r="Z73" s="99"/>
    </row>
    <row r="74" ht="12.75" customHeight="1">
      <c r="A74" s="15" t="s">
        <v>2950</v>
      </c>
      <c r="B74" s="15" t="s">
        <v>2951</v>
      </c>
      <c r="C74" s="92">
        <v>43376.0</v>
      </c>
      <c r="D74" s="15" t="s">
        <v>2952</v>
      </c>
      <c r="E74" s="15" t="s">
        <v>1847</v>
      </c>
      <c r="F74" s="15" t="s">
        <v>1716</v>
      </c>
      <c r="G74" s="93">
        <v>1100.0</v>
      </c>
      <c r="H74" s="93">
        <v>170.5</v>
      </c>
      <c r="I74" s="93">
        <v>7000.0</v>
      </c>
      <c r="J74" s="93">
        <v>1085.0</v>
      </c>
      <c r="K74" s="93">
        <v>3000.0</v>
      </c>
      <c r="L74" s="93">
        <v>465.0</v>
      </c>
      <c r="M74" s="93">
        <v>4000.0</v>
      </c>
      <c r="N74" s="93">
        <v>620.0</v>
      </c>
      <c r="O74" s="94">
        <v>35.0</v>
      </c>
      <c r="P74" s="93">
        <v>105000.0</v>
      </c>
      <c r="Q74" s="93">
        <v>245000.0</v>
      </c>
      <c r="R74" s="93">
        <v>140000.0</v>
      </c>
      <c r="S74" s="95">
        <v>30.0</v>
      </c>
      <c r="T74" s="15" t="s">
        <v>2855</v>
      </c>
      <c r="U74" s="15" t="s">
        <v>2881</v>
      </c>
      <c r="V74" s="13" t="str">
        <f t="shared" si="1"/>
        <v>Call Off</v>
      </c>
      <c r="W74" s="96">
        <f t="shared" si="2"/>
        <v>40</v>
      </c>
      <c r="X74" s="97" t="str">
        <f>IFERROR(IF(G74&gt;=M74,"complete",IF(VLOOKUP(E74,'Production Plan'!$E:$S,10,0)=1,"listed",VLOOKUP(E74,'Production Plan'!$E:$S,14,0))),"tba")</f>
        <v/>
      </c>
      <c r="Y74" s="98" t="str">
        <f>VLOOKUP(E74,'item dashboard'!A:A,1,0)</f>
        <v>B-L500-N155</v>
      </c>
      <c r="Z74" s="99"/>
    </row>
    <row r="75" ht="12.75" customHeight="1">
      <c r="A75" s="15" t="s">
        <v>114</v>
      </c>
      <c r="B75" s="15" t="s">
        <v>2953</v>
      </c>
      <c r="C75" s="92">
        <v>43385.0</v>
      </c>
      <c r="D75" s="15" t="s">
        <v>2954</v>
      </c>
      <c r="E75" s="15" t="s">
        <v>2512</v>
      </c>
      <c r="F75" s="15" t="s">
        <v>2513</v>
      </c>
      <c r="G75" s="93">
        <v>0.0</v>
      </c>
      <c r="H75" s="93">
        <v>0.0</v>
      </c>
      <c r="I75" s="93">
        <v>12000.0</v>
      </c>
      <c r="J75" s="93">
        <v>588.0</v>
      </c>
      <c r="K75" s="93">
        <v>4515.0</v>
      </c>
      <c r="L75" s="93">
        <v>221.235</v>
      </c>
      <c r="M75" s="93">
        <v>7485.0</v>
      </c>
      <c r="N75" s="93">
        <v>366.7650000000001</v>
      </c>
      <c r="O75" s="94">
        <v>14.45</v>
      </c>
      <c r="P75" s="93">
        <v>65241.75</v>
      </c>
      <c r="Q75" s="93">
        <v>173400.0</v>
      </c>
      <c r="R75" s="93">
        <v>108158.25</v>
      </c>
      <c r="S75" s="95">
        <v>21.0</v>
      </c>
      <c r="T75" s="15" t="s">
        <v>2855</v>
      </c>
      <c r="U75" s="15" t="s">
        <v>2850</v>
      </c>
      <c r="V75" s="13" t="str">
        <f t="shared" si="1"/>
        <v>Call Off</v>
      </c>
      <c r="W75" s="96">
        <f t="shared" si="2"/>
        <v>41</v>
      </c>
      <c r="X75" s="97" t="str">
        <f>IFERROR(IF(G75&gt;=M75,"complete",IF(VLOOKUP(E75,'Production Plan'!$E:$S,10,0)=1,"listed",VLOOKUP(E75,'Production Plan'!$E:$S,14,0))),"tba")</f>
        <v>tba</v>
      </c>
      <c r="Y75" s="98" t="str">
        <f>VLOOKUP(E75,'item dashboard'!A:A,1,0)</f>
        <v>B-T103-W49PATTEX-ECO</v>
      </c>
      <c r="Z75" s="99"/>
    </row>
    <row r="76" ht="12.75" customHeight="1">
      <c r="A76" s="15" t="s">
        <v>2955</v>
      </c>
      <c r="B76" s="15" t="s">
        <v>2956</v>
      </c>
      <c r="C76" s="92">
        <v>43396.0</v>
      </c>
      <c r="D76" s="15" t="s">
        <v>2957</v>
      </c>
      <c r="E76" s="15" t="s">
        <v>2634</v>
      </c>
      <c r="F76" s="15" t="s">
        <v>2958</v>
      </c>
      <c r="G76" s="93">
        <v>0.0</v>
      </c>
      <c r="H76" s="93">
        <v>0.0</v>
      </c>
      <c r="I76" s="93">
        <v>15000.0</v>
      </c>
      <c r="J76" s="93">
        <v>195.0</v>
      </c>
      <c r="K76" s="93">
        <v>0.0</v>
      </c>
      <c r="L76" s="93">
        <v>0.0</v>
      </c>
      <c r="M76" s="93">
        <v>15000.0</v>
      </c>
      <c r="N76" s="93">
        <v>195.0</v>
      </c>
      <c r="O76" s="94">
        <v>7.74</v>
      </c>
      <c r="P76" s="93">
        <v>0.0</v>
      </c>
      <c r="Q76" s="93">
        <v>116100.0</v>
      </c>
      <c r="R76" s="93">
        <v>116100.0</v>
      </c>
      <c r="S76" s="95">
        <v>10.0</v>
      </c>
      <c r="T76" s="15"/>
      <c r="U76" s="15" t="s">
        <v>2850</v>
      </c>
      <c r="V76" s="13" t="str">
        <f t="shared" si="1"/>
        <v>Call Off</v>
      </c>
      <c r="W76" s="96">
        <f t="shared" si="2"/>
        <v>43</v>
      </c>
      <c r="X76" s="97" t="str">
        <f>IFERROR(IF(G76&gt;=M76,"complete",IF(VLOOKUP(E76,'Production Plan'!$E:$S,10,0)=1,"listed",VLOOKUP(E76,'Production Plan'!$E:$S,14,0))),"tba")</f>
        <v>tba</v>
      </c>
      <c r="Y76" s="98" t="str">
        <f>VLOOKUP(E76,'item dashboard'!A:A,1,0)</f>
        <v>B-UV40-N13ULT-ELT</v>
      </c>
      <c r="Z76" s="99"/>
    </row>
    <row r="77" ht="12.75" customHeight="1">
      <c r="A77" s="15" t="s">
        <v>2959</v>
      </c>
      <c r="B77" s="15" t="s">
        <v>2878</v>
      </c>
      <c r="C77" s="92">
        <v>43228.0</v>
      </c>
      <c r="D77" s="15" t="s">
        <v>2960</v>
      </c>
      <c r="E77" s="15" t="s">
        <v>2758</v>
      </c>
      <c r="F77" s="15" t="s">
        <v>1215</v>
      </c>
      <c r="G77" s="93">
        <v>2016.0</v>
      </c>
      <c r="H77" s="93">
        <v>28.224</v>
      </c>
      <c r="I77" s="93">
        <v>6048.0</v>
      </c>
      <c r="J77" s="93">
        <v>84.67200000000001</v>
      </c>
      <c r="K77" s="93">
        <v>0.0</v>
      </c>
      <c r="L77" s="93">
        <v>0.0</v>
      </c>
      <c r="M77" s="93">
        <v>6048.0</v>
      </c>
      <c r="N77" s="93">
        <v>84.67200000000001</v>
      </c>
      <c r="O77" s="94">
        <v>4.0</v>
      </c>
      <c r="P77" s="93">
        <v>0.0</v>
      </c>
      <c r="Q77" s="93">
        <v>24192.0</v>
      </c>
      <c r="R77" s="93">
        <v>24192.0</v>
      </c>
      <c r="S77" s="95">
        <v>178.0</v>
      </c>
      <c r="T77" s="15"/>
      <c r="U77" s="15" t="s">
        <v>2881</v>
      </c>
      <c r="V77" s="13" t="str">
        <f t="shared" si="1"/>
        <v>Call Off</v>
      </c>
      <c r="W77" s="96">
        <f t="shared" si="2"/>
        <v>19</v>
      </c>
      <c r="X77" s="97" t="str">
        <f>IFERROR(IF(G77&gt;=M77,"complete",IF(VLOOKUP(E77,'Production Plan'!$E:$S,10,0)=1,"listed",VLOOKUP(E77,'Production Plan'!$E:$S,14,0))),"tba")</f>
        <v>tba</v>
      </c>
      <c r="Y77" s="98" t="str">
        <f>VLOOKUP(E77,'item dashboard'!A:A,1,0)</f>
        <v>B-W3-N14</v>
      </c>
      <c r="Z77" s="99"/>
    </row>
    <row r="78" ht="12.75" customHeight="1">
      <c r="A78" s="15" t="s">
        <v>55</v>
      </c>
      <c r="B78" s="15" t="s">
        <v>2961</v>
      </c>
      <c r="C78" s="92">
        <v>43381.0</v>
      </c>
      <c r="D78" s="15" t="s">
        <v>2962</v>
      </c>
      <c r="E78" s="15" t="s">
        <v>312</v>
      </c>
      <c r="F78" s="15" t="s">
        <v>2963</v>
      </c>
      <c r="G78" s="93">
        <v>18480.0</v>
      </c>
      <c r="H78" s="93">
        <v>1293.6</v>
      </c>
      <c r="I78" s="93">
        <v>100000.0</v>
      </c>
      <c r="J78" s="93">
        <v>7000.0</v>
      </c>
      <c r="K78" s="93">
        <v>10800.0</v>
      </c>
      <c r="L78" s="93">
        <v>756.0</v>
      </c>
      <c r="M78" s="93">
        <v>89200.0</v>
      </c>
      <c r="N78" s="93">
        <v>6244.0</v>
      </c>
      <c r="O78" s="94">
        <v>17.2</v>
      </c>
      <c r="P78" s="93">
        <v>185760.0</v>
      </c>
      <c r="Q78" s="93">
        <v>1720000.0</v>
      </c>
      <c r="R78" s="93">
        <v>1534240.0</v>
      </c>
      <c r="S78" s="95">
        <v>25.0</v>
      </c>
      <c r="T78" s="15" t="s">
        <v>2849</v>
      </c>
      <c r="U78" s="15" t="s">
        <v>2886</v>
      </c>
      <c r="V78" s="13" t="str">
        <f t="shared" si="1"/>
        <v>Call Off</v>
      </c>
      <c r="W78" s="96">
        <f t="shared" si="2"/>
        <v>41</v>
      </c>
      <c r="X78" s="97">
        <f>IFERROR(IF(G78&gt;=M78,"complete",IF(VLOOKUP(E78,'Production Plan'!$E:$S,10,0)=1,"listed",VLOOKUP(E78,'Production Plan'!$E:$S,14,0))),"tba")</f>
        <v>45478</v>
      </c>
      <c r="Y78" s="98" t="str">
        <f>VLOOKUP(E78,'item dashboard'!A:A,1,0)</f>
        <v>B-1GFRY-Y70</v>
      </c>
      <c r="Z78" s="99"/>
    </row>
    <row r="79" ht="12.75" customHeight="1">
      <c r="A79" s="15" t="s">
        <v>58</v>
      </c>
      <c r="B79" s="15" t="s">
        <v>2961</v>
      </c>
      <c r="C79" s="92">
        <v>43381.0</v>
      </c>
      <c r="D79" s="15" t="s">
        <v>2962</v>
      </c>
      <c r="E79" s="15" t="s">
        <v>440</v>
      </c>
      <c r="F79" s="15" t="s">
        <v>2964</v>
      </c>
      <c r="G79" s="93">
        <v>11440.0</v>
      </c>
      <c r="H79" s="93">
        <v>1418.56</v>
      </c>
      <c r="I79" s="93">
        <v>72000.0</v>
      </c>
      <c r="J79" s="93">
        <v>8928.0</v>
      </c>
      <c r="K79" s="93">
        <v>6400.0</v>
      </c>
      <c r="L79" s="93">
        <v>793.6</v>
      </c>
      <c r="M79" s="93">
        <v>65600.0</v>
      </c>
      <c r="N79" s="93">
        <v>8134.4</v>
      </c>
      <c r="O79" s="94">
        <v>30.1</v>
      </c>
      <c r="P79" s="93">
        <v>192640.0</v>
      </c>
      <c r="Q79" s="93">
        <v>2167200.0</v>
      </c>
      <c r="R79" s="93">
        <v>1974560.0</v>
      </c>
      <c r="S79" s="95">
        <v>25.0</v>
      </c>
      <c r="T79" s="15" t="s">
        <v>2849</v>
      </c>
      <c r="U79" s="15" t="s">
        <v>2886</v>
      </c>
      <c r="V79" s="13" t="str">
        <f t="shared" si="1"/>
        <v>Call Off</v>
      </c>
      <c r="W79" s="96">
        <f t="shared" si="2"/>
        <v>41</v>
      </c>
      <c r="X79" s="97">
        <f>IFERROR(IF(G79&gt;=M79,"complete",IF(VLOOKUP(E79,'Production Plan'!$E:$S,10,0)=1,"listed",VLOOKUP(E79,'Production Plan'!$E:$S,14,0))),"tba")</f>
        <v>45478.03241</v>
      </c>
      <c r="Y79" s="98" t="str">
        <f>VLOOKUP(E79,'item dashboard'!A:A,1,0)</f>
        <v>B-2GFRY-Y124</v>
      </c>
      <c r="Z79" s="99"/>
    </row>
    <row r="80" ht="12.75" customHeight="1">
      <c r="A80" s="15" t="s">
        <v>59</v>
      </c>
      <c r="B80" s="15" t="s">
        <v>2961</v>
      </c>
      <c r="C80" s="92">
        <v>43381.0</v>
      </c>
      <c r="D80" s="15" t="s">
        <v>2962</v>
      </c>
      <c r="E80" s="15" t="s">
        <v>495</v>
      </c>
      <c r="F80" s="15" t="s">
        <v>496</v>
      </c>
      <c r="G80" s="93">
        <v>7840.0</v>
      </c>
      <c r="H80" s="93">
        <v>1372.0</v>
      </c>
      <c r="I80" s="93">
        <v>34000.0</v>
      </c>
      <c r="J80" s="93">
        <v>5950.0</v>
      </c>
      <c r="K80" s="93">
        <v>5700.0</v>
      </c>
      <c r="L80" s="93">
        <v>997.5</v>
      </c>
      <c r="M80" s="93">
        <v>28300.0</v>
      </c>
      <c r="N80" s="93">
        <v>4952.5</v>
      </c>
      <c r="O80" s="94">
        <v>40.1</v>
      </c>
      <c r="P80" s="93">
        <v>228570.0</v>
      </c>
      <c r="Q80" s="93">
        <v>1363400.0</v>
      </c>
      <c r="R80" s="93">
        <v>1134830.0</v>
      </c>
      <c r="S80" s="95">
        <v>25.0</v>
      </c>
      <c r="T80" s="15" t="s">
        <v>2849</v>
      </c>
      <c r="U80" s="15" t="s">
        <v>2886</v>
      </c>
      <c r="V80" s="13" t="str">
        <f t="shared" si="1"/>
        <v>Call Off</v>
      </c>
      <c r="W80" s="96">
        <f t="shared" si="2"/>
        <v>41</v>
      </c>
      <c r="X80" s="97">
        <f>IFERROR(IF(G80&gt;=M80,"complete",IF(VLOOKUP(E80,'Production Plan'!$E:$S,10,0)=1,"listed",VLOOKUP(E80,'Production Plan'!$E:$S,14,0))),"tba")</f>
        <v>45478.43519</v>
      </c>
      <c r="Y80" s="98" t="str">
        <f>VLOOKUP(E80,'item dashboard'!A:A,1,0)</f>
        <v>B-3GFRY-Y175</v>
      </c>
      <c r="Z80" s="99"/>
    </row>
    <row r="81" ht="12.75" customHeight="1">
      <c r="A81" s="15" t="s">
        <v>62</v>
      </c>
      <c r="B81" s="15" t="s">
        <v>2961</v>
      </c>
      <c r="C81" s="92">
        <v>43381.0</v>
      </c>
      <c r="D81" s="15" t="s">
        <v>2962</v>
      </c>
      <c r="E81" s="15" t="s">
        <v>547</v>
      </c>
      <c r="F81" s="15" t="s">
        <v>2965</v>
      </c>
      <c r="G81" s="93">
        <v>840.0</v>
      </c>
      <c r="H81" s="93">
        <v>36.96000000000001</v>
      </c>
      <c r="I81" s="93">
        <v>112000.0</v>
      </c>
      <c r="J81" s="93">
        <v>4928.000000000001</v>
      </c>
      <c r="K81" s="93">
        <v>19440.0</v>
      </c>
      <c r="L81" s="93">
        <v>855.36</v>
      </c>
      <c r="M81" s="93">
        <v>92560.0</v>
      </c>
      <c r="N81" s="93">
        <v>4072.64</v>
      </c>
      <c r="O81" s="94">
        <v>10.5</v>
      </c>
      <c r="P81" s="93">
        <v>204120.0</v>
      </c>
      <c r="Q81" s="93">
        <v>1176000.0</v>
      </c>
      <c r="R81" s="93">
        <v>971880.0</v>
      </c>
      <c r="S81" s="95">
        <v>25.0</v>
      </c>
      <c r="T81" s="15" t="s">
        <v>2849</v>
      </c>
      <c r="U81" s="15" t="s">
        <v>2886</v>
      </c>
      <c r="V81" s="13" t="str">
        <f t="shared" si="1"/>
        <v>Call Off</v>
      </c>
      <c r="W81" s="96">
        <f t="shared" si="2"/>
        <v>41</v>
      </c>
      <c r="X81" s="97">
        <f>IFERROR(IF(G81&gt;=M81,"complete",IF(VLOOKUP(E81,'Production Plan'!$E:$S,10,0)=1,"listed",VLOOKUP(E81,'Production Plan'!$E:$S,14,0))),"tba")</f>
        <v>45480.28102</v>
      </c>
      <c r="Y81" s="98" t="str">
        <f>VLOOKUP(E81,'item dashboard'!A:A,1,0)</f>
        <v>B-500GFRY-Y44</v>
      </c>
      <c r="Z81" s="99"/>
    </row>
    <row r="82" ht="12.75" customHeight="1">
      <c r="A82" s="15" t="s">
        <v>168</v>
      </c>
      <c r="B82" s="15" t="s">
        <v>2878</v>
      </c>
      <c r="C82" s="92">
        <v>43369.0</v>
      </c>
      <c r="D82" s="15" t="s">
        <v>2966</v>
      </c>
      <c r="E82" s="15" t="s">
        <v>601</v>
      </c>
      <c r="F82" s="15" t="s">
        <v>602</v>
      </c>
      <c r="G82" s="93">
        <v>0.0</v>
      </c>
      <c r="H82" s="93">
        <v>0.0</v>
      </c>
      <c r="I82" s="93">
        <v>30000.0</v>
      </c>
      <c r="J82" s="93">
        <v>1050.0</v>
      </c>
      <c r="K82" s="93">
        <v>20880.0</v>
      </c>
      <c r="L82" s="93">
        <v>730.8</v>
      </c>
      <c r="M82" s="93">
        <v>9120.0</v>
      </c>
      <c r="N82" s="93">
        <v>319.2</v>
      </c>
      <c r="O82" s="94">
        <v>12.1</v>
      </c>
      <c r="P82" s="93">
        <v>252648.0</v>
      </c>
      <c r="Q82" s="93">
        <v>363000.0</v>
      </c>
      <c r="R82" s="93">
        <v>110352.0</v>
      </c>
      <c r="S82" s="95">
        <v>37.0</v>
      </c>
      <c r="T82" s="15"/>
      <c r="U82" s="15" t="s">
        <v>2850</v>
      </c>
      <c r="V82" s="13" t="str">
        <f t="shared" si="1"/>
        <v>Call Off</v>
      </c>
      <c r="W82" s="96">
        <f t="shared" si="2"/>
        <v>39</v>
      </c>
      <c r="X82" s="97" t="str">
        <f>IFERROR(IF(G82&gt;=M82,"complete",IF(VLOOKUP(E82,'Production Plan'!$E:$S,10,0)=1,"listed",VLOOKUP(E82,'Production Plan'!$E:$S,14,0))),"tba")</f>
        <v>listed</v>
      </c>
      <c r="Y82" s="98" t="str">
        <f>VLOOKUP(E82,'item dashboard'!A:A,1,0)</f>
        <v>B-500NURO-LGN35</v>
      </c>
      <c r="Z82" s="99"/>
    </row>
    <row r="83" ht="12.75" customHeight="1">
      <c r="A83" s="15" t="s">
        <v>2967</v>
      </c>
      <c r="B83" s="15" t="s">
        <v>2968</v>
      </c>
      <c r="C83" s="92">
        <v>43372.0</v>
      </c>
      <c r="D83" s="15" t="s">
        <v>2969</v>
      </c>
      <c r="E83" s="15" t="s">
        <v>629</v>
      </c>
      <c r="F83" s="15" t="s">
        <v>630</v>
      </c>
      <c r="G83" s="93">
        <v>0.0</v>
      </c>
      <c r="H83" s="93">
        <v>0.0</v>
      </c>
      <c r="I83" s="93">
        <v>15000.0</v>
      </c>
      <c r="J83" s="93">
        <v>660.0000000000001</v>
      </c>
      <c r="K83" s="93">
        <v>14976.0</v>
      </c>
      <c r="L83" s="93">
        <v>658.9440000000001</v>
      </c>
      <c r="M83" s="93">
        <v>24.0</v>
      </c>
      <c r="N83" s="93">
        <v>1.056</v>
      </c>
      <c r="O83" s="94">
        <v>14.9</v>
      </c>
      <c r="P83" s="93">
        <v>223142.4</v>
      </c>
      <c r="Q83" s="93">
        <v>223500.0</v>
      </c>
      <c r="R83" s="93">
        <v>357.6</v>
      </c>
      <c r="S83" s="95">
        <v>34.0</v>
      </c>
      <c r="T83" s="15" t="s">
        <v>2942</v>
      </c>
      <c r="U83" s="15" t="s">
        <v>2850</v>
      </c>
      <c r="V83" s="13" t="str">
        <f t="shared" si="1"/>
        <v>Call Off</v>
      </c>
      <c r="W83" s="96">
        <f t="shared" si="2"/>
        <v>39</v>
      </c>
      <c r="X83" s="97" t="str">
        <f>IFERROR(IF(G83&gt;=M83,"complete",IF(VLOOKUP(E83,'Production Plan'!$E:$S,10,0)=1,"listed",VLOOKUP(E83,'Production Plan'!$E:$S,14,0))),"tba")</f>
        <v>tba</v>
      </c>
      <c r="Y83" s="98" t="str">
        <f>VLOOKUP(E83,'item dashboard'!A:A,1,0)</f>
        <v>B-500TRO-Y44</v>
      </c>
      <c r="Z83" s="99"/>
    </row>
    <row r="84" ht="12.75" customHeight="1">
      <c r="A84" s="15" t="s">
        <v>2970</v>
      </c>
      <c r="B84" s="15" t="s">
        <v>2961</v>
      </c>
      <c r="C84" s="92">
        <v>43381.0</v>
      </c>
      <c r="D84" s="15" t="s">
        <v>2962</v>
      </c>
      <c r="E84" s="15" t="s">
        <v>60</v>
      </c>
      <c r="F84" s="15" t="s">
        <v>650</v>
      </c>
      <c r="G84" s="93">
        <v>1760.0</v>
      </c>
      <c r="H84" s="93">
        <v>431.2</v>
      </c>
      <c r="I84" s="93">
        <v>12700.0</v>
      </c>
      <c r="J84" s="93">
        <v>3111.5</v>
      </c>
      <c r="K84" s="93">
        <v>0.0</v>
      </c>
      <c r="L84" s="93">
        <v>0.0</v>
      </c>
      <c r="M84" s="93">
        <v>12700.0</v>
      </c>
      <c r="N84" s="93">
        <v>3111.5</v>
      </c>
      <c r="O84" s="94">
        <v>58.4</v>
      </c>
      <c r="P84" s="93">
        <v>0.0</v>
      </c>
      <c r="Q84" s="93">
        <v>741680.0</v>
      </c>
      <c r="R84" s="93">
        <v>741680.0</v>
      </c>
      <c r="S84" s="95">
        <v>25.0</v>
      </c>
      <c r="T84" s="15" t="s">
        <v>2849</v>
      </c>
      <c r="U84" s="15" t="s">
        <v>2886</v>
      </c>
      <c r="V84" s="13" t="str">
        <f t="shared" si="1"/>
        <v>Call Off</v>
      </c>
      <c r="W84" s="96">
        <f t="shared" si="2"/>
        <v>41</v>
      </c>
      <c r="X84" s="97">
        <f>IFERROR(IF(G84&gt;=M84,"complete",IF(VLOOKUP(E84,'Production Plan'!$E:$S,10,0)=1,"listed",VLOOKUP(E84,'Production Plan'!$E:$S,14,0))),"tba")</f>
        <v>45478.52963</v>
      </c>
      <c r="Y84" s="98" t="str">
        <f>VLOOKUP(E84,'item dashboard'!A:A,1,0)</f>
        <v>B-5GFRY-Y245</v>
      </c>
      <c r="Z84" s="99"/>
    </row>
    <row r="85" ht="12.75" customHeight="1">
      <c r="A85" s="15" t="s">
        <v>2971</v>
      </c>
      <c r="B85" s="15" t="s">
        <v>2878</v>
      </c>
      <c r="C85" s="92">
        <v>43300.0</v>
      </c>
      <c r="D85" s="15" t="s">
        <v>2972</v>
      </c>
      <c r="E85" s="15" t="s">
        <v>1276</v>
      </c>
      <c r="F85" s="15" t="s">
        <v>1277</v>
      </c>
      <c r="G85" s="93">
        <v>2700.0</v>
      </c>
      <c r="H85" s="93">
        <v>54.0</v>
      </c>
      <c r="I85" s="93">
        <v>10200.0</v>
      </c>
      <c r="J85" s="93">
        <v>204.0</v>
      </c>
      <c r="K85" s="93">
        <v>0.0</v>
      </c>
      <c r="L85" s="93">
        <v>0.0</v>
      </c>
      <c r="M85" s="93">
        <v>10200.0</v>
      </c>
      <c r="N85" s="93">
        <v>204.0</v>
      </c>
      <c r="O85" s="94">
        <v>9.02</v>
      </c>
      <c r="P85" s="93">
        <v>0.0</v>
      </c>
      <c r="Q85" s="93">
        <v>92004.0</v>
      </c>
      <c r="R85" s="93">
        <v>92004.0</v>
      </c>
      <c r="S85" s="95">
        <v>106.0</v>
      </c>
      <c r="T85" s="15" t="s">
        <v>2903</v>
      </c>
      <c r="U85" s="15" t="s">
        <v>2881</v>
      </c>
      <c r="V85" s="13" t="str">
        <f t="shared" si="1"/>
        <v>Call Off</v>
      </c>
      <c r="W85" s="96">
        <f t="shared" si="2"/>
        <v>29</v>
      </c>
      <c r="X85" s="97" t="str">
        <f>IFERROR(IF(G85&gt;=M85,"complete",IF(VLOOKUP(E85,'Production Plan'!$E:$S,10,0)=1,"listed",VLOOKUP(E85,'Production Plan'!$E:$S,14,0))),"tba")</f>
        <v>tba</v>
      </c>
      <c r="Y85" s="98" t="str">
        <f>VLOOKUP(E85,'item dashboard'!A:A,1,0)</f>
        <v>B-GP253-N20</v>
      </c>
      <c r="Z85" s="99"/>
    </row>
    <row r="86" ht="12.75" customHeight="1">
      <c r="A86" s="15" t="s">
        <v>2973</v>
      </c>
      <c r="B86" s="15" t="s">
        <v>2974</v>
      </c>
      <c r="C86" s="92">
        <v>43376.0</v>
      </c>
      <c r="D86" s="15" t="s">
        <v>2975</v>
      </c>
      <c r="E86" s="15" t="s">
        <v>1432</v>
      </c>
      <c r="F86" s="15" t="s">
        <v>1418</v>
      </c>
      <c r="G86" s="93">
        <v>0.0</v>
      </c>
      <c r="H86" s="93">
        <v>0.0</v>
      </c>
      <c r="I86" s="93">
        <v>28800.0</v>
      </c>
      <c r="J86" s="93">
        <v>374.4</v>
      </c>
      <c r="K86" s="93">
        <v>0.0</v>
      </c>
      <c r="L86" s="93">
        <v>0.0</v>
      </c>
      <c r="M86" s="93">
        <v>28800.0</v>
      </c>
      <c r="N86" s="93">
        <v>374.4</v>
      </c>
      <c r="O86" s="94">
        <v>3.95</v>
      </c>
      <c r="P86" s="93">
        <v>0.0</v>
      </c>
      <c r="Q86" s="93">
        <v>113760.0</v>
      </c>
      <c r="R86" s="93">
        <v>113760.0</v>
      </c>
      <c r="S86" s="95">
        <v>30.0</v>
      </c>
      <c r="T86" s="15" t="s">
        <v>2855</v>
      </c>
      <c r="U86" s="15" t="s">
        <v>2850</v>
      </c>
      <c r="V86" s="13" t="str">
        <f t="shared" si="1"/>
        <v>Call Off</v>
      </c>
      <c r="W86" s="96">
        <f t="shared" si="2"/>
        <v>40</v>
      </c>
      <c r="X86" s="97" t="str">
        <f>IFERROR(IF(G86&gt;=M86,"complete",IF(VLOOKUP(E86,'Production Plan'!$E:$S,10,0)=1,"listed",VLOOKUP(E86,'Production Plan'!$E:$S,14,0))),"tba")</f>
        <v>tba</v>
      </c>
      <c r="Y86" s="98" t="str">
        <f>VLOOKUP(E86,'item dashboard'!A:A,1,0)</f>
        <v>B-J255-DPK13</v>
      </c>
      <c r="Z86" s="99"/>
    </row>
    <row r="87" ht="12.75" customHeight="1">
      <c r="A87" s="15" t="s">
        <v>2976</v>
      </c>
      <c r="B87" s="15" t="s">
        <v>2974</v>
      </c>
      <c r="C87" s="92">
        <v>43376.0</v>
      </c>
      <c r="D87" s="15" t="s">
        <v>2975</v>
      </c>
      <c r="E87" s="15" t="s">
        <v>47</v>
      </c>
      <c r="F87" s="15" t="s">
        <v>1435</v>
      </c>
      <c r="G87" s="93">
        <v>864.0</v>
      </c>
      <c r="H87" s="93">
        <v>11.232000000000001</v>
      </c>
      <c r="I87" s="93">
        <v>28800.0</v>
      </c>
      <c r="J87" s="93">
        <v>374.4</v>
      </c>
      <c r="K87" s="93">
        <v>0.0</v>
      </c>
      <c r="L87" s="93">
        <v>0.0</v>
      </c>
      <c r="M87" s="93">
        <v>28800.0</v>
      </c>
      <c r="N87" s="93">
        <v>374.4</v>
      </c>
      <c r="O87" s="94">
        <v>3.95</v>
      </c>
      <c r="P87" s="93">
        <v>0.0</v>
      </c>
      <c r="Q87" s="93">
        <v>113760.0</v>
      </c>
      <c r="R87" s="93">
        <v>113760.0</v>
      </c>
      <c r="S87" s="95">
        <v>30.0</v>
      </c>
      <c r="T87" s="15" t="s">
        <v>2855</v>
      </c>
      <c r="U87" s="15" t="s">
        <v>2850</v>
      </c>
      <c r="V87" s="13" t="str">
        <f t="shared" si="1"/>
        <v>Call Off</v>
      </c>
      <c r="W87" s="96">
        <f t="shared" si="2"/>
        <v>40</v>
      </c>
      <c r="X87" s="97">
        <f>IFERROR(IF(G87&gt;=M87,"complete",IF(VLOOKUP(E87,'Production Plan'!$E:$S,10,0)=1,"listed",VLOOKUP(E87,'Production Plan'!$E:$S,14,0))),"tba")</f>
        <v>45478.77167</v>
      </c>
      <c r="Y87" s="98" t="str">
        <f>VLOOKUP(E87,'item dashboard'!A:A,1,0)</f>
        <v>B-J255-W13</v>
      </c>
      <c r="Z87" s="99"/>
    </row>
    <row r="88" ht="12.75" customHeight="1">
      <c r="A88" s="15" t="s">
        <v>2977</v>
      </c>
      <c r="B88" s="15" t="s">
        <v>2974</v>
      </c>
      <c r="C88" s="92">
        <v>43376.0</v>
      </c>
      <c r="D88" s="15" t="s">
        <v>2975</v>
      </c>
      <c r="E88" s="15" t="s">
        <v>1460</v>
      </c>
      <c r="F88" s="15" t="s">
        <v>1437</v>
      </c>
      <c r="G88" s="93">
        <v>12528.0</v>
      </c>
      <c r="H88" s="93">
        <v>238.032</v>
      </c>
      <c r="I88" s="93">
        <v>14400.0</v>
      </c>
      <c r="J88" s="93">
        <v>273.6</v>
      </c>
      <c r="K88" s="93">
        <v>0.0</v>
      </c>
      <c r="L88" s="93">
        <v>0.0</v>
      </c>
      <c r="M88" s="93">
        <v>14400.0</v>
      </c>
      <c r="N88" s="93">
        <v>273.6</v>
      </c>
      <c r="O88" s="94">
        <v>6.25</v>
      </c>
      <c r="P88" s="93">
        <v>0.0</v>
      </c>
      <c r="Q88" s="93">
        <v>90000.0</v>
      </c>
      <c r="R88" s="93">
        <v>90000.0</v>
      </c>
      <c r="S88" s="95">
        <v>30.0</v>
      </c>
      <c r="T88" s="15" t="s">
        <v>2855</v>
      </c>
      <c r="U88" s="15" t="s">
        <v>2850</v>
      </c>
      <c r="V88" s="13" t="str">
        <f t="shared" si="1"/>
        <v>Call Off</v>
      </c>
      <c r="W88" s="96">
        <f t="shared" si="2"/>
        <v>40</v>
      </c>
      <c r="X88" s="97" t="str">
        <f>IFERROR(IF(G88&gt;=M88,"complete",IF(VLOOKUP(E88,'Production Plan'!$E:$S,10,0)=1,"listed",VLOOKUP(E88,'Production Plan'!$E:$S,14,0))),"tba")</f>
        <v>tba</v>
      </c>
      <c r="Y88" s="98" t="str">
        <f>VLOOKUP(E88,'item dashboard'!A:A,1,0)</f>
        <v>B-J503-DPK19</v>
      </c>
      <c r="Z88" s="99"/>
    </row>
    <row r="89" ht="12.75" customHeight="1">
      <c r="A89" s="15" t="s">
        <v>2978</v>
      </c>
      <c r="B89" s="15" t="s">
        <v>2974</v>
      </c>
      <c r="C89" s="92">
        <v>43376.0</v>
      </c>
      <c r="D89" s="15" t="s">
        <v>2975</v>
      </c>
      <c r="E89" s="15" t="s">
        <v>1466</v>
      </c>
      <c r="F89" s="15" t="s">
        <v>1467</v>
      </c>
      <c r="G89" s="93">
        <v>5472.0</v>
      </c>
      <c r="H89" s="93">
        <v>103.96799999999999</v>
      </c>
      <c r="I89" s="93">
        <v>14400.0</v>
      </c>
      <c r="J89" s="93">
        <v>273.6</v>
      </c>
      <c r="K89" s="93">
        <v>0.0</v>
      </c>
      <c r="L89" s="93">
        <v>0.0</v>
      </c>
      <c r="M89" s="93">
        <v>14400.0</v>
      </c>
      <c r="N89" s="93">
        <v>273.6</v>
      </c>
      <c r="O89" s="94">
        <v>6.25</v>
      </c>
      <c r="P89" s="93">
        <v>0.0</v>
      </c>
      <c r="Q89" s="93">
        <v>90000.0</v>
      </c>
      <c r="R89" s="93">
        <v>90000.0</v>
      </c>
      <c r="S89" s="95">
        <v>30.0</v>
      </c>
      <c r="T89" s="15" t="s">
        <v>2855</v>
      </c>
      <c r="U89" s="15" t="s">
        <v>2850</v>
      </c>
      <c r="V89" s="13" t="str">
        <f t="shared" si="1"/>
        <v>Call Off</v>
      </c>
      <c r="W89" s="96">
        <f t="shared" si="2"/>
        <v>40</v>
      </c>
      <c r="X89" s="97" t="str">
        <f>IFERROR(IF(G89&gt;=M89,"complete",IF(VLOOKUP(E89,'Production Plan'!$E:$S,10,0)=1,"listed",VLOOKUP(E89,'Production Plan'!$E:$S,14,0))),"tba")</f>
        <v>tba</v>
      </c>
      <c r="Y89" s="98" t="str">
        <f>VLOOKUP(E89,'item dashboard'!A:A,1,0)</f>
        <v>B-J503-W19</v>
      </c>
      <c r="Z89" s="99"/>
    </row>
    <row r="90" ht="12.75" customHeight="1">
      <c r="A90" s="15" t="s">
        <v>2979</v>
      </c>
      <c r="B90" s="15" t="s">
        <v>2980</v>
      </c>
      <c r="C90" s="92">
        <v>43376.0</v>
      </c>
      <c r="D90" s="15" t="s">
        <v>2975</v>
      </c>
      <c r="E90" s="15" t="s">
        <v>1487</v>
      </c>
      <c r="F90" s="15" t="s">
        <v>1488</v>
      </c>
      <c r="G90" s="93">
        <v>0.0</v>
      </c>
      <c r="H90" s="93">
        <v>0.0</v>
      </c>
      <c r="I90" s="93">
        <v>8000.0</v>
      </c>
      <c r="J90" s="93">
        <v>504.0</v>
      </c>
      <c r="K90" s="93">
        <v>0.0</v>
      </c>
      <c r="L90" s="93">
        <v>0.0</v>
      </c>
      <c r="M90" s="93">
        <v>8000.0</v>
      </c>
      <c r="N90" s="93">
        <v>504.0</v>
      </c>
      <c r="O90" s="94">
        <v>18.91</v>
      </c>
      <c r="P90" s="93">
        <v>0.0</v>
      </c>
      <c r="Q90" s="93">
        <v>151280.0</v>
      </c>
      <c r="R90" s="93">
        <v>151280.0</v>
      </c>
      <c r="S90" s="95">
        <v>30.0</v>
      </c>
      <c r="T90" s="15" t="s">
        <v>2855</v>
      </c>
      <c r="U90" s="15" t="s">
        <v>2850</v>
      </c>
      <c r="V90" s="13" t="str">
        <f t="shared" si="1"/>
        <v>Call Off</v>
      </c>
      <c r="W90" s="96">
        <f t="shared" si="2"/>
        <v>40</v>
      </c>
      <c r="X90" s="97" t="str">
        <f>IFERROR(IF(G90&gt;=M90,"complete",IF(VLOOKUP(E90,'Production Plan'!$E:$S,10,0)=1,"listed",VLOOKUP(E90,'Production Plan'!$E:$S,14,0))),"tba")</f>
        <v>tba</v>
      </c>
      <c r="Y90" s="98" t="str">
        <f>VLOOKUP(E90,'item dashboard'!A:A,1,0)</f>
        <v>B-L101-DPK63</v>
      </c>
      <c r="Z90" s="99"/>
    </row>
    <row r="91" ht="12.75" customHeight="1">
      <c r="A91" s="15" t="s">
        <v>2981</v>
      </c>
      <c r="B91" s="15" t="s">
        <v>2980</v>
      </c>
      <c r="C91" s="92">
        <v>43376.0</v>
      </c>
      <c r="D91" s="15" t="s">
        <v>2975</v>
      </c>
      <c r="E91" s="15" t="s">
        <v>156</v>
      </c>
      <c r="F91" s="15" t="s">
        <v>1499</v>
      </c>
      <c r="G91" s="93">
        <v>7440.0</v>
      </c>
      <c r="H91" s="93">
        <v>468.72</v>
      </c>
      <c r="I91" s="93">
        <v>8000.0</v>
      </c>
      <c r="J91" s="93">
        <v>504.0</v>
      </c>
      <c r="K91" s="93">
        <v>0.0</v>
      </c>
      <c r="L91" s="93">
        <v>0.0</v>
      </c>
      <c r="M91" s="93">
        <v>8000.0</v>
      </c>
      <c r="N91" s="93">
        <v>504.0</v>
      </c>
      <c r="O91" s="94">
        <v>18.91</v>
      </c>
      <c r="P91" s="93">
        <v>0.0</v>
      </c>
      <c r="Q91" s="93">
        <v>151280.0</v>
      </c>
      <c r="R91" s="93">
        <v>151280.0</v>
      </c>
      <c r="S91" s="95">
        <v>30.0</v>
      </c>
      <c r="T91" s="15" t="s">
        <v>2855</v>
      </c>
      <c r="U91" s="15" t="s">
        <v>2850</v>
      </c>
      <c r="V91" s="13" t="str">
        <f t="shared" si="1"/>
        <v>Call Off</v>
      </c>
      <c r="W91" s="96">
        <f t="shared" si="2"/>
        <v>40</v>
      </c>
      <c r="X91" s="97" t="str">
        <f>IFERROR(IF(G91&gt;=M91,"complete",IF(VLOOKUP(E91,'Production Plan'!$E:$S,10,0)=1,"listed",VLOOKUP(E91,'Production Plan'!$E:$S,14,0))),"tba")</f>
        <v/>
      </c>
      <c r="Y91" s="98" t="str">
        <f>VLOOKUP(E91,'item dashboard'!A:A,1,0)</f>
        <v>B-L101-W63</v>
      </c>
      <c r="Z91" s="99"/>
    </row>
    <row r="92" ht="12.75" customHeight="1">
      <c r="A92" s="15" t="s">
        <v>2982</v>
      </c>
      <c r="B92" s="15" t="s">
        <v>2878</v>
      </c>
      <c r="C92" s="92">
        <v>43369.0</v>
      </c>
      <c r="D92" s="15" t="s">
        <v>2983</v>
      </c>
      <c r="E92" s="15" t="s">
        <v>1504</v>
      </c>
      <c r="F92" s="15" t="s">
        <v>1505</v>
      </c>
      <c r="G92" s="93">
        <v>868.0</v>
      </c>
      <c r="H92" s="93">
        <v>54.684</v>
      </c>
      <c r="I92" s="93">
        <v>3000.0</v>
      </c>
      <c r="J92" s="93">
        <v>189.0</v>
      </c>
      <c r="K92" s="93">
        <v>2480.0</v>
      </c>
      <c r="L92" s="93">
        <v>156.24</v>
      </c>
      <c r="M92" s="93">
        <v>520.0</v>
      </c>
      <c r="N92" s="93">
        <v>32.76</v>
      </c>
      <c r="O92" s="94">
        <v>29.88</v>
      </c>
      <c r="P92" s="93">
        <v>74102.4</v>
      </c>
      <c r="Q92" s="93">
        <v>89640.0</v>
      </c>
      <c r="R92" s="93">
        <v>15537.6</v>
      </c>
      <c r="S92" s="95">
        <v>37.0</v>
      </c>
      <c r="T92" s="15" t="s">
        <v>2855</v>
      </c>
      <c r="U92" s="15" t="s">
        <v>2881</v>
      </c>
      <c r="V92" s="13" t="str">
        <f t="shared" si="1"/>
        <v>Call Off</v>
      </c>
      <c r="W92" s="96">
        <f t="shared" si="2"/>
        <v>39</v>
      </c>
      <c r="X92" s="97" t="str">
        <f>IFERROR(IF(G92&gt;=M92,"complete",IF(VLOOKUP(E92,'Production Plan'!$E:$S,10,0)=1,"listed",VLOOKUP(E92,'Production Plan'!$E:$S,14,0))),"tba")</f>
        <v>complete</v>
      </c>
      <c r="Y92" s="98" t="str">
        <f>VLOOKUP(E92,'item dashboard'!A:A,1,0)</f>
        <v>B-L101-W63-GULFMAX</v>
      </c>
      <c r="Z92" s="99"/>
    </row>
    <row r="93" ht="12.75" customHeight="1">
      <c r="A93" s="15" t="s">
        <v>155</v>
      </c>
      <c r="B93" s="15" t="s">
        <v>2878</v>
      </c>
      <c r="C93" s="92">
        <v>43398.0</v>
      </c>
      <c r="D93" s="15" t="s">
        <v>2983</v>
      </c>
      <c r="E93" s="15" t="s">
        <v>1504</v>
      </c>
      <c r="F93" s="15" t="s">
        <v>1505</v>
      </c>
      <c r="G93" s="93">
        <v>868.0</v>
      </c>
      <c r="H93" s="93">
        <v>54.684</v>
      </c>
      <c r="I93" s="93">
        <v>4000.0</v>
      </c>
      <c r="J93" s="93">
        <v>252.0</v>
      </c>
      <c r="K93" s="93">
        <v>0.0</v>
      </c>
      <c r="L93" s="93">
        <v>0.0</v>
      </c>
      <c r="M93" s="93">
        <v>4000.0</v>
      </c>
      <c r="N93" s="93">
        <v>252.0</v>
      </c>
      <c r="O93" s="94">
        <v>29.88</v>
      </c>
      <c r="P93" s="93">
        <v>0.0</v>
      </c>
      <c r="Q93" s="93">
        <v>119520.0</v>
      </c>
      <c r="R93" s="93">
        <v>119520.0</v>
      </c>
      <c r="S93" s="95">
        <v>8.0</v>
      </c>
      <c r="T93" s="15" t="s">
        <v>2855</v>
      </c>
      <c r="U93" s="15" t="s">
        <v>2881</v>
      </c>
      <c r="V93" s="13" t="str">
        <f t="shared" si="1"/>
        <v>Call Off</v>
      </c>
      <c r="W93" s="96">
        <f t="shared" si="2"/>
        <v>43</v>
      </c>
      <c r="X93" s="97" t="str">
        <f>IFERROR(IF(G93&gt;=M93,"complete",IF(VLOOKUP(E93,'Production Plan'!$E:$S,10,0)=1,"listed",VLOOKUP(E93,'Production Plan'!$E:$S,14,0))),"tba")</f>
        <v>tba</v>
      </c>
      <c r="Y93" s="98" t="str">
        <f>VLOOKUP(E93,'item dashboard'!A:A,1,0)</f>
        <v>B-L101-W63-GULFMAX</v>
      </c>
      <c r="Z93" s="99"/>
    </row>
    <row r="94" ht="12.75" customHeight="1">
      <c r="A94" s="15" t="s">
        <v>85</v>
      </c>
      <c r="B94" s="15" t="s">
        <v>2984</v>
      </c>
      <c r="C94" s="92">
        <v>43335.0</v>
      </c>
      <c r="D94" s="15" t="s">
        <v>2985</v>
      </c>
      <c r="E94" s="15" t="s">
        <v>1731</v>
      </c>
      <c r="F94" s="15" t="s">
        <v>1732</v>
      </c>
      <c r="G94" s="93">
        <v>0.0</v>
      </c>
      <c r="H94" s="93">
        <v>0.0</v>
      </c>
      <c r="I94" s="93">
        <v>16000.0</v>
      </c>
      <c r="J94" s="93">
        <v>3840.0</v>
      </c>
      <c r="K94" s="93">
        <v>11080.0</v>
      </c>
      <c r="L94" s="93">
        <v>2659.2</v>
      </c>
      <c r="M94" s="93">
        <v>4920.0</v>
      </c>
      <c r="N94" s="93">
        <v>1180.8</v>
      </c>
      <c r="O94" s="94">
        <v>55.72</v>
      </c>
      <c r="P94" s="93">
        <v>617377.6</v>
      </c>
      <c r="Q94" s="93">
        <v>891520.0</v>
      </c>
      <c r="R94" s="93">
        <v>274142.4</v>
      </c>
      <c r="S94" s="95">
        <v>71.0</v>
      </c>
      <c r="T94" s="15" t="s">
        <v>2855</v>
      </c>
      <c r="U94" s="15" t="s">
        <v>2850</v>
      </c>
      <c r="V94" s="13" t="str">
        <f t="shared" si="1"/>
        <v>Call Off</v>
      </c>
      <c r="W94" s="96">
        <f t="shared" si="2"/>
        <v>34</v>
      </c>
      <c r="X94" s="97" t="str">
        <f>IFERROR(IF(G94&gt;=M94,"complete",IF(VLOOKUP(E94,'Production Plan'!$E:$S,10,0)=1,"listed",VLOOKUP(E94,'Production Plan'!$E:$S,14,0))),"tba")</f>
        <v/>
      </c>
      <c r="Y94" s="98" t="str">
        <f>VLOOKUP(E94,'item dashboard'!A:A,1,0)</f>
        <v>B-L25-N240</v>
      </c>
      <c r="Z94" s="99"/>
    </row>
    <row r="95" ht="12.75" customHeight="1">
      <c r="A95" s="15" t="s">
        <v>2986</v>
      </c>
      <c r="B95" s="15" t="s">
        <v>2987</v>
      </c>
      <c r="C95" s="92">
        <v>43367.0</v>
      </c>
      <c r="D95" s="15" t="s">
        <v>2985</v>
      </c>
      <c r="E95" s="15" t="s">
        <v>1731</v>
      </c>
      <c r="F95" s="15" t="s">
        <v>1732</v>
      </c>
      <c r="G95" s="93">
        <v>0.0</v>
      </c>
      <c r="H95" s="93">
        <v>0.0</v>
      </c>
      <c r="I95" s="93">
        <v>2500.0</v>
      </c>
      <c r="J95" s="93">
        <v>600.0</v>
      </c>
      <c r="K95" s="93">
        <v>0.0</v>
      </c>
      <c r="L95" s="93">
        <v>0.0</v>
      </c>
      <c r="M95" s="93">
        <v>2500.0</v>
      </c>
      <c r="N95" s="93">
        <v>600.0</v>
      </c>
      <c r="O95" s="94">
        <v>55.72</v>
      </c>
      <c r="P95" s="93">
        <v>0.0</v>
      </c>
      <c r="Q95" s="93">
        <v>139300.0</v>
      </c>
      <c r="R95" s="93">
        <v>139300.0</v>
      </c>
      <c r="S95" s="95">
        <v>39.0</v>
      </c>
      <c r="T95" s="15" t="s">
        <v>2855</v>
      </c>
      <c r="U95" s="15" t="s">
        <v>2850</v>
      </c>
      <c r="V95" s="13" t="str">
        <f t="shared" si="1"/>
        <v>Call Off</v>
      </c>
      <c r="W95" s="96">
        <f t="shared" si="2"/>
        <v>39</v>
      </c>
      <c r="X95" s="97" t="str">
        <f>IFERROR(IF(G95&gt;=M95,"complete",IF(VLOOKUP(E95,'Production Plan'!$E:$S,10,0)=1,"listed",VLOOKUP(E95,'Production Plan'!$E:$S,14,0))),"tba")</f>
        <v/>
      </c>
      <c r="Y95" s="98" t="str">
        <f>VLOOKUP(E95,'item dashboard'!A:A,1,0)</f>
        <v>B-L25-N240</v>
      </c>
      <c r="Z95" s="99"/>
    </row>
    <row r="96" ht="12.75" customHeight="1">
      <c r="A96" s="15" t="s">
        <v>82</v>
      </c>
      <c r="B96" s="15" t="s">
        <v>2878</v>
      </c>
      <c r="C96" s="92">
        <v>43397.0</v>
      </c>
      <c r="D96" s="15" t="s">
        <v>2983</v>
      </c>
      <c r="E96" s="15" t="s">
        <v>1741</v>
      </c>
      <c r="F96" s="15" t="s">
        <v>1742</v>
      </c>
      <c r="G96" s="93">
        <v>0.0</v>
      </c>
      <c r="H96" s="93">
        <v>0.0</v>
      </c>
      <c r="I96" s="93">
        <v>1300.0</v>
      </c>
      <c r="J96" s="93">
        <v>273.0</v>
      </c>
      <c r="K96" s="93">
        <v>0.0</v>
      </c>
      <c r="L96" s="93">
        <v>0.0</v>
      </c>
      <c r="M96" s="93">
        <v>1300.0</v>
      </c>
      <c r="N96" s="93">
        <v>273.0</v>
      </c>
      <c r="O96" s="94">
        <v>44.0</v>
      </c>
      <c r="P96" s="93">
        <v>0.0</v>
      </c>
      <c r="Q96" s="93">
        <v>57200.0</v>
      </c>
      <c r="R96" s="93">
        <v>57200.0</v>
      </c>
      <c r="S96" s="95">
        <v>9.0</v>
      </c>
      <c r="T96" s="15" t="s">
        <v>2855</v>
      </c>
      <c r="U96" s="15" t="s">
        <v>2881</v>
      </c>
      <c r="V96" s="13" t="str">
        <f t="shared" si="1"/>
        <v>Call Off</v>
      </c>
      <c r="W96" s="96">
        <f t="shared" si="2"/>
        <v>43</v>
      </c>
      <c r="X96" s="97" t="str">
        <f>IFERROR(IF(G96&gt;=M96,"complete",IF(VLOOKUP(E96,'Production Plan'!$E:$S,10,0)=1,"listed",VLOOKUP(E96,'Production Plan'!$E:$S,14,0))),"tba")</f>
        <v/>
      </c>
      <c r="Y96" s="98" t="str">
        <f>VLOOKUP(E96,'item dashboard'!A:A,1,0)</f>
        <v>B-L25-W210</v>
      </c>
      <c r="Z96" s="99"/>
    </row>
    <row r="97" ht="12.75" customHeight="1">
      <c r="A97" s="15" t="s">
        <v>2988</v>
      </c>
      <c r="B97" s="15" t="s">
        <v>2989</v>
      </c>
      <c r="C97" s="92">
        <v>43388.0</v>
      </c>
      <c r="D97" s="15" t="s">
        <v>2990</v>
      </c>
      <c r="E97" s="15" t="s">
        <v>41</v>
      </c>
      <c r="F97" s="15" t="s">
        <v>2639</v>
      </c>
      <c r="G97" s="93">
        <v>241.0</v>
      </c>
      <c r="H97" s="93">
        <v>3.133</v>
      </c>
      <c r="I97" s="93">
        <v>17150.0</v>
      </c>
      <c r="J97" s="93">
        <v>222.95</v>
      </c>
      <c r="K97" s="93">
        <v>15400.0</v>
      </c>
      <c r="L97" s="93">
        <v>200.2</v>
      </c>
      <c r="M97" s="93">
        <v>1750.0</v>
      </c>
      <c r="N97" s="93">
        <v>22.75</v>
      </c>
      <c r="O97" s="94">
        <v>4.94</v>
      </c>
      <c r="P97" s="93">
        <v>76076.0</v>
      </c>
      <c r="Q97" s="93">
        <v>84721.0</v>
      </c>
      <c r="R97" s="93">
        <v>8645.0</v>
      </c>
      <c r="S97" s="95">
        <v>18.0</v>
      </c>
      <c r="T97" s="15" t="s">
        <v>2855</v>
      </c>
      <c r="U97" s="15" t="s">
        <v>2886</v>
      </c>
      <c r="V97" s="13" t="str">
        <f t="shared" si="1"/>
        <v>Call Off</v>
      </c>
      <c r="W97" s="96">
        <f t="shared" si="2"/>
        <v>42</v>
      </c>
      <c r="X97" s="97" t="str">
        <f>IFERROR(IF(G97&gt;=M97,"complete",IF(VLOOKUP(E97,'Production Plan'!$E:$S,10,0)=1,"listed",VLOOKUP(E97,'Production Plan'!$E:$S,14,0))),"tba")</f>
        <v/>
      </c>
      <c r="Y97" s="98" t="str">
        <f>VLOOKUP(E97,'item dashboard'!A:A,1,0)</f>
        <v>B-V100-N13</v>
      </c>
      <c r="Z97" s="99"/>
    </row>
    <row r="98" ht="12.75" customHeight="1">
      <c r="A98" s="15" t="s">
        <v>2991</v>
      </c>
      <c r="B98" s="15" t="s">
        <v>2989</v>
      </c>
      <c r="C98" s="92">
        <v>43388.0</v>
      </c>
      <c r="D98" s="15" t="s">
        <v>2990</v>
      </c>
      <c r="E98" s="15" t="s">
        <v>2651</v>
      </c>
      <c r="F98" s="15" t="s">
        <v>2652</v>
      </c>
      <c r="G98" s="93">
        <v>0.0</v>
      </c>
      <c r="H98" s="93">
        <v>0.0</v>
      </c>
      <c r="I98" s="93">
        <v>9500.0</v>
      </c>
      <c r="J98" s="93">
        <v>218.5</v>
      </c>
      <c r="K98" s="93">
        <v>9250.0</v>
      </c>
      <c r="L98" s="93">
        <v>212.75</v>
      </c>
      <c r="M98" s="93">
        <v>250.0</v>
      </c>
      <c r="N98" s="93">
        <v>5.749999999999999</v>
      </c>
      <c r="O98" s="94">
        <v>8.0</v>
      </c>
      <c r="P98" s="93">
        <v>74000.0</v>
      </c>
      <c r="Q98" s="93">
        <v>76000.0</v>
      </c>
      <c r="R98" s="93">
        <v>2000.0</v>
      </c>
      <c r="S98" s="95">
        <v>18.0</v>
      </c>
      <c r="T98" s="15" t="s">
        <v>2855</v>
      </c>
      <c r="U98" s="15" t="s">
        <v>2886</v>
      </c>
      <c r="V98" s="13" t="str">
        <f t="shared" si="1"/>
        <v>Call Off</v>
      </c>
      <c r="W98" s="96">
        <f t="shared" si="2"/>
        <v>42</v>
      </c>
      <c r="X98" s="97" t="str">
        <f>IFERROR(IF(G98&gt;=M98,"complete",IF(VLOOKUP(E98,'Production Plan'!$E:$S,10,0)=1,"listed",VLOOKUP(E98,'Production Plan'!$E:$S,14,0))),"tba")</f>
        <v>tba</v>
      </c>
      <c r="Y98" s="98" t="str">
        <f>VLOOKUP(E98,'item dashboard'!A:A,1,0)</f>
        <v>B-V250-N23</v>
      </c>
      <c r="Z98" s="99"/>
    </row>
    <row r="99" ht="12.75" customHeight="1">
      <c r="A99" s="15" t="s">
        <v>2992</v>
      </c>
      <c r="B99" s="15" t="s">
        <v>2993</v>
      </c>
      <c r="C99" s="92">
        <v>43273.0</v>
      </c>
      <c r="D99" s="15" t="s">
        <v>2994</v>
      </c>
      <c r="E99" s="15" t="s">
        <v>2651</v>
      </c>
      <c r="F99" s="15" t="s">
        <v>2652</v>
      </c>
      <c r="G99" s="93">
        <v>0.0</v>
      </c>
      <c r="H99" s="93">
        <v>0.0</v>
      </c>
      <c r="I99" s="93">
        <v>10000.0</v>
      </c>
      <c r="J99" s="93">
        <v>230.0</v>
      </c>
      <c r="K99" s="93">
        <v>4500.0</v>
      </c>
      <c r="L99" s="93">
        <v>103.49999999999999</v>
      </c>
      <c r="M99" s="93">
        <v>5500.0</v>
      </c>
      <c r="N99" s="93">
        <v>126.5</v>
      </c>
      <c r="O99" s="94">
        <v>8.0</v>
      </c>
      <c r="P99" s="93">
        <v>36000.0</v>
      </c>
      <c r="Q99" s="93">
        <v>80000.0</v>
      </c>
      <c r="R99" s="93">
        <v>44000.0</v>
      </c>
      <c r="S99" s="95">
        <v>133.0</v>
      </c>
      <c r="T99" s="15" t="s">
        <v>2855</v>
      </c>
      <c r="U99" s="15" t="s">
        <v>2850</v>
      </c>
      <c r="V99" s="13" t="str">
        <f t="shared" si="1"/>
        <v>Call Off</v>
      </c>
      <c r="W99" s="96">
        <f t="shared" si="2"/>
        <v>25</v>
      </c>
      <c r="X99" s="97" t="str">
        <f>IFERROR(IF(G99&gt;=M99,"complete",IF(VLOOKUP(E99,'Production Plan'!$E:$S,10,0)=1,"listed",VLOOKUP(E99,'Production Plan'!$E:$S,14,0))),"tba")</f>
        <v>tba</v>
      </c>
      <c r="Y99" s="98" t="str">
        <f>VLOOKUP(E99,'item dashboard'!A:A,1,0)</f>
        <v>B-V250-N23</v>
      </c>
      <c r="Z99" s="99"/>
    </row>
    <row r="100" ht="12.75" customHeight="1">
      <c r="A100" s="15" t="s">
        <v>53</v>
      </c>
      <c r="B100" s="15" t="s">
        <v>2995</v>
      </c>
      <c r="C100" s="92">
        <v>43402.0</v>
      </c>
      <c r="D100" s="15" t="s">
        <v>2996</v>
      </c>
      <c r="E100" s="15" t="s">
        <v>258</v>
      </c>
      <c r="F100" s="15" t="s">
        <v>259</v>
      </c>
      <c r="G100" s="93">
        <v>5100.0</v>
      </c>
      <c r="H100" s="93">
        <v>112.2</v>
      </c>
      <c r="I100" s="93">
        <v>100000.0</v>
      </c>
      <c r="J100" s="93">
        <v>2200.0</v>
      </c>
      <c r="K100" s="93">
        <v>13500.0</v>
      </c>
      <c r="L100" s="93">
        <v>297.00000000000006</v>
      </c>
      <c r="M100" s="93">
        <v>86500.0</v>
      </c>
      <c r="N100" s="93">
        <v>1903.0</v>
      </c>
      <c r="O100" s="94">
        <v>6.28</v>
      </c>
      <c r="P100" s="93">
        <v>84780.0</v>
      </c>
      <c r="Q100" s="93">
        <v>628000.0</v>
      </c>
      <c r="R100" s="93">
        <v>543220.0</v>
      </c>
      <c r="S100" s="95">
        <v>4.0</v>
      </c>
      <c r="T100" s="15" t="s">
        <v>2942</v>
      </c>
      <c r="U100" s="15" t="s">
        <v>2909</v>
      </c>
      <c r="V100" s="13" t="str">
        <f t="shared" si="1"/>
        <v>Call Off</v>
      </c>
      <c r="W100" s="96">
        <f t="shared" si="2"/>
        <v>44</v>
      </c>
      <c r="X100" s="97" t="str">
        <f>IFERROR(IF(G100&gt;=M100,"complete",IF(VLOOKUP(E100,'Production Plan'!$E:$S,10,0)=1,"listed",VLOOKUP(E100,'Production Plan'!$E:$S,14,0))),"tba")</f>
        <v/>
      </c>
      <c r="Y100" s="98" t="str">
        <f>VLOOKUP(E100,'item dashboard'!A:A,1,0)</f>
        <v>B-100COC-W22</v>
      </c>
      <c r="Z100" s="99"/>
    </row>
    <row r="101" ht="12.75" customHeight="1">
      <c r="A101" s="15" t="s">
        <v>51</v>
      </c>
      <c r="B101" s="15" t="s">
        <v>2995</v>
      </c>
      <c r="C101" s="92">
        <v>43405.0</v>
      </c>
      <c r="D101" s="15" t="s">
        <v>2996</v>
      </c>
      <c r="E101" s="15" t="s">
        <v>338</v>
      </c>
      <c r="F101" s="15" t="s">
        <v>339</v>
      </c>
      <c r="G101" s="93">
        <v>150.0</v>
      </c>
      <c r="H101" s="93">
        <v>5.25</v>
      </c>
      <c r="I101" s="93">
        <v>100000.0</v>
      </c>
      <c r="J101" s="93">
        <v>3500.0</v>
      </c>
      <c r="K101" s="93">
        <v>0.0</v>
      </c>
      <c r="L101" s="93">
        <v>0.0</v>
      </c>
      <c r="M101" s="93">
        <v>100000.0</v>
      </c>
      <c r="N101" s="93">
        <v>3500.0</v>
      </c>
      <c r="O101" s="94">
        <v>10.35</v>
      </c>
      <c r="P101" s="93">
        <v>0.0</v>
      </c>
      <c r="Q101" s="93">
        <v>1035000.0</v>
      </c>
      <c r="R101" s="93">
        <v>1035000.0</v>
      </c>
      <c r="S101" s="95">
        <v>1.0</v>
      </c>
      <c r="T101" s="15" t="s">
        <v>2942</v>
      </c>
      <c r="U101" s="15" t="s">
        <v>2909</v>
      </c>
      <c r="V101" s="13" t="str">
        <f t="shared" si="1"/>
        <v>Call Off</v>
      </c>
      <c r="W101" s="96">
        <f t="shared" si="2"/>
        <v>44</v>
      </c>
      <c r="X101" s="97" t="str">
        <f>IFERROR(IF(G101&gt;=M101,"complete",IF(VLOOKUP(E101,'Production Plan'!$E:$S,10,0)=1,"listed",VLOOKUP(E101,'Production Plan'!$E:$S,14,0))),"tba")</f>
        <v/>
      </c>
      <c r="Y101" s="98" t="str">
        <f>VLOOKUP(E101,'item dashboard'!A:A,1,0)</f>
        <v>B-200COC-W35</v>
      </c>
      <c r="Z101" s="99"/>
    </row>
    <row r="102" ht="12.75" customHeight="1">
      <c r="A102" s="15" t="s">
        <v>153</v>
      </c>
      <c r="B102" s="15" t="s">
        <v>2995</v>
      </c>
      <c r="C102" s="92">
        <v>43405.0</v>
      </c>
      <c r="D102" s="15" t="s">
        <v>2996</v>
      </c>
      <c r="E102" s="15" t="s">
        <v>501</v>
      </c>
      <c r="F102" s="15" t="s">
        <v>502</v>
      </c>
      <c r="G102" s="93">
        <v>0.0</v>
      </c>
      <c r="H102" s="93">
        <v>0.0</v>
      </c>
      <c r="I102" s="93">
        <v>30000.0</v>
      </c>
      <c r="J102" s="93">
        <v>1500.0</v>
      </c>
      <c r="K102" s="93">
        <v>0.0</v>
      </c>
      <c r="L102" s="93">
        <v>0.0</v>
      </c>
      <c r="M102" s="93">
        <v>30000.0</v>
      </c>
      <c r="N102" s="93">
        <v>1500.0</v>
      </c>
      <c r="O102" s="94">
        <v>13.95</v>
      </c>
      <c r="P102" s="93">
        <v>0.0</v>
      </c>
      <c r="Q102" s="93">
        <v>418500.0</v>
      </c>
      <c r="R102" s="93">
        <v>418500.0</v>
      </c>
      <c r="S102" s="95">
        <v>1.0</v>
      </c>
      <c r="T102" s="15" t="s">
        <v>2942</v>
      </c>
      <c r="U102" s="15" t="s">
        <v>2909</v>
      </c>
      <c r="V102" s="13" t="str">
        <f t="shared" si="1"/>
        <v>Call Off</v>
      </c>
      <c r="W102" s="96">
        <f t="shared" si="2"/>
        <v>44</v>
      </c>
      <c r="X102" s="97" t="str">
        <f>IFERROR(IF(G102&gt;=M102,"complete",IF(VLOOKUP(E102,'Production Plan'!$E:$S,10,0)=1,"listed",VLOOKUP(E102,'Production Plan'!$E:$S,14,0))),"tba")</f>
        <v/>
      </c>
      <c r="Y102" s="98" t="str">
        <f>VLOOKUP(E102,'item dashboard'!A:A,1,0)</f>
        <v>B-400COC-W50</v>
      </c>
      <c r="Z102" s="99"/>
    </row>
    <row r="103" ht="12.75" customHeight="1">
      <c r="A103" s="15" t="s">
        <v>2997</v>
      </c>
      <c r="B103" s="15" t="s">
        <v>2998</v>
      </c>
      <c r="C103" s="92">
        <v>43398.0</v>
      </c>
      <c r="D103" s="15" t="s">
        <v>2999</v>
      </c>
      <c r="E103" s="15" t="s">
        <v>1369</v>
      </c>
      <c r="F103" s="15" t="s">
        <v>1370</v>
      </c>
      <c r="G103" s="93">
        <v>5000.0</v>
      </c>
      <c r="H103" s="93">
        <v>40.0</v>
      </c>
      <c r="I103" s="93">
        <v>5000.0</v>
      </c>
      <c r="J103" s="93">
        <v>40.0</v>
      </c>
      <c r="K103" s="93">
        <v>0.0</v>
      </c>
      <c r="L103" s="93">
        <v>0.0</v>
      </c>
      <c r="M103" s="93">
        <v>5000.0</v>
      </c>
      <c r="N103" s="93">
        <v>40.0</v>
      </c>
      <c r="O103" s="94">
        <v>3.9</v>
      </c>
      <c r="P103" s="93">
        <v>0.0</v>
      </c>
      <c r="Q103" s="93">
        <v>19500.0</v>
      </c>
      <c r="R103" s="93">
        <v>19500.0</v>
      </c>
      <c r="S103" s="95">
        <v>8.0</v>
      </c>
      <c r="T103" s="15" t="s">
        <v>2855</v>
      </c>
      <c r="U103" s="15" t="s">
        <v>3000</v>
      </c>
      <c r="V103" s="13" t="str">
        <f t="shared" si="1"/>
        <v>Call Off</v>
      </c>
      <c r="W103" s="96">
        <f t="shared" si="2"/>
        <v>43</v>
      </c>
      <c r="X103" s="97" t="str">
        <f>IFERROR(IF(G103&gt;=M103,"complete",IF(VLOOKUP(E103,'Production Plan'!$E:$S,10,0)=1,"listed",VLOOKUP(E103,'Production Plan'!$E:$S,14,0))),"tba")</f>
        <v>complete</v>
      </c>
      <c r="Y103" s="98" t="str">
        <f>VLOOKUP(E103,'item dashboard'!A:A,1,0)</f>
        <v>B-GP63-PK8</v>
      </c>
      <c r="Z103" s="99"/>
    </row>
    <row r="104" ht="12.75" customHeight="1">
      <c r="A104" s="15" t="s">
        <v>3001</v>
      </c>
      <c r="B104" s="15" t="s">
        <v>3002</v>
      </c>
      <c r="C104" s="92">
        <v>43301.0</v>
      </c>
      <c r="D104" s="15" t="s">
        <v>3003</v>
      </c>
      <c r="E104" s="15" t="s">
        <v>1608</v>
      </c>
      <c r="F104" s="15" t="s">
        <v>1609</v>
      </c>
      <c r="G104" s="93">
        <v>0.0</v>
      </c>
      <c r="H104" s="93">
        <v>0.0</v>
      </c>
      <c r="I104" s="93">
        <v>10000.0</v>
      </c>
      <c r="J104" s="93">
        <v>400.0</v>
      </c>
      <c r="K104" s="93">
        <v>0.0</v>
      </c>
      <c r="L104" s="93">
        <v>0.0</v>
      </c>
      <c r="M104" s="93">
        <v>10000.0</v>
      </c>
      <c r="N104" s="93">
        <v>400.0</v>
      </c>
      <c r="O104" s="94">
        <v>13.21</v>
      </c>
      <c r="P104" s="93">
        <v>0.0</v>
      </c>
      <c r="Q104" s="93">
        <v>132100.0</v>
      </c>
      <c r="R104" s="93">
        <v>132100.0</v>
      </c>
      <c r="S104" s="95">
        <v>105.0</v>
      </c>
      <c r="T104" s="15" t="s">
        <v>2855</v>
      </c>
      <c r="U104" s="15" t="s">
        <v>3000</v>
      </c>
      <c r="V104" s="13" t="str">
        <f t="shared" si="1"/>
        <v>Call Off</v>
      </c>
      <c r="W104" s="96">
        <f t="shared" si="2"/>
        <v>29</v>
      </c>
      <c r="X104" s="97" t="str">
        <f>IFERROR(IF(G104&gt;=M104,"complete",IF(VLOOKUP(E104,'Production Plan'!$E:$S,10,0)=1,"listed",VLOOKUP(E104,'Production Plan'!$E:$S,14,0))),"tba")</f>
        <v>tba</v>
      </c>
      <c r="Y104" s="98" t="str">
        <f>VLOOKUP(E104,'item dashboard'!A:A,1,0)</f>
        <v>B-L13R-W40AV-A</v>
      </c>
      <c r="Z104" s="99"/>
    </row>
    <row r="105" ht="12.75" customHeight="1">
      <c r="A105" s="15" t="s">
        <v>3004</v>
      </c>
      <c r="B105" s="15" t="s">
        <v>3005</v>
      </c>
      <c r="C105" s="92">
        <v>43325.0</v>
      </c>
      <c r="D105" s="15" t="s">
        <v>3006</v>
      </c>
      <c r="E105" s="15" t="s">
        <v>1759</v>
      </c>
      <c r="F105" s="15" t="s">
        <v>1760</v>
      </c>
      <c r="G105" s="93">
        <v>0.0</v>
      </c>
      <c r="H105" s="93">
        <v>0.0</v>
      </c>
      <c r="I105" s="93">
        <v>5000.0</v>
      </c>
      <c r="J105" s="93">
        <v>1050.0</v>
      </c>
      <c r="K105" s="93">
        <v>3120.0</v>
      </c>
      <c r="L105" s="93">
        <v>655.2</v>
      </c>
      <c r="M105" s="93">
        <v>1880.0</v>
      </c>
      <c r="N105" s="93">
        <v>394.8</v>
      </c>
      <c r="O105" s="94">
        <v>0.49049</v>
      </c>
      <c r="P105" s="93">
        <v>153657.71324904</v>
      </c>
      <c r="Q105" s="93">
        <v>246246.335335</v>
      </c>
      <c r="R105" s="93">
        <v>92588.62208596</v>
      </c>
      <c r="S105" s="95">
        <v>81.0</v>
      </c>
      <c r="T105" s="15"/>
      <c r="U105" s="15" t="s">
        <v>2881</v>
      </c>
      <c r="V105" s="13" t="str">
        <f t="shared" si="1"/>
        <v>Call Off</v>
      </c>
      <c r="W105" s="96">
        <f t="shared" si="2"/>
        <v>33</v>
      </c>
      <c r="X105" s="97" t="str">
        <f>IFERROR(IF(G105&gt;=M105,"complete",IF(VLOOKUP(E105,'Production Plan'!$E:$S,10,0)=1,"listed",VLOOKUP(E105,'Production Plan'!$E:$S,14,0))),"tba")</f>
        <v>tba</v>
      </c>
      <c r="Y105" s="98" t="str">
        <f>VLOOKUP(E105,'item dashboard'!A:A,1,0)</f>
        <v>B-L25-W210PNT</v>
      </c>
      <c r="Z105" s="99"/>
    </row>
    <row r="106" ht="12.75" customHeight="1">
      <c r="A106" s="15" t="s">
        <v>3007</v>
      </c>
      <c r="B106" s="15" t="s">
        <v>3008</v>
      </c>
      <c r="C106" s="92">
        <v>43403.0</v>
      </c>
      <c r="D106" s="15" t="s">
        <v>3006</v>
      </c>
      <c r="E106" s="15" t="s">
        <v>1759</v>
      </c>
      <c r="F106" s="15" t="s">
        <v>1760</v>
      </c>
      <c r="G106" s="93">
        <v>0.0</v>
      </c>
      <c r="H106" s="93">
        <v>0.0</v>
      </c>
      <c r="I106" s="93">
        <v>5016.0</v>
      </c>
      <c r="J106" s="93">
        <v>1053.36</v>
      </c>
      <c r="K106" s="93">
        <v>0.0</v>
      </c>
      <c r="L106" s="93">
        <v>0.0</v>
      </c>
      <c r="M106" s="93">
        <v>5016.0</v>
      </c>
      <c r="N106" s="93">
        <v>1053.36</v>
      </c>
      <c r="O106" s="94">
        <v>0.49049</v>
      </c>
      <c r="P106" s="93">
        <v>0.0</v>
      </c>
      <c r="Q106" s="93">
        <v>247034.32360807198</v>
      </c>
      <c r="R106" s="93">
        <v>247034.32360807198</v>
      </c>
      <c r="S106" s="95">
        <v>3.0</v>
      </c>
      <c r="T106" s="15"/>
      <c r="U106" s="15" t="s">
        <v>2881</v>
      </c>
      <c r="V106" s="13" t="str">
        <f t="shared" si="1"/>
        <v>Call Off</v>
      </c>
      <c r="W106" s="96">
        <f t="shared" si="2"/>
        <v>44</v>
      </c>
      <c r="X106" s="97" t="str">
        <f>IFERROR(IF(G106&gt;=M106,"complete",IF(VLOOKUP(E106,'Production Plan'!$E:$S,10,0)=1,"listed",VLOOKUP(E106,'Production Plan'!$E:$S,14,0))),"tba")</f>
        <v>tba</v>
      </c>
      <c r="Y106" s="98" t="str">
        <f>VLOOKUP(E106,'item dashboard'!A:A,1,0)</f>
        <v>B-L25-W210PNT</v>
      </c>
      <c r="Z106" s="99"/>
    </row>
    <row r="107" ht="12.75" customHeight="1">
      <c r="A107" s="15" t="s">
        <v>116</v>
      </c>
      <c r="B107" s="15" t="s">
        <v>2852</v>
      </c>
      <c r="C107" s="92">
        <v>43405.0</v>
      </c>
      <c r="D107" s="15" t="s">
        <v>3009</v>
      </c>
      <c r="E107" s="15" t="s">
        <v>2545</v>
      </c>
      <c r="F107" s="15" t="s">
        <v>2546</v>
      </c>
      <c r="G107" s="93">
        <v>110.0</v>
      </c>
      <c r="H107" s="93">
        <v>4.4</v>
      </c>
      <c r="I107" s="93">
        <v>7050.0</v>
      </c>
      <c r="J107" s="93">
        <v>282.0</v>
      </c>
      <c r="K107" s="93">
        <v>0.0</v>
      </c>
      <c r="L107" s="93">
        <v>0.0</v>
      </c>
      <c r="M107" s="93">
        <v>7050.0</v>
      </c>
      <c r="N107" s="93">
        <v>282.0</v>
      </c>
      <c r="O107" s="94">
        <v>0.12050000000000001</v>
      </c>
      <c r="P107" s="93">
        <v>0.0</v>
      </c>
      <c r="Q107" s="93">
        <v>85299.3610575</v>
      </c>
      <c r="R107" s="93">
        <v>85299.3610575</v>
      </c>
      <c r="S107" s="95">
        <v>1.0</v>
      </c>
      <c r="T107" s="15" t="s">
        <v>2903</v>
      </c>
      <c r="U107" s="15" t="s">
        <v>2881</v>
      </c>
      <c r="V107" s="13" t="str">
        <f t="shared" si="1"/>
        <v>Call Off</v>
      </c>
      <c r="W107" s="96">
        <f t="shared" si="2"/>
        <v>44</v>
      </c>
      <c r="X107" s="97" t="str">
        <f>IFERROR(IF(G107&gt;=M107,"complete",IF(VLOOKUP(E107,'Production Plan'!$E:$S,10,0)=1,"listed",VLOOKUP(E107,'Production Plan'!$E:$S,14,0))),"tba")</f>
        <v/>
      </c>
      <c r="Y107" s="98" t="str">
        <f>VLOOKUP(E107,'item dashboard'!A:A,1,0)</f>
        <v>B-T50-W40</v>
      </c>
      <c r="Z107" s="99"/>
    </row>
    <row r="108" ht="12.75" customHeight="1">
      <c r="A108" s="15" t="s">
        <v>3010</v>
      </c>
      <c r="B108" s="15" t="s">
        <v>3011</v>
      </c>
      <c r="C108" s="92">
        <v>43223.0</v>
      </c>
      <c r="D108" s="15" t="s">
        <v>3012</v>
      </c>
      <c r="E108" s="15" t="s">
        <v>879</v>
      </c>
      <c r="F108" s="15" t="s">
        <v>880</v>
      </c>
      <c r="G108" s="93">
        <v>0.0</v>
      </c>
      <c r="H108" s="93">
        <v>0.0</v>
      </c>
      <c r="I108" s="93">
        <v>10800.0</v>
      </c>
      <c r="J108" s="93">
        <v>194.4</v>
      </c>
      <c r="K108" s="93">
        <v>9120.0</v>
      </c>
      <c r="L108" s="93">
        <v>164.16</v>
      </c>
      <c r="M108" s="93">
        <v>1680.0</v>
      </c>
      <c r="N108" s="93">
        <v>30.24</v>
      </c>
      <c r="O108" s="94">
        <v>8.73</v>
      </c>
      <c r="P108" s="93">
        <v>79617.6</v>
      </c>
      <c r="Q108" s="93">
        <v>94284.0</v>
      </c>
      <c r="R108" s="93">
        <v>14666.4</v>
      </c>
      <c r="S108" s="95">
        <v>183.0</v>
      </c>
      <c r="T108" s="15" t="s">
        <v>2855</v>
      </c>
      <c r="U108" s="15" t="s">
        <v>2881</v>
      </c>
      <c r="V108" s="13" t="str">
        <f t="shared" si="1"/>
        <v>Call Off</v>
      </c>
      <c r="W108" s="96">
        <f t="shared" si="2"/>
        <v>18</v>
      </c>
      <c r="X108" s="97" t="str">
        <f>IFERROR(IF(G108&gt;=M108,"complete",IF(VLOOKUP(E108,'Production Plan'!$E:$S,10,0)=1,"listed",VLOOKUP(E108,'Production Plan'!$E:$S,14,0))),"tba")</f>
        <v>tba</v>
      </c>
      <c r="Y108" s="98" t="str">
        <f>VLOOKUP(E108,'item dashboard'!A:A,1,0)</f>
        <v>B-F8-PN18</v>
      </c>
      <c r="Z108" s="99"/>
    </row>
    <row r="109" ht="12.75" customHeight="1">
      <c r="A109" s="15" t="s">
        <v>3013</v>
      </c>
      <c r="B109" s="15" t="s">
        <v>3014</v>
      </c>
      <c r="C109" s="92">
        <v>43364.0</v>
      </c>
      <c r="D109" s="15" t="s">
        <v>3012</v>
      </c>
      <c r="E109" s="15" t="s">
        <v>1292</v>
      </c>
      <c r="F109" s="15" t="s">
        <v>1293</v>
      </c>
      <c r="G109" s="93">
        <v>0.0</v>
      </c>
      <c r="H109" s="93">
        <v>0.0</v>
      </c>
      <c r="I109" s="93">
        <v>2400.0</v>
      </c>
      <c r="J109" s="93">
        <v>48.0</v>
      </c>
      <c r="K109" s="93">
        <v>0.0</v>
      </c>
      <c r="L109" s="93">
        <v>0.0</v>
      </c>
      <c r="M109" s="93">
        <v>2400.0</v>
      </c>
      <c r="N109" s="93">
        <v>48.0</v>
      </c>
      <c r="O109" s="94">
        <v>9.02</v>
      </c>
      <c r="P109" s="93">
        <v>0.0</v>
      </c>
      <c r="Q109" s="93">
        <v>21648.0</v>
      </c>
      <c r="R109" s="93">
        <v>21648.0</v>
      </c>
      <c r="S109" s="95">
        <v>42.0</v>
      </c>
      <c r="T109" s="15" t="s">
        <v>2903</v>
      </c>
      <c r="U109" s="15" t="s">
        <v>2881</v>
      </c>
      <c r="V109" s="13" t="str">
        <f t="shared" si="1"/>
        <v>Call Off</v>
      </c>
      <c r="W109" s="96">
        <f t="shared" si="2"/>
        <v>38</v>
      </c>
      <c r="X109" s="97" t="str">
        <f>IFERROR(IF(G109&gt;=M109,"complete",IF(VLOOKUP(E109,'Production Plan'!$E:$S,10,0)=1,"listed",VLOOKUP(E109,'Production Plan'!$E:$S,14,0))),"tba")</f>
        <v>tba</v>
      </c>
      <c r="Y109" s="98" t="str">
        <f>VLOOKUP(E109,'item dashboard'!A:A,1,0)</f>
        <v>B-GP253-PN20</v>
      </c>
      <c r="Z109" s="99"/>
    </row>
    <row r="110" ht="12.75" customHeight="1">
      <c r="A110" s="15" t="s">
        <v>3015</v>
      </c>
      <c r="B110" s="15" t="s">
        <v>3011</v>
      </c>
      <c r="C110" s="92">
        <v>43223.0</v>
      </c>
      <c r="D110" s="15" t="s">
        <v>3012</v>
      </c>
      <c r="E110" s="15" t="s">
        <v>1292</v>
      </c>
      <c r="F110" s="15" t="s">
        <v>1293</v>
      </c>
      <c r="G110" s="93">
        <v>0.0</v>
      </c>
      <c r="H110" s="93">
        <v>0.0</v>
      </c>
      <c r="I110" s="93">
        <v>5600.0</v>
      </c>
      <c r="J110" s="93">
        <v>112.0</v>
      </c>
      <c r="K110" s="93">
        <v>3900.0</v>
      </c>
      <c r="L110" s="93">
        <v>78.0</v>
      </c>
      <c r="M110" s="93">
        <v>1700.0</v>
      </c>
      <c r="N110" s="93">
        <v>34.0</v>
      </c>
      <c r="O110" s="94">
        <v>9.02</v>
      </c>
      <c r="P110" s="93">
        <v>35178.0</v>
      </c>
      <c r="Q110" s="93">
        <v>50512.0</v>
      </c>
      <c r="R110" s="93">
        <v>15334.0</v>
      </c>
      <c r="S110" s="95">
        <v>183.0</v>
      </c>
      <c r="T110" s="15" t="s">
        <v>2903</v>
      </c>
      <c r="U110" s="15" t="s">
        <v>2881</v>
      </c>
      <c r="V110" s="13" t="str">
        <f t="shared" si="1"/>
        <v>Call Off</v>
      </c>
      <c r="W110" s="96">
        <f t="shared" si="2"/>
        <v>18</v>
      </c>
      <c r="X110" s="97" t="str">
        <f>IFERROR(IF(G110&gt;=M110,"complete",IF(VLOOKUP(E110,'Production Plan'!$E:$S,10,0)=1,"listed",VLOOKUP(E110,'Production Plan'!$E:$S,14,0))),"tba")</f>
        <v>tba</v>
      </c>
      <c r="Y110" s="98" t="str">
        <f>VLOOKUP(E110,'item dashboard'!A:A,1,0)</f>
        <v>B-GP253-PN20</v>
      </c>
      <c r="Z110" s="99"/>
    </row>
    <row r="111" ht="12.75" customHeight="1">
      <c r="A111" s="15" t="s">
        <v>171</v>
      </c>
      <c r="B111" s="15" t="s">
        <v>3016</v>
      </c>
      <c r="C111" s="92">
        <v>43364.0</v>
      </c>
      <c r="D111" s="15" t="s">
        <v>3012</v>
      </c>
      <c r="E111" s="15" t="s">
        <v>1334</v>
      </c>
      <c r="F111" s="15" t="s">
        <v>1335</v>
      </c>
      <c r="G111" s="93">
        <v>0.0</v>
      </c>
      <c r="H111" s="93">
        <v>0.0</v>
      </c>
      <c r="I111" s="93">
        <v>9000.0</v>
      </c>
      <c r="J111" s="93">
        <v>324.0</v>
      </c>
      <c r="K111" s="93">
        <v>576.0</v>
      </c>
      <c r="L111" s="93">
        <v>20.736</v>
      </c>
      <c r="M111" s="93">
        <v>8424.0</v>
      </c>
      <c r="N111" s="93">
        <v>303.264</v>
      </c>
      <c r="O111" s="94">
        <v>14.65</v>
      </c>
      <c r="P111" s="93">
        <v>8438.4</v>
      </c>
      <c r="Q111" s="93">
        <v>131850.0</v>
      </c>
      <c r="R111" s="93">
        <v>123411.6</v>
      </c>
      <c r="S111" s="95">
        <v>42.0</v>
      </c>
      <c r="T111" s="15" t="s">
        <v>2855</v>
      </c>
      <c r="U111" s="15" t="s">
        <v>2881</v>
      </c>
      <c r="V111" s="13" t="str">
        <f t="shared" si="1"/>
        <v>Call Off</v>
      </c>
      <c r="W111" s="96">
        <f t="shared" si="2"/>
        <v>38</v>
      </c>
      <c r="X111" s="97" t="str">
        <f>IFERROR(IF(G111&gt;=M111,"complete",IF(VLOOKUP(E111,'Production Plan'!$E:$S,10,0)=1,"listed",VLOOKUP(E111,'Production Plan'!$E:$S,14,0))),"tba")</f>
        <v>listed</v>
      </c>
      <c r="Y111" s="98" t="str">
        <f>VLOOKUP(E111,'item dashboard'!A:A,1,0)</f>
        <v>B-GP503-PN36</v>
      </c>
      <c r="Z111" s="99"/>
    </row>
    <row r="112" ht="12.75" customHeight="1">
      <c r="A112" s="15" t="s">
        <v>88</v>
      </c>
      <c r="B112" s="15" t="s">
        <v>3017</v>
      </c>
      <c r="C112" s="92">
        <v>43384.0</v>
      </c>
      <c r="D112" s="15" t="s">
        <v>3018</v>
      </c>
      <c r="E112" s="15" t="s">
        <v>1847</v>
      </c>
      <c r="F112" s="15" t="s">
        <v>1716</v>
      </c>
      <c r="G112" s="93">
        <v>1100.0</v>
      </c>
      <c r="H112" s="93">
        <v>170.5</v>
      </c>
      <c r="I112" s="93">
        <v>77580.0</v>
      </c>
      <c r="J112" s="93">
        <v>12024.9</v>
      </c>
      <c r="K112" s="93">
        <v>8200.0</v>
      </c>
      <c r="L112" s="93">
        <v>1271.0</v>
      </c>
      <c r="M112" s="93">
        <v>69380.0</v>
      </c>
      <c r="N112" s="93">
        <v>10753.9</v>
      </c>
      <c r="O112" s="94">
        <v>36.5</v>
      </c>
      <c r="P112" s="93">
        <v>299300.0</v>
      </c>
      <c r="Q112" s="93">
        <v>2831670.0</v>
      </c>
      <c r="R112" s="93">
        <v>2532370.0</v>
      </c>
      <c r="S112" s="95">
        <v>22.0</v>
      </c>
      <c r="T112" s="15" t="s">
        <v>2855</v>
      </c>
      <c r="U112" s="15" t="s">
        <v>2850</v>
      </c>
      <c r="V112" s="13" t="str">
        <f t="shared" si="1"/>
        <v>Call Off</v>
      </c>
      <c r="W112" s="96">
        <f t="shared" si="2"/>
        <v>41</v>
      </c>
      <c r="X112" s="97" t="str">
        <f>IFERROR(IF(G112&gt;=M112,"complete",IF(VLOOKUP(E112,'Production Plan'!$E:$S,10,0)=1,"listed",VLOOKUP(E112,'Production Plan'!$E:$S,14,0))),"tba")</f>
        <v/>
      </c>
      <c r="Y112" s="98" t="str">
        <f>VLOOKUP(E112,'item dashboard'!A:A,1,0)</f>
        <v>B-L500-N155</v>
      </c>
      <c r="Z112" s="99"/>
    </row>
    <row r="113" ht="12.75" customHeight="1">
      <c r="A113" s="15" t="s">
        <v>3019</v>
      </c>
      <c r="B113" s="15"/>
      <c r="C113" s="92">
        <v>43137.0</v>
      </c>
      <c r="D113" s="15" t="s">
        <v>3020</v>
      </c>
      <c r="E113" s="15" t="s">
        <v>2618</v>
      </c>
      <c r="F113" s="15" t="s">
        <v>2619</v>
      </c>
      <c r="G113" s="93">
        <v>0.0</v>
      </c>
      <c r="H113" s="93">
        <v>0.0</v>
      </c>
      <c r="I113" s="93">
        <v>125000.0</v>
      </c>
      <c r="J113" s="93">
        <v>2625.0</v>
      </c>
      <c r="K113" s="93">
        <v>0.0</v>
      </c>
      <c r="L113" s="93">
        <v>0.0</v>
      </c>
      <c r="M113" s="93">
        <v>125000.0</v>
      </c>
      <c r="N113" s="93">
        <v>2625.0</v>
      </c>
      <c r="O113" s="94">
        <v>10.04</v>
      </c>
      <c r="P113" s="93">
        <v>0.0</v>
      </c>
      <c r="Q113" s="93">
        <v>1255000.0</v>
      </c>
      <c r="R113" s="93">
        <v>1255000.0</v>
      </c>
      <c r="S113" s="95">
        <v>269.0</v>
      </c>
      <c r="T113" s="15" t="s">
        <v>2942</v>
      </c>
      <c r="U113" s="15" t="s">
        <v>3021</v>
      </c>
      <c r="V113" s="13" t="str">
        <f t="shared" si="1"/>
        <v>Call Off</v>
      </c>
      <c r="W113" s="96">
        <f t="shared" si="2"/>
        <v>6</v>
      </c>
      <c r="X113" s="97" t="str">
        <f>IFERROR(IF(G113&gt;=M113,"complete",IF(VLOOKUP(E113,'Production Plan'!$E:$S,10,0)=1,"listed",VLOOKUP(E113,'Production Plan'!$E:$S,14,0))),"tba")</f>
        <v>tba</v>
      </c>
      <c r="Y113" s="98" t="str">
        <f>VLOOKUP(E113,'item dashboard'!A:A,1,0)</f>
        <v>B-UNI1-W21PRE</v>
      </c>
      <c r="Z113" s="99"/>
    </row>
    <row r="114" ht="12.75" customHeight="1">
      <c r="A114" s="15" t="s">
        <v>3022</v>
      </c>
      <c r="B114" s="15" t="s">
        <v>3023</v>
      </c>
      <c r="C114" s="92">
        <v>43140.0</v>
      </c>
      <c r="D114" s="15" t="s">
        <v>3020</v>
      </c>
      <c r="E114" s="15" t="s">
        <v>2618</v>
      </c>
      <c r="F114" s="15" t="s">
        <v>2619</v>
      </c>
      <c r="G114" s="93">
        <v>0.0</v>
      </c>
      <c r="H114" s="93">
        <v>0.0</v>
      </c>
      <c r="I114" s="93">
        <v>125000.0</v>
      </c>
      <c r="J114" s="93">
        <v>2625.0</v>
      </c>
      <c r="K114" s="93">
        <v>18360.0</v>
      </c>
      <c r="L114" s="93">
        <v>385.56</v>
      </c>
      <c r="M114" s="93">
        <v>106640.0</v>
      </c>
      <c r="N114" s="93">
        <v>2239.44</v>
      </c>
      <c r="O114" s="94">
        <v>10.04</v>
      </c>
      <c r="P114" s="93">
        <v>184334.4</v>
      </c>
      <c r="Q114" s="93">
        <v>1255000.0</v>
      </c>
      <c r="R114" s="93">
        <v>1070665.6</v>
      </c>
      <c r="S114" s="95">
        <v>266.0</v>
      </c>
      <c r="T114" s="15" t="s">
        <v>2942</v>
      </c>
      <c r="U114" s="15" t="s">
        <v>3021</v>
      </c>
      <c r="V114" s="13" t="str">
        <f t="shared" si="1"/>
        <v>Call Off</v>
      </c>
      <c r="W114" s="96">
        <f t="shared" si="2"/>
        <v>6</v>
      </c>
      <c r="X114" s="97" t="str">
        <f>IFERROR(IF(G114&gt;=M114,"complete",IF(VLOOKUP(E114,'Production Plan'!$E:$S,10,0)=1,"listed",VLOOKUP(E114,'Production Plan'!$E:$S,14,0))),"tba")</f>
        <v>tba</v>
      </c>
      <c r="Y114" s="98" t="str">
        <f>VLOOKUP(E114,'item dashboard'!A:A,1,0)</f>
        <v>B-UNI1-W21PRE</v>
      </c>
      <c r="Z114" s="99"/>
    </row>
    <row r="115" ht="12.75" customHeight="1">
      <c r="A115" s="15" t="s">
        <v>3024</v>
      </c>
      <c r="B115" s="15" t="s">
        <v>3025</v>
      </c>
      <c r="C115" s="92">
        <v>43153.0</v>
      </c>
      <c r="D115" s="15" t="s">
        <v>3020</v>
      </c>
      <c r="E115" s="15" t="s">
        <v>2618</v>
      </c>
      <c r="F115" s="15" t="s">
        <v>2619</v>
      </c>
      <c r="G115" s="93">
        <v>0.0</v>
      </c>
      <c r="H115" s="93">
        <v>0.0</v>
      </c>
      <c r="I115" s="93">
        <v>100000.0</v>
      </c>
      <c r="J115" s="93">
        <v>2100.0</v>
      </c>
      <c r="K115" s="93">
        <v>0.0</v>
      </c>
      <c r="L115" s="93">
        <v>0.0</v>
      </c>
      <c r="M115" s="93">
        <v>100000.0</v>
      </c>
      <c r="N115" s="93">
        <v>2100.0</v>
      </c>
      <c r="O115" s="94">
        <v>10.04</v>
      </c>
      <c r="P115" s="93">
        <v>0.0</v>
      </c>
      <c r="Q115" s="93">
        <v>1004000.0</v>
      </c>
      <c r="R115" s="93">
        <v>1004000.0</v>
      </c>
      <c r="S115" s="95">
        <v>253.0</v>
      </c>
      <c r="T115" s="15" t="s">
        <v>2942</v>
      </c>
      <c r="U115" s="15" t="s">
        <v>3021</v>
      </c>
      <c r="V115" s="13" t="str">
        <f t="shared" si="1"/>
        <v>Call Off</v>
      </c>
      <c r="W115" s="96">
        <f t="shared" si="2"/>
        <v>8</v>
      </c>
      <c r="X115" s="97" t="str">
        <f>IFERROR(IF(G115&gt;=M115,"complete",IF(VLOOKUP(E115,'Production Plan'!$E:$S,10,0)=1,"listed",VLOOKUP(E115,'Production Plan'!$E:$S,14,0))),"tba")</f>
        <v>tba</v>
      </c>
      <c r="Y115" s="98" t="str">
        <f>VLOOKUP(E115,'item dashboard'!A:A,1,0)</f>
        <v>B-UNI1-W21PRE</v>
      </c>
      <c r="Z115" s="99"/>
    </row>
    <row r="116" ht="12.75" customHeight="1">
      <c r="A116" s="15" t="s">
        <v>45</v>
      </c>
      <c r="B116" s="15" t="s">
        <v>3026</v>
      </c>
      <c r="C116" s="92">
        <v>43404.0</v>
      </c>
      <c r="D116" s="15" t="s">
        <v>3027</v>
      </c>
      <c r="E116" s="15" t="s">
        <v>422</v>
      </c>
      <c r="F116" s="15" t="s">
        <v>423</v>
      </c>
      <c r="G116" s="93">
        <v>300.0</v>
      </c>
      <c r="H116" s="93">
        <v>6.3</v>
      </c>
      <c r="I116" s="93">
        <v>5100.0</v>
      </c>
      <c r="J116" s="93">
        <v>107.1</v>
      </c>
      <c r="K116" s="93">
        <v>0.0</v>
      </c>
      <c r="L116" s="93">
        <v>0.0</v>
      </c>
      <c r="M116" s="93">
        <v>5100.0</v>
      </c>
      <c r="N116" s="93">
        <v>107.1</v>
      </c>
      <c r="O116" s="94">
        <v>6.49</v>
      </c>
      <c r="P116" s="93">
        <v>0.0</v>
      </c>
      <c r="Q116" s="93">
        <v>33099.0</v>
      </c>
      <c r="R116" s="93">
        <v>33099.0</v>
      </c>
      <c r="S116" s="95">
        <v>2.0</v>
      </c>
      <c r="T116" s="15" t="s">
        <v>2849</v>
      </c>
      <c r="U116" s="15" t="s">
        <v>3000</v>
      </c>
      <c r="V116" s="13" t="str">
        <f t="shared" si="1"/>
        <v>Call Off</v>
      </c>
      <c r="W116" s="96">
        <f t="shared" si="2"/>
        <v>44</v>
      </c>
      <c r="X116" s="97" t="str">
        <f>IFERROR(IF(G116&gt;=M116,"complete",IF(VLOOKUP(E116,'Production Plan'!$E:$S,10,0)=1,"listed",VLOOKUP(E116,'Production Plan'!$E:$S,14,0))),"tba")</f>
        <v/>
      </c>
      <c r="Y116" s="98" t="str">
        <f>VLOOKUP(E116,'item dashboard'!A:A,1,0)</f>
        <v>B-250SRV-PW21</v>
      </c>
      <c r="Z116" s="99"/>
    </row>
    <row r="117" ht="12.75" customHeight="1">
      <c r="A117" s="15" t="s">
        <v>64</v>
      </c>
      <c r="B117" s="15" t="s">
        <v>3026</v>
      </c>
      <c r="C117" s="92">
        <v>43404.0</v>
      </c>
      <c r="D117" s="15" t="s">
        <v>3027</v>
      </c>
      <c r="E117" s="15" t="s">
        <v>517</v>
      </c>
      <c r="F117" s="15" t="s">
        <v>518</v>
      </c>
      <c r="G117" s="93">
        <v>400.0</v>
      </c>
      <c r="H117" s="93">
        <v>14.0</v>
      </c>
      <c r="I117" s="93">
        <v>5000.0</v>
      </c>
      <c r="J117" s="93">
        <v>175.0</v>
      </c>
      <c r="K117" s="93">
        <v>0.0</v>
      </c>
      <c r="L117" s="93">
        <v>0.0</v>
      </c>
      <c r="M117" s="93">
        <v>5000.0</v>
      </c>
      <c r="N117" s="93">
        <v>175.0</v>
      </c>
      <c r="O117" s="94">
        <v>10.82</v>
      </c>
      <c r="P117" s="93">
        <v>0.0</v>
      </c>
      <c r="Q117" s="93">
        <v>54100.0</v>
      </c>
      <c r="R117" s="93">
        <v>54100.0</v>
      </c>
      <c r="S117" s="95">
        <v>2.0</v>
      </c>
      <c r="T117" s="15" t="s">
        <v>2849</v>
      </c>
      <c r="U117" s="15" t="s">
        <v>3000</v>
      </c>
      <c r="V117" s="13" t="str">
        <f t="shared" si="1"/>
        <v>Call Off</v>
      </c>
      <c r="W117" s="96">
        <f t="shared" si="2"/>
        <v>44</v>
      </c>
      <c r="X117" s="97" t="str">
        <f>IFERROR(IF(G117&gt;=M117,"complete",IF(VLOOKUP(E117,'Production Plan'!$E:$S,10,0)=1,"listed",VLOOKUP(E117,'Production Plan'!$E:$S,14,0))),"tba")</f>
        <v/>
      </c>
      <c r="Y117" s="98" t="str">
        <f>VLOOKUP(E117,'item dashboard'!A:A,1,0)</f>
        <v>B-400SRV-PW35</v>
      </c>
      <c r="Z117" s="99"/>
    </row>
    <row r="118" ht="12.75" customHeight="1">
      <c r="A118" s="15" t="s">
        <v>3028</v>
      </c>
      <c r="B118" s="15" t="s">
        <v>3029</v>
      </c>
      <c r="C118" s="92">
        <v>43109.0</v>
      </c>
      <c r="D118" s="15" t="s">
        <v>3030</v>
      </c>
      <c r="E118" s="15" t="s">
        <v>2243</v>
      </c>
      <c r="F118" s="15" t="s">
        <v>2244</v>
      </c>
      <c r="G118" s="93">
        <v>0.0</v>
      </c>
      <c r="H118" s="93">
        <v>0.0</v>
      </c>
      <c r="I118" s="93">
        <v>72000.0</v>
      </c>
      <c r="J118" s="93">
        <v>2088.0</v>
      </c>
      <c r="K118" s="93">
        <v>48000.0</v>
      </c>
      <c r="L118" s="93">
        <v>1392.0</v>
      </c>
      <c r="M118" s="93">
        <v>24000.0</v>
      </c>
      <c r="N118" s="93">
        <v>696.0</v>
      </c>
      <c r="O118" s="94">
        <v>0.07143</v>
      </c>
      <c r="P118" s="93">
        <v>346464.07200000004</v>
      </c>
      <c r="Q118" s="93">
        <v>519696.10799999995</v>
      </c>
      <c r="R118" s="93">
        <v>173232.03599999993</v>
      </c>
      <c r="S118" s="95">
        <v>297.0</v>
      </c>
      <c r="T118" s="15" t="s">
        <v>2903</v>
      </c>
      <c r="U118" s="15" t="s">
        <v>2881</v>
      </c>
      <c r="V118" s="13" t="str">
        <f t="shared" si="1"/>
        <v>Call Off</v>
      </c>
      <c r="W118" s="96">
        <f t="shared" si="2"/>
        <v>2</v>
      </c>
      <c r="X118" s="97" t="str">
        <f>IFERROR(IF(G118&gt;=M118,"complete",IF(VLOOKUP(E118,'Production Plan'!$E:$S,10,0)=1,"listed",VLOOKUP(E118,'Production Plan'!$E:$S,14,0))),"tba")</f>
        <v>tba</v>
      </c>
      <c r="Y118" s="98" t="str">
        <f>VLOOKUP(E118,'item dashboard'!A:A,1,0)</f>
        <v>B-S300-BK29RYT</v>
      </c>
      <c r="Z118" s="99"/>
    </row>
    <row r="119" ht="12.75" customHeight="1">
      <c r="A119" s="15" t="s">
        <v>3031</v>
      </c>
      <c r="B119" s="15" t="s">
        <v>3032</v>
      </c>
      <c r="C119" s="92">
        <v>43374.0</v>
      </c>
      <c r="D119" s="15" t="s">
        <v>3027</v>
      </c>
      <c r="E119" s="15" t="s">
        <v>2446</v>
      </c>
      <c r="F119" s="15" t="s">
        <v>2447</v>
      </c>
      <c r="G119" s="93">
        <v>190.0</v>
      </c>
      <c r="H119" s="93">
        <v>4.18</v>
      </c>
      <c r="I119" s="93">
        <v>8000.0</v>
      </c>
      <c r="J119" s="93">
        <v>176.00000000000003</v>
      </c>
      <c r="K119" s="93">
        <v>7750.0</v>
      </c>
      <c r="L119" s="93">
        <v>170.50000000000003</v>
      </c>
      <c r="M119" s="93">
        <v>250.0</v>
      </c>
      <c r="N119" s="93">
        <v>5.500000000000001</v>
      </c>
      <c r="O119" s="94">
        <v>8.0</v>
      </c>
      <c r="P119" s="93">
        <v>62000.0</v>
      </c>
      <c r="Q119" s="93">
        <v>64000.0</v>
      </c>
      <c r="R119" s="93">
        <v>2000.0</v>
      </c>
      <c r="S119" s="95">
        <v>32.0</v>
      </c>
      <c r="T119" s="15" t="s">
        <v>2849</v>
      </c>
      <c r="U119" s="15" t="s">
        <v>3000</v>
      </c>
      <c r="V119" s="13" t="str">
        <f t="shared" si="1"/>
        <v>Call Off</v>
      </c>
      <c r="W119" s="96">
        <f t="shared" si="2"/>
        <v>40</v>
      </c>
      <c r="X119" s="97" t="str">
        <f>IFERROR(IF(G119&gt;=M119,"complete",IF(VLOOKUP(E119,'Production Plan'!$E:$S,10,0)=1,"listed",VLOOKUP(E119,'Production Plan'!$E:$S,14,0))),"tba")</f>
        <v>tba</v>
      </c>
      <c r="Y119" s="98" t="str">
        <f>VLOOKUP(E119,'item dashboard'!A:A,1,0)</f>
        <v>B-SKL300-N22SER</v>
      </c>
      <c r="Z119" s="99"/>
    </row>
    <row r="120" ht="12.75" customHeight="1">
      <c r="A120" s="15" t="s">
        <v>77</v>
      </c>
      <c r="B120" s="15" t="s">
        <v>3033</v>
      </c>
      <c r="C120" s="92">
        <v>43385.0</v>
      </c>
      <c r="D120" s="15" t="s">
        <v>3034</v>
      </c>
      <c r="E120" s="15" t="s">
        <v>938</v>
      </c>
      <c r="F120" s="15" t="s">
        <v>852</v>
      </c>
      <c r="G120" s="93">
        <v>3954.0</v>
      </c>
      <c r="H120" s="93">
        <v>106.758</v>
      </c>
      <c r="I120" s="93">
        <v>1745.0</v>
      </c>
      <c r="J120" s="93">
        <v>47.11500000000001</v>
      </c>
      <c r="K120" s="93">
        <v>0.0</v>
      </c>
      <c r="L120" s="93">
        <v>0.0</v>
      </c>
      <c r="M120" s="93">
        <v>1745.0</v>
      </c>
      <c r="N120" s="93">
        <v>47.11500000000001</v>
      </c>
      <c r="O120" s="94">
        <v>9.35</v>
      </c>
      <c r="P120" s="93">
        <v>0.0</v>
      </c>
      <c r="Q120" s="93">
        <v>16315.75</v>
      </c>
      <c r="R120" s="93">
        <v>16315.75</v>
      </c>
      <c r="S120" s="95">
        <v>21.0</v>
      </c>
      <c r="T120" s="15" t="s">
        <v>2855</v>
      </c>
      <c r="U120" s="15" t="s">
        <v>2909</v>
      </c>
      <c r="V120" s="13" t="str">
        <f t="shared" si="1"/>
        <v>Call Off</v>
      </c>
      <c r="W120" s="96">
        <f t="shared" si="2"/>
        <v>41</v>
      </c>
      <c r="X120" s="97" t="str">
        <f>IFERROR(IF(G120&gt;=M120,"complete",IF(VLOOKUP(E120,'Production Plan'!$E:$S,10,0)=1,"listed",VLOOKUP(E120,'Production Plan'!$E:$S,14,0))),"tba")</f>
        <v>complete</v>
      </c>
      <c r="Y120" s="98" t="str">
        <f>VLOOKUP(E120,'item dashboard'!A:A,1,0)</f>
        <v>B-F9-W27</v>
      </c>
      <c r="Z120" s="99"/>
    </row>
    <row r="121" ht="12.75" customHeight="1">
      <c r="A121" s="15" t="s">
        <v>3035</v>
      </c>
      <c r="B121" s="15" t="s">
        <v>3036</v>
      </c>
      <c r="C121" s="92">
        <v>43391.0</v>
      </c>
      <c r="D121" s="15" t="s">
        <v>3034</v>
      </c>
      <c r="E121" s="15" t="s">
        <v>1210</v>
      </c>
      <c r="F121" s="15" t="s">
        <v>1211</v>
      </c>
      <c r="G121" s="93">
        <v>1400.0</v>
      </c>
      <c r="H121" s="93">
        <v>14.0</v>
      </c>
      <c r="I121" s="93">
        <v>20000.0</v>
      </c>
      <c r="J121" s="93">
        <v>200.0</v>
      </c>
      <c r="K121" s="93">
        <v>0.0</v>
      </c>
      <c r="L121" s="93">
        <v>0.0</v>
      </c>
      <c r="M121" s="93">
        <v>20000.0</v>
      </c>
      <c r="N121" s="93">
        <v>200.0</v>
      </c>
      <c r="O121" s="94">
        <v>4.25</v>
      </c>
      <c r="P121" s="93">
        <v>0.0</v>
      </c>
      <c r="Q121" s="93">
        <v>85000.0</v>
      </c>
      <c r="R121" s="93">
        <v>85000.0</v>
      </c>
      <c r="S121" s="95">
        <v>15.0</v>
      </c>
      <c r="T121" s="15" t="s">
        <v>2855</v>
      </c>
      <c r="U121" s="15" t="s">
        <v>2909</v>
      </c>
      <c r="V121" s="13" t="str">
        <f t="shared" si="1"/>
        <v>Call Off</v>
      </c>
      <c r="W121" s="96">
        <f t="shared" si="2"/>
        <v>42</v>
      </c>
      <c r="X121" s="97" t="str">
        <f>IFERROR(IF(G121&gt;=M121,"complete",IF(VLOOKUP(E121,'Production Plan'!$E:$S,10,0)=1,"listed",VLOOKUP(E121,'Production Plan'!$E:$S,14,0))),"tba")</f>
        <v/>
      </c>
      <c r="Y121" s="98" t="str">
        <f>VLOOKUP(E121,'item dashboard'!A:A,1,0)</f>
        <v>B-GP103-GD10</v>
      </c>
      <c r="Z121" s="99"/>
    </row>
    <row r="122" ht="12.75" customHeight="1">
      <c r="A122" s="15" t="s">
        <v>139</v>
      </c>
      <c r="B122" s="15" t="s">
        <v>3037</v>
      </c>
      <c r="C122" s="92">
        <v>43405.0</v>
      </c>
      <c r="D122" s="15" t="s">
        <v>3034</v>
      </c>
      <c r="E122" s="15" t="s">
        <v>1210</v>
      </c>
      <c r="F122" s="15" t="s">
        <v>1211</v>
      </c>
      <c r="G122" s="93">
        <v>1400.0</v>
      </c>
      <c r="H122" s="93">
        <v>14.0</v>
      </c>
      <c r="I122" s="93">
        <v>20000.0</v>
      </c>
      <c r="J122" s="93">
        <v>200.0</v>
      </c>
      <c r="K122" s="93">
        <v>0.0</v>
      </c>
      <c r="L122" s="93">
        <v>0.0</v>
      </c>
      <c r="M122" s="93">
        <v>20000.0</v>
      </c>
      <c r="N122" s="93">
        <v>200.0</v>
      </c>
      <c r="O122" s="94">
        <v>4.25</v>
      </c>
      <c r="P122" s="93">
        <v>0.0</v>
      </c>
      <c r="Q122" s="93">
        <v>85000.0</v>
      </c>
      <c r="R122" s="93">
        <v>85000.0</v>
      </c>
      <c r="S122" s="95">
        <v>1.0</v>
      </c>
      <c r="T122" s="15" t="s">
        <v>2855</v>
      </c>
      <c r="U122" s="15" t="s">
        <v>2909</v>
      </c>
      <c r="V122" s="13" t="str">
        <f t="shared" si="1"/>
        <v>Call Off</v>
      </c>
      <c r="W122" s="96">
        <f t="shared" si="2"/>
        <v>44</v>
      </c>
      <c r="X122" s="97" t="str">
        <f>IFERROR(IF(G122&gt;=M122,"complete",IF(VLOOKUP(E122,'Production Plan'!$E:$S,10,0)=1,"listed",VLOOKUP(E122,'Production Plan'!$E:$S,14,0))),"tba")</f>
        <v/>
      </c>
      <c r="Y122" s="98" t="str">
        <f>VLOOKUP(E122,'item dashboard'!A:A,1,0)</f>
        <v>B-GP103-GD10</v>
      </c>
      <c r="Z122" s="99"/>
    </row>
    <row r="123" ht="12.75" customHeight="1">
      <c r="A123" s="15" t="s">
        <v>3038</v>
      </c>
      <c r="B123" s="15" t="s">
        <v>3039</v>
      </c>
      <c r="C123" s="92">
        <v>43385.0</v>
      </c>
      <c r="D123" s="15" t="s">
        <v>3034</v>
      </c>
      <c r="E123" s="15" t="s">
        <v>135</v>
      </c>
      <c r="F123" s="15" t="s">
        <v>1201</v>
      </c>
      <c r="G123" s="93">
        <v>0.0</v>
      </c>
      <c r="H123" s="93">
        <v>0.0</v>
      </c>
      <c r="I123" s="93">
        <v>2500.0</v>
      </c>
      <c r="J123" s="93">
        <v>25.0</v>
      </c>
      <c r="K123" s="93">
        <v>2100.0</v>
      </c>
      <c r="L123" s="93">
        <v>21.0</v>
      </c>
      <c r="M123" s="93">
        <v>400.0</v>
      </c>
      <c r="N123" s="93">
        <v>4.0</v>
      </c>
      <c r="O123" s="94">
        <v>3.1</v>
      </c>
      <c r="P123" s="93">
        <v>6510.0</v>
      </c>
      <c r="Q123" s="93">
        <v>7750.0</v>
      </c>
      <c r="R123" s="93">
        <v>1240.0</v>
      </c>
      <c r="S123" s="95">
        <v>21.0</v>
      </c>
      <c r="T123" s="15" t="s">
        <v>2855</v>
      </c>
      <c r="U123" s="15" t="s">
        <v>2909</v>
      </c>
      <c r="V123" s="13" t="str">
        <f t="shared" si="1"/>
        <v>Call Off</v>
      </c>
      <c r="W123" s="96">
        <f t="shared" si="2"/>
        <v>41</v>
      </c>
      <c r="X123" s="97" t="str">
        <f>IFERROR(IF(G123&gt;=M123,"complete",IF(VLOOKUP(E123,'Production Plan'!$E:$S,10,0)=1,"listed",VLOOKUP(E123,'Production Plan'!$E:$S,14,0))),"tba")</f>
        <v/>
      </c>
      <c r="Y123" s="98" t="str">
        <f>VLOOKUP(E123,'item dashboard'!A:A,1,0)</f>
        <v>B-GP103B-RD10</v>
      </c>
      <c r="Z123" s="99"/>
    </row>
    <row r="124" ht="12.75" customHeight="1">
      <c r="A124" s="15" t="s">
        <v>3040</v>
      </c>
      <c r="B124" s="15" t="s">
        <v>3041</v>
      </c>
      <c r="C124" s="92">
        <v>43399.0</v>
      </c>
      <c r="D124" s="15" t="s">
        <v>3034</v>
      </c>
      <c r="E124" s="15" t="s">
        <v>1362</v>
      </c>
      <c r="F124" s="15" t="s">
        <v>1363</v>
      </c>
      <c r="G124" s="93">
        <v>2000.0</v>
      </c>
      <c r="H124" s="93">
        <v>16.0</v>
      </c>
      <c r="I124" s="93">
        <v>10000.0</v>
      </c>
      <c r="J124" s="93">
        <v>80.0</v>
      </c>
      <c r="K124" s="93">
        <v>8000.0</v>
      </c>
      <c r="L124" s="93">
        <v>64.0</v>
      </c>
      <c r="M124" s="93">
        <v>2000.0</v>
      </c>
      <c r="N124" s="93">
        <v>16.0</v>
      </c>
      <c r="O124" s="94">
        <v>3.5</v>
      </c>
      <c r="P124" s="93">
        <v>28000.0</v>
      </c>
      <c r="Q124" s="93">
        <v>35000.0</v>
      </c>
      <c r="R124" s="93">
        <v>7000.0</v>
      </c>
      <c r="S124" s="95">
        <v>7.0</v>
      </c>
      <c r="T124" s="15"/>
      <c r="U124" s="15" t="s">
        <v>2909</v>
      </c>
      <c r="V124" s="13" t="str">
        <f t="shared" si="1"/>
        <v>Call Off</v>
      </c>
      <c r="W124" s="96">
        <f t="shared" si="2"/>
        <v>43</v>
      </c>
      <c r="X124" s="97" t="str">
        <f>IFERROR(IF(G124&gt;=M124,"complete",IF(VLOOKUP(E124,'Production Plan'!$E:$S,10,0)=1,"listed",VLOOKUP(E124,'Production Plan'!$E:$S,14,0))),"tba")</f>
        <v>complete</v>
      </c>
      <c r="Y124" s="98" t="str">
        <f>VLOOKUP(E124,'item dashboard'!A:A,1,0)</f>
        <v>B-GP63-GD8</v>
      </c>
      <c r="Z124" s="99"/>
    </row>
    <row r="125" ht="12.75" customHeight="1">
      <c r="A125" s="15" t="s">
        <v>137</v>
      </c>
      <c r="B125" s="15" t="s">
        <v>3037</v>
      </c>
      <c r="C125" s="92">
        <v>43405.0</v>
      </c>
      <c r="D125" s="15" t="s">
        <v>3034</v>
      </c>
      <c r="E125" s="15" t="s">
        <v>1362</v>
      </c>
      <c r="F125" s="15" t="s">
        <v>1363</v>
      </c>
      <c r="G125" s="93">
        <v>2000.0</v>
      </c>
      <c r="H125" s="93">
        <v>16.0</v>
      </c>
      <c r="I125" s="93">
        <v>20000.0</v>
      </c>
      <c r="J125" s="93">
        <v>160.0</v>
      </c>
      <c r="K125" s="93">
        <v>0.0</v>
      </c>
      <c r="L125" s="93">
        <v>0.0</v>
      </c>
      <c r="M125" s="93">
        <v>20000.0</v>
      </c>
      <c r="N125" s="93">
        <v>160.0</v>
      </c>
      <c r="O125" s="94">
        <v>3.5</v>
      </c>
      <c r="P125" s="93">
        <v>0.0</v>
      </c>
      <c r="Q125" s="93">
        <v>70000.0</v>
      </c>
      <c r="R125" s="93">
        <v>70000.0</v>
      </c>
      <c r="S125" s="95">
        <v>1.0</v>
      </c>
      <c r="T125" s="15"/>
      <c r="U125" s="15" t="s">
        <v>2909</v>
      </c>
      <c r="V125" s="13" t="str">
        <f t="shared" si="1"/>
        <v>Call Off</v>
      </c>
      <c r="W125" s="96">
        <f t="shared" si="2"/>
        <v>44</v>
      </c>
      <c r="X125" s="97" t="str">
        <f>IFERROR(IF(G125&gt;=M125,"complete",IF(VLOOKUP(E125,'Production Plan'!$E:$S,10,0)=1,"listed",VLOOKUP(E125,'Production Plan'!$E:$S,14,0))),"tba")</f>
        <v/>
      </c>
      <c r="Y125" s="98" t="str">
        <f>VLOOKUP(E125,'item dashboard'!A:A,1,0)</f>
        <v>B-GP63-GD8</v>
      </c>
      <c r="Z125" s="99"/>
    </row>
    <row r="126" ht="12.75" customHeight="1">
      <c r="A126" s="15" t="s">
        <v>3042</v>
      </c>
      <c r="B126" s="15" t="s">
        <v>3043</v>
      </c>
      <c r="C126" s="92">
        <v>43385.0</v>
      </c>
      <c r="D126" s="15" t="s">
        <v>3034</v>
      </c>
      <c r="E126" s="15" t="s">
        <v>2328</v>
      </c>
      <c r="F126" s="15" t="s">
        <v>2329</v>
      </c>
      <c r="G126" s="93">
        <v>11503.0</v>
      </c>
      <c r="H126" s="93">
        <v>760.3483</v>
      </c>
      <c r="I126" s="93">
        <v>8344.0</v>
      </c>
      <c r="J126" s="93">
        <v>551.5383999999999</v>
      </c>
      <c r="K126" s="93">
        <v>0.0</v>
      </c>
      <c r="L126" s="93">
        <v>0.0</v>
      </c>
      <c r="M126" s="93">
        <v>8344.0</v>
      </c>
      <c r="N126" s="93">
        <v>551.5383999999999</v>
      </c>
      <c r="O126" s="94">
        <v>19.5</v>
      </c>
      <c r="P126" s="93">
        <v>0.0</v>
      </c>
      <c r="Q126" s="93">
        <v>162708.0</v>
      </c>
      <c r="R126" s="93">
        <v>162708.0</v>
      </c>
      <c r="S126" s="95">
        <v>21.0</v>
      </c>
      <c r="T126" s="15" t="s">
        <v>2855</v>
      </c>
      <c r="U126" s="15" t="s">
        <v>2909</v>
      </c>
      <c r="V126" s="13" t="str">
        <f t="shared" si="1"/>
        <v>Call Off</v>
      </c>
      <c r="W126" s="96">
        <f t="shared" si="2"/>
        <v>41</v>
      </c>
      <c r="X126" s="97" t="str">
        <f>IFERROR(IF(G126&gt;=M126,"complete",IF(VLOOKUP(E126,'Production Plan'!$E:$S,10,0)=1,"listed",VLOOKUP(E126,'Production Plan'!$E:$S,14,0))),"tba")</f>
        <v>complete</v>
      </c>
      <c r="Y126" s="98" t="str">
        <f>VLOOKUP(E126,'item dashboard'!A:A,1,0)</f>
        <v>B-SH1000-N65DARL-S</v>
      </c>
      <c r="Z126" s="99"/>
    </row>
    <row r="127" ht="12.75" customHeight="1">
      <c r="A127" s="15" t="s">
        <v>3044</v>
      </c>
      <c r="B127" s="15" t="s">
        <v>3045</v>
      </c>
      <c r="C127" s="92">
        <v>43385.0</v>
      </c>
      <c r="D127" s="15" t="s">
        <v>3034</v>
      </c>
      <c r="E127" s="15" t="s">
        <v>2365</v>
      </c>
      <c r="F127" s="15" t="s">
        <v>2366</v>
      </c>
      <c r="G127" s="93">
        <v>1750.0</v>
      </c>
      <c r="H127" s="93">
        <v>46.025</v>
      </c>
      <c r="I127" s="93">
        <v>1750.0</v>
      </c>
      <c r="J127" s="93">
        <v>46.025</v>
      </c>
      <c r="K127" s="93">
        <v>0.0</v>
      </c>
      <c r="L127" s="93">
        <v>0.0</v>
      </c>
      <c r="M127" s="93">
        <v>1750.0</v>
      </c>
      <c r="N127" s="93">
        <v>46.025</v>
      </c>
      <c r="O127" s="94">
        <v>7.1</v>
      </c>
      <c r="P127" s="93">
        <v>0.0</v>
      </c>
      <c r="Q127" s="93">
        <v>12425.0</v>
      </c>
      <c r="R127" s="93">
        <v>12425.0</v>
      </c>
      <c r="S127" s="95">
        <v>21.0</v>
      </c>
      <c r="T127" s="15" t="s">
        <v>2855</v>
      </c>
      <c r="U127" s="15" t="s">
        <v>2909</v>
      </c>
      <c r="V127" s="13" t="str">
        <f t="shared" si="1"/>
        <v>Call Off</v>
      </c>
      <c r="W127" s="96">
        <f t="shared" si="2"/>
        <v>41</v>
      </c>
      <c r="X127" s="97" t="str">
        <f>IFERROR(IF(G127&gt;=M127,"complete",IF(VLOOKUP(E127,'Production Plan'!$E:$S,10,0)=1,"listed",VLOOKUP(E127,'Production Plan'!$E:$S,14,0))),"tba")</f>
        <v>complete</v>
      </c>
      <c r="Y127" s="98" t="str">
        <f>VLOOKUP(E127,'item dashboard'!A:A,1,0)</f>
        <v>B-SH250-N25DARL</v>
      </c>
      <c r="Z127" s="99"/>
    </row>
    <row r="128" ht="12.75" customHeight="1">
      <c r="A128" s="15" t="s">
        <v>3046</v>
      </c>
      <c r="B128" s="15" t="s">
        <v>3047</v>
      </c>
      <c r="C128" s="92">
        <v>43318.0</v>
      </c>
      <c r="D128" s="15" t="s">
        <v>3048</v>
      </c>
      <c r="E128" s="15" t="s">
        <v>370</v>
      </c>
      <c r="F128" s="15" t="s">
        <v>371</v>
      </c>
      <c r="G128" s="93">
        <v>0.0</v>
      </c>
      <c r="H128" s="93">
        <v>0.0</v>
      </c>
      <c r="I128" s="93">
        <v>11700.0</v>
      </c>
      <c r="J128" s="93">
        <v>432.9</v>
      </c>
      <c r="K128" s="93">
        <v>11550.0</v>
      </c>
      <c r="L128" s="93">
        <v>427.35</v>
      </c>
      <c r="M128" s="93">
        <v>150.0</v>
      </c>
      <c r="N128" s="93">
        <v>5.55</v>
      </c>
      <c r="O128" s="94">
        <v>6.1</v>
      </c>
      <c r="P128" s="93">
        <v>70455.0</v>
      </c>
      <c r="Q128" s="93">
        <v>71370.0</v>
      </c>
      <c r="R128" s="93">
        <v>915.0</v>
      </c>
      <c r="S128" s="95">
        <v>88.0</v>
      </c>
      <c r="T128" s="15" t="s">
        <v>2934</v>
      </c>
      <c r="U128" s="15" t="s">
        <v>2850</v>
      </c>
      <c r="V128" s="13" t="str">
        <f t="shared" si="1"/>
        <v>Call Off</v>
      </c>
      <c r="W128" s="96">
        <f t="shared" si="2"/>
        <v>32</v>
      </c>
      <c r="X128" s="97" t="str">
        <f>IFERROR(IF(G128&gt;=M128,"complete",IF(VLOOKUP(E128,'Production Plan'!$E:$S,10,0)=1,"listed",VLOOKUP(E128,'Production Plan'!$E:$S,14,0))),"tba")</f>
        <v>listed</v>
      </c>
      <c r="Y128" s="98" t="str">
        <f>VLOOKUP(E128,'item dashboard'!A:A,1,0)</f>
        <v>B-200VC-N37</v>
      </c>
      <c r="Z128" s="99"/>
    </row>
    <row r="129" ht="12.75" customHeight="1">
      <c r="A129" s="15" t="s">
        <v>169</v>
      </c>
      <c r="B129" s="15" t="s">
        <v>3049</v>
      </c>
      <c r="C129" s="92">
        <v>43378.0</v>
      </c>
      <c r="D129" s="15" t="s">
        <v>3048</v>
      </c>
      <c r="E129" s="15" t="s">
        <v>370</v>
      </c>
      <c r="F129" s="15" t="s">
        <v>371</v>
      </c>
      <c r="G129" s="93">
        <v>0.0</v>
      </c>
      <c r="H129" s="93">
        <v>0.0</v>
      </c>
      <c r="I129" s="93">
        <v>45000.0</v>
      </c>
      <c r="J129" s="93">
        <v>1665.0</v>
      </c>
      <c r="K129" s="93">
        <v>21700.0</v>
      </c>
      <c r="L129" s="93">
        <v>802.9</v>
      </c>
      <c r="M129" s="93">
        <v>23300.0</v>
      </c>
      <c r="N129" s="93">
        <v>862.1</v>
      </c>
      <c r="O129" s="94">
        <v>6.1</v>
      </c>
      <c r="P129" s="93">
        <v>132370.0</v>
      </c>
      <c r="Q129" s="93">
        <v>274500.0</v>
      </c>
      <c r="R129" s="93">
        <v>142130.0</v>
      </c>
      <c r="S129" s="95">
        <v>28.0</v>
      </c>
      <c r="T129" s="15" t="s">
        <v>2934</v>
      </c>
      <c r="U129" s="15" t="s">
        <v>2850</v>
      </c>
      <c r="V129" s="13" t="str">
        <f t="shared" si="1"/>
        <v>Call Off</v>
      </c>
      <c r="W129" s="96">
        <f t="shared" si="2"/>
        <v>40</v>
      </c>
      <c r="X129" s="97" t="str">
        <f>IFERROR(IF(G129&gt;=M129,"complete",IF(VLOOKUP(E129,'Production Plan'!$E:$S,10,0)=1,"listed",VLOOKUP(E129,'Production Plan'!$E:$S,14,0))),"tba")</f>
        <v>listed</v>
      </c>
      <c r="Y129" s="98" t="str">
        <f>VLOOKUP(E129,'item dashboard'!A:A,1,0)</f>
        <v>B-200VC-N37</v>
      </c>
      <c r="Z129" s="99"/>
    </row>
    <row r="130" ht="12.75" customHeight="1">
      <c r="A130" s="15" t="s">
        <v>165</v>
      </c>
      <c r="B130" s="15" t="s">
        <v>3050</v>
      </c>
      <c r="C130" s="92">
        <v>43298.0</v>
      </c>
      <c r="D130" s="15" t="s">
        <v>3048</v>
      </c>
      <c r="E130" s="15" t="s">
        <v>645</v>
      </c>
      <c r="F130" s="15" t="s">
        <v>646</v>
      </c>
      <c r="G130" s="93">
        <v>0.0</v>
      </c>
      <c r="H130" s="93">
        <v>0.0</v>
      </c>
      <c r="I130" s="93">
        <v>25000.0</v>
      </c>
      <c r="J130" s="93">
        <v>350.0</v>
      </c>
      <c r="K130" s="93">
        <v>15000.0</v>
      </c>
      <c r="L130" s="93">
        <v>210.0</v>
      </c>
      <c r="M130" s="93">
        <v>10000.0</v>
      </c>
      <c r="N130" s="93">
        <v>140.0</v>
      </c>
      <c r="O130" s="94">
        <v>3.8</v>
      </c>
      <c r="P130" s="93">
        <v>57000.0</v>
      </c>
      <c r="Q130" s="93">
        <v>95000.0</v>
      </c>
      <c r="R130" s="93">
        <v>38000.0</v>
      </c>
      <c r="S130" s="95">
        <v>108.0</v>
      </c>
      <c r="T130" s="15" t="s">
        <v>2934</v>
      </c>
      <c r="U130" s="15" t="s">
        <v>2850</v>
      </c>
      <c r="V130" s="13" t="str">
        <f t="shared" si="1"/>
        <v>Call Off</v>
      </c>
      <c r="W130" s="96">
        <f t="shared" si="2"/>
        <v>29</v>
      </c>
      <c r="X130" s="97" t="str">
        <f>IFERROR(IF(G130&gt;=M130,"complete",IF(VLOOKUP(E130,'Production Plan'!$E:$S,10,0)=1,"listed",VLOOKUP(E130,'Production Plan'!$E:$S,14,0))),"tba")</f>
        <v>listed</v>
      </c>
      <c r="Y130" s="98" t="str">
        <f>VLOOKUP(E130,'item dashboard'!A:A,1,0)</f>
        <v>B-50VC-N14</v>
      </c>
      <c r="Z130" s="99"/>
    </row>
    <row r="131" ht="12.75" customHeight="1">
      <c r="A131" s="15" t="s">
        <v>3051</v>
      </c>
      <c r="B131" s="15" t="s">
        <v>2878</v>
      </c>
      <c r="C131" s="92">
        <v>43298.0</v>
      </c>
      <c r="D131" s="15" t="s">
        <v>3052</v>
      </c>
      <c r="E131" s="15" t="s">
        <v>733</v>
      </c>
      <c r="F131" s="15" t="s">
        <v>734</v>
      </c>
      <c r="G131" s="93">
        <v>3528.0</v>
      </c>
      <c r="H131" s="93">
        <v>88.2</v>
      </c>
      <c r="I131" s="93">
        <v>504.0</v>
      </c>
      <c r="J131" s="93">
        <v>12.6</v>
      </c>
      <c r="K131" s="93">
        <v>0.0</v>
      </c>
      <c r="L131" s="93">
        <v>0.0</v>
      </c>
      <c r="M131" s="93">
        <v>504.0</v>
      </c>
      <c r="N131" s="93">
        <v>12.6</v>
      </c>
      <c r="O131" s="94">
        <v>7.4</v>
      </c>
      <c r="P131" s="93">
        <v>0.0</v>
      </c>
      <c r="Q131" s="93">
        <v>3729.6</v>
      </c>
      <c r="R131" s="93">
        <v>3729.6</v>
      </c>
      <c r="S131" s="95">
        <v>108.0</v>
      </c>
      <c r="T131" s="15" t="s">
        <v>2855</v>
      </c>
      <c r="U131" s="15" t="s">
        <v>2881</v>
      </c>
      <c r="V131" s="13" t="str">
        <f t="shared" si="1"/>
        <v>Call Off</v>
      </c>
      <c r="W131" s="96">
        <f t="shared" si="2"/>
        <v>29</v>
      </c>
      <c r="X131" s="97" t="str">
        <f>IFERROR(IF(G131&gt;=M131,"complete",IF(VLOOKUP(E131,'Production Plan'!$E:$S,10,0)=1,"listed",VLOOKUP(E131,'Production Plan'!$E:$S,14,0))),"tba")</f>
        <v>complete</v>
      </c>
      <c r="Y131" s="98" t="str">
        <f>VLOOKUP(E131,'item dashboard'!A:A,1,0)</f>
        <v>B-B25-W25</v>
      </c>
      <c r="Z131" s="99"/>
    </row>
    <row r="132" ht="12.75" customHeight="1">
      <c r="A132" s="15" t="s">
        <v>166</v>
      </c>
      <c r="B132" s="15" t="s">
        <v>3053</v>
      </c>
      <c r="C132" s="92">
        <v>43357.0</v>
      </c>
      <c r="D132" s="15" t="s">
        <v>3054</v>
      </c>
      <c r="E132" s="15" t="s">
        <v>887</v>
      </c>
      <c r="F132" s="15" t="s">
        <v>888</v>
      </c>
      <c r="G132" s="93">
        <v>3840.0</v>
      </c>
      <c r="H132" s="93">
        <v>76.8</v>
      </c>
      <c r="I132" s="93">
        <v>15000.0</v>
      </c>
      <c r="J132" s="93">
        <v>300.0</v>
      </c>
      <c r="K132" s="93">
        <v>12720.0</v>
      </c>
      <c r="L132" s="93">
        <v>254.4</v>
      </c>
      <c r="M132" s="93">
        <v>2280.0</v>
      </c>
      <c r="N132" s="93">
        <v>45.6</v>
      </c>
      <c r="O132" s="94">
        <v>8.02</v>
      </c>
      <c r="P132" s="93">
        <v>102014.4</v>
      </c>
      <c r="Q132" s="93">
        <v>120300.0</v>
      </c>
      <c r="R132" s="93">
        <v>18285.6</v>
      </c>
      <c r="S132" s="95">
        <v>49.0</v>
      </c>
      <c r="T132" s="15" t="s">
        <v>2855</v>
      </c>
      <c r="U132" s="15" t="s">
        <v>2850</v>
      </c>
      <c r="V132" s="13" t="str">
        <f t="shared" si="1"/>
        <v>Call Off</v>
      </c>
      <c r="W132" s="96">
        <f t="shared" si="2"/>
        <v>37</v>
      </c>
      <c r="X132" s="97" t="str">
        <f>IFERROR(IF(G132&gt;=M132,"complete",IF(VLOOKUP(E132,'Production Plan'!$E:$S,10,0)=1,"listed",VLOOKUP(E132,'Production Plan'!$E:$S,14,0))),"tba")</f>
        <v>complete</v>
      </c>
      <c r="Y132" s="98" t="str">
        <f>VLOOKUP(E132,'item dashboard'!A:A,1,0)</f>
        <v>B-F8PP-N18</v>
      </c>
      <c r="Z132" s="99"/>
    </row>
    <row r="133" ht="12.75" customHeight="1">
      <c r="A133" s="15" t="s">
        <v>166</v>
      </c>
      <c r="B133" s="15" t="s">
        <v>3053</v>
      </c>
      <c r="C133" s="92">
        <v>43357.0</v>
      </c>
      <c r="D133" s="15" t="s">
        <v>3054</v>
      </c>
      <c r="E133" s="15" t="s">
        <v>933</v>
      </c>
      <c r="F133" s="15" t="s">
        <v>850</v>
      </c>
      <c r="G133" s="93">
        <v>8925.0</v>
      </c>
      <c r="H133" s="93">
        <v>240.975</v>
      </c>
      <c r="I133" s="93">
        <v>20000.0</v>
      </c>
      <c r="J133" s="93">
        <v>540.0</v>
      </c>
      <c r="K133" s="93">
        <v>13650.0</v>
      </c>
      <c r="L133" s="93">
        <v>368.55000000000007</v>
      </c>
      <c r="M133" s="93">
        <v>6350.0</v>
      </c>
      <c r="N133" s="93">
        <v>171.45</v>
      </c>
      <c r="O133" s="94">
        <v>10.0</v>
      </c>
      <c r="P133" s="93">
        <v>136500.0</v>
      </c>
      <c r="Q133" s="93">
        <v>200000.0</v>
      </c>
      <c r="R133" s="93">
        <v>63500.0</v>
      </c>
      <c r="S133" s="95">
        <v>49.0</v>
      </c>
      <c r="T133" s="15" t="s">
        <v>2855</v>
      </c>
      <c r="U133" s="15" t="s">
        <v>2850</v>
      </c>
      <c r="V133" s="13" t="str">
        <f t="shared" si="1"/>
        <v>Call Off</v>
      </c>
      <c r="W133" s="96">
        <f t="shared" si="2"/>
        <v>37</v>
      </c>
      <c r="X133" s="97" t="str">
        <f>IFERROR(IF(G133&gt;=M133,"complete",IF(VLOOKUP(E133,'Production Plan'!$E:$S,10,0)=1,"listed",VLOOKUP(E133,'Production Plan'!$E:$S,14,0))),"tba")</f>
        <v>complete</v>
      </c>
      <c r="Y133" s="98" t="str">
        <f>VLOOKUP(E133,'item dashboard'!A:A,1,0)</f>
        <v>B-F9-N27</v>
      </c>
      <c r="Z133" s="99"/>
    </row>
    <row r="134" ht="12.75" customHeight="1">
      <c r="A134" s="15" t="s">
        <v>3055</v>
      </c>
      <c r="B134" s="15" t="s">
        <v>2878</v>
      </c>
      <c r="C134" s="92">
        <v>43397.0</v>
      </c>
      <c r="D134" s="15" t="s">
        <v>3054</v>
      </c>
      <c r="E134" s="15" t="s">
        <v>1020</v>
      </c>
      <c r="F134" s="15" t="s">
        <v>963</v>
      </c>
      <c r="G134" s="93">
        <v>5284.0</v>
      </c>
      <c r="H134" s="93">
        <v>42.272</v>
      </c>
      <c r="I134" s="93">
        <v>3456.0</v>
      </c>
      <c r="J134" s="93">
        <v>27.648000000000003</v>
      </c>
      <c r="K134" s="93">
        <v>0.0</v>
      </c>
      <c r="L134" s="93">
        <v>0.0</v>
      </c>
      <c r="M134" s="93">
        <v>3456.0</v>
      </c>
      <c r="N134" s="93">
        <v>27.648000000000003</v>
      </c>
      <c r="O134" s="94">
        <v>4.62</v>
      </c>
      <c r="P134" s="93">
        <v>0.0</v>
      </c>
      <c r="Q134" s="93">
        <v>15966.72</v>
      </c>
      <c r="R134" s="93">
        <v>15966.72</v>
      </c>
      <c r="S134" s="95">
        <v>9.0</v>
      </c>
      <c r="T134" s="15" t="s">
        <v>2855</v>
      </c>
      <c r="U134" s="15" t="s">
        <v>2850</v>
      </c>
      <c r="V134" s="13" t="str">
        <f t="shared" si="1"/>
        <v>Call Off</v>
      </c>
      <c r="W134" s="96">
        <f t="shared" si="2"/>
        <v>43</v>
      </c>
      <c r="X134" s="97" t="str">
        <f>IFERROR(IF(G134&gt;=M134,"complete",IF(VLOOKUP(E134,'Production Plan'!$E:$S,10,0)=1,"listed",VLOOKUP(E134,'Production Plan'!$E:$S,14,0))),"tba")</f>
        <v>complete</v>
      </c>
      <c r="Y134" s="98" t="str">
        <f>VLOOKUP(E134,'item dashboard'!A:A,1,0)</f>
        <v>B-G24PP-N8</v>
      </c>
      <c r="Z134" s="99"/>
    </row>
    <row r="135" ht="12.75" customHeight="1">
      <c r="A135" s="15" t="s">
        <v>3056</v>
      </c>
      <c r="B135" s="15" t="s">
        <v>3057</v>
      </c>
      <c r="C135" s="92">
        <v>43308.0</v>
      </c>
      <c r="D135" s="15" t="s">
        <v>3058</v>
      </c>
      <c r="E135" s="15" t="s">
        <v>1110</v>
      </c>
      <c r="F135" s="15" t="s">
        <v>1095</v>
      </c>
      <c r="G135" s="93">
        <v>576.0</v>
      </c>
      <c r="H135" s="93">
        <v>7.4879999999999995</v>
      </c>
      <c r="I135" s="93">
        <v>1152.0</v>
      </c>
      <c r="J135" s="93">
        <v>14.975999999999999</v>
      </c>
      <c r="K135" s="93">
        <v>0.0</v>
      </c>
      <c r="L135" s="93">
        <v>0.0</v>
      </c>
      <c r="M135" s="93">
        <v>1152.0</v>
      </c>
      <c r="N135" s="93">
        <v>14.975999999999999</v>
      </c>
      <c r="O135" s="94">
        <v>5.17</v>
      </c>
      <c r="P135" s="93">
        <v>0.0</v>
      </c>
      <c r="Q135" s="93">
        <v>5955.84</v>
      </c>
      <c r="R135" s="93">
        <v>5955.84</v>
      </c>
      <c r="S135" s="95">
        <v>98.0</v>
      </c>
      <c r="T135" s="15" t="s">
        <v>2855</v>
      </c>
      <c r="U135" s="15" t="s">
        <v>2881</v>
      </c>
      <c r="V135" s="13" t="str">
        <f t="shared" si="1"/>
        <v>Call Off</v>
      </c>
      <c r="W135" s="96">
        <f t="shared" si="2"/>
        <v>30</v>
      </c>
      <c r="X135" s="97" t="str">
        <f>IFERROR(IF(G135&gt;=M135,"complete",IF(VLOOKUP(E135,'Production Plan'!$E:$S,10,0)=1,"listed",VLOOKUP(E135,'Production Plan'!$E:$S,14,0))),"tba")</f>
        <v>tba</v>
      </c>
      <c r="Y135" s="98" t="str">
        <f>VLOOKUP(E135,'item dashboard'!A:A,1,0)</f>
        <v>B-G31-N13</v>
      </c>
      <c r="Z135" s="99"/>
    </row>
    <row r="136" ht="12.75" customHeight="1">
      <c r="A136" s="15" t="s">
        <v>148</v>
      </c>
      <c r="B136" s="15" t="s">
        <v>2995</v>
      </c>
      <c r="C136" s="92">
        <v>43403.0</v>
      </c>
      <c r="D136" s="15" t="s">
        <v>3059</v>
      </c>
      <c r="E136" s="15" t="s">
        <v>1528</v>
      </c>
      <c r="F136" s="15" t="s">
        <v>1529</v>
      </c>
      <c r="G136" s="93">
        <v>792.0</v>
      </c>
      <c r="H136" s="93">
        <v>45.93600000000001</v>
      </c>
      <c r="I136" s="93">
        <v>4000.0</v>
      </c>
      <c r="J136" s="93">
        <v>232.0</v>
      </c>
      <c r="K136" s="93">
        <v>0.0</v>
      </c>
      <c r="L136" s="93">
        <v>0.0</v>
      </c>
      <c r="M136" s="93">
        <v>4000.0</v>
      </c>
      <c r="N136" s="93">
        <v>232.0</v>
      </c>
      <c r="O136" s="94">
        <v>15.5</v>
      </c>
      <c r="P136" s="93">
        <v>0.0</v>
      </c>
      <c r="Q136" s="93">
        <v>62000.0</v>
      </c>
      <c r="R136" s="93">
        <v>62000.0</v>
      </c>
      <c r="S136" s="95">
        <v>3.0</v>
      </c>
      <c r="T136" s="15" t="s">
        <v>2855</v>
      </c>
      <c r="U136" s="15" t="s">
        <v>3000</v>
      </c>
      <c r="V136" s="13" t="str">
        <f t="shared" si="1"/>
        <v>Call Off</v>
      </c>
      <c r="W136" s="96">
        <f t="shared" si="2"/>
        <v>44</v>
      </c>
      <c r="X136" s="97" t="str">
        <f>IFERROR(IF(G136&gt;=M136,"complete",IF(VLOOKUP(E136,'Production Plan'!$E:$S,10,0)=1,"listed",VLOOKUP(E136,'Production Plan'!$E:$S,14,0))),"tba")</f>
        <v/>
      </c>
      <c r="Y136" s="98" t="str">
        <f>VLOOKUP(E136,'item dashboard'!A:A,1,0)</f>
        <v>B-L12-N58</v>
      </c>
      <c r="Z136" s="99"/>
    </row>
    <row r="137" ht="12.75" customHeight="1">
      <c r="A137" s="15" t="s">
        <v>3060</v>
      </c>
      <c r="B137" s="15" t="s">
        <v>2995</v>
      </c>
      <c r="C137" s="92">
        <v>43224.0</v>
      </c>
      <c r="D137" s="15" t="s">
        <v>3061</v>
      </c>
      <c r="E137" s="15" t="s">
        <v>1550</v>
      </c>
      <c r="F137" s="15" t="s">
        <v>1551</v>
      </c>
      <c r="G137" s="93">
        <v>5540.0</v>
      </c>
      <c r="H137" s="93">
        <v>321.32</v>
      </c>
      <c r="I137" s="93">
        <v>7000.0</v>
      </c>
      <c r="J137" s="93">
        <v>406.0</v>
      </c>
      <c r="K137" s="93">
        <v>1440.0</v>
      </c>
      <c r="L137" s="93">
        <v>83.52</v>
      </c>
      <c r="M137" s="93">
        <v>5560.0</v>
      </c>
      <c r="N137" s="93">
        <v>322.48</v>
      </c>
      <c r="O137" s="94">
        <v>18.77</v>
      </c>
      <c r="P137" s="93">
        <v>27028.8</v>
      </c>
      <c r="Q137" s="93">
        <v>131390.0</v>
      </c>
      <c r="R137" s="93">
        <v>104361.2</v>
      </c>
      <c r="S137" s="95">
        <v>182.0</v>
      </c>
      <c r="T137" s="15" t="s">
        <v>2855</v>
      </c>
      <c r="U137" s="15" t="s">
        <v>3000</v>
      </c>
      <c r="V137" s="13" t="str">
        <f t="shared" si="1"/>
        <v>Call Off</v>
      </c>
      <c r="W137" s="96">
        <f t="shared" si="2"/>
        <v>18</v>
      </c>
      <c r="X137" s="97" t="str">
        <f>IFERROR(IF(G137&gt;=M137,"complete",IF(VLOOKUP(E137,'Production Plan'!$E:$S,10,0)=1,"listed",VLOOKUP(E137,'Production Plan'!$E:$S,14,0))),"tba")</f>
        <v>tba</v>
      </c>
      <c r="Y137" s="98" t="str">
        <f>VLOOKUP(E137,'item dashboard'!A:A,1,0)</f>
        <v>B-L12-N58NAS-S</v>
      </c>
      <c r="Z137" s="99"/>
    </row>
    <row r="138" ht="12.75" customHeight="1">
      <c r="A138" s="15" t="s">
        <v>170</v>
      </c>
      <c r="B138" s="15" t="s">
        <v>3062</v>
      </c>
      <c r="C138" s="92">
        <v>43403.0</v>
      </c>
      <c r="D138" s="15" t="s">
        <v>3063</v>
      </c>
      <c r="E138" s="15" t="s">
        <v>1580</v>
      </c>
      <c r="F138" s="15" t="s">
        <v>1581</v>
      </c>
      <c r="G138" s="93">
        <v>72.0</v>
      </c>
      <c r="H138" s="93">
        <v>3.6</v>
      </c>
      <c r="I138" s="93">
        <v>10000.0</v>
      </c>
      <c r="J138" s="93">
        <v>500.0</v>
      </c>
      <c r="K138" s="93">
        <v>0.0</v>
      </c>
      <c r="L138" s="93">
        <v>0.0</v>
      </c>
      <c r="M138" s="93">
        <v>10000.0</v>
      </c>
      <c r="N138" s="93">
        <v>500.0</v>
      </c>
      <c r="O138" s="94">
        <v>15.2</v>
      </c>
      <c r="P138" s="93">
        <v>0.0</v>
      </c>
      <c r="Q138" s="93">
        <v>152000.0</v>
      </c>
      <c r="R138" s="93">
        <v>152000.0</v>
      </c>
      <c r="S138" s="95">
        <v>3.0</v>
      </c>
      <c r="T138" s="15" t="s">
        <v>2855</v>
      </c>
      <c r="U138" s="15" t="s">
        <v>2850</v>
      </c>
      <c r="V138" s="13" t="str">
        <f t="shared" si="1"/>
        <v>Call Off</v>
      </c>
      <c r="W138" s="96">
        <f t="shared" si="2"/>
        <v>44</v>
      </c>
      <c r="X138" s="97" t="str">
        <f>IFERROR(IF(G138&gt;=M138,"complete",IF(VLOOKUP(E138,'Production Plan'!$E:$S,10,0)=1,"listed",VLOOKUP(E138,'Production Plan'!$E:$S,14,0))),"tba")</f>
        <v>listed</v>
      </c>
      <c r="Y138" s="98" t="str">
        <f>VLOOKUP(E138,'item dashboard'!A:A,1,0)</f>
        <v>B-L13LO-GN50</v>
      </c>
      <c r="Z138" s="99"/>
    </row>
    <row r="139" ht="12.75" customHeight="1">
      <c r="A139" s="15" t="s">
        <v>3064</v>
      </c>
      <c r="B139" s="15" t="s">
        <v>3065</v>
      </c>
      <c r="C139" s="92">
        <v>43349.0</v>
      </c>
      <c r="D139" s="15" t="s">
        <v>3063</v>
      </c>
      <c r="E139" s="15" t="s">
        <v>1580</v>
      </c>
      <c r="F139" s="15" t="s">
        <v>1581</v>
      </c>
      <c r="G139" s="93">
        <v>72.0</v>
      </c>
      <c r="H139" s="93">
        <v>3.6</v>
      </c>
      <c r="I139" s="93">
        <v>15000.0</v>
      </c>
      <c r="J139" s="93">
        <v>750.0</v>
      </c>
      <c r="K139" s="93">
        <v>10728.0</v>
      </c>
      <c r="L139" s="93">
        <v>536.4</v>
      </c>
      <c r="M139" s="93">
        <v>4272.0</v>
      </c>
      <c r="N139" s="93">
        <v>213.6</v>
      </c>
      <c r="O139" s="94">
        <v>15.2</v>
      </c>
      <c r="P139" s="93">
        <v>163065.6</v>
      </c>
      <c r="Q139" s="93">
        <v>228000.0</v>
      </c>
      <c r="R139" s="93">
        <v>64934.4</v>
      </c>
      <c r="S139" s="95">
        <v>57.0</v>
      </c>
      <c r="T139" s="15" t="s">
        <v>2855</v>
      </c>
      <c r="U139" s="15" t="s">
        <v>2850</v>
      </c>
      <c r="V139" s="13" t="str">
        <f t="shared" si="1"/>
        <v>Call Off</v>
      </c>
      <c r="W139" s="96">
        <f t="shared" si="2"/>
        <v>36</v>
      </c>
      <c r="X139" s="97" t="str">
        <f>IFERROR(IF(G139&gt;=M139,"complete",IF(VLOOKUP(E139,'Production Plan'!$E:$S,10,0)=1,"listed",VLOOKUP(E139,'Production Plan'!$E:$S,14,0))),"tba")</f>
        <v>listed</v>
      </c>
      <c r="Y139" s="98" t="str">
        <f>VLOOKUP(E139,'item dashboard'!A:A,1,0)</f>
        <v>B-L13LO-GN50</v>
      </c>
      <c r="Z139" s="99"/>
    </row>
    <row r="140" ht="12.75" customHeight="1">
      <c r="A140" s="15" t="s">
        <v>3066</v>
      </c>
      <c r="B140" s="15" t="s">
        <v>2995</v>
      </c>
      <c r="C140" s="92">
        <v>43224.0</v>
      </c>
      <c r="D140" s="15" t="s">
        <v>3061</v>
      </c>
      <c r="E140" s="15" t="s">
        <v>1612</v>
      </c>
      <c r="F140" s="15" t="s">
        <v>1613</v>
      </c>
      <c r="G140" s="93">
        <v>10080.0</v>
      </c>
      <c r="H140" s="93">
        <v>403.2</v>
      </c>
      <c r="I140" s="93">
        <v>30000.0</v>
      </c>
      <c r="J140" s="93">
        <v>1200.0</v>
      </c>
      <c r="K140" s="93">
        <v>19728.0</v>
      </c>
      <c r="L140" s="93">
        <v>789.12</v>
      </c>
      <c r="M140" s="93">
        <v>10272.0</v>
      </c>
      <c r="N140" s="93">
        <v>410.88</v>
      </c>
      <c r="O140" s="94">
        <v>12.1</v>
      </c>
      <c r="P140" s="93">
        <v>238708.8</v>
      </c>
      <c r="Q140" s="93">
        <v>363000.0</v>
      </c>
      <c r="R140" s="93">
        <v>124291.2</v>
      </c>
      <c r="S140" s="95">
        <v>182.0</v>
      </c>
      <c r="T140" s="15" t="s">
        <v>2855</v>
      </c>
      <c r="U140" s="15" t="s">
        <v>3000</v>
      </c>
      <c r="V140" s="13" t="str">
        <f t="shared" si="1"/>
        <v>Call Off</v>
      </c>
      <c r="W140" s="96">
        <f t="shared" si="2"/>
        <v>18</v>
      </c>
      <c r="X140" s="97" t="str">
        <f>IFERROR(IF(G140&gt;=M140,"complete",IF(VLOOKUP(E140,'Production Plan'!$E:$S,10,0)=1,"listed",VLOOKUP(E140,'Production Plan'!$E:$S,14,0))),"tba")</f>
        <v>tba</v>
      </c>
      <c r="Y140" s="98" t="str">
        <f>VLOOKUP(E140,'item dashboard'!A:A,1,0)</f>
        <v>B-L13R-W40NAS-A</v>
      </c>
      <c r="Z140" s="99"/>
    </row>
    <row r="141" ht="12.75" customHeight="1">
      <c r="A141" s="15" t="s">
        <v>3067</v>
      </c>
      <c r="B141" s="15" t="s">
        <v>2995</v>
      </c>
      <c r="C141" s="92">
        <v>43224.0</v>
      </c>
      <c r="D141" s="15" t="s">
        <v>3061</v>
      </c>
      <c r="E141" s="15" t="s">
        <v>1614</v>
      </c>
      <c r="F141" s="15" t="s">
        <v>1615</v>
      </c>
      <c r="G141" s="93">
        <v>20004.0</v>
      </c>
      <c r="H141" s="93">
        <v>800.16</v>
      </c>
      <c r="I141" s="93">
        <v>25000.0</v>
      </c>
      <c r="J141" s="93">
        <v>1000.0</v>
      </c>
      <c r="K141" s="93">
        <v>15624.0</v>
      </c>
      <c r="L141" s="93">
        <v>624.96</v>
      </c>
      <c r="M141" s="93">
        <v>9376.0</v>
      </c>
      <c r="N141" s="93">
        <v>375.04</v>
      </c>
      <c r="O141" s="94">
        <v>12.1</v>
      </c>
      <c r="P141" s="93">
        <v>189050.4</v>
      </c>
      <c r="Q141" s="93">
        <v>302500.0</v>
      </c>
      <c r="R141" s="93">
        <v>113449.6</v>
      </c>
      <c r="S141" s="95">
        <v>182.0</v>
      </c>
      <c r="T141" s="15" t="s">
        <v>2855</v>
      </c>
      <c r="U141" s="15" t="s">
        <v>3000</v>
      </c>
      <c r="V141" s="13" t="str">
        <f t="shared" si="1"/>
        <v>Call Off</v>
      </c>
      <c r="W141" s="96">
        <f t="shared" si="2"/>
        <v>18</v>
      </c>
      <c r="X141" s="97" t="str">
        <f>IFERROR(IF(G141&gt;=M141,"complete",IF(VLOOKUP(E141,'Production Plan'!$E:$S,10,0)=1,"listed",VLOOKUP(E141,'Production Plan'!$E:$S,14,0))),"tba")</f>
        <v>complete</v>
      </c>
      <c r="Y141" s="98" t="str">
        <f>VLOOKUP(E141,'item dashboard'!A:A,1,0)</f>
        <v>B-L13R-W40NAS-B</v>
      </c>
      <c r="Z141" s="99"/>
    </row>
    <row r="142" ht="12.75" customHeight="1">
      <c r="A142" s="15" t="s">
        <v>3068</v>
      </c>
      <c r="B142" s="15" t="s">
        <v>2995</v>
      </c>
      <c r="C142" s="92">
        <v>43224.0</v>
      </c>
      <c r="D142" s="15" t="s">
        <v>3061</v>
      </c>
      <c r="E142" s="15" t="s">
        <v>1860</v>
      </c>
      <c r="F142" s="15" t="s">
        <v>1861</v>
      </c>
      <c r="G142" s="93">
        <v>799.0</v>
      </c>
      <c r="H142" s="93">
        <v>123.845</v>
      </c>
      <c r="I142" s="93">
        <v>1500.0</v>
      </c>
      <c r="J142" s="93">
        <v>232.5</v>
      </c>
      <c r="K142" s="93">
        <v>700.0</v>
      </c>
      <c r="L142" s="93">
        <v>108.5</v>
      </c>
      <c r="M142" s="93">
        <v>800.0</v>
      </c>
      <c r="N142" s="93">
        <v>124.0</v>
      </c>
      <c r="O142" s="94">
        <v>40.33</v>
      </c>
      <c r="P142" s="93">
        <v>28231.0</v>
      </c>
      <c r="Q142" s="93">
        <v>60495.0</v>
      </c>
      <c r="R142" s="93">
        <v>32264.0</v>
      </c>
      <c r="S142" s="95">
        <v>182.0</v>
      </c>
      <c r="T142" s="15" t="s">
        <v>2855</v>
      </c>
      <c r="U142" s="15" t="s">
        <v>3000</v>
      </c>
      <c r="V142" s="13" t="str">
        <f t="shared" si="1"/>
        <v>Call Off</v>
      </c>
      <c r="W142" s="96">
        <f t="shared" si="2"/>
        <v>18</v>
      </c>
      <c r="X142" s="97" t="str">
        <f>IFERROR(IF(G142&gt;=M142,"complete",IF(VLOOKUP(E142,'Production Plan'!$E:$S,10,0)=1,"listed",VLOOKUP(E142,'Production Plan'!$E:$S,14,0))),"tba")</f>
        <v>tba</v>
      </c>
      <c r="Y142" s="98" t="str">
        <f>VLOOKUP(E142,'item dashboard'!A:A,1,0)</f>
        <v>B-L500-N155NAS-MS</v>
      </c>
      <c r="Z142" s="99"/>
    </row>
    <row r="143" ht="12.75" customHeight="1">
      <c r="A143" s="15" t="s">
        <v>3069</v>
      </c>
      <c r="B143" s="15" t="s">
        <v>2995</v>
      </c>
      <c r="C143" s="92">
        <v>43224.0</v>
      </c>
      <c r="D143" s="15" t="s">
        <v>3061</v>
      </c>
      <c r="E143" s="15" t="s">
        <v>1862</v>
      </c>
      <c r="F143" s="15" t="s">
        <v>1863</v>
      </c>
      <c r="G143" s="93">
        <v>4373.0</v>
      </c>
      <c r="H143" s="93">
        <v>677.815</v>
      </c>
      <c r="I143" s="93">
        <v>4500.0</v>
      </c>
      <c r="J143" s="93">
        <v>697.5</v>
      </c>
      <c r="K143" s="93">
        <v>1860.0</v>
      </c>
      <c r="L143" s="93">
        <v>288.3</v>
      </c>
      <c r="M143" s="93">
        <v>2640.0</v>
      </c>
      <c r="N143" s="93">
        <v>409.2</v>
      </c>
      <c r="O143" s="94">
        <v>40.33</v>
      </c>
      <c r="P143" s="93">
        <v>75013.8</v>
      </c>
      <c r="Q143" s="93">
        <v>181485.0</v>
      </c>
      <c r="R143" s="93">
        <v>106471.2</v>
      </c>
      <c r="S143" s="95">
        <v>182.0</v>
      </c>
      <c r="T143" s="15" t="s">
        <v>2855</v>
      </c>
      <c r="U143" s="15" t="s">
        <v>3000</v>
      </c>
      <c r="V143" s="13" t="str">
        <f t="shared" si="1"/>
        <v>Call Off</v>
      </c>
      <c r="W143" s="96">
        <f t="shared" si="2"/>
        <v>18</v>
      </c>
      <c r="X143" s="97" t="str">
        <f>IFERROR(IF(G143&gt;=M143,"complete",IF(VLOOKUP(E143,'Production Plan'!$E:$S,10,0)=1,"listed",VLOOKUP(E143,'Production Plan'!$E:$S,14,0))),"tba")</f>
        <v>complete</v>
      </c>
      <c r="Y143" s="98" t="str">
        <f>VLOOKUP(E143,'item dashboard'!A:A,1,0)</f>
        <v>B-L500-N155NAS-S</v>
      </c>
      <c r="Z143" s="99"/>
    </row>
    <row r="144" ht="12.75" customHeight="1">
      <c r="A144" s="15" t="s">
        <v>104</v>
      </c>
      <c r="B144" s="15" t="s">
        <v>3070</v>
      </c>
      <c r="C144" s="92">
        <v>43389.0</v>
      </c>
      <c r="D144" s="15" t="s">
        <v>3071</v>
      </c>
      <c r="E144" s="15" t="s">
        <v>304</v>
      </c>
      <c r="F144" s="15" t="s">
        <v>305</v>
      </c>
      <c r="G144" s="93">
        <v>4397.0</v>
      </c>
      <c r="H144" s="93">
        <v>70.352</v>
      </c>
      <c r="I144" s="93">
        <v>300000.0</v>
      </c>
      <c r="J144" s="93">
        <v>4800.0</v>
      </c>
      <c r="K144" s="93">
        <v>62800.0</v>
      </c>
      <c r="L144" s="93">
        <v>1004.8</v>
      </c>
      <c r="M144" s="93">
        <v>237200.0</v>
      </c>
      <c r="N144" s="93">
        <v>3795.2</v>
      </c>
      <c r="O144" s="94">
        <v>6.07</v>
      </c>
      <c r="P144" s="93">
        <v>381196.0</v>
      </c>
      <c r="Q144" s="93">
        <v>1821000.0</v>
      </c>
      <c r="R144" s="93">
        <v>1439804.0</v>
      </c>
      <c r="S144" s="95">
        <v>17.0</v>
      </c>
      <c r="T144" s="15" t="s">
        <v>2942</v>
      </c>
      <c r="U144" s="15" t="s">
        <v>2850</v>
      </c>
      <c r="V144" s="13" t="str">
        <f t="shared" si="1"/>
        <v>Call Off</v>
      </c>
      <c r="W144" s="96">
        <f t="shared" si="2"/>
        <v>42</v>
      </c>
      <c r="X144" s="97" t="str">
        <f>IFERROR(IF(G144&gt;=M144,"complete",IF(VLOOKUP(E144,'Production Plan'!$E:$S,10,0)=1,"listed",VLOOKUP(E144,'Production Plan'!$E:$S,14,0))),"tba")</f>
        <v/>
      </c>
      <c r="Y144" s="98" t="str">
        <f>VLOOKUP(E144,'item dashboard'!A:A,1,0)</f>
        <v>B-150JOH-W16</v>
      </c>
      <c r="Z144" s="99"/>
    </row>
    <row r="145" ht="12.75" customHeight="1">
      <c r="A145" s="15" t="s">
        <v>32</v>
      </c>
      <c r="B145" s="15" t="s">
        <v>3072</v>
      </c>
      <c r="C145" s="92">
        <v>43357.0</v>
      </c>
      <c r="D145" s="15" t="s">
        <v>3073</v>
      </c>
      <c r="E145" s="15" t="s">
        <v>382</v>
      </c>
      <c r="F145" s="15" t="s">
        <v>383</v>
      </c>
      <c r="G145" s="93">
        <v>0.0</v>
      </c>
      <c r="H145" s="93">
        <v>0.0</v>
      </c>
      <c r="I145" s="93">
        <v>50000.0</v>
      </c>
      <c r="J145" s="93">
        <v>1100.0</v>
      </c>
      <c r="K145" s="93">
        <v>0.0</v>
      </c>
      <c r="L145" s="93">
        <v>0.0</v>
      </c>
      <c r="M145" s="93">
        <v>50000.0</v>
      </c>
      <c r="N145" s="93">
        <v>1100.0</v>
      </c>
      <c r="O145" s="94">
        <v>0.065</v>
      </c>
      <c r="P145" s="93">
        <v>0.0</v>
      </c>
      <c r="Q145" s="93">
        <v>326326.975</v>
      </c>
      <c r="R145" s="93">
        <v>326326.975</v>
      </c>
      <c r="S145" s="95">
        <v>49.0</v>
      </c>
      <c r="T145" s="15" t="s">
        <v>2849</v>
      </c>
      <c r="U145" s="15" t="s">
        <v>3074</v>
      </c>
      <c r="V145" s="13" t="str">
        <f t="shared" si="1"/>
        <v>Call Off</v>
      </c>
      <c r="W145" s="96">
        <f t="shared" si="2"/>
        <v>37</v>
      </c>
      <c r="X145" s="97">
        <f>IFERROR(IF(G145&gt;=M145,"complete",IF(VLOOKUP(E145,'Production Plan'!$E:$S,10,0)=1,"listed",VLOOKUP(E145,'Production Plan'!$E:$S,14,0))),"tba")</f>
        <v>45485.46528</v>
      </c>
      <c r="Y145" s="98" t="str">
        <f>VLOOKUP(E145,'item dashboard'!A:A,1,0)</f>
        <v>B-240MOV-YL22</v>
      </c>
      <c r="Z145" s="99"/>
    </row>
    <row r="146" ht="12.75" customHeight="1">
      <c r="A146" s="15" t="s">
        <v>3075</v>
      </c>
      <c r="B146" s="15" t="s">
        <v>3076</v>
      </c>
      <c r="C146" s="92">
        <v>43389.0</v>
      </c>
      <c r="D146" s="15" t="s">
        <v>3071</v>
      </c>
      <c r="E146" s="15" t="s">
        <v>664</v>
      </c>
      <c r="F146" s="15" t="s">
        <v>665</v>
      </c>
      <c r="G146" s="93">
        <v>0.0</v>
      </c>
      <c r="H146" s="93">
        <v>0.0</v>
      </c>
      <c r="I146" s="93">
        <v>20000.0</v>
      </c>
      <c r="J146" s="93">
        <v>240.0</v>
      </c>
      <c r="K146" s="93">
        <v>18144.0</v>
      </c>
      <c r="L146" s="93">
        <v>217.72799999999998</v>
      </c>
      <c r="M146" s="93">
        <v>1856.0</v>
      </c>
      <c r="N146" s="93">
        <v>22.272</v>
      </c>
      <c r="O146" s="94">
        <v>5.11</v>
      </c>
      <c r="P146" s="93">
        <v>92715.84</v>
      </c>
      <c r="Q146" s="93">
        <v>102200.0</v>
      </c>
      <c r="R146" s="93">
        <v>9484.16</v>
      </c>
      <c r="S146" s="95">
        <v>17.0</v>
      </c>
      <c r="T146" s="15" t="s">
        <v>2849</v>
      </c>
      <c r="U146" s="15" t="s">
        <v>2850</v>
      </c>
      <c r="V146" s="13" t="str">
        <f t="shared" si="1"/>
        <v>Call Off</v>
      </c>
      <c r="W146" s="96">
        <f t="shared" si="2"/>
        <v>42</v>
      </c>
      <c r="X146" s="97" t="str">
        <f>IFERROR(IF(G146&gt;=M146,"complete",IF(VLOOKUP(E146,'Production Plan'!$E:$S,10,0)=1,"listed",VLOOKUP(E146,'Production Plan'!$E:$S,14,0))),"tba")</f>
        <v>tba</v>
      </c>
      <c r="Y146" s="98" t="str">
        <f>VLOOKUP(E146,'item dashboard'!A:A,1,0)</f>
        <v>B-60JOH-W12</v>
      </c>
      <c r="Z146" s="99"/>
    </row>
    <row r="147" ht="12.75" customHeight="1">
      <c r="A147" s="15" t="s">
        <v>3077</v>
      </c>
      <c r="B147" s="15" t="s">
        <v>3078</v>
      </c>
      <c r="C147" s="92">
        <v>43318.0</v>
      </c>
      <c r="D147" s="15" t="s">
        <v>3071</v>
      </c>
      <c r="E147" s="15" t="s">
        <v>820</v>
      </c>
      <c r="F147" s="15" t="s">
        <v>821</v>
      </c>
      <c r="G147" s="93">
        <v>0.0</v>
      </c>
      <c r="H147" s="93">
        <v>0.0</v>
      </c>
      <c r="I147" s="93">
        <v>20000.0</v>
      </c>
      <c r="J147" s="93">
        <v>260.0</v>
      </c>
      <c r="K147" s="93">
        <v>17500.0</v>
      </c>
      <c r="L147" s="93">
        <v>227.5</v>
      </c>
      <c r="M147" s="93">
        <v>2500.0</v>
      </c>
      <c r="N147" s="93">
        <v>32.5</v>
      </c>
      <c r="O147" s="94">
        <v>7.73</v>
      </c>
      <c r="P147" s="93">
        <v>135275.0</v>
      </c>
      <c r="Q147" s="93">
        <v>154600.0</v>
      </c>
      <c r="R147" s="93">
        <v>19325.0</v>
      </c>
      <c r="S147" s="95">
        <v>88.0</v>
      </c>
      <c r="T147" s="15" t="s">
        <v>2942</v>
      </c>
      <c r="U147" s="15" t="s">
        <v>2850</v>
      </c>
      <c r="V147" s="13" t="str">
        <f t="shared" si="1"/>
        <v>Call Off</v>
      </c>
      <c r="W147" s="96">
        <f t="shared" si="2"/>
        <v>32</v>
      </c>
      <c r="X147" s="97" t="str">
        <f>IFERROR(IF(G147&gt;=M147,"complete",IF(VLOOKUP(E147,'Production Plan'!$E:$S,10,0)=1,"listed",VLOOKUP(E147,'Production Plan'!$E:$S,14,0))),"tba")</f>
        <v>tba</v>
      </c>
      <c r="Y147" s="98" t="str">
        <f>VLOOKUP(E147,'item dashboard'!A:A,1,0)</f>
        <v>B-C2-BK13SARA-S</v>
      </c>
      <c r="Z147" s="99"/>
    </row>
    <row r="148" ht="12.75" customHeight="1">
      <c r="A148" s="15" t="s">
        <v>3079</v>
      </c>
      <c r="B148" s="15" t="s">
        <v>3080</v>
      </c>
      <c r="C148" s="92">
        <v>43357.0</v>
      </c>
      <c r="D148" s="15" t="s">
        <v>3073</v>
      </c>
      <c r="E148" s="15" t="s">
        <v>1336</v>
      </c>
      <c r="F148" s="15" t="s">
        <v>1337</v>
      </c>
      <c r="G148" s="93">
        <v>0.0</v>
      </c>
      <c r="H148" s="93">
        <v>0.0</v>
      </c>
      <c r="I148" s="93">
        <v>20000.0</v>
      </c>
      <c r="J148" s="93">
        <v>720.0</v>
      </c>
      <c r="K148" s="93">
        <v>0.0</v>
      </c>
      <c r="L148" s="93">
        <v>0.0</v>
      </c>
      <c r="M148" s="93">
        <v>20000.0</v>
      </c>
      <c r="N148" s="93">
        <v>720.0</v>
      </c>
      <c r="O148" s="94">
        <v>0.13</v>
      </c>
      <c r="P148" s="93">
        <v>0.0</v>
      </c>
      <c r="Q148" s="93">
        <v>261061.58</v>
      </c>
      <c r="R148" s="93">
        <v>261061.58</v>
      </c>
      <c r="S148" s="95">
        <v>49.0</v>
      </c>
      <c r="T148" s="15" t="s">
        <v>2855</v>
      </c>
      <c r="U148" s="15" t="s">
        <v>3074</v>
      </c>
      <c r="V148" s="13" t="str">
        <f t="shared" si="1"/>
        <v>Call Off</v>
      </c>
      <c r="W148" s="96">
        <f t="shared" si="2"/>
        <v>37</v>
      </c>
      <c r="X148" s="97" t="str">
        <f>IFERROR(IF(G148&gt;=M148,"complete",IF(VLOOKUP(E148,'Production Plan'!$E:$S,10,0)=1,"listed",VLOOKUP(E148,'Production Plan'!$E:$S,14,0))),"tba")</f>
        <v>tba</v>
      </c>
      <c r="Y148" s="98" t="str">
        <f>VLOOKUP(E148,'item dashboard'!A:A,1,0)</f>
        <v>B-GP503-RD36</v>
      </c>
      <c r="Z148" s="99"/>
    </row>
    <row r="149" ht="12.75" customHeight="1">
      <c r="A149" s="15" t="s">
        <v>108</v>
      </c>
      <c r="B149" s="15" t="s">
        <v>3081</v>
      </c>
      <c r="C149" s="92">
        <v>43403.0</v>
      </c>
      <c r="D149" s="15" t="s">
        <v>3073</v>
      </c>
      <c r="E149" s="15" t="s">
        <v>1306</v>
      </c>
      <c r="F149" s="15" t="s">
        <v>1307</v>
      </c>
      <c r="G149" s="93">
        <v>3168.0</v>
      </c>
      <c r="H149" s="93">
        <v>114.04799999999999</v>
      </c>
      <c r="I149" s="93">
        <v>25000.0</v>
      </c>
      <c r="J149" s="93">
        <v>900.0</v>
      </c>
      <c r="K149" s="93">
        <v>0.0</v>
      </c>
      <c r="L149" s="93">
        <v>0.0</v>
      </c>
      <c r="M149" s="93">
        <v>25000.0</v>
      </c>
      <c r="N149" s="93">
        <v>900.0</v>
      </c>
      <c r="O149" s="94">
        <v>0.13</v>
      </c>
      <c r="P149" s="93">
        <v>0.0</v>
      </c>
      <c r="Q149" s="93">
        <v>326326.975</v>
      </c>
      <c r="R149" s="93">
        <v>326326.975</v>
      </c>
      <c r="S149" s="95">
        <v>3.0</v>
      </c>
      <c r="T149" s="15" t="s">
        <v>2942</v>
      </c>
      <c r="U149" s="15" t="s">
        <v>3074</v>
      </c>
      <c r="V149" s="13" t="str">
        <f t="shared" si="1"/>
        <v>Call Off</v>
      </c>
      <c r="W149" s="96">
        <f t="shared" si="2"/>
        <v>44</v>
      </c>
      <c r="X149" s="97" t="str">
        <f>IFERROR(IF(G149&gt;=M149,"complete",IF(VLOOKUP(E149,'Production Plan'!$E:$S,10,0)=1,"listed",VLOOKUP(E149,'Production Plan'!$E:$S,14,0))),"tba")</f>
        <v/>
      </c>
      <c r="Y149" s="98" t="str">
        <f>VLOOKUP(E149,'item dashboard'!A:A,1,0)</f>
        <v>B-GP503B-N36</v>
      </c>
      <c r="Z149" s="99"/>
    </row>
    <row r="150" ht="12.75" customHeight="1">
      <c r="A150" s="15" t="s">
        <v>83</v>
      </c>
      <c r="B150" s="15" t="s">
        <v>3082</v>
      </c>
      <c r="C150" s="92">
        <v>43399.0</v>
      </c>
      <c r="D150" s="15" t="s">
        <v>3083</v>
      </c>
      <c r="E150" s="15" t="s">
        <v>1792</v>
      </c>
      <c r="F150" s="15" t="s">
        <v>1793</v>
      </c>
      <c r="G150" s="93">
        <v>0.0</v>
      </c>
      <c r="H150" s="93">
        <v>0.0</v>
      </c>
      <c r="I150" s="93">
        <v>2000.0</v>
      </c>
      <c r="J150" s="93">
        <v>440.0</v>
      </c>
      <c r="K150" s="93">
        <v>0.0</v>
      </c>
      <c r="L150" s="93">
        <v>0.0</v>
      </c>
      <c r="M150" s="93">
        <v>2000.0</v>
      </c>
      <c r="N150" s="93">
        <v>440.0</v>
      </c>
      <c r="O150" s="94">
        <v>47.4</v>
      </c>
      <c r="P150" s="93">
        <v>0.0</v>
      </c>
      <c r="Q150" s="93">
        <v>94800.0</v>
      </c>
      <c r="R150" s="93">
        <v>94800.0</v>
      </c>
      <c r="S150" s="95">
        <v>7.0</v>
      </c>
      <c r="T150" s="15"/>
      <c r="U150" s="15" t="s">
        <v>2850</v>
      </c>
      <c r="V150" s="13" t="str">
        <f t="shared" si="1"/>
        <v>Call Off</v>
      </c>
      <c r="W150" s="96">
        <f t="shared" si="2"/>
        <v>43</v>
      </c>
      <c r="X150" s="97" t="str">
        <f>IFERROR(IF(G150&gt;=M150,"complete",IF(VLOOKUP(E150,'Production Plan'!$E:$S,10,0)=1,"listed",VLOOKUP(E150,'Production Plan'!$E:$S,14,0))),"tba")</f>
        <v/>
      </c>
      <c r="Y150" s="98" t="str">
        <f>VLOOKUP(E150,'item dashboard'!A:A,1,0)</f>
        <v>B-L27-N215</v>
      </c>
      <c r="Z150" s="99"/>
    </row>
    <row r="151" ht="12.75" customHeight="1">
      <c r="A151" s="15" t="s">
        <v>3084</v>
      </c>
      <c r="B151" s="15" t="s">
        <v>2878</v>
      </c>
      <c r="C151" s="92">
        <v>43327.0</v>
      </c>
      <c r="D151" s="15" t="s">
        <v>3085</v>
      </c>
      <c r="E151" s="15" t="s">
        <v>1910</v>
      </c>
      <c r="F151" s="15" t="s">
        <v>1911</v>
      </c>
      <c r="G151" s="93">
        <v>4980.0</v>
      </c>
      <c r="H151" s="93">
        <v>149.4</v>
      </c>
      <c r="I151" s="93">
        <v>4980.0</v>
      </c>
      <c r="J151" s="93">
        <v>149.4</v>
      </c>
      <c r="K151" s="93">
        <v>0.0</v>
      </c>
      <c r="L151" s="93">
        <v>0.0</v>
      </c>
      <c r="M151" s="93">
        <v>4980.0</v>
      </c>
      <c r="N151" s="93">
        <v>149.4</v>
      </c>
      <c r="O151" s="94">
        <v>12.5</v>
      </c>
      <c r="P151" s="93">
        <v>0.0</v>
      </c>
      <c r="Q151" s="93">
        <v>62250.0</v>
      </c>
      <c r="R151" s="93">
        <v>62250.0</v>
      </c>
      <c r="S151" s="95">
        <v>79.0</v>
      </c>
      <c r="T151" s="15" t="s">
        <v>2855</v>
      </c>
      <c r="U151" s="15" t="s">
        <v>2881</v>
      </c>
      <c r="V151" s="13" t="str">
        <f t="shared" si="1"/>
        <v>Call Off</v>
      </c>
      <c r="W151" s="96">
        <f t="shared" si="2"/>
        <v>33</v>
      </c>
      <c r="X151" s="97" t="str">
        <f>IFERROR(IF(G151&gt;=M151,"complete",IF(VLOOKUP(E151,'Production Plan'!$E:$S,10,0)=1,"listed",VLOOKUP(E151,'Production Plan'!$E:$S,14,0))),"tba")</f>
        <v>complete</v>
      </c>
      <c r="Y151" s="98" t="str">
        <f>VLOOKUP(E151,'item dashboard'!A:A,1,0)</f>
        <v>B-L5SQ-W30RNG-C</v>
      </c>
      <c r="Z151" s="99"/>
    </row>
    <row r="152" ht="12.75" customHeight="1">
      <c r="A152" s="15" t="s">
        <v>3086</v>
      </c>
      <c r="B152" s="15" t="s">
        <v>3087</v>
      </c>
      <c r="C152" s="92">
        <v>43378.0</v>
      </c>
      <c r="D152" s="15" t="s">
        <v>3085</v>
      </c>
      <c r="E152" s="15" t="s">
        <v>1915</v>
      </c>
      <c r="F152" s="15" t="s">
        <v>1916</v>
      </c>
      <c r="G152" s="93">
        <v>5083.0</v>
      </c>
      <c r="H152" s="93">
        <v>152.49</v>
      </c>
      <c r="I152" s="93">
        <v>5000.0</v>
      </c>
      <c r="J152" s="93">
        <v>150.0</v>
      </c>
      <c r="K152" s="93">
        <v>0.0</v>
      </c>
      <c r="L152" s="93">
        <v>0.0</v>
      </c>
      <c r="M152" s="93">
        <v>5000.0</v>
      </c>
      <c r="N152" s="93">
        <v>150.0</v>
      </c>
      <c r="O152" s="94">
        <v>12.5</v>
      </c>
      <c r="P152" s="93">
        <v>0.0</v>
      </c>
      <c r="Q152" s="93">
        <v>62500.0</v>
      </c>
      <c r="R152" s="93">
        <v>62500.0</v>
      </c>
      <c r="S152" s="95">
        <v>28.0</v>
      </c>
      <c r="T152" s="15" t="s">
        <v>2855</v>
      </c>
      <c r="U152" s="15" t="s">
        <v>2881</v>
      </c>
      <c r="V152" s="13" t="str">
        <f t="shared" si="1"/>
        <v>Call Off</v>
      </c>
      <c r="W152" s="96">
        <f t="shared" si="2"/>
        <v>40</v>
      </c>
      <c r="X152" s="97" t="str">
        <f>IFERROR(IF(G152&gt;=M152,"complete",IF(VLOOKUP(E152,'Production Plan'!$E:$S,10,0)=1,"listed",VLOOKUP(E152,'Production Plan'!$E:$S,14,0))),"tba")</f>
        <v>complete</v>
      </c>
      <c r="Y152" s="98" t="str">
        <f>VLOOKUP(E152,'item dashboard'!A:A,1,0)</f>
        <v>B-L5SQ-W30RNG-S</v>
      </c>
      <c r="Z152" s="99"/>
    </row>
    <row r="153" ht="12.75" customHeight="1">
      <c r="A153" s="15" t="s">
        <v>3088</v>
      </c>
      <c r="B153" s="15" t="s">
        <v>3089</v>
      </c>
      <c r="C153" s="92">
        <v>43210.0</v>
      </c>
      <c r="D153" s="15" t="s">
        <v>3085</v>
      </c>
      <c r="E153" s="15" t="s">
        <v>1960</v>
      </c>
      <c r="F153" s="15" t="s">
        <v>1961</v>
      </c>
      <c r="G153" s="93">
        <v>0.0</v>
      </c>
      <c r="H153" s="93">
        <v>0.0</v>
      </c>
      <c r="I153" s="93">
        <v>5000.0</v>
      </c>
      <c r="J153" s="93">
        <v>150.0</v>
      </c>
      <c r="K153" s="93">
        <v>2696.0</v>
      </c>
      <c r="L153" s="93">
        <v>80.88</v>
      </c>
      <c r="M153" s="93">
        <v>2304.0</v>
      </c>
      <c r="N153" s="93">
        <v>69.12</v>
      </c>
      <c r="O153" s="94">
        <v>10.49</v>
      </c>
      <c r="P153" s="93">
        <v>28281.04</v>
      </c>
      <c r="Q153" s="93">
        <v>52450.0</v>
      </c>
      <c r="R153" s="93">
        <v>24168.96</v>
      </c>
      <c r="S153" s="95">
        <v>196.0</v>
      </c>
      <c r="T153" s="15" t="s">
        <v>2880</v>
      </c>
      <c r="U153" s="15" t="s">
        <v>2881</v>
      </c>
      <c r="V153" s="13" t="str">
        <f t="shared" si="1"/>
        <v>Call Off</v>
      </c>
      <c r="W153" s="96">
        <f t="shared" si="2"/>
        <v>16</v>
      </c>
      <c r="X153" s="97" t="str">
        <f>IFERROR(IF(G153&gt;=M153,"complete",IF(VLOOKUP(E153,'Production Plan'!$E:$S,10,0)=1,"listed",VLOOKUP(E153,'Production Plan'!$E:$S,14,0))),"tba")</f>
        <v>tba</v>
      </c>
      <c r="Y153" s="98" t="str">
        <f>VLOOKUP(E153,'item dashboard'!A:A,1,0)</f>
        <v>B-L601R-W30RNG-OTO</v>
      </c>
      <c r="Z153" s="99"/>
    </row>
    <row r="154" ht="12.75" customHeight="1">
      <c r="A154" s="15" t="s">
        <v>3090</v>
      </c>
      <c r="B154" s="15" t="s">
        <v>3091</v>
      </c>
      <c r="C154" s="92">
        <v>43388.0</v>
      </c>
      <c r="D154" s="15" t="s">
        <v>3073</v>
      </c>
      <c r="E154" s="15" t="s">
        <v>2042</v>
      </c>
      <c r="F154" s="15" t="s">
        <v>2043</v>
      </c>
      <c r="G154" s="93">
        <v>0.0</v>
      </c>
      <c r="H154" s="93">
        <v>0.0</v>
      </c>
      <c r="I154" s="93">
        <v>100000.0</v>
      </c>
      <c r="J154" s="93">
        <v>1300.0</v>
      </c>
      <c r="K154" s="93">
        <v>0.0</v>
      </c>
      <c r="L154" s="93">
        <v>0.0</v>
      </c>
      <c r="M154" s="93">
        <v>100000.0</v>
      </c>
      <c r="N154" s="93">
        <v>1300.0</v>
      </c>
      <c r="O154" s="94">
        <v>0.053</v>
      </c>
      <c r="P154" s="93">
        <v>0.0</v>
      </c>
      <c r="Q154" s="93">
        <v>532163.99</v>
      </c>
      <c r="R154" s="93">
        <v>532163.99</v>
      </c>
      <c r="S154" s="95">
        <v>18.0</v>
      </c>
      <c r="T154" s="15" t="s">
        <v>2849</v>
      </c>
      <c r="U154" s="15" t="s">
        <v>3074</v>
      </c>
      <c r="V154" s="13" t="str">
        <f t="shared" si="1"/>
        <v>Call Off</v>
      </c>
      <c r="W154" s="96">
        <f t="shared" si="2"/>
        <v>42</v>
      </c>
      <c r="X154" s="97" t="str">
        <f>IFERROR(IF(G154&gt;=M154,"complete",IF(VLOOKUP(E154,'Production Plan'!$E:$S,10,0)=1,"listed",VLOOKUP(E154,'Production Plan'!$E:$S,14,0))),"tba")</f>
        <v>tba</v>
      </c>
      <c r="Y154" s="98" t="str">
        <f>VLOOKUP(E154,'item dashboard'!A:A,1,0)</f>
        <v>B-MOV104-W13</v>
      </c>
      <c r="Z154" s="99"/>
    </row>
    <row r="155" ht="12.75" customHeight="1">
      <c r="A155" s="15" t="s">
        <v>3092</v>
      </c>
      <c r="B155" s="15" t="s">
        <v>3072</v>
      </c>
      <c r="C155" s="92">
        <v>43357.0</v>
      </c>
      <c r="D155" s="15" t="s">
        <v>3073</v>
      </c>
      <c r="E155" s="15" t="s">
        <v>2156</v>
      </c>
      <c r="F155" s="15" t="s">
        <v>2157</v>
      </c>
      <c r="G155" s="93">
        <v>0.0</v>
      </c>
      <c r="H155" s="93">
        <v>0.0</v>
      </c>
      <c r="I155" s="93">
        <v>200000.0</v>
      </c>
      <c r="J155" s="93">
        <v>3400.0</v>
      </c>
      <c r="K155" s="93">
        <v>0.0</v>
      </c>
      <c r="L155" s="93">
        <v>0.0</v>
      </c>
      <c r="M155" s="93">
        <v>200000.0</v>
      </c>
      <c r="N155" s="93">
        <v>3400.0</v>
      </c>
      <c r="O155" s="94">
        <v>0.057</v>
      </c>
      <c r="P155" s="93">
        <v>0.0</v>
      </c>
      <c r="Q155" s="93">
        <v>1144654.62</v>
      </c>
      <c r="R155" s="93">
        <v>1144654.62</v>
      </c>
      <c r="S155" s="95">
        <v>49.0</v>
      </c>
      <c r="T155" s="15" t="s">
        <v>2849</v>
      </c>
      <c r="U155" s="15" t="s">
        <v>3074</v>
      </c>
      <c r="V155" s="13" t="str">
        <f t="shared" si="1"/>
        <v>Call Off</v>
      </c>
      <c r="W155" s="96">
        <f t="shared" si="2"/>
        <v>37</v>
      </c>
      <c r="X155" s="97" t="str">
        <f>IFERROR(IF(G155&gt;=M155,"complete",IF(VLOOKUP(E155,'Production Plan'!$E:$S,10,0)=1,"listed",VLOOKUP(E155,'Production Plan'!$E:$S,14,0))),"tba")</f>
        <v>tba</v>
      </c>
      <c r="Y155" s="98" t="str">
        <f>VLOOKUP(E155,'item dashboard'!A:A,1,0)</f>
        <v>B-P32MV-N17</v>
      </c>
      <c r="Z155" s="99"/>
    </row>
    <row r="156" ht="12.75" customHeight="1">
      <c r="A156" s="15" t="s">
        <v>3093</v>
      </c>
      <c r="B156" s="15" t="s">
        <v>2878</v>
      </c>
      <c r="C156" s="92">
        <v>43368.0</v>
      </c>
      <c r="D156" s="15" t="s">
        <v>3094</v>
      </c>
      <c r="E156" s="15" t="s">
        <v>2744</v>
      </c>
      <c r="F156" s="15" t="s">
        <v>2745</v>
      </c>
      <c r="G156" s="93">
        <v>4580.0</v>
      </c>
      <c r="H156" s="93">
        <v>64.12</v>
      </c>
      <c r="I156" s="93">
        <v>10000.0</v>
      </c>
      <c r="J156" s="93">
        <v>140.0</v>
      </c>
      <c r="K156" s="93">
        <v>5500.0</v>
      </c>
      <c r="L156" s="93">
        <v>77.0</v>
      </c>
      <c r="M156" s="93">
        <v>4500.0</v>
      </c>
      <c r="N156" s="93">
        <v>63.0</v>
      </c>
      <c r="O156" s="94">
        <v>6.08</v>
      </c>
      <c r="P156" s="93">
        <v>33440.0</v>
      </c>
      <c r="Q156" s="93">
        <v>60800.0</v>
      </c>
      <c r="R156" s="93">
        <v>27360.0</v>
      </c>
      <c r="S156" s="95">
        <v>38.0</v>
      </c>
      <c r="T156" s="15" t="s">
        <v>2903</v>
      </c>
      <c r="U156" s="15" t="s">
        <v>2881</v>
      </c>
      <c r="V156" s="13" t="str">
        <f t="shared" si="1"/>
        <v>Call Off</v>
      </c>
      <c r="W156" s="96">
        <f t="shared" si="2"/>
        <v>39</v>
      </c>
      <c r="X156" s="97" t="str">
        <f>IFERROR(IF(G156&gt;=M156,"complete",IF(VLOOKUP(E156,'Production Plan'!$E:$S,10,0)=1,"listed",VLOOKUP(E156,'Production Plan'!$E:$S,14,0))),"tba")</f>
        <v>complete</v>
      </c>
      <c r="Y156" s="98" t="str">
        <f>VLOOKUP(E156,'item dashboard'!A:A,1,0)</f>
        <v>B-W3B-N14NAZ</v>
      </c>
      <c r="Z156" s="99"/>
    </row>
    <row r="157" ht="12.75" customHeight="1">
      <c r="A157" s="93">
        <v>4531733.0</v>
      </c>
      <c r="B157" s="93">
        <v>1032827.0</v>
      </c>
      <c r="C157" s="93">
        <v>38428.16499999999</v>
      </c>
      <c r="D157" s="93">
        <v>3498906.0</v>
      </c>
      <c r="E157" s="93">
        <v>124184.27539999998</v>
      </c>
      <c r="F157" s="93">
        <v>1.123795953524904E7</v>
      </c>
      <c r="G157" s="93">
        <v>4.823271671800058E7</v>
      </c>
      <c r="H157" s="93">
        <v>3.699475718275154E7</v>
      </c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3" t="str">
        <f t="shared" si="1"/>
        <v>Call Off</v>
      </c>
      <c r="W157" s="96">
        <f t="shared" si="2"/>
        <v>12</v>
      </c>
      <c r="X157" s="97" t="str">
        <f>IFERROR(IF(G157&gt;=M157,"complete",IF(VLOOKUP(E157,'Production Plan'!$E:$S,10,0)=1,"listed",VLOOKUP(E157,'Production Plan'!$E:$S,14,0))),"tba")</f>
        <v>complete</v>
      </c>
      <c r="Y157" s="98" t="str">
        <f>VLOOKUP(E157,'item dashboard'!A:A,1,0)</f>
        <v>#N/A</v>
      </c>
      <c r="Z157" s="99"/>
    </row>
    <row r="158" ht="12.75" customHeight="1">
      <c r="A158" s="15" t="s">
        <v>3095</v>
      </c>
      <c r="B158" s="15" t="s">
        <v>3096</v>
      </c>
      <c r="C158" s="92">
        <v>43357.0</v>
      </c>
      <c r="D158" s="15" t="s">
        <v>3073</v>
      </c>
      <c r="E158" s="15" t="s">
        <v>266</v>
      </c>
      <c r="F158" s="15" t="s">
        <v>267</v>
      </c>
      <c r="G158" s="93">
        <v>1512.0</v>
      </c>
      <c r="H158" s="93">
        <v>22.68</v>
      </c>
      <c r="I158" s="93">
        <v>20000.0</v>
      </c>
      <c r="J158" s="93">
        <v>300.0</v>
      </c>
      <c r="K158" s="93">
        <v>19152.0</v>
      </c>
      <c r="L158" s="93">
        <v>287.28</v>
      </c>
      <c r="M158" s="93">
        <v>848.0</v>
      </c>
      <c r="N158" s="93">
        <v>12.72</v>
      </c>
      <c r="O158" s="94">
        <v>0.055999999999999994</v>
      </c>
      <c r="P158" s="93">
        <v>107689.10664960001</v>
      </c>
      <c r="Q158" s="93">
        <v>112457.296</v>
      </c>
      <c r="R158" s="93">
        <v>4768.18935039999</v>
      </c>
      <c r="S158" s="95">
        <v>49.0</v>
      </c>
      <c r="T158" s="15"/>
      <c r="U158" s="15" t="s">
        <v>3074</v>
      </c>
      <c r="V158" s="13" t="str">
        <f t="shared" si="1"/>
        <v>Call Off</v>
      </c>
      <c r="W158" s="96">
        <f t="shared" si="2"/>
        <v>37</v>
      </c>
      <c r="X158" s="97" t="str">
        <f>IFERROR(IF(G158&gt;=M158,"complete",IF(VLOOKUP(E158,'Production Plan'!$E:$S,10,0)=1,"listed",VLOOKUP(E158,'Production Plan'!$E:$S,14,0))),"tba")</f>
        <v>complete</v>
      </c>
      <c r="Y158" s="98" t="str">
        <f>VLOOKUP(E158,'item dashboard'!A:A,1,0)</f>
        <v>B-100MOV-LY15</v>
      </c>
      <c r="Z158" s="99"/>
    </row>
    <row r="159" ht="12.75" customHeight="1">
      <c r="A159" s="15" t="s">
        <v>167</v>
      </c>
      <c r="B159" s="15" t="s">
        <v>3097</v>
      </c>
      <c r="C159" s="92">
        <v>43357.0</v>
      </c>
      <c r="D159" s="15" t="s">
        <v>3073</v>
      </c>
      <c r="E159" s="15" t="s">
        <v>314</v>
      </c>
      <c r="F159" s="15" t="s">
        <v>315</v>
      </c>
      <c r="G159" s="93">
        <v>7300.0</v>
      </c>
      <c r="H159" s="93">
        <v>438.0</v>
      </c>
      <c r="I159" s="93">
        <v>20000.0</v>
      </c>
      <c r="J159" s="93">
        <v>1200.0</v>
      </c>
      <c r="K159" s="93">
        <v>5400.0</v>
      </c>
      <c r="L159" s="93">
        <v>324.0</v>
      </c>
      <c r="M159" s="93">
        <v>14600.0</v>
      </c>
      <c r="N159" s="93">
        <v>876.0</v>
      </c>
      <c r="O159" s="94">
        <v>0.17300000000000001</v>
      </c>
      <c r="P159" s="93">
        <v>93801.43386</v>
      </c>
      <c r="Q159" s="93">
        <v>347412.718</v>
      </c>
      <c r="R159" s="93">
        <v>253611.28413999997</v>
      </c>
      <c r="S159" s="95">
        <v>49.0</v>
      </c>
      <c r="T159" s="15" t="s">
        <v>2849</v>
      </c>
      <c r="U159" s="15" t="s">
        <v>3074</v>
      </c>
      <c r="V159" s="13" t="str">
        <f t="shared" si="1"/>
        <v>Call Off</v>
      </c>
      <c r="W159" s="96">
        <f t="shared" si="2"/>
        <v>37</v>
      </c>
      <c r="X159" s="97" t="str">
        <f>IFERROR(IF(G159&gt;=M159,"complete",IF(VLOOKUP(E159,'Production Plan'!$E:$S,10,0)=1,"listed",VLOOKUP(E159,'Production Plan'!$E:$S,14,0))),"tba")</f>
        <v>listed</v>
      </c>
      <c r="Y159" s="98" t="str">
        <f>VLOOKUP(E159,'item dashboard'!A:A,1,0)</f>
        <v>B-1LMOV-PK60</v>
      </c>
      <c r="Z159" s="99"/>
    </row>
    <row r="160" ht="12.75" customHeight="1">
      <c r="A160" s="15" t="s">
        <v>3098</v>
      </c>
      <c r="B160" s="15" t="s">
        <v>3097</v>
      </c>
      <c r="C160" s="92">
        <v>43357.0</v>
      </c>
      <c r="D160" s="15" t="s">
        <v>3073</v>
      </c>
      <c r="E160" s="15" t="s">
        <v>316</v>
      </c>
      <c r="F160" s="15" t="s">
        <v>317</v>
      </c>
      <c r="G160" s="93">
        <v>8800.0</v>
      </c>
      <c r="H160" s="93">
        <v>528.0</v>
      </c>
      <c r="I160" s="93">
        <v>20000.0</v>
      </c>
      <c r="J160" s="93">
        <v>1200.0</v>
      </c>
      <c r="K160" s="93">
        <v>14000.0</v>
      </c>
      <c r="L160" s="93">
        <v>840.0</v>
      </c>
      <c r="M160" s="93">
        <v>6000.0</v>
      </c>
      <c r="N160" s="93">
        <v>360.0</v>
      </c>
      <c r="O160" s="94">
        <v>0.17300000000000001</v>
      </c>
      <c r="P160" s="93">
        <v>243188.90260000003</v>
      </c>
      <c r="Q160" s="93">
        <v>347412.718</v>
      </c>
      <c r="R160" s="93">
        <v>104223.81539999995</v>
      </c>
      <c r="S160" s="95">
        <v>49.0</v>
      </c>
      <c r="T160" s="15" t="s">
        <v>2849</v>
      </c>
      <c r="U160" s="15" t="s">
        <v>3074</v>
      </c>
      <c r="V160" s="13" t="str">
        <f t="shared" si="1"/>
        <v>Call Off</v>
      </c>
      <c r="W160" s="96">
        <f t="shared" si="2"/>
        <v>37</v>
      </c>
      <c r="X160" s="97" t="str">
        <f>IFERROR(IF(G160&gt;=M160,"complete",IF(VLOOKUP(E160,'Production Plan'!$E:$S,10,0)=1,"listed",VLOOKUP(E160,'Production Plan'!$E:$S,14,0))),"tba")</f>
        <v>complete</v>
      </c>
      <c r="Y160" s="98" t="str">
        <f>VLOOKUP(E160,'item dashboard'!A:A,1,0)</f>
        <v>B-1LMOV-W60</v>
      </c>
      <c r="Z160" s="99"/>
    </row>
    <row r="161" ht="12.75" customHeight="1">
      <c r="A161" s="15" t="s">
        <v>28</v>
      </c>
      <c r="B161" s="15" t="s">
        <v>3099</v>
      </c>
      <c r="C161" s="92">
        <v>43357.0</v>
      </c>
      <c r="D161" s="15" t="s">
        <v>3073</v>
      </c>
      <c r="E161" s="15" t="s">
        <v>348</v>
      </c>
      <c r="F161" s="15" t="s">
        <v>349</v>
      </c>
      <c r="G161" s="93">
        <v>12279.0</v>
      </c>
      <c r="H161" s="93">
        <v>270.138</v>
      </c>
      <c r="I161" s="93">
        <v>50000.0</v>
      </c>
      <c r="J161" s="93">
        <v>1100.0</v>
      </c>
      <c r="K161" s="93">
        <v>24480.0</v>
      </c>
      <c r="L161" s="93">
        <v>538.56</v>
      </c>
      <c r="M161" s="93">
        <v>25520.0</v>
      </c>
      <c r="N161" s="93">
        <v>561.44</v>
      </c>
      <c r="O161" s="94">
        <v>0.069</v>
      </c>
      <c r="P161" s="93">
        <v>169601.667696</v>
      </c>
      <c r="Q161" s="93">
        <v>346408.635</v>
      </c>
      <c r="R161" s="93">
        <v>176806.967304</v>
      </c>
      <c r="S161" s="95">
        <v>49.0</v>
      </c>
      <c r="T161" s="15"/>
      <c r="U161" s="15" t="s">
        <v>3074</v>
      </c>
      <c r="V161" s="13" t="str">
        <f t="shared" si="1"/>
        <v>Call Off</v>
      </c>
      <c r="W161" s="96">
        <f t="shared" si="2"/>
        <v>37</v>
      </c>
      <c r="X161" s="97" t="str">
        <f>IFERROR(IF(G161&gt;=M161,"complete",IF(VLOOKUP(E161,'Production Plan'!$E:$S,10,0)=1,"listed",VLOOKUP(E161,'Production Plan'!$E:$S,14,0))),"tba")</f>
        <v/>
      </c>
      <c r="Y161" s="98" t="str">
        <f>VLOOKUP(E161,'item dashboard'!A:A,1,0)</f>
        <v>B-200MEN-DB22</v>
      </c>
      <c r="Z161" s="99"/>
    </row>
    <row r="162" ht="12.75" customHeight="1">
      <c r="A162" s="15" t="s">
        <v>3100</v>
      </c>
      <c r="B162" s="15" t="s">
        <v>3096</v>
      </c>
      <c r="C162" s="92">
        <v>43357.0</v>
      </c>
      <c r="D162" s="15" t="s">
        <v>3073</v>
      </c>
      <c r="E162" s="15" t="s">
        <v>350</v>
      </c>
      <c r="F162" s="15" t="s">
        <v>351</v>
      </c>
      <c r="G162" s="93">
        <v>19440.0</v>
      </c>
      <c r="H162" s="93">
        <v>427.68</v>
      </c>
      <c r="I162" s="93">
        <v>50000.0</v>
      </c>
      <c r="J162" s="93">
        <v>1100.0</v>
      </c>
      <c r="K162" s="93">
        <v>30600.0</v>
      </c>
      <c r="L162" s="93">
        <v>673.2000000000002</v>
      </c>
      <c r="M162" s="93">
        <v>19400.0</v>
      </c>
      <c r="N162" s="93">
        <v>426.8</v>
      </c>
      <c r="O162" s="94">
        <v>0.069</v>
      </c>
      <c r="P162" s="93">
        <v>212002.08462</v>
      </c>
      <c r="Q162" s="93">
        <v>346408.635</v>
      </c>
      <c r="R162" s="93">
        <v>134406.55038</v>
      </c>
      <c r="S162" s="95">
        <v>49.0</v>
      </c>
      <c r="T162" s="15" t="s">
        <v>2849</v>
      </c>
      <c r="U162" s="15" t="s">
        <v>3074</v>
      </c>
      <c r="V162" s="13" t="str">
        <f t="shared" si="1"/>
        <v>Call Off</v>
      </c>
      <c r="W162" s="96">
        <f t="shared" si="2"/>
        <v>37</v>
      </c>
      <c r="X162" s="97" t="str">
        <f>IFERROR(IF(G162&gt;=M162,"complete",IF(VLOOKUP(E162,'Production Plan'!$E:$S,10,0)=1,"listed",VLOOKUP(E162,'Production Plan'!$E:$S,14,0))),"tba")</f>
        <v>complete</v>
      </c>
      <c r="Y162" s="98" t="str">
        <f>VLOOKUP(E162,'item dashboard'!A:A,1,0)</f>
        <v>B-200MEN-W22</v>
      </c>
      <c r="Z162" s="99"/>
    </row>
    <row r="163" ht="12.75" customHeight="1">
      <c r="A163" s="15" t="s">
        <v>30</v>
      </c>
      <c r="B163" s="15" t="s">
        <v>3097</v>
      </c>
      <c r="C163" s="92">
        <v>43357.0</v>
      </c>
      <c r="D163" s="15" t="s">
        <v>3073</v>
      </c>
      <c r="E163" s="15" t="s">
        <v>376</v>
      </c>
      <c r="F163" s="15" t="s">
        <v>377</v>
      </c>
      <c r="G163" s="93">
        <v>6000.0</v>
      </c>
      <c r="H163" s="93">
        <v>132.0</v>
      </c>
      <c r="I163" s="93">
        <v>50000.0</v>
      </c>
      <c r="J163" s="93">
        <v>1100.0</v>
      </c>
      <c r="K163" s="93">
        <v>7500.0</v>
      </c>
      <c r="L163" s="93">
        <v>165.00000000000003</v>
      </c>
      <c r="M163" s="93">
        <v>42500.0</v>
      </c>
      <c r="N163" s="93">
        <v>935.0</v>
      </c>
      <c r="O163" s="94">
        <v>0.075</v>
      </c>
      <c r="P163" s="93">
        <v>56479.66875</v>
      </c>
      <c r="Q163" s="93">
        <v>376531.125</v>
      </c>
      <c r="R163" s="93">
        <v>320051.45625</v>
      </c>
      <c r="S163" s="95">
        <v>49.0</v>
      </c>
      <c r="T163" s="15" t="s">
        <v>2849</v>
      </c>
      <c r="U163" s="15" t="s">
        <v>3074</v>
      </c>
      <c r="V163" s="13" t="str">
        <f t="shared" si="1"/>
        <v>Call Off</v>
      </c>
      <c r="W163" s="96">
        <f t="shared" si="2"/>
        <v>37</v>
      </c>
      <c r="X163" s="97">
        <f>IFERROR(IF(G163&gt;=M163,"complete",IF(VLOOKUP(E163,'Production Plan'!$E:$S,10,0)=1,"listed",VLOOKUP(E163,'Production Plan'!$E:$S,14,0))),"tba")</f>
        <v>45481.125</v>
      </c>
      <c r="Y163" s="98" t="str">
        <f>VLOOKUP(E163,'item dashboard'!A:A,1,0)</f>
        <v>B-240MOV-N22</v>
      </c>
      <c r="Z163" s="99"/>
    </row>
    <row r="164" ht="12.75" customHeight="1">
      <c r="A164" s="15" t="s">
        <v>33</v>
      </c>
      <c r="B164" s="15" t="s">
        <v>3096</v>
      </c>
      <c r="C164" s="92">
        <v>43357.0</v>
      </c>
      <c r="D164" s="15" t="s">
        <v>3073</v>
      </c>
      <c r="E164" s="15" t="s">
        <v>380</v>
      </c>
      <c r="F164" s="15" t="s">
        <v>381</v>
      </c>
      <c r="G164" s="93">
        <v>17400.0</v>
      </c>
      <c r="H164" s="93">
        <v>382.80000000000007</v>
      </c>
      <c r="I164" s="93">
        <v>100000.0</v>
      </c>
      <c r="J164" s="93">
        <v>2200.0</v>
      </c>
      <c r="K164" s="93">
        <v>38400.0</v>
      </c>
      <c r="L164" s="93">
        <v>844.8</v>
      </c>
      <c r="M164" s="93">
        <v>61600.0</v>
      </c>
      <c r="N164" s="93">
        <v>1355.2000000000003</v>
      </c>
      <c r="O164" s="94">
        <v>0.065</v>
      </c>
      <c r="P164" s="93">
        <v>250619.1168</v>
      </c>
      <c r="Q164" s="93">
        <v>652653.95</v>
      </c>
      <c r="R164" s="93">
        <v>402034.8332</v>
      </c>
      <c r="S164" s="95">
        <v>49.0</v>
      </c>
      <c r="T164" s="15" t="s">
        <v>2849</v>
      </c>
      <c r="U164" s="15" t="s">
        <v>3074</v>
      </c>
      <c r="V164" s="13" t="str">
        <f t="shared" si="1"/>
        <v>Call Off</v>
      </c>
      <c r="W164" s="96">
        <f t="shared" si="2"/>
        <v>37</v>
      </c>
      <c r="X164" s="97">
        <f>IFERROR(IF(G164&gt;=M164,"complete",IF(VLOOKUP(E164,'Production Plan'!$E:$S,10,0)=1,"listed",VLOOKUP(E164,'Production Plan'!$E:$S,14,0))),"tba")</f>
        <v>45489.45255</v>
      </c>
      <c r="Y164" s="98" t="str">
        <f>VLOOKUP(E164,'item dashboard'!A:A,1,0)</f>
        <v>B-240MOV-W22</v>
      </c>
      <c r="Z164" s="99"/>
    </row>
    <row r="165" ht="12.75" customHeight="1">
      <c r="A165" s="15" t="s">
        <v>172</v>
      </c>
      <c r="B165" s="15" t="s">
        <v>3096</v>
      </c>
      <c r="C165" s="92">
        <v>43357.0</v>
      </c>
      <c r="D165" s="15" t="s">
        <v>3073</v>
      </c>
      <c r="E165" s="15" t="s">
        <v>430</v>
      </c>
      <c r="F165" s="15" t="s">
        <v>431</v>
      </c>
      <c r="G165" s="93">
        <v>0.0</v>
      </c>
      <c r="H165" s="93">
        <v>0.0</v>
      </c>
      <c r="I165" s="93">
        <v>100000.0</v>
      </c>
      <c r="J165" s="93">
        <v>900.0</v>
      </c>
      <c r="K165" s="93">
        <v>56000.0</v>
      </c>
      <c r="L165" s="93">
        <v>504.0</v>
      </c>
      <c r="M165" s="93">
        <v>44000.0</v>
      </c>
      <c r="N165" s="93">
        <v>396.0</v>
      </c>
      <c r="O165" s="94">
        <v>0.036000000000000004</v>
      </c>
      <c r="P165" s="93">
        <v>202423.13280000002</v>
      </c>
      <c r="Q165" s="93">
        <v>361469.88</v>
      </c>
      <c r="R165" s="93">
        <v>159046.74719999998</v>
      </c>
      <c r="S165" s="95">
        <v>49.0</v>
      </c>
      <c r="T165" s="15" t="s">
        <v>2849</v>
      </c>
      <c r="U165" s="15" t="s">
        <v>3074</v>
      </c>
      <c r="V165" s="13" t="str">
        <f t="shared" si="1"/>
        <v>Call Off</v>
      </c>
      <c r="W165" s="96">
        <f t="shared" si="2"/>
        <v>37</v>
      </c>
      <c r="X165" s="97" t="str">
        <f>IFERROR(IF(G165&gt;=M165,"complete",IF(VLOOKUP(E165,'Production Plan'!$E:$S,10,0)=1,"listed",VLOOKUP(E165,'Production Plan'!$E:$S,14,0))),"tba")</f>
        <v>listed</v>
      </c>
      <c r="Y165" s="98" t="str">
        <f>VLOOKUP(E165,'item dashboard'!A:A,1,0)</f>
        <v>B-25BBYJR-W9</v>
      </c>
      <c r="Z165" s="99"/>
    </row>
    <row r="166" ht="12.75" customHeight="1">
      <c r="A166" s="15" t="s">
        <v>130</v>
      </c>
      <c r="B166" s="15" t="s">
        <v>3096</v>
      </c>
      <c r="C166" s="92">
        <v>43357.0</v>
      </c>
      <c r="D166" s="15" t="s">
        <v>3073</v>
      </c>
      <c r="E166" s="15" t="s">
        <v>635</v>
      </c>
      <c r="F166" s="15" t="s">
        <v>636</v>
      </c>
      <c r="G166" s="93">
        <v>27200.0</v>
      </c>
      <c r="H166" s="93">
        <v>353.6</v>
      </c>
      <c r="I166" s="93">
        <v>100000.0</v>
      </c>
      <c r="J166" s="93">
        <v>1300.0</v>
      </c>
      <c r="K166" s="93">
        <v>36000.0</v>
      </c>
      <c r="L166" s="93">
        <v>468.0</v>
      </c>
      <c r="M166" s="93">
        <v>64000.0</v>
      </c>
      <c r="N166" s="93">
        <v>832.0</v>
      </c>
      <c r="O166" s="94">
        <v>0.047</v>
      </c>
      <c r="P166" s="93">
        <v>169890.8436</v>
      </c>
      <c r="Q166" s="93">
        <v>471919.01</v>
      </c>
      <c r="R166" s="93">
        <v>302028.1664</v>
      </c>
      <c r="S166" s="95">
        <v>49.0</v>
      </c>
      <c r="T166" s="15" t="s">
        <v>2849</v>
      </c>
      <c r="U166" s="15" t="s">
        <v>3074</v>
      </c>
      <c r="V166" s="13" t="str">
        <f t="shared" si="1"/>
        <v>Call Off</v>
      </c>
      <c r="W166" s="96">
        <f t="shared" si="2"/>
        <v>37</v>
      </c>
      <c r="X166" s="97" t="str">
        <f>IFERROR(IF(G166&gt;=M166,"complete",IF(VLOOKUP(E166,'Production Plan'!$E:$S,10,0)=1,"listed",VLOOKUP(E166,'Production Plan'!$E:$S,14,0))),"tba")</f>
        <v/>
      </c>
      <c r="Y166" s="98" t="str">
        <f>VLOOKUP(E166,'item dashboard'!A:A,1,0)</f>
        <v>B-50BBYJR-W13</v>
      </c>
      <c r="Z166" s="99"/>
    </row>
    <row r="167" ht="12.75" customHeight="1">
      <c r="A167" s="15" t="s">
        <v>75</v>
      </c>
      <c r="B167" s="15" t="s">
        <v>3096</v>
      </c>
      <c r="C167" s="92">
        <v>43357.0</v>
      </c>
      <c r="D167" s="15" t="s">
        <v>3073</v>
      </c>
      <c r="E167" s="15" t="s">
        <v>707</v>
      </c>
      <c r="F167" s="15" t="s">
        <v>708</v>
      </c>
      <c r="G167" s="93">
        <v>3840.0</v>
      </c>
      <c r="H167" s="93">
        <v>222.72</v>
      </c>
      <c r="I167" s="93">
        <v>30000.0</v>
      </c>
      <c r="J167" s="93">
        <v>1740.0</v>
      </c>
      <c r="K167" s="93">
        <v>15360.0</v>
      </c>
      <c r="L167" s="93">
        <v>890.88</v>
      </c>
      <c r="M167" s="93">
        <v>14640.0</v>
      </c>
      <c r="N167" s="93">
        <v>849.12</v>
      </c>
      <c r="O167" s="94">
        <v>0.179</v>
      </c>
      <c r="P167" s="93">
        <v>276066.59635199996</v>
      </c>
      <c r="Q167" s="93">
        <v>539192.571</v>
      </c>
      <c r="R167" s="93">
        <v>263125.974648</v>
      </c>
      <c r="S167" s="95">
        <v>49.0</v>
      </c>
      <c r="T167" s="15" t="s">
        <v>2849</v>
      </c>
      <c r="U167" s="15" t="s">
        <v>3074</v>
      </c>
      <c r="V167" s="13" t="str">
        <f t="shared" si="1"/>
        <v>Call Off</v>
      </c>
      <c r="W167" s="96">
        <f t="shared" si="2"/>
        <v>37</v>
      </c>
      <c r="X167" s="97" t="str">
        <f>IFERROR(IF(G167&gt;=M167,"complete",IF(VLOOKUP(E167,'Production Plan'!$E:$S,10,0)=1,"listed",VLOOKUP(E167,'Production Plan'!$E:$S,14,0))),"tba")</f>
        <v/>
      </c>
      <c r="Y167" s="98" t="str">
        <f>VLOOKUP(E167,'item dashboard'!A:A,1,0)</f>
        <v>B-750MOV-CM58</v>
      </c>
      <c r="Z167" s="99"/>
    </row>
    <row r="168" ht="12.75" customHeight="1">
      <c r="A168" s="15" t="s">
        <v>3101</v>
      </c>
      <c r="B168" s="15" t="s">
        <v>3096</v>
      </c>
      <c r="C168" s="92">
        <v>43357.0</v>
      </c>
      <c r="D168" s="15" t="s">
        <v>3073</v>
      </c>
      <c r="E168" s="15" t="s">
        <v>2052</v>
      </c>
      <c r="F168" s="15" t="s">
        <v>2053</v>
      </c>
      <c r="G168" s="93">
        <v>680.0</v>
      </c>
      <c r="H168" s="93">
        <v>156.4</v>
      </c>
      <c r="I168" s="93">
        <v>8000.0</v>
      </c>
      <c r="J168" s="93">
        <v>1840.0</v>
      </c>
      <c r="K168" s="93">
        <v>7940.0</v>
      </c>
      <c r="L168" s="93">
        <v>1826.2</v>
      </c>
      <c r="M168" s="93">
        <v>60.0</v>
      </c>
      <c r="N168" s="93">
        <v>13.8</v>
      </c>
      <c r="O168" s="94">
        <v>0.514</v>
      </c>
      <c r="P168" s="93">
        <v>409782.337628</v>
      </c>
      <c r="Q168" s="93">
        <v>412878.92960000003</v>
      </c>
      <c r="R168" s="93">
        <v>3096.591972000003</v>
      </c>
      <c r="S168" s="95">
        <v>49.0</v>
      </c>
      <c r="T168" s="15" t="s">
        <v>2849</v>
      </c>
      <c r="U168" s="15" t="s">
        <v>3074</v>
      </c>
      <c r="V168" s="13" t="str">
        <f t="shared" si="1"/>
        <v>Call Off</v>
      </c>
      <c r="W168" s="96">
        <f t="shared" si="2"/>
        <v>37</v>
      </c>
      <c r="X168" s="97" t="str">
        <f>IFERROR(IF(G168&gt;=M168,"complete",IF(VLOOKUP(E168,'Production Plan'!$E:$S,10,0)=1,"listed",VLOOKUP(E168,'Production Plan'!$E:$S,14,0))),"tba")</f>
        <v>complete</v>
      </c>
      <c r="Y168" s="98" t="str">
        <f>VLOOKUP(E168,'item dashboard'!A:A,1,0)</f>
        <v>B-MOV5LT-N230</v>
      </c>
      <c r="Z168" s="99"/>
    </row>
    <row r="169" ht="12.75" customHeight="1">
      <c r="A169" s="15" t="s">
        <v>3102</v>
      </c>
      <c r="B169" s="15" t="s">
        <v>3097</v>
      </c>
      <c r="C169" s="92">
        <v>43357.0</v>
      </c>
      <c r="D169" s="15" t="s">
        <v>3073</v>
      </c>
      <c r="E169" s="15" t="s">
        <v>2071</v>
      </c>
      <c r="F169" s="15" t="s">
        <v>2072</v>
      </c>
      <c r="G169" s="93">
        <v>9000.0</v>
      </c>
      <c r="H169" s="93">
        <v>117.0</v>
      </c>
      <c r="I169" s="93">
        <v>200000.0</v>
      </c>
      <c r="J169" s="93">
        <v>2600.0</v>
      </c>
      <c r="K169" s="93">
        <v>10000.0</v>
      </c>
      <c r="L169" s="93">
        <v>130.0</v>
      </c>
      <c r="M169" s="93">
        <v>190000.0</v>
      </c>
      <c r="N169" s="93">
        <v>2470.0</v>
      </c>
      <c r="O169" s="94">
        <v>0.046</v>
      </c>
      <c r="P169" s="93">
        <v>46187.818</v>
      </c>
      <c r="Q169" s="93">
        <v>923756.36</v>
      </c>
      <c r="R169" s="93">
        <v>877568.542</v>
      </c>
      <c r="S169" s="95">
        <v>49.0</v>
      </c>
      <c r="T169" s="15" t="s">
        <v>2849</v>
      </c>
      <c r="U169" s="15" t="s">
        <v>3074</v>
      </c>
      <c r="V169" s="13" t="str">
        <f t="shared" si="1"/>
        <v>Call Off</v>
      </c>
      <c r="W169" s="96">
        <f t="shared" si="2"/>
        <v>37</v>
      </c>
      <c r="X169" s="97" t="str">
        <f>IFERROR(IF(G169&gt;=M169,"complete",IF(VLOOKUP(E169,'Production Plan'!$E:$S,10,0)=1,"listed",VLOOKUP(E169,'Production Plan'!$E:$S,14,0))),"tba")</f>
        <v>tba</v>
      </c>
      <c r="Y169" s="98" t="str">
        <f>VLOOKUP(E169,'item dashboard'!A:A,1,0)</f>
        <v>B-MP60-N13</v>
      </c>
      <c r="Z169" s="99"/>
    </row>
    <row r="170" ht="12.75" customHeight="1">
      <c r="A170" s="15" t="s">
        <v>3103</v>
      </c>
      <c r="B170" s="15" t="s">
        <v>3104</v>
      </c>
      <c r="C170" s="92">
        <v>43348.0</v>
      </c>
      <c r="D170" s="15" t="s">
        <v>3105</v>
      </c>
      <c r="E170" s="15" t="s">
        <v>1005</v>
      </c>
      <c r="F170" s="15" t="s">
        <v>1006</v>
      </c>
      <c r="G170" s="93">
        <v>12864.0</v>
      </c>
      <c r="H170" s="93">
        <v>102.912</v>
      </c>
      <c r="I170" s="93">
        <v>149600.0</v>
      </c>
      <c r="J170" s="93">
        <v>1196.8</v>
      </c>
      <c r="K170" s="93">
        <v>133632.0</v>
      </c>
      <c r="L170" s="93">
        <v>1069.056</v>
      </c>
      <c r="M170" s="93">
        <v>15968.0</v>
      </c>
      <c r="N170" s="93">
        <v>127.744</v>
      </c>
      <c r="O170" s="94">
        <v>2.4</v>
      </c>
      <c r="P170" s="93">
        <v>320716.8</v>
      </c>
      <c r="Q170" s="93">
        <v>359040.0</v>
      </c>
      <c r="R170" s="93">
        <v>38323.2</v>
      </c>
      <c r="S170" s="95">
        <v>58.0</v>
      </c>
      <c r="T170" s="15" t="s">
        <v>2855</v>
      </c>
      <c r="U170" s="15" t="s">
        <v>2881</v>
      </c>
      <c r="V170" s="13" t="str">
        <f t="shared" si="1"/>
        <v>Call Off</v>
      </c>
      <c r="W170" s="96">
        <f t="shared" si="2"/>
        <v>36</v>
      </c>
      <c r="X170" s="97" t="str">
        <f>IFERROR(IF(G170&gt;=M170,"complete",IF(VLOOKUP(E170,'Production Plan'!$E:$S,10,0)=1,"listed",VLOOKUP(E170,'Production Plan'!$E:$S,14,0))),"tba")</f>
        <v/>
      </c>
      <c r="Y170" s="98" t="str">
        <f>VLOOKUP(E170,'item dashboard'!A:A,1,0)</f>
        <v>B-G23P-CL8</v>
      </c>
      <c r="Z170" s="99"/>
    </row>
    <row r="171" ht="12.75" customHeight="1">
      <c r="A171" s="15" t="s">
        <v>3106</v>
      </c>
      <c r="B171" s="15" t="s">
        <v>2878</v>
      </c>
      <c r="C171" s="92">
        <v>43178.0</v>
      </c>
      <c r="D171" s="15" t="s">
        <v>3105</v>
      </c>
      <c r="E171" s="15" t="s">
        <v>2162</v>
      </c>
      <c r="F171" s="15" t="s">
        <v>1215</v>
      </c>
      <c r="G171" s="93">
        <v>11400.0</v>
      </c>
      <c r="H171" s="93">
        <v>205.2</v>
      </c>
      <c r="I171" s="93">
        <v>12000.0</v>
      </c>
      <c r="J171" s="93">
        <v>216.0</v>
      </c>
      <c r="K171" s="93">
        <v>0.0</v>
      </c>
      <c r="L171" s="93">
        <v>0.0</v>
      </c>
      <c r="M171" s="93">
        <v>12000.0</v>
      </c>
      <c r="N171" s="93">
        <v>216.0</v>
      </c>
      <c r="O171" s="94">
        <v>7.176699999999999</v>
      </c>
      <c r="P171" s="93">
        <v>0.0</v>
      </c>
      <c r="Q171" s="93">
        <v>86120.4</v>
      </c>
      <c r="R171" s="93">
        <v>86120.4</v>
      </c>
      <c r="S171" s="95">
        <v>228.0</v>
      </c>
      <c r="T171" s="15" t="s">
        <v>2934</v>
      </c>
      <c r="U171" s="15" t="s">
        <v>2881</v>
      </c>
      <c r="V171" s="13" t="str">
        <f t="shared" si="1"/>
        <v>Call Off</v>
      </c>
      <c r="W171" s="96">
        <f t="shared" si="2"/>
        <v>12</v>
      </c>
      <c r="X171" s="97" t="str">
        <f>IFERROR(IF(G171&gt;=M171,"complete",IF(VLOOKUP(E171,'Production Plan'!$E:$S,10,0)=1,"listed",VLOOKUP(E171,'Production Plan'!$E:$S,14,0))),"tba")</f>
        <v>tba</v>
      </c>
      <c r="Y171" s="98" t="str">
        <f>VLOOKUP(E171,'item dashboard'!A:A,1,0)</f>
        <v>B-P33-N18</v>
      </c>
      <c r="Z171" s="99"/>
    </row>
    <row r="172" ht="12.75" customHeight="1">
      <c r="A172" s="15" t="s">
        <v>43</v>
      </c>
      <c r="B172" s="15" t="s">
        <v>2878</v>
      </c>
      <c r="C172" s="92">
        <v>43396.0</v>
      </c>
      <c r="D172" s="15" t="s">
        <v>3107</v>
      </c>
      <c r="E172" s="15" t="s">
        <v>1005</v>
      </c>
      <c r="F172" s="15" t="s">
        <v>1006</v>
      </c>
      <c r="G172" s="93">
        <v>12864.0</v>
      </c>
      <c r="H172" s="93">
        <v>102.912</v>
      </c>
      <c r="I172" s="93">
        <v>210000.0</v>
      </c>
      <c r="J172" s="93">
        <v>1680.0</v>
      </c>
      <c r="K172" s="93">
        <v>24000.0</v>
      </c>
      <c r="L172" s="93">
        <v>192.0</v>
      </c>
      <c r="M172" s="93">
        <v>186000.0</v>
      </c>
      <c r="N172" s="93">
        <v>1488.0</v>
      </c>
      <c r="O172" s="94">
        <v>2.8</v>
      </c>
      <c r="P172" s="93">
        <v>67200.0</v>
      </c>
      <c r="Q172" s="93">
        <v>588000.0</v>
      </c>
      <c r="R172" s="93">
        <v>520800.0</v>
      </c>
      <c r="S172" s="95">
        <v>10.0</v>
      </c>
      <c r="T172" s="15" t="s">
        <v>2855</v>
      </c>
      <c r="U172" s="15" t="s">
        <v>2850</v>
      </c>
      <c r="V172" s="13" t="str">
        <f t="shared" si="1"/>
        <v>Call Off</v>
      </c>
      <c r="W172" s="96">
        <f t="shared" si="2"/>
        <v>43</v>
      </c>
      <c r="X172" s="97" t="str">
        <f>IFERROR(IF(G172&gt;=M172,"complete",IF(VLOOKUP(E172,'Production Plan'!$E:$S,10,0)=1,"listed",VLOOKUP(E172,'Production Plan'!$E:$S,14,0))),"tba")</f>
        <v/>
      </c>
      <c r="Y172" s="98" t="str">
        <f>VLOOKUP(E172,'item dashboard'!A:A,1,0)</f>
        <v>B-G23P-CL8</v>
      </c>
      <c r="Z172" s="99"/>
    </row>
    <row r="173" ht="12.75" customHeight="1">
      <c r="A173" s="15" t="s">
        <v>3108</v>
      </c>
      <c r="B173" s="15" t="s">
        <v>3109</v>
      </c>
      <c r="C173" s="92">
        <v>43356.0</v>
      </c>
      <c r="D173" s="15" t="s">
        <v>3110</v>
      </c>
      <c r="E173" s="15" t="s">
        <v>1903</v>
      </c>
      <c r="F173" s="15" t="s">
        <v>1339</v>
      </c>
      <c r="G173" s="93">
        <v>144.0</v>
      </c>
      <c r="H173" s="93">
        <v>4.32</v>
      </c>
      <c r="I173" s="93">
        <v>3024.0</v>
      </c>
      <c r="J173" s="93">
        <v>90.72</v>
      </c>
      <c r="K173" s="93">
        <v>2880.0</v>
      </c>
      <c r="L173" s="93">
        <v>86.4</v>
      </c>
      <c r="M173" s="93">
        <v>144.0</v>
      </c>
      <c r="N173" s="93">
        <v>4.32</v>
      </c>
      <c r="O173" s="94">
        <v>11.78</v>
      </c>
      <c r="P173" s="93">
        <v>33926.4</v>
      </c>
      <c r="Q173" s="93">
        <v>35622.72</v>
      </c>
      <c r="R173" s="93">
        <v>1696.32</v>
      </c>
      <c r="S173" s="95">
        <v>50.0</v>
      </c>
      <c r="T173" s="15" t="s">
        <v>2855</v>
      </c>
      <c r="U173" s="15" t="s">
        <v>2881</v>
      </c>
      <c r="V173" s="13" t="str">
        <f t="shared" si="1"/>
        <v>Call Off</v>
      </c>
      <c r="W173" s="96">
        <f t="shared" si="2"/>
        <v>37</v>
      </c>
      <c r="X173" s="97" t="str">
        <f>IFERROR(IF(G173&gt;=M173,"complete",IF(VLOOKUP(E173,'Production Plan'!$E:$S,10,0)=1,"listed",VLOOKUP(E173,'Production Plan'!$E:$S,14,0))),"tba")</f>
        <v>complete</v>
      </c>
      <c r="Y173" s="98" t="str">
        <f>VLOOKUP(E173,'item dashboard'!A:A,1,0)</f>
        <v>B-L5SQ-W30</v>
      </c>
      <c r="Z173" s="99"/>
    </row>
    <row r="174" ht="12.75" customHeight="1">
      <c r="A174" s="15" t="s">
        <v>3111</v>
      </c>
      <c r="B174" s="15" t="s">
        <v>3029</v>
      </c>
      <c r="C174" s="92">
        <v>43123.0</v>
      </c>
      <c r="D174" s="15" t="s">
        <v>3030</v>
      </c>
      <c r="E174" s="15" t="s">
        <v>2237</v>
      </c>
      <c r="F174" s="15" t="s">
        <v>2238</v>
      </c>
      <c r="G174" s="93">
        <v>25158.0</v>
      </c>
      <c r="H174" s="93">
        <v>729.582</v>
      </c>
      <c r="I174" s="93">
        <v>60000.0</v>
      </c>
      <c r="J174" s="93">
        <v>1740.0</v>
      </c>
      <c r="K174" s="93">
        <v>35100.0</v>
      </c>
      <c r="L174" s="93">
        <v>1017.9</v>
      </c>
      <c r="M174" s="93">
        <v>24900.0</v>
      </c>
      <c r="N174" s="93">
        <v>722.1</v>
      </c>
      <c r="O174" s="94">
        <v>0.111</v>
      </c>
      <c r="P174" s="93">
        <v>393700.905</v>
      </c>
      <c r="Q174" s="93">
        <v>672993.0</v>
      </c>
      <c r="R174" s="93">
        <v>279292.095</v>
      </c>
      <c r="S174" s="95">
        <v>283.0</v>
      </c>
      <c r="T174" s="15" t="s">
        <v>2903</v>
      </c>
      <c r="U174" s="15" t="s">
        <v>2881</v>
      </c>
      <c r="V174" s="13" t="str">
        <f t="shared" si="1"/>
        <v>Call Off</v>
      </c>
      <c r="W174" s="96">
        <f t="shared" si="2"/>
        <v>4</v>
      </c>
      <c r="X174" s="97" t="str">
        <f>IFERROR(IF(G174&gt;=M174,"complete",IF(VLOOKUP(E174,'Production Plan'!$E:$S,10,0)=1,"listed",VLOOKUP(E174,'Production Plan'!$E:$S,14,0))),"tba")</f>
        <v>complete</v>
      </c>
      <c r="Y174" s="98" t="str">
        <f>VLOOKUP(E174,'item dashboard'!A:A,1,0)</f>
        <v>B-S300-BK29ND</v>
      </c>
      <c r="Z174" s="99"/>
    </row>
    <row r="175" ht="12.75" customHeight="1">
      <c r="A175" s="15" t="s">
        <v>3112</v>
      </c>
      <c r="B175" s="15" t="s">
        <v>3029</v>
      </c>
      <c r="C175" s="92">
        <v>43123.0</v>
      </c>
      <c r="D175" s="15" t="s">
        <v>3030</v>
      </c>
      <c r="E175" s="15" t="s">
        <v>2243</v>
      </c>
      <c r="F175" s="15" t="s">
        <v>2244</v>
      </c>
      <c r="G175" s="93">
        <v>54900.0</v>
      </c>
      <c r="H175" s="93">
        <v>1592.1</v>
      </c>
      <c r="I175" s="93">
        <v>72000.0</v>
      </c>
      <c r="J175" s="93">
        <v>2088.0</v>
      </c>
      <c r="K175" s="93">
        <v>39900.0</v>
      </c>
      <c r="L175" s="93">
        <v>1157.1</v>
      </c>
      <c r="M175" s="93">
        <v>32100.0</v>
      </c>
      <c r="N175" s="93">
        <v>930.9</v>
      </c>
      <c r="O175" s="94">
        <v>0.111</v>
      </c>
      <c r="P175" s="93">
        <v>444698.31986999995</v>
      </c>
      <c r="Q175" s="93">
        <v>802463.1336</v>
      </c>
      <c r="R175" s="93">
        <v>357764.81373000005</v>
      </c>
      <c r="S175" s="95">
        <v>283.0</v>
      </c>
      <c r="T175" s="15" t="s">
        <v>2903</v>
      </c>
      <c r="U175" s="15" t="s">
        <v>2881</v>
      </c>
      <c r="V175" s="13" t="str">
        <f t="shared" si="1"/>
        <v>Call Off</v>
      </c>
      <c r="W175" s="96">
        <f t="shared" si="2"/>
        <v>4</v>
      </c>
      <c r="X175" s="97" t="str">
        <f>IFERROR(IF(G175&gt;=M175,"complete",IF(VLOOKUP(E175,'Production Plan'!$E:$S,10,0)=1,"listed",VLOOKUP(E175,'Production Plan'!$E:$S,14,0))),"tba")</f>
        <v>complete</v>
      </c>
      <c r="Y175" s="98" t="str">
        <f>VLOOKUP(E175,'item dashboard'!A:A,1,0)</f>
        <v>B-S300-BK29RYT</v>
      </c>
      <c r="Z175" s="99"/>
    </row>
    <row r="176" ht="12.75" customHeight="1">
      <c r="A176" s="15" t="s">
        <v>3113</v>
      </c>
      <c r="B176" s="15" t="s">
        <v>3114</v>
      </c>
      <c r="C176" s="92">
        <v>43337.0</v>
      </c>
      <c r="D176" s="15" t="s">
        <v>3115</v>
      </c>
      <c r="E176" s="15" t="s">
        <v>2559</v>
      </c>
      <c r="F176" s="15" t="s">
        <v>2544</v>
      </c>
      <c r="G176" s="93">
        <v>0.0</v>
      </c>
      <c r="H176" s="93">
        <v>0.0</v>
      </c>
      <c r="I176" s="93">
        <v>10080.0</v>
      </c>
      <c r="J176" s="93">
        <v>322.56</v>
      </c>
      <c r="K176" s="93">
        <v>9780.0</v>
      </c>
      <c r="L176" s="93">
        <v>312.96</v>
      </c>
      <c r="M176" s="93">
        <v>300.0</v>
      </c>
      <c r="N176" s="93">
        <v>9.6</v>
      </c>
      <c r="O176" s="94">
        <v>0.10339999999999999</v>
      </c>
      <c r="P176" s="93">
        <v>101538.09419160002</v>
      </c>
      <c r="Q176" s="93">
        <v>104652.7596576</v>
      </c>
      <c r="R176" s="93">
        <v>3114.665465999991</v>
      </c>
      <c r="S176" s="95">
        <v>69.0</v>
      </c>
      <c r="T176" s="15" t="s">
        <v>2855</v>
      </c>
      <c r="U176" s="15" t="s">
        <v>2881</v>
      </c>
      <c r="V176" s="13" t="str">
        <f t="shared" si="1"/>
        <v>Call Off</v>
      </c>
      <c r="W176" s="96">
        <f t="shared" si="2"/>
        <v>34</v>
      </c>
      <c r="X176" s="97" t="str">
        <f>IFERROR(IF(G176&gt;=M176,"complete",IF(VLOOKUP(E176,'Production Plan'!$E:$S,10,0)=1,"listed",VLOOKUP(E176,'Production Plan'!$E:$S,14,0))),"tba")</f>
        <v>tba</v>
      </c>
      <c r="Y176" s="98" t="str">
        <f>VLOOKUP(E176,'item dashboard'!A:A,1,0)</f>
        <v>B-T51-N32</v>
      </c>
      <c r="Z176" s="99"/>
    </row>
    <row r="177" ht="12.75" customHeight="1">
      <c r="A177" s="93">
        <v>1264704.0</v>
      </c>
      <c r="B177" s="93">
        <v>510124.0</v>
      </c>
      <c r="C177" s="93">
        <v>11327.336000000001</v>
      </c>
      <c r="D177" s="93">
        <v>754580.0</v>
      </c>
      <c r="E177" s="93">
        <v>12586.743999999999</v>
      </c>
      <c r="F177" s="93">
        <v>3599513.2284172</v>
      </c>
      <c r="G177" s="93">
        <v>7887393.8408576</v>
      </c>
      <c r="H177" s="93">
        <v>4287880.6124404</v>
      </c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3" t="str">
        <f t="shared" si="1"/>
        <v>Call Off</v>
      </c>
      <c r="W177" s="96">
        <f t="shared" si="2"/>
        <v>1</v>
      </c>
      <c r="X177" s="97" t="str">
        <f>IFERROR(IF(G177&gt;=M177,"complete",IF(VLOOKUP(E177,'Production Plan'!$E:$S,10,0)=1,"listed",VLOOKUP(E177,'Production Plan'!$E:$S,14,0))),"tba")</f>
        <v>complete</v>
      </c>
      <c r="Y177" s="98" t="str">
        <f>VLOOKUP(E177,'item dashboard'!A:A,1,0)</f>
        <v>#N/A</v>
      </c>
      <c r="Z177" s="99"/>
    </row>
    <row r="178" ht="12.75" customHeight="1">
      <c r="A178" s="100">
        <v>43406.0</v>
      </c>
      <c r="B178" s="101">
        <v>0.3381134259252576</v>
      </c>
      <c r="C178" s="15" t="s">
        <v>3116</v>
      </c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3" t="str">
        <f t="shared" si="1"/>
        <v>#VALUE!</v>
      </c>
      <c r="W178" s="96" t="str">
        <f t="shared" si="2"/>
        <v>#VALUE!</v>
      </c>
      <c r="X178" s="97" t="str">
        <f>IFERROR(IF(G178&gt;=M178,"complete",IF(VLOOKUP(E178,'Production Plan'!$E:$S,10,0)=1,"listed",VLOOKUP(E178,'Production Plan'!$E:$S,14,0))),"tba")</f>
        <v>complete</v>
      </c>
      <c r="Y178" s="98" t="str">
        <f>VLOOKUP(E178,'item dashboard'!A:A,1,0)</f>
        <v>#N/A</v>
      </c>
      <c r="Z178" s="99"/>
    </row>
    <row r="179" ht="12.75" customHeight="1">
      <c r="A179" s="15"/>
      <c r="B179" s="15"/>
      <c r="C179" s="92"/>
      <c r="D179" s="15"/>
      <c r="E179" s="15"/>
      <c r="F179" s="15"/>
      <c r="G179" s="93"/>
      <c r="H179" s="93"/>
      <c r="I179" s="93"/>
      <c r="J179" s="93"/>
      <c r="K179" s="93"/>
      <c r="L179" s="93"/>
      <c r="M179" s="93"/>
      <c r="N179" s="93"/>
      <c r="O179" s="94"/>
      <c r="P179" s="93"/>
      <c r="Q179" s="93"/>
      <c r="R179" s="93"/>
      <c r="S179" s="95"/>
      <c r="T179" s="15"/>
      <c r="U179" s="15"/>
      <c r="V179" s="13" t="str">
        <f t="shared" si="1"/>
        <v>Call Off</v>
      </c>
      <c r="W179" s="96">
        <f t="shared" si="2"/>
        <v>53</v>
      </c>
      <c r="X179" s="97" t="str">
        <f>IFERROR(IF(G179&gt;=M179,"complete",IF(VLOOKUP(E179,'Production Plan'!$E:$S,10,0)=1,"listed",VLOOKUP(E179,'Production Plan'!$E:$S,14,0))),"tba")</f>
        <v>complete</v>
      </c>
      <c r="Y179" s="98" t="str">
        <f>VLOOKUP(E179,'item dashboard'!A:A,1,0)</f>
        <v>#N/A</v>
      </c>
      <c r="Z179" s="99"/>
    </row>
    <row r="180" ht="12.75" customHeight="1">
      <c r="A180" s="15"/>
      <c r="B180" s="15"/>
      <c r="C180" s="92"/>
      <c r="D180" s="15"/>
      <c r="E180" s="15"/>
      <c r="F180" s="15"/>
      <c r="G180" s="93"/>
      <c r="H180" s="93"/>
      <c r="I180" s="93"/>
      <c r="J180" s="93"/>
      <c r="K180" s="93"/>
      <c r="L180" s="93"/>
      <c r="M180" s="93"/>
      <c r="N180" s="93"/>
      <c r="O180" s="94"/>
      <c r="P180" s="93"/>
      <c r="Q180" s="93"/>
      <c r="R180" s="93"/>
      <c r="S180" s="95"/>
      <c r="T180" s="15"/>
      <c r="U180" s="15"/>
      <c r="V180" s="13" t="str">
        <f t="shared" si="1"/>
        <v>Call Off</v>
      </c>
      <c r="W180" s="96">
        <f t="shared" si="2"/>
        <v>53</v>
      </c>
      <c r="X180" s="97" t="str">
        <f>IFERROR(IF(G180&gt;=M180,"complete",IF(VLOOKUP(E180,'Production Plan'!$E:$S,10,0)=1,"listed",VLOOKUP(E180,'Production Plan'!$E:$S,14,0))),"tba")</f>
        <v>complete</v>
      </c>
      <c r="Y180" s="98" t="str">
        <f>VLOOKUP(E180,'item dashboard'!A:A,1,0)</f>
        <v>#N/A</v>
      </c>
      <c r="Z180" s="99"/>
    </row>
    <row r="181" ht="12.75" customHeight="1">
      <c r="A181" s="15"/>
      <c r="B181" s="15"/>
      <c r="C181" s="92"/>
      <c r="D181" s="15"/>
      <c r="E181" s="15"/>
      <c r="F181" s="15"/>
      <c r="G181" s="93"/>
      <c r="H181" s="93"/>
      <c r="I181" s="93"/>
      <c r="J181" s="93"/>
      <c r="K181" s="93"/>
      <c r="L181" s="93"/>
      <c r="M181" s="93"/>
      <c r="N181" s="93"/>
      <c r="O181" s="94"/>
      <c r="P181" s="93"/>
      <c r="Q181" s="93"/>
      <c r="R181" s="93"/>
      <c r="S181" s="95"/>
      <c r="T181" s="15"/>
      <c r="U181" s="15"/>
      <c r="V181" s="13"/>
      <c r="W181" s="96"/>
      <c r="X181" s="97"/>
      <c r="Y181" s="98"/>
      <c r="Z181" s="99"/>
    </row>
    <row r="182" ht="12.75" customHeight="1">
      <c r="A182" s="15"/>
      <c r="B182" s="15"/>
      <c r="C182" s="92"/>
      <c r="D182" s="15"/>
      <c r="E182" s="15"/>
      <c r="F182" s="15"/>
      <c r="G182" s="93"/>
      <c r="H182" s="93"/>
      <c r="I182" s="93"/>
      <c r="J182" s="93"/>
      <c r="K182" s="93"/>
      <c r="L182" s="93"/>
      <c r="M182" s="93"/>
      <c r="N182" s="93"/>
      <c r="O182" s="94"/>
      <c r="P182" s="93"/>
      <c r="Q182" s="93"/>
      <c r="R182" s="93"/>
      <c r="S182" s="95"/>
      <c r="T182" s="15"/>
      <c r="U182" s="15"/>
      <c r="V182" s="13"/>
      <c r="W182" s="96"/>
      <c r="X182" s="97"/>
      <c r="Y182" s="98"/>
      <c r="Z182" s="99"/>
    </row>
    <row r="183" ht="12.75" customHeight="1">
      <c r="A183" s="15"/>
      <c r="B183" s="15"/>
      <c r="C183" s="92"/>
      <c r="D183" s="15"/>
      <c r="E183" s="15"/>
      <c r="F183" s="15"/>
      <c r="G183" s="93"/>
      <c r="H183" s="93"/>
      <c r="I183" s="93"/>
      <c r="J183" s="93"/>
      <c r="K183" s="93"/>
      <c r="L183" s="93"/>
      <c r="M183" s="93"/>
      <c r="N183" s="93"/>
      <c r="O183" s="94"/>
      <c r="P183" s="93"/>
      <c r="Q183" s="93"/>
      <c r="R183" s="93"/>
      <c r="S183" s="95"/>
      <c r="T183" s="15"/>
      <c r="U183" s="15"/>
      <c r="V183" s="13"/>
      <c r="W183" s="96"/>
      <c r="X183" s="97"/>
      <c r="Y183" s="98"/>
      <c r="Z183" s="99"/>
    </row>
    <row r="184" ht="12.75" customHeight="1">
      <c r="A184" s="15"/>
      <c r="B184" s="15"/>
      <c r="C184" s="92"/>
      <c r="D184" s="15"/>
      <c r="E184" s="15"/>
      <c r="F184" s="15"/>
      <c r="G184" s="93"/>
      <c r="H184" s="93"/>
      <c r="I184" s="93"/>
      <c r="J184" s="93"/>
      <c r="K184" s="93"/>
      <c r="L184" s="93"/>
      <c r="M184" s="93"/>
      <c r="N184" s="93"/>
      <c r="O184" s="94"/>
      <c r="P184" s="93"/>
      <c r="Q184" s="93"/>
      <c r="R184" s="93"/>
      <c r="S184" s="95"/>
      <c r="T184" s="15"/>
      <c r="U184" s="15"/>
      <c r="V184" s="13"/>
      <c r="W184" s="96"/>
      <c r="X184" s="97"/>
      <c r="Y184" s="98"/>
      <c r="Z184" s="99"/>
    </row>
    <row r="185" ht="12.75" customHeight="1">
      <c r="A185" s="15"/>
      <c r="B185" s="15"/>
      <c r="C185" s="92"/>
      <c r="D185" s="15"/>
      <c r="E185" s="15"/>
      <c r="F185" s="15"/>
      <c r="G185" s="93"/>
      <c r="H185" s="93"/>
      <c r="I185" s="93"/>
      <c r="J185" s="93"/>
      <c r="K185" s="93"/>
      <c r="L185" s="93"/>
      <c r="M185" s="93"/>
      <c r="N185" s="93"/>
      <c r="O185" s="94"/>
      <c r="P185" s="93"/>
      <c r="Q185" s="93"/>
      <c r="R185" s="93"/>
      <c r="S185" s="95"/>
      <c r="T185" s="15"/>
      <c r="U185" s="15"/>
      <c r="V185" s="13"/>
      <c r="W185" s="96"/>
      <c r="X185" s="97"/>
      <c r="Y185" s="98"/>
      <c r="Z185" s="99"/>
    </row>
    <row r="186" ht="12.75" customHeight="1">
      <c r="A186" s="15"/>
      <c r="B186" s="15"/>
      <c r="C186" s="92"/>
      <c r="D186" s="15"/>
      <c r="E186" s="15"/>
      <c r="F186" s="15"/>
      <c r="G186" s="93"/>
      <c r="H186" s="93"/>
      <c r="I186" s="93"/>
      <c r="J186" s="93"/>
      <c r="K186" s="93"/>
      <c r="L186" s="93"/>
      <c r="M186" s="93"/>
      <c r="N186" s="93"/>
      <c r="O186" s="94"/>
      <c r="P186" s="93"/>
      <c r="Q186" s="93"/>
      <c r="R186" s="93"/>
      <c r="S186" s="95"/>
      <c r="T186" s="15"/>
      <c r="U186" s="15"/>
      <c r="V186" s="13"/>
      <c r="W186" s="96"/>
      <c r="X186" s="97"/>
      <c r="Y186" s="98"/>
      <c r="Z186" s="99"/>
    </row>
    <row r="187" ht="12.75" customHeight="1">
      <c r="A187" s="15"/>
      <c r="B187" s="15"/>
      <c r="C187" s="92"/>
      <c r="D187" s="15"/>
      <c r="E187" s="15"/>
      <c r="F187" s="15"/>
      <c r="G187" s="93"/>
      <c r="H187" s="93"/>
      <c r="I187" s="93"/>
      <c r="J187" s="93"/>
      <c r="K187" s="93"/>
      <c r="L187" s="93"/>
      <c r="M187" s="93"/>
      <c r="N187" s="93"/>
      <c r="O187" s="94"/>
      <c r="P187" s="93"/>
      <c r="Q187" s="93"/>
      <c r="R187" s="93"/>
      <c r="S187" s="95"/>
      <c r="T187" s="15"/>
      <c r="U187" s="15"/>
      <c r="V187" s="13"/>
      <c r="W187" s="96"/>
      <c r="X187" s="97"/>
      <c r="Y187" s="98"/>
      <c r="Z187" s="99"/>
    </row>
    <row r="188" ht="12.75" customHeight="1">
      <c r="A188" s="15"/>
      <c r="B188" s="15"/>
      <c r="C188" s="92"/>
      <c r="D188" s="15"/>
      <c r="E188" s="15"/>
      <c r="F188" s="15"/>
      <c r="G188" s="93"/>
      <c r="H188" s="93"/>
      <c r="I188" s="93"/>
      <c r="J188" s="93"/>
      <c r="K188" s="93"/>
      <c r="L188" s="93"/>
      <c r="M188" s="93"/>
      <c r="N188" s="93"/>
      <c r="O188" s="94"/>
      <c r="P188" s="93"/>
      <c r="Q188" s="93"/>
      <c r="R188" s="93"/>
      <c r="S188" s="95"/>
      <c r="T188" s="15"/>
      <c r="U188" s="15"/>
      <c r="V188" s="13"/>
      <c r="W188" s="96"/>
      <c r="X188" s="97"/>
      <c r="Y188" s="98"/>
      <c r="Z188" s="99"/>
    </row>
    <row r="189" ht="12.75" customHeight="1">
      <c r="A189" s="15"/>
      <c r="B189" s="15"/>
      <c r="C189" s="92"/>
      <c r="D189" s="15"/>
      <c r="E189" s="15"/>
      <c r="F189" s="15"/>
      <c r="G189" s="93"/>
      <c r="H189" s="93"/>
      <c r="I189" s="93"/>
      <c r="J189" s="93"/>
      <c r="K189" s="93"/>
      <c r="L189" s="93"/>
      <c r="M189" s="93"/>
      <c r="N189" s="93"/>
      <c r="O189" s="94"/>
      <c r="P189" s="93"/>
      <c r="Q189" s="93"/>
      <c r="R189" s="93"/>
      <c r="S189" s="95"/>
      <c r="T189" s="15"/>
      <c r="U189" s="15"/>
      <c r="V189" s="13"/>
      <c r="W189" s="96"/>
      <c r="X189" s="97"/>
      <c r="Y189" s="98"/>
      <c r="Z189" s="99"/>
    </row>
    <row r="190" ht="12.75" customHeight="1">
      <c r="A190" s="15"/>
      <c r="B190" s="15"/>
      <c r="C190" s="92"/>
      <c r="D190" s="15"/>
      <c r="E190" s="15"/>
      <c r="F190" s="15"/>
      <c r="G190" s="93"/>
      <c r="H190" s="93"/>
      <c r="I190" s="93"/>
      <c r="J190" s="93"/>
      <c r="K190" s="93"/>
      <c r="L190" s="93"/>
      <c r="M190" s="93"/>
      <c r="N190" s="93"/>
      <c r="O190" s="94"/>
      <c r="P190" s="93"/>
      <c r="Q190" s="93"/>
      <c r="R190" s="93"/>
      <c r="S190" s="95"/>
      <c r="T190" s="15"/>
      <c r="U190" s="15"/>
      <c r="V190" s="13"/>
      <c r="W190" s="96"/>
      <c r="X190" s="97"/>
      <c r="Y190" s="98"/>
      <c r="Z190" s="99"/>
    </row>
    <row r="191" ht="12.75" customHeight="1">
      <c r="A191" s="93"/>
      <c r="B191" s="93"/>
      <c r="C191" s="93"/>
      <c r="D191" s="93"/>
      <c r="E191" s="93"/>
      <c r="F191" s="93"/>
      <c r="G191" s="93"/>
      <c r="H191" s="93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3"/>
      <c r="W191" s="96"/>
      <c r="X191" s="97"/>
      <c r="Y191" s="98"/>
      <c r="Z191" s="99"/>
    </row>
    <row r="192" ht="12.75" customHeight="1">
      <c r="A192" s="100"/>
      <c r="B192" s="101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X192" s="97"/>
      <c r="Y192" s="98"/>
      <c r="Z192" s="99"/>
    </row>
    <row r="193" ht="12.75" customHeight="1">
      <c r="E193" s="15"/>
      <c r="G193" s="99"/>
      <c r="I193" s="99"/>
      <c r="J193" s="99"/>
      <c r="K193" s="99"/>
      <c r="M193" s="99"/>
      <c r="O193" s="99"/>
      <c r="P193" s="99"/>
      <c r="Q193" s="99"/>
      <c r="R193" s="99"/>
      <c r="U193" s="15"/>
      <c r="V193" s="15"/>
      <c r="X193" s="97"/>
      <c r="Y193" s="98"/>
      <c r="Z193" s="99"/>
    </row>
    <row r="194" ht="12.75" customHeight="1">
      <c r="E194" s="15"/>
      <c r="G194" s="99"/>
      <c r="I194" s="99"/>
      <c r="J194" s="99"/>
      <c r="K194" s="99"/>
      <c r="M194" s="99"/>
      <c r="O194" s="99"/>
      <c r="P194" s="99"/>
      <c r="Q194" s="99"/>
      <c r="R194" s="99"/>
      <c r="U194" s="15"/>
      <c r="V194" s="15"/>
      <c r="X194" s="97"/>
      <c r="Y194" s="98"/>
      <c r="Z194" s="99"/>
    </row>
    <row r="195" ht="12.75" customHeight="1">
      <c r="E195" s="15"/>
      <c r="G195" s="99"/>
      <c r="I195" s="99"/>
      <c r="J195" s="99"/>
      <c r="K195" s="99"/>
      <c r="M195" s="99"/>
      <c r="O195" s="99"/>
      <c r="P195" s="99"/>
      <c r="Q195" s="99"/>
      <c r="R195" s="99"/>
      <c r="U195" s="15"/>
      <c r="V195" s="15"/>
      <c r="X195" s="97"/>
      <c r="Y195" s="98"/>
      <c r="Z195" s="99"/>
    </row>
    <row r="196" ht="12.75" customHeight="1">
      <c r="E196" s="15"/>
      <c r="G196" s="99"/>
      <c r="I196" s="99"/>
      <c r="J196" s="99"/>
      <c r="K196" s="99"/>
      <c r="M196" s="99"/>
      <c r="O196" s="99"/>
      <c r="P196" s="99"/>
      <c r="Q196" s="99"/>
      <c r="R196" s="99"/>
      <c r="U196" s="15"/>
      <c r="V196" s="15"/>
      <c r="X196" s="97"/>
      <c r="Y196" s="98"/>
      <c r="Z196" s="99"/>
    </row>
    <row r="197" ht="12.75" customHeight="1">
      <c r="E197" s="15"/>
      <c r="G197" s="99"/>
      <c r="I197" s="99"/>
      <c r="J197" s="99"/>
      <c r="K197" s="99"/>
      <c r="M197" s="99"/>
      <c r="O197" s="99"/>
      <c r="P197" s="99"/>
      <c r="Q197" s="99"/>
      <c r="R197" s="99"/>
      <c r="U197" s="15"/>
      <c r="V197" s="15"/>
      <c r="X197" s="97"/>
      <c r="Y197" s="98"/>
      <c r="Z197" s="99"/>
    </row>
    <row r="198" ht="12.75" customHeight="1">
      <c r="E198" s="15"/>
      <c r="G198" s="99"/>
      <c r="I198" s="99"/>
      <c r="J198" s="99"/>
      <c r="K198" s="99"/>
      <c r="M198" s="99"/>
      <c r="O198" s="99"/>
      <c r="P198" s="99"/>
      <c r="Q198" s="99"/>
      <c r="R198" s="99"/>
      <c r="U198" s="15"/>
      <c r="V198" s="15"/>
      <c r="X198" s="97"/>
      <c r="Y198" s="98"/>
      <c r="Z198" s="99"/>
    </row>
    <row r="199" ht="12.75" customHeight="1">
      <c r="E199" s="15"/>
      <c r="G199" s="99"/>
      <c r="I199" s="99"/>
      <c r="J199" s="99"/>
      <c r="K199" s="99"/>
      <c r="M199" s="99"/>
      <c r="O199" s="99"/>
      <c r="P199" s="99"/>
      <c r="Q199" s="99"/>
      <c r="R199" s="99"/>
      <c r="U199" s="15"/>
      <c r="V199" s="15"/>
      <c r="X199" s="97"/>
      <c r="Y199" s="98"/>
      <c r="Z199" s="99"/>
    </row>
    <row r="200" ht="12.75" customHeight="1">
      <c r="E200" s="15"/>
      <c r="G200" s="99"/>
      <c r="I200" s="99"/>
      <c r="J200" s="99"/>
      <c r="K200" s="99"/>
      <c r="M200" s="99"/>
      <c r="O200" s="99"/>
      <c r="P200" s="99"/>
      <c r="Q200" s="99"/>
      <c r="R200" s="99"/>
      <c r="U200" s="15"/>
      <c r="V200" s="15"/>
      <c r="X200" s="97"/>
      <c r="Y200" s="98"/>
      <c r="Z200" s="99"/>
    </row>
    <row r="201" ht="12.75" customHeight="1">
      <c r="E201" s="15"/>
      <c r="G201" s="99"/>
      <c r="I201" s="99"/>
      <c r="J201" s="99"/>
      <c r="K201" s="99"/>
      <c r="M201" s="99"/>
      <c r="O201" s="99"/>
      <c r="P201" s="99"/>
      <c r="Q201" s="99"/>
      <c r="R201" s="99"/>
      <c r="U201" s="15"/>
      <c r="V201" s="15"/>
      <c r="X201" s="97"/>
      <c r="Y201" s="98"/>
      <c r="Z201" s="99"/>
    </row>
    <row r="202" ht="12.75" customHeight="1">
      <c r="E202" s="15"/>
      <c r="G202" s="99"/>
      <c r="I202" s="99"/>
      <c r="J202" s="99"/>
      <c r="K202" s="99"/>
      <c r="M202" s="99"/>
      <c r="O202" s="99"/>
      <c r="P202" s="99"/>
      <c r="Q202" s="99"/>
      <c r="R202" s="99"/>
      <c r="U202" s="15"/>
      <c r="V202" s="15"/>
      <c r="X202" s="97"/>
      <c r="Y202" s="98"/>
      <c r="Z202" s="99"/>
    </row>
    <row r="203" ht="12.75" customHeight="1">
      <c r="E203" s="15"/>
      <c r="G203" s="99"/>
      <c r="I203" s="99"/>
      <c r="J203" s="99"/>
      <c r="K203" s="99"/>
      <c r="M203" s="99"/>
      <c r="O203" s="99"/>
      <c r="P203" s="99"/>
      <c r="Q203" s="99"/>
      <c r="R203" s="99"/>
      <c r="U203" s="15"/>
      <c r="V203" s="15"/>
      <c r="X203" s="97"/>
      <c r="Y203" s="98"/>
      <c r="Z203" s="99"/>
    </row>
    <row r="204" ht="12.75" customHeight="1">
      <c r="E204" s="15"/>
      <c r="G204" s="99"/>
      <c r="I204" s="99"/>
      <c r="J204" s="99"/>
      <c r="K204" s="99"/>
      <c r="M204" s="99"/>
      <c r="O204" s="99"/>
      <c r="P204" s="99"/>
      <c r="Q204" s="99"/>
      <c r="R204" s="99"/>
      <c r="U204" s="15"/>
      <c r="V204" s="15"/>
      <c r="X204" s="97"/>
      <c r="Y204" s="98"/>
      <c r="Z204" s="99"/>
    </row>
    <row r="205" ht="12.75" customHeight="1">
      <c r="E205" s="15"/>
      <c r="G205" s="99"/>
      <c r="I205" s="99"/>
      <c r="J205" s="99"/>
      <c r="K205" s="99"/>
      <c r="M205" s="99"/>
      <c r="O205" s="99"/>
      <c r="P205" s="99"/>
      <c r="Q205" s="99"/>
      <c r="R205" s="99"/>
      <c r="U205" s="15"/>
      <c r="V205" s="15"/>
      <c r="X205" s="97"/>
      <c r="Y205" s="98"/>
      <c r="Z205" s="99"/>
    </row>
    <row r="206" ht="12.75" customHeight="1">
      <c r="E206" s="15"/>
      <c r="G206" s="99"/>
      <c r="I206" s="99"/>
      <c r="J206" s="99"/>
      <c r="K206" s="99"/>
      <c r="M206" s="99"/>
      <c r="O206" s="99"/>
      <c r="P206" s="99"/>
      <c r="Q206" s="99"/>
      <c r="R206" s="99"/>
      <c r="U206" s="15"/>
      <c r="V206" s="15"/>
      <c r="X206" s="97"/>
      <c r="Y206" s="98"/>
      <c r="Z206" s="99"/>
    </row>
    <row r="207" ht="12.75" customHeight="1">
      <c r="E207" s="15"/>
      <c r="G207" s="99"/>
      <c r="I207" s="99"/>
      <c r="J207" s="99"/>
      <c r="K207" s="99"/>
      <c r="M207" s="99"/>
      <c r="O207" s="99"/>
      <c r="P207" s="99"/>
      <c r="Q207" s="99"/>
      <c r="R207" s="99"/>
      <c r="U207" s="15"/>
      <c r="V207" s="15"/>
      <c r="X207" s="97"/>
      <c r="Y207" s="98"/>
      <c r="Z207" s="99"/>
    </row>
    <row r="208" ht="12.75" customHeight="1">
      <c r="E208" s="15"/>
      <c r="G208" s="99"/>
      <c r="I208" s="99"/>
      <c r="J208" s="99"/>
      <c r="K208" s="99"/>
      <c r="M208" s="99"/>
      <c r="O208" s="99"/>
      <c r="P208" s="99"/>
      <c r="Q208" s="99"/>
      <c r="R208" s="99"/>
      <c r="U208" s="15"/>
      <c r="V208" s="15"/>
      <c r="X208" s="97"/>
      <c r="Y208" s="98"/>
      <c r="Z208" s="99"/>
    </row>
    <row r="209" ht="12.75" customHeight="1">
      <c r="E209" s="15"/>
      <c r="G209" s="99"/>
      <c r="I209" s="99"/>
      <c r="J209" s="99"/>
      <c r="K209" s="99"/>
      <c r="M209" s="99"/>
      <c r="O209" s="99"/>
      <c r="P209" s="99"/>
      <c r="Q209" s="99"/>
      <c r="R209" s="99"/>
      <c r="U209" s="15"/>
      <c r="V209" s="15"/>
      <c r="X209" s="97"/>
      <c r="Y209" s="98"/>
      <c r="Z209" s="99"/>
    </row>
    <row r="210" ht="12.75" customHeight="1">
      <c r="E210" s="15"/>
      <c r="G210" s="99"/>
      <c r="I210" s="99"/>
      <c r="J210" s="99"/>
      <c r="K210" s="99"/>
      <c r="M210" s="99"/>
      <c r="O210" s="99"/>
      <c r="P210" s="99"/>
      <c r="Q210" s="99"/>
      <c r="R210" s="99"/>
      <c r="U210" s="15"/>
      <c r="V210" s="15"/>
      <c r="X210" s="97"/>
      <c r="Y210" s="98"/>
      <c r="Z210" s="99"/>
    </row>
    <row r="211" ht="12.75" customHeight="1">
      <c r="E211" s="15"/>
      <c r="G211" s="99"/>
      <c r="I211" s="99"/>
      <c r="J211" s="99"/>
      <c r="K211" s="99"/>
      <c r="M211" s="99"/>
      <c r="O211" s="99"/>
      <c r="P211" s="99"/>
      <c r="Q211" s="99"/>
      <c r="R211" s="99"/>
      <c r="U211" s="15"/>
      <c r="V211" s="15"/>
      <c r="X211" s="97"/>
      <c r="Y211" s="98"/>
      <c r="Z211" s="99"/>
    </row>
    <row r="212" ht="12.75" customHeight="1">
      <c r="E212" s="15"/>
      <c r="G212" s="99"/>
      <c r="I212" s="99"/>
      <c r="J212" s="99"/>
      <c r="K212" s="99"/>
      <c r="M212" s="99"/>
      <c r="O212" s="99"/>
      <c r="P212" s="99"/>
      <c r="Q212" s="99"/>
      <c r="R212" s="99"/>
      <c r="U212" s="15"/>
      <c r="V212" s="15"/>
      <c r="X212" s="97"/>
      <c r="Y212" s="98"/>
      <c r="Z212" s="99"/>
    </row>
    <row r="213" ht="12.75" customHeight="1">
      <c r="E213" s="15"/>
      <c r="G213" s="99"/>
      <c r="I213" s="99"/>
      <c r="J213" s="99"/>
      <c r="K213" s="99"/>
      <c r="M213" s="99"/>
      <c r="O213" s="99"/>
      <c r="P213" s="99"/>
      <c r="Q213" s="99"/>
      <c r="R213" s="99"/>
      <c r="U213" s="15"/>
      <c r="V213" s="15"/>
      <c r="X213" s="97"/>
      <c r="Y213" s="98"/>
      <c r="Z213" s="99"/>
    </row>
    <row r="214" ht="12.75" customHeight="1">
      <c r="E214" s="15"/>
      <c r="G214" s="99"/>
      <c r="I214" s="99"/>
      <c r="J214" s="99"/>
      <c r="K214" s="99"/>
      <c r="M214" s="99"/>
      <c r="O214" s="99"/>
      <c r="P214" s="99"/>
      <c r="Q214" s="99"/>
      <c r="R214" s="99"/>
      <c r="U214" s="15"/>
      <c r="V214" s="15"/>
      <c r="X214" s="97"/>
      <c r="Y214" s="98"/>
      <c r="Z214" s="99"/>
    </row>
    <row r="215" ht="12.75" customHeight="1">
      <c r="E215" s="15"/>
      <c r="G215" s="99"/>
      <c r="I215" s="99"/>
      <c r="J215" s="99"/>
      <c r="K215" s="99"/>
      <c r="M215" s="99"/>
      <c r="O215" s="99"/>
      <c r="P215" s="99"/>
      <c r="Q215" s="99"/>
      <c r="R215" s="99"/>
      <c r="U215" s="15"/>
      <c r="V215" s="15"/>
      <c r="X215" s="97"/>
      <c r="Y215" s="98"/>
      <c r="Z215" s="99"/>
    </row>
    <row r="216" ht="12.75" customHeight="1">
      <c r="E216" s="15"/>
      <c r="G216" s="99"/>
      <c r="I216" s="99"/>
      <c r="J216" s="99"/>
      <c r="K216" s="99"/>
      <c r="M216" s="99"/>
      <c r="O216" s="99"/>
      <c r="P216" s="99"/>
      <c r="Q216" s="99"/>
      <c r="R216" s="99"/>
      <c r="U216" s="15"/>
      <c r="V216" s="15"/>
      <c r="X216" s="97"/>
      <c r="Y216" s="98"/>
      <c r="Z216" s="99"/>
    </row>
    <row r="217" ht="12.75" customHeight="1">
      <c r="E217" s="15"/>
      <c r="G217" s="99"/>
      <c r="I217" s="99"/>
      <c r="J217" s="99"/>
      <c r="K217" s="99"/>
      <c r="M217" s="99"/>
      <c r="O217" s="99"/>
      <c r="P217" s="99"/>
      <c r="Q217" s="99"/>
      <c r="R217" s="99"/>
      <c r="U217" s="15"/>
      <c r="V217" s="15"/>
      <c r="X217" s="97"/>
      <c r="Y217" s="98"/>
      <c r="Z217" s="99"/>
    </row>
    <row r="218" ht="12.75" customHeight="1">
      <c r="E218" s="15"/>
      <c r="G218" s="99"/>
      <c r="I218" s="99"/>
      <c r="J218" s="99"/>
      <c r="K218" s="99"/>
      <c r="M218" s="99"/>
      <c r="O218" s="99"/>
      <c r="P218" s="99"/>
      <c r="Q218" s="99"/>
      <c r="R218" s="99"/>
      <c r="U218" s="15"/>
      <c r="V218" s="15"/>
      <c r="X218" s="97"/>
      <c r="Y218" s="98"/>
      <c r="Z218" s="99"/>
    </row>
    <row r="219" ht="12.75" customHeight="1">
      <c r="E219" s="15"/>
      <c r="G219" s="99"/>
      <c r="I219" s="99"/>
      <c r="J219" s="99"/>
      <c r="K219" s="99"/>
      <c r="M219" s="99"/>
      <c r="O219" s="99"/>
      <c r="P219" s="99"/>
      <c r="Q219" s="99"/>
      <c r="R219" s="99"/>
      <c r="U219" s="15"/>
      <c r="V219" s="15"/>
      <c r="X219" s="97"/>
      <c r="Y219" s="98"/>
      <c r="Z219" s="99"/>
    </row>
    <row r="220" ht="12.75" customHeight="1">
      <c r="E220" s="15"/>
      <c r="G220" s="99"/>
      <c r="I220" s="99"/>
      <c r="J220" s="99"/>
      <c r="K220" s="99"/>
      <c r="M220" s="99"/>
      <c r="O220" s="99"/>
      <c r="P220" s="99"/>
      <c r="Q220" s="99"/>
      <c r="R220" s="99"/>
      <c r="U220" s="15"/>
      <c r="V220" s="15"/>
      <c r="X220" s="97"/>
      <c r="Y220" s="98"/>
      <c r="Z220" s="99"/>
    </row>
    <row r="221" ht="12.75" customHeight="1">
      <c r="E221" s="15"/>
      <c r="G221" s="99"/>
      <c r="I221" s="99"/>
      <c r="J221" s="99"/>
      <c r="K221" s="99"/>
      <c r="M221" s="99"/>
      <c r="O221" s="99"/>
      <c r="P221" s="99"/>
      <c r="Q221" s="99"/>
      <c r="R221" s="99"/>
      <c r="U221" s="15"/>
      <c r="V221" s="15"/>
      <c r="X221" s="97"/>
      <c r="Y221" s="98"/>
      <c r="Z221" s="99"/>
    </row>
    <row r="222" ht="12.75" customHeight="1">
      <c r="E222" s="15"/>
      <c r="G222" s="99"/>
      <c r="I222" s="99"/>
      <c r="J222" s="99"/>
      <c r="K222" s="99"/>
      <c r="M222" s="99"/>
      <c r="O222" s="99"/>
      <c r="P222" s="99"/>
      <c r="Q222" s="99"/>
      <c r="R222" s="99"/>
      <c r="U222" s="15"/>
      <c r="V222" s="15"/>
      <c r="X222" s="97"/>
      <c r="Y222" s="98"/>
      <c r="Z222" s="99"/>
    </row>
    <row r="223" ht="12.75" customHeight="1">
      <c r="E223" s="15"/>
      <c r="G223" s="99"/>
      <c r="I223" s="99"/>
      <c r="J223" s="99"/>
      <c r="K223" s="99"/>
      <c r="M223" s="99"/>
      <c r="O223" s="99"/>
      <c r="P223" s="99"/>
      <c r="Q223" s="99"/>
      <c r="R223" s="99"/>
      <c r="U223" s="15"/>
      <c r="V223" s="15"/>
      <c r="X223" s="97"/>
      <c r="Y223" s="98"/>
      <c r="Z223" s="99"/>
    </row>
    <row r="224" ht="12.75" customHeight="1">
      <c r="E224" s="15"/>
      <c r="G224" s="99"/>
      <c r="I224" s="99"/>
      <c r="J224" s="99"/>
      <c r="K224" s="99"/>
      <c r="M224" s="99"/>
      <c r="O224" s="99"/>
      <c r="P224" s="99"/>
      <c r="Q224" s="99"/>
      <c r="R224" s="99"/>
      <c r="U224" s="15"/>
      <c r="V224" s="15"/>
      <c r="X224" s="97"/>
      <c r="Y224" s="98"/>
      <c r="Z224" s="99"/>
    </row>
    <row r="225" ht="12.75" customHeight="1">
      <c r="E225" s="15"/>
      <c r="G225" s="99"/>
      <c r="I225" s="99"/>
      <c r="J225" s="99"/>
      <c r="K225" s="99"/>
      <c r="M225" s="99"/>
      <c r="O225" s="99"/>
      <c r="P225" s="99"/>
      <c r="Q225" s="99"/>
      <c r="R225" s="99"/>
      <c r="U225" s="15"/>
      <c r="V225" s="15"/>
      <c r="X225" s="97"/>
      <c r="Y225" s="98"/>
      <c r="Z225" s="99"/>
    </row>
    <row r="226" ht="12.75" customHeight="1">
      <c r="E226" s="15"/>
      <c r="G226" s="99"/>
      <c r="I226" s="99"/>
      <c r="J226" s="99"/>
      <c r="K226" s="99"/>
      <c r="M226" s="99"/>
      <c r="O226" s="99"/>
      <c r="P226" s="99"/>
      <c r="Q226" s="99"/>
      <c r="R226" s="99"/>
      <c r="U226" s="15"/>
      <c r="V226" s="15"/>
      <c r="X226" s="97"/>
      <c r="Y226" s="98"/>
      <c r="Z226" s="99"/>
    </row>
    <row r="227" ht="12.75" customHeight="1">
      <c r="E227" s="15"/>
      <c r="G227" s="99"/>
      <c r="I227" s="99"/>
      <c r="J227" s="99"/>
      <c r="K227" s="99"/>
      <c r="M227" s="99"/>
      <c r="O227" s="99"/>
      <c r="P227" s="99"/>
      <c r="Q227" s="99"/>
      <c r="R227" s="99"/>
      <c r="U227" s="15"/>
      <c r="V227" s="15"/>
      <c r="X227" s="97"/>
      <c r="Y227" s="98"/>
      <c r="Z227" s="99"/>
    </row>
    <row r="228" ht="12.75" customHeight="1">
      <c r="E228" s="15"/>
      <c r="G228" s="99"/>
      <c r="I228" s="99"/>
      <c r="J228" s="99"/>
      <c r="K228" s="99"/>
      <c r="M228" s="99"/>
      <c r="O228" s="99"/>
      <c r="P228" s="99"/>
      <c r="Q228" s="99"/>
      <c r="R228" s="99"/>
      <c r="U228" s="15"/>
      <c r="V228" s="15"/>
      <c r="X228" s="97"/>
      <c r="Y228" s="98"/>
      <c r="Z228" s="99"/>
    </row>
    <row r="229" ht="12.75" customHeight="1">
      <c r="E229" s="15"/>
      <c r="G229" s="99"/>
      <c r="I229" s="99"/>
      <c r="J229" s="99"/>
      <c r="K229" s="99"/>
      <c r="M229" s="99"/>
      <c r="O229" s="99"/>
      <c r="P229" s="99"/>
      <c r="Q229" s="99"/>
      <c r="R229" s="99"/>
      <c r="U229" s="15"/>
      <c r="V229" s="15"/>
      <c r="X229" s="97"/>
      <c r="Y229" s="98"/>
      <c r="Z229" s="99"/>
    </row>
    <row r="230" ht="12.75" customHeight="1">
      <c r="E230" s="15"/>
      <c r="G230" s="99"/>
      <c r="I230" s="99"/>
      <c r="J230" s="99"/>
      <c r="K230" s="99"/>
      <c r="M230" s="99"/>
      <c r="O230" s="99"/>
      <c r="P230" s="99"/>
      <c r="Q230" s="99"/>
      <c r="R230" s="99"/>
      <c r="U230" s="15"/>
      <c r="V230" s="15"/>
      <c r="X230" s="97"/>
      <c r="Y230" s="98"/>
      <c r="Z230" s="99"/>
    </row>
    <row r="231" ht="12.75" customHeight="1">
      <c r="E231" s="15"/>
      <c r="G231" s="99"/>
      <c r="I231" s="99"/>
      <c r="J231" s="99"/>
      <c r="K231" s="99"/>
      <c r="M231" s="99"/>
      <c r="O231" s="99"/>
      <c r="P231" s="99"/>
      <c r="Q231" s="99"/>
      <c r="R231" s="99"/>
      <c r="U231" s="15"/>
      <c r="V231" s="15"/>
      <c r="X231" s="97"/>
      <c r="Y231" s="98"/>
      <c r="Z231" s="99"/>
    </row>
    <row r="232" ht="12.75" customHeight="1">
      <c r="E232" s="15"/>
      <c r="G232" s="99"/>
      <c r="I232" s="99"/>
      <c r="J232" s="99"/>
      <c r="K232" s="99"/>
      <c r="M232" s="99"/>
      <c r="O232" s="99"/>
      <c r="P232" s="99"/>
      <c r="Q232" s="99"/>
      <c r="R232" s="99"/>
      <c r="U232" s="15"/>
      <c r="V232" s="15"/>
      <c r="X232" s="97"/>
      <c r="Y232" s="98"/>
      <c r="Z232" s="99"/>
    </row>
    <row r="233" ht="12.75" customHeight="1">
      <c r="E233" s="15"/>
      <c r="G233" s="99"/>
      <c r="I233" s="99"/>
      <c r="J233" s="99"/>
      <c r="K233" s="99"/>
      <c r="M233" s="99"/>
      <c r="O233" s="99"/>
      <c r="P233" s="99"/>
      <c r="Q233" s="99"/>
      <c r="R233" s="99"/>
      <c r="U233" s="15"/>
      <c r="V233" s="15"/>
      <c r="X233" s="97"/>
      <c r="Y233" s="98"/>
      <c r="Z233" s="99"/>
    </row>
    <row r="234" ht="12.75" customHeight="1">
      <c r="E234" s="15"/>
      <c r="G234" s="99"/>
      <c r="I234" s="99"/>
      <c r="J234" s="99"/>
      <c r="K234" s="99"/>
      <c r="M234" s="99"/>
      <c r="O234" s="99"/>
      <c r="P234" s="99"/>
      <c r="Q234" s="99"/>
      <c r="R234" s="99"/>
      <c r="U234" s="15"/>
      <c r="V234" s="15"/>
      <c r="X234" s="97"/>
      <c r="Y234" s="98"/>
      <c r="Z234" s="99"/>
    </row>
    <row r="235" ht="12.75" customHeight="1">
      <c r="E235" s="15"/>
      <c r="G235" s="99"/>
      <c r="I235" s="99"/>
      <c r="J235" s="99"/>
      <c r="K235" s="99"/>
      <c r="M235" s="99"/>
      <c r="O235" s="99"/>
      <c r="P235" s="99"/>
      <c r="Q235" s="99"/>
      <c r="R235" s="99"/>
      <c r="U235" s="15"/>
      <c r="V235" s="15"/>
      <c r="X235" s="97"/>
      <c r="Y235" s="98"/>
      <c r="Z235" s="99"/>
    </row>
    <row r="236" ht="12.75" customHeight="1">
      <c r="E236" s="15"/>
      <c r="G236" s="99"/>
      <c r="I236" s="99"/>
      <c r="J236" s="99"/>
      <c r="K236" s="99"/>
      <c r="M236" s="99"/>
      <c r="O236" s="99"/>
      <c r="P236" s="99"/>
      <c r="Q236" s="99"/>
      <c r="R236" s="99"/>
      <c r="U236" s="15"/>
      <c r="V236" s="15"/>
      <c r="X236" s="97"/>
      <c r="Y236" s="98"/>
      <c r="Z236" s="99"/>
    </row>
    <row r="237" ht="12.75" customHeight="1">
      <c r="E237" s="15"/>
      <c r="G237" s="99"/>
      <c r="I237" s="99"/>
      <c r="J237" s="99"/>
      <c r="K237" s="99"/>
      <c r="M237" s="99"/>
      <c r="O237" s="99"/>
      <c r="P237" s="99"/>
      <c r="Q237" s="99"/>
      <c r="R237" s="99"/>
      <c r="U237" s="15"/>
      <c r="V237" s="15"/>
      <c r="X237" s="97"/>
      <c r="Y237" s="98"/>
      <c r="Z237" s="99"/>
    </row>
    <row r="238" ht="12.75" customHeight="1">
      <c r="E238" s="15"/>
      <c r="G238" s="99"/>
      <c r="I238" s="99"/>
      <c r="J238" s="99"/>
      <c r="K238" s="99"/>
      <c r="M238" s="99"/>
      <c r="O238" s="99"/>
      <c r="P238" s="99"/>
      <c r="Q238" s="99"/>
      <c r="R238" s="99"/>
      <c r="U238" s="15"/>
      <c r="V238" s="15"/>
      <c r="X238" s="97"/>
      <c r="Y238" s="98"/>
      <c r="Z238" s="99"/>
    </row>
    <row r="239" ht="12.75" customHeight="1">
      <c r="E239" s="15"/>
      <c r="G239" s="99"/>
      <c r="I239" s="99"/>
      <c r="J239" s="99"/>
      <c r="K239" s="99"/>
      <c r="M239" s="99"/>
      <c r="O239" s="99"/>
      <c r="P239" s="99"/>
      <c r="Q239" s="99"/>
      <c r="R239" s="99"/>
      <c r="U239" s="15"/>
      <c r="V239" s="15"/>
      <c r="X239" s="97"/>
      <c r="Y239" s="98"/>
      <c r="Z239" s="99"/>
    </row>
    <row r="240" ht="12.75" customHeight="1">
      <c r="E240" s="15"/>
      <c r="G240" s="99"/>
      <c r="I240" s="99"/>
      <c r="J240" s="99"/>
      <c r="K240" s="99"/>
      <c r="M240" s="99"/>
      <c r="O240" s="99"/>
      <c r="P240" s="99"/>
      <c r="Q240" s="99"/>
      <c r="R240" s="99"/>
      <c r="U240" s="15"/>
      <c r="V240" s="15"/>
      <c r="X240" s="97"/>
      <c r="Y240" s="98"/>
      <c r="Z240" s="99"/>
    </row>
    <row r="241" ht="12.75" customHeight="1">
      <c r="E241" s="15"/>
      <c r="G241" s="99"/>
      <c r="I241" s="99"/>
      <c r="J241" s="99"/>
      <c r="K241" s="99"/>
      <c r="M241" s="99"/>
      <c r="O241" s="99"/>
      <c r="P241" s="99"/>
      <c r="Q241" s="99"/>
      <c r="R241" s="99"/>
      <c r="U241" s="15"/>
      <c r="V241" s="15"/>
      <c r="X241" s="97"/>
      <c r="Y241" s="98"/>
      <c r="Z241" s="99"/>
    </row>
    <row r="242" ht="12.75" customHeight="1">
      <c r="E242" s="15"/>
      <c r="G242" s="99"/>
      <c r="I242" s="99"/>
      <c r="J242" s="99"/>
      <c r="K242" s="99"/>
      <c r="M242" s="99"/>
      <c r="O242" s="99"/>
      <c r="P242" s="99"/>
      <c r="Q242" s="99"/>
      <c r="R242" s="99"/>
      <c r="U242" s="15"/>
      <c r="V242" s="15"/>
      <c r="X242" s="97"/>
      <c r="Y242" s="98"/>
      <c r="Z242" s="99"/>
    </row>
    <row r="243" ht="12.75" customHeight="1">
      <c r="E243" s="15"/>
      <c r="G243" s="99"/>
      <c r="I243" s="99"/>
      <c r="J243" s="99"/>
      <c r="K243" s="99"/>
      <c r="M243" s="99"/>
      <c r="O243" s="99"/>
      <c r="P243" s="99"/>
      <c r="Q243" s="99"/>
      <c r="R243" s="99"/>
      <c r="U243" s="15"/>
      <c r="V243" s="15"/>
      <c r="X243" s="97"/>
      <c r="Y243" s="98"/>
      <c r="Z243" s="99"/>
    </row>
    <row r="244" ht="12.75" customHeight="1">
      <c r="E244" s="15"/>
      <c r="G244" s="99"/>
      <c r="I244" s="99"/>
      <c r="J244" s="99"/>
      <c r="K244" s="99"/>
      <c r="M244" s="99"/>
      <c r="O244" s="99"/>
      <c r="P244" s="99"/>
      <c r="Q244" s="99"/>
      <c r="R244" s="99"/>
      <c r="U244" s="15"/>
      <c r="V244" s="15"/>
      <c r="X244" s="97"/>
      <c r="Y244" s="98"/>
      <c r="Z244" s="99"/>
    </row>
    <row r="245" ht="12.75" customHeight="1">
      <c r="E245" s="15"/>
      <c r="G245" s="99"/>
      <c r="I245" s="99"/>
      <c r="J245" s="99"/>
      <c r="K245" s="99"/>
      <c r="M245" s="99"/>
      <c r="O245" s="99"/>
      <c r="P245" s="99"/>
      <c r="Q245" s="99"/>
      <c r="R245" s="99"/>
      <c r="U245" s="15"/>
      <c r="V245" s="15"/>
      <c r="X245" s="97"/>
      <c r="Y245" s="98"/>
      <c r="Z245" s="99"/>
    </row>
    <row r="246" ht="12.75" customHeight="1">
      <c r="E246" s="15"/>
      <c r="G246" s="99"/>
      <c r="I246" s="99"/>
      <c r="J246" s="99"/>
      <c r="K246" s="99"/>
      <c r="M246" s="99"/>
      <c r="O246" s="99"/>
      <c r="P246" s="99"/>
      <c r="Q246" s="99"/>
      <c r="R246" s="99"/>
      <c r="U246" s="15"/>
      <c r="V246" s="15"/>
      <c r="X246" s="97"/>
      <c r="Y246" s="98"/>
      <c r="Z246" s="99"/>
    </row>
    <row r="247" ht="12.75" customHeight="1">
      <c r="E247" s="15"/>
      <c r="G247" s="99"/>
      <c r="I247" s="99"/>
      <c r="J247" s="99"/>
      <c r="K247" s="99"/>
      <c r="M247" s="99"/>
      <c r="O247" s="99"/>
      <c r="P247" s="99"/>
      <c r="Q247" s="99"/>
      <c r="R247" s="99"/>
      <c r="U247" s="15"/>
      <c r="V247" s="15"/>
      <c r="X247" s="97"/>
      <c r="Y247" s="98"/>
      <c r="Z247" s="99"/>
    </row>
    <row r="248" ht="12.75" customHeight="1">
      <c r="E248" s="15"/>
      <c r="G248" s="99"/>
      <c r="I248" s="99"/>
      <c r="J248" s="99"/>
      <c r="K248" s="99"/>
      <c r="M248" s="99"/>
      <c r="O248" s="99"/>
      <c r="P248" s="99"/>
      <c r="Q248" s="99"/>
      <c r="R248" s="99"/>
      <c r="U248" s="15"/>
      <c r="V248" s="15"/>
      <c r="X248" s="97"/>
      <c r="Y248" s="98"/>
      <c r="Z248" s="99"/>
    </row>
    <row r="249" ht="12.75" customHeight="1">
      <c r="E249" s="15"/>
      <c r="G249" s="99"/>
      <c r="I249" s="99"/>
      <c r="J249" s="99"/>
      <c r="K249" s="99"/>
      <c r="M249" s="99"/>
      <c r="O249" s="99"/>
      <c r="P249" s="99"/>
      <c r="Q249" s="99"/>
      <c r="R249" s="99"/>
      <c r="U249" s="15"/>
      <c r="V249" s="15"/>
      <c r="X249" s="97"/>
      <c r="Y249" s="98"/>
      <c r="Z249" s="99"/>
    </row>
    <row r="250" ht="12.75" customHeight="1">
      <c r="E250" s="15"/>
      <c r="G250" s="99"/>
      <c r="I250" s="99"/>
      <c r="J250" s="99"/>
      <c r="K250" s="99"/>
      <c r="M250" s="99"/>
      <c r="O250" s="99"/>
      <c r="P250" s="99"/>
      <c r="Q250" s="99"/>
      <c r="R250" s="99"/>
      <c r="U250" s="15"/>
      <c r="V250" s="15"/>
      <c r="X250" s="97"/>
      <c r="Y250" s="98"/>
      <c r="Z250" s="99"/>
    </row>
    <row r="251" ht="12.75" customHeight="1">
      <c r="E251" s="15"/>
      <c r="G251" s="99"/>
      <c r="I251" s="99"/>
      <c r="J251" s="99"/>
      <c r="K251" s="99"/>
      <c r="M251" s="99"/>
      <c r="O251" s="99"/>
      <c r="P251" s="99"/>
      <c r="Q251" s="99"/>
      <c r="R251" s="99"/>
      <c r="U251" s="15"/>
      <c r="V251" s="15"/>
      <c r="X251" s="97"/>
      <c r="Y251" s="98"/>
      <c r="Z251" s="99"/>
    </row>
    <row r="252" ht="12.75" customHeight="1">
      <c r="E252" s="15"/>
      <c r="G252" s="99"/>
      <c r="I252" s="99"/>
      <c r="J252" s="99"/>
      <c r="K252" s="99"/>
      <c r="M252" s="99"/>
      <c r="O252" s="99"/>
      <c r="P252" s="99"/>
      <c r="Q252" s="99"/>
      <c r="R252" s="99"/>
      <c r="U252" s="15"/>
      <c r="V252" s="15"/>
      <c r="X252" s="97"/>
      <c r="Y252" s="98"/>
      <c r="Z252" s="99"/>
    </row>
    <row r="253" ht="12.75" customHeight="1">
      <c r="E253" s="15"/>
      <c r="G253" s="99"/>
      <c r="I253" s="99"/>
      <c r="J253" s="99"/>
      <c r="K253" s="99"/>
      <c r="M253" s="99"/>
      <c r="O253" s="99"/>
      <c r="P253" s="99"/>
      <c r="Q253" s="99"/>
      <c r="R253" s="99"/>
      <c r="U253" s="15"/>
      <c r="V253" s="15"/>
      <c r="X253" s="97"/>
      <c r="Y253" s="98"/>
      <c r="Z253" s="99"/>
    </row>
    <row r="254" ht="12.75" customHeight="1">
      <c r="E254" s="15"/>
      <c r="G254" s="99"/>
      <c r="I254" s="99"/>
      <c r="J254" s="99"/>
      <c r="K254" s="99"/>
      <c r="M254" s="99"/>
      <c r="O254" s="99"/>
      <c r="P254" s="99"/>
      <c r="Q254" s="99"/>
      <c r="R254" s="99"/>
      <c r="U254" s="15"/>
      <c r="V254" s="15"/>
      <c r="X254" s="97"/>
      <c r="Y254" s="98"/>
      <c r="Z254" s="99"/>
    </row>
    <row r="255" ht="12.75" customHeight="1">
      <c r="E255" s="15"/>
      <c r="G255" s="99"/>
      <c r="I255" s="99"/>
      <c r="J255" s="99"/>
      <c r="K255" s="99"/>
      <c r="M255" s="99"/>
      <c r="O255" s="99"/>
      <c r="P255" s="99"/>
      <c r="Q255" s="99"/>
      <c r="R255" s="99"/>
      <c r="U255" s="15"/>
      <c r="V255" s="15"/>
      <c r="X255" s="97"/>
      <c r="Y255" s="98"/>
      <c r="Z255" s="99"/>
    </row>
    <row r="256" ht="12.75" customHeight="1">
      <c r="E256" s="15"/>
      <c r="G256" s="99"/>
      <c r="I256" s="99"/>
      <c r="J256" s="99"/>
      <c r="K256" s="99"/>
      <c r="M256" s="99"/>
      <c r="O256" s="99"/>
      <c r="P256" s="99"/>
      <c r="Q256" s="99"/>
      <c r="R256" s="99"/>
      <c r="U256" s="15"/>
      <c r="V256" s="15"/>
      <c r="X256" s="97"/>
      <c r="Y256" s="98"/>
      <c r="Z256" s="99"/>
    </row>
    <row r="257" ht="12.75" customHeight="1">
      <c r="E257" s="15"/>
      <c r="G257" s="99"/>
      <c r="I257" s="99"/>
      <c r="J257" s="99"/>
      <c r="K257" s="99"/>
      <c r="M257" s="99"/>
      <c r="O257" s="99"/>
      <c r="P257" s="99"/>
      <c r="Q257" s="99"/>
      <c r="R257" s="99"/>
      <c r="U257" s="15"/>
      <c r="V257" s="15"/>
      <c r="X257" s="97"/>
      <c r="Y257" s="98"/>
      <c r="Z257" s="99"/>
    </row>
    <row r="258" ht="12.75" customHeight="1">
      <c r="E258" s="15"/>
      <c r="G258" s="99"/>
      <c r="I258" s="99"/>
      <c r="J258" s="99"/>
      <c r="K258" s="99"/>
      <c r="M258" s="99"/>
      <c r="O258" s="99"/>
      <c r="P258" s="99"/>
      <c r="Q258" s="99"/>
      <c r="R258" s="99"/>
      <c r="U258" s="15"/>
      <c r="V258" s="15"/>
      <c r="X258" s="97"/>
      <c r="Y258" s="98"/>
      <c r="Z258" s="99"/>
    </row>
    <row r="259" ht="12.75" customHeight="1">
      <c r="E259" s="15"/>
      <c r="G259" s="99"/>
      <c r="I259" s="99"/>
      <c r="J259" s="99"/>
      <c r="K259" s="99"/>
      <c r="M259" s="99"/>
      <c r="O259" s="99"/>
      <c r="P259" s="99"/>
      <c r="Q259" s="99"/>
      <c r="R259" s="99"/>
      <c r="U259" s="15"/>
      <c r="V259" s="15"/>
      <c r="X259" s="97"/>
      <c r="Y259" s="98"/>
      <c r="Z259" s="99"/>
    </row>
    <row r="260" ht="12.75" customHeight="1">
      <c r="E260" s="15"/>
      <c r="G260" s="99"/>
      <c r="I260" s="99"/>
      <c r="J260" s="99"/>
      <c r="K260" s="99"/>
      <c r="M260" s="99"/>
      <c r="O260" s="99"/>
      <c r="P260" s="99"/>
      <c r="Q260" s="99"/>
      <c r="R260" s="99"/>
      <c r="U260" s="15"/>
      <c r="V260" s="15"/>
      <c r="X260" s="97"/>
      <c r="Y260" s="98"/>
      <c r="Z260" s="99"/>
    </row>
    <row r="261" ht="12.75" customHeight="1">
      <c r="E261" s="15"/>
      <c r="G261" s="99"/>
      <c r="I261" s="99"/>
      <c r="J261" s="99"/>
      <c r="K261" s="99"/>
      <c r="M261" s="99"/>
      <c r="O261" s="99"/>
      <c r="P261" s="99"/>
      <c r="Q261" s="99"/>
      <c r="R261" s="99"/>
      <c r="U261" s="15"/>
      <c r="V261" s="15"/>
      <c r="X261" s="97"/>
      <c r="Y261" s="98"/>
      <c r="Z261" s="99"/>
    </row>
    <row r="262" ht="12.75" customHeight="1">
      <c r="E262" s="15"/>
      <c r="G262" s="99"/>
      <c r="I262" s="99"/>
      <c r="J262" s="99"/>
      <c r="K262" s="99"/>
      <c r="M262" s="99"/>
      <c r="O262" s="99"/>
      <c r="P262" s="99"/>
      <c r="Q262" s="99"/>
      <c r="R262" s="99"/>
      <c r="U262" s="15"/>
      <c r="V262" s="15"/>
      <c r="X262" s="97"/>
      <c r="Y262" s="98"/>
      <c r="Z262" s="99"/>
    </row>
    <row r="263" ht="12.75" customHeight="1">
      <c r="E263" s="15"/>
      <c r="G263" s="99"/>
      <c r="I263" s="99"/>
      <c r="J263" s="99"/>
      <c r="K263" s="99"/>
      <c r="M263" s="99"/>
      <c r="O263" s="99"/>
      <c r="P263" s="99"/>
      <c r="Q263" s="99"/>
      <c r="R263" s="99"/>
      <c r="U263" s="15"/>
      <c r="V263" s="15"/>
      <c r="X263" s="97"/>
      <c r="Y263" s="98"/>
      <c r="Z263" s="99"/>
    </row>
    <row r="264" ht="12.75" customHeight="1">
      <c r="E264" s="15"/>
      <c r="G264" s="99"/>
      <c r="I264" s="99"/>
      <c r="J264" s="99"/>
      <c r="K264" s="99"/>
      <c r="M264" s="99"/>
      <c r="O264" s="99"/>
      <c r="P264" s="99"/>
      <c r="Q264" s="99"/>
      <c r="R264" s="99"/>
      <c r="U264" s="15"/>
      <c r="V264" s="15"/>
      <c r="X264" s="97"/>
      <c r="Y264" s="98"/>
      <c r="Z264" s="99"/>
    </row>
    <row r="265" ht="12.75" customHeight="1">
      <c r="E265" s="15"/>
      <c r="G265" s="99"/>
      <c r="I265" s="99"/>
      <c r="J265" s="99"/>
      <c r="K265" s="99"/>
      <c r="M265" s="99"/>
      <c r="O265" s="99"/>
      <c r="P265" s="99"/>
      <c r="Q265" s="99"/>
      <c r="R265" s="99"/>
      <c r="U265" s="15"/>
      <c r="V265" s="15"/>
      <c r="X265" s="97"/>
      <c r="Y265" s="98"/>
      <c r="Z265" s="99"/>
    </row>
    <row r="266" ht="12.75" customHeight="1">
      <c r="E266" s="15"/>
      <c r="G266" s="99"/>
      <c r="I266" s="99"/>
      <c r="J266" s="99"/>
      <c r="K266" s="99"/>
      <c r="M266" s="99"/>
      <c r="O266" s="99"/>
      <c r="P266" s="99"/>
      <c r="Q266" s="99"/>
      <c r="R266" s="99"/>
      <c r="U266" s="15"/>
      <c r="V266" s="15"/>
      <c r="X266" s="97"/>
      <c r="Y266" s="98"/>
      <c r="Z266" s="99"/>
    </row>
    <row r="267" ht="12.75" customHeight="1">
      <c r="E267" s="15"/>
      <c r="G267" s="99"/>
      <c r="I267" s="99"/>
      <c r="J267" s="99"/>
      <c r="K267" s="99"/>
      <c r="M267" s="99"/>
      <c r="O267" s="99"/>
      <c r="P267" s="99"/>
      <c r="Q267" s="99"/>
      <c r="R267" s="99"/>
      <c r="U267" s="15"/>
      <c r="V267" s="15"/>
      <c r="X267" s="97"/>
      <c r="Y267" s="98"/>
      <c r="Z267" s="99"/>
    </row>
    <row r="268" ht="12.75" customHeight="1">
      <c r="E268" s="15"/>
      <c r="G268" s="99"/>
      <c r="I268" s="99"/>
      <c r="J268" s="99"/>
      <c r="K268" s="99"/>
      <c r="M268" s="99"/>
      <c r="O268" s="99"/>
      <c r="P268" s="99"/>
      <c r="Q268" s="99"/>
      <c r="R268" s="99"/>
      <c r="U268" s="15"/>
      <c r="V268" s="15"/>
      <c r="X268" s="97"/>
      <c r="Y268" s="98"/>
      <c r="Z268" s="99"/>
    </row>
    <row r="269" ht="12.75" customHeight="1">
      <c r="E269" s="15"/>
      <c r="G269" s="99"/>
      <c r="I269" s="99"/>
      <c r="J269" s="99"/>
      <c r="K269" s="99"/>
      <c r="M269" s="99"/>
      <c r="O269" s="99"/>
      <c r="P269" s="99"/>
      <c r="Q269" s="99"/>
      <c r="R269" s="99"/>
      <c r="U269" s="15"/>
      <c r="V269" s="15"/>
      <c r="X269" s="97"/>
      <c r="Y269" s="98"/>
      <c r="Z269" s="99"/>
    </row>
    <row r="270" ht="12.75" customHeight="1">
      <c r="E270" s="15"/>
      <c r="G270" s="99"/>
      <c r="I270" s="99"/>
      <c r="J270" s="99"/>
      <c r="K270" s="99"/>
      <c r="M270" s="99"/>
      <c r="O270" s="99"/>
      <c r="P270" s="99"/>
      <c r="Q270" s="99"/>
      <c r="R270" s="99"/>
      <c r="U270" s="15"/>
      <c r="V270" s="15"/>
      <c r="X270" s="97"/>
      <c r="Y270" s="98"/>
      <c r="Z270" s="99"/>
    </row>
    <row r="271" ht="12.75" customHeight="1">
      <c r="E271" s="15"/>
      <c r="G271" s="99"/>
      <c r="I271" s="99"/>
      <c r="J271" s="99"/>
      <c r="K271" s="99"/>
      <c r="M271" s="99"/>
      <c r="O271" s="99"/>
      <c r="P271" s="99"/>
      <c r="Q271" s="99"/>
      <c r="R271" s="99"/>
      <c r="U271" s="15"/>
      <c r="V271" s="15"/>
      <c r="X271" s="97"/>
      <c r="Y271" s="98"/>
      <c r="Z271" s="99"/>
    </row>
    <row r="272" ht="12.75" customHeight="1">
      <c r="E272" s="15"/>
      <c r="G272" s="99"/>
      <c r="I272" s="99"/>
      <c r="J272" s="99"/>
      <c r="K272" s="99"/>
      <c r="M272" s="99"/>
      <c r="O272" s="99"/>
      <c r="P272" s="99"/>
      <c r="Q272" s="99"/>
      <c r="R272" s="99"/>
      <c r="U272" s="15"/>
      <c r="V272" s="15"/>
      <c r="X272" s="97"/>
      <c r="Y272" s="98"/>
      <c r="Z272" s="99"/>
    </row>
    <row r="273" ht="12.75" customHeight="1">
      <c r="E273" s="15"/>
      <c r="G273" s="99"/>
      <c r="I273" s="99"/>
      <c r="J273" s="99"/>
      <c r="K273" s="99"/>
      <c r="M273" s="99"/>
      <c r="O273" s="99"/>
      <c r="P273" s="99"/>
      <c r="Q273" s="99"/>
      <c r="R273" s="99"/>
      <c r="U273" s="15"/>
      <c r="V273" s="15"/>
      <c r="X273" s="97"/>
      <c r="Y273" s="98"/>
      <c r="Z273" s="99"/>
    </row>
    <row r="274" ht="12.75" customHeight="1">
      <c r="E274" s="15"/>
      <c r="G274" s="99"/>
      <c r="I274" s="99"/>
      <c r="J274" s="99"/>
      <c r="K274" s="99"/>
      <c r="M274" s="99"/>
      <c r="O274" s="99"/>
      <c r="P274" s="99"/>
      <c r="Q274" s="99"/>
      <c r="R274" s="99"/>
      <c r="U274" s="15"/>
      <c r="V274" s="15"/>
      <c r="X274" s="97"/>
      <c r="Y274" s="98"/>
      <c r="Z274" s="99"/>
    </row>
    <row r="275" ht="12.75" customHeight="1">
      <c r="E275" s="15"/>
      <c r="G275" s="99"/>
      <c r="I275" s="99"/>
      <c r="J275" s="99"/>
      <c r="K275" s="99"/>
      <c r="M275" s="99"/>
      <c r="O275" s="99"/>
      <c r="P275" s="99"/>
      <c r="Q275" s="99"/>
      <c r="R275" s="99"/>
      <c r="U275" s="15"/>
      <c r="V275" s="15"/>
      <c r="X275" s="97"/>
      <c r="Y275" s="98"/>
      <c r="Z275" s="99"/>
    </row>
    <row r="276" ht="12.75" customHeight="1">
      <c r="E276" s="15"/>
      <c r="G276" s="99"/>
      <c r="I276" s="99"/>
      <c r="J276" s="99"/>
      <c r="K276" s="99"/>
      <c r="M276" s="99"/>
      <c r="O276" s="99"/>
      <c r="P276" s="99"/>
      <c r="Q276" s="99"/>
      <c r="R276" s="99"/>
      <c r="U276" s="15"/>
      <c r="V276" s="15"/>
      <c r="X276" s="97"/>
      <c r="Y276" s="98"/>
      <c r="Z276" s="99"/>
    </row>
    <row r="277" ht="12.75" customHeight="1">
      <c r="E277" s="15"/>
      <c r="G277" s="99"/>
      <c r="I277" s="99"/>
      <c r="J277" s="99"/>
      <c r="K277" s="99"/>
      <c r="M277" s="99"/>
      <c r="O277" s="99"/>
      <c r="P277" s="99"/>
      <c r="Q277" s="99"/>
      <c r="R277" s="99"/>
      <c r="U277" s="15"/>
      <c r="V277" s="15"/>
      <c r="X277" s="97"/>
      <c r="Y277" s="98"/>
      <c r="Z277" s="99"/>
    </row>
    <row r="278" ht="12.75" customHeight="1">
      <c r="E278" s="15"/>
      <c r="G278" s="99"/>
      <c r="I278" s="99"/>
      <c r="J278" s="99"/>
      <c r="K278" s="99"/>
      <c r="M278" s="99"/>
      <c r="O278" s="99"/>
      <c r="P278" s="99"/>
      <c r="Q278" s="99"/>
      <c r="R278" s="99"/>
      <c r="U278" s="15"/>
      <c r="V278" s="15"/>
      <c r="X278" s="97"/>
      <c r="Y278" s="98"/>
      <c r="Z278" s="99"/>
    </row>
    <row r="279" ht="12.75" customHeight="1">
      <c r="E279" s="15"/>
      <c r="G279" s="99"/>
      <c r="I279" s="99"/>
      <c r="J279" s="99"/>
      <c r="K279" s="99"/>
      <c r="M279" s="99"/>
      <c r="O279" s="99"/>
      <c r="P279" s="99"/>
      <c r="Q279" s="99"/>
      <c r="R279" s="99"/>
      <c r="U279" s="15"/>
      <c r="V279" s="15"/>
      <c r="X279" s="97"/>
      <c r="Y279" s="98"/>
      <c r="Z279" s="99"/>
    </row>
    <row r="280" ht="12.75" customHeight="1">
      <c r="E280" s="15"/>
      <c r="G280" s="99"/>
      <c r="I280" s="99"/>
      <c r="J280" s="99"/>
      <c r="K280" s="99"/>
      <c r="M280" s="99"/>
      <c r="O280" s="99"/>
      <c r="P280" s="99"/>
      <c r="Q280" s="99"/>
      <c r="R280" s="99"/>
      <c r="U280" s="15"/>
      <c r="V280" s="15"/>
      <c r="X280" s="97"/>
      <c r="Y280" s="98"/>
      <c r="Z280" s="99"/>
    </row>
    <row r="281" ht="12.75" customHeight="1">
      <c r="E281" s="15"/>
      <c r="G281" s="99"/>
      <c r="I281" s="99"/>
      <c r="J281" s="99"/>
      <c r="K281" s="99"/>
      <c r="M281" s="99"/>
      <c r="O281" s="99"/>
      <c r="P281" s="99"/>
      <c r="Q281" s="99"/>
      <c r="R281" s="99"/>
      <c r="U281" s="15"/>
      <c r="V281" s="15"/>
      <c r="X281" s="97"/>
      <c r="Y281" s="98"/>
      <c r="Z281" s="99"/>
    </row>
    <row r="282" ht="12.75" customHeight="1">
      <c r="E282" s="15"/>
      <c r="G282" s="99"/>
      <c r="I282" s="99"/>
      <c r="J282" s="99"/>
      <c r="K282" s="99"/>
      <c r="M282" s="99"/>
      <c r="O282" s="99"/>
      <c r="P282" s="99"/>
      <c r="Q282" s="99"/>
      <c r="R282" s="99"/>
      <c r="U282" s="15"/>
      <c r="V282" s="15"/>
      <c r="X282" s="97"/>
      <c r="Y282" s="98"/>
      <c r="Z282" s="99"/>
    </row>
    <row r="283" ht="12.75" customHeight="1">
      <c r="E283" s="15"/>
      <c r="G283" s="99"/>
      <c r="I283" s="99"/>
      <c r="J283" s="99"/>
      <c r="K283" s="99"/>
      <c r="M283" s="99"/>
      <c r="O283" s="99"/>
      <c r="P283" s="99"/>
      <c r="Q283" s="99"/>
      <c r="R283" s="99"/>
      <c r="U283" s="15"/>
      <c r="V283" s="15"/>
      <c r="X283" s="97"/>
      <c r="Y283" s="98"/>
      <c r="Z283" s="99"/>
    </row>
    <row r="284" ht="12.75" customHeight="1">
      <c r="E284" s="15"/>
      <c r="G284" s="99"/>
      <c r="I284" s="99"/>
      <c r="J284" s="99"/>
      <c r="K284" s="99"/>
      <c r="M284" s="99"/>
      <c r="O284" s="99"/>
      <c r="P284" s="99"/>
      <c r="Q284" s="99"/>
      <c r="R284" s="99"/>
      <c r="U284" s="15"/>
      <c r="V284" s="15"/>
      <c r="X284" s="97"/>
      <c r="Y284" s="98"/>
      <c r="Z284" s="99"/>
    </row>
    <row r="285" ht="12.75" customHeight="1">
      <c r="E285" s="15"/>
      <c r="G285" s="99"/>
      <c r="I285" s="99"/>
      <c r="J285" s="99"/>
      <c r="K285" s="99"/>
      <c r="M285" s="99"/>
      <c r="O285" s="99"/>
      <c r="P285" s="99"/>
      <c r="Q285" s="99"/>
      <c r="R285" s="99"/>
      <c r="U285" s="15"/>
      <c r="V285" s="15"/>
      <c r="X285" s="97"/>
      <c r="Y285" s="98"/>
      <c r="Z285" s="99"/>
    </row>
    <row r="286" ht="12.75" customHeight="1">
      <c r="E286" s="15"/>
      <c r="G286" s="99"/>
      <c r="I286" s="99"/>
      <c r="J286" s="99"/>
      <c r="K286" s="99"/>
      <c r="M286" s="99"/>
      <c r="O286" s="99"/>
      <c r="P286" s="99"/>
      <c r="Q286" s="99"/>
      <c r="R286" s="99"/>
      <c r="U286" s="15"/>
      <c r="V286" s="15"/>
      <c r="X286" s="97"/>
      <c r="Y286" s="98"/>
      <c r="Z286" s="99"/>
    </row>
    <row r="287" ht="12.75" customHeight="1">
      <c r="E287" s="15"/>
      <c r="G287" s="99"/>
      <c r="I287" s="99"/>
      <c r="J287" s="99"/>
      <c r="K287" s="99"/>
      <c r="M287" s="99"/>
      <c r="O287" s="99"/>
      <c r="P287" s="99"/>
      <c r="Q287" s="99"/>
      <c r="R287" s="99"/>
      <c r="U287" s="15"/>
      <c r="V287" s="15"/>
      <c r="X287" s="97"/>
      <c r="Y287" s="98"/>
      <c r="Z287" s="99"/>
    </row>
    <row r="288" ht="12.75" customHeight="1">
      <c r="E288" s="15"/>
      <c r="G288" s="99"/>
      <c r="I288" s="99"/>
      <c r="J288" s="99"/>
      <c r="K288" s="99"/>
      <c r="M288" s="99"/>
      <c r="O288" s="99"/>
      <c r="P288" s="99"/>
      <c r="Q288" s="99"/>
      <c r="R288" s="99"/>
      <c r="U288" s="15"/>
      <c r="V288" s="15"/>
      <c r="X288" s="97"/>
      <c r="Y288" s="98"/>
      <c r="Z288" s="99"/>
    </row>
    <row r="289" ht="12.75" customHeight="1">
      <c r="E289" s="15"/>
      <c r="G289" s="99"/>
      <c r="I289" s="99"/>
      <c r="J289" s="99"/>
      <c r="K289" s="99"/>
      <c r="M289" s="99"/>
      <c r="O289" s="99"/>
      <c r="P289" s="99"/>
      <c r="Q289" s="99"/>
      <c r="R289" s="99"/>
      <c r="U289" s="15"/>
      <c r="V289" s="15"/>
      <c r="X289" s="97"/>
      <c r="Y289" s="98"/>
      <c r="Z289" s="99"/>
    </row>
    <row r="290" ht="12.75" customHeight="1">
      <c r="E290" s="15"/>
      <c r="G290" s="99"/>
      <c r="I290" s="99"/>
      <c r="J290" s="99"/>
      <c r="K290" s="99"/>
      <c r="M290" s="99"/>
      <c r="O290" s="99"/>
      <c r="P290" s="99"/>
      <c r="Q290" s="99"/>
      <c r="R290" s="99"/>
      <c r="U290" s="15"/>
      <c r="V290" s="15"/>
      <c r="X290" s="97"/>
      <c r="Y290" s="98"/>
      <c r="Z290" s="99"/>
    </row>
    <row r="291" ht="12.75" customHeight="1">
      <c r="E291" s="15"/>
      <c r="G291" s="99"/>
      <c r="I291" s="99"/>
      <c r="J291" s="99"/>
      <c r="K291" s="99"/>
      <c r="M291" s="99"/>
      <c r="O291" s="99"/>
      <c r="P291" s="99"/>
      <c r="Q291" s="99"/>
      <c r="R291" s="99"/>
      <c r="U291" s="15"/>
      <c r="V291" s="15"/>
      <c r="X291" s="97"/>
      <c r="Y291" s="98"/>
      <c r="Z291" s="99"/>
    </row>
    <row r="292" ht="12.75" customHeight="1">
      <c r="E292" s="15"/>
      <c r="G292" s="99"/>
      <c r="I292" s="99"/>
      <c r="J292" s="99"/>
      <c r="K292" s="99"/>
      <c r="M292" s="99"/>
      <c r="O292" s="99"/>
      <c r="P292" s="99"/>
      <c r="Q292" s="99"/>
      <c r="R292" s="99"/>
      <c r="U292" s="15"/>
      <c r="V292" s="15"/>
      <c r="X292" s="97"/>
      <c r="Y292" s="98"/>
      <c r="Z292" s="99"/>
    </row>
    <row r="293" ht="12.75" customHeight="1">
      <c r="E293" s="15"/>
      <c r="G293" s="99"/>
      <c r="I293" s="99"/>
      <c r="J293" s="99"/>
      <c r="K293" s="99"/>
      <c r="M293" s="99"/>
      <c r="O293" s="99"/>
      <c r="P293" s="99"/>
      <c r="Q293" s="99"/>
      <c r="R293" s="99"/>
      <c r="U293" s="15"/>
      <c r="V293" s="15"/>
      <c r="X293" s="97"/>
      <c r="Y293" s="98"/>
      <c r="Z293" s="99"/>
    </row>
    <row r="294" ht="12.75" customHeight="1">
      <c r="E294" s="15"/>
      <c r="G294" s="99"/>
      <c r="I294" s="99"/>
      <c r="J294" s="99"/>
      <c r="K294" s="99"/>
      <c r="M294" s="99"/>
      <c r="O294" s="99"/>
      <c r="P294" s="99"/>
      <c r="Q294" s="99"/>
      <c r="R294" s="99"/>
      <c r="U294" s="15"/>
      <c r="V294" s="15"/>
      <c r="X294" s="97"/>
      <c r="Y294" s="98"/>
      <c r="Z294" s="99"/>
    </row>
    <row r="295" ht="12.75" customHeight="1">
      <c r="E295" s="15"/>
      <c r="G295" s="99"/>
      <c r="I295" s="99"/>
      <c r="J295" s="99"/>
      <c r="K295" s="99"/>
      <c r="M295" s="99"/>
      <c r="O295" s="99"/>
      <c r="P295" s="99"/>
      <c r="Q295" s="99"/>
      <c r="R295" s="99"/>
      <c r="U295" s="15"/>
      <c r="V295" s="15"/>
      <c r="X295" s="97"/>
      <c r="Y295" s="98"/>
      <c r="Z295" s="99"/>
    </row>
    <row r="296" ht="12.75" customHeight="1">
      <c r="E296" s="15"/>
      <c r="G296" s="99"/>
      <c r="I296" s="99"/>
      <c r="J296" s="99"/>
      <c r="K296" s="99"/>
      <c r="M296" s="99"/>
      <c r="O296" s="99"/>
      <c r="P296" s="99"/>
      <c r="Q296" s="99"/>
      <c r="R296" s="99"/>
      <c r="U296" s="15"/>
      <c r="V296" s="15"/>
      <c r="X296" s="97"/>
      <c r="Y296" s="98"/>
      <c r="Z296" s="99"/>
    </row>
    <row r="297" ht="12.75" customHeight="1">
      <c r="E297" s="15"/>
      <c r="G297" s="99"/>
      <c r="I297" s="99"/>
      <c r="J297" s="99"/>
      <c r="K297" s="99"/>
      <c r="M297" s="99"/>
      <c r="O297" s="99"/>
      <c r="P297" s="99"/>
      <c r="Q297" s="99"/>
      <c r="R297" s="99"/>
      <c r="U297" s="15"/>
      <c r="V297" s="15"/>
      <c r="X297" s="97"/>
      <c r="Y297" s="98"/>
      <c r="Z297" s="99"/>
    </row>
    <row r="298" ht="12.75" customHeight="1">
      <c r="E298" s="15"/>
      <c r="G298" s="99"/>
      <c r="I298" s="99"/>
      <c r="J298" s="99"/>
      <c r="K298" s="99"/>
      <c r="M298" s="99"/>
      <c r="O298" s="99"/>
      <c r="P298" s="99"/>
      <c r="Q298" s="99"/>
      <c r="R298" s="99"/>
      <c r="U298" s="15"/>
      <c r="V298" s="15"/>
      <c r="X298" s="97"/>
      <c r="Y298" s="98"/>
      <c r="Z298" s="99"/>
    </row>
    <row r="299" ht="12.75" customHeight="1">
      <c r="E299" s="15"/>
      <c r="G299" s="99"/>
      <c r="I299" s="99"/>
      <c r="J299" s="99"/>
      <c r="K299" s="99"/>
      <c r="M299" s="99"/>
      <c r="O299" s="99"/>
      <c r="P299" s="99"/>
      <c r="Q299" s="99"/>
      <c r="R299" s="99"/>
      <c r="U299" s="15"/>
      <c r="V299" s="15"/>
      <c r="X299" s="97"/>
      <c r="Y299" s="98"/>
      <c r="Z299" s="99"/>
    </row>
    <row r="300" ht="12.75" customHeight="1">
      <c r="E300" s="15"/>
      <c r="G300" s="99"/>
      <c r="I300" s="99"/>
      <c r="J300" s="99"/>
      <c r="K300" s="99"/>
      <c r="M300" s="99"/>
      <c r="O300" s="99"/>
      <c r="P300" s="99"/>
      <c r="Q300" s="99"/>
      <c r="R300" s="99"/>
      <c r="U300" s="15"/>
      <c r="V300" s="15"/>
      <c r="X300" s="97"/>
      <c r="Y300" s="98"/>
      <c r="Z300" s="99"/>
    </row>
    <row r="301" ht="12.75" customHeight="1">
      <c r="E301" s="15"/>
      <c r="G301" s="99"/>
      <c r="I301" s="99"/>
      <c r="J301" s="99"/>
      <c r="K301" s="99"/>
      <c r="M301" s="99"/>
      <c r="O301" s="99"/>
      <c r="P301" s="99"/>
      <c r="Q301" s="99"/>
      <c r="R301" s="99"/>
      <c r="U301" s="15"/>
      <c r="V301" s="15"/>
      <c r="X301" s="97"/>
      <c r="Y301" s="98"/>
      <c r="Z301" s="99"/>
    </row>
    <row r="302" ht="12.75" customHeight="1">
      <c r="E302" s="15"/>
      <c r="G302" s="99"/>
      <c r="I302" s="99"/>
      <c r="J302" s="99"/>
      <c r="K302" s="99"/>
      <c r="M302" s="99"/>
      <c r="O302" s="99"/>
      <c r="P302" s="99"/>
      <c r="Q302" s="99"/>
      <c r="R302" s="99"/>
      <c r="U302" s="15"/>
      <c r="V302" s="15"/>
      <c r="X302" s="97"/>
      <c r="Y302" s="98"/>
      <c r="Z302" s="99"/>
    </row>
    <row r="303" ht="12.75" customHeight="1">
      <c r="E303" s="15"/>
      <c r="G303" s="99"/>
      <c r="I303" s="99"/>
      <c r="J303" s="99"/>
      <c r="K303" s="99"/>
      <c r="M303" s="99"/>
      <c r="O303" s="99"/>
      <c r="P303" s="99"/>
      <c r="Q303" s="99"/>
      <c r="R303" s="99"/>
      <c r="U303" s="15"/>
      <c r="V303" s="15"/>
      <c r="X303" s="97"/>
      <c r="Y303" s="98"/>
      <c r="Z303" s="99"/>
    </row>
    <row r="304" ht="12.75" customHeight="1">
      <c r="E304" s="15"/>
      <c r="G304" s="99"/>
      <c r="I304" s="99"/>
      <c r="J304" s="99"/>
      <c r="K304" s="99"/>
      <c r="M304" s="99"/>
      <c r="O304" s="99"/>
      <c r="P304" s="99"/>
      <c r="Q304" s="99"/>
      <c r="R304" s="99"/>
      <c r="U304" s="15"/>
      <c r="V304" s="15"/>
      <c r="X304" s="97"/>
      <c r="Y304" s="98"/>
      <c r="Z304" s="99"/>
    </row>
    <row r="305" ht="12.75" customHeight="1">
      <c r="E305" s="15"/>
      <c r="G305" s="99"/>
      <c r="I305" s="99"/>
      <c r="J305" s="99"/>
      <c r="K305" s="99"/>
      <c r="M305" s="99"/>
      <c r="O305" s="99"/>
      <c r="P305" s="99"/>
      <c r="Q305" s="99"/>
      <c r="R305" s="99"/>
      <c r="U305" s="15"/>
      <c r="V305" s="15"/>
      <c r="X305" s="97"/>
      <c r="Y305" s="98"/>
      <c r="Z305" s="99"/>
    </row>
    <row r="306" ht="12.75" customHeight="1">
      <c r="E306" s="15"/>
      <c r="G306" s="99"/>
      <c r="I306" s="99"/>
      <c r="J306" s="99"/>
      <c r="K306" s="99"/>
      <c r="M306" s="99"/>
      <c r="O306" s="99"/>
      <c r="P306" s="99"/>
      <c r="Q306" s="99"/>
      <c r="R306" s="99"/>
      <c r="U306" s="15"/>
      <c r="V306" s="15"/>
      <c r="X306" s="97"/>
      <c r="Y306" s="98"/>
      <c r="Z306" s="99"/>
    </row>
    <row r="307" ht="12.75" customHeight="1">
      <c r="E307" s="15"/>
      <c r="G307" s="99"/>
      <c r="I307" s="99"/>
      <c r="J307" s="99"/>
      <c r="K307" s="99"/>
      <c r="M307" s="99"/>
      <c r="O307" s="99"/>
      <c r="P307" s="99"/>
      <c r="Q307" s="99"/>
      <c r="R307" s="99"/>
      <c r="U307" s="15"/>
      <c r="V307" s="15"/>
      <c r="X307" s="97"/>
      <c r="Y307" s="98"/>
      <c r="Z307" s="99"/>
    </row>
    <row r="308" ht="12.75" customHeight="1">
      <c r="E308" s="15"/>
      <c r="G308" s="99"/>
      <c r="I308" s="99"/>
      <c r="J308" s="99"/>
      <c r="K308" s="99"/>
      <c r="M308" s="99"/>
      <c r="O308" s="99"/>
      <c r="P308" s="99"/>
      <c r="Q308" s="99"/>
      <c r="R308" s="99"/>
      <c r="U308" s="15"/>
      <c r="V308" s="15"/>
      <c r="X308" s="97"/>
      <c r="Y308" s="98"/>
      <c r="Z308" s="99"/>
    </row>
    <row r="309" ht="12.75" customHeight="1">
      <c r="E309" s="15"/>
      <c r="G309" s="99"/>
      <c r="I309" s="99"/>
      <c r="J309" s="99"/>
      <c r="K309" s="99"/>
      <c r="M309" s="99"/>
      <c r="O309" s="99"/>
      <c r="P309" s="99"/>
      <c r="Q309" s="99"/>
      <c r="R309" s="99"/>
      <c r="U309" s="15"/>
      <c r="V309" s="15"/>
      <c r="X309" s="97"/>
      <c r="Y309" s="98"/>
      <c r="Z309" s="99"/>
    </row>
    <row r="310" ht="12.75" customHeight="1">
      <c r="E310" s="15"/>
      <c r="G310" s="99"/>
      <c r="I310" s="99"/>
      <c r="J310" s="99"/>
      <c r="K310" s="99"/>
      <c r="M310" s="99"/>
      <c r="O310" s="99"/>
      <c r="P310" s="99"/>
      <c r="Q310" s="99"/>
      <c r="R310" s="99"/>
      <c r="U310" s="15"/>
      <c r="V310" s="15"/>
      <c r="X310" s="97"/>
      <c r="Y310" s="98"/>
      <c r="Z310" s="99"/>
    </row>
    <row r="311" ht="12.75" customHeight="1">
      <c r="E311" s="15"/>
      <c r="G311" s="99"/>
      <c r="I311" s="99"/>
      <c r="J311" s="99"/>
      <c r="K311" s="99"/>
      <c r="M311" s="99"/>
      <c r="O311" s="99"/>
      <c r="P311" s="99"/>
      <c r="Q311" s="99"/>
      <c r="R311" s="99"/>
      <c r="U311" s="15"/>
      <c r="V311" s="15"/>
      <c r="X311" s="97"/>
      <c r="Y311" s="98"/>
      <c r="Z311" s="99"/>
    </row>
    <row r="312" ht="12.75" customHeight="1">
      <c r="E312" s="15"/>
      <c r="G312" s="99"/>
      <c r="I312" s="99"/>
      <c r="J312" s="99"/>
      <c r="K312" s="99"/>
      <c r="M312" s="99"/>
      <c r="O312" s="99"/>
      <c r="P312" s="99"/>
      <c r="Q312" s="99"/>
      <c r="R312" s="99"/>
      <c r="U312" s="15"/>
      <c r="V312" s="15"/>
      <c r="X312" s="97"/>
      <c r="Y312" s="98"/>
      <c r="Z312" s="99"/>
    </row>
    <row r="313" ht="12.75" customHeight="1">
      <c r="E313" s="15"/>
      <c r="G313" s="99"/>
      <c r="I313" s="99"/>
      <c r="J313" s="99"/>
      <c r="K313" s="99"/>
      <c r="M313" s="99"/>
      <c r="O313" s="99"/>
      <c r="P313" s="99"/>
      <c r="Q313" s="99"/>
      <c r="R313" s="99"/>
      <c r="U313" s="15"/>
      <c r="V313" s="15"/>
      <c r="X313" s="97"/>
      <c r="Y313" s="98"/>
      <c r="Z313" s="99"/>
    </row>
    <row r="314" ht="12.75" customHeight="1">
      <c r="E314" s="15"/>
      <c r="G314" s="99"/>
      <c r="I314" s="99"/>
      <c r="J314" s="99"/>
      <c r="K314" s="99"/>
      <c r="M314" s="99"/>
      <c r="O314" s="99"/>
      <c r="P314" s="99"/>
      <c r="Q314" s="99"/>
      <c r="R314" s="99"/>
      <c r="U314" s="15"/>
      <c r="V314" s="15"/>
      <c r="X314" s="97"/>
      <c r="Y314" s="98"/>
      <c r="Z314" s="99"/>
    </row>
    <row r="315" ht="12.75" customHeight="1">
      <c r="E315" s="15"/>
      <c r="G315" s="99"/>
      <c r="I315" s="99"/>
      <c r="J315" s="99"/>
      <c r="K315" s="99"/>
      <c r="M315" s="99"/>
      <c r="O315" s="99"/>
      <c r="P315" s="99"/>
      <c r="Q315" s="99"/>
      <c r="R315" s="99"/>
      <c r="U315" s="15"/>
      <c r="V315" s="15"/>
      <c r="X315" s="97"/>
      <c r="Y315" s="98"/>
      <c r="Z315" s="99"/>
    </row>
    <row r="316" ht="12.75" customHeight="1">
      <c r="E316" s="15"/>
      <c r="G316" s="99"/>
      <c r="I316" s="99"/>
      <c r="J316" s="99"/>
      <c r="K316" s="99"/>
      <c r="M316" s="99"/>
      <c r="O316" s="99"/>
      <c r="P316" s="99"/>
      <c r="Q316" s="99"/>
      <c r="R316" s="99"/>
      <c r="U316" s="15"/>
      <c r="V316" s="15"/>
      <c r="X316" s="97"/>
      <c r="Y316" s="98"/>
      <c r="Z316" s="99"/>
    </row>
    <row r="317" ht="12.75" customHeight="1">
      <c r="E317" s="15"/>
      <c r="G317" s="99"/>
      <c r="I317" s="99"/>
      <c r="J317" s="99"/>
      <c r="K317" s="99"/>
      <c r="M317" s="99"/>
      <c r="O317" s="99"/>
      <c r="P317" s="99"/>
      <c r="Q317" s="99"/>
      <c r="R317" s="99"/>
      <c r="U317" s="15"/>
      <c r="V317" s="15"/>
      <c r="X317" s="97"/>
      <c r="Y317" s="98"/>
      <c r="Z317" s="99"/>
    </row>
    <row r="318" ht="12.75" customHeight="1">
      <c r="E318" s="15"/>
      <c r="G318" s="99"/>
      <c r="I318" s="99"/>
      <c r="J318" s="99"/>
      <c r="K318" s="99"/>
      <c r="M318" s="99"/>
      <c r="O318" s="99"/>
      <c r="P318" s="99"/>
      <c r="Q318" s="99"/>
      <c r="R318" s="99"/>
      <c r="U318" s="15"/>
      <c r="V318" s="15"/>
      <c r="X318" s="97"/>
      <c r="Y318" s="98"/>
      <c r="Z318" s="99"/>
    </row>
    <row r="319" ht="12.75" customHeight="1">
      <c r="E319" s="15"/>
      <c r="G319" s="99"/>
      <c r="I319" s="99"/>
      <c r="J319" s="99"/>
      <c r="K319" s="99"/>
      <c r="M319" s="99"/>
      <c r="O319" s="99"/>
      <c r="P319" s="99"/>
      <c r="Q319" s="99"/>
      <c r="R319" s="99"/>
      <c r="U319" s="15"/>
      <c r="V319" s="15"/>
      <c r="X319" s="97"/>
      <c r="Y319" s="98"/>
      <c r="Z319" s="99"/>
    </row>
    <row r="320" ht="12.75" customHeight="1">
      <c r="E320" s="15"/>
      <c r="G320" s="99"/>
      <c r="I320" s="99"/>
      <c r="J320" s="99"/>
      <c r="K320" s="99"/>
      <c r="M320" s="99"/>
      <c r="O320" s="99"/>
      <c r="P320" s="99"/>
      <c r="Q320" s="99"/>
      <c r="R320" s="99"/>
      <c r="U320" s="15"/>
      <c r="V320" s="15"/>
      <c r="X320" s="97"/>
      <c r="Y320" s="98"/>
      <c r="Z320" s="99"/>
    </row>
    <row r="321" ht="12.75" customHeight="1">
      <c r="E321" s="15"/>
      <c r="G321" s="99"/>
      <c r="I321" s="99"/>
      <c r="J321" s="99"/>
      <c r="K321" s="99"/>
      <c r="M321" s="99"/>
      <c r="O321" s="99"/>
      <c r="P321" s="99"/>
      <c r="Q321" s="99"/>
      <c r="R321" s="99"/>
      <c r="U321" s="15"/>
      <c r="V321" s="15"/>
      <c r="X321" s="97"/>
      <c r="Y321" s="98"/>
      <c r="Z321" s="99"/>
    </row>
    <row r="322" ht="12.75" customHeight="1">
      <c r="E322" s="15"/>
      <c r="G322" s="99"/>
      <c r="I322" s="99"/>
      <c r="J322" s="99"/>
      <c r="K322" s="99"/>
      <c r="M322" s="99"/>
      <c r="O322" s="99"/>
      <c r="P322" s="99"/>
      <c r="Q322" s="99"/>
      <c r="R322" s="99"/>
      <c r="U322" s="15"/>
      <c r="V322" s="15"/>
      <c r="X322" s="97"/>
      <c r="Y322" s="98"/>
      <c r="Z322" s="99"/>
    </row>
    <row r="323" ht="12.75" customHeight="1">
      <c r="E323" s="15"/>
      <c r="G323" s="99"/>
      <c r="I323" s="99"/>
      <c r="J323" s="99"/>
      <c r="K323" s="99"/>
      <c r="M323" s="99"/>
      <c r="O323" s="99"/>
      <c r="P323" s="99"/>
      <c r="Q323" s="99"/>
      <c r="R323" s="99"/>
      <c r="U323" s="15"/>
      <c r="V323" s="15"/>
      <c r="X323" s="97"/>
      <c r="Y323" s="98"/>
      <c r="Z323" s="99"/>
    </row>
    <row r="324" ht="12.75" customHeight="1">
      <c r="E324" s="15"/>
      <c r="G324" s="99"/>
      <c r="I324" s="99"/>
      <c r="J324" s="99"/>
      <c r="K324" s="99"/>
      <c r="M324" s="99"/>
      <c r="O324" s="99"/>
      <c r="P324" s="99"/>
      <c r="Q324" s="99"/>
      <c r="R324" s="99"/>
      <c r="U324" s="15"/>
      <c r="V324" s="15"/>
      <c r="X324" s="97"/>
      <c r="Y324" s="98"/>
      <c r="Z324" s="99"/>
    </row>
    <row r="325" ht="12.75" customHeight="1">
      <c r="E325" s="15"/>
      <c r="G325" s="99"/>
      <c r="I325" s="99"/>
      <c r="J325" s="99"/>
      <c r="K325" s="99"/>
      <c r="M325" s="99"/>
      <c r="O325" s="99"/>
      <c r="P325" s="99"/>
      <c r="Q325" s="99"/>
      <c r="R325" s="99"/>
      <c r="U325" s="15"/>
      <c r="V325" s="15"/>
      <c r="X325" s="97"/>
      <c r="Y325" s="98"/>
      <c r="Z325" s="99"/>
    </row>
    <row r="326" ht="12.75" customHeight="1">
      <c r="E326" s="15"/>
      <c r="G326" s="99"/>
      <c r="I326" s="99"/>
      <c r="J326" s="99"/>
      <c r="K326" s="99"/>
      <c r="M326" s="99"/>
      <c r="O326" s="99"/>
      <c r="P326" s="99"/>
      <c r="Q326" s="99"/>
      <c r="R326" s="99"/>
      <c r="U326" s="15"/>
      <c r="V326" s="15"/>
      <c r="X326" s="97"/>
      <c r="Y326" s="98"/>
      <c r="Z326" s="99"/>
    </row>
    <row r="327" ht="12.75" customHeight="1">
      <c r="E327" s="15"/>
      <c r="G327" s="99"/>
      <c r="I327" s="99"/>
      <c r="J327" s="99"/>
      <c r="K327" s="99"/>
      <c r="M327" s="99"/>
      <c r="O327" s="99"/>
      <c r="P327" s="99"/>
      <c r="Q327" s="99"/>
      <c r="R327" s="99"/>
      <c r="U327" s="15"/>
      <c r="V327" s="15"/>
      <c r="X327" s="97"/>
      <c r="Y327" s="98"/>
      <c r="Z327" s="99"/>
    </row>
    <row r="328" ht="12.75" customHeight="1">
      <c r="E328" s="15"/>
      <c r="G328" s="99"/>
      <c r="I328" s="99"/>
      <c r="J328" s="99"/>
      <c r="K328" s="99"/>
      <c r="M328" s="99"/>
      <c r="O328" s="99"/>
      <c r="P328" s="99"/>
      <c r="Q328" s="99"/>
      <c r="R328" s="99"/>
      <c r="U328" s="15"/>
      <c r="V328" s="15"/>
      <c r="X328" s="97"/>
      <c r="Y328" s="98"/>
      <c r="Z328" s="99"/>
    </row>
    <row r="329" ht="12.75" customHeight="1">
      <c r="E329" s="15"/>
      <c r="G329" s="99"/>
      <c r="I329" s="99"/>
      <c r="J329" s="99"/>
      <c r="K329" s="99"/>
      <c r="M329" s="99"/>
      <c r="O329" s="99"/>
      <c r="P329" s="99"/>
      <c r="Q329" s="99"/>
      <c r="R329" s="99"/>
      <c r="U329" s="15"/>
      <c r="V329" s="15"/>
      <c r="X329" s="97"/>
      <c r="Y329" s="98"/>
      <c r="Z329" s="99"/>
    </row>
    <row r="330" ht="12.75" customHeight="1">
      <c r="E330" s="15"/>
      <c r="G330" s="99"/>
      <c r="I330" s="99"/>
      <c r="J330" s="99"/>
      <c r="K330" s="99"/>
      <c r="M330" s="99"/>
      <c r="O330" s="99"/>
      <c r="P330" s="99"/>
      <c r="Q330" s="99"/>
      <c r="R330" s="99"/>
      <c r="U330" s="15"/>
      <c r="V330" s="15"/>
      <c r="X330" s="97"/>
      <c r="Y330" s="98"/>
      <c r="Z330" s="99"/>
    </row>
    <row r="331" ht="12.75" customHeight="1">
      <c r="E331" s="15"/>
      <c r="G331" s="99"/>
      <c r="I331" s="99"/>
      <c r="J331" s="99"/>
      <c r="K331" s="99"/>
      <c r="M331" s="99"/>
      <c r="O331" s="99"/>
      <c r="P331" s="99"/>
      <c r="Q331" s="99"/>
      <c r="R331" s="99"/>
      <c r="U331" s="15"/>
      <c r="V331" s="15"/>
      <c r="X331" s="97"/>
      <c r="Y331" s="98"/>
      <c r="Z331" s="99"/>
    </row>
    <row r="332" ht="12.75" customHeight="1">
      <c r="E332" s="15"/>
      <c r="G332" s="99"/>
      <c r="I332" s="99"/>
      <c r="J332" s="99"/>
      <c r="K332" s="99"/>
      <c r="M332" s="99"/>
      <c r="O332" s="99"/>
      <c r="P332" s="99"/>
      <c r="Q332" s="99"/>
      <c r="R332" s="99"/>
      <c r="U332" s="15"/>
      <c r="V332" s="15"/>
      <c r="X332" s="97"/>
      <c r="Y332" s="98"/>
      <c r="Z332" s="99"/>
    </row>
    <row r="333" ht="12.75" customHeight="1">
      <c r="E333" s="15"/>
      <c r="G333" s="99"/>
      <c r="I333" s="99"/>
      <c r="J333" s="99"/>
      <c r="K333" s="99"/>
      <c r="M333" s="99"/>
      <c r="O333" s="99"/>
      <c r="P333" s="99"/>
      <c r="Q333" s="99"/>
      <c r="R333" s="99"/>
      <c r="U333" s="15"/>
      <c r="V333" s="15"/>
      <c r="X333" s="97"/>
      <c r="Y333" s="98"/>
      <c r="Z333" s="99"/>
    </row>
    <row r="334" ht="12.75" customHeight="1">
      <c r="E334" s="15"/>
      <c r="G334" s="99"/>
      <c r="I334" s="99"/>
      <c r="J334" s="99"/>
      <c r="K334" s="99"/>
      <c r="M334" s="99"/>
      <c r="O334" s="99"/>
      <c r="P334" s="99"/>
      <c r="Q334" s="99"/>
      <c r="R334" s="99"/>
      <c r="U334" s="15"/>
      <c r="V334" s="15"/>
      <c r="X334" s="97"/>
      <c r="Y334" s="98"/>
      <c r="Z334" s="99"/>
    </row>
    <row r="335" ht="12.75" customHeight="1">
      <c r="E335" s="15"/>
      <c r="G335" s="99"/>
      <c r="I335" s="99"/>
      <c r="J335" s="99"/>
      <c r="K335" s="99"/>
      <c r="M335" s="99"/>
      <c r="O335" s="99"/>
      <c r="P335" s="99"/>
      <c r="Q335" s="99"/>
      <c r="R335" s="99"/>
      <c r="U335" s="15"/>
      <c r="V335" s="15"/>
      <c r="X335" s="97"/>
      <c r="Y335" s="98"/>
      <c r="Z335" s="99"/>
    </row>
    <row r="336" ht="12.75" customHeight="1">
      <c r="E336" s="15"/>
      <c r="G336" s="99"/>
      <c r="I336" s="99"/>
      <c r="J336" s="99"/>
      <c r="K336" s="99"/>
      <c r="M336" s="99"/>
      <c r="O336" s="99"/>
      <c r="P336" s="99"/>
      <c r="Q336" s="99"/>
      <c r="R336" s="99"/>
      <c r="U336" s="15"/>
      <c r="V336" s="15"/>
      <c r="X336" s="97"/>
      <c r="Y336" s="98"/>
      <c r="Z336" s="99"/>
    </row>
    <row r="337" ht="12.75" customHeight="1">
      <c r="E337" s="15"/>
      <c r="G337" s="99"/>
      <c r="I337" s="99"/>
      <c r="J337" s="99"/>
      <c r="K337" s="99"/>
      <c r="M337" s="99"/>
      <c r="O337" s="99"/>
      <c r="P337" s="99"/>
      <c r="Q337" s="99"/>
      <c r="R337" s="99"/>
      <c r="U337" s="15"/>
      <c r="V337" s="15"/>
      <c r="X337" s="97"/>
      <c r="Y337" s="98"/>
      <c r="Z337" s="99"/>
    </row>
    <row r="338" ht="12.75" customHeight="1">
      <c r="E338" s="15"/>
      <c r="G338" s="99"/>
      <c r="I338" s="99"/>
      <c r="J338" s="99"/>
      <c r="K338" s="99"/>
      <c r="M338" s="99"/>
      <c r="O338" s="99"/>
      <c r="P338" s="99"/>
      <c r="Q338" s="99"/>
      <c r="R338" s="99"/>
      <c r="U338" s="15"/>
      <c r="V338" s="15"/>
      <c r="X338" s="97"/>
      <c r="Y338" s="98"/>
      <c r="Z338" s="99"/>
    </row>
    <row r="339" ht="12.75" customHeight="1">
      <c r="E339" s="15"/>
      <c r="G339" s="99"/>
      <c r="I339" s="99"/>
      <c r="J339" s="99"/>
      <c r="K339" s="99"/>
      <c r="M339" s="99"/>
      <c r="O339" s="99"/>
      <c r="P339" s="99"/>
      <c r="Q339" s="99"/>
      <c r="R339" s="99"/>
      <c r="U339" s="15"/>
      <c r="V339" s="15"/>
      <c r="X339" s="97"/>
      <c r="Y339" s="98"/>
      <c r="Z339" s="99"/>
    </row>
    <row r="340" ht="12.75" customHeight="1">
      <c r="E340" s="15"/>
      <c r="G340" s="99"/>
      <c r="I340" s="99"/>
      <c r="J340" s="99"/>
      <c r="K340" s="99"/>
      <c r="M340" s="99"/>
      <c r="O340" s="99"/>
      <c r="P340" s="99"/>
      <c r="Q340" s="99"/>
      <c r="R340" s="99"/>
      <c r="U340" s="15"/>
      <c r="V340" s="15"/>
      <c r="X340" s="97"/>
      <c r="Y340" s="98"/>
      <c r="Z340" s="99"/>
    </row>
    <row r="341" ht="12.75" customHeight="1">
      <c r="E341" s="15"/>
      <c r="G341" s="99"/>
      <c r="I341" s="99"/>
      <c r="J341" s="99"/>
      <c r="K341" s="99"/>
      <c r="M341" s="99"/>
      <c r="O341" s="99"/>
      <c r="P341" s="99"/>
      <c r="Q341" s="99"/>
      <c r="R341" s="99"/>
      <c r="U341" s="15"/>
      <c r="V341" s="15"/>
      <c r="X341" s="97"/>
      <c r="Y341" s="98"/>
      <c r="Z341" s="99"/>
    </row>
    <row r="342" ht="12.75" customHeight="1">
      <c r="E342" s="15"/>
      <c r="G342" s="99"/>
      <c r="I342" s="99"/>
      <c r="J342" s="99"/>
      <c r="K342" s="99"/>
      <c r="M342" s="99"/>
      <c r="O342" s="99"/>
      <c r="P342" s="99"/>
      <c r="Q342" s="99"/>
      <c r="R342" s="99"/>
      <c r="U342" s="15"/>
      <c r="V342" s="15"/>
      <c r="X342" s="97"/>
      <c r="Y342" s="98"/>
      <c r="Z342" s="99"/>
    </row>
    <row r="343" ht="12.75" customHeight="1">
      <c r="E343" s="15"/>
      <c r="G343" s="99"/>
      <c r="I343" s="99"/>
      <c r="J343" s="99"/>
      <c r="K343" s="99"/>
      <c r="M343" s="99"/>
      <c r="O343" s="99"/>
      <c r="P343" s="99"/>
      <c r="Q343" s="99"/>
      <c r="R343" s="99"/>
      <c r="U343" s="15"/>
      <c r="V343" s="15"/>
      <c r="X343" s="97"/>
      <c r="Y343" s="98"/>
      <c r="Z343" s="99"/>
    </row>
    <row r="344" ht="12.75" customHeight="1">
      <c r="E344" s="15"/>
      <c r="G344" s="99"/>
      <c r="I344" s="99"/>
      <c r="J344" s="99"/>
      <c r="K344" s="99"/>
      <c r="M344" s="99"/>
      <c r="O344" s="99"/>
      <c r="P344" s="99"/>
      <c r="Q344" s="99"/>
      <c r="R344" s="99"/>
      <c r="U344" s="15"/>
      <c r="V344" s="15"/>
      <c r="X344" s="97"/>
      <c r="Y344" s="98"/>
      <c r="Z344" s="99"/>
    </row>
    <row r="345" ht="12.75" customHeight="1">
      <c r="E345" s="15"/>
      <c r="G345" s="99"/>
      <c r="I345" s="99"/>
      <c r="J345" s="99"/>
      <c r="K345" s="99"/>
      <c r="M345" s="99"/>
      <c r="O345" s="99"/>
      <c r="P345" s="99"/>
      <c r="Q345" s="99"/>
      <c r="R345" s="99"/>
      <c r="U345" s="15"/>
      <c r="V345" s="15"/>
      <c r="X345" s="97"/>
      <c r="Y345" s="98"/>
      <c r="Z345" s="99"/>
    </row>
    <row r="346" ht="12.75" customHeight="1">
      <c r="E346" s="15"/>
      <c r="G346" s="99"/>
      <c r="I346" s="99"/>
      <c r="J346" s="99"/>
      <c r="K346" s="99"/>
      <c r="M346" s="99"/>
      <c r="O346" s="99"/>
      <c r="P346" s="99"/>
      <c r="Q346" s="99"/>
      <c r="R346" s="99"/>
      <c r="U346" s="15"/>
      <c r="V346" s="15"/>
      <c r="X346" s="97"/>
      <c r="Y346" s="98"/>
      <c r="Z346" s="99"/>
    </row>
    <row r="347" ht="12.75" customHeight="1">
      <c r="E347" s="15"/>
      <c r="G347" s="99"/>
      <c r="I347" s="99"/>
      <c r="J347" s="99"/>
      <c r="K347" s="99"/>
      <c r="M347" s="99"/>
      <c r="O347" s="99"/>
      <c r="P347" s="99"/>
      <c r="Q347" s="99"/>
      <c r="R347" s="99"/>
      <c r="U347" s="15"/>
      <c r="V347" s="15"/>
      <c r="X347" s="97"/>
      <c r="Y347" s="98"/>
      <c r="Z347" s="99"/>
    </row>
    <row r="348" ht="12.75" customHeight="1">
      <c r="E348" s="15"/>
      <c r="G348" s="99"/>
      <c r="I348" s="99"/>
      <c r="J348" s="99"/>
      <c r="K348" s="99"/>
      <c r="M348" s="99"/>
      <c r="O348" s="99"/>
      <c r="P348" s="99"/>
      <c r="Q348" s="99"/>
      <c r="R348" s="99"/>
      <c r="U348" s="15"/>
      <c r="V348" s="15"/>
      <c r="X348" s="97"/>
      <c r="Y348" s="98"/>
      <c r="Z348" s="99"/>
    </row>
    <row r="349" ht="12.75" customHeight="1">
      <c r="E349" s="15"/>
      <c r="G349" s="99"/>
      <c r="I349" s="99"/>
      <c r="J349" s="99"/>
      <c r="K349" s="99"/>
      <c r="M349" s="99"/>
      <c r="O349" s="99"/>
      <c r="P349" s="99"/>
      <c r="Q349" s="99"/>
      <c r="R349" s="99"/>
      <c r="U349" s="15"/>
      <c r="V349" s="15"/>
      <c r="X349" s="97"/>
      <c r="Y349" s="98"/>
      <c r="Z349" s="99"/>
    </row>
    <row r="350" ht="12.75" customHeight="1">
      <c r="E350" s="15"/>
      <c r="G350" s="99"/>
      <c r="I350" s="99"/>
      <c r="J350" s="99"/>
      <c r="K350" s="99"/>
      <c r="M350" s="99"/>
      <c r="O350" s="99"/>
      <c r="P350" s="99"/>
      <c r="Q350" s="99"/>
      <c r="R350" s="99"/>
      <c r="U350" s="15"/>
      <c r="V350" s="15"/>
      <c r="X350" s="97"/>
      <c r="Y350" s="98"/>
      <c r="Z350" s="99"/>
    </row>
    <row r="351" ht="12.75" customHeight="1">
      <c r="E351" s="15"/>
      <c r="G351" s="99"/>
      <c r="I351" s="99"/>
      <c r="J351" s="99"/>
      <c r="K351" s="99"/>
      <c r="M351" s="99"/>
      <c r="O351" s="99"/>
      <c r="P351" s="99"/>
      <c r="Q351" s="99"/>
      <c r="R351" s="99"/>
      <c r="U351" s="15"/>
      <c r="V351" s="15"/>
      <c r="X351" s="97"/>
      <c r="Y351" s="98"/>
      <c r="Z351" s="99"/>
    </row>
    <row r="352" ht="12.75" customHeight="1">
      <c r="E352" s="15"/>
      <c r="G352" s="99"/>
      <c r="I352" s="99"/>
      <c r="J352" s="99"/>
      <c r="K352" s="99"/>
      <c r="M352" s="99"/>
      <c r="O352" s="99"/>
      <c r="P352" s="99"/>
      <c r="Q352" s="99"/>
      <c r="R352" s="99"/>
      <c r="U352" s="15"/>
      <c r="V352" s="15"/>
      <c r="X352" s="97"/>
      <c r="Y352" s="98"/>
      <c r="Z352" s="99"/>
    </row>
    <row r="353" ht="12.75" customHeight="1">
      <c r="E353" s="15"/>
      <c r="G353" s="99"/>
      <c r="I353" s="99"/>
      <c r="J353" s="99"/>
      <c r="K353" s="99"/>
      <c r="M353" s="99"/>
      <c r="O353" s="99"/>
      <c r="P353" s="99"/>
      <c r="Q353" s="99"/>
      <c r="R353" s="99"/>
      <c r="U353" s="15"/>
      <c r="V353" s="15"/>
      <c r="X353" s="97"/>
      <c r="Y353" s="98"/>
      <c r="Z353" s="99"/>
    </row>
    <row r="354" ht="12.75" customHeight="1">
      <c r="E354" s="15"/>
      <c r="G354" s="99"/>
      <c r="I354" s="99"/>
      <c r="J354" s="99"/>
      <c r="K354" s="99"/>
      <c r="M354" s="99"/>
      <c r="O354" s="99"/>
      <c r="P354" s="99"/>
      <c r="Q354" s="99"/>
      <c r="R354" s="99"/>
      <c r="U354" s="15"/>
      <c r="V354" s="15"/>
      <c r="X354" s="97"/>
      <c r="Y354" s="98"/>
      <c r="Z354" s="99"/>
    </row>
    <row r="355" ht="12.75" customHeight="1">
      <c r="E355" s="15"/>
      <c r="G355" s="99"/>
      <c r="I355" s="99"/>
      <c r="J355" s="99"/>
      <c r="K355" s="99"/>
      <c r="M355" s="99"/>
      <c r="O355" s="99"/>
      <c r="P355" s="99"/>
      <c r="Q355" s="99"/>
      <c r="R355" s="99"/>
      <c r="U355" s="15"/>
      <c r="V355" s="15"/>
      <c r="X355" s="97"/>
      <c r="Y355" s="98"/>
      <c r="Z355" s="99"/>
    </row>
    <row r="356" ht="12.75" customHeight="1">
      <c r="E356" s="15"/>
      <c r="G356" s="99"/>
      <c r="I356" s="99"/>
      <c r="J356" s="99"/>
      <c r="K356" s="99"/>
      <c r="M356" s="99"/>
      <c r="O356" s="99"/>
      <c r="P356" s="99"/>
      <c r="Q356" s="99"/>
      <c r="R356" s="99"/>
      <c r="U356" s="15"/>
      <c r="V356" s="15"/>
      <c r="X356" s="97"/>
      <c r="Y356" s="98"/>
      <c r="Z356" s="99"/>
    </row>
    <row r="357" ht="12.75" customHeight="1">
      <c r="E357" s="15"/>
      <c r="G357" s="99"/>
      <c r="I357" s="99"/>
      <c r="J357" s="99"/>
      <c r="K357" s="99"/>
      <c r="M357" s="99"/>
      <c r="O357" s="99"/>
      <c r="P357" s="99"/>
      <c r="Q357" s="99"/>
      <c r="R357" s="99"/>
      <c r="U357" s="15"/>
      <c r="V357" s="15"/>
      <c r="X357" s="97"/>
      <c r="Y357" s="98"/>
      <c r="Z357" s="99"/>
    </row>
    <row r="358" ht="12.75" customHeight="1">
      <c r="E358" s="15"/>
      <c r="G358" s="99"/>
      <c r="I358" s="99"/>
      <c r="J358" s="99"/>
      <c r="K358" s="99"/>
      <c r="M358" s="99"/>
      <c r="O358" s="99"/>
      <c r="P358" s="99"/>
      <c r="Q358" s="99"/>
      <c r="R358" s="99"/>
      <c r="U358" s="15"/>
      <c r="V358" s="15"/>
      <c r="X358" s="97"/>
      <c r="Y358" s="98"/>
      <c r="Z358" s="99"/>
    </row>
    <row r="359" ht="12.75" customHeight="1">
      <c r="E359" s="15"/>
      <c r="G359" s="99"/>
      <c r="I359" s="99"/>
      <c r="J359" s="99"/>
      <c r="K359" s="99"/>
      <c r="M359" s="99"/>
      <c r="O359" s="99"/>
      <c r="P359" s="99"/>
      <c r="Q359" s="99"/>
      <c r="R359" s="99"/>
      <c r="U359" s="15"/>
      <c r="V359" s="15"/>
      <c r="X359" s="97"/>
      <c r="Y359" s="98"/>
      <c r="Z359" s="99"/>
    </row>
    <row r="360" ht="12.75" customHeight="1">
      <c r="E360" s="15"/>
      <c r="G360" s="99"/>
      <c r="I360" s="99"/>
      <c r="J360" s="99"/>
      <c r="K360" s="99"/>
      <c r="M360" s="99"/>
      <c r="O360" s="99"/>
      <c r="P360" s="99"/>
      <c r="Q360" s="99"/>
      <c r="R360" s="99"/>
      <c r="U360" s="15"/>
      <c r="V360" s="15"/>
      <c r="X360" s="97"/>
      <c r="Y360" s="98"/>
      <c r="Z360" s="99"/>
    </row>
    <row r="361" ht="12.75" customHeight="1">
      <c r="E361" s="15"/>
      <c r="G361" s="99"/>
      <c r="I361" s="99"/>
      <c r="J361" s="99"/>
      <c r="K361" s="99"/>
      <c r="M361" s="99"/>
      <c r="O361" s="99"/>
      <c r="P361" s="99"/>
      <c r="Q361" s="99"/>
      <c r="R361" s="99"/>
      <c r="U361" s="15"/>
      <c r="V361" s="15"/>
      <c r="X361" s="97"/>
      <c r="Y361" s="98"/>
      <c r="Z361" s="99"/>
    </row>
    <row r="362" ht="12.75" customHeight="1">
      <c r="E362" s="15"/>
      <c r="G362" s="99"/>
      <c r="I362" s="99"/>
      <c r="J362" s="99"/>
      <c r="K362" s="99"/>
      <c r="M362" s="99"/>
      <c r="O362" s="99"/>
      <c r="P362" s="99"/>
      <c r="Q362" s="99"/>
      <c r="R362" s="99"/>
      <c r="U362" s="15"/>
      <c r="V362" s="15"/>
      <c r="X362" s="97"/>
      <c r="Y362" s="98"/>
      <c r="Z362" s="99"/>
    </row>
    <row r="363" ht="12.75" customHeight="1">
      <c r="E363" s="15"/>
      <c r="G363" s="99"/>
      <c r="I363" s="99"/>
      <c r="J363" s="99"/>
      <c r="K363" s="99"/>
      <c r="M363" s="99"/>
      <c r="O363" s="99"/>
      <c r="P363" s="99"/>
      <c r="Q363" s="99"/>
      <c r="R363" s="99"/>
      <c r="U363" s="15"/>
      <c r="V363" s="15"/>
      <c r="X363" s="97"/>
      <c r="Y363" s="98"/>
      <c r="Z363" s="99"/>
    </row>
    <row r="364" ht="12.75" customHeight="1">
      <c r="E364" s="15"/>
      <c r="G364" s="99"/>
      <c r="I364" s="99"/>
      <c r="J364" s="99"/>
      <c r="K364" s="99"/>
      <c r="M364" s="99"/>
      <c r="O364" s="99"/>
      <c r="P364" s="99"/>
      <c r="Q364" s="99"/>
      <c r="R364" s="99"/>
      <c r="U364" s="15"/>
      <c r="V364" s="15"/>
      <c r="X364" s="97"/>
      <c r="Y364" s="98"/>
      <c r="Z364" s="99"/>
    </row>
    <row r="365" ht="12.75" customHeight="1">
      <c r="E365" s="15"/>
      <c r="G365" s="99"/>
      <c r="I365" s="99"/>
      <c r="J365" s="99"/>
      <c r="K365" s="99"/>
      <c r="M365" s="99"/>
      <c r="O365" s="99"/>
      <c r="P365" s="99"/>
      <c r="Q365" s="99"/>
      <c r="R365" s="99"/>
      <c r="U365" s="15"/>
      <c r="V365" s="15"/>
      <c r="X365" s="97"/>
      <c r="Y365" s="98"/>
      <c r="Z365" s="99"/>
    </row>
    <row r="366" ht="12.75" customHeight="1">
      <c r="E366" s="15"/>
      <c r="G366" s="99"/>
      <c r="I366" s="99"/>
      <c r="J366" s="99"/>
      <c r="K366" s="99"/>
      <c r="M366" s="99"/>
      <c r="O366" s="99"/>
      <c r="P366" s="99"/>
      <c r="Q366" s="99"/>
      <c r="R366" s="99"/>
      <c r="U366" s="15"/>
      <c r="V366" s="15"/>
      <c r="X366" s="97"/>
      <c r="Y366" s="98"/>
      <c r="Z366" s="99"/>
    </row>
    <row r="367" ht="12.75" customHeight="1">
      <c r="E367" s="15"/>
      <c r="G367" s="99"/>
      <c r="I367" s="99"/>
      <c r="J367" s="99"/>
      <c r="K367" s="99"/>
      <c r="M367" s="99"/>
      <c r="O367" s="99"/>
      <c r="P367" s="99"/>
      <c r="Q367" s="99"/>
      <c r="R367" s="99"/>
      <c r="U367" s="15"/>
      <c r="V367" s="15"/>
      <c r="X367" s="97"/>
      <c r="Y367" s="98"/>
      <c r="Z367" s="99"/>
    </row>
    <row r="368" ht="12.75" customHeight="1">
      <c r="E368" s="15"/>
      <c r="G368" s="99"/>
      <c r="I368" s="99"/>
      <c r="J368" s="99"/>
      <c r="K368" s="99"/>
      <c r="M368" s="99"/>
      <c r="O368" s="99"/>
      <c r="P368" s="99"/>
      <c r="Q368" s="99"/>
      <c r="R368" s="99"/>
      <c r="U368" s="15"/>
      <c r="V368" s="15"/>
      <c r="X368" s="97"/>
      <c r="Y368" s="98"/>
      <c r="Z368" s="99"/>
    </row>
    <row r="369" ht="12.75" customHeight="1">
      <c r="E369" s="15"/>
      <c r="G369" s="99"/>
      <c r="I369" s="99"/>
      <c r="J369" s="99"/>
      <c r="K369" s="99"/>
      <c r="M369" s="99"/>
      <c r="O369" s="99"/>
      <c r="P369" s="99"/>
      <c r="Q369" s="99"/>
      <c r="R369" s="99"/>
      <c r="U369" s="15"/>
      <c r="V369" s="15"/>
      <c r="X369" s="97"/>
      <c r="Y369" s="98"/>
      <c r="Z369" s="99"/>
    </row>
    <row r="370" ht="12.75" customHeight="1">
      <c r="E370" s="15"/>
      <c r="G370" s="99"/>
      <c r="I370" s="99"/>
      <c r="J370" s="99"/>
      <c r="K370" s="99"/>
      <c r="M370" s="99"/>
      <c r="O370" s="99"/>
      <c r="P370" s="99"/>
      <c r="Q370" s="99"/>
      <c r="R370" s="99"/>
      <c r="U370" s="15"/>
      <c r="V370" s="15"/>
      <c r="X370" s="97"/>
      <c r="Y370" s="98"/>
      <c r="Z370" s="99"/>
    </row>
    <row r="371" ht="12.75" customHeight="1">
      <c r="E371" s="15"/>
      <c r="G371" s="99"/>
      <c r="I371" s="99"/>
      <c r="J371" s="99"/>
      <c r="K371" s="99"/>
      <c r="M371" s="99"/>
      <c r="O371" s="99"/>
      <c r="P371" s="99"/>
      <c r="Q371" s="99"/>
      <c r="R371" s="99"/>
      <c r="U371" s="15"/>
      <c r="V371" s="15"/>
      <c r="X371" s="97"/>
      <c r="Y371" s="98"/>
      <c r="Z371" s="99"/>
    </row>
    <row r="372" ht="12.75" customHeight="1">
      <c r="E372" s="15"/>
      <c r="G372" s="99"/>
      <c r="I372" s="99"/>
      <c r="J372" s="99"/>
      <c r="K372" s="99"/>
      <c r="M372" s="99"/>
      <c r="O372" s="99"/>
      <c r="P372" s="99"/>
      <c r="Q372" s="99"/>
      <c r="R372" s="99"/>
      <c r="U372" s="15"/>
      <c r="V372" s="15"/>
      <c r="X372" s="97"/>
      <c r="Y372" s="98"/>
      <c r="Z372" s="99"/>
    </row>
    <row r="373" ht="12.75" customHeight="1">
      <c r="E373" s="15"/>
      <c r="G373" s="99"/>
      <c r="I373" s="99"/>
      <c r="J373" s="99"/>
      <c r="K373" s="99"/>
      <c r="M373" s="99"/>
      <c r="O373" s="99"/>
      <c r="P373" s="99"/>
      <c r="Q373" s="99"/>
      <c r="R373" s="99"/>
      <c r="U373" s="15"/>
      <c r="V373" s="15"/>
      <c r="X373" s="97"/>
      <c r="Y373" s="98"/>
      <c r="Z373" s="99"/>
    </row>
    <row r="374" ht="12.75" customHeight="1">
      <c r="E374" s="15"/>
      <c r="G374" s="99"/>
      <c r="I374" s="99"/>
      <c r="J374" s="99"/>
      <c r="K374" s="99"/>
      <c r="M374" s="99"/>
      <c r="O374" s="99"/>
      <c r="P374" s="99"/>
      <c r="Q374" s="99"/>
      <c r="R374" s="99"/>
      <c r="U374" s="15"/>
      <c r="V374" s="15"/>
      <c r="X374" s="97"/>
      <c r="Y374" s="98"/>
      <c r="Z374" s="99"/>
    </row>
    <row r="375" ht="12.75" customHeight="1">
      <c r="E375" s="15"/>
      <c r="G375" s="99"/>
      <c r="I375" s="99"/>
      <c r="J375" s="99"/>
      <c r="K375" s="99"/>
      <c r="M375" s="99"/>
      <c r="O375" s="99"/>
      <c r="P375" s="99"/>
      <c r="Q375" s="99"/>
      <c r="R375" s="99"/>
      <c r="U375" s="15"/>
      <c r="V375" s="15"/>
      <c r="X375" s="97"/>
      <c r="Y375" s="98"/>
      <c r="Z375" s="99"/>
    </row>
    <row r="376" ht="12.75" customHeight="1">
      <c r="E376" s="15"/>
      <c r="G376" s="99"/>
      <c r="I376" s="99"/>
      <c r="J376" s="99"/>
      <c r="K376" s="99"/>
      <c r="M376" s="99"/>
      <c r="O376" s="99"/>
      <c r="P376" s="99"/>
      <c r="Q376" s="99"/>
      <c r="R376" s="99"/>
      <c r="U376" s="15"/>
      <c r="V376" s="15"/>
      <c r="X376" s="97"/>
      <c r="Y376" s="98"/>
      <c r="Z376" s="99"/>
    </row>
    <row r="377" ht="12.75" customHeight="1">
      <c r="E377" s="15"/>
      <c r="G377" s="99"/>
      <c r="I377" s="99"/>
      <c r="J377" s="99"/>
      <c r="K377" s="99"/>
      <c r="M377" s="99"/>
      <c r="O377" s="99"/>
      <c r="P377" s="99"/>
      <c r="Q377" s="99"/>
      <c r="R377" s="99"/>
      <c r="U377" s="15"/>
      <c r="V377" s="15"/>
      <c r="X377" s="97"/>
      <c r="Y377" s="98"/>
      <c r="Z377" s="99"/>
    </row>
    <row r="378" ht="12.75" customHeight="1">
      <c r="E378" s="15"/>
      <c r="G378" s="99"/>
      <c r="I378" s="99"/>
      <c r="J378" s="99"/>
      <c r="K378" s="99"/>
      <c r="M378" s="99"/>
      <c r="O378" s="99"/>
      <c r="P378" s="99"/>
      <c r="Q378" s="99"/>
      <c r="R378" s="99"/>
      <c r="U378" s="15"/>
      <c r="V378" s="15"/>
      <c r="X378" s="97"/>
      <c r="Y378" s="98"/>
      <c r="Z378" s="99"/>
    </row>
    <row r="379" ht="12.75" customHeight="1">
      <c r="E379" s="15"/>
      <c r="G379" s="99"/>
      <c r="I379" s="99"/>
      <c r="J379" s="99"/>
      <c r="K379" s="99"/>
      <c r="M379" s="99"/>
      <c r="O379" s="99"/>
      <c r="P379" s="99"/>
      <c r="Q379" s="99"/>
      <c r="R379" s="99"/>
      <c r="U379" s="15"/>
      <c r="V379" s="15"/>
      <c r="X379" s="97"/>
      <c r="Y379" s="98"/>
      <c r="Z379" s="99"/>
    </row>
    <row r="380" ht="12.75" customHeight="1">
      <c r="E380" s="15"/>
      <c r="G380" s="99"/>
      <c r="I380" s="99"/>
      <c r="J380" s="99"/>
      <c r="K380" s="99"/>
      <c r="M380" s="99"/>
      <c r="O380" s="99"/>
      <c r="P380" s="99"/>
      <c r="Q380" s="99"/>
      <c r="R380" s="99"/>
      <c r="U380" s="15"/>
      <c r="V380" s="15"/>
      <c r="X380" s="97"/>
      <c r="Y380" s="98"/>
      <c r="Z380" s="99"/>
    </row>
    <row r="381" ht="12.75" customHeight="1">
      <c r="E381" s="15"/>
      <c r="G381" s="99"/>
      <c r="I381" s="99"/>
      <c r="J381" s="99"/>
      <c r="K381" s="99"/>
      <c r="M381" s="99"/>
      <c r="O381" s="99"/>
      <c r="P381" s="99"/>
      <c r="Q381" s="99"/>
      <c r="R381" s="99"/>
      <c r="U381" s="15"/>
      <c r="V381" s="15"/>
      <c r="X381" s="97"/>
      <c r="Y381" s="98"/>
      <c r="Z381" s="99"/>
    </row>
    <row r="382" ht="12.75" customHeight="1">
      <c r="E382" s="15"/>
      <c r="G382" s="99"/>
      <c r="I382" s="99"/>
      <c r="J382" s="99"/>
      <c r="K382" s="99"/>
      <c r="M382" s="99"/>
      <c r="O382" s="99"/>
      <c r="P382" s="99"/>
      <c r="Q382" s="99"/>
      <c r="R382" s="99"/>
      <c r="U382" s="15"/>
      <c r="V382" s="15"/>
      <c r="X382" s="97"/>
      <c r="Y382" s="98"/>
      <c r="Z382" s="99"/>
    </row>
    <row r="383" ht="12.75" customHeight="1">
      <c r="E383" s="15"/>
      <c r="G383" s="99"/>
      <c r="I383" s="99"/>
      <c r="J383" s="99"/>
      <c r="K383" s="99"/>
      <c r="M383" s="99"/>
      <c r="O383" s="99"/>
      <c r="P383" s="99"/>
      <c r="Q383" s="99"/>
      <c r="R383" s="99"/>
      <c r="U383" s="15"/>
      <c r="V383" s="15"/>
      <c r="X383" s="97"/>
      <c r="Y383" s="98"/>
      <c r="Z383" s="99"/>
    </row>
    <row r="384" ht="12.75" customHeight="1">
      <c r="E384" s="15"/>
      <c r="G384" s="99"/>
      <c r="I384" s="99"/>
      <c r="J384" s="99"/>
      <c r="K384" s="99"/>
      <c r="M384" s="99"/>
      <c r="O384" s="99"/>
      <c r="P384" s="99"/>
      <c r="Q384" s="99"/>
      <c r="R384" s="99"/>
      <c r="U384" s="15"/>
      <c r="V384" s="15"/>
      <c r="X384" s="97"/>
      <c r="Y384" s="98"/>
      <c r="Z384" s="99"/>
    </row>
    <row r="385" ht="12.75" customHeight="1">
      <c r="E385" s="15"/>
      <c r="G385" s="99"/>
      <c r="I385" s="99"/>
      <c r="J385" s="99"/>
      <c r="K385" s="99"/>
      <c r="M385" s="99"/>
      <c r="O385" s="99"/>
      <c r="P385" s="99"/>
      <c r="Q385" s="99"/>
      <c r="R385" s="99"/>
      <c r="U385" s="15"/>
      <c r="V385" s="15"/>
      <c r="X385" s="97"/>
      <c r="Y385" s="98"/>
      <c r="Z385" s="99"/>
    </row>
    <row r="386" ht="12.75" customHeight="1">
      <c r="E386" s="15"/>
      <c r="G386" s="99"/>
      <c r="I386" s="99"/>
      <c r="J386" s="99"/>
      <c r="K386" s="99"/>
      <c r="M386" s="99"/>
      <c r="O386" s="99"/>
      <c r="P386" s="99"/>
      <c r="Q386" s="99"/>
      <c r="R386" s="99"/>
      <c r="U386" s="15"/>
      <c r="V386" s="15"/>
      <c r="X386" s="97"/>
      <c r="Y386" s="98"/>
      <c r="Z386" s="99"/>
    </row>
    <row r="387" ht="12.75" customHeight="1">
      <c r="E387" s="15"/>
      <c r="G387" s="99"/>
      <c r="I387" s="99"/>
      <c r="J387" s="99"/>
      <c r="K387" s="99"/>
      <c r="M387" s="99"/>
      <c r="O387" s="99"/>
      <c r="P387" s="99"/>
      <c r="Q387" s="99"/>
      <c r="R387" s="99"/>
      <c r="U387" s="15"/>
      <c r="V387" s="15"/>
      <c r="X387" s="97"/>
      <c r="Y387" s="98"/>
      <c r="Z387" s="99"/>
    </row>
    <row r="388" ht="12.75" customHeight="1">
      <c r="E388" s="15"/>
      <c r="G388" s="99"/>
      <c r="I388" s="99"/>
      <c r="J388" s="99"/>
      <c r="K388" s="99"/>
      <c r="M388" s="99"/>
      <c r="O388" s="99"/>
      <c r="P388" s="99"/>
      <c r="Q388" s="99"/>
      <c r="R388" s="99"/>
      <c r="U388" s="15"/>
      <c r="V388" s="15"/>
      <c r="X388" s="97"/>
      <c r="Y388" s="98"/>
      <c r="Z388" s="99"/>
    </row>
    <row r="389" ht="12.75" customHeight="1">
      <c r="E389" s="15"/>
      <c r="G389" s="99"/>
      <c r="I389" s="99"/>
      <c r="J389" s="99"/>
      <c r="K389" s="99"/>
      <c r="M389" s="99"/>
      <c r="O389" s="99"/>
      <c r="P389" s="99"/>
      <c r="Q389" s="99"/>
      <c r="R389" s="99"/>
      <c r="U389" s="15"/>
      <c r="V389" s="15"/>
      <c r="X389" s="97"/>
      <c r="Y389" s="98"/>
      <c r="Z389" s="99"/>
    </row>
    <row r="390" ht="12.75" customHeight="1">
      <c r="E390" s="15"/>
      <c r="G390" s="99"/>
      <c r="I390" s="99"/>
      <c r="J390" s="99"/>
      <c r="K390" s="99"/>
      <c r="M390" s="99"/>
      <c r="O390" s="99"/>
      <c r="P390" s="99"/>
      <c r="Q390" s="99"/>
      <c r="R390" s="99"/>
      <c r="U390" s="15"/>
      <c r="V390" s="15"/>
      <c r="X390" s="97"/>
      <c r="Y390" s="98"/>
      <c r="Z390" s="99"/>
    </row>
    <row r="391" ht="12.75" customHeight="1">
      <c r="E391" s="15"/>
      <c r="G391" s="99"/>
      <c r="I391" s="99"/>
      <c r="J391" s="99"/>
      <c r="K391" s="99"/>
      <c r="M391" s="99"/>
      <c r="O391" s="99"/>
      <c r="P391" s="99"/>
      <c r="Q391" s="99"/>
      <c r="R391" s="99"/>
      <c r="U391" s="15"/>
      <c r="V391" s="15"/>
      <c r="X391" s="97"/>
      <c r="Y391" s="98"/>
      <c r="Z391" s="99"/>
    </row>
    <row r="392" ht="12.75" customHeight="1">
      <c r="E392" s="15"/>
      <c r="G392" s="99"/>
      <c r="I392" s="99"/>
      <c r="J392" s="99"/>
      <c r="K392" s="99"/>
      <c r="M392" s="99"/>
      <c r="O392" s="99"/>
      <c r="P392" s="99"/>
      <c r="Q392" s="99"/>
      <c r="R392" s="99"/>
      <c r="U392" s="15"/>
      <c r="V392" s="15"/>
      <c r="X392" s="97"/>
      <c r="Y392" s="98"/>
      <c r="Z392" s="99"/>
    </row>
    <row r="393" ht="12.75" customHeight="1">
      <c r="E393" s="15"/>
      <c r="G393" s="99"/>
      <c r="I393" s="99"/>
      <c r="J393" s="99"/>
      <c r="K393" s="99"/>
      <c r="M393" s="99"/>
      <c r="O393" s="99"/>
      <c r="P393" s="99"/>
      <c r="Q393" s="99"/>
      <c r="R393" s="99"/>
      <c r="U393" s="15"/>
      <c r="V393" s="15"/>
      <c r="X393" s="97"/>
      <c r="Y393" s="98"/>
      <c r="Z393" s="99"/>
    </row>
    <row r="394" ht="12.75" customHeight="1">
      <c r="E394" s="15"/>
      <c r="G394" s="99"/>
      <c r="I394" s="99"/>
      <c r="J394" s="99"/>
      <c r="K394" s="99"/>
      <c r="M394" s="99"/>
      <c r="O394" s="99"/>
      <c r="P394" s="99"/>
      <c r="Q394" s="99"/>
      <c r="R394" s="99"/>
      <c r="U394" s="15"/>
      <c r="V394" s="15"/>
      <c r="X394" s="97"/>
      <c r="Y394" s="98"/>
      <c r="Z394" s="99"/>
    </row>
    <row r="395" ht="12.75" customHeight="1">
      <c r="E395" s="15"/>
      <c r="G395" s="99"/>
      <c r="I395" s="99"/>
      <c r="J395" s="99"/>
      <c r="K395" s="99"/>
      <c r="M395" s="99"/>
      <c r="O395" s="99"/>
      <c r="P395" s="99"/>
      <c r="Q395" s="99"/>
      <c r="R395" s="99"/>
      <c r="U395" s="15"/>
      <c r="V395" s="15"/>
      <c r="X395" s="97"/>
      <c r="Y395" s="98"/>
      <c r="Z395" s="99"/>
    </row>
    <row r="396" ht="12.75" customHeight="1">
      <c r="E396" s="15"/>
      <c r="G396" s="99"/>
      <c r="I396" s="99"/>
      <c r="J396" s="99"/>
      <c r="K396" s="99"/>
      <c r="M396" s="99"/>
      <c r="O396" s="99"/>
      <c r="P396" s="99"/>
      <c r="Q396" s="99"/>
      <c r="R396" s="99"/>
      <c r="U396" s="15"/>
      <c r="V396" s="15"/>
      <c r="X396" s="97"/>
      <c r="Y396" s="98"/>
      <c r="Z396" s="99"/>
    </row>
    <row r="397" ht="12.75" customHeight="1">
      <c r="E397" s="15"/>
      <c r="G397" s="99"/>
      <c r="I397" s="99"/>
      <c r="J397" s="99"/>
      <c r="K397" s="99"/>
      <c r="M397" s="99"/>
      <c r="O397" s="99"/>
      <c r="P397" s="99"/>
      <c r="Q397" s="99"/>
      <c r="R397" s="99"/>
      <c r="U397" s="15"/>
      <c r="V397" s="15"/>
      <c r="X397" s="97"/>
      <c r="Y397" s="98"/>
      <c r="Z397" s="99"/>
    </row>
    <row r="398" ht="12.75" customHeight="1">
      <c r="E398" s="15"/>
      <c r="G398" s="99"/>
      <c r="I398" s="99"/>
      <c r="J398" s="99"/>
      <c r="K398" s="99"/>
      <c r="M398" s="99"/>
      <c r="O398" s="99"/>
      <c r="P398" s="99"/>
      <c r="Q398" s="99"/>
      <c r="R398" s="99"/>
      <c r="U398" s="15"/>
      <c r="V398" s="15"/>
      <c r="X398" s="97"/>
      <c r="Y398" s="98"/>
      <c r="Z398" s="99"/>
    </row>
    <row r="399" ht="12.75" customHeight="1">
      <c r="E399" s="15"/>
      <c r="G399" s="99"/>
      <c r="I399" s="99"/>
      <c r="J399" s="99"/>
      <c r="K399" s="99"/>
      <c r="M399" s="99"/>
      <c r="O399" s="99"/>
      <c r="P399" s="99"/>
      <c r="Q399" s="99"/>
      <c r="R399" s="99"/>
      <c r="U399" s="15"/>
      <c r="V399" s="15"/>
      <c r="X399" s="97"/>
      <c r="Y399" s="98"/>
      <c r="Z399" s="99"/>
    </row>
    <row r="400" ht="12.75" customHeight="1">
      <c r="E400" s="15"/>
      <c r="G400" s="99"/>
      <c r="I400" s="99"/>
      <c r="J400" s="99"/>
      <c r="K400" s="99"/>
      <c r="M400" s="99"/>
      <c r="O400" s="99"/>
      <c r="P400" s="99"/>
      <c r="Q400" s="99"/>
      <c r="R400" s="99"/>
      <c r="U400" s="15"/>
      <c r="V400" s="15"/>
      <c r="X400" s="97"/>
      <c r="Y400" s="98"/>
      <c r="Z400" s="99"/>
    </row>
    <row r="401" ht="12.75" customHeight="1">
      <c r="E401" s="15"/>
      <c r="G401" s="99"/>
      <c r="I401" s="99"/>
      <c r="J401" s="99"/>
      <c r="K401" s="99"/>
      <c r="M401" s="99"/>
      <c r="O401" s="99"/>
      <c r="P401" s="99"/>
      <c r="Q401" s="99"/>
      <c r="R401" s="99"/>
      <c r="U401" s="15"/>
      <c r="V401" s="15"/>
      <c r="X401" s="97"/>
      <c r="Y401" s="98"/>
      <c r="Z401" s="99"/>
    </row>
    <row r="402" ht="12.75" customHeight="1">
      <c r="E402" s="15"/>
      <c r="G402" s="99"/>
      <c r="I402" s="99"/>
      <c r="J402" s="99"/>
      <c r="K402" s="99"/>
      <c r="M402" s="99"/>
      <c r="O402" s="99"/>
      <c r="P402" s="99"/>
      <c r="Q402" s="99"/>
      <c r="R402" s="99"/>
      <c r="U402" s="15"/>
      <c r="V402" s="15"/>
      <c r="X402" s="97"/>
      <c r="Y402" s="98"/>
      <c r="Z402" s="99"/>
    </row>
    <row r="403" ht="12.75" customHeight="1">
      <c r="E403" s="15"/>
      <c r="G403" s="99"/>
      <c r="I403" s="99"/>
      <c r="J403" s="99"/>
      <c r="K403" s="99"/>
      <c r="M403" s="99"/>
      <c r="O403" s="99"/>
      <c r="P403" s="99"/>
      <c r="Q403" s="99"/>
      <c r="R403" s="99"/>
      <c r="U403" s="15"/>
      <c r="V403" s="15"/>
      <c r="X403" s="97"/>
      <c r="Y403" s="98"/>
      <c r="Z403" s="99"/>
    </row>
    <row r="404" ht="12.75" customHeight="1">
      <c r="E404" s="15"/>
      <c r="G404" s="99"/>
      <c r="I404" s="99"/>
      <c r="J404" s="99"/>
      <c r="K404" s="99"/>
      <c r="M404" s="99"/>
      <c r="O404" s="99"/>
      <c r="P404" s="99"/>
      <c r="Q404" s="99"/>
      <c r="R404" s="99"/>
      <c r="U404" s="15"/>
      <c r="V404" s="15"/>
      <c r="X404" s="97"/>
      <c r="Y404" s="98"/>
      <c r="Z404" s="99"/>
    </row>
    <row r="405" ht="12.75" customHeight="1">
      <c r="E405" s="15"/>
      <c r="G405" s="99"/>
      <c r="I405" s="99"/>
      <c r="J405" s="99"/>
      <c r="K405" s="99"/>
      <c r="M405" s="99"/>
      <c r="O405" s="99"/>
      <c r="P405" s="99"/>
      <c r="Q405" s="99"/>
      <c r="R405" s="99"/>
      <c r="U405" s="15"/>
      <c r="V405" s="15"/>
      <c r="X405" s="97"/>
      <c r="Y405" s="98"/>
      <c r="Z405" s="99"/>
    </row>
    <row r="406" ht="12.75" customHeight="1">
      <c r="E406" s="15"/>
      <c r="G406" s="99"/>
      <c r="I406" s="99"/>
      <c r="J406" s="99"/>
      <c r="K406" s="99"/>
      <c r="M406" s="99"/>
      <c r="O406" s="99"/>
      <c r="P406" s="99"/>
      <c r="Q406" s="99"/>
      <c r="R406" s="99"/>
      <c r="U406" s="15"/>
      <c r="V406" s="15"/>
      <c r="X406" s="97"/>
      <c r="Y406" s="98"/>
      <c r="Z406" s="99"/>
    </row>
    <row r="407" ht="12.75" customHeight="1">
      <c r="E407" s="15"/>
      <c r="G407" s="99"/>
      <c r="I407" s="99"/>
      <c r="J407" s="99"/>
      <c r="K407" s="99"/>
      <c r="M407" s="99"/>
      <c r="O407" s="99"/>
      <c r="P407" s="99"/>
      <c r="Q407" s="99"/>
      <c r="R407" s="99"/>
      <c r="U407" s="15"/>
      <c r="V407" s="15"/>
      <c r="X407" s="97"/>
      <c r="Y407" s="98"/>
      <c r="Z407" s="99"/>
    </row>
    <row r="408" ht="12.75" customHeight="1">
      <c r="E408" s="15"/>
      <c r="G408" s="99"/>
      <c r="I408" s="99"/>
      <c r="J408" s="99"/>
      <c r="K408" s="99"/>
      <c r="M408" s="99"/>
      <c r="O408" s="99"/>
      <c r="P408" s="99"/>
      <c r="Q408" s="99"/>
      <c r="R408" s="99"/>
      <c r="U408" s="15"/>
      <c r="V408" s="15"/>
      <c r="X408" s="97"/>
      <c r="Y408" s="98"/>
      <c r="Z408" s="99"/>
    </row>
    <row r="409" ht="12.75" customHeight="1">
      <c r="E409" s="15"/>
      <c r="G409" s="99"/>
      <c r="I409" s="99"/>
      <c r="J409" s="99"/>
      <c r="K409" s="99"/>
      <c r="M409" s="99"/>
      <c r="O409" s="99"/>
      <c r="P409" s="99"/>
      <c r="Q409" s="99"/>
      <c r="R409" s="99"/>
      <c r="U409" s="15"/>
      <c r="V409" s="15"/>
      <c r="X409" s="97"/>
      <c r="Y409" s="98"/>
      <c r="Z409" s="99"/>
    </row>
    <row r="410" ht="12.75" customHeight="1">
      <c r="E410" s="15"/>
      <c r="G410" s="99"/>
      <c r="I410" s="99"/>
      <c r="J410" s="99"/>
      <c r="K410" s="99"/>
      <c r="M410" s="99"/>
      <c r="O410" s="99"/>
      <c r="P410" s="99"/>
      <c r="Q410" s="99"/>
      <c r="R410" s="99"/>
      <c r="U410" s="15"/>
      <c r="V410" s="15"/>
      <c r="X410" s="97"/>
      <c r="Y410" s="98"/>
      <c r="Z410" s="99"/>
    </row>
    <row r="411" ht="12.75" customHeight="1">
      <c r="E411" s="15"/>
      <c r="G411" s="99"/>
      <c r="I411" s="99"/>
      <c r="J411" s="99"/>
      <c r="K411" s="99"/>
      <c r="M411" s="99"/>
      <c r="O411" s="99"/>
      <c r="P411" s="99"/>
      <c r="Q411" s="99"/>
      <c r="R411" s="99"/>
      <c r="U411" s="15"/>
      <c r="V411" s="15"/>
      <c r="X411" s="97"/>
      <c r="Y411" s="98"/>
      <c r="Z411" s="99"/>
    </row>
    <row r="412" ht="12.75" customHeight="1">
      <c r="E412" s="15"/>
      <c r="G412" s="99"/>
      <c r="I412" s="99"/>
      <c r="J412" s="99"/>
      <c r="K412" s="99"/>
      <c r="M412" s="99"/>
      <c r="O412" s="99"/>
      <c r="P412" s="99"/>
      <c r="Q412" s="99"/>
      <c r="R412" s="99"/>
      <c r="U412" s="15"/>
      <c r="V412" s="15"/>
      <c r="X412" s="97"/>
      <c r="Y412" s="98"/>
      <c r="Z412" s="99"/>
    </row>
    <row r="413" ht="12.75" customHeight="1">
      <c r="E413" s="15"/>
      <c r="G413" s="99"/>
      <c r="I413" s="99"/>
      <c r="J413" s="99"/>
      <c r="K413" s="99"/>
      <c r="M413" s="99"/>
      <c r="O413" s="99"/>
      <c r="P413" s="99"/>
      <c r="Q413" s="99"/>
      <c r="R413" s="99"/>
      <c r="U413" s="15"/>
      <c r="V413" s="15"/>
      <c r="X413" s="97"/>
      <c r="Y413" s="98"/>
      <c r="Z413" s="99"/>
    </row>
    <row r="414" ht="12.75" customHeight="1">
      <c r="E414" s="15"/>
      <c r="G414" s="99"/>
      <c r="I414" s="99"/>
      <c r="J414" s="99"/>
      <c r="K414" s="99"/>
      <c r="M414" s="99"/>
      <c r="O414" s="99"/>
      <c r="P414" s="99"/>
      <c r="Q414" s="99"/>
      <c r="R414" s="99"/>
      <c r="U414" s="15"/>
      <c r="V414" s="15"/>
      <c r="X414" s="97"/>
      <c r="Y414" s="98"/>
      <c r="Z414" s="99"/>
    </row>
    <row r="415" ht="12.75" customHeight="1">
      <c r="E415" s="15"/>
      <c r="G415" s="99"/>
      <c r="I415" s="99"/>
      <c r="J415" s="99"/>
      <c r="K415" s="99"/>
      <c r="M415" s="99"/>
      <c r="O415" s="99"/>
      <c r="P415" s="99"/>
      <c r="Q415" s="99"/>
      <c r="R415" s="99"/>
      <c r="U415" s="15"/>
      <c r="V415" s="15"/>
      <c r="X415" s="97"/>
      <c r="Y415" s="98"/>
      <c r="Z415" s="99"/>
    </row>
    <row r="416" ht="12.75" customHeight="1">
      <c r="E416" s="15"/>
      <c r="G416" s="99"/>
      <c r="I416" s="99"/>
      <c r="J416" s="99"/>
      <c r="K416" s="99"/>
      <c r="M416" s="99"/>
      <c r="O416" s="99"/>
      <c r="P416" s="99"/>
      <c r="Q416" s="99"/>
      <c r="R416" s="99"/>
      <c r="U416" s="15"/>
      <c r="V416" s="15"/>
      <c r="X416" s="97"/>
      <c r="Y416" s="98"/>
      <c r="Z416" s="99"/>
    </row>
    <row r="417" ht="12.75" customHeight="1">
      <c r="E417" s="15"/>
      <c r="G417" s="99"/>
      <c r="I417" s="99"/>
      <c r="J417" s="99"/>
      <c r="K417" s="99"/>
      <c r="M417" s="99"/>
      <c r="O417" s="99"/>
      <c r="P417" s="99"/>
      <c r="Q417" s="99"/>
      <c r="R417" s="99"/>
      <c r="U417" s="15"/>
      <c r="V417" s="15"/>
      <c r="X417" s="97"/>
      <c r="Y417" s="98"/>
      <c r="Z417" s="99"/>
    </row>
    <row r="418" ht="12.75" customHeight="1">
      <c r="E418" s="15"/>
      <c r="G418" s="99"/>
      <c r="I418" s="99"/>
      <c r="J418" s="99"/>
      <c r="K418" s="99"/>
      <c r="M418" s="99"/>
      <c r="O418" s="99"/>
      <c r="P418" s="99"/>
      <c r="Q418" s="99"/>
      <c r="R418" s="99"/>
      <c r="U418" s="15"/>
      <c r="V418" s="15"/>
      <c r="X418" s="97"/>
      <c r="Y418" s="98"/>
      <c r="Z418" s="99"/>
    </row>
    <row r="419" ht="12.75" customHeight="1">
      <c r="E419" s="15"/>
      <c r="G419" s="99"/>
      <c r="I419" s="99"/>
      <c r="J419" s="99"/>
      <c r="K419" s="99"/>
      <c r="M419" s="99"/>
      <c r="O419" s="99"/>
      <c r="P419" s="99"/>
      <c r="Q419" s="99"/>
      <c r="R419" s="99"/>
      <c r="U419" s="15"/>
      <c r="V419" s="15"/>
      <c r="X419" s="97"/>
      <c r="Y419" s="98"/>
      <c r="Z419" s="99"/>
    </row>
    <row r="420" ht="12.75" customHeight="1">
      <c r="E420" s="15"/>
      <c r="G420" s="99"/>
      <c r="I420" s="99"/>
      <c r="J420" s="99"/>
      <c r="K420" s="99"/>
      <c r="M420" s="99"/>
      <c r="O420" s="99"/>
      <c r="P420" s="99"/>
      <c r="Q420" s="99"/>
      <c r="R420" s="99"/>
      <c r="U420" s="15"/>
      <c r="V420" s="15"/>
      <c r="X420" s="97"/>
      <c r="Y420" s="98"/>
      <c r="Z420" s="99"/>
    </row>
    <row r="421" ht="12.75" customHeight="1">
      <c r="E421" s="15"/>
      <c r="G421" s="99"/>
      <c r="I421" s="99"/>
      <c r="J421" s="99"/>
      <c r="K421" s="99"/>
      <c r="M421" s="99"/>
      <c r="O421" s="99"/>
      <c r="P421" s="99"/>
      <c r="Q421" s="99"/>
      <c r="R421" s="99"/>
      <c r="U421" s="15"/>
      <c r="V421" s="15"/>
      <c r="X421" s="97"/>
      <c r="Y421" s="98"/>
      <c r="Z421" s="99"/>
    </row>
    <row r="422" ht="12.75" customHeight="1">
      <c r="E422" s="15"/>
      <c r="G422" s="99"/>
      <c r="I422" s="99"/>
      <c r="J422" s="99"/>
      <c r="K422" s="99"/>
      <c r="M422" s="99"/>
      <c r="O422" s="99"/>
      <c r="P422" s="99"/>
      <c r="Q422" s="99"/>
      <c r="R422" s="99"/>
      <c r="U422" s="15"/>
      <c r="V422" s="15"/>
      <c r="X422" s="97"/>
      <c r="Y422" s="98"/>
      <c r="Z422" s="99"/>
    </row>
    <row r="423" ht="12.75" customHeight="1">
      <c r="E423" s="15"/>
      <c r="G423" s="99"/>
      <c r="I423" s="99"/>
      <c r="J423" s="99"/>
      <c r="K423" s="99"/>
      <c r="M423" s="99"/>
      <c r="O423" s="99"/>
      <c r="P423" s="99"/>
      <c r="Q423" s="99"/>
      <c r="R423" s="99"/>
      <c r="U423" s="15"/>
      <c r="V423" s="15"/>
      <c r="X423" s="97"/>
      <c r="Y423" s="98"/>
      <c r="Z423" s="99"/>
    </row>
    <row r="424" ht="12.75" customHeight="1">
      <c r="E424" s="15"/>
      <c r="G424" s="99"/>
      <c r="I424" s="99"/>
      <c r="J424" s="99"/>
      <c r="K424" s="99"/>
      <c r="M424" s="99"/>
      <c r="O424" s="99"/>
      <c r="P424" s="99"/>
      <c r="Q424" s="99"/>
      <c r="R424" s="99"/>
      <c r="U424" s="15"/>
      <c r="V424" s="15"/>
      <c r="X424" s="97"/>
      <c r="Y424" s="98"/>
      <c r="Z424" s="99"/>
    </row>
    <row r="425" ht="12.75" customHeight="1">
      <c r="E425" s="15"/>
      <c r="G425" s="99"/>
      <c r="I425" s="99"/>
      <c r="J425" s="99"/>
      <c r="K425" s="99"/>
      <c r="M425" s="99"/>
      <c r="O425" s="99"/>
      <c r="P425" s="99"/>
      <c r="Q425" s="99"/>
      <c r="R425" s="99"/>
      <c r="U425" s="15"/>
      <c r="V425" s="15"/>
      <c r="X425" s="97"/>
      <c r="Y425" s="98"/>
      <c r="Z425" s="99"/>
    </row>
    <row r="426" ht="12.75" customHeight="1">
      <c r="E426" s="15"/>
      <c r="G426" s="99"/>
      <c r="I426" s="99"/>
      <c r="J426" s="99"/>
      <c r="K426" s="99"/>
      <c r="M426" s="99"/>
      <c r="O426" s="99"/>
      <c r="P426" s="99"/>
      <c r="Q426" s="99"/>
      <c r="R426" s="99"/>
      <c r="U426" s="15"/>
      <c r="V426" s="15"/>
      <c r="X426" s="97"/>
      <c r="Y426" s="98"/>
      <c r="Z426" s="99"/>
    </row>
    <row r="427" ht="12.75" customHeight="1">
      <c r="E427" s="15"/>
      <c r="G427" s="99"/>
      <c r="I427" s="99"/>
      <c r="J427" s="99"/>
      <c r="K427" s="99"/>
      <c r="M427" s="99"/>
      <c r="O427" s="99"/>
      <c r="P427" s="99"/>
      <c r="Q427" s="99"/>
      <c r="R427" s="99"/>
      <c r="U427" s="15"/>
      <c r="V427" s="15"/>
      <c r="X427" s="97"/>
      <c r="Y427" s="98"/>
      <c r="Z427" s="99"/>
    </row>
    <row r="428" ht="12.75" customHeight="1">
      <c r="E428" s="15"/>
      <c r="G428" s="99"/>
      <c r="I428" s="99"/>
      <c r="J428" s="99"/>
      <c r="K428" s="99"/>
      <c r="M428" s="99"/>
      <c r="O428" s="99"/>
      <c r="P428" s="99"/>
      <c r="Q428" s="99"/>
      <c r="R428" s="99"/>
      <c r="U428" s="15"/>
      <c r="V428" s="15"/>
      <c r="X428" s="97"/>
      <c r="Y428" s="98"/>
      <c r="Z428" s="99"/>
    </row>
    <row r="429" ht="12.75" customHeight="1">
      <c r="E429" s="15"/>
      <c r="G429" s="99"/>
      <c r="I429" s="99"/>
      <c r="J429" s="99"/>
      <c r="K429" s="99"/>
      <c r="M429" s="99"/>
      <c r="O429" s="99"/>
      <c r="P429" s="99"/>
      <c r="Q429" s="99"/>
      <c r="R429" s="99"/>
      <c r="U429" s="15"/>
      <c r="V429" s="15"/>
      <c r="X429" s="97"/>
      <c r="Y429" s="98"/>
      <c r="Z429" s="99"/>
    </row>
    <row r="430" ht="12.75" customHeight="1">
      <c r="E430" s="15"/>
      <c r="G430" s="99"/>
      <c r="I430" s="99"/>
      <c r="J430" s="99"/>
      <c r="K430" s="99"/>
      <c r="M430" s="99"/>
      <c r="O430" s="99"/>
      <c r="P430" s="99"/>
      <c r="Q430" s="99"/>
      <c r="R430" s="99"/>
      <c r="U430" s="15"/>
      <c r="V430" s="15"/>
      <c r="X430" s="97"/>
      <c r="Y430" s="98"/>
      <c r="Z430" s="99"/>
    </row>
    <row r="431" ht="12.75" customHeight="1">
      <c r="E431" s="15"/>
      <c r="G431" s="99"/>
      <c r="I431" s="99"/>
      <c r="J431" s="99"/>
      <c r="K431" s="99"/>
      <c r="M431" s="99"/>
      <c r="O431" s="99"/>
      <c r="P431" s="99"/>
      <c r="Q431" s="99"/>
      <c r="R431" s="99"/>
      <c r="U431" s="15"/>
      <c r="V431" s="15"/>
      <c r="X431" s="97"/>
      <c r="Y431" s="98"/>
      <c r="Z431" s="99"/>
    </row>
    <row r="432" ht="12.75" customHeight="1">
      <c r="E432" s="15"/>
      <c r="G432" s="99"/>
      <c r="I432" s="99"/>
      <c r="J432" s="99"/>
      <c r="K432" s="99"/>
      <c r="M432" s="99"/>
      <c r="O432" s="99"/>
      <c r="P432" s="99"/>
      <c r="Q432" s="99"/>
      <c r="R432" s="99"/>
      <c r="U432" s="15"/>
      <c r="V432" s="15"/>
      <c r="X432" s="97"/>
      <c r="Y432" s="98"/>
      <c r="Z432" s="99"/>
    </row>
    <row r="433" ht="12.75" customHeight="1">
      <c r="E433" s="15"/>
      <c r="G433" s="99"/>
      <c r="I433" s="99"/>
      <c r="J433" s="99"/>
      <c r="K433" s="99"/>
      <c r="M433" s="99"/>
      <c r="O433" s="99"/>
      <c r="P433" s="99"/>
      <c r="Q433" s="99"/>
      <c r="R433" s="99"/>
      <c r="U433" s="15"/>
      <c r="V433" s="15"/>
      <c r="X433" s="97"/>
      <c r="Y433" s="98"/>
      <c r="Z433" s="99"/>
    </row>
    <row r="434" ht="12.75" customHeight="1">
      <c r="E434" s="15"/>
      <c r="G434" s="99"/>
      <c r="I434" s="99"/>
      <c r="J434" s="99"/>
      <c r="K434" s="99"/>
      <c r="M434" s="99"/>
      <c r="O434" s="99"/>
      <c r="P434" s="99"/>
      <c r="Q434" s="99"/>
      <c r="R434" s="99"/>
      <c r="U434" s="15"/>
      <c r="V434" s="15"/>
      <c r="X434" s="97"/>
      <c r="Y434" s="98"/>
      <c r="Z434" s="99"/>
    </row>
    <row r="435" ht="12.75" customHeight="1">
      <c r="E435" s="15"/>
      <c r="G435" s="99"/>
      <c r="I435" s="99"/>
      <c r="J435" s="99"/>
      <c r="K435" s="99"/>
      <c r="M435" s="99"/>
      <c r="O435" s="99"/>
      <c r="P435" s="99"/>
      <c r="Q435" s="99"/>
      <c r="R435" s="99"/>
      <c r="U435" s="15"/>
      <c r="V435" s="15"/>
      <c r="X435" s="97"/>
      <c r="Y435" s="98"/>
      <c r="Z435" s="99"/>
    </row>
    <row r="436" ht="12.75" customHeight="1">
      <c r="E436" s="15"/>
      <c r="G436" s="99"/>
      <c r="I436" s="99"/>
      <c r="J436" s="99"/>
      <c r="K436" s="99"/>
      <c r="M436" s="99"/>
      <c r="O436" s="99"/>
      <c r="P436" s="99"/>
      <c r="Q436" s="99"/>
      <c r="R436" s="99"/>
      <c r="U436" s="15"/>
      <c r="V436" s="15"/>
      <c r="X436" s="97"/>
      <c r="Y436" s="98"/>
      <c r="Z436" s="99"/>
    </row>
    <row r="437" ht="12.75" customHeight="1">
      <c r="E437" s="15"/>
      <c r="G437" s="99"/>
      <c r="I437" s="99"/>
      <c r="J437" s="99"/>
      <c r="K437" s="99"/>
      <c r="M437" s="99"/>
      <c r="O437" s="99"/>
      <c r="P437" s="99"/>
      <c r="Q437" s="99"/>
      <c r="R437" s="99"/>
      <c r="U437" s="15"/>
      <c r="V437" s="15"/>
      <c r="X437" s="97"/>
      <c r="Y437" s="98"/>
      <c r="Z437" s="99"/>
    </row>
    <row r="438" ht="12.75" customHeight="1">
      <c r="E438" s="15"/>
      <c r="G438" s="99"/>
      <c r="I438" s="99"/>
      <c r="J438" s="99"/>
      <c r="K438" s="99"/>
      <c r="M438" s="99"/>
      <c r="O438" s="99"/>
      <c r="P438" s="99"/>
      <c r="Q438" s="99"/>
      <c r="R438" s="99"/>
      <c r="U438" s="15"/>
      <c r="V438" s="15"/>
      <c r="X438" s="97"/>
      <c r="Y438" s="98"/>
      <c r="Z438" s="99"/>
    </row>
    <row r="439" ht="12.75" customHeight="1">
      <c r="E439" s="15"/>
      <c r="G439" s="99"/>
      <c r="I439" s="99"/>
      <c r="J439" s="99"/>
      <c r="K439" s="99"/>
      <c r="M439" s="99"/>
      <c r="O439" s="99"/>
      <c r="P439" s="99"/>
      <c r="Q439" s="99"/>
      <c r="R439" s="99"/>
      <c r="U439" s="15"/>
      <c r="V439" s="15"/>
      <c r="X439" s="97"/>
      <c r="Y439" s="98"/>
      <c r="Z439" s="99"/>
    </row>
    <row r="440" ht="12.75" customHeight="1">
      <c r="E440" s="15"/>
      <c r="G440" s="99"/>
      <c r="I440" s="99"/>
      <c r="J440" s="99"/>
      <c r="K440" s="99"/>
      <c r="M440" s="99"/>
      <c r="O440" s="99"/>
      <c r="P440" s="99"/>
      <c r="Q440" s="99"/>
      <c r="R440" s="99"/>
      <c r="U440" s="15"/>
      <c r="V440" s="15"/>
      <c r="X440" s="97"/>
      <c r="Y440" s="98"/>
      <c r="Z440" s="99"/>
    </row>
    <row r="441" ht="12.75" customHeight="1">
      <c r="E441" s="15"/>
      <c r="G441" s="99"/>
      <c r="I441" s="99"/>
      <c r="J441" s="99"/>
      <c r="K441" s="99"/>
      <c r="M441" s="99"/>
      <c r="O441" s="99"/>
      <c r="P441" s="99"/>
      <c r="Q441" s="99"/>
      <c r="R441" s="99"/>
      <c r="U441" s="15"/>
      <c r="V441" s="15"/>
      <c r="X441" s="97"/>
      <c r="Y441" s="98"/>
      <c r="Z441" s="99"/>
    </row>
    <row r="442" ht="12.75" customHeight="1">
      <c r="E442" s="15"/>
      <c r="G442" s="99"/>
      <c r="I442" s="99"/>
      <c r="J442" s="99"/>
      <c r="K442" s="99"/>
      <c r="M442" s="99"/>
      <c r="O442" s="99"/>
      <c r="P442" s="99"/>
      <c r="Q442" s="99"/>
      <c r="R442" s="99"/>
      <c r="U442" s="15"/>
      <c r="V442" s="15"/>
      <c r="X442" s="97"/>
      <c r="Y442" s="98"/>
      <c r="Z442" s="99"/>
    </row>
    <row r="443" ht="12.75" customHeight="1">
      <c r="E443" s="15"/>
      <c r="G443" s="99"/>
      <c r="I443" s="99"/>
      <c r="J443" s="99"/>
      <c r="K443" s="99"/>
      <c r="M443" s="99"/>
      <c r="O443" s="99"/>
      <c r="P443" s="99"/>
      <c r="Q443" s="99"/>
      <c r="R443" s="99"/>
      <c r="U443" s="15"/>
      <c r="V443" s="15"/>
      <c r="X443" s="97"/>
      <c r="Y443" s="98"/>
      <c r="Z443" s="99"/>
    </row>
    <row r="444" ht="12.75" customHeight="1">
      <c r="E444" s="15"/>
      <c r="G444" s="99"/>
      <c r="I444" s="99"/>
      <c r="J444" s="99"/>
      <c r="K444" s="99"/>
      <c r="M444" s="99"/>
      <c r="O444" s="99"/>
      <c r="P444" s="99"/>
      <c r="Q444" s="99"/>
      <c r="R444" s="99"/>
      <c r="U444" s="15"/>
      <c r="V444" s="15"/>
      <c r="X444" s="97"/>
      <c r="Y444" s="98"/>
      <c r="Z444" s="99"/>
    </row>
    <row r="445" ht="12.75" customHeight="1">
      <c r="E445" s="15"/>
      <c r="G445" s="99"/>
      <c r="I445" s="99"/>
      <c r="J445" s="99"/>
      <c r="K445" s="99"/>
      <c r="M445" s="99"/>
      <c r="O445" s="99"/>
      <c r="P445" s="99"/>
      <c r="Q445" s="99"/>
      <c r="R445" s="99"/>
      <c r="U445" s="15"/>
      <c r="V445" s="15"/>
      <c r="X445" s="97"/>
      <c r="Y445" s="98"/>
      <c r="Z445" s="99"/>
    </row>
    <row r="446" ht="12.75" customHeight="1">
      <c r="E446" s="15"/>
      <c r="G446" s="99"/>
      <c r="I446" s="99"/>
      <c r="J446" s="99"/>
      <c r="K446" s="99"/>
      <c r="M446" s="99"/>
      <c r="O446" s="99"/>
      <c r="P446" s="99"/>
      <c r="Q446" s="99"/>
      <c r="R446" s="99"/>
      <c r="U446" s="15"/>
      <c r="V446" s="15"/>
      <c r="X446" s="97"/>
      <c r="Y446" s="98"/>
      <c r="Z446" s="99"/>
    </row>
    <row r="447" ht="12.75" customHeight="1">
      <c r="E447" s="15"/>
      <c r="G447" s="99"/>
      <c r="I447" s="99"/>
      <c r="J447" s="99"/>
      <c r="K447" s="99"/>
      <c r="M447" s="99"/>
      <c r="O447" s="99"/>
      <c r="P447" s="99"/>
      <c r="Q447" s="99"/>
      <c r="R447" s="99"/>
      <c r="U447" s="15"/>
      <c r="V447" s="15"/>
      <c r="X447" s="97"/>
      <c r="Y447" s="98"/>
      <c r="Z447" s="99"/>
    </row>
    <row r="448" ht="12.75" customHeight="1">
      <c r="E448" s="15"/>
      <c r="G448" s="99"/>
      <c r="I448" s="99"/>
      <c r="J448" s="99"/>
      <c r="K448" s="99"/>
      <c r="M448" s="99"/>
      <c r="O448" s="99"/>
      <c r="P448" s="99"/>
      <c r="Q448" s="99"/>
      <c r="R448" s="99"/>
      <c r="U448" s="15"/>
      <c r="V448" s="15"/>
      <c r="X448" s="97"/>
      <c r="Y448" s="98"/>
      <c r="Z448" s="99"/>
    </row>
    <row r="449" ht="12.75" customHeight="1">
      <c r="E449" s="15"/>
      <c r="G449" s="99"/>
      <c r="I449" s="99"/>
      <c r="J449" s="99"/>
      <c r="K449" s="99"/>
      <c r="M449" s="99"/>
      <c r="O449" s="99"/>
      <c r="P449" s="99"/>
      <c r="Q449" s="99"/>
      <c r="R449" s="99"/>
      <c r="U449" s="15"/>
      <c r="V449" s="15"/>
      <c r="X449" s="97"/>
      <c r="Y449" s="98"/>
      <c r="Z449" s="99"/>
    </row>
    <row r="450" ht="12.75" customHeight="1">
      <c r="E450" s="15"/>
      <c r="G450" s="99"/>
      <c r="I450" s="99"/>
      <c r="J450" s="99"/>
      <c r="K450" s="99"/>
      <c r="M450" s="99"/>
      <c r="O450" s="99"/>
      <c r="P450" s="99"/>
      <c r="Q450" s="99"/>
      <c r="R450" s="99"/>
      <c r="U450" s="15"/>
      <c r="V450" s="15"/>
      <c r="X450" s="97"/>
      <c r="Y450" s="98"/>
      <c r="Z450" s="99"/>
    </row>
    <row r="451" ht="12.75" customHeight="1">
      <c r="E451" s="15"/>
      <c r="G451" s="99"/>
      <c r="I451" s="99"/>
      <c r="J451" s="99"/>
      <c r="K451" s="99"/>
      <c r="M451" s="99"/>
      <c r="O451" s="99"/>
      <c r="P451" s="99"/>
      <c r="Q451" s="99"/>
      <c r="R451" s="99"/>
      <c r="U451" s="15"/>
      <c r="V451" s="15"/>
      <c r="X451" s="97"/>
      <c r="Y451" s="98"/>
      <c r="Z451" s="99"/>
    </row>
    <row r="452" ht="12.75" customHeight="1">
      <c r="E452" s="15"/>
      <c r="G452" s="99"/>
      <c r="I452" s="99"/>
      <c r="J452" s="99"/>
      <c r="K452" s="99"/>
      <c r="M452" s="99"/>
      <c r="O452" s="99"/>
      <c r="P452" s="99"/>
      <c r="Q452" s="99"/>
      <c r="R452" s="99"/>
      <c r="U452" s="15"/>
      <c r="V452" s="15"/>
      <c r="X452" s="97"/>
      <c r="Y452" s="98"/>
      <c r="Z452" s="99"/>
    </row>
    <row r="453" ht="12.75" customHeight="1">
      <c r="E453" s="15"/>
      <c r="G453" s="99"/>
      <c r="I453" s="99"/>
      <c r="J453" s="99"/>
      <c r="K453" s="99"/>
      <c r="M453" s="99"/>
      <c r="O453" s="99"/>
      <c r="P453" s="99"/>
      <c r="Q453" s="99"/>
      <c r="R453" s="99"/>
      <c r="U453" s="15"/>
      <c r="V453" s="15"/>
      <c r="X453" s="97"/>
      <c r="Y453" s="98"/>
      <c r="Z453" s="99"/>
    </row>
    <row r="454" ht="12.75" customHeight="1">
      <c r="E454" s="15"/>
      <c r="G454" s="99"/>
      <c r="I454" s="99"/>
      <c r="J454" s="99"/>
      <c r="K454" s="99"/>
      <c r="M454" s="99"/>
      <c r="O454" s="99"/>
      <c r="P454" s="99"/>
      <c r="Q454" s="99"/>
      <c r="R454" s="99"/>
      <c r="U454" s="15"/>
      <c r="V454" s="15"/>
      <c r="X454" s="97"/>
      <c r="Y454" s="98"/>
      <c r="Z454" s="99"/>
    </row>
    <row r="455" ht="12.75" customHeight="1">
      <c r="E455" s="15"/>
      <c r="G455" s="99"/>
      <c r="I455" s="99"/>
      <c r="J455" s="99"/>
      <c r="K455" s="99"/>
      <c r="M455" s="99"/>
      <c r="O455" s="99"/>
      <c r="P455" s="99"/>
      <c r="Q455" s="99"/>
      <c r="R455" s="99"/>
      <c r="U455" s="15"/>
      <c r="V455" s="15"/>
      <c r="X455" s="97"/>
      <c r="Y455" s="98"/>
      <c r="Z455" s="99"/>
    </row>
    <row r="456" ht="12.75" customHeight="1">
      <c r="E456" s="15"/>
      <c r="G456" s="99"/>
      <c r="I456" s="99"/>
      <c r="J456" s="99"/>
      <c r="K456" s="99"/>
      <c r="M456" s="99"/>
      <c r="O456" s="99"/>
      <c r="P456" s="99"/>
      <c r="Q456" s="99"/>
      <c r="R456" s="99"/>
      <c r="U456" s="15"/>
      <c r="V456" s="15"/>
      <c r="X456" s="97"/>
      <c r="Y456" s="98"/>
      <c r="Z456" s="99"/>
    </row>
    <row r="457" ht="12.75" customHeight="1">
      <c r="E457" s="15"/>
      <c r="G457" s="99"/>
      <c r="I457" s="99"/>
      <c r="J457" s="99"/>
      <c r="K457" s="99"/>
      <c r="M457" s="99"/>
      <c r="O457" s="99"/>
      <c r="P457" s="99"/>
      <c r="Q457" s="99"/>
      <c r="R457" s="99"/>
      <c r="U457" s="15"/>
      <c r="V457" s="15"/>
      <c r="X457" s="97"/>
      <c r="Y457" s="98"/>
      <c r="Z457" s="99"/>
    </row>
    <row r="458" ht="12.75" customHeight="1">
      <c r="E458" s="15"/>
      <c r="G458" s="99"/>
      <c r="I458" s="99"/>
      <c r="J458" s="99"/>
      <c r="K458" s="99"/>
      <c r="M458" s="99"/>
      <c r="O458" s="99"/>
      <c r="P458" s="99"/>
      <c r="Q458" s="99"/>
      <c r="R458" s="99"/>
      <c r="U458" s="15"/>
      <c r="V458" s="15"/>
      <c r="X458" s="97"/>
      <c r="Y458" s="98"/>
      <c r="Z458" s="99"/>
    </row>
    <row r="459" ht="12.75" customHeight="1">
      <c r="E459" s="15"/>
      <c r="G459" s="99"/>
      <c r="I459" s="99"/>
      <c r="J459" s="99"/>
      <c r="K459" s="99"/>
      <c r="M459" s="99"/>
      <c r="O459" s="99"/>
      <c r="P459" s="99"/>
      <c r="Q459" s="99"/>
      <c r="R459" s="99"/>
      <c r="U459" s="15"/>
      <c r="V459" s="15"/>
      <c r="X459" s="97"/>
      <c r="Y459" s="98"/>
      <c r="Z459" s="99"/>
    </row>
    <row r="460" ht="12.75" customHeight="1">
      <c r="E460" s="15"/>
      <c r="G460" s="99"/>
      <c r="I460" s="99"/>
      <c r="J460" s="99"/>
      <c r="K460" s="99"/>
      <c r="M460" s="99"/>
      <c r="O460" s="99"/>
      <c r="P460" s="99"/>
      <c r="Q460" s="99"/>
      <c r="R460" s="99"/>
      <c r="U460" s="15"/>
      <c r="V460" s="15"/>
      <c r="X460" s="97"/>
      <c r="Y460" s="98"/>
      <c r="Z460" s="99"/>
    </row>
    <row r="461" ht="12.75" customHeight="1">
      <c r="E461" s="15"/>
      <c r="G461" s="99"/>
      <c r="I461" s="99"/>
      <c r="J461" s="99"/>
      <c r="K461" s="99"/>
      <c r="M461" s="99"/>
      <c r="O461" s="99"/>
      <c r="P461" s="99"/>
      <c r="Q461" s="99"/>
      <c r="R461" s="99"/>
      <c r="U461" s="15"/>
      <c r="V461" s="15"/>
      <c r="X461" s="97"/>
      <c r="Y461" s="98"/>
      <c r="Z461" s="99"/>
    </row>
    <row r="462" ht="12.75" customHeight="1">
      <c r="E462" s="15"/>
      <c r="G462" s="99"/>
      <c r="I462" s="99"/>
      <c r="J462" s="99"/>
      <c r="K462" s="99"/>
      <c r="M462" s="99"/>
      <c r="O462" s="99"/>
      <c r="P462" s="99"/>
      <c r="Q462" s="99"/>
      <c r="R462" s="99"/>
      <c r="U462" s="15"/>
      <c r="V462" s="15"/>
      <c r="X462" s="97"/>
      <c r="Y462" s="98"/>
      <c r="Z462" s="99"/>
    </row>
    <row r="463" ht="12.75" customHeight="1">
      <c r="E463" s="15"/>
      <c r="G463" s="99"/>
      <c r="I463" s="99"/>
      <c r="J463" s="99"/>
      <c r="K463" s="99"/>
      <c r="M463" s="99"/>
      <c r="O463" s="99"/>
      <c r="P463" s="99"/>
      <c r="Q463" s="99"/>
      <c r="R463" s="99"/>
      <c r="U463" s="15"/>
      <c r="V463" s="15"/>
      <c r="X463" s="97"/>
      <c r="Y463" s="98"/>
      <c r="Z463" s="99"/>
    </row>
    <row r="464" ht="12.75" customHeight="1">
      <c r="E464" s="15"/>
      <c r="G464" s="99"/>
      <c r="I464" s="99"/>
      <c r="J464" s="99"/>
      <c r="K464" s="99"/>
      <c r="M464" s="99"/>
      <c r="O464" s="99"/>
      <c r="P464" s="99"/>
      <c r="Q464" s="99"/>
      <c r="R464" s="99"/>
      <c r="U464" s="15"/>
      <c r="V464" s="15"/>
      <c r="X464" s="97"/>
      <c r="Y464" s="98"/>
      <c r="Z464" s="99"/>
    </row>
    <row r="465" ht="12.75" customHeight="1">
      <c r="E465" s="15"/>
      <c r="G465" s="99"/>
      <c r="I465" s="99"/>
      <c r="J465" s="99"/>
      <c r="K465" s="99"/>
      <c r="M465" s="99"/>
      <c r="O465" s="99"/>
      <c r="P465" s="99"/>
      <c r="Q465" s="99"/>
      <c r="R465" s="99"/>
      <c r="U465" s="15"/>
      <c r="V465" s="15"/>
      <c r="X465" s="97"/>
      <c r="Y465" s="98"/>
      <c r="Z465" s="99"/>
    </row>
    <row r="466" ht="12.75" customHeight="1">
      <c r="E466" s="15"/>
      <c r="G466" s="99"/>
      <c r="I466" s="99"/>
      <c r="J466" s="99"/>
      <c r="K466" s="99"/>
      <c r="M466" s="99"/>
      <c r="O466" s="99"/>
      <c r="P466" s="99"/>
      <c r="Q466" s="99"/>
      <c r="R466" s="99"/>
      <c r="U466" s="15"/>
      <c r="V466" s="15"/>
      <c r="X466" s="97"/>
      <c r="Y466" s="98"/>
      <c r="Z466" s="99"/>
    </row>
    <row r="467" ht="12.75" customHeight="1">
      <c r="E467" s="15"/>
      <c r="G467" s="99"/>
      <c r="I467" s="99"/>
      <c r="J467" s="99"/>
      <c r="K467" s="99"/>
      <c r="M467" s="99"/>
      <c r="O467" s="99"/>
      <c r="P467" s="99"/>
      <c r="Q467" s="99"/>
      <c r="R467" s="99"/>
      <c r="U467" s="15"/>
      <c r="V467" s="15"/>
      <c r="X467" s="97"/>
      <c r="Y467" s="98"/>
      <c r="Z467" s="99"/>
    </row>
    <row r="468" ht="12.75" customHeight="1">
      <c r="E468" s="15"/>
      <c r="G468" s="99"/>
      <c r="I468" s="99"/>
      <c r="J468" s="99"/>
      <c r="K468" s="99"/>
      <c r="M468" s="99"/>
      <c r="O468" s="99"/>
      <c r="P468" s="99"/>
      <c r="Q468" s="99"/>
      <c r="R468" s="99"/>
      <c r="U468" s="15"/>
      <c r="V468" s="15"/>
      <c r="X468" s="97"/>
      <c r="Y468" s="98"/>
      <c r="Z468" s="99"/>
    </row>
    <row r="469" ht="12.75" customHeight="1">
      <c r="E469" s="15"/>
      <c r="G469" s="99"/>
      <c r="I469" s="99"/>
      <c r="J469" s="99"/>
      <c r="K469" s="99"/>
      <c r="M469" s="99"/>
      <c r="O469" s="99"/>
      <c r="P469" s="99"/>
      <c r="Q469" s="99"/>
      <c r="R469" s="99"/>
      <c r="U469" s="15"/>
      <c r="V469" s="15"/>
      <c r="X469" s="97"/>
      <c r="Y469" s="98"/>
      <c r="Z469" s="99"/>
    </row>
    <row r="470" ht="12.75" customHeight="1">
      <c r="E470" s="15"/>
      <c r="G470" s="99"/>
      <c r="I470" s="99"/>
      <c r="J470" s="99"/>
      <c r="K470" s="99"/>
      <c r="M470" s="99"/>
      <c r="O470" s="99"/>
      <c r="P470" s="99"/>
      <c r="Q470" s="99"/>
      <c r="R470" s="99"/>
      <c r="U470" s="15"/>
      <c r="V470" s="15"/>
      <c r="X470" s="97"/>
      <c r="Y470" s="98"/>
      <c r="Z470" s="99"/>
    </row>
    <row r="471" ht="12.75" customHeight="1">
      <c r="E471" s="15"/>
      <c r="G471" s="99"/>
      <c r="I471" s="99"/>
      <c r="J471" s="99"/>
      <c r="K471" s="99"/>
      <c r="M471" s="99"/>
      <c r="O471" s="99"/>
      <c r="P471" s="99"/>
      <c r="Q471" s="99"/>
      <c r="R471" s="99"/>
      <c r="U471" s="15"/>
      <c r="V471" s="15"/>
      <c r="X471" s="97"/>
      <c r="Y471" s="98"/>
      <c r="Z471" s="99"/>
    </row>
    <row r="472" ht="12.75" customHeight="1">
      <c r="E472" s="15"/>
      <c r="G472" s="99"/>
      <c r="I472" s="99"/>
      <c r="J472" s="99"/>
      <c r="K472" s="99"/>
      <c r="M472" s="99"/>
      <c r="O472" s="99"/>
      <c r="P472" s="99"/>
      <c r="Q472" s="99"/>
      <c r="R472" s="99"/>
      <c r="U472" s="15"/>
      <c r="V472" s="15"/>
      <c r="X472" s="97"/>
      <c r="Y472" s="98"/>
      <c r="Z472" s="99"/>
    </row>
    <row r="473" ht="12.75" customHeight="1">
      <c r="E473" s="15"/>
      <c r="G473" s="99"/>
      <c r="I473" s="99"/>
      <c r="J473" s="99"/>
      <c r="K473" s="99"/>
      <c r="M473" s="99"/>
      <c r="O473" s="99"/>
      <c r="P473" s="99"/>
      <c r="Q473" s="99"/>
      <c r="R473" s="99"/>
      <c r="U473" s="15"/>
      <c r="V473" s="15"/>
      <c r="X473" s="97"/>
      <c r="Y473" s="98"/>
      <c r="Z473" s="99"/>
    </row>
    <row r="474" ht="12.75" customHeight="1">
      <c r="E474" s="15"/>
      <c r="G474" s="99"/>
      <c r="I474" s="99"/>
      <c r="J474" s="99"/>
      <c r="K474" s="99"/>
      <c r="M474" s="99"/>
      <c r="O474" s="99"/>
      <c r="P474" s="99"/>
      <c r="Q474" s="99"/>
      <c r="R474" s="99"/>
      <c r="U474" s="15"/>
      <c r="V474" s="15"/>
      <c r="X474" s="97"/>
      <c r="Y474" s="98"/>
      <c r="Z474" s="99"/>
    </row>
    <row r="475" ht="12.75" customHeight="1">
      <c r="E475" s="15"/>
      <c r="G475" s="99"/>
      <c r="I475" s="99"/>
      <c r="J475" s="99"/>
      <c r="K475" s="99"/>
      <c r="M475" s="99"/>
      <c r="O475" s="99"/>
      <c r="P475" s="99"/>
      <c r="Q475" s="99"/>
      <c r="R475" s="99"/>
      <c r="U475" s="15"/>
      <c r="V475" s="15"/>
      <c r="X475" s="97"/>
      <c r="Y475" s="98"/>
      <c r="Z475" s="99"/>
    </row>
    <row r="476" ht="12.75" customHeight="1">
      <c r="E476" s="15"/>
      <c r="G476" s="99"/>
      <c r="I476" s="99"/>
      <c r="J476" s="99"/>
      <c r="K476" s="99"/>
      <c r="M476" s="99"/>
      <c r="O476" s="99"/>
      <c r="P476" s="99"/>
      <c r="Q476" s="99"/>
      <c r="R476" s="99"/>
      <c r="U476" s="15"/>
      <c r="V476" s="15"/>
      <c r="X476" s="97"/>
      <c r="Y476" s="98"/>
      <c r="Z476" s="99"/>
    </row>
    <row r="477" ht="12.75" customHeight="1">
      <c r="E477" s="15"/>
      <c r="G477" s="99"/>
      <c r="I477" s="99"/>
      <c r="J477" s="99"/>
      <c r="K477" s="99"/>
      <c r="M477" s="99"/>
      <c r="O477" s="99"/>
      <c r="P477" s="99"/>
      <c r="Q477" s="99"/>
      <c r="R477" s="99"/>
      <c r="U477" s="15"/>
      <c r="V477" s="15"/>
      <c r="X477" s="97"/>
      <c r="Y477" s="98"/>
      <c r="Z477" s="99"/>
    </row>
    <row r="478" ht="12.75" customHeight="1">
      <c r="E478" s="15"/>
      <c r="G478" s="99"/>
      <c r="I478" s="99"/>
      <c r="J478" s="99"/>
      <c r="K478" s="99"/>
      <c r="M478" s="99"/>
      <c r="O478" s="99"/>
      <c r="P478" s="99"/>
      <c r="Q478" s="99"/>
      <c r="R478" s="99"/>
      <c r="U478" s="15"/>
      <c r="V478" s="15"/>
      <c r="X478" s="97"/>
      <c r="Y478" s="98"/>
      <c r="Z478" s="99"/>
    </row>
    <row r="479" ht="12.75" customHeight="1">
      <c r="E479" s="15"/>
      <c r="G479" s="99"/>
      <c r="I479" s="99"/>
      <c r="J479" s="99"/>
      <c r="K479" s="99"/>
      <c r="M479" s="99"/>
      <c r="O479" s="99"/>
      <c r="P479" s="99"/>
      <c r="Q479" s="99"/>
      <c r="R479" s="99"/>
      <c r="U479" s="15"/>
      <c r="V479" s="15"/>
      <c r="X479" s="97"/>
      <c r="Y479" s="98"/>
      <c r="Z479" s="99"/>
    </row>
    <row r="480" ht="12.75" customHeight="1">
      <c r="E480" s="15"/>
      <c r="G480" s="99"/>
      <c r="I480" s="99"/>
      <c r="J480" s="99"/>
      <c r="K480" s="99"/>
      <c r="M480" s="99"/>
      <c r="O480" s="99"/>
      <c r="P480" s="99"/>
      <c r="Q480" s="99"/>
      <c r="R480" s="99"/>
      <c r="U480" s="15"/>
      <c r="V480" s="15"/>
      <c r="X480" s="97"/>
      <c r="Y480" s="98"/>
      <c r="Z480" s="99"/>
    </row>
    <row r="481" ht="12.75" customHeight="1">
      <c r="E481" s="15"/>
      <c r="G481" s="99"/>
      <c r="I481" s="99"/>
      <c r="J481" s="99"/>
      <c r="K481" s="99"/>
      <c r="M481" s="99"/>
      <c r="O481" s="99"/>
      <c r="P481" s="99"/>
      <c r="Q481" s="99"/>
      <c r="R481" s="99"/>
      <c r="U481" s="15"/>
      <c r="V481" s="15"/>
      <c r="X481" s="97"/>
      <c r="Y481" s="98"/>
      <c r="Z481" s="99"/>
    </row>
    <row r="482" ht="12.75" customHeight="1">
      <c r="E482" s="15"/>
      <c r="G482" s="99"/>
      <c r="I482" s="99"/>
      <c r="J482" s="99"/>
      <c r="K482" s="99"/>
      <c r="M482" s="99"/>
      <c r="O482" s="99"/>
      <c r="P482" s="99"/>
      <c r="Q482" s="99"/>
      <c r="R482" s="99"/>
      <c r="U482" s="15"/>
      <c r="V482" s="15"/>
      <c r="X482" s="97"/>
      <c r="Y482" s="98"/>
      <c r="Z482" s="99"/>
    </row>
    <row r="483" ht="12.75" customHeight="1">
      <c r="E483" s="15"/>
      <c r="G483" s="99"/>
      <c r="I483" s="99"/>
      <c r="J483" s="99"/>
      <c r="K483" s="99"/>
      <c r="M483" s="99"/>
      <c r="O483" s="99"/>
      <c r="P483" s="99"/>
      <c r="Q483" s="99"/>
      <c r="R483" s="99"/>
      <c r="U483" s="15"/>
      <c r="V483" s="15"/>
      <c r="X483" s="97"/>
      <c r="Y483" s="98"/>
      <c r="Z483" s="99"/>
    </row>
    <row r="484" ht="12.75" customHeight="1">
      <c r="E484" s="15"/>
      <c r="G484" s="99"/>
      <c r="I484" s="99"/>
      <c r="J484" s="99"/>
      <c r="K484" s="99"/>
      <c r="M484" s="99"/>
      <c r="O484" s="99"/>
      <c r="P484" s="99"/>
      <c r="Q484" s="99"/>
      <c r="R484" s="99"/>
      <c r="U484" s="15"/>
      <c r="V484" s="15"/>
      <c r="X484" s="97"/>
      <c r="Y484" s="98"/>
      <c r="Z484" s="99"/>
    </row>
    <row r="485" ht="12.75" customHeight="1">
      <c r="E485" s="15"/>
      <c r="G485" s="99"/>
      <c r="I485" s="99"/>
      <c r="J485" s="99"/>
      <c r="K485" s="99"/>
      <c r="M485" s="99"/>
      <c r="O485" s="99"/>
      <c r="P485" s="99"/>
      <c r="Q485" s="99"/>
      <c r="R485" s="99"/>
      <c r="U485" s="15"/>
      <c r="V485" s="15"/>
      <c r="X485" s="97"/>
      <c r="Y485" s="98"/>
      <c r="Z485" s="99"/>
    </row>
    <row r="486" ht="12.75" customHeight="1">
      <c r="E486" s="15"/>
      <c r="G486" s="99"/>
      <c r="I486" s="99"/>
      <c r="J486" s="99"/>
      <c r="K486" s="99"/>
      <c r="M486" s="99"/>
      <c r="O486" s="99"/>
      <c r="P486" s="99"/>
      <c r="Q486" s="99"/>
      <c r="R486" s="99"/>
      <c r="U486" s="15"/>
      <c r="V486" s="15"/>
      <c r="X486" s="97"/>
      <c r="Y486" s="98"/>
      <c r="Z486" s="99"/>
    </row>
    <row r="487" ht="12.75" customHeight="1">
      <c r="E487" s="15"/>
      <c r="G487" s="99"/>
      <c r="I487" s="99"/>
      <c r="J487" s="99"/>
      <c r="K487" s="99"/>
      <c r="M487" s="99"/>
      <c r="O487" s="99"/>
      <c r="P487" s="99"/>
      <c r="Q487" s="99"/>
      <c r="R487" s="99"/>
      <c r="U487" s="15"/>
      <c r="V487" s="15"/>
      <c r="X487" s="97"/>
      <c r="Y487" s="98"/>
      <c r="Z487" s="99"/>
    </row>
    <row r="488" ht="12.75" customHeight="1">
      <c r="E488" s="15"/>
      <c r="G488" s="99"/>
      <c r="I488" s="99"/>
      <c r="J488" s="99"/>
      <c r="K488" s="99"/>
      <c r="M488" s="99"/>
      <c r="O488" s="99"/>
      <c r="P488" s="99"/>
      <c r="Q488" s="99"/>
      <c r="R488" s="99"/>
      <c r="U488" s="15"/>
      <c r="V488" s="15"/>
      <c r="X488" s="97"/>
      <c r="Y488" s="98"/>
      <c r="Z488" s="99"/>
    </row>
    <row r="489" ht="12.75" customHeight="1">
      <c r="E489" s="15"/>
      <c r="G489" s="99"/>
      <c r="I489" s="99"/>
      <c r="J489" s="99"/>
      <c r="K489" s="99"/>
      <c r="M489" s="99"/>
      <c r="O489" s="99"/>
      <c r="P489" s="99"/>
      <c r="Q489" s="99"/>
      <c r="R489" s="99"/>
      <c r="U489" s="15"/>
      <c r="V489" s="15"/>
      <c r="X489" s="97"/>
      <c r="Y489" s="98"/>
      <c r="Z489" s="99"/>
    </row>
    <row r="490" ht="12.75" customHeight="1">
      <c r="E490" s="15"/>
      <c r="G490" s="99"/>
      <c r="I490" s="99"/>
      <c r="J490" s="99"/>
      <c r="K490" s="99"/>
      <c r="M490" s="99"/>
      <c r="O490" s="99"/>
      <c r="P490" s="99"/>
      <c r="Q490" s="99"/>
      <c r="R490" s="99"/>
      <c r="U490" s="15"/>
      <c r="V490" s="15"/>
      <c r="X490" s="97"/>
      <c r="Y490" s="98"/>
      <c r="Z490" s="99"/>
    </row>
    <row r="491" ht="12.75" customHeight="1">
      <c r="E491" s="15"/>
      <c r="G491" s="99"/>
      <c r="I491" s="99"/>
      <c r="J491" s="99"/>
      <c r="K491" s="99"/>
      <c r="M491" s="99"/>
      <c r="O491" s="99"/>
      <c r="P491" s="99"/>
      <c r="Q491" s="99"/>
      <c r="R491" s="99"/>
      <c r="U491" s="15"/>
      <c r="V491" s="15"/>
      <c r="X491" s="97"/>
      <c r="Y491" s="98"/>
      <c r="Z491" s="99"/>
    </row>
    <row r="492" ht="12.75" customHeight="1">
      <c r="E492" s="15"/>
      <c r="G492" s="99"/>
      <c r="I492" s="99"/>
      <c r="J492" s="99"/>
      <c r="K492" s="99"/>
      <c r="M492" s="99"/>
      <c r="O492" s="99"/>
      <c r="P492" s="99"/>
      <c r="Q492" s="99"/>
      <c r="R492" s="99"/>
      <c r="U492" s="15"/>
      <c r="V492" s="15"/>
      <c r="X492" s="97"/>
      <c r="Y492" s="98"/>
      <c r="Z492" s="99"/>
    </row>
    <row r="493" ht="12.75" customHeight="1">
      <c r="E493" s="15"/>
      <c r="G493" s="99"/>
      <c r="I493" s="99"/>
      <c r="J493" s="99"/>
      <c r="K493" s="99"/>
      <c r="M493" s="99"/>
      <c r="O493" s="99"/>
      <c r="P493" s="99"/>
      <c r="Q493" s="99"/>
      <c r="R493" s="99"/>
      <c r="U493" s="15"/>
      <c r="V493" s="15"/>
      <c r="X493" s="97"/>
      <c r="Y493" s="98"/>
      <c r="Z493" s="99"/>
    </row>
    <row r="494" ht="12.75" customHeight="1">
      <c r="E494" s="15"/>
      <c r="G494" s="99"/>
      <c r="I494" s="99"/>
      <c r="J494" s="99"/>
      <c r="K494" s="99"/>
      <c r="M494" s="99"/>
      <c r="O494" s="99"/>
      <c r="P494" s="99"/>
      <c r="Q494" s="99"/>
      <c r="R494" s="99"/>
      <c r="U494" s="15"/>
      <c r="V494" s="15"/>
      <c r="X494" s="97"/>
      <c r="Y494" s="98"/>
      <c r="Z494" s="99"/>
    </row>
    <row r="495" ht="12.75" customHeight="1">
      <c r="E495" s="15"/>
      <c r="G495" s="99"/>
      <c r="I495" s="99"/>
      <c r="J495" s="99"/>
      <c r="K495" s="99"/>
      <c r="M495" s="99"/>
      <c r="O495" s="99"/>
      <c r="P495" s="99"/>
      <c r="Q495" s="99"/>
      <c r="R495" s="99"/>
      <c r="U495" s="15"/>
      <c r="V495" s="15"/>
      <c r="X495" s="97"/>
      <c r="Y495" s="98"/>
      <c r="Z495" s="99"/>
    </row>
    <row r="496" ht="12.75" customHeight="1">
      <c r="E496" s="15"/>
      <c r="G496" s="99"/>
      <c r="I496" s="99"/>
      <c r="J496" s="99"/>
      <c r="K496" s="99"/>
      <c r="M496" s="99"/>
      <c r="O496" s="99"/>
      <c r="P496" s="99"/>
      <c r="Q496" s="99"/>
      <c r="R496" s="99"/>
      <c r="U496" s="15"/>
      <c r="V496" s="15"/>
      <c r="X496" s="97"/>
      <c r="Y496" s="98"/>
      <c r="Z496" s="99"/>
    </row>
    <row r="497" ht="12.75" customHeight="1">
      <c r="E497" s="15"/>
      <c r="G497" s="99"/>
      <c r="I497" s="99"/>
      <c r="J497" s="99"/>
      <c r="K497" s="99"/>
      <c r="M497" s="99"/>
      <c r="O497" s="99"/>
      <c r="P497" s="99"/>
      <c r="Q497" s="99"/>
      <c r="R497" s="99"/>
      <c r="U497" s="15"/>
      <c r="V497" s="15"/>
      <c r="X497" s="97"/>
      <c r="Y497" s="98"/>
      <c r="Z497" s="99"/>
    </row>
    <row r="498" ht="12.75" customHeight="1">
      <c r="E498" s="15"/>
      <c r="G498" s="99"/>
      <c r="I498" s="99"/>
      <c r="J498" s="99"/>
      <c r="K498" s="99"/>
      <c r="M498" s="99"/>
      <c r="O498" s="99"/>
      <c r="P498" s="99"/>
      <c r="Q498" s="99"/>
      <c r="R498" s="99"/>
      <c r="U498" s="15"/>
      <c r="V498" s="15"/>
      <c r="X498" s="97"/>
      <c r="Y498" s="98"/>
      <c r="Z498" s="99"/>
    </row>
    <row r="499" ht="12.75" customHeight="1">
      <c r="E499" s="15"/>
      <c r="G499" s="99"/>
      <c r="I499" s="99"/>
      <c r="J499" s="99"/>
      <c r="K499" s="99"/>
      <c r="M499" s="99"/>
      <c r="O499" s="99"/>
      <c r="P499" s="99"/>
      <c r="Q499" s="99"/>
      <c r="R499" s="99"/>
      <c r="U499" s="15"/>
      <c r="V499" s="15"/>
      <c r="X499" s="97"/>
      <c r="Y499" s="98"/>
      <c r="Z499" s="99"/>
    </row>
    <row r="500" ht="12.75" customHeight="1">
      <c r="E500" s="15"/>
      <c r="G500" s="99"/>
      <c r="I500" s="99"/>
      <c r="J500" s="99"/>
      <c r="K500" s="99"/>
      <c r="M500" s="99"/>
      <c r="O500" s="99"/>
      <c r="P500" s="99"/>
      <c r="Q500" s="99"/>
      <c r="R500" s="99"/>
      <c r="U500" s="15"/>
      <c r="V500" s="15"/>
      <c r="X500" s="97"/>
      <c r="Y500" s="98"/>
      <c r="Z500" s="99"/>
    </row>
    <row r="501" ht="12.75" customHeight="1">
      <c r="E501" s="15"/>
      <c r="G501" s="99"/>
      <c r="I501" s="99"/>
      <c r="J501" s="99"/>
      <c r="K501" s="99"/>
      <c r="M501" s="99"/>
      <c r="O501" s="99"/>
      <c r="P501" s="99"/>
      <c r="Q501" s="99"/>
      <c r="R501" s="99"/>
      <c r="U501" s="15"/>
      <c r="V501" s="15"/>
      <c r="X501" s="97"/>
      <c r="Y501" s="98"/>
      <c r="Z501" s="99"/>
    </row>
    <row r="502" ht="12.75" customHeight="1">
      <c r="E502" s="15"/>
      <c r="G502" s="99"/>
      <c r="I502" s="99"/>
      <c r="J502" s="99"/>
      <c r="K502" s="99"/>
      <c r="M502" s="99"/>
      <c r="O502" s="99"/>
      <c r="P502" s="99"/>
      <c r="Q502" s="99"/>
      <c r="R502" s="99"/>
      <c r="U502" s="15"/>
      <c r="V502" s="15"/>
      <c r="X502" s="97"/>
      <c r="Y502" s="98"/>
      <c r="Z502" s="99"/>
    </row>
    <row r="503" ht="12.75" customHeight="1">
      <c r="E503" s="15"/>
      <c r="G503" s="99"/>
      <c r="I503" s="99"/>
      <c r="J503" s="99"/>
      <c r="K503" s="99"/>
      <c r="M503" s="99"/>
      <c r="O503" s="99"/>
      <c r="P503" s="99"/>
      <c r="Q503" s="99"/>
      <c r="R503" s="99"/>
      <c r="U503" s="15"/>
      <c r="V503" s="15"/>
      <c r="X503" s="97"/>
      <c r="Y503" s="98"/>
      <c r="Z503" s="99"/>
    </row>
    <row r="504" ht="12.75" customHeight="1">
      <c r="E504" s="15"/>
      <c r="G504" s="99"/>
      <c r="I504" s="99"/>
      <c r="J504" s="99"/>
      <c r="K504" s="99"/>
      <c r="M504" s="99"/>
      <c r="O504" s="99"/>
      <c r="P504" s="99"/>
      <c r="Q504" s="99"/>
      <c r="R504" s="99"/>
      <c r="U504" s="15"/>
      <c r="V504" s="15"/>
      <c r="X504" s="97"/>
      <c r="Y504" s="98"/>
      <c r="Z504" s="99"/>
    </row>
    <row r="505" ht="12.75" customHeight="1">
      <c r="E505" s="15"/>
      <c r="G505" s="99"/>
      <c r="I505" s="99"/>
      <c r="J505" s="99"/>
      <c r="K505" s="99"/>
      <c r="M505" s="99"/>
      <c r="O505" s="99"/>
      <c r="P505" s="99"/>
      <c r="Q505" s="99"/>
      <c r="R505" s="99"/>
      <c r="U505" s="15"/>
      <c r="V505" s="15"/>
      <c r="X505" s="97"/>
      <c r="Y505" s="98"/>
      <c r="Z505" s="99"/>
    </row>
    <row r="506" ht="12.75" customHeight="1">
      <c r="E506" s="15"/>
      <c r="G506" s="99"/>
      <c r="I506" s="99"/>
      <c r="J506" s="99"/>
      <c r="K506" s="99"/>
      <c r="M506" s="99"/>
      <c r="O506" s="99"/>
      <c r="P506" s="99"/>
      <c r="Q506" s="99"/>
      <c r="R506" s="99"/>
      <c r="U506" s="15"/>
      <c r="V506" s="15"/>
      <c r="X506" s="97"/>
      <c r="Y506" s="98"/>
      <c r="Z506" s="99"/>
    </row>
    <row r="507" ht="12.75" customHeight="1">
      <c r="E507" s="15"/>
      <c r="G507" s="99"/>
      <c r="I507" s="99"/>
      <c r="J507" s="99"/>
      <c r="K507" s="99"/>
      <c r="M507" s="99"/>
      <c r="O507" s="99"/>
      <c r="P507" s="99"/>
      <c r="Q507" s="99"/>
      <c r="R507" s="99"/>
      <c r="U507" s="15"/>
      <c r="V507" s="15"/>
      <c r="X507" s="97"/>
      <c r="Y507" s="98"/>
      <c r="Z507" s="99"/>
    </row>
    <row r="508" ht="12.75" customHeight="1">
      <c r="E508" s="15"/>
      <c r="G508" s="99"/>
      <c r="I508" s="99"/>
      <c r="J508" s="99"/>
      <c r="K508" s="99"/>
      <c r="M508" s="99"/>
      <c r="O508" s="99"/>
      <c r="P508" s="99"/>
      <c r="Q508" s="99"/>
      <c r="R508" s="99"/>
      <c r="U508" s="15"/>
      <c r="V508" s="15"/>
      <c r="X508" s="97"/>
      <c r="Y508" s="98"/>
      <c r="Z508" s="99"/>
    </row>
    <row r="509" ht="12.75" customHeight="1">
      <c r="E509" s="15"/>
      <c r="G509" s="99"/>
      <c r="I509" s="99"/>
      <c r="J509" s="99"/>
      <c r="K509" s="99"/>
      <c r="M509" s="99"/>
      <c r="O509" s="99"/>
      <c r="P509" s="99"/>
      <c r="Q509" s="99"/>
      <c r="R509" s="99"/>
      <c r="U509" s="15"/>
      <c r="V509" s="15"/>
      <c r="X509" s="97"/>
      <c r="Y509" s="98"/>
      <c r="Z509" s="99"/>
    </row>
    <row r="510" ht="12.75" customHeight="1">
      <c r="E510" s="15"/>
      <c r="G510" s="99"/>
      <c r="I510" s="99"/>
      <c r="J510" s="99"/>
      <c r="K510" s="99"/>
      <c r="M510" s="99"/>
      <c r="O510" s="99"/>
      <c r="P510" s="99"/>
      <c r="Q510" s="99"/>
      <c r="R510" s="99"/>
      <c r="U510" s="15"/>
      <c r="V510" s="15"/>
      <c r="X510" s="97"/>
      <c r="Y510" s="98"/>
      <c r="Z510" s="99"/>
    </row>
    <row r="511" ht="12.75" customHeight="1">
      <c r="E511" s="15"/>
      <c r="G511" s="99"/>
      <c r="I511" s="99"/>
      <c r="J511" s="99"/>
      <c r="K511" s="99"/>
      <c r="M511" s="99"/>
      <c r="O511" s="99"/>
      <c r="P511" s="99"/>
      <c r="Q511" s="99"/>
      <c r="R511" s="99"/>
      <c r="U511" s="15"/>
      <c r="V511" s="15"/>
      <c r="X511" s="97"/>
      <c r="Y511" s="98"/>
      <c r="Z511" s="99"/>
    </row>
    <row r="512" ht="12.75" customHeight="1">
      <c r="E512" s="15"/>
      <c r="G512" s="99"/>
      <c r="I512" s="99"/>
      <c r="J512" s="99"/>
      <c r="K512" s="99"/>
      <c r="M512" s="99"/>
      <c r="O512" s="99"/>
      <c r="P512" s="99"/>
      <c r="Q512" s="99"/>
      <c r="R512" s="99"/>
      <c r="U512" s="15"/>
      <c r="V512" s="15"/>
      <c r="X512" s="97"/>
      <c r="Y512" s="98"/>
      <c r="Z512" s="99"/>
    </row>
    <row r="513" ht="12.75" customHeight="1">
      <c r="E513" s="15"/>
      <c r="G513" s="99"/>
      <c r="I513" s="99"/>
      <c r="J513" s="99"/>
      <c r="K513" s="99"/>
      <c r="M513" s="99"/>
      <c r="O513" s="99"/>
      <c r="P513" s="99"/>
      <c r="Q513" s="99"/>
      <c r="R513" s="99"/>
      <c r="U513" s="15"/>
      <c r="V513" s="15"/>
      <c r="X513" s="97"/>
      <c r="Y513" s="98"/>
      <c r="Z513" s="99"/>
    </row>
    <row r="514" ht="12.75" customHeight="1">
      <c r="E514" s="15"/>
      <c r="G514" s="99"/>
      <c r="I514" s="99"/>
      <c r="J514" s="99"/>
      <c r="K514" s="99"/>
      <c r="M514" s="99"/>
      <c r="O514" s="99"/>
      <c r="P514" s="99"/>
      <c r="Q514" s="99"/>
      <c r="R514" s="99"/>
      <c r="U514" s="15"/>
      <c r="V514" s="15"/>
      <c r="X514" s="97"/>
      <c r="Y514" s="98"/>
      <c r="Z514" s="99"/>
    </row>
    <row r="515" ht="12.75" customHeight="1">
      <c r="E515" s="15"/>
      <c r="G515" s="99"/>
      <c r="I515" s="99"/>
      <c r="J515" s="99"/>
      <c r="K515" s="99"/>
      <c r="M515" s="99"/>
      <c r="O515" s="99"/>
      <c r="P515" s="99"/>
      <c r="Q515" s="99"/>
      <c r="R515" s="99"/>
      <c r="U515" s="15"/>
      <c r="V515" s="15"/>
      <c r="X515" s="97"/>
      <c r="Y515" s="98"/>
      <c r="Z515" s="99"/>
    </row>
    <row r="516" ht="12.75" customHeight="1">
      <c r="E516" s="15"/>
      <c r="G516" s="99"/>
      <c r="I516" s="99"/>
      <c r="J516" s="99"/>
      <c r="K516" s="99"/>
      <c r="M516" s="99"/>
      <c r="O516" s="99"/>
      <c r="P516" s="99"/>
      <c r="Q516" s="99"/>
      <c r="R516" s="99"/>
      <c r="U516" s="15"/>
      <c r="V516" s="15"/>
      <c r="X516" s="97"/>
      <c r="Y516" s="98"/>
      <c r="Z516" s="99"/>
    </row>
    <row r="517" ht="12.75" customHeight="1">
      <c r="E517" s="15"/>
      <c r="G517" s="99"/>
      <c r="I517" s="99"/>
      <c r="J517" s="99"/>
      <c r="K517" s="99"/>
      <c r="M517" s="99"/>
      <c r="O517" s="99"/>
      <c r="P517" s="99"/>
      <c r="Q517" s="99"/>
      <c r="R517" s="99"/>
      <c r="U517" s="15"/>
      <c r="V517" s="15"/>
      <c r="X517" s="97"/>
      <c r="Y517" s="98"/>
      <c r="Z517" s="99"/>
    </row>
    <row r="518" ht="12.75" customHeight="1">
      <c r="E518" s="15"/>
      <c r="G518" s="99"/>
      <c r="I518" s="99"/>
      <c r="J518" s="99"/>
      <c r="K518" s="99"/>
      <c r="M518" s="99"/>
      <c r="O518" s="99"/>
      <c r="P518" s="99"/>
      <c r="Q518" s="99"/>
      <c r="R518" s="99"/>
      <c r="U518" s="15"/>
      <c r="V518" s="15"/>
      <c r="X518" s="97"/>
      <c r="Y518" s="98"/>
      <c r="Z518" s="99"/>
    </row>
    <row r="519" ht="12.75" customHeight="1">
      <c r="E519" s="15"/>
      <c r="G519" s="99"/>
      <c r="I519" s="99"/>
      <c r="J519" s="99"/>
      <c r="K519" s="99"/>
      <c r="M519" s="99"/>
      <c r="O519" s="99"/>
      <c r="P519" s="99"/>
      <c r="Q519" s="99"/>
      <c r="R519" s="99"/>
      <c r="U519" s="15"/>
      <c r="V519" s="15"/>
      <c r="X519" s="97"/>
      <c r="Y519" s="98"/>
      <c r="Z519" s="99"/>
    </row>
    <row r="520" ht="12.75" customHeight="1">
      <c r="E520" s="15"/>
      <c r="G520" s="99"/>
      <c r="I520" s="99"/>
      <c r="J520" s="99"/>
      <c r="K520" s="99"/>
      <c r="M520" s="99"/>
      <c r="O520" s="99"/>
      <c r="P520" s="99"/>
      <c r="Q520" s="99"/>
      <c r="R520" s="99"/>
      <c r="U520" s="15"/>
      <c r="V520" s="15"/>
      <c r="X520" s="97"/>
      <c r="Y520" s="98"/>
      <c r="Z520" s="99"/>
    </row>
    <row r="521" ht="12.75" customHeight="1">
      <c r="E521" s="15"/>
      <c r="G521" s="99"/>
      <c r="I521" s="99"/>
      <c r="J521" s="99"/>
      <c r="K521" s="99"/>
      <c r="M521" s="99"/>
      <c r="O521" s="99"/>
      <c r="P521" s="99"/>
      <c r="Q521" s="99"/>
      <c r="R521" s="99"/>
      <c r="U521" s="15"/>
      <c r="V521" s="15"/>
      <c r="X521" s="97"/>
      <c r="Y521" s="98"/>
      <c r="Z521" s="99"/>
    </row>
    <row r="522" ht="12.75" customHeight="1">
      <c r="E522" s="15"/>
      <c r="G522" s="99"/>
      <c r="I522" s="99"/>
      <c r="J522" s="99"/>
      <c r="K522" s="99"/>
      <c r="M522" s="99"/>
      <c r="O522" s="99"/>
      <c r="P522" s="99"/>
      <c r="Q522" s="99"/>
      <c r="R522" s="99"/>
      <c r="U522" s="15"/>
      <c r="V522" s="15"/>
      <c r="X522" s="97"/>
      <c r="Y522" s="98"/>
      <c r="Z522" s="99"/>
    </row>
    <row r="523" ht="12.75" customHeight="1">
      <c r="E523" s="15"/>
      <c r="G523" s="99"/>
      <c r="I523" s="99"/>
      <c r="J523" s="99"/>
      <c r="K523" s="99"/>
      <c r="M523" s="99"/>
      <c r="O523" s="99"/>
      <c r="P523" s="99"/>
      <c r="Q523" s="99"/>
      <c r="R523" s="99"/>
      <c r="U523" s="15"/>
      <c r="V523" s="15"/>
      <c r="X523" s="97"/>
      <c r="Y523" s="98"/>
      <c r="Z523" s="99"/>
    </row>
    <row r="524" ht="12.75" customHeight="1">
      <c r="E524" s="15"/>
      <c r="G524" s="99"/>
      <c r="I524" s="99"/>
      <c r="J524" s="99"/>
      <c r="K524" s="99"/>
      <c r="M524" s="99"/>
      <c r="O524" s="99"/>
      <c r="P524" s="99"/>
      <c r="Q524" s="99"/>
      <c r="R524" s="99"/>
      <c r="U524" s="15"/>
      <c r="V524" s="15"/>
      <c r="X524" s="97"/>
      <c r="Y524" s="98"/>
      <c r="Z524" s="99"/>
    </row>
    <row r="525" ht="12.75" customHeight="1">
      <c r="E525" s="15"/>
      <c r="G525" s="99"/>
      <c r="I525" s="99"/>
      <c r="J525" s="99"/>
      <c r="K525" s="99"/>
      <c r="M525" s="99"/>
      <c r="O525" s="99"/>
      <c r="P525" s="99"/>
      <c r="Q525" s="99"/>
      <c r="R525" s="99"/>
      <c r="U525" s="15"/>
      <c r="V525" s="15"/>
      <c r="X525" s="97"/>
      <c r="Y525" s="98"/>
      <c r="Z525" s="99"/>
    </row>
    <row r="526" ht="12.75" customHeight="1">
      <c r="E526" s="15"/>
      <c r="G526" s="99"/>
      <c r="I526" s="99"/>
      <c r="J526" s="99"/>
      <c r="K526" s="99"/>
      <c r="M526" s="99"/>
      <c r="O526" s="99"/>
      <c r="P526" s="99"/>
      <c r="Q526" s="99"/>
      <c r="R526" s="99"/>
      <c r="U526" s="15"/>
      <c r="V526" s="15"/>
      <c r="X526" s="97"/>
      <c r="Y526" s="98"/>
      <c r="Z526" s="99"/>
    </row>
    <row r="527" ht="12.75" customHeight="1">
      <c r="E527" s="15"/>
      <c r="G527" s="99"/>
      <c r="I527" s="99"/>
      <c r="J527" s="99"/>
      <c r="K527" s="99"/>
      <c r="M527" s="99"/>
      <c r="O527" s="99"/>
      <c r="P527" s="99"/>
      <c r="Q527" s="99"/>
      <c r="R527" s="99"/>
      <c r="U527" s="15"/>
      <c r="V527" s="15"/>
      <c r="X527" s="97"/>
      <c r="Y527" s="98"/>
      <c r="Z527" s="99"/>
    </row>
    <row r="528" ht="12.75" customHeight="1">
      <c r="E528" s="15"/>
      <c r="G528" s="99"/>
      <c r="I528" s="99"/>
      <c r="J528" s="99"/>
      <c r="K528" s="99"/>
      <c r="M528" s="99"/>
      <c r="O528" s="99"/>
      <c r="P528" s="99"/>
      <c r="Q528" s="99"/>
      <c r="R528" s="99"/>
      <c r="U528" s="15"/>
      <c r="V528" s="15"/>
      <c r="X528" s="97"/>
      <c r="Y528" s="98"/>
      <c r="Z528" s="99"/>
    </row>
    <row r="529" ht="12.75" customHeight="1">
      <c r="E529" s="15"/>
      <c r="G529" s="99"/>
      <c r="I529" s="99"/>
      <c r="J529" s="99"/>
      <c r="K529" s="99"/>
      <c r="M529" s="99"/>
      <c r="O529" s="99"/>
      <c r="P529" s="99"/>
      <c r="Q529" s="99"/>
      <c r="R529" s="99"/>
      <c r="U529" s="15"/>
      <c r="V529" s="15"/>
      <c r="X529" s="97"/>
      <c r="Y529" s="98"/>
      <c r="Z529" s="99"/>
    </row>
    <row r="530" ht="12.75" customHeight="1">
      <c r="E530" s="15"/>
      <c r="G530" s="99"/>
      <c r="I530" s="99"/>
      <c r="J530" s="99"/>
      <c r="K530" s="99"/>
      <c r="M530" s="99"/>
      <c r="O530" s="99"/>
      <c r="P530" s="99"/>
      <c r="Q530" s="99"/>
      <c r="R530" s="99"/>
      <c r="U530" s="15"/>
      <c r="V530" s="15"/>
      <c r="X530" s="97"/>
      <c r="Y530" s="98"/>
      <c r="Z530" s="99"/>
    </row>
    <row r="531" ht="12.75" customHeight="1">
      <c r="E531" s="15"/>
      <c r="G531" s="99"/>
      <c r="I531" s="99"/>
      <c r="J531" s="99"/>
      <c r="K531" s="99"/>
      <c r="M531" s="99"/>
      <c r="O531" s="99"/>
      <c r="P531" s="99"/>
      <c r="Q531" s="99"/>
      <c r="R531" s="99"/>
      <c r="U531" s="15"/>
      <c r="V531" s="15"/>
      <c r="X531" s="97"/>
      <c r="Y531" s="98"/>
      <c r="Z531" s="99"/>
    </row>
    <row r="532" ht="12.75" customHeight="1">
      <c r="E532" s="15"/>
      <c r="G532" s="99"/>
      <c r="I532" s="99"/>
      <c r="J532" s="99"/>
      <c r="K532" s="99"/>
      <c r="M532" s="99"/>
      <c r="O532" s="99"/>
      <c r="P532" s="99"/>
      <c r="Q532" s="99"/>
      <c r="R532" s="99"/>
      <c r="U532" s="15"/>
      <c r="V532" s="15"/>
      <c r="X532" s="97"/>
      <c r="Y532" s="98"/>
      <c r="Z532" s="99"/>
    </row>
    <row r="533" ht="12.75" customHeight="1">
      <c r="E533" s="15"/>
      <c r="G533" s="99"/>
      <c r="I533" s="99"/>
      <c r="J533" s="99"/>
      <c r="K533" s="99"/>
      <c r="M533" s="99"/>
      <c r="O533" s="99"/>
      <c r="P533" s="99"/>
      <c r="Q533" s="99"/>
      <c r="R533" s="99"/>
      <c r="U533" s="15"/>
      <c r="V533" s="15"/>
      <c r="X533" s="97"/>
      <c r="Y533" s="98"/>
      <c r="Z533" s="99"/>
    </row>
    <row r="534" ht="12.75" customHeight="1">
      <c r="E534" s="15"/>
      <c r="G534" s="99"/>
      <c r="I534" s="99"/>
      <c r="J534" s="99"/>
      <c r="K534" s="99"/>
      <c r="M534" s="99"/>
      <c r="O534" s="99"/>
      <c r="P534" s="99"/>
      <c r="Q534" s="99"/>
      <c r="R534" s="99"/>
      <c r="U534" s="15"/>
      <c r="V534" s="15"/>
      <c r="X534" s="97"/>
      <c r="Y534" s="98"/>
      <c r="Z534" s="99"/>
    </row>
    <row r="535" ht="12.75" customHeight="1">
      <c r="E535" s="15"/>
      <c r="G535" s="99"/>
      <c r="I535" s="99"/>
      <c r="J535" s="99"/>
      <c r="K535" s="99"/>
      <c r="M535" s="99"/>
      <c r="O535" s="99"/>
      <c r="P535" s="99"/>
      <c r="Q535" s="99"/>
      <c r="R535" s="99"/>
      <c r="U535" s="15"/>
      <c r="V535" s="15"/>
      <c r="X535" s="97"/>
      <c r="Y535" s="98"/>
      <c r="Z535" s="99"/>
    </row>
    <row r="536" ht="12.75" customHeight="1">
      <c r="E536" s="15"/>
      <c r="G536" s="99"/>
      <c r="I536" s="99"/>
      <c r="J536" s="99"/>
      <c r="K536" s="99"/>
      <c r="M536" s="99"/>
      <c r="O536" s="99"/>
      <c r="P536" s="99"/>
      <c r="Q536" s="99"/>
      <c r="R536" s="99"/>
      <c r="U536" s="15"/>
      <c r="V536" s="15"/>
      <c r="X536" s="97"/>
      <c r="Y536" s="98"/>
      <c r="Z536" s="99"/>
    </row>
    <row r="537" ht="12.75" customHeight="1">
      <c r="E537" s="15"/>
      <c r="G537" s="99"/>
      <c r="I537" s="99"/>
      <c r="J537" s="99"/>
      <c r="K537" s="99"/>
      <c r="M537" s="99"/>
      <c r="O537" s="99"/>
      <c r="P537" s="99"/>
      <c r="Q537" s="99"/>
      <c r="R537" s="99"/>
      <c r="U537" s="15"/>
      <c r="V537" s="15"/>
      <c r="X537" s="97"/>
      <c r="Y537" s="98"/>
      <c r="Z537" s="99"/>
    </row>
    <row r="538" ht="12.75" customHeight="1">
      <c r="E538" s="15"/>
      <c r="G538" s="99"/>
      <c r="I538" s="99"/>
      <c r="J538" s="99"/>
      <c r="K538" s="99"/>
      <c r="M538" s="99"/>
      <c r="O538" s="99"/>
      <c r="P538" s="99"/>
      <c r="Q538" s="99"/>
      <c r="R538" s="99"/>
      <c r="U538" s="15"/>
      <c r="V538" s="15"/>
      <c r="X538" s="97"/>
      <c r="Y538" s="98"/>
      <c r="Z538" s="99"/>
    </row>
    <row r="539" ht="12.75" customHeight="1">
      <c r="E539" s="15"/>
      <c r="G539" s="99"/>
      <c r="I539" s="99"/>
      <c r="J539" s="99"/>
      <c r="K539" s="99"/>
      <c r="M539" s="99"/>
      <c r="O539" s="99"/>
      <c r="P539" s="99"/>
      <c r="Q539" s="99"/>
      <c r="R539" s="99"/>
      <c r="U539" s="15"/>
      <c r="V539" s="15"/>
      <c r="X539" s="97"/>
      <c r="Y539" s="98"/>
      <c r="Z539" s="99"/>
    </row>
    <row r="540" ht="12.75" customHeight="1">
      <c r="E540" s="15"/>
      <c r="G540" s="99"/>
      <c r="I540" s="99"/>
      <c r="J540" s="99"/>
      <c r="K540" s="99"/>
      <c r="M540" s="99"/>
      <c r="O540" s="99"/>
      <c r="P540" s="99"/>
      <c r="Q540" s="99"/>
      <c r="R540" s="99"/>
      <c r="U540" s="15"/>
      <c r="V540" s="15"/>
      <c r="X540" s="97"/>
      <c r="Y540" s="98"/>
      <c r="Z540" s="99"/>
    </row>
    <row r="541" ht="12.75" customHeight="1">
      <c r="E541" s="15"/>
      <c r="G541" s="99"/>
      <c r="I541" s="99"/>
      <c r="J541" s="99"/>
      <c r="K541" s="99"/>
      <c r="M541" s="99"/>
      <c r="O541" s="99"/>
      <c r="P541" s="99"/>
      <c r="Q541" s="99"/>
      <c r="R541" s="99"/>
      <c r="U541" s="15"/>
      <c r="V541" s="15"/>
      <c r="X541" s="97"/>
      <c r="Y541" s="98"/>
      <c r="Z541" s="99"/>
    </row>
    <row r="542" ht="12.75" customHeight="1">
      <c r="E542" s="15"/>
      <c r="G542" s="99"/>
      <c r="I542" s="99"/>
      <c r="J542" s="99"/>
      <c r="K542" s="99"/>
      <c r="M542" s="99"/>
      <c r="O542" s="99"/>
      <c r="P542" s="99"/>
      <c r="Q542" s="99"/>
      <c r="R542" s="99"/>
      <c r="U542" s="15"/>
      <c r="V542" s="15"/>
      <c r="X542" s="97"/>
      <c r="Y542" s="98"/>
      <c r="Z542" s="99"/>
    </row>
    <row r="543" ht="12.75" customHeight="1">
      <c r="E543" s="15"/>
      <c r="G543" s="99"/>
      <c r="I543" s="99"/>
      <c r="J543" s="99"/>
      <c r="K543" s="99"/>
      <c r="M543" s="99"/>
      <c r="O543" s="99"/>
      <c r="P543" s="99"/>
      <c r="Q543" s="99"/>
      <c r="R543" s="99"/>
      <c r="U543" s="15"/>
      <c r="V543" s="15"/>
      <c r="X543" s="97"/>
      <c r="Y543" s="98"/>
      <c r="Z543" s="99"/>
    </row>
    <row r="544" ht="12.75" customHeight="1">
      <c r="E544" s="15"/>
      <c r="G544" s="99"/>
      <c r="I544" s="99"/>
      <c r="J544" s="99"/>
      <c r="K544" s="99"/>
      <c r="M544" s="99"/>
      <c r="O544" s="99"/>
      <c r="P544" s="99"/>
      <c r="Q544" s="99"/>
      <c r="R544" s="99"/>
      <c r="U544" s="15"/>
      <c r="V544" s="15"/>
      <c r="X544" s="97"/>
      <c r="Y544" s="98"/>
      <c r="Z544" s="99"/>
    </row>
    <row r="545" ht="12.75" customHeight="1">
      <c r="E545" s="15"/>
      <c r="G545" s="99"/>
      <c r="I545" s="99"/>
      <c r="J545" s="99"/>
      <c r="K545" s="99"/>
      <c r="M545" s="99"/>
      <c r="O545" s="99"/>
      <c r="P545" s="99"/>
      <c r="Q545" s="99"/>
      <c r="R545" s="99"/>
      <c r="U545" s="15"/>
      <c r="V545" s="15"/>
      <c r="X545" s="97"/>
      <c r="Y545" s="98"/>
      <c r="Z545" s="99"/>
    </row>
    <row r="546" ht="12.75" customHeight="1">
      <c r="E546" s="15"/>
      <c r="G546" s="99"/>
      <c r="I546" s="99"/>
      <c r="J546" s="99"/>
      <c r="K546" s="99"/>
      <c r="M546" s="99"/>
      <c r="O546" s="99"/>
      <c r="P546" s="99"/>
      <c r="Q546" s="99"/>
      <c r="R546" s="99"/>
      <c r="U546" s="15"/>
      <c r="V546" s="15"/>
      <c r="X546" s="97"/>
      <c r="Y546" s="98"/>
      <c r="Z546" s="99"/>
    </row>
    <row r="547" ht="12.75" customHeight="1">
      <c r="E547" s="15"/>
      <c r="G547" s="99"/>
      <c r="I547" s="99"/>
      <c r="J547" s="99"/>
      <c r="K547" s="99"/>
      <c r="M547" s="99"/>
      <c r="O547" s="99"/>
      <c r="P547" s="99"/>
      <c r="Q547" s="99"/>
      <c r="R547" s="99"/>
      <c r="U547" s="15"/>
      <c r="V547" s="15"/>
      <c r="X547" s="97"/>
      <c r="Y547" s="98"/>
      <c r="Z547" s="99"/>
    </row>
    <row r="548" ht="12.75" customHeight="1">
      <c r="E548" s="15"/>
      <c r="G548" s="99"/>
      <c r="I548" s="99"/>
      <c r="J548" s="99"/>
      <c r="K548" s="99"/>
      <c r="M548" s="99"/>
      <c r="O548" s="99"/>
      <c r="P548" s="99"/>
      <c r="Q548" s="99"/>
      <c r="R548" s="99"/>
      <c r="U548" s="15"/>
      <c r="V548" s="15"/>
      <c r="X548" s="97"/>
      <c r="Y548" s="98"/>
      <c r="Z548" s="99"/>
    </row>
    <row r="549" ht="12.75" customHeight="1">
      <c r="E549" s="15"/>
      <c r="G549" s="99"/>
      <c r="I549" s="99"/>
      <c r="J549" s="99"/>
      <c r="K549" s="99"/>
      <c r="M549" s="99"/>
      <c r="O549" s="99"/>
      <c r="P549" s="99"/>
      <c r="Q549" s="99"/>
      <c r="R549" s="99"/>
      <c r="U549" s="15"/>
      <c r="V549" s="15"/>
      <c r="X549" s="97"/>
      <c r="Y549" s="98"/>
      <c r="Z549" s="99"/>
    </row>
    <row r="550" ht="12.75" customHeight="1">
      <c r="E550" s="15"/>
      <c r="G550" s="99"/>
      <c r="I550" s="99"/>
      <c r="J550" s="99"/>
      <c r="K550" s="99"/>
      <c r="M550" s="99"/>
      <c r="O550" s="99"/>
      <c r="P550" s="99"/>
      <c r="Q550" s="99"/>
      <c r="R550" s="99"/>
      <c r="U550" s="15"/>
      <c r="V550" s="15"/>
      <c r="X550" s="97"/>
      <c r="Y550" s="98"/>
      <c r="Z550" s="99"/>
    </row>
    <row r="551" ht="12.75" customHeight="1">
      <c r="E551" s="15"/>
      <c r="G551" s="99"/>
      <c r="I551" s="99"/>
      <c r="J551" s="99"/>
      <c r="K551" s="99"/>
      <c r="M551" s="99"/>
      <c r="O551" s="99"/>
      <c r="P551" s="99"/>
      <c r="Q551" s="99"/>
      <c r="R551" s="99"/>
      <c r="U551" s="15"/>
      <c r="V551" s="15"/>
      <c r="X551" s="97"/>
      <c r="Y551" s="98"/>
      <c r="Z551" s="99"/>
    </row>
    <row r="552" ht="12.75" customHeight="1">
      <c r="E552" s="15"/>
      <c r="G552" s="99"/>
      <c r="I552" s="99"/>
      <c r="J552" s="99"/>
      <c r="K552" s="99"/>
      <c r="M552" s="99"/>
      <c r="O552" s="99"/>
      <c r="P552" s="99"/>
      <c r="Q552" s="99"/>
      <c r="R552" s="99"/>
      <c r="U552" s="15"/>
      <c r="V552" s="15"/>
      <c r="X552" s="97"/>
      <c r="Y552" s="98"/>
      <c r="Z552" s="99"/>
    </row>
    <row r="553" ht="12.75" customHeight="1">
      <c r="E553" s="15"/>
      <c r="G553" s="99"/>
      <c r="I553" s="99"/>
      <c r="J553" s="99"/>
      <c r="K553" s="99"/>
      <c r="M553" s="99"/>
      <c r="O553" s="99"/>
      <c r="P553" s="99"/>
      <c r="Q553" s="99"/>
      <c r="R553" s="99"/>
      <c r="U553" s="15"/>
      <c r="V553" s="15"/>
      <c r="X553" s="97"/>
      <c r="Y553" s="98"/>
      <c r="Z553" s="99"/>
    </row>
    <row r="554" ht="12.75" customHeight="1">
      <c r="E554" s="15"/>
      <c r="G554" s="99"/>
      <c r="I554" s="99"/>
      <c r="J554" s="99"/>
      <c r="K554" s="99"/>
      <c r="M554" s="99"/>
      <c r="O554" s="99"/>
      <c r="P554" s="99"/>
      <c r="Q554" s="99"/>
      <c r="R554" s="99"/>
      <c r="U554" s="15"/>
      <c r="V554" s="15"/>
      <c r="X554" s="97"/>
      <c r="Y554" s="98"/>
      <c r="Z554" s="99"/>
    </row>
    <row r="555" ht="12.75" customHeight="1">
      <c r="E555" s="15"/>
      <c r="G555" s="99"/>
      <c r="I555" s="99"/>
      <c r="J555" s="99"/>
      <c r="K555" s="99"/>
      <c r="M555" s="99"/>
      <c r="O555" s="99"/>
      <c r="P555" s="99"/>
      <c r="Q555" s="99"/>
      <c r="R555" s="99"/>
      <c r="U555" s="15"/>
      <c r="V555" s="15"/>
      <c r="X555" s="97"/>
      <c r="Y555" s="98"/>
      <c r="Z555" s="99"/>
    </row>
    <row r="556" ht="12.75" customHeight="1">
      <c r="E556" s="15"/>
      <c r="G556" s="99"/>
      <c r="I556" s="99"/>
      <c r="J556" s="99"/>
      <c r="K556" s="99"/>
      <c r="M556" s="99"/>
      <c r="O556" s="99"/>
      <c r="P556" s="99"/>
      <c r="Q556" s="99"/>
      <c r="R556" s="99"/>
      <c r="U556" s="15"/>
      <c r="V556" s="15"/>
      <c r="X556" s="97"/>
      <c r="Y556" s="98"/>
      <c r="Z556" s="99"/>
    </row>
    <row r="557" ht="12.75" customHeight="1">
      <c r="E557" s="15"/>
      <c r="G557" s="99"/>
      <c r="I557" s="99"/>
      <c r="J557" s="99"/>
      <c r="K557" s="99"/>
      <c r="M557" s="99"/>
      <c r="O557" s="99"/>
      <c r="P557" s="99"/>
      <c r="Q557" s="99"/>
      <c r="R557" s="99"/>
      <c r="U557" s="15"/>
      <c r="V557" s="15"/>
      <c r="X557" s="97"/>
      <c r="Y557" s="98"/>
      <c r="Z557" s="99"/>
    </row>
    <row r="558" ht="12.75" customHeight="1">
      <c r="E558" s="15"/>
      <c r="G558" s="99"/>
      <c r="I558" s="99"/>
      <c r="J558" s="99"/>
      <c r="K558" s="99"/>
      <c r="M558" s="99"/>
      <c r="O558" s="99"/>
      <c r="P558" s="99"/>
      <c r="Q558" s="99"/>
      <c r="R558" s="99"/>
      <c r="U558" s="15"/>
      <c r="V558" s="15"/>
      <c r="X558" s="97"/>
      <c r="Y558" s="98"/>
      <c r="Z558" s="99"/>
    </row>
    <row r="559" ht="12.75" customHeight="1">
      <c r="E559" s="15"/>
      <c r="G559" s="99"/>
      <c r="I559" s="99"/>
      <c r="J559" s="99"/>
      <c r="K559" s="99"/>
      <c r="M559" s="99"/>
      <c r="O559" s="99"/>
      <c r="P559" s="99"/>
      <c r="Q559" s="99"/>
      <c r="R559" s="99"/>
      <c r="U559" s="15"/>
      <c r="V559" s="15"/>
      <c r="X559" s="97"/>
      <c r="Y559" s="98"/>
      <c r="Z559" s="99"/>
    </row>
    <row r="560" ht="12.75" customHeight="1">
      <c r="E560" s="15"/>
      <c r="G560" s="99"/>
      <c r="I560" s="99"/>
      <c r="J560" s="99"/>
      <c r="K560" s="99"/>
      <c r="M560" s="99"/>
      <c r="O560" s="99"/>
      <c r="P560" s="99"/>
      <c r="Q560" s="99"/>
      <c r="R560" s="99"/>
      <c r="U560" s="15"/>
      <c r="V560" s="15"/>
      <c r="X560" s="97"/>
      <c r="Y560" s="98"/>
      <c r="Z560" s="99"/>
    </row>
    <row r="561" ht="12.75" customHeight="1">
      <c r="E561" s="15"/>
      <c r="G561" s="99"/>
      <c r="I561" s="99"/>
      <c r="J561" s="99"/>
      <c r="K561" s="99"/>
      <c r="M561" s="99"/>
      <c r="O561" s="99"/>
      <c r="P561" s="99"/>
      <c r="Q561" s="99"/>
      <c r="R561" s="99"/>
      <c r="U561" s="15"/>
      <c r="V561" s="15"/>
      <c r="X561" s="97"/>
      <c r="Y561" s="98"/>
      <c r="Z561" s="99"/>
    </row>
    <row r="562" ht="12.75" customHeight="1">
      <c r="E562" s="15"/>
      <c r="G562" s="99"/>
      <c r="I562" s="99"/>
      <c r="J562" s="99"/>
      <c r="K562" s="99"/>
      <c r="M562" s="99"/>
      <c r="O562" s="99"/>
      <c r="P562" s="99"/>
      <c r="Q562" s="99"/>
      <c r="R562" s="99"/>
      <c r="U562" s="15"/>
      <c r="V562" s="15"/>
      <c r="X562" s="97"/>
      <c r="Y562" s="98"/>
      <c r="Z562" s="99"/>
    </row>
    <row r="563" ht="12.75" customHeight="1">
      <c r="E563" s="15"/>
      <c r="G563" s="99"/>
      <c r="I563" s="99"/>
      <c r="J563" s="99"/>
      <c r="K563" s="99"/>
      <c r="M563" s="99"/>
      <c r="O563" s="99"/>
      <c r="P563" s="99"/>
      <c r="Q563" s="99"/>
      <c r="R563" s="99"/>
      <c r="U563" s="15"/>
      <c r="V563" s="15"/>
      <c r="X563" s="97"/>
      <c r="Y563" s="98"/>
      <c r="Z563" s="99"/>
    </row>
    <row r="564" ht="12.75" customHeight="1">
      <c r="E564" s="15"/>
      <c r="G564" s="99"/>
      <c r="I564" s="99"/>
      <c r="J564" s="99"/>
      <c r="K564" s="99"/>
      <c r="M564" s="99"/>
      <c r="O564" s="99"/>
      <c r="P564" s="99"/>
      <c r="Q564" s="99"/>
      <c r="R564" s="99"/>
      <c r="U564" s="15"/>
      <c r="V564" s="15"/>
      <c r="X564" s="97"/>
      <c r="Y564" s="98"/>
      <c r="Z564" s="99"/>
    </row>
    <row r="565" ht="12.75" customHeight="1">
      <c r="E565" s="15"/>
      <c r="G565" s="99"/>
      <c r="I565" s="99"/>
      <c r="J565" s="99"/>
      <c r="K565" s="99"/>
      <c r="M565" s="99"/>
      <c r="O565" s="99"/>
      <c r="P565" s="99"/>
      <c r="Q565" s="99"/>
      <c r="R565" s="99"/>
      <c r="U565" s="15"/>
      <c r="V565" s="15"/>
      <c r="X565" s="97"/>
      <c r="Y565" s="98"/>
      <c r="Z565" s="99"/>
    </row>
    <row r="566" ht="12.75" customHeight="1">
      <c r="E566" s="15"/>
      <c r="G566" s="99"/>
      <c r="I566" s="99"/>
      <c r="J566" s="99"/>
      <c r="K566" s="99"/>
      <c r="M566" s="99"/>
      <c r="O566" s="99"/>
      <c r="P566" s="99"/>
      <c r="Q566" s="99"/>
      <c r="R566" s="99"/>
      <c r="U566" s="15"/>
      <c r="V566" s="15"/>
      <c r="X566" s="97"/>
      <c r="Y566" s="98"/>
      <c r="Z566" s="99"/>
    </row>
    <row r="567" ht="12.75" customHeight="1">
      <c r="E567" s="15"/>
      <c r="G567" s="99"/>
      <c r="I567" s="99"/>
      <c r="J567" s="99"/>
      <c r="K567" s="99"/>
      <c r="M567" s="99"/>
      <c r="O567" s="99"/>
      <c r="P567" s="99"/>
      <c r="Q567" s="99"/>
      <c r="R567" s="99"/>
      <c r="U567" s="15"/>
      <c r="V567" s="15"/>
      <c r="X567" s="97"/>
      <c r="Y567" s="98"/>
      <c r="Z567" s="99"/>
    </row>
    <row r="568" ht="12.75" customHeight="1">
      <c r="E568" s="15"/>
      <c r="G568" s="99"/>
      <c r="I568" s="99"/>
      <c r="J568" s="99"/>
      <c r="K568" s="99"/>
      <c r="M568" s="99"/>
      <c r="O568" s="99"/>
      <c r="P568" s="99"/>
      <c r="Q568" s="99"/>
      <c r="R568" s="99"/>
      <c r="U568" s="15"/>
      <c r="V568" s="15"/>
      <c r="X568" s="97"/>
      <c r="Y568" s="98"/>
      <c r="Z568" s="99"/>
    </row>
    <row r="569" ht="12.75" customHeight="1">
      <c r="E569" s="15"/>
      <c r="G569" s="99"/>
      <c r="I569" s="99"/>
      <c r="J569" s="99"/>
      <c r="K569" s="99"/>
      <c r="M569" s="99"/>
      <c r="O569" s="99"/>
      <c r="P569" s="99"/>
      <c r="Q569" s="99"/>
      <c r="R569" s="99"/>
      <c r="U569" s="15"/>
      <c r="V569" s="15"/>
      <c r="X569" s="97"/>
      <c r="Y569" s="98"/>
      <c r="Z569" s="99"/>
    </row>
    <row r="570" ht="12.75" customHeight="1">
      <c r="E570" s="15"/>
      <c r="G570" s="99"/>
      <c r="I570" s="99"/>
      <c r="J570" s="99"/>
      <c r="K570" s="99"/>
      <c r="M570" s="99"/>
      <c r="O570" s="99"/>
      <c r="P570" s="99"/>
      <c r="Q570" s="99"/>
      <c r="R570" s="99"/>
      <c r="U570" s="15"/>
      <c r="V570" s="15"/>
      <c r="X570" s="97"/>
      <c r="Y570" s="98"/>
      <c r="Z570" s="99"/>
    </row>
    <row r="571" ht="12.75" customHeight="1">
      <c r="E571" s="15"/>
      <c r="G571" s="99"/>
      <c r="I571" s="99"/>
      <c r="J571" s="99"/>
      <c r="K571" s="99"/>
      <c r="M571" s="99"/>
      <c r="O571" s="99"/>
      <c r="P571" s="99"/>
      <c r="Q571" s="99"/>
      <c r="R571" s="99"/>
      <c r="U571" s="15"/>
      <c r="V571" s="15"/>
      <c r="X571" s="97"/>
      <c r="Y571" s="98"/>
      <c r="Z571" s="99"/>
    </row>
    <row r="572" ht="12.75" customHeight="1">
      <c r="E572" s="15"/>
      <c r="G572" s="99"/>
      <c r="I572" s="99"/>
      <c r="J572" s="99"/>
      <c r="K572" s="99"/>
      <c r="M572" s="99"/>
      <c r="O572" s="99"/>
      <c r="P572" s="99"/>
      <c r="Q572" s="99"/>
      <c r="R572" s="99"/>
      <c r="U572" s="15"/>
      <c r="V572" s="15"/>
      <c r="X572" s="97"/>
      <c r="Y572" s="98"/>
      <c r="Z572" s="99"/>
    </row>
    <row r="573" ht="12.75" customHeight="1">
      <c r="E573" s="15"/>
      <c r="G573" s="99"/>
      <c r="I573" s="99"/>
      <c r="J573" s="99"/>
      <c r="K573" s="99"/>
      <c r="M573" s="99"/>
      <c r="O573" s="99"/>
      <c r="P573" s="99"/>
      <c r="Q573" s="99"/>
      <c r="R573" s="99"/>
      <c r="U573" s="15"/>
      <c r="V573" s="15"/>
      <c r="X573" s="97"/>
      <c r="Y573" s="98"/>
      <c r="Z573" s="99"/>
    </row>
    <row r="574" ht="12.75" customHeight="1">
      <c r="E574" s="15"/>
      <c r="G574" s="99"/>
      <c r="I574" s="99"/>
      <c r="J574" s="99"/>
      <c r="K574" s="99"/>
      <c r="M574" s="99"/>
      <c r="O574" s="99"/>
      <c r="P574" s="99"/>
      <c r="Q574" s="99"/>
      <c r="R574" s="99"/>
      <c r="U574" s="15"/>
      <c r="V574" s="15"/>
      <c r="X574" s="97"/>
      <c r="Y574" s="98"/>
      <c r="Z574" s="99"/>
    </row>
    <row r="575" ht="12.75" customHeight="1">
      <c r="E575" s="15"/>
      <c r="G575" s="99"/>
      <c r="I575" s="99"/>
      <c r="J575" s="99"/>
      <c r="K575" s="99"/>
      <c r="M575" s="99"/>
      <c r="O575" s="99"/>
      <c r="P575" s="99"/>
      <c r="Q575" s="99"/>
      <c r="R575" s="99"/>
      <c r="U575" s="15"/>
      <c r="V575" s="15"/>
      <c r="X575" s="97"/>
      <c r="Y575" s="98"/>
      <c r="Z575" s="99"/>
    </row>
    <row r="576" ht="12.75" customHeight="1">
      <c r="E576" s="15"/>
      <c r="G576" s="99"/>
      <c r="I576" s="99"/>
      <c r="J576" s="99"/>
      <c r="K576" s="99"/>
      <c r="M576" s="99"/>
      <c r="O576" s="99"/>
      <c r="P576" s="99"/>
      <c r="Q576" s="99"/>
      <c r="R576" s="99"/>
      <c r="U576" s="15"/>
      <c r="V576" s="15"/>
      <c r="X576" s="97"/>
      <c r="Y576" s="98"/>
      <c r="Z576" s="99"/>
    </row>
    <row r="577" ht="12.75" customHeight="1">
      <c r="E577" s="15"/>
      <c r="G577" s="99"/>
      <c r="I577" s="99"/>
      <c r="J577" s="99"/>
      <c r="K577" s="99"/>
      <c r="M577" s="99"/>
      <c r="O577" s="99"/>
      <c r="P577" s="99"/>
      <c r="Q577" s="99"/>
      <c r="R577" s="99"/>
      <c r="U577" s="15"/>
      <c r="V577" s="15"/>
      <c r="X577" s="97"/>
      <c r="Y577" s="98"/>
      <c r="Z577" s="99"/>
    </row>
    <row r="578" ht="12.75" customHeight="1">
      <c r="E578" s="15"/>
      <c r="G578" s="99"/>
      <c r="I578" s="99"/>
      <c r="J578" s="99"/>
      <c r="K578" s="99"/>
      <c r="M578" s="99"/>
      <c r="O578" s="99"/>
      <c r="P578" s="99"/>
      <c r="Q578" s="99"/>
      <c r="R578" s="99"/>
      <c r="U578" s="15"/>
      <c r="V578" s="15"/>
      <c r="X578" s="97"/>
      <c r="Y578" s="98"/>
      <c r="Z578" s="99"/>
    </row>
    <row r="579" ht="12.75" customHeight="1">
      <c r="E579" s="15"/>
      <c r="G579" s="99"/>
      <c r="I579" s="99"/>
      <c r="J579" s="99"/>
      <c r="K579" s="99"/>
      <c r="M579" s="99"/>
      <c r="O579" s="99"/>
      <c r="P579" s="99"/>
      <c r="Q579" s="99"/>
      <c r="R579" s="99"/>
      <c r="U579" s="15"/>
      <c r="V579" s="15"/>
      <c r="X579" s="97"/>
      <c r="Y579" s="98"/>
      <c r="Z579" s="99"/>
    </row>
    <row r="580" ht="12.75" customHeight="1">
      <c r="E580" s="15"/>
      <c r="G580" s="99"/>
      <c r="I580" s="99"/>
      <c r="J580" s="99"/>
      <c r="K580" s="99"/>
      <c r="M580" s="99"/>
      <c r="O580" s="99"/>
      <c r="P580" s="99"/>
      <c r="Q580" s="99"/>
      <c r="R580" s="99"/>
      <c r="U580" s="15"/>
      <c r="V580" s="15"/>
      <c r="X580" s="97"/>
      <c r="Y580" s="98"/>
      <c r="Z580" s="99"/>
    </row>
    <row r="581" ht="12.75" customHeight="1">
      <c r="E581" s="15"/>
      <c r="G581" s="99"/>
      <c r="I581" s="99"/>
      <c r="J581" s="99"/>
      <c r="K581" s="99"/>
      <c r="M581" s="99"/>
      <c r="O581" s="99"/>
      <c r="P581" s="99"/>
      <c r="Q581" s="99"/>
      <c r="R581" s="99"/>
      <c r="U581" s="15"/>
      <c r="V581" s="15"/>
      <c r="X581" s="97"/>
      <c r="Y581" s="98"/>
      <c r="Z581" s="99"/>
    </row>
    <row r="582" ht="12.75" customHeight="1">
      <c r="E582" s="15"/>
      <c r="G582" s="99"/>
      <c r="I582" s="99"/>
      <c r="J582" s="99"/>
      <c r="K582" s="99"/>
      <c r="M582" s="99"/>
      <c r="O582" s="99"/>
      <c r="P582" s="99"/>
      <c r="Q582" s="99"/>
      <c r="R582" s="99"/>
      <c r="U582" s="15"/>
      <c r="V582" s="15"/>
      <c r="X582" s="97"/>
      <c r="Y582" s="98"/>
      <c r="Z582" s="99"/>
    </row>
    <row r="583" ht="12.75" customHeight="1">
      <c r="E583" s="15"/>
      <c r="G583" s="99"/>
      <c r="I583" s="99"/>
      <c r="J583" s="99"/>
      <c r="K583" s="99"/>
      <c r="M583" s="99"/>
      <c r="O583" s="99"/>
      <c r="P583" s="99"/>
      <c r="Q583" s="99"/>
      <c r="R583" s="99"/>
      <c r="U583" s="15"/>
      <c r="V583" s="15"/>
      <c r="X583" s="97"/>
      <c r="Y583" s="98"/>
      <c r="Z583" s="99"/>
    </row>
    <row r="584" ht="12.75" customHeight="1">
      <c r="E584" s="15"/>
      <c r="G584" s="99"/>
      <c r="I584" s="99"/>
      <c r="J584" s="99"/>
      <c r="K584" s="99"/>
      <c r="M584" s="99"/>
      <c r="O584" s="99"/>
      <c r="P584" s="99"/>
      <c r="Q584" s="99"/>
      <c r="R584" s="99"/>
      <c r="U584" s="15"/>
      <c r="V584" s="15"/>
      <c r="X584" s="97"/>
      <c r="Y584" s="98"/>
      <c r="Z584" s="99"/>
    </row>
    <row r="585" ht="12.75" customHeight="1">
      <c r="E585" s="15"/>
      <c r="G585" s="99"/>
      <c r="I585" s="99"/>
      <c r="J585" s="99"/>
      <c r="K585" s="99"/>
      <c r="M585" s="99"/>
      <c r="O585" s="99"/>
      <c r="P585" s="99"/>
      <c r="Q585" s="99"/>
      <c r="R585" s="99"/>
      <c r="U585" s="15"/>
      <c r="V585" s="15"/>
      <c r="X585" s="97"/>
      <c r="Y585" s="98"/>
      <c r="Z585" s="99"/>
    </row>
    <row r="586" ht="12.75" customHeight="1">
      <c r="E586" s="15"/>
      <c r="G586" s="99"/>
      <c r="I586" s="99"/>
      <c r="J586" s="99"/>
      <c r="K586" s="99"/>
      <c r="M586" s="99"/>
      <c r="O586" s="99"/>
      <c r="P586" s="99"/>
      <c r="Q586" s="99"/>
      <c r="R586" s="99"/>
      <c r="U586" s="15"/>
      <c r="V586" s="15"/>
      <c r="X586" s="97"/>
      <c r="Y586" s="98"/>
      <c r="Z586" s="99"/>
    </row>
    <row r="587" ht="12.75" customHeight="1">
      <c r="E587" s="15"/>
      <c r="G587" s="99"/>
      <c r="I587" s="99"/>
      <c r="J587" s="99"/>
      <c r="K587" s="99"/>
      <c r="M587" s="99"/>
      <c r="O587" s="99"/>
      <c r="P587" s="99"/>
      <c r="Q587" s="99"/>
      <c r="R587" s="99"/>
      <c r="U587" s="15"/>
      <c r="V587" s="15"/>
      <c r="X587" s="97"/>
      <c r="Y587" s="98"/>
      <c r="Z587" s="99"/>
    </row>
    <row r="588" ht="12.75" customHeight="1">
      <c r="E588" s="15"/>
      <c r="G588" s="99"/>
      <c r="I588" s="99"/>
      <c r="J588" s="99"/>
      <c r="K588" s="99"/>
      <c r="M588" s="99"/>
      <c r="O588" s="99"/>
      <c r="P588" s="99"/>
      <c r="Q588" s="99"/>
      <c r="R588" s="99"/>
      <c r="U588" s="15"/>
      <c r="V588" s="15"/>
      <c r="X588" s="97"/>
      <c r="Y588" s="98"/>
      <c r="Z588" s="99"/>
    </row>
    <row r="589" ht="12.75" customHeight="1">
      <c r="E589" s="15"/>
      <c r="G589" s="99"/>
      <c r="I589" s="99"/>
      <c r="J589" s="99"/>
      <c r="K589" s="99"/>
      <c r="M589" s="99"/>
      <c r="O589" s="99"/>
      <c r="P589" s="99"/>
      <c r="Q589" s="99"/>
      <c r="R589" s="99"/>
      <c r="U589" s="15"/>
      <c r="V589" s="15"/>
      <c r="X589" s="97"/>
      <c r="Y589" s="98"/>
      <c r="Z589" s="99"/>
    </row>
    <row r="590" ht="12.75" customHeight="1">
      <c r="E590" s="15"/>
      <c r="G590" s="99"/>
      <c r="I590" s="99"/>
      <c r="J590" s="99"/>
      <c r="K590" s="99"/>
      <c r="M590" s="99"/>
      <c r="O590" s="99"/>
      <c r="P590" s="99"/>
      <c r="Q590" s="99"/>
      <c r="R590" s="99"/>
      <c r="U590" s="15"/>
      <c r="V590" s="15"/>
      <c r="X590" s="97"/>
      <c r="Y590" s="98"/>
      <c r="Z590" s="99"/>
    </row>
    <row r="591" ht="12.75" customHeight="1">
      <c r="E591" s="15"/>
      <c r="G591" s="99"/>
      <c r="I591" s="99"/>
      <c r="J591" s="99"/>
      <c r="K591" s="99"/>
      <c r="M591" s="99"/>
      <c r="O591" s="99"/>
      <c r="P591" s="99"/>
      <c r="Q591" s="99"/>
      <c r="R591" s="99"/>
      <c r="U591" s="15"/>
      <c r="V591" s="15"/>
      <c r="X591" s="97"/>
      <c r="Y591" s="98"/>
      <c r="Z591" s="99"/>
    </row>
    <row r="592" ht="12.75" customHeight="1">
      <c r="E592" s="15"/>
      <c r="G592" s="99"/>
      <c r="I592" s="99"/>
      <c r="J592" s="99"/>
      <c r="K592" s="99"/>
      <c r="M592" s="99"/>
      <c r="O592" s="99"/>
      <c r="P592" s="99"/>
      <c r="Q592" s="99"/>
      <c r="R592" s="99"/>
      <c r="U592" s="15"/>
      <c r="V592" s="15"/>
      <c r="X592" s="97"/>
      <c r="Y592" s="98"/>
      <c r="Z592" s="99"/>
    </row>
    <row r="593" ht="12.75" customHeight="1">
      <c r="E593" s="15"/>
      <c r="G593" s="99"/>
      <c r="I593" s="99"/>
      <c r="J593" s="99"/>
      <c r="K593" s="99"/>
      <c r="M593" s="99"/>
      <c r="O593" s="99"/>
      <c r="P593" s="99"/>
      <c r="Q593" s="99"/>
      <c r="R593" s="99"/>
      <c r="U593" s="15"/>
      <c r="V593" s="15"/>
      <c r="X593" s="97"/>
      <c r="Y593" s="98"/>
      <c r="Z593" s="99"/>
    </row>
    <row r="594" ht="12.75" customHeight="1">
      <c r="E594" s="15"/>
      <c r="G594" s="99"/>
      <c r="I594" s="99"/>
      <c r="J594" s="99"/>
      <c r="K594" s="99"/>
      <c r="M594" s="99"/>
      <c r="O594" s="99"/>
      <c r="P594" s="99"/>
      <c r="Q594" s="99"/>
      <c r="R594" s="99"/>
      <c r="U594" s="15"/>
      <c r="V594" s="15"/>
      <c r="X594" s="97"/>
      <c r="Y594" s="98"/>
      <c r="Z594" s="99"/>
    </row>
    <row r="595" ht="12.75" customHeight="1">
      <c r="E595" s="15"/>
      <c r="G595" s="99"/>
      <c r="I595" s="99"/>
      <c r="J595" s="99"/>
      <c r="K595" s="99"/>
      <c r="M595" s="99"/>
      <c r="O595" s="99"/>
      <c r="P595" s="99"/>
      <c r="Q595" s="99"/>
      <c r="R595" s="99"/>
      <c r="U595" s="15"/>
      <c r="V595" s="15"/>
      <c r="X595" s="97"/>
      <c r="Y595" s="98"/>
      <c r="Z595" s="99"/>
    </row>
    <row r="596" ht="12.75" customHeight="1">
      <c r="E596" s="15"/>
      <c r="G596" s="99"/>
      <c r="I596" s="99"/>
      <c r="J596" s="99"/>
      <c r="K596" s="99"/>
      <c r="M596" s="99"/>
      <c r="O596" s="99"/>
      <c r="P596" s="99"/>
      <c r="Q596" s="99"/>
      <c r="R596" s="99"/>
      <c r="U596" s="15"/>
      <c r="V596" s="15"/>
      <c r="X596" s="97"/>
      <c r="Y596" s="98"/>
      <c r="Z596" s="99"/>
    </row>
    <row r="597" ht="12.75" customHeight="1">
      <c r="E597" s="15"/>
      <c r="G597" s="99"/>
      <c r="I597" s="99"/>
      <c r="J597" s="99"/>
      <c r="K597" s="99"/>
      <c r="M597" s="99"/>
      <c r="O597" s="99"/>
      <c r="P597" s="99"/>
      <c r="Q597" s="99"/>
      <c r="R597" s="99"/>
      <c r="U597" s="15"/>
      <c r="V597" s="15"/>
      <c r="X597" s="97"/>
      <c r="Y597" s="98"/>
      <c r="Z597" s="99"/>
    </row>
    <row r="598" ht="12.75" customHeight="1">
      <c r="E598" s="15"/>
      <c r="G598" s="99"/>
      <c r="I598" s="99"/>
      <c r="J598" s="99"/>
      <c r="K598" s="99"/>
      <c r="M598" s="99"/>
      <c r="O598" s="99"/>
      <c r="P598" s="99"/>
      <c r="Q598" s="99"/>
      <c r="R598" s="99"/>
      <c r="U598" s="15"/>
      <c r="V598" s="15"/>
      <c r="X598" s="97"/>
      <c r="Y598" s="98"/>
      <c r="Z598" s="99"/>
    </row>
    <row r="599" ht="12.75" customHeight="1">
      <c r="E599" s="15"/>
      <c r="G599" s="99"/>
      <c r="I599" s="99"/>
      <c r="J599" s="99"/>
      <c r="K599" s="99"/>
      <c r="M599" s="99"/>
      <c r="O599" s="99"/>
      <c r="P599" s="99"/>
      <c r="Q599" s="99"/>
      <c r="R599" s="99"/>
      <c r="U599" s="15"/>
      <c r="V599" s="15"/>
      <c r="X599" s="97"/>
      <c r="Y599" s="98"/>
      <c r="Z599" s="99"/>
    </row>
    <row r="600" ht="12.75" customHeight="1">
      <c r="E600" s="15"/>
      <c r="G600" s="99"/>
      <c r="I600" s="99"/>
      <c r="J600" s="99"/>
      <c r="K600" s="99"/>
      <c r="M600" s="99"/>
      <c r="O600" s="99"/>
      <c r="P600" s="99"/>
      <c r="Q600" s="99"/>
      <c r="R600" s="99"/>
      <c r="U600" s="15"/>
      <c r="V600" s="15"/>
      <c r="X600" s="97"/>
      <c r="Y600" s="98"/>
      <c r="Z600" s="99"/>
    </row>
    <row r="601" ht="12.75" customHeight="1">
      <c r="E601" s="15"/>
      <c r="G601" s="99"/>
      <c r="I601" s="99"/>
      <c r="J601" s="99"/>
      <c r="K601" s="99"/>
      <c r="M601" s="99"/>
      <c r="O601" s="99"/>
      <c r="P601" s="99"/>
      <c r="Q601" s="99"/>
      <c r="R601" s="99"/>
      <c r="U601" s="15"/>
      <c r="V601" s="15"/>
      <c r="X601" s="97"/>
      <c r="Y601" s="98"/>
      <c r="Z601" s="99"/>
    </row>
    <row r="602" ht="12.75" customHeight="1">
      <c r="E602" s="15"/>
      <c r="G602" s="99"/>
      <c r="I602" s="99"/>
      <c r="J602" s="99"/>
      <c r="K602" s="99"/>
      <c r="M602" s="99"/>
      <c r="O602" s="99"/>
      <c r="P602" s="99"/>
      <c r="Q602" s="99"/>
      <c r="R602" s="99"/>
      <c r="U602" s="15"/>
      <c r="V602" s="15"/>
      <c r="X602" s="97"/>
      <c r="Y602" s="98"/>
      <c r="Z602" s="99"/>
    </row>
    <row r="603" ht="12.75" customHeight="1">
      <c r="E603" s="15"/>
      <c r="G603" s="99"/>
      <c r="I603" s="99"/>
      <c r="J603" s="99"/>
      <c r="K603" s="99"/>
      <c r="M603" s="99"/>
      <c r="O603" s="99"/>
      <c r="P603" s="99"/>
      <c r="Q603" s="99"/>
      <c r="R603" s="99"/>
      <c r="U603" s="15"/>
      <c r="V603" s="15"/>
      <c r="X603" s="97"/>
      <c r="Y603" s="98"/>
      <c r="Z603" s="99"/>
    </row>
    <row r="604" ht="12.75" customHeight="1">
      <c r="E604" s="15"/>
      <c r="G604" s="99"/>
      <c r="I604" s="99"/>
      <c r="J604" s="99"/>
      <c r="K604" s="99"/>
      <c r="M604" s="99"/>
      <c r="O604" s="99"/>
      <c r="P604" s="99"/>
      <c r="Q604" s="99"/>
      <c r="R604" s="99"/>
      <c r="U604" s="15"/>
      <c r="V604" s="15"/>
      <c r="X604" s="97"/>
      <c r="Y604" s="98"/>
      <c r="Z604" s="99"/>
    </row>
    <row r="605" ht="12.75" customHeight="1">
      <c r="E605" s="15"/>
      <c r="G605" s="99"/>
      <c r="I605" s="99"/>
      <c r="J605" s="99"/>
      <c r="K605" s="99"/>
      <c r="M605" s="99"/>
      <c r="O605" s="99"/>
      <c r="P605" s="99"/>
      <c r="Q605" s="99"/>
      <c r="R605" s="99"/>
      <c r="U605" s="15"/>
      <c r="V605" s="15"/>
      <c r="X605" s="97"/>
      <c r="Y605" s="98"/>
      <c r="Z605" s="99"/>
    </row>
    <row r="606" ht="12.75" customHeight="1">
      <c r="E606" s="15"/>
      <c r="G606" s="99"/>
      <c r="I606" s="99"/>
      <c r="J606" s="99"/>
      <c r="K606" s="99"/>
      <c r="M606" s="99"/>
      <c r="O606" s="99"/>
      <c r="P606" s="99"/>
      <c r="Q606" s="99"/>
      <c r="R606" s="99"/>
      <c r="U606" s="15"/>
      <c r="V606" s="15"/>
      <c r="X606" s="97"/>
      <c r="Y606" s="98"/>
      <c r="Z606" s="99"/>
    </row>
    <row r="607" ht="12.75" customHeight="1">
      <c r="E607" s="15"/>
      <c r="G607" s="99"/>
      <c r="I607" s="99"/>
      <c r="J607" s="99"/>
      <c r="K607" s="99"/>
      <c r="M607" s="99"/>
      <c r="O607" s="99"/>
      <c r="P607" s="99"/>
      <c r="Q607" s="99"/>
      <c r="R607" s="99"/>
      <c r="U607" s="15"/>
      <c r="V607" s="15"/>
      <c r="X607" s="97"/>
      <c r="Y607" s="98"/>
      <c r="Z607" s="99"/>
    </row>
    <row r="608" ht="12.75" customHeight="1">
      <c r="E608" s="15"/>
      <c r="G608" s="99"/>
      <c r="I608" s="99"/>
      <c r="J608" s="99"/>
      <c r="K608" s="99"/>
      <c r="M608" s="99"/>
      <c r="O608" s="99"/>
      <c r="P608" s="99"/>
      <c r="Q608" s="99"/>
      <c r="R608" s="99"/>
      <c r="U608" s="15"/>
      <c r="V608" s="15"/>
      <c r="X608" s="97"/>
      <c r="Y608" s="98"/>
      <c r="Z608" s="99"/>
    </row>
    <row r="609" ht="12.75" customHeight="1">
      <c r="E609" s="15"/>
      <c r="G609" s="99"/>
      <c r="I609" s="99"/>
      <c r="J609" s="99"/>
      <c r="K609" s="99"/>
      <c r="M609" s="99"/>
      <c r="O609" s="99"/>
      <c r="P609" s="99"/>
      <c r="Q609" s="99"/>
      <c r="R609" s="99"/>
      <c r="U609" s="15"/>
      <c r="V609" s="15"/>
      <c r="X609" s="97"/>
      <c r="Y609" s="98"/>
      <c r="Z609" s="99"/>
    </row>
    <row r="610" ht="12.75" customHeight="1">
      <c r="E610" s="15"/>
      <c r="G610" s="99"/>
      <c r="I610" s="99"/>
      <c r="J610" s="99"/>
      <c r="K610" s="99"/>
      <c r="M610" s="99"/>
      <c r="O610" s="99"/>
      <c r="P610" s="99"/>
      <c r="Q610" s="99"/>
      <c r="R610" s="99"/>
      <c r="U610" s="15"/>
      <c r="V610" s="15"/>
      <c r="X610" s="97"/>
      <c r="Y610" s="98"/>
      <c r="Z610" s="99"/>
    </row>
    <row r="611" ht="12.75" customHeight="1">
      <c r="E611" s="15"/>
      <c r="G611" s="99"/>
      <c r="I611" s="99"/>
      <c r="J611" s="99"/>
      <c r="K611" s="99"/>
      <c r="M611" s="99"/>
      <c r="O611" s="99"/>
      <c r="P611" s="99"/>
      <c r="Q611" s="99"/>
      <c r="R611" s="99"/>
      <c r="U611" s="15"/>
      <c r="V611" s="15"/>
      <c r="X611" s="97"/>
      <c r="Y611" s="98"/>
      <c r="Z611" s="99"/>
    </row>
    <row r="612" ht="12.75" customHeight="1">
      <c r="E612" s="15"/>
      <c r="G612" s="99"/>
      <c r="I612" s="99"/>
      <c r="J612" s="99"/>
      <c r="K612" s="99"/>
      <c r="M612" s="99"/>
      <c r="O612" s="99"/>
      <c r="P612" s="99"/>
      <c r="Q612" s="99"/>
      <c r="R612" s="99"/>
      <c r="U612" s="15"/>
      <c r="V612" s="15"/>
      <c r="X612" s="97"/>
      <c r="Y612" s="98"/>
      <c r="Z612" s="99"/>
    </row>
    <row r="613" ht="12.75" customHeight="1">
      <c r="E613" s="15"/>
      <c r="G613" s="99"/>
      <c r="I613" s="99"/>
      <c r="J613" s="99"/>
      <c r="K613" s="99"/>
      <c r="M613" s="99"/>
      <c r="O613" s="99"/>
      <c r="P613" s="99"/>
      <c r="Q613" s="99"/>
      <c r="R613" s="99"/>
      <c r="U613" s="15"/>
      <c r="V613" s="15"/>
      <c r="X613" s="97"/>
      <c r="Y613" s="98"/>
      <c r="Z613" s="99"/>
    </row>
    <row r="614" ht="12.75" customHeight="1">
      <c r="E614" s="15"/>
      <c r="G614" s="99"/>
      <c r="I614" s="99"/>
      <c r="J614" s="99"/>
      <c r="K614" s="99"/>
      <c r="M614" s="99"/>
      <c r="O614" s="99"/>
      <c r="P614" s="99"/>
      <c r="Q614" s="99"/>
      <c r="R614" s="99"/>
      <c r="U614" s="15"/>
      <c r="V614" s="15"/>
      <c r="X614" s="97"/>
      <c r="Y614" s="98"/>
      <c r="Z614" s="99"/>
    </row>
    <row r="615" ht="12.75" customHeight="1">
      <c r="E615" s="15"/>
      <c r="G615" s="99"/>
      <c r="I615" s="99"/>
      <c r="J615" s="99"/>
      <c r="K615" s="99"/>
      <c r="M615" s="99"/>
      <c r="O615" s="99"/>
      <c r="P615" s="99"/>
      <c r="Q615" s="99"/>
      <c r="R615" s="99"/>
      <c r="U615" s="15"/>
      <c r="V615" s="15"/>
      <c r="X615" s="97"/>
      <c r="Y615" s="98"/>
      <c r="Z615" s="99"/>
    </row>
    <row r="616" ht="12.75" customHeight="1">
      <c r="E616" s="15"/>
      <c r="G616" s="99"/>
      <c r="I616" s="99"/>
      <c r="J616" s="99"/>
      <c r="K616" s="99"/>
      <c r="M616" s="99"/>
      <c r="O616" s="99"/>
      <c r="P616" s="99"/>
      <c r="Q616" s="99"/>
      <c r="R616" s="99"/>
      <c r="U616" s="15"/>
      <c r="V616" s="15"/>
      <c r="X616" s="97"/>
      <c r="Y616" s="98"/>
      <c r="Z616" s="99"/>
    </row>
    <row r="617" ht="12.75" customHeight="1">
      <c r="E617" s="15"/>
      <c r="G617" s="99"/>
      <c r="I617" s="99"/>
      <c r="J617" s="99"/>
      <c r="K617" s="99"/>
      <c r="M617" s="99"/>
      <c r="O617" s="99"/>
      <c r="P617" s="99"/>
      <c r="Q617" s="99"/>
      <c r="R617" s="99"/>
      <c r="U617" s="15"/>
      <c r="V617" s="15"/>
      <c r="X617" s="97"/>
      <c r="Y617" s="98"/>
      <c r="Z617" s="99"/>
    </row>
    <row r="618" ht="12.75" customHeight="1">
      <c r="E618" s="15"/>
      <c r="G618" s="99"/>
      <c r="I618" s="99"/>
      <c r="J618" s="99"/>
      <c r="K618" s="99"/>
      <c r="M618" s="99"/>
      <c r="O618" s="99"/>
      <c r="P618" s="99"/>
      <c r="Q618" s="99"/>
      <c r="R618" s="99"/>
      <c r="U618" s="15"/>
      <c r="V618" s="15"/>
      <c r="X618" s="97"/>
      <c r="Y618" s="98"/>
      <c r="Z618" s="99"/>
    </row>
    <row r="619" ht="12.75" customHeight="1">
      <c r="E619" s="15"/>
      <c r="G619" s="99"/>
      <c r="I619" s="99"/>
      <c r="J619" s="99"/>
      <c r="K619" s="99"/>
      <c r="M619" s="99"/>
      <c r="O619" s="99"/>
      <c r="P619" s="99"/>
      <c r="Q619" s="99"/>
      <c r="R619" s="99"/>
      <c r="U619" s="15"/>
      <c r="V619" s="15"/>
      <c r="X619" s="97"/>
      <c r="Y619" s="98"/>
      <c r="Z619" s="99"/>
    </row>
    <row r="620" ht="12.75" customHeight="1">
      <c r="E620" s="15"/>
      <c r="G620" s="99"/>
      <c r="I620" s="99"/>
      <c r="J620" s="99"/>
      <c r="K620" s="99"/>
      <c r="M620" s="99"/>
      <c r="O620" s="99"/>
      <c r="P620" s="99"/>
      <c r="Q620" s="99"/>
      <c r="R620" s="99"/>
      <c r="U620" s="15"/>
      <c r="V620" s="15"/>
      <c r="X620" s="97"/>
      <c r="Y620" s="98"/>
      <c r="Z620" s="99"/>
    </row>
    <row r="621" ht="12.75" customHeight="1">
      <c r="E621" s="15"/>
      <c r="G621" s="99"/>
      <c r="I621" s="99"/>
      <c r="J621" s="99"/>
      <c r="K621" s="99"/>
      <c r="M621" s="99"/>
      <c r="O621" s="99"/>
      <c r="P621" s="99"/>
      <c r="Q621" s="99"/>
      <c r="R621" s="99"/>
      <c r="U621" s="15"/>
      <c r="V621" s="15"/>
      <c r="X621" s="97"/>
      <c r="Y621" s="98"/>
      <c r="Z621" s="99"/>
    </row>
    <row r="622" ht="12.75" customHeight="1">
      <c r="E622" s="15"/>
      <c r="G622" s="99"/>
      <c r="I622" s="99"/>
      <c r="J622" s="99"/>
      <c r="K622" s="99"/>
      <c r="M622" s="99"/>
      <c r="O622" s="99"/>
      <c r="P622" s="99"/>
      <c r="Q622" s="99"/>
      <c r="R622" s="99"/>
      <c r="U622" s="15"/>
      <c r="V622" s="15"/>
      <c r="X622" s="97"/>
      <c r="Y622" s="98"/>
      <c r="Z622" s="99"/>
    </row>
    <row r="623" ht="12.75" customHeight="1">
      <c r="E623" s="15"/>
      <c r="G623" s="99"/>
      <c r="I623" s="99"/>
      <c r="J623" s="99"/>
      <c r="K623" s="99"/>
      <c r="M623" s="99"/>
      <c r="O623" s="99"/>
      <c r="P623" s="99"/>
      <c r="Q623" s="99"/>
      <c r="R623" s="99"/>
      <c r="U623" s="15"/>
      <c r="V623" s="15"/>
      <c r="X623" s="97"/>
      <c r="Y623" s="98"/>
      <c r="Z623" s="99"/>
    </row>
    <row r="624" ht="12.75" customHeight="1">
      <c r="E624" s="15"/>
      <c r="G624" s="99"/>
      <c r="I624" s="99"/>
      <c r="J624" s="99"/>
      <c r="K624" s="99"/>
      <c r="M624" s="99"/>
      <c r="O624" s="99"/>
      <c r="P624" s="99"/>
      <c r="Q624" s="99"/>
      <c r="R624" s="99"/>
      <c r="U624" s="15"/>
      <c r="V624" s="15"/>
      <c r="X624" s="97"/>
      <c r="Y624" s="98"/>
      <c r="Z624" s="99"/>
    </row>
    <row r="625" ht="12.75" customHeight="1">
      <c r="E625" s="15"/>
      <c r="G625" s="99"/>
      <c r="I625" s="99"/>
      <c r="J625" s="99"/>
      <c r="K625" s="99"/>
      <c r="M625" s="99"/>
      <c r="O625" s="99"/>
      <c r="P625" s="99"/>
      <c r="Q625" s="99"/>
      <c r="R625" s="99"/>
      <c r="U625" s="15"/>
      <c r="V625" s="15"/>
      <c r="X625" s="97"/>
      <c r="Y625" s="98"/>
      <c r="Z625" s="99"/>
    </row>
    <row r="626" ht="12.75" customHeight="1">
      <c r="E626" s="15"/>
      <c r="G626" s="99"/>
      <c r="I626" s="99"/>
      <c r="J626" s="99"/>
      <c r="K626" s="99"/>
      <c r="M626" s="99"/>
      <c r="O626" s="99"/>
      <c r="P626" s="99"/>
      <c r="Q626" s="99"/>
      <c r="R626" s="99"/>
      <c r="U626" s="15"/>
      <c r="V626" s="15"/>
      <c r="X626" s="97"/>
      <c r="Y626" s="98"/>
      <c r="Z626" s="99"/>
    </row>
    <row r="627" ht="12.75" customHeight="1">
      <c r="E627" s="15"/>
      <c r="G627" s="99"/>
      <c r="I627" s="99"/>
      <c r="J627" s="99"/>
      <c r="K627" s="99"/>
      <c r="M627" s="99"/>
      <c r="O627" s="99"/>
      <c r="P627" s="99"/>
      <c r="Q627" s="99"/>
      <c r="R627" s="99"/>
      <c r="U627" s="15"/>
      <c r="V627" s="15"/>
      <c r="X627" s="97"/>
      <c r="Y627" s="98"/>
      <c r="Z627" s="99"/>
    </row>
    <row r="628" ht="12.75" customHeight="1">
      <c r="E628" s="15"/>
      <c r="G628" s="99"/>
      <c r="I628" s="99"/>
      <c r="J628" s="99"/>
      <c r="K628" s="99"/>
      <c r="M628" s="99"/>
      <c r="O628" s="99"/>
      <c r="P628" s="99"/>
      <c r="Q628" s="99"/>
      <c r="R628" s="99"/>
      <c r="U628" s="15"/>
      <c r="V628" s="15"/>
      <c r="X628" s="97"/>
      <c r="Y628" s="98"/>
      <c r="Z628" s="99"/>
    </row>
    <row r="629" ht="12.75" customHeight="1">
      <c r="E629" s="15"/>
      <c r="G629" s="99"/>
      <c r="I629" s="99"/>
      <c r="J629" s="99"/>
      <c r="K629" s="99"/>
      <c r="M629" s="99"/>
      <c r="O629" s="99"/>
      <c r="P629" s="99"/>
      <c r="Q629" s="99"/>
      <c r="R629" s="99"/>
      <c r="U629" s="15"/>
      <c r="V629" s="15"/>
      <c r="X629" s="97"/>
      <c r="Y629" s="98"/>
      <c r="Z629" s="99"/>
    </row>
    <row r="630" ht="12.75" customHeight="1">
      <c r="E630" s="15"/>
      <c r="G630" s="99"/>
      <c r="I630" s="99"/>
      <c r="J630" s="99"/>
      <c r="K630" s="99"/>
      <c r="M630" s="99"/>
      <c r="O630" s="99"/>
      <c r="P630" s="99"/>
      <c r="Q630" s="99"/>
      <c r="R630" s="99"/>
      <c r="U630" s="15"/>
      <c r="V630" s="15"/>
      <c r="X630" s="97"/>
      <c r="Y630" s="98"/>
      <c r="Z630" s="99"/>
    </row>
    <row r="631" ht="12.75" customHeight="1">
      <c r="E631" s="15"/>
      <c r="G631" s="99"/>
      <c r="I631" s="99"/>
      <c r="J631" s="99"/>
      <c r="K631" s="99"/>
      <c r="M631" s="99"/>
      <c r="O631" s="99"/>
      <c r="P631" s="99"/>
      <c r="Q631" s="99"/>
      <c r="R631" s="99"/>
      <c r="U631" s="15"/>
      <c r="V631" s="15"/>
      <c r="X631" s="97"/>
      <c r="Y631" s="98"/>
      <c r="Z631" s="99"/>
    </row>
    <row r="632" ht="12.75" customHeight="1">
      <c r="E632" s="15"/>
      <c r="G632" s="99"/>
      <c r="I632" s="99"/>
      <c r="J632" s="99"/>
      <c r="K632" s="99"/>
      <c r="M632" s="99"/>
      <c r="O632" s="99"/>
      <c r="P632" s="99"/>
      <c r="Q632" s="99"/>
      <c r="R632" s="99"/>
      <c r="U632" s="15"/>
      <c r="V632" s="15"/>
      <c r="X632" s="97"/>
      <c r="Y632" s="98"/>
      <c r="Z632" s="99"/>
    </row>
    <row r="633" ht="12.75" customHeight="1">
      <c r="E633" s="15"/>
      <c r="G633" s="99"/>
      <c r="I633" s="99"/>
      <c r="J633" s="99"/>
      <c r="K633" s="99"/>
      <c r="M633" s="99"/>
      <c r="O633" s="99"/>
      <c r="P633" s="99"/>
      <c r="Q633" s="99"/>
      <c r="R633" s="99"/>
      <c r="U633" s="15"/>
      <c r="V633" s="15"/>
      <c r="X633" s="97"/>
      <c r="Y633" s="98"/>
      <c r="Z633" s="99"/>
    </row>
    <row r="634" ht="12.75" customHeight="1">
      <c r="E634" s="15"/>
      <c r="G634" s="99"/>
      <c r="I634" s="99"/>
      <c r="J634" s="99"/>
      <c r="K634" s="99"/>
      <c r="M634" s="99"/>
      <c r="O634" s="99"/>
      <c r="P634" s="99"/>
      <c r="Q634" s="99"/>
      <c r="R634" s="99"/>
      <c r="U634" s="15"/>
      <c r="V634" s="15"/>
      <c r="X634" s="97"/>
      <c r="Y634" s="98"/>
      <c r="Z634" s="99"/>
    </row>
    <row r="635" ht="12.75" customHeight="1">
      <c r="E635" s="15"/>
      <c r="G635" s="99"/>
      <c r="I635" s="99"/>
      <c r="J635" s="99"/>
      <c r="K635" s="99"/>
      <c r="M635" s="99"/>
      <c r="O635" s="99"/>
      <c r="P635" s="99"/>
      <c r="Q635" s="99"/>
      <c r="R635" s="99"/>
      <c r="U635" s="15"/>
      <c r="V635" s="15"/>
      <c r="X635" s="97"/>
      <c r="Y635" s="98"/>
      <c r="Z635" s="99"/>
    </row>
    <row r="636" ht="12.75" customHeight="1">
      <c r="E636" s="15"/>
      <c r="G636" s="99"/>
      <c r="I636" s="99"/>
      <c r="J636" s="99"/>
      <c r="K636" s="99"/>
      <c r="M636" s="99"/>
      <c r="O636" s="99"/>
      <c r="P636" s="99"/>
      <c r="Q636" s="99"/>
      <c r="R636" s="99"/>
      <c r="U636" s="15"/>
      <c r="V636" s="15"/>
      <c r="X636" s="97"/>
      <c r="Y636" s="98"/>
      <c r="Z636" s="99"/>
    </row>
    <row r="637" ht="12.75" customHeight="1">
      <c r="E637" s="15"/>
      <c r="G637" s="99"/>
      <c r="I637" s="99"/>
      <c r="J637" s="99"/>
      <c r="K637" s="99"/>
      <c r="M637" s="99"/>
      <c r="O637" s="99"/>
      <c r="P637" s="99"/>
      <c r="Q637" s="99"/>
      <c r="R637" s="99"/>
      <c r="U637" s="15"/>
      <c r="V637" s="15"/>
      <c r="X637" s="97"/>
      <c r="Y637" s="98"/>
      <c r="Z637" s="99"/>
    </row>
    <row r="638" ht="12.75" customHeight="1">
      <c r="E638" s="15"/>
      <c r="G638" s="99"/>
      <c r="I638" s="99"/>
      <c r="J638" s="99"/>
      <c r="K638" s="99"/>
      <c r="M638" s="99"/>
      <c r="O638" s="99"/>
      <c r="P638" s="99"/>
      <c r="Q638" s="99"/>
      <c r="R638" s="99"/>
      <c r="U638" s="15"/>
      <c r="V638" s="15"/>
      <c r="X638" s="97"/>
      <c r="Y638" s="98"/>
      <c r="Z638" s="99"/>
    </row>
    <row r="639" ht="12.75" customHeight="1">
      <c r="E639" s="15"/>
      <c r="G639" s="99"/>
      <c r="I639" s="99"/>
      <c r="J639" s="99"/>
      <c r="K639" s="99"/>
      <c r="M639" s="99"/>
      <c r="O639" s="99"/>
      <c r="P639" s="99"/>
      <c r="Q639" s="99"/>
      <c r="R639" s="99"/>
      <c r="U639" s="15"/>
      <c r="V639" s="15"/>
      <c r="X639" s="97"/>
      <c r="Y639" s="98"/>
      <c r="Z639" s="99"/>
    </row>
    <row r="640" ht="12.75" customHeight="1">
      <c r="E640" s="15"/>
      <c r="G640" s="99"/>
      <c r="I640" s="99"/>
      <c r="J640" s="99"/>
      <c r="K640" s="99"/>
      <c r="M640" s="99"/>
      <c r="O640" s="99"/>
      <c r="P640" s="99"/>
      <c r="Q640" s="99"/>
      <c r="R640" s="99"/>
      <c r="U640" s="15"/>
      <c r="V640" s="15"/>
      <c r="X640" s="97"/>
      <c r="Y640" s="98"/>
      <c r="Z640" s="99"/>
    </row>
    <row r="641" ht="12.75" customHeight="1">
      <c r="E641" s="15"/>
      <c r="G641" s="99"/>
      <c r="I641" s="99"/>
      <c r="J641" s="99"/>
      <c r="K641" s="99"/>
      <c r="M641" s="99"/>
      <c r="O641" s="99"/>
      <c r="P641" s="99"/>
      <c r="Q641" s="99"/>
      <c r="R641" s="99"/>
      <c r="U641" s="15"/>
      <c r="V641" s="15"/>
      <c r="X641" s="97"/>
      <c r="Y641" s="98"/>
      <c r="Z641" s="99"/>
    </row>
    <row r="642" ht="12.75" customHeight="1">
      <c r="E642" s="15"/>
      <c r="G642" s="99"/>
      <c r="I642" s="99"/>
      <c r="J642" s="99"/>
      <c r="K642" s="99"/>
      <c r="M642" s="99"/>
      <c r="O642" s="99"/>
      <c r="P642" s="99"/>
      <c r="Q642" s="99"/>
      <c r="R642" s="99"/>
      <c r="U642" s="15"/>
      <c r="V642" s="15"/>
      <c r="X642" s="97"/>
      <c r="Y642" s="98"/>
      <c r="Z642" s="99"/>
    </row>
    <row r="643" ht="12.75" customHeight="1">
      <c r="E643" s="15"/>
      <c r="G643" s="99"/>
      <c r="I643" s="99"/>
      <c r="J643" s="99"/>
      <c r="K643" s="99"/>
      <c r="M643" s="99"/>
      <c r="O643" s="99"/>
      <c r="P643" s="99"/>
      <c r="Q643" s="99"/>
      <c r="R643" s="99"/>
      <c r="U643" s="15"/>
      <c r="V643" s="15"/>
      <c r="X643" s="97"/>
      <c r="Y643" s="98"/>
      <c r="Z643" s="99"/>
    </row>
    <row r="644" ht="12.75" customHeight="1">
      <c r="E644" s="15"/>
      <c r="G644" s="99"/>
      <c r="I644" s="99"/>
      <c r="J644" s="99"/>
      <c r="K644" s="99"/>
      <c r="M644" s="99"/>
      <c r="O644" s="99"/>
      <c r="P644" s="99"/>
      <c r="Q644" s="99"/>
      <c r="R644" s="99"/>
      <c r="U644" s="15"/>
      <c r="V644" s="15"/>
      <c r="X644" s="97"/>
      <c r="Y644" s="98"/>
      <c r="Z644" s="99"/>
    </row>
    <row r="645" ht="12.75" customHeight="1">
      <c r="E645" s="15"/>
      <c r="G645" s="99"/>
      <c r="I645" s="99"/>
      <c r="J645" s="99"/>
      <c r="K645" s="99"/>
      <c r="M645" s="99"/>
      <c r="O645" s="99"/>
      <c r="P645" s="99"/>
      <c r="Q645" s="99"/>
      <c r="R645" s="99"/>
      <c r="U645" s="15"/>
      <c r="V645" s="15"/>
      <c r="X645" s="97"/>
      <c r="Y645" s="98"/>
      <c r="Z645" s="99"/>
    </row>
    <row r="646" ht="12.75" customHeight="1">
      <c r="E646" s="15"/>
      <c r="G646" s="99"/>
      <c r="I646" s="99"/>
      <c r="J646" s="99"/>
      <c r="K646" s="99"/>
      <c r="M646" s="99"/>
      <c r="O646" s="99"/>
      <c r="P646" s="99"/>
      <c r="Q646" s="99"/>
      <c r="R646" s="99"/>
      <c r="U646" s="15"/>
      <c r="V646" s="15"/>
      <c r="X646" s="97"/>
      <c r="Y646" s="98"/>
      <c r="Z646" s="99"/>
    </row>
    <row r="647" ht="12.75" customHeight="1">
      <c r="E647" s="15"/>
      <c r="G647" s="99"/>
      <c r="I647" s="99"/>
      <c r="J647" s="99"/>
      <c r="K647" s="99"/>
      <c r="M647" s="99"/>
      <c r="O647" s="99"/>
      <c r="P647" s="99"/>
      <c r="Q647" s="99"/>
      <c r="R647" s="99"/>
      <c r="U647" s="15"/>
      <c r="V647" s="15"/>
      <c r="X647" s="97"/>
      <c r="Y647" s="98"/>
      <c r="Z647" s="99"/>
    </row>
    <row r="648" ht="12.75" customHeight="1">
      <c r="E648" s="15"/>
      <c r="G648" s="99"/>
      <c r="I648" s="99"/>
      <c r="J648" s="99"/>
      <c r="K648" s="99"/>
      <c r="M648" s="99"/>
      <c r="O648" s="99"/>
      <c r="P648" s="99"/>
      <c r="Q648" s="99"/>
      <c r="R648" s="99"/>
      <c r="U648" s="15"/>
      <c r="V648" s="15"/>
      <c r="X648" s="97"/>
      <c r="Y648" s="98"/>
      <c r="Z648" s="99"/>
    </row>
    <row r="649" ht="12.75" customHeight="1">
      <c r="E649" s="15"/>
      <c r="G649" s="99"/>
      <c r="I649" s="99"/>
      <c r="J649" s="99"/>
      <c r="K649" s="99"/>
      <c r="M649" s="99"/>
      <c r="O649" s="99"/>
      <c r="P649" s="99"/>
      <c r="Q649" s="99"/>
      <c r="R649" s="99"/>
      <c r="U649" s="15"/>
      <c r="V649" s="15"/>
      <c r="X649" s="97"/>
      <c r="Y649" s="98"/>
      <c r="Z649" s="99"/>
    </row>
    <row r="650" ht="12.75" customHeight="1">
      <c r="E650" s="15"/>
      <c r="G650" s="99"/>
      <c r="I650" s="99"/>
      <c r="J650" s="99"/>
      <c r="K650" s="99"/>
      <c r="M650" s="99"/>
      <c r="O650" s="99"/>
      <c r="P650" s="99"/>
      <c r="Q650" s="99"/>
      <c r="R650" s="99"/>
      <c r="U650" s="15"/>
      <c r="V650" s="15"/>
      <c r="X650" s="97"/>
      <c r="Y650" s="98"/>
      <c r="Z650" s="99"/>
    </row>
    <row r="651" ht="12.75" customHeight="1">
      <c r="E651" s="15"/>
      <c r="G651" s="99"/>
      <c r="I651" s="99"/>
      <c r="J651" s="99"/>
      <c r="K651" s="99"/>
      <c r="M651" s="99"/>
      <c r="O651" s="99"/>
      <c r="P651" s="99"/>
      <c r="Q651" s="99"/>
      <c r="R651" s="99"/>
      <c r="U651" s="15"/>
      <c r="V651" s="15"/>
      <c r="X651" s="97"/>
      <c r="Y651" s="98"/>
      <c r="Z651" s="99"/>
    </row>
    <row r="652" ht="12.75" customHeight="1">
      <c r="E652" s="15"/>
      <c r="G652" s="99"/>
      <c r="I652" s="99"/>
      <c r="J652" s="99"/>
      <c r="K652" s="99"/>
      <c r="M652" s="99"/>
      <c r="O652" s="99"/>
      <c r="P652" s="99"/>
      <c r="Q652" s="99"/>
      <c r="R652" s="99"/>
      <c r="U652" s="15"/>
      <c r="V652" s="15"/>
      <c r="X652" s="97"/>
      <c r="Y652" s="98"/>
      <c r="Z652" s="99"/>
    </row>
    <row r="653" ht="12.75" customHeight="1">
      <c r="E653" s="15"/>
      <c r="G653" s="99"/>
      <c r="I653" s="99"/>
      <c r="J653" s="99"/>
      <c r="K653" s="99"/>
      <c r="M653" s="99"/>
      <c r="O653" s="99"/>
      <c r="P653" s="99"/>
      <c r="Q653" s="99"/>
      <c r="R653" s="99"/>
      <c r="U653" s="15"/>
      <c r="V653" s="15"/>
      <c r="X653" s="97"/>
      <c r="Y653" s="98"/>
      <c r="Z653" s="99"/>
    </row>
    <row r="654" ht="12.75" customHeight="1">
      <c r="E654" s="15"/>
      <c r="G654" s="99"/>
      <c r="I654" s="99"/>
      <c r="J654" s="99"/>
      <c r="K654" s="99"/>
      <c r="M654" s="99"/>
      <c r="O654" s="99"/>
      <c r="P654" s="99"/>
      <c r="Q654" s="99"/>
      <c r="R654" s="99"/>
      <c r="U654" s="15"/>
      <c r="V654" s="15"/>
      <c r="X654" s="97"/>
      <c r="Y654" s="98"/>
      <c r="Z654" s="99"/>
    </row>
    <row r="655" ht="12.75" customHeight="1">
      <c r="E655" s="15"/>
      <c r="G655" s="99"/>
      <c r="I655" s="99"/>
      <c r="J655" s="99"/>
      <c r="K655" s="99"/>
      <c r="M655" s="99"/>
      <c r="O655" s="99"/>
      <c r="P655" s="99"/>
      <c r="Q655" s="99"/>
      <c r="R655" s="99"/>
      <c r="U655" s="15"/>
      <c r="V655" s="15"/>
      <c r="X655" s="97"/>
      <c r="Y655" s="98"/>
      <c r="Z655" s="99"/>
    </row>
    <row r="656" ht="12.75" customHeight="1">
      <c r="E656" s="15"/>
      <c r="G656" s="99"/>
      <c r="I656" s="99"/>
      <c r="J656" s="99"/>
      <c r="K656" s="99"/>
      <c r="M656" s="99"/>
      <c r="O656" s="99"/>
      <c r="P656" s="99"/>
      <c r="Q656" s="99"/>
      <c r="R656" s="99"/>
      <c r="U656" s="15"/>
      <c r="V656" s="15"/>
      <c r="X656" s="97"/>
      <c r="Y656" s="98"/>
      <c r="Z656" s="99"/>
    </row>
    <row r="657" ht="12.75" customHeight="1">
      <c r="E657" s="15"/>
      <c r="G657" s="99"/>
      <c r="I657" s="99"/>
      <c r="J657" s="99"/>
      <c r="K657" s="99"/>
      <c r="M657" s="99"/>
      <c r="O657" s="99"/>
      <c r="P657" s="99"/>
      <c r="Q657" s="99"/>
      <c r="R657" s="99"/>
      <c r="U657" s="15"/>
      <c r="V657" s="15"/>
      <c r="X657" s="97"/>
      <c r="Y657" s="98"/>
      <c r="Z657" s="99"/>
    </row>
    <row r="658" ht="12.75" customHeight="1">
      <c r="E658" s="15"/>
      <c r="G658" s="99"/>
      <c r="I658" s="99"/>
      <c r="J658" s="99"/>
      <c r="K658" s="99"/>
      <c r="M658" s="99"/>
      <c r="O658" s="99"/>
      <c r="P658" s="99"/>
      <c r="Q658" s="99"/>
      <c r="R658" s="99"/>
      <c r="U658" s="15"/>
      <c r="V658" s="15"/>
      <c r="X658" s="97"/>
      <c r="Y658" s="98"/>
      <c r="Z658" s="99"/>
    </row>
    <row r="659" ht="12.75" customHeight="1">
      <c r="E659" s="15"/>
      <c r="G659" s="99"/>
      <c r="I659" s="99"/>
      <c r="J659" s="99"/>
      <c r="K659" s="99"/>
      <c r="M659" s="99"/>
      <c r="O659" s="99"/>
      <c r="P659" s="99"/>
      <c r="Q659" s="99"/>
      <c r="R659" s="99"/>
      <c r="U659" s="15"/>
      <c r="V659" s="15"/>
      <c r="X659" s="97"/>
      <c r="Y659" s="98"/>
      <c r="Z659" s="99"/>
    </row>
    <row r="660" ht="12.75" customHeight="1">
      <c r="E660" s="15"/>
      <c r="G660" s="99"/>
      <c r="I660" s="99"/>
      <c r="J660" s="99"/>
      <c r="K660" s="99"/>
      <c r="M660" s="99"/>
      <c r="O660" s="99"/>
      <c r="P660" s="99"/>
      <c r="Q660" s="99"/>
      <c r="R660" s="99"/>
      <c r="U660" s="15"/>
      <c r="V660" s="15"/>
      <c r="X660" s="97"/>
      <c r="Y660" s="98"/>
      <c r="Z660" s="99"/>
    </row>
    <row r="661" ht="12.75" customHeight="1">
      <c r="E661" s="15"/>
      <c r="G661" s="99"/>
      <c r="I661" s="99"/>
      <c r="J661" s="99"/>
      <c r="K661" s="99"/>
      <c r="M661" s="99"/>
      <c r="O661" s="99"/>
      <c r="P661" s="99"/>
      <c r="Q661" s="99"/>
      <c r="R661" s="99"/>
      <c r="U661" s="15"/>
      <c r="V661" s="15"/>
      <c r="X661" s="97"/>
      <c r="Y661" s="98"/>
      <c r="Z661" s="99"/>
    </row>
    <row r="662" ht="12.75" customHeight="1">
      <c r="E662" s="15"/>
      <c r="G662" s="99"/>
      <c r="I662" s="99"/>
      <c r="J662" s="99"/>
      <c r="K662" s="99"/>
      <c r="M662" s="99"/>
      <c r="O662" s="99"/>
      <c r="P662" s="99"/>
      <c r="Q662" s="99"/>
      <c r="R662" s="99"/>
      <c r="U662" s="15"/>
      <c r="V662" s="15"/>
      <c r="X662" s="97"/>
      <c r="Y662" s="98"/>
      <c r="Z662" s="99"/>
    </row>
    <row r="663" ht="12.75" customHeight="1">
      <c r="E663" s="15"/>
      <c r="G663" s="99"/>
      <c r="I663" s="99"/>
      <c r="J663" s="99"/>
      <c r="K663" s="99"/>
      <c r="M663" s="99"/>
      <c r="O663" s="99"/>
      <c r="P663" s="99"/>
      <c r="Q663" s="99"/>
      <c r="R663" s="99"/>
      <c r="U663" s="15"/>
      <c r="V663" s="15"/>
      <c r="X663" s="97"/>
      <c r="Y663" s="98"/>
      <c r="Z663" s="99"/>
    </row>
    <row r="664" ht="12.75" customHeight="1">
      <c r="E664" s="15"/>
      <c r="G664" s="99"/>
      <c r="I664" s="99"/>
      <c r="J664" s="99"/>
      <c r="K664" s="99"/>
      <c r="M664" s="99"/>
      <c r="O664" s="99"/>
      <c r="P664" s="99"/>
      <c r="Q664" s="99"/>
      <c r="R664" s="99"/>
      <c r="U664" s="15"/>
      <c r="V664" s="15"/>
      <c r="X664" s="97"/>
      <c r="Y664" s="98"/>
      <c r="Z664" s="99"/>
    </row>
    <row r="665" ht="12.75" customHeight="1">
      <c r="E665" s="15"/>
      <c r="G665" s="99"/>
      <c r="I665" s="99"/>
      <c r="J665" s="99"/>
      <c r="K665" s="99"/>
      <c r="M665" s="99"/>
      <c r="O665" s="99"/>
      <c r="P665" s="99"/>
      <c r="Q665" s="99"/>
      <c r="R665" s="99"/>
      <c r="U665" s="15"/>
      <c r="V665" s="15"/>
      <c r="X665" s="97"/>
      <c r="Y665" s="98"/>
      <c r="Z665" s="99"/>
    </row>
    <row r="666" ht="12.75" customHeight="1">
      <c r="E666" s="15"/>
      <c r="G666" s="99"/>
      <c r="I666" s="99"/>
      <c r="J666" s="99"/>
      <c r="K666" s="99"/>
      <c r="M666" s="99"/>
      <c r="O666" s="99"/>
      <c r="P666" s="99"/>
      <c r="Q666" s="99"/>
      <c r="R666" s="99"/>
      <c r="U666" s="15"/>
      <c r="V666" s="15"/>
      <c r="X666" s="97"/>
      <c r="Y666" s="98"/>
      <c r="Z666" s="99"/>
    </row>
    <row r="667" ht="12.75" customHeight="1">
      <c r="E667" s="15"/>
      <c r="G667" s="99"/>
      <c r="I667" s="99"/>
      <c r="J667" s="99"/>
      <c r="K667" s="99"/>
      <c r="M667" s="99"/>
      <c r="O667" s="99"/>
      <c r="P667" s="99"/>
      <c r="Q667" s="99"/>
      <c r="R667" s="99"/>
      <c r="U667" s="15"/>
      <c r="V667" s="15"/>
      <c r="X667" s="97"/>
      <c r="Y667" s="98"/>
      <c r="Z667" s="99"/>
    </row>
    <row r="668" ht="12.75" customHeight="1">
      <c r="E668" s="15"/>
      <c r="G668" s="99"/>
      <c r="I668" s="99"/>
      <c r="J668" s="99"/>
      <c r="K668" s="99"/>
      <c r="M668" s="99"/>
      <c r="O668" s="99"/>
      <c r="P668" s="99"/>
      <c r="Q668" s="99"/>
      <c r="R668" s="99"/>
      <c r="U668" s="15"/>
      <c r="V668" s="15"/>
      <c r="X668" s="97"/>
      <c r="Y668" s="98"/>
      <c r="Z668" s="99"/>
    </row>
    <row r="669" ht="12.75" customHeight="1">
      <c r="E669" s="15"/>
      <c r="G669" s="99"/>
      <c r="I669" s="99"/>
      <c r="J669" s="99"/>
      <c r="K669" s="99"/>
      <c r="M669" s="99"/>
      <c r="O669" s="99"/>
      <c r="P669" s="99"/>
      <c r="Q669" s="99"/>
      <c r="R669" s="99"/>
      <c r="U669" s="15"/>
      <c r="V669" s="15"/>
      <c r="X669" s="97"/>
      <c r="Y669" s="98"/>
      <c r="Z669" s="99"/>
    </row>
    <row r="670" ht="12.75" customHeight="1">
      <c r="E670" s="15"/>
      <c r="G670" s="99"/>
      <c r="I670" s="99"/>
      <c r="J670" s="99"/>
      <c r="K670" s="99"/>
      <c r="M670" s="99"/>
      <c r="O670" s="99"/>
      <c r="P670" s="99"/>
      <c r="Q670" s="99"/>
      <c r="R670" s="99"/>
      <c r="U670" s="15"/>
      <c r="V670" s="15"/>
      <c r="X670" s="97"/>
      <c r="Y670" s="98"/>
      <c r="Z670" s="99"/>
    </row>
    <row r="671" ht="12.75" customHeight="1">
      <c r="E671" s="15"/>
      <c r="G671" s="99"/>
      <c r="I671" s="99"/>
      <c r="J671" s="99"/>
      <c r="K671" s="99"/>
      <c r="M671" s="99"/>
      <c r="O671" s="99"/>
      <c r="P671" s="99"/>
      <c r="Q671" s="99"/>
      <c r="R671" s="99"/>
      <c r="U671" s="15"/>
      <c r="V671" s="15"/>
      <c r="X671" s="97"/>
      <c r="Y671" s="98"/>
      <c r="Z671" s="99"/>
    </row>
    <row r="672" ht="12.75" customHeight="1">
      <c r="E672" s="15"/>
      <c r="G672" s="99"/>
      <c r="I672" s="99"/>
      <c r="J672" s="99"/>
      <c r="K672" s="99"/>
      <c r="M672" s="99"/>
      <c r="O672" s="99"/>
      <c r="P672" s="99"/>
      <c r="Q672" s="99"/>
      <c r="R672" s="99"/>
      <c r="U672" s="15"/>
      <c r="V672" s="15"/>
      <c r="X672" s="97"/>
      <c r="Y672" s="98"/>
      <c r="Z672" s="99"/>
    </row>
    <row r="673" ht="12.75" customHeight="1">
      <c r="E673" s="15"/>
      <c r="G673" s="99"/>
      <c r="I673" s="99"/>
      <c r="J673" s="99"/>
      <c r="K673" s="99"/>
      <c r="M673" s="99"/>
      <c r="O673" s="99"/>
      <c r="P673" s="99"/>
      <c r="Q673" s="99"/>
      <c r="R673" s="99"/>
      <c r="U673" s="15"/>
      <c r="V673" s="15"/>
      <c r="X673" s="97"/>
      <c r="Y673" s="98"/>
      <c r="Z673" s="99"/>
    </row>
    <row r="674" ht="12.75" customHeight="1">
      <c r="E674" s="15"/>
      <c r="G674" s="99"/>
      <c r="I674" s="99"/>
      <c r="J674" s="99"/>
      <c r="K674" s="99"/>
      <c r="M674" s="99"/>
      <c r="O674" s="99"/>
      <c r="P674" s="99"/>
      <c r="Q674" s="99"/>
      <c r="R674" s="99"/>
      <c r="U674" s="15"/>
      <c r="V674" s="15"/>
      <c r="X674" s="97"/>
      <c r="Y674" s="98"/>
      <c r="Z674" s="99"/>
    </row>
    <row r="675" ht="12.75" customHeight="1">
      <c r="E675" s="15"/>
      <c r="G675" s="99"/>
      <c r="I675" s="99"/>
      <c r="J675" s="99"/>
      <c r="K675" s="99"/>
      <c r="M675" s="99"/>
      <c r="O675" s="99"/>
      <c r="P675" s="99"/>
      <c r="Q675" s="99"/>
      <c r="R675" s="99"/>
      <c r="U675" s="15"/>
      <c r="V675" s="15"/>
      <c r="X675" s="97"/>
      <c r="Y675" s="98"/>
      <c r="Z675" s="99"/>
    </row>
    <row r="676" ht="12.75" customHeight="1">
      <c r="E676" s="15"/>
      <c r="G676" s="99"/>
      <c r="I676" s="99"/>
      <c r="J676" s="99"/>
      <c r="K676" s="99"/>
      <c r="M676" s="99"/>
      <c r="O676" s="99"/>
      <c r="P676" s="99"/>
      <c r="Q676" s="99"/>
      <c r="R676" s="99"/>
      <c r="U676" s="15"/>
      <c r="V676" s="15"/>
      <c r="X676" s="97"/>
      <c r="Y676" s="98"/>
      <c r="Z676" s="99"/>
    </row>
    <row r="677" ht="12.75" customHeight="1">
      <c r="E677" s="15"/>
      <c r="G677" s="99"/>
      <c r="I677" s="99"/>
      <c r="J677" s="99"/>
      <c r="K677" s="99"/>
      <c r="M677" s="99"/>
      <c r="O677" s="99"/>
      <c r="P677" s="99"/>
      <c r="Q677" s="99"/>
      <c r="R677" s="99"/>
      <c r="U677" s="15"/>
      <c r="V677" s="15"/>
      <c r="X677" s="97"/>
      <c r="Y677" s="98"/>
      <c r="Z677" s="99"/>
    </row>
    <row r="678" ht="12.75" customHeight="1">
      <c r="E678" s="15"/>
      <c r="G678" s="99"/>
      <c r="I678" s="99"/>
      <c r="J678" s="99"/>
      <c r="K678" s="99"/>
      <c r="M678" s="99"/>
      <c r="O678" s="99"/>
      <c r="P678" s="99"/>
      <c r="Q678" s="99"/>
      <c r="R678" s="99"/>
      <c r="U678" s="15"/>
      <c r="V678" s="15"/>
      <c r="X678" s="97"/>
      <c r="Y678" s="98"/>
      <c r="Z678" s="99"/>
    </row>
    <row r="679" ht="12.75" customHeight="1">
      <c r="E679" s="15"/>
      <c r="G679" s="99"/>
      <c r="I679" s="99"/>
      <c r="J679" s="99"/>
      <c r="K679" s="99"/>
      <c r="M679" s="99"/>
      <c r="O679" s="99"/>
      <c r="P679" s="99"/>
      <c r="Q679" s="99"/>
      <c r="R679" s="99"/>
      <c r="U679" s="15"/>
      <c r="V679" s="15"/>
      <c r="X679" s="97"/>
      <c r="Y679" s="98"/>
      <c r="Z679" s="99"/>
    </row>
    <row r="680" ht="12.75" customHeight="1">
      <c r="E680" s="15"/>
      <c r="G680" s="99"/>
      <c r="I680" s="99"/>
      <c r="J680" s="99"/>
      <c r="K680" s="99"/>
      <c r="M680" s="99"/>
      <c r="O680" s="99"/>
      <c r="P680" s="99"/>
      <c r="Q680" s="99"/>
      <c r="R680" s="99"/>
      <c r="U680" s="15"/>
      <c r="V680" s="15"/>
      <c r="X680" s="97"/>
      <c r="Y680" s="98"/>
      <c r="Z680" s="99"/>
    </row>
    <row r="681" ht="12.75" customHeight="1">
      <c r="E681" s="15"/>
      <c r="G681" s="99"/>
      <c r="I681" s="99"/>
      <c r="J681" s="99"/>
      <c r="K681" s="99"/>
      <c r="M681" s="99"/>
      <c r="O681" s="99"/>
      <c r="P681" s="99"/>
      <c r="Q681" s="99"/>
      <c r="R681" s="99"/>
      <c r="U681" s="15"/>
      <c r="V681" s="15"/>
      <c r="X681" s="97"/>
      <c r="Y681" s="98"/>
      <c r="Z681" s="99"/>
    </row>
    <row r="682" ht="12.75" customHeight="1">
      <c r="E682" s="15"/>
      <c r="G682" s="99"/>
      <c r="I682" s="99"/>
      <c r="J682" s="99"/>
      <c r="K682" s="99"/>
      <c r="M682" s="99"/>
      <c r="O682" s="99"/>
      <c r="P682" s="99"/>
      <c r="Q682" s="99"/>
      <c r="R682" s="99"/>
      <c r="U682" s="15"/>
      <c r="V682" s="15"/>
      <c r="X682" s="97"/>
      <c r="Y682" s="98"/>
      <c r="Z682" s="99"/>
    </row>
    <row r="683" ht="12.75" customHeight="1">
      <c r="E683" s="15"/>
      <c r="G683" s="99"/>
      <c r="I683" s="99"/>
      <c r="J683" s="99"/>
      <c r="K683" s="99"/>
      <c r="M683" s="99"/>
      <c r="O683" s="99"/>
      <c r="P683" s="99"/>
      <c r="Q683" s="99"/>
      <c r="R683" s="99"/>
      <c r="U683" s="15"/>
      <c r="V683" s="15"/>
      <c r="X683" s="97"/>
      <c r="Y683" s="98"/>
      <c r="Z683" s="99"/>
    </row>
    <row r="684" ht="12.75" customHeight="1">
      <c r="E684" s="15"/>
      <c r="G684" s="99"/>
      <c r="I684" s="99"/>
      <c r="J684" s="99"/>
      <c r="K684" s="99"/>
      <c r="M684" s="99"/>
      <c r="O684" s="99"/>
      <c r="P684" s="99"/>
      <c r="Q684" s="99"/>
      <c r="R684" s="99"/>
      <c r="U684" s="15"/>
      <c r="V684" s="15"/>
      <c r="X684" s="97"/>
      <c r="Y684" s="98"/>
      <c r="Z684" s="99"/>
    </row>
    <row r="685" ht="12.75" customHeight="1">
      <c r="E685" s="15"/>
      <c r="G685" s="99"/>
      <c r="I685" s="99"/>
      <c r="J685" s="99"/>
      <c r="K685" s="99"/>
      <c r="M685" s="99"/>
      <c r="O685" s="99"/>
      <c r="P685" s="99"/>
      <c r="Q685" s="99"/>
      <c r="R685" s="99"/>
      <c r="U685" s="15"/>
      <c r="V685" s="15"/>
      <c r="X685" s="97"/>
      <c r="Y685" s="98"/>
      <c r="Z685" s="99"/>
    </row>
    <row r="686" ht="12.75" customHeight="1">
      <c r="E686" s="15"/>
      <c r="G686" s="99"/>
      <c r="I686" s="99"/>
      <c r="J686" s="99"/>
      <c r="K686" s="99"/>
      <c r="M686" s="99"/>
      <c r="O686" s="99"/>
      <c r="P686" s="99"/>
      <c r="Q686" s="99"/>
      <c r="R686" s="99"/>
      <c r="U686" s="15"/>
      <c r="V686" s="15"/>
      <c r="X686" s="97"/>
      <c r="Y686" s="98"/>
      <c r="Z686" s="99"/>
    </row>
    <row r="687" ht="12.75" customHeight="1">
      <c r="E687" s="15"/>
      <c r="G687" s="99"/>
      <c r="I687" s="99"/>
      <c r="J687" s="99"/>
      <c r="K687" s="99"/>
      <c r="M687" s="99"/>
      <c r="O687" s="99"/>
      <c r="P687" s="99"/>
      <c r="Q687" s="99"/>
      <c r="R687" s="99"/>
      <c r="U687" s="15"/>
      <c r="V687" s="15"/>
      <c r="X687" s="97"/>
      <c r="Y687" s="98"/>
      <c r="Z687" s="99"/>
    </row>
    <row r="688" ht="12.75" customHeight="1">
      <c r="E688" s="15"/>
      <c r="G688" s="99"/>
      <c r="I688" s="99"/>
      <c r="J688" s="99"/>
      <c r="K688" s="99"/>
      <c r="M688" s="99"/>
      <c r="O688" s="99"/>
      <c r="P688" s="99"/>
      <c r="Q688" s="99"/>
      <c r="R688" s="99"/>
      <c r="U688" s="15"/>
      <c r="V688" s="15"/>
      <c r="X688" s="97"/>
      <c r="Y688" s="98"/>
      <c r="Z688" s="99"/>
    </row>
    <row r="689" ht="12.75" customHeight="1">
      <c r="E689" s="15"/>
      <c r="G689" s="99"/>
      <c r="I689" s="99"/>
      <c r="J689" s="99"/>
      <c r="K689" s="99"/>
      <c r="M689" s="99"/>
      <c r="O689" s="99"/>
      <c r="P689" s="99"/>
      <c r="Q689" s="99"/>
      <c r="R689" s="99"/>
      <c r="U689" s="15"/>
      <c r="V689" s="15"/>
      <c r="X689" s="97"/>
      <c r="Y689" s="98"/>
      <c r="Z689" s="99"/>
    </row>
    <row r="690" ht="12.75" customHeight="1">
      <c r="E690" s="15"/>
      <c r="G690" s="99"/>
      <c r="I690" s="99"/>
      <c r="J690" s="99"/>
      <c r="K690" s="99"/>
      <c r="M690" s="99"/>
      <c r="O690" s="99"/>
      <c r="P690" s="99"/>
      <c r="Q690" s="99"/>
      <c r="R690" s="99"/>
      <c r="U690" s="15"/>
      <c r="V690" s="15"/>
      <c r="X690" s="97"/>
      <c r="Y690" s="98"/>
      <c r="Z690" s="99"/>
    </row>
    <row r="691" ht="12.75" customHeight="1">
      <c r="E691" s="15"/>
      <c r="G691" s="99"/>
      <c r="I691" s="99"/>
      <c r="J691" s="99"/>
      <c r="K691" s="99"/>
      <c r="M691" s="99"/>
      <c r="O691" s="99"/>
      <c r="P691" s="99"/>
      <c r="Q691" s="99"/>
      <c r="R691" s="99"/>
      <c r="U691" s="15"/>
      <c r="V691" s="15"/>
      <c r="X691" s="97"/>
      <c r="Y691" s="98"/>
      <c r="Z691" s="99"/>
    </row>
    <row r="692" ht="12.75" customHeight="1">
      <c r="E692" s="15"/>
      <c r="G692" s="99"/>
      <c r="I692" s="99"/>
      <c r="J692" s="99"/>
      <c r="K692" s="99"/>
      <c r="M692" s="99"/>
      <c r="O692" s="99"/>
      <c r="P692" s="99"/>
      <c r="Q692" s="99"/>
      <c r="R692" s="99"/>
      <c r="U692" s="15"/>
      <c r="V692" s="15"/>
      <c r="X692" s="97"/>
      <c r="Y692" s="98"/>
      <c r="Z692" s="99"/>
    </row>
    <row r="693" ht="12.75" customHeight="1">
      <c r="E693" s="15"/>
      <c r="G693" s="99"/>
      <c r="I693" s="99"/>
      <c r="J693" s="99"/>
      <c r="K693" s="99"/>
      <c r="M693" s="99"/>
      <c r="O693" s="99"/>
      <c r="P693" s="99"/>
      <c r="Q693" s="99"/>
      <c r="R693" s="99"/>
      <c r="U693" s="15"/>
      <c r="V693" s="15"/>
      <c r="X693" s="97"/>
      <c r="Y693" s="98"/>
      <c r="Z693" s="99"/>
    </row>
    <row r="694" ht="12.75" customHeight="1">
      <c r="E694" s="15"/>
      <c r="G694" s="99"/>
      <c r="I694" s="99"/>
      <c r="J694" s="99"/>
      <c r="K694" s="99"/>
      <c r="M694" s="99"/>
      <c r="O694" s="99"/>
      <c r="P694" s="99"/>
      <c r="Q694" s="99"/>
      <c r="R694" s="99"/>
      <c r="U694" s="15"/>
      <c r="V694" s="15"/>
      <c r="X694" s="97"/>
      <c r="Y694" s="98"/>
      <c r="Z694" s="99"/>
    </row>
    <row r="695" ht="12.75" customHeight="1">
      <c r="E695" s="15"/>
      <c r="G695" s="99"/>
      <c r="I695" s="99"/>
      <c r="J695" s="99"/>
      <c r="K695" s="99"/>
      <c r="M695" s="99"/>
      <c r="O695" s="99"/>
      <c r="P695" s="99"/>
      <c r="Q695" s="99"/>
      <c r="R695" s="99"/>
      <c r="U695" s="15"/>
      <c r="V695" s="15"/>
      <c r="X695" s="97"/>
      <c r="Y695" s="98"/>
      <c r="Z695" s="99"/>
    </row>
    <row r="696" ht="12.75" customHeight="1">
      <c r="E696" s="15"/>
      <c r="G696" s="99"/>
      <c r="I696" s="99"/>
      <c r="J696" s="99"/>
      <c r="K696" s="99"/>
      <c r="M696" s="99"/>
      <c r="O696" s="99"/>
      <c r="P696" s="99"/>
      <c r="Q696" s="99"/>
      <c r="R696" s="99"/>
      <c r="U696" s="15"/>
      <c r="V696" s="15"/>
      <c r="X696" s="97"/>
      <c r="Y696" s="98"/>
      <c r="Z696" s="99"/>
    </row>
    <row r="697" ht="12.75" customHeight="1">
      <c r="E697" s="15"/>
      <c r="G697" s="99"/>
      <c r="I697" s="99"/>
      <c r="J697" s="99"/>
      <c r="K697" s="99"/>
      <c r="M697" s="99"/>
      <c r="O697" s="99"/>
      <c r="P697" s="99"/>
      <c r="Q697" s="99"/>
      <c r="R697" s="99"/>
      <c r="U697" s="15"/>
      <c r="V697" s="15"/>
      <c r="X697" s="97"/>
      <c r="Y697" s="98"/>
      <c r="Z697" s="99"/>
    </row>
    <row r="698" ht="12.75" customHeight="1">
      <c r="E698" s="15"/>
      <c r="G698" s="99"/>
      <c r="I698" s="99"/>
      <c r="J698" s="99"/>
      <c r="K698" s="99"/>
      <c r="M698" s="99"/>
      <c r="O698" s="99"/>
      <c r="P698" s="99"/>
      <c r="Q698" s="99"/>
      <c r="R698" s="99"/>
      <c r="U698" s="15"/>
      <c r="V698" s="15"/>
      <c r="X698" s="97"/>
      <c r="Y698" s="98"/>
      <c r="Z698" s="99"/>
    </row>
    <row r="699" ht="12.75" customHeight="1">
      <c r="E699" s="15"/>
      <c r="G699" s="99"/>
      <c r="I699" s="99"/>
      <c r="J699" s="99"/>
      <c r="K699" s="99"/>
      <c r="M699" s="99"/>
      <c r="O699" s="99"/>
      <c r="P699" s="99"/>
      <c r="Q699" s="99"/>
      <c r="R699" s="99"/>
      <c r="U699" s="15"/>
      <c r="V699" s="15"/>
      <c r="X699" s="97"/>
      <c r="Y699" s="98"/>
      <c r="Z699" s="99"/>
    </row>
    <row r="700" ht="12.75" customHeight="1">
      <c r="E700" s="15"/>
      <c r="G700" s="99"/>
      <c r="I700" s="99"/>
      <c r="J700" s="99"/>
      <c r="K700" s="99"/>
      <c r="M700" s="99"/>
      <c r="O700" s="99"/>
      <c r="P700" s="99"/>
      <c r="Q700" s="99"/>
      <c r="R700" s="99"/>
      <c r="U700" s="15"/>
      <c r="V700" s="15"/>
      <c r="X700" s="97"/>
      <c r="Y700" s="98"/>
      <c r="Z700" s="99"/>
    </row>
    <row r="701" ht="12.75" customHeight="1">
      <c r="E701" s="15"/>
      <c r="G701" s="99"/>
      <c r="I701" s="99"/>
      <c r="J701" s="99"/>
      <c r="K701" s="99"/>
      <c r="M701" s="99"/>
      <c r="O701" s="99"/>
      <c r="P701" s="99"/>
      <c r="Q701" s="99"/>
      <c r="R701" s="99"/>
      <c r="U701" s="15"/>
      <c r="V701" s="15"/>
      <c r="X701" s="97"/>
      <c r="Y701" s="98"/>
      <c r="Z701" s="99"/>
    </row>
    <row r="702" ht="12.75" customHeight="1">
      <c r="E702" s="15"/>
      <c r="G702" s="99"/>
      <c r="I702" s="99"/>
      <c r="J702" s="99"/>
      <c r="K702" s="99"/>
      <c r="M702" s="99"/>
      <c r="O702" s="99"/>
      <c r="P702" s="99"/>
      <c r="Q702" s="99"/>
      <c r="R702" s="99"/>
      <c r="U702" s="15"/>
      <c r="V702" s="15"/>
      <c r="X702" s="97"/>
      <c r="Y702" s="98"/>
      <c r="Z702" s="99"/>
    </row>
    <row r="703" ht="12.75" customHeight="1">
      <c r="E703" s="15"/>
      <c r="G703" s="99"/>
      <c r="I703" s="99"/>
      <c r="J703" s="99"/>
      <c r="K703" s="99"/>
      <c r="M703" s="99"/>
      <c r="O703" s="99"/>
      <c r="P703" s="99"/>
      <c r="Q703" s="99"/>
      <c r="R703" s="99"/>
      <c r="U703" s="15"/>
      <c r="V703" s="15"/>
      <c r="X703" s="97"/>
      <c r="Y703" s="98"/>
      <c r="Z703" s="99"/>
    </row>
    <row r="704" ht="12.75" customHeight="1">
      <c r="E704" s="15"/>
      <c r="G704" s="99"/>
      <c r="I704" s="99"/>
      <c r="J704" s="99"/>
      <c r="K704" s="99"/>
      <c r="M704" s="99"/>
      <c r="O704" s="99"/>
      <c r="P704" s="99"/>
      <c r="Q704" s="99"/>
      <c r="R704" s="99"/>
      <c r="U704" s="15"/>
      <c r="V704" s="15"/>
      <c r="X704" s="97"/>
      <c r="Y704" s="98"/>
      <c r="Z704" s="99"/>
    </row>
    <row r="705" ht="12.75" customHeight="1">
      <c r="E705" s="15"/>
      <c r="G705" s="99"/>
      <c r="I705" s="99"/>
      <c r="J705" s="99"/>
      <c r="K705" s="99"/>
      <c r="M705" s="99"/>
      <c r="O705" s="99"/>
      <c r="P705" s="99"/>
      <c r="Q705" s="99"/>
      <c r="R705" s="99"/>
      <c r="U705" s="15"/>
      <c r="V705" s="15"/>
      <c r="X705" s="97"/>
      <c r="Y705" s="98"/>
      <c r="Z705" s="99"/>
    </row>
    <row r="706" ht="12.75" customHeight="1">
      <c r="E706" s="15"/>
      <c r="G706" s="99"/>
      <c r="I706" s="99"/>
      <c r="J706" s="99"/>
      <c r="K706" s="99"/>
      <c r="M706" s="99"/>
      <c r="O706" s="99"/>
      <c r="P706" s="99"/>
      <c r="Q706" s="99"/>
      <c r="R706" s="99"/>
      <c r="U706" s="15"/>
      <c r="V706" s="15"/>
      <c r="X706" s="97"/>
      <c r="Y706" s="98"/>
      <c r="Z706" s="99"/>
    </row>
    <row r="707" ht="12.75" customHeight="1">
      <c r="E707" s="15"/>
      <c r="G707" s="99"/>
      <c r="I707" s="99"/>
      <c r="J707" s="99"/>
      <c r="K707" s="99"/>
      <c r="M707" s="99"/>
      <c r="O707" s="99"/>
      <c r="P707" s="99"/>
      <c r="Q707" s="99"/>
      <c r="R707" s="99"/>
      <c r="U707" s="15"/>
      <c r="V707" s="15"/>
      <c r="X707" s="97"/>
      <c r="Y707" s="98"/>
      <c r="Z707" s="99"/>
    </row>
    <row r="708" ht="12.75" customHeight="1">
      <c r="E708" s="15"/>
      <c r="G708" s="99"/>
      <c r="I708" s="99"/>
      <c r="J708" s="99"/>
      <c r="K708" s="99"/>
      <c r="M708" s="99"/>
      <c r="O708" s="99"/>
      <c r="P708" s="99"/>
      <c r="Q708" s="99"/>
      <c r="R708" s="99"/>
      <c r="U708" s="15"/>
      <c r="V708" s="15"/>
      <c r="X708" s="97"/>
      <c r="Y708" s="98"/>
      <c r="Z708" s="99"/>
    </row>
    <row r="709" ht="12.75" customHeight="1">
      <c r="E709" s="15"/>
      <c r="G709" s="99"/>
      <c r="I709" s="99"/>
      <c r="J709" s="99"/>
      <c r="K709" s="99"/>
      <c r="M709" s="99"/>
      <c r="O709" s="99"/>
      <c r="P709" s="99"/>
      <c r="Q709" s="99"/>
      <c r="R709" s="99"/>
      <c r="U709" s="15"/>
      <c r="V709" s="15"/>
      <c r="X709" s="97"/>
      <c r="Y709" s="98"/>
      <c r="Z709" s="99"/>
    </row>
    <row r="710" ht="12.75" customHeight="1">
      <c r="E710" s="15"/>
      <c r="G710" s="99"/>
      <c r="I710" s="99"/>
      <c r="J710" s="99"/>
      <c r="K710" s="99"/>
      <c r="M710" s="99"/>
      <c r="O710" s="99"/>
      <c r="P710" s="99"/>
      <c r="Q710" s="99"/>
      <c r="R710" s="99"/>
      <c r="U710" s="15"/>
      <c r="V710" s="15"/>
      <c r="X710" s="97"/>
      <c r="Y710" s="98"/>
      <c r="Z710" s="99"/>
    </row>
    <row r="711" ht="12.75" customHeight="1">
      <c r="E711" s="15"/>
      <c r="G711" s="99"/>
      <c r="I711" s="99"/>
      <c r="J711" s="99"/>
      <c r="K711" s="99"/>
      <c r="M711" s="99"/>
      <c r="O711" s="99"/>
      <c r="P711" s="99"/>
      <c r="Q711" s="99"/>
      <c r="R711" s="99"/>
      <c r="U711" s="15"/>
      <c r="V711" s="15"/>
      <c r="X711" s="97"/>
      <c r="Y711" s="98"/>
      <c r="Z711" s="99"/>
    </row>
    <row r="712" ht="12.75" customHeight="1">
      <c r="E712" s="15"/>
      <c r="G712" s="99"/>
      <c r="I712" s="99"/>
      <c r="J712" s="99"/>
      <c r="K712" s="99"/>
      <c r="M712" s="99"/>
      <c r="O712" s="99"/>
      <c r="P712" s="99"/>
      <c r="Q712" s="99"/>
      <c r="R712" s="99"/>
      <c r="U712" s="15"/>
      <c r="V712" s="15"/>
      <c r="X712" s="97"/>
      <c r="Y712" s="98"/>
      <c r="Z712" s="99"/>
    </row>
    <row r="713" ht="12.75" customHeight="1">
      <c r="E713" s="15"/>
      <c r="G713" s="99"/>
      <c r="I713" s="99"/>
      <c r="J713" s="99"/>
      <c r="K713" s="99"/>
      <c r="M713" s="99"/>
      <c r="O713" s="99"/>
      <c r="P713" s="99"/>
      <c r="Q713" s="99"/>
      <c r="R713" s="99"/>
      <c r="U713" s="15"/>
      <c r="V713" s="15"/>
      <c r="X713" s="97"/>
      <c r="Y713" s="98"/>
      <c r="Z713" s="99"/>
    </row>
    <row r="714" ht="12.75" customHeight="1">
      <c r="E714" s="15"/>
      <c r="G714" s="99"/>
      <c r="I714" s="99"/>
      <c r="J714" s="99"/>
      <c r="K714" s="99"/>
      <c r="M714" s="99"/>
      <c r="O714" s="99"/>
      <c r="P714" s="99"/>
      <c r="Q714" s="99"/>
      <c r="R714" s="99"/>
      <c r="U714" s="15"/>
      <c r="V714" s="15"/>
      <c r="X714" s="97"/>
      <c r="Y714" s="98"/>
      <c r="Z714" s="99"/>
    </row>
    <row r="715" ht="12.75" customHeight="1">
      <c r="E715" s="15"/>
      <c r="G715" s="99"/>
      <c r="I715" s="99"/>
      <c r="J715" s="99"/>
      <c r="K715" s="99"/>
      <c r="M715" s="99"/>
      <c r="O715" s="99"/>
      <c r="P715" s="99"/>
      <c r="Q715" s="99"/>
      <c r="R715" s="99"/>
      <c r="U715" s="15"/>
      <c r="V715" s="15"/>
      <c r="X715" s="97"/>
      <c r="Y715" s="98"/>
      <c r="Z715" s="99"/>
    </row>
    <row r="716" ht="12.75" customHeight="1">
      <c r="E716" s="15"/>
      <c r="G716" s="99"/>
      <c r="I716" s="99"/>
      <c r="J716" s="99"/>
      <c r="K716" s="99"/>
      <c r="M716" s="99"/>
      <c r="O716" s="99"/>
      <c r="P716" s="99"/>
      <c r="Q716" s="99"/>
      <c r="R716" s="99"/>
      <c r="U716" s="15"/>
      <c r="V716" s="15"/>
      <c r="X716" s="97"/>
      <c r="Y716" s="98"/>
      <c r="Z716" s="99"/>
    </row>
    <row r="717" ht="12.75" customHeight="1">
      <c r="E717" s="15"/>
      <c r="G717" s="99"/>
      <c r="I717" s="99"/>
      <c r="J717" s="99"/>
      <c r="K717" s="99"/>
      <c r="M717" s="99"/>
      <c r="O717" s="99"/>
      <c r="P717" s="99"/>
      <c r="Q717" s="99"/>
      <c r="R717" s="99"/>
      <c r="U717" s="15"/>
      <c r="V717" s="15"/>
      <c r="X717" s="97"/>
      <c r="Y717" s="98"/>
      <c r="Z717" s="99"/>
    </row>
    <row r="718" ht="12.75" customHeight="1">
      <c r="E718" s="15"/>
      <c r="G718" s="99"/>
      <c r="I718" s="99"/>
      <c r="J718" s="99"/>
      <c r="K718" s="99"/>
      <c r="M718" s="99"/>
      <c r="O718" s="99"/>
      <c r="P718" s="99"/>
      <c r="Q718" s="99"/>
      <c r="R718" s="99"/>
      <c r="U718" s="15"/>
      <c r="V718" s="15"/>
      <c r="X718" s="97"/>
      <c r="Y718" s="98"/>
      <c r="Z718" s="99"/>
    </row>
    <row r="719" ht="12.75" customHeight="1">
      <c r="E719" s="15"/>
      <c r="G719" s="99"/>
      <c r="I719" s="99"/>
      <c r="J719" s="99"/>
      <c r="K719" s="99"/>
      <c r="M719" s="99"/>
      <c r="O719" s="99"/>
      <c r="P719" s="99"/>
      <c r="Q719" s="99"/>
      <c r="R719" s="99"/>
      <c r="U719" s="15"/>
      <c r="V719" s="15"/>
      <c r="X719" s="97"/>
      <c r="Y719" s="98"/>
      <c r="Z719" s="99"/>
    </row>
    <row r="720" ht="12.75" customHeight="1">
      <c r="E720" s="15"/>
      <c r="G720" s="99"/>
      <c r="I720" s="99"/>
      <c r="J720" s="99"/>
      <c r="K720" s="99"/>
      <c r="M720" s="99"/>
      <c r="O720" s="99"/>
      <c r="P720" s="99"/>
      <c r="Q720" s="99"/>
      <c r="R720" s="99"/>
      <c r="U720" s="15"/>
      <c r="V720" s="15"/>
      <c r="X720" s="97"/>
      <c r="Y720" s="98"/>
      <c r="Z720" s="99"/>
    </row>
    <row r="721" ht="12.75" customHeight="1">
      <c r="E721" s="15"/>
      <c r="G721" s="99"/>
      <c r="I721" s="99"/>
      <c r="J721" s="99"/>
      <c r="K721" s="99"/>
      <c r="M721" s="99"/>
      <c r="O721" s="99"/>
      <c r="P721" s="99"/>
      <c r="Q721" s="99"/>
      <c r="R721" s="99"/>
      <c r="U721" s="15"/>
      <c r="V721" s="15"/>
      <c r="X721" s="97"/>
      <c r="Y721" s="98"/>
      <c r="Z721" s="99"/>
    </row>
    <row r="722" ht="12.75" customHeight="1">
      <c r="E722" s="15"/>
      <c r="G722" s="99"/>
      <c r="I722" s="99"/>
      <c r="J722" s="99"/>
      <c r="K722" s="99"/>
      <c r="M722" s="99"/>
      <c r="O722" s="99"/>
      <c r="P722" s="99"/>
      <c r="Q722" s="99"/>
      <c r="R722" s="99"/>
      <c r="U722" s="15"/>
      <c r="V722" s="15"/>
      <c r="X722" s="97"/>
      <c r="Y722" s="98"/>
      <c r="Z722" s="99"/>
    </row>
    <row r="723" ht="12.75" customHeight="1">
      <c r="E723" s="15"/>
      <c r="G723" s="99"/>
      <c r="I723" s="99"/>
      <c r="J723" s="99"/>
      <c r="K723" s="99"/>
      <c r="M723" s="99"/>
      <c r="O723" s="99"/>
      <c r="P723" s="99"/>
      <c r="Q723" s="99"/>
      <c r="R723" s="99"/>
      <c r="U723" s="15"/>
      <c r="V723" s="15"/>
      <c r="X723" s="97"/>
      <c r="Y723" s="98"/>
      <c r="Z723" s="99"/>
    </row>
    <row r="724" ht="12.75" customHeight="1">
      <c r="E724" s="15"/>
      <c r="G724" s="99"/>
      <c r="I724" s="99"/>
      <c r="J724" s="99"/>
      <c r="K724" s="99"/>
      <c r="M724" s="99"/>
      <c r="O724" s="99"/>
      <c r="P724" s="99"/>
      <c r="Q724" s="99"/>
      <c r="R724" s="99"/>
      <c r="U724" s="15"/>
      <c r="V724" s="15"/>
      <c r="X724" s="97"/>
      <c r="Y724" s="98"/>
      <c r="Z724" s="99"/>
    </row>
    <row r="725" ht="12.75" customHeight="1">
      <c r="E725" s="15"/>
      <c r="G725" s="99"/>
      <c r="I725" s="99"/>
      <c r="J725" s="99"/>
      <c r="K725" s="99"/>
      <c r="M725" s="99"/>
      <c r="O725" s="99"/>
      <c r="P725" s="99"/>
      <c r="Q725" s="99"/>
      <c r="R725" s="99"/>
      <c r="U725" s="15"/>
      <c r="V725" s="15"/>
      <c r="X725" s="97"/>
      <c r="Y725" s="98"/>
      <c r="Z725" s="99"/>
    </row>
    <row r="726" ht="12.75" customHeight="1">
      <c r="E726" s="15"/>
      <c r="G726" s="99"/>
      <c r="I726" s="99"/>
      <c r="J726" s="99"/>
      <c r="K726" s="99"/>
      <c r="M726" s="99"/>
      <c r="O726" s="99"/>
      <c r="P726" s="99"/>
      <c r="Q726" s="99"/>
      <c r="R726" s="99"/>
      <c r="U726" s="15"/>
      <c r="V726" s="15"/>
      <c r="X726" s="97"/>
      <c r="Y726" s="98"/>
      <c r="Z726" s="99"/>
    </row>
    <row r="727" ht="12.75" customHeight="1">
      <c r="E727" s="15"/>
      <c r="G727" s="99"/>
      <c r="I727" s="99"/>
      <c r="J727" s="99"/>
      <c r="K727" s="99"/>
      <c r="M727" s="99"/>
      <c r="O727" s="99"/>
      <c r="P727" s="99"/>
      <c r="Q727" s="99"/>
      <c r="R727" s="99"/>
      <c r="U727" s="15"/>
      <c r="V727" s="15"/>
      <c r="X727" s="97"/>
      <c r="Y727" s="98"/>
      <c r="Z727" s="99"/>
    </row>
    <row r="728" ht="12.75" customHeight="1">
      <c r="E728" s="15"/>
      <c r="G728" s="99"/>
      <c r="I728" s="99"/>
      <c r="J728" s="99"/>
      <c r="K728" s="99"/>
      <c r="M728" s="99"/>
      <c r="O728" s="99"/>
      <c r="P728" s="99"/>
      <c r="Q728" s="99"/>
      <c r="R728" s="99"/>
      <c r="U728" s="15"/>
      <c r="V728" s="15"/>
      <c r="X728" s="97"/>
      <c r="Y728" s="98"/>
      <c r="Z728" s="99"/>
    </row>
    <row r="729" ht="12.75" customHeight="1">
      <c r="E729" s="15"/>
      <c r="G729" s="99"/>
      <c r="I729" s="99"/>
      <c r="J729" s="99"/>
      <c r="K729" s="99"/>
      <c r="M729" s="99"/>
      <c r="O729" s="99"/>
      <c r="P729" s="99"/>
      <c r="Q729" s="99"/>
      <c r="R729" s="99"/>
      <c r="U729" s="15"/>
      <c r="V729" s="15"/>
      <c r="X729" s="97"/>
      <c r="Y729" s="98"/>
      <c r="Z729" s="99"/>
    </row>
    <row r="730" ht="12.75" customHeight="1">
      <c r="E730" s="15"/>
      <c r="G730" s="99"/>
      <c r="I730" s="99"/>
      <c r="J730" s="99"/>
      <c r="K730" s="99"/>
      <c r="M730" s="99"/>
      <c r="O730" s="99"/>
      <c r="P730" s="99"/>
      <c r="Q730" s="99"/>
      <c r="R730" s="99"/>
      <c r="U730" s="15"/>
      <c r="V730" s="15"/>
      <c r="X730" s="97"/>
      <c r="Y730" s="98"/>
      <c r="Z730" s="99"/>
    </row>
    <row r="731" ht="12.75" customHeight="1">
      <c r="E731" s="15"/>
      <c r="G731" s="99"/>
      <c r="I731" s="99"/>
      <c r="J731" s="99"/>
      <c r="K731" s="99"/>
      <c r="M731" s="99"/>
      <c r="O731" s="99"/>
      <c r="P731" s="99"/>
      <c r="Q731" s="99"/>
      <c r="R731" s="99"/>
      <c r="U731" s="15"/>
      <c r="V731" s="15"/>
      <c r="X731" s="97"/>
      <c r="Y731" s="98"/>
      <c r="Z731" s="99"/>
    </row>
    <row r="732" ht="12.75" customHeight="1">
      <c r="E732" s="15"/>
      <c r="G732" s="99"/>
      <c r="I732" s="99"/>
      <c r="J732" s="99"/>
      <c r="K732" s="99"/>
      <c r="M732" s="99"/>
      <c r="O732" s="99"/>
      <c r="P732" s="99"/>
      <c r="Q732" s="99"/>
      <c r="R732" s="99"/>
      <c r="U732" s="15"/>
      <c r="V732" s="15"/>
      <c r="X732" s="97"/>
      <c r="Y732" s="98"/>
      <c r="Z732" s="99"/>
    </row>
    <row r="733" ht="12.75" customHeight="1">
      <c r="E733" s="15"/>
      <c r="G733" s="99"/>
      <c r="I733" s="99"/>
      <c r="J733" s="99"/>
      <c r="K733" s="99"/>
      <c r="M733" s="99"/>
      <c r="O733" s="99"/>
      <c r="P733" s="99"/>
      <c r="Q733" s="99"/>
      <c r="R733" s="99"/>
      <c r="U733" s="15"/>
      <c r="V733" s="15"/>
      <c r="X733" s="97"/>
      <c r="Y733" s="98"/>
      <c r="Z733" s="99"/>
    </row>
    <row r="734" ht="12.75" customHeight="1">
      <c r="E734" s="15"/>
      <c r="G734" s="99"/>
      <c r="I734" s="99"/>
      <c r="J734" s="99"/>
      <c r="K734" s="99"/>
      <c r="M734" s="99"/>
      <c r="O734" s="99"/>
      <c r="P734" s="99"/>
      <c r="Q734" s="99"/>
      <c r="R734" s="99"/>
      <c r="U734" s="15"/>
      <c r="V734" s="15"/>
      <c r="X734" s="97"/>
      <c r="Y734" s="98"/>
      <c r="Z734" s="99"/>
    </row>
    <row r="735" ht="12.75" customHeight="1">
      <c r="E735" s="15"/>
      <c r="G735" s="99"/>
      <c r="I735" s="99"/>
      <c r="J735" s="99"/>
      <c r="K735" s="99"/>
      <c r="M735" s="99"/>
      <c r="O735" s="99"/>
      <c r="P735" s="99"/>
      <c r="Q735" s="99"/>
      <c r="R735" s="99"/>
      <c r="U735" s="15"/>
      <c r="V735" s="15"/>
      <c r="X735" s="97"/>
      <c r="Y735" s="98"/>
      <c r="Z735" s="99"/>
    </row>
    <row r="736" ht="12.75" customHeight="1">
      <c r="E736" s="15"/>
      <c r="G736" s="99"/>
      <c r="I736" s="99"/>
      <c r="J736" s="99"/>
      <c r="K736" s="99"/>
      <c r="M736" s="99"/>
      <c r="O736" s="99"/>
      <c r="P736" s="99"/>
      <c r="Q736" s="99"/>
      <c r="R736" s="99"/>
      <c r="U736" s="15"/>
      <c r="V736" s="15"/>
      <c r="X736" s="97"/>
      <c r="Y736" s="98"/>
      <c r="Z736" s="99"/>
    </row>
    <row r="737" ht="12.75" customHeight="1">
      <c r="E737" s="15"/>
      <c r="G737" s="99"/>
      <c r="I737" s="99"/>
      <c r="J737" s="99"/>
      <c r="K737" s="99"/>
      <c r="M737" s="99"/>
      <c r="O737" s="99"/>
      <c r="P737" s="99"/>
      <c r="Q737" s="99"/>
      <c r="R737" s="99"/>
      <c r="U737" s="15"/>
      <c r="V737" s="15"/>
      <c r="X737" s="97"/>
      <c r="Y737" s="98"/>
      <c r="Z737" s="99"/>
    </row>
    <row r="738" ht="12.75" customHeight="1">
      <c r="E738" s="15"/>
      <c r="G738" s="99"/>
      <c r="I738" s="99"/>
      <c r="J738" s="99"/>
      <c r="K738" s="99"/>
      <c r="M738" s="99"/>
      <c r="O738" s="99"/>
      <c r="P738" s="99"/>
      <c r="Q738" s="99"/>
      <c r="R738" s="99"/>
      <c r="U738" s="15"/>
      <c r="V738" s="15"/>
      <c r="X738" s="97"/>
      <c r="Y738" s="98"/>
      <c r="Z738" s="99"/>
    </row>
    <row r="739" ht="12.75" customHeight="1">
      <c r="E739" s="15"/>
      <c r="G739" s="99"/>
      <c r="I739" s="99"/>
      <c r="J739" s="99"/>
      <c r="K739" s="99"/>
      <c r="M739" s="99"/>
      <c r="O739" s="99"/>
      <c r="P739" s="99"/>
      <c r="Q739" s="99"/>
      <c r="R739" s="99"/>
      <c r="U739" s="15"/>
      <c r="V739" s="15"/>
      <c r="X739" s="97"/>
      <c r="Y739" s="98"/>
      <c r="Z739" s="99"/>
    </row>
    <row r="740" ht="12.75" customHeight="1">
      <c r="E740" s="15"/>
      <c r="G740" s="99"/>
      <c r="I740" s="99"/>
      <c r="J740" s="99"/>
      <c r="K740" s="99"/>
      <c r="M740" s="99"/>
      <c r="O740" s="99"/>
      <c r="P740" s="99"/>
      <c r="Q740" s="99"/>
      <c r="R740" s="99"/>
      <c r="U740" s="15"/>
      <c r="V740" s="15"/>
      <c r="X740" s="97"/>
      <c r="Y740" s="98"/>
      <c r="Z740" s="99"/>
    </row>
    <row r="741" ht="12.75" customHeight="1">
      <c r="E741" s="15"/>
      <c r="G741" s="99"/>
      <c r="I741" s="99"/>
      <c r="J741" s="99"/>
      <c r="K741" s="99"/>
      <c r="M741" s="99"/>
      <c r="O741" s="99"/>
      <c r="P741" s="99"/>
      <c r="Q741" s="99"/>
      <c r="R741" s="99"/>
      <c r="U741" s="15"/>
      <c r="V741" s="15"/>
      <c r="X741" s="97"/>
      <c r="Y741" s="98"/>
      <c r="Z741" s="99"/>
    </row>
    <row r="742" ht="12.75" customHeight="1">
      <c r="E742" s="15"/>
      <c r="G742" s="99"/>
      <c r="I742" s="99"/>
      <c r="J742" s="99"/>
      <c r="K742" s="99"/>
      <c r="M742" s="99"/>
      <c r="O742" s="99"/>
      <c r="P742" s="99"/>
      <c r="Q742" s="99"/>
      <c r="R742" s="99"/>
      <c r="U742" s="15"/>
      <c r="V742" s="15"/>
      <c r="X742" s="97"/>
      <c r="Y742" s="98"/>
      <c r="Z742" s="99"/>
    </row>
    <row r="743" ht="12.75" customHeight="1">
      <c r="E743" s="15"/>
      <c r="G743" s="99"/>
      <c r="I743" s="99"/>
      <c r="J743" s="99"/>
      <c r="K743" s="99"/>
      <c r="M743" s="99"/>
      <c r="O743" s="99"/>
      <c r="P743" s="99"/>
      <c r="Q743" s="99"/>
      <c r="R743" s="99"/>
      <c r="U743" s="15"/>
      <c r="V743" s="15"/>
      <c r="X743" s="97"/>
      <c r="Y743" s="98"/>
      <c r="Z743" s="99"/>
    </row>
    <row r="744" ht="12.75" customHeight="1">
      <c r="E744" s="15"/>
      <c r="G744" s="99"/>
      <c r="I744" s="99"/>
      <c r="J744" s="99"/>
      <c r="K744" s="99"/>
      <c r="M744" s="99"/>
      <c r="O744" s="99"/>
      <c r="P744" s="99"/>
      <c r="Q744" s="99"/>
      <c r="R744" s="99"/>
      <c r="U744" s="15"/>
      <c r="V744" s="15"/>
      <c r="X744" s="97"/>
      <c r="Y744" s="98"/>
      <c r="Z744" s="99"/>
    </row>
    <row r="745" ht="12.75" customHeight="1">
      <c r="E745" s="15"/>
      <c r="G745" s="99"/>
      <c r="I745" s="99"/>
      <c r="J745" s="99"/>
      <c r="K745" s="99"/>
      <c r="M745" s="99"/>
      <c r="O745" s="99"/>
      <c r="P745" s="99"/>
      <c r="Q745" s="99"/>
      <c r="R745" s="99"/>
      <c r="U745" s="15"/>
      <c r="V745" s="15"/>
      <c r="X745" s="97"/>
      <c r="Y745" s="98"/>
      <c r="Z745" s="99"/>
    </row>
    <row r="746" ht="12.75" customHeight="1">
      <c r="E746" s="15"/>
      <c r="G746" s="99"/>
      <c r="I746" s="99"/>
      <c r="J746" s="99"/>
      <c r="K746" s="99"/>
      <c r="M746" s="99"/>
      <c r="O746" s="99"/>
      <c r="P746" s="99"/>
      <c r="Q746" s="99"/>
      <c r="R746" s="99"/>
      <c r="U746" s="15"/>
      <c r="V746" s="15"/>
      <c r="X746" s="97"/>
      <c r="Y746" s="98"/>
      <c r="Z746" s="99"/>
    </row>
    <row r="747" ht="12.75" customHeight="1">
      <c r="E747" s="15"/>
      <c r="G747" s="99"/>
      <c r="I747" s="99"/>
      <c r="J747" s="99"/>
      <c r="K747" s="99"/>
      <c r="M747" s="99"/>
      <c r="O747" s="99"/>
      <c r="P747" s="99"/>
      <c r="Q747" s="99"/>
      <c r="R747" s="99"/>
      <c r="U747" s="15"/>
      <c r="V747" s="15"/>
      <c r="X747" s="97"/>
      <c r="Y747" s="98"/>
      <c r="Z747" s="99"/>
    </row>
    <row r="748" ht="12.75" customHeight="1">
      <c r="E748" s="15"/>
      <c r="G748" s="99"/>
      <c r="I748" s="99"/>
      <c r="J748" s="99"/>
      <c r="K748" s="99"/>
      <c r="M748" s="99"/>
      <c r="O748" s="99"/>
      <c r="P748" s="99"/>
      <c r="Q748" s="99"/>
      <c r="R748" s="99"/>
      <c r="U748" s="15"/>
      <c r="V748" s="15"/>
      <c r="X748" s="97"/>
      <c r="Y748" s="98"/>
      <c r="Z748" s="99"/>
    </row>
    <row r="749" ht="12.75" customHeight="1">
      <c r="E749" s="15"/>
      <c r="G749" s="99"/>
      <c r="I749" s="99"/>
      <c r="J749" s="99"/>
      <c r="K749" s="99"/>
      <c r="M749" s="99"/>
      <c r="O749" s="99"/>
      <c r="P749" s="99"/>
      <c r="Q749" s="99"/>
      <c r="R749" s="99"/>
      <c r="U749" s="15"/>
      <c r="V749" s="15"/>
      <c r="X749" s="97"/>
      <c r="Y749" s="98"/>
      <c r="Z749" s="99"/>
    </row>
    <row r="750" ht="12.75" customHeight="1">
      <c r="E750" s="15"/>
      <c r="G750" s="99"/>
      <c r="I750" s="99"/>
      <c r="J750" s="99"/>
      <c r="K750" s="99"/>
      <c r="M750" s="99"/>
      <c r="O750" s="99"/>
      <c r="P750" s="99"/>
      <c r="Q750" s="99"/>
      <c r="R750" s="99"/>
      <c r="U750" s="15"/>
      <c r="V750" s="15"/>
      <c r="X750" s="97"/>
      <c r="Y750" s="98"/>
      <c r="Z750" s="99"/>
    </row>
    <row r="751" ht="12.75" customHeight="1">
      <c r="E751" s="15"/>
      <c r="G751" s="99"/>
      <c r="I751" s="99"/>
      <c r="J751" s="99"/>
      <c r="K751" s="99"/>
      <c r="M751" s="99"/>
      <c r="O751" s="99"/>
      <c r="P751" s="99"/>
      <c r="Q751" s="99"/>
      <c r="R751" s="99"/>
      <c r="U751" s="15"/>
      <c r="V751" s="15"/>
      <c r="X751" s="97"/>
      <c r="Y751" s="98"/>
      <c r="Z751" s="99"/>
    </row>
    <row r="752" ht="12.75" customHeight="1">
      <c r="E752" s="15"/>
      <c r="G752" s="99"/>
      <c r="I752" s="99"/>
      <c r="J752" s="99"/>
      <c r="K752" s="99"/>
      <c r="M752" s="99"/>
      <c r="O752" s="99"/>
      <c r="P752" s="99"/>
      <c r="Q752" s="99"/>
      <c r="R752" s="99"/>
      <c r="U752" s="15"/>
      <c r="V752" s="15"/>
      <c r="X752" s="97"/>
      <c r="Y752" s="98"/>
      <c r="Z752" s="99"/>
    </row>
    <row r="753" ht="12.75" customHeight="1">
      <c r="E753" s="15"/>
      <c r="G753" s="99"/>
      <c r="I753" s="99"/>
      <c r="J753" s="99"/>
      <c r="K753" s="99"/>
      <c r="M753" s="99"/>
      <c r="O753" s="99"/>
      <c r="P753" s="99"/>
      <c r="Q753" s="99"/>
      <c r="R753" s="99"/>
      <c r="U753" s="15"/>
      <c r="V753" s="15"/>
      <c r="X753" s="97"/>
      <c r="Y753" s="98"/>
      <c r="Z753" s="99"/>
    </row>
    <row r="754" ht="12.75" customHeight="1">
      <c r="E754" s="15"/>
      <c r="G754" s="99"/>
      <c r="I754" s="99"/>
      <c r="J754" s="99"/>
      <c r="K754" s="99"/>
      <c r="M754" s="99"/>
      <c r="O754" s="99"/>
      <c r="P754" s="99"/>
      <c r="Q754" s="99"/>
      <c r="R754" s="99"/>
      <c r="U754" s="15"/>
      <c r="V754" s="15"/>
      <c r="X754" s="97"/>
      <c r="Y754" s="98"/>
      <c r="Z754" s="99"/>
    </row>
    <row r="755" ht="12.75" customHeight="1">
      <c r="E755" s="15"/>
      <c r="G755" s="99"/>
      <c r="I755" s="99"/>
      <c r="J755" s="99"/>
      <c r="K755" s="99"/>
      <c r="M755" s="99"/>
      <c r="O755" s="99"/>
      <c r="P755" s="99"/>
      <c r="Q755" s="99"/>
      <c r="R755" s="99"/>
      <c r="U755" s="15"/>
      <c r="V755" s="15"/>
      <c r="X755" s="97"/>
      <c r="Y755" s="98"/>
      <c r="Z755" s="99"/>
    </row>
    <row r="756" ht="12.75" customHeight="1">
      <c r="E756" s="15"/>
      <c r="G756" s="99"/>
      <c r="I756" s="99"/>
      <c r="J756" s="99"/>
      <c r="K756" s="99"/>
      <c r="M756" s="99"/>
      <c r="O756" s="99"/>
      <c r="P756" s="99"/>
      <c r="Q756" s="99"/>
      <c r="R756" s="99"/>
      <c r="U756" s="15"/>
      <c r="V756" s="15"/>
      <c r="X756" s="97"/>
      <c r="Y756" s="98"/>
      <c r="Z756" s="99"/>
    </row>
    <row r="757" ht="12.75" customHeight="1">
      <c r="E757" s="15"/>
      <c r="G757" s="99"/>
      <c r="I757" s="99"/>
      <c r="J757" s="99"/>
      <c r="K757" s="99"/>
      <c r="M757" s="99"/>
      <c r="O757" s="99"/>
      <c r="P757" s="99"/>
      <c r="Q757" s="99"/>
      <c r="R757" s="99"/>
      <c r="U757" s="15"/>
      <c r="V757" s="15"/>
      <c r="X757" s="97"/>
      <c r="Y757" s="98"/>
      <c r="Z757" s="99"/>
    </row>
    <row r="758" ht="12.75" customHeight="1">
      <c r="E758" s="15"/>
      <c r="G758" s="99"/>
      <c r="I758" s="99"/>
      <c r="J758" s="99"/>
      <c r="K758" s="99"/>
      <c r="M758" s="99"/>
      <c r="O758" s="99"/>
      <c r="P758" s="99"/>
      <c r="Q758" s="99"/>
      <c r="R758" s="99"/>
      <c r="U758" s="15"/>
      <c r="V758" s="15"/>
      <c r="X758" s="97"/>
      <c r="Y758" s="98"/>
      <c r="Z758" s="99"/>
    </row>
    <row r="759" ht="12.75" customHeight="1">
      <c r="E759" s="15"/>
      <c r="G759" s="99"/>
      <c r="I759" s="99"/>
      <c r="J759" s="99"/>
      <c r="K759" s="99"/>
      <c r="M759" s="99"/>
      <c r="O759" s="99"/>
      <c r="P759" s="99"/>
      <c r="Q759" s="99"/>
      <c r="R759" s="99"/>
      <c r="U759" s="15"/>
      <c r="V759" s="15"/>
      <c r="X759" s="97"/>
      <c r="Y759" s="98"/>
      <c r="Z759" s="99"/>
    </row>
    <row r="760" ht="12.75" customHeight="1">
      <c r="E760" s="15"/>
      <c r="G760" s="99"/>
      <c r="I760" s="99"/>
      <c r="J760" s="99"/>
      <c r="K760" s="99"/>
      <c r="M760" s="99"/>
      <c r="O760" s="99"/>
      <c r="P760" s="99"/>
      <c r="Q760" s="99"/>
      <c r="R760" s="99"/>
      <c r="U760" s="15"/>
      <c r="V760" s="15"/>
      <c r="X760" s="97"/>
      <c r="Y760" s="98"/>
      <c r="Z760" s="99"/>
    </row>
    <row r="761" ht="12.75" customHeight="1">
      <c r="E761" s="15"/>
      <c r="G761" s="99"/>
      <c r="I761" s="99"/>
      <c r="J761" s="99"/>
      <c r="K761" s="99"/>
      <c r="M761" s="99"/>
      <c r="O761" s="99"/>
      <c r="P761" s="99"/>
      <c r="Q761" s="99"/>
      <c r="R761" s="99"/>
      <c r="U761" s="15"/>
      <c r="V761" s="15"/>
      <c r="X761" s="97"/>
      <c r="Y761" s="98"/>
      <c r="Z761" s="99"/>
    </row>
    <row r="762" ht="12.75" customHeight="1">
      <c r="E762" s="15"/>
      <c r="G762" s="99"/>
      <c r="I762" s="99"/>
      <c r="J762" s="99"/>
      <c r="K762" s="99"/>
      <c r="M762" s="99"/>
      <c r="O762" s="99"/>
      <c r="P762" s="99"/>
      <c r="Q762" s="99"/>
      <c r="R762" s="99"/>
      <c r="U762" s="15"/>
      <c r="V762" s="15"/>
      <c r="X762" s="97"/>
      <c r="Y762" s="98"/>
      <c r="Z762" s="99"/>
    </row>
    <row r="763" ht="12.75" customHeight="1">
      <c r="E763" s="15"/>
      <c r="G763" s="99"/>
      <c r="I763" s="99"/>
      <c r="J763" s="99"/>
      <c r="K763" s="99"/>
      <c r="M763" s="99"/>
      <c r="O763" s="99"/>
      <c r="P763" s="99"/>
      <c r="Q763" s="99"/>
      <c r="R763" s="99"/>
      <c r="U763" s="15"/>
      <c r="V763" s="15"/>
      <c r="X763" s="97"/>
      <c r="Y763" s="98"/>
      <c r="Z763" s="99"/>
    </row>
    <row r="764" ht="12.75" customHeight="1">
      <c r="E764" s="15"/>
      <c r="G764" s="99"/>
      <c r="I764" s="99"/>
      <c r="J764" s="99"/>
      <c r="K764" s="99"/>
      <c r="M764" s="99"/>
      <c r="O764" s="99"/>
      <c r="P764" s="99"/>
      <c r="Q764" s="99"/>
      <c r="R764" s="99"/>
      <c r="U764" s="15"/>
      <c r="V764" s="15"/>
      <c r="X764" s="97"/>
      <c r="Y764" s="98"/>
      <c r="Z764" s="99"/>
    </row>
    <row r="765" ht="12.75" customHeight="1">
      <c r="E765" s="15"/>
      <c r="G765" s="99"/>
      <c r="I765" s="99"/>
      <c r="J765" s="99"/>
      <c r="K765" s="99"/>
      <c r="M765" s="99"/>
      <c r="O765" s="99"/>
      <c r="P765" s="99"/>
      <c r="Q765" s="99"/>
      <c r="R765" s="99"/>
      <c r="U765" s="15"/>
      <c r="V765" s="15"/>
      <c r="X765" s="97"/>
      <c r="Y765" s="98"/>
      <c r="Z765" s="99"/>
    </row>
    <row r="766" ht="12.75" customHeight="1">
      <c r="E766" s="15"/>
      <c r="G766" s="99"/>
      <c r="I766" s="99"/>
      <c r="J766" s="99"/>
      <c r="K766" s="99"/>
      <c r="M766" s="99"/>
      <c r="O766" s="99"/>
      <c r="P766" s="99"/>
      <c r="Q766" s="99"/>
      <c r="R766" s="99"/>
      <c r="U766" s="15"/>
      <c r="V766" s="15"/>
      <c r="X766" s="97"/>
      <c r="Y766" s="98"/>
      <c r="Z766" s="99"/>
    </row>
    <row r="767" ht="12.75" customHeight="1">
      <c r="E767" s="15"/>
      <c r="G767" s="99"/>
      <c r="I767" s="99"/>
      <c r="J767" s="99"/>
      <c r="K767" s="99"/>
      <c r="M767" s="99"/>
      <c r="O767" s="99"/>
      <c r="P767" s="99"/>
      <c r="Q767" s="99"/>
      <c r="R767" s="99"/>
      <c r="U767" s="15"/>
      <c r="V767" s="15"/>
      <c r="X767" s="97"/>
      <c r="Y767" s="98"/>
      <c r="Z767" s="99"/>
    </row>
    <row r="768" ht="12.75" customHeight="1">
      <c r="E768" s="15"/>
      <c r="G768" s="99"/>
      <c r="I768" s="99"/>
      <c r="J768" s="99"/>
      <c r="K768" s="99"/>
      <c r="M768" s="99"/>
      <c r="O768" s="99"/>
      <c r="P768" s="99"/>
      <c r="Q768" s="99"/>
      <c r="R768" s="99"/>
      <c r="U768" s="15"/>
      <c r="V768" s="15"/>
      <c r="X768" s="97"/>
      <c r="Y768" s="98"/>
      <c r="Z768" s="99"/>
    </row>
    <row r="769" ht="12.75" customHeight="1">
      <c r="E769" s="15"/>
      <c r="G769" s="99"/>
      <c r="I769" s="99"/>
      <c r="J769" s="99"/>
      <c r="K769" s="99"/>
      <c r="M769" s="99"/>
      <c r="O769" s="99"/>
      <c r="P769" s="99"/>
      <c r="Q769" s="99"/>
      <c r="R769" s="99"/>
      <c r="U769" s="15"/>
      <c r="V769" s="15"/>
      <c r="X769" s="97"/>
      <c r="Y769" s="98"/>
      <c r="Z769" s="99"/>
    </row>
    <row r="770" ht="12.75" customHeight="1">
      <c r="E770" s="15"/>
      <c r="G770" s="99"/>
      <c r="I770" s="99"/>
      <c r="J770" s="99"/>
      <c r="K770" s="99"/>
      <c r="M770" s="99"/>
      <c r="O770" s="99"/>
      <c r="P770" s="99"/>
      <c r="Q770" s="99"/>
      <c r="R770" s="99"/>
      <c r="U770" s="15"/>
      <c r="V770" s="15"/>
      <c r="X770" s="97"/>
      <c r="Y770" s="98"/>
      <c r="Z770" s="99"/>
    </row>
    <row r="771" ht="12.75" customHeight="1">
      <c r="E771" s="15"/>
      <c r="G771" s="99"/>
      <c r="I771" s="99"/>
      <c r="J771" s="99"/>
      <c r="K771" s="99"/>
      <c r="M771" s="99"/>
      <c r="O771" s="99"/>
      <c r="P771" s="99"/>
      <c r="Q771" s="99"/>
      <c r="R771" s="99"/>
      <c r="U771" s="15"/>
      <c r="V771" s="15"/>
      <c r="X771" s="97"/>
      <c r="Y771" s="98"/>
      <c r="Z771" s="99"/>
    </row>
    <row r="772" ht="12.75" customHeight="1">
      <c r="E772" s="15"/>
      <c r="G772" s="99"/>
      <c r="I772" s="99"/>
      <c r="J772" s="99"/>
      <c r="K772" s="99"/>
      <c r="M772" s="99"/>
      <c r="O772" s="99"/>
      <c r="P772" s="99"/>
      <c r="Q772" s="99"/>
      <c r="R772" s="99"/>
      <c r="U772" s="15"/>
      <c r="V772" s="15"/>
      <c r="X772" s="97"/>
      <c r="Y772" s="98"/>
      <c r="Z772" s="99"/>
    </row>
    <row r="773" ht="12.75" customHeight="1">
      <c r="E773" s="15"/>
      <c r="G773" s="99"/>
      <c r="I773" s="99"/>
      <c r="J773" s="99"/>
      <c r="K773" s="99"/>
      <c r="M773" s="99"/>
      <c r="O773" s="99"/>
      <c r="P773" s="99"/>
      <c r="Q773" s="99"/>
      <c r="R773" s="99"/>
      <c r="U773" s="15"/>
      <c r="V773" s="15"/>
      <c r="X773" s="97"/>
      <c r="Y773" s="98"/>
      <c r="Z773" s="99"/>
    </row>
    <row r="774" ht="12.75" customHeight="1">
      <c r="E774" s="15"/>
      <c r="G774" s="99"/>
      <c r="I774" s="99"/>
      <c r="J774" s="99"/>
      <c r="K774" s="99"/>
      <c r="M774" s="99"/>
      <c r="O774" s="99"/>
      <c r="P774" s="99"/>
      <c r="Q774" s="99"/>
      <c r="R774" s="99"/>
      <c r="U774" s="15"/>
      <c r="V774" s="15"/>
      <c r="X774" s="97"/>
      <c r="Y774" s="98"/>
      <c r="Z774" s="99"/>
    </row>
    <row r="775" ht="12.75" customHeight="1">
      <c r="E775" s="15"/>
      <c r="G775" s="99"/>
      <c r="I775" s="99"/>
      <c r="J775" s="99"/>
      <c r="K775" s="99"/>
      <c r="M775" s="99"/>
      <c r="O775" s="99"/>
      <c r="P775" s="99"/>
      <c r="Q775" s="99"/>
      <c r="R775" s="99"/>
      <c r="U775" s="15"/>
      <c r="V775" s="15"/>
      <c r="X775" s="97"/>
      <c r="Y775" s="98"/>
      <c r="Z775" s="99"/>
    </row>
    <row r="776" ht="12.75" customHeight="1">
      <c r="E776" s="15"/>
      <c r="G776" s="99"/>
      <c r="I776" s="99"/>
      <c r="J776" s="99"/>
      <c r="K776" s="99"/>
      <c r="M776" s="99"/>
      <c r="O776" s="99"/>
      <c r="P776" s="99"/>
      <c r="Q776" s="99"/>
      <c r="R776" s="99"/>
      <c r="U776" s="15"/>
      <c r="V776" s="15"/>
      <c r="X776" s="97"/>
      <c r="Y776" s="98"/>
      <c r="Z776" s="99"/>
    </row>
    <row r="777" ht="12.75" customHeight="1">
      <c r="E777" s="15"/>
      <c r="G777" s="99"/>
      <c r="I777" s="99"/>
      <c r="J777" s="99"/>
      <c r="K777" s="99"/>
      <c r="M777" s="99"/>
      <c r="O777" s="99"/>
      <c r="P777" s="99"/>
      <c r="Q777" s="99"/>
      <c r="R777" s="99"/>
      <c r="U777" s="15"/>
      <c r="V777" s="15"/>
      <c r="X777" s="97"/>
      <c r="Y777" s="98"/>
      <c r="Z777" s="99"/>
    </row>
    <row r="778" ht="12.75" customHeight="1">
      <c r="E778" s="15"/>
      <c r="G778" s="99"/>
      <c r="I778" s="99"/>
      <c r="J778" s="99"/>
      <c r="K778" s="99"/>
      <c r="M778" s="99"/>
      <c r="O778" s="99"/>
      <c r="P778" s="99"/>
      <c r="Q778" s="99"/>
      <c r="R778" s="99"/>
      <c r="U778" s="15"/>
      <c r="V778" s="15"/>
      <c r="X778" s="97"/>
      <c r="Y778" s="98"/>
      <c r="Z778" s="99"/>
    </row>
    <row r="779" ht="12.75" customHeight="1">
      <c r="E779" s="15"/>
      <c r="G779" s="99"/>
      <c r="I779" s="99"/>
      <c r="J779" s="99"/>
      <c r="K779" s="99"/>
      <c r="M779" s="99"/>
      <c r="O779" s="99"/>
      <c r="P779" s="99"/>
      <c r="Q779" s="99"/>
      <c r="R779" s="99"/>
      <c r="U779" s="15"/>
      <c r="V779" s="15"/>
      <c r="X779" s="97"/>
      <c r="Y779" s="98"/>
      <c r="Z779" s="99"/>
    </row>
    <row r="780" ht="12.75" customHeight="1">
      <c r="E780" s="15"/>
      <c r="G780" s="99"/>
      <c r="I780" s="99"/>
      <c r="J780" s="99"/>
      <c r="K780" s="99"/>
      <c r="M780" s="99"/>
      <c r="O780" s="99"/>
      <c r="P780" s="99"/>
      <c r="Q780" s="99"/>
      <c r="R780" s="99"/>
      <c r="U780" s="15"/>
      <c r="V780" s="15"/>
      <c r="X780" s="97"/>
      <c r="Y780" s="98"/>
      <c r="Z780" s="99"/>
    </row>
    <row r="781" ht="12.75" customHeight="1">
      <c r="E781" s="15"/>
      <c r="G781" s="99"/>
      <c r="I781" s="99"/>
      <c r="J781" s="99"/>
      <c r="K781" s="99"/>
      <c r="M781" s="99"/>
      <c r="O781" s="99"/>
      <c r="P781" s="99"/>
      <c r="Q781" s="99"/>
      <c r="R781" s="99"/>
      <c r="U781" s="15"/>
      <c r="V781" s="15"/>
      <c r="X781" s="97"/>
      <c r="Y781" s="98"/>
      <c r="Z781" s="99"/>
    </row>
    <row r="782" ht="12.75" customHeight="1">
      <c r="E782" s="15"/>
      <c r="G782" s="99"/>
      <c r="I782" s="99"/>
      <c r="J782" s="99"/>
      <c r="K782" s="99"/>
      <c r="M782" s="99"/>
      <c r="O782" s="99"/>
      <c r="P782" s="99"/>
      <c r="Q782" s="99"/>
      <c r="R782" s="99"/>
      <c r="U782" s="15"/>
      <c r="V782" s="15"/>
      <c r="X782" s="97"/>
      <c r="Y782" s="98"/>
      <c r="Z782" s="99"/>
    </row>
    <row r="783" ht="12.75" customHeight="1">
      <c r="E783" s="15"/>
      <c r="G783" s="99"/>
      <c r="I783" s="99"/>
      <c r="J783" s="99"/>
      <c r="K783" s="99"/>
      <c r="M783" s="99"/>
      <c r="O783" s="99"/>
      <c r="P783" s="99"/>
      <c r="Q783" s="99"/>
      <c r="R783" s="99"/>
      <c r="U783" s="15"/>
      <c r="V783" s="15"/>
      <c r="X783" s="97"/>
      <c r="Y783" s="98"/>
      <c r="Z783" s="99"/>
    </row>
    <row r="784" ht="12.75" customHeight="1">
      <c r="E784" s="15"/>
      <c r="G784" s="99"/>
      <c r="I784" s="99"/>
      <c r="J784" s="99"/>
      <c r="K784" s="99"/>
      <c r="M784" s="99"/>
      <c r="O784" s="99"/>
      <c r="P784" s="99"/>
      <c r="Q784" s="99"/>
      <c r="R784" s="99"/>
      <c r="U784" s="15"/>
      <c r="V784" s="15"/>
      <c r="X784" s="97"/>
      <c r="Y784" s="98"/>
      <c r="Z784" s="99"/>
    </row>
    <row r="785" ht="12.75" customHeight="1">
      <c r="E785" s="15"/>
      <c r="G785" s="99"/>
      <c r="I785" s="99"/>
      <c r="J785" s="99"/>
      <c r="K785" s="99"/>
      <c r="M785" s="99"/>
      <c r="O785" s="99"/>
      <c r="P785" s="99"/>
      <c r="Q785" s="99"/>
      <c r="R785" s="99"/>
      <c r="U785" s="15"/>
      <c r="V785" s="15"/>
      <c r="X785" s="97"/>
      <c r="Y785" s="98"/>
      <c r="Z785" s="99"/>
    </row>
    <row r="786" ht="12.75" customHeight="1">
      <c r="E786" s="15"/>
      <c r="G786" s="99"/>
      <c r="I786" s="99"/>
      <c r="J786" s="99"/>
      <c r="K786" s="99"/>
      <c r="M786" s="99"/>
      <c r="O786" s="99"/>
      <c r="P786" s="99"/>
      <c r="Q786" s="99"/>
      <c r="R786" s="99"/>
      <c r="U786" s="15"/>
      <c r="V786" s="15"/>
      <c r="X786" s="97"/>
      <c r="Y786" s="98"/>
      <c r="Z786" s="99"/>
    </row>
    <row r="787" ht="12.75" customHeight="1">
      <c r="E787" s="15"/>
      <c r="G787" s="99"/>
      <c r="I787" s="99"/>
      <c r="J787" s="99"/>
      <c r="K787" s="99"/>
      <c r="M787" s="99"/>
      <c r="O787" s="99"/>
      <c r="P787" s="99"/>
      <c r="Q787" s="99"/>
      <c r="R787" s="99"/>
      <c r="U787" s="15"/>
      <c r="V787" s="15"/>
      <c r="X787" s="97"/>
      <c r="Y787" s="98"/>
      <c r="Z787" s="99"/>
    </row>
    <row r="788" ht="12.75" customHeight="1">
      <c r="E788" s="15"/>
      <c r="G788" s="99"/>
      <c r="I788" s="99"/>
      <c r="J788" s="99"/>
      <c r="K788" s="99"/>
      <c r="M788" s="99"/>
      <c r="O788" s="99"/>
      <c r="P788" s="99"/>
      <c r="Q788" s="99"/>
      <c r="R788" s="99"/>
      <c r="U788" s="15"/>
      <c r="V788" s="15"/>
      <c r="X788" s="97"/>
      <c r="Y788" s="98"/>
      <c r="Z788" s="99"/>
    </row>
    <row r="789" ht="12.75" customHeight="1">
      <c r="E789" s="15"/>
      <c r="G789" s="99"/>
      <c r="I789" s="99"/>
      <c r="J789" s="99"/>
      <c r="K789" s="99"/>
      <c r="M789" s="99"/>
      <c r="O789" s="99"/>
      <c r="P789" s="99"/>
      <c r="Q789" s="99"/>
      <c r="R789" s="99"/>
      <c r="U789" s="15"/>
      <c r="V789" s="15"/>
      <c r="X789" s="97"/>
      <c r="Y789" s="98"/>
      <c r="Z789" s="99"/>
    </row>
    <row r="790" ht="12.75" customHeight="1">
      <c r="E790" s="15"/>
      <c r="G790" s="99"/>
      <c r="I790" s="99"/>
      <c r="J790" s="99"/>
      <c r="K790" s="99"/>
      <c r="M790" s="99"/>
      <c r="O790" s="99"/>
      <c r="P790" s="99"/>
      <c r="Q790" s="99"/>
      <c r="R790" s="99"/>
      <c r="U790" s="15"/>
      <c r="V790" s="15"/>
      <c r="X790" s="97"/>
      <c r="Y790" s="98"/>
      <c r="Z790" s="99"/>
    </row>
    <row r="791" ht="12.75" customHeight="1">
      <c r="E791" s="15"/>
      <c r="G791" s="99"/>
      <c r="I791" s="99"/>
      <c r="J791" s="99"/>
      <c r="K791" s="99"/>
      <c r="M791" s="99"/>
      <c r="O791" s="99"/>
      <c r="P791" s="99"/>
      <c r="Q791" s="99"/>
      <c r="R791" s="99"/>
      <c r="U791" s="15"/>
      <c r="V791" s="15"/>
      <c r="X791" s="97"/>
      <c r="Y791" s="98"/>
      <c r="Z791" s="99"/>
    </row>
    <row r="792" ht="12.75" customHeight="1">
      <c r="E792" s="15"/>
      <c r="G792" s="99"/>
      <c r="I792" s="99"/>
      <c r="J792" s="99"/>
      <c r="K792" s="99"/>
      <c r="M792" s="99"/>
      <c r="O792" s="99"/>
      <c r="P792" s="99"/>
      <c r="Q792" s="99"/>
      <c r="R792" s="99"/>
      <c r="U792" s="15"/>
      <c r="V792" s="15"/>
      <c r="X792" s="97"/>
      <c r="Y792" s="98"/>
      <c r="Z792" s="99"/>
    </row>
    <row r="793" ht="12.75" customHeight="1">
      <c r="E793" s="15"/>
      <c r="G793" s="99"/>
      <c r="I793" s="99"/>
      <c r="J793" s="99"/>
      <c r="K793" s="99"/>
      <c r="M793" s="99"/>
      <c r="O793" s="99"/>
      <c r="P793" s="99"/>
      <c r="Q793" s="99"/>
      <c r="R793" s="99"/>
      <c r="U793" s="15"/>
      <c r="V793" s="15"/>
      <c r="X793" s="97"/>
      <c r="Y793" s="98"/>
      <c r="Z793" s="99"/>
    </row>
    <row r="794" ht="12.75" customHeight="1">
      <c r="E794" s="15"/>
      <c r="G794" s="99"/>
      <c r="I794" s="99"/>
      <c r="J794" s="99"/>
      <c r="K794" s="99"/>
      <c r="M794" s="99"/>
      <c r="O794" s="99"/>
      <c r="P794" s="99"/>
      <c r="Q794" s="99"/>
      <c r="R794" s="99"/>
      <c r="U794" s="15"/>
      <c r="V794" s="15"/>
      <c r="X794" s="97"/>
      <c r="Y794" s="98"/>
      <c r="Z794" s="99"/>
    </row>
    <row r="795" ht="12.75" customHeight="1">
      <c r="E795" s="15"/>
      <c r="G795" s="99"/>
      <c r="I795" s="99"/>
      <c r="J795" s="99"/>
      <c r="K795" s="99"/>
      <c r="M795" s="99"/>
      <c r="O795" s="99"/>
      <c r="P795" s="99"/>
      <c r="Q795" s="99"/>
      <c r="R795" s="99"/>
      <c r="U795" s="15"/>
      <c r="V795" s="15"/>
      <c r="X795" s="97"/>
      <c r="Y795" s="98"/>
      <c r="Z795" s="99"/>
    </row>
    <row r="796" ht="12.75" customHeight="1">
      <c r="E796" s="15"/>
      <c r="G796" s="99"/>
      <c r="I796" s="99"/>
      <c r="J796" s="99"/>
      <c r="K796" s="99"/>
      <c r="M796" s="99"/>
      <c r="O796" s="99"/>
      <c r="P796" s="99"/>
      <c r="Q796" s="99"/>
      <c r="R796" s="99"/>
      <c r="U796" s="15"/>
      <c r="V796" s="15"/>
      <c r="X796" s="97"/>
      <c r="Y796" s="98"/>
      <c r="Z796" s="99"/>
    </row>
    <row r="797" ht="12.75" customHeight="1">
      <c r="E797" s="15"/>
      <c r="G797" s="99"/>
      <c r="I797" s="99"/>
      <c r="J797" s="99"/>
      <c r="K797" s="99"/>
      <c r="M797" s="99"/>
      <c r="O797" s="99"/>
      <c r="P797" s="99"/>
      <c r="Q797" s="99"/>
      <c r="R797" s="99"/>
      <c r="U797" s="15"/>
      <c r="V797" s="15"/>
      <c r="X797" s="97"/>
      <c r="Y797" s="98"/>
      <c r="Z797" s="99"/>
    </row>
    <row r="798" ht="12.75" customHeight="1">
      <c r="E798" s="15"/>
      <c r="G798" s="99"/>
      <c r="I798" s="99"/>
      <c r="J798" s="99"/>
      <c r="K798" s="99"/>
      <c r="M798" s="99"/>
      <c r="O798" s="99"/>
      <c r="P798" s="99"/>
      <c r="Q798" s="99"/>
      <c r="R798" s="99"/>
      <c r="U798" s="15"/>
      <c r="V798" s="15"/>
      <c r="X798" s="97"/>
      <c r="Y798" s="98"/>
      <c r="Z798" s="99"/>
    </row>
    <row r="799" ht="12.75" customHeight="1">
      <c r="E799" s="15"/>
      <c r="G799" s="99"/>
      <c r="I799" s="99"/>
      <c r="J799" s="99"/>
      <c r="K799" s="99"/>
      <c r="M799" s="99"/>
      <c r="O799" s="99"/>
      <c r="P799" s="99"/>
      <c r="Q799" s="99"/>
      <c r="R799" s="99"/>
      <c r="U799" s="15"/>
      <c r="V799" s="15"/>
      <c r="X799" s="97"/>
      <c r="Y799" s="98"/>
      <c r="Z799" s="99"/>
    </row>
    <row r="800" ht="12.75" customHeight="1">
      <c r="E800" s="15"/>
      <c r="G800" s="99"/>
      <c r="I800" s="99"/>
      <c r="J800" s="99"/>
      <c r="K800" s="99"/>
      <c r="M800" s="99"/>
      <c r="O800" s="99"/>
      <c r="P800" s="99"/>
      <c r="Q800" s="99"/>
      <c r="R800" s="99"/>
      <c r="U800" s="15"/>
      <c r="V800" s="15"/>
      <c r="X800" s="97"/>
      <c r="Y800" s="98"/>
      <c r="Z800" s="99"/>
    </row>
    <row r="801" ht="12.75" customHeight="1">
      <c r="E801" s="15"/>
      <c r="G801" s="99"/>
      <c r="I801" s="99"/>
      <c r="J801" s="99"/>
      <c r="K801" s="99"/>
      <c r="M801" s="99"/>
      <c r="O801" s="99"/>
      <c r="P801" s="99"/>
      <c r="Q801" s="99"/>
      <c r="R801" s="99"/>
      <c r="U801" s="15"/>
      <c r="V801" s="15"/>
      <c r="X801" s="97"/>
      <c r="Y801" s="98"/>
      <c r="Z801" s="99"/>
    </row>
    <row r="802" ht="12.75" customHeight="1">
      <c r="E802" s="15"/>
      <c r="G802" s="99"/>
      <c r="I802" s="99"/>
      <c r="J802" s="99"/>
      <c r="K802" s="99"/>
      <c r="M802" s="99"/>
      <c r="O802" s="99"/>
      <c r="P802" s="99"/>
      <c r="Q802" s="99"/>
      <c r="R802" s="99"/>
      <c r="U802" s="15"/>
      <c r="V802" s="15"/>
      <c r="X802" s="97"/>
      <c r="Y802" s="98"/>
      <c r="Z802" s="99"/>
    </row>
    <row r="803" ht="12.75" customHeight="1">
      <c r="E803" s="15"/>
      <c r="G803" s="99"/>
      <c r="I803" s="99"/>
      <c r="J803" s="99"/>
      <c r="K803" s="99"/>
      <c r="M803" s="99"/>
      <c r="O803" s="99"/>
      <c r="P803" s="99"/>
      <c r="Q803" s="99"/>
      <c r="R803" s="99"/>
      <c r="U803" s="15"/>
      <c r="V803" s="15"/>
      <c r="X803" s="97"/>
      <c r="Y803" s="98"/>
      <c r="Z803" s="99"/>
    </row>
    <row r="804" ht="12.75" customHeight="1">
      <c r="E804" s="15"/>
      <c r="G804" s="99"/>
      <c r="I804" s="99"/>
      <c r="J804" s="99"/>
      <c r="K804" s="99"/>
      <c r="M804" s="99"/>
      <c r="O804" s="99"/>
      <c r="P804" s="99"/>
      <c r="Q804" s="99"/>
      <c r="R804" s="99"/>
      <c r="U804" s="15"/>
      <c r="V804" s="15"/>
      <c r="X804" s="97"/>
      <c r="Y804" s="98"/>
      <c r="Z804" s="99"/>
    </row>
    <row r="805" ht="12.75" customHeight="1">
      <c r="E805" s="15"/>
      <c r="G805" s="99"/>
      <c r="I805" s="99"/>
      <c r="J805" s="99"/>
      <c r="K805" s="99"/>
      <c r="M805" s="99"/>
      <c r="O805" s="99"/>
      <c r="P805" s="99"/>
      <c r="Q805" s="99"/>
      <c r="R805" s="99"/>
      <c r="U805" s="15"/>
      <c r="V805" s="15"/>
      <c r="X805" s="97"/>
      <c r="Y805" s="98"/>
      <c r="Z805" s="99"/>
    </row>
    <row r="806" ht="12.75" customHeight="1">
      <c r="E806" s="15"/>
      <c r="G806" s="99"/>
      <c r="I806" s="99"/>
      <c r="J806" s="99"/>
      <c r="K806" s="99"/>
      <c r="M806" s="99"/>
      <c r="O806" s="99"/>
      <c r="P806" s="99"/>
      <c r="Q806" s="99"/>
      <c r="R806" s="99"/>
      <c r="U806" s="15"/>
      <c r="V806" s="15"/>
      <c r="X806" s="97"/>
      <c r="Y806" s="98"/>
      <c r="Z806" s="99"/>
    </row>
    <row r="807" ht="12.75" customHeight="1">
      <c r="E807" s="15"/>
      <c r="G807" s="99"/>
      <c r="I807" s="99"/>
      <c r="J807" s="99"/>
      <c r="K807" s="99"/>
      <c r="M807" s="99"/>
      <c r="O807" s="99"/>
      <c r="P807" s="99"/>
      <c r="Q807" s="99"/>
      <c r="R807" s="99"/>
      <c r="U807" s="15"/>
      <c r="V807" s="15"/>
      <c r="X807" s="97"/>
      <c r="Y807" s="98"/>
      <c r="Z807" s="99"/>
    </row>
    <row r="808" ht="12.75" customHeight="1">
      <c r="E808" s="15"/>
      <c r="G808" s="99"/>
      <c r="I808" s="99"/>
      <c r="J808" s="99"/>
      <c r="K808" s="99"/>
      <c r="M808" s="99"/>
      <c r="O808" s="99"/>
      <c r="P808" s="99"/>
      <c r="Q808" s="99"/>
      <c r="R808" s="99"/>
      <c r="U808" s="15"/>
      <c r="V808" s="15"/>
      <c r="X808" s="97"/>
      <c r="Y808" s="98"/>
      <c r="Z808" s="99"/>
    </row>
    <row r="809" ht="12.75" customHeight="1">
      <c r="E809" s="15"/>
      <c r="G809" s="99"/>
      <c r="I809" s="99"/>
      <c r="J809" s="99"/>
      <c r="K809" s="99"/>
      <c r="M809" s="99"/>
      <c r="O809" s="99"/>
      <c r="P809" s="99"/>
      <c r="Q809" s="99"/>
      <c r="R809" s="99"/>
      <c r="U809" s="15"/>
      <c r="V809" s="15"/>
      <c r="X809" s="97"/>
      <c r="Y809" s="98"/>
      <c r="Z809" s="99"/>
    </row>
    <row r="810" ht="12.75" customHeight="1">
      <c r="E810" s="15"/>
      <c r="G810" s="99"/>
      <c r="I810" s="99"/>
      <c r="J810" s="99"/>
      <c r="K810" s="99"/>
      <c r="M810" s="99"/>
      <c r="O810" s="99"/>
      <c r="P810" s="99"/>
      <c r="Q810" s="99"/>
      <c r="R810" s="99"/>
      <c r="U810" s="15"/>
      <c r="V810" s="15"/>
      <c r="X810" s="97"/>
      <c r="Y810" s="98"/>
      <c r="Z810" s="99"/>
    </row>
    <row r="811" ht="12.75" customHeight="1">
      <c r="E811" s="15"/>
      <c r="G811" s="99"/>
      <c r="I811" s="99"/>
      <c r="J811" s="99"/>
      <c r="K811" s="99"/>
      <c r="M811" s="99"/>
      <c r="O811" s="99"/>
      <c r="P811" s="99"/>
      <c r="Q811" s="99"/>
      <c r="R811" s="99"/>
      <c r="U811" s="15"/>
      <c r="V811" s="15"/>
      <c r="X811" s="97"/>
      <c r="Y811" s="98"/>
      <c r="Z811" s="99"/>
    </row>
    <row r="812" ht="12.75" customHeight="1">
      <c r="E812" s="15"/>
      <c r="G812" s="99"/>
      <c r="I812" s="99"/>
      <c r="J812" s="99"/>
      <c r="K812" s="99"/>
      <c r="M812" s="99"/>
      <c r="O812" s="99"/>
      <c r="P812" s="99"/>
      <c r="Q812" s="99"/>
      <c r="R812" s="99"/>
      <c r="U812" s="15"/>
      <c r="V812" s="15"/>
      <c r="X812" s="97"/>
      <c r="Y812" s="98"/>
      <c r="Z812" s="99"/>
    </row>
    <row r="813" ht="12.75" customHeight="1">
      <c r="E813" s="15"/>
      <c r="G813" s="99"/>
      <c r="I813" s="99"/>
      <c r="J813" s="99"/>
      <c r="K813" s="99"/>
      <c r="M813" s="99"/>
      <c r="O813" s="99"/>
      <c r="P813" s="99"/>
      <c r="Q813" s="99"/>
      <c r="R813" s="99"/>
      <c r="U813" s="15"/>
      <c r="V813" s="15"/>
      <c r="X813" s="97"/>
      <c r="Y813" s="98"/>
      <c r="Z813" s="99"/>
    </row>
    <row r="814" ht="12.75" customHeight="1">
      <c r="E814" s="15"/>
      <c r="G814" s="99"/>
      <c r="I814" s="99"/>
      <c r="J814" s="99"/>
      <c r="K814" s="99"/>
      <c r="M814" s="99"/>
      <c r="O814" s="99"/>
      <c r="P814" s="99"/>
      <c r="Q814" s="99"/>
      <c r="R814" s="99"/>
      <c r="U814" s="15"/>
      <c r="V814" s="15"/>
      <c r="X814" s="97"/>
      <c r="Y814" s="98"/>
      <c r="Z814" s="99"/>
    </row>
    <row r="815" ht="12.75" customHeight="1">
      <c r="E815" s="15"/>
      <c r="G815" s="99"/>
      <c r="I815" s="99"/>
      <c r="J815" s="99"/>
      <c r="K815" s="99"/>
      <c r="M815" s="99"/>
      <c r="O815" s="99"/>
      <c r="P815" s="99"/>
      <c r="Q815" s="99"/>
      <c r="R815" s="99"/>
      <c r="U815" s="15"/>
      <c r="V815" s="15"/>
      <c r="X815" s="97"/>
      <c r="Y815" s="98"/>
      <c r="Z815" s="99"/>
    </row>
    <row r="816" ht="12.75" customHeight="1">
      <c r="E816" s="15"/>
      <c r="G816" s="99"/>
      <c r="I816" s="99"/>
      <c r="J816" s="99"/>
      <c r="K816" s="99"/>
      <c r="M816" s="99"/>
      <c r="O816" s="99"/>
      <c r="P816" s="99"/>
      <c r="Q816" s="99"/>
      <c r="R816" s="99"/>
      <c r="U816" s="15"/>
      <c r="V816" s="15"/>
      <c r="X816" s="97"/>
      <c r="Y816" s="98"/>
      <c r="Z816" s="99"/>
    </row>
    <row r="817" ht="12.75" customHeight="1">
      <c r="E817" s="15"/>
      <c r="G817" s="99"/>
      <c r="I817" s="99"/>
      <c r="J817" s="99"/>
      <c r="K817" s="99"/>
      <c r="M817" s="99"/>
      <c r="O817" s="99"/>
      <c r="P817" s="99"/>
      <c r="Q817" s="99"/>
      <c r="R817" s="99"/>
      <c r="U817" s="15"/>
      <c r="V817" s="15"/>
      <c r="X817" s="97"/>
      <c r="Y817" s="98"/>
      <c r="Z817" s="99"/>
    </row>
    <row r="818" ht="12.75" customHeight="1">
      <c r="E818" s="15"/>
      <c r="G818" s="99"/>
      <c r="I818" s="99"/>
      <c r="J818" s="99"/>
      <c r="K818" s="99"/>
      <c r="M818" s="99"/>
      <c r="O818" s="99"/>
      <c r="P818" s="99"/>
      <c r="Q818" s="99"/>
      <c r="R818" s="99"/>
      <c r="U818" s="15"/>
      <c r="V818" s="15"/>
      <c r="X818" s="97"/>
      <c r="Y818" s="98"/>
      <c r="Z818" s="99"/>
    </row>
    <row r="819" ht="12.75" customHeight="1">
      <c r="E819" s="15"/>
      <c r="G819" s="99"/>
      <c r="I819" s="99"/>
      <c r="J819" s="99"/>
      <c r="K819" s="99"/>
      <c r="M819" s="99"/>
      <c r="O819" s="99"/>
      <c r="P819" s="99"/>
      <c r="Q819" s="99"/>
      <c r="R819" s="99"/>
      <c r="U819" s="15"/>
      <c r="V819" s="15"/>
      <c r="X819" s="97"/>
      <c r="Y819" s="98"/>
      <c r="Z819" s="99"/>
    </row>
    <row r="820" ht="12.75" customHeight="1">
      <c r="E820" s="15"/>
      <c r="G820" s="99"/>
      <c r="I820" s="99"/>
      <c r="J820" s="99"/>
      <c r="K820" s="99"/>
      <c r="M820" s="99"/>
      <c r="O820" s="99"/>
      <c r="P820" s="99"/>
      <c r="Q820" s="99"/>
      <c r="R820" s="99"/>
      <c r="U820" s="15"/>
      <c r="V820" s="15"/>
      <c r="X820" s="97"/>
      <c r="Y820" s="98"/>
      <c r="Z820" s="99"/>
    </row>
    <row r="821" ht="12.75" customHeight="1">
      <c r="E821" s="15"/>
      <c r="G821" s="99"/>
      <c r="I821" s="99"/>
      <c r="J821" s="99"/>
      <c r="K821" s="99"/>
      <c r="M821" s="99"/>
      <c r="O821" s="99"/>
      <c r="P821" s="99"/>
      <c r="Q821" s="99"/>
      <c r="R821" s="99"/>
      <c r="U821" s="15"/>
      <c r="V821" s="15"/>
      <c r="X821" s="97"/>
      <c r="Y821" s="98"/>
      <c r="Z821" s="99"/>
    </row>
    <row r="822" ht="12.75" customHeight="1">
      <c r="E822" s="15"/>
      <c r="G822" s="99"/>
      <c r="I822" s="99"/>
      <c r="J822" s="99"/>
      <c r="K822" s="99"/>
      <c r="M822" s="99"/>
      <c r="O822" s="99"/>
      <c r="P822" s="99"/>
      <c r="Q822" s="99"/>
      <c r="R822" s="99"/>
      <c r="U822" s="15"/>
      <c r="V822" s="15"/>
      <c r="X822" s="97"/>
      <c r="Y822" s="98"/>
      <c r="Z822" s="99"/>
    </row>
    <row r="823" ht="12.75" customHeight="1">
      <c r="E823" s="15"/>
      <c r="G823" s="99"/>
      <c r="I823" s="99"/>
      <c r="J823" s="99"/>
      <c r="K823" s="99"/>
      <c r="M823" s="99"/>
      <c r="O823" s="99"/>
      <c r="P823" s="99"/>
      <c r="Q823" s="99"/>
      <c r="R823" s="99"/>
      <c r="U823" s="15"/>
      <c r="V823" s="15"/>
      <c r="X823" s="97"/>
      <c r="Y823" s="98"/>
      <c r="Z823" s="99"/>
    </row>
    <row r="824" ht="12.75" customHeight="1">
      <c r="E824" s="15"/>
      <c r="G824" s="99"/>
      <c r="I824" s="99"/>
      <c r="J824" s="99"/>
      <c r="K824" s="99"/>
      <c r="M824" s="99"/>
      <c r="O824" s="99"/>
      <c r="P824" s="99"/>
      <c r="Q824" s="99"/>
      <c r="R824" s="99"/>
      <c r="U824" s="15"/>
      <c r="V824" s="15"/>
      <c r="X824" s="97"/>
      <c r="Y824" s="98"/>
      <c r="Z824" s="99"/>
    </row>
    <row r="825" ht="12.75" customHeight="1">
      <c r="E825" s="15"/>
      <c r="G825" s="99"/>
      <c r="I825" s="99"/>
      <c r="J825" s="99"/>
      <c r="K825" s="99"/>
      <c r="M825" s="99"/>
      <c r="O825" s="99"/>
      <c r="P825" s="99"/>
      <c r="Q825" s="99"/>
      <c r="R825" s="99"/>
      <c r="U825" s="15"/>
      <c r="V825" s="15"/>
      <c r="X825" s="97"/>
      <c r="Y825" s="98"/>
      <c r="Z825" s="99"/>
    </row>
    <row r="826" ht="12.75" customHeight="1">
      <c r="E826" s="15"/>
      <c r="G826" s="99"/>
      <c r="I826" s="99"/>
      <c r="J826" s="99"/>
      <c r="K826" s="99"/>
      <c r="M826" s="99"/>
      <c r="O826" s="99"/>
      <c r="P826" s="99"/>
      <c r="Q826" s="99"/>
      <c r="R826" s="99"/>
      <c r="U826" s="15"/>
      <c r="V826" s="15"/>
      <c r="X826" s="97"/>
      <c r="Y826" s="98"/>
      <c r="Z826" s="99"/>
    </row>
    <row r="827" ht="12.75" customHeight="1">
      <c r="E827" s="15"/>
      <c r="G827" s="99"/>
      <c r="I827" s="99"/>
      <c r="J827" s="99"/>
      <c r="K827" s="99"/>
      <c r="M827" s="99"/>
      <c r="O827" s="99"/>
      <c r="P827" s="99"/>
      <c r="Q827" s="99"/>
      <c r="R827" s="99"/>
      <c r="U827" s="15"/>
      <c r="V827" s="15"/>
      <c r="X827" s="97"/>
      <c r="Y827" s="98"/>
      <c r="Z827" s="99"/>
    </row>
    <row r="828" ht="12.75" customHeight="1">
      <c r="E828" s="15"/>
      <c r="G828" s="99"/>
      <c r="I828" s="99"/>
      <c r="J828" s="99"/>
      <c r="K828" s="99"/>
      <c r="M828" s="99"/>
      <c r="O828" s="99"/>
      <c r="P828" s="99"/>
      <c r="Q828" s="99"/>
      <c r="R828" s="99"/>
      <c r="U828" s="15"/>
      <c r="V828" s="15"/>
      <c r="X828" s="97"/>
      <c r="Y828" s="98"/>
      <c r="Z828" s="99"/>
    </row>
    <row r="829" ht="12.75" customHeight="1">
      <c r="E829" s="15"/>
      <c r="G829" s="99"/>
      <c r="I829" s="99"/>
      <c r="J829" s="99"/>
      <c r="K829" s="99"/>
      <c r="M829" s="99"/>
      <c r="O829" s="99"/>
      <c r="P829" s="99"/>
      <c r="Q829" s="99"/>
      <c r="R829" s="99"/>
      <c r="U829" s="15"/>
      <c r="V829" s="15"/>
      <c r="X829" s="97"/>
      <c r="Y829" s="98"/>
      <c r="Z829" s="99"/>
    </row>
    <row r="830" ht="12.75" customHeight="1">
      <c r="E830" s="15"/>
      <c r="G830" s="99"/>
      <c r="I830" s="99"/>
      <c r="J830" s="99"/>
      <c r="K830" s="99"/>
      <c r="M830" s="99"/>
      <c r="O830" s="99"/>
      <c r="P830" s="99"/>
      <c r="Q830" s="99"/>
      <c r="R830" s="99"/>
      <c r="U830" s="15"/>
      <c r="V830" s="15"/>
      <c r="X830" s="97"/>
      <c r="Y830" s="98"/>
      <c r="Z830" s="99"/>
    </row>
    <row r="831" ht="12.75" customHeight="1">
      <c r="E831" s="15"/>
      <c r="G831" s="99"/>
      <c r="I831" s="99"/>
      <c r="J831" s="99"/>
      <c r="K831" s="99"/>
      <c r="M831" s="99"/>
      <c r="O831" s="99"/>
      <c r="P831" s="99"/>
      <c r="Q831" s="99"/>
      <c r="R831" s="99"/>
      <c r="U831" s="15"/>
      <c r="V831" s="15"/>
      <c r="X831" s="97"/>
      <c r="Y831" s="98"/>
      <c r="Z831" s="99"/>
    </row>
    <row r="832" ht="12.75" customHeight="1">
      <c r="E832" s="15"/>
      <c r="G832" s="99"/>
      <c r="I832" s="99"/>
      <c r="J832" s="99"/>
      <c r="K832" s="99"/>
      <c r="M832" s="99"/>
      <c r="O832" s="99"/>
      <c r="P832" s="99"/>
      <c r="Q832" s="99"/>
      <c r="R832" s="99"/>
      <c r="U832" s="15"/>
      <c r="V832" s="15"/>
      <c r="X832" s="97"/>
      <c r="Y832" s="98"/>
      <c r="Z832" s="99"/>
    </row>
    <row r="833" ht="12.75" customHeight="1">
      <c r="E833" s="15"/>
      <c r="G833" s="99"/>
      <c r="I833" s="99"/>
      <c r="J833" s="99"/>
      <c r="K833" s="99"/>
      <c r="M833" s="99"/>
      <c r="O833" s="99"/>
      <c r="P833" s="99"/>
      <c r="Q833" s="99"/>
      <c r="R833" s="99"/>
      <c r="U833" s="15"/>
      <c r="V833" s="15"/>
      <c r="X833" s="97"/>
      <c r="Y833" s="98"/>
      <c r="Z833" s="99"/>
    </row>
    <row r="834" ht="12.75" customHeight="1">
      <c r="E834" s="15"/>
      <c r="G834" s="99"/>
      <c r="I834" s="99"/>
      <c r="J834" s="99"/>
      <c r="K834" s="99"/>
      <c r="M834" s="99"/>
      <c r="O834" s="99"/>
      <c r="P834" s="99"/>
      <c r="Q834" s="99"/>
      <c r="R834" s="99"/>
      <c r="U834" s="15"/>
      <c r="V834" s="15"/>
      <c r="X834" s="97"/>
      <c r="Y834" s="98"/>
      <c r="Z834" s="99"/>
    </row>
    <row r="835" ht="12.75" customHeight="1">
      <c r="E835" s="15"/>
      <c r="G835" s="99"/>
      <c r="I835" s="99"/>
      <c r="J835" s="99"/>
      <c r="K835" s="99"/>
      <c r="M835" s="99"/>
      <c r="O835" s="99"/>
      <c r="P835" s="99"/>
      <c r="Q835" s="99"/>
      <c r="R835" s="99"/>
      <c r="U835" s="15"/>
      <c r="V835" s="15"/>
      <c r="X835" s="97"/>
      <c r="Y835" s="98"/>
      <c r="Z835" s="99"/>
    </row>
    <row r="836" ht="12.75" customHeight="1">
      <c r="E836" s="15"/>
      <c r="G836" s="99"/>
      <c r="I836" s="99"/>
      <c r="J836" s="99"/>
      <c r="K836" s="99"/>
      <c r="M836" s="99"/>
      <c r="O836" s="99"/>
      <c r="P836" s="99"/>
      <c r="Q836" s="99"/>
      <c r="R836" s="99"/>
      <c r="U836" s="15"/>
      <c r="V836" s="15"/>
      <c r="X836" s="97"/>
      <c r="Y836" s="98"/>
      <c r="Z836" s="99"/>
    </row>
    <row r="837" ht="12.75" customHeight="1">
      <c r="E837" s="15"/>
      <c r="G837" s="99"/>
      <c r="I837" s="99"/>
      <c r="J837" s="99"/>
      <c r="K837" s="99"/>
      <c r="M837" s="99"/>
      <c r="O837" s="99"/>
      <c r="P837" s="99"/>
      <c r="Q837" s="99"/>
      <c r="R837" s="99"/>
      <c r="U837" s="15"/>
      <c r="V837" s="15"/>
      <c r="X837" s="97"/>
      <c r="Y837" s="98"/>
      <c r="Z837" s="99"/>
    </row>
    <row r="838" ht="12.75" customHeight="1">
      <c r="E838" s="15"/>
      <c r="G838" s="99"/>
      <c r="I838" s="99"/>
      <c r="J838" s="99"/>
      <c r="K838" s="99"/>
      <c r="M838" s="99"/>
      <c r="O838" s="99"/>
      <c r="P838" s="99"/>
      <c r="Q838" s="99"/>
      <c r="R838" s="99"/>
      <c r="U838" s="15"/>
      <c r="V838" s="15"/>
      <c r="X838" s="97"/>
      <c r="Y838" s="98"/>
      <c r="Z838" s="99"/>
    </row>
    <row r="839" ht="12.75" customHeight="1">
      <c r="E839" s="15"/>
      <c r="G839" s="99"/>
      <c r="I839" s="99"/>
      <c r="J839" s="99"/>
      <c r="K839" s="99"/>
      <c r="M839" s="99"/>
      <c r="O839" s="99"/>
      <c r="P839" s="99"/>
      <c r="Q839" s="99"/>
      <c r="R839" s="99"/>
      <c r="U839" s="15"/>
      <c r="V839" s="15"/>
      <c r="X839" s="97"/>
      <c r="Y839" s="98"/>
      <c r="Z839" s="99"/>
    </row>
    <row r="840" ht="12.75" customHeight="1">
      <c r="E840" s="15"/>
      <c r="G840" s="99"/>
      <c r="I840" s="99"/>
      <c r="J840" s="99"/>
      <c r="K840" s="99"/>
      <c r="M840" s="99"/>
      <c r="O840" s="99"/>
      <c r="P840" s="99"/>
      <c r="Q840" s="99"/>
      <c r="R840" s="99"/>
      <c r="U840" s="15"/>
      <c r="V840" s="15"/>
      <c r="X840" s="97"/>
      <c r="Y840" s="98"/>
      <c r="Z840" s="99"/>
    </row>
    <row r="841" ht="12.75" customHeight="1">
      <c r="E841" s="15"/>
      <c r="G841" s="99"/>
      <c r="I841" s="99"/>
      <c r="J841" s="99"/>
      <c r="K841" s="99"/>
      <c r="M841" s="99"/>
      <c r="O841" s="99"/>
      <c r="P841" s="99"/>
      <c r="Q841" s="99"/>
      <c r="R841" s="99"/>
      <c r="U841" s="15"/>
      <c r="V841" s="15"/>
      <c r="X841" s="97"/>
      <c r="Y841" s="98"/>
      <c r="Z841" s="99"/>
    </row>
    <row r="842" ht="12.75" customHeight="1">
      <c r="E842" s="15"/>
      <c r="G842" s="99"/>
      <c r="I842" s="99"/>
      <c r="J842" s="99"/>
      <c r="K842" s="99"/>
      <c r="M842" s="99"/>
      <c r="O842" s="99"/>
      <c r="P842" s="99"/>
      <c r="Q842" s="99"/>
      <c r="R842" s="99"/>
      <c r="U842" s="15"/>
      <c r="V842" s="15"/>
      <c r="X842" s="97"/>
      <c r="Y842" s="98"/>
      <c r="Z842" s="99"/>
    </row>
    <row r="843" ht="12.75" customHeight="1">
      <c r="E843" s="15"/>
      <c r="G843" s="99"/>
      <c r="I843" s="99"/>
      <c r="J843" s="99"/>
      <c r="K843" s="99"/>
      <c r="M843" s="99"/>
      <c r="O843" s="99"/>
      <c r="P843" s="99"/>
      <c r="Q843" s="99"/>
      <c r="R843" s="99"/>
      <c r="U843" s="15"/>
      <c r="V843" s="15"/>
      <c r="X843" s="97"/>
      <c r="Y843" s="98"/>
      <c r="Z843" s="99"/>
    </row>
    <row r="844" ht="12.75" customHeight="1">
      <c r="E844" s="15"/>
      <c r="G844" s="99"/>
      <c r="I844" s="99"/>
      <c r="J844" s="99"/>
      <c r="K844" s="99"/>
      <c r="M844" s="99"/>
      <c r="O844" s="99"/>
      <c r="P844" s="99"/>
      <c r="Q844" s="99"/>
      <c r="R844" s="99"/>
      <c r="U844" s="15"/>
      <c r="V844" s="15"/>
      <c r="X844" s="97"/>
      <c r="Y844" s="98"/>
      <c r="Z844" s="99"/>
    </row>
    <row r="845" ht="12.75" customHeight="1">
      <c r="E845" s="15"/>
      <c r="G845" s="99"/>
      <c r="I845" s="99"/>
      <c r="J845" s="99"/>
      <c r="K845" s="99"/>
      <c r="M845" s="99"/>
      <c r="O845" s="99"/>
      <c r="P845" s="99"/>
      <c r="Q845" s="99"/>
      <c r="R845" s="99"/>
      <c r="U845" s="15"/>
      <c r="V845" s="15"/>
      <c r="X845" s="97"/>
      <c r="Y845" s="98"/>
      <c r="Z845" s="99"/>
    </row>
    <row r="846" ht="12.75" customHeight="1">
      <c r="E846" s="15"/>
      <c r="G846" s="99"/>
      <c r="I846" s="99"/>
      <c r="J846" s="99"/>
      <c r="K846" s="99"/>
      <c r="M846" s="99"/>
      <c r="O846" s="99"/>
      <c r="P846" s="99"/>
      <c r="Q846" s="99"/>
      <c r="R846" s="99"/>
      <c r="U846" s="15"/>
      <c r="V846" s="15"/>
      <c r="X846" s="97"/>
      <c r="Y846" s="98"/>
      <c r="Z846" s="99"/>
    </row>
    <row r="847" ht="12.75" customHeight="1">
      <c r="E847" s="15"/>
      <c r="G847" s="99"/>
      <c r="I847" s="99"/>
      <c r="J847" s="99"/>
      <c r="K847" s="99"/>
      <c r="M847" s="99"/>
      <c r="O847" s="99"/>
      <c r="P847" s="99"/>
      <c r="Q847" s="99"/>
      <c r="R847" s="99"/>
      <c r="U847" s="15"/>
      <c r="V847" s="15"/>
      <c r="X847" s="97"/>
      <c r="Y847" s="98"/>
      <c r="Z847" s="99"/>
    </row>
    <row r="848" ht="12.75" customHeight="1">
      <c r="E848" s="15"/>
      <c r="G848" s="99"/>
      <c r="I848" s="99"/>
      <c r="J848" s="99"/>
      <c r="K848" s="99"/>
      <c r="M848" s="99"/>
      <c r="O848" s="99"/>
      <c r="P848" s="99"/>
      <c r="Q848" s="99"/>
      <c r="R848" s="99"/>
      <c r="U848" s="15"/>
      <c r="V848" s="15"/>
      <c r="X848" s="97"/>
      <c r="Y848" s="98"/>
      <c r="Z848" s="99"/>
    </row>
    <row r="849" ht="12.75" customHeight="1">
      <c r="E849" s="15"/>
      <c r="G849" s="99"/>
      <c r="I849" s="99"/>
      <c r="J849" s="99"/>
      <c r="K849" s="99"/>
      <c r="M849" s="99"/>
      <c r="O849" s="99"/>
      <c r="P849" s="99"/>
      <c r="Q849" s="99"/>
      <c r="R849" s="99"/>
      <c r="U849" s="15"/>
      <c r="V849" s="15"/>
      <c r="X849" s="97"/>
      <c r="Y849" s="98"/>
      <c r="Z849" s="99"/>
    </row>
    <row r="850" ht="12.75" customHeight="1">
      <c r="E850" s="15"/>
      <c r="G850" s="99"/>
      <c r="I850" s="99"/>
      <c r="J850" s="99"/>
      <c r="K850" s="99"/>
      <c r="M850" s="99"/>
      <c r="O850" s="99"/>
      <c r="P850" s="99"/>
      <c r="Q850" s="99"/>
      <c r="R850" s="99"/>
      <c r="U850" s="15"/>
      <c r="V850" s="15"/>
      <c r="X850" s="97"/>
      <c r="Y850" s="98"/>
      <c r="Z850" s="99"/>
    </row>
    <row r="851" ht="12.75" customHeight="1">
      <c r="E851" s="15"/>
      <c r="G851" s="99"/>
      <c r="I851" s="99"/>
      <c r="J851" s="99"/>
      <c r="K851" s="99"/>
      <c r="M851" s="99"/>
      <c r="O851" s="99"/>
      <c r="P851" s="99"/>
      <c r="Q851" s="99"/>
      <c r="R851" s="99"/>
      <c r="U851" s="15"/>
      <c r="V851" s="15"/>
      <c r="X851" s="97"/>
      <c r="Y851" s="98"/>
      <c r="Z851" s="99"/>
    </row>
    <row r="852" ht="12.75" customHeight="1">
      <c r="E852" s="15"/>
      <c r="G852" s="99"/>
      <c r="I852" s="99"/>
      <c r="J852" s="99"/>
      <c r="K852" s="99"/>
      <c r="M852" s="99"/>
      <c r="O852" s="99"/>
      <c r="P852" s="99"/>
      <c r="Q852" s="99"/>
      <c r="R852" s="99"/>
      <c r="U852" s="15"/>
      <c r="V852" s="15"/>
      <c r="X852" s="97"/>
      <c r="Y852" s="98"/>
      <c r="Z852" s="99"/>
    </row>
    <row r="853" ht="12.75" customHeight="1">
      <c r="E853" s="15"/>
      <c r="G853" s="99"/>
      <c r="I853" s="99"/>
      <c r="J853" s="99"/>
      <c r="K853" s="99"/>
      <c r="M853" s="99"/>
      <c r="O853" s="99"/>
      <c r="P853" s="99"/>
      <c r="Q853" s="99"/>
      <c r="R853" s="99"/>
      <c r="U853" s="15"/>
      <c r="V853" s="15"/>
      <c r="X853" s="97"/>
      <c r="Y853" s="98"/>
      <c r="Z853" s="99"/>
    </row>
    <row r="854" ht="12.75" customHeight="1">
      <c r="E854" s="15"/>
      <c r="G854" s="99"/>
      <c r="I854" s="99"/>
      <c r="J854" s="99"/>
      <c r="K854" s="99"/>
      <c r="M854" s="99"/>
      <c r="O854" s="99"/>
      <c r="P854" s="99"/>
      <c r="Q854" s="99"/>
      <c r="R854" s="99"/>
      <c r="U854" s="15"/>
      <c r="V854" s="15"/>
      <c r="X854" s="97"/>
      <c r="Y854" s="98"/>
      <c r="Z854" s="99"/>
    </row>
    <row r="855" ht="12.75" customHeight="1">
      <c r="E855" s="15"/>
      <c r="G855" s="99"/>
      <c r="I855" s="99"/>
      <c r="J855" s="99"/>
      <c r="K855" s="99"/>
      <c r="M855" s="99"/>
      <c r="O855" s="99"/>
      <c r="P855" s="99"/>
      <c r="Q855" s="99"/>
      <c r="R855" s="99"/>
      <c r="U855" s="15"/>
      <c r="V855" s="15"/>
      <c r="X855" s="97"/>
      <c r="Y855" s="98"/>
      <c r="Z855" s="99"/>
    </row>
    <row r="856" ht="12.75" customHeight="1">
      <c r="E856" s="15"/>
      <c r="G856" s="99"/>
      <c r="I856" s="99"/>
      <c r="J856" s="99"/>
      <c r="K856" s="99"/>
      <c r="M856" s="99"/>
      <c r="O856" s="99"/>
      <c r="P856" s="99"/>
      <c r="Q856" s="99"/>
      <c r="R856" s="99"/>
      <c r="U856" s="15"/>
      <c r="V856" s="15"/>
      <c r="X856" s="97"/>
      <c r="Y856" s="98"/>
      <c r="Z856" s="99"/>
    </row>
    <row r="857" ht="12.75" customHeight="1">
      <c r="E857" s="15"/>
      <c r="G857" s="99"/>
      <c r="I857" s="99"/>
      <c r="J857" s="99"/>
      <c r="K857" s="99"/>
      <c r="M857" s="99"/>
      <c r="O857" s="99"/>
      <c r="P857" s="99"/>
      <c r="Q857" s="99"/>
      <c r="R857" s="99"/>
      <c r="U857" s="15"/>
      <c r="V857" s="15"/>
      <c r="X857" s="97"/>
      <c r="Y857" s="98"/>
      <c r="Z857" s="99"/>
    </row>
    <row r="858" ht="12.75" customHeight="1">
      <c r="E858" s="15"/>
      <c r="G858" s="99"/>
      <c r="I858" s="99"/>
      <c r="J858" s="99"/>
      <c r="K858" s="99"/>
      <c r="M858" s="99"/>
      <c r="O858" s="99"/>
      <c r="P858" s="99"/>
      <c r="Q858" s="99"/>
      <c r="R858" s="99"/>
      <c r="U858" s="15"/>
      <c r="V858" s="15"/>
      <c r="X858" s="97"/>
      <c r="Y858" s="98"/>
      <c r="Z858" s="99"/>
    </row>
    <row r="859" ht="12.75" customHeight="1">
      <c r="E859" s="15"/>
      <c r="G859" s="99"/>
      <c r="I859" s="99"/>
      <c r="J859" s="99"/>
      <c r="K859" s="99"/>
      <c r="M859" s="99"/>
      <c r="O859" s="99"/>
      <c r="P859" s="99"/>
      <c r="Q859" s="99"/>
      <c r="R859" s="99"/>
      <c r="U859" s="15"/>
      <c r="V859" s="15"/>
      <c r="X859" s="97"/>
      <c r="Y859" s="98"/>
      <c r="Z859" s="99"/>
    </row>
    <row r="860" ht="12.75" customHeight="1">
      <c r="E860" s="15"/>
      <c r="G860" s="99"/>
      <c r="I860" s="99"/>
      <c r="J860" s="99"/>
      <c r="K860" s="99"/>
      <c r="M860" s="99"/>
      <c r="O860" s="99"/>
      <c r="P860" s="99"/>
      <c r="Q860" s="99"/>
      <c r="R860" s="99"/>
      <c r="U860" s="15"/>
      <c r="V860" s="15"/>
      <c r="X860" s="97"/>
      <c r="Y860" s="98"/>
      <c r="Z860" s="99"/>
    </row>
    <row r="861" ht="12.75" customHeight="1">
      <c r="E861" s="15"/>
      <c r="G861" s="99"/>
      <c r="I861" s="99"/>
      <c r="J861" s="99"/>
      <c r="K861" s="99"/>
      <c r="M861" s="99"/>
      <c r="O861" s="99"/>
      <c r="P861" s="99"/>
      <c r="Q861" s="99"/>
      <c r="R861" s="99"/>
      <c r="U861" s="15"/>
      <c r="V861" s="15"/>
      <c r="X861" s="97"/>
      <c r="Y861" s="98"/>
      <c r="Z861" s="99"/>
    </row>
    <row r="862" ht="12.75" customHeight="1">
      <c r="E862" s="15"/>
      <c r="G862" s="99"/>
      <c r="I862" s="99"/>
      <c r="J862" s="99"/>
      <c r="K862" s="99"/>
      <c r="M862" s="99"/>
      <c r="O862" s="99"/>
      <c r="P862" s="99"/>
      <c r="Q862" s="99"/>
      <c r="R862" s="99"/>
      <c r="U862" s="15"/>
      <c r="V862" s="15"/>
      <c r="X862" s="97"/>
      <c r="Y862" s="98"/>
      <c r="Z862" s="99"/>
    </row>
    <row r="863" ht="12.75" customHeight="1">
      <c r="E863" s="15"/>
      <c r="G863" s="99"/>
      <c r="I863" s="99"/>
      <c r="J863" s="99"/>
      <c r="K863" s="99"/>
      <c r="M863" s="99"/>
      <c r="O863" s="99"/>
      <c r="P863" s="99"/>
      <c r="Q863" s="99"/>
      <c r="R863" s="99"/>
      <c r="U863" s="15"/>
      <c r="V863" s="15"/>
      <c r="X863" s="97"/>
      <c r="Y863" s="98"/>
      <c r="Z863" s="99"/>
    </row>
    <row r="864" ht="12.75" customHeight="1">
      <c r="E864" s="15"/>
      <c r="G864" s="99"/>
      <c r="I864" s="99"/>
      <c r="J864" s="99"/>
      <c r="K864" s="99"/>
      <c r="M864" s="99"/>
      <c r="O864" s="99"/>
      <c r="P864" s="99"/>
      <c r="Q864" s="99"/>
      <c r="R864" s="99"/>
      <c r="U864" s="15"/>
      <c r="V864" s="15"/>
      <c r="X864" s="97"/>
      <c r="Y864" s="98"/>
      <c r="Z864" s="99"/>
    </row>
    <row r="865" ht="12.75" customHeight="1">
      <c r="E865" s="15"/>
      <c r="G865" s="99"/>
      <c r="I865" s="99"/>
      <c r="J865" s="99"/>
      <c r="K865" s="99"/>
      <c r="M865" s="99"/>
      <c r="O865" s="99"/>
      <c r="P865" s="99"/>
      <c r="Q865" s="99"/>
      <c r="R865" s="99"/>
      <c r="U865" s="15"/>
      <c r="V865" s="15"/>
      <c r="X865" s="97"/>
      <c r="Y865" s="98"/>
      <c r="Z865" s="99"/>
    </row>
    <row r="866" ht="12.75" customHeight="1">
      <c r="E866" s="15"/>
      <c r="G866" s="99"/>
      <c r="I866" s="99"/>
      <c r="J866" s="99"/>
      <c r="K866" s="99"/>
      <c r="M866" s="99"/>
      <c r="O866" s="99"/>
      <c r="P866" s="99"/>
      <c r="Q866" s="99"/>
      <c r="R866" s="99"/>
      <c r="U866" s="15"/>
      <c r="V866" s="15"/>
      <c r="X866" s="97"/>
      <c r="Y866" s="98"/>
      <c r="Z866" s="99"/>
    </row>
    <row r="867" ht="12.75" customHeight="1">
      <c r="E867" s="15"/>
      <c r="G867" s="99"/>
      <c r="I867" s="99"/>
      <c r="J867" s="99"/>
      <c r="K867" s="99"/>
      <c r="M867" s="99"/>
      <c r="O867" s="99"/>
      <c r="P867" s="99"/>
      <c r="Q867" s="99"/>
      <c r="R867" s="99"/>
      <c r="U867" s="15"/>
      <c r="V867" s="15"/>
      <c r="X867" s="97"/>
      <c r="Y867" s="98"/>
      <c r="Z867" s="99"/>
    </row>
    <row r="868" ht="12.75" customHeight="1">
      <c r="E868" s="15"/>
      <c r="G868" s="99"/>
      <c r="I868" s="99"/>
      <c r="J868" s="99"/>
      <c r="K868" s="99"/>
      <c r="M868" s="99"/>
      <c r="O868" s="99"/>
      <c r="P868" s="99"/>
      <c r="Q868" s="99"/>
      <c r="R868" s="99"/>
      <c r="U868" s="15"/>
      <c r="V868" s="15"/>
      <c r="X868" s="97"/>
      <c r="Y868" s="98"/>
      <c r="Z868" s="99"/>
    </row>
    <row r="869" ht="12.75" customHeight="1">
      <c r="E869" s="15"/>
      <c r="G869" s="99"/>
      <c r="I869" s="99"/>
      <c r="J869" s="99"/>
      <c r="K869" s="99"/>
      <c r="M869" s="99"/>
      <c r="O869" s="99"/>
      <c r="P869" s="99"/>
      <c r="Q869" s="99"/>
      <c r="R869" s="99"/>
      <c r="U869" s="15"/>
      <c r="V869" s="15"/>
      <c r="X869" s="97"/>
      <c r="Y869" s="98"/>
      <c r="Z869" s="99"/>
    </row>
    <row r="870" ht="12.75" customHeight="1">
      <c r="E870" s="15"/>
      <c r="G870" s="99"/>
      <c r="I870" s="99"/>
      <c r="J870" s="99"/>
      <c r="K870" s="99"/>
      <c r="M870" s="99"/>
      <c r="O870" s="99"/>
      <c r="P870" s="99"/>
      <c r="Q870" s="99"/>
      <c r="R870" s="99"/>
      <c r="U870" s="15"/>
      <c r="V870" s="15"/>
      <c r="X870" s="97"/>
      <c r="Y870" s="98"/>
      <c r="Z870" s="99"/>
    </row>
    <row r="871" ht="12.75" customHeight="1">
      <c r="E871" s="15"/>
      <c r="G871" s="99"/>
      <c r="I871" s="99"/>
      <c r="J871" s="99"/>
      <c r="K871" s="99"/>
      <c r="M871" s="99"/>
      <c r="O871" s="99"/>
      <c r="P871" s="99"/>
      <c r="Q871" s="99"/>
      <c r="R871" s="99"/>
      <c r="U871" s="15"/>
      <c r="V871" s="15"/>
      <c r="X871" s="97"/>
      <c r="Y871" s="98"/>
      <c r="Z871" s="99"/>
    </row>
    <row r="872" ht="12.75" customHeight="1">
      <c r="E872" s="15"/>
      <c r="G872" s="99"/>
      <c r="I872" s="99"/>
      <c r="J872" s="99"/>
      <c r="K872" s="99"/>
      <c r="M872" s="99"/>
      <c r="O872" s="99"/>
      <c r="P872" s="99"/>
      <c r="Q872" s="99"/>
      <c r="R872" s="99"/>
      <c r="U872" s="15"/>
      <c r="V872" s="15"/>
      <c r="X872" s="97"/>
      <c r="Y872" s="98"/>
      <c r="Z872" s="99"/>
    </row>
    <row r="873" ht="12.75" customHeight="1">
      <c r="E873" s="15"/>
      <c r="G873" s="99"/>
      <c r="I873" s="99"/>
      <c r="J873" s="99"/>
      <c r="K873" s="99"/>
      <c r="M873" s="99"/>
      <c r="O873" s="99"/>
      <c r="P873" s="99"/>
      <c r="Q873" s="99"/>
      <c r="R873" s="99"/>
      <c r="U873" s="15"/>
      <c r="V873" s="15"/>
      <c r="X873" s="97"/>
      <c r="Y873" s="98"/>
      <c r="Z873" s="99"/>
    </row>
    <row r="874" ht="12.75" customHeight="1">
      <c r="E874" s="15"/>
      <c r="G874" s="99"/>
      <c r="I874" s="99"/>
      <c r="J874" s="99"/>
      <c r="K874" s="99"/>
      <c r="M874" s="99"/>
      <c r="O874" s="99"/>
      <c r="P874" s="99"/>
      <c r="Q874" s="99"/>
      <c r="R874" s="99"/>
      <c r="U874" s="15"/>
      <c r="V874" s="15"/>
      <c r="X874" s="97"/>
      <c r="Y874" s="98"/>
      <c r="Z874" s="99"/>
    </row>
    <row r="875" ht="12.75" customHeight="1">
      <c r="E875" s="15"/>
      <c r="G875" s="99"/>
      <c r="I875" s="99"/>
      <c r="J875" s="99"/>
      <c r="K875" s="99"/>
      <c r="M875" s="99"/>
      <c r="O875" s="99"/>
      <c r="P875" s="99"/>
      <c r="Q875" s="99"/>
      <c r="R875" s="99"/>
      <c r="U875" s="15"/>
      <c r="V875" s="15"/>
      <c r="X875" s="97"/>
      <c r="Y875" s="98"/>
      <c r="Z875" s="99"/>
    </row>
    <row r="876" ht="12.75" customHeight="1">
      <c r="E876" s="15"/>
      <c r="G876" s="99"/>
      <c r="I876" s="99"/>
      <c r="J876" s="99"/>
      <c r="K876" s="99"/>
      <c r="M876" s="99"/>
      <c r="O876" s="99"/>
      <c r="P876" s="99"/>
      <c r="Q876" s="99"/>
      <c r="R876" s="99"/>
      <c r="U876" s="15"/>
      <c r="V876" s="15"/>
      <c r="X876" s="97"/>
      <c r="Y876" s="98"/>
      <c r="Z876" s="99"/>
    </row>
    <row r="877" ht="12.75" customHeight="1">
      <c r="E877" s="15"/>
      <c r="G877" s="99"/>
      <c r="I877" s="99"/>
      <c r="J877" s="99"/>
      <c r="K877" s="99"/>
      <c r="M877" s="99"/>
      <c r="O877" s="99"/>
      <c r="P877" s="99"/>
      <c r="Q877" s="99"/>
      <c r="R877" s="99"/>
      <c r="U877" s="15"/>
      <c r="V877" s="15"/>
      <c r="X877" s="97"/>
      <c r="Y877" s="98"/>
      <c r="Z877" s="99"/>
    </row>
    <row r="878" ht="12.75" customHeight="1">
      <c r="E878" s="15"/>
      <c r="G878" s="99"/>
      <c r="I878" s="99"/>
      <c r="J878" s="99"/>
      <c r="K878" s="99"/>
      <c r="M878" s="99"/>
      <c r="O878" s="99"/>
      <c r="P878" s="99"/>
      <c r="Q878" s="99"/>
      <c r="R878" s="99"/>
      <c r="U878" s="15"/>
      <c r="V878" s="15"/>
      <c r="X878" s="97"/>
      <c r="Y878" s="98"/>
      <c r="Z878" s="99"/>
    </row>
    <row r="879" ht="12.75" customHeight="1">
      <c r="E879" s="15"/>
      <c r="G879" s="99"/>
      <c r="I879" s="99"/>
      <c r="J879" s="99"/>
      <c r="K879" s="99"/>
      <c r="M879" s="99"/>
      <c r="O879" s="99"/>
      <c r="P879" s="99"/>
      <c r="Q879" s="99"/>
      <c r="R879" s="99"/>
      <c r="U879" s="15"/>
      <c r="V879" s="15"/>
      <c r="X879" s="97"/>
      <c r="Y879" s="98"/>
      <c r="Z879" s="99"/>
    </row>
    <row r="880" ht="12.75" customHeight="1">
      <c r="E880" s="15"/>
      <c r="G880" s="99"/>
      <c r="I880" s="99"/>
      <c r="J880" s="99"/>
      <c r="K880" s="99"/>
      <c r="M880" s="99"/>
      <c r="O880" s="99"/>
      <c r="P880" s="99"/>
      <c r="Q880" s="99"/>
      <c r="R880" s="99"/>
      <c r="U880" s="15"/>
      <c r="V880" s="15"/>
      <c r="X880" s="97"/>
      <c r="Y880" s="98"/>
      <c r="Z880" s="99"/>
    </row>
    <row r="881" ht="12.75" customHeight="1">
      <c r="E881" s="15"/>
      <c r="G881" s="99"/>
      <c r="I881" s="99"/>
      <c r="J881" s="99"/>
      <c r="K881" s="99"/>
      <c r="M881" s="99"/>
      <c r="O881" s="99"/>
      <c r="P881" s="99"/>
      <c r="Q881" s="99"/>
      <c r="R881" s="99"/>
      <c r="U881" s="15"/>
      <c r="V881" s="15"/>
      <c r="X881" s="97"/>
      <c r="Y881" s="98"/>
      <c r="Z881" s="99"/>
    </row>
    <row r="882" ht="12.75" customHeight="1">
      <c r="E882" s="15"/>
      <c r="G882" s="99"/>
      <c r="I882" s="99"/>
      <c r="J882" s="99"/>
      <c r="K882" s="99"/>
      <c r="M882" s="99"/>
      <c r="O882" s="99"/>
      <c r="P882" s="99"/>
      <c r="Q882" s="99"/>
      <c r="R882" s="99"/>
      <c r="U882" s="15"/>
      <c r="V882" s="15"/>
      <c r="X882" s="97"/>
      <c r="Y882" s="98"/>
      <c r="Z882" s="99"/>
    </row>
    <row r="883" ht="12.75" customHeight="1">
      <c r="E883" s="15"/>
      <c r="G883" s="99"/>
      <c r="I883" s="99"/>
      <c r="J883" s="99"/>
      <c r="K883" s="99"/>
      <c r="M883" s="99"/>
      <c r="O883" s="99"/>
      <c r="P883" s="99"/>
      <c r="Q883" s="99"/>
      <c r="R883" s="99"/>
      <c r="U883" s="15"/>
      <c r="V883" s="15"/>
      <c r="X883" s="97"/>
      <c r="Y883" s="98"/>
      <c r="Z883" s="99"/>
    </row>
    <row r="884" ht="12.75" customHeight="1">
      <c r="E884" s="15"/>
      <c r="G884" s="99"/>
      <c r="I884" s="99"/>
      <c r="J884" s="99"/>
      <c r="K884" s="99"/>
      <c r="M884" s="99"/>
      <c r="O884" s="99"/>
      <c r="P884" s="99"/>
      <c r="Q884" s="99"/>
      <c r="R884" s="99"/>
      <c r="U884" s="15"/>
      <c r="V884" s="15"/>
      <c r="X884" s="97"/>
      <c r="Y884" s="98"/>
      <c r="Z884" s="99"/>
    </row>
    <row r="885" ht="12.75" customHeight="1">
      <c r="E885" s="15"/>
      <c r="G885" s="99"/>
      <c r="I885" s="99"/>
      <c r="J885" s="99"/>
      <c r="K885" s="99"/>
      <c r="M885" s="99"/>
      <c r="O885" s="99"/>
      <c r="P885" s="99"/>
      <c r="Q885" s="99"/>
      <c r="R885" s="99"/>
      <c r="U885" s="15"/>
      <c r="V885" s="15"/>
      <c r="X885" s="97"/>
      <c r="Y885" s="98"/>
      <c r="Z885" s="99"/>
    </row>
    <row r="886" ht="12.75" customHeight="1">
      <c r="E886" s="15"/>
      <c r="G886" s="99"/>
      <c r="I886" s="99"/>
      <c r="J886" s="99"/>
      <c r="K886" s="99"/>
      <c r="M886" s="99"/>
      <c r="O886" s="99"/>
      <c r="P886" s="99"/>
      <c r="Q886" s="99"/>
      <c r="R886" s="99"/>
      <c r="U886" s="15"/>
      <c r="V886" s="15"/>
      <c r="X886" s="97"/>
      <c r="Y886" s="98"/>
      <c r="Z886" s="99"/>
    </row>
    <row r="887" ht="12.75" customHeight="1">
      <c r="E887" s="15"/>
      <c r="G887" s="99"/>
      <c r="I887" s="99"/>
      <c r="J887" s="99"/>
      <c r="K887" s="99"/>
      <c r="M887" s="99"/>
      <c r="O887" s="99"/>
      <c r="P887" s="99"/>
      <c r="Q887" s="99"/>
      <c r="R887" s="99"/>
      <c r="U887" s="15"/>
      <c r="V887" s="15"/>
      <c r="X887" s="97"/>
      <c r="Y887" s="98"/>
      <c r="Z887" s="99"/>
    </row>
    <row r="888" ht="12.75" customHeight="1">
      <c r="E888" s="15"/>
      <c r="G888" s="99"/>
      <c r="I888" s="99"/>
      <c r="J888" s="99"/>
      <c r="K888" s="99"/>
      <c r="M888" s="99"/>
      <c r="O888" s="99"/>
      <c r="P888" s="99"/>
      <c r="Q888" s="99"/>
      <c r="R888" s="99"/>
      <c r="U888" s="15"/>
      <c r="V888" s="15"/>
      <c r="X888" s="97"/>
      <c r="Y888" s="98"/>
      <c r="Z888" s="99"/>
    </row>
    <row r="889" ht="12.75" customHeight="1">
      <c r="E889" s="15"/>
      <c r="G889" s="99"/>
      <c r="I889" s="99"/>
      <c r="J889" s="99"/>
      <c r="K889" s="99"/>
      <c r="M889" s="99"/>
      <c r="O889" s="99"/>
      <c r="P889" s="99"/>
      <c r="Q889" s="99"/>
      <c r="R889" s="99"/>
      <c r="U889" s="15"/>
      <c r="V889" s="15"/>
      <c r="X889" s="97"/>
      <c r="Y889" s="98"/>
      <c r="Z889" s="99"/>
    </row>
    <row r="890" ht="12.75" customHeight="1">
      <c r="E890" s="15"/>
      <c r="G890" s="99"/>
      <c r="I890" s="99"/>
      <c r="J890" s="99"/>
      <c r="K890" s="99"/>
      <c r="M890" s="99"/>
      <c r="O890" s="99"/>
      <c r="P890" s="99"/>
      <c r="Q890" s="99"/>
      <c r="R890" s="99"/>
      <c r="U890" s="15"/>
      <c r="V890" s="15"/>
      <c r="X890" s="97"/>
      <c r="Y890" s="98"/>
      <c r="Z890" s="99"/>
    </row>
    <row r="891" ht="12.75" customHeight="1">
      <c r="E891" s="15"/>
      <c r="G891" s="99"/>
      <c r="I891" s="99"/>
      <c r="J891" s="99"/>
      <c r="K891" s="99"/>
      <c r="M891" s="99"/>
      <c r="O891" s="99"/>
      <c r="P891" s="99"/>
      <c r="Q891" s="99"/>
      <c r="R891" s="99"/>
      <c r="U891" s="15"/>
      <c r="V891" s="15"/>
      <c r="X891" s="97"/>
      <c r="Y891" s="98"/>
      <c r="Z891" s="99"/>
    </row>
    <row r="892" ht="12.75" customHeight="1">
      <c r="E892" s="15"/>
      <c r="G892" s="99"/>
      <c r="I892" s="99"/>
      <c r="J892" s="99"/>
      <c r="K892" s="99"/>
      <c r="M892" s="99"/>
      <c r="O892" s="99"/>
      <c r="P892" s="99"/>
      <c r="Q892" s="99"/>
      <c r="R892" s="99"/>
      <c r="U892" s="15"/>
      <c r="V892" s="15"/>
      <c r="X892" s="97"/>
      <c r="Y892" s="98"/>
      <c r="Z892" s="99"/>
    </row>
    <row r="893" ht="12.75" customHeight="1">
      <c r="E893" s="15"/>
      <c r="G893" s="99"/>
      <c r="I893" s="99"/>
      <c r="J893" s="99"/>
      <c r="K893" s="99"/>
      <c r="M893" s="99"/>
      <c r="O893" s="99"/>
      <c r="P893" s="99"/>
      <c r="Q893" s="99"/>
      <c r="R893" s="99"/>
      <c r="U893" s="15"/>
      <c r="V893" s="15"/>
      <c r="X893" s="97"/>
      <c r="Y893" s="98"/>
      <c r="Z893" s="99"/>
    </row>
    <row r="894" ht="12.75" customHeight="1">
      <c r="E894" s="15"/>
      <c r="G894" s="99"/>
      <c r="I894" s="99"/>
      <c r="J894" s="99"/>
      <c r="K894" s="99"/>
      <c r="M894" s="99"/>
      <c r="O894" s="99"/>
      <c r="P894" s="99"/>
      <c r="Q894" s="99"/>
      <c r="R894" s="99"/>
      <c r="U894" s="15"/>
      <c r="V894" s="15"/>
      <c r="X894" s="97"/>
      <c r="Y894" s="98"/>
      <c r="Z894" s="99"/>
    </row>
    <row r="895" ht="12.75" customHeight="1">
      <c r="E895" s="15"/>
      <c r="G895" s="99"/>
      <c r="I895" s="99"/>
      <c r="J895" s="99"/>
      <c r="K895" s="99"/>
      <c r="M895" s="99"/>
      <c r="O895" s="99"/>
      <c r="P895" s="99"/>
      <c r="Q895" s="99"/>
      <c r="R895" s="99"/>
      <c r="U895" s="15"/>
      <c r="V895" s="15"/>
      <c r="X895" s="97"/>
      <c r="Y895" s="98"/>
      <c r="Z895" s="99"/>
    </row>
    <row r="896" ht="12.75" customHeight="1">
      <c r="E896" s="15"/>
      <c r="G896" s="99"/>
      <c r="I896" s="99"/>
      <c r="J896" s="99"/>
      <c r="K896" s="99"/>
      <c r="M896" s="99"/>
      <c r="O896" s="99"/>
      <c r="P896" s="99"/>
      <c r="Q896" s="99"/>
      <c r="R896" s="99"/>
      <c r="U896" s="15"/>
      <c r="V896" s="15"/>
      <c r="X896" s="97"/>
      <c r="Y896" s="98"/>
      <c r="Z896" s="99"/>
    </row>
    <row r="897" ht="12.75" customHeight="1">
      <c r="E897" s="15"/>
      <c r="G897" s="99"/>
      <c r="I897" s="99"/>
      <c r="J897" s="99"/>
      <c r="K897" s="99"/>
      <c r="M897" s="99"/>
      <c r="O897" s="99"/>
      <c r="P897" s="99"/>
      <c r="Q897" s="99"/>
      <c r="R897" s="99"/>
      <c r="U897" s="15"/>
      <c r="V897" s="15"/>
      <c r="X897" s="97"/>
      <c r="Y897" s="98"/>
      <c r="Z897" s="99"/>
    </row>
    <row r="898" ht="12.75" customHeight="1">
      <c r="E898" s="15"/>
      <c r="G898" s="99"/>
      <c r="I898" s="99"/>
      <c r="J898" s="99"/>
      <c r="K898" s="99"/>
      <c r="M898" s="99"/>
      <c r="O898" s="99"/>
      <c r="P898" s="99"/>
      <c r="Q898" s="99"/>
      <c r="R898" s="99"/>
      <c r="U898" s="15"/>
      <c r="V898" s="15"/>
      <c r="X898" s="97"/>
      <c r="Y898" s="98"/>
      <c r="Z898" s="99"/>
    </row>
    <row r="899" ht="12.75" customHeight="1">
      <c r="E899" s="15"/>
      <c r="G899" s="99"/>
      <c r="I899" s="99"/>
      <c r="J899" s="99"/>
      <c r="K899" s="99"/>
      <c r="M899" s="99"/>
      <c r="O899" s="99"/>
      <c r="P899" s="99"/>
      <c r="Q899" s="99"/>
      <c r="R899" s="99"/>
      <c r="U899" s="15"/>
      <c r="V899" s="15"/>
      <c r="X899" s="97"/>
      <c r="Y899" s="98"/>
      <c r="Z899" s="99"/>
    </row>
    <row r="900" ht="12.75" customHeight="1">
      <c r="E900" s="15"/>
      <c r="G900" s="99"/>
      <c r="I900" s="99"/>
      <c r="J900" s="99"/>
      <c r="K900" s="99"/>
      <c r="M900" s="99"/>
      <c r="O900" s="99"/>
      <c r="P900" s="99"/>
      <c r="Q900" s="99"/>
      <c r="R900" s="99"/>
      <c r="U900" s="15"/>
      <c r="V900" s="15"/>
      <c r="X900" s="97"/>
      <c r="Y900" s="98"/>
      <c r="Z900" s="99"/>
    </row>
    <row r="901" ht="12.75" customHeight="1">
      <c r="E901" s="15"/>
      <c r="G901" s="99"/>
      <c r="I901" s="99"/>
      <c r="J901" s="99"/>
      <c r="K901" s="99"/>
      <c r="M901" s="99"/>
      <c r="O901" s="99"/>
      <c r="P901" s="99"/>
      <c r="Q901" s="99"/>
      <c r="R901" s="99"/>
      <c r="U901" s="15"/>
      <c r="V901" s="15"/>
      <c r="X901" s="97"/>
      <c r="Y901" s="98"/>
      <c r="Z901" s="99"/>
    </row>
    <row r="902" ht="12.75" customHeight="1">
      <c r="E902" s="15"/>
      <c r="G902" s="99"/>
      <c r="I902" s="99"/>
      <c r="J902" s="99"/>
      <c r="K902" s="99"/>
      <c r="M902" s="99"/>
      <c r="O902" s="99"/>
      <c r="P902" s="99"/>
      <c r="Q902" s="99"/>
      <c r="R902" s="99"/>
      <c r="U902" s="15"/>
      <c r="V902" s="15"/>
      <c r="X902" s="97"/>
      <c r="Y902" s="98"/>
      <c r="Z902" s="99"/>
    </row>
    <row r="903" ht="12.75" customHeight="1">
      <c r="E903" s="15"/>
      <c r="G903" s="99"/>
      <c r="I903" s="99"/>
      <c r="J903" s="99"/>
      <c r="K903" s="99"/>
      <c r="M903" s="99"/>
      <c r="O903" s="99"/>
      <c r="P903" s="99"/>
      <c r="Q903" s="99"/>
      <c r="R903" s="99"/>
      <c r="U903" s="15"/>
      <c r="V903" s="15"/>
      <c r="X903" s="97"/>
      <c r="Y903" s="98"/>
      <c r="Z903" s="99"/>
    </row>
    <row r="904" ht="12.75" customHeight="1">
      <c r="E904" s="15"/>
      <c r="G904" s="99"/>
      <c r="I904" s="99"/>
      <c r="J904" s="99"/>
      <c r="K904" s="99"/>
      <c r="M904" s="99"/>
      <c r="O904" s="99"/>
      <c r="P904" s="99"/>
      <c r="Q904" s="99"/>
      <c r="R904" s="99"/>
      <c r="U904" s="15"/>
      <c r="V904" s="15"/>
      <c r="X904" s="97"/>
      <c r="Y904" s="98"/>
      <c r="Z904" s="99"/>
    </row>
    <row r="905" ht="12.75" customHeight="1">
      <c r="E905" s="15"/>
      <c r="G905" s="99"/>
      <c r="I905" s="99"/>
      <c r="J905" s="99"/>
      <c r="K905" s="99"/>
      <c r="M905" s="99"/>
      <c r="O905" s="99"/>
      <c r="P905" s="99"/>
      <c r="Q905" s="99"/>
      <c r="R905" s="99"/>
      <c r="U905" s="15"/>
      <c r="V905" s="15"/>
      <c r="X905" s="97"/>
      <c r="Y905" s="98"/>
      <c r="Z905" s="99"/>
    </row>
    <row r="906" ht="12.75" customHeight="1">
      <c r="E906" s="15"/>
      <c r="G906" s="99"/>
      <c r="I906" s="99"/>
      <c r="J906" s="99"/>
      <c r="K906" s="99"/>
      <c r="M906" s="99"/>
      <c r="O906" s="99"/>
      <c r="P906" s="99"/>
      <c r="Q906" s="99"/>
      <c r="R906" s="99"/>
      <c r="U906" s="15"/>
      <c r="V906" s="15"/>
      <c r="X906" s="97"/>
      <c r="Y906" s="98"/>
      <c r="Z906" s="99"/>
    </row>
    <row r="907" ht="12.75" customHeight="1">
      <c r="E907" s="15"/>
      <c r="G907" s="99"/>
      <c r="I907" s="99"/>
      <c r="J907" s="99"/>
      <c r="K907" s="99"/>
      <c r="M907" s="99"/>
      <c r="O907" s="99"/>
      <c r="P907" s="99"/>
      <c r="Q907" s="99"/>
      <c r="R907" s="99"/>
      <c r="U907" s="15"/>
      <c r="V907" s="15"/>
      <c r="X907" s="97"/>
      <c r="Y907" s="98"/>
      <c r="Z907" s="99"/>
    </row>
    <row r="908" ht="12.75" customHeight="1">
      <c r="E908" s="15"/>
      <c r="G908" s="99"/>
      <c r="I908" s="99"/>
      <c r="J908" s="99"/>
      <c r="K908" s="99"/>
      <c r="M908" s="99"/>
      <c r="O908" s="99"/>
      <c r="P908" s="99"/>
      <c r="Q908" s="99"/>
      <c r="R908" s="99"/>
      <c r="U908" s="15"/>
      <c r="V908" s="15"/>
      <c r="X908" s="97"/>
      <c r="Y908" s="98"/>
      <c r="Z908" s="99"/>
    </row>
    <row r="909" ht="12.75" customHeight="1">
      <c r="E909" s="15"/>
      <c r="G909" s="99"/>
      <c r="I909" s="99"/>
      <c r="J909" s="99"/>
      <c r="K909" s="99"/>
      <c r="M909" s="99"/>
      <c r="O909" s="99"/>
      <c r="P909" s="99"/>
      <c r="Q909" s="99"/>
      <c r="R909" s="99"/>
      <c r="U909" s="15"/>
      <c r="V909" s="15"/>
      <c r="X909" s="97"/>
      <c r="Y909" s="98"/>
      <c r="Z909" s="99"/>
    </row>
    <row r="910" ht="12.75" customHeight="1">
      <c r="E910" s="15"/>
      <c r="G910" s="99"/>
      <c r="I910" s="99"/>
      <c r="J910" s="99"/>
      <c r="K910" s="99"/>
      <c r="M910" s="99"/>
      <c r="O910" s="99"/>
      <c r="P910" s="99"/>
      <c r="Q910" s="99"/>
      <c r="R910" s="99"/>
      <c r="U910" s="15"/>
      <c r="V910" s="15"/>
      <c r="X910" s="97"/>
      <c r="Y910" s="98"/>
      <c r="Z910" s="99"/>
    </row>
    <row r="911" ht="12.75" customHeight="1">
      <c r="E911" s="15"/>
      <c r="G911" s="99"/>
      <c r="I911" s="99"/>
      <c r="J911" s="99"/>
      <c r="K911" s="99"/>
      <c r="M911" s="99"/>
      <c r="O911" s="99"/>
      <c r="P911" s="99"/>
      <c r="Q911" s="99"/>
      <c r="R911" s="99"/>
      <c r="U911" s="15"/>
      <c r="V911" s="15"/>
      <c r="X911" s="97"/>
      <c r="Y911" s="98"/>
      <c r="Z911" s="99"/>
    </row>
    <row r="912" ht="12.75" customHeight="1">
      <c r="E912" s="15"/>
      <c r="G912" s="99"/>
      <c r="I912" s="99"/>
      <c r="J912" s="99"/>
      <c r="K912" s="99"/>
      <c r="M912" s="99"/>
      <c r="O912" s="99"/>
      <c r="P912" s="99"/>
      <c r="Q912" s="99"/>
      <c r="R912" s="99"/>
      <c r="U912" s="15"/>
      <c r="V912" s="15"/>
      <c r="X912" s="97"/>
      <c r="Y912" s="98"/>
      <c r="Z912" s="99"/>
    </row>
    <row r="913" ht="12.75" customHeight="1">
      <c r="E913" s="15"/>
      <c r="G913" s="99"/>
      <c r="I913" s="99"/>
      <c r="J913" s="99"/>
      <c r="K913" s="99"/>
      <c r="M913" s="99"/>
      <c r="O913" s="99"/>
      <c r="P913" s="99"/>
      <c r="Q913" s="99"/>
      <c r="R913" s="99"/>
      <c r="U913" s="15"/>
      <c r="V913" s="15"/>
      <c r="X913" s="97"/>
      <c r="Y913" s="98"/>
      <c r="Z913" s="99"/>
    </row>
    <row r="914" ht="12.75" customHeight="1">
      <c r="E914" s="15"/>
      <c r="G914" s="99"/>
      <c r="I914" s="99"/>
      <c r="J914" s="99"/>
      <c r="K914" s="99"/>
      <c r="M914" s="99"/>
      <c r="O914" s="99"/>
      <c r="P914" s="99"/>
      <c r="Q914" s="99"/>
      <c r="R914" s="99"/>
      <c r="U914" s="15"/>
      <c r="V914" s="15"/>
      <c r="X914" s="97"/>
      <c r="Y914" s="98"/>
      <c r="Z914" s="99"/>
    </row>
    <row r="915" ht="12.75" customHeight="1">
      <c r="E915" s="15"/>
      <c r="G915" s="99"/>
      <c r="I915" s="99"/>
      <c r="J915" s="99"/>
      <c r="K915" s="99"/>
      <c r="M915" s="99"/>
      <c r="O915" s="99"/>
      <c r="P915" s="99"/>
      <c r="Q915" s="99"/>
      <c r="R915" s="99"/>
      <c r="U915" s="15"/>
      <c r="V915" s="15"/>
      <c r="X915" s="97"/>
      <c r="Y915" s="98"/>
      <c r="Z915" s="99"/>
    </row>
    <row r="916" ht="12.75" customHeight="1">
      <c r="E916" s="15"/>
      <c r="G916" s="99"/>
      <c r="I916" s="99"/>
      <c r="J916" s="99"/>
      <c r="K916" s="99"/>
      <c r="M916" s="99"/>
      <c r="O916" s="99"/>
      <c r="P916" s="99"/>
      <c r="Q916" s="99"/>
      <c r="R916" s="99"/>
      <c r="U916" s="15"/>
      <c r="V916" s="15"/>
      <c r="X916" s="97"/>
      <c r="Y916" s="98"/>
      <c r="Z916" s="99"/>
    </row>
    <row r="917" ht="12.75" customHeight="1">
      <c r="E917" s="15"/>
      <c r="G917" s="99"/>
      <c r="I917" s="99"/>
      <c r="J917" s="99"/>
      <c r="K917" s="99"/>
      <c r="M917" s="99"/>
      <c r="O917" s="99"/>
      <c r="P917" s="99"/>
      <c r="Q917" s="99"/>
      <c r="R917" s="99"/>
      <c r="U917" s="15"/>
      <c r="V917" s="15"/>
      <c r="X917" s="97"/>
      <c r="Y917" s="98"/>
      <c r="Z917" s="99"/>
    </row>
    <row r="918" ht="12.75" customHeight="1">
      <c r="E918" s="15"/>
      <c r="G918" s="99"/>
      <c r="I918" s="99"/>
      <c r="J918" s="99"/>
      <c r="K918" s="99"/>
      <c r="M918" s="99"/>
      <c r="O918" s="99"/>
      <c r="P918" s="99"/>
      <c r="Q918" s="99"/>
      <c r="R918" s="99"/>
      <c r="U918" s="15"/>
      <c r="V918" s="15"/>
      <c r="X918" s="97"/>
      <c r="Y918" s="98"/>
      <c r="Z918" s="99"/>
    </row>
    <row r="919" ht="12.75" customHeight="1">
      <c r="E919" s="15"/>
      <c r="G919" s="99"/>
      <c r="I919" s="99"/>
      <c r="J919" s="99"/>
      <c r="K919" s="99"/>
      <c r="M919" s="99"/>
      <c r="O919" s="99"/>
      <c r="P919" s="99"/>
      <c r="Q919" s="99"/>
      <c r="R919" s="99"/>
      <c r="U919" s="15"/>
      <c r="V919" s="15"/>
      <c r="X919" s="97"/>
      <c r="Y919" s="98"/>
      <c r="Z919" s="99"/>
    </row>
    <row r="920" ht="12.75" customHeight="1">
      <c r="E920" s="15"/>
      <c r="G920" s="99"/>
      <c r="I920" s="99"/>
      <c r="J920" s="99"/>
      <c r="K920" s="99"/>
      <c r="M920" s="99"/>
      <c r="O920" s="99"/>
      <c r="P920" s="99"/>
      <c r="Q920" s="99"/>
      <c r="R920" s="99"/>
      <c r="U920" s="15"/>
      <c r="V920" s="15"/>
      <c r="X920" s="97"/>
      <c r="Y920" s="98"/>
      <c r="Z920" s="99"/>
    </row>
    <row r="921" ht="12.75" customHeight="1">
      <c r="E921" s="15"/>
      <c r="G921" s="99"/>
      <c r="I921" s="99"/>
      <c r="J921" s="99"/>
      <c r="K921" s="99"/>
      <c r="M921" s="99"/>
      <c r="O921" s="99"/>
      <c r="P921" s="99"/>
      <c r="Q921" s="99"/>
      <c r="R921" s="99"/>
      <c r="U921" s="15"/>
      <c r="V921" s="15"/>
      <c r="X921" s="97"/>
      <c r="Y921" s="98"/>
      <c r="Z921" s="99"/>
    </row>
    <row r="922" ht="12.75" customHeight="1">
      <c r="E922" s="15"/>
      <c r="G922" s="99"/>
      <c r="I922" s="99"/>
      <c r="J922" s="99"/>
      <c r="K922" s="99"/>
      <c r="M922" s="99"/>
      <c r="O922" s="99"/>
      <c r="P922" s="99"/>
      <c r="Q922" s="99"/>
      <c r="R922" s="99"/>
      <c r="U922" s="15"/>
      <c r="V922" s="15"/>
      <c r="X922" s="97"/>
      <c r="Y922" s="98"/>
      <c r="Z922" s="99"/>
    </row>
    <row r="923" ht="12.75" customHeight="1">
      <c r="E923" s="15"/>
      <c r="G923" s="99"/>
      <c r="I923" s="99"/>
      <c r="J923" s="99"/>
      <c r="K923" s="99"/>
      <c r="M923" s="99"/>
      <c r="O923" s="99"/>
      <c r="P923" s="99"/>
      <c r="Q923" s="99"/>
      <c r="R923" s="99"/>
      <c r="U923" s="15"/>
      <c r="V923" s="15"/>
      <c r="X923" s="97"/>
      <c r="Y923" s="98"/>
      <c r="Z923" s="99"/>
    </row>
    <row r="924" ht="12.75" customHeight="1">
      <c r="E924" s="15"/>
      <c r="G924" s="99"/>
      <c r="I924" s="99"/>
      <c r="J924" s="99"/>
      <c r="K924" s="99"/>
      <c r="M924" s="99"/>
      <c r="O924" s="99"/>
      <c r="P924" s="99"/>
      <c r="Q924" s="99"/>
      <c r="R924" s="99"/>
      <c r="U924" s="15"/>
      <c r="V924" s="15"/>
      <c r="X924" s="97"/>
      <c r="Y924" s="98"/>
      <c r="Z924" s="99"/>
    </row>
    <row r="925" ht="12.75" customHeight="1">
      <c r="E925" s="15"/>
      <c r="G925" s="99"/>
      <c r="I925" s="99"/>
      <c r="J925" s="99"/>
      <c r="K925" s="99"/>
      <c r="M925" s="99"/>
      <c r="O925" s="99"/>
      <c r="P925" s="99"/>
      <c r="Q925" s="99"/>
      <c r="R925" s="99"/>
      <c r="U925" s="15"/>
      <c r="V925" s="15"/>
      <c r="X925" s="97"/>
      <c r="Y925" s="98"/>
      <c r="Z925" s="99"/>
    </row>
    <row r="926" ht="12.75" customHeight="1">
      <c r="E926" s="15"/>
      <c r="G926" s="99"/>
      <c r="I926" s="99"/>
      <c r="J926" s="99"/>
      <c r="K926" s="99"/>
      <c r="M926" s="99"/>
      <c r="O926" s="99"/>
      <c r="P926" s="99"/>
      <c r="Q926" s="99"/>
      <c r="R926" s="99"/>
      <c r="U926" s="15"/>
      <c r="V926" s="15"/>
      <c r="X926" s="97"/>
      <c r="Y926" s="98"/>
      <c r="Z926" s="99"/>
    </row>
    <row r="927" ht="12.75" customHeight="1">
      <c r="E927" s="15"/>
      <c r="G927" s="99"/>
      <c r="I927" s="99"/>
      <c r="J927" s="99"/>
      <c r="K927" s="99"/>
      <c r="M927" s="99"/>
      <c r="O927" s="99"/>
      <c r="P927" s="99"/>
      <c r="Q927" s="99"/>
      <c r="R927" s="99"/>
      <c r="U927" s="15"/>
      <c r="V927" s="15"/>
      <c r="X927" s="97"/>
      <c r="Y927" s="98"/>
      <c r="Z927" s="99"/>
    </row>
    <row r="928" ht="12.75" customHeight="1">
      <c r="E928" s="15"/>
      <c r="G928" s="99"/>
      <c r="I928" s="99"/>
      <c r="J928" s="99"/>
      <c r="K928" s="99"/>
      <c r="M928" s="99"/>
      <c r="O928" s="99"/>
      <c r="P928" s="99"/>
      <c r="Q928" s="99"/>
      <c r="R928" s="99"/>
      <c r="U928" s="15"/>
      <c r="V928" s="15"/>
      <c r="X928" s="97"/>
      <c r="Y928" s="98"/>
      <c r="Z928" s="99"/>
    </row>
    <row r="929" ht="12.75" customHeight="1">
      <c r="E929" s="15"/>
      <c r="G929" s="99"/>
      <c r="I929" s="99"/>
      <c r="J929" s="99"/>
      <c r="K929" s="99"/>
      <c r="M929" s="99"/>
      <c r="O929" s="99"/>
      <c r="P929" s="99"/>
      <c r="Q929" s="99"/>
      <c r="R929" s="99"/>
      <c r="U929" s="15"/>
      <c r="V929" s="15"/>
      <c r="X929" s="97"/>
      <c r="Y929" s="98"/>
      <c r="Z929" s="99"/>
    </row>
    <row r="930" ht="12.75" customHeight="1">
      <c r="E930" s="15"/>
      <c r="G930" s="99"/>
      <c r="I930" s="99"/>
      <c r="J930" s="99"/>
      <c r="K930" s="99"/>
      <c r="M930" s="99"/>
      <c r="O930" s="99"/>
      <c r="P930" s="99"/>
      <c r="Q930" s="99"/>
      <c r="R930" s="99"/>
      <c r="U930" s="15"/>
      <c r="V930" s="15"/>
      <c r="X930" s="97"/>
      <c r="Y930" s="98"/>
      <c r="Z930" s="99"/>
    </row>
    <row r="931" ht="12.75" customHeight="1">
      <c r="E931" s="15"/>
      <c r="G931" s="99"/>
      <c r="I931" s="99"/>
      <c r="J931" s="99"/>
      <c r="K931" s="99"/>
      <c r="M931" s="99"/>
      <c r="O931" s="99"/>
      <c r="P931" s="99"/>
      <c r="Q931" s="99"/>
      <c r="R931" s="99"/>
      <c r="U931" s="15"/>
      <c r="V931" s="15"/>
      <c r="X931" s="97"/>
      <c r="Y931" s="98"/>
      <c r="Z931" s="99"/>
    </row>
    <row r="932" ht="12.75" customHeight="1">
      <c r="E932" s="15"/>
      <c r="G932" s="99"/>
      <c r="I932" s="99"/>
      <c r="J932" s="99"/>
      <c r="K932" s="99"/>
      <c r="M932" s="99"/>
      <c r="O932" s="99"/>
      <c r="P932" s="99"/>
      <c r="Q932" s="99"/>
      <c r="R932" s="99"/>
      <c r="U932" s="15"/>
      <c r="V932" s="15"/>
      <c r="X932" s="97"/>
      <c r="Y932" s="98"/>
      <c r="Z932" s="99"/>
    </row>
    <row r="933" ht="12.75" customHeight="1">
      <c r="E933" s="15"/>
      <c r="G933" s="99"/>
      <c r="I933" s="99"/>
      <c r="J933" s="99"/>
      <c r="K933" s="99"/>
      <c r="M933" s="99"/>
      <c r="O933" s="99"/>
      <c r="P933" s="99"/>
      <c r="Q933" s="99"/>
      <c r="R933" s="99"/>
      <c r="U933" s="15"/>
      <c r="V933" s="15"/>
      <c r="X933" s="97"/>
      <c r="Y933" s="98"/>
      <c r="Z933" s="99"/>
    </row>
    <row r="934" ht="12.75" customHeight="1">
      <c r="E934" s="15"/>
      <c r="G934" s="99"/>
      <c r="I934" s="99"/>
      <c r="J934" s="99"/>
      <c r="K934" s="99"/>
      <c r="M934" s="99"/>
      <c r="O934" s="99"/>
      <c r="P934" s="99"/>
      <c r="Q934" s="99"/>
      <c r="R934" s="99"/>
      <c r="U934" s="15"/>
      <c r="V934" s="15"/>
      <c r="X934" s="97"/>
      <c r="Y934" s="98"/>
      <c r="Z934" s="99"/>
    </row>
    <row r="935" ht="12.75" customHeight="1">
      <c r="E935" s="15"/>
      <c r="G935" s="99"/>
      <c r="I935" s="99"/>
      <c r="J935" s="99"/>
      <c r="K935" s="99"/>
      <c r="M935" s="99"/>
      <c r="O935" s="99"/>
      <c r="P935" s="99"/>
      <c r="Q935" s="99"/>
      <c r="R935" s="99"/>
      <c r="U935" s="15"/>
      <c r="V935" s="15"/>
      <c r="X935" s="97"/>
      <c r="Y935" s="98"/>
      <c r="Z935" s="99"/>
    </row>
    <row r="936" ht="12.75" customHeight="1">
      <c r="E936" s="15"/>
      <c r="G936" s="99"/>
      <c r="I936" s="99"/>
      <c r="J936" s="99"/>
      <c r="K936" s="99"/>
      <c r="M936" s="99"/>
      <c r="O936" s="99"/>
      <c r="P936" s="99"/>
      <c r="Q936" s="99"/>
      <c r="R936" s="99"/>
      <c r="U936" s="15"/>
      <c r="V936" s="15"/>
      <c r="X936" s="97"/>
      <c r="Y936" s="98"/>
      <c r="Z936" s="99"/>
    </row>
    <row r="937" ht="12.75" customHeight="1">
      <c r="E937" s="15"/>
      <c r="G937" s="99"/>
      <c r="I937" s="99"/>
      <c r="J937" s="99"/>
      <c r="K937" s="99"/>
      <c r="M937" s="99"/>
      <c r="O937" s="99"/>
      <c r="P937" s="99"/>
      <c r="Q937" s="99"/>
      <c r="R937" s="99"/>
      <c r="U937" s="15"/>
      <c r="V937" s="15"/>
      <c r="X937" s="97"/>
      <c r="Y937" s="98"/>
      <c r="Z937" s="99"/>
    </row>
    <row r="938" ht="12.75" customHeight="1">
      <c r="E938" s="15"/>
      <c r="G938" s="99"/>
      <c r="I938" s="99"/>
      <c r="J938" s="99"/>
      <c r="K938" s="99"/>
      <c r="M938" s="99"/>
      <c r="O938" s="99"/>
      <c r="P938" s="99"/>
      <c r="Q938" s="99"/>
      <c r="R938" s="99"/>
      <c r="U938" s="15"/>
      <c r="V938" s="15"/>
      <c r="X938" s="97"/>
      <c r="Y938" s="98"/>
      <c r="Z938" s="99"/>
    </row>
    <row r="939" ht="12.75" customHeight="1">
      <c r="E939" s="15"/>
      <c r="G939" s="99"/>
      <c r="I939" s="99"/>
      <c r="J939" s="99"/>
      <c r="K939" s="99"/>
      <c r="M939" s="99"/>
      <c r="O939" s="99"/>
      <c r="P939" s="99"/>
      <c r="Q939" s="99"/>
      <c r="R939" s="99"/>
      <c r="U939" s="15"/>
      <c r="V939" s="15"/>
      <c r="X939" s="97"/>
      <c r="Y939" s="98"/>
      <c r="Z939" s="99"/>
    </row>
    <row r="940" ht="12.75" customHeight="1">
      <c r="E940" s="15"/>
      <c r="G940" s="99"/>
      <c r="I940" s="99"/>
      <c r="J940" s="99"/>
      <c r="K940" s="99"/>
      <c r="M940" s="99"/>
      <c r="O940" s="99"/>
      <c r="P940" s="99"/>
      <c r="Q940" s="99"/>
      <c r="R940" s="99"/>
      <c r="U940" s="15"/>
      <c r="V940" s="15"/>
      <c r="X940" s="97"/>
      <c r="Y940" s="98"/>
      <c r="Z940" s="99"/>
    </row>
    <row r="941" ht="12.75" customHeight="1">
      <c r="E941" s="15"/>
      <c r="G941" s="99"/>
      <c r="I941" s="99"/>
      <c r="J941" s="99"/>
      <c r="K941" s="99"/>
      <c r="M941" s="99"/>
      <c r="O941" s="99"/>
      <c r="P941" s="99"/>
      <c r="Q941" s="99"/>
      <c r="R941" s="99"/>
      <c r="U941" s="15"/>
      <c r="V941" s="15"/>
      <c r="X941" s="97"/>
      <c r="Y941" s="98"/>
      <c r="Z941" s="99"/>
    </row>
    <row r="942" ht="12.75" customHeight="1">
      <c r="E942" s="15"/>
      <c r="G942" s="99"/>
      <c r="I942" s="99"/>
      <c r="J942" s="99"/>
      <c r="K942" s="99"/>
      <c r="M942" s="99"/>
      <c r="O942" s="99"/>
      <c r="P942" s="99"/>
      <c r="Q942" s="99"/>
      <c r="R942" s="99"/>
      <c r="U942" s="15"/>
      <c r="V942" s="15"/>
      <c r="X942" s="97"/>
      <c r="Y942" s="98"/>
      <c r="Z942" s="99"/>
    </row>
    <row r="943" ht="12.75" customHeight="1">
      <c r="E943" s="15"/>
      <c r="G943" s="99"/>
      <c r="I943" s="99"/>
      <c r="J943" s="99"/>
      <c r="K943" s="99"/>
      <c r="M943" s="99"/>
      <c r="O943" s="99"/>
      <c r="P943" s="99"/>
      <c r="Q943" s="99"/>
      <c r="R943" s="99"/>
      <c r="U943" s="15"/>
      <c r="V943" s="15"/>
      <c r="X943" s="97"/>
      <c r="Y943" s="98"/>
      <c r="Z943" s="99"/>
    </row>
    <row r="944" ht="12.75" customHeight="1">
      <c r="E944" s="15"/>
      <c r="G944" s="99"/>
      <c r="I944" s="99"/>
      <c r="J944" s="99"/>
      <c r="K944" s="99"/>
      <c r="M944" s="99"/>
      <c r="O944" s="99"/>
      <c r="P944" s="99"/>
      <c r="Q944" s="99"/>
      <c r="R944" s="99"/>
      <c r="U944" s="15"/>
      <c r="V944" s="15"/>
      <c r="X944" s="97"/>
      <c r="Y944" s="98"/>
      <c r="Z944" s="99"/>
    </row>
    <row r="945" ht="12.75" customHeight="1">
      <c r="E945" s="15"/>
      <c r="G945" s="99"/>
      <c r="I945" s="99"/>
      <c r="J945" s="99"/>
      <c r="K945" s="99"/>
      <c r="M945" s="99"/>
      <c r="O945" s="99"/>
      <c r="P945" s="99"/>
      <c r="Q945" s="99"/>
      <c r="R945" s="99"/>
      <c r="U945" s="15"/>
      <c r="V945" s="15"/>
      <c r="X945" s="97"/>
      <c r="Y945" s="98"/>
      <c r="Z945" s="99"/>
    </row>
    <row r="946" ht="12.75" customHeight="1">
      <c r="E946" s="15"/>
      <c r="G946" s="99"/>
      <c r="I946" s="99"/>
      <c r="J946" s="99"/>
      <c r="K946" s="99"/>
      <c r="M946" s="99"/>
      <c r="O946" s="99"/>
      <c r="P946" s="99"/>
      <c r="Q946" s="99"/>
      <c r="R946" s="99"/>
      <c r="U946" s="15"/>
      <c r="V946" s="15"/>
      <c r="X946" s="97"/>
      <c r="Y946" s="98"/>
      <c r="Z946" s="99"/>
    </row>
    <row r="947" ht="12.75" customHeight="1">
      <c r="E947" s="15"/>
      <c r="G947" s="99"/>
      <c r="I947" s="99"/>
      <c r="J947" s="99"/>
      <c r="K947" s="99"/>
      <c r="M947" s="99"/>
      <c r="O947" s="99"/>
      <c r="P947" s="99"/>
      <c r="Q947" s="99"/>
      <c r="R947" s="99"/>
      <c r="U947" s="15"/>
      <c r="V947" s="15"/>
      <c r="X947" s="97"/>
      <c r="Y947" s="98"/>
      <c r="Z947" s="99"/>
    </row>
    <row r="948" ht="12.75" customHeight="1">
      <c r="E948" s="15"/>
      <c r="G948" s="99"/>
      <c r="I948" s="99"/>
      <c r="J948" s="99"/>
      <c r="K948" s="99"/>
      <c r="M948" s="99"/>
      <c r="O948" s="99"/>
      <c r="P948" s="99"/>
      <c r="Q948" s="99"/>
      <c r="R948" s="99"/>
      <c r="U948" s="15"/>
      <c r="V948" s="15"/>
      <c r="X948" s="97"/>
      <c r="Y948" s="98"/>
      <c r="Z948" s="99"/>
    </row>
    <row r="949" ht="12.75" customHeight="1">
      <c r="E949" s="15"/>
      <c r="G949" s="99"/>
      <c r="I949" s="99"/>
      <c r="J949" s="99"/>
      <c r="K949" s="99"/>
      <c r="M949" s="99"/>
      <c r="O949" s="99"/>
      <c r="P949" s="99"/>
      <c r="Q949" s="99"/>
      <c r="R949" s="99"/>
      <c r="U949" s="15"/>
      <c r="V949" s="15"/>
      <c r="X949" s="97"/>
      <c r="Y949" s="98"/>
      <c r="Z949" s="99"/>
    </row>
    <row r="950" ht="12.75" customHeight="1">
      <c r="E950" s="15"/>
      <c r="G950" s="99"/>
      <c r="I950" s="99"/>
      <c r="J950" s="99"/>
      <c r="K950" s="99"/>
      <c r="M950" s="99"/>
      <c r="O950" s="99"/>
      <c r="P950" s="99"/>
      <c r="Q950" s="99"/>
      <c r="R950" s="99"/>
      <c r="U950" s="15"/>
      <c r="V950" s="15"/>
      <c r="X950" s="97"/>
      <c r="Y950" s="98"/>
      <c r="Z950" s="99"/>
    </row>
    <row r="951" ht="12.75" customHeight="1">
      <c r="E951" s="15"/>
      <c r="G951" s="99"/>
      <c r="I951" s="99"/>
      <c r="J951" s="99"/>
      <c r="K951" s="99"/>
      <c r="M951" s="99"/>
      <c r="O951" s="99"/>
      <c r="P951" s="99"/>
      <c r="Q951" s="99"/>
      <c r="R951" s="99"/>
      <c r="U951" s="15"/>
      <c r="V951" s="15"/>
      <c r="X951" s="97"/>
      <c r="Y951" s="98"/>
      <c r="Z951" s="99"/>
    </row>
    <row r="952" ht="12.75" customHeight="1">
      <c r="E952" s="15"/>
      <c r="G952" s="99"/>
      <c r="I952" s="99"/>
      <c r="J952" s="99"/>
      <c r="K952" s="99"/>
      <c r="M952" s="99"/>
      <c r="O952" s="99"/>
      <c r="P952" s="99"/>
      <c r="Q952" s="99"/>
      <c r="R952" s="99"/>
      <c r="U952" s="15"/>
      <c r="V952" s="15"/>
      <c r="X952" s="97"/>
      <c r="Y952" s="98"/>
      <c r="Z952" s="99"/>
    </row>
    <row r="953" ht="12.75" customHeight="1">
      <c r="E953" s="15"/>
      <c r="G953" s="99"/>
      <c r="I953" s="99"/>
      <c r="J953" s="99"/>
      <c r="K953" s="99"/>
      <c r="M953" s="99"/>
      <c r="O953" s="99"/>
      <c r="P953" s="99"/>
      <c r="Q953" s="99"/>
      <c r="R953" s="99"/>
      <c r="U953" s="15"/>
      <c r="V953" s="15"/>
      <c r="X953" s="97"/>
      <c r="Y953" s="98"/>
      <c r="Z953" s="99"/>
    </row>
    <row r="954" ht="12.75" customHeight="1">
      <c r="E954" s="15"/>
      <c r="G954" s="99"/>
      <c r="I954" s="99"/>
      <c r="J954" s="99"/>
      <c r="K954" s="99"/>
      <c r="M954" s="99"/>
      <c r="O954" s="99"/>
      <c r="P954" s="99"/>
      <c r="Q954" s="99"/>
      <c r="R954" s="99"/>
      <c r="U954" s="15"/>
      <c r="V954" s="15"/>
      <c r="X954" s="97"/>
      <c r="Y954" s="98"/>
      <c r="Z954" s="99"/>
    </row>
    <row r="955" ht="12.75" customHeight="1">
      <c r="E955" s="15"/>
      <c r="G955" s="99"/>
      <c r="I955" s="99"/>
      <c r="J955" s="99"/>
      <c r="K955" s="99"/>
      <c r="M955" s="99"/>
      <c r="O955" s="99"/>
      <c r="P955" s="99"/>
      <c r="Q955" s="99"/>
      <c r="R955" s="99"/>
      <c r="U955" s="15"/>
      <c r="V955" s="15"/>
      <c r="X955" s="97"/>
      <c r="Y955" s="98"/>
      <c r="Z955" s="99"/>
    </row>
    <row r="956" ht="12.75" customHeight="1">
      <c r="E956" s="15"/>
      <c r="G956" s="99"/>
      <c r="I956" s="99"/>
      <c r="J956" s="99"/>
      <c r="K956" s="99"/>
      <c r="M956" s="99"/>
      <c r="O956" s="99"/>
      <c r="P956" s="99"/>
      <c r="Q956" s="99"/>
      <c r="R956" s="99"/>
      <c r="U956" s="15"/>
      <c r="V956" s="15"/>
      <c r="X956" s="97"/>
      <c r="Y956" s="98"/>
      <c r="Z956" s="99"/>
    </row>
    <row r="957" ht="12.75" customHeight="1">
      <c r="E957" s="15"/>
      <c r="G957" s="99"/>
      <c r="I957" s="99"/>
      <c r="J957" s="99"/>
      <c r="K957" s="99"/>
      <c r="M957" s="99"/>
      <c r="O957" s="99"/>
      <c r="P957" s="99"/>
      <c r="Q957" s="99"/>
      <c r="R957" s="99"/>
      <c r="U957" s="15"/>
      <c r="V957" s="15"/>
      <c r="X957" s="97"/>
      <c r="Y957" s="98"/>
      <c r="Z957" s="99"/>
    </row>
    <row r="958" ht="12.75" customHeight="1">
      <c r="E958" s="15"/>
      <c r="G958" s="99"/>
      <c r="I958" s="99"/>
      <c r="J958" s="99"/>
      <c r="K958" s="99"/>
      <c r="M958" s="99"/>
      <c r="O958" s="99"/>
      <c r="P958" s="99"/>
      <c r="Q958" s="99"/>
      <c r="R958" s="99"/>
      <c r="U958" s="15"/>
      <c r="V958" s="15"/>
      <c r="X958" s="97"/>
      <c r="Y958" s="98"/>
      <c r="Z958" s="99"/>
    </row>
    <row r="959" ht="12.75" customHeight="1">
      <c r="E959" s="15"/>
      <c r="G959" s="99"/>
      <c r="I959" s="99"/>
      <c r="J959" s="99"/>
      <c r="K959" s="99"/>
      <c r="M959" s="99"/>
      <c r="O959" s="99"/>
      <c r="P959" s="99"/>
      <c r="Q959" s="99"/>
      <c r="R959" s="99"/>
      <c r="U959" s="15"/>
      <c r="V959" s="15"/>
      <c r="X959" s="97"/>
      <c r="Y959" s="98"/>
      <c r="Z959" s="99"/>
    </row>
    <row r="960" ht="12.75" customHeight="1">
      <c r="E960" s="15"/>
      <c r="G960" s="99"/>
      <c r="I960" s="99"/>
      <c r="J960" s="99"/>
      <c r="K960" s="99"/>
      <c r="M960" s="99"/>
      <c r="O960" s="99"/>
      <c r="P960" s="99"/>
      <c r="Q960" s="99"/>
      <c r="R960" s="99"/>
      <c r="U960" s="15"/>
      <c r="V960" s="15"/>
      <c r="X960" s="97"/>
      <c r="Y960" s="98"/>
      <c r="Z960" s="99"/>
    </row>
    <row r="961" ht="12.75" customHeight="1">
      <c r="E961" s="15"/>
      <c r="G961" s="99"/>
      <c r="I961" s="99"/>
      <c r="J961" s="99"/>
      <c r="K961" s="99"/>
      <c r="M961" s="99"/>
      <c r="O961" s="99"/>
      <c r="P961" s="99"/>
      <c r="Q961" s="99"/>
      <c r="R961" s="99"/>
      <c r="U961" s="15"/>
      <c r="V961" s="15"/>
      <c r="X961" s="97"/>
      <c r="Y961" s="98"/>
      <c r="Z961" s="99"/>
    </row>
    <row r="962" ht="12.75" customHeight="1">
      <c r="E962" s="15"/>
      <c r="G962" s="99"/>
      <c r="I962" s="99"/>
      <c r="J962" s="99"/>
      <c r="K962" s="99"/>
      <c r="M962" s="99"/>
      <c r="O962" s="99"/>
      <c r="P962" s="99"/>
      <c r="Q962" s="99"/>
      <c r="R962" s="99"/>
      <c r="U962" s="15"/>
      <c r="V962" s="15"/>
      <c r="X962" s="97"/>
      <c r="Y962" s="98"/>
      <c r="Z962" s="99"/>
    </row>
    <row r="963" ht="12.75" customHeight="1">
      <c r="E963" s="15"/>
      <c r="G963" s="99"/>
      <c r="I963" s="99"/>
      <c r="J963" s="99"/>
      <c r="K963" s="99"/>
      <c r="M963" s="99"/>
      <c r="O963" s="99"/>
      <c r="P963" s="99"/>
      <c r="Q963" s="99"/>
      <c r="R963" s="99"/>
      <c r="U963" s="15"/>
      <c r="V963" s="15"/>
      <c r="X963" s="97"/>
      <c r="Y963" s="98"/>
      <c r="Z963" s="99"/>
    </row>
    <row r="964" ht="12.75" customHeight="1">
      <c r="E964" s="15"/>
      <c r="G964" s="99"/>
      <c r="I964" s="99"/>
      <c r="J964" s="99"/>
      <c r="K964" s="99"/>
      <c r="M964" s="99"/>
      <c r="O964" s="99"/>
      <c r="P964" s="99"/>
      <c r="Q964" s="99"/>
      <c r="R964" s="99"/>
      <c r="U964" s="15"/>
      <c r="V964" s="15"/>
      <c r="X964" s="97"/>
      <c r="Y964" s="98"/>
      <c r="Z964" s="99"/>
    </row>
    <row r="965" ht="12.75" customHeight="1">
      <c r="E965" s="15"/>
      <c r="G965" s="99"/>
      <c r="I965" s="99"/>
      <c r="J965" s="99"/>
      <c r="K965" s="99"/>
      <c r="M965" s="99"/>
      <c r="O965" s="99"/>
      <c r="P965" s="99"/>
      <c r="Q965" s="99"/>
      <c r="R965" s="99"/>
      <c r="U965" s="15"/>
      <c r="V965" s="15"/>
      <c r="X965" s="97"/>
      <c r="Y965" s="98"/>
      <c r="Z965" s="99"/>
    </row>
    <row r="966" ht="12.75" customHeight="1">
      <c r="E966" s="15"/>
      <c r="G966" s="99"/>
      <c r="I966" s="99"/>
      <c r="J966" s="99"/>
      <c r="K966" s="99"/>
      <c r="M966" s="99"/>
      <c r="O966" s="99"/>
      <c r="P966" s="99"/>
      <c r="Q966" s="99"/>
      <c r="R966" s="99"/>
      <c r="U966" s="15"/>
      <c r="V966" s="15"/>
      <c r="X966" s="97"/>
      <c r="Y966" s="98"/>
      <c r="Z966" s="99"/>
    </row>
    <row r="967" ht="12.75" customHeight="1">
      <c r="E967" s="15"/>
      <c r="G967" s="99"/>
      <c r="I967" s="99"/>
      <c r="J967" s="99"/>
      <c r="K967" s="99"/>
      <c r="M967" s="99"/>
      <c r="O967" s="99"/>
      <c r="P967" s="99"/>
      <c r="Q967" s="99"/>
      <c r="R967" s="99"/>
      <c r="U967" s="15"/>
      <c r="V967" s="15"/>
      <c r="X967" s="97"/>
      <c r="Y967" s="98"/>
      <c r="Z967" s="99"/>
    </row>
    <row r="968" ht="12.75" customHeight="1">
      <c r="E968" s="15"/>
      <c r="G968" s="99"/>
      <c r="I968" s="99"/>
      <c r="J968" s="99"/>
      <c r="K968" s="99"/>
      <c r="M968" s="99"/>
      <c r="O968" s="99"/>
      <c r="P968" s="99"/>
      <c r="Q968" s="99"/>
      <c r="R968" s="99"/>
      <c r="U968" s="15"/>
      <c r="V968" s="15"/>
      <c r="X968" s="97"/>
      <c r="Y968" s="98"/>
      <c r="Z968" s="99"/>
    </row>
    <row r="969" ht="12.75" customHeight="1">
      <c r="E969" s="15"/>
      <c r="G969" s="99"/>
      <c r="I969" s="99"/>
      <c r="J969" s="99"/>
      <c r="K969" s="99"/>
      <c r="M969" s="99"/>
      <c r="O969" s="99"/>
      <c r="P969" s="99"/>
      <c r="Q969" s="99"/>
      <c r="R969" s="99"/>
      <c r="U969" s="15"/>
      <c r="V969" s="15"/>
      <c r="X969" s="97"/>
      <c r="Y969" s="98"/>
      <c r="Z969" s="99"/>
    </row>
    <row r="970" ht="12.75" customHeight="1">
      <c r="E970" s="15"/>
      <c r="G970" s="99"/>
      <c r="I970" s="99"/>
      <c r="J970" s="99"/>
      <c r="K970" s="99"/>
      <c r="M970" s="99"/>
      <c r="O970" s="99"/>
      <c r="P970" s="99"/>
      <c r="Q970" s="99"/>
      <c r="R970" s="99"/>
      <c r="U970" s="15"/>
      <c r="V970" s="15"/>
      <c r="X970" s="97"/>
      <c r="Y970" s="98"/>
      <c r="Z970" s="99"/>
    </row>
    <row r="971" ht="12.75" customHeight="1">
      <c r="E971" s="15"/>
      <c r="G971" s="99"/>
      <c r="I971" s="99"/>
      <c r="J971" s="99"/>
      <c r="K971" s="99"/>
      <c r="M971" s="99"/>
      <c r="O971" s="99"/>
      <c r="P971" s="99"/>
      <c r="Q971" s="99"/>
      <c r="R971" s="99"/>
      <c r="U971" s="15"/>
      <c r="V971" s="15"/>
      <c r="X971" s="97"/>
      <c r="Y971" s="98"/>
      <c r="Z971" s="99"/>
    </row>
    <row r="972" ht="12.75" customHeight="1">
      <c r="E972" s="15"/>
      <c r="G972" s="99"/>
      <c r="I972" s="99"/>
      <c r="J972" s="99"/>
      <c r="K972" s="99"/>
      <c r="M972" s="99"/>
      <c r="O972" s="99"/>
      <c r="P972" s="99"/>
      <c r="Q972" s="99"/>
      <c r="R972" s="99"/>
      <c r="U972" s="15"/>
      <c r="V972" s="15"/>
      <c r="X972" s="97"/>
      <c r="Y972" s="98"/>
      <c r="Z972" s="99"/>
    </row>
    <row r="973" ht="12.75" customHeight="1">
      <c r="E973" s="15"/>
      <c r="G973" s="99"/>
      <c r="I973" s="99"/>
      <c r="J973" s="99"/>
      <c r="K973" s="99"/>
      <c r="M973" s="99"/>
      <c r="O973" s="99"/>
      <c r="P973" s="99"/>
      <c r="Q973" s="99"/>
      <c r="R973" s="99"/>
      <c r="U973" s="15"/>
      <c r="V973" s="15"/>
      <c r="X973" s="97"/>
      <c r="Y973" s="98"/>
      <c r="Z973" s="99"/>
    </row>
    <row r="974" ht="12.75" customHeight="1">
      <c r="E974" s="15"/>
      <c r="G974" s="99"/>
      <c r="I974" s="99"/>
      <c r="J974" s="99"/>
      <c r="K974" s="99"/>
      <c r="M974" s="99"/>
      <c r="O974" s="99"/>
      <c r="P974" s="99"/>
      <c r="Q974" s="99"/>
      <c r="R974" s="99"/>
      <c r="U974" s="15"/>
      <c r="V974" s="15"/>
      <c r="X974" s="97"/>
      <c r="Y974" s="98"/>
      <c r="Z974" s="99"/>
    </row>
    <row r="975" ht="12.75" customHeight="1">
      <c r="E975" s="15"/>
      <c r="G975" s="99"/>
      <c r="I975" s="99"/>
      <c r="J975" s="99"/>
      <c r="K975" s="99"/>
      <c r="M975" s="99"/>
      <c r="O975" s="99"/>
      <c r="P975" s="99"/>
      <c r="Q975" s="99"/>
      <c r="R975" s="99"/>
      <c r="U975" s="15"/>
      <c r="V975" s="15"/>
      <c r="X975" s="97"/>
      <c r="Y975" s="98"/>
      <c r="Z975" s="99"/>
    </row>
    <row r="976" ht="12.75" customHeight="1">
      <c r="E976" s="15"/>
      <c r="G976" s="99"/>
      <c r="I976" s="99"/>
      <c r="J976" s="99"/>
      <c r="K976" s="99"/>
      <c r="M976" s="99"/>
      <c r="O976" s="99"/>
      <c r="P976" s="99"/>
      <c r="Q976" s="99"/>
      <c r="R976" s="99"/>
      <c r="U976" s="15"/>
      <c r="V976" s="15"/>
      <c r="X976" s="97"/>
      <c r="Y976" s="98"/>
      <c r="Z976" s="99"/>
    </row>
    <row r="977" ht="12.75" customHeight="1">
      <c r="E977" s="15"/>
      <c r="G977" s="99"/>
      <c r="I977" s="99"/>
      <c r="J977" s="99"/>
      <c r="K977" s="99"/>
      <c r="M977" s="99"/>
      <c r="O977" s="99"/>
      <c r="P977" s="99"/>
      <c r="Q977" s="99"/>
      <c r="R977" s="99"/>
      <c r="U977" s="15"/>
      <c r="V977" s="15"/>
      <c r="X977" s="97"/>
      <c r="Y977" s="98"/>
      <c r="Z977" s="99"/>
    </row>
    <row r="978" ht="12.75" customHeight="1">
      <c r="E978" s="15"/>
      <c r="G978" s="99"/>
      <c r="I978" s="99"/>
      <c r="J978" s="99"/>
      <c r="K978" s="99"/>
      <c r="M978" s="99"/>
      <c r="O978" s="99"/>
      <c r="P978" s="99"/>
      <c r="Q978" s="99"/>
      <c r="R978" s="99"/>
      <c r="U978" s="15"/>
      <c r="V978" s="15"/>
      <c r="X978" s="97"/>
      <c r="Y978" s="98"/>
      <c r="Z978" s="99"/>
    </row>
    <row r="979" ht="12.75" customHeight="1">
      <c r="E979" s="15"/>
      <c r="G979" s="99"/>
      <c r="I979" s="99"/>
      <c r="J979" s="99"/>
      <c r="K979" s="99"/>
      <c r="M979" s="99"/>
      <c r="O979" s="99"/>
      <c r="P979" s="99"/>
      <c r="Q979" s="99"/>
      <c r="R979" s="99"/>
      <c r="U979" s="15"/>
      <c r="V979" s="15"/>
      <c r="X979" s="97"/>
      <c r="Y979" s="98"/>
      <c r="Z979" s="99"/>
    </row>
    <row r="980" ht="12.75" customHeight="1">
      <c r="E980" s="15"/>
      <c r="G980" s="99"/>
      <c r="I980" s="99"/>
      <c r="J980" s="99"/>
      <c r="K980" s="99"/>
      <c r="M980" s="99"/>
      <c r="O980" s="99"/>
      <c r="P980" s="99"/>
      <c r="Q980" s="99"/>
      <c r="R980" s="99"/>
      <c r="U980" s="15"/>
      <c r="V980" s="15"/>
      <c r="X980" s="97"/>
      <c r="Y980" s="98"/>
      <c r="Z980" s="99"/>
    </row>
    <row r="981" ht="12.75" customHeight="1">
      <c r="E981" s="15"/>
      <c r="G981" s="99"/>
      <c r="I981" s="99"/>
      <c r="J981" s="99"/>
      <c r="K981" s="99"/>
      <c r="M981" s="99"/>
      <c r="O981" s="99"/>
      <c r="P981" s="99"/>
      <c r="Q981" s="99"/>
      <c r="R981" s="99"/>
      <c r="U981" s="15"/>
      <c r="V981" s="15"/>
      <c r="X981" s="97"/>
      <c r="Y981" s="98"/>
      <c r="Z981" s="99"/>
    </row>
    <row r="982" ht="12.75" customHeight="1">
      <c r="E982" s="15"/>
      <c r="G982" s="99"/>
      <c r="I982" s="99"/>
      <c r="J982" s="99"/>
      <c r="K982" s="99"/>
      <c r="M982" s="99"/>
      <c r="O982" s="99"/>
      <c r="P982" s="99"/>
      <c r="Q982" s="99"/>
      <c r="R982" s="99"/>
      <c r="U982" s="15"/>
      <c r="V982" s="15"/>
      <c r="X982" s="97"/>
      <c r="Y982" s="98"/>
      <c r="Z982" s="99"/>
    </row>
    <row r="983" ht="12.75" customHeight="1">
      <c r="E983" s="15"/>
      <c r="G983" s="99"/>
      <c r="I983" s="99"/>
      <c r="J983" s="99"/>
      <c r="K983" s="99"/>
      <c r="M983" s="99"/>
      <c r="O983" s="99"/>
      <c r="P983" s="99"/>
      <c r="Q983" s="99"/>
      <c r="R983" s="99"/>
      <c r="U983" s="15"/>
      <c r="V983" s="15"/>
      <c r="X983" s="97"/>
      <c r="Y983" s="98"/>
      <c r="Z983" s="99"/>
    </row>
    <row r="984" ht="12.75" customHeight="1">
      <c r="E984" s="15"/>
      <c r="G984" s="99"/>
      <c r="I984" s="99"/>
      <c r="J984" s="99"/>
      <c r="K984" s="99"/>
      <c r="M984" s="99"/>
      <c r="O984" s="99"/>
      <c r="P984" s="99"/>
      <c r="Q984" s="99"/>
      <c r="R984" s="99"/>
      <c r="U984" s="15"/>
      <c r="V984" s="15"/>
      <c r="X984" s="97"/>
      <c r="Y984" s="98"/>
      <c r="Z984" s="99"/>
    </row>
    <row r="985" ht="12.75" customHeight="1">
      <c r="E985" s="15"/>
      <c r="G985" s="99"/>
      <c r="I985" s="99"/>
      <c r="J985" s="99"/>
      <c r="K985" s="99"/>
      <c r="M985" s="99"/>
      <c r="O985" s="99"/>
      <c r="P985" s="99"/>
      <c r="Q985" s="99"/>
      <c r="R985" s="99"/>
      <c r="U985" s="15"/>
      <c r="V985" s="15"/>
      <c r="X985" s="97"/>
      <c r="Y985" s="98"/>
      <c r="Z985" s="99"/>
    </row>
    <row r="986" ht="12.75" customHeight="1">
      <c r="E986" s="15"/>
      <c r="G986" s="99"/>
      <c r="I986" s="99"/>
      <c r="J986" s="99"/>
      <c r="K986" s="99"/>
      <c r="M986" s="99"/>
      <c r="O986" s="99"/>
      <c r="P986" s="99"/>
      <c r="Q986" s="99"/>
      <c r="R986" s="99"/>
      <c r="U986" s="15"/>
      <c r="V986" s="15"/>
      <c r="X986" s="97"/>
      <c r="Y986" s="98"/>
      <c r="Z986" s="99"/>
    </row>
    <row r="987" ht="12.75" customHeight="1">
      <c r="E987" s="15"/>
      <c r="G987" s="99"/>
      <c r="I987" s="99"/>
      <c r="J987" s="99"/>
      <c r="K987" s="99"/>
      <c r="M987" s="99"/>
      <c r="O987" s="99"/>
      <c r="P987" s="99"/>
      <c r="Q987" s="99"/>
      <c r="R987" s="99"/>
      <c r="U987" s="15"/>
      <c r="V987" s="15"/>
      <c r="X987" s="97"/>
      <c r="Y987" s="98"/>
      <c r="Z987" s="99"/>
    </row>
    <row r="988" ht="12.75" customHeight="1">
      <c r="E988" s="15"/>
      <c r="G988" s="99"/>
      <c r="I988" s="99"/>
      <c r="J988" s="99"/>
      <c r="K988" s="99"/>
      <c r="M988" s="99"/>
      <c r="O988" s="99"/>
      <c r="P988" s="99"/>
      <c r="Q988" s="99"/>
      <c r="R988" s="99"/>
      <c r="U988" s="15"/>
      <c r="V988" s="15"/>
      <c r="X988" s="97"/>
      <c r="Y988" s="98"/>
      <c r="Z988" s="99"/>
    </row>
    <row r="989" ht="12.75" customHeight="1">
      <c r="E989" s="15"/>
      <c r="G989" s="99"/>
      <c r="I989" s="99"/>
      <c r="J989" s="99"/>
      <c r="K989" s="99"/>
      <c r="M989" s="99"/>
      <c r="O989" s="99"/>
      <c r="P989" s="99"/>
      <c r="Q989" s="99"/>
      <c r="R989" s="99"/>
      <c r="U989" s="15"/>
      <c r="V989" s="15"/>
      <c r="X989" s="97"/>
      <c r="Y989" s="98"/>
      <c r="Z989" s="99"/>
    </row>
    <row r="990" ht="12.75" customHeight="1">
      <c r="E990" s="15"/>
      <c r="G990" s="99"/>
      <c r="I990" s="99"/>
      <c r="J990" s="99"/>
      <c r="K990" s="99"/>
      <c r="M990" s="99"/>
      <c r="O990" s="99"/>
      <c r="P990" s="99"/>
      <c r="Q990" s="99"/>
      <c r="R990" s="99"/>
      <c r="U990" s="15"/>
      <c r="V990" s="15"/>
      <c r="X990" s="97"/>
      <c r="Y990" s="98"/>
      <c r="Z990" s="99"/>
    </row>
    <row r="991" ht="12.75" customHeight="1">
      <c r="E991" s="15"/>
      <c r="G991" s="99"/>
      <c r="I991" s="99"/>
      <c r="J991" s="99"/>
      <c r="K991" s="99"/>
      <c r="M991" s="99"/>
      <c r="O991" s="99"/>
      <c r="P991" s="99"/>
      <c r="Q991" s="99"/>
      <c r="R991" s="99"/>
      <c r="U991" s="15"/>
      <c r="V991" s="15"/>
      <c r="X991" s="97"/>
      <c r="Y991" s="98"/>
      <c r="Z991" s="99"/>
    </row>
    <row r="992" ht="12.75" customHeight="1">
      <c r="E992" s="15"/>
      <c r="G992" s="99"/>
      <c r="I992" s="99"/>
      <c r="J992" s="99"/>
      <c r="K992" s="99"/>
      <c r="M992" s="99"/>
      <c r="O992" s="99"/>
      <c r="P992" s="99"/>
      <c r="Q992" s="99"/>
      <c r="R992" s="99"/>
      <c r="U992" s="15"/>
      <c r="V992" s="15"/>
      <c r="X992" s="97"/>
      <c r="Y992" s="98"/>
      <c r="Z992" s="99"/>
    </row>
    <row r="993" ht="12.75" customHeight="1">
      <c r="E993" s="15"/>
      <c r="G993" s="99"/>
      <c r="I993" s="99"/>
      <c r="J993" s="99"/>
      <c r="K993" s="99"/>
      <c r="M993" s="99"/>
      <c r="O993" s="99"/>
      <c r="P993" s="99"/>
      <c r="Q993" s="99"/>
      <c r="R993" s="99"/>
      <c r="U993" s="15"/>
      <c r="V993" s="15"/>
      <c r="X993" s="97"/>
      <c r="Y993" s="98"/>
      <c r="Z993" s="99"/>
    </row>
    <row r="994" ht="12.75" customHeight="1">
      <c r="E994" s="15"/>
      <c r="G994" s="99"/>
      <c r="I994" s="99"/>
      <c r="J994" s="99"/>
      <c r="K994" s="99"/>
      <c r="M994" s="99"/>
      <c r="O994" s="99"/>
      <c r="P994" s="99"/>
      <c r="Q994" s="99"/>
      <c r="R994" s="99"/>
      <c r="U994" s="15"/>
      <c r="V994" s="15"/>
      <c r="X994" s="97"/>
      <c r="Y994" s="98"/>
      <c r="Z994" s="99"/>
    </row>
    <row r="995" ht="12.75" customHeight="1">
      <c r="E995" s="15"/>
      <c r="G995" s="99"/>
      <c r="I995" s="99"/>
      <c r="J995" s="99"/>
      <c r="K995" s="99"/>
      <c r="M995" s="99"/>
      <c r="O995" s="99"/>
      <c r="P995" s="99"/>
      <c r="Q995" s="99"/>
      <c r="R995" s="99"/>
      <c r="U995" s="15"/>
      <c r="V995" s="15"/>
      <c r="X995" s="97"/>
      <c r="Y995" s="98"/>
      <c r="Z995" s="99"/>
    </row>
    <row r="996" ht="12.75" customHeight="1">
      <c r="E996" s="15"/>
      <c r="G996" s="99"/>
      <c r="I996" s="99"/>
      <c r="J996" s="99"/>
      <c r="K996" s="99"/>
      <c r="M996" s="99"/>
      <c r="O996" s="99"/>
      <c r="P996" s="99"/>
      <c r="Q996" s="99"/>
      <c r="R996" s="99"/>
      <c r="U996" s="15"/>
      <c r="V996" s="15"/>
      <c r="X996" s="97"/>
      <c r="Y996" s="98"/>
      <c r="Z996" s="99"/>
    </row>
    <row r="997" ht="12.75" customHeight="1">
      <c r="E997" s="15"/>
      <c r="G997" s="99"/>
      <c r="I997" s="99"/>
      <c r="J997" s="99"/>
      <c r="K997" s="99"/>
      <c r="M997" s="99"/>
      <c r="O997" s="99"/>
      <c r="P997" s="99"/>
      <c r="Q997" s="99"/>
      <c r="R997" s="99"/>
      <c r="U997" s="15"/>
      <c r="V997" s="15"/>
      <c r="X997" s="97"/>
      <c r="Y997" s="98"/>
      <c r="Z997" s="99"/>
    </row>
    <row r="998" ht="12.75" customHeight="1">
      <c r="E998" s="15"/>
      <c r="G998" s="99"/>
      <c r="I998" s="99"/>
      <c r="J998" s="99"/>
      <c r="K998" s="99"/>
      <c r="M998" s="99"/>
      <c r="O998" s="99"/>
      <c r="P998" s="99"/>
      <c r="Q998" s="99"/>
      <c r="R998" s="99"/>
      <c r="U998" s="15"/>
      <c r="V998" s="15"/>
      <c r="X998" s="97"/>
      <c r="Y998" s="98"/>
      <c r="Z998" s="99"/>
    </row>
    <row r="999" ht="12.75" customHeight="1">
      <c r="E999" s="15"/>
      <c r="G999" s="99"/>
      <c r="I999" s="99"/>
      <c r="J999" s="99"/>
      <c r="K999" s="99"/>
      <c r="M999" s="99"/>
      <c r="O999" s="99"/>
      <c r="P999" s="99"/>
      <c r="Q999" s="99"/>
      <c r="R999" s="99"/>
      <c r="U999" s="15"/>
      <c r="V999" s="15"/>
      <c r="X999" s="97"/>
      <c r="Y999" s="98"/>
      <c r="Z999" s="99"/>
    </row>
    <row r="1000" ht="12.75" customHeight="1">
      <c r="E1000" s="15"/>
      <c r="G1000" s="99"/>
      <c r="I1000" s="99"/>
      <c r="J1000" s="99"/>
      <c r="K1000" s="99"/>
      <c r="M1000" s="99"/>
      <c r="O1000" s="99"/>
      <c r="P1000" s="99"/>
      <c r="Q1000" s="99"/>
      <c r="R1000" s="99"/>
      <c r="U1000" s="15"/>
      <c r="V1000" s="15"/>
      <c r="X1000" s="97"/>
      <c r="Y1000" s="98"/>
      <c r="Z1000" s="99"/>
    </row>
  </sheetData>
  <autoFilter ref="$A$1:$Y$192"/>
  <conditionalFormatting sqref="X1:X1000">
    <cfRule type="containsText" dxfId="1" priority="1" operator="containsText" text="tba">
      <formula>NOT(ISERROR(SEARCH(("tba"),(X1))))</formula>
    </cfRule>
  </conditionalFormatting>
  <conditionalFormatting sqref="X1:X1000">
    <cfRule type="containsText" dxfId="2" priority="2" operator="containsText" text="complete">
      <formula>NOT(ISERROR(SEARCH(("complete"),(X1))))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0"/>
  <cols>
    <col customWidth="1" min="1" max="9" width="8.75"/>
    <col customWidth="1" min="10" max="10" width="18.13"/>
    <col customWidth="1" min="11" max="12" width="8.0"/>
    <col customWidth="1" min="13" max="26" width="7.63"/>
  </cols>
  <sheetData>
    <row r="1" ht="12.75" customHeight="1">
      <c r="A1" s="15"/>
      <c r="B1" s="15"/>
      <c r="C1" s="15"/>
      <c r="D1" s="15"/>
      <c r="E1" s="15"/>
      <c r="F1" s="15"/>
      <c r="G1" s="15"/>
      <c r="H1" s="15"/>
      <c r="I1" s="15"/>
      <c r="J1" s="102"/>
      <c r="K1" s="103">
        <f t="shared" ref="K1:K646" si="1">IFERROR(ABS(IF(OR(B1="101",B1="103"),D1,"")),"")</f>
        <v>0</v>
      </c>
      <c r="L1" s="102">
        <f t="shared" ref="L1:L627" si="2">IFERROR(ABS(IF(OR(B1="107",B1="109",B1="111",B1="112"),D1,"")),"")</f>
        <v>0</v>
      </c>
    </row>
    <row r="2" ht="12.75" customHeight="1">
      <c r="A2" s="15" t="s">
        <v>3117</v>
      </c>
      <c r="B2" s="15"/>
      <c r="C2" s="15"/>
      <c r="D2" s="15"/>
      <c r="E2" s="15"/>
      <c r="F2" s="15"/>
      <c r="G2" s="15"/>
      <c r="H2" s="15"/>
      <c r="I2" s="15"/>
      <c r="J2" s="102" t="str">
        <f t="shared" ref="J2:J646" si="3">IF(E2="PCS",A2,J1)</f>
        <v/>
      </c>
      <c r="K2" s="103">
        <f t="shared" si="1"/>
        <v>0</v>
      </c>
      <c r="L2" s="102">
        <f t="shared" si="2"/>
        <v>0</v>
      </c>
    </row>
    <row r="3" ht="12.75" customHeight="1">
      <c r="A3" s="15" t="s">
        <v>3118</v>
      </c>
      <c r="B3" s="15" t="s">
        <v>2</v>
      </c>
      <c r="C3" s="15" t="s">
        <v>3119</v>
      </c>
      <c r="D3" s="15" t="s">
        <v>3120</v>
      </c>
      <c r="E3" s="15" t="s">
        <v>3121</v>
      </c>
      <c r="F3" s="15" t="s">
        <v>3122</v>
      </c>
      <c r="G3" s="15"/>
      <c r="H3" s="15"/>
      <c r="I3" s="15"/>
      <c r="J3" s="102" t="str">
        <f t="shared" si="3"/>
        <v/>
      </c>
      <c r="K3" s="103">
        <f t="shared" si="1"/>
        <v>0</v>
      </c>
      <c r="L3" s="102">
        <f t="shared" si="2"/>
        <v>0</v>
      </c>
    </row>
    <row r="4" ht="12.75" customHeight="1">
      <c r="A4" s="15" t="s">
        <v>3123</v>
      </c>
      <c r="B4" s="15" t="s">
        <v>3124</v>
      </c>
      <c r="C4" s="15" t="s">
        <v>3125</v>
      </c>
      <c r="D4" s="15" t="s">
        <v>3126</v>
      </c>
      <c r="E4" s="15" t="s">
        <v>3127</v>
      </c>
      <c r="F4" s="15"/>
      <c r="G4" s="15"/>
      <c r="H4" s="15"/>
      <c r="I4" s="15"/>
      <c r="J4" s="102" t="str">
        <f t="shared" si="3"/>
        <v/>
      </c>
      <c r="K4" s="103">
        <f t="shared" si="1"/>
        <v>0</v>
      </c>
      <c r="L4" s="102">
        <f t="shared" si="2"/>
        <v>0</v>
      </c>
    </row>
    <row r="5" ht="12.75" customHeight="1">
      <c r="A5" s="15" t="s">
        <v>3128</v>
      </c>
      <c r="B5" s="15" t="s">
        <v>3129</v>
      </c>
      <c r="C5" s="15" t="s">
        <v>3130</v>
      </c>
      <c r="D5" s="15" t="s">
        <v>3131</v>
      </c>
      <c r="E5" s="15" t="s">
        <v>3132</v>
      </c>
      <c r="F5" s="15"/>
      <c r="G5" s="15"/>
      <c r="H5" s="15"/>
      <c r="I5" s="15"/>
      <c r="J5" s="102" t="str">
        <f t="shared" si="3"/>
        <v/>
      </c>
      <c r="K5" s="103">
        <f t="shared" si="1"/>
        <v>0</v>
      </c>
      <c r="L5" s="102">
        <f t="shared" si="2"/>
        <v>0</v>
      </c>
    </row>
    <row r="6" ht="12.75" customHeight="1">
      <c r="A6" s="15" t="s">
        <v>3133</v>
      </c>
      <c r="B6" s="15" t="s">
        <v>3134</v>
      </c>
      <c r="C6" s="15" t="s">
        <v>3135</v>
      </c>
      <c r="D6" s="15" t="s">
        <v>3136</v>
      </c>
      <c r="E6" s="15" t="s">
        <v>3137</v>
      </c>
      <c r="F6" s="15"/>
      <c r="G6" s="15"/>
      <c r="H6" s="15"/>
      <c r="I6" s="15"/>
      <c r="J6" s="102" t="str">
        <f t="shared" si="3"/>
        <v/>
      </c>
      <c r="K6" s="103">
        <f t="shared" si="1"/>
        <v>0</v>
      </c>
      <c r="L6" s="102">
        <f t="shared" si="2"/>
        <v>0</v>
      </c>
    </row>
    <row r="7" ht="12.75" customHeight="1">
      <c r="A7" s="15" t="s">
        <v>3138</v>
      </c>
      <c r="B7" s="15" t="s">
        <v>3139</v>
      </c>
      <c r="C7" s="15" t="s">
        <v>3140</v>
      </c>
      <c r="D7" s="15" t="s">
        <v>3141</v>
      </c>
      <c r="E7" s="15"/>
      <c r="F7" s="15"/>
      <c r="G7" s="15"/>
      <c r="H7" s="15"/>
      <c r="I7" s="15"/>
      <c r="J7" s="102" t="str">
        <f t="shared" si="3"/>
        <v/>
      </c>
      <c r="K7" s="103">
        <f t="shared" si="1"/>
        <v>0</v>
      </c>
      <c r="L7" s="102">
        <f t="shared" si="2"/>
        <v>0</v>
      </c>
    </row>
    <row r="8" ht="12.75" customHeight="1">
      <c r="A8" s="15" t="s">
        <v>3142</v>
      </c>
      <c r="B8" s="15" t="s">
        <v>3143</v>
      </c>
      <c r="C8" s="15" t="s">
        <v>3144</v>
      </c>
      <c r="D8" s="15"/>
      <c r="E8" s="15"/>
      <c r="F8" s="15"/>
      <c r="G8" s="15"/>
      <c r="H8" s="15"/>
      <c r="I8" s="15"/>
      <c r="J8" s="102" t="str">
        <f t="shared" si="3"/>
        <v/>
      </c>
      <c r="K8" s="103">
        <f t="shared" si="1"/>
        <v>0</v>
      </c>
      <c r="L8" s="102">
        <f t="shared" si="2"/>
        <v>0</v>
      </c>
    </row>
    <row r="9" ht="12.75" customHeight="1">
      <c r="A9" s="15" t="s">
        <v>258</v>
      </c>
      <c r="B9" s="15"/>
      <c r="C9" s="15" t="s">
        <v>3145</v>
      </c>
      <c r="D9" s="15" t="s">
        <v>3146</v>
      </c>
      <c r="E9" s="15" t="s">
        <v>3146</v>
      </c>
      <c r="F9" s="15"/>
      <c r="G9" s="15" t="s">
        <v>3147</v>
      </c>
      <c r="H9" s="15" t="s">
        <v>3148</v>
      </c>
      <c r="I9" s="15"/>
      <c r="J9" s="102" t="str">
        <f t="shared" si="3"/>
        <v>B-100COC-W22</v>
      </c>
      <c r="K9" s="103">
        <f t="shared" si="1"/>
        <v>0</v>
      </c>
      <c r="L9" s="102">
        <f t="shared" si="2"/>
        <v>0</v>
      </c>
    </row>
    <row r="10" ht="12.75" customHeight="1">
      <c r="A10" s="15" t="s">
        <v>3149</v>
      </c>
      <c r="B10" s="15" t="s">
        <v>3123</v>
      </c>
      <c r="C10" s="15"/>
      <c r="D10" s="15" t="s">
        <v>3150</v>
      </c>
      <c r="E10" s="15"/>
      <c r="F10" s="15"/>
      <c r="G10" s="15" t="s">
        <v>3151</v>
      </c>
      <c r="H10" s="15" t="s">
        <v>3152</v>
      </c>
      <c r="I10" s="15" t="s">
        <v>3153</v>
      </c>
      <c r="J10" s="102" t="str">
        <f t="shared" si="3"/>
        <v>B-100COC-W22</v>
      </c>
      <c r="K10" s="103">
        <f t="shared" si="1"/>
        <v>6000</v>
      </c>
      <c r="L10" s="102">
        <f t="shared" si="2"/>
        <v>0</v>
      </c>
    </row>
    <row r="11" ht="12.75" customHeight="1">
      <c r="A11" s="15" t="s">
        <v>3154</v>
      </c>
      <c r="B11" s="15" t="s">
        <v>3150</v>
      </c>
      <c r="C11" s="15" t="s">
        <v>3152</v>
      </c>
      <c r="D11" s="15" t="s">
        <v>3153</v>
      </c>
      <c r="E11" s="15"/>
      <c r="F11" s="15"/>
      <c r="G11" s="15"/>
      <c r="H11" s="15"/>
      <c r="I11" s="15"/>
      <c r="J11" s="102" t="str">
        <f t="shared" si="3"/>
        <v>B-100COC-W22</v>
      </c>
      <c r="K11" s="103">
        <f t="shared" si="1"/>
        <v>0</v>
      </c>
      <c r="L11" s="102">
        <f t="shared" si="2"/>
        <v>0</v>
      </c>
    </row>
    <row r="12" ht="12.75" customHeight="1">
      <c r="A12" s="15" t="s">
        <v>262</v>
      </c>
      <c r="B12" s="15"/>
      <c r="C12" s="15" t="s">
        <v>3145</v>
      </c>
      <c r="D12" s="15" t="s">
        <v>3146</v>
      </c>
      <c r="E12" s="15" t="s">
        <v>3146</v>
      </c>
      <c r="F12" s="15"/>
      <c r="G12" s="15" t="s">
        <v>3155</v>
      </c>
      <c r="H12" s="15" t="s">
        <v>3148</v>
      </c>
      <c r="I12" s="15"/>
      <c r="J12" s="102" t="str">
        <f t="shared" si="3"/>
        <v>B-100JOH-W14</v>
      </c>
      <c r="K12" s="103">
        <f t="shared" si="1"/>
        <v>0</v>
      </c>
      <c r="L12" s="102">
        <f t="shared" si="2"/>
        <v>0</v>
      </c>
    </row>
    <row r="13" ht="12.75" customHeight="1">
      <c r="A13" s="15" t="s">
        <v>3156</v>
      </c>
      <c r="B13" s="15" t="s">
        <v>3123</v>
      </c>
      <c r="C13" s="15"/>
      <c r="D13" s="15" t="s">
        <v>3157</v>
      </c>
      <c r="E13" s="15"/>
      <c r="F13" s="15"/>
      <c r="G13" s="15" t="s">
        <v>3158</v>
      </c>
      <c r="H13" s="15" t="s">
        <v>3159</v>
      </c>
      <c r="I13" s="15" t="s">
        <v>3160</v>
      </c>
      <c r="J13" s="102" t="str">
        <f t="shared" si="3"/>
        <v>B-100JOH-W14</v>
      </c>
      <c r="K13" s="103">
        <f t="shared" si="1"/>
        <v>10200</v>
      </c>
      <c r="L13" s="102">
        <f t="shared" si="2"/>
        <v>0</v>
      </c>
    </row>
    <row r="14" ht="12.75" customHeight="1">
      <c r="A14" s="15" t="s">
        <v>3154</v>
      </c>
      <c r="B14" s="15" t="s">
        <v>3157</v>
      </c>
      <c r="C14" s="15" t="s">
        <v>3159</v>
      </c>
      <c r="D14" s="15" t="s">
        <v>3160</v>
      </c>
      <c r="E14" s="15"/>
      <c r="F14" s="15"/>
      <c r="G14" s="15"/>
      <c r="H14" s="15"/>
      <c r="I14" s="15"/>
      <c r="J14" s="102" t="str">
        <f t="shared" si="3"/>
        <v>B-100JOH-W14</v>
      </c>
      <c r="K14" s="103">
        <f t="shared" si="1"/>
        <v>0</v>
      </c>
      <c r="L14" s="102">
        <f t="shared" si="2"/>
        <v>0</v>
      </c>
    </row>
    <row r="15" ht="12.75" customHeight="1">
      <c r="A15" s="15" t="s">
        <v>266</v>
      </c>
      <c r="B15" s="15"/>
      <c r="C15" s="15" t="s">
        <v>3145</v>
      </c>
      <c r="D15" s="15" t="s">
        <v>3146</v>
      </c>
      <c r="E15" s="15" t="s">
        <v>3146</v>
      </c>
      <c r="F15" s="15"/>
      <c r="G15" s="15" t="s">
        <v>267</v>
      </c>
      <c r="H15" s="15" t="s">
        <v>3148</v>
      </c>
      <c r="I15" s="15"/>
      <c r="J15" s="102" t="str">
        <f t="shared" si="3"/>
        <v>B-100MOV-LY15</v>
      </c>
      <c r="K15" s="103">
        <f t="shared" si="1"/>
        <v>0</v>
      </c>
      <c r="L15" s="102">
        <f t="shared" si="2"/>
        <v>0</v>
      </c>
    </row>
    <row r="16" ht="12.75" customHeight="1">
      <c r="A16" s="15" t="s">
        <v>3161</v>
      </c>
      <c r="B16" s="15" t="s">
        <v>3128</v>
      </c>
      <c r="C16" s="15"/>
      <c r="D16" s="15" t="s">
        <v>3162</v>
      </c>
      <c r="E16" s="15"/>
      <c r="F16" s="15"/>
      <c r="G16" s="15" t="s">
        <v>3163</v>
      </c>
      <c r="H16" s="15" t="s">
        <v>3164</v>
      </c>
      <c r="I16" s="15" t="s">
        <v>3165</v>
      </c>
      <c r="J16" s="102" t="str">
        <f t="shared" si="3"/>
        <v>B-100MOV-LY15</v>
      </c>
      <c r="K16" s="103">
        <f t="shared" si="1"/>
        <v>1512</v>
      </c>
      <c r="L16" s="102">
        <f t="shared" si="2"/>
        <v>0</v>
      </c>
    </row>
    <row r="17" ht="12.75" customHeight="1">
      <c r="A17" s="15" t="s">
        <v>3154</v>
      </c>
      <c r="B17" s="15" t="s">
        <v>3162</v>
      </c>
      <c r="C17" s="15" t="s">
        <v>3164</v>
      </c>
      <c r="D17" s="15" t="s">
        <v>3165</v>
      </c>
      <c r="E17" s="15"/>
      <c r="F17" s="15"/>
      <c r="G17" s="15"/>
      <c r="H17" s="15"/>
      <c r="I17" s="15"/>
      <c r="J17" s="102" t="str">
        <f t="shared" si="3"/>
        <v>B-100MOV-LY15</v>
      </c>
      <c r="K17" s="103">
        <f t="shared" si="1"/>
        <v>0</v>
      </c>
      <c r="L17" s="102">
        <f t="shared" si="2"/>
        <v>0</v>
      </c>
    </row>
    <row r="18" ht="12.75" customHeight="1">
      <c r="A18" s="15" t="s">
        <v>270</v>
      </c>
      <c r="B18" s="15"/>
      <c r="C18" s="15" t="s">
        <v>3145</v>
      </c>
      <c r="D18" s="15" t="s">
        <v>3146</v>
      </c>
      <c r="E18" s="15" t="s">
        <v>3146</v>
      </c>
      <c r="F18" s="15"/>
      <c r="G18" s="15" t="s">
        <v>3166</v>
      </c>
      <c r="H18" s="15" t="s">
        <v>3148</v>
      </c>
      <c r="I18" s="15"/>
      <c r="J18" s="102" t="str">
        <f t="shared" si="3"/>
        <v>B-100STD17-DB16</v>
      </c>
      <c r="K18" s="103">
        <f t="shared" si="1"/>
        <v>0</v>
      </c>
      <c r="L18" s="102">
        <f t="shared" si="2"/>
        <v>0</v>
      </c>
    </row>
    <row r="19" ht="12.75" customHeight="1">
      <c r="A19" s="15" t="s">
        <v>3156</v>
      </c>
      <c r="B19" s="15" t="s">
        <v>3123</v>
      </c>
      <c r="C19" s="15"/>
      <c r="D19" s="15" t="s">
        <v>3167</v>
      </c>
      <c r="E19" s="15"/>
      <c r="F19" s="15"/>
      <c r="G19" s="15" t="s">
        <v>3168</v>
      </c>
      <c r="H19" s="15" t="s">
        <v>3169</v>
      </c>
      <c r="I19" s="15" t="s">
        <v>3170</v>
      </c>
      <c r="J19" s="102" t="str">
        <f t="shared" si="3"/>
        <v>B-100STD17-DB16</v>
      </c>
      <c r="K19" s="103">
        <f t="shared" si="1"/>
        <v>11088</v>
      </c>
      <c r="L19" s="102">
        <f t="shared" si="2"/>
        <v>0</v>
      </c>
    </row>
    <row r="20" ht="12.75" customHeight="1">
      <c r="A20" s="15" t="s">
        <v>3154</v>
      </c>
      <c r="B20" s="15" t="s">
        <v>3167</v>
      </c>
      <c r="C20" s="15" t="s">
        <v>3169</v>
      </c>
      <c r="D20" s="15" t="s">
        <v>3170</v>
      </c>
      <c r="E20" s="15"/>
      <c r="F20" s="15"/>
      <c r="G20" s="15"/>
      <c r="H20" s="15"/>
      <c r="I20" s="15"/>
      <c r="J20" s="102" t="str">
        <f t="shared" si="3"/>
        <v>B-100STD17-DB16</v>
      </c>
      <c r="K20" s="103">
        <f t="shared" si="1"/>
        <v>0</v>
      </c>
      <c r="L20" s="102">
        <f t="shared" si="2"/>
        <v>0</v>
      </c>
    </row>
    <row r="21" ht="12.75" customHeight="1">
      <c r="A21" s="15" t="s">
        <v>274</v>
      </c>
      <c r="B21" s="15"/>
      <c r="C21" s="15" t="s">
        <v>3145</v>
      </c>
      <c r="D21" s="15" t="s">
        <v>3146</v>
      </c>
      <c r="E21" s="15" t="s">
        <v>3146</v>
      </c>
      <c r="F21" s="15"/>
      <c r="G21" s="15" t="s">
        <v>3171</v>
      </c>
      <c r="H21" s="15" t="s">
        <v>3148</v>
      </c>
      <c r="I21" s="15"/>
      <c r="J21" s="102" t="str">
        <f t="shared" si="3"/>
        <v>B-100STD17-W16</v>
      </c>
      <c r="K21" s="103">
        <f t="shared" si="1"/>
        <v>0</v>
      </c>
      <c r="L21" s="102">
        <f t="shared" si="2"/>
        <v>0</v>
      </c>
    </row>
    <row r="22" ht="12.75" customHeight="1">
      <c r="A22" s="15" t="s">
        <v>3156</v>
      </c>
      <c r="B22" s="15" t="s">
        <v>3123</v>
      </c>
      <c r="C22" s="15"/>
      <c r="D22" s="15" t="s">
        <v>3172</v>
      </c>
      <c r="E22" s="15"/>
      <c r="F22" s="15"/>
      <c r="G22" s="15" t="s">
        <v>3173</v>
      </c>
      <c r="H22" s="15" t="s">
        <v>3174</v>
      </c>
      <c r="I22" s="15" t="s">
        <v>3175</v>
      </c>
      <c r="J22" s="102" t="str">
        <f t="shared" si="3"/>
        <v>B-100STD17-W16</v>
      </c>
      <c r="K22" s="103">
        <f t="shared" si="1"/>
        <v>17640</v>
      </c>
      <c r="L22" s="102">
        <f t="shared" si="2"/>
        <v>0</v>
      </c>
    </row>
    <row r="23" ht="12.75" customHeight="1">
      <c r="A23" s="15" t="s">
        <v>3154</v>
      </c>
      <c r="B23" s="15" t="s">
        <v>3172</v>
      </c>
      <c r="C23" s="15" t="s">
        <v>3174</v>
      </c>
      <c r="D23" s="15" t="s">
        <v>3175</v>
      </c>
      <c r="E23" s="15"/>
      <c r="F23" s="15"/>
      <c r="G23" s="15"/>
      <c r="H23" s="15"/>
      <c r="I23" s="15"/>
      <c r="J23" s="102" t="str">
        <f t="shared" si="3"/>
        <v>B-100STD17-W16</v>
      </c>
      <c r="K23" s="103">
        <f t="shared" si="1"/>
        <v>0</v>
      </c>
      <c r="L23" s="102">
        <f t="shared" si="2"/>
        <v>0</v>
      </c>
    </row>
    <row r="24" ht="12.75" customHeight="1">
      <c r="A24" s="15" t="s">
        <v>295</v>
      </c>
      <c r="B24" s="15"/>
      <c r="C24" s="15" t="s">
        <v>3145</v>
      </c>
      <c r="D24" s="15" t="s">
        <v>3146</v>
      </c>
      <c r="E24" s="15" t="s">
        <v>3146</v>
      </c>
      <c r="F24" s="15"/>
      <c r="G24" s="15" t="s">
        <v>3176</v>
      </c>
      <c r="H24" s="15" t="s">
        <v>3148</v>
      </c>
      <c r="I24" s="15"/>
      <c r="J24" s="102" t="str">
        <f t="shared" si="3"/>
        <v>B-125MOV-N15</v>
      </c>
      <c r="K24" s="103">
        <f t="shared" si="1"/>
        <v>0</v>
      </c>
      <c r="L24" s="102">
        <f t="shared" si="2"/>
        <v>0</v>
      </c>
    </row>
    <row r="25" ht="12.75" customHeight="1">
      <c r="A25" s="15" t="s">
        <v>3177</v>
      </c>
      <c r="B25" s="15" t="s">
        <v>3128</v>
      </c>
      <c r="C25" s="15"/>
      <c r="D25" s="15" t="s">
        <v>3178</v>
      </c>
      <c r="E25" s="15"/>
      <c r="F25" s="15"/>
      <c r="G25" s="15" t="s">
        <v>3179</v>
      </c>
      <c r="H25" s="15" t="s">
        <v>3180</v>
      </c>
      <c r="I25" s="15" t="s">
        <v>3181</v>
      </c>
      <c r="J25" s="102" t="str">
        <f t="shared" si="3"/>
        <v>B-125MOV-N15</v>
      </c>
      <c r="K25" s="103">
        <f t="shared" si="1"/>
        <v>629</v>
      </c>
      <c r="L25" s="102">
        <f t="shared" si="2"/>
        <v>0</v>
      </c>
    </row>
    <row r="26" ht="12.75" customHeight="1">
      <c r="A26" s="15" t="s">
        <v>3154</v>
      </c>
      <c r="B26" s="15" t="s">
        <v>3178</v>
      </c>
      <c r="C26" s="15" t="s">
        <v>3180</v>
      </c>
      <c r="D26" s="15" t="s">
        <v>3181</v>
      </c>
      <c r="E26" s="15"/>
      <c r="F26" s="15"/>
      <c r="G26" s="15"/>
      <c r="H26" s="15"/>
      <c r="I26" s="15"/>
      <c r="J26" s="102" t="str">
        <f t="shared" si="3"/>
        <v>B-125MOV-N15</v>
      </c>
      <c r="K26" s="103">
        <f t="shared" si="1"/>
        <v>0</v>
      </c>
      <c r="L26" s="102">
        <f t="shared" si="2"/>
        <v>0</v>
      </c>
    </row>
    <row r="27" ht="12.75" customHeight="1">
      <c r="A27" s="15" t="s">
        <v>299</v>
      </c>
      <c r="B27" s="15"/>
      <c r="C27" s="15" t="s">
        <v>3145</v>
      </c>
      <c r="D27" s="15" t="s">
        <v>3146</v>
      </c>
      <c r="E27" s="15" t="s">
        <v>3146</v>
      </c>
      <c r="F27" s="15"/>
      <c r="G27" s="15" t="s">
        <v>3182</v>
      </c>
      <c r="H27" s="15" t="s">
        <v>3148</v>
      </c>
      <c r="I27" s="15"/>
      <c r="J27" s="102" t="str">
        <f t="shared" si="3"/>
        <v>B-125MOV-YL15</v>
      </c>
      <c r="K27" s="103">
        <f t="shared" si="1"/>
        <v>0</v>
      </c>
      <c r="L27" s="102">
        <f t="shared" si="2"/>
        <v>0</v>
      </c>
    </row>
    <row r="28" ht="12.75" customHeight="1">
      <c r="A28" s="15" t="s">
        <v>3177</v>
      </c>
      <c r="B28" s="15" t="s">
        <v>3128</v>
      </c>
      <c r="C28" s="15"/>
      <c r="D28" s="15" t="s">
        <v>3183</v>
      </c>
      <c r="E28" s="15"/>
      <c r="F28" s="15"/>
      <c r="G28" s="15" t="s">
        <v>3184</v>
      </c>
      <c r="H28" s="15" t="s">
        <v>3185</v>
      </c>
      <c r="I28" s="15" t="s">
        <v>3186</v>
      </c>
      <c r="J28" s="102" t="str">
        <f t="shared" si="3"/>
        <v>B-125MOV-YL15</v>
      </c>
      <c r="K28" s="103">
        <f t="shared" si="1"/>
        <v>360</v>
      </c>
      <c r="L28" s="102">
        <f t="shared" si="2"/>
        <v>0</v>
      </c>
    </row>
    <row r="29" ht="12.75" customHeight="1">
      <c r="A29" s="15" t="s">
        <v>3154</v>
      </c>
      <c r="B29" s="15" t="s">
        <v>3183</v>
      </c>
      <c r="C29" s="15" t="s">
        <v>3185</v>
      </c>
      <c r="D29" s="15" t="s">
        <v>3186</v>
      </c>
      <c r="E29" s="15"/>
      <c r="F29" s="15"/>
      <c r="G29" s="15"/>
      <c r="H29" s="15"/>
      <c r="I29" s="15"/>
      <c r="J29" s="102" t="str">
        <f t="shared" si="3"/>
        <v>B-125MOV-YL15</v>
      </c>
      <c r="K29" s="103">
        <f t="shared" si="1"/>
        <v>0</v>
      </c>
      <c r="L29" s="102">
        <f t="shared" si="2"/>
        <v>0</v>
      </c>
    </row>
    <row r="30" ht="12.75" customHeight="1">
      <c r="A30" s="15" t="s">
        <v>71</v>
      </c>
      <c r="B30" s="15"/>
      <c r="C30" s="15" t="s">
        <v>3145</v>
      </c>
      <c r="D30" s="15" t="s">
        <v>3146</v>
      </c>
      <c r="E30" s="15" t="s">
        <v>3146</v>
      </c>
      <c r="F30" s="15"/>
      <c r="G30" s="15" t="s">
        <v>3187</v>
      </c>
      <c r="H30" s="15" t="s">
        <v>3148</v>
      </c>
      <c r="I30" s="15"/>
      <c r="J30" s="102" t="str">
        <f t="shared" si="3"/>
        <v>B-125NIV-DBL16</v>
      </c>
      <c r="K30" s="103">
        <f t="shared" si="1"/>
        <v>0</v>
      </c>
      <c r="L30" s="102">
        <f t="shared" si="2"/>
        <v>0</v>
      </c>
    </row>
    <row r="31" ht="12.75" customHeight="1">
      <c r="A31" s="15" t="s">
        <v>3149</v>
      </c>
      <c r="B31" s="15" t="s">
        <v>3123</v>
      </c>
      <c r="C31" s="15"/>
      <c r="D31" s="15" t="s">
        <v>3188</v>
      </c>
      <c r="E31" s="15"/>
      <c r="F31" s="15"/>
      <c r="G31" s="15" t="s">
        <v>3189</v>
      </c>
      <c r="H31" s="15" t="s">
        <v>3190</v>
      </c>
      <c r="I31" s="15" t="s">
        <v>3191</v>
      </c>
      <c r="J31" s="102" t="str">
        <f t="shared" si="3"/>
        <v>B-125NIV-DBL16</v>
      </c>
      <c r="K31" s="103">
        <f t="shared" si="1"/>
        <v>28728</v>
      </c>
      <c r="L31" s="102">
        <f t="shared" si="2"/>
        <v>0</v>
      </c>
    </row>
    <row r="32" ht="12.75" customHeight="1">
      <c r="A32" s="15" t="s">
        <v>3154</v>
      </c>
      <c r="B32" s="15" t="s">
        <v>3188</v>
      </c>
      <c r="C32" s="15" t="s">
        <v>3190</v>
      </c>
      <c r="D32" s="15" t="s">
        <v>3191</v>
      </c>
      <c r="E32" s="15"/>
      <c r="F32" s="15"/>
      <c r="G32" s="15"/>
      <c r="H32" s="15"/>
      <c r="I32" s="15"/>
      <c r="J32" s="102" t="str">
        <f t="shared" si="3"/>
        <v>B-125NIV-DBL16</v>
      </c>
      <c r="K32" s="103">
        <f t="shared" si="1"/>
        <v>0</v>
      </c>
      <c r="L32" s="102">
        <f t="shared" si="2"/>
        <v>0</v>
      </c>
    </row>
    <row r="33" ht="12.75" customHeight="1">
      <c r="A33" s="15" t="s">
        <v>304</v>
      </c>
      <c r="B33" s="15"/>
      <c r="C33" s="15" t="s">
        <v>3145</v>
      </c>
      <c r="D33" s="15" t="s">
        <v>3146</v>
      </c>
      <c r="E33" s="15" t="s">
        <v>3146</v>
      </c>
      <c r="F33" s="15"/>
      <c r="G33" s="15" t="s">
        <v>3192</v>
      </c>
      <c r="H33" s="15" t="s">
        <v>3148</v>
      </c>
      <c r="I33" s="15"/>
      <c r="J33" s="102" t="str">
        <f t="shared" si="3"/>
        <v>B-150JOH-W16</v>
      </c>
      <c r="K33" s="103">
        <f t="shared" si="1"/>
        <v>0</v>
      </c>
      <c r="L33" s="102">
        <f t="shared" si="2"/>
        <v>0</v>
      </c>
    </row>
    <row r="34" ht="12.75" customHeight="1">
      <c r="A34" s="15" t="s">
        <v>3149</v>
      </c>
      <c r="B34" s="15" t="s">
        <v>3123</v>
      </c>
      <c r="C34" s="15"/>
      <c r="D34" s="15" t="s">
        <v>3193</v>
      </c>
      <c r="E34" s="15"/>
      <c r="F34" s="15"/>
      <c r="G34" s="15" t="s">
        <v>3194</v>
      </c>
      <c r="H34" s="15" t="s">
        <v>3195</v>
      </c>
      <c r="I34" s="15" t="s">
        <v>3196</v>
      </c>
      <c r="J34" s="102" t="str">
        <f t="shared" si="3"/>
        <v>B-150JOH-W16</v>
      </c>
      <c r="K34" s="103">
        <f t="shared" si="1"/>
        <v>4397</v>
      </c>
      <c r="L34" s="102">
        <f t="shared" si="2"/>
        <v>0</v>
      </c>
    </row>
    <row r="35" ht="12.75" customHeight="1">
      <c r="A35" s="15" t="s">
        <v>3154</v>
      </c>
      <c r="B35" s="15" t="s">
        <v>3193</v>
      </c>
      <c r="C35" s="15" t="s">
        <v>3195</v>
      </c>
      <c r="D35" s="15" t="s">
        <v>3196</v>
      </c>
      <c r="E35" s="15"/>
      <c r="F35" s="15"/>
      <c r="G35" s="15"/>
      <c r="H35" s="15"/>
      <c r="I35" s="15"/>
      <c r="J35" s="102" t="str">
        <f t="shared" si="3"/>
        <v>B-150JOH-W16</v>
      </c>
      <c r="K35" s="103">
        <f t="shared" si="1"/>
        <v>0</v>
      </c>
      <c r="L35" s="102">
        <f t="shared" si="2"/>
        <v>0</v>
      </c>
    </row>
    <row r="36" ht="12.75" customHeight="1">
      <c r="A36" s="15" t="s">
        <v>312</v>
      </c>
      <c r="B36" s="15"/>
      <c r="C36" s="15" t="s">
        <v>3145</v>
      </c>
      <c r="D36" s="15" t="s">
        <v>3146</v>
      </c>
      <c r="E36" s="15" t="s">
        <v>3146</v>
      </c>
      <c r="F36" s="15"/>
      <c r="G36" s="15" t="s">
        <v>3197</v>
      </c>
      <c r="H36" s="15" t="s">
        <v>3148</v>
      </c>
      <c r="I36" s="15"/>
      <c r="J36" s="102" t="str">
        <f t="shared" si="3"/>
        <v>B-1GFRY-Y70</v>
      </c>
      <c r="K36" s="103">
        <f t="shared" si="1"/>
        <v>0</v>
      </c>
      <c r="L36" s="102">
        <f t="shared" si="2"/>
        <v>0</v>
      </c>
    </row>
    <row r="37" ht="12.75" customHeight="1">
      <c r="A37" s="15"/>
      <c r="B37" s="15" t="s">
        <v>3123</v>
      </c>
      <c r="C37" s="15"/>
      <c r="D37" s="15" t="s">
        <v>3198</v>
      </c>
      <c r="E37" s="15"/>
      <c r="F37" s="15"/>
      <c r="G37" s="15" t="s">
        <v>3199</v>
      </c>
      <c r="H37" s="15" t="s">
        <v>3200</v>
      </c>
      <c r="I37" s="15" t="s">
        <v>3201</v>
      </c>
      <c r="J37" s="102" t="str">
        <f t="shared" si="3"/>
        <v>B-1GFRY-Y70</v>
      </c>
      <c r="K37" s="103">
        <f t="shared" si="1"/>
        <v>18880</v>
      </c>
      <c r="L37" s="102">
        <f t="shared" si="2"/>
        <v>0</v>
      </c>
    </row>
    <row r="38" ht="12.75" customHeight="1">
      <c r="A38" s="15" t="s">
        <v>3154</v>
      </c>
      <c r="B38" s="15" t="s">
        <v>3198</v>
      </c>
      <c r="C38" s="15" t="s">
        <v>3200</v>
      </c>
      <c r="D38" s="15" t="s">
        <v>3201</v>
      </c>
      <c r="E38" s="15"/>
      <c r="F38" s="15"/>
      <c r="G38" s="15"/>
      <c r="H38" s="15"/>
      <c r="I38" s="15"/>
      <c r="J38" s="102" t="str">
        <f t="shared" si="3"/>
        <v>B-1GFRY-Y70</v>
      </c>
      <c r="K38" s="103">
        <f t="shared" si="1"/>
        <v>0</v>
      </c>
      <c r="L38" s="102">
        <f t="shared" si="2"/>
        <v>0</v>
      </c>
    </row>
    <row r="39" ht="12.75" customHeight="1">
      <c r="A39" s="15" t="s">
        <v>314</v>
      </c>
      <c r="B39" s="15"/>
      <c r="C39" s="15" t="s">
        <v>3145</v>
      </c>
      <c r="D39" s="15" t="s">
        <v>3146</v>
      </c>
      <c r="E39" s="15" t="s">
        <v>3146</v>
      </c>
      <c r="F39" s="15"/>
      <c r="G39" s="15" t="s">
        <v>3202</v>
      </c>
      <c r="H39" s="15" t="s">
        <v>3148</v>
      </c>
      <c r="I39" s="15"/>
      <c r="J39" s="102" t="str">
        <f t="shared" si="3"/>
        <v>B-1LMOV-PK60</v>
      </c>
      <c r="K39" s="103">
        <f t="shared" si="1"/>
        <v>0</v>
      </c>
      <c r="L39" s="102">
        <f t="shared" si="2"/>
        <v>0</v>
      </c>
    </row>
    <row r="40" ht="12.75" customHeight="1">
      <c r="A40" s="15" t="s">
        <v>3177</v>
      </c>
      <c r="B40" s="15" t="s">
        <v>3128</v>
      </c>
      <c r="C40" s="15"/>
      <c r="D40" s="15" t="s">
        <v>3203</v>
      </c>
      <c r="E40" s="15"/>
      <c r="F40" s="15"/>
      <c r="G40" s="15" t="s">
        <v>3204</v>
      </c>
      <c r="H40" s="15" t="s">
        <v>3205</v>
      </c>
      <c r="I40" s="15" t="s">
        <v>3206</v>
      </c>
      <c r="J40" s="102" t="str">
        <f t="shared" si="3"/>
        <v>B-1LMOV-PK60</v>
      </c>
      <c r="K40" s="103">
        <f t="shared" si="1"/>
        <v>7300</v>
      </c>
      <c r="L40" s="102">
        <f t="shared" si="2"/>
        <v>0</v>
      </c>
    </row>
    <row r="41" ht="12.75" customHeight="1">
      <c r="A41" s="15" t="s">
        <v>3154</v>
      </c>
      <c r="B41" s="15" t="s">
        <v>3203</v>
      </c>
      <c r="C41" s="15" t="s">
        <v>3205</v>
      </c>
      <c r="D41" s="15" t="s">
        <v>3206</v>
      </c>
      <c r="E41" s="15"/>
      <c r="F41" s="15"/>
      <c r="G41" s="15"/>
      <c r="H41" s="15"/>
      <c r="I41" s="15"/>
      <c r="J41" s="102" t="str">
        <f t="shared" si="3"/>
        <v>B-1LMOV-PK60</v>
      </c>
      <c r="K41" s="103">
        <f t="shared" si="1"/>
        <v>0</v>
      </c>
      <c r="L41" s="102">
        <f t="shared" si="2"/>
        <v>0</v>
      </c>
    </row>
    <row r="42" ht="12.75" customHeight="1">
      <c r="A42" s="15" t="s">
        <v>316</v>
      </c>
      <c r="B42" s="15"/>
      <c r="C42" s="15" t="s">
        <v>3145</v>
      </c>
      <c r="D42" s="15" t="s">
        <v>3146</v>
      </c>
      <c r="E42" s="15" t="s">
        <v>3146</v>
      </c>
      <c r="F42" s="15"/>
      <c r="G42" s="15" t="s">
        <v>3207</v>
      </c>
      <c r="H42" s="15" t="s">
        <v>3148</v>
      </c>
      <c r="I42" s="15"/>
      <c r="J42" s="102" t="str">
        <f t="shared" si="3"/>
        <v>B-1LMOV-W60</v>
      </c>
      <c r="K42" s="103">
        <f t="shared" si="1"/>
        <v>0</v>
      </c>
      <c r="L42" s="102">
        <f t="shared" si="2"/>
        <v>0</v>
      </c>
    </row>
    <row r="43" ht="12.75" customHeight="1">
      <c r="A43" s="15" t="s">
        <v>3161</v>
      </c>
      <c r="B43" s="15" t="s">
        <v>3128</v>
      </c>
      <c r="C43" s="15"/>
      <c r="D43" s="15" t="s">
        <v>3208</v>
      </c>
      <c r="E43" s="15"/>
      <c r="F43" s="15"/>
      <c r="G43" s="15" t="s">
        <v>3209</v>
      </c>
      <c r="H43" s="15" t="s">
        <v>3210</v>
      </c>
      <c r="I43" s="15" t="s">
        <v>3211</v>
      </c>
      <c r="J43" s="102" t="str">
        <f t="shared" si="3"/>
        <v>B-1LMOV-W60</v>
      </c>
      <c r="K43" s="103">
        <f t="shared" si="1"/>
        <v>8800</v>
      </c>
      <c r="L43" s="102">
        <f t="shared" si="2"/>
        <v>0</v>
      </c>
    </row>
    <row r="44" ht="12.75" customHeight="1">
      <c r="A44" s="15" t="s">
        <v>3154</v>
      </c>
      <c r="B44" s="15" t="s">
        <v>3208</v>
      </c>
      <c r="C44" s="15" t="s">
        <v>3210</v>
      </c>
      <c r="D44" s="15" t="s">
        <v>3211</v>
      </c>
      <c r="E44" s="15"/>
      <c r="F44" s="15"/>
      <c r="G44" s="15"/>
      <c r="H44" s="15"/>
      <c r="I44" s="15"/>
      <c r="J44" s="102" t="str">
        <f t="shared" si="3"/>
        <v>B-1LMOV-W60</v>
      </c>
      <c r="K44" s="103">
        <f t="shared" si="1"/>
        <v>0</v>
      </c>
      <c r="L44" s="102">
        <f t="shared" si="2"/>
        <v>0</v>
      </c>
    </row>
    <row r="45" ht="12.75" customHeight="1">
      <c r="A45" s="15" t="s">
        <v>320</v>
      </c>
      <c r="B45" s="15"/>
      <c r="C45" s="15" t="s">
        <v>3145</v>
      </c>
      <c r="D45" s="15" t="s">
        <v>3146</v>
      </c>
      <c r="E45" s="15" t="s">
        <v>3146</v>
      </c>
      <c r="F45" s="15"/>
      <c r="G45" s="15" t="s">
        <v>3212</v>
      </c>
      <c r="H45" s="15" t="s">
        <v>3148</v>
      </c>
      <c r="I45" s="15"/>
      <c r="J45" s="102" t="str">
        <f t="shared" si="3"/>
        <v>B-1LTOTALMSA-GY85</v>
      </c>
      <c r="K45" s="103">
        <f t="shared" si="1"/>
        <v>0</v>
      </c>
      <c r="L45" s="102">
        <f t="shared" si="2"/>
        <v>0</v>
      </c>
    </row>
    <row r="46" ht="12.75" customHeight="1">
      <c r="A46" s="15" t="s">
        <v>3149</v>
      </c>
      <c r="B46" s="15" t="s">
        <v>3133</v>
      </c>
      <c r="C46" s="15"/>
      <c r="D46" s="15" t="s">
        <v>3213</v>
      </c>
      <c r="E46" s="15"/>
      <c r="F46" s="15"/>
      <c r="G46" s="15" t="s">
        <v>3214</v>
      </c>
      <c r="H46" s="15" t="s">
        <v>3215</v>
      </c>
      <c r="I46" s="15" t="s">
        <v>3216</v>
      </c>
      <c r="J46" s="102" t="str">
        <f t="shared" si="3"/>
        <v>B-1LTOTALMSA-GY85</v>
      </c>
      <c r="K46" s="103">
        <f t="shared" si="1"/>
        <v>0</v>
      </c>
      <c r="L46" s="102">
        <f t="shared" si="2"/>
        <v>0</v>
      </c>
    </row>
    <row r="47" ht="12.75" customHeight="1">
      <c r="A47" s="15" t="s">
        <v>3154</v>
      </c>
      <c r="B47" s="15" t="s">
        <v>3213</v>
      </c>
      <c r="C47" s="15" t="s">
        <v>3215</v>
      </c>
      <c r="D47" s="15" t="s">
        <v>3216</v>
      </c>
      <c r="E47" s="15"/>
      <c r="F47" s="15"/>
      <c r="G47" s="15"/>
      <c r="H47" s="15"/>
      <c r="I47" s="15"/>
      <c r="J47" s="102" t="str">
        <f t="shared" si="3"/>
        <v>B-1LTOTALMSA-GY85</v>
      </c>
      <c r="K47" s="103">
        <f t="shared" si="1"/>
        <v>0</v>
      </c>
      <c r="L47" s="102">
        <f t="shared" si="2"/>
        <v>0</v>
      </c>
    </row>
    <row r="48" ht="12.75" customHeight="1">
      <c r="A48" s="15" t="s">
        <v>332</v>
      </c>
      <c r="B48" s="15"/>
      <c r="C48" s="15" t="s">
        <v>3145</v>
      </c>
      <c r="D48" s="15" t="s">
        <v>3146</v>
      </c>
      <c r="E48" s="15" t="s">
        <v>3146</v>
      </c>
      <c r="F48" s="15"/>
      <c r="G48" s="15" t="s">
        <v>3217</v>
      </c>
      <c r="H48" s="15" t="s">
        <v>3148</v>
      </c>
      <c r="I48" s="15"/>
      <c r="J48" s="102" t="str">
        <f t="shared" si="3"/>
        <v>B-2.5 Ltr.SPOLY-N118</v>
      </c>
      <c r="K48" s="103">
        <f t="shared" si="1"/>
        <v>0</v>
      </c>
      <c r="L48" s="102">
        <f t="shared" si="2"/>
        <v>0</v>
      </c>
    </row>
    <row r="49" ht="12.75" customHeight="1">
      <c r="A49" s="15" t="s">
        <v>3177</v>
      </c>
      <c r="B49" s="15" t="s">
        <v>3123</v>
      </c>
      <c r="C49" s="15"/>
      <c r="D49" s="15" t="s">
        <v>3218</v>
      </c>
      <c r="E49" s="15"/>
      <c r="F49" s="15"/>
      <c r="G49" s="15" t="s">
        <v>3219</v>
      </c>
      <c r="H49" s="15" t="s">
        <v>3220</v>
      </c>
      <c r="I49" s="15" t="s">
        <v>3221</v>
      </c>
      <c r="J49" s="102" t="str">
        <f t="shared" si="3"/>
        <v>B-2.5 Ltr.SPOLY-N118</v>
      </c>
      <c r="K49" s="103">
        <f t="shared" si="1"/>
        <v>36</v>
      </c>
      <c r="L49" s="102">
        <f t="shared" si="2"/>
        <v>0</v>
      </c>
    </row>
    <row r="50" ht="12.75" customHeight="1">
      <c r="A50" s="15" t="s">
        <v>3154</v>
      </c>
      <c r="B50" s="15" t="s">
        <v>3218</v>
      </c>
      <c r="C50" s="15" t="s">
        <v>3220</v>
      </c>
      <c r="D50" s="15" t="s">
        <v>3221</v>
      </c>
      <c r="E50" s="15"/>
      <c r="F50" s="15"/>
      <c r="G50" s="15"/>
      <c r="H50" s="15"/>
      <c r="I50" s="15"/>
      <c r="J50" s="102" t="str">
        <f t="shared" si="3"/>
        <v>B-2.5 Ltr.SPOLY-N118</v>
      </c>
      <c r="K50" s="103">
        <f t="shared" si="1"/>
        <v>0</v>
      </c>
      <c r="L50" s="102">
        <f t="shared" si="2"/>
        <v>0</v>
      </c>
    </row>
    <row r="51" ht="12.75" customHeight="1">
      <c r="A51" s="15" t="s">
        <v>338</v>
      </c>
      <c r="B51" s="15"/>
      <c r="C51" s="15" t="s">
        <v>3145</v>
      </c>
      <c r="D51" s="15" t="s">
        <v>3146</v>
      </c>
      <c r="E51" s="15" t="s">
        <v>3146</v>
      </c>
      <c r="F51" s="15"/>
      <c r="G51" s="15" t="s">
        <v>3222</v>
      </c>
      <c r="H51" s="15" t="s">
        <v>3148</v>
      </c>
      <c r="I51" s="15"/>
      <c r="J51" s="102" t="str">
        <f t="shared" si="3"/>
        <v>B-200COC-W35</v>
      </c>
      <c r="K51" s="103">
        <f t="shared" si="1"/>
        <v>0</v>
      </c>
      <c r="L51" s="102">
        <f t="shared" si="2"/>
        <v>0</v>
      </c>
    </row>
    <row r="52" ht="12.75" customHeight="1">
      <c r="A52" s="15" t="s">
        <v>3149</v>
      </c>
      <c r="B52" s="15" t="s">
        <v>3123</v>
      </c>
      <c r="C52" s="15"/>
      <c r="D52" s="15" t="s">
        <v>3223</v>
      </c>
      <c r="E52" s="15"/>
      <c r="F52" s="15"/>
      <c r="G52" s="15" t="s">
        <v>3224</v>
      </c>
      <c r="H52" s="15" t="s">
        <v>3225</v>
      </c>
      <c r="I52" s="15" t="s">
        <v>3226</v>
      </c>
      <c r="J52" s="102" t="str">
        <f t="shared" si="3"/>
        <v>B-200COC-W35</v>
      </c>
      <c r="K52" s="103">
        <f t="shared" si="1"/>
        <v>150</v>
      </c>
      <c r="L52" s="102">
        <f t="shared" si="2"/>
        <v>0</v>
      </c>
    </row>
    <row r="53" ht="12.75" customHeight="1">
      <c r="A53" s="15" t="s">
        <v>3154</v>
      </c>
      <c r="B53" s="15" t="s">
        <v>3223</v>
      </c>
      <c r="C53" s="15" t="s">
        <v>3225</v>
      </c>
      <c r="D53" s="15" t="s">
        <v>3226</v>
      </c>
      <c r="E53" s="15"/>
      <c r="F53" s="15"/>
      <c r="G53" s="15"/>
      <c r="H53" s="15"/>
      <c r="I53" s="15"/>
      <c r="J53" s="102" t="str">
        <f t="shared" si="3"/>
        <v>B-200COC-W35</v>
      </c>
      <c r="K53" s="103">
        <f t="shared" si="1"/>
        <v>0</v>
      </c>
      <c r="L53" s="102">
        <f t="shared" si="2"/>
        <v>0</v>
      </c>
    </row>
    <row r="54" ht="12.75" customHeight="1">
      <c r="A54" s="15" t="s">
        <v>340</v>
      </c>
      <c r="B54" s="15"/>
      <c r="C54" s="15" t="s">
        <v>3145</v>
      </c>
      <c r="D54" s="15" t="s">
        <v>3146</v>
      </c>
      <c r="E54" s="15" t="s">
        <v>3146</v>
      </c>
      <c r="F54" s="15"/>
      <c r="G54" s="15" t="s">
        <v>3227</v>
      </c>
      <c r="H54" s="15" t="s">
        <v>3148</v>
      </c>
      <c r="I54" s="15"/>
      <c r="J54" s="102" t="str">
        <f t="shared" si="3"/>
        <v>B-200ECL-W20</v>
      </c>
      <c r="K54" s="103">
        <f t="shared" si="1"/>
        <v>0</v>
      </c>
      <c r="L54" s="102">
        <f t="shared" si="2"/>
        <v>0</v>
      </c>
    </row>
    <row r="55" ht="12.75" customHeight="1">
      <c r="A55" s="15" t="s">
        <v>3161</v>
      </c>
      <c r="B55" s="15" t="s">
        <v>3123</v>
      </c>
      <c r="C55" s="15"/>
      <c r="D55" s="15" t="s">
        <v>3228</v>
      </c>
      <c r="E55" s="15"/>
      <c r="F55" s="15"/>
      <c r="G55" s="15" t="s">
        <v>3229</v>
      </c>
      <c r="H55" s="15" t="s">
        <v>3230</v>
      </c>
      <c r="I55" s="15" t="s">
        <v>3231</v>
      </c>
      <c r="J55" s="102" t="str">
        <f t="shared" si="3"/>
        <v>B-200ECL-W20</v>
      </c>
      <c r="K55" s="103">
        <f t="shared" si="1"/>
        <v>600</v>
      </c>
      <c r="L55" s="102">
        <f t="shared" si="2"/>
        <v>0</v>
      </c>
    </row>
    <row r="56" ht="12.75" customHeight="1">
      <c r="A56" s="15" t="s">
        <v>3154</v>
      </c>
      <c r="B56" s="15" t="s">
        <v>3228</v>
      </c>
      <c r="C56" s="15" t="s">
        <v>3230</v>
      </c>
      <c r="D56" s="15" t="s">
        <v>3231</v>
      </c>
      <c r="E56" s="15"/>
      <c r="F56" s="15"/>
      <c r="G56" s="15"/>
      <c r="H56" s="15"/>
      <c r="I56" s="15"/>
      <c r="J56" s="102" t="str">
        <f t="shared" si="3"/>
        <v>B-200ECL-W20</v>
      </c>
      <c r="K56" s="103">
        <f t="shared" si="1"/>
        <v>0</v>
      </c>
      <c r="L56" s="102">
        <f t="shared" si="2"/>
        <v>0</v>
      </c>
    </row>
    <row r="57" ht="12.75" customHeight="1">
      <c r="A57" s="15" t="s">
        <v>348</v>
      </c>
      <c r="B57" s="15"/>
      <c r="C57" s="15" t="s">
        <v>3145</v>
      </c>
      <c r="D57" s="15" t="s">
        <v>3146</v>
      </c>
      <c r="E57" s="15" t="s">
        <v>3146</v>
      </c>
      <c r="F57" s="15"/>
      <c r="G57" s="15" t="s">
        <v>349</v>
      </c>
      <c r="H57" s="15" t="s">
        <v>3148</v>
      </c>
      <c r="I57" s="15"/>
      <c r="J57" s="102" t="str">
        <f t="shared" si="3"/>
        <v>B-200MEN-DB22</v>
      </c>
      <c r="K57" s="103">
        <f t="shared" si="1"/>
        <v>0</v>
      </c>
      <c r="L57" s="102">
        <f t="shared" si="2"/>
        <v>0</v>
      </c>
    </row>
    <row r="58" ht="12.75" customHeight="1">
      <c r="A58" s="15" t="s">
        <v>3177</v>
      </c>
      <c r="B58" s="15" t="s">
        <v>3128</v>
      </c>
      <c r="C58" s="15"/>
      <c r="D58" s="15" t="s">
        <v>3232</v>
      </c>
      <c r="E58" s="15"/>
      <c r="F58" s="15"/>
      <c r="G58" s="15" t="s">
        <v>3233</v>
      </c>
      <c r="H58" s="15" t="s">
        <v>3234</v>
      </c>
      <c r="I58" s="15" t="s">
        <v>3235</v>
      </c>
      <c r="J58" s="102" t="str">
        <f t="shared" si="3"/>
        <v>B-200MEN-DB22</v>
      </c>
      <c r="K58" s="103">
        <f t="shared" si="1"/>
        <v>12279</v>
      </c>
      <c r="L58" s="102">
        <f t="shared" si="2"/>
        <v>0</v>
      </c>
    </row>
    <row r="59" ht="12.75" customHeight="1">
      <c r="A59" s="15" t="s">
        <v>3154</v>
      </c>
      <c r="B59" s="15" t="s">
        <v>3232</v>
      </c>
      <c r="C59" s="15" t="s">
        <v>3234</v>
      </c>
      <c r="D59" s="15" t="s">
        <v>3235</v>
      </c>
      <c r="E59" s="15"/>
      <c r="F59" s="15"/>
      <c r="G59" s="15"/>
      <c r="H59" s="15"/>
      <c r="I59" s="15"/>
      <c r="J59" s="102" t="str">
        <f t="shared" si="3"/>
        <v>B-200MEN-DB22</v>
      </c>
      <c r="K59" s="103">
        <f t="shared" si="1"/>
        <v>0</v>
      </c>
      <c r="L59" s="102">
        <f t="shared" si="2"/>
        <v>0</v>
      </c>
    </row>
    <row r="60" ht="12.75" customHeight="1">
      <c r="A60" s="15" t="s">
        <v>350</v>
      </c>
      <c r="B60" s="15"/>
      <c r="C60" s="15" t="s">
        <v>3145</v>
      </c>
      <c r="D60" s="15" t="s">
        <v>3146</v>
      </c>
      <c r="E60" s="15" t="s">
        <v>3146</v>
      </c>
      <c r="F60" s="15"/>
      <c r="G60" s="15" t="s">
        <v>3236</v>
      </c>
      <c r="H60" s="15" t="s">
        <v>3148</v>
      </c>
      <c r="I60" s="15"/>
      <c r="J60" s="102" t="str">
        <f t="shared" si="3"/>
        <v>B-200MEN-W22</v>
      </c>
      <c r="K60" s="103">
        <f t="shared" si="1"/>
        <v>0</v>
      </c>
      <c r="L60" s="102">
        <f t="shared" si="2"/>
        <v>0</v>
      </c>
    </row>
    <row r="61" ht="12.75" customHeight="1">
      <c r="A61" s="15" t="s">
        <v>3156</v>
      </c>
      <c r="B61" s="15" t="s">
        <v>3128</v>
      </c>
      <c r="C61" s="15"/>
      <c r="D61" s="15" t="s">
        <v>3237</v>
      </c>
      <c r="E61" s="15"/>
      <c r="F61" s="15"/>
      <c r="G61" s="15" t="s">
        <v>3238</v>
      </c>
      <c r="H61" s="15" t="s">
        <v>3239</v>
      </c>
      <c r="I61" s="15" t="s">
        <v>3240</v>
      </c>
      <c r="J61" s="102" t="str">
        <f t="shared" si="3"/>
        <v>B-200MEN-W22</v>
      </c>
      <c r="K61" s="103">
        <f t="shared" si="1"/>
        <v>19440</v>
      </c>
      <c r="L61" s="102">
        <f t="shared" si="2"/>
        <v>0</v>
      </c>
    </row>
    <row r="62" ht="12.75" customHeight="1">
      <c r="A62" s="15" t="s">
        <v>3154</v>
      </c>
      <c r="B62" s="15" t="s">
        <v>3237</v>
      </c>
      <c r="C62" s="15" t="s">
        <v>3239</v>
      </c>
      <c r="D62" s="15" t="s">
        <v>3240</v>
      </c>
      <c r="E62" s="15"/>
      <c r="F62" s="15"/>
      <c r="G62" s="15"/>
      <c r="H62" s="15"/>
      <c r="I62" s="15"/>
      <c r="J62" s="102" t="str">
        <f t="shared" si="3"/>
        <v>B-200MEN-W22</v>
      </c>
      <c r="K62" s="103">
        <f t="shared" si="1"/>
        <v>0</v>
      </c>
      <c r="L62" s="102">
        <f t="shared" si="2"/>
        <v>0</v>
      </c>
    </row>
    <row r="63" ht="12.75" customHeight="1">
      <c r="A63" s="15" t="s">
        <v>356</v>
      </c>
      <c r="B63" s="15"/>
      <c r="C63" s="15" t="s">
        <v>3145</v>
      </c>
      <c r="D63" s="15" t="s">
        <v>3146</v>
      </c>
      <c r="E63" s="15" t="s">
        <v>3146</v>
      </c>
      <c r="F63" s="15"/>
      <c r="G63" s="15" t="s">
        <v>3241</v>
      </c>
      <c r="H63" s="15" t="s">
        <v>3148</v>
      </c>
      <c r="I63" s="15"/>
      <c r="J63" s="102" t="str">
        <f t="shared" si="3"/>
        <v>B-200NIV-DBL22</v>
      </c>
      <c r="K63" s="103">
        <f t="shared" si="1"/>
        <v>0</v>
      </c>
      <c r="L63" s="102">
        <f t="shared" si="2"/>
        <v>0</v>
      </c>
    </row>
    <row r="64" ht="12.75" customHeight="1">
      <c r="A64" s="15" t="s">
        <v>3149</v>
      </c>
      <c r="B64" s="15" t="s">
        <v>3123</v>
      </c>
      <c r="C64" s="15"/>
      <c r="D64" s="15" t="s">
        <v>3242</v>
      </c>
      <c r="E64" s="15"/>
      <c r="F64" s="15"/>
      <c r="G64" s="15" t="s">
        <v>3243</v>
      </c>
      <c r="H64" s="15" t="s">
        <v>3244</v>
      </c>
      <c r="I64" s="15" t="s">
        <v>3245</v>
      </c>
      <c r="J64" s="102" t="str">
        <f t="shared" si="3"/>
        <v>B-200NIV-DBL22</v>
      </c>
      <c r="K64" s="103">
        <f t="shared" si="1"/>
        <v>24300</v>
      </c>
      <c r="L64" s="102">
        <f t="shared" si="2"/>
        <v>0</v>
      </c>
    </row>
    <row r="65" ht="12.75" customHeight="1">
      <c r="A65" s="15" t="s">
        <v>3154</v>
      </c>
      <c r="B65" s="15" t="s">
        <v>3242</v>
      </c>
      <c r="C65" s="15" t="s">
        <v>3244</v>
      </c>
      <c r="D65" s="15" t="s">
        <v>3245</v>
      </c>
      <c r="E65" s="15"/>
      <c r="F65" s="15"/>
      <c r="G65" s="15"/>
      <c r="H65" s="15"/>
      <c r="I65" s="15"/>
      <c r="J65" s="102" t="str">
        <f t="shared" si="3"/>
        <v>B-200NIV-DBL22</v>
      </c>
      <c r="K65" s="103">
        <f t="shared" si="1"/>
        <v>0</v>
      </c>
      <c r="L65" s="102">
        <f t="shared" si="2"/>
        <v>0</v>
      </c>
    </row>
    <row r="66" ht="12.75" customHeight="1">
      <c r="A66" s="15" t="s">
        <v>360</v>
      </c>
      <c r="B66" s="15"/>
      <c r="C66" s="15" t="s">
        <v>3145</v>
      </c>
      <c r="D66" s="15" t="s">
        <v>3146</v>
      </c>
      <c r="E66" s="15" t="s">
        <v>3146</v>
      </c>
      <c r="F66" s="15"/>
      <c r="G66" s="15" t="s">
        <v>3246</v>
      </c>
      <c r="H66" s="15" t="s">
        <v>3148</v>
      </c>
      <c r="I66" s="15"/>
      <c r="J66" s="102" t="str">
        <f t="shared" si="3"/>
        <v>B-200S-BL20PBOY</v>
      </c>
      <c r="K66" s="103">
        <f t="shared" si="1"/>
        <v>0</v>
      </c>
      <c r="L66" s="102">
        <f t="shared" si="2"/>
        <v>0</v>
      </c>
    </row>
    <row r="67" ht="12.75" customHeight="1">
      <c r="A67" s="15" t="s">
        <v>3177</v>
      </c>
      <c r="B67" s="15" t="s">
        <v>3123</v>
      </c>
      <c r="C67" s="15"/>
      <c r="D67" s="15" t="s">
        <v>3247</v>
      </c>
      <c r="E67" s="15"/>
      <c r="F67" s="15"/>
      <c r="G67" s="15" t="s">
        <v>3248</v>
      </c>
      <c r="H67" s="15" t="s">
        <v>3249</v>
      </c>
      <c r="I67" s="15" t="s">
        <v>3250</v>
      </c>
      <c r="J67" s="102" t="str">
        <f t="shared" si="3"/>
        <v>B-200S-BL20PBOY</v>
      </c>
      <c r="K67" s="103">
        <f t="shared" si="1"/>
        <v>2100</v>
      </c>
      <c r="L67" s="102">
        <f t="shared" si="2"/>
        <v>0</v>
      </c>
    </row>
    <row r="68" ht="12.75" customHeight="1">
      <c r="A68" s="15" t="s">
        <v>3154</v>
      </c>
      <c r="B68" s="15" t="s">
        <v>3247</v>
      </c>
      <c r="C68" s="15" t="s">
        <v>3249</v>
      </c>
      <c r="D68" s="15" t="s">
        <v>3250</v>
      </c>
      <c r="E68" s="15"/>
      <c r="F68" s="15"/>
      <c r="G68" s="15"/>
      <c r="H68" s="15"/>
      <c r="I68" s="15"/>
      <c r="J68" s="102" t="str">
        <f t="shared" si="3"/>
        <v>B-200S-BL20PBOY</v>
      </c>
      <c r="K68" s="103">
        <f t="shared" si="1"/>
        <v>0</v>
      </c>
      <c r="L68" s="102">
        <f t="shared" si="2"/>
        <v>0</v>
      </c>
    </row>
    <row r="69" ht="12.75" customHeight="1">
      <c r="A69" s="15" t="s">
        <v>120</v>
      </c>
      <c r="B69" s="15"/>
      <c r="C69" s="15" t="s">
        <v>3145</v>
      </c>
      <c r="D69" s="15" t="s">
        <v>3146</v>
      </c>
      <c r="E69" s="15" t="s">
        <v>3146</v>
      </c>
      <c r="F69" s="15"/>
      <c r="G69" s="15" t="s">
        <v>3251</v>
      </c>
      <c r="H69" s="15" t="s">
        <v>3148</v>
      </c>
      <c r="I69" s="15"/>
      <c r="J69" s="102" t="str">
        <f t="shared" si="3"/>
        <v>B-200STD17-DB20</v>
      </c>
      <c r="K69" s="103">
        <f t="shared" si="1"/>
        <v>0</v>
      </c>
      <c r="L69" s="102">
        <f t="shared" si="2"/>
        <v>0</v>
      </c>
    </row>
    <row r="70" ht="12.75" customHeight="1">
      <c r="A70" s="15" t="s">
        <v>3156</v>
      </c>
      <c r="B70" s="15" t="s">
        <v>3123</v>
      </c>
      <c r="C70" s="15"/>
      <c r="D70" s="15" t="s">
        <v>3252</v>
      </c>
      <c r="E70" s="15"/>
      <c r="F70" s="15"/>
      <c r="G70" s="15" t="s">
        <v>3253</v>
      </c>
      <c r="H70" s="15" t="s">
        <v>3254</v>
      </c>
      <c r="I70" s="15" t="s">
        <v>3255</v>
      </c>
      <c r="J70" s="102" t="str">
        <f t="shared" si="3"/>
        <v>B-200STD17-DB20</v>
      </c>
      <c r="K70" s="103">
        <f t="shared" si="1"/>
        <v>7800</v>
      </c>
      <c r="L70" s="102">
        <f t="shared" si="2"/>
        <v>0</v>
      </c>
    </row>
    <row r="71" ht="12.75" customHeight="1">
      <c r="A71" s="15" t="s">
        <v>3154</v>
      </c>
      <c r="B71" s="15" t="s">
        <v>3252</v>
      </c>
      <c r="C71" s="15" t="s">
        <v>3254</v>
      </c>
      <c r="D71" s="15" t="s">
        <v>3255</v>
      </c>
      <c r="E71" s="15"/>
      <c r="F71" s="15"/>
      <c r="G71" s="15"/>
      <c r="H71" s="15"/>
      <c r="I71" s="15"/>
      <c r="J71" s="102" t="str">
        <f t="shared" si="3"/>
        <v>B-200STD17-DB20</v>
      </c>
      <c r="K71" s="103">
        <f t="shared" si="1"/>
        <v>0</v>
      </c>
      <c r="L71" s="102">
        <f t="shared" si="2"/>
        <v>0</v>
      </c>
    </row>
    <row r="72" ht="12.75" customHeight="1">
      <c r="A72" s="15" t="s">
        <v>121</v>
      </c>
      <c r="B72" s="15"/>
      <c r="C72" s="15" t="s">
        <v>3145</v>
      </c>
      <c r="D72" s="15" t="s">
        <v>3146</v>
      </c>
      <c r="E72" s="15" t="s">
        <v>3146</v>
      </c>
      <c r="F72" s="15"/>
      <c r="G72" s="15" t="s">
        <v>3256</v>
      </c>
      <c r="H72" s="15" t="s">
        <v>3148</v>
      </c>
      <c r="I72" s="15"/>
      <c r="J72" s="102" t="str">
        <f t="shared" si="3"/>
        <v>B-200STD17-PB20</v>
      </c>
      <c r="K72" s="103">
        <f t="shared" si="1"/>
        <v>0</v>
      </c>
      <c r="L72" s="102">
        <f t="shared" si="2"/>
        <v>0</v>
      </c>
    </row>
    <row r="73" ht="12.75" customHeight="1">
      <c r="A73" s="15" t="s">
        <v>3156</v>
      </c>
      <c r="B73" s="15" t="s">
        <v>3123</v>
      </c>
      <c r="C73" s="15"/>
      <c r="D73" s="15" t="s">
        <v>3228</v>
      </c>
      <c r="E73" s="15"/>
      <c r="F73" s="15"/>
      <c r="G73" s="15" t="s">
        <v>3257</v>
      </c>
      <c r="H73" s="15" t="s">
        <v>3258</v>
      </c>
      <c r="I73" s="15" t="s">
        <v>3231</v>
      </c>
      <c r="J73" s="102" t="str">
        <f t="shared" si="3"/>
        <v>B-200STD17-PB20</v>
      </c>
      <c r="K73" s="103">
        <f t="shared" si="1"/>
        <v>600</v>
      </c>
      <c r="L73" s="102">
        <f t="shared" si="2"/>
        <v>0</v>
      </c>
    </row>
    <row r="74" ht="12.75" customHeight="1">
      <c r="A74" s="15" t="s">
        <v>3154</v>
      </c>
      <c r="B74" s="15" t="s">
        <v>3228</v>
      </c>
      <c r="C74" s="15" t="s">
        <v>3258</v>
      </c>
      <c r="D74" s="15" t="s">
        <v>3231</v>
      </c>
      <c r="E74" s="15"/>
      <c r="F74" s="15"/>
      <c r="G74" s="15"/>
      <c r="H74" s="15"/>
      <c r="I74" s="15"/>
      <c r="J74" s="102" t="str">
        <f t="shared" si="3"/>
        <v>B-200STD17-PB20</v>
      </c>
      <c r="K74" s="103">
        <f t="shared" si="1"/>
        <v>0</v>
      </c>
      <c r="L74" s="102">
        <f t="shared" si="2"/>
        <v>0</v>
      </c>
    </row>
    <row r="75" ht="12.75" customHeight="1">
      <c r="A75" s="15" t="s">
        <v>364</v>
      </c>
      <c r="B75" s="15"/>
      <c r="C75" s="15" t="s">
        <v>3145</v>
      </c>
      <c r="D75" s="15" t="s">
        <v>3146</v>
      </c>
      <c r="E75" s="15" t="s">
        <v>3146</v>
      </c>
      <c r="F75" s="15"/>
      <c r="G75" s="15" t="s">
        <v>3259</v>
      </c>
      <c r="H75" s="15" t="s">
        <v>3148</v>
      </c>
      <c r="I75" s="15"/>
      <c r="J75" s="102" t="str">
        <f t="shared" si="3"/>
        <v>B-200STD17-W20</v>
      </c>
      <c r="K75" s="103">
        <f t="shared" si="1"/>
        <v>0</v>
      </c>
      <c r="L75" s="102">
        <f t="shared" si="2"/>
        <v>0</v>
      </c>
    </row>
    <row r="76" ht="12.75" customHeight="1">
      <c r="A76" s="15" t="s">
        <v>3156</v>
      </c>
      <c r="B76" s="15" t="s">
        <v>3123</v>
      </c>
      <c r="C76" s="15"/>
      <c r="D76" s="15" t="s">
        <v>3260</v>
      </c>
      <c r="E76" s="15"/>
      <c r="F76" s="15"/>
      <c r="G76" s="15" t="s">
        <v>3261</v>
      </c>
      <c r="H76" s="15" t="s">
        <v>3262</v>
      </c>
      <c r="I76" s="15" t="s">
        <v>3263</v>
      </c>
      <c r="J76" s="102" t="str">
        <f t="shared" si="3"/>
        <v>B-200STD17-W20</v>
      </c>
      <c r="K76" s="103">
        <f t="shared" si="1"/>
        <v>27000</v>
      </c>
      <c r="L76" s="102">
        <f t="shared" si="2"/>
        <v>0</v>
      </c>
    </row>
    <row r="77" ht="12.75" customHeight="1">
      <c r="A77" s="15" t="s">
        <v>3154</v>
      </c>
      <c r="B77" s="15" t="s">
        <v>3260</v>
      </c>
      <c r="C77" s="15" t="s">
        <v>3262</v>
      </c>
      <c r="D77" s="15" t="s">
        <v>3263</v>
      </c>
      <c r="E77" s="15"/>
      <c r="F77" s="15"/>
      <c r="G77" s="15"/>
      <c r="H77" s="15"/>
      <c r="I77" s="15"/>
      <c r="J77" s="102" t="str">
        <f t="shared" si="3"/>
        <v>B-200STD17-W20</v>
      </c>
      <c r="K77" s="103">
        <f t="shared" si="1"/>
        <v>0</v>
      </c>
      <c r="L77" s="102">
        <f t="shared" si="2"/>
        <v>0</v>
      </c>
    </row>
    <row r="78" ht="12.75" customHeight="1">
      <c r="A78" s="15" t="s">
        <v>376</v>
      </c>
      <c r="B78" s="15"/>
      <c r="C78" s="15" t="s">
        <v>3145</v>
      </c>
      <c r="D78" s="15" t="s">
        <v>3146</v>
      </c>
      <c r="E78" s="15" t="s">
        <v>3146</v>
      </c>
      <c r="F78" s="15"/>
      <c r="G78" s="15" t="s">
        <v>3264</v>
      </c>
      <c r="H78" s="15" t="s">
        <v>3148</v>
      </c>
      <c r="I78" s="15"/>
      <c r="J78" s="102" t="str">
        <f t="shared" si="3"/>
        <v>B-240MOV-N22</v>
      </c>
      <c r="K78" s="103">
        <f t="shared" si="1"/>
        <v>0</v>
      </c>
      <c r="L78" s="102">
        <f t="shared" si="2"/>
        <v>0</v>
      </c>
    </row>
    <row r="79" ht="12.75" customHeight="1">
      <c r="A79" s="15" t="s">
        <v>3161</v>
      </c>
      <c r="B79" s="15" t="s">
        <v>3128</v>
      </c>
      <c r="C79" s="15"/>
      <c r="D79" s="15" t="s">
        <v>3150</v>
      </c>
      <c r="E79" s="15"/>
      <c r="F79" s="15"/>
      <c r="G79" s="15" t="s">
        <v>3265</v>
      </c>
      <c r="H79" s="15" t="s">
        <v>3266</v>
      </c>
      <c r="I79" s="15" t="s">
        <v>3153</v>
      </c>
      <c r="J79" s="102" t="str">
        <f t="shared" si="3"/>
        <v>B-240MOV-N22</v>
      </c>
      <c r="K79" s="103">
        <f t="shared" si="1"/>
        <v>6000</v>
      </c>
      <c r="L79" s="102">
        <f t="shared" si="2"/>
        <v>0</v>
      </c>
    </row>
    <row r="80" ht="12.75" customHeight="1">
      <c r="A80" s="15" t="s">
        <v>3154</v>
      </c>
      <c r="B80" s="15" t="s">
        <v>3150</v>
      </c>
      <c r="C80" s="15" t="s">
        <v>3266</v>
      </c>
      <c r="D80" s="15" t="s">
        <v>3153</v>
      </c>
      <c r="E80" s="15"/>
      <c r="F80" s="15"/>
      <c r="G80" s="15"/>
      <c r="H80" s="15"/>
      <c r="I80" s="15"/>
      <c r="J80" s="102" t="str">
        <f t="shared" si="3"/>
        <v>B-240MOV-N22</v>
      </c>
      <c r="K80" s="103">
        <f t="shared" si="1"/>
        <v>0</v>
      </c>
      <c r="L80" s="102">
        <f t="shared" si="2"/>
        <v>0</v>
      </c>
    </row>
    <row r="81" ht="12.75" customHeight="1">
      <c r="A81" s="15" t="s">
        <v>380</v>
      </c>
      <c r="B81" s="15"/>
      <c r="C81" s="15" t="s">
        <v>3145</v>
      </c>
      <c r="D81" s="15" t="s">
        <v>3146</v>
      </c>
      <c r="E81" s="15" t="s">
        <v>3146</v>
      </c>
      <c r="F81" s="15"/>
      <c r="G81" s="15" t="s">
        <v>3267</v>
      </c>
      <c r="H81" s="15" t="s">
        <v>3148</v>
      </c>
      <c r="I81" s="15"/>
      <c r="J81" s="102" t="str">
        <f t="shared" si="3"/>
        <v>B-240MOV-W22</v>
      </c>
      <c r="K81" s="103">
        <f t="shared" si="1"/>
        <v>0</v>
      </c>
      <c r="L81" s="102">
        <f t="shared" si="2"/>
        <v>0</v>
      </c>
    </row>
    <row r="82" ht="12.75" customHeight="1">
      <c r="A82" s="15" t="s">
        <v>3156</v>
      </c>
      <c r="B82" s="15" t="s">
        <v>3123</v>
      </c>
      <c r="C82" s="15"/>
      <c r="D82" s="15" t="s">
        <v>3228</v>
      </c>
      <c r="E82" s="15"/>
      <c r="F82" s="15"/>
      <c r="G82" s="15" t="s">
        <v>3268</v>
      </c>
      <c r="H82" s="15" t="s">
        <v>3269</v>
      </c>
      <c r="I82" s="15" t="s">
        <v>3270</v>
      </c>
      <c r="J82" s="102" t="str">
        <f t="shared" si="3"/>
        <v>B-240MOV-W22</v>
      </c>
      <c r="K82" s="103">
        <f t="shared" si="1"/>
        <v>600</v>
      </c>
      <c r="L82" s="102">
        <f t="shared" si="2"/>
        <v>0</v>
      </c>
    </row>
    <row r="83" ht="12.75" customHeight="1">
      <c r="A83" s="15" t="s">
        <v>3156</v>
      </c>
      <c r="B83" s="15" t="s">
        <v>3128</v>
      </c>
      <c r="C83" s="15"/>
      <c r="D83" s="15" t="s">
        <v>3271</v>
      </c>
      <c r="E83" s="15"/>
      <c r="F83" s="15"/>
      <c r="G83" s="15" t="s">
        <v>3268</v>
      </c>
      <c r="H83" s="15" t="s">
        <v>3272</v>
      </c>
      <c r="I83" s="15" t="s">
        <v>3273</v>
      </c>
      <c r="J83" s="102" t="str">
        <f t="shared" si="3"/>
        <v>B-240MOV-W22</v>
      </c>
      <c r="K83" s="103">
        <f t="shared" si="1"/>
        <v>17400</v>
      </c>
      <c r="L83" s="102">
        <f t="shared" si="2"/>
        <v>0</v>
      </c>
    </row>
    <row r="84" ht="12.75" customHeight="1">
      <c r="A84" s="15" t="s">
        <v>3154</v>
      </c>
      <c r="B84" s="15" t="s">
        <v>3274</v>
      </c>
      <c r="C84" s="15" t="s">
        <v>3275</v>
      </c>
      <c r="D84" s="15" t="s">
        <v>3276</v>
      </c>
      <c r="E84" s="15"/>
      <c r="F84" s="15"/>
      <c r="G84" s="15"/>
      <c r="H84" s="15"/>
      <c r="I84" s="15"/>
      <c r="J84" s="102" t="str">
        <f t="shared" si="3"/>
        <v>B-240MOV-W22</v>
      </c>
      <c r="K84" s="103">
        <f t="shared" si="1"/>
        <v>0</v>
      </c>
      <c r="L84" s="102">
        <f t="shared" si="2"/>
        <v>0</v>
      </c>
    </row>
    <row r="85" ht="12.75" customHeight="1">
      <c r="A85" s="15" t="s">
        <v>384</v>
      </c>
      <c r="B85" s="15"/>
      <c r="C85" s="15" t="s">
        <v>3145</v>
      </c>
      <c r="D85" s="15" t="s">
        <v>3146</v>
      </c>
      <c r="E85" s="15" t="s">
        <v>3146</v>
      </c>
      <c r="F85" s="15"/>
      <c r="G85" s="15" t="s">
        <v>385</v>
      </c>
      <c r="H85" s="15" t="s">
        <v>3148</v>
      </c>
      <c r="I85" s="15"/>
      <c r="J85" s="102" t="str">
        <f t="shared" si="3"/>
        <v>B-250GITH-W15</v>
      </c>
      <c r="K85" s="103">
        <f t="shared" si="1"/>
        <v>0</v>
      </c>
      <c r="L85" s="102">
        <f t="shared" si="2"/>
        <v>0</v>
      </c>
    </row>
    <row r="86" ht="12.75" customHeight="1">
      <c r="A86" s="15" t="s">
        <v>3156</v>
      </c>
      <c r="B86" s="15" t="s">
        <v>3123</v>
      </c>
      <c r="C86" s="15"/>
      <c r="D86" s="15" t="s">
        <v>3277</v>
      </c>
      <c r="E86" s="15"/>
      <c r="F86" s="15"/>
      <c r="G86" s="15" t="s">
        <v>3278</v>
      </c>
      <c r="H86" s="15" t="s">
        <v>3279</v>
      </c>
      <c r="I86" s="15" t="s">
        <v>3280</v>
      </c>
      <c r="J86" s="102" t="str">
        <f t="shared" si="3"/>
        <v>B-250GITH-W15</v>
      </c>
      <c r="K86" s="103">
        <f t="shared" si="1"/>
        <v>250</v>
      </c>
      <c r="L86" s="102">
        <f t="shared" si="2"/>
        <v>0</v>
      </c>
    </row>
    <row r="87" ht="12.75" customHeight="1">
      <c r="A87" s="15" t="s">
        <v>3154</v>
      </c>
      <c r="B87" s="15" t="s">
        <v>3277</v>
      </c>
      <c r="C87" s="15" t="s">
        <v>3279</v>
      </c>
      <c r="D87" s="15" t="s">
        <v>3280</v>
      </c>
      <c r="E87" s="15"/>
      <c r="F87" s="15"/>
      <c r="G87" s="15"/>
      <c r="H87" s="15"/>
      <c r="I87" s="15"/>
      <c r="J87" s="102" t="str">
        <f t="shared" si="3"/>
        <v>B-250GITH-W15</v>
      </c>
      <c r="K87" s="103">
        <f t="shared" si="1"/>
        <v>0</v>
      </c>
      <c r="L87" s="102">
        <f t="shared" si="2"/>
        <v>0</v>
      </c>
    </row>
    <row r="88" ht="12.75" customHeight="1">
      <c r="A88" s="15" t="s">
        <v>410</v>
      </c>
      <c r="B88" s="15"/>
      <c r="C88" s="15" t="s">
        <v>3145</v>
      </c>
      <c r="D88" s="15" t="s">
        <v>3146</v>
      </c>
      <c r="E88" s="15" t="s">
        <v>3146</v>
      </c>
      <c r="F88" s="15"/>
      <c r="G88" s="15" t="s">
        <v>3281</v>
      </c>
      <c r="H88" s="15" t="s">
        <v>3148</v>
      </c>
      <c r="I88" s="15"/>
      <c r="J88" s="102" t="str">
        <f t="shared" si="3"/>
        <v>B-250MOLITO-W16</v>
      </c>
      <c r="K88" s="103">
        <f t="shared" si="1"/>
        <v>0</v>
      </c>
      <c r="L88" s="102">
        <f t="shared" si="2"/>
        <v>0</v>
      </c>
    </row>
    <row r="89" ht="12.75" customHeight="1">
      <c r="A89" s="15" t="s">
        <v>3177</v>
      </c>
      <c r="B89" s="15" t="s">
        <v>3123</v>
      </c>
      <c r="C89" s="15"/>
      <c r="D89" s="15" t="s">
        <v>3282</v>
      </c>
      <c r="E89" s="15"/>
      <c r="F89" s="15"/>
      <c r="G89" s="15" t="s">
        <v>3283</v>
      </c>
      <c r="H89" s="15" t="s">
        <v>3284</v>
      </c>
      <c r="I89" s="15" t="s">
        <v>3285</v>
      </c>
      <c r="J89" s="102" t="str">
        <f t="shared" si="3"/>
        <v>B-250MOLITO-W16</v>
      </c>
      <c r="K89" s="103">
        <f t="shared" si="1"/>
        <v>1000</v>
      </c>
      <c r="L89" s="102">
        <f t="shared" si="2"/>
        <v>0</v>
      </c>
    </row>
    <row r="90" ht="12.75" customHeight="1">
      <c r="A90" s="15" t="s">
        <v>3154</v>
      </c>
      <c r="B90" s="15" t="s">
        <v>3282</v>
      </c>
      <c r="C90" s="15" t="s">
        <v>3284</v>
      </c>
      <c r="D90" s="15" t="s">
        <v>3285</v>
      </c>
      <c r="E90" s="15"/>
      <c r="F90" s="15"/>
      <c r="G90" s="15"/>
      <c r="H90" s="15"/>
      <c r="I90" s="15"/>
      <c r="J90" s="102" t="str">
        <f t="shared" si="3"/>
        <v>B-250MOLITO-W16</v>
      </c>
      <c r="K90" s="103">
        <f t="shared" si="1"/>
        <v>0</v>
      </c>
      <c r="L90" s="102">
        <f t="shared" si="2"/>
        <v>0</v>
      </c>
    </row>
    <row r="91" ht="12.75" customHeight="1">
      <c r="A91" s="15" t="s">
        <v>412</v>
      </c>
      <c r="B91" s="15"/>
      <c r="C91" s="15" t="s">
        <v>3145</v>
      </c>
      <c r="D91" s="15" t="s">
        <v>3146</v>
      </c>
      <c r="E91" s="15" t="s">
        <v>3146</v>
      </c>
      <c r="F91" s="15"/>
      <c r="G91" s="15" t="s">
        <v>3286</v>
      </c>
      <c r="H91" s="15" t="s">
        <v>3148</v>
      </c>
      <c r="I91" s="15"/>
      <c r="J91" s="102" t="str">
        <f t="shared" si="3"/>
        <v>B-250MS-W16MA</v>
      </c>
      <c r="K91" s="103">
        <f t="shared" si="1"/>
        <v>0</v>
      </c>
      <c r="L91" s="102">
        <f t="shared" si="2"/>
        <v>0</v>
      </c>
    </row>
    <row r="92" ht="12.75" customHeight="1">
      <c r="A92" s="15" t="s">
        <v>3177</v>
      </c>
      <c r="B92" s="15" t="s">
        <v>3123</v>
      </c>
      <c r="C92" s="15"/>
      <c r="D92" s="15" t="s">
        <v>3287</v>
      </c>
      <c r="E92" s="15"/>
      <c r="F92" s="15"/>
      <c r="G92" s="15" t="s">
        <v>3288</v>
      </c>
      <c r="H92" s="15" t="s">
        <v>3289</v>
      </c>
      <c r="I92" s="15" t="s">
        <v>3290</v>
      </c>
      <c r="J92" s="102" t="str">
        <f t="shared" si="3"/>
        <v>B-250MS-W16MA</v>
      </c>
      <c r="K92" s="103">
        <f t="shared" si="1"/>
        <v>125</v>
      </c>
      <c r="L92" s="102">
        <f t="shared" si="2"/>
        <v>0</v>
      </c>
    </row>
    <row r="93" ht="12.75" customHeight="1">
      <c r="A93" s="15" t="s">
        <v>3154</v>
      </c>
      <c r="B93" s="15" t="s">
        <v>3287</v>
      </c>
      <c r="C93" s="15" t="s">
        <v>3289</v>
      </c>
      <c r="D93" s="15" t="s">
        <v>3290</v>
      </c>
      <c r="E93" s="15"/>
      <c r="F93" s="15"/>
      <c r="G93" s="15"/>
      <c r="H93" s="15"/>
      <c r="I93" s="15"/>
      <c r="J93" s="102" t="str">
        <f t="shared" si="3"/>
        <v>B-250MS-W16MA</v>
      </c>
      <c r="K93" s="103">
        <f t="shared" si="1"/>
        <v>0</v>
      </c>
      <c r="L93" s="102">
        <f t="shared" si="2"/>
        <v>0</v>
      </c>
    </row>
    <row r="94" ht="12.75" customHeight="1">
      <c r="A94" s="15" t="s">
        <v>422</v>
      </c>
      <c r="B94" s="15"/>
      <c r="C94" s="15" t="s">
        <v>3145</v>
      </c>
      <c r="D94" s="15" t="s">
        <v>3146</v>
      </c>
      <c r="E94" s="15" t="s">
        <v>3146</v>
      </c>
      <c r="F94" s="15"/>
      <c r="G94" s="15" t="s">
        <v>3291</v>
      </c>
      <c r="H94" s="15" t="s">
        <v>3148</v>
      </c>
      <c r="I94" s="15"/>
      <c r="J94" s="102" t="str">
        <f t="shared" si="3"/>
        <v>B-250SRV-PW21</v>
      </c>
      <c r="K94" s="103">
        <f t="shared" si="1"/>
        <v>0</v>
      </c>
      <c r="L94" s="102">
        <f t="shared" si="2"/>
        <v>0</v>
      </c>
    </row>
    <row r="95" ht="12.75" customHeight="1">
      <c r="A95" s="15" t="s">
        <v>3156</v>
      </c>
      <c r="B95" s="15" t="s">
        <v>3123</v>
      </c>
      <c r="C95" s="15"/>
      <c r="D95" s="15" t="s">
        <v>3292</v>
      </c>
      <c r="E95" s="15"/>
      <c r="F95" s="15"/>
      <c r="G95" s="15" t="s">
        <v>3293</v>
      </c>
      <c r="H95" s="15" t="s">
        <v>3294</v>
      </c>
      <c r="I95" s="15" t="s">
        <v>3295</v>
      </c>
      <c r="J95" s="102" t="str">
        <f t="shared" si="3"/>
        <v>B-250SRV-PW21</v>
      </c>
      <c r="K95" s="103">
        <f t="shared" si="1"/>
        <v>300</v>
      </c>
      <c r="L95" s="102">
        <f t="shared" si="2"/>
        <v>0</v>
      </c>
    </row>
    <row r="96" ht="12.75" customHeight="1">
      <c r="A96" s="15" t="s">
        <v>3154</v>
      </c>
      <c r="B96" s="15" t="s">
        <v>3292</v>
      </c>
      <c r="C96" s="15" t="s">
        <v>3294</v>
      </c>
      <c r="D96" s="15" t="s">
        <v>3295</v>
      </c>
      <c r="E96" s="15"/>
      <c r="F96" s="15"/>
      <c r="G96" s="15"/>
      <c r="H96" s="15"/>
      <c r="I96" s="15"/>
      <c r="J96" s="102" t="str">
        <f t="shared" si="3"/>
        <v>B-250SRV-PW21</v>
      </c>
      <c r="K96" s="103">
        <f t="shared" si="1"/>
        <v>0</v>
      </c>
      <c r="L96" s="102">
        <f t="shared" si="2"/>
        <v>0</v>
      </c>
    </row>
    <row r="97" ht="12.75" customHeight="1">
      <c r="A97" s="15" t="s">
        <v>440</v>
      </c>
      <c r="B97" s="15"/>
      <c r="C97" s="15" t="s">
        <v>3145</v>
      </c>
      <c r="D97" s="15" t="s">
        <v>3146</v>
      </c>
      <c r="E97" s="15" t="s">
        <v>3146</v>
      </c>
      <c r="F97" s="15"/>
      <c r="G97" s="15" t="s">
        <v>3296</v>
      </c>
      <c r="H97" s="15" t="s">
        <v>3148</v>
      </c>
      <c r="I97" s="15"/>
      <c r="J97" s="102" t="str">
        <f t="shared" si="3"/>
        <v>B-2GFRY-Y124</v>
      </c>
      <c r="K97" s="103">
        <f t="shared" si="1"/>
        <v>0</v>
      </c>
      <c r="L97" s="102">
        <f t="shared" si="2"/>
        <v>0</v>
      </c>
    </row>
    <row r="98" ht="12.75" customHeight="1">
      <c r="A98" s="15"/>
      <c r="B98" s="15" t="s">
        <v>3123</v>
      </c>
      <c r="C98" s="15"/>
      <c r="D98" s="15" t="s">
        <v>3297</v>
      </c>
      <c r="E98" s="15"/>
      <c r="F98" s="15"/>
      <c r="G98" s="15" t="s">
        <v>3298</v>
      </c>
      <c r="H98" s="15" t="s">
        <v>3299</v>
      </c>
      <c r="I98" s="15" t="s">
        <v>3300</v>
      </c>
      <c r="J98" s="102" t="str">
        <f t="shared" si="3"/>
        <v>B-2GFRY-Y124</v>
      </c>
      <c r="K98" s="103">
        <f t="shared" si="1"/>
        <v>11800</v>
      </c>
      <c r="L98" s="102">
        <f t="shared" si="2"/>
        <v>0</v>
      </c>
    </row>
    <row r="99" ht="12.75" customHeight="1">
      <c r="A99" s="15" t="s">
        <v>3154</v>
      </c>
      <c r="B99" s="15" t="s">
        <v>3297</v>
      </c>
      <c r="C99" s="15" t="s">
        <v>3299</v>
      </c>
      <c r="D99" s="15" t="s">
        <v>3300</v>
      </c>
      <c r="E99" s="15"/>
      <c r="F99" s="15"/>
      <c r="G99" s="15"/>
      <c r="H99" s="15"/>
      <c r="I99" s="15"/>
      <c r="J99" s="102" t="str">
        <f t="shared" si="3"/>
        <v>B-2GFRY-Y124</v>
      </c>
      <c r="K99" s="103">
        <f t="shared" si="1"/>
        <v>0</v>
      </c>
      <c r="L99" s="102">
        <f t="shared" si="2"/>
        <v>0</v>
      </c>
    </row>
    <row r="100" ht="12.75" customHeight="1">
      <c r="A100" s="15" t="s">
        <v>495</v>
      </c>
      <c r="B100" s="15"/>
      <c r="C100" s="15" t="s">
        <v>3145</v>
      </c>
      <c r="D100" s="15" t="s">
        <v>3146</v>
      </c>
      <c r="E100" s="15" t="s">
        <v>3146</v>
      </c>
      <c r="F100" s="15"/>
      <c r="G100" s="15" t="s">
        <v>3301</v>
      </c>
      <c r="H100" s="15" t="s">
        <v>3148</v>
      </c>
      <c r="I100" s="15"/>
      <c r="J100" s="102" t="str">
        <f t="shared" si="3"/>
        <v>B-3GFRY-Y175</v>
      </c>
      <c r="K100" s="103">
        <f t="shared" si="1"/>
        <v>0</v>
      </c>
      <c r="L100" s="102">
        <f t="shared" si="2"/>
        <v>0</v>
      </c>
    </row>
    <row r="101" ht="12.75" customHeight="1">
      <c r="A101" s="15" t="s">
        <v>3149</v>
      </c>
      <c r="B101" s="15" t="s">
        <v>3123</v>
      </c>
      <c r="C101" s="15"/>
      <c r="D101" s="15" t="s">
        <v>3302</v>
      </c>
      <c r="E101" s="15"/>
      <c r="F101" s="15"/>
      <c r="G101" s="15" t="s">
        <v>3303</v>
      </c>
      <c r="H101" s="15" t="s">
        <v>3304</v>
      </c>
      <c r="I101" s="15" t="s">
        <v>3305</v>
      </c>
      <c r="J101" s="102" t="str">
        <f t="shared" si="3"/>
        <v>B-3GFRY-Y175</v>
      </c>
      <c r="K101" s="103">
        <f t="shared" si="1"/>
        <v>7840</v>
      </c>
      <c r="L101" s="102">
        <f t="shared" si="2"/>
        <v>0</v>
      </c>
    </row>
    <row r="102" ht="12.75" customHeight="1">
      <c r="A102" s="15" t="s">
        <v>3154</v>
      </c>
      <c r="B102" s="15" t="s">
        <v>3302</v>
      </c>
      <c r="C102" s="15" t="s">
        <v>3304</v>
      </c>
      <c r="D102" s="15" t="s">
        <v>3305</v>
      </c>
      <c r="E102" s="15"/>
      <c r="F102" s="15"/>
      <c r="G102" s="15"/>
      <c r="H102" s="15"/>
      <c r="I102" s="15"/>
      <c r="J102" s="102" t="str">
        <f t="shared" si="3"/>
        <v>B-3GFRY-Y175</v>
      </c>
      <c r="K102" s="103">
        <f t="shared" si="1"/>
        <v>0</v>
      </c>
      <c r="L102" s="102">
        <f t="shared" si="2"/>
        <v>0</v>
      </c>
    </row>
    <row r="103" ht="12.75" customHeight="1">
      <c r="A103" s="15" t="s">
        <v>503</v>
      </c>
      <c r="B103" s="15"/>
      <c r="C103" s="15" t="s">
        <v>3145</v>
      </c>
      <c r="D103" s="15" t="s">
        <v>3146</v>
      </c>
      <c r="E103" s="15" t="s">
        <v>3146</v>
      </c>
      <c r="F103" s="15"/>
      <c r="G103" s="15" t="s">
        <v>3306</v>
      </c>
      <c r="H103" s="15" t="s">
        <v>3148</v>
      </c>
      <c r="I103" s="15"/>
      <c r="J103" s="102" t="str">
        <f t="shared" si="3"/>
        <v>B-400ECL-W30</v>
      </c>
      <c r="K103" s="103">
        <f t="shared" si="1"/>
        <v>0</v>
      </c>
      <c r="L103" s="102">
        <f t="shared" si="2"/>
        <v>0</v>
      </c>
    </row>
    <row r="104" ht="12.75" customHeight="1">
      <c r="A104" s="15" t="s">
        <v>3161</v>
      </c>
      <c r="B104" s="15" t="s">
        <v>3123</v>
      </c>
      <c r="C104" s="15"/>
      <c r="D104" s="15" t="s">
        <v>3307</v>
      </c>
      <c r="E104" s="15"/>
      <c r="F104" s="15"/>
      <c r="G104" s="15" t="s">
        <v>3308</v>
      </c>
      <c r="H104" s="15" t="s">
        <v>3309</v>
      </c>
      <c r="I104" s="15" t="s">
        <v>3310</v>
      </c>
      <c r="J104" s="102" t="str">
        <f t="shared" si="3"/>
        <v>B-400ECL-W30</v>
      </c>
      <c r="K104" s="103">
        <f t="shared" si="1"/>
        <v>1600</v>
      </c>
      <c r="L104" s="102">
        <f t="shared" si="2"/>
        <v>0</v>
      </c>
    </row>
    <row r="105" ht="12.75" customHeight="1">
      <c r="A105" s="15" t="s">
        <v>3154</v>
      </c>
      <c r="B105" s="15" t="s">
        <v>3307</v>
      </c>
      <c r="C105" s="15" t="s">
        <v>3309</v>
      </c>
      <c r="D105" s="15" t="s">
        <v>3310</v>
      </c>
      <c r="E105" s="15"/>
      <c r="F105" s="15"/>
      <c r="G105" s="15"/>
      <c r="H105" s="15"/>
      <c r="I105" s="15"/>
      <c r="J105" s="102" t="str">
        <f t="shared" si="3"/>
        <v>B-400ECL-W30</v>
      </c>
      <c r="K105" s="103">
        <f t="shared" si="1"/>
        <v>0</v>
      </c>
      <c r="L105" s="102">
        <f t="shared" si="2"/>
        <v>0</v>
      </c>
    </row>
    <row r="106" ht="12.75" customHeight="1">
      <c r="A106" s="15" t="s">
        <v>513</v>
      </c>
      <c r="B106" s="15"/>
      <c r="C106" s="15" t="s">
        <v>3145</v>
      </c>
      <c r="D106" s="15" t="s">
        <v>3146</v>
      </c>
      <c r="E106" s="15" t="s">
        <v>3146</v>
      </c>
      <c r="F106" s="15"/>
      <c r="G106" s="15" t="s">
        <v>514</v>
      </c>
      <c r="H106" s="15" t="s">
        <v>3148</v>
      </c>
      <c r="I106" s="15"/>
      <c r="J106" s="102" t="str">
        <f t="shared" si="3"/>
        <v>B-400POWERBOY-BL35</v>
      </c>
      <c r="K106" s="103">
        <f t="shared" si="1"/>
        <v>0</v>
      </c>
      <c r="L106" s="102">
        <f t="shared" si="2"/>
        <v>0</v>
      </c>
    </row>
    <row r="107" ht="12.75" customHeight="1">
      <c r="A107" s="15" t="s">
        <v>3177</v>
      </c>
      <c r="B107" s="15" t="s">
        <v>3123</v>
      </c>
      <c r="C107" s="15"/>
      <c r="D107" s="15" t="s">
        <v>3311</v>
      </c>
      <c r="E107" s="15"/>
      <c r="F107" s="15"/>
      <c r="G107" s="15" t="s">
        <v>3312</v>
      </c>
      <c r="H107" s="15" t="s">
        <v>3313</v>
      </c>
      <c r="I107" s="15" t="s">
        <v>3295</v>
      </c>
      <c r="J107" s="102" t="str">
        <f t="shared" si="3"/>
        <v>B-400POWERBOY-BL35</v>
      </c>
      <c r="K107" s="103">
        <f t="shared" si="1"/>
        <v>180</v>
      </c>
      <c r="L107" s="102">
        <f t="shared" si="2"/>
        <v>0</v>
      </c>
    </row>
    <row r="108" ht="12.75" customHeight="1">
      <c r="A108" s="15" t="s">
        <v>3154</v>
      </c>
      <c r="B108" s="15" t="s">
        <v>3311</v>
      </c>
      <c r="C108" s="15" t="s">
        <v>3313</v>
      </c>
      <c r="D108" s="15" t="s">
        <v>3295</v>
      </c>
      <c r="E108" s="15"/>
      <c r="F108" s="15"/>
      <c r="G108" s="15"/>
      <c r="H108" s="15"/>
      <c r="I108" s="15"/>
      <c r="J108" s="102" t="str">
        <f t="shared" si="3"/>
        <v>B-400POWERBOY-BL35</v>
      </c>
      <c r="K108" s="103">
        <f t="shared" si="1"/>
        <v>0</v>
      </c>
      <c r="L108" s="102">
        <f t="shared" si="2"/>
        <v>0</v>
      </c>
    </row>
    <row r="109" ht="12.75" customHeight="1">
      <c r="A109" s="15" t="s">
        <v>515</v>
      </c>
      <c r="B109" s="15"/>
      <c r="C109" s="15" t="s">
        <v>3145</v>
      </c>
      <c r="D109" s="15" t="s">
        <v>3146</v>
      </c>
      <c r="E109" s="15" t="s">
        <v>3146</v>
      </c>
      <c r="F109" s="15"/>
      <c r="G109" s="15" t="s">
        <v>3314</v>
      </c>
      <c r="H109" s="15" t="s">
        <v>3148</v>
      </c>
      <c r="I109" s="15"/>
      <c r="J109" s="102" t="str">
        <f t="shared" si="3"/>
        <v>B-400S-BL35PBOY</v>
      </c>
      <c r="K109" s="103">
        <f t="shared" si="1"/>
        <v>0</v>
      </c>
      <c r="L109" s="102">
        <f t="shared" si="2"/>
        <v>0</v>
      </c>
    </row>
    <row r="110" ht="12.75" customHeight="1">
      <c r="A110" s="15" t="s">
        <v>3177</v>
      </c>
      <c r="B110" s="15" t="s">
        <v>3123</v>
      </c>
      <c r="C110" s="15"/>
      <c r="D110" s="15" t="s">
        <v>3315</v>
      </c>
      <c r="E110" s="15"/>
      <c r="F110" s="15"/>
      <c r="G110" s="15" t="s">
        <v>3316</v>
      </c>
      <c r="H110" s="15" t="s">
        <v>3317</v>
      </c>
      <c r="I110" s="15" t="s">
        <v>3318</v>
      </c>
      <c r="J110" s="102" t="str">
        <f t="shared" si="3"/>
        <v>B-400S-BL35PBOY</v>
      </c>
      <c r="K110" s="103">
        <f t="shared" si="1"/>
        <v>4040</v>
      </c>
      <c r="L110" s="102">
        <f t="shared" si="2"/>
        <v>0</v>
      </c>
    </row>
    <row r="111" ht="12.75" customHeight="1">
      <c r="A111" s="15" t="s">
        <v>3154</v>
      </c>
      <c r="B111" s="15" t="s">
        <v>3315</v>
      </c>
      <c r="C111" s="15" t="s">
        <v>3317</v>
      </c>
      <c r="D111" s="15" t="s">
        <v>3318</v>
      </c>
      <c r="E111" s="15"/>
      <c r="F111" s="15"/>
      <c r="G111" s="15"/>
      <c r="H111" s="15"/>
      <c r="I111" s="15"/>
      <c r="J111" s="102" t="str">
        <f t="shared" si="3"/>
        <v>B-400S-BL35PBOY</v>
      </c>
      <c r="K111" s="103">
        <f t="shared" si="1"/>
        <v>0</v>
      </c>
      <c r="L111" s="102">
        <f t="shared" si="2"/>
        <v>0</v>
      </c>
    </row>
    <row r="112" ht="12.75" customHeight="1">
      <c r="A112" s="15" t="s">
        <v>517</v>
      </c>
      <c r="B112" s="15"/>
      <c r="C112" s="15" t="s">
        <v>3145</v>
      </c>
      <c r="D112" s="15" t="s">
        <v>3146</v>
      </c>
      <c r="E112" s="15" t="s">
        <v>3146</v>
      </c>
      <c r="F112" s="15"/>
      <c r="G112" s="15" t="s">
        <v>3319</v>
      </c>
      <c r="H112" s="15" t="s">
        <v>3148</v>
      </c>
      <c r="I112" s="15"/>
      <c r="J112" s="102" t="str">
        <f t="shared" si="3"/>
        <v>B-400SRV-PW35</v>
      </c>
      <c r="K112" s="103">
        <f t="shared" si="1"/>
        <v>0</v>
      </c>
      <c r="L112" s="102">
        <f t="shared" si="2"/>
        <v>0</v>
      </c>
    </row>
    <row r="113" ht="12.75" customHeight="1">
      <c r="A113" s="15" t="s">
        <v>3156</v>
      </c>
      <c r="B113" s="15" t="s">
        <v>3123</v>
      </c>
      <c r="C113" s="15"/>
      <c r="D113" s="15" t="s">
        <v>3320</v>
      </c>
      <c r="E113" s="15"/>
      <c r="F113" s="15"/>
      <c r="G113" s="15" t="s">
        <v>3321</v>
      </c>
      <c r="H113" s="15" t="s">
        <v>3322</v>
      </c>
      <c r="I113" s="15" t="s">
        <v>3323</v>
      </c>
      <c r="J113" s="102" t="str">
        <f t="shared" si="3"/>
        <v>B-400SRV-PW35</v>
      </c>
      <c r="K113" s="103">
        <f t="shared" si="1"/>
        <v>400</v>
      </c>
      <c r="L113" s="102">
        <f t="shared" si="2"/>
        <v>0</v>
      </c>
    </row>
    <row r="114" ht="12.75" customHeight="1">
      <c r="A114" s="15" t="s">
        <v>3154</v>
      </c>
      <c r="B114" s="15" t="s">
        <v>3320</v>
      </c>
      <c r="C114" s="15" t="s">
        <v>3322</v>
      </c>
      <c r="D114" s="15" t="s">
        <v>3323</v>
      </c>
      <c r="E114" s="15"/>
      <c r="F114" s="15"/>
      <c r="G114" s="15"/>
      <c r="H114" s="15"/>
      <c r="I114" s="15"/>
      <c r="J114" s="102" t="str">
        <f t="shared" si="3"/>
        <v>B-400SRV-PW35</v>
      </c>
      <c r="K114" s="103">
        <f t="shared" si="1"/>
        <v>0</v>
      </c>
      <c r="L114" s="102">
        <f t="shared" si="2"/>
        <v>0</v>
      </c>
    </row>
    <row r="115" ht="12.75" customHeight="1">
      <c r="A115" s="15" t="s">
        <v>519</v>
      </c>
      <c r="B115" s="15"/>
      <c r="C115" s="15" t="s">
        <v>3145</v>
      </c>
      <c r="D115" s="15" t="s">
        <v>3146</v>
      </c>
      <c r="E115" s="15" t="s">
        <v>3146</v>
      </c>
      <c r="F115" s="15"/>
      <c r="G115" s="15" t="s">
        <v>3324</v>
      </c>
      <c r="H115" s="15" t="s">
        <v>3148</v>
      </c>
      <c r="I115" s="15"/>
      <c r="J115" s="102" t="str">
        <f t="shared" si="3"/>
        <v>B-400STD17-DB34</v>
      </c>
      <c r="K115" s="103">
        <f t="shared" si="1"/>
        <v>0</v>
      </c>
      <c r="L115" s="102">
        <f t="shared" si="2"/>
        <v>0</v>
      </c>
    </row>
    <row r="116" ht="12.75" customHeight="1">
      <c r="A116" s="15" t="s">
        <v>3156</v>
      </c>
      <c r="B116" s="15" t="s">
        <v>3123</v>
      </c>
      <c r="C116" s="15"/>
      <c r="D116" s="15" t="s">
        <v>3325</v>
      </c>
      <c r="E116" s="15"/>
      <c r="F116" s="15"/>
      <c r="G116" s="15" t="s">
        <v>3326</v>
      </c>
      <c r="H116" s="15" t="s">
        <v>3327</v>
      </c>
      <c r="I116" s="15" t="s">
        <v>3328</v>
      </c>
      <c r="J116" s="102" t="str">
        <f t="shared" si="3"/>
        <v>B-400STD17-DB34</v>
      </c>
      <c r="K116" s="103">
        <f t="shared" si="1"/>
        <v>8000</v>
      </c>
      <c r="L116" s="102">
        <f t="shared" si="2"/>
        <v>0</v>
      </c>
    </row>
    <row r="117" ht="12.75" customHeight="1">
      <c r="A117" s="15" t="s">
        <v>3154</v>
      </c>
      <c r="B117" s="15" t="s">
        <v>3325</v>
      </c>
      <c r="C117" s="15" t="s">
        <v>3327</v>
      </c>
      <c r="D117" s="15" t="s">
        <v>3328</v>
      </c>
      <c r="E117" s="15"/>
      <c r="F117" s="15"/>
      <c r="G117" s="15"/>
      <c r="H117" s="15"/>
      <c r="I117" s="15"/>
      <c r="J117" s="102" t="str">
        <f t="shared" si="3"/>
        <v>B-400STD17-DB34</v>
      </c>
      <c r="K117" s="103">
        <f t="shared" si="1"/>
        <v>0</v>
      </c>
      <c r="L117" s="102">
        <f t="shared" si="2"/>
        <v>0</v>
      </c>
    </row>
    <row r="118" ht="12.75" customHeight="1">
      <c r="A118" s="15" t="s">
        <v>110</v>
      </c>
      <c r="B118" s="15"/>
      <c r="C118" s="15" t="s">
        <v>3145</v>
      </c>
      <c r="D118" s="15" t="s">
        <v>3146</v>
      </c>
      <c r="E118" s="15" t="s">
        <v>3146</v>
      </c>
      <c r="F118" s="15"/>
      <c r="G118" s="15" t="s">
        <v>3329</v>
      </c>
      <c r="H118" s="15" t="s">
        <v>3148</v>
      </c>
      <c r="I118" s="15"/>
      <c r="J118" s="102" t="str">
        <f t="shared" si="3"/>
        <v>B-400STD17-PB34</v>
      </c>
      <c r="K118" s="103">
        <f t="shared" si="1"/>
        <v>0</v>
      </c>
      <c r="L118" s="102">
        <f t="shared" si="2"/>
        <v>0</v>
      </c>
    </row>
    <row r="119" ht="12.75" customHeight="1">
      <c r="A119" s="15" t="s">
        <v>3156</v>
      </c>
      <c r="B119" s="15" t="s">
        <v>3123</v>
      </c>
      <c r="C119" s="15"/>
      <c r="D119" s="15" t="s">
        <v>3330</v>
      </c>
      <c r="E119" s="15"/>
      <c r="F119" s="15"/>
      <c r="G119" s="15" t="s">
        <v>3331</v>
      </c>
      <c r="H119" s="15" t="s">
        <v>3332</v>
      </c>
      <c r="I119" s="15" t="s">
        <v>3333</v>
      </c>
      <c r="J119" s="102" t="str">
        <f t="shared" si="3"/>
        <v>B-400STD17-PB34</v>
      </c>
      <c r="K119" s="103">
        <f t="shared" si="1"/>
        <v>20400</v>
      </c>
      <c r="L119" s="102">
        <f t="shared" si="2"/>
        <v>0</v>
      </c>
    </row>
    <row r="120" ht="12.75" customHeight="1">
      <c r="A120" s="15" t="s">
        <v>3154</v>
      </c>
      <c r="B120" s="15" t="s">
        <v>3330</v>
      </c>
      <c r="C120" s="15" t="s">
        <v>3332</v>
      </c>
      <c r="D120" s="15" t="s">
        <v>3333</v>
      </c>
      <c r="E120" s="15"/>
      <c r="F120" s="15"/>
      <c r="G120" s="15"/>
      <c r="H120" s="15"/>
      <c r="I120" s="15"/>
      <c r="J120" s="102" t="str">
        <f t="shared" si="3"/>
        <v>B-400STD17-PB34</v>
      </c>
      <c r="K120" s="103">
        <f t="shared" si="1"/>
        <v>0</v>
      </c>
      <c r="L120" s="102">
        <f t="shared" si="2"/>
        <v>0</v>
      </c>
    </row>
    <row r="121" ht="12.75" customHeight="1">
      <c r="A121" s="15" t="s">
        <v>522</v>
      </c>
      <c r="B121" s="15"/>
      <c r="C121" s="15" t="s">
        <v>3145</v>
      </c>
      <c r="D121" s="15" t="s">
        <v>3146</v>
      </c>
      <c r="E121" s="15" t="s">
        <v>3146</v>
      </c>
      <c r="F121" s="15"/>
      <c r="G121" s="15" t="s">
        <v>3334</v>
      </c>
      <c r="H121" s="15" t="s">
        <v>3148</v>
      </c>
      <c r="I121" s="15"/>
      <c r="J121" s="102" t="str">
        <f t="shared" si="3"/>
        <v>B-400STD17-W34</v>
      </c>
      <c r="K121" s="103">
        <f t="shared" si="1"/>
        <v>0</v>
      </c>
      <c r="L121" s="102">
        <f t="shared" si="2"/>
        <v>0</v>
      </c>
    </row>
    <row r="122" ht="12.75" customHeight="1">
      <c r="A122" s="15" t="s">
        <v>3149</v>
      </c>
      <c r="B122" s="15" t="s">
        <v>3123</v>
      </c>
      <c r="C122" s="15"/>
      <c r="D122" s="15" t="s">
        <v>3335</v>
      </c>
      <c r="E122" s="15"/>
      <c r="F122" s="15"/>
      <c r="G122" s="15" t="s">
        <v>3336</v>
      </c>
      <c r="H122" s="15" t="s">
        <v>3337</v>
      </c>
      <c r="I122" s="15" t="s">
        <v>3338</v>
      </c>
      <c r="J122" s="102" t="str">
        <f t="shared" si="3"/>
        <v>B-400STD17-W34</v>
      </c>
      <c r="K122" s="103">
        <f t="shared" si="1"/>
        <v>5800</v>
      </c>
      <c r="L122" s="102">
        <f t="shared" si="2"/>
        <v>0</v>
      </c>
    </row>
    <row r="123" ht="12.75" customHeight="1">
      <c r="A123" s="15" t="s">
        <v>3154</v>
      </c>
      <c r="B123" s="15" t="s">
        <v>3335</v>
      </c>
      <c r="C123" s="15" t="s">
        <v>3337</v>
      </c>
      <c r="D123" s="15" t="s">
        <v>3338</v>
      </c>
      <c r="E123" s="15"/>
      <c r="F123" s="15"/>
      <c r="G123" s="15"/>
      <c r="H123" s="15"/>
      <c r="I123" s="15"/>
      <c r="J123" s="102" t="str">
        <f t="shared" si="3"/>
        <v>B-400STD17-W34</v>
      </c>
      <c r="K123" s="103">
        <f t="shared" si="1"/>
        <v>0</v>
      </c>
      <c r="L123" s="102">
        <f t="shared" si="2"/>
        <v>0</v>
      </c>
    </row>
    <row r="124" ht="12.75" customHeight="1">
      <c r="A124" s="15" t="s">
        <v>547</v>
      </c>
      <c r="B124" s="15"/>
      <c r="C124" s="15" t="s">
        <v>3145</v>
      </c>
      <c r="D124" s="15" t="s">
        <v>3146</v>
      </c>
      <c r="E124" s="15" t="s">
        <v>3146</v>
      </c>
      <c r="F124" s="15"/>
      <c r="G124" s="15" t="s">
        <v>3339</v>
      </c>
      <c r="H124" s="15" t="s">
        <v>3148</v>
      </c>
      <c r="I124" s="15"/>
      <c r="J124" s="102" t="str">
        <f t="shared" si="3"/>
        <v>B-500GFRY-Y44</v>
      </c>
      <c r="K124" s="103">
        <f t="shared" si="1"/>
        <v>0</v>
      </c>
      <c r="L124" s="102">
        <f t="shared" si="2"/>
        <v>0</v>
      </c>
    </row>
    <row r="125" ht="12.75" customHeight="1">
      <c r="A125" s="15"/>
      <c r="B125" s="15" t="s">
        <v>3123</v>
      </c>
      <c r="C125" s="15"/>
      <c r="D125" s="15" t="s">
        <v>3340</v>
      </c>
      <c r="E125" s="15"/>
      <c r="F125" s="15"/>
      <c r="G125" s="15" t="s">
        <v>3341</v>
      </c>
      <c r="H125" s="15" t="s">
        <v>3342</v>
      </c>
      <c r="I125" s="15" t="s">
        <v>3343</v>
      </c>
      <c r="J125" s="102" t="str">
        <f t="shared" si="3"/>
        <v>B-500GFRY-Y44</v>
      </c>
      <c r="K125" s="103">
        <f t="shared" si="1"/>
        <v>840</v>
      </c>
      <c r="L125" s="102">
        <f t="shared" si="2"/>
        <v>0</v>
      </c>
    </row>
    <row r="126" ht="12.75" customHeight="1">
      <c r="A126" s="15" t="s">
        <v>3154</v>
      </c>
      <c r="B126" s="15" t="s">
        <v>3340</v>
      </c>
      <c r="C126" s="15" t="s">
        <v>3342</v>
      </c>
      <c r="D126" s="15" t="s">
        <v>3343</v>
      </c>
      <c r="E126" s="15"/>
      <c r="F126" s="15"/>
      <c r="G126" s="15"/>
      <c r="H126" s="15"/>
      <c r="I126" s="15"/>
      <c r="J126" s="102" t="str">
        <f t="shared" si="3"/>
        <v>B-500GFRY-Y44</v>
      </c>
      <c r="K126" s="103">
        <f t="shared" si="1"/>
        <v>0</v>
      </c>
      <c r="L126" s="102">
        <f t="shared" si="2"/>
        <v>0</v>
      </c>
    </row>
    <row r="127" ht="12.75" customHeight="1">
      <c r="A127" s="15" t="s">
        <v>554</v>
      </c>
      <c r="B127" s="15"/>
      <c r="C127" s="15" t="s">
        <v>3145</v>
      </c>
      <c r="D127" s="15" t="s">
        <v>3146</v>
      </c>
      <c r="E127" s="15" t="s">
        <v>3146</v>
      </c>
      <c r="F127" s="15"/>
      <c r="G127" s="15" t="s">
        <v>3344</v>
      </c>
      <c r="H127" s="15" t="s">
        <v>3148</v>
      </c>
      <c r="I127" s="15"/>
      <c r="J127" s="102" t="str">
        <f t="shared" si="3"/>
        <v>B-500GS-W24PA</v>
      </c>
      <c r="K127" s="103">
        <f t="shared" si="1"/>
        <v>0</v>
      </c>
      <c r="L127" s="102">
        <f t="shared" si="2"/>
        <v>0</v>
      </c>
    </row>
    <row r="128" ht="12.75" customHeight="1">
      <c r="A128" s="15" t="s">
        <v>3177</v>
      </c>
      <c r="B128" s="15" t="s">
        <v>3123</v>
      </c>
      <c r="C128" s="15"/>
      <c r="D128" s="15" t="s">
        <v>3345</v>
      </c>
      <c r="E128" s="15"/>
      <c r="F128" s="15"/>
      <c r="G128" s="15" t="s">
        <v>3346</v>
      </c>
      <c r="H128" s="15" t="s">
        <v>3347</v>
      </c>
      <c r="I128" s="15" t="s">
        <v>3348</v>
      </c>
      <c r="J128" s="102" t="str">
        <f t="shared" si="3"/>
        <v>B-500GS-W24PA</v>
      </c>
      <c r="K128" s="103">
        <f t="shared" si="1"/>
        <v>70</v>
      </c>
      <c r="L128" s="102">
        <f t="shared" si="2"/>
        <v>0</v>
      </c>
    </row>
    <row r="129" ht="12.75" customHeight="1">
      <c r="A129" s="15" t="s">
        <v>3154</v>
      </c>
      <c r="B129" s="15" t="s">
        <v>3345</v>
      </c>
      <c r="C129" s="15" t="s">
        <v>3347</v>
      </c>
      <c r="D129" s="15" t="s">
        <v>3348</v>
      </c>
      <c r="E129" s="15"/>
      <c r="F129" s="15"/>
      <c r="G129" s="15"/>
      <c r="H129" s="15"/>
      <c r="I129" s="15"/>
      <c r="J129" s="102" t="str">
        <f t="shared" si="3"/>
        <v>B-500GS-W24PA</v>
      </c>
      <c r="K129" s="103">
        <f t="shared" si="1"/>
        <v>0</v>
      </c>
      <c r="L129" s="102">
        <f t="shared" si="2"/>
        <v>0</v>
      </c>
    </row>
    <row r="130" ht="12.75" customHeight="1">
      <c r="A130" s="15" t="s">
        <v>562</v>
      </c>
      <c r="B130" s="15"/>
      <c r="C130" s="15" t="s">
        <v>3145</v>
      </c>
      <c r="D130" s="15" t="s">
        <v>3146</v>
      </c>
      <c r="E130" s="15" t="s">
        <v>3146</v>
      </c>
      <c r="F130" s="15"/>
      <c r="G130" s="15" t="s">
        <v>3349</v>
      </c>
      <c r="H130" s="15" t="s">
        <v>3148</v>
      </c>
      <c r="I130" s="15"/>
      <c r="J130" s="102" t="str">
        <f t="shared" si="3"/>
        <v>B-500GS-W24RP</v>
      </c>
      <c r="K130" s="103">
        <f t="shared" si="1"/>
        <v>0</v>
      </c>
      <c r="L130" s="102">
        <f t="shared" si="2"/>
        <v>0</v>
      </c>
    </row>
    <row r="131" ht="12.75" customHeight="1">
      <c r="A131" s="15" t="s">
        <v>3177</v>
      </c>
      <c r="B131" s="15" t="s">
        <v>3123</v>
      </c>
      <c r="C131" s="15"/>
      <c r="D131" s="15" t="s">
        <v>3350</v>
      </c>
      <c r="E131" s="15"/>
      <c r="F131" s="15"/>
      <c r="G131" s="15" t="s">
        <v>3346</v>
      </c>
      <c r="H131" s="15" t="s">
        <v>3351</v>
      </c>
      <c r="I131" s="15" t="s">
        <v>3352</v>
      </c>
      <c r="J131" s="102" t="str">
        <f t="shared" si="3"/>
        <v>B-500GS-W24RP</v>
      </c>
      <c r="K131" s="103">
        <f t="shared" si="1"/>
        <v>91</v>
      </c>
      <c r="L131" s="102">
        <f t="shared" si="2"/>
        <v>0</v>
      </c>
    </row>
    <row r="132" ht="12.75" customHeight="1">
      <c r="A132" s="15" t="s">
        <v>3154</v>
      </c>
      <c r="B132" s="15" t="s">
        <v>3350</v>
      </c>
      <c r="C132" s="15" t="s">
        <v>3351</v>
      </c>
      <c r="D132" s="15" t="s">
        <v>3352</v>
      </c>
      <c r="E132" s="15"/>
      <c r="F132" s="15"/>
      <c r="G132" s="15"/>
      <c r="H132" s="15"/>
      <c r="I132" s="15"/>
      <c r="J132" s="102" t="str">
        <f t="shared" si="3"/>
        <v>B-500GS-W24RP</v>
      </c>
      <c r="K132" s="103">
        <f t="shared" si="1"/>
        <v>0</v>
      </c>
      <c r="L132" s="102">
        <f t="shared" si="2"/>
        <v>0</v>
      </c>
    </row>
    <row r="133" ht="12.75" customHeight="1">
      <c r="A133" s="15" t="s">
        <v>566</v>
      </c>
      <c r="B133" s="15"/>
      <c r="C133" s="15" t="s">
        <v>3145</v>
      </c>
      <c r="D133" s="15" t="s">
        <v>3146</v>
      </c>
      <c r="E133" s="15" t="s">
        <v>3146</v>
      </c>
      <c r="F133" s="15"/>
      <c r="G133" s="15" t="s">
        <v>3353</v>
      </c>
      <c r="H133" s="15" t="s">
        <v>3148</v>
      </c>
      <c r="I133" s="15"/>
      <c r="J133" s="102" t="str">
        <f t="shared" si="3"/>
        <v>B-500GS-W24VA</v>
      </c>
      <c r="K133" s="103">
        <f t="shared" si="1"/>
        <v>0</v>
      </c>
      <c r="L133" s="102">
        <f t="shared" si="2"/>
        <v>0</v>
      </c>
    </row>
    <row r="134" ht="12.75" customHeight="1">
      <c r="A134" s="15" t="s">
        <v>3149</v>
      </c>
      <c r="B134" s="15" t="s">
        <v>3123</v>
      </c>
      <c r="C134" s="15"/>
      <c r="D134" s="15" t="s">
        <v>3354</v>
      </c>
      <c r="E134" s="15"/>
      <c r="F134" s="15"/>
      <c r="G134" s="15" t="s">
        <v>3346</v>
      </c>
      <c r="H134" s="15" t="s">
        <v>3355</v>
      </c>
      <c r="I134" s="15" t="s">
        <v>3356</v>
      </c>
      <c r="J134" s="102" t="str">
        <f t="shared" si="3"/>
        <v>B-500GS-W24VA</v>
      </c>
      <c r="K134" s="103">
        <f t="shared" si="1"/>
        <v>138</v>
      </c>
      <c r="L134" s="102">
        <f t="shared" si="2"/>
        <v>0</v>
      </c>
    </row>
    <row r="135" ht="12.75" customHeight="1">
      <c r="A135" s="15" t="s">
        <v>3154</v>
      </c>
      <c r="B135" s="15" t="s">
        <v>3354</v>
      </c>
      <c r="C135" s="15" t="s">
        <v>3355</v>
      </c>
      <c r="D135" s="15" t="s">
        <v>3356</v>
      </c>
      <c r="E135" s="15"/>
      <c r="F135" s="15"/>
      <c r="G135" s="15"/>
      <c r="H135" s="15"/>
      <c r="I135" s="15"/>
      <c r="J135" s="102" t="str">
        <f t="shared" si="3"/>
        <v>B-500GS-W24VA</v>
      </c>
      <c r="K135" s="103">
        <f t="shared" si="1"/>
        <v>0</v>
      </c>
      <c r="L135" s="102">
        <f t="shared" si="2"/>
        <v>0</v>
      </c>
    </row>
    <row r="136" ht="12.75" customHeight="1">
      <c r="A136" s="15" t="s">
        <v>568</v>
      </c>
      <c r="B136" s="15"/>
      <c r="C136" s="15" t="s">
        <v>3145</v>
      </c>
      <c r="D136" s="15" t="s">
        <v>3146</v>
      </c>
      <c r="E136" s="15" t="s">
        <v>3146</v>
      </c>
      <c r="F136" s="15"/>
      <c r="G136" s="15" t="s">
        <v>3357</v>
      </c>
      <c r="H136" s="15" t="s">
        <v>3148</v>
      </c>
      <c r="I136" s="15"/>
      <c r="J136" s="102" t="str">
        <f t="shared" si="3"/>
        <v>B-500GS-W24YAP</v>
      </c>
      <c r="K136" s="103">
        <f t="shared" si="1"/>
        <v>0</v>
      </c>
      <c r="L136" s="102">
        <f t="shared" si="2"/>
        <v>0</v>
      </c>
    </row>
    <row r="137" ht="12.75" customHeight="1">
      <c r="A137" s="15" t="s">
        <v>3177</v>
      </c>
      <c r="B137" s="15" t="s">
        <v>3123</v>
      </c>
      <c r="C137" s="15"/>
      <c r="D137" s="15" t="s">
        <v>3358</v>
      </c>
      <c r="E137" s="15"/>
      <c r="F137" s="15"/>
      <c r="G137" s="15" t="s">
        <v>3346</v>
      </c>
      <c r="H137" s="15" t="s">
        <v>3359</v>
      </c>
      <c r="I137" s="15" t="s">
        <v>3360</v>
      </c>
      <c r="J137" s="102" t="str">
        <f t="shared" si="3"/>
        <v>B-500GS-W24YAP</v>
      </c>
      <c r="K137" s="103">
        <f t="shared" si="1"/>
        <v>62</v>
      </c>
      <c r="L137" s="102">
        <f t="shared" si="2"/>
        <v>0</v>
      </c>
    </row>
    <row r="138" ht="12.75" customHeight="1">
      <c r="A138" s="15" t="s">
        <v>3154</v>
      </c>
      <c r="B138" s="15" t="s">
        <v>3358</v>
      </c>
      <c r="C138" s="15" t="s">
        <v>3359</v>
      </c>
      <c r="D138" s="15" t="s">
        <v>3360</v>
      </c>
      <c r="E138" s="15"/>
      <c r="F138" s="15"/>
      <c r="G138" s="15"/>
      <c r="H138" s="15"/>
      <c r="I138" s="15"/>
      <c r="J138" s="102" t="str">
        <f t="shared" si="3"/>
        <v>B-500GS-W24YAP</v>
      </c>
      <c r="K138" s="103">
        <f t="shared" si="1"/>
        <v>0</v>
      </c>
      <c r="L138" s="102">
        <f t="shared" si="2"/>
        <v>0</v>
      </c>
    </row>
    <row r="139" ht="12.75" customHeight="1">
      <c r="A139" s="15" t="s">
        <v>587</v>
      </c>
      <c r="B139" s="15"/>
      <c r="C139" s="15" t="s">
        <v>3145</v>
      </c>
      <c r="D139" s="15" t="s">
        <v>3146</v>
      </c>
      <c r="E139" s="15" t="s">
        <v>3146</v>
      </c>
      <c r="F139" s="15"/>
      <c r="G139" s="15" t="s">
        <v>3361</v>
      </c>
      <c r="H139" s="15" t="s">
        <v>3148</v>
      </c>
      <c r="I139" s="15"/>
      <c r="J139" s="102" t="str">
        <f t="shared" si="3"/>
        <v>B-500MOLITO-W23</v>
      </c>
      <c r="K139" s="103">
        <f t="shared" si="1"/>
        <v>0</v>
      </c>
      <c r="L139" s="102">
        <f t="shared" si="2"/>
        <v>0</v>
      </c>
    </row>
    <row r="140" ht="12.75" customHeight="1">
      <c r="A140" s="15" t="s">
        <v>3177</v>
      </c>
      <c r="B140" s="15" t="s">
        <v>3123</v>
      </c>
      <c r="C140" s="15"/>
      <c r="D140" s="15" t="s">
        <v>3362</v>
      </c>
      <c r="E140" s="15"/>
      <c r="F140" s="15"/>
      <c r="G140" s="15" t="s">
        <v>3363</v>
      </c>
      <c r="H140" s="15" t="s">
        <v>3364</v>
      </c>
      <c r="I140" s="15" t="s">
        <v>3365</v>
      </c>
      <c r="J140" s="102" t="str">
        <f t="shared" si="3"/>
        <v>B-500MOLITO-W23</v>
      </c>
      <c r="K140" s="103">
        <f t="shared" si="1"/>
        <v>1070</v>
      </c>
      <c r="L140" s="102">
        <f t="shared" si="2"/>
        <v>0</v>
      </c>
    </row>
    <row r="141" ht="12.75" customHeight="1">
      <c r="A141" s="15" t="s">
        <v>3154</v>
      </c>
      <c r="B141" s="15" t="s">
        <v>3362</v>
      </c>
      <c r="C141" s="15" t="s">
        <v>3364</v>
      </c>
      <c r="D141" s="15" t="s">
        <v>3365</v>
      </c>
      <c r="E141" s="15"/>
      <c r="F141" s="15"/>
      <c r="G141" s="15"/>
      <c r="H141" s="15"/>
      <c r="I141" s="15"/>
      <c r="J141" s="102" t="str">
        <f t="shared" si="3"/>
        <v>B-500MOLITO-W23</v>
      </c>
      <c r="K141" s="103">
        <f t="shared" si="1"/>
        <v>0</v>
      </c>
      <c r="L141" s="102">
        <f t="shared" si="2"/>
        <v>0</v>
      </c>
    </row>
    <row r="142" ht="12.75" customHeight="1">
      <c r="A142" s="15" t="s">
        <v>589</v>
      </c>
      <c r="B142" s="15"/>
      <c r="C142" s="15" t="s">
        <v>3145</v>
      </c>
      <c r="D142" s="15" t="s">
        <v>3146</v>
      </c>
      <c r="E142" s="15" t="s">
        <v>3146</v>
      </c>
      <c r="F142" s="15"/>
      <c r="G142" s="15" t="s">
        <v>3366</v>
      </c>
      <c r="H142" s="15" t="s">
        <v>3148</v>
      </c>
      <c r="I142" s="15"/>
      <c r="J142" s="102" t="str">
        <f t="shared" si="3"/>
        <v>B-500MS-W23MA</v>
      </c>
      <c r="K142" s="103">
        <f t="shared" si="1"/>
        <v>0</v>
      </c>
      <c r="L142" s="102">
        <f t="shared" si="2"/>
        <v>0</v>
      </c>
    </row>
    <row r="143" ht="12.75" customHeight="1">
      <c r="A143" s="15" t="s">
        <v>3177</v>
      </c>
      <c r="B143" s="15" t="s">
        <v>3123</v>
      </c>
      <c r="C143" s="15"/>
      <c r="D143" s="15" t="s">
        <v>3367</v>
      </c>
      <c r="E143" s="15"/>
      <c r="F143" s="15"/>
      <c r="G143" s="15" t="s">
        <v>3368</v>
      </c>
      <c r="H143" s="15" t="s">
        <v>3369</v>
      </c>
      <c r="I143" s="15" t="s">
        <v>3370</v>
      </c>
      <c r="J143" s="102" t="str">
        <f t="shared" si="3"/>
        <v>B-500MS-W23MA</v>
      </c>
      <c r="K143" s="103">
        <f t="shared" si="1"/>
        <v>3744</v>
      </c>
      <c r="L143" s="102">
        <f t="shared" si="2"/>
        <v>0</v>
      </c>
    </row>
    <row r="144" ht="12.75" customHeight="1">
      <c r="A144" s="15" t="s">
        <v>3154</v>
      </c>
      <c r="B144" s="15" t="s">
        <v>3367</v>
      </c>
      <c r="C144" s="15" t="s">
        <v>3369</v>
      </c>
      <c r="D144" s="15" t="s">
        <v>3370</v>
      </c>
      <c r="E144" s="15"/>
      <c r="F144" s="15"/>
      <c r="G144" s="15"/>
      <c r="H144" s="15"/>
      <c r="I144" s="15"/>
      <c r="J144" s="102" t="str">
        <f t="shared" si="3"/>
        <v>B-500MS-W23MA</v>
      </c>
      <c r="K144" s="103">
        <f t="shared" si="1"/>
        <v>0</v>
      </c>
      <c r="L144" s="102">
        <f t="shared" si="2"/>
        <v>0</v>
      </c>
    </row>
    <row r="145" ht="12.75" customHeight="1">
      <c r="A145" s="15" t="s">
        <v>615</v>
      </c>
      <c r="B145" s="15"/>
      <c r="C145" s="15" t="s">
        <v>3145</v>
      </c>
      <c r="D145" s="15" t="s">
        <v>3146</v>
      </c>
      <c r="E145" s="15" t="s">
        <v>3146</v>
      </c>
      <c r="F145" s="15"/>
      <c r="G145" s="15" t="s">
        <v>3371</v>
      </c>
      <c r="H145" s="15" t="s">
        <v>3148</v>
      </c>
      <c r="I145" s="15"/>
      <c r="J145" s="102" t="str">
        <f t="shared" si="3"/>
        <v>B-500POL-Y44</v>
      </c>
      <c r="K145" s="103">
        <f t="shared" si="1"/>
        <v>0</v>
      </c>
      <c r="L145" s="102">
        <f t="shared" si="2"/>
        <v>0</v>
      </c>
    </row>
    <row r="146" ht="12.75" customHeight="1">
      <c r="A146" s="15" t="s">
        <v>3177</v>
      </c>
      <c r="B146" s="15" t="s">
        <v>3123</v>
      </c>
      <c r="C146" s="15"/>
      <c r="D146" s="15" t="s">
        <v>3372</v>
      </c>
      <c r="E146" s="15"/>
      <c r="F146" s="15"/>
      <c r="G146" s="15" t="s">
        <v>3373</v>
      </c>
      <c r="H146" s="15" t="s">
        <v>3374</v>
      </c>
      <c r="I146" s="15" t="s">
        <v>3375</v>
      </c>
      <c r="J146" s="102" t="str">
        <f t="shared" si="3"/>
        <v>B-500POL-Y44</v>
      </c>
      <c r="K146" s="103">
        <f t="shared" si="1"/>
        <v>288</v>
      </c>
      <c r="L146" s="102">
        <f t="shared" si="2"/>
        <v>0</v>
      </c>
    </row>
    <row r="147" ht="12.75" customHeight="1">
      <c r="A147" s="15" t="s">
        <v>3154</v>
      </c>
      <c r="B147" s="15" t="s">
        <v>3372</v>
      </c>
      <c r="C147" s="15" t="s">
        <v>3374</v>
      </c>
      <c r="D147" s="15" t="s">
        <v>3375</v>
      </c>
      <c r="E147" s="15"/>
      <c r="F147" s="15"/>
      <c r="G147" s="15"/>
      <c r="H147" s="15"/>
      <c r="I147" s="15"/>
      <c r="J147" s="102" t="str">
        <f t="shared" si="3"/>
        <v>B-500POL-Y44</v>
      </c>
      <c r="K147" s="103">
        <f t="shared" si="1"/>
        <v>0</v>
      </c>
      <c r="L147" s="102">
        <f t="shared" si="2"/>
        <v>0</v>
      </c>
    </row>
    <row r="148" ht="12.75" customHeight="1">
      <c r="A148" s="15" t="s">
        <v>623</v>
      </c>
      <c r="B148" s="15"/>
      <c r="C148" s="15" t="s">
        <v>3145</v>
      </c>
      <c r="D148" s="15" t="s">
        <v>3146</v>
      </c>
      <c r="E148" s="15" t="s">
        <v>3146</v>
      </c>
      <c r="F148" s="15"/>
      <c r="G148" s="15" t="s">
        <v>3376</v>
      </c>
      <c r="H148" s="15" t="s">
        <v>3148</v>
      </c>
      <c r="I148" s="15"/>
      <c r="J148" s="102" t="str">
        <f t="shared" si="3"/>
        <v>B-500TRO-BL44</v>
      </c>
      <c r="K148" s="103">
        <f t="shared" si="1"/>
        <v>0</v>
      </c>
      <c r="L148" s="102">
        <f t="shared" si="2"/>
        <v>0</v>
      </c>
    </row>
    <row r="149" ht="12.75" customHeight="1">
      <c r="A149" s="15" t="s">
        <v>3156</v>
      </c>
      <c r="B149" s="15" t="s">
        <v>3123</v>
      </c>
      <c r="C149" s="15"/>
      <c r="D149" s="15" t="s">
        <v>3340</v>
      </c>
      <c r="E149" s="15"/>
      <c r="F149" s="15"/>
      <c r="G149" s="15" t="s">
        <v>3377</v>
      </c>
      <c r="H149" s="15" t="s">
        <v>3378</v>
      </c>
      <c r="I149" s="15" t="s">
        <v>3343</v>
      </c>
      <c r="J149" s="102" t="str">
        <f t="shared" si="3"/>
        <v>B-500TRO-BL44</v>
      </c>
      <c r="K149" s="103">
        <f t="shared" si="1"/>
        <v>840</v>
      </c>
      <c r="L149" s="102">
        <f t="shared" si="2"/>
        <v>0</v>
      </c>
    </row>
    <row r="150" ht="12.75" customHeight="1">
      <c r="A150" s="15" t="s">
        <v>3154</v>
      </c>
      <c r="B150" s="15" t="s">
        <v>3340</v>
      </c>
      <c r="C150" s="15" t="s">
        <v>3378</v>
      </c>
      <c r="D150" s="15" t="s">
        <v>3343</v>
      </c>
      <c r="E150" s="15"/>
      <c r="F150" s="15"/>
      <c r="G150" s="15"/>
      <c r="H150" s="15"/>
      <c r="I150" s="15"/>
      <c r="J150" s="102" t="str">
        <f t="shared" si="3"/>
        <v>B-500TRO-BL44</v>
      </c>
      <c r="K150" s="103">
        <f t="shared" si="1"/>
        <v>0</v>
      </c>
      <c r="L150" s="102">
        <f t="shared" si="2"/>
        <v>0</v>
      </c>
    </row>
    <row r="151" ht="12.75" customHeight="1">
      <c r="A151" s="15" t="s">
        <v>625</v>
      </c>
      <c r="B151" s="15"/>
      <c r="C151" s="15" t="s">
        <v>3145</v>
      </c>
      <c r="D151" s="15" t="s">
        <v>3146</v>
      </c>
      <c r="E151" s="15" t="s">
        <v>3146</v>
      </c>
      <c r="F151" s="15"/>
      <c r="G151" s="15" t="s">
        <v>626</v>
      </c>
      <c r="H151" s="15" t="s">
        <v>3148</v>
      </c>
      <c r="I151" s="15"/>
      <c r="J151" s="102" t="str">
        <f t="shared" si="3"/>
        <v>B-500TRO-GN44</v>
      </c>
      <c r="K151" s="103">
        <f t="shared" si="1"/>
        <v>0</v>
      </c>
      <c r="L151" s="102">
        <f t="shared" si="2"/>
        <v>0</v>
      </c>
    </row>
    <row r="152" ht="12.75" customHeight="1">
      <c r="A152" s="15" t="s">
        <v>3177</v>
      </c>
      <c r="B152" s="15" t="s">
        <v>3123</v>
      </c>
      <c r="C152" s="15"/>
      <c r="D152" s="15" t="s">
        <v>3379</v>
      </c>
      <c r="E152" s="15"/>
      <c r="F152" s="15"/>
      <c r="G152" s="15" t="s">
        <v>3380</v>
      </c>
      <c r="H152" s="15" t="s">
        <v>3381</v>
      </c>
      <c r="I152" s="15" t="s">
        <v>3382</v>
      </c>
      <c r="J152" s="102" t="str">
        <f t="shared" si="3"/>
        <v>B-500TRO-GN44</v>
      </c>
      <c r="K152" s="103">
        <f t="shared" si="1"/>
        <v>88</v>
      </c>
      <c r="L152" s="102">
        <f t="shared" si="2"/>
        <v>0</v>
      </c>
    </row>
    <row r="153" ht="12.75" customHeight="1">
      <c r="A153" s="15" t="s">
        <v>3154</v>
      </c>
      <c r="B153" s="15" t="s">
        <v>3379</v>
      </c>
      <c r="C153" s="15" t="s">
        <v>3381</v>
      </c>
      <c r="D153" s="15" t="s">
        <v>3382</v>
      </c>
      <c r="E153" s="15"/>
      <c r="F153" s="15"/>
      <c r="G153" s="15"/>
      <c r="H153" s="15"/>
      <c r="I153" s="15"/>
      <c r="J153" s="102" t="str">
        <f t="shared" si="3"/>
        <v>B-500TRO-GN44</v>
      </c>
      <c r="K153" s="103">
        <f t="shared" si="1"/>
        <v>0</v>
      </c>
      <c r="L153" s="102">
        <f t="shared" si="2"/>
        <v>0</v>
      </c>
    </row>
    <row r="154" ht="12.75" customHeight="1">
      <c r="A154" s="15" t="s">
        <v>635</v>
      </c>
      <c r="B154" s="15"/>
      <c r="C154" s="15" t="s">
        <v>3145</v>
      </c>
      <c r="D154" s="15" t="s">
        <v>3146</v>
      </c>
      <c r="E154" s="15" t="s">
        <v>3146</v>
      </c>
      <c r="F154" s="15"/>
      <c r="G154" s="15" t="s">
        <v>3383</v>
      </c>
      <c r="H154" s="15" t="s">
        <v>3148</v>
      </c>
      <c r="I154" s="15"/>
      <c r="J154" s="102" t="str">
        <f t="shared" si="3"/>
        <v>B-50BBYJR-W13</v>
      </c>
      <c r="K154" s="103">
        <f t="shared" si="1"/>
        <v>0</v>
      </c>
      <c r="L154" s="102">
        <f t="shared" si="2"/>
        <v>0</v>
      </c>
    </row>
    <row r="155" ht="12.75" customHeight="1">
      <c r="A155" s="15" t="s">
        <v>3177</v>
      </c>
      <c r="B155" s="15" t="s">
        <v>3128</v>
      </c>
      <c r="C155" s="15"/>
      <c r="D155" s="15" t="s">
        <v>3384</v>
      </c>
      <c r="E155" s="15"/>
      <c r="F155" s="15"/>
      <c r="G155" s="15" t="s">
        <v>3385</v>
      </c>
      <c r="H155" s="15" t="s">
        <v>3386</v>
      </c>
      <c r="I155" s="15" t="s">
        <v>3387</v>
      </c>
      <c r="J155" s="102" t="str">
        <f t="shared" si="3"/>
        <v>B-50BBYJR-W13</v>
      </c>
      <c r="K155" s="103">
        <f t="shared" si="1"/>
        <v>27200</v>
      </c>
      <c r="L155" s="102">
        <f t="shared" si="2"/>
        <v>0</v>
      </c>
    </row>
    <row r="156" ht="12.75" customHeight="1">
      <c r="A156" s="15" t="s">
        <v>3154</v>
      </c>
      <c r="B156" s="15" t="s">
        <v>3384</v>
      </c>
      <c r="C156" s="15" t="s">
        <v>3386</v>
      </c>
      <c r="D156" s="15" t="s">
        <v>3387</v>
      </c>
      <c r="E156" s="15"/>
      <c r="F156" s="15"/>
      <c r="G156" s="15"/>
      <c r="H156" s="15"/>
      <c r="I156" s="15"/>
      <c r="J156" s="102" t="str">
        <f t="shared" si="3"/>
        <v>B-50BBYJR-W13</v>
      </c>
      <c r="K156" s="103">
        <f t="shared" si="1"/>
        <v>0</v>
      </c>
      <c r="L156" s="102">
        <f t="shared" si="2"/>
        <v>0</v>
      </c>
    </row>
    <row r="157" ht="12.75" customHeight="1">
      <c r="A157" s="15" t="s">
        <v>60</v>
      </c>
      <c r="B157" s="15"/>
      <c r="C157" s="15" t="s">
        <v>3145</v>
      </c>
      <c r="D157" s="15" t="s">
        <v>3146</v>
      </c>
      <c r="E157" s="15" t="s">
        <v>3146</v>
      </c>
      <c r="F157" s="15"/>
      <c r="G157" s="15" t="s">
        <v>3388</v>
      </c>
      <c r="H157" s="15" t="s">
        <v>3148</v>
      </c>
      <c r="I157" s="15"/>
      <c r="J157" s="102" t="str">
        <f t="shared" si="3"/>
        <v>B-5GFRY-Y245</v>
      </c>
      <c r="K157" s="103">
        <f t="shared" si="1"/>
        <v>0</v>
      </c>
      <c r="L157" s="102">
        <f t="shared" si="2"/>
        <v>0</v>
      </c>
    </row>
    <row r="158" ht="12.75" customHeight="1">
      <c r="A158" s="15"/>
      <c r="B158" s="15" t="s">
        <v>3123</v>
      </c>
      <c r="C158" s="15"/>
      <c r="D158" s="15" t="s">
        <v>3389</v>
      </c>
      <c r="E158" s="15"/>
      <c r="F158" s="15"/>
      <c r="G158" s="15" t="s">
        <v>3390</v>
      </c>
      <c r="H158" s="15" t="s">
        <v>3391</v>
      </c>
      <c r="I158" s="15" t="s">
        <v>3392</v>
      </c>
      <c r="J158" s="102" t="str">
        <f t="shared" si="3"/>
        <v>B-5GFRY-Y245</v>
      </c>
      <c r="K158" s="103">
        <f t="shared" si="1"/>
        <v>1760</v>
      </c>
      <c r="L158" s="102">
        <f t="shared" si="2"/>
        <v>0</v>
      </c>
    </row>
    <row r="159" ht="12.75" customHeight="1">
      <c r="A159" s="15" t="s">
        <v>3154</v>
      </c>
      <c r="B159" s="15" t="s">
        <v>3389</v>
      </c>
      <c r="C159" s="15" t="s">
        <v>3391</v>
      </c>
      <c r="D159" s="15" t="s">
        <v>3392</v>
      </c>
      <c r="E159" s="15"/>
      <c r="F159" s="15"/>
      <c r="G159" s="15"/>
      <c r="H159" s="15"/>
      <c r="I159" s="15"/>
      <c r="J159" s="102" t="str">
        <f t="shared" si="3"/>
        <v>B-5GFRY-Y245</v>
      </c>
      <c r="K159" s="103">
        <f t="shared" si="1"/>
        <v>0</v>
      </c>
      <c r="L159" s="102">
        <f t="shared" si="2"/>
        <v>0</v>
      </c>
    </row>
    <row r="160" ht="12.75" customHeight="1">
      <c r="A160" s="15" t="s">
        <v>651</v>
      </c>
      <c r="B160" s="15"/>
      <c r="C160" s="15" t="s">
        <v>3145</v>
      </c>
      <c r="D160" s="15" t="s">
        <v>3146</v>
      </c>
      <c r="E160" s="15" t="s">
        <v>3146</v>
      </c>
      <c r="F160" s="15"/>
      <c r="G160" s="15" t="s">
        <v>3393</v>
      </c>
      <c r="H160" s="15" t="s">
        <v>3148</v>
      </c>
      <c r="I160" s="15"/>
      <c r="J160" s="102" t="str">
        <f t="shared" si="3"/>
        <v>B-5LTOTAL-GY240</v>
      </c>
      <c r="K160" s="103">
        <f t="shared" si="1"/>
        <v>0</v>
      </c>
      <c r="L160" s="102">
        <f t="shared" si="2"/>
        <v>0</v>
      </c>
    </row>
    <row r="161" ht="12.75" customHeight="1">
      <c r="A161" s="15" t="s">
        <v>3149</v>
      </c>
      <c r="B161" s="15" t="s">
        <v>3133</v>
      </c>
      <c r="C161" s="15"/>
      <c r="D161" s="15" t="s">
        <v>3394</v>
      </c>
      <c r="E161" s="15"/>
      <c r="F161" s="15"/>
      <c r="G161" s="15" t="s">
        <v>3395</v>
      </c>
      <c r="H161" s="15" t="s">
        <v>3396</v>
      </c>
      <c r="I161" s="15" t="s">
        <v>3397</v>
      </c>
      <c r="J161" s="102" t="str">
        <f t="shared" si="3"/>
        <v>B-5LTOTAL-GY240</v>
      </c>
      <c r="K161" s="103">
        <f t="shared" si="1"/>
        <v>0</v>
      </c>
      <c r="L161" s="102">
        <f t="shared" si="2"/>
        <v>0</v>
      </c>
    </row>
    <row r="162" ht="12.75" customHeight="1">
      <c r="A162" s="15" t="s">
        <v>3154</v>
      </c>
      <c r="B162" s="15" t="s">
        <v>3394</v>
      </c>
      <c r="C162" s="15" t="s">
        <v>3396</v>
      </c>
      <c r="D162" s="15" t="s">
        <v>3397</v>
      </c>
      <c r="E162" s="15"/>
      <c r="F162" s="15"/>
      <c r="G162" s="15"/>
      <c r="H162" s="15"/>
      <c r="I162" s="15"/>
      <c r="J162" s="102" t="str">
        <f t="shared" si="3"/>
        <v>B-5LTOTAL-GY240</v>
      </c>
      <c r="K162" s="103">
        <f t="shared" si="1"/>
        <v>0</v>
      </c>
      <c r="L162" s="102">
        <f t="shared" si="2"/>
        <v>0</v>
      </c>
    </row>
    <row r="163" ht="12.75" customHeight="1">
      <c r="A163" s="15" t="s">
        <v>676</v>
      </c>
      <c r="B163" s="15"/>
      <c r="C163" s="15" t="s">
        <v>3145</v>
      </c>
      <c r="D163" s="15" t="s">
        <v>3146</v>
      </c>
      <c r="E163" s="15" t="s">
        <v>3146</v>
      </c>
      <c r="F163" s="15"/>
      <c r="G163" s="15" t="s">
        <v>3398</v>
      </c>
      <c r="H163" s="15" t="s">
        <v>3148</v>
      </c>
      <c r="I163" s="15"/>
      <c r="J163" s="102" t="str">
        <f t="shared" si="3"/>
        <v>B-750ANG-BL57</v>
      </c>
      <c r="K163" s="103">
        <f t="shared" si="1"/>
        <v>0</v>
      </c>
      <c r="L163" s="102">
        <f t="shared" si="2"/>
        <v>0</v>
      </c>
    </row>
    <row r="164" ht="12.75" customHeight="1">
      <c r="A164" s="15" t="s">
        <v>3156</v>
      </c>
      <c r="B164" s="15" t="s">
        <v>3123</v>
      </c>
      <c r="C164" s="15"/>
      <c r="D164" s="15" t="s">
        <v>3228</v>
      </c>
      <c r="E164" s="15"/>
      <c r="F164" s="15"/>
      <c r="G164" s="15" t="s">
        <v>3399</v>
      </c>
      <c r="H164" s="15" t="s">
        <v>3400</v>
      </c>
      <c r="I164" s="15" t="s">
        <v>3401</v>
      </c>
      <c r="J164" s="102" t="str">
        <f t="shared" si="3"/>
        <v>B-750ANG-BL57</v>
      </c>
      <c r="K164" s="103">
        <f t="shared" si="1"/>
        <v>600</v>
      </c>
      <c r="L164" s="102">
        <f t="shared" si="2"/>
        <v>0</v>
      </c>
    </row>
    <row r="165" ht="12.75" customHeight="1">
      <c r="A165" s="15" t="s">
        <v>3154</v>
      </c>
      <c r="B165" s="15" t="s">
        <v>3228</v>
      </c>
      <c r="C165" s="15" t="s">
        <v>3400</v>
      </c>
      <c r="D165" s="15" t="s">
        <v>3401</v>
      </c>
      <c r="E165" s="15"/>
      <c r="F165" s="15"/>
      <c r="G165" s="15"/>
      <c r="H165" s="15"/>
      <c r="I165" s="15"/>
      <c r="J165" s="102" t="str">
        <f t="shared" si="3"/>
        <v>B-750ANG-BL57</v>
      </c>
      <c r="K165" s="103">
        <f t="shared" si="1"/>
        <v>0</v>
      </c>
      <c r="L165" s="102">
        <f t="shared" si="2"/>
        <v>0</v>
      </c>
    </row>
    <row r="166" ht="12.75" customHeight="1">
      <c r="A166" s="15" t="s">
        <v>693</v>
      </c>
      <c r="B166" s="15"/>
      <c r="C166" s="15" t="s">
        <v>3145</v>
      </c>
      <c r="D166" s="15" t="s">
        <v>3146</v>
      </c>
      <c r="E166" s="15" t="s">
        <v>3146</v>
      </c>
      <c r="F166" s="15"/>
      <c r="G166" s="15" t="s">
        <v>3402</v>
      </c>
      <c r="H166" s="15" t="s">
        <v>3148</v>
      </c>
      <c r="I166" s="15"/>
      <c r="J166" s="102" t="str">
        <f t="shared" si="3"/>
        <v>B-750ANG-W57</v>
      </c>
      <c r="K166" s="103">
        <f t="shared" si="1"/>
        <v>0</v>
      </c>
      <c r="L166" s="102">
        <f t="shared" si="2"/>
        <v>0</v>
      </c>
    </row>
    <row r="167" ht="12.75" customHeight="1">
      <c r="A167" s="15" t="s">
        <v>3177</v>
      </c>
      <c r="B167" s="15" t="s">
        <v>3123</v>
      </c>
      <c r="C167" s="15"/>
      <c r="D167" s="15" t="s">
        <v>3183</v>
      </c>
      <c r="E167" s="15"/>
      <c r="F167" s="15"/>
      <c r="G167" s="15" t="s">
        <v>3403</v>
      </c>
      <c r="H167" s="15" t="s">
        <v>3404</v>
      </c>
      <c r="I167" s="15" t="s">
        <v>3405</v>
      </c>
      <c r="J167" s="102" t="str">
        <f t="shared" si="3"/>
        <v>B-750ANG-W57</v>
      </c>
      <c r="K167" s="103">
        <f t="shared" si="1"/>
        <v>360</v>
      </c>
      <c r="L167" s="102">
        <f t="shared" si="2"/>
        <v>0</v>
      </c>
    </row>
    <row r="168" ht="12.75" customHeight="1">
      <c r="A168" s="15" t="s">
        <v>3154</v>
      </c>
      <c r="B168" s="15" t="s">
        <v>3183</v>
      </c>
      <c r="C168" s="15" t="s">
        <v>3404</v>
      </c>
      <c r="D168" s="15" t="s">
        <v>3405</v>
      </c>
      <c r="E168" s="15"/>
      <c r="F168" s="15"/>
      <c r="G168" s="15"/>
      <c r="H168" s="15"/>
      <c r="I168" s="15"/>
      <c r="J168" s="102" t="str">
        <f t="shared" si="3"/>
        <v>B-750ANG-W57</v>
      </c>
      <c r="K168" s="103">
        <f t="shared" si="1"/>
        <v>0</v>
      </c>
      <c r="L168" s="102">
        <f t="shared" si="2"/>
        <v>0</v>
      </c>
    </row>
    <row r="169" ht="12.75" customHeight="1">
      <c r="A169" s="15" t="s">
        <v>700</v>
      </c>
      <c r="B169" s="15"/>
      <c r="C169" s="15" t="s">
        <v>3145</v>
      </c>
      <c r="D169" s="15" t="s">
        <v>3146</v>
      </c>
      <c r="E169" s="15" t="s">
        <v>3146</v>
      </c>
      <c r="F169" s="15"/>
      <c r="G169" s="15" t="s">
        <v>3406</v>
      </c>
      <c r="H169" s="15" t="s">
        <v>3148</v>
      </c>
      <c r="I169" s="15"/>
      <c r="J169" s="102" t="str">
        <f t="shared" si="3"/>
        <v>B-750BL-W42</v>
      </c>
      <c r="K169" s="103">
        <f t="shared" si="1"/>
        <v>0</v>
      </c>
      <c r="L169" s="102">
        <f t="shared" si="2"/>
        <v>0</v>
      </c>
    </row>
    <row r="170" ht="12.75" customHeight="1">
      <c r="A170" s="15" t="s">
        <v>3149</v>
      </c>
      <c r="B170" s="15" t="s">
        <v>3123</v>
      </c>
      <c r="C170" s="15"/>
      <c r="D170" s="15" t="s">
        <v>3407</v>
      </c>
      <c r="E170" s="15"/>
      <c r="F170" s="15"/>
      <c r="G170" s="15" t="s">
        <v>3408</v>
      </c>
      <c r="H170" s="15" t="s">
        <v>3409</v>
      </c>
      <c r="I170" s="15" t="s">
        <v>3410</v>
      </c>
      <c r="J170" s="102" t="str">
        <f t="shared" si="3"/>
        <v>B-750BL-W42</v>
      </c>
      <c r="K170" s="103">
        <f t="shared" si="1"/>
        <v>80</v>
      </c>
      <c r="L170" s="102">
        <f t="shared" si="2"/>
        <v>0</v>
      </c>
    </row>
    <row r="171" ht="12.75" customHeight="1">
      <c r="A171" s="15" t="s">
        <v>3154</v>
      </c>
      <c r="B171" s="15" t="s">
        <v>3407</v>
      </c>
      <c r="C171" s="15" t="s">
        <v>3409</v>
      </c>
      <c r="D171" s="15" t="s">
        <v>3410</v>
      </c>
      <c r="E171" s="15"/>
      <c r="F171" s="15"/>
      <c r="G171" s="15"/>
      <c r="H171" s="15"/>
      <c r="I171" s="15"/>
      <c r="J171" s="102" t="str">
        <f t="shared" si="3"/>
        <v>B-750BL-W42</v>
      </c>
      <c r="K171" s="103">
        <f t="shared" si="1"/>
        <v>0</v>
      </c>
      <c r="L171" s="102">
        <f t="shared" si="2"/>
        <v>0</v>
      </c>
    </row>
    <row r="172" ht="12.75" customHeight="1">
      <c r="A172" s="15" t="s">
        <v>707</v>
      </c>
      <c r="B172" s="15"/>
      <c r="C172" s="15" t="s">
        <v>3145</v>
      </c>
      <c r="D172" s="15" t="s">
        <v>3146</v>
      </c>
      <c r="E172" s="15" t="s">
        <v>3146</v>
      </c>
      <c r="F172" s="15"/>
      <c r="G172" s="15" t="s">
        <v>3411</v>
      </c>
      <c r="H172" s="15" t="s">
        <v>3148</v>
      </c>
      <c r="I172" s="15"/>
      <c r="J172" s="102" t="str">
        <f t="shared" si="3"/>
        <v>B-750MOV-CM58</v>
      </c>
      <c r="K172" s="103">
        <f t="shared" si="1"/>
        <v>0</v>
      </c>
      <c r="L172" s="102">
        <f t="shared" si="2"/>
        <v>0</v>
      </c>
    </row>
    <row r="173" ht="12.75" customHeight="1">
      <c r="A173" s="15" t="s">
        <v>3177</v>
      </c>
      <c r="B173" s="15" t="s">
        <v>3128</v>
      </c>
      <c r="C173" s="15"/>
      <c r="D173" s="15" t="s">
        <v>3412</v>
      </c>
      <c r="E173" s="15"/>
      <c r="F173" s="15"/>
      <c r="G173" s="15" t="s">
        <v>3413</v>
      </c>
      <c r="H173" s="15" t="s">
        <v>3414</v>
      </c>
      <c r="I173" s="15" t="s">
        <v>3415</v>
      </c>
      <c r="J173" s="102" t="str">
        <f t="shared" si="3"/>
        <v>B-750MOV-CM58</v>
      </c>
      <c r="K173" s="103">
        <f t="shared" si="1"/>
        <v>3840</v>
      </c>
      <c r="L173" s="102">
        <f t="shared" si="2"/>
        <v>0</v>
      </c>
    </row>
    <row r="174" ht="12.75" customHeight="1">
      <c r="A174" s="15" t="s">
        <v>3154</v>
      </c>
      <c r="B174" s="15" t="s">
        <v>3412</v>
      </c>
      <c r="C174" s="15" t="s">
        <v>3414</v>
      </c>
      <c r="D174" s="15" t="s">
        <v>3415</v>
      </c>
      <c r="E174" s="15"/>
      <c r="F174" s="15"/>
      <c r="G174" s="15"/>
      <c r="H174" s="15"/>
      <c r="I174" s="15"/>
      <c r="J174" s="102" t="str">
        <f t="shared" si="3"/>
        <v>B-750MOV-CM58</v>
      </c>
      <c r="K174" s="103">
        <f t="shared" si="1"/>
        <v>0</v>
      </c>
      <c r="L174" s="102">
        <f t="shared" si="2"/>
        <v>0</v>
      </c>
    </row>
    <row r="175" ht="12.75" customHeight="1">
      <c r="A175" s="15" t="s">
        <v>717</v>
      </c>
      <c r="B175" s="15"/>
      <c r="C175" s="15" t="s">
        <v>3145</v>
      </c>
      <c r="D175" s="15" t="s">
        <v>3146</v>
      </c>
      <c r="E175" s="15" t="s">
        <v>3146</v>
      </c>
      <c r="F175" s="15"/>
      <c r="G175" s="15" t="s">
        <v>3416</v>
      </c>
      <c r="H175" s="15" t="s">
        <v>3148</v>
      </c>
      <c r="I175" s="15"/>
      <c r="J175" s="102" t="str">
        <f t="shared" si="3"/>
        <v>B-750POWERBOY-BL59</v>
      </c>
      <c r="K175" s="103">
        <f t="shared" si="1"/>
        <v>0</v>
      </c>
      <c r="L175" s="102">
        <f t="shared" si="2"/>
        <v>0</v>
      </c>
    </row>
    <row r="176" ht="12.75" customHeight="1">
      <c r="A176" s="15" t="s">
        <v>3177</v>
      </c>
      <c r="B176" s="15" t="s">
        <v>3123</v>
      </c>
      <c r="C176" s="15"/>
      <c r="D176" s="15" t="s">
        <v>3417</v>
      </c>
      <c r="E176" s="15"/>
      <c r="F176" s="15"/>
      <c r="G176" s="15" t="s">
        <v>3418</v>
      </c>
      <c r="H176" s="15" t="s">
        <v>3419</v>
      </c>
      <c r="I176" s="15" t="s">
        <v>3420</v>
      </c>
      <c r="J176" s="102" t="str">
        <f t="shared" si="3"/>
        <v>B-750POWERBOY-BL59</v>
      </c>
      <c r="K176" s="103">
        <f t="shared" si="1"/>
        <v>1100</v>
      </c>
      <c r="L176" s="102">
        <f t="shared" si="2"/>
        <v>0</v>
      </c>
    </row>
    <row r="177" ht="12.75" customHeight="1">
      <c r="A177" s="15" t="s">
        <v>3154</v>
      </c>
      <c r="B177" s="15" t="s">
        <v>3417</v>
      </c>
      <c r="C177" s="15" t="s">
        <v>3419</v>
      </c>
      <c r="D177" s="15" t="s">
        <v>3420</v>
      </c>
      <c r="E177" s="15"/>
      <c r="F177" s="15"/>
      <c r="G177" s="15"/>
      <c r="H177" s="15"/>
      <c r="I177" s="15"/>
      <c r="J177" s="102" t="str">
        <f t="shared" si="3"/>
        <v>B-750POWERBOY-BL59</v>
      </c>
      <c r="K177" s="103">
        <f t="shared" si="1"/>
        <v>0</v>
      </c>
      <c r="L177" s="102">
        <f t="shared" si="2"/>
        <v>0</v>
      </c>
    </row>
    <row r="178" ht="12.75" customHeight="1">
      <c r="A178" s="15" t="s">
        <v>733</v>
      </c>
      <c r="B178" s="15"/>
      <c r="C178" s="15" t="s">
        <v>3145</v>
      </c>
      <c r="D178" s="15" t="s">
        <v>3146</v>
      </c>
      <c r="E178" s="15" t="s">
        <v>3146</v>
      </c>
      <c r="F178" s="15"/>
      <c r="G178" s="15" t="s">
        <v>3421</v>
      </c>
      <c r="H178" s="15" t="s">
        <v>3148</v>
      </c>
      <c r="I178" s="15"/>
      <c r="J178" s="102" t="str">
        <f t="shared" si="3"/>
        <v>B-B25-W25</v>
      </c>
      <c r="K178" s="103">
        <f t="shared" si="1"/>
        <v>0</v>
      </c>
      <c r="L178" s="102">
        <f t="shared" si="2"/>
        <v>0</v>
      </c>
    </row>
    <row r="179" ht="12.75" customHeight="1">
      <c r="A179" s="15" t="s">
        <v>3149</v>
      </c>
      <c r="B179" s="15" t="s">
        <v>3123</v>
      </c>
      <c r="C179" s="15"/>
      <c r="D179" s="15" t="s">
        <v>3422</v>
      </c>
      <c r="E179" s="15"/>
      <c r="F179" s="15"/>
      <c r="G179" s="15" t="s">
        <v>3423</v>
      </c>
      <c r="H179" s="15" t="s">
        <v>3424</v>
      </c>
      <c r="I179" s="15" t="s">
        <v>3425</v>
      </c>
      <c r="J179" s="102" t="str">
        <f t="shared" si="3"/>
        <v>B-B25-W25</v>
      </c>
      <c r="K179" s="103">
        <f t="shared" si="1"/>
        <v>3528</v>
      </c>
      <c r="L179" s="102">
        <f t="shared" si="2"/>
        <v>0</v>
      </c>
    </row>
    <row r="180" ht="12.75" customHeight="1">
      <c r="A180" s="15" t="s">
        <v>3154</v>
      </c>
      <c r="B180" s="15" t="s">
        <v>3422</v>
      </c>
      <c r="C180" s="15" t="s">
        <v>3424</v>
      </c>
      <c r="D180" s="15" t="s">
        <v>3425</v>
      </c>
      <c r="E180" s="15"/>
      <c r="F180" s="15"/>
      <c r="G180" s="15"/>
      <c r="H180" s="15"/>
      <c r="I180" s="15"/>
      <c r="J180" s="102" t="str">
        <f t="shared" si="3"/>
        <v>B-B25-W25</v>
      </c>
      <c r="K180" s="103">
        <f t="shared" si="1"/>
        <v>0</v>
      </c>
      <c r="L180" s="102">
        <f t="shared" si="2"/>
        <v>0</v>
      </c>
    </row>
    <row r="181" ht="12.75" customHeight="1">
      <c r="A181" s="15" t="s">
        <v>815</v>
      </c>
      <c r="B181" s="15"/>
      <c r="C181" s="15" t="s">
        <v>3145</v>
      </c>
      <c r="D181" s="15" t="s">
        <v>3146</v>
      </c>
      <c r="E181" s="15" t="s">
        <v>3146</v>
      </c>
      <c r="F181" s="15"/>
      <c r="G181" s="15" t="s">
        <v>3426</v>
      </c>
      <c r="H181" s="15" t="s">
        <v>3148</v>
      </c>
      <c r="I181" s="15"/>
      <c r="J181" s="102" t="str">
        <f t="shared" si="3"/>
        <v>B-C1-W10</v>
      </c>
      <c r="K181" s="103">
        <f t="shared" si="1"/>
        <v>0</v>
      </c>
      <c r="L181" s="102">
        <f t="shared" si="2"/>
        <v>0</v>
      </c>
    </row>
    <row r="182" ht="12.75" customHeight="1">
      <c r="A182" s="15" t="s">
        <v>3177</v>
      </c>
      <c r="B182" s="15" t="s">
        <v>3123</v>
      </c>
      <c r="C182" s="15"/>
      <c r="D182" s="15" t="s">
        <v>3427</v>
      </c>
      <c r="E182" s="15"/>
      <c r="F182" s="15"/>
      <c r="G182" s="15" t="s">
        <v>3428</v>
      </c>
      <c r="H182" s="15" t="s">
        <v>3429</v>
      </c>
      <c r="I182" s="15" t="s">
        <v>3430</v>
      </c>
      <c r="J182" s="102" t="str">
        <f t="shared" si="3"/>
        <v>B-C1-W10</v>
      </c>
      <c r="K182" s="103">
        <f t="shared" si="1"/>
        <v>9576</v>
      </c>
      <c r="L182" s="102">
        <f t="shared" si="2"/>
        <v>0</v>
      </c>
    </row>
    <row r="183" ht="12.75" customHeight="1">
      <c r="A183" s="15" t="s">
        <v>3154</v>
      </c>
      <c r="B183" s="15" t="s">
        <v>3427</v>
      </c>
      <c r="C183" s="15" t="s">
        <v>3429</v>
      </c>
      <c r="D183" s="15" t="s">
        <v>3430</v>
      </c>
      <c r="E183" s="15"/>
      <c r="F183" s="15"/>
      <c r="G183" s="15"/>
      <c r="H183" s="15"/>
      <c r="I183" s="15"/>
      <c r="J183" s="102" t="str">
        <f t="shared" si="3"/>
        <v>B-C1-W10</v>
      </c>
      <c r="K183" s="103">
        <f t="shared" si="1"/>
        <v>0</v>
      </c>
      <c r="L183" s="102">
        <f t="shared" si="2"/>
        <v>0</v>
      </c>
    </row>
    <row r="184" ht="12.75" customHeight="1">
      <c r="A184" s="15" t="s">
        <v>818</v>
      </c>
      <c r="B184" s="15"/>
      <c r="C184" s="15" t="s">
        <v>3145</v>
      </c>
      <c r="D184" s="15" t="s">
        <v>3146</v>
      </c>
      <c r="E184" s="15" t="s">
        <v>3146</v>
      </c>
      <c r="F184" s="15"/>
      <c r="G184" s="15" t="s">
        <v>3431</v>
      </c>
      <c r="H184" s="15" t="s">
        <v>3148</v>
      </c>
      <c r="I184" s="15"/>
      <c r="J184" s="102" t="str">
        <f t="shared" si="3"/>
        <v>B-C2-BK13</v>
      </c>
      <c r="K184" s="103">
        <f t="shared" si="1"/>
        <v>0</v>
      </c>
      <c r="L184" s="102">
        <f t="shared" si="2"/>
        <v>0</v>
      </c>
    </row>
    <row r="185" ht="12.75" customHeight="1">
      <c r="A185" s="15" t="s">
        <v>3149</v>
      </c>
      <c r="B185" s="15" t="s">
        <v>3123</v>
      </c>
      <c r="C185" s="15"/>
      <c r="D185" s="15" t="s">
        <v>3432</v>
      </c>
      <c r="E185" s="15"/>
      <c r="F185" s="15"/>
      <c r="G185" s="15" t="s">
        <v>3433</v>
      </c>
      <c r="H185" s="15" t="s">
        <v>3434</v>
      </c>
      <c r="I185" s="15" t="s">
        <v>3435</v>
      </c>
      <c r="J185" s="102" t="str">
        <f t="shared" si="3"/>
        <v>B-C2-BK13</v>
      </c>
      <c r="K185" s="103">
        <f t="shared" si="1"/>
        <v>24000</v>
      </c>
      <c r="L185" s="102">
        <f t="shared" si="2"/>
        <v>0</v>
      </c>
    </row>
    <row r="186" ht="12.75" customHeight="1">
      <c r="A186" s="15" t="s">
        <v>3154</v>
      </c>
      <c r="B186" s="15" t="s">
        <v>3432</v>
      </c>
      <c r="C186" s="15" t="s">
        <v>3434</v>
      </c>
      <c r="D186" s="15" t="s">
        <v>3435</v>
      </c>
      <c r="E186" s="15"/>
      <c r="F186" s="15"/>
      <c r="G186" s="15"/>
      <c r="H186" s="15"/>
      <c r="I186" s="15"/>
      <c r="J186" s="102" t="str">
        <f t="shared" si="3"/>
        <v>B-C2-BK13</v>
      </c>
      <c r="K186" s="103">
        <f t="shared" si="1"/>
        <v>0</v>
      </c>
      <c r="L186" s="102">
        <f t="shared" si="2"/>
        <v>0</v>
      </c>
    </row>
    <row r="187" ht="12.75" customHeight="1">
      <c r="A187" s="15" t="s">
        <v>826</v>
      </c>
      <c r="B187" s="15"/>
      <c r="C187" s="15" t="s">
        <v>3145</v>
      </c>
      <c r="D187" s="15" t="s">
        <v>3146</v>
      </c>
      <c r="E187" s="15" t="s">
        <v>3146</v>
      </c>
      <c r="F187" s="15"/>
      <c r="G187" s="15" t="s">
        <v>3436</v>
      </c>
      <c r="H187" s="15" t="s">
        <v>3148</v>
      </c>
      <c r="I187" s="15"/>
      <c r="J187" s="102" t="str">
        <f t="shared" si="3"/>
        <v>B-D1-N5</v>
      </c>
      <c r="K187" s="103">
        <f t="shared" si="1"/>
        <v>0</v>
      </c>
      <c r="L187" s="102">
        <f t="shared" si="2"/>
        <v>0</v>
      </c>
    </row>
    <row r="188" ht="12.75" customHeight="1">
      <c r="A188" s="15" t="s">
        <v>3156</v>
      </c>
      <c r="B188" s="15" t="s">
        <v>3123</v>
      </c>
      <c r="C188" s="15"/>
      <c r="D188" s="15" t="s">
        <v>3437</v>
      </c>
      <c r="E188" s="15"/>
      <c r="F188" s="15"/>
      <c r="G188" s="15" t="s">
        <v>3438</v>
      </c>
      <c r="H188" s="15" t="s">
        <v>3439</v>
      </c>
      <c r="I188" s="15" t="s">
        <v>3285</v>
      </c>
      <c r="J188" s="102" t="str">
        <f t="shared" si="3"/>
        <v>B-D1-N5</v>
      </c>
      <c r="K188" s="103">
        <f t="shared" si="1"/>
        <v>4000</v>
      </c>
      <c r="L188" s="102">
        <f t="shared" si="2"/>
        <v>0</v>
      </c>
    </row>
    <row r="189" ht="12.75" customHeight="1">
      <c r="A189" s="15" t="s">
        <v>3154</v>
      </c>
      <c r="B189" s="15" t="s">
        <v>3437</v>
      </c>
      <c r="C189" s="15" t="s">
        <v>3439</v>
      </c>
      <c r="D189" s="15" t="s">
        <v>3285</v>
      </c>
      <c r="E189" s="15"/>
      <c r="F189" s="15"/>
      <c r="G189" s="15"/>
      <c r="H189" s="15"/>
      <c r="I189" s="15"/>
      <c r="J189" s="102" t="str">
        <f t="shared" si="3"/>
        <v>B-D1-N5</v>
      </c>
      <c r="K189" s="103">
        <f t="shared" si="1"/>
        <v>0</v>
      </c>
      <c r="L189" s="102">
        <f t="shared" si="2"/>
        <v>0</v>
      </c>
    </row>
    <row r="190" ht="12.75" customHeight="1">
      <c r="A190" s="15" t="s">
        <v>828</v>
      </c>
      <c r="B190" s="15"/>
      <c r="C190" s="15" t="s">
        <v>3145</v>
      </c>
      <c r="D190" s="15" t="s">
        <v>3146</v>
      </c>
      <c r="E190" s="15" t="s">
        <v>3146</v>
      </c>
      <c r="F190" s="15"/>
      <c r="G190" s="15" t="s">
        <v>3440</v>
      </c>
      <c r="H190" s="15" t="s">
        <v>3148</v>
      </c>
      <c r="I190" s="15"/>
      <c r="J190" s="102" t="str">
        <f t="shared" si="3"/>
        <v>B-D1-W3</v>
      </c>
      <c r="K190" s="103">
        <f t="shared" si="1"/>
        <v>0</v>
      </c>
      <c r="L190" s="102">
        <f t="shared" si="2"/>
        <v>0</v>
      </c>
    </row>
    <row r="191" ht="12.75" customHeight="1">
      <c r="A191" s="15" t="s">
        <v>3177</v>
      </c>
      <c r="B191" s="15" t="s">
        <v>3123</v>
      </c>
      <c r="C191" s="15"/>
      <c r="D191" s="15" t="s">
        <v>3441</v>
      </c>
      <c r="E191" s="15"/>
      <c r="F191" s="15"/>
      <c r="G191" s="15" t="s">
        <v>3442</v>
      </c>
      <c r="H191" s="15" t="s">
        <v>3443</v>
      </c>
      <c r="I191" s="15" t="s">
        <v>3444</v>
      </c>
      <c r="J191" s="102" t="str">
        <f t="shared" si="3"/>
        <v>B-D1-W3</v>
      </c>
      <c r="K191" s="103">
        <f t="shared" si="1"/>
        <v>2000</v>
      </c>
      <c r="L191" s="102">
        <f t="shared" si="2"/>
        <v>0</v>
      </c>
    </row>
    <row r="192" ht="12.75" customHeight="1">
      <c r="A192" s="15" t="s">
        <v>3154</v>
      </c>
      <c r="B192" s="15" t="s">
        <v>3441</v>
      </c>
      <c r="C192" s="15" t="s">
        <v>3443</v>
      </c>
      <c r="D192" s="15" t="s">
        <v>3444</v>
      </c>
      <c r="E192" s="15"/>
      <c r="F192" s="15"/>
      <c r="G192" s="15"/>
      <c r="H192" s="15"/>
      <c r="I192" s="15"/>
      <c r="J192" s="102" t="str">
        <f t="shared" si="3"/>
        <v>B-D1-W3</v>
      </c>
      <c r="K192" s="103">
        <f t="shared" si="1"/>
        <v>0</v>
      </c>
      <c r="L192" s="102">
        <f t="shared" si="2"/>
        <v>0</v>
      </c>
    </row>
    <row r="193" ht="12.75" customHeight="1">
      <c r="A193" s="15" t="s">
        <v>142</v>
      </c>
      <c r="B193" s="15"/>
      <c r="C193" s="15" t="s">
        <v>3145</v>
      </c>
      <c r="D193" s="15" t="s">
        <v>3146</v>
      </c>
      <c r="E193" s="15" t="s">
        <v>3146</v>
      </c>
      <c r="F193" s="15"/>
      <c r="G193" s="15" t="s">
        <v>3445</v>
      </c>
      <c r="H193" s="15" t="s">
        <v>3148</v>
      </c>
      <c r="I193" s="15"/>
      <c r="J193" s="102" t="str">
        <f t="shared" si="3"/>
        <v>B-D2-N4</v>
      </c>
      <c r="K193" s="103">
        <f t="shared" si="1"/>
        <v>0</v>
      </c>
      <c r="L193" s="102">
        <f t="shared" si="2"/>
        <v>0</v>
      </c>
    </row>
    <row r="194" ht="12.75" customHeight="1">
      <c r="A194" s="15" t="s">
        <v>3149</v>
      </c>
      <c r="B194" s="15" t="s">
        <v>3123</v>
      </c>
      <c r="C194" s="15"/>
      <c r="D194" s="15" t="s">
        <v>3446</v>
      </c>
      <c r="E194" s="15"/>
      <c r="F194" s="15"/>
      <c r="G194" s="15" t="s">
        <v>3447</v>
      </c>
      <c r="H194" s="15" t="s">
        <v>3448</v>
      </c>
      <c r="I194" s="15" t="s">
        <v>3310</v>
      </c>
      <c r="J194" s="102" t="str">
        <f t="shared" si="3"/>
        <v>B-D2-N4</v>
      </c>
      <c r="K194" s="103">
        <f t="shared" si="1"/>
        <v>12000</v>
      </c>
      <c r="L194" s="102">
        <f t="shared" si="2"/>
        <v>0</v>
      </c>
    </row>
    <row r="195" ht="12.75" customHeight="1">
      <c r="A195" s="15" t="s">
        <v>3154</v>
      </c>
      <c r="B195" s="15" t="s">
        <v>3446</v>
      </c>
      <c r="C195" s="15" t="s">
        <v>3448</v>
      </c>
      <c r="D195" s="15" t="s">
        <v>3310</v>
      </c>
      <c r="E195" s="15"/>
      <c r="F195" s="15"/>
      <c r="G195" s="15"/>
      <c r="H195" s="15"/>
      <c r="I195" s="15"/>
      <c r="J195" s="102" t="str">
        <f t="shared" si="3"/>
        <v>B-D2-N4</v>
      </c>
      <c r="K195" s="103">
        <f t="shared" si="1"/>
        <v>0</v>
      </c>
      <c r="L195" s="102">
        <f t="shared" si="2"/>
        <v>0</v>
      </c>
    </row>
    <row r="196" ht="12.75" customHeight="1">
      <c r="A196" s="15" t="s">
        <v>831</v>
      </c>
      <c r="B196" s="15"/>
      <c r="C196" s="15" t="s">
        <v>3145</v>
      </c>
      <c r="D196" s="15" t="s">
        <v>3146</v>
      </c>
      <c r="E196" s="15" t="s">
        <v>3146</v>
      </c>
      <c r="F196" s="15"/>
      <c r="G196" s="15" t="s">
        <v>3449</v>
      </c>
      <c r="H196" s="15" t="s">
        <v>3148</v>
      </c>
      <c r="I196" s="15"/>
      <c r="J196" s="102" t="str">
        <f t="shared" si="3"/>
        <v>B-D2-W4</v>
      </c>
      <c r="K196" s="103">
        <f t="shared" si="1"/>
        <v>0</v>
      </c>
      <c r="L196" s="102">
        <f t="shared" si="2"/>
        <v>0</v>
      </c>
    </row>
    <row r="197" ht="12.75" customHeight="1">
      <c r="A197" s="15" t="s">
        <v>3177</v>
      </c>
      <c r="B197" s="15" t="s">
        <v>3123</v>
      </c>
      <c r="C197" s="15"/>
      <c r="D197" s="15" t="s">
        <v>3450</v>
      </c>
      <c r="E197" s="15"/>
      <c r="F197" s="15"/>
      <c r="G197" s="15" t="s">
        <v>3451</v>
      </c>
      <c r="H197" s="15" t="s">
        <v>3452</v>
      </c>
      <c r="I197" s="15" t="s">
        <v>3453</v>
      </c>
      <c r="J197" s="102" t="str">
        <f t="shared" si="3"/>
        <v>B-D2-W4</v>
      </c>
      <c r="K197" s="103">
        <f t="shared" si="1"/>
        <v>14000</v>
      </c>
      <c r="L197" s="102">
        <f t="shared" si="2"/>
        <v>0</v>
      </c>
    </row>
    <row r="198" ht="12.75" customHeight="1">
      <c r="A198" s="15" t="s">
        <v>3154</v>
      </c>
      <c r="B198" s="15" t="s">
        <v>3450</v>
      </c>
      <c r="C198" s="15" t="s">
        <v>3452</v>
      </c>
      <c r="D198" s="15" t="s">
        <v>3453</v>
      </c>
      <c r="E198" s="15"/>
      <c r="F198" s="15"/>
      <c r="G198" s="15"/>
      <c r="H198" s="15"/>
      <c r="I198" s="15"/>
      <c r="J198" s="102" t="str">
        <f t="shared" si="3"/>
        <v>B-D2-W4</v>
      </c>
      <c r="K198" s="103">
        <f t="shared" si="1"/>
        <v>0</v>
      </c>
      <c r="L198" s="102">
        <f t="shared" si="2"/>
        <v>0</v>
      </c>
    </row>
    <row r="199" ht="12.75" customHeight="1">
      <c r="A199" s="15" t="s">
        <v>842</v>
      </c>
      <c r="B199" s="15"/>
      <c r="C199" s="15" t="s">
        <v>3145</v>
      </c>
      <c r="D199" s="15" t="s">
        <v>3146</v>
      </c>
      <c r="E199" s="15" t="s">
        <v>3146</v>
      </c>
      <c r="F199" s="15"/>
      <c r="G199" s="15" t="s">
        <v>3454</v>
      </c>
      <c r="H199" s="15" t="s">
        <v>3148</v>
      </c>
      <c r="I199" s="15"/>
      <c r="J199" s="102" t="str">
        <f t="shared" si="3"/>
        <v>B-EP110-W13</v>
      </c>
      <c r="K199" s="103">
        <f t="shared" si="1"/>
        <v>0</v>
      </c>
      <c r="L199" s="102">
        <f t="shared" si="2"/>
        <v>0</v>
      </c>
    </row>
    <row r="200" ht="12.75" customHeight="1">
      <c r="A200" s="15" t="s">
        <v>3177</v>
      </c>
      <c r="B200" s="15" t="s">
        <v>3123</v>
      </c>
      <c r="C200" s="15"/>
      <c r="D200" s="15" t="s">
        <v>3455</v>
      </c>
      <c r="E200" s="15"/>
      <c r="F200" s="15"/>
      <c r="G200" s="15" t="s">
        <v>3456</v>
      </c>
      <c r="H200" s="15" t="s">
        <v>3457</v>
      </c>
      <c r="I200" s="15" t="s">
        <v>3458</v>
      </c>
      <c r="J200" s="102" t="str">
        <f t="shared" si="3"/>
        <v>B-EP110-W13</v>
      </c>
      <c r="K200" s="103">
        <f t="shared" si="1"/>
        <v>3456</v>
      </c>
      <c r="L200" s="102">
        <f t="shared" si="2"/>
        <v>0</v>
      </c>
    </row>
    <row r="201" ht="12.75" customHeight="1">
      <c r="A201" s="15" t="s">
        <v>3154</v>
      </c>
      <c r="B201" s="15" t="s">
        <v>3455</v>
      </c>
      <c r="C201" s="15" t="s">
        <v>3457</v>
      </c>
      <c r="D201" s="15" t="s">
        <v>3458</v>
      </c>
      <c r="E201" s="15"/>
      <c r="F201" s="15"/>
      <c r="G201" s="15"/>
      <c r="H201" s="15"/>
      <c r="I201" s="15"/>
      <c r="J201" s="102" t="str">
        <f t="shared" si="3"/>
        <v>B-EP110-W13</v>
      </c>
      <c r="K201" s="103">
        <f t="shared" si="1"/>
        <v>0</v>
      </c>
      <c r="L201" s="102">
        <f t="shared" si="2"/>
        <v>0</v>
      </c>
    </row>
    <row r="202" ht="12.75" customHeight="1">
      <c r="A202" s="15" t="s">
        <v>853</v>
      </c>
      <c r="B202" s="15"/>
      <c r="C202" s="15" t="s">
        <v>3145</v>
      </c>
      <c r="D202" s="15" t="s">
        <v>3146</v>
      </c>
      <c r="E202" s="15" t="s">
        <v>3146</v>
      </c>
      <c r="F202" s="15"/>
      <c r="G202" s="15" t="s">
        <v>3459</v>
      </c>
      <c r="H202" s="15" t="s">
        <v>3148</v>
      </c>
      <c r="I202" s="15"/>
      <c r="J202" s="102" t="str">
        <f t="shared" si="3"/>
        <v>B-F6HD-N14</v>
      </c>
      <c r="K202" s="103">
        <f t="shared" si="1"/>
        <v>0</v>
      </c>
      <c r="L202" s="102">
        <f t="shared" si="2"/>
        <v>0</v>
      </c>
    </row>
    <row r="203" ht="12.75" customHeight="1">
      <c r="A203" s="15" t="s">
        <v>3156</v>
      </c>
      <c r="B203" s="15" t="s">
        <v>3123</v>
      </c>
      <c r="C203" s="15"/>
      <c r="D203" s="15" t="s">
        <v>3460</v>
      </c>
      <c r="E203" s="15"/>
      <c r="F203" s="15"/>
      <c r="G203" s="15" t="s">
        <v>3461</v>
      </c>
      <c r="H203" s="15" t="s">
        <v>3462</v>
      </c>
      <c r="I203" s="15" t="s">
        <v>3463</v>
      </c>
      <c r="J203" s="102" t="str">
        <f t="shared" si="3"/>
        <v>B-F6HD-N14</v>
      </c>
      <c r="K203" s="103">
        <f t="shared" si="1"/>
        <v>3168</v>
      </c>
      <c r="L203" s="102">
        <f t="shared" si="2"/>
        <v>0</v>
      </c>
    </row>
    <row r="204" ht="12.75" customHeight="1">
      <c r="A204" s="15" t="s">
        <v>3154</v>
      </c>
      <c r="B204" s="15" t="s">
        <v>3460</v>
      </c>
      <c r="C204" s="15" t="s">
        <v>3462</v>
      </c>
      <c r="D204" s="15" t="s">
        <v>3463</v>
      </c>
      <c r="E204" s="15"/>
      <c r="F204" s="15"/>
      <c r="G204" s="15"/>
      <c r="H204" s="15"/>
      <c r="I204" s="15"/>
      <c r="J204" s="102" t="str">
        <f t="shared" si="3"/>
        <v>B-F6HD-N14</v>
      </c>
      <c r="K204" s="103">
        <f t="shared" si="1"/>
        <v>0</v>
      </c>
      <c r="L204" s="102">
        <f t="shared" si="2"/>
        <v>0</v>
      </c>
    </row>
    <row r="205" ht="12.75" customHeight="1">
      <c r="A205" s="15" t="s">
        <v>863</v>
      </c>
      <c r="B205" s="15"/>
      <c r="C205" s="15" t="s">
        <v>3145</v>
      </c>
      <c r="D205" s="15" t="s">
        <v>3146</v>
      </c>
      <c r="E205" s="15" t="s">
        <v>3146</v>
      </c>
      <c r="F205" s="15"/>
      <c r="G205" s="15" t="s">
        <v>3464</v>
      </c>
      <c r="H205" s="15" t="s">
        <v>3148</v>
      </c>
      <c r="I205" s="15"/>
      <c r="J205" s="102" t="str">
        <f t="shared" si="3"/>
        <v>B-F8-CL18</v>
      </c>
      <c r="K205" s="103">
        <f t="shared" si="1"/>
        <v>0</v>
      </c>
      <c r="L205" s="102">
        <f t="shared" si="2"/>
        <v>0</v>
      </c>
    </row>
    <row r="206" ht="12.75" customHeight="1">
      <c r="A206" s="15" t="s">
        <v>3177</v>
      </c>
      <c r="B206" s="15" t="s">
        <v>3123</v>
      </c>
      <c r="C206" s="15"/>
      <c r="D206" s="15" t="s">
        <v>3465</v>
      </c>
      <c r="E206" s="15"/>
      <c r="F206" s="15"/>
      <c r="G206" s="15" t="s">
        <v>3466</v>
      </c>
      <c r="H206" s="15" t="s">
        <v>3467</v>
      </c>
      <c r="I206" s="15" t="s">
        <v>3468</v>
      </c>
      <c r="J206" s="102" t="str">
        <f t="shared" si="3"/>
        <v>B-F8-CL18</v>
      </c>
      <c r="K206" s="103">
        <f t="shared" si="1"/>
        <v>240</v>
      </c>
      <c r="L206" s="102">
        <f t="shared" si="2"/>
        <v>0</v>
      </c>
    </row>
    <row r="207" ht="12.75" customHeight="1">
      <c r="A207" s="15" t="s">
        <v>3154</v>
      </c>
      <c r="B207" s="15" t="s">
        <v>3465</v>
      </c>
      <c r="C207" s="15" t="s">
        <v>3467</v>
      </c>
      <c r="D207" s="15" t="s">
        <v>3468</v>
      </c>
      <c r="E207" s="15"/>
      <c r="F207" s="15"/>
      <c r="G207" s="15"/>
      <c r="H207" s="15"/>
      <c r="I207" s="15"/>
      <c r="J207" s="102" t="str">
        <f t="shared" si="3"/>
        <v>B-F8-CL18</v>
      </c>
      <c r="K207" s="103">
        <f t="shared" si="1"/>
        <v>0</v>
      </c>
      <c r="L207" s="102">
        <f t="shared" si="2"/>
        <v>0</v>
      </c>
    </row>
    <row r="208" ht="12.75" customHeight="1">
      <c r="A208" s="15" t="s">
        <v>881</v>
      </c>
      <c r="B208" s="15"/>
      <c r="C208" s="15" t="s">
        <v>3145</v>
      </c>
      <c r="D208" s="15" t="s">
        <v>3146</v>
      </c>
      <c r="E208" s="15" t="s">
        <v>3146</v>
      </c>
      <c r="F208" s="15"/>
      <c r="G208" s="15" t="s">
        <v>3469</v>
      </c>
      <c r="H208" s="15" t="s">
        <v>3148</v>
      </c>
      <c r="I208" s="15"/>
      <c r="J208" s="102" t="str">
        <f t="shared" si="3"/>
        <v>B-F8PP-BK18</v>
      </c>
      <c r="K208" s="103">
        <f t="shared" si="1"/>
        <v>0</v>
      </c>
      <c r="L208" s="102">
        <f t="shared" si="2"/>
        <v>0</v>
      </c>
    </row>
    <row r="209" ht="12.75" customHeight="1">
      <c r="A209" s="15" t="s">
        <v>3149</v>
      </c>
      <c r="B209" s="15" t="s">
        <v>3128</v>
      </c>
      <c r="C209" s="15"/>
      <c r="D209" s="15" t="s">
        <v>3470</v>
      </c>
      <c r="E209" s="15"/>
      <c r="F209" s="15"/>
      <c r="G209" s="15" t="s">
        <v>3471</v>
      </c>
      <c r="H209" s="15" t="s">
        <v>3472</v>
      </c>
      <c r="I209" s="15" t="s">
        <v>3473</v>
      </c>
      <c r="J209" s="102" t="str">
        <f t="shared" si="3"/>
        <v>B-F8PP-BK18</v>
      </c>
      <c r="K209" s="103">
        <f t="shared" si="1"/>
        <v>2880</v>
      </c>
      <c r="L209" s="102">
        <f t="shared" si="2"/>
        <v>0</v>
      </c>
    </row>
    <row r="210" ht="12.75" customHeight="1">
      <c r="A210" s="15" t="s">
        <v>3154</v>
      </c>
      <c r="B210" s="15" t="s">
        <v>3470</v>
      </c>
      <c r="C210" s="15" t="s">
        <v>3472</v>
      </c>
      <c r="D210" s="15" t="s">
        <v>3473</v>
      </c>
      <c r="E210" s="15"/>
      <c r="F210" s="15"/>
      <c r="G210" s="15"/>
      <c r="H210" s="15"/>
      <c r="I210" s="15"/>
      <c r="J210" s="102" t="str">
        <f t="shared" si="3"/>
        <v>B-F8PP-BK18</v>
      </c>
      <c r="K210" s="103">
        <f t="shared" si="1"/>
        <v>0</v>
      </c>
      <c r="L210" s="102">
        <f t="shared" si="2"/>
        <v>0</v>
      </c>
    </row>
    <row r="211" ht="12.75" customHeight="1">
      <c r="A211" s="15" t="s">
        <v>887</v>
      </c>
      <c r="B211" s="15"/>
      <c r="C211" s="15" t="s">
        <v>3145</v>
      </c>
      <c r="D211" s="15" t="s">
        <v>3146</v>
      </c>
      <c r="E211" s="15" t="s">
        <v>3146</v>
      </c>
      <c r="F211" s="15"/>
      <c r="G211" s="15" t="s">
        <v>3474</v>
      </c>
      <c r="H211" s="15" t="s">
        <v>3148</v>
      </c>
      <c r="I211" s="15"/>
      <c r="J211" s="102" t="str">
        <f t="shared" si="3"/>
        <v>B-F8PP-N18</v>
      </c>
      <c r="K211" s="103">
        <f t="shared" si="1"/>
        <v>0</v>
      </c>
      <c r="L211" s="102">
        <f t="shared" si="2"/>
        <v>0</v>
      </c>
    </row>
    <row r="212" ht="12.75" customHeight="1">
      <c r="A212" s="15" t="s">
        <v>3156</v>
      </c>
      <c r="B212" s="15" t="s">
        <v>3123</v>
      </c>
      <c r="C212" s="15"/>
      <c r="D212" s="15" t="s">
        <v>3475</v>
      </c>
      <c r="E212" s="15"/>
      <c r="F212" s="15"/>
      <c r="G212" s="15" t="s">
        <v>3476</v>
      </c>
      <c r="H212" s="15" t="s">
        <v>3477</v>
      </c>
      <c r="I212" s="15" t="s">
        <v>3478</v>
      </c>
      <c r="J212" s="102" t="str">
        <f t="shared" si="3"/>
        <v>B-F8PP-N18</v>
      </c>
      <c r="K212" s="103">
        <f t="shared" si="1"/>
        <v>3840</v>
      </c>
      <c r="L212" s="102">
        <f t="shared" si="2"/>
        <v>0</v>
      </c>
    </row>
    <row r="213" ht="12.75" customHeight="1">
      <c r="A213" s="15" t="s">
        <v>3154</v>
      </c>
      <c r="B213" s="15" t="s">
        <v>3475</v>
      </c>
      <c r="C213" s="15" t="s">
        <v>3477</v>
      </c>
      <c r="D213" s="15" t="s">
        <v>3478</v>
      </c>
      <c r="E213" s="15"/>
      <c r="F213" s="15"/>
      <c r="G213" s="15"/>
      <c r="H213" s="15"/>
      <c r="I213" s="15"/>
      <c r="J213" s="102" t="str">
        <f t="shared" si="3"/>
        <v>B-F8PP-N18</v>
      </c>
      <c r="K213" s="103">
        <f t="shared" si="1"/>
        <v>0</v>
      </c>
      <c r="L213" s="102">
        <f t="shared" si="2"/>
        <v>0</v>
      </c>
    </row>
    <row r="214" ht="12.75" customHeight="1">
      <c r="A214" s="15" t="s">
        <v>901</v>
      </c>
      <c r="B214" s="15"/>
      <c r="C214" s="15" t="s">
        <v>3145</v>
      </c>
      <c r="D214" s="15" t="s">
        <v>3146</v>
      </c>
      <c r="E214" s="15" t="s">
        <v>3146</v>
      </c>
      <c r="F214" s="15"/>
      <c r="G214" s="15" t="s">
        <v>3479</v>
      </c>
      <c r="H214" s="15" t="s">
        <v>3148</v>
      </c>
      <c r="I214" s="15"/>
      <c r="J214" s="102" t="str">
        <f t="shared" si="3"/>
        <v>B-F8PP-W18</v>
      </c>
      <c r="K214" s="103">
        <f t="shared" si="1"/>
        <v>0</v>
      </c>
      <c r="L214" s="102">
        <f t="shared" si="2"/>
        <v>0</v>
      </c>
    </row>
    <row r="215" ht="12.75" customHeight="1">
      <c r="A215" s="15" t="s">
        <v>3156</v>
      </c>
      <c r="B215" s="15" t="s">
        <v>3123</v>
      </c>
      <c r="C215" s="15"/>
      <c r="D215" s="15" t="s">
        <v>3480</v>
      </c>
      <c r="E215" s="15"/>
      <c r="F215" s="15"/>
      <c r="G215" s="15" t="s">
        <v>3481</v>
      </c>
      <c r="H215" s="15" t="s">
        <v>3482</v>
      </c>
      <c r="I215" s="15" t="s">
        <v>3483</v>
      </c>
      <c r="J215" s="102" t="str">
        <f t="shared" si="3"/>
        <v>B-F8PP-W18</v>
      </c>
      <c r="K215" s="103">
        <f t="shared" si="1"/>
        <v>6240</v>
      </c>
      <c r="L215" s="102">
        <f t="shared" si="2"/>
        <v>0</v>
      </c>
    </row>
    <row r="216" ht="12.75" customHeight="1">
      <c r="A216" s="15" t="s">
        <v>3154</v>
      </c>
      <c r="B216" s="15" t="s">
        <v>3480</v>
      </c>
      <c r="C216" s="15" t="s">
        <v>3482</v>
      </c>
      <c r="D216" s="15" t="s">
        <v>3483</v>
      </c>
      <c r="E216" s="15"/>
      <c r="F216" s="15"/>
      <c r="G216" s="15"/>
      <c r="H216" s="15"/>
      <c r="I216" s="15"/>
      <c r="J216" s="102" t="str">
        <f t="shared" si="3"/>
        <v>B-F8PP-W18</v>
      </c>
      <c r="K216" s="103">
        <f t="shared" si="1"/>
        <v>0</v>
      </c>
      <c r="L216" s="102">
        <f t="shared" si="2"/>
        <v>0</v>
      </c>
    </row>
    <row r="217" ht="12.75" customHeight="1">
      <c r="A217" s="15" t="s">
        <v>933</v>
      </c>
      <c r="B217" s="15"/>
      <c r="C217" s="15" t="s">
        <v>3145</v>
      </c>
      <c r="D217" s="15" t="s">
        <v>3146</v>
      </c>
      <c r="E217" s="15" t="s">
        <v>3146</v>
      </c>
      <c r="F217" s="15"/>
      <c r="G217" s="15" t="s">
        <v>3484</v>
      </c>
      <c r="H217" s="15" t="s">
        <v>3148</v>
      </c>
      <c r="I217" s="15"/>
      <c r="J217" s="102" t="str">
        <f t="shared" si="3"/>
        <v>B-F9-N27</v>
      </c>
      <c r="K217" s="103">
        <f t="shared" si="1"/>
        <v>0</v>
      </c>
      <c r="L217" s="102">
        <f t="shared" si="2"/>
        <v>0</v>
      </c>
    </row>
    <row r="218" ht="12.75" customHeight="1">
      <c r="A218" s="15" t="s">
        <v>3156</v>
      </c>
      <c r="B218" s="15" t="s">
        <v>3123</v>
      </c>
      <c r="C218" s="15"/>
      <c r="D218" s="15" t="s">
        <v>3485</v>
      </c>
      <c r="E218" s="15"/>
      <c r="F218" s="15"/>
      <c r="G218" s="15" t="s">
        <v>3486</v>
      </c>
      <c r="H218" s="15" t="s">
        <v>3487</v>
      </c>
      <c r="I218" s="15" t="s">
        <v>3488</v>
      </c>
      <c r="J218" s="102" t="str">
        <f t="shared" si="3"/>
        <v>B-F9-N27</v>
      </c>
      <c r="K218" s="103">
        <f t="shared" si="1"/>
        <v>8925</v>
      </c>
      <c r="L218" s="102">
        <f t="shared" si="2"/>
        <v>0</v>
      </c>
    </row>
    <row r="219" ht="12.75" customHeight="1">
      <c r="A219" s="15" t="s">
        <v>3154</v>
      </c>
      <c r="B219" s="15" t="s">
        <v>3485</v>
      </c>
      <c r="C219" s="15" t="s">
        <v>3487</v>
      </c>
      <c r="D219" s="15" t="s">
        <v>3488</v>
      </c>
      <c r="E219" s="15"/>
      <c r="F219" s="15"/>
      <c r="G219" s="15"/>
      <c r="H219" s="15"/>
      <c r="I219" s="15"/>
      <c r="J219" s="102" t="str">
        <f t="shared" si="3"/>
        <v>B-F9-N27</v>
      </c>
      <c r="K219" s="103">
        <f t="shared" si="1"/>
        <v>0</v>
      </c>
      <c r="L219" s="102">
        <f t="shared" si="2"/>
        <v>0</v>
      </c>
    </row>
    <row r="220" ht="12.75" customHeight="1">
      <c r="A220" s="15" t="s">
        <v>938</v>
      </c>
      <c r="B220" s="15"/>
      <c r="C220" s="15" t="s">
        <v>3145</v>
      </c>
      <c r="D220" s="15" t="s">
        <v>3146</v>
      </c>
      <c r="E220" s="15" t="s">
        <v>3146</v>
      </c>
      <c r="F220" s="15"/>
      <c r="G220" s="15" t="s">
        <v>3489</v>
      </c>
      <c r="H220" s="15" t="s">
        <v>3148</v>
      </c>
      <c r="I220" s="15"/>
      <c r="J220" s="102" t="str">
        <f t="shared" si="3"/>
        <v>B-F9-W27</v>
      </c>
      <c r="K220" s="103">
        <f t="shared" si="1"/>
        <v>0</v>
      </c>
      <c r="L220" s="102">
        <f t="shared" si="2"/>
        <v>0</v>
      </c>
    </row>
    <row r="221" ht="12.75" customHeight="1">
      <c r="A221" s="15" t="s">
        <v>3156</v>
      </c>
      <c r="B221" s="15" t="s">
        <v>3123</v>
      </c>
      <c r="C221" s="15"/>
      <c r="D221" s="15" t="s">
        <v>3490</v>
      </c>
      <c r="E221" s="15"/>
      <c r="F221" s="15"/>
      <c r="G221" s="15" t="s">
        <v>3491</v>
      </c>
      <c r="H221" s="15" t="s">
        <v>3492</v>
      </c>
      <c r="I221" s="15" t="s">
        <v>3493</v>
      </c>
      <c r="J221" s="102" t="str">
        <f t="shared" si="3"/>
        <v>B-F9-W27</v>
      </c>
      <c r="K221" s="103">
        <f t="shared" si="1"/>
        <v>3954</v>
      </c>
      <c r="L221" s="102">
        <f t="shared" si="2"/>
        <v>0</v>
      </c>
    </row>
    <row r="222" ht="12.75" customHeight="1">
      <c r="A222" s="15" t="s">
        <v>3154</v>
      </c>
      <c r="B222" s="15" t="s">
        <v>3490</v>
      </c>
      <c r="C222" s="15" t="s">
        <v>3492</v>
      </c>
      <c r="D222" s="15" t="s">
        <v>3493</v>
      </c>
      <c r="E222" s="15"/>
      <c r="F222" s="15"/>
      <c r="G222" s="15"/>
      <c r="H222" s="15"/>
      <c r="I222" s="15"/>
      <c r="J222" s="102" t="str">
        <f t="shared" si="3"/>
        <v>B-F9-W27</v>
      </c>
      <c r="K222" s="103">
        <f t="shared" si="1"/>
        <v>0</v>
      </c>
      <c r="L222" s="102">
        <f t="shared" si="2"/>
        <v>0</v>
      </c>
    </row>
    <row r="223" ht="12.75" customHeight="1">
      <c r="A223" s="15" t="s">
        <v>947</v>
      </c>
      <c r="B223" s="15"/>
      <c r="C223" s="15" t="s">
        <v>3145</v>
      </c>
      <c r="D223" s="15" t="s">
        <v>3146</v>
      </c>
      <c r="E223" s="15" t="s">
        <v>3146</v>
      </c>
      <c r="F223" s="15"/>
      <c r="G223" s="15" t="s">
        <v>3494</v>
      </c>
      <c r="H223" s="15" t="s">
        <v>3148</v>
      </c>
      <c r="I223" s="15"/>
      <c r="J223" s="102" t="str">
        <f t="shared" si="3"/>
        <v>B-G11-W5</v>
      </c>
      <c r="K223" s="103">
        <f t="shared" si="1"/>
        <v>0</v>
      </c>
      <c r="L223" s="102">
        <f t="shared" si="2"/>
        <v>0</v>
      </c>
    </row>
    <row r="224" ht="12.75" customHeight="1">
      <c r="A224" s="15" t="s">
        <v>3177</v>
      </c>
      <c r="B224" s="15" t="s">
        <v>3123</v>
      </c>
      <c r="C224" s="15"/>
      <c r="D224" s="15" t="s">
        <v>3495</v>
      </c>
      <c r="E224" s="15"/>
      <c r="F224" s="15"/>
      <c r="G224" s="15" t="s">
        <v>3496</v>
      </c>
      <c r="H224" s="15" t="s">
        <v>3497</v>
      </c>
      <c r="I224" s="15" t="s">
        <v>3498</v>
      </c>
      <c r="J224" s="102" t="str">
        <f t="shared" si="3"/>
        <v>B-G11-W5</v>
      </c>
      <c r="K224" s="103">
        <f t="shared" si="1"/>
        <v>16000</v>
      </c>
      <c r="L224" s="102">
        <f t="shared" si="2"/>
        <v>0</v>
      </c>
    </row>
    <row r="225" ht="12.75" customHeight="1">
      <c r="A225" s="15" t="s">
        <v>3154</v>
      </c>
      <c r="B225" s="15" t="s">
        <v>3495</v>
      </c>
      <c r="C225" s="15" t="s">
        <v>3497</v>
      </c>
      <c r="D225" s="15" t="s">
        <v>3498</v>
      </c>
      <c r="E225" s="15"/>
      <c r="F225" s="15"/>
      <c r="G225" s="15"/>
      <c r="H225" s="15"/>
      <c r="I225" s="15"/>
      <c r="J225" s="102" t="str">
        <f t="shared" si="3"/>
        <v>B-G11-W5</v>
      </c>
      <c r="K225" s="103">
        <f t="shared" si="1"/>
        <v>0</v>
      </c>
      <c r="L225" s="102">
        <f t="shared" si="2"/>
        <v>0</v>
      </c>
    </row>
    <row r="226" ht="12.75" customHeight="1">
      <c r="A226" s="15" t="s">
        <v>962</v>
      </c>
      <c r="B226" s="15"/>
      <c r="C226" s="15" t="s">
        <v>3145</v>
      </c>
      <c r="D226" s="15" t="s">
        <v>3146</v>
      </c>
      <c r="E226" s="15" t="s">
        <v>3146</v>
      </c>
      <c r="F226" s="15"/>
      <c r="G226" s="15" t="s">
        <v>3499</v>
      </c>
      <c r="H226" s="15" t="s">
        <v>3148</v>
      </c>
      <c r="I226" s="15"/>
      <c r="J226" s="102" t="str">
        <f t="shared" si="3"/>
        <v>B-G20-N7</v>
      </c>
      <c r="K226" s="103">
        <f t="shared" si="1"/>
        <v>0</v>
      </c>
      <c r="L226" s="102">
        <f t="shared" si="2"/>
        <v>0</v>
      </c>
    </row>
    <row r="227" ht="12.75" customHeight="1">
      <c r="A227" s="15" t="s">
        <v>3177</v>
      </c>
      <c r="B227" s="15" t="s">
        <v>3123</v>
      </c>
      <c r="C227" s="15"/>
      <c r="D227" s="15" t="s">
        <v>3455</v>
      </c>
      <c r="E227" s="15"/>
      <c r="F227" s="15"/>
      <c r="G227" s="15" t="s">
        <v>3500</v>
      </c>
      <c r="H227" s="15" t="s">
        <v>3501</v>
      </c>
      <c r="I227" s="15" t="s">
        <v>3502</v>
      </c>
      <c r="J227" s="102" t="str">
        <f t="shared" si="3"/>
        <v>B-G20-N7</v>
      </c>
      <c r="K227" s="103">
        <f t="shared" si="1"/>
        <v>3456</v>
      </c>
      <c r="L227" s="102">
        <f t="shared" si="2"/>
        <v>0</v>
      </c>
    </row>
    <row r="228" ht="12.75" customHeight="1">
      <c r="A228" s="15" t="s">
        <v>3154</v>
      </c>
      <c r="B228" s="15" t="s">
        <v>3455</v>
      </c>
      <c r="C228" s="15" t="s">
        <v>3501</v>
      </c>
      <c r="D228" s="15" t="s">
        <v>3502</v>
      </c>
      <c r="E228" s="15"/>
      <c r="F228" s="15"/>
      <c r="G228" s="15"/>
      <c r="H228" s="15"/>
      <c r="I228" s="15"/>
      <c r="J228" s="102" t="str">
        <f t="shared" si="3"/>
        <v>B-G20-N7</v>
      </c>
      <c r="K228" s="103">
        <f t="shared" si="1"/>
        <v>0</v>
      </c>
      <c r="L228" s="102">
        <f t="shared" si="2"/>
        <v>0</v>
      </c>
    </row>
    <row r="229" ht="12.75" customHeight="1">
      <c r="A229" s="15" t="s">
        <v>968</v>
      </c>
      <c r="B229" s="15"/>
      <c r="C229" s="15" t="s">
        <v>3145</v>
      </c>
      <c r="D229" s="15" t="s">
        <v>3146</v>
      </c>
      <c r="E229" s="15" t="s">
        <v>3146</v>
      </c>
      <c r="F229" s="15"/>
      <c r="G229" s="15" t="s">
        <v>3503</v>
      </c>
      <c r="H229" s="15" t="s">
        <v>3148</v>
      </c>
      <c r="I229" s="15"/>
      <c r="J229" s="102" t="str">
        <f t="shared" si="3"/>
        <v>B-G20-W7</v>
      </c>
      <c r="K229" s="103">
        <f t="shared" si="1"/>
        <v>0</v>
      </c>
      <c r="L229" s="102">
        <f t="shared" si="2"/>
        <v>0</v>
      </c>
    </row>
    <row r="230" ht="12.75" customHeight="1">
      <c r="A230" s="15" t="s">
        <v>3156</v>
      </c>
      <c r="B230" s="15" t="s">
        <v>3123</v>
      </c>
      <c r="C230" s="15"/>
      <c r="D230" s="15" t="s">
        <v>3455</v>
      </c>
      <c r="E230" s="15"/>
      <c r="F230" s="15"/>
      <c r="G230" s="15" t="s">
        <v>3504</v>
      </c>
      <c r="H230" s="15" t="s">
        <v>3505</v>
      </c>
      <c r="I230" s="15" t="s">
        <v>3502</v>
      </c>
      <c r="J230" s="102" t="str">
        <f t="shared" si="3"/>
        <v>B-G20-W7</v>
      </c>
      <c r="K230" s="103">
        <f t="shared" si="1"/>
        <v>3456</v>
      </c>
      <c r="L230" s="102">
        <f t="shared" si="2"/>
        <v>0</v>
      </c>
    </row>
    <row r="231" ht="12.75" customHeight="1">
      <c r="A231" s="15" t="s">
        <v>3154</v>
      </c>
      <c r="B231" s="15" t="s">
        <v>3455</v>
      </c>
      <c r="C231" s="15" t="s">
        <v>3505</v>
      </c>
      <c r="D231" s="15" t="s">
        <v>3502</v>
      </c>
      <c r="E231" s="15"/>
      <c r="F231" s="15"/>
      <c r="G231" s="15"/>
      <c r="H231" s="15"/>
      <c r="I231" s="15"/>
      <c r="J231" s="102" t="str">
        <f t="shared" si="3"/>
        <v>B-G20-W7</v>
      </c>
      <c r="K231" s="103">
        <f t="shared" si="1"/>
        <v>0</v>
      </c>
      <c r="L231" s="102">
        <f t="shared" si="2"/>
        <v>0</v>
      </c>
    </row>
    <row r="232" ht="12.75" customHeight="1">
      <c r="A232" s="15" t="s">
        <v>970</v>
      </c>
      <c r="B232" s="15"/>
      <c r="C232" s="15" t="s">
        <v>3145</v>
      </c>
      <c r="D232" s="15" t="s">
        <v>3146</v>
      </c>
      <c r="E232" s="15" t="s">
        <v>3146</v>
      </c>
      <c r="F232" s="15"/>
      <c r="G232" s="15" t="s">
        <v>3506</v>
      </c>
      <c r="H232" s="15" t="s">
        <v>3148</v>
      </c>
      <c r="I232" s="15"/>
      <c r="J232" s="102" t="str">
        <f t="shared" si="3"/>
        <v>B-G20-W7CLOVES</v>
      </c>
      <c r="K232" s="103">
        <f t="shared" si="1"/>
        <v>0</v>
      </c>
      <c r="L232" s="102">
        <f t="shared" si="2"/>
        <v>0</v>
      </c>
    </row>
    <row r="233" ht="12.75" customHeight="1">
      <c r="A233" s="15" t="s">
        <v>3177</v>
      </c>
      <c r="B233" s="15" t="s">
        <v>3123</v>
      </c>
      <c r="C233" s="15"/>
      <c r="D233" s="15" t="s">
        <v>3507</v>
      </c>
      <c r="E233" s="15"/>
      <c r="F233" s="15"/>
      <c r="G233" s="15" t="s">
        <v>3508</v>
      </c>
      <c r="H233" s="15" t="s">
        <v>3509</v>
      </c>
      <c r="I233" s="15" t="s">
        <v>3510</v>
      </c>
      <c r="J233" s="102" t="str">
        <f t="shared" si="3"/>
        <v>B-G20-W7CLOVES</v>
      </c>
      <c r="K233" s="103">
        <f t="shared" si="1"/>
        <v>1728</v>
      </c>
      <c r="L233" s="102">
        <f t="shared" si="2"/>
        <v>0</v>
      </c>
    </row>
    <row r="234" ht="12.75" customHeight="1">
      <c r="A234" s="15" t="s">
        <v>3154</v>
      </c>
      <c r="B234" s="15" t="s">
        <v>3507</v>
      </c>
      <c r="C234" s="15" t="s">
        <v>3509</v>
      </c>
      <c r="D234" s="15" t="s">
        <v>3510</v>
      </c>
      <c r="E234" s="15"/>
      <c r="F234" s="15"/>
      <c r="G234" s="15"/>
      <c r="H234" s="15"/>
      <c r="I234" s="15"/>
      <c r="J234" s="102" t="str">
        <f t="shared" si="3"/>
        <v>B-G20-W7CLOVES</v>
      </c>
      <c r="K234" s="103">
        <f t="shared" si="1"/>
        <v>0</v>
      </c>
      <c r="L234" s="102">
        <f t="shared" si="2"/>
        <v>0</v>
      </c>
    </row>
    <row r="235" ht="12.75" customHeight="1">
      <c r="A235" s="15" t="s">
        <v>25</v>
      </c>
      <c r="B235" s="15"/>
      <c r="C235" s="15" t="s">
        <v>3145</v>
      </c>
      <c r="D235" s="15" t="s">
        <v>3146</v>
      </c>
      <c r="E235" s="15" t="s">
        <v>3146</v>
      </c>
      <c r="F235" s="15"/>
      <c r="G235" s="15" t="s">
        <v>3511</v>
      </c>
      <c r="H235" s="15" t="s">
        <v>3148</v>
      </c>
      <c r="I235" s="15"/>
      <c r="J235" s="102" t="str">
        <f t="shared" si="3"/>
        <v>B-G23H-N8</v>
      </c>
      <c r="K235" s="103">
        <f t="shared" si="1"/>
        <v>0</v>
      </c>
      <c r="L235" s="102">
        <f t="shared" si="2"/>
        <v>0</v>
      </c>
    </row>
    <row r="236" ht="12.75" customHeight="1">
      <c r="A236" s="15" t="s">
        <v>3149</v>
      </c>
      <c r="B236" s="15" t="s">
        <v>3123</v>
      </c>
      <c r="C236" s="15"/>
      <c r="D236" s="15" t="s">
        <v>3325</v>
      </c>
      <c r="E236" s="15"/>
      <c r="F236" s="15"/>
      <c r="G236" s="15" t="s">
        <v>3512</v>
      </c>
      <c r="H236" s="15" t="s">
        <v>3513</v>
      </c>
      <c r="I236" s="15" t="s">
        <v>3514</v>
      </c>
      <c r="J236" s="102" t="str">
        <f t="shared" si="3"/>
        <v>B-G23H-N8</v>
      </c>
      <c r="K236" s="103">
        <f t="shared" si="1"/>
        <v>8000</v>
      </c>
      <c r="L236" s="102">
        <f t="shared" si="2"/>
        <v>0</v>
      </c>
    </row>
    <row r="237" ht="12.75" customHeight="1">
      <c r="A237" s="15" t="s">
        <v>3154</v>
      </c>
      <c r="B237" s="15" t="s">
        <v>3325</v>
      </c>
      <c r="C237" s="15" t="s">
        <v>3513</v>
      </c>
      <c r="D237" s="15" t="s">
        <v>3514</v>
      </c>
      <c r="E237" s="15"/>
      <c r="F237" s="15"/>
      <c r="G237" s="15"/>
      <c r="H237" s="15"/>
      <c r="I237" s="15"/>
      <c r="J237" s="102" t="str">
        <f t="shared" si="3"/>
        <v>B-G23H-N8</v>
      </c>
      <c r="K237" s="103">
        <f t="shared" si="1"/>
        <v>0</v>
      </c>
      <c r="L237" s="102">
        <f t="shared" si="2"/>
        <v>0</v>
      </c>
    </row>
    <row r="238" ht="12.75" customHeight="1">
      <c r="A238" s="15" t="s">
        <v>999</v>
      </c>
      <c r="B238" s="15"/>
      <c r="C238" s="15" t="s">
        <v>3145</v>
      </c>
      <c r="D238" s="15" t="s">
        <v>3146</v>
      </c>
      <c r="E238" s="15" t="s">
        <v>3146</v>
      </c>
      <c r="F238" s="15"/>
      <c r="G238" s="15" t="s">
        <v>3515</v>
      </c>
      <c r="H238" s="15" t="s">
        <v>3148</v>
      </c>
      <c r="I238" s="15"/>
      <c r="J238" s="102" t="str">
        <f t="shared" si="3"/>
        <v>B-G23H-W8</v>
      </c>
      <c r="K238" s="103">
        <f t="shared" si="1"/>
        <v>0</v>
      </c>
      <c r="L238" s="102">
        <f t="shared" si="2"/>
        <v>0</v>
      </c>
    </row>
    <row r="239" ht="12.75" customHeight="1">
      <c r="A239" s="15" t="s">
        <v>3177</v>
      </c>
      <c r="B239" s="15" t="s">
        <v>3123</v>
      </c>
      <c r="C239" s="15"/>
      <c r="D239" s="15" t="s">
        <v>3516</v>
      </c>
      <c r="E239" s="15"/>
      <c r="F239" s="15"/>
      <c r="G239" s="15" t="s">
        <v>3517</v>
      </c>
      <c r="H239" s="15" t="s">
        <v>3518</v>
      </c>
      <c r="I239" s="15" t="s">
        <v>3519</v>
      </c>
      <c r="J239" s="102" t="str">
        <f t="shared" si="3"/>
        <v>B-G23H-W8</v>
      </c>
      <c r="K239" s="103">
        <f t="shared" si="1"/>
        <v>11200</v>
      </c>
      <c r="L239" s="102">
        <f t="shared" si="2"/>
        <v>0</v>
      </c>
    </row>
    <row r="240" ht="12.75" customHeight="1">
      <c r="A240" s="15" t="s">
        <v>3154</v>
      </c>
      <c r="B240" s="15" t="s">
        <v>3516</v>
      </c>
      <c r="C240" s="15" t="s">
        <v>3518</v>
      </c>
      <c r="D240" s="15" t="s">
        <v>3519</v>
      </c>
      <c r="E240" s="15"/>
      <c r="F240" s="15"/>
      <c r="G240" s="15"/>
      <c r="H240" s="15"/>
      <c r="I240" s="15"/>
      <c r="J240" s="102" t="str">
        <f t="shared" si="3"/>
        <v>B-G23H-W8</v>
      </c>
      <c r="K240" s="103">
        <f t="shared" si="1"/>
        <v>0</v>
      </c>
      <c r="L240" s="102">
        <f t="shared" si="2"/>
        <v>0</v>
      </c>
    </row>
    <row r="241" ht="12.75" customHeight="1">
      <c r="A241" s="15" t="s">
        <v>1005</v>
      </c>
      <c r="B241" s="15"/>
      <c r="C241" s="15" t="s">
        <v>3145</v>
      </c>
      <c r="D241" s="15" t="s">
        <v>3146</v>
      </c>
      <c r="E241" s="15" t="s">
        <v>3146</v>
      </c>
      <c r="F241" s="15"/>
      <c r="G241" s="15" t="s">
        <v>3520</v>
      </c>
      <c r="H241" s="15" t="s">
        <v>3148</v>
      </c>
      <c r="I241" s="15"/>
      <c r="J241" s="102" t="str">
        <f t="shared" si="3"/>
        <v>B-G23P-CL8</v>
      </c>
      <c r="K241" s="103">
        <f t="shared" si="1"/>
        <v>0</v>
      </c>
      <c r="L241" s="102">
        <f t="shared" si="2"/>
        <v>0</v>
      </c>
    </row>
    <row r="242" ht="12.75" customHeight="1">
      <c r="A242" s="15" t="s">
        <v>3149</v>
      </c>
      <c r="B242" s="15" t="s">
        <v>3123</v>
      </c>
      <c r="C242" s="15"/>
      <c r="D242" s="15" t="s">
        <v>3521</v>
      </c>
      <c r="E242" s="15"/>
      <c r="F242" s="15"/>
      <c r="G242" s="15" t="s">
        <v>3522</v>
      </c>
      <c r="H242" s="15" t="s">
        <v>3523</v>
      </c>
      <c r="I242" s="15" t="s">
        <v>3524</v>
      </c>
      <c r="J242" s="102" t="str">
        <f t="shared" si="3"/>
        <v>B-G23P-CL8</v>
      </c>
      <c r="K242" s="103">
        <f t="shared" si="1"/>
        <v>60800</v>
      </c>
      <c r="L242" s="102">
        <f t="shared" si="2"/>
        <v>0</v>
      </c>
    </row>
    <row r="243" ht="12.75" customHeight="1">
      <c r="A243" s="15" t="s">
        <v>3149</v>
      </c>
      <c r="B243" s="15" t="s">
        <v>3128</v>
      </c>
      <c r="C243" s="15"/>
      <c r="D243" s="15" t="s">
        <v>3525</v>
      </c>
      <c r="E243" s="15"/>
      <c r="F243" s="15"/>
      <c r="G243" s="15" t="s">
        <v>3522</v>
      </c>
      <c r="H243" s="15" t="s">
        <v>3526</v>
      </c>
      <c r="I243" s="15" t="s">
        <v>3527</v>
      </c>
      <c r="J243" s="102" t="str">
        <f t="shared" si="3"/>
        <v>B-G23P-CL8</v>
      </c>
      <c r="K243" s="103">
        <f t="shared" si="1"/>
        <v>12864</v>
      </c>
      <c r="L243" s="102">
        <f t="shared" si="2"/>
        <v>0</v>
      </c>
    </row>
    <row r="244" ht="12.75" customHeight="1">
      <c r="A244" s="15" t="s">
        <v>3154</v>
      </c>
      <c r="B244" s="15" t="s">
        <v>3528</v>
      </c>
      <c r="C244" s="15" t="s">
        <v>3529</v>
      </c>
      <c r="D244" s="15" t="s">
        <v>3530</v>
      </c>
      <c r="E244" s="15"/>
      <c r="F244" s="15"/>
      <c r="G244" s="15"/>
      <c r="H244" s="15"/>
      <c r="I244" s="15"/>
      <c r="J244" s="102" t="str">
        <f t="shared" si="3"/>
        <v>B-G23P-CL8</v>
      </c>
      <c r="K244" s="103">
        <f t="shared" si="1"/>
        <v>0</v>
      </c>
      <c r="L244" s="102">
        <f t="shared" si="2"/>
        <v>0</v>
      </c>
    </row>
    <row r="245" ht="12.75" customHeight="1">
      <c r="A245" s="15" t="s">
        <v>1014</v>
      </c>
      <c r="B245" s="15"/>
      <c r="C245" s="15" t="s">
        <v>3145</v>
      </c>
      <c r="D245" s="15" t="s">
        <v>3146</v>
      </c>
      <c r="E245" s="15" t="s">
        <v>3146</v>
      </c>
      <c r="F245" s="15"/>
      <c r="G245" s="15" t="s">
        <v>3531</v>
      </c>
      <c r="H245" s="15" t="s">
        <v>3148</v>
      </c>
      <c r="I245" s="15"/>
      <c r="J245" s="102" t="str">
        <f t="shared" si="3"/>
        <v>B-G23PZ-CL8</v>
      </c>
      <c r="K245" s="103">
        <f t="shared" si="1"/>
        <v>0</v>
      </c>
      <c r="L245" s="102">
        <f t="shared" si="2"/>
        <v>0</v>
      </c>
    </row>
    <row r="246" ht="12.75" customHeight="1">
      <c r="A246" s="15" t="s">
        <v>3149</v>
      </c>
      <c r="B246" s="15" t="s">
        <v>3123</v>
      </c>
      <c r="C246" s="15"/>
      <c r="D246" s="15" t="s">
        <v>3432</v>
      </c>
      <c r="E246" s="15"/>
      <c r="F246" s="15"/>
      <c r="G246" s="15" t="s">
        <v>3532</v>
      </c>
      <c r="H246" s="15" t="s">
        <v>3533</v>
      </c>
      <c r="I246" s="15" t="s">
        <v>3534</v>
      </c>
      <c r="J246" s="102" t="str">
        <f t="shared" si="3"/>
        <v>B-G23PZ-CL8</v>
      </c>
      <c r="K246" s="103">
        <f t="shared" si="1"/>
        <v>24000</v>
      </c>
      <c r="L246" s="102">
        <f t="shared" si="2"/>
        <v>0</v>
      </c>
    </row>
    <row r="247" ht="12.75" customHeight="1">
      <c r="A247" s="15" t="s">
        <v>3154</v>
      </c>
      <c r="B247" s="15" t="s">
        <v>3432</v>
      </c>
      <c r="C247" s="15" t="s">
        <v>3533</v>
      </c>
      <c r="D247" s="15" t="s">
        <v>3534</v>
      </c>
      <c r="E247" s="15"/>
      <c r="F247" s="15"/>
      <c r="G247" s="15"/>
      <c r="H247" s="15"/>
      <c r="I247" s="15"/>
      <c r="J247" s="102" t="str">
        <f t="shared" si="3"/>
        <v>B-G23PZ-CL8</v>
      </c>
      <c r="K247" s="103">
        <f t="shared" si="1"/>
        <v>0</v>
      </c>
      <c r="L247" s="102">
        <f t="shared" si="2"/>
        <v>0</v>
      </c>
    </row>
    <row r="248" ht="12.75" customHeight="1">
      <c r="A248" s="15" t="s">
        <v>1020</v>
      </c>
      <c r="B248" s="15"/>
      <c r="C248" s="15" t="s">
        <v>3145</v>
      </c>
      <c r="D248" s="15" t="s">
        <v>3146</v>
      </c>
      <c r="E248" s="15" t="s">
        <v>3146</v>
      </c>
      <c r="F248" s="15"/>
      <c r="G248" s="15" t="s">
        <v>3499</v>
      </c>
      <c r="H248" s="15" t="s">
        <v>3148</v>
      </c>
      <c r="I248" s="15"/>
      <c r="J248" s="102" t="str">
        <f t="shared" si="3"/>
        <v>B-G24PP-N8</v>
      </c>
      <c r="K248" s="103">
        <f t="shared" si="1"/>
        <v>0</v>
      </c>
      <c r="L248" s="102">
        <f t="shared" si="2"/>
        <v>0</v>
      </c>
    </row>
    <row r="249" ht="12.75" customHeight="1">
      <c r="A249" s="15" t="s">
        <v>3156</v>
      </c>
      <c r="B249" s="15" t="s">
        <v>3123</v>
      </c>
      <c r="C249" s="15"/>
      <c r="D249" s="15" t="s">
        <v>3535</v>
      </c>
      <c r="E249" s="15"/>
      <c r="F249" s="15"/>
      <c r="G249" s="15" t="s">
        <v>3536</v>
      </c>
      <c r="H249" s="15" t="s">
        <v>3537</v>
      </c>
      <c r="I249" s="15" t="s">
        <v>3538</v>
      </c>
      <c r="J249" s="102" t="str">
        <f t="shared" si="3"/>
        <v>B-G24PP-N8</v>
      </c>
      <c r="K249" s="103">
        <f t="shared" si="1"/>
        <v>5284</v>
      </c>
      <c r="L249" s="102">
        <f t="shared" si="2"/>
        <v>0</v>
      </c>
    </row>
    <row r="250" ht="12.75" customHeight="1">
      <c r="A250" s="15" t="s">
        <v>3154</v>
      </c>
      <c r="B250" s="15" t="s">
        <v>3535</v>
      </c>
      <c r="C250" s="15" t="s">
        <v>3537</v>
      </c>
      <c r="D250" s="15" t="s">
        <v>3538</v>
      </c>
      <c r="E250" s="15"/>
      <c r="F250" s="15"/>
      <c r="G250" s="15"/>
      <c r="H250" s="15"/>
      <c r="I250" s="15"/>
      <c r="J250" s="102" t="str">
        <f t="shared" si="3"/>
        <v>B-G24PP-N8</v>
      </c>
      <c r="K250" s="103">
        <f t="shared" si="1"/>
        <v>0</v>
      </c>
      <c r="L250" s="102">
        <f t="shared" si="2"/>
        <v>0</v>
      </c>
    </row>
    <row r="251" ht="12.75" customHeight="1">
      <c r="A251" s="15" t="s">
        <v>1025</v>
      </c>
      <c r="B251" s="15"/>
      <c r="C251" s="15" t="s">
        <v>3145</v>
      </c>
      <c r="D251" s="15" t="s">
        <v>3146</v>
      </c>
      <c r="E251" s="15" t="s">
        <v>3146</v>
      </c>
      <c r="F251" s="15"/>
      <c r="G251" s="15" t="s">
        <v>3503</v>
      </c>
      <c r="H251" s="15" t="s">
        <v>3148</v>
      </c>
      <c r="I251" s="15"/>
      <c r="J251" s="102" t="str">
        <f t="shared" si="3"/>
        <v>B-G24PP-W8</v>
      </c>
      <c r="K251" s="103">
        <f t="shared" si="1"/>
        <v>0</v>
      </c>
      <c r="L251" s="102">
        <f t="shared" si="2"/>
        <v>0</v>
      </c>
    </row>
    <row r="252" ht="12.75" customHeight="1">
      <c r="A252" s="15" t="s">
        <v>3156</v>
      </c>
      <c r="B252" s="15" t="s">
        <v>3123</v>
      </c>
      <c r="C252" s="15"/>
      <c r="D252" s="15" t="s">
        <v>3539</v>
      </c>
      <c r="E252" s="15"/>
      <c r="F252" s="15"/>
      <c r="G252" s="15" t="s">
        <v>3540</v>
      </c>
      <c r="H252" s="15" t="s">
        <v>3541</v>
      </c>
      <c r="I252" s="15" t="s">
        <v>3542</v>
      </c>
      <c r="J252" s="102" t="str">
        <f t="shared" si="3"/>
        <v>B-G24PP-W8</v>
      </c>
      <c r="K252" s="103">
        <f t="shared" si="1"/>
        <v>864</v>
      </c>
      <c r="L252" s="102">
        <f t="shared" si="2"/>
        <v>0</v>
      </c>
    </row>
    <row r="253" ht="12.75" customHeight="1">
      <c r="A253" s="15" t="s">
        <v>3154</v>
      </c>
      <c r="B253" s="15" t="s">
        <v>3539</v>
      </c>
      <c r="C253" s="15" t="s">
        <v>3541</v>
      </c>
      <c r="D253" s="15" t="s">
        <v>3542</v>
      </c>
      <c r="E253" s="15"/>
      <c r="F253" s="15"/>
      <c r="G253" s="15"/>
      <c r="H253" s="15"/>
      <c r="I253" s="15"/>
      <c r="J253" s="102" t="str">
        <f t="shared" si="3"/>
        <v>B-G24PP-W8</v>
      </c>
      <c r="K253" s="103">
        <f t="shared" si="1"/>
        <v>0</v>
      </c>
      <c r="L253" s="102">
        <f t="shared" si="2"/>
        <v>0</v>
      </c>
    </row>
    <row r="254" ht="12.75" customHeight="1">
      <c r="A254" s="15" t="s">
        <v>1038</v>
      </c>
      <c r="B254" s="15"/>
      <c r="C254" s="15" t="s">
        <v>3145</v>
      </c>
      <c r="D254" s="15" t="s">
        <v>3146</v>
      </c>
      <c r="E254" s="15" t="s">
        <v>3146</v>
      </c>
      <c r="F254" s="15"/>
      <c r="G254" s="15" t="s">
        <v>3543</v>
      </c>
      <c r="H254" s="15" t="s">
        <v>3148</v>
      </c>
      <c r="I254" s="15"/>
      <c r="J254" s="102" t="str">
        <f t="shared" si="3"/>
        <v>B-G25H-N19</v>
      </c>
      <c r="K254" s="103">
        <f t="shared" si="1"/>
        <v>0</v>
      </c>
      <c r="L254" s="102">
        <f t="shared" si="2"/>
        <v>0</v>
      </c>
    </row>
    <row r="255" ht="12.75" customHeight="1">
      <c r="A255" s="15" t="s">
        <v>3177</v>
      </c>
      <c r="B255" s="15" t="s">
        <v>3123</v>
      </c>
      <c r="C255" s="15"/>
      <c r="D255" s="15" t="s">
        <v>3544</v>
      </c>
      <c r="E255" s="15"/>
      <c r="F255" s="15"/>
      <c r="G255" s="15" t="s">
        <v>3545</v>
      </c>
      <c r="H255" s="15" t="s">
        <v>3546</v>
      </c>
      <c r="I255" s="15" t="s">
        <v>3547</v>
      </c>
      <c r="J255" s="102" t="str">
        <f t="shared" si="3"/>
        <v>B-G25H-N19</v>
      </c>
      <c r="K255" s="103">
        <f t="shared" si="1"/>
        <v>720</v>
      </c>
      <c r="L255" s="102">
        <f t="shared" si="2"/>
        <v>0</v>
      </c>
    </row>
    <row r="256" ht="12.75" customHeight="1">
      <c r="A256" s="15" t="s">
        <v>3154</v>
      </c>
      <c r="B256" s="15" t="s">
        <v>3544</v>
      </c>
      <c r="C256" s="15" t="s">
        <v>3546</v>
      </c>
      <c r="D256" s="15" t="s">
        <v>3547</v>
      </c>
      <c r="E256" s="15"/>
      <c r="F256" s="15"/>
      <c r="G256" s="15"/>
      <c r="H256" s="15"/>
      <c r="I256" s="15"/>
      <c r="J256" s="102" t="str">
        <f t="shared" si="3"/>
        <v>B-G25H-N19</v>
      </c>
      <c r="K256" s="103">
        <f t="shared" si="1"/>
        <v>0</v>
      </c>
      <c r="L256" s="102">
        <f t="shared" si="2"/>
        <v>0</v>
      </c>
    </row>
    <row r="257" ht="12.75" customHeight="1">
      <c r="A257" s="15" t="s">
        <v>97</v>
      </c>
      <c r="B257" s="15"/>
      <c r="C257" s="15" t="s">
        <v>3145</v>
      </c>
      <c r="D257" s="15" t="s">
        <v>3146</v>
      </c>
      <c r="E257" s="15" t="s">
        <v>3146</v>
      </c>
      <c r="F257" s="15"/>
      <c r="G257" s="15" t="s">
        <v>3548</v>
      </c>
      <c r="H257" s="15" t="s">
        <v>3148</v>
      </c>
      <c r="I257" s="15"/>
      <c r="J257" s="102" t="str">
        <f t="shared" si="3"/>
        <v>B-G25H-W19</v>
      </c>
      <c r="K257" s="103">
        <f t="shared" si="1"/>
        <v>0</v>
      </c>
      <c r="L257" s="102">
        <f t="shared" si="2"/>
        <v>0</v>
      </c>
    </row>
    <row r="258" ht="12.75" customHeight="1">
      <c r="A258" s="15" t="s">
        <v>3149</v>
      </c>
      <c r="B258" s="15" t="s">
        <v>3123</v>
      </c>
      <c r="C258" s="15"/>
      <c r="D258" s="15" t="s">
        <v>3549</v>
      </c>
      <c r="E258" s="15"/>
      <c r="F258" s="15"/>
      <c r="G258" s="15" t="s">
        <v>3550</v>
      </c>
      <c r="H258" s="15" t="s">
        <v>3551</v>
      </c>
      <c r="I258" s="15" t="s">
        <v>3552</v>
      </c>
      <c r="J258" s="102" t="str">
        <f t="shared" si="3"/>
        <v>B-G25H-W19</v>
      </c>
      <c r="K258" s="103">
        <f t="shared" si="1"/>
        <v>6948</v>
      </c>
      <c r="L258" s="102">
        <f t="shared" si="2"/>
        <v>0</v>
      </c>
    </row>
    <row r="259" ht="12.75" customHeight="1">
      <c r="A259" s="15" t="s">
        <v>3154</v>
      </c>
      <c r="B259" s="15" t="s">
        <v>3549</v>
      </c>
      <c r="C259" s="15" t="s">
        <v>3551</v>
      </c>
      <c r="D259" s="15" t="s">
        <v>3552</v>
      </c>
      <c r="E259" s="15"/>
      <c r="F259" s="15"/>
      <c r="G259" s="15"/>
      <c r="H259" s="15"/>
      <c r="I259" s="15"/>
      <c r="J259" s="102" t="str">
        <f t="shared" si="3"/>
        <v>B-G25H-W19</v>
      </c>
      <c r="K259" s="103">
        <f t="shared" si="1"/>
        <v>0</v>
      </c>
      <c r="L259" s="102">
        <f t="shared" si="2"/>
        <v>0</v>
      </c>
    </row>
    <row r="260" ht="12.75" customHeight="1">
      <c r="A260" s="15" t="s">
        <v>1049</v>
      </c>
      <c r="B260" s="15"/>
      <c r="C260" s="15" t="s">
        <v>3145</v>
      </c>
      <c r="D260" s="15" t="s">
        <v>3146</v>
      </c>
      <c r="E260" s="15" t="s">
        <v>3146</v>
      </c>
      <c r="F260" s="15"/>
      <c r="G260" s="15" t="s">
        <v>1050</v>
      </c>
      <c r="H260" s="15" t="s">
        <v>3148</v>
      </c>
      <c r="I260" s="15"/>
      <c r="J260" s="102" t="str">
        <f t="shared" si="3"/>
        <v>B-G25H-W19EXPRE</v>
      </c>
      <c r="K260" s="103">
        <f t="shared" si="1"/>
        <v>0</v>
      </c>
      <c r="L260" s="102">
        <f t="shared" si="2"/>
        <v>0</v>
      </c>
    </row>
    <row r="261" ht="12.75" customHeight="1">
      <c r="A261" s="15" t="s">
        <v>3156</v>
      </c>
      <c r="B261" s="15" t="s">
        <v>3123</v>
      </c>
      <c r="C261" s="15"/>
      <c r="D261" s="15" t="s">
        <v>3553</v>
      </c>
      <c r="E261" s="15"/>
      <c r="F261" s="15"/>
      <c r="G261" s="15" t="s">
        <v>3554</v>
      </c>
      <c r="H261" s="15" t="s">
        <v>3555</v>
      </c>
      <c r="I261" s="15" t="s">
        <v>3556</v>
      </c>
      <c r="J261" s="102" t="str">
        <f t="shared" si="3"/>
        <v>B-G25H-W19EXPRE</v>
      </c>
      <c r="K261" s="103">
        <f t="shared" si="1"/>
        <v>778</v>
      </c>
      <c r="L261" s="102">
        <f t="shared" si="2"/>
        <v>0</v>
      </c>
    </row>
    <row r="262" ht="12.75" customHeight="1">
      <c r="A262" s="15" t="s">
        <v>3154</v>
      </c>
      <c r="B262" s="15" t="s">
        <v>3553</v>
      </c>
      <c r="C262" s="15" t="s">
        <v>3555</v>
      </c>
      <c r="D262" s="15" t="s">
        <v>3556</v>
      </c>
      <c r="E262" s="15"/>
      <c r="F262" s="15"/>
      <c r="G262" s="15"/>
      <c r="H262" s="15"/>
      <c r="I262" s="15"/>
      <c r="J262" s="102" t="str">
        <f t="shared" si="3"/>
        <v>B-G25H-W19EXPRE</v>
      </c>
      <c r="K262" s="103">
        <f t="shared" si="1"/>
        <v>0</v>
      </c>
      <c r="L262" s="102">
        <f t="shared" si="2"/>
        <v>0</v>
      </c>
    </row>
    <row r="263" ht="12.75" customHeight="1">
      <c r="A263" s="15" t="s">
        <v>1069</v>
      </c>
      <c r="B263" s="15"/>
      <c r="C263" s="15" t="s">
        <v>3145</v>
      </c>
      <c r="D263" s="15" t="s">
        <v>3146</v>
      </c>
      <c r="E263" s="15" t="s">
        <v>3146</v>
      </c>
      <c r="F263" s="15"/>
      <c r="G263" s="15" t="s">
        <v>1070</v>
      </c>
      <c r="H263" s="15" t="s">
        <v>3148</v>
      </c>
      <c r="I263" s="15"/>
      <c r="J263" s="102" t="str">
        <f t="shared" si="3"/>
        <v>B-G25H-W19PNT</v>
      </c>
      <c r="K263" s="103">
        <f t="shared" si="1"/>
        <v>0</v>
      </c>
      <c r="L263" s="102">
        <f t="shared" si="2"/>
        <v>0</v>
      </c>
    </row>
    <row r="264" ht="12.75" customHeight="1">
      <c r="A264" s="15"/>
      <c r="B264" s="15" t="s">
        <v>3123</v>
      </c>
      <c r="C264" s="15"/>
      <c r="D264" s="15" t="s">
        <v>3557</v>
      </c>
      <c r="E264" s="15"/>
      <c r="F264" s="15"/>
      <c r="G264" s="15" t="s">
        <v>3558</v>
      </c>
      <c r="H264" s="15" t="s">
        <v>3559</v>
      </c>
      <c r="I264" s="15" t="s">
        <v>3560</v>
      </c>
      <c r="J264" s="102" t="str">
        <f t="shared" si="3"/>
        <v>B-G25H-W19PNT</v>
      </c>
      <c r="K264" s="103">
        <f t="shared" si="1"/>
        <v>664</v>
      </c>
      <c r="L264" s="102">
        <f t="shared" si="2"/>
        <v>0</v>
      </c>
    </row>
    <row r="265" ht="12.75" customHeight="1">
      <c r="A265" s="15" t="s">
        <v>3154</v>
      </c>
      <c r="B265" s="15" t="s">
        <v>3557</v>
      </c>
      <c r="C265" s="15" t="s">
        <v>3559</v>
      </c>
      <c r="D265" s="15" t="s">
        <v>3560</v>
      </c>
      <c r="E265" s="15"/>
      <c r="F265" s="15"/>
      <c r="G265" s="15"/>
      <c r="H265" s="15"/>
      <c r="I265" s="15"/>
      <c r="J265" s="102" t="str">
        <f t="shared" si="3"/>
        <v>B-G25H-W19PNT</v>
      </c>
      <c r="K265" s="103">
        <f t="shared" si="1"/>
        <v>0</v>
      </c>
      <c r="L265" s="102">
        <f t="shared" si="2"/>
        <v>0</v>
      </c>
    </row>
    <row r="266" ht="12.75" customHeight="1">
      <c r="A266" s="15" t="s">
        <v>1073</v>
      </c>
      <c r="B266" s="15"/>
      <c r="C266" s="15" t="s">
        <v>3145</v>
      </c>
      <c r="D266" s="15" t="s">
        <v>3146</v>
      </c>
      <c r="E266" s="15" t="s">
        <v>3146</v>
      </c>
      <c r="F266" s="15"/>
      <c r="G266" s="15" t="s">
        <v>888</v>
      </c>
      <c r="H266" s="15" t="s">
        <v>3148</v>
      </c>
      <c r="I266" s="15"/>
      <c r="J266" s="102" t="str">
        <f t="shared" si="3"/>
        <v>B-G25P-N19</v>
      </c>
      <c r="K266" s="103">
        <f t="shared" si="1"/>
        <v>0</v>
      </c>
      <c r="L266" s="102">
        <f t="shared" si="2"/>
        <v>0</v>
      </c>
    </row>
    <row r="267" ht="12.75" customHeight="1">
      <c r="A267" s="15" t="s">
        <v>3161</v>
      </c>
      <c r="B267" s="15" t="s">
        <v>3123</v>
      </c>
      <c r="C267" s="15"/>
      <c r="D267" s="15" t="s">
        <v>3465</v>
      </c>
      <c r="E267" s="15"/>
      <c r="F267" s="15"/>
      <c r="G267" s="15" t="s">
        <v>3561</v>
      </c>
      <c r="H267" s="15" t="s">
        <v>3562</v>
      </c>
      <c r="I267" s="15" t="s">
        <v>3563</v>
      </c>
      <c r="J267" s="102" t="str">
        <f t="shared" si="3"/>
        <v>B-G25P-N19</v>
      </c>
      <c r="K267" s="103">
        <f t="shared" si="1"/>
        <v>240</v>
      </c>
      <c r="L267" s="102">
        <f t="shared" si="2"/>
        <v>0</v>
      </c>
    </row>
    <row r="268" ht="12.75" customHeight="1">
      <c r="A268" s="15" t="s">
        <v>3154</v>
      </c>
      <c r="B268" s="15" t="s">
        <v>3465</v>
      </c>
      <c r="C268" s="15" t="s">
        <v>3562</v>
      </c>
      <c r="D268" s="15" t="s">
        <v>3563</v>
      </c>
      <c r="E268" s="15"/>
      <c r="F268" s="15"/>
      <c r="G268" s="15"/>
      <c r="H268" s="15"/>
      <c r="I268" s="15"/>
      <c r="J268" s="102" t="str">
        <f t="shared" si="3"/>
        <v>B-G25P-N19</v>
      </c>
      <c r="K268" s="103">
        <f t="shared" si="1"/>
        <v>0</v>
      </c>
      <c r="L268" s="102">
        <f t="shared" si="2"/>
        <v>0</v>
      </c>
    </row>
    <row r="269" ht="12.75" customHeight="1">
      <c r="A269" s="15" t="s">
        <v>1080</v>
      </c>
      <c r="B269" s="15"/>
      <c r="C269" s="15" t="s">
        <v>3145</v>
      </c>
      <c r="D269" s="15" t="s">
        <v>3146</v>
      </c>
      <c r="E269" s="15" t="s">
        <v>3146</v>
      </c>
      <c r="F269" s="15"/>
      <c r="G269" s="15" t="s">
        <v>3564</v>
      </c>
      <c r="H269" s="15" t="s">
        <v>3148</v>
      </c>
      <c r="I269" s="15"/>
      <c r="J269" s="102" t="str">
        <f t="shared" si="3"/>
        <v>B-G26-PK14</v>
      </c>
      <c r="K269" s="103">
        <f t="shared" si="1"/>
        <v>0</v>
      </c>
      <c r="L269" s="102">
        <f t="shared" si="2"/>
        <v>0</v>
      </c>
    </row>
    <row r="270" ht="12.75" customHeight="1">
      <c r="A270" s="15" t="s">
        <v>3161</v>
      </c>
      <c r="B270" s="15" t="s">
        <v>3123</v>
      </c>
      <c r="C270" s="15"/>
      <c r="D270" s="15" t="s">
        <v>3320</v>
      </c>
      <c r="E270" s="15"/>
      <c r="F270" s="15"/>
      <c r="G270" s="15" t="s">
        <v>3565</v>
      </c>
      <c r="H270" s="15" t="s">
        <v>3566</v>
      </c>
      <c r="I270" s="15" t="s">
        <v>3567</v>
      </c>
      <c r="J270" s="102" t="str">
        <f t="shared" si="3"/>
        <v>B-G26-PK14</v>
      </c>
      <c r="K270" s="103">
        <f t="shared" si="1"/>
        <v>400</v>
      </c>
      <c r="L270" s="102">
        <f t="shared" si="2"/>
        <v>0</v>
      </c>
    </row>
    <row r="271" ht="12.75" customHeight="1">
      <c r="A271" s="15" t="s">
        <v>3154</v>
      </c>
      <c r="B271" s="15" t="s">
        <v>3320</v>
      </c>
      <c r="C271" s="15" t="s">
        <v>3566</v>
      </c>
      <c r="D271" s="15" t="s">
        <v>3567</v>
      </c>
      <c r="E271" s="15"/>
      <c r="F271" s="15"/>
      <c r="G271" s="15"/>
      <c r="H271" s="15"/>
      <c r="I271" s="15"/>
      <c r="J271" s="102" t="str">
        <f t="shared" si="3"/>
        <v>B-G26-PK14</v>
      </c>
      <c r="K271" s="103">
        <f t="shared" si="1"/>
        <v>0</v>
      </c>
      <c r="L271" s="102">
        <f t="shared" si="2"/>
        <v>0</v>
      </c>
    </row>
    <row r="272" ht="12.75" customHeight="1">
      <c r="A272" s="15" t="s">
        <v>1110</v>
      </c>
      <c r="B272" s="15"/>
      <c r="C272" s="15" t="s">
        <v>3145</v>
      </c>
      <c r="D272" s="15" t="s">
        <v>3146</v>
      </c>
      <c r="E272" s="15" t="s">
        <v>3146</v>
      </c>
      <c r="F272" s="15"/>
      <c r="G272" s="15" t="s">
        <v>3568</v>
      </c>
      <c r="H272" s="15" t="s">
        <v>3148</v>
      </c>
      <c r="I272" s="15"/>
      <c r="J272" s="102" t="str">
        <f t="shared" si="3"/>
        <v>B-G31-N13</v>
      </c>
      <c r="K272" s="103">
        <f t="shared" si="1"/>
        <v>0</v>
      </c>
      <c r="L272" s="102">
        <f t="shared" si="2"/>
        <v>0</v>
      </c>
    </row>
    <row r="273" ht="12.75" customHeight="1">
      <c r="A273" s="15" t="s">
        <v>3177</v>
      </c>
      <c r="B273" s="15" t="s">
        <v>3123</v>
      </c>
      <c r="C273" s="15"/>
      <c r="D273" s="15" t="s">
        <v>3569</v>
      </c>
      <c r="E273" s="15"/>
      <c r="F273" s="15"/>
      <c r="G273" s="15" t="s">
        <v>3570</v>
      </c>
      <c r="H273" s="15" t="s">
        <v>3571</v>
      </c>
      <c r="I273" s="15" t="s">
        <v>3572</v>
      </c>
      <c r="J273" s="102" t="str">
        <f t="shared" si="3"/>
        <v>B-G31-N13</v>
      </c>
      <c r="K273" s="103">
        <f t="shared" si="1"/>
        <v>576</v>
      </c>
      <c r="L273" s="102">
        <f t="shared" si="2"/>
        <v>0</v>
      </c>
    </row>
    <row r="274" ht="12.75" customHeight="1">
      <c r="A274" s="15" t="s">
        <v>3154</v>
      </c>
      <c r="B274" s="15" t="s">
        <v>3569</v>
      </c>
      <c r="C274" s="15" t="s">
        <v>3571</v>
      </c>
      <c r="D274" s="15" t="s">
        <v>3572</v>
      </c>
      <c r="E274" s="15"/>
      <c r="F274" s="15"/>
      <c r="G274" s="15"/>
      <c r="H274" s="15"/>
      <c r="I274" s="15"/>
      <c r="J274" s="102" t="str">
        <f t="shared" si="3"/>
        <v>B-G31-N13</v>
      </c>
      <c r="K274" s="103">
        <f t="shared" si="1"/>
        <v>0</v>
      </c>
      <c r="L274" s="102">
        <f t="shared" si="2"/>
        <v>0</v>
      </c>
    </row>
    <row r="275" ht="12.75" customHeight="1">
      <c r="A275" s="15" t="s">
        <v>1144</v>
      </c>
      <c r="B275" s="15"/>
      <c r="C275" s="15" t="s">
        <v>3145</v>
      </c>
      <c r="D275" s="15" t="s">
        <v>3146</v>
      </c>
      <c r="E275" s="15" t="s">
        <v>3146</v>
      </c>
      <c r="F275" s="15"/>
      <c r="G275" s="15" t="s">
        <v>3573</v>
      </c>
      <c r="H275" s="15" t="s">
        <v>3148</v>
      </c>
      <c r="I275" s="15"/>
      <c r="J275" s="102" t="str">
        <f t="shared" si="3"/>
        <v>B-G33-W11</v>
      </c>
      <c r="K275" s="103">
        <f t="shared" si="1"/>
        <v>0</v>
      </c>
      <c r="L275" s="102">
        <f t="shared" si="2"/>
        <v>0</v>
      </c>
    </row>
    <row r="276" ht="12.75" customHeight="1">
      <c r="A276" s="15" t="s">
        <v>3177</v>
      </c>
      <c r="B276" s="15" t="s">
        <v>3123</v>
      </c>
      <c r="C276" s="15"/>
      <c r="D276" s="15" t="s">
        <v>3574</v>
      </c>
      <c r="E276" s="15"/>
      <c r="F276" s="15"/>
      <c r="G276" s="15" t="s">
        <v>3575</v>
      </c>
      <c r="H276" s="15" t="s">
        <v>3576</v>
      </c>
      <c r="I276" s="15" t="s">
        <v>3577</v>
      </c>
      <c r="J276" s="102" t="str">
        <f t="shared" si="3"/>
        <v>B-G33-W11</v>
      </c>
      <c r="K276" s="103">
        <f t="shared" si="1"/>
        <v>13800</v>
      </c>
      <c r="L276" s="102">
        <f t="shared" si="2"/>
        <v>0</v>
      </c>
    </row>
    <row r="277" ht="12.75" customHeight="1">
      <c r="A277" s="15" t="s">
        <v>3154</v>
      </c>
      <c r="B277" s="15" t="s">
        <v>3574</v>
      </c>
      <c r="C277" s="15" t="s">
        <v>3576</v>
      </c>
      <c r="D277" s="15" t="s">
        <v>3577</v>
      </c>
      <c r="E277" s="15"/>
      <c r="F277" s="15"/>
      <c r="G277" s="15"/>
      <c r="H277" s="15"/>
      <c r="I277" s="15"/>
      <c r="J277" s="102" t="str">
        <f t="shared" si="3"/>
        <v>B-G33-W11</v>
      </c>
      <c r="K277" s="103">
        <f t="shared" si="1"/>
        <v>0</v>
      </c>
      <c r="L277" s="102">
        <f t="shared" si="2"/>
        <v>0</v>
      </c>
    </row>
    <row r="278" ht="12.75" customHeight="1">
      <c r="A278" s="15" t="s">
        <v>99</v>
      </c>
      <c r="B278" s="15"/>
      <c r="C278" s="15" t="s">
        <v>3145</v>
      </c>
      <c r="D278" s="15" t="s">
        <v>3146</v>
      </c>
      <c r="E278" s="15" t="s">
        <v>3146</v>
      </c>
      <c r="F278" s="15"/>
      <c r="G278" s="15" t="s">
        <v>3568</v>
      </c>
      <c r="H278" s="15" t="s">
        <v>3148</v>
      </c>
      <c r="I278" s="15"/>
      <c r="J278" s="102" t="str">
        <f t="shared" si="3"/>
        <v>B-G33P-N11</v>
      </c>
      <c r="K278" s="103">
        <f t="shared" si="1"/>
        <v>0</v>
      </c>
      <c r="L278" s="102">
        <f t="shared" si="2"/>
        <v>0</v>
      </c>
    </row>
    <row r="279" ht="12.75" customHeight="1">
      <c r="A279" s="15" t="s">
        <v>3156</v>
      </c>
      <c r="B279" s="15" t="s">
        <v>3123</v>
      </c>
      <c r="C279" s="15"/>
      <c r="D279" s="15" t="s">
        <v>3446</v>
      </c>
      <c r="E279" s="15"/>
      <c r="F279" s="15"/>
      <c r="G279" s="15" t="s">
        <v>3578</v>
      </c>
      <c r="H279" s="15" t="s">
        <v>3579</v>
      </c>
      <c r="I279" s="15" t="s">
        <v>3153</v>
      </c>
      <c r="J279" s="102" t="str">
        <f t="shared" si="3"/>
        <v>B-G33P-N11</v>
      </c>
      <c r="K279" s="103">
        <f t="shared" si="1"/>
        <v>12000</v>
      </c>
      <c r="L279" s="102">
        <f t="shared" si="2"/>
        <v>0</v>
      </c>
    </row>
    <row r="280" ht="12.75" customHeight="1">
      <c r="A280" s="15" t="s">
        <v>3154</v>
      </c>
      <c r="B280" s="15" t="s">
        <v>3446</v>
      </c>
      <c r="C280" s="15" t="s">
        <v>3579</v>
      </c>
      <c r="D280" s="15" t="s">
        <v>3153</v>
      </c>
      <c r="E280" s="15"/>
      <c r="F280" s="15"/>
      <c r="G280" s="15"/>
      <c r="H280" s="15"/>
      <c r="I280" s="15"/>
      <c r="J280" s="102" t="str">
        <f t="shared" si="3"/>
        <v>B-G33P-N11</v>
      </c>
      <c r="K280" s="103">
        <f t="shared" si="1"/>
        <v>0</v>
      </c>
      <c r="L280" s="102">
        <f t="shared" si="2"/>
        <v>0</v>
      </c>
    </row>
    <row r="281" ht="12.75" customHeight="1">
      <c r="A281" s="15" t="s">
        <v>1142</v>
      </c>
      <c r="B281" s="15"/>
      <c r="C281" s="15" t="s">
        <v>3145</v>
      </c>
      <c r="D281" s="15" t="s">
        <v>3146</v>
      </c>
      <c r="E281" s="15" t="s">
        <v>3146</v>
      </c>
      <c r="F281" s="15"/>
      <c r="G281" s="15" t="s">
        <v>3580</v>
      </c>
      <c r="H281" s="15" t="s">
        <v>3148</v>
      </c>
      <c r="I281" s="15"/>
      <c r="J281" s="102" t="str">
        <f t="shared" si="3"/>
        <v>B-G33PZ-CL11</v>
      </c>
      <c r="K281" s="103">
        <f t="shared" si="1"/>
        <v>0</v>
      </c>
      <c r="L281" s="102">
        <f t="shared" si="2"/>
        <v>0</v>
      </c>
    </row>
    <row r="282" ht="12.75" customHeight="1">
      <c r="A282" s="15" t="s">
        <v>3156</v>
      </c>
      <c r="B282" s="15" t="s">
        <v>3123</v>
      </c>
      <c r="C282" s="15"/>
      <c r="D282" s="15" t="s">
        <v>3581</v>
      </c>
      <c r="E282" s="15"/>
      <c r="F282" s="15"/>
      <c r="G282" s="15" t="s">
        <v>3582</v>
      </c>
      <c r="H282" s="15" t="s">
        <v>3583</v>
      </c>
      <c r="I282" s="15" t="s">
        <v>3584</v>
      </c>
      <c r="J282" s="102" t="str">
        <f t="shared" si="3"/>
        <v>B-G33PZ-CL11</v>
      </c>
      <c r="K282" s="103">
        <f t="shared" si="1"/>
        <v>11040</v>
      </c>
      <c r="L282" s="102">
        <f t="shared" si="2"/>
        <v>0</v>
      </c>
    </row>
    <row r="283" ht="12.75" customHeight="1">
      <c r="A283" s="15" t="s">
        <v>3154</v>
      </c>
      <c r="B283" s="15" t="s">
        <v>3581</v>
      </c>
      <c r="C283" s="15" t="s">
        <v>3583</v>
      </c>
      <c r="D283" s="15" t="s">
        <v>3584</v>
      </c>
      <c r="E283" s="15"/>
      <c r="F283" s="15"/>
      <c r="G283" s="15"/>
      <c r="H283" s="15"/>
      <c r="I283" s="15"/>
      <c r="J283" s="102" t="str">
        <f t="shared" si="3"/>
        <v>B-G33PZ-CL11</v>
      </c>
      <c r="K283" s="103">
        <f t="shared" si="1"/>
        <v>0</v>
      </c>
      <c r="L283" s="102">
        <f t="shared" si="2"/>
        <v>0</v>
      </c>
    </row>
    <row r="284" ht="12.75" customHeight="1">
      <c r="A284" s="15" t="s">
        <v>1210</v>
      </c>
      <c r="B284" s="15"/>
      <c r="C284" s="15" t="s">
        <v>3145</v>
      </c>
      <c r="D284" s="15" t="s">
        <v>3146</v>
      </c>
      <c r="E284" s="15" t="s">
        <v>3146</v>
      </c>
      <c r="F284" s="15"/>
      <c r="G284" s="15" t="s">
        <v>3585</v>
      </c>
      <c r="H284" s="15" t="s">
        <v>3148</v>
      </c>
      <c r="I284" s="15"/>
      <c r="J284" s="102" t="str">
        <f t="shared" si="3"/>
        <v>B-GP103-GD10</v>
      </c>
      <c r="K284" s="103">
        <f t="shared" si="1"/>
        <v>0</v>
      </c>
      <c r="L284" s="102">
        <f t="shared" si="2"/>
        <v>0</v>
      </c>
    </row>
    <row r="285" ht="12.75" customHeight="1">
      <c r="A285" s="15"/>
      <c r="B285" s="15" t="s">
        <v>3123</v>
      </c>
      <c r="C285" s="15"/>
      <c r="D285" s="15" t="s">
        <v>3586</v>
      </c>
      <c r="E285" s="15"/>
      <c r="F285" s="15"/>
      <c r="G285" s="15" t="s">
        <v>3587</v>
      </c>
      <c r="H285" s="15" t="s">
        <v>3588</v>
      </c>
      <c r="I285" s="15" t="s">
        <v>3323</v>
      </c>
      <c r="J285" s="102" t="str">
        <f t="shared" si="3"/>
        <v>B-GP103-GD10</v>
      </c>
      <c r="K285" s="103">
        <f t="shared" si="1"/>
        <v>1400</v>
      </c>
      <c r="L285" s="102">
        <f t="shared" si="2"/>
        <v>0</v>
      </c>
    </row>
    <row r="286" ht="12.75" customHeight="1">
      <c r="A286" s="15" t="s">
        <v>3154</v>
      </c>
      <c r="B286" s="15" t="s">
        <v>3586</v>
      </c>
      <c r="C286" s="15" t="s">
        <v>3588</v>
      </c>
      <c r="D286" s="15" t="s">
        <v>3323</v>
      </c>
      <c r="E286" s="15"/>
      <c r="F286" s="15"/>
      <c r="G286" s="15"/>
      <c r="H286" s="15"/>
      <c r="I286" s="15"/>
      <c r="J286" s="102" t="str">
        <f t="shared" si="3"/>
        <v>B-GP103-GD10</v>
      </c>
      <c r="K286" s="103">
        <f t="shared" si="1"/>
        <v>0</v>
      </c>
      <c r="L286" s="102">
        <f t="shared" si="2"/>
        <v>0</v>
      </c>
    </row>
    <row r="287" ht="12.75" customHeight="1">
      <c r="A287" s="15" t="s">
        <v>1221</v>
      </c>
      <c r="B287" s="15"/>
      <c r="C287" s="15" t="s">
        <v>3145</v>
      </c>
      <c r="D287" s="15" t="s">
        <v>3146</v>
      </c>
      <c r="E287" s="15" t="s">
        <v>3146</v>
      </c>
      <c r="F287" s="15"/>
      <c r="G287" s="15" t="s">
        <v>3589</v>
      </c>
      <c r="H287" s="15" t="s">
        <v>3148</v>
      </c>
      <c r="I287" s="15"/>
      <c r="J287" s="102" t="str">
        <f t="shared" si="3"/>
        <v>B-GP103-PK10</v>
      </c>
      <c r="K287" s="103">
        <f t="shared" si="1"/>
        <v>0</v>
      </c>
      <c r="L287" s="102">
        <f t="shared" si="2"/>
        <v>0</v>
      </c>
    </row>
    <row r="288" ht="12.75" customHeight="1">
      <c r="A288" s="15" t="s">
        <v>3156</v>
      </c>
      <c r="B288" s="15" t="s">
        <v>3128</v>
      </c>
      <c r="C288" s="15"/>
      <c r="D288" s="15" t="s">
        <v>3590</v>
      </c>
      <c r="E288" s="15"/>
      <c r="F288" s="15"/>
      <c r="G288" s="15" t="s">
        <v>3591</v>
      </c>
      <c r="H288" s="15" t="s">
        <v>3592</v>
      </c>
      <c r="I288" s="15" t="s">
        <v>3593</v>
      </c>
      <c r="J288" s="102" t="str">
        <f t="shared" si="3"/>
        <v>B-GP103-PK10</v>
      </c>
      <c r="K288" s="103">
        <f t="shared" si="1"/>
        <v>700</v>
      </c>
      <c r="L288" s="102">
        <f t="shared" si="2"/>
        <v>0</v>
      </c>
    </row>
    <row r="289" ht="12.75" customHeight="1">
      <c r="A289" s="15" t="s">
        <v>3154</v>
      </c>
      <c r="B289" s="15" t="s">
        <v>3590</v>
      </c>
      <c r="C289" s="15" t="s">
        <v>3592</v>
      </c>
      <c r="D289" s="15" t="s">
        <v>3593</v>
      </c>
      <c r="E289" s="15"/>
      <c r="F289" s="15"/>
      <c r="G289" s="15"/>
      <c r="H289" s="15"/>
      <c r="I289" s="15"/>
      <c r="J289" s="102" t="str">
        <f t="shared" si="3"/>
        <v>B-GP103-PK10</v>
      </c>
      <c r="K289" s="103">
        <f t="shared" si="1"/>
        <v>0</v>
      </c>
      <c r="L289" s="102">
        <f t="shared" si="2"/>
        <v>0</v>
      </c>
    </row>
    <row r="290" ht="12.75" customHeight="1">
      <c r="A290" s="15" t="s">
        <v>1224</v>
      </c>
      <c r="B290" s="15"/>
      <c r="C290" s="15" t="s">
        <v>3145</v>
      </c>
      <c r="D290" s="15" t="s">
        <v>3146</v>
      </c>
      <c r="E290" s="15" t="s">
        <v>3146</v>
      </c>
      <c r="F290" s="15"/>
      <c r="G290" s="15" t="s">
        <v>3594</v>
      </c>
      <c r="H290" s="15" t="s">
        <v>3148</v>
      </c>
      <c r="I290" s="15"/>
      <c r="J290" s="102" t="str">
        <f t="shared" si="3"/>
        <v>B-GP103-PN10</v>
      </c>
      <c r="K290" s="103">
        <f t="shared" si="1"/>
        <v>0</v>
      </c>
      <c r="L290" s="102">
        <f t="shared" si="2"/>
        <v>0</v>
      </c>
    </row>
    <row r="291" ht="12.75" customHeight="1">
      <c r="A291" s="15" t="s">
        <v>3177</v>
      </c>
      <c r="B291" s="15" t="s">
        <v>3123</v>
      </c>
      <c r="C291" s="15"/>
      <c r="D291" s="15" t="s">
        <v>3595</v>
      </c>
      <c r="E291" s="15"/>
      <c r="F291" s="15"/>
      <c r="G291" s="15" t="s">
        <v>3596</v>
      </c>
      <c r="H291" s="15" t="s">
        <v>3597</v>
      </c>
      <c r="I291" s="15" t="s">
        <v>3598</v>
      </c>
      <c r="J291" s="102" t="str">
        <f t="shared" si="3"/>
        <v>B-GP103-PN10</v>
      </c>
      <c r="K291" s="103">
        <f t="shared" si="1"/>
        <v>9100</v>
      </c>
      <c r="L291" s="102">
        <f t="shared" si="2"/>
        <v>0</v>
      </c>
    </row>
    <row r="292" ht="12.75" customHeight="1">
      <c r="A292" s="15" t="s">
        <v>3154</v>
      </c>
      <c r="B292" s="15" t="s">
        <v>3595</v>
      </c>
      <c r="C292" s="15" t="s">
        <v>3597</v>
      </c>
      <c r="D292" s="15" t="s">
        <v>3598</v>
      </c>
      <c r="E292" s="15"/>
      <c r="F292" s="15"/>
      <c r="G292" s="15"/>
      <c r="H292" s="15"/>
      <c r="I292" s="15"/>
      <c r="J292" s="102" t="str">
        <f t="shared" si="3"/>
        <v>B-GP103-PN10</v>
      </c>
      <c r="K292" s="103">
        <f t="shared" si="1"/>
        <v>0</v>
      </c>
      <c r="L292" s="102">
        <f t="shared" si="2"/>
        <v>0</v>
      </c>
    </row>
    <row r="293" ht="12.75" customHeight="1">
      <c r="A293" s="15" t="s">
        <v>1226</v>
      </c>
      <c r="B293" s="15"/>
      <c r="C293" s="15" t="s">
        <v>3145</v>
      </c>
      <c r="D293" s="15" t="s">
        <v>3146</v>
      </c>
      <c r="E293" s="15" t="s">
        <v>3146</v>
      </c>
      <c r="F293" s="15"/>
      <c r="G293" s="15" t="s">
        <v>3599</v>
      </c>
      <c r="H293" s="15" t="s">
        <v>3148</v>
      </c>
      <c r="I293" s="15"/>
      <c r="J293" s="102" t="str">
        <f t="shared" si="3"/>
        <v>B-GP103-PW10</v>
      </c>
      <c r="K293" s="103">
        <f t="shared" si="1"/>
        <v>0</v>
      </c>
      <c r="L293" s="102">
        <f t="shared" si="2"/>
        <v>0</v>
      </c>
    </row>
    <row r="294" ht="12.75" customHeight="1">
      <c r="A294" s="15" t="s">
        <v>3177</v>
      </c>
      <c r="B294" s="15" t="s">
        <v>3123</v>
      </c>
      <c r="C294" s="15"/>
      <c r="D294" s="15" t="s">
        <v>3600</v>
      </c>
      <c r="E294" s="15"/>
      <c r="F294" s="15"/>
      <c r="G294" s="15" t="s">
        <v>3601</v>
      </c>
      <c r="H294" s="15" t="s">
        <v>3602</v>
      </c>
      <c r="I294" s="15" t="s">
        <v>3603</v>
      </c>
      <c r="J294" s="102" t="str">
        <f t="shared" si="3"/>
        <v>B-GP103-PW10</v>
      </c>
      <c r="K294" s="103">
        <f t="shared" si="1"/>
        <v>4200</v>
      </c>
      <c r="L294" s="102">
        <f t="shared" si="2"/>
        <v>0</v>
      </c>
    </row>
    <row r="295" ht="12.75" customHeight="1">
      <c r="A295" s="15" t="s">
        <v>3154</v>
      </c>
      <c r="B295" s="15" t="s">
        <v>3600</v>
      </c>
      <c r="C295" s="15" t="s">
        <v>3602</v>
      </c>
      <c r="D295" s="15" t="s">
        <v>3603</v>
      </c>
      <c r="E295" s="15"/>
      <c r="F295" s="15"/>
      <c r="G295" s="15"/>
      <c r="H295" s="15"/>
      <c r="I295" s="15"/>
      <c r="J295" s="102" t="str">
        <f t="shared" si="3"/>
        <v>B-GP103-PW10</v>
      </c>
      <c r="K295" s="103">
        <f t="shared" si="1"/>
        <v>0</v>
      </c>
      <c r="L295" s="102">
        <f t="shared" si="2"/>
        <v>0</v>
      </c>
    </row>
    <row r="296" ht="12.75" customHeight="1">
      <c r="A296" s="15" t="s">
        <v>1229</v>
      </c>
      <c r="B296" s="15"/>
      <c r="C296" s="15" t="s">
        <v>3145</v>
      </c>
      <c r="D296" s="15" t="s">
        <v>3146</v>
      </c>
      <c r="E296" s="15" t="s">
        <v>3146</v>
      </c>
      <c r="F296" s="15"/>
      <c r="G296" s="15" t="s">
        <v>3604</v>
      </c>
      <c r="H296" s="15" t="s">
        <v>3148</v>
      </c>
      <c r="I296" s="15"/>
      <c r="J296" s="102" t="str">
        <f t="shared" si="3"/>
        <v>B-GP103-RD10</v>
      </c>
      <c r="K296" s="103">
        <f t="shared" si="1"/>
        <v>0</v>
      </c>
      <c r="L296" s="102">
        <f t="shared" si="2"/>
        <v>0</v>
      </c>
    </row>
    <row r="297" ht="12.75" customHeight="1">
      <c r="A297" s="15" t="s">
        <v>3177</v>
      </c>
      <c r="B297" s="15" t="s">
        <v>3123</v>
      </c>
      <c r="C297" s="15"/>
      <c r="D297" s="15" t="s">
        <v>3590</v>
      </c>
      <c r="E297" s="15"/>
      <c r="F297" s="15"/>
      <c r="G297" s="15" t="s">
        <v>3605</v>
      </c>
      <c r="H297" s="15" t="s">
        <v>3606</v>
      </c>
      <c r="I297" s="15" t="s">
        <v>3593</v>
      </c>
      <c r="J297" s="102" t="str">
        <f t="shared" si="3"/>
        <v>B-GP103-RD10</v>
      </c>
      <c r="K297" s="103">
        <f t="shared" si="1"/>
        <v>700</v>
      </c>
      <c r="L297" s="102">
        <f t="shared" si="2"/>
        <v>0</v>
      </c>
    </row>
    <row r="298" ht="12.75" customHeight="1">
      <c r="A298" s="15" t="s">
        <v>3154</v>
      </c>
      <c r="B298" s="15" t="s">
        <v>3590</v>
      </c>
      <c r="C298" s="15" t="s">
        <v>3606</v>
      </c>
      <c r="D298" s="15" t="s">
        <v>3593</v>
      </c>
      <c r="E298" s="15"/>
      <c r="F298" s="15"/>
      <c r="G298" s="15"/>
      <c r="H298" s="15"/>
      <c r="I298" s="15"/>
      <c r="J298" s="102" t="str">
        <f t="shared" si="3"/>
        <v>B-GP103-RD10</v>
      </c>
      <c r="K298" s="103">
        <f t="shared" si="1"/>
        <v>0</v>
      </c>
      <c r="L298" s="102">
        <f t="shared" si="2"/>
        <v>0</v>
      </c>
    </row>
    <row r="299" ht="12.75" customHeight="1">
      <c r="A299" s="15" t="s">
        <v>1235</v>
      </c>
      <c r="B299" s="15"/>
      <c r="C299" s="15" t="s">
        <v>3145</v>
      </c>
      <c r="D299" s="15" t="s">
        <v>3146</v>
      </c>
      <c r="E299" s="15" t="s">
        <v>3146</v>
      </c>
      <c r="F299" s="15"/>
      <c r="G299" s="15" t="s">
        <v>3607</v>
      </c>
      <c r="H299" s="15" t="s">
        <v>3148</v>
      </c>
      <c r="I299" s="15"/>
      <c r="J299" s="102" t="str">
        <f t="shared" si="3"/>
        <v>B-GP103-Y10</v>
      </c>
      <c r="K299" s="103">
        <f t="shared" si="1"/>
        <v>0</v>
      </c>
      <c r="L299" s="102">
        <f t="shared" si="2"/>
        <v>0</v>
      </c>
    </row>
    <row r="300" ht="12.75" customHeight="1">
      <c r="A300" s="15" t="s">
        <v>3161</v>
      </c>
      <c r="B300" s="15" t="s">
        <v>3123</v>
      </c>
      <c r="C300" s="15"/>
      <c r="D300" s="15" t="s">
        <v>3586</v>
      </c>
      <c r="E300" s="15"/>
      <c r="F300" s="15"/>
      <c r="G300" s="15" t="s">
        <v>3608</v>
      </c>
      <c r="H300" s="15" t="s">
        <v>3609</v>
      </c>
      <c r="I300" s="15" t="s">
        <v>3323</v>
      </c>
      <c r="J300" s="102" t="str">
        <f t="shared" si="3"/>
        <v>B-GP103-Y10</v>
      </c>
      <c r="K300" s="103">
        <f t="shared" si="1"/>
        <v>1400</v>
      </c>
      <c r="L300" s="102">
        <f t="shared" si="2"/>
        <v>0</v>
      </c>
    </row>
    <row r="301" ht="12.75" customHeight="1">
      <c r="A301" s="15" t="s">
        <v>3154</v>
      </c>
      <c r="B301" s="15" t="s">
        <v>3586</v>
      </c>
      <c r="C301" s="15" t="s">
        <v>3609</v>
      </c>
      <c r="D301" s="15" t="s">
        <v>3323</v>
      </c>
      <c r="E301" s="15"/>
      <c r="F301" s="15"/>
      <c r="G301" s="15"/>
      <c r="H301" s="15"/>
      <c r="I301" s="15"/>
      <c r="J301" s="102" t="str">
        <f t="shared" si="3"/>
        <v>B-GP103-Y10</v>
      </c>
      <c r="K301" s="103">
        <f t="shared" si="1"/>
        <v>0</v>
      </c>
      <c r="L301" s="102">
        <f t="shared" si="2"/>
        <v>0</v>
      </c>
    </row>
    <row r="302" ht="12.75" customHeight="1">
      <c r="A302" s="15" t="s">
        <v>1276</v>
      </c>
      <c r="B302" s="15"/>
      <c r="C302" s="15" t="s">
        <v>3145</v>
      </c>
      <c r="D302" s="15" t="s">
        <v>3146</v>
      </c>
      <c r="E302" s="15" t="s">
        <v>3146</v>
      </c>
      <c r="F302" s="15"/>
      <c r="G302" s="15" t="s">
        <v>3610</v>
      </c>
      <c r="H302" s="15" t="s">
        <v>3148</v>
      </c>
      <c r="I302" s="15"/>
      <c r="J302" s="102" t="str">
        <f t="shared" si="3"/>
        <v>B-GP253-N20</v>
      </c>
      <c r="K302" s="103">
        <f t="shared" si="1"/>
        <v>0</v>
      </c>
      <c r="L302" s="102">
        <f t="shared" si="2"/>
        <v>0</v>
      </c>
    </row>
    <row r="303" ht="12.75" customHeight="1">
      <c r="A303" s="15" t="s">
        <v>3177</v>
      </c>
      <c r="B303" s="15" t="s">
        <v>3123</v>
      </c>
      <c r="C303" s="15"/>
      <c r="D303" s="15" t="s">
        <v>3611</v>
      </c>
      <c r="E303" s="15"/>
      <c r="F303" s="15"/>
      <c r="G303" s="15" t="s">
        <v>3612</v>
      </c>
      <c r="H303" s="15" t="s">
        <v>3613</v>
      </c>
      <c r="I303" s="15" t="s">
        <v>3614</v>
      </c>
      <c r="J303" s="102" t="str">
        <f t="shared" si="3"/>
        <v>B-GP253-N20</v>
      </c>
      <c r="K303" s="103">
        <f t="shared" si="1"/>
        <v>2700</v>
      </c>
      <c r="L303" s="102">
        <f t="shared" si="2"/>
        <v>0</v>
      </c>
    </row>
    <row r="304" ht="12.75" customHeight="1">
      <c r="A304" s="15" t="s">
        <v>3154</v>
      </c>
      <c r="B304" s="15" t="s">
        <v>3611</v>
      </c>
      <c r="C304" s="15" t="s">
        <v>3613</v>
      </c>
      <c r="D304" s="15" t="s">
        <v>3614</v>
      </c>
      <c r="E304" s="15"/>
      <c r="F304" s="15"/>
      <c r="G304" s="15"/>
      <c r="H304" s="15"/>
      <c r="I304" s="15"/>
      <c r="J304" s="102" t="str">
        <f t="shared" si="3"/>
        <v>B-GP253-N20</v>
      </c>
      <c r="K304" s="103">
        <f t="shared" si="1"/>
        <v>0</v>
      </c>
      <c r="L304" s="102">
        <f t="shared" si="2"/>
        <v>0</v>
      </c>
    </row>
    <row r="305" ht="12.75" customHeight="1">
      <c r="A305" s="15" t="s">
        <v>1296</v>
      </c>
      <c r="B305" s="15"/>
      <c r="C305" s="15" t="s">
        <v>3145</v>
      </c>
      <c r="D305" s="15" t="s">
        <v>3146</v>
      </c>
      <c r="E305" s="15" t="s">
        <v>3146</v>
      </c>
      <c r="F305" s="15"/>
      <c r="G305" s="15" t="s">
        <v>3615</v>
      </c>
      <c r="H305" s="15" t="s">
        <v>3148</v>
      </c>
      <c r="I305" s="15"/>
      <c r="J305" s="102" t="str">
        <f t="shared" si="3"/>
        <v>B-GP253-W20</v>
      </c>
      <c r="K305" s="103">
        <f t="shared" si="1"/>
        <v>0</v>
      </c>
      <c r="L305" s="102">
        <f t="shared" si="2"/>
        <v>0</v>
      </c>
    </row>
    <row r="306" ht="12.75" customHeight="1">
      <c r="A306" s="15" t="s">
        <v>3177</v>
      </c>
      <c r="B306" s="15" t="s">
        <v>3123</v>
      </c>
      <c r="C306" s="15"/>
      <c r="D306" s="15" t="s">
        <v>3616</v>
      </c>
      <c r="E306" s="15"/>
      <c r="F306" s="15"/>
      <c r="G306" s="15" t="s">
        <v>3617</v>
      </c>
      <c r="H306" s="15" t="s">
        <v>3618</v>
      </c>
      <c r="I306" s="15" t="s">
        <v>3619</v>
      </c>
      <c r="J306" s="102" t="str">
        <f t="shared" si="3"/>
        <v>B-GP253-W20</v>
      </c>
      <c r="K306" s="103">
        <f t="shared" si="1"/>
        <v>3300</v>
      </c>
      <c r="L306" s="102">
        <f t="shared" si="2"/>
        <v>0</v>
      </c>
    </row>
    <row r="307" ht="12.75" customHeight="1">
      <c r="A307" s="15" t="s">
        <v>3154</v>
      </c>
      <c r="B307" s="15" t="s">
        <v>3616</v>
      </c>
      <c r="C307" s="15" t="s">
        <v>3618</v>
      </c>
      <c r="D307" s="15" t="s">
        <v>3619</v>
      </c>
      <c r="E307" s="15"/>
      <c r="F307" s="15"/>
      <c r="G307" s="15"/>
      <c r="H307" s="15"/>
      <c r="I307" s="15"/>
      <c r="J307" s="102" t="str">
        <f t="shared" si="3"/>
        <v>B-GP253-W20</v>
      </c>
      <c r="K307" s="103">
        <f t="shared" si="1"/>
        <v>0</v>
      </c>
      <c r="L307" s="102">
        <f t="shared" si="2"/>
        <v>0</v>
      </c>
    </row>
    <row r="308" ht="12.75" customHeight="1">
      <c r="A308" s="15" t="s">
        <v>1260</v>
      </c>
      <c r="B308" s="15"/>
      <c r="C308" s="15" t="s">
        <v>3145</v>
      </c>
      <c r="D308" s="15" t="s">
        <v>3146</v>
      </c>
      <c r="E308" s="15" t="s">
        <v>3146</v>
      </c>
      <c r="F308" s="15"/>
      <c r="G308" s="15" t="s">
        <v>1261</v>
      </c>
      <c r="H308" s="15" t="s">
        <v>3148</v>
      </c>
      <c r="I308" s="15"/>
      <c r="J308" s="102" t="str">
        <f t="shared" si="3"/>
        <v>B-GP253B-PN20</v>
      </c>
      <c r="K308" s="103">
        <f t="shared" si="1"/>
        <v>0</v>
      </c>
      <c r="L308" s="102">
        <f t="shared" si="2"/>
        <v>0</v>
      </c>
    </row>
    <row r="309" ht="12.75" customHeight="1">
      <c r="A309" s="15" t="s">
        <v>3177</v>
      </c>
      <c r="B309" s="15" t="s">
        <v>3123</v>
      </c>
      <c r="C309" s="15"/>
      <c r="D309" s="15" t="s">
        <v>3620</v>
      </c>
      <c r="E309" s="15"/>
      <c r="F309" s="15"/>
      <c r="G309" s="15" t="s">
        <v>3621</v>
      </c>
      <c r="H309" s="15" t="s">
        <v>3622</v>
      </c>
      <c r="I309" s="15" t="s">
        <v>3623</v>
      </c>
      <c r="J309" s="102" t="str">
        <f t="shared" si="3"/>
        <v>B-GP253B-PN20</v>
      </c>
      <c r="K309" s="103">
        <f t="shared" si="1"/>
        <v>1500</v>
      </c>
      <c r="L309" s="102">
        <f t="shared" si="2"/>
        <v>0</v>
      </c>
    </row>
    <row r="310" ht="12.75" customHeight="1">
      <c r="A310" s="15" t="s">
        <v>3154</v>
      </c>
      <c r="B310" s="15" t="s">
        <v>3620</v>
      </c>
      <c r="C310" s="15" t="s">
        <v>3622</v>
      </c>
      <c r="D310" s="15" t="s">
        <v>3623</v>
      </c>
      <c r="E310" s="15"/>
      <c r="F310" s="15"/>
      <c r="G310" s="15"/>
      <c r="H310" s="15"/>
      <c r="I310" s="15"/>
      <c r="J310" s="102" t="str">
        <f t="shared" si="3"/>
        <v>B-GP253B-PN20</v>
      </c>
      <c r="K310" s="103">
        <f t="shared" si="1"/>
        <v>0</v>
      </c>
      <c r="L310" s="102">
        <f t="shared" si="2"/>
        <v>0</v>
      </c>
    </row>
    <row r="311" ht="12.75" customHeight="1">
      <c r="A311" s="15" t="s">
        <v>1336</v>
      </c>
      <c r="B311" s="15"/>
      <c r="C311" s="15" t="s">
        <v>3145</v>
      </c>
      <c r="D311" s="15" t="s">
        <v>3146</v>
      </c>
      <c r="E311" s="15" t="s">
        <v>3146</v>
      </c>
      <c r="F311" s="15"/>
      <c r="G311" s="15" t="s">
        <v>3624</v>
      </c>
      <c r="H311" s="15" t="s">
        <v>3148</v>
      </c>
      <c r="I311" s="15"/>
      <c r="J311" s="102" t="str">
        <f t="shared" si="3"/>
        <v>B-GP503-RD36</v>
      </c>
      <c r="K311" s="103">
        <f t="shared" si="1"/>
        <v>0</v>
      </c>
      <c r="L311" s="102">
        <f t="shared" si="2"/>
        <v>0</v>
      </c>
    </row>
    <row r="312" ht="12.75" customHeight="1">
      <c r="A312" s="15" t="s">
        <v>3177</v>
      </c>
      <c r="B312" s="15" t="s">
        <v>3128</v>
      </c>
      <c r="C312" s="15"/>
      <c r="D312" s="15" t="s">
        <v>3625</v>
      </c>
      <c r="E312" s="15"/>
      <c r="F312" s="15"/>
      <c r="G312" s="15" t="s">
        <v>3626</v>
      </c>
      <c r="H312" s="15" t="s">
        <v>3627</v>
      </c>
      <c r="I312" s="15" t="s">
        <v>3628</v>
      </c>
      <c r="J312" s="102" t="str">
        <f t="shared" si="3"/>
        <v>B-GP503-RD36</v>
      </c>
      <c r="K312" s="103">
        <f t="shared" si="1"/>
        <v>16</v>
      </c>
      <c r="L312" s="102">
        <f t="shared" si="2"/>
        <v>0</v>
      </c>
    </row>
    <row r="313" ht="12.75" customHeight="1">
      <c r="A313" s="15" t="s">
        <v>3154</v>
      </c>
      <c r="B313" s="15" t="s">
        <v>3625</v>
      </c>
      <c r="C313" s="15" t="s">
        <v>3627</v>
      </c>
      <c r="D313" s="15" t="s">
        <v>3628</v>
      </c>
      <c r="E313" s="15"/>
      <c r="F313" s="15"/>
      <c r="G313" s="15"/>
      <c r="H313" s="15"/>
      <c r="I313" s="15"/>
      <c r="J313" s="102" t="str">
        <f t="shared" si="3"/>
        <v>B-GP503-RD36</v>
      </c>
      <c r="K313" s="103">
        <f t="shared" si="1"/>
        <v>0</v>
      </c>
      <c r="L313" s="102">
        <f t="shared" si="2"/>
        <v>0</v>
      </c>
    </row>
    <row r="314" ht="12.75" customHeight="1">
      <c r="A314" s="15" t="s">
        <v>1344</v>
      </c>
      <c r="B314" s="15"/>
      <c r="C314" s="15" t="s">
        <v>3145</v>
      </c>
      <c r="D314" s="15" t="s">
        <v>3146</v>
      </c>
      <c r="E314" s="15" t="s">
        <v>3146</v>
      </c>
      <c r="F314" s="15"/>
      <c r="G314" s="15" t="s">
        <v>3629</v>
      </c>
      <c r="H314" s="15" t="s">
        <v>3148</v>
      </c>
      <c r="I314" s="15"/>
      <c r="J314" s="102" t="str">
        <f t="shared" si="3"/>
        <v>B-GP503-Y36</v>
      </c>
      <c r="K314" s="103">
        <f t="shared" si="1"/>
        <v>0</v>
      </c>
      <c r="L314" s="102">
        <f t="shared" si="2"/>
        <v>0</v>
      </c>
    </row>
    <row r="315" ht="12.75" customHeight="1">
      <c r="A315" s="15" t="s">
        <v>3161</v>
      </c>
      <c r="B315" s="15" t="s">
        <v>3123</v>
      </c>
      <c r="C315" s="15"/>
      <c r="D315" s="15" t="s">
        <v>3630</v>
      </c>
      <c r="E315" s="15"/>
      <c r="F315" s="15"/>
      <c r="G315" s="15" t="s">
        <v>3631</v>
      </c>
      <c r="H315" s="15" t="s">
        <v>3632</v>
      </c>
      <c r="I315" s="15" t="s">
        <v>3633</v>
      </c>
      <c r="J315" s="102" t="str">
        <f t="shared" si="3"/>
        <v>B-GP503-Y36</v>
      </c>
      <c r="K315" s="103">
        <f t="shared" si="1"/>
        <v>2160</v>
      </c>
      <c r="L315" s="102">
        <f t="shared" si="2"/>
        <v>0</v>
      </c>
    </row>
    <row r="316" ht="12.75" customHeight="1">
      <c r="A316" s="15" t="s">
        <v>3154</v>
      </c>
      <c r="B316" s="15" t="s">
        <v>3630</v>
      </c>
      <c r="C316" s="15" t="s">
        <v>3632</v>
      </c>
      <c r="D316" s="15" t="s">
        <v>3633</v>
      </c>
      <c r="E316" s="15"/>
      <c r="F316" s="15"/>
      <c r="G316" s="15"/>
      <c r="H316" s="15"/>
      <c r="I316" s="15"/>
      <c r="J316" s="102" t="str">
        <f t="shared" si="3"/>
        <v>B-GP503-Y36</v>
      </c>
      <c r="K316" s="103">
        <f t="shared" si="1"/>
        <v>0</v>
      </c>
      <c r="L316" s="102">
        <f t="shared" si="2"/>
        <v>0</v>
      </c>
    </row>
    <row r="317" ht="12.75" customHeight="1">
      <c r="A317" s="15" t="s">
        <v>1306</v>
      </c>
      <c r="B317" s="15"/>
      <c r="C317" s="15" t="s">
        <v>3145</v>
      </c>
      <c r="D317" s="15" t="s">
        <v>3146</v>
      </c>
      <c r="E317" s="15" t="s">
        <v>3146</v>
      </c>
      <c r="F317" s="15"/>
      <c r="G317" s="15" t="s">
        <v>3634</v>
      </c>
      <c r="H317" s="15" t="s">
        <v>3148</v>
      </c>
      <c r="I317" s="15"/>
      <c r="J317" s="102" t="str">
        <f t="shared" si="3"/>
        <v>B-GP503B-N36</v>
      </c>
      <c r="K317" s="103">
        <f t="shared" si="1"/>
        <v>0</v>
      </c>
      <c r="L317" s="102">
        <f t="shared" si="2"/>
        <v>0</v>
      </c>
    </row>
    <row r="318" ht="12.75" customHeight="1">
      <c r="A318" s="15" t="s">
        <v>3156</v>
      </c>
      <c r="B318" s="15" t="s">
        <v>3123</v>
      </c>
      <c r="C318" s="15"/>
      <c r="D318" s="15" t="s">
        <v>3460</v>
      </c>
      <c r="E318" s="15"/>
      <c r="F318" s="15"/>
      <c r="G318" s="15" t="s">
        <v>3635</v>
      </c>
      <c r="H318" s="15" t="s">
        <v>3636</v>
      </c>
      <c r="I318" s="15" t="s">
        <v>3637</v>
      </c>
      <c r="J318" s="102" t="str">
        <f t="shared" si="3"/>
        <v>B-GP503B-N36</v>
      </c>
      <c r="K318" s="103">
        <f t="shared" si="1"/>
        <v>3168</v>
      </c>
      <c r="L318" s="102">
        <f t="shared" si="2"/>
        <v>0</v>
      </c>
    </row>
    <row r="319" ht="12.75" customHeight="1">
      <c r="A319" s="15" t="s">
        <v>3154</v>
      </c>
      <c r="B319" s="15" t="s">
        <v>3460</v>
      </c>
      <c r="C319" s="15" t="s">
        <v>3636</v>
      </c>
      <c r="D319" s="15" t="s">
        <v>3637</v>
      </c>
      <c r="E319" s="15"/>
      <c r="F319" s="15"/>
      <c r="G319" s="15"/>
      <c r="H319" s="15"/>
      <c r="I319" s="15"/>
      <c r="J319" s="102" t="str">
        <f t="shared" si="3"/>
        <v>B-GP503B-N36</v>
      </c>
      <c r="K319" s="103">
        <f t="shared" si="1"/>
        <v>0</v>
      </c>
      <c r="L319" s="102">
        <f t="shared" si="2"/>
        <v>0</v>
      </c>
    </row>
    <row r="320" ht="12.75" customHeight="1">
      <c r="A320" s="15" t="s">
        <v>1362</v>
      </c>
      <c r="B320" s="15"/>
      <c r="C320" s="15" t="s">
        <v>3145</v>
      </c>
      <c r="D320" s="15" t="s">
        <v>3146</v>
      </c>
      <c r="E320" s="15" t="s">
        <v>3146</v>
      </c>
      <c r="F320" s="15"/>
      <c r="G320" s="15" t="s">
        <v>1363</v>
      </c>
      <c r="H320" s="15" t="s">
        <v>3148</v>
      </c>
      <c r="I320" s="15"/>
      <c r="J320" s="102" t="str">
        <f t="shared" si="3"/>
        <v>B-GP63-GD8</v>
      </c>
      <c r="K320" s="103">
        <f t="shared" si="1"/>
        <v>0</v>
      </c>
      <c r="L320" s="102">
        <f t="shared" si="2"/>
        <v>0</v>
      </c>
    </row>
    <row r="321" ht="12.75" customHeight="1">
      <c r="A321" s="15"/>
      <c r="B321" s="15" t="s">
        <v>3123</v>
      </c>
      <c r="C321" s="15"/>
      <c r="D321" s="15" t="s">
        <v>3441</v>
      </c>
      <c r="E321" s="15"/>
      <c r="F321" s="15"/>
      <c r="G321" s="15" t="s">
        <v>3638</v>
      </c>
      <c r="H321" s="15" t="s">
        <v>3639</v>
      </c>
      <c r="I321" s="15" t="s">
        <v>3285</v>
      </c>
      <c r="J321" s="102" t="str">
        <f t="shared" si="3"/>
        <v>B-GP63-GD8</v>
      </c>
      <c r="K321" s="103">
        <f t="shared" si="1"/>
        <v>2000</v>
      </c>
      <c r="L321" s="102">
        <f t="shared" si="2"/>
        <v>0</v>
      </c>
    </row>
    <row r="322" ht="12.75" customHeight="1">
      <c r="A322" s="15" t="s">
        <v>3154</v>
      </c>
      <c r="B322" s="15" t="s">
        <v>3441</v>
      </c>
      <c r="C322" s="15" t="s">
        <v>3639</v>
      </c>
      <c r="D322" s="15" t="s">
        <v>3285</v>
      </c>
      <c r="E322" s="15"/>
      <c r="F322" s="15"/>
      <c r="G322" s="15"/>
      <c r="H322" s="15"/>
      <c r="I322" s="15"/>
      <c r="J322" s="102" t="str">
        <f t="shared" si="3"/>
        <v>B-GP63-GD8</v>
      </c>
      <c r="K322" s="103">
        <f t="shared" si="1"/>
        <v>0</v>
      </c>
      <c r="L322" s="102">
        <f t="shared" si="2"/>
        <v>0</v>
      </c>
    </row>
    <row r="323" ht="12.75" customHeight="1">
      <c r="A323" s="15" t="s">
        <v>1369</v>
      </c>
      <c r="B323" s="15"/>
      <c r="C323" s="15" t="s">
        <v>3145</v>
      </c>
      <c r="D323" s="15" t="s">
        <v>3146</v>
      </c>
      <c r="E323" s="15" t="s">
        <v>3146</v>
      </c>
      <c r="F323" s="15"/>
      <c r="G323" s="15" t="s">
        <v>3640</v>
      </c>
      <c r="H323" s="15" t="s">
        <v>3148</v>
      </c>
      <c r="I323" s="15"/>
      <c r="J323" s="102" t="str">
        <f t="shared" si="3"/>
        <v>B-GP63-PK8</v>
      </c>
      <c r="K323" s="103">
        <f t="shared" si="1"/>
        <v>0</v>
      </c>
      <c r="L323" s="102">
        <f t="shared" si="2"/>
        <v>0</v>
      </c>
    </row>
    <row r="324" ht="12.75" customHeight="1">
      <c r="A324" s="15" t="s">
        <v>3177</v>
      </c>
      <c r="B324" s="15" t="s">
        <v>3123</v>
      </c>
      <c r="C324" s="15"/>
      <c r="D324" s="15" t="s">
        <v>3641</v>
      </c>
      <c r="E324" s="15"/>
      <c r="F324" s="15"/>
      <c r="G324" s="15" t="s">
        <v>3642</v>
      </c>
      <c r="H324" s="15" t="s">
        <v>3643</v>
      </c>
      <c r="I324" s="15" t="s">
        <v>3644</v>
      </c>
      <c r="J324" s="102" t="str">
        <f t="shared" si="3"/>
        <v>B-GP63-PK8</v>
      </c>
      <c r="K324" s="103">
        <f t="shared" si="1"/>
        <v>5000</v>
      </c>
      <c r="L324" s="102">
        <f t="shared" si="2"/>
        <v>0</v>
      </c>
    </row>
    <row r="325" ht="12.75" customHeight="1">
      <c r="A325" s="15" t="s">
        <v>3154</v>
      </c>
      <c r="B325" s="15" t="s">
        <v>3641</v>
      </c>
      <c r="C325" s="15" t="s">
        <v>3643</v>
      </c>
      <c r="D325" s="15" t="s">
        <v>3644</v>
      </c>
      <c r="E325" s="15"/>
      <c r="F325" s="15"/>
      <c r="G325" s="15"/>
      <c r="H325" s="15"/>
      <c r="I325" s="15"/>
      <c r="J325" s="102" t="str">
        <f t="shared" si="3"/>
        <v>B-GP63-PK8</v>
      </c>
      <c r="K325" s="103">
        <f t="shared" si="1"/>
        <v>0</v>
      </c>
      <c r="L325" s="102">
        <f t="shared" si="2"/>
        <v>0</v>
      </c>
    </row>
    <row r="326" ht="12.75" customHeight="1">
      <c r="A326" s="15" t="s">
        <v>1406</v>
      </c>
      <c r="B326" s="15"/>
      <c r="C326" s="15" t="s">
        <v>3145</v>
      </c>
      <c r="D326" s="15" t="s">
        <v>3146</v>
      </c>
      <c r="E326" s="15" t="s">
        <v>3146</v>
      </c>
      <c r="F326" s="15"/>
      <c r="G326" s="15" t="s">
        <v>3645</v>
      </c>
      <c r="H326" s="15" t="s">
        <v>3148</v>
      </c>
      <c r="I326" s="15"/>
      <c r="J326" s="102" t="str">
        <f t="shared" si="3"/>
        <v>B-J1002-N49</v>
      </c>
      <c r="K326" s="103">
        <f t="shared" si="1"/>
        <v>0</v>
      </c>
      <c r="L326" s="102">
        <f t="shared" si="2"/>
        <v>0</v>
      </c>
    </row>
    <row r="327" ht="12.75" customHeight="1">
      <c r="A327" s="15" t="s">
        <v>3149</v>
      </c>
      <c r="B327" s="15" t="s">
        <v>3123</v>
      </c>
      <c r="C327" s="15"/>
      <c r="D327" s="15" t="s">
        <v>3162</v>
      </c>
      <c r="E327" s="15"/>
      <c r="F327" s="15"/>
      <c r="G327" s="15" t="s">
        <v>3646</v>
      </c>
      <c r="H327" s="15" t="s">
        <v>3647</v>
      </c>
      <c r="I327" s="15" t="s">
        <v>3648</v>
      </c>
      <c r="J327" s="102" t="str">
        <f t="shared" si="3"/>
        <v>B-J1002-N49</v>
      </c>
      <c r="K327" s="103">
        <f t="shared" si="1"/>
        <v>1512</v>
      </c>
      <c r="L327" s="102">
        <f t="shared" si="2"/>
        <v>0</v>
      </c>
    </row>
    <row r="328" ht="12.75" customHeight="1">
      <c r="A328" s="15" t="s">
        <v>3154</v>
      </c>
      <c r="B328" s="15" t="s">
        <v>3162</v>
      </c>
      <c r="C328" s="15" t="s">
        <v>3647</v>
      </c>
      <c r="D328" s="15" t="s">
        <v>3648</v>
      </c>
      <c r="E328" s="15"/>
      <c r="F328" s="15"/>
      <c r="G328" s="15"/>
      <c r="H328" s="15"/>
      <c r="I328" s="15"/>
      <c r="J328" s="102" t="str">
        <f t="shared" si="3"/>
        <v>B-J1002-N49</v>
      </c>
      <c r="K328" s="103">
        <f t="shared" si="1"/>
        <v>0</v>
      </c>
      <c r="L328" s="102">
        <f t="shared" si="2"/>
        <v>0</v>
      </c>
    </row>
    <row r="329" ht="12.75" customHeight="1">
      <c r="A329" s="15" t="s">
        <v>94</v>
      </c>
      <c r="B329" s="15"/>
      <c r="C329" s="15" t="s">
        <v>3145</v>
      </c>
      <c r="D329" s="15" t="s">
        <v>3146</v>
      </c>
      <c r="E329" s="15" t="s">
        <v>3146</v>
      </c>
      <c r="F329" s="15"/>
      <c r="G329" s="15" t="s">
        <v>1428</v>
      </c>
      <c r="H329" s="15" t="s">
        <v>3148</v>
      </c>
      <c r="I329" s="15"/>
      <c r="J329" s="102" t="str">
        <f t="shared" si="3"/>
        <v>B-J253-PK13</v>
      </c>
      <c r="K329" s="103">
        <f t="shared" si="1"/>
        <v>0</v>
      </c>
      <c r="L329" s="102">
        <f t="shared" si="2"/>
        <v>0</v>
      </c>
    </row>
    <row r="330" ht="12.75" customHeight="1">
      <c r="A330" s="15" t="s">
        <v>3156</v>
      </c>
      <c r="B330" s="15" t="s">
        <v>3123</v>
      </c>
      <c r="C330" s="15"/>
      <c r="D330" s="15" t="s">
        <v>3649</v>
      </c>
      <c r="E330" s="15"/>
      <c r="F330" s="15"/>
      <c r="G330" s="15" t="s">
        <v>3650</v>
      </c>
      <c r="H330" s="15" t="s">
        <v>3651</v>
      </c>
      <c r="I330" s="15" t="s">
        <v>3652</v>
      </c>
      <c r="J330" s="102" t="str">
        <f t="shared" si="3"/>
        <v>B-J253-PK13</v>
      </c>
      <c r="K330" s="103">
        <f t="shared" si="1"/>
        <v>8064</v>
      </c>
      <c r="L330" s="102">
        <f t="shared" si="2"/>
        <v>0</v>
      </c>
    </row>
    <row r="331" ht="12.75" customHeight="1">
      <c r="A331" s="15" t="s">
        <v>3154</v>
      </c>
      <c r="B331" s="15" t="s">
        <v>3649</v>
      </c>
      <c r="C331" s="15" t="s">
        <v>3651</v>
      </c>
      <c r="D331" s="15" t="s">
        <v>3652</v>
      </c>
      <c r="E331" s="15"/>
      <c r="F331" s="15"/>
      <c r="G331" s="15"/>
      <c r="H331" s="15"/>
      <c r="I331" s="15"/>
      <c r="J331" s="102" t="str">
        <f t="shared" si="3"/>
        <v>B-J253-PK13</v>
      </c>
      <c r="K331" s="103">
        <f t="shared" si="1"/>
        <v>0</v>
      </c>
      <c r="L331" s="102">
        <f t="shared" si="2"/>
        <v>0</v>
      </c>
    </row>
    <row r="332" ht="12.75" customHeight="1">
      <c r="A332" s="15" t="s">
        <v>1430</v>
      </c>
      <c r="B332" s="15"/>
      <c r="C332" s="15" t="s">
        <v>3145</v>
      </c>
      <c r="D332" s="15" t="s">
        <v>3146</v>
      </c>
      <c r="E332" s="15" t="s">
        <v>3146</v>
      </c>
      <c r="F332" s="15"/>
      <c r="G332" s="15" t="s">
        <v>3653</v>
      </c>
      <c r="H332" s="15" t="s">
        <v>3148</v>
      </c>
      <c r="I332" s="15"/>
      <c r="J332" s="102" t="str">
        <f t="shared" si="3"/>
        <v>B-J253-W13</v>
      </c>
      <c r="K332" s="103">
        <f t="shared" si="1"/>
        <v>0</v>
      </c>
      <c r="L332" s="102">
        <f t="shared" si="2"/>
        <v>0</v>
      </c>
    </row>
    <row r="333" ht="12.75" customHeight="1">
      <c r="A333" s="15" t="s">
        <v>3156</v>
      </c>
      <c r="B333" s="15" t="s">
        <v>3123</v>
      </c>
      <c r="C333" s="15"/>
      <c r="D333" s="15" t="s">
        <v>3649</v>
      </c>
      <c r="E333" s="15"/>
      <c r="F333" s="15"/>
      <c r="G333" s="15" t="s">
        <v>3654</v>
      </c>
      <c r="H333" s="15" t="s">
        <v>3655</v>
      </c>
      <c r="I333" s="15" t="s">
        <v>3652</v>
      </c>
      <c r="J333" s="102" t="str">
        <f t="shared" si="3"/>
        <v>B-J253-W13</v>
      </c>
      <c r="K333" s="103">
        <f t="shared" si="1"/>
        <v>8064</v>
      </c>
      <c r="L333" s="102">
        <f t="shared" si="2"/>
        <v>0</v>
      </c>
    </row>
    <row r="334" ht="12.75" customHeight="1">
      <c r="A334" s="15" t="s">
        <v>3154</v>
      </c>
      <c r="B334" s="15" t="s">
        <v>3649</v>
      </c>
      <c r="C334" s="15" t="s">
        <v>3655</v>
      </c>
      <c r="D334" s="15" t="s">
        <v>3652</v>
      </c>
      <c r="E334" s="15"/>
      <c r="F334" s="15"/>
      <c r="G334" s="15"/>
      <c r="H334" s="15"/>
      <c r="I334" s="15"/>
      <c r="J334" s="102" t="str">
        <f t="shared" si="3"/>
        <v>B-J253-W13</v>
      </c>
      <c r="K334" s="103">
        <f t="shared" si="1"/>
        <v>0</v>
      </c>
      <c r="L334" s="102">
        <f t="shared" si="2"/>
        <v>0</v>
      </c>
    </row>
    <row r="335" ht="12.75" customHeight="1">
      <c r="A335" s="15" t="s">
        <v>1434</v>
      </c>
      <c r="B335" s="15"/>
      <c r="C335" s="15" t="s">
        <v>3145</v>
      </c>
      <c r="D335" s="15" t="s">
        <v>3146</v>
      </c>
      <c r="E335" s="15" t="s">
        <v>3146</v>
      </c>
      <c r="F335" s="15"/>
      <c r="G335" s="15" t="s">
        <v>3656</v>
      </c>
      <c r="H335" s="15" t="s">
        <v>3148</v>
      </c>
      <c r="I335" s="15"/>
      <c r="J335" s="102" t="str">
        <f t="shared" si="3"/>
        <v>B-J255-PK13</v>
      </c>
      <c r="K335" s="103">
        <f t="shared" si="1"/>
        <v>0</v>
      </c>
      <c r="L335" s="102">
        <f t="shared" si="2"/>
        <v>0</v>
      </c>
    </row>
    <row r="336" ht="12.75" customHeight="1">
      <c r="A336" s="15" t="s">
        <v>3149</v>
      </c>
      <c r="B336" s="15" t="s">
        <v>3123</v>
      </c>
      <c r="C336" s="15"/>
      <c r="D336" s="15" t="s">
        <v>3657</v>
      </c>
      <c r="E336" s="15"/>
      <c r="F336" s="15"/>
      <c r="G336" s="15" t="s">
        <v>3658</v>
      </c>
      <c r="H336" s="15" t="s">
        <v>3659</v>
      </c>
      <c r="I336" s="15" t="s">
        <v>3660</v>
      </c>
      <c r="J336" s="102" t="str">
        <f t="shared" si="3"/>
        <v>B-J255-PK13</v>
      </c>
      <c r="K336" s="103">
        <f t="shared" si="1"/>
        <v>2304</v>
      </c>
      <c r="L336" s="102">
        <f t="shared" si="2"/>
        <v>0</v>
      </c>
    </row>
    <row r="337" ht="12.75" customHeight="1">
      <c r="A337" s="15" t="s">
        <v>3154</v>
      </c>
      <c r="B337" s="15" t="s">
        <v>3657</v>
      </c>
      <c r="C337" s="15" t="s">
        <v>3659</v>
      </c>
      <c r="D337" s="15" t="s">
        <v>3660</v>
      </c>
      <c r="E337" s="15"/>
      <c r="F337" s="15"/>
      <c r="G337" s="15"/>
      <c r="H337" s="15"/>
      <c r="I337" s="15"/>
      <c r="J337" s="102" t="str">
        <f t="shared" si="3"/>
        <v>B-J255-PK13</v>
      </c>
      <c r="K337" s="103">
        <f t="shared" si="1"/>
        <v>0</v>
      </c>
      <c r="L337" s="102">
        <f t="shared" si="2"/>
        <v>0</v>
      </c>
    </row>
    <row r="338" ht="12.75" customHeight="1">
      <c r="A338" s="15" t="s">
        <v>47</v>
      </c>
      <c r="B338" s="15"/>
      <c r="C338" s="15" t="s">
        <v>3145</v>
      </c>
      <c r="D338" s="15" t="s">
        <v>3146</v>
      </c>
      <c r="E338" s="15" t="s">
        <v>3146</v>
      </c>
      <c r="F338" s="15"/>
      <c r="G338" s="15" t="s">
        <v>3661</v>
      </c>
      <c r="H338" s="15" t="s">
        <v>3148</v>
      </c>
      <c r="I338" s="15"/>
      <c r="J338" s="102" t="str">
        <f t="shared" si="3"/>
        <v>B-J255-W13</v>
      </c>
      <c r="K338" s="103">
        <f t="shared" si="1"/>
        <v>0</v>
      </c>
      <c r="L338" s="102">
        <f t="shared" si="2"/>
        <v>0</v>
      </c>
    </row>
    <row r="339" ht="12.75" customHeight="1">
      <c r="A339" s="15" t="s">
        <v>3149</v>
      </c>
      <c r="B339" s="15" t="s">
        <v>3123</v>
      </c>
      <c r="C339" s="15"/>
      <c r="D339" s="15" t="s">
        <v>3539</v>
      </c>
      <c r="E339" s="15"/>
      <c r="F339" s="15"/>
      <c r="G339" s="15" t="s">
        <v>3662</v>
      </c>
      <c r="H339" s="15" t="s">
        <v>3663</v>
      </c>
      <c r="I339" s="15" t="s">
        <v>3664</v>
      </c>
      <c r="J339" s="102" t="str">
        <f t="shared" si="3"/>
        <v>B-J255-W13</v>
      </c>
      <c r="K339" s="103">
        <f t="shared" si="1"/>
        <v>864</v>
      </c>
      <c r="L339" s="102">
        <f t="shared" si="2"/>
        <v>0</v>
      </c>
    </row>
    <row r="340" ht="12.75" customHeight="1">
      <c r="A340" s="15" t="s">
        <v>3154</v>
      </c>
      <c r="B340" s="15" t="s">
        <v>3539</v>
      </c>
      <c r="C340" s="15" t="s">
        <v>3663</v>
      </c>
      <c r="D340" s="15" t="s">
        <v>3664</v>
      </c>
      <c r="E340" s="15"/>
      <c r="F340" s="15"/>
      <c r="G340" s="15"/>
      <c r="H340" s="15"/>
      <c r="I340" s="15"/>
      <c r="J340" s="102" t="str">
        <f t="shared" si="3"/>
        <v>B-J255-W13</v>
      </c>
      <c r="K340" s="103">
        <f t="shared" si="1"/>
        <v>0</v>
      </c>
      <c r="L340" s="102">
        <f t="shared" si="2"/>
        <v>0</v>
      </c>
    </row>
    <row r="341" ht="12.75" customHeight="1">
      <c r="A341" s="15" t="s">
        <v>1440</v>
      </c>
      <c r="B341" s="15"/>
      <c r="C341" s="15" t="s">
        <v>3145</v>
      </c>
      <c r="D341" s="15" t="s">
        <v>3146</v>
      </c>
      <c r="E341" s="15" t="s">
        <v>3146</v>
      </c>
      <c r="F341" s="15"/>
      <c r="G341" s="15" t="s">
        <v>3665</v>
      </c>
      <c r="H341" s="15" t="s">
        <v>3148</v>
      </c>
      <c r="I341" s="15"/>
      <c r="J341" s="102" t="str">
        <f t="shared" si="3"/>
        <v>B-J500-PK19</v>
      </c>
      <c r="K341" s="103">
        <f t="shared" si="1"/>
        <v>0</v>
      </c>
      <c r="L341" s="102">
        <f t="shared" si="2"/>
        <v>0</v>
      </c>
    </row>
    <row r="342" ht="12.75" customHeight="1">
      <c r="A342" s="15" t="s">
        <v>3156</v>
      </c>
      <c r="B342" s="15" t="s">
        <v>3123</v>
      </c>
      <c r="C342" s="15"/>
      <c r="D342" s="15" t="s">
        <v>3666</v>
      </c>
      <c r="E342" s="15"/>
      <c r="F342" s="15"/>
      <c r="G342" s="15" t="s">
        <v>3667</v>
      </c>
      <c r="H342" s="15" t="s">
        <v>3668</v>
      </c>
      <c r="I342" s="15" t="s">
        <v>3669</v>
      </c>
      <c r="J342" s="102" t="str">
        <f t="shared" si="3"/>
        <v>B-J500-PK19</v>
      </c>
      <c r="K342" s="103">
        <f t="shared" si="1"/>
        <v>3888</v>
      </c>
      <c r="L342" s="102">
        <f t="shared" si="2"/>
        <v>0</v>
      </c>
    </row>
    <row r="343" ht="12.75" customHeight="1">
      <c r="A343" s="15" t="s">
        <v>3154</v>
      </c>
      <c r="B343" s="15" t="s">
        <v>3666</v>
      </c>
      <c r="C343" s="15" t="s">
        <v>3668</v>
      </c>
      <c r="D343" s="15" t="s">
        <v>3669</v>
      </c>
      <c r="E343" s="15"/>
      <c r="F343" s="15"/>
      <c r="G343" s="15"/>
      <c r="H343" s="15"/>
      <c r="I343" s="15"/>
      <c r="J343" s="102" t="str">
        <f t="shared" si="3"/>
        <v>B-J500-PK19</v>
      </c>
      <c r="K343" s="103">
        <f t="shared" si="1"/>
        <v>0</v>
      </c>
      <c r="L343" s="102">
        <f t="shared" si="2"/>
        <v>0</v>
      </c>
    </row>
    <row r="344" ht="12.75" customHeight="1">
      <c r="A344" s="15" t="s">
        <v>164</v>
      </c>
      <c r="B344" s="15"/>
      <c r="C344" s="15" t="s">
        <v>3145</v>
      </c>
      <c r="D344" s="15" t="s">
        <v>3146</v>
      </c>
      <c r="E344" s="15" t="s">
        <v>3146</v>
      </c>
      <c r="F344" s="15"/>
      <c r="G344" s="15" t="s">
        <v>3670</v>
      </c>
      <c r="H344" s="15" t="s">
        <v>3148</v>
      </c>
      <c r="I344" s="15"/>
      <c r="J344" s="102" t="str">
        <f t="shared" si="3"/>
        <v>B-J500-W19</v>
      </c>
      <c r="K344" s="103">
        <f t="shared" si="1"/>
        <v>0</v>
      </c>
      <c r="L344" s="102">
        <f t="shared" si="2"/>
        <v>0</v>
      </c>
    </row>
    <row r="345" ht="12.75" customHeight="1">
      <c r="A345" s="15" t="s">
        <v>3156</v>
      </c>
      <c r="B345" s="15" t="s">
        <v>3123</v>
      </c>
      <c r="C345" s="15"/>
      <c r="D345" s="15" t="s">
        <v>3671</v>
      </c>
      <c r="E345" s="15"/>
      <c r="F345" s="15"/>
      <c r="G345" s="15" t="s">
        <v>3672</v>
      </c>
      <c r="H345" s="15" t="s">
        <v>3673</v>
      </c>
      <c r="I345" s="15" t="s">
        <v>3674</v>
      </c>
      <c r="J345" s="102" t="str">
        <f t="shared" si="3"/>
        <v>B-J500-W19</v>
      </c>
      <c r="K345" s="103">
        <f t="shared" si="1"/>
        <v>7200</v>
      </c>
      <c r="L345" s="102">
        <f t="shared" si="2"/>
        <v>0</v>
      </c>
    </row>
    <row r="346" ht="12.75" customHeight="1">
      <c r="A346" s="15" t="s">
        <v>3154</v>
      </c>
      <c r="B346" s="15" t="s">
        <v>3671</v>
      </c>
      <c r="C346" s="15" t="s">
        <v>3673</v>
      </c>
      <c r="D346" s="15" t="s">
        <v>3674</v>
      </c>
      <c r="E346" s="15"/>
      <c r="F346" s="15"/>
      <c r="G346" s="15"/>
      <c r="H346" s="15"/>
      <c r="I346" s="15"/>
      <c r="J346" s="102" t="str">
        <f t="shared" si="3"/>
        <v>B-J500-W19</v>
      </c>
      <c r="K346" s="103">
        <f t="shared" si="1"/>
        <v>0</v>
      </c>
      <c r="L346" s="102">
        <f t="shared" si="2"/>
        <v>0</v>
      </c>
    </row>
    <row r="347" ht="12.75" customHeight="1">
      <c r="A347" s="15" t="s">
        <v>1455</v>
      </c>
      <c r="B347" s="15"/>
      <c r="C347" s="15" t="s">
        <v>3145</v>
      </c>
      <c r="D347" s="15" t="s">
        <v>3146</v>
      </c>
      <c r="E347" s="15" t="s">
        <v>3146</v>
      </c>
      <c r="F347" s="15"/>
      <c r="G347" s="15" t="s">
        <v>3665</v>
      </c>
      <c r="H347" s="15" t="s">
        <v>3148</v>
      </c>
      <c r="I347" s="15"/>
      <c r="J347" s="102" t="str">
        <f t="shared" si="3"/>
        <v>B-J501-PK25</v>
      </c>
      <c r="K347" s="103">
        <f t="shared" si="1"/>
        <v>0</v>
      </c>
      <c r="L347" s="102">
        <f t="shared" si="2"/>
        <v>0</v>
      </c>
    </row>
    <row r="348" ht="12.75" customHeight="1">
      <c r="A348" s="15" t="s">
        <v>3156</v>
      </c>
      <c r="B348" s="15" t="s">
        <v>3123</v>
      </c>
      <c r="C348" s="15"/>
      <c r="D348" s="15" t="s">
        <v>3675</v>
      </c>
      <c r="E348" s="15"/>
      <c r="F348" s="15"/>
      <c r="G348" s="15" t="s">
        <v>3676</v>
      </c>
      <c r="H348" s="15" t="s">
        <v>3677</v>
      </c>
      <c r="I348" s="15" t="s">
        <v>3678</v>
      </c>
      <c r="J348" s="102" t="str">
        <f t="shared" si="3"/>
        <v>B-J501-PK25</v>
      </c>
      <c r="K348" s="103">
        <f t="shared" si="1"/>
        <v>4464</v>
      </c>
      <c r="L348" s="102">
        <f t="shared" si="2"/>
        <v>0</v>
      </c>
    </row>
    <row r="349" ht="12.75" customHeight="1">
      <c r="A349" s="15" t="s">
        <v>3154</v>
      </c>
      <c r="B349" s="15" t="s">
        <v>3675</v>
      </c>
      <c r="C349" s="15" t="s">
        <v>3677</v>
      </c>
      <c r="D349" s="15" t="s">
        <v>3678</v>
      </c>
      <c r="E349" s="15"/>
      <c r="F349" s="15"/>
      <c r="G349" s="15"/>
      <c r="H349" s="15"/>
      <c r="I349" s="15"/>
      <c r="J349" s="102" t="str">
        <f t="shared" si="3"/>
        <v>B-J501-PK25</v>
      </c>
      <c r="K349" s="103">
        <f t="shared" si="1"/>
        <v>0</v>
      </c>
      <c r="L349" s="102">
        <f t="shared" si="2"/>
        <v>0</v>
      </c>
    </row>
    <row r="350" ht="12.75" customHeight="1">
      <c r="A350" s="15" t="s">
        <v>1460</v>
      </c>
      <c r="B350" s="15"/>
      <c r="C350" s="15" t="s">
        <v>3145</v>
      </c>
      <c r="D350" s="15" t="s">
        <v>3146</v>
      </c>
      <c r="E350" s="15" t="s">
        <v>3146</v>
      </c>
      <c r="F350" s="15"/>
      <c r="G350" s="15" t="s">
        <v>3679</v>
      </c>
      <c r="H350" s="15" t="s">
        <v>3148</v>
      </c>
      <c r="I350" s="15"/>
      <c r="J350" s="102" t="str">
        <f t="shared" si="3"/>
        <v>B-J503-DPK19</v>
      </c>
      <c r="K350" s="103">
        <f t="shared" si="1"/>
        <v>0</v>
      </c>
      <c r="L350" s="102">
        <f t="shared" si="2"/>
        <v>0</v>
      </c>
    </row>
    <row r="351" ht="12.75" customHeight="1">
      <c r="A351" s="15" t="s">
        <v>3177</v>
      </c>
      <c r="B351" s="15" t="s">
        <v>3123</v>
      </c>
      <c r="C351" s="15"/>
      <c r="D351" s="15" t="s">
        <v>3680</v>
      </c>
      <c r="E351" s="15"/>
      <c r="F351" s="15"/>
      <c r="G351" s="15" t="s">
        <v>3681</v>
      </c>
      <c r="H351" s="15" t="s">
        <v>3682</v>
      </c>
      <c r="I351" s="15" t="s">
        <v>3683</v>
      </c>
      <c r="J351" s="102" t="str">
        <f t="shared" si="3"/>
        <v>B-J503-DPK19</v>
      </c>
      <c r="K351" s="103">
        <f t="shared" si="1"/>
        <v>12528</v>
      </c>
      <c r="L351" s="102">
        <f t="shared" si="2"/>
        <v>0</v>
      </c>
    </row>
    <row r="352" ht="12.75" customHeight="1">
      <c r="A352" s="15" t="s">
        <v>3154</v>
      </c>
      <c r="B352" s="15" t="s">
        <v>3680</v>
      </c>
      <c r="C352" s="15" t="s">
        <v>3682</v>
      </c>
      <c r="D352" s="15" t="s">
        <v>3683</v>
      </c>
      <c r="E352" s="15"/>
      <c r="F352" s="15"/>
      <c r="G352" s="15"/>
      <c r="H352" s="15"/>
      <c r="I352" s="15"/>
      <c r="J352" s="102" t="str">
        <f t="shared" si="3"/>
        <v>B-J503-DPK19</v>
      </c>
      <c r="K352" s="103">
        <f t="shared" si="1"/>
        <v>0</v>
      </c>
      <c r="L352" s="102">
        <f t="shared" si="2"/>
        <v>0</v>
      </c>
    </row>
    <row r="353" ht="12.75" customHeight="1">
      <c r="A353" s="15" t="s">
        <v>1463</v>
      </c>
      <c r="B353" s="15"/>
      <c r="C353" s="15" t="s">
        <v>3145</v>
      </c>
      <c r="D353" s="15" t="s">
        <v>3146</v>
      </c>
      <c r="E353" s="15" t="s">
        <v>3146</v>
      </c>
      <c r="F353" s="15"/>
      <c r="G353" s="15" t="s">
        <v>1464</v>
      </c>
      <c r="H353" s="15" t="s">
        <v>3148</v>
      </c>
      <c r="I353" s="15"/>
      <c r="J353" s="102" t="str">
        <f t="shared" si="3"/>
        <v>B-J503-PK19</v>
      </c>
      <c r="K353" s="103">
        <f t="shared" si="1"/>
        <v>0</v>
      </c>
      <c r="L353" s="102">
        <f t="shared" si="2"/>
        <v>0</v>
      </c>
    </row>
    <row r="354" ht="12.75" customHeight="1">
      <c r="A354" s="15" t="s">
        <v>3177</v>
      </c>
      <c r="B354" s="15" t="s">
        <v>3123</v>
      </c>
      <c r="C354" s="15"/>
      <c r="D354" s="15" t="s">
        <v>3684</v>
      </c>
      <c r="E354" s="15"/>
      <c r="F354" s="15"/>
      <c r="G354" s="15" t="s">
        <v>3685</v>
      </c>
      <c r="H354" s="15" t="s">
        <v>3686</v>
      </c>
      <c r="I354" s="15" t="s">
        <v>3687</v>
      </c>
      <c r="J354" s="102" t="str">
        <f t="shared" si="3"/>
        <v>B-J503-PK19</v>
      </c>
      <c r="K354" s="103">
        <f t="shared" si="1"/>
        <v>1872</v>
      </c>
      <c r="L354" s="102">
        <f t="shared" si="2"/>
        <v>0</v>
      </c>
    </row>
    <row r="355" ht="12.75" customHeight="1">
      <c r="A355" s="15" t="s">
        <v>3154</v>
      </c>
      <c r="B355" s="15" t="s">
        <v>3684</v>
      </c>
      <c r="C355" s="15" t="s">
        <v>3686</v>
      </c>
      <c r="D355" s="15" t="s">
        <v>3687</v>
      </c>
      <c r="E355" s="15"/>
      <c r="F355" s="15"/>
      <c r="G355" s="15"/>
      <c r="H355" s="15"/>
      <c r="I355" s="15"/>
      <c r="J355" s="102" t="str">
        <f t="shared" si="3"/>
        <v>B-J503-PK19</v>
      </c>
      <c r="K355" s="103">
        <f t="shared" si="1"/>
        <v>0</v>
      </c>
      <c r="L355" s="102">
        <f t="shared" si="2"/>
        <v>0</v>
      </c>
    </row>
    <row r="356" ht="12.75" customHeight="1">
      <c r="A356" s="15" t="s">
        <v>1466</v>
      </c>
      <c r="B356" s="15"/>
      <c r="C356" s="15" t="s">
        <v>3145</v>
      </c>
      <c r="D356" s="15" t="s">
        <v>3146</v>
      </c>
      <c r="E356" s="15" t="s">
        <v>3146</v>
      </c>
      <c r="F356" s="15"/>
      <c r="G356" s="15" t="s">
        <v>3688</v>
      </c>
      <c r="H356" s="15" t="s">
        <v>3148</v>
      </c>
      <c r="I356" s="15"/>
      <c r="J356" s="102" t="str">
        <f t="shared" si="3"/>
        <v>B-J503-W19</v>
      </c>
      <c r="K356" s="103">
        <f t="shared" si="1"/>
        <v>0</v>
      </c>
      <c r="L356" s="102">
        <f t="shared" si="2"/>
        <v>0</v>
      </c>
    </row>
    <row r="357" ht="12.75" customHeight="1">
      <c r="A357" s="15" t="s">
        <v>3177</v>
      </c>
      <c r="B357" s="15" t="s">
        <v>3123</v>
      </c>
      <c r="C357" s="15"/>
      <c r="D357" s="15" t="s">
        <v>3689</v>
      </c>
      <c r="E357" s="15"/>
      <c r="F357" s="15"/>
      <c r="G357" s="15" t="s">
        <v>3690</v>
      </c>
      <c r="H357" s="15" t="s">
        <v>3691</v>
      </c>
      <c r="I357" s="15" t="s">
        <v>3692</v>
      </c>
      <c r="J357" s="102" t="str">
        <f t="shared" si="3"/>
        <v>B-J503-W19</v>
      </c>
      <c r="K357" s="103">
        <f t="shared" si="1"/>
        <v>5472</v>
      </c>
      <c r="L357" s="102">
        <f t="shared" si="2"/>
        <v>0</v>
      </c>
    </row>
    <row r="358" ht="12.75" customHeight="1">
      <c r="A358" s="15" t="s">
        <v>3154</v>
      </c>
      <c r="B358" s="15" t="s">
        <v>3689</v>
      </c>
      <c r="C358" s="15" t="s">
        <v>3691</v>
      </c>
      <c r="D358" s="15" t="s">
        <v>3692</v>
      </c>
      <c r="E358" s="15"/>
      <c r="F358" s="15"/>
      <c r="G358" s="15"/>
      <c r="H358" s="15"/>
      <c r="I358" s="15"/>
      <c r="J358" s="102" t="str">
        <f t="shared" si="3"/>
        <v>B-J503-W19</v>
      </c>
      <c r="K358" s="103">
        <f t="shared" si="1"/>
        <v>0</v>
      </c>
      <c r="L358" s="102">
        <f t="shared" si="2"/>
        <v>0</v>
      </c>
    </row>
    <row r="359" ht="12.75" customHeight="1">
      <c r="A359" s="15" t="s">
        <v>1483</v>
      </c>
      <c r="B359" s="15"/>
      <c r="C359" s="15" t="s">
        <v>3145</v>
      </c>
      <c r="D359" s="15" t="s">
        <v>3146</v>
      </c>
      <c r="E359" s="15" t="s">
        <v>3146</v>
      </c>
      <c r="F359" s="15"/>
      <c r="G359" s="15" t="s">
        <v>3693</v>
      </c>
      <c r="H359" s="15" t="s">
        <v>3148</v>
      </c>
      <c r="I359" s="15"/>
      <c r="J359" s="102" t="str">
        <f t="shared" si="3"/>
        <v>B-KB1-CL15</v>
      </c>
      <c r="K359" s="103">
        <f t="shared" si="1"/>
        <v>0</v>
      </c>
      <c r="L359" s="102">
        <f t="shared" si="2"/>
        <v>0</v>
      </c>
    </row>
    <row r="360" ht="12.75" customHeight="1">
      <c r="A360" s="15" t="s">
        <v>3149</v>
      </c>
      <c r="B360" s="15" t="s">
        <v>3128</v>
      </c>
      <c r="C360" s="15"/>
      <c r="D360" s="15" t="s">
        <v>3694</v>
      </c>
      <c r="E360" s="15"/>
      <c r="F360" s="15"/>
      <c r="G360" s="15" t="s">
        <v>3695</v>
      </c>
      <c r="H360" s="15" t="s">
        <v>3696</v>
      </c>
      <c r="I360" s="15" t="s">
        <v>3697</v>
      </c>
      <c r="J360" s="102" t="str">
        <f t="shared" si="3"/>
        <v>B-KB1-CL15</v>
      </c>
      <c r="K360" s="103">
        <f t="shared" si="1"/>
        <v>1800</v>
      </c>
      <c r="L360" s="102">
        <f t="shared" si="2"/>
        <v>0</v>
      </c>
    </row>
    <row r="361" ht="12.75" customHeight="1">
      <c r="A361" s="15" t="s">
        <v>3154</v>
      </c>
      <c r="B361" s="15" t="s">
        <v>3694</v>
      </c>
      <c r="C361" s="15" t="s">
        <v>3696</v>
      </c>
      <c r="D361" s="15" t="s">
        <v>3697</v>
      </c>
      <c r="E361" s="15"/>
      <c r="F361" s="15"/>
      <c r="G361" s="15"/>
      <c r="H361" s="15"/>
      <c r="I361" s="15"/>
      <c r="J361" s="102" t="str">
        <f t="shared" si="3"/>
        <v>B-KB1-CL15</v>
      </c>
      <c r="K361" s="103">
        <f t="shared" si="1"/>
        <v>0</v>
      </c>
      <c r="L361" s="102">
        <f t="shared" si="2"/>
        <v>0</v>
      </c>
    </row>
    <row r="362" ht="12.75" customHeight="1">
      <c r="A362" s="15" t="s">
        <v>1516</v>
      </c>
      <c r="B362" s="15"/>
      <c r="C362" s="15" t="s">
        <v>3145</v>
      </c>
      <c r="D362" s="15" t="s">
        <v>3146</v>
      </c>
      <c r="E362" s="15" t="s">
        <v>3146</v>
      </c>
      <c r="F362" s="15"/>
      <c r="G362" s="15" t="s">
        <v>1517</v>
      </c>
      <c r="H362" s="15" t="s">
        <v>3148</v>
      </c>
      <c r="I362" s="15"/>
      <c r="J362" s="102" t="str">
        <f t="shared" si="3"/>
        <v>B-L10-W50</v>
      </c>
      <c r="K362" s="103">
        <f t="shared" si="1"/>
        <v>0</v>
      </c>
      <c r="L362" s="102">
        <f t="shared" si="2"/>
        <v>0</v>
      </c>
    </row>
    <row r="363" ht="12.75" customHeight="1">
      <c r="A363" s="15" t="s">
        <v>3149</v>
      </c>
      <c r="B363" s="15" t="s">
        <v>3123</v>
      </c>
      <c r="C363" s="15"/>
      <c r="D363" s="15" t="s">
        <v>3698</v>
      </c>
      <c r="E363" s="15"/>
      <c r="F363" s="15"/>
      <c r="G363" s="15" t="s">
        <v>3699</v>
      </c>
      <c r="H363" s="15" t="s">
        <v>3700</v>
      </c>
      <c r="I363" s="15" t="s">
        <v>3678</v>
      </c>
      <c r="J363" s="102" t="str">
        <f t="shared" si="3"/>
        <v>B-L10-W50</v>
      </c>
      <c r="K363" s="103">
        <f t="shared" si="1"/>
        <v>2232</v>
      </c>
      <c r="L363" s="102">
        <f t="shared" si="2"/>
        <v>0</v>
      </c>
    </row>
    <row r="364" ht="12.75" customHeight="1">
      <c r="A364" s="15" t="s">
        <v>3154</v>
      </c>
      <c r="B364" s="15" t="s">
        <v>3698</v>
      </c>
      <c r="C364" s="15" t="s">
        <v>3700</v>
      </c>
      <c r="D364" s="15" t="s">
        <v>3678</v>
      </c>
      <c r="E364" s="15"/>
      <c r="F364" s="15"/>
      <c r="G364" s="15"/>
      <c r="H364" s="15"/>
      <c r="I364" s="15"/>
      <c r="J364" s="102" t="str">
        <f t="shared" si="3"/>
        <v>B-L10-W50</v>
      </c>
      <c r="K364" s="103">
        <f t="shared" si="1"/>
        <v>0</v>
      </c>
      <c r="L364" s="102">
        <f t="shared" si="2"/>
        <v>0</v>
      </c>
    </row>
    <row r="365" ht="12.75" customHeight="1">
      <c r="A365" s="15" t="s">
        <v>1493</v>
      </c>
      <c r="B365" s="15"/>
      <c r="C365" s="15" t="s">
        <v>3145</v>
      </c>
      <c r="D365" s="15" t="s">
        <v>3146</v>
      </c>
      <c r="E365" s="15" t="s">
        <v>3146</v>
      </c>
      <c r="F365" s="15"/>
      <c r="G365" s="15" t="s">
        <v>3701</v>
      </c>
      <c r="H365" s="15" t="s">
        <v>3148</v>
      </c>
      <c r="I365" s="15"/>
      <c r="J365" s="102" t="str">
        <f t="shared" si="3"/>
        <v>B-L101-N63</v>
      </c>
      <c r="K365" s="103">
        <f t="shared" si="1"/>
        <v>0</v>
      </c>
      <c r="L365" s="102">
        <f t="shared" si="2"/>
        <v>0</v>
      </c>
    </row>
    <row r="366" ht="12.75" customHeight="1">
      <c r="A366" s="15" t="s">
        <v>3161</v>
      </c>
      <c r="B366" s="15" t="s">
        <v>3123</v>
      </c>
      <c r="C366" s="15"/>
      <c r="D366" s="15" t="s">
        <v>3702</v>
      </c>
      <c r="E366" s="15"/>
      <c r="F366" s="15"/>
      <c r="G366" s="15" t="s">
        <v>3703</v>
      </c>
      <c r="H366" s="15" t="s">
        <v>3704</v>
      </c>
      <c r="I366" s="15" t="s">
        <v>3705</v>
      </c>
      <c r="J366" s="102" t="str">
        <f t="shared" si="3"/>
        <v>B-L101-N63</v>
      </c>
      <c r="K366" s="103">
        <f t="shared" si="1"/>
        <v>1040</v>
      </c>
      <c r="L366" s="102">
        <f t="shared" si="2"/>
        <v>0</v>
      </c>
    </row>
    <row r="367" ht="12.75" customHeight="1">
      <c r="A367" s="15" t="s">
        <v>3154</v>
      </c>
      <c r="B367" s="15" t="s">
        <v>3702</v>
      </c>
      <c r="C367" s="15" t="s">
        <v>3704</v>
      </c>
      <c r="D367" s="15" t="s">
        <v>3705</v>
      </c>
      <c r="E367" s="15"/>
      <c r="F367" s="15"/>
      <c r="G367" s="15"/>
      <c r="H367" s="15"/>
      <c r="I367" s="15"/>
      <c r="J367" s="102" t="str">
        <f t="shared" si="3"/>
        <v>B-L101-N63</v>
      </c>
      <c r="K367" s="103">
        <f t="shared" si="1"/>
        <v>0</v>
      </c>
      <c r="L367" s="102">
        <f t="shared" si="2"/>
        <v>0</v>
      </c>
    </row>
    <row r="368" ht="12.75" customHeight="1">
      <c r="A368" s="15" t="s">
        <v>1497</v>
      </c>
      <c r="B368" s="15"/>
      <c r="C368" s="15" t="s">
        <v>3145</v>
      </c>
      <c r="D368" s="15" t="s">
        <v>3146</v>
      </c>
      <c r="E368" s="15" t="s">
        <v>3146</v>
      </c>
      <c r="F368" s="15"/>
      <c r="G368" s="15" t="s">
        <v>3706</v>
      </c>
      <c r="H368" s="15" t="s">
        <v>3148</v>
      </c>
      <c r="I368" s="15"/>
      <c r="J368" s="102" t="str">
        <f t="shared" si="3"/>
        <v>B-L101-PK63</v>
      </c>
      <c r="K368" s="103">
        <f t="shared" si="1"/>
        <v>0</v>
      </c>
      <c r="L368" s="102">
        <f t="shared" si="2"/>
        <v>0</v>
      </c>
    </row>
    <row r="369" ht="12.75" customHeight="1">
      <c r="A369" s="15" t="s">
        <v>3149</v>
      </c>
      <c r="B369" s="15" t="s">
        <v>3123</v>
      </c>
      <c r="C369" s="15"/>
      <c r="D369" s="15" t="s">
        <v>3707</v>
      </c>
      <c r="E369" s="15"/>
      <c r="F369" s="15"/>
      <c r="G369" s="15" t="s">
        <v>3708</v>
      </c>
      <c r="H369" s="15" t="s">
        <v>3709</v>
      </c>
      <c r="I369" s="15" t="s">
        <v>3710</v>
      </c>
      <c r="J369" s="102" t="str">
        <f t="shared" si="3"/>
        <v>B-L101-PK63</v>
      </c>
      <c r="K369" s="103">
        <f t="shared" si="1"/>
        <v>4080</v>
      </c>
      <c r="L369" s="102">
        <f t="shared" si="2"/>
        <v>0</v>
      </c>
    </row>
    <row r="370" ht="12.75" customHeight="1">
      <c r="A370" s="15" t="s">
        <v>3154</v>
      </c>
      <c r="B370" s="15" t="s">
        <v>3707</v>
      </c>
      <c r="C370" s="15" t="s">
        <v>3709</v>
      </c>
      <c r="D370" s="15" t="s">
        <v>3710</v>
      </c>
      <c r="E370" s="15"/>
      <c r="F370" s="15"/>
      <c r="G370" s="15"/>
      <c r="H370" s="15"/>
      <c r="I370" s="15"/>
      <c r="J370" s="102" t="str">
        <f t="shared" si="3"/>
        <v>B-L101-PK63</v>
      </c>
      <c r="K370" s="103">
        <f t="shared" si="1"/>
        <v>0</v>
      </c>
      <c r="L370" s="102">
        <f t="shared" si="2"/>
        <v>0</v>
      </c>
    </row>
    <row r="371" ht="12.75" customHeight="1">
      <c r="A371" s="15" t="s">
        <v>156</v>
      </c>
      <c r="B371" s="15"/>
      <c r="C371" s="15" t="s">
        <v>3145</v>
      </c>
      <c r="D371" s="15" t="s">
        <v>3146</v>
      </c>
      <c r="E371" s="15" t="s">
        <v>3146</v>
      </c>
      <c r="F371" s="15"/>
      <c r="G371" s="15" t="s">
        <v>3711</v>
      </c>
      <c r="H371" s="15" t="s">
        <v>3148</v>
      </c>
      <c r="I371" s="15"/>
      <c r="J371" s="102" t="str">
        <f t="shared" si="3"/>
        <v>B-L101-W63</v>
      </c>
      <c r="K371" s="103">
        <f t="shared" si="1"/>
        <v>0</v>
      </c>
      <c r="L371" s="102">
        <f t="shared" si="2"/>
        <v>0</v>
      </c>
    </row>
    <row r="372" ht="12.75" customHeight="1">
      <c r="A372" s="15" t="s">
        <v>3149</v>
      </c>
      <c r="B372" s="15" t="s">
        <v>3123</v>
      </c>
      <c r="C372" s="15"/>
      <c r="D372" s="15" t="s">
        <v>3712</v>
      </c>
      <c r="E372" s="15"/>
      <c r="F372" s="15"/>
      <c r="G372" s="15" t="s">
        <v>3713</v>
      </c>
      <c r="H372" s="15" t="s">
        <v>3714</v>
      </c>
      <c r="I372" s="15" t="s">
        <v>3715</v>
      </c>
      <c r="J372" s="102" t="str">
        <f t="shared" si="3"/>
        <v>B-L101-W63</v>
      </c>
      <c r="K372" s="103">
        <f t="shared" si="1"/>
        <v>7440</v>
      </c>
      <c r="L372" s="102">
        <f t="shared" si="2"/>
        <v>0</v>
      </c>
    </row>
    <row r="373" ht="12.75" customHeight="1">
      <c r="A373" s="15" t="s">
        <v>3154</v>
      </c>
      <c r="B373" s="15" t="s">
        <v>3712</v>
      </c>
      <c r="C373" s="15" t="s">
        <v>3714</v>
      </c>
      <c r="D373" s="15" t="s">
        <v>3715</v>
      </c>
      <c r="E373" s="15"/>
      <c r="F373" s="15"/>
      <c r="G373" s="15"/>
      <c r="H373" s="15"/>
      <c r="I373" s="15"/>
      <c r="J373" s="102" t="str">
        <f t="shared" si="3"/>
        <v>B-L101-W63</v>
      </c>
      <c r="K373" s="103">
        <f t="shared" si="1"/>
        <v>0</v>
      </c>
      <c r="L373" s="102">
        <f t="shared" si="2"/>
        <v>0</v>
      </c>
    </row>
    <row r="374" ht="12.75" customHeight="1">
      <c r="A374" s="15" t="s">
        <v>1504</v>
      </c>
      <c r="B374" s="15"/>
      <c r="C374" s="15" t="s">
        <v>3145</v>
      </c>
      <c r="D374" s="15" t="s">
        <v>3146</v>
      </c>
      <c r="E374" s="15" t="s">
        <v>3146</v>
      </c>
      <c r="F374" s="15"/>
      <c r="G374" s="15" t="s">
        <v>3716</v>
      </c>
      <c r="H374" s="15" t="s">
        <v>3148</v>
      </c>
      <c r="I374" s="15"/>
      <c r="J374" s="102" t="str">
        <f t="shared" si="3"/>
        <v>B-L101-W63-GULFMAX</v>
      </c>
      <c r="K374" s="103">
        <f t="shared" si="1"/>
        <v>0</v>
      </c>
      <c r="L374" s="102">
        <f t="shared" si="2"/>
        <v>0</v>
      </c>
    </row>
    <row r="375" ht="12.75" customHeight="1">
      <c r="A375" s="15" t="s">
        <v>3177</v>
      </c>
      <c r="B375" s="15" t="s">
        <v>3123</v>
      </c>
      <c r="C375" s="15"/>
      <c r="D375" s="15" t="s">
        <v>3717</v>
      </c>
      <c r="E375" s="15"/>
      <c r="F375" s="15"/>
      <c r="G375" s="15" t="s">
        <v>3718</v>
      </c>
      <c r="H375" s="15" t="s">
        <v>3719</v>
      </c>
      <c r="I375" s="15" t="s">
        <v>3720</v>
      </c>
      <c r="J375" s="102" t="str">
        <f t="shared" si="3"/>
        <v>B-L101-W63-GULFMAX</v>
      </c>
      <c r="K375" s="103">
        <f t="shared" si="1"/>
        <v>868</v>
      </c>
      <c r="L375" s="102">
        <f t="shared" si="2"/>
        <v>0</v>
      </c>
    </row>
    <row r="376" ht="12.75" customHeight="1">
      <c r="A376" s="15" t="s">
        <v>3154</v>
      </c>
      <c r="B376" s="15" t="s">
        <v>3717</v>
      </c>
      <c r="C376" s="15" t="s">
        <v>3719</v>
      </c>
      <c r="D376" s="15" t="s">
        <v>3720</v>
      </c>
      <c r="E376" s="15"/>
      <c r="F376" s="15"/>
      <c r="G376" s="15"/>
      <c r="H376" s="15"/>
      <c r="I376" s="15"/>
      <c r="J376" s="102" t="str">
        <f t="shared" si="3"/>
        <v>B-L101-W63-GULFMAX</v>
      </c>
      <c r="K376" s="103">
        <f t="shared" si="1"/>
        <v>0</v>
      </c>
      <c r="L376" s="102">
        <f t="shared" si="2"/>
        <v>0</v>
      </c>
    </row>
    <row r="377" ht="12.75" customHeight="1">
      <c r="A377" s="15" t="s">
        <v>1528</v>
      </c>
      <c r="B377" s="15"/>
      <c r="C377" s="15" t="s">
        <v>3145</v>
      </c>
      <c r="D377" s="15" t="s">
        <v>3146</v>
      </c>
      <c r="E377" s="15" t="s">
        <v>3146</v>
      </c>
      <c r="F377" s="15"/>
      <c r="G377" s="15" t="s">
        <v>3721</v>
      </c>
      <c r="H377" s="15" t="s">
        <v>3148</v>
      </c>
      <c r="I377" s="15"/>
      <c r="J377" s="102" t="str">
        <f t="shared" si="3"/>
        <v>B-L12-N58</v>
      </c>
      <c r="K377" s="103">
        <f t="shared" si="1"/>
        <v>0</v>
      </c>
      <c r="L377" s="102">
        <f t="shared" si="2"/>
        <v>0</v>
      </c>
    </row>
    <row r="378" ht="12.75" customHeight="1">
      <c r="A378" s="15" t="s">
        <v>3149</v>
      </c>
      <c r="B378" s="15" t="s">
        <v>3123</v>
      </c>
      <c r="C378" s="15"/>
      <c r="D378" s="15" t="s">
        <v>3722</v>
      </c>
      <c r="E378" s="15"/>
      <c r="F378" s="15"/>
      <c r="G378" s="15" t="s">
        <v>3723</v>
      </c>
      <c r="H378" s="15" t="s">
        <v>3724</v>
      </c>
      <c r="I378" s="15" t="s">
        <v>3725</v>
      </c>
      <c r="J378" s="102" t="str">
        <f t="shared" si="3"/>
        <v>B-L12-N58</v>
      </c>
      <c r="K378" s="103">
        <f t="shared" si="1"/>
        <v>792</v>
      </c>
      <c r="L378" s="102">
        <f t="shared" si="2"/>
        <v>0</v>
      </c>
    </row>
    <row r="379" ht="12.75" customHeight="1">
      <c r="A379" s="15" t="s">
        <v>3154</v>
      </c>
      <c r="B379" s="15" t="s">
        <v>3722</v>
      </c>
      <c r="C379" s="15" t="s">
        <v>3724</v>
      </c>
      <c r="D379" s="15" t="s">
        <v>3725</v>
      </c>
      <c r="E379" s="15"/>
      <c r="F379" s="15"/>
      <c r="G379" s="15"/>
      <c r="H379" s="15"/>
      <c r="I379" s="15"/>
      <c r="J379" s="102" t="str">
        <f t="shared" si="3"/>
        <v>B-L12-N58</v>
      </c>
      <c r="K379" s="103">
        <f t="shared" si="1"/>
        <v>0</v>
      </c>
      <c r="L379" s="102">
        <f t="shared" si="2"/>
        <v>0</v>
      </c>
    </row>
    <row r="380" ht="12.75" customHeight="1">
      <c r="A380" s="15" t="s">
        <v>1550</v>
      </c>
      <c r="B380" s="15"/>
      <c r="C380" s="15" t="s">
        <v>3145</v>
      </c>
      <c r="D380" s="15" t="s">
        <v>3146</v>
      </c>
      <c r="E380" s="15" t="s">
        <v>3146</v>
      </c>
      <c r="F380" s="15"/>
      <c r="G380" s="15" t="s">
        <v>3726</v>
      </c>
      <c r="H380" s="15" t="s">
        <v>3148</v>
      </c>
      <c r="I380" s="15"/>
      <c r="J380" s="102" t="str">
        <f t="shared" si="3"/>
        <v>B-L12-N58NAS-S</v>
      </c>
      <c r="K380" s="103">
        <f t="shared" si="1"/>
        <v>0</v>
      </c>
      <c r="L380" s="102">
        <f t="shared" si="2"/>
        <v>0</v>
      </c>
    </row>
    <row r="381" ht="12.75" customHeight="1">
      <c r="A381" s="15" t="s">
        <v>3156</v>
      </c>
      <c r="B381" s="15" t="s">
        <v>3123</v>
      </c>
      <c r="C381" s="15"/>
      <c r="D381" s="15" t="s">
        <v>3727</v>
      </c>
      <c r="E381" s="15"/>
      <c r="F381" s="15"/>
      <c r="G381" s="15" t="s">
        <v>3728</v>
      </c>
      <c r="H381" s="15" t="s">
        <v>3729</v>
      </c>
      <c r="I381" s="15" t="s">
        <v>3730</v>
      </c>
      <c r="J381" s="102" t="str">
        <f t="shared" si="3"/>
        <v>B-L12-N58NAS-S</v>
      </c>
      <c r="K381" s="103">
        <f t="shared" si="1"/>
        <v>5540</v>
      </c>
      <c r="L381" s="102">
        <f t="shared" si="2"/>
        <v>0</v>
      </c>
    </row>
    <row r="382" ht="12.75" customHeight="1">
      <c r="A382" s="15" t="s">
        <v>3154</v>
      </c>
      <c r="B382" s="15" t="s">
        <v>3727</v>
      </c>
      <c r="C382" s="15" t="s">
        <v>3729</v>
      </c>
      <c r="D382" s="15" t="s">
        <v>3730</v>
      </c>
      <c r="E382" s="15"/>
      <c r="F382" s="15"/>
      <c r="G382" s="15"/>
      <c r="H382" s="15"/>
      <c r="I382" s="15"/>
      <c r="J382" s="102" t="str">
        <f t="shared" si="3"/>
        <v>B-L12-N58NAS-S</v>
      </c>
      <c r="K382" s="103">
        <f t="shared" si="1"/>
        <v>0</v>
      </c>
      <c r="L382" s="102">
        <f t="shared" si="2"/>
        <v>0</v>
      </c>
    </row>
    <row r="383" ht="12.75" customHeight="1">
      <c r="A383" s="15" t="s">
        <v>1570</v>
      </c>
      <c r="B383" s="15"/>
      <c r="C383" s="15" t="s">
        <v>3145</v>
      </c>
      <c r="D383" s="15" t="s">
        <v>3146</v>
      </c>
      <c r="E383" s="15" t="s">
        <v>3146</v>
      </c>
      <c r="F383" s="15"/>
      <c r="G383" s="15" t="s">
        <v>3731</v>
      </c>
      <c r="H383" s="15" t="s">
        <v>3148</v>
      </c>
      <c r="I383" s="15"/>
      <c r="J383" s="102" t="str">
        <f t="shared" si="3"/>
        <v>B-L12-W58</v>
      </c>
      <c r="K383" s="103">
        <f t="shared" si="1"/>
        <v>0</v>
      </c>
      <c r="L383" s="102">
        <f t="shared" si="2"/>
        <v>0</v>
      </c>
    </row>
    <row r="384" ht="12.75" customHeight="1">
      <c r="A384" s="15" t="s">
        <v>3156</v>
      </c>
      <c r="B384" s="15" t="s">
        <v>3123</v>
      </c>
      <c r="C384" s="15"/>
      <c r="D384" s="15" t="s">
        <v>3358</v>
      </c>
      <c r="E384" s="15"/>
      <c r="F384" s="15"/>
      <c r="G384" s="15" t="s">
        <v>3732</v>
      </c>
      <c r="H384" s="15" t="s">
        <v>3733</v>
      </c>
      <c r="I384" s="15" t="s">
        <v>3734</v>
      </c>
      <c r="J384" s="102" t="str">
        <f t="shared" si="3"/>
        <v>B-L12-W58</v>
      </c>
      <c r="K384" s="103">
        <f t="shared" si="1"/>
        <v>62</v>
      </c>
      <c r="L384" s="102">
        <f t="shared" si="2"/>
        <v>0</v>
      </c>
    </row>
    <row r="385" ht="12.75" customHeight="1">
      <c r="A385" s="15" t="s">
        <v>3154</v>
      </c>
      <c r="B385" s="15" t="s">
        <v>3358</v>
      </c>
      <c r="C385" s="15" t="s">
        <v>3733</v>
      </c>
      <c r="D385" s="15" t="s">
        <v>3734</v>
      </c>
      <c r="E385" s="15"/>
      <c r="F385" s="15"/>
      <c r="G385" s="15"/>
      <c r="H385" s="15"/>
      <c r="I385" s="15"/>
      <c r="J385" s="102" t="str">
        <f t="shared" si="3"/>
        <v>B-L12-W58</v>
      </c>
      <c r="K385" s="103">
        <f t="shared" si="1"/>
        <v>0</v>
      </c>
      <c r="L385" s="102">
        <f t="shared" si="2"/>
        <v>0</v>
      </c>
    </row>
    <row r="386" ht="12.75" customHeight="1">
      <c r="A386" s="15" t="s">
        <v>1580</v>
      </c>
      <c r="B386" s="15"/>
      <c r="C386" s="15" t="s">
        <v>3145</v>
      </c>
      <c r="D386" s="15" t="s">
        <v>3146</v>
      </c>
      <c r="E386" s="15" t="s">
        <v>3146</v>
      </c>
      <c r="F386" s="15"/>
      <c r="G386" s="15" t="s">
        <v>3735</v>
      </c>
      <c r="H386" s="15" t="s">
        <v>3148</v>
      </c>
      <c r="I386" s="15"/>
      <c r="J386" s="102" t="str">
        <f t="shared" si="3"/>
        <v>B-L13LO-GN50</v>
      </c>
      <c r="K386" s="103">
        <f t="shared" si="1"/>
        <v>0</v>
      </c>
      <c r="L386" s="102">
        <f t="shared" si="2"/>
        <v>0</v>
      </c>
    </row>
    <row r="387" ht="12.75" customHeight="1">
      <c r="A387" s="15" t="s">
        <v>3156</v>
      </c>
      <c r="B387" s="15" t="s">
        <v>3123</v>
      </c>
      <c r="C387" s="15"/>
      <c r="D387" s="15" t="s">
        <v>3736</v>
      </c>
      <c r="E387" s="15"/>
      <c r="F387" s="15"/>
      <c r="G387" s="15" t="s">
        <v>3737</v>
      </c>
      <c r="H387" s="15" t="s">
        <v>3738</v>
      </c>
      <c r="I387" s="15" t="s">
        <v>3739</v>
      </c>
      <c r="J387" s="102" t="str">
        <f t="shared" si="3"/>
        <v>B-L13LO-GN50</v>
      </c>
      <c r="K387" s="103">
        <f t="shared" si="1"/>
        <v>72</v>
      </c>
      <c r="L387" s="102">
        <f t="shared" si="2"/>
        <v>0</v>
      </c>
    </row>
    <row r="388" ht="12.75" customHeight="1">
      <c r="A388" s="15" t="s">
        <v>3154</v>
      </c>
      <c r="B388" s="15" t="s">
        <v>3736</v>
      </c>
      <c r="C388" s="15" t="s">
        <v>3738</v>
      </c>
      <c r="D388" s="15" t="s">
        <v>3739</v>
      </c>
      <c r="E388" s="15"/>
      <c r="F388" s="15"/>
      <c r="G388" s="15"/>
      <c r="H388" s="15"/>
      <c r="I388" s="15"/>
      <c r="J388" s="102" t="str">
        <f t="shared" si="3"/>
        <v>B-L13LO-GN50</v>
      </c>
      <c r="K388" s="103">
        <f t="shared" si="1"/>
        <v>0</v>
      </c>
      <c r="L388" s="102">
        <f t="shared" si="2"/>
        <v>0</v>
      </c>
    </row>
    <row r="389" ht="12.75" customHeight="1">
      <c r="A389" s="15" t="s">
        <v>1589</v>
      </c>
      <c r="B389" s="15"/>
      <c r="C389" s="15" t="s">
        <v>3145</v>
      </c>
      <c r="D389" s="15" t="s">
        <v>3146</v>
      </c>
      <c r="E389" s="15" t="s">
        <v>3146</v>
      </c>
      <c r="F389" s="15"/>
      <c r="G389" s="15" t="s">
        <v>3740</v>
      </c>
      <c r="H389" s="15" t="s">
        <v>3148</v>
      </c>
      <c r="I389" s="15"/>
      <c r="J389" s="102" t="str">
        <f t="shared" si="3"/>
        <v>B-L13LO-W58</v>
      </c>
      <c r="K389" s="103">
        <f t="shared" si="1"/>
        <v>0</v>
      </c>
      <c r="L389" s="102">
        <f t="shared" si="2"/>
        <v>0</v>
      </c>
    </row>
    <row r="390" ht="12.75" customHeight="1">
      <c r="A390" s="15" t="s">
        <v>3177</v>
      </c>
      <c r="B390" s="15" t="s">
        <v>3123</v>
      </c>
      <c r="C390" s="15"/>
      <c r="D390" s="15" t="s">
        <v>3741</v>
      </c>
      <c r="E390" s="15"/>
      <c r="F390" s="15"/>
      <c r="G390" s="15" t="s">
        <v>3742</v>
      </c>
      <c r="H390" s="15" t="s">
        <v>3743</v>
      </c>
      <c r="I390" s="15" t="s">
        <v>3744</v>
      </c>
      <c r="J390" s="102" t="str">
        <f t="shared" si="3"/>
        <v>B-L13LO-W58</v>
      </c>
      <c r="K390" s="103">
        <f t="shared" si="1"/>
        <v>72</v>
      </c>
      <c r="L390" s="102">
        <f t="shared" si="2"/>
        <v>0</v>
      </c>
    </row>
    <row r="391" ht="12.75" customHeight="1">
      <c r="A391" s="15" t="s">
        <v>3154</v>
      </c>
      <c r="B391" s="15" t="s">
        <v>3741</v>
      </c>
      <c r="C391" s="15" t="s">
        <v>3743</v>
      </c>
      <c r="D391" s="15" t="s">
        <v>3744</v>
      </c>
      <c r="E391" s="15"/>
      <c r="F391" s="15"/>
      <c r="G391" s="15"/>
      <c r="H391" s="15"/>
      <c r="I391" s="15"/>
      <c r="J391" s="102" t="str">
        <f t="shared" si="3"/>
        <v>B-L13LO-W58</v>
      </c>
      <c r="K391" s="103">
        <f t="shared" si="1"/>
        <v>0</v>
      </c>
      <c r="L391" s="102">
        <f t="shared" si="2"/>
        <v>0</v>
      </c>
    </row>
    <row r="392" ht="12.75" customHeight="1">
      <c r="A392" s="15" t="s">
        <v>1612</v>
      </c>
      <c r="B392" s="15"/>
      <c r="C392" s="15" t="s">
        <v>3145</v>
      </c>
      <c r="D392" s="15" t="s">
        <v>3146</v>
      </c>
      <c r="E392" s="15" t="s">
        <v>3146</v>
      </c>
      <c r="F392" s="15"/>
      <c r="G392" s="15" t="s">
        <v>3745</v>
      </c>
      <c r="H392" s="15" t="s">
        <v>3148</v>
      </c>
      <c r="I392" s="15"/>
      <c r="J392" s="102" t="str">
        <f t="shared" si="3"/>
        <v>B-L13R-W40NAS-A</v>
      </c>
      <c r="K392" s="103">
        <f t="shared" si="1"/>
        <v>0</v>
      </c>
      <c r="L392" s="102">
        <f t="shared" si="2"/>
        <v>0</v>
      </c>
    </row>
    <row r="393" ht="12.75" customHeight="1">
      <c r="A393" s="15" t="s">
        <v>3156</v>
      </c>
      <c r="B393" s="15" t="s">
        <v>3123</v>
      </c>
      <c r="C393" s="15"/>
      <c r="D393" s="15" t="s">
        <v>3746</v>
      </c>
      <c r="E393" s="15"/>
      <c r="F393" s="15"/>
      <c r="G393" s="15" t="s">
        <v>3747</v>
      </c>
      <c r="H393" s="15" t="s">
        <v>3748</v>
      </c>
      <c r="I393" s="15" t="s">
        <v>3749</v>
      </c>
      <c r="J393" s="102" t="str">
        <f t="shared" si="3"/>
        <v>B-L13R-W40NAS-A</v>
      </c>
      <c r="K393" s="103">
        <f t="shared" si="1"/>
        <v>10080</v>
      </c>
      <c r="L393" s="102">
        <f t="shared" si="2"/>
        <v>0</v>
      </c>
    </row>
    <row r="394" ht="12.75" customHeight="1">
      <c r="A394" s="15" t="s">
        <v>3154</v>
      </c>
      <c r="B394" s="15" t="s">
        <v>3746</v>
      </c>
      <c r="C394" s="15" t="s">
        <v>3748</v>
      </c>
      <c r="D394" s="15" t="s">
        <v>3749</v>
      </c>
      <c r="E394" s="15"/>
      <c r="F394" s="15"/>
      <c r="G394" s="15"/>
      <c r="H394" s="15"/>
      <c r="I394" s="15"/>
      <c r="J394" s="102" t="str">
        <f t="shared" si="3"/>
        <v>B-L13R-W40NAS-A</v>
      </c>
      <c r="K394" s="103">
        <f t="shared" si="1"/>
        <v>0</v>
      </c>
      <c r="L394" s="102">
        <f t="shared" si="2"/>
        <v>0</v>
      </c>
    </row>
    <row r="395" ht="12.75" customHeight="1">
      <c r="A395" s="15" t="s">
        <v>1614</v>
      </c>
      <c r="B395" s="15"/>
      <c r="C395" s="15" t="s">
        <v>3145</v>
      </c>
      <c r="D395" s="15" t="s">
        <v>3146</v>
      </c>
      <c r="E395" s="15" t="s">
        <v>3146</v>
      </c>
      <c r="F395" s="15"/>
      <c r="G395" s="15" t="s">
        <v>3750</v>
      </c>
      <c r="H395" s="15" t="s">
        <v>3148</v>
      </c>
      <c r="I395" s="15"/>
      <c r="J395" s="102" t="str">
        <f t="shared" si="3"/>
        <v>B-L13R-W40NAS-B</v>
      </c>
      <c r="K395" s="103">
        <f t="shared" si="1"/>
        <v>0</v>
      </c>
      <c r="L395" s="102">
        <f t="shared" si="2"/>
        <v>0</v>
      </c>
    </row>
    <row r="396" ht="12.75" customHeight="1">
      <c r="A396" s="15" t="s">
        <v>3156</v>
      </c>
      <c r="B396" s="15" t="s">
        <v>3123</v>
      </c>
      <c r="C396" s="15"/>
      <c r="D396" s="15" t="s">
        <v>3751</v>
      </c>
      <c r="E396" s="15"/>
      <c r="F396" s="15"/>
      <c r="G396" s="15" t="s">
        <v>3747</v>
      </c>
      <c r="H396" s="15" t="s">
        <v>3752</v>
      </c>
      <c r="I396" s="15" t="s">
        <v>3753</v>
      </c>
      <c r="J396" s="102" t="str">
        <f t="shared" si="3"/>
        <v>B-L13R-W40NAS-B</v>
      </c>
      <c r="K396" s="103">
        <f t="shared" si="1"/>
        <v>20004</v>
      </c>
      <c r="L396" s="102">
        <f t="shared" si="2"/>
        <v>0</v>
      </c>
    </row>
    <row r="397" ht="12.75" customHeight="1">
      <c r="A397" s="15" t="s">
        <v>3154</v>
      </c>
      <c r="B397" s="15" t="s">
        <v>3751</v>
      </c>
      <c r="C397" s="15" t="s">
        <v>3752</v>
      </c>
      <c r="D397" s="15" t="s">
        <v>3753</v>
      </c>
      <c r="E397" s="15"/>
      <c r="F397" s="15"/>
      <c r="G397" s="15"/>
      <c r="H397" s="15"/>
      <c r="I397" s="15"/>
      <c r="J397" s="102" t="str">
        <f t="shared" si="3"/>
        <v>B-L13R-W40NAS-B</v>
      </c>
      <c r="K397" s="103">
        <f t="shared" si="1"/>
        <v>0</v>
      </c>
      <c r="L397" s="102">
        <f t="shared" si="2"/>
        <v>0</v>
      </c>
    </row>
    <row r="398" ht="12.75" customHeight="1">
      <c r="A398" s="15" t="s">
        <v>1626</v>
      </c>
      <c r="B398" s="15"/>
      <c r="C398" s="15" t="s">
        <v>3145</v>
      </c>
      <c r="D398" s="15" t="s">
        <v>3146</v>
      </c>
      <c r="E398" s="15" t="s">
        <v>3146</v>
      </c>
      <c r="F398" s="15"/>
      <c r="G398" s="15" t="s">
        <v>3740</v>
      </c>
      <c r="H398" s="15" t="s">
        <v>3148</v>
      </c>
      <c r="I398" s="15"/>
      <c r="J398" s="102" t="str">
        <f t="shared" si="3"/>
        <v>B-L13R-W50</v>
      </c>
      <c r="K398" s="103">
        <f t="shared" si="1"/>
        <v>0</v>
      </c>
      <c r="L398" s="102">
        <f t="shared" si="2"/>
        <v>0</v>
      </c>
    </row>
    <row r="399" ht="12.75" customHeight="1">
      <c r="A399" s="15" t="s">
        <v>3149</v>
      </c>
      <c r="B399" s="15" t="s">
        <v>3123</v>
      </c>
      <c r="C399" s="15"/>
      <c r="D399" s="15" t="s">
        <v>3754</v>
      </c>
      <c r="E399" s="15"/>
      <c r="F399" s="15"/>
      <c r="G399" s="15" t="s">
        <v>3755</v>
      </c>
      <c r="H399" s="15" t="s">
        <v>3756</v>
      </c>
      <c r="I399" s="15" t="s">
        <v>3757</v>
      </c>
      <c r="J399" s="102" t="str">
        <f t="shared" si="3"/>
        <v>B-L13R-W50</v>
      </c>
      <c r="K399" s="103">
        <f t="shared" si="1"/>
        <v>5184</v>
      </c>
      <c r="L399" s="102">
        <f t="shared" si="2"/>
        <v>0</v>
      </c>
    </row>
    <row r="400" ht="12.75" customHeight="1">
      <c r="A400" s="15" t="s">
        <v>3154</v>
      </c>
      <c r="B400" s="15" t="s">
        <v>3754</v>
      </c>
      <c r="C400" s="15" t="s">
        <v>3756</v>
      </c>
      <c r="D400" s="15" t="s">
        <v>3757</v>
      </c>
      <c r="E400" s="15"/>
      <c r="F400" s="15"/>
      <c r="G400" s="15"/>
      <c r="H400" s="15"/>
      <c r="I400" s="15"/>
      <c r="J400" s="102" t="str">
        <f t="shared" si="3"/>
        <v>B-L13R-W50</v>
      </c>
      <c r="K400" s="103">
        <f t="shared" si="1"/>
        <v>0</v>
      </c>
      <c r="L400" s="102">
        <f t="shared" si="2"/>
        <v>0</v>
      </c>
    </row>
    <row r="401" ht="12.75" customHeight="1">
      <c r="A401" s="15" t="s">
        <v>1638</v>
      </c>
      <c r="B401" s="15"/>
      <c r="C401" s="15" t="s">
        <v>3145</v>
      </c>
      <c r="D401" s="15" t="s">
        <v>3146</v>
      </c>
      <c r="E401" s="15" t="s">
        <v>3146</v>
      </c>
      <c r="F401" s="15"/>
      <c r="G401" s="15" t="s">
        <v>3758</v>
      </c>
      <c r="H401" s="15" t="s">
        <v>3148</v>
      </c>
      <c r="I401" s="15"/>
      <c r="J401" s="102" t="str">
        <f t="shared" si="3"/>
        <v>B-L13R-W50KEN</v>
      </c>
      <c r="K401" s="103">
        <f t="shared" si="1"/>
        <v>0</v>
      </c>
      <c r="L401" s="102">
        <f t="shared" si="2"/>
        <v>0</v>
      </c>
    </row>
    <row r="402" ht="12.75" customHeight="1">
      <c r="A402" s="15" t="s">
        <v>3156</v>
      </c>
      <c r="B402" s="15" t="s">
        <v>3123</v>
      </c>
      <c r="C402" s="15"/>
      <c r="D402" s="15" t="s">
        <v>3759</v>
      </c>
      <c r="E402" s="15"/>
      <c r="F402" s="15"/>
      <c r="G402" s="15" t="s">
        <v>3760</v>
      </c>
      <c r="H402" s="15" t="s">
        <v>3761</v>
      </c>
      <c r="I402" s="15" t="s">
        <v>3762</v>
      </c>
      <c r="J402" s="102" t="str">
        <f t="shared" si="3"/>
        <v>B-L13R-W50KEN</v>
      </c>
      <c r="K402" s="103">
        <f t="shared" si="1"/>
        <v>221</v>
      </c>
      <c r="L402" s="102">
        <f t="shared" si="2"/>
        <v>0</v>
      </c>
    </row>
    <row r="403" ht="12.75" customHeight="1">
      <c r="A403" s="15" t="s">
        <v>3154</v>
      </c>
      <c r="B403" s="15" t="s">
        <v>3759</v>
      </c>
      <c r="C403" s="15" t="s">
        <v>3761</v>
      </c>
      <c r="D403" s="15" t="s">
        <v>3762</v>
      </c>
      <c r="E403" s="15"/>
      <c r="F403" s="15"/>
      <c r="G403" s="15"/>
      <c r="H403" s="15"/>
      <c r="I403" s="15"/>
      <c r="J403" s="102" t="str">
        <f t="shared" si="3"/>
        <v>B-L13R-W50KEN</v>
      </c>
      <c r="K403" s="103">
        <f t="shared" si="1"/>
        <v>0</v>
      </c>
      <c r="L403" s="102">
        <f t="shared" si="2"/>
        <v>0</v>
      </c>
    </row>
    <row r="404" ht="12.75" customHeight="1">
      <c r="A404" s="15" t="s">
        <v>1644</v>
      </c>
      <c r="B404" s="15"/>
      <c r="C404" s="15" t="s">
        <v>3145</v>
      </c>
      <c r="D404" s="15" t="s">
        <v>3146</v>
      </c>
      <c r="E404" s="15" t="s">
        <v>3146</v>
      </c>
      <c r="F404" s="15"/>
      <c r="G404" s="15" t="s">
        <v>3740</v>
      </c>
      <c r="H404" s="15" t="s">
        <v>3148</v>
      </c>
      <c r="I404" s="15"/>
      <c r="J404" s="102" t="str">
        <f t="shared" si="3"/>
        <v>B-L13R-W69</v>
      </c>
      <c r="K404" s="103">
        <f t="shared" si="1"/>
        <v>0</v>
      </c>
      <c r="L404" s="102">
        <f t="shared" si="2"/>
        <v>0</v>
      </c>
    </row>
    <row r="405" ht="12.75" customHeight="1">
      <c r="A405" s="15" t="s">
        <v>3149</v>
      </c>
      <c r="B405" s="15" t="s">
        <v>3123</v>
      </c>
      <c r="C405" s="15"/>
      <c r="D405" s="15" t="s">
        <v>3763</v>
      </c>
      <c r="E405" s="15"/>
      <c r="F405" s="15"/>
      <c r="G405" s="15" t="s">
        <v>3764</v>
      </c>
      <c r="H405" s="15" t="s">
        <v>3765</v>
      </c>
      <c r="I405" s="15" t="s">
        <v>3766</v>
      </c>
      <c r="J405" s="102" t="str">
        <f t="shared" si="3"/>
        <v>B-L13R-W69</v>
      </c>
      <c r="K405" s="103">
        <f t="shared" si="1"/>
        <v>1152</v>
      </c>
      <c r="L405" s="102">
        <f t="shared" si="2"/>
        <v>0</v>
      </c>
    </row>
    <row r="406" ht="12.75" customHeight="1">
      <c r="A406" s="15" t="s">
        <v>3154</v>
      </c>
      <c r="B406" s="15" t="s">
        <v>3763</v>
      </c>
      <c r="C406" s="15" t="s">
        <v>3765</v>
      </c>
      <c r="D406" s="15" t="s">
        <v>3766</v>
      </c>
      <c r="E406" s="15"/>
      <c r="F406" s="15"/>
      <c r="G406" s="15"/>
      <c r="H406" s="15"/>
      <c r="I406" s="15"/>
      <c r="J406" s="102" t="str">
        <f t="shared" si="3"/>
        <v>B-L13R-W69</v>
      </c>
      <c r="K406" s="103">
        <f t="shared" si="1"/>
        <v>0</v>
      </c>
      <c r="L406" s="102">
        <f t="shared" si="2"/>
        <v>0</v>
      </c>
    </row>
    <row r="407" ht="12.75" customHeight="1">
      <c r="A407" s="15" t="s">
        <v>1681</v>
      </c>
      <c r="B407" s="15"/>
      <c r="C407" s="15" t="s">
        <v>3145</v>
      </c>
      <c r="D407" s="15" t="s">
        <v>3146</v>
      </c>
      <c r="E407" s="15" t="s">
        <v>3146</v>
      </c>
      <c r="F407" s="15"/>
      <c r="G407" s="15" t="s">
        <v>1682</v>
      </c>
      <c r="H407" s="15" t="s">
        <v>3148</v>
      </c>
      <c r="I407" s="15"/>
      <c r="J407" s="102" t="str">
        <f t="shared" si="3"/>
        <v>B-L20-GY25</v>
      </c>
      <c r="K407" s="103">
        <f t="shared" si="1"/>
        <v>0</v>
      </c>
      <c r="L407" s="102">
        <f t="shared" si="2"/>
        <v>0</v>
      </c>
    </row>
    <row r="408" ht="12.75" customHeight="1">
      <c r="A408" s="15" t="s">
        <v>3156</v>
      </c>
      <c r="B408" s="15" t="s">
        <v>3123</v>
      </c>
      <c r="C408" s="15"/>
      <c r="D408" s="15" t="s">
        <v>3767</v>
      </c>
      <c r="E408" s="15"/>
      <c r="F408" s="15"/>
      <c r="G408" s="15" t="s">
        <v>3768</v>
      </c>
      <c r="H408" s="15" t="s">
        <v>3769</v>
      </c>
      <c r="I408" s="15" t="s">
        <v>3770</v>
      </c>
      <c r="J408" s="102" t="str">
        <f t="shared" si="3"/>
        <v>B-L20-GY25</v>
      </c>
      <c r="K408" s="103">
        <f t="shared" si="1"/>
        <v>4500</v>
      </c>
      <c r="L408" s="102">
        <f t="shared" si="2"/>
        <v>0</v>
      </c>
    </row>
    <row r="409" ht="12.75" customHeight="1">
      <c r="A409" s="15" t="s">
        <v>3154</v>
      </c>
      <c r="B409" s="15" t="s">
        <v>3767</v>
      </c>
      <c r="C409" s="15" t="s">
        <v>3769</v>
      </c>
      <c r="D409" s="15" t="s">
        <v>3770</v>
      </c>
      <c r="E409" s="15"/>
      <c r="F409" s="15"/>
      <c r="G409" s="15"/>
      <c r="H409" s="15"/>
      <c r="I409" s="15"/>
      <c r="J409" s="102" t="str">
        <f t="shared" si="3"/>
        <v>B-L20-GY25</v>
      </c>
      <c r="K409" s="103">
        <f t="shared" si="1"/>
        <v>0</v>
      </c>
      <c r="L409" s="102">
        <f t="shared" si="2"/>
        <v>0</v>
      </c>
    </row>
    <row r="410" ht="12.75" customHeight="1">
      <c r="A410" s="15" t="s">
        <v>1711</v>
      </c>
      <c r="B410" s="15"/>
      <c r="C410" s="15" t="s">
        <v>3145</v>
      </c>
      <c r="D410" s="15" t="s">
        <v>3146</v>
      </c>
      <c r="E410" s="15" t="s">
        <v>3146</v>
      </c>
      <c r="F410" s="15"/>
      <c r="G410" s="15" t="s">
        <v>3771</v>
      </c>
      <c r="H410" s="15" t="s">
        <v>3148</v>
      </c>
      <c r="I410" s="15"/>
      <c r="J410" s="102" t="str">
        <f t="shared" si="3"/>
        <v>B-L25-N190</v>
      </c>
      <c r="K410" s="103">
        <f t="shared" si="1"/>
        <v>0</v>
      </c>
      <c r="L410" s="102">
        <f t="shared" si="2"/>
        <v>0</v>
      </c>
    </row>
    <row r="411" ht="12.75" customHeight="1">
      <c r="A411" s="15" t="s">
        <v>3149</v>
      </c>
      <c r="B411" s="15" t="s">
        <v>3123</v>
      </c>
      <c r="C411" s="15"/>
      <c r="D411" s="15" t="s">
        <v>3772</v>
      </c>
      <c r="E411" s="15"/>
      <c r="F411" s="15"/>
      <c r="G411" s="15" t="s">
        <v>3773</v>
      </c>
      <c r="H411" s="15" t="s">
        <v>3774</v>
      </c>
      <c r="I411" s="15" t="s">
        <v>3775</v>
      </c>
      <c r="J411" s="102" t="str">
        <f t="shared" si="3"/>
        <v>B-L25-N190</v>
      </c>
      <c r="K411" s="103">
        <f t="shared" si="1"/>
        <v>1680</v>
      </c>
      <c r="L411" s="102">
        <f t="shared" si="2"/>
        <v>0</v>
      </c>
    </row>
    <row r="412" ht="12.75" customHeight="1">
      <c r="A412" s="15" t="s">
        <v>3154</v>
      </c>
      <c r="B412" s="15" t="s">
        <v>3772</v>
      </c>
      <c r="C412" s="15" t="s">
        <v>3774</v>
      </c>
      <c r="D412" s="15" t="s">
        <v>3775</v>
      </c>
      <c r="E412" s="15"/>
      <c r="F412" s="15"/>
      <c r="G412" s="15"/>
      <c r="H412" s="15"/>
      <c r="I412" s="15"/>
      <c r="J412" s="102" t="str">
        <f t="shared" si="3"/>
        <v>B-L25-N190</v>
      </c>
      <c r="K412" s="103">
        <f t="shared" si="1"/>
        <v>0</v>
      </c>
      <c r="L412" s="102">
        <f t="shared" si="2"/>
        <v>0</v>
      </c>
    </row>
    <row r="413" ht="12.75" customHeight="1">
      <c r="A413" s="15" t="s">
        <v>1759</v>
      </c>
      <c r="B413" s="15"/>
      <c r="C413" s="15" t="s">
        <v>3145</v>
      </c>
      <c r="D413" s="15" t="s">
        <v>3146</v>
      </c>
      <c r="E413" s="15" t="s">
        <v>3146</v>
      </c>
      <c r="F413" s="15"/>
      <c r="G413" s="15" t="s">
        <v>1760</v>
      </c>
      <c r="H413" s="15" t="s">
        <v>3148</v>
      </c>
      <c r="I413" s="15"/>
      <c r="J413" s="102" t="str">
        <f t="shared" si="3"/>
        <v>B-L25-W210PNT</v>
      </c>
      <c r="K413" s="103">
        <f t="shared" si="1"/>
        <v>0</v>
      </c>
      <c r="L413" s="102">
        <f t="shared" si="2"/>
        <v>0</v>
      </c>
    </row>
    <row r="414" ht="12.75" customHeight="1">
      <c r="A414" s="15"/>
      <c r="B414" s="15" t="s">
        <v>3128</v>
      </c>
      <c r="C414" s="15"/>
      <c r="D414" s="15" t="s">
        <v>3776</v>
      </c>
      <c r="E414" s="15"/>
      <c r="F414" s="15"/>
      <c r="G414" s="15" t="s">
        <v>3777</v>
      </c>
      <c r="H414" s="15" t="s">
        <v>3778</v>
      </c>
      <c r="I414" s="15" t="s">
        <v>3779</v>
      </c>
      <c r="J414" s="102" t="str">
        <f t="shared" si="3"/>
        <v>B-L25-W210PNT</v>
      </c>
      <c r="K414" s="103">
        <f t="shared" si="1"/>
        <v>1580</v>
      </c>
      <c r="L414" s="102">
        <f t="shared" si="2"/>
        <v>0</v>
      </c>
    </row>
    <row r="415" ht="12.75" customHeight="1">
      <c r="A415" s="15" t="s">
        <v>3154</v>
      </c>
      <c r="B415" s="15" t="s">
        <v>3776</v>
      </c>
      <c r="C415" s="15" t="s">
        <v>3778</v>
      </c>
      <c r="D415" s="15" t="s">
        <v>3779</v>
      </c>
      <c r="E415" s="15"/>
      <c r="F415" s="15"/>
      <c r="G415" s="15"/>
      <c r="H415" s="15"/>
      <c r="I415" s="15"/>
      <c r="J415" s="102" t="str">
        <f t="shared" si="3"/>
        <v>B-L25-W210PNT</v>
      </c>
      <c r="K415" s="103">
        <f t="shared" si="1"/>
        <v>0</v>
      </c>
      <c r="L415" s="102">
        <f t="shared" si="2"/>
        <v>0</v>
      </c>
    </row>
    <row r="416" ht="12.75" customHeight="1">
      <c r="A416" s="15" t="s">
        <v>1817</v>
      </c>
      <c r="B416" s="15"/>
      <c r="C416" s="15" t="s">
        <v>3145</v>
      </c>
      <c r="D416" s="15" t="s">
        <v>3146</v>
      </c>
      <c r="E416" s="15" t="s">
        <v>3146</v>
      </c>
      <c r="F416" s="15"/>
      <c r="G416" s="15" t="s">
        <v>1818</v>
      </c>
      <c r="H416" s="15" t="s">
        <v>3148</v>
      </c>
      <c r="I416" s="15"/>
      <c r="J416" s="102" t="str">
        <f t="shared" si="3"/>
        <v>B-L410-ANY130</v>
      </c>
      <c r="K416" s="103">
        <f t="shared" si="1"/>
        <v>0</v>
      </c>
      <c r="L416" s="102">
        <f t="shared" si="2"/>
        <v>0</v>
      </c>
    </row>
    <row r="417" ht="12.75" customHeight="1">
      <c r="A417" s="15"/>
      <c r="B417" s="15" t="s">
        <v>3123</v>
      </c>
      <c r="C417" s="15"/>
      <c r="D417" s="15" t="s">
        <v>3780</v>
      </c>
      <c r="E417" s="15"/>
      <c r="F417" s="15"/>
      <c r="G417" s="15" t="s">
        <v>3781</v>
      </c>
      <c r="H417" s="15" t="s">
        <v>3782</v>
      </c>
      <c r="I417" s="15" t="s">
        <v>3783</v>
      </c>
      <c r="J417" s="102" t="str">
        <f t="shared" si="3"/>
        <v>B-L410-ANY130</v>
      </c>
      <c r="K417" s="103">
        <f t="shared" si="1"/>
        <v>440</v>
      </c>
      <c r="L417" s="102">
        <f t="shared" si="2"/>
        <v>0</v>
      </c>
    </row>
    <row r="418" ht="12.75" customHeight="1">
      <c r="A418" s="15" t="s">
        <v>3154</v>
      </c>
      <c r="B418" s="15" t="s">
        <v>3780</v>
      </c>
      <c r="C418" s="15" t="s">
        <v>3782</v>
      </c>
      <c r="D418" s="15" t="s">
        <v>3783</v>
      </c>
      <c r="E418" s="15"/>
      <c r="F418" s="15"/>
      <c r="G418" s="15"/>
      <c r="H418" s="15"/>
      <c r="I418" s="15"/>
      <c r="J418" s="102" t="str">
        <f t="shared" si="3"/>
        <v>B-L410-ANY130</v>
      </c>
      <c r="K418" s="103">
        <f t="shared" si="1"/>
        <v>0</v>
      </c>
      <c r="L418" s="102">
        <f t="shared" si="2"/>
        <v>0</v>
      </c>
    </row>
    <row r="419" ht="12.75" customHeight="1">
      <c r="A419" s="15" t="s">
        <v>1896</v>
      </c>
      <c r="B419" s="15"/>
      <c r="C419" s="15" t="s">
        <v>3145</v>
      </c>
      <c r="D419" s="15" t="s">
        <v>3146</v>
      </c>
      <c r="E419" s="15" t="s">
        <v>3146</v>
      </c>
      <c r="F419" s="15"/>
      <c r="G419" s="15" t="s">
        <v>1897</v>
      </c>
      <c r="H419" s="15" t="s">
        <v>3148</v>
      </c>
      <c r="I419" s="15"/>
      <c r="J419" s="102" t="str">
        <f t="shared" si="3"/>
        <v>B-L50-Y35</v>
      </c>
      <c r="K419" s="103">
        <f t="shared" si="1"/>
        <v>0</v>
      </c>
      <c r="L419" s="102">
        <f t="shared" si="2"/>
        <v>0</v>
      </c>
    </row>
    <row r="420" ht="12.75" customHeight="1">
      <c r="A420" s="15" t="s">
        <v>3161</v>
      </c>
      <c r="B420" s="15" t="s">
        <v>3123</v>
      </c>
      <c r="C420" s="15"/>
      <c r="D420" s="15" t="s">
        <v>3784</v>
      </c>
      <c r="E420" s="15"/>
      <c r="F420" s="15"/>
      <c r="G420" s="15" t="s">
        <v>3785</v>
      </c>
      <c r="H420" s="15" t="s">
        <v>3786</v>
      </c>
      <c r="I420" s="15" t="s">
        <v>3787</v>
      </c>
      <c r="J420" s="102" t="str">
        <f t="shared" si="3"/>
        <v>B-L50-Y35</v>
      </c>
      <c r="K420" s="103">
        <f t="shared" si="1"/>
        <v>4032</v>
      </c>
      <c r="L420" s="102">
        <f t="shared" si="2"/>
        <v>0</v>
      </c>
    </row>
    <row r="421" ht="12.75" customHeight="1">
      <c r="A421" s="15" t="s">
        <v>3154</v>
      </c>
      <c r="B421" s="15" t="s">
        <v>3784</v>
      </c>
      <c r="C421" s="15" t="s">
        <v>3786</v>
      </c>
      <c r="D421" s="15" t="s">
        <v>3787</v>
      </c>
      <c r="E421" s="15"/>
      <c r="F421" s="15"/>
      <c r="G421" s="15"/>
      <c r="H421" s="15"/>
      <c r="I421" s="15"/>
      <c r="J421" s="102" t="str">
        <f t="shared" si="3"/>
        <v>B-L50-Y35</v>
      </c>
      <c r="K421" s="103">
        <f t="shared" si="1"/>
        <v>0</v>
      </c>
      <c r="L421" s="102">
        <f t="shared" si="2"/>
        <v>0</v>
      </c>
    </row>
    <row r="422" ht="12.75" customHeight="1">
      <c r="A422" s="15" t="s">
        <v>1847</v>
      </c>
      <c r="B422" s="15"/>
      <c r="C422" s="15" t="s">
        <v>3145</v>
      </c>
      <c r="D422" s="15" t="s">
        <v>3146</v>
      </c>
      <c r="E422" s="15" t="s">
        <v>3146</v>
      </c>
      <c r="F422" s="15"/>
      <c r="G422" s="15" t="s">
        <v>3788</v>
      </c>
      <c r="H422" s="15" t="s">
        <v>3148</v>
      </c>
      <c r="I422" s="15"/>
      <c r="J422" s="102" t="str">
        <f t="shared" si="3"/>
        <v>B-L500-N155</v>
      </c>
      <c r="K422" s="103">
        <f t="shared" si="1"/>
        <v>0</v>
      </c>
      <c r="L422" s="102">
        <f t="shared" si="2"/>
        <v>0</v>
      </c>
    </row>
    <row r="423" ht="12.75" customHeight="1">
      <c r="A423" s="15" t="s">
        <v>3149</v>
      </c>
      <c r="B423" s="15" t="s">
        <v>3123</v>
      </c>
      <c r="C423" s="15"/>
      <c r="D423" s="15" t="s">
        <v>3417</v>
      </c>
      <c r="E423" s="15"/>
      <c r="F423" s="15"/>
      <c r="G423" s="15" t="s">
        <v>3789</v>
      </c>
      <c r="H423" s="15" t="s">
        <v>3790</v>
      </c>
      <c r="I423" s="15" t="s">
        <v>3791</v>
      </c>
      <c r="J423" s="102" t="str">
        <f t="shared" si="3"/>
        <v>B-L500-N155</v>
      </c>
      <c r="K423" s="103">
        <f t="shared" si="1"/>
        <v>1100</v>
      </c>
      <c r="L423" s="102">
        <f t="shared" si="2"/>
        <v>0</v>
      </c>
    </row>
    <row r="424" ht="12.75" customHeight="1">
      <c r="A424" s="15" t="s">
        <v>3154</v>
      </c>
      <c r="B424" s="15" t="s">
        <v>3417</v>
      </c>
      <c r="C424" s="15" t="s">
        <v>3790</v>
      </c>
      <c r="D424" s="15" t="s">
        <v>3791</v>
      </c>
      <c r="E424" s="15"/>
      <c r="F424" s="15"/>
      <c r="G424" s="15"/>
      <c r="H424" s="15"/>
      <c r="I424" s="15"/>
      <c r="J424" s="102" t="str">
        <f t="shared" si="3"/>
        <v>B-L500-N155</v>
      </c>
      <c r="K424" s="103">
        <f t="shared" si="1"/>
        <v>0</v>
      </c>
      <c r="L424" s="102">
        <f t="shared" si="2"/>
        <v>0</v>
      </c>
    </row>
    <row r="425" ht="12.75" customHeight="1">
      <c r="A425" s="15" t="s">
        <v>1860</v>
      </c>
      <c r="B425" s="15"/>
      <c r="C425" s="15" t="s">
        <v>3145</v>
      </c>
      <c r="D425" s="15" t="s">
        <v>3146</v>
      </c>
      <c r="E425" s="15" t="s">
        <v>3146</v>
      </c>
      <c r="F425" s="15"/>
      <c r="G425" s="15" t="s">
        <v>3792</v>
      </c>
      <c r="H425" s="15" t="s">
        <v>3148</v>
      </c>
      <c r="I425" s="15"/>
      <c r="J425" s="102" t="str">
        <f t="shared" si="3"/>
        <v>B-L500-N155NAS-MS</v>
      </c>
      <c r="K425" s="103">
        <f t="shared" si="1"/>
        <v>0</v>
      </c>
      <c r="L425" s="102">
        <f t="shared" si="2"/>
        <v>0</v>
      </c>
    </row>
    <row r="426" ht="12.75" customHeight="1">
      <c r="A426" s="15" t="s">
        <v>3177</v>
      </c>
      <c r="B426" s="15" t="s">
        <v>3123</v>
      </c>
      <c r="C426" s="15"/>
      <c r="D426" s="15" t="s">
        <v>3793</v>
      </c>
      <c r="E426" s="15"/>
      <c r="F426" s="15"/>
      <c r="G426" s="15" t="s">
        <v>3794</v>
      </c>
      <c r="H426" s="15" t="s">
        <v>3795</v>
      </c>
      <c r="I426" s="15" t="s">
        <v>3796</v>
      </c>
      <c r="J426" s="102" t="str">
        <f t="shared" si="3"/>
        <v>B-L500-N155NAS-MS</v>
      </c>
      <c r="K426" s="103">
        <f t="shared" si="1"/>
        <v>799</v>
      </c>
      <c r="L426" s="102">
        <f t="shared" si="2"/>
        <v>0</v>
      </c>
    </row>
    <row r="427" ht="12.75" customHeight="1">
      <c r="A427" s="15" t="s">
        <v>3154</v>
      </c>
      <c r="B427" s="15" t="s">
        <v>3793</v>
      </c>
      <c r="C427" s="15" t="s">
        <v>3795</v>
      </c>
      <c r="D427" s="15" t="s">
        <v>3796</v>
      </c>
      <c r="E427" s="15"/>
      <c r="F427" s="15"/>
      <c r="G427" s="15"/>
      <c r="H427" s="15"/>
      <c r="I427" s="15"/>
      <c r="J427" s="102" t="str">
        <f t="shared" si="3"/>
        <v>B-L500-N155NAS-MS</v>
      </c>
      <c r="K427" s="103">
        <f t="shared" si="1"/>
        <v>0</v>
      </c>
      <c r="L427" s="102">
        <f t="shared" si="2"/>
        <v>0</v>
      </c>
    </row>
    <row r="428" ht="12.75" customHeight="1">
      <c r="A428" s="15" t="s">
        <v>1862</v>
      </c>
      <c r="B428" s="15"/>
      <c r="C428" s="15" t="s">
        <v>3145</v>
      </c>
      <c r="D428" s="15" t="s">
        <v>3146</v>
      </c>
      <c r="E428" s="15" t="s">
        <v>3146</v>
      </c>
      <c r="F428" s="15"/>
      <c r="G428" s="15" t="s">
        <v>3797</v>
      </c>
      <c r="H428" s="15" t="s">
        <v>3148</v>
      </c>
      <c r="I428" s="15"/>
      <c r="J428" s="102" t="str">
        <f t="shared" si="3"/>
        <v>B-L500-N155NAS-S</v>
      </c>
      <c r="K428" s="103">
        <f t="shared" si="1"/>
        <v>0</v>
      </c>
      <c r="L428" s="102">
        <f t="shared" si="2"/>
        <v>0</v>
      </c>
    </row>
    <row r="429" ht="12.75" customHeight="1">
      <c r="A429" s="15" t="s">
        <v>3156</v>
      </c>
      <c r="B429" s="15" t="s">
        <v>3123</v>
      </c>
      <c r="C429" s="15"/>
      <c r="D429" s="15" t="s">
        <v>3798</v>
      </c>
      <c r="E429" s="15"/>
      <c r="F429" s="15"/>
      <c r="G429" s="15" t="s">
        <v>3799</v>
      </c>
      <c r="H429" s="15" t="s">
        <v>3800</v>
      </c>
      <c r="I429" s="15" t="s">
        <v>3801</v>
      </c>
      <c r="J429" s="102" t="str">
        <f t="shared" si="3"/>
        <v>B-L500-N155NAS-S</v>
      </c>
      <c r="K429" s="103">
        <f t="shared" si="1"/>
        <v>4373</v>
      </c>
      <c r="L429" s="102">
        <f t="shared" si="2"/>
        <v>0</v>
      </c>
    </row>
    <row r="430" ht="12.75" customHeight="1">
      <c r="A430" s="15" t="s">
        <v>3154</v>
      </c>
      <c r="B430" s="15" t="s">
        <v>3798</v>
      </c>
      <c r="C430" s="15" t="s">
        <v>3800</v>
      </c>
      <c r="D430" s="15" t="s">
        <v>3801</v>
      </c>
      <c r="E430" s="15"/>
      <c r="F430" s="15"/>
      <c r="G430" s="15"/>
      <c r="H430" s="15"/>
      <c r="I430" s="15"/>
      <c r="J430" s="102" t="str">
        <f t="shared" si="3"/>
        <v>B-L500-N155NAS-S</v>
      </c>
      <c r="K430" s="103">
        <f t="shared" si="1"/>
        <v>0</v>
      </c>
      <c r="L430" s="102">
        <f t="shared" si="2"/>
        <v>0</v>
      </c>
    </row>
    <row r="431" ht="12.75" customHeight="1">
      <c r="A431" s="15" t="s">
        <v>1895</v>
      </c>
      <c r="B431" s="15"/>
      <c r="C431" s="15" t="s">
        <v>3145</v>
      </c>
      <c r="D431" s="15" t="s">
        <v>3146</v>
      </c>
      <c r="E431" s="15" t="s">
        <v>3146</v>
      </c>
      <c r="F431" s="15"/>
      <c r="G431" s="15" t="s">
        <v>3802</v>
      </c>
      <c r="H431" s="15" t="s">
        <v>3148</v>
      </c>
      <c r="I431" s="15"/>
      <c r="J431" s="102" t="str">
        <f t="shared" si="3"/>
        <v>B-L502-ANY170</v>
      </c>
      <c r="K431" s="103">
        <f t="shared" si="1"/>
        <v>0</v>
      </c>
      <c r="L431" s="102">
        <f t="shared" si="2"/>
        <v>0</v>
      </c>
    </row>
    <row r="432" ht="12.75" customHeight="1">
      <c r="A432" s="15" t="s">
        <v>3149</v>
      </c>
      <c r="B432" s="15" t="s">
        <v>3123</v>
      </c>
      <c r="C432" s="15"/>
      <c r="D432" s="15" t="s">
        <v>3803</v>
      </c>
      <c r="E432" s="15"/>
      <c r="F432" s="15"/>
      <c r="G432" s="15" t="s">
        <v>3804</v>
      </c>
      <c r="H432" s="15" t="s">
        <v>3805</v>
      </c>
      <c r="I432" s="15" t="s">
        <v>3806</v>
      </c>
      <c r="J432" s="102" t="str">
        <f t="shared" si="3"/>
        <v>B-L502-ANY170</v>
      </c>
      <c r="K432" s="103">
        <f t="shared" si="1"/>
        <v>1315</v>
      </c>
      <c r="L432" s="102">
        <f t="shared" si="2"/>
        <v>0</v>
      </c>
    </row>
    <row r="433" ht="12.75" customHeight="1">
      <c r="A433" s="15" t="s">
        <v>3154</v>
      </c>
      <c r="B433" s="15" t="s">
        <v>3803</v>
      </c>
      <c r="C433" s="15" t="s">
        <v>3805</v>
      </c>
      <c r="D433" s="15" t="s">
        <v>3806</v>
      </c>
      <c r="E433" s="15"/>
      <c r="F433" s="15"/>
      <c r="G433" s="15"/>
      <c r="H433" s="15"/>
      <c r="I433" s="15"/>
      <c r="J433" s="102" t="str">
        <f t="shared" si="3"/>
        <v>B-L502-ANY170</v>
      </c>
      <c r="K433" s="103">
        <f t="shared" si="1"/>
        <v>0</v>
      </c>
      <c r="L433" s="102">
        <f t="shared" si="2"/>
        <v>0</v>
      </c>
    </row>
    <row r="434" ht="12.75" customHeight="1">
      <c r="A434" s="15" t="s">
        <v>1898</v>
      </c>
      <c r="B434" s="15"/>
      <c r="C434" s="15" t="s">
        <v>3145</v>
      </c>
      <c r="D434" s="15" t="s">
        <v>3146</v>
      </c>
      <c r="E434" s="15" t="s">
        <v>3146</v>
      </c>
      <c r="F434" s="15"/>
      <c r="G434" s="15" t="s">
        <v>1325</v>
      </c>
      <c r="H434" s="15" t="s">
        <v>3148</v>
      </c>
      <c r="I434" s="15"/>
      <c r="J434" s="102" t="str">
        <f t="shared" si="3"/>
        <v>B-L5SQ-O30</v>
      </c>
      <c r="K434" s="103">
        <f t="shared" si="1"/>
        <v>0</v>
      </c>
      <c r="L434" s="102">
        <f t="shared" si="2"/>
        <v>0</v>
      </c>
    </row>
    <row r="435" ht="12.75" customHeight="1">
      <c r="A435" s="15" t="s">
        <v>3177</v>
      </c>
      <c r="B435" s="15" t="s">
        <v>3123</v>
      </c>
      <c r="C435" s="15"/>
      <c r="D435" s="15" t="s">
        <v>3807</v>
      </c>
      <c r="E435" s="15"/>
      <c r="F435" s="15"/>
      <c r="G435" s="15" t="s">
        <v>3808</v>
      </c>
      <c r="H435" s="15" t="s">
        <v>3809</v>
      </c>
      <c r="I435" s="15" t="s">
        <v>3810</v>
      </c>
      <c r="J435" s="102" t="str">
        <f t="shared" si="3"/>
        <v>B-L5SQ-O30</v>
      </c>
      <c r="K435" s="103">
        <f t="shared" si="1"/>
        <v>2448</v>
      </c>
      <c r="L435" s="102">
        <f t="shared" si="2"/>
        <v>0</v>
      </c>
    </row>
    <row r="436" ht="12.75" customHeight="1">
      <c r="A436" s="15" t="s">
        <v>3154</v>
      </c>
      <c r="B436" s="15" t="s">
        <v>3807</v>
      </c>
      <c r="C436" s="15" t="s">
        <v>3809</v>
      </c>
      <c r="D436" s="15" t="s">
        <v>3810</v>
      </c>
      <c r="E436" s="15"/>
      <c r="F436" s="15"/>
      <c r="G436" s="15"/>
      <c r="H436" s="15"/>
      <c r="I436" s="15"/>
      <c r="J436" s="102" t="str">
        <f t="shared" si="3"/>
        <v>B-L5SQ-O30</v>
      </c>
      <c r="K436" s="103">
        <f t="shared" si="1"/>
        <v>0</v>
      </c>
      <c r="L436" s="102">
        <f t="shared" si="2"/>
        <v>0</v>
      </c>
    </row>
    <row r="437" ht="12.75" customHeight="1">
      <c r="A437" s="15" t="s">
        <v>1903</v>
      </c>
      <c r="B437" s="15"/>
      <c r="C437" s="15" t="s">
        <v>3145</v>
      </c>
      <c r="D437" s="15" t="s">
        <v>3146</v>
      </c>
      <c r="E437" s="15" t="s">
        <v>3146</v>
      </c>
      <c r="F437" s="15"/>
      <c r="G437" s="15" t="s">
        <v>3811</v>
      </c>
      <c r="H437" s="15" t="s">
        <v>3148</v>
      </c>
      <c r="I437" s="15"/>
      <c r="J437" s="102" t="str">
        <f t="shared" si="3"/>
        <v>B-L5SQ-W30</v>
      </c>
      <c r="K437" s="103">
        <f t="shared" si="1"/>
        <v>0</v>
      </c>
      <c r="L437" s="102">
        <f t="shared" si="2"/>
        <v>0</v>
      </c>
    </row>
    <row r="438" ht="12.75" customHeight="1">
      <c r="A438" s="15" t="s">
        <v>3156</v>
      </c>
      <c r="B438" s="15" t="s">
        <v>3123</v>
      </c>
      <c r="C438" s="15"/>
      <c r="D438" s="15" t="s">
        <v>3812</v>
      </c>
      <c r="E438" s="15"/>
      <c r="F438" s="15"/>
      <c r="G438" s="15" t="s">
        <v>3813</v>
      </c>
      <c r="H438" s="15" t="s">
        <v>3814</v>
      </c>
      <c r="I438" s="15" t="s">
        <v>3815</v>
      </c>
      <c r="J438" s="102" t="str">
        <f t="shared" si="3"/>
        <v>B-L5SQ-W30</v>
      </c>
      <c r="K438" s="103">
        <f t="shared" si="1"/>
        <v>3024</v>
      </c>
      <c r="L438" s="102">
        <f t="shared" si="2"/>
        <v>0</v>
      </c>
    </row>
    <row r="439" ht="12.75" customHeight="1">
      <c r="A439" s="15"/>
      <c r="B439" s="15" t="s">
        <v>3128</v>
      </c>
      <c r="C439" s="15"/>
      <c r="D439" s="15" t="s">
        <v>3816</v>
      </c>
      <c r="E439" s="15"/>
      <c r="F439" s="15"/>
      <c r="G439" s="15" t="s">
        <v>3813</v>
      </c>
      <c r="H439" s="15" t="s">
        <v>3817</v>
      </c>
      <c r="I439" s="15" t="s">
        <v>3468</v>
      </c>
      <c r="J439" s="102" t="str">
        <f t="shared" si="3"/>
        <v>B-L5SQ-W30</v>
      </c>
      <c r="K439" s="103">
        <f t="shared" si="1"/>
        <v>144</v>
      </c>
      <c r="L439" s="102">
        <f t="shared" si="2"/>
        <v>0</v>
      </c>
    </row>
    <row r="440" ht="12.75" customHeight="1">
      <c r="A440" s="15" t="s">
        <v>3154</v>
      </c>
      <c r="B440" s="15" t="s">
        <v>3460</v>
      </c>
      <c r="C440" s="15" t="s">
        <v>3818</v>
      </c>
      <c r="D440" s="15" t="s">
        <v>3819</v>
      </c>
      <c r="E440" s="15"/>
      <c r="F440" s="15"/>
      <c r="G440" s="15"/>
      <c r="H440" s="15"/>
      <c r="I440" s="15"/>
      <c r="J440" s="102" t="str">
        <f t="shared" si="3"/>
        <v>B-L5SQ-W30</v>
      </c>
      <c r="K440" s="103">
        <f t="shared" si="1"/>
        <v>0</v>
      </c>
      <c r="L440" s="102">
        <f t="shared" si="2"/>
        <v>0</v>
      </c>
    </row>
    <row r="441" ht="12.75" customHeight="1">
      <c r="A441" s="15" t="s">
        <v>1906</v>
      </c>
      <c r="B441" s="15"/>
      <c r="C441" s="15" t="s">
        <v>3145</v>
      </c>
      <c r="D441" s="15" t="s">
        <v>3146</v>
      </c>
      <c r="E441" s="15" t="s">
        <v>3146</v>
      </c>
      <c r="F441" s="15"/>
      <c r="G441" s="15" t="s">
        <v>3820</v>
      </c>
      <c r="H441" s="15" t="s">
        <v>3148</v>
      </c>
      <c r="I441" s="15"/>
      <c r="J441" s="102" t="str">
        <f t="shared" si="3"/>
        <v>B-L5SQ-W30ODX-R</v>
      </c>
      <c r="K441" s="103">
        <f t="shared" si="1"/>
        <v>0</v>
      </c>
      <c r="L441" s="102">
        <f t="shared" si="2"/>
        <v>0</v>
      </c>
    </row>
    <row r="442" ht="12.75" customHeight="1">
      <c r="A442" s="15" t="s">
        <v>3177</v>
      </c>
      <c r="B442" s="15" t="s">
        <v>3123</v>
      </c>
      <c r="C442" s="15"/>
      <c r="D442" s="15" t="s">
        <v>3821</v>
      </c>
      <c r="E442" s="15"/>
      <c r="F442" s="15"/>
      <c r="G442" s="15" t="s">
        <v>3822</v>
      </c>
      <c r="H442" s="15" t="s">
        <v>3823</v>
      </c>
      <c r="I442" s="15" t="s">
        <v>3824</v>
      </c>
      <c r="J442" s="102" t="str">
        <f t="shared" si="3"/>
        <v>B-L5SQ-W30ODX-R</v>
      </c>
      <c r="K442" s="103">
        <f t="shared" si="1"/>
        <v>4937</v>
      </c>
      <c r="L442" s="102">
        <f t="shared" si="2"/>
        <v>0</v>
      </c>
    </row>
    <row r="443" ht="12.75" customHeight="1">
      <c r="A443" s="15" t="s">
        <v>3154</v>
      </c>
      <c r="B443" s="15" t="s">
        <v>3821</v>
      </c>
      <c r="C443" s="15" t="s">
        <v>3823</v>
      </c>
      <c r="D443" s="15" t="s">
        <v>3824</v>
      </c>
      <c r="E443" s="15"/>
      <c r="F443" s="15"/>
      <c r="G443" s="15"/>
      <c r="H443" s="15"/>
      <c r="I443" s="15"/>
      <c r="J443" s="102" t="str">
        <f t="shared" si="3"/>
        <v>B-L5SQ-W30ODX-R</v>
      </c>
      <c r="K443" s="103">
        <f t="shared" si="1"/>
        <v>0</v>
      </c>
      <c r="L443" s="102">
        <f t="shared" si="2"/>
        <v>0</v>
      </c>
    </row>
    <row r="444" ht="12.75" customHeight="1">
      <c r="A444" s="15" t="s">
        <v>1908</v>
      </c>
      <c r="B444" s="15"/>
      <c r="C444" s="15" t="s">
        <v>3145</v>
      </c>
      <c r="D444" s="15" t="s">
        <v>3146</v>
      </c>
      <c r="E444" s="15" t="s">
        <v>3146</v>
      </c>
      <c r="F444" s="15"/>
      <c r="G444" s="15" t="s">
        <v>3825</v>
      </c>
      <c r="H444" s="15" t="s">
        <v>3148</v>
      </c>
      <c r="I444" s="15"/>
      <c r="J444" s="102" t="str">
        <f t="shared" si="3"/>
        <v>B-L5SQ-W30RNG-B</v>
      </c>
      <c r="K444" s="103">
        <f t="shared" si="1"/>
        <v>0</v>
      </c>
      <c r="L444" s="102">
        <f t="shared" si="2"/>
        <v>0</v>
      </c>
    </row>
    <row r="445" ht="12.75" customHeight="1">
      <c r="A445" s="15" t="s">
        <v>3177</v>
      </c>
      <c r="B445" s="15" t="s">
        <v>3123</v>
      </c>
      <c r="C445" s="15"/>
      <c r="D445" s="15" t="s">
        <v>3826</v>
      </c>
      <c r="E445" s="15"/>
      <c r="F445" s="15"/>
      <c r="G445" s="15" t="s">
        <v>3827</v>
      </c>
      <c r="H445" s="15" t="s">
        <v>3828</v>
      </c>
      <c r="I445" s="15" t="s">
        <v>3829</v>
      </c>
      <c r="J445" s="102" t="str">
        <f t="shared" si="3"/>
        <v>B-L5SQ-W30RNG-B</v>
      </c>
      <c r="K445" s="103">
        <f t="shared" si="1"/>
        <v>32</v>
      </c>
      <c r="L445" s="102">
        <f t="shared" si="2"/>
        <v>0</v>
      </c>
    </row>
    <row r="446" ht="12.75" customHeight="1">
      <c r="A446" s="15" t="s">
        <v>3154</v>
      </c>
      <c r="B446" s="15" t="s">
        <v>3826</v>
      </c>
      <c r="C446" s="15" t="s">
        <v>3828</v>
      </c>
      <c r="D446" s="15" t="s">
        <v>3829</v>
      </c>
      <c r="E446" s="15"/>
      <c r="F446" s="15"/>
      <c r="G446" s="15"/>
      <c r="H446" s="15"/>
      <c r="I446" s="15"/>
      <c r="J446" s="102" t="str">
        <f t="shared" si="3"/>
        <v>B-L5SQ-W30RNG-B</v>
      </c>
      <c r="K446" s="103">
        <f t="shared" si="1"/>
        <v>0</v>
      </c>
      <c r="L446" s="102">
        <f t="shared" si="2"/>
        <v>0</v>
      </c>
    </row>
    <row r="447" ht="12.75" customHeight="1">
      <c r="A447" s="15" t="s">
        <v>1910</v>
      </c>
      <c r="B447" s="15"/>
      <c r="C447" s="15" t="s">
        <v>3145</v>
      </c>
      <c r="D447" s="15" t="s">
        <v>3146</v>
      </c>
      <c r="E447" s="15" t="s">
        <v>3146</v>
      </c>
      <c r="F447" s="15"/>
      <c r="G447" s="15" t="s">
        <v>3830</v>
      </c>
      <c r="H447" s="15" t="s">
        <v>3148</v>
      </c>
      <c r="I447" s="15"/>
      <c r="J447" s="102" t="str">
        <f t="shared" si="3"/>
        <v>B-L5SQ-W30RNG-C</v>
      </c>
      <c r="K447" s="103">
        <f t="shared" si="1"/>
        <v>0</v>
      </c>
      <c r="L447" s="102">
        <f t="shared" si="2"/>
        <v>0</v>
      </c>
    </row>
    <row r="448" ht="12.75" customHeight="1">
      <c r="A448" s="15" t="s">
        <v>3156</v>
      </c>
      <c r="B448" s="15" t="s">
        <v>3123</v>
      </c>
      <c r="C448" s="15"/>
      <c r="D448" s="15" t="s">
        <v>3831</v>
      </c>
      <c r="E448" s="15"/>
      <c r="F448" s="15"/>
      <c r="G448" s="15" t="s">
        <v>3822</v>
      </c>
      <c r="H448" s="15" t="s">
        <v>3832</v>
      </c>
      <c r="I448" s="15" t="s">
        <v>3833</v>
      </c>
      <c r="J448" s="102" t="str">
        <f t="shared" si="3"/>
        <v>B-L5SQ-W30RNG-C</v>
      </c>
      <c r="K448" s="103">
        <f t="shared" si="1"/>
        <v>4980</v>
      </c>
      <c r="L448" s="102">
        <f t="shared" si="2"/>
        <v>0</v>
      </c>
    </row>
    <row r="449" ht="12.75" customHeight="1">
      <c r="A449" s="15" t="s">
        <v>3154</v>
      </c>
      <c r="B449" s="15" t="s">
        <v>3831</v>
      </c>
      <c r="C449" s="15" t="s">
        <v>3832</v>
      </c>
      <c r="D449" s="15" t="s">
        <v>3833</v>
      </c>
      <c r="E449" s="15"/>
      <c r="F449" s="15"/>
      <c r="G449" s="15"/>
      <c r="H449" s="15"/>
      <c r="I449" s="15"/>
      <c r="J449" s="102" t="str">
        <f t="shared" si="3"/>
        <v>B-L5SQ-W30RNG-C</v>
      </c>
      <c r="K449" s="103">
        <f t="shared" si="1"/>
        <v>0</v>
      </c>
      <c r="L449" s="102">
        <f t="shared" si="2"/>
        <v>0</v>
      </c>
    </row>
    <row r="450" ht="12.75" customHeight="1">
      <c r="A450" s="15" t="s">
        <v>1915</v>
      </c>
      <c r="B450" s="15"/>
      <c r="C450" s="15" t="s">
        <v>3145</v>
      </c>
      <c r="D450" s="15" t="s">
        <v>3146</v>
      </c>
      <c r="E450" s="15" t="s">
        <v>3146</v>
      </c>
      <c r="F450" s="15"/>
      <c r="G450" s="15" t="s">
        <v>3834</v>
      </c>
      <c r="H450" s="15" t="s">
        <v>3148</v>
      </c>
      <c r="I450" s="15"/>
      <c r="J450" s="102" t="str">
        <f t="shared" si="3"/>
        <v>B-L5SQ-W30RNG-S</v>
      </c>
      <c r="K450" s="103">
        <f t="shared" si="1"/>
        <v>0</v>
      </c>
      <c r="L450" s="102">
        <f t="shared" si="2"/>
        <v>0</v>
      </c>
    </row>
    <row r="451" ht="12.75" customHeight="1">
      <c r="A451" s="15" t="s">
        <v>3177</v>
      </c>
      <c r="B451" s="15" t="s">
        <v>3123</v>
      </c>
      <c r="C451" s="15"/>
      <c r="D451" s="15" t="s">
        <v>3835</v>
      </c>
      <c r="E451" s="15"/>
      <c r="F451" s="15"/>
      <c r="G451" s="15" t="s">
        <v>3822</v>
      </c>
      <c r="H451" s="15" t="s">
        <v>3836</v>
      </c>
      <c r="I451" s="15" t="s">
        <v>3837</v>
      </c>
      <c r="J451" s="102" t="str">
        <f t="shared" si="3"/>
        <v>B-L5SQ-W30RNG-S</v>
      </c>
      <c r="K451" s="103">
        <f t="shared" si="1"/>
        <v>5083</v>
      </c>
      <c r="L451" s="102">
        <f t="shared" si="2"/>
        <v>0</v>
      </c>
    </row>
    <row r="452" ht="12.75" customHeight="1">
      <c r="A452" s="15" t="s">
        <v>3154</v>
      </c>
      <c r="B452" s="15" t="s">
        <v>3835</v>
      </c>
      <c r="C452" s="15" t="s">
        <v>3836</v>
      </c>
      <c r="D452" s="15" t="s">
        <v>3837</v>
      </c>
      <c r="E452" s="15"/>
      <c r="F452" s="15"/>
      <c r="G452" s="15"/>
      <c r="H452" s="15"/>
      <c r="I452" s="15"/>
      <c r="J452" s="102" t="str">
        <f t="shared" si="3"/>
        <v>B-L5SQ-W30RNG-S</v>
      </c>
      <c r="K452" s="103">
        <f t="shared" si="1"/>
        <v>0</v>
      </c>
      <c r="L452" s="102">
        <f t="shared" si="2"/>
        <v>0</v>
      </c>
    </row>
    <row r="453" ht="12.75" customHeight="1">
      <c r="A453" s="15" t="s">
        <v>1976</v>
      </c>
      <c r="B453" s="15"/>
      <c r="C453" s="15" t="s">
        <v>3145</v>
      </c>
      <c r="D453" s="15" t="s">
        <v>3146</v>
      </c>
      <c r="E453" s="15" t="s">
        <v>3146</v>
      </c>
      <c r="F453" s="15"/>
      <c r="G453" s="15" t="s">
        <v>3838</v>
      </c>
      <c r="H453" s="15" t="s">
        <v>3148</v>
      </c>
      <c r="I453" s="15"/>
      <c r="J453" s="102" t="str">
        <f t="shared" si="3"/>
        <v>B-L6-N30</v>
      </c>
      <c r="K453" s="103">
        <f t="shared" si="1"/>
        <v>0</v>
      </c>
      <c r="L453" s="102">
        <f t="shared" si="2"/>
        <v>0</v>
      </c>
    </row>
    <row r="454" ht="12.75" customHeight="1">
      <c r="A454" s="15" t="s">
        <v>3161</v>
      </c>
      <c r="B454" s="15" t="s">
        <v>3123</v>
      </c>
      <c r="C454" s="15"/>
      <c r="D454" s="15" t="s">
        <v>3816</v>
      </c>
      <c r="E454" s="15"/>
      <c r="F454" s="15"/>
      <c r="G454" s="15" t="s">
        <v>3839</v>
      </c>
      <c r="H454" s="15" t="s">
        <v>3840</v>
      </c>
      <c r="I454" s="15" t="s">
        <v>3468</v>
      </c>
      <c r="J454" s="102" t="str">
        <f t="shared" si="3"/>
        <v>B-L6-N30</v>
      </c>
      <c r="K454" s="103">
        <f t="shared" si="1"/>
        <v>144</v>
      </c>
      <c r="L454" s="102">
        <f t="shared" si="2"/>
        <v>0</v>
      </c>
    </row>
    <row r="455" ht="12.75" customHeight="1">
      <c r="A455" s="15" t="s">
        <v>3154</v>
      </c>
      <c r="B455" s="15" t="s">
        <v>3816</v>
      </c>
      <c r="C455" s="15" t="s">
        <v>3840</v>
      </c>
      <c r="D455" s="15" t="s">
        <v>3468</v>
      </c>
      <c r="E455" s="15"/>
      <c r="F455" s="15"/>
      <c r="G455" s="15"/>
      <c r="H455" s="15"/>
      <c r="I455" s="15"/>
      <c r="J455" s="102" t="str">
        <f t="shared" si="3"/>
        <v>B-L6-N30</v>
      </c>
      <c r="K455" s="103">
        <f t="shared" si="1"/>
        <v>0</v>
      </c>
      <c r="L455" s="102">
        <f t="shared" si="2"/>
        <v>0</v>
      </c>
    </row>
    <row r="456" ht="12.75" customHeight="1">
      <c r="A456" s="15" t="s">
        <v>1925</v>
      </c>
      <c r="B456" s="15"/>
      <c r="C456" s="15" t="s">
        <v>3145</v>
      </c>
      <c r="D456" s="15" t="s">
        <v>3146</v>
      </c>
      <c r="E456" s="15" t="s">
        <v>3146</v>
      </c>
      <c r="F456" s="15"/>
      <c r="G456" s="15" t="s">
        <v>3841</v>
      </c>
      <c r="H456" s="15" t="s">
        <v>3148</v>
      </c>
      <c r="I456" s="15"/>
      <c r="J456" s="102" t="str">
        <f t="shared" si="3"/>
        <v>B-L601R-GN30</v>
      </c>
      <c r="K456" s="103">
        <f t="shared" si="1"/>
        <v>0</v>
      </c>
      <c r="L456" s="102">
        <f t="shared" si="2"/>
        <v>0</v>
      </c>
    </row>
    <row r="457" ht="12.75" customHeight="1">
      <c r="A457" s="15" t="s">
        <v>3156</v>
      </c>
      <c r="B457" s="15" t="s">
        <v>3123</v>
      </c>
      <c r="C457" s="15"/>
      <c r="D457" s="15" t="s">
        <v>3842</v>
      </c>
      <c r="E457" s="15"/>
      <c r="F457" s="15"/>
      <c r="G457" s="15" t="s">
        <v>3843</v>
      </c>
      <c r="H457" s="15" t="s">
        <v>3844</v>
      </c>
      <c r="I457" s="15" t="s">
        <v>3845</v>
      </c>
      <c r="J457" s="102" t="str">
        <f t="shared" si="3"/>
        <v>B-L601R-GN30</v>
      </c>
      <c r="K457" s="103">
        <f t="shared" si="1"/>
        <v>3312</v>
      </c>
      <c r="L457" s="102">
        <f t="shared" si="2"/>
        <v>0</v>
      </c>
    </row>
    <row r="458" ht="12.75" customHeight="1">
      <c r="A458" s="15" t="s">
        <v>3154</v>
      </c>
      <c r="B458" s="15" t="s">
        <v>3842</v>
      </c>
      <c r="C458" s="15" t="s">
        <v>3844</v>
      </c>
      <c r="D458" s="15" t="s">
        <v>3845</v>
      </c>
      <c r="E458" s="15"/>
      <c r="F458" s="15"/>
      <c r="G458" s="15"/>
      <c r="H458" s="15"/>
      <c r="I458" s="15"/>
      <c r="J458" s="102" t="str">
        <f t="shared" si="3"/>
        <v>B-L601R-GN30</v>
      </c>
      <c r="K458" s="103">
        <f t="shared" si="1"/>
        <v>0</v>
      </c>
      <c r="L458" s="102">
        <f t="shared" si="2"/>
        <v>0</v>
      </c>
    </row>
    <row r="459" ht="12.75" customHeight="1">
      <c r="A459" s="15" t="s">
        <v>1949</v>
      </c>
      <c r="B459" s="15"/>
      <c r="C459" s="15" t="s">
        <v>3145</v>
      </c>
      <c r="D459" s="15" t="s">
        <v>3146</v>
      </c>
      <c r="E459" s="15" t="s">
        <v>3146</v>
      </c>
      <c r="F459" s="15"/>
      <c r="G459" s="15" t="s">
        <v>3846</v>
      </c>
      <c r="H459" s="15" t="s">
        <v>3148</v>
      </c>
      <c r="I459" s="15"/>
      <c r="J459" s="102" t="str">
        <f t="shared" si="3"/>
        <v>B-L601R-W30</v>
      </c>
      <c r="K459" s="103">
        <f t="shared" si="1"/>
        <v>0</v>
      </c>
      <c r="L459" s="102">
        <f t="shared" si="2"/>
        <v>0</v>
      </c>
    </row>
    <row r="460" ht="12.75" customHeight="1">
      <c r="A460" s="15" t="s">
        <v>3156</v>
      </c>
      <c r="B460" s="15" t="s">
        <v>3123</v>
      </c>
      <c r="C460" s="15"/>
      <c r="D460" s="15" t="s">
        <v>3847</v>
      </c>
      <c r="E460" s="15"/>
      <c r="F460" s="15"/>
      <c r="G460" s="15" t="s">
        <v>3848</v>
      </c>
      <c r="H460" s="15" t="s">
        <v>3849</v>
      </c>
      <c r="I460" s="15" t="s">
        <v>3850</v>
      </c>
      <c r="J460" s="102" t="str">
        <f t="shared" si="3"/>
        <v>B-L601R-W30</v>
      </c>
      <c r="K460" s="103">
        <f t="shared" si="1"/>
        <v>2016</v>
      </c>
      <c r="L460" s="102">
        <f t="shared" si="2"/>
        <v>0</v>
      </c>
    </row>
    <row r="461" ht="12.75" customHeight="1">
      <c r="A461" s="15" t="s">
        <v>3154</v>
      </c>
      <c r="B461" s="15" t="s">
        <v>3847</v>
      </c>
      <c r="C461" s="15" t="s">
        <v>3849</v>
      </c>
      <c r="D461" s="15" t="s">
        <v>3850</v>
      </c>
      <c r="E461" s="15"/>
      <c r="F461" s="15"/>
      <c r="G461" s="15"/>
      <c r="H461" s="15"/>
      <c r="I461" s="15"/>
      <c r="J461" s="102" t="str">
        <f t="shared" si="3"/>
        <v>B-L601R-W30</v>
      </c>
      <c r="K461" s="103">
        <f t="shared" si="1"/>
        <v>0</v>
      </c>
      <c r="L461" s="102">
        <f t="shared" si="2"/>
        <v>0</v>
      </c>
    </row>
    <row r="462" ht="12.75" customHeight="1">
      <c r="A462" s="15" t="s">
        <v>1958</v>
      </c>
      <c r="B462" s="15"/>
      <c r="C462" s="15" t="s">
        <v>3145</v>
      </c>
      <c r="D462" s="15" t="s">
        <v>3146</v>
      </c>
      <c r="E462" s="15" t="s">
        <v>3146</v>
      </c>
      <c r="F462" s="15"/>
      <c r="G462" s="15" t="s">
        <v>3851</v>
      </c>
      <c r="H462" s="15" t="s">
        <v>3148</v>
      </c>
      <c r="I462" s="15"/>
      <c r="J462" s="102" t="str">
        <f t="shared" si="3"/>
        <v>B-L601R-W30RAHMO</v>
      </c>
      <c r="K462" s="103">
        <f t="shared" si="1"/>
        <v>0</v>
      </c>
      <c r="L462" s="102">
        <f t="shared" si="2"/>
        <v>0</v>
      </c>
    </row>
    <row r="463" ht="12.75" customHeight="1">
      <c r="A463" s="15" t="s">
        <v>3177</v>
      </c>
      <c r="B463" s="15" t="s">
        <v>3123</v>
      </c>
      <c r="C463" s="15"/>
      <c r="D463" s="15" t="s">
        <v>3852</v>
      </c>
      <c r="E463" s="15"/>
      <c r="F463" s="15"/>
      <c r="G463" s="15" t="s">
        <v>3853</v>
      </c>
      <c r="H463" s="15" t="s">
        <v>3854</v>
      </c>
      <c r="I463" s="15" t="s">
        <v>3855</v>
      </c>
      <c r="J463" s="102" t="str">
        <f t="shared" si="3"/>
        <v>B-L601R-W30RAHMO</v>
      </c>
      <c r="K463" s="103">
        <f t="shared" si="1"/>
        <v>2566</v>
      </c>
      <c r="L463" s="102">
        <f t="shared" si="2"/>
        <v>0</v>
      </c>
    </row>
    <row r="464" ht="12.75" customHeight="1">
      <c r="A464" s="15" t="s">
        <v>3154</v>
      </c>
      <c r="B464" s="15" t="s">
        <v>3852</v>
      </c>
      <c r="C464" s="15" t="s">
        <v>3854</v>
      </c>
      <c r="D464" s="15" t="s">
        <v>3855</v>
      </c>
      <c r="E464" s="15"/>
      <c r="F464" s="15"/>
      <c r="G464" s="15"/>
      <c r="H464" s="15"/>
      <c r="I464" s="15"/>
      <c r="J464" s="102" t="str">
        <f t="shared" si="3"/>
        <v>B-L601R-W30RAHMO</v>
      </c>
      <c r="K464" s="103">
        <f t="shared" si="1"/>
        <v>0</v>
      </c>
      <c r="L464" s="102">
        <f t="shared" si="2"/>
        <v>0</v>
      </c>
    </row>
    <row r="465" ht="12.75" customHeight="1">
      <c r="A465" s="15" t="s">
        <v>2012</v>
      </c>
      <c r="B465" s="15"/>
      <c r="C465" s="15" t="s">
        <v>3145</v>
      </c>
      <c r="D465" s="15" t="s">
        <v>3146</v>
      </c>
      <c r="E465" s="15" t="s">
        <v>3146</v>
      </c>
      <c r="F465" s="15"/>
      <c r="G465" s="15" t="s">
        <v>3856</v>
      </c>
      <c r="H465" s="15" t="s">
        <v>3148</v>
      </c>
      <c r="I465" s="15"/>
      <c r="J465" s="102" t="str">
        <f t="shared" si="3"/>
        <v>B-LP2-N8</v>
      </c>
      <c r="K465" s="103">
        <f t="shared" si="1"/>
        <v>0</v>
      </c>
      <c r="L465" s="102">
        <f t="shared" si="2"/>
        <v>0</v>
      </c>
    </row>
    <row r="466" ht="12.75" customHeight="1">
      <c r="A466" s="15" t="s">
        <v>3177</v>
      </c>
      <c r="B466" s="15" t="s">
        <v>3123</v>
      </c>
      <c r="C466" s="15"/>
      <c r="D466" s="15" t="s">
        <v>3441</v>
      </c>
      <c r="E466" s="15"/>
      <c r="F466" s="15"/>
      <c r="G466" s="15" t="s">
        <v>3857</v>
      </c>
      <c r="H466" s="15" t="s">
        <v>3858</v>
      </c>
      <c r="I466" s="15" t="s">
        <v>3285</v>
      </c>
      <c r="J466" s="102" t="str">
        <f t="shared" si="3"/>
        <v>B-LP2-N8</v>
      </c>
      <c r="K466" s="103">
        <f t="shared" si="1"/>
        <v>2000</v>
      </c>
      <c r="L466" s="102">
        <f t="shared" si="2"/>
        <v>0</v>
      </c>
    </row>
    <row r="467" ht="12.75" customHeight="1">
      <c r="A467" s="15" t="s">
        <v>3154</v>
      </c>
      <c r="B467" s="15" t="s">
        <v>3441</v>
      </c>
      <c r="C467" s="15" t="s">
        <v>3858</v>
      </c>
      <c r="D467" s="15" t="s">
        <v>3285</v>
      </c>
      <c r="E467" s="15"/>
      <c r="F467" s="15"/>
      <c r="G467" s="15"/>
      <c r="H467" s="15"/>
      <c r="I467" s="15"/>
      <c r="J467" s="102" t="str">
        <f t="shared" si="3"/>
        <v>B-LP2-N8</v>
      </c>
      <c r="K467" s="103">
        <f t="shared" si="1"/>
        <v>0</v>
      </c>
      <c r="L467" s="102">
        <f t="shared" si="2"/>
        <v>0</v>
      </c>
    </row>
    <row r="468" ht="12.75" customHeight="1">
      <c r="A468" s="15" t="s">
        <v>2032</v>
      </c>
      <c r="B468" s="15"/>
      <c r="C468" s="15" t="s">
        <v>3145</v>
      </c>
      <c r="D468" s="15" t="s">
        <v>3146</v>
      </c>
      <c r="E468" s="15" t="s">
        <v>3146</v>
      </c>
      <c r="F468" s="15"/>
      <c r="G468" s="15" t="s">
        <v>3859</v>
      </c>
      <c r="H468" s="15" t="s">
        <v>3148</v>
      </c>
      <c r="I468" s="15"/>
      <c r="J468" s="102" t="str">
        <f t="shared" si="3"/>
        <v>B-MM200-N24</v>
      </c>
      <c r="K468" s="103">
        <f t="shared" si="1"/>
        <v>0</v>
      </c>
      <c r="L468" s="102">
        <f t="shared" si="2"/>
        <v>0</v>
      </c>
    </row>
    <row r="469" ht="12.75" customHeight="1">
      <c r="A469" s="15" t="s">
        <v>3149</v>
      </c>
      <c r="B469" s="15" t="s">
        <v>3123</v>
      </c>
      <c r="C469" s="15"/>
      <c r="D469" s="15" t="s">
        <v>3860</v>
      </c>
      <c r="E469" s="15"/>
      <c r="F469" s="15"/>
      <c r="G469" s="15" t="s">
        <v>3861</v>
      </c>
      <c r="H469" s="15" t="s">
        <v>3862</v>
      </c>
      <c r="I469" s="15" t="s">
        <v>3863</v>
      </c>
      <c r="J469" s="102" t="str">
        <f t="shared" si="3"/>
        <v>B-MM200-N24</v>
      </c>
      <c r="K469" s="103">
        <f t="shared" si="1"/>
        <v>45255</v>
      </c>
      <c r="L469" s="102">
        <f t="shared" si="2"/>
        <v>0</v>
      </c>
    </row>
    <row r="470" ht="12.75" customHeight="1">
      <c r="A470" s="15" t="s">
        <v>3154</v>
      </c>
      <c r="B470" s="15" t="s">
        <v>3860</v>
      </c>
      <c r="C470" s="15" t="s">
        <v>3862</v>
      </c>
      <c r="D470" s="15" t="s">
        <v>3863</v>
      </c>
      <c r="E470" s="15"/>
      <c r="F470" s="15"/>
      <c r="G470" s="15"/>
      <c r="H470" s="15"/>
      <c r="I470" s="15"/>
      <c r="J470" s="102" t="str">
        <f t="shared" si="3"/>
        <v>B-MM200-N24</v>
      </c>
      <c r="K470" s="103">
        <f t="shared" si="1"/>
        <v>0</v>
      </c>
      <c r="L470" s="102">
        <f t="shared" si="2"/>
        <v>0</v>
      </c>
    </row>
    <row r="471" ht="12.75" customHeight="1">
      <c r="A471" s="15" t="s">
        <v>2034</v>
      </c>
      <c r="B471" s="15"/>
      <c r="C471" s="15" t="s">
        <v>3145</v>
      </c>
      <c r="D471" s="15" t="s">
        <v>3146</v>
      </c>
      <c r="E471" s="15" t="s">
        <v>3146</v>
      </c>
      <c r="F471" s="15"/>
      <c r="G471" s="15" t="s">
        <v>3864</v>
      </c>
      <c r="H471" s="15" t="s">
        <v>3148</v>
      </c>
      <c r="I471" s="15"/>
      <c r="J471" s="102" t="str">
        <f t="shared" si="3"/>
        <v>B-MM500-N51</v>
      </c>
      <c r="K471" s="103">
        <f t="shared" si="1"/>
        <v>0</v>
      </c>
      <c r="L471" s="102">
        <f t="shared" si="2"/>
        <v>0</v>
      </c>
    </row>
    <row r="472" ht="12.75" customHeight="1">
      <c r="A472" s="15" t="s">
        <v>3149</v>
      </c>
      <c r="B472" s="15" t="s">
        <v>3123</v>
      </c>
      <c r="C472" s="15"/>
      <c r="D472" s="15" t="s">
        <v>3865</v>
      </c>
      <c r="E472" s="15"/>
      <c r="F472" s="15"/>
      <c r="G472" s="15" t="s">
        <v>3866</v>
      </c>
      <c r="H472" s="15" t="s">
        <v>3867</v>
      </c>
      <c r="I472" s="15" t="s">
        <v>3868</v>
      </c>
      <c r="J472" s="102" t="str">
        <f t="shared" si="3"/>
        <v>B-MM500-N51</v>
      </c>
      <c r="K472" s="103">
        <f t="shared" si="1"/>
        <v>20200</v>
      </c>
      <c r="L472" s="102">
        <f t="shared" si="2"/>
        <v>0</v>
      </c>
    </row>
    <row r="473" ht="12.75" customHeight="1">
      <c r="A473" s="15" t="s">
        <v>3154</v>
      </c>
      <c r="B473" s="15" t="s">
        <v>3865</v>
      </c>
      <c r="C473" s="15" t="s">
        <v>3867</v>
      </c>
      <c r="D473" s="15" t="s">
        <v>3868</v>
      </c>
      <c r="E473" s="15"/>
      <c r="F473" s="15"/>
      <c r="G473" s="15"/>
      <c r="H473" s="15"/>
      <c r="I473" s="15"/>
      <c r="J473" s="102" t="str">
        <f t="shared" si="3"/>
        <v>B-MM500-N51</v>
      </c>
      <c r="K473" s="103">
        <f t="shared" si="1"/>
        <v>0</v>
      </c>
      <c r="L473" s="102">
        <f t="shared" si="2"/>
        <v>0</v>
      </c>
    </row>
    <row r="474" ht="12.75" customHeight="1">
      <c r="A474" s="15" t="s">
        <v>2042</v>
      </c>
      <c r="B474" s="15"/>
      <c r="C474" s="15" t="s">
        <v>3145</v>
      </c>
      <c r="D474" s="15" t="s">
        <v>3146</v>
      </c>
      <c r="E474" s="15" t="s">
        <v>3146</v>
      </c>
      <c r="F474" s="15"/>
      <c r="G474" s="15" t="s">
        <v>3869</v>
      </c>
      <c r="H474" s="15" t="s">
        <v>3148</v>
      </c>
      <c r="I474" s="15"/>
      <c r="J474" s="102" t="str">
        <f t="shared" si="3"/>
        <v>B-MOV104-W13</v>
      </c>
      <c r="K474" s="103">
        <f t="shared" si="1"/>
        <v>0</v>
      </c>
      <c r="L474" s="102">
        <f t="shared" si="2"/>
        <v>0</v>
      </c>
    </row>
    <row r="475" ht="12.75" customHeight="1">
      <c r="A475" s="15" t="s">
        <v>3156</v>
      </c>
      <c r="B475" s="15" t="s">
        <v>3128</v>
      </c>
      <c r="C475" s="15"/>
      <c r="D475" s="15" t="s">
        <v>3870</v>
      </c>
      <c r="E475" s="15"/>
      <c r="F475" s="15"/>
      <c r="G475" s="15" t="s">
        <v>3871</v>
      </c>
      <c r="H475" s="15" t="s">
        <v>3872</v>
      </c>
      <c r="I475" s="15" t="s">
        <v>3873</v>
      </c>
      <c r="J475" s="102" t="str">
        <f t="shared" si="3"/>
        <v>B-MOV104-W13</v>
      </c>
      <c r="K475" s="103">
        <f t="shared" si="1"/>
        <v>38000</v>
      </c>
      <c r="L475" s="102">
        <f t="shared" si="2"/>
        <v>0</v>
      </c>
    </row>
    <row r="476" ht="12.75" customHeight="1">
      <c r="A476" s="15" t="s">
        <v>3154</v>
      </c>
      <c r="B476" s="15" t="s">
        <v>3870</v>
      </c>
      <c r="C476" s="15" t="s">
        <v>3872</v>
      </c>
      <c r="D476" s="15" t="s">
        <v>3873</v>
      </c>
      <c r="E476" s="15"/>
      <c r="F476" s="15"/>
      <c r="G476" s="15"/>
      <c r="H476" s="15"/>
      <c r="I476" s="15"/>
      <c r="J476" s="102" t="str">
        <f t="shared" si="3"/>
        <v>B-MOV104-W13</v>
      </c>
      <c r="K476" s="103">
        <f t="shared" si="1"/>
        <v>0</v>
      </c>
      <c r="L476" s="102">
        <f t="shared" si="2"/>
        <v>0</v>
      </c>
    </row>
    <row r="477" ht="12.75" customHeight="1">
      <c r="A477" s="15" t="s">
        <v>2052</v>
      </c>
      <c r="B477" s="15"/>
      <c r="C477" s="15" t="s">
        <v>3145</v>
      </c>
      <c r="D477" s="15" t="s">
        <v>3146</v>
      </c>
      <c r="E477" s="15" t="s">
        <v>3146</v>
      </c>
      <c r="F477" s="15"/>
      <c r="G477" s="15" t="s">
        <v>3874</v>
      </c>
      <c r="H477" s="15" t="s">
        <v>3148</v>
      </c>
      <c r="I477" s="15"/>
      <c r="J477" s="102" t="str">
        <f t="shared" si="3"/>
        <v>B-MOV5LT-N230</v>
      </c>
      <c r="K477" s="103">
        <f t="shared" si="1"/>
        <v>0</v>
      </c>
      <c r="L477" s="102">
        <f t="shared" si="2"/>
        <v>0</v>
      </c>
    </row>
    <row r="478" ht="12.75" customHeight="1">
      <c r="A478" s="15" t="s">
        <v>3156</v>
      </c>
      <c r="B478" s="15" t="s">
        <v>3128</v>
      </c>
      <c r="C478" s="15"/>
      <c r="D478" s="15" t="s">
        <v>3875</v>
      </c>
      <c r="E478" s="15"/>
      <c r="F478" s="15"/>
      <c r="G478" s="15" t="s">
        <v>3876</v>
      </c>
      <c r="H478" s="15" t="s">
        <v>3877</v>
      </c>
      <c r="I478" s="15" t="s">
        <v>3878</v>
      </c>
      <c r="J478" s="102" t="str">
        <f t="shared" si="3"/>
        <v>B-MOV5LT-N230</v>
      </c>
      <c r="K478" s="103">
        <f t="shared" si="1"/>
        <v>680</v>
      </c>
      <c r="L478" s="102">
        <f t="shared" si="2"/>
        <v>0</v>
      </c>
    </row>
    <row r="479" ht="12.75" customHeight="1">
      <c r="A479" s="15" t="s">
        <v>3154</v>
      </c>
      <c r="B479" s="15" t="s">
        <v>3875</v>
      </c>
      <c r="C479" s="15" t="s">
        <v>3877</v>
      </c>
      <c r="D479" s="15" t="s">
        <v>3878</v>
      </c>
      <c r="E479" s="15"/>
      <c r="F479" s="15"/>
      <c r="G479" s="15"/>
      <c r="H479" s="15"/>
      <c r="I479" s="15"/>
      <c r="J479" s="102" t="str">
        <f t="shared" si="3"/>
        <v>B-MOV5LT-N230</v>
      </c>
      <c r="K479" s="103">
        <f t="shared" si="1"/>
        <v>0</v>
      </c>
      <c r="L479" s="102">
        <f t="shared" si="2"/>
        <v>0</v>
      </c>
    </row>
    <row r="480" ht="12.75" customHeight="1">
      <c r="A480" s="15" t="s">
        <v>2067</v>
      </c>
      <c r="B480" s="15"/>
      <c r="C480" s="15" t="s">
        <v>3145</v>
      </c>
      <c r="D480" s="15" t="s">
        <v>3146</v>
      </c>
      <c r="E480" s="15" t="s">
        <v>3146</v>
      </c>
      <c r="F480" s="15"/>
      <c r="G480" s="15" t="s">
        <v>3879</v>
      </c>
      <c r="H480" s="15" t="s">
        <v>3148</v>
      </c>
      <c r="I480" s="15"/>
      <c r="J480" s="102" t="str">
        <f t="shared" si="3"/>
        <v>B-MP30-N6</v>
      </c>
      <c r="K480" s="103">
        <f t="shared" si="1"/>
        <v>0</v>
      </c>
      <c r="L480" s="102">
        <f t="shared" si="2"/>
        <v>0</v>
      </c>
    </row>
    <row r="481" ht="12.75" customHeight="1">
      <c r="A481" s="15" t="s">
        <v>3161</v>
      </c>
      <c r="B481" s="15" t="s">
        <v>3128</v>
      </c>
      <c r="C481" s="15"/>
      <c r="D481" s="15" t="s">
        <v>3150</v>
      </c>
      <c r="E481" s="15"/>
      <c r="F481" s="15"/>
      <c r="G481" s="15" t="s">
        <v>3880</v>
      </c>
      <c r="H481" s="15" t="s">
        <v>3881</v>
      </c>
      <c r="I481" s="15" t="s">
        <v>3882</v>
      </c>
      <c r="J481" s="102" t="str">
        <f t="shared" si="3"/>
        <v>B-MP30-N6</v>
      </c>
      <c r="K481" s="103">
        <f t="shared" si="1"/>
        <v>6000</v>
      </c>
      <c r="L481" s="102">
        <f t="shared" si="2"/>
        <v>0</v>
      </c>
    </row>
    <row r="482" ht="12.75" customHeight="1">
      <c r="A482" s="15" t="s">
        <v>3154</v>
      </c>
      <c r="B482" s="15" t="s">
        <v>3150</v>
      </c>
      <c r="C482" s="15" t="s">
        <v>3881</v>
      </c>
      <c r="D482" s="15" t="s">
        <v>3882</v>
      </c>
      <c r="E482" s="15"/>
      <c r="F482" s="15"/>
      <c r="G482" s="15"/>
      <c r="H482" s="15"/>
      <c r="I482" s="15"/>
      <c r="J482" s="102" t="str">
        <f t="shared" si="3"/>
        <v>B-MP30-N6</v>
      </c>
      <c r="K482" s="103">
        <f t="shared" si="1"/>
        <v>0</v>
      </c>
      <c r="L482" s="102">
        <f t="shared" si="2"/>
        <v>0</v>
      </c>
    </row>
    <row r="483" ht="12.75" customHeight="1">
      <c r="A483" s="15" t="s">
        <v>2071</v>
      </c>
      <c r="B483" s="15"/>
      <c r="C483" s="15" t="s">
        <v>3145</v>
      </c>
      <c r="D483" s="15" t="s">
        <v>3146</v>
      </c>
      <c r="E483" s="15" t="s">
        <v>3146</v>
      </c>
      <c r="F483" s="15"/>
      <c r="G483" s="15" t="s">
        <v>3883</v>
      </c>
      <c r="H483" s="15" t="s">
        <v>3148</v>
      </c>
      <c r="I483" s="15"/>
      <c r="J483" s="102" t="str">
        <f t="shared" si="3"/>
        <v>B-MP60-N13</v>
      </c>
      <c r="K483" s="103">
        <f t="shared" si="1"/>
        <v>0</v>
      </c>
      <c r="L483" s="102">
        <f t="shared" si="2"/>
        <v>0</v>
      </c>
    </row>
    <row r="484" ht="12.75" customHeight="1">
      <c r="A484" s="15" t="s">
        <v>3156</v>
      </c>
      <c r="B484" s="15" t="s">
        <v>3128</v>
      </c>
      <c r="C484" s="15"/>
      <c r="D484" s="15" t="s">
        <v>3884</v>
      </c>
      <c r="E484" s="15"/>
      <c r="F484" s="15"/>
      <c r="G484" s="15" t="s">
        <v>3885</v>
      </c>
      <c r="H484" s="15" t="s">
        <v>3886</v>
      </c>
      <c r="I484" s="15" t="s">
        <v>3887</v>
      </c>
      <c r="J484" s="102" t="str">
        <f t="shared" si="3"/>
        <v>B-MP60-N13</v>
      </c>
      <c r="K484" s="103">
        <f t="shared" si="1"/>
        <v>9000</v>
      </c>
      <c r="L484" s="102">
        <f t="shared" si="2"/>
        <v>0</v>
      </c>
    </row>
    <row r="485" ht="12.75" customHeight="1">
      <c r="A485" s="15" t="s">
        <v>3154</v>
      </c>
      <c r="B485" s="15" t="s">
        <v>3884</v>
      </c>
      <c r="C485" s="15" t="s">
        <v>3886</v>
      </c>
      <c r="D485" s="15" t="s">
        <v>3887</v>
      </c>
      <c r="E485" s="15"/>
      <c r="F485" s="15"/>
      <c r="G485" s="15"/>
      <c r="H485" s="15"/>
      <c r="I485" s="15"/>
      <c r="J485" s="102" t="str">
        <f t="shared" si="3"/>
        <v>B-MP60-N13</v>
      </c>
      <c r="K485" s="103">
        <f t="shared" si="1"/>
        <v>0</v>
      </c>
      <c r="L485" s="102">
        <f t="shared" si="2"/>
        <v>0</v>
      </c>
    </row>
    <row r="486" ht="12.75" customHeight="1">
      <c r="A486" s="15" t="s">
        <v>2080</v>
      </c>
      <c r="B486" s="15"/>
      <c r="C486" s="15" t="s">
        <v>3145</v>
      </c>
      <c r="D486" s="15" t="s">
        <v>3146</v>
      </c>
      <c r="E486" s="15" t="s">
        <v>3146</v>
      </c>
      <c r="F486" s="15"/>
      <c r="G486" s="15" t="s">
        <v>3888</v>
      </c>
      <c r="H486" s="15" t="s">
        <v>3148</v>
      </c>
      <c r="I486" s="15"/>
      <c r="J486" s="102" t="str">
        <f t="shared" si="3"/>
        <v>B-N11-W26</v>
      </c>
      <c r="K486" s="103">
        <f t="shared" si="1"/>
        <v>0</v>
      </c>
      <c r="L486" s="102">
        <f t="shared" si="2"/>
        <v>0</v>
      </c>
    </row>
    <row r="487" ht="12.75" customHeight="1">
      <c r="A487" s="15" t="s">
        <v>3156</v>
      </c>
      <c r="B487" s="15" t="s">
        <v>3123</v>
      </c>
      <c r="C487" s="15"/>
      <c r="D487" s="15" t="s">
        <v>3889</v>
      </c>
      <c r="E487" s="15"/>
      <c r="F487" s="15"/>
      <c r="G487" s="15" t="s">
        <v>3890</v>
      </c>
      <c r="H487" s="15" t="s">
        <v>3891</v>
      </c>
      <c r="I487" s="15" t="s">
        <v>3892</v>
      </c>
      <c r="J487" s="102" t="str">
        <f t="shared" si="3"/>
        <v>B-N11-W26</v>
      </c>
      <c r="K487" s="103">
        <f t="shared" si="1"/>
        <v>26208</v>
      </c>
      <c r="L487" s="102">
        <f t="shared" si="2"/>
        <v>0</v>
      </c>
    </row>
    <row r="488" ht="12.75" customHeight="1">
      <c r="A488" s="15" t="s">
        <v>3154</v>
      </c>
      <c r="B488" s="15" t="s">
        <v>3889</v>
      </c>
      <c r="C488" s="15" t="s">
        <v>3891</v>
      </c>
      <c r="D488" s="15" t="s">
        <v>3892</v>
      </c>
      <c r="E488" s="15"/>
      <c r="F488" s="15"/>
      <c r="G488" s="15"/>
      <c r="H488" s="15"/>
      <c r="I488" s="15"/>
      <c r="J488" s="102" t="str">
        <f t="shared" si="3"/>
        <v>B-N11-W26</v>
      </c>
      <c r="K488" s="103">
        <f t="shared" si="1"/>
        <v>0</v>
      </c>
      <c r="L488" s="102">
        <f t="shared" si="2"/>
        <v>0</v>
      </c>
    </row>
    <row r="489" ht="12.75" customHeight="1">
      <c r="A489" s="15" t="s">
        <v>2084</v>
      </c>
      <c r="B489" s="15"/>
      <c r="C489" s="15" t="s">
        <v>3145</v>
      </c>
      <c r="D489" s="15" t="s">
        <v>3146</v>
      </c>
      <c r="E489" s="15" t="s">
        <v>3146</v>
      </c>
      <c r="F489" s="15"/>
      <c r="G489" s="15" t="s">
        <v>3893</v>
      </c>
      <c r="H489" s="15" t="s">
        <v>3148</v>
      </c>
      <c r="I489" s="15"/>
      <c r="J489" s="102" t="str">
        <f t="shared" si="3"/>
        <v>B-N12-BL26</v>
      </c>
      <c r="K489" s="103">
        <f t="shared" si="1"/>
        <v>0</v>
      </c>
      <c r="L489" s="102">
        <f t="shared" si="2"/>
        <v>0</v>
      </c>
    </row>
    <row r="490" ht="12.75" customHeight="1">
      <c r="A490" s="15" t="s">
        <v>3149</v>
      </c>
      <c r="B490" s="15" t="s">
        <v>3123</v>
      </c>
      <c r="C490" s="15"/>
      <c r="D490" s="15" t="s">
        <v>3894</v>
      </c>
      <c r="E490" s="15"/>
      <c r="F490" s="15"/>
      <c r="G490" s="15" t="s">
        <v>3895</v>
      </c>
      <c r="H490" s="15" t="s">
        <v>3896</v>
      </c>
      <c r="I490" s="15" t="s">
        <v>3897</v>
      </c>
      <c r="J490" s="102" t="str">
        <f t="shared" si="3"/>
        <v>B-N12-BL26</v>
      </c>
      <c r="K490" s="103">
        <f t="shared" si="1"/>
        <v>21600</v>
      </c>
      <c r="L490" s="102">
        <f t="shared" si="2"/>
        <v>0</v>
      </c>
    </row>
    <row r="491" ht="12.75" customHeight="1">
      <c r="A491" s="15" t="s">
        <v>3154</v>
      </c>
      <c r="B491" s="15" t="s">
        <v>3894</v>
      </c>
      <c r="C491" s="15" t="s">
        <v>3896</v>
      </c>
      <c r="D491" s="15" t="s">
        <v>3897</v>
      </c>
      <c r="E491" s="15"/>
      <c r="F491" s="15"/>
      <c r="G491" s="15"/>
      <c r="H491" s="15"/>
      <c r="I491" s="15"/>
      <c r="J491" s="102" t="str">
        <f t="shared" si="3"/>
        <v>B-N12-BL26</v>
      </c>
      <c r="K491" s="103">
        <f t="shared" si="1"/>
        <v>0</v>
      </c>
      <c r="L491" s="102">
        <f t="shared" si="2"/>
        <v>0</v>
      </c>
    </row>
    <row r="492" ht="12.75" customHeight="1">
      <c r="A492" s="15" t="s">
        <v>2086</v>
      </c>
      <c r="B492" s="15"/>
      <c r="C492" s="15" t="s">
        <v>3145</v>
      </c>
      <c r="D492" s="15" t="s">
        <v>3146</v>
      </c>
      <c r="E492" s="15" t="s">
        <v>3146</v>
      </c>
      <c r="F492" s="15"/>
      <c r="G492" s="15" t="s">
        <v>3898</v>
      </c>
      <c r="H492" s="15" t="s">
        <v>3148</v>
      </c>
      <c r="I492" s="15"/>
      <c r="J492" s="102" t="str">
        <f t="shared" si="3"/>
        <v>B-N12-BL26N.ROS</v>
      </c>
      <c r="K492" s="103">
        <f t="shared" si="1"/>
        <v>0</v>
      </c>
      <c r="L492" s="102">
        <f t="shared" si="2"/>
        <v>0</v>
      </c>
    </row>
    <row r="493" ht="12.75" customHeight="1">
      <c r="A493" s="15" t="s">
        <v>3149</v>
      </c>
      <c r="B493" s="15" t="s">
        <v>3123</v>
      </c>
      <c r="C493" s="15"/>
      <c r="D493" s="15" t="s">
        <v>3899</v>
      </c>
      <c r="E493" s="15"/>
      <c r="F493" s="15"/>
      <c r="G493" s="15" t="s">
        <v>3900</v>
      </c>
      <c r="H493" s="15" t="s">
        <v>3901</v>
      </c>
      <c r="I493" s="15" t="s">
        <v>3902</v>
      </c>
      <c r="J493" s="102" t="str">
        <f t="shared" si="3"/>
        <v>B-N12-BL26N.ROS</v>
      </c>
      <c r="K493" s="103">
        <f t="shared" si="1"/>
        <v>27792</v>
      </c>
      <c r="L493" s="102">
        <f t="shared" si="2"/>
        <v>0</v>
      </c>
    </row>
    <row r="494" ht="12.75" customHeight="1">
      <c r="A494" s="15" t="s">
        <v>3154</v>
      </c>
      <c r="B494" s="15" t="s">
        <v>3899</v>
      </c>
      <c r="C494" s="15" t="s">
        <v>3901</v>
      </c>
      <c r="D494" s="15" t="s">
        <v>3902</v>
      </c>
      <c r="E494" s="15"/>
      <c r="F494" s="15"/>
      <c r="G494" s="15"/>
      <c r="H494" s="15"/>
      <c r="I494" s="15"/>
      <c r="J494" s="102" t="str">
        <f t="shared" si="3"/>
        <v>B-N12-BL26N.ROS</v>
      </c>
      <c r="K494" s="103">
        <f t="shared" si="1"/>
        <v>0</v>
      </c>
      <c r="L494" s="102">
        <f t="shared" si="2"/>
        <v>0</v>
      </c>
    </row>
    <row r="495" ht="12.75" customHeight="1">
      <c r="A495" s="15" t="s">
        <v>2118</v>
      </c>
      <c r="B495" s="15"/>
      <c r="C495" s="15" t="s">
        <v>3145</v>
      </c>
      <c r="D495" s="15" t="s">
        <v>3146</v>
      </c>
      <c r="E495" s="15" t="s">
        <v>3146</v>
      </c>
      <c r="F495" s="15"/>
      <c r="G495" s="15" t="s">
        <v>3903</v>
      </c>
      <c r="H495" s="15" t="s">
        <v>3148</v>
      </c>
      <c r="I495" s="15"/>
      <c r="J495" s="102" t="str">
        <f t="shared" si="3"/>
        <v>B-N4-W15</v>
      </c>
      <c r="K495" s="103">
        <f t="shared" si="1"/>
        <v>0</v>
      </c>
      <c r="L495" s="102">
        <f t="shared" si="2"/>
        <v>0</v>
      </c>
    </row>
    <row r="496" ht="12.75" customHeight="1">
      <c r="A496" s="15" t="s">
        <v>3156</v>
      </c>
      <c r="B496" s="15" t="s">
        <v>3123</v>
      </c>
      <c r="C496" s="15"/>
      <c r="D496" s="15" t="s">
        <v>3754</v>
      </c>
      <c r="E496" s="15"/>
      <c r="F496" s="15"/>
      <c r="G496" s="15" t="s">
        <v>3904</v>
      </c>
      <c r="H496" s="15" t="s">
        <v>3905</v>
      </c>
      <c r="I496" s="15" t="s">
        <v>3633</v>
      </c>
      <c r="J496" s="102" t="str">
        <f t="shared" si="3"/>
        <v>B-N4-W15</v>
      </c>
      <c r="K496" s="103">
        <f t="shared" si="1"/>
        <v>5184</v>
      </c>
      <c r="L496" s="102">
        <f t="shared" si="2"/>
        <v>0</v>
      </c>
    </row>
    <row r="497" ht="12.75" customHeight="1">
      <c r="A497" s="15" t="s">
        <v>3154</v>
      </c>
      <c r="B497" s="15" t="s">
        <v>3754</v>
      </c>
      <c r="C497" s="15" t="s">
        <v>3905</v>
      </c>
      <c r="D497" s="15" t="s">
        <v>3633</v>
      </c>
      <c r="E497" s="15"/>
      <c r="F497" s="15"/>
      <c r="G497" s="15"/>
      <c r="H497" s="15"/>
      <c r="I497" s="15"/>
      <c r="J497" s="102" t="str">
        <f t="shared" si="3"/>
        <v>B-N4-W15</v>
      </c>
      <c r="K497" s="103">
        <f t="shared" si="1"/>
        <v>0</v>
      </c>
      <c r="L497" s="102">
        <f t="shared" si="2"/>
        <v>0</v>
      </c>
    </row>
    <row r="498" ht="12.75" customHeight="1">
      <c r="A498" s="15" t="s">
        <v>2121</v>
      </c>
      <c r="B498" s="15"/>
      <c r="C498" s="15" t="s">
        <v>3145</v>
      </c>
      <c r="D498" s="15" t="s">
        <v>3146</v>
      </c>
      <c r="E498" s="15" t="s">
        <v>3146</v>
      </c>
      <c r="F498" s="15"/>
      <c r="G498" s="15" t="s">
        <v>3906</v>
      </c>
      <c r="H498" s="15" t="s">
        <v>3148</v>
      </c>
      <c r="I498" s="15"/>
      <c r="J498" s="102" t="str">
        <f t="shared" si="3"/>
        <v>B-N4-W15N.ROSE</v>
      </c>
      <c r="K498" s="103">
        <f t="shared" si="1"/>
        <v>0</v>
      </c>
      <c r="L498" s="102">
        <f t="shared" si="2"/>
        <v>0</v>
      </c>
    </row>
    <row r="499" ht="12.75" customHeight="1">
      <c r="A499" s="15" t="s">
        <v>3156</v>
      </c>
      <c r="B499" s="15" t="s">
        <v>3123</v>
      </c>
      <c r="C499" s="15"/>
      <c r="D499" s="15" t="s">
        <v>3754</v>
      </c>
      <c r="E499" s="15"/>
      <c r="F499" s="15"/>
      <c r="G499" s="15" t="s">
        <v>3907</v>
      </c>
      <c r="H499" s="15" t="s">
        <v>3908</v>
      </c>
      <c r="I499" s="15" t="s">
        <v>3633</v>
      </c>
      <c r="J499" s="102" t="str">
        <f t="shared" si="3"/>
        <v>B-N4-W15N.ROSE</v>
      </c>
      <c r="K499" s="103">
        <f t="shared" si="1"/>
        <v>5184</v>
      </c>
      <c r="L499" s="102">
        <f t="shared" si="2"/>
        <v>0</v>
      </c>
    </row>
    <row r="500" ht="12.75" customHeight="1">
      <c r="A500" s="15" t="s">
        <v>3154</v>
      </c>
      <c r="B500" s="15" t="s">
        <v>3754</v>
      </c>
      <c r="C500" s="15" t="s">
        <v>3908</v>
      </c>
      <c r="D500" s="15" t="s">
        <v>3633</v>
      </c>
      <c r="E500" s="15"/>
      <c r="F500" s="15"/>
      <c r="G500" s="15"/>
      <c r="H500" s="15"/>
      <c r="I500" s="15"/>
      <c r="J500" s="102" t="str">
        <f t="shared" si="3"/>
        <v>B-N4-W15N.ROSE</v>
      </c>
      <c r="K500" s="103">
        <f t="shared" si="1"/>
        <v>0</v>
      </c>
      <c r="L500" s="102">
        <f t="shared" si="2"/>
        <v>0</v>
      </c>
    </row>
    <row r="501" ht="12.75" customHeight="1">
      <c r="A501" s="15" t="s">
        <v>2140</v>
      </c>
      <c r="B501" s="15"/>
      <c r="C501" s="15" t="s">
        <v>3145</v>
      </c>
      <c r="D501" s="15" t="s">
        <v>3146</v>
      </c>
      <c r="E501" s="15" t="s">
        <v>3146</v>
      </c>
      <c r="F501" s="15"/>
      <c r="G501" s="15" t="s">
        <v>3909</v>
      </c>
      <c r="H501" s="15" t="s">
        <v>3148</v>
      </c>
      <c r="I501" s="15"/>
      <c r="J501" s="102" t="str">
        <f t="shared" si="3"/>
        <v>B-P14-Y11</v>
      </c>
      <c r="K501" s="103">
        <f t="shared" si="1"/>
        <v>0</v>
      </c>
      <c r="L501" s="102">
        <f t="shared" si="2"/>
        <v>0</v>
      </c>
    </row>
    <row r="502" ht="12.75" customHeight="1">
      <c r="A502" s="15" t="s">
        <v>3177</v>
      </c>
      <c r="B502" s="15" t="s">
        <v>3123</v>
      </c>
      <c r="C502" s="15"/>
      <c r="D502" s="15" t="s">
        <v>3455</v>
      </c>
      <c r="E502" s="15"/>
      <c r="F502" s="15"/>
      <c r="G502" s="15" t="s">
        <v>3910</v>
      </c>
      <c r="H502" s="15" t="s">
        <v>3911</v>
      </c>
      <c r="I502" s="15" t="s">
        <v>3912</v>
      </c>
      <c r="J502" s="102" t="str">
        <f t="shared" si="3"/>
        <v>B-P14-Y11</v>
      </c>
      <c r="K502" s="103">
        <f t="shared" si="1"/>
        <v>3456</v>
      </c>
      <c r="L502" s="102">
        <f t="shared" si="2"/>
        <v>0</v>
      </c>
    </row>
    <row r="503" ht="12.75" customHeight="1">
      <c r="A503" s="15" t="s">
        <v>3154</v>
      </c>
      <c r="B503" s="15" t="s">
        <v>3455</v>
      </c>
      <c r="C503" s="15" t="s">
        <v>3911</v>
      </c>
      <c r="D503" s="15" t="s">
        <v>3912</v>
      </c>
      <c r="E503" s="15"/>
      <c r="F503" s="15"/>
      <c r="G503" s="15"/>
      <c r="H503" s="15"/>
      <c r="I503" s="15"/>
      <c r="J503" s="102" t="str">
        <f t="shared" si="3"/>
        <v>B-P14-Y11</v>
      </c>
      <c r="K503" s="103">
        <f t="shared" si="1"/>
        <v>0</v>
      </c>
      <c r="L503" s="102">
        <f t="shared" si="2"/>
        <v>0</v>
      </c>
    </row>
    <row r="504" ht="12.75" customHeight="1">
      <c r="A504" s="15" t="s">
        <v>2156</v>
      </c>
      <c r="B504" s="15"/>
      <c r="C504" s="15" t="s">
        <v>3145</v>
      </c>
      <c r="D504" s="15" t="s">
        <v>3146</v>
      </c>
      <c r="E504" s="15" t="s">
        <v>3146</v>
      </c>
      <c r="F504" s="15"/>
      <c r="G504" s="15" t="s">
        <v>3913</v>
      </c>
      <c r="H504" s="15" t="s">
        <v>3148</v>
      </c>
      <c r="I504" s="15"/>
      <c r="J504" s="102" t="str">
        <f t="shared" si="3"/>
        <v>B-P32MV-N17</v>
      </c>
      <c r="K504" s="103">
        <f t="shared" si="1"/>
        <v>0</v>
      </c>
      <c r="L504" s="102">
        <f t="shared" si="2"/>
        <v>0</v>
      </c>
    </row>
    <row r="505" ht="12.75" customHeight="1">
      <c r="A505" s="15" t="s">
        <v>3156</v>
      </c>
      <c r="B505" s="15" t="s">
        <v>3128</v>
      </c>
      <c r="C505" s="15"/>
      <c r="D505" s="15" t="s">
        <v>3914</v>
      </c>
      <c r="E505" s="15"/>
      <c r="F505" s="15"/>
      <c r="G505" s="15" t="s">
        <v>3915</v>
      </c>
      <c r="H505" s="15" t="s">
        <v>3916</v>
      </c>
      <c r="I505" s="15" t="s">
        <v>3917</v>
      </c>
      <c r="J505" s="102" t="str">
        <f t="shared" si="3"/>
        <v>B-P32MV-N17</v>
      </c>
      <c r="K505" s="103">
        <f t="shared" si="1"/>
        <v>5500</v>
      </c>
      <c r="L505" s="102">
        <f t="shared" si="2"/>
        <v>0</v>
      </c>
    </row>
    <row r="506" ht="12.75" customHeight="1">
      <c r="A506" s="15" t="s">
        <v>3154</v>
      </c>
      <c r="B506" s="15" t="s">
        <v>3914</v>
      </c>
      <c r="C506" s="15" t="s">
        <v>3916</v>
      </c>
      <c r="D506" s="15" t="s">
        <v>3917</v>
      </c>
      <c r="E506" s="15"/>
      <c r="F506" s="15"/>
      <c r="G506" s="15"/>
      <c r="H506" s="15"/>
      <c r="I506" s="15"/>
      <c r="J506" s="102" t="str">
        <f t="shared" si="3"/>
        <v>B-P32MV-N17</v>
      </c>
      <c r="K506" s="103">
        <f t="shared" si="1"/>
        <v>0</v>
      </c>
      <c r="L506" s="102">
        <f t="shared" si="2"/>
        <v>0</v>
      </c>
    </row>
    <row r="507" ht="12.75" customHeight="1">
      <c r="A507" s="15" t="s">
        <v>2162</v>
      </c>
      <c r="B507" s="15"/>
      <c r="C507" s="15" t="s">
        <v>3145</v>
      </c>
      <c r="D507" s="15" t="s">
        <v>3146</v>
      </c>
      <c r="E507" s="15" t="s">
        <v>3146</v>
      </c>
      <c r="F507" s="15"/>
      <c r="G507" s="15" t="s">
        <v>3918</v>
      </c>
      <c r="H507" s="15" t="s">
        <v>3148</v>
      </c>
      <c r="I507" s="15"/>
      <c r="J507" s="102" t="str">
        <f t="shared" si="3"/>
        <v>B-P33-N18</v>
      </c>
      <c r="K507" s="103">
        <f t="shared" si="1"/>
        <v>0</v>
      </c>
      <c r="L507" s="102">
        <f t="shared" si="2"/>
        <v>0</v>
      </c>
    </row>
    <row r="508" ht="12.75" customHeight="1">
      <c r="A508" s="15" t="s">
        <v>3156</v>
      </c>
      <c r="B508" s="15" t="s">
        <v>3128</v>
      </c>
      <c r="C508" s="15"/>
      <c r="D508" s="15" t="s">
        <v>3919</v>
      </c>
      <c r="E508" s="15"/>
      <c r="F508" s="15"/>
      <c r="G508" s="15" t="s">
        <v>3920</v>
      </c>
      <c r="H508" s="15" t="s">
        <v>3921</v>
      </c>
      <c r="I508" s="15" t="s">
        <v>3922</v>
      </c>
      <c r="J508" s="102" t="str">
        <f t="shared" si="3"/>
        <v>B-P33-N18</v>
      </c>
      <c r="K508" s="103">
        <f t="shared" si="1"/>
        <v>11400</v>
      </c>
      <c r="L508" s="102">
        <f t="shared" si="2"/>
        <v>0</v>
      </c>
    </row>
    <row r="509" ht="12.75" customHeight="1">
      <c r="A509" s="15" t="s">
        <v>3154</v>
      </c>
      <c r="B509" s="15" t="s">
        <v>3919</v>
      </c>
      <c r="C509" s="15" t="s">
        <v>3921</v>
      </c>
      <c r="D509" s="15" t="s">
        <v>3922</v>
      </c>
      <c r="E509" s="15"/>
      <c r="F509" s="15"/>
      <c r="G509" s="15"/>
      <c r="H509" s="15"/>
      <c r="I509" s="15"/>
      <c r="J509" s="102" t="str">
        <f t="shared" si="3"/>
        <v>B-P33-N18</v>
      </c>
      <c r="K509" s="103">
        <f t="shared" si="1"/>
        <v>0</v>
      </c>
      <c r="L509" s="102">
        <f t="shared" si="2"/>
        <v>0</v>
      </c>
    </row>
    <row r="510" ht="12.75" customHeight="1">
      <c r="A510" s="15" t="s">
        <v>2185</v>
      </c>
      <c r="B510" s="15"/>
      <c r="C510" s="15" t="s">
        <v>3145</v>
      </c>
      <c r="D510" s="15" t="s">
        <v>3146</v>
      </c>
      <c r="E510" s="15" t="s">
        <v>3146</v>
      </c>
      <c r="F510" s="15"/>
      <c r="G510" s="15" t="s">
        <v>3923</v>
      </c>
      <c r="H510" s="15" t="s">
        <v>3148</v>
      </c>
      <c r="I510" s="15"/>
      <c r="J510" s="102" t="str">
        <f t="shared" si="3"/>
        <v>B-S17-N22</v>
      </c>
      <c r="K510" s="103">
        <f t="shared" si="1"/>
        <v>0</v>
      </c>
      <c r="L510" s="102">
        <f t="shared" si="2"/>
        <v>0</v>
      </c>
    </row>
    <row r="511" ht="12.75" customHeight="1">
      <c r="A511" s="15" t="s">
        <v>3156</v>
      </c>
      <c r="B511" s="15" t="s">
        <v>3123</v>
      </c>
      <c r="C511" s="15"/>
      <c r="D511" s="15" t="s">
        <v>3847</v>
      </c>
      <c r="E511" s="15"/>
      <c r="F511" s="15"/>
      <c r="G511" s="15" t="s">
        <v>3924</v>
      </c>
      <c r="H511" s="15" t="s">
        <v>3925</v>
      </c>
      <c r="I511" s="15" t="s">
        <v>3463</v>
      </c>
      <c r="J511" s="102" t="str">
        <f t="shared" si="3"/>
        <v>B-S17-N22</v>
      </c>
      <c r="K511" s="103">
        <f t="shared" si="1"/>
        <v>2016</v>
      </c>
      <c r="L511" s="102">
        <f t="shared" si="2"/>
        <v>0</v>
      </c>
    </row>
    <row r="512" ht="12.75" customHeight="1">
      <c r="A512" s="15" t="s">
        <v>3154</v>
      </c>
      <c r="B512" s="15" t="s">
        <v>3847</v>
      </c>
      <c r="C512" s="15" t="s">
        <v>3925</v>
      </c>
      <c r="D512" s="15" t="s">
        <v>3463</v>
      </c>
      <c r="E512" s="15"/>
      <c r="F512" s="15"/>
      <c r="G512" s="15"/>
      <c r="H512" s="15"/>
      <c r="I512" s="15"/>
      <c r="J512" s="102" t="str">
        <f t="shared" si="3"/>
        <v>B-S17-N22</v>
      </c>
      <c r="K512" s="103">
        <f t="shared" si="1"/>
        <v>0</v>
      </c>
      <c r="L512" s="102">
        <f t="shared" si="2"/>
        <v>0</v>
      </c>
    </row>
    <row r="513" ht="12.75" customHeight="1">
      <c r="A513" s="15" t="s">
        <v>2189</v>
      </c>
      <c r="B513" s="15"/>
      <c r="C513" s="15" t="s">
        <v>3145</v>
      </c>
      <c r="D513" s="15" t="s">
        <v>3146</v>
      </c>
      <c r="E513" s="15" t="s">
        <v>3146</v>
      </c>
      <c r="F513" s="15"/>
      <c r="G513" s="15" t="s">
        <v>2190</v>
      </c>
      <c r="H513" s="15" t="s">
        <v>3148</v>
      </c>
      <c r="I513" s="15"/>
      <c r="J513" s="102" t="str">
        <f t="shared" si="3"/>
        <v>B-S17-N22ULT-E</v>
      </c>
      <c r="K513" s="103">
        <f t="shared" si="1"/>
        <v>0</v>
      </c>
      <c r="L513" s="102">
        <f t="shared" si="2"/>
        <v>0</v>
      </c>
    </row>
    <row r="514" ht="12.75" customHeight="1">
      <c r="A514" s="15" t="s">
        <v>3161</v>
      </c>
      <c r="B514" s="15" t="s">
        <v>3123</v>
      </c>
      <c r="C514" s="15"/>
      <c r="D514" s="15" t="s">
        <v>3926</v>
      </c>
      <c r="E514" s="15"/>
      <c r="F514" s="15"/>
      <c r="G514" s="15" t="s">
        <v>3927</v>
      </c>
      <c r="H514" s="15" t="s">
        <v>3928</v>
      </c>
      <c r="I514" s="15" t="s">
        <v>3929</v>
      </c>
      <c r="J514" s="102" t="str">
        <f t="shared" si="3"/>
        <v>B-S17-N22ULT-E</v>
      </c>
      <c r="K514" s="103">
        <f t="shared" si="1"/>
        <v>37</v>
      </c>
      <c r="L514" s="102">
        <f t="shared" si="2"/>
        <v>0</v>
      </c>
    </row>
    <row r="515" ht="12.75" customHeight="1">
      <c r="A515" s="15" t="s">
        <v>3154</v>
      </c>
      <c r="B515" s="15" t="s">
        <v>3926</v>
      </c>
      <c r="C515" s="15" t="s">
        <v>3928</v>
      </c>
      <c r="D515" s="15" t="s">
        <v>3929</v>
      </c>
      <c r="E515" s="15"/>
      <c r="F515" s="15"/>
      <c r="G515" s="15"/>
      <c r="H515" s="15"/>
      <c r="I515" s="15"/>
      <c r="J515" s="102" t="str">
        <f t="shared" si="3"/>
        <v>B-S17-N22ULT-E</v>
      </c>
      <c r="K515" s="103">
        <f t="shared" si="1"/>
        <v>0</v>
      </c>
      <c r="L515" s="102">
        <f t="shared" si="2"/>
        <v>0</v>
      </c>
    </row>
    <row r="516" ht="12.75" customHeight="1">
      <c r="A516" s="15" t="s">
        <v>106</v>
      </c>
      <c r="B516" s="15"/>
      <c r="C516" s="15" t="s">
        <v>3145</v>
      </c>
      <c r="D516" s="15" t="s">
        <v>3146</v>
      </c>
      <c r="E516" s="15" t="s">
        <v>3146</v>
      </c>
      <c r="F516" s="15"/>
      <c r="G516" s="15" t="s">
        <v>2200</v>
      </c>
      <c r="H516" s="15" t="s">
        <v>3148</v>
      </c>
      <c r="I516" s="15"/>
      <c r="J516" s="102" t="str">
        <f t="shared" si="3"/>
        <v>B-S20-N26</v>
      </c>
      <c r="K516" s="103">
        <f t="shared" si="1"/>
        <v>0</v>
      </c>
      <c r="L516" s="102">
        <f t="shared" si="2"/>
        <v>0</v>
      </c>
    </row>
    <row r="517" ht="12.75" customHeight="1">
      <c r="A517" s="15" t="s">
        <v>3156</v>
      </c>
      <c r="B517" s="15" t="s">
        <v>3123</v>
      </c>
      <c r="C517" s="15"/>
      <c r="D517" s="15" t="s">
        <v>3930</v>
      </c>
      <c r="E517" s="15"/>
      <c r="F517" s="15"/>
      <c r="G517" s="15" t="s">
        <v>3931</v>
      </c>
      <c r="H517" s="15" t="s">
        <v>3932</v>
      </c>
      <c r="I517" s="15" t="s">
        <v>3933</v>
      </c>
      <c r="J517" s="102" t="str">
        <f t="shared" si="3"/>
        <v>B-S20-N26</v>
      </c>
      <c r="K517" s="103">
        <f t="shared" si="1"/>
        <v>3360</v>
      </c>
      <c r="L517" s="102">
        <f t="shared" si="2"/>
        <v>0</v>
      </c>
    </row>
    <row r="518" ht="12.75" customHeight="1">
      <c r="A518" s="15" t="s">
        <v>3154</v>
      </c>
      <c r="B518" s="15" t="s">
        <v>3930</v>
      </c>
      <c r="C518" s="15" t="s">
        <v>3932</v>
      </c>
      <c r="D518" s="15" t="s">
        <v>3933</v>
      </c>
      <c r="E518" s="15"/>
      <c r="F518" s="15"/>
      <c r="G518" s="15"/>
      <c r="H518" s="15"/>
      <c r="I518" s="15"/>
      <c r="J518" s="102" t="str">
        <f t="shared" si="3"/>
        <v>B-S20-N26</v>
      </c>
      <c r="K518" s="103">
        <f t="shared" si="1"/>
        <v>0</v>
      </c>
      <c r="L518" s="102">
        <f t="shared" si="2"/>
        <v>0</v>
      </c>
    </row>
    <row r="519" ht="12.75" customHeight="1">
      <c r="A519" s="15" t="s">
        <v>2224</v>
      </c>
      <c r="B519" s="15"/>
      <c r="C519" s="15" t="s">
        <v>3145</v>
      </c>
      <c r="D519" s="15" t="s">
        <v>3146</v>
      </c>
      <c r="E519" s="15" t="s">
        <v>3146</v>
      </c>
      <c r="F519" s="15"/>
      <c r="G519" s="15" t="s">
        <v>3934</v>
      </c>
      <c r="H519" s="15" t="s">
        <v>3148</v>
      </c>
      <c r="I519" s="15"/>
      <c r="J519" s="102" t="str">
        <f t="shared" si="3"/>
        <v>B-S25-BK25</v>
      </c>
      <c r="K519" s="103">
        <f t="shared" si="1"/>
        <v>0</v>
      </c>
      <c r="L519" s="102">
        <f t="shared" si="2"/>
        <v>0</v>
      </c>
    </row>
    <row r="520" ht="12.75" customHeight="1">
      <c r="A520" s="15" t="s">
        <v>3156</v>
      </c>
      <c r="B520" s="15" t="s">
        <v>3123</v>
      </c>
      <c r="C520" s="15"/>
      <c r="D520" s="15" t="s">
        <v>3935</v>
      </c>
      <c r="E520" s="15"/>
      <c r="F520" s="15"/>
      <c r="G520" s="15" t="s">
        <v>3936</v>
      </c>
      <c r="H520" s="15" t="s">
        <v>3937</v>
      </c>
      <c r="I520" s="15" t="s">
        <v>3938</v>
      </c>
      <c r="J520" s="102" t="str">
        <f t="shared" si="3"/>
        <v>B-S25-BK25</v>
      </c>
      <c r="K520" s="103">
        <f t="shared" si="1"/>
        <v>336</v>
      </c>
      <c r="L520" s="102">
        <f t="shared" si="2"/>
        <v>0</v>
      </c>
    </row>
    <row r="521" ht="12.75" customHeight="1">
      <c r="A521" s="15" t="s">
        <v>3154</v>
      </c>
      <c r="B521" s="15" t="s">
        <v>3935</v>
      </c>
      <c r="C521" s="15" t="s">
        <v>3937</v>
      </c>
      <c r="D521" s="15" t="s">
        <v>3938</v>
      </c>
      <c r="E521" s="15"/>
      <c r="F521" s="15"/>
      <c r="G521" s="15"/>
      <c r="H521" s="15"/>
      <c r="I521" s="15"/>
      <c r="J521" s="102" t="str">
        <f t="shared" si="3"/>
        <v>B-S25-BK25</v>
      </c>
      <c r="K521" s="103">
        <f t="shared" si="1"/>
        <v>0</v>
      </c>
      <c r="L521" s="102">
        <f t="shared" si="2"/>
        <v>0</v>
      </c>
    </row>
    <row r="522" ht="12.75" customHeight="1">
      <c r="A522" s="15" t="s">
        <v>2237</v>
      </c>
      <c r="B522" s="15"/>
      <c r="C522" s="15" t="s">
        <v>3145</v>
      </c>
      <c r="D522" s="15" t="s">
        <v>3146</v>
      </c>
      <c r="E522" s="15" t="s">
        <v>3146</v>
      </c>
      <c r="F522" s="15"/>
      <c r="G522" s="15" t="s">
        <v>3939</v>
      </c>
      <c r="H522" s="15" t="s">
        <v>3148</v>
      </c>
      <c r="I522" s="15"/>
      <c r="J522" s="102" t="str">
        <f t="shared" si="3"/>
        <v>B-S300-BK29ND</v>
      </c>
      <c r="K522" s="103">
        <f t="shared" si="1"/>
        <v>0</v>
      </c>
      <c r="L522" s="102">
        <f t="shared" si="2"/>
        <v>0</v>
      </c>
    </row>
    <row r="523" ht="12.75" customHeight="1">
      <c r="A523" s="15" t="s">
        <v>3156</v>
      </c>
      <c r="B523" s="15" t="s">
        <v>3128</v>
      </c>
      <c r="C523" s="15"/>
      <c r="D523" s="15" t="s">
        <v>3940</v>
      </c>
      <c r="E523" s="15"/>
      <c r="F523" s="15"/>
      <c r="G523" s="15" t="s">
        <v>3941</v>
      </c>
      <c r="H523" s="15" t="s">
        <v>3942</v>
      </c>
      <c r="I523" s="15" t="s">
        <v>3943</v>
      </c>
      <c r="J523" s="102" t="str">
        <f t="shared" si="3"/>
        <v>B-S300-BK29ND</v>
      </c>
      <c r="K523" s="103">
        <f t="shared" si="1"/>
        <v>25158</v>
      </c>
      <c r="L523" s="102">
        <f t="shared" si="2"/>
        <v>0</v>
      </c>
    </row>
    <row r="524" ht="12.75" customHeight="1">
      <c r="A524" s="15" t="s">
        <v>3154</v>
      </c>
      <c r="B524" s="15" t="s">
        <v>3940</v>
      </c>
      <c r="C524" s="15" t="s">
        <v>3942</v>
      </c>
      <c r="D524" s="15" t="s">
        <v>3943</v>
      </c>
      <c r="E524" s="15"/>
      <c r="F524" s="15"/>
      <c r="G524" s="15"/>
      <c r="H524" s="15"/>
      <c r="I524" s="15"/>
      <c r="J524" s="102" t="str">
        <f t="shared" si="3"/>
        <v>B-S300-BK29ND</v>
      </c>
      <c r="K524" s="103">
        <f t="shared" si="1"/>
        <v>0</v>
      </c>
      <c r="L524" s="102">
        <f t="shared" si="2"/>
        <v>0</v>
      </c>
    </row>
    <row r="525" ht="12.75" customHeight="1">
      <c r="A525" s="15" t="s">
        <v>2243</v>
      </c>
      <c r="B525" s="15"/>
      <c r="C525" s="15" t="s">
        <v>3145</v>
      </c>
      <c r="D525" s="15" t="s">
        <v>3146</v>
      </c>
      <c r="E525" s="15" t="s">
        <v>3146</v>
      </c>
      <c r="F525" s="15"/>
      <c r="G525" s="15" t="s">
        <v>3944</v>
      </c>
      <c r="H525" s="15" t="s">
        <v>3148</v>
      </c>
      <c r="I525" s="15"/>
      <c r="J525" s="102" t="str">
        <f t="shared" si="3"/>
        <v>B-S300-BK29RYT</v>
      </c>
      <c r="K525" s="103">
        <f t="shared" si="1"/>
        <v>0</v>
      </c>
      <c r="L525" s="102">
        <f t="shared" si="2"/>
        <v>0</v>
      </c>
    </row>
    <row r="526" ht="12.75" customHeight="1">
      <c r="A526" s="15" t="s">
        <v>3156</v>
      </c>
      <c r="B526" s="15" t="s">
        <v>3128</v>
      </c>
      <c r="C526" s="15"/>
      <c r="D526" s="15" t="s">
        <v>3945</v>
      </c>
      <c r="E526" s="15"/>
      <c r="F526" s="15"/>
      <c r="G526" s="15" t="s">
        <v>3941</v>
      </c>
      <c r="H526" s="15" t="s">
        <v>3946</v>
      </c>
      <c r="I526" s="15" t="s">
        <v>3947</v>
      </c>
      <c r="J526" s="102" t="str">
        <f t="shared" si="3"/>
        <v>B-S300-BK29RYT</v>
      </c>
      <c r="K526" s="103">
        <f t="shared" si="1"/>
        <v>54900</v>
      </c>
      <c r="L526" s="102">
        <f t="shared" si="2"/>
        <v>0</v>
      </c>
    </row>
    <row r="527" ht="12.75" customHeight="1">
      <c r="A527" s="15" t="s">
        <v>3154</v>
      </c>
      <c r="B527" s="15" t="s">
        <v>3945</v>
      </c>
      <c r="C527" s="15" t="s">
        <v>3946</v>
      </c>
      <c r="D527" s="15" t="s">
        <v>3947</v>
      </c>
      <c r="E527" s="15"/>
      <c r="F527" s="15"/>
      <c r="G527" s="15"/>
      <c r="H527" s="15"/>
      <c r="I527" s="15"/>
      <c r="J527" s="102" t="str">
        <f t="shared" si="3"/>
        <v>B-S300-BK29RYT</v>
      </c>
      <c r="K527" s="103">
        <f t="shared" si="1"/>
        <v>0</v>
      </c>
      <c r="L527" s="102">
        <f t="shared" si="2"/>
        <v>0</v>
      </c>
    </row>
    <row r="528" ht="12.75" customHeight="1">
      <c r="A528" s="15" t="s">
        <v>133</v>
      </c>
      <c r="B528" s="15"/>
      <c r="C528" s="15" t="s">
        <v>3145</v>
      </c>
      <c r="D528" s="15" t="s">
        <v>3146</v>
      </c>
      <c r="E528" s="15" t="s">
        <v>3146</v>
      </c>
      <c r="F528" s="15"/>
      <c r="G528" s="15" t="s">
        <v>3948</v>
      </c>
      <c r="H528" s="15" t="s">
        <v>3148</v>
      </c>
      <c r="I528" s="15"/>
      <c r="J528" s="102" t="str">
        <f t="shared" si="3"/>
        <v>B-S33-N5</v>
      </c>
      <c r="K528" s="103">
        <f t="shared" si="1"/>
        <v>0</v>
      </c>
      <c r="L528" s="102">
        <f t="shared" si="2"/>
        <v>0</v>
      </c>
    </row>
    <row r="529" ht="12.75" customHeight="1">
      <c r="A529" s="15" t="s">
        <v>3161</v>
      </c>
      <c r="B529" s="15" t="s">
        <v>3133</v>
      </c>
      <c r="C529" s="15"/>
      <c r="D529" s="15" t="s">
        <v>3641</v>
      </c>
      <c r="E529" s="15"/>
      <c r="F529" s="15"/>
      <c r="G529" s="15" t="s">
        <v>3949</v>
      </c>
      <c r="H529" s="15" t="s">
        <v>3950</v>
      </c>
      <c r="I529" s="15" t="s">
        <v>3951</v>
      </c>
      <c r="J529" s="102" t="str">
        <f t="shared" si="3"/>
        <v>B-S33-N5</v>
      </c>
      <c r="K529" s="103">
        <f t="shared" si="1"/>
        <v>0</v>
      </c>
      <c r="L529" s="102">
        <f t="shared" si="2"/>
        <v>0</v>
      </c>
    </row>
    <row r="530" ht="12.75" customHeight="1">
      <c r="A530" s="15" t="s">
        <v>3154</v>
      </c>
      <c r="B530" s="15" t="s">
        <v>3641</v>
      </c>
      <c r="C530" s="15" t="s">
        <v>3950</v>
      </c>
      <c r="D530" s="15" t="s">
        <v>3951</v>
      </c>
      <c r="E530" s="15"/>
      <c r="F530" s="15"/>
      <c r="G530" s="15"/>
      <c r="H530" s="15"/>
      <c r="I530" s="15"/>
      <c r="J530" s="102" t="str">
        <f t="shared" si="3"/>
        <v>B-S33-N5</v>
      </c>
      <c r="K530" s="103">
        <f t="shared" si="1"/>
        <v>0</v>
      </c>
      <c r="L530" s="102">
        <f t="shared" si="2"/>
        <v>0</v>
      </c>
    </row>
    <row r="531" ht="12.75" customHeight="1">
      <c r="A531" s="15" t="s">
        <v>2274</v>
      </c>
      <c r="B531" s="15"/>
      <c r="C531" s="15" t="s">
        <v>3145</v>
      </c>
      <c r="D531" s="15" t="s">
        <v>3146</v>
      </c>
      <c r="E531" s="15" t="s">
        <v>3146</v>
      </c>
      <c r="F531" s="15"/>
      <c r="G531" s="15" t="s">
        <v>3952</v>
      </c>
      <c r="H531" s="15" t="s">
        <v>3148</v>
      </c>
      <c r="I531" s="15"/>
      <c r="J531" s="102" t="str">
        <f t="shared" si="3"/>
        <v>B-S33-PW5</v>
      </c>
      <c r="K531" s="103">
        <f t="shared" si="1"/>
        <v>0</v>
      </c>
      <c r="L531" s="102">
        <f t="shared" si="2"/>
        <v>0</v>
      </c>
    </row>
    <row r="532" ht="12.75" customHeight="1">
      <c r="A532" s="15" t="s">
        <v>3177</v>
      </c>
      <c r="B532" s="15" t="s">
        <v>3123</v>
      </c>
      <c r="C532" s="15"/>
      <c r="D532" s="15" t="s">
        <v>3953</v>
      </c>
      <c r="E532" s="15"/>
      <c r="F532" s="15"/>
      <c r="G532" s="15" t="s">
        <v>3954</v>
      </c>
      <c r="H532" s="15" t="s">
        <v>3955</v>
      </c>
      <c r="I532" s="15" t="s">
        <v>3956</v>
      </c>
      <c r="J532" s="102" t="str">
        <f t="shared" si="3"/>
        <v>B-S33-PW5</v>
      </c>
      <c r="K532" s="103">
        <f t="shared" si="1"/>
        <v>10000</v>
      </c>
      <c r="L532" s="102">
        <f t="shared" si="2"/>
        <v>0</v>
      </c>
    </row>
    <row r="533" ht="12.75" customHeight="1">
      <c r="A533" s="15" t="s">
        <v>3154</v>
      </c>
      <c r="B533" s="15" t="s">
        <v>3953</v>
      </c>
      <c r="C533" s="15" t="s">
        <v>3955</v>
      </c>
      <c r="D533" s="15" t="s">
        <v>3956</v>
      </c>
      <c r="E533" s="15"/>
      <c r="F533" s="15"/>
      <c r="G533" s="15"/>
      <c r="H533" s="15"/>
      <c r="I533" s="15"/>
      <c r="J533" s="102" t="str">
        <f t="shared" si="3"/>
        <v>B-S33-PW5</v>
      </c>
      <c r="K533" s="103">
        <f t="shared" si="1"/>
        <v>0</v>
      </c>
      <c r="L533" s="102">
        <f t="shared" si="2"/>
        <v>0</v>
      </c>
    </row>
    <row r="534" ht="12.75" customHeight="1">
      <c r="A534" s="15" t="s">
        <v>2301</v>
      </c>
      <c r="B534" s="15"/>
      <c r="C534" s="15" t="s">
        <v>3145</v>
      </c>
      <c r="D534" s="15" t="s">
        <v>3146</v>
      </c>
      <c r="E534" s="15" t="s">
        <v>3146</v>
      </c>
      <c r="F534" s="15"/>
      <c r="G534" s="15" t="s">
        <v>3957</v>
      </c>
      <c r="H534" s="15" t="s">
        <v>3148</v>
      </c>
      <c r="I534" s="15"/>
      <c r="J534" s="102" t="str">
        <f t="shared" si="3"/>
        <v>B-S42CAPPED-N16</v>
      </c>
      <c r="K534" s="103">
        <f t="shared" si="1"/>
        <v>0</v>
      </c>
      <c r="L534" s="102">
        <f t="shared" si="2"/>
        <v>0</v>
      </c>
    </row>
    <row r="535" ht="12.75" customHeight="1">
      <c r="A535" s="15" t="s">
        <v>3149</v>
      </c>
      <c r="B535" s="15" t="s">
        <v>3123</v>
      </c>
      <c r="C535" s="15"/>
      <c r="D535" s="15" t="s">
        <v>3958</v>
      </c>
      <c r="E535" s="15"/>
      <c r="F535" s="15"/>
      <c r="G535" s="15" t="s">
        <v>3959</v>
      </c>
      <c r="H535" s="15" t="s">
        <v>3960</v>
      </c>
      <c r="I535" s="15" t="s">
        <v>3961</v>
      </c>
      <c r="J535" s="102" t="str">
        <f t="shared" si="3"/>
        <v>B-S42CAPPED-N16</v>
      </c>
      <c r="K535" s="103">
        <f t="shared" si="1"/>
        <v>2400</v>
      </c>
      <c r="L535" s="102">
        <f t="shared" si="2"/>
        <v>0</v>
      </c>
    </row>
    <row r="536" ht="12.75" customHeight="1">
      <c r="A536" s="15" t="s">
        <v>3154</v>
      </c>
      <c r="B536" s="15" t="s">
        <v>3958</v>
      </c>
      <c r="C536" s="15" t="s">
        <v>3960</v>
      </c>
      <c r="D536" s="15" t="s">
        <v>3961</v>
      </c>
      <c r="E536" s="15"/>
      <c r="F536" s="15"/>
      <c r="G536" s="15"/>
      <c r="H536" s="15"/>
      <c r="I536" s="15"/>
      <c r="J536" s="102" t="str">
        <f t="shared" si="3"/>
        <v>B-S42CAPPED-N16</v>
      </c>
      <c r="K536" s="103">
        <f t="shared" si="1"/>
        <v>0</v>
      </c>
      <c r="L536" s="102">
        <f t="shared" si="2"/>
        <v>0</v>
      </c>
    </row>
    <row r="537" ht="12.75" customHeight="1">
      <c r="A537" s="15" t="s">
        <v>2324</v>
      </c>
      <c r="B537" s="15"/>
      <c r="C537" s="15" t="s">
        <v>3145</v>
      </c>
      <c r="D537" s="15" t="s">
        <v>3146</v>
      </c>
      <c r="E537" s="15" t="s">
        <v>3146</v>
      </c>
      <c r="F537" s="15"/>
      <c r="G537" s="15" t="s">
        <v>3962</v>
      </c>
      <c r="H537" s="15" t="s">
        <v>3148</v>
      </c>
      <c r="I537" s="15"/>
      <c r="J537" s="102" t="str">
        <f t="shared" si="3"/>
        <v>B-SH1000-N65BAS</v>
      </c>
      <c r="K537" s="103">
        <f t="shared" si="1"/>
        <v>0</v>
      </c>
      <c r="L537" s="102">
        <f t="shared" si="2"/>
        <v>0</v>
      </c>
    </row>
    <row r="538" ht="12.75" customHeight="1">
      <c r="A538" s="15" t="s">
        <v>3177</v>
      </c>
      <c r="B538" s="15" t="s">
        <v>3123</v>
      </c>
      <c r="C538" s="15"/>
      <c r="D538" s="15" t="s">
        <v>3963</v>
      </c>
      <c r="E538" s="15"/>
      <c r="F538" s="15"/>
      <c r="G538" s="15" t="s">
        <v>3964</v>
      </c>
      <c r="H538" s="15" t="s">
        <v>3965</v>
      </c>
      <c r="I538" s="15" t="s">
        <v>3966</v>
      </c>
      <c r="J538" s="102" t="str">
        <f t="shared" si="3"/>
        <v>B-SH1000-N65BAS</v>
      </c>
      <c r="K538" s="103">
        <f t="shared" si="1"/>
        <v>1296</v>
      </c>
      <c r="L538" s="102">
        <f t="shared" si="2"/>
        <v>0</v>
      </c>
    </row>
    <row r="539" ht="12.75" customHeight="1">
      <c r="A539" s="15" t="s">
        <v>3154</v>
      </c>
      <c r="B539" s="15" t="s">
        <v>3963</v>
      </c>
      <c r="C539" s="15" t="s">
        <v>3965</v>
      </c>
      <c r="D539" s="15" t="s">
        <v>3966</v>
      </c>
      <c r="E539" s="15"/>
      <c r="F539" s="15"/>
      <c r="G539" s="15"/>
      <c r="H539" s="15"/>
      <c r="I539" s="15"/>
      <c r="J539" s="102" t="str">
        <f t="shared" si="3"/>
        <v>B-SH1000-N65BAS</v>
      </c>
      <c r="K539" s="103">
        <f t="shared" si="1"/>
        <v>0</v>
      </c>
      <c r="L539" s="102">
        <f t="shared" si="2"/>
        <v>0</v>
      </c>
    </row>
    <row r="540" ht="12.75" customHeight="1">
      <c r="A540" s="15" t="s">
        <v>2328</v>
      </c>
      <c r="B540" s="15"/>
      <c r="C540" s="15" t="s">
        <v>3145</v>
      </c>
      <c r="D540" s="15" t="s">
        <v>3146</v>
      </c>
      <c r="E540" s="15" t="s">
        <v>3146</v>
      </c>
      <c r="F540" s="15"/>
      <c r="G540" s="15" t="s">
        <v>3967</v>
      </c>
      <c r="H540" s="15" t="s">
        <v>3148</v>
      </c>
      <c r="I540" s="15"/>
      <c r="J540" s="102" t="str">
        <f t="shared" si="3"/>
        <v>B-SH1000-N65DARL-S</v>
      </c>
      <c r="K540" s="103">
        <f t="shared" si="1"/>
        <v>0</v>
      </c>
      <c r="L540" s="102">
        <f t="shared" si="2"/>
        <v>0</v>
      </c>
    </row>
    <row r="541" ht="12.75" customHeight="1">
      <c r="A541" s="15" t="s">
        <v>3156</v>
      </c>
      <c r="B541" s="15" t="s">
        <v>3123</v>
      </c>
      <c r="C541" s="15"/>
      <c r="D541" s="15" t="s">
        <v>3968</v>
      </c>
      <c r="E541" s="15"/>
      <c r="F541" s="15"/>
      <c r="G541" s="15" t="s">
        <v>3964</v>
      </c>
      <c r="H541" s="15" t="s">
        <v>3969</v>
      </c>
      <c r="I541" s="15" t="s">
        <v>3970</v>
      </c>
      <c r="J541" s="102" t="str">
        <f t="shared" si="3"/>
        <v>B-SH1000-N65DARL-S</v>
      </c>
      <c r="K541" s="103">
        <f t="shared" si="1"/>
        <v>11503</v>
      </c>
      <c r="L541" s="102">
        <f t="shared" si="2"/>
        <v>0</v>
      </c>
    </row>
    <row r="542" ht="12.75" customHeight="1">
      <c r="A542" s="15" t="s">
        <v>3154</v>
      </c>
      <c r="B542" s="15" t="s">
        <v>3968</v>
      </c>
      <c r="C542" s="15" t="s">
        <v>3969</v>
      </c>
      <c r="D542" s="15" t="s">
        <v>3970</v>
      </c>
      <c r="E542" s="15"/>
      <c r="F542" s="15"/>
      <c r="G542" s="15"/>
      <c r="H542" s="15"/>
      <c r="I542" s="15"/>
      <c r="J542" s="102" t="str">
        <f t="shared" si="3"/>
        <v>B-SH1000-N65DARL-S</v>
      </c>
      <c r="K542" s="103">
        <f t="shared" si="1"/>
        <v>0</v>
      </c>
      <c r="L542" s="102">
        <f t="shared" si="2"/>
        <v>0</v>
      </c>
    </row>
    <row r="543" ht="12.75" customHeight="1">
      <c r="A543" s="15" t="s">
        <v>2341</v>
      </c>
      <c r="B543" s="15"/>
      <c r="C543" s="15" t="s">
        <v>3145</v>
      </c>
      <c r="D543" s="15" t="s">
        <v>3146</v>
      </c>
      <c r="E543" s="15" t="s">
        <v>3146</v>
      </c>
      <c r="F543" s="15"/>
      <c r="G543" s="15" t="s">
        <v>3971</v>
      </c>
      <c r="H543" s="15" t="s">
        <v>3148</v>
      </c>
      <c r="I543" s="15"/>
      <c r="J543" s="102" t="str">
        <f t="shared" si="3"/>
        <v>B-SH1000-Y65</v>
      </c>
      <c r="K543" s="103">
        <f t="shared" si="1"/>
        <v>0</v>
      </c>
      <c r="L543" s="102">
        <f t="shared" si="2"/>
        <v>0</v>
      </c>
    </row>
    <row r="544" ht="12.75" customHeight="1">
      <c r="A544" s="15" t="s">
        <v>3161</v>
      </c>
      <c r="B544" s="15" t="s">
        <v>3123</v>
      </c>
      <c r="C544" s="15"/>
      <c r="D544" s="15" t="s">
        <v>3972</v>
      </c>
      <c r="E544" s="15"/>
      <c r="F544" s="15"/>
      <c r="G544" s="15" t="s">
        <v>3973</v>
      </c>
      <c r="H544" s="15" t="s">
        <v>3974</v>
      </c>
      <c r="I544" s="15" t="s">
        <v>3975</v>
      </c>
      <c r="J544" s="102" t="str">
        <f t="shared" si="3"/>
        <v>B-SH1000-Y65</v>
      </c>
      <c r="K544" s="103">
        <f t="shared" si="1"/>
        <v>7776</v>
      </c>
      <c r="L544" s="102">
        <f t="shared" si="2"/>
        <v>0</v>
      </c>
    </row>
    <row r="545" ht="12.75" customHeight="1">
      <c r="A545" s="15" t="s">
        <v>3154</v>
      </c>
      <c r="B545" s="15" t="s">
        <v>3972</v>
      </c>
      <c r="C545" s="15" t="s">
        <v>3974</v>
      </c>
      <c r="D545" s="15" t="s">
        <v>3975</v>
      </c>
      <c r="E545" s="15"/>
      <c r="F545" s="15"/>
      <c r="G545" s="15"/>
      <c r="H545" s="15"/>
      <c r="I545" s="15"/>
      <c r="J545" s="102" t="str">
        <f t="shared" si="3"/>
        <v>B-SH1000-Y65</v>
      </c>
      <c r="K545" s="103">
        <f t="shared" si="1"/>
        <v>0</v>
      </c>
      <c r="L545" s="102">
        <f t="shared" si="2"/>
        <v>0</v>
      </c>
    </row>
    <row r="546" ht="12.75" customHeight="1">
      <c r="A546" s="15" t="s">
        <v>2357</v>
      </c>
      <c r="B546" s="15"/>
      <c r="C546" s="15" t="s">
        <v>3145</v>
      </c>
      <c r="D546" s="15" t="s">
        <v>3146</v>
      </c>
      <c r="E546" s="15" t="s">
        <v>3146</v>
      </c>
      <c r="F546" s="15"/>
      <c r="G546" s="15" t="s">
        <v>3976</v>
      </c>
      <c r="H546" s="15" t="s">
        <v>3148</v>
      </c>
      <c r="I546" s="15"/>
      <c r="J546" s="102" t="str">
        <f t="shared" si="3"/>
        <v>B-SH250-N25</v>
      </c>
      <c r="K546" s="103">
        <f t="shared" si="1"/>
        <v>0</v>
      </c>
      <c r="L546" s="102">
        <f t="shared" si="2"/>
        <v>0</v>
      </c>
    </row>
    <row r="547" ht="12.75" customHeight="1">
      <c r="A547" s="15" t="s">
        <v>3149</v>
      </c>
      <c r="B547" s="15" t="s">
        <v>3123</v>
      </c>
      <c r="C547" s="15"/>
      <c r="D547" s="15" t="s">
        <v>3977</v>
      </c>
      <c r="E547" s="15"/>
      <c r="F547" s="15"/>
      <c r="G547" s="15" t="s">
        <v>3978</v>
      </c>
      <c r="H547" s="15" t="s">
        <v>3979</v>
      </c>
      <c r="I547" s="15" t="s">
        <v>3980</v>
      </c>
      <c r="J547" s="102" t="str">
        <f t="shared" si="3"/>
        <v>B-SH250-N25</v>
      </c>
      <c r="K547" s="103">
        <f t="shared" si="1"/>
        <v>25500</v>
      </c>
      <c r="L547" s="102">
        <f t="shared" si="2"/>
        <v>0</v>
      </c>
    </row>
    <row r="548" ht="12.75" customHeight="1">
      <c r="A548" s="15" t="s">
        <v>3154</v>
      </c>
      <c r="B548" s="15" t="s">
        <v>3977</v>
      </c>
      <c r="C548" s="15" t="s">
        <v>3979</v>
      </c>
      <c r="D548" s="15" t="s">
        <v>3980</v>
      </c>
      <c r="E548" s="15"/>
      <c r="F548" s="15"/>
      <c r="G548" s="15"/>
      <c r="H548" s="15"/>
      <c r="I548" s="15"/>
      <c r="J548" s="102" t="str">
        <f t="shared" si="3"/>
        <v>B-SH250-N25</v>
      </c>
      <c r="K548" s="103">
        <f t="shared" si="1"/>
        <v>0</v>
      </c>
      <c r="L548" s="102">
        <f t="shared" si="2"/>
        <v>0</v>
      </c>
    </row>
    <row r="549" ht="12.75" customHeight="1">
      <c r="A549" s="15" t="s">
        <v>2365</v>
      </c>
      <c r="B549" s="15"/>
      <c r="C549" s="15" t="s">
        <v>3145</v>
      </c>
      <c r="D549" s="15" t="s">
        <v>3146</v>
      </c>
      <c r="E549" s="15" t="s">
        <v>3146</v>
      </c>
      <c r="F549" s="15"/>
      <c r="G549" s="15" t="s">
        <v>3981</v>
      </c>
      <c r="H549" s="15" t="s">
        <v>3148</v>
      </c>
      <c r="I549" s="15"/>
      <c r="J549" s="102" t="str">
        <f t="shared" si="3"/>
        <v>B-SH250-N25DARL</v>
      </c>
      <c r="K549" s="103">
        <f t="shared" si="1"/>
        <v>0</v>
      </c>
      <c r="L549" s="102">
        <f t="shared" si="2"/>
        <v>0</v>
      </c>
    </row>
    <row r="550" ht="12.75" customHeight="1">
      <c r="A550" s="15" t="s">
        <v>3156</v>
      </c>
      <c r="B550" s="15" t="s">
        <v>3123</v>
      </c>
      <c r="C550" s="15"/>
      <c r="D550" s="15" t="s">
        <v>3982</v>
      </c>
      <c r="E550" s="15"/>
      <c r="F550" s="15"/>
      <c r="G550" s="15" t="s">
        <v>3983</v>
      </c>
      <c r="H550" s="15" t="s">
        <v>3984</v>
      </c>
      <c r="I550" s="15" t="s">
        <v>3985</v>
      </c>
      <c r="J550" s="102" t="str">
        <f t="shared" si="3"/>
        <v>B-SH250-N25DARL</v>
      </c>
      <c r="K550" s="103">
        <f t="shared" si="1"/>
        <v>1750</v>
      </c>
      <c r="L550" s="102">
        <f t="shared" si="2"/>
        <v>0</v>
      </c>
    </row>
    <row r="551" ht="12.75" customHeight="1">
      <c r="A551" s="15" t="s">
        <v>3154</v>
      </c>
      <c r="B551" s="15" t="s">
        <v>3982</v>
      </c>
      <c r="C551" s="15" t="s">
        <v>3984</v>
      </c>
      <c r="D551" s="15" t="s">
        <v>3985</v>
      </c>
      <c r="E551" s="15"/>
      <c r="F551" s="15"/>
      <c r="G551" s="15"/>
      <c r="H551" s="15"/>
      <c r="I551" s="15"/>
      <c r="J551" s="102" t="str">
        <f t="shared" si="3"/>
        <v>B-SH250-N25DARL</v>
      </c>
      <c r="K551" s="103">
        <f t="shared" si="1"/>
        <v>0</v>
      </c>
      <c r="L551" s="102">
        <f t="shared" si="2"/>
        <v>0</v>
      </c>
    </row>
    <row r="552" ht="12.75" customHeight="1">
      <c r="A552" s="15" t="s">
        <v>2392</v>
      </c>
      <c r="B552" s="15"/>
      <c r="C552" s="15" t="s">
        <v>3145</v>
      </c>
      <c r="D552" s="15" t="s">
        <v>3146</v>
      </c>
      <c r="E552" s="15" t="s">
        <v>3146</v>
      </c>
      <c r="F552" s="15"/>
      <c r="G552" s="15" t="s">
        <v>3986</v>
      </c>
      <c r="H552" s="15" t="s">
        <v>3148</v>
      </c>
      <c r="I552" s="15"/>
      <c r="J552" s="102" t="str">
        <f t="shared" si="3"/>
        <v>B-SH500-N41</v>
      </c>
      <c r="K552" s="103">
        <f t="shared" si="1"/>
        <v>0</v>
      </c>
      <c r="L552" s="102">
        <f t="shared" si="2"/>
        <v>0</v>
      </c>
    </row>
    <row r="553" ht="12.75" customHeight="1">
      <c r="A553" s="15" t="s">
        <v>3156</v>
      </c>
      <c r="B553" s="15" t="s">
        <v>3123</v>
      </c>
      <c r="C553" s="15"/>
      <c r="D553" s="15" t="s">
        <v>3684</v>
      </c>
      <c r="E553" s="15"/>
      <c r="F553" s="15"/>
      <c r="G553" s="15" t="s">
        <v>3987</v>
      </c>
      <c r="H553" s="15" t="s">
        <v>3988</v>
      </c>
      <c r="I553" s="15" t="s">
        <v>3989</v>
      </c>
      <c r="J553" s="102" t="str">
        <f t="shared" si="3"/>
        <v>B-SH500-N41</v>
      </c>
      <c r="K553" s="103">
        <f t="shared" si="1"/>
        <v>1872</v>
      </c>
      <c r="L553" s="102">
        <f t="shared" si="2"/>
        <v>0</v>
      </c>
    </row>
    <row r="554" ht="12.75" customHeight="1">
      <c r="A554" s="15" t="s">
        <v>3154</v>
      </c>
      <c r="B554" s="15" t="s">
        <v>3684</v>
      </c>
      <c r="C554" s="15" t="s">
        <v>3988</v>
      </c>
      <c r="D554" s="15" t="s">
        <v>3989</v>
      </c>
      <c r="E554" s="15"/>
      <c r="F554" s="15"/>
      <c r="G554" s="15"/>
      <c r="H554" s="15"/>
      <c r="I554" s="15"/>
      <c r="J554" s="102" t="str">
        <f t="shared" si="3"/>
        <v>B-SH500-N41</v>
      </c>
      <c r="K554" s="103">
        <f t="shared" si="1"/>
        <v>0</v>
      </c>
      <c r="L554" s="102">
        <f t="shared" si="2"/>
        <v>0</v>
      </c>
    </row>
    <row r="555" ht="12.75" customHeight="1">
      <c r="A555" s="15" t="s">
        <v>2422</v>
      </c>
      <c r="B555" s="15"/>
      <c r="C555" s="15" t="s">
        <v>3145</v>
      </c>
      <c r="D555" s="15" t="s">
        <v>3146</v>
      </c>
      <c r="E555" s="15" t="s">
        <v>3146</v>
      </c>
      <c r="F555" s="15"/>
      <c r="G555" s="15" t="s">
        <v>3990</v>
      </c>
      <c r="H555" s="15" t="s">
        <v>3148</v>
      </c>
      <c r="I555" s="15"/>
      <c r="J555" s="102" t="str">
        <f t="shared" si="3"/>
        <v>B-SH500-N41SER</v>
      </c>
      <c r="K555" s="103">
        <f t="shared" si="1"/>
        <v>0</v>
      </c>
      <c r="L555" s="102">
        <f t="shared" si="2"/>
        <v>0</v>
      </c>
    </row>
    <row r="556" ht="12.75" customHeight="1">
      <c r="A556" s="15" t="s">
        <v>3177</v>
      </c>
      <c r="B556" s="15" t="s">
        <v>3123</v>
      </c>
      <c r="C556" s="15"/>
      <c r="D556" s="15" t="s">
        <v>3991</v>
      </c>
      <c r="E556" s="15"/>
      <c r="F556" s="15"/>
      <c r="G556" s="15" t="s">
        <v>3992</v>
      </c>
      <c r="H556" s="15" t="s">
        <v>3993</v>
      </c>
      <c r="I556" s="15" t="s">
        <v>3994</v>
      </c>
      <c r="J556" s="102" t="str">
        <f t="shared" si="3"/>
        <v>B-SH500-N41SER</v>
      </c>
      <c r="K556" s="103">
        <f t="shared" si="1"/>
        <v>2007</v>
      </c>
      <c r="L556" s="102">
        <f t="shared" si="2"/>
        <v>0</v>
      </c>
    </row>
    <row r="557" ht="12.75" customHeight="1">
      <c r="A557" s="15" t="s">
        <v>3154</v>
      </c>
      <c r="B557" s="15" t="s">
        <v>3991</v>
      </c>
      <c r="C557" s="15" t="s">
        <v>3993</v>
      </c>
      <c r="D557" s="15" t="s">
        <v>3994</v>
      </c>
      <c r="E557" s="15"/>
      <c r="F557" s="15"/>
      <c r="G557" s="15"/>
      <c r="H557" s="15"/>
      <c r="I557" s="15"/>
      <c r="J557" s="102" t="str">
        <f t="shared" si="3"/>
        <v>B-SH500-N41SER</v>
      </c>
      <c r="K557" s="103">
        <f t="shared" si="1"/>
        <v>0</v>
      </c>
      <c r="L557" s="102">
        <f t="shared" si="2"/>
        <v>0</v>
      </c>
    </row>
    <row r="558" ht="12.75" customHeight="1">
      <c r="A558" s="15" t="s">
        <v>113</v>
      </c>
      <c r="B558" s="15"/>
      <c r="C558" s="15" t="s">
        <v>3145</v>
      </c>
      <c r="D558" s="15" t="s">
        <v>3146</v>
      </c>
      <c r="E558" s="15" t="s">
        <v>3146</v>
      </c>
      <c r="F558" s="15"/>
      <c r="G558" s="15" t="s">
        <v>2434</v>
      </c>
      <c r="H558" s="15" t="s">
        <v>3148</v>
      </c>
      <c r="I558" s="15"/>
      <c r="J558" s="102" t="str">
        <f t="shared" si="3"/>
        <v>B-SH500-Y41</v>
      </c>
      <c r="K558" s="103">
        <f t="shared" si="1"/>
        <v>0</v>
      </c>
      <c r="L558" s="102">
        <f t="shared" si="2"/>
        <v>0</v>
      </c>
    </row>
    <row r="559" ht="12.75" customHeight="1">
      <c r="A559" s="15" t="s">
        <v>3161</v>
      </c>
      <c r="B559" s="15" t="s">
        <v>3123</v>
      </c>
      <c r="C559" s="15"/>
      <c r="D559" s="15" t="s">
        <v>3995</v>
      </c>
      <c r="E559" s="15"/>
      <c r="F559" s="15"/>
      <c r="G559" s="15" t="s">
        <v>3996</v>
      </c>
      <c r="H559" s="15" t="s">
        <v>3997</v>
      </c>
      <c r="I559" s="15" t="s">
        <v>3998</v>
      </c>
      <c r="J559" s="102" t="str">
        <f t="shared" si="3"/>
        <v>B-SH500-Y41</v>
      </c>
      <c r="K559" s="103">
        <f t="shared" si="1"/>
        <v>8208</v>
      </c>
      <c r="L559" s="102">
        <f t="shared" si="2"/>
        <v>0</v>
      </c>
    </row>
    <row r="560" ht="12.75" customHeight="1">
      <c r="A560" s="15" t="s">
        <v>3154</v>
      </c>
      <c r="B560" s="15" t="s">
        <v>3995</v>
      </c>
      <c r="C560" s="15" t="s">
        <v>3997</v>
      </c>
      <c r="D560" s="15" t="s">
        <v>3998</v>
      </c>
      <c r="E560" s="15"/>
      <c r="F560" s="15"/>
      <c r="G560" s="15"/>
      <c r="H560" s="15"/>
      <c r="I560" s="15"/>
      <c r="J560" s="102" t="str">
        <f t="shared" si="3"/>
        <v>B-SH500-Y41</v>
      </c>
      <c r="K560" s="103">
        <f t="shared" si="1"/>
        <v>0</v>
      </c>
      <c r="L560" s="102">
        <f t="shared" si="2"/>
        <v>0</v>
      </c>
    </row>
    <row r="561" ht="12.75" customHeight="1">
      <c r="A561" s="15" t="s">
        <v>2445</v>
      </c>
      <c r="B561" s="15"/>
      <c r="C561" s="15" t="s">
        <v>3145</v>
      </c>
      <c r="D561" s="15" t="s">
        <v>3146</v>
      </c>
      <c r="E561" s="15" t="s">
        <v>3146</v>
      </c>
      <c r="F561" s="15"/>
      <c r="G561" s="15" t="s">
        <v>3999</v>
      </c>
      <c r="H561" s="15" t="s">
        <v>3148</v>
      </c>
      <c r="I561" s="15"/>
      <c r="J561" s="102" t="str">
        <f t="shared" si="3"/>
        <v>B-SK300-N22</v>
      </c>
      <c r="K561" s="103">
        <f t="shared" si="1"/>
        <v>0</v>
      </c>
      <c r="L561" s="102">
        <f t="shared" si="2"/>
        <v>0</v>
      </c>
    </row>
    <row r="562" ht="12.75" customHeight="1">
      <c r="A562" s="15" t="s">
        <v>3156</v>
      </c>
      <c r="B562" s="15" t="s">
        <v>3123</v>
      </c>
      <c r="C562" s="15"/>
      <c r="D562" s="15" t="s">
        <v>4000</v>
      </c>
      <c r="E562" s="15"/>
      <c r="F562" s="15"/>
      <c r="G562" s="15" t="s">
        <v>4001</v>
      </c>
      <c r="H562" s="15" t="s">
        <v>4002</v>
      </c>
      <c r="I562" s="15" t="s">
        <v>4003</v>
      </c>
      <c r="J562" s="102" t="str">
        <f t="shared" si="3"/>
        <v>B-SK300-N22</v>
      </c>
      <c r="K562" s="103">
        <f t="shared" si="1"/>
        <v>4750</v>
      </c>
      <c r="L562" s="102">
        <f t="shared" si="2"/>
        <v>0</v>
      </c>
    </row>
    <row r="563" ht="12.75" customHeight="1">
      <c r="A563" s="15" t="s">
        <v>3154</v>
      </c>
      <c r="B563" s="15" t="s">
        <v>4000</v>
      </c>
      <c r="C563" s="15" t="s">
        <v>4002</v>
      </c>
      <c r="D563" s="15" t="s">
        <v>4003</v>
      </c>
      <c r="E563" s="15"/>
      <c r="F563" s="15"/>
      <c r="G563" s="15"/>
      <c r="H563" s="15"/>
      <c r="I563" s="15"/>
      <c r="J563" s="102" t="str">
        <f t="shared" si="3"/>
        <v>B-SK300-N22</v>
      </c>
      <c r="K563" s="103">
        <f t="shared" si="1"/>
        <v>0</v>
      </c>
      <c r="L563" s="102">
        <f t="shared" si="2"/>
        <v>0</v>
      </c>
    </row>
    <row r="564" ht="12.75" customHeight="1">
      <c r="A564" s="15" t="s">
        <v>2446</v>
      </c>
      <c r="B564" s="15"/>
      <c r="C564" s="15" t="s">
        <v>3145</v>
      </c>
      <c r="D564" s="15" t="s">
        <v>3146</v>
      </c>
      <c r="E564" s="15" t="s">
        <v>3146</v>
      </c>
      <c r="F564" s="15"/>
      <c r="G564" s="15" t="s">
        <v>4004</v>
      </c>
      <c r="H564" s="15" t="s">
        <v>3148</v>
      </c>
      <c r="I564" s="15"/>
      <c r="J564" s="102" t="str">
        <f t="shared" si="3"/>
        <v>B-SKL300-N22SER</v>
      </c>
      <c r="K564" s="103">
        <f t="shared" si="1"/>
        <v>0</v>
      </c>
      <c r="L564" s="102">
        <f t="shared" si="2"/>
        <v>0</v>
      </c>
    </row>
    <row r="565" ht="12.75" customHeight="1">
      <c r="A565" s="15" t="s">
        <v>3156</v>
      </c>
      <c r="B565" s="15" t="s">
        <v>3123</v>
      </c>
      <c r="C565" s="15"/>
      <c r="D565" s="15" t="s">
        <v>4005</v>
      </c>
      <c r="E565" s="15"/>
      <c r="F565" s="15"/>
      <c r="G565" s="15" t="s">
        <v>4006</v>
      </c>
      <c r="H565" s="15" t="s">
        <v>4007</v>
      </c>
      <c r="I565" s="15" t="s">
        <v>4008</v>
      </c>
      <c r="J565" s="102" t="str">
        <f t="shared" si="3"/>
        <v>B-SKL300-N22SER</v>
      </c>
      <c r="K565" s="103">
        <f t="shared" si="1"/>
        <v>190</v>
      </c>
      <c r="L565" s="102">
        <f t="shared" si="2"/>
        <v>0</v>
      </c>
    </row>
    <row r="566" ht="12.75" customHeight="1">
      <c r="A566" s="15" t="s">
        <v>3154</v>
      </c>
      <c r="B566" s="15" t="s">
        <v>4005</v>
      </c>
      <c r="C566" s="15" t="s">
        <v>4007</v>
      </c>
      <c r="D566" s="15" t="s">
        <v>4008</v>
      </c>
      <c r="E566" s="15"/>
      <c r="F566" s="15"/>
      <c r="G566" s="15"/>
      <c r="H566" s="15"/>
      <c r="I566" s="15"/>
      <c r="J566" s="102" t="str">
        <f t="shared" si="3"/>
        <v>B-SKL300-N22SER</v>
      </c>
      <c r="K566" s="103">
        <f t="shared" si="1"/>
        <v>0</v>
      </c>
      <c r="L566" s="102">
        <f t="shared" si="2"/>
        <v>0</v>
      </c>
    </row>
    <row r="567" ht="12.75" customHeight="1">
      <c r="A567" s="15" t="s">
        <v>2448</v>
      </c>
      <c r="B567" s="15"/>
      <c r="C567" s="15" t="s">
        <v>3145</v>
      </c>
      <c r="D567" s="15" t="s">
        <v>3146</v>
      </c>
      <c r="E567" s="15" t="s">
        <v>3146</v>
      </c>
      <c r="F567" s="15"/>
      <c r="G567" s="15" t="s">
        <v>4009</v>
      </c>
      <c r="H567" s="15" t="s">
        <v>3148</v>
      </c>
      <c r="I567" s="15"/>
      <c r="J567" s="102" t="str">
        <f t="shared" si="3"/>
        <v>B-SP1-W18</v>
      </c>
      <c r="K567" s="103">
        <f t="shared" si="1"/>
        <v>0</v>
      </c>
      <c r="L567" s="102">
        <f t="shared" si="2"/>
        <v>0</v>
      </c>
    </row>
    <row r="568" ht="12.75" customHeight="1">
      <c r="A568" s="15" t="s">
        <v>3156</v>
      </c>
      <c r="B568" s="15" t="s">
        <v>3123</v>
      </c>
      <c r="C568" s="15"/>
      <c r="D568" s="15" t="s">
        <v>3407</v>
      </c>
      <c r="E568" s="15"/>
      <c r="F568" s="15"/>
      <c r="G568" s="15" t="s">
        <v>4010</v>
      </c>
      <c r="H568" s="15" t="s">
        <v>4011</v>
      </c>
      <c r="I568" s="15" t="s">
        <v>4012</v>
      </c>
      <c r="J568" s="102" t="str">
        <f t="shared" si="3"/>
        <v>B-SP1-W18</v>
      </c>
      <c r="K568" s="103">
        <f t="shared" si="1"/>
        <v>80</v>
      </c>
      <c r="L568" s="102">
        <f t="shared" si="2"/>
        <v>0</v>
      </c>
    </row>
    <row r="569" ht="12.75" customHeight="1">
      <c r="A569" s="15" t="s">
        <v>3154</v>
      </c>
      <c r="B569" s="15" t="s">
        <v>3407</v>
      </c>
      <c r="C569" s="15" t="s">
        <v>4011</v>
      </c>
      <c r="D569" s="15" t="s">
        <v>4012</v>
      </c>
      <c r="E569" s="15"/>
      <c r="F569" s="15"/>
      <c r="G569" s="15"/>
      <c r="H569" s="15"/>
      <c r="I569" s="15"/>
      <c r="J569" s="102" t="str">
        <f t="shared" si="3"/>
        <v>B-SP1-W18</v>
      </c>
      <c r="K569" s="103">
        <f t="shared" si="1"/>
        <v>0</v>
      </c>
      <c r="L569" s="102">
        <f t="shared" si="2"/>
        <v>0</v>
      </c>
    </row>
    <row r="570" ht="12.75" customHeight="1">
      <c r="A570" s="15" t="s">
        <v>2452</v>
      </c>
      <c r="B570" s="15"/>
      <c r="C570" s="15" t="s">
        <v>3145</v>
      </c>
      <c r="D570" s="15" t="s">
        <v>3146</v>
      </c>
      <c r="E570" s="15" t="s">
        <v>3146</v>
      </c>
      <c r="F570" s="15"/>
      <c r="G570" s="15" t="s">
        <v>4013</v>
      </c>
      <c r="H570" s="15" t="s">
        <v>3148</v>
      </c>
      <c r="I570" s="15"/>
      <c r="J570" s="102" t="str">
        <f t="shared" si="3"/>
        <v>B-SP2-W30</v>
      </c>
      <c r="K570" s="103">
        <f t="shared" si="1"/>
        <v>0</v>
      </c>
      <c r="L570" s="102">
        <f t="shared" si="2"/>
        <v>0</v>
      </c>
    </row>
    <row r="571" ht="12.75" customHeight="1">
      <c r="A571" s="15" t="s">
        <v>3149</v>
      </c>
      <c r="B571" s="15" t="s">
        <v>3123</v>
      </c>
      <c r="C571" s="15"/>
      <c r="D571" s="15" t="s">
        <v>4014</v>
      </c>
      <c r="E571" s="15"/>
      <c r="F571" s="15"/>
      <c r="G571" s="15" t="s">
        <v>4015</v>
      </c>
      <c r="H571" s="15" t="s">
        <v>4016</v>
      </c>
      <c r="I571" s="15" t="s">
        <v>4017</v>
      </c>
      <c r="J571" s="102" t="str">
        <f t="shared" si="3"/>
        <v>B-SP2-W30</v>
      </c>
      <c r="K571" s="103">
        <f t="shared" si="1"/>
        <v>272</v>
      </c>
      <c r="L571" s="102">
        <f t="shared" si="2"/>
        <v>0</v>
      </c>
    </row>
    <row r="572" ht="12.75" customHeight="1">
      <c r="A572" s="15" t="s">
        <v>3154</v>
      </c>
      <c r="B572" s="15" t="s">
        <v>4014</v>
      </c>
      <c r="C572" s="15" t="s">
        <v>4016</v>
      </c>
      <c r="D572" s="15" t="s">
        <v>4017</v>
      </c>
      <c r="E572" s="15"/>
      <c r="F572" s="15"/>
      <c r="G572" s="15"/>
      <c r="H572" s="15"/>
      <c r="I572" s="15"/>
      <c r="J572" s="102" t="str">
        <f t="shared" si="3"/>
        <v>B-SP2-W30</v>
      </c>
      <c r="K572" s="103">
        <f t="shared" si="1"/>
        <v>0</v>
      </c>
      <c r="L572" s="102">
        <f t="shared" si="2"/>
        <v>0</v>
      </c>
    </row>
    <row r="573" ht="12.75" customHeight="1">
      <c r="A573" s="15" t="s">
        <v>2462</v>
      </c>
      <c r="B573" s="15"/>
      <c r="C573" s="15" t="s">
        <v>3145</v>
      </c>
      <c r="D573" s="15" t="s">
        <v>3146</v>
      </c>
      <c r="E573" s="15" t="s">
        <v>3146</v>
      </c>
      <c r="F573" s="15"/>
      <c r="G573" s="15" t="s">
        <v>4018</v>
      </c>
      <c r="H573" s="15" t="s">
        <v>3148</v>
      </c>
      <c r="I573" s="15"/>
      <c r="J573" s="102" t="str">
        <f t="shared" si="3"/>
        <v>B-SP3-W50</v>
      </c>
      <c r="K573" s="103">
        <f t="shared" si="1"/>
        <v>0</v>
      </c>
      <c r="L573" s="102">
        <f t="shared" si="2"/>
        <v>0</v>
      </c>
    </row>
    <row r="574" ht="12.75" customHeight="1">
      <c r="A574" s="15" t="s">
        <v>3156</v>
      </c>
      <c r="B574" s="15" t="s">
        <v>3123</v>
      </c>
      <c r="C574" s="15"/>
      <c r="D574" s="15" t="s">
        <v>4019</v>
      </c>
      <c r="E574" s="15"/>
      <c r="F574" s="15"/>
      <c r="G574" s="15" t="s">
        <v>4020</v>
      </c>
      <c r="H574" s="15" t="s">
        <v>4021</v>
      </c>
      <c r="I574" s="15" t="s">
        <v>4022</v>
      </c>
      <c r="J574" s="102" t="str">
        <f t="shared" si="3"/>
        <v>B-SP3-W50</v>
      </c>
      <c r="K574" s="103">
        <f t="shared" si="1"/>
        <v>84</v>
      </c>
      <c r="L574" s="102">
        <f t="shared" si="2"/>
        <v>0</v>
      </c>
    </row>
    <row r="575" ht="12.75" customHeight="1">
      <c r="A575" s="15" t="s">
        <v>3154</v>
      </c>
      <c r="B575" s="15" t="s">
        <v>4019</v>
      </c>
      <c r="C575" s="15" t="s">
        <v>4021</v>
      </c>
      <c r="D575" s="15" t="s">
        <v>4022</v>
      </c>
      <c r="E575" s="15"/>
      <c r="F575" s="15"/>
      <c r="G575" s="15"/>
      <c r="H575" s="15"/>
      <c r="I575" s="15"/>
      <c r="J575" s="102" t="str">
        <f t="shared" si="3"/>
        <v>B-SP3-W50</v>
      </c>
      <c r="K575" s="103">
        <f t="shared" si="1"/>
        <v>0</v>
      </c>
      <c r="L575" s="102">
        <f t="shared" si="2"/>
        <v>0</v>
      </c>
    </row>
    <row r="576" ht="12.75" customHeight="1">
      <c r="A576" s="15" t="s">
        <v>2517</v>
      </c>
      <c r="B576" s="15"/>
      <c r="C576" s="15" t="s">
        <v>3145</v>
      </c>
      <c r="D576" s="15" t="s">
        <v>3146</v>
      </c>
      <c r="E576" s="15" t="s">
        <v>3146</v>
      </c>
      <c r="F576" s="15"/>
      <c r="G576" s="15" t="s">
        <v>4023</v>
      </c>
      <c r="H576" s="15" t="s">
        <v>3148</v>
      </c>
      <c r="I576" s="15"/>
      <c r="J576" s="102" t="str">
        <f t="shared" si="3"/>
        <v>B-T10-W18</v>
      </c>
      <c r="K576" s="103">
        <f t="shared" si="1"/>
        <v>0</v>
      </c>
      <c r="L576" s="102">
        <f t="shared" si="2"/>
        <v>0</v>
      </c>
    </row>
    <row r="577" ht="12.75" customHeight="1">
      <c r="A577" s="15" t="s">
        <v>3149</v>
      </c>
      <c r="B577" s="15" t="s">
        <v>3123</v>
      </c>
      <c r="C577" s="15"/>
      <c r="D577" s="15" t="s">
        <v>3539</v>
      </c>
      <c r="E577" s="15"/>
      <c r="F577" s="15"/>
      <c r="G577" s="15" t="s">
        <v>4024</v>
      </c>
      <c r="H577" s="15" t="s">
        <v>4025</v>
      </c>
      <c r="I577" s="15" t="s">
        <v>4026</v>
      </c>
      <c r="J577" s="102" t="str">
        <f t="shared" si="3"/>
        <v>B-T10-W18</v>
      </c>
      <c r="K577" s="103">
        <f t="shared" si="1"/>
        <v>864</v>
      </c>
      <c r="L577" s="102">
        <f t="shared" si="2"/>
        <v>0</v>
      </c>
    </row>
    <row r="578" ht="12.75" customHeight="1">
      <c r="A578" s="15" t="s">
        <v>3154</v>
      </c>
      <c r="B578" s="15" t="s">
        <v>3539</v>
      </c>
      <c r="C578" s="15" t="s">
        <v>4025</v>
      </c>
      <c r="D578" s="15" t="s">
        <v>4026</v>
      </c>
      <c r="E578" s="15"/>
      <c r="F578" s="15"/>
      <c r="G578" s="15"/>
      <c r="H578" s="15"/>
      <c r="I578" s="15"/>
      <c r="J578" s="102" t="str">
        <f t="shared" si="3"/>
        <v>B-T10-W18</v>
      </c>
      <c r="K578" s="103">
        <f t="shared" si="1"/>
        <v>0</v>
      </c>
      <c r="L578" s="102">
        <f t="shared" si="2"/>
        <v>0</v>
      </c>
    </row>
    <row r="579" ht="12.75" customHeight="1">
      <c r="A579" s="15" t="s">
        <v>115</v>
      </c>
      <c r="B579" s="15"/>
      <c r="C579" s="15" t="s">
        <v>3145</v>
      </c>
      <c r="D579" s="15" t="s">
        <v>3146</v>
      </c>
      <c r="E579" s="15" t="s">
        <v>3146</v>
      </c>
      <c r="F579" s="15"/>
      <c r="G579" s="15" t="s">
        <v>4027</v>
      </c>
      <c r="H579" s="15" t="s">
        <v>3148</v>
      </c>
      <c r="I579" s="15"/>
      <c r="J579" s="102" t="str">
        <f t="shared" si="3"/>
        <v>B-T103-W49</v>
      </c>
      <c r="K579" s="103">
        <f t="shared" si="1"/>
        <v>0</v>
      </c>
      <c r="L579" s="102">
        <f t="shared" si="2"/>
        <v>0</v>
      </c>
    </row>
    <row r="580" ht="12.75" customHeight="1">
      <c r="A580" s="15" t="s">
        <v>3156</v>
      </c>
      <c r="B580" s="15" t="s">
        <v>3123</v>
      </c>
      <c r="C580" s="15"/>
      <c r="D580" s="15" t="s">
        <v>3698</v>
      </c>
      <c r="E580" s="15"/>
      <c r="F580" s="15"/>
      <c r="G580" s="15" t="s">
        <v>4028</v>
      </c>
      <c r="H580" s="15" t="s">
        <v>4029</v>
      </c>
      <c r="I580" s="15" t="s">
        <v>4030</v>
      </c>
      <c r="J580" s="102" t="str">
        <f t="shared" si="3"/>
        <v>B-T103-W49</v>
      </c>
      <c r="K580" s="103">
        <f t="shared" si="1"/>
        <v>2232</v>
      </c>
      <c r="L580" s="102">
        <f t="shared" si="2"/>
        <v>0</v>
      </c>
    </row>
    <row r="581" ht="12.75" customHeight="1">
      <c r="A581" s="15" t="s">
        <v>3154</v>
      </c>
      <c r="B581" s="15" t="s">
        <v>3698</v>
      </c>
      <c r="C581" s="15" t="s">
        <v>4029</v>
      </c>
      <c r="D581" s="15" t="s">
        <v>4030</v>
      </c>
      <c r="E581" s="15"/>
      <c r="F581" s="15"/>
      <c r="G581" s="15"/>
      <c r="H581" s="15"/>
      <c r="I581" s="15"/>
      <c r="J581" s="102" t="str">
        <f t="shared" si="3"/>
        <v>B-T103-W49</v>
      </c>
      <c r="K581" s="103">
        <f t="shared" si="1"/>
        <v>0</v>
      </c>
      <c r="L581" s="102">
        <f t="shared" si="2"/>
        <v>0</v>
      </c>
    </row>
    <row r="582" ht="12.75" customHeight="1">
      <c r="A582" s="15" t="s">
        <v>2523</v>
      </c>
      <c r="B582" s="15"/>
      <c r="C582" s="15" t="s">
        <v>3145</v>
      </c>
      <c r="D582" s="15" t="s">
        <v>3146</v>
      </c>
      <c r="E582" s="15" t="s">
        <v>3146</v>
      </c>
      <c r="F582" s="15"/>
      <c r="G582" s="15" t="s">
        <v>4031</v>
      </c>
      <c r="H582" s="15" t="s">
        <v>3148</v>
      </c>
      <c r="I582" s="15"/>
      <c r="J582" s="102" t="str">
        <f t="shared" si="3"/>
        <v>B-T23-W16</v>
      </c>
      <c r="K582" s="103">
        <f t="shared" si="1"/>
        <v>0</v>
      </c>
      <c r="L582" s="102">
        <f t="shared" si="2"/>
        <v>0</v>
      </c>
    </row>
    <row r="583" ht="12.75" customHeight="1">
      <c r="A583" s="15" t="s">
        <v>3149</v>
      </c>
      <c r="B583" s="15" t="s">
        <v>3123</v>
      </c>
      <c r="C583" s="15"/>
      <c r="D583" s="15" t="s">
        <v>3812</v>
      </c>
      <c r="E583" s="15"/>
      <c r="F583" s="15"/>
      <c r="G583" s="15" t="s">
        <v>4032</v>
      </c>
      <c r="H583" s="15" t="s">
        <v>4033</v>
      </c>
      <c r="I583" s="15" t="s">
        <v>4034</v>
      </c>
      <c r="J583" s="102" t="str">
        <f t="shared" si="3"/>
        <v>B-T23-W16</v>
      </c>
      <c r="K583" s="103">
        <f t="shared" si="1"/>
        <v>3024</v>
      </c>
      <c r="L583" s="102">
        <f t="shared" si="2"/>
        <v>0</v>
      </c>
    </row>
    <row r="584" ht="12.75" customHeight="1">
      <c r="A584" s="15" t="s">
        <v>3154</v>
      </c>
      <c r="B584" s="15" t="s">
        <v>3812</v>
      </c>
      <c r="C584" s="15" t="s">
        <v>4033</v>
      </c>
      <c r="D584" s="15" t="s">
        <v>4034</v>
      </c>
      <c r="E584" s="15"/>
      <c r="F584" s="15"/>
      <c r="G584" s="15"/>
      <c r="H584" s="15"/>
      <c r="I584" s="15"/>
      <c r="J584" s="102" t="str">
        <f t="shared" si="3"/>
        <v>B-T23-W16</v>
      </c>
      <c r="K584" s="103">
        <f t="shared" si="1"/>
        <v>0</v>
      </c>
      <c r="L584" s="102">
        <f t="shared" si="2"/>
        <v>0</v>
      </c>
    </row>
    <row r="585" ht="12.75" customHeight="1">
      <c r="A585" s="15" t="s">
        <v>2532</v>
      </c>
      <c r="B585" s="15"/>
      <c r="C585" s="15" t="s">
        <v>3145</v>
      </c>
      <c r="D585" s="15" t="s">
        <v>3146</v>
      </c>
      <c r="E585" s="15" t="s">
        <v>3146</v>
      </c>
      <c r="F585" s="15"/>
      <c r="G585" s="15" t="s">
        <v>4035</v>
      </c>
      <c r="H585" s="15" t="s">
        <v>3148</v>
      </c>
      <c r="I585" s="15"/>
      <c r="J585" s="102" t="str">
        <f t="shared" si="3"/>
        <v>B-T25-W28</v>
      </c>
      <c r="K585" s="103">
        <f t="shared" si="1"/>
        <v>0</v>
      </c>
      <c r="L585" s="102">
        <f t="shared" si="2"/>
        <v>0</v>
      </c>
    </row>
    <row r="586" ht="12.75" customHeight="1">
      <c r="A586" s="15" t="s">
        <v>3156</v>
      </c>
      <c r="B586" s="15" t="s">
        <v>3123</v>
      </c>
      <c r="C586" s="15"/>
      <c r="D586" s="15" t="s">
        <v>4036</v>
      </c>
      <c r="E586" s="15"/>
      <c r="F586" s="15"/>
      <c r="G586" s="15" t="s">
        <v>4037</v>
      </c>
      <c r="H586" s="15" t="s">
        <v>4038</v>
      </c>
      <c r="I586" s="15" t="s">
        <v>4039</v>
      </c>
      <c r="J586" s="102" t="str">
        <f t="shared" si="3"/>
        <v>B-T25-W28</v>
      </c>
      <c r="K586" s="103">
        <f t="shared" si="1"/>
        <v>168</v>
      </c>
      <c r="L586" s="102">
        <f t="shared" si="2"/>
        <v>0</v>
      </c>
    </row>
    <row r="587" ht="12.75" customHeight="1">
      <c r="A587" s="15" t="s">
        <v>3154</v>
      </c>
      <c r="B587" s="15" t="s">
        <v>4036</v>
      </c>
      <c r="C587" s="15" t="s">
        <v>4038</v>
      </c>
      <c r="D587" s="15" t="s">
        <v>4039</v>
      </c>
      <c r="E587" s="15"/>
      <c r="F587" s="15"/>
      <c r="G587" s="15"/>
      <c r="H587" s="15"/>
      <c r="I587" s="15"/>
      <c r="J587" s="102" t="str">
        <f t="shared" si="3"/>
        <v>B-T25-W28</v>
      </c>
      <c r="K587" s="103">
        <f t="shared" si="1"/>
        <v>0</v>
      </c>
      <c r="L587" s="102">
        <f t="shared" si="2"/>
        <v>0</v>
      </c>
    </row>
    <row r="588" ht="12.75" customHeight="1">
      <c r="A588" s="15" t="s">
        <v>2545</v>
      </c>
      <c r="B588" s="15"/>
      <c r="C588" s="15" t="s">
        <v>3145</v>
      </c>
      <c r="D588" s="15" t="s">
        <v>3146</v>
      </c>
      <c r="E588" s="15" t="s">
        <v>3146</v>
      </c>
      <c r="F588" s="15"/>
      <c r="G588" s="15" t="s">
        <v>4040</v>
      </c>
      <c r="H588" s="15" t="s">
        <v>3148</v>
      </c>
      <c r="I588" s="15"/>
      <c r="J588" s="102" t="str">
        <f t="shared" si="3"/>
        <v>B-T50-W40</v>
      </c>
      <c r="K588" s="103">
        <f t="shared" si="1"/>
        <v>0</v>
      </c>
      <c r="L588" s="102">
        <f t="shared" si="2"/>
        <v>0</v>
      </c>
    </row>
    <row r="589" ht="12.75" customHeight="1">
      <c r="A589" s="15" t="s">
        <v>3156</v>
      </c>
      <c r="B589" s="15" t="s">
        <v>3123</v>
      </c>
      <c r="C589" s="15"/>
      <c r="D589" s="15" t="s">
        <v>3133</v>
      </c>
      <c r="E589" s="15"/>
      <c r="F589" s="15"/>
      <c r="G589" s="15" t="s">
        <v>4041</v>
      </c>
      <c r="H589" s="15" t="s">
        <v>4042</v>
      </c>
      <c r="I589" s="15" t="s">
        <v>4043</v>
      </c>
      <c r="J589" s="102" t="str">
        <f t="shared" si="3"/>
        <v>B-T50-W40</v>
      </c>
      <c r="K589" s="103">
        <f t="shared" si="1"/>
        <v>110</v>
      </c>
      <c r="L589" s="102">
        <f t="shared" si="2"/>
        <v>0</v>
      </c>
    </row>
    <row r="590" ht="12.75" customHeight="1">
      <c r="A590" s="15" t="s">
        <v>3154</v>
      </c>
      <c r="B590" s="15" t="s">
        <v>3133</v>
      </c>
      <c r="C590" s="15" t="s">
        <v>4042</v>
      </c>
      <c r="D590" s="15" t="s">
        <v>4043</v>
      </c>
      <c r="E590" s="15"/>
      <c r="F590" s="15"/>
      <c r="G590" s="15"/>
      <c r="H590" s="15"/>
      <c r="I590" s="15"/>
      <c r="J590" s="102" t="str">
        <f t="shared" si="3"/>
        <v>B-T50-W40</v>
      </c>
      <c r="K590" s="103">
        <f t="shared" si="1"/>
        <v>0</v>
      </c>
      <c r="L590" s="102">
        <f t="shared" si="2"/>
        <v>0</v>
      </c>
    </row>
    <row r="591" ht="12.75" customHeight="1">
      <c r="A591" s="15" t="s">
        <v>2559</v>
      </c>
      <c r="B591" s="15"/>
      <c r="C591" s="15" t="s">
        <v>3145</v>
      </c>
      <c r="D591" s="15" t="s">
        <v>3146</v>
      </c>
      <c r="E591" s="15" t="s">
        <v>3146</v>
      </c>
      <c r="F591" s="15"/>
      <c r="G591" s="15" t="s">
        <v>4044</v>
      </c>
      <c r="H591" s="15" t="s">
        <v>3148</v>
      </c>
      <c r="I591" s="15"/>
      <c r="J591" s="102" t="str">
        <f t="shared" si="3"/>
        <v>B-T51-N32</v>
      </c>
      <c r="K591" s="103">
        <f t="shared" si="1"/>
        <v>0</v>
      </c>
      <c r="L591" s="102">
        <f t="shared" si="2"/>
        <v>0</v>
      </c>
    </row>
    <row r="592" ht="12.75" customHeight="1">
      <c r="A592" s="15" t="s">
        <v>3156</v>
      </c>
      <c r="B592" s="15" t="s">
        <v>3123</v>
      </c>
      <c r="C592" s="15"/>
      <c r="D592" s="15" t="s">
        <v>4045</v>
      </c>
      <c r="E592" s="15"/>
      <c r="F592" s="15"/>
      <c r="G592" s="15" t="s">
        <v>4046</v>
      </c>
      <c r="H592" s="15" t="s">
        <v>4047</v>
      </c>
      <c r="I592" s="15" t="s">
        <v>4048</v>
      </c>
      <c r="J592" s="102" t="str">
        <f t="shared" si="3"/>
        <v>B-T51-N32</v>
      </c>
      <c r="K592" s="103">
        <f t="shared" si="1"/>
        <v>11880</v>
      </c>
      <c r="L592" s="102">
        <f t="shared" si="2"/>
        <v>0</v>
      </c>
    </row>
    <row r="593" ht="12.75" customHeight="1">
      <c r="A593" s="15" t="s">
        <v>3154</v>
      </c>
      <c r="B593" s="15" t="s">
        <v>4045</v>
      </c>
      <c r="C593" s="15" t="s">
        <v>4047</v>
      </c>
      <c r="D593" s="15" t="s">
        <v>4048</v>
      </c>
      <c r="E593" s="15"/>
      <c r="F593" s="15"/>
      <c r="G593" s="15"/>
      <c r="H593" s="15"/>
      <c r="I593" s="15"/>
      <c r="J593" s="102" t="str">
        <f t="shared" si="3"/>
        <v>B-T51-N32</v>
      </c>
      <c r="K593" s="103">
        <f t="shared" si="1"/>
        <v>0</v>
      </c>
      <c r="L593" s="102">
        <f t="shared" si="2"/>
        <v>0</v>
      </c>
    </row>
    <row r="594" ht="12.75" customHeight="1">
      <c r="A594" s="15" t="s">
        <v>152</v>
      </c>
      <c r="B594" s="15"/>
      <c r="C594" s="15" t="s">
        <v>3145</v>
      </c>
      <c r="D594" s="15" t="s">
        <v>3146</v>
      </c>
      <c r="E594" s="15" t="s">
        <v>3146</v>
      </c>
      <c r="F594" s="15"/>
      <c r="G594" s="15" t="s">
        <v>4049</v>
      </c>
      <c r="H594" s="15" t="s">
        <v>3148</v>
      </c>
      <c r="I594" s="15"/>
      <c r="J594" s="102" t="str">
        <f t="shared" si="3"/>
        <v>B-T51-W32</v>
      </c>
      <c r="K594" s="103">
        <f t="shared" si="1"/>
        <v>0</v>
      </c>
      <c r="L594" s="102">
        <f t="shared" si="2"/>
        <v>0</v>
      </c>
    </row>
    <row r="595" ht="12.75" customHeight="1">
      <c r="A595" s="15" t="s">
        <v>3149</v>
      </c>
      <c r="B595" s="15" t="s">
        <v>3123</v>
      </c>
      <c r="C595" s="15"/>
      <c r="D595" s="15" t="s">
        <v>4050</v>
      </c>
      <c r="E595" s="15"/>
      <c r="F595" s="15"/>
      <c r="G595" s="15" t="s">
        <v>4051</v>
      </c>
      <c r="H595" s="15" t="s">
        <v>4052</v>
      </c>
      <c r="I595" s="15" t="s">
        <v>4053</v>
      </c>
      <c r="J595" s="102" t="str">
        <f t="shared" si="3"/>
        <v>B-T51-W32</v>
      </c>
      <c r="K595" s="103">
        <f t="shared" si="1"/>
        <v>11520</v>
      </c>
      <c r="L595" s="102">
        <f t="shared" si="2"/>
        <v>0</v>
      </c>
    </row>
    <row r="596" ht="12.75" customHeight="1">
      <c r="A596" s="15" t="s">
        <v>3154</v>
      </c>
      <c r="B596" s="15" t="s">
        <v>4050</v>
      </c>
      <c r="C596" s="15" t="s">
        <v>4052</v>
      </c>
      <c r="D596" s="15" t="s">
        <v>4053</v>
      </c>
      <c r="E596" s="15"/>
      <c r="F596" s="15"/>
      <c r="G596" s="15"/>
      <c r="H596" s="15"/>
      <c r="I596" s="15"/>
      <c r="J596" s="102" t="str">
        <f t="shared" si="3"/>
        <v>B-T51-W32</v>
      </c>
      <c r="K596" s="103">
        <f t="shared" si="1"/>
        <v>0</v>
      </c>
      <c r="L596" s="102">
        <f t="shared" si="2"/>
        <v>0</v>
      </c>
    </row>
    <row r="597" ht="12.75" customHeight="1">
      <c r="A597" s="15" t="s">
        <v>2578</v>
      </c>
      <c r="B597" s="15"/>
      <c r="C597" s="15" t="s">
        <v>3145</v>
      </c>
      <c r="D597" s="15" t="s">
        <v>3146</v>
      </c>
      <c r="E597" s="15" t="s">
        <v>3146</v>
      </c>
      <c r="F597" s="15"/>
      <c r="G597" s="15" t="s">
        <v>4054</v>
      </c>
      <c r="H597" s="15" t="s">
        <v>3148</v>
      </c>
      <c r="I597" s="15"/>
      <c r="J597" s="102" t="str">
        <f t="shared" si="3"/>
        <v>B-T51-W32PNT</v>
      </c>
      <c r="K597" s="103">
        <f t="shared" si="1"/>
        <v>0</v>
      </c>
      <c r="L597" s="102">
        <f t="shared" si="2"/>
        <v>0</v>
      </c>
    </row>
    <row r="598" ht="12.75" customHeight="1">
      <c r="A598" s="15"/>
      <c r="B598" s="15" t="s">
        <v>3123</v>
      </c>
      <c r="C598" s="15"/>
      <c r="D598" s="15" t="s">
        <v>3772</v>
      </c>
      <c r="E598" s="15"/>
      <c r="F598" s="15"/>
      <c r="G598" s="15" t="s">
        <v>3558</v>
      </c>
      <c r="H598" s="15" t="s">
        <v>4055</v>
      </c>
      <c r="I598" s="15" t="s">
        <v>4056</v>
      </c>
      <c r="J598" s="102" t="str">
        <f t="shared" si="3"/>
        <v>B-T51-W32PNT</v>
      </c>
      <c r="K598" s="103">
        <f t="shared" si="1"/>
        <v>1680</v>
      </c>
      <c r="L598" s="102">
        <f t="shared" si="2"/>
        <v>0</v>
      </c>
    </row>
    <row r="599" ht="12.75" customHeight="1">
      <c r="A599" s="15" t="s">
        <v>3154</v>
      </c>
      <c r="B599" s="15" t="s">
        <v>3772</v>
      </c>
      <c r="C599" s="15" t="s">
        <v>4055</v>
      </c>
      <c r="D599" s="15" t="s">
        <v>4056</v>
      </c>
      <c r="E599" s="15"/>
      <c r="F599" s="15"/>
      <c r="G599" s="15"/>
      <c r="H599" s="15"/>
      <c r="I599" s="15"/>
      <c r="J599" s="102" t="str">
        <f t="shared" si="3"/>
        <v>B-T51-W32PNT</v>
      </c>
      <c r="K599" s="103">
        <f t="shared" si="1"/>
        <v>0</v>
      </c>
      <c r="L599" s="102">
        <f t="shared" si="2"/>
        <v>0</v>
      </c>
    </row>
    <row r="600" ht="12.75" customHeight="1">
      <c r="A600" s="15" t="s">
        <v>38</v>
      </c>
      <c r="B600" s="15"/>
      <c r="C600" s="15" t="s">
        <v>3145</v>
      </c>
      <c r="D600" s="15" t="s">
        <v>3146</v>
      </c>
      <c r="E600" s="15" t="s">
        <v>3146</v>
      </c>
      <c r="F600" s="15"/>
      <c r="G600" s="15" t="s">
        <v>4057</v>
      </c>
      <c r="H600" s="15" t="s">
        <v>3148</v>
      </c>
      <c r="I600" s="15"/>
      <c r="J600" s="102" t="str">
        <f t="shared" si="3"/>
        <v>B-T53-W25</v>
      </c>
      <c r="K600" s="103">
        <f t="shared" si="1"/>
        <v>0</v>
      </c>
      <c r="L600" s="102">
        <f t="shared" si="2"/>
        <v>0</v>
      </c>
    </row>
    <row r="601" ht="12.75" customHeight="1">
      <c r="A601" s="15" t="s">
        <v>3156</v>
      </c>
      <c r="B601" s="15" t="s">
        <v>3123</v>
      </c>
      <c r="C601" s="15"/>
      <c r="D601" s="15" t="s">
        <v>4058</v>
      </c>
      <c r="E601" s="15"/>
      <c r="F601" s="15"/>
      <c r="G601" s="15" t="s">
        <v>4059</v>
      </c>
      <c r="H601" s="15" t="s">
        <v>4060</v>
      </c>
      <c r="I601" s="15" t="s">
        <v>4061</v>
      </c>
      <c r="J601" s="102" t="str">
        <f t="shared" si="3"/>
        <v>B-T53-W25</v>
      </c>
      <c r="K601" s="103">
        <f t="shared" si="1"/>
        <v>2688</v>
      </c>
      <c r="L601" s="102">
        <f t="shared" si="2"/>
        <v>0</v>
      </c>
    </row>
    <row r="602" ht="12.75" customHeight="1">
      <c r="A602" s="15" t="s">
        <v>3156</v>
      </c>
      <c r="B602" s="15" t="s">
        <v>3128</v>
      </c>
      <c r="C602" s="15"/>
      <c r="D602" s="15" t="s">
        <v>4062</v>
      </c>
      <c r="E602" s="15"/>
      <c r="F602" s="15"/>
      <c r="G602" s="15" t="s">
        <v>4059</v>
      </c>
      <c r="H602" s="15" t="s">
        <v>4063</v>
      </c>
      <c r="I602" s="15" t="s">
        <v>4064</v>
      </c>
      <c r="J602" s="102" t="str">
        <f t="shared" si="3"/>
        <v>B-T53-W25</v>
      </c>
      <c r="K602" s="103">
        <f t="shared" si="1"/>
        <v>128</v>
      </c>
      <c r="L602" s="102">
        <f t="shared" si="2"/>
        <v>0</v>
      </c>
    </row>
    <row r="603" ht="12.75" customHeight="1">
      <c r="A603" s="15" t="s">
        <v>3154</v>
      </c>
      <c r="B603" s="15" t="s">
        <v>4065</v>
      </c>
      <c r="C603" s="15" t="s">
        <v>4066</v>
      </c>
      <c r="D603" s="15" t="s">
        <v>4067</v>
      </c>
      <c r="E603" s="15"/>
      <c r="F603" s="15"/>
      <c r="G603" s="15"/>
      <c r="H603" s="15"/>
      <c r="I603" s="15"/>
      <c r="J603" s="102" t="str">
        <f t="shared" si="3"/>
        <v>B-T53-W25</v>
      </c>
      <c r="K603" s="103">
        <f t="shared" si="1"/>
        <v>0</v>
      </c>
      <c r="L603" s="102">
        <f t="shared" si="2"/>
        <v>0</v>
      </c>
    </row>
    <row r="604" ht="12.75" customHeight="1">
      <c r="A604" s="15" t="s">
        <v>2630</v>
      </c>
      <c r="B604" s="15"/>
      <c r="C604" s="15" t="s">
        <v>3145</v>
      </c>
      <c r="D604" s="15" t="s">
        <v>3146</v>
      </c>
      <c r="E604" s="15" t="s">
        <v>3146</v>
      </c>
      <c r="F604" s="15"/>
      <c r="G604" s="15" t="s">
        <v>4068</v>
      </c>
      <c r="H604" s="15" t="s">
        <v>3148</v>
      </c>
      <c r="I604" s="15"/>
      <c r="J604" s="102" t="str">
        <f t="shared" si="3"/>
        <v>B-UV40-N13</v>
      </c>
      <c r="K604" s="103">
        <f t="shared" si="1"/>
        <v>0</v>
      </c>
      <c r="L604" s="102">
        <f t="shared" si="2"/>
        <v>0</v>
      </c>
    </row>
    <row r="605" ht="12.75" customHeight="1">
      <c r="A605" s="15" t="s">
        <v>3149</v>
      </c>
      <c r="B605" s="15" t="s">
        <v>3123</v>
      </c>
      <c r="C605" s="15"/>
      <c r="D605" s="15" t="s">
        <v>4069</v>
      </c>
      <c r="E605" s="15"/>
      <c r="F605" s="15"/>
      <c r="G605" s="15" t="s">
        <v>4070</v>
      </c>
      <c r="H605" s="15" t="s">
        <v>4071</v>
      </c>
      <c r="I605" s="15" t="s">
        <v>4072</v>
      </c>
      <c r="J605" s="102" t="str">
        <f t="shared" si="3"/>
        <v>B-UV40-N13</v>
      </c>
      <c r="K605" s="103">
        <f t="shared" si="1"/>
        <v>15000</v>
      </c>
      <c r="L605" s="102">
        <f t="shared" si="2"/>
        <v>0</v>
      </c>
    </row>
    <row r="606" ht="12.75" customHeight="1">
      <c r="A606" s="15" t="s">
        <v>3154</v>
      </c>
      <c r="B606" s="15" t="s">
        <v>4069</v>
      </c>
      <c r="C606" s="15" t="s">
        <v>4071</v>
      </c>
      <c r="D606" s="15" t="s">
        <v>4072</v>
      </c>
      <c r="E606" s="15"/>
      <c r="F606" s="15"/>
      <c r="G606" s="15"/>
      <c r="H606" s="15"/>
      <c r="I606" s="15"/>
      <c r="J606" s="102" t="str">
        <f t="shared" si="3"/>
        <v>B-UV40-N13</v>
      </c>
      <c r="K606" s="103">
        <f t="shared" si="1"/>
        <v>0</v>
      </c>
      <c r="L606" s="102">
        <f t="shared" si="2"/>
        <v>0</v>
      </c>
    </row>
    <row r="607" ht="12.75" customHeight="1">
      <c r="A607" s="15" t="s">
        <v>41</v>
      </c>
      <c r="B607" s="15"/>
      <c r="C607" s="15" t="s">
        <v>3145</v>
      </c>
      <c r="D607" s="15" t="s">
        <v>3146</v>
      </c>
      <c r="E607" s="15" t="s">
        <v>3146</v>
      </c>
      <c r="F607" s="15"/>
      <c r="G607" s="15" t="s">
        <v>4073</v>
      </c>
      <c r="H607" s="15" t="s">
        <v>3148</v>
      </c>
      <c r="I607" s="15"/>
      <c r="J607" s="102" t="str">
        <f t="shared" si="3"/>
        <v>B-V100-N13</v>
      </c>
      <c r="K607" s="103">
        <f t="shared" si="1"/>
        <v>0</v>
      </c>
      <c r="L607" s="102">
        <f t="shared" si="2"/>
        <v>0</v>
      </c>
    </row>
    <row r="608" ht="12.75" customHeight="1">
      <c r="A608" s="15" t="s">
        <v>3156</v>
      </c>
      <c r="B608" s="15" t="s">
        <v>3123</v>
      </c>
      <c r="C608" s="15"/>
      <c r="D608" s="15" t="s">
        <v>4074</v>
      </c>
      <c r="E608" s="15"/>
      <c r="F608" s="15"/>
      <c r="G608" s="15" t="s">
        <v>4075</v>
      </c>
      <c r="H608" s="15" t="s">
        <v>4076</v>
      </c>
      <c r="I608" s="15" t="s">
        <v>4077</v>
      </c>
      <c r="J608" s="102" t="str">
        <f t="shared" si="3"/>
        <v>B-V100-N13</v>
      </c>
      <c r="K608" s="103">
        <f t="shared" si="1"/>
        <v>241</v>
      </c>
      <c r="L608" s="102">
        <f t="shared" si="2"/>
        <v>0</v>
      </c>
    </row>
    <row r="609" ht="12.75" customHeight="1">
      <c r="A609" s="15" t="s">
        <v>3154</v>
      </c>
      <c r="B609" s="15" t="s">
        <v>4074</v>
      </c>
      <c r="C609" s="15" t="s">
        <v>4076</v>
      </c>
      <c r="D609" s="15" t="s">
        <v>4077</v>
      </c>
      <c r="E609" s="15"/>
      <c r="F609" s="15"/>
      <c r="G609" s="15"/>
      <c r="H609" s="15"/>
      <c r="I609" s="15"/>
      <c r="J609" s="102" t="str">
        <f t="shared" si="3"/>
        <v>B-V100-N13</v>
      </c>
      <c r="K609" s="103">
        <f t="shared" si="1"/>
        <v>0</v>
      </c>
      <c r="L609" s="102">
        <f t="shared" si="2"/>
        <v>0</v>
      </c>
    </row>
    <row r="610" ht="12.75" customHeight="1">
      <c r="A610" s="15" t="s">
        <v>2681</v>
      </c>
      <c r="B610" s="15"/>
      <c r="C610" s="15" t="s">
        <v>3145</v>
      </c>
      <c r="D610" s="15" t="s">
        <v>3146</v>
      </c>
      <c r="E610" s="15" t="s">
        <v>3146</v>
      </c>
      <c r="F610" s="15"/>
      <c r="G610" s="15" t="s">
        <v>4078</v>
      </c>
      <c r="H610" s="15" t="s">
        <v>3148</v>
      </c>
      <c r="I610" s="15"/>
      <c r="J610" s="102" t="str">
        <f t="shared" si="3"/>
        <v>B-V85-N11.5</v>
      </c>
      <c r="K610" s="103">
        <f t="shared" si="1"/>
        <v>0</v>
      </c>
      <c r="L610" s="102">
        <f t="shared" si="2"/>
        <v>0</v>
      </c>
    </row>
    <row r="611" ht="12.75" customHeight="1">
      <c r="A611" s="15" t="s">
        <v>3156</v>
      </c>
      <c r="B611" s="15" t="s">
        <v>3123</v>
      </c>
      <c r="C611" s="15"/>
      <c r="D611" s="15" t="s">
        <v>4079</v>
      </c>
      <c r="E611" s="15"/>
      <c r="F611" s="15"/>
      <c r="G611" s="15" t="s">
        <v>4080</v>
      </c>
      <c r="H611" s="15" t="s">
        <v>4081</v>
      </c>
      <c r="I611" s="15" t="s">
        <v>4082</v>
      </c>
      <c r="J611" s="102" t="str">
        <f t="shared" si="3"/>
        <v>B-V85-N11.5</v>
      </c>
      <c r="K611" s="103">
        <f t="shared" si="1"/>
        <v>6600</v>
      </c>
      <c r="L611" s="102">
        <f t="shared" si="2"/>
        <v>0</v>
      </c>
    </row>
    <row r="612" ht="12.75" customHeight="1">
      <c r="A612" s="15" t="s">
        <v>3154</v>
      </c>
      <c r="B612" s="15" t="s">
        <v>4079</v>
      </c>
      <c r="C612" s="15" t="s">
        <v>4081</v>
      </c>
      <c r="D612" s="15" t="s">
        <v>4082</v>
      </c>
      <c r="E612" s="15"/>
      <c r="F612" s="15"/>
      <c r="G612" s="15"/>
      <c r="H612" s="15"/>
      <c r="I612" s="15"/>
      <c r="J612" s="102" t="str">
        <f t="shared" si="3"/>
        <v>B-V85-N11.5</v>
      </c>
      <c r="K612" s="103">
        <f t="shared" si="1"/>
        <v>0</v>
      </c>
      <c r="L612" s="102">
        <f t="shared" si="2"/>
        <v>0</v>
      </c>
    </row>
    <row r="613" ht="12.75" customHeight="1">
      <c r="A613" s="15" t="s">
        <v>2689</v>
      </c>
      <c r="B613" s="15"/>
      <c r="C613" s="15" t="s">
        <v>3145</v>
      </c>
      <c r="D613" s="15" t="s">
        <v>3146</v>
      </c>
      <c r="E613" s="15" t="s">
        <v>3146</v>
      </c>
      <c r="F613" s="15"/>
      <c r="G613" s="15" t="s">
        <v>4083</v>
      </c>
      <c r="H613" s="15" t="s">
        <v>3148</v>
      </c>
      <c r="I613" s="15"/>
      <c r="J613" s="102" t="str">
        <f t="shared" si="3"/>
        <v>B-VN250-PW20</v>
      </c>
      <c r="K613" s="103">
        <f t="shared" si="1"/>
        <v>0</v>
      </c>
      <c r="L613" s="102">
        <f t="shared" si="2"/>
        <v>0</v>
      </c>
    </row>
    <row r="614" ht="12.75" customHeight="1">
      <c r="A614" s="15"/>
      <c r="B614" s="15" t="s">
        <v>3123</v>
      </c>
      <c r="C614" s="15"/>
      <c r="D614" s="15" t="s">
        <v>4000</v>
      </c>
      <c r="E614" s="15"/>
      <c r="F614" s="15"/>
      <c r="G614" s="15" t="s">
        <v>4084</v>
      </c>
      <c r="H614" s="15" t="s">
        <v>4085</v>
      </c>
      <c r="I614" s="15" t="s">
        <v>4086</v>
      </c>
      <c r="J614" s="102" t="str">
        <f t="shared" si="3"/>
        <v>B-VN250-PW20</v>
      </c>
      <c r="K614" s="103">
        <f t="shared" si="1"/>
        <v>4750</v>
      </c>
      <c r="L614" s="102">
        <f t="shared" si="2"/>
        <v>0</v>
      </c>
    </row>
    <row r="615" ht="12.75" customHeight="1">
      <c r="A615" s="15" t="s">
        <v>3154</v>
      </c>
      <c r="B615" s="15" t="s">
        <v>4000</v>
      </c>
      <c r="C615" s="15" t="s">
        <v>4085</v>
      </c>
      <c r="D615" s="15" t="s">
        <v>4086</v>
      </c>
      <c r="E615" s="15"/>
      <c r="F615" s="15"/>
      <c r="G615" s="15"/>
      <c r="H615" s="15"/>
      <c r="I615" s="15"/>
      <c r="J615" s="102" t="str">
        <f t="shared" si="3"/>
        <v>B-VN250-PW20</v>
      </c>
      <c r="K615" s="103">
        <f t="shared" si="1"/>
        <v>0</v>
      </c>
      <c r="L615" s="102">
        <f t="shared" si="2"/>
        <v>0</v>
      </c>
    </row>
    <row r="616" ht="12.75" customHeight="1">
      <c r="A616" s="15" t="s">
        <v>2707</v>
      </c>
      <c r="B616" s="15"/>
      <c r="C616" s="15" t="s">
        <v>3145</v>
      </c>
      <c r="D616" s="15" t="s">
        <v>3146</v>
      </c>
      <c r="E616" s="15" t="s">
        <v>3146</v>
      </c>
      <c r="F616" s="15"/>
      <c r="G616" s="15" t="s">
        <v>4087</v>
      </c>
      <c r="H616" s="15" t="s">
        <v>3148</v>
      </c>
      <c r="I616" s="15"/>
      <c r="J616" s="102" t="str">
        <f t="shared" si="3"/>
        <v>B-VNEW100-BL13</v>
      </c>
      <c r="K616" s="103">
        <f t="shared" si="1"/>
        <v>0</v>
      </c>
      <c r="L616" s="102">
        <f t="shared" si="2"/>
        <v>0</v>
      </c>
    </row>
    <row r="617" ht="12.75" customHeight="1">
      <c r="A617" s="15" t="s">
        <v>3161</v>
      </c>
      <c r="B617" s="15" t="s">
        <v>3123</v>
      </c>
      <c r="C617" s="15"/>
      <c r="D617" s="15" t="s">
        <v>3767</v>
      </c>
      <c r="E617" s="15"/>
      <c r="F617" s="15"/>
      <c r="G617" s="15" t="s">
        <v>4088</v>
      </c>
      <c r="H617" s="15" t="s">
        <v>4089</v>
      </c>
      <c r="I617" s="15" t="s">
        <v>4090</v>
      </c>
      <c r="J617" s="102" t="str">
        <f t="shared" si="3"/>
        <v>B-VNEW100-BL13</v>
      </c>
      <c r="K617" s="103">
        <f t="shared" si="1"/>
        <v>4500</v>
      </c>
      <c r="L617" s="102">
        <f t="shared" si="2"/>
        <v>0</v>
      </c>
    </row>
    <row r="618" ht="12.75" customHeight="1">
      <c r="A618" s="15" t="s">
        <v>3154</v>
      </c>
      <c r="B618" s="15" t="s">
        <v>3767</v>
      </c>
      <c r="C618" s="15" t="s">
        <v>4089</v>
      </c>
      <c r="D618" s="15" t="s">
        <v>4090</v>
      </c>
      <c r="E618" s="15"/>
      <c r="F618" s="15"/>
      <c r="G618" s="15"/>
      <c r="H618" s="15"/>
      <c r="I618" s="15"/>
      <c r="J618" s="102" t="str">
        <f t="shared" si="3"/>
        <v>B-VNEW100-BL13</v>
      </c>
      <c r="K618" s="103">
        <f t="shared" si="1"/>
        <v>0</v>
      </c>
      <c r="L618" s="102">
        <f t="shared" si="2"/>
        <v>0</v>
      </c>
    </row>
    <row r="619" ht="12.75" customHeight="1">
      <c r="A619" s="15" t="s">
        <v>2711</v>
      </c>
      <c r="B619" s="15"/>
      <c r="C619" s="15" t="s">
        <v>3145</v>
      </c>
      <c r="D619" s="15" t="s">
        <v>3146</v>
      </c>
      <c r="E619" s="15" t="s">
        <v>3146</v>
      </c>
      <c r="F619" s="15"/>
      <c r="G619" s="15" t="s">
        <v>4091</v>
      </c>
      <c r="H619" s="15" t="s">
        <v>3148</v>
      </c>
      <c r="I619" s="15"/>
      <c r="J619" s="102" t="str">
        <f t="shared" si="3"/>
        <v>B-VNEW100-PUR13</v>
      </c>
      <c r="K619" s="103">
        <f t="shared" si="1"/>
        <v>0</v>
      </c>
      <c r="L619" s="102">
        <f t="shared" si="2"/>
        <v>0</v>
      </c>
    </row>
    <row r="620" ht="12.75" customHeight="1">
      <c r="A620" s="15" t="s">
        <v>3177</v>
      </c>
      <c r="B620" s="15" t="s">
        <v>3123</v>
      </c>
      <c r="C620" s="15"/>
      <c r="D620" s="15" t="s">
        <v>4092</v>
      </c>
      <c r="E620" s="15"/>
      <c r="F620" s="15"/>
      <c r="G620" s="15" t="s">
        <v>4093</v>
      </c>
      <c r="H620" s="15" t="s">
        <v>4094</v>
      </c>
      <c r="I620" s="15" t="s">
        <v>4095</v>
      </c>
      <c r="J620" s="102" t="str">
        <f t="shared" si="3"/>
        <v>B-VNEW100-PUR13</v>
      </c>
      <c r="K620" s="103">
        <f t="shared" si="1"/>
        <v>2500</v>
      </c>
      <c r="L620" s="102">
        <f t="shared" si="2"/>
        <v>0</v>
      </c>
    </row>
    <row r="621" ht="12.75" customHeight="1">
      <c r="A621" s="15" t="s">
        <v>3154</v>
      </c>
      <c r="B621" s="15" t="s">
        <v>4092</v>
      </c>
      <c r="C621" s="15" t="s">
        <v>4094</v>
      </c>
      <c r="D621" s="15" t="s">
        <v>4095</v>
      </c>
      <c r="E621" s="15"/>
      <c r="F621" s="15"/>
      <c r="G621" s="15"/>
      <c r="H621" s="15"/>
      <c r="I621" s="15"/>
      <c r="J621" s="102" t="str">
        <f t="shared" si="3"/>
        <v>B-VNEW100-PUR13</v>
      </c>
      <c r="K621" s="103">
        <f t="shared" si="1"/>
        <v>0</v>
      </c>
      <c r="L621" s="102">
        <f t="shared" si="2"/>
        <v>0</v>
      </c>
    </row>
    <row r="622" ht="12.75" customHeight="1">
      <c r="A622" s="15" t="s">
        <v>2715</v>
      </c>
      <c r="B622" s="15"/>
      <c r="C622" s="15" t="s">
        <v>3145</v>
      </c>
      <c r="D622" s="15" t="s">
        <v>3146</v>
      </c>
      <c r="E622" s="15" t="s">
        <v>3146</v>
      </c>
      <c r="F622" s="15"/>
      <c r="G622" s="15" t="s">
        <v>4096</v>
      </c>
      <c r="H622" s="15" t="s">
        <v>3148</v>
      </c>
      <c r="I622" s="15"/>
      <c r="J622" s="102" t="str">
        <f t="shared" si="3"/>
        <v>B-VNEW200-BL22</v>
      </c>
      <c r="K622" s="103">
        <f t="shared" si="1"/>
        <v>0</v>
      </c>
      <c r="L622" s="102">
        <f t="shared" si="2"/>
        <v>0</v>
      </c>
    </row>
    <row r="623" ht="12.75" customHeight="1">
      <c r="A623" s="15" t="s">
        <v>3161</v>
      </c>
      <c r="B623" s="15" t="s">
        <v>3123</v>
      </c>
      <c r="C623" s="15"/>
      <c r="D623" s="15" t="s">
        <v>4097</v>
      </c>
      <c r="E623" s="15"/>
      <c r="F623" s="15"/>
      <c r="G623" s="15" t="s">
        <v>4098</v>
      </c>
      <c r="H623" s="15" t="s">
        <v>4099</v>
      </c>
      <c r="I623" s="15" t="s">
        <v>4100</v>
      </c>
      <c r="J623" s="102" t="str">
        <f t="shared" si="3"/>
        <v>B-VNEW200-BL22</v>
      </c>
      <c r="K623" s="103">
        <f t="shared" si="1"/>
        <v>5200</v>
      </c>
      <c r="L623" s="102">
        <f t="shared" si="2"/>
        <v>0</v>
      </c>
    </row>
    <row r="624" ht="12.75" customHeight="1">
      <c r="A624" s="15" t="s">
        <v>3154</v>
      </c>
      <c r="B624" s="15" t="s">
        <v>4097</v>
      </c>
      <c r="C624" s="15" t="s">
        <v>4099</v>
      </c>
      <c r="D624" s="15" t="s">
        <v>4100</v>
      </c>
      <c r="E624" s="15"/>
      <c r="F624" s="15"/>
      <c r="G624" s="15"/>
      <c r="H624" s="15"/>
      <c r="I624" s="15"/>
      <c r="J624" s="102" t="str">
        <f t="shared" si="3"/>
        <v>B-VNEW200-BL22</v>
      </c>
      <c r="K624" s="103">
        <f t="shared" si="1"/>
        <v>0</v>
      </c>
      <c r="L624" s="102">
        <f t="shared" si="2"/>
        <v>0</v>
      </c>
    </row>
    <row r="625" ht="12.75" customHeight="1">
      <c r="A625" s="15" t="s">
        <v>2721</v>
      </c>
      <c r="B625" s="15"/>
      <c r="C625" s="15" t="s">
        <v>3145</v>
      </c>
      <c r="D625" s="15" t="s">
        <v>3146</v>
      </c>
      <c r="E625" s="15" t="s">
        <v>3146</v>
      </c>
      <c r="F625" s="15"/>
      <c r="G625" s="15" t="s">
        <v>4101</v>
      </c>
      <c r="H625" s="15" t="s">
        <v>3148</v>
      </c>
      <c r="I625" s="15"/>
      <c r="J625" s="102" t="str">
        <f t="shared" si="3"/>
        <v>B-VNEW200-W22</v>
      </c>
      <c r="K625" s="103">
        <f t="shared" si="1"/>
        <v>0</v>
      </c>
      <c r="L625" s="102">
        <f t="shared" si="2"/>
        <v>0</v>
      </c>
    </row>
    <row r="626" ht="12.75" customHeight="1">
      <c r="A626" s="15" t="s">
        <v>3156</v>
      </c>
      <c r="B626" s="15" t="s">
        <v>3123</v>
      </c>
      <c r="C626" s="15"/>
      <c r="D626" s="15" t="s">
        <v>4102</v>
      </c>
      <c r="E626" s="15"/>
      <c r="F626" s="15"/>
      <c r="G626" s="15" t="s">
        <v>4103</v>
      </c>
      <c r="H626" s="15" t="s">
        <v>4104</v>
      </c>
      <c r="I626" s="15" t="s">
        <v>4105</v>
      </c>
      <c r="J626" s="102" t="str">
        <f t="shared" si="3"/>
        <v>B-VNEW200-W22</v>
      </c>
      <c r="K626" s="103">
        <f t="shared" si="1"/>
        <v>4400</v>
      </c>
      <c r="L626" s="102">
        <f t="shared" si="2"/>
        <v>0</v>
      </c>
    </row>
    <row r="627" ht="12.75" customHeight="1">
      <c r="A627" s="15" t="s">
        <v>3154</v>
      </c>
      <c r="B627" s="15" t="s">
        <v>4102</v>
      </c>
      <c r="C627" s="15" t="s">
        <v>4104</v>
      </c>
      <c r="D627" s="15" t="s">
        <v>4105</v>
      </c>
      <c r="E627" s="15"/>
      <c r="F627" s="15"/>
      <c r="G627" s="15"/>
      <c r="H627" s="15"/>
      <c r="I627" s="15"/>
      <c r="J627" s="102" t="str">
        <f t="shared" si="3"/>
        <v>B-VNEW200-W22</v>
      </c>
      <c r="K627" s="103">
        <f t="shared" si="1"/>
        <v>0</v>
      </c>
      <c r="L627" s="102">
        <f t="shared" si="2"/>
        <v>0</v>
      </c>
    </row>
    <row r="628" ht="12.75" customHeight="1">
      <c r="A628" s="15" t="s">
        <v>2725</v>
      </c>
      <c r="B628" s="15"/>
      <c r="C628" s="15" t="s">
        <v>3145</v>
      </c>
      <c r="D628" s="15" t="s">
        <v>3146</v>
      </c>
      <c r="E628" s="15" t="s">
        <v>3146</v>
      </c>
      <c r="F628" s="15"/>
      <c r="G628" s="15" t="s">
        <v>4106</v>
      </c>
      <c r="H628" s="15" t="s">
        <v>3148</v>
      </c>
      <c r="I628" s="15"/>
      <c r="J628" s="102" t="str">
        <f t="shared" si="3"/>
        <v>B-VNEW400-W33</v>
      </c>
      <c r="K628" s="103">
        <f t="shared" si="1"/>
        <v>0</v>
      </c>
      <c r="L628" s="15"/>
    </row>
    <row r="629" ht="12.75" customHeight="1">
      <c r="A629" s="15" t="s">
        <v>3177</v>
      </c>
      <c r="B629" s="15" t="s">
        <v>3123</v>
      </c>
      <c r="C629" s="15"/>
      <c r="D629" s="15" t="s">
        <v>4107</v>
      </c>
      <c r="E629" s="15"/>
      <c r="F629" s="15"/>
      <c r="G629" s="15" t="s">
        <v>4108</v>
      </c>
      <c r="H629" s="15" t="s">
        <v>4109</v>
      </c>
      <c r="I629" s="15" t="s">
        <v>4110</v>
      </c>
      <c r="J629" s="102" t="str">
        <f t="shared" si="3"/>
        <v>B-VNEW400-W33</v>
      </c>
      <c r="K629" s="103">
        <f t="shared" si="1"/>
        <v>2600</v>
      </c>
      <c r="L629" s="15"/>
    </row>
    <row r="630" ht="12.75" customHeight="1">
      <c r="A630" s="15" t="s">
        <v>3154</v>
      </c>
      <c r="B630" s="15" t="s">
        <v>4107</v>
      </c>
      <c r="C630" s="15" t="s">
        <v>4109</v>
      </c>
      <c r="D630" s="15" t="s">
        <v>4110</v>
      </c>
      <c r="E630" s="15"/>
      <c r="F630" s="15"/>
      <c r="G630" s="15"/>
      <c r="H630" s="15"/>
      <c r="I630" s="15"/>
      <c r="J630" s="102" t="str">
        <f t="shared" si="3"/>
        <v>B-VNEW400-W33</v>
      </c>
      <c r="K630" s="103">
        <f t="shared" si="1"/>
        <v>0</v>
      </c>
      <c r="L630" s="15"/>
    </row>
    <row r="631" ht="12.75" customHeight="1">
      <c r="A631" s="15" t="s">
        <v>2758</v>
      </c>
      <c r="B631" s="15"/>
      <c r="C631" s="15" t="s">
        <v>3145</v>
      </c>
      <c r="D631" s="15" t="s">
        <v>3146</v>
      </c>
      <c r="E631" s="15" t="s">
        <v>3146</v>
      </c>
      <c r="F631" s="15"/>
      <c r="G631" s="15" t="s">
        <v>1215</v>
      </c>
      <c r="H631" s="15" t="s">
        <v>3148</v>
      </c>
      <c r="I631" s="15"/>
      <c r="J631" s="102" t="str">
        <f t="shared" si="3"/>
        <v>B-W3-N14</v>
      </c>
      <c r="K631" s="103">
        <f t="shared" si="1"/>
        <v>0</v>
      </c>
      <c r="L631" s="15"/>
    </row>
    <row r="632" ht="12.75" customHeight="1">
      <c r="A632" s="15" t="s">
        <v>3156</v>
      </c>
      <c r="B632" s="15" t="s">
        <v>3123</v>
      </c>
      <c r="C632" s="15"/>
      <c r="D632" s="15" t="s">
        <v>3847</v>
      </c>
      <c r="E632" s="15"/>
      <c r="F632" s="15"/>
      <c r="G632" s="15" t="s">
        <v>4111</v>
      </c>
      <c r="H632" s="15" t="s">
        <v>4112</v>
      </c>
      <c r="I632" s="15" t="s">
        <v>4113</v>
      </c>
      <c r="J632" s="102" t="str">
        <f t="shared" si="3"/>
        <v>B-W3-N14</v>
      </c>
      <c r="K632" s="103">
        <f t="shared" si="1"/>
        <v>2016</v>
      </c>
      <c r="L632" s="15"/>
    </row>
    <row r="633" ht="12.75" customHeight="1">
      <c r="A633" s="15" t="s">
        <v>3154</v>
      </c>
      <c r="B633" s="15" t="s">
        <v>3847</v>
      </c>
      <c r="C633" s="15" t="s">
        <v>4112</v>
      </c>
      <c r="D633" s="15" t="s">
        <v>4113</v>
      </c>
      <c r="E633" s="15"/>
      <c r="F633" s="15"/>
      <c r="G633" s="15"/>
      <c r="H633" s="15"/>
      <c r="I633" s="15"/>
      <c r="J633" s="102" t="str">
        <f t="shared" si="3"/>
        <v>B-W3-N14</v>
      </c>
      <c r="K633" s="103">
        <f t="shared" si="1"/>
        <v>0</v>
      </c>
      <c r="L633" s="15"/>
    </row>
    <row r="634" ht="12.75" customHeight="1">
      <c r="A634" s="15" t="s">
        <v>2742</v>
      </c>
      <c r="B634" s="15"/>
      <c r="C634" s="15" t="s">
        <v>3145</v>
      </c>
      <c r="D634" s="15" t="s">
        <v>3146</v>
      </c>
      <c r="E634" s="15" t="s">
        <v>3146</v>
      </c>
      <c r="F634" s="15"/>
      <c r="G634" s="15" t="s">
        <v>2743</v>
      </c>
      <c r="H634" s="15" t="s">
        <v>3148</v>
      </c>
      <c r="I634" s="15"/>
      <c r="J634" s="102" t="str">
        <f t="shared" si="3"/>
        <v>B-W3B-N14</v>
      </c>
      <c r="K634" s="103">
        <f t="shared" si="1"/>
        <v>0</v>
      </c>
      <c r="L634" s="15"/>
    </row>
    <row r="635" ht="12.75" customHeight="1">
      <c r="A635" s="15" t="s">
        <v>3177</v>
      </c>
      <c r="B635" s="15" t="s">
        <v>3123</v>
      </c>
      <c r="C635" s="15"/>
      <c r="D635" s="15" t="s">
        <v>4114</v>
      </c>
      <c r="E635" s="15"/>
      <c r="F635" s="15"/>
      <c r="G635" s="15" t="s">
        <v>4115</v>
      </c>
      <c r="H635" s="15" t="s">
        <v>4116</v>
      </c>
      <c r="I635" s="15" t="s">
        <v>4117</v>
      </c>
      <c r="J635" s="102" t="str">
        <f t="shared" si="3"/>
        <v>B-W3B-N14</v>
      </c>
      <c r="K635" s="103">
        <f t="shared" si="1"/>
        <v>109</v>
      </c>
      <c r="L635" s="15"/>
    </row>
    <row r="636" ht="12.75" customHeight="1">
      <c r="A636" s="15" t="s">
        <v>3154</v>
      </c>
      <c r="B636" s="15" t="s">
        <v>4114</v>
      </c>
      <c r="C636" s="15" t="s">
        <v>4116</v>
      </c>
      <c r="D636" s="15" t="s">
        <v>4117</v>
      </c>
      <c r="E636" s="15"/>
      <c r="F636" s="15"/>
      <c r="G636" s="15"/>
      <c r="H636" s="15"/>
      <c r="I636" s="15"/>
      <c r="J636" s="102" t="str">
        <f t="shared" si="3"/>
        <v>B-W3B-N14</v>
      </c>
      <c r="K636" s="103">
        <f t="shared" si="1"/>
        <v>0</v>
      </c>
      <c r="L636" s="15"/>
    </row>
    <row r="637" ht="12.75" customHeight="1">
      <c r="A637" s="15" t="s">
        <v>2744</v>
      </c>
      <c r="B637" s="15"/>
      <c r="C637" s="15" t="s">
        <v>3145</v>
      </c>
      <c r="D637" s="15" t="s">
        <v>3146</v>
      </c>
      <c r="E637" s="15" t="s">
        <v>3146</v>
      </c>
      <c r="F637" s="15"/>
      <c r="G637" s="15" t="s">
        <v>4118</v>
      </c>
      <c r="H637" s="15" t="s">
        <v>3148</v>
      </c>
      <c r="I637" s="15"/>
      <c r="J637" s="102" t="str">
        <f t="shared" si="3"/>
        <v>B-W3B-N14NAZ</v>
      </c>
      <c r="K637" s="103">
        <f t="shared" si="1"/>
        <v>0</v>
      </c>
      <c r="L637" s="15"/>
    </row>
    <row r="638" ht="12.75" customHeight="1">
      <c r="A638" s="15" t="s">
        <v>3177</v>
      </c>
      <c r="B638" s="15" t="s">
        <v>3123</v>
      </c>
      <c r="C638" s="15"/>
      <c r="D638" s="15" t="s">
        <v>4119</v>
      </c>
      <c r="E638" s="15"/>
      <c r="F638" s="15"/>
      <c r="G638" s="15" t="s">
        <v>4120</v>
      </c>
      <c r="H638" s="15" t="s">
        <v>4121</v>
      </c>
      <c r="I638" s="15" t="s">
        <v>4122</v>
      </c>
      <c r="J638" s="102" t="str">
        <f t="shared" si="3"/>
        <v>B-W3B-N14NAZ</v>
      </c>
      <c r="K638" s="103">
        <f t="shared" si="1"/>
        <v>4580</v>
      </c>
      <c r="L638" s="15"/>
    </row>
    <row r="639" ht="12.75" customHeight="1">
      <c r="A639" s="15" t="s">
        <v>3154</v>
      </c>
      <c r="B639" s="15" t="s">
        <v>4119</v>
      </c>
      <c r="C639" s="15" t="s">
        <v>4121</v>
      </c>
      <c r="D639" s="15" t="s">
        <v>4122</v>
      </c>
      <c r="E639" s="15"/>
      <c r="F639" s="15"/>
      <c r="G639" s="15"/>
      <c r="H639" s="15"/>
      <c r="I639" s="15"/>
      <c r="J639" s="102" t="str">
        <f t="shared" si="3"/>
        <v>B-W3B-N14NAZ</v>
      </c>
      <c r="K639" s="103">
        <f t="shared" si="1"/>
        <v>0</v>
      </c>
      <c r="L639" s="15"/>
    </row>
    <row r="640" ht="12.75" customHeight="1">
      <c r="A640" s="15" t="s">
        <v>2818</v>
      </c>
      <c r="B640" s="15"/>
      <c r="C640" s="15" t="s">
        <v>3145</v>
      </c>
      <c r="D640" s="15" t="s">
        <v>3146</v>
      </c>
      <c r="E640" s="15" t="s">
        <v>3146</v>
      </c>
      <c r="F640" s="15"/>
      <c r="G640" s="15" t="s">
        <v>4123</v>
      </c>
      <c r="H640" s="15" t="s">
        <v>3148</v>
      </c>
      <c r="I640" s="15"/>
      <c r="J640" s="102" t="str">
        <f t="shared" si="3"/>
        <v>B-W4-N7SHELA</v>
      </c>
      <c r="K640" s="103">
        <f t="shared" si="1"/>
        <v>0</v>
      </c>
      <c r="L640" s="15"/>
    </row>
    <row r="641" ht="12.75" customHeight="1">
      <c r="A641" s="15" t="s">
        <v>3161</v>
      </c>
      <c r="B641" s="15" t="s">
        <v>3123</v>
      </c>
      <c r="C641" s="15"/>
      <c r="D641" s="15" t="s">
        <v>4124</v>
      </c>
      <c r="E641" s="15"/>
      <c r="F641" s="15"/>
      <c r="G641" s="15" t="s">
        <v>4125</v>
      </c>
      <c r="H641" s="15" t="s">
        <v>4126</v>
      </c>
      <c r="I641" s="15" t="s">
        <v>4127</v>
      </c>
      <c r="J641" s="102" t="str">
        <f t="shared" si="3"/>
        <v>B-W4-N7SHELA</v>
      </c>
      <c r="K641" s="103">
        <f t="shared" si="1"/>
        <v>3000</v>
      </c>
      <c r="L641" s="15"/>
    </row>
    <row r="642" ht="12.75" customHeight="1">
      <c r="A642" s="15" t="s">
        <v>3154</v>
      </c>
      <c r="B642" s="15" t="s">
        <v>4124</v>
      </c>
      <c r="C642" s="15" t="s">
        <v>4126</v>
      </c>
      <c r="D642" s="15" t="s">
        <v>4127</v>
      </c>
      <c r="E642" s="15"/>
      <c r="F642" s="15"/>
      <c r="G642" s="15"/>
      <c r="H642" s="15"/>
      <c r="I642" s="15"/>
      <c r="J642" s="102" t="str">
        <f t="shared" si="3"/>
        <v>B-W4-N7SHELA</v>
      </c>
      <c r="K642" s="103">
        <f t="shared" si="1"/>
        <v>0</v>
      </c>
      <c r="L642" s="15"/>
    </row>
    <row r="643" ht="12.75" customHeight="1">
      <c r="A643" s="15" t="s">
        <v>4128</v>
      </c>
      <c r="B643" s="99">
        <v>210.0</v>
      </c>
      <c r="C643" s="15" t="s">
        <v>4129</v>
      </c>
      <c r="D643" s="15"/>
      <c r="E643" s="15"/>
      <c r="F643" s="15"/>
      <c r="G643" s="15"/>
      <c r="H643" s="15"/>
      <c r="I643" s="15"/>
      <c r="J643" s="102" t="str">
        <f t="shared" si="3"/>
        <v>B-W4-N7SHELA</v>
      </c>
      <c r="K643" s="103">
        <f t="shared" si="1"/>
        <v>0</v>
      </c>
      <c r="L643" s="15"/>
    </row>
    <row r="644" ht="12.75" customHeight="1">
      <c r="A644" s="15" t="s">
        <v>3143</v>
      </c>
      <c r="B644" s="15" t="s">
        <v>4130</v>
      </c>
      <c r="C644" s="15" t="s">
        <v>4131</v>
      </c>
      <c r="D644" s="15" t="s">
        <v>3144</v>
      </c>
      <c r="E644" s="15" t="s">
        <v>4132</v>
      </c>
      <c r="F644" s="15"/>
      <c r="G644" s="15"/>
      <c r="H644" s="15"/>
      <c r="I644" s="15"/>
      <c r="J644" s="102" t="str">
        <f t="shared" si="3"/>
        <v>B-W4-N7SHELA</v>
      </c>
      <c r="K644" s="103">
        <f t="shared" si="1"/>
        <v>0</v>
      </c>
      <c r="L644" s="15"/>
    </row>
    <row r="645" ht="12.75" customHeight="1">
      <c r="J645" s="102" t="str">
        <f t="shared" si="3"/>
        <v>B-W4-N7SHELA</v>
      </c>
      <c r="K645" s="103">
        <f t="shared" si="1"/>
        <v>0</v>
      </c>
      <c r="L645" s="15"/>
    </row>
    <row r="646" ht="12.75" customHeight="1">
      <c r="J646" s="102" t="str">
        <f t="shared" si="3"/>
        <v>B-W4-N7SHELA</v>
      </c>
      <c r="K646" s="103">
        <f t="shared" si="1"/>
        <v>0</v>
      </c>
      <c r="L646" s="15"/>
    </row>
    <row r="647" ht="12.75" customHeight="1">
      <c r="K647" s="99"/>
      <c r="L647" s="15"/>
    </row>
    <row r="648" ht="12.75" customHeight="1">
      <c r="K648" s="99"/>
      <c r="L648" s="15"/>
    </row>
    <row r="649" ht="12.75" customHeight="1">
      <c r="K649" s="99"/>
      <c r="L649" s="15"/>
    </row>
    <row r="650" ht="12.75" customHeight="1">
      <c r="K650" s="99"/>
      <c r="L650" s="15"/>
    </row>
    <row r="651" ht="12.75" customHeight="1">
      <c r="K651" s="99"/>
      <c r="L651" s="15"/>
    </row>
    <row r="652" ht="12.75" customHeight="1">
      <c r="K652" s="99"/>
      <c r="L652" s="15"/>
    </row>
    <row r="653" ht="12.75" customHeight="1">
      <c r="K653" s="99"/>
      <c r="L653" s="15"/>
    </row>
    <row r="654" ht="12.75" customHeight="1">
      <c r="K654" s="99"/>
      <c r="L654" s="15"/>
    </row>
    <row r="655" ht="12.75" customHeight="1">
      <c r="K655" s="99"/>
      <c r="L655" s="15"/>
    </row>
    <row r="656" ht="12.75" customHeight="1">
      <c r="K656" s="99"/>
      <c r="L656" s="15"/>
    </row>
    <row r="657" ht="12.75" customHeight="1">
      <c r="K657" s="99"/>
      <c r="L657" s="15"/>
    </row>
    <row r="658" ht="12.75" customHeight="1">
      <c r="K658" s="99"/>
      <c r="L658" s="15"/>
    </row>
    <row r="659" ht="12.75" customHeight="1">
      <c r="K659" s="99"/>
      <c r="L659" s="15"/>
    </row>
    <row r="660" ht="12.75" customHeight="1">
      <c r="K660" s="99"/>
      <c r="L660" s="15"/>
    </row>
    <row r="661" ht="12.75" customHeight="1">
      <c r="K661" s="99"/>
      <c r="L661" s="15"/>
    </row>
    <row r="662" ht="12.75" customHeight="1">
      <c r="K662" s="99"/>
      <c r="L662" s="15"/>
    </row>
    <row r="663" ht="12.75" customHeight="1">
      <c r="K663" s="99"/>
      <c r="L663" s="15"/>
    </row>
    <row r="664" ht="12.75" customHeight="1">
      <c r="K664" s="99"/>
      <c r="L664" s="15"/>
    </row>
    <row r="665" ht="12.75" customHeight="1">
      <c r="K665" s="99"/>
      <c r="L665" s="15"/>
    </row>
    <row r="666" ht="12.75" customHeight="1">
      <c r="K666" s="99"/>
      <c r="L666" s="15"/>
    </row>
    <row r="667" ht="12.75" customHeight="1">
      <c r="K667" s="99"/>
      <c r="L667" s="15"/>
    </row>
    <row r="668" ht="12.75" customHeight="1">
      <c r="K668" s="99"/>
      <c r="L668" s="15"/>
    </row>
    <row r="669" ht="12.75" customHeight="1">
      <c r="K669" s="99"/>
      <c r="L669" s="15"/>
    </row>
    <row r="670" ht="12.75" customHeight="1">
      <c r="K670" s="99"/>
      <c r="L670" s="15"/>
    </row>
    <row r="671" ht="12.75" customHeight="1">
      <c r="K671" s="99"/>
      <c r="L671" s="15"/>
    </row>
    <row r="672" ht="12.75" customHeight="1">
      <c r="K672" s="99"/>
      <c r="L672" s="15"/>
    </row>
    <row r="673" ht="12.75" customHeight="1">
      <c r="K673" s="99"/>
      <c r="L673" s="15"/>
    </row>
    <row r="674" ht="12.75" customHeight="1">
      <c r="K674" s="99"/>
      <c r="L674" s="15"/>
    </row>
    <row r="675" ht="12.75" customHeight="1">
      <c r="K675" s="99"/>
      <c r="L675" s="15"/>
    </row>
    <row r="676" ht="12.75" customHeight="1">
      <c r="K676" s="99"/>
      <c r="L676" s="15"/>
    </row>
    <row r="677" ht="12.75" customHeight="1">
      <c r="K677" s="99"/>
      <c r="L677" s="15"/>
    </row>
    <row r="678" ht="12.75" customHeight="1">
      <c r="K678" s="99"/>
      <c r="L678" s="15"/>
    </row>
    <row r="679" ht="12.75" customHeight="1">
      <c r="K679" s="99"/>
      <c r="L679" s="15"/>
    </row>
    <row r="680" ht="12.75" customHeight="1">
      <c r="K680" s="99"/>
      <c r="L680" s="15"/>
    </row>
    <row r="681" ht="12.75" customHeight="1">
      <c r="K681" s="99"/>
      <c r="L681" s="15"/>
    </row>
    <row r="682" ht="12.75" customHeight="1">
      <c r="K682" s="99"/>
      <c r="L682" s="15"/>
    </row>
    <row r="683" ht="12.75" customHeight="1">
      <c r="K683" s="99"/>
      <c r="L683" s="15"/>
    </row>
    <row r="684" ht="12.75" customHeight="1">
      <c r="K684" s="99"/>
      <c r="L684" s="15"/>
    </row>
    <row r="685" ht="12.75" customHeight="1">
      <c r="K685" s="99"/>
      <c r="L685" s="15"/>
    </row>
    <row r="686" ht="12.75" customHeight="1">
      <c r="K686" s="99"/>
      <c r="L686" s="15"/>
    </row>
    <row r="687" ht="12.75" customHeight="1">
      <c r="K687" s="99"/>
      <c r="L687" s="15"/>
    </row>
    <row r="688" ht="12.75" customHeight="1">
      <c r="K688" s="99"/>
      <c r="L688" s="15"/>
    </row>
    <row r="689" ht="12.75" customHeight="1">
      <c r="K689" s="99"/>
      <c r="L689" s="15"/>
    </row>
    <row r="690" ht="12.75" customHeight="1">
      <c r="K690" s="99"/>
      <c r="L690" s="15"/>
    </row>
    <row r="691" ht="12.75" customHeight="1">
      <c r="K691" s="99"/>
      <c r="L691" s="15"/>
    </row>
    <row r="692" ht="12.75" customHeight="1">
      <c r="K692" s="99"/>
      <c r="L692" s="15"/>
    </row>
    <row r="693" ht="12.75" customHeight="1">
      <c r="K693" s="99"/>
      <c r="L693" s="15"/>
    </row>
    <row r="694" ht="12.75" customHeight="1">
      <c r="K694" s="99"/>
      <c r="L694" s="15"/>
    </row>
    <row r="695" ht="12.75" customHeight="1">
      <c r="K695" s="99"/>
      <c r="L695" s="15"/>
    </row>
    <row r="696" ht="12.75" customHeight="1">
      <c r="K696" s="99"/>
      <c r="L696" s="15"/>
    </row>
    <row r="697" ht="12.75" customHeight="1">
      <c r="K697" s="99"/>
      <c r="L697" s="15"/>
    </row>
    <row r="698" ht="12.75" customHeight="1">
      <c r="K698" s="99"/>
      <c r="L698" s="15"/>
    </row>
    <row r="699" ht="12.75" customHeight="1">
      <c r="K699" s="99"/>
      <c r="L699" s="15"/>
    </row>
    <row r="700" ht="12.75" customHeight="1">
      <c r="K700" s="99"/>
      <c r="L700" s="15"/>
    </row>
    <row r="701" ht="12.75" customHeight="1">
      <c r="K701" s="99"/>
      <c r="L701" s="15"/>
    </row>
    <row r="702" ht="12.75" customHeight="1">
      <c r="K702" s="99"/>
      <c r="L702" s="15"/>
    </row>
    <row r="703" ht="12.75" customHeight="1">
      <c r="K703" s="99"/>
      <c r="L703" s="15"/>
    </row>
    <row r="704" ht="12.75" customHeight="1">
      <c r="K704" s="99"/>
      <c r="L704" s="15"/>
    </row>
    <row r="705" ht="12.75" customHeight="1">
      <c r="K705" s="99"/>
      <c r="L705" s="15"/>
    </row>
    <row r="706" ht="12.75" customHeight="1">
      <c r="K706" s="99"/>
      <c r="L706" s="15"/>
    </row>
    <row r="707" ht="12.75" customHeight="1">
      <c r="K707" s="99"/>
      <c r="L707" s="15"/>
    </row>
    <row r="708" ht="12.75" customHeight="1">
      <c r="K708" s="99"/>
      <c r="L708" s="15"/>
    </row>
    <row r="709" ht="12.75" customHeight="1">
      <c r="K709" s="99"/>
      <c r="L709" s="15"/>
    </row>
    <row r="710" ht="12.75" customHeight="1">
      <c r="K710" s="99"/>
      <c r="L710" s="15"/>
    </row>
    <row r="711" ht="12.75" customHeight="1">
      <c r="K711" s="99"/>
      <c r="L711" s="15"/>
    </row>
    <row r="712" ht="12.75" customHeight="1">
      <c r="K712" s="99"/>
      <c r="L712" s="15"/>
    </row>
    <row r="713" ht="12.75" customHeight="1">
      <c r="K713" s="99"/>
      <c r="L713" s="15"/>
    </row>
    <row r="714" ht="12.75" customHeight="1">
      <c r="K714" s="99"/>
      <c r="L714" s="15"/>
    </row>
    <row r="715" ht="12.75" customHeight="1">
      <c r="K715" s="99"/>
      <c r="L715" s="15"/>
    </row>
    <row r="716" ht="12.75" customHeight="1">
      <c r="K716" s="99"/>
      <c r="L716" s="15"/>
    </row>
    <row r="717" ht="12.75" customHeight="1">
      <c r="K717" s="99"/>
      <c r="L717" s="15"/>
    </row>
    <row r="718" ht="12.75" customHeight="1">
      <c r="K718" s="99"/>
      <c r="L718" s="15"/>
    </row>
    <row r="719" ht="12.75" customHeight="1">
      <c r="K719" s="99"/>
      <c r="L719" s="15"/>
    </row>
    <row r="720" ht="12.75" customHeight="1">
      <c r="K720" s="99"/>
      <c r="L720" s="15"/>
    </row>
    <row r="721" ht="12.75" customHeight="1">
      <c r="K721" s="99"/>
      <c r="L721" s="15"/>
    </row>
    <row r="722" ht="12.75" customHeight="1">
      <c r="K722" s="99"/>
      <c r="L722" s="15"/>
    </row>
    <row r="723" ht="12.75" customHeight="1">
      <c r="K723" s="99"/>
      <c r="L723" s="15"/>
    </row>
    <row r="724" ht="12.75" customHeight="1">
      <c r="K724" s="99"/>
      <c r="L724" s="15"/>
    </row>
    <row r="725" ht="12.75" customHeight="1">
      <c r="K725" s="99"/>
      <c r="L725" s="15"/>
    </row>
    <row r="726" ht="12.75" customHeight="1">
      <c r="K726" s="99"/>
      <c r="L726" s="15"/>
    </row>
    <row r="727" ht="12.75" customHeight="1">
      <c r="K727" s="99"/>
      <c r="L727" s="15"/>
    </row>
    <row r="728" ht="12.75" customHeight="1">
      <c r="K728" s="99"/>
      <c r="L728" s="15"/>
    </row>
    <row r="729" ht="12.75" customHeight="1">
      <c r="K729" s="99"/>
      <c r="L729" s="15"/>
    </row>
    <row r="730" ht="12.75" customHeight="1">
      <c r="K730" s="99"/>
      <c r="L730" s="15"/>
    </row>
    <row r="731" ht="12.75" customHeight="1">
      <c r="K731" s="99"/>
      <c r="L731" s="15"/>
    </row>
    <row r="732" ht="12.75" customHeight="1">
      <c r="K732" s="99"/>
      <c r="L732" s="15"/>
    </row>
    <row r="733" ht="12.75" customHeight="1">
      <c r="K733" s="99"/>
      <c r="L733" s="15"/>
    </row>
    <row r="734" ht="12.75" customHeight="1">
      <c r="K734" s="99"/>
      <c r="L734" s="15"/>
    </row>
    <row r="735" ht="12.75" customHeight="1">
      <c r="K735" s="99"/>
      <c r="L735" s="15"/>
    </row>
    <row r="736" ht="12.75" customHeight="1">
      <c r="K736" s="99"/>
      <c r="L736" s="15"/>
    </row>
    <row r="737" ht="12.75" customHeight="1">
      <c r="K737" s="99"/>
      <c r="L737" s="15"/>
    </row>
    <row r="738" ht="12.75" customHeight="1">
      <c r="K738" s="99"/>
      <c r="L738" s="15"/>
    </row>
    <row r="739" ht="12.75" customHeight="1">
      <c r="K739" s="99"/>
      <c r="L739" s="15"/>
    </row>
    <row r="740" ht="12.75" customHeight="1">
      <c r="K740" s="99"/>
      <c r="L740" s="15"/>
    </row>
    <row r="741" ht="12.75" customHeight="1">
      <c r="K741" s="99"/>
      <c r="L741" s="15"/>
    </row>
    <row r="742" ht="12.75" customHeight="1">
      <c r="K742" s="99"/>
      <c r="L742" s="15"/>
    </row>
    <row r="743" ht="12.75" customHeight="1">
      <c r="K743" s="99"/>
      <c r="L743" s="15"/>
    </row>
    <row r="744" ht="12.75" customHeight="1">
      <c r="K744" s="99"/>
      <c r="L744" s="15"/>
    </row>
    <row r="745" ht="12.75" customHeight="1">
      <c r="K745" s="99"/>
      <c r="L745" s="15"/>
    </row>
    <row r="746" ht="12.75" customHeight="1">
      <c r="K746" s="99"/>
      <c r="L746" s="15"/>
    </row>
    <row r="747" ht="12.75" customHeight="1">
      <c r="K747" s="99"/>
      <c r="L747" s="15"/>
    </row>
    <row r="748" ht="12.75" customHeight="1">
      <c r="K748" s="99"/>
      <c r="L748" s="15"/>
    </row>
    <row r="749" ht="12.75" customHeight="1">
      <c r="K749" s="99"/>
      <c r="L749" s="15"/>
    </row>
    <row r="750" ht="12.75" customHeight="1">
      <c r="K750" s="99"/>
      <c r="L750" s="15"/>
    </row>
    <row r="751" ht="12.75" customHeight="1">
      <c r="K751" s="99"/>
      <c r="L751" s="15"/>
    </row>
    <row r="752" ht="12.75" customHeight="1">
      <c r="K752" s="99"/>
      <c r="L752" s="15"/>
    </row>
    <row r="753" ht="12.75" customHeight="1">
      <c r="K753" s="99"/>
      <c r="L753" s="15"/>
    </row>
    <row r="754" ht="12.75" customHeight="1">
      <c r="K754" s="99"/>
      <c r="L754" s="15"/>
    </row>
    <row r="755" ht="12.75" customHeight="1">
      <c r="K755" s="99"/>
      <c r="L755" s="15"/>
    </row>
    <row r="756" ht="12.75" customHeight="1">
      <c r="K756" s="99"/>
      <c r="L756" s="15"/>
    </row>
    <row r="757" ht="12.75" customHeight="1">
      <c r="K757" s="99"/>
      <c r="L757" s="15"/>
    </row>
    <row r="758" ht="12.75" customHeight="1">
      <c r="K758" s="99"/>
      <c r="L758" s="15"/>
    </row>
    <row r="759" ht="12.75" customHeight="1">
      <c r="K759" s="99"/>
      <c r="L759" s="15"/>
    </row>
    <row r="760" ht="12.75" customHeight="1">
      <c r="K760" s="99"/>
      <c r="L760" s="15"/>
    </row>
    <row r="761" ht="12.75" customHeight="1">
      <c r="K761" s="99"/>
      <c r="L761" s="15"/>
    </row>
    <row r="762" ht="12.75" customHeight="1">
      <c r="K762" s="99"/>
      <c r="L762" s="15"/>
    </row>
    <row r="763" ht="12.75" customHeight="1">
      <c r="K763" s="99"/>
      <c r="L763" s="15"/>
    </row>
    <row r="764" ht="12.75" customHeight="1">
      <c r="K764" s="99"/>
      <c r="L764" s="15"/>
    </row>
    <row r="765" ht="12.75" customHeight="1">
      <c r="K765" s="99"/>
      <c r="L765" s="15"/>
    </row>
    <row r="766" ht="12.75" customHeight="1">
      <c r="K766" s="99"/>
      <c r="L766" s="15"/>
    </row>
    <row r="767" ht="12.75" customHeight="1">
      <c r="K767" s="99"/>
      <c r="L767" s="15"/>
    </row>
    <row r="768" ht="12.75" customHeight="1">
      <c r="K768" s="99"/>
      <c r="L768" s="15"/>
    </row>
    <row r="769" ht="12.75" customHeight="1">
      <c r="K769" s="99"/>
      <c r="L769" s="15"/>
    </row>
    <row r="770" ht="12.75" customHeight="1">
      <c r="K770" s="99"/>
      <c r="L770" s="15"/>
    </row>
    <row r="771" ht="12.75" customHeight="1">
      <c r="K771" s="99"/>
      <c r="L771" s="15"/>
    </row>
    <row r="772" ht="12.75" customHeight="1">
      <c r="K772" s="99"/>
      <c r="L772" s="15"/>
    </row>
    <row r="773" ht="12.75" customHeight="1">
      <c r="K773" s="99"/>
      <c r="L773" s="15"/>
    </row>
    <row r="774" ht="12.75" customHeight="1">
      <c r="K774" s="99"/>
      <c r="L774" s="15"/>
    </row>
    <row r="775" ht="12.75" customHeight="1">
      <c r="K775" s="99"/>
      <c r="L775" s="15"/>
    </row>
    <row r="776" ht="12.75" customHeight="1">
      <c r="K776" s="99"/>
      <c r="L776" s="15"/>
    </row>
    <row r="777" ht="12.75" customHeight="1">
      <c r="K777" s="99"/>
      <c r="L777" s="15"/>
    </row>
    <row r="778" ht="12.75" customHeight="1">
      <c r="K778" s="99"/>
      <c r="L778" s="15"/>
    </row>
    <row r="779" ht="12.75" customHeight="1">
      <c r="K779" s="99"/>
      <c r="L779" s="15"/>
    </row>
    <row r="780" ht="12.75" customHeight="1">
      <c r="K780" s="99"/>
      <c r="L780" s="15"/>
    </row>
    <row r="781" ht="12.75" customHeight="1">
      <c r="K781" s="99"/>
      <c r="L781" s="15"/>
    </row>
    <row r="782" ht="12.75" customHeight="1">
      <c r="K782" s="99"/>
      <c r="L782" s="15"/>
    </row>
    <row r="783" ht="12.75" customHeight="1">
      <c r="K783" s="99"/>
      <c r="L783" s="15"/>
    </row>
    <row r="784" ht="12.75" customHeight="1">
      <c r="K784" s="99"/>
      <c r="L784" s="15"/>
    </row>
    <row r="785" ht="12.75" customHeight="1">
      <c r="K785" s="99"/>
      <c r="L785" s="15"/>
    </row>
    <row r="786" ht="12.75" customHeight="1">
      <c r="K786" s="99"/>
      <c r="L786" s="15"/>
    </row>
    <row r="787" ht="12.75" customHeight="1">
      <c r="K787" s="99"/>
      <c r="L787" s="15"/>
    </row>
    <row r="788" ht="12.75" customHeight="1">
      <c r="K788" s="99"/>
      <c r="L788" s="15"/>
    </row>
    <row r="789" ht="12.75" customHeight="1">
      <c r="K789" s="99"/>
      <c r="L789" s="15"/>
    </row>
    <row r="790" ht="12.75" customHeight="1">
      <c r="K790" s="99"/>
      <c r="L790" s="15"/>
    </row>
    <row r="791" ht="12.75" customHeight="1">
      <c r="K791" s="99"/>
      <c r="L791" s="15"/>
    </row>
    <row r="792" ht="12.75" customHeight="1">
      <c r="K792" s="99"/>
      <c r="L792" s="15"/>
    </row>
    <row r="793" ht="12.75" customHeight="1">
      <c r="K793" s="99"/>
      <c r="L793" s="15"/>
    </row>
    <row r="794" ht="12.75" customHeight="1">
      <c r="K794" s="99"/>
      <c r="L794" s="15"/>
    </row>
    <row r="795" ht="12.75" customHeight="1">
      <c r="K795" s="99"/>
      <c r="L795" s="15"/>
    </row>
    <row r="796" ht="12.75" customHeight="1">
      <c r="K796" s="99"/>
      <c r="L796" s="15"/>
    </row>
    <row r="797" ht="12.75" customHeight="1">
      <c r="K797" s="99"/>
      <c r="L797" s="15"/>
    </row>
    <row r="798" ht="12.75" customHeight="1">
      <c r="K798" s="99"/>
      <c r="L798" s="15"/>
    </row>
    <row r="799" ht="12.75" customHeight="1">
      <c r="K799" s="99"/>
      <c r="L799" s="15"/>
    </row>
    <row r="800" ht="12.75" customHeight="1">
      <c r="K800" s="99"/>
      <c r="L800" s="15"/>
    </row>
    <row r="801" ht="12.75" customHeight="1">
      <c r="K801" s="99"/>
      <c r="L801" s="15"/>
    </row>
    <row r="802" ht="12.75" customHeight="1">
      <c r="K802" s="99"/>
      <c r="L802" s="15"/>
    </row>
    <row r="803" ht="12.75" customHeight="1">
      <c r="K803" s="99"/>
      <c r="L803" s="15"/>
    </row>
    <row r="804" ht="12.75" customHeight="1">
      <c r="K804" s="99"/>
      <c r="L804" s="15"/>
    </row>
    <row r="805" ht="12.75" customHeight="1">
      <c r="K805" s="99"/>
      <c r="L805" s="15"/>
    </row>
    <row r="806" ht="12.75" customHeight="1">
      <c r="K806" s="99"/>
      <c r="L806" s="15"/>
    </row>
    <row r="807" ht="12.75" customHeight="1">
      <c r="K807" s="99"/>
      <c r="L807" s="15"/>
    </row>
    <row r="808" ht="12.75" customHeight="1">
      <c r="K808" s="99"/>
      <c r="L808" s="15"/>
    </row>
    <row r="809" ht="12.75" customHeight="1">
      <c r="K809" s="99"/>
      <c r="L809" s="15"/>
    </row>
    <row r="810" ht="12.75" customHeight="1">
      <c r="K810" s="99"/>
      <c r="L810" s="15"/>
    </row>
    <row r="811" ht="12.75" customHeight="1">
      <c r="K811" s="99"/>
      <c r="L811" s="15"/>
    </row>
    <row r="812" ht="12.75" customHeight="1">
      <c r="K812" s="99"/>
      <c r="L812" s="15"/>
    </row>
    <row r="813" ht="12.75" customHeight="1">
      <c r="K813" s="99"/>
      <c r="L813" s="15"/>
    </row>
    <row r="814" ht="12.75" customHeight="1">
      <c r="K814" s="99"/>
      <c r="L814" s="15"/>
    </row>
    <row r="815" ht="12.75" customHeight="1">
      <c r="K815" s="99"/>
      <c r="L815" s="15"/>
    </row>
    <row r="816" ht="12.75" customHeight="1">
      <c r="K816" s="99"/>
      <c r="L816" s="15"/>
    </row>
    <row r="817" ht="12.75" customHeight="1">
      <c r="K817" s="99"/>
      <c r="L817" s="15"/>
    </row>
    <row r="818" ht="12.75" customHeight="1">
      <c r="K818" s="99"/>
      <c r="L818" s="15"/>
    </row>
    <row r="819" ht="12.75" customHeight="1">
      <c r="K819" s="99"/>
      <c r="L819" s="15"/>
    </row>
    <row r="820" ht="12.75" customHeight="1">
      <c r="K820" s="99"/>
      <c r="L820" s="15"/>
    </row>
    <row r="821" ht="12.75" customHeight="1">
      <c r="K821" s="99"/>
      <c r="L821" s="15"/>
    </row>
    <row r="822" ht="12.75" customHeight="1">
      <c r="K822" s="99"/>
      <c r="L822" s="15"/>
    </row>
    <row r="823" ht="12.75" customHeight="1">
      <c r="K823" s="99"/>
      <c r="L823" s="15"/>
    </row>
    <row r="824" ht="12.75" customHeight="1">
      <c r="K824" s="99"/>
      <c r="L824" s="15"/>
    </row>
    <row r="825" ht="12.75" customHeight="1">
      <c r="K825" s="99"/>
      <c r="L825" s="15"/>
    </row>
    <row r="826" ht="12.75" customHeight="1">
      <c r="K826" s="99"/>
      <c r="L826" s="15"/>
    </row>
    <row r="827" ht="12.75" customHeight="1">
      <c r="K827" s="99"/>
      <c r="L827" s="15"/>
    </row>
    <row r="828" ht="12.75" customHeight="1">
      <c r="K828" s="99"/>
      <c r="L828" s="15"/>
    </row>
    <row r="829" ht="12.75" customHeight="1">
      <c r="K829" s="99"/>
      <c r="L829" s="15"/>
    </row>
    <row r="830" ht="12.75" customHeight="1">
      <c r="K830" s="99"/>
      <c r="L830" s="15"/>
    </row>
    <row r="831" ht="12.75" customHeight="1">
      <c r="K831" s="99"/>
      <c r="L831" s="15"/>
    </row>
    <row r="832" ht="12.75" customHeight="1">
      <c r="K832" s="99"/>
      <c r="L832" s="15"/>
    </row>
    <row r="833" ht="12.75" customHeight="1">
      <c r="K833" s="99"/>
      <c r="L833" s="15"/>
    </row>
    <row r="834" ht="12.75" customHeight="1">
      <c r="K834" s="99"/>
      <c r="L834" s="15"/>
    </row>
    <row r="835" ht="12.75" customHeight="1">
      <c r="K835" s="99"/>
      <c r="L835" s="15"/>
    </row>
    <row r="836" ht="12.75" customHeight="1">
      <c r="K836" s="99"/>
      <c r="L836" s="15"/>
    </row>
    <row r="837" ht="12.75" customHeight="1">
      <c r="K837" s="99"/>
      <c r="L837" s="15"/>
    </row>
    <row r="838" ht="12.75" customHeight="1">
      <c r="K838" s="99"/>
      <c r="L838" s="15"/>
    </row>
    <row r="839" ht="12.75" customHeight="1">
      <c r="K839" s="99"/>
      <c r="L839" s="15"/>
    </row>
    <row r="840" ht="12.75" customHeight="1">
      <c r="K840" s="99"/>
      <c r="L840" s="15"/>
    </row>
    <row r="841" ht="12.75" customHeight="1">
      <c r="K841" s="99"/>
      <c r="L841" s="15"/>
    </row>
    <row r="842" ht="12.75" customHeight="1">
      <c r="K842" s="99"/>
      <c r="L842" s="15"/>
    </row>
    <row r="843" ht="12.75" customHeight="1">
      <c r="K843" s="99"/>
      <c r="L843" s="15"/>
    </row>
    <row r="844" ht="12.75" customHeight="1">
      <c r="K844" s="99"/>
      <c r="L844" s="15"/>
    </row>
    <row r="845" ht="12.75" customHeight="1">
      <c r="K845" s="99"/>
      <c r="L845" s="15"/>
    </row>
    <row r="846" ht="12.75" customHeight="1">
      <c r="K846" s="99"/>
      <c r="L846" s="15"/>
    </row>
    <row r="847" ht="12.75" customHeight="1">
      <c r="A847" s="15"/>
      <c r="B847" s="15"/>
      <c r="C847" s="15"/>
      <c r="D847" s="15"/>
      <c r="E847" s="15"/>
      <c r="F847" s="15"/>
      <c r="G847" s="15"/>
      <c r="H847" s="15"/>
      <c r="I847" s="15"/>
      <c r="K847" s="99"/>
      <c r="L847" s="15"/>
    </row>
    <row r="848" ht="12.75" customHeight="1">
      <c r="A848" s="15"/>
      <c r="B848" s="15"/>
      <c r="C848" s="15"/>
      <c r="D848" s="15"/>
      <c r="E848" s="15"/>
      <c r="F848" s="15"/>
      <c r="G848" s="15"/>
      <c r="H848" s="15"/>
      <c r="I848" s="15"/>
      <c r="K848" s="99"/>
      <c r="L848" s="15"/>
    </row>
    <row r="849" ht="12.75" customHeight="1">
      <c r="A849" s="15"/>
      <c r="B849" s="15"/>
      <c r="C849" s="15"/>
      <c r="D849" s="15"/>
      <c r="E849" s="15"/>
      <c r="F849" s="15"/>
      <c r="G849" s="15"/>
      <c r="H849" s="15"/>
      <c r="I849" s="15"/>
      <c r="K849" s="99"/>
      <c r="L849" s="15"/>
    </row>
    <row r="850" ht="12.75" customHeight="1">
      <c r="A850" s="15"/>
      <c r="B850" s="15"/>
      <c r="C850" s="15"/>
      <c r="D850" s="15"/>
      <c r="E850" s="15"/>
      <c r="F850" s="15"/>
      <c r="G850" s="15"/>
      <c r="H850" s="15"/>
      <c r="I850" s="15"/>
      <c r="K850" s="99"/>
      <c r="L850" s="15"/>
    </row>
    <row r="851" ht="12.75" customHeight="1">
      <c r="A851" s="15"/>
      <c r="B851" s="15"/>
      <c r="C851" s="15"/>
      <c r="D851" s="15"/>
      <c r="E851" s="15"/>
      <c r="F851" s="15"/>
      <c r="G851" s="15"/>
      <c r="H851" s="15"/>
      <c r="I851" s="15"/>
      <c r="K851" s="99"/>
      <c r="L851" s="15"/>
    </row>
    <row r="852" ht="12.75" customHeight="1">
      <c r="A852" s="15"/>
      <c r="B852" s="15"/>
      <c r="C852" s="15"/>
      <c r="D852" s="15"/>
      <c r="E852" s="15"/>
      <c r="F852" s="15"/>
      <c r="G852" s="15"/>
      <c r="H852" s="15"/>
      <c r="I852" s="15"/>
      <c r="K852" s="99"/>
      <c r="L852" s="15"/>
    </row>
    <row r="853" ht="12.75" customHeight="1">
      <c r="A853" s="15"/>
      <c r="B853" s="15"/>
      <c r="C853" s="15"/>
      <c r="D853" s="15"/>
      <c r="E853" s="15"/>
      <c r="F853" s="15"/>
      <c r="G853" s="15"/>
      <c r="H853" s="15"/>
      <c r="I853" s="15"/>
      <c r="K853" s="99"/>
      <c r="L853" s="15"/>
    </row>
    <row r="854" ht="12.75" customHeight="1">
      <c r="A854" s="15"/>
      <c r="B854" s="15"/>
      <c r="C854" s="15"/>
      <c r="D854" s="15"/>
      <c r="E854" s="15"/>
      <c r="F854" s="15"/>
      <c r="G854" s="15"/>
      <c r="H854" s="15"/>
      <c r="I854" s="15"/>
      <c r="K854" s="99"/>
      <c r="L854" s="15"/>
    </row>
    <row r="855" ht="12.75" customHeight="1">
      <c r="A855" s="15"/>
      <c r="B855" s="15"/>
      <c r="C855" s="15"/>
      <c r="D855" s="15"/>
      <c r="E855" s="15"/>
      <c r="F855" s="15"/>
      <c r="G855" s="15"/>
      <c r="H855" s="15"/>
      <c r="I855" s="15"/>
      <c r="K855" s="99"/>
      <c r="L855" s="15"/>
    </row>
    <row r="856" ht="12.75" customHeight="1">
      <c r="A856" s="15"/>
      <c r="B856" s="15"/>
      <c r="C856" s="15"/>
      <c r="D856" s="15"/>
      <c r="E856" s="15"/>
      <c r="F856" s="15"/>
      <c r="G856" s="15"/>
      <c r="H856" s="15"/>
      <c r="I856" s="15"/>
      <c r="K856" s="99"/>
      <c r="L856" s="15"/>
    </row>
    <row r="857" ht="12.75" customHeight="1">
      <c r="A857" s="15"/>
      <c r="B857" s="15"/>
      <c r="C857" s="15"/>
      <c r="D857" s="15"/>
      <c r="E857" s="15"/>
      <c r="F857" s="15"/>
      <c r="G857" s="15"/>
      <c r="H857" s="15"/>
      <c r="I857" s="15"/>
      <c r="K857" s="99"/>
      <c r="L857" s="15"/>
    </row>
    <row r="858" ht="12.75" customHeight="1">
      <c r="A858" s="15"/>
      <c r="B858" s="15"/>
      <c r="C858" s="15"/>
      <c r="D858" s="15"/>
      <c r="E858" s="15"/>
      <c r="F858" s="15"/>
      <c r="G858" s="15"/>
      <c r="H858" s="15"/>
      <c r="I858" s="15"/>
      <c r="K858" s="99"/>
      <c r="L858" s="15"/>
    </row>
    <row r="859" ht="12.75" customHeight="1">
      <c r="A859" s="15"/>
      <c r="B859" s="15"/>
      <c r="C859" s="15"/>
      <c r="D859" s="15"/>
      <c r="E859" s="15"/>
      <c r="F859" s="15"/>
      <c r="G859" s="15"/>
      <c r="H859" s="15"/>
      <c r="I859" s="15"/>
      <c r="K859" s="99"/>
      <c r="L859" s="15"/>
    </row>
    <row r="860" ht="12.75" customHeight="1">
      <c r="A860" s="15"/>
      <c r="B860" s="15"/>
      <c r="C860" s="15"/>
      <c r="D860" s="15"/>
      <c r="E860" s="15"/>
      <c r="F860" s="15"/>
      <c r="G860" s="15"/>
      <c r="H860" s="15"/>
      <c r="I860" s="15"/>
      <c r="K860" s="99"/>
      <c r="L860" s="15"/>
    </row>
    <row r="861" ht="12.75" customHeight="1">
      <c r="A861" s="15"/>
      <c r="B861" s="15"/>
      <c r="C861" s="15"/>
      <c r="D861" s="15"/>
      <c r="E861" s="15"/>
      <c r="F861" s="15"/>
      <c r="G861" s="15"/>
      <c r="H861" s="15"/>
      <c r="I861" s="15"/>
      <c r="K861" s="99"/>
      <c r="L861" s="15"/>
    </row>
    <row r="862" ht="12.75" customHeight="1">
      <c r="A862" s="15"/>
      <c r="B862" s="15"/>
      <c r="C862" s="15"/>
      <c r="D862" s="15"/>
      <c r="E862" s="15"/>
      <c r="F862" s="15"/>
      <c r="G862" s="15"/>
      <c r="H862" s="15"/>
      <c r="I862" s="15"/>
      <c r="K862" s="99"/>
      <c r="L862" s="15"/>
    </row>
    <row r="863" ht="12.75" customHeight="1">
      <c r="A863" s="15"/>
      <c r="B863" s="15"/>
      <c r="C863" s="15"/>
      <c r="D863" s="15"/>
      <c r="E863" s="15"/>
      <c r="F863" s="15"/>
      <c r="G863" s="15"/>
      <c r="H863" s="15"/>
      <c r="I863" s="15"/>
      <c r="K863" s="99"/>
      <c r="L863" s="15"/>
    </row>
    <row r="864" ht="12.75" customHeight="1">
      <c r="A864" s="15"/>
      <c r="B864" s="15"/>
      <c r="C864" s="15"/>
      <c r="D864" s="15"/>
      <c r="E864" s="15"/>
      <c r="F864" s="15"/>
      <c r="G864" s="15"/>
      <c r="H864" s="15"/>
      <c r="I864" s="15"/>
      <c r="K864" s="99"/>
      <c r="L864" s="15"/>
    </row>
    <row r="865" ht="12.75" customHeight="1">
      <c r="A865" s="15"/>
      <c r="B865" s="15"/>
      <c r="C865" s="15"/>
      <c r="D865" s="15"/>
      <c r="E865" s="15"/>
      <c r="F865" s="15"/>
      <c r="G865" s="15"/>
      <c r="H865" s="15"/>
      <c r="I865" s="15"/>
      <c r="K865" s="99"/>
      <c r="L865" s="15"/>
    </row>
    <row r="866" ht="12.75" customHeight="1">
      <c r="A866" s="15"/>
      <c r="B866" s="15"/>
      <c r="C866" s="15"/>
      <c r="D866" s="15"/>
      <c r="E866" s="15"/>
      <c r="F866" s="15"/>
      <c r="G866" s="15"/>
      <c r="H866" s="15"/>
      <c r="I866" s="15"/>
      <c r="K866" s="99"/>
      <c r="L866" s="15"/>
    </row>
    <row r="867" ht="12.75" customHeight="1">
      <c r="A867" s="15"/>
      <c r="B867" s="15"/>
      <c r="C867" s="15"/>
      <c r="D867" s="15"/>
      <c r="E867" s="15"/>
      <c r="F867" s="15"/>
      <c r="G867" s="15"/>
      <c r="H867" s="15"/>
      <c r="I867" s="15"/>
      <c r="K867" s="99"/>
      <c r="L867" s="15"/>
    </row>
    <row r="868" ht="12.75" customHeight="1">
      <c r="A868" s="15"/>
      <c r="B868" s="15"/>
      <c r="C868" s="15"/>
      <c r="D868" s="15"/>
      <c r="E868" s="15"/>
      <c r="F868" s="15"/>
      <c r="G868" s="15"/>
      <c r="H868" s="15"/>
      <c r="I868" s="15"/>
      <c r="K868" s="99"/>
      <c r="L868" s="15"/>
    </row>
    <row r="869" ht="12.75" customHeight="1">
      <c r="A869" s="15"/>
      <c r="B869" s="15"/>
      <c r="C869" s="15"/>
      <c r="D869" s="15"/>
      <c r="E869" s="15"/>
      <c r="F869" s="15"/>
      <c r="G869" s="15"/>
      <c r="H869" s="15"/>
      <c r="I869" s="15"/>
      <c r="K869" s="99"/>
      <c r="L869" s="15"/>
    </row>
    <row r="870" ht="12.75" customHeight="1">
      <c r="A870" s="15"/>
      <c r="B870" s="15"/>
      <c r="C870" s="15"/>
      <c r="D870" s="15"/>
      <c r="E870" s="15"/>
      <c r="F870" s="15"/>
      <c r="G870" s="15"/>
      <c r="H870" s="15"/>
      <c r="I870" s="15"/>
      <c r="K870" s="99"/>
      <c r="L870" s="15"/>
    </row>
    <row r="871" ht="12.75" customHeight="1">
      <c r="A871" s="15"/>
      <c r="B871" s="15"/>
      <c r="C871" s="15"/>
      <c r="D871" s="15"/>
      <c r="E871" s="15"/>
      <c r="F871" s="15"/>
      <c r="G871" s="15"/>
      <c r="H871" s="15"/>
      <c r="I871" s="15"/>
      <c r="K871" s="99"/>
      <c r="L871" s="15"/>
    </row>
    <row r="872" ht="12.75" customHeight="1">
      <c r="A872" s="15"/>
      <c r="B872" s="15"/>
      <c r="C872" s="15"/>
      <c r="D872" s="15"/>
      <c r="E872" s="15"/>
      <c r="F872" s="15"/>
      <c r="G872" s="15"/>
      <c r="H872" s="15"/>
      <c r="I872" s="15"/>
      <c r="K872" s="99"/>
      <c r="L872" s="15"/>
    </row>
    <row r="873" ht="12.75" customHeight="1">
      <c r="A873" s="15"/>
      <c r="B873" s="15"/>
      <c r="C873" s="15"/>
      <c r="D873" s="15"/>
      <c r="E873" s="15"/>
      <c r="F873" s="15"/>
      <c r="G873" s="15"/>
      <c r="H873" s="15"/>
      <c r="I873" s="15"/>
      <c r="K873" s="99"/>
      <c r="L873" s="15"/>
    </row>
    <row r="874" ht="12.75" customHeight="1">
      <c r="A874" s="15"/>
      <c r="B874" s="15"/>
      <c r="C874" s="15"/>
      <c r="D874" s="15"/>
      <c r="E874" s="15"/>
      <c r="F874" s="15"/>
      <c r="G874" s="15"/>
      <c r="H874" s="15"/>
      <c r="I874" s="15"/>
      <c r="K874" s="99"/>
      <c r="L874" s="15"/>
    </row>
    <row r="875" ht="12.75" customHeight="1">
      <c r="A875" s="15"/>
      <c r="B875" s="15"/>
      <c r="C875" s="15"/>
      <c r="D875" s="15"/>
      <c r="E875" s="15"/>
      <c r="F875" s="15"/>
      <c r="G875" s="15"/>
      <c r="H875" s="15"/>
      <c r="I875" s="15"/>
      <c r="K875" s="99"/>
      <c r="L875" s="15"/>
    </row>
    <row r="876" ht="12.75" customHeight="1">
      <c r="A876" s="15"/>
      <c r="B876" s="15"/>
      <c r="C876" s="15"/>
      <c r="D876" s="15"/>
      <c r="E876" s="15"/>
      <c r="F876" s="15"/>
      <c r="G876" s="15"/>
      <c r="H876" s="15"/>
      <c r="I876" s="15"/>
      <c r="K876" s="99"/>
      <c r="L876" s="15"/>
    </row>
    <row r="877" ht="12.75" customHeight="1">
      <c r="A877" s="15"/>
      <c r="B877" s="15"/>
      <c r="C877" s="15"/>
      <c r="D877" s="15"/>
      <c r="E877" s="15"/>
      <c r="F877" s="15"/>
      <c r="G877" s="15"/>
      <c r="H877" s="15"/>
      <c r="I877" s="15"/>
      <c r="K877" s="99"/>
      <c r="L877" s="15"/>
    </row>
    <row r="878" ht="12.75" customHeight="1">
      <c r="A878" s="15"/>
      <c r="B878" s="15"/>
      <c r="C878" s="15"/>
      <c r="D878" s="15"/>
      <c r="E878" s="15"/>
      <c r="F878" s="15"/>
      <c r="G878" s="15"/>
      <c r="H878" s="15"/>
      <c r="I878" s="15"/>
      <c r="K878" s="99"/>
      <c r="L878" s="15"/>
    </row>
    <row r="879" ht="12.75" customHeight="1">
      <c r="A879" s="15"/>
      <c r="B879" s="15"/>
      <c r="C879" s="15"/>
      <c r="D879" s="15"/>
      <c r="E879" s="15"/>
      <c r="F879" s="15"/>
      <c r="G879" s="15"/>
      <c r="H879" s="15"/>
      <c r="I879" s="15"/>
      <c r="K879" s="99"/>
      <c r="L879" s="15"/>
    </row>
    <row r="880" ht="12.75" customHeight="1">
      <c r="A880" s="15"/>
      <c r="B880" s="15"/>
      <c r="C880" s="15"/>
      <c r="D880" s="15"/>
      <c r="E880" s="15"/>
      <c r="F880" s="15"/>
      <c r="G880" s="15"/>
      <c r="H880" s="15"/>
      <c r="I880" s="15"/>
      <c r="K880" s="99"/>
      <c r="L880" s="15"/>
    </row>
    <row r="881" ht="12.75" customHeight="1">
      <c r="A881" s="15"/>
      <c r="B881" s="15"/>
      <c r="C881" s="15"/>
      <c r="D881" s="15"/>
      <c r="E881" s="15"/>
      <c r="F881" s="15"/>
      <c r="G881" s="15"/>
      <c r="H881" s="15"/>
      <c r="I881" s="15"/>
      <c r="K881" s="99"/>
      <c r="L881" s="15"/>
    </row>
    <row r="882" ht="12.75" customHeight="1">
      <c r="A882" s="15"/>
      <c r="B882" s="15"/>
      <c r="C882" s="15"/>
      <c r="D882" s="15"/>
      <c r="E882" s="15"/>
      <c r="F882" s="15"/>
      <c r="G882" s="15"/>
      <c r="H882" s="15"/>
      <c r="I882" s="15"/>
      <c r="K882" s="99"/>
      <c r="L882" s="15"/>
    </row>
    <row r="883" ht="12.75" customHeight="1">
      <c r="A883" s="15"/>
      <c r="B883" s="15"/>
      <c r="C883" s="15"/>
      <c r="D883" s="15"/>
      <c r="E883" s="15"/>
      <c r="F883" s="15"/>
      <c r="G883" s="15"/>
      <c r="H883" s="15"/>
      <c r="I883" s="15"/>
      <c r="K883" s="99"/>
      <c r="L883" s="15"/>
    </row>
    <row r="884" ht="12.75" customHeight="1">
      <c r="A884" s="15"/>
      <c r="B884" s="15"/>
      <c r="C884" s="15"/>
      <c r="D884" s="15"/>
      <c r="E884" s="15"/>
      <c r="F884" s="15"/>
      <c r="G884" s="15"/>
      <c r="H884" s="15"/>
      <c r="I884" s="15"/>
      <c r="K884" s="99"/>
      <c r="L884" s="15"/>
    </row>
    <row r="885" ht="12.75" customHeight="1">
      <c r="A885" s="15"/>
      <c r="B885" s="15"/>
      <c r="C885" s="15"/>
      <c r="D885" s="15"/>
      <c r="E885" s="15"/>
      <c r="F885" s="15"/>
      <c r="G885" s="15"/>
      <c r="H885" s="15"/>
      <c r="I885" s="15"/>
      <c r="K885" s="99"/>
      <c r="L885" s="15"/>
    </row>
    <row r="886" ht="12.75" customHeight="1">
      <c r="A886" s="15"/>
      <c r="B886" s="15"/>
      <c r="C886" s="15"/>
      <c r="D886" s="15"/>
      <c r="E886" s="15"/>
      <c r="F886" s="15"/>
      <c r="G886" s="15"/>
      <c r="H886" s="15"/>
      <c r="I886" s="15"/>
      <c r="K886" s="99"/>
      <c r="L886" s="15"/>
    </row>
    <row r="887" ht="12.75" customHeight="1">
      <c r="A887" s="15"/>
      <c r="B887" s="15"/>
      <c r="C887" s="15"/>
      <c r="D887" s="15"/>
      <c r="E887" s="15"/>
      <c r="F887" s="15"/>
      <c r="G887" s="15"/>
      <c r="H887" s="15"/>
      <c r="I887" s="15"/>
      <c r="K887" s="99"/>
      <c r="L887" s="15"/>
    </row>
    <row r="888" ht="12.75" customHeight="1">
      <c r="A888" s="15"/>
      <c r="B888" s="15"/>
      <c r="C888" s="15"/>
      <c r="D888" s="15"/>
      <c r="E888" s="15"/>
      <c r="F888" s="15"/>
      <c r="G888" s="15"/>
      <c r="H888" s="15"/>
      <c r="I888" s="15"/>
      <c r="K888" s="99"/>
      <c r="L888" s="15"/>
    </row>
    <row r="889" ht="12.75" customHeight="1">
      <c r="A889" s="15"/>
      <c r="B889" s="15"/>
      <c r="C889" s="15"/>
      <c r="D889" s="15"/>
      <c r="E889" s="15"/>
      <c r="F889" s="15"/>
      <c r="G889" s="15"/>
      <c r="H889" s="15"/>
      <c r="I889" s="15"/>
      <c r="K889" s="99"/>
      <c r="L889" s="15"/>
    </row>
    <row r="890" ht="12.75" customHeight="1">
      <c r="A890" s="15"/>
      <c r="B890" s="15"/>
      <c r="C890" s="15"/>
      <c r="D890" s="15"/>
      <c r="E890" s="15"/>
      <c r="F890" s="15"/>
      <c r="G890" s="15"/>
      <c r="H890" s="15"/>
      <c r="I890" s="15"/>
      <c r="K890" s="99"/>
      <c r="L890" s="15"/>
    </row>
    <row r="891" ht="12.75" customHeight="1">
      <c r="A891" s="15"/>
      <c r="B891" s="15"/>
      <c r="C891" s="15"/>
      <c r="D891" s="15"/>
      <c r="E891" s="15"/>
      <c r="F891" s="15"/>
      <c r="G891" s="15"/>
      <c r="H891" s="15"/>
      <c r="I891" s="15"/>
      <c r="K891" s="99"/>
      <c r="L891" s="15"/>
    </row>
    <row r="892" ht="12.75" customHeight="1">
      <c r="A892" s="15"/>
      <c r="B892" s="15"/>
      <c r="C892" s="15"/>
      <c r="D892" s="15"/>
      <c r="E892" s="15"/>
      <c r="F892" s="15"/>
      <c r="G892" s="15"/>
      <c r="H892" s="15"/>
      <c r="I892" s="15"/>
      <c r="K892" s="99"/>
      <c r="L892" s="15"/>
    </row>
    <row r="893" ht="12.75" customHeight="1">
      <c r="A893" s="15"/>
      <c r="B893" s="15"/>
      <c r="C893" s="15"/>
      <c r="D893" s="15"/>
      <c r="E893" s="15"/>
      <c r="F893" s="15"/>
      <c r="G893" s="15"/>
      <c r="H893" s="15"/>
      <c r="I893" s="15"/>
      <c r="K893" s="99"/>
      <c r="L893" s="15"/>
    </row>
    <row r="894" ht="12.75" customHeight="1">
      <c r="A894" s="15"/>
      <c r="B894" s="15"/>
      <c r="C894" s="15"/>
      <c r="D894" s="15"/>
      <c r="E894" s="15"/>
      <c r="F894" s="15"/>
      <c r="G894" s="15"/>
      <c r="H894" s="15"/>
      <c r="I894" s="15"/>
      <c r="K894" s="99"/>
      <c r="L894" s="15"/>
    </row>
    <row r="895" ht="12.75" customHeight="1">
      <c r="A895" s="15"/>
      <c r="B895" s="15"/>
      <c r="C895" s="15"/>
      <c r="D895" s="15"/>
      <c r="E895" s="15"/>
      <c r="F895" s="15"/>
      <c r="G895" s="15"/>
      <c r="H895" s="15"/>
      <c r="I895" s="15"/>
      <c r="K895" s="99"/>
      <c r="L895" s="15"/>
    </row>
    <row r="896" ht="12.75" customHeight="1">
      <c r="A896" s="15"/>
      <c r="B896" s="15"/>
      <c r="C896" s="15"/>
      <c r="D896" s="15"/>
      <c r="E896" s="15"/>
      <c r="F896" s="15"/>
      <c r="G896" s="15"/>
      <c r="H896" s="15"/>
      <c r="I896" s="15"/>
      <c r="K896" s="99"/>
      <c r="L896" s="15"/>
    </row>
    <row r="897" ht="12.75" customHeight="1">
      <c r="A897" s="15"/>
      <c r="B897" s="15"/>
      <c r="C897" s="15"/>
      <c r="D897" s="15"/>
      <c r="E897" s="15"/>
      <c r="F897" s="15"/>
      <c r="G897" s="15"/>
      <c r="H897" s="15"/>
      <c r="I897" s="15"/>
      <c r="K897" s="99"/>
      <c r="L897" s="15"/>
    </row>
    <row r="898" ht="12.75" customHeight="1">
      <c r="A898" s="15"/>
      <c r="B898" s="15"/>
      <c r="C898" s="15"/>
      <c r="D898" s="15"/>
      <c r="E898" s="15"/>
      <c r="F898" s="15"/>
      <c r="G898" s="15"/>
      <c r="H898" s="15"/>
      <c r="I898" s="15"/>
      <c r="K898" s="99"/>
      <c r="L898" s="15"/>
    </row>
    <row r="899" ht="12.75" customHeight="1">
      <c r="A899" s="15"/>
      <c r="B899" s="15"/>
      <c r="C899" s="15"/>
      <c r="D899" s="15"/>
      <c r="E899" s="15"/>
      <c r="F899" s="15"/>
      <c r="G899" s="15"/>
      <c r="H899" s="15"/>
      <c r="I899" s="15"/>
      <c r="K899" s="99"/>
      <c r="L899" s="15"/>
    </row>
    <row r="900" ht="12.75" customHeight="1">
      <c r="A900" s="15"/>
      <c r="B900" s="15"/>
      <c r="C900" s="15"/>
      <c r="D900" s="15"/>
      <c r="E900" s="15"/>
      <c r="F900" s="15"/>
      <c r="G900" s="15"/>
      <c r="H900" s="15"/>
      <c r="I900" s="15"/>
      <c r="K900" s="99"/>
      <c r="L900" s="15"/>
    </row>
    <row r="901" ht="12.75" customHeight="1">
      <c r="A901" s="15"/>
      <c r="B901" s="15"/>
      <c r="C901" s="15"/>
      <c r="D901" s="15"/>
      <c r="E901" s="15"/>
      <c r="F901" s="15"/>
      <c r="G901" s="15"/>
      <c r="H901" s="15"/>
      <c r="I901" s="15"/>
      <c r="K901" s="99"/>
      <c r="L901" s="15"/>
    </row>
    <row r="902" ht="12.75" customHeight="1">
      <c r="A902" s="15"/>
      <c r="B902" s="15"/>
      <c r="C902" s="15"/>
      <c r="D902" s="15"/>
      <c r="E902" s="15"/>
      <c r="F902" s="15"/>
      <c r="G902" s="15"/>
      <c r="H902" s="15"/>
      <c r="I902" s="15"/>
      <c r="K902" s="99"/>
      <c r="L902" s="15"/>
    </row>
    <row r="903" ht="12.75" customHeight="1">
      <c r="A903" s="15"/>
      <c r="B903" s="15"/>
      <c r="C903" s="15"/>
      <c r="D903" s="15"/>
      <c r="E903" s="15"/>
      <c r="F903" s="15"/>
      <c r="G903" s="15"/>
      <c r="H903" s="15"/>
      <c r="I903" s="15"/>
      <c r="K903" s="99"/>
      <c r="L903" s="15"/>
    </row>
    <row r="904" ht="12.75" customHeight="1">
      <c r="A904" s="15"/>
      <c r="B904" s="15"/>
      <c r="C904" s="15"/>
      <c r="D904" s="15"/>
      <c r="E904" s="15"/>
      <c r="F904" s="15"/>
      <c r="G904" s="15"/>
      <c r="H904" s="15"/>
      <c r="I904" s="15"/>
      <c r="K904" s="99"/>
      <c r="L904" s="15"/>
    </row>
    <row r="905" ht="12.75" customHeight="1">
      <c r="A905" s="15"/>
      <c r="B905" s="15"/>
      <c r="C905" s="15"/>
      <c r="D905" s="15"/>
      <c r="E905" s="15"/>
      <c r="F905" s="15"/>
      <c r="G905" s="15"/>
      <c r="H905" s="15"/>
      <c r="I905" s="15"/>
      <c r="K905" s="99"/>
      <c r="L905" s="15"/>
    </row>
    <row r="906" ht="12.75" customHeight="1">
      <c r="A906" s="15"/>
      <c r="B906" s="15"/>
      <c r="C906" s="15"/>
      <c r="D906" s="15"/>
      <c r="E906" s="15"/>
      <c r="F906" s="15"/>
      <c r="G906" s="15"/>
      <c r="H906" s="15"/>
      <c r="I906" s="15"/>
      <c r="K906" s="99"/>
      <c r="L906" s="15"/>
    </row>
    <row r="907" ht="12.75" customHeight="1">
      <c r="A907" s="15"/>
      <c r="B907" s="15"/>
      <c r="C907" s="15"/>
      <c r="D907" s="15"/>
      <c r="E907" s="15"/>
      <c r="F907" s="15"/>
      <c r="G907" s="15"/>
      <c r="H907" s="15"/>
      <c r="I907" s="15"/>
      <c r="K907" s="99"/>
      <c r="L907" s="15"/>
    </row>
    <row r="908" ht="12.75" customHeight="1">
      <c r="A908" s="15"/>
      <c r="B908" s="15"/>
      <c r="C908" s="15"/>
      <c r="D908" s="15"/>
      <c r="E908" s="15"/>
      <c r="F908" s="15"/>
      <c r="G908" s="15"/>
      <c r="H908" s="15"/>
      <c r="I908" s="15"/>
      <c r="K908" s="99"/>
      <c r="L908" s="15"/>
    </row>
    <row r="909" ht="12.75" customHeight="1">
      <c r="A909" s="15"/>
      <c r="B909" s="15"/>
      <c r="C909" s="15"/>
      <c r="D909" s="15"/>
      <c r="E909" s="15"/>
      <c r="F909" s="15"/>
      <c r="G909" s="15"/>
      <c r="H909" s="15"/>
      <c r="I909" s="15"/>
      <c r="K909" s="99"/>
      <c r="L909" s="15"/>
    </row>
    <row r="910" ht="12.75" customHeight="1">
      <c r="A910" s="15"/>
      <c r="B910" s="15"/>
      <c r="C910" s="15"/>
      <c r="D910" s="15"/>
      <c r="E910" s="15"/>
      <c r="F910" s="15"/>
      <c r="G910" s="15"/>
      <c r="H910" s="15"/>
      <c r="I910" s="15"/>
      <c r="K910" s="99"/>
      <c r="L910" s="15"/>
    </row>
    <row r="911" ht="12.75" customHeight="1">
      <c r="A911" s="15"/>
      <c r="B911" s="15"/>
      <c r="C911" s="15"/>
      <c r="D911" s="15"/>
      <c r="E911" s="15"/>
      <c r="F911" s="15"/>
      <c r="G911" s="15"/>
      <c r="H911" s="15"/>
      <c r="I911" s="15"/>
      <c r="K911" s="99"/>
      <c r="L911" s="15"/>
    </row>
    <row r="912" ht="12.75" customHeight="1">
      <c r="A912" s="15"/>
      <c r="B912" s="15"/>
      <c r="C912" s="15"/>
      <c r="D912" s="15"/>
      <c r="E912" s="15"/>
      <c r="F912" s="15"/>
      <c r="G912" s="15"/>
      <c r="H912" s="15"/>
      <c r="I912" s="15"/>
      <c r="K912" s="99"/>
      <c r="L912" s="15"/>
    </row>
    <row r="913" ht="12.75" customHeight="1">
      <c r="A913" s="15"/>
      <c r="B913" s="15"/>
      <c r="C913" s="15"/>
      <c r="D913" s="15"/>
      <c r="E913" s="15"/>
      <c r="F913" s="15"/>
      <c r="G913" s="15"/>
      <c r="H913" s="15"/>
      <c r="I913" s="15"/>
      <c r="K913" s="99"/>
      <c r="L913" s="15"/>
    </row>
    <row r="914" ht="12.75" customHeight="1">
      <c r="A914" s="15"/>
      <c r="B914" s="15"/>
      <c r="C914" s="15"/>
      <c r="D914" s="15"/>
      <c r="E914" s="15"/>
      <c r="F914" s="15"/>
      <c r="G914" s="15"/>
      <c r="H914" s="15"/>
      <c r="I914" s="15"/>
      <c r="K914" s="99"/>
      <c r="L914" s="15"/>
    </row>
    <row r="915" ht="12.75" customHeight="1">
      <c r="A915" s="15"/>
      <c r="B915" s="15"/>
      <c r="C915" s="15"/>
      <c r="D915" s="15"/>
      <c r="E915" s="15"/>
      <c r="F915" s="15"/>
      <c r="G915" s="15"/>
      <c r="H915" s="15"/>
      <c r="I915" s="15"/>
      <c r="K915" s="99"/>
      <c r="L915" s="15"/>
    </row>
    <row r="916" ht="12.75" customHeight="1">
      <c r="A916" s="15"/>
      <c r="B916" s="15"/>
      <c r="C916" s="15"/>
      <c r="D916" s="15"/>
      <c r="E916" s="15"/>
      <c r="F916" s="15"/>
      <c r="G916" s="15"/>
      <c r="H916" s="15"/>
      <c r="I916" s="15"/>
      <c r="K916" s="99"/>
      <c r="L916" s="15"/>
    </row>
    <row r="917" ht="12.75" customHeight="1">
      <c r="A917" s="15"/>
      <c r="B917" s="15"/>
      <c r="C917" s="15"/>
      <c r="D917" s="15"/>
      <c r="E917" s="15"/>
      <c r="F917" s="15"/>
      <c r="G917" s="15"/>
      <c r="H917" s="15"/>
      <c r="I917" s="15"/>
      <c r="K917" s="99"/>
      <c r="L917" s="15"/>
    </row>
    <row r="918" ht="12.75" customHeight="1">
      <c r="A918" s="15"/>
      <c r="B918" s="15"/>
      <c r="C918" s="15"/>
      <c r="D918" s="15"/>
      <c r="E918" s="15"/>
      <c r="F918" s="15"/>
      <c r="G918" s="15"/>
      <c r="H918" s="15"/>
      <c r="I918" s="15"/>
      <c r="K918" s="99"/>
      <c r="L918" s="15"/>
    </row>
    <row r="919" ht="12.75" customHeight="1">
      <c r="A919" s="15"/>
      <c r="B919" s="15"/>
      <c r="C919" s="15"/>
      <c r="D919" s="15"/>
      <c r="E919" s="15"/>
      <c r="F919" s="15"/>
      <c r="G919" s="15"/>
      <c r="H919" s="15"/>
      <c r="I919" s="15"/>
      <c r="K919" s="99"/>
      <c r="L919" s="15"/>
    </row>
    <row r="920" ht="12.75" customHeight="1">
      <c r="A920" s="15"/>
      <c r="B920" s="15"/>
      <c r="C920" s="15"/>
      <c r="D920" s="15"/>
      <c r="E920" s="15"/>
      <c r="F920" s="15"/>
      <c r="G920" s="15"/>
      <c r="H920" s="15"/>
      <c r="I920" s="15"/>
      <c r="K920" s="99"/>
      <c r="L920" s="15"/>
    </row>
    <row r="921" ht="12.75" customHeight="1">
      <c r="A921" s="15"/>
      <c r="B921" s="15"/>
      <c r="C921" s="15"/>
      <c r="D921" s="15"/>
      <c r="E921" s="15"/>
      <c r="F921" s="15"/>
      <c r="G921" s="15"/>
      <c r="H921" s="15"/>
      <c r="I921" s="15"/>
      <c r="K921" s="99"/>
      <c r="L921" s="15"/>
    </row>
    <row r="922" ht="12.75" customHeight="1">
      <c r="A922" s="15"/>
      <c r="B922" s="15"/>
      <c r="C922" s="15"/>
      <c r="D922" s="15"/>
      <c r="E922" s="15"/>
      <c r="F922" s="15"/>
      <c r="G922" s="15"/>
      <c r="H922" s="15"/>
      <c r="I922" s="15"/>
      <c r="K922" s="99"/>
      <c r="L922" s="15"/>
    </row>
    <row r="923" ht="12.75" customHeight="1">
      <c r="A923" s="15"/>
      <c r="B923" s="15"/>
      <c r="C923" s="15"/>
      <c r="D923" s="15"/>
      <c r="E923" s="15"/>
      <c r="F923" s="15"/>
      <c r="G923" s="15"/>
      <c r="H923" s="15"/>
      <c r="I923" s="15"/>
      <c r="K923" s="99"/>
      <c r="L923" s="15"/>
    </row>
    <row r="924" ht="12.75" customHeight="1">
      <c r="A924" s="15"/>
      <c r="B924" s="15"/>
      <c r="C924" s="15"/>
      <c r="D924" s="15"/>
      <c r="E924" s="15"/>
      <c r="F924" s="15"/>
      <c r="G924" s="15"/>
      <c r="H924" s="15"/>
      <c r="I924" s="15"/>
      <c r="K924" s="99"/>
      <c r="L924" s="15"/>
    </row>
    <row r="925" ht="12.75" customHeight="1">
      <c r="A925" s="15"/>
      <c r="B925" s="15"/>
      <c r="C925" s="15"/>
      <c r="D925" s="15"/>
      <c r="E925" s="15"/>
      <c r="F925" s="15"/>
      <c r="G925" s="15"/>
      <c r="H925" s="15"/>
      <c r="I925" s="15"/>
      <c r="K925" s="99"/>
      <c r="L925" s="15"/>
    </row>
    <row r="926" ht="12.75" customHeight="1">
      <c r="A926" s="15"/>
      <c r="B926" s="15"/>
      <c r="C926" s="15"/>
      <c r="D926" s="15"/>
      <c r="E926" s="15"/>
      <c r="F926" s="15"/>
      <c r="G926" s="15"/>
      <c r="H926" s="15"/>
      <c r="I926" s="15"/>
      <c r="K926" s="99"/>
      <c r="L926" s="15"/>
    </row>
    <row r="927" ht="12.75" customHeight="1">
      <c r="A927" s="15"/>
      <c r="B927" s="15"/>
      <c r="C927" s="15"/>
      <c r="D927" s="15"/>
      <c r="E927" s="15"/>
      <c r="F927" s="15"/>
      <c r="G927" s="15"/>
      <c r="H927" s="15"/>
      <c r="I927" s="15"/>
      <c r="K927" s="99"/>
      <c r="L927" s="15"/>
    </row>
    <row r="928" ht="12.75" customHeight="1">
      <c r="A928" s="15"/>
      <c r="B928" s="15"/>
      <c r="C928" s="15"/>
      <c r="D928" s="15"/>
      <c r="E928" s="15"/>
      <c r="F928" s="15"/>
      <c r="G928" s="15"/>
      <c r="H928" s="15"/>
      <c r="I928" s="15"/>
      <c r="K928" s="99"/>
      <c r="L928" s="15"/>
    </row>
    <row r="929" ht="12.75" customHeight="1">
      <c r="A929" s="15"/>
      <c r="B929" s="15"/>
      <c r="C929" s="15"/>
      <c r="D929" s="15"/>
      <c r="E929" s="15"/>
      <c r="F929" s="15"/>
      <c r="G929" s="15"/>
      <c r="H929" s="15"/>
      <c r="I929" s="15"/>
      <c r="K929" s="99"/>
      <c r="L929" s="15"/>
    </row>
    <row r="930" ht="12.75" customHeight="1">
      <c r="A930" s="15"/>
      <c r="B930" s="15"/>
      <c r="C930" s="15"/>
      <c r="D930" s="15"/>
      <c r="E930" s="15"/>
      <c r="F930" s="15"/>
      <c r="G930" s="15"/>
      <c r="H930" s="15"/>
      <c r="I930" s="15"/>
      <c r="K930" s="99"/>
      <c r="L930" s="15"/>
    </row>
    <row r="931" ht="12.75" customHeight="1">
      <c r="A931" s="15"/>
      <c r="B931" s="15"/>
      <c r="C931" s="15"/>
      <c r="D931" s="15"/>
      <c r="E931" s="15"/>
      <c r="F931" s="15"/>
      <c r="G931" s="15"/>
      <c r="H931" s="15"/>
      <c r="I931" s="15"/>
      <c r="K931" s="99"/>
      <c r="L931" s="15"/>
    </row>
    <row r="932" ht="12.75" customHeight="1">
      <c r="A932" s="15"/>
      <c r="B932" s="15"/>
      <c r="C932" s="15"/>
      <c r="D932" s="15"/>
      <c r="E932" s="15"/>
      <c r="F932" s="15"/>
      <c r="G932" s="15"/>
      <c r="H932" s="15"/>
      <c r="I932" s="15"/>
      <c r="K932" s="99"/>
      <c r="L932" s="15"/>
    </row>
    <row r="933" ht="12.75" customHeight="1">
      <c r="A933" s="15"/>
      <c r="B933" s="15"/>
      <c r="C933" s="15"/>
      <c r="D933" s="15"/>
      <c r="E933" s="15"/>
      <c r="F933" s="15"/>
      <c r="G933" s="15"/>
      <c r="H933" s="15"/>
      <c r="I933" s="15"/>
      <c r="K933" s="99"/>
      <c r="L933" s="15"/>
    </row>
    <row r="934" ht="12.75" customHeight="1">
      <c r="A934" s="15"/>
      <c r="B934" s="15"/>
      <c r="C934" s="15"/>
      <c r="D934" s="15"/>
      <c r="E934" s="15"/>
      <c r="F934" s="15"/>
      <c r="G934" s="15"/>
      <c r="H934" s="15"/>
      <c r="I934" s="15"/>
      <c r="K934" s="99"/>
      <c r="L934" s="15"/>
    </row>
    <row r="935" ht="12.75" customHeight="1">
      <c r="A935" s="15"/>
      <c r="B935" s="15"/>
      <c r="C935" s="15"/>
      <c r="D935" s="15"/>
      <c r="E935" s="15"/>
      <c r="F935" s="15"/>
      <c r="G935" s="15"/>
      <c r="H935" s="15"/>
      <c r="I935" s="15"/>
      <c r="K935" s="99"/>
      <c r="L935" s="15"/>
    </row>
    <row r="936" ht="12.75" customHeight="1">
      <c r="A936" s="15"/>
      <c r="B936" s="15"/>
      <c r="C936" s="15"/>
      <c r="D936" s="15"/>
      <c r="E936" s="15"/>
      <c r="F936" s="15"/>
      <c r="G936" s="15"/>
      <c r="H936" s="15"/>
      <c r="I936" s="15"/>
      <c r="K936" s="99"/>
      <c r="L936" s="15"/>
    </row>
    <row r="937" ht="12.75" customHeight="1">
      <c r="A937" s="15"/>
      <c r="B937" s="15"/>
      <c r="C937" s="15"/>
      <c r="D937" s="15"/>
      <c r="E937" s="15"/>
      <c r="F937" s="15"/>
      <c r="G937" s="15"/>
      <c r="H937" s="15"/>
      <c r="I937" s="15"/>
      <c r="K937" s="99"/>
      <c r="L937" s="15"/>
    </row>
    <row r="938" ht="12.75" customHeight="1">
      <c r="A938" s="15"/>
      <c r="B938" s="15"/>
      <c r="C938" s="15"/>
      <c r="D938" s="15"/>
      <c r="E938" s="15"/>
      <c r="F938" s="15"/>
      <c r="G938" s="15"/>
      <c r="H938" s="15"/>
      <c r="I938" s="15"/>
      <c r="K938" s="99"/>
      <c r="L938" s="15"/>
    </row>
    <row r="939" ht="12.75" customHeight="1">
      <c r="A939" s="15"/>
      <c r="B939" s="15"/>
      <c r="C939" s="15"/>
      <c r="D939" s="15"/>
      <c r="E939" s="15"/>
      <c r="F939" s="15"/>
      <c r="G939" s="15"/>
      <c r="H939" s="15"/>
      <c r="I939" s="15"/>
      <c r="K939" s="99"/>
      <c r="L939" s="15"/>
    </row>
    <row r="940" ht="12.75" customHeight="1">
      <c r="A940" s="15"/>
      <c r="B940" s="15"/>
      <c r="C940" s="15"/>
      <c r="D940" s="15"/>
      <c r="E940" s="15"/>
      <c r="F940" s="15"/>
      <c r="G940" s="15"/>
      <c r="H940" s="15"/>
      <c r="I940" s="15"/>
      <c r="K940" s="99"/>
      <c r="L940" s="15"/>
    </row>
    <row r="941" ht="12.75" customHeight="1">
      <c r="A941" s="15"/>
      <c r="B941" s="15"/>
      <c r="C941" s="15"/>
      <c r="D941" s="15"/>
      <c r="E941" s="15"/>
      <c r="F941" s="15"/>
      <c r="G941" s="15"/>
      <c r="H941" s="15"/>
      <c r="I941" s="15"/>
      <c r="K941" s="99"/>
      <c r="L941" s="15"/>
    </row>
    <row r="942" ht="12.75" customHeight="1">
      <c r="A942" s="15"/>
      <c r="B942" s="15"/>
      <c r="C942" s="15"/>
      <c r="D942" s="15"/>
      <c r="E942" s="15"/>
      <c r="F942" s="15"/>
      <c r="G942" s="15"/>
      <c r="H942" s="15"/>
      <c r="I942" s="15"/>
      <c r="K942" s="99"/>
      <c r="L942" s="15"/>
    </row>
    <row r="943" ht="12.75" customHeight="1">
      <c r="A943" s="15"/>
      <c r="B943" s="15"/>
      <c r="C943" s="15"/>
      <c r="D943" s="15"/>
      <c r="E943" s="15"/>
      <c r="F943" s="15"/>
      <c r="G943" s="15"/>
      <c r="H943" s="15"/>
      <c r="I943" s="15"/>
      <c r="K943" s="99"/>
      <c r="L943" s="15"/>
    </row>
    <row r="944" ht="12.75" customHeight="1">
      <c r="A944" s="15"/>
      <c r="B944" s="15"/>
      <c r="C944" s="15"/>
      <c r="D944" s="15"/>
      <c r="E944" s="15"/>
      <c r="F944" s="15"/>
      <c r="G944" s="15"/>
      <c r="H944" s="15"/>
      <c r="I944" s="15"/>
      <c r="K944" s="99"/>
      <c r="L944" s="15"/>
    </row>
    <row r="945" ht="12.75" customHeight="1">
      <c r="A945" s="15"/>
      <c r="B945" s="15"/>
      <c r="C945" s="15"/>
      <c r="D945" s="15"/>
      <c r="E945" s="15"/>
      <c r="F945" s="15"/>
      <c r="G945" s="15"/>
      <c r="H945" s="15"/>
      <c r="I945" s="15"/>
      <c r="K945" s="99"/>
      <c r="L945" s="15"/>
    </row>
    <row r="946" ht="12.75" customHeight="1">
      <c r="A946" s="15"/>
      <c r="B946" s="15"/>
      <c r="C946" s="15"/>
      <c r="D946" s="15"/>
      <c r="E946" s="15"/>
      <c r="F946" s="15"/>
      <c r="G946" s="15"/>
      <c r="H946" s="15"/>
      <c r="I946" s="15"/>
      <c r="K946" s="99"/>
      <c r="L946" s="15"/>
    </row>
    <row r="947" ht="12.75" customHeight="1">
      <c r="A947" s="15"/>
      <c r="B947" s="15"/>
      <c r="C947" s="15"/>
      <c r="D947" s="15"/>
      <c r="E947" s="15"/>
      <c r="F947" s="15"/>
      <c r="G947" s="15"/>
      <c r="H947" s="15"/>
      <c r="I947" s="15"/>
      <c r="K947" s="99"/>
      <c r="L947" s="15"/>
    </row>
    <row r="948" ht="12.75" customHeight="1">
      <c r="A948" s="15"/>
      <c r="B948" s="15"/>
      <c r="C948" s="15"/>
      <c r="D948" s="15"/>
      <c r="E948" s="15"/>
      <c r="F948" s="15"/>
      <c r="G948" s="15"/>
      <c r="H948" s="15"/>
      <c r="I948" s="15"/>
      <c r="K948" s="99"/>
      <c r="L948" s="15"/>
    </row>
    <row r="949" ht="12.75" customHeight="1">
      <c r="A949" s="15"/>
      <c r="B949" s="15"/>
      <c r="C949" s="15"/>
      <c r="D949" s="15"/>
      <c r="E949" s="15"/>
      <c r="F949" s="15"/>
      <c r="G949" s="15"/>
      <c r="H949" s="15"/>
      <c r="I949" s="15"/>
      <c r="K949" s="99"/>
      <c r="L949" s="15"/>
    </row>
    <row r="950" ht="12.75" customHeight="1">
      <c r="A950" s="15"/>
      <c r="B950" s="15"/>
      <c r="C950" s="15"/>
      <c r="D950" s="15"/>
      <c r="E950" s="15"/>
      <c r="F950" s="15"/>
      <c r="G950" s="15"/>
      <c r="H950" s="15"/>
      <c r="I950" s="15"/>
      <c r="K950" s="99"/>
      <c r="L950" s="15"/>
    </row>
    <row r="951" ht="12.75" customHeight="1">
      <c r="A951" s="15"/>
      <c r="B951" s="15"/>
      <c r="C951" s="15"/>
      <c r="D951" s="15"/>
      <c r="E951" s="15"/>
      <c r="F951" s="15"/>
      <c r="G951" s="15"/>
      <c r="H951" s="15"/>
      <c r="I951" s="15"/>
      <c r="K951" s="99"/>
      <c r="L951" s="15"/>
    </row>
    <row r="952" ht="12.75" customHeight="1">
      <c r="A952" s="15"/>
      <c r="B952" s="15"/>
      <c r="C952" s="15"/>
      <c r="D952" s="15"/>
      <c r="E952" s="15"/>
      <c r="F952" s="15"/>
      <c r="G952" s="15"/>
      <c r="H952" s="15"/>
      <c r="I952" s="15"/>
      <c r="K952" s="99"/>
      <c r="L952" s="15"/>
    </row>
    <row r="953" ht="12.75" customHeight="1">
      <c r="A953" s="15"/>
      <c r="B953" s="15"/>
      <c r="C953" s="15"/>
      <c r="D953" s="15"/>
      <c r="E953" s="15"/>
      <c r="F953" s="15"/>
      <c r="G953" s="15"/>
      <c r="H953" s="15"/>
      <c r="I953" s="15"/>
      <c r="K953" s="99"/>
      <c r="L953" s="15"/>
    </row>
    <row r="954" ht="12.75" customHeight="1">
      <c r="A954" s="15"/>
      <c r="B954" s="15"/>
      <c r="C954" s="15"/>
      <c r="D954" s="15"/>
      <c r="E954" s="15"/>
      <c r="F954" s="15"/>
      <c r="G954" s="15"/>
      <c r="H954" s="15"/>
      <c r="I954" s="15"/>
      <c r="K954" s="99"/>
      <c r="L954" s="15"/>
    </row>
    <row r="955" ht="12.75" customHeight="1">
      <c r="A955" s="15"/>
      <c r="B955" s="15"/>
      <c r="C955" s="15"/>
      <c r="D955" s="15"/>
      <c r="E955" s="15"/>
      <c r="F955" s="15"/>
      <c r="G955" s="15"/>
      <c r="H955" s="15"/>
      <c r="I955" s="15"/>
      <c r="K955" s="99"/>
      <c r="L955" s="15"/>
    </row>
    <row r="956" ht="12.75" customHeight="1">
      <c r="A956" s="15"/>
      <c r="B956" s="15"/>
      <c r="C956" s="15"/>
      <c r="D956" s="15"/>
      <c r="E956" s="15"/>
      <c r="F956" s="15"/>
      <c r="G956" s="15"/>
      <c r="H956" s="15"/>
      <c r="I956" s="15"/>
      <c r="K956" s="99"/>
      <c r="L956" s="15"/>
    </row>
    <row r="957" ht="12.75" customHeight="1">
      <c r="A957" s="15"/>
      <c r="B957" s="15"/>
      <c r="C957" s="15"/>
      <c r="D957" s="15"/>
      <c r="E957" s="15"/>
      <c r="F957" s="15"/>
      <c r="G957" s="15"/>
      <c r="H957" s="15"/>
      <c r="I957" s="15"/>
      <c r="K957" s="99"/>
      <c r="L957" s="15"/>
    </row>
    <row r="958" ht="12.75" customHeight="1">
      <c r="A958" s="15"/>
      <c r="B958" s="15"/>
      <c r="C958" s="15"/>
      <c r="D958" s="15"/>
      <c r="E958" s="15"/>
      <c r="F958" s="15"/>
      <c r="G958" s="15"/>
      <c r="H958" s="15"/>
      <c r="I958" s="15"/>
      <c r="K958" s="99"/>
      <c r="L958" s="15"/>
    </row>
    <row r="959" ht="12.75" customHeight="1">
      <c r="A959" s="15"/>
      <c r="B959" s="15"/>
      <c r="C959" s="15"/>
      <c r="D959" s="15"/>
      <c r="E959" s="15"/>
      <c r="F959" s="15"/>
      <c r="G959" s="15"/>
      <c r="H959" s="15"/>
      <c r="I959" s="15"/>
      <c r="K959" s="99"/>
      <c r="L959" s="15"/>
    </row>
    <row r="960" ht="12.75" customHeight="1">
      <c r="A960" s="15"/>
      <c r="B960" s="15"/>
      <c r="C960" s="15"/>
      <c r="D960" s="15"/>
      <c r="E960" s="15"/>
      <c r="F960" s="15"/>
      <c r="G960" s="15"/>
      <c r="H960" s="15"/>
      <c r="I960" s="15"/>
      <c r="K960" s="99"/>
      <c r="L960" s="15"/>
    </row>
    <row r="961" ht="12.75" customHeight="1">
      <c r="A961" s="15"/>
      <c r="B961" s="15"/>
      <c r="C961" s="15"/>
      <c r="D961" s="15"/>
      <c r="E961" s="15"/>
      <c r="F961" s="15"/>
      <c r="G961" s="15"/>
      <c r="H961" s="15"/>
      <c r="I961" s="15"/>
      <c r="K961" s="99"/>
      <c r="L961" s="15"/>
    </row>
    <row r="962" ht="12.75" customHeight="1">
      <c r="A962" s="15"/>
      <c r="B962" s="15"/>
      <c r="C962" s="15"/>
      <c r="D962" s="15"/>
      <c r="E962" s="15"/>
      <c r="F962" s="15"/>
      <c r="G962" s="15"/>
      <c r="H962" s="15"/>
      <c r="I962" s="15"/>
      <c r="K962" s="99"/>
      <c r="L962" s="15"/>
    </row>
    <row r="963" ht="12.75" customHeight="1">
      <c r="A963" s="15"/>
      <c r="B963" s="15"/>
      <c r="C963" s="15"/>
      <c r="D963" s="15"/>
      <c r="E963" s="15"/>
      <c r="F963" s="15"/>
      <c r="G963" s="15"/>
      <c r="H963" s="15"/>
      <c r="I963" s="15"/>
      <c r="K963" s="99"/>
      <c r="L963" s="15"/>
    </row>
    <row r="964" ht="12.75" customHeight="1">
      <c r="A964" s="15"/>
      <c r="B964" s="15"/>
      <c r="C964" s="15"/>
      <c r="D964" s="15"/>
      <c r="E964" s="15"/>
      <c r="F964" s="15"/>
      <c r="G964" s="15"/>
      <c r="H964" s="15"/>
      <c r="I964" s="15"/>
      <c r="K964" s="99"/>
      <c r="L964" s="15"/>
    </row>
    <row r="965" ht="12.75" customHeight="1">
      <c r="A965" s="15"/>
      <c r="B965" s="15"/>
      <c r="C965" s="15"/>
      <c r="D965" s="15"/>
      <c r="E965" s="15"/>
      <c r="F965" s="15"/>
      <c r="G965" s="15"/>
      <c r="H965" s="15"/>
      <c r="I965" s="15"/>
      <c r="K965" s="99"/>
      <c r="L965" s="15"/>
    </row>
    <row r="966" ht="12.75" customHeight="1">
      <c r="A966" s="15"/>
      <c r="B966" s="15"/>
      <c r="C966" s="15"/>
      <c r="D966" s="15"/>
      <c r="E966" s="15"/>
      <c r="F966" s="15"/>
      <c r="G966" s="15"/>
      <c r="H966" s="15"/>
      <c r="I966" s="15"/>
      <c r="K966" s="99"/>
      <c r="L966" s="15"/>
    </row>
    <row r="967" ht="12.75" customHeight="1">
      <c r="A967" s="15"/>
      <c r="B967" s="15"/>
      <c r="C967" s="15"/>
      <c r="D967" s="15"/>
      <c r="E967" s="15"/>
      <c r="F967" s="15"/>
      <c r="G967" s="15"/>
      <c r="H967" s="15"/>
      <c r="I967" s="15"/>
      <c r="K967" s="99"/>
      <c r="L967" s="15"/>
    </row>
    <row r="968" ht="12.75" customHeight="1">
      <c r="A968" s="15"/>
      <c r="B968" s="15"/>
      <c r="C968" s="15"/>
      <c r="D968" s="15"/>
      <c r="E968" s="15"/>
      <c r="F968" s="15"/>
      <c r="G968" s="15"/>
      <c r="H968" s="15"/>
      <c r="I968" s="15"/>
      <c r="K968" s="99"/>
      <c r="L968" s="15"/>
    </row>
    <row r="969" ht="12.75" customHeight="1">
      <c r="A969" s="15"/>
      <c r="B969" s="15"/>
      <c r="C969" s="15"/>
      <c r="D969" s="15"/>
      <c r="E969" s="15"/>
      <c r="F969" s="15"/>
      <c r="G969" s="15"/>
      <c r="H969" s="15"/>
      <c r="I969" s="15"/>
      <c r="K969" s="99"/>
      <c r="L969" s="15"/>
    </row>
    <row r="970" ht="12.75" customHeight="1">
      <c r="A970" s="15"/>
      <c r="B970" s="15"/>
      <c r="C970" s="15"/>
      <c r="D970" s="15"/>
      <c r="E970" s="15"/>
      <c r="F970" s="15"/>
      <c r="G970" s="15"/>
      <c r="H970" s="15"/>
      <c r="I970" s="15"/>
      <c r="K970" s="99"/>
      <c r="L970" s="15"/>
    </row>
    <row r="971" ht="12.75" customHeight="1">
      <c r="A971" s="15"/>
      <c r="B971" s="15"/>
      <c r="C971" s="15"/>
      <c r="D971" s="15"/>
      <c r="E971" s="15"/>
      <c r="F971" s="15"/>
      <c r="G971" s="15"/>
      <c r="H971" s="15"/>
      <c r="I971" s="15"/>
      <c r="K971" s="99"/>
      <c r="L971" s="15"/>
    </row>
    <row r="972" ht="12.75" customHeight="1">
      <c r="A972" s="15"/>
      <c r="B972" s="15"/>
      <c r="C972" s="15"/>
      <c r="D972" s="15"/>
      <c r="E972" s="15"/>
      <c r="F972" s="15"/>
      <c r="G972" s="15"/>
      <c r="H972" s="15"/>
      <c r="I972" s="15"/>
      <c r="K972" s="99"/>
      <c r="L972" s="15"/>
    </row>
    <row r="973" ht="12.75" customHeight="1">
      <c r="A973" s="15"/>
      <c r="B973" s="15"/>
      <c r="C973" s="15"/>
      <c r="D973" s="15"/>
      <c r="E973" s="15"/>
      <c r="F973" s="15"/>
      <c r="G973" s="15"/>
      <c r="H973" s="15"/>
      <c r="I973" s="15"/>
      <c r="K973" s="99"/>
      <c r="L973" s="15"/>
    </row>
    <row r="974" ht="12.75" customHeight="1">
      <c r="A974" s="15"/>
      <c r="B974" s="15"/>
      <c r="C974" s="15"/>
      <c r="D974" s="15"/>
      <c r="E974" s="15"/>
      <c r="F974" s="15"/>
      <c r="G974" s="15"/>
      <c r="H974" s="15"/>
      <c r="I974" s="15"/>
      <c r="K974" s="99"/>
      <c r="L974" s="15"/>
    </row>
    <row r="975" ht="12.75" customHeight="1">
      <c r="A975" s="15"/>
      <c r="B975" s="15"/>
      <c r="C975" s="15"/>
      <c r="D975" s="15"/>
      <c r="E975" s="15"/>
      <c r="F975" s="15"/>
      <c r="G975" s="15"/>
      <c r="H975" s="15"/>
      <c r="I975" s="15"/>
      <c r="K975" s="99"/>
      <c r="L975" s="15"/>
    </row>
    <row r="976" ht="12.75" customHeight="1">
      <c r="A976" s="15"/>
      <c r="B976" s="15"/>
      <c r="C976" s="15"/>
      <c r="D976" s="15"/>
      <c r="E976" s="15"/>
      <c r="F976" s="15"/>
      <c r="G976" s="15"/>
      <c r="H976" s="15"/>
      <c r="I976" s="15"/>
      <c r="K976" s="99"/>
      <c r="L976" s="15"/>
    </row>
    <row r="977" ht="12.75" customHeight="1">
      <c r="A977" s="15"/>
      <c r="B977" s="15"/>
      <c r="C977" s="15"/>
      <c r="D977" s="15"/>
      <c r="E977" s="15"/>
      <c r="F977" s="15"/>
      <c r="G977" s="15"/>
      <c r="H977" s="15"/>
      <c r="I977" s="15"/>
      <c r="K977" s="99"/>
      <c r="L977" s="15"/>
    </row>
    <row r="978" ht="12.75" customHeight="1">
      <c r="A978" s="15"/>
      <c r="B978" s="15"/>
      <c r="C978" s="15"/>
      <c r="D978" s="15"/>
      <c r="E978" s="15"/>
      <c r="F978" s="15"/>
      <c r="G978" s="15"/>
      <c r="H978" s="15"/>
      <c r="I978" s="15"/>
      <c r="K978" s="99"/>
      <c r="L978" s="15"/>
    </row>
    <row r="979" ht="12.75" customHeight="1">
      <c r="A979" s="15"/>
      <c r="B979" s="15"/>
      <c r="C979" s="15"/>
      <c r="D979" s="15"/>
      <c r="E979" s="15"/>
      <c r="F979" s="15"/>
      <c r="G979" s="15"/>
      <c r="H979" s="15"/>
      <c r="I979" s="15"/>
      <c r="K979" s="99"/>
      <c r="L979" s="15"/>
    </row>
    <row r="980" ht="12.75" customHeight="1">
      <c r="A980" s="15"/>
      <c r="B980" s="15"/>
      <c r="C980" s="15"/>
      <c r="D980" s="15"/>
      <c r="E980" s="15"/>
      <c r="F980" s="15"/>
      <c r="G980" s="15"/>
      <c r="H980" s="15"/>
      <c r="I980" s="15"/>
      <c r="K980" s="99"/>
      <c r="L980" s="15"/>
    </row>
    <row r="981" ht="12.75" customHeight="1">
      <c r="A981" s="15"/>
      <c r="B981" s="15"/>
      <c r="C981" s="15"/>
      <c r="D981" s="15"/>
      <c r="E981" s="15"/>
      <c r="F981" s="15"/>
      <c r="G981" s="15"/>
      <c r="H981" s="15"/>
      <c r="I981" s="15"/>
      <c r="K981" s="99"/>
      <c r="L981" s="15"/>
    </row>
    <row r="982" ht="12.75" customHeight="1">
      <c r="A982" s="15"/>
      <c r="B982" s="15"/>
      <c r="C982" s="15"/>
      <c r="D982" s="15"/>
      <c r="E982" s="15"/>
      <c r="F982" s="15"/>
      <c r="G982" s="15"/>
      <c r="H982" s="15"/>
      <c r="I982" s="15"/>
      <c r="K982" s="99"/>
      <c r="L982" s="15"/>
    </row>
    <row r="983" ht="12.75" customHeight="1">
      <c r="A983" s="15"/>
      <c r="B983" s="15"/>
      <c r="C983" s="15"/>
      <c r="D983" s="15"/>
      <c r="E983" s="15"/>
      <c r="F983" s="15"/>
      <c r="G983" s="15"/>
      <c r="H983" s="15"/>
      <c r="I983" s="15"/>
      <c r="K983" s="99"/>
      <c r="L983" s="15"/>
    </row>
    <row r="984" ht="12.75" customHeight="1">
      <c r="A984" s="15"/>
      <c r="B984" s="15"/>
      <c r="C984" s="15"/>
      <c r="D984" s="15"/>
      <c r="E984" s="15"/>
      <c r="F984" s="15"/>
      <c r="G984" s="15"/>
      <c r="H984" s="15"/>
      <c r="I984" s="15"/>
      <c r="K984" s="99"/>
      <c r="L984" s="15"/>
    </row>
    <row r="985" ht="12.75" customHeight="1">
      <c r="A985" s="15"/>
      <c r="B985" s="15"/>
      <c r="C985" s="15"/>
      <c r="D985" s="15"/>
      <c r="E985" s="15"/>
      <c r="F985" s="15"/>
      <c r="G985" s="15"/>
      <c r="H985" s="15"/>
      <c r="I985" s="15"/>
      <c r="K985" s="99"/>
      <c r="L985" s="15"/>
    </row>
    <row r="986" ht="12.75" customHeight="1">
      <c r="A986" s="15"/>
      <c r="B986" s="15"/>
      <c r="C986" s="15"/>
      <c r="D986" s="15"/>
      <c r="E986" s="15"/>
      <c r="F986" s="15"/>
      <c r="G986" s="15"/>
      <c r="H986" s="15"/>
      <c r="I986" s="15"/>
      <c r="K986" s="99"/>
      <c r="L986" s="15"/>
    </row>
    <row r="987" ht="12.75" customHeight="1">
      <c r="A987" s="15"/>
      <c r="B987" s="15"/>
      <c r="C987" s="15"/>
      <c r="D987" s="15"/>
      <c r="E987" s="15"/>
      <c r="F987" s="15"/>
      <c r="G987" s="15"/>
      <c r="H987" s="15"/>
      <c r="I987" s="15"/>
      <c r="K987" s="99"/>
      <c r="L987" s="15"/>
    </row>
    <row r="988" ht="12.75" customHeight="1">
      <c r="A988" s="15"/>
      <c r="B988" s="15"/>
      <c r="C988" s="15"/>
      <c r="D988" s="15"/>
      <c r="E988" s="15"/>
      <c r="F988" s="15"/>
      <c r="G988" s="15"/>
      <c r="H988" s="15"/>
      <c r="I988" s="15"/>
      <c r="K988" s="99"/>
      <c r="L988" s="15"/>
    </row>
    <row r="989" ht="12.75" customHeight="1">
      <c r="A989" s="15"/>
      <c r="B989" s="15"/>
      <c r="C989" s="15"/>
      <c r="D989" s="15"/>
      <c r="E989" s="15"/>
      <c r="F989" s="15"/>
      <c r="G989" s="15"/>
      <c r="H989" s="15"/>
      <c r="I989" s="15"/>
      <c r="K989" s="99"/>
      <c r="L989" s="15"/>
    </row>
    <row r="990" ht="12.75" customHeight="1">
      <c r="A990" s="15"/>
      <c r="B990" s="15"/>
      <c r="C990" s="15"/>
      <c r="D990" s="15"/>
      <c r="E990" s="15"/>
      <c r="F990" s="15"/>
      <c r="G990" s="15"/>
      <c r="H990" s="15"/>
      <c r="I990" s="15"/>
      <c r="K990" s="99"/>
      <c r="L990" s="15"/>
    </row>
    <row r="991" ht="12.75" customHeight="1">
      <c r="A991" s="15"/>
      <c r="B991" s="15"/>
      <c r="C991" s="15"/>
      <c r="D991" s="15"/>
      <c r="E991" s="15"/>
      <c r="F991" s="15"/>
      <c r="G991" s="15"/>
      <c r="H991" s="15"/>
      <c r="I991" s="15"/>
      <c r="K991" s="99"/>
      <c r="L991" s="15"/>
    </row>
    <row r="992" ht="12.75" customHeight="1">
      <c r="A992" s="15"/>
      <c r="B992" s="15"/>
      <c r="C992" s="15"/>
      <c r="D992" s="15"/>
      <c r="E992" s="15"/>
      <c r="F992" s="15"/>
      <c r="G992" s="15"/>
      <c r="H992" s="15"/>
      <c r="I992" s="15"/>
      <c r="K992" s="99"/>
      <c r="L992" s="15"/>
    </row>
    <row r="993" ht="12.75" customHeight="1">
      <c r="A993" s="15"/>
      <c r="B993" s="15"/>
      <c r="C993" s="15"/>
      <c r="D993" s="15"/>
      <c r="E993" s="15"/>
      <c r="F993" s="15"/>
      <c r="G993" s="15"/>
      <c r="H993" s="15"/>
      <c r="I993" s="15"/>
      <c r="K993" s="99"/>
      <c r="L993" s="15"/>
    </row>
    <row r="994" ht="12.75" customHeight="1">
      <c r="A994" s="15"/>
      <c r="B994" s="15"/>
      <c r="C994" s="15"/>
      <c r="D994" s="15"/>
      <c r="E994" s="15"/>
      <c r="F994" s="15"/>
      <c r="G994" s="15"/>
      <c r="H994" s="15"/>
      <c r="I994" s="15"/>
      <c r="K994" s="99"/>
      <c r="L994" s="15"/>
    </row>
    <row r="995" ht="12.75" customHeight="1">
      <c r="A995" s="15"/>
      <c r="B995" s="15"/>
      <c r="C995" s="15"/>
      <c r="D995" s="15"/>
      <c r="E995" s="15"/>
      <c r="F995" s="15"/>
      <c r="G995" s="15"/>
      <c r="H995" s="15"/>
      <c r="I995" s="15"/>
      <c r="K995" s="99"/>
      <c r="L995" s="15"/>
    </row>
    <row r="996" ht="12.75" customHeight="1">
      <c r="A996" s="15"/>
      <c r="B996" s="15"/>
      <c r="C996" s="15"/>
      <c r="D996" s="15"/>
      <c r="E996" s="15"/>
      <c r="F996" s="15"/>
      <c r="G996" s="15"/>
      <c r="H996" s="15"/>
      <c r="I996" s="15"/>
      <c r="K996" s="99"/>
      <c r="L996" s="15"/>
    </row>
    <row r="997" ht="12.75" customHeight="1">
      <c r="A997" s="15"/>
      <c r="B997" s="15"/>
      <c r="C997" s="15"/>
      <c r="D997" s="15"/>
      <c r="E997" s="15"/>
      <c r="F997" s="15"/>
      <c r="G997" s="15"/>
      <c r="H997" s="15"/>
      <c r="I997" s="15"/>
      <c r="K997" s="99"/>
      <c r="L997" s="15"/>
    </row>
    <row r="998" ht="12.75" customHeight="1">
      <c r="A998" s="15"/>
      <c r="B998" s="15"/>
      <c r="C998" s="15"/>
      <c r="D998" s="15"/>
      <c r="E998" s="15"/>
      <c r="F998" s="15"/>
      <c r="G998" s="15"/>
      <c r="H998" s="15"/>
      <c r="I998" s="15"/>
      <c r="K998" s="99"/>
      <c r="L998" s="15"/>
    </row>
    <row r="999" ht="12.75" customHeight="1">
      <c r="A999" s="15"/>
      <c r="B999" s="15"/>
      <c r="C999" s="15"/>
      <c r="D999" s="15"/>
      <c r="E999" s="15"/>
      <c r="F999" s="15"/>
      <c r="G999" s="15"/>
      <c r="H999" s="15"/>
      <c r="I999" s="15"/>
      <c r="K999" s="99"/>
      <c r="L999" s="15"/>
    </row>
    <row r="1000" ht="12.75" customHeight="1">
      <c r="A1000" s="15"/>
      <c r="B1000" s="15"/>
      <c r="C1000" s="15"/>
      <c r="D1000" s="15"/>
      <c r="E1000" s="15"/>
      <c r="F1000" s="15"/>
      <c r="G1000" s="15"/>
      <c r="H1000" s="15"/>
      <c r="I1000" s="15"/>
      <c r="K1000" s="99"/>
      <c r="L1000" s="15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0"/>
  <cols>
    <col customWidth="1" min="1" max="1" width="15.75"/>
    <col customWidth="1" min="2" max="2" width="21.88"/>
    <col customWidth="1" min="3" max="3" width="5.88"/>
    <col customWidth="1" min="4" max="4" width="6.13"/>
    <col customWidth="1" min="5" max="5" width="7.88"/>
    <col customWidth="1" min="6" max="7" width="5.13"/>
    <col customWidth="1" min="8" max="8" width="9.25"/>
    <col customWidth="1" min="9" max="9" width="20.13"/>
    <col customWidth="1" min="10" max="10" width="6.25"/>
    <col customWidth="1" min="11" max="11" width="8.5"/>
    <col customWidth="1" min="12" max="12" width="6.63"/>
    <col customWidth="1" min="13" max="13" width="4.5"/>
    <col customWidth="1" min="14" max="14" width="7.38"/>
    <col customWidth="1" min="15" max="15" width="8.0"/>
    <col customWidth="1" min="16" max="16" width="5.75"/>
    <col customWidth="1" min="17" max="19" width="8.0"/>
  </cols>
  <sheetData>
    <row r="1" ht="12.75" customHeight="1">
      <c r="A1" s="15" t="s">
        <v>192</v>
      </c>
      <c r="B1" s="15" t="s">
        <v>2</v>
      </c>
      <c r="C1" s="15" t="s">
        <v>4133</v>
      </c>
      <c r="D1" s="15" t="s">
        <v>4134</v>
      </c>
      <c r="E1" s="15" t="s">
        <v>4135</v>
      </c>
      <c r="F1" s="15" t="s">
        <v>4136</v>
      </c>
      <c r="G1" s="15" t="s">
        <v>4137</v>
      </c>
      <c r="H1" s="15" t="s">
        <v>4138</v>
      </c>
      <c r="I1" s="15" t="s">
        <v>4139</v>
      </c>
      <c r="J1" s="15" t="s">
        <v>4140</v>
      </c>
      <c r="K1" s="15" t="s">
        <v>4141</v>
      </c>
      <c r="L1" s="15" t="s">
        <v>12</v>
      </c>
      <c r="M1" s="104" t="s">
        <v>18</v>
      </c>
      <c r="N1" s="105" t="s">
        <v>4142</v>
      </c>
      <c r="O1" s="106" t="s">
        <v>4143</v>
      </c>
      <c r="P1" s="105" t="s">
        <v>4144</v>
      </c>
      <c r="Q1" s="13"/>
      <c r="R1" s="13"/>
      <c r="S1" s="13"/>
    </row>
    <row r="2" ht="12.75" customHeight="1">
      <c r="A2" s="15" t="s">
        <v>236</v>
      </c>
      <c r="B2" s="15" t="s">
        <v>237</v>
      </c>
      <c r="C2" s="107">
        <v>0.07</v>
      </c>
      <c r="D2" s="15" t="s">
        <v>4145</v>
      </c>
      <c r="E2" s="93">
        <v>7200.0</v>
      </c>
      <c r="F2" s="93">
        <v>1.0</v>
      </c>
      <c r="G2" s="93">
        <v>25.0</v>
      </c>
      <c r="H2" s="93">
        <v>24192.0</v>
      </c>
      <c r="I2" s="15" t="s">
        <v>4146</v>
      </c>
      <c r="J2" s="107">
        <v>0.0175</v>
      </c>
      <c r="K2" s="93">
        <v>2.5</v>
      </c>
      <c r="L2" s="15" t="s">
        <v>4147</v>
      </c>
      <c r="M2" s="104" t="str">
        <f t="shared" ref="M2:M1460" si="1">VLOOKUP(A2,'[1]Costings Current (Products)'!$V:$W,2,0)</f>
        <v>#REF!</v>
      </c>
      <c r="N2" s="105">
        <f t="shared" ref="N2:N1460" si="2">(F2*24*3600/G2)</f>
        <v>3456</v>
      </c>
      <c r="O2" s="108" t="str">
        <f>IFERROR(IF(IF(LEFT(I2,1)="B",VLOOKUP(A2,'item dashboard'!A:K,11,0),"")&lt;1,0,IF(LEFT(I2,1)="b",VLOOKUP(A2,'item dashboard'!A:K,11,0),"")),"")</f>
        <v/>
      </c>
      <c r="P2" s="105" t="str">
        <f>IFERROR(VLOOKUP(A2,[2]Sheet2!$A:$C,3,0),1)</f>
        <v>#ERROR!</v>
      </c>
      <c r="Q2" s="109" t="str">
        <f>VLOOKUP(A2,'item dashboard'!A:A,1,0)</f>
        <v>B-1 Ltr.SPY-N70</v>
      </c>
      <c r="R2" s="109"/>
      <c r="S2" s="109" t="str">
        <f t="shared" ref="S2:S13" si="3">LEFT(I2)</f>
        <v>V</v>
      </c>
    </row>
    <row r="3" ht="12.75" customHeight="1">
      <c r="A3" s="15" t="s">
        <v>238</v>
      </c>
      <c r="B3" s="15" t="s">
        <v>239</v>
      </c>
      <c r="C3" s="107">
        <v>0.07</v>
      </c>
      <c r="D3" s="15" t="s">
        <v>4148</v>
      </c>
      <c r="E3" s="93">
        <v>3600.0</v>
      </c>
      <c r="F3" s="93">
        <v>1.0</v>
      </c>
      <c r="G3" s="93">
        <v>3.6</v>
      </c>
      <c r="H3" s="93">
        <v>24000.0</v>
      </c>
      <c r="I3" s="15" t="s">
        <v>236</v>
      </c>
      <c r="J3" s="107">
        <v>1.0</v>
      </c>
      <c r="K3" s="93">
        <v>2.0</v>
      </c>
      <c r="L3" s="15" t="s">
        <v>4149</v>
      </c>
      <c r="M3" s="104" t="str">
        <f t="shared" si="1"/>
        <v>#REF!</v>
      </c>
      <c r="N3" s="105">
        <f t="shared" si="2"/>
        <v>24000</v>
      </c>
      <c r="O3" s="108">
        <f>IFERROR(IF(IF(LEFT(I3,1)="B",VLOOKUP(A3,'item dashboard'!A:K,11,0),"")&lt;1,0,IF(LEFT(I3,1)="b",VLOOKUP(A3,'item dashboard'!A:K,11,0),"")),"")</f>
        <v>0</v>
      </c>
      <c r="P3" s="105" t="str">
        <f>IFERROR(VLOOKUP(A3,[2]Sheet2!$A:$C,3,0),1)</f>
        <v>#ERROR!</v>
      </c>
      <c r="Q3" s="109" t="str">
        <f>VLOOKUP(A3,'item dashboard'!A:A,1,0)</f>
        <v>B-1 Ltr.SPY-N70BETH</v>
      </c>
      <c r="R3" s="109"/>
      <c r="S3" s="109" t="str">
        <f t="shared" si="3"/>
        <v>B</v>
      </c>
    </row>
    <row r="4" ht="12.75" customHeight="1">
      <c r="A4" s="15" t="s">
        <v>240</v>
      </c>
      <c r="B4" s="15" t="s">
        <v>241</v>
      </c>
      <c r="C4" s="107">
        <v>0.07</v>
      </c>
      <c r="D4" s="15" t="s">
        <v>4148</v>
      </c>
      <c r="E4" s="93">
        <v>3600.0</v>
      </c>
      <c r="F4" s="93">
        <v>1.0</v>
      </c>
      <c r="G4" s="93">
        <v>3.6</v>
      </c>
      <c r="H4" s="93">
        <v>24000.0</v>
      </c>
      <c r="I4" s="15" t="s">
        <v>236</v>
      </c>
      <c r="J4" s="107">
        <v>1.0</v>
      </c>
      <c r="K4" s="93">
        <v>2.0</v>
      </c>
      <c r="L4" s="15" t="s">
        <v>4149</v>
      </c>
      <c r="M4" s="104" t="str">
        <f t="shared" si="1"/>
        <v>#REF!</v>
      </c>
      <c r="N4" s="105">
        <f t="shared" si="2"/>
        <v>24000</v>
      </c>
      <c r="O4" s="108">
        <f>IFERROR(IF(IF(LEFT(I4,1)="B",VLOOKUP(A4,'item dashboard'!A:K,11,0),"")&lt;1,0,IF(LEFT(I4,1)="b",VLOOKUP(A4,'item dashboard'!A:K,11,0),"")),"")</f>
        <v>0</v>
      </c>
      <c r="P4" s="105" t="str">
        <f>IFERROR(VLOOKUP(A4,[2]Sheet2!$A:$C,3,0),1)</f>
        <v>#ERROR!</v>
      </c>
      <c r="Q4" s="109" t="str">
        <f>VLOOKUP(A4,'item dashboard'!A:A,1,0)</f>
        <v>B-1 Ltr.SPY-N70FARM</v>
      </c>
      <c r="R4" s="109"/>
      <c r="S4" s="109" t="str">
        <f t="shared" si="3"/>
        <v>B</v>
      </c>
    </row>
    <row r="5" ht="12.75" customHeight="1">
      <c r="A5" s="15" t="s">
        <v>242</v>
      </c>
      <c r="B5" s="15" t="s">
        <v>243</v>
      </c>
      <c r="C5" s="107">
        <v>0.07</v>
      </c>
      <c r="D5" s="15" t="s">
        <v>4148</v>
      </c>
      <c r="E5" s="93">
        <v>3600.0</v>
      </c>
      <c r="F5" s="93">
        <v>1.0</v>
      </c>
      <c r="G5" s="93">
        <v>3.6</v>
      </c>
      <c r="H5" s="93">
        <v>24000.0</v>
      </c>
      <c r="I5" s="15" t="s">
        <v>236</v>
      </c>
      <c r="J5" s="107">
        <v>1.0</v>
      </c>
      <c r="K5" s="93">
        <v>2.0</v>
      </c>
      <c r="L5" s="15" t="s">
        <v>4149</v>
      </c>
      <c r="M5" s="104" t="str">
        <f t="shared" si="1"/>
        <v>#REF!</v>
      </c>
      <c r="N5" s="105">
        <f t="shared" si="2"/>
        <v>24000</v>
      </c>
      <c r="O5" s="108">
        <f>IFERROR(IF(IF(LEFT(I5,1)="B",VLOOKUP(A5,'item dashboard'!A:K,11,0),"")&lt;1,0,IF(LEFT(I5,1)="b",VLOOKUP(A5,'item dashboard'!A:K,11,0),"")),"")</f>
        <v>0</v>
      </c>
      <c r="P5" s="105" t="str">
        <f>IFERROR(VLOOKUP(A5,[2]Sheet2!$A:$C,3,0),1)</f>
        <v>#ERROR!</v>
      </c>
      <c r="Q5" s="109" t="str">
        <f>VLOOKUP(A5,'item dashboard'!A:A,1,0)</f>
        <v>B-1 Ltr.SPY-N70LAIBUTA</v>
      </c>
      <c r="R5" s="109"/>
      <c r="S5" s="109" t="str">
        <f t="shared" si="3"/>
        <v>B</v>
      </c>
    </row>
    <row r="6" ht="12.75" customHeight="1">
      <c r="A6" s="15" t="s">
        <v>244</v>
      </c>
      <c r="B6" s="15" t="s">
        <v>245</v>
      </c>
      <c r="C6" s="107">
        <v>0.07</v>
      </c>
      <c r="D6" s="15" t="s">
        <v>4148</v>
      </c>
      <c r="E6" s="93">
        <v>3600.0</v>
      </c>
      <c r="F6" s="93">
        <v>1.0</v>
      </c>
      <c r="G6" s="93">
        <v>3.6</v>
      </c>
      <c r="H6" s="93">
        <v>24000.0</v>
      </c>
      <c r="I6" s="15" t="s">
        <v>236</v>
      </c>
      <c r="J6" s="107">
        <v>1.0</v>
      </c>
      <c r="K6" s="93">
        <v>2.0</v>
      </c>
      <c r="L6" s="15" t="s">
        <v>4149</v>
      </c>
      <c r="M6" s="104" t="str">
        <f t="shared" si="1"/>
        <v>#REF!</v>
      </c>
      <c r="N6" s="105">
        <f t="shared" si="2"/>
        <v>24000</v>
      </c>
      <c r="O6" s="108">
        <f>IFERROR(IF(IF(LEFT(I6,1)="B",VLOOKUP(A6,'item dashboard'!A:K,11,0),"")&lt;1,0,IF(LEFT(I6,1)="b",VLOOKUP(A6,'item dashboard'!A:K,11,0),"")),"")</f>
        <v>0</v>
      </c>
      <c r="P6" s="105" t="str">
        <f>IFERROR(VLOOKUP(A6,[2]Sheet2!$A:$C,3,0),1)</f>
        <v>#ERROR!</v>
      </c>
      <c r="Q6" s="109" t="str">
        <f>VLOOKUP(A6,'item dashboard'!A:A,1,0)</f>
        <v>B-1 Ltr.SPY-N70LATE</v>
      </c>
      <c r="R6" s="109"/>
      <c r="S6" s="109" t="str">
        <f t="shared" si="3"/>
        <v>B</v>
      </c>
    </row>
    <row r="7" ht="12.75" customHeight="1">
      <c r="A7" s="15" t="s">
        <v>246</v>
      </c>
      <c r="B7" s="15" t="s">
        <v>247</v>
      </c>
      <c r="C7" s="107">
        <v>0.07</v>
      </c>
      <c r="D7" s="15" t="s">
        <v>4148</v>
      </c>
      <c r="E7" s="93">
        <v>3600.0</v>
      </c>
      <c r="F7" s="93">
        <v>1.0</v>
      </c>
      <c r="G7" s="93">
        <v>3.6</v>
      </c>
      <c r="H7" s="93">
        <v>24000.0</v>
      </c>
      <c r="I7" s="15" t="s">
        <v>236</v>
      </c>
      <c r="J7" s="107">
        <v>1.0</v>
      </c>
      <c r="K7" s="93">
        <v>2.0</v>
      </c>
      <c r="L7" s="15" t="s">
        <v>4149</v>
      </c>
      <c r="M7" s="104" t="str">
        <f t="shared" si="1"/>
        <v>#REF!</v>
      </c>
      <c r="N7" s="105">
        <f t="shared" si="2"/>
        <v>24000</v>
      </c>
      <c r="O7" s="108">
        <f>IFERROR(IF(IF(LEFT(I7,1)="B",VLOOKUP(A7,'item dashboard'!A:K,11,0),"")&lt;1,0,IF(LEFT(I7,1)="b",VLOOKUP(A7,'item dashboard'!A:K,11,0),"")),"")</f>
        <v>0</v>
      </c>
      <c r="P7" s="105" t="str">
        <f>IFERROR(VLOOKUP(A7,[2]Sheet2!$A:$C,3,0),1)</f>
        <v>#ERROR!</v>
      </c>
      <c r="Q7" s="109" t="str">
        <f>VLOOKUP(A7,'item dashboard'!A:A,1,0)</f>
        <v>B-1 Ltr.SPY-N70UWI</v>
      </c>
      <c r="R7" s="109"/>
      <c r="S7" s="109" t="str">
        <f t="shared" si="3"/>
        <v>B</v>
      </c>
    </row>
    <row r="8" ht="12.75" customHeight="1">
      <c r="A8" s="15" t="s">
        <v>248</v>
      </c>
      <c r="B8" s="15" t="s">
        <v>249</v>
      </c>
      <c r="C8" s="107">
        <v>0.07</v>
      </c>
      <c r="D8" s="15" t="s">
        <v>4148</v>
      </c>
      <c r="E8" s="93">
        <v>3600.0</v>
      </c>
      <c r="F8" s="93">
        <v>1.0</v>
      </c>
      <c r="G8" s="93">
        <v>3.6</v>
      </c>
      <c r="H8" s="93">
        <v>24000.0</v>
      </c>
      <c r="I8" s="15" t="s">
        <v>236</v>
      </c>
      <c r="J8" s="107">
        <v>1.0</v>
      </c>
      <c r="K8" s="93">
        <v>2.0</v>
      </c>
      <c r="L8" s="15" t="s">
        <v>4149</v>
      </c>
      <c r="M8" s="104" t="str">
        <f t="shared" si="1"/>
        <v>#REF!</v>
      </c>
      <c r="N8" s="105">
        <f t="shared" si="2"/>
        <v>24000</v>
      </c>
      <c r="O8" s="108">
        <f>IFERROR(IF(IF(LEFT(I8,1)="B",VLOOKUP(A8,'item dashboard'!A:K,11,0),"")&lt;1,0,IF(LEFT(I8,1)="b",VLOOKUP(A8,'item dashboard'!A:K,11,0),"")),"")</f>
        <v>0</v>
      </c>
      <c r="P8" s="105" t="str">
        <f>IFERROR(VLOOKUP(A8,[2]Sheet2!$A:$C,3,0),1)</f>
        <v>#ERROR!</v>
      </c>
      <c r="Q8" s="109" t="str">
        <f>VLOOKUP(A8,'item dashboard'!A:A,1,0)</f>
        <v>B-1 Ltr.SPY-W70FARM</v>
      </c>
      <c r="R8" s="109"/>
      <c r="S8" s="109" t="str">
        <f t="shared" si="3"/>
        <v>B</v>
      </c>
    </row>
    <row r="9" ht="12.75" customHeight="1">
      <c r="A9" s="15" t="s">
        <v>250</v>
      </c>
      <c r="B9" s="15" t="s">
        <v>251</v>
      </c>
      <c r="C9" s="107">
        <v>0.08199999999999999</v>
      </c>
      <c r="D9" s="15" t="s">
        <v>4145</v>
      </c>
      <c r="E9" s="93">
        <v>7200.0</v>
      </c>
      <c r="F9" s="93">
        <v>1.0</v>
      </c>
      <c r="G9" s="93">
        <v>28.0</v>
      </c>
      <c r="H9" s="93">
        <v>3086.0</v>
      </c>
      <c r="I9" s="15" t="s">
        <v>4146</v>
      </c>
      <c r="J9" s="107">
        <v>0.03854</v>
      </c>
      <c r="K9" s="93">
        <v>2.5</v>
      </c>
      <c r="L9" s="15" t="s">
        <v>4147</v>
      </c>
      <c r="M9" s="104" t="str">
        <f t="shared" si="1"/>
        <v>#REF!</v>
      </c>
      <c r="N9" s="105">
        <f t="shared" si="2"/>
        <v>3085.714286</v>
      </c>
      <c r="O9" s="108" t="str">
        <f>IFERROR(IF(IF(LEFT(I9,1)="B",VLOOKUP(A9,'item dashboard'!A:K,11,0),"")&lt;1,0,IF(LEFT(I9,1)="b",VLOOKUP(A9,'item dashboard'!A:K,11,0),"")),"")</f>
        <v/>
      </c>
      <c r="P9" s="105" t="str">
        <f>IFERROR(VLOOKUP(A9,[2]Sheet2!$A:$C,3,0),1)</f>
        <v>#ERROR!</v>
      </c>
      <c r="Q9" s="109" t="str">
        <f>VLOOKUP(A9,'item dashboard'!A:A,1,0)</f>
        <v>B-1 Ltr.VDM-MAR82</v>
      </c>
      <c r="R9" s="109"/>
      <c r="S9" s="109" t="str">
        <f t="shared" si="3"/>
        <v>V</v>
      </c>
    </row>
    <row r="10" ht="12.75" customHeight="1">
      <c r="A10" s="15" t="s">
        <v>252</v>
      </c>
      <c r="B10" s="15" t="s">
        <v>253</v>
      </c>
      <c r="C10" s="107">
        <v>0.08199999999999999</v>
      </c>
      <c r="D10" s="15" t="s">
        <v>4145</v>
      </c>
      <c r="E10" s="93">
        <v>7200.0</v>
      </c>
      <c r="F10" s="93">
        <v>1.0</v>
      </c>
      <c r="G10" s="93">
        <v>31.58</v>
      </c>
      <c r="H10" s="93">
        <v>2736.0</v>
      </c>
      <c r="I10" s="15" t="s">
        <v>4146</v>
      </c>
      <c r="J10" s="107">
        <v>0.040999999999999995</v>
      </c>
      <c r="K10" s="93">
        <v>2.5</v>
      </c>
      <c r="L10" s="15" t="s">
        <v>4147</v>
      </c>
      <c r="M10" s="104" t="str">
        <f t="shared" si="1"/>
        <v>#REF!</v>
      </c>
      <c r="N10" s="105">
        <f t="shared" si="2"/>
        <v>2735.908803</v>
      </c>
      <c r="O10" s="108" t="str">
        <f>IFERROR(IF(IF(LEFT(I10,1)="B",VLOOKUP(A10,'item dashboard'!A:K,11,0),"")&lt;1,0,IF(LEFT(I10,1)="b",VLOOKUP(A10,'item dashboard'!A:K,11,0),"")),"")</f>
        <v/>
      </c>
      <c r="P10" s="105" t="str">
        <f>IFERROR(VLOOKUP(A10,[2]Sheet2!$A:$C,3,0),1)</f>
        <v>#ERROR!</v>
      </c>
      <c r="Q10" s="109" t="str">
        <f>VLOOKUP(A10,'item dashboard'!A:A,1,0)</f>
        <v>B-1 Ltr.VDM-N82</v>
      </c>
      <c r="R10" s="109"/>
      <c r="S10" s="109" t="str">
        <f t="shared" si="3"/>
        <v>V</v>
      </c>
    </row>
    <row r="11" ht="12.75" customHeight="1">
      <c r="A11" s="15" t="s">
        <v>254</v>
      </c>
      <c r="B11" s="15" t="s">
        <v>255</v>
      </c>
      <c r="C11" s="107">
        <v>0.066</v>
      </c>
      <c r="D11" s="15" t="s">
        <v>4145</v>
      </c>
      <c r="E11" s="93">
        <v>7200.0</v>
      </c>
      <c r="F11" s="93">
        <v>1.0</v>
      </c>
      <c r="G11" s="93">
        <v>33.0</v>
      </c>
      <c r="H11" s="93">
        <v>18327.0</v>
      </c>
      <c r="I11" s="15" t="s">
        <v>4146</v>
      </c>
      <c r="J11" s="107">
        <v>0.045276</v>
      </c>
      <c r="K11" s="93">
        <v>2.5</v>
      </c>
      <c r="L11" s="15" t="s">
        <v>4147</v>
      </c>
      <c r="M11" s="104" t="str">
        <f t="shared" si="1"/>
        <v>#REF!</v>
      </c>
      <c r="N11" s="105">
        <f t="shared" si="2"/>
        <v>2618.181818</v>
      </c>
      <c r="O11" s="108" t="str">
        <f>IFERROR(IF(IF(LEFT(I11,1)="B",VLOOKUP(A11,'item dashboard'!A:K,11,0),"")&lt;1,0,IF(LEFT(I11,1)="b",VLOOKUP(A11,'item dashboard'!A:K,11,0),"")),"")</f>
        <v/>
      </c>
      <c r="P11" s="105" t="str">
        <f>IFERROR(VLOOKUP(A11,[2]Sheet2!$A:$C,3,0),1)</f>
        <v>#ERROR!</v>
      </c>
      <c r="Q11" s="109" t="str">
        <f>VLOOKUP(A11,'item dashboard'!A:A,1,0)</f>
        <v>B-1000VIV-W66</v>
      </c>
      <c r="R11" s="109"/>
      <c r="S11" s="109" t="str">
        <f t="shared" si="3"/>
        <v>V</v>
      </c>
    </row>
    <row r="12" ht="12.75" customHeight="1">
      <c r="A12" s="15" t="s">
        <v>256</v>
      </c>
      <c r="B12" s="15" t="s">
        <v>257</v>
      </c>
      <c r="C12" s="107">
        <v>0.012</v>
      </c>
      <c r="D12" s="15" t="s">
        <v>4150</v>
      </c>
      <c r="E12" s="93">
        <v>7200.0</v>
      </c>
      <c r="F12" s="93">
        <v>1.0</v>
      </c>
      <c r="G12" s="93">
        <v>15.84</v>
      </c>
      <c r="H12" s="93">
        <v>5455.0</v>
      </c>
      <c r="I12" s="15" t="s">
        <v>4146</v>
      </c>
      <c r="J12" s="107">
        <v>0.006</v>
      </c>
      <c r="K12" s="93">
        <v>2.5</v>
      </c>
      <c r="L12" s="15" t="s">
        <v>4149</v>
      </c>
      <c r="M12" s="104" t="str">
        <f t="shared" si="1"/>
        <v>#REF!</v>
      </c>
      <c r="N12" s="105">
        <f t="shared" si="2"/>
        <v>5454.545455</v>
      </c>
      <c r="O12" s="108" t="str">
        <f>IFERROR(IF(IF(LEFT(I12,1)="B",VLOOKUP(A12,'item dashboard'!A:K,11,0),"")&lt;1,0,IF(LEFT(I12,1)="b",VLOOKUP(A12,'item dashboard'!A:K,11,0),"")),"")</f>
        <v/>
      </c>
      <c r="P12" s="105" t="str">
        <f>IFERROR(VLOOKUP(A12,[2]Sheet2!$A:$C,3,0),1)</f>
        <v>#ERROR!</v>
      </c>
      <c r="Q12" s="109" t="str">
        <f>VLOOKUP(A12,'item dashboard'!A:A,1,0)</f>
        <v>B-100CB-N12</v>
      </c>
      <c r="R12" s="109"/>
      <c r="S12" s="109" t="str">
        <f t="shared" si="3"/>
        <v>V</v>
      </c>
    </row>
    <row r="13" ht="12.75" customHeight="1">
      <c r="A13" s="15" t="s">
        <v>258</v>
      </c>
      <c r="B13" s="15" t="s">
        <v>259</v>
      </c>
      <c r="C13" s="107">
        <v>0.022000000000000002</v>
      </c>
      <c r="D13" s="15" t="s">
        <v>4150</v>
      </c>
      <c r="E13" s="93">
        <v>7200.0</v>
      </c>
      <c r="F13" s="93">
        <v>2.0</v>
      </c>
      <c r="G13" s="93">
        <v>20.0</v>
      </c>
      <c r="H13" s="93">
        <v>54982.0</v>
      </c>
      <c r="I13" s="15" t="s">
        <v>4151</v>
      </c>
      <c r="J13" s="107">
        <v>0.010692</v>
      </c>
      <c r="K13" s="93">
        <v>2.5</v>
      </c>
      <c r="L13" s="15" t="s">
        <v>4147</v>
      </c>
      <c r="M13" s="104" t="str">
        <f t="shared" si="1"/>
        <v>#REF!</v>
      </c>
      <c r="N13" s="105">
        <f t="shared" si="2"/>
        <v>8640</v>
      </c>
      <c r="O13" s="108" t="str">
        <f>IFERROR(IF(IF(LEFT(I13,1)="B",VLOOKUP(A13,'item dashboard'!A:K,11,0),"")&lt;1,0,IF(LEFT(I13,1)="b",VLOOKUP(A13,'item dashboard'!A:K,11,0),"")),"")</f>
        <v/>
      </c>
      <c r="P13" s="105" t="str">
        <f>IFERROR(VLOOKUP(A13,[2]Sheet2!$A:$C,3,0),1)</f>
        <v>#ERROR!</v>
      </c>
      <c r="Q13" s="109" t="str">
        <f>VLOOKUP(A13,'item dashboard'!A:A,1,0)</f>
        <v>B-100COC-W22</v>
      </c>
      <c r="R13" s="109"/>
      <c r="S13" s="109" t="str">
        <f t="shared" si="3"/>
        <v>V</v>
      </c>
    </row>
    <row r="14" ht="12.75" customHeight="1">
      <c r="A14" s="15" t="s">
        <v>260</v>
      </c>
      <c r="B14" s="15" t="s">
        <v>261</v>
      </c>
      <c r="C14" s="107">
        <v>0.012</v>
      </c>
      <c r="D14" s="15" t="s">
        <v>4150</v>
      </c>
      <c r="E14" s="93">
        <v>7200.0</v>
      </c>
      <c r="F14" s="93">
        <v>1.0</v>
      </c>
      <c r="G14" s="93">
        <v>17.0</v>
      </c>
      <c r="H14" s="93">
        <v>35576.0</v>
      </c>
      <c r="I14" s="15" t="s">
        <v>4146</v>
      </c>
      <c r="J14" s="107">
        <v>0.009947000000000001</v>
      </c>
      <c r="K14" s="93">
        <v>2.5</v>
      </c>
      <c r="L14" s="15" t="s">
        <v>4147</v>
      </c>
      <c r="M14" s="104" t="str">
        <f t="shared" si="1"/>
        <v>#REF!</v>
      </c>
      <c r="N14" s="105">
        <f t="shared" si="2"/>
        <v>5082.352941</v>
      </c>
      <c r="O14" s="108" t="str">
        <f>IFERROR(IF(IF(LEFT(I14,1)="B",VLOOKUP(A14,'item dashboard'!A:K,11,0),"")&lt;1,0,IF(LEFT(I14,1)="b",VLOOKUP(A14,'item dashboard'!A:K,11,0),"")),"")</f>
        <v/>
      </c>
      <c r="P14" s="105" t="str">
        <f>IFERROR(VLOOKUP(A14,[2]Sheet2!$A:$C,3,0),1)</f>
        <v>#ERROR!</v>
      </c>
      <c r="Q14" s="109" t="str">
        <f>VLOOKUP(A14,'item dashboard'!A:A,1,0)</f>
        <v>B-100IBL-PW14.5</v>
      </c>
      <c r="R14" s="109"/>
      <c r="S14" s="109"/>
    </row>
    <row r="15" ht="12.75" customHeight="1">
      <c r="A15" s="15" t="s">
        <v>262</v>
      </c>
      <c r="B15" s="15" t="s">
        <v>263</v>
      </c>
      <c r="C15" s="107">
        <v>0.013999999999999999</v>
      </c>
      <c r="D15" s="15" t="s">
        <v>4150</v>
      </c>
      <c r="E15" s="93">
        <v>7200.0</v>
      </c>
      <c r="F15" s="93">
        <v>1.0</v>
      </c>
      <c r="G15" s="93">
        <v>20.0</v>
      </c>
      <c r="H15" s="93">
        <v>30240.0</v>
      </c>
      <c r="I15" s="15" t="s">
        <v>4146</v>
      </c>
      <c r="J15" s="107">
        <v>0.006804</v>
      </c>
      <c r="K15" s="93">
        <v>2.5</v>
      </c>
      <c r="L15" s="15" t="s">
        <v>4147</v>
      </c>
      <c r="M15" s="104" t="str">
        <f t="shared" si="1"/>
        <v>#REF!</v>
      </c>
      <c r="N15" s="105">
        <f t="shared" si="2"/>
        <v>4320</v>
      </c>
      <c r="O15" s="108" t="str">
        <f>IFERROR(IF(IF(LEFT(I15,1)="B",VLOOKUP(A15,'item dashboard'!A:K,11,0),"")&lt;1,0,IF(LEFT(I15,1)="b",VLOOKUP(A15,'item dashboard'!A:K,11,0),"")),"")</f>
        <v/>
      </c>
      <c r="P15" s="105" t="str">
        <f>IFERROR(VLOOKUP(A15,[2]Sheet2!$A:$C,3,0),1)</f>
        <v>#ERROR!</v>
      </c>
      <c r="Q15" s="109" t="str">
        <f>VLOOKUP(A15,'item dashboard'!A:A,1,0)</f>
        <v>B-100JOH-W14</v>
      </c>
      <c r="R15" s="109"/>
      <c r="S15" s="109"/>
    </row>
    <row r="16" ht="12.75" customHeight="1">
      <c r="A16" s="15" t="s">
        <v>264</v>
      </c>
      <c r="B16" s="15" t="s">
        <v>265</v>
      </c>
      <c r="C16" s="107">
        <v>0.012</v>
      </c>
      <c r="D16" s="15" t="s">
        <v>4150</v>
      </c>
      <c r="E16" s="93">
        <v>3600.0</v>
      </c>
      <c r="F16" s="93">
        <v>1.0</v>
      </c>
      <c r="G16" s="93">
        <v>15.64</v>
      </c>
      <c r="H16" s="93">
        <v>5525.0</v>
      </c>
      <c r="I16" s="15" t="s">
        <v>4146</v>
      </c>
      <c r="J16" s="107">
        <v>0.006</v>
      </c>
      <c r="K16" s="93">
        <v>2.5</v>
      </c>
      <c r="L16" s="15" t="s">
        <v>4147</v>
      </c>
      <c r="M16" s="104" t="str">
        <f t="shared" si="1"/>
        <v>#REF!</v>
      </c>
      <c r="N16" s="105">
        <f t="shared" si="2"/>
        <v>5524.296675</v>
      </c>
      <c r="O16" s="108" t="str">
        <f>IFERROR(IF(IF(LEFT(I16,1)="B",VLOOKUP(A16,'item dashboard'!A:K,11,0),"")&lt;1,0,IF(LEFT(I16,1)="b",VLOOKUP(A16,'item dashboard'!A:K,11,0),"")),"")</f>
        <v/>
      </c>
      <c r="P16" s="105" t="str">
        <f>IFERROR(VLOOKUP(A16,[2]Sheet2!$A:$C,3,0),1)</f>
        <v>#ERROR!</v>
      </c>
      <c r="Q16" s="109" t="str">
        <f>VLOOKUP(A16,'item dashboard'!A:A,1,0)</f>
        <v>B-100LG-N12</v>
      </c>
      <c r="R16" s="109"/>
      <c r="S16" s="109"/>
    </row>
    <row r="17" ht="12.75" customHeight="1">
      <c r="A17" s="15" t="s">
        <v>266</v>
      </c>
      <c r="B17" s="15" t="s">
        <v>267</v>
      </c>
      <c r="C17" s="107">
        <v>0.015</v>
      </c>
      <c r="D17" s="15" t="s">
        <v>4150</v>
      </c>
      <c r="E17" s="93">
        <v>7200.0</v>
      </c>
      <c r="F17" s="93">
        <v>1.0</v>
      </c>
      <c r="G17" s="93">
        <v>16.0</v>
      </c>
      <c r="H17" s="93">
        <v>37104.0</v>
      </c>
      <c r="I17" s="15" t="s">
        <v>4146</v>
      </c>
      <c r="J17" s="107">
        <v>0.00738</v>
      </c>
      <c r="K17" s="93">
        <v>2.5</v>
      </c>
      <c r="L17" s="15" t="s">
        <v>4147</v>
      </c>
      <c r="M17" s="104" t="str">
        <f t="shared" si="1"/>
        <v>#REF!</v>
      </c>
      <c r="N17" s="105">
        <f t="shared" si="2"/>
        <v>5400</v>
      </c>
      <c r="O17" s="108" t="str">
        <f>IFERROR(IF(IF(LEFT(I17,1)="B",VLOOKUP(A17,'item dashboard'!A:K,11,0),"")&lt;1,0,IF(LEFT(I17,1)="b",VLOOKUP(A17,'item dashboard'!A:K,11,0),"")),"")</f>
        <v/>
      </c>
      <c r="P17" s="105" t="str">
        <f>IFERROR(VLOOKUP(A17,[2]Sheet2!$A:$C,3,0),1)</f>
        <v>#ERROR!</v>
      </c>
      <c r="Q17" s="109" t="str">
        <f>VLOOKUP(A17,'item dashboard'!A:A,1,0)</f>
        <v>B-100MOV-LY15</v>
      </c>
      <c r="R17" s="109"/>
      <c r="S17" s="109"/>
    </row>
    <row r="18" ht="12.75" customHeight="1">
      <c r="A18" s="15" t="s">
        <v>268</v>
      </c>
      <c r="B18" s="15" t="s">
        <v>269</v>
      </c>
      <c r="C18" s="107">
        <v>0.017</v>
      </c>
      <c r="D18" s="15" t="s">
        <v>4150</v>
      </c>
      <c r="E18" s="93">
        <v>3600.0</v>
      </c>
      <c r="F18" s="93">
        <v>1.0</v>
      </c>
      <c r="G18" s="93">
        <v>15.0</v>
      </c>
      <c r="H18" s="93">
        <v>39789.0</v>
      </c>
      <c r="I18" s="15" t="s">
        <v>4146</v>
      </c>
      <c r="J18" s="107">
        <v>0.016762</v>
      </c>
      <c r="K18" s="93">
        <v>2.5</v>
      </c>
      <c r="L18" s="15" t="s">
        <v>4149</v>
      </c>
      <c r="M18" s="104" t="str">
        <f t="shared" si="1"/>
        <v>#REF!</v>
      </c>
      <c r="N18" s="105">
        <f t="shared" si="2"/>
        <v>5760</v>
      </c>
      <c r="O18" s="108" t="str">
        <f>IFERROR(IF(IF(LEFT(I18,1)="B",VLOOKUP(A18,'item dashboard'!A:K,11,0),"")&lt;1,0,IF(LEFT(I18,1)="b",VLOOKUP(A18,'item dashboard'!A:K,11,0),"")),"")</f>
        <v/>
      </c>
      <c r="P18" s="105" t="str">
        <f>IFERROR(VLOOKUP(A18,[2]Sheet2!$A:$C,3,0),1)</f>
        <v>#ERROR!</v>
      </c>
      <c r="Q18" s="109" t="str">
        <f>VLOOKUP(A18,'item dashboard'!A:A,1,0)</f>
        <v>B-100OYO-W17</v>
      </c>
      <c r="R18" s="109"/>
      <c r="S18" s="109"/>
    </row>
    <row r="19" ht="12.75" customHeight="1">
      <c r="A19" s="15" t="s">
        <v>270</v>
      </c>
      <c r="B19" s="15" t="s">
        <v>271</v>
      </c>
      <c r="C19" s="107">
        <v>0.016</v>
      </c>
      <c r="D19" s="15" t="s">
        <v>4150</v>
      </c>
      <c r="E19" s="93">
        <v>7200.0</v>
      </c>
      <c r="F19" s="93">
        <v>1.0</v>
      </c>
      <c r="G19" s="93">
        <v>15.09</v>
      </c>
      <c r="H19" s="93">
        <v>35576.0</v>
      </c>
      <c r="I19" s="15" t="s">
        <v>4146</v>
      </c>
      <c r="J19" s="107">
        <v>0.00768</v>
      </c>
      <c r="K19" s="93">
        <v>2.5</v>
      </c>
      <c r="L19" s="15" t="s">
        <v>4147</v>
      </c>
      <c r="M19" s="104" t="str">
        <f t="shared" si="1"/>
        <v>#REF!</v>
      </c>
      <c r="N19" s="105">
        <f t="shared" si="2"/>
        <v>5725.646123</v>
      </c>
      <c r="O19" s="108" t="str">
        <f>IFERROR(IF(IF(LEFT(I19,1)="B",VLOOKUP(A19,'item dashboard'!A:K,11,0),"")&lt;1,0,IF(LEFT(I19,1)="b",VLOOKUP(A19,'item dashboard'!A:K,11,0),"")),"")</f>
        <v/>
      </c>
      <c r="P19" s="105" t="str">
        <f>IFERROR(VLOOKUP(A19,[2]Sheet2!$A:$C,3,0),1)</f>
        <v>#ERROR!</v>
      </c>
      <c r="Q19" s="109" t="str">
        <f>VLOOKUP(A19,'item dashboard'!A:A,1,0)</f>
        <v>B-100STD17-DB16</v>
      </c>
      <c r="R19" s="109"/>
      <c r="S19" s="109"/>
    </row>
    <row r="20" ht="12.75" customHeight="1">
      <c r="A20" s="15" t="s">
        <v>272</v>
      </c>
      <c r="B20" s="15" t="s">
        <v>273</v>
      </c>
      <c r="C20" s="107">
        <v>0.016</v>
      </c>
      <c r="D20" s="15" t="s">
        <v>4150</v>
      </c>
      <c r="E20" s="93">
        <v>7200.0</v>
      </c>
      <c r="F20" s="93">
        <v>1.0</v>
      </c>
      <c r="G20" s="93">
        <v>16.18</v>
      </c>
      <c r="H20" s="93">
        <v>35576.0</v>
      </c>
      <c r="I20" s="15" t="s">
        <v>4146</v>
      </c>
      <c r="J20" s="107">
        <v>0.01088</v>
      </c>
      <c r="K20" s="93">
        <v>2.5</v>
      </c>
      <c r="L20" s="15" t="s">
        <v>4147</v>
      </c>
      <c r="M20" s="104" t="str">
        <f t="shared" si="1"/>
        <v>#REF!</v>
      </c>
      <c r="N20" s="105">
        <f t="shared" si="2"/>
        <v>5339.925834</v>
      </c>
      <c r="O20" s="108" t="str">
        <f>IFERROR(IF(IF(LEFT(I20,1)="B",VLOOKUP(A20,'item dashboard'!A:K,11,0),"")&lt;1,0,IF(LEFT(I20,1)="b",VLOOKUP(A20,'item dashboard'!A:K,11,0),"")),"")</f>
        <v/>
      </c>
      <c r="P20" s="105" t="str">
        <f>IFERROR(VLOOKUP(A20,[2]Sheet2!$A:$C,3,0),1)</f>
        <v>#ERROR!</v>
      </c>
      <c r="Q20" s="109" t="str">
        <f>VLOOKUP(A20,'item dashboard'!A:A,1,0)</f>
        <v>B-100STD17-PB16</v>
      </c>
      <c r="R20" s="109"/>
      <c r="S20" s="109"/>
    </row>
    <row r="21" ht="12.75" customHeight="1">
      <c r="A21" s="15" t="s">
        <v>274</v>
      </c>
      <c r="B21" s="15" t="s">
        <v>275</v>
      </c>
      <c r="C21" s="107">
        <v>0.016</v>
      </c>
      <c r="D21" s="15" t="s">
        <v>4150</v>
      </c>
      <c r="E21" s="93">
        <v>7200.0</v>
      </c>
      <c r="F21" s="93">
        <v>1.0</v>
      </c>
      <c r="G21" s="93">
        <v>17.0</v>
      </c>
      <c r="H21" s="93">
        <v>35576.0</v>
      </c>
      <c r="I21" s="15" t="s">
        <v>4146</v>
      </c>
      <c r="J21" s="107">
        <v>0.007776</v>
      </c>
      <c r="K21" s="93">
        <v>2.5</v>
      </c>
      <c r="L21" s="15" t="s">
        <v>4147</v>
      </c>
      <c r="M21" s="104" t="str">
        <f t="shared" si="1"/>
        <v>#REF!</v>
      </c>
      <c r="N21" s="105">
        <f t="shared" si="2"/>
        <v>5082.352941</v>
      </c>
      <c r="O21" s="108" t="str">
        <f>IFERROR(IF(IF(LEFT(I21,1)="B",VLOOKUP(A21,'item dashboard'!A:K,11,0),"")&lt;1,0,IF(LEFT(I21,1)="b",VLOOKUP(A21,'item dashboard'!A:K,11,0),"")),"")</f>
        <v/>
      </c>
      <c r="P21" s="105" t="str">
        <f>IFERROR(VLOOKUP(A21,[2]Sheet2!$A:$C,3,0),1)</f>
        <v>#ERROR!</v>
      </c>
      <c r="Q21" s="109" t="str">
        <f>VLOOKUP(A21,'item dashboard'!A:A,1,0)</f>
        <v>B-100STD17-W16</v>
      </c>
      <c r="R21" s="109"/>
      <c r="S21" s="109"/>
    </row>
    <row r="22" ht="12.75" customHeight="1">
      <c r="A22" s="15" t="s">
        <v>276</v>
      </c>
      <c r="B22" s="15" t="s">
        <v>277</v>
      </c>
      <c r="C22" s="107">
        <v>0.013000000000000001</v>
      </c>
      <c r="D22" s="15" t="s">
        <v>4150</v>
      </c>
      <c r="E22" s="93">
        <v>7200.0</v>
      </c>
      <c r="F22" s="93">
        <v>1.0</v>
      </c>
      <c r="G22" s="93">
        <v>12.0</v>
      </c>
      <c r="H22" s="93">
        <v>49171.0</v>
      </c>
      <c r="I22" s="15" t="s">
        <v>4146</v>
      </c>
      <c r="J22" s="107">
        <v>0.003068</v>
      </c>
      <c r="K22" s="93">
        <v>2.5</v>
      </c>
      <c r="L22" s="15" t="s">
        <v>4147</v>
      </c>
      <c r="M22" s="104" t="str">
        <f t="shared" si="1"/>
        <v>#REF!</v>
      </c>
      <c r="N22" s="105">
        <f t="shared" si="2"/>
        <v>7200</v>
      </c>
      <c r="O22" s="108" t="str">
        <f>IFERROR(IF(IF(LEFT(I22,1)="B",VLOOKUP(A22,'item dashboard'!A:K,11,0),"")&lt;1,0,IF(LEFT(I22,1)="b",VLOOKUP(A22,'item dashboard'!A:K,11,0),"")),"")</f>
        <v/>
      </c>
      <c r="P22" s="105" t="str">
        <f>IFERROR(VLOOKUP(A22,[2]Sheet2!$A:$C,3,0),1)</f>
        <v>#ERROR!</v>
      </c>
      <c r="Q22" s="109" t="str">
        <f>VLOOKUP(A22,'item dashboard'!A:A,1,0)</f>
        <v>B-100SYLVA-W13</v>
      </c>
      <c r="R22" s="109"/>
      <c r="S22" s="109"/>
    </row>
    <row r="23" ht="12.75" customHeight="1">
      <c r="A23" s="15" t="s">
        <v>278</v>
      </c>
      <c r="B23" s="15" t="s">
        <v>279</v>
      </c>
      <c r="C23" s="107">
        <v>0.017</v>
      </c>
      <c r="D23" s="15" t="s">
        <v>4150</v>
      </c>
      <c r="E23" s="93">
        <v>7200.0</v>
      </c>
      <c r="F23" s="93">
        <v>1.0</v>
      </c>
      <c r="G23" s="93">
        <v>20.0</v>
      </c>
      <c r="H23" s="93">
        <v>4320.0</v>
      </c>
      <c r="I23" s="15" t="s">
        <v>4146</v>
      </c>
      <c r="J23" s="107">
        <v>0.016762</v>
      </c>
      <c r="K23" s="93">
        <v>2.5</v>
      </c>
      <c r="L23" s="15" t="s">
        <v>4147</v>
      </c>
      <c r="M23" s="104" t="str">
        <f t="shared" si="1"/>
        <v>#REF!</v>
      </c>
      <c r="N23" s="105">
        <f t="shared" si="2"/>
        <v>4320</v>
      </c>
      <c r="O23" s="108" t="str">
        <f>IFERROR(IF(IF(LEFT(I23,1)="B",VLOOKUP(A23,'item dashboard'!A:K,11,0),"")&lt;1,0,IF(LEFT(I23,1)="b",VLOOKUP(A23,'item dashboard'!A:K,11,0),"")),"")</f>
        <v/>
      </c>
      <c r="P23" s="105" t="str">
        <f>IFERROR(VLOOKUP(A23,[2]Sheet2!$A:$C,3,0),1)</f>
        <v>#ERROR!</v>
      </c>
      <c r="Q23" s="109" t="str">
        <f>VLOOKUP(A23,'item dashboard'!A:A,1,0)</f>
        <v>B-100UNIQUE-W17</v>
      </c>
      <c r="R23" s="109"/>
      <c r="S23" s="109"/>
    </row>
    <row r="24" ht="12.75" customHeight="1">
      <c r="A24" s="15" t="s">
        <v>280</v>
      </c>
      <c r="B24" s="15" t="s">
        <v>281</v>
      </c>
      <c r="C24" s="107">
        <v>0.023</v>
      </c>
      <c r="D24" s="15" t="s">
        <v>4150</v>
      </c>
      <c r="E24" s="93">
        <v>7200.0</v>
      </c>
      <c r="F24" s="93">
        <v>1.0</v>
      </c>
      <c r="G24" s="93">
        <v>25.3</v>
      </c>
      <c r="H24" s="93">
        <v>23406.0</v>
      </c>
      <c r="I24" s="15" t="s">
        <v>4146</v>
      </c>
      <c r="J24" s="107">
        <v>0.0115</v>
      </c>
      <c r="K24" s="93">
        <v>2.5</v>
      </c>
      <c r="L24" s="15" t="s">
        <v>4147</v>
      </c>
      <c r="M24" s="104" t="str">
        <f t="shared" si="1"/>
        <v>#REF!</v>
      </c>
      <c r="N24" s="105">
        <f t="shared" si="2"/>
        <v>3415.019763</v>
      </c>
      <c r="O24" s="108" t="str">
        <f>IFERROR(IF(IF(LEFT(I24,1)="B",VLOOKUP(A24,'item dashboard'!A:K,11,0),"")&lt;1,0,IF(LEFT(I24,1)="b",VLOOKUP(A24,'item dashboard'!A:K,11,0),"")),"")</f>
        <v/>
      </c>
      <c r="P24" s="105" t="str">
        <f>IFERROR(VLOOKUP(A24,[2]Sheet2!$A:$C,3,0),1)</f>
        <v>#ERROR!</v>
      </c>
      <c r="Q24" s="109" t="str">
        <f>VLOOKUP(A24,'item dashboard'!A:A,1,0)</f>
        <v>B-100VC-N23</v>
      </c>
      <c r="R24" s="109"/>
      <c r="S24" s="109"/>
    </row>
    <row r="25" ht="12.75" customHeight="1">
      <c r="A25" s="15" t="s">
        <v>282</v>
      </c>
      <c r="B25" s="15" t="s">
        <v>283</v>
      </c>
      <c r="C25" s="107">
        <v>0.0038</v>
      </c>
      <c r="D25" s="15" t="s">
        <v>4150</v>
      </c>
      <c r="E25" s="93">
        <v>7200.0</v>
      </c>
      <c r="F25" s="93">
        <v>1.0</v>
      </c>
      <c r="G25" s="93">
        <v>11.36</v>
      </c>
      <c r="H25" s="93">
        <v>7606.0</v>
      </c>
      <c r="I25" s="15" t="s">
        <v>4146</v>
      </c>
      <c r="J25" s="107">
        <v>8.97E-4</v>
      </c>
      <c r="K25" s="93">
        <v>2.5</v>
      </c>
      <c r="L25" s="15" t="s">
        <v>4147</v>
      </c>
      <c r="M25" s="104" t="str">
        <f t="shared" si="1"/>
        <v>#REF!</v>
      </c>
      <c r="N25" s="105">
        <f t="shared" si="2"/>
        <v>7605.633803</v>
      </c>
      <c r="O25" s="108" t="str">
        <f>IFERROR(IF(IF(LEFT(I25,1)="B",VLOOKUP(A25,'item dashboard'!A:K,11,0),"")&lt;1,0,IF(LEFT(I25,1)="b",VLOOKUP(A25,'item dashboard'!A:K,11,0),"")),"")</f>
        <v/>
      </c>
      <c r="P25" s="105" t="str">
        <f>IFERROR(VLOOKUP(A25,[2]Sheet2!$A:$C,3,0),1)</f>
        <v>#ERROR!</v>
      </c>
      <c r="Q25" s="109" t="str">
        <f>VLOOKUP(A25,'item dashboard'!A:A,1,0)</f>
        <v>B-10SYLVA-W3.8</v>
      </c>
      <c r="R25" s="109"/>
      <c r="S25" s="109"/>
    </row>
    <row r="26" ht="12.75" customHeight="1">
      <c r="A26" s="15" t="s">
        <v>284</v>
      </c>
      <c r="B26" s="15" t="s">
        <v>285</v>
      </c>
      <c r="C26" s="107">
        <v>0.015</v>
      </c>
      <c r="D26" s="15" t="s">
        <v>4150</v>
      </c>
      <c r="E26" s="93">
        <v>7200.0</v>
      </c>
      <c r="F26" s="93">
        <v>1.0</v>
      </c>
      <c r="G26" s="93">
        <v>20.0</v>
      </c>
      <c r="H26" s="93">
        <v>4320.0</v>
      </c>
      <c r="I26" s="15" t="s">
        <v>4146</v>
      </c>
      <c r="J26" s="107">
        <v>0.0075</v>
      </c>
      <c r="K26" s="93">
        <v>2.5</v>
      </c>
      <c r="L26" s="15" t="s">
        <v>4147</v>
      </c>
      <c r="M26" s="104" t="str">
        <f t="shared" si="1"/>
        <v>#REF!</v>
      </c>
      <c r="N26" s="105">
        <f t="shared" si="2"/>
        <v>4320</v>
      </c>
      <c r="O26" s="108" t="str">
        <f>IFERROR(IF(IF(LEFT(I26,1)="B",VLOOKUP(A26,'item dashboard'!A:K,11,0),"")&lt;1,0,IF(LEFT(I26,1)="b",VLOOKUP(A26,'item dashboard'!A:K,11,0),"")),"")</f>
        <v/>
      </c>
      <c r="P26" s="105" t="str">
        <f>IFERROR(VLOOKUP(A26,[2]Sheet2!$A:$C,3,0),1)</f>
        <v>#ERROR!</v>
      </c>
      <c r="Q26" s="109" t="str">
        <f>VLOOKUP(A26,'item dashboard'!A:A,1,0)</f>
        <v>B-120AFR-N15</v>
      </c>
      <c r="R26" s="109"/>
      <c r="S26" s="109"/>
    </row>
    <row r="27" ht="12.75" customHeight="1">
      <c r="A27" s="15" t="s">
        <v>286</v>
      </c>
      <c r="B27" s="15" t="s">
        <v>287</v>
      </c>
      <c r="C27" s="107">
        <v>0.012</v>
      </c>
      <c r="D27" s="15" t="s">
        <v>4150</v>
      </c>
      <c r="E27" s="93">
        <v>7200.0</v>
      </c>
      <c r="F27" s="93">
        <v>1.0</v>
      </c>
      <c r="G27" s="93">
        <v>11.0</v>
      </c>
      <c r="H27" s="93">
        <v>54982.0</v>
      </c>
      <c r="I27" s="15" t="s">
        <v>4146</v>
      </c>
      <c r="J27" s="107">
        <v>0.006</v>
      </c>
      <c r="K27" s="93">
        <v>2.5</v>
      </c>
      <c r="L27" s="15" t="s">
        <v>4147</v>
      </c>
      <c r="M27" s="104" t="str">
        <f t="shared" si="1"/>
        <v>#REF!</v>
      </c>
      <c r="N27" s="105">
        <f t="shared" si="2"/>
        <v>7854.545455</v>
      </c>
      <c r="O27" s="108" t="str">
        <f>IFERROR(IF(IF(LEFT(I27,1)="B",VLOOKUP(A27,'item dashboard'!A:K,11,0),"")&lt;1,0,IF(LEFT(I27,1)="b",VLOOKUP(A27,'item dashboard'!A:K,11,0),"")),"")</f>
        <v/>
      </c>
      <c r="P27" s="105" t="str">
        <f>IFERROR(VLOOKUP(A27,[2]Sheet2!$A:$C,3,0),1)</f>
        <v>#ERROR!</v>
      </c>
      <c r="Q27" s="109" t="str">
        <f>VLOOKUP(A27,'item dashboard'!A:A,1,0)</f>
        <v>B-120FLME-CL12</v>
      </c>
      <c r="R27" s="109"/>
      <c r="S27" s="109"/>
    </row>
    <row r="28" ht="12.75" customHeight="1">
      <c r="A28" s="15" t="s">
        <v>288</v>
      </c>
      <c r="B28" s="15" t="s">
        <v>289</v>
      </c>
      <c r="C28" s="107">
        <v>0.011000000000000001</v>
      </c>
      <c r="D28" s="15" t="s">
        <v>4150</v>
      </c>
      <c r="E28" s="93">
        <v>7200.0</v>
      </c>
      <c r="F28" s="93">
        <v>1.0</v>
      </c>
      <c r="G28" s="93">
        <v>12.3</v>
      </c>
      <c r="H28" s="93">
        <v>7025.0</v>
      </c>
      <c r="I28" s="15" t="s">
        <v>4146</v>
      </c>
      <c r="J28" s="107">
        <v>0.005346</v>
      </c>
      <c r="K28" s="93">
        <v>2.5</v>
      </c>
      <c r="L28" s="15" t="s">
        <v>4147</v>
      </c>
      <c r="M28" s="104" t="str">
        <f t="shared" si="1"/>
        <v>#REF!</v>
      </c>
      <c r="N28" s="105">
        <f t="shared" si="2"/>
        <v>7024.390244</v>
      </c>
      <c r="O28" s="108" t="str">
        <f>IFERROR(IF(IF(LEFT(I28,1)="B",VLOOKUP(A28,'item dashboard'!A:K,11,0),"")&lt;1,0,IF(LEFT(I28,1)="b",VLOOKUP(A28,'item dashboard'!A:K,11,0),"")),"")</f>
        <v/>
      </c>
      <c r="P28" s="105" t="str">
        <f>IFERROR(VLOOKUP(A28,[2]Sheet2!$A:$C,3,0),1)</f>
        <v>#ERROR!</v>
      </c>
      <c r="Q28" s="109" t="str">
        <f>VLOOKUP(A28,'item dashboard'!A:A,1,0)</f>
        <v>B-120LAKI-W11</v>
      </c>
      <c r="R28" s="109"/>
      <c r="S28" s="109"/>
    </row>
    <row r="29" ht="12.75" customHeight="1">
      <c r="A29" s="15" t="s">
        <v>290</v>
      </c>
      <c r="B29" s="15" t="s">
        <v>289</v>
      </c>
      <c r="C29" s="107">
        <v>0.012</v>
      </c>
      <c r="D29" s="15" t="s">
        <v>4150</v>
      </c>
      <c r="E29" s="93">
        <v>7200.0</v>
      </c>
      <c r="F29" s="93">
        <v>1.0</v>
      </c>
      <c r="G29" s="93">
        <v>12.3</v>
      </c>
      <c r="H29" s="93">
        <v>7025.0</v>
      </c>
      <c r="I29" s="15" t="s">
        <v>4146</v>
      </c>
      <c r="J29" s="107">
        <v>0.005832</v>
      </c>
      <c r="K29" s="93">
        <v>2.5</v>
      </c>
      <c r="L29" s="15" t="s">
        <v>4147</v>
      </c>
      <c r="M29" s="104" t="str">
        <f t="shared" si="1"/>
        <v>#REF!</v>
      </c>
      <c r="N29" s="105">
        <f t="shared" si="2"/>
        <v>7024.390244</v>
      </c>
      <c r="O29" s="108" t="str">
        <f>IFERROR(IF(IF(LEFT(I29,1)="B",VLOOKUP(A29,'item dashboard'!A:K,11,0),"")&lt;1,0,IF(LEFT(I29,1)="b",VLOOKUP(A29,'item dashboard'!A:K,11,0),"")),"")</f>
        <v/>
      </c>
      <c r="P29" s="105" t="str">
        <f>IFERROR(VLOOKUP(A29,[2]Sheet2!$A:$C,3,0),1)</f>
        <v>#ERROR!</v>
      </c>
      <c r="Q29" s="109" t="str">
        <f>VLOOKUP(A29,'item dashboard'!A:A,1,0)</f>
        <v>B-120LAKI-W12</v>
      </c>
      <c r="R29" s="109"/>
      <c r="S29" s="109"/>
    </row>
    <row r="30" ht="12.75" customHeight="1">
      <c r="A30" s="15" t="s">
        <v>291</v>
      </c>
      <c r="B30" s="15" t="s">
        <v>292</v>
      </c>
      <c r="C30" s="107">
        <v>0.012</v>
      </c>
      <c r="D30" s="15" t="s">
        <v>4150</v>
      </c>
      <c r="E30" s="93">
        <v>7200.0</v>
      </c>
      <c r="F30" s="93">
        <v>1.0</v>
      </c>
      <c r="G30" s="93">
        <v>16.0</v>
      </c>
      <c r="H30" s="93">
        <v>37800.0</v>
      </c>
      <c r="I30" s="15" t="s">
        <v>4146</v>
      </c>
      <c r="J30" s="107">
        <v>0.006</v>
      </c>
      <c r="K30" s="93">
        <v>2.5</v>
      </c>
      <c r="L30" s="15" t="s">
        <v>4149</v>
      </c>
      <c r="M30" s="104" t="str">
        <f t="shared" si="1"/>
        <v>#REF!</v>
      </c>
      <c r="N30" s="105">
        <f t="shared" si="2"/>
        <v>5400</v>
      </c>
      <c r="O30" s="108" t="str">
        <f>IFERROR(IF(IF(LEFT(I30,1)="B",VLOOKUP(A30,'item dashboard'!A:K,11,0),"")&lt;1,0,IF(LEFT(I30,1)="b",VLOOKUP(A30,'item dashboard'!A:K,11,0),"")),"")</f>
        <v/>
      </c>
      <c r="P30" s="105" t="str">
        <f>IFERROR(VLOOKUP(A30,[2]Sheet2!$A:$C,3,0),1)</f>
        <v>#ERROR!</v>
      </c>
      <c r="Q30" s="109" t="str">
        <f>VLOOKUP(A30,'item dashboard'!A:A,1,0)</f>
        <v>B-125CB-N12</v>
      </c>
      <c r="R30" s="109"/>
      <c r="S30" s="109"/>
    </row>
    <row r="31" ht="12.75" customHeight="1">
      <c r="A31" s="15" t="s">
        <v>293</v>
      </c>
      <c r="B31" s="15" t="s">
        <v>294</v>
      </c>
      <c r="C31" s="107">
        <v>0.012</v>
      </c>
      <c r="D31" s="15" t="s">
        <v>4150</v>
      </c>
      <c r="E31" s="93">
        <v>3600.0</v>
      </c>
      <c r="F31" s="93">
        <v>1.0</v>
      </c>
      <c r="G31" s="93">
        <v>16.0</v>
      </c>
      <c r="H31" s="93">
        <v>37800.0</v>
      </c>
      <c r="I31" s="15" t="s">
        <v>4146</v>
      </c>
      <c r="J31" s="107">
        <v>0.006</v>
      </c>
      <c r="K31" s="93">
        <v>2.5</v>
      </c>
      <c r="L31" s="15" t="s">
        <v>4149</v>
      </c>
      <c r="M31" s="104" t="str">
        <f t="shared" si="1"/>
        <v>#REF!</v>
      </c>
      <c r="N31" s="105">
        <f t="shared" si="2"/>
        <v>5400</v>
      </c>
      <c r="O31" s="108" t="str">
        <f>IFERROR(IF(IF(LEFT(I31,1)="B",VLOOKUP(A31,'item dashboard'!A:K,11,0),"")&lt;1,0,IF(LEFT(I31,1)="b",VLOOKUP(A31,'item dashboard'!A:K,11,0),"")),"")</f>
        <v/>
      </c>
      <c r="P31" s="105" t="str">
        <f>IFERROR(VLOOKUP(A31,[2]Sheet2!$A:$C,3,0),1)</f>
        <v>#ERROR!</v>
      </c>
      <c r="Q31" s="109" t="str">
        <f>VLOOKUP(A31,'item dashboard'!A:A,1,0)</f>
        <v>B-125LG-N12</v>
      </c>
      <c r="R31" s="109"/>
      <c r="S31" s="109"/>
    </row>
    <row r="32" ht="12.75" customHeight="1">
      <c r="A32" s="15" t="s">
        <v>295</v>
      </c>
      <c r="B32" s="15" t="s">
        <v>296</v>
      </c>
      <c r="C32" s="107">
        <v>0.015</v>
      </c>
      <c r="D32" s="15" t="s">
        <v>4150</v>
      </c>
      <c r="E32" s="93">
        <v>7200.0</v>
      </c>
      <c r="F32" s="93">
        <v>1.0</v>
      </c>
      <c r="G32" s="93">
        <v>20.0</v>
      </c>
      <c r="H32" s="93">
        <v>30240.0</v>
      </c>
      <c r="I32" s="15" t="s">
        <v>4146</v>
      </c>
      <c r="J32" s="107">
        <v>0.0075</v>
      </c>
      <c r="K32" s="93">
        <v>2.5</v>
      </c>
      <c r="L32" s="15" t="s">
        <v>4147</v>
      </c>
      <c r="M32" s="104" t="str">
        <f t="shared" si="1"/>
        <v>#REF!</v>
      </c>
      <c r="N32" s="105">
        <f t="shared" si="2"/>
        <v>4320</v>
      </c>
      <c r="O32" s="108" t="str">
        <f>IFERROR(IF(IF(LEFT(I32,1)="B",VLOOKUP(A32,'item dashboard'!A:K,11,0),"")&lt;1,0,IF(LEFT(I32,1)="b",VLOOKUP(A32,'item dashboard'!A:K,11,0),"")),"")</f>
        <v/>
      </c>
      <c r="P32" s="105" t="str">
        <f>IFERROR(VLOOKUP(A32,[2]Sheet2!$A:$C,3,0),1)</f>
        <v>#ERROR!</v>
      </c>
      <c r="Q32" s="109" t="str">
        <f>VLOOKUP(A32,'item dashboard'!A:A,1,0)</f>
        <v>B-125MOV-N15</v>
      </c>
      <c r="R32" s="109"/>
      <c r="S32" s="109"/>
    </row>
    <row r="33" ht="12.75" customHeight="1">
      <c r="A33" s="15" t="s">
        <v>297</v>
      </c>
      <c r="B33" s="15" t="s">
        <v>298</v>
      </c>
      <c r="C33" s="107">
        <v>0.015</v>
      </c>
      <c r="D33" s="15" t="s">
        <v>4150</v>
      </c>
      <c r="E33" s="93">
        <v>7200.0</v>
      </c>
      <c r="F33" s="93">
        <v>1.0</v>
      </c>
      <c r="G33" s="93">
        <v>20.0</v>
      </c>
      <c r="H33" s="93">
        <v>30240.0</v>
      </c>
      <c r="I33" s="15" t="s">
        <v>4146</v>
      </c>
      <c r="J33" s="107">
        <v>0.00729</v>
      </c>
      <c r="K33" s="93">
        <v>2.5</v>
      </c>
      <c r="L33" s="15" t="s">
        <v>4147</v>
      </c>
      <c r="M33" s="104" t="str">
        <f t="shared" si="1"/>
        <v>#REF!</v>
      </c>
      <c r="N33" s="105">
        <f t="shared" si="2"/>
        <v>4320</v>
      </c>
      <c r="O33" s="108" t="str">
        <f>IFERROR(IF(IF(LEFT(I33,1)="B",VLOOKUP(A33,'item dashboard'!A:K,11,0),"")&lt;1,0,IF(LEFT(I33,1)="b",VLOOKUP(A33,'item dashboard'!A:K,11,0),"")),"")</f>
        <v/>
      </c>
      <c r="P33" s="105" t="str">
        <f>IFERROR(VLOOKUP(A33,[2]Sheet2!$A:$C,3,0),1)</f>
        <v>#ERROR!</v>
      </c>
      <c r="Q33" s="109" t="str">
        <f>VLOOKUP(A33,'item dashboard'!A:A,1,0)</f>
        <v>B-125MOV-W15</v>
      </c>
      <c r="R33" s="109"/>
      <c r="S33" s="109"/>
    </row>
    <row r="34" ht="12.75" customHeight="1">
      <c r="A34" s="15" t="s">
        <v>299</v>
      </c>
      <c r="B34" s="15" t="s">
        <v>300</v>
      </c>
      <c r="C34" s="107">
        <v>0.015</v>
      </c>
      <c r="D34" s="15" t="s">
        <v>4150</v>
      </c>
      <c r="E34" s="93">
        <v>7200.0</v>
      </c>
      <c r="F34" s="93">
        <v>1.0</v>
      </c>
      <c r="G34" s="93">
        <v>19.4</v>
      </c>
      <c r="H34" s="93">
        <v>30240.0</v>
      </c>
      <c r="I34" s="15" t="s">
        <v>4146</v>
      </c>
      <c r="J34" s="107">
        <v>0.00735</v>
      </c>
      <c r="K34" s="93">
        <v>2.5</v>
      </c>
      <c r="L34" s="15" t="s">
        <v>4147</v>
      </c>
      <c r="M34" s="104" t="str">
        <f t="shared" si="1"/>
        <v>#REF!</v>
      </c>
      <c r="N34" s="105">
        <f t="shared" si="2"/>
        <v>4453.608247</v>
      </c>
      <c r="O34" s="108" t="str">
        <f>IFERROR(IF(IF(LEFT(I34,1)="B",VLOOKUP(A34,'item dashboard'!A:K,11,0),"")&lt;1,0,IF(LEFT(I34,1)="b",VLOOKUP(A34,'item dashboard'!A:K,11,0),"")),"")</f>
        <v/>
      </c>
      <c r="P34" s="105" t="str">
        <f>IFERROR(VLOOKUP(A34,[2]Sheet2!$A:$C,3,0),1)</f>
        <v>#ERROR!</v>
      </c>
      <c r="Q34" s="109" t="str">
        <f>VLOOKUP(A34,'item dashboard'!A:A,1,0)</f>
        <v>B-125MOV-YL15</v>
      </c>
      <c r="R34" s="109"/>
      <c r="S34" s="109"/>
    </row>
    <row r="35" ht="12.75" customHeight="1">
      <c r="A35" s="15" t="s">
        <v>71</v>
      </c>
      <c r="B35" s="15" t="s">
        <v>301</v>
      </c>
      <c r="C35" s="107">
        <v>0.016</v>
      </c>
      <c r="D35" s="15" t="s">
        <v>4150</v>
      </c>
      <c r="E35" s="93">
        <v>7200.0</v>
      </c>
      <c r="F35" s="93">
        <v>1.0</v>
      </c>
      <c r="G35" s="93">
        <v>17.41</v>
      </c>
      <c r="H35" s="93">
        <v>30240.0</v>
      </c>
      <c r="I35" s="15" t="s">
        <v>4146</v>
      </c>
      <c r="J35" s="107">
        <v>0.01008</v>
      </c>
      <c r="K35" s="93">
        <v>2.5</v>
      </c>
      <c r="L35" s="15" t="s">
        <v>4147</v>
      </c>
      <c r="M35" s="104" t="str">
        <f t="shared" si="1"/>
        <v>#REF!</v>
      </c>
      <c r="N35" s="105">
        <f t="shared" si="2"/>
        <v>4962.665135</v>
      </c>
      <c r="O35" s="108" t="str">
        <f>IFERROR(IF(IF(LEFT(I35,1)="B",VLOOKUP(A35,'item dashboard'!A:K,11,0),"")&lt;1,0,IF(LEFT(I35,1)="b",VLOOKUP(A35,'item dashboard'!A:K,11,0),"")),"")</f>
        <v/>
      </c>
      <c r="P35" s="105" t="str">
        <f>IFERROR(VLOOKUP(A35,[2]Sheet2!$A:$C,3,0),1)</f>
        <v>#ERROR!</v>
      </c>
      <c r="Q35" s="109" t="str">
        <f>VLOOKUP(A35,'item dashboard'!A:A,1,0)</f>
        <v>B-125NIV-DBL16</v>
      </c>
      <c r="R35" s="109"/>
      <c r="S35" s="109"/>
    </row>
    <row r="36" ht="12.75" customHeight="1">
      <c r="A36" s="15" t="s">
        <v>302</v>
      </c>
      <c r="B36" s="15" t="s">
        <v>303</v>
      </c>
      <c r="C36" s="107">
        <v>0.018000000000000002</v>
      </c>
      <c r="D36" s="15" t="s">
        <v>4150</v>
      </c>
      <c r="E36" s="93">
        <v>7200.0</v>
      </c>
      <c r="F36" s="93">
        <v>1.0</v>
      </c>
      <c r="G36" s="93">
        <v>20.0</v>
      </c>
      <c r="H36" s="93">
        <v>30240.0</v>
      </c>
      <c r="I36" s="15" t="s">
        <v>4146</v>
      </c>
      <c r="J36" s="107">
        <v>0.008784</v>
      </c>
      <c r="K36" s="93">
        <v>2.5</v>
      </c>
      <c r="L36" s="15" t="s">
        <v>4149</v>
      </c>
      <c r="M36" s="104" t="str">
        <f t="shared" si="1"/>
        <v>#REF!</v>
      </c>
      <c r="N36" s="105">
        <f t="shared" si="2"/>
        <v>4320</v>
      </c>
      <c r="O36" s="108" t="str">
        <f>IFERROR(IF(IF(LEFT(I36,1)="B",VLOOKUP(A36,'item dashboard'!A:K,11,0),"")&lt;1,0,IF(LEFT(I36,1)="b",VLOOKUP(A36,'item dashboard'!A:K,11,0),"")),"")</f>
        <v/>
      </c>
      <c r="P36" s="105" t="str">
        <f>IFERROR(VLOOKUP(A36,[2]Sheet2!$A:$C,3,0),1)</f>
        <v>#ERROR!</v>
      </c>
      <c r="Q36" s="109" t="str">
        <f>VLOOKUP(A36,'item dashboard'!A:A,1,0)</f>
        <v>B-125VIV-N18</v>
      </c>
      <c r="R36" s="109"/>
      <c r="S36" s="109"/>
    </row>
    <row r="37" ht="12.75" customHeight="1">
      <c r="A37" s="15" t="s">
        <v>304</v>
      </c>
      <c r="B37" s="15" t="s">
        <v>305</v>
      </c>
      <c r="C37" s="107">
        <v>0.016</v>
      </c>
      <c r="D37" s="15" t="s">
        <v>4150</v>
      </c>
      <c r="E37" s="93">
        <v>7200.0</v>
      </c>
      <c r="F37" s="93">
        <v>1.0</v>
      </c>
      <c r="G37" s="93">
        <v>18.01</v>
      </c>
      <c r="H37" s="93">
        <v>33600.0</v>
      </c>
      <c r="I37" s="15" t="s">
        <v>4146</v>
      </c>
      <c r="J37" s="107">
        <v>0.007776</v>
      </c>
      <c r="K37" s="93">
        <v>2.5</v>
      </c>
      <c r="L37" s="15" t="s">
        <v>4147</v>
      </c>
      <c r="M37" s="104" t="str">
        <f t="shared" si="1"/>
        <v>#REF!</v>
      </c>
      <c r="N37" s="105">
        <f t="shared" si="2"/>
        <v>4797.334814</v>
      </c>
      <c r="O37" s="108" t="str">
        <f>IFERROR(IF(IF(LEFT(I37,1)="B",VLOOKUP(A37,'item dashboard'!A:K,11,0),"")&lt;1,0,IF(LEFT(I37,1)="b",VLOOKUP(A37,'item dashboard'!A:K,11,0),"")),"")</f>
        <v/>
      </c>
      <c r="P37" s="105" t="str">
        <f>IFERROR(VLOOKUP(A37,[2]Sheet2!$A:$C,3,0),1)</f>
        <v>#ERROR!</v>
      </c>
      <c r="Q37" s="109" t="str">
        <f>VLOOKUP(A37,'item dashboard'!A:A,1,0)</f>
        <v>B-150JOH-W16</v>
      </c>
      <c r="R37" s="109"/>
      <c r="S37" s="109"/>
    </row>
    <row r="38" ht="12.75" customHeight="1">
      <c r="A38" s="15" t="s">
        <v>306</v>
      </c>
      <c r="B38" s="15" t="s">
        <v>307</v>
      </c>
      <c r="C38" s="107">
        <v>0.016</v>
      </c>
      <c r="D38" s="15" t="s">
        <v>4150</v>
      </c>
      <c r="E38" s="93">
        <v>7200.0</v>
      </c>
      <c r="F38" s="93">
        <v>1.0</v>
      </c>
      <c r="G38" s="93">
        <v>16.0</v>
      </c>
      <c r="H38" s="93">
        <v>37800.0</v>
      </c>
      <c r="I38" s="15" t="s">
        <v>4146</v>
      </c>
      <c r="J38" s="107">
        <v>0.01008</v>
      </c>
      <c r="K38" s="93">
        <v>2.5</v>
      </c>
      <c r="L38" s="15" t="s">
        <v>4147</v>
      </c>
      <c r="M38" s="104" t="str">
        <f t="shared" si="1"/>
        <v>#REF!</v>
      </c>
      <c r="N38" s="105">
        <f t="shared" si="2"/>
        <v>5400</v>
      </c>
      <c r="O38" s="108" t="str">
        <f>IFERROR(IF(IF(LEFT(I38,1)="B",VLOOKUP(A38,'item dashboard'!A:K,11,0),"")&lt;1,0,IF(LEFT(I38,1)="b",VLOOKUP(A38,'item dashboard'!A:K,11,0),"")),"")</f>
        <v/>
      </c>
      <c r="P38" s="105" t="str">
        <f>IFERROR(VLOOKUP(A38,[2]Sheet2!$A:$C,3,0),1)</f>
        <v>#ERROR!</v>
      </c>
      <c r="Q38" s="109" t="str">
        <f>VLOOKUP(A38,'item dashboard'!A:A,1,0)</f>
        <v>B-150SRV-PW16</v>
      </c>
      <c r="R38" s="109"/>
      <c r="S38" s="109"/>
    </row>
    <row r="39" ht="12.75" customHeight="1">
      <c r="A39" s="15" t="s">
        <v>310</v>
      </c>
      <c r="B39" s="15" t="s">
        <v>311</v>
      </c>
      <c r="C39" s="107">
        <v>0.068</v>
      </c>
      <c r="D39" s="15" t="s">
        <v>4145</v>
      </c>
      <c r="E39" s="93">
        <v>10800.0</v>
      </c>
      <c r="F39" s="93">
        <v>4.0</v>
      </c>
      <c r="G39" s="93">
        <v>29.0</v>
      </c>
      <c r="H39" s="93">
        <v>83421.0</v>
      </c>
      <c r="I39" s="15" t="s">
        <v>4146</v>
      </c>
      <c r="J39" s="107">
        <v>0.014916</v>
      </c>
      <c r="K39" s="93">
        <v>2.5</v>
      </c>
      <c r="L39" s="15" t="s">
        <v>4147</v>
      </c>
      <c r="M39" s="104" t="str">
        <f t="shared" si="1"/>
        <v>#REF!</v>
      </c>
      <c r="N39" s="105">
        <f t="shared" si="2"/>
        <v>11917.24138</v>
      </c>
      <c r="O39" s="108" t="str">
        <f>IFERROR(IF(IF(LEFT(I39,1)="B",VLOOKUP(A39,'item dashboard'!A:K,11,0),"")&lt;1,0,IF(LEFT(I39,1)="b",VLOOKUP(A39,'item dashboard'!A:K,11,0),"")),"")</f>
        <v/>
      </c>
      <c r="P39" s="105" t="str">
        <f>IFERROR(VLOOKUP(A39,[2]Sheet2!$A:$C,3,0),1)</f>
        <v>#ERROR!</v>
      </c>
      <c r="Q39" s="109" t="str">
        <f>VLOOKUP(A39,'item dashboard'!A:A,1,0)</f>
        <v>B-1GFRY-Y66</v>
      </c>
      <c r="R39" s="109"/>
      <c r="S39" s="109"/>
    </row>
    <row r="40" ht="12.75" customHeight="1">
      <c r="A40" s="15" t="s">
        <v>312</v>
      </c>
      <c r="B40" s="15" t="s">
        <v>2963</v>
      </c>
      <c r="C40" s="107">
        <v>0.07</v>
      </c>
      <c r="D40" s="15" t="s">
        <v>4145</v>
      </c>
      <c r="E40" s="93">
        <v>10800.0</v>
      </c>
      <c r="F40" s="93">
        <v>4.0</v>
      </c>
      <c r="G40" s="93">
        <v>29.0</v>
      </c>
      <c r="H40" s="93">
        <v>83421.0</v>
      </c>
      <c r="I40" s="15" t="s">
        <v>4146</v>
      </c>
      <c r="J40" s="107">
        <v>0.03388</v>
      </c>
      <c r="K40" s="93">
        <v>2.5</v>
      </c>
      <c r="L40" s="15" t="s">
        <v>4147</v>
      </c>
      <c r="M40" s="104" t="str">
        <f t="shared" si="1"/>
        <v>#REF!</v>
      </c>
      <c r="N40" s="105">
        <f t="shared" si="2"/>
        <v>11917.24138</v>
      </c>
      <c r="O40" s="108" t="str">
        <f>IFERROR(IF(IF(LEFT(I40,1)="B",VLOOKUP(A40,'item dashboard'!A:K,11,0),"")&lt;1,0,IF(LEFT(I40,1)="b",VLOOKUP(A40,'item dashboard'!A:K,11,0),"")),"")</f>
        <v/>
      </c>
      <c r="P40" s="105" t="str">
        <f>IFERROR(VLOOKUP(A40,[2]Sheet2!$A:$C,3,0),1)</f>
        <v>#ERROR!</v>
      </c>
      <c r="Q40" s="109" t="str">
        <f>VLOOKUP(A40,'item dashboard'!A:A,1,0)</f>
        <v>B-1GFRY-Y70</v>
      </c>
      <c r="R40" s="109"/>
      <c r="S40" s="109"/>
    </row>
    <row r="41" ht="12.75" customHeight="1">
      <c r="A41" s="15" t="s">
        <v>308</v>
      </c>
      <c r="B41" s="15" t="s">
        <v>309</v>
      </c>
      <c r="C41" s="107">
        <v>0.073</v>
      </c>
      <c r="D41" s="15" t="s">
        <v>4152</v>
      </c>
      <c r="E41" s="93">
        <v>0.0</v>
      </c>
      <c r="F41" s="93">
        <v>1.0</v>
      </c>
      <c r="G41" s="93">
        <v>8.0</v>
      </c>
      <c r="H41" s="93">
        <v>75600.0</v>
      </c>
      <c r="I41" s="15" t="s">
        <v>310</v>
      </c>
      <c r="J41" s="107">
        <v>1.0</v>
      </c>
      <c r="K41" s="93">
        <v>0.0</v>
      </c>
      <c r="L41" s="15" t="s">
        <v>4153</v>
      </c>
      <c r="M41" s="104" t="str">
        <f t="shared" si="1"/>
        <v>#REF!</v>
      </c>
      <c r="N41" s="105">
        <f t="shared" si="2"/>
        <v>10800</v>
      </c>
      <c r="O41" s="108">
        <f>IFERROR(IF(IF(LEFT(I41,1)="B",VLOOKUP(A41,'item dashboard'!A:K,11,0),"")&lt;1,0,IF(LEFT(I41,1)="b",VLOOKUP(A41,'item dashboard'!A:K,11,0),"")),"")</f>
        <v>0</v>
      </c>
      <c r="P41" s="105" t="str">
        <f>IFERROR(VLOOKUP(A41,[2]Sheet2!$A:$C,3,0),1)</f>
        <v>#ERROR!</v>
      </c>
      <c r="Q41" s="109" t="str">
        <f>VLOOKUP(A41,'item dashboard'!A:A,1,0)</f>
        <v>B-1GFRYCAPPED-Y73</v>
      </c>
      <c r="R41" s="109"/>
      <c r="S41" s="109"/>
    </row>
    <row r="42" ht="12.75" customHeight="1">
      <c r="A42" s="15" t="s">
        <v>308</v>
      </c>
      <c r="B42" s="15" t="s">
        <v>309</v>
      </c>
      <c r="C42" s="107">
        <v>0.073</v>
      </c>
      <c r="D42" s="15" t="s">
        <v>4152</v>
      </c>
      <c r="E42" s="93">
        <v>0.0</v>
      </c>
      <c r="F42" s="93">
        <v>1.0</v>
      </c>
      <c r="G42" s="93">
        <v>8.0</v>
      </c>
      <c r="H42" s="93">
        <v>75600.0</v>
      </c>
      <c r="I42" s="15" t="s">
        <v>4154</v>
      </c>
      <c r="J42" s="107">
        <v>1.0</v>
      </c>
      <c r="K42" s="93">
        <v>0.0</v>
      </c>
      <c r="L42" s="15" t="s">
        <v>4153</v>
      </c>
      <c r="M42" s="104" t="str">
        <f t="shared" si="1"/>
        <v>#REF!</v>
      </c>
      <c r="N42" s="105">
        <f t="shared" si="2"/>
        <v>10800</v>
      </c>
      <c r="O42" s="108" t="str">
        <f>IFERROR(IF(IF(LEFT(I42,1)="B",VLOOKUP(A42,'item dashboard'!A:K,11,0),"")&lt;1,0,IF(LEFT(I42,1)="b",VLOOKUP(A42,'item dashboard'!A:K,11,0),"")),"")</f>
        <v/>
      </c>
      <c r="P42" s="105" t="str">
        <f>IFERROR(VLOOKUP(A42,[2]Sheet2!$A:$C,3,0),1)</f>
        <v>#ERROR!</v>
      </c>
      <c r="Q42" s="109" t="str">
        <f>VLOOKUP(A42,'item dashboard'!A:A,1,0)</f>
        <v>B-1GFRYCAPPED-Y73</v>
      </c>
      <c r="R42" s="109"/>
      <c r="S42" s="109"/>
    </row>
    <row r="43" ht="12.75" customHeight="1">
      <c r="A43" s="15" t="s">
        <v>314</v>
      </c>
      <c r="B43" s="15" t="s">
        <v>315</v>
      </c>
      <c r="C43" s="107">
        <v>0.06</v>
      </c>
      <c r="D43" s="15" t="s">
        <v>4145</v>
      </c>
      <c r="E43" s="93">
        <v>7200.0</v>
      </c>
      <c r="F43" s="93">
        <v>1.0</v>
      </c>
      <c r="G43" s="93">
        <v>22.0</v>
      </c>
      <c r="H43" s="93">
        <v>27491.0</v>
      </c>
      <c r="I43" s="15" t="s">
        <v>4146</v>
      </c>
      <c r="J43" s="107">
        <v>0.0594</v>
      </c>
      <c r="K43" s="93">
        <v>2.5</v>
      </c>
      <c r="L43" s="15" t="s">
        <v>4149</v>
      </c>
      <c r="M43" s="104" t="str">
        <f t="shared" si="1"/>
        <v>#REF!</v>
      </c>
      <c r="N43" s="105">
        <f t="shared" si="2"/>
        <v>3927.272727</v>
      </c>
      <c r="O43" s="108" t="str">
        <f>IFERROR(IF(IF(LEFT(I43,1)="B",VLOOKUP(A43,'item dashboard'!A:K,11,0),"")&lt;1,0,IF(LEFT(I43,1)="b",VLOOKUP(A43,'item dashboard'!A:K,11,0),"")),"")</f>
        <v/>
      </c>
      <c r="P43" s="105" t="str">
        <f>IFERROR(VLOOKUP(A43,[2]Sheet2!$A:$C,3,0),1)</f>
        <v>#ERROR!</v>
      </c>
      <c r="Q43" s="109" t="str">
        <f>VLOOKUP(A43,'item dashboard'!A:A,1,0)</f>
        <v>B-1LMOV-PK60</v>
      </c>
      <c r="R43" s="109"/>
      <c r="S43" s="109"/>
    </row>
    <row r="44" ht="12.75" customHeight="1">
      <c r="A44" s="15" t="s">
        <v>316</v>
      </c>
      <c r="B44" s="15" t="s">
        <v>317</v>
      </c>
      <c r="C44" s="107">
        <v>0.06</v>
      </c>
      <c r="D44" s="15" t="s">
        <v>4145</v>
      </c>
      <c r="E44" s="93">
        <v>7200.0</v>
      </c>
      <c r="F44" s="93">
        <v>1.0</v>
      </c>
      <c r="G44" s="93">
        <v>21.01</v>
      </c>
      <c r="H44" s="93">
        <v>28800.0</v>
      </c>
      <c r="I44" s="15" t="s">
        <v>4146</v>
      </c>
      <c r="J44" s="107">
        <v>0.02916</v>
      </c>
      <c r="K44" s="93">
        <v>2.5</v>
      </c>
      <c r="L44" s="15" t="s">
        <v>4149</v>
      </c>
      <c r="M44" s="104" t="str">
        <f t="shared" si="1"/>
        <v>#REF!</v>
      </c>
      <c r="N44" s="105">
        <f t="shared" si="2"/>
        <v>4112.327463</v>
      </c>
      <c r="O44" s="108" t="str">
        <f>IFERROR(IF(IF(LEFT(I44,1)="B",VLOOKUP(A44,'item dashboard'!A:K,11,0),"")&lt;1,0,IF(LEFT(I44,1)="b",VLOOKUP(A44,'item dashboard'!A:K,11,0),"")),"")</f>
        <v/>
      </c>
      <c r="P44" s="105" t="str">
        <f>IFERROR(VLOOKUP(A44,[2]Sheet2!$A:$C,3,0),1)</f>
        <v>#ERROR!</v>
      </c>
      <c r="Q44" s="109" t="str">
        <f>VLOOKUP(A44,'item dashboard'!A:A,1,0)</f>
        <v>B-1LMOV-W60</v>
      </c>
      <c r="R44" s="109"/>
      <c r="S44" s="109"/>
    </row>
    <row r="45" ht="12.75" customHeight="1">
      <c r="A45" s="15" t="s">
        <v>318</v>
      </c>
      <c r="B45" s="15" t="s">
        <v>319</v>
      </c>
      <c r="C45" s="107">
        <v>0.075</v>
      </c>
      <c r="D45" s="15" t="s">
        <v>4148</v>
      </c>
      <c r="E45" s="93">
        <v>0.0</v>
      </c>
      <c r="F45" s="93">
        <v>1.0</v>
      </c>
      <c r="G45" s="93">
        <v>1.0</v>
      </c>
      <c r="H45" s="93">
        <v>86400.0</v>
      </c>
      <c r="I45" s="15" t="s">
        <v>324</v>
      </c>
      <c r="J45" s="107">
        <v>1.0</v>
      </c>
      <c r="K45" s="93">
        <v>0.0</v>
      </c>
      <c r="L45" s="15" t="s">
        <v>4147</v>
      </c>
      <c r="M45" s="104" t="str">
        <f t="shared" si="1"/>
        <v>#REF!</v>
      </c>
      <c r="N45" s="105">
        <f t="shared" si="2"/>
        <v>86400</v>
      </c>
      <c r="O45" s="108">
        <f>IFERROR(IF(IF(LEFT(I45,1)="B",VLOOKUP(A45,'item dashboard'!A:K,11,0),"")&lt;1,0,IF(LEFT(I45,1)="b",VLOOKUP(A45,'item dashboard'!A:K,11,0),"")),"")</f>
        <v>0</v>
      </c>
      <c r="P45" s="105" t="str">
        <f>IFERROR(VLOOKUP(A45,[2]Sheet2!$A:$C,3,0),1)</f>
        <v>#ERROR!</v>
      </c>
      <c r="Q45" s="109" t="str">
        <f>VLOOKUP(A45,'item dashboard'!A:A,1,0)</f>
        <v>B-1LTOILZONE-BK75MAGIC 4T</v>
      </c>
      <c r="R45" s="109"/>
      <c r="S45" s="109"/>
    </row>
    <row r="46" ht="12.75" customHeight="1">
      <c r="A46" s="15" t="s">
        <v>320</v>
      </c>
      <c r="B46" s="15" t="s">
        <v>321</v>
      </c>
      <c r="C46" s="107">
        <v>0.085</v>
      </c>
      <c r="D46" s="15" t="s">
        <v>4155</v>
      </c>
      <c r="E46" s="93">
        <v>10800.0</v>
      </c>
      <c r="F46" s="93">
        <v>2.0</v>
      </c>
      <c r="G46" s="93">
        <v>30.0</v>
      </c>
      <c r="H46" s="93">
        <v>40320.0</v>
      </c>
      <c r="I46" s="15" t="s">
        <v>4146</v>
      </c>
      <c r="J46" s="107">
        <v>0.087906</v>
      </c>
      <c r="K46" s="93">
        <v>2.5</v>
      </c>
      <c r="L46" s="15" t="s">
        <v>4147</v>
      </c>
      <c r="M46" s="104" t="str">
        <f t="shared" si="1"/>
        <v>#REF!</v>
      </c>
      <c r="N46" s="105">
        <f t="shared" si="2"/>
        <v>5760</v>
      </c>
      <c r="O46" s="108" t="str">
        <f>IFERROR(IF(IF(LEFT(I46,1)="B",VLOOKUP(A46,'item dashboard'!A:K,11,0),"")&lt;1,0,IF(LEFT(I46,1)="b",VLOOKUP(A46,'item dashboard'!A:K,11,0),"")),"")</f>
        <v/>
      </c>
      <c r="P46" s="105" t="str">
        <f>IFERROR(VLOOKUP(A46,[2]Sheet2!$A:$C,3,0),1)</f>
        <v>#ERROR!</v>
      </c>
      <c r="Q46" s="109" t="str">
        <f>VLOOKUP(A46,'item dashboard'!A:A,1,0)</f>
        <v>B-1LTOTALMSA-GY85</v>
      </c>
      <c r="R46" s="109"/>
      <c r="S46" s="109"/>
    </row>
    <row r="47" ht="12.75" customHeight="1">
      <c r="A47" s="15" t="s">
        <v>322</v>
      </c>
      <c r="B47" s="15" t="s">
        <v>323</v>
      </c>
      <c r="C47" s="107">
        <v>0.07400000000000001</v>
      </c>
      <c r="D47" s="15" t="s">
        <v>4145</v>
      </c>
      <c r="E47" s="93">
        <v>7200.0</v>
      </c>
      <c r="F47" s="93">
        <v>1.0</v>
      </c>
      <c r="G47" s="93">
        <v>27.91</v>
      </c>
      <c r="H47" s="93">
        <v>15478.0</v>
      </c>
      <c r="I47" s="15" t="s">
        <v>4146</v>
      </c>
      <c r="J47" s="107">
        <v>0.01702</v>
      </c>
      <c r="K47" s="93">
        <v>2.5</v>
      </c>
      <c r="L47" s="15" t="s">
        <v>4147</v>
      </c>
      <c r="M47" s="104" t="str">
        <f t="shared" si="1"/>
        <v>#REF!</v>
      </c>
      <c r="N47" s="105">
        <f t="shared" si="2"/>
        <v>3095.664636</v>
      </c>
      <c r="O47" s="108" t="str">
        <f>IFERROR(IF(IF(LEFT(I47,1)="B",VLOOKUP(A47,'item dashboard'!A:K,11,0),"")&lt;1,0,IF(LEFT(I47,1)="b",VLOOKUP(A47,'item dashboard'!A:K,11,0),"")),"")</f>
        <v/>
      </c>
      <c r="P47" s="105" t="str">
        <f>IFERROR(VLOOKUP(A47,[2]Sheet2!$A:$C,3,0),1)</f>
        <v>#ERROR!</v>
      </c>
      <c r="Q47" s="109" t="str">
        <f>VLOOKUP(A47,'item dashboard'!A:A,1,0)</f>
        <v>B-1LTRNAS-W74</v>
      </c>
      <c r="R47" s="109"/>
      <c r="S47" s="109"/>
    </row>
    <row r="48" ht="12.75" customHeight="1">
      <c r="A48" s="15" t="s">
        <v>326</v>
      </c>
      <c r="B48" s="15" t="s">
        <v>327</v>
      </c>
      <c r="C48" s="107">
        <v>0.075</v>
      </c>
      <c r="D48" s="15" t="s">
        <v>4156</v>
      </c>
      <c r="E48" s="93">
        <v>0.0</v>
      </c>
      <c r="F48" s="93">
        <v>1.0</v>
      </c>
      <c r="G48" s="93">
        <v>1.0</v>
      </c>
      <c r="H48" s="93">
        <v>86400.0</v>
      </c>
      <c r="I48" s="15" t="s">
        <v>324</v>
      </c>
      <c r="J48" s="107">
        <v>1.0</v>
      </c>
      <c r="K48" s="93">
        <v>0.0</v>
      </c>
      <c r="L48" s="15" t="s">
        <v>4147</v>
      </c>
      <c r="M48" s="104" t="str">
        <f t="shared" si="1"/>
        <v>#REF!</v>
      </c>
      <c r="N48" s="105">
        <f t="shared" si="2"/>
        <v>86400</v>
      </c>
      <c r="O48" s="108">
        <f>IFERROR(IF(IF(LEFT(I48,1)="B",VLOOKUP(A48,'item dashboard'!A:K,11,0),"")&lt;1,0,IF(LEFT(I48,1)="b",VLOOKUP(A48,'item dashboard'!A:K,11,0),"")),"")</f>
        <v>0</v>
      </c>
      <c r="P48" s="105" t="str">
        <f>IFERROR(VLOOKUP(A48,[2]Sheet2!$A:$C,3,0),1)</f>
        <v>#ERROR!</v>
      </c>
      <c r="Q48" s="109" t="str">
        <f>VLOOKUP(A48,'item dashboard'!A:A,1,0)</f>
        <v>B-1LTROILZONE-BK75 GALLANT</v>
      </c>
      <c r="R48" s="109"/>
      <c r="S48" s="109"/>
    </row>
    <row r="49" ht="12.75" customHeight="1">
      <c r="A49" s="15" t="s">
        <v>328</v>
      </c>
      <c r="B49" s="15" t="s">
        <v>329</v>
      </c>
      <c r="C49" s="107">
        <v>0.07</v>
      </c>
      <c r="D49" s="15" t="s">
        <v>4148</v>
      </c>
      <c r="E49" s="93">
        <v>3600.0</v>
      </c>
      <c r="F49" s="93">
        <v>1.0</v>
      </c>
      <c r="G49" s="93">
        <v>3.6</v>
      </c>
      <c r="H49" s="93">
        <v>24000.0</v>
      </c>
      <c r="I49" s="15" t="s">
        <v>236</v>
      </c>
      <c r="J49" s="107">
        <v>1.0</v>
      </c>
      <c r="K49" s="93">
        <v>2.0</v>
      </c>
      <c r="L49" s="15" t="s">
        <v>4149</v>
      </c>
      <c r="M49" s="104" t="str">
        <f t="shared" si="1"/>
        <v>#REF!</v>
      </c>
      <c r="N49" s="105">
        <f t="shared" si="2"/>
        <v>24000</v>
      </c>
      <c r="O49" s="108">
        <f>IFERROR(IF(IF(LEFT(I49,1)="B",VLOOKUP(A49,'item dashboard'!A:K,11,0),"")&lt;1,0,IF(LEFT(I49,1)="b",VLOOKUP(A49,'item dashboard'!A:K,11,0),"")),"")</f>
        <v>0</v>
      </c>
      <c r="P49" s="105" t="str">
        <f>IFERROR(VLOOKUP(A49,[2]Sheet2!$A:$C,3,0),1)</f>
        <v>#ERROR!</v>
      </c>
      <c r="Q49" s="109" t="str">
        <f>VLOOKUP(A49,'item dashboard'!A:A,1,0)</f>
        <v>B-1LTRSPY-N70UWI</v>
      </c>
      <c r="R49" s="109"/>
      <c r="S49" s="109"/>
    </row>
    <row r="50" ht="12.75" customHeight="1">
      <c r="A50" s="15" t="s">
        <v>330</v>
      </c>
      <c r="B50" s="15" t="s">
        <v>331</v>
      </c>
      <c r="C50" s="107">
        <v>0.08199999999999999</v>
      </c>
      <c r="D50" s="15" t="s">
        <v>4145</v>
      </c>
      <c r="E50" s="93">
        <v>7200.0</v>
      </c>
      <c r="F50" s="93">
        <v>1.0</v>
      </c>
      <c r="G50" s="93">
        <v>28.0</v>
      </c>
      <c r="H50" s="93">
        <v>21600.0</v>
      </c>
      <c r="I50" s="15" t="s">
        <v>4146</v>
      </c>
      <c r="J50" s="107">
        <v>0.039852</v>
      </c>
      <c r="K50" s="93">
        <v>2.5</v>
      </c>
      <c r="L50" s="15" t="s">
        <v>4147</v>
      </c>
      <c r="M50" s="104" t="str">
        <f t="shared" si="1"/>
        <v>#REF!</v>
      </c>
      <c r="N50" s="105">
        <f t="shared" si="2"/>
        <v>3085.714286</v>
      </c>
      <c r="O50" s="108" t="str">
        <f>IFERROR(IF(IF(LEFT(I50,1)="B",VLOOKUP(A50,'item dashboard'!A:K,11,0),"")&lt;1,0,IF(LEFT(I50,1)="b",VLOOKUP(A50,'item dashboard'!A:K,11,0),"")),"")</f>
        <v/>
      </c>
      <c r="P50" s="105" t="str">
        <f>IFERROR(VLOOKUP(A50,[2]Sheet2!$A:$C,3,0),1)</f>
        <v>#ERROR!</v>
      </c>
      <c r="Q50" s="109" t="str">
        <f>VLOOKUP(A50,'item dashboard'!A:A,1,0)</f>
        <v>B-1LVDM-W82</v>
      </c>
      <c r="R50" s="109"/>
      <c r="S50" s="109"/>
    </row>
    <row r="51" ht="12.75" customHeight="1">
      <c r="A51" s="15" t="s">
        <v>332</v>
      </c>
      <c r="B51" s="15" t="s">
        <v>333</v>
      </c>
      <c r="C51" s="107">
        <v>0.11800000000000001</v>
      </c>
      <c r="D51" s="15" t="s">
        <v>4157</v>
      </c>
      <c r="E51" s="93">
        <v>7200.0</v>
      </c>
      <c r="F51" s="93">
        <v>1.0</v>
      </c>
      <c r="G51" s="93">
        <v>30.0</v>
      </c>
      <c r="H51" s="93">
        <v>20160.0</v>
      </c>
      <c r="I51" s="15" t="s">
        <v>4146</v>
      </c>
      <c r="J51" s="107">
        <v>0.059000000000000004</v>
      </c>
      <c r="K51" s="93">
        <v>2.5</v>
      </c>
      <c r="L51" s="15" t="s">
        <v>4147</v>
      </c>
      <c r="M51" s="104" t="str">
        <f t="shared" si="1"/>
        <v>#REF!</v>
      </c>
      <c r="N51" s="105">
        <f t="shared" si="2"/>
        <v>2880</v>
      </c>
      <c r="O51" s="108" t="str">
        <f>IFERROR(IF(IF(LEFT(I51,1)="B",VLOOKUP(A51,'item dashboard'!A:K,11,0),"")&lt;1,0,IF(LEFT(I51,1)="b",VLOOKUP(A51,'item dashboard'!A:K,11,0),"")),"")</f>
        <v/>
      </c>
      <c r="P51" s="105" t="str">
        <f>IFERROR(VLOOKUP(A51,[2]Sheet2!$A:$C,3,0),1)</f>
        <v>#ERROR!</v>
      </c>
      <c r="Q51" s="109" t="str">
        <f>VLOOKUP(A51,'item dashboard'!A:A,1,0)</f>
        <v>B-2.5 Ltr.SPOLY-N118</v>
      </c>
      <c r="R51" s="109"/>
      <c r="S51" s="109"/>
    </row>
    <row r="52" ht="12.75" customHeight="1">
      <c r="A52" s="15" t="s">
        <v>334</v>
      </c>
      <c r="B52" s="15" t="s">
        <v>335</v>
      </c>
      <c r="C52" s="107">
        <v>0.02</v>
      </c>
      <c r="D52" s="15" t="s">
        <v>4150</v>
      </c>
      <c r="E52" s="93">
        <v>7200.0</v>
      </c>
      <c r="F52" s="93">
        <v>1.0</v>
      </c>
      <c r="G52" s="93">
        <v>16.2</v>
      </c>
      <c r="H52" s="93">
        <v>4608.0</v>
      </c>
      <c r="I52" s="15" t="s">
        <v>4146</v>
      </c>
      <c r="J52" s="107">
        <v>0.01</v>
      </c>
      <c r="K52" s="93">
        <v>2.5</v>
      </c>
      <c r="L52" s="15" t="s">
        <v>4147</v>
      </c>
      <c r="M52" s="104" t="str">
        <f t="shared" si="1"/>
        <v>#REF!</v>
      </c>
      <c r="N52" s="105">
        <f t="shared" si="2"/>
        <v>5333.333333</v>
      </c>
      <c r="O52" s="108" t="str">
        <f>IFERROR(IF(IF(LEFT(I52,1)="B",VLOOKUP(A52,'item dashboard'!A:K,11,0),"")&lt;1,0,IF(LEFT(I52,1)="b",VLOOKUP(A52,'item dashboard'!A:K,11,0),"")),"")</f>
        <v/>
      </c>
      <c r="P52" s="105" t="str">
        <f>IFERROR(VLOOKUP(A52,[2]Sheet2!$A:$C,3,0),1)</f>
        <v>#ERROR!</v>
      </c>
      <c r="Q52" s="109" t="str">
        <f>VLOOKUP(A52,'item dashboard'!A:A,1,0)</f>
        <v>B-200AFR-N20</v>
      </c>
      <c r="R52" s="109"/>
      <c r="S52" s="109"/>
    </row>
    <row r="53" ht="12.75" customHeight="1">
      <c r="A53" s="15" t="s">
        <v>336</v>
      </c>
      <c r="B53" s="15" t="s">
        <v>337</v>
      </c>
      <c r="C53" s="107">
        <v>0.026000000000000002</v>
      </c>
      <c r="D53" s="15" t="s">
        <v>4150</v>
      </c>
      <c r="E53" s="93">
        <v>7200.0</v>
      </c>
      <c r="F53" s="93">
        <v>1.0</v>
      </c>
      <c r="G53" s="93">
        <v>19.0</v>
      </c>
      <c r="H53" s="93">
        <v>31832.0</v>
      </c>
      <c r="I53" s="15" t="s">
        <v>4146</v>
      </c>
      <c r="J53" s="107">
        <v>0.013000000000000001</v>
      </c>
      <c r="K53" s="93">
        <v>2.5</v>
      </c>
      <c r="L53" s="15" t="s">
        <v>4147</v>
      </c>
      <c r="M53" s="104" t="str">
        <f t="shared" si="1"/>
        <v>#REF!</v>
      </c>
      <c r="N53" s="105">
        <f t="shared" si="2"/>
        <v>4547.368421</v>
      </c>
      <c r="O53" s="108" t="str">
        <f>IFERROR(IF(IF(LEFT(I53,1)="B",VLOOKUP(A53,'item dashboard'!A:K,11,0),"")&lt;1,0,IF(LEFT(I53,1)="b",VLOOKUP(A53,'item dashboard'!A:K,11,0),"")),"")</f>
        <v/>
      </c>
      <c r="P53" s="105" t="str">
        <f>IFERROR(VLOOKUP(A53,[2]Sheet2!$A:$C,3,0),1)</f>
        <v>#ERROR!</v>
      </c>
      <c r="Q53" s="109" t="str">
        <f>VLOOKUP(A53,'item dashboard'!A:A,1,0)</f>
        <v>B-200CB-N26</v>
      </c>
      <c r="R53" s="109"/>
      <c r="S53" s="109"/>
    </row>
    <row r="54" ht="12.75" customHeight="1">
      <c r="A54" s="15" t="s">
        <v>338</v>
      </c>
      <c r="B54" s="15" t="s">
        <v>339</v>
      </c>
      <c r="C54" s="107">
        <v>0.035</v>
      </c>
      <c r="D54" s="15" t="s">
        <v>4150</v>
      </c>
      <c r="E54" s="93">
        <v>7200.0</v>
      </c>
      <c r="F54" s="93">
        <v>2.0</v>
      </c>
      <c r="G54" s="93">
        <v>28.0</v>
      </c>
      <c r="H54" s="93">
        <v>60480.0</v>
      </c>
      <c r="I54" s="15" t="s">
        <v>4151</v>
      </c>
      <c r="J54" s="107">
        <v>0.013392</v>
      </c>
      <c r="K54" s="93">
        <v>2.5</v>
      </c>
      <c r="L54" s="15" t="s">
        <v>4147</v>
      </c>
      <c r="M54" s="104" t="str">
        <f t="shared" si="1"/>
        <v>#REF!</v>
      </c>
      <c r="N54" s="105">
        <f t="shared" si="2"/>
        <v>6171.428571</v>
      </c>
      <c r="O54" s="108" t="str">
        <f>IFERROR(IF(IF(LEFT(I54,1)="B",VLOOKUP(A54,'item dashboard'!A:K,11,0),"")&lt;1,0,IF(LEFT(I54,1)="b",VLOOKUP(A54,'item dashboard'!A:K,11,0),"")),"")</f>
        <v/>
      </c>
      <c r="P54" s="105" t="str">
        <f>IFERROR(VLOOKUP(A54,[2]Sheet2!$A:$C,3,0),1)</f>
        <v>#ERROR!</v>
      </c>
      <c r="Q54" s="109" t="str">
        <f>VLOOKUP(A54,'item dashboard'!A:A,1,0)</f>
        <v>B-200COC-W35</v>
      </c>
      <c r="R54" s="109"/>
      <c r="S54" s="109"/>
    </row>
    <row r="55" ht="12.75" customHeight="1">
      <c r="A55" s="15" t="s">
        <v>340</v>
      </c>
      <c r="B55" s="15" t="s">
        <v>341</v>
      </c>
      <c r="C55" s="107">
        <v>0.02</v>
      </c>
      <c r="D55" s="15" t="s">
        <v>4150</v>
      </c>
      <c r="E55" s="93">
        <v>7200.0</v>
      </c>
      <c r="F55" s="93">
        <v>1.0</v>
      </c>
      <c r="G55" s="93">
        <v>18.75</v>
      </c>
      <c r="H55" s="93">
        <v>33600.0</v>
      </c>
      <c r="I55" s="15" t="s">
        <v>4146</v>
      </c>
      <c r="J55" s="107">
        <v>0.01976</v>
      </c>
      <c r="K55" s="93">
        <v>2.5</v>
      </c>
      <c r="L55" s="15" t="s">
        <v>4147</v>
      </c>
      <c r="M55" s="104" t="str">
        <f t="shared" si="1"/>
        <v>#REF!</v>
      </c>
      <c r="N55" s="105">
        <f t="shared" si="2"/>
        <v>4608</v>
      </c>
      <c r="O55" s="108" t="str">
        <f>IFERROR(IF(IF(LEFT(I55,1)="B",VLOOKUP(A55,'item dashboard'!A:K,11,0),"")&lt;1,0,IF(LEFT(I55,1)="b",VLOOKUP(A55,'item dashboard'!A:K,11,0),"")),"")</f>
        <v/>
      </c>
      <c r="P55" s="105" t="str">
        <f>IFERROR(VLOOKUP(A55,[2]Sheet2!$A:$C,3,0),1)</f>
        <v>#ERROR!</v>
      </c>
      <c r="Q55" s="109" t="str">
        <f>VLOOKUP(A55,'item dashboard'!A:A,1,0)</f>
        <v>B-200ECL-W20</v>
      </c>
      <c r="R55" s="109"/>
      <c r="S55" s="109"/>
    </row>
    <row r="56" ht="12.75" customHeight="1">
      <c r="A56" s="15" t="s">
        <v>342</v>
      </c>
      <c r="B56" s="15" t="s">
        <v>343</v>
      </c>
      <c r="C56" s="107">
        <v>0.021</v>
      </c>
      <c r="D56" s="15" t="s">
        <v>4150</v>
      </c>
      <c r="E56" s="93">
        <v>7200.0</v>
      </c>
      <c r="F56" s="93">
        <v>2.0</v>
      </c>
      <c r="G56" s="93">
        <v>19.0</v>
      </c>
      <c r="H56" s="93">
        <v>63663.0</v>
      </c>
      <c r="I56" s="15" t="s">
        <v>4146</v>
      </c>
      <c r="J56" s="107">
        <v>0.012957000000000002</v>
      </c>
      <c r="K56" s="93">
        <v>2.5</v>
      </c>
      <c r="L56" s="15" t="s">
        <v>4147</v>
      </c>
      <c r="M56" s="104" t="str">
        <f t="shared" si="1"/>
        <v>#REF!</v>
      </c>
      <c r="N56" s="105">
        <f t="shared" si="2"/>
        <v>9094.736842</v>
      </c>
      <c r="O56" s="108" t="str">
        <f>IFERROR(IF(IF(LEFT(I56,1)="B",VLOOKUP(A56,'item dashboard'!A:K,11,0),"")&lt;1,0,IF(LEFT(I56,1)="b",VLOOKUP(A56,'item dashboard'!A:K,11,0),"")),"")</f>
        <v/>
      </c>
      <c r="P56" s="105" t="str">
        <f>IFERROR(VLOOKUP(A56,[2]Sheet2!$A:$C,3,0),1)</f>
        <v>#ERROR!</v>
      </c>
      <c r="Q56" s="109" t="str">
        <f>VLOOKUP(A56,'item dashboard'!A:A,1,0)</f>
        <v>B-200IBL-PW21</v>
      </c>
      <c r="R56" s="109"/>
      <c r="S56" s="109"/>
    </row>
    <row r="57" ht="12.75" customHeight="1">
      <c r="A57" s="15" t="s">
        <v>344</v>
      </c>
      <c r="B57" s="15" t="s">
        <v>345</v>
      </c>
      <c r="C57" s="107">
        <v>0.025</v>
      </c>
      <c r="D57" s="15" t="s">
        <v>4150</v>
      </c>
      <c r="E57" s="93">
        <v>7200.0</v>
      </c>
      <c r="F57" s="93">
        <v>1.0</v>
      </c>
      <c r="G57" s="93">
        <v>18.13</v>
      </c>
      <c r="H57" s="93">
        <v>4766.0</v>
      </c>
      <c r="I57" s="15" t="s">
        <v>4146</v>
      </c>
      <c r="J57" s="107">
        <v>0.012150000000000001</v>
      </c>
      <c r="K57" s="93">
        <v>2.5</v>
      </c>
      <c r="L57" s="15" t="s">
        <v>4147</v>
      </c>
      <c r="M57" s="104" t="str">
        <f t="shared" si="1"/>
        <v>#REF!</v>
      </c>
      <c r="N57" s="105">
        <f t="shared" si="2"/>
        <v>4765.581908</v>
      </c>
      <c r="O57" s="108" t="str">
        <f>IFERROR(IF(IF(LEFT(I57,1)="B",VLOOKUP(A57,'item dashboard'!A:K,11,0),"")&lt;1,0,IF(LEFT(I57,1)="b",VLOOKUP(A57,'item dashboard'!A:K,11,0),"")),"")</f>
        <v/>
      </c>
      <c r="P57" s="105" t="str">
        <f>IFERROR(VLOOKUP(A57,[2]Sheet2!$A:$C,3,0),1)</f>
        <v>#ERROR!</v>
      </c>
      <c r="Q57" s="109" t="str">
        <f>VLOOKUP(A57,'item dashboard'!A:A,1,0)</f>
        <v>B-200IFI-W25</v>
      </c>
      <c r="R57" s="109"/>
      <c r="S57" s="109"/>
    </row>
    <row r="58" ht="12.75" customHeight="1">
      <c r="A58" s="15" t="s">
        <v>346</v>
      </c>
      <c r="B58" s="15" t="s">
        <v>347</v>
      </c>
      <c r="C58" s="107">
        <v>0.026000000000000002</v>
      </c>
      <c r="D58" s="15" t="s">
        <v>4150</v>
      </c>
      <c r="E58" s="93">
        <v>7200.0</v>
      </c>
      <c r="F58" s="93">
        <v>1.0</v>
      </c>
      <c r="G58" s="93">
        <v>21.0</v>
      </c>
      <c r="H58" s="93">
        <v>28569.0</v>
      </c>
      <c r="I58" s="15" t="s">
        <v>4146</v>
      </c>
      <c r="J58" s="107">
        <v>0.013000000000000001</v>
      </c>
      <c r="K58" s="93">
        <v>2.5</v>
      </c>
      <c r="L58" s="15" t="s">
        <v>4147</v>
      </c>
      <c r="M58" s="104" t="str">
        <f t="shared" si="1"/>
        <v>#REF!</v>
      </c>
      <c r="N58" s="105">
        <f t="shared" si="2"/>
        <v>4114.285714</v>
      </c>
      <c r="O58" s="108" t="str">
        <f>IFERROR(IF(IF(LEFT(I58,1)="B",VLOOKUP(A58,'item dashboard'!A:K,11,0),"")&lt;1,0,IF(LEFT(I58,1)="b",VLOOKUP(A58,'item dashboard'!A:K,11,0),"")),"")</f>
        <v/>
      </c>
      <c r="P58" s="105" t="str">
        <f>IFERROR(VLOOKUP(A58,[2]Sheet2!$A:$C,3,0),1)</f>
        <v>#ERROR!</v>
      </c>
      <c r="Q58" s="109" t="str">
        <f>VLOOKUP(A58,'item dashboard'!A:A,1,0)</f>
        <v>B-200LG-N26</v>
      </c>
      <c r="R58" s="109"/>
      <c r="S58" s="109"/>
    </row>
    <row r="59" ht="12.75" customHeight="1">
      <c r="A59" s="15" t="s">
        <v>348</v>
      </c>
      <c r="B59" s="15" t="s">
        <v>349</v>
      </c>
      <c r="C59" s="107">
        <v>0.022000000000000002</v>
      </c>
      <c r="D59" s="15" t="s">
        <v>4150</v>
      </c>
      <c r="E59" s="93">
        <v>3600.0</v>
      </c>
      <c r="F59" s="93">
        <v>1.0</v>
      </c>
      <c r="G59" s="93">
        <v>19.04</v>
      </c>
      <c r="H59" s="93">
        <v>31832.0</v>
      </c>
      <c r="I59" s="15" t="s">
        <v>4146</v>
      </c>
      <c r="J59" s="107">
        <v>0.015092000000000001</v>
      </c>
      <c r="K59" s="93">
        <v>2.5</v>
      </c>
      <c r="L59" s="15" t="s">
        <v>4149</v>
      </c>
      <c r="M59" s="104" t="str">
        <f t="shared" si="1"/>
        <v>#REF!</v>
      </c>
      <c r="N59" s="105">
        <f t="shared" si="2"/>
        <v>4537.815126</v>
      </c>
      <c r="O59" s="108" t="str">
        <f>IFERROR(IF(IF(LEFT(I59,1)="B",VLOOKUP(A59,'item dashboard'!A:K,11,0),"")&lt;1,0,IF(LEFT(I59,1)="b",VLOOKUP(A59,'item dashboard'!A:K,11,0),"")),"")</f>
        <v/>
      </c>
      <c r="P59" s="105" t="str">
        <f>IFERROR(VLOOKUP(A59,[2]Sheet2!$A:$C,3,0),1)</f>
        <v>#ERROR!</v>
      </c>
      <c r="Q59" s="109" t="str">
        <f>VLOOKUP(A59,'item dashboard'!A:A,1,0)</f>
        <v>B-200MEN-DB22</v>
      </c>
      <c r="R59" s="109"/>
      <c r="S59" s="109"/>
    </row>
    <row r="60" ht="12.75" customHeight="1">
      <c r="A60" s="15" t="s">
        <v>350</v>
      </c>
      <c r="B60" s="15" t="s">
        <v>351</v>
      </c>
      <c r="C60" s="107">
        <v>0.022000000000000002</v>
      </c>
      <c r="D60" s="15" t="s">
        <v>4150</v>
      </c>
      <c r="E60" s="93">
        <v>3600.0</v>
      </c>
      <c r="F60" s="93">
        <v>1.0</v>
      </c>
      <c r="G60" s="93">
        <v>19.0</v>
      </c>
      <c r="H60" s="93">
        <v>31832.0</v>
      </c>
      <c r="I60" s="15" t="s">
        <v>4146</v>
      </c>
      <c r="J60" s="107">
        <v>0.010736</v>
      </c>
      <c r="K60" s="93">
        <v>2.5</v>
      </c>
      <c r="L60" s="15" t="s">
        <v>4149</v>
      </c>
      <c r="M60" s="104" t="str">
        <f t="shared" si="1"/>
        <v>#REF!</v>
      </c>
      <c r="N60" s="105">
        <f t="shared" si="2"/>
        <v>4547.368421</v>
      </c>
      <c r="O60" s="108" t="str">
        <f>IFERROR(IF(IF(LEFT(I60,1)="B",VLOOKUP(A60,'item dashboard'!A:K,11,0),"")&lt;1,0,IF(LEFT(I60,1)="b",VLOOKUP(A60,'item dashboard'!A:K,11,0),"")),"")</f>
        <v/>
      </c>
      <c r="P60" s="105" t="str">
        <f>IFERROR(VLOOKUP(A60,[2]Sheet2!$A:$C,3,0),1)</f>
        <v>#ERROR!</v>
      </c>
      <c r="Q60" s="109" t="str">
        <f>VLOOKUP(A60,'item dashboard'!A:A,1,0)</f>
        <v>B-200MEN-W22</v>
      </c>
      <c r="R60" s="109"/>
      <c r="S60" s="109"/>
    </row>
    <row r="61" ht="12.75" customHeight="1">
      <c r="A61" s="15" t="s">
        <v>352</v>
      </c>
      <c r="B61" s="15" t="s">
        <v>353</v>
      </c>
      <c r="C61" s="107">
        <v>0.026000000000000002</v>
      </c>
      <c r="D61" s="15" t="s">
        <v>4150</v>
      </c>
      <c r="E61" s="93">
        <v>7200.0</v>
      </c>
      <c r="F61" s="93">
        <v>4.0</v>
      </c>
      <c r="G61" s="93">
        <v>21.17</v>
      </c>
      <c r="H61" s="93">
        <v>16325.0</v>
      </c>
      <c r="I61" s="15" t="s">
        <v>4146</v>
      </c>
      <c r="J61" s="107">
        <v>0.013000000000000001</v>
      </c>
      <c r="K61" s="93">
        <v>2.5</v>
      </c>
      <c r="L61" s="15" t="s">
        <v>4147</v>
      </c>
      <c r="M61" s="104" t="str">
        <f t="shared" si="1"/>
        <v>#REF!</v>
      </c>
      <c r="N61" s="105">
        <f t="shared" si="2"/>
        <v>16324.98819</v>
      </c>
      <c r="O61" s="108" t="str">
        <f>IFERROR(IF(IF(LEFT(I61,1)="B",VLOOKUP(A61,'item dashboard'!A:K,11,0),"")&lt;1,0,IF(LEFT(I61,1)="b",VLOOKUP(A61,'item dashboard'!A:K,11,0),"")),"")</f>
        <v/>
      </c>
      <c r="P61" s="105" t="str">
        <f>IFERROR(VLOOKUP(A61,[2]Sheet2!$A:$C,3,0),1)</f>
        <v>#ERROR!</v>
      </c>
      <c r="Q61" s="109" t="str">
        <f>VLOOKUP(A61,'item dashboard'!A:A,1,0)</f>
        <v>B-200MH-N26</v>
      </c>
      <c r="R61" s="109"/>
      <c r="S61" s="109"/>
    </row>
    <row r="62" ht="12.75" customHeight="1">
      <c r="A62" s="15" t="s">
        <v>354</v>
      </c>
      <c r="B62" s="15" t="s">
        <v>355</v>
      </c>
      <c r="C62" s="107">
        <v>0.022000000000000002</v>
      </c>
      <c r="D62" s="15" t="s">
        <v>4150</v>
      </c>
      <c r="E62" s="93">
        <v>3600.0</v>
      </c>
      <c r="F62" s="93">
        <v>1.0</v>
      </c>
      <c r="G62" s="93">
        <v>19.0</v>
      </c>
      <c r="H62" s="93">
        <v>31832.0</v>
      </c>
      <c r="I62" s="15" t="s">
        <v>4146</v>
      </c>
      <c r="J62" s="107">
        <v>0.013024</v>
      </c>
      <c r="K62" s="93">
        <v>2.5</v>
      </c>
      <c r="L62" s="15" t="s">
        <v>4149</v>
      </c>
      <c r="M62" s="104" t="str">
        <f t="shared" si="1"/>
        <v>#REF!</v>
      </c>
      <c r="N62" s="105">
        <f t="shared" si="2"/>
        <v>4547.368421</v>
      </c>
      <c r="O62" s="108" t="str">
        <f>IFERROR(IF(IF(LEFT(I62,1)="B",VLOOKUP(A62,'item dashboard'!A:K,11,0),"")&lt;1,0,IF(LEFT(I62,1)="b",VLOOKUP(A62,'item dashboard'!A:K,11,0),"")),"")</f>
        <v/>
      </c>
      <c r="P62" s="105" t="str">
        <f>IFERROR(VLOOKUP(A62,[2]Sheet2!$A:$C,3,0),1)</f>
        <v>#ERROR!</v>
      </c>
      <c r="Q62" s="109" t="str">
        <f>VLOOKUP(A62,'item dashboard'!A:A,1,0)</f>
        <v>B-200MOV-LY22</v>
      </c>
      <c r="R62" s="109"/>
      <c r="S62" s="109"/>
    </row>
    <row r="63" ht="12.75" customHeight="1">
      <c r="A63" s="15" t="s">
        <v>356</v>
      </c>
      <c r="B63" s="15" t="s">
        <v>357</v>
      </c>
      <c r="C63" s="107">
        <v>0.022000000000000002</v>
      </c>
      <c r="D63" s="15" t="s">
        <v>4150</v>
      </c>
      <c r="E63" s="93">
        <v>7200.0</v>
      </c>
      <c r="F63" s="93">
        <v>1.0</v>
      </c>
      <c r="G63" s="93">
        <v>19.0</v>
      </c>
      <c r="H63" s="93">
        <v>31832.0</v>
      </c>
      <c r="I63" s="15" t="s">
        <v>4146</v>
      </c>
      <c r="J63" s="107">
        <v>0.01056</v>
      </c>
      <c r="K63" s="93">
        <v>2.5</v>
      </c>
      <c r="L63" s="15" t="s">
        <v>4147</v>
      </c>
      <c r="M63" s="104" t="str">
        <f t="shared" si="1"/>
        <v>#REF!</v>
      </c>
      <c r="N63" s="105">
        <f t="shared" si="2"/>
        <v>4547.368421</v>
      </c>
      <c r="O63" s="108" t="str">
        <f>IFERROR(IF(IF(LEFT(I63,1)="B",VLOOKUP(A63,'item dashboard'!A:K,11,0),"")&lt;1,0,IF(LEFT(I63,1)="b",VLOOKUP(A63,'item dashboard'!A:K,11,0),"")),"")</f>
        <v/>
      </c>
      <c r="P63" s="105" t="str">
        <f>IFERROR(VLOOKUP(A63,[2]Sheet2!$A:$C,3,0),1)</f>
        <v>#ERROR!</v>
      </c>
      <c r="Q63" s="109" t="str">
        <f>VLOOKUP(A63,'item dashboard'!A:A,1,0)</f>
        <v>B-200NIV-DBL22</v>
      </c>
      <c r="R63" s="109"/>
      <c r="S63" s="109"/>
    </row>
    <row r="64" ht="12.75" customHeight="1">
      <c r="A64" s="15" t="s">
        <v>358</v>
      </c>
      <c r="B64" s="15" t="s">
        <v>359</v>
      </c>
      <c r="C64" s="107">
        <v>0.02</v>
      </c>
      <c r="D64" s="15" t="s">
        <v>4150</v>
      </c>
      <c r="E64" s="93">
        <v>7200.0</v>
      </c>
      <c r="F64" s="93">
        <v>1.0</v>
      </c>
      <c r="G64" s="93">
        <v>17.15</v>
      </c>
      <c r="H64" s="93">
        <v>34364.0</v>
      </c>
      <c r="I64" s="15" t="s">
        <v>4146</v>
      </c>
      <c r="J64" s="107">
        <v>0.012636000000000001</v>
      </c>
      <c r="K64" s="93">
        <v>2.5</v>
      </c>
      <c r="L64" s="15" t="s">
        <v>4147</v>
      </c>
      <c r="M64" s="104" t="str">
        <f t="shared" si="1"/>
        <v>#REF!</v>
      </c>
      <c r="N64" s="105">
        <f t="shared" si="2"/>
        <v>5037.900875</v>
      </c>
      <c r="O64" s="108" t="str">
        <f>IFERROR(IF(IF(LEFT(I64,1)="B",VLOOKUP(A64,'item dashboard'!A:K,11,0),"")&lt;1,0,IF(LEFT(I64,1)="b",VLOOKUP(A64,'item dashboard'!A:K,11,0),"")),"")</f>
        <v/>
      </c>
      <c r="P64" s="105" t="str">
        <f>IFERROR(VLOOKUP(A64,[2]Sheet2!$A:$C,3,0),1)</f>
        <v>#ERROR!</v>
      </c>
      <c r="Q64" s="109" t="str">
        <f>VLOOKUP(A64,'item dashboard'!A:A,1,0)</f>
        <v>B-200POWER BOY-BL20</v>
      </c>
      <c r="R64" s="109"/>
      <c r="S64" s="109"/>
    </row>
    <row r="65" ht="12.75" customHeight="1">
      <c r="A65" s="15" t="s">
        <v>360</v>
      </c>
      <c r="B65" s="15" t="s">
        <v>361</v>
      </c>
      <c r="C65" s="107">
        <v>0.026000000000000002</v>
      </c>
      <c r="D65" s="15" t="s">
        <v>4156</v>
      </c>
      <c r="E65" s="93">
        <v>7200.0</v>
      </c>
      <c r="F65" s="93">
        <v>1.0</v>
      </c>
      <c r="G65" s="93">
        <v>18.0</v>
      </c>
      <c r="H65" s="93">
        <v>34364.0</v>
      </c>
      <c r="I65" s="15" t="s">
        <v>358</v>
      </c>
      <c r="J65" s="107">
        <v>1.0</v>
      </c>
      <c r="K65" s="93">
        <v>0.5</v>
      </c>
      <c r="L65" s="15" t="s">
        <v>4149</v>
      </c>
      <c r="M65" s="104" t="str">
        <f t="shared" si="1"/>
        <v>#REF!</v>
      </c>
      <c r="N65" s="105">
        <f t="shared" si="2"/>
        <v>4800</v>
      </c>
      <c r="O65" s="108">
        <f>IFERROR(IF(IF(LEFT(I65,1)="B",VLOOKUP(A65,'item dashboard'!A:K,11,0),"")&lt;1,0,IF(LEFT(I65,1)="b",VLOOKUP(A65,'item dashboard'!A:K,11,0),"")),"")</f>
        <v>0</v>
      </c>
      <c r="P65" s="105" t="str">
        <f>IFERROR(VLOOKUP(A65,[2]Sheet2!$A:$C,3,0),1)</f>
        <v>#ERROR!</v>
      </c>
      <c r="Q65" s="109" t="str">
        <f>VLOOKUP(A65,'item dashboard'!A:A,1,0)</f>
        <v>B-200S-BL20PBOY</v>
      </c>
      <c r="R65" s="109"/>
      <c r="S65" s="109"/>
    </row>
    <row r="66" ht="12.75" customHeight="1">
      <c r="A66" s="15" t="s">
        <v>120</v>
      </c>
      <c r="B66" s="15" t="s">
        <v>362</v>
      </c>
      <c r="C66" s="107">
        <v>0.02</v>
      </c>
      <c r="D66" s="15" t="s">
        <v>4150</v>
      </c>
      <c r="E66" s="93">
        <v>7200.0</v>
      </c>
      <c r="F66" s="93">
        <v>1.0</v>
      </c>
      <c r="G66" s="93">
        <v>16.0</v>
      </c>
      <c r="H66" s="93">
        <v>37800.0</v>
      </c>
      <c r="I66" s="15" t="s">
        <v>4146</v>
      </c>
      <c r="J66" s="107">
        <v>0.0096</v>
      </c>
      <c r="K66" s="93">
        <v>2.5</v>
      </c>
      <c r="L66" s="15" t="s">
        <v>4147</v>
      </c>
      <c r="M66" s="104" t="str">
        <f t="shared" si="1"/>
        <v>#REF!</v>
      </c>
      <c r="N66" s="105">
        <f t="shared" si="2"/>
        <v>5400</v>
      </c>
      <c r="O66" s="108" t="str">
        <f>IFERROR(IF(IF(LEFT(I66,1)="B",VLOOKUP(A66,'item dashboard'!A:K,11,0),"")&lt;1,0,IF(LEFT(I66,1)="b",VLOOKUP(A66,'item dashboard'!A:K,11,0),"")),"")</f>
        <v/>
      </c>
      <c r="P66" s="105" t="str">
        <f>IFERROR(VLOOKUP(A66,[2]Sheet2!$A:$C,3,0),1)</f>
        <v>#ERROR!</v>
      </c>
      <c r="Q66" s="109" t="str">
        <f>VLOOKUP(A66,'item dashboard'!A:A,1,0)</f>
        <v>B-200STD17-DB20</v>
      </c>
      <c r="R66" s="109"/>
      <c r="S66" s="109"/>
    </row>
    <row r="67" ht="12.75" customHeight="1">
      <c r="A67" s="15" t="s">
        <v>121</v>
      </c>
      <c r="B67" s="15" t="s">
        <v>363</v>
      </c>
      <c r="C67" s="107">
        <v>0.02</v>
      </c>
      <c r="D67" s="15" t="s">
        <v>4150</v>
      </c>
      <c r="E67" s="93">
        <v>7200.0</v>
      </c>
      <c r="F67" s="93">
        <v>1.0</v>
      </c>
      <c r="G67" s="93">
        <v>16.0</v>
      </c>
      <c r="H67" s="93">
        <v>37800.0</v>
      </c>
      <c r="I67" s="15" t="s">
        <v>4146</v>
      </c>
      <c r="J67" s="107">
        <v>0.0126</v>
      </c>
      <c r="K67" s="93">
        <v>2.5</v>
      </c>
      <c r="L67" s="15" t="s">
        <v>4147</v>
      </c>
      <c r="M67" s="104" t="str">
        <f t="shared" si="1"/>
        <v>#REF!</v>
      </c>
      <c r="N67" s="105">
        <f t="shared" si="2"/>
        <v>5400</v>
      </c>
      <c r="O67" s="108" t="str">
        <f>IFERROR(IF(IF(LEFT(I67,1)="B",VLOOKUP(A67,'item dashboard'!A:K,11,0),"")&lt;1,0,IF(LEFT(I67,1)="b",VLOOKUP(A67,'item dashboard'!A:K,11,0),"")),"")</f>
        <v/>
      </c>
      <c r="P67" s="105" t="str">
        <f>IFERROR(VLOOKUP(A67,[2]Sheet2!$A:$C,3,0),1)</f>
        <v>#ERROR!</v>
      </c>
      <c r="Q67" s="109" t="str">
        <f>VLOOKUP(A67,'item dashboard'!A:A,1,0)</f>
        <v>B-200STD17-PB20</v>
      </c>
      <c r="R67" s="109"/>
      <c r="S67" s="109"/>
    </row>
    <row r="68" ht="12.75" customHeight="1">
      <c r="A68" s="15" t="s">
        <v>364</v>
      </c>
      <c r="B68" s="15" t="s">
        <v>365</v>
      </c>
      <c r="C68" s="107">
        <v>0.02</v>
      </c>
      <c r="D68" s="15" t="s">
        <v>4150</v>
      </c>
      <c r="E68" s="93">
        <v>7200.0</v>
      </c>
      <c r="F68" s="93">
        <v>1.0</v>
      </c>
      <c r="G68" s="93">
        <v>16.0</v>
      </c>
      <c r="H68" s="93">
        <v>37800.0</v>
      </c>
      <c r="I68" s="15" t="s">
        <v>4146</v>
      </c>
      <c r="J68" s="107">
        <v>0.00972</v>
      </c>
      <c r="K68" s="93">
        <v>2.5</v>
      </c>
      <c r="L68" s="15" t="s">
        <v>4147</v>
      </c>
      <c r="M68" s="104" t="str">
        <f t="shared" si="1"/>
        <v>#REF!</v>
      </c>
      <c r="N68" s="105">
        <f t="shared" si="2"/>
        <v>5400</v>
      </c>
      <c r="O68" s="108" t="str">
        <f>IFERROR(IF(IF(LEFT(I68,1)="B",VLOOKUP(A68,'item dashboard'!A:K,11,0),"")&lt;1,0,IF(LEFT(I68,1)="b",VLOOKUP(A68,'item dashboard'!A:K,11,0),"")),"")</f>
        <v/>
      </c>
      <c r="P68" s="105" t="str">
        <f>IFERROR(VLOOKUP(A68,[2]Sheet2!$A:$C,3,0),1)</f>
        <v>#ERROR!</v>
      </c>
      <c r="Q68" s="109" t="str">
        <f>VLOOKUP(A68,'item dashboard'!A:A,1,0)</f>
        <v>B-200STD17-W20</v>
      </c>
      <c r="R68" s="109"/>
      <c r="S68" s="109"/>
    </row>
    <row r="69" ht="12.75" customHeight="1">
      <c r="A69" s="15" t="s">
        <v>366</v>
      </c>
      <c r="B69" s="15" t="s">
        <v>367</v>
      </c>
      <c r="C69" s="107">
        <v>0.025</v>
      </c>
      <c r="D69" s="15" t="s">
        <v>4156</v>
      </c>
      <c r="E69" s="93">
        <v>7200.0</v>
      </c>
      <c r="F69" s="93">
        <v>1.0</v>
      </c>
      <c r="G69" s="93">
        <v>18.13</v>
      </c>
      <c r="H69" s="93">
        <v>4766.0</v>
      </c>
      <c r="I69" s="15" t="s">
        <v>344</v>
      </c>
      <c r="J69" s="107">
        <v>1.0</v>
      </c>
      <c r="K69" s="93">
        <v>0.5</v>
      </c>
      <c r="L69" s="15" t="s">
        <v>4147</v>
      </c>
      <c r="M69" s="104" t="str">
        <f t="shared" si="1"/>
        <v>#REF!</v>
      </c>
      <c r="N69" s="105">
        <f t="shared" si="2"/>
        <v>4765.581908</v>
      </c>
      <c r="O69" s="108">
        <f>IFERROR(IF(IF(LEFT(I69,1)="B",VLOOKUP(A69,'item dashboard'!A:K,11,0),"")&lt;1,0,IF(LEFT(I69,1)="b",VLOOKUP(A69,'item dashboard'!A:K,11,0),"")),"")</f>
        <v>0</v>
      </c>
      <c r="P69" s="105" t="str">
        <f>IFERROR(VLOOKUP(A69,[2]Sheet2!$A:$C,3,0),1)</f>
        <v>#ERROR!</v>
      </c>
      <c r="Q69" s="109" t="str">
        <f>VLOOKUP(A69,'item dashboard'!A:A,1,0)</f>
        <v>B-200SV-W25BMU</v>
      </c>
      <c r="R69" s="109"/>
      <c r="S69" s="109"/>
    </row>
    <row r="70" ht="12.75" customHeight="1">
      <c r="A70" s="15" t="s">
        <v>368</v>
      </c>
      <c r="B70" s="15" t="s">
        <v>369</v>
      </c>
      <c r="C70" s="107">
        <v>0.025</v>
      </c>
      <c r="D70" s="15" t="s">
        <v>4156</v>
      </c>
      <c r="E70" s="93">
        <v>7200.0</v>
      </c>
      <c r="F70" s="93">
        <v>1.0</v>
      </c>
      <c r="G70" s="93">
        <v>18.13</v>
      </c>
      <c r="H70" s="93">
        <v>4766.0</v>
      </c>
      <c r="I70" s="15" t="s">
        <v>344</v>
      </c>
      <c r="J70" s="107">
        <v>1.0</v>
      </c>
      <c r="K70" s="93">
        <v>0.5</v>
      </c>
      <c r="L70" s="15" t="s">
        <v>4147</v>
      </c>
      <c r="M70" s="104" t="str">
        <f t="shared" si="1"/>
        <v>#REF!</v>
      </c>
      <c r="N70" s="105">
        <f t="shared" si="2"/>
        <v>4765.581908</v>
      </c>
      <c r="O70" s="108">
        <f>IFERROR(IF(IF(LEFT(I70,1)="B",VLOOKUP(A70,'item dashboard'!A:K,11,0),"")&lt;1,0,IF(LEFT(I70,1)="b",VLOOKUP(A70,'item dashboard'!A:K,11,0),"")),"")</f>
        <v>0</v>
      </c>
      <c r="P70" s="105" t="str">
        <f>IFERROR(VLOOKUP(A70,[2]Sheet2!$A:$C,3,0),1)</f>
        <v>#ERROR!</v>
      </c>
      <c r="Q70" s="109" t="str">
        <f>VLOOKUP(A70,'item dashboard'!A:A,1,0)</f>
        <v>B-200SV-W25CMU</v>
      </c>
      <c r="R70" s="109"/>
      <c r="S70" s="109"/>
    </row>
    <row r="71" ht="12.75" customHeight="1">
      <c r="A71" s="15" t="s">
        <v>370</v>
      </c>
      <c r="B71" s="15" t="s">
        <v>371</v>
      </c>
      <c r="C71" s="107">
        <v>0.037000000000000005</v>
      </c>
      <c r="D71" s="15" t="s">
        <v>4150</v>
      </c>
      <c r="E71" s="93">
        <v>7200.0</v>
      </c>
      <c r="F71" s="93">
        <v>1.0</v>
      </c>
      <c r="G71" s="93">
        <v>26.0</v>
      </c>
      <c r="H71" s="93">
        <v>23262.0</v>
      </c>
      <c r="I71" s="15" t="s">
        <v>4146</v>
      </c>
      <c r="J71" s="107">
        <v>0.018500000000000003</v>
      </c>
      <c r="K71" s="93">
        <v>2.5</v>
      </c>
      <c r="L71" s="15" t="s">
        <v>4147</v>
      </c>
      <c r="M71" s="104" t="str">
        <f t="shared" si="1"/>
        <v>#REF!</v>
      </c>
      <c r="N71" s="105">
        <f t="shared" si="2"/>
        <v>3323.076923</v>
      </c>
      <c r="O71" s="108" t="str">
        <f>IFERROR(IF(IF(LEFT(I71,1)="B",VLOOKUP(A71,'item dashboard'!A:K,11,0),"")&lt;1,0,IF(LEFT(I71,1)="b",VLOOKUP(A71,'item dashboard'!A:K,11,0),"")),"")</f>
        <v/>
      </c>
      <c r="P71" s="105" t="str">
        <f>IFERROR(VLOOKUP(A71,[2]Sheet2!$A:$C,3,0),1)</f>
        <v>#ERROR!</v>
      </c>
      <c r="Q71" s="109" t="str">
        <f>VLOOKUP(A71,'item dashboard'!A:A,1,0)</f>
        <v>B-200VC-N37</v>
      </c>
      <c r="R71" s="109"/>
      <c r="S71" s="109"/>
    </row>
    <row r="72" ht="12.75" customHeight="1">
      <c r="A72" s="15" t="s">
        <v>372</v>
      </c>
      <c r="B72" s="15" t="s">
        <v>373</v>
      </c>
      <c r="C72" s="107">
        <v>0.027000000000000003</v>
      </c>
      <c r="D72" s="15" t="s">
        <v>4158</v>
      </c>
      <c r="E72" s="93">
        <v>3600.0</v>
      </c>
      <c r="F72" s="93">
        <v>1.0</v>
      </c>
      <c r="G72" s="93">
        <v>22.0</v>
      </c>
      <c r="H72" s="93">
        <v>26976.0</v>
      </c>
      <c r="I72" s="15" t="s">
        <v>4146</v>
      </c>
      <c r="J72" s="107">
        <v>0.006372</v>
      </c>
      <c r="K72" s="93">
        <v>2.5</v>
      </c>
      <c r="L72" s="15" t="s">
        <v>4147</v>
      </c>
      <c r="M72" s="104" t="str">
        <f t="shared" si="1"/>
        <v>#REF!</v>
      </c>
      <c r="N72" s="105">
        <f t="shared" si="2"/>
        <v>3927.272727</v>
      </c>
      <c r="O72" s="108" t="str">
        <f>IFERROR(IF(IF(LEFT(I72,1)="B",VLOOKUP(A72,'item dashboard'!A:K,11,0),"")&lt;1,0,IF(LEFT(I72,1)="b",VLOOKUP(A72,'item dashboard'!A:K,11,0),"")),"")</f>
        <v/>
      </c>
      <c r="P72" s="105" t="str">
        <f>IFERROR(VLOOKUP(A72,[2]Sheet2!$A:$C,3,0),1)</f>
        <v>#ERROR!</v>
      </c>
      <c r="Q72" s="109" t="str">
        <f>VLOOKUP(A72,'item dashboard'!A:A,1,0)</f>
        <v>B-225REV-W27</v>
      </c>
      <c r="R72" s="109"/>
      <c r="S72" s="109"/>
    </row>
    <row r="73" ht="12.75" customHeight="1">
      <c r="A73" s="15" t="s">
        <v>374</v>
      </c>
      <c r="B73" s="15" t="s">
        <v>375</v>
      </c>
      <c r="C73" s="107">
        <v>0.027000000000000003</v>
      </c>
      <c r="D73" s="15" t="s">
        <v>4148</v>
      </c>
      <c r="E73" s="93">
        <v>3600.0</v>
      </c>
      <c r="F73" s="93">
        <v>1.0</v>
      </c>
      <c r="G73" s="93">
        <v>5.0</v>
      </c>
      <c r="H73" s="93">
        <v>17280.0</v>
      </c>
      <c r="I73" s="15" t="s">
        <v>372</v>
      </c>
      <c r="J73" s="107">
        <v>1.0</v>
      </c>
      <c r="K73" s="93">
        <v>2.0</v>
      </c>
      <c r="L73" s="15" t="s">
        <v>4149</v>
      </c>
      <c r="M73" s="104" t="str">
        <f t="shared" si="1"/>
        <v>#REF!</v>
      </c>
      <c r="N73" s="105">
        <f t="shared" si="2"/>
        <v>17280</v>
      </c>
      <c r="O73" s="108">
        <f>IFERROR(IF(IF(LEFT(I73,1)="B",VLOOKUP(A73,'item dashboard'!A:K,11,0),"")&lt;1,0,IF(LEFT(I73,1)="b",VLOOKUP(A73,'item dashboard'!A:K,11,0),"")),"")</f>
        <v>0</v>
      </c>
      <c r="P73" s="105" t="str">
        <f>IFERROR(VLOOKUP(A73,[2]Sheet2!$A:$C,3,0),1)</f>
        <v>#ERROR!</v>
      </c>
      <c r="Q73" s="109" t="str">
        <f>VLOOKUP(A73,'item dashboard'!A:A,1,0)</f>
        <v>B-225REV-W27EPC</v>
      </c>
      <c r="R73" s="109"/>
      <c r="S73" s="109"/>
    </row>
    <row r="74" ht="12.75" customHeight="1">
      <c r="A74" s="15" t="s">
        <v>376</v>
      </c>
      <c r="B74" s="15" t="s">
        <v>377</v>
      </c>
      <c r="C74" s="107">
        <v>0.022000000000000002</v>
      </c>
      <c r="D74" s="15" t="s">
        <v>4158</v>
      </c>
      <c r="E74" s="93">
        <v>3600.0</v>
      </c>
      <c r="F74" s="93">
        <v>1.0</v>
      </c>
      <c r="G74" s="93">
        <v>15.0</v>
      </c>
      <c r="H74" s="93">
        <v>40320.0</v>
      </c>
      <c r="I74" s="15" t="s">
        <v>4146</v>
      </c>
      <c r="J74" s="107">
        <v>0.011000000000000001</v>
      </c>
      <c r="K74" s="93">
        <v>2.5</v>
      </c>
      <c r="L74" s="15" t="s">
        <v>4147</v>
      </c>
      <c r="M74" s="104" t="str">
        <f t="shared" si="1"/>
        <v>#REF!</v>
      </c>
      <c r="N74" s="105">
        <f t="shared" si="2"/>
        <v>5760</v>
      </c>
      <c r="O74" s="108" t="str">
        <f>IFERROR(IF(IF(LEFT(I74,1)="B",VLOOKUP(A74,'item dashboard'!A:K,11,0),"")&lt;1,0,IF(LEFT(I74,1)="b",VLOOKUP(A74,'item dashboard'!A:K,11,0),"")),"")</f>
        <v/>
      </c>
      <c r="P74" s="105" t="str">
        <f>IFERROR(VLOOKUP(A74,[2]Sheet2!$A:$C,3,0),1)</f>
        <v>#ERROR!</v>
      </c>
      <c r="Q74" s="109" t="str">
        <f>VLOOKUP(A74,'item dashboard'!A:A,1,0)</f>
        <v>B-240MOV-N22</v>
      </c>
      <c r="R74" s="109"/>
      <c r="S74" s="109"/>
    </row>
    <row r="75" ht="12.75" customHeight="1">
      <c r="A75" s="15" t="s">
        <v>378</v>
      </c>
      <c r="B75" s="15" t="s">
        <v>379</v>
      </c>
      <c r="C75" s="107">
        <v>0.022000000000000002</v>
      </c>
      <c r="D75" s="15" t="s">
        <v>4158</v>
      </c>
      <c r="E75" s="93">
        <v>3600.0</v>
      </c>
      <c r="F75" s="93">
        <v>1.0</v>
      </c>
      <c r="G75" s="93">
        <v>15.0</v>
      </c>
      <c r="H75" s="93">
        <v>40591.0</v>
      </c>
      <c r="I75" s="15" t="s">
        <v>4146</v>
      </c>
      <c r="J75" s="107">
        <v>0.010780000000000001</v>
      </c>
      <c r="K75" s="93">
        <v>2.5</v>
      </c>
      <c r="L75" s="15" t="s">
        <v>4147</v>
      </c>
      <c r="M75" s="104" t="str">
        <f t="shared" si="1"/>
        <v>#REF!</v>
      </c>
      <c r="N75" s="105">
        <f t="shared" si="2"/>
        <v>5760</v>
      </c>
      <c r="O75" s="108" t="str">
        <f>IFERROR(IF(IF(LEFT(I75,1)="B",VLOOKUP(A75,'item dashboard'!A:K,11,0),"")&lt;1,0,IF(LEFT(I75,1)="b",VLOOKUP(A75,'item dashboard'!A:K,11,0),"")),"")</f>
        <v/>
      </c>
      <c r="P75" s="105" t="str">
        <f>IFERROR(VLOOKUP(A75,[2]Sheet2!$A:$C,3,0),1)</f>
        <v>#ERROR!</v>
      </c>
      <c r="Q75" s="109" t="str">
        <f>VLOOKUP(A75,'item dashboard'!A:A,1,0)</f>
        <v>B-240MOV-PK22</v>
      </c>
      <c r="R75" s="109"/>
      <c r="S75" s="109"/>
    </row>
    <row r="76" ht="12.75" customHeight="1">
      <c r="A76" s="15" t="s">
        <v>380</v>
      </c>
      <c r="B76" s="15" t="s">
        <v>381</v>
      </c>
      <c r="C76" s="107">
        <v>0.022000000000000002</v>
      </c>
      <c r="D76" s="15" t="s">
        <v>4158</v>
      </c>
      <c r="E76" s="93">
        <v>3600.0</v>
      </c>
      <c r="F76" s="93">
        <v>1.0</v>
      </c>
      <c r="G76" s="93">
        <v>13.78</v>
      </c>
      <c r="H76" s="93">
        <v>40320.0</v>
      </c>
      <c r="I76" s="15" t="s">
        <v>4146</v>
      </c>
      <c r="J76" s="107">
        <v>0.010692</v>
      </c>
      <c r="K76" s="93">
        <v>2.5</v>
      </c>
      <c r="L76" s="15" t="s">
        <v>4147</v>
      </c>
      <c r="M76" s="104" t="str">
        <f t="shared" si="1"/>
        <v>#REF!</v>
      </c>
      <c r="N76" s="105">
        <f t="shared" si="2"/>
        <v>6269.956459</v>
      </c>
      <c r="O76" s="108" t="str">
        <f>IFERROR(IF(IF(LEFT(I76,1)="B",VLOOKUP(A76,'item dashboard'!A:K,11,0),"")&lt;1,0,IF(LEFT(I76,1)="b",VLOOKUP(A76,'item dashboard'!A:K,11,0),"")),"")</f>
        <v/>
      </c>
      <c r="P76" s="105" t="str">
        <f>IFERROR(VLOOKUP(A76,[2]Sheet2!$A:$C,3,0),1)</f>
        <v>#ERROR!</v>
      </c>
      <c r="Q76" s="109" t="str">
        <f>VLOOKUP(A76,'item dashboard'!A:A,1,0)</f>
        <v>B-240MOV-W22</v>
      </c>
      <c r="R76" s="109"/>
      <c r="S76" s="109"/>
    </row>
    <row r="77" ht="12.75" customHeight="1">
      <c r="A77" s="15" t="s">
        <v>382</v>
      </c>
      <c r="B77" s="15" t="s">
        <v>383</v>
      </c>
      <c r="C77" s="107">
        <v>0.022000000000000002</v>
      </c>
      <c r="D77" s="15" t="s">
        <v>4158</v>
      </c>
      <c r="E77" s="93">
        <v>3600.0</v>
      </c>
      <c r="F77" s="93">
        <v>1.0</v>
      </c>
      <c r="G77" s="93">
        <v>15.0</v>
      </c>
      <c r="H77" s="93">
        <v>40591.0</v>
      </c>
      <c r="I77" s="15" t="s">
        <v>4146</v>
      </c>
      <c r="J77" s="107">
        <v>0.010780000000000001</v>
      </c>
      <c r="K77" s="93">
        <v>2.5</v>
      </c>
      <c r="L77" s="15" t="s">
        <v>4147</v>
      </c>
      <c r="M77" s="104" t="str">
        <f t="shared" si="1"/>
        <v>#REF!</v>
      </c>
      <c r="N77" s="105">
        <f t="shared" si="2"/>
        <v>5760</v>
      </c>
      <c r="O77" s="108" t="str">
        <f>IFERROR(IF(IF(LEFT(I77,1)="B",VLOOKUP(A77,'item dashboard'!A:K,11,0),"")&lt;1,0,IF(LEFT(I77,1)="b",VLOOKUP(A77,'item dashboard'!A:K,11,0),"")),"")</f>
        <v/>
      </c>
      <c r="P77" s="105" t="str">
        <f>IFERROR(VLOOKUP(A77,[2]Sheet2!$A:$C,3,0),1)</f>
        <v>#ERROR!</v>
      </c>
      <c r="Q77" s="109" t="str">
        <f>VLOOKUP(A77,'item dashboard'!A:A,1,0)</f>
        <v>B-240MOV-YL22</v>
      </c>
      <c r="R77" s="109"/>
      <c r="S77" s="109"/>
    </row>
    <row r="78" ht="12.75" customHeight="1">
      <c r="A78" s="15" t="s">
        <v>384</v>
      </c>
      <c r="B78" s="15" t="s">
        <v>385</v>
      </c>
      <c r="C78" s="107">
        <v>0.015</v>
      </c>
      <c r="D78" s="15" t="s">
        <v>4158</v>
      </c>
      <c r="E78" s="93">
        <v>7200.0</v>
      </c>
      <c r="F78" s="93">
        <v>1.0</v>
      </c>
      <c r="G78" s="93">
        <v>10.0</v>
      </c>
      <c r="H78" s="93">
        <v>61714.0</v>
      </c>
      <c r="I78" s="15" t="s">
        <v>4146</v>
      </c>
      <c r="J78" s="107">
        <v>0.00729</v>
      </c>
      <c r="K78" s="93">
        <v>2.5</v>
      </c>
      <c r="L78" s="15" t="s">
        <v>4147</v>
      </c>
      <c r="M78" s="104" t="str">
        <f t="shared" si="1"/>
        <v>#REF!</v>
      </c>
      <c r="N78" s="105">
        <f t="shared" si="2"/>
        <v>8640</v>
      </c>
      <c r="O78" s="108" t="str">
        <f>IFERROR(IF(IF(LEFT(I78,1)="B",VLOOKUP(A78,'item dashboard'!A:K,11,0),"")&lt;1,0,IF(LEFT(I78,1)="b",VLOOKUP(A78,'item dashboard'!A:K,11,0),"")),"")</f>
        <v/>
      </c>
      <c r="P78" s="105" t="str">
        <f>IFERROR(VLOOKUP(A78,[2]Sheet2!$A:$C,3,0),1)</f>
        <v>#ERROR!</v>
      </c>
      <c r="Q78" s="109" t="str">
        <f>VLOOKUP(A78,'item dashboard'!A:A,1,0)</f>
        <v>B-250GITH-W15</v>
      </c>
      <c r="R78" s="109"/>
      <c r="S78" s="109"/>
    </row>
    <row r="79" ht="12.75" customHeight="1">
      <c r="A79" s="15" t="s">
        <v>386</v>
      </c>
      <c r="B79" s="15" t="s">
        <v>387</v>
      </c>
      <c r="C79" s="107">
        <v>0.013000000000000001</v>
      </c>
      <c r="D79" s="15" t="s">
        <v>4156</v>
      </c>
      <c r="E79" s="93">
        <v>0.0</v>
      </c>
      <c r="F79" s="93">
        <v>1.0</v>
      </c>
      <c r="G79" s="93">
        <v>1.0</v>
      </c>
      <c r="H79" s="93">
        <v>61714.0</v>
      </c>
      <c r="I79" s="15" t="s">
        <v>384</v>
      </c>
      <c r="J79" s="107">
        <v>1.0</v>
      </c>
      <c r="K79" s="93">
        <v>0.5</v>
      </c>
      <c r="L79" s="15" t="s">
        <v>4147</v>
      </c>
      <c r="M79" s="104" t="str">
        <f t="shared" si="1"/>
        <v>#REF!</v>
      </c>
      <c r="N79" s="105">
        <f t="shared" si="2"/>
        <v>86400</v>
      </c>
      <c r="O79" s="108">
        <f>IFERROR(IF(IF(LEFT(I79,1)="B",VLOOKUP(A79,'item dashboard'!A:K,11,0),"")&lt;1,0,IF(LEFT(I79,1)="b",VLOOKUP(A79,'item dashboard'!A:K,11,0),"")),"")</f>
        <v>0</v>
      </c>
      <c r="P79" s="105" t="str">
        <f>IFERROR(VLOOKUP(A79,[2]Sheet2!$A:$C,3,0),1)</f>
        <v>#ERROR!</v>
      </c>
      <c r="Q79" s="109" t="str">
        <f>VLOOKUP(A79,'item dashboard'!A:A,1,0)</f>
        <v>B-250GS-W15DAPP</v>
      </c>
      <c r="R79" s="109"/>
      <c r="S79" s="109"/>
    </row>
    <row r="80" ht="12.75" customHeight="1">
      <c r="A80" s="15" t="s">
        <v>388</v>
      </c>
      <c r="B80" s="15" t="s">
        <v>389</v>
      </c>
      <c r="C80" s="107">
        <v>0.013000000000000001</v>
      </c>
      <c r="D80" s="15" t="s">
        <v>4156</v>
      </c>
      <c r="E80" s="93">
        <v>0.0</v>
      </c>
      <c r="F80" s="93">
        <v>1.0</v>
      </c>
      <c r="G80" s="93">
        <v>1.0</v>
      </c>
      <c r="H80" s="93">
        <v>61714.0</v>
      </c>
      <c r="I80" s="15" t="s">
        <v>384</v>
      </c>
      <c r="J80" s="107">
        <v>1.0</v>
      </c>
      <c r="K80" s="93">
        <v>0.5</v>
      </c>
      <c r="L80" s="15" t="s">
        <v>4147</v>
      </c>
      <c r="M80" s="104" t="str">
        <f t="shared" si="1"/>
        <v>#REF!</v>
      </c>
      <c r="N80" s="105">
        <f t="shared" si="2"/>
        <v>86400</v>
      </c>
      <c r="O80" s="108">
        <f>IFERROR(IF(IF(LEFT(I80,1)="B",VLOOKUP(A80,'item dashboard'!A:K,11,0),"")&lt;1,0,IF(LEFT(I80,1)="b",VLOOKUP(A80,'item dashboard'!A:K,11,0),"")),"")</f>
        <v>0</v>
      </c>
      <c r="P80" s="105" t="str">
        <f>IFERROR(VLOOKUP(A80,[2]Sheet2!$A:$C,3,0),1)</f>
        <v>#ERROR!</v>
      </c>
      <c r="Q80" s="109" t="str">
        <f>VLOOKUP(A80,'item dashboard'!A:A,1,0)</f>
        <v>B-250GS-W15PA</v>
      </c>
      <c r="R80" s="109"/>
      <c r="S80" s="109"/>
    </row>
    <row r="81" ht="12.75" customHeight="1">
      <c r="A81" s="15" t="s">
        <v>390</v>
      </c>
      <c r="B81" s="15" t="s">
        <v>391</v>
      </c>
      <c r="C81" s="107">
        <v>0.013000000000000001</v>
      </c>
      <c r="D81" s="15" t="s">
        <v>4156</v>
      </c>
      <c r="E81" s="93">
        <v>0.0</v>
      </c>
      <c r="F81" s="93">
        <v>1.0</v>
      </c>
      <c r="G81" s="93">
        <v>1.0</v>
      </c>
      <c r="H81" s="93">
        <v>61714.0</v>
      </c>
      <c r="I81" s="15" t="s">
        <v>384</v>
      </c>
      <c r="J81" s="107">
        <v>1.0</v>
      </c>
      <c r="K81" s="93">
        <v>0.5</v>
      </c>
      <c r="L81" s="15" t="s">
        <v>4147</v>
      </c>
      <c r="M81" s="104" t="str">
        <f t="shared" si="1"/>
        <v>#REF!</v>
      </c>
      <c r="N81" s="105">
        <f t="shared" si="2"/>
        <v>86400</v>
      </c>
      <c r="O81" s="108">
        <f>IFERROR(IF(IF(LEFT(I81,1)="B",VLOOKUP(A81,'item dashboard'!A:K,11,0),"")&lt;1,0,IF(LEFT(I81,1)="b",VLOOKUP(A81,'item dashboard'!A:K,11,0),"")),"")</f>
        <v>0</v>
      </c>
      <c r="P81" s="105" t="str">
        <f>IFERROR(VLOOKUP(A81,[2]Sheet2!$A:$C,3,0),1)</f>
        <v>#ERROR!</v>
      </c>
      <c r="Q81" s="109" t="str">
        <f>VLOOKUP(A81,'item dashboard'!A:A,1,0)</f>
        <v>B-250GS-W15PI</v>
      </c>
      <c r="R81" s="109"/>
      <c r="S81" s="109"/>
    </row>
    <row r="82" ht="12.75" customHeight="1">
      <c r="A82" s="15" t="s">
        <v>392</v>
      </c>
      <c r="B82" s="15" t="s">
        <v>393</v>
      </c>
      <c r="C82" s="107">
        <v>0.013000000000000001</v>
      </c>
      <c r="D82" s="15" t="s">
        <v>4156</v>
      </c>
      <c r="E82" s="93">
        <v>0.0</v>
      </c>
      <c r="F82" s="93">
        <v>1.0</v>
      </c>
      <c r="G82" s="93">
        <v>1.0</v>
      </c>
      <c r="H82" s="93">
        <v>61714.0</v>
      </c>
      <c r="I82" s="15" t="s">
        <v>384</v>
      </c>
      <c r="J82" s="107">
        <v>1.0</v>
      </c>
      <c r="K82" s="93">
        <v>0.5</v>
      </c>
      <c r="L82" s="15" t="s">
        <v>4147</v>
      </c>
      <c r="M82" s="104" t="str">
        <f t="shared" si="1"/>
        <v>#REF!</v>
      </c>
      <c r="N82" s="105">
        <f t="shared" si="2"/>
        <v>86400</v>
      </c>
      <c r="O82" s="108">
        <f>IFERROR(IF(IF(LEFT(I82,1)="B",VLOOKUP(A82,'item dashboard'!A:K,11,0),"")&lt;1,0,IF(LEFT(I82,1)="b",VLOOKUP(A82,'item dashboard'!A:K,11,0),"")),"")</f>
        <v>0</v>
      </c>
      <c r="P82" s="105" t="str">
        <f>IFERROR(VLOOKUP(A82,[2]Sheet2!$A:$C,3,0),1)</f>
        <v>#ERROR!</v>
      </c>
      <c r="Q82" s="109" t="str">
        <f>VLOOKUP(A82,'item dashboard'!A:A,1,0)</f>
        <v>B-250GS-W15RF</v>
      </c>
      <c r="R82" s="109"/>
      <c r="S82" s="109"/>
    </row>
    <row r="83" ht="12.75" customHeight="1">
      <c r="A83" s="15" t="s">
        <v>394</v>
      </c>
      <c r="B83" s="15" t="s">
        <v>395</v>
      </c>
      <c r="C83" s="107">
        <v>0.013000000000000001</v>
      </c>
      <c r="D83" s="15" t="s">
        <v>4156</v>
      </c>
      <c r="E83" s="93">
        <v>0.0</v>
      </c>
      <c r="F83" s="93">
        <v>1.0</v>
      </c>
      <c r="G83" s="93">
        <v>1.0</v>
      </c>
      <c r="H83" s="93">
        <v>61714.0</v>
      </c>
      <c r="I83" s="15" t="s">
        <v>384</v>
      </c>
      <c r="J83" s="107">
        <v>1.0</v>
      </c>
      <c r="K83" s="93">
        <v>0.5</v>
      </c>
      <c r="L83" s="15" t="s">
        <v>4147</v>
      </c>
      <c r="M83" s="104" t="str">
        <f t="shared" si="1"/>
        <v>#REF!</v>
      </c>
      <c r="N83" s="105">
        <f t="shared" si="2"/>
        <v>86400</v>
      </c>
      <c r="O83" s="108">
        <f>IFERROR(IF(IF(LEFT(I83,1)="B",VLOOKUP(A83,'item dashboard'!A:K,11,0),"")&lt;1,0,IF(LEFT(I83,1)="b",VLOOKUP(A83,'item dashboard'!A:K,11,0),"")),"")</f>
        <v>0</v>
      </c>
      <c r="P83" s="105" t="str">
        <f>IFERROR(VLOOKUP(A83,[2]Sheet2!$A:$C,3,0),1)</f>
        <v>#ERROR!</v>
      </c>
      <c r="Q83" s="109" t="str">
        <f>VLOOKUP(A83,'item dashboard'!A:A,1,0)</f>
        <v>B-250GS-W15SB</v>
      </c>
      <c r="R83" s="109"/>
      <c r="S83" s="109"/>
    </row>
    <row r="84" ht="12.75" customHeight="1">
      <c r="A84" s="15" t="s">
        <v>396</v>
      </c>
      <c r="B84" s="15" t="s">
        <v>397</v>
      </c>
      <c r="C84" s="107">
        <v>0.013000000000000001</v>
      </c>
      <c r="D84" s="15" t="s">
        <v>4156</v>
      </c>
      <c r="E84" s="93">
        <v>0.0</v>
      </c>
      <c r="F84" s="93">
        <v>1.0</v>
      </c>
      <c r="G84" s="93">
        <v>1.0</v>
      </c>
      <c r="H84" s="93">
        <v>61714.0</v>
      </c>
      <c r="I84" s="15" t="s">
        <v>384</v>
      </c>
      <c r="J84" s="107">
        <v>1.0</v>
      </c>
      <c r="K84" s="93">
        <v>0.5</v>
      </c>
      <c r="L84" s="15" t="s">
        <v>4147</v>
      </c>
      <c r="M84" s="104" t="str">
        <f t="shared" si="1"/>
        <v>#REF!</v>
      </c>
      <c r="N84" s="105">
        <f t="shared" si="2"/>
        <v>86400</v>
      </c>
      <c r="O84" s="108">
        <f>IFERROR(IF(IF(LEFT(I84,1)="B",VLOOKUP(A84,'item dashboard'!A:K,11,0),"")&lt;1,0,IF(LEFT(I84,1)="b",VLOOKUP(A84,'item dashboard'!A:K,11,0),"")),"")</f>
        <v>0</v>
      </c>
      <c r="P84" s="105" t="str">
        <f>IFERROR(VLOOKUP(A84,[2]Sheet2!$A:$C,3,0),1)</f>
        <v>#ERROR!</v>
      </c>
      <c r="Q84" s="109" t="str">
        <f>VLOOKUP(A84,'item dashboard'!A:A,1,0)</f>
        <v>B-250GS-W15VA</v>
      </c>
      <c r="R84" s="109"/>
      <c r="S84" s="109"/>
    </row>
    <row r="85" ht="12.75" customHeight="1">
      <c r="A85" s="15" t="s">
        <v>398</v>
      </c>
      <c r="B85" s="15" t="s">
        <v>399</v>
      </c>
      <c r="C85" s="107">
        <v>0.013000000000000001</v>
      </c>
      <c r="D85" s="15" t="s">
        <v>4156</v>
      </c>
      <c r="E85" s="93">
        <v>0.0</v>
      </c>
      <c r="F85" s="93">
        <v>1.0</v>
      </c>
      <c r="G85" s="93">
        <v>1.0</v>
      </c>
      <c r="H85" s="93">
        <v>61714.0</v>
      </c>
      <c r="I85" s="15" t="s">
        <v>384</v>
      </c>
      <c r="J85" s="107">
        <v>1.0</v>
      </c>
      <c r="K85" s="93">
        <v>0.5</v>
      </c>
      <c r="L85" s="15" t="s">
        <v>4147</v>
      </c>
      <c r="M85" s="104" t="str">
        <f t="shared" si="1"/>
        <v>#REF!</v>
      </c>
      <c r="N85" s="105">
        <f t="shared" si="2"/>
        <v>86400</v>
      </c>
      <c r="O85" s="108">
        <f>IFERROR(IF(IF(LEFT(I85,1)="B",VLOOKUP(A85,'item dashboard'!A:K,11,0),"")&lt;1,0,IF(LEFT(I85,1)="b",VLOOKUP(A85,'item dashboard'!A:K,11,0),"")),"")</f>
        <v>0</v>
      </c>
      <c r="P85" s="105" t="str">
        <f>IFERROR(VLOOKUP(A85,[2]Sheet2!$A:$C,3,0),1)</f>
        <v>#ERROR!</v>
      </c>
      <c r="Q85" s="109" t="str">
        <f>VLOOKUP(A85,'item dashboard'!A:A,1,0)</f>
        <v>B-250GS-W15YAP</v>
      </c>
      <c r="R85" s="109"/>
      <c r="S85" s="109"/>
    </row>
    <row r="86" ht="12.75" customHeight="1">
      <c r="A86" s="15" t="s">
        <v>400</v>
      </c>
      <c r="B86" s="15" t="s">
        <v>401</v>
      </c>
      <c r="C86" s="107">
        <v>0.013000000000000001</v>
      </c>
      <c r="D86" s="15" t="s">
        <v>4156</v>
      </c>
      <c r="E86" s="93">
        <v>0.0</v>
      </c>
      <c r="F86" s="93">
        <v>1.0</v>
      </c>
      <c r="G86" s="93">
        <v>1.0</v>
      </c>
      <c r="H86" s="93">
        <v>61714.0</v>
      </c>
      <c r="I86" s="15" t="s">
        <v>384</v>
      </c>
      <c r="J86" s="107">
        <v>1.0</v>
      </c>
      <c r="K86" s="93">
        <v>0.5</v>
      </c>
      <c r="L86" s="15" t="s">
        <v>4147</v>
      </c>
      <c r="M86" s="104" t="str">
        <f t="shared" si="1"/>
        <v>#REF!</v>
      </c>
      <c r="N86" s="105">
        <f t="shared" si="2"/>
        <v>86400</v>
      </c>
      <c r="O86" s="108">
        <f>IFERROR(IF(IF(LEFT(I86,1)="B",VLOOKUP(A86,'item dashboard'!A:K,11,0),"")&lt;1,0,IF(LEFT(I86,1)="b",VLOOKUP(A86,'item dashboard'!A:K,11,0),"")),"")</f>
        <v>0</v>
      </c>
      <c r="P86" s="105" t="str">
        <f>IFERROR(VLOOKUP(A86,[2]Sheet2!$A:$C,3,0),1)</f>
        <v>#ERROR!</v>
      </c>
      <c r="Q86" s="109" t="str">
        <f>VLOOKUP(A86,'item dashboard'!A:A,1,0)</f>
        <v>B-250GS-W15YPE</v>
      </c>
      <c r="R86" s="109"/>
      <c r="S86" s="109"/>
    </row>
    <row r="87" ht="12.75" customHeight="1">
      <c r="A87" s="15" t="s">
        <v>402</v>
      </c>
      <c r="B87" s="15" t="s">
        <v>403</v>
      </c>
      <c r="C87" s="107">
        <v>0.013000000000000001</v>
      </c>
      <c r="D87" s="15" t="s">
        <v>4156</v>
      </c>
      <c r="E87" s="93">
        <v>0.0</v>
      </c>
      <c r="F87" s="93">
        <v>1.0</v>
      </c>
      <c r="G87" s="93">
        <v>1.0</v>
      </c>
      <c r="H87" s="93">
        <v>61714.0</v>
      </c>
      <c r="I87" s="15" t="s">
        <v>384</v>
      </c>
      <c r="J87" s="107">
        <v>1.0</v>
      </c>
      <c r="K87" s="93">
        <v>0.5</v>
      </c>
      <c r="L87" s="15" t="s">
        <v>4147</v>
      </c>
      <c r="M87" s="104" t="str">
        <f t="shared" si="1"/>
        <v>#REF!</v>
      </c>
      <c r="N87" s="105">
        <f t="shared" si="2"/>
        <v>86400</v>
      </c>
      <c r="O87" s="108">
        <f>IFERROR(IF(IF(LEFT(I87,1)="B",VLOOKUP(A87,'item dashboard'!A:K,11,0),"")&lt;1,0,IF(LEFT(I87,1)="b",VLOOKUP(A87,'item dashboard'!A:K,11,0),"")),"")</f>
        <v>0</v>
      </c>
      <c r="P87" s="105" t="str">
        <f>IFERROR(VLOOKUP(A87,[2]Sheet2!$A:$C,3,0),1)</f>
        <v>#ERROR!</v>
      </c>
      <c r="Q87" s="109" t="str">
        <f>VLOOKUP(A87,'item dashboard'!A:A,1,0)</f>
        <v>B-250GS-W15YSB</v>
      </c>
      <c r="R87" s="109"/>
      <c r="S87" s="109"/>
    </row>
    <row r="88" ht="12.75" customHeight="1">
      <c r="A88" s="15" t="s">
        <v>404</v>
      </c>
      <c r="B88" s="15" t="s">
        <v>405</v>
      </c>
      <c r="C88" s="107">
        <v>0.013000000000000001</v>
      </c>
      <c r="D88" s="15" t="s">
        <v>4156</v>
      </c>
      <c r="E88" s="93">
        <v>0.0</v>
      </c>
      <c r="F88" s="93">
        <v>1.0</v>
      </c>
      <c r="G88" s="93">
        <v>1.0</v>
      </c>
      <c r="H88" s="93">
        <v>61714.0</v>
      </c>
      <c r="I88" s="15" t="s">
        <v>384</v>
      </c>
      <c r="J88" s="107">
        <v>1.0</v>
      </c>
      <c r="K88" s="93">
        <v>0.5</v>
      </c>
      <c r="L88" s="15" t="s">
        <v>4147</v>
      </c>
      <c r="M88" s="104" t="str">
        <f t="shared" si="1"/>
        <v>#REF!</v>
      </c>
      <c r="N88" s="105">
        <f t="shared" si="2"/>
        <v>86400</v>
      </c>
      <c r="O88" s="108">
        <f>IFERROR(IF(IF(LEFT(I88,1)="B",VLOOKUP(A88,'item dashboard'!A:K,11,0),"")&lt;1,0,IF(LEFT(I88,1)="b",VLOOKUP(A88,'item dashboard'!A:K,11,0),"")),"")</f>
        <v>0</v>
      </c>
      <c r="P88" s="105" t="str">
        <f>IFERROR(VLOOKUP(A88,[2]Sheet2!$A:$C,3,0),1)</f>
        <v>#ERROR!</v>
      </c>
      <c r="Q88" s="109" t="str">
        <f>VLOOKUP(A88,'item dashboard'!A:A,1,0)</f>
        <v>B-250GS-W15YT</v>
      </c>
      <c r="R88" s="109"/>
      <c r="S88" s="109"/>
    </row>
    <row r="89" ht="12.75" customHeight="1">
      <c r="A89" s="15" t="s">
        <v>406</v>
      </c>
      <c r="B89" s="15" t="s">
        <v>407</v>
      </c>
      <c r="C89" s="107">
        <v>0.026000000000000002</v>
      </c>
      <c r="D89" s="15" t="s">
        <v>4158</v>
      </c>
      <c r="E89" s="93">
        <v>7200.0</v>
      </c>
      <c r="F89" s="93">
        <v>4.0</v>
      </c>
      <c r="G89" s="93">
        <v>20.0</v>
      </c>
      <c r="H89" s="93">
        <v>17280.0</v>
      </c>
      <c r="I89" s="15" t="s">
        <v>4146</v>
      </c>
      <c r="J89" s="107">
        <v>0.026000000000000002</v>
      </c>
      <c r="K89" s="93">
        <v>2.5</v>
      </c>
      <c r="L89" s="15" t="s">
        <v>4147</v>
      </c>
      <c r="M89" s="104" t="str">
        <f t="shared" si="1"/>
        <v>#REF!</v>
      </c>
      <c r="N89" s="105">
        <f t="shared" si="2"/>
        <v>17280</v>
      </c>
      <c r="O89" s="108" t="str">
        <f>IFERROR(IF(IF(LEFT(I89,1)="B",VLOOKUP(A89,'item dashboard'!A:K,11,0),"")&lt;1,0,IF(LEFT(I89,1)="b",VLOOKUP(A89,'item dashboard'!A:K,11,0),"")),"")</f>
        <v/>
      </c>
      <c r="P89" s="105" t="str">
        <f>IFERROR(VLOOKUP(A89,[2]Sheet2!$A:$C,3,0),1)</f>
        <v>#ERROR!</v>
      </c>
      <c r="Q89" s="109" t="str">
        <f>VLOOKUP(A89,'item dashboard'!A:A,1,0)</f>
        <v>B-250MC-N26</v>
      </c>
      <c r="R89" s="109"/>
      <c r="S89" s="109"/>
    </row>
    <row r="90" ht="12.75" customHeight="1">
      <c r="A90" s="15" t="s">
        <v>408</v>
      </c>
      <c r="B90" s="15" t="s">
        <v>409</v>
      </c>
      <c r="C90" s="107">
        <v>0.026000000000000002</v>
      </c>
      <c r="D90" s="15" t="s">
        <v>4150</v>
      </c>
      <c r="E90" s="93">
        <v>7200.0</v>
      </c>
      <c r="F90" s="93">
        <v>4.0</v>
      </c>
      <c r="G90" s="93">
        <v>20.0</v>
      </c>
      <c r="H90" s="93">
        <v>17280.0</v>
      </c>
      <c r="I90" s="15" t="s">
        <v>406</v>
      </c>
      <c r="J90" s="107">
        <v>1.0</v>
      </c>
      <c r="K90" s="93">
        <v>0.0</v>
      </c>
      <c r="L90" s="15" t="s">
        <v>4147</v>
      </c>
      <c r="M90" s="104" t="str">
        <f t="shared" si="1"/>
        <v>#REF!</v>
      </c>
      <c r="N90" s="105">
        <f t="shared" si="2"/>
        <v>17280</v>
      </c>
      <c r="O90" s="108">
        <f>IFERROR(IF(IF(LEFT(I90,1)="B",VLOOKUP(A90,'item dashboard'!A:K,11,0),"")&lt;1,0,IF(LEFT(I90,1)="b",VLOOKUP(A90,'item dashboard'!A:K,11,0),"")),"")</f>
        <v>0</v>
      </c>
      <c r="P90" s="105" t="str">
        <f>IFERROR(VLOOKUP(A90,[2]Sheet2!$A:$C,3,0),1)</f>
        <v>#ERROR!</v>
      </c>
      <c r="Q90" s="109" t="str">
        <f>VLOOKUP(A90,'item dashboard'!A:A,1,0)</f>
        <v>B-250MC-N26EPCC</v>
      </c>
      <c r="R90" s="109"/>
      <c r="S90" s="109"/>
    </row>
    <row r="91" ht="12.75" customHeight="1">
      <c r="A91" s="15" t="s">
        <v>410</v>
      </c>
      <c r="B91" s="15" t="s">
        <v>411</v>
      </c>
      <c r="C91" s="107">
        <v>0.016</v>
      </c>
      <c r="D91" s="15" t="s">
        <v>4158</v>
      </c>
      <c r="E91" s="93">
        <v>2.0</v>
      </c>
      <c r="F91" s="93">
        <v>1.0</v>
      </c>
      <c r="G91" s="93">
        <v>12.0</v>
      </c>
      <c r="H91" s="93">
        <v>50400.0</v>
      </c>
      <c r="I91" s="15" t="s">
        <v>4146</v>
      </c>
      <c r="J91" s="107">
        <v>0.008602</v>
      </c>
      <c r="K91" s="93">
        <v>2.5</v>
      </c>
      <c r="L91" s="15" t="s">
        <v>4147</v>
      </c>
      <c r="M91" s="104" t="str">
        <f t="shared" si="1"/>
        <v>#REF!</v>
      </c>
      <c r="N91" s="105">
        <f t="shared" si="2"/>
        <v>7200</v>
      </c>
      <c r="O91" s="108" t="str">
        <f>IFERROR(IF(IF(LEFT(I91,1)="B",VLOOKUP(A91,'item dashboard'!A:K,11,0),"")&lt;1,0,IF(LEFT(I91,1)="b",VLOOKUP(A91,'item dashboard'!A:K,11,0),"")),"")</f>
        <v/>
      </c>
      <c r="P91" s="105" t="str">
        <f>IFERROR(VLOOKUP(A91,[2]Sheet2!$A:$C,3,0),1)</f>
        <v>#ERROR!</v>
      </c>
      <c r="Q91" s="109" t="str">
        <f>VLOOKUP(A91,'item dashboard'!A:A,1,0)</f>
        <v>B-250MOLITO-W16</v>
      </c>
      <c r="R91" s="109"/>
      <c r="S91" s="109"/>
    </row>
    <row r="92" ht="12.75" customHeight="1">
      <c r="A92" s="15" t="s">
        <v>412</v>
      </c>
      <c r="B92" s="15" t="s">
        <v>413</v>
      </c>
      <c r="C92" s="107">
        <v>0.0177</v>
      </c>
      <c r="D92" s="15" t="s">
        <v>4156</v>
      </c>
      <c r="E92" s="93">
        <v>0.0</v>
      </c>
      <c r="F92" s="93">
        <v>1.0</v>
      </c>
      <c r="G92" s="93">
        <v>1.8</v>
      </c>
      <c r="H92" s="93">
        <v>48000.0</v>
      </c>
      <c r="I92" s="15" t="s">
        <v>410</v>
      </c>
      <c r="J92" s="107">
        <v>1.0</v>
      </c>
      <c r="K92" s="93">
        <v>0.5</v>
      </c>
      <c r="L92" s="15" t="s">
        <v>4147</v>
      </c>
      <c r="M92" s="104" t="str">
        <f t="shared" si="1"/>
        <v>#REF!</v>
      </c>
      <c r="N92" s="105">
        <f t="shared" si="2"/>
        <v>48000</v>
      </c>
      <c r="O92" s="108">
        <f>IFERROR(IF(IF(LEFT(I92,1)="B",VLOOKUP(A92,'item dashboard'!A:K,11,0),"")&lt;1,0,IF(LEFT(I92,1)="b",VLOOKUP(A92,'item dashboard'!A:K,11,0),"")),"")</f>
        <v>0</v>
      </c>
      <c r="P92" s="105" t="str">
        <f>IFERROR(VLOOKUP(A92,[2]Sheet2!$A:$C,3,0),1)</f>
        <v>#ERROR!</v>
      </c>
      <c r="Q92" s="109" t="str">
        <f>VLOOKUP(A92,'item dashboard'!A:A,1,0)</f>
        <v>B-250MS-W16MA</v>
      </c>
      <c r="R92" s="109"/>
      <c r="S92" s="109"/>
    </row>
    <row r="93" ht="12.75" customHeight="1">
      <c r="A93" s="15" t="s">
        <v>414</v>
      </c>
      <c r="B93" s="15" t="s">
        <v>415</v>
      </c>
      <c r="C93" s="107">
        <v>0.0177</v>
      </c>
      <c r="D93" s="15" t="s">
        <v>4156</v>
      </c>
      <c r="E93" s="93">
        <v>0.0</v>
      </c>
      <c r="F93" s="93">
        <v>1.0</v>
      </c>
      <c r="G93" s="93">
        <v>1.8</v>
      </c>
      <c r="H93" s="93">
        <v>48000.0</v>
      </c>
      <c r="I93" s="15" t="s">
        <v>410</v>
      </c>
      <c r="J93" s="107">
        <v>1.0</v>
      </c>
      <c r="K93" s="93">
        <v>0.5</v>
      </c>
      <c r="L93" s="15" t="s">
        <v>4147</v>
      </c>
      <c r="M93" s="104" t="str">
        <f t="shared" si="1"/>
        <v>#REF!</v>
      </c>
      <c r="N93" s="105">
        <f t="shared" si="2"/>
        <v>48000</v>
      </c>
      <c r="O93" s="108">
        <f>IFERROR(IF(IF(LEFT(I93,1)="B",VLOOKUP(A93,'item dashboard'!A:K,11,0),"")&lt;1,0,IF(LEFT(I93,1)="b",VLOOKUP(A93,'item dashboard'!A:K,11,0),"")),"")</f>
        <v>0</v>
      </c>
      <c r="P93" s="105" t="str">
        <f>IFERROR(VLOOKUP(A93,[2]Sheet2!$A:$C,3,0),1)</f>
        <v>#ERROR!</v>
      </c>
      <c r="Q93" s="109" t="str">
        <f>VLOOKUP(A93,'item dashboard'!A:A,1,0)</f>
        <v>B-250MS-W16NA</v>
      </c>
      <c r="R93" s="109"/>
      <c r="S93" s="109"/>
    </row>
    <row r="94" ht="12.75" customHeight="1">
      <c r="A94" s="15" t="s">
        <v>416</v>
      </c>
      <c r="B94" s="15" t="s">
        <v>417</v>
      </c>
      <c r="C94" s="107">
        <v>0.0177</v>
      </c>
      <c r="D94" s="15" t="s">
        <v>4156</v>
      </c>
      <c r="E94" s="93">
        <v>0.0</v>
      </c>
      <c r="F94" s="93">
        <v>1.0</v>
      </c>
      <c r="G94" s="93">
        <v>1.8</v>
      </c>
      <c r="H94" s="93">
        <v>48000.0</v>
      </c>
      <c r="I94" s="15" t="s">
        <v>410</v>
      </c>
      <c r="J94" s="107">
        <v>1.0</v>
      </c>
      <c r="K94" s="93">
        <v>0.5</v>
      </c>
      <c r="L94" s="15" t="s">
        <v>4147</v>
      </c>
      <c r="M94" s="104" t="str">
        <f t="shared" si="1"/>
        <v>#REF!</v>
      </c>
      <c r="N94" s="105">
        <f t="shared" si="2"/>
        <v>48000</v>
      </c>
      <c r="O94" s="108">
        <f>IFERROR(IF(IF(LEFT(I94,1)="B",VLOOKUP(A94,'item dashboard'!A:K,11,0),"")&lt;1,0,IF(LEFT(I94,1)="b",VLOOKUP(A94,'item dashboard'!A:K,11,0),"")),"")</f>
        <v>0</v>
      </c>
      <c r="P94" s="105" t="str">
        <f>IFERROR(VLOOKUP(A94,[2]Sheet2!$A:$C,3,0),1)</f>
        <v>#ERROR!</v>
      </c>
      <c r="Q94" s="109" t="str">
        <f>VLOOKUP(A94,'item dashboard'!A:A,1,0)</f>
        <v>B-250MS-W16PE</v>
      </c>
      <c r="R94" s="109"/>
      <c r="S94" s="109"/>
    </row>
    <row r="95" ht="12.75" customHeight="1">
      <c r="A95" s="15" t="s">
        <v>418</v>
      </c>
      <c r="B95" s="15" t="s">
        <v>419</v>
      </c>
      <c r="C95" s="107">
        <v>0.0177</v>
      </c>
      <c r="D95" s="15" t="s">
        <v>4156</v>
      </c>
      <c r="E95" s="93">
        <v>0.0</v>
      </c>
      <c r="F95" s="93">
        <v>1.0</v>
      </c>
      <c r="G95" s="93">
        <v>1.8</v>
      </c>
      <c r="H95" s="93">
        <v>48000.0</v>
      </c>
      <c r="I95" s="15" t="s">
        <v>410</v>
      </c>
      <c r="J95" s="107">
        <v>1.0</v>
      </c>
      <c r="K95" s="93">
        <v>0.5</v>
      </c>
      <c r="L95" s="15" t="s">
        <v>4147</v>
      </c>
      <c r="M95" s="104" t="str">
        <f t="shared" si="1"/>
        <v>#REF!</v>
      </c>
      <c r="N95" s="105">
        <f t="shared" si="2"/>
        <v>48000</v>
      </c>
      <c r="O95" s="108">
        <f>IFERROR(IF(IF(LEFT(I95,1)="B",VLOOKUP(A95,'item dashboard'!A:K,11,0),"")&lt;1,0,IF(LEFT(I95,1)="b",VLOOKUP(A95,'item dashboard'!A:K,11,0),"")),"")</f>
        <v>0</v>
      </c>
      <c r="P95" s="105" t="str">
        <f>IFERROR(VLOOKUP(A95,[2]Sheet2!$A:$C,3,0),1)</f>
        <v>#ERROR!</v>
      </c>
      <c r="Q95" s="109" t="str">
        <f>VLOOKUP(A95,'item dashboard'!A:A,1,0)</f>
        <v>B-250MS-W16SB</v>
      </c>
      <c r="R95" s="109"/>
      <c r="S95" s="109"/>
    </row>
    <row r="96" ht="12.75" customHeight="1">
      <c r="A96" s="15" t="s">
        <v>420</v>
      </c>
      <c r="B96" s="15" t="s">
        <v>421</v>
      </c>
      <c r="C96" s="107">
        <v>0.0177</v>
      </c>
      <c r="D96" s="15" t="s">
        <v>4156</v>
      </c>
      <c r="E96" s="93">
        <v>0.0</v>
      </c>
      <c r="F96" s="93">
        <v>1.0</v>
      </c>
      <c r="G96" s="93">
        <v>1.8</v>
      </c>
      <c r="H96" s="93">
        <v>48000.0</v>
      </c>
      <c r="I96" s="15" t="s">
        <v>410</v>
      </c>
      <c r="J96" s="107">
        <v>1.0</v>
      </c>
      <c r="K96" s="93">
        <v>0.5</v>
      </c>
      <c r="L96" s="15" t="s">
        <v>4147</v>
      </c>
      <c r="M96" s="104" t="str">
        <f t="shared" si="1"/>
        <v>#REF!</v>
      </c>
      <c r="N96" s="105">
        <f t="shared" si="2"/>
        <v>48000</v>
      </c>
      <c r="O96" s="108">
        <f>IFERROR(IF(IF(LEFT(I96,1)="B",VLOOKUP(A96,'item dashboard'!A:K,11,0),"")&lt;1,0,IF(LEFT(I96,1)="b",VLOOKUP(A96,'item dashboard'!A:K,11,0),"")),"")</f>
        <v>0</v>
      </c>
      <c r="P96" s="105" t="str">
        <f>IFERROR(VLOOKUP(A96,[2]Sheet2!$A:$C,3,0),1)</f>
        <v>#ERROR!</v>
      </c>
      <c r="Q96" s="109" t="str">
        <f>VLOOKUP(A96,'item dashboard'!A:A,1,0)</f>
        <v>B-250MS-W16VA</v>
      </c>
      <c r="R96" s="109"/>
      <c r="S96" s="109"/>
    </row>
    <row r="97" ht="12.75" customHeight="1">
      <c r="A97" s="15" t="s">
        <v>422</v>
      </c>
      <c r="B97" s="15" t="s">
        <v>423</v>
      </c>
      <c r="C97" s="107">
        <v>0.021</v>
      </c>
      <c r="D97" s="15" t="s">
        <v>4150</v>
      </c>
      <c r="E97" s="93">
        <v>7200.0</v>
      </c>
      <c r="F97" s="93">
        <v>1.0</v>
      </c>
      <c r="G97" s="93">
        <v>16.0</v>
      </c>
      <c r="H97" s="93">
        <v>37800.0</v>
      </c>
      <c r="I97" s="15" t="s">
        <v>4146</v>
      </c>
      <c r="J97" s="107">
        <v>0.020706000000000002</v>
      </c>
      <c r="K97" s="93">
        <v>2.5</v>
      </c>
      <c r="L97" s="15" t="s">
        <v>4147</v>
      </c>
      <c r="M97" s="104" t="str">
        <f t="shared" si="1"/>
        <v>#REF!</v>
      </c>
      <c r="N97" s="105">
        <f t="shared" si="2"/>
        <v>5400</v>
      </c>
      <c r="O97" s="108" t="str">
        <f>IFERROR(IF(IF(LEFT(I97,1)="B",VLOOKUP(A97,'item dashboard'!A:K,11,0),"")&lt;1,0,IF(LEFT(I97,1)="b",VLOOKUP(A97,'item dashboard'!A:K,11,0),"")),"")</f>
        <v/>
      </c>
      <c r="P97" s="105" t="str">
        <f>IFERROR(VLOOKUP(A97,[2]Sheet2!$A:$C,3,0),1)</f>
        <v>#ERROR!</v>
      </c>
      <c r="Q97" s="109" t="str">
        <f>VLOOKUP(A97,'item dashboard'!A:A,1,0)</f>
        <v>B-250SRV-PW21</v>
      </c>
      <c r="R97" s="109"/>
      <c r="S97" s="109"/>
    </row>
    <row r="98" ht="12.75" customHeight="1">
      <c r="A98" s="15" t="s">
        <v>424</v>
      </c>
      <c r="B98" s="15" t="s">
        <v>425</v>
      </c>
      <c r="C98" s="107">
        <v>0.024</v>
      </c>
      <c r="D98" s="15" t="s">
        <v>4158</v>
      </c>
      <c r="E98" s="93">
        <v>7200.0</v>
      </c>
      <c r="F98" s="93">
        <v>1.0</v>
      </c>
      <c r="G98" s="93">
        <v>20.6</v>
      </c>
      <c r="H98" s="93">
        <v>4195.0</v>
      </c>
      <c r="I98" s="15" t="s">
        <v>4146</v>
      </c>
      <c r="J98" s="107">
        <v>0.005664</v>
      </c>
      <c r="K98" s="93">
        <v>2.5</v>
      </c>
      <c r="L98" s="15" t="s">
        <v>4147</v>
      </c>
      <c r="M98" s="104" t="str">
        <f t="shared" si="1"/>
        <v>#REF!</v>
      </c>
      <c r="N98" s="105">
        <f t="shared" si="2"/>
        <v>4194.174757</v>
      </c>
      <c r="O98" s="108" t="str">
        <f>IFERROR(IF(IF(LEFT(I98,1)="B",VLOOKUP(A98,'item dashboard'!A:K,11,0),"")&lt;1,0,IF(LEFT(I98,1)="b",VLOOKUP(A98,'item dashboard'!A:K,11,0),"")),"")</f>
        <v/>
      </c>
      <c r="P98" s="105" t="str">
        <f>IFERROR(VLOOKUP(A98,[2]Sheet2!$A:$C,3,0),1)</f>
        <v>#ERROR!</v>
      </c>
      <c r="Q98" s="109" t="str">
        <f>VLOOKUP(A98,'item dashboard'!A:A,1,0)</f>
        <v>B-250SYLVA-W24</v>
      </c>
      <c r="R98" s="109"/>
      <c r="S98" s="109"/>
    </row>
    <row r="99" ht="12.75" customHeight="1">
      <c r="A99" s="15" t="s">
        <v>426</v>
      </c>
      <c r="B99" s="15" t="s">
        <v>427</v>
      </c>
      <c r="C99" s="107">
        <v>0.027999999999999997</v>
      </c>
      <c r="D99" s="15" t="s">
        <v>4158</v>
      </c>
      <c r="E99" s="93">
        <v>7200.0</v>
      </c>
      <c r="F99" s="93">
        <v>1.0</v>
      </c>
      <c r="G99" s="93">
        <v>19.05</v>
      </c>
      <c r="H99" s="93">
        <v>4536.0</v>
      </c>
      <c r="I99" s="15" t="s">
        <v>4146</v>
      </c>
      <c r="J99" s="107">
        <v>0.027608</v>
      </c>
      <c r="K99" s="93">
        <v>2.5</v>
      </c>
      <c r="L99" s="15" t="s">
        <v>4147</v>
      </c>
      <c r="M99" s="104" t="str">
        <f t="shared" si="1"/>
        <v>#REF!</v>
      </c>
      <c r="N99" s="105">
        <f t="shared" si="2"/>
        <v>4535.433071</v>
      </c>
      <c r="O99" s="108" t="str">
        <f>IFERROR(IF(IF(LEFT(I99,1)="B",VLOOKUP(A99,'item dashboard'!A:K,11,0),"")&lt;1,0,IF(LEFT(I99,1)="b",VLOOKUP(A99,'item dashboard'!A:K,11,0),"")),"")</f>
        <v/>
      </c>
      <c r="P99" s="105" t="str">
        <f>IFERROR(VLOOKUP(A99,[2]Sheet2!$A:$C,3,0),1)</f>
        <v>#ERROR!</v>
      </c>
      <c r="Q99" s="109" t="str">
        <f>VLOOKUP(A99,'item dashboard'!A:A,1,0)</f>
        <v>B-250UNIQUE-W28</v>
      </c>
      <c r="R99" s="109"/>
      <c r="S99" s="109"/>
    </row>
    <row r="100" ht="12.75" customHeight="1">
      <c r="A100" s="15" t="s">
        <v>428</v>
      </c>
      <c r="B100" s="15" t="s">
        <v>429</v>
      </c>
      <c r="C100" s="107">
        <v>0.026000000000000002</v>
      </c>
      <c r="D100" s="15" t="s">
        <v>4158</v>
      </c>
      <c r="E100" s="93">
        <v>7200.0</v>
      </c>
      <c r="F100" s="93">
        <v>1.0</v>
      </c>
      <c r="G100" s="93">
        <v>24.0</v>
      </c>
      <c r="H100" s="93">
        <v>25200.0</v>
      </c>
      <c r="I100" s="15" t="s">
        <v>4146</v>
      </c>
      <c r="J100" s="107">
        <v>0.012688</v>
      </c>
      <c r="K100" s="93">
        <v>2.5</v>
      </c>
      <c r="L100" s="15" t="s">
        <v>4149</v>
      </c>
      <c r="M100" s="104" t="str">
        <f t="shared" si="1"/>
        <v>#REF!</v>
      </c>
      <c r="N100" s="105">
        <f t="shared" si="2"/>
        <v>3600</v>
      </c>
      <c r="O100" s="108" t="str">
        <f>IFERROR(IF(IF(LEFT(I100,1)="B",VLOOKUP(A100,'item dashboard'!A:K,11,0),"")&lt;1,0,IF(LEFT(I100,1)="b",VLOOKUP(A100,'item dashboard'!A:K,11,0),"")),"")</f>
        <v/>
      </c>
      <c r="P100" s="105" t="str">
        <f>IFERROR(VLOOKUP(A100,[2]Sheet2!$A:$C,3,0),1)</f>
        <v>#ERROR!</v>
      </c>
      <c r="Q100" s="109" t="str">
        <f>VLOOKUP(A100,'item dashboard'!A:A,1,0)</f>
        <v>B-250VIV-N26</v>
      </c>
      <c r="R100" s="109"/>
      <c r="S100" s="109"/>
    </row>
    <row r="101" ht="12.75" customHeight="1">
      <c r="A101" s="15" t="s">
        <v>430</v>
      </c>
      <c r="B101" s="15" t="s">
        <v>431</v>
      </c>
      <c r="C101" s="107">
        <v>0.009000000000000001</v>
      </c>
      <c r="D101" s="15" t="s">
        <v>4150</v>
      </c>
      <c r="E101" s="93">
        <v>7200.0</v>
      </c>
      <c r="F101" s="93">
        <v>1.0</v>
      </c>
      <c r="G101" s="93">
        <v>12.0</v>
      </c>
      <c r="H101" s="93">
        <v>50400.0</v>
      </c>
      <c r="I101" s="15" t="s">
        <v>4146</v>
      </c>
      <c r="J101" s="107">
        <v>0.004374</v>
      </c>
      <c r="K101" s="93">
        <v>2.5</v>
      </c>
      <c r="L101" s="15" t="s">
        <v>4149</v>
      </c>
      <c r="M101" s="104" t="str">
        <f t="shared" si="1"/>
        <v>#REF!</v>
      </c>
      <c r="N101" s="105">
        <f t="shared" si="2"/>
        <v>7200</v>
      </c>
      <c r="O101" s="108" t="str">
        <f>IFERROR(IF(IF(LEFT(I101,1)="B",VLOOKUP(A101,'item dashboard'!A:K,11,0),"")&lt;1,0,IF(LEFT(I101,1)="b",VLOOKUP(A101,'item dashboard'!A:K,11,0),"")),"")</f>
        <v/>
      </c>
      <c r="P101" s="105" t="str">
        <f>IFERROR(VLOOKUP(A101,[2]Sheet2!$A:$C,3,0),1)</f>
        <v>#ERROR!</v>
      </c>
      <c r="Q101" s="109" t="str">
        <f>VLOOKUP(A101,'item dashboard'!A:A,1,0)</f>
        <v>B-25BBYJR-W9</v>
      </c>
      <c r="R101" s="109"/>
      <c r="S101" s="109"/>
    </row>
    <row r="102" ht="12.75" customHeight="1">
      <c r="A102" s="15" t="s">
        <v>432</v>
      </c>
      <c r="B102" s="15" t="s">
        <v>433</v>
      </c>
      <c r="C102" s="107">
        <v>0.009000000000000001</v>
      </c>
      <c r="D102" s="15" t="s">
        <v>4150</v>
      </c>
      <c r="E102" s="93">
        <v>3600.0</v>
      </c>
      <c r="F102" s="93">
        <v>1.0</v>
      </c>
      <c r="G102" s="93">
        <v>15.0</v>
      </c>
      <c r="H102" s="93">
        <v>40320.0</v>
      </c>
      <c r="I102" s="15" t="s">
        <v>4146</v>
      </c>
      <c r="J102" s="107">
        <v>0.004374</v>
      </c>
      <c r="K102" s="93">
        <v>1.5</v>
      </c>
      <c r="L102" s="15" t="s">
        <v>4149</v>
      </c>
      <c r="M102" s="104" t="str">
        <f t="shared" si="1"/>
        <v>#REF!</v>
      </c>
      <c r="N102" s="105">
        <f t="shared" si="2"/>
        <v>5760</v>
      </c>
      <c r="O102" s="108" t="str">
        <f>IFERROR(IF(IF(LEFT(I102,1)="B",VLOOKUP(A102,'item dashboard'!A:K,11,0),"")&lt;1,0,IF(LEFT(I102,1)="b",VLOOKUP(A102,'item dashboard'!A:K,11,0),"")),"")</f>
        <v/>
      </c>
      <c r="P102" s="105" t="str">
        <f>IFERROR(VLOOKUP(A102,[2]Sheet2!$A:$C,3,0),1)</f>
        <v>#ERROR!</v>
      </c>
      <c r="Q102" s="109" t="str">
        <f>VLOOKUP(A102,'item dashboard'!A:A,1,0)</f>
        <v>B-25PDR-W9</v>
      </c>
      <c r="R102" s="109"/>
      <c r="S102" s="109"/>
    </row>
    <row r="103" ht="12.75" customHeight="1">
      <c r="A103" s="15" t="s">
        <v>434</v>
      </c>
      <c r="B103" s="15" t="s">
        <v>435</v>
      </c>
      <c r="C103" s="107">
        <v>0.006</v>
      </c>
      <c r="D103" s="15" t="s">
        <v>4150</v>
      </c>
      <c r="E103" s="93">
        <v>7200.0</v>
      </c>
      <c r="F103" s="93">
        <v>1.0</v>
      </c>
      <c r="G103" s="93">
        <v>11.0</v>
      </c>
      <c r="H103" s="93">
        <v>7855.0</v>
      </c>
      <c r="I103" s="15" t="s">
        <v>4146</v>
      </c>
      <c r="J103" s="107">
        <v>0.001416</v>
      </c>
      <c r="K103" s="93">
        <v>2.5</v>
      </c>
      <c r="L103" s="15" t="s">
        <v>4147</v>
      </c>
      <c r="M103" s="104" t="str">
        <f t="shared" si="1"/>
        <v>#REF!</v>
      </c>
      <c r="N103" s="105">
        <f t="shared" si="2"/>
        <v>7854.545455</v>
      </c>
      <c r="O103" s="108" t="str">
        <f>IFERROR(IF(IF(LEFT(I103,1)="B",VLOOKUP(A103,'item dashboard'!A:K,11,0),"")&lt;1,0,IF(LEFT(I103,1)="b",VLOOKUP(A103,'item dashboard'!A:K,11,0),"")),"")</f>
        <v/>
      </c>
      <c r="P103" s="105" t="str">
        <f>IFERROR(VLOOKUP(A103,[2]Sheet2!$A:$C,3,0),1)</f>
        <v>#ERROR!</v>
      </c>
      <c r="Q103" s="109" t="str">
        <f>VLOOKUP(A103,'item dashboard'!A:A,1,0)</f>
        <v>B-25SYLVA-W6</v>
      </c>
      <c r="R103" s="109"/>
      <c r="S103" s="109"/>
    </row>
    <row r="104" ht="12.75" customHeight="1">
      <c r="A104" s="15" t="s">
        <v>438</v>
      </c>
      <c r="B104" s="15" t="s">
        <v>439</v>
      </c>
      <c r="C104" s="107">
        <v>0.115</v>
      </c>
      <c r="D104" s="15" t="s">
        <v>4157</v>
      </c>
      <c r="E104" s="93">
        <v>10800.0</v>
      </c>
      <c r="F104" s="93">
        <v>2.0</v>
      </c>
      <c r="G104" s="93">
        <v>28.0</v>
      </c>
      <c r="H104" s="93">
        <v>43200.0</v>
      </c>
      <c r="I104" s="15" t="s">
        <v>4146</v>
      </c>
      <c r="J104" s="107">
        <v>0.12102399999999999</v>
      </c>
      <c r="K104" s="93">
        <v>2.5</v>
      </c>
      <c r="L104" s="15" t="s">
        <v>4147</v>
      </c>
      <c r="M104" s="104" t="str">
        <f t="shared" si="1"/>
        <v>#REF!</v>
      </c>
      <c r="N104" s="105">
        <f t="shared" si="2"/>
        <v>6171.428571</v>
      </c>
      <c r="O104" s="108" t="str">
        <f>IFERROR(IF(IF(LEFT(I104,1)="B",VLOOKUP(A104,'item dashboard'!A:K,11,0),"")&lt;1,0,IF(LEFT(I104,1)="b",VLOOKUP(A104,'item dashboard'!A:K,11,0),"")),"")</f>
        <v/>
      </c>
      <c r="P104" s="105" t="str">
        <f>IFERROR(VLOOKUP(A104,[2]Sheet2!$A:$C,3,0),1)</f>
        <v>#ERROR!</v>
      </c>
      <c r="Q104" s="109" t="str">
        <f>VLOOKUP(A104,'item dashboard'!A:A,1,0)</f>
        <v>B-2GFRY-Y115</v>
      </c>
      <c r="R104" s="109"/>
      <c r="S104" s="109"/>
    </row>
    <row r="105" ht="12.75" customHeight="1">
      <c r="A105" s="15" t="s">
        <v>440</v>
      </c>
      <c r="B105" s="15" t="s">
        <v>2964</v>
      </c>
      <c r="C105" s="107">
        <v>0.124</v>
      </c>
      <c r="D105" s="15" t="s">
        <v>4157</v>
      </c>
      <c r="E105" s="93">
        <v>10800.0</v>
      </c>
      <c r="F105" s="93">
        <v>2.0</v>
      </c>
      <c r="G105" s="93">
        <v>28.0</v>
      </c>
      <c r="H105" s="93">
        <v>43200.0</v>
      </c>
      <c r="I105" s="15" t="s">
        <v>4146</v>
      </c>
      <c r="J105" s="107">
        <v>0.12102399999999999</v>
      </c>
      <c r="K105" s="93">
        <v>2.5</v>
      </c>
      <c r="L105" s="15" t="s">
        <v>4147</v>
      </c>
      <c r="M105" s="104" t="str">
        <f t="shared" si="1"/>
        <v>#REF!</v>
      </c>
      <c r="N105" s="105">
        <f t="shared" si="2"/>
        <v>6171.428571</v>
      </c>
      <c r="O105" s="108" t="str">
        <f>IFERROR(IF(IF(LEFT(I105,1)="B",VLOOKUP(A105,'item dashboard'!A:K,11,0),"")&lt;1,0,IF(LEFT(I105,1)="b",VLOOKUP(A105,'item dashboard'!A:K,11,0),"")),"")</f>
        <v/>
      </c>
      <c r="P105" s="105" t="str">
        <f>IFERROR(VLOOKUP(A105,[2]Sheet2!$A:$C,3,0),1)</f>
        <v>#ERROR!</v>
      </c>
      <c r="Q105" s="109" t="str">
        <f>VLOOKUP(A105,'item dashboard'!A:A,1,0)</f>
        <v>B-2GFRY-Y124</v>
      </c>
      <c r="R105" s="109"/>
      <c r="S105" s="109"/>
    </row>
    <row r="106" ht="12.75" customHeight="1">
      <c r="A106" s="15" t="s">
        <v>436</v>
      </c>
      <c r="B106" s="15" t="s">
        <v>437</v>
      </c>
      <c r="C106" s="107">
        <v>0.125</v>
      </c>
      <c r="D106" s="15" t="s">
        <v>4152</v>
      </c>
      <c r="E106" s="93">
        <v>0.0</v>
      </c>
      <c r="F106" s="93">
        <v>1.0</v>
      </c>
      <c r="G106" s="93">
        <v>10.0</v>
      </c>
      <c r="H106" s="93">
        <v>60480.0</v>
      </c>
      <c r="I106" s="15" t="s">
        <v>438</v>
      </c>
      <c r="J106" s="107">
        <v>1.0</v>
      </c>
      <c r="K106" s="93">
        <v>0.0</v>
      </c>
      <c r="L106" s="15" t="s">
        <v>4159</v>
      </c>
      <c r="M106" s="104" t="str">
        <f t="shared" si="1"/>
        <v>#REF!</v>
      </c>
      <c r="N106" s="105">
        <f t="shared" si="2"/>
        <v>8640</v>
      </c>
      <c r="O106" s="108">
        <f>IFERROR(IF(IF(LEFT(I106,1)="B",VLOOKUP(A106,'item dashboard'!A:K,11,0),"")&lt;1,0,IF(LEFT(I106,1)="b",VLOOKUP(A106,'item dashboard'!A:K,11,0),"")),"")</f>
        <v>0</v>
      </c>
      <c r="P106" s="105" t="str">
        <f>IFERROR(VLOOKUP(A106,[2]Sheet2!$A:$C,3,0),1)</f>
        <v>#ERROR!</v>
      </c>
      <c r="Q106" s="109" t="str">
        <f>VLOOKUP(A106,'item dashboard'!A:A,1,0)</f>
        <v>B-2GFRYCAPPED-Y122</v>
      </c>
      <c r="R106" s="109"/>
      <c r="S106" s="109"/>
    </row>
    <row r="107" ht="12.75" customHeight="1">
      <c r="A107" s="15" t="s">
        <v>436</v>
      </c>
      <c r="B107" s="15" t="s">
        <v>437</v>
      </c>
      <c r="C107" s="107">
        <v>0.125</v>
      </c>
      <c r="D107" s="15" t="s">
        <v>4152</v>
      </c>
      <c r="E107" s="93">
        <v>0.0</v>
      </c>
      <c r="F107" s="93">
        <v>1.0</v>
      </c>
      <c r="G107" s="93">
        <v>10.0</v>
      </c>
      <c r="H107" s="93">
        <v>60480.0</v>
      </c>
      <c r="I107" s="15" t="s">
        <v>4154</v>
      </c>
      <c r="J107" s="107">
        <v>1.0</v>
      </c>
      <c r="K107" s="93">
        <v>0.0</v>
      </c>
      <c r="L107" s="15" t="s">
        <v>4159</v>
      </c>
      <c r="M107" s="104" t="str">
        <f t="shared" si="1"/>
        <v>#REF!</v>
      </c>
      <c r="N107" s="105">
        <f t="shared" si="2"/>
        <v>8640</v>
      </c>
      <c r="O107" s="108" t="str">
        <f>IFERROR(IF(IF(LEFT(I107,1)="B",VLOOKUP(A107,'item dashboard'!A:K,11,0),"")&lt;1,0,IF(LEFT(I107,1)="b",VLOOKUP(A107,'item dashboard'!A:K,11,0),"")),"")</f>
        <v/>
      </c>
      <c r="P107" s="105" t="str">
        <f>IFERROR(VLOOKUP(A107,[2]Sheet2!$A:$C,3,0),1)</f>
        <v>#ERROR!</v>
      </c>
      <c r="Q107" s="109" t="str">
        <f>VLOOKUP(A107,'item dashboard'!A:A,1,0)</f>
        <v>B-2GFRYCAPPED-Y122</v>
      </c>
      <c r="R107" s="109"/>
      <c r="S107" s="109"/>
    </row>
    <row r="108" ht="12.75" customHeight="1">
      <c r="A108" s="15" t="s">
        <v>445</v>
      </c>
      <c r="B108" s="15" t="s">
        <v>446</v>
      </c>
      <c r="C108" s="107">
        <v>0.06</v>
      </c>
      <c r="D108" s="15" t="s">
        <v>4157</v>
      </c>
      <c r="E108" s="93">
        <v>10800.0</v>
      </c>
      <c r="F108" s="93">
        <v>1.0</v>
      </c>
      <c r="G108" s="93">
        <v>17.0</v>
      </c>
      <c r="H108" s="93">
        <v>5083.0</v>
      </c>
      <c r="I108" s="15" t="s">
        <v>4146</v>
      </c>
      <c r="J108" s="107">
        <v>0.045</v>
      </c>
      <c r="K108" s="93">
        <v>2.5</v>
      </c>
      <c r="L108" s="15" t="s">
        <v>4147</v>
      </c>
      <c r="M108" s="104" t="str">
        <f t="shared" si="1"/>
        <v>#REF!</v>
      </c>
      <c r="N108" s="105">
        <f t="shared" si="2"/>
        <v>5082.352941</v>
      </c>
      <c r="O108" s="108" t="str">
        <f>IFERROR(IF(IF(LEFT(I108,1)="B",VLOOKUP(A108,'item dashboard'!A:K,11,0),"")&lt;1,0,IF(LEFT(I108,1)="b",VLOOKUP(A108,'item dashboard'!A:K,11,0),"")),"")</f>
        <v/>
      </c>
      <c r="P108" s="105" t="str">
        <f>IFERROR(VLOOKUP(A108,[2]Sheet2!$A:$C,3,0),1)</f>
        <v>#ERROR!</v>
      </c>
      <c r="Q108" s="109" t="str">
        <f>VLOOKUP(A108,'item dashboard'!A:A,1,0)</f>
        <v>B-2L-N60</v>
      </c>
      <c r="R108" s="109"/>
      <c r="S108" s="109"/>
    </row>
    <row r="109" ht="12.75" customHeight="1">
      <c r="A109" s="15" t="s">
        <v>447</v>
      </c>
      <c r="B109" s="15" t="s">
        <v>448</v>
      </c>
      <c r="C109" s="107">
        <v>0.06</v>
      </c>
      <c r="D109" s="15" t="s">
        <v>4157</v>
      </c>
      <c r="E109" s="93">
        <v>10800.0</v>
      </c>
      <c r="F109" s="93">
        <v>1.0</v>
      </c>
      <c r="G109" s="93">
        <v>18.36</v>
      </c>
      <c r="H109" s="93">
        <v>4706.0</v>
      </c>
      <c r="I109" s="15" t="s">
        <v>4146</v>
      </c>
      <c r="J109" s="107">
        <v>0.044640000000000006</v>
      </c>
      <c r="K109" s="93">
        <v>2.5</v>
      </c>
      <c r="L109" s="15" t="s">
        <v>4147</v>
      </c>
      <c r="M109" s="104" t="str">
        <f t="shared" si="1"/>
        <v>#REF!</v>
      </c>
      <c r="N109" s="105">
        <f t="shared" si="2"/>
        <v>4705.882353</v>
      </c>
      <c r="O109" s="108" t="str">
        <f>IFERROR(IF(IF(LEFT(I109,1)="B",VLOOKUP(A109,'item dashboard'!A:K,11,0),"")&lt;1,0,IF(LEFT(I109,1)="b",VLOOKUP(A109,'item dashboard'!A:K,11,0),"")),"")</f>
        <v/>
      </c>
      <c r="P109" s="105" t="str">
        <f>IFERROR(VLOOKUP(A109,[2]Sheet2!$A:$C,3,0),1)</f>
        <v>#ERROR!</v>
      </c>
      <c r="Q109" s="109" t="str">
        <f>VLOOKUP(A109,'item dashboard'!A:A,1,0)</f>
        <v>B-2L-PK60</v>
      </c>
      <c r="R109" s="109"/>
      <c r="S109" s="109"/>
    </row>
    <row r="110" ht="12.75" customHeight="1">
      <c r="A110" s="15" t="s">
        <v>467</v>
      </c>
      <c r="B110" s="15" t="s">
        <v>468</v>
      </c>
      <c r="C110" s="107">
        <v>0.06</v>
      </c>
      <c r="D110" s="15" t="s">
        <v>4157</v>
      </c>
      <c r="E110" s="93">
        <v>10800.0</v>
      </c>
      <c r="F110" s="93">
        <v>1.0</v>
      </c>
      <c r="G110" s="93">
        <v>18.1</v>
      </c>
      <c r="H110" s="93">
        <v>4774.0</v>
      </c>
      <c r="I110" s="15" t="s">
        <v>4146</v>
      </c>
      <c r="J110" s="107">
        <v>0.044160000000000005</v>
      </c>
      <c r="K110" s="93">
        <v>2.5</v>
      </c>
      <c r="L110" s="15" t="s">
        <v>4147</v>
      </c>
      <c r="M110" s="104" t="str">
        <f t="shared" si="1"/>
        <v>#REF!</v>
      </c>
      <c r="N110" s="105">
        <f t="shared" si="2"/>
        <v>4773.480663</v>
      </c>
      <c r="O110" s="108" t="str">
        <f>IFERROR(IF(IF(LEFT(I110,1)="B",VLOOKUP(A110,'item dashboard'!A:K,11,0),"")&lt;1,0,IF(LEFT(I110,1)="b",VLOOKUP(A110,'item dashboard'!A:K,11,0),"")),"")</f>
        <v/>
      </c>
      <c r="P110" s="105" t="str">
        <f>IFERROR(VLOOKUP(A110,[2]Sheet2!$A:$C,3,0),1)</f>
        <v>#ERROR!</v>
      </c>
      <c r="Q110" s="109" t="str">
        <f>VLOOKUP(A110,'item dashboard'!A:A,1,0)</f>
        <v>B-2L-W60</v>
      </c>
      <c r="R110" s="109"/>
      <c r="S110" s="109"/>
    </row>
    <row r="111" ht="12.75" customHeight="1">
      <c r="A111" s="15" t="s">
        <v>441</v>
      </c>
      <c r="B111" s="15" t="s">
        <v>442</v>
      </c>
      <c r="C111" s="107">
        <v>0.055</v>
      </c>
      <c r="D111" s="15" t="s">
        <v>4157</v>
      </c>
      <c r="E111" s="93">
        <v>10800.0</v>
      </c>
      <c r="F111" s="93">
        <v>1.0</v>
      </c>
      <c r="G111" s="93">
        <v>17.0</v>
      </c>
      <c r="H111" s="93">
        <v>35576.0</v>
      </c>
      <c r="I111" s="15" t="s">
        <v>4146</v>
      </c>
      <c r="J111" s="107">
        <v>0.055</v>
      </c>
      <c r="K111" s="93">
        <v>2.5</v>
      </c>
      <c r="L111" s="15" t="s">
        <v>4147</v>
      </c>
      <c r="M111" s="104" t="str">
        <f t="shared" si="1"/>
        <v>#REF!</v>
      </c>
      <c r="N111" s="105">
        <f t="shared" si="2"/>
        <v>5082.352941</v>
      </c>
      <c r="O111" s="108" t="str">
        <f>IFERROR(IF(IF(LEFT(I111,1)="B",VLOOKUP(A111,'item dashboard'!A:K,11,0),"")&lt;1,0,IF(LEFT(I111,1)="b",VLOOKUP(A111,'item dashboard'!A:K,11,0),"")),"")</f>
        <v/>
      </c>
      <c r="P111" s="105" t="str">
        <f>IFERROR(VLOOKUP(A111,[2]Sheet2!$A:$C,3,0),1)</f>
        <v>#ERROR!</v>
      </c>
      <c r="Q111" s="109" t="str">
        <f>VLOOKUP(A111,'item dashboard'!A:A,1,0)</f>
        <v>B-2LBROOK-N55</v>
      </c>
      <c r="R111" s="109"/>
      <c r="S111" s="109"/>
    </row>
    <row r="112" ht="12.75" customHeight="1">
      <c r="A112" s="15" t="s">
        <v>443</v>
      </c>
      <c r="B112" s="15" t="s">
        <v>444</v>
      </c>
      <c r="C112" s="107">
        <v>0.057999999999999996</v>
      </c>
      <c r="D112" s="15" t="s">
        <v>4157</v>
      </c>
      <c r="E112" s="93">
        <v>10800.0</v>
      </c>
      <c r="F112" s="93">
        <v>1.0</v>
      </c>
      <c r="G112" s="93">
        <v>18.0</v>
      </c>
      <c r="H112" s="93">
        <v>33600.0</v>
      </c>
      <c r="I112" s="15" t="s">
        <v>4146</v>
      </c>
      <c r="J112" s="107">
        <v>0.057999999999999996</v>
      </c>
      <c r="K112" s="93">
        <v>2.5</v>
      </c>
      <c r="L112" s="15" t="s">
        <v>4147</v>
      </c>
      <c r="M112" s="104" t="str">
        <f t="shared" si="1"/>
        <v>#REF!</v>
      </c>
      <c r="N112" s="105">
        <f t="shared" si="2"/>
        <v>4800</v>
      </c>
      <c r="O112" s="108" t="str">
        <f>IFERROR(IF(IF(LEFT(I112,1)="B",VLOOKUP(A112,'item dashboard'!A:K,11,0),"")&lt;1,0,IF(LEFT(I112,1)="b",VLOOKUP(A112,'item dashboard'!A:K,11,0),"")),"")</f>
        <v/>
      </c>
      <c r="P112" s="105" t="str">
        <f>IFERROR(VLOOKUP(A112,[2]Sheet2!$A:$C,3,0),1)</f>
        <v>#ERROR!</v>
      </c>
      <c r="Q112" s="109" t="str">
        <f>VLOOKUP(A112,'item dashboard'!A:A,1,0)</f>
        <v>B-2LGITH-N58</v>
      </c>
      <c r="R112" s="109"/>
      <c r="S112" s="109"/>
    </row>
    <row r="113" ht="12.75" customHeight="1">
      <c r="A113" s="15" t="s">
        <v>449</v>
      </c>
      <c r="B113" s="15" t="s">
        <v>450</v>
      </c>
      <c r="C113" s="107">
        <v>0.15</v>
      </c>
      <c r="D113" s="15" t="s">
        <v>4157</v>
      </c>
      <c r="E113" s="93">
        <v>10800.0</v>
      </c>
      <c r="F113" s="93">
        <v>1.0</v>
      </c>
      <c r="G113" s="93">
        <v>40.0</v>
      </c>
      <c r="H113" s="93">
        <v>15120.0</v>
      </c>
      <c r="I113" s="15" t="s">
        <v>4146</v>
      </c>
      <c r="J113" s="107">
        <v>0.075</v>
      </c>
      <c r="K113" s="93">
        <v>2.5</v>
      </c>
      <c r="L113" s="15" t="s">
        <v>4147</v>
      </c>
      <c r="M113" s="104" t="str">
        <f t="shared" si="1"/>
        <v>#REF!</v>
      </c>
      <c r="N113" s="105">
        <f t="shared" si="2"/>
        <v>2160</v>
      </c>
      <c r="O113" s="108" t="str">
        <f>IFERROR(IF(IF(LEFT(I113,1)="B",VLOOKUP(A113,'item dashboard'!A:K,11,0),"")&lt;1,0,IF(LEFT(I113,1)="b",VLOOKUP(A113,'item dashboard'!A:K,11,0),"")),"")</f>
        <v/>
      </c>
      <c r="P113" s="105" t="str">
        <f>IFERROR(VLOOKUP(A113,[2]Sheet2!$A:$C,3,0),1)</f>
        <v>#ERROR!</v>
      </c>
      <c r="Q113" s="109" t="str">
        <f>VLOOKUP(A113,'item dashboard'!A:A,1,0)</f>
        <v>B-2LSPRAYER-N150</v>
      </c>
      <c r="R113" s="109"/>
      <c r="S113" s="109"/>
    </row>
    <row r="114" ht="12.75" customHeight="1">
      <c r="A114" s="15" t="s">
        <v>451</v>
      </c>
      <c r="B114" s="15" t="s">
        <v>452</v>
      </c>
      <c r="C114" s="107">
        <v>0.09699999999999999</v>
      </c>
      <c r="D114" s="15" t="s">
        <v>4157</v>
      </c>
      <c r="E114" s="93">
        <v>10800.0</v>
      </c>
      <c r="F114" s="93">
        <v>1.0</v>
      </c>
      <c r="G114" s="93">
        <v>30.0</v>
      </c>
      <c r="H114" s="93">
        <v>20160.0</v>
      </c>
      <c r="I114" s="15" t="s">
        <v>4146</v>
      </c>
      <c r="J114" s="107">
        <v>0.048499999999999995</v>
      </c>
      <c r="K114" s="93">
        <v>2.5</v>
      </c>
      <c r="L114" s="15" t="s">
        <v>4147</v>
      </c>
      <c r="M114" s="104" t="str">
        <f t="shared" si="1"/>
        <v>#REF!</v>
      </c>
      <c r="N114" s="105">
        <f t="shared" si="2"/>
        <v>2880</v>
      </c>
      <c r="O114" s="108" t="str">
        <f>IFERROR(IF(IF(LEFT(I114,1)="B",VLOOKUP(A114,'item dashboard'!A:K,11,0),"")&lt;1,0,IF(LEFT(I114,1)="b",VLOOKUP(A114,'item dashboard'!A:K,11,0),"")),"")</f>
        <v/>
      </c>
      <c r="P114" s="105" t="str">
        <f>IFERROR(VLOOKUP(A114,[2]Sheet2!$A:$C,3,0),1)</f>
        <v>#ERROR!</v>
      </c>
      <c r="Q114" s="109" t="str">
        <f>VLOOKUP(A114,'item dashboard'!A:A,1,0)</f>
        <v>B-2LSPRAYER-N97</v>
      </c>
      <c r="R114" s="109"/>
      <c r="S114" s="109"/>
    </row>
    <row r="115" ht="12.75" customHeight="1">
      <c r="A115" s="15" t="s">
        <v>453</v>
      </c>
      <c r="B115" s="15" t="s">
        <v>454</v>
      </c>
      <c r="C115" s="107">
        <v>0.15</v>
      </c>
      <c r="D115" s="15" t="s">
        <v>4148</v>
      </c>
      <c r="E115" s="93">
        <v>3600.0</v>
      </c>
      <c r="F115" s="93">
        <v>1.0</v>
      </c>
      <c r="G115" s="93">
        <v>4.5</v>
      </c>
      <c r="H115" s="93">
        <v>12000.0</v>
      </c>
      <c r="I115" s="15" t="s">
        <v>449</v>
      </c>
      <c r="J115" s="107">
        <v>1.0</v>
      </c>
      <c r="K115" s="93">
        <v>2.0</v>
      </c>
      <c r="L115" s="15" t="s">
        <v>4147</v>
      </c>
      <c r="M115" s="104" t="str">
        <f t="shared" si="1"/>
        <v>#REF!</v>
      </c>
      <c r="N115" s="105">
        <f t="shared" si="2"/>
        <v>19200</v>
      </c>
      <c r="O115" s="108">
        <f>IFERROR(IF(IF(LEFT(I115,1)="B",VLOOKUP(A115,'item dashboard'!A:K,11,0),"")&lt;1,0,IF(LEFT(I115,1)="b",VLOOKUP(A115,'item dashboard'!A:K,11,0),"")),"")</f>
        <v>0</v>
      </c>
      <c r="P115" s="105" t="str">
        <f>IFERROR(VLOOKUP(A115,[2]Sheet2!$A:$C,3,0),1)</f>
        <v>#ERROR!</v>
      </c>
      <c r="Q115" s="109" t="str">
        <f>VLOOKUP(A115,'item dashboard'!A:A,1,0)</f>
        <v>B-2LSPY-N150RE</v>
      </c>
      <c r="R115" s="109"/>
      <c r="S115" s="109"/>
    </row>
    <row r="116" ht="12.75" customHeight="1">
      <c r="A116" s="15" t="s">
        <v>455</v>
      </c>
      <c r="B116" s="15" t="s">
        <v>456</v>
      </c>
      <c r="C116" s="107">
        <v>0.09699999999999999</v>
      </c>
      <c r="D116" s="15" t="s">
        <v>4148</v>
      </c>
      <c r="E116" s="93">
        <v>3600.0</v>
      </c>
      <c r="F116" s="93">
        <v>1.0</v>
      </c>
      <c r="G116" s="93">
        <v>4.5</v>
      </c>
      <c r="H116" s="93">
        <v>12000.0</v>
      </c>
      <c r="I116" s="15" t="s">
        <v>451</v>
      </c>
      <c r="J116" s="107">
        <v>1.0</v>
      </c>
      <c r="K116" s="93">
        <v>2.0</v>
      </c>
      <c r="L116" s="15" t="s">
        <v>4147</v>
      </c>
      <c r="M116" s="104" t="str">
        <f t="shared" si="1"/>
        <v>#REF!</v>
      </c>
      <c r="N116" s="105">
        <f t="shared" si="2"/>
        <v>19200</v>
      </c>
      <c r="O116" s="108">
        <f>IFERROR(IF(IF(LEFT(I116,1)="B",VLOOKUP(A116,'item dashboard'!A:K,11,0),"")&lt;1,0,IF(LEFT(I116,1)="b",VLOOKUP(A116,'item dashboard'!A:K,11,0),"")),"")</f>
        <v>0</v>
      </c>
      <c r="P116" s="105" t="str">
        <f>IFERROR(VLOOKUP(A116,[2]Sheet2!$A:$C,3,0),1)</f>
        <v>#ERROR!</v>
      </c>
      <c r="Q116" s="109" t="str">
        <f>VLOOKUP(A116,'item dashboard'!A:A,1,0)</f>
        <v>B-2LSPY-N97 LATE</v>
      </c>
      <c r="R116" s="109"/>
      <c r="S116" s="109"/>
    </row>
    <row r="117" ht="12.75" customHeight="1">
      <c r="A117" s="15" t="s">
        <v>457</v>
      </c>
      <c r="B117" s="15" t="s">
        <v>458</v>
      </c>
      <c r="C117" s="107">
        <v>0.09699999999999999</v>
      </c>
      <c r="D117" s="15" t="s">
        <v>4148</v>
      </c>
      <c r="E117" s="93">
        <v>3600.0</v>
      </c>
      <c r="F117" s="93">
        <v>1.0</v>
      </c>
      <c r="G117" s="93">
        <v>4.5</v>
      </c>
      <c r="H117" s="93">
        <v>12000.0</v>
      </c>
      <c r="I117" s="15" t="s">
        <v>451</v>
      </c>
      <c r="J117" s="107">
        <v>1.0</v>
      </c>
      <c r="K117" s="93">
        <v>2.0</v>
      </c>
      <c r="L117" s="15" t="s">
        <v>4147</v>
      </c>
      <c r="M117" s="104" t="str">
        <f t="shared" si="1"/>
        <v>#REF!</v>
      </c>
      <c r="N117" s="105">
        <f t="shared" si="2"/>
        <v>19200</v>
      </c>
      <c r="O117" s="108">
        <f>IFERROR(IF(IF(LEFT(I117,1)="B",VLOOKUP(A117,'item dashboard'!A:K,11,0),"")&lt;1,0,IF(LEFT(I117,1)="b",VLOOKUP(A117,'item dashboard'!A:K,11,0),"")),"")</f>
        <v>0</v>
      </c>
      <c r="P117" s="105" t="str">
        <f>IFERROR(VLOOKUP(A117,[2]Sheet2!$A:$C,3,0),1)</f>
        <v>#ERROR!</v>
      </c>
      <c r="Q117" s="109" t="str">
        <f>VLOOKUP(A117,'item dashboard'!A:A,1,0)</f>
        <v>B-2LSPY-N97LAIBUTA</v>
      </c>
      <c r="R117" s="109"/>
      <c r="S117" s="109"/>
    </row>
    <row r="118" ht="12.75" customHeight="1">
      <c r="A118" s="15" t="s">
        <v>459</v>
      </c>
      <c r="B118" s="15" t="s">
        <v>460</v>
      </c>
      <c r="C118" s="107">
        <v>0.09699999999999999</v>
      </c>
      <c r="D118" s="15" t="s">
        <v>4148</v>
      </c>
      <c r="E118" s="93">
        <v>3600.0</v>
      </c>
      <c r="F118" s="93">
        <v>1.0</v>
      </c>
      <c r="G118" s="93">
        <v>4.5</v>
      </c>
      <c r="H118" s="93">
        <v>12000.0</v>
      </c>
      <c r="I118" s="15" t="s">
        <v>451</v>
      </c>
      <c r="J118" s="107">
        <v>1.0</v>
      </c>
      <c r="K118" s="93">
        <v>2.0</v>
      </c>
      <c r="L118" s="15" t="s">
        <v>4147</v>
      </c>
      <c r="M118" s="104" t="str">
        <f t="shared" si="1"/>
        <v>#REF!</v>
      </c>
      <c r="N118" s="105">
        <f t="shared" si="2"/>
        <v>19200</v>
      </c>
      <c r="O118" s="108">
        <f>IFERROR(IF(IF(LEFT(I118,1)="B",VLOOKUP(A118,'item dashboard'!A:K,11,0),"")&lt;1,0,IF(LEFT(I118,1)="b",VLOOKUP(A118,'item dashboard'!A:K,11,0),"")),"")</f>
        <v>0</v>
      </c>
      <c r="P118" s="105" t="str">
        <f>IFERROR(VLOOKUP(A118,[2]Sheet2!$A:$C,3,0),1)</f>
        <v>#ERROR!</v>
      </c>
      <c r="Q118" s="109" t="str">
        <f>VLOOKUP(A118,'item dashboard'!A:A,1,0)</f>
        <v>B-2LSPY-N97UWI</v>
      </c>
      <c r="R118" s="109"/>
      <c r="S118" s="109"/>
    </row>
    <row r="119" ht="12.75" customHeight="1">
      <c r="A119" s="15" t="s">
        <v>461</v>
      </c>
      <c r="B119" s="15" t="s">
        <v>462</v>
      </c>
      <c r="C119" s="107">
        <v>0.09699999999999999</v>
      </c>
      <c r="D119" s="15" t="s">
        <v>4148</v>
      </c>
      <c r="E119" s="93">
        <v>3600.0</v>
      </c>
      <c r="F119" s="93">
        <v>1.0</v>
      </c>
      <c r="G119" s="93">
        <v>4.5</v>
      </c>
      <c r="H119" s="93">
        <v>12000.0</v>
      </c>
      <c r="I119" s="15" t="s">
        <v>451</v>
      </c>
      <c r="J119" s="107">
        <v>1.0</v>
      </c>
      <c r="K119" s="93">
        <v>2.0</v>
      </c>
      <c r="L119" s="15" t="s">
        <v>4147</v>
      </c>
      <c r="M119" s="104" t="str">
        <f t="shared" si="1"/>
        <v>#REF!</v>
      </c>
      <c r="N119" s="105">
        <f t="shared" si="2"/>
        <v>19200</v>
      </c>
      <c r="O119" s="108">
        <f>IFERROR(IF(IF(LEFT(I119,1)="B",VLOOKUP(A119,'item dashboard'!A:K,11,0),"")&lt;1,0,IF(LEFT(I119,1)="b",VLOOKUP(A119,'item dashboard'!A:K,11,0),"")),"")</f>
        <v>0</v>
      </c>
      <c r="P119" s="105" t="str">
        <f>IFERROR(VLOOKUP(A119,[2]Sheet2!$A:$C,3,0),1)</f>
        <v>#ERROR!</v>
      </c>
      <c r="Q119" s="109" t="str">
        <f>VLOOKUP(A119,'item dashboard'!A:A,1,0)</f>
        <v>B-2LSPY-OR97FARM</v>
      </c>
      <c r="R119" s="109"/>
      <c r="S119" s="109"/>
    </row>
    <row r="120" ht="12.75" customHeight="1">
      <c r="A120" s="15" t="s">
        <v>463</v>
      </c>
      <c r="B120" s="15" t="s">
        <v>464</v>
      </c>
      <c r="C120" s="107">
        <v>0.09699999999999999</v>
      </c>
      <c r="D120" s="15" t="s">
        <v>4148</v>
      </c>
      <c r="E120" s="93">
        <v>3600.0</v>
      </c>
      <c r="F120" s="93">
        <v>1.0</v>
      </c>
      <c r="G120" s="93">
        <v>4.5</v>
      </c>
      <c r="H120" s="93">
        <v>12000.0</v>
      </c>
      <c r="I120" s="15" t="s">
        <v>451</v>
      </c>
      <c r="J120" s="107">
        <v>1.0</v>
      </c>
      <c r="K120" s="93">
        <v>2.0</v>
      </c>
      <c r="L120" s="15" t="s">
        <v>4147</v>
      </c>
      <c r="M120" s="104" t="str">
        <f t="shared" si="1"/>
        <v>#REF!</v>
      </c>
      <c r="N120" s="105">
        <f t="shared" si="2"/>
        <v>19200</v>
      </c>
      <c r="O120" s="108">
        <f>IFERROR(IF(IF(LEFT(I120,1)="B",VLOOKUP(A120,'item dashboard'!A:K,11,0),"")&lt;1,0,IF(LEFT(I120,1)="b",VLOOKUP(A120,'item dashboard'!A:K,11,0),"")),"")</f>
        <v>0</v>
      </c>
      <c r="P120" s="105" t="str">
        <f>IFERROR(VLOOKUP(A120,[2]Sheet2!$A:$C,3,0),1)</f>
        <v>#ERROR!</v>
      </c>
      <c r="Q120" s="109" t="str">
        <f>VLOOKUP(A120,'item dashboard'!A:A,1,0)</f>
        <v>B-2LSPY-RD97FARM</v>
      </c>
      <c r="R120" s="109"/>
      <c r="S120" s="109"/>
    </row>
    <row r="121" ht="12.75" customHeight="1">
      <c r="A121" s="15" t="s">
        <v>465</v>
      </c>
      <c r="B121" s="15" t="s">
        <v>466</v>
      </c>
      <c r="C121" s="107">
        <v>0.13</v>
      </c>
      <c r="D121" s="15" t="s">
        <v>4157</v>
      </c>
      <c r="E121" s="93">
        <v>10800.0</v>
      </c>
      <c r="F121" s="93">
        <v>1.0</v>
      </c>
      <c r="G121" s="93">
        <v>40.0</v>
      </c>
      <c r="H121" s="93">
        <v>15120.0</v>
      </c>
      <c r="I121" s="15" t="s">
        <v>4146</v>
      </c>
      <c r="J121" s="107">
        <v>0.065</v>
      </c>
      <c r="K121" s="93">
        <v>2.5</v>
      </c>
      <c r="L121" s="15" t="s">
        <v>4147</v>
      </c>
      <c r="M121" s="104" t="str">
        <f t="shared" si="1"/>
        <v>#REF!</v>
      </c>
      <c r="N121" s="105">
        <f t="shared" si="2"/>
        <v>2160</v>
      </c>
      <c r="O121" s="108" t="str">
        <f>IFERROR(IF(IF(LEFT(I121,1)="B",VLOOKUP(A121,'item dashboard'!A:K,11,0),"")&lt;1,0,IF(LEFT(I121,1)="b",VLOOKUP(A121,'item dashboard'!A:K,11,0),"")),"")</f>
        <v/>
      </c>
      <c r="P121" s="105" t="str">
        <f>IFERROR(VLOOKUP(A121,[2]Sheet2!$A:$C,3,0),1)</f>
        <v>#ERROR!</v>
      </c>
      <c r="Q121" s="109" t="str">
        <f>VLOOKUP(A121,'item dashboard'!A:A,1,0)</f>
        <v>B-2LVIV-N130</v>
      </c>
      <c r="R121" s="109"/>
      <c r="S121" s="109"/>
    </row>
    <row r="122" ht="12.75" customHeight="1">
      <c r="A122" s="15" t="s">
        <v>469</v>
      </c>
      <c r="B122" s="15" t="s">
        <v>470</v>
      </c>
      <c r="C122" s="107">
        <v>0.026000000000000002</v>
      </c>
      <c r="D122" s="15" t="s">
        <v>4158</v>
      </c>
      <c r="E122" s="93">
        <v>3600.0</v>
      </c>
      <c r="F122" s="93">
        <v>1.0</v>
      </c>
      <c r="G122" s="93">
        <v>18.0</v>
      </c>
      <c r="H122" s="93">
        <v>33600.0</v>
      </c>
      <c r="I122" s="15" t="s">
        <v>4146</v>
      </c>
      <c r="J122" s="107">
        <v>0.013000000000000001</v>
      </c>
      <c r="K122" s="93">
        <v>2.5</v>
      </c>
      <c r="L122" s="15" t="s">
        <v>4147</v>
      </c>
      <c r="M122" s="104" t="str">
        <f t="shared" si="1"/>
        <v>#REF!</v>
      </c>
      <c r="N122" s="105">
        <f t="shared" si="2"/>
        <v>4800</v>
      </c>
      <c r="O122" s="108" t="str">
        <f>IFERROR(IF(IF(LEFT(I122,1)="B",VLOOKUP(A122,'item dashboard'!A:K,11,0),"")&lt;1,0,IF(LEFT(I122,1)="b",VLOOKUP(A122,'item dashboard'!A:K,11,0),"")),"")</f>
        <v/>
      </c>
      <c r="P122" s="105" t="str">
        <f>IFERROR(VLOOKUP(A122,[2]Sheet2!$A:$C,3,0),1)</f>
        <v>#ERROR!</v>
      </c>
      <c r="Q122" s="109" t="str">
        <f>VLOOKUP(A122,'item dashboard'!A:A,1,0)</f>
        <v>B-300CB-N26</v>
      </c>
      <c r="R122" s="109"/>
      <c r="S122" s="109"/>
    </row>
    <row r="123" ht="12.75" customHeight="1">
      <c r="A123" s="15" t="s">
        <v>471</v>
      </c>
      <c r="B123" s="15" t="s">
        <v>472</v>
      </c>
      <c r="C123" s="107">
        <v>0.036000000000000004</v>
      </c>
      <c r="D123" s="15" t="s">
        <v>4158</v>
      </c>
      <c r="E123" s="93">
        <v>7200.0</v>
      </c>
      <c r="F123" s="93">
        <v>1.0</v>
      </c>
      <c r="G123" s="93">
        <v>18.0</v>
      </c>
      <c r="H123" s="93">
        <v>33600.0</v>
      </c>
      <c r="I123" s="15" t="s">
        <v>4146</v>
      </c>
      <c r="J123" s="107">
        <v>0.018000000000000002</v>
      </c>
      <c r="K123" s="93">
        <v>2.5</v>
      </c>
      <c r="L123" s="15" t="s">
        <v>4147</v>
      </c>
      <c r="M123" s="104" t="str">
        <f t="shared" si="1"/>
        <v>#REF!</v>
      </c>
      <c r="N123" s="105">
        <f t="shared" si="2"/>
        <v>4800</v>
      </c>
      <c r="O123" s="108" t="str">
        <f>IFERROR(IF(IF(LEFT(I123,1)="B",VLOOKUP(A123,'item dashboard'!A:K,11,0),"")&lt;1,0,IF(LEFT(I123,1)="b",VLOOKUP(A123,'item dashboard'!A:K,11,0),"")),"")</f>
        <v/>
      </c>
      <c r="P123" s="105" t="str">
        <f>IFERROR(VLOOKUP(A123,[2]Sheet2!$A:$C,3,0),1)</f>
        <v>#ERROR!</v>
      </c>
      <c r="Q123" s="109" t="str">
        <f>VLOOKUP(A123,'item dashboard'!A:A,1,0)</f>
        <v>B-300CB-N36</v>
      </c>
      <c r="R123" s="109"/>
      <c r="S123" s="109"/>
    </row>
    <row r="124" ht="12.75" customHeight="1">
      <c r="A124" s="15" t="s">
        <v>473</v>
      </c>
      <c r="B124" s="15" t="s">
        <v>474</v>
      </c>
      <c r="C124" s="107">
        <v>0.022000000000000002</v>
      </c>
      <c r="D124" s="15" t="s">
        <v>4158</v>
      </c>
      <c r="E124" s="93">
        <v>7200.0</v>
      </c>
      <c r="F124" s="93">
        <v>1.0</v>
      </c>
      <c r="G124" s="93">
        <v>14.0</v>
      </c>
      <c r="H124" s="93">
        <v>42000.0</v>
      </c>
      <c r="I124" s="15" t="s">
        <v>4160</v>
      </c>
      <c r="J124" s="107">
        <v>0.0143</v>
      </c>
      <c r="K124" s="93">
        <v>2.5</v>
      </c>
      <c r="L124" s="15" t="s">
        <v>4147</v>
      </c>
      <c r="M124" s="104" t="str">
        <f t="shared" si="1"/>
        <v>#REF!</v>
      </c>
      <c r="N124" s="105">
        <f t="shared" si="2"/>
        <v>6171.428571</v>
      </c>
      <c r="O124" s="108" t="str">
        <f>IFERROR(IF(IF(LEFT(I124,1)="B",VLOOKUP(A124,'item dashboard'!A:K,11,0),"")&lt;1,0,IF(LEFT(I124,1)="b",VLOOKUP(A124,'item dashboard'!A:K,11,0),"")),"")</f>
        <v/>
      </c>
      <c r="P124" s="105" t="str">
        <f>IFERROR(VLOOKUP(A124,[2]Sheet2!$A:$C,3,0),1)</f>
        <v>#ERROR!</v>
      </c>
      <c r="Q124" s="109" t="str">
        <f>VLOOKUP(A124,'item dashboard'!A:A,1,0)</f>
        <v>B-300FLME-CL22</v>
      </c>
      <c r="R124" s="109"/>
      <c r="S124" s="109"/>
    </row>
    <row r="125" ht="12.75" customHeight="1">
      <c r="A125" s="15" t="s">
        <v>475</v>
      </c>
      <c r="B125" s="15" t="s">
        <v>476</v>
      </c>
      <c r="C125" s="107">
        <v>0.026000000000000002</v>
      </c>
      <c r="D125" s="15" t="s">
        <v>4158</v>
      </c>
      <c r="E125" s="93">
        <v>3600.0</v>
      </c>
      <c r="F125" s="93">
        <v>1.0</v>
      </c>
      <c r="G125" s="93">
        <v>18.0</v>
      </c>
      <c r="H125" s="93">
        <v>33600.0</v>
      </c>
      <c r="I125" s="15" t="s">
        <v>4146</v>
      </c>
      <c r="J125" s="107">
        <v>0.013000000000000001</v>
      </c>
      <c r="K125" s="93">
        <v>2.5</v>
      </c>
      <c r="L125" s="15" t="s">
        <v>4147</v>
      </c>
      <c r="M125" s="104" t="str">
        <f t="shared" si="1"/>
        <v>#REF!</v>
      </c>
      <c r="N125" s="105">
        <f t="shared" si="2"/>
        <v>4800</v>
      </c>
      <c r="O125" s="108" t="str">
        <f>IFERROR(IF(IF(LEFT(I125,1)="B",VLOOKUP(A125,'item dashboard'!A:K,11,0),"")&lt;1,0,IF(LEFT(I125,1)="b",VLOOKUP(A125,'item dashboard'!A:K,11,0),"")),"")</f>
        <v/>
      </c>
      <c r="P125" s="105" t="str">
        <f>IFERROR(VLOOKUP(A125,[2]Sheet2!$A:$C,3,0),1)</f>
        <v>#ERROR!</v>
      </c>
      <c r="Q125" s="109" t="str">
        <f>VLOOKUP(A125,'item dashboard'!A:A,1,0)</f>
        <v>B-300LG-N26</v>
      </c>
      <c r="R125" s="109"/>
      <c r="S125" s="109"/>
    </row>
    <row r="126" ht="12.75" customHeight="1">
      <c r="A126" s="15" t="s">
        <v>477</v>
      </c>
      <c r="B126" s="15" t="s">
        <v>478</v>
      </c>
      <c r="C126" s="107">
        <v>0.026000000000000002</v>
      </c>
      <c r="D126" s="15" t="s">
        <v>4158</v>
      </c>
      <c r="E126" s="93">
        <v>7200.0</v>
      </c>
      <c r="F126" s="93">
        <v>1.0</v>
      </c>
      <c r="G126" s="93">
        <v>18.0</v>
      </c>
      <c r="H126" s="93">
        <v>33600.0</v>
      </c>
      <c r="I126" s="15" t="s">
        <v>4146</v>
      </c>
      <c r="J126" s="107">
        <v>0.018000000000000002</v>
      </c>
      <c r="K126" s="93">
        <v>2.5</v>
      </c>
      <c r="L126" s="15" t="s">
        <v>4147</v>
      </c>
      <c r="M126" s="104" t="str">
        <f t="shared" si="1"/>
        <v>#REF!</v>
      </c>
      <c r="N126" s="105">
        <f t="shared" si="2"/>
        <v>4800</v>
      </c>
      <c r="O126" s="108" t="str">
        <f>IFERROR(IF(IF(LEFT(I126,1)="B",VLOOKUP(A126,'item dashboard'!A:K,11,0),"")&lt;1,0,IF(LEFT(I126,1)="b",VLOOKUP(A126,'item dashboard'!A:K,11,0),"")),"")</f>
        <v/>
      </c>
      <c r="P126" s="105" t="str">
        <f>IFERROR(VLOOKUP(A126,[2]Sheet2!$A:$C,3,0),1)</f>
        <v>#ERROR!</v>
      </c>
      <c r="Q126" s="109" t="str">
        <f>VLOOKUP(A126,'item dashboard'!A:A,1,0)</f>
        <v>B-300LG-N36</v>
      </c>
      <c r="R126" s="109"/>
      <c r="S126" s="109"/>
    </row>
    <row r="127" ht="12.75" customHeight="1">
      <c r="A127" s="15" t="s">
        <v>479</v>
      </c>
      <c r="B127" s="15" t="s">
        <v>480</v>
      </c>
      <c r="C127" s="107">
        <v>0.025</v>
      </c>
      <c r="D127" s="15" t="s">
        <v>4158</v>
      </c>
      <c r="E127" s="93">
        <v>7200.0</v>
      </c>
      <c r="F127" s="93">
        <v>1.0</v>
      </c>
      <c r="G127" s="93">
        <v>17.3</v>
      </c>
      <c r="H127" s="93">
        <v>4995.0</v>
      </c>
      <c r="I127" s="15" t="s">
        <v>4146</v>
      </c>
      <c r="J127" s="107">
        <v>0.01615</v>
      </c>
      <c r="K127" s="93">
        <v>2.5</v>
      </c>
      <c r="L127" s="15" t="s">
        <v>4147</v>
      </c>
      <c r="M127" s="104" t="str">
        <f t="shared" si="1"/>
        <v>#REF!</v>
      </c>
      <c r="N127" s="105">
        <f t="shared" si="2"/>
        <v>4994.219653</v>
      </c>
      <c r="O127" s="108" t="str">
        <f>IFERROR(IF(IF(LEFT(I127,1)="B",VLOOKUP(A127,'item dashboard'!A:K,11,0),"")&lt;1,0,IF(LEFT(I127,1)="b",VLOOKUP(A127,'item dashboard'!A:K,11,0),"")),"")</f>
        <v/>
      </c>
      <c r="P127" s="105" t="str">
        <f>IFERROR(VLOOKUP(A127,[2]Sheet2!$A:$C,3,0),1)</f>
        <v>#ERROR!</v>
      </c>
      <c r="Q127" s="109" t="str">
        <f>VLOOKUP(A127,'item dashboard'!A:A,1,0)</f>
        <v>B-300SPK-BL25</v>
      </c>
      <c r="R127" s="109"/>
      <c r="S127" s="109"/>
    </row>
    <row r="128" ht="12.75" customHeight="1">
      <c r="A128" s="15" t="s">
        <v>481</v>
      </c>
      <c r="B128" s="15" t="s">
        <v>482</v>
      </c>
      <c r="C128" s="107">
        <v>0.025</v>
      </c>
      <c r="D128" s="15" t="s">
        <v>4148</v>
      </c>
      <c r="E128" s="93">
        <v>3600.0</v>
      </c>
      <c r="F128" s="93">
        <v>1.0</v>
      </c>
      <c r="G128" s="93">
        <v>5.0</v>
      </c>
      <c r="H128" s="93">
        <v>17280.0</v>
      </c>
      <c r="I128" s="15" t="s">
        <v>479</v>
      </c>
      <c r="J128" s="107">
        <v>1.0</v>
      </c>
      <c r="K128" s="93">
        <v>2.0</v>
      </c>
      <c r="L128" s="15" t="s">
        <v>4149</v>
      </c>
      <c r="M128" s="104" t="str">
        <f t="shared" si="1"/>
        <v>#REF!</v>
      </c>
      <c r="N128" s="105">
        <f t="shared" si="2"/>
        <v>17280</v>
      </c>
      <c r="O128" s="108">
        <f>IFERROR(IF(IF(LEFT(I128,1)="B",VLOOKUP(A128,'item dashboard'!A:K,11,0),"")&lt;1,0,IF(LEFT(I128,1)="b",VLOOKUP(A128,'item dashboard'!A:K,11,0),"")),"")</f>
        <v>0</v>
      </c>
      <c r="P128" s="105" t="str">
        <f>IFERROR(VLOOKUP(A128,[2]Sheet2!$A:$C,3,0),1)</f>
        <v>#ERROR!</v>
      </c>
      <c r="Q128" s="109" t="str">
        <f>VLOOKUP(A128,'item dashboard'!A:A,1,0)</f>
        <v>B-300SPK-BL25SK</v>
      </c>
      <c r="R128" s="109"/>
      <c r="S128" s="109"/>
    </row>
    <row r="129" ht="12.75" customHeight="1">
      <c r="A129" s="15" t="s">
        <v>483</v>
      </c>
      <c r="B129" s="15" t="s">
        <v>484</v>
      </c>
      <c r="C129" s="107">
        <v>0.047</v>
      </c>
      <c r="D129" s="15" t="s">
        <v>4158</v>
      </c>
      <c r="E129" s="93">
        <v>7200.0</v>
      </c>
      <c r="F129" s="93">
        <v>1.0</v>
      </c>
      <c r="G129" s="93">
        <v>37.0</v>
      </c>
      <c r="H129" s="93">
        <v>16346.0</v>
      </c>
      <c r="I129" s="15" t="s">
        <v>4146</v>
      </c>
      <c r="J129" s="107">
        <v>0.0235</v>
      </c>
      <c r="K129" s="93">
        <v>2.5</v>
      </c>
      <c r="L129" s="15" t="s">
        <v>4147</v>
      </c>
      <c r="M129" s="104" t="str">
        <f t="shared" si="1"/>
        <v>#REF!</v>
      </c>
      <c r="N129" s="105">
        <f t="shared" si="2"/>
        <v>2335.135135</v>
      </c>
      <c r="O129" s="108" t="str">
        <f>IFERROR(IF(IF(LEFT(I129,1)="B",VLOOKUP(A129,'item dashboard'!A:K,11,0),"")&lt;1,0,IF(LEFT(I129,1)="b",VLOOKUP(A129,'item dashboard'!A:K,11,0),"")),"")</f>
        <v/>
      </c>
      <c r="P129" s="105" t="str">
        <f>IFERROR(VLOOKUP(A129,[2]Sheet2!$A:$C,3,0),1)</f>
        <v>#ERROR!</v>
      </c>
      <c r="Q129" s="109" t="str">
        <f>VLOOKUP(A129,'item dashboard'!A:A,1,0)</f>
        <v>B-300VC-N47</v>
      </c>
      <c r="R129" s="109"/>
      <c r="S129" s="109"/>
    </row>
    <row r="130" ht="12.75" customHeight="1">
      <c r="A130" s="15" t="s">
        <v>485</v>
      </c>
      <c r="B130" s="15" t="s">
        <v>486</v>
      </c>
      <c r="C130" s="107">
        <v>0.02</v>
      </c>
      <c r="D130" s="15" t="s">
        <v>4158</v>
      </c>
      <c r="E130" s="93">
        <v>7200.0</v>
      </c>
      <c r="F130" s="93">
        <v>1.0</v>
      </c>
      <c r="G130" s="93">
        <v>20.3</v>
      </c>
      <c r="H130" s="93">
        <v>4257.0</v>
      </c>
      <c r="I130" s="15" t="s">
        <v>4146</v>
      </c>
      <c r="J130" s="107">
        <v>0.013000000000000001</v>
      </c>
      <c r="K130" s="93">
        <v>2.5</v>
      </c>
      <c r="L130" s="15" t="s">
        <v>4147</v>
      </c>
      <c r="M130" s="104" t="str">
        <f t="shared" si="1"/>
        <v>#REF!</v>
      </c>
      <c r="N130" s="105">
        <f t="shared" si="2"/>
        <v>4256.157635</v>
      </c>
      <c r="O130" s="108" t="str">
        <f>IFERROR(IF(IF(LEFT(I130,1)="B",VLOOKUP(A130,'item dashboard'!A:K,11,0),"")&lt;1,0,IF(LEFT(I130,1)="b",VLOOKUP(A130,'item dashboard'!A:K,11,0),"")),"")</f>
        <v/>
      </c>
      <c r="P130" s="105" t="str">
        <f>IFERROR(VLOOKUP(A130,[2]Sheet2!$A:$C,3,0),1)</f>
        <v>#ERROR!</v>
      </c>
      <c r="Q130" s="109" t="str">
        <f>VLOOKUP(A130,'item dashboard'!A:A,1,0)</f>
        <v>B-320SAF-N20</v>
      </c>
      <c r="R130" s="109"/>
      <c r="S130" s="109"/>
    </row>
    <row r="131" ht="12.75" customHeight="1">
      <c r="A131" s="15" t="s">
        <v>487</v>
      </c>
      <c r="B131" s="15" t="s">
        <v>488</v>
      </c>
      <c r="C131" s="107">
        <v>0.07</v>
      </c>
      <c r="D131" s="15" t="s">
        <v>4150</v>
      </c>
      <c r="E131" s="93">
        <v>7200.0</v>
      </c>
      <c r="F131" s="93">
        <v>1.0</v>
      </c>
      <c r="G131" s="93">
        <v>32.63</v>
      </c>
      <c r="H131" s="93">
        <v>2648.0</v>
      </c>
      <c r="I131" s="15" t="s">
        <v>4146</v>
      </c>
      <c r="J131" s="107">
        <v>0.035</v>
      </c>
      <c r="K131" s="93">
        <v>2.5</v>
      </c>
      <c r="L131" s="15" t="s">
        <v>4147</v>
      </c>
      <c r="M131" s="104" t="str">
        <f t="shared" si="1"/>
        <v>#REF!</v>
      </c>
      <c r="N131" s="105">
        <f t="shared" si="2"/>
        <v>2647.870058</v>
      </c>
      <c r="O131" s="108" t="str">
        <f>IFERROR(IF(IF(LEFT(I131,1)="B",VLOOKUP(A131,'item dashboard'!A:K,11,0),"")&lt;1,0,IF(LEFT(I131,1)="b",VLOOKUP(A131,'item dashboard'!A:K,11,0),"")),"")</f>
        <v/>
      </c>
      <c r="P131" s="105" t="str">
        <f>IFERROR(VLOOKUP(A131,[2]Sheet2!$A:$C,3,0),1)</f>
        <v>#ERROR!</v>
      </c>
      <c r="Q131" s="109" t="str">
        <f>VLOOKUP(A131,'item dashboard'!A:A,1,0)</f>
        <v>B-32OZ-N70</v>
      </c>
      <c r="R131" s="109"/>
      <c r="S131" s="109"/>
    </row>
    <row r="132" ht="12.75" customHeight="1">
      <c r="A132" s="15" t="s">
        <v>489</v>
      </c>
      <c r="B132" s="15" t="s">
        <v>490</v>
      </c>
      <c r="C132" s="107">
        <v>0.07</v>
      </c>
      <c r="D132" s="15" t="s">
        <v>4150</v>
      </c>
      <c r="E132" s="93">
        <v>7200.0</v>
      </c>
      <c r="F132" s="93">
        <v>1.0</v>
      </c>
      <c r="G132" s="93">
        <v>32.63</v>
      </c>
      <c r="H132" s="93">
        <v>2648.0</v>
      </c>
      <c r="I132" s="15" t="s">
        <v>4146</v>
      </c>
      <c r="J132" s="107">
        <v>0.034159999999999996</v>
      </c>
      <c r="K132" s="93">
        <v>2.5</v>
      </c>
      <c r="L132" s="15" t="s">
        <v>4147</v>
      </c>
      <c r="M132" s="104" t="str">
        <f t="shared" si="1"/>
        <v>#REF!</v>
      </c>
      <c r="N132" s="105">
        <f t="shared" si="2"/>
        <v>2647.870058</v>
      </c>
      <c r="O132" s="108" t="str">
        <f>IFERROR(IF(IF(LEFT(I132,1)="B",VLOOKUP(A132,'item dashboard'!A:K,11,0),"")&lt;1,0,IF(LEFT(I132,1)="b",VLOOKUP(A132,'item dashboard'!A:K,11,0),"")),"")</f>
        <v/>
      </c>
      <c r="P132" s="105" t="str">
        <f>IFERROR(VLOOKUP(A132,[2]Sheet2!$A:$C,3,0),1)</f>
        <v>#ERROR!</v>
      </c>
      <c r="Q132" s="109" t="str">
        <f>VLOOKUP(A132,'item dashboard'!A:A,1,0)</f>
        <v>B-32OZ-O70</v>
      </c>
      <c r="R132" s="109"/>
      <c r="S132" s="109"/>
    </row>
    <row r="133" ht="12.75" customHeight="1">
      <c r="A133" s="15" t="s">
        <v>491</v>
      </c>
      <c r="B133" s="15" t="s">
        <v>492</v>
      </c>
      <c r="C133" s="107">
        <v>0.024</v>
      </c>
      <c r="D133" s="15" t="s">
        <v>4158</v>
      </c>
      <c r="E133" s="93">
        <v>7200.0</v>
      </c>
      <c r="F133" s="93">
        <v>1.0</v>
      </c>
      <c r="G133" s="93">
        <v>18.0</v>
      </c>
      <c r="H133" s="93">
        <v>33600.0</v>
      </c>
      <c r="I133" s="15" t="s">
        <v>4146</v>
      </c>
      <c r="J133" s="107">
        <v>0.012</v>
      </c>
      <c r="K133" s="93">
        <v>2.5</v>
      </c>
      <c r="L133" s="15" t="s">
        <v>4147</v>
      </c>
      <c r="M133" s="104" t="str">
        <f t="shared" si="1"/>
        <v>#REF!</v>
      </c>
      <c r="N133" s="105">
        <f t="shared" si="2"/>
        <v>4800</v>
      </c>
      <c r="O133" s="108" t="str">
        <f>IFERROR(IF(IF(LEFT(I133,1)="B",VLOOKUP(A133,'item dashboard'!A:K,11,0),"")&lt;1,0,IF(LEFT(I133,1)="b",VLOOKUP(A133,'item dashboard'!A:K,11,0),"")),"")</f>
        <v/>
      </c>
      <c r="P133" s="105" t="str">
        <f>IFERROR(VLOOKUP(A133,[2]Sheet2!$A:$C,3,0),1)</f>
        <v>#ERROR!</v>
      </c>
      <c r="Q133" s="109" t="str">
        <f>VLOOKUP(A133,'item dashboard'!A:A,1,0)</f>
        <v>B-350POLY-N24</v>
      </c>
      <c r="R133" s="109"/>
      <c r="S133" s="109"/>
    </row>
    <row r="134" ht="12.75" customHeight="1">
      <c r="A134" s="15" t="s">
        <v>495</v>
      </c>
      <c r="B134" s="15" t="s">
        <v>496</v>
      </c>
      <c r="C134" s="107">
        <v>0.175</v>
      </c>
      <c r="D134" s="15" t="s">
        <v>4161</v>
      </c>
      <c r="E134" s="93">
        <v>7200.0</v>
      </c>
      <c r="F134" s="93">
        <v>1.0</v>
      </c>
      <c r="G134" s="93">
        <v>30.0</v>
      </c>
      <c r="H134" s="93">
        <v>18900.0</v>
      </c>
      <c r="I134" s="15" t="s">
        <v>4146</v>
      </c>
      <c r="J134" s="107">
        <v>0.08470000000000001</v>
      </c>
      <c r="K134" s="93">
        <v>2.5</v>
      </c>
      <c r="L134" s="15" t="s">
        <v>4147</v>
      </c>
      <c r="M134" s="104" t="str">
        <f t="shared" si="1"/>
        <v>#REF!</v>
      </c>
      <c r="N134" s="105">
        <f t="shared" si="2"/>
        <v>2880</v>
      </c>
      <c r="O134" s="108" t="str">
        <f>IFERROR(IF(IF(LEFT(I134,1)="B",VLOOKUP(A134,'item dashboard'!A:K,11,0),"")&lt;1,0,IF(LEFT(I134,1)="b",VLOOKUP(A134,'item dashboard'!A:K,11,0),"")),"")</f>
        <v/>
      </c>
      <c r="P134" s="105" t="str">
        <f>IFERROR(VLOOKUP(A134,[2]Sheet2!$A:$C,3,0),1)</f>
        <v>#ERROR!</v>
      </c>
      <c r="Q134" s="109" t="str">
        <f>VLOOKUP(A134,'item dashboard'!A:A,1,0)</f>
        <v>B-3GFRY-Y175</v>
      </c>
      <c r="R134" s="109"/>
      <c r="S134" s="109"/>
    </row>
    <row r="135" ht="12.75" customHeight="1">
      <c r="A135" s="15" t="s">
        <v>493</v>
      </c>
      <c r="B135" s="15" t="s">
        <v>494</v>
      </c>
      <c r="C135" s="107">
        <v>0.182</v>
      </c>
      <c r="D135" s="15" t="s">
        <v>4152</v>
      </c>
      <c r="E135" s="93">
        <v>0.0</v>
      </c>
      <c r="F135" s="93">
        <v>1.0</v>
      </c>
      <c r="G135" s="93">
        <v>12.0</v>
      </c>
      <c r="H135" s="93">
        <v>50400.0</v>
      </c>
      <c r="I135" s="15" t="s">
        <v>495</v>
      </c>
      <c r="J135" s="107">
        <v>1.0</v>
      </c>
      <c r="K135" s="93">
        <v>0.0</v>
      </c>
      <c r="L135" s="15" t="s">
        <v>4159</v>
      </c>
      <c r="M135" s="104" t="str">
        <f t="shared" si="1"/>
        <v>#REF!</v>
      </c>
      <c r="N135" s="105">
        <f t="shared" si="2"/>
        <v>7200</v>
      </c>
      <c r="O135" s="108">
        <f>IFERROR(IF(IF(LEFT(I135,1)="B",VLOOKUP(A135,'item dashboard'!A:K,11,0),"")&lt;1,0,IF(LEFT(I135,1)="b",VLOOKUP(A135,'item dashboard'!A:K,11,0),"")),"")</f>
        <v>0</v>
      </c>
      <c r="P135" s="105" t="str">
        <f>IFERROR(VLOOKUP(A135,[2]Sheet2!$A:$C,3,0),1)</f>
        <v>#ERROR!</v>
      </c>
      <c r="Q135" s="109" t="str">
        <f>VLOOKUP(A135,'item dashboard'!A:A,1,0)</f>
        <v>B-3GFRYCAPPED-Y182</v>
      </c>
      <c r="R135" s="109"/>
      <c r="S135" s="109"/>
    </row>
    <row r="136" ht="12.75" customHeight="1">
      <c r="A136" s="15" t="s">
        <v>493</v>
      </c>
      <c r="B136" s="15" t="s">
        <v>494</v>
      </c>
      <c r="C136" s="107">
        <v>0.182</v>
      </c>
      <c r="D136" s="15" t="s">
        <v>4152</v>
      </c>
      <c r="E136" s="93">
        <v>0.0</v>
      </c>
      <c r="F136" s="93">
        <v>1.0</v>
      </c>
      <c r="G136" s="93">
        <v>12.0</v>
      </c>
      <c r="H136" s="93">
        <v>50400.0</v>
      </c>
      <c r="I136" s="15" t="s">
        <v>4154</v>
      </c>
      <c r="J136" s="107">
        <v>1.0</v>
      </c>
      <c r="K136" s="93">
        <v>0.0</v>
      </c>
      <c r="L136" s="15" t="s">
        <v>4159</v>
      </c>
      <c r="M136" s="104" t="str">
        <f t="shared" si="1"/>
        <v>#REF!</v>
      </c>
      <c r="N136" s="105">
        <f t="shared" si="2"/>
        <v>7200</v>
      </c>
      <c r="O136" s="108" t="str">
        <f>IFERROR(IF(IF(LEFT(I136,1)="B",VLOOKUP(A136,'item dashboard'!A:K,11,0),"")&lt;1,0,IF(LEFT(I136,1)="b",VLOOKUP(A136,'item dashboard'!A:K,11,0),"")),"")</f>
        <v/>
      </c>
      <c r="P136" s="105" t="str">
        <f>IFERROR(VLOOKUP(A136,[2]Sheet2!$A:$C,3,0),1)</f>
        <v>#ERROR!</v>
      </c>
      <c r="Q136" s="109" t="str">
        <f>VLOOKUP(A136,'item dashboard'!A:A,1,0)</f>
        <v>B-3GFRYCAPPED-Y182</v>
      </c>
      <c r="R136" s="109"/>
      <c r="S136" s="109"/>
    </row>
    <row r="137" ht="12.75" customHeight="1">
      <c r="A137" s="15" t="s">
        <v>497</v>
      </c>
      <c r="B137" s="15" t="s">
        <v>498</v>
      </c>
      <c r="C137" s="107">
        <v>0.038</v>
      </c>
      <c r="D137" s="15" t="s">
        <v>4158</v>
      </c>
      <c r="E137" s="93">
        <v>7200.0</v>
      </c>
      <c r="F137" s="93">
        <v>1.0</v>
      </c>
      <c r="G137" s="93">
        <v>19.0</v>
      </c>
      <c r="H137" s="93">
        <v>4548.0</v>
      </c>
      <c r="I137" s="15" t="s">
        <v>4146</v>
      </c>
      <c r="J137" s="107">
        <v>0.019</v>
      </c>
      <c r="K137" s="93">
        <v>2.5</v>
      </c>
      <c r="L137" s="15" t="s">
        <v>4147</v>
      </c>
      <c r="M137" s="104" t="str">
        <f t="shared" si="1"/>
        <v>#REF!</v>
      </c>
      <c r="N137" s="105">
        <f t="shared" si="2"/>
        <v>4547.368421</v>
      </c>
      <c r="O137" s="108" t="str">
        <f>IFERROR(IF(IF(LEFT(I137,1)="B",VLOOKUP(A137,'item dashboard'!A:K,11,0),"")&lt;1,0,IF(LEFT(I137,1)="b",VLOOKUP(A137,'item dashboard'!A:K,11,0),"")),"")</f>
        <v/>
      </c>
      <c r="P137" s="105" t="str">
        <f>IFERROR(VLOOKUP(A137,[2]Sheet2!$A:$C,3,0),1)</f>
        <v>#ERROR!</v>
      </c>
      <c r="Q137" s="109" t="str">
        <f>VLOOKUP(A137,'item dashboard'!A:A,1,0)</f>
        <v>B-400AFR-N38</v>
      </c>
      <c r="R137" s="109"/>
      <c r="S137" s="109"/>
    </row>
    <row r="138" ht="12.75" customHeight="1">
      <c r="A138" s="15" t="s">
        <v>499</v>
      </c>
      <c r="B138" s="15" t="s">
        <v>500</v>
      </c>
      <c r="C138" s="107">
        <v>0.037000000000000005</v>
      </c>
      <c r="D138" s="15" t="s">
        <v>4158</v>
      </c>
      <c r="E138" s="93">
        <v>7200.0</v>
      </c>
      <c r="F138" s="93">
        <v>1.0</v>
      </c>
      <c r="G138" s="93">
        <v>22.0</v>
      </c>
      <c r="H138" s="93">
        <v>28130.0</v>
      </c>
      <c r="I138" s="15" t="s">
        <v>4146</v>
      </c>
      <c r="J138" s="107">
        <v>0.018500000000000003</v>
      </c>
      <c r="K138" s="93">
        <v>2.5</v>
      </c>
      <c r="L138" s="15" t="s">
        <v>4147</v>
      </c>
      <c r="M138" s="104" t="str">
        <f t="shared" si="1"/>
        <v>#REF!</v>
      </c>
      <c r="N138" s="105">
        <f t="shared" si="2"/>
        <v>3927.272727</v>
      </c>
      <c r="O138" s="108" t="str">
        <f>IFERROR(IF(IF(LEFT(I138,1)="B",VLOOKUP(A138,'item dashboard'!A:K,11,0),"")&lt;1,0,IF(LEFT(I138,1)="b",VLOOKUP(A138,'item dashboard'!A:K,11,0),"")),"")</f>
        <v/>
      </c>
      <c r="P138" s="105" t="str">
        <f>IFERROR(VLOOKUP(A138,[2]Sheet2!$A:$C,3,0),1)</f>
        <v>#ERROR!</v>
      </c>
      <c r="Q138" s="109" t="str">
        <f>VLOOKUP(A138,'item dashboard'!A:A,1,0)</f>
        <v>B-400CB-N37</v>
      </c>
      <c r="R138" s="109"/>
      <c r="S138" s="109"/>
    </row>
    <row r="139" ht="12.75" customHeight="1">
      <c r="A139" s="15" t="s">
        <v>501</v>
      </c>
      <c r="B139" s="15" t="s">
        <v>502</v>
      </c>
      <c r="C139" s="107">
        <v>0.05</v>
      </c>
      <c r="D139" s="15" t="s">
        <v>4158</v>
      </c>
      <c r="E139" s="93">
        <v>7200.0</v>
      </c>
      <c r="F139" s="93">
        <v>2.0</v>
      </c>
      <c r="G139" s="93">
        <v>25.0</v>
      </c>
      <c r="H139" s="93">
        <v>48384.0</v>
      </c>
      <c r="I139" s="15" t="s">
        <v>4151</v>
      </c>
      <c r="J139" s="107">
        <v>0.024300000000000002</v>
      </c>
      <c r="K139" s="93">
        <v>2.5</v>
      </c>
      <c r="L139" s="15" t="s">
        <v>4147</v>
      </c>
      <c r="M139" s="104" t="str">
        <f t="shared" si="1"/>
        <v>#REF!</v>
      </c>
      <c r="N139" s="105">
        <f t="shared" si="2"/>
        <v>6912</v>
      </c>
      <c r="O139" s="108" t="str">
        <f>IFERROR(IF(IF(LEFT(I139,1)="B",VLOOKUP(A139,'item dashboard'!A:K,11,0),"")&lt;1,0,IF(LEFT(I139,1)="b",VLOOKUP(A139,'item dashboard'!A:K,11,0),"")),"")</f>
        <v/>
      </c>
      <c r="P139" s="105" t="str">
        <f>IFERROR(VLOOKUP(A139,[2]Sheet2!$A:$C,3,0),1)</f>
        <v>#ERROR!</v>
      </c>
      <c r="Q139" s="109" t="str">
        <f>VLOOKUP(A139,'item dashboard'!A:A,1,0)</f>
        <v>B-400COC-W50</v>
      </c>
      <c r="R139" s="109"/>
      <c r="S139" s="109"/>
    </row>
    <row r="140" ht="12.75" customHeight="1">
      <c r="A140" s="15" t="s">
        <v>503</v>
      </c>
      <c r="B140" s="15" t="s">
        <v>504</v>
      </c>
      <c r="C140" s="107">
        <v>0.03</v>
      </c>
      <c r="D140" s="15" t="s">
        <v>4150</v>
      </c>
      <c r="E140" s="93">
        <v>7200.0</v>
      </c>
      <c r="F140" s="93">
        <v>1.0</v>
      </c>
      <c r="G140" s="93">
        <v>24.0</v>
      </c>
      <c r="H140" s="93">
        <v>25200.0</v>
      </c>
      <c r="I140" s="15" t="s">
        <v>4146</v>
      </c>
      <c r="J140" s="107">
        <v>0.02964</v>
      </c>
      <c r="K140" s="93">
        <v>2.5</v>
      </c>
      <c r="L140" s="15" t="s">
        <v>4147</v>
      </c>
      <c r="M140" s="104" t="str">
        <f t="shared" si="1"/>
        <v>#REF!</v>
      </c>
      <c r="N140" s="105">
        <f t="shared" si="2"/>
        <v>3600</v>
      </c>
      <c r="O140" s="108" t="str">
        <f>IFERROR(IF(IF(LEFT(I140,1)="B",VLOOKUP(A140,'item dashboard'!A:K,11,0),"")&lt;1,0,IF(LEFT(I140,1)="b",VLOOKUP(A140,'item dashboard'!A:K,11,0),"")),"")</f>
        <v/>
      </c>
      <c r="P140" s="105" t="str">
        <f>IFERROR(VLOOKUP(A140,[2]Sheet2!$A:$C,3,0),1)</f>
        <v>#ERROR!</v>
      </c>
      <c r="Q140" s="109" t="str">
        <f>VLOOKUP(A140,'item dashboard'!A:A,1,0)</f>
        <v>B-400ECL-W30</v>
      </c>
      <c r="R140" s="109"/>
      <c r="S140" s="109"/>
    </row>
    <row r="141" ht="12.75" customHeight="1">
      <c r="A141" s="15" t="s">
        <v>505</v>
      </c>
      <c r="B141" s="15" t="s">
        <v>506</v>
      </c>
      <c r="C141" s="107">
        <v>0.042</v>
      </c>
      <c r="D141" s="15" t="s">
        <v>4158</v>
      </c>
      <c r="E141" s="93">
        <v>7200.0</v>
      </c>
      <c r="F141" s="93">
        <v>1.0</v>
      </c>
      <c r="G141" s="93">
        <v>18.5</v>
      </c>
      <c r="H141" s="93">
        <v>4671.0</v>
      </c>
      <c r="I141" s="15" t="s">
        <v>4146</v>
      </c>
      <c r="J141" s="107">
        <v>0.02688</v>
      </c>
      <c r="K141" s="93">
        <v>2.5</v>
      </c>
      <c r="L141" s="15" t="s">
        <v>4147</v>
      </c>
      <c r="M141" s="104" t="str">
        <f t="shared" si="1"/>
        <v>#REF!</v>
      </c>
      <c r="N141" s="105">
        <f t="shared" si="2"/>
        <v>4670.27027</v>
      </c>
      <c r="O141" s="108" t="str">
        <f>IFERROR(IF(IF(LEFT(I141,1)="B",VLOOKUP(A141,'item dashboard'!A:K,11,0),"")&lt;1,0,IF(LEFT(I141,1)="b",VLOOKUP(A141,'item dashboard'!A:K,11,0),"")),"")</f>
        <v/>
      </c>
      <c r="P141" s="105" t="str">
        <f>IFERROR(VLOOKUP(A141,[2]Sheet2!$A:$C,3,0),1)</f>
        <v>#ERROR!</v>
      </c>
      <c r="Q141" s="109" t="str">
        <f>VLOOKUP(A141,'item dashboard'!A:A,1,0)</f>
        <v>B-400IBL-PW42</v>
      </c>
      <c r="R141" s="109"/>
      <c r="S141" s="109"/>
    </row>
    <row r="142" ht="12.75" customHeight="1">
      <c r="A142" s="15" t="s">
        <v>507</v>
      </c>
      <c r="B142" s="15" t="s">
        <v>508</v>
      </c>
      <c r="C142" s="107">
        <v>0.037000000000000005</v>
      </c>
      <c r="D142" s="15" t="s">
        <v>4158</v>
      </c>
      <c r="E142" s="93">
        <v>7200.0</v>
      </c>
      <c r="F142" s="93">
        <v>1.0</v>
      </c>
      <c r="G142" s="93">
        <v>22.0</v>
      </c>
      <c r="H142" s="93">
        <v>27884.0</v>
      </c>
      <c r="I142" s="15" t="s">
        <v>4146</v>
      </c>
      <c r="J142" s="107">
        <v>0.018500000000000003</v>
      </c>
      <c r="K142" s="93">
        <v>2.5</v>
      </c>
      <c r="L142" s="15" t="s">
        <v>4147</v>
      </c>
      <c r="M142" s="104" t="str">
        <f t="shared" si="1"/>
        <v>#REF!</v>
      </c>
      <c r="N142" s="105">
        <f t="shared" si="2"/>
        <v>3927.272727</v>
      </c>
      <c r="O142" s="108" t="str">
        <f>IFERROR(IF(IF(LEFT(I142,1)="B",VLOOKUP(A142,'item dashboard'!A:K,11,0),"")&lt;1,0,IF(LEFT(I142,1)="b",VLOOKUP(A142,'item dashboard'!A:K,11,0),"")),"")</f>
        <v/>
      </c>
      <c r="P142" s="105" t="str">
        <f>IFERROR(VLOOKUP(A142,[2]Sheet2!$A:$C,3,0),1)</f>
        <v>#ERROR!</v>
      </c>
      <c r="Q142" s="109" t="str">
        <f>VLOOKUP(A142,'item dashboard'!A:A,1,0)</f>
        <v>B-400LG-N37</v>
      </c>
      <c r="R142" s="109"/>
      <c r="S142" s="109"/>
    </row>
    <row r="143" ht="12.75" customHeight="1">
      <c r="A143" s="15" t="s">
        <v>509</v>
      </c>
      <c r="B143" s="15" t="s">
        <v>510</v>
      </c>
      <c r="C143" s="107">
        <v>0.037000000000000005</v>
      </c>
      <c r="D143" s="15" t="s">
        <v>4158</v>
      </c>
      <c r="E143" s="93">
        <v>7200.0</v>
      </c>
      <c r="F143" s="93">
        <v>4.0</v>
      </c>
      <c r="G143" s="93">
        <v>20.0</v>
      </c>
      <c r="H143" s="93">
        <v>17280.0</v>
      </c>
      <c r="I143" s="15" t="s">
        <v>4146</v>
      </c>
      <c r="J143" s="107">
        <v>0.037000000000000005</v>
      </c>
      <c r="K143" s="93">
        <v>2.5</v>
      </c>
      <c r="L143" s="15" t="s">
        <v>4147</v>
      </c>
      <c r="M143" s="104" t="str">
        <f t="shared" si="1"/>
        <v>#REF!</v>
      </c>
      <c r="N143" s="105">
        <f t="shared" si="2"/>
        <v>17280</v>
      </c>
      <c r="O143" s="108" t="str">
        <f>IFERROR(IF(IF(LEFT(I143,1)="B",VLOOKUP(A143,'item dashboard'!A:K,11,0),"")&lt;1,0,IF(LEFT(I143,1)="b",VLOOKUP(A143,'item dashboard'!A:K,11,0),"")),"")</f>
        <v/>
      </c>
      <c r="P143" s="105" t="str">
        <f>IFERROR(VLOOKUP(A143,[2]Sheet2!$A:$C,3,0),1)</f>
        <v>#ERROR!</v>
      </c>
      <c r="Q143" s="109" t="str">
        <f>VLOOKUP(A143,'item dashboard'!A:A,1,0)</f>
        <v>B-400MH-N37</v>
      </c>
      <c r="R143" s="109"/>
      <c r="S143" s="109"/>
    </row>
    <row r="144" ht="12.75" customHeight="1">
      <c r="A144" s="15" t="s">
        <v>511</v>
      </c>
      <c r="B144" s="15" t="s">
        <v>512</v>
      </c>
      <c r="C144" s="107">
        <v>0.040999999999999995</v>
      </c>
      <c r="D144" s="15" t="s">
        <v>4158</v>
      </c>
      <c r="E144" s="93">
        <v>7200.0</v>
      </c>
      <c r="F144" s="93">
        <v>1.0</v>
      </c>
      <c r="G144" s="93">
        <v>26.0</v>
      </c>
      <c r="H144" s="93">
        <v>23262.0</v>
      </c>
      <c r="I144" s="15" t="s">
        <v>4146</v>
      </c>
      <c r="J144" s="107">
        <v>0.01968</v>
      </c>
      <c r="K144" s="93">
        <v>2.5</v>
      </c>
      <c r="L144" s="15" t="s">
        <v>4147</v>
      </c>
      <c r="M144" s="104" t="str">
        <f t="shared" si="1"/>
        <v>#REF!</v>
      </c>
      <c r="N144" s="105">
        <f t="shared" si="2"/>
        <v>3323.076923</v>
      </c>
      <c r="O144" s="108" t="str">
        <f>IFERROR(IF(IF(LEFT(I144,1)="B",VLOOKUP(A144,'item dashboard'!A:K,11,0),"")&lt;1,0,IF(LEFT(I144,1)="b",VLOOKUP(A144,'item dashboard'!A:K,11,0),"")),"")</f>
        <v/>
      </c>
      <c r="P144" s="105" t="str">
        <f>IFERROR(VLOOKUP(A144,[2]Sheet2!$A:$C,3,0),1)</f>
        <v>#ERROR!</v>
      </c>
      <c r="Q144" s="109" t="str">
        <f>VLOOKUP(A144,'item dashboard'!A:A,1,0)</f>
        <v>B-400NIV-DBL41</v>
      </c>
      <c r="R144" s="109"/>
      <c r="S144" s="109"/>
    </row>
    <row r="145" ht="12.75" customHeight="1">
      <c r="A145" s="15" t="s">
        <v>513</v>
      </c>
      <c r="B145" s="15" t="s">
        <v>514</v>
      </c>
      <c r="C145" s="107">
        <v>0.035</v>
      </c>
      <c r="D145" s="15" t="s">
        <v>4158</v>
      </c>
      <c r="E145" s="93">
        <v>3600.0</v>
      </c>
      <c r="F145" s="93">
        <v>1.0</v>
      </c>
      <c r="G145" s="93">
        <v>24.0</v>
      </c>
      <c r="H145" s="93">
        <v>25638.0</v>
      </c>
      <c r="I145" s="15" t="s">
        <v>4146</v>
      </c>
      <c r="J145" s="107">
        <v>0.01701</v>
      </c>
      <c r="K145" s="93">
        <v>2.5</v>
      </c>
      <c r="L145" s="15" t="s">
        <v>4149</v>
      </c>
      <c r="M145" s="104" t="str">
        <f t="shared" si="1"/>
        <v>#REF!</v>
      </c>
      <c r="N145" s="105">
        <f t="shared" si="2"/>
        <v>3600</v>
      </c>
      <c r="O145" s="108" t="str">
        <f>IFERROR(IF(IF(LEFT(I145,1)="B",VLOOKUP(A145,'item dashboard'!A:K,11,0),"")&lt;1,0,IF(LEFT(I145,1)="b",VLOOKUP(A145,'item dashboard'!A:K,11,0),"")),"")</f>
        <v/>
      </c>
      <c r="P145" s="105" t="str">
        <f>IFERROR(VLOOKUP(A145,[2]Sheet2!$A:$C,3,0),1)</f>
        <v>#ERROR!</v>
      </c>
      <c r="Q145" s="109" t="str">
        <f>VLOOKUP(A145,'item dashboard'!A:A,1,0)</f>
        <v>B-400POWERBOY-BL35</v>
      </c>
      <c r="R145" s="109"/>
      <c r="S145" s="109"/>
    </row>
    <row r="146" ht="12.75" customHeight="1">
      <c r="A146" s="15" t="s">
        <v>515</v>
      </c>
      <c r="B146" s="15" t="s">
        <v>516</v>
      </c>
      <c r="C146" s="107">
        <v>0.035</v>
      </c>
      <c r="D146" s="15" t="s">
        <v>4156</v>
      </c>
      <c r="E146" s="93">
        <v>1.0</v>
      </c>
      <c r="F146" s="93">
        <v>1.0</v>
      </c>
      <c r="G146" s="93">
        <v>5.0</v>
      </c>
      <c r="H146" s="93">
        <v>120960.0</v>
      </c>
      <c r="I146" s="15" t="s">
        <v>513</v>
      </c>
      <c r="J146" s="107">
        <v>1.0</v>
      </c>
      <c r="K146" s="93">
        <v>0.0</v>
      </c>
      <c r="L146" s="15" t="s">
        <v>4153</v>
      </c>
      <c r="M146" s="104" t="str">
        <f t="shared" si="1"/>
        <v>#REF!</v>
      </c>
      <c r="N146" s="105">
        <f t="shared" si="2"/>
        <v>17280</v>
      </c>
      <c r="O146" s="108">
        <f>IFERROR(IF(IF(LEFT(I146,1)="B",VLOOKUP(A146,'item dashboard'!A:K,11,0),"")&lt;1,0,IF(LEFT(I146,1)="b",VLOOKUP(A146,'item dashboard'!A:K,11,0),"")),"")</f>
        <v>0</v>
      </c>
      <c r="P146" s="105" t="str">
        <f>IFERROR(VLOOKUP(A146,[2]Sheet2!$A:$C,3,0),1)</f>
        <v>#ERROR!</v>
      </c>
      <c r="Q146" s="109" t="str">
        <f>VLOOKUP(A146,'item dashboard'!A:A,1,0)</f>
        <v>B-400S-BL35PBOY</v>
      </c>
      <c r="R146" s="109"/>
      <c r="S146" s="109"/>
    </row>
    <row r="147" ht="12.75" customHeight="1">
      <c r="A147" s="15" t="s">
        <v>517</v>
      </c>
      <c r="B147" s="15" t="s">
        <v>518</v>
      </c>
      <c r="C147" s="107">
        <v>0.035</v>
      </c>
      <c r="D147" s="15" t="s">
        <v>4158</v>
      </c>
      <c r="E147" s="93">
        <v>7200.0</v>
      </c>
      <c r="F147" s="93">
        <v>1.0</v>
      </c>
      <c r="G147" s="93">
        <v>19.0</v>
      </c>
      <c r="H147" s="93">
        <v>31832.0</v>
      </c>
      <c r="I147" s="15" t="s">
        <v>4146</v>
      </c>
      <c r="J147" s="107">
        <v>0.0168</v>
      </c>
      <c r="K147" s="93">
        <v>2.5</v>
      </c>
      <c r="L147" s="15" t="s">
        <v>4147</v>
      </c>
      <c r="M147" s="104" t="str">
        <f t="shared" si="1"/>
        <v>#REF!</v>
      </c>
      <c r="N147" s="105">
        <f t="shared" si="2"/>
        <v>4547.368421</v>
      </c>
      <c r="O147" s="108" t="str">
        <f>IFERROR(IF(IF(LEFT(I147,1)="B",VLOOKUP(A147,'item dashboard'!A:K,11,0),"")&lt;1,0,IF(LEFT(I147,1)="b",VLOOKUP(A147,'item dashboard'!A:K,11,0),"")),"")</f>
        <v/>
      </c>
      <c r="P147" s="105" t="str">
        <f>IFERROR(VLOOKUP(A147,[2]Sheet2!$A:$C,3,0),1)</f>
        <v>#ERROR!</v>
      </c>
      <c r="Q147" s="109" t="str">
        <f>VLOOKUP(A147,'item dashboard'!A:A,1,0)</f>
        <v>B-400SRV-PW35</v>
      </c>
      <c r="R147" s="109"/>
      <c r="S147" s="109"/>
    </row>
    <row r="148" ht="12.75" customHeight="1">
      <c r="A148" s="15" t="s">
        <v>519</v>
      </c>
      <c r="B148" s="15" t="s">
        <v>520</v>
      </c>
      <c r="C148" s="107">
        <v>0.034</v>
      </c>
      <c r="D148" s="15" t="s">
        <v>4158</v>
      </c>
      <c r="E148" s="93">
        <v>7200.0</v>
      </c>
      <c r="F148" s="93">
        <v>1.0</v>
      </c>
      <c r="G148" s="93">
        <v>21.0</v>
      </c>
      <c r="H148" s="93">
        <v>28800.0</v>
      </c>
      <c r="I148" s="15" t="s">
        <v>4146</v>
      </c>
      <c r="J148" s="107">
        <v>0.016319999999999998</v>
      </c>
      <c r="K148" s="93">
        <v>2.5</v>
      </c>
      <c r="L148" s="15" t="s">
        <v>4147</v>
      </c>
      <c r="M148" s="104" t="str">
        <f t="shared" si="1"/>
        <v>#REF!</v>
      </c>
      <c r="N148" s="105">
        <f t="shared" si="2"/>
        <v>4114.285714</v>
      </c>
      <c r="O148" s="108" t="str">
        <f>IFERROR(IF(IF(LEFT(I148,1)="B",VLOOKUP(A148,'item dashboard'!A:K,11,0),"")&lt;1,0,IF(LEFT(I148,1)="b",VLOOKUP(A148,'item dashboard'!A:K,11,0),"")),"")</f>
        <v/>
      </c>
      <c r="P148" s="105" t="str">
        <f>IFERROR(VLOOKUP(A148,[2]Sheet2!$A:$C,3,0),1)</f>
        <v>#ERROR!</v>
      </c>
      <c r="Q148" s="109" t="str">
        <f>VLOOKUP(A148,'item dashboard'!A:A,1,0)</f>
        <v>B-400STD17-DB34</v>
      </c>
      <c r="R148" s="109"/>
      <c r="S148" s="109"/>
    </row>
    <row r="149" ht="12.75" customHeight="1">
      <c r="A149" s="15" t="s">
        <v>110</v>
      </c>
      <c r="B149" s="15" t="s">
        <v>521</v>
      </c>
      <c r="C149" s="107">
        <v>0.034</v>
      </c>
      <c r="D149" s="15" t="s">
        <v>4158</v>
      </c>
      <c r="E149" s="93">
        <v>7200.0</v>
      </c>
      <c r="F149" s="93">
        <v>1.0</v>
      </c>
      <c r="G149" s="93">
        <v>21.0</v>
      </c>
      <c r="H149" s="93">
        <v>28800.0</v>
      </c>
      <c r="I149" s="15" t="s">
        <v>4146</v>
      </c>
      <c r="J149" s="107">
        <v>0.021419999999999998</v>
      </c>
      <c r="K149" s="93">
        <v>2.5</v>
      </c>
      <c r="L149" s="15" t="s">
        <v>4147</v>
      </c>
      <c r="M149" s="104" t="str">
        <f t="shared" si="1"/>
        <v>#REF!</v>
      </c>
      <c r="N149" s="105">
        <f t="shared" si="2"/>
        <v>4114.285714</v>
      </c>
      <c r="O149" s="108" t="str">
        <f>IFERROR(IF(IF(LEFT(I149,1)="B",VLOOKUP(A149,'item dashboard'!A:K,11,0),"")&lt;1,0,IF(LEFT(I149,1)="b",VLOOKUP(A149,'item dashboard'!A:K,11,0),"")),"")</f>
        <v/>
      </c>
      <c r="P149" s="105" t="str">
        <f>IFERROR(VLOOKUP(A149,[2]Sheet2!$A:$C,3,0),1)</f>
        <v>#ERROR!</v>
      </c>
      <c r="Q149" s="109" t="str">
        <f>VLOOKUP(A149,'item dashboard'!A:A,1,0)</f>
        <v>B-400STD17-PB34</v>
      </c>
      <c r="R149" s="109"/>
      <c r="S149" s="109"/>
    </row>
    <row r="150" ht="12.75" customHeight="1">
      <c r="A150" s="15" t="s">
        <v>522</v>
      </c>
      <c r="B150" s="15" t="s">
        <v>523</v>
      </c>
      <c r="C150" s="107">
        <v>0.034</v>
      </c>
      <c r="D150" s="15" t="s">
        <v>4158</v>
      </c>
      <c r="E150" s="93">
        <v>7200.0</v>
      </c>
      <c r="F150" s="93">
        <v>1.0</v>
      </c>
      <c r="G150" s="93">
        <v>21.0</v>
      </c>
      <c r="H150" s="93">
        <v>28800.0</v>
      </c>
      <c r="I150" s="15" t="s">
        <v>4146</v>
      </c>
      <c r="J150" s="107">
        <v>0.01598</v>
      </c>
      <c r="K150" s="93">
        <v>2.5</v>
      </c>
      <c r="L150" s="15" t="s">
        <v>4147</v>
      </c>
      <c r="M150" s="104" t="str">
        <f t="shared" si="1"/>
        <v>#REF!</v>
      </c>
      <c r="N150" s="105">
        <f t="shared" si="2"/>
        <v>4114.285714</v>
      </c>
      <c r="O150" s="108" t="str">
        <f>IFERROR(IF(IF(LEFT(I150,1)="B",VLOOKUP(A150,'item dashboard'!A:K,11,0),"")&lt;1,0,IF(LEFT(I150,1)="b",VLOOKUP(A150,'item dashboard'!A:K,11,0),"")),"")</f>
        <v/>
      </c>
      <c r="P150" s="105" t="str">
        <f>IFERROR(VLOOKUP(A150,[2]Sheet2!$A:$C,3,0),1)</f>
        <v>#ERROR!</v>
      </c>
      <c r="Q150" s="109" t="str">
        <f>VLOOKUP(A150,'item dashboard'!A:A,1,0)</f>
        <v>B-400STD17-W34</v>
      </c>
      <c r="R150" s="109"/>
      <c r="S150" s="109"/>
    </row>
    <row r="151" ht="12.75" customHeight="1">
      <c r="A151" s="15" t="s">
        <v>524</v>
      </c>
      <c r="B151" s="15" t="s">
        <v>525</v>
      </c>
      <c r="C151" s="107">
        <v>0.032</v>
      </c>
      <c r="D151" s="15" t="s">
        <v>4158</v>
      </c>
      <c r="E151" s="93">
        <v>7200.0</v>
      </c>
      <c r="F151" s="93">
        <v>1.0</v>
      </c>
      <c r="G151" s="93">
        <v>26.0</v>
      </c>
      <c r="H151" s="93">
        <v>23262.0</v>
      </c>
      <c r="I151" s="15" t="s">
        <v>4146</v>
      </c>
      <c r="J151" s="107">
        <v>0.008</v>
      </c>
      <c r="K151" s="93">
        <v>2.5</v>
      </c>
      <c r="L151" s="15" t="s">
        <v>4147</v>
      </c>
      <c r="M151" s="104" t="str">
        <f t="shared" si="1"/>
        <v>#REF!</v>
      </c>
      <c r="N151" s="105">
        <f t="shared" si="2"/>
        <v>3323.076923</v>
      </c>
      <c r="O151" s="108" t="str">
        <f>IFERROR(IF(IF(LEFT(I151,1)="B",VLOOKUP(A151,'item dashboard'!A:K,11,0),"")&lt;1,0,IF(LEFT(I151,1)="b",VLOOKUP(A151,'item dashboard'!A:K,11,0),"")),"")</f>
        <v/>
      </c>
      <c r="P151" s="105" t="str">
        <f>IFERROR(VLOOKUP(A151,[2]Sheet2!$A:$C,3,0),1)</f>
        <v>#ERROR!</v>
      </c>
      <c r="Q151" s="109" t="str">
        <f>VLOOKUP(A151,'item dashboard'!A:A,1,0)</f>
        <v>B-400VIV-N32</v>
      </c>
      <c r="R151" s="109"/>
      <c r="S151" s="109"/>
    </row>
    <row r="152" ht="12.75" customHeight="1">
      <c r="A152" s="15" t="s">
        <v>526</v>
      </c>
      <c r="B152" s="15" t="s">
        <v>527</v>
      </c>
      <c r="C152" s="107">
        <v>0.006</v>
      </c>
      <c r="D152" s="15" t="s">
        <v>4150</v>
      </c>
      <c r="E152" s="93">
        <v>7200.0</v>
      </c>
      <c r="F152" s="93">
        <v>1.0</v>
      </c>
      <c r="G152" s="93">
        <v>15.0</v>
      </c>
      <c r="H152" s="93">
        <v>39529.0</v>
      </c>
      <c r="I152" s="15" t="s">
        <v>4146</v>
      </c>
      <c r="J152" s="107">
        <v>0.003</v>
      </c>
      <c r="K152" s="93">
        <v>2.5</v>
      </c>
      <c r="L152" s="15" t="s">
        <v>4149</v>
      </c>
      <c r="M152" s="104" t="str">
        <f t="shared" si="1"/>
        <v>#REF!</v>
      </c>
      <c r="N152" s="105">
        <f t="shared" si="2"/>
        <v>5760</v>
      </c>
      <c r="O152" s="108" t="str">
        <f>IFERROR(IF(IF(LEFT(I152,1)="B",VLOOKUP(A152,'item dashboard'!A:K,11,0),"")&lt;1,0,IF(LEFT(I152,1)="b",VLOOKUP(A152,'item dashboard'!A:K,11,0),"")),"")</f>
        <v/>
      </c>
      <c r="P152" s="105" t="str">
        <f>IFERROR(VLOOKUP(A152,[2]Sheet2!$A:$C,3,0),1)</f>
        <v>#ERROR!</v>
      </c>
      <c r="Q152" s="109" t="str">
        <f>VLOOKUP(A152,'item dashboard'!A:A,1,0)</f>
        <v>B-40SRV-N6</v>
      </c>
      <c r="R152" s="109"/>
      <c r="S152" s="109"/>
    </row>
    <row r="153" ht="12.75" customHeight="1">
      <c r="A153" s="15" t="s">
        <v>528</v>
      </c>
      <c r="B153" s="15" t="s">
        <v>529</v>
      </c>
      <c r="C153" s="107">
        <v>0.25</v>
      </c>
      <c r="D153" s="15" t="s">
        <v>4161</v>
      </c>
      <c r="E153" s="93">
        <v>3600.0</v>
      </c>
      <c r="F153" s="93">
        <v>1.0</v>
      </c>
      <c r="G153" s="93">
        <v>44.13</v>
      </c>
      <c r="H153" s="93">
        <v>1958.0</v>
      </c>
      <c r="I153" s="15" t="s">
        <v>4146</v>
      </c>
      <c r="J153" s="107">
        <v>0.1215</v>
      </c>
      <c r="K153" s="93">
        <v>2.5</v>
      </c>
      <c r="L153" s="15" t="s">
        <v>4149</v>
      </c>
      <c r="M153" s="104" t="str">
        <f t="shared" si="1"/>
        <v>#REF!</v>
      </c>
      <c r="N153" s="105">
        <f t="shared" si="2"/>
        <v>1957.851801</v>
      </c>
      <c r="O153" s="108" t="str">
        <f>IFERROR(IF(IF(LEFT(I153,1)="B",VLOOKUP(A153,'item dashboard'!A:K,11,0),"")&lt;1,0,IF(LEFT(I153,1)="b",VLOOKUP(A153,'item dashboard'!A:K,11,0),"")),"")</f>
        <v/>
      </c>
      <c r="P153" s="105" t="str">
        <f>IFERROR(VLOOKUP(A153,[2]Sheet2!$A:$C,3,0),1)</f>
        <v>#ERROR!</v>
      </c>
      <c r="Q153" s="109" t="str">
        <f>VLOOKUP(A153,'item dashboard'!A:A,1,0)</f>
        <v>B-5 Ltr.NAS-W250</v>
      </c>
      <c r="R153" s="109"/>
      <c r="S153" s="109"/>
    </row>
    <row r="154" ht="12.75" customHeight="1">
      <c r="A154" s="15" t="s">
        <v>530</v>
      </c>
      <c r="B154" s="15" t="s">
        <v>531</v>
      </c>
      <c r="C154" s="107">
        <v>0.046</v>
      </c>
      <c r="D154" s="15" t="s">
        <v>4158</v>
      </c>
      <c r="E154" s="93">
        <v>3600.0</v>
      </c>
      <c r="F154" s="93">
        <v>1.0</v>
      </c>
      <c r="G154" s="93">
        <v>26.0</v>
      </c>
      <c r="H154" s="93">
        <v>23262.0</v>
      </c>
      <c r="I154" s="15" t="s">
        <v>4146</v>
      </c>
      <c r="J154" s="107">
        <v>0.022448000000000003</v>
      </c>
      <c r="K154" s="93">
        <v>2.5</v>
      </c>
      <c r="L154" s="15" t="s">
        <v>4149</v>
      </c>
      <c r="M154" s="104" t="str">
        <f t="shared" si="1"/>
        <v>#REF!</v>
      </c>
      <c r="N154" s="105">
        <f t="shared" si="2"/>
        <v>3323.076923</v>
      </c>
      <c r="O154" s="108" t="str">
        <f>IFERROR(IF(IF(LEFT(I154,1)="B",VLOOKUP(A154,'item dashboard'!A:K,11,0),"")&lt;1,0,IF(LEFT(I154,1)="b",VLOOKUP(A154,'item dashboard'!A:K,11,0),"")),"")</f>
        <v/>
      </c>
      <c r="P154" s="105" t="str">
        <f>IFERROR(VLOOKUP(A154,[2]Sheet2!$A:$C,3,0),1)</f>
        <v>#ERROR!</v>
      </c>
      <c r="Q154" s="109" t="str">
        <f>VLOOKUP(A154,'item dashboard'!A:A,1,0)</f>
        <v>B-500ANG-BL46THIKA</v>
      </c>
      <c r="R154" s="109"/>
      <c r="S154" s="109"/>
    </row>
    <row r="155" ht="12.75" customHeight="1">
      <c r="A155" s="15" t="s">
        <v>79</v>
      </c>
      <c r="B155" s="15" t="s">
        <v>532</v>
      </c>
      <c r="C155" s="107">
        <v>0.046</v>
      </c>
      <c r="D155" s="15" t="s">
        <v>4158</v>
      </c>
      <c r="E155" s="93">
        <v>3600.0</v>
      </c>
      <c r="F155" s="93">
        <v>1.0</v>
      </c>
      <c r="G155" s="93">
        <v>26.0</v>
      </c>
      <c r="H155" s="93">
        <v>1.0</v>
      </c>
      <c r="I155" s="15" t="s">
        <v>4146</v>
      </c>
      <c r="J155" s="107">
        <v>0.022355999999999997</v>
      </c>
      <c r="K155" s="93">
        <v>2.5</v>
      </c>
      <c r="L155" s="15" t="s">
        <v>4149</v>
      </c>
      <c r="M155" s="104" t="str">
        <f t="shared" si="1"/>
        <v>#REF!</v>
      </c>
      <c r="N155" s="105">
        <f t="shared" si="2"/>
        <v>3323.076923</v>
      </c>
      <c r="O155" s="108" t="str">
        <f>IFERROR(IF(IF(LEFT(I155,1)="B",VLOOKUP(A155,'item dashboard'!A:K,11,0),"")&lt;1,0,IF(LEFT(I155,1)="b",VLOOKUP(A155,'item dashboard'!A:K,11,0),"")),"")</f>
        <v/>
      </c>
      <c r="P155" s="105" t="str">
        <f>IFERROR(VLOOKUP(A155,[2]Sheet2!$A:$C,3,0),1)</f>
        <v>#ERROR!</v>
      </c>
      <c r="Q155" s="109" t="str">
        <f>VLOOKUP(A155,'item dashboard'!A:A,1,0)</f>
        <v>B-500ANG-GN46THIKA</v>
      </c>
      <c r="R155" s="109"/>
      <c r="S155" s="109"/>
    </row>
    <row r="156" ht="12.75" customHeight="1">
      <c r="A156" s="15" t="s">
        <v>533</v>
      </c>
      <c r="B156" s="15" t="s">
        <v>534</v>
      </c>
      <c r="C156" s="107">
        <v>0.046</v>
      </c>
      <c r="D156" s="15" t="s">
        <v>4158</v>
      </c>
      <c r="E156" s="93">
        <v>3600.0</v>
      </c>
      <c r="F156" s="93">
        <v>1.0</v>
      </c>
      <c r="G156" s="93">
        <v>26.0</v>
      </c>
      <c r="H156" s="93">
        <v>23262.0</v>
      </c>
      <c r="I156" s="15" t="s">
        <v>4146</v>
      </c>
      <c r="J156" s="107">
        <v>0.022448000000000003</v>
      </c>
      <c r="K156" s="93">
        <v>2.5</v>
      </c>
      <c r="L156" s="15" t="s">
        <v>4149</v>
      </c>
      <c r="M156" s="104" t="str">
        <f t="shared" si="1"/>
        <v>#REF!</v>
      </c>
      <c r="N156" s="105">
        <f t="shared" si="2"/>
        <v>3323.076923</v>
      </c>
      <c r="O156" s="108" t="str">
        <f>IFERROR(IF(IF(LEFT(I156,1)="B",VLOOKUP(A156,'item dashboard'!A:K,11,0),"")&lt;1,0,IF(LEFT(I156,1)="b",VLOOKUP(A156,'item dashboard'!A:K,11,0),"")),"")</f>
        <v/>
      </c>
      <c r="P156" s="105" t="str">
        <f>IFERROR(VLOOKUP(A156,[2]Sheet2!$A:$C,3,0),1)</f>
        <v>#ERROR!</v>
      </c>
      <c r="Q156" s="109" t="str">
        <f>VLOOKUP(A156,'item dashboard'!A:A,1,0)</f>
        <v>B-500ANG-PUR46THIKA</v>
      </c>
      <c r="R156" s="109"/>
      <c r="S156" s="109"/>
    </row>
    <row r="157" ht="12.75" customHeight="1">
      <c r="A157" s="15" t="s">
        <v>535</v>
      </c>
      <c r="B157" s="15" t="s">
        <v>536</v>
      </c>
      <c r="C157" s="107">
        <v>0.046</v>
      </c>
      <c r="D157" s="15" t="s">
        <v>4158</v>
      </c>
      <c r="E157" s="93">
        <v>7200.0</v>
      </c>
      <c r="F157" s="93">
        <v>1.0</v>
      </c>
      <c r="G157" s="93">
        <v>25.0</v>
      </c>
      <c r="H157" s="93">
        <v>24192.0</v>
      </c>
      <c r="I157" s="15" t="s">
        <v>4146</v>
      </c>
      <c r="J157" s="107">
        <v>0.022355999999999997</v>
      </c>
      <c r="K157" s="93">
        <v>2.5</v>
      </c>
      <c r="L157" s="15" t="s">
        <v>4149</v>
      </c>
      <c r="M157" s="104" t="str">
        <f t="shared" si="1"/>
        <v>#REF!</v>
      </c>
      <c r="N157" s="105">
        <f t="shared" si="2"/>
        <v>3456</v>
      </c>
      <c r="O157" s="108" t="str">
        <f>IFERROR(IF(IF(LEFT(I157,1)="B",VLOOKUP(A157,'item dashboard'!A:K,11,0),"")&lt;1,0,IF(LEFT(I157,1)="b",VLOOKUP(A157,'item dashboard'!A:K,11,0),"")),"")</f>
        <v/>
      </c>
      <c r="P157" s="105" t="str">
        <f>IFERROR(VLOOKUP(A157,[2]Sheet2!$A:$C,3,0),1)</f>
        <v>#ERROR!</v>
      </c>
      <c r="Q157" s="109" t="str">
        <f>VLOOKUP(A157,'item dashboard'!A:A,1,0)</f>
        <v>B-500ANG-W46THIKA</v>
      </c>
      <c r="R157" s="109"/>
      <c r="S157" s="109"/>
    </row>
    <row r="158" ht="12.75" customHeight="1">
      <c r="A158" s="15" t="s">
        <v>537</v>
      </c>
      <c r="B158" s="15" t="s">
        <v>538</v>
      </c>
      <c r="C158" s="107">
        <v>0.046</v>
      </c>
      <c r="D158" s="15" t="s">
        <v>4158</v>
      </c>
      <c r="E158" s="93">
        <v>3600.0</v>
      </c>
      <c r="F158" s="93">
        <v>1.0</v>
      </c>
      <c r="G158" s="93">
        <v>26.0</v>
      </c>
      <c r="H158" s="93">
        <v>23262.0</v>
      </c>
      <c r="I158" s="15" t="s">
        <v>4146</v>
      </c>
      <c r="J158" s="107">
        <v>0.022448000000000003</v>
      </c>
      <c r="K158" s="93">
        <v>2.5</v>
      </c>
      <c r="L158" s="15" t="s">
        <v>4162</v>
      </c>
      <c r="M158" s="104" t="str">
        <f t="shared" si="1"/>
        <v>#REF!</v>
      </c>
      <c r="N158" s="105">
        <f t="shared" si="2"/>
        <v>3323.076923</v>
      </c>
      <c r="O158" s="108" t="str">
        <f>IFERROR(IF(IF(LEFT(I158,1)="B",VLOOKUP(A158,'item dashboard'!A:K,11,0),"")&lt;1,0,IF(LEFT(I158,1)="b",VLOOKUP(A158,'item dashboard'!A:K,11,0),"")),"")</f>
        <v/>
      </c>
      <c r="P158" s="105" t="str">
        <f>IFERROR(VLOOKUP(A158,[2]Sheet2!$A:$C,3,0),1)</f>
        <v>#ERROR!</v>
      </c>
      <c r="Q158" s="109" t="str">
        <f>VLOOKUP(A158,'item dashboard'!A:A,1,0)</f>
        <v>B-500ANG-YL46THIKA</v>
      </c>
      <c r="R158" s="109"/>
      <c r="S158" s="109"/>
    </row>
    <row r="159" ht="12.75" customHeight="1">
      <c r="A159" s="15" t="s">
        <v>539</v>
      </c>
      <c r="B159" s="15" t="s">
        <v>540</v>
      </c>
      <c r="C159" s="107">
        <v>0.045</v>
      </c>
      <c r="D159" s="15" t="s">
        <v>4152</v>
      </c>
      <c r="E159" s="93">
        <v>0.0</v>
      </c>
      <c r="F159" s="93">
        <v>1.0</v>
      </c>
      <c r="G159" s="93">
        <v>6.0</v>
      </c>
      <c r="H159" s="93">
        <v>100800.0</v>
      </c>
      <c r="I159" s="15" t="s">
        <v>545</v>
      </c>
      <c r="J159" s="107">
        <v>1.0</v>
      </c>
      <c r="K159" s="93">
        <v>0.0</v>
      </c>
      <c r="L159" s="15" t="s">
        <v>4159</v>
      </c>
      <c r="M159" s="104" t="str">
        <f t="shared" si="1"/>
        <v>#REF!</v>
      </c>
      <c r="N159" s="105">
        <f t="shared" si="2"/>
        <v>14400</v>
      </c>
      <c r="O159" s="108">
        <f>IFERROR(IF(IF(LEFT(I159,1)="B",VLOOKUP(A159,'item dashboard'!A:K,11,0),"")&lt;1,0,IF(LEFT(I159,1)="b",VLOOKUP(A159,'item dashboard'!A:K,11,0),"")),"")</f>
        <v>0</v>
      </c>
      <c r="P159" s="105" t="str">
        <f>IFERROR(VLOOKUP(A159,[2]Sheet2!$A:$C,3,0),1)</f>
        <v>#ERROR!</v>
      </c>
      <c r="Q159" s="109" t="str">
        <f>VLOOKUP(A159,'item dashboard'!A:A,1,0)</f>
        <v>B-500CAPPEDGFRY-Y45</v>
      </c>
      <c r="R159" s="109"/>
      <c r="S159" s="109"/>
    </row>
    <row r="160" ht="12.75" customHeight="1">
      <c r="A160" s="15" t="s">
        <v>539</v>
      </c>
      <c r="B160" s="15" t="s">
        <v>540</v>
      </c>
      <c r="C160" s="107">
        <v>0.045</v>
      </c>
      <c r="D160" s="15" t="s">
        <v>4152</v>
      </c>
      <c r="E160" s="93">
        <v>0.0</v>
      </c>
      <c r="F160" s="93">
        <v>1.0</v>
      </c>
      <c r="G160" s="93">
        <v>6.0</v>
      </c>
      <c r="H160" s="93">
        <v>100800.0</v>
      </c>
      <c r="I160" s="15" t="s">
        <v>4154</v>
      </c>
      <c r="J160" s="107">
        <v>1.0</v>
      </c>
      <c r="K160" s="93">
        <v>0.0</v>
      </c>
      <c r="L160" s="15" t="s">
        <v>4159</v>
      </c>
      <c r="M160" s="104" t="str">
        <f t="shared" si="1"/>
        <v>#REF!</v>
      </c>
      <c r="N160" s="105">
        <f t="shared" si="2"/>
        <v>14400</v>
      </c>
      <c r="O160" s="108" t="str">
        <f>IFERROR(IF(IF(LEFT(I160,1)="B",VLOOKUP(A160,'item dashboard'!A:K,11,0),"")&lt;1,0,IF(LEFT(I160,1)="b",VLOOKUP(A160,'item dashboard'!A:K,11,0),"")),"")</f>
        <v/>
      </c>
      <c r="P160" s="105" t="str">
        <f>IFERROR(VLOOKUP(A160,[2]Sheet2!$A:$C,3,0),1)</f>
        <v>#ERROR!</v>
      </c>
      <c r="Q160" s="109" t="str">
        <f>VLOOKUP(A160,'item dashboard'!A:A,1,0)</f>
        <v>B-500CAPPEDGFRY-Y45</v>
      </c>
      <c r="R160" s="109"/>
      <c r="S160" s="109"/>
    </row>
    <row r="161" ht="12.75" customHeight="1">
      <c r="A161" s="15" t="s">
        <v>541</v>
      </c>
      <c r="B161" s="15" t="s">
        <v>542</v>
      </c>
      <c r="C161" s="107">
        <v>0.036000000000000004</v>
      </c>
      <c r="D161" s="15" t="s">
        <v>4158</v>
      </c>
      <c r="E161" s="93">
        <v>7200.0</v>
      </c>
      <c r="F161" s="93">
        <v>1.0</v>
      </c>
      <c r="G161" s="93">
        <v>19.0</v>
      </c>
      <c r="H161" s="93">
        <v>31832.0</v>
      </c>
      <c r="I161" s="15" t="s">
        <v>4146</v>
      </c>
      <c r="J161" s="107">
        <v>0.018000000000000002</v>
      </c>
      <c r="K161" s="93">
        <v>2.5</v>
      </c>
      <c r="L161" s="15" t="s">
        <v>4149</v>
      </c>
      <c r="M161" s="104" t="str">
        <f t="shared" si="1"/>
        <v>#REF!</v>
      </c>
      <c r="N161" s="105">
        <f t="shared" si="2"/>
        <v>4547.368421</v>
      </c>
      <c r="O161" s="108" t="str">
        <f>IFERROR(IF(IF(LEFT(I161,1)="B",VLOOKUP(A161,'item dashboard'!A:K,11,0),"")&lt;1,0,IF(LEFT(I161,1)="b",VLOOKUP(A161,'item dashboard'!A:K,11,0),"")),"")</f>
        <v/>
      </c>
      <c r="P161" s="105" t="str">
        <f>IFERROR(VLOOKUP(A161,[2]Sheet2!$A:$C,3,0),1)</f>
        <v>#ERROR!</v>
      </c>
      <c r="Q161" s="109" t="str">
        <f>VLOOKUP(A161,'item dashboard'!A:A,1,0)</f>
        <v>B-500CB-N36</v>
      </c>
      <c r="R161" s="109"/>
      <c r="S161" s="109"/>
    </row>
    <row r="162" ht="12.75" customHeight="1">
      <c r="A162" s="15" t="s">
        <v>543</v>
      </c>
      <c r="B162" s="15" t="s">
        <v>544</v>
      </c>
      <c r="C162" s="107">
        <v>0.034</v>
      </c>
      <c r="D162" s="15" t="s">
        <v>4158</v>
      </c>
      <c r="E162" s="93">
        <v>7200.0</v>
      </c>
      <c r="F162" s="93">
        <v>1.0</v>
      </c>
      <c r="G162" s="93">
        <v>13.0</v>
      </c>
      <c r="H162" s="93">
        <v>46523.0</v>
      </c>
      <c r="I162" s="15" t="s">
        <v>4160</v>
      </c>
      <c r="J162" s="107">
        <v>0.022099999999999998</v>
      </c>
      <c r="K162" s="93">
        <v>2.5</v>
      </c>
      <c r="L162" s="15" t="s">
        <v>4147</v>
      </c>
      <c r="M162" s="104" t="str">
        <f t="shared" si="1"/>
        <v>#REF!</v>
      </c>
      <c r="N162" s="105">
        <f t="shared" si="2"/>
        <v>6646.153846</v>
      </c>
      <c r="O162" s="108" t="str">
        <f>IFERROR(IF(IF(LEFT(I162,1)="B",VLOOKUP(A162,'item dashboard'!A:K,11,0),"")&lt;1,0,IF(LEFT(I162,1)="b",VLOOKUP(A162,'item dashboard'!A:K,11,0),"")),"")</f>
        <v/>
      </c>
      <c r="P162" s="105" t="str">
        <f>IFERROR(VLOOKUP(A162,[2]Sheet2!$A:$C,3,0),1)</f>
        <v>#ERROR!</v>
      </c>
      <c r="Q162" s="109" t="str">
        <f>VLOOKUP(A162,'item dashboard'!A:A,1,0)</f>
        <v>B-500FLME-CL34</v>
      </c>
      <c r="R162" s="109"/>
      <c r="S162" s="109"/>
    </row>
    <row r="163" ht="12.75" customHeight="1">
      <c r="A163" s="15" t="s">
        <v>545</v>
      </c>
      <c r="B163" s="15" t="s">
        <v>546</v>
      </c>
      <c r="C163" s="107">
        <v>0.038</v>
      </c>
      <c r="D163" s="15" t="s">
        <v>4161</v>
      </c>
      <c r="E163" s="93">
        <v>10800.0</v>
      </c>
      <c r="F163" s="93">
        <v>2.0</v>
      </c>
      <c r="G163" s="93">
        <v>26.0</v>
      </c>
      <c r="H163" s="93">
        <v>46523.0</v>
      </c>
      <c r="I163" s="15" t="s">
        <v>4146</v>
      </c>
      <c r="J163" s="107">
        <v>0.018088</v>
      </c>
      <c r="K163" s="93">
        <v>2.5</v>
      </c>
      <c r="L163" s="15" t="s">
        <v>4147</v>
      </c>
      <c r="M163" s="104" t="str">
        <f t="shared" si="1"/>
        <v>#REF!</v>
      </c>
      <c r="N163" s="105">
        <f t="shared" si="2"/>
        <v>6646.153846</v>
      </c>
      <c r="O163" s="108" t="str">
        <f>IFERROR(IF(IF(LEFT(I163,1)="B",VLOOKUP(A163,'item dashboard'!A:K,11,0),"")&lt;1,0,IF(LEFT(I163,1)="b",VLOOKUP(A163,'item dashboard'!A:K,11,0),"")),"")</f>
        <v/>
      </c>
      <c r="P163" s="105" t="str">
        <f>IFERROR(VLOOKUP(A163,[2]Sheet2!$A:$C,3,0),1)</f>
        <v>#ERROR!</v>
      </c>
      <c r="Q163" s="109" t="str">
        <f>VLOOKUP(A163,'item dashboard'!A:A,1,0)</f>
        <v>B-500GFRY-Y38</v>
      </c>
      <c r="R163" s="109"/>
      <c r="S163" s="109"/>
    </row>
    <row r="164" ht="12.75" customHeight="1">
      <c r="A164" s="15" t="s">
        <v>547</v>
      </c>
      <c r="B164" s="15" t="s">
        <v>2965</v>
      </c>
      <c r="C164" s="107">
        <v>0.044000000000000004</v>
      </c>
      <c r="D164" s="15" t="s">
        <v>4161</v>
      </c>
      <c r="E164" s="93">
        <v>10800.0</v>
      </c>
      <c r="F164" s="93">
        <v>2.0</v>
      </c>
      <c r="G164" s="93">
        <v>26.0</v>
      </c>
      <c r="H164" s="93">
        <v>46523.0</v>
      </c>
      <c r="I164" s="15" t="s">
        <v>4146</v>
      </c>
      <c r="J164" s="107">
        <v>0.021296</v>
      </c>
      <c r="K164" s="93">
        <v>2.5</v>
      </c>
      <c r="L164" s="15" t="s">
        <v>4147</v>
      </c>
      <c r="M164" s="104" t="str">
        <f t="shared" si="1"/>
        <v>#REF!</v>
      </c>
      <c r="N164" s="105">
        <f t="shared" si="2"/>
        <v>6646.153846</v>
      </c>
      <c r="O164" s="108" t="str">
        <f>IFERROR(IF(IF(LEFT(I164,1)="B",VLOOKUP(A164,'item dashboard'!A:K,11,0),"")&lt;1,0,IF(LEFT(I164,1)="b",VLOOKUP(A164,'item dashboard'!A:K,11,0),"")),"")</f>
        <v/>
      </c>
      <c r="P164" s="105" t="str">
        <f>IFERROR(VLOOKUP(A164,[2]Sheet2!$A:$C,3,0),1)</f>
        <v>#ERROR!</v>
      </c>
      <c r="Q164" s="109" t="str">
        <f>VLOOKUP(A164,'item dashboard'!A:A,1,0)</f>
        <v>B-500GFRY-Y44</v>
      </c>
      <c r="R164" s="109"/>
      <c r="S164" s="109"/>
    </row>
    <row r="165" ht="12.75" customHeight="1">
      <c r="A165" s="15" t="s">
        <v>548</v>
      </c>
      <c r="B165" s="15" t="s">
        <v>549</v>
      </c>
      <c r="C165" s="107">
        <v>0.024</v>
      </c>
      <c r="D165" s="15" t="s">
        <v>4163</v>
      </c>
      <c r="E165" s="93">
        <v>7200.0</v>
      </c>
      <c r="F165" s="93">
        <v>2.0</v>
      </c>
      <c r="G165" s="93">
        <v>22.0</v>
      </c>
      <c r="H165" s="93">
        <v>56000.0</v>
      </c>
      <c r="I165" s="15" t="s">
        <v>4146</v>
      </c>
      <c r="J165" s="107">
        <v>0.006136</v>
      </c>
      <c r="K165" s="93">
        <v>2.5</v>
      </c>
      <c r="L165" s="15" t="s">
        <v>4147</v>
      </c>
      <c r="M165" s="104" t="str">
        <f t="shared" si="1"/>
        <v>#REF!</v>
      </c>
      <c r="N165" s="105">
        <f t="shared" si="2"/>
        <v>7854.545455</v>
      </c>
      <c r="O165" s="108" t="str">
        <f>IFERROR(IF(IF(LEFT(I165,1)="B",VLOOKUP(A165,'item dashboard'!A:K,11,0),"")&lt;1,0,IF(LEFT(I165,1)="b",VLOOKUP(A165,'item dashboard'!A:K,11,0),"")),"")</f>
        <v/>
      </c>
      <c r="P165" s="105" t="str">
        <f>IFERROR(VLOOKUP(A165,[2]Sheet2!$A:$C,3,0),1)</f>
        <v>#ERROR!</v>
      </c>
      <c r="Q165" s="109" t="str">
        <f>VLOOKUP(A165,'item dashboard'!A:A,1,0)</f>
        <v>B-500GITH-W24</v>
      </c>
      <c r="R165" s="109"/>
      <c r="S165" s="109"/>
    </row>
    <row r="166" ht="12.75" customHeight="1">
      <c r="A166" s="15" t="s">
        <v>552</v>
      </c>
      <c r="B166" s="15" t="s">
        <v>553</v>
      </c>
      <c r="C166" s="107">
        <v>0.024</v>
      </c>
      <c r="D166" s="15" t="s">
        <v>4156</v>
      </c>
      <c r="E166" s="93">
        <v>0.0</v>
      </c>
      <c r="F166" s="93">
        <v>1.0</v>
      </c>
      <c r="G166" s="93">
        <v>1.8</v>
      </c>
      <c r="H166" s="93">
        <v>48000.0</v>
      </c>
      <c r="I166" s="15" t="s">
        <v>548</v>
      </c>
      <c r="J166" s="107">
        <v>1.0</v>
      </c>
      <c r="K166" s="93">
        <v>0.5</v>
      </c>
      <c r="L166" s="15" t="s">
        <v>4147</v>
      </c>
      <c r="M166" s="104" t="str">
        <f t="shared" si="1"/>
        <v>#REF!</v>
      </c>
      <c r="N166" s="105">
        <f t="shared" si="2"/>
        <v>48000</v>
      </c>
      <c r="O166" s="108">
        <f>IFERROR(IF(IF(LEFT(I166,1)="B",VLOOKUP(A166,'item dashboard'!A:K,11,0),"")&lt;1,0,IF(LEFT(I166,1)="b",VLOOKUP(A166,'item dashboard'!A:K,11,0),"")),"")</f>
        <v>0</v>
      </c>
      <c r="P166" s="105" t="str">
        <f>IFERROR(VLOOKUP(A166,[2]Sheet2!$A:$C,3,0),1)</f>
        <v>#ERROR!</v>
      </c>
      <c r="Q166" s="109" t="str">
        <f>VLOOKUP(A166,'item dashboard'!A:A,1,0)</f>
        <v>B-500GS-W24DAPP</v>
      </c>
      <c r="R166" s="109"/>
      <c r="S166" s="109"/>
    </row>
    <row r="167" ht="12.75" customHeight="1">
      <c r="A167" s="15" t="s">
        <v>554</v>
      </c>
      <c r="B167" s="15" t="s">
        <v>555</v>
      </c>
      <c r="C167" s="107">
        <v>0.024</v>
      </c>
      <c r="D167" s="15" t="s">
        <v>4156</v>
      </c>
      <c r="E167" s="93">
        <v>0.0</v>
      </c>
      <c r="F167" s="93">
        <v>1.0</v>
      </c>
      <c r="G167" s="93">
        <v>2.0</v>
      </c>
      <c r="H167" s="93">
        <v>48000.0</v>
      </c>
      <c r="I167" s="15" t="s">
        <v>548</v>
      </c>
      <c r="J167" s="107">
        <v>1.0</v>
      </c>
      <c r="K167" s="93">
        <v>0.5</v>
      </c>
      <c r="L167" s="15" t="s">
        <v>4147</v>
      </c>
      <c r="M167" s="104" t="str">
        <f t="shared" si="1"/>
        <v>#REF!</v>
      </c>
      <c r="N167" s="105">
        <f t="shared" si="2"/>
        <v>43200</v>
      </c>
      <c r="O167" s="108">
        <f>IFERROR(IF(IF(LEFT(I167,1)="B",VLOOKUP(A167,'item dashboard'!A:K,11,0),"")&lt;1,0,IF(LEFT(I167,1)="b",VLOOKUP(A167,'item dashboard'!A:K,11,0),"")),"")</f>
        <v>0</v>
      </c>
      <c r="P167" s="105" t="str">
        <f>IFERROR(VLOOKUP(A167,[2]Sheet2!$A:$C,3,0),1)</f>
        <v>#ERROR!</v>
      </c>
      <c r="Q167" s="109" t="str">
        <f>VLOOKUP(A167,'item dashboard'!A:A,1,0)</f>
        <v>B-500GS-W24PA</v>
      </c>
      <c r="R167" s="109"/>
      <c r="S167" s="109"/>
    </row>
    <row r="168" ht="12.75" customHeight="1">
      <c r="A168" s="15" t="s">
        <v>556</v>
      </c>
      <c r="B168" s="15" t="s">
        <v>557</v>
      </c>
      <c r="C168" s="107">
        <v>0.024</v>
      </c>
      <c r="D168" s="15" t="s">
        <v>4156</v>
      </c>
      <c r="E168" s="93">
        <v>0.0</v>
      </c>
      <c r="F168" s="93">
        <v>1.0</v>
      </c>
      <c r="G168" s="93">
        <v>2.0</v>
      </c>
      <c r="H168" s="93">
        <v>48000.0</v>
      </c>
      <c r="I168" s="15" t="s">
        <v>548</v>
      </c>
      <c r="J168" s="107">
        <v>1.0</v>
      </c>
      <c r="K168" s="93">
        <v>0.5</v>
      </c>
      <c r="L168" s="15" t="s">
        <v>4147</v>
      </c>
      <c r="M168" s="104" t="str">
        <f t="shared" si="1"/>
        <v>#REF!</v>
      </c>
      <c r="N168" s="105">
        <f t="shared" si="2"/>
        <v>43200</v>
      </c>
      <c r="O168" s="108">
        <f>IFERROR(IF(IF(LEFT(I168,1)="B",VLOOKUP(A168,'item dashboard'!A:K,11,0),"")&lt;1,0,IF(LEFT(I168,1)="b",VLOOKUP(A168,'item dashboard'!A:K,11,0),"")),"")</f>
        <v>0</v>
      </c>
      <c r="P168" s="105" t="str">
        <f>IFERROR(VLOOKUP(A168,[2]Sheet2!$A:$C,3,0),1)</f>
        <v>#ERROR!</v>
      </c>
      <c r="Q168" s="109" t="str">
        <f>VLOOKUP(A168,'item dashboard'!A:A,1,0)</f>
        <v>B-500GS-W24PI</v>
      </c>
      <c r="R168" s="109"/>
      <c r="S168" s="109"/>
    </row>
    <row r="169" ht="12.75" customHeight="1">
      <c r="A169" s="15" t="s">
        <v>558</v>
      </c>
      <c r="B169" s="15" t="s">
        <v>559</v>
      </c>
      <c r="C169" s="107">
        <v>0.024</v>
      </c>
      <c r="D169" s="15" t="s">
        <v>4156</v>
      </c>
      <c r="E169" s="93">
        <v>0.0</v>
      </c>
      <c r="F169" s="93">
        <v>1.0</v>
      </c>
      <c r="G169" s="93">
        <v>1.8</v>
      </c>
      <c r="H169" s="93">
        <v>48000.0</v>
      </c>
      <c r="I169" s="15" t="s">
        <v>548</v>
      </c>
      <c r="J169" s="107">
        <v>1.0</v>
      </c>
      <c r="K169" s="93">
        <v>0.5</v>
      </c>
      <c r="L169" s="15" t="s">
        <v>4147</v>
      </c>
      <c r="M169" s="104" t="str">
        <f t="shared" si="1"/>
        <v>#REF!</v>
      </c>
      <c r="N169" s="105">
        <f t="shared" si="2"/>
        <v>48000</v>
      </c>
      <c r="O169" s="108">
        <f>IFERROR(IF(IF(LEFT(I169,1)="B",VLOOKUP(A169,'item dashboard'!A:K,11,0),"")&lt;1,0,IF(LEFT(I169,1)="b",VLOOKUP(A169,'item dashboard'!A:K,11,0),"")),"")</f>
        <v>0</v>
      </c>
      <c r="P169" s="105" t="str">
        <f>IFERROR(VLOOKUP(A169,[2]Sheet2!$A:$C,3,0),1)</f>
        <v>#ERROR!</v>
      </c>
      <c r="Q169" s="109" t="str">
        <f>VLOOKUP(A169,'item dashboard'!A:A,1,0)</f>
        <v>B-500GS-W24RDOR</v>
      </c>
      <c r="R169" s="109"/>
      <c r="S169" s="109"/>
    </row>
    <row r="170" ht="12.75" customHeight="1">
      <c r="A170" s="15" t="s">
        <v>560</v>
      </c>
      <c r="B170" s="15" t="s">
        <v>561</v>
      </c>
      <c r="C170" s="107">
        <v>0.024</v>
      </c>
      <c r="D170" s="15" t="s">
        <v>4156</v>
      </c>
      <c r="E170" s="93">
        <v>0.0</v>
      </c>
      <c r="F170" s="93">
        <v>1.0</v>
      </c>
      <c r="G170" s="93">
        <v>1.8</v>
      </c>
      <c r="H170" s="93">
        <v>48000.0</v>
      </c>
      <c r="I170" s="15" t="s">
        <v>548</v>
      </c>
      <c r="J170" s="107">
        <v>1.0</v>
      </c>
      <c r="K170" s="93">
        <v>0.5</v>
      </c>
      <c r="L170" s="15" t="s">
        <v>4147</v>
      </c>
      <c r="M170" s="104" t="str">
        <f t="shared" si="1"/>
        <v>#REF!</v>
      </c>
      <c r="N170" s="105">
        <f t="shared" si="2"/>
        <v>48000</v>
      </c>
      <c r="O170" s="108">
        <f>IFERROR(IF(IF(LEFT(I170,1)="B",VLOOKUP(A170,'item dashboard'!A:K,11,0),"")&lt;1,0,IF(LEFT(I170,1)="b",VLOOKUP(A170,'item dashboard'!A:K,11,0),"")),"")</f>
        <v>0</v>
      </c>
      <c r="P170" s="105" t="str">
        <f>IFERROR(VLOOKUP(A170,[2]Sheet2!$A:$C,3,0),1)</f>
        <v>#ERROR!</v>
      </c>
      <c r="Q170" s="109" t="str">
        <f>VLOOKUP(A170,'item dashboard'!A:A,1,0)</f>
        <v>B-500GS-W24RF</v>
      </c>
      <c r="R170" s="109"/>
      <c r="S170" s="109"/>
    </row>
    <row r="171" ht="12.75" customHeight="1">
      <c r="A171" s="15" t="s">
        <v>562</v>
      </c>
      <c r="B171" s="15" t="s">
        <v>563</v>
      </c>
      <c r="C171" s="107">
        <v>0.024</v>
      </c>
      <c r="D171" s="15" t="s">
        <v>4156</v>
      </c>
      <c r="E171" s="93">
        <v>0.0</v>
      </c>
      <c r="F171" s="93">
        <v>1.0</v>
      </c>
      <c r="G171" s="93">
        <v>2.0</v>
      </c>
      <c r="H171" s="93">
        <v>48000.0</v>
      </c>
      <c r="I171" s="15" t="s">
        <v>548</v>
      </c>
      <c r="J171" s="107">
        <v>1.0</v>
      </c>
      <c r="K171" s="93">
        <v>0.5</v>
      </c>
      <c r="L171" s="15" t="s">
        <v>4147</v>
      </c>
      <c r="M171" s="104" t="str">
        <f t="shared" si="1"/>
        <v>#REF!</v>
      </c>
      <c r="N171" s="105">
        <f t="shared" si="2"/>
        <v>43200</v>
      </c>
      <c r="O171" s="108">
        <f>IFERROR(IF(IF(LEFT(I171,1)="B",VLOOKUP(A171,'item dashboard'!A:K,11,0),"")&lt;1,0,IF(LEFT(I171,1)="b",VLOOKUP(A171,'item dashboard'!A:K,11,0),"")),"")</f>
        <v>0</v>
      </c>
      <c r="P171" s="105" t="str">
        <f>IFERROR(VLOOKUP(A171,[2]Sheet2!$A:$C,3,0),1)</f>
        <v>#ERROR!</v>
      </c>
      <c r="Q171" s="109" t="str">
        <f>VLOOKUP(A171,'item dashboard'!A:A,1,0)</f>
        <v>B-500GS-W24RP</v>
      </c>
      <c r="R171" s="109"/>
      <c r="S171" s="109"/>
    </row>
    <row r="172" ht="12.75" customHeight="1">
      <c r="A172" s="15" t="s">
        <v>564</v>
      </c>
      <c r="B172" s="15" t="s">
        <v>565</v>
      </c>
      <c r="C172" s="107">
        <v>0.024</v>
      </c>
      <c r="D172" s="15" t="s">
        <v>4156</v>
      </c>
      <c r="E172" s="93">
        <v>0.0</v>
      </c>
      <c r="F172" s="93">
        <v>1.0</v>
      </c>
      <c r="G172" s="93">
        <v>2.0</v>
      </c>
      <c r="H172" s="93">
        <v>48000.0</v>
      </c>
      <c r="I172" s="15" t="s">
        <v>548</v>
      </c>
      <c r="J172" s="107">
        <v>1.0</v>
      </c>
      <c r="K172" s="93">
        <v>0.5</v>
      </c>
      <c r="L172" s="15" t="s">
        <v>4147</v>
      </c>
      <c r="M172" s="104" t="str">
        <f t="shared" si="1"/>
        <v>#REF!</v>
      </c>
      <c r="N172" s="105">
        <f t="shared" si="2"/>
        <v>43200</v>
      </c>
      <c r="O172" s="108">
        <f>IFERROR(IF(IF(LEFT(I172,1)="B",VLOOKUP(A172,'item dashboard'!A:K,11,0),"")&lt;1,0,IF(LEFT(I172,1)="b",VLOOKUP(A172,'item dashboard'!A:K,11,0),"")),"")</f>
        <v>0</v>
      </c>
      <c r="P172" s="105" t="str">
        <f>IFERROR(VLOOKUP(A172,[2]Sheet2!$A:$C,3,0),1)</f>
        <v>#ERROR!</v>
      </c>
      <c r="Q172" s="109" t="str">
        <f>VLOOKUP(A172,'item dashboard'!A:A,1,0)</f>
        <v>B-500GS-W24SB</v>
      </c>
      <c r="R172" s="109"/>
      <c r="S172" s="109"/>
    </row>
    <row r="173" ht="13.5" customHeight="1">
      <c r="A173" s="15" t="s">
        <v>566</v>
      </c>
      <c r="B173" s="15" t="s">
        <v>567</v>
      </c>
      <c r="C173" s="107">
        <v>0.024</v>
      </c>
      <c r="D173" s="15" t="s">
        <v>4156</v>
      </c>
      <c r="E173" s="93">
        <v>0.0</v>
      </c>
      <c r="F173" s="93">
        <v>1.0</v>
      </c>
      <c r="G173" s="93">
        <v>2.0</v>
      </c>
      <c r="H173" s="93">
        <v>48000.0</v>
      </c>
      <c r="I173" s="15" t="s">
        <v>548</v>
      </c>
      <c r="J173" s="107">
        <v>1.0</v>
      </c>
      <c r="K173" s="93">
        <v>0.5</v>
      </c>
      <c r="L173" s="15" t="s">
        <v>4147</v>
      </c>
      <c r="M173" s="104" t="str">
        <f t="shared" si="1"/>
        <v>#REF!</v>
      </c>
      <c r="N173" s="105">
        <f t="shared" si="2"/>
        <v>43200</v>
      </c>
      <c r="O173" s="108">
        <f>IFERROR(IF(IF(LEFT(I173,1)="B",VLOOKUP(A173,'item dashboard'!A:K,11,0),"")&lt;1,0,IF(LEFT(I173,1)="b",VLOOKUP(A173,'item dashboard'!A:K,11,0),"")),"")</f>
        <v>0</v>
      </c>
      <c r="P173" s="105" t="str">
        <f>IFERROR(VLOOKUP(A173,[2]Sheet2!$A:$C,3,0),1)</f>
        <v>#ERROR!</v>
      </c>
      <c r="Q173" s="109" t="str">
        <f>VLOOKUP(A173,'item dashboard'!A:A,1,0)</f>
        <v>B-500GS-W24VA</v>
      </c>
      <c r="R173" s="109"/>
      <c r="S173" s="109"/>
    </row>
    <row r="174" ht="12.0" customHeight="1">
      <c r="A174" s="15" t="s">
        <v>568</v>
      </c>
      <c r="B174" s="15" t="s">
        <v>569</v>
      </c>
      <c r="C174" s="107">
        <v>0.024</v>
      </c>
      <c r="D174" s="15" t="s">
        <v>4156</v>
      </c>
      <c r="E174" s="93">
        <v>0.0</v>
      </c>
      <c r="F174" s="93">
        <v>1.0</v>
      </c>
      <c r="G174" s="93">
        <v>2.0</v>
      </c>
      <c r="H174" s="93">
        <v>48000.0</v>
      </c>
      <c r="I174" s="15" t="s">
        <v>548</v>
      </c>
      <c r="J174" s="107">
        <v>1.0</v>
      </c>
      <c r="K174" s="93">
        <v>0.5</v>
      </c>
      <c r="L174" s="15" t="s">
        <v>4147</v>
      </c>
      <c r="M174" s="104" t="str">
        <f t="shared" si="1"/>
        <v>#REF!</v>
      </c>
      <c r="N174" s="105">
        <f t="shared" si="2"/>
        <v>43200</v>
      </c>
      <c r="O174" s="108">
        <f>IFERROR(IF(IF(LEFT(I174,1)="B",VLOOKUP(A174,'item dashboard'!A:K,11,0),"")&lt;1,0,IF(LEFT(I174,1)="b",VLOOKUP(A174,'item dashboard'!A:K,11,0),"")),"")</f>
        <v>0</v>
      </c>
      <c r="P174" s="105" t="str">
        <f>IFERROR(VLOOKUP(A174,[2]Sheet2!$A:$C,3,0),1)</f>
        <v>#ERROR!</v>
      </c>
      <c r="Q174" s="109" t="str">
        <f>VLOOKUP(A174,'item dashboard'!A:A,1,0)</f>
        <v>B-500GS-W24YAP</v>
      </c>
      <c r="R174" s="109"/>
      <c r="S174" s="109"/>
    </row>
    <row r="175" ht="12.75" customHeight="1">
      <c r="A175" s="15" t="s">
        <v>570</v>
      </c>
      <c r="B175" s="15" t="s">
        <v>571</v>
      </c>
      <c r="C175" s="107">
        <v>0.024</v>
      </c>
      <c r="D175" s="15" t="s">
        <v>4156</v>
      </c>
      <c r="E175" s="93">
        <v>0.0</v>
      </c>
      <c r="F175" s="93">
        <v>1.0</v>
      </c>
      <c r="G175" s="93">
        <v>2.0</v>
      </c>
      <c r="H175" s="93">
        <v>48000.0</v>
      </c>
      <c r="I175" s="15" t="s">
        <v>548</v>
      </c>
      <c r="J175" s="107">
        <v>1.0</v>
      </c>
      <c r="K175" s="93">
        <v>0.5</v>
      </c>
      <c r="L175" s="15" t="s">
        <v>4147</v>
      </c>
      <c r="M175" s="104" t="str">
        <f t="shared" si="1"/>
        <v>#REF!</v>
      </c>
      <c r="N175" s="105">
        <f t="shared" si="2"/>
        <v>43200</v>
      </c>
      <c r="O175" s="108">
        <f>IFERROR(IF(IF(LEFT(I175,1)="B",VLOOKUP(A175,'item dashboard'!A:K,11,0),"")&lt;1,0,IF(LEFT(I175,1)="b",VLOOKUP(A175,'item dashboard'!A:K,11,0),"")),"")</f>
        <v>0</v>
      </c>
      <c r="P175" s="105" t="str">
        <f>IFERROR(VLOOKUP(A175,[2]Sheet2!$A:$C,3,0),1)</f>
        <v>#ERROR!</v>
      </c>
      <c r="Q175" s="109" t="str">
        <f>VLOOKUP(A175,'item dashboard'!A:A,1,0)</f>
        <v>B-500GS-W24YSB</v>
      </c>
      <c r="R175" s="109"/>
      <c r="S175" s="109"/>
    </row>
    <row r="176" ht="12.75" customHeight="1">
      <c r="A176" s="15" t="s">
        <v>572</v>
      </c>
      <c r="B176" s="15" t="s">
        <v>573</v>
      </c>
      <c r="C176" s="107">
        <v>0.024</v>
      </c>
      <c r="D176" s="15" t="s">
        <v>4156</v>
      </c>
      <c r="E176" s="93">
        <v>0.0</v>
      </c>
      <c r="F176" s="93">
        <v>1.0</v>
      </c>
      <c r="G176" s="93">
        <v>2.0</v>
      </c>
      <c r="H176" s="93">
        <v>48000.0</v>
      </c>
      <c r="I176" s="15" t="s">
        <v>548</v>
      </c>
      <c r="J176" s="107">
        <v>1.0</v>
      </c>
      <c r="K176" s="93">
        <v>0.5</v>
      </c>
      <c r="L176" s="15" t="s">
        <v>4147</v>
      </c>
      <c r="M176" s="104" t="str">
        <f t="shared" si="1"/>
        <v>#REF!</v>
      </c>
      <c r="N176" s="105">
        <f t="shared" si="2"/>
        <v>43200</v>
      </c>
      <c r="O176" s="108">
        <f>IFERROR(IF(IF(LEFT(I176,1)="B",VLOOKUP(A176,'item dashboard'!A:K,11,0),"")&lt;1,0,IF(LEFT(I176,1)="b",VLOOKUP(A176,'item dashboard'!A:K,11,0),"")),"")</f>
        <v>0</v>
      </c>
      <c r="P176" s="105" t="str">
        <f>IFERROR(VLOOKUP(A176,[2]Sheet2!$A:$C,3,0),1)</f>
        <v>#ERROR!</v>
      </c>
      <c r="Q176" s="109" t="str">
        <f>VLOOKUP(A176,'item dashboard'!A:A,1,0)</f>
        <v>B-500GS-W24YT</v>
      </c>
      <c r="R176" s="109"/>
      <c r="S176" s="109"/>
    </row>
    <row r="177" ht="12.75" customHeight="1">
      <c r="A177" s="15" t="s">
        <v>550</v>
      </c>
      <c r="B177" s="15" t="s">
        <v>551</v>
      </c>
      <c r="C177" s="107">
        <v>0.024</v>
      </c>
      <c r="D177" s="15" t="s">
        <v>4156</v>
      </c>
      <c r="E177" s="93">
        <v>0.0</v>
      </c>
      <c r="F177" s="93">
        <v>1.0</v>
      </c>
      <c r="G177" s="93">
        <v>2.0</v>
      </c>
      <c r="H177" s="93">
        <v>48000.0</v>
      </c>
      <c r="I177" s="15" t="s">
        <v>548</v>
      </c>
      <c r="J177" s="107">
        <v>1.0</v>
      </c>
      <c r="K177" s="93">
        <v>0.5</v>
      </c>
      <c r="L177" s="15" t="s">
        <v>4147</v>
      </c>
      <c r="M177" s="104" t="str">
        <f t="shared" si="1"/>
        <v>#REF!</v>
      </c>
      <c r="N177" s="105">
        <f t="shared" si="2"/>
        <v>43200</v>
      </c>
      <c r="O177" s="108">
        <f>IFERROR(IF(IF(LEFT(I177,1)="B",VLOOKUP(A177,'item dashboard'!A:K,11,0),"")&lt;1,0,IF(LEFT(I177,1)="b",VLOOKUP(A177,'item dashboard'!A:K,11,0),"")),"")</f>
        <v>0</v>
      </c>
      <c r="P177" s="105" t="str">
        <f>IFERROR(VLOOKUP(A177,[2]Sheet2!$A:$C,3,0),1)</f>
        <v>#ERROR!</v>
      </c>
      <c r="Q177" s="109" t="str">
        <f>VLOOKUP(A177,'item dashboard'!A:A,1,0)</f>
        <v>B-500GSMALA-W24</v>
      </c>
      <c r="R177" s="109"/>
      <c r="S177" s="109"/>
    </row>
    <row r="178" ht="12.75" customHeight="1">
      <c r="A178" s="15" t="s">
        <v>574</v>
      </c>
      <c r="B178" s="15" t="s">
        <v>575</v>
      </c>
      <c r="C178" s="107">
        <v>0.028999999999999998</v>
      </c>
      <c r="D178" s="15" t="s">
        <v>4150</v>
      </c>
      <c r="E178" s="93">
        <v>7200.0</v>
      </c>
      <c r="F178" s="93">
        <v>1.0</v>
      </c>
      <c r="G178" s="93">
        <v>24.0</v>
      </c>
      <c r="H178" s="93">
        <v>25200.0</v>
      </c>
      <c r="I178" s="15" t="s">
        <v>4146</v>
      </c>
      <c r="J178" s="107">
        <v>0.028652</v>
      </c>
      <c r="K178" s="93">
        <v>2.5</v>
      </c>
      <c r="L178" s="15" t="s">
        <v>4147</v>
      </c>
      <c r="M178" s="104" t="str">
        <f t="shared" si="1"/>
        <v>#REF!</v>
      </c>
      <c r="N178" s="105">
        <f t="shared" si="2"/>
        <v>3600</v>
      </c>
      <c r="O178" s="108" t="str">
        <f>IFERROR(IF(IF(LEFT(I178,1)="B",VLOOKUP(A178,'item dashboard'!A:K,11,0),"")&lt;1,0,IF(LEFT(I178,1)="b",VLOOKUP(A178,'item dashboard'!A:K,11,0),"")),"")</f>
        <v/>
      </c>
      <c r="P178" s="105" t="str">
        <f>IFERROR(VLOOKUP(A178,[2]Sheet2!$A:$C,3,0),1)</f>
        <v>#ERROR!</v>
      </c>
      <c r="Q178" s="109" t="str">
        <f>VLOOKUP(A178,'item dashboard'!A:A,1,0)</f>
        <v>B-500IB-DGN29</v>
      </c>
      <c r="R178" s="109"/>
      <c r="S178" s="109"/>
    </row>
    <row r="179" ht="12.75" customHeight="1">
      <c r="A179" s="15" t="s">
        <v>576</v>
      </c>
      <c r="B179" s="15" t="s">
        <v>577</v>
      </c>
      <c r="C179" s="107">
        <v>0.028999999999999998</v>
      </c>
      <c r="D179" s="15" t="s">
        <v>4150</v>
      </c>
      <c r="E179" s="93">
        <v>7200.0</v>
      </c>
      <c r="F179" s="93">
        <v>1.0</v>
      </c>
      <c r="G179" s="93">
        <v>24.0</v>
      </c>
      <c r="H179" s="93">
        <v>25200.0</v>
      </c>
      <c r="I179" s="15" t="s">
        <v>4146</v>
      </c>
      <c r="J179" s="107">
        <v>0.02871</v>
      </c>
      <c r="K179" s="93">
        <v>2.5</v>
      </c>
      <c r="L179" s="15" t="s">
        <v>4147</v>
      </c>
      <c r="M179" s="104" t="str">
        <f t="shared" si="1"/>
        <v>#REF!</v>
      </c>
      <c r="N179" s="105">
        <f t="shared" si="2"/>
        <v>3600</v>
      </c>
      <c r="O179" s="108" t="str">
        <f>IFERROR(IF(IF(LEFT(I179,1)="B",VLOOKUP(A179,'item dashboard'!A:K,11,0),"")&lt;1,0,IF(LEFT(I179,1)="b",VLOOKUP(A179,'item dashboard'!A:K,11,0),"")),"")</f>
        <v/>
      </c>
      <c r="P179" s="105" t="str">
        <f>IFERROR(VLOOKUP(A179,[2]Sheet2!$A:$C,3,0),1)</f>
        <v>#ERROR!</v>
      </c>
      <c r="Q179" s="109" t="str">
        <f>VLOOKUP(A179,'item dashboard'!A:A,1,0)</f>
        <v>B-500IB-DY29</v>
      </c>
      <c r="R179" s="109"/>
      <c r="S179" s="109"/>
    </row>
    <row r="180" ht="12.75" customHeight="1">
      <c r="A180" s="15" t="s">
        <v>578</v>
      </c>
      <c r="B180" s="15" t="s">
        <v>579</v>
      </c>
      <c r="C180" s="107">
        <v>0.028999999999999998</v>
      </c>
      <c r="D180" s="15" t="s">
        <v>4150</v>
      </c>
      <c r="E180" s="93">
        <v>7200.0</v>
      </c>
      <c r="F180" s="93">
        <v>1.0</v>
      </c>
      <c r="G180" s="93">
        <v>24.0</v>
      </c>
      <c r="H180" s="93">
        <v>25200.0</v>
      </c>
      <c r="I180" s="15" t="s">
        <v>4146</v>
      </c>
      <c r="J180" s="107">
        <v>0.028652</v>
      </c>
      <c r="K180" s="93">
        <v>2.5</v>
      </c>
      <c r="L180" s="15" t="s">
        <v>4147</v>
      </c>
      <c r="M180" s="104" t="str">
        <f t="shared" si="1"/>
        <v>#REF!</v>
      </c>
      <c r="N180" s="105">
        <f t="shared" si="2"/>
        <v>3600</v>
      </c>
      <c r="O180" s="108" t="str">
        <f>IFERROR(IF(IF(LEFT(I180,1)="B",VLOOKUP(A180,'item dashboard'!A:K,11,0),"")&lt;1,0,IF(LEFT(I180,1)="b",VLOOKUP(A180,'item dashboard'!A:K,11,0),"")),"")</f>
        <v/>
      </c>
      <c r="P180" s="105" t="str">
        <f>IFERROR(VLOOKUP(A180,[2]Sheet2!$A:$C,3,0),1)</f>
        <v>#ERROR!</v>
      </c>
      <c r="Q180" s="109" t="str">
        <f>VLOOKUP(A180,'item dashboard'!A:A,1,0)</f>
        <v>B-500IB-LGN29</v>
      </c>
      <c r="R180" s="109"/>
      <c r="S180" s="109"/>
    </row>
    <row r="181" ht="12.75" customHeight="1">
      <c r="A181" s="15" t="s">
        <v>580</v>
      </c>
      <c r="B181" s="15" t="s">
        <v>579</v>
      </c>
      <c r="C181" s="107">
        <v>0.033</v>
      </c>
      <c r="D181" s="15" t="s">
        <v>4150</v>
      </c>
      <c r="E181" s="93">
        <v>7200.0</v>
      </c>
      <c r="F181" s="93">
        <v>1.0</v>
      </c>
      <c r="G181" s="93">
        <v>24.0</v>
      </c>
      <c r="H181" s="93">
        <v>25200.0</v>
      </c>
      <c r="I181" s="15" t="s">
        <v>4146</v>
      </c>
      <c r="J181" s="107">
        <v>0.03234</v>
      </c>
      <c r="K181" s="93">
        <v>2.5</v>
      </c>
      <c r="L181" s="15" t="s">
        <v>4147</v>
      </c>
      <c r="M181" s="104" t="str">
        <f t="shared" si="1"/>
        <v>#REF!</v>
      </c>
      <c r="N181" s="105">
        <f t="shared" si="2"/>
        <v>3600</v>
      </c>
      <c r="O181" s="108" t="str">
        <f>IFERROR(IF(IF(LEFT(I181,1)="B",VLOOKUP(A181,'item dashboard'!A:K,11,0),"")&lt;1,0,IF(LEFT(I181,1)="b",VLOOKUP(A181,'item dashboard'!A:K,11,0),"")),"")</f>
        <v/>
      </c>
      <c r="P181" s="105" t="str">
        <f>IFERROR(VLOOKUP(A181,[2]Sheet2!$A:$C,3,0),1)</f>
        <v>#ERROR!</v>
      </c>
      <c r="Q181" s="109" t="str">
        <f>VLOOKUP(A181,'item dashboard'!A:A,1,0)</f>
        <v>B-500IB-LGN33</v>
      </c>
      <c r="R181" s="109"/>
      <c r="S181" s="109"/>
    </row>
    <row r="182" ht="12.75" customHeight="1">
      <c r="A182" s="15" t="s">
        <v>581</v>
      </c>
      <c r="B182" s="15" t="s">
        <v>582</v>
      </c>
      <c r="C182" s="107">
        <v>0.035</v>
      </c>
      <c r="D182" s="15" t="s">
        <v>4158</v>
      </c>
      <c r="E182" s="93">
        <v>7200.0</v>
      </c>
      <c r="F182" s="93">
        <v>1.0</v>
      </c>
      <c r="G182" s="93">
        <v>28.4</v>
      </c>
      <c r="H182" s="93">
        <v>3043.0</v>
      </c>
      <c r="I182" s="15" t="s">
        <v>4146</v>
      </c>
      <c r="J182" s="107">
        <v>0.00826</v>
      </c>
      <c r="K182" s="93">
        <v>2.5</v>
      </c>
      <c r="L182" s="15" t="s">
        <v>4147</v>
      </c>
      <c r="M182" s="104" t="str">
        <f t="shared" si="1"/>
        <v>#REF!</v>
      </c>
      <c r="N182" s="105">
        <f t="shared" si="2"/>
        <v>3042.253521</v>
      </c>
      <c r="O182" s="108" t="str">
        <f>IFERROR(IF(IF(LEFT(I182,1)="B",VLOOKUP(A182,'item dashboard'!A:K,11,0),"")&lt;1,0,IF(LEFT(I182,1)="b",VLOOKUP(A182,'item dashboard'!A:K,11,0),"")),"")</f>
        <v/>
      </c>
      <c r="P182" s="105" t="str">
        <f>IFERROR(VLOOKUP(A182,[2]Sheet2!$A:$C,3,0),1)</f>
        <v>#ERROR!</v>
      </c>
      <c r="Q182" s="109" t="str">
        <f>VLOOKUP(A182,'item dashboard'!A:A,1,0)</f>
        <v>B-500IFI-W35</v>
      </c>
      <c r="R182" s="109"/>
      <c r="S182" s="109"/>
    </row>
    <row r="183" ht="12.75" customHeight="1">
      <c r="A183" s="15" t="s">
        <v>583</v>
      </c>
      <c r="B183" s="15" t="s">
        <v>584</v>
      </c>
      <c r="C183" s="107">
        <v>0.021</v>
      </c>
      <c r="D183" s="15" t="s">
        <v>4158</v>
      </c>
      <c r="E183" s="93">
        <v>7200.0</v>
      </c>
      <c r="F183" s="93">
        <v>2.0</v>
      </c>
      <c r="G183" s="93">
        <v>19.4</v>
      </c>
      <c r="H183" s="93">
        <v>8908.0</v>
      </c>
      <c r="I183" s="15" t="s">
        <v>4146</v>
      </c>
      <c r="J183" s="107">
        <v>0.010206</v>
      </c>
      <c r="K183" s="93">
        <v>2.5</v>
      </c>
      <c r="L183" s="15" t="s">
        <v>4147</v>
      </c>
      <c r="M183" s="104" t="str">
        <f t="shared" si="1"/>
        <v>#REF!</v>
      </c>
      <c r="N183" s="105">
        <f t="shared" si="2"/>
        <v>8907.216495</v>
      </c>
      <c r="O183" s="108" t="str">
        <f>IFERROR(IF(IF(LEFT(I183,1)="B",VLOOKUP(A183,'item dashboard'!A:K,11,0),"")&lt;1,0,IF(LEFT(I183,1)="b",VLOOKUP(A183,'item dashboard'!A:K,11,0),"")),"")</f>
        <v/>
      </c>
      <c r="P183" s="105" t="str">
        <f>IFERROR(VLOOKUP(A183,[2]Sheet2!$A:$C,3,0),1)</f>
        <v>#ERROR!</v>
      </c>
      <c r="Q183" s="109" t="str">
        <f>VLOOKUP(A183,'item dashboard'!A:A,1,0)</f>
        <v>B-500JAMII-W21</v>
      </c>
      <c r="R183" s="109"/>
      <c r="S183" s="109"/>
    </row>
    <row r="184" ht="12.75" customHeight="1">
      <c r="A184" s="15" t="s">
        <v>585</v>
      </c>
      <c r="B184" s="15" t="s">
        <v>586</v>
      </c>
      <c r="C184" s="107">
        <v>0.036000000000000004</v>
      </c>
      <c r="D184" s="15" t="s">
        <v>4158</v>
      </c>
      <c r="E184" s="93">
        <v>7200.0</v>
      </c>
      <c r="F184" s="93">
        <v>1.0</v>
      </c>
      <c r="G184" s="93">
        <v>19.0</v>
      </c>
      <c r="H184" s="93">
        <v>31832.0</v>
      </c>
      <c r="I184" s="15" t="s">
        <v>4146</v>
      </c>
      <c r="J184" s="107">
        <v>0.018000000000000002</v>
      </c>
      <c r="K184" s="93">
        <v>2.5</v>
      </c>
      <c r="L184" s="15" t="s">
        <v>4149</v>
      </c>
      <c r="M184" s="104" t="str">
        <f t="shared" si="1"/>
        <v>#REF!</v>
      </c>
      <c r="N184" s="105">
        <f t="shared" si="2"/>
        <v>4547.368421</v>
      </c>
      <c r="O184" s="108" t="str">
        <f>IFERROR(IF(IF(LEFT(I184,1)="B",VLOOKUP(A184,'item dashboard'!A:K,11,0),"")&lt;1,0,IF(LEFT(I184,1)="b",VLOOKUP(A184,'item dashboard'!A:K,11,0),"")),"")</f>
        <v/>
      </c>
      <c r="P184" s="105" t="str">
        <f>IFERROR(VLOOKUP(A184,[2]Sheet2!$A:$C,3,0),1)</f>
        <v>#ERROR!</v>
      </c>
      <c r="Q184" s="109" t="str">
        <f>VLOOKUP(A184,'item dashboard'!A:A,1,0)</f>
        <v>B-500LG-N36</v>
      </c>
      <c r="R184" s="109"/>
      <c r="S184" s="109"/>
    </row>
    <row r="185" ht="12.75" customHeight="1">
      <c r="A185" s="15" t="s">
        <v>587</v>
      </c>
      <c r="B185" s="15" t="s">
        <v>588</v>
      </c>
      <c r="C185" s="107">
        <v>0.023</v>
      </c>
      <c r="D185" s="15" t="s">
        <v>4158</v>
      </c>
      <c r="E185" s="93">
        <v>7200.0</v>
      </c>
      <c r="F185" s="93">
        <v>1.0</v>
      </c>
      <c r="G185" s="93">
        <v>14.0</v>
      </c>
      <c r="H185" s="93">
        <v>43200.0</v>
      </c>
      <c r="I185" s="15" t="s">
        <v>4146</v>
      </c>
      <c r="J185" s="107">
        <v>0.011177999999999999</v>
      </c>
      <c r="K185" s="93">
        <v>2.5</v>
      </c>
      <c r="L185" s="15" t="s">
        <v>4147</v>
      </c>
      <c r="M185" s="104" t="str">
        <f t="shared" si="1"/>
        <v>#REF!</v>
      </c>
      <c r="N185" s="105">
        <f t="shared" si="2"/>
        <v>6171.428571</v>
      </c>
      <c r="O185" s="108" t="str">
        <f>IFERROR(IF(IF(LEFT(I185,1)="B",VLOOKUP(A185,'item dashboard'!A:K,11,0),"")&lt;1,0,IF(LEFT(I185,1)="b",VLOOKUP(A185,'item dashboard'!A:K,11,0),"")),"")</f>
        <v/>
      </c>
      <c r="P185" s="105" t="str">
        <f>IFERROR(VLOOKUP(A185,[2]Sheet2!$A:$C,3,0),1)</f>
        <v>#ERROR!</v>
      </c>
      <c r="Q185" s="109" t="str">
        <f>VLOOKUP(A185,'item dashboard'!A:A,1,0)</f>
        <v>B-500MOLITO-W23</v>
      </c>
      <c r="R185" s="109"/>
      <c r="S185" s="109"/>
    </row>
    <row r="186" ht="12.75" customHeight="1">
      <c r="A186" s="15" t="s">
        <v>589</v>
      </c>
      <c r="B186" s="15" t="s">
        <v>590</v>
      </c>
      <c r="C186" s="107">
        <v>0.023</v>
      </c>
      <c r="D186" s="15" t="s">
        <v>4156</v>
      </c>
      <c r="E186" s="93">
        <v>0.0</v>
      </c>
      <c r="F186" s="93">
        <v>1.0</v>
      </c>
      <c r="G186" s="93">
        <v>1.8</v>
      </c>
      <c r="H186" s="93">
        <v>48000.0</v>
      </c>
      <c r="I186" s="15" t="s">
        <v>587</v>
      </c>
      <c r="J186" s="107">
        <v>1.0</v>
      </c>
      <c r="K186" s="93">
        <v>0.5</v>
      </c>
      <c r="L186" s="15" t="s">
        <v>4147</v>
      </c>
      <c r="M186" s="104" t="str">
        <f t="shared" si="1"/>
        <v>#REF!</v>
      </c>
      <c r="N186" s="105">
        <f t="shared" si="2"/>
        <v>48000</v>
      </c>
      <c r="O186" s="108">
        <f>IFERROR(IF(IF(LEFT(I186,1)="B",VLOOKUP(A186,'item dashboard'!A:K,11,0),"")&lt;1,0,IF(LEFT(I186,1)="b",VLOOKUP(A186,'item dashboard'!A:K,11,0),"")),"")</f>
        <v>0</v>
      </c>
      <c r="P186" s="105" t="str">
        <f>IFERROR(VLOOKUP(A186,[2]Sheet2!$A:$C,3,0),1)</f>
        <v>#ERROR!</v>
      </c>
      <c r="Q186" s="109" t="str">
        <f>VLOOKUP(A186,'item dashboard'!A:A,1,0)</f>
        <v>B-500MS-W23MA</v>
      </c>
      <c r="R186" s="109"/>
      <c r="S186" s="109"/>
    </row>
    <row r="187" ht="12.75" customHeight="1">
      <c r="A187" s="15" t="s">
        <v>591</v>
      </c>
      <c r="B187" s="15" t="s">
        <v>592</v>
      </c>
      <c r="C187" s="107">
        <v>0.023</v>
      </c>
      <c r="D187" s="15" t="s">
        <v>4156</v>
      </c>
      <c r="E187" s="93">
        <v>0.0</v>
      </c>
      <c r="F187" s="93">
        <v>1.0</v>
      </c>
      <c r="G187" s="93">
        <v>1.8</v>
      </c>
      <c r="H187" s="93">
        <v>48000.0</v>
      </c>
      <c r="I187" s="15" t="s">
        <v>587</v>
      </c>
      <c r="J187" s="107">
        <v>1.0</v>
      </c>
      <c r="K187" s="93">
        <v>0.5</v>
      </c>
      <c r="L187" s="15" t="s">
        <v>4147</v>
      </c>
      <c r="M187" s="104" t="str">
        <f t="shared" si="1"/>
        <v>#REF!</v>
      </c>
      <c r="N187" s="105">
        <f t="shared" si="2"/>
        <v>48000</v>
      </c>
      <c r="O187" s="108">
        <f>IFERROR(IF(IF(LEFT(I187,1)="B",VLOOKUP(A187,'item dashboard'!A:K,11,0),"")&lt;1,0,IF(LEFT(I187,1)="b",VLOOKUP(A187,'item dashboard'!A:K,11,0),"")),"")</f>
        <v>0</v>
      </c>
      <c r="P187" s="105" t="str">
        <f>IFERROR(VLOOKUP(A187,[2]Sheet2!$A:$C,3,0),1)</f>
        <v>#ERROR!</v>
      </c>
      <c r="Q187" s="109" t="str">
        <f>VLOOKUP(A187,'item dashboard'!A:A,1,0)</f>
        <v>B-500MS-W23NA</v>
      </c>
      <c r="R187" s="109"/>
      <c r="S187" s="109"/>
    </row>
    <row r="188" ht="12.75" customHeight="1">
      <c r="A188" s="15" t="s">
        <v>593</v>
      </c>
      <c r="B188" s="15" t="s">
        <v>594</v>
      </c>
      <c r="C188" s="107">
        <v>0.023</v>
      </c>
      <c r="D188" s="15" t="s">
        <v>4156</v>
      </c>
      <c r="E188" s="93">
        <v>0.0</v>
      </c>
      <c r="F188" s="93">
        <v>1.0</v>
      </c>
      <c r="G188" s="93">
        <v>1.8</v>
      </c>
      <c r="H188" s="93">
        <v>48000.0</v>
      </c>
      <c r="I188" s="15" t="s">
        <v>587</v>
      </c>
      <c r="J188" s="107">
        <v>1.0</v>
      </c>
      <c r="K188" s="93">
        <v>0.5</v>
      </c>
      <c r="L188" s="15" t="s">
        <v>4147</v>
      </c>
      <c r="M188" s="104" t="str">
        <f t="shared" si="1"/>
        <v>#REF!</v>
      </c>
      <c r="N188" s="105">
        <f t="shared" si="2"/>
        <v>48000</v>
      </c>
      <c r="O188" s="108">
        <f>IFERROR(IF(IF(LEFT(I188,1)="B",VLOOKUP(A188,'item dashboard'!A:K,11,0),"")&lt;1,0,IF(LEFT(I188,1)="b",VLOOKUP(A188,'item dashboard'!A:K,11,0),"")),"")</f>
        <v>0</v>
      </c>
      <c r="P188" s="105" t="str">
        <f>IFERROR(VLOOKUP(A188,[2]Sheet2!$A:$C,3,0),1)</f>
        <v>#ERROR!</v>
      </c>
      <c r="Q188" s="109" t="str">
        <f>VLOOKUP(A188,'item dashboard'!A:A,1,0)</f>
        <v>B-500MS-W23PE</v>
      </c>
      <c r="R188" s="109"/>
      <c r="S188" s="109"/>
    </row>
    <row r="189" ht="12.75" customHeight="1">
      <c r="A189" s="15" t="s">
        <v>595</v>
      </c>
      <c r="B189" s="15" t="s">
        <v>596</v>
      </c>
      <c r="C189" s="107">
        <v>0.023</v>
      </c>
      <c r="D189" s="15" t="s">
        <v>4156</v>
      </c>
      <c r="E189" s="93">
        <v>0.0</v>
      </c>
      <c r="F189" s="93">
        <v>1.0</v>
      </c>
      <c r="G189" s="93">
        <v>1.8</v>
      </c>
      <c r="H189" s="93">
        <v>48000.0</v>
      </c>
      <c r="I189" s="15" t="s">
        <v>587</v>
      </c>
      <c r="J189" s="107">
        <v>1.0</v>
      </c>
      <c r="K189" s="93">
        <v>0.5</v>
      </c>
      <c r="L189" s="15" t="s">
        <v>4147</v>
      </c>
      <c r="M189" s="104" t="str">
        <f t="shared" si="1"/>
        <v>#REF!</v>
      </c>
      <c r="N189" s="105">
        <f t="shared" si="2"/>
        <v>48000</v>
      </c>
      <c r="O189" s="108">
        <f>IFERROR(IF(IF(LEFT(I189,1)="B",VLOOKUP(A189,'item dashboard'!A:K,11,0),"")&lt;1,0,IF(LEFT(I189,1)="b",VLOOKUP(A189,'item dashboard'!A:K,11,0),"")),"")</f>
        <v>0</v>
      </c>
      <c r="P189" s="105" t="str">
        <f>IFERROR(VLOOKUP(A189,[2]Sheet2!$A:$C,3,0),1)</f>
        <v>#ERROR!</v>
      </c>
      <c r="Q189" s="109" t="str">
        <f>VLOOKUP(A189,'item dashboard'!A:A,1,0)</f>
        <v>B-500MS-W23SB</v>
      </c>
      <c r="R189" s="109"/>
      <c r="S189" s="109"/>
    </row>
    <row r="190" ht="12.75" customHeight="1">
      <c r="A190" s="15" t="s">
        <v>597</v>
      </c>
      <c r="B190" s="15" t="s">
        <v>598</v>
      </c>
      <c r="C190" s="107">
        <v>0.023</v>
      </c>
      <c r="D190" s="15" t="s">
        <v>4156</v>
      </c>
      <c r="E190" s="93">
        <v>0.0</v>
      </c>
      <c r="F190" s="93">
        <v>1.0</v>
      </c>
      <c r="G190" s="93">
        <v>1.8</v>
      </c>
      <c r="H190" s="93">
        <v>48000.0</v>
      </c>
      <c r="I190" s="15" t="s">
        <v>587</v>
      </c>
      <c r="J190" s="107">
        <v>1.0</v>
      </c>
      <c r="K190" s="93">
        <v>0.5</v>
      </c>
      <c r="L190" s="15" t="s">
        <v>4147</v>
      </c>
      <c r="M190" s="104" t="str">
        <f t="shared" si="1"/>
        <v>#REF!</v>
      </c>
      <c r="N190" s="105">
        <f t="shared" si="2"/>
        <v>48000</v>
      </c>
      <c r="O190" s="108">
        <f>IFERROR(IF(IF(LEFT(I190,1)="B",VLOOKUP(A190,'item dashboard'!A:K,11,0),"")&lt;1,0,IF(LEFT(I190,1)="b",VLOOKUP(A190,'item dashboard'!A:K,11,0),"")),"")</f>
        <v>0</v>
      </c>
      <c r="P190" s="105" t="str">
        <f>IFERROR(VLOOKUP(A190,[2]Sheet2!$A:$C,3,0),1)</f>
        <v>#ERROR!</v>
      </c>
      <c r="Q190" s="109" t="str">
        <f>VLOOKUP(A190,'item dashboard'!A:A,1,0)</f>
        <v>B-500MS-W23VA</v>
      </c>
      <c r="R190" s="109"/>
      <c r="S190" s="109"/>
    </row>
    <row r="191" ht="12.75" customHeight="1">
      <c r="A191" s="15" t="s">
        <v>599</v>
      </c>
      <c r="B191" s="15" t="s">
        <v>600</v>
      </c>
      <c r="C191" s="107">
        <v>0.047</v>
      </c>
      <c r="D191" s="15" t="s">
        <v>4158</v>
      </c>
      <c r="E191" s="93">
        <v>7200.0</v>
      </c>
      <c r="F191" s="93">
        <v>1.0</v>
      </c>
      <c r="G191" s="93">
        <v>26.0</v>
      </c>
      <c r="H191" s="93">
        <v>23262.0</v>
      </c>
      <c r="I191" s="15" t="s">
        <v>4146</v>
      </c>
      <c r="J191" s="107">
        <v>0.011092</v>
      </c>
      <c r="K191" s="93">
        <v>2.5</v>
      </c>
      <c r="L191" s="15" t="s">
        <v>4147</v>
      </c>
      <c r="M191" s="104" t="str">
        <f t="shared" si="1"/>
        <v>#REF!</v>
      </c>
      <c r="N191" s="105">
        <f t="shared" si="2"/>
        <v>3323.076923</v>
      </c>
      <c r="O191" s="108" t="str">
        <f>IFERROR(IF(IF(LEFT(I191,1)="B",VLOOKUP(A191,'item dashboard'!A:K,11,0),"")&lt;1,0,IF(LEFT(I191,1)="b",VLOOKUP(A191,'item dashboard'!A:K,11,0),"")),"")</f>
        <v/>
      </c>
      <c r="P191" s="105" t="str">
        <f>IFERROR(VLOOKUP(A191,[2]Sheet2!$A:$C,3,0),1)</f>
        <v>#ERROR!</v>
      </c>
      <c r="Q191" s="109" t="str">
        <f>VLOOKUP(A191,'item dashboard'!A:A,1,0)</f>
        <v>B-500NAS-W47</v>
      </c>
      <c r="R191" s="109"/>
      <c r="S191" s="109"/>
    </row>
    <row r="192" ht="12.75" customHeight="1">
      <c r="A192" s="15" t="s">
        <v>601</v>
      </c>
      <c r="B192" s="15" t="s">
        <v>602</v>
      </c>
      <c r="C192" s="107">
        <v>0.035</v>
      </c>
      <c r="D192" s="15" t="s">
        <v>4150</v>
      </c>
      <c r="E192" s="93">
        <v>7200.0</v>
      </c>
      <c r="F192" s="93">
        <v>1.0</v>
      </c>
      <c r="G192" s="93">
        <v>24.0</v>
      </c>
      <c r="H192" s="93">
        <v>25200.0</v>
      </c>
      <c r="I192" s="15" t="s">
        <v>4146</v>
      </c>
      <c r="J192" s="107">
        <v>0.017079999999999998</v>
      </c>
      <c r="K192" s="93">
        <v>2.5</v>
      </c>
      <c r="L192" s="15" t="s">
        <v>4147</v>
      </c>
      <c r="M192" s="104" t="str">
        <f t="shared" si="1"/>
        <v>#REF!</v>
      </c>
      <c r="N192" s="105">
        <f t="shared" si="2"/>
        <v>3600</v>
      </c>
      <c r="O192" s="108" t="str">
        <f>IFERROR(IF(IF(LEFT(I192,1)="B",VLOOKUP(A192,'item dashboard'!A:K,11,0),"")&lt;1,0,IF(LEFT(I192,1)="b",VLOOKUP(A192,'item dashboard'!A:K,11,0),"")),"")</f>
        <v/>
      </c>
      <c r="P192" s="105" t="str">
        <f>IFERROR(VLOOKUP(A192,[2]Sheet2!$A:$C,3,0),1)</f>
        <v>#ERROR!</v>
      </c>
      <c r="Q192" s="109" t="str">
        <f>VLOOKUP(A192,'item dashboard'!A:A,1,0)</f>
        <v>B-500NURO-LGN35</v>
      </c>
      <c r="R192" s="109"/>
      <c r="S192" s="109"/>
    </row>
    <row r="193" ht="12.75" customHeight="1">
      <c r="A193" s="15" t="s">
        <v>603</v>
      </c>
      <c r="B193" s="15" t="s">
        <v>604</v>
      </c>
      <c r="C193" s="107">
        <v>0.044000000000000004</v>
      </c>
      <c r="D193" s="15" t="s">
        <v>4158</v>
      </c>
      <c r="E193" s="93">
        <v>7200.0</v>
      </c>
      <c r="F193" s="93">
        <v>1.0</v>
      </c>
      <c r="G193" s="93">
        <v>26.0</v>
      </c>
      <c r="H193" s="93">
        <v>23262.0</v>
      </c>
      <c r="I193" s="15" t="s">
        <v>4146</v>
      </c>
      <c r="J193" s="107">
        <v>0.010471999999999999</v>
      </c>
      <c r="K193" s="93">
        <v>2.5</v>
      </c>
      <c r="L193" s="15" t="s">
        <v>4147</v>
      </c>
      <c r="M193" s="104" t="str">
        <f t="shared" si="1"/>
        <v>#REF!</v>
      </c>
      <c r="N193" s="105">
        <f t="shared" si="2"/>
        <v>3323.076923</v>
      </c>
      <c r="O193" s="108" t="str">
        <f>IFERROR(IF(IF(LEFT(I193,1)="B",VLOOKUP(A193,'item dashboard'!A:K,11,0),"")&lt;1,0,IF(LEFT(I193,1)="b",VLOOKUP(A193,'item dashboard'!A:K,11,0),"")),"")</f>
        <v/>
      </c>
      <c r="P193" s="105" t="str">
        <f>IFERROR(VLOOKUP(A193,[2]Sheet2!$A:$C,3,0),1)</f>
        <v>#ERROR!</v>
      </c>
      <c r="Q193" s="109" t="str">
        <f>VLOOKUP(A193,'item dashboard'!A:A,1,0)</f>
        <v>B-500POL-BL44</v>
      </c>
      <c r="R193" s="109"/>
      <c r="S193" s="109"/>
    </row>
    <row r="194" ht="12.75" customHeight="1">
      <c r="A194" s="15" t="s">
        <v>605</v>
      </c>
      <c r="B194" s="15" t="s">
        <v>606</v>
      </c>
      <c r="C194" s="107">
        <v>0.044000000000000004</v>
      </c>
      <c r="D194" s="15" t="s">
        <v>4158</v>
      </c>
      <c r="E194" s="93">
        <v>7200.0</v>
      </c>
      <c r="F194" s="93">
        <v>1.0</v>
      </c>
      <c r="G194" s="93">
        <v>26.0</v>
      </c>
      <c r="H194" s="93">
        <v>23262.0</v>
      </c>
      <c r="I194" s="15" t="s">
        <v>4146</v>
      </c>
      <c r="J194" s="107">
        <v>0.010471999999999999</v>
      </c>
      <c r="K194" s="93">
        <v>2.5</v>
      </c>
      <c r="L194" s="15" t="s">
        <v>4147</v>
      </c>
      <c r="M194" s="104" t="str">
        <f t="shared" si="1"/>
        <v>#REF!</v>
      </c>
      <c r="N194" s="105">
        <f t="shared" si="2"/>
        <v>3323.076923</v>
      </c>
      <c r="O194" s="108" t="str">
        <f>IFERROR(IF(IF(LEFT(I194,1)="B",VLOOKUP(A194,'item dashboard'!A:K,11,0),"")&lt;1,0,IF(LEFT(I194,1)="b",VLOOKUP(A194,'item dashboard'!A:K,11,0),"")),"")</f>
        <v/>
      </c>
      <c r="P194" s="105" t="str">
        <f>IFERROR(VLOOKUP(A194,[2]Sheet2!$A:$C,3,0),1)</f>
        <v>#ERROR!</v>
      </c>
      <c r="Q194" s="109" t="str">
        <f>VLOOKUP(A194,'item dashboard'!A:A,1,0)</f>
        <v>B-500POL-GN44</v>
      </c>
      <c r="R194" s="109"/>
      <c r="S194" s="109"/>
    </row>
    <row r="195" ht="12.75" customHeight="1">
      <c r="A195" s="15" t="s">
        <v>607</v>
      </c>
      <c r="B195" s="15" t="s">
        <v>608</v>
      </c>
      <c r="C195" s="107">
        <v>0.044000000000000004</v>
      </c>
      <c r="D195" s="15" t="s">
        <v>4158</v>
      </c>
      <c r="E195" s="93">
        <v>7200.0</v>
      </c>
      <c r="F195" s="93">
        <v>1.0</v>
      </c>
      <c r="G195" s="93">
        <v>26.0</v>
      </c>
      <c r="H195" s="93">
        <v>23262.0</v>
      </c>
      <c r="I195" s="15" t="s">
        <v>4146</v>
      </c>
      <c r="J195" s="107">
        <v>0.01056</v>
      </c>
      <c r="K195" s="93">
        <v>2.5</v>
      </c>
      <c r="L195" s="15" t="s">
        <v>4147</v>
      </c>
      <c r="M195" s="104" t="str">
        <f t="shared" si="1"/>
        <v>#REF!</v>
      </c>
      <c r="N195" s="105">
        <f t="shared" si="2"/>
        <v>3323.076923</v>
      </c>
      <c r="O195" s="108" t="str">
        <f>IFERROR(IF(IF(LEFT(I195,1)="B",VLOOKUP(A195,'item dashboard'!A:K,11,0),"")&lt;1,0,IF(LEFT(I195,1)="b",VLOOKUP(A195,'item dashboard'!A:K,11,0),"")),"")</f>
        <v/>
      </c>
      <c r="P195" s="105" t="str">
        <f>IFERROR(VLOOKUP(A195,[2]Sheet2!$A:$C,3,0),1)</f>
        <v>#ERROR!</v>
      </c>
      <c r="Q195" s="109" t="str">
        <f>VLOOKUP(A195,'item dashboard'!A:A,1,0)</f>
        <v>B-500POL-LBL44</v>
      </c>
      <c r="R195" s="109"/>
      <c r="S195" s="109"/>
    </row>
    <row r="196" ht="12.75" customHeight="1">
      <c r="A196" s="15" t="s">
        <v>609</v>
      </c>
      <c r="B196" s="15" t="s">
        <v>610</v>
      </c>
      <c r="C196" s="107">
        <v>0.044000000000000004</v>
      </c>
      <c r="D196" s="15" t="s">
        <v>4158</v>
      </c>
      <c r="E196" s="93">
        <v>7200.0</v>
      </c>
      <c r="F196" s="93">
        <v>1.0</v>
      </c>
      <c r="G196" s="93">
        <v>26.0</v>
      </c>
      <c r="H196" s="93">
        <v>23262.0</v>
      </c>
      <c r="I196" s="15" t="s">
        <v>4146</v>
      </c>
      <c r="J196" s="107">
        <v>0.009768</v>
      </c>
      <c r="K196" s="93">
        <v>2.5</v>
      </c>
      <c r="L196" s="15" t="s">
        <v>4147</v>
      </c>
      <c r="M196" s="104" t="str">
        <f t="shared" si="1"/>
        <v>#REF!</v>
      </c>
      <c r="N196" s="105">
        <f t="shared" si="2"/>
        <v>3323.076923</v>
      </c>
      <c r="O196" s="108" t="str">
        <f>IFERROR(IF(IF(LEFT(I196,1)="B",VLOOKUP(A196,'item dashboard'!A:K,11,0),"")&lt;1,0,IF(LEFT(I196,1)="b",VLOOKUP(A196,'item dashboard'!A:K,11,0),"")),"")</f>
        <v/>
      </c>
      <c r="P196" s="105" t="str">
        <f>IFERROR(VLOOKUP(A196,[2]Sheet2!$A:$C,3,0),1)</f>
        <v>#ERROR!</v>
      </c>
      <c r="Q196" s="109" t="str">
        <f>VLOOKUP(A196,'item dashboard'!A:A,1,0)</f>
        <v>B-500POL-O44</v>
      </c>
      <c r="R196" s="109"/>
      <c r="S196" s="109"/>
    </row>
    <row r="197" ht="12.75" customHeight="1">
      <c r="A197" s="15" t="s">
        <v>611</v>
      </c>
      <c r="B197" s="15" t="s">
        <v>612</v>
      </c>
      <c r="C197" s="107">
        <v>0.044000000000000004</v>
      </c>
      <c r="D197" s="15" t="s">
        <v>4158</v>
      </c>
      <c r="E197" s="93">
        <v>7200.0</v>
      </c>
      <c r="F197" s="93">
        <v>1.0</v>
      </c>
      <c r="G197" s="93">
        <v>26.0</v>
      </c>
      <c r="H197" s="93">
        <v>23262.0</v>
      </c>
      <c r="I197" s="15" t="s">
        <v>4146</v>
      </c>
      <c r="J197" s="107">
        <v>0.010471999999999999</v>
      </c>
      <c r="K197" s="93">
        <v>2.5</v>
      </c>
      <c r="L197" s="15" t="s">
        <v>4147</v>
      </c>
      <c r="M197" s="104" t="str">
        <f t="shared" si="1"/>
        <v>#REF!</v>
      </c>
      <c r="N197" s="105">
        <f t="shared" si="2"/>
        <v>3323.076923</v>
      </c>
      <c r="O197" s="108" t="str">
        <f>IFERROR(IF(IF(LEFT(I197,1)="B",VLOOKUP(A197,'item dashboard'!A:K,11,0),"")&lt;1,0,IF(LEFT(I197,1)="b",VLOOKUP(A197,'item dashboard'!A:K,11,0),"")),"")</f>
        <v/>
      </c>
      <c r="P197" s="105" t="str">
        <f>IFERROR(VLOOKUP(A197,[2]Sheet2!$A:$C,3,0),1)</f>
        <v>#ERROR!</v>
      </c>
      <c r="Q197" s="109" t="str">
        <f>VLOOKUP(A197,'item dashboard'!A:A,1,0)</f>
        <v>B-500POL-PUR44</v>
      </c>
      <c r="R197" s="109"/>
      <c r="S197" s="109"/>
    </row>
    <row r="198" ht="12.75" customHeight="1">
      <c r="A198" s="15" t="s">
        <v>613</v>
      </c>
      <c r="B198" s="15" t="s">
        <v>614</v>
      </c>
      <c r="C198" s="107">
        <v>0.044000000000000004</v>
      </c>
      <c r="D198" s="15" t="s">
        <v>4158</v>
      </c>
      <c r="E198" s="93">
        <v>7200.0</v>
      </c>
      <c r="F198" s="93">
        <v>1.0</v>
      </c>
      <c r="G198" s="93">
        <v>26.0</v>
      </c>
      <c r="H198" s="93">
        <v>23262.0</v>
      </c>
      <c r="I198" s="15" t="s">
        <v>4146</v>
      </c>
      <c r="J198" s="107">
        <v>0.010471999999999999</v>
      </c>
      <c r="K198" s="93">
        <v>2.5</v>
      </c>
      <c r="L198" s="15" t="s">
        <v>4147</v>
      </c>
      <c r="M198" s="104" t="str">
        <f t="shared" si="1"/>
        <v>#REF!</v>
      </c>
      <c r="N198" s="105">
        <f t="shared" si="2"/>
        <v>3323.076923</v>
      </c>
      <c r="O198" s="108" t="str">
        <f>IFERROR(IF(IF(LEFT(I198,1)="B",VLOOKUP(A198,'item dashboard'!A:K,11,0),"")&lt;1,0,IF(LEFT(I198,1)="b",VLOOKUP(A198,'item dashboard'!A:K,11,0),"")),"")</f>
        <v/>
      </c>
      <c r="P198" s="105" t="str">
        <f>IFERROR(VLOOKUP(A198,[2]Sheet2!$A:$C,3,0),1)</f>
        <v>#ERROR!</v>
      </c>
      <c r="Q198" s="109" t="str">
        <f>VLOOKUP(A198,'item dashboard'!A:A,1,0)</f>
        <v>B-500POL-W44</v>
      </c>
      <c r="R198" s="109"/>
      <c r="S198" s="109"/>
    </row>
    <row r="199" ht="12.75" customHeight="1">
      <c r="A199" s="15" t="s">
        <v>615</v>
      </c>
      <c r="B199" s="15" t="s">
        <v>616</v>
      </c>
      <c r="C199" s="107">
        <v>0.044000000000000004</v>
      </c>
      <c r="D199" s="15" t="s">
        <v>4158</v>
      </c>
      <c r="E199" s="93">
        <v>7200.0</v>
      </c>
      <c r="F199" s="93">
        <v>1.0</v>
      </c>
      <c r="G199" s="93">
        <v>26.0</v>
      </c>
      <c r="H199" s="93">
        <v>23497.0</v>
      </c>
      <c r="I199" s="15" t="s">
        <v>4146</v>
      </c>
      <c r="J199" s="107">
        <v>0.010471999999999999</v>
      </c>
      <c r="K199" s="93">
        <v>2.5</v>
      </c>
      <c r="L199" s="15" t="s">
        <v>4147</v>
      </c>
      <c r="M199" s="104" t="str">
        <f t="shared" si="1"/>
        <v>#REF!</v>
      </c>
      <c r="N199" s="105">
        <f t="shared" si="2"/>
        <v>3323.076923</v>
      </c>
      <c r="O199" s="108" t="str">
        <f>IFERROR(IF(IF(LEFT(I199,1)="B",VLOOKUP(A199,'item dashboard'!A:K,11,0),"")&lt;1,0,IF(LEFT(I199,1)="b",VLOOKUP(A199,'item dashboard'!A:K,11,0),"")),"")</f>
        <v/>
      </c>
      <c r="P199" s="105" t="str">
        <f>IFERROR(VLOOKUP(A199,[2]Sheet2!$A:$C,3,0),1)</f>
        <v>#ERROR!</v>
      </c>
      <c r="Q199" s="109" t="str">
        <f>VLOOKUP(A199,'item dashboard'!A:A,1,0)</f>
        <v>B-500POL-Y44</v>
      </c>
      <c r="R199" s="109"/>
      <c r="S199" s="109"/>
    </row>
    <row r="200" ht="12.75" customHeight="1">
      <c r="A200" s="15" t="s">
        <v>617</v>
      </c>
      <c r="B200" s="15" t="s">
        <v>618</v>
      </c>
      <c r="C200" s="107">
        <v>0.044000000000000004</v>
      </c>
      <c r="D200" s="15" t="s">
        <v>4158</v>
      </c>
      <c r="E200" s="93">
        <v>7200.0</v>
      </c>
      <c r="F200" s="93">
        <v>1.0</v>
      </c>
      <c r="G200" s="93">
        <v>25.74</v>
      </c>
      <c r="H200" s="93">
        <v>3357.0</v>
      </c>
      <c r="I200" s="15" t="s">
        <v>4146</v>
      </c>
      <c r="J200" s="107">
        <v>0.010384</v>
      </c>
      <c r="K200" s="93">
        <v>2.5</v>
      </c>
      <c r="L200" s="15" t="s">
        <v>4147</v>
      </c>
      <c r="M200" s="104" t="str">
        <f t="shared" si="1"/>
        <v>#REF!</v>
      </c>
      <c r="N200" s="105">
        <f t="shared" si="2"/>
        <v>3356.643357</v>
      </c>
      <c r="O200" s="108" t="str">
        <f>IFERROR(IF(IF(LEFT(I200,1)="B",VLOOKUP(A200,'item dashboard'!A:K,11,0),"")&lt;1,0,IF(LEFT(I200,1)="b",VLOOKUP(A200,'item dashboard'!A:K,11,0),"")),"")</f>
        <v/>
      </c>
      <c r="P200" s="105" t="str">
        <f>IFERROR(VLOOKUP(A200,[2]Sheet2!$A:$C,3,0),1)</f>
        <v>#ERROR!</v>
      </c>
      <c r="Q200" s="109" t="str">
        <f>VLOOKUP(A200,'item dashboard'!A:A,1,0)</f>
        <v>B-500RING-BL44</v>
      </c>
      <c r="R200" s="109"/>
      <c r="S200" s="109"/>
    </row>
    <row r="201" ht="12.75" customHeight="1">
      <c r="A201" s="15" t="s">
        <v>619</v>
      </c>
      <c r="B201" s="15" t="s">
        <v>620</v>
      </c>
      <c r="C201" s="107">
        <v>0.035</v>
      </c>
      <c r="D201" s="15" t="s">
        <v>4156</v>
      </c>
      <c r="E201" s="93">
        <v>0.0</v>
      </c>
      <c r="F201" s="93">
        <v>1.0</v>
      </c>
      <c r="G201" s="93">
        <v>1.8</v>
      </c>
      <c r="H201" s="93">
        <v>48000.0</v>
      </c>
      <c r="I201" s="15" t="s">
        <v>581</v>
      </c>
      <c r="J201" s="107">
        <v>1.0</v>
      </c>
      <c r="K201" s="93">
        <v>0.5</v>
      </c>
      <c r="L201" s="15" t="s">
        <v>4147</v>
      </c>
      <c r="M201" s="104" t="str">
        <f t="shared" si="1"/>
        <v>#REF!</v>
      </c>
      <c r="N201" s="105">
        <f t="shared" si="2"/>
        <v>48000</v>
      </c>
      <c r="O201" s="108">
        <f>IFERROR(IF(IF(LEFT(I201,1)="B",VLOOKUP(A201,'item dashboard'!A:K,11,0),"")&lt;1,0,IF(LEFT(I201,1)="b",VLOOKUP(A201,'item dashboard'!A:K,11,0),"")),"")</f>
        <v>0</v>
      </c>
      <c r="P201" s="105" t="str">
        <f>IFERROR(VLOOKUP(A201,[2]Sheet2!$A:$C,3,0),1)</f>
        <v>#ERROR!</v>
      </c>
      <c r="Q201" s="109" t="str">
        <f>VLOOKUP(A201,'item dashboard'!A:A,1,0)</f>
        <v>B-500SV-W35BMU</v>
      </c>
      <c r="R201" s="109"/>
      <c r="S201" s="109"/>
    </row>
    <row r="202" ht="12.75" customHeight="1">
      <c r="A202" s="15" t="s">
        <v>621</v>
      </c>
      <c r="B202" s="15" t="s">
        <v>622</v>
      </c>
      <c r="C202" s="107">
        <v>0.035</v>
      </c>
      <c r="D202" s="15" t="s">
        <v>4156</v>
      </c>
      <c r="E202" s="93">
        <v>0.0</v>
      </c>
      <c r="F202" s="93">
        <v>1.0</v>
      </c>
      <c r="G202" s="93">
        <v>1.8</v>
      </c>
      <c r="H202" s="93">
        <v>48000.0</v>
      </c>
      <c r="I202" s="15" t="s">
        <v>581</v>
      </c>
      <c r="J202" s="107">
        <v>1.0</v>
      </c>
      <c r="K202" s="93">
        <v>0.5</v>
      </c>
      <c r="L202" s="15" t="s">
        <v>4147</v>
      </c>
      <c r="M202" s="104" t="str">
        <f t="shared" si="1"/>
        <v>#REF!</v>
      </c>
      <c r="N202" s="105">
        <f t="shared" si="2"/>
        <v>48000</v>
      </c>
      <c r="O202" s="108">
        <f>IFERROR(IF(IF(LEFT(I202,1)="B",VLOOKUP(A202,'item dashboard'!A:K,11,0),"")&lt;1,0,IF(LEFT(I202,1)="b",VLOOKUP(A202,'item dashboard'!A:K,11,0),"")),"")</f>
        <v>0</v>
      </c>
      <c r="P202" s="105" t="str">
        <f>IFERROR(VLOOKUP(A202,[2]Sheet2!$A:$C,3,0),1)</f>
        <v>#ERROR!</v>
      </c>
      <c r="Q202" s="109" t="str">
        <f>VLOOKUP(A202,'item dashboard'!A:A,1,0)</f>
        <v>B-500SV-W35CMU</v>
      </c>
      <c r="R202" s="109"/>
      <c r="S202" s="109"/>
    </row>
    <row r="203" ht="12.75" customHeight="1">
      <c r="A203" s="15" t="s">
        <v>623</v>
      </c>
      <c r="B203" s="15" t="s">
        <v>624</v>
      </c>
      <c r="C203" s="107">
        <v>0.044000000000000004</v>
      </c>
      <c r="D203" s="15" t="s">
        <v>4158</v>
      </c>
      <c r="E203" s="93">
        <v>7200.0</v>
      </c>
      <c r="F203" s="93">
        <v>1.0</v>
      </c>
      <c r="G203" s="93">
        <v>27.0</v>
      </c>
      <c r="H203" s="93">
        <v>22400.0</v>
      </c>
      <c r="I203" s="15" t="s">
        <v>4146</v>
      </c>
      <c r="J203" s="107">
        <v>0.021472</v>
      </c>
      <c r="K203" s="93">
        <v>2.5</v>
      </c>
      <c r="L203" s="15" t="s">
        <v>4147</v>
      </c>
      <c r="M203" s="104" t="str">
        <f t="shared" si="1"/>
        <v>#REF!</v>
      </c>
      <c r="N203" s="105">
        <f t="shared" si="2"/>
        <v>3200</v>
      </c>
      <c r="O203" s="108" t="str">
        <f>IFERROR(IF(IF(LEFT(I203,1)="B",VLOOKUP(A203,'item dashboard'!A:K,11,0),"")&lt;1,0,IF(LEFT(I203,1)="b",VLOOKUP(A203,'item dashboard'!A:K,11,0),"")),"")</f>
        <v/>
      </c>
      <c r="P203" s="105" t="str">
        <f>IFERROR(VLOOKUP(A203,[2]Sheet2!$A:$C,3,0),1)</f>
        <v>#ERROR!</v>
      </c>
      <c r="Q203" s="109" t="str">
        <f>VLOOKUP(A203,'item dashboard'!A:A,1,0)</f>
        <v>B-500TRO-BL44</v>
      </c>
      <c r="R203" s="109"/>
      <c r="S203" s="109"/>
    </row>
    <row r="204" ht="12.75" customHeight="1">
      <c r="A204" s="15" t="s">
        <v>625</v>
      </c>
      <c r="B204" s="15" t="s">
        <v>626</v>
      </c>
      <c r="C204" s="107">
        <v>0.044000000000000004</v>
      </c>
      <c r="D204" s="15" t="s">
        <v>4158</v>
      </c>
      <c r="E204" s="93">
        <v>7200.0</v>
      </c>
      <c r="F204" s="93">
        <v>1.0</v>
      </c>
      <c r="G204" s="93">
        <v>27.0</v>
      </c>
      <c r="H204" s="93">
        <v>22400.0</v>
      </c>
      <c r="I204" s="15" t="s">
        <v>4146</v>
      </c>
      <c r="J204" s="107">
        <v>0.010471999999999999</v>
      </c>
      <c r="K204" s="93">
        <v>2.5</v>
      </c>
      <c r="L204" s="15" t="s">
        <v>4147</v>
      </c>
      <c r="M204" s="104" t="str">
        <f t="shared" si="1"/>
        <v>#REF!</v>
      </c>
      <c r="N204" s="105">
        <f t="shared" si="2"/>
        <v>3200</v>
      </c>
      <c r="O204" s="108" t="str">
        <f>IFERROR(IF(IF(LEFT(I204,1)="B",VLOOKUP(A204,'item dashboard'!A:K,11,0),"")&lt;1,0,IF(LEFT(I204,1)="b",VLOOKUP(A204,'item dashboard'!A:K,11,0),"")),"")</f>
        <v/>
      </c>
      <c r="P204" s="105" t="str">
        <f>IFERROR(VLOOKUP(A204,[2]Sheet2!$A:$C,3,0),1)</f>
        <v>#ERROR!</v>
      </c>
      <c r="Q204" s="109" t="str">
        <f>VLOOKUP(A204,'item dashboard'!A:A,1,0)</f>
        <v>B-500TRO-GN44</v>
      </c>
      <c r="R204" s="109"/>
      <c r="S204" s="109"/>
    </row>
    <row r="205" ht="12.75" customHeight="1">
      <c r="A205" s="15" t="s">
        <v>627</v>
      </c>
      <c r="B205" s="15" t="s">
        <v>628</v>
      </c>
      <c r="C205" s="107">
        <v>0.044000000000000004</v>
      </c>
      <c r="D205" s="15" t="s">
        <v>4158</v>
      </c>
      <c r="E205" s="93">
        <v>7200.0</v>
      </c>
      <c r="F205" s="93">
        <v>1.0</v>
      </c>
      <c r="G205" s="93">
        <v>27.0</v>
      </c>
      <c r="H205" s="93">
        <v>22400.0</v>
      </c>
      <c r="I205" s="15" t="s">
        <v>4146</v>
      </c>
      <c r="J205" s="107">
        <v>0.010859</v>
      </c>
      <c r="K205" s="93">
        <v>2.5</v>
      </c>
      <c r="L205" s="15" t="s">
        <v>4147</v>
      </c>
      <c r="M205" s="104" t="str">
        <f t="shared" si="1"/>
        <v>#REF!</v>
      </c>
      <c r="N205" s="105">
        <f t="shared" si="2"/>
        <v>3200</v>
      </c>
      <c r="O205" s="108" t="str">
        <f>IFERROR(IF(IF(LEFT(I205,1)="B",VLOOKUP(A205,'item dashboard'!A:K,11,0),"")&lt;1,0,IF(LEFT(I205,1)="b",VLOOKUP(A205,'item dashboard'!A:K,11,0),"")),"")</f>
        <v/>
      </c>
      <c r="P205" s="105" t="str">
        <f>IFERROR(VLOOKUP(A205,[2]Sheet2!$A:$C,3,0),1)</f>
        <v>#ERROR!</v>
      </c>
      <c r="Q205" s="109" t="str">
        <f>VLOOKUP(A205,'item dashboard'!A:A,1,0)</f>
        <v>B-500TRO-PK44</v>
      </c>
      <c r="R205" s="109"/>
      <c r="S205" s="109"/>
    </row>
    <row r="206" ht="12.75" customHeight="1">
      <c r="A206" s="15" t="s">
        <v>629</v>
      </c>
      <c r="B206" s="15" t="s">
        <v>630</v>
      </c>
      <c r="C206" s="107">
        <v>0.044000000000000004</v>
      </c>
      <c r="D206" s="15" t="s">
        <v>4158</v>
      </c>
      <c r="E206" s="93">
        <v>7200.0</v>
      </c>
      <c r="F206" s="93">
        <v>1.0</v>
      </c>
      <c r="G206" s="93">
        <v>27.0</v>
      </c>
      <c r="H206" s="93">
        <v>22400.0</v>
      </c>
      <c r="I206" s="15" t="s">
        <v>4146</v>
      </c>
      <c r="J206" s="107">
        <v>0.021560000000000003</v>
      </c>
      <c r="K206" s="93">
        <v>2.5</v>
      </c>
      <c r="L206" s="15" t="s">
        <v>4147</v>
      </c>
      <c r="M206" s="104" t="str">
        <f t="shared" si="1"/>
        <v>#REF!</v>
      </c>
      <c r="N206" s="105">
        <f t="shared" si="2"/>
        <v>3200</v>
      </c>
      <c r="O206" s="108" t="str">
        <f>IFERROR(IF(IF(LEFT(I206,1)="B",VLOOKUP(A206,'item dashboard'!A:K,11,0),"")&lt;1,0,IF(LEFT(I206,1)="b",VLOOKUP(A206,'item dashboard'!A:K,11,0),"")),"")</f>
        <v/>
      </c>
      <c r="P206" s="105" t="str">
        <f>IFERROR(VLOOKUP(A206,[2]Sheet2!$A:$C,3,0),1)</f>
        <v>#ERROR!</v>
      </c>
      <c r="Q206" s="109" t="str">
        <f>VLOOKUP(A206,'item dashboard'!A:A,1,0)</f>
        <v>B-500TRO-Y44</v>
      </c>
      <c r="R206" s="109"/>
      <c r="S206" s="109"/>
    </row>
    <row r="207" ht="12.75" customHeight="1">
      <c r="A207" s="15" t="s">
        <v>631</v>
      </c>
      <c r="B207" s="15" t="s">
        <v>632</v>
      </c>
      <c r="C207" s="107">
        <v>0.055999999999999994</v>
      </c>
      <c r="D207" s="15" t="s">
        <v>4158</v>
      </c>
      <c r="E207" s="93">
        <v>7200.0</v>
      </c>
      <c r="F207" s="93">
        <v>1.0</v>
      </c>
      <c r="G207" s="93">
        <v>34.0</v>
      </c>
      <c r="H207" s="93">
        <v>17788.0</v>
      </c>
      <c r="I207" s="15" t="s">
        <v>4146</v>
      </c>
      <c r="J207" s="107">
        <v>0.027328</v>
      </c>
      <c r="K207" s="93">
        <v>0.0</v>
      </c>
      <c r="L207" s="15" t="s">
        <v>4149</v>
      </c>
      <c r="M207" s="104" t="str">
        <f t="shared" si="1"/>
        <v>#REF!</v>
      </c>
      <c r="N207" s="105">
        <f t="shared" si="2"/>
        <v>2541.176471</v>
      </c>
      <c r="O207" s="108" t="str">
        <f>IFERROR(IF(IF(LEFT(I207,1)="B",VLOOKUP(A207,'item dashboard'!A:K,11,0),"")&lt;1,0,IF(LEFT(I207,1)="b",VLOOKUP(A207,'item dashboard'!A:K,11,0),"")),"")</f>
        <v/>
      </c>
      <c r="P207" s="105" t="str">
        <f>IFERROR(VLOOKUP(A207,[2]Sheet2!$A:$C,3,0),1)</f>
        <v>#ERROR!</v>
      </c>
      <c r="Q207" s="109" t="str">
        <f>VLOOKUP(A207,'item dashboard'!A:A,1,0)</f>
        <v>B-500VIV-N56</v>
      </c>
      <c r="R207" s="109"/>
      <c r="S207" s="109"/>
    </row>
    <row r="208" ht="12.75" customHeight="1">
      <c r="A208" s="15" t="s">
        <v>633</v>
      </c>
      <c r="B208" s="15" t="s">
        <v>634</v>
      </c>
      <c r="C208" s="107">
        <v>0.043</v>
      </c>
      <c r="D208" s="15" t="s">
        <v>4158</v>
      </c>
      <c r="E208" s="93">
        <v>7200.0</v>
      </c>
      <c r="F208" s="93">
        <v>1.0</v>
      </c>
      <c r="G208" s="93">
        <v>27.0</v>
      </c>
      <c r="H208" s="93">
        <v>22400.0</v>
      </c>
      <c r="I208" s="15" t="s">
        <v>4146</v>
      </c>
      <c r="J208" s="107">
        <v>0.010147999999999999</v>
      </c>
      <c r="K208" s="93">
        <v>2.5</v>
      </c>
      <c r="L208" s="15" t="s">
        <v>4147</v>
      </c>
      <c r="M208" s="104" t="str">
        <f t="shared" si="1"/>
        <v>#REF!</v>
      </c>
      <c r="N208" s="105">
        <f t="shared" si="2"/>
        <v>3200</v>
      </c>
      <c r="O208" s="108" t="str">
        <f>IFERROR(IF(IF(LEFT(I208,1)="B",VLOOKUP(A208,'item dashboard'!A:K,11,0),"")&lt;1,0,IF(LEFT(I208,1)="b",VLOOKUP(A208,'item dashboard'!A:K,11,0),"")),"")</f>
        <v/>
      </c>
      <c r="P208" s="105" t="str">
        <f>IFERROR(VLOOKUP(A208,[2]Sheet2!$A:$C,3,0),1)</f>
        <v>#ERROR!</v>
      </c>
      <c r="Q208" s="109" t="str">
        <f>VLOOKUP(A208,'item dashboard'!A:A,1,0)</f>
        <v>B-500VIV-W43</v>
      </c>
      <c r="R208" s="109"/>
      <c r="S208" s="109"/>
    </row>
    <row r="209" ht="12.75" customHeight="1">
      <c r="A209" s="15" t="s">
        <v>635</v>
      </c>
      <c r="B209" s="15" t="s">
        <v>636</v>
      </c>
      <c r="C209" s="107">
        <v>0.013000000000000001</v>
      </c>
      <c r="D209" s="15" t="s">
        <v>4150</v>
      </c>
      <c r="E209" s="93">
        <v>7200.0</v>
      </c>
      <c r="F209" s="93">
        <v>1.0</v>
      </c>
      <c r="G209" s="93">
        <v>17.0</v>
      </c>
      <c r="H209" s="93">
        <v>43200.0</v>
      </c>
      <c r="I209" s="15" t="s">
        <v>4146</v>
      </c>
      <c r="J209" s="107">
        <v>0.006318000000000001</v>
      </c>
      <c r="K209" s="93">
        <v>2.5</v>
      </c>
      <c r="L209" s="15" t="s">
        <v>4149</v>
      </c>
      <c r="M209" s="104" t="str">
        <f t="shared" si="1"/>
        <v>#REF!</v>
      </c>
      <c r="N209" s="105">
        <f t="shared" si="2"/>
        <v>5082.352941</v>
      </c>
      <c r="O209" s="108" t="str">
        <f>IFERROR(IF(IF(LEFT(I209,1)="B",VLOOKUP(A209,'item dashboard'!A:K,11,0),"")&lt;1,0,IF(LEFT(I209,1)="b",VLOOKUP(A209,'item dashboard'!A:K,11,0),"")),"")</f>
        <v/>
      </c>
      <c r="P209" s="105" t="str">
        <f>IFERROR(VLOOKUP(A209,[2]Sheet2!$A:$C,3,0),1)</f>
        <v>#ERROR!</v>
      </c>
      <c r="Q209" s="109" t="str">
        <f>VLOOKUP(A209,'item dashboard'!A:A,1,0)</f>
        <v>B-50BBYJR-W13</v>
      </c>
      <c r="R209" s="109"/>
      <c r="S209" s="109"/>
    </row>
    <row r="210" ht="12.75" customHeight="1">
      <c r="A210" s="15" t="s">
        <v>637</v>
      </c>
      <c r="B210" s="15" t="s">
        <v>638</v>
      </c>
      <c r="C210" s="107">
        <v>0.013000000000000001</v>
      </c>
      <c r="D210" s="15" t="s">
        <v>4150</v>
      </c>
      <c r="E210" s="93">
        <v>7200.0</v>
      </c>
      <c r="F210" s="93">
        <v>1.0</v>
      </c>
      <c r="G210" s="93">
        <v>14.0</v>
      </c>
      <c r="H210" s="93">
        <v>43200.0</v>
      </c>
      <c r="I210" s="15" t="s">
        <v>4146</v>
      </c>
      <c r="J210" s="107">
        <v>0.006292</v>
      </c>
      <c r="K210" s="93">
        <v>2.5</v>
      </c>
      <c r="L210" s="15" t="s">
        <v>4147</v>
      </c>
      <c r="M210" s="104" t="str">
        <f t="shared" si="1"/>
        <v>#REF!</v>
      </c>
      <c r="N210" s="105">
        <f t="shared" si="2"/>
        <v>6171.428571</v>
      </c>
      <c r="O210" s="108" t="str">
        <f>IFERROR(IF(IF(LEFT(I210,1)="B",VLOOKUP(A210,'item dashboard'!A:K,11,0),"")&lt;1,0,IF(LEFT(I210,1)="b",VLOOKUP(A210,'item dashboard'!A:K,11,0),"")),"")</f>
        <v/>
      </c>
      <c r="P210" s="105" t="str">
        <f>IFERROR(VLOOKUP(A210,[2]Sheet2!$A:$C,3,0),1)</f>
        <v>#ERROR!</v>
      </c>
      <c r="Q210" s="109" t="str">
        <f>VLOOKUP(A210,'item dashboard'!A:A,1,0)</f>
        <v>B-50MOV-BW13</v>
      </c>
      <c r="R210" s="109"/>
      <c r="S210" s="109"/>
    </row>
    <row r="211" ht="12.75" customHeight="1">
      <c r="A211" s="15" t="s">
        <v>639</v>
      </c>
      <c r="B211" s="15" t="s">
        <v>640</v>
      </c>
      <c r="C211" s="107">
        <v>0.013000000000000001</v>
      </c>
      <c r="D211" s="15" t="s">
        <v>4150</v>
      </c>
      <c r="E211" s="93">
        <v>3600.0</v>
      </c>
      <c r="F211" s="93">
        <v>1.0</v>
      </c>
      <c r="G211" s="93">
        <v>14.0</v>
      </c>
      <c r="H211" s="93">
        <v>43200.0</v>
      </c>
      <c r="I211" s="15" t="s">
        <v>4146</v>
      </c>
      <c r="J211" s="107">
        <v>0.006318000000000001</v>
      </c>
      <c r="K211" s="93">
        <v>1.5</v>
      </c>
      <c r="L211" s="15" t="s">
        <v>4149</v>
      </c>
      <c r="M211" s="104" t="str">
        <f t="shared" si="1"/>
        <v>#REF!</v>
      </c>
      <c r="N211" s="105">
        <f t="shared" si="2"/>
        <v>6171.428571</v>
      </c>
      <c r="O211" s="108" t="str">
        <f>IFERROR(IF(IF(LEFT(I211,1)="B",VLOOKUP(A211,'item dashboard'!A:K,11,0),"")&lt;1,0,IF(LEFT(I211,1)="b",VLOOKUP(A211,'item dashboard'!A:K,11,0),"")),"")</f>
        <v/>
      </c>
      <c r="P211" s="105" t="str">
        <f>IFERROR(VLOOKUP(A211,[2]Sheet2!$A:$C,3,0),1)</f>
        <v>#ERROR!</v>
      </c>
      <c r="Q211" s="109" t="str">
        <f>VLOOKUP(A211,'item dashboard'!A:A,1,0)</f>
        <v>B-50PDR-W13</v>
      </c>
      <c r="R211" s="109"/>
      <c r="S211" s="109"/>
    </row>
    <row r="212" ht="12.75" customHeight="1">
      <c r="A212" s="15" t="s">
        <v>641</v>
      </c>
      <c r="B212" s="15" t="s">
        <v>642</v>
      </c>
      <c r="C212" s="107">
        <v>0.009000000000000001</v>
      </c>
      <c r="D212" s="15" t="s">
        <v>4150</v>
      </c>
      <c r="E212" s="93">
        <v>7200.0</v>
      </c>
      <c r="F212" s="93">
        <v>1.0</v>
      </c>
      <c r="G212" s="93">
        <v>13.01</v>
      </c>
      <c r="H212" s="93">
        <v>6642.0</v>
      </c>
      <c r="I212" s="15" t="s">
        <v>4146</v>
      </c>
      <c r="J212" s="107">
        <v>0.004374</v>
      </c>
      <c r="K212" s="93">
        <v>2.5</v>
      </c>
      <c r="L212" s="15" t="s">
        <v>4147</v>
      </c>
      <c r="M212" s="104" t="str">
        <f t="shared" si="1"/>
        <v>#REF!</v>
      </c>
      <c r="N212" s="105">
        <f t="shared" si="2"/>
        <v>6641.04535</v>
      </c>
      <c r="O212" s="108" t="str">
        <f>IFERROR(IF(IF(LEFT(I212,1)="B",VLOOKUP(A212,'item dashboard'!A:K,11,0),"")&lt;1,0,IF(LEFT(I212,1)="b",VLOOKUP(A212,'item dashboard'!A:K,11,0),"")),"")</f>
        <v/>
      </c>
      <c r="P212" s="105" t="str">
        <f>IFERROR(VLOOKUP(A212,[2]Sheet2!$A:$C,3,0),1)</f>
        <v>#ERROR!</v>
      </c>
      <c r="Q212" s="109" t="str">
        <f>VLOOKUP(A212,'item dashboard'!A:A,1,0)</f>
        <v>B-50SYLVA-W9</v>
      </c>
      <c r="R212" s="109"/>
      <c r="S212" s="109"/>
    </row>
    <row r="213" ht="12.75" customHeight="1">
      <c r="A213" s="15" t="s">
        <v>643</v>
      </c>
      <c r="B213" s="15" t="s">
        <v>644</v>
      </c>
      <c r="C213" s="107">
        <v>0.009000000000000001</v>
      </c>
      <c r="D213" s="15" t="s">
        <v>4150</v>
      </c>
      <c r="E213" s="93">
        <v>7200.0</v>
      </c>
      <c r="F213" s="93">
        <v>1.0</v>
      </c>
      <c r="G213" s="93">
        <v>20.0</v>
      </c>
      <c r="H213" s="93">
        <v>4320.0</v>
      </c>
      <c r="I213" s="15" t="s">
        <v>4146</v>
      </c>
      <c r="J213" s="107">
        <v>0.008874</v>
      </c>
      <c r="K213" s="93">
        <v>2.5</v>
      </c>
      <c r="L213" s="15" t="s">
        <v>4147</v>
      </c>
      <c r="M213" s="104" t="str">
        <f t="shared" si="1"/>
        <v>#REF!</v>
      </c>
      <c r="N213" s="105">
        <f t="shared" si="2"/>
        <v>4320</v>
      </c>
      <c r="O213" s="108" t="str">
        <f>IFERROR(IF(IF(LEFT(I213,1)="B",VLOOKUP(A213,'item dashboard'!A:K,11,0),"")&lt;1,0,IF(LEFT(I213,1)="b",VLOOKUP(A213,'item dashboard'!A:K,11,0),"")),"")</f>
        <v/>
      </c>
      <c r="P213" s="105" t="str">
        <f>IFERROR(VLOOKUP(A213,[2]Sheet2!$A:$C,3,0),1)</f>
        <v>#ERROR!</v>
      </c>
      <c r="Q213" s="109" t="str">
        <f>VLOOKUP(A213,'item dashboard'!A:A,1,0)</f>
        <v>B-50UNIQUE-W9</v>
      </c>
      <c r="R213" s="109"/>
      <c r="S213" s="109"/>
    </row>
    <row r="214" ht="12.75" customHeight="1">
      <c r="A214" s="15" t="s">
        <v>645</v>
      </c>
      <c r="B214" s="15" t="s">
        <v>646</v>
      </c>
      <c r="C214" s="107">
        <v>0.013999999999999999</v>
      </c>
      <c r="D214" s="15" t="s">
        <v>4150</v>
      </c>
      <c r="E214" s="93">
        <v>7200.0</v>
      </c>
      <c r="F214" s="93">
        <v>1.0</v>
      </c>
      <c r="G214" s="93">
        <v>20.0</v>
      </c>
      <c r="H214" s="93">
        <v>30240.0</v>
      </c>
      <c r="I214" s="15" t="s">
        <v>4146</v>
      </c>
      <c r="J214" s="107">
        <v>0.006999999999999999</v>
      </c>
      <c r="K214" s="93">
        <v>2.5</v>
      </c>
      <c r="L214" s="15" t="s">
        <v>4147</v>
      </c>
      <c r="M214" s="104" t="str">
        <f t="shared" si="1"/>
        <v>#REF!</v>
      </c>
      <c r="N214" s="105">
        <f t="shared" si="2"/>
        <v>4320</v>
      </c>
      <c r="O214" s="108" t="str">
        <f>IFERROR(IF(IF(LEFT(I214,1)="B",VLOOKUP(A214,'item dashboard'!A:K,11,0),"")&lt;1,0,IF(LEFT(I214,1)="b",VLOOKUP(A214,'item dashboard'!A:K,11,0),"")),"")</f>
        <v/>
      </c>
      <c r="P214" s="105" t="str">
        <f>IFERROR(VLOOKUP(A214,[2]Sheet2!$A:$C,3,0),1)</f>
        <v>#ERROR!</v>
      </c>
      <c r="Q214" s="109" t="str">
        <f>VLOOKUP(A214,'item dashboard'!A:A,1,0)</f>
        <v>B-50VC-N14</v>
      </c>
      <c r="R214" s="109"/>
      <c r="S214" s="109"/>
    </row>
    <row r="215" ht="12.75" customHeight="1">
      <c r="A215" s="15" t="s">
        <v>649</v>
      </c>
      <c r="B215" s="15" t="s">
        <v>650</v>
      </c>
      <c r="C215" s="107">
        <v>0.24</v>
      </c>
      <c r="D215" s="15" t="s">
        <v>4161</v>
      </c>
      <c r="E215" s="93">
        <v>7200.0</v>
      </c>
      <c r="F215" s="93">
        <v>1.0</v>
      </c>
      <c r="G215" s="93">
        <v>34.0</v>
      </c>
      <c r="H215" s="93">
        <v>17788.0</v>
      </c>
      <c r="I215" s="15" t="s">
        <v>4146</v>
      </c>
      <c r="J215" s="107">
        <v>0.23424</v>
      </c>
      <c r="K215" s="93">
        <v>2.5</v>
      </c>
      <c r="L215" s="15" t="s">
        <v>4147</v>
      </c>
      <c r="M215" s="104" t="str">
        <f t="shared" si="1"/>
        <v>#REF!</v>
      </c>
      <c r="N215" s="105">
        <f t="shared" si="2"/>
        <v>2541.176471</v>
      </c>
      <c r="O215" s="108" t="str">
        <f>IFERROR(IF(IF(LEFT(I215,1)="B",VLOOKUP(A215,'item dashboard'!A:K,11,0),"")&lt;1,0,IF(LEFT(I215,1)="b",VLOOKUP(A215,'item dashboard'!A:K,11,0),"")),"")</f>
        <v/>
      </c>
      <c r="P215" s="105" t="str">
        <f>IFERROR(VLOOKUP(A215,[2]Sheet2!$A:$C,3,0),1)</f>
        <v>#ERROR!</v>
      </c>
      <c r="Q215" s="109" t="str">
        <f>VLOOKUP(A215,'item dashboard'!A:A,1,0)</f>
        <v>B-5GFRY-Y240</v>
      </c>
      <c r="R215" s="109"/>
      <c r="S215" s="109"/>
    </row>
    <row r="216" ht="12.75" customHeight="1">
      <c r="A216" s="15" t="s">
        <v>60</v>
      </c>
      <c r="B216" s="15" t="s">
        <v>650</v>
      </c>
      <c r="C216" s="107">
        <v>0.245</v>
      </c>
      <c r="D216" s="15" t="s">
        <v>4161</v>
      </c>
      <c r="E216" s="93">
        <v>7200.0</v>
      </c>
      <c r="F216" s="93">
        <v>1.0</v>
      </c>
      <c r="G216" s="93">
        <v>34.0</v>
      </c>
      <c r="H216" s="93">
        <v>17788.0</v>
      </c>
      <c r="I216" s="15" t="s">
        <v>4146</v>
      </c>
      <c r="J216" s="107">
        <v>0.23912</v>
      </c>
      <c r="K216" s="93">
        <v>2.5</v>
      </c>
      <c r="L216" s="15" t="s">
        <v>4147</v>
      </c>
      <c r="M216" s="104" t="str">
        <f t="shared" si="1"/>
        <v>#REF!</v>
      </c>
      <c r="N216" s="105">
        <f t="shared" si="2"/>
        <v>2541.176471</v>
      </c>
      <c r="O216" s="108" t="str">
        <f>IFERROR(IF(IF(LEFT(I216,1)="B",VLOOKUP(A216,'item dashboard'!A:K,11,0),"")&lt;1,0,IF(LEFT(I216,1)="b",VLOOKUP(A216,'item dashboard'!A:K,11,0),"")),"")</f>
        <v/>
      </c>
      <c r="P216" s="105" t="str">
        <f>IFERROR(VLOOKUP(A216,[2]Sheet2!$A:$C,3,0),1)</f>
        <v>#ERROR!</v>
      </c>
      <c r="Q216" s="109" t="str">
        <f>VLOOKUP(A216,'item dashboard'!A:A,1,0)</f>
        <v>B-5GFRY-Y245</v>
      </c>
      <c r="R216" s="109"/>
      <c r="S216" s="109"/>
    </row>
    <row r="217" ht="12.75" customHeight="1">
      <c r="A217" s="15" t="s">
        <v>647</v>
      </c>
      <c r="B217" s="15" t="s">
        <v>648</v>
      </c>
      <c r="C217" s="107">
        <v>0.247</v>
      </c>
      <c r="D217" s="15" t="s">
        <v>4152</v>
      </c>
      <c r="E217" s="93">
        <v>0.0</v>
      </c>
      <c r="F217" s="93">
        <v>1.0</v>
      </c>
      <c r="G217" s="93">
        <v>15.0</v>
      </c>
      <c r="H217" s="93">
        <v>40320.0</v>
      </c>
      <c r="I217" s="15" t="s">
        <v>649</v>
      </c>
      <c r="J217" s="107">
        <v>1.0</v>
      </c>
      <c r="K217" s="93">
        <v>0.0</v>
      </c>
      <c r="L217" s="15" t="s">
        <v>4159</v>
      </c>
      <c r="M217" s="104" t="str">
        <f t="shared" si="1"/>
        <v>#REF!</v>
      </c>
      <c r="N217" s="105">
        <f t="shared" si="2"/>
        <v>5760</v>
      </c>
      <c r="O217" s="108">
        <f>IFERROR(IF(IF(LEFT(I217,1)="B",VLOOKUP(A217,'item dashboard'!A:K,11,0),"")&lt;1,0,IF(LEFT(I217,1)="b",VLOOKUP(A217,'item dashboard'!A:K,11,0),"")),"")</f>
        <v>0</v>
      </c>
      <c r="P217" s="105" t="str">
        <f>IFERROR(VLOOKUP(A217,[2]Sheet2!$A:$C,3,0),1)</f>
        <v>#ERROR!</v>
      </c>
      <c r="Q217" s="109" t="str">
        <f>VLOOKUP(A217,'item dashboard'!A:A,1,0)</f>
        <v>B-5GFRYCAPPED-Y247</v>
      </c>
      <c r="R217" s="109"/>
      <c r="S217" s="109"/>
    </row>
    <row r="218" ht="12.75" customHeight="1">
      <c r="A218" s="15" t="s">
        <v>647</v>
      </c>
      <c r="B218" s="15" t="s">
        <v>648</v>
      </c>
      <c r="C218" s="107">
        <v>0.247</v>
      </c>
      <c r="D218" s="15" t="s">
        <v>4152</v>
      </c>
      <c r="E218" s="93">
        <v>0.0</v>
      </c>
      <c r="F218" s="93">
        <v>1.0</v>
      </c>
      <c r="G218" s="93">
        <v>15.0</v>
      </c>
      <c r="H218" s="93">
        <v>40320.0</v>
      </c>
      <c r="I218" s="15" t="s">
        <v>4154</v>
      </c>
      <c r="J218" s="107">
        <v>1.0</v>
      </c>
      <c r="K218" s="93">
        <v>0.0</v>
      </c>
      <c r="L218" s="15" t="s">
        <v>4159</v>
      </c>
      <c r="M218" s="104" t="str">
        <f t="shared" si="1"/>
        <v>#REF!</v>
      </c>
      <c r="N218" s="105">
        <f t="shared" si="2"/>
        <v>5760</v>
      </c>
      <c r="O218" s="108" t="str">
        <f>IFERROR(IF(IF(LEFT(I218,1)="B",VLOOKUP(A218,'item dashboard'!A:K,11,0),"")&lt;1,0,IF(LEFT(I218,1)="b",VLOOKUP(A218,'item dashboard'!A:K,11,0),"")),"")</f>
        <v/>
      </c>
      <c r="P218" s="105" t="str">
        <f>IFERROR(VLOOKUP(A218,[2]Sheet2!$A:$C,3,0),1)</f>
        <v>#ERROR!</v>
      </c>
      <c r="Q218" s="109" t="str">
        <f>VLOOKUP(A218,'item dashboard'!A:A,1,0)</f>
        <v>B-5GFRYCAPPED-Y247</v>
      </c>
      <c r="R218" s="109"/>
      <c r="S218" s="109"/>
    </row>
    <row r="219" ht="12.75" customHeight="1">
      <c r="A219" s="15" t="s">
        <v>651</v>
      </c>
      <c r="B219" s="15" t="s">
        <v>652</v>
      </c>
      <c r="C219" s="107">
        <v>0.24</v>
      </c>
      <c r="D219" s="15" t="s">
        <v>4155</v>
      </c>
      <c r="E219" s="93">
        <v>7200.0</v>
      </c>
      <c r="F219" s="93">
        <v>1.0</v>
      </c>
      <c r="G219" s="93">
        <v>42.0</v>
      </c>
      <c r="H219" s="93">
        <v>14400.0</v>
      </c>
      <c r="I219" s="15" t="s">
        <v>4146</v>
      </c>
      <c r="J219" s="107">
        <v>0.1152</v>
      </c>
      <c r="K219" s="93">
        <v>2.5</v>
      </c>
      <c r="L219" s="15" t="s">
        <v>4147</v>
      </c>
      <c r="M219" s="104" t="str">
        <f t="shared" si="1"/>
        <v>#REF!</v>
      </c>
      <c r="N219" s="105">
        <f t="shared" si="2"/>
        <v>2057.142857</v>
      </c>
      <c r="O219" s="108" t="str">
        <f>IFERROR(IF(IF(LEFT(I219,1)="B",VLOOKUP(A219,'item dashboard'!A:K,11,0),"")&lt;1,0,IF(LEFT(I219,1)="b",VLOOKUP(A219,'item dashboard'!A:K,11,0),"")),"")</f>
        <v/>
      </c>
      <c r="P219" s="105" t="str">
        <f>IFERROR(VLOOKUP(A219,[2]Sheet2!$A:$C,3,0),1)</f>
        <v>#ERROR!</v>
      </c>
      <c r="Q219" s="109" t="str">
        <f>VLOOKUP(A219,'item dashboard'!A:A,1,0)</f>
        <v>B-5LTOTAL-GY240</v>
      </c>
      <c r="R219" s="109"/>
      <c r="S219" s="109"/>
    </row>
    <row r="220" ht="12.75" customHeight="1">
      <c r="A220" s="15" t="s">
        <v>653</v>
      </c>
      <c r="B220" s="15" t="s">
        <v>529</v>
      </c>
      <c r="C220" s="107">
        <v>0.25</v>
      </c>
      <c r="D220" s="15" t="s">
        <v>4161</v>
      </c>
      <c r="E220" s="93">
        <v>7200.0</v>
      </c>
      <c r="F220" s="93">
        <v>1.0</v>
      </c>
      <c r="G220" s="93">
        <v>44.13</v>
      </c>
      <c r="H220" s="93">
        <v>9789.0</v>
      </c>
      <c r="I220" s="15" t="s">
        <v>4146</v>
      </c>
      <c r="J220" s="107">
        <v>0.1215</v>
      </c>
      <c r="K220" s="93">
        <v>2.5</v>
      </c>
      <c r="L220" s="15" t="s">
        <v>4147</v>
      </c>
      <c r="M220" s="104" t="str">
        <f t="shared" si="1"/>
        <v>#REF!</v>
      </c>
      <c r="N220" s="105">
        <f t="shared" si="2"/>
        <v>1957.851801</v>
      </c>
      <c r="O220" s="108" t="str">
        <f>IFERROR(IF(IF(LEFT(I220,1)="B",VLOOKUP(A220,'item dashboard'!A:K,11,0),"")&lt;1,0,IF(LEFT(I220,1)="b",VLOOKUP(A220,'item dashboard'!A:K,11,0),"")),"")</f>
        <v/>
      </c>
      <c r="P220" s="105" t="str">
        <f>IFERROR(VLOOKUP(A220,[2]Sheet2!$A:$C,3,0),1)</f>
        <v>#ERROR!</v>
      </c>
      <c r="Q220" s="109" t="str">
        <f>VLOOKUP(A220,'item dashboard'!A:A,1,0)</f>
        <v>B-5LTRNAS-W250</v>
      </c>
      <c r="R220" s="109"/>
      <c r="S220" s="109"/>
    </row>
    <row r="221" ht="12.75" customHeight="1">
      <c r="A221" s="15" t="s">
        <v>654</v>
      </c>
      <c r="B221" s="15" t="s">
        <v>655</v>
      </c>
      <c r="C221" s="107">
        <v>0.057999999999999996</v>
      </c>
      <c r="D221" s="15" t="s">
        <v>4145</v>
      </c>
      <c r="E221" s="93">
        <v>7200.0</v>
      </c>
      <c r="F221" s="93">
        <v>1.0</v>
      </c>
      <c r="G221" s="93">
        <v>31.1</v>
      </c>
      <c r="H221" s="93">
        <v>2779.0</v>
      </c>
      <c r="I221" s="15" t="s">
        <v>4146</v>
      </c>
      <c r="J221" s="107">
        <v>0.02842</v>
      </c>
      <c r="K221" s="93">
        <v>2.5</v>
      </c>
      <c r="L221" s="15" t="s">
        <v>4147</v>
      </c>
      <c r="M221" s="104" t="str">
        <f t="shared" si="1"/>
        <v>#REF!</v>
      </c>
      <c r="N221" s="105">
        <f t="shared" si="2"/>
        <v>2778.135048</v>
      </c>
      <c r="O221" s="108" t="str">
        <f>IFERROR(IF(IF(LEFT(I221,1)="B",VLOOKUP(A221,'item dashboard'!A:K,11,0),"")&lt;1,0,IF(LEFT(I221,1)="b",VLOOKUP(A221,'item dashboard'!A:K,11,0),"")),"")</f>
        <v/>
      </c>
      <c r="P221" s="105" t="str">
        <f>IFERROR(VLOOKUP(A221,[2]Sheet2!$A:$C,3,0),1)</f>
        <v>#ERROR!</v>
      </c>
      <c r="Q221" s="109" t="str">
        <f>VLOOKUP(A221,'item dashboard'!A:A,1,0)</f>
        <v>B-600IBL-PW58</v>
      </c>
      <c r="R221" s="109"/>
      <c r="S221" s="109"/>
    </row>
    <row r="222" ht="12.75" customHeight="1">
      <c r="A222" s="15" t="s">
        <v>656</v>
      </c>
      <c r="B222" s="15" t="s">
        <v>657</v>
      </c>
      <c r="C222" s="107">
        <v>0.044000000000000004</v>
      </c>
      <c r="D222" s="15" t="s">
        <v>4145</v>
      </c>
      <c r="E222" s="93">
        <v>3600.0</v>
      </c>
      <c r="F222" s="93">
        <v>1.0</v>
      </c>
      <c r="G222" s="93">
        <v>24.0</v>
      </c>
      <c r="H222" s="93">
        <v>25200.0</v>
      </c>
      <c r="I222" s="15" t="s">
        <v>4146</v>
      </c>
      <c r="J222" s="107">
        <v>0.046</v>
      </c>
      <c r="K222" s="93">
        <v>0.0</v>
      </c>
      <c r="L222" s="15" t="s">
        <v>4149</v>
      </c>
      <c r="M222" s="104" t="str">
        <f t="shared" si="1"/>
        <v>#REF!</v>
      </c>
      <c r="N222" s="105">
        <f t="shared" si="2"/>
        <v>3600</v>
      </c>
      <c r="O222" s="108" t="str">
        <f>IFERROR(IF(IF(LEFT(I222,1)="B",VLOOKUP(A222,'item dashboard'!A:K,11,0),"")&lt;1,0,IF(LEFT(I222,1)="b",VLOOKUP(A222,'item dashboard'!A:K,11,0),"")),"")</f>
        <v/>
      </c>
      <c r="P222" s="105" t="str">
        <f>IFERROR(VLOOKUP(A222,[2]Sheet2!$A:$C,3,0),1)</f>
        <v>#ERROR!</v>
      </c>
      <c r="Q222" s="109" t="str">
        <f>VLOOKUP(A222,'item dashboard'!A:A,1,0)</f>
        <v>B-600SHP-N44</v>
      </c>
      <c r="R222" s="109"/>
      <c r="S222" s="109"/>
    </row>
    <row r="223" ht="12.75" customHeight="1">
      <c r="A223" s="15" t="s">
        <v>658</v>
      </c>
      <c r="B223" s="15" t="s">
        <v>659</v>
      </c>
      <c r="C223" s="107">
        <v>0.044000000000000004</v>
      </c>
      <c r="D223" s="15" t="s">
        <v>4148</v>
      </c>
      <c r="E223" s="93">
        <v>3600.0</v>
      </c>
      <c r="F223" s="93">
        <v>1.0</v>
      </c>
      <c r="G223" s="93">
        <v>3.6</v>
      </c>
      <c r="H223" s="93">
        <v>24000.0</v>
      </c>
      <c r="I223" s="15" t="s">
        <v>656</v>
      </c>
      <c r="J223" s="107">
        <v>1.0</v>
      </c>
      <c r="K223" s="93">
        <v>0.0</v>
      </c>
      <c r="L223" s="15" t="s">
        <v>4149</v>
      </c>
      <c r="M223" s="104" t="str">
        <f t="shared" si="1"/>
        <v>#REF!</v>
      </c>
      <c r="N223" s="105">
        <f t="shared" si="2"/>
        <v>24000</v>
      </c>
      <c r="O223" s="108">
        <f>IFERROR(IF(IF(LEFT(I223,1)="B",VLOOKUP(A223,'item dashboard'!A:K,11,0),"")&lt;1,0,IF(LEFT(I223,1)="b",VLOOKUP(A223,'item dashboard'!A:K,11,0),"")),"")</f>
        <v>0</v>
      </c>
      <c r="P223" s="105" t="str">
        <f>IFERROR(VLOOKUP(A223,[2]Sheet2!$A:$C,3,0),1)</f>
        <v>#ERROR!</v>
      </c>
      <c r="Q223" s="109" t="str">
        <f>VLOOKUP(A223,'item dashboard'!A:A,1,0)</f>
        <v>B-600SHP-N44PRN</v>
      </c>
      <c r="R223" s="109"/>
      <c r="S223" s="109"/>
    </row>
    <row r="224" ht="12.75" customHeight="1">
      <c r="A224" s="15" t="s">
        <v>660</v>
      </c>
      <c r="B224" s="15" t="s">
        <v>661</v>
      </c>
      <c r="C224" s="107">
        <v>0.046</v>
      </c>
      <c r="D224" s="15" t="s">
        <v>4145</v>
      </c>
      <c r="E224" s="93">
        <v>3600.0</v>
      </c>
      <c r="F224" s="93">
        <v>1.0</v>
      </c>
      <c r="G224" s="93">
        <v>21.0</v>
      </c>
      <c r="H224" s="93">
        <v>28979.0</v>
      </c>
      <c r="I224" s="15" t="s">
        <v>4146</v>
      </c>
      <c r="J224" s="107">
        <v>0.023</v>
      </c>
      <c r="K224" s="93">
        <v>2.5</v>
      </c>
      <c r="L224" s="15" t="s">
        <v>4149</v>
      </c>
      <c r="M224" s="104" t="str">
        <f t="shared" si="1"/>
        <v>#REF!</v>
      </c>
      <c r="N224" s="105">
        <f t="shared" si="2"/>
        <v>4114.285714</v>
      </c>
      <c r="O224" s="108" t="str">
        <f>IFERROR(IF(IF(LEFT(I224,1)="B",VLOOKUP(A224,'item dashboard'!A:K,11,0),"")&lt;1,0,IF(LEFT(I224,1)="b",VLOOKUP(A224,'item dashboard'!A:K,11,0),"")),"")</f>
        <v/>
      </c>
      <c r="P224" s="105" t="str">
        <f>IFERROR(VLOOKUP(A224,[2]Sheet2!$A:$C,3,0),1)</f>
        <v>#ERROR!</v>
      </c>
      <c r="Q224" s="109" t="str">
        <f>VLOOKUP(A224,'item dashboard'!A:A,1,0)</f>
        <v>B-600SRV-N46</v>
      </c>
      <c r="R224" s="109"/>
      <c r="S224" s="109"/>
    </row>
    <row r="225" ht="12.75" customHeight="1">
      <c r="A225" s="15" t="s">
        <v>662</v>
      </c>
      <c r="B225" s="15" t="s">
        <v>663</v>
      </c>
      <c r="C225" s="107">
        <v>0.008</v>
      </c>
      <c r="D225" s="15" t="s">
        <v>4150</v>
      </c>
      <c r="E225" s="93">
        <v>7200.0</v>
      </c>
      <c r="F225" s="93">
        <v>1.0</v>
      </c>
      <c r="G225" s="93">
        <v>10.72</v>
      </c>
      <c r="H225" s="93">
        <v>61091.0</v>
      </c>
      <c r="I225" s="15" t="s">
        <v>4160</v>
      </c>
      <c r="J225" s="107">
        <v>0.004</v>
      </c>
      <c r="K225" s="93">
        <v>2.5</v>
      </c>
      <c r="L225" s="15" t="s">
        <v>4147</v>
      </c>
      <c r="M225" s="104" t="str">
        <f t="shared" si="1"/>
        <v>#REF!</v>
      </c>
      <c r="N225" s="105">
        <f t="shared" si="2"/>
        <v>8059.701493</v>
      </c>
      <c r="O225" s="108" t="str">
        <f>IFERROR(IF(IF(LEFT(I225,1)="B",VLOOKUP(A225,'item dashboard'!A:K,11,0),"")&lt;1,0,IF(LEFT(I225,1)="b",VLOOKUP(A225,'item dashboard'!A:K,11,0),"")),"")</f>
        <v/>
      </c>
      <c r="P225" s="105" t="str">
        <f>IFERROR(VLOOKUP(A225,[2]Sheet2!$A:$C,3,0),1)</f>
        <v>#ERROR!</v>
      </c>
      <c r="Q225" s="109" t="str">
        <f>VLOOKUP(A225,'item dashboard'!A:A,1,0)</f>
        <v>B-60FLME-CL8</v>
      </c>
      <c r="R225" s="109"/>
      <c r="S225" s="109"/>
    </row>
    <row r="226" ht="12.75" customHeight="1">
      <c r="A226" s="15" t="s">
        <v>664</v>
      </c>
      <c r="B226" s="15" t="s">
        <v>665</v>
      </c>
      <c r="C226" s="107">
        <v>0.012</v>
      </c>
      <c r="D226" s="15" t="s">
        <v>4150</v>
      </c>
      <c r="E226" s="93">
        <v>7200.0</v>
      </c>
      <c r="F226" s="93">
        <v>1.0</v>
      </c>
      <c r="G226" s="93">
        <v>20.0</v>
      </c>
      <c r="H226" s="93">
        <v>30240.0</v>
      </c>
      <c r="I226" s="15" t="s">
        <v>4146</v>
      </c>
      <c r="J226" s="107">
        <v>0.005832</v>
      </c>
      <c r="K226" s="93">
        <v>2.5</v>
      </c>
      <c r="L226" s="15" t="s">
        <v>4147</v>
      </c>
      <c r="M226" s="104" t="str">
        <f t="shared" si="1"/>
        <v>#REF!</v>
      </c>
      <c r="N226" s="105">
        <f t="shared" si="2"/>
        <v>4320</v>
      </c>
      <c r="O226" s="108" t="str">
        <f>IFERROR(IF(IF(LEFT(I226,1)="B",VLOOKUP(A226,'item dashboard'!A:K,11,0),"")&lt;1,0,IF(LEFT(I226,1)="b",VLOOKUP(A226,'item dashboard'!A:K,11,0),"")),"")</f>
        <v/>
      </c>
      <c r="P226" s="105" t="str">
        <f>IFERROR(VLOOKUP(A226,[2]Sheet2!$A:$C,3,0),1)</f>
        <v>#ERROR!</v>
      </c>
      <c r="Q226" s="109" t="str">
        <f>VLOOKUP(A226,'item dashboard'!A:A,1,0)</f>
        <v>B-60JOH-W12</v>
      </c>
      <c r="R226" s="109"/>
      <c r="S226" s="109"/>
    </row>
    <row r="227" ht="12.75" customHeight="1">
      <c r="A227" s="15" t="s">
        <v>666</v>
      </c>
      <c r="B227" s="15" t="s">
        <v>667</v>
      </c>
      <c r="C227" s="107">
        <v>0.01</v>
      </c>
      <c r="D227" s="15" t="s">
        <v>4150</v>
      </c>
      <c r="E227" s="93">
        <v>3600.0</v>
      </c>
      <c r="F227" s="93">
        <v>1.0</v>
      </c>
      <c r="G227" s="93">
        <v>15.2</v>
      </c>
      <c r="H227" s="93">
        <v>5685.0</v>
      </c>
      <c r="I227" s="15" t="s">
        <v>4146</v>
      </c>
      <c r="J227" s="107">
        <v>0.0023599999999999997</v>
      </c>
      <c r="K227" s="93">
        <v>2.5</v>
      </c>
      <c r="L227" s="15" t="s">
        <v>4149</v>
      </c>
      <c r="M227" s="104" t="str">
        <f t="shared" si="1"/>
        <v>#REF!</v>
      </c>
      <c r="N227" s="105">
        <f t="shared" si="2"/>
        <v>5684.210526</v>
      </c>
      <c r="O227" s="108" t="str">
        <f>IFERROR(IF(IF(LEFT(I227,1)="B",VLOOKUP(A227,'item dashboard'!A:K,11,0),"")&lt;1,0,IF(LEFT(I227,1)="b",VLOOKUP(A227,'item dashboard'!A:K,11,0),"")),"")</f>
        <v/>
      </c>
      <c r="P227" s="105" t="str">
        <f>IFERROR(VLOOKUP(A227,[2]Sheet2!$A:$C,3,0),1)</f>
        <v>#ERROR!</v>
      </c>
      <c r="Q227" s="109" t="str">
        <f>VLOOKUP(A227,'item dashboard'!A:A,1,0)</f>
        <v>B-60OYO-W10</v>
      </c>
      <c r="R227" s="109"/>
      <c r="S227" s="109"/>
    </row>
    <row r="228" ht="12.75" customHeight="1">
      <c r="A228" s="15" t="s">
        <v>668</v>
      </c>
      <c r="B228" s="15" t="s">
        <v>669</v>
      </c>
      <c r="C228" s="107">
        <v>0.01</v>
      </c>
      <c r="D228" s="15" t="s">
        <v>4150</v>
      </c>
      <c r="E228" s="93">
        <v>7200.0</v>
      </c>
      <c r="F228" s="93">
        <v>1.0</v>
      </c>
      <c r="G228" s="93">
        <v>10.0</v>
      </c>
      <c r="H228" s="93">
        <v>60784.0</v>
      </c>
      <c r="I228" s="15" t="s">
        <v>4164</v>
      </c>
      <c r="J228" s="107">
        <v>0.005</v>
      </c>
      <c r="K228" s="93">
        <v>2.5</v>
      </c>
      <c r="L228" s="15" t="s">
        <v>4147</v>
      </c>
      <c r="M228" s="104" t="str">
        <f t="shared" si="1"/>
        <v>#REF!</v>
      </c>
      <c r="N228" s="105">
        <f t="shared" si="2"/>
        <v>8640</v>
      </c>
      <c r="O228" s="108" t="str">
        <f>IFERROR(IF(IF(LEFT(I228,1)="B",VLOOKUP(A228,'item dashboard'!A:K,11,0),"")&lt;1,0,IF(LEFT(I228,1)="b",VLOOKUP(A228,'item dashboard'!A:K,11,0),"")),"")</f>
        <v/>
      </c>
      <c r="P228" s="105" t="str">
        <f>IFERROR(VLOOKUP(A228,[2]Sheet2!$A:$C,3,0),1)</f>
        <v>#ERROR!</v>
      </c>
      <c r="Q228" s="109" t="str">
        <f>VLOOKUP(A228,'item dashboard'!A:A,1,0)</f>
        <v>B-60ZOE-CL10</v>
      </c>
      <c r="R228" s="109"/>
      <c r="S228" s="109"/>
    </row>
    <row r="229" ht="12.75" customHeight="1">
      <c r="A229" s="15" t="s">
        <v>670</v>
      </c>
      <c r="B229" s="15" t="s">
        <v>671</v>
      </c>
      <c r="C229" s="107">
        <v>0.008</v>
      </c>
      <c r="D229" s="15" t="s">
        <v>4150</v>
      </c>
      <c r="E229" s="93">
        <v>3600.0</v>
      </c>
      <c r="F229" s="93">
        <v>1.0</v>
      </c>
      <c r="G229" s="93">
        <v>15.0</v>
      </c>
      <c r="H229" s="93">
        <v>41143.0</v>
      </c>
      <c r="I229" s="15" t="s">
        <v>4146</v>
      </c>
      <c r="J229" s="107">
        <v>0.003888</v>
      </c>
      <c r="K229" s="93">
        <v>2.5</v>
      </c>
      <c r="L229" s="15" t="s">
        <v>4149</v>
      </c>
      <c r="M229" s="104" t="str">
        <f t="shared" si="1"/>
        <v>#REF!</v>
      </c>
      <c r="N229" s="105">
        <f t="shared" si="2"/>
        <v>5760</v>
      </c>
      <c r="O229" s="108" t="str">
        <f>IFERROR(IF(IF(LEFT(I229,1)="B",VLOOKUP(A229,'item dashboard'!A:K,11,0),"")&lt;1,0,IF(LEFT(I229,1)="b",VLOOKUP(A229,'item dashboard'!A:K,11,0),"")),"")</f>
        <v/>
      </c>
      <c r="P229" s="105" t="str">
        <f>IFERROR(VLOOKUP(A229,[2]Sheet2!$A:$C,3,0),1)</f>
        <v>#ERROR!</v>
      </c>
      <c r="Q229" s="109" t="str">
        <f>VLOOKUP(A229,'item dashboard'!A:A,1,0)</f>
        <v>B-70BL-W8</v>
      </c>
      <c r="R229" s="109"/>
      <c r="S229" s="109"/>
    </row>
    <row r="230" ht="12.75" customHeight="1">
      <c r="A230" s="15" t="s">
        <v>672</v>
      </c>
      <c r="B230" s="15" t="s">
        <v>673</v>
      </c>
      <c r="C230" s="107">
        <v>0.008</v>
      </c>
      <c r="D230" s="15" t="s">
        <v>4148</v>
      </c>
      <c r="E230" s="93">
        <v>3600.0</v>
      </c>
      <c r="F230" s="93">
        <v>1.0</v>
      </c>
      <c r="G230" s="93">
        <v>3.6</v>
      </c>
      <c r="H230" s="93">
        <v>17280.0</v>
      </c>
      <c r="I230" s="15" t="s">
        <v>789</v>
      </c>
      <c r="J230" s="107">
        <v>1.0</v>
      </c>
      <c r="K230" s="93">
        <v>2.0</v>
      </c>
      <c r="L230" s="15" t="s">
        <v>4149</v>
      </c>
      <c r="M230" s="104" t="str">
        <f t="shared" si="1"/>
        <v>#REF!</v>
      </c>
      <c r="N230" s="105">
        <f t="shared" si="2"/>
        <v>24000</v>
      </c>
      <c r="O230" s="108">
        <f>IFERROR(IF(IF(LEFT(I230,1)="B",VLOOKUP(A230,'item dashboard'!A:K,11,0),"")&lt;1,0,IF(LEFT(I230,1)="b",VLOOKUP(A230,'item dashboard'!A:K,11,0),"")),"")</f>
        <v>0</v>
      </c>
      <c r="P230" s="105" t="str">
        <f>IFERROR(VLOOKUP(A230,[2]Sheet2!$A:$C,3,0),1)</f>
        <v>#ERROR!</v>
      </c>
      <c r="Q230" s="109" t="str">
        <f>VLOOKUP(A230,'item dashboard'!A:A,1,0)</f>
        <v>B-70BL-W8BYTEX</v>
      </c>
      <c r="R230" s="109"/>
      <c r="S230" s="109"/>
    </row>
    <row r="231" ht="12.75" customHeight="1">
      <c r="A231" s="15" t="s">
        <v>674</v>
      </c>
      <c r="B231" s="15" t="s">
        <v>675</v>
      </c>
      <c r="C231" s="107">
        <v>0.008</v>
      </c>
      <c r="D231" s="15" t="s">
        <v>4148</v>
      </c>
      <c r="E231" s="93">
        <v>3600.0</v>
      </c>
      <c r="F231" s="93">
        <v>1.0</v>
      </c>
      <c r="G231" s="93">
        <v>3.6</v>
      </c>
      <c r="H231" s="93">
        <v>17280.0</v>
      </c>
      <c r="I231" s="15" t="s">
        <v>789</v>
      </c>
      <c r="J231" s="107">
        <v>1.0</v>
      </c>
      <c r="K231" s="93">
        <v>2.0</v>
      </c>
      <c r="L231" s="15" t="s">
        <v>4149</v>
      </c>
      <c r="M231" s="104" t="str">
        <f t="shared" si="1"/>
        <v>#REF!</v>
      </c>
      <c r="N231" s="105">
        <f t="shared" si="2"/>
        <v>24000</v>
      </c>
      <c r="O231" s="108">
        <f>IFERROR(IF(IF(LEFT(I231,1)="B",VLOOKUP(A231,'item dashboard'!A:K,11,0),"")&lt;1,0,IF(LEFT(I231,1)="b",VLOOKUP(A231,'item dashboard'!A:K,11,0),"")),"")</f>
        <v>0</v>
      </c>
      <c r="P231" s="105" t="str">
        <f>IFERROR(VLOOKUP(A231,[2]Sheet2!$A:$C,3,0),1)</f>
        <v>#ERROR!</v>
      </c>
      <c r="Q231" s="109" t="str">
        <f>VLOOKUP(A231,'item dashboard'!A:A,1,0)</f>
        <v>B-70BL-W8ELEX</v>
      </c>
      <c r="R231" s="109"/>
      <c r="S231" s="109"/>
    </row>
    <row r="232" ht="12.75" customHeight="1">
      <c r="A232" s="15" t="s">
        <v>676</v>
      </c>
      <c r="B232" s="15" t="s">
        <v>677</v>
      </c>
      <c r="C232" s="107">
        <v>0.057</v>
      </c>
      <c r="D232" s="15" t="s">
        <v>4145</v>
      </c>
      <c r="E232" s="93">
        <v>7200.0</v>
      </c>
      <c r="F232" s="93">
        <v>1.0</v>
      </c>
      <c r="G232" s="93">
        <v>27.55</v>
      </c>
      <c r="H232" s="93">
        <v>21600.0</v>
      </c>
      <c r="I232" s="15" t="s">
        <v>4146</v>
      </c>
      <c r="J232" s="107">
        <v>0.013566</v>
      </c>
      <c r="K232" s="93">
        <v>2.5</v>
      </c>
      <c r="L232" s="15" t="s">
        <v>4147</v>
      </c>
      <c r="M232" s="104" t="str">
        <f t="shared" si="1"/>
        <v>#REF!</v>
      </c>
      <c r="N232" s="105">
        <f t="shared" si="2"/>
        <v>3136.116152</v>
      </c>
      <c r="O232" s="108" t="str">
        <f>IFERROR(IF(IF(LEFT(I232,1)="B",VLOOKUP(A232,'item dashboard'!A:K,11,0),"")&lt;1,0,IF(LEFT(I232,1)="b",VLOOKUP(A232,'item dashboard'!A:K,11,0),"")),"")</f>
        <v/>
      </c>
      <c r="P232" s="105" t="str">
        <f>IFERROR(VLOOKUP(A232,[2]Sheet2!$A:$C,3,0),1)</f>
        <v>#ERROR!</v>
      </c>
      <c r="Q232" s="109" t="str">
        <f>VLOOKUP(A232,'item dashboard'!A:A,1,0)</f>
        <v>B-750ANG-BL57</v>
      </c>
      <c r="R232" s="109"/>
      <c r="S232" s="109"/>
    </row>
    <row r="233" ht="12.75" customHeight="1">
      <c r="A233" s="15" t="s">
        <v>678</v>
      </c>
      <c r="B233" s="15" t="s">
        <v>679</v>
      </c>
      <c r="C233" s="107">
        <v>0.057</v>
      </c>
      <c r="D233" s="15" t="s">
        <v>4148</v>
      </c>
      <c r="E233" s="93">
        <v>3600.0</v>
      </c>
      <c r="F233" s="93">
        <v>1.0</v>
      </c>
      <c r="G233" s="93">
        <v>3.6</v>
      </c>
      <c r="H233" s="93">
        <v>24000.0</v>
      </c>
      <c r="I233" s="15" t="s">
        <v>676</v>
      </c>
      <c r="J233" s="107">
        <v>1.0</v>
      </c>
      <c r="K233" s="93">
        <v>0.0</v>
      </c>
      <c r="L233" s="15" t="s">
        <v>4149</v>
      </c>
      <c r="M233" s="104" t="str">
        <f t="shared" si="1"/>
        <v>#REF!</v>
      </c>
      <c r="N233" s="105">
        <f t="shared" si="2"/>
        <v>24000</v>
      </c>
      <c r="O233" s="108">
        <f>IFERROR(IF(IF(LEFT(I233,1)="B",VLOOKUP(A233,'item dashboard'!A:K,11,0),"")&lt;1,0,IF(LEFT(I233,1)="b",VLOOKUP(A233,'item dashboard'!A:K,11,0),"")),"")</f>
        <v>0</v>
      </c>
      <c r="P233" s="105" t="str">
        <f>IFERROR(VLOOKUP(A233,[2]Sheet2!$A:$C,3,0),1)</f>
        <v>#ERROR!</v>
      </c>
      <c r="Q233" s="109" t="str">
        <f>VLOOKUP(A233,'item dashboard'!A:A,1,0)</f>
        <v>B-750ANG-BL57AZM</v>
      </c>
      <c r="R233" s="109"/>
      <c r="S233" s="109"/>
    </row>
    <row r="234" ht="12.75" customHeight="1">
      <c r="A234" s="15" t="s">
        <v>680</v>
      </c>
      <c r="B234" s="15" t="s">
        <v>681</v>
      </c>
      <c r="C234" s="107">
        <v>0.005</v>
      </c>
      <c r="D234" s="15" t="s">
        <v>4145</v>
      </c>
      <c r="E234" s="93">
        <v>3600.0</v>
      </c>
      <c r="F234" s="93">
        <v>1.0</v>
      </c>
      <c r="G234" s="93">
        <v>26.28</v>
      </c>
      <c r="H234" s="93">
        <v>3288.0</v>
      </c>
      <c r="I234" s="15" t="s">
        <v>4146</v>
      </c>
      <c r="J234" s="107">
        <v>0.00244</v>
      </c>
      <c r="K234" s="93">
        <v>2.5</v>
      </c>
      <c r="L234" s="15" t="s">
        <v>4149</v>
      </c>
      <c r="M234" s="104" t="str">
        <f t="shared" si="1"/>
        <v>#REF!</v>
      </c>
      <c r="N234" s="105">
        <f t="shared" si="2"/>
        <v>3287.671233</v>
      </c>
      <c r="O234" s="108" t="str">
        <f>IFERROR(IF(IF(LEFT(I234,1)="B",VLOOKUP(A234,'item dashboard'!A:K,11,0),"")&lt;1,0,IF(LEFT(I234,1)="b",VLOOKUP(A234,'item dashboard'!A:K,11,0),"")),"")</f>
        <v/>
      </c>
      <c r="P234" s="105" t="str">
        <f>IFERROR(VLOOKUP(A234,[2]Sheet2!$A:$C,3,0),1)</f>
        <v>#ERROR!</v>
      </c>
      <c r="Q234" s="109" t="str">
        <f>VLOOKUP(A234,'item dashboard'!A:A,1,0)</f>
        <v>B-750ANG-GN5</v>
      </c>
      <c r="R234" s="109"/>
      <c r="S234" s="109"/>
    </row>
    <row r="235" ht="12.75" customHeight="1">
      <c r="A235" s="15" t="s">
        <v>682</v>
      </c>
      <c r="B235" s="15" t="s">
        <v>683</v>
      </c>
      <c r="C235" s="107">
        <v>0.057</v>
      </c>
      <c r="D235" s="15" t="s">
        <v>4145</v>
      </c>
      <c r="E235" s="93">
        <v>7200.0</v>
      </c>
      <c r="F235" s="93">
        <v>1.0</v>
      </c>
      <c r="G235" s="93">
        <v>25.38</v>
      </c>
      <c r="H235" s="93">
        <v>21608.0</v>
      </c>
      <c r="I235" s="15" t="s">
        <v>4146</v>
      </c>
      <c r="J235" s="107">
        <v>0.013566</v>
      </c>
      <c r="K235" s="93">
        <v>2.5</v>
      </c>
      <c r="L235" s="15" t="s">
        <v>4147</v>
      </c>
      <c r="M235" s="104" t="str">
        <f t="shared" si="1"/>
        <v>#REF!</v>
      </c>
      <c r="N235" s="105">
        <f t="shared" si="2"/>
        <v>3404.255319</v>
      </c>
      <c r="O235" s="108" t="str">
        <f>IFERROR(IF(IF(LEFT(I235,1)="B",VLOOKUP(A235,'item dashboard'!A:K,11,0),"")&lt;1,0,IF(LEFT(I235,1)="b",VLOOKUP(A235,'item dashboard'!A:K,11,0),"")),"")</f>
        <v/>
      </c>
      <c r="P235" s="105" t="str">
        <f>IFERROR(VLOOKUP(A235,[2]Sheet2!$A:$C,3,0),1)</f>
        <v>#ERROR!</v>
      </c>
      <c r="Q235" s="109" t="str">
        <f>VLOOKUP(A235,'item dashboard'!A:A,1,0)</f>
        <v>B-750ANG-GN57</v>
      </c>
      <c r="R235" s="109"/>
      <c r="S235" s="109"/>
    </row>
    <row r="236" ht="12.75" customHeight="1">
      <c r="A236" s="15" t="s">
        <v>684</v>
      </c>
      <c r="B236" s="15" t="s">
        <v>685</v>
      </c>
      <c r="C236" s="107">
        <v>0.057</v>
      </c>
      <c r="D236" s="15" t="s">
        <v>4145</v>
      </c>
      <c r="E236" s="93">
        <v>7200.0</v>
      </c>
      <c r="F236" s="93">
        <v>1.0</v>
      </c>
      <c r="G236" s="93">
        <v>27.9</v>
      </c>
      <c r="H236" s="93">
        <v>3097.0</v>
      </c>
      <c r="I236" s="15" t="s">
        <v>4146</v>
      </c>
      <c r="J236" s="107">
        <v>0.027816</v>
      </c>
      <c r="K236" s="93">
        <v>2.5</v>
      </c>
      <c r="L236" s="15" t="s">
        <v>4162</v>
      </c>
      <c r="M236" s="104" t="str">
        <f t="shared" si="1"/>
        <v>#REF!</v>
      </c>
      <c r="N236" s="105">
        <f t="shared" si="2"/>
        <v>3096.774194</v>
      </c>
      <c r="O236" s="108" t="str">
        <f>IFERROR(IF(IF(LEFT(I236,1)="B",VLOOKUP(A236,'item dashboard'!A:K,11,0),"")&lt;1,0,IF(LEFT(I236,1)="b",VLOOKUP(A236,'item dashboard'!A:K,11,0),"")),"")</f>
        <v/>
      </c>
      <c r="P236" s="105" t="str">
        <f>IFERROR(VLOOKUP(A236,[2]Sheet2!$A:$C,3,0),1)</f>
        <v>#ERROR!</v>
      </c>
      <c r="Q236" s="109" t="str">
        <f>VLOOKUP(A236,'item dashboard'!A:A,1,0)</f>
        <v>B-750ANG-GN57AZM</v>
      </c>
      <c r="R236" s="109"/>
      <c r="S236" s="109"/>
    </row>
    <row r="237" ht="12.75" customHeight="1">
      <c r="A237" s="15" t="s">
        <v>686</v>
      </c>
      <c r="B237" s="15" t="s">
        <v>687</v>
      </c>
      <c r="C237" s="107">
        <v>0.057</v>
      </c>
      <c r="D237" s="15" t="s">
        <v>4145</v>
      </c>
      <c r="E237" s="93">
        <v>7200.0</v>
      </c>
      <c r="F237" s="93">
        <v>1.0</v>
      </c>
      <c r="G237" s="93">
        <v>27.99</v>
      </c>
      <c r="H237" s="93">
        <v>3087.0</v>
      </c>
      <c r="I237" s="15" t="s">
        <v>4146</v>
      </c>
      <c r="J237" s="107">
        <v>0.01425</v>
      </c>
      <c r="K237" s="93">
        <v>2.5</v>
      </c>
      <c r="L237" s="15" t="s">
        <v>4147</v>
      </c>
      <c r="M237" s="104" t="str">
        <f t="shared" si="1"/>
        <v>#REF!</v>
      </c>
      <c r="N237" s="105">
        <f t="shared" si="2"/>
        <v>3086.81672</v>
      </c>
      <c r="O237" s="108" t="str">
        <f>IFERROR(IF(IF(LEFT(I237,1)="B",VLOOKUP(A237,'item dashboard'!A:K,11,0),"")&lt;1,0,IF(LEFT(I237,1)="b",VLOOKUP(A237,'item dashboard'!A:K,11,0),"")),"")</f>
        <v/>
      </c>
      <c r="P237" s="105" t="str">
        <f>IFERROR(VLOOKUP(A237,[2]Sheet2!$A:$C,3,0),1)</f>
        <v>#ERROR!</v>
      </c>
      <c r="Q237" s="109" t="str">
        <f>VLOOKUP(A237,'item dashboard'!A:A,1,0)</f>
        <v>B-750ANG-N57</v>
      </c>
      <c r="R237" s="109"/>
      <c r="S237" s="109"/>
    </row>
    <row r="238" ht="12.75" customHeight="1">
      <c r="A238" s="15" t="s">
        <v>688</v>
      </c>
      <c r="B238" s="15" t="s">
        <v>689</v>
      </c>
      <c r="C238" s="107">
        <v>0.057</v>
      </c>
      <c r="D238" s="15" t="s">
        <v>4145</v>
      </c>
      <c r="E238" s="93">
        <v>7200.0</v>
      </c>
      <c r="F238" s="93">
        <v>1.0</v>
      </c>
      <c r="G238" s="93">
        <v>28.0</v>
      </c>
      <c r="H238" s="93">
        <v>21600.0</v>
      </c>
      <c r="I238" s="15" t="s">
        <v>4146</v>
      </c>
      <c r="J238" s="107">
        <v>0.012768</v>
      </c>
      <c r="K238" s="93">
        <v>2.5</v>
      </c>
      <c r="L238" s="15" t="s">
        <v>4147</v>
      </c>
      <c r="M238" s="104" t="str">
        <f t="shared" si="1"/>
        <v>#REF!</v>
      </c>
      <c r="N238" s="105">
        <f t="shared" si="2"/>
        <v>3085.714286</v>
      </c>
      <c r="O238" s="108" t="str">
        <f>IFERROR(IF(IF(LEFT(I238,1)="B",VLOOKUP(A238,'item dashboard'!A:K,11,0),"")&lt;1,0,IF(LEFT(I238,1)="b",VLOOKUP(A238,'item dashboard'!A:K,11,0),"")),"")</f>
        <v/>
      </c>
      <c r="P238" s="105" t="str">
        <f>IFERROR(VLOOKUP(A238,[2]Sheet2!$A:$C,3,0),1)</f>
        <v>#ERROR!</v>
      </c>
      <c r="Q238" s="109" t="str">
        <f>VLOOKUP(A238,'item dashboard'!A:A,1,0)</f>
        <v>B-750ANG-OR57</v>
      </c>
      <c r="R238" s="109"/>
      <c r="S238" s="109"/>
    </row>
    <row r="239" ht="12.75" customHeight="1">
      <c r="A239" s="15" t="s">
        <v>690</v>
      </c>
      <c r="B239" s="15" t="s">
        <v>691</v>
      </c>
      <c r="C239" s="107">
        <v>0.057</v>
      </c>
      <c r="D239" s="15" t="s">
        <v>4145</v>
      </c>
      <c r="E239" s="93">
        <v>7200.0</v>
      </c>
      <c r="F239" s="93">
        <v>1.0</v>
      </c>
      <c r="G239" s="93">
        <v>28.0</v>
      </c>
      <c r="H239" s="93">
        <v>21600.0</v>
      </c>
      <c r="I239" s="15" t="s">
        <v>4146</v>
      </c>
      <c r="J239" s="107">
        <v>0.013566</v>
      </c>
      <c r="K239" s="93">
        <v>2.5</v>
      </c>
      <c r="L239" s="15" t="s">
        <v>4147</v>
      </c>
      <c r="M239" s="104" t="str">
        <f t="shared" si="1"/>
        <v>#REF!</v>
      </c>
      <c r="N239" s="105">
        <f t="shared" si="2"/>
        <v>3085.714286</v>
      </c>
      <c r="O239" s="108" t="str">
        <f>IFERROR(IF(IF(LEFT(I239,1)="B",VLOOKUP(A239,'item dashboard'!A:K,11,0),"")&lt;1,0,IF(LEFT(I239,1)="b",VLOOKUP(A239,'item dashboard'!A:K,11,0),"")),"")</f>
        <v/>
      </c>
      <c r="P239" s="105" t="str">
        <f>IFERROR(VLOOKUP(A239,[2]Sheet2!$A:$C,3,0),1)</f>
        <v>#ERROR!</v>
      </c>
      <c r="Q239" s="109" t="str">
        <f>VLOOKUP(A239,'item dashboard'!A:A,1,0)</f>
        <v>B-750ANG-PUR57</v>
      </c>
      <c r="R239" s="109"/>
      <c r="S239" s="109"/>
    </row>
    <row r="240" ht="12.75" customHeight="1">
      <c r="A240" s="15" t="s">
        <v>692</v>
      </c>
      <c r="B240" s="15" t="s">
        <v>685</v>
      </c>
      <c r="C240" s="107">
        <v>0.057</v>
      </c>
      <c r="D240" s="15" t="s">
        <v>4145</v>
      </c>
      <c r="E240" s="93">
        <v>7200.0</v>
      </c>
      <c r="F240" s="93">
        <v>1.0</v>
      </c>
      <c r="G240" s="93">
        <v>27.9</v>
      </c>
      <c r="H240" s="93">
        <v>3097.0</v>
      </c>
      <c r="I240" s="15" t="s">
        <v>4146</v>
      </c>
      <c r="J240" s="107">
        <v>0.027816</v>
      </c>
      <c r="K240" s="93">
        <v>2.5</v>
      </c>
      <c r="L240" s="15" t="s">
        <v>4149</v>
      </c>
      <c r="M240" s="104" t="str">
        <f t="shared" si="1"/>
        <v>#REF!</v>
      </c>
      <c r="N240" s="105">
        <f t="shared" si="2"/>
        <v>3096.774194</v>
      </c>
      <c r="O240" s="108" t="str">
        <f>IFERROR(IF(IF(LEFT(I240,1)="B",VLOOKUP(A240,'item dashboard'!A:K,11,0),"")&lt;1,0,IF(LEFT(I240,1)="b",VLOOKUP(A240,'item dashboard'!A:K,11,0),"")),"")</f>
        <v/>
      </c>
      <c r="P240" s="105" t="str">
        <f>IFERROR(VLOOKUP(A240,[2]Sheet2!$A:$C,3,0),1)</f>
        <v>#ERROR!</v>
      </c>
      <c r="Q240" s="109" t="str">
        <f>VLOOKUP(A240,'item dashboard'!A:A,1,0)</f>
        <v>B-750ANG-PUR57AZM</v>
      </c>
      <c r="R240" s="109"/>
      <c r="S240" s="109"/>
    </row>
    <row r="241" ht="12.75" customHeight="1">
      <c r="A241" s="15" t="s">
        <v>693</v>
      </c>
      <c r="B241" s="15" t="s">
        <v>694</v>
      </c>
      <c r="C241" s="107">
        <v>0.057</v>
      </c>
      <c r="D241" s="15" t="s">
        <v>4145</v>
      </c>
      <c r="E241" s="93">
        <v>7200.0</v>
      </c>
      <c r="F241" s="93">
        <v>1.0</v>
      </c>
      <c r="G241" s="93">
        <v>28.0</v>
      </c>
      <c r="H241" s="93">
        <v>21608.0</v>
      </c>
      <c r="I241" s="15" t="s">
        <v>4146</v>
      </c>
      <c r="J241" s="107">
        <v>0.013451999999999999</v>
      </c>
      <c r="K241" s="93">
        <v>2.5</v>
      </c>
      <c r="L241" s="15" t="s">
        <v>4147</v>
      </c>
      <c r="M241" s="104" t="str">
        <f t="shared" si="1"/>
        <v>#REF!</v>
      </c>
      <c r="N241" s="105">
        <f t="shared" si="2"/>
        <v>3085.714286</v>
      </c>
      <c r="O241" s="108" t="str">
        <f>IFERROR(IF(IF(LEFT(I241,1)="B",VLOOKUP(A241,'item dashboard'!A:K,11,0),"")&lt;1,0,IF(LEFT(I241,1)="b",VLOOKUP(A241,'item dashboard'!A:K,11,0),"")),"")</f>
        <v/>
      </c>
      <c r="P241" s="105" t="str">
        <f>IFERROR(VLOOKUP(A241,[2]Sheet2!$A:$C,3,0),1)</f>
        <v>#ERROR!</v>
      </c>
      <c r="Q241" s="109" t="str">
        <f>VLOOKUP(A241,'item dashboard'!A:A,1,0)</f>
        <v>B-750ANG-W57</v>
      </c>
      <c r="R241" s="109"/>
      <c r="S241" s="109"/>
    </row>
    <row r="242" ht="12.75" customHeight="1">
      <c r="A242" s="15" t="s">
        <v>695</v>
      </c>
      <c r="B242" s="15" t="s">
        <v>696</v>
      </c>
      <c r="C242" s="107">
        <v>0.057</v>
      </c>
      <c r="D242" s="15" t="s">
        <v>4145</v>
      </c>
      <c r="E242" s="93">
        <v>7200.0</v>
      </c>
      <c r="F242" s="93">
        <v>1.0</v>
      </c>
      <c r="G242" s="93">
        <v>28.0</v>
      </c>
      <c r="H242" s="93">
        <v>21608.0</v>
      </c>
      <c r="I242" s="15" t="s">
        <v>4146</v>
      </c>
      <c r="J242" s="107">
        <v>0.013566</v>
      </c>
      <c r="K242" s="93">
        <v>2.5</v>
      </c>
      <c r="L242" s="15" t="s">
        <v>4147</v>
      </c>
      <c r="M242" s="104" t="str">
        <f t="shared" si="1"/>
        <v>#REF!</v>
      </c>
      <c r="N242" s="105">
        <f t="shared" si="2"/>
        <v>3085.714286</v>
      </c>
      <c r="O242" s="108" t="str">
        <f>IFERROR(IF(IF(LEFT(I242,1)="B",VLOOKUP(A242,'item dashboard'!A:K,11,0),"")&lt;1,0,IF(LEFT(I242,1)="b",VLOOKUP(A242,'item dashboard'!A:K,11,0),"")),"")</f>
        <v/>
      </c>
      <c r="P242" s="105" t="str">
        <f>IFERROR(VLOOKUP(A242,[2]Sheet2!$A:$C,3,0),1)</f>
        <v>#ERROR!</v>
      </c>
      <c r="Q242" s="109" t="str">
        <f>VLOOKUP(A242,'item dashboard'!A:A,1,0)</f>
        <v>B-750ANG-Y57</v>
      </c>
      <c r="R242" s="109"/>
      <c r="S242" s="109"/>
    </row>
    <row r="243" ht="12.75" customHeight="1">
      <c r="A243" s="15" t="s">
        <v>697</v>
      </c>
      <c r="B243" s="15" t="s">
        <v>685</v>
      </c>
      <c r="C243" s="107">
        <v>0.057</v>
      </c>
      <c r="D243" s="15" t="s">
        <v>4145</v>
      </c>
      <c r="E243" s="93">
        <v>7200.0</v>
      </c>
      <c r="F243" s="93">
        <v>1.0</v>
      </c>
      <c r="G243" s="93">
        <v>27.66</v>
      </c>
      <c r="H243" s="93">
        <v>3124.0</v>
      </c>
      <c r="I243" s="15" t="s">
        <v>4146</v>
      </c>
      <c r="J243" s="107">
        <v>0.027816</v>
      </c>
      <c r="K243" s="93">
        <v>2.5</v>
      </c>
      <c r="L243" s="15" t="s">
        <v>4149</v>
      </c>
      <c r="M243" s="104" t="str">
        <f t="shared" si="1"/>
        <v>#REF!</v>
      </c>
      <c r="N243" s="105">
        <f t="shared" si="2"/>
        <v>3123.644252</v>
      </c>
      <c r="O243" s="108" t="str">
        <f>IFERROR(IF(IF(LEFT(I243,1)="B",VLOOKUP(A243,'item dashboard'!A:K,11,0),"")&lt;1,0,IF(LEFT(I243,1)="b",VLOOKUP(A243,'item dashboard'!A:K,11,0),"")),"")</f>
        <v/>
      </c>
      <c r="P243" s="105" t="str">
        <f>IFERROR(VLOOKUP(A243,[2]Sheet2!$A:$C,3,0),1)</f>
        <v>#ERROR!</v>
      </c>
      <c r="Q243" s="109" t="str">
        <f>VLOOKUP(A243,'item dashboard'!A:A,1,0)</f>
        <v>B-750ANG-Y57AZM</v>
      </c>
      <c r="R243" s="109"/>
      <c r="S243" s="109"/>
    </row>
    <row r="244" ht="12.75" customHeight="1">
      <c r="A244" s="15" t="s">
        <v>698</v>
      </c>
      <c r="B244" s="15" t="s">
        <v>699</v>
      </c>
      <c r="C244" s="107">
        <v>0.057999999999999996</v>
      </c>
      <c r="D244" s="15" t="s">
        <v>4145</v>
      </c>
      <c r="E244" s="93">
        <v>3600.0</v>
      </c>
      <c r="F244" s="93">
        <v>1.0</v>
      </c>
      <c r="G244" s="93">
        <v>18.95</v>
      </c>
      <c r="H244" s="93">
        <v>4560.0</v>
      </c>
      <c r="I244" s="15" t="s">
        <v>4146</v>
      </c>
      <c r="J244" s="107">
        <v>0.028304</v>
      </c>
      <c r="K244" s="93">
        <v>2.5</v>
      </c>
      <c r="L244" s="15" t="s">
        <v>4149</v>
      </c>
      <c r="M244" s="104" t="str">
        <f t="shared" si="1"/>
        <v>#REF!</v>
      </c>
      <c r="N244" s="105">
        <f t="shared" si="2"/>
        <v>4559.366755</v>
      </c>
      <c r="O244" s="108" t="str">
        <f>IFERROR(IF(IF(LEFT(I244,1)="B",VLOOKUP(A244,'item dashboard'!A:K,11,0),"")&lt;1,0,IF(LEFT(I244,1)="b",VLOOKUP(A244,'item dashboard'!A:K,11,0),"")),"")</f>
        <v/>
      </c>
      <c r="P244" s="105" t="str">
        <f>IFERROR(VLOOKUP(A244,[2]Sheet2!$A:$C,3,0),1)</f>
        <v>#ERROR!</v>
      </c>
      <c r="Q244" s="109" t="str">
        <f>VLOOKUP(A244,'item dashboard'!A:A,1,0)</f>
        <v>B-750BL-BL42</v>
      </c>
      <c r="R244" s="109"/>
      <c r="S244" s="109"/>
    </row>
    <row r="245" ht="12.75" customHeight="1">
      <c r="A245" s="15" t="s">
        <v>700</v>
      </c>
      <c r="B245" s="15" t="s">
        <v>701</v>
      </c>
      <c r="C245" s="107">
        <v>0.042</v>
      </c>
      <c r="D245" s="15" t="s">
        <v>4145</v>
      </c>
      <c r="E245" s="93">
        <v>3600.0</v>
      </c>
      <c r="F245" s="93">
        <v>1.0</v>
      </c>
      <c r="G245" s="93">
        <v>17.9</v>
      </c>
      <c r="H245" s="93">
        <v>31916.0</v>
      </c>
      <c r="I245" s="15" t="s">
        <v>4146</v>
      </c>
      <c r="J245" s="107">
        <v>0.020412</v>
      </c>
      <c r="K245" s="93">
        <v>2.5</v>
      </c>
      <c r="L245" s="15" t="s">
        <v>4149</v>
      </c>
      <c r="M245" s="104" t="str">
        <f t="shared" si="1"/>
        <v>#REF!</v>
      </c>
      <c r="N245" s="105">
        <f t="shared" si="2"/>
        <v>4826.815642</v>
      </c>
      <c r="O245" s="108" t="str">
        <f>IFERROR(IF(IF(LEFT(I245,1)="B",VLOOKUP(A245,'item dashboard'!A:K,11,0),"")&lt;1,0,IF(LEFT(I245,1)="b",VLOOKUP(A245,'item dashboard'!A:K,11,0),"")),"")</f>
        <v/>
      </c>
      <c r="P245" s="105" t="str">
        <f>IFERROR(VLOOKUP(A245,[2]Sheet2!$A:$C,3,0),1)</f>
        <v>#ERROR!</v>
      </c>
      <c r="Q245" s="109" t="str">
        <f>VLOOKUP(A245,'item dashboard'!A:A,1,0)</f>
        <v>B-750BL-W42</v>
      </c>
      <c r="R245" s="109"/>
      <c r="S245" s="109"/>
    </row>
    <row r="246" ht="12.75" customHeight="1">
      <c r="A246" s="15" t="s">
        <v>702</v>
      </c>
      <c r="B246" s="15" t="s">
        <v>703</v>
      </c>
      <c r="C246" s="107">
        <v>0.057999999999999996</v>
      </c>
      <c r="D246" s="15" t="s">
        <v>4148</v>
      </c>
      <c r="E246" s="93">
        <v>3600.0</v>
      </c>
      <c r="F246" s="93">
        <v>1.0</v>
      </c>
      <c r="G246" s="93">
        <v>3.6</v>
      </c>
      <c r="H246" s="93">
        <v>24000.0</v>
      </c>
      <c r="I246" s="15" t="s">
        <v>700</v>
      </c>
      <c r="J246" s="107">
        <v>1.0</v>
      </c>
      <c r="K246" s="93">
        <v>0.0</v>
      </c>
      <c r="L246" s="15" t="s">
        <v>4149</v>
      </c>
      <c r="M246" s="104" t="str">
        <f t="shared" si="1"/>
        <v>#REF!</v>
      </c>
      <c r="N246" s="105">
        <f t="shared" si="2"/>
        <v>24000</v>
      </c>
      <c r="O246" s="108">
        <f>IFERROR(IF(IF(LEFT(I246,1)="B",VLOOKUP(A246,'item dashboard'!A:K,11,0),"")&lt;1,0,IF(LEFT(I246,1)="b",VLOOKUP(A246,'item dashboard'!A:K,11,0),"")),"")</f>
        <v>0</v>
      </c>
      <c r="P246" s="105" t="str">
        <f>IFERROR(VLOOKUP(A246,[2]Sheet2!$A:$C,3,0),1)</f>
        <v>#ERROR!</v>
      </c>
      <c r="Q246" s="109" t="str">
        <f>VLOOKUP(A246,'item dashboard'!A:A,1,0)</f>
        <v>B-750BL-W42ODX</v>
      </c>
      <c r="R246" s="109"/>
      <c r="S246" s="109"/>
    </row>
    <row r="247" ht="12.75" customHeight="1">
      <c r="A247" s="15" t="s">
        <v>704</v>
      </c>
      <c r="B247" s="15" t="s">
        <v>705</v>
      </c>
      <c r="C247" s="107">
        <v>0.057999999999999996</v>
      </c>
      <c r="D247" s="15" t="s">
        <v>4148</v>
      </c>
      <c r="E247" s="93">
        <v>3600.0</v>
      </c>
      <c r="F247" s="93">
        <v>1.0</v>
      </c>
      <c r="G247" s="93">
        <v>3.6</v>
      </c>
      <c r="H247" s="93">
        <v>24000.0</v>
      </c>
      <c r="I247" s="15" t="s">
        <v>700</v>
      </c>
      <c r="J247" s="107">
        <v>1.0</v>
      </c>
      <c r="K247" s="93">
        <v>0.0</v>
      </c>
      <c r="L247" s="15" t="s">
        <v>4149</v>
      </c>
      <c r="M247" s="104" t="str">
        <f t="shared" si="1"/>
        <v>#REF!</v>
      </c>
      <c r="N247" s="105">
        <f t="shared" si="2"/>
        <v>24000</v>
      </c>
      <c r="O247" s="108">
        <f>IFERROR(IF(IF(LEFT(I247,1)="B",VLOOKUP(A247,'item dashboard'!A:K,11,0),"")&lt;1,0,IF(LEFT(I247,1)="b",VLOOKUP(A247,'item dashboard'!A:K,11,0),"")),"")</f>
        <v>0</v>
      </c>
      <c r="P247" s="105" t="str">
        <f>IFERROR(VLOOKUP(A247,[2]Sheet2!$A:$C,3,0),1)</f>
        <v>#ERROR!</v>
      </c>
      <c r="Q247" s="109" t="str">
        <f>VLOOKUP(A247,'item dashboard'!A:A,1,0)</f>
        <v>B-750BL-W42RNG</v>
      </c>
      <c r="R247" s="109"/>
      <c r="S247" s="109"/>
    </row>
    <row r="248" ht="12.75" customHeight="1">
      <c r="A248" s="15" t="s">
        <v>706</v>
      </c>
      <c r="B248" s="15" t="s">
        <v>701</v>
      </c>
      <c r="C248" s="107">
        <v>0.057999999999999996</v>
      </c>
      <c r="D248" s="15" t="s">
        <v>4148</v>
      </c>
      <c r="E248" s="93">
        <v>3600.0</v>
      </c>
      <c r="F248" s="93">
        <v>1.0</v>
      </c>
      <c r="G248" s="93">
        <v>3.6</v>
      </c>
      <c r="H248" s="93">
        <v>24000.0</v>
      </c>
      <c r="I248" s="15" t="s">
        <v>700</v>
      </c>
      <c r="J248" s="107">
        <v>1.0</v>
      </c>
      <c r="K248" s="93">
        <v>0.0</v>
      </c>
      <c r="L248" s="15" t="s">
        <v>4149</v>
      </c>
      <c r="M248" s="104" t="str">
        <f t="shared" si="1"/>
        <v>#REF!</v>
      </c>
      <c r="N248" s="105">
        <f t="shared" si="2"/>
        <v>24000</v>
      </c>
      <c r="O248" s="108">
        <f>IFERROR(IF(IF(LEFT(I248,1)="B",VLOOKUP(A248,'item dashboard'!A:K,11,0),"")&lt;1,0,IF(LEFT(I248,1)="b",VLOOKUP(A248,'item dashboard'!A:K,11,0),"")),"")</f>
        <v>0</v>
      </c>
      <c r="P248" s="105" t="str">
        <f>IFERROR(VLOOKUP(A248,[2]Sheet2!$A:$C,3,0),1)</f>
        <v>#ERROR!</v>
      </c>
      <c r="Q248" s="109" t="str">
        <f>VLOOKUP(A248,'item dashboard'!A:A,1,0)</f>
        <v>B-750BL-W42SMG</v>
      </c>
      <c r="R248" s="109"/>
      <c r="S248" s="109"/>
    </row>
    <row r="249" ht="12.75" customHeight="1">
      <c r="A249" s="15" t="s">
        <v>707</v>
      </c>
      <c r="B249" s="15" t="s">
        <v>708</v>
      </c>
      <c r="C249" s="107">
        <v>0.057999999999999996</v>
      </c>
      <c r="D249" s="15" t="s">
        <v>4145</v>
      </c>
      <c r="E249" s="93">
        <v>7200.0</v>
      </c>
      <c r="F249" s="93">
        <v>1.0</v>
      </c>
      <c r="G249" s="93">
        <v>27.0</v>
      </c>
      <c r="H249" s="93">
        <v>22400.0</v>
      </c>
      <c r="I249" s="15" t="s">
        <v>4146</v>
      </c>
      <c r="J249" s="107">
        <v>0.028304</v>
      </c>
      <c r="K249" s="93">
        <v>2.5</v>
      </c>
      <c r="L249" s="15" t="s">
        <v>4149</v>
      </c>
      <c r="M249" s="104" t="str">
        <f t="shared" si="1"/>
        <v>#REF!</v>
      </c>
      <c r="N249" s="105">
        <f t="shared" si="2"/>
        <v>3200</v>
      </c>
      <c r="O249" s="108" t="str">
        <f>IFERROR(IF(IF(LEFT(I249,1)="B",VLOOKUP(A249,'item dashboard'!A:K,11,0),"")&lt;1,0,IF(LEFT(I249,1)="b",VLOOKUP(A249,'item dashboard'!A:K,11,0),"")),"")</f>
        <v/>
      </c>
      <c r="P249" s="105" t="str">
        <f>IFERROR(VLOOKUP(A249,[2]Sheet2!$A:$C,3,0),1)</f>
        <v>#ERROR!</v>
      </c>
      <c r="Q249" s="109" t="str">
        <f>VLOOKUP(A249,'item dashboard'!A:A,1,0)</f>
        <v>B-750MOV-CM58</v>
      </c>
      <c r="R249" s="109"/>
      <c r="S249" s="109"/>
    </row>
    <row r="250" ht="12.75" customHeight="1">
      <c r="A250" s="15" t="s">
        <v>709</v>
      </c>
      <c r="B250" s="15" t="s">
        <v>710</v>
      </c>
      <c r="C250" s="107">
        <v>0.057999999999999996</v>
      </c>
      <c r="D250" s="15" t="s">
        <v>4145</v>
      </c>
      <c r="E250" s="93">
        <v>7200.0</v>
      </c>
      <c r="F250" s="93">
        <v>1.0</v>
      </c>
      <c r="G250" s="93">
        <v>27.0</v>
      </c>
      <c r="H250" s="93">
        <v>22400.0</v>
      </c>
      <c r="I250" s="15" t="s">
        <v>4146</v>
      </c>
      <c r="J250" s="107">
        <v>0.028304</v>
      </c>
      <c r="K250" s="93">
        <v>2.5</v>
      </c>
      <c r="L250" s="15" t="s">
        <v>4149</v>
      </c>
      <c r="M250" s="104" t="str">
        <f t="shared" si="1"/>
        <v>#REF!</v>
      </c>
      <c r="N250" s="105">
        <f t="shared" si="2"/>
        <v>3200</v>
      </c>
      <c r="O250" s="108" t="str">
        <f>IFERROR(IF(IF(LEFT(I250,1)="B",VLOOKUP(A250,'item dashboard'!A:K,11,0),"")&lt;1,0,IF(LEFT(I250,1)="b",VLOOKUP(A250,'item dashboard'!A:K,11,0),"")),"")</f>
        <v/>
      </c>
      <c r="P250" s="105" t="str">
        <f>IFERROR(VLOOKUP(A250,[2]Sheet2!$A:$C,3,0),1)</f>
        <v>#ERROR!</v>
      </c>
      <c r="Q250" s="109" t="str">
        <f>VLOOKUP(A250,'item dashboard'!A:A,1,0)</f>
        <v>B-750MOV-W58</v>
      </c>
      <c r="R250" s="109"/>
      <c r="S250" s="109"/>
    </row>
    <row r="251" ht="12.75" customHeight="1">
      <c r="A251" s="15" t="s">
        <v>711</v>
      </c>
      <c r="B251" s="15" t="s">
        <v>712</v>
      </c>
      <c r="C251" s="107">
        <v>0.07</v>
      </c>
      <c r="D251" s="15" t="s">
        <v>4145</v>
      </c>
      <c r="E251" s="93">
        <v>3600.0</v>
      </c>
      <c r="F251" s="93">
        <v>1.0</v>
      </c>
      <c r="G251" s="93">
        <v>22.0</v>
      </c>
      <c r="H251" s="93">
        <v>27491.0</v>
      </c>
      <c r="I251" s="15" t="s">
        <v>4146</v>
      </c>
      <c r="J251" s="107">
        <v>0.035</v>
      </c>
      <c r="K251" s="93">
        <v>2.5</v>
      </c>
      <c r="L251" s="15" t="s">
        <v>4149</v>
      </c>
      <c r="M251" s="104" t="str">
        <f t="shared" si="1"/>
        <v>#REF!</v>
      </c>
      <c r="N251" s="105">
        <f t="shared" si="2"/>
        <v>3927.272727</v>
      </c>
      <c r="O251" s="108" t="str">
        <f>IFERROR(IF(IF(LEFT(I251,1)="B",VLOOKUP(A251,'item dashboard'!A:K,11,0),"")&lt;1,0,IF(LEFT(I251,1)="b",VLOOKUP(A251,'item dashboard'!A:K,11,0),"")),"")</f>
        <v/>
      </c>
      <c r="P251" s="105" t="str">
        <f>IFERROR(VLOOKUP(A251,[2]Sheet2!$A:$C,3,0),1)</f>
        <v>#ERROR!</v>
      </c>
      <c r="Q251" s="109" t="str">
        <f>VLOOKUP(A251,'item dashboard'!A:A,1,0)</f>
        <v>B-750OD-N70</v>
      </c>
      <c r="R251" s="109"/>
      <c r="S251" s="109"/>
    </row>
    <row r="252" ht="12.75" customHeight="1">
      <c r="A252" s="15" t="s">
        <v>713</v>
      </c>
      <c r="B252" s="15" t="s">
        <v>714</v>
      </c>
      <c r="C252" s="107">
        <v>0.06</v>
      </c>
      <c r="D252" s="15" t="s">
        <v>4145</v>
      </c>
      <c r="E252" s="93">
        <v>3600.0</v>
      </c>
      <c r="F252" s="93">
        <v>1.0</v>
      </c>
      <c r="G252" s="93">
        <v>22.0</v>
      </c>
      <c r="H252" s="93">
        <v>27491.0</v>
      </c>
      <c r="I252" s="15" t="s">
        <v>4146</v>
      </c>
      <c r="J252" s="107">
        <v>0.02916</v>
      </c>
      <c r="K252" s="93">
        <v>2.5</v>
      </c>
      <c r="L252" s="15" t="s">
        <v>4149</v>
      </c>
      <c r="M252" s="104" t="str">
        <f t="shared" si="1"/>
        <v>#REF!</v>
      </c>
      <c r="N252" s="105">
        <f t="shared" si="2"/>
        <v>3927.272727</v>
      </c>
      <c r="O252" s="108" t="str">
        <f>IFERROR(IF(IF(LEFT(I252,1)="B",VLOOKUP(A252,'item dashboard'!A:K,11,0),"")&lt;1,0,IF(LEFT(I252,1)="b",VLOOKUP(A252,'item dashboard'!A:K,11,0),"")),"")</f>
        <v/>
      </c>
      <c r="P252" s="105" t="str">
        <f>IFERROR(VLOOKUP(A252,[2]Sheet2!$A:$C,3,0),1)</f>
        <v>#ERROR!</v>
      </c>
      <c r="Q252" s="109" t="str">
        <f>VLOOKUP(A252,'item dashboard'!A:A,1,0)</f>
        <v>B-750OD-W60</v>
      </c>
      <c r="R252" s="109"/>
      <c r="S252" s="109"/>
    </row>
    <row r="253" ht="12.75" customHeight="1">
      <c r="A253" s="15" t="s">
        <v>715</v>
      </c>
      <c r="B253" s="15" t="s">
        <v>716</v>
      </c>
      <c r="C253" s="107">
        <v>0.051</v>
      </c>
      <c r="D253" s="15" t="s">
        <v>4145</v>
      </c>
      <c r="E253" s="93">
        <v>7200.0</v>
      </c>
      <c r="F253" s="93">
        <v>1.0</v>
      </c>
      <c r="G253" s="93">
        <v>24.0</v>
      </c>
      <c r="H253" s="93">
        <v>25200.0</v>
      </c>
      <c r="I253" s="15" t="s">
        <v>4146</v>
      </c>
      <c r="J253" s="107">
        <v>0.01275</v>
      </c>
      <c r="K253" s="93">
        <v>2.5</v>
      </c>
      <c r="L253" s="15" t="s">
        <v>4147</v>
      </c>
      <c r="M253" s="104" t="str">
        <f t="shared" si="1"/>
        <v>#REF!</v>
      </c>
      <c r="N253" s="105">
        <f t="shared" si="2"/>
        <v>3600</v>
      </c>
      <c r="O253" s="108" t="str">
        <f>IFERROR(IF(IF(LEFT(I253,1)="B",VLOOKUP(A253,'item dashboard'!A:K,11,0),"")&lt;1,0,IF(LEFT(I253,1)="b",VLOOKUP(A253,'item dashboard'!A:K,11,0),"")),"")</f>
        <v/>
      </c>
      <c r="P253" s="105" t="str">
        <f>IFERROR(VLOOKUP(A253,[2]Sheet2!$A:$C,3,0),1)</f>
        <v>#ERROR!</v>
      </c>
      <c r="Q253" s="109" t="str">
        <f>VLOOKUP(A253,'item dashboard'!A:A,1,0)</f>
        <v>B-750POLY-N51</v>
      </c>
      <c r="R253" s="109"/>
      <c r="S253" s="109"/>
    </row>
    <row r="254" ht="12.75" customHeight="1">
      <c r="A254" s="15" t="s">
        <v>717</v>
      </c>
      <c r="B254" s="15" t="s">
        <v>718</v>
      </c>
      <c r="C254" s="107">
        <v>0.059000000000000004</v>
      </c>
      <c r="D254" s="15" t="s">
        <v>4145</v>
      </c>
      <c r="E254" s="93">
        <v>7200.0</v>
      </c>
      <c r="F254" s="93">
        <v>1.0</v>
      </c>
      <c r="G254" s="93">
        <v>29.0</v>
      </c>
      <c r="H254" s="93">
        <v>21073.0</v>
      </c>
      <c r="I254" s="15" t="s">
        <v>4146</v>
      </c>
      <c r="J254" s="107">
        <v>0.028673999999999998</v>
      </c>
      <c r="K254" s="93">
        <v>2.5</v>
      </c>
      <c r="L254" s="15" t="s">
        <v>4147</v>
      </c>
      <c r="M254" s="104" t="str">
        <f t="shared" si="1"/>
        <v>#REF!</v>
      </c>
      <c r="N254" s="105">
        <f t="shared" si="2"/>
        <v>2979.310345</v>
      </c>
      <c r="O254" s="108" t="str">
        <f>IFERROR(IF(IF(LEFT(I254,1)="B",VLOOKUP(A254,'item dashboard'!A:K,11,0),"")&lt;1,0,IF(LEFT(I254,1)="b",VLOOKUP(A254,'item dashboard'!A:K,11,0),"")),"")</f>
        <v/>
      </c>
      <c r="P254" s="105" t="str">
        <f>IFERROR(VLOOKUP(A254,[2]Sheet2!$A:$C,3,0),1)</f>
        <v>#ERROR!</v>
      </c>
      <c r="Q254" s="109" t="str">
        <f>VLOOKUP(A254,'item dashboard'!A:A,1,0)</f>
        <v>B-750POWERBOY-BL59</v>
      </c>
      <c r="R254" s="109"/>
      <c r="S254" s="109"/>
    </row>
    <row r="255" ht="12.75" customHeight="1">
      <c r="A255" s="15" t="s">
        <v>723</v>
      </c>
      <c r="B255" s="15" t="s">
        <v>724</v>
      </c>
      <c r="C255" s="107">
        <v>0.059000000000000004</v>
      </c>
      <c r="D255" s="15" t="s">
        <v>4156</v>
      </c>
      <c r="E255" s="93">
        <v>7200.0</v>
      </c>
      <c r="F255" s="93">
        <v>1.0</v>
      </c>
      <c r="G255" s="93">
        <v>7.0</v>
      </c>
      <c r="H255" s="93">
        <v>84000.0</v>
      </c>
      <c r="I255" s="15" t="s">
        <v>717</v>
      </c>
      <c r="J255" s="107">
        <v>1.0</v>
      </c>
      <c r="K255" s="93">
        <v>0.5</v>
      </c>
      <c r="L255" s="15" t="s">
        <v>4147</v>
      </c>
      <c r="M255" s="104" t="str">
        <f t="shared" si="1"/>
        <v>#REF!</v>
      </c>
      <c r="N255" s="105">
        <f t="shared" si="2"/>
        <v>12342.85714</v>
      </c>
      <c r="O255" s="108">
        <f>IFERROR(IF(IF(LEFT(I255,1)="B",VLOOKUP(A255,'item dashboard'!A:K,11,0),"")&lt;1,0,IF(LEFT(I255,1)="b",VLOOKUP(A255,'item dashboard'!A:K,11,0),"")),"")</f>
        <v>0</v>
      </c>
      <c r="P255" s="105" t="str">
        <f>IFERROR(VLOOKUP(A255,[2]Sheet2!$A:$C,3,0),1)</f>
        <v>#ERROR!</v>
      </c>
      <c r="Q255" s="109" t="str">
        <f>VLOOKUP(A255,'item dashboard'!A:A,1,0)</f>
        <v>B-750S-BL59PBOY</v>
      </c>
      <c r="R255" s="109"/>
      <c r="S255" s="109"/>
    </row>
    <row r="256" ht="12.75" customHeight="1">
      <c r="A256" s="15" t="s">
        <v>719</v>
      </c>
      <c r="B256" s="15" t="s">
        <v>720</v>
      </c>
      <c r="C256" s="107">
        <v>0.045</v>
      </c>
      <c r="D256" s="15" t="s">
        <v>4145</v>
      </c>
      <c r="E256" s="93">
        <v>7200.0</v>
      </c>
      <c r="F256" s="93">
        <v>1.0</v>
      </c>
      <c r="G256" s="93">
        <v>24.7</v>
      </c>
      <c r="H256" s="93">
        <v>3498.0</v>
      </c>
      <c r="I256" s="15" t="s">
        <v>4146</v>
      </c>
      <c r="J256" s="107">
        <v>0.010709999999999999</v>
      </c>
      <c r="K256" s="93">
        <v>2.5</v>
      </c>
      <c r="L256" s="15" t="s">
        <v>4147</v>
      </c>
      <c r="M256" s="104" t="str">
        <f t="shared" si="1"/>
        <v>#REF!</v>
      </c>
      <c r="N256" s="105">
        <f t="shared" si="2"/>
        <v>3497.975709</v>
      </c>
      <c r="O256" s="108" t="str">
        <f>IFERROR(IF(IF(LEFT(I256,1)="B",VLOOKUP(A256,'item dashboard'!A:K,11,0),"")&lt;1,0,IF(LEFT(I256,1)="b",VLOOKUP(A256,'item dashboard'!A:K,11,0),"")),"")</f>
        <v/>
      </c>
      <c r="P256" s="105" t="str">
        <f>IFERROR(VLOOKUP(A256,[2]Sheet2!$A:$C,3,0),1)</f>
        <v>#ERROR!</v>
      </c>
      <c r="Q256" s="109" t="str">
        <f>VLOOKUP(A256,'item dashboard'!A:A,1,0)</f>
        <v>B-750SAMEG-BL45</v>
      </c>
      <c r="R256" s="109"/>
      <c r="S256" s="109"/>
    </row>
    <row r="257" ht="12.75" customHeight="1">
      <c r="A257" s="15" t="s">
        <v>721</v>
      </c>
      <c r="B257" s="15" t="s">
        <v>722</v>
      </c>
      <c r="C257" s="107">
        <v>0.045</v>
      </c>
      <c r="D257" s="15" t="s">
        <v>4145</v>
      </c>
      <c r="E257" s="93">
        <v>7200.0</v>
      </c>
      <c r="F257" s="93">
        <v>1.0</v>
      </c>
      <c r="G257" s="93">
        <v>24.7</v>
      </c>
      <c r="H257" s="93">
        <v>3498.0</v>
      </c>
      <c r="I257" s="15" t="s">
        <v>4146</v>
      </c>
      <c r="J257" s="107">
        <v>0.010709999999999999</v>
      </c>
      <c r="K257" s="93">
        <v>2.5</v>
      </c>
      <c r="L257" s="15" t="s">
        <v>4147</v>
      </c>
      <c r="M257" s="104" t="str">
        <f t="shared" si="1"/>
        <v>#REF!</v>
      </c>
      <c r="N257" s="105">
        <f t="shared" si="2"/>
        <v>3497.975709</v>
      </c>
      <c r="O257" s="108" t="str">
        <f>IFERROR(IF(IF(LEFT(I257,1)="B",VLOOKUP(A257,'item dashboard'!A:K,11,0),"")&lt;1,0,IF(LEFT(I257,1)="b",VLOOKUP(A257,'item dashboard'!A:K,11,0),"")),"")</f>
        <v/>
      </c>
      <c r="P257" s="105" t="str">
        <f>IFERROR(VLOOKUP(A257,[2]Sheet2!$A:$C,3,0),1)</f>
        <v>#ERROR!</v>
      </c>
      <c r="Q257" s="109" t="str">
        <f>VLOOKUP(A257,'item dashboard'!A:A,1,0)</f>
        <v>B-750SAMEG-PUR45</v>
      </c>
      <c r="R257" s="109"/>
      <c r="S257" s="109"/>
    </row>
    <row r="258" ht="12.75" customHeight="1">
      <c r="A258" s="15" t="s">
        <v>725</v>
      </c>
      <c r="B258" s="15" t="s">
        <v>687</v>
      </c>
      <c r="C258" s="107">
        <v>0.05</v>
      </c>
      <c r="D258" s="15" t="s">
        <v>4145</v>
      </c>
      <c r="E258" s="93">
        <v>7200.0</v>
      </c>
      <c r="F258" s="93">
        <v>1.0</v>
      </c>
      <c r="G258" s="93">
        <v>24.0</v>
      </c>
      <c r="H258" s="93">
        <v>25200.0</v>
      </c>
      <c r="I258" s="15" t="s">
        <v>4146</v>
      </c>
      <c r="J258" s="107">
        <v>0.0125</v>
      </c>
      <c r="K258" s="93">
        <v>2.5</v>
      </c>
      <c r="L258" s="15" t="s">
        <v>4147</v>
      </c>
      <c r="M258" s="104" t="str">
        <f t="shared" si="1"/>
        <v>#REF!</v>
      </c>
      <c r="N258" s="105">
        <f t="shared" si="2"/>
        <v>3600</v>
      </c>
      <c r="O258" s="108" t="str">
        <f>IFERROR(IF(IF(LEFT(I258,1)="B",VLOOKUP(A258,'item dashboard'!A:K,11,0),"")&lt;1,0,IF(LEFT(I258,1)="b",VLOOKUP(A258,'item dashboard'!A:K,11,0),"")),"")</f>
        <v/>
      </c>
      <c r="P258" s="105" t="str">
        <f>IFERROR(VLOOKUP(A258,[2]Sheet2!$A:$C,3,0),1)</f>
        <v>#ERROR!</v>
      </c>
      <c r="Q258" s="109" t="str">
        <f>VLOOKUP(A258,'item dashboard'!A:A,1,0)</f>
        <v>B-750VIV-N50</v>
      </c>
      <c r="R258" s="109"/>
      <c r="S258" s="109"/>
    </row>
    <row r="259" ht="12.75" customHeight="1">
      <c r="A259" s="15" t="s">
        <v>726</v>
      </c>
      <c r="B259" s="15" t="s">
        <v>727</v>
      </c>
      <c r="C259" s="107">
        <v>0.068</v>
      </c>
      <c r="D259" s="15" t="s">
        <v>4145</v>
      </c>
      <c r="E259" s="93">
        <v>7200.0</v>
      </c>
      <c r="F259" s="93">
        <v>4.0</v>
      </c>
      <c r="G259" s="93">
        <v>26.27</v>
      </c>
      <c r="H259" s="93">
        <v>13156.0</v>
      </c>
      <c r="I259" s="15" t="s">
        <v>4146</v>
      </c>
      <c r="J259" s="107">
        <v>0.016048</v>
      </c>
      <c r="K259" s="93">
        <v>2.5</v>
      </c>
      <c r="L259" s="15" t="s">
        <v>4147</v>
      </c>
      <c r="M259" s="104" t="str">
        <f t="shared" si="1"/>
        <v>#REF!</v>
      </c>
      <c r="N259" s="105">
        <f t="shared" si="2"/>
        <v>13155.6909</v>
      </c>
      <c r="O259" s="108" t="str">
        <f>IFERROR(IF(IF(LEFT(I259,1)="B",VLOOKUP(A259,'item dashboard'!A:K,11,0),"")&lt;1,0,IF(LEFT(I259,1)="b",VLOOKUP(A259,'item dashboard'!A:K,11,0),"")),"")</f>
        <v/>
      </c>
      <c r="P259" s="105" t="str">
        <f>IFERROR(VLOOKUP(A259,[2]Sheet2!$A:$C,3,0),1)</f>
        <v>#ERROR!</v>
      </c>
      <c r="Q259" s="109" t="str">
        <f>VLOOKUP(A259,'item dashboard'!A:A,1,0)</f>
        <v>B-AL1-W68</v>
      </c>
      <c r="R259" s="109"/>
      <c r="S259" s="109"/>
    </row>
    <row r="260" ht="12.75" customHeight="1">
      <c r="A260" s="15" t="s">
        <v>728</v>
      </c>
      <c r="B260" s="15" t="s">
        <v>729</v>
      </c>
      <c r="C260" s="107">
        <v>0.025</v>
      </c>
      <c r="D260" s="15" t="s">
        <v>4158</v>
      </c>
      <c r="E260" s="93">
        <v>7200.0</v>
      </c>
      <c r="F260" s="93">
        <v>1.0</v>
      </c>
      <c r="G260" s="93">
        <v>26.0</v>
      </c>
      <c r="H260" s="93">
        <v>23262.0</v>
      </c>
      <c r="I260" s="15" t="s">
        <v>4146</v>
      </c>
      <c r="J260" s="107">
        <v>0.012199999999999999</v>
      </c>
      <c r="K260" s="93">
        <v>2.5</v>
      </c>
      <c r="L260" s="15" t="s">
        <v>4147</v>
      </c>
      <c r="M260" s="104" t="str">
        <f t="shared" si="1"/>
        <v>#REF!</v>
      </c>
      <c r="N260" s="105">
        <f t="shared" si="2"/>
        <v>3323.076923</v>
      </c>
      <c r="O260" s="108" t="str">
        <f>IFERROR(IF(IF(LEFT(I260,1)="B",VLOOKUP(A260,'item dashboard'!A:K,11,0),"")&lt;1,0,IF(LEFT(I260,1)="b",VLOOKUP(A260,'item dashboard'!A:K,11,0),"")),"")</f>
        <v/>
      </c>
      <c r="P260" s="105" t="str">
        <f>IFERROR(VLOOKUP(A260,[2]Sheet2!$A:$C,3,0),1)</f>
        <v>#ERROR!</v>
      </c>
      <c r="Q260" s="109" t="str">
        <f>VLOOKUP(A260,'item dashboard'!A:A,1,0)</f>
        <v>B-B25-BK25</v>
      </c>
      <c r="R260" s="109"/>
      <c r="S260" s="109"/>
    </row>
    <row r="261" ht="12.75" customHeight="1">
      <c r="A261" s="15" t="s">
        <v>730</v>
      </c>
      <c r="B261" s="15" t="s">
        <v>429</v>
      </c>
      <c r="C261" s="107">
        <v>0.025</v>
      </c>
      <c r="D261" s="15" t="s">
        <v>4158</v>
      </c>
      <c r="E261" s="93">
        <v>7200.0</v>
      </c>
      <c r="F261" s="93">
        <v>1.0</v>
      </c>
      <c r="G261" s="93">
        <v>26.0</v>
      </c>
      <c r="H261" s="93">
        <v>23533.0</v>
      </c>
      <c r="I261" s="15" t="s">
        <v>4146</v>
      </c>
      <c r="J261" s="107">
        <v>0.0125</v>
      </c>
      <c r="K261" s="93">
        <v>0.0</v>
      </c>
      <c r="L261" s="15" t="s">
        <v>4149</v>
      </c>
      <c r="M261" s="104" t="str">
        <f t="shared" si="1"/>
        <v>#REF!</v>
      </c>
      <c r="N261" s="105">
        <f t="shared" si="2"/>
        <v>3323.076923</v>
      </c>
      <c r="O261" s="108" t="str">
        <f>IFERROR(IF(IF(LEFT(I261,1)="B",VLOOKUP(A261,'item dashboard'!A:K,11,0),"")&lt;1,0,IF(LEFT(I261,1)="b",VLOOKUP(A261,'item dashboard'!A:K,11,0),"")),"")</f>
        <v/>
      </c>
      <c r="P261" s="105" t="str">
        <f>IFERROR(VLOOKUP(A261,[2]Sheet2!$A:$C,3,0),1)</f>
        <v>#ERROR!</v>
      </c>
      <c r="Q261" s="109" t="str">
        <f>VLOOKUP(A261,'item dashboard'!A:A,1,0)</f>
        <v>B-B25-N25</v>
      </c>
      <c r="R261" s="109"/>
      <c r="S261" s="109"/>
    </row>
    <row r="262" ht="12.75" customHeight="1">
      <c r="A262" s="15" t="s">
        <v>731</v>
      </c>
      <c r="B262" s="15" t="s">
        <v>732</v>
      </c>
      <c r="C262" s="107">
        <v>0.025</v>
      </c>
      <c r="D262" s="15" t="s">
        <v>4148</v>
      </c>
      <c r="E262" s="93">
        <v>3600.0</v>
      </c>
      <c r="F262" s="93">
        <v>1.0</v>
      </c>
      <c r="G262" s="93">
        <v>3.6</v>
      </c>
      <c r="H262" s="93">
        <v>24000.0</v>
      </c>
      <c r="I262" s="15" t="s">
        <v>730</v>
      </c>
      <c r="J262" s="107">
        <v>1.0</v>
      </c>
      <c r="K262" s="93">
        <v>0.0</v>
      </c>
      <c r="L262" s="15" t="s">
        <v>4149</v>
      </c>
      <c r="M262" s="104" t="str">
        <f t="shared" si="1"/>
        <v>#REF!</v>
      </c>
      <c r="N262" s="105">
        <f t="shared" si="2"/>
        <v>24000</v>
      </c>
      <c r="O262" s="108">
        <f>IFERROR(IF(IF(LEFT(I262,1)="B",VLOOKUP(A262,'item dashboard'!A:K,11,0),"")&lt;1,0,IF(LEFT(I262,1)="b",VLOOKUP(A262,'item dashboard'!A:K,11,0),"")),"")</f>
        <v>0</v>
      </c>
      <c r="P262" s="105" t="str">
        <f>IFERROR(VLOOKUP(A262,[2]Sheet2!$A:$C,3,0),1)</f>
        <v>#ERROR!</v>
      </c>
      <c r="Q262" s="109" t="str">
        <f>VLOOKUP(A262,'item dashboard'!A:A,1,0)</f>
        <v>B-B25-N25GAB-MS</v>
      </c>
      <c r="R262" s="109"/>
      <c r="S262" s="109"/>
    </row>
    <row r="263" ht="12.75" customHeight="1">
      <c r="A263" s="15" t="s">
        <v>733</v>
      </c>
      <c r="B263" s="15" t="s">
        <v>734</v>
      </c>
      <c r="C263" s="107">
        <v>0.025</v>
      </c>
      <c r="D263" s="15" t="s">
        <v>4158</v>
      </c>
      <c r="E263" s="93">
        <v>7200.0</v>
      </c>
      <c r="F263" s="93">
        <v>1.0</v>
      </c>
      <c r="G263" s="93">
        <v>21.0</v>
      </c>
      <c r="H263" s="93">
        <v>66462.0</v>
      </c>
      <c r="I263" s="15" t="s">
        <v>4146</v>
      </c>
      <c r="J263" s="107">
        <v>0.0059</v>
      </c>
      <c r="K263" s="93">
        <v>2.5</v>
      </c>
      <c r="L263" s="15" t="s">
        <v>4147</v>
      </c>
      <c r="M263" s="104" t="str">
        <f t="shared" si="1"/>
        <v>#REF!</v>
      </c>
      <c r="N263" s="105">
        <f t="shared" si="2"/>
        <v>4114.285714</v>
      </c>
      <c r="O263" s="108" t="str">
        <f>IFERROR(IF(IF(LEFT(I263,1)="B",VLOOKUP(A263,'item dashboard'!A:K,11,0),"")&lt;1,0,IF(LEFT(I263,1)="b",VLOOKUP(A263,'item dashboard'!A:K,11,0),"")),"")</f>
        <v/>
      </c>
      <c r="P263" s="105" t="str">
        <f>IFERROR(VLOOKUP(A263,[2]Sheet2!$A:$C,3,0),1)</f>
        <v>#ERROR!</v>
      </c>
      <c r="Q263" s="109" t="str">
        <f>VLOOKUP(A263,'item dashboard'!A:A,1,0)</f>
        <v>B-B25-W25</v>
      </c>
      <c r="R263" s="109"/>
      <c r="S263" s="109"/>
    </row>
    <row r="264" ht="12.75" customHeight="1">
      <c r="A264" s="15" t="s">
        <v>735</v>
      </c>
      <c r="B264" s="15" t="s">
        <v>736</v>
      </c>
      <c r="C264" s="107">
        <v>0.025</v>
      </c>
      <c r="D264" s="15" t="s">
        <v>4148</v>
      </c>
      <c r="E264" s="93">
        <v>7200.0</v>
      </c>
      <c r="F264" s="93">
        <v>1.0</v>
      </c>
      <c r="G264" s="93">
        <v>5.0</v>
      </c>
      <c r="H264" s="93">
        <v>15152.0</v>
      </c>
      <c r="I264" s="15" t="s">
        <v>733</v>
      </c>
      <c r="J264" s="107">
        <v>1.0</v>
      </c>
      <c r="K264" s="93">
        <v>2.0</v>
      </c>
      <c r="L264" s="15" t="s">
        <v>4149</v>
      </c>
      <c r="M264" s="104" t="str">
        <f t="shared" si="1"/>
        <v>#REF!</v>
      </c>
      <c r="N264" s="105">
        <f t="shared" si="2"/>
        <v>17280</v>
      </c>
      <c r="O264" s="108">
        <f>IFERROR(IF(IF(LEFT(I264,1)="B",VLOOKUP(A264,'item dashboard'!A:K,11,0),"")&lt;1,0,IF(LEFT(I264,1)="b",VLOOKUP(A264,'item dashboard'!A:K,11,0),"")),"")</f>
        <v>0</v>
      </c>
      <c r="P264" s="105" t="str">
        <f>IFERROR(VLOOKUP(A264,[2]Sheet2!$A:$C,3,0),1)</f>
        <v>#ERROR!</v>
      </c>
      <c r="Q264" s="109" t="str">
        <f>VLOOKUP(A264,'item dashboard'!A:A,1,0)</f>
        <v>B-B25-W25GULF</v>
      </c>
      <c r="R264" s="109"/>
      <c r="S264" s="109"/>
    </row>
    <row r="265" ht="12.75" customHeight="1">
      <c r="A265" s="15" t="s">
        <v>737</v>
      </c>
      <c r="B265" s="15" t="s">
        <v>738</v>
      </c>
      <c r="C265" s="107">
        <v>0.034</v>
      </c>
      <c r="D265" s="15" t="s">
        <v>4158</v>
      </c>
      <c r="E265" s="93">
        <v>3600.0</v>
      </c>
      <c r="F265" s="93">
        <v>1.0</v>
      </c>
      <c r="G265" s="93">
        <v>26.0</v>
      </c>
      <c r="H265" s="93">
        <v>23262.0</v>
      </c>
      <c r="I265" s="15" t="s">
        <v>4146</v>
      </c>
      <c r="J265" s="107">
        <v>0.008024</v>
      </c>
      <c r="K265" s="93">
        <v>2.5</v>
      </c>
      <c r="L265" s="15" t="s">
        <v>4149</v>
      </c>
      <c r="M265" s="104" t="str">
        <f t="shared" si="1"/>
        <v>#REF!</v>
      </c>
      <c r="N265" s="105">
        <f t="shared" si="2"/>
        <v>3323.076923</v>
      </c>
      <c r="O265" s="108" t="str">
        <f>IFERROR(IF(IF(LEFT(I265,1)="B",VLOOKUP(A265,'item dashboard'!A:K,11,0),"")&lt;1,0,IF(LEFT(I265,1)="b",VLOOKUP(A265,'item dashboard'!A:K,11,0),"")),"")</f>
        <v/>
      </c>
      <c r="P265" s="105" t="str">
        <f>IFERROR(VLOOKUP(A265,[2]Sheet2!$A:$C,3,0),1)</f>
        <v>#ERROR!</v>
      </c>
      <c r="Q265" s="109" t="str">
        <f>VLOOKUP(A265,'item dashboard'!A:A,1,0)</f>
        <v>B-B25-W34</v>
      </c>
      <c r="R265" s="109"/>
      <c r="S265" s="109"/>
    </row>
    <row r="266" ht="12.75" customHeight="1">
      <c r="A266" s="15" t="s">
        <v>739</v>
      </c>
      <c r="B266" s="15" t="s">
        <v>740</v>
      </c>
      <c r="C266" s="107">
        <v>0.025</v>
      </c>
      <c r="D266" s="15" t="s">
        <v>4158</v>
      </c>
      <c r="E266" s="93">
        <v>7200.0</v>
      </c>
      <c r="F266" s="93">
        <v>1.0</v>
      </c>
      <c r="G266" s="93">
        <v>26.0</v>
      </c>
      <c r="H266" s="93">
        <v>23533.0</v>
      </c>
      <c r="I266" s="15" t="s">
        <v>4146</v>
      </c>
      <c r="J266" s="107">
        <v>0.01225</v>
      </c>
      <c r="K266" s="93">
        <v>2.5</v>
      </c>
      <c r="L266" s="15" t="s">
        <v>4149</v>
      </c>
      <c r="M266" s="104" t="str">
        <f t="shared" si="1"/>
        <v>#REF!</v>
      </c>
      <c r="N266" s="105">
        <f t="shared" si="2"/>
        <v>3323.076923</v>
      </c>
      <c r="O266" s="108" t="str">
        <f>IFERROR(IF(IF(LEFT(I266,1)="B",VLOOKUP(A266,'item dashboard'!A:K,11,0),"")&lt;1,0,IF(LEFT(I266,1)="b",VLOOKUP(A266,'item dashboard'!A:K,11,0),"")),"")</f>
        <v/>
      </c>
      <c r="P266" s="105" t="str">
        <f>IFERROR(VLOOKUP(A266,[2]Sheet2!$A:$C,3,0),1)</f>
        <v>#ERROR!</v>
      </c>
      <c r="Q266" s="109" t="str">
        <f>VLOOKUP(A266,'item dashboard'!A:A,1,0)</f>
        <v>B-B25-Y25</v>
      </c>
      <c r="R266" s="109"/>
      <c r="S266" s="109"/>
    </row>
    <row r="267" ht="12.75" customHeight="1">
      <c r="A267" s="15" t="s">
        <v>741</v>
      </c>
      <c r="B267" s="15" t="s">
        <v>742</v>
      </c>
      <c r="C267" s="107">
        <v>0.025</v>
      </c>
      <c r="D267" s="15" t="s">
        <v>4148</v>
      </c>
      <c r="E267" s="93">
        <v>3600.0</v>
      </c>
      <c r="F267" s="93">
        <v>1.0</v>
      </c>
      <c r="G267" s="93">
        <v>3.6</v>
      </c>
      <c r="H267" s="93">
        <v>24000.0</v>
      </c>
      <c r="I267" s="15" t="s">
        <v>739</v>
      </c>
      <c r="J267" s="107">
        <v>1.0</v>
      </c>
      <c r="K267" s="93">
        <v>0.0</v>
      </c>
      <c r="L267" s="15" t="s">
        <v>4165</v>
      </c>
      <c r="M267" s="104" t="str">
        <f t="shared" si="1"/>
        <v>#REF!</v>
      </c>
      <c r="N267" s="105">
        <f t="shared" si="2"/>
        <v>24000</v>
      </c>
      <c r="O267" s="108">
        <f>IFERROR(IF(IF(LEFT(I267,1)="B",VLOOKUP(A267,'item dashboard'!A:K,11,0),"")&lt;1,0,IF(LEFT(I267,1)="b",VLOOKUP(A267,'item dashboard'!A:K,11,0),"")),"")</f>
        <v>0</v>
      </c>
      <c r="P267" s="105" t="str">
        <f>IFERROR(VLOOKUP(A267,[2]Sheet2!$A:$C,3,0),1)</f>
        <v>#ERROR!</v>
      </c>
      <c r="Q267" s="109" t="str">
        <f>VLOOKUP(A267,'item dashboard'!A:A,1,0)</f>
        <v>B-B25-Y25 KUDUS</v>
      </c>
      <c r="R267" s="109"/>
      <c r="S267" s="109"/>
    </row>
    <row r="268" ht="12.75" customHeight="1">
      <c r="A268" s="15" t="s">
        <v>743</v>
      </c>
      <c r="B268" s="15" t="s">
        <v>744</v>
      </c>
      <c r="C268" s="107">
        <v>0.03</v>
      </c>
      <c r="D268" s="15" t="s">
        <v>4158</v>
      </c>
      <c r="E268" s="93">
        <v>7200.0</v>
      </c>
      <c r="F268" s="93">
        <v>1.0</v>
      </c>
      <c r="G268" s="93">
        <v>18.7</v>
      </c>
      <c r="H268" s="93">
        <v>4621.0</v>
      </c>
      <c r="I268" s="15" t="s">
        <v>4146</v>
      </c>
      <c r="J268" s="107">
        <v>0.0070799999999999995</v>
      </c>
      <c r="K268" s="93">
        <v>2.5</v>
      </c>
      <c r="L268" s="15" t="s">
        <v>4147</v>
      </c>
      <c r="M268" s="104" t="str">
        <f t="shared" si="1"/>
        <v>#REF!</v>
      </c>
      <c r="N268" s="105">
        <f t="shared" si="2"/>
        <v>4620.320856</v>
      </c>
      <c r="O268" s="108" t="str">
        <f>IFERROR(IF(IF(LEFT(I268,1)="B",VLOOKUP(A268,'item dashboard'!A:K,11,0),"")&lt;1,0,IF(LEFT(I268,1)="b",VLOOKUP(A268,'item dashboard'!A:K,11,0),"")),"")</f>
        <v/>
      </c>
      <c r="P268" s="105" t="str">
        <f>IFERROR(VLOOKUP(A268,[2]Sheet2!$A:$C,3,0),1)</f>
        <v>#ERROR!</v>
      </c>
      <c r="Q268" s="109" t="str">
        <f>VLOOKUP(A268,'item dashboard'!A:A,1,0)</f>
        <v>B-B50-W30</v>
      </c>
      <c r="R268" s="109"/>
      <c r="S268" s="109"/>
    </row>
    <row r="269" ht="12.75" customHeight="1">
      <c r="A269" s="15" t="s">
        <v>745</v>
      </c>
      <c r="B269" s="15" t="s">
        <v>746</v>
      </c>
      <c r="C269" s="107">
        <v>0.03</v>
      </c>
      <c r="D269" s="15" t="s">
        <v>4158</v>
      </c>
      <c r="E269" s="93">
        <v>7200.0</v>
      </c>
      <c r="F269" s="93">
        <v>1.0</v>
      </c>
      <c r="G269" s="93">
        <v>18.7</v>
      </c>
      <c r="H269" s="93">
        <v>4621.0</v>
      </c>
      <c r="I269" s="15" t="s">
        <v>4146</v>
      </c>
      <c r="J269" s="107">
        <v>0.00714</v>
      </c>
      <c r="K269" s="93">
        <v>2.5</v>
      </c>
      <c r="L269" s="15" t="s">
        <v>4147</v>
      </c>
      <c r="M269" s="104" t="str">
        <f t="shared" si="1"/>
        <v>#REF!</v>
      </c>
      <c r="N269" s="105">
        <f t="shared" si="2"/>
        <v>4620.320856</v>
      </c>
      <c r="O269" s="108" t="str">
        <f>IFERROR(IF(IF(LEFT(I269,1)="B",VLOOKUP(A269,'item dashboard'!A:K,11,0),"")&lt;1,0,IF(LEFT(I269,1)="b",VLOOKUP(A269,'item dashboard'!A:K,11,0),"")),"")</f>
        <v/>
      </c>
      <c r="P269" s="105" t="str">
        <f>IFERROR(VLOOKUP(A269,[2]Sheet2!$A:$C,3,0),1)</f>
        <v>#ERROR!</v>
      </c>
      <c r="Q269" s="109" t="str">
        <f>VLOOKUP(A269,'item dashboard'!A:A,1,0)</f>
        <v>B-B50-Y30</v>
      </c>
      <c r="R269" s="109"/>
      <c r="S269" s="109"/>
    </row>
    <row r="270" ht="12.75" customHeight="1">
      <c r="A270" s="15" t="s">
        <v>747</v>
      </c>
      <c r="B270" s="15" t="s">
        <v>748</v>
      </c>
      <c r="C270" s="107">
        <v>0.03</v>
      </c>
      <c r="D270" s="15" t="s">
        <v>4158</v>
      </c>
      <c r="E270" s="93">
        <v>7200.0</v>
      </c>
      <c r="F270" s="93">
        <v>1.0</v>
      </c>
      <c r="G270" s="93">
        <v>18.7</v>
      </c>
      <c r="H270" s="93">
        <v>4621.0</v>
      </c>
      <c r="I270" s="15" t="s">
        <v>4146</v>
      </c>
      <c r="J270" s="107">
        <v>0.00714</v>
      </c>
      <c r="K270" s="93">
        <v>2.5</v>
      </c>
      <c r="L270" s="15" t="s">
        <v>4147</v>
      </c>
      <c r="M270" s="104" t="str">
        <f t="shared" si="1"/>
        <v>#REF!</v>
      </c>
      <c r="N270" s="105">
        <f t="shared" si="2"/>
        <v>4620.320856</v>
      </c>
      <c r="O270" s="108" t="str">
        <f>IFERROR(IF(IF(LEFT(I270,1)="B",VLOOKUP(A270,'item dashboard'!A:K,11,0),"")&lt;1,0,IF(LEFT(I270,1)="b",VLOOKUP(A270,'item dashboard'!A:K,11,0),"")),"")</f>
        <v/>
      </c>
      <c r="P270" s="105" t="str">
        <f>IFERROR(VLOOKUP(A270,[2]Sheet2!$A:$C,3,0),1)</f>
        <v>#ERROR!</v>
      </c>
      <c r="Q270" s="109" t="str">
        <f>VLOOKUP(A270,'item dashboard'!A:A,1,0)</f>
        <v>B-B50-Y30CHA</v>
      </c>
      <c r="R270" s="109"/>
      <c r="S270" s="109"/>
    </row>
    <row r="271" ht="12.75" customHeight="1">
      <c r="A271" s="15" t="s">
        <v>749</v>
      </c>
      <c r="B271" s="15" t="s">
        <v>750</v>
      </c>
      <c r="C271" s="107">
        <v>0.015</v>
      </c>
      <c r="D271" s="15" t="s">
        <v>4150</v>
      </c>
      <c r="E271" s="93">
        <v>7200.0</v>
      </c>
      <c r="F271" s="93">
        <v>1.0</v>
      </c>
      <c r="G271" s="93">
        <v>18.0</v>
      </c>
      <c r="H271" s="93">
        <v>33600.0</v>
      </c>
      <c r="I271" s="15" t="s">
        <v>4146</v>
      </c>
      <c r="J271" s="107">
        <v>0.00729</v>
      </c>
      <c r="K271" s="93">
        <v>2.5</v>
      </c>
      <c r="L271" s="15" t="s">
        <v>4147</v>
      </c>
      <c r="M271" s="104" t="str">
        <f t="shared" si="1"/>
        <v>#REF!</v>
      </c>
      <c r="N271" s="105">
        <f t="shared" si="2"/>
        <v>4800</v>
      </c>
      <c r="O271" s="108" t="str">
        <f>IFERROR(IF(IF(LEFT(I271,1)="B",VLOOKUP(A271,'item dashboard'!A:K,11,0),"")&lt;1,0,IF(LEFT(I271,1)="b",VLOOKUP(A271,'item dashboard'!A:K,11,0),"")),"")</f>
        <v/>
      </c>
      <c r="P271" s="105" t="str">
        <f>IFERROR(VLOOKUP(A271,[2]Sheet2!$A:$C,3,0),1)</f>
        <v>#ERROR!</v>
      </c>
      <c r="Q271" s="109" t="str">
        <f>VLOOKUP(A271,'item dashboard'!A:A,1,0)</f>
        <v>B-BIL100-W15</v>
      </c>
      <c r="R271" s="109"/>
      <c r="S271" s="109"/>
    </row>
    <row r="272" ht="12.75" customHeight="1">
      <c r="A272" s="15" t="s">
        <v>751</v>
      </c>
      <c r="B272" s="15" t="s">
        <v>752</v>
      </c>
      <c r="C272" s="107">
        <v>0.02</v>
      </c>
      <c r="D272" s="15" t="s">
        <v>4150</v>
      </c>
      <c r="E272" s="93">
        <v>7200.0</v>
      </c>
      <c r="F272" s="93">
        <v>1.0</v>
      </c>
      <c r="G272" s="93">
        <v>17.0</v>
      </c>
      <c r="H272" s="93">
        <v>35576.0</v>
      </c>
      <c r="I272" s="15" t="s">
        <v>4146</v>
      </c>
      <c r="J272" s="107">
        <v>0.00972</v>
      </c>
      <c r="K272" s="93">
        <v>2.5</v>
      </c>
      <c r="L272" s="15" t="s">
        <v>4147</v>
      </c>
      <c r="M272" s="104" t="str">
        <f t="shared" si="1"/>
        <v>#REF!</v>
      </c>
      <c r="N272" s="105">
        <f t="shared" si="2"/>
        <v>5082.352941</v>
      </c>
      <c r="O272" s="108" t="str">
        <f>IFERROR(IF(IF(LEFT(I272,1)="B",VLOOKUP(A272,'item dashboard'!A:K,11,0),"")&lt;1,0,IF(LEFT(I272,1)="b",VLOOKUP(A272,'item dashboard'!A:K,11,0),"")),"")</f>
        <v/>
      </c>
      <c r="P272" s="105" t="str">
        <f>IFERROR(VLOOKUP(A272,[2]Sheet2!$A:$C,3,0),1)</f>
        <v>#ERROR!</v>
      </c>
      <c r="Q272" s="109" t="str">
        <f>VLOOKUP(A272,'item dashboard'!A:A,1,0)</f>
        <v>B-BIL200-W20</v>
      </c>
      <c r="R272" s="109"/>
      <c r="S272" s="109"/>
    </row>
    <row r="273" ht="12.75" customHeight="1">
      <c r="A273" s="15" t="s">
        <v>753</v>
      </c>
      <c r="B273" s="15" t="s">
        <v>754</v>
      </c>
      <c r="C273" s="107">
        <v>0.035</v>
      </c>
      <c r="D273" s="15" t="s">
        <v>4158</v>
      </c>
      <c r="E273" s="93">
        <v>7200.0</v>
      </c>
      <c r="F273" s="93">
        <v>1.0</v>
      </c>
      <c r="G273" s="93">
        <v>21.0</v>
      </c>
      <c r="H273" s="93">
        <v>28800.0</v>
      </c>
      <c r="I273" s="15" t="s">
        <v>4146</v>
      </c>
      <c r="J273" s="107">
        <v>0.01702</v>
      </c>
      <c r="K273" s="93">
        <v>2.5</v>
      </c>
      <c r="L273" s="15" t="s">
        <v>4147</v>
      </c>
      <c r="M273" s="104" t="str">
        <f t="shared" si="1"/>
        <v>#REF!</v>
      </c>
      <c r="N273" s="105">
        <f t="shared" si="2"/>
        <v>4114.285714</v>
      </c>
      <c r="O273" s="108" t="str">
        <f>IFERROR(IF(IF(LEFT(I273,1)="B",VLOOKUP(A273,'item dashboard'!A:K,11,0),"")&lt;1,0,IF(LEFT(I273,1)="b",VLOOKUP(A273,'item dashboard'!A:K,11,0),"")),"")</f>
        <v/>
      </c>
      <c r="P273" s="105" t="str">
        <f>IFERROR(VLOOKUP(A273,[2]Sheet2!$A:$C,3,0),1)</f>
        <v>#ERROR!</v>
      </c>
      <c r="Q273" s="109" t="str">
        <f>VLOOKUP(A273,'item dashboard'!A:A,1,0)</f>
        <v>B-BIL400-W35</v>
      </c>
      <c r="R273" s="109"/>
      <c r="S273" s="109"/>
    </row>
    <row r="274" ht="12.75" customHeight="1">
      <c r="A274" s="15" t="s">
        <v>755</v>
      </c>
      <c r="B274" s="15" t="s">
        <v>756</v>
      </c>
      <c r="C274" s="107">
        <v>0.06</v>
      </c>
      <c r="D274" s="15" t="s">
        <v>4145</v>
      </c>
      <c r="E274" s="93">
        <v>7200.0</v>
      </c>
      <c r="F274" s="93">
        <v>1.0</v>
      </c>
      <c r="G274" s="93">
        <v>21.91</v>
      </c>
      <c r="H274" s="93">
        <v>3944.0</v>
      </c>
      <c r="I274" s="15" t="s">
        <v>4146</v>
      </c>
      <c r="J274" s="107">
        <v>0.02916</v>
      </c>
      <c r="K274" s="93">
        <v>2.5</v>
      </c>
      <c r="L274" s="15" t="s">
        <v>4147</v>
      </c>
      <c r="M274" s="104" t="str">
        <f t="shared" si="1"/>
        <v>#REF!</v>
      </c>
      <c r="N274" s="105">
        <f t="shared" si="2"/>
        <v>3943.404838</v>
      </c>
      <c r="O274" s="108" t="str">
        <f>IFERROR(IF(IF(LEFT(I274,1)="B",VLOOKUP(A274,'item dashboard'!A:K,11,0),"")&lt;1,0,IF(LEFT(I274,1)="b",VLOOKUP(A274,'item dashboard'!A:K,11,0),"")),"")</f>
        <v/>
      </c>
      <c r="P274" s="105" t="str">
        <f>IFERROR(VLOOKUP(A274,[2]Sheet2!$A:$C,3,0),1)</f>
        <v>#ERROR!</v>
      </c>
      <c r="Q274" s="109" t="str">
        <f>VLOOKUP(A274,'item dashboard'!A:A,1,0)</f>
        <v>B-BL1000-BL60</v>
      </c>
      <c r="R274" s="109"/>
      <c r="S274" s="109"/>
    </row>
    <row r="275" ht="12.75" customHeight="1">
      <c r="A275" s="15" t="s">
        <v>757</v>
      </c>
      <c r="B275" s="15" t="s">
        <v>758</v>
      </c>
      <c r="C275" s="107">
        <v>0.06</v>
      </c>
      <c r="D275" s="15" t="s">
        <v>4145</v>
      </c>
      <c r="E275" s="93">
        <v>7200.0</v>
      </c>
      <c r="F275" s="93">
        <v>1.0</v>
      </c>
      <c r="G275" s="93">
        <v>22.0</v>
      </c>
      <c r="H275" s="93">
        <v>27604.0</v>
      </c>
      <c r="I275" s="15" t="s">
        <v>4146</v>
      </c>
      <c r="J275" s="107">
        <v>0.02916</v>
      </c>
      <c r="K275" s="93">
        <v>2.5</v>
      </c>
      <c r="L275" s="15" t="s">
        <v>4147</v>
      </c>
      <c r="M275" s="104" t="str">
        <f t="shared" si="1"/>
        <v>#REF!</v>
      </c>
      <c r="N275" s="105">
        <f t="shared" si="2"/>
        <v>3927.272727</v>
      </c>
      <c r="O275" s="108" t="str">
        <f>IFERROR(IF(IF(LEFT(I275,1)="B",VLOOKUP(A275,'item dashboard'!A:K,11,0),"")&lt;1,0,IF(LEFT(I275,1)="b",VLOOKUP(A275,'item dashboard'!A:K,11,0),"")),"")</f>
        <v/>
      </c>
      <c r="P275" s="105" t="str">
        <f>IFERROR(VLOOKUP(A275,[2]Sheet2!$A:$C,3,0),1)</f>
        <v>#ERROR!</v>
      </c>
      <c r="Q275" s="109" t="str">
        <f>VLOOKUP(A275,'item dashboard'!A:A,1,0)</f>
        <v>B-BL1000-W60</v>
      </c>
      <c r="R275" s="109"/>
      <c r="S275" s="109"/>
    </row>
    <row r="276" ht="12.75" customHeight="1">
      <c r="A276" s="15" t="s">
        <v>759</v>
      </c>
      <c r="B276" s="15" t="s">
        <v>760</v>
      </c>
      <c r="C276" s="107">
        <v>0.06</v>
      </c>
      <c r="D276" s="15" t="s">
        <v>4148</v>
      </c>
      <c r="E276" s="93">
        <v>3600.0</v>
      </c>
      <c r="F276" s="93">
        <v>1.0</v>
      </c>
      <c r="G276" s="93">
        <v>3.6</v>
      </c>
      <c r="H276" s="93">
        <v>24000.0</v>
      </c>
      <c r="I276" s="15" t="s">
        <v>757</v>
      </c>
      <c r="J276" s="107">
        <v>1.0</v>
      </c>
      <c r="K276" s="93">
        <v>2.0</v>
      </c>
      <c r="L276" s="15" t="s">
        <v>4147</v>
      </c>
      <c r="M276" s="104" t="str">
        <f t="shared" si="1"/>
        <v>#REF!</v>
      </c>
      <c r="N276" s="105">
        <f t="shared" si="2"/>
        <v>24000</v>
      </c>
      <c r="O276" s="108">
        <f>IFERROR(IF(IF(LEFT(I276,1)="B",VLOOKUP(A276,'item dashboard'!A:K,11,0),"")&lt;1,0,IF(LEFT(I276,1)="b",VLOOKUP(A276,'item dashboard'!A:K,11,0),"")),"")</f>
        <v>0</v>
      </c>
      <c r="P276" s="105" t="str">
        <f>IFERROR(VLOOKUP(A276,[2]Sheet2!$A:$C,3,0),1)</f>
        <v>#ERROR!</v>
      </c>
      <c r="Q276" s="109" t="str">
        <f>VLOOKUP(A276,'item dashboard'!A:A,1,0)</f>
        <v>B-BL1000-W60BTX</v>
      </c>
      <c r="R276" s="109"/>
      <c r="S276" s="109"/>
    </row>
    <row r="277" ht="12.75" customHeight="1">
      <c r="A277" s="15" t="s">
        <v>761</v>
      </c>
      <c r="B277" s="15" t="s">
        <v>762</v>
      </c>
      <c r="C277" s="107">
        <v>0.06</v>
      </c>
      <c r="D277" s="15" t="s">
        <v>4148</v>
      </c>
      <c r="E277" s="93">
        <v>3600.0</v>
      </c>
      <c r="F277" s="93">
        <v>1.0</v>
      </c>
      <c r="G277" s="93">
        <v>3.6</v>
      </c>
      <c r="H277" s="93">
        <v>24000.0</v>
      </c>
      <c r="I277" s="15" t="s">
        <v>757</v>
      </c>
      <c r="J277" s="107">
        <v>1.0</v>
      </c>
      <c r="K277" s="93">
        <v>2.0</v>
      </c>
      <c r="L277" s="15" t="s">
        <v>4147</v>
      </c>
      <c r="M277" s="104" t="str">
        <f t="shared" si="1"/>
        <v>#REF!</v>
      </c>
      <c r="N277" s="105">
        <f t="shared" si="2"/>
        <v>24000</v>
      </c>
      <c r="O277" s="108">
        <f>IFERROR(IF(IF(LEFT(I277,1)="B",VLOOKUP(A277,'item dashboard'!A:K,11,0),"")&lt;1,0,IF(LEFT(I277,1)="b",VLOOKUP(A277,'item dashboard'!A:K,11,0),"")),"")</f>
        <v>0</v>
      </c>
      <c r="P277" s="105" t="str">
        <f>IFERROR(VLOOKUP(A277,[2]Sheet2!$A:$C,3,0),1)</f>
        <v>#ERROR!</v>
      </c>
      <c r="Q277" s="109" t="str">
        <f>VLOOKUP(A277,'item dashboard'!A:A,1,0)</f>
        <v>B-BL1000-W60ELX</v>
      </c>
      <c r="R277" s="109"/>
      <c r="S277" s="109"/>
    </row>
    <row r="278" ht="12.75" customHeight="1">
      <c r="A278" s="15" t="s">
        <v>763</v>
      </c>
      <c r="B278" s="15" t="s">
        <v>764</v>
      </c>
      <c r="C278" s="107">
        <v>0.06</v>
      </c>
      <c r="D278" s="15" t="s">
        <v>4148</v>
      </c>
      <c r="E278" s="93">
        <v>3600.0</v>
      </c>
      <c r="F278" s="93">
        <v>1.0</v>
      </c>
      <c r="G278" s="93">
        <v>3.6</v>
      </c>
      <c r="H278" s="93">
        <v>24000.0</v>
      </c>
      <c r="I278" s="15" t="s">
        <v>757</v>
      </c>
      <c r="J278" s="107">
        <v>1.0</v>
      </c>
      <c r="K278" s="93">
        <v>2.0</v>
      </c>
      <c r="L278" s="15" t="s">
        <v>4147</v>
      </c>
      <c r="M278" s="104" t="str">
        <f t="shared" si="1"/>
        <v>#REF!</v>
      </c>
      <c r="N278" s="105">
        <f t="shared" si="2"/>
        <v>24000</v>
      </c>
      <c r="O278" s="108">
        <f>IFERROR(IF(IF(LEFT(I278,1)="B",VLOOKUP(A278,'item dashboard'!A:K,11,0),"")&lt;1,0,IF(LEFT(I278,1)="b",VLOOKUP(A278,'item dashboard'!A:K,11,0),"")),"")</f>
        <v>0</v>
      </c>
      <c r="P278" s="105" t="str">
        <f>IFERROR(VLOOKUP(A278,[2]Sheet2!$A:$C,3,0),1)</f>
        <v>#ERROR!</v>
      </c>
      <c r="Q278" s="109" t="str">
        <f>VLOOKUP(A278,'item dashboard'!A:A,1,0)</f>
        <v>B-BL1000-W60ODX</v>
      </c>
      <c r="R278" s="109"/>
      <c r="S278" s="109"/>
    </row>
    <row r="279" ht="12.75" customHeight="1">
      <c r="A279" s="15" t="s">
        <v>765</v>
      </c>
      <c r="B279" s="15" t="s">
        <v>766</v>
      </c>
      <c r="C279" s="107">
        <v>0.06</v>
      </c>
      <c r="D279" s="15" t="s">
        <v>4148</v>
      </c>
      <c r="E279" s="93">
        <v>3600.0</v>
      </c>
      <c r="F279" s="93">
        <v>1.0</v>
      </c>
      <c r="G279" s="93">
        <v>3.6</v>
      </c>
      <c r="H279" s="93">
        <v>24000.0</v>
      </c>
      <c r="I279" s="15" t="s">
        <v>757</v>
      </c>
      <c r="J279" s="107">
        <v>1.0</v>
      </c>
      <c r="K279" s="93">
        <v>0.0</v>
      </c>
      <c r="L279" s="15" t="s">
        <v>4149</v>
      </c>
      <c r="M279" s="104" t="str">
        <f t="shared" si="1"/>
        <v>#REF!</v>
      </c>
      <c r="N279" s="105">
        <f t="shared" si="2"/>
        <v>24000</v>
      </c>
      <c r="O279" s="108">
        <f>IFERROR(IF(IF(LEFT(I279,1)="B",VLOOKUP(A279,'item dashboard'!A:K,11,0),"")&lt;1,0,IF(LEFT(I279,1)="b",VLOOKUP(A279,'item dashboard'!A:K,11,0),"")),"")</f>
        <v>0</v>
      </c>
      <c r="P279" s="105" t="str">
        <f>IFERROR(VLOOKUP(A279,[2]Sheet2!$A:$C,3,0),1)</f>
        <v>#ERROR!</v>
      </c>
      <c r="Q279" s="109" t="str">
        <f>VLOOKUP(A279,'item dashboard'!A:A,1,0)</f>
        <v>B-BL1000-W60RNG-S</v>
      </c>
      <c r="R279" s="109"/>
      <c r="S279" s="109"/>
    </row>
    <row r="280" ht="12.75" customHeight="1">
      <c r="A280" s="15" t="s">
        <v>767</v>
      </c>
      <c r="B280" s="15" t="s">
        <v>768</v>
      </c>
      <c r="C280" s="107">
        <v>0.025</v>
      </c>
      <c r="D280" s="15" t="s">
        <v>4145</v>
      </c>
      <c r="E280" s="93">
        <v>7200.0</v>
      </c>
      <c r="F280" s="93">
        <v>1.0</v>
      </c>
      <c r="G280" s="93">
        <v>17.2</v>
      </c>
      <c r="H280" s="93">
        <v>5024.0</v>
      </c>
      <c r="I280" s="15" t="s">
        <v>4146</v>
      </c>
      <c r="J280" s="107">
        <v>0.012150000000000001</v>
      </c>
      <c r="K280" s="93">
        <v>2.5</v>
      </c>
      <c r="L280" s="15" t="s">
        <v>4147</v>
      </c>
      <c r="M280" s="104" t="str">
        <f t="shared" si="1"/>
        <v>#REF!</v>
      </c>
      <c r="N280" s="105">
        <f t="shared" si="2"/>
        <v>5023.255814</v>
      </c>
      <c r="O280" s="108" t="str">
        <f>IFERROR(IF(IF(LEFT(I280,1)="B",VLOOKUP(A280,'item dashboard'!A:K,11,0),"")&lt;1,0,IF(LEFT(I280,1)="b",VLOOKUP(A280,'item dashboard'!A:K,11,0),"")),"")</f>
        <v/>
      </c>
      <c r="P280" s="105" t="str">
        <f>IFERROR(VLOOKUP(A280,[2]Sheet2!$A:$C,3,0),1)</f>
        <v>#ERROR!</v>
      </c>
      <c r="Q280" s="109" t="str">
        <f>VLOOKUP(A280,'item dashboard'!A:A,1,0)</f>
        <v>B-BL250-BL25</v>
      </c>
      <c r="R280" s="109"/>
      <c r="S280" s="109"/>
    </row>
    <row r="281" ht="12.75" customHeight="1">
      <c r="A281" s="15" t="s">
        <v>769</v>
      </c>
      <c r="B281" s="15" t="s">
        <v>770</v>
      </c>
      <c r="C281" s="107">
        <v>0.025</v>
      </c>
      <c r="D281" s="15" t="s">
        <v>4158</v>
      </c>
      <c r="E281" s="93">
        <v>7200.0</v>
      </c>
      <c r="F281" s="93">
        <v>1.0</v>
      </c>
      <c r="G281" s="93">
        <v>17.0</v>
      </c>
      <c r="H281" s="93">
        <v>35163.0</v>
      </c>
      <c r="I281" s="15" t="s">
        <v>4146</v>
      </c>
      <c r="J281" s="107">
        <v>0.012150000000000001</v>
      </c>
      <c r="K281" s="93">
        <v>2.5</v>
      </c>
      <c r="L281" s="15" t="s">
        <v>4147</v>
      </c>
      <c r="M281" s="104" t="str">
        <f t="shared" si="1"/>
        <v>#REF!</v>
      </c>
      <c r="N281" s="105">
        <f t="shared" si="2"/>
        <v>5082.352941</v>
      </c>
      <c r="O281" s="108" t="str">
        <f>IFERROR(IF(IF(LEFT(I281,1)="B",VLOOKUP(A281,'item dashboard'!A:K,11,0),"")&lt;1,0,IF(LEFT(I281,1)="b",VLOOKUP(A281,'item dashboard'!A:K,11,0),"")),"")</f>
        <v/>
      </c>
      <c r="P281" s="105" t="str">
        <f>IFERROR(VLOOKUP(A281,[2]Sheet2!$A:$C,3,0),1)</f>
        <v>#ERROR!</v>
      </c>
      <c r="Q281" s="109" t="str">
        <f>VLOOKUP(A281,'item dashboard'!A:A,1,0)</f>
        <v>B-BL250-W25</v>
      </c>
      <c r="R281" s="109"/>
      <c r="S281" s="109"/>
    </row>
    <row r="282" ht="12.75" customHeight="1">
      <c r="A282" s="15" t="s">
        <v>771</v>
      </c>
      <c r="B282" s="15" t="s">
        <v>772</v>
      </c>
      <c r="C282" s="107">
        <v>0.025</v>
      </c>
      <c r="D282" s="15" t="s">
        <v>4148</v>
      </c>
      <c r="E282" s="93">
        <v>3600.0</v>
      </c>
      <c r="F282" s="93">
        <v>1.0</v>
      </c>
      <c r="G282" s="93">
        <v>3.6</v>
      </c>
      <c r="H282" s="93">
        <v>24000.0</v>
      </c>
      <c r="I282" s="15" t="s">
        <v>769</v>
      </c>
      <c r="J282" s="107">
        <v>1.0</v>
      </c>
      <c r="K282" s="93">
        <v>2.0</v>
      </c>
      <c r="L282" s="15" t="s">
        <v>4147</v>
      </c>
      <c r="M282" s="104" t="str">
        <f t="shared" si="1"/>
        <v>#REF!</v>
      </c>
      <c r="N282" s="105">
        <f t="shared" si="2"/>
        <v>24000</v>
      </c>
      <c r="O282" s="108">
        <f>IFERROR(IF(IF(LEFT(I282,1)="B",VLOOKUP(A282,'item dashboard'!A:K,11,0),"")&lt;1,0,IF(LEFT(I282,1)="b",VLOOKUP(A282,'item dashboard'!A:K,11,0),"")),"")</f>
        <v>0</v>
      </c>
      <c r="P282" s="105" t="str">
        <f>IFERROR(VLOOKUP(A282,[2]Sheet2!$A:$C,3,0),1)</f>
        <v>#ERROR!</v>
      </c>
      <c r="Q282" s="109" t="str">
        <f>VLOOKUP(A282,'item dashboard'!A:A,1,0)</f>
        <v>B-BL250-W25ELEX</v>
      </c>
      <c r="R282" s="109"/>
      <c r="S282" s="109"/>
    </row>
    <row r="283" ht="12.75" customHeight="1">
      <c r="A283" s="15" t="s">
        <v>773</v>
      </c>
      <c r="B283" s="15" t="s">
        <v>774</v>
      </c>
      <c r="C283" s="107">
        <v>0.025</v>
      </c>
      <c r="D283" s="15" t="s">
        <v>4148</v>
      </c>
      <c r="E283" s="93">
        <v>3600.0</v>
      </c>
      <c r="F283" s="93">
        <v>1.0</v>
      </c>
      <c r="G283" s="93">
        <v>3.6</v>
      </c>
      <c r="H283" s="93">
        <v>24000.0</v>
      </c>
      <c r="I283" s="15" t="s">
        <v>769</v>
      </c>
      <c r="J283" s="107">
        <v>1.0</v>
      </c>
      <c r="K283" s="93">
        <v>2.0</v>
      </c>
      <c r="L283" s="15" t="s">
        <v>4147</v>
      </c>
      <c r="M283" s="104" t="str">
        <f t="shared" si="1"/>
        <v>#REF!</v>
      </c>
      <c r="N283" s="105">
        <f t="shared" si="2"/>
        <v>24000</v>
      </c>
      <c r="O283" s="108">
        <f>IFERROR(IF(IF(LEFT(I283,1)="B",VLOOKUP(A283,'item dashboard'!A:K,11,0),"")&lt;1,0,IF(LEFT(I283,1)="b",VLOOKUP(A283,'item dashboard'!A:K,11,0),"")),"")</f>
        <v>0</v>
      </c>
      <c r="P283" s="105" t="str">
        <f>IFERROR(VLOOKUP(A283,[2]Sheet2!$A:$C,3,0),1)</f>
        <v>#ERROR!</v>
      </c>
      <c r="Q283" s="109" t="str">
        <f>VLOOKUP(A283,'item dashboard'!A:A,1,0)</f>
        <v>B-BL250-W25ODX</v>
      </c>
      <c r="R283" s="109"/>
      <c r="S283" s="109"/>
    </row>
    <row r="284" ht="12.75" customHeight="1">
      <c r="A284" s="15" t="s">
        <v>775</v>
      </c>
      <c r="B284" s="15" t="s">
        <v>776</v>
      </c>
      <c r="C284" s="107">
        <v>0.025</v>
      </c>
      <c r="D284" s="15" t="s">
        <v>4148</v>
      </c>
      <c r="E284" s="93">
        <v>3600.0</v>
      </c>
      <c r="F284" s="93">
        <v>1.0</v>
      </c>
      <c r="G284" s="93">
        <v>3.6</v>
      </c>
      <c r="H284" s="93">
        <v>24000.0</v>
      </c>
      <c r="I284" s="15" t="s">
        <v>769</v>
      </c>
      <c r="J284" s="107">
        <v>1.0</v>
      </c>
      <c r="K284" s="93">
        <v>2.0</v>
      </c>
      <c r="L284" s="15" t="s">
        <v>4147</v>
      </c>
      <c r="M284" s="104" t="str">
        <f t="shared" si="1"/>
        <v>#REF!</v>
      </c>
      <c r="N284" s="105">
        <f t="shared" si="2"/>
        <v>24000</v>
      </c>
      <c r="O284" s="108">
        <f>IFERROR(IF(IF(LEFT(I284,1)="B",VLOOKUP(A284,'item dashboard'!A:K,11,0),"")&lt;1,0,IF(LEFT(I284,1)="b",VLOOKUP(A284,'item dashboard'!A:K,11,0),"")),"")</f>
        <v>0</v>
      </c>
      <c r="P284" s="105" t="str">
        <f>IFERROR(VLOOKUP(A284,[2]Sheet2!$A:$C,3,0),1)</f>
        <v>#ERROR!</v>
      </c>
      <c r="Q284" s="109" t="str">
        <f>VLOOKUP(A284,'item dashboard'!A:A,1,0)</f>
        <v>B-BL250-W25RNG</v>
      </c>
      <c r="R284" s="109"/>
      <c r="S284" s="109"/>
    </row>
    <row r="285" ht="12.75" customHeight="1">
      <c r="A285" s="15" t="s">
        <v>777</v>
      </c>
      <c r="B285" s="15" t="s">
        <v>778</v>
      </c>
      <c r="C285" s="107">
        <v>0.025</v>
      </c>
      <c r="D285" s="15" t="s">
        <v>4158</v>
      </c>
      <c r="E285" s="93">
        <v>7200.0</v>
      </c>
      <c r="F285" s="93">
        <v>1.0</v>
      </c>
      <c r="G285" s="93">
        <v>17.0</v>
      </c>
      <c r="H285" s="93">
        <v>35163.0</v>
      </c>
      <c r="I285" s="15" t="s">
        <v>4146</v>
      </c>
      <c r="J285" s="107">
        <v>0.012199999999999999</v>
      </c>
      <c r="K285" s="93">
        <v>2.5</v>
      </c>
      <c r="L285" s="15" t="s">
        <v>4147</v>
      </c>
      <c r="M285" s="104" t="str">
        <f t="shared" si="1"/>
        <v>#REF!</v>
      </c>
      <c r="N285" s="105">
        <f t="shared" si="2"/>
        <v>5082.352941</v>
      </c>
      <c r="O285" s="108" t="str">
        <f>IFERROR(IF(IF(LEFT(I285,1)="B",VLOOKUP(A285,'item dashboard'!A:K,11,0),"")&lt;1,0,IF(LEFT(I285,1)="b",VLOOKUP(A285,'item dashboard'!A:K,11,0),"")),"")</f>
        <v/>
      </c>
      <c r="P285" s="105" t="str">
        <f>IFERROR(VLOOKUP(A285,[2]Sheet2!$A:$C,3,0),1)</f>
        <v>#ERROR!</v>
      </c>
      <c r="Q285" s="109" t="str">
        <f>VLOOKUP(A285,'item dashboard'!A:A,1,0)</f>
        <v>B-BL250-Y25</v>
      </c>
      <c r="R285" s="109"/>
      <c r="S285" s="109"/>
    </row>
    <row r="286" ht="12.75" customHeight="1">
      <c r="A286" s="15" t="s">
        <v>779</v>
      </c>
      <c r="B286" s="15" t="s">
        <v>780</v>
      </c>
      <c r="C286" s="107">
        <v>0.032</v>
      </c>
      <c r="D286" s="15" t="s">
        <v>4158</v>
      </c>
      <c r="E286" s="93">
        <v>7200.0</v>
      </c>
      <c r="F286" s="93">
        <v>1.0</v>
      </c>
      <c r="G286" s="93">
        <v>17.15</v>
      </c>
      <c r="H286" s="93">
        <v>5038.0</v>
      </c>
      <c r="I286" s="15" t="s">
        <v>4146</v>
      </c>
      <c r="J286" s="107">
        <v>0.015552</v>
      </c>
      <c r="K286" s="93">
        <v>2.5</v>
      </c>
      <c r="L286" s="15" t="s">
        <v>4147</v>
      </c>
      <c r="M286" s="104" t="str">
        <f t="shared" si="1"/>
        <v>#REF!</v>
      </c>
      <c r="N286" s="105">
        <f t="shared" si="2"/>
        <v>5037.900875</v>
      </c>
      <c r="O286" s="108" t="str">
        <f>IFERROR(IF(IF(LEFT(I286,1)="B",VLOOKUP(A286,'item dashboard'!A:K,11,0),"")&lt;1,0,IF(LEFT(I286,1)="b",VLOOKUP(A286,'item dashboard'!A:K,11,0),"")),"")</f>
        <v/>
      </c>
      <c r="P286" s="105" t="str">
        <f>IFERROR(VLOOKUP(A286,[2]Sheet2!$A:$C,3,0),1)</f>
        <v>#ERROR!</v>
      </c>
      <c r="Q286" s="109" t="str">
        <f>VLOOKUP(A286,'item dashboard'!A:A,1,0)</f>
        <v>B-BL500-BL32</v>
      </c>
      <c r="R286" s="109"/>
      <c r="S286" s="109"/>
    </row>
    <row r="287" ht="12.75" customHeight="1">
      <c r="A287" s="15" t="s">
        <v>781</v>
      </c>
      <c r="B287" s="15" t="s">
        <v>782</v>
      </c>
      <c r="C287" s="107">
        <v>0.032</v>
      </c>
      <c r="D287" s="15" t="s">
        <v>4158</v>
      </c>
      <c r="E287" s="93">
        <v>7200.0</v>
      </c>
      <c r="F287" s="93">
        <v>1.0</v>
      </c>
      <c r="G287" s="93">
        <v>17.0</v>
      </c>
      <c r="H287" s="93">
        <v>35265.0</v>
      </c>
      <c r="I287" s="15" t="s">
        <v>4146</v>
      </c>
      <c r="J287" s="107">
        <v>0.015552</v>
      </c>
      <c r="K287" s="93">
        <v>2.5</v>
      </c>
      <c r="L287" s="15" t="s">
        <v>4147</v>
      </c>
      <c r="M287" s="104" t="str">
        <f t="shared" si="1"/>
        <v>#REF!</v>
      </c>
      <c r="N287" s="105">
        <f t="shared" si="2"/>
        <v>5082.352941</v>
      </c>
      <c r="O287" s="108" t="str">
        <f>IFERROR(IF(IF(LEFT(I287,1)="B",VLOOKUP(A287,'item dashboard'!A:K,11,0),"")&lt;1,0,IF(LEFT(I287,1)="b",VLOOKUP(A287,'item dashboard'!A:K,11,0),"")),"")</f>
        <v/>
      </c>
      <c r="P287" s="105" t="str">
        <f>IFERROR(VLOOKUP(A287,[2]Sheet2!$A:$C,3,0),1)</f>
        <v>#ERROR!</v>
      </c>
      <c r="Q287" s="109" t="str">
        <f>VLOOKUP(A287,'item dashboard'!A:A,1,0)</f>
        <v>B-BL500-W32</v>
      </c>
      <c r="R287" s="109"/>
      <c r="S287" s="109"/>
    </row>
    <row r="288" ht="12.75" customHeight="1">
      <c r="A288" s="15" t="s">
        <v>783</v>
      </c>
      <c r="B288" s="15" t="s">
        <v>784</v>
      </c>
      <c r="C288" s="107">
        <v>0.032</v>
      </c>
      <c r="D288" s="15" t="s">
        <v>4148</v>
      </c>
      <c r="E288" s="93">
        <v>3600.0</v>
      </c>
      <c r="F288" s="93">
        <v>1.0</v>
      </c>
      <c r="G288" s="93">
        <v>3.6</v>
      </c>
      <c r="H288" s="93">
        <v>24000.0</v>
      </c>
      <c r="I288" s="15" t="s">
        <v>781</v>
      </c>
      <c r="J288" s="107">
        <v>1.0</v>
      </c>
      <c r="K288" s="93">
        <v>2.5</v>
      </c>
      <c r="L288" s="15" t="s">
        <v>4147</v>
      </c>
      <c r="M288" s="104" t="str">
        <f t="shared" si="1"/>
        <v>#REF!</v>
      </c>
      <c r="N288" s="105">
        <f t="shared" si="2"/>
        <v>24000</v>
      </c>
      <c r="O288" s="108">
        <f>IFERROR(IF(IF(LEFT(I288,1)="B",VLOOKUP(A288,'item dashboard'!A:K,11,0),"")&lt;1,0,IF(LEFT(I288,1)="b",VLOOKUP(A288,'item dashboard'!A:K,11,0),"")),"")</f>
        <v>0</v>
      </c>
      <c r="P288" s="105" t="str">
        <f>IFERROR(VLOOKUP(A288,[2]Sheet2!$A:$C,3,0),1)</f>
        <v>#ERROR!</v>
      </c>
      <c r="Q288" s="109" t="str">
        <f>VLOOKUP(A288,'item dashboard'!A:A,1,0)</f>
        <v>B-BL500-W32ELEX</v>
      </c>
      <c r="R288" s="109"/>
      <c r="S288" s="109"/>
    </row>
    <row r="289" ht="12.75" customHeight="1">
      <c r="A289" s="15" t="s">
        <v>785</v>
      </c>
      <c r="B289" s="15" t="s">
        <v>786</v>
      </c>
      <c r="C289" s="107">
        <v>0.032</v>
      </c>
      <c r="D289" s="15" t="s">
        <v>4148</v>
      </c>
      <c r="E289" s="93">
        <v>3600.0</v>
      </c>
      <c r="F289" s="93">
        <v>1.0</v>
      </c>
      <c r="G289" s="93">
        <v>3.6</v>
      </c>
      <c r="H289" s="93">
        <v>24000.0</v>
      </c>
      <c r="I289" s="15" t="s">
        <v>781</v>
      </c>
      <c r="J289" s="107">
        <v>1.0</v>
      </c>
      <c r="K289" s="93">
        <v>2.5</v>
      </c>
      <c r="L289" s="15" t="s">
        <v>4147</v>
      </c>
      <c r="M289" s="104" t="str">
        <f t="shared" si="1"/>
        <v>#REF!</v>
      </c>
      <c r="N289" s="105">
        <f t="shared" si="2"/>
        <v>24000</v>
      </c>
      <c r="O289" s="108">
        <f>IFERROR(IF(IF(LEFT(I289,1)="B",VLOOKUP(A289,'item dashboard'!A:K,11,0),"")&lt;1,0,IF(LEFT(I289,1)="b",VLOOKUP(A289,'item dashboard'!A:K,11,0),"")),"")</f>
        <v>0</v>
      </c>
      <c r="P289" s="105" t="str">
        <f>IFERROR(VLOOKUP(A289,[2]Sheet2!$A:$C,3,0),1)</f>
        <v>#ERROR!</v>
      </c>
      <c r="Q289" s="109" t="str">
        <f>VLOOKUP(A289,'item dashboard'!A:A,1,0)</f>
        <v>B-BL500-W32ODX</v>
      </c>
      <c r="R289" s="109"/>
      <c r="S289" s="109"/>
    </row>
    <row r="290" ht="12.75" customHeight="1">
      <c r="A290" s="15" t="s">
        <v>787</v>
      </c>
      <c r="B290" s="15" t="s">
        <v>788</v>
      </c>
      <c r="C290" s="107">
        <v>0.032</v>
      </c>
      <c r="D290" s="15" t="s">
        <v>4158</v>
      </c>
      <c r="E290" s="93">
        <v>7200.0</v>
      </c>
      <c r="F290" s="93">
        <v>1.0</v>
      </c>
      <c r="G290" s="93">
        <v>17.0</v>
      </c>
      <c r="H290" s="93">
        <v>35265.0</v>
      </c>
      <c r="I290" s="15" t="s">
        <v>4146</v>
      </c>
      <c r="J290" s="107">
        <v>0.01568</v>
      </c>
      <c r="K290" s="93">
        <v>2.5</v>
      </c>
      <c r="L290" s="15" t="s">
        <v>4147</v>
      </c>
      <c r="M290" s="104" t="str">
        <f t="shared" si="1"/>
        <v>#REF!</v>
      </c>
      <c r="N290" s="105">
        <f t="shared" si="2"/>
        <v>5082.352941</v>
      </c>
      <c r="O290" s="108" t="str">
        <f>IFERROR(IF(IF(LEFT(I290,1)="B",VLOOKUP(A290,'item dashboard'!A:K,11,0),"")&lt;1,0,IF(LEFT(I290,1)="b",VLOOKUP(A290,'item dashboard'!A:K,11,0),"")),"")</f>
        <v/>
      </c>
      <c r="P290" s="105" t="str">
        <f>IFERROR(VLOOKUP(A290,[2]Sheet2!$A:$C,3,0),1)</f>
        <v>#ERROR!</v>
      </c>
      <c r="Q290" s="109" t="str">
        <f>VLOOKUP(A290,'item dashboard'!A:A,1,0)</f>
        <v>B-BL500-Y32</v>
      </c>
      <c r="R290" s="109"/>
      <c r="S290" s="109"/>
    </row>
    <row r="291" ht="12.75" customHeight="1">
      <c r="A291" s="15" t="s">
        <v>789</v>
      </c>
      <c r="B291" s="15" t="s">
        <v>790</v>
      </c>
      <c r="C291" s="107">
        <v>0.008</v>
      </c>
      <c r="D291" s="15" t="s">
        <v>4150</v>
      </c>
      <c r="E291" s="93">
        <v>7200.0</v>
      </c>
      <c r="F291" s="93">
        <v>1.0</v>
      </c>
      <c r="G291" s="93">
        <v>10.0</v>
      </c>
      <c r="H291" s="93">
        <v>60480.0</v>
      </c>
      <c r="I291" s="15" t="s">
        <v>4146</v>
      </c>
      <c r="J291" s="107">
        <v>0.003888</v>
      </c>
      <c r="K291" s="93">
        <v>2.5</v>
      </c>
      <c r="L291" s="15" t="s">
        <v>4147</v>
      </c>
      <c r="M291" s="104" t="str">
        <f t="shared" si="1"/>
        <v>#REF!</v>
      </c>
      <c r="N291" s="105">
        <f t="shared" si="2"/>
        <v>8640</v>
      </c>
      <c r="O291" s="108" t="str">
        <f>IFERROR(IF(IF(LEFT(I291,1)="B",VLOOKUP(A291,'item dashboard'!A:K,11,0),"")&lt;1,0,IF(LEFT(I291,1)="b",VLOOKUP(A291,'item dashboard'!A:K,11,0),"")),"")</f>
        <v/>
      </c>
      <c r="P291" s="105" t="str">
        <f>IFERROR(VLOOKUP(A291,[2]Sheet2!$A:$C,3,0),1)</f>
        <v>#ERROR!</v>
      </c>
      <c r="Q291" s="109" t="str">
        <f>VLOOKUP(A291,'item dashboard'!A:A,1,0)</f>
        <v>B-BL70-W8</v>
      </c>
      <c r="R291" s="109"/>
      <c r="S291" s="109"/>
    </row>
    <row r="292" ht="12.75" customHeight="1">
      <c r="A292" s="15" t="s">
        <v>791</v>
      </c>
      <c r="B292" s="15" t="s">
        <v>792</v>
      </c>
      <c r="C292" s="107">
        <v>0.008</v>
      </c>
      <c r="D292" s="15" t="s">
        <v>4150</v>
      </c>
      <c r="E292" s="93">
        <v>2.0</v>
      </c>
      <c r="F292" s="93">
        <v>1.0</v>
      </c>
      <c r="G292" s="93">
        <v>10.0</v>
      </c>
      <c r="H292" s="93">
        <v>8640.0</v>
      </c>
      <c r="I292" s="15" t="s">
        <v>4146</v>
      </c>
      <c r="J292" s="107">
        <v>0.003888</v>
      </c>
      <c r="K292" s="93">
        <v>0.0</v>
      </c>
      <c r="L292" s="15" t="s">
        <v>4149</v>
      </c>
      <c r="M292" s="104" t="str">
        <f t="shared" si="1"/>
        <v>#REF!</v>
      </c>
      <c r="N292" s="105">
        <f t="shared" si="2"/>
        <v>8640</v>
      </c>
      <c r="O292" s="108" t="str">
        <f>IFERROR(IF(IF(LEFT(I292,1)="B",VLOOKUP(A292,'item dashboard'!A:K,11,0),"")&lt;1,0,IF(LEFT(I292,1)="b",VLOOKUP(A292,'item dashboard'!A:K,11,0),"")),"")</f>
        <v/>
      </c>
      <c r="P292" s="105" t="str">
        <f>IFERROR(VLOOKUP(A292,[2]Sheet2!$A:$C,3,0),1)</f>
        <v>#ERROR!</v>
      </c>
      <c r="Q292" s="109" t="str">
        <f>VLOOKUP(A292,'item dashboard'!A:A,1,0)</f>
        <v>B-BL71-W8</v>
      </c>
      <c r="R292" s="109"/>
      <c r="S292" s="109"/>
    </row>
    <row r="293" ht="12.75" customHeight="1">
      <c r="A293" s="15" t="s">
        <v>793</v>
      </c>
      <c r="B293" s="15" t="s">
        <v>794</v>
      </c>
      <c r="C293" s="107">
        <v>0.008</v>
      </c>
      <c r="D293" s="15" t="s">
        <v>4150</v>
      </c>
      <c r="E293" s="93">
        <v>7200.0</v>
      </c>
      <c r="F293" s="93">
        <v>1.0</v>
      </c>
      <c r="G293" s="93">
        <v>10.0</v>
      </c>
      <c r="H293" s="93">
        <v>8640.0</v>
      </c>
      <c r="I293" s="15" t="s">
        <v>4146</v>
      </c>
      <c r="J293" s="107">
        <v>0.003888</v>
      </c>
      <c r="K293" s="93">
        <v>2.5</v>
      </c>
      <c r="L293" s="15" t="s">
        <v>4147</v>
      </c>
      <c r="M293" s="104" t="str">
        <f t="shared" si="1"/>
        <v>#REF!</v>
      </c>
      <c r="N293" s="105">
        <f t="shared" si="2"/>
        <v>8640</v>
      </c>
      <c r="O293" s="108" t="str">
        <f>IFERROR(IF(IF(LEFT(I293,1)="B",VLOOKUP(A293,'item dashboard'!A:K,11,0),"")&lt;1,0,IF(LEFT(I293,1)="b",VLOOKUP(A293,'item dashboard'!A:K,11,0),"")),"")</f>
        <v/>
      </c>
      <c r="P293" s="105" t="str">
        <f>IFERROR(VLOOKUP(A293,[2]Sheet2!$A:$C,3,0),1)</f>
        <v>#ERROR!</v>
      </c>
      <c r="Q293" s="109" t="str">
        <f>VLOOKUP(A293,'item dashboard'!A:A,1,0)</f>
        <v>B-BL71-W8ELEX</v>
      </c>
      <c r="R293" s="109"/>
      <c r="S293" s="109"/>
    </row>
    <row r="294" ht="12.75" customHeight="1">
      <c r="A294" s="15" t="s">
        <v>795</v>
      </c>
      <c r="B294" s="15" t="s">
        <v>796</v>
      </c>
      <c r="C294" s="107">
        <v>0.022000000000000002</v>
      </c>
      <c r="D294" s="15" t="s">
        <v>4158</v>
      </c>
      <c r="E294" s="93">
        <v>7200.0</v>
      </c>
      <c r="F294" s="93">
        <v>1.0</v>
      </c>
      <c r="G294" s="93">
        <v>18.35</v>
      </c>
      <c r="H294" s="93">
        <v>4709.0</v>
      </c>
      <c r="I294" s="15" t="s">
        <v>4146</v>
      </c>
      <c r="J294" s="107">
        <v>0.010736</v>
      </c>
      <c r="K294" s="93">
        <v>2.5</v>
      </c>
      <c r="L294" s="15" t="s">
        <v>4147</v>
      </c>
      <c r="M294" s="104" t="str">
        <f t="shared" si="1"/>
        <v>#REF!</v>
      </c>
      <c r="N294" s="105">
        <f t="shared" si="2"/>
        <v>4708.446866</v>
      </c>
      <c r="O294" s="108" t="str">
        <f>IFERROR(IF(IF(LEFT(I294,1)="B",VLOOKUP(A294,'item dashboard'!A:K,11,0),"")&lt;1,0,IF(LEFT(I294,1)="b",VLOOKUP(A294,'item dashboard'!A:K,11,0),"")),"")</f>
        <v/>
      </c>
      <c r="P294" s="105" t="str">
        <f>IFERROR(VLOOKUP(A294,[2]Sheet2!$A:$C,3,0),1)</f>
        <v>#ERROR!</v>
      </c>
      <c r="Q294" s="109" t="str">
        <f>VLOOKUP(A294,'item dashboard'!A:A,1,0)</f>
        <v>B-BRAND300-BN22</v>
      </c>
      <c r="R294" s="109"/>
      <c r="S294" s="109"/>
    </row>
    <row r="295" ht="12.75" customHeight="1">
      <c r="A295" s="15" t="s">
        <v>797</v>
      </c>
      <c r="B295" s="15" t="s">
        <v>798</v>
      </c>
      <c r="C295" s="107">
        <v>0.016</v>
      </c>
      <c r="D295" s="15" t="s">
        <v>4150</v>
      </c>
      <c r="E295" s="93">
        <v>7200.0</v>
      </c>
      <c r="F295" s="93">
        <v>1.0</v>
      </c>
      <c r="G295" s="93">
        <v>16.0</v>
      </c>
      <c r="H295" s="93">
        <v>5400.0</v>
      </c>
      <c r="I295" s="15" t="s">
        <v>4146</v>
      </c>
      <c r="J295" s="107">
        <v>0.007808000000000001</v>
      </c>
      <c r="K295" s="93">
        <v>2.5</v>
      </c>
      <c r="L295" s="15" t="s">
        <v>4147</v>
      </c>
      <c r="M295" s="104" t="str">
        <f t="shared" si="1"/>
        <v>#REF!</v>
      </c>
      <c r="N295" s="105">
        <f t="shared" si="2"/>
        <v>5400</v>
      </c>
      <c r="O295" s="108" t="str">
        <f>IFERROR(IF(IF(LEFT(I295,1)="B",VLOOKUP(A295,'item dashboard'!A:K,11,0),"")&lt;1,0,IF(LEFT(I295,1)="b",VLOOKUP(A295,'item dashboard'!A:K,11,0),"")),"")</f>
        <v/>
      </c>
      <c r="P295" s="105" t="str">
        <f>IFERROR(VLOOKUP(A295,[2]Sheet2!$A:$C,3,0),1)</f>
        <v>#ERROR!</v>
      </c>
      <c r="Q295" s="109" t="str">
        <f>VLOOKUP(A295,'item dashboard'!A:A,1,0)</f>
        <v>B-C1-BK16</v>
      </c>
      <c r="R295" s="109"/>
      <c r="S295" s="109"/>
    </row>
    <row r="296" ht="12.75" customHeight="1">
      <c r="A296" s="15" t="s">
        <v>799</v>
      </c>
      <c r="B296" s="15" t="s">
        <v>800</v>
      </c>
      <c r="C296" s="107">
        <v>0.016</v>
      </c>
      <c r="D296" s="15" t="s">
        <v>4148</v>
      </c>
      <c r="E296" s="93">
        <v>3600.0</v>
      </c>
      <c r="F296" s="93">
        <v>1.0</v>
      </c>
      <c r="G296" s="93">
        <v>3.6</v>
      </c>
      <c r="H296" s="93">
        <v>17280.0</v>
      </c>
      <c r="I296" s="15" t="s">
        <v>797</v>
      </c>
      <c r="J296" s="107">
        <v>1.0</v>
      </c>
      <c r="K296" s="93">
        <v>2.0</v>
      </c>
      <c r="L296" s="15" t="s">
        <v>4147</v>
      </c>
      <c r="M296" s="104" t="str">
        <f t="shared" si="1"/>
        <v>#REF!</v>
      </c>
      <c r="N296" s="105">
        <f t="shared" si="2"/>
        <v>24000</v>
      </c>
      <c r="O296" s="108">
        <f>IFERROR(IF(IF(LEFT(I296,1)="B",VLOOKUP(A296,'item dashboard'!A:K,11,0),"")&lt;1,0,IF(LEFT(I296,1)="b",VLOOKUP(A296,'item dashboard'!A:K,11,0),"")),"")</f>
        <v>0</v>
      </c>
      <c r="P296" s="105" t="str">
        <f>IFERROR(VLOOKUP(A296,[2]Sheet2!$A:$C,3,0),1)</f>
        <v>#ERROR!</v>
      </c>
      <c r="Q296" s="109" t="str">
        <f>VLOOKUP(A296,'item dashboard'!A:A,1,0)</f>
        <v>B-C1-BK16DOVE</v>
      </c>
      <c r="R296" s="109"/>
      <c r="S296" s="109"/>
    </row>
    <row r="297" ht="12.75" customHeight="1">
      <c r="A297" s="15" t="s">
        <v>803</v>
      </c>
      <c r="B297" s="15" t="s">
        <v>804</v>
      </c>
      <c r="C297" s="107">
        <v>0.016</v>
      </c>
      <c r="D297" s="15" t="s">
        <v>4148</v>
      </c>
      <c r="E297" s="93">
        <v>3600.0</v>
      </c>
      <c r="F297" s="93">
        <v>1.0</v>
      </c>
      <c r="G297" s="93">
        <v>3.6</v>
      </c>
      <c r="H297" s="93">
        <v>17280.0</v>
      </c>
      <c r="I297" s="15" t="s">
        <v>811</v>
      </c>
      <c r="J297" s="107">
        <v>1.0</v>
      </c>
      <c r="K297" s="93">
        <v>2.0</v>
      </c>
      <c r="L297" s="15" t="s">
        <v>4147</v>
      </c>
      <c r="M297" s="104" t="str">
        <f t="shared" si="1"/>
        <v>#REF!</v>
      </c>
      <c r="N297" s="105">
        <f t="shared" si="2"/>
        <v>24000</v>
      </c>
      <c r="O297" s="108">
        <f>IFERROR(IF(IF(LEFT(I297,1)="B",VLOOKUP(A297,'item dashboard'!A:K,11,0),"")&lt;1,0,IF(LEFT(I297,1)="b",VLOOKUP(A297,'item dashboard'!A:K,11,0),"")),"")</f>
        <v>0</v>
      </c>
      <c r="P297" s="105" t="str">
        <f>IFERROR(VLOOKUP(A297,[2]Sheet2!$A:$C,3,0),1)</f>
        <v>#ERROR!</v>
      </c>
      <c r="Q297" s="109" t="str">
        <f>VLOOKUP(A297,'item dashboard'!A:A,1,0)</f>
        <v>B-C1-BN16-DOR10</v>
      </c>
      <c r="R297" s="109"/>
      <c r="S297" s="109"/>
    </row>
    <row r="298" ht="12.75" customHeight="1">
      <c r="A298" s="15" t="s">
        <v>801</v>
      </c>
      <c r="B298" s="15" t="s">
        <v>802</v>
      </c>
      <c r="C298" s="107">
        <v>0.016</v>
      </c>
      <c r="D298" s="15" t="s">
        <v>4148</v>
      </c>
      <c r="E298" s="93">
        <v>3600.0</v>
      </c>
      <c r="F298" s="93">
        <v>1.0</v>
      </c>
      <c r="G298" s="93">
        <v>3.6</v>
      </c>
      <c r="H298" s="93">
        <v>17280.0</v>
      </c>
      <c r="I298" s="15" t="s">
        <v>811</v>
      </c>
      <c r="J298" s="107">
        <v>1.0</v>
      </c>
      <c r="K298" s="93">
        <v>2.0</v>
      </c>
      <c r="L298" s="15" t="s">
        <v>4147</v>
      </c>
      <c r="M298" s="104" t="str">
        <f t="shared" si="1"/>
        <v>#REF!</v>
      </c>
      <c r="N298" s="105">
        <f t="shared" si="2"/>
        <v>24000</v>
      </c>
      <c r="O298" s="108">
        <f>IFERROR(IF(IF(LEFT(I298,1)="B",VLOOKUP(A298,'item dashboard'!A:K,11,0),"")&lt;1,0,IF(LEFT(I298,1)="b",VLOOKUP(A298,'item dashboard'!A:K,11,0),"")),"")</f>
        <v>0</v>
      </c>
      <c r="P298" s="105" t="str">
        <f>IFERROR(VLOOKUP(A298,[2]Sheet2!$A:$C,3,0),1)</f>
        <v>#ERROR!</v>
      </c>
      <c r="Q298" s="109" t="str">
        <f>VLOOKUP(A298,'item dashboard'!A:A,1,0)</f>
        <v>B-C1-BN16BATA-S</v>
      </c>
      <c r="R298" s="109"/>
      <c r="S298" s="109"/>
    </row>
    <row r="299" ht="12.75" customHeight="1">
      <c r="A299" s="15" t="s">
        <v>807</v>
      </c>
      <c r="B299" s="15" t="s">
        <v>808</v>
      </c>
      <c r="C299" s="107">
        <v>0.016</v>
      </c>
      <c r="D299" s="15" t="s">
        <v>4148</v>
      </c>
      <c r="E299" s="93">
        <v>3600.0</v>
      </c>
      <c r="F299" s="93">
        <v>1.0</v>
      </c>
      <c r="G299" s="93">
        <v>3.6</v>
      </c>
      <c r="H299" s="93">
        <v>17280.0</v>
      </c>
      <c r="I299" s="15" t="s">
        <v>811</v>
      </c>
      <c r="J299" s="107">
        <v>1.0</v>
      </c>
      <c r="K299" s="93">
        <v>2.0</v>
      </c>
      <c r="L299" s="15" t="s">
        <v>4147</v>
      </c>
      <c r="M299" s="104" t="str">
        <f t="shared" si="1"/>
        <v>#REF!</v>
      </c>
      <c r="N299" s="105">
        <f t="shared" si="2"/>
        <v>24000</v>
      </c>
      <c r="O299" s="108">
        <f>IFERROR(IF(IF(LEFT(I299,1)="B",VLOOKUP(A299,'item dashboard'!A:K,11,0),"")&lt;1,0,IF(LEFT(I299,1)="b",VLOOKUP(A299,'item dashboard'!A:K,11,0),"")),"")</f>
        <v>0</v>
      </c>
      <c r="P299" s="105" t="str">
        <f>IFERROR(VLOOKUP(A299,[2]Sheet2!$A:$C,3,0),1)</f>
        <v>#ERROR!</v>
      </c>
      <c r="Q299" s="109" t="str">
        <f>VLOOKUP(A299,'item dashboard'!A:A,1,0)</f>
        <v>B-C1-BN16DOR-SA</v>
      </c>
      <c r="R299" s="109"/>
      <c r="S299" s="109"/>
    </row>
    <row r="300" ht="12.75" customHeight="1">
      <c r="A300" s="15" t="s">
        <v>809</v>
      </c>
      <c r="B300" s="15" t="s">
        <v>810</v>
      </c>
      <c r="C300" s="107">
        <v>0.016</v>
      </c>
      <c r="D300" s="15" t="s">
        <v>4148</v>
      </c>
      <c r="E300" s="93">
        <v>3600.0</v>
      </c>
      <c r="F300" s="93">
        <v>1.0</v>
      </c>
      <c r="G300" s="93">
        <v>3.6</v>
      </c>
      <c r="H300" s="93">
        <v>17280.0</v>
      </c>
      <c r="I300" s="15" t="s">
        <v>811</v>
      </c>
      <c r="J300" s="107">
        <v>1.0</v>
      </c>
      <c r="K300" s="93">
        <v>2.0</v>
      </c>
      <c r="L300" s="15" t="s">
        <v>4147</v>
      </c>
      <c r="M300" s="104" t="str">
        <f t="shared" si="1"/>
        <v>#REF!</v>
      </c>
      <c r="N300" s="105">
        <f t="shared" si="2"/>
        <v>24000</v>
      </c>
      <c r="O300" s="108">
        <f>IFERROR(IF(IF(LEFT(I300,1)="B",VLOOKUP(A300,'item dashboard'!A:K,11,0),"")&lt;1,0,IF(LEFT(I300,1)="b",VLOOKUP(A300,'item dashboard'!A:K,11,0),"")),"")</f>
        <v>0</v>
      </c>
      <c r="P300" s="105" t="str">
        <f>IFERROR(VLOOKUP(A300,[2]Sheet2!$A:$C,3,0),1)</f>
        <v>#ERROR!</v>
      </c>
      <c r="Q300" s="109" t="str">
        <f>VLOOKUP(A300,'item dashboard'!A:A,1,0)</f>
        <v>B-C1-BN16DOR-SU</v>
      </c>
      <c r="R300" s="109"/>
      <c r="S300" s="109"/>
    </row>
    <row r="301" ht="12.75" customHeight="1">
      <c r="A301" s="15" t="s">
        <v>805</v>
      </c>
      <c r="B301" s="15" t="s">
        <v>806</v>
      </c>
      <c r="C301" s="107">
        <v>0.016</v>
      </c>
      <c r="D301" s="15" t="s">
        <v>4148</v>
      </c>
      <c r="E301" s="93">
        <v>3600.0</v>
      </c>
      <c r="F301" s="93">
        <v>1.0</v>
      </c>
      <c r="G301" s="93">
        <v>3.6</v>
      </c>
      <c r="H301" s="93">
        <v>17280.0</v>
      </c>
      <c r="I301" s="15" t="s">
        <v>811</v>
      </c>
      <c r="J301" s="107">
        <v>1.0</v>
      </c>
      <c r="K301" s="93">
        <v>2.0</v>
      </c>
      <c r="L301" s="15" t="s">
        <v>4147</v>
      </c>
      <c r="M301" s="104" t="str">
        <f t="shared" si="1"/>
        <v>#REF!</v>
      </c>
      <c r="N301" s="105">
        <f t="shared" si="2"/>
        <v>24000</v>
      </c>
      <c r="O301" s="108">
        <f>IFERROR(IF(IF(LEFT(I301,1)="B",VLOOKUP(A301,'item dashboard'!A:K,11,0),"")&lt;1,0,IF(LEFT(I301,1)="b",VLOOKUP(A301,'item dashboard'!A:K,11,0),"")),"")</f>
        <v>0</v>
      </c>
      <c r="P301" s="105" t="str">
        <f>IFERROR(VLOOKUP(A301,[2]Sheet2!$A:$C,3,0),1)</f>
        <v>#ERROR!</v>
      </c>
      <c r="Q301" s="109" t="str">
        <f>VLOOKUP(A301,'item dashboard'!A:A,1,0)</f>
        <v>B-C1-BN16DORIC</v>
      </c>
      <c r="R301" s="109"/>
      <c r="S301" s="109"/>
    </row>
    <row r="302" ht="12.75" customHeight="1">
      <c r="A302" s="15" t="s">
        <v>811</v>
      </c>
      <c r="B302" s="15" t="s">
        <v>812</v>
      </c>
      <c r="C302" s="107">
        <v>0.016</v>
      </c>
      <c r="D302" s="15" t="s">
        <v>4150</v>
      </c>
      <c r="E302" s="93">
        <v>7200.0</v>
      </c>
      <c r="F302" s="93">
        <v>1.0</v>
      </c>
      <c r="G302" s="93">
        <v>16.0</v>
      </c>
      <c r="H302" s="93">
        <v>5400.0</v>
      </c>
      <c r="I302" s="15" t="s">
        <v>4146</v>
      </c>
      <c r="J302" s="107">
        <v>0.007808000000000001</v>
      </c>
      <c r="K302" s="93">
        <v>2.5</v>
      </c>
      <c r="L302" s="15" t="s">
        <v>4147</v>
      </c>
      <c r="M302" s="104" t="str">
        <f t="shared" si="1"/>
        <v>#REF!</v>
      </c>
      <c r="N302" s="105">
        <f t="shared" si="2"/>
        <v>5400</v>
      </c>
      <c r="O302" s="108" t="str">
        <f>IFERROR(IF(IF(LEFT(I302,1)="B",VLOOKUP(A302,'item dashboard'!A:K,11,0),"")&lt;1,0,IF(LEFT(I302,1)="b",VLOOKUP(A302,'item dashboard'!A:K,11,0),"")),"")</f>
        <v/>
      </c>
      <c r="P302" s="105" t="str">
        <f>IFERROR(VLOOKUP(A302,[2]Sheet2!$A:$C,3,0),1)</f>
        <v>#ERROR!</v>
      </c>
      <c r="Q302" s="109" t="str">
        <f>VLOOKUP(A302,'item dashboard'!A:A,1,0)</f>
        <v>B-C1-BR16</v>
      </c>
      <c r="R302" s="109"/>
      <c r="S302" s="109"/>
    </row>
    <row r="303" ht="12.75" customHeight="1">
      <c r="A303" s="15" t="s">
        <v>813</v>
      </c>
      <c r="B303" s="15" t="s">
        <v>814</v>
      </c>
      <c r="C303" s="107">
        <v>0.01</v>
      </c>
      <c r="D303" s="15" t="s">
        <v>4150</v>
      </c>
      <c r="E303" s="93">
        <v>3600.0</v>
      </c>
      <c r="F303" s="93">
        <v>1.0</v>
      </c>
      <c r="G303" s="93">
        <v>12.0</v>
      </c>
      <c r="H303" s="93">
        <v>50400.0</v>
      </c>
      <c r="I303" s="15" t="s">
        <v>4146</v>
      </c>
      <c r="J303" s="107">
        <v>0.005</v>
      </c>
      <c r="K303" s="93">
        <v>2.0</v>
      </c>
      <c r="L303" s="15" t="s">
        <v>4147</v>
      </c>
      <c r="M303" s="104" t="str">
        <f t="shared" si="1"/>
        <v>#REF!</v>
      </c>
      <c r="N303" s="105">
        <f t="shared" si="2"/>
        <v>7200</v>
      </c>
      <c r="O303" s="108" t="str">
        <f>IFERROR(IF(IF(LEFT(I303,1)="B",VLOOKUP(A303,'item dashboard'!A:K,11,0),"")&lt;1,0,IF(LEFT(I303,1)="b",VLOOKUP(A303,'item dashboard'!A:K,11,0),"")),"")</f>
        <v/>
      </c>
      <c r="P303" s="105" t="str">
        <f>IFERROR(VLOOKUP(A303,[2]Sheet2!$A:$C,3,0),1)</f>
        <v>#ERROR!</v>
      </c>
      <c r="Q303" s="109" t="str">
        <f>VLOOKUP(A303,'item dashboard'!A:A,1,0)</f>
        <v>B-C1-N10</v>
      </c>
      <c r="R303" s="109"/>
      <c r="S303" s="109"/>
    </row>
    <row r="304" ht="12.75" customHeight="1">
      <c r="A304" s="15" t="s">
        <v>815</v>
      </c>
      <c r="B304" s="15" t="s">
        <v>816</v>
      </c>
      <c r="C304" s="107">
        <v>0.01</v>
      </c>
      <c r="D304" s="15" t="s">
        <v>4150</v>
      </c>
      <c r="E304" s="93">
        <v>3600.0</v>
      </c>
      <c r="F304" s="93">
        <v>1.0</v>
      </c>
      <c r="G304" s="93">
        <v>12.0</v>
      </c>
      <c r="H304" s="93">
        <v>50400.0</v>
      </c>
      <c r="I304" s="15" t="s">
        <v>4146</v>
      </c>
      <c r="J304" s="107">
        <v>0.00986</v>
      </c>
      <c r="K304" s="93">
        <v>2.5</v>
      </c>
      <c r="L304" s="15" t="s">
        <v>4147</v>
      </c>
      <c r="M304" s="104" t="str">
        <f t="shared" si="1"/>
        <v>#REF!</v>
      </c>
      <c r="N304" s="105">
        <f t="shared" si="2"/>
        <v>7200</v>
      </c>
      <c r="O304" s="108" t="str">
        <f>IFERROR(IF(IF(LEFT(I304,1)="B",VLOOKUP(A304,'item dashboard'!A:K,11,0),"")&lt;1,0,IF(LEFT(I304,1)="b",VLOOKUP(A304,'item dashboard'!A:K,11,0),"")),"")</f>
        <v/>
      </c>
      <c r="P304" s="105" t="str">
        <f>IFERROR(VLOOKUP(A304,[2]Sheet2!$A:$C,3,0),1)</f>
        <v>#ERROR!</v>
      </c>
      <c r="Q304" s="109" t="str">
        <f>VLOOKUP(A304,'item dashboard'!A:A,1,0)</f>
        <v>B-C1-W10</v>
      </c>
      <c r="R304" s="109"/>
      <c r="S304" s="109"/>
    </row>
    <row r="305" ht="12.75" customHeight="1">
      <c r="A305" s="15" t="s">
        <v>817</v>
      </c>
      <c r="B305" s="15" t="s">
        <v>816</v>
      </c>
      <c r="C305" s="107">
        <v>0.013000000000000001</v>
      </c>
      <c r="D305" s="15" t="s">
        <v>4150</v>
      </c>
      <c r="E305" s="93">
        <v>7200.0</v>
      </c>
      <c r="F305" s="93">
        <v>1.0</v>
      </c>
      <c r="G305" s="93">
        <v>14.74</v>
      </c>
      <c r="H305" s="93">
        <v>5862.0</v>
      </c>
      <c r="I305" s="15" t="s">
        <v>4146</v>
      </c>
      <c r="J305" s="107">
        <v>0.006318000000000001</v>
      </c>
      <c r="K305" s="93">
        <v>2.5</v>
      </c>
      <c r="L305" s="15" t="s">
        <v>4149</v>
      </c>
      <c r="M305" s="104" t="str">
        <f t="shared" si="1"/>
        <v>#REF!</v>
      </c>
      <c r="N305" s="105">
        <f t="shared" si="2"/>
        <v>5861.601085</v>
      </c>
      <c r="O305" s="108" t="str">
        <f>IFERROR(IF(IF(LEFT(I305,1)="B",VLOOKUP(A305,'item dashboard'!A:K,11,0),"")&lt;1,0,IF(LEFT(I305,1)="b",VLOOKUP(A305,'item dashboard'!A:K,11,0),"")),"")</f>
        <v/>
      </c>
      <c r="P305" s="105" t="str">
        <f>IFERROR(VLOOKUP(A305,[2]Sheet2!$A:$C,3,0),1)</f>
        <v>#ERROR!</v>
      </c>
      <c r="Q305" s="109" t="str">
        <f>VLOOKUP(A305,'item dashboard'!A:A,1,0)</f>
        <v>B-C1-W13</v>
      </c>
      <c r="R305" s="109"/>
      <c r="S305" s="109"/>
    </row>
    <row r="306" ht="12.75" customHeight="1">
      <c r="A306" s="15" t="s">
        <v>818</v>
      </c>
      <c r="B306" s="15" t="s">
        <v>819</v>
      </c>
      <c r="C306" s="107">
        <v>0.013000000000000001</v>
      </c>
      <c r="D306" s="15" t="s">
        <v>4150</v>
      </c>
      <c r="E306" s="93">
        <v>7200.0</v>
      </c>
      <c r="F306" s="93">
        <v>1.0</v>
      </c>
      <c r="G306" s="93">
        <v>15.0</v>
      </c>
      <c r="H306" s="93">
        <v>40026.0</v>
      </c>
      <c r="I306" s="15" t="s">
        <v>4151</v>
      </c>
      <c r="J306" s="107">
        <v>0.006344</v>
      </c>
      <c r="K306" s="93">
        <v>2.5</v>
      </c>
      <c r="L306" s="15" t="s">
        <v>4153</v>
      </c>
      <c r="M306" s="104" t="str">
        <f t="shared" si="1"/>
        <v>#REF!</v>
      </c>
      <c r="N306" s="105">
        <f t="shared" si="2"/>
        <v>5760</v>
      </c>
      <c r="O306" s="108" t="str">
        <f>IFERROR(IF(IF(LEFT(I306,1)="B",VLOOKUP(A306,'item dashboard'!A:K,11,0),"")&lt;1,0,IF(LEFT(I306,1)="b",VLOOKUP(A306,'item dashboard'!A:K,11,0),"")),"")</f>
        <v/>
      </c>
      <c r="P306" s="105" t="str">
        <f>IFERROR(VLOOKUP(A306,[2]Sheet2!$A:$C,3,0),1)</f>
        <v>#ERROR!</v>
      </c>
      <c r="Q306" s="109" t="str">
        <f>VLOOKUP(A306,'item dashboard'!A:A,1,0)</f>
        <v>B-C2-BK13</v>
      </c>
      <c r="R306" s="109"/>
      <c r="S306" s="109"/>
    </row>
    <row r="307" ht="12.75" customHeight="1">
      <c r="A307" s="15" t="s">
        <v>820</v>
      </c>
      <c r="B307" s="15" t="s">
        <v>821</v>
      </c>
      <c r="C307" s="107">
        <v>0.013000000000000001</v>
      </c>
      <c r="D307" s="15" t="s">
        <v>4148</v>
      </c>
      <c r="E307" s="93">
        <v>3600.0</v>
      </c>
      <c r="F307" s="93">
        <v>1.0</v>
      </c>
      <c r="G307" s="93">
        <v>4.0</v>
      </c>
      <c r="H307" s="93">
        <v>168000.0</v>
      </c>
      <c r="I307" s="15" t="s">
        <v>818</v>
      </c>
      <c r="J307" s="107">
        <v>1.0</v>
      </c>
      <c r="K307" s="93">
        <v>2.0</v>
      </c>
      <c r="L307" s="15" t="s">
        <v>4147</v>
      </c>
      <c r="M307" s="104" t="str">
        <f t="shared" si="1"/>
        <v>#REF!</v>
      </c>
      <c r="N307" s="105">
        <f t="shared" si="2"/>
        <v>21600</v>
      </c>
      <c r="O307" s="108">
        <f>IFERROR(IF(IF(LEFT(I307,1)="B",VLOOKUP(A307,'item dashboard'!A:K,11,0),"")&lt;1,0,IF(LEFT(I307,1)="b",VLOOKUP(A307,'item dashboard'!A:K,11,0),"")),"")</f>
        <v>0</v>
      </c>
      <c r="P307" s="105" t="str">
        <f>IFERROR(VLOOKUP(A307,[2]Sheet2!$A:$C,3,0),1)</f>
        <v>#ERROR!</v>
      </c>
      <c r="Q307" s="109" t="str">
        <f>VLOOKUP(A307,'item dashboard'!A:A,1,0)</f>
        <v>B-C2-BK13SARA-S</v>
      </c>
      <c r="R307" s="109"/>
      <c r="S307" s="109"/>
    </row>
    <row r="308" ht="12.75" customHeight="1">
      <c r="A308" s="15" t="s">
        <v>822</v>
      </c>
      <c r="B308" s="15" t="s">
        <v>823</v>
      </c>
      <c r="C308" s="107">
        <v>0.015</v>
      </c>
      <c r="D308" s="15" t="s">
        <v>4148</v>
      </c>
      <c r="E308" s="93">
        <v>3600.0</v>
      </c>
      <c r="F308" s="93">
        <v>1.0</v>
      </c>
      <c r="G308" s="93">
        <v>3.6</v>
      </c>
      <c r="H308" s="93">
        <v>24000.0</v>
      </c>
      <c r="I308" s="15" t="s">
        <v>818</v>
      </c>
      <c r="J308" s="107">
        <v>1.0</v>
      </c>
      <c r="K308" s="93">
        <v>2.0</v>
      </c>
      <c r="L308" s="15" t="s">
        <v>4147</v>
      </c>
      <c r="M308" s="104" t="str">
        <f t="shared" si="1"/>
        <v>#REF!</v>
      </c>
      <c r="N308" s="105">
        <f t="shared" si="2"/>
        <v>24000</v>
      </c>
      <c r="O308" s="108">
        <f>IFERROR(IF(IF(LEFT(I308,1)="B",VLOOKUP(A308,'item dashboard'!A:K,11,0),"")&lt;1,0,IF(LEFT(I308,1)="b",VLOOKUP(A308,'item dashboard'!A:K,11,0),"")),"")</f>
        <v>0</v>
      </c>
      <c r="P308" s="105" t="str">
        <f>IFERROR(VLOOKUP(A308,[2]Sheet2!$A:$C,3,0),1)</f>
        <v>#ERROR!</v>
      </c>
      <c r="Q308" s="109" t="str">
        <f>VLOOKUP(A308,'item dashboard'!A:A,1,0)</f>
        <v>B-C2-BK15SARA-L</v>
      </c>
      <c r="R308" s="109"/>
      <c r="S308" s="109"/>
    </row>
    <row r="309" ht="12.75" customHeight="1">
      <c r="A309" s="15" t="s">
        <v>824</v>
      </c>
      <c r="B309" s="15" t="s">
        <v>825</v>
      </c>
      <c r="C309" s="107">
        <v>0.015</v>
      </c>
      <c r="D309" s="15" t="s">
        <v>4148</v>
      </c>
      <c r="E309" s="93">
        <v>3600.0</v>
      </c>
      <c r="F309" s="93">
        <v>1.0</v>
      </c>
      <c r="G309" s="93">
        <v>3.6</v>
      </c>
      <c r="H309" s="93">
        <v>24000.0</v>
      </c>
      <c r="I309" s="15" t="s">
        <v>818</v>
      </c>
      <c r="J309" s="107">
        <v>1.0</v>
      </c>
      <c r="K309" s="93">
        <v>2.0</v>
      </c>
      <c r="L309" s="15" t="s">
        <v>4147</v>
      </c>
      <c r="M309" s="104" t="str">
        <f t="shared" si="1"/>
        <v>#REF!</v>
      </c>
      <c r="N309" s="105">
        <f t="shared" si="2"/>
        <v>24000</v>
      </c>
      <c r="O309" s="108">
        <f>IFERROR(IF(IF(LEFT(I309,1)="B",VLOOKUP(A309,'item dashboard'!A:K,11,0),"")&lt;1,0,IF(LEFT(I309,1)="b",VLOOKUP(A309,'item dashboard'!A:K,11,0),"")),"")</f>
        <v>0</v>
      </c>
      <c r="P309" s="105" t="str">
        <f>IFERROR(VLOOKUP(A309,[2]Sheet2!$A:$C,3,0),1)</f>
        <v>#ERROR!</v>
      </c>
      <c r="Q309" s="109" t="str">
        <f>VLOOKUP(A309,'item dashboard'!A:A,1,0)</f>
        <v>B-C2-BK15SARA-S</v>
      </c>
      <c r="R309" s="109"/>
      <c r="S309" s="109"/>
    </row>
    <row r="310" ht="12.75" customHeight="1">
      <c r="A310" s="15" t="s">
        <v>826</v>
      </c>
      <c r="B310" s="15" t="s">
        <v>827</v>
      </c>
      <c r="C310" s="107">
        <v>0.004</v>
      </c>
      <c r="D310" s="15" t="s">
        <v>4150</v>
      </c>
      <c r="E310" s="93">
        <v>7200.0</v>
      </c>
      <c r="F310" s="93">
        <v>1.0</v>
      </c>
      <c r="G310" s="93">
        <v>13.17</v>
      </c>
      <c r="H310" s="93">
        <v>43200.0</v>
      </c>
      <c r="I310" s="15" t="s">
        <v>4146</v>
      </c>
      <c r="J310" s="107">
        <v>0.0025</v>
      </c>
      <c r="K310" s="93">
        <v>2.5</v>
      </c>
      <c r="L310" s="15" t="s">
        <v>4147</v>
      </c>
      <c r="M310" s="104" t="str">
        <f t="shared" si="1"/>
        <v>#REF!</v>
      </c>
      <c r="N310" s="105">
        <f t="shared" si="2"/>
        <v>6560.364465</v>
      </c>
      <c r="O310" s="108" t="str">
        <f>IFERROR(IF(IF(LEFT(I310,1)="B",VLOOKUP(A310,'item dashboard'!A:K,11,0),"")&lt;1,0,IF(LEFT(I310,1)="b",VLOOKUP(A310,'item dashboard'!A:K,11,0),"")),"")</f>
        <v/>
      </c>
      <c r="P310" s="105" t="str">
        <f>IFERROR(VLOOKUP(A310,[2]Sheet2!$A:$C,3,0),1)</f>
        <v>#ERROR!</v>
      </c>
      <c r="Q310" s="109" t="str">
        <f>VLOOKUP(A310,'item dashboard'!A:A,1,0)</f>
        <v>B-D1-N5</v>
      </c>
      <c r="R310" s="109"/>
      <c r="S310" s="109"/>
    </row>
    <row r="311" ht="12.75" customHeight="1">
      <c r="A311" s="15" t="s">
        <v>828</v>
      </c>
      <c r="B311" s="15" t="s">
        <v>829</v>
      </c>
      <c r="C311" s="107">
        <v>0.003</v>
      </c>
      <c r="D311" s="15" t="s">
        <v>4150</v>
      </c>
      <c r="E311" s="93">
        <v>7200.0</v>
      </c>
      <c r="F311" s="93">
        <v>1.0</v>
      </c>
      <c r="G311" s="93">
        <v>14.0</v>
      </c>
      <c r="H311" s="93">
        <v>43636.0</v>
      </c>
      <c r="I311" s="15" t="s">
        <v>4146</v>
      </c>
      <c r="J311" s="107">
        <v>0.001458</v>
      </c>
      <c r="K311" s="93">
        <v>2.5</v>
      </c>
      <c r="L311" s="15" t="s">
        <v>4147</v>
      </c>
      <c r="M311" s="104" t="str">
        <f t="shared" si="1"/>
        <v>#REF!</v>
      </c>
      <c r="N311" s="105">
        <f t="shared" si="2"/>
        <v>6171.428571</v>
      </c>
      <c r="O311" s="108" t="str">
        <f>IFERROR(IF(IF(LEFT(I311,1)="B",VLOOKUP(A311,'item dashboard'!A:K,11,0),"")&lt;1,0,IF(LEFT(I311,1)="b",VLOOKUP(A311,'item dashboard'!A:K,11,0),"")),"")</f>
        <v/>
      </c>
      <c r="P311" s="105" t="str">
        <f>IFERROR(VLOOKUP(A311,[2]Sheet2!$A:$C,3,0),1)</f>
        <v>#ERROR!</v>
      </c>
      <c r="Q311" s="109" t="str">
        <f>VLOOKUP(A311,'item dashboard'!A:A,1,0)</f>
        <v>B-D1-W3</v>
      </c>
      <c r="R311" s="109"/>
      <c r="S311" s="109"/>
    </row>
    <row r="312" ht="12.75" customHeight="1">
      <c r="A312" s="15" t="s">
        <v>142</v>
      </c>
      <c r="B312" s="15" t="s">
        <v>830</v>
      </c>
      <c r="C312" s="107">
        <v>0.004</v>
      </c>
      <c r="D312" s="15" t="s">
        <v>4150</v>
      </c>
      <c r="E312" s="93">
        <v>7200.0</v>
      </c>
      <c r="F312" s="93">
        <v>1.0</v>
      </c>
      <c r="G312" s="93">
        <v>13.32</v>
      </c>
      <c r="H312" s="93">
        <v>43200.0</v>
      </c>
      <c r="I312" s="15" t="s">
        <v>4146</v>
      </c>
      <c r="J312" s="107">
        <v>0.002</v>
      </c>
      <c r="K312" s="93">
        <v>2.5</v>
      </c>
      <c r="L312" s="15" t="s">
        <v>4147</v>
      </c>
      <c r="M312" s="104" t="str">
        <f t="shared" si="1"/>
        <v>#REF!</v>
      </c>
      <c r="N312" s="105">
        <f t="shared" si="2"/>
        <v>6486.486486</v>
      </c>
      <c r="O312" s="108" t="str">
        <f>IFERROR(IF(IF(LEFT(I312,1)="B",VLOOKUP(A312,'item dashboard'!A:K,11,0),"")&lt;1,0,IF(LEFT(I312,1)="b",VLOOKUP(A312,'item dashboard'!A:K,11,0),"")),"")</f>
        <v/>
      </c>
      <c r="P312" s="105" t="str">
        <f>IFERROR(VLOOKUP(A312,[2]Sheet2!$A:$C,3,0),1)</f>
        <v>#ERROR!</v>
      </c>
      <c r="Q312" s="109" t="str">
        <f>VLOOKUP(A312,'item dashboard'!A:A,1,0)</f>
        <v>B-D2-N4</v>
      </c>
      <c r="R312" s="109"/>
      <c r="S312" s="109"/>
    </row>
    <row r="313" ht="12.75" customHeight="1">
      <c r="A313" s="15" t="s">
        <v>831</v>
      </c>
      <c r="B313" s="15" t="s">
        <v>832</v>
      </c>
      <c r="C313" s="107">
        <v>0.004</v>
      </c>
      <c r="D313" s="15" t="s">
        <v>4150</v>
      </c>
      <c r="E313" s="93">
        <v>7200.0</v>
      </c>
      <c r="F313" s="93">
        <v>1.0</v>
      </c>
      <c r="G313" s="93">
        <v>14.0</v>
      </c>
      <c r="H313" s="93">
        <v>42924.0</v>
      </c>
      <c r="I313" s="15" t="s">
        <v>4146</v>
      </c>
      <c r="J313" s="107">
        <v>0.001944</v>
      </c>
      <c r="K313" s="93">
        <v>2.5</v>
      </c>
      <c r="L313" s="15" t="s">
        <v>4147</v>
      </c>
      <c r="M313" s="104" t="str">
        <f t="shared" si="1"/>
        <v>#REF!</v>
      </c>
      <c r="N313" s="105">
        <f t="shared" si="2"/>
        <v>6171.428571</v>
      </c>
      <c r="O313" s="108" t="str">
        <f>IFERROR(IF(IF(LEFT(I313,1)="B",VLOOKUP(A313,'item dashboard'!A:K,11,0),"")&lt;1,0,IF(LEFT(I313,1)="b",VLOOKUP(A313,'item dashboard'!A:K,11,0),"")),"")</f>
        <v/>
      </c>
      <c r="P313" s="105" t="str">
        <f>IFERROR(VLOOKUP(A313,[2]Sheet2!$A:$C,3,0),1)</f>
        <v>#ERROR!</v>
      </c>
      <c r="Q313" s="109" t="str">
        <f>VLOOKUP(A313,'item dashboard'!A:A,1,0)</f>
        <v>B-D2-W4</v>
      </c>
      <c r="R313" s="109"/>
      <c r="S313" s="109"/>
    </row>
    <row r="314" ht="12.75" customHeight="1">
      <c r="A314" s="15" t="s">
        <v>833</v>
      </c>
      <c r="B314" s="15" t="s">
        <v>834</v>
      </c>
      <c r="C314" s="107">
        <v>0.02</v>
      </c>
      <c r="D314" s="15" t="s">
        <v>4150</v>
      </c>
      <c r="E314" s="93">
        <v>7200.0</v>
      </c>
      <c r="F314" s="93">
        <v>1.0</v>
      </c>
      <c r="G314" s="93">
        <v>23.4</v>
      </c>
      <c r="H314" s="93">
        <v>3693.0</v>
      </c>
      <c r="I314" s="15" t="s">
        <v>4146</v>
      </c>
      <c r="J314" s="107">
        <v>0.01</v>
      </c>
      <c r="K314" s="93">
        <v>2.5</v>
      </c>
      <c r="L314" s="15" t="s">
        <v>4149</v>
      </c>
      <c r="M314" s="104" t="str">
        <f t="shared" si="1"/>
        <v>#REF!</v>
      </c>
      <c r="N314" s="105">
        <f t="shared" si="2"/>
        <v>3692.307692</v>
      </c>
      <c r="O314" s="108" t="str">
        <f>IFERROR(IF(IF(LEFT(I314,1)="B",VLOOKUP(A314,'item dashboard'!A:K,11,0),"")&lt;1,0,IF(LEFT(I314,1)="b",VLOOKUP(A314,'item dashboard'!A:K,11,0),"")),"")</f>
        <v/>
      </c>
      <c r="P314" s="105" t="str">
        <f>IFERROR(VLOOKUP(A314,[2]Sheet2!$A:$C,3,0),1)</f>
        <v>#ERROR!</v>
      </c>
      <c r="Q314" s="109" t="str">
        <f>VLOOKUP(A314,'item dashboard'!A:A,1,0)</f>
        <v>B-DH200-N20</v>
      </c>
      <c r="R314" s="109"/>
      <c r="S314" s="109"/>
    </row>
    <row r="315" ht="12.75" customHeight="1">
      <c r="A315" s="15" t="s">
        <v>835</v>
      </c>
      <c r="B315" s="15" t="s">
        <v>351</v>
      </c>
      <c r="C315" s="107">
        <v>0.02</v>
      </c>
      <c r="D315" s="15" t="s">
        <v>4150</v>
      </c>
      <c r="E315" s="93">
        <v>7200.0</v>
      </c>
      <c r="F315" s="93">
        <v>1.0</v>
      </c>
      <c r="G315" s="93">
        <v>20.0</v>
      </c>
      <c r="H315" s="93">
        <v>4320.0</v>
      </c>
      <c r="I315" s="15" t="s">
        <v>4146</v>
      </c>
      <c r="J315" s="107">
        <v>0.00972</v>
      </c>
      <c r="K315" s="93">
        <v>2.5</v>
      </c>
      <c r="L315" s="15" t="s">
        <v>4149</v>
      </c>
      <c r="M315" s="104" t="str">
        <f t="shared" si="1"/>
        <v>#REF!</v>
      </c>
      <c r="N315" s="105">
        <f t="shared" si="2"/>
        <v>4320</v>
      </c>
      <c r="O315" s="108" t="str">
        <f>IFERROR(IF(IF(LEFT(I315,1)="B",VLOOKUP(A315,'item dashboard'!A:K,11,0),"")&lt;1,0,IF(LEFT(I315,1)="b",VLOOKUP(A315,'item dashboard'!A:K,11,0),"")),"")</f>
        <v/>
      </c>
      <c r="P315" s="105" t="str">
        <f>IFERROR(VLOOKUP(A315,[2]Sheet2!$A:$C,3,0),1)</f>
        <v>#ERROR!</v>
      </c>
      <c r="Q315" s="109" t="str">
        <f>VLOOKUP(A315,'item dashboard'!A:A,1,0)</f>
        <v>B-DH200-W20</v>
      </c>
      <c r="R315" s="109"/>
      <c r="S315" s="109"/>
    </row>
    <row r="316" ht="12.75" customHeight="1">
      <c r="A316" s="15" t="s">
        <v>836</v>
      </c>
      <c r="B316" s="15" t="s">
        <v>837</v>
      </c>
      <c r="C316" s="107">
        <v>0.025</v>
      </c>
      <c r="D316" s="15" t="s">
        <v>4150</v>
      </c>
      <c r="E316" s="93">
        <v>7200.0</v>
      </c>
      <c r="F316" s="93">
        <v>1.0</v>
      </c>
      <c r="G316" s="93">
        <v>16.0</v>
      </c>
      <c r="H316" s="93">
        <v>5400.0</v>
      </c>
      <c r="I316" s="15" t="s">
        <v>4146</v>
      </c>
      <c r="J316" s="107">
        <v>0.024700000000000003</v>
      </c>
      <c r="K316" s="93">
        <v>2.5</v>
      </c>
      <c r="L316" s="15" t="s">
        <v>4147</v>
      </c>
      <c r="M316" s="104" t="str">
        <f t="shared" si="1"/>
        <v>#REF!</v>
      </c>
      <c r="N316" s="105">
        <f t="shared" si="2"/>
        <v>5400</v>
      </c>
      <c r="O316" s="108" t="str">
        <f>IFERROR(IF(IF(LEFT(I316,1)="B",VLOOKUP(A316,'item dashboard'!A:K,11,0),"")&lt;1,0,IF(LEFT(I316,1)="b",VLOOKUP(A316,'item dashboard'!A:K,11,0),"")),"")</f>
        <v/>
      </c>
      <c r="P316" s="105" t="str">
        <f>IFERROR(VLOOKUP(A316,[2]Sheet2!$A:$C,3,0),1)</f>
        <v>#ERROR!</v>
      </c>
      <c r="Q316" s="109" t="str">
        <f>VLOOKUP(A316,'item dashboard'!A:A,1,0)</f>
        <v>B-DN200-Y25</v>
      </c>
      <c r="R316" s="109"/>
      <c r="S316" s="109"/>
    </row>
    <row r="317" ht="12.75" customHeight="1">
      <c r="A317" s="15" t="s">
        <v>838</v>
      </c>
      <c r="B317" s="15" t="s">
        <v>839</v>
      </c>
      <c r="C317" s="107">
        <v>0.016</v>
      </c>
      <c r="D317" s="15" t="s">
        <v>4150</v>
      </c>
      <c r="E317" s="93">
        <v>7200.0</v>
      </c>
      <c r="F317" s="93">
        <v>1.0</v>
      </c>
      <c r="G317" s="93">
        <v>13.0</v>
      </c>
      <c r="H317" s="93">
        <v>45202.0</v>
      </c>
      <c r="I317" s="15" t="s">
        <v>4164</v>
      </c>
      <c r="J317" s="107">
        <v>0.0104</v>
      </c>
      <c r="K317" s="93">
        <v>2.5</v>
      </c>
      <c r="L317" s="15" t="s">
        <v>4147</v>
      </c>
      <c r="M317" s="104" t="str">
        <f t="shared" si="1"/>
        <v>#REF!</v>
      </c>
      <c r="N317" s="105">
        <f t="shared" si="2"/>
        <v>6646.153846</v>
      </c>
      <c r="O317" s="108" t="str">
        <f>IFERROR(IF(IF(LEFT(I317,1)="B",VLOOKUP(A317,'item dashboard'!A:K,11,0),"")&lt;1,0,IF(LEFT(I317,1)="b",VLOOKUP(A317,'item dashboard'!A:K,11,0),"")),"")</f>
        <v/>
      </c>
      <c r="P317" s="105" t="str">
        <f>IFERROR(VLOOKUP(A317,[2]Sheet2!$A:$C,3,0),1)</f>
        <v>#ERROR!</v>
      </c>
      <c r="Q317" s="109" t="str">
        <f>VLOOKUP(A317,'item dashboard'!A:A,1,0)</f>
        <v>B-DV1-CL16</v>
      </c>
      <c r="R317" s="109"/>
      <c r="S317" s="109"/>
    </row>
    <row r="318" ht="12.75" customHeight="1">
      <c r="A318" s="15" t="s">
        <v>844</v>
      </c>
      <c r="B318" s="15" t="s">
        <v>845</v>
      </c>
      <c r="C318" s="107">
        <v>0.006</v>
      </c>
      <c r="D318" s="15" t="s">
        <v>4150</v>
      </c>
      <c r="E318" s="93">
        <v>7200.0</v>
      </c>
      <c r="F318" s="93">
        <v>1.0</v>
      </c>
      <c r="G318" s="93">
        <v>11.58</v>
      </c>
      <c r="H318" s="93">
        <v>7462.0</v>
      </c>
      <c r="I318" s="15" t="s">
        <v>4164</v>
      </c>
      <c r="J318" s="107">
        <v>0.003</v>
      </c>
      <c r="K318" s="93">
        <v>2.5</v>
      </c>
      <c r="L318" s="15" t="s">
        <v>4147</v>
      </c>
      <c r="M318" s="104" t="str">
        <f t="shared" si="1"/>
        <v>#REF!</v>
      </c>
      <c r="N318" s="105">
        <f t="shared" si="2"/>
        <v>7461.139896</v>
      </c>
      <c r="O318" s="108" t="str">
        <f>IFERROR(IF(IF(LEFT(I318,1)="B",VLOOKUP(A318,'item dashboard'!A:K,11,0),"")&lt;1,0,IF(LEFT(I318,1)="b",VLOOKUP(A318,'item dashboard'!A:K,11,0),"")),"")</f>
        <v/>
      </c>
      <c r="P318" s="105" t="str">
        <f>IFERROR(VLOOKUP(A318,[2]Sheet2!$A:$C,3,0),1)</f>
        <v>#ERROR!</v>
      </c>
      <c r="Q318" s="109" t="str">
        <f>VLOOKUP(A318,'item dashboard'!A:A,1,0)</f>
        <v>B-EP1-N6</v>
      </c>
      <c r="R318" s="109"/>
      <c r="S318" s="109"/>
    </row>
    <row r="319" ht="12.75" customHeight="1">
      <c r="A319" s="15" t="s">
        <v>840</v>
      </c>
      <c r="B319" s="15" t="s">
        <v>841</v>
      </c>
      <c r="C319" s="107">
        <v>0.013000000000000001</v>
      </c>
      <c r="D319" s="15" t="s">
        <v>4150</v>
      </c>
      <c r="E319" s="93">
        <v>7200.0</v>
      </c>
      <c r="F319" s="93">
        <v>1.0</v>
      </c>
      <c r="G319" s="93">
        <v>16.37</v>
      </c>
      <c r="H319" s="93">
        <v>5278.0</v>
      </c>
      <c r="I319" s="15" t="s">
        <v>4151</v>
      </c>
      <c r="J319" s="107">
        <v>0.00637</v>
      </c>
      <c r="K319" s="93">
        <v>2.5</v>
      </c>
      <c r="L319" s="15" t="s">
        <v>4147</v>
      </c>
      <c r="M319" s="104" t="str">
        <f t="shared" si="1"/>
        <v>#REF!</v>
      </c>
      <c r="N319" s="105">
        <f t="shared" si="2"/>
        <v>5277.947465</v>
      </c>
      <c r="O319" s="108" t="str">
        <f>IFERROR(IF(IF(LEFT(I319,1)="B",VLOOKUP(A319,'item dashboard'!A:K,11,0),"")&lt;1,0,IF(LEFT(I319,1)="b",VLOOKUP(A319,'item dashboard'!A:K,11,0),"")),"")</f>
        <v/>
      </c>
      <c r="P319" s="105" t="str">
        <f>IFERROR(VLOOKUP(A319,[2]Sheet2!$A:$C,3,0),1)</f>
        <v>#ERROR!</v>
      </c>
      <c r="Q319" s="109" t="str">
        <f>VLOOKUP(A319,'item dashboard'!A:A,1,0)</f>
        <v>B-EP110-PNAT13</v>
      </c>
      <c r="R319" s="109"/>
      <c r="S319" s="109"/>
    </row>
    <row r="320" ht="12.75" customHeight="1">
      <c r="A320" s="15" t="s">
        <v>842</v>
      </c>
      <c r="B320" s="15" t="s">
        <v>843</v>
      </c>
      <c r="C320" s="107">
        <v>0.013000000000000001</v>
      </c>
      <c r="D320" s="15" t="s">
        <v>4150</v>
      </c>
      <c r="E320" s="93">
        <v>7200.0</v>
      </c>
      <c r="F320" s="93">
        <v>1.0</v>
      </c>
      <c r="G320" s="93">
        <v>16.0</v>
      </c>
      <c r="H320" s="93">
        <v>36946.0</v>
      </c>
      <c r="I320" s="15" t="s">
        <v>4151</v>
      </c>
      <c r="J320" s="107">
        <v>0.006318000000000001</v>
      </c>
      <c r="K320" s="93">
        <v>2.5</v>
      </c>
      <c r="L320" s="15" t="s">
        <v>4147</v>
      </c>
      <c r="M320" s="104" t="str">
        <f t="shared" si="1"/>
        <v>#REF!</v>
      </c>
      <c r="N320" s="105">
        <f t="shared" si="2"/>
        <v>5400</v>
      </c>
      <c r="O320" s="108" t="str">
        <f>IFERROR(IF(IF(LEFT(I320,1)="B",VLOOKUP(A320,'item dashboard'!A:K,11,0),"")&lt;1,0,IF(LEFT(I320,1)="b",VLOOKUP(A320,'item dashboard'!A:K,11,0),"")),"")</f>
        <v/>
      </c>
      <c r="P320" s="105" t="str">
        <f>IFERROR(VLOOKUP(A320,[2]Sheet2!$A:$C,3,0),1)</f>
        <v>#ERROR!</v>
      </c>
      <c r="Q320" s="109" t="str">
        <f>VLOOKUP(A320,'item dashboard'!A:A,1,0)</f>
        <v>B-EP110-W13</v>
      </c>
      <c r="R320" s="109"/>
      <c r="S320" s="109"/>
    </row>
    <row r="321" ht="12.75" customHeight="1">
      <c r="A321" s="15" t="s">
        <v>846</v>
      </c>
      <c r="B321" s="15" t="s">
        <v>847</v>
      </c>
      <c r="C321" s="107">
        <v>0.009000000000000001</v>
      </c>
      <c r="D321" s="15" t="s">
        <v>4150</v>
      </c>
      <c r="E321" s="93">
        <v>7200.0</v>
      </c>
      <c r="F321" s="93">
        <v>4.0</v>
      </c>
      <c r="G321" s="93">
        <v>12.0</v>
      </c>
      <c r="H321" s="93">
        <v>28800.0</v>
      </c>
      <c r="I321" s="15" t="s">
        <v>4146</v>
      </c>
      <c r="J321" s="107">
        <v>0.0045000000000000005</v>
      </c>
      <c r="K321" s="93">
        <v>2.5</v>
      </c>
      <c r="L321" s="15" t="s">
        <v>4147</v>
      </c>
      <c r="M321" s="104" t="str">
        <f t="shared" si="1"/>
        <v>#REF!</v>
      </c>
      <c r="N321" s="105">
        <f t="shared" si="2"/>
        <v>28800</v>
      </c>
      <c r="O321" s="108" t="str">
        <f>IFERROR(IF(IF(LEFT(I321,1)="B",VLOOKUP(A321,'item dashboard'!A:K,11,0),"")&lt;1,0,IF(LEFT(I321,1)="b",VLOOKUP(A321,'item dashboard'!A:K,11,0),"")),"")</f>
        <v/>
      </c>
      <c r="P321" s="105" t="str">
        <f>IFERROR(VLOOKUP(A321,[2]Sheet2!$A:$C,3,0),1)</f>
        <v>#ERROR!</v>
      </c>
      <c r="Q321" s="109" t="str">
        <f>VLOOKUP(A321,'item dashboard'!A:A,1,0)</f>
        <v>B-EP2-N9</v>
      </c>
      <c r="R321" s="109"/>
      <c r="S321" s="109"/>
    </row>
    <row r="322" ht="12.75" customHeight="1">
      <c r="A322" s="15" t="s">
        <v>848</v>
      </c>
      <c r="B322" s="15" t="s">
        <v>847</v>
      </c>
      <c r="C322" s="107">
        <v>0.01</v>
      </c>
      <c r="D322" s="15" t="s">
        <v>4150</v>
      </c>
      <c r="E322" s="93">
        <v>7200.0</v>
      </c>
      <c r="F322" s="93">
        <v>4.0</v>
      </c>
      <c r="G322" s="93">
        <v>17.0</v>
      </c>
      <c r="H322" s="93">
        <v>20330.0</v>
      </c>
      <c r="I322" s="15" t="s">
        <v>4146</v>
      </c>
      <c r="J322" s="107">
        <v>0.005</v>
      </c>
      <c r="K322" s="93">
        <v>2.5</v>
      </c>
      <c r="L322" s="15" t="s">
        <v>4147</v>
      </c>
      <c r="M322" s="104" t="str">
        <f t="shared" si="1"/>
        <v>#REF!</v>
      </c>
      <c r="N322" s="105">
        <f t="shared" si="2"/>
        <v>20329.41176</v>
      </c>
      <c r="O322" s="108" t="str">
        <f>IFERROR(IF(IF(LEFT(I322,1)="B",VLOOKUP(A322,'item dashboard'!A:K,11,0),"")&lt;1,0,IF(LEFT(I322,1)="b",VLOOKUP(A322,'item dashboard'!A:K,11,0),"")),"")</f>
        <v/>
      </c>
      <c r="P322" s="105" t="str">
        <f>IFERROR(VLOOKUP(A322,[2]Sheet2!$A:$C,3,0),1)</f>
        <v>#ERROR!</v>
      </c>
      <c r="Q322" s="109" t="str">
        <f>VLOOKUP(A322,'item dashboard'!A:A,1,0)</f>
        <v>B-EP60-N10</v>
      </c>
      <c r="R322" s="109"/>
      <c r="S322" s="109"/>
    </row>
    <row r="323" ht="12.75" customHeight="1">
      <c r="A323" s="15" t="s">
        <v>849</v>
      </c>
      <c r="B323" s="15" t="s">
        <v>850</v>
      </c>
      <c r="C323" s="107">
        <v>0.027000000000000003</v>
      </c>
      <c r="D323" s="15" t="s">
        <v>4158</v>
      </c>
      <c r="E323" s="93">
        <v>7200.0</v>
      </c>
      <c r="F323" s="93">
        <v>1.0</v>
      </c>
      <c r="G323" s="93">
        <v>18.0</v>
      </c>
      <c r="H323" s="93">
        <v>33600.0</v>
      </c>
      <c r="I323" s="15" t="s">
        <v>4146</v>
      </c>
      <c r="J323" s="107">
        <v>0.013500000000000002</v>
      </c>
      <c r="K323" s="93">
        <v>2.5</v>
      </c>
      <c r="L323" s="15" t="s">
        <v>4147</v>
      </c>
      <c r="M323" s="104" t="str">
        <f t="shared" si="1"/>
        <v>#REF!</v>
      </c>
      <c r="N323" s="105">
        <f t="shared" si="2"/>
        <v>4800</v>
      </c>
      <c r="O323" s="108" t="str">
        <f>IFERROR(IF(IF(LEFT(I323,1)="B",VLOOKUP(A323,'item dashboard'!A:K,11,0),"")&lt;1,0,IF(LEFT(I323,1)="b",VLOOKUP(A323,'item dashboard'!A:K,11,0),"")),"")</f>
        <v/>
      </c>
      <c r="P323" s="105" t="str">
        <f>IFERROR(VLOOKUP(A323,[2]Sheet2!$A:$C,3,0),1)</f>
        <v>#ERROR!</v>
      </c>
      <c r="Q323" s="109" t="str">
        <f>VLOOKUP(A323,'item dashboard'!A:A,1,0)</f>
        <v>B-F10-N27</v>
      </c>
      <c r="R323" s="109"/>
      <c r="S323" s="109"/>
    </row>
    <row r="324" ht="12.75" customHeight="1">
      <c r="A324" s="15" t="s">
        <v>851</v>
      </c>
      <c r="B324" s="15" t="s">
        <v>852</v>
      </c>
      <c r="C324" s="107">
        <v>0.027000000000000003</v>
      </c>
      <c r="D324" s="15" t="s">
        <v>4158</v>
      </c>
      <c r="E324" s="93">
        <v>7200.0</v>
      </c>
      <c r="F324" s="93">
        <v>1.0</v>
      </c>
      <c r="G324" s="93">
        <v>18.0</v>
      </c>
      <c r="H324" s="93">
        <v>32870.0</v>
      </c>
      <c r="I324" s="15" t="s">
        <v>4146</v>
      </c>
      <c r="J324" s="107">
        <v>0.026661999999999998</v>
      </c>
      <c r="K324" s="93">
        <v>2.5</v>
      </c>
      <c r="L324" s="15" t="s">
        <v>4147</v>
      </c>
      <c r="M324" s="104" t="str">
        <f t="shared" si="1"/>
        <v>#REF!</v>
      </c>
      <c r="N324" s="105">
        <f t="shared" si="2"/>
        <v>4800</v>
      </c>
      <c r="O324" s="108" t="str">
        <f>IFERROR(IF(IF(LEFT(I324,1)="B",VLOOKUP(A324,'item dashboard'!A:K,11,0),"")&lt;1,0,IF(LEFT(I324,1)="b",VLOOKUP(A324,'item dashboard'!A:K,11,0),"")),"")</f>
        <v/>
      </c>
      <c r="P324" s="105" t="str">
        <f>IFERROR(VLOOKUP(A324,[2]Sheet2!$A:$C,3,0),1)</f>
        <v>#ERROR!</v>
      </c>
      <c r="Q324" s="109" t="str">
        <f>VLOOKUP(A324,'item dashboard'!A:A,1,0)</f>
        <v>B-F10-W27</v>
      </c>
      <c r="R324" s="109"/>
      <c r="S324" s="109"/>
    </row>
    <row r="325" ht="12.75" customHeight="1">
      <c r="A325" s="15" t="s">
        <v>853</v>
      </c>
      <c r="B325" s="15" t="s">
        <v>854</v>
      </c>
      <c r="C325" s="107">
        <v>0.013999999999999999</v>
      </c>
      <c r="D325" s="15" t="s">
        <v>4150</v>
      </c>
      <c r="E325" s="93">
        <v>7200.0</v>
      </c>
      <c r="F325" s="93">
        <v>1.0</v>
      </c>
      <c r="G325" s="93">
        <v>14.0</v>
      </c>
      <c r="H325" s="93">
        <v>43200.0</v>
      </c>
      <c r="I325" s="15" t="s">
        <v>4146</v>
      </c>
      <c r="J325" s="107">
        <v>0.00795</v>
      </c>
      <c r="K325" s="93">
        <v>2.5</v>
      </c>
      <c r="L325" s="15" t="s">
        <v>4147</v>
      </c>
      <c r="M325" s="104" t="str">
        <f t="shared" si="1"/>
        <v>#REF!</v>
      </c>
      <c r="N325" s="105">
        <f t="shared" si="2"/>
        <v>6171.428571</v>
      </c>
      <c r="O325" s="108" t="str">
        <f>IFERROR(IF(IF(LEFT(I325,1)="B",VLOOKUP(A325,'item dashboard'!A:K,11,0),"")&lt;1,0,IF(LEFT(I325,1)="b",VLOOKUP(A325,'item dashboard'!A:K,11,0),"")),"")</f>
        <v/>
      </c>
      <c r="P325" s="105" t="str">
        <f>IFERROR(VLOOKUP(A325,[2]Sheet2!$A:$C,3,0),1)</f>
        <v>#ERROR!</v>
      </c>
      <c r="Q325" s="109" t="str">
        <f>VLOOKUP(A325,'item dashboard'!A:A,1,0)</f>
        <v>B-F6HD-N14</v>
      </c>
      <c r="R325" s="109"/>
      <c r="S325" s="109"/>
    </row>
    <row r="326" ht="12.75" customHeight="1">
      <c r="A326" s="15" t="s">
        <v>855</v>
      </c>
      <c r="B326" s="15" t="s">
        <v>856</v>
      </c>
      <c r="C326" s="107">
        <v>0.0159</v>
      </c>
      <c r="D326" s="15" t="s">
        <v>4148</v>
      </c>
      <c r="E326" s="93">
        <v>3600.0</v>
      </c>
      <c r="F326" s="93">
        <v>1.0</v>
      </c>
      <c r="G326" s="93">
        <v>9.0</v>
      </c>
      <c r="H326" s="93">
        <v>67200.0</v>
      </c>
      <c r="I326" s="15" t="s">
        <v>853</v>
      </c>
      <c r="J326" s="107">
        <v>1.0</v>
      </c>
      <c r="K326" s="93">
        <v>2.0</v>
      </c>
      <c r="L326" s="15" t="s">
        <v>4147</v>
      </c>
      <c r="M326" s="104" t="str">
        <f t="shared" si="1"/>
        <v>#REF!</v>
      </c>
      <c r="N326" s="105">
        <f t="shared" si="2"/>
        <v>9600</v>
      </c>
      <c r="O326" s="108">
        <f>IFERROR(IF(IF(LEFT(I326,1)="B",VLOOKUP(A326,'item dashboard'!A:K,11,0),"")&lt;1,0,IF(LEFT(I326,1)="b",VLOOKUP(A326,'item dashboard'!A:K,11,0),"")),"")</f>
        <v>0</v>
      </c>
      <c r="P326" s="105" t="str">
        <f>IFERROR(VLOOKUP(A326,[2]Sheet2!$A:$C,3,0),1)</f>
        <v>#ERROR!</v>
      </c>
      <c r="Q326" s="109" t="str">
        <f>VLOOKUP(A326,'item dashboard'!A:A,1,0)</f>
        <v>B-F6HD-N14NIGHT</v>
      </c>
      <c r="R326" s="109"/>
      <c r="S326" s="109"/>
    </row>
    <row r="327" ht="12.75" customHeight="1">
      <c r="A327" s="15" t="s">
        <v>857</v>
      </c>
      <c r="B327" s="15" t="s">
        <v>858</v>
      </c>
      <c r="C327" s="107">
        <v>0.0159</v>
      </c>
      <c r="D327" s="15" t="s">
        <v>4150</v>
      </c>
      <c r="E327" s="93">
        <v>7200.0</v>
      </c>
      <c r="F327" s="93">
        <v>1.0</v>
      </c>
      <c r="G327" s="93">
        <v>13.0</v>
      </c>
      <c r="H327" s="93">
        <v>6647.0</v>
      </c>
      <c r="I327" s="15" t="s">
        <v>4146</v>
      </c>
      <c r="J327" s="107">
        <v>0.007823</v>
      </c>
      <c r="K327" s="93">
        <v>2.5</v>
      </c>
      <c r="L327" s="15" t="s">
        <v>4147</v>
      </c>
      <c r="M327" s="104" t="str">
        <f t="shared" si="1"/>
        <v>#REF!</v>
      </c>
      <c r="N327" s="105">
        <f t="shared" si="2"/>
        <v>6646.153846</v>
      </c>
      <c r="O327" s="108" t="str">
        <f>IFERROR(IF(IF(LEFT(I327,1)="B",VLOOKUP(A327,'item dashboard'!A:K,11,0),"")&lt;1,0,IF(LEFT(I327,1)="b",VLOOKUP(A327,'item dashboard'!A:K,11,0),"")),"")</f>
        <v/>
      </c>
      <c r="P327" s="105" t="str">
        <f>IFERROR(VLOOKUP(A327,[2]Sheet2!$A:$C,3,0),1)</f>
        <v>#ERROR!</v>
      </c>
      <c r="Q327" s="109" t="str">
        <f>VLOOKUP(A327,'item dashboard'!A:A,1,0)</f>
        <v>B-F6HD-Y14</v>
      </c>
      <c r="R327" s="109"/>
      <c r="S327" s="109"/>
    </row>
    <row r="328" ht="12.75" customHeight="1">
      <c r="A328" s="15" t="s">
        <v>859</v>
      </c>
      <c r="B328" s="15" t="s">
        <v>860</v>
      </c>
      <c r="C328" s="107">
        <v>0.0159</v>
      </c>
      <c r="D328" s="15" t="s">
        <v>4150</v>
      </c>
      <c r="E328" s="93">
        <v>7200.0</v>
      </c>
      <c r="F328" s="93">
        <v>1.0</v>
      </c>
      <c r="G328" s="93">
        <v>14.38</v>
      </c>
      <c r="H328" s="93">
        <v>6009.0</v>
      </c>
      <c r="I328" s="15" t="s">
        <v>4160</v>
      </c>
      <c r="J328" s="107">
        <v>0.00795</v>
      </c>
      <c r="K328" s="93">
        <v>2.5</v>
      </c>
      <c r="L328" s="15" t="s">
        <v>4147</v>
      </c>
      <c r="M328" s="104" t="str">
        <f t="shared" si="1"/>
        <v>#REF!</v>
      </c>
      <c r="N328" s="105">
        <f t="shared" si="2"/>
        <v>6008.344924</v>
      </c>
      <c r="O328" s="108" t="str">
        <f>IFERROR(IF(IF(LEFT(I328,1)="B",VLOOKUP(A328,'item dashboard'!A:K,11,0),"")&lt;1,0,IF(LEFT(I328,1)="b",VLOOKUP(A328,'item dashboard'!A:K,11,0),"")),"")</f>
        <v/>
      </c>
      <c r="P328" s="105" t="str">
        <f>IFERROR(VLOOKUP(A328,[2]Sheet2!$A:$C,3,0),1)</f>
        <v>#ERROR!</v>
      </c>
      <c r="Q328" s="109" t="str">
        <f>VLOOKUP(A328,'item dashboard'!A:A,1,0)</f>
        <v>B-F6PVC-CL14</v>
      </c>
      <c r="R328" s="109"/>
      <c r="S328" s="109"/>
    </row>
    <row r="329" ht="12.75" customHeight="1">
      <c r="A329" s="15" t="s">
        <v>861</v>
      </c>
      <c r="B329" s="15" t="s">
        <v>862</v>
      </c>
      <c r="C329" s="107">
        <v>0.018000000000000002</v>
      </c>
      <c r="D329" s="15" t="s">
        <v>4158</v>
      </c>
      <c r="E329" s="93">
        <v>7200.0</v>
      </c>
      <c r="F329" s="93">
        <v>1.0</v>
      </c>
      <c r="G329" s="93">
        <v>16.28</v>
      </c>
      <c r="H329" s="93">
        <v>5308.0</v>
      </c>
      <c r="I329" s="15" t="s">
        <v>4151</v>
      </c>
      <c r="J329" s="107">
        <v>0.008784</v>
      </c>
      <c r="K329" s="93">
        <v>2.5</v>
      </c>
      <c r="L329" s="15" t="s">
        <v>4147</v>
      </c>
      <c r="M329" s="104" t="str">
        <f t="shared" si="1"/>
        <v>#REF!</v>
      </c>
      <c r="N329" s="105">
        <f t="shared" si="2"/>
        <v>5307.125307</v>
      </c>
      <c r="O329" s="108" t="str">
        <f>IFERROR(IF(IF(LEFT(I329,1)="B",VLOOKUP(A329,'item dashboard'!A:K,11,0),"")&lt;1,0,IF(LEFT(I329,1)="b",VLOOKUP(A329,'item dashboard'!A:K,11,0),"")),"")</f>
        <v/>
      </c>
      <c r="P329" s="105" t="str">
        <f>IFERROR(VLOOKUP(A329,[2]Sheet2!$A:$C,3,0),1)</f>
        <v>#ERROR!</v>
      </c>
      <c r="Q329" s="109" t="str">
        <f>VLOOKUP(A329,'item dashboard'!A:A,1,0)</f>
        <v>B-F8-BN18EXP</v>
      </c>
      <c r="R329" s="109"/>
      <c r="S329" s="109"/>
    </row>
    <row r="330" ht="12.75" customHeight="1">
      <c r="A330" s="15" t="s">
        <v>863</v>
      </c>
      <c r="B330" s="15" t="s">
        <v>864</v>
      </c>
      <c r="C330" s="107">
        <v>0.018000000000000002</v>
      </c>
      <c r="D330" s="15" t="s">
        <v>4158</v>
      </c>
      <c r="E330" s="93">
        <v>7200.0</v>
      </c>
      <c r="F330" s="93">
        <v>1.0</v>
      </c>
      <c r="G330" s="93">
        <v>13.23</v>
      </c>
      <c r="H330" s="93">
        <v>6531.0</v>
      </c>
      <c r="I330" s="15" t="s">
        <v>4160</v>
      </c>
      <c r="J330" s="107">
        <v>0.009000000000000001</v>
      </c>
      <c r="K330" s="93">
        <v>2.5</v>
      </c>
      <c r="L330" s="15" t="s">
        <v>4147</v>
      </c>
      <c r="M330" s="104" t="str">
        <f t="shared" si="1"/>
        <v>#REF!</v>
      </c>
      <c r="N330" s="105">
        <f t="shared" si="2"/>
        <v>6530.612245</v>
      </c>
      <c r="O330" s="108" t="str">
        <f>IFERROR(IF(IF(LEFT(I330,1)="B",VLOOKUP(A330,'item dashboard'!A:K,11,0),"")&lt;1,0,IF(LEFT(I330,1)="b",VLOOKUP(A330,'item dashboard'!A:K,11,0),"")),"")</f>
        <v/>
      </c>
      <c r="P330" s="105" t="str">
        <f>IFERROR(VLOOKUP(A330,[2]Sheet2!$A:$C,3,0),1)</f>
        <v>#ERROR!</v>
      </c>
      <c r="Q330" s="109" t="str">
        <f>VLOOKUP(A330,'item dashboard'!A:A,1,0)</f>
        <v>B-F8-CL18</v>
      </c>
      <c r="R330" s="109"/>
      <c r="S330" s="109"/>
    </row>
    <row r="331" ht="12.75" customHeight="1">
      <c r="A331" s="15" t="s">
        <v>865</v>
      </c>
      <c r="B331" s="15" t="s">
        <v>866</v>
      </c>
      <c r="C331" s="107">
        <v>0.018000000000000002</v>
      </c>
      <c r="D331" s="15" t="s">
        <v>4158</v>
      </c>
      <c r="E331" s="93">
        <v>7200.0</v>
      </c>
      <c r="F331" s="93">
        <v>1.0</v>
      </c>
      <c r="G331" s="93">
        <v>13.23</v>
      </c>
      <c r="H331" s="93">
        <v>6531.0</v>
      </c>
      <c r="I331" s="15" t="s">
        <v>4160</v>
      </c>
      <c r="J331" s="107">
        <v>0.009000000000000001</v>
      </c>
      <c r="K331" s="93">
        <v>2.5</v>
      </c>
      <c r="L331" s="15" t="s">
        <v>4147</v>
      </c>
      <c r="M331" s="104" t="str">
        <f t="shared" si="1"/>
        <v>#REF!</v>
      </c>
      <c r="N331" s="105">
        <f t="shared" si="2"/>
        <v>6530.612245</v>
      </c>
      <c r="O331" s="108" t="str">
        <f>IFERROR(IF(IF(LEFT(I331,1)="B",VLOOKUP(A331,'item dashboard'!A:K,11,0),"")&lt;1,0,IF(LEFT(I331,1)="b",VLOOKUP(A331,'item dashboard'!A:K,11,0),"")),"")</f>
        <v/>
      </c>
      <c r="P331" s="105" t="str">
        <f>IFERROR(VLOOKUP(A331,[2]Sheet2!$A:$C,3,0),1)</f>
        <v>#ERROR!</v>
      </c>
      <c r="Q331" s="109" t="str">
        <f>VLOOKUP(A331,'item dashboard'!A:A,1,0)</f>
        <v>B-F8-CL18EXP</v>
      </c>
      <c r="R331" s="109"/>
      <c r="S331" s="109"/>
    </row>
    <row r="332" ht="12.75" customHeight="1">
      <c r="A332" s="15" t="s">
        <v>867</v>
      </c>
      <c r="B332" s="15" t="s">
        <v>868</v>
      </c>
      <c r="C332" s="107">
        <v>0.018000000000000002</v>
      </c>
      <c r="D332" s="15" t="s">
        <v>4148</v>
      </c>
      <c r="E332" s="93">
        <v>3600.0</v>
      </c>
      <c r="F332" s="93">
        <v>1.0</v>
      </c>
      <c r="G332" s="93">
        <v>5.0</v>
      </c>
      <c r="H332" s="93">
        <v>17280.0</v>
      </c>
      <c r="I332" s="15" t="s">
        <v>863</v>
      </c>
      <c r="J332" s="107">
        <v>1.0</v>
      </c>
      <c r="K332" s="93">
        <v>2.0</v>
      </c>
      <c r="L332" s="15" t="s">
        <v>4147</v>
      </c>
      <c r="M332" s="104" t="str">
        <f t="shared" si="1"/>
        <v>#REF!</v>
      </c>
      <c r="N332" s="105">
        <f t="shared" si="2"/>
        <v>17280</v>
      </c>
      <c r="O332" s="108">
        <f>IFERROR(IF(IF(LEFT(I332,1)="B",VLOOKUP(A332,'item dashboard'!A:K,11,0),"")&lt;1,0,IF(LEFT(I332,1)="b",VLOOKUP(A332,'item dashboard'!A:K,11,0),"")),"")</f>
        <v>0</v>
      </c>
      <c r="P332" s="105" t="str">
        <f>IFERROR(VLOOKUP(A332,[2]Sheet2!$A:$C,3,0),1)</f>
        <v>#ERROR!</v>
      </c>
      <c r="Q332" s="109" t="str">
        <f>VLOOKUP(A332,'item dashboard'!A:A,1,0)</f>
        <v>B-F8-CL18MAIKA</v>
      </c>
      <c r="R332" s="109"/>
      <c r="S332" s="109"/>
    </row>
    <row r="333" ht="12.75" customHeight="1">
      <c r="A333" s="15" t="s">
        <v>869</v>
      </c>
      <c r="B333" s="15" t="s">
        <v>870</v>
      </c>
      <c r="C333" s="107">
        <v>0.018000000000000002</v>
      </c>
      <c r="D333" s="15" t="s">
        <v>4148</v>
      </c>
      <c r="E333" s="93">
        <v>3600.0</v>
      </c>
      <c r="F333" s="93">
        <v>1.0</v>
      </c>
      <c r="G333" s="93">
        <v>5.0</v>
      </c>
      <c r="H333" s="93">
        <v>17280.0</v>
      </c>
      <c r="I333" s="15" t="s">
        <v>863</v>
      </c>
      <c r="J333" s="107">
        <v>1.0</v>
      </c>
      <c r="K333" s="93">
        <v>2.0</v>
      </c>
      <c r="L333" s="15" t="s">
        <v>4147</v>
      </c>
      <c r="M333" s="104" t="str">
        <f t="shared" si="1"/>
        <v>#REF!</v>
      </c>
      <c r="N333" s="105">
        <f t="shared" si="2"/>
        <v>17280</v>
      </c>
      <c r="O333" s="108">
        <f>IFERROR(IF(IF(LEFT(I333,1)="B",VLOOKUP(A333,'item dashboard'!A:K,11,0),"")&lt;1,0,IF(LEFT(I333,1)="b",VLOOKUP(A333,'item dashboard'!A:K,11,0),"")),"")</f>
        <v>0</v>
      </c>
      <c r="P333" s="105" t="str">
        <f>IFERROR(VLOOKUP(A333,[2]Sheet2!$A:$C,3,0),1)</f>
        <v>#ERROR!</v>
      </c>
      <c r="Q333" s="109" t="str">
        <f>VLOOKUP(A333,'item dashboard'!A:A,1,0)</f>
        <v>B-F8-CL18N/MAS</v>
      </c>
      <c r="R333" s="109"/>
      <c r="S333" s="109"/>
    </row>
    <row r="334" ht="12.75" customHeight="1">
      <c r="A334" s="15" t="s">
        <v>871</v>
      </c>
      <c r="B334" s="15" t="s">
        <v>872</v>
      </c>
      <c r="C334" s="107">
        <v>0.018000000000000002</v>
      </c>
      <c r="D334" s="15" t="s">
        <v>4148</v>
      </c>
      <c r="E334" s="93">
        <v>3600.0</v>
      </c>
      <c r="F334" s="93">
        <v>1.0</v>
      </c>
      <c r="G334" s="93">
        <v>5.0</v>
      </c>
      <c r="H334" s="93">
        <v>17280.0</v>
      </c>
      <c r="I334" s="15" t="s">
        <v>863</v>
      </c>
      <c r="J334" s="107">
        <v>1.0</v>
      </c>
      <c r="K334" s="93">
        <v>2.0</v>
      </c>
      <c r="L334" s="15" t="s">
        <v>4147</v>
      </c>
      <c r="M334" s="104" t="str">
        <f t="shared" si="1"/>
        <v>#REF!</v>
      </c>
      <c r="N334" s="105">
        <f t="shared" si="2"/>
        <v>17280</v>
      </c>
      <c r="O334" s="108">
        <f>IFERROR(IF(IF(LEFT(I334,1)="B",VLOOKUP(A334,'item dashboard'!A:K,11,0),"")&lt;1,0,IF(LEFT(I334,1)="b",VLOOKUP(A334,'item dashboard'!A:K,11,0),"")),"")</f>
        <v>0</v>
      </c>
      <c r="P334" s="105" t="str">
        <f>IFERROR(VLOOKUP(A334,[2]Sheet2!$A:$C,3,0),1)</f>
        <v>#ERROR!</v>
      </c>
      <c r="Q334" s="109" t="str">
        <f>VLOOKUP(A334,'item dashboard'!A:A,1,0)</f>
        <v>B-F8-CL18NB-AV</v>
      </c>
      <c r="R334" s="109"/>
      <c r="S334" s="109"/>
    </row>
    <row r="335" ht="12.75" customHeight="1">
      <c r="A335" s="15" t="s">
        <v>873</v>
      </c>
      <c r="B335" s="15" t="s">
        <v>874</v>
      </c>
      <c r="C335" s="107">
        <v>0.018000000000000002</v>
      </c>
      <c r="D335" s="15" t="s">
        <v>4148</v>
      </c>
      <c r="E335" s="93">
        <v>3600.0</v>
      </c>
      <c r="F335" s="93">
        <v>1.0</v>
      </c>
      <c r="G335" s="93">
        <v>5.0</v>
      </c>
      <c r="H335" s="93">
        <v>17280.0</v>
      </c>
      <c r="I335" s="15" t="s">
        <v>863</v>
      </c>
      <c r="J335" s="107">
        <v>1.0</v>
      </c>
      <c r="K335" s="93">
        <v>2.0</v>
      </c>
      <c r="L335" s="15" t="s">
        <v>4147</v>
      </c>
      <c r="M335" s="104" t="str">
        <f t="shared" si="1"/>
        <v>#REF!</v>
      </c>
      <c r="N335" s="105">
        <f t="shared" si="2"/>
        <v>17280</v>
      </c>
      <c r="O335" s="108">
        <f>IFERROR(IF(IF(LEFT(I335,1)="B",VLOOKUP(A335,'item dashboard'!A:K,11,0),"")&lt;1,0,IF(LEFT(I335,1)="b",VLOOKUP(A335,'item dashboard'!A:K,11,0),"")),"")</f>
        <v>0</v>
      </c>
      <c r="P335" s="105" t="str">
        <f>IFERROR(VLOOKUP(A335,[2]Sheet2!$A:$C,3,0),1)</f>
        <v>#ERROR!</v>
      </c>
      <c r="Q335" s="109" t="str">
        <f>VLOOKUP(A335,'item dashboard'!A:A,1,0)</f>
        <v>B-F8-CL18NB-HF</v>
      </c>
      <c r="R335" s="109"/>
      <c r="S335" s="109"/>
    </row>
    <row r="336" ht="12.75" customHeight="1">
      <c r="A336" s="15" t="s">
        <v>875</v>
      </c>
      <c r="B336" s="15" t="s">
        <v>876</v>
      </c>
      <c r="C336" s="107">
        <v>0.018000000000000002</v>
      </c>
      <c r="D336" s="15" t="s">
        <v>4148</v>
      </c>
      <c r="E336" s="93">
        <v>3600.0</v>
      </c>
      <c r="F336" s="93">
        <v>1.0</v>
      </c>
      <c r="G336" s="93">
        <v>5.0</v>
      </c>
      <c r="H336" s="93">
        <v>17280.0</v>
      </c>
      <c r="I336" s="15" t="s">
        <v>863</v>
      </c>
      <c r="J336" s="107">
        <v>1.0</v>
      </c>
      <c r="K336" s="93">
        <v>2.0</v>
      </c>
      <c r="L336" s="15" t="s">
        <v>4147</v>
      </c>
      <c r="M336" s="104" t="str">
        <f t="shared" si="1"/>
        <v>#REF!</v>
      </c>
      <c r="N336" s="105">
        <f t="shared" si="2"/>
        <v>17280</v>
      </c>
      <c r="O336" s="108">
        <f>IFERROR(IF(IF(LEFT(I336,1)="B",VLOOKUP(A336,'item dashboard'!A:K,11,0),"")&lt;1,0,IF(LEFT(I336,1)="b",VLOOKUP(A336,'item dashboard'!A:K,11,0),"")),"")</f>
        <v>0</v>
      </c>
      <c r="P336" s="105" t="str">
        <f>IFERROR(VLOOKUP(A336,[2]Sheet2!$A:$C,3,0),1)</f>
        <v>#ERROR!</v>
      </c>
      <c r="Q336" s="109" t="str">
        <f>VLOOKUP(A336,'item dashboard'!A:A,1,0)</f>
        <v>B-F8-CL18SERVE</v>
      </c>
      <c r="R336" s="109"/>
      <c r="S336" s="109"/>
    </row>
    <row r="337" ht="12.75" customHeight="1">
      <c r="A337" s="15" t="s">
        <v>879</v>
      </c>
      <c r="B337" s="15" t="s">
        <v>880</v>
      </c>
      <c r="C337" s="107">
        <v>0.018000000000000002</v>
      </c>
      <c r="D337" s="15" t="s">
        <v>4158</v>
      </c>
      <c r="E337" s="93">
        <v>7200.0</v>
      </c>
      <c r="F337" s="93">
        <v>1.0</v>
      </c>
      <c r="G337" s="93">
        <v>18.0</v>
      </c>
      <c r="H337" s="93">
        <v>33978.0</v>
      </c>
      <c r="I337" s="15" t="s">
        <v>4146</v>
      </c>
      <c r="J337" s="107">
        <v>0.00882</v>
      </c>
      <c r="K337" s="93">
        <v>2.5</v>
      </c>
      <c r="L337" s="15" t="s">
        <v>4149</v>
      </c>
      <c r="M337" s="104" t="str">
        <f t="shared" si="1"/>
        <v>#REF!</v>
      </c>
      <c r="N337" s="105">
        <f t="shared" si="2"/>
        <v>4800</v>
      </c>
      <c r="O337" s="108" t="str">
        <f>IFERROR(IF(IF(LEFT(I337,1)="B",VLOOKUP(A337,'item dashboard'!A:K,11,0),"")&lt;1,0,IF(LEFT(I337,1)="b",VLOOKUP(A337,'item dashboard'!A:K,11,0),"")),"")</f>
        <v/>
      </c>
      <c r="P337" s="105" t="str">
        <f>IFERROR(VLOOKUP(A337,[2]Sheet2!$A:$C,3,0),1)</f>
        <v>#ERROR!</v>
      </c>
      <c r="Q337" s="109" t="str">
        <f>VLOOKUP(A337,'item dashboard'!A:A,1,0)</f>
        <v>B-F8-PN18</v>
      </c>
      <c r="R337" s="109"/>
      <c r="S337" s="109"/>
    </row>
    <row r="338" ht="12.75" customHeight="1">
      <c r="A338" s="15" t="s">
        <v>877</v>
      </c>
      <c r="B338" s="15" t="s">
        <v>862</v>
      </c>
      <c r="C338" s="107">
        <v>0.018000000000000002</v>
      </c>
      <c r="D338" s="15" t="s">
        <v>4158</v>
      </c>
      <c r="E338" s="93">
        <v>7200.0</v>
      </c>
      <c r="F338" s="93">
        <v>1.0</v>
      </c>
      <c r="G338" s="93">
        <v>18.0</v>
      </c>
      <c r="H338" s="93">
        <v>33600.0</v>
      </c>
      <c r="I338" s="15" t="s">
        <v>4151</v>
      </c>
      <c r="J338" s="107">
        <v>0.008784</v>
      </c>
      <c r="K338" s="93">
        <v>2.5</v>
      </c>
      <c r="L338" s="15" t="s">
        <v>4147</v>
      </c>
      <c r="M338" s="104" t="str">
        <f t="shared" si="1"/>
        <v>#REF!</v>
      </c>
      <c r="N338" s="105">
        <f t="shared" si="2"/>
        <v>4800</v>
      </c>
      <c r="O338" s="108" t="str">
        <f>IFERROR(IF(IF(LEFT(I338,1)="B",VLOOKUP(A338,'item dashboard'!A:K,11,0),"")&lt;1,0,IF(LEFT(I338,1)="b",VLOOKUP(A338,'item dashboard'!A:K,11,0),"")),"")</f>
        <v/>
      </c>
      <c r="P338" s="105" t="str">
        <f>IFERROR(VLOOKUP(A338,[2]Sheet2!$A:$C,3,0),1)</f>
        <v>#ERROR!</v>
      </c>
      <c r="Q338" s="109" t="str">
        <f>VLOOKUP(A338,'item dashboard'!A:A,1,0)</f>
        <v>B-F8P-BN18</v>
      </c>
      <c r="R338" s="109"/>
      <c r="S338" s="109"/>
    </row>
    <row r="339" ht="12.75" customHeight="1">
      <c r="A339" s="15" t="s">
        <v>878</v>
      </c>
      <c r="B339" s="15" t="s">
        <v>862</v>
      </c>
      <c r="C339" s="107">
        <v>0.018000000000000002</v>
      </c>
      <c r="D339" s="15" t="s">
        <v>4158</v>
      </c>
      <c r="E339" s="93">
        <v>7200.0</v>
      </c>
      <c r="F339" s="93">
        <v>1.0</v>
      </c>
      <c r="G339" s="93">
        <v>16.28</v>
      </c>
      <c r="H339" s="93">
        <v>5308.0</v>
      </c>
      <c r="I339" s="15" t="s">
        <v>4151</v>
      </c>
      <c r="J339" s="107">
        <v>0.008784</v>
      </c>
      <c r="K339" s="93">
        <v>2.5</v>
      </c>
      <c r="L339" s="15" t="s">
        <v>4147</v>
      </c>
      <c r="M339" s="104" t="str">
        <f t="shared" si="1"/>
        <v>#REF!</v>
      </c>
      <c r="N339" s="105">
        <f t="shared" si="2"/>
        <v>5307.125307</v>
      </c>
      <c r="O339" s="108" t="str">
        <f>IFERROR(IF(IF(LEFT(I339,1)="B",VLOOKUP(A339,'item dashboard'!A:K,11,0),"")&lt;1,0,IF(LEFT(I339,1)="b",VLOOKUP(A339,'item dashboard'!A:K,11,0),"")),"")</f>
        <v/>
      </c>
      <c r="P339" s="105" t="str">
        <f>IFERROR(VLOOKUP(A339,[2]Sheet2!$A:$C,3,0),1)</f>
        <v>#ERROR!</v>
      </c>
      <c r="Q339" s="109" t="str">
        <f>VLOOKUP(A339,'item dashboard'!A:A,1,0)</f>
        <v>B-F8P-BN18EXP</v>
      </c>
      <c r="R339" s="109"/>
      <c r="S339" s="109"/>
    </row>
    <row r="340" ht="12.75" customHeight="1">
      <c r="A340" s="15" t="s">
        <v>925</v>
      </c>
      <c r="B340" s="15" t="s">
        <v>926</v>
      </c>
      <c r="C340" s="107">
        <v>0.018000000000000002</v>
      </c>
      <c r="D340" s="15" t="s">
        <v>4148</v>
      </c>
      <c r="E340" s="93">
        <v>3600.0</v>
      </c>
      <c r="F340" s="93">
        <v>1.0</v>
      </c>
      <c r="G340" s="93">
        <v>5.0</v>
      </c>
      <c r="H340" s="93">
        <v>17280.0</v>
      </c>
      <c r="I340" s="15" t="s">
        <v>901</v>
      </c>
      <c r="J340" s="107">
        <v>1.0</v>
      </c>
      <c r="K340" s="93">
        <v>2.0</v>
      </c>
      <c r="L340" s="15" t="s">
        <v>4147</v>
      </c>
      <c r="M340" s="104" t="str">
        <f t="shared" si="1"/>
        <v>#REF!</v>
      </c>
      <c r="N340" s="105">
        <f t="shared" si="2"/>
        <v>17280</v>
      </c>
      <c r="O340" s="108">
        <f>IFERROR(IF(IF(LEFT(I340,1)="B",VLOOKUP(A340,'item dashboard'!A:K,11,0),"")&lt;1,0,IF(LEFT(I340,1)="b",VLOOKUP(A340,'item dashboard'!A:K,11,0),"")),"")</f>
        <v>0</v>
      </c>
      <c r="P340" s="105" t="str">
        <f>IFERROR(VLOOKUP(A340,[2]Sheet2!$A:$C,3,0),1)</f>
        <v>#ERROR!</v>
      </c>
      <c r="Q340" s="109" t="str">
        <f>VLOOKUP(A340,'item dashboard'!A:A,1,0)</f>
        <v>B-F8P-W18BAK</v>
      </c>
      <c r="R340" s="109"/>
      <c r="S340" s="109"/>
    </row>
    <row r="341" ht="12.75" customHeight="1">
      <c r="A341" s="15" t="s">
        <v>927</v>
      </c>
      <c r="B341" s="15" t="s">
        <v>928</v>
      </c>
      <c r="C341" s="107">
        <v>0.018000000000000002</v>
      </c>
      <c r="D341" s="15" t="s">
        <v>4148</v>
      </c>
      <c r="E341" s="93">
        <v>3600.0</v>
      </c>
      <c r="F341" s="93">
        <v>1.0</v>
      </c>
      <c r="G341" s="93">
        <v>5.0</v>
      </c>
      <c r="H341" s="93">
        <v>17280.0</v>
      </c>
      <c r="I341" s="15" t="s">
        <v>901</v>
      </c>
      <c r="J341" s="107">
        <v>1.0</v>
      </c>
      <c r="K341" s="93">
        <v>2.0</v>
      </c>
      <c r="L341" s="15" t="s">
        <v>4147</v>
      </c>
      <c r="M341" s="104" t="str">
        <f t="shared" si="1"/>
        <v>#REF!</v>
      </c>
      <c r="N341" s="105">
        <f t="shared" si="2"/>
        <v>17280</v>
      </c>
      <c r="O341" s="108">
        <f>IFERROR(IF(IF(LEFT(I341,1)="B",VLOOKUP(A341,'item dashboard'!A:K,11,0),"")&lt;1,0,IF(LEFT(I341,1)="b",VLOOKUP(A341,'item dashboard'!A:K,11,0),"")),"")</f>
        <v>0</v>
      </c>
      <c r="P341" s="105" t="str">
        <f>IFERROR(VLOOKUP(A341,[2]Sheet2!$A:$C,3,0),1)</f>
        <v>#ERROR!</v>
      </c>
      <c r="Q341" s="109" t="str">
        <f>VLOOKUP(A341,'item dashboard'!A:A,1,0)</f>
        <v>B-F8P-W18HAL</v>
      </c>
      <c r="R341" s="109"/>
      <c r="S341" s="109"/>
    </row>
    <row r="342" ht="12.75" customHeight="1">
      <c r="A342" s="15" t="s">
        <v>881</v>
      </c>
      <c r="B342" s="15" t="s">
        <v>882</v>
      </c>
      <c r="C342" s="107">
        <v>0.018000000000000002</v>
      </c>
      <c r="D342" s="15" t="s">
        <v>4158</v>
      </c>
      <c r="E342" s="93">
        <v>7200.0</v>
      </c>
      <c r="F342" s="93">
        <v>1.0</v>
      </c>
      <c r="G342" s="93">
        <v>18.0</v>
      </c>
      <c r="H342" s="93">
        <v>33600.0</v>
      </c>
      <c r="I342" s="15" t="s">
        <v>4151</v>
      </c>
      <c r="J342" s="107">
        <v>0.00972</v>
      </c>
      <c r="K342" s="93">
        <v>2.5</v>
      </c>
      <c r="L342" s="15" t="s">
        <v>4147</v>
      </c>
      <c r="M342" s="104" t="str">
        <f t="shared" si="1"/>
        <v>#REF!</v>
      </c>
      <c r="N342" s="105">
        <f t="shared" si="2"/>
        <v>4800</v>
      </c>
      <c r="O342" s="108" t="str">
        <f>IFERROR(IF(IF(LEFT(I342,1)="B",VLOOKUP(A342,'item dashboard'!A:K,11,0),"")&lt;1,0,IF(LEFT(I342,1)="b",VLOOKUP(A342,'item dashboard'!A:K,11,0),"")),"")</f>
        <v/>
      </c>
      <c r="P342" s="105" t="str">
        <f>IFERROR(VLOOKUP(A342,[2]Sheet2!$A:$C,3,0),1)</f>
        <v>#ERROR!</v>
      </c>
      <c r="Q342" s="109" t="str">
        <f>VLOOKUP(A342,'item dashboard'!A:A,1,0)</f>
        <v>B-F8PP-BK18</v>
      </c>
      <c r="R342" s="109"/>
      <c r="S342" s="109"/>
    </row>
    <row r="343" ht="12.75" customHeight="1">
      <c r="A343" s="15" t="s">
        <v>883</v>
      </c>
      <c r="B343" s="15" t="s">
        <v>884</v>
      </c>
      <c r="C343" s="107">
        <v>0.018000000000000002</v>
      </c>
      <c r="D343" s="15" t="s">
        <v>4150</v>
      </c>
      <c r="E343" s="93">
        <v>7200.0</v>
      </c>
      <c r="F343" s="93">
        <v>1.0</v>
      </c>
      <c r="G343" s="93">
        <v>18.0</v>
      </c>
      <c r="H343" s="93">
        <v>33600.0</v>
      </c>
      <c r="I343" s="15" t="s">
        <v>4160</v>
      </c>
      <c r="J343" s="107">
        <v>0.01</v>
      </c>
      <c r="K343" s="93">
        <v>2.5</v>
      </c>
      <c r="L343" s="15" t="s">
        <v>4147</v>
      </c>
      <c r="M343" s="104" t="str">
        <f t="shared" si="1"/>
        <v>#REF!</v>
      </c>
      <c r="N343" s="105">
        <f t="shared" si="2"/>
        <v>4800</v>
      </c>
      <c r="O343" s="108" t="str">
        <f>IFERROR(IF(IF(LEFT(I343,1)="B",VLOOKUP(A343,'item dashboard'!A:K,11,0),"")&lt;1,0,IF(LEFT(I343,1)="b",VLOOKUP(A343,'item dashboard'!A:K,11,0),"")),"")</f>
        <v/>
      </c>
      <c r="P343" s="105" t="str">
        <f>IFERROR(VLOOKUP(A343,[2]Sheet2!$A:$C,3,0),1)</f>
        <v>#ERROR!</v>
      </c>
      <c r="Q343" s="109" t="str">
        <f>VLOOKUP(A343,'item dashboard'!A:A,1,0)</f>
        <v>B-F8PP-CL18 -HA</v>
      </c>
      <c r="R343" s="109"/>
      <c r="S343" s="109"/>
    </row>
    <row r="344" ht="12.75" customHeight="1">
      <c r="A344" s="15" t="s">
        <v>885</v>
      </c>
      <c r="B344" s="15" t="s">
        <v>886</v>
      </c>
      <c r="C344" s="107">
        <v>0.02</v>
      </c>
      <c r="D344" s="15" t="s">
        <v>4158</v>
      </c>
      <c r="E344" s="93">
        <v>7200.0</v>
      </c>
      <c r="F344" s="93">
        <v>1.0</v>
      </c>
      <c r="G344" s="93">
        <v>17.8</v>
      </c>
      <c r="H344" s="93">
        <v>4854.0</v>
      </c>
      <c r="I344" s="15" t="s">
        <v>4151</v>
      </c>
      <c r="J344" s="107">
        <v>0.0098</v>
      </c>
      <c r="K344" s="93">
        <v>2.5</v>
      </c>
      <c r="L344" s="15" t="s">
        <v>4149</v>
      </c>
      <c r="M344" s="104" t="str">
        <f t="shared" si="1"/>
        <v>#REF!</v>
      </c>
      <c r="N344" s="105">
        <f t="shared" si="2"/>
        <v>4853.932584</v>
      </c>
      <c r="O344" s="108" t="str">
        <f>IFERROR(IF(IF(LEFT(I344,1)="B",VLOOKUP(A344,'item dashboard'!A:K,11,0),"")&lt;1,0,IF(LEFT(I344,1)="b",VLOOKUP(A344,'item dashboard'!A:K,11,0),"")),"")</f>
        <v/>
      </c>
      <c r="P344" s="105" t="str">
        <f>IFERROR(VLOOKUP(A344,[2]Sheet2!$A:$C,3,0),1)</f>
        <v>#ERROR!</v>
      </c>
      <c r="Q344" s="109" t="str">
        <f>VLOOKUP(A344,'item dashboard'!A:A,1,0)</f>
        <v>B-F8PP-DDY18</v>
      </c>
      <c r="R344" s="109"/>
      <c r="S344" s="109"/>
    </row>
    <row r="345" ht="12.75" customHeight="1">
      <c r="A345" s="15" t="s">
        <v>887</v>
      </c>
      <c r="B345" s="15" t="s">
        <v>888</v>
      </c>
      <c r="C345" s="107">
        <v>0.02</v>
      </c>
      <c r="D345" s="15" t="s">
        <v>4158</v>
      </c>
      <c r="E345" s="93">
        <v>7200.0</v>
      </c>
      <c r="F345" s="93">
        <v>1.0</v>
      </c>
      <c r="G345" s="93">
        <v>16.0</v>
      </c>
      <c r="H345" s="93">
        <v>37150.0</v>
      </c>
      <c r="I345" s="15" t="s">
        <v>4151</v>
      </c>
      <c r="J345" s="107">
        <v>0.01</v>
      </c>
      <c r="K345" s="93">
        <v>2.5</v>
      </c>
      <c r="L345" s="15" t="s">
        <v>4147</v>
      </c>
      <c r="M345" s="104" t="str">
        <f t="shared" si="1"/>
        <v>#REF!</v>
      </c>
      <c r="N345" s="105">
        <f t="shared" si="2"/>
        <v>5400</v>
      </c>
      <c r="O345" s="108" t="str">
        <f>IFERROR(IF(IF(LEFT(I345,1)="B",VLOOKUP(A345,'item dashboard'!A:K,11,0),"")&lt;1,0,IF(LEFT(I345,1)="b",VLOOKUP(A345,'item dashboard'!A:K,11,0),"")),"")</f>
        <v/>
      </c>
      <c r="P345" s="105" t="str">
        <f>IFERROR(VLOOKUP(A345,[2]Sheet2!$A:$C,3,0),1)</f>
        <v>#ERROR!</v>
      </c>
      <c r="Q345" s="109" t="str">
        <f>VLOOKUP(A345,'item dashboard'!A:A,1,0)</f>
        <v>B-F8PP-N18</v>
      </c>
      <c r="R345" s="109"/>
      <c r="S345" s="109"/>
    </row>
    <row r="346" ht="12.75" customHeight="1">
      <c r="A346" s="15" t="s">
        <v>889</v>
      </c>
      <c r="B346" s="15" t="s">
        <v>890</v>
      </c>
      <c r="C346" s="107">
        <v>0.02</v>
      </c>
      <c r="D346" s="15" t="s">
        <v>4148</v>
      </c>
      <c r="E346" s="93">
        <v>3600.0</v>
      </c>
      <c r="F346" s="93">
        <v>1.0</v>
      </c>
      <c r="G346" s="93">
        <v>5.0</v>
      </c>
      <c r="H346" s="93">
        <v>17280.0</v>
      </c>
      <c r="I346" s="15" t="s">
        <v>887</v>
      </c>
      <c r="J346" s="107">
        <v>1.0</v>
      </c>
      <c r="K346" s="93">
        <v>2.5</v>
      </c>
      <c r="L346" s="15" t="s">
        <v>4147</v>
      </c>
      <c r="M346" s="104" t="str">
        <f t="shared" si="1"/>
        <v>#REF!</v>
      </c>
      <c r="N346" s="105">
        <f t="shared" si="2"/>
        <v>17280</v>
      </c>
      <c r="O346" s="108">
        <f>IFERROR(IF(IF(LEFT(I346,1)="B",VLOOKUP(A346,'item dashboard'!A:K,11,0),"")&lt;1,0,IF(LEFT(I346,1)="b",VLOOKUP(A346,'item dashboard'!A:K,11,0),"")),"")</f>
        <v>0</v>
      </c>
      <c r="P346" s="105" t="str">
        <f>IFERROR(VLOOKUP(A346,[2]Sheet2!$A:$C,3,0),1)</f>
        <v>#ERROR!</v>
      </c>
      <c r="Q346" s="109" t="str">
        <f>VLOOKUP(A346,'item dashboard'!A:A,1,0)</f>
        <v>B-F8PP-N18EPCC</v>
      </c>
      <c r="R346" s="109"/>
      <c r="S346" s="109"/>
    </row>
    <row r="347" ht="12.75" customHeight="1">
      <c r="A347" s="15" t="s">
        <v>891</v>
      </c>
      <c r="B347" s="15" t="s">
        <v>892</v>
      </c>
      <c r="C347" s="107">
        <v>0.02</v>
      </c>
      <c r="D347" s="15" t="s">
        <v>4158</v>
      </c>
      <c r="E347" s="93">
        <v>7200.0</v>
      </c>
      <c r="F347" s="93">
        <v>1.0</v>
      </c>
      <c r="G347" s="93">
        <v>16.28</v>
      </c>
      <c r="H347" s="93">
        <v>5308.0</v>
      </c>
      <c r="I347" s="15" t="s">
        <v>4151</v>
      </c>
      <c r="J347" s="107">
        <v>0.009000000000000001</v>
      </c>
      <c r="K347" s="93">
        <v>2.5</v>
      </c>
      <c r="L347" s="15" t="s">
        <v>4147</v>
      </c>
      <c r="M347" s="104" t="str">
        <f t="shared" si="1"/>
        <v>#REF!</v>
      </c>
      <c r="N347" s="105">
        <f t="shared" si="2"/>
        <v>5307.125307</v>
      </c>
      <c r="O347" s="108" t="str">
        <f>IFERROR(IF(IF(LEFT(I347,1)="B",VLOOKUP(A347,'item dashboard'!A:K,11,0),"")&lt;1,0,IF(LEFT(I347,1)="b",VLOOKUP(A347,'item dashboard'!A:K,11,0),"")),"")</f>
        <v/>
      </c>
      <c r="P347" s="105" t="str">
        <f>IFERROR(VLOOKUP(A347,[2]Sheet2!$A:$C,3,0),1)</f>
        <v>#ERROR!</v>
      </c>
      <c r="Q347" s="109" t="str">
        <f>VLOOKUP(A347,'item dashboard'!A:A,1,0)</f>
        <v>B-F8PP-N18EXP</v>
      </c>
      <c r="R347" s="109"/>
      <c r="S347" s="109"/>
    </row>
    <row r="348" ht="12.75" customHeight="1">
      <c r="A348" s="15" t="s">
        <v>893</v>
      </c>
      <c r="B348" s="15" t="s">
        <v>894</v>
      </c>
      <c r="C348" s="107">
        <v>0.02</v>
      </c>
      <c r="D348" s="15" t="s">
        <v>4148</v>
      </c>
      <c r="E348" s="93">
        <v>3600.0</v>
      </c>
      <c r="F348" s="93">
        <v>1.0</v>
      </c>
      <c r="G348" s="93">
        <v>5.0</v>
      </c>
      <c r="H348" s="93">
        <v>17280.0</v>
      </c>
      <c r="I348" s="15" t="s">
        <v>887</v>
      </c>
      <c r="J348" s="107">
        <v>1.0</v>
      </c>
      <c r="K348" s="93">
        <v>2.5</v>
      </c>
      <c r="L348" s="15" t="s">
        <v>4147</v>
      </c>
      <c r="M348" s="104" t="str">
        <f t="shared" si="1"/>
        <v>#REF!</v>
      </c>
      <c r="N348" s="105">
        <f t="shared" si="2"/>
        <v>17280</v>
      </c>
      <c r="O348" s="108">
        <f>IFERROR(IF(IF(LEFT(I348,1)="B",VLOOKUP(A348,'item dashboard'!A:K,11,0),"")&lt;1,0,IF(LEFT(I348,1)="b",VLOOKUP(A348,'item dashboard'!A:K,11,0),"")),"")</f>
        <v>0</v>
      </c>
      <c r="P348" s="105" t="str">
        <f>IFERROR(VLOOKUP(A348,[2]Sheet2!$A:$C,3,0),1)</f>
        <v>#ERROR!</v>
      </c>
      <c r="Q348" s="109" t="str">
        <f>VLOOKUP(A348,'item dashboard'!A:A,1,0)</f>
        <v>B-F8PP-PK18TRUE</v>
      </c>
      <c r="R348" s="109"/>
      <c r="S348" s="109"/>
    </row>
    <row r="349" ht="12.75" customHeight="1">
      <c r="A349" s="15" t="s">
        <v>895</v>
      </c>
      <c r="B349" s="15" t="s">
        <v>896</v>
      </c>
      <c r="C349" s="107">
        <v>0.018000000000000002</v>
      </c>
      <c r="D349" s="15" t="s">
        <v>4158</v>
      </c>
      <c r="E349" s="93">
        <v>7200.0</v>
      </c>
      <c r="F349" s="93">
        <v>1.0</v>
      </c>
      <c r="G349" s="93">
        <v>18.0</v>
      </c>
      <c r="H349" s="93">
        <v>33600.0</v>
      </c>
      <c r="I349" s="15" t="s">
        <v>4151</v>
      </c>
      <c r="J349" s="107">
        <v>0.0098</v>
      </c>
      <c r="K349" s="93">
        <v>2.5</v>
      </c>
      <c r="L349" s="15" t="s">
        <v>4147</v>
      </c>
      <c r="M349" s="104" t="str">
        <f t="shared" si="1"/>
        <v>#REF!</v>
      </c>
      <c r="N349" s="105">
        <f t="shared" si="2"/>
        <v>4800</v>
      </c>
      <c r="O349" s="108" t="str">
        <f>IFERROR(IF(IF(LEFT(I349,1)="B",VLOOKUP(A349,'item dashboard'!A:K,11,0),"")&lt;1,0,IF(LEFT(I349,1)="b",VLOOKUP(A349,'item dashboard'!A:K,11,0),"")),"")</f>
        <v/>
      </c>
      <c r="P349" s="105" t="str">
        <f>IFERROR(VLOOKUP(A349,[2]Sheet2!$A:$C,3,0),1)</f>
        <v>#ERROR!</v>
      </c>
      <c r="Q349" s="109" t="str">
        <f>VLOOKUP(A349,'item dashboard'!A:A,1,0)</f>
        <v>B-F8PP-PNAT18</v>
      </c>
      <c r="R349" s="109"/>
      <c r="S349" s="109"/>
    </row>
    <row r="350" ht="12.75" customHeight="1">
      <c r="A350" s="15" t="s">
        <v>897</v>
      </c>
      <c r="B350" s="15" t="s">
        <v>898</v>
      </c>
      <c r="C350" s="107">
        <v>0.02</v>
      </c>
      <c r="D350" s="15" t="s">
        <v>4158</v>
      </c>
      <c r="E350" s="93">
        <v>7200.0</v>
      </c>
      <c r="F350" s="93">
        <v>1.0</v>
      </c>
      <c r="G350" s="93">
        <v>16.28</v>
      </c>
      <c r="H350" s="93">
        <v>5308.0</v>
      </c>
      <c r="I350" s="15" t="s">
        <v>4151</v>
      </c>
      <c r="J350" s="107">
        <v>0.0098</v>
      </c>
      <c r="K350" s="93">
        <v>2.5</v>
      </c>
      <c r="L350" s="15" t="s">
        <v>4147</v>
      </c>
      <c r="M350" s="104" t="str">
        <f t="shared" si="1"/>
        <v>#REF!</v>
      </c>
      <c r="N350" s="105">
        <f t="shared" si="2"/>
        <v>5307.125307</v>
      </c>
      <c r="O350" s="108" t="str">
        <f>IFERROR(IF(IF(LEFT(I350,1)="B",VLOOKUP(A350,'item dashboard'!A:K,11,0),"")&lt;1,0,IF(LEFT(I350,1)="b",VLOOKUP(A350,'item dashboard'!A:K,11,0),"")),"")</f>
        <v/>
      </c>
      <c r="P350" s="105" t="str">
        <f>IFERROR(VLOOKUP(A350,[2]Sheet2!$A:$C,3,0),1)</f>
        <v>#ERROR!</v>
      </c>
      <c r="Q350" s="109" t="str">
        <f>VLOOKUP(A350,'item dashboard'!A:A,1,0)</f>
        <v>B-F8PP-PW18</v>
      </c>
      <c r="R350" s="109"/>
      <c r="S350" s="109"/>
    </row>
    <row r="351" ht="12.75" customHeight="1">
      <c r="A351" s="15" t="s">
        <v>899</v>
      </c>
      <c r="B351" s="15" t="s">
        <v>900</v>
      </c>
      <c r="C351" s="107">
        <v>0.02</v>
      </c>
      <c r="D351" s="15" t="s">
        <v>4158</v>
      </c>
      <c r="E351" s="93">
        <v>7200.0</v>
      </c>
      <c r="F351" s="93">
        <v>1.0</v>
      </c>
      <c r="G351" s="93">
        <v>16.28</v>
      </c>
      <c r="H351" s="93">
        <v>5308.0</v>
      </c>
      <c r="I351" s="15" t="s">
        <v>4151</v>
      </c>
      <c r="J351" s="107">
        <v>0.0098</v>
      </c>
      <c r="K351" s="93">
        <v>2.5</v>
      </c>
      <c r="L351" s="15" t="s">
        <v>4147</v>
      </c>
      <c r="M351" s="104" t="str">
        <f t="shared" si="1"/>
        <v>#REF!</v>
      </c>
      <c r="N351" s="105">
        <f t="shared" si="2"/>
        <v>5307.125307</v>
      </c>
      <c r="O351" s="108" t="str">
        <f>IFERROR(IF(IF(LEFT(I351,1)="B",VLOOKUP(A351,'item dashboard'!A:K,11,0),"")&lt;1,0,IF(LEFT(I351,1)="b",VLOOKUP(A351,'item dashboard'!A:K,11,0),"")),"")</f>
        <v/>
      </c>
      <c r="P351" s="105" t="str">
        <f>IFERROR(VLOOKUP(A351,[2]Sheet2!$A:$C,3,0),1)</f>
        <v>#ERROR!</v>
      </c>
      <c r="Q351" s="109" t="str">
        <f>VLOOKUP(A351,'item dashboard'!A:A,1,0)</f>
        <v>B-F8PP-PW18EXP</v>
      </c>
      <c r="R351" s="109"/>
      <c r="S351" s="109"/>
    </row>
    <row r="352" ht="12.75" customHeight="1">
      <c r="A352" s="15" t="s">
        <v>901</v>
      </c>
      <c r="B352" s="15" t="s">
        <v>902</v>
      </c>
      <c r="C352" s="107">
        <v>0.018000000000000002</v>
      </c>
      <c r="D352" s="15" t="s">
        <v>4158</v>
      </c>
      <c r="E352" s="93">
        <v>7200.0</v>
      </c>
      <c r="F352" s="93">
        <v>1.0</v>
      </c>
      <c r="G352" s="93">
        <v>18.0</v>
      </c>
      <c r="H352" s="93">
        <v>33600.0</v>
      </c>
      <c r="I352" s="15" t="s">
        <v>4151</v>
      </c>
      <c r="J352" s="107">
        <v>0.00972</v>
      </c>
      <c r="K352" s="93">
        <v>2.5</v>
      </c>
      <c r="L352" s="15" t="s">
        <v>4147</v>
      </c>
      <c r="M352" s="104" t="str">
        <f t="shared" si="1"/>
        <v>#REF!</v>
      </c>
      <c r="N352" s="105">
        <f t="shared" si="2"/>
        <v>4800</v>
      </c>
      <c r="O352" s="108" t="str">
        <f>IFERROR(IF(IF(LEFT(I352,1)="B",VLOOKUP(A352,'item dashboard'!A:K,11,0),"")&lt;1,0,IF(LEFT(I352,1)="b",VLOOKUP(A352,'item dashboard'!A:K,11,0),"")),"")</f>
        <v/>
      </c>
      <c r="P352" s="105" t="str">
        <f>IFERROR(VLOOKUP(A352,[2]Sheet2!$A:$C,3,0),1)</f>
        <v>#ERROR!</v>
      </c>
      <c r="Q352" s="109" t="str">
        <f>VLOOKUP(A352,'item dashboard'!A:A,1,0)</f>
        <v>B-F8PP-W18</v>
      </c>
      <c r="R352" s="109"/>
      <c r="S352" s="109"/>
    </row>
    <row r="353" ht="12.75" customHeight="1">
      <c r="A353" s="15" t="s">
        <v>917</v>
      </c>
      <c r="B353" s="15" t="s">
        <v>918</v>
      </c>
      <c r="C353" s="107">
        <v>0.02</v>
      </c>
      <c r="D353" s="15" t="s">
        <v>4150</v>
      </c>
      <c r="E353" s="93">
        <v>3600.0</v>
      </c>
      <c r="F353" s="93">
        <v>1.0</v>
      </c>
      <c r="G353" s="93">
        <v>20.0</v>
      </c>
      <c r="H353" s="93">
        <v>4320.0</v>
      </c>
      <c r="I353" s="15" t="s">
        <v>4151</v>
      </c>
      <c r="J353" s="107">
        <v>0.00972</v>
      </c>
      <c r="K353" s="93">
        <v>2.0</v>
      </c>
      <c r="L353" s="15" t="s">
        <v>4147</v>
      </c>
      <c r="M353" s="104" t="str">
        <f t="shared" si="1"/>
        <v>#REF!</v>
      </c>
      <c r="N353" s="105">
        <f t="shared" si="2"/>
        <v>4320</v>
      </c>
      <c r="O353" s="108" t="str">
        <f>IFERROR(IF(IF(LEFT(I353,1)="B",VLOOKUP(A353,'item dashboard'!A:K,11,0),"")&lt;1,0,IF(LEFT(I353,1)="b",VLOOKUP(A353,'item dashboard'!A:K,11,0),"")),"")</f>
        <v/>
      </c>
      <c r="P353" s="105" t="str">
        <f>IFERROR(VLOOKUP(A353,[2]Sheet2!$A:$C,3,0),1)</f>
        <v>#ERROR!</v>
      </c>
      <c r="Q353" s="109" t="str">
        <f>VLOOKUP(A353,'item dashboard'!A:A,1,0)</f>
        <v>B-F8PP-W18-HA</v>
      </c>
      <c r="R353" s="109"/>
      <c r="S353" s="109"/>
    </row>
    <row r="354" ht="12.75" customHeight="1">
      <c r="A354" s="15" t="s">
        <v>903</v>
      </c>
      <c r="B354" s="15" t="s">
        <v>904</v>
      </c>
      <c r="C354" s="107">
        <v>0.02</v>
      </c>
      <c r="D354" s="15" t="s">
        <v>4148</v>
      </c>
      <c r="E354" s="93">
        <v>3600.0</v>
      </c>
      <c r="F354" s="93">
        <v>1.0</v>
      </c>
      <c r="G354" s="93">
        <v>5.0</v>
      </c>
      <c r="H354" s="93">
        <v>17280.0</v>
      </c>
      <c r="I354" s="15" t="s">
        <v>901</v>
      </c>
      <c r="J354" s="107">
        <v>1.0</v>
      </c>
      <c r="K354" s="93">
        <v>2.0</v>
      </c>
      <c r="L354" s="15" t="s">
        <v>4147</v>
      </c>
      <c r="M354" s="104" t="str">
        <f t="shared" si="1"/>
        <v>#REF!</v>
      </c>
      <c r="N354" s="105">
        <f t="shared" si="2"/>
        <v>17280</v>
      </c>
      <c r="O354" s="108">
        <f>IFERROR(IF(IF(LEFT(I354,1)="B",VLOOKUP(A354,'item dashboard'!A:K,11,0),"")&lt;1,0,IF(LEFT(I354,1)="b",VLOOKUP(A354,'item dashboard'!A:K,11,0),"")),"")</f>
        <v>0</v>
      </c>
      <c r="P354" s="105" t="str">
        <f>IFERROR(VLOOKUP(A354,[2]Sheet2!$A:$C,3,0),1)</f>
        <v>#ERROR!</v>
      </c>
      <c r="Q354" s="109" t="str">
        <f>VLOOKUP(A354,'item dashboard'!A:A,1,0)</f>
        <v>B-F8PP-W18BCY-BL</v>
      </c>
      <c r="R354" s="109"/>
      <c r="S354" s="109"/>
    </row>
    <row r="355" ht="12.75" customHeight="1">
      <c r="A355" s="15" t="s">
        <v>905</v>
      </c>
      <c r="B355" s="15" t="s">
        <v>906</v>
      </c>
      <c r="C355" s="107">
        <v>0.02</v>
      </c>
      <c r="D355" s="15" t="s">
        <v>4148</v>
      </c>
      <c r="E355" s="93">
        <v>3600.0</v>
      </c>
      <c r="F355" s="93">
        <v>1.0</v>
      </c>
      <c r="G355" s="93">
        <v>5.0</v>
      </c>
      <c r="H355" s="93">
        <v>17280.0</v>
      </c>
      <c r="I355" s="15" t="s">
        <v>901</v>
      </c>
      <c r="J355" s="107">
        <v>1.0</v>
      </c>
      <c r="K355" s="93">
        <v>2.0</v>
      </c>
      <c r="L355" s="15" t="s">
        <v>4147</v>
      </c>
      <c r="M355" s="104" t="str">
        <f t="shared" si="1"/>
        <v>#REF!</v>
      </c>
      <c r="N355" s="105">
        <f t="shared" si="2"/>
        <v>17280</v>
      </c>
      <c r="O355" s="108">
        <f>IFERROR(IF(IF(LEFT(I355,1)="B",VLOOKUP(A355,'item dashboard'!A:K,11,0),"")&lt;1,0,IF(LEFT(I355,1)="b",VLOOKUP(A355,'item dashboard'!A:K,11,0),"")),"")</f>
        <v>0</v>
      </c>
      <c r="P355" s="105" t="str">
        <f>IFERROR(VLOOKUP(A355,[2]Sheet2!$A:$C,3,0),1)</f>
        <v>#ERROR!</v>
      </c>
      <c r="Q355" s="109" t="str">
        <f>VLOOKUP(A355,'item dashboard'!A:A,1,0)</f>
        <v>B-F8PP-W18BCY-BN</v>
      </c>
      <c r="R355" s="109"/>
      <c r="S355" s="109"/>
    </row>
    <row r="356" ht="12.75" customHeight="1">
      <c r="A356" s="15" t="s">
        <v>907</v>
      </c>
      <c r="B356" s="15" t="s">
        <v>908</v>
      </c>
      <c r="C356" s="107">
        <v>0.02</v>
      </c>
      <c r="D356" s="15" t="s">
        <v>4148</v>
      </c>
      <c r="E356" s="93">
        <v>3600.0</v>
      </c>
      <c r="F356" s="93">
        <v>1.0</v>
      </c>
      <c r="G356" s="93">
        <v>5.0</v>
      </c>
      <c r="H356" s="93">
        <v>17280.0</v>
      </c>
      <c r="I356" s="15" t="s">
        <v>901</v>
      </c>
      <c r="J356" s="107">
        <v>1.0</v>
      </c>
      <c r="K356" s="93">
        <v>2.0</v>
      </c>
      <c r="L356" s="15" t="s">
        <v>4147</v>
      </c>
      <c r="M356" s="104" t="str">
        <f t="shared" si="1"/>
        <v>#REF!</v>
      </c>
      <c r="N356" s="105">
        <f t="shared" si="2"/>
        <v>17280</v>
      </c>
      <c r="O356" s="108">
        <f>IFERROR(IF(IF(LEFT(I356,1)="B",VLOOKUP(A356,'item dashboard'!A:K,11,0),"")&lt;1,0,IF(LEFT(I356,1)="b",VLOOKUP(A356,'item dashboard'!A:K,11,0),"")),"")</f>
        <v>0</v>
      </c>
      <c r="P356" s="105" t="str">
        <f>IFERROR(VLOOKUP(A356,[2]Sheet2!$A:$C,3,0),1)</f>
        <v>#ERROR!</v>
      </c>
      <c r="Q356" s="109" t="str">
        <f>VLOOKUP(A356,'item dashboard'!A:A,1,0)</f>
        <v>B-F8PP-W18EPC-G</v>
      </c>
      <c r="R356" s="109"/>
      <c r="S356" s="109"/>
    </row>
    <row r="357" ht="12.75" customHeight="1">
      <c r="A357" s="15" t="s">
        <v>909</v>
      </c>
      <c r="B357" s="15" t="s">
        <v>910</v>
      </c>
      <c r="C357" s="107">
        <v>0.02</v>
      </c>
      <c r="D357" s="15" t="s">
        <v>4148</v>
      </c>
      <c r="E357" s="93">
        <v>3600.0</v>
      </c>
      <c r="F357" s="93">
        <v>1.0</v>
      </c>
      <c r="G357" s="93">
        <v>5.0</v>
      </c>
      <c r="H357" s="93">
        <v>17280.0</v>
      </c>
      <c r="I357" s="15" t="s">
        <v>901</v>
      </c>
      <c r="J357" s="107">
        <v>1.0</v>
      </c>
      <c r="K357" s="93">
        <v>2.0</v>
      </c>
      <c r="L357" s="15" t="s">
        <v>4147</v>
      </c>
      <c r="M357" s="104" t="str">
        <f t="shared" si="1"/>
        <v>#REF!</v>
      </c>
      <c r="N357" s="105">
        <f t="shared" si="2"/>
        <v>17280</v>
      </c>
      <c r="O357" s="108">
        <f>IFERROR(IF(IF(LEFT(I357,1)="B",VLOOKUP(A357,'item dashboard'!A:K,11,0),"")&lt;1,0,IF(LEFT(I357,1)="b",VLOOKUP(A357,'item dashboard'!A:K,11,0),"")),"")</f>
        <v>0</v>
      </c>
      <c r="P357" s="105" t="str">
        <f>IFERROR(VLOOKUP(A357,[2]Sheet2!$A:$C,3,0),1)</f>
        <v>#ERROR!</v>
      </c>
      <c r="Q357" s="109" t="str">
        <f>VLOOKUP(A357,'item dashboard'!A:A,1,0)</f>
        <v>B-F8PP-W18EPC-R</v>
      </c>
      <c r="R357" s="109"/>
      <c r="S357" s="109"/>
    </row>
    <row r="358" ht="12.75" customHeight="1">
      <c r="A358" s="15" t="s">
        <v>911</v>
      </c>
      <c r="B358" s="15" t="s">
        <v>912</v>
      </c>
      <c r="C358" s="107">
        <v>0.02</v>
      </c>
      <c r="D358" s="15" t="s">
        <v>4148</v>
      </c>
      <c r="E358" s="93">
        <v>3600.0</v>
      </c>
      <c r="F358" s="93">
        <v>1.0</v>
      </c>
      <c r="G358" s="93">
        <v>5.0</v>
      </c>
      <c r="H358" s="93">
        <v>17280.0</v>
      </c>
      <c r="I358" s="15" t="s">
        <v>901</v>
      </c>
      <c r="J358" s="107">
        <v>1.0</v>
      </c>
      <c r="K358" s="93">
        <v>2.0</v>
      </c>
      <c r="L358" s="15" t="s">
        <v>4147</v>
      </c>
      <c r="M358" s="104" t="str">
        <f t="shared" si="1"/>
        <v>#REF!</v>
      </c>
      <c r="N358" s="105">
        <f t="shared" si="2"/>
        <v>17280</v>
      </c>
      <c r="O358" s="108">
        <f>IFERROR(IF(IF(LEFT(I358,1)="B",VLOOKUP(A358,'item dashboard'!A:K,11,0),"")&lt;1,0,IF(LEFT(I358,1)="b",VLOOKUP(A358,'item dashboard'!A:K,11,0),"")),"")</f>
        <v>0</v>
      </c>
      <c r="P358" s="105" t="str">
        <f>IFERROR(VLOOKUP(A358,[2]Sheet2!$A:$C,3,0),1)</f>
        <v>#ERROR!</v>
      </c>
      <c r="Q358" s="109" t="str">
        <f>VLOOKUP(A358,'item dashboard'!A:A,1,0)</f>
        <v>B-F8PP-W18EPC-S</v>
      </c>
      <c r="R358" s="109"/>
      <c r="S358" s="109"/>
    </row>
    <row r="359" ht="12.75" customHeight="1">
      <c r="A359" s="15" t="s">
        <v>913</v>
      </c>
      <c r="B359" s="15" t="s">
        <v>914</v>
      </c>
      <c r="C359" s="107">
        <v>0.02</v>
      </c>
      <c r="D359" s="15" t="s">
        <v>4148</v>
      </c>
      <c r="E359" s="93">
        <v>3600.0</v>
      </c>
      <c r="F359" s="93">
        <v>1.0</v>
      </c>
      <c r="G359" s="93">
        <v>5.0</v>
      </c>
      <c r="H359" s="93">
        <v>17280.0</v>
      </c>
      <c r="I359" s="15" t="s">
        <v>901</v>
      </c>
      <c r="J359" s="107">
        <v>1.0</v>
      </c>
      <c r="K359" s="93">
        <v>2.0</v>
      </c>
      <c r="L359" s="15" t="s">
        <v>4147</v>
      </c>
      <c r="M359" s="104" t="str">
        <f t="shared" si="1"/>
        <v>#REF!</v>
      </c>
      <c r="N359" s="105">
        <f t="shared" si="2"/>
        <v>17280</v>
      </c>
      <c r="O359" s="108">
        <f>IFERROR(IF(IF(LEFT(I359,1)="B",VLOOKUP(A359,'item dashboard'!A:K,11,0),"")&lt;1,0,IF(LEFT(I359,1)="b",VLOOKUP(A359,'item dashboard'!A:K,11,0),"")),"")</f>
        <v>0</v>
      </c>
      <c r="P359" s="105" t="str">
        <f>IFERROR(VLOOKUP(A359,[2]Sheet2!$A:$C,3,0),1)</f>
        <v>#ERROR!</v>
      </c>
      <c r="Q359" s="109" t="str">
        <f>VLOOKUP(A359,'item dashboard'!A:A,1,0)</f>
        <v>B-F8PP-W18FAZ</v>
      </c>
      <c r="R359" s="109"/>
      <c r="S359" s="109"/>
    </row>
    <row r="360" ht="12.75" customHeight="1">
      <c r="A360" s="15" t="s">
        <v>915</v>
      </c>
      <c r="B360" s="15" t="s">
        <v>916</v>
      </c>
      <c r="C360" s="107">
        <v>0.02</v>
      </c>
      <c r="D360" s="15" t="s">
        <v>4148</v>
      </c>
      <c r="E360" s="93">
        <v>3600.0</v>
      </c>
      <c r="F360" s="93">
        <v>1.0</v>
      </c>
      <c r="G360" s="93">
        <v>5.0</v>
      </c>
      <c r="H360" s="93">
        <v>17280.0</v>
      </c>
      <c r="I360" s="15" t="s">
        <v>901</v>
      </c>
      <c r="J360" s="107">
        <v>1.0</v>
      </c>
      <c r="K360" s="93">
        <v>0.0</v>
      </c>
      <c r="L360" s="15" t="s">
        <v>4149</v>
      </c>
      <c r="M360" s="104" t="str">
        <f t="shared" si="1"/>
        <v>#REF!</v>
      </c>
      <c r="N360" s="105">
        <f t="shared" si="2"/>
        <v>17280</v>
      </c>
      <c r="O360" s="108">
        <f>IFERROR(IF(IF(LEFT(I360,1)="B",VLOOKUP(A360,'item dashboard'!A:K,11,0),"")&lt;1,0,IF(LEFT(I360,1)="b",VLOOKUP(A360,'item dashboard'!A:K,11,0),"")),"")</f>
        <v>0</v>
      </c>
      <c r="P360" s="105" t="str">
        <f>IFERROR(VLOOKUP(A360,[2]Sheet2!$A:$C,3,0),1)</f>
        <v>#ERROR!</v>
      </c>
      <c r="Q360" s="109" t="str">
        <f>VLOOKUP(A360,'item dashboard'!A:A,1,0)</f>
        <v>B-F8PP-W18FOOT</v>
      </c>
      <c r="R360" s="109"/>
      <c r="S360" s="109"/>
    </row>
    <row r="361" ht="12.75" customHeight="1">
      <c r="A361" s="15" t="s">
        <v>919</v>
      </c>
      <c r="B361" s="15" t="s">
        <v>920</v>
      </c>
      <c r="C361" s="107">
        <v>0.02</v>
      </c>
      <c r="D361" s="15" t="s">
        <v>4148</v>
      </c>
      <c r="E361" s="93">
        <v>3600.0</v>
      </c>
      <c r="F361" s="93">
        <v>1.0</v>
      </c>
      <c r="G361" s="93">
        <v>5.0</v>
      </c>
      <c r="H361" s="93">
        <v>17280.0</v>
      </c>
      <c r="I361" s="15" t="s">
        <v>901</v>
      </c>
      <c r="J361" s="107">
        <v>1.0</v>
      </c>
      <c r="K361" s="93">
        <v>2.0</v>
      </c>
      <c r="L361" s="15" t="s">
        <v>4147</v>
      </c>
      <c r="M361" s="104" t="str">
        <f t="shared" si="1"/>
        <v>#REF!</v>
      </c>
      <c r="N361" s="105">
        <f t="shared" si="2"/>
        <v>17280</v>
      </c>
      <c r="O361" s="108">
        <f>IFERROR(IF(IF(LEFT(I361,1)="B",VLOOKUP(A361,'item dashboard'!A:K,11,0),"")&lt;1,0,IF(LEFT(I361,1)="b",VLOOKUP(A361,'item dashboard'!A:K,11,0),"")),"")</f>
        <v>0</v>
      </c>
      <c r="P361" s="105" t="str">
        <f>IFERROR(VLOOKUP(A361,[2]Sheet2!$A:$C,3,0),1)</f>
        <v>#ERROR!</v>
      </c>
      <c r="Q361" s="109" t="str">
        <f>VLOOKUP(A361,'item dashboard'!A:A,1,0)</f>
        <v>B-F8PP-W18MKINDI</v>
      </c>
      <c r="R361" s="109"/>
      <c r="S361" s="109"/>
    </row>
    <row r="362" ht="12.75" customHeight="1">
      <c r="A362" s="15" t="s">
        <v>921</v>
      </c>
      <c r="B362" s="15" t="s">
        <v>922</v>
      </c>
      <c r="C362" s="107">
        <v>0.018000000000000002</v>
      </c>
      <c r="D362" s="15" t="s">
        <v>4158</v>
      </c>
      <c r="E362" s="93">
        <v>3600.0</v>
      </c>
      <c r="F362" s="93">
        <v>1.0</v>
      </c>
      <c r="G362" s="93">
        <v>18.0</v>
      </c>
      <c r="H362" s="93">
        <v>33600.0</v>
      </c>
      <c r="I362" s="15" t="s">
        <v>4151</v>
      </c>
      <c r="J362" s="107">
        <v>0.00984</v>
      </c>
      <c r="K362" s="93">
        <v>2.5</v>
      </c>
      <c r="L362" s="15" t="s">
        <v>4147</v>
      </c>
      <c r="M362" s="104" t="str">
        <f t="shared" si="1"/>
        <v>#REF!</v>
      </c>
      <c r="N362" s="105">
        <f t="shared" si="2"/>
        <v>4800</v>
      </c>
      <c r="O362" s="108" t="str">
        <f>IFERROR(IF(IF(LEFT(I362,1)="B",VLOOKUP(A362,'item dashboard'!A:K,11,0),"")&lt;1,0,IF(LEFT(I362,1)="b",VLOOKUP(A362,'item dashboard'!A:K,11,0),"")),"")</f>
        <v/>
      </c>
      <c r="P362" s="105" t="str">
        <f>IFERROR(VLOOKUP(A362,[2]Sheet2!$A:$C,3,0),1)</f>
        <v>#ERROR!</v>
      </c>
      <c r="Q362" s="109" t="str">
        <f>VLOOKUP(A362,'item dashboard'!A:A,1,0)</f>
        <v>B-F8PP-Y18</v>
      </c>
      <c r="R362" s="109"/>
      <c r="S362" s="109"/>
    </row>
    <row r="363" ht="12.75" customHeight="1">
      <c r="A363" s="15" t="s">
        <v>923</v>
      </c>
      <c r="B363" s="15" t="s">
        <v>924</v>
      </c>
      <c r="C363" s="107">
        <v>0.02</v>
      </c>
      <c r="D363" s="15" t="s">
        <v>4158</v>
      </c>
      <c r="E363" s="93">
        <v>3600.0</v>
      </c>
      <c r="F363" s="93">
        <v>1.0</v>
      </c>
      <c r="G363" s="93">
        <v>16.28</v>
      </c>
      <c r="H363" s="93">
        <v>5308.0</v>
      </c>
      <c r="I363" s="15" t="s">
        <v>4151</v>
      </c>
      <c r="J363" s="107">
        <v>0.00984</v>
      </c>
      <c r="K363" s="93">
        <v>2.5</v>
      </c>
      <c r="L363" s="15" t="s">
        <v>4147</v>
      </c>
      <c r="M363" s="104" t="str">
        <f t="shared" si="1"/>
        <v>#REF!</v>
      </c>
      <c r="N363" s="105">
        <f t="shared" si="2"/>
        <v>5307.125307</v>
      </c>
      <c r="O363" s="108" t="str">
        <f>IFERROR(IF(IF(LEFT(I363,1)="B",VLOOKUP(A363,'item dashboard'!A:K,11,0),"")&lt;1,0,IF(LEFT(I363,1)="b",VLOOKUP(A363,'item dashboard'!A:K,11,0),"")),"")</f>
        <v/>
      </c>
      <c r="P363" s="105" t="str">
        <f>IFERROR(VLOOKUP(A363,[2]Sheet2!$A:$C,3,0),1)</f>
        <v>#ERROR!</v>
      </c>
      <c r="Q363" s="109" t="str">
        <f>VLOOKUP(A363,'item dashboard'!A:A,1,0)</f>
        <v>B-F8PP-Y18EXP</v>
      </c>
      <c r="R363" s="109"/>
      <c r="S363" s="109"/>
    </row>
    <row r="364" ht="12.75" customHeight="1">
      <c r="A364" s="15" t="s">
        <v>929</v>
      </c>
      <c r="B364" s="15" t="s">
        <v>930</v>
      </c>
      <c r="C364" s="107">
        <v>0.027000000000000003</v>
      </c>
      <c r="D364" s="15" t="s">
        <v>4158</v>
      </c>
      <c r="E364" s="93">
        <v>7200.0</v>
      </c>
      <c r="F364" s="93">
        <v>1.0</v>
      </c>
      <c r="G364" s="93">
        <v>20.0</v>
      </c>
      <c r="H364" s="93">
        <v>30545.0</v>
      </c>
      <c r="I364" s="15" t="s">
        <v>4146</v>
      </c>
      <c r="J364" s="107">
        <v>0.013176</v>
      </c>
      <c r="K364" s="93">
        <v>2.5</v>
      </c>
      <c r="L364" s="15" t="s">
        <v>4149</v>
      </c>
      <c r="M364" s="104" t="str">
        <f t="shared" si="1"/>
        <v>#REF!</v>
      </c>
      <c r="N364" s="105">
        <f t="shared" si="2"/>
        <v>4320</v>
      </c>
      <c r="O364" s="108" t="str">
        <f>IFERROR(IF(IF(LEFT(I364,1)="B",VLOOKUP(A364,'item dashboard'!A:K,11,0),"")&lt;1,0,IF(LEFT(I364,1)="b",VLOOKUP(A364,'item dashboard'!A:K,11,0),"")),"")</f>
        <v/>
      </c>
      <c r="P364" s="105" t="str">
        <f>IFERROR(VLOOKUP(A364,[2]Sheet2!$A:$C,3,0),1)</f>
        <v>#ERROR!</v>
      </c>
      <c r="Q364" s="109" t="str">
        <f>VLOOKUP(A364,'item dashboard'!A:A,1,0)</f>
        <v>B-F9-BK27</v>
      </c>
      <c r="R364" s="109"/>
      <c r="S364" s="109"/>
    </row>
    <row r="365" ht="12.75" customHeight="1">
      <c r="A365" s="15" t="s">
        <v>931</v>
      </c>
      <c r="B365" s="15" t="s">
        <v>932</v>
      </c>
      <c r="C365" s="107">
        <v>0.027000000000000003</v>
      </c>
      <c r="D365" s="15" t="s">
        <v>4158</v>
      </c>
      <c r="E365" s="93">
        <v>3600.0</v>
      </c>
      <c r="F365" s="93">
        <v>1.0</v>
      </c>
      <c r="G365" s="93">
        <v>18.0</v>
      </c>
      <c r="H365" s="93">
        <v>4800.0</v>
      </c>
      <c r="I365" s="15" t="s">
        <v>4151</v>
      </c>
      <c r="J365" s="107">
        <v>0.013229999999999999</v>
      </c>
      <c r="K365" s="93">
        <v>2.5</v>
      </c>
      <c r="L365" s="15" t="s">
        <v>4147</v>
      </c>
      <c r="M365" s="104" t="str">
        <f t="shared" si="1"/>
        <v>#REF!</v>
      </c>
      <c r="N365" s="105">
        <f t="shared" si="2"/>
        <v>4800</v>
      </c>
      <c r="O365" s="108" t="str">
        <f>IFERROR(IF(IF(LEFT(I365,1)="B",VLOOKUP(A365,'item dashboard'!A:K,11,0),"")&lt;1,0,IF(LEFT(I365,1)="b",VLOOKUP(A365,'item dashboard'!A:K,11,0),"")),"")</f>
        <v/>
      </c>
      <c r="P365" s="105" t="str">
        <f>IFERROR(VLOOKUP(A365,[2]Sheet2!$A:$C,3,0),1)</f>
        <v>#ERROR!</v>
      </c>
      <c r="Q365" s="109" t="str">
        <f>VLOOKUP(A365,'item dashboard'!A:A,1,0)</f>
        <v>B-F9-DY27</v>
      </c>
      <c r="R365" s="109"/>
      <c r="S365" s="109"/>
    </row>
    <row r="366" ht="12.75" customHeight="1">
      <c r="A366" s="15" t="s">
        <v>933</v>
      </c>
      <c r="B366" s="15" t="s">
        <v>850</v>
      </c>
      <c r="C366" s="107">
        <v>0.027000000000000003</v>
      </c>
      <c r="D366" s="15" t="s">
        <v>4158</v>
      </c>
      <c r="E366" s="93">
        <v>3600.0</v>
      </c>
      <c r="F366" s="93">
        <v>1.0</v>
      </c>
      <c r="G366" s="93">
        <v>20.0</v>
      </c>
      <c r="H366" s="93">
        <v>30240.0</v>
      </c>
      <c r="I366" s="15" t="s">
        <v>4151</v>
      </c>
      <c r="J366" s="107">
        <v>0.013500000000000002</v>
      </c>
      <c r="K366" s="93">
        <v>2.5</v>
      </c>
      <c r="L366" s="15" t="s">
        <v>4147</v>
      </c>
      <c r="M366" s="104" t="str">
        <f t="shared" si="1"/>
        <v>#REF!</v>
      </c>
      <c r="N366" s="105">
        <f t="shared" si="2"/>
        <v>4320</v>
      </c>
      <c r="O366" s="108" t="str">
        <f>IFERROR(IF(IF(LEFT(I366,1)="B",VLOOKUP(A366,'item dashboard'!A:K,11,0),"")&lt;1,0,IF(LEFT(I366,1)="b",VLOOKUP(A366,'item dashboard'!A:K,11,0),"")),"")</f>
        <v/>
      </c>
      <c r="P366" s="105" t="str">
        <f>IFERROR(VLOOKUP(A366,[2]Sheet2!$A:$C,3,0),1)</f>
        <v>#ERROR!</v>
      </c>
      <c r="Q366" s="109" t="str">
        <f>VLOOKUP(A366,'item dashboard'!A:A,1,0)</f>
        <v>B-F9-N27</v>
      </c>
      <c r="R366" s="109"/>
      <c r="S366" s="109"/>
    </row>
    <row r="367" ht="12.75" customHeight="1">
      <c r="A367" s="15" t="s">
        <v>934</v>
      </c>
      <c r="B367" s="15" t="s">
        <v>935</v>
      </c>
      <c r="C367" s="107">
        <v>0.027000000000000003</v>
      </c>
      <c r="D367" s="15" t="s">
        <v>4148</v>
      </c>
      <c r="E367" s="93">
        <v>3600.0</v>
      </c>
      <c r="F367" s="93">
        <v>1.0</v>
      </c>
      <c r="G367" s="93">
        <v>5.0</v>
      </c>
      <c r="H367" s="93">
        <v>17280.0</v>
      </c>
      <c r="I367" s="15" t="s">
        <v>933</v>
      </c>
      <c r="J367" s="107">
        <v>1.0</v>
      </c>
      <c r="K367" s="93">
        <v>2.0</v>
      </c>
      <c r="L367" s="15" t="s">
        <v>4147</v>
      </c>
      <c r="M367" s="104" t="str">
        <f t="shared" si="1"/>
        <v>#REF!</v>
      </c>
      <c r="N367" s="105">
        <f t="shared" si="2"/>
        <v>17280</v>
      </c>
      <c r="O367" s="108">
        <f>IFERROR(IF(IF(LEFT(I367,1)="B",VLOOKUP(A367,'item dashboard'!A:K,11,0),"")&lt;1,0,IF(LEFT(I367,1)="b",VLOOKUP(A367,'item dashboard'!A:K,11,0),"")),"")</f>
        <v>0</v>
      </c>
      <c r="P367" s="105" t="str">
        <f>IFERROR(VLOOKUP(A367,[2]Sheet2!$A:$C,3,0),1)</f>
        <v>#ERROR!</v>
      </c>
      <c r="Q367" s="109" t="str">
        <f>VLOOKUP(A367,'item dashboard'!A:A,1,0)</f>
        <v>B-F9-N27BASE</v>
      </c>
      <c r="R367" s="109"/>
      <c r="S367" s="109"/>
    </row>
    <row r="368" ht="12.75" customHeight="1">
      <c r="A368" s="15" t="s">
        <v>936</v>
      </c>
      <c r="B368" s="15" t="s">
        <v>937</v>
      </c>
      <c r="C368" s="107">
        <v>0.027000000000000003</v>
      </c>
      <c r="D368" s="15" t="s">
        <v>4158</v>
      </c>
      <c r="E368" s="93">
        <v>3600.0</v>
      </c>
      <c r="F368" s="93">
        <v>1.0</v>
      </c>
      <c r="G368" s="93">
        <v>20.0</v>
      </c>
      <c r="H368" s="93">
        <v>30240.0</v>
      </c>
      <c r="I368" s="15" t="s">
        <v>4151</v>
      </c>
      <c r="J368" s="107">
        <v>0.013392</v>
      </c>
      <c r="K368" s="93">
        <v>2.5</v>
      </c>
      <c r="L368" s="15" t="s">
        <v>4147</v>
      </c>
      <c r="M368" s="104" t="str">
        <f t="shared" si="1"/>
        <v>#REF!</v>
      </c>
      <c r="N368" s="105">
        <f t="shared" si="2"/>
        <v>4320</v>
      </c>
      <c r="O368" s="108" t="str">
        <f>IFERROR(IF(IF(LEFT(I368,1)="B",VLOOKUP(A368,'item dashboard'!A:K,11,0),"")&lt;1,0,IF(LEFT(I368,1)="b",VLOOKUP(A368,'item dashboard'!A:K,11,0),"")),"")</f>
        <v/>
      </c>
      <c r="P368" s="105" t="str">
        <f>IFERROR(VLOOKUP(A368,[2]Sheet2!$A:$C,3,0),1)</f>
        <v>#ERROR!</v>
      </c>
      <c r="Q368" s="109" t="str">
        <f>VLOOKUP(A368,'item dashboard'!A:A,1,0)</f>
        <v>B-F9-PN27</v>
      </c>
      <c r="R368" s="109"/>
      <c r="S368" s="109"/>
    </row>
    <row r="369" ht="12.75" customHeight="1">
      <c r="A369" s="15" t="s">
        <v>938</v>
      </c>
      <c r="B369" s="15" t="s">
        <v>852</v>
      </c>
      <c r="C369" s="107">
        <v>0.027000000000000003</v>
      </c>
      <c r="D369" s="15" t="s">
        <v>4158</v>
      </c>
      <c r="E369" s="93">
        <v>3600.0</v>
      </c>
      <c r="F369" s="93">
        <v>1.0</v>
      </c>
      <c r="G369" s="93">
        <v>20.0</v>
      </c>
      <c r="H369" s="93">
        <v>30240.0</v>
      </c>
      <c r="I369" s="15" t="s">
        <v>4151</v>
      </c>
      <c r="J369" s="107">
        <v>0.013122</v>
      </c>
      <c r="K369" s="93">
        <v>2.5</v>
      </c>
      <c r="L369" s="15" t="s">
        <v>4147</v>
      </c>
      <c r="M369" s="104" t="str">
        <f t="shared" si="1"/>
        <v>#REF!</v>
      </c>
      <c r="N369" s="105">
        <f t="shared" si="2"/>
        <v>4320</v>
      </c>
      <c r="O369" s="108" t="str">
        <f>IFERROR(IF(IF(LEFT(I369,1)="B",VLOOKUP(A369,'item dashboard'!A:K,11,0),"")&lt;1,0,IF(LEFT(I369,1)="b",VLOOKUP(A369,'item dashboard'!A:K,11,0),"")),"")</f>
        <v/>
      </c>
      <c r="P369" s="105" t="str">
        <f>IFERROR(VLOOKUP(A369,[2]Sheet2!$A:$C,3,0),1)</f>
        <v>#ERROR!</v>
      </c>
      <c r="Q369" s="109" t="str">
        <f>VLOOKUP(A369,'item dashboard'!A:A,1,0)</f>
        <v>B-F9-W27</v>
      </c>
      <c r="R369" s="109"/>
      <c r="S369" s="109"/>
    </row>
    <row r="370" ht="12.75" customHeight="1">
      <c r="A370" s="15" t="s">
        <v>939</v>
      </c>
      <c r="B370" s="15" t="s">
        <v>940</v>
      </c>
      <c r="C370" s="107">
        <v>0.027000000000000003</v>
      </c>
      <c r="D370" s="15" t="s">
        <v>4148</v>
      </c>
      <c r="E370" s="93">
        <v>3600.0</v>
      </c>
      <c r="F370" s="93">
        <v>1.0</v>
      </c>
      <c r="G370" s="93">
        <v>5.0</v>
      </c>
      <c r="H370" s="93">
        <v>17280.0</v>
      </c>
      <c r="I370" s="15" t="s">
        <v>938</v>
      </c>
      <c r="J370" s="107">
        <v>1.0</v>
      </c>
      <c r="K370" s="93">
        <v>2.5</v>
      </c>
      <c r="L370" s="15" t="s">
        <v>4147</v>
      </c>
      <c r="M370" s="104" t="str">
        <f t="shared" si="1"/>
        <v>#REF!</v>
      </c>
      <c r="N370" s="105">
        <f t="shared" si="2"/>
        <v>17280</v>
      </c>
      <c r="O370" s="108">
        <f>IFERROR(IF(IF(LEFT(I370,1)="B",VLOOKUP(A370,'item dashboard'!A:K,11,0),"")&lt;1,0,IF(LEFT(I370,1)="b",VLOOKUP(A370,'item dashboard'!A:K,11,0),"")),"")</f>
        <v>0</v>
      </c>
      <c r="P370" s="105" t="str">
        <f>IFERROR(VLOOKUP(A370,[2]Sheet2!$A:$C,3,0),1)</f>
        <v>#ERROR!</v>
      </c>
      <c r="Q370" s="109" t="str">
        <f>VLOOKUP(A370,'item dashboard'!A:A,1,0)</f>
        <v>B-F9-W27FAZINA</v>
      </c>
      <c r="R370" s="109"/>
      <c r="S370" s="109"/>
    </row>
    <row r="371" ht="12.75" customHeight="1">
      <c r="A371" s="15" t="s">
        <v>941</v>
      </c>
      <c r="B371" s="15" t="s">
        <v>942</v>
      </c>
      <c r="C371" s="107">
        <v>0.027000000000000003</v>
      </c>
      <c r="D371" s="15" t="s">
        <v>4148</v>
      </c>
      <c r="E371" s="93">
        <v>3600.0</v>
      </c>
      <c r="F371" s="93">
        <v>1.0</v>
      </c>
      <c r="G371" s="93">
        <v>5.0</v>
      </c>
      <c r="H371" s="93">
        <v>17280.0</v>
      </c>
      <c r="I371" s="15" t="s">
        <v>938</v>
      </c>
      <c r="J371" s="107">
        <v>1.0</v>
      </c>
      <c r="K371" s="93">
        <v>2.5</v>
      </c>
      <c r="L371" s="15" t="s">
        <v>4147</v>
      </c>
      <c r="M371" s="104" t="str">
        <f t="shared" si="1"/>
        <v>#REF!</v>
      </c>
      <c r="N371" s="105">
        <f t="shared" si="2"/>
        <v>17280</v>
      </c>
      <c r="O371" s="108">
        <f>IFERROR(IF(IF(LEFT(I371,1)="B",VLOOKUP(A371,'item dashboard'!A:K,11,0),"")&lt;1,0,IF(LEFT(I371,1)="b",VLOOKUP(A371,'item dashboard'!A:K,11,0),"")),"")</f>
        <v>0</v>
      </c>
      <c r="P371" s="105" t="str">
        <f>IFERROR(VLOOKUP(A371,[2]Sheet2!$A:$C,3,0),1)</f>
        <v>#ERROR!</v>
      </c>
      <c r="Q371" s="109" t="str">
        <f>VLOOKUP(A371,'item dashboard'!A:A,1,0)</f>
        <v>B-F9-W27MKINDI</v>
      </c>
      <c r="R371" s="109"/>
      <c r="S371" s="109"/>
    </row>
    <row r="372" ht="12.75" customHeight="1">
      <c r="A372" s="15" t="s">
        <v>943</v>
      </c>
      <c r="B372" s="15" t="s">
        <v>944</v>
      </c>
      <c r="C372" s="107">
        <v>0.027000000000000003</v>
      </c>
      <c r="D372" s="15" t="s">
        <v>4158</v>
      </c>
      <c r="E372" s="93">
        <v>3600.0</v>
      </c>
      <c r="F372" s="93">
        <v>1.0</v>
      </c>
      <c r="G372" s="93">
        <v>18.58</v>
      </c>
      <c r="H372" s="93">
        <v>4651.0</v>
      </c>
      <c r="I372" s="15" t="s">
        <v>4151</v>
      </c>
      <c r="J372" s="107">
        <v>0.013392</v>
      </c>
      <c r="K372" s="93">
        <v>2.5</v>
      </c>
      <c r="L372" s="15" t="s">
        <v>4147</v>
      </c>
      <c r="M372" s="104" t="str">
        <f t="shared" si="1"/>
        <v>#REF!</v>
      </c>
      <c r="N372" s="105">
        <f t="shared" si="2"/>
        <v>4650.161464</v>
      </c>
      <c r="O372" s="108" t="str">
        <f>IFERROR(IF(IF(LEFT(I372,1)="B",VLOOKUP(A372,'item dashboard'!A:K,11,0),"")&lt;1,0,IF(LEFT(I372,1)="b",VLOOKUP(A372,'item dashboard'!A:K,11,0),"")),"")</f>
        <v/>
      </c>
      <c r="P372" s="105" t="str">
        <f>IFERROR(VLOOKUP(A372,[2]Sheet2!$A:$C,3,0),1)</f>
        <v>#ERROR!</v>
      </c>
      <c r="Q372" s="109" t="str">
        <f>VLOOKUP(A372,'item dashboard'!A:A,1,0)</f>
        <v>B-F9-Y27</v>
      </c>
      <c r="R372" s="109"/>
      <c r="S372" s="109"/>
    </row>
    <row r="373" ht="12.75" customHeight="1">
      <c r="A373" s="15" t="s">
        <v>945</v>
      </c>
      <c r="B373" s="15" t="s">
        <v>946</v>
      </c>
      <c r="C373" s="107">
        <v>0.005</v>
      </c>
      <c r="D373" s="15" t="s">
        <v>4150</v>
      </c>
      <c r="E373" s="93">
        <v>3600.0</v>
      </c>
      <c r="F373" s="93">
        <v>1.0</v>
      </c>
      <c r="G373" s="93">
        <v>11.11</v>
      </c>
      <c r="H373" s="93">
        <v>7777.0</v>
      </c>
      <c r="I373" s="15" t="s">
        <v>4146</v>
      </c>
      <c r="J373" s="107">
        <v>0.0025</v>
      </c>
      <c r="K373" s="93">
        <v>2.5</v>
      </c>
      <c r="L373" s="15" t="s">
        <v>4147</v>
      </c>
      <c r="M373" s="104" t="str">
        <f t="shared" si="1"/>
        <v>#REF!</v>
      </c>
      <c r="N373" s="105">
        <f t="shared" si="2"/>
        <v>7776.777678</v>
      </c>
      <c r="O373" s="108" t="str">
        <f>IFERROR(IF(IF(LEFT(I373,1)="B",VLOOKUP(A373,'item dashboard'!A:K,11,0),"")&lt;1,0,IF(LEFT(I373,1)="b",VLOOKUP(A373,'item dashboard'!A:K,11,0),"")),"")</f>
        <v/>
      </c>
      <c r="P373" s="105" t="str">
        <f>IFERROR(VLOOKUP(A373,[2]Sheet2!$A:$C,3,0),1)</f>
        <v>#ERROR!</v>
      </c>
      <c r="Q373" s="109" t="str">
        <f>VLOOKUP(A373,'item dashboard'!A:A,1,0)</f>
        <v>B-G11-N5</v>
      </c>
      <c r="R373" s="109"/>
      <c r="S373" s="109"/>
    </row>
    <row r="374" ht="12.75" customHeight="1">
      <c r="A374" s="15" t="s">
        <v>947</v>
      </c>
      <c r="B374" s="15" t="s">
        <v>948</v>
      </c>
      <c r="C374" s="107">
        <v>0.005</v>
      </c>
      <c r="D374" s="15" t="s">
        <v>4150</v>
      </c>
      <c r="E374" s="93">
        <v>3600.0</v>
      </c>
      <c r="F374" s="93">
        <v>1.0</v>
      </c>
      <c r="G374" s="93">
        <v>11.0</v>
      </c>
      <c r="H374" s="93">
        <v>54982.0</v>
      </c>
      <c r="I374" s="15" t="s">
        <v>4146</v>
      </c>
      <c r="J374" s="107">
        <v>0.00243</v>
      </c>
      <c r="K374" s="93">
        <v>2.5</v>
      </c>
      <c r="L374" s="15" t="s">
        <v>4147</v>
      </c>
      <c r="M374" s="104" t="str">
        <f t="shared" si="1"/>
        <v>#REF!</v>
      </c>
      <c r="N374" s="105">
        <f t="shared" si="2"/>
        <v>7854.545455</v>
      </c>
      <c r="O374" s="108" t="str">
        <f>IFERROR(IF(IF(LEFT(I374,1)="B",VLOOKUP(A374,'item dashboard'!A:K,11,0),"")&lt;1,0,IF(LEFT(I374,1)="b",VLOOKUP(A374,'item dashboard'!A:K,11,0),"")),"")</f>
        <v/>
      </c>
      <c r="P374" s="105" t="str">
        <f>IFERROR(VLOOKUP(A374,[2]Sheet2!$A:$C,3,0),1)</f>
        <v>#ERROR!</v>
      </c>
      <c r="Q374" s="109" t="str">
        <f>VLOOKUP(A374,'item dashboard'!A:A,1,0)</f>
        <v>B-G11-W5</v>
      </c>
      <c r="R374" s="109"/>
      <c r="S374" s="109"/>
    </row>
    <row r="375" ht="12.75" customHeight="1">
      <c r="A375" s="15" t="s">
        <v>949</v>
      </c>
      <c r="B375" s="15" t="s">
        <v>950</v>
      </c>
      <c r="C375" s="107">
        <v>0.005</v>
      </c>
      <c r="D375" s="15" t="s">
        <v>4148</v>
      </c>
      <c r="E375" s="93">
        <v>3600.0</v>
      </c>
      <c r="F375" s="93">
        <v>1.0</v>
      </c>
      <c r="G375" s="93">
        <v>9.0</v>
      </c>
      <c r="H375" s="93">
        <v>9600.0</v>
      </c>
      <c r="I375" s="15" t="s">
        <v>947</v>
      </c>
      <c r="J375" s="107">
        <v>1.0</v>
      </c>
      <c r="K375" s="93">
        <v>2.0</v>
      </c>
      <c r="L375" s="15" t="s">
        <v>4147</v>
      </c>
      <c r="M375" s="104" t="str">
        <f t="shared" si="1"/>
        <v>#REF!</v>
      </c>
      <c r="N375" s="105">
        <f t="shared" si="2"/>
        <v>9600</v>
      </c>
      <c r="O375" s="108">
        <f>IFERROR(IF(IF(LEFT(I375,1)="B",VLOOKUP(A375,'item dashboard'!A:K,11,0),"")&lt;1,0,IF(LEFT(I375,1)="b",VLOOKUP(A375,'item dashboard'!A:K,11,0),"")),"")</f>
        <v>0</v>
      </c>
      <c r="P375" s="105" t="str">
        <f>IFERROR(VLOOKUP(A375,[2]Sheet2!$A:$C,3,0),1)</f>
        <v>#ERROR!</v>
      </c>
      <c r="Q375" s="109" t="str">
        <f>VLOOKUP(A375,'item dashboard'!A:A,1,0)</f>
        <v>B-G11-W5DRTONY</v>
      </c>
      <c r="R375" s="109"/>
      <c r="S375" s="109"/>
    </row>
    <row r="376" ht="12.75" customHeight="1">
      <c r="A376" s="15" t="s">
        <v>962</v>
      </c>
      <c r="B376" s="15" t="s">
        <v>963</v>
      </c>
      <c r="C376" s="107">
        <v>0.006999999999999999</v>
      </c>
      <c r="D376" s="15" t="s">
        <v>4150</v>
      </c>
      <c r="E376" s="93">
        <v>3600.0</v>
      </c>
      <c r="F376" s="93">
        <v>1.0</v>
      </c>
      <c r="G376" s="93">
        <v>12.0</v>
      </c>
      <c r="H376" s="93">
        <v>52273.0</v>
      </c>
      <c r="I376" s="15" t="s">
        <v>4151</v>
      </c>
      <c r="J376" s="107">
        <v>0.0034999999999999996</v>
      </c>
      <c r="K376" s="93">
        <v>2.5</v>
      </c>
      <c r="L376" s="15" t="s">
        <v>4147</v>
      </c>
      <c r="M376" s="104" t="str">
        <f t="shared" si="1"/>
        <v>#REF!</v>
      </c>
      <c r="N376" s="105">
        <f t="shared" si="2"/>
        <v>7200</v>
      </c>
      <c r="O376" s="108" t="str">
        <f>IFERROR(IF(IF(LEFT(I376,1)="B",VLOOKUP(A376,'item dashboard'!A:K,11,0),"")&lt;1,0,IF(LEFT(I376,1)="b",VLOOKUP(A376,'item dashboard'!A:K,11,0),"")),"")</f>
        <v/>
      </c>
      <c r="P376" s="105" t="str">
        <f>IFERROR(VLOOKUP(A376,[2]Sheet2!$A:$C,3,0),1)</f>
        <v>#ERROR!</v>
      </c>
      <c r="Q376" s="109" t="str">
        <f>VLOOKUP(A376,'item dashboard'!A:A,1,0)</f>
        <v>B-G20-N7</v>
      </c>
      <c r="R376" s="109"/>
      <c r="S376" s="109"/>
    </row>
    <row r="377" ht="12.75" customHeight="1">
      <c r="A377" s="15" t="s">
        <v>964</v>
      </c>
      <c r="B377" s="15" t="s">
        <v>965</v>
      </c>
      <c r="C377" s="107">
        <v>0.006999999999999999</v>
      </c>
      <c r="D377" s="15" t="s">
        <v>4150</v>
      </c>
      <c r="E377" s="93">
        <v>3600.0</v>
      </c>
      <c r="F377" s="93">
        <v>1.0</v>
      </c>
      <c r="G377" s="93">
        <v>11.57</v>
      </c>
      <c r="H377" s="93">
        <v>7468.0</v>
      </c>
      <c r="I377" s="15" t="s">
        <v>4151</v>
      </c>
      <c r="J377" s="107">
        <v>0.0034999999999999996</v>
      </c>
      <c r="K377" s="93">
        <v>2.5</v>
      </c>
      <c r="L377" s="15" t="s">
        <v>4147</v>
      </c>
      <c r="M377" s="104" t="str">
        <f t="shared" si="1"/>
        <v>#REF!</v>
      </c>
      <c r="N377" s="105">
        <f t="shared" si="2"/>
        <v>7467.588591</v>
      </c>
      <c r="O377" s="108" t="str">
        <f>IFERROR(IF(IF(LEFT(I377,1)="B",VLOOKUP(A377,'item dashboard'!A:K,11,0),"")&lt;1,0,IF(LEFT(I377,1)="b",VLOOKUP(A377,'item dashboard'!A:K,11,0),"")),"")</f>
        <v/>
      </c>
      <c r="P377" s="105" t="str">
        <f>IFERROR(VLOOKUP(A377,[2]Sheet2!$A:$C,3,0),1)</f>
        <v>#ERROR!</v>
      </c>
      <c r="Q377" s="109" t="str">
        <f>VLOOKUP(A377,'item dashboard'!A:A,1,0)</f>
        <v>B-G20-N7EXP</v>
      </c>
      <c r="R377" s="109"/>
      <c r="S377" s="109"/>
    </row>
    <row r="378" ht="12.75" customHeight="1">
      <c r="A378" s="15" t="s">
        <v>966</v>
      </c>
      <c r="B378" s="15" t="s">
        <v>967</v>
      </c>
      <c r="C378" s="107">
        <v>0.006999999999999999</v>
      </c>
      <c r="D378" s="15" t="s">
        <v>4150</v>
      </c>
      <c r="E378" s="93">
        <v>7200.0</v>
      </c>
      <c r="F378" s="93">
        <v>1.0</v>
      </c>
      <c r="G378" s="93">
        <v>13.52</v>
      </c>
      <c r="H378" s="93">
        <v>6391.0</v>
      </c>
      <c r="I378" s="15" t="s">
        <v>4146</v>
      </c>
      <c r="J378" s="107">
        <v>0.003416</v>
      </c>
      <c r="K378" s="93">
        <v>2.5</v>
      </c>
      <c r="L378" s="15" t="s">
        <v>4149</v>
      </c>
      <c r="M378" s="104" t="str">
        <f t="shared" si="1"/>
        <v>#REF!</v>
      </c>
      <c r="N378" s="105">
        <f t="shared" si="2"/>
        <v>6390.532544</v>
      </c>
      <c r="O378" s="108" t="str">
        <f>IFERROR(IF(IF(LEFT(I378,1)="B",VLOOKUP(A378,'item dashboard'!A:K,11,0),"")&lt;1,0,IF(LEFT(I378,1)="b",VLOOKUP(A378,'item dashboard'!A:K,11,0),"")),"")</f>
        <v/>
      </c>
      <c r="P378" s="105" t="str">
        <f>IFERROR(VLOOKUP(A378,[2]Sheet2!$A:$C,3,0),1)</f>
        <v>#ERROR!</v>
      </c>
      <c r="Q378" s="109" t="str">
        <f>VLOOKUP(A378,'item dashboard'!A:A,1,0)</f>
        <v>B-G20-PK7</v>
      </c>
      <c r="R378" s="109"/>
      <c r="S378" s="109"/>
    </row>
    <row r="379" ht="12.75" customHeight="1">
      <c r="A379" s="15" t="s">
        <v>968</v>
      </c>
      <c r="B379" s="15" t="s">
        <v>969</v>
      </c>
      <c r="C379" s="107">
        <v>0.006999999999999999</v>
      </c>
      <c r="D379" s="15" t="s">
        <v>4150</v>
      </c>
      <c r="E379" s="93">
        <v>3600.0</v>
      </c>
      <c r="F379" s="93">
        <v>1.0</v>
      </c>
      <c r="G379" s="93">
        <v>12.0</v>
      </c>
      <c r="H379" s="93">
        <v>50400.0</v>
      </c>
      <c r="I379" s="15" t="s">
        <v>4151</v>
      </c>
      <c r="J379" s="107">
        <v>0.003402</v>
      </c>
      <c r="K379" s="93">
        <v>2.5</v>
      </c>
      <c r="L379" s="15" t="s">
        <v>4147</v>
      </c>
      <c r="M379" s="104" t="str">
        <f t="shared" si="1"/>
        <v>#REF!</v>
      </c>
      <c r="N379" s="105">
        <f t="shared" si="2"/>
        <v>7200</v>
      </c>
      <c r="O379" s="108" t="str">
        <f>IFERROR(IF(IF(LEFT(I379,1)="B",VLOOKUP(A379,'item dashboard'!A:K,11,0),"")&lt;1,0,IF(LEFT(I379,1)="b",VLOOKUP(A379,'item dashboard'!A:K,11,0),"")),"")</f>
        <v/>
      </c>
      <c r="P379" s="105" t="str">
        <f>IFERROR(VLOOKUP(A379,[2]Sheet2!$A:$C,3,0),1)</f>
        <v>#ERROR!</v>
      </c>
      <c r="Q379" s="109" t="str">
        <f>VLOOKUP(A379,'item dashboard'!A:A,1,0)</f>
        <v>B-G20-W7</v>
      </c>
      <c r="R379" s="109"/>
      <c r="S379" s="109"/>
    </row>
    <row r="380" ht="12.75" customHeight="1">
      <c r="A380" s="15" t="s">
        <v>970</v>
      </c>
      <c r="B380" s="15" t="s">
        <v>971</v>
      </c>
      <c r="C380" s="107">
        <v>0.006999999999999999</v>
      </c>
      <c r="D380" s="15" t="s">
        <v>4148</v>
      </c>
      <c r="E380" s="93">
        <v>3600.0</v>
      </c>
      <c r="F380" s="93">
        <v>1.0</v>
      </c>
      <c r="G380" s="93">
        <v>5.0</v>
      </c>
      <c r="H380" s="93">
        <v>9600.0</v>
      </c>
      <c r="I380" s="15" t="s">
        <v>968</v>
      </c>
      <c r="J380" s="107">
        <v>1.0</v>
      </c>
      <c r="K380" s="93">
        <v>0.0</v>
      </c>
      <c r="L380" s="15" t="s">
        <v>4149</v>
      </c>
      <c r="M380" s="104" t="str">
        <f t="shared" si="1"/>
        <v>#REF!</v>
      </c>
      <c r="N380" s="105">
        <f t="shared" si="2"/>
        <v>17280</v>
      </c>
      <c r="O380" s="108">
        <f>IFERROR(IF(IF(LEFT(I380,1)="B",VLOOKUP(A380,'item dashboard'!A:K,11,0),"")&lt;1,0,IF(LEFT(I380,1)="b",VLOOKUP(A380,'item dashboard'!A:K,11,0),"")),"")</f>
        <v>0</v>
      </c>
      <c r="P380" s="105" t="str">
        <f>IFERROR(VLOOKUP(A380,[2]Sheet2!$A:$C,3,0),1)</f>
        <v>#ERROR!</v>
      </c>
      <c r="Q380" s="109" t="str">
        <f>VLOOKUP(A380,'item dashboard'!A:A,1,0)</f>
        <v>B-G20-W7CLOVES</v>
      </c>
      <c r="R380" s="109"/>
      <c r="S380" s="109"/>
    </row>
    <row r="381" ht="12.75" customHeight="1">
      <c r="A381" s="15" t="s">
        <v>972</v>
      </c>
      <c r="B381" s="15" t="s">
        <v>973</v>
      </c>
      <c r="C381" s="107">
        <v>0.006999999999999999</v>
      </c>
      <c r="D381" s="15" t="s">
        <v>4148</v>
      </c>
      <c r="E381" s="93">
        <v>3600.0</v>
      </c>
      <c r="F381" s="93">
        <v>1.0</v>
      </c>
      <c r="G381" s="93">
        <v>5.0</v>
      </c>
      <c r="H381" s="93">
        <v>9600.0</v>
      </c>
      <c r="I381" s="15" t="s">
        <v>968</v>
      </c>
      <c r="J381" s="107">
        <v>1.0</v>
      </c>
      <c r="K381" s="93">
        <v>2.0</v>
      </c>
      <c r="L381" s="15" t="s">
        <v>4147</v>
      </c>
      <c r="M381" s="104" t="str">
        <f t="shared" si="1"/>
        <v>#REF!</v>
      </c>
      <c r="N381" s="105">
        <f t="shared" si="2"/>
        <v>17280</v>
      </c>
      <c r="O381" s="108">
        <f>IFERROR(IF(IF(LEFT(I381,1)="B",VLOOKUP(A381,'item dashboard'!A:K,11,0),"")&lt;1,0,IF(LEFT(I381,1)="b",VLOOKUP(A381,'item dashboard'!A:K,11,0),"")),"")</f>
        <v>0</v>
      </c>
      <c r="P381" s="105" t="str">
        <f>IFERROR(VLOOKUP(A381,[2]Sheet2!$A:$C,3,0),1)</f>
        <v>#ERROR!</v>
      </c>
      <c r="Q381" s="109" t="str">
        <f>VLOOKUP(A381,'item dashboard'!A:A,1,0)</f>
        <v>B-G20-W7DRTONY</v>
      </c>
      <c r="R381" s="109"/>
      <c r="S381" s="109"/>
    </row>
    <row r="382" ht="12.75" customHeight="1">
      <c r="A382" s="15" t="s">
        <v>974</v>
      </c>
      <c r="B382" s="15" t="s">
        <v>975</v>
      </c>
      <c r="C382" s="107">
        <v>0.006999999999999999</v>
      </c>
      <c r="D382" s="15" t="s">
        <v>4150</v>
      </c>
      <c r="E382" s="93">
        <v>3600.0</v>
      </c>
      <c r="F382" s="93">
        <v>1.0</v>
      </c>
      <c r="G382" s="93">
        <v>11.57</v>
      </c>
      <c r="H382" s="93">
        <v>7468.0</v>
      </c>
      <c r="I382" s="15" t="s">
        <v>4151</v>
      </c>
      <c r="J382" s="107">
        <v>0.003402</v>
      </c>
      <c r="K382" s="93">
        <v>2.5</v>
      </c>
      <c r="L382" s="15" t="s">
        <v>4147</v>
      </c>
      <c r="M382" s="104" t="str">
        <f t="shared" si="1"/>
        <v>#REF!</v>
      </c>
      <c r="N382" s="105">
        <f t="shared" si="2"/>
        <v>7467.588591</v>
      </c>
      <c r="O382" s="108" t="str">
        <f>IFERROR(IF(IF(LEFT(I382,1)="B",VLOOKUP(A382,'item dashboard'!A:K,11,0),"")&lt;1,0,IF(LEFT(I382,1)="b",VLOOKUP(A382,'item dashboard'!A:K,11,0),"")),"")</f>
        <v/>
      </c>
      <c r="P382" s="105" t="str">
        <f>IFERROR(VLOOKUP(A382,[2]Sheet2!$A:$C,3,0),1)</f>
        <v>#ERROR!</v>
      </c>
      <c r="Q382" s="109" t="str">
        <f>VLOOKUP(A382,'item dashboard'!A:A,1,0)</f>
        <v>B-G20-W7EXP</v>
      </c>
      <c r="R382" s="109"/>
      <c r="S382" s="109"/>
    </row>
    <row r="383" ht="12.75" customHeight="1">
      <c r="A383" s="15" t="s">
        <v>951</v>
      </c>
      <c r="B383" s="15" t="s">
        <v>952</v>
      </c>
      <c r="C383" s="107">
        <v>0.013000000000000001</v>
      </c>
      <c r="D383" s="15" t="s">
        <v>4150</v>
      </c>
      <c r="E383" s="93">
        <v>7200.0</v>
      </c>
      <c r="F383" s="93">
        <v>1.0</v>
      </c>
      <c r="G383" s="93">
        <v>18.22</v>
      </c>
      <c r="H383" s="93">
        <v>4743.0</v>
      </c>
      <c r="I383" s="15" t="s">
        <v>4146</v>
      </c>
      <c r="J383" s="107">
        <v>0.006318000000000001</v>
      </c>
      <c r="K383" s="93">
        <v>0.0</v>
      </c>
      <c r="L383" s="15" t="s">
        <v>4149</v>
      </c>
      <c r="M383" s="104" t="str">
        <f t="shared" si="1"/>
        <v>#REF!</v>
      </c>
      <c r="N383" s="105">
        <f t="shared" si="2"/>
        <v>4742.041712</v>
      </c>
      <c r="O383" s="108" t="str">
        <f>IFERROR(IF(IF(LEFT(I383,1)="B",VLOOKUP(A383,'item dashboard'!A:K,11,0),"")&lt;1,0,IF(LEFT(I383,1)="b",VLOOKUP(A383,'item dashboard'!A:K,11,0),"")),"")</f>
        <v/>
      </c>
      <c r="P383" s="105" t="str">
        <f>IFERROR(VLOOKUP(A383,[2]Sheet2!$A:$C,3,0),1)</f>
        <v>#ERROR!</v>
      </c>
      <c r="Q383" s="109" t="str">
        <f>VLOOKUP(A383,'item dashboard'!A:A,1,0)</f>
        <v>B-G200-BW13</v>
      </c>
      <c r="R383" s="109"/>
      <c r="S383" s="109"/>
    </row>
    <row r="384" ht="12.75" customHeight="1">
      <c r="A384" s="15" t="s">
        <v>953</v>
      </c>
      <c r="B384" s="15" t="s">
        <v>954</v>
      </c>
      <c r="C384" s="107">
        <v>0.013000000000000001</v>
      </c>
      <c r="D384" s="15" t="s">
        <v>4150</v>
      </c>
      <c r="E384" s="93">
        <v>3600.0</v>
      </c>
      <c r="F384" s="93">
        <v>1.0</v>
      </c>
      <c r="G384" s="93">
        <v>21.49</v>
      </c>
      <c r="H384" s="93">
        <v>4021.0</v>
      </c>
      <c r="I384" s="15" t="s">
        <v>4146</v>
      </c>
      <c r="J384" s="107">
        <v>0.00637</v>
      </c>
      <c r="K384" s="93">
        <v>2.5</v>
      </c>
      <c r="L384" s="15" t="s">
        <v>4147</v>
      </c>
      <c r="M384" s="104" t="str">
        <f t="shared" si="1"/>
        <v>#REF!</v>
      </c>
      <c r="N384" s="105">
        <f t="shared" si="2"/>
        <v>4020.474639</v>
      </c>
      <c r="O384" s="108" t="str">
        <f>IFERROR(IF(IF(LEFT(I384,1)="B",VLOOKUP(A384,'item dashboard'!A:K,11,0),"")&lt;1,0,IF(LEFT(I384,1)="b",VLOOKUP(A384,'item dashboard'!A:K,11,0),"")),"")</f>
        <v/>
      </c>
      <c r="P384" s="105" t="str">
        <f>IFERROR(VLOOKUP(A384,[2]Sheet2!$A:$C,3,0),1)</f>
        <v>#ERROR!</v>
      </c>
      <c r="Q384" s="109" t="str">
        <f>VLOOKUP(A384,'item dashboard'!A:A,1,0)</f>
        <v>B-G200-DY13</v>
      </c>
      <c r="R384" s="109"/>
      <c r="S384" s="109"/>
    </row>
    <row r="385" ht="12.75" customHeight="1">
      <c r="A385" s="15" t="s">
        <v>955</v>
      </c>
      <c r="B385" s="15" t="s">
        <v>854</v>
      </c>
      <c r="C385" s="107">
        <v>0.013000000000000001</v>
      </c>
      <c r="D385" s="15" t="s">
        <v>4150</v>
      </c>
      <c r="E385" s="93">
        <v>3600.0</v>
      </c>
      <c r="F385" s="93">
        <v>1.0</v>
      </c>
      <c r="G385" s="93">
        <v>21.49</v>
      </c>
      <c r="H385" s="93">
        <v>4021.0</v>
      </c>
      <c r="I385" s="15" t="s">
        <v>4146</v>
      </c>
      <c r="J385" s="107">
        <v>0.006500000000000001</v>
      </c>
      <c r="K385" s="93">
        <v>2.5</v>
      </c>
      <c r="L385" s="15" t="s">
        <v>4147</v>
      </c>
      <c r="M385" s="104" t="str">
        <f t="shared" si="1"/>
        <v>#REF!</v>
      </c>
      <c r="N385" s="105">
        <f t="shared" si="2"/>
        <v>4020.474639</v>
      </c>
      <c r="O385" s="108" t="str">
        <f>IFERROR(IF(IF(LEFT(I385,1)="B",VLOOKUP(A385,'item dashboard'!A:K,11,0),"")&lt;1,0,IF(LEFT(I385,1)="b",VLOOKUP(A385,'item dashboard'!A:K,11,0),"")),"")</f>
        <v/>
      </c>
      <c r="P385" s="105" t="str">
        <f>IFERROR(VLOOKUP(A385,[2]Sheet2!$A:$C,3,0),1)</f>
        <v>#ERROR!</v>
      </c>
      <c r="Q385" s="109" t="str">
        <f>VLOOKUP(A385,'item dashboard'!A:A,1,0)</f>
        <v>B-G200-N13</v>
      </c>
      <c r="R385" s="109"/>
      <c r="S385" s="109"/>
    </row>
    <row r="386" ht="12.75" customHeight="1">
      <c r="A386" s="15" t="s">
        <v>956</v>
      </c>
      <c r="B386" s="15" t="s">
        <v>957</v>
      </c>
      <c r="C386" s="107">
        <v>0.013000000000000001</v>
      </c>
      <c r="D386" s="15" t="s">
        <v>4150</v>
      </c>
      <c r="E386" s="93">
        <v>3600.0</v>
      </c>
      <c r="F386" s="93">
        <v>1.0</v>
      </c>
      <c r="G386" s="93">
        <v>21.49</v>
      </c>
      <c r="H386" s="93">
        <v>4021.0</v>
      </c>
      <c r="I386" s="15" t="s">
        <v>4146</v>
      </c>
      <c r="J386" s="107">
        <v>0.00637</v>
      </c>
      <c r="K386" s="93">
        <v>2.5</v>
      </c>
      <c r="L386" s="15" t="s">
        <v>4147</v>
      </c>
      <c r="M386" s="104" t="str">
        <f t="shared" si="1"/>
        <v>#REF!</v>
      </c>
      <c r="N386" s="105">
        <f t="shared" si="2"/>
        <v>4020.474639</v>
      </c>
      <c r="O386" s="108" t="str">
        <f>IFERROR(IF(IF(LEFT(I386,1)="B",VLOOKUP(A386,'item dashboard'!A:K,11,0),"")&lt;1,0,IF(LEFT(I386,1)="b",VLOOKUP(A386,'item dashboard'!A:K,11,0),"")),"")</f>
        <v/>
      </c>
      <c r="P386" s="105" t="str">
        <f>IFERROR(VLOOKUP(A386,[2]Sheet2!$A:$C,3,0),1)</f>
        <v>#ERROR!</v>
      </c>
      <c r="Q386" s="109" t="str">
        <f>VLOOKUP(A386,'item dashboard'!A:A,1,0)</f>
        <v>B-G200-PN13</v>
      </c>
      <c r="R386" s="109"/>
      <c r="S386" s="109"/>
    </row>
    <row r="387" ht="12.75" customHeight="1">
      <c r="A387" s="15" t="s">
        <v>958</v>
      </c>
      <c r="B387" s="15" t="s">
        <v>959</v>
      </c>
      <c r="C387" s="107">
        <v>0.013000000000000001</v>
      </c>
      <c r="D387" s="15" t="s">
        <v>4150</v>
      </c>
      <c r="E387" s="93">
        <v>3600.0</v>
      </c>
      <c r="F387" s="93">
        <v>1.0</v>
      </c>
      <c r="G387" s="93">
        <v>21.49</v>
      </c>
      <c r="H387" s="93">
        <v>4021.0</v>
      </c>
      <c r="I387" s="15" t="s">
        <v>4146</v>
      </c>
      <c r="J387" s="107">
        <v>0.006318000000000001</v>
      </c>
      <c r="K387" s="93">
        <v>2.5</v>
      </c>
      <c r="L387" s="15" t="s">
        <v>4147</v>
      </c>
      <c r="M387" s="104" t="str">
        <f t="shared" si="1"/>
        <v>#REF!</v>
      </c>
      <c r="N387" s="105">
        <f t="shared" si="2"/>
        <v>4020.474639</v>
      </c>
      <c r="O387" s="108" t="str">
        <f>IFERROR(IF(IF(LEFT(I387,1)="B",VLOOKUP(A387,'item dashboard'!A:K,11,0),"")&lt;1,0,IF(LEFT(I387,1)="b",VLOOKUP(A387,'item dashboard'!A:K,11,0),"")),"")</f>
        <v/>
      </c>
      <c r="P387" s="105" t="str">
        <f>IFERROR(VLOOKUP(A387,[2]Sheet2!$A:$C,3,0),1)</f>
        <v>#ERROR!</v>
      </c>
      <c r="Q387" s="109" t="str">
        <f>VLOOKUP(A387,'item dashboard'!A:A,1,0)</f>
        <v>B-G200-W13</v>
      </c>
      <c r="R387" s="109"/>
      <c r="S387" s="109"/>
    </row>
    <row r="388" ht="12.75" customHeight="1">
      <c r="A388" s="15" t="s">
        <v>960</v>
      </c>
      <c r="B388" s="15" t="s">
        <v>961</v>
      </c>
      <c r="C388" s="107">
        <v>0.013000000000000001</v>
      </c>
      <c r="D388" s="15" t="s">
        <v>4150</v>
      </c>
      <c r="E388" s="93">
        <v>3600.0</v>
      </c>
      <c r="F388" s="93">
        <v>1.0</v>
      </c>
      <c r="G388" s="93">
        <v>21.49</v>
      </c>
      <c r="H388" s="93">
        <v>4021.0</v>
      </c>
      <c r="I388" s="15" t="s">
        <v>4146</v>
      </c>
      <c r="J388" s="107">
        <v>0.006318000000000001</v>
      </c>
      <c r="K388" s="93">
        <v>2.5</v>
      </c>
      <c r="L388" s="15" t="s">
        <v>4147</v>
      </c>
      <c r="M388" s="104" t="str">
        <f t="shared" si="1"/>
        <v>#REF!</v>
      </c>
      <c r="N388" s="105">
        <f t="shared" si="2"/>
        <v>4020.474639</v>
      </c>
      <c r="O388" s="108" t="str">
        <f>IFERROR(IF(IF(LEFT(I388,1)="B",VLOOKUP(A388,'item dashboard'!A:K,11,0),"")&lt;1,0,IF(LEFT(I388,1)="b",VLOOKUP(A388,'item dashboard'!A:K,11,0),"")),"")</f>
        <v/>
      </c>
      <c r="P388" s="105" t="str">
        <f>IFERROR(VLOOKUP(A388,[2]Sheet2!$A:$C,3,0),1)</f>
        <v>#ERROR!</v>
      </c>
      <c r="Q388" s="109" t="str">
        <f>VLOOKUP(A388,'item dashboard'!A:A,1,0)</f>
        <v>B-G200-W13-HA</v>
      </c>
      <c r="R388" s="109"/>
      <c r="S388" s="109"/>
    </row>
    <row r="389" ht="12.75" customHeight="1">
      <c r="A389" s="15" t="s">
        <v>978</v>
      </c>
      <c r="B389" s="15" t="s">
        <v>979</v>
      </c>
      <c r="C389" s="107">
        <v>0.008</v>
      </c>
      <c r="D389" s="15" t="s">
        <v>4150</v>
      </c>
      <c r="E389" s="93">
        <v>3600.0</v>
      </c>
      <c r="F389" s="93">
        <v>1.0</v>
      </c>
      <c r="G389" s="93">
        <v>9.0</v>
      </c>
      <c r="H389" s="93">
        <v>67575.0</v>
      </c>
      <c r="I389" s="15" t="s">
        <v>4160</v>
      </c>
      <c r="J389" s="107">
        <v>0.004</v>
      </c>
      <c r="K389" s="93">
        <v>2.5</v>
      </c>
      <c r="L389" s="15" t="s">
        <v>4147</v>
      </c>
      <c r="M389" s="104" t="str">
        <f t="shared" si="1"/>
        <v>#REF!</v>
      </c>
      <c r="N389" s="105">
        <f t="shared" si="2"/>
        <v>9600</v>
      </c>
      <c r="O389" s="108" t="str">
        <f>IFERROR(IF(IF(LEFT(I389,1)="B",VLOOKUP(A389,'item dashboard'!A:K,11,0),"")&lt;1,0,IF(LEFT(I389,1)="b",VLOOKUP(A389,'item dashboard'!A:K,11,0),"")),"")</f>
        <v/>
      </c>
      <c r="P389" s="105" t="str">
        <f>IFERROR(VLOOKUP(A389,[2]Sheet2!$A:$C,3,0),1)</f>
        <v>#ERROR!</v>
      </c>
      <c r="Q389" s="109" t="str">
        <f>VLOOKUP(A389,'item dashboard'!A:A,1,0)</f>
        <v>B-G23-CL8</v>
      </c>
      <c r="R389" s="109"/>
      <c r="S389" s="109"/>
    </row>
    <row r="390" ht="12.75" customHeight="1">
      <c r="A390" s="15" t="s">
        <v>980</v>
      </c>
      <c r="B390" s="15" t="s">
        <v>981</v>
      </c>
      <c r="C390" s="107">
        <v>0.008</v>
      </c>
      <c r="D390" s="15" t="s">
        <v>4148</v>
      </c>
      <c r="E390" s="93">
        <v>3600.0</v>
      </c>
      <c r="F390" s="93">
        <v>1.0</v>
      </c>
      <c r="G390" s="93">
        <v>5.0</v>
      </c>
      <c r="H390" s="93">
        <v>17280.0</v>
      </c>
      <c r="I390" s="15" t="s">
        <v>978</v>
      </c>
      <c r="J390" s="107">
        <v>1.0</v>
      </c>
      <c r="K390" s="93">
        <v>2.0</v>
      </c>
      <c r="L390" s="15" t="s">
        <v>4147</v>
      </c>
      <c r="M390" s="104" t="str">
        <f t="shared" si="1"/>
        <v>#REF!</v>
      </c>
      <c r="N390" s="105">
        <f t="shared" si="2"/>
        <v>17280</v>
      </c>
      <c r="O390" s="108">
        <f>IFERROR(IF(IF(LEFT(I390,1)="B",VLOOKUP(A390,'item dashboard'!A:K,11,0),"")&lt;1,0,IF(LEFT(I390,1)="b",VLOOKUP(A390,'item dashboard'!A:K,11,0),"")),"")</f>
        <v>0</v>
      </c>
      <c r="P390" s="105" t="str">
        <f>IFERROR(VLOOKUP(A390,[2]Sheet2!$A:$C,3,0),1)</f>
        <v>#ERROR!</v>
      </c>
      <c r="Q390" s="109" t="str">
        <f>VLOOKUP(A390,'item dashboard'!A:A,1,0)</f>
        <v>B-G23-CL8ADW</v>
      </c>
      <c r="R390" s="109"/>
      <c r="S390" s="109"/>
    </row>
    <row r="391" ht="12.75" customHeight="1">
      <c r="A391" s="15" t="s">
        <v>982</v>
      </c>
      <c r="B391" s="15" t="s">
        <v>983</v>
      </c>
      <c r="C391" s="107">
        <v>0.008</v>
      </c>
      <c r="D391" s="15" t="s">
        <v>4150</v>
      </c>
      <c r="E391" s="93">
        <v>3600.0</v>
      </c>
      <c r="F391" s="93">
        <v>1.0</v>
      </c>
      <c r="G391" s="93">
        <v>8.95</v>
      </c>
      <c r="H391" s="93">
        <v>9654.0</v>
      </c>
      <c r="I391" s="15" t="s">
        <v>4160</v>
      </c>
      <c r="J391" s="107">
        <v>0.004</v>
      </c>
      <c r="K391" s="93">
        <v>2.5</v>
      </c>
      <c r="L391" s="15" t="s">
        <v>4147</v>
      </c>
      <c r="M391" s="104" t="str">
        <f t="shared" si="1"/>
        <v>#REF!</v>
      </c>
      <c r="N391" s="105">
        <f t="shared" si="2"/>
        <v>9653.631285</v>
      </c>
      <c r="O391" s="108" t="str">
        <f>IFERROR(IF(IF(LEFT(I391,1)="B",VLOOKUP(A391,'item dashboard'!A:K,11,0),"")&lt;1,0,IF(LEFT(I391,1)="b",VLOOKUP(A391,'item dashboard'!A:K,11,0),"")),"")</f>
        <v/>
      </c>
      <c r="P391" s="105" t="str">
        <f>IFERROR(VLOOKUP(A391,[2]Sheet2!$A:$C,3,0),1)</f>
        <v>#ERROR!</v>
      </c>
      <c r="Q391" s="109" t="str">
        <f>VLOOKUP(A391,'item dashboard'!A:A,1,0)</f>
        <v>B-G23-CL8EXP</v>
      </c>
      <c r="R391" s="109"/>
      <c r="S391" s="109"/>
    </row>
    <row r="392" ht="12.75" customHeight="1">
      <c r="A392" s="15" t="s">
        <v>986</v>
      </c>
      <c r="B392" s="15" t="s">
        <v>987</v>
      </c>
      <c r="C392" s="107">
        <v>0.008</v>
      </c>
      <c r="D392" s="15" t="s">
        <v>4148</v>
      </c>
      <c r="E392" s="93">
        <v>3600.0</v>
      </c>
      <c r="F392" s="93">
        <v>1.0</v>
      </c>
      <c r="G392" s="93">
        <v>5.0</v>
      </c>
      <c r="H392" s="93">
        <v>17280.0</v>
      </c>
      <c r="I392" s="15" t="s">
        <v>978</v>
      </c>
      <c r="J392" s="107">
        <v>1.0</v>
      </c>
      <c r="K392" s="93">
        <v>2.0</v>
      </c>
      <c r="L392" s="15" t="s">
        <v>4147</v>
      </c>
      <c r="M392" s="104" t="str">
        <f t="shared" si="1"/>
        <v>#REF!</v>
      </c>
      <c r="N392" s="105">
        <f t="shared" si="2"/>
        <v>17280</v>
      </c>
      <c r="O392" s="108">
        <f>IFERROR(IF(IF(LEFT(I392,1)="B",VLOOKUP(A392,'item dashboard'!A:K,11,0),"")&lt;1,0,IF(LEFT(I392,1)="b",VLOOKUP(A392,'item dashboard'!A:K,11,0),"")),"")</f>
        <v>0</v>
      </c>
      <c r="P392" s="105" t="str">
        <f>IFERROR(VLOOKUP(A392,[2]Sheet2!$A:$C,3,0),1)</f>
        <v>#ERROR!</v>
      </c>
      <c r="Q392" s="109" t="str">
        <f>VLOOKUP(A392,'item dashboard'!A:A,1,0)</f>
        <v>B-G23-CL8HAL-CARE</v>
      </c>
      <c r="R392" s="109"/>
      <c r="S392" s="109"/>
    </row>
    <row r="393" ht="12.75" customHeight="1">
      <c r="A393" s="15" t="s">
        <v>984</v>
      </c>
      <c r="B393" s="15" t="s">
        <v>985</v>
      </c>
      <c r="C393" s="107">
        <v>0.008</v>
      </c>
      <c r="D393" s="15" t="s">
        <v>4148</v>
      </c>
      <c r="E393" s="93">
        <v>3600.0</v>
      </c>
      <c r="F393" s="93">
        <v>1.0</v>
      </c>
      <c r="G393" s="93">
        <v>5.0</v>
      </c>
      <c r="H393" s="93">
        <v>17280.0</v>
      </c>
      <c r="I393" s="15" t="s">
        <v>978</v>
      </c>
      <c r="J393" s="107">
        <v>1.0</v>
      </c>
      <c r="K393" s="93">
        <v>2.0</v>
      </c>
      <c r="L393" s="15" t="s">
        <v>4147</v>
      </c>
      <c r="M393" s="104" t="str">
        <f t="shared" si="1"/>
        <v>#REF!</v>
      </c>
      <c r="N393" s="105">
        <f t="shared" si="2"/>
        <v>17280</v>
      </c>
      <c r="O393" s="108">
        <f>IFERROR(IF(IF(LEFT(I393,1)="B",VLOOKUP(A393,'item dashboard'!A:K,11,0),"")&lt;1,0,IF(LEFT(I393,1)="b",VLOOKUP(A393,'item dashboard'!A:K,11,0),"")),"")</f>
        <v>0</v>
      </c>
      <c r="P393" s="105" t="str">
        <f>IFERROR(VLOOKUP(A393,[2]Sheet2!$A:$C,3,0),1)</f>
        <v>#ERROR!</v>
      </c>
      <c r="Q393" s="109" t="str">
        <f>VLOOKUP(A393,'item dashboard'!A:A,1,0)</f>
        <v>B-G23-CL8HALAIS</v>
      </c>
      <c r="R393" s="109"/>
      <c r="S393" s="109"/>
    </row>
    <row r="394" ht="12.75" customHeight="1">
      <c r="A394" s="15" t="s">
        <v>988</v>
      </c>
      <c r="B394" s="15" t="s">
        <v>989</v>
      </c>
      <c r="C394" s="107">
        <v>0.008</v>
      </c>
      <c r="D394" s="15" t="s">
        <v>4148</v>
      </c>
      <c r="E394" s="93">
        <v>3600.0</v>
      </c>
      <c r="F394" s="93">
        <v>1.0</v>
      </c>
      <c r="G394" s="93">
        <v>5.0</v>
      </c>
      <c r="H394" s="93">
        <v>17280.0</v>
      </c>
      <c r="I394" s="15" t="s">
        <v>978</v>
      </c>
      <c r="J394" s="107">
        <v>1.0</v>
      </c>
      <c r="K394" s="93">
        <v>2.0</v>
      </c>
      <c r="L394" s="15" t="s">
        <v>4147</v>
      </c>
      <c r="M394" s="104" t="str">
        <f t="shared" si="1"/>
        <v>#REF!</v>
      </c>
      <c r="N394" s="105">
        <f t="shared" si="2"/>
        <v>17280</v>
      </c>
      <c r="O394" s="108">
        <f>IFERROR(IF(IF(LEFT(I394,1)="B",VLOOKUP(A394,'item dashboard'!A:K,11,0),"")&lt;1,0,IF(LEFT(I394,1)="b",VLOOKUP(A394,'item dashboard'!A:K,11,0),"")),"")</f>
        <v>0</v>
      </c>
      <c r="P394" s="105" t="str">
        <f>IFERROR(VLOOKUP(A394,[2]Sheet2!$A:$C,3,0),1)</f>
        <v>#ERROR!</v>
      </c>
      <c r="Q394" s="109" t="str">
        <f>VLOOKUP(A394,'item dashboard'!A:A,1,0)</f>
        <v>B-G23-CL8N.MAS</v>
      </c>
      <c r="R394" s="109"/>
      <c r="S394" s="109"/>
    </row>
    <row r="395" ht="12.75" customHeight="1">
      <c r="A395" s="15" t="s">
        <v>990</v>
      </c>
      <c r="B395" s="15" t="s">
        <v>991</v>
      </c>
      <c r="C395" s="107">
        <v>0.008</v>
      </c>
      <c r="D395" s="15" t="s">
        <v>4150</v>
      </c>
      <c r="E395" s="93">
        <v>3600.0</v>
      </c>
      <c r="F395" s="93">
        <v>1.0</v>
      </c>
      <c r="G395" s="93">
        <v>8.95</v>
      </c>
      <c r="H395" s="93">
        <v>9654.0</v>
      </c>
      <c r="I395" s="15" t="s">
        <v>4160</v>
      </c>
      <c r="J395" s="107">
        <v>0.004</v>
      </c>
      <c r="K395" s="93">
        <v>2.5</v>
      </c>
      <c r="L395" s="15" t="s">
        <v>4147</v>
      </c>
      <c r="M395" s="104" t="str">
        <f t="shared" si="1"/>
        <v>#REF!</v>
      </c>
      <c r="N395" s="105">
        <f t="shared" si="2"/>
        <v>9653.631285</v>
      </c>
      <c r="O395" s="108" t="str">
        <f>IFERROR(IF(IF(LEFT(I395,1)="B",VLOOKUP(A395,'item dashboard'!A:K,11,0),"")&lt;1,0,IF(LEFT(I395,1)="b",VLOOKUP(A395,'item dashboard'!A:K,11,0),"")),"")</f>
        <v/>
      </c>
      <c r="P395" s="105" t="str">
        <f>IFERROR(VLOOKUP(A395,[2]Sheet2!$A:$C,3,0),1)</f>
        <v>#ERROR!</v>
      </c>
      <c r="Q395" s="109" t="str">
        <f>VLOOKUP(A395,'item dashboard'!A:A,1,0)</f>
        <v>B-G23-CL8ND</v>
      </c>
      <c r="R395" s="109"/>
      <c r="S395" s="109"/>
    </row>
    <row r="396" ht="12.75" customHeight="1">
      <c r="A396" s="15" t="s">
        <v>976</v>
      </c>
      <c r="B396" s="15" t="s">
        <v>977</v>
      </c>
      <c r="C396" s="107">
        <v>0.008</v>
      </c>
      <c r="D396" s="15" t="s">
        <v>4148</v>
      </c>
      <c r="E396" s="93">
        <v>3600.0</v>
      </c>
      <c r="F396" s="93">
        <v>1.0</v>
      </c>
      <c r="G396" s="93">
        <v>5.0</v>
      </c>
      <c r="H396" s="93">
        <v>17280.0</v>
      </c>
      <c r="I396" s="15" t="s">
        <v>978</v>
      </c>
      <c r="J396" s="107">
        <v>1.0</v>
      </c>
      <c r="K396" s="93">
        <v>2.0</v>
      </c>
      <c r="L396" s="15" t="s">
        <v>4147</v>
      </c>
      <c r="M396" s="104" t="str">
        <f t="shared" si="1"/>
        <v>#REF!</v>
      </c>
      <c r="N396" s="105">
        <f t="shared" si="2"/>
        <v>17280</v>
      </c>
      <c r="O396" s="108">
        <f>IFERROR(IF(IF(LEFT(I396,1)="B",VLOOKUP(A396,'item dashboard'!A:K,11,0),"")&lt;1,0,IF(LEFT(I396,1)="b",VLOOKUP(A396,'item dashboard'!A:K,11,0),"")),"")</f>
        <v>0</v>
      </c>
      <c r="P396" s="105" t="str">
        <f>IFERROR(VLOOKUP(A396,[2]Sheet2!$A:$C,3,0),1)</f>
        <v>#ERROR!</v>
      </c>
      <c r="Q396" s="109" t="str">
        <f>VLOOKUP(A396,'item dashboard'!A:A,1,0)</f>
        <v>B-G23CAP-CL8ADW</v>
      </c>
      <c r="R396" s="109"/>
      <c r="S396" s="109"/>
    </row>
    <row r="397" ht="12.75" customHeight="1">
      <c r="A397" s="15" t="s">
        <v>25</v>
      </c>
      <c r="B397" s="15" t="s">
        <v>992</v>
      </c>
      <c r="C397" s="107">
        <v>0.008</v>
      </c>
      <c r="D397" s="15" t="s">
        <v>4150</v>
      </c>
      <c r="E397" s="93">
        <v>3600.0</v>
      </c>
      <c r="F397" s="93">
        <v>1.0</v>
      </c>
      <c r="G397" s="93">
        <v>13.0</v>
      </c>
      <c r="H397" s="93">
        <v>46523.0</v>
      </c>
      <c r="I397" s="15" t="s">
        <v>4146</v>
      </c>
      <c r="J397" s="107">
        <v>0.004</v>
      </c>
      <c r="K397" s="93">
        <v>2.5</v>
      </c>
      <c r="L397" s="15" t="s">
        <v>4147</v>
      </c>
      <c r="M397" s="104" t="str">
        <f t="shared" si="1"/>
        <v>#REF!</v>
      </c>
      <c r="N397" s="105">
        <f t="shared" si="2"/>
        <v>6646.153846</v>
      </c>
      <c r="O397" s="108" t="str">
        <f>IFERROR(IF(IF(LEFT(I397,1)="B",VLOOKUP(A397,'item dashboard'!A:K,11,0),"")&lt;1,0,IF(LEFT(I397,1)="b",VLOOKUP(A397,'item dashboard'!A:K,11,0),"")),"")</f>
        <v/>
      </c>
      <c r="P397" s="105" t="str">
        <f>IFERROR(VLOOKUP(A397,[2]Sheet2!$A:$C,3,0),1)</f>
        <v>#ERROR!</v>
      </c>
      <c r="Q397" s="109" t="str">
        <f>VLOOKUP(A397,'item dashboard'!A:A,1,0)</f>
        <v>B-G23H-N8</v>
      </c>
      <c r="R397" s="109"/>
      <c r="S397" s="109"/>
    </row>
    <row r="398" ht="12.75" customHeight="1">
      <c r="A398" s="15" t="s">
        <v>993</v>
      </c>
      <c r="B398" s="15" t="s">
        <v>994</v>
      </c>
      <c r="C398" s="107">
        <v>0.008</v>
      </c>
      <c r="D398" s="15" t="s">
        <v>4148</v>
      </c>
      <c r="E398" s="93">
        <v>3600.0</v>
      </c>
      <c r="F398" s="93">
        <v>1.0</v>
      </c>
      <c r="G398" s="93">
        <v>5.0</v>
      </c>
      <c r="H398" s="93">
        <v>17280.0</v>
      </c>
      <c r="I398" s="15" t="s">
        <v>25</v>
      </c>
      <c r="J398" s="107">
        <v>1.0</v>
      </c>
      <c r="K398" s="93">
        <v>2.0</v>
      </c>
      <c r="L398" s="15" t="s">
        <v>4147</v>
      </c>
      <c r="M398" s="104" t="str">
        <f t="shared" si="1"/>
        <v>#REF!</v>
      </c>
      <c r="N398" s="105">
        <f t="shared" si="2"/>
        <v>17280</v>
      </c>
      <c r="O398" s="108">
        <f>IFERROR(IF(IF(LEFT(I398,1)="B",VLOOKUP(A398,'item dashboard'!A:K,11,0),"")&lt;1,0,IF(LEFT(I398,1)="b",VLOOKUP(A398,'item dashboard'!A:K,11,0),"")),"")</f>
        <v>0</v>
      </c>
      <c r="P398" s="105" t="str">
        <f>IFERROR(VLOOKUP(A398,[2]Sheet2!$A:$C,3,0),1)</f>
        <v>#ERROR!</v>
      </c>
      <c r="Q398" s="109" t="str">
        <f>VLOOKUP(A398,'item dashboard'!A:A,1,0)</f>
        <v>B-G23H-N8ALY</v>
      </c>
      <c r="R398" s="109"/>
      <c r="S398" s="109"/>
    </row>
    <row r="399" ht="12.75" customHeight="1">
      <c r="A399" s="15" t="s">
        <v>995</v>
      </c>
      <c r="B399" s="15" t="s">
        <v>996</v>
      </c>
      <c r="C399" s="107">
        <v>0.008</v>
      </c>
      <c r="D399" s="15" t="s">
        <v>4148</v>
      </c>
      <c r="E399" s="93">
        <v>3600.0</v>
      </c>
      <c r="F399" s="93">
        <v>1.0</v>
      </c>
      <c r="G399" s="93">
        <v>5.0</v>
      </c>
      <c r="H399" s="93">
        <v>17280.0</v>
      </c>
      <c r="I399" s="15" t="s">
        <v>25</v>
      </c>
      <c r="J399" s="107">
        <v>1.0</v>
      </c>
      <c r="K399" s="93">
        <v>2.0</v>
      </c>
      <c r="L399" s="15" t="s">
        <v>4147</v>
      </c>
      <c r="M399" s="104" t="str">
        <f t="shared" si="1"/>
        <v>#REF!</v>
      </c>
      <c r="N399" s="105">
        <f t="shared" si="2"/>
        <v>17280</v>
      </c>
      <c r="O399" s="108">
        <f>IFERROR(IF(IF(LEFT(I399,1)="B",VLOOKUP(A399,'item dashboard'!A:K,11,0),"")&lt;1,0,IF(LEFT(I399,1)="b",VLOOKUP(A399,'item dashboard'!A:K,11,0),"")),"")</f>
        <v>0</v>
      </c>
      <c r="P399" s="105" t="str">
        <f>IFERROR(VLOOKUP(A399,[2]Sheet2!$A:$C,3,0),1)</f>
        <v>#ERROR!</v>
      </c>
      <c r="Q399" s="109" t="str">
        <f>VLOOKUP(A399,'item dashboard'!A:A,1,0)</f>
        <v>B-G23H-N8BETA</v>
      </c>
      <c r="R399" s="109"/>
      <c r="S399" s="109"/>
    </row>
    <row r="400" ht="12.75" customHeight="1">
      <c r="A400" s="15" t="s">
        <v>997</v>
      </c>
      <c r="B400" s="15" t="s">
        <v>998</v>
      </c>
      <c r="C400" s="107">
        <v>0.008</v>
      </c>
      <c r="D400" s="15" t="s">
        <v>4150</v>
      </c>
      <c r="E400" s="93">
        <v>3600.0</v>
      </c>
      <c r="F400" s="93">
        <v>1.0</v>
      </c>
      <c r="G400" s="93">
        <v>13.41</v>
      </c>
      <c r="H400" s="93">
        <v>6443.0</v>
      </c>
      <c r="I400" s="15" t="s">
        <v>4146</v>
      </c>
      <c r="J400" s="107">
        <v>0.0039040000000000004</v>
      </c>
      <c r="K400" s="93">
        <v>2.5</v>
      </c>
      <c r="L400" s="15" t="s">
        <v>4147</v>
      </c>
      <c r="M400" s="104" t="str">
        <f t="shared" si="1"/>
        <v>#REF!</v>
      </c>
      <c r="N400" s="105">
        <f t="shared" si="2"/>
        <v>6442.95302</v>
      </c>
      <c r="O400" s="108" t="str">
        <f>IFERROR(IF(IF(LEFT(I400,1)="B",VLOOKUP(A400,'item dashboard'!A:K,11,0),"")&lt;1,0,IF(LEFT(I400,1)="b",VLOOKUP(A400,'item dashboard'!A:K,11,0),"")),"")</f>
        <v/>
      </c>
      <c r="P400" s="105" t="str">
        <f>IFERROR(VLOOKUP(A400,[2]Sheet2!$A:$C,3,0),1)</f>
        <v>#ERROR!</v>
      </c>
      <c r="Q400" s="109" t="str">
        <f>VLOOKUP(A400,'item dashboard'!A:A,1,0)</f>
        <v>B-G23H-PK8</v>
      </c>
      <c r="R400" s="109"/>
      <c r="S400" s="109"/>
    </row>
    <row r="401" ht="12.75" customHeight="1">
      <c r="A401" s="15" t="s">
        <v>999</v>
      </c>
      <c r="B401" s="15" t="s">
        <v>1000</v>
      </c>
      <c r="C401" s="107">
        <v>0.008</v>
      </c>
      <c r="D401" s="15" t="s">
        <v>4150</v>
      </c>
      <c r="E401" s="93">
        <v>3600.0</v>
      </c>
      <c r="F401" s="93">
        <v>1.0</v>
      </c>
      <c r="G401" s="93">
        <v>12.42</v>
      </c>
      <c r="H401" s="93">
        <v>45101.0</v>
      </c>
      <c r="I401" s="15" t="s">
        <v>4146</v>
      </c>
      <c r="J401" s="107">
        <v>0.007888</v>
      </c>
      <c r="K401" s="93">
        <v>2.5</v>
      </c>
      <c r="L401" s="15" t="s">
        <v>4147</v>
      </c>
      <c r="M401" s="104" t="str">
        <f t="shared" si="1"/>
        <v>#REF!</v>
      </c>
      <c r="N401" s="105">
        <f t="shared" si="2"/>
        <v>6956.521739</v>
      </c>
      <c r="O401" s="108" t="str">
        <f>IFERROR(IF(IF(LEFT(I401,1)="B",VLOOKUP(A401,'item dashboard'!A:K,11,0),"")&lt;1,0,IF(LEFT(I401,1)="b",VLOOKUP(A401,'item dashboard'!A:K,11,0),"")),"")</f>
        <v/>
      </c>
      <c r="P401" s="105" t="str">
        <f>IFERROR(VLOOKUP(A401,[2]Sheet2!$A:$C,3,0),1)</f>
        <v>#ERROR!</v>
      </c>
      <c r="Q401" s="109" t="str">
        <f>VLOOKUP(A401,'item dashboard'!A:A,1,0)</f>
        <v>B-G23H-W8</v>
      </c>
      <c r="R401" s="109"/>
      <c r="S401" s="109"/>
    </row>
    <row r="402" ht="12.75" customHeight="1">
      <c r="A402" s="15" t="s">
        <v>1001</v>
      </c>
      <c r="B402" s="15" t="s">
        <v>1002</v>
      </c>
      <c r="C402" s="107">
        <v>0.008</v>
      </c>
      <c r="D402" s="15" t="s">
        <v>4150</v>
      </c>
      <c r="E402" s="93">
        <v>3600.0</v>
      </c>
      <c r="F402" s="93">
        <v>1.0</v>
      </c>
      <c r="G402" s="93">
        <v>13.41</v>
      </c>
      <c r="H402" s="93">
        <v>6443.0</v>
      </c>
      <c r="I402" s="15" t="s">
        <v>4146</v>
      </c>
      <c r="J402" s="107">
        <v>0.003936</v>
      </c>
      <c r="K402" s="93">
        <v>2.5</v>
      </c>
      <c r="L402" s="15" t="s">
        <v>4147</v>
      </c>
      <c r="M402" s="104" t="str">
        <f t="shared" si="1"/>
        <v>#REF!</v>
      </c>
      <c r="N402" s="105">
        <f t="shared" si="2"/>
        <v>6442.95302</v>
      </c>
      <c r="O402" s="108" t="str">
        <f>IFERROR(IF(IF(LEFT(I402,1)="B",VLOOKUP(A402,'item dashboard'!A:K,11,0),"")&lt;1,0,IF(LEFT(I402,1)="b",VLOOKUP(A402,'item dashboard'!A:K,11,0),"")),"")</f>
        <v/>
      </c>
      <c r="P402" s="105" t="str">
        <f>IFERROR(VLOOKUP(A402,[2]Sheet2!$A:$C,3,0),1)</f>
        <v>#ERROR!</v>
      </c>
      <c r="Q402" s="109" t="str">
        <f>VLOOKUP(A402,'item dashboard'!A:A,1,0)</f>
        <v>B-G23H-Y8</v>
      </c>
      <c r="R402" s="109"/>
      <c r="S402" s="109"/>
    </row>
    <row r="403" ht="12.75" customHeight="1">
      <c r="A403" s="15" t="s">
        <v>1003</v>
      </c>
      <c r="B403" s="15" t="s">
        <v>1004</v>
      </c>
      <c r="C403" s="107">
        <v>0.008</v>
      </c>
      <c r="D403" s="15" t="s">
        <v>4148</v>
      </c>
      <c r="E403" s="93">
        <v>3600.0</v>
      </c>
      <c r="F403" s="93">
        <v>1.0</v>
      </c>
      <c r="G403" s="93">
        <v>5.0</v>
      </c>
      <c r="H403" s="93">
        <v>17280.0</v>
      </c>
      <c r="I403" s="15" t="s">
        <v>978</v>
      </c>
      <c r="J403" s="107">
        <v>1.0</v>
      </c>
      <c r="K403" s="93">
        <v>2.0</v>
      </c>
      <c r="L403" s="15" t="s">
        <v>4147</v>
      </c>
      <c r="M403" s="104" t="str">
        <f t="shared" si="1"/>
        <v>#REF!</v>
      </c>
      <c r="N403" s="105">
        <f t="shared" si="2"/>
        <v>17280</v>
      </c>
      <c r="O403" s="108">
        <f>IFERROR(IF(IF(LEFT(I403,1)="B",VLOOKUP(A403,'item dashboard'!A:K,11,0),"")&lt;1,0,IF(LEFT(I403,1)="b",VLOOKUP(A403,'item dashboard'!A:K,11,0),"")),"")</f>
        <v>0</v>
      </c>
      <c r="P403" s="105" t="str">
        <f>IFERROR(VLOOKUP(A403,[2]Sheet2!$A:$C,3,0),1)</f>
        <v>#ERROR!</v>
      </c>
      <c r="Q403" s="109" t="str">
        <f>VLOOKUP(A403,'item dashboard'!A:A,1,0)</f>
        <v>B-G23P-CL18BEST</v>
      </c>
      <c r="R403" s="109"/>
      <c r="S403" s="109"/>
    </row>
    <row r="404" ht="12.75" customHeight="1">
      <c r="A404" s="15" t="s">
        <v>1005</v>
      </c>
      <c r="B404" s="15" t="s">
        <v>1006</v>
      </c>
      <c r="C404" s="107">
        <v>0.008</v>
      </c>
      <c r="D404" s="15" t="s">
        <v>4150</v>
      </c>
      <c r="E404" s="93">
        <v>7200.0</v>
      </c>
      <c r="F404" s="93">
        <v>2.0</v>
      </c>
      <c r="G404" s="93">
        <v>13.0</v>
      </c>
      <c r="H404" s="93">
        <v>134400.0</v>
      </c>
      <c r="I404" s="15" t="s">
        <v>4160</v>
      </c>
      <c r="J404" s="107">
        <v>0.004</v>
      </c>
      <c r="K404" s="93">
        <v>2.5</v>
      </c>
      <c r="L404" s="15" t="s">
        <v>4149</v>
      </c>
      <c r="M404" s="104" t="str">
        <f t="shared" si="1"/>
        <v>#REF!</v>
      </c>
      <c r="N404" s="105">
        <f t="shared" si="2"/>
        <v>13292.30769</v>
      </c>
      <c r="O404" s="108" t="str">
        <f>IFERROR(IF(IF(LEFT(I404,1)="B",VLOOKUP(A404,'item dashboard'!A:K,11,0),"")&lt;1,0,IF(LEFT(I404,1)="b",VLOOKUP(A404,'item dashboard'!A:K,11,0),"")),"")</f>
        <v/>
      </c>
      <c r="P404" s="105" t="str">
        <f>IFERROR(VLOOKUP(A404,[2]Sheet2!$A:$C,3,0),1)</f>
        <v>#ERROR!</v>
      </c>
      <c r="Q404" s="109" t="str">
        <f>VLOOKUP(A404,'item dashboard'!A:A,1,0)</f>
        <v>B-G23P-CL8</v>
      </c>
      <c r="R404" s="109"/>
      <c r="S404" s="109"/>
    </row>
    <row r="405" ht="12.75" customHeight="1">
      <c r="A405" s="15" t="s">
        <v>1009</v>
      </c>
      <c r="B405" s="15" t="s">
        <v>1006</v>
      </c>
      <c r="C405" s="107">
        <v>0.008</v>
      </c>
      <c r="D405" s="15" t="s">
        <v>4150</v>
      </c>
      <c r="E405" s="93">
        <v>3600.0</v>
      </c>
      <c r="F405" s="93">
        <v>1.0</v>
      </c>
      <c r="G405" s="93">
        <v>11.5</v>
      </c>
      <c r="H405" s="93">
        <v>7514.0</v>
      </c>
      <c r="I405" s="15" t="s">
        <v>4160</v>
      </c>
      <c r="J405" s="107">
        <v>0.004</v>
      </c>
      <c r="K405" s="93">
        <v>2.5</v>
      </c>
      <c r="L405" s="15" t="s">
        <v>4147</v>
      </c>
      <c r="M405" s="104" t="str">
        <f t="shared" si="1"/>
        <v>#REF!</v>
      </c>
      <c r="N405" s="105">
        <f t="shared" si="2"/>
        <v>7513.043478</v>
      </c>
      <c r="O405" s="108" t="str">
        <f>IFERROR(IF(IF(LEFT(I405,1)="B",VLOOKUP(A405,'item dashboard'!A:K,11,0),"")&lt;1,0,IF(LEFT(I405,1)="b",VLOOKUP(A405,'item dashboard'!A:K,11,0),"")),"")</f>
        <v/>
      </c>
      <c r="P405" s="105" t="str">
        <f>IFERROR(VLOOKUP(A405,[2]Sheet2!$A:$C,3,0),1)</f>
        <v>#ERROR!</v>
      </c>
      <c r="Q405" s="109" t="str">
        <f>VLOOKUP(A405,'item dashboard'!A:A,1,0)</f>
        <v>B-G23P-CL8-HA</v>
      </c>
      <c r="R405" s="109"/>
      <c r="S405" s="109"/>
    </row>
    <row r="406" ht="12.75" customHeight="1">
      <c r="A406" s="15" t="s">
        <v>1007</v>
      </c>
      <c r="B406" s="15" t="s">
        <v>1008</v>
      </c>
      <c r="C406" s="107">
        <v>0.008</v>
      </c>
      <c r="D406" s="15" t="s">
        <v>4148</v>
      </c>
      <c r="E406" s="93">
        <v>3600.0</v>
      </c>
      <c r="F406" s="93">
        <v>1.0</v>
      </c>
      <c r="G406" s="93">
        <v>5.0</v>
      </c>
      <c r="H406" s="93">
        <v>17280.0</v>
      </c>
      <c r="I406" s="15" t="s">
        <v>978</v>
      </c>
      <c r="J406" s="107">
        <v>1.0</v>
      </c>
      <c r="K406" s="93">
        <v>2.0</v>
      </c>
      <c r="L406" s="15" t="s">
        <v>4147</v>
      </c>
      <c r="M406" s="104" t="str">
        <f t="shared" si="1"/>
        <v>#REF!</v>
      </c>
      <c r="N406" s="105">
        <f t="shared" si="2"/>
        <v>17280</v>
      </c>
      <c r="O406" s="108">
        <f>IFERROR(IF(IF(LEFT(I406,1)="B",VLOOKUP(A406,'item dashboard'!A:K,11,0),"")&lt;1,0,IF(LEFT(I406,1)="b",VLOOKUP(A406,'item dashboard'!A:K,11,0),"")),"")</f>
        <v>0</v>
      </c>
      <c r="P406" s="105" t="str">
        <f>IFERROR(VLOOKUP(A406,[2]Sheet2!$A:$C,3,0),1)</f>
        <v>#ERROR!</v>
      </c>
      <c r="Q406" s="109" t="str">
        <f>VLOOKUP(A406,'item dashboard'!A:A,1,0)</f>
        <v>B-G23P-CL8ALY</v>
      </c>
      <c r="R406" s="109"/>
      <c r="S406" s="109"/>
    </row>
    <row r="407" ht="12.75" customHeight="1">
      <c r="A407" s="15" t="s">
        <v>1010</v>
      </c>
      <c r="B407" s="15" t="s">
        <v>1011</v>
      </c>
      <c r="C407" s="107">
        <v>0.008</v>
      </c>
      <c r="D407" s="15" t="s">
        <v>4148</v>
      </c>
      <c r="E407" s="93">
        <v>3600.0</v>
      </c>
      <c r="F407" s="93">
        <v>1.0</v>
      </c>
      <c r="G407" s="93">
        <v>5.0</v>
      </c>
      <c r="H407" s="93">
        <v>17280.0</v>
      </c>
      <c r="I407" s="15" t="s">
        <v>978</v>
      </c>
      <c r="J407" s="107">
        <v>1.0</v>
      </c>
      <c r="K407" s="93">
        <v>2.0</v>
      </c>
      <c r="L407" s="15" t="s">
        <v>4147</v>
      </c>
      <c r="M407" s="104" t="str">
        <f t="shared" si="1"/>
        <v>#REF!</v>
      </c>
      <c r="N407" s="105">
        <f t="shared" si="2"/>
        <v>17280</v>
      </c>
      <c r="O407" s="108">
        <f>IFERROR(IF(IF(LEFT(I407,1)="B",VLOOKUP(A407,'item dashboard'!A:K,11,0),"")&lt;1,0,IF(LEFT(I407,1)="b",VLOOKUP(A407,'item dashboard'!A:K,11,0),"")),"")</f>
        <v>0</v>
      </c>
      <c r="P407" s="105" t="str">
        <f>IFERROR(VLOOKUP(A407,[2]Sheet2!$A:$C,3,0),1)</f>
        <v>#ERROR!</v>
      </c>
      <c r="Q407" s="109" t="str">
        <f>VLOOKUP(A407,'item dashboard'!A:A,1,0)</f>
        <v>B-G23P-CL8ROC</v>
      </c>
      <c r="R407" s="109"/>
      <c r="S407" s="109"/>
    </row>
    <row r="408" ht="12.75" customHeight="1">
      <c r="A408" s="15" t="s">
        <v>1012</v>
      </c>
      <c r="B408" s="15" t="s">
        <v>1013</v>
      </c>
      <c r="C408" s="107">
        <v>0.008</v>
      </c>
      <c r="D408" s="15" t="s">
        <v>4148</v>
      </c>
      <c r="E408" s="93">
        <v>3600.0</v>
      </c>
      <c r="F408" s="93">
        <v>1.0</v>
      </c>
      <c r="G408" s="93">
        <v>5.0</v>
      </c>
      <c r="H408" s="93">
        <v>17280.0</v>
      </c>
      <c r="I408" s="15" t="s">
        <v>978</v>
      </c>
      <c r="J408" s="107">
        <v>1.0</v>
      </c>
      <c r="K408" s="93">
        <v>2.0</v>
      </c>
      <c r="L408" s="15" t="s">
        <v>4147</v>
      </c>
      <c r="M408" s="104" t="str">
        <f t="shared" si="1"/>
        <v>#REF!</v>
      </c>
      <c r="N408" s="105">
        <f t="shared" si="2"/>
        <v>17280</v>
      </c>
      <c r="O408" s="108">
        <f>IFERROR(IF(IF(LEFT(I408,1)="B",VLOOKUP(A408,'item dashboard'!A:K,11,0),"")&lt;1,0,IF(LEFT(I408,1)="b",VLOOKUP(A408,'item dashboard'!A:K,11,0),"")),"")</f>
        <v>0</v>
      </c>
      <c r="P408" s="105" t="str">
        <f>IFERROR(VLOOKUP(A408,[2]Sheet2!$A:$C,3,0),1)</f>
        <v>#ERROR!</v>
      </c>
      <c r="Q408" s="109" t="str">
        <f>VLOOKUP(A408,'item dashboard'!A:A,1,0)</f>
        <v>B-G23P-CL8SERV</v>
      </c>
      <c r="R408" s="109"/>
      <c r="S408" s="109"/>
    </row>
    <row r="409" ht="12.75" customHeight="1">
      <c r="A409" s="15" t="s">
        <v>1014</v>
      </c>
      <c r="B409" s="15" t="s">
        <v>1015</v>
      </c>
      <c r="C409" s="107">
        <v>0.008</v>
      </c>
      <c r="D409" s="15" t="s">
        <v>4150</v>
      </c>
      <c r="E409" s="93">
        <v>3600.0</v>
      </c>
      <c r="F409" s="93">
        <v>2.0</v>
      </c>
      <c r="G409" s="93">
        <v>10.37</v>
      </c>
      <c r="H409" s="93">
        <v>100800.0</v>
      </c>
      <c r="I409" s="15" t="s">
        <v>4160</v>
      </c>
      <c r="J409" s="107">
        <v>0.004</v>
      </c>
      <c r="K409" s="93">
        <v>2.5</v>
      </c>
      <c r="L409" s="15" t="s">
        <v>4147</v>
      </c>
      <c r="M409" s="104" t="str">
        <f t="shared" si="1"/>
        <v>#REF!</v>
      </c>
      <c r="N409" s="105">
        <f t="shared" si="2"/>
        <v>16663.45227</v>
      </c>
      <c r="O409" s="108" t="str">
        <f>IFERROR(IF(IF(LEFT(I409,1)="B",VLOOKUP(A409,'item dashboard'!A:K,11,0),"")&lt;1,0,IF(LEFT(I409,1)="b",VLOOKUP(A409,'item dashboard'!A:K,11,0),"")),"")</f>
        <v/>
      </c>
      <c r="P409" s="105" t="str">
        <f>IFERROR(VLOOKUP(A409,[2]Sheet2!$A:$C,3,0),1)</f>
        <v>#ERROR!</v>
      </c>
      <c r="Q409" s="109" t="str">
        <f>VLOOKUP(A409,'item dashboard'!A:A,1,0)</f>
        <v>B-G23PZ-CL8</v>
      </c>
      <c r="R409" s="109"/>
      <c r="S409" s="109"/>
    </row>
    <row r="410" ht="12.75" customHeight="1">
      <c r="A410" s="15" t="s">
        <v>1016</v>
      </c>
      <c r="B410" s="15" t="s">
        <v>1017</v>
      </c>
      <c r="C410" s="107">
        <v>0.008</v>
      </c>
      <c r="D410" s="15" t="s">
        <v>4150</v>
      </c>
      <c r="E410" s="93">
        <v>7200.0</v>
      </c>
      <c r="F410" s="93">
        <v>1.0</v>
      </c>
      <c r="G410" s="93">
        <v>18.0</v>
      </c>
      <c r="H410" s="93">
        <v>4800.0</v>
      </c>
      <c r="I410" s="15" t="s">
        <v>4146</v>
      </c>
      <c r="J410" s="107">
        <v>0.003888</v>
      </c>
      <c r="K410" s="93">
        <v>2.5</v>
      </c>
      <c r="L410" s="15" t="s">
        <v>4149</v>
      </c>
      <c r="M410" s="104" t="str">
        <f t="shared" si="1"/>
        <v>#REF!</v>
      </c>
      <c r="N410" s="105">
        <f t="shared" si="2"/>
        <v>4800</v>
      </c>
      <c r="O410" s="108" t="str">
        <f>IFERROR(IF(IF(LEFT(I410,1)="B",VLOOKUP(A410,'item dashboard'!A:K,11,0),"")&lt;1,0,IF(LEFT(I410,1)="b",VLOOKUP(A410,'item dashboard'!A:K,11,0),"")),"")</f>
        <v/>
      </c>
      <c r="P410" s="105" t="str">
        <f>IFERROR(VLOOKUP(A410,[2]Sheet2!$A:$C,3,0),1)</f>
        <v>#ERROR!</v>
      </c>
      <c r="Q410" s="109" t="str">
        <f>VLOOKUP(A410,'item dashboard'!A:A,1,0)</f>
        <v>B-G24PP-BW8</v>
      </c>
      <c r="R410" s="109"/>
      <c r="S410" s="109"/>
    </row>
    <row r="411" ht="12.75" customHeight="1">
      <c r="A411" s="15" t="s">
        <v>1018</v>
      </c>
      <c r="B411" s="15" t="s">
        <v>1019</v>
      </c>
      <c r="C411" s="107">
        <v>0.008</v>
      </c>
      <c r="D411" s="15" t="s">
        <v>4150</v>
      </c>
      <c r="E411" s="93">
        <v>7200.0</v>
      </c>
      <c r="F411" s="93">
        <v>1.0</v>
      </c>
      <c r="G411" s="93">
        <v>18.0</v>
      </c>
      <c r="H411" s="93">
        <v>4800.0</v>
      </c>
      <c r="I411" s="15" t="s">
        <v>4146</v>
      </c>
      <c r="J411" s="107">
        <v>0.00392</v>
      </c>
      <c r="K411" s="93">
        <v>2.5</v>
      </c>
      <c r="L411" s="15" t="s">
        <v>4149</v>
      </c>
      <c r="M411" s="104" t="str">
        <f t="shared" si="1"/>
        <v>#REF!</v>
      </c>
      <c r="N411" s="105">
        <f t="shared" si="2"/>
        <v>4800</v>
      </c>
      <c r="O411" s="108" t="str">
        <f>IFERROR(IF(IF(LEFT(I411,1)="B",VLOOKUP(A411,'item dashboard'!A:K,11,0),"")&lt;1,0,IF(LEFT(I411,1)="b",VLOOKUP(A411,'item dashboard'!A:K,11,0),"")),"")</f>
        <v/>
      </c>
      <c r="P411" s="105" t="str">
        <f>IFERROR(VLOOKUP(A411,[2]Sheet2!$A:$C,3,0),1)</f>
        <v>#ERROR!</v>
      </c>
      <c r="Q411" s="109" t="str">
        <f>VLOOKUP(A411,'item dashboard'!A:A,1,0)</f>
        <v>B-G24PP-DY8</v>
      </c>
      <c r="R411" s="109"/>
      <c r="S411" s="109"/>
    </row>
    <row r="412" ht="12.75" customHeight="1">
      <c r="A412" s="15" t="s">
        <v>1020</v>
      </c>
      <c r="B412" s="15" t="s">
        <v>963</v>
      </c>
      <c r="C412" s="107">
        <v>0.008</v>
      </c>
      <c r="D412" s="15" t="s">
        <v>4150</v>
      </c>
      <c r="E412" s="93">
        <v>3600.0</v>
      </c>
      <c r="F412" s="93">
        <v>1.0</v>
      </c>
      <c r="G412" s="93">
        <v>17.02</v>
      </c>
      <c r="H412" s="93">
        <v>33600.0</v>
      </c>
      <c r="I412" s="15" t="s">
        <v>4151</v>
      </c>
      <c r="J412" s="107">
        <v>0.004</v>
      </c>
      <c r="K412" s="93">
        <v>2.5</v>
      </c>
      <c r="L412" s="15" t="s">
        <v>4147</v>
      </c>
      <c r="M412" s="104" t="str">
        <f t="shared" si="1"/>
        <v>#REF!</v>
      </c>
      <c r="N412" s="105">
        <f t="shared" si="2"/>
        <v>5076.380729</v>
      </c>
      <c r="O412" s="108" t="str">
        <f>IFERROR(IF(IF(LEFT(I412,1)="B",VLOOKUP(A412,'item dashboard'!A:K,11,0),"")&lt;1,0,IF(LEFT(I412,1)="b",VLOOKUP(A412,'item dashboard'!A:K,11,0),"")),"")</f>
        <v/>
      </c>
      <c r="P412" s="105" t="str">
        <f>IFERROR(VLOOKUP(A412,[2]Sheet2!$A:$C,3,0),1)</f>
        <v>#ERROR!</v>
      </c>
      <c r="Q412" s="109" t="str">
        <f>VLOOKUP(A412,'item dashboard'!A:A,1,0)</f>
        <v>B-G24PP-N8</v>
      </c>
      <c r="R412" s="109"/>
      <c r="S412" s="109"/>
    </row>
    <row r="413" ht="12.75" customHeight="1">
      <c r="A413" s="15" t="s">
        <v>1021</v>
      </c>
      <c r="B413" s="15" t="s">
        <v>1022</v>
      </c>
      <c r="C413" s="107">
        <v>0.008</v>
      </c>
      <c r="D413" s="15" t="s">
        <v>4150</v>
      </c>
      <c r="E413" s="93">
        <v>3600.0</v>
      </c>
      <c r="F413" s="93">
        <v>1.0</v>
      </c>
      <c r="G413" s="93">
        <v>17.67</v>
      </c>
      <c r="H413" s="93">
        <v>4890.0</v>
      </c>
      <c r="I413" s="15" t="s">
        <v>4151</v>
      </c>
      <c r="J413" s="107">
        <v>0.0039040000000000004</v>
      </c>
      <c r="K413" s="93">
        <v>2.5</v>
      </c>
      <c r="L413" s="15" t="s">
        <v>4147</v>
      </c>
      <c r="M413" s="104" t="str">
        <f t="shared" si="1"/>
        <v>#REF!</v>
      </c>
      <c r="N413" s="105">
        <f t="shared" si="2"/>
        <v>4889.643463</v>
      </c>
      <c r="O413" s="108" t="str">
        <f>IFERROR(IF(IF(LEFT(I413,1)="B",VLOOKUP(A413,'item dashboard'!A:K,11,0),"")&lt;1,0,IF(LEFT(I413,1)="b",VLOOKUP(A413,'item dashboard'!A:K,11,0),"")),"")</f>
        <v/>
      </c>
      <c r="P413" s="105" t="str">
        <f>IFERROR(VLOOKUP(A413,[2]Sheet2!$A:$C,3,0),1)</f>
        <v>#ERROR!</v>
      </c>
      <c r="Q413" s="109" t="str">
        <f>VLOOKUP(A413,'item dashboard'!A:A,1,0)</f>
        <v>B-G24PP-PK8</v>
      </c>
      <c r="R413" s="109"/>
      <c r="S413" s="109"/>
    </row>
    <row r="414" ht="12.75" customHeight="1">
      <c r="A414" s="15" t="s">
        <v>1023</v>
      </c>
      <c r="B414" s="15" t="s">
        <v>1024</v>
      </c>
      <c r="C414" s="107">
        <v>0.008</v>
      </c>
      <c r="D414" s="15" t="s">
        <v>4150</v>
      </c>
      <c r="E414" s="93">
        <v>3600.0</v>
      </c>
      <c r="F414" s="93">
        <v>1.0</v>
      </c>
      <c r="G414" s="93">
        <v>17.67</v>
      </c>
      <c r="H414" s="93">
        <v>4890.0</v>
      </c>
      <c r="I414" s="15" t="s">
        <v>4151</v>
      </c>
      <c r="J414" s="107">
        <v>0.00392</v>
      </c>
      <c r="K414" s="93">
        <v>2.5</v>
      </c>
      <c r="L414" s="15" t="s">
        <v>4147</v>
      </c>
      <c r="M414" s="104" t="str">
        <f t="shared" si="1"/>
        <v>#REF!</v>
      </c>
      <c r="N414" s="105">
        <f t="shared" si="2"/>
        <v>4889.643463</v>
      </c>
      <c r="O414" s="108" t="str">
        <f>IFERROR(IF(IF(LEFT(I414,1)="B",VLOOKUP(A414,'item dashboard'!A:K,11,0),"")&lt;1,0,IF(LEFT(I414,1)="b",VLOOKUP(A414,'item dashboard'!A:K,11,0),"")),"")</f>
        <v/>
      </c>
      <c r="P414" s="105" t="str">
        <f>IFERROR(VLOOKUP(A414,[2]Sheet2!$A:$C,3,0),1)</f>
        <v>#ERROR!</v>
      </c>
      <c r="Q414" s="109" t="str">
        <f>VLOOKUP(A414,'item dashboard'!A:A,1,0)</f>
        <v>B-G24PP-PN8</v>
      </c>
      <c r="R414" s="109"/>
      <c r="S414" s="109"/>
    </row>
    <row r="415" ht="12.75" customHeight="1">
      <c r="A415" s="15" t="s">
        <v>1025</v>
      </c>
      <c r="B415" s="15" t="s">
        <v>969</v>
      </c>
      <c r="C415" s="107">
        <v>0.008</v>
      </c>
      <c r="D415" s="15" t="s">
        <v>4150</v>
      </c>
      <c r="E415" s="93">
        <v>3600.0</v>
      </c>
      <c r="F415" s="93">
        <v>1.0</v>
      </c>
      <c r="G415" s="93">
        <v>17.88</v>
      </c>
      <c r="H415" s="93">
        <v>34228.0</v>
      </c>
      <c r="I415" s="15" t="s">
        <v>4151</v>
      </c>
      <c r="J415" s="107">
        <v>0.003888</v>
      </c>
      <c r="K415" s="93">
        <v>2.5</v>
      </c>
      <c r="L415" s="15" t="s">
        <v>4147</v>
      </c>
      <c r="M415" s="104" t="str">
        <f t="shared" si="1"/>
        <v>#REF!</v>
      </c>
      <c r="N415" s="105">
        <f t="shared" si="2"/>
        <v>4832.214765</v>
      </c>
      <c r="O415" s="108" t="str">
        <f>IFERROR(IF(IF(LEFT(I415,1)="B",VLOOKUP(A415,'item dashboard'!A:K,11,0),"")&lt;1,0,IF(LEFT(I415,1)="b",VLOOKUP(A415,'item dashboard'!A:K,11,0),"")),"")</f>
        <v/>
      </c>
      <c r="P415" s="105" t="str">
        <f>IFERROR(VLOOKUP(A415,[2]Sheet2!$A:$C,3,0),1)</f>
        <v>#ERROR!</v>
      </c>
      <c r="Q415" s="109" t="str">
        <f>VLOOKUP(A415,'item dashboard'!A:A,1,0)</f>
        <v>B-G24PP-W8</v>
      </c>
      <c r="R415" s="109"/>
      <c r="S415" s="109"/>
    </row>
    <row r="416" ht="12.75" customHeight="1">
      <c r="A416" s="15" t="s">
        <v>1028</v>
      </c>
      <c r="B416" s="15" t="s">
        <v>1029</v>
      </c>
      <c r="C416" s="107">
        <v>0.02</v>
      </c>
      <c r="D416" s="15" t="s">
        <v>4158</v>
      </c>
      <c r="E416" s="93">
        <v>7200.0</v>
      </c>
      <c r="F416" s="93">
        <v>1.0</v>
      </c>
      <c r="G416" s="93">
        <v>14.0</v>
      </c>
      <c r="H416" s="93">
        <v>43826.0</v>
      </c>
      <c r="I416" s="15" t="s">
        <v>4146</v>
      </c>
      <c r="J416" s="107">
        <v>0.00976</v>
      </c>
      <c r="K416" s="93">
        <v>2.5</v>
      </c>
      <c r="L416" s="15" t="s">
        <v>4149</v>
      </c>
      <c r="M416" s="104" t="str">
        <f t="shared" si="1"/>
        <v>#REF!</v>
      </c>
      <c r="N416" s="105">
        <f t="shared" si="2"/>
        <v>6171.428571</v>
      </c>
      <c r="O416" s="108" t="str">
        <f>IFERROR(IF(IF(LEFT(I416,1)="B",VLOOKUP(A416,'item dashboard'!A:K,11,0),"")&lt;1,0,IF(LEFT(I416,1)="b",VLOOKUP(A416,'item dashboard'!A:K,11,0),"")),"")</f>
        <v/>
      </c>
      <c r="P416" s="105" t="str">
        <f>IFERROR(VLOOKUP(A416,[2]Sheet2!$A:$C,3,0),1)</f>
        <v>#ERROR!</v>
      </c>
      <c r="Q416" s="109" t="str">
        <f>VLOOKUP(A416,'item dashboard'!A:A,1,0)</f>
        <v>B-G253-LPK20</v>
      </c>
      <c r="R416" s="109"/>
      <c r="S416" s="109"/>
    </row>
    <row r="417" ht="12.75" customHeight="1">
      <c r="A417" s="15" t="s">
        <v>4166</v>
      </c>
      <c r="B417" s="15" t="s">
        <v>429</v>
      </c>
      <c r="C417" s="107">
        <v>0.02</v>
      </c>
      <c r="D417" s="15" t="s">
        <v>4158</v>
      </c>
      <c r="E417" s="93">
        <v>7200.0</v>
      </c>
      <c r="F417" s="93">
        <v>1.0</v>
      </c>
      <c r="G417" s="93">
        <v>18.24</v>
      </c>
      <c r="H417" s="93">
        <v>1.0</v>
      </c>
      <c r="I417" s="15" t="s">
        <v>4146</v>
      </c>
      <c r="J417" s="107">
        <v>0.01</v>
      </c>
      <c r="K417" s="93">
        <v>2.5</v>
      </c>
      <c r="L417" s="15" t="s">
        <v>4149</v>
      </c>
      <c r="M417" s="104" t="str">
        <f t="shared" si="1"/>
        <v>#REF!</v>
      </c>
      <c r="N417" s="105">
        <f t="shared" si="2"/>
        <v>4736.842105</v>
      </c>
      <c r="O417" s="108" t="str">
        <f>IFERROR(IF(IF(LEFT(I417,1)="B",VLOOKUP(A417,'item dashboard'!A:K,11,0),"")&lt;1,0,IF(LEFT(I417,1)="b",VLOOKUP(A417,'item dashboard'!A:K,11,0),"")),"")</f>
        <v/>
      </c>
      <c r="P417" s="105" t="str">
        <f>IFERROR(VLOOKUP(A417,[2]Sheet2!$A:$C,3,0),1)</f>
        <v>#ERROR!</v>
      </c>
      <c r="Q417" s="109" t="str">
        <f>VLOOKUP(A417,'item dashboard'!A:A,1,0)</f>
        <v>#N/A</v>
      </c>
      <c r="R417" s="109"/>
      <c r="S417" s="109"/>
    </row>
    <row r="418" ht="12.75" customHeight="1">
      <c r="A418" s="15" t="s">
        <v>1030</v>
      </c>
      <c r="B418" s="15" t="s">
        <v>1031</v>
      </c>
      <c r="C418" s="107">
        <v>0.02</v>
      </c>
      <c r="D418" s="15" t="s">
        <v>4148</v>
      </c>
      <c r="E418" s="93">
        <v>3600.0</v>
      </c>
      <c r="F418" s="93">
        <v>1.0</v>
      </c>
      <c r="G418" s="93">
        <v>1.0</v>
      </c>
      <c r="H418" s="93">
        <v>24000.0</v>
      </c>
      <c r="I418" s="15" t="s">
        <v>4166</v>
      </c>
      <c r="J418" s="107">
        <v>1.0</v>
      </c>
      <c r="K418" s="93">
        <v>0.0</v>
      </c>
      <c r="L418" s="15" t="s">
        <v>4149</v>
      </c>
      <c r="M418" s="104" t="str">
        <f t="shared" si="1"/>
        <v>#REF!</v>
      </c>
      <c r="N418" s="105">
        <f t="shared" si="2"/>
        <v>86400</v>
      </c>
      <c r="O418" s="108">
        <f>IFERROR(IF(IF(LEFT(I418,1)="B",VLOOKUP(A418,'item dashboard'!A:K,11,0),"")&lt;1,0,IF(LEFT(I418,1)="b",VLOOKUP(A418,'item dashboard'!A:K,11,0),"")),"")</f>
        <v>0</v>
      </c>
      <c r="P418" s="105" t="str">
        <f>IFERROR(VLOOKUP(A418,[2]Sheet2!$A:$C,3,0),1)</f>
        <v>#ERROR!</v>
      </c>
      <c r="Q418" s="109" t="str">
        <f>VLOOKUP(A418,'item dashboard'!A:A,1,0)</f>
        <v>B-G253-N20LEGO</v>
      </c>
      <c r="R418" s="109"/>
      <c r="S418" s="109"/>
    </row>
    <row r="419" ht="12.75" customHeight="1">
      <c r="A419" s="15" t="s">
        <v>1032</v>
      </c>
      <c r="B419" s="15" t="s">
        <v>1033</v>
      </c>
      <c r="C419" s="107">
        <v>0.02</v>
      </c>
      <c r="D419" s="15" t="s">
        <v>4148</v>
      </c>
      <c r="E419" s="93">
        <v>3600.0</v>
      </c>
      <c r="F419" s="93">
        <v>1.0</v>
      </c>
      <c r="G419" s="93">
        <v>5.0</v>
      </c>
      <c r="H419" s="93">
        <v>17280.0</v>
      </c>
      <c r="I419" s="15" t="s">
        <v>1282</v>
      </c>
      <c r="J419" s="107">
        <v>1.0</v>
      </c>
      <c r="K419" s="93">
        <v>0.0</v>
      </c>
      <c r="L419" s="15" t="s">
        <v>4149</v>
      </c>
      <c r="M419" s="104" t="str">
        <f t="shared" si="1"/>
        <v>#REF!</v>
      </c>
      <c r="N419" s="105">
        <f t="shared" si="2"/>
        <v>17280</v>
      </c>
      <c r="O419" s="108">
        <f>IFERROR(IF(IF(LEFT(I419,1)="B",VLOOKUP(A419,'item dashboard'!A:K,11,0),"")&lt;1,0,IF(LEFT(I419,1)="b",VLOOKUP(A419,'item dashboard'!A:K,11,0),"")),"")</f>
        <v>0</v>
      </c>
      <c r="P419" s="105" t="str">
        <f>IFERROR(VLOOKUP(A419,[2]Sheet2!$A:$C,3,0),1)</f>
        <v>#ERROR!</v>
      </c>
      <c r="Q419" s="109" t="str">
        <f>VLOOKUP(A419,'item dashboard'!A:A,1,0)</f>
        <v>B-G253-O20GAR-AHG</v>
      </c>
      <c r="R419" s="109"/>
      <c r="S419" s="109"/>
    </row>
    <row r="420" ht="12.75" customHeight="1">
      <c r="A420" s="15" t="s">
        <v>1034</v>
      </c>
      <c r="B420" s="15" t="s">
        <v>1035</v>
      </c>
      <c r="C420" s="107">
        <v>0.02</v>
      </c>
      <c r="D420" s="15" t="s">
        <v>4148</v>
      </c>
      <c r="E420" s="93">
        <v>3600.0</v>
      </c>
      <c r="F420" s="93">
        <v>1.0</v>
      </c>
      <c r="G420" s="93">
        <v>5.0</v>
      </c>
      <c r="H420" s="93">
        <v>24000.0</v>
      </c>
      <c r="I420" s="15" t="s">
        <v>1282</v>
      </c>
      <c r="J420" s="107">
        <v>1.0</v>
      </c>
      <c r="K420" s="93">
        <v>0.0</v>
      </c>
      <c r="L420" s="15" t="s">
        <v>4149</v>
      </c>
      <c r="M420" s="104" t="str">
        <f t="shared" si="1"/>
        <v>#REF!</v>
      </c>
      <c r="N420" s="105">
        <f t="shared" si="2"/>
        <v>17280</v>
      </c>
      <c r="O420" s="108">
        <f>IFERROR(IF(IF(LEFT(I420,1)="B",VLOOKUP(A420,'item dashboard'!A:K,11,0),"")&lt;1,0,IF(LEFT(I420,1)="b",VLOOKUP(A420,'item dashboard'!A:K,11,0),"")),"")</f>
        <v>0</v>
      </c>
      <c r="P420" s="105" t="str">
        <f>IFERROR(VLOOKUP(A420,[2]Sheet2!$A:$C,3,0),1)</f>
        <v>#ERROR!</v>
      </c>
      <c r="Q420" s="109" t="str">
        <f>VLOOKUP(A420,'item dashboard'!A:A,1,0)</f>
        <v>B-G253-O20LEGO</v>
      </c>
      <c r="R420" s="109"/>
      <c r="S420" s="109"/>
    </row>
    <row r="421" ht="12.75" customHeight="1">
      <c r="A421" s="15" t="s">
        <v>1036</v>
      </c>
      <c r="B421" s="15" t="s">
        <v>1037</v>
      </c>
      <c r="C421" s="107">
        <v>0.02</v>
      </c>
      <c r="D421" s="15" t="s">
        <v>4158</v>
      </c>
      <c r="E421" s="93">
        <v>7200.0</v>
      </c>
      <c r="F421" s="93">
        <v>1.0</v>
      </c>
      <c r="G421" s="93">
        <v>14.0</v>
      </c>
      <c r="H421" s="93">
        <v>43200.0</v>
      </c>
      <c r="I421" s="15" t="s">
        <v>4146</v>
      </c>
      <c r="J421" s="107">
        <v>0.0098</v>
      </c>
      <c r="K421" s="93">
        <v>2.5</v>
      </c>
      <c r="L421" s="15" t="s">
        <v>4149</v>
      </c>
      <c r="M421" s="104" t="str">
        <f t="shared" si="1"/>
        <v>#REF!</v>
      </c>
      <c r="N421" s="105">
        <f t="shared" si="2"/>
        <v>6171.428571</v>
      </c>
      <c r="O421" s="108" t="str">
        <f>IFERROR(IF(IF(LEFT(I421,1)="B",VLOOKUP(A421,'item dashboard'!A:K,11,0),"")&lt;1,0,IF(LEFT(I421,1)="b",VLOOKUP(A421,'item dashboard'!A:K,11,0),"")),"")</f>
        <v/>
      </c>
      <c r="P421" s="105" t="str">
        <f>IFERROR(VLOOKUP(A421,[2]Sheet2!$A:$C,3,0),1)</f>
        <v>#ERROR!</v>
      </c>
      <c r="Q421" s="109" t="str">
        <f>VLOOKUP(A421,'item dashboard'!A:A,1,0)</f>
        <v>B-G253-PW20</v>
      </c>
      <c r="R421" s="109"/>
      <c r="S421" s="109"/>
    </row>
    <row r="422" ht="12.75" customHeight="1">
      <c r="A422" s="15" t="s">
        <v>1038</v>
      </c>
      <c r="B422" s="15" t="s">
        <v>888</v>
      </c>
      <c r="C422" s="107">
        <v>0.019</v>
      </c>
      <c r="D422" s="15" t="s">
        <v>4158</v>
      </c>
      <c r="E422" s="93">
        <v>3600.0</v>
      </c>
      <c r="F422" s="93">
        <v>1.0</v>
      </c>
      <c r="G422" s="93">
        <v>16.0</v>
      </c>
      <c r="H422" s="93">
        <v>37800.0</v>
      </c>
      <c r="I422" s="15" t="s">
        <v>4146</v>
      </c>
      <c r="J422" s="107">
        <v>0.0095</v>
      </c>
      <c r="K422" s="93">
        <v>2.5</v>
      </c>
      <c r="L422" s="15" t="s">
        <v>4147</v>
      </c>
      <c r="M422" s="104" t="str">
        <f t="shared" si="1"/>
        <v>#REF!</v>
      </c>
      <c r="N422" s="105">
        <f t="shared" si="2"/>
        <v>5400</v>
      </c>
      <c r="O422" s="108" t="str">
        <f>IFERROR(IF(IF(LEFT(I422,1)="B",VLOOKUP(A422,'item dashboard'!A:K,11,0),"")&lt;1,0,IF(LEFT(I422,1)="b",VLOOKUP(A422,'item dashboard'!A:K,11,0),"")),"")</f>
        <v/>
      </c>
      <c r="P422" s="105" t="str">
        <f>IFERROR(VLOOKUP(A422,[2]Sheet2!$A:$C,3,0),1)</f>
        <v>#ERROR!</v>
      </c>
      <c r="Q422" s="109" t="str">
        <f>VLOOKUP(A422,'item dashboard'!A:A,1,0)</f>
        <v>B-G25H-N19</v>
      </c>
      <c r="R422" s="109"/>
      <c r="S422" s="109"/>
    </row>
    <row r="423" ht="12.75" customHeight="1">
      <c r="A423" s="15" t="s">
        <v>1039</v>
      </c>
      <c r="B423" s="15" t="s">
        <v>1040</v>
      </c>
      <c r="C423" s="107">
        <v>0.019</v>
      </c>
      <c r="D423" s="15" t="s">
        <v>4158</v>
      </c>
      <c r="E423" s="93">
        <v>3600.0</v>
      </c>
      <c r="F423" s="93">
        <v>1.0</v>
      </c>
      <c r="G423" s="93">
        <v>16.0</v>
      </c>
      <c r="H423" s="93">
        <v>38278.0</v>
      </c>
      <c r="I423" s="15" t="s">
        <v>4146</v>
      </c>
      <c r="J423" s="107">
        <v>0.009348</v>
      </c>
      <c r="K423" s="93">
        <v>2.5</v>
      </c>
      <c r="L423" s="15" t="s">
        <v>4147</v>
      </c>
      <c r="M423" s="104" t="str">
        <f t="shared" si="1"/>
        <v>#REF!</v>
      </c>
      <c r="N423" s="105">
        <f t="shared" si="2"/>
        <v>5400</v>
      </c>
      <c r="O423" s="108" t="str">
        <f>IFERROR(IF(IF(LEFT(I423,1)="B",VLOOKUP(A423,'item dashboard'!A:K,11,0),"")&lt;1,0,IF(LEFT(I423,1)="b",VLOOKUP(A423,'item dashboard'!A:K,11,0),"")),"")</f>
        <v/>
      </c>
      <c r="P423" s="105" t="str">
        <f>IFERROR(VLOOKUP(A423,[2]Sheet2!$A:$C,3,0),1)</f>
        <v>#ERROR!</v>
      </c>
      <c r="Q423" s="109" t="str">
        <f>VLOOKUP(A423,'item dashboard'!A:A,1,0)</f>
        <v>B-G25H-O19</v>
      </c>
      <c r="R423" s="109"/>
      <c r="S423" s="109"/>
    </row>
    <row r="424" ht="12.75" customHeight="1">
      <c r="A424" s="15" t="s">
        <v>1041</v>
      </c>
      <c r="B424" s="15" t="s">
        <v>1042</v>
      </c>
      <c r="C424" s="107">
        <v>0.019</v>
      </c>
      <c r="D424" s="15" t="s">
        <v>4148</v>
      </c>
      <c r="E424" s="93">
        <v>3600.0</v>
      </c>
      <c r="F424" s="93">
        <v>1.0</v>
      </c>
      <c r="G424" s="93">
        <v>3.6</v>
      </c>
      <c r="H424" s="93">
        <v>17280.0</v>
      </c>
      <c r="I424" s="15" t="s">
        <v>1039</v>
      </c>
      <c r="J424" s="107">
        <v>1.0</v>
      </c>
      <c r="K424" s="93">
        <v>2.0</v>
      </c>
      <c r="L424" s="15" t="s">
        <v>4147</v>
      </c>
      <c r="M424" s="104" t="str">
        <f t="shared" si="1"/>
        <v>#REF!</v>
      </c>
      <c r="N424" s="105">
        <f t="shared" si="2"/>
        <v>24000</v>
      </c>
      <c r="O424" s="108">
        <f>IFERROR(IF(IF(LEFT(I424,1)="B",VLOOKUP(A424,'item dashboard'!A:K,11,0),"")&lt;1,0,IF(LEFT(I424,1)="b",VLOOKUP(A424,'item dashboard'!A:K,11,0),"")),"")</f>
        <v>0</v>
      </c>
      <c r="P424" s="105" t="str">
        <f>IFERROR(VLOOKUP(A424,[2]Sheet2!$A:$C,3,0),1)</f>
        <v>#ERROR!</v>
      </c>
      <c r="Q424" s="109" t="str">
        <f>VLOOKUP(A424,'item dashboard'!A:A,1,0)</f>
        <v>B-G25H-O19MAROO</v>
      </c>
      <c r="R424" s="109"/>
      <c r="S424" s="109"/>
    </row>
    <row r="425" ht="12.75" customHeight="1">
      <c r="A425" s="15" t="s">
        <v>1043</v>
      </c>
      <c r="B425" s="15" t="s">
        <v>1044</v>
      </c>
      <c r="C425" s="107">
        <v>0.019</v>
      </c>
      <c r="D425" s="15" t="s">
        <v>4158</v>
      </c>
      <c r="E425" s="93">
        <v>3600.0</v>
      </c>
      <c r="F425" s="93">
        <v>1.0</v>
      </c>
      <c r="G425" s="93">
        <v>15.8</v>
      </c>
      <c r="H425" s="93">
        <v>5469.0</v>
      </c>
      <c r="I425" s="15" t="s">
        <v>4146</v>
      </c>
      <c r="J425" s="107">
        <v>0.009272</v>
      </c>
      <c r="K425" s="93">
        <v>2.5</v>
      </c>
      <c r="L425" s="15" t="s">
        <v>4147</v>
      </c>
      <c r="M425" s="104" t="str">
        <f t="shared" si="1"/>
        <v>#REF!</v>
      </c>
      <c r="N425" s="105">
        <f t="shared" si="2"/>
        <v>5468.35443</v>
      </c>
      <c r="O425" s="108" t="str">
        <f>IFERROR(IF(IF(LEFT(I425,1)="B",VLOOKUP(A425,'item dashboard'!A:K,11,0),"")&lt;1,0,IF(LEFT(I425,1)="b",VLOOKUP(A425,'item dashboard'!A:K,11,0),"")),"")</f>
        <v/>
      </c>
      <c r="P425" s="105" t="str">
        <f>IFERROR(VLOOKUP(A425,[2]Sheet2!$A:$C,3,0),1)</f>
        <v>#ERROR!</v>
      </c>
      <c r="Q425" s="109" t="str">
        <f>VLOOKUP(A425,'item dashboard'!A:A,1,0)</f>
        <v>B-G25H-PK19</v>
      </c>
      <c r="R425" s="109"/>
      <c r="S425" s="109"/>
    </row>
    <row r="426" ht="12.75" customHeight="1">
      <c r="A426" s="15" t="s">
        <v>1045</v>
      </c>
      <c r="B426" s="15" t="s">
        <v>1046</v>
      </c>
      <c r="C426" s="107">
        <v>0.019</v>
      </c>
      <c r="D426" s="15" t="s">
        <v>4158</v>
      </c>
      <c r="E426" s="93">
        <v>3600.0</v>
      </c>
      <c r="F426" s="93">
        <v>1.0</v>
      </c>
      <c r="G426" s="93">
        <v>15.8</v>
      </c>
      <c r="H426" s="93">
        <v>5469.0</v>
      </c>
      <c r="I426" s="15" t="s">
        <v>4146</v>
      </c>
      <c r="J426" s="107">
        <v>0.00931</v>
      </c>
      <c r="K426" s="93">
        <v>2.5</v>
      </c>
      <c r="L426" s="15" t="s">
        <v>4147</v>
      </c>
      <c r="M426" s="104" t="str">
        <f t="shared" si="1"/>
        <v>#REF!</v>
      </c>
      <c r="N426" s="105">
        <f t="shared" si="2"/>
        <v>5468.35443</v>
      </c>
      <c r="O426" s="108" t="str">
        <f>IFERROR(IF(IF(LEFT(I426,1)="B",VLOOKUP(A426,'item dashboard'!A:K,11,0),"")&lt;1,0,IF(LEFT(I426,1)="b",VLOOKUP(A426,'item dashboard'!A:K,11,0),"")),"")</f>
        <v/>
      </c>
      <c r="P426" s="105" t="str">
        <f>IFERROR(VLOOKUP(A426,[2]Sheet2!$A:$C,3,0),1)</f>
        <v>#ERROR!</v>
      </c>
      <c r="Q426" s="109" t="str">
        <f>VLOOKUP(A426,'item dashboard'!A:A,1,0)</f>
        <v>B-G25H-PPK19</v>
      </c>
      <c r="R426" s="109"/>
      <c r="S426" s="109"/>
    </row>
    <row r="427" ht="12.75" customHeight="1">
      <c r="A427" s="15" t="s">
        <v>97</v>
      </c>
      <c r="B427" s="15" t="s">
        <v>902</v>
      </c>
      <c r="C427" s="107">
        <v>0.019</v>
      </c>
      <c r="D427" s="15" t="s">
        <v>4158</v>
      </c>
      <c r="E427" s="93">
        <v>3600.0</v>
      </c>
      <c r="F427" s="93">
        <v>1.0</v>
      </c>
      <c r="G427" s="93">
        <v>16.0</v>
      </c>
      <c r="H427" s="93">
        <v>37800.0</v>
      </c>
      <c r="I427" s="15" t="s">
        <v>4146</v>
      </c>
      <c r="J427" s="107">
        <v>0.009234</v>
      </c>
      <c r="K427" s="93">
        <v>2.5</v>
      </c>
      <c r="L427" s="15" t="s">
        <v>4147</v>
      </c>
      <c r="M427" s="104" t="str">
        <f t="shared" si="1"/>
        <v>#REF!</v>
      </c>
      <c r="N427" s="105">
        <f t="shared" si="2"/>
        <v>5400</v>
      </c>
      <c r="O427" s="108" t="str">
        <f>IFERROR(IF(IF(LEFT(I427,1)="B",VLOOKUP(A427,'item dashboard'!A:K,11,0),"")&lt;1,0,IF(LEFT(I427,1)="b",VLOOKUP(A427,'item dashboard'!A:K,11,0),"")),"")</f>
        <v/>
      </c>
      <c r="P427" s="105" t="str">
        <f>IFERROR(VLOOKUP(A427,[2]Sheet2!$A:$C,3,0),1)</f>
        <v>#ERROR!</v>
      </c>
      <c r="Q427" s="109" t="str">
        <f>VLOOKUP(A427,'item dashboard'!A:A,1,0)</f>
        <v>B-G25H-W19</v>
      </c>
      <c r="R427" s="109"/>
      <c r="S427" s="109"/>
    </row>
    <row r="428" ht="12.75" customHeight="1">
      <c r="A428" s="15" t="s">
        <v>1047</v>
      </c>
      <c r="B428" s="15" t="s">
        <v>1048</v>
      </c>
      <c r="C428" s="107">
        <v>0.019</v>
      </c>
      <c r="D428" s="15" t="s">
        <v>4148</v>
      </c>
      <c r="E428" s="93">
        <v>3600.0</v>
      </c>
      <c r="F428" s="93">
        <v>1.0</v>
      </c>
      <c r="G428" s="93">
        <v>3.6</v>
      </c>
      <c r="H428" s="93">
        <v>17280.0</v>
      </c>
      <c r="I428" s="15" t="s">
        <v>97</v>
      </c>
      <c r="J428" s="107">
        <v>1.0</v>
      </c>
      <c r="K428" s="93">
        <v>2.0</v>
      </c>
      <c r="L428" s="15" t="s">
        <v>4147</v>
      </c>
      <c r="M428" s="104" t="str">
        <f t="shared" si="1"/>
        <v>#REF!</v>
      </c>
      <c r="N428" s="105">
        <f t="shared" si="2"/>
        <v>24000</v>
      </c>
      <c r="O428" s="108">
        <f>IFERROR(IF(IF(LEFT(I428,1)="B",VLOOKUP(A428,'item dashboard'!A:K,11,0),"")&lt;1,0,IF(LEFT(I428,1)="b",VLOOKUP(A428,'item dashboard'!A:K,11,0),"")),"")</f>
        <v>0</v>
      </c>
      <c r="P428" s="105" t="str">
        <f>IFERROR(VLOOKUP(A428,[2]Sheet2!$A:$C,3,0),1)</f>
        <v>#ERROR!</v>
      </c>
      <c r="Q428" s="109" t="str">
        <f>VLOOKUP(A428,'item dashboard'!A:A,1,0)</f>
        <v>B-G25H-W19AES</v>
      </c>
      <c r="R428" s="109"/>
      <c r="S428" s="109"/>
    </row>
    <row r="429" ht="12.75" customHeight="1">
      <c r="A429" s="15" t="s">
        <v>1049</v>
      </c>
      <c r="B429" s="15" t="s">
        <v>1050</v>
      </c>
      <c r="C429" s="107">
        <v>0.019</v>
      </c>
      <c r="D429" s="15" t="s">
        <v>4148</v>
      </c>
      <c r="E429" s="93">
        <v>3600.0</v>
      </c>
      <c r="F429" s="93">
        <v>1.0</v>
      </c>
      <c r="G429" s="93">
        <v>4.0</v>
      </c>
      <c r="H429" s="93">
        <v>168000.0</v>
      </c>
      <c r="I429" s="15" t="s">
        <v>97</v>
      </c>
      <c r="J429" s="107">
        <v>1.0</v>
      </c>
      <c r="K429" s="93">
        <v>2.0</v>
      </c>
      <c r="L429" s="15" t="s">
        <v>4147</v>
      </c>
      <c r="M429" s="104" t="str">
        <f t="shared" si="1"/>
        <v>#REF!</v>
      </c>
      <c r="N429" s="105">
        <f t="shared" si="2"/>
        <v>21600</v>
      </c>
      <c r="O429" s="108">
        <f>IFERROR(IF(IF(LEFT(I429,1)="B",VLOOKUP(A429,'item dashboard'!A:K,11,0),"")&lt;1,0,IF(LEFT(I429,1)="b",VLOOKUP(A429,'item dashboard'!A:K,11,0),"")),"")</f>
        <v>0</v>
      </c>
      <c r="P429" s="105" t="str">
        <f>IFERROR(VLOOKUP(A429,[2]Sheet2!$A:$C,3,0),1)</f>
        <v>#ERROR!</v>
      </c>
      <c r="Q429" s="109" t="str">
        <f>VLOOKUP(A429,'item dashboard'!A:A,1,0)</f>
        <v>B-G25H-W19EXPRE</v>
      </c>
      <c r="R429" s="109"/>
      <c r="S429" s="109"/>
    </row>
    <row r="430" ht="12.75" customHeight="1">
      <c r="A430" s="15" t="s">
        <v>1051</v>
      </c>
      <c r="B430" s="15" t="s">
        <v>1052</v>
      </c>
      <c r="C430" s="107">
        <v>0.019</v>
      </c>
      <c r="D430" s="15" t="s">
        <v>4148</v>
      </c>
      <c r="E430" s="93">
        <v>3600.0</v>
      </c>
      <c r="F430" s="93">
        <v>1.0</v>
      </c>
      <c r="G430" s="93">
        <v>3.6</v>
      </c>
      <c r="H430" s="93">
        <v>17280.0</v>
      </c>
      <c r="I430" s="15" t="s">
        <v>97</v>
      </c>
      <c r="J430" s="107">
        <v>1.0</v>
      </c>
      <c r="K430" s="93">
        <v>2.0</v>
      </c>
      <c r="L430" s="15" t="s">
        <v>4147</v>
      </c>
      <c r="M430" s="104" t="str">
        <f t="shared" si="1"/>
        <v>#REF!</v>
      </c>
      <c r="N430" s="105">
        <f t="shared" si="2"/>
        <v>24000</v>
      </c>
      <c r="O430" s="108">
        <f>IFERROR(IF(IF(LEFT(I430,1)="B",VLOOKUP(A430,'item dashboard'!A:K,11,0),"")&lt;1,0,IF(LEFT(I430,1)="b",VLOOKUP(A430,'item dashboard'!A:K,11,0),"")),"")</f>
        <v>0</v>
      </c>
      <c r="P430" s="105" t="str">
        <f>IFERROR(VLOOKUP(A430,[2]Sheet2!$A:$C,3,0),1)</f>
        <v>#ERROR!</v>
      </c>
      <c r="Q430" s="109" t="str">
        <f>VLOOKUP(A430,'item dashboard'!A:A,1,0)</f>
        <v>B-G25H-W19EXTRA</v>
      </c>
      <c r="R430" s="109"/>
      <c r="S430" s="109"/>
    </row>
    <row r="431" ht="12.75" customHeight="1">
      <c r="A431" s="15" t="s">
        <v>1053</v>
      </c>
      <c r="B431" s="15" t="s">
        <v>1054</v>
      </c>
      <c r="C431" s="107">
        <v>0.019</v>
      </c>
      <c r="D431" s="15" t="s">
        <v>4148</v>
      </c>
      <c r="E431" s="93">
        <v>3600.0</v>
      </c>
      <c r="F431" s="93">
        <v>1.0</v>
      </c>
      <c r="G431" s="93">
        <v>3.6</v>
      </c>
      <c r="H431" s="93">
        <v>17280.0</v>
      </c>
      <c r="I431" s="15" t="s">
        <v>97</v>
      </c>
      <c r="J431" s="107">
        <v>1.0</v>
      </c>
      <c r="K431" s="93">
        <v>2.0</v>
      </c>
      <c r="L431" s="15" t="s">
        <v>4147</v>
      </c>
      <c r="M431" s="104" t="str">
        <f t="shared" si="1"/>
        <v>#REF!</v>
      </c>
      <c r="N431" s="105">
        <f t="shared" si="2"/>
        <v>24000</v>
      </c>
      <c r="O431" s="108">
        <f>IFERROR(IF(IF(LEFT(I431,1)="B",VLOOKUP(A431,'item dashboard'!A:K,11,0),"")&lt;1,0,IF(LEFT(I431,1)="b",VLOOKUP(A431,'item dashboard'!A:K,11,0),"")),"")</f>
        <v>0</v>
      </c>
      <c r="P431" s="105" t="str">
        <f>IFERROR(VLOOKUP(A431,[2]Sheet2!$A:$C,3,0),1)</f>
        <v>#ERROR!</v>
      </c>
      <c r="Q431" s="109" t="str">
        <f>VLOOKUP(A431,'item dashboard'!A:A,1,0)</f>
        <v>B-G25H-W19HCHEM</v>
      </c>
      <c r="R431" s="109"/>
      <c r="S431" s="109"/>
    </row>
    <row r="432" ht="12.75" customHeight="1">
      <c r="A432" s="15" t="s">
        <v>1055</v>
      </c>
      <c r="B432" s="15" t="s">
        <v>1056</v>
      </c>
      <c r="C432" s="107">
        <v>0.019</v>
      </c>
      <c r="D432" s="15" t="s">
        <v>4148</v>
      </c>
      <c r="E432" s="93">
        <v>3600.0</v>
      </c>
      <c r="F432" s="93">
        <v>1.0</v>
      </c>
      <c r="G432" s="93">
        <v>4.0</v>
      </c>
      <c r="H432" s="93">
        <v>168000.0</v>
      </c>
      <c r="I432" s="15" t="s">
        <v>97</v>
      </c>
      <c r="J432" s="107">
        <v>1.0</v>
      </c>
      <c r="K432" s="93">
        <v>2.0</v>
      </c>
      <c r="L432" s="15" t="s">
        <v>4147</v>
      </c>
      <c r="M432" s="104" t="str">
        <f t="shared" si="1"/>
        <v>#REF!</v>
      </c>
      <c r="N432" s="105">
        <f t="shared" si="2"/>
        <v>21600</v>
      </c>
      <c r="O432" s="108">
        <f>IFERROR(IF(IF(LEFT(I432,1)="B",VLOOKUP(A432,'item dashboard'!A:K,11,0),"")&lt;1,0,IF(LEFT(I432,1)="b",VLOOKUP(A432,'item dashboard'!A:K,11,0),"")),"")</f>
        <v>0</v>
      </c>
      <c r="P432" s="105" t="str">
        <f>IFERROR(VLOOKUP(A432,[2]Sheet2!$A:$C,3,0),1)</f>
        <v>#ERROR!</v>
      </c>
      <c r="Q432" s="109" t="str">
        <f>VLOOKUP(A432,'item dashboard'!A:A,1,0)</f>
        <v>B-G25H-W19HENK</v>
      </c>
      <c r="R432" s="109"/>
      <c r="S432" s="109"/>
    </row>
    <row r="433" ht="12.75" customHeight="1">
      <c r="A433" s="15" t="s">
        <v>1057</v>
      </c>
      <c r="B433" s="15" t="s">
        <v>1058</v>
      </c>
      <c r="C433" s="107">
        <v>0.019</v>
      </c>
      <c r="D433" s="15" t="s">
        <v>4148</v>
      </c>
      <c r="E433" s="93">
        <v>3600.0</v>
      </c>
      <c r="F433" s="93">
        <v>1.0</v>
      </c>
      <c r="G433" s="93">
        <v>3.6</v>
      </c>
      <c r="H433" s="93">
        <v>17280.0</v>
      </c>
      <c r="I433" s="15" t="s">
        <v>97</v>
      </c>
      <c r="J433" s="107">
        <v>1.0</v>
      </c>
      <c r="K433" s="93">
        <v>2.0</v>
      </c>
      <c r="L433" s="15" t="s">
        <v>4147</v>
      </c>
      <c r="M433" s="104" t="str">
        <f t="shared" si="1"/>
        <v>#REF!</v>
      </c>
      <c r="N433" s="105">
        <f t="shared" si="2"/>
        <v>24000</v>
      </c>
      <c r="O433" s="108">
        <f>IFERROR(IF(IF(LEFT(I433,1)="B",VLOOKUP(A433,'item dashboard'!A:K,11,0),"")&lt;1,0,IF(LEFT(I433,1)="b",VLOOKUP(A433,'item dashboard'!A:K,11,0),"")),"")</f>
        <v>0</v>
      </c>
      <c r="P433" s="105" t="str">
        <f>IFERROR(VLOOKUP(A433,[2]Sheet2!$A:$C,3,0),1)</f>
        <v>#ERROR!</v>
      </c>
      <c r="Q433" s="109" t="str">
        <f>VLOOKUP(A433,'item dashboard'!A:A,1,0)</f>
        <v>B-G25H-W19HWOOD</v>
      </c>
      <c r="R433" s="109"/>
      <c r="S433" s="109"/>
    </row>
    <row r="434" ht="12.75" customHeight="1">
      <c r="A434" s="15" t="s">
        <v>1059</v>
      </c>
      <c r="B434" s="15" t="s">
        <v>1060</v>
      </c>
      <c r="C434" s="107">
        <v>0.019</v>
      </c>
      <c r="D434" s="15" t="s">
        <v>4148</v>
      </c>
      <c r="E434" s="93">
        <v>3600.0</v>
      </c>
      <c r="F434" s="93">
        <v>1.0</v>
      </c>
      <c r="G434" s="93">
        <v>5.0</v>
      </c>
      <c r="H434" s="93">
        <v>17280.0</v>
      </c>
      <c r="I434" s="15" t="s">
        <v>97</v>
      </c>
      <c r="J434" s="107">
        <v>1.0</v>
      </c>
      <c r="K434" s="93">
        <v>2.0</v>
      </c>
      <c r="L434" s="15" t="s">
        <v>4147</v>
      </c>
      <c r="M434" s="104" t="str">
        <f t="shared" si="1"/>
        <v>#REF!</v>
      </c>
      <c r="N434" s="105">
        <f t="shared" si="2"/>
        <v>17280</v>
      </c>
      <c r="O434" s="108">
        <f>IFERROR(IF(IF(LEFT(I434,1)="B",VLOOKUP(A434,'item dashboard'!A:K,11,0),"")&lt;1,0,IF(LEFT(I434,1)="b",VLOOKUP(A434,'item dashboard'!A:K,11,0),"")),"")</f>
        <v>0</v>
      </c>
      <c r="P434" s="105" t="str">
        <f>IFERROR(VLOOKUP(A434,[2]Sheet2!$A:$C,3,0),1)</f>
        <v>#ERROR!</v>
      </c>
      <c r="Q434" s="109" t="str">
        <f>VLOOKUP(A434,'item dashboard'!A:A,1,0)</f>
        <v>B-G25H-W19IMPACT</v>
      </c>
      <c r="R434" s="109"/>
      <c r="S434" s="109"/>
    </row>
    <row r="435" ht="12.75" customHeight="1">
      <c r="A435" s="15" t="s">
        <v>1061</v>
      </c>
      <c r="B435" s="15" t="s">
        <v>1062</v>
      </c>
      <c r="C435" s="107">
        <v>0.019</v>
      </c>
      <c r="D435" s="15" t="s">
        <v>4148</v>
      </c>
      <c r="E435" s="93">
        <v>3600.0</v>
      </c>
      <c r="F435" s="93">
        <v>1.0</v>
      </c>
      <c r="G435" s="93">
        <v>5.0</v>
      </c>
      <c r="H435" s="93">
        <v>17280.0</v>
      </c>
      <c r="I435" s="15" t="s">
        <v>97</v>
      </c>
      <c r="J435" s="107">
        <v>1.0</v>
      </c>
      <c r="K435" s="93">
        <v>2.0</v>
      </c>
      <c r="L435" s="15" t="s">
        <v>4147</v>
      </c>
      <c r="M435" s="104" t="str">
        <f t="shared" si="1"/>
        <v>#REF!</v>
      </c>
      <c r="N435" s="105">
        <f t="shared" si="2"/>
        <v>17280</v>
      </c>
      <c r="O435" s="108">
        <f>IFERROR(IF(IF(LEFT(I435,1)="B",VLOOKUP(A435,'item dashboard'!A:K,11,0),"")&lt;1,0,IF(LEFT(I435,1)="b",VLOOKUP(A435,'item dashboard'!A:K,11,0),"")),"")</f>
        <v>0</v>
      </c>
      <c r="P435" s="105" t="str">
        <f>IFERROR(VLOOKUP(A435,[2]Sheet2!$A:$C,3,0),1)</f>
        <v>#ERROR!</v>
      </c>
      <c r="Q435" s="109" t="str">
        <f>VLOOKUP(A435,'item dashboard'!A:A,1,0)</f>
        <v>B-G25H-W19KWOOD</v>
      </c>
      <c r="R435" s="109"/>
      <c r="S435" s="109"/>
    </row>
    <row r="436" ht="12.75" customHeight="1">
      <c r="A436" s="15" t="s">
        <v>1063</v>
      </c>
      <c r="B436" s="15" t="s">
        <v>1064</v>
      </c>
      <c r="C436" s="107">
        <v>0.019</v>
      </c>
      <c r="D436" s="15" t="s">
        <v>4148</v>
      </c>
      <c r="E436" s="93">
        <v>3600.0</v>
      </c>
      <c r="F436" s="93">
        <v>1.0</v>
      </c>
      <c r="G436" s="93">
        <v>5.0</v>
      </c>
      <c r="H436" s="93">
        <v>17280.0</v>
      </c>
      <c r="I436" s="15" t="s">
        <v>97</v>
      </c>
      <c r="J436" s="107">
        <v>1.0</v>
      </c>
      <c r="K436" s="93">
        <v>2.0</v>
      </c>
      <c r="L436" s="15" t="s">
        <v>4147</v>
      </c>
      <c r="M436" s="104" t="str">
        <f t="shared" si="1"/>
        <v>#REF!</v>
      </c>
      <c r="N436" s="105">
        <f t="shared" si="2"/>
        <v>17280</v>
      </c>
      <c r="O436" s="108">
        <f>IFERROR(IF(IF(LEFT(I436,1)="B",VLOOKUP(A436,'item dashboard'!A:K,11,0),"")&lt;1,0,IF(LEFT(I436,1)="b",VLOOKUP(A436,'item dashboard'!A:K,11,0),"")),"")</f>
        <v>0</v>
      </c>
      <c r="P436" s="105" t="str">
        <f>IFERROR(VLOOKUP(A436,[2]Sheet2!$A:$C,3,0),1)</f>
        <v>#ERROR!</v>
      </c>
      <c r="Q436" s="109" t="str">
        <f>VLOOKUP(A436,'item dashboard'!A:A,1,0)</f>
        <v>B-G25H-W19MA</v>
      </c>
      <c r="R436" s="109"/>
      <c r="S436" s="109"/>
    </row>
    <row r="437" ht="12.75" customHeight="1">
      <c r="A437" s="15" t="s">
        <v>1065</v>
      </c>
      <c r="B437" s="15" t="s">
        <v>1066</v>
      </c>
      <c r="C437" s="107">
        <v>0.019</v>
      </c>
      <c r="D437" s="15" t="s">
        <v>4148</v>
      </c>
      <c r="E437" s="93">
        <v>3600.0</v>
      </c>
      <c r="F437" s="93">
        <v>1.0</v>
      </c>
      <c r="G437" s="93">
        <v>5.0</v>
      </c>
      <c r="H437" s="93">
        <v>120960.0</v>
      </c>
      <c r="I437" s="15" t="s">
        <v>97</v>
      </c>
      <c r="J437" s="107">
        <v>1.0</v>
      </c>
      <c r="K437" s="93">
        <v>2.0</v>
      </c>
      <c r="L437" s="15" t="s">
        <v>4147</v>
      </c>
      <c r="M437" s="104" t="str">
        <f t="shared" si="1"/>
        <v>#REF!</v>
      </c>
      <c r="N437" s="105">
        <f t="shared" si="2"/>
        <v>17280</v>
      </c>
      <c r="O437" s="108">
        <f>IFERROR(IF(IF(LEFT(I437,1)="B",VLOOKUP(A437,'item dashboard'!A:K,11,0),"")&lt;1,0,IF(LEFT(I437,1)="b",VLOOKUP(A437,'item dashboard'!A:K,11,0),"")),"")</f>
        <v>0</v>
      </c>
      <c r="P437" s="105" t="str">
        <f>IFERROR(VLOOKUP(A437,[2]Sheet2!$A:$C,3,0),1)</f>
        <v>#ERROR!</v>
      </c>
      <c r="Q437" s="109" t="str">
        <f>VLOOKUP(A437,'item dashboard'!A:A,1,0)</f>
        <v>B-G25H-W19PATTEX-ECO</v>
      </c>
      <c r="R437" s="109"/>
      <c r="S437" s="109"/>
    </row>
    <row r="438" ht="12.75" customHeight="1">
      <c r="A438" s="15" t="s">
        <v>1067</v>
      </c>
      <c r="B438" s="15" t="s">
        <v>1068</v>
      </c>
      <c r="C438" s="107">
        <v>0.019</v>
      </c>
      <c r="D438" s="15" t="s">
        <v>4148</v>
      </c>
      <c r="E438" s="93">
        <v>3600.0</v>
      </c>
      <c r="F438" s="93">
        <v>1.0</v>
      </c>
      <c r="G438" s="93">
        <v>5.0</v>
      </c>
      <c r="H438" s="93">
        <v>17280.0</v>
      </c>
      <c r="I438" s="15" t="s">
        <v>97</v>
      </c>
      <c r="J438" s="107">
        <v>1.0</v>
      </c>
      <c r="K438" s="93">
        <v>2.0</v>
      </c>
      <c r="L438" s="15" t="s">
        <v>4147</v>
      </c>
      <c r="M438" s="104" t="str">
        <f t="shared" si="1"/>
        <v>#REF!</v>
      </c>
      <c r="N438" s="105">
        <f t="shared" si="2"/>
        <v>17280</v>
      </c>
      <c r="O438" s="108">
        <f>IFERROR(IF(IF(LEFT(I438,1)="B",VLOOKUP(A438,'item dashboard'!A:K,11,0),"")&lt;1,0,IF(LEFT(I438,1)="b",VLOOKUP(A438,'item dashboard'!A:K,11,0),"")),"")</f>
        <v>0</v>
      </c>
      <c r="P438" s="105" t="str">
        <f>IFERROR(VLOOKUP(A438,[2]Sheet2!$A:$C,3,0),1)</f>
        <v>#ERROR!</v>
      </c>
      <c r="Q438" s="109" t="str">
        <f>VLOOKUP(A438,'item dashboard'!A:A,1,0)</f>
        <v>B-G25H-W19PEGRA</v>
      </c>
      <c r="R438" s="109"/>
      <c r="S438" s="109"/>
    </row>
    <row r="439" ht="12.75" customHeight="1">
      <c r="A439" s="15" t="s">
        <v>1069</v>
      </c>
      <c r="B439" s="15" t="s">
        <v>1070</v>
      </c>
      <c r="C439" s="107">
        <v>0.019</v>
      </c>
      <c r="D439" s="15" t="s">
        <v>4148</v>
      </c>
      <c r="E439" s="93">
        <v>3600.0</v>
      </c>
      <c r="F439" s="93">
        <v>1.0</v>
      </c>
      <c r="G439" s="93">
        <v>1.0</v>
      </c>
      <c r="H439" s="93">
        <v>168000.0</v>
      </c>
      <c r="I439" s="15" t="s">
        <v>97</v>
      </c>
      <c r="J439" s="107">
        <v>1.0</v>
      </c>
      <c r="K439" s="93">
        <v>2.0</v>
      </c>
      <c r="L439" s="15" t="s">
        <v>4147</v>
      </c>
      <c r="M439" s="104" t="str">
        <f t="shared" si="1"/>
        <v>#REF!</v>
      </c>
      <c r="N439" s="105">
        <f t="shared" si="2"/>
        <v>86400</v>
      </c>
      <c r="O439" s="108">
        <f>IFERROR(IF(IF(LEFT(I439,1)="B",VLOOKUP(A439,'item dashboard'!A:K,11,0),"")&lt;1,0,IF(LEFT(I439,1)="b",VLOOKUP(A439,'item dashboard'!A:K,11,0),"")),"")</f>
        <v>0</v>
      </c>
      <c r="P439" s="105" t="str">
        <f>IFERROR(VLOOKUP(A439,[2]Sheet2!$A:$C,3,0),1)</f>
        <v>#ERROR!</v>
      </c>
      <c r="Q439" s="109" t="str">
        <f>VLOOKUP(A439,'item dashboard'!A:A,1,0)</f>
        <v>B-G25H-W19PNT</v>
      </c>
      <c r="R439" s="109"/>
      <c r="S439" s="109"/>
    </row>
    <row r="440" ht="12.75" customHeight="1">
      <c r="A440" s="15" t="s">
        <v>1071</v>
      </c>
      <c r="B440" s="15" t="s">
        <v>1072</v>
      </c>
      <c r="C440" s="107">
        <v>0.019</v>
      </c>
      <c r="D440" s="15" t="s">
        <v>4148</v>
      </c>
      <c r="E440" s="93">
        <v>3600.0</v>
      </c>
      <c r="F440" s="93">
        <v>1.0</v>
      </c>
      <c r="G440" s="93">
        <v>5.0</v>
      </c>
      <c r="H440" s="93">
        <v>120960.0</v>
      </c>
      <c r="I440" s="15" t="s">
        <v>97</v>
      </c>
      <c r="J440" s="107">
        <v>1.0</v>
      </c>
      <c r="K440" s="93">
        <v>2.0</v>
      </c>
      <c r="L440" s="15" t="s">
        <v>4147</v>
      </c>
      <c r="M440" s="104" t="str">
        <f t="shared" si="1"/>
        <v>#REF!</v>
      </c>
      <c r="N440" s="105">
        <f t="shared" si="2"/>
        <v>17280</v>
      </c>
      <c r="O440" s="108">
        <f>IFERROR(IF(IF(LEFT(I440,1)="B",VLOOKUP(A440,'item dashboard'!A:K,11,0),"")&lt;1,0,IF(LEFT(I440,1)="b",VLOOKUP(A440,'item dashboard'!A:K,11,0),"")),"")</f>
        <v>0</v>
      </c>
      <c r="P440" s="105" t="str">
        <f>IFERROR(VLOOKUP(A440,[2]Sheet2!$A:$C,3,0),1)</f>
        <v>#ERROR!</v>
      </c>
      <c r="Q440" s="109" t="str">
        <f>VLOOKUP(A440,'item dashboard'!A:A,1,0)</f>
        <v>B-G25H-W19SEWECO</v>
      </c>
      <c r="R440" s="109"/>
      <c r="S440" s="109"/>
    </row>
    <row r="441" ht="12.75" customHeight="1">
      <c r="A441" s="15" t="s">
        <v>1073</v>
      </c>
      <c r="B441" s="15" t="s">
        <v>888</v>
      </c>
      <c r="C441" s="107">
        <v>0.019</v>
      </c>
      <c r="D441" s="15" t="s">
        <v>4158</v>
      </c>
      <c r="E441" s="93">
        <v>3600.0</v>
      </c>
      <c r="F441" s="93">
        <v>1.0</v>
      </c>
      <c r="G441" s="93">
        <v>16.0</v>
      </c>
      <c r="H441" s="93">
        <v>38278.0</v>
      </c>
      <c r="I441" s="15" t="s">
        <v>4146</v>
      </c>
      <c r="J441" s="107">
        <v>0.0095</v>
      </c>
      <c r="K441" s="93">
        <v>2.5</v>
      </c>
      <c r="L441" s="15" t="s">
        <v>4147</v>
      </c>
      <c r="M441" s="104" t="str">
        <f t="shared" si="1"/>
        <v>#REF!</v>
      </c>
      <c r="N441" s="105">
        <f t="shared" si="2"/>
        <v>5400</v>
      </c>
      <c r="O441" s="108" t="str">
        <f>IFERROR(IF(IF(LEFT(I441,1)="B",VLOOKUP(A441,'item dashboard'!A:K,11,0),"")&lt;1,0,IF(LEFT(I441,1)="b",VLOOKUP(A441,'item dashboard'!A:K,11,0),"")),"")</f>
        <v/>
      </c>
      <c r="P441" s="105" t="str">
        <f>IFERROR(VLOOKUP(A441,[2]Sheet2!$A:$C,3,0),1)</f>
        <v>#ERROR!</v>
      </c>
      <c r="Q441" s="109" t="str">
        <f>VLOOKUP(A441,'item dashboard'!A:A,1,0)</f>
        <v>B-G25P-N19</v>
      </c>
      <c r="R441" s="109"/>
      <c r="S441" s="109"/>
    </row>
    <row r="442" ht="12.75" customHeight="1">
      <c r="A442" s="15" t="s">
        <v>1074</v>
      </c>
      <c r="B442" s="15" t="s">
        <v>1075</v>
      </c>
      <c r="C442" s="107">
        <v>0.019</v>
      </c>
      <c r="D442" s="15" t="s">
        <v>4148</v>
      </c>
      <c r="E442" s="93">
        <v>3600.0</v>
      </c>
      <c r="F442" s="93">
        <v>1.0</v>
      </c>
      <c r="G442" s="93">
        <v>5.0</v>
      </c>
      <c r="H442" s="93">
        <v>17280.0</v>
      </c>
      <c r="I442" s="15" t="s">
        <v>1073</v>
      </c>
      <c r="J442" s="107">
        <v>1.0</v>
      </c>
      <c r="K442" s="93">
        <v>2.0</v>
      </c>
      <c r="L442" s="15" t="s">
        <v>4147</v>
      </c>
      <c r="M442" s="104" t="str">
        <f t="shared" si="1"/>
        <v>#REF!</v>
      </c>
      <c r="N442" s="105">
        <f t="shared" si="2"/>
        <v>17280</v>
      </c>
      <c r="O442" s="108">
        <f>IFERROR(IF(IF(LEFT(I442,1)="B",VLOOKUP(A442,'item dashboard'!A:K,11,0),"")&lt;1,0,IF(LEFT(I442,1)="b",VLOOKUP(A442,'item dashboard'!A:K,11,0),"")),"")</f>
        <v>0</v>
      </c>
      <c r="P442" s="105" t="str">
        <f>IFERROR(VLOOKUP(A442,[2]Sheet2!$A:$C,3,0),1)</f>
        <v>#ERROR!</v>
      </c>
      <c r="Q442" s="109" t="str">
        <f>VLOOKUP(A442,'item dashboard'!A:A,1,0)</f>
        <v>B-G25P-N19AD</v>
      </c>
      <c r="R442" s="109"/>
      <c r="S442" s="109"/>
    </row>
    <row r="443" ht="12.75" customHeight="1">
      <c r="A443" s="15" t="s">
        <v>1076</v>
      </c>
      <c r="B443" s="15" t="s">
        <v>1077</v>
      </c>
      <c r="C443" s="107">
        <v>0.013999999999999999</v>
      </c>
      <c r="D443" s="15" t="s">
        <v>4150</v>
      </c>
      <c r="E443" s="93">
        <v>7200.0</v>
      </c>
      <c r="F443" s="93">
        <v>1.0</v>
      </c>
      <c r="G443" s="93">
        <v>16.9</v>
      </c>
      <c r="H443" s="93">
        <v>5113.0</v>
      </c>
      <c r="I443" s="15" t="s">
        <v>4146</v>
      </c>
      <c r="J443" s="107">
        <v>0.006832</v>
      </c>
      <c r="K443" s="93">
        <v>2.5</v>
      </c>
      <c r="L443" s="15" t="s">
        <v>4149</v>
      </c>
      <c r="M443" s="104" t="str">
        <f t="shared" si="1"/>
        <v>#REF!</v>
      </c>
      <c r="N443" s="105">
        <f t="shared" si="2"/>
        <v>5112.426036</v>
      </c>
      <c r="O443" s="108" t="str">
        <f>IFERROR(IF(IF(LEFT(I443,1)="B",VLOOKUP(A443,'item dashboard'!A:K,11,0),"")&lt;1,0,IF(LEFT(I443,1)="b",VLOOKUP(A443,'item dashboard'!A:K,11,0),"")),"")</f>
        <v/>
      </c>
      <c r="P443" s="105" t="str">
        <f>IFERROR(VLOOKUP(A443,[2]Sheet2!$A:$C,3,0),1)</f>
        <v>#ERROR!</v>
      </c>
      <c r="Q443" s="109" t="str">
        <f>VLOOKUP(A443,'item dashboard'!A:A,1,0)</f>
        <v>B-G26-CM14</v>
      </c>
      <c r="R443" s="109"/>
      <c r="S443" s="109"/>
    </row>
    <row r="444" ht="12.75" customHeight="1">
      <c r="A444" s="15" t="s">
        <v>1078</v>
      </c>
      <c r="B444" s="15" t="s">
        <v>1079</v>
      </c>
      <c r="C444" s="107">
        <v>0.013999999999999999</v>
      </c>
      <c r="D444" s="15" t="s">
        <v>4150</v>
      </c>
      <c r="E444" s="93">
        <v>3600.0</v>
      </c>
      <c r="F444" s="93">
        <v>1.0</v>
      </c>
      <c r="G444" s="93">
        <v>16.0</v>
      </c>
      <c r="H444" s="93">
        <v>38969.0</v>
      </c>
      <c r="I444" s="15" t="s">
        <v>4146</v>
      </c>
      <c r="J444" s="107">
        <v>0.006999999999999999</v>
      </c>
      <c r="K444" s="93">
        <v>2.5</v>
      </c>
      <c r="L444" s="15" t="s">
        <v>4147</v>
      </c>
      <c r="M444" s="104" t="str">
        <f t="shared" si="1"/>
        <v>#REF!</v>
      </c>
      <c r="N444" s="105">
        <f t="shared" si="2"/>
        <v>5400</v>
      </c>
      <c r="O444" s="108" t="str">
        <f>IFERROR(IF(IF(LEFT(I444,1)="B",VLOOKUP(A444,'item dashboard'!A:K,11,0),"")&lt;1,0,IF(LEFT(I444,1)="b",VLOOKUP(A444,'item dashboard'!A:K,11,0),"")),"")</f>
        <v/>
      </c>
      <c r="P444" s="105" t="str">
        <f>IFERROR(VLOOKUP(A444,[2]Sheet2!$A:$C,3,0),1)</f>
        <v>#ERROR!</v>
      </c>
      <c r="Q444" s="109" t="str">
        <f>VLOOKUP(A444,'item dashboard'!A:A,1,0)</f>
        <v>B-G26-N14-HA</v>
      </c>
      <c r="R444" s="109"/>
      <c r="S444" s="109"/>
    </row>
    <row r="445" ht="12.75" customHeight="1">
      <c r="A445" s="15" t="s">
        <v>1080</v>
      </c>
      <c r="B445" s="15" t="s">
        <v>1081</v>
      </c>
      <c r="C445" s="107">
        <v>0.013999999999999999</v>
      </c>
      <c r="D445" s="15" t="s">
        <v>4150</v>
      </c>
      <c r="E445" s="93">
        <v>7200.0</v>
      </c>
      <c r="F445" s="93">
        <v>1.0</v>
      </c>
      <c r="G445" s="93">
        <v>15.52</v>
      </c>
      <c r="H445" s="93">
        <v>5568.0</v>
      </c>
      <c r="I445" s="15" t="s">
        <v>4146</v>
      </c>
      <c r="J445" s="107">
        <v>0.006955</v>
      </c>
      <c r="K445" s="93">
        <v>2.5</v>
      </c>
      <c r="L445" s="15" t="s">
        <v>4147</v>
      </c>
      <c r="M445" s="104" t="str">
        <f t="shared" si="1"/>
        <v>#REF!</v>
      </c>
      <c r="N445" s="105">
        <f t="shared" si="2"/>
        <v>5567.010309</v>
      </c>
      <c r="O445" s="108" t="str">
        <f>IFERROR(IF(IF(LEFT(I445,1)="B",VLOOKUP(A445,'item dashboard'!A:K,11,0),"")&lt;1,0,IF(LEFT(I445,1)="b",VLOOKUP(A445,'item dashboard'!A:K,11,0),"")),"")</f>
        <v/>
      </c>
      <c r="P445" s="105" t="str">
        <f>IFERROR(VLOOKUP(A445,[2]Sheet2!$A:$C,3,0),1)</f>
        <v>#ERROR!</v>
      </c>
      <c r="Q445" s="109" t="str">
        <f>VLOOKUP(A445,'item dashboard'!A:A,1,0)</f>
        <v>B-G26-PK14</v>
      </c>
      <c r="R445" s="109"/>
      <c r="S445" s="109"/>
    </row>
    <row r="446" ht="12.75" customHeight="1">
      <c r="A446" s="15" t="s">
        <v>1082</v>
      </c>
      <c r="B446" s="15" t="s">
        <v>961</v>
      </c>
      <c r="C446" s="107">
        <v>0.013999999999999999</v>
      </c>
      <c r="D446" s="15" t="s">
        <v>4150</v>
      </c>
      <c r="E446" s="93">
        <v>7200.0</v>
      </c>
      <c r="F446" s="93">
        <v>1.0</v>
      </c>
      <c r="G446" s="93">
        <v>15.52</v>
      </c>
      <c r="H446" s="93">
        <v>5568.0</v>
      </c>
      <c r="I446" s="15" t="s">
        <v>4146</v>
      </c>
      <c r="J446" s="107">
        <v>0.006804</v>
      </c>
      <c r="K446" s="93">
        <v>2.5</v>
      </c>
      <c r="L446" s="15" t="s">
        <v>4147</v>
      </c>
      <c r="M446" s="104" t="str">
        <f t="shared" si="1"/>
        <v>#REF!</v>
      </c>
      <c r="N446" s="105">
        <f t="shared" si="2"/>
        <v>5567.010309</v>
      </c>
      <c r="O446" s="108" t="str">
        <f>IFERROR(IF(IF(LEFT(I446,1)="B",VLOOKUP(A446,'item dashboard'!A:K,11,0),"")&lt;1,0,IF(LEFT(I446,1)="b",VLOOKUP(A446,'item dashboard'!A:K,11,0),"")),"")</f>
        <v/>
      </c>
      <c r="P446" s="105" t="str">
        <f>IFERROR(VLOOKUP(A446,[2]Sheet2!$A:$C,3,0),1)</f>
        <v>#ERROR!</v>
      </c>
      <c r="Q446" s="109" t="str">
        <f>VLOOKUP(A446,'item dashboard'!A:A,1,0)</f>
        <v>B-G26-W14</v>
      </c>
      <c r="R446" s="109"/>
      <c r="S446" s="109"/>
    </row>
    <row r="447" ht="12.75" customHeight="1">
      <c r="A447" s="15" t="s">
        <v>1083</v>
      </c>
      <c r="B447" s="15" t="s">
        <v>1084</v>
      </c>
      <c r="C447" s="107">
        <v>0.013999999999999999</v>
      </c>
      <c r="D447" s="15" t="s">
        <v>4150</v>
      </c>
      <c r="E447" s="93">
        <v>7200.0</v>
      </c>
      <c r="F447" s="93">
        <v>1.0</v>
      </c>
      <c r="G447" s="93">
        <v>16.0</v>
      </c>
      <c r="H447" s="93">
        <v>38969.0</v>
      </c>
      <c r="I447" s="15" t="s">
        <v>4146</v>
      </c>
      <c r="J447" s="107">
        <v>0.006804</v>
      </c>
      <c r="K447" s="93">
        <v>2.5</v>
      </c>
      <c r="L447" s="15" t="s">
        <v>4147</v>
      </c>
      <c r="M447" s="104" t="str">
        <f t="shared" si="1"/>
        <v>#REF!</v>
      </c>
      <c r="N447" s="105">
        <f t="shared" si="2"/>
        <v>5400</v>
      </c>
      <c r="O447" s="108" t="str">
        <f>IFERROR(IF(IF(LEFT(I447,1)="B",VLOOKUP(A447,'item dashboard'!A:K,11,0),"")&lt;1,0,IF(LEFT(I447,1)="b",VLOOKUP(A447,'item dashboard'!A:K,11,0),"")),"")</f>
        <v/>
      </c>
      <c r="P447" s="105" t="str">
        <f>IFERROR(VLOOKUP(A447,[2]Sheet2!$A:$C,3,0),1)</f>
        <v>#ERROR!</v>
      </c>
      <c r="Q447" s="109" t="str">
        <f>VLOOKUP(A447,'item dashboard'!A:A,1,0)</f>
        <v>B-G26-W14-HA</v>
      </c>
      <c r="R447" s="109"/>
      <c r="S447" s="109"/>
    </row>
    <row r="448" ht="12.75" customHeight="1">
      <c r="A448" s="15" t="s">
        <v>1085</v>
      </c>
      <c r="B448" s="15" t="s">
        <v>1086</v>
      </c>
      <c r="C448" s="107">
        <v>0.023</v>
      </c>
      <c r="D448" s="15" t="s">
        <v>4158</v>
      </c>
      <c r="E448" s="93">
        <v>7200.0</v>
      </c>
      <c r="F448" s="93">
        <v>1.0</v>
      </c>
      <c r="G448" s="93">
        <v>20.0</v>
      </c>
      <c r="H448" s="93">
        <v>4320.0</v>
      </c>
      <c r="I448" s="15" t="s">
        <v>4146</v>
      </c>
      <c r="J448" s="107">
        <v>0.0115</v>
      </c>
      <c r="K448" s="93">
        <v>2.5</v>
      </c>
      <c r="L448" s="15" t="s">
        <v>4147</v>
      </c>
      <c r="M448" s="104" t="str">
        <f t="shared" si="1"/>
        <v>#REF!</v>
      </c>
      <c r="N448" s="105">
        <f t="shared" si="2"/>
        <v>4320</v>
      </c>
      <c r="O448" s="108" t="str">
        <f>IFERROR(IF(IF(LEFT(I448,1)="B",VLOOKUP(A448,'item dashboard'!A:K,11,0),"")&lt;1,0,IF(LEFT(I448,1)="b",VLOOKUP(A448,'item dashboard'!A:K,11,0),"")),"")</f>
        <v/>
      </c>
      <c r="P448" s="105" t="str">
        <f>IFERROR(VLOOKUP(A448,[2]Sheet2!$A:$C,3,0),1)</f>
        <v>#ERROR!</v>
      </c>
      <c r="Q448" s="109" t="str">
        <f>VLOOKUP(A448,'item dashboard'!A:A,1,0)</f>
        <v>B-G27B-N23</v>
      </c>
      <c r="R448" s="109"/>
      <c r="S448" s="109"/>
    </row>
    <row r="449" ht="12.75" customHeight="1">
      <c r="A449" s="15" t="s">
        <v>1087</v>
      </c>
      <c r="B449" s="15" t="s">
        <v>902</v>
      </c>
      <c r="C449" s="107">
        <v>0.023</v>
      </c>
      <c r="D449" s="15" t="s">
        <v>4158</v>
      </c>
      <c r="E449" s="93">
        <v>7200.0</v>
      </c>
      <c r="F449" s="93">
        <v>1.0</v>
      </c>
      <c r="G449" s="93">
        <v>20.0</v>
      </c>
      <c r="H449" s="93">
        <v>4320.0</v>
      </c>
      <c r="I449" s="15" t="s">
        <v>4146</v>
      </c>
      <c r="J449" s="107">
        <v>0.011177999999999999</v>
      </c>
      <c r="K449" s="93">
        <v>2.5</v>
      </c>
      <c r="L449" s="15" t="s">
        <v>4147</v>
      </c>
      <c r="M449" s="104" t="str">
        <f t="shared" si="1"/>
        <v>#REF!</v>
      </c>
      <c r="N449" s="105">
        <f t="shared" si="2"/>
        <v>4320</v>
      </c>
      <c r="O449" s="108" t="str">
        <f>IFERROR(IF(IF(LEFT(I449,1)="B",VLOOKUP(A449,'item dashboard'!A:K,11,0),"")&lt;1,0,IF(LEFT(I449,1)="b",VLOOKUP(A449,'item dashboard'!A:K,11,0),"")),"")</f>
        <v/>
      </c>
      <c r="P449" s="105" t="str">
        <f>IFERROR(VLOOKUP(A449,[2]Sheet2!$A:$C,3,0),1)</f>
        <v>#ERROR!</v>
      </c>
      <c r="Q449" s="109" t="str">
        <f>VLOOKUP(A449,'item dashboard'!A:A,1,0)</f>
        <v>B-G27B-W23</v>
      </c>
      <c r="R449" s="109"/>
      <c r="S449" s="109"/>
    </row>
    <row r="450" ht="12.75" customHeight="1">
      <c r="A450" s="15" t="s">
        <v>1088</v>
      </c>
      <c r="B450" s="15" t="s">
        <v>1089</v>
      </c>
      <c r="C450" s="107">
        <v>0.011000000000000001</v>
      </c>
      <c r="D450" s="15" t="s">
        <v>4150</v>
      </c>
      <c r="E450" s="93">
        <v>7200.0</v>
      </c>
      <c r="F450" s="93">
        <v>1.0</v>
      </c>
      <c r="G450" s="93">
        <v>14.32</v>
      </c>
      <c r="H450" s="93">
        <v>6034.0</v>
      </c>
      <c r="I450" s="15" t="s">
        <v>4146</v>
      </c>
      <c r="J450" s="107">
        <v>0.005368</v>
      </c>
      <c r="K450" s="93">
        <v>2.5</v>
      </c>
      <c r="L450" s="15" t="s">
        <v>4149</v>
      </c>
      <c r="M450" s="104" t="str">
        <f t="shared" si="1"/>
        <v>#REF!</v>
      </c>
      <c r="N450" s="105">
        <f t="shared" si="2"/>
        <v>6033.519553</v>
      </c>
      <c r="O450" s="108" t="str">
        <f>IFERROR(IF(IF(LEFT(I450,1)="B",VLOOKUP(A450,'item dashboard'!A:K,11,0),"")&lt;1,0,IF(LEFT(I450,1)="b",VLOOKUP(A450,'item dashboard'!A:K,11,0),"")),"")</f>
        <v/>
      </c>
      <c r="P450" s="105" t="str">
        <f>IFERROR(VLOOKUP(A450,[2]Sheet2!$A:$C,3,0),1)</f>
        <v>#ERROR!</v>
      </c>
      <c r="Q450" s="109" t="str">
        <f>VLOOKUP(A450,'item dashboard'!A:A,1,0)</f>
        <v>B-G30-CR11</v>
      </c>
      <c r="R450" s="109"/>
      <c r="S450" s="109"/>
    </row>
    <row r="451" ht="12.75" customHeight="1">
      <c r="A451" s="15" t="s">
        <v>1090</v>
      </c>
      <c r="B451" s="15" t="s">
        <v>1091</v>
      </c>
      <c r="C451" s="107">
        <v>0.011000000000000001</v>
      </c>
      <c r="D451" s="15" t="s">
        <v>4150</v>
      </c>
      <c r="E451" s="93">
        <v>7200.0</v>
      </c>
      <c r="F451" s="93">
        <v>1.0</v>
      </c>
      <c r="G451" s="93">
        <v>14.32</v>
      </c>
      <c r="H451" s="93">
        <v>6034.0</v>
      </c>
      <c r="I451" s="15" t="s">
        <v>4146</v>
      </c>
      <c r="J451" s="107">
        <v>0.005412</v>
      </c>
      <c r="K451" s="93">
        <v>2.5</v>
      </c>
      <c r="L451" s="15" t="s">
        <v>4147</v>
      </c>
      <c r="M451" s="104" t="str">
        <f t="shared" si="1"/>
        <v>#REF!</v>
      </c>
      <c r="N451" s="105">
        <f t="shared" si="2"/>
        <v>6033.519553</v>
      </c>
      <c r="O451" s="108" t="str">
        <f>IFERROR(IF(IF(LEFT(I451,1)="B",VLOOKUP(A451,'item dashboard'!A:K,11,0),"")&lt;1,0,IF(LEFT(I451,1)="b",VLOOKUP(A451,'item dashboard'!A:K,11,0),"")),"")</f>
        <v/>
      </c>
      <c r="P451" s="105" t="str">
        <f>IFERROR(VLOOKUP(A451,[2]Sheet2!$A:$C,3,0),1)</f>
        <v>#ERROR!</v>
      </c>
      <c r="Q451" s="109" t="str">
        <f>VLOOKUP(A451,'item dashboard'!A:A,1,0)</f>
        <v>B-G30-LGN11</v>
      </c>
      <c r="R451" s="109"/>
      <c r="S451" s="109"/>
    </row>
    <row r="452" ht="12.75" customHeight="1">
      <c r="A452" s="15" t="s">
        <v>1092</v>
      </c>
      <c r="B452" s="15" t="s">
        <v>1093</v>
      </c>
      <c r="C452" s="107">
        <v>0.011000000000000001</v>
      </c>
      <c r="D452" s="15" t="s">
        <v>4148</v>
      </c>
      <c r="E452" s="93">
        <v>3600.0</v>
      </c>
      <c r="F452" s="93">
        <v>1.0</v>
      </c>
      <c r="G452" s="93">
        <v>5.0</v>
      </c>
      <c r="H452" s="93">
        <v>17280.0</v>
      </c>
      <c r="I452" s="15" t="s">
        <v>1090</v>
      </c>
      <c r="J452" s="107">
        <v>1.0</v>
      </c>
      <c r="K452" s="93">
        <v>2.0</v>
      </c>
      <c r="L452" s="15" t="s">
        <v>4147</v>
      </c>
      <c r="M452" s="104" t="str">
        <f t="shared" si="1"/>
        <v>#REF!</v>
      </c>
      <c r="N452" s="105">
        <f t="shared" si="2"/>
        <v>17280</v>
      </c>
      <c r="O452" s="108">
        <f>IFERROR(IF(IF(LEFT(I452,1)="B",VLOOKUP(A452,'item dashboard'!A:K,11,0),"")&lt;1,0,IF(LEFT(I452,1)="b",VLOOKUP(A452,'item dashboard'!A:K,11,0),"")),"")</f>
        <v>0</v>
      </c>
      <c r="P452" s="105" t="str">
        <f>IFERROR(VLOOKUP(A452,[2]Sheet2!$A:$C,3,0),1)</f>
        <v>#ERROR!</v>
      </c>
      <c r="Q452" s="109" t="str">
        <f>VLOOKUP(A452,'item dashboard'!A:A,1,0)</f>
        <v>B-G30-LGN11VAID</v>
      </c>
      <c r="R452" s="109"/>
      <c r="S452" s="109"/>
    </row>
    <row r="453" ht="12.75" customHeight="1">
      <c r="A453" s="15" t="s">
        <v>1094</v>
      </c>
      <c r="B453" s="15" t="s">
        <v>1095</v>
      </c>
      <c r="C453" s="107">
        <v>0.011000000000000001</v>
      </c>
      <c r="D453" s="15" t="s">
        <v>4150</v>
      </c>
      <c r="E453" s="93">
        <v>7200.0</v>
      </c>
      <c r="F453" s="93">
        <v>1.0</v>
      </c>
      <c r="G453" s="93">
        <v>14.32</v>
      </c>
      <c r="H453" s="93">
        <v>6034.0</v>
      </c>
      <c r="I453" s="15" t="s">
        <v>4146</v>
      </c>
      <c r="J453" s="107">
        <v>0.0055000000000000005</v>
      </c>
      <c r="K453" s="93">
        <v>2.5</v>
      </c>
      <c r="L453" s="15" t="s">
        <v>4147</v>
      </c>
      <c r="M453" s="104" t="str">
        <f t="shared" si="1"/>
        <v>#REF!</v>
      </c>
      <c r="N453" s="105">
        <f t="shared" si="2"/>
        <v>6033.519553</v>
      </c>
      <c r="O453" s="108" t="str">
        <f>IFERROR(IF(IF(LEFT(I453,1)="B",VLOOKUP(A453,'item dashboard'!A:K,11,0),"")&lt;1,0,IF(LEFT(I453,1)="b",VLOOKUP(A453,'item dashboard'!A:K,11,0),"")),"")</f>
        <v/>
      </c>
      <c r="P453" s="105" t="str">
        <f>IFERROR(VLOOKUP(A453,[2]Sheet2!$A:$C,3,0),1)</f>
        <v>#ERROR!</v>
      </c>
      <c r="Q453" s="109" t="str">
        <f>VLOOKUP(A453,'item dashboard'!A:A,1,0)</f>
        <v>B-G30-N11</v>
      </c>
      <c r="R453" s="109"/>
      <c r="S453" s="109"/>
    </row>
    <row r="454" ht="12.75" customHeight="1">
      <c r="A454" s="15" t="s">
        <v>1096</v>
      </c>
      <c r="B454" s="15" t="s">
        <v>1097</v>
      </c>
      <c r="C454" s="107">
        <v>0.011000000000000001</v>
      </c>
      <c r="D454" s="15" t="s">
        <v>4150</v>
      </c>
      <c r="E454" s="93">
        <v>7200.0</v>
      </c>
      <c r="F454" s="93">
        <v>1.0</v>
      </c>
      <c r="G454" s="93">
        <v>14.52</v>
      </c>
      <c r="H454" s="93">
        <v>5951.0</v>
      </c>
      <c r="I454" s="15" t="s">
        <v>4146</v>
      </c>
      <c r="J454" s="107">
        <v>0.005368</v>
      </c>
      <c r="K454" s="93">
        <v>2.5</v>
      </c>
      <c r="L454" s="15" t="s">
        <v>4149</v>
      </c>
      <c r="M454" s="104" t="str">
        <f t="shared" si="1"/>
        <v>#REF!</v>
      </c>
      <c r="N454" s="105">
        <f t="shared" si="2"/>
        <v>5950.413223</v>
      </c>
      <c r="O454" s="108" t="str">
        <f>IFERROR(IF(IF(LEFT(I454,1)="B",VLOOKUP(A454,'item dashboard'!A:K,11,0),"")&lt;1,0,IF(LEFT(I454,1)="b",VLOOKUP(A454,'item dashboard'!A:K,11,0),"")),"")</f>
        <v/>
      </c>
      <c r="P454" s="105" t="str">
        <f>IFERROR(VLOOKUP(A454,[2]Sheet2!$A:$C,3,0),1)</f>
        <v>#ERROR!</v>
      </c>
      <c r="Q454" s="109" t="str">
        <f>VLOOKUP(A454,'item dashboard'!A:A,1,0)</f>
        <v>B-G30-PK11</v>
      </c>
      <c r="R454" s="109"/>
      <c r="S454" s="109"/>
    </row>
    <row r="455" ht="12.75" customHeight="1">
      <c r="A455" s="15" t="s">
        <v>1098</v>
      </c>
      <c r="B455" s="15" t="s">
        <v>1099</v>
      </c>
      <c r="C455" s="107">
        <v>0.011000000000000001</v>
      </c>
      <c r="D455" s="15" t="s">
        <v>4150</v>
      </c>
      <c r="E455" s="93">
        <v>7200.0</v>
      </c>
      <c r="F455" s="93">
        <v>1.0</v>
      </c>
      <c r="G455" s="93">
        <v>14.32</v>
      </c>
      <c r="H455" s="93">
        <v>6034.0</v>
      </c>
      <c r="I455" s="15" t="s">
        <v>4146</v>
      </c>
      <c r="J455" s="107">
        <v>0.005346</v>
      </c>
      <c r="K455" s="93">
        <v>2.5</v>
      </c>
      <c r="L455" s="15" t="s">
        <v>4147</v>
      </c>
      <c r="M455" s="104" t="str">
        <f t="shared" si="1"/>
        <v>#REF!</v>
      </c>
      <c r="N455" s="105">
        <f t="shared" si="2"/>
        <v>6033.519553</v>
      </c>
      <c r="O455" s="108" t="str">
        <f>IFERROR(IF(IF(LEFT(I455,1)="B",VLOOKUP(A455,'item dashboard'!A:K,11,0),"")&lt;1,0,IF(LEFT(I455,1)="b",VLOOKUP(A455,'item dashboard'!A:K,11,0),"")),"")</f>
        <v/>
      </c>
      <c r="P455" s="105" t="str">
        <f>IFERROR(VLOOKUP(A455,[2]Sheet2!$A:$C,3,0),1)</f>
        <v>#ERROR!</v>
      </c>
      <c r="Q455" s="109" t="str">
        <f>VLOOKUP(A455,'item dashboard'!A:A,1,0)</f>
        <v>B-G30-W11</v>
      </c>
      <c r="R455" s="109"/>
      <c r="S455" s="109"/>
    </row>
    <row r="456" ht="12.75" customHeight="1">
      <c r="A456" s="15" t="s">
        <v>1100</v>
      </c>
      <c r="B456" s="15" t="s">
        <v>1101</v>
      </c>
      <c r="C456" s="107">
        <v>0.011000000000000001</v>
      </c>
      <c r="D456" s="15" t="s">
        <v>4148</v>
      </c>
      <c r="E456" s="93">
        <v>3600.0</v>
      </c>
      <c r="F456" s="93">
        <v>1.0</v>
      </c>
      <c r="G456" s="93">
        <v>5.0</v>
      </c>
      <c r="H456" s="93">
        <v>17280.0</v>
      </c>
      <c r="I456" s="15" t="s">
        <v>1098</v>
      </c>
      <c r="J456" s="107">
        <v>1.0</v>
      </c>
      <c r="K456" s="93">
        <v>2.0</v>
      </c>
      <c r="L456" s="15" t="s">
        <v>4147</v>
      </c>
      <c r="M456" s="104" t="str">
        <f t="shared" si="1"/>
        <v>#REF!</v>
      </c>
      <c r="N456" s="105">
        <f t="shared" si="2"/>
        <v>17280</v>
      </c>
      <c r="O456" s="108">
        <f>IFERROR(IF(IF(LEFT(I456,1)="B",VLOOKUP(A456,'item dashboard'!A:K,11,0),"")&lt;1,0,IF(LEFT(I456,1)="b",VLOOKUP(A456,'item dashboard'!A:K,11,0),"")),"")</f>
        <v>0</v>
      </c>
      <c r="P456" s="105" t="str">
        <f>IFERROR(VLOOKUP(A456,[2]Sheet2!$A:$C,3,0),1)</f>
        <v>#ERROR!</v>
      </c>
      <c r="Q456" s="109" t="str">
        <f>VLOOKUP(A456,'item dashboard'!A:A,1,0)</f>
        <v>B-G30-W11DRTONY</v>
      </c>
      <c r="R456" s="109"/>
      <c r="S456" s="109"/>
    </row>
    <row r="457" ht="12.75" customHeight="1">
      <c r="A457" s="15" t="s">
        <v>1102</v>
      </c>
      <c r="B457" s="15" t="s">
        <v>1103</v>
      </c>
      <c r="C457" s="107">
        <v>0.011000000000000001</v>
      </c>
      <c r="D457" s="15" t="s">
        <v>4148</v>
      </c>
      <c r="E457" s="93">
        <v>3600.0</v>
      </c>
      <c r="F457" s="93">
        <v>1.0</v>
      </c>
      <c r="G457" s="93">
        <v>5.0</v>
      </c>
      <c r="H457" s="93">
        <v>17280.0</v>
      </c>
      <c r="I457" s="15" t="s">
        <v>1098</v>
      </c>
      <c r="J457" s="107">
        <v>1.0</v>
      </c>
      <c r="K457" s="93">
        <v>2.0</v>
      </c>
      <c r="L457" s="15" t="s">
        <v>4147</v>
      </c>
      <c r="M457" s="104" t="str">
        <f t="shared" si="1"/>
        <v>#REF!</v>
      </c>
      <c r="N457" s="105">
        <f t="shared" si="2"/>
        <v>17280</v>
      </c>
      <c r="O457" s="108">
        <f>IFERROR(IF(IF(LEFT(I457,1)="B",VLOOKUP(A457,'item dashboard'!A:K,11,0),"")&lt;1,0,IF(LEFT(I457,1)="b",VLOOKUP(A457,'item dashboard'!A:K,11,0),"")),"")</f>
        <v>0</v>
      </c>
      <c r="P457" s="105" t="str">
        <f>IFERROR(VLOOKUP(A457,[2]Sheet2!$A:$C,3,0),1)</f>
        <v>#ERROR!</v>
      </c>
      <c r="Q457" s="109" t="str">
        <f>VLOOKUP(A457,'item dashboard'!A:A,1,0)</f>
        <v>B-G30-W11SEWECO</v>
      </c>
      <c r="R457" s="109"/>
      <c r="S457" s="109"/>
    </row>
    <row r="458" ht="12.75" customHeight="1">
      <c r="A458" s="15" t="s">
        <v>1104</v>
      </c>
      <c r="B458" s="15" t="s">
        <v>1105</v>
      </c>
      <c r="C458" s="107">
        <v>0.011000000000000001</v>
      </c>
      <c r="D458" s="15" t="s">
        <v>4148</v>
      </c>
      <c r="E458" s="93">
        <v>3600.0</v>
      </c>
      <c r="F458" s="93">
        <v>1.0</v>
      </c>
      <c r="G458" s="93">
        <v>5.0</v>
      </c>
      <c r="H458" s="93">
        <v>17280.0</v>
      </c>
      <c r="I458" s="15" t="s">
        <v>1098</v>
      </c>
      <c r="J458" s="107">
        <v>1.0</v>
      </c>
      <c r="K458" s="93">
        <v>2.0</v>
      </c>
      <c r="L458" s="15" t="s">
        <v>4147</v>
      </c>
      <c r="M458" s="104" t="str">
        <f t="shared" si="1"/>
        <v>#REF!</v>
      </c>
      <c r="N458" s="105">
        <f t="shared" si="2"/>
        <v>17280</v>
      </c>
      <c r="O458" s="108">
        <f>IFERROR(IF(IF(LEFT(I458,1)="B",VLOOKUP(A458,'item dashboard'!A:K,11,0),"")&lt;1,0,IF(LEFT(I458,1)="b",VLOOKUP(A458,'item dashboard'!A:K,11,0),"")),"")</f>
        <v>0</v>
      </c>
      <c r="P458" s="105" t="str">
        <f>IFERROR(VLOOKUP(A458,[2]Sheet2!$A:$C,3,0),1)</f>
        <v>#ERROR!</v>
      </c>
      <c r="Q458" s="109" t="str">
        <f>VLOOKUP(A458,'item dashboard'!A:A,1,0)</f>
        <v>B-G30-W11VICTOR</v>
      </c>
      <c r="R458" s="109"/>
      <c r="S458" s="109"/>
    </row>
    <row r="459" ht="12.75" customHeight="1">
      <c r="A459" s="15" t="s">
        <v>1106</v>
      </c>
      <c r="B459" s="15" t="s">
        <v>1107</v>
      </c>
      <c r="C459" s="107">
        <v>0.013000000000000001</v>
      </c>
      <c r="D459" s="15" t="s">
        <v>4150</v>
      </c>
      <c r="E459" s="93">
        <v>7200.0</v>
      </c>
      <c r="F459" s="93">
        <v>1.0</v>
      </c>
      <c r="G459" s="93">
        <v>17.45</v>
      </c>
      <c r="H459" s="93">
        <v>4952.0</v>
      </c>
      <c r="I459" s="15" t="s">
        <v>4146</v>
      </c>
      <c r="J459" s="107">
        <v>0.006318000000000001</v>
      </c>
      <c r="K459" s="93">
        <v>2.5</v>
      </c>
      <c r="L459" s="15" t="s">
        <v>4149</v>
      </c>
      <c r="M459" s="104" t="str">
        <f t="shared" si="1"/>
        <v>#REF!</v>
      </c>
      <c r="N459" s="105">
        <f t="shared" si="2"/>
        <v>4951.289398</v>
      </c>
      <c r="O459" s="108" t="str">
        <f>IFERROR(IF(IF(LEFT(I459,1)="B",VLOOKUP(A459,'item dashboard'!A:K,11,0),"")&lt;1,0,IF(LEFT(I459,1)="b",VLOOKUP(A459,'item dashboard'!A:K,11,0),"")),"")</f>
        <v/>
      </c>
      <c r="P459" s="105" t="str">
        <f>IFERROR(VLOOKUP(A459,[2]Sheet2!$A:$C,3,0),1)</f>
        <v>#ERROR!</v>
      </c>
      <c r="Q459" s="109" t="str">
        <f>VLOOKUP(A459,'item dashboard'!A:A,1,0)</f>
        <v>B-G31-BW13</v>
      </c>
      <c r="R459" s="109"/>
      <c r="S459" s="109"/>
    </row>
    <row r="460" ht="12.75" customHeight="1">
      <c r="A460" s="15" t="s">
        <v>1108</v>
      </c>
      <c r="B460" s="15" t="s">
        <v>1109</v>
      </c>
      <c r="C460" s="107">
        <v>0.013000000000000001</v>
      </c>
      <c r="D460" s="15" t="s">
        <v>4150</v>
      </c>
      <c r="E460" s="93">
        <v>7200.0</v>
      </c>
      <c r="F460" s="93">
        <v>1.0</v>
      </c>
      <c r="G460" s="93">
        <v>14.73</v>
      </c>
      <c r="H460" s="93">
        <v>5866.0</v>
      </c>
      <c r="I460" s="15" t="s">
        <v>4146</v>
      </c>
      <c r="J460" s="107">
        <v>0.00637</v>
      </c>
      <c r="K460" s="93">
        <v>2.5</v>
      </c>
      <c r="L460" s="15" t="s">
        <v>4147</v>
      </c>
      <c r="M460" s="104" t="str">
        <f t="shared" si="1"/>
        <v>#REF!</v>
      </c>
      <c r="N460" s="105">
        <f t="shared" si="2"/>
        <v>5865.580448</v>
      </c>
      <c r="O460" s="108" t="str">
        <f>IFERROR(IF(IF(LEFT(I460,1)="B",VLOOKUP(A460,'item dashboard'!A:K,11,0),"")&lt;1,0,IF(LEFT(I460,1)="b",VLOOKUP(A460,'item dashboard'!A:K,11,0),"")),"")</f>
        <v/>
      </c>
      <c r="P460" s="105" t="str">
        <f>IFERROR(VLOOKUP(A460,[2]Sheet2!$A:$C,3,0),1)</f>
        <v>#ERROR!</v>
      </c>
      <c r="Q460" s="109" t="str">
        <f>VLOOKUP(A460,'item dashboard'!A:A,1,0)</f>
        <v>B-G31-DY13</v>
      </c>
      <c r="R460" s="109"/>
      <c r="S460" s="109"/>
    </row>
    <row r="461" ht="12.75" customHeight="1">
      <c r="A461" s="15" t="s">
        <v>1110</v>
      </c>
      <c r="B461" s="15" t="s">
        <v>1095</v>
      </c>
      <c r="C461" s="107">
        <v>0.013000000000000001</v>
      </c>
      <c r="D461" s="15" t="s">
        <v>4150</v>
      </c>
      <c r="E461" s="93">
        <v>7200.0</v>
      </c>
      <c r="F461" s="93">
        <v>1.0</v>
      </c>
      <c r="G461" s="93">
        <v>15.0</v>
      </c>
      <c r="H461" s="93">
        <v>40320.0</v>
      </c>
      <c r="I461" s="15" t="s">
        <v>4146</v>
      </c>
      <c r="J461" s="107">
        <v>0.006500000000000001</v>
      </c>
      <c r="K461" s="93">
        <v>2.5</v>
      </c>
      <c r="L461" s="15" t="s">
        <v>4147</v>
      </c>
      <c r="M461" s="104" t="str">
        <f t="shared" si="1"/>
        <v>#REF!</v>
      </c>
      <c r="N461" s="105">
        <f t="shared" si="2"/>
        <v>5760</v>
      </c>
      <c r="O461" s="108" t="str">
        <f>IFERROR(IF(IF(LEFT(I461,1)="B",VLOOKUP(A461,'item dashboard'!A:K,11,0),"")&lt;1,0,IF(LEFT(I461,1)="b",VLOOKUP(A461,'item dashboard'!A:K,11,0),"")),"")</f>
        <v/>
      </c>
      <c r="P461" s="105" t="str">
        <f>IFERROR(VLOOKUP(A461,[2]Sheet2!$A:$C,3,0),1)</f>
        <v>#ERROR!</v>
      </c>
      <c r="Q461" s="109" t="str">
        <f>VLOOKUP(A461,'item dashboard'!A:A,1,0)</f>
        <v>B-G31-N13</v>
      </c>
      <c r="R461" s="109"/>
      <c r="S461" s="109"/>
    </row>
    <row r="462" ht="12.75" customHeight="1">
      <c r="A462" s="15" t="s">
        <v>1111</v>
      </c>
      <c r="B462" s="15" t="s">
        <v>1112</v>
      </c>
      <c r="C462" s="107">
        <v>0.013000000000000001</v>
      </c>
      <c r="D462" s="15" t="s">
        <v>4150</v>
      </c>
      <c r="E462" s="93">
        <v>7200.0</v>
      </c>
      <c r="F462" s="93">
        <v>1.0</v>
      </c>
      <c r="G462" s="93">
        <v>15.0</v>
      </c>
      <c r="H462" s="93">
        <v>41059.0</v>
      </c>
      <c r="I462" s="15" t="s">
        <v>4146</v>
      </c>
      <c r="J462" s="107">
        <v>0.006344</v>
      </c>
      <c r="K462" s="93">
        <v>2.5</v>
      </c>
      <c r="L462" s="15" t="s">
        <v>4147</v>
      </c>
      <c r="M462" s="104" t="str">
        <f t="shared" si="1"/>
        <v>#REF!</v>
      </c>
      <c r="N462" s="105">
        <f t="shared" si="2"/>
        <v>5760</v>
      </c>
      <c r="O462" s="108" t="str">
        <f>IFERROR(IF(IF(LEFT(I462,1)="B",VLOOKUP(A462,'item dashboard'!A:K,11,0),"")&lt;1,0,IF(LEFT(I462,1)="b",VLOOKUP(A462,'item dashboard'!A:K,11,0),"")),"")</f>
        <v/>
      </c>
      <c r="P462" s="105" t="str">
        <f>IFERROR(VLOOKUP(A462,[2]Sheet2!$A:$C,3,0),1)</f>
        <v>#ERROR!</v>
      </c>
      <c r="Q462" s="109" t="str">
        <f>VLOOKUP(A462,'item dashboard'!A:A,1,0)</f>
        <v>B-G31-PK13</v>
      </c>
      <c r="R462" s="109"/>
      <c r="S462" s="109"/>
    </row>
    <row r="463" ht="12.75" customHeight="1">
      <c r="A463" s="15" t="s">
        <v>1113</v>
      </c>
      <c r="B463" s="15" t="s">
        <v>1114</v>
      </c>
      <c r="C463" s="107">
        <v>0.013000000000000001</v>
      </c>
      <c r="D463" s="15" t="s">
        <v>4150</v>
      </c>
      <c r="E463" s="93">
        <v>7200.0</v>
      </c>
      <c r="F463" s="93">
        <v>1.0</v>
      </c>
      <c r="G463" s="93">
        <v>15.0</v>
      </c>
      <c r="H463" s="93">
        <v>41059.0</v>
      </c>
      <c r="I463" s="15" t="s">
        <v>4146</v>
      </c>
      <c r="J463" s="107">
        <v>0.00637</v>
      </c>
      <c r="K463" s="93">
        <v>2.5</v>
      </c>
      <c r="L463" s="15" t="s">
        <v>4147</v>
      </c>
      <c r="M463" s="104" t="str">
        <f t="shared" si="1"/>
        <v>#REF!</v>
      </c>
      <c r="N463" s="105">
        <f t="shared" si="2"/>
        <v>5760</v>
      </c>
      <c r="O463" s="108" t="str">
        <f>IFERROR(IF(IF(LEFT(I463,1)="B",VLOOKUP(A463,'item dashboard'!A:K,11,0),"")&lt;1,0,IF(LEFT(I463,1)="b",VLOOKUP(A463,'item dashboard'!A:K,11,0),"")),"")</f>
        <v/>
      </c>
      <c r="P463" s="105" t="str">
        <f>IFERROR(VLOOKUP(A463,[2]Sheet2!$A:$C,3,0),1)</f>
        <v>#ERROR!</v>
      </c>
      <c r="Q463" s="109" t="str">
        <f>VLOOKUP(A463,'item dashboard'!A:A,1,0)</f>
        <v>B-G31-PN13</v>
      </c>
      <c r="R463" s="109"/>
      <c r="S463" s="109"/>
    </row>
    <row r="464" ht="12.75" customHeight="1">
      <c r="A464" s="15" t="s">
        <v>1115</v>
      </c>
      <c r="B464" s="15" t="s">
        <v>1116</v>
      </c>
      <c r="C464" s="107">
        <v>0.013000000000000001</v>
      </c>
      <c r="D464" s="15" t="s">
        <v>4150</v>
      </c>
      <c r="E464" s="93">
        <v>7200.0</v>
      </c>
      <c r="F464" s="93">
        <v>1.0</v>
      </c>
      <c r="G464" s="93">
        <v>15.0</v>
      </c>
      <c r="H464" s="93">
        <v>40320.0</v>
      </c>
      <c r="I464" s="15" t="s">
        <v>4146</v>
      </c>
      <c r="J464" s="107">
        <v>0.012818000000000001</v>
      </c>
      <c r="K464" s="93">
        <v>2.5</v>
      </c>
      <c r="L464" s="15" t="s">
        <v>4147</v>
      </c>
      <c r="M464" s="104" t="str">
        <f t="shared" si="1"/>
        <v>#REF!</v>
      </c>
      <c r="N464" s="105">
        <f t="shared" si="2"/>
        <v>5760</v>
      </c>
      <c r="O464" s="108" t="str">
        <f>IFERROR(IF(IF(LEFT(I464,1)="B",VLOOKUP(A464,'item dashboard'!A:K,11,0),"")&lt;1,0,IF(LEFT(I464,1)="b",VLOOKUP(A464,'item dashboard'!A:K,11,0),"")),"")</f>
        <v/>
      </c>
      <c r="P464" s="105" t="str">
        <f>IFERROR(VLOOKUP(A464,[2]Sheet2!$A:$C,3,0),1)</f>
        <v>#ERROR!</v>
      </c>
      <c r="Q464" s="109" t="str">
        <f>VLOOKUP(A464,'item dashboard'!A:A,1,0)</f>
        <v>B-G31-W13</v>
      </c>
      <c r="R464" s="109"/>
      <c r="S464" s="109"/>
    </row>
    <row r="465" ht="12.75" customHeight="1">
      <c r="A465" s="15" t="s">
        <v>1117</v>
      </c>
      <c r="B465" s="15" t="s">
        <v>1118</v>
      </c>
      <c r="C465" s="107">
        <v>0.013000000000000001</v>
      </c>
      <c r="D465" s="15" t="s">
        <v>4148</v>
      </c>
      <c r="E465" s="93">
        <v>3600.0</v>
      </c>
      <c r="F465" s="93">
        <v>1.0</v>
      </c>
      <c r="G465" s="93">
        <v>3.6</v>
      </c>
      <c r="H465" s="93">
        <v>24000.0</v>
      </c>
      <c r="I465" s="15" t="s">
        <v>1115</v>
      </c>
      <c r="J465" s="107">
        <v>1.0</v>
      </c>
      <c r="K465" s="93">
        <v>2.0</v>
      </c>
      <c r="L465" s="15" t="s">
        <v>4147</v>
      </c>
      <c r="M465" s="104" t="str">
        <f t="shared" si="1"/>
        <v>#REF!</v>
      </c>
      <c r="N465" s="105">
        <f t="shared" si="2"/>
        <v>24000</v>
      </c>
      <c r="O465" s="108">
        <f>IFERROR(IF(IF(LEFT(I465,1)="B",VLOOKUP(A465,'item dashboard'!A:K,11,0),"")&lt;1,0,IF(LEFT(I465,1)="b",VLOOKUP(A465,'item dashboard'!A:K,11,0),"")),"")</f>
        <v>0</v>
      </c>
      <c r="P465" s="105" t="str">
        <f>IFERROR(VLOOKUP(A465,[2]Sheet2!$A:$C,3,0),1)</f>
        <v>#ERROR!</v>
      </c>
      <c r="Q465" s="109" t="str">
        <f>VLOOKUP(A465,'item dashboard'!A:A,1,0)</f>
        <v>B-G31-W13AES</v>
      </c>
      <c r="R465" s="109"/>
      <c r="S465" s="109"/>
    </row>
    <row r="466" ht="12.75" customHeight="1">
      <c r="A466" s="15" t="s">
        <v>1119</v>
      </c>
      <c r="B466" s="15" t="s">
        <v>1120</v>
      </c>
      <c r="C466" s="107">
        <v>0.013000000000000001</v>
      </c>
      <c r="D466" s="15" t="s">
        <v>4148</v>
      </c>
      <c r="E466" s="93">
        <v>3600.0</v>
      </c>
      <c r="F466" s="93">
        <v>1.0</v>
      </c>
      <c r="G466" s="93">
        <v>3.6</v>
      </c>
      <c r="H466" s="93">
        <v>24000.0</v>
      </c>
      <c r="I466" s="15" t="s">
        <v>1115</v>
      </c>
      <c r="J466" s="107">
        <v>1.0</v>
      </c>
      <c r="K466" s="93">
        <v>2.0</v>
      </c>
      <c r="L466" s="15" t="s">
        <v>4147</v>
      </c>
      <c r="M466" s="104" t="str">
        <f t="shared" si="1"/>
        <v>#REF!</v>
      </c>
      <c r="N466" s="105">
        <f t="shared" si="2"/>
        <v>24000</v>
      </c>
      <c r="O466" s="108">
        <f>IFERROR(IF(IF(LEFT(I466,1)="B",VLOOKUP(A466,'item dashboard'!A:K,11,0),"")&lt;1,0,IF(LEFT(I466,1)="b",VLOOKUP(A466,'item dashboard'!A:K,11,0),"")),"")</f>
        <v>0</v>
      </c>
      <c r="P466" s="105" t="str">
        <f>IFERROR(VLOOKUP(A466,[2]Sheet2!$A:$C,3,0),1)</f>
        <v>#ERROR!</v>
      </c>
      <c r="Q466" s="109" t="str">
        <f>VLOOKUP(A466,'item dashboard'!A:A,1,0)</f>
        <v>B-G31-W13PEGRA</v>
      </c>
      <c r="R466" s="109"/>
      <c r="S466" s="109"/>
    </row>
    <row r="467" ht="12.75" customHeight="1">
      <c r="A467" s="15" t="s">
        <v>1121</v>
      </c>
      <c r="B467" s="15" t="s">
        <v>1122</v>
      </c>
      <c r="C467" s="107">
        <v>0.013000000000000001</v>
      </c>
      <c r="D467" s="15" t="s">
        <v>4148</v>
      </c>
      <c r="E467" s="93">
        <v>3600.0</v>
      </c>
      <c r="F467" s="93">
        <v>1.0</v>
      </c>
      <c r="G467" s="93">
        <v>3.6</v>
      </c>
      <c r="H467" s="93">
        <v>24000.0</v>
      </c>
      <c r="I467" s="15" t="s">
        <v>1115</v>
      </c>
      <c r="J467" s="107">
        <v>1.0</v>
      </c>
      <c r="K467" s="93">
        <v>2.0</v>
      </c>
      <c r="L467" s="15" t="s">
        <v>4147</v>
      </c>
      <c r="M467" s="104" t="str">
        <f t="shared" si="1"/>
        <v>#REF!</v>
      </c>
      <c r="N467" s="105">
        <f t="shared" si="2"/>
        <v>24000</v>
      </c>
      <c r="O467" s="108">
        <f>IFERROR(IF(IF(LEFT(I467,1)="B",VLOOKUP(A467,'item dashboard'!A:K,11,0),"")&lt;1,0,IF(LEFT(I467,1)="b",VLOOKUP(A467,'item dashboard'!A:K,11,0),"")),"")</f>
        <v>0</v>
      </c>
      <c r="P467" s="105" t="str">
        <f>IFERROR(VLOOKUP(A467,[2]Sheet2!$A:$C,3,0),1)</f>
        <v>#ERROR!</v>
      </c>
      <c r="Q467" s="109" t="str">
        <f>VLOOKUP(A467,'item dashboard'!A:A,1,0)</f>
        <v>B-G31-W13SEWECO</v>
      </c>
      <c r="R467" s="109"/>
      <c r="S467" s="109"/>
    </row>
    <row r="468" ht="12.75" customHeight="1">
      <c r="A468" s="15" t="s">
        <v>1125</v>
      </c>
      <c r="B468" s="15" t="s">
        <v>1126</v>
      </c>
      <c r="C468" s="107">
        <v>0.012199999999999999</v>
      </c>
      <c r="D468" s="15" t="s">
        <v>4148</v>
      </c>
      <c r="E468" s="93">
        <v>3600.0</v>
      </c>
      <c r="F468" s="93">
        <v>1.0</v>
      </c>
      <c r="G468" s="93">
        <v>5.0</v>
      </c>
      <c r="H468" s="93">
        <v>17280.0</v>
      </c>
      <c r="I468" s="15" t="s">
        <v>1130</v>
      </c>
      <c r="J468" s="107">
        <v>1.0</v>
      </c>
      <c r="K468" s="93">
        <v>2.0</v>
      </c>
      <c r="L468" s="15" t="s">
        <v>4147</v>
      </c>
      <c r="M468" s="104" t="str">
        <f t="shared" si="1"/>
        <v>#REF!</v>
      </c>
      <c r="N468" s="105">
        <f t="shared" si="2"/>
        <v>17280</v>
      </c>
      <c r="O468" s="108">
        <f>IFERROR(IF(IF(LEFT(I468,1)="B",VLOOKUP(A468,'item dashboard'!A:K,11,0),"")&lt;1,0,IF(LEFT(I468,1)="b",VLOOKUP(A468,'item dashboard'!A:K,11,0),"")),"")</f>
        <v>0</v>
      </c>
      <c r="P468" s="105" t="str">
        <f>IFERROR(VLOOKUP(A468,[2]Sheet2!$A:$C,3,0),1)</f>
        <v>#ERROR!</v>
      </c>
      <c r="Q468" s="109" t="str">
        <f>VLOOKUP(A468,'item dashboard'!A:A,1,0)</f>
        <v>B-G33-CL11N.MAS</v>
      </c>
      <c r="R468" s="109"/>
      <c r="S468" s="109"/>
    </row>
    <row r="469" ht="12.75" customHeight="1">
      <c r="A469" s="15" t="s">
        <v>1127</v>
      </c>
      <c r="B469" s="15" t="s">
        <v>1095</v>
      </c>
      <c r="C469" s="107">
        <v>0.011000000000000001</v>
      </c>
      <c r="D469" s="15" t="s">
        <v>4150</v>
      </c>
      <c r="E469" s="93">
        <v>7200.0</v>
      </c>
      <c r="F469" s="93">
        <v>1.0</v>
      </c>
      <c r="G469" s="93">
        <v>15.0</v>
      </c>
      <c r="H469" s="93">
        <v>40509.0</v>
      </c>
      <c r="I469" s="15" t="s">
        <v>4146</v>
      </c>
      <c r="J469" s="107">
        <v>0.005600000000000001</v>
      </c>
      <c r="K469" s="93">
        <v>2.5</v>
      </c>
      <c r="L469" s="15" t="s">
        <v>4147</v>
      </c>
      <c r="M469" s="104" t="str">
        <f t="shared" si="1"/>
        <v>#REF!</v>
      </c>
      <c r="N469" s="105">
        <f t="shared" si="2"/>
        <v>5760</v>
      </c>
      <c r="O469" s="108" t="str">
        <f>IFERROR(IF(IF(LEFT(I469,1)="B",VLOOKUP(A469,'item dashboard'!A:K,11,0),"")&lt;1,0,IF(LEFT(I469,1)="b",VLOOKUP(A469,'item dashboard'!A:K,11,0),"")),"")</f>
        <v/>
      </c>
      <c r="P469" s="105" t="str">
        <f>IFERROR(VLOOKUP(A469,[2]Sheet2!$A:$C,3,0),1)</f>
        <v>#ERROR!</v>
      </c>
      <c r="Q469" s="109" t="str">
        <f>VLOOKUP(A469,'item dashboard'!A:A,1,0)</f>
        <v>B-G33-N11</v>
      </c>
      <c r="R469" s="109"/>
      <c r="S469" s="109"/>
    </row>
    <row r="470" ht="12.75" customHeight="1">
      <c r="A470" s="15" t="s">
        <v>1138</v>
      </c>
      <c r="B470" s="15" t="s">
        <v>1139</v>
      </c>
      <c r="C470" s="107">
        <v>0.012199999999999999</v>
      </c>
      <c r="D470" s="15" t="s">
        <v>4150</v>
      </c>
      <c r="E470" s="93">
        <v>7200.0</v>
      </c>
      <c r="F470" s="93">
        <v>1.0</v>
      </c>
      <c r="G470" s="93">
        <v>14.93</v>
      </c>
      <c r="H470" s="93">
        <v>5788.0</v>
      </c>
      <c r="I470" s="15" t="s">
        <v>4146</v>
      </c>
      <c r="J470" s="107">
        <v>0.0054659999999999995</v>
      </c>
      <c r="K470" s="93">
        <v>2.5</v>
      </c>
      <c r="L470" s="15" t="s">
        <v>4147</v>
      </c>
      <c r="M470" s="104" t="str">
        <f t="shared" si="1"/>
        <v>#REF!</v>
      </c>
      <c r="N470" s="105">
        <f t="shared" si="2"/>
        <v>5787.006028</v>
      </c>
      <c r="O470" s="108" t="str">
        <f>IFERROR(IF(IF(LEFT(I470,1)="B",VLOOKUP(A470,'item dashboard'!A:K,11,0),"")&lt;1,0,IF(LEFT(I470,1)="b",VLOOKUP(A470,'item dashboard'!A:K,11,0),"")),"")</f>
        <v/>
      </c>
      <c r="P470" s="105" t="str">
        <f>IFERROR(VLOOKUP(A470,[2]Sheet2!$A:$C,3,0),1)</f>
        <v>#ERROR!</v>
      </c>
      <c r="Q470" s="109" t="str">
        <f>VLOOKUP(A470,'item dashboard'!A:A,1,0)</f>
        <v>B-G33-PK11</v>
      </c>
      <c r="R470" s="109"/>
      <c r="S470" s="109"/>
    </row>
    <row r="471" ht="12.75" customHeight="1">
      <c r="A471" s="15" t="s">
        <v>1140</v>
      </c>
      <c r="B471" s="15" t="s">
        <v>1141</v>
      </c>
      <c r="C471" s="107">
        <v>0.012199999999999999</v>
      </c>
      <c r="D471" s="15" t="s">
        <v>4148</v>
      </c>
      <c r="E471" s="93">
        <v>3600.0</v>
      </c>
      <c r="F471" s="93">
        <v>1.0</v>
      </c>
      <c r="G471" s="93">
        <v>5.0</v>
      </c>
      <c r="H471" s="93">
        <v>17280.0</v>
      </c>
      <c r="I471" s="15" t="s">
        <v>1138</v>
      </c>
      <c r="J471" s="107">
        <v>1.0</v>
      </c>
      <c r="K471" s="93">
        <v>2.0</v>
      </c>
      <c r="L471" s="15" t="s">
        <v>4147</v>
      </c>
      <c r="M471" s="104" t="str">
        <f t="shared" si="1"/>
        <v>#REF!</v>
      </c>
      <c r="N471" s="105">
        <f t="shared" si="2"/>
        <v>17280</v>
      </c>
      <c r="O471" s="108">
        <f>IFERROR(IF(IF(LEFT(I471,1)="B",VLOOKUP(A471,'item dashboard'!A:K,11,0),"")&lt;1,0,IF(LEFT(I471,1)="b",VLOOKUP(A471,'item dashboard'!A:K,11,0),"")),"")</f>
        <v>0</v>
      </c>
      <c r="P471" s="105" t="str">
        <f>IFERROR(VLOOKUP(A471,[2]Sheet2!$A:$C,3,0),1)</f>
        <v>#ERROR!</v>
      </c>
      <c r="Q471" s="109" t="str">
        <f>VLOOKUP(A471,'item dashboard'!A:A,1,0)</f>
        <v>B-G33-PK11TRUE</v>
      </c>
      <c r="R471" s="109"/>
      <c r="S471" s="109"/>
    </row>
    <row r="472" ht="12.75" customHeight="1">
      <c r="A472" s="15" t="s">
        <v>1144</v>
      </c>
      <c r="B472" s="15" t="s">
        <v>1145</v>
      </c>
      <c r="C472" s="107">
        <v>0.011000000000000001</v>
      </c>
      <c r="D472" s="15" t="s">
        <v>4150</v>
      </c>
      <c r="E472" s="93">
        <v>7200.0</v>
      </c>
      <c r="F472" s="93">
        <v>1.0</v>
      </c>
      <c r="G472" s="93">
        <v>14.75</v>
      </c>
      <c r="H472" s="93">
        <v>40509.0</v>
      </c>
      <c r="I472" s="15" t="s">
        <v>4146</v>
      </c>
      <c r="J472" s="107">
        <v>0.005443</v>
      </c>
      <c r="K472" s="93">
        <v>2.5</v>
      </c>
      <c r="L472" s="15" t="s">
        <v>4147</v>
      </c>
      <c r="M472" s="104" t="str">
        <f t="shared" si="1"/>
        <v>#REF!</v>
      </c>
      <c r="N472" s="105">
        <f t="shared" si="2"/>
        <v>5857.627119</v>
      </c>
      <c r="O472" s="108" t="str">
        <f>IFERROR(IF(IF(LEFT(I472,1)="B",VLOOKUP(A472,'item dashboard'!A:K,11,0),"")&lt;1,0,IF(LEFT(I472,1)="b",VLOOKUP(A472,'item dashboard'!A:K,11,0),"")),"")</f>
        <v/>
      </c>
      <c r="P472" s="105" t="str">
        <f>IFERROR(VLOOKUP(A472,[2]Sheet2!$A:$C,3,0),1)</f>
        <v>#ERROR!</v>
      </c>
      <c r="Q472" s="109" t="str">
        <f>VLOOKUP(A472,'item dashboard'!A:A,1,0)</f>
        <v>B-G33-W11</v>
      </c>
      <c r="R472" s="109"/>
      <c r="S472" s="109"/>
    </row>
    <row r="473" ht="12.75" customHeight="1">
      <c r="A473" s="15" t="s">
        <v>1146</v>
      </c>
      <c r="B473" s="15" t="s">
        <v>2928</v>
      </c>
      <c r="C473" s="107">
        <v>0.011000000000000001</v>
      </c>
      <c r="D473" s="15" t="s">
        <v>4148</v>
      </c>
      <c r="E473" s="93">
        <v>3600.0</v>
      </c>
      <c r="F473" s="93">
        <v>1.0</v>
      </c>
      <c r="G473" s="93">
        <v>1.0</v>
      </c>
      <c r="H473" s="93">
        <v>168000.0</v>
      </c>
      <c r="I473" s="15" t="s">
        <v>1144</v>
      </c>
      <c r="J473" s="107">
        <v>1.0</v>
      </c>
      <c r="K473" s="93">
        <v>0.0</v>
      </c>
      <c r="L473" s="15" t="s">
        <v>4147</v>
      </c>
      <c r="M473" s="104" t="str">
        <f t="shared" si="1"/>
        <v>#REF!</v>
      </c>
      <c r="N473" s="105">
        <f t="shared" si="2"/>
        <v>86400</v>
      </c>
      <c r="O473" s="108">
        <f>IFERROR(IF(IF(LEFT(I473,1)="B",VLOOKUP(A473,'item dashboard'!A:K,11,0),"")&lt;1,0,IF(LEFT(I473,1)="b",VLOOKUP(A473,'item dashboard'!A:K,11,0),"")),"")</f>
        <v>0</v>
      </c>
      <c r="P473" s="105" t="str">
        <f>IFERROR(VLOOKUP(A473,[2]Sheet2!$A:$C,3,0),1)</f>
        <v>#ERROR!</v>
      </c>
      <c r="Q473" s="109" t="str">
        <f>VLOOKUP(A473,'item dashboard'!A:A,1,0)</f>
        <v>B-G33-W11PNT</v>
      </c>
      <c r="R473" s="109"/>
      <c r="S473" s="109"/>
    </row>
    <row r="474" ht="12.75" customHeight="1">
      <c r="A474" s="15" t="s">
        <v>1123</v>
      </c>
      <c r="B474" s="15" t="s">
        <v>1124</v>
      </c>
      <c r="C474" s="107">
        <v>0.012</v>
      </c>
      <c r="D474" s="15" t="s">
        <v>4148</v>
      </c>
      <c r="E474" s="93">
        <v>3600.0</v>
      </c>
      <c r="F474" s="93">
        <v>1.0</v>
      </c>
      <c r="G474" s="93">
        <v>3.6</v>
      </c>
      <c r="H474" s="93">
        <v>24000.0</v>
      </c>
      <c r="I474" s="15" t="s">
        <v>1130</v>
      </c>
      <c r="J474" s="107">
        <v>1.0</v>
      </c>
      <c r="K474" s="93">
        <v>0.0</v>
      </c>
      <c r="L474" s="15" t="s">
        <v>4149</v>
      </c>
      <c r="M474" s="104" t="str">
        <f t="shared" si="1"/>
        <v>#REF!</v>
      </c>
      <c r="N474" s="105">
        <f t="shared" si="2"/>
        <v>24000</v>
      </c>
      <c r="O474" s="108">
        <f>IFERROR(IF(IF(LEFT(I474,1)="B",VLOOKUP(A474,'item dashboard'!A:K,11,0),"")&lt;1,0,IF(LEFT(I474,1)="b",VLOOKUP(A474,'item dashboard'!A:K,11,0),"")),"")</f>
        <v>0</v>
      </c>
      <c r="P474" s="105" t="str">
        <f>IFERROR(VLOOKUP(A474,[2]Sheet2!$A:$C,3,0),1)</f>
        <v>#ERROR!</v>
      </c>
      <c r="Q474" s="109" t="str">
        <f>VLOOKUP(A474,'item dashboard'!A:A,1,0)</f>
        <v>B-G33CAP-CL11AD</v>
      </c>
      <c r="R474" s="109"/>
      <c r="S474" s="109"/>
    </row>
    <row r="475" ht="12.75" customHeight="1">
      <c r="A475" s="15" t="s">
        <v>1123</v>
      </c>
      <c r="B475" s="15" t="s">
        <v>1124</v>
      </c>
      <c r="C475" s="107">
        <v>0.012</v>
      </c>
      <c r="D475" s="15" t="s">
        <v>4148</v>
      </c>
      <c r="E475" s="93">
        <v>3600.0</v>
      </c>
      <c r="F475" s="93">
        <v>1.0</v>
      </c>
      <c r="G475" s="93">
        <v>3.6</v>
      </c>
      <c r="H475" s="93">
        <v>24000.0</v>
      </c>
      <c r="I475" s="15" t="s">
        <v>4167</v>
      </c>
      <c r="J475" s="107">
        <v>1.0</v>
      </c>
      <c r="K475" s="93">
        <v>0.0</v>
      </c>
      <c r="L475" s="15" t="s">
        <v>4147</v>
      </c>
      <c r="M475" s="104" t="str">
        <f t="shared" si="1"/>
        <v>#REF!</v>
      </c>
      <c r="N475" s="105">
        <f t="shared" si="2"/>
        <v>24000</v>
      </c>
      <c r="O475" s="108" t="str">
        <f>IFERROR(IF(IF(LEFT(I475,1)="B",VLOOKUP(A475,'item dashboard'!A:K,11,0),"")&lt;1,0,IF(LEFT(I475,1)="b",VLOOKUP(A475,'item dashboard'!A:K,11,0),"")),"")</f>
        <v/>
      </c>
      <c r="P475" s="105" t="str">
        <f>IFERROR(VLOOKUP(A475,[2]Sheet2!$A:$C,3,0),1)</f>
        <v>#ERROR!</v>
      </c>
      <c r="Q475" s="109" t="str">
        <f>VLOOKUP(A475,'item dashboard'!A:A,1,0)</f>
        <v>B-G33CAP-CL11AD</v>
      </c>
      <c r="R475" s="109"/>
      <c r="S475" s="109"/>
    </row>
    <row r="476" ht="12.75" customHeight="1">
      <c r="A476" s="15" t="s">
        <v>1128</v>
      </c>
      <c r="B476" s="15" t="s">
        <v>1129</v>
      </c>
      <c r="C476" s="107">
        <v>0.011000000000000001</v>
      </c>
      <c r="D476" s="15" t="s">
        <v>4150</v>
      </c>
      <c r="E476" s="93">
        <v>7200.0</v>
      </c>
      <c r="F476" s="93">
        <v>1.0</v>
      </c>
      <c r="G476" s="93">
        <v>15.0</v>
      </c>
      <c r="H476" s="93">
        <v>40509.0</v>
      </c>
      <c r="I476" s="15" t="s">
        <v>4146</v>
      </c>
      <c r="J476" s="107">
        <v>0.005954</v>
      </c>
      <c r="K476" s="93">
        <v>2.5</v>
      </c>
      <c r="L476" s="15" t="s">
        <v>4147</v>
      </c>
      <c r="M476" s="104" t="str">
        <f t="shared" si="1"/>
        <v>#REF!</v>
      </c>
      <c r="N476" s="105">
        <f t="shared" si="2"/>
        <v>5760</v>
      </c>
      <c r="O476" s="108" t="str">
        <f>IFERROR(IF(IF(LEFT(I476,1)="B",VLOOKUP(A476,'item dashboard'!A:K,11,0),"")&lt;1,0,IF(LEFT(I476,1)="b",VLOOKUP(A476,'item dashboard'!A:K,11,0),"")),"")</f>
        <v/>
      </c>
      <c r="P476" s="105" t="str">
        <f>IFERROR(VLOOKUP(A476,[2]Sheet2!$A:$C,3,0),1)</f>
        <v>#ERROR!</v>
      </c>
      <c r="Q476" s="109" t="str">
        <f>VLOOKUP(A476,'item dashboard'!A:A,1,0)</f>
        <v>B-G33P-BN11</v>
      </c>
      <c r="R476" s="109"/>
      <c r="S476" s="109"/>
    </row>
    <row r="477" ht="12.75" customHeight="1">
      <c r="A477" s="15" t="s">
        <v>1130</v>
      </c>
      <c r="B477" s="15" t="s">
        <v>1131</v>
      </c>
      <c r="C477" s="107">
        <v>0.011000000000000001</v>
      </c>
      <c r="D477" s="15" t="s">
        <v>4150</v>
      </c>
      <c r="E477" s="93">
        <v>7200.0</v>
      </c>
      <c r="F477" s="93">
        <v>1.0</v>
      </c>
      <c r="G477" s="93">
        <v>9.0</v>
      </c>
      <c r="H477" s="93">
        <v>67200.0</v>
      </c>
      <c r="I477" s="15" t="s">
        <v>4160</v>
      </c>
      <c r="J477" s="107">
        <v>0.0060999999999999995</v>
      </c>
      <c r="K477" s="93">
        <v>2.5</v>
      </c>
      <c r="L477" s="15" t="s">
        <v>4147</v>
      </c>
      <c r="M477" s="104" t="str">
        <f t="shared" si="1"/>
        <v>#REF!</v>
      </c>
      <c r="N477" s="105">
        <f t="shared" si="2"/>
        <v>9600</v>
      </c>
      <c r="O477" s="108" t="str">
        <f>IFERROR(IF(IF(LEFT(I477,1)="B",VLOOKUP(A477,'item dashboard'!A:K,11,0),"")&lt;1,0,IF(LEFT(I477,1)="b",VLOOKUP(A477,'item dashboard'!A:K,11,0),"")),"")</f>
        <v/>
      </c>
      <c r="P477" s="105" t="str">
        <f>IFERROR(VLOOKUP(A477,[2]Sheet2!$A:$C,3,0),1)</f>
        <v>#ERROR!</v>
      </c>
      <c r="Q477" s="109" t="str">
        <f>VLOOKUP(A477,'item dashboard'!A:A,1,0)</f>
        <v>B-G33P-CL11</v>
      </c>
      <c r="R477" s="109"/>
      <c r="S477" s="109"/>
    </row>
    <row r="478" ht="12.75" customHeight="1">
      <c r="A478" s="15" t="s">
        <v>1132</v>
      </c>
      <c r="B478" s="15" t="s">
        <v>1133</v>
      </c>
      <c r="C478" s="107">
        <v>0.012199999999999999</v>
      </c>
      <c r="D478" s="15" t="s">
        <v>4148</v>
      </c>
      <c r="E478" s="93">
        <v>3600.0</v>
      </c>
      <c r="F478" s="93">
        <v>1.0</v>
      </c>
      <c r="G478" s="93">
        <v>5.0</v>
      </c>
      <c r="H478" s="93">
        <v>17280.0</v>
      </c>
      <c r="I478" s="15" t="s">
        <v>1130</v>
      </c>
      <c r="J478" s="107">
        <v>1.0</v>
      </c>
      <c r="K478" s="93">
        <v>2.0</v>
      </c>
      <c r="L478" s="15" t="s">
        <v>4147</v>
      </c>
      <c r="M478" s="104" t="str">
        <f t="shared" si="1"/>
        <v>#REF!</v>
      </c>
      <c r="N478" s="105">
        <f t="shared" si="2"/>
        <v>17280</v>
      </c>
      <c r="O478" s="108">
        <f>IFERROR(IF(IF(LEFT(I478,1)="B",VLOOKUP(A478,'item dashboard'!A:K,11,0),"")&lt;1,0,IF(LEFT(I478,1)="b",VLOOKUP(A478,'item dashboard'!A:K,11,0),"")),"")</f>
        <v>0</v>
      </c>
      <c r="P478" s="105" t="str">
        <f>IFERROR(VLOOKUP(A478,[2]Sheet2!$A:$C,3,0),1)</f>
        <v>#ERROR!</v>
      </c>
      <c r="Q478" s="109" t="str">
        <f>VLOOKUP(A478,'item dashboard'!A:A,1,0)</f>
        <v>B-G33P-CL11BEST</v>
      </c>
      <c r="R478" s="109"/>
      <c r="S478" s="109"/>
    </row>
    <row r="479" ht="12.75" customHeight="1">
      <c r="A479" s="15" t="s">
        <v>1134</v>
      </c>
      <c r="B479" s="15" t="s">
        <v>1135</v>
      </c>
      <c r="C479" s="107">
        <v>0.012199999999999999</v>
      </c>
      <c r="D479" s="15" t="s">
        <v>4148</v>
      </c>
      <c r="E479" s="93">
        <v>3600.0</v>
      </c>
      <c r="F479" s="93">
        <v>1.0</v>
      </c>
      <c r="G479" s="93">
        <v>5.0</v>
      </c>
      <c r="H479" s="93">
        <v>17280.0</v>
      </c>
      <c r="I479" s="15" t="s">
        <v>1130</v>
      </c>
      <c r="J479" s="107">
        <v>1.0</v>
      </c>
      <c r="K479" s="93">
        <v>2.0</v>
      </c>
      <c r="L479" s="15" t="s">
        <v>4147</v>
      </c>
      <c r="M479" s="104" t="str">
        <f t="shared" si="1"/>
        <v>#REF!</v>
      </c>
      <c r="N479" s="105">
        <f t="shared" si="2"/>
        <v>17280</v>
      </c>
      <c r="O479" s="108">
        <f>IFERROR(IF(IF(LEFT(I479,1)="B",VLOOKUP(A479,'item dashboard'!A:K,11,0),"")&lt;1,0,IF(LEFT(I479,1)="b",VLOOKUP(A479,'item dashboard'!A:K,11,0),"")),"")</f>
        <v>0</v>
      </c>
      <c r="P479" s="105" t="str">
        <f>IFERROR(VLOOKUP(A479,[2]Sheet2!$A:$C,3,0),1)</f>
        <v>#ERROR!</v>
      </c>
      <c r="Q479" s="109" t="str">
        <f>VLOOKUP(A479,'item dashboard'!A:A,1,0)</f>
        <v>B-G33P-CL11ROC</v>
      </c>
      <c r="R479" s="109"/>
      <c r="S479" s="109"/>
    </row>
    <row r="480" ht="12.75" customHeight="1">
      <c r="A480" s="15" t="s">
        <v>1136</v>
      </c>
      <c r="B480" s="15" t="s">
        <v>1137</v>
      </c>
      <c r="C480" s="107">
        <v>0.012199999999999999</v>
      </c>
      <c r="D480" s="15" t="s">
        <v>4148</v>
      </c>
      <c r="E480" s="93">
        <v>3600.0</v>
      </c>
      <c r="F480" s="93">
        <v>1.0</v>
      </c>
      <c r="G480" s="93">
        <v>5.0</v>
      </c>
      <c r="H480" s="93">
        <v>17280.0</v>
      </c>
      <c r="I480" s="15" t="s">
        <v>1130</v>
      </c>
      <c r="J480" s="107">
        <v>1.0</v>
      </c>
      <c r="K480" s="93">
        <v>2.0</v>
      </c>
      <c r="L480" s="15" t="s">
        <v>4147</v>
      </c>
      <c r="M480" s="104" t="str">
        <f t="shared" si="1"/>
        <v>#REF!</v>
      </c>
      <c r="N480" s="105">
        <f t="shared" si="2"/>
        <v>17280</v>
      </c>
      <c r="O480" s="108">
        <f>IFERROR(IF(IF(LEFT(I480,1)="B",VLOOKUP(A480,'item dashboard'!A:K,11,0),"")&lt;1,0,IF(LEFT(I480,1)="b",VLOOKUP(A480,'item dashboard'!A:K,11,0),"")),"")</f>
        <v>0</v>
      </c>
      <c r="P480" s="105" t="str">
        <f>IFERROR(VLOOKUP(A480,[2]Sheet2!$A:$C,3,0),1)</f>
        <v>#ERROR!</v>
      </c>
      <c r="Q480" s="109" t="str">
        <f>VLOOKUP(A480,'item dashboard'!A:A,1,0)</f>
        <v>B-G33P-CL11SERV</v>
      </c>
      <c r="R480" s="109"/>
      <c r="S480" s="109"/>
    </row>
    <row r="481" ht="12.75" customHeight="1">
      <c r="A481" s="15" t="s">
        <v>99</v>
      </c>
      <c r="B481" s="15" t="s">
        <v>1095</v>
      </c>
      <c r="C481" s="107">
        <v>0.011000000000000001</v>
      </c>
      <c r="D481" s="15" t="s">
        <v>4150</v>
      </c>
      <c r="E481" s="93">
        <v>7200.0</v>
      </c>
      <c r="F481" s="93">
        <v>1.0</v>
      </c>
      <c r="G481" s="93">
        <v>15.0</v>
      </c>
      <c r="H481" s="93">
        <v>40509.0</v>
      </c>
      <c r="I481" s="15" t="s">
        <v>4146</v>
      </c>
      <c r="J481" s="107">
        <v>0.0060999999999999995</v>
      </c>
      <c r="K481" s="93">
        <v>2.5</v>
      </c>
      <c r="L481" s="15" t="s">
        <v>4147</v>
      </c>
      <c r="M481" s="104" t="str">
        <f t="shared" si="1"/>
        <v>#REF!</v>
      </c>
      <c r="N481" s="105">
        <f t="shared" si="2"/>
        <v>5760</v>
      </c>
      <c r="O481" s="108" t="str">
        <f>IFERROR(IF(IF(LEFT(I481,1)="B",VLOOKUP(A481,'item dashboard'!A:K,11,0),"")&lt;1,0,IF(LEFT(I481,1)="b",VLOOKUP(A481,'item dashboard'!A:K,11,0),"")),"")</f>
        <v/>
      </c>
      <c r="P481" s="105" t="str">
        <f>IFERROR(VLOOKUP(A481,[2]Sheet2!$A:$C,3,0),1)</f>
        <v>#ERROR!</v>
      </c>
      <c r="Q481" s="109" t="str">
        <f>VLOOKUP(A481,'item dashboard'!A:A,1,0)</f>
        <v>B-G33P-N11</v>
      </c>
      <c r="R481" s="109"/>
      <c r="S481" s="109"/>
    </row>
    <row r="482" ht="12.75" customHeight="1">
      <c r="A482" s="15" t="s">
        <v>1142</v>
      </c>
      <c r="B482" s="15" t="s">
        <v>1143</v>
      </c>
      <c r="C482" s="107">
        <v>0.011000000000000001</v>
      </c>
      <c r="D482" s="15" t="s">
        <v>4150</v>
      </c>
      <c r="E482" s="93">
        <v>7200.0</v>
      </c>
      <c r="F482" s="93">
        <v>1.0</v>
      </c>
      <c r="G482" s="93">
        <v>9.0</v>
      </c>
      <c r="H482" s="93">
        <v>64204.0</v>
      </c>
      <c r="I482" s="15" t="s">
        <v>4160</v>
      </c>
      <c r="J482" s="107">
        <v>0.00715</v>
      </c>
      <c r="K482" s="93">
        <v>2.5</v>
      </c>
      <c r="L482" s="15" t="s">
        <v>4147</v>
      </c>
      <c r="M482" s="104" t="str">
        <f t="shared" si="1"/>
        <v>#REF!</v>
      </c>
      <c r="N482" s="105">
        <f t="shared" si="2"/>
        <v>9600</v>
      </c>
      <c r="O482" s="108" t="str">
        <f>IFERROR(IF(IF(LEFT(I482,1)="B",VLOOKUP(A482,'item dashboard'!A:K,11,0),"")&lt;1,0,IF(LEFT(I482,1)="b",VLOOKUP(A482,'item dashboard'!A:K,11,0),"")),"")</f>
        <v/>
      </c>
      <c r="P482" s="105" t="str">
        <f>IFERROR(VLOOKUP(A482,[2]Sheet2!$A:$C,3,0),1)</f>
        <v>#ERROR!</v>
      </c>
      <c r="Q482" s="109" t="str">
        <f>VLOOKUP(A482,'item dashboard'!A:A,1,0)</f>
        <v>B-G33PZ-CL11</v>
      </c>
      <c r="R482" s="109"/>
      <c r="S482" s="109"/>
    </row>
    <row r="483" ht="12.75" customHeight="1">
      <c r="A483" s="15" t="s">
        <v>1148</v>
      </c>
      <c r="B483" s="15" t="s">
        <v>1149</v>
      </c>
      <c r="C483" s="107">
        <v>0.013999999999999999</v>
      </c>
      <c r="D483" s="15" t="s">
        <v>4158</v>
      </c>
      <c r="E483" s="93">
        <v>7200.0</v>
      </c>
      <c r="F483" s="93">
        <v>1.0</v>
      </c>
      <c r="G483" s="93">
        <v>13.0</v>
      </c>
      <c r="H483" s="93">
        <v>46523.0</v>
      </c>
      <c r="I483" s="15" t="s">
        <v>4146</v>
      </c>
      <c r="J483" s="107">
        <v>0.006804</v>
      </c>
      <c r="K483" s="93">
        <v>2.5</v>
      </c>
      <c r="L483" s="15" t="s">
        <v>4147</v>
      </c>
      <c r="M483" s="104" t="str">
        <f t="shared" si="1"/>
        <v>#REF!</v>
      </c>
      <c r="N483" s="105">
        <f t="shared" si="2"/>
        <v>6646.153846</v>
      </c>
      <c r="O483" s="108" t="str">
        <f>IFERROR(IF(IF(LEFT(I483,1)="B",VLOOKUP(A483,'item dashboard'!A:K,11,0),"")&lt;1,0,IF(LEFT(I483,1)="b",VLOOKUP(A483,'item dashboard'!A:K,11,0),"")),"")</f>
        <v/>
      </c>
      <c r="P483" s="105" t="str">
        <f>IFERROR(VLOOKUP(A483,[2]Sheet2!$A:$C,3,0),1)</f>
        <v>#ERROR!</v>
      </c>
      <c r="Q483" s="109" t="str">
        <f>VLOOKUP(A483,'item dashboard'!A:A,1,0)</f>
        <v>B-GD1-W14</v>
      </c>
      <c r="R483" s="109"/>
      <c r="S483" s="109"/>
    </row>
    <row r="484" ht="12.75" customHeight="1">
      <c r="A484" s="15" t="s">
        <v>1150</v>
      </c>
      <c r="B484" s="15" t="s">
        <v>1151</v>
      </c>
      <c r="C484" s="107">
        <v>0.024</v>
      </c>
      <c r="D484" s="15" t="s">
        <v>4158</v>
      </c>
      <c r="E484" s="93">
        <v>7200.0</v>
      </c>
      <c r="F484" s="93">
        <v>1.0</v>
      </c>
      <c r="G484" s="93">
        <v>17.0</v>
      </c>
      <c r="H484" s="93">
        <v>35576.0</v>
      </c>
      <c r="I484" s="15" t="s">
        <v>4146</v>
      </c>
      <c r="J484" s="107">
        <v>0.011664</v>
      </c>
      <c r="K484" s="93">
        <v>2.5</v>
      </c>
      <c r="L484" s="15" t="s">
        <v>4147</v>
      </c>
      <c r="M484" s="104" t="str">
        <f t="shared" si="1"/>
        <v>#REF!</v>
      </c>
      <c r="N484" s="105">
        <f t="shared" si="2"/>
        <v>5082.352941</v>
      </c>
      <c r="O484" s="108" t="str">
        <f>IFERROR(IF(IF(LEFT(I484,1)="B",VLOOKUP(A484,'item dashboard'!A:K,11,0),"")&lt;1,0,IF(LEFT(I484,1)="b",VLOOKUP(A484,'item dashboard'!A:K,11,0),"")),"")</f>
        <v/>
      </c>
      <c r="P484" s="105" t="str">
        <f>IFERROR(VLOOKUP(A484,[2]Sheet2!$A:$C,3,0),1)</f>
        <v>#ERROR!</v>
      </c>
      <c r="Q484" s="109" t="str">
        <f>VLOOKUP(A484,'item dashboard'!A:A,1,0)</f>
        <v>B-GD2-W24</v>
      </c>
      <c r="R484" s="109"/>
      <c r="S484" s="109"/>
    </row>
    <row r="485" ht="12.75" customHeight="1">
      <c r="A485" s="15" t="s">
        <v>1154</v>
      </c>
      <c r="B485" s="15" t="s">
        <v>1155</v>
      </c>
      <c r="C485" s="107">
        <v>0.01</v>
      </c>
      <c r="D485" s="15" t="s">
        <v>4150</v>
      </c>
      <c r="E485" s="93">
        <v>7200.0</v>
      </c>
      <c r="F485" s="93">
        <v>1.0</v>
      </c>
      <c r="G485" s="93">
        <v>13.0</v>
      </c>
      <c r="H485" s="93">
        <v>46523.0</v>
      </c>
      <c r="I485" s="15" t="s">
        <v>4146</v>
      </c>
      <c r="J485" s="107">
        <v>0.00486</v>
      </c>
      <c r="K485" s="93">
        <v>2.5</v>
      </c>
      <c r="L485" s="15" t="s">
        <v>4147</v>
      </c>
      <c r="M485" s="104" t="str">
        <f t="shared" si="1"/>
        <v>#REF!</v>
      </c>
      <c r="N485" s="105">
        <f t="shared" si="2"/>
        <v>6646.153846</v>
      </c>
      <c r="O485" s="108" t="str">
        <f>IFERROR(IF(IF(LEFT(I485,1)="B",VLOOKUP(A485,'item dashboard'!A:K,11,0),"")&lt;1,0,IF(LEFT(I485,1)="b",VLOOKUP(A485,'item dashboard'!A:K,11,0),"")),"")</f>
        <v/>
      </c>
      <c r="P485" s="105" t="str">
        <f>IFERROR(VLOOKUP(A485,[2]Sheet2!$A:$C,3,0),1)</f>
        <v>#ERROR!</v>
      </c>
      <c r="Q485" s="109" t="str">
        <f>VLOOKUP(A485,'item dashboard'!A:A,1,0)</f>
        <v>B-GL10-W10</v>
      </c>
      <c r="R485" s="109"/>
      <c r="S485" s="109"/>
    </row>
    <row r="486" ht="12.75" customHeight="1">
      <c r="A486" s="15" t="s">
        <v>1156</v>
      </c>
      <c r="B486" s="15" t="s">
        <v>1157</v>
      </c>
      <c r="C486" s="107">
        <v>0.01</v>
      </c>
      <c r="D486" s="15" t="s">
        <v>4150</v>
      </c>
      <c r="E486" s="93">
        <v>7200.0</v>
      </c>
      <c r="F486" s="93">
        <v>1.0</v>
      </c>
      <c r="G486" s="93">
        <v>13.0</v>
      </c>
      <c r="H486" s="93">
        <v>46523.0</v>
      </c>
      <c r="I486" s="15" t="s">
        <v>4146</v>
      </c>
      <c r="J486" s="107">
        <v>0.00488</v>
      </c>
      <c r="K486" s="93">
        <v>2.5</v>
      </c>
      <c r="L486" s="15" t="s">
        <v>4147</v>
      </c>
      <c r="M486" s="104" t="str">
        <f t="shared" si="1"/>
        <v>#REF!</v>
      </c>
      <c r="N486" s="105">
        <f t="shared" si="2"/>
        <v>6646.153846</v>
      </c>
      <c r="O486" s="108" t="str">
        <f>IFERROR(IF(IF(LEFT(I486,1)="B",VLOOKUP(A486,'item dashboard'!A:K,11,0),"")&lt;1,0,IF(LEFT(I486,1)="b",VLOOKUP(A486,'item dashboard'!A:K,11,0),"")),"")</f>
        <v/>
      </c>
      <c r="P486" s="105" t="str">
        <f>IFERROR(VLOOKUP(A486,[2]Sheet2!$A:$C,3,0),1)</f>
        <v>#ERROR!</v>
      </c>
      <c r="Q486" s="109" t="str">
        <f>VLOOKUP(A486,'item dashboard'!A:A,1,0)</f>
        <v>B-GL10-Y10</v>
      </c>
      <c r="R486" s="109"/>
      <c r="S486" s="109"/>
    </row>
    <row r="487" ht="12.75" customHeight="1">
      <c r="A487" s="15" t="s">
        <v>1158</v>
      </c>
      <c r="B487" s="15" t="s">
        <v>1159</v>
      </c>
      <c r="C487" s="107">
        <v>0.01</v>
      </c>
      <c r="D487" s="15" t="s">
        <v>4148</v>
      </c>
      <c r="E487" s="93">
        <v>3600.0</v>
      </c>
      <c r="F487" s="93">
        <v>1.0</v>
      </c>
      <c r="G487" s="93">
        <v>4.0</v>
      </c>
      <c r="H487" s="93">
        <v>168000.0</v>
      </c>
      <c r="I487" s="15" t="s">
        <v>1156</v>
      </c>
      <c r="J487" s="107">
        <v>1.0</v>
      </c>
      <c r="K487" s="93">
        <v>2.0</v>
      </c>
      <c r="L487" s="15" t="s">
        <v>4147</v>
      </c>
      <c r="M487" s="104" t="str">
        <f t="shared" si="1"/>
        <v>#REF!</v>
      </c>
      <c r="N487" s="105">
        <f t="shared" si="2"/>
        <v>21600</v>
      </c>
      <c r="O487" s="108">
        <f>IFERROR(IF(IF(LEFT(I487,1)="B",VLOOKUP(A487,'item dashboard'!A:K,11,0),"")&lt;1,0,IF(LEFT(I487,1)="b",VLOOKUP(A487,'item dashboard'!A:K,11,0),"")),"")</f>
        <v>0</v>
      </c>
      <c r="P487" s="105" t="str">
        <f>IFERROR(VLOOKUP(A487,[2]Sheet2!$A:$C,3,0),1)</f>
        <v>#ERROR!</v>
      </c>
      <c r="Q487" s="109" t="str">
        <f>VLOOKUP(A487,'item dashboard'!A:A,1,0)</f>
        <v>B-GL10-Y10BAR</v>
      </c>
      <c r="R487" s="109"/>
      <c r="S487" s="109"/>
    </row>
    <row r="488" ht="12.75" customHeight="1">
      <c r="A488" s="15" t="s">
        <v>1160</v>
      </c>
      <c r="B488" s="15" t="s">
        <v>1161</v>
      </c>
      <c r="C488" s="107">
        <v>0.01</v>
      </c>
      <c r="D488" s="15" t="s">
        <v>4148</v>
      </c>
      <c r="E488" s="93">
        <v>3600.0</v>
      </c>
      <c r="F488" s="93">
        <v>1.0</v>
      </c>
      <c r="G488" s="93">
        <v>3.6</v>
      </c>
      <c r="H488" s="93">
        <v>24000.0</v>
      </c>
      <c r="I488" s="15" t="s">
        <v>1156</v>
      </c>
      <c r="J488" s="107">
        <v>1.0</v>
      </c>
      <c r="K488" s="93">
        <v>0.0</v>
      </c>
      <c r="L488" s="15" t="s">
        <v>4149</v>
      </c>
      <c r="M488" s="104" t="str">
        <f t="shared" si="1"/>
        <v>#REF!</v>
      </c>
      <c r="N488" s="105">
        <f t="shared" si="2"/>
        <v>24000</v>
      </c>
      <c r="O488" s="108">
        <f>IFERROR(IF(IF(LEFT(I488,1)="B",VLOOKUP(A488,'item dashboard'!A:K,11,0),"")&lt;1,0,IF(LEFT(I488,1)="b",VLOOKUP(A488,'item dashboard'!A:K,11,0),"")),"")</f>
        <v>0</v>
      </c>
      <c r="P488" s="105" t="str">
        <f>IFERROR(VLOOKUP(A488,[2]Sheet2!$A:$C,3,0),1)</f>
        <v>#ERROR!</v>
      </c>
      <c r="Q488" s="109" t="str">
        <f>VLOOKUP(A488,'item dashboard'!A:A,1,0)</f>
        <v>B-GL10-Y10KUDUS</v>
      </c>
      <c r="R488" s="109"/>
      <c r="S488" s="109"/>
    </row>
    <row r="489" ht="12.75" customHeight="1">
      <c r="A489" s="15" t="s">
        <v>1162</v>
      </c>
      <c r="B489" s="15" t="s">
        <v>1163</v>
      </c>
      <c r="C489" s="107">
        <v>0.01</v>
      </c>
      <c r="D489" s="15" t="s">
        <v>4148</v>
      </c>
      <c r="E489" s="93">
        <v>3600.0</v>
      </c>
      <c r="F489" s="93">
        <v>1.0</v>
      </c>
      <c r="G489" s="93">
        <v>4.0</v>
      </c>
      <c r="H489" s="93">
        <v>168000.0</v>
      </c>
      <c r="I489" s="15" t="s">
        <v>1156</v>
      </c>
      <c r="J489" s="107">
        <v>1.0</v>
      </c>
      <c r="K489" s="93">
        <v>0.0</v>
      </c>
      <c r="L489" s="15" t="s">
        <v>4149</v>
      </c>
      <c r="M489" s="104" t="str">
        <f t="shared" si="1"/>
        <v>#REF!</v>
      </c>
      <c r="N489" s="105">
        <f t="shared" si="2"/>
        <v>21600</v>
      </c>
      <c r="O489" s="108">
        <f>IFERROR(IF(IF(LEFT(I489,1)="B",VLOOKUP(A489,'item dashboard'!A:K,11,0),"")&lt;1,0,IF(LEFT(I489,1)="b",VLOOKUP(A489,'item dashboard'!A:K,11,0),"")),"")</f>
        <v>0</v>
      </c>
      <c r="P489" s="105" t="str">
        <f>IFERROR(VLOOKUP(A489,[2]Sheet2!$A:$C,3,0),1)</f>
        <v>#ERROR!</v>
      </c>
      <c r="Q489" s="109" t="str">
        <f>VLOOKUP(A489,'item dashboard'!A:A,1,0)</f>
        <v>B-GL10-Y10LAB</v>
      </c>
      <c r="R489" s="109"/>
      <c r="S489" s="109"/>
    </row>
    <row r="490" ht="12.75" customHeight="1">
      <c r="A490" s="15" t="s">
        <v>1164</v>
      </c>
      <c r="B490" s="15" t="s">
        <v>1165</v>
      </c>
      <c r="C490" s="107">
        <v>0.01</v>
      </c>
      <c r="D490" s="15" t="s">
        <v>4148</v>
      </c>
      <c r="E490" s="93">
        <v>3600.0</v>
      </c>
      <c r="F490" s="93">
        <v>1.0</v>
      </c>
      <c r="G490" s="93">
        <v>4.0</v>
      </c>
      <c r="H490" s="93">
        <v>168000.0</v>
      </c>
      <c r="I490" s="15" t="s">
        <v>1156</v>
      </c>
      <c r="J490" s="107">
        <v>1.0</v>
      </c>
      <c r="K490" s="93">
        <v>2.0</v>
      </c>
      <c r="L490" s="15" t="s">
        <v>4147</v>
      </c>
      <c r="M490" s="104" t="str">
        <f t="shared" si="1"/>
        <v>#REF!</v>
      </c>
      <c r="N490" s="105">
        <f t="shared" si="2"/>
        <v>21600</v>
      </c>
      <c r="O490" s="108">
        <f>IFERROR(IF(IF(LEFT(I490,1)="B",VLOOKUP(A490,'item dashboard'!A:K,11,0),"")&lt;1,0,IF(LEFT(I490,1)="b",VLOOKUP(A490,'item dashboard'!A:K,11,0),"")),"")</f>
        <v>0</v>
      </c>
      <c r="P490" s="105" t="str">
        <f>IFERROR(VLOOKUP(A490,[2]Sheet2!$A:$C,3,0),1)</f>
        <v>#ERROR!</v>
      </c>
      <c r="Q490" s="109" t="str">
        <f>VLOOKUP(A490,'item dashboard'!A:A,1,0)</f>
        <v>B-GL10-Y10REAL</v>
      </c>
      <c r="R490" s="109"/>
      <c r="S490" s="109"/>
    </row>
    <row r="491" ht="12.75" customHeight="1">
      <c r="A491" s="15" t="s">
        <v>1166</v>
      </c>
      <c r="B491" s="15" t="s">
        <v>1167</v>
      </c>
      <c r="C491" s="107">
        <v>0.01</v>
      </c>
      <c r="D491" s="15" t="s">
        <v>4148</v>
      </c>
      <c r="E491" s="93">
        <v>3600.0</v>
      </c>
      <c r="F491" s="93">
        <v>1.0</v>
      </c>
      <c r="G491" s="93">
        <v>4.0</v>
      </c>
      <c r="H491" s="93">
        <v>168000.0</v>
      </c>
      <c r="I491" s="15" t="s">
        <v>1156</v>
      </c>
      <c r="J491" s="107">
        <v>1.0</v>
      </c>
      <c r="K491" s="93">
        <v>2.0</v>
      </c>
      <c r="L491" s="15" t="s">
        <v>4147</v>
      </c>
      <c r="M491" s="104" t="str">
        <f t="shared" si="1"/>
        <v>#REF!</v>
      </c>
      <c r="N491" s="105">
        <f t="shared" si="2"/>
        <v>21600</v>
      </c>
      <c r="O491" s="108">
        <f>IFERROR(IF(IF(LEFT(I491,1)="B",VLOOKUP(A491,'item dashboard'!A:K,11,0),"")&lt;1,0,IF(LEFT(I491,1)="b",VLOOKUP(A491,'item dashboard'!A:K,11,0),"")),"")</f>
        <v>0</v>
      </c>
      <c r="P491" s="105" t="str">
        <f>IFERROR(VLOOKUP(A491,[2]Sheet2!$A:$C,3,0),1)</f>
        <v>#ERROR!</v>
      </c>
      <c r="Q491" s="109" t="str">
        <f>VLOOKUP(A491,'item dashboard'!A:A,1,0)</f>
        <v>B-GL10-Y10SUPER</v>
      </c>
      <c r="R491" s="109"/>
      <c r="S491" s="109"/>
    </row>
    <row r="492" ht="12.75" customHeight="1">
      <c r="A492" s="15" t="s">
        <v>1152</v>
      </c>
      <c r="B492" s="15" t="s">
        <v>1153</v>
      </c>
      <c r="C492" s="107">
        <v>0.061</v>
      </c>
      <c r="D492" s="15" t="s">
        <v>4145</v>
      </c>
      <c r="E492" s="93">
        <v>7200.0</v>
      </c>
      <c r="F492" s="93">
        <v>1.0</v>
      </c>
      <c r="G492" s="93">
        <v>20.0</v>
      </c>
      <c r="H492" s="93">
        <v>4320.0</v>
      </c>
      <c r="I492" s="15" t="s">
        <v>4146</v>
      </c>
      <c r="J492" s="107">
        <v>0.0305</v>
      </c>
      <c r="K492" s="93">
        <v>2.5</v>
      </c>
      <c r="L492" s="15" t="s">
        <v>4149</v>
      </c>
      <c r="M492" s="104" t="str">
        <f t="shared" si="1"/>
        <v>#REF!</v>
      </c>
      <c r="N492" s="105">
        <f t="shared" si="2"/>
        <v>4320</v>
      </c>
      <c r="O492" s="108" t="str">
        <f>IFERROR(IF(IF(LEFT(I492,1)="B",VLOOKUP(A492,'item dashboard'!A:K,11,0),"")&lt;1,0,IF(LEFT(I492,1)="b",VLOOKUP(A492,'item dashboard'!A:K,11,0),"")),"")</f>
        <v/>
      </c>
      <c r="P492" s="105" t="str">
        <f>IFERROR(VLOOKUP(A492,[2]Sheet2!$A:$C,3,0),1)</f>
        <v>#ERROR!</v>
      </c>
      <c r="Q492" s="109" t="str">
        <f>VLOOKUP(A492,'item dashboard'!A:A,1,0)</f>
        <v>B-GL1000-N61</v>
      </c>
      <c r="R492" s="109"/>
      <c r="S492" s="109"/>
    </row>
    <row r="493" ht="12.75" customHeight="1">
      <c r="A493" s="15" t="s">
        <v>1168</v>
      </c>
      <c r="B493" s="15" t="s">
        <v>1169</v>
      </c>
      <c r="C493" s="107">
        <v>0.016</v>
      </c>
      <c r="D493" s="15" t="s">
        <v>4150</v>
      </c>
      <c r="E493" s="93">
        <v>7200.0</v>
      </c>
      <c r="F493" s="93">
        <v>1.0</v>
      </c>
      <c r="G493" s="93">
        <v>17.2</v>
      </c>
      <c r="H493" s="93">
        <v>5024.0</v>
      </c>
      <c r="I493" s="15" t="s">
        <v>4146</v>
      </c>
      <c r="J493" s="107">
        <v>0.007776</v>
      </c>
      <c r="K493" s="93">
        <v>2.5</v>
      </c>
      <c r="L493" s="15" t="s">
        <v>4147</v>
      </c>
      <c r="M493" s="104" t="str">
        <f t="shared" si="1"/>
        <v>#REF!</v>
      </c>
      <c r="N493" s="105">
        <f t="shared" si="2"/>
        <v>5023.255814</v>
      </c>
      <c r="O493" s="108" t="str">
        <f>IFERROR(IF(IF(LEFT(I493,1)="B",VLOOKUP(A493,'item dashboard'!A:K,11,0),"")&lt;1,0,IF(LEFT(I493,1)="b",VLOOKUP(A493,'item dashboard'!A:K,11,0),"")),"")</f>
        <v/>
      </c>
      <c r="P493" s="105" t="str">
        <f>IFERROR(VLOOKUP(A493,[2]Sheet2!$A:$C,3,0),1)</f>
        <v>#ERROR!</v>
      </c>
      <c r="Q493" s="109" t="str">
        <f>VLOOKUP(A493,'item dashboard'!A:A,1,0)</f>
        <v>B-GL15-W16</v>
      </c>
      <c r="R493" s="109"/>
      <c r="S493" s="109"/>
    </row>
    <row r="494" ht="12.75" customHeight="1">
      <c r="A494" s="15" t="s">
        <v>1170</v>
      </c>
      <c r="B494" s="15" t="s">
        <v>1171</v>
      </c>
      <c r="C494" s="107">
        <v>0.016</v>
      </c>
      <c r="D494" s="15" t="s">
        <v>4150</v>
      </c>
      <c r="E494" s="93">
        <v>7200.0</v>
      </c>
      <c r="F494" s="93">
        <v>1.0</v>
      </c>
      <c r="G494" s="93">
        <v>15.0</v>
      </c>
      <c r="H494" s="93">
        <v>40080.0</v>
      </c>
      <c r="I494" s="15" t="s">
        <v>4146</v>
      </c>
      <c r="J494" s="107">
        <v>0.007808000000000001</v>
      </c>
      <c r="K494" s="93">
        <v>2.5</v>
      </c>
      <c r="L494" s="15" t="s">
        <v>4147</v>
      </c>
      <c r="M494" s="104" t="str">
        <f t="shared" si="1"/>
        <v>#REF!</v>
      </c>
      <c r="N494" s="105">
        <f t="shared" si="2"/>
        <v>5760</v>
      </c>
      <c r="O494" s="108" t="str">
        <f>IFERROR(IF(IF(LEFT(I494,1)="B",VLOOKUP(A494,'item dashboard'!A:K,11,0),"")&lt;1,0,IF(LEFT(I494,1)="b",VLOOKUP(A494,'item dashboard'!A:K,11,0),"")),"")</f>
        <v/>
      </c>
      <c r="P494" s="105" t="str">
        <f>IFERROR(VLOOKUP(A494,[2]Sheet2!$A:$C,3,0),1)</f>
        <v>#ERROR!</v>
      </c>
      <c r="Q494" s="109" t="str">
        <f>VLOOKUP(A494,'item dashboard'!A:A,1,0)</f>
        <v>B-GL15-Y16</v>
      </c>
      <c r="R494" s="109"/>
      <c r="S494" s="109"/>
    </row>
    <row r="495" ht="12.75" customHeight="1">
      <c r="A495" s="15" t="s">
        <v>1172</v>
      </c>
      <c r="B495" s="15" t="s">
        <v>1173</v>
      </c>
      <c r="C495" s="107">
        <v>0.016</v>
      </c>
      <c r="D495" s="15" t="s">
        <v>4148</v>
      </c>
      <c r="E495" s="93">
        <v>3600.0</v>
      </c>
      <c r="F495" s="93">
        <v>1.0</v>
      </c>
      <c r="G495" s="93">
        <v>3.6</v>
      </c>
      <c r="H495" s="93">
        <v>24000.0</v>
      </c>
      <c r="I495" s="15" t="s">
        <v>1170</v>
      </c>
      <c r="J495" s="107">
        <v>1.0</v>
      </c>
      <c r="K495" s="93">
        <v>2.0</v>
      </c>
      <c r="L495" s="15" t="s">
        <v>4147</v>
      </c>
      <c r="M495" s="104" t="str">
        <f t="shared" si="1"/>
        <v>#REF!</v>
      </c>
      <c r="N495" s="105">
        <f t="shared" si="2"/>
        <v>24000</v>
      </c>
      <c r="O495" s="108">
        <f>IFERROR(IF(IF(LEFT(I495,1)="B",VLOOKUP(A495,'item dashboard'!A:K,11,0),"")&lt;1,0,IF(LEFT(I495,1)="b",VLOOKUP(A495,'item dashboard'!A:K,11,0),"")),"")</f>
        <v>0</v>
      </c>
      <c r="P495" s="105" t="str">
        <f>IFERROR(VLOOKUP(A495,[2]Sheet2!$A:$C,3,0),1)</f>
        <v>#ERROR!</v>
      </c>
      <c r="Q495" s="109" t="str">
        <f>VLOOKUP(A495,'item dashboard'!A:A,1,0)</f>
        <v>B-GL15-Y16BAR</v>
      </c>
      <c r="R495" s="109"/>
      <c r="S495" s="109"/>
    </row>
    <row r="496" ht="12.75" customHeight="1">
      <c r="A496" s="15" t="s">
        <v>1174</v>
      </c>
      <c r="B496" s="15" t="s">
        <v>1175</v>
      </c>
      <c r="C496" s="107">
        <v>0.016</v>
      </c>
      <c r="D496" s="15" t="s">
        <v>4148</v>
      </c>
      <c r="E496" s="93">
        <v>3600.0</v>
      </c>
      <c r="F496" s="93">
        <v>1.0</v>
      </c>
      <c r="G496" s="93">
        <v>15.65</v>
      </c>
      <c r="H496" s="93">
        <v>5521.0</v>
      </c>
      <c r="I496" s="15" t="s">
        <v>1170</v>
      </c>
      <c r="J496" s="107">
        <v>1.0</v>
      </c>
      <c r="K496" s="93">
        <v>2.0</v>
      </c>
      <c r="L496" s="15" t="s">
        <v>4149</v>
      </c>
      <c r="M496" s="104" t="str">
        <f t="shared" si="1"/>
        <v>#REF!</v>
      </c>
      <c r="N496" s="105">
        <f t="shared" si="2"/>
        <v>5520.766773</v>
      </c>
      <c r="O496" s="108">
        <f>IFERROR(IF(IF(LEFT(I496,1)="B",VLOOKUP(A496,'item dashboard'!A:K,11,0),"")&lt;1,0,IF(LEFT(I496,1)="b",VLOOKUP(A496,'item dashboard'!A:K,11,0),"")),"")</f>
        <v>0</v>
      </c>
      <c r="P496" s="105" t="str">
        <f>IFERROR(VLOOKUP(A496,[2]Sheet2!$A:$C,3,0),1)</f>
        <v>#ERROR!</v>
      </c>
      <c r="Q496" s="109" t="str">
        <f>VLOOKUP(A496,'item dashboard'!A:A,1,0)</f>
        <v>B-GL15-Y16KUDUS</v>
      </c>
      <c r="R496" s="109"/>
      <c r="S496" s="109"/>
    </row>
    <row r="497" ht="12.75" customHeight="1">
      <c r="A497" s="15" t="s">
        <v>1176</v>
      </c>
      <c r="B497" s="15" t="s">
        <v>1177</v>
      </c>
      <c r="C497" s="107">
        <v>0.016</v>
      </c>
      <c r="D497" s="15" t="s">
        <v>4148</v>
      </c>
      <c r="E497" s="93">
        <v>3600.0</v>
      </c>
      <c r="F497" s="93">
        <v>1.0</v>
      </c>
      <c r="G497" s="93">
        <v>3.6</v>
      </c>
      <c r="H497" s="93">
        <v>24000.0</v>
      </c>
      <c r="I497" s="15" t="s">
        <v>1170</v>
      </c>
      <c r="J497" s="107">
        <v>1.0</v>
      </c>
      <c r="K497" s="93">
        <v>2.0</v>
      </c>
      <c r="L497" s="15" t="s">
        <v>4147</v>
      </c>
      <c r="M497" s="104" t="str">
        <f t="shared" si="1"/>
        <v>#REF!</v>
      </c>
      <c r="N497" s="105">
        <f t="shared" si="2"/>
        <v>24000</v>
      </c>
      <c r="O497" s="108">
        <f>IFERROR(IF(IF(LEFT(I497,1)="B",VLOOKUP(A497,'item dashboard'!A:K,11,0),"")&lt;1,0,IF(LEFT(I497,1)="b",VLOOKUP(A497,'item dashboard'!A:K,11,0),"")),"")</f>
        <v>0</v>
      </c>
      <c r="P497" s="105" t="str">
        <f>IFERROR(VLOOKUP(A497,[2]Sheet2!$A:$C,3,0),1)</f>
        <v>#ERROR!</v>
      </c>
      <c r="Q497" s="109" t="str">
        <f>VLOOKUP(A497,'item dashboard'!A:A,1,0)</f>
        <v>B-GL15-Y16SUPER</v>
      </c>
      <c r="R497" s="109"/>
      <c r="S497" s="109"/>
    </row>
    <row r="498" ht="12.75" customHeight="1">
      <c r="A498" s="15" t="s">
        <v>1178</v>
      </c>
      <c r="B498" s="15" t="s">
        <v>1179</v>
      </c>
      <c r="C498" s="107">
        <v>0.061</v>
      </c>
      <c r="D498" s="15" t="s">
        <v>4145</v>
      </c>
      <c r="E498" s="93">
        <v>7200.0</v>
      </c>
      <c r="F498" s="93">
        <v>1.0</v>
      </c>
      <c r="G498" s="93">
        <v>26.6</v>
      </c>
      <c r="H498" s="93">
        <v>3249.0</v>
      </c>
      <c r="I498" s="15" t="s">
        <v>4146</v>
      </c>
      <c r="J498" s="107">
        <v>0.029768</v>
      </c>
      <c r="K498" s="93">
        <v>2.5</v>
      </c>
      <c r="L498" s="15" t="s">
        <v>4147</v>
      </c>
      <c r="M498" s="104" t="str">
        <f t="shared" si="1"/>
        <v>#REF!</v>
      </c>
      <c r="N498" s="105">
        <f t="shared" si="2"/>
        <v>3248.120301</v>
      </c>
      <c r="O498" s="108" t="str">
        <f>IFERROR(IF(IF(LEFT(I498,1)="B",VLOOKUP(A498,'item dashboard'!A:K,11,0),"")&lt;1,0,IF(LEFT(I498,1)="b",VLOOKUP(A498,'item dashboard'!A:K,11,0),"")),"")</f>
        <v/>
      </c>
      <c r="P498" s="105" t="str">
        <f>IFERROR(VLOOKUP(A498,[2]Sheet2!$A:$C,3,0),1)</f>
        <v>#ERROR!</v>
      </c>
      <c r="Q498" s="109" t="str">
        <f>VLOOKUP(A498,'item dashboard'!A:A,1,0)</f>
        <v>B-GL1L-RD61</v>
      </c>
      <c r="R498" s="109"/>
      <c r="S498" s="109"/>
    </row>
    <row r="499" ht="12.75" customHeight="1">
      <c r="A499" s="15" t="s">
        <v>1180</v>
      </c>
      <c r="B499" s="15" t="s">
        <v>1181</v>
      </c>
      <c r="C499" s="107">
        <v>0.061</v>
      </c>
      <c r="D499" s="15" t="s">
        <v>4148</v>
      </c>
      <c r="E499" s="93">
        <v>3600.0</v>
      </c>
      <c r="F499" s="93">
        <v>1.0</v>
      </c>
      <c r="G499" s="93">
        <v>3.6</v>
      </c>
      <c r="H499" s="93">
        <v>24000.0</v>
      </c>
      <c r="I499" s="15" t="s">
        <v>1178</v>
      </c>
      <c r="J499" s="107">
        <v>1.0</v>
      </c>
      <c r="K499" s="93">
        <v>2.0</v>
      </c>
      <c r="L499" s="15" t="s">
        <v>4147</v>
      </c>
      <c r="M499" s="104" t="str">
        <f t="shared" si="1"/>
        <v>#REF!</v>
      </c>
      <c r="N499" s="105">
        <f t="shared" si="2"/>
        <v>24000</v>
      </c>
      <c r="O499" s="108">
        <f>IFERROR(IF(IF(LEFT(I499,1)="B",VLOOKUP(A499,'item dashboard'!A:K,11,0),"")&lt;1,0,IF(LEFT(I499,1)="b",VLOOKUP(A499,'item dashboard'!A:K,11,0),"")),"")</f>
        <v>0</v>
      </c>
      <c r="P499" s="105" t="str">
        <f>IFERROR(VLOOKUP(A499,[2]Sheet2!$A:$C,3,0),1)</f>
        <v>#ERROR!</v>
      </c>
      <c r="Q499" s="109" t="str">
        <f>VLOOKUP(A499,'item dashboard'!A:A,1,0)</f>
        <v>B-GL1L-RD61HENK</v>
      </c>
      <c r="R499" s="109"/>
      <c r="S499" s="109"/>
    </row>
    <row r="500" ht="12.75" customHeight="1">
      <c r="A500" s="15" t="s">
        <v>1182</v>
      </c>
      <c r="B500" s="15" t="s">
        <v>1183</v>
      </c>
      <c r="C500" s="107">
        <v>0.061</v>
      </c>
      <c r="D500" s="15" t="s">
        <v>4145</v>
      </c>
      <c r="E500" s="93">
        <v>7200.0</v>
      </c>
      <c r="F500" s="93">
        <v>1.0</v>
      </c>
      <c r="G500" s="93">
        <v>26.6</v>
      </c>
      <c r="H500" s="93">
        <v>3249.0</v>
      </c>
      <c r="I500" s="15" t="s">
        <v>4146</v>
      </c>
      <c r="J500" s="107">
        <v>0.029646</v>
      </c>
      <c r="K500" s="93">
        <v>2.5</v>
      </c>
      <c r="L500" s="15" t="s">
        <v>4147</v>
      </c>
      <c r="M500" s="104" t="str">
        <f t="shared" si="1"/>
        <v>#REF!</v>
      </c>
      <c r="N500" s="105">
        <f t="shared" si="2"/>
        <v>3248.120301</v>
      </c>
      <c r="O500" s="108" t="str">
        <f>IFERROR(IF(IF(LEFT(I500,1)="B",VLOOKUP(A500,'item dashboard'!A:K,11,0),"")&lt;1,0,IF(LEFT(I500,1)="b",VLOOKUP(A500,'item dashboard'!A:K,11,0),"")),"")</f>
        <v/>
      </c>
      <c r="P500" s="105" t="str">
        <f>IFERROR(VLOOKUP(A500,[2]Sheet2!$A:$C,3,0),1)</f>
        <v>#ERROR!</v>
      </c>
      <c r="Q500" s="109" t="str">
        <f>VLOOKUP(A500,'item dashboard'!A:A,1,0)</f>
        <v>B-GL1L-W61</v>
      </c>
      <c r="R500" s="109"/>
      <c r="S500" s="109"/>
    </row>
    <row r="501" ht="12.75" customHeight="1">
      <c r="A501" s="15" t="s">
        <v>1188</v>
      </c>
      <c r="B501" s="15" t="s">
        <v>1189</v>
      </c>
      <c r="C501" s="107">
        <v>0.01</v>
      </c>
      <c r="D501" s="15" t="s">
        <v>4150</v>
      </c>
      <c r="E501" s="93">
        <v>7200.0</v>
      </c>
      <c r="F501" s="93">
        <v>1.0</v>
      </c>
      <c r="G501" s="93">
        <v>13.0</v>
      </c>
      <c r="H501" s="93">
        <v>47810.0</v>
      </c>
      <c r="I501" s="15" t="s">
        <v>4146</v>
      </c>
      <c r="J501" s="107">
        <v>0.0049</v>
      </c>
      <c r="K501" s="93">
        <v>2.5</v>
      </c>
      <c r="L501" s="15" t="s">
        <v>4147</v>
      </c>
      <c r="M501" s="104" t="str">
        <f t="shared" si="1"/>
        <v>#REF!</v>
      </c>
      <c r="N501" s="105">
        <f t="shared" si="2"/>
        <v>6646.153846</v>
      </c>
      <c r="O501" s="108" t="str">
        <f>IFERROR(IF(IF(LEFT(I501,1)="B",VLOOKUP(A501,'item dashboard'!A:K,11,0),"")&lt;1,0,IF(LEFT(I501,1)="b",VLOOKUP(A501,'item dashboard'!A:K,11,0),"")),"")</f>
        <v/>
      </c>
      <c r="P501" s="105" t="str">
        <f>IFERROR(VLOOKUP(A501,[2]Sheet2!$A:$C,3,0),1)</f>
        <v>#ERROR!</v>
      </c>
      <c r="Q501" s="109" t="str">
        <f>VLOOKUP(A501,'item dashboard'!A:A,1,0)</f>
        <v>B-GP103-BN10</v>
      </c>
      <c r="R501" s="109"/>
      <c r="S501" s="109"/>
    </row>
    <row r="502" ht="12.75" customHeight="1">
      <c r="A502" s="15" t="s">
        <v>1190</v>
      </c>
      <c r="B502" s="15" t="s">
        <v>1189</v>
      </c>
      <c r="C502" s="107">
        <v>0.01</v>
      </c>
      <c r="D502" s="15" t="s">
        <v>4150</v>
      </c>
      <c r="E502" s="93">
        <v>7200.0</v>
      </c>
      <c r="F502" s="93">
        <v>1.0</v>
      </c>
      <c r="G502" s="93">
        <v>12.65</v>
      </c>
      <c r="H502" s="93">
        <v>6831.0</v>
      </c>
      <c r="I502" s="15" t="s">
        <v>4146</v>
      </c>
      <c r="J502" s="107">
        <v>0.0049</v>
      </c>
      <c r="K502" s="93">
        <v>2.5</v>
      </c>
      <c r="L502" s="15" t="s">
        <v>4147</v>
      </c>
      <c r="M502" s="104" t="str">
        <f t="shared" si="1"/>
        <v>#REF!</v>
      </c>
      <c r="N502" s="105">
        <f t="shared" si="2"/>
        <v>6830.039526</v>
      </c>
      <c r="O502" s="108" t="str">
        <f>IFERROR(IF(IF(LEFT(I502,1)="B",VLOOKUP(A502,'item dashboard'!A:K,11,0),"")&lt;1,0,IF(LEFT(I502,1)="b",VLOOKUP(A502,'item dashboard'!A:K,11,0),"")),"")</f>
        <v/>
      </c>
      <c r="P502" s="105" t="str">
        <f>IFERROR(VLOOKUP(A502,[2]Sheet2!$A:$C,3,0),1)</f>
        <v>#ERROR!</v>
      </c>
      <c r="Q502" s="109" t="str">
        <f>VLOOKUP(A502,'item dashboard'!A:A,1,0)</f>
        <v>B-GP103-BN10BR</v>
      </c>
      <c r="R502" s="109"/>
      <c r="S502" s="109"/>
    </row>
    <row r="503" ht="12.75" customHeight="1">
      <c r="A503" s="15" t="s">
        <v>1191</v>
      </c>
      <c r="B503" s="15" t="s">
        <v>1192</v>
      </c>
      <c r="C503" s="107">
        <v>0.01</v>
      </c>
      <c r="D503" s="15" t="s">
        <v>4148</v>
      </c>
      <c r="E503" s="93">
        <v>3600.0</v>
      </c>
      <c r="F503" s="93">
        <v>1.0</v>
      </c>
      <c r="G503" s="93">
        <v>5.0</v>
      </c>
      <c r="H503" s="93">
        <v>17280.0</v>
      </c>
      <c r="I503" s="15" t="s">
        <v>1188</v>
      </c>
      <c r="J503" s="107">
        <v>1.0</v>
      </c>
      <c r="K503" s="93">
        <v>2.0</v>
      </c>
      <c r="L503" s="15" t="s">
        <v>4147</v>
      </c>
      <c r="M503" s="104" t="str">
        <f t="shared" si="1"/>
        <v>#REF!</v>
      </c>
      <c r="N503" s="105">
        <f t="shared" si="2"/>
        <v>17280</v>
      </c>
      <c r="O503" s="108">
        <f>IFERROR(IF(IF(LEFT(I503,1)="B",VLOOKUP(A503,'item dashboard'!A:K,11,0),"")&lt;1,0,IF(LEFT(I503,1)="b",VLOOKUP(A503,'item dashboard'!A:K,11,0),"")),"")</f>
        <v>0</v>
      </c>
      <c r="P503" s="105" t="str">
        <f>IFERROR(VLOOKUP(A503,[2]Sheet2!$A:$C,3,0),1)</f>
        <v>#ERROR!</v>
      </c>
      <c r="Q503" s="109" t="str">
        <f>VLOOKUP(A503,'item dashboard'!A:A,1,0)</f>
        <v>B-GP103-BN10DRE</v>
      </c>
      <c r="R503" s="109"/>
      <c r="S503" s="109"/>
    </row>
    <row r="504" ht="12.75" customHeight="1">
      <c r="A504" s="15" t="s">
        <v>1204</v>
      </c>
      <c r="B504" s="15" t="s">
        <v>1205</v>
      </c>
      <c r="C504" s="107">
        <v>0.01</v>
      </c>
      <c r="D504" s="15" t="s">
        <v>4150</v>
      </c>
      <c r="E504" s="93">
        <v>7200.0</v>
      </c>
      <c r="F504" s="93">
        <v>1.0</v>
      </c>
      <c r="G504" s="93">
        <v>23.0</v>
      </c>
      <c r="H504" s="93">
        <v>26296.0</v>
      </c>
      <c r="I504" s="15" t="s">
        <v>4146</v>
      </c>
      <c r="J504" s="107">
        <v>0.00488</v>
      </c>
      <c r="K504" s="93">
        <v>2.5</v>
      </c>
      <c r="L504" s="15" t="s">
        <v>4149</v>
      </c>
      <c r="M504" s="104" t="str">
        <f t="shared" si="1"/>
        <v>#REF!</v>
      </c>
      <c r="N504" s="105">
        <f t="shared" si="2"/>
        <v>3756.521739</v>
      </c>
      <c r="O504" s="108" t="str">
        <f>IFERROR(IF(IF(LEFT(I504,1)="B",VLOOKUP(A504,'item dashboard'!A:K,11,0),"")&lt;1,0,IF(LEFT(I504,1)="b",VLOOKUP(A504,'item dashboard'!A:K,11,0),"")),"")</f>
        <v/>
      </c>
      <c r="P504" s="105" t="str">
        <f>IFERROR(VLOOKUP(A504,[2]Sheet2!$A:$C,3,0),1)</f>
        <v>#ERROR!</v>
      </c>
      <c r="Q504" s="109" t="str">
        <f>VLOOKUP(A504,'item dashboard'!A:A,1,0)</f>
        <v>B-GP103-CM10</v>
      </c>
      <c r="R504" s="109"/>
      <c r="S504" s="109"/>
    </row>
    <row r="505" ht="12.75" customHeight="1">
      <c r="A505" s="15" t="s">
        <v>1206</v>
      </c>
      <c r="B505" s="15" t="s">
        <v>1207</v>
      </c>
      <c r="C505" s="107">
        <v>0.01</v>
      </c>
      <c r="D505" s="15" t="s">
        <v>4150</v>
      </c>
      <c r="E505" s="93">
        <v>7200.0</v>
      </c>
      <c r="F505" s="93">
        <v>1.0</v>
      </c>
      <c r="G505" s="93">
        <v>23.0</v>
      </c>
      <c r="H505" s="93">
        <v>25957.0</v>
      </c>
      <c r="I505" s="15" t="s">
        <v>4146</v>
      </c>
      <c r="J505" s="107">
        <v>0.00486</v>
      </c>
      <c r="K505" s="93">
        <v>2.5</v>
      </c>
      <c r="L505" s="15" t="s">
        <v>4147</v>
      </c>
      <c r="M505" s="104" t="str">
        <f t="shared" si="1"/>
        <v>#REF!</v>
      </c>
      <c r="N505" s="105">
        <f t="shared" si="2"/>
        <v>3756.521739</v>
      </c>
      <c r="O505" s="108" t="str">
        <f>IFERROR(IF(IF(LEFT(I505,1)="B",VLOOKUP(A505,'item dashboard'!A:K,11,0),"")&lt;1,0,IF(LEFT(I505,1)="b",VLOOKUP(A505,'item dashboard'!A:K,11,0),"")),"")</f>
        <v/>
      </c>
      <c r="P505" s="105" t="str">
        <f>IFERROR(VLOOKUP(A505,[2]Sheet2!$A:$C,3,0),1)</f>
        <v>#ERROR!</v>
      </c>
      <c r="Q505" s="109" t="str">
        <f>VLOOKUP(A505,'item dashboard'!A:A,1,0)</f>
        <v>B-GP103-DPK10</v>
      </c>
      <c r="R505" s="109"/>
      <c r="S505" s="109"/>
    </row>
    <row r="506" ht="12.75" customHeight="1">
      <c r="A506" s="15" t="s">
        <v>1208</v>
      </c>
      <c r="B506" s="15" t="s">
        <v>1209</v>
      </c>
      <c r="C506" s="107">
        <v>0.01</v>
      </c>
      <c r="D506" s="15" t="s">
        <v>4150</v>
      </c>
      <c r="E506" s="93">
        <v>7200.0</v>
      </c>
      <c r="F506" s="93">
        <v>1.0</v>
      </c>
      <c r="G506" s="93">
        <v>23.0</v>
      </c>
      <c r="H506" s="93">
        <v>26296.0</v>
      </c>
      <c r="I506" s="15" t="s">
        <v>4146</v>
      </c>
      <c r="J506" s="107">
        <v>0.00488</v>
      </c>
      <c r="K506" s="93">
        <v>2.5</v>
      </c>
      <c r="L506" s="15" t="s">
        <v>4149</v>
      </c>
      <c r="M506" s="104" t="str">
        <f t="shared" si="1"/>
        <v>#REF!</v>
      </c>
      <c r="N506" s="105">
        <f t="shared" si="2"/>
        <v>3756.521739</v>
      </c>
      <c r="O506" s="108" t="str">
        <f>IFERROR(IF(IF(LEFT(I506,1)="B",VLOOKUP(A506,'item dashboard'!A:K,11,0),"")&lt;1,0,IF(LEFT(I506,1)="b",VLOOKUP(A506,'item dashboard'!A:K,11,0),"")),"")</f>
        <v/>
      </c>
      <c r="P506" s="105" t="str">
        <f>IFERROR(VLOOKUP(A506,[2]Sheet2!$A:$C,3,0),1)</f>
        <v>#ERROR!</v>
      </c>
      <c r="Q506" s="109" t="str">
        <f>VLOOKUP(A506,'item dashboard'!A:A,1,0)</f>
        <v>B-GP103-DY10</v>
      </c>
      <c r="R506" s="109"/>
      <c r="S506" s="109"/>
    </row>
    <row r="507" ht="12.75" customHeight="1">
      <c r="A507" s="15" t="s">
        <v>1210</v>
      </c>
      <c r="B507" s="15" t="s">
        <v>1211</v>
      </c>
      <c r="C507" s="107">
        <v>0.01</v>
      </c>
      <c r="D507" s="15" t="s">
        <v>4150</v>
      </c>
      <c r="E507" s="93">
        <v>7200.0</v>
      </c>
      <c r="F507" s="93">
        <v>1.0</v>
      </c>
      <c r="G507" s="93">
        <v>18.97</v>
      </c>
      <c r="H507" s="93">
        <v>26296.0</v>
      </c>
      <c r="I507" s="15" t="s">
        <v>4146</v>
      </c>
      <c r="J507" s="107">
        <v>0.00488</v>
      </c>
      <c r="K507" s="93">
        <v>2.5</v>
      </c>
      <c r="L507" s="15" t="s">
        <v>4147</v>
      </c>
      <c r="M507" s="104" t="str">
        <f t="shared" si="1"/>
        <v>#REF!</v>
      </c>
      <c r="N507" s="105">
        <f t="shared" si="2"/>
        <v>4554.559831</v>
      </c>
      <c r="O507" s="108" t="str">
        <f>IFERROR(IF(IF(LEFT(I507,1)="B",VLOOKUP(A507,'item dashboard'!A:K,11,0),"")&lt;1,0,IF(LEFT(I507,1)="b",VLOOKUP(A507,'item dashboard'!A:K,11,0),"")),"")</f>
        <v/>
      </c>
      <c r="P507" s="105" t="str">
        <f>IFERROR(VLOOKUP(A507,[2]Sheet2!$A:$C,3,0),1)</f>
        <v>#ERROR!</v>
      </c>
      <c r="Q507" s="109" t="str">
        <f>VLOOKUP(A507,'item dashboard'!A:A,1,0)</f>
        <v>B-GP103-GD10</v>
      </c>
      <c r="R507" s="109"/>
      <c r="S507" s="109"/>
    </row>
    <row r="508" ht="12.75" customHeight="1">
      <c r="A508" s="15" t="s">
        <v>1212</v>
      </c>
      <c r="B508" s="15" t="s">
        <v>1213</v>
      </c>
      <c r="C508" s="107">
        <v>0.01</v>
      </c>
      <c r="D508" s="15" t="s">
        <v>4150</v>
      </c>
      <c r="E508" s="93">
        <v>7200.0</v>
      </c>
      <c r="F508" s="93">
        <v>1.0</v>
      </c>
      <c r="G508" s="93">
        <v>23.0</v>
      </c>
      <c r="H508" s="93">
        <v>25957.0</v>
      </c>
      <c r="I508" s="15" t="s">
        <v>4146</v>
      </c>
      <c r="J508" s="107">
        <v>0.004868</v>
      </c>
      <c r="K508" s="93">
        <v>2.5</v>
      </c>
      <c r="L508" s="15" t="s">
        <v>4147</v>
      </c>
      <c r="M508" s="104" t="str">
        <f t="shared" si="1"/>
        <v>#REF!</v>
      </c>
      <c r="N508" s="105">
        <f t="shared" si="2"/>
        <v>3756.521739</v>
      </c>
      <c r="O508" s="108" t="str">
        <f>IFERROR(IF(IF(LEFT(I508,1)="B",VLOOKUP(A508,'item dashboard'!A:K,11,0),"")&lt;1,0,IF(LEFT(I508,1)="b",VLOOKUP(A508,'item dashboard'!A:K,11,0),"")),"")</f>
        <v/>
      </c>
      <c r="P508" s="105" t="str">
        <f>IFERROR(VLOOKUP(A508,[2]Sheet2!$A:$C,3,0),1)</f>
        <v>#ERROR!</v>
      </c>
      <c r="Q508" s="109" t="str">
        <f>VLOOKUP(A508,'item dashboard'!A:A,1,0)</f>
        <v>B-GP103-LPK10</v>
      </c>
      <c r="R508" s="109"/>
      <c r="S508" s="109"/>
    </row>
    <row r="509" ht="12.75" customHeight="1">
      <c r="A509" s="15" t="s">
        <v>1214</v>
      </c>
      <c r="B509" s="15" t="s">
        <v>1215</v>
      </c>
      <c r="C509" s="107">
        <v>0.01</v>
      </c>
      <c r="D509" s="15" t="s">
        <v>4150</v>
      </c>
      <c r="E509" s="93">
        <v>7200.0</v>
      </c>
      <c r="F509" s="93">
        <v>1.0</v>
      </c>
      <c r="G509" s="93">
        <v>23.0</v>
      </c>
      <c r="H509" s="93">
        <v>25957.0</v>
      </c>
      <c r="I509" s="15" t="s">
        <v>4146</v>
      </c>
      <c r="J509" s="107">
        <v>0.005</v>
      </c>
      <c r="K509" s="93">
        <v>2.5</v>
      </c>
      <c r="L509" s="15" t="s">
        <v>4147</v>
      </c>
      <c r="M509" s="104" t="str">
        <f t="shared" si="1"/>
        <v>#REF!</v>
      </c>
      <c r="N509" s="105">
        <f t="shared" si="2"/>
        <v>3756.521739</v>
      </c>
      <c r="O509" s="108" t="str">
        <f>IFERROR(IF(IF(LEFT(I509,1)="B",VLOOKUP(A509,'item dashboard'!A:K,11,0),"")&lt;1,0,IF(LEFT(I509,1)="b",VLOOKUP(A509,'item dashboard'!A:K,11,0),"")),"")</f>
        <v/>
      </c>
      <c r="P509" s="105" t="str">
        <f>IFERROR(VLOOKUP(A509,[2]Sheet2!$A:$C,3,0),1)</f>
        <v>#ERROR!</v>
      </c>
      <c r="Q509" s="109" t="str">
        <f>VLOOKUP(A509,'item dashboard'!A:A,1,0)</f>
        <v>B-GP103-N10</v>
      </c>
      <c r="R509" s="109"/>
      <c r="S509" s="109"/>
    </row>
    <row r="510" ht="12.75" customHeight="1">
      <c r="A510" s="15" t="s">
        <v>1216</v>
      </c>
      <c r="B510" s="15" t="s">
        <v>1217</v>
      </c>
      <c r="C510" s="107">
        <v>0.01</v>
      </c>
      <c r="D510" s="15" t="s">
        <v>4148</v>
      </c>
      <c r="E510" s="93">
        <v>3600.0</v>
      </c>
      <c r="F510" s="93">
        <v>1.0</v>
      </c>
      <c r="G510" s="93">
        <v>5.0</v>
      </c>
      <c r="H510" s="93">
        <v>17280.0</v>
      </c>
      <c r="I510" s="15" t="s">
        <v>1214</v>
      </c>
      <c r="J510" s="107">
        <v>1.0</v>
      </c>
      <c r="K510" s="93">
        <v>2.0</v>
      </c>
      <c r="L510" s="15" t="s">
        <v>4147</v>
      </c>
      <c r="M510" s="104" t="str">
        <f t="shared" si="1"/>
        <v>#REF!</v>
      </c>
      <c r="N510" s="105">
        <f t="shared" si="2"/>
        <v>17280</v>
      </c>
      <c r="O510" s="108">
        <f>IFERROR(IF(IF(LEFT(I510,1)="B",VLOOKUP(A510,'item dashboard'!A:K,11,0),"")&lt;1,0,IF(LEFT(I510,1)="b",VLOOKUP(A510,'item dashboard'!A:K,11,0),"")),"")</f>
        <v>0</v>
      </c>
      <c r="P510" s="105" t="str">
        <f>IFERROR(VLOOKUP(A510,[2]Sheet2!$A:$C,3,0),1)</f>
        <v>#ERROR!</v>
      </c>
      <c r="Q510" s="109" t="str">
        <f>VLOOKUP(A510,'item dashboard'!A:A,1,0)</f>
        <v>B-GP103-N10EPCC</v>
      </c>
      <c r="R510" s="109"/>
      <c r="S510" s="109"/>
    </row>
    <row r="511" ht="12.75" customHeight="1">
      <c r="A511" s="15" t="s">
        <v>1218</v>
      </c>
      <c r="B511" s="15" t="s">
        <v>1219</v>
      </c>
      <c r="C511" s="107">
        <v>0.01</v>
      </c>
      <c r="D511" s="15" t="s">
        <v>4150</v>
      </c>
      <c r="E511" s="93">
        <v>7200.0</v>
      </c>
      <c r="F511" s="93">
        <v>1.0</v>
      </c>
      <c r="G511" s="93">
        <v>23.0</v>
      </c>
      <c r="H511" s="93">
        <v>26296.0</v>
      </c>
      <c r="I511" s="15" t="s">
        <v>4146</v>
      </c>
      <c r="J511" s="107">
        <v>0.00482</v>
      </c>
      <c r="K511" s="93">
        <v>2.5</v>
      </c>
      <c r="L511" s="15" t="s">
        <v>4147</v>
      </c>
      <c r="M511" s="104" t="str">
        <f t="shared" si="1"/>
        <v>#REF!</v>
      </c>
      <c r="N511" s="105">
        <f t="shared" si="2"/>
        <v>3756.521739</v>
      </c>
      <c r="O511" s="108" t="str">
        <f>IFERROR(IF(IF(LEFT(I511,1)="B",VLOOKUP(A511,'item dashboard'!A:K,11,0),"")&lt;1,0,IF(LEFT(I511,1)="b",VLOOKUP(A511,'item dashboard'!A:K,11,0),"")),"")</f>
        <v/>
      </c>
      <c r="P511" s="105" t="str">
        <f>IFERROR(VLOOKUP(A511,[2]Sheet2!$A:$C,3,0),1)</f>
        <v>#ERROR!</v>
      </c>
      <c r="Q511" s="109" t="str">
        <f>VLOOKUP(A511,'item dashboard'!A:A,1,0)</f>
        <v>B-GP103-O10</v>
      </c>
      <c r="R511" s="109"/>
      <c r="S511" s="109"/>
    </row>
    <row r="512" ht="12.75" customHeight="1">
      <c r="A512" s="15" t="s">
        <v>1220</v>
      </c>
      <c r="B512" s="15" t="s">
        <v>1219</v>
      </c>
      <c r="C512" s="107">
        <v>0.01</v>
      </c>
      <c r="D512" s="15" t="s">
        <v>4150</v>
      </c>
      <c r="E512" s="93">
        <v>7200.0</v>
      </c>
      <c r="F512" s="93">
        <v>1.0</v>
      </c>
      <c r="G512" s="93">
        <v>23.0</v>
      </c>
      <c r="H512" s="93">
        <v>26296.0</v>
      </c>
      <c r="I512" s="15" t="s">
        <v>4146</v>
      </c>
      <c r="J512" s="107">
        <v>0.0048</v>
      </c>
      <c r="K512" s="93">
        <v>2.5</v>
      </c>
      <c r="L512" s="15" t="s">
        <v>4147</v>
      </c>
      <c r="M512" s="104" t="str">
        <f t="shared" si="1"/>
        <v>#REF!</v>
      </c>
      <c r="N512" s="105">
        <f t="shared" si="2"/>
        <v>3756.521739</v>
      </c>
      <c r="O512" s="108" t="str">
        <f>IFERROR(IF(IF(LEFT(I512,1)="B",VLOOKUP(A512,'item dashboard'!A:K,11,0),"")&lt;1,0,IF(LEFT(I512,1)="b",VLOOKUP(A512,'item dashboard'!A:K,11,0),"")),"")</f>
        <v/>
      </c>
      <c r="P512" s="105" t="str">
        <f>IFERROR(VLOOKUP(A512,[2]Sheet2!$A:$C,3,0),1)</f>
        <v>#ERROR!</v>
      </c>
      <c r="Q512" s="109" t="str">
        <f>VLOOKUP(A512,'item dashboard'!A:A,1,0)</f>
        <v>B-GP103-O10ALYZ</v>
      </c>
      <c r="R512" s="109"/>
      <c r="S512" s="109"/>
    </row>
    <row r="513" ht="12.75" customHeight="1">
      <c r="A513" s="15" t="s">
        <v>1221</v>
      </c>
      <c r="B513" s="15" t="s">
        <v>1222</v>
      </c>
      <c r="C513" s="107">
        <v>0.01</v>
      </c>
      <c r="D513" s="15" t="s">
        <v>4150</v>
      </c>
      <c r="E513" s="93">
        <v>7200.0</v>
      </c>
      <c r="F513" s="93">
        <v>1.0</v>
      </c>
      <c r="G513" s="93">
        <v>12.0</v>
      </c>
      <c r="H513" s="93">
        <v>26296.0</v>
      </c>
      <c r="I513" s="15" t="s">
        <v>4146</v>
      </c>
      <c r="J513" s="107">
        <v>0.0049</v>
      </c>
      <c r="K513" s="93">
        <v>2.5</v>
      </c>
      <c r="L513" s="15" t="s">
        <v>4147</v>
      </c>
      <c r="M513" s="104" t="str">
        <f t="shared" si="1"/>
        <v>#REF!</v>
      </c>
      <c r="N513" s="105">
        <f t="shared" si="2"/>
        <v>7200</v>
      </c>
      <c r="O513" s="108" t="str">
        <f>IFERROR(IF(IF(LEFT(I513,1)="B",VLOOKUP(A513,'item dashboard'!A:K,11,0),"")&lt;1,0,IF(LEFT(I513,1)="b",VLOOKUP(A513,'item dashboard'!A:K,11,0),"")),"")</f>
        <v/>
      </c>
      <c r="P513" s="105" t="str">
        <f>IFERROR(VLOOKUP(A513,[2]Sheet2!$A:$C,3,0),1)</f>
        <v>#ERROR!</v>
      </c>
      <c r="Q513" s="109" t="str">
        <f>VLOOKUP(A513,'item dashboard'!A:A,1,0)</f>
        <v>B-GP103-PK10</v>
      </c>
      <c r="R513" s="109"/>
      <c r="S513" s="109"/>
    </row>
    <row r="514" ht="12.75" customHeight="1">
      <c r="A514" s="15" t="s">
        <v>1223</v>
      </c>
      <c r="B514" s="15" t="s">
        <v>1222</v>
      </c>
      <c r="C514" s="107">
        <v>0.013000000000000001</v>
      </c>
      <c r="D514" s="15" t="s">
        <v>4150</v>
      </c>
      <c r="E514" s="93">
        <v>7200.0</v>
      </c>
      <c r="F514" s="93">
        <v>1.0</v>
      </c>
      <c r="G514" s="93">
        <v>19.67</v>
      </c>
      <c r="H514" s="93">
        <v>26296.0</v>
      </c>
      <c r="I514" s="15" t="s">
        <v>4146</v>
      </c>
      <c r="J514" s="107">
        <v>0.00637</v>
      </c>
      <c r="K514" s="93">
        <v>2.5</v>
      </c>
      <c r="L514" s="15" t="s">
        <v>4147</v>
      </c>
      <c r="M514" s="104" t="str">
        <f t="shared" si="1"/>
        <v>#REF!</v>
      </c>
      <c r="N514" s="105">
        <f t="shared" si="2"/>
        <v>4392.475852</v>
      </c>
      <c r="O514" s="108" t="str">
        <f>IFERROR(IF(IF(LEFT(I514,1)="B",VLOOKUP(A514,'item dashboard'!A:K,11,0),"")&lt;1,0,IF(LEFT(I514,1)="b",VLOOKUP(A514,'item dashboard'!A:K,11,0),"")),"")</f>
        <v/>
      </c>
      <c r="P514" s="105" t="str">
        <f>IFERROR(VLOOKUP(A514,[2]Sheet2!$A:$C,3,0),1)</f>
        <v>#ERROR!</v>
      </c>
      <c r="Q514" s="109" t="str">
        <f>VLOOKUP(A514,'item dashboard'!A:A,1,0)</f>
        <v>B-GP103-PK13</v>
      </c>
      <c r="R514" s="109"/>
      <c r="S514" s="109"/>
    </row>
    <row r="515" ht="12.75" customHeight="1">
      <c r="A515" s="15" t="s">
        <v>1224</v>
      </c>
      <c r="B515" s="15" t="s">
        <v>1225</v>
      </c>
      <c r="C515" s="107">
        <v>0.01</v>
      </c>
      <c r="D515" s="15" t="s">
        <v>4150</v>
      </c>
      <c r="E515" s="93">
        <v>7200.0</v>
      </c>
      <c r="F515" s="93">
        <v>1.0</v>
      </c>
      <c r="G515" s="93">
        <v>17.4</v>
      </c>
      <c r="H515" s="93">
        <v>26296.0</v>
      </c>
      <c r="I515" s="15" t="s">
        <v>4146</v>
      </c>
      <c r="J515" s="107">
        <v>0.0049</v>
      </c>
      <c r="K515" s="93">
        <v>2.5</v>
      </c>
      <c r="L515" s="15" t="s">
        <v>4147</v>
      </c>
      <c r="M515" s="104" t="str">
        <f t="shared" si="1"/>
        <v>#REF!</v>
      </c>
      <c r="N515" s="105">
        <f t="shared" si="2"/>
        <v>4965.517241</v>
      </c>
      <c r="O515" s="108" t="str">
        <f>IFERROR(IF(IF(LEFT(I515,1)="B",VLOOKUP(A515,'item dashboard'!A:K,11,0),"")&lt;1,0,IF(LEFT(I515,1)="b",VLOOKUP(A515,'item dashboard'!A:K,11,0),"")),"")</f>
        <v/>
      </c>
      <c r="P515" s="105" t="str">
        <f>IFERROR(VLOOKUP(A515,[2]Sheet2!$A:$C,3,0),1)</f>
        <v>#ERROR!</v>
      </c>
      <c r="Q515" s="109" t="str">
        <f>VLOOKUP(A515,'item dashboard'!A:A,1,0)</f>
        <v>B-GP103-PN10</v>
      </c>
      <c r="R515" s="109"/>
      <c r="S515" s="109"/>
    </row>
    <row r="516" ht="12.75" customHeight="1">
      <c r="A516" s="15" t="s">
        <v>1226</v>
      </c>
      <c r="B516" s="15" t="s">
        <v>1227</v>
      </c>
      <c r="C516" s="107">
        <v>0.01</v>
      </c>
      <c r="D516" s="15" t="s">
        <v>4150</v>
      </c>
      <c r="E516" s="93">
        <v>7200.0</v>
      </c>
      <c r="F516" s="93">
        <v>1.0</v>
      </c>
      <c r="G516" s="93">
        <v>23.0</v>
      </c>
      <c r="H516" s="93">
        <v>26296.0</v>
      </c>
      <c r="I516" s="15" t="s">
        <v>4146</v>
      </c>
      <c r="J516" s="107">
        <v>0.0049</v>
      </c>
      <c r="K516" s="93">
        <v>2.5</v>
      </c>
      <c r="L516" s="15" t="s">
        <v>4149</v>
      </c>
      <c r="M516" s="104" t="str">
        <f t="shared" si="1"/>
        <v>#REF!</v>
      </c>
      <c r="N516" s="105">
        <f t="shared" si="2"/>
        <v>3756.521739</v>
      </c>
      <c r="O516" s="108" t="str">
        <f>IFERROR(IF(IF(LEFT(I516,1)="B",VLOOKUP(A516,'item dashboard'!A:K,11,0),"")&lt;1,0,IF(LEFT(I516,1)="b",VLOOKUP(A516,'item dashboard'!A:K,11,0),"")),"")</f>
        <v/>
      </c>
      <c r="P516" s="105" t="str">
        <f>IFERROR(VLOOKUP(A516,[2]Sheet2!$A:$C,3,0),1)</f>
        <v>#ERROR!</v>
      </c>
      <c r="Q516" s="109" t="str">
        <f>VLOOKUP(A516,'item dashboard'!A:A,1,0)</f>
        <v>B-GP103-PW10</v>
      </c>
      <c r="R516" s="109"/>
      <c r="S516" s="109"/>
    </row>
    <row r="517" ht="12.75" customHeight="1">
      <c r="A517" s="15" t="s">
        <v>1228</v>
      </c>
      <c r="B517" s="15" t="s">
        <v>1227</v>
      </c>
      <c r="C517" s="107">
        <v>0.013000000000000001</v>
      </c>
      <c r="D517" s="15" t="s">
        <v>4150</v>
      </c>
      <c r="E517" s="93">
        <v>7200.0</v>
      </c>
      <c r="F517" s="93">
        <v>1.0</v>
      </c>
      <c r="G517" s="93">
        <v>23.0</v>
      </c>
      <c r="H517" s="93">
        <v>26296.0</v>
      </c>
      <c r="I517" s="15" t="s">
        <v>4146</v>
      </c>
      <c r="J517" s="107">
        <v>0.00637</v>
      </c>
      <c r="K517" s="93">
        <v>2.5</v>
      </c>
      <c r="L517" s="15" t="s">
        <v>4149</v>
      </c>
      <c r="M517" s="104" t="str">
        <f t="shared" si="1"/>
        <v>#REF!</v>
      </c>
      <c r="N517" s="105">
        <f t="shared" si="2"/>
        <v>3756.521739</v>
      </c>
      <c r="O517" s="108" t="str">
        <f>IFERROR(IF(IF(LEFT(I517,1)="B",VLOOKUP(A517,'item dashboard'!A:K,11,0),"")&lt;1,0,IF(LEFT(I517,1)="b",VLOOKUP(A517,'item dashboard'!A:K,11,0),"")),"")</f>
        <v/>
      </c>
      <c r="P517" s="105" t="str">
        <f>IFERROR(VLOOKUP(A517,[2]Sheet2!$A:$C,3,0),1)</f>
        <v>#ERROR!</v>
      </c>
      <c r="Q517" s="109" t="str">
        <f>VLOOKUP(A517,'item dashboard'!A:A,1,0)</f>
        <v>B-GP103-PW13</v>
      </c>
      <c r="R517" s="109"/>
      <c r="S517" s="109"/>
    </row>
    <row r="518" ht="12.75" customHeight="1">
      <c r="A518" s="15" t="s">
        <v>1229</v>
      </c>
      <c r="B518" s="15" t="s">
        <v>1230</v>
      </c>
      <c r="C518" s="107">
        <v>0.01</v>
      </c>
      <c r="D518" s="15" t="s">
        <v>4150</v>
      </c>
      <c r="E518" s="93">
        <v>7200.0</v>
      </c>
      <c r="F518" s="93">
        <v>1.0</v>
      </c>
      <c r="G518" s="93">
        <v>22.5</v>
      </c>
      <c r="H518" s="93">
        <v>26296.0</v>
      </c>
      <c r="I518" s="15" t="s">
        <v>4146</v>
      </c>
      <c r="J518" s="107">
        <v>0.00488</v>
      </c>
      <c r="K518" s="93">
        <v>2.5</v>
      </c>
      <c r="L518" s="15" t="s">
        <v>4147</v>
      </c>
      <c r="M518" s="104" t="str">
        <f t="shared" si="1"/>
        <v>#REF!</v>
      </c>
      <c r="N518" s="105">
        <f t="shared" si="2"/>
        <v>3840</v>
      </c>
      <c r="O518" s="108" t="str">
        <f>IFERROR(IF(IF(LEFT(I518,1)="B",VLOOKUP(A518,'item dashboard'!A:K,11,0),"")&lt;1,0,IF(LEFT(I518,1)="b",VLOOKUP(A518,'item dashboard'!A:K,11,0),"")),"")</f>
        <v/>
      </c>
      <c r="P518" s="105" t="str">
        <f>IFERROR(VLOOKUP(A518,[2]Sheet2!$A:$C,3,0),1)</f>
        <v>#ERROR!</v>
      </c>
      <c r="Q518" s="109" t="str">
        <f>VLOOKUP(A518,'item dashboard'!A:A,1,0)</f>
        <v>B-GP103-RD10</v>
      </c>
      <c r="R518" s="109"/>
      <c r="S518" s="109"/>
    </row>
    <row r="519" ht="12.75" customHeight="1">
      <c r="A519" s="15" t="s">
        <v>1231</v>
      </c>
      <c r="B519" s="15" t="s">
        <v>1232</v>
      </c>
      <c r="C519" s="107">
        <v>0.01</v>
      </c>
      <c r="D519" s="15" t="s">
        <v>4150</v>
      </c>
      <c r="E519" s="93">
        <v>7200.0</v>
      </c>
      <c r="F519" s="93">
        <v>1.0</v>
      </c>
      <c r="G519" s="93">
        <v>12.0</v>
      </c>
      <c r="H519" s="93">
        <v>7200.0</v>
      </c>
      <c r="I519" s="15" t="s">
        <v>4146</v>
      </c>
      <c r="J519" s="107">
        <v>0.00488</v>
      </c>
      <c r="K519" s="93">
        <v>2.5</v>
      </c>
      <c r="L519" s="15" t="s">
        <v>4147</v>
      </c>
      <c r="M519" s="104" t="str">
        <f t="shared" si="1"/>
        <v>#REF!</v>
      </c>
      <c r="N519" s="105">
        <f t="shared" si="2"/>
        <v>7200</v>
      </c>
      <c r="O519" s="108" t="str">
        <f>IFERROR(IF(IF(LEFT(I519,1)="B",VLOOKUP(A519,'item dashboard'!A:K,11,0),"")&lt;1,0,IF(LEFT(I519,1)="b",VLOOKUP(A519,'item dashboard'!A:K,11,0),"")),"")</f>
        <v/>
      </c>
      <c r="P519" s="105" t="str">
        <f>IFERROR(VLOOKUP(A519,[2]Sheet2!$A:$C,3,0),1)</f>
        <v>#ERROR!</v>
      </c>
      <c r="Q519" s="109" t="str">
        <f>VLOOKUP(A519,'item dashboard'!A:A,1,0)</f>
        <v>B-GP103-RD10MOV</v>
      </c>
      <c r="R519" s="109"/>
      <c r="S519" s="109"/>
    </row>
    <row r="520" ht="12.75" customHeight="1">
      <c r="A520" s="15" t="s">
        <v>1233</v>
      </c>
      <c r="B520" s="15" t="s">
        <v>816</v>
      </c>
      <c r="C520" s="107">
        <v>0.01</v>
      </c>
      <c r="D520" s="15" t="s">
        <v>4150</v>
      </c>
      <c r="E520" s="93">
        <v>7200.0</v>
      </c>
      <c r="F520" s="93">
        <v>1.0</v>
      </c>
      <c r="G520" s="93">
        <v>23.0</v>
      </c>
      <c r="H520" s="93">
        <v>26296.0</v>
      </c>
      <c r="I520" s="15" t="s">
        <v>4146</v>
      </c>
      <c r="J520" s="107">
        <v>0.00486</v>
      </c>
      <c r="K520" s="93">
        <v>2.5</v>
      </c>
      <c r="L520" s="15" t="s">
        <v>4147</v>
      </c>
      <c r="M520" s="104" t="str">
        <f t="shared" si="1"/>
        <v>#REF!</v>
      </c>
      <c r="N520" s="105">
        <f t="shared" si="2"/>
        <v>3756.521739</v>
      </c>
      <c r="O520" s="108" t="str">
        <f>IFERROR(IF(IF(LEFT(I520,1)="B",VLOOKUP(A520,'item dashboard'!A:K,11,0),"")&lt;1,0,IF(LEFT(I520,1)="b",VLOOKUP(A520,'item dashboard'!A:K,11,0),"")),"")</f>
        <v/>
      </c>
      <c r="P520" s="105" t="str">
        <f>IFERROR(VLOOKUP(A520,[2]Sheet2!$A:$C,3,0),1)</f>
        <v>#ERROR!</v>
      </c>
      <c r="Q520" s="109" t="str">
        <f>VLOOKUP(A520,'item dashboard'!A:A,1,0)</f>
        <v>B-GP103-W10</v>
      </c>
      <c r="R520" s="109"/>
      <c r="S520" s="109"/>
    </row>
    <row r="521" ht="12.75" customHeight="1">
      <c r="A521" s="15" t="s">
        <v>1234</v>
      </c>
      <c r="B521" s="15" t="s">
        <v>816</v>
      </c>
      <c r="C521" s="107">
        <v>0.013000000000000001</v>
      </c>
      <c r="D521" s="15" t="s">
        <v>4150</v>
      </c>
      <c r="E521" s="93">
        <v>7200.0</v>
      </c>
      <c r="F521" s="93">
        <v>1.0</v>
      </c>
      <c r="G521" s="93">
        <v>21.5</v>
      </c>
      <c r="H521" s="93">
        <v>26296.0</v>
      </c>
      <c r="I521" s="15" t="s">
        <v>4146</v>
      </c>
      <c r="J521" s="107">
        <v>0.006318000000000001</v>
      </c>
      <c r="K521" s="93">
        <v>2.5</v>
      </c>
      <c r="L521" s="15" t="s">
        <v>4147</v>
      </c>
      <c r="M521" s="104" t="str">
        <f t="shared" si="1"/>
        <v>#REF!</v>
      </c>
      <c r="N521" s="105">
        <f t="shared" si="2"/>
        <v>4018.604651</v>
      </c>
      <c r="O521" s="108" t="str">
        <f>IFERROR(IF(IF(LEFT(I521,1)="B",VLOOKUP(A521,'item dashboard'!A:K,11,0),"")&lt;1,0,IF(LEFT(I521,1)="b",VLOOKUP(A521,'item dashboard'!A:K,11,0),"")),"")</f>
        <v/>
      </c>
      <c r="P521" s="105" t="str">
        <f>IFERROR(VLOOKUP(A521,[2]Sheet2!$A:$C,3,0),1)</f>
        <v>#ERROR!</v>
      </c>
      <c r="Q521" s="109" t="str">
        <f>VLOOKUP(A521,'item dashboard'!A:A,1,0)</f>
        <v>B-GP103-W13</v>
      </c>
      <c r="R521" s="109"/>
      <c r="S521" s="109"/>
    </row>
    <row r="522" ht="12.75" customHeight="1">
      <c r="A522" s="15" t="s">
        <v>1235</v>
      </c>
      <c r="B522" s="15" t="s">
        <v>1236</v>
      </c>
      <c r="C522" s="107">
        <v>0.01</v>
      </c>
      <c r="D522" s="15" t="s">
        <v>4150</v>
      </c>
      <c r="E522" s="93">
        <v>7200.0</v>
      </c>
      <c r="F522" s="93">
        <v>1.0</v>
      </c>
      <c r="G522" s="93">
        <v>17.94</v>
      </c>
      <c r="H522" s="93">
        <v>26296.0</v>
      </c>
      <c r="I522" s="15" t="s">
        <v>4146</v>
      </c>
      <c r="J522" s="107">
        <v>0.00488</v>
      </c>
      <c r="K522" s="93">
        <v>2.5</v>
      </c>
      <c r="L522" s="15" t="s">
        <v>4147</v>
      </c>
      <c r="M522" s="104" t="str">
        <f t="shared" si="1"/>
        <v>#REF!</v>
      </c>
      <c r="N522" s="105">
        <f t="shared" si="2"/>
        <v>4816.053512</v>
      </c>
      <c r="O522" s="108" t="str">
        <f>IFERROR(IF(IF(LEFT(I522,1)="B",VLOOKUP(A522,'item dashboard'!A:K,11,0),"")&lt;1,0,IF(LEFT(I522,1)="b",VLOOKUP(A522,'item dashboard'!A:K,11,0),"")),"")</f>
        <v/>
      </c>
      <c r="P522" s="105" t="str">
        <f>IFERROR(VLOOKUP(A522,[2]Sheet2!$A:$C,3,0),1)</f>
        <v>#ERROR!</v>
      </c>
      <c r="Q522" s="109" t="str">
        <f>VLOOKUP(A522,'item dashboard'!A:A,1,0)</f>
        <v>B-GP103-Y10</v>
      </c>
      <c r="R522" s="109"/>
      <c r="S522" s="109"/>
    </row>
    <row r="523" ht="12.75" customHeight="1">
      <c r="A523" s="15" t="s">
        <v>1237</v>
      </c>
      <c r="B523" s="15" t="s">
        <v>1238</v>
      </c>
      <c r="C523" s="107">
        <v>0.01</v>
      </c>
      <c r="D523" s="15" t="s">
        <v>4148</v>
      </c>
      <c r="E523" s="93">
        <v>3600.0</v>
      </c>
      <c r="F523" s="93">
        <v>1.0</v>
      </c>
      <c r="G523" s="93">
        <v>5.0</v>
      </c>
      <c r="H523" s="93">
        <v>17280.0</v>
      </c>
      <c r="I523" s="15" t="s">
        <v>1235</v>
      </c>
      <c r="J523" s="107">
        <v>1.0</v>
      </c>
      <c r="K523" s="93">
        <v>2.0</v>
      </c>
      <c r="L523" s="15" t="s">
        <v>4147</v>
      </c>
      <c r="M523" s="104" t="str">
        <f t="shared" si="1"/>
        <v>#REF!</v>
      </c>
      <c r="N523" s="105">
        <f t="shared" si="2"/>
        <v>17280</v>
      </c>
      <c r="O523" s="108">
        <f>IFERROR(IF(IF(LEFT(I523,1)="B",VLOOKUP(A523,'item dashboard'!A:K,11,0),"")&lt;1,0,IF(LEFT(I523,1)="b",VLOOKUP(A523,'item dashboard'!A:K,11,0),"")),"")</f>
        <v>0</v>
      </c>
      <c r="P523" s="105" t="str">
        <f>IFERROR(VLOOKUP(A523,[2]Sheet2!$A:$C,3,0),1)</f>
        <v>#ERROR!</v>
      </c>
      <c r="Q523" s="109" t="str">
        <f>VLOOKUP(A523,'item dashboard'!A:A,1,0)</f>
        <v>B-GP103-Y10ALYZ</v>
      </c>
      <c r="R523" s="109"/>
      <c r="S523" s="109"/>
    </row>
    <row r="524" ht="12.75" customHeight="1">
      <c r="A524" s="15" t="s">
        <v>1184</v>
      </c>
      <c r="B524" s="15" t="s">
        <v>1185</v>
      </c>
      <c r="C524" s="107">
        <v>0.01</v>
      </c>
      <c r="D524" s="15" t="s">
        <v>4150</v>
      </c>
      <c r="E524" s="93">
        <v>7200.0</v>
      </c>
      <c r="F524" s="93">
        <v>1.0</v>
      </c>
      <c r="G524" s="93">
        <v>13.0</v>
      </c>
      <c r="H524" s="93">
        <v>46523.0</v>
      </c>
      <c r="I524" s="15" t="s">
        <v>4146</v>
      </c>
      <c r="J524" s="107">
        <v>0.005733</v>
      </c>
      <c r="K524" s="93">
        <v>2.5</v>
      </c>
      <c r="L524" s="15" t="s">
        <v>4147</v>
      </c>
      <c r="M524" s="104" t="str">
        <f t="shared" si="1"/>
        <v>#REF!</v>
      </c>
      <c r="N524" s="105">
        <f t="shared" si="2"/>
        <v>6646.153846</v>
      </c>
      <c r="O524" s="108" t="str">
        <f>IFERROR(IF(IF(LEFT(I524,1)="B",VLOOKUP(A524,'item dashboard'!A:K,11,0),"")&lt;1,0,IF(LEFT(I524,1)="b",VLOOKUP(A524,'item dashboard'!A:K,11,0),"")),"")</f>
        <v/>
      </c>
      <c r="P524" s="105" t="str">
        <f>IFERROR(VLOOKUP(A524,[2]Sheet2!$A:$C,3,0),1)</f>
        <v>#ERROR!</v>
      </c>
      <c r="Q524" s="109" t="str">
        <f>VLOOKUP(A524,'item dashboard'!A:A,1,0)</f>
        <v>B-GP103B-DPK10</v>
      </c>
      <c r="R524" s="109"/>
      <c r="S524" s="109"/>
    </row>
    <row r="525" ht="12.75" customHeight="1">
      <c r="A525" s="15" t="s">
        <v>1186</v>
      </c>
      <c r="B525" s="15" t="s">
        <v>1187</v>
      </c>
      <c r="C525" s="107">
        <v>0.01</v>
      </c>
      <c r="D525" s="15" t="s">
        <v>4150</v>
      </c>
      <c r="E525" s="93">
        <v>7200.0</v>
      </c>
      <c r="F525" s="93">
        <v>1.0</v>
      </c>
      <c r="G525" s="93">
        <v>13.0</v>
      </c>
      <c r="H525" s="93">
        <v>46523.0</v>
      </c>
      <c r="I525" s="15" t="s">
        <v>4146</v>
      </c>
      <c r="J525" s="107">
        <v>0.005849999999999999</v>
      </c>
      <c r="K525" s="93">
        <v>2.5</v>
      </c>
      <c r="L525" s="15" t="s">
        <v>4147</v>
      </c>
      <c r="M525" s="104" t="str">
        <f t="shared" si="1"/>
        <v>#REF!</v>
      </c>
      <c r="N525" s="105">
        <f t="shared" si="2"/>
        <v>6646.153846</v>
      </c>
      <c r="O525" s="108" t="str">
        <f>IFERROR(IF(IF(LEFT(I525,1)="B",VLOOKUP(A525,'item dashboard'!A:K,11,0),"")&lt;1,0,IF(LEFT(I525,1)="b",VLOOKUP(A525,'item dashboard'!A:K,11,0),"")),"")</f>
        <v/>
      </c>
      <c r="P525" s="105" t="str">
        <f>IFERROR(VLOOKUP(A525,[2]Sheet2!$A:$C,3,0),1)</f>
        <v>#ERROR!</v>
      </c>
      <c r="Q525" s="109" t="str">
        <f>VLOOKUP(A525,'item dashboard'!A:A,1,0)</f>
        <v>B-GP103B-N10</v>
      </c>
      <c r="R525" s="109"/>
      <c r="S525" s="109"/>
    </row>
    <row r="526" ht="12.75" customHeight="1">
      <c r="A526" s="15" t="s">
        <v>1193</v>
      </c>
      <c r="B526" s="15" t="s">
        <v>1194</v>
      </c>
      <c r="C526" s="107">
        <v>0.011699999999999999</v>
      </c>
      <c r="D526" s="15" t="s">
        <v>4148</v>
      </c>
      <c r="E526" s="93">
        <v>3600.0</v>
      </c>
      <c r="F526" s="93">
        <v>1.0</v>
      </c>
      <c r="G526" s="93">
        <v>5.0</v>
      </c>
      <c r="H526" s="93">
        <v>17280.0</v>
      </c>
      <c r="I526" s="15" t="s">
        <v>1186</v>
      </c>
      <c r="J526" s="107">
        <v>1.0</v>
      </c>
      <c r="K526" s="93">
        <v>2.0</v>
      </c>
      <c r="L526" s="15" t="s">
        <v>4147</v>
      </c>
      <c r="M526" s="104" t="str">
        <f t="shared" si="1"/>
        <v>#REF!</v>
      </c>
      <c r="N526" s="105">
        <f t="shared" si="2"/>
        <v>17280</v>
      </c>
      <c r="O526" s="108">
        <f>IFERROR(IF(IF(LEFT(I526,1)="B",VLOOKUP(A526,'item dashboard'!A:K,11,0),"")&lt;1,0,IF(LEFT(I526,1)="b",VLOOKUP(A526,'item dashboard'!A:K,11,0),"")),"")</f>
        <v>0</v>
      </c>
      <c r="P526" s="105" t="str">
        <f>IFERROR(VLOOKUP(A526,[2]Sheet2!$A:$C,3,0),1)</f>
        <v>#ERROR!</v>
      </c>
      <c r="Q526" s="109" t="str">
        <f>VLOOKUP(A526,'item dashboard'!A:A,1,0)</f>
        <v>B-GP103B-N10MOV</v>
      </c>
      <c r="R526" s="109"/>
      <c r="S526" s="109"/>
    </row>
    <row r="527" ht="12.75" customHeight="1">
      <c r="A527" s="15" t="s">
        <v>1195</v>
      </c>
      <c r="B527" s="15" t="s">
        <v>1196</v>
      </c>
      <c r="C527" s="107">
        <v>0.01</v>
      </c>
      <c r="D527" s="15" t="s">
        <v>4150</v>
      </c>
      <c r="E527" s="93">
        <v>7200.0</v>
      </c>
      <c r="F527" s="93">
        <v>1.0</v>
      </c>
      <c r="G527" s="93">
        <v>13.0</v>
      </c>
      <c r="H527" s="93">
        <v>46523.0</v>
      </c>
      <c r="I527" s="15" t="s">
        <v>4146</v>
      </c>
      <c r="J527" s="107">
        <v>0.005733</v>
      </c>
      <c r="K527" s="93">
        <v>2.5</v>
      </c>
      <c r="L527" s="15" t="s">
        <v>4147</v>
      </c>
      <c r="M527" s="104" t="str">
        <f t="shared" si="1"/>
        <v>#REF!</v>
      </c>
      <c r="N527" s="105">
        <f t="shared" si="2"/>
        <v>6646.153846</v>
      </c>
      <c r="O527" s="108" t="str">
        <f>IFERROR(IF(IF(LEFT(I527,1)="B",VLOOKUP(A527,'item dashboard'!A:K,11,0),"")&lt;1,0,IF(LEFT(I527,1)="b",VLOOKUP(A527,'item dashboard'!A:K,11,0),"")),"")</f>
        <v/>
      </c>
      <c r="P527" s="105" t="str">
        <f>IFERROR(VLOOKUP(A527,[2]Sheet2!$A:$C,3,0),1)</f>
        <v>#ERROR!</v>
      </c>
      <c r="Q527" s="109" t="str">
        <f>VLOOKUP(A527,'item dashboard'!A:A,1,0)</f>
        <v>B-GP103B-PK10</v>
      </c>
      <c r="R527" s="109"/>
      <c r="S527" s="109"/>
    </row>
    <row r="528" ht="12.75" customHeight="1">
      <c r="A528" s="15" t="s">
        <v>1197</v>
      </c>
      <c r="B528" s="15" t="s">
        <v>1198</v>
      </c>
      <c r="C528" s="107">
        <v>0.01</v>
      </c>
      <c r="D528" s="15" t="s">
        <v>4150</v>
      </c>
      <c r="E528" s="93">
        <v>7200.0</v>
      </c>
      <c r="F528" s="93">
        <v>1.0</v>
      </c>
      <c r="G528" s="93">
        <v>17.4</v>
      </c>
      <c r="H528" s="93">
        <v>46523.0</v>
      </c>
      <c r="I528" s="15" t="s">
        <v>4146</v>
      </c>
      <c r="J528" s="107">
        <v>0.005803</v>
      </c>
      <c r="K528" s="93">
        <v>2.5</v>
      </c>
      <c r="L528" s="15" t="s">
        <v>4147</v>
      </c>
      <c r="M528" s="104" t="str">
        <f t="shared" si="1"/>
        <v>#REF!</v>
      </c>
      <c r="N528" s="105">
        <f t="shared" si="2"/>
        <v>4965.517241</v>
      </c>
      <c r="O528" s="108" t="str">
        <f>IFERROR(IF(IF(LEFT(I528,1)="B",VLOOKUP(A528,'item dashboard'!A:K,11,0),"")&lt;1,0,IF(LEFT(I528,1)="b",VLOOKUP(A528,'item dashboard'!A:K,11,0),"")),"")</f>
        <v/>
      </c>
      <c r="P528" s="105" t="str">
        <f>IFERROR(VLOOKUP(A528,[2]Sheet2!$A:$C,3,0),1)</f>
        <v>#ERROR!</v>
      </c>
      <c r="Q528" s="109" t="str">
        <f>VLOOKUP(A528,'item dashboard'!A:A,1,0)</f>
        <v>B-GP103B-PN10</v>
      </c>
      <c r="R528" s="109"/>
      <c r="S528" s="109"/>
    </row>
    <row r="529" ht="12.75" customHeight="1">
      <c r="A529" s="15" t="s">
        <v>1199</v>
      </c>
      <c r="B529" s="15" t="s">
        <v>1200</v>
      </c>
      <c r="C529" s="107">
        <v>0.011699999999999999</v>
      </c>
      <c r="D529" s="15" t="s">
        <v>4148</v>
      </c>
      <c r="E529" s="93">
        <v>3600.0</v>
      </c>
      <c r="F529" s="93">
        <v>1.0</v>
      </c>
      <c r="G529" s="93">
        <v>5.0</v>
      </c>
      <c r="H529" s="93">
        <v>17280.0</v>
      </c>
      <c r="I529" s="15" t="s">
        <v>1197</v>
      </c>
      <c r="J529" s="107">
        <v>1.0</v>
      </c>
      <c r="K529" s="93">
        <v>2.0</v>
      </c>
      <c r="L529" s="15" t="s">
        <v>4147</v>
      </c>
      <c r="M529" s="104" t="str">
        <f t="shared" si="1"/>
        <v>#REF!</v>
      </c>
      <c r="N529" s="105">
        <f t="shared" si="2"/>
        <v>17280</v>
      </c>
      <c r="O529" s="108">
        <f>IFERROR(IF(IF(LEFT(I529,1)="B",VLOOKUP(A529,'item dashboard'!A:K,11,0),"")&lt;1,0,IF(LEFT(I529,1)="b",VLOOKUP(A529,'item dashboard'!A:K,11,0),"")),"")</f>
        <v>0</v>
      </c>
      <c r="P529" s="105" t="str">
        <f>IFERROR(VLOOKUP(A529,[2]Sheet2!$A:$C,3,0),1)</f>
        <v>#ERROR!</v>
      </c>
      <c r="Q529" s="109" t="str">
        <f>VLOOKUP(A529,'item dashboard'!A:A,1,0)</f>
        <v>B-GP103B-PN10HAIR</v>
      </c>
      <c r="R529" s="109"/>
      <c r="S529" s="109"/>
    </row>
    <row r="530" ht="12.75" customHeight="1">
      <c r="A530" s="15" t="s">
        <v>135</v>
      </c>
      <c r="B530" s="15" t="s">
        <v>1201</v>
      </c>
      <c r="C530" s="107">
        <v>0.01</v>
      </c>
      <c r="D530" s="15" t="s">
        <v>4150</v>
      </c>
      <c r="E530" s="93">
        <v>7200.0</v>
      </c>
      <c r="F530" s="93">
        <v>1.0</v>
      </c>
      <c r="G530" s="93">
        <v>13.0</v>
      </c>
      <c r="H530" s="93">
        <v>46523.0</v>
      </c>
      <c r="I530" s="15" t="s">
        <v>4146</v>
      </c>
      <c r="J530" s="107">
        <v>0.00571</v>
      </c>
      <c r="K530" s="93">
        <v>2.5</v>
      </c>
      <c r="L530" s="15" t="s">
        <v>4147</v>
      </c>
      <c r="M530" s="104" t="str">
        <f t="shared" si="1"/>
        <v>#REF!</v>
      </c>
      <c r="N530" s="105">
        <f t="shared" si="2"/>
        <v>6646.153846</v>
      </c>
      <c r="O530" s="108" t="str">
        <f>IFERROR(IF(IF(LEFT(I530,1)="B",VLOOKUP(A530,'item dashboard'!A:K,11,0),"")&lt;1,0,IF(LEFT(I530,1)="b",VLOOKUP(A530,'item dashboard'!A:K,11,0),"")),"")</f>
        <v/>
      </c>
      <c r="P530" s="105" t="str">
        <f>IFERROR(VLOOKUP(A530,[2]Sheet2!$A:$C,3,0),1)</f>
        <v>#ERROR!</v>
      </c>
      <c r="Q530" s="109" t="str">
        <f>VLOOKUP(A530,'item dashboard'!A:A,1,0)</f>
        <v>B-GP103B-RD10</v>
      </c>
      <c r="R530" s="109"/>
      <c r="S530" s="109"/>
    </row>
    <row r="531" ht="12.75" customHeight="1">
      <c r="A531" s="15" t="s">
        <v>1202</v>
      </c>
      <c r="B531" s="15" t="s">
        <v>1203</v>
      </c>
      <c r="C531" s="107">
        <v>0.01</v>
      </c>
      <c r="D531" s="15" t="s">
        <v>4150</v>
      </c>
      <c r="E531" s="93">
        <v>7200.0</v>
      </c>
      <c r="F531" s="93">
        <v>1.0</v>
      </c>
      <c r="G531" s="93">
        <v>23.0</v>
      </c>
      <c r="H531" s="93">
        <v>26296.0</v>
      </c>
      <c r="I531" s="15" t="s">
        <v>4146</v>
      </c>
      <c r="J531" s="107">
        <v>0.005686</v>
      </c>
      <c r="K531" s="93">
        <v>2.5</v>
      </c>
      <c r="L531" s="15" t="s">
        <v>4147</v>
      </c>
      <c r="M531" s="104" t="str">
        <f t="shared" si="1"/>
        <v>#REF!</v>
      </c>
      <c r="N531" s="105">
        <f t="shared" si="2"/>
        <v>3756.521739</v>
      </c>
      <c r="O531" s="108" t="str">
        <f>IFERROR(IF(IF(LEFT(I531,1)="B",VLOOKUP(A531,'item dashboard'!A:K,11,0),"")&lt;1,0,IF(LEFT(I531,1)="b",VLOOKUP(A531,'item dashboard'!A:K,11,0),"")),"")</f>
        <v/>
      </c>
      <c r="P531" s="105" t="str">
        <f>IFERROR(VLOOKUP(A531,[2]Sheet2!$A:$C,3,0),1)</f>
        <v>#ERROR!</v>
      </c>
      <c r="Q531" s="109" t="str">
        <f>VLOOKUP(A531,'item dashboard'!A:A,1,0)</f>
        <v>B-GP103B-W10</v>
      </c>
      <c r="R531" s="109"/>
      <c r="S531" s="109"/>
    </row>
    <row r="532" ht="12.75" customHeight="1">
      <c r="A532" s="15" t="s">
        <v>1240</v>
      </c>
      <c r="B532" s="15" t="s">
        <v>834</v>
      </c>
      <c r="C532" s="107">
        <v>0.02</v>
      </c>
      <c r="D532" s="15" t="s">
        <v>4150</v>
      </c>
      <c r="E532" s="93">
        <v>7200.0</v>
      </c>
      <c r="F532" s="93">
        <v>1.0</v>
      </c>
      <c r="G532" s="93">
        <v>21.49</v>
      </c>
      <c r="H532" s="93">
        <v>4021.0</v>
      </c>
      <c r="I532" s="15" t="s">
        <v>4146</v>
      </c>
      <c r="J532" s="107">
        <v>0.01</v>
      </c>
      <c r="K532" s="93">
        <v>2.5</v>
      </c>
      <c r="L532" s="15" t="s">
        <v>4147</v>
      </c>
      <c r="M532" s="104" t="str">
        <f t="shared" si="1"/>
        <v>#REF!</v>
      </c>
      <c r="N532" s="105">
        <f t="shared" si="2"/>
        <v>4020.474639</v>
      </c>
      <c r="O532" s="108" t="str">
        <f>IFERROR(IF(IF(LEFT(I532,1)="B",VLOOKUP(A532,'item dashboard'!A:K,11,0),"")&lt;1,0,IF(LEFT(I532,1)="b",VLOOKUP(A532,'item dashboard'!A:K,11,0),"")),"")</f>
        <v/>
      </c>
      <c r="P532" s="105" t="str">
        <f>IFERROR(VLOOKUP(A532,[2]Sheet2!$A:$C,3,0),1)</f>
        <v>#ERROR!</v>
      </c>
      <c r="Q532" s="109" t="str">
        <f>VLOOKUP(A532,'item dashboard'!A:A,1,0)</f>
        <v>B-GP200-N20</v>
      </c>
      <c r="R532" s="109"/>
      <c r="S532" s="109"/>
    </row>
    <row r="533" ht="12.75" customHeight="1">
      <c r="A533" s="15" t="s">
        <v>1241</v>
      </c>
      <c r="B533" s="15" t="s">
        <v>1242</v>
      </c>
      <c r="C533" s="107">
        <v>0.02</v>
      </c>
      <c r="D533" s="15" t="s">
        <v>4148</v>
      </c>
      <c r="E533" s="93">
        <v>3600.0</v>
      </c>
      <c r="F533" s="93">
        <v>1.0</v>
      </c>
      <c r="G533" s="93">
        <v>5.0</v>
      </c>
      <c r="H533" s="93">
        <v>17280.0</v>
      </c>
      <c r="I533" s="15" t="s">
        <v>1240</v>
      </c>
      <c r="J533" s="107">
        <v>1.0</v>
      </c>
      <c r="K533" s="93">
        <v>2.0</v>
      </c>
      <c r="L533" s="15" t="s">
        <v>4147</v>
      </c>
      <c r="M533" s="104" t="str">
        <f t="shared" si="1"/>
        <v>#REF!</v>
      </c>
      <c r="N533" s="105">
        <f t="shared" si="2"/>
        <v>17280</v>
      </c>
      <c r="O533" s="108">
        <f>IFERROR(IF(IF(LEFT(I533,1)="B",VLOOKUP(A533,'item dashboard'!A:K,11,0),"")&lt;1,0,IF(LEFT(I533,1)="b",VLOOKUP(A533,'item dashboard'!A:K,11,0),"")),"")</f>
        <v>0</v>
      </c>
      <c r="P533" s="105" t="str">
        <f>IFERROR(VLOOKUP(A533,[2]Sheet2!$A:$C,3,0),1)</f>
        <v>#ERROR!</v>
      </c>
      <c r="Q533" s="109" t="str">
        <f>VLOOKUP(A533,'item dashboard'!A:A,1,0)</f>
        <v>B-GP200-N20EPC</v>
      </c>
      <c r="R533" s="109"/>
      <c r="S533" s="109"/>
    </row>
    <row r="534" ht="12.75" customHeight="1">
      <c r="A534" s="15" t="s">
        <v>1243</v>
      </c>
      <c r="B534" s="15" t="s">
        <v>351</v>
      </c>
      <c r="C534" s="107">
        <v>0.02</v>
      </c>
      <c r="D534" s="15" t="s">
        <v>4150</v>
      </c>
      <c r="E534" s="93">
        <v>7200.0</v>
      </c>
      <c r="F534" s="93">
        <v>1.0</v>
      </c>
      <c r="G534" s="93">
        <v>21.49</v>
      </c>
      <c r="H534" s="93">
        <v>4021.0</v>
      </c>
      <c r="I534" s="15" t="s">
        <v>4146</v>
      </c>
      <c r="J534" s="107">
        <v>0.00972</v>
      </c>
      <c r="K534" s="93">
        <v>2.5</v>
      </c>
      <c r="L534" s="15" t="s">
        <v>4147</v>
      </c>
      <c r="M534" s="104" t="str">
        <f t="shared" si="1"/>
        <v>#REF!</v>
      </c>
      <c r="N534" s="105">
        <f t="shared" si="2"/>
        <v>4020.474639</v>
      </c>
      <c r="O534" s="108" t="str">
        <f>IFERROR(IF(IF(LEFT(I534,1)="B",VLOOKUP(A534,'item dashboard'!A:K,11,0),"")&lt;1,0,IF(LEFT(I534,1)="b",VLOOKUP(A534,'item dashboard'!A:K,11,0),"")),"")</f>
        <v/>
      </c>
      <c r="P534" s="105" t="str">
        <f>IFERROR(VLOOKUP(A534,[2]Sheet2!$A:$C,3,0),1)</f>
        <v>#ERROR!</v>
      </c>
      <c r="Q534" s="109" t="str">
        <f>VLOOKUP(A534,'item dashboard'!A:A,1,0)</f>
        <v>B-GP200-W20</v>
      </c>
      <c r="R534" s="109"/>
      <c r="S534" s="109"/>
    </row>
    <row r="535" ht="12.75" customHeight="1">
      <c r="A535" s="15" t="s">
        <v>1244</v>
      </c>
      <c r="B535" s="15" t="s">
        <v>1245</v>
      </c>
      <c r="C535" s="107">
        <v>0.02</v>
      </c>
      <c r="D535" s="15" t="s">
        <v>4148</v>
      </c>
      <c r="E535" s="93">
        <v>3600.0</v>
      </c>
      <c r="F535" s="93">
        <v>1.0</v>
      </c>
      <c r="G535" s="93">
        <v>5.0</v>
      </c>
      <c r="H535" s="93">
        <v>17280.0</v>
      </c>
      <c r="I535" s="15" t="s">
        <v>1243</v>
      </c>
      <c r="J535" s="107">
        <v>1.0</v>
      </c>
      <c r="K535" s="93">
        <v>2.0</v>
      </c>
      <c r="L535" s="15" t="s">
        <v>4147</v>
      </c>
      <c r="M535" s="104" t="str">
        <f t="shared" si="1"/>
        <v>#REF!</v>
      </c>
      <c r="N535" s="105">
        <f t="shared" si="2"/>
        <v>17280</v>
      </c>
      <c r="O535" s="108">
        <f>IFERROR(IF(IF(LEFT(I535,1)="B",VLOOKUP(A535,'item dashboard'!A:K,11,0),"")&lt;1,0,IF(LEFT(I535,1)="b",VLOOKUP(A535,'item dashboard'!A:K,11,0),"")),"")</f>
        <v>0</v>
      </c>
      <c r="P535" s="105" t="str">
        <f>IFERROR(VLOOKUP(A535,[2]Sheet2!$A:$C,3,0),1)</f>
        <v>#ERROR!</v>
      </c>
      <c r="Q535" s="109" t="str">
        <f>VLOOKUP(A535,'item dashboard'!A:A,1,0)</f>
        <v>B-GP200-W20MAIK</v>
      </c>
      <c r="R535" s="109"/>
      <c r="S535" s="109"/>
    </row>
    <row r="536" ht="12.75" customHeight="1">
      <c r="A536" s="15" t="s">
        <v>1239</v>
      </c>
      <c r="B536" s="15" t="s">
        <v>351</v>
      </c>
      <c r="C536" s="107">
        <v>0.02</v>
      </c>
      <c r="D536" s="15" t="s">
        <v>4150</v>
      </c>
      <c r="E536" s="93">
        <v>7200.0</v>
      </c>
      <c r="F536" s="93">
        <v>1.0</v>
      </c>
      <c r="G536" s="93">
        <v>21.49</v>
      </c>
      <c r="H536" s="93">
        <v>4021.0</v>
      </c>
      <c r="I536" s="15" t="s">
        <v>4146</v>
      </c>
      <c r="J536" s="107">
        <v>0.00972</v>
      </c>
      <c r="K536" s="93">
        <v>2.5</v>
      </c>
      <c r="L536" s="15" t="s">
        <v>4147</v>
      </c>
      <c r="M536" s="104" t="str">
        <f t="shared" si="1"/>
        <v>#REF!</v>
      </c>
      <c r="N536" s="105">
        <f t="shared" si="2"/>
        <v>4020.474639</v>
      </c>
      <c r="O536" s="108" t="str">
        <f>IFERROR(IF(IF(LEFT(I536,1)="B",VLOOKUP(A536,'item dashboard'!A:K,11,0),"")&lt;1,0,IF(LEFT(I536,1)="b",VLOOKUP(A536,'item dashboard'!A:K,11,0),"")),"")</f>
        <v/>
      </c>
      <c r="P536" s="105" t="str">
        <f>IFERROR(VLOOKUP(A536,[2]Sheet2!$A:$C,3,0),1)</f>
        <v>#ERROR!</v>
      </c>
      <c r="Q536" s="109" t="str">
        <f>VLOOKUP(A536,'item dashboard'!A:A,1,0)</f>
        <v>B-GP200B-W20</v>
      </c>
      <c r="R536" s="109"/>
      <c r="S536" s="109"/>
    </row>
    <row r="537" ht="12.75" customHeight="1">
      <c r="A537" s="15" t="s">
        <v>1256</v>
      </c>
      <c r="B537" s="15" t="s">
        <v>1257</v>
      </c>
      <c r="C537" s="107">
        <v>0.02</v>
      </c>
      <c r="D537" s="15" t="s">
        <v>4158</v>
      </c>
      <c r="E537" s="93">
        <v>7200.0</v>
      </c>
      <c r="F537" s="93">
        <v>1.0</v>
      </c>
      <c r="G537" s="93">
        <v>18.0</v>
      </c>
      <c r="H537" s="93">
        <v>33600.0</v>
      </c>
      <c r="I537" s="15" t="s">
        <v>4146</v>
      </c>
      <c r="J537" s="107">
        <v>0.0098</v>
      </c>
      <c r="K537" s="93">
        <v>2.5</v>
      </c>
      <c r="L537" s="15" t="s">
        <v>4149</v>
      </c>
      <c r="M537" s="104" t="str">
        <f t="shared" si="1"/>
        <v>#REF!</v>
      </c>
      <c r="N537" s="105">
        <f t="shared" si="2"/>
        <v>4800</v>
      </c>
      <c r="O537" s="108" t="str">
        <f>IFERROR(IF(IF(LEFT(I537,1)="B",VLOOKUP(A537,'item dashboard'!A:K,11,0),"")&lt;1,0,IF(LEFT(I537,1)="b",VLOOKUP(A537,'item dashboard'!A:K,11,0),"")),"")</f>
        <v/>
      </c>
      <c r="P537" s="105" t="str">
        <f>IFERROR(VLOOKUP(A537,[2]Sheet2!$A:$C,3,0),1)</f>
        <v>#ERROR!</v>
      </c>
      <c r="Q537" s="109" t="str">
        <f>VLOOKUP(A537,'item dashboard'!A:A,1,0)</f>
        <v>B-GP253-BPK20</v>
      </c>
      <c r="R537" s="109"/>
      <c r="S537" s="109"/>
    </row>
    <row r="538" ht="12.75" customHeight="1">
      <c r="A538" s="15" t="s">
        <v>1258</v>
      </c>
      <c r="B538" s="15" t="s">
        <v>1259</v>
      </c>
      <c r="C538" s="107">
        <v>0.01</v>
      </c>
      <c r="D538" s="15" t="s">
        <v>4148</v>
      </c>
      <c r="E538" s="93">
        <v>3600.0</v>
      </c>
      <c r="F538" s="93">
        <v>1.0</v>
      </c>
      <c r="G538" s="93">
        <v>3.6</v>
      </c>
      <c r="H538" s="93">
        <v>24000.0</v>
      </c>
      <c r="I538" s="15" t="s">
        <v>1256</v>
      </c>
      <c r="J538" s="107">
        <v>1.0</v>
      </c>
      <c r="K538" s="93">
        <v>0.0</v>
      </c>
      <c r="L538" s="15" t="s">
        <v>4149</v>
      </c>
      <c r="M538" s="104" t="str">
        <f t="shared" si="1"/>
        <v>#REF!</v>
      </c>
      <c r="N538" s="105">
        <f t="shared" si="2"/>
        <v>24000</v>
      </c>
      <c r="O538" s="108">
        <f>IFERROR(IF(IF(LEFT(I538,1)="B",VLOOKUP(A538,'item dashboard'!A:K,11,0),"")&lt;1,0,IF(LEFT(I538,1)="b",VLOOKUP(A538,'item dashboard'!A:K,11,0),"")),"")</f>
        <v>0</v>
      </c>
      <c r="P538" s="105" t="str">
        <f>IFERROR(VLOOKUP(A538,[2]Sheet2!$A:$C,3,0),1)</f>
        <v>#ERROR!</v>
      </c>
      <c r="Q538" s="109" t="str">
        <f>VLOOKUP(A538,'item dashboard'!A:A,1,0)</f>
        <v>B-GP253-BPK20SAMADA</v>
      </c>
      <c r="R538" s="109"/>
      <c r="S538" s="109"/>
    </row>
    <row r="539" ht="12.75" customHeight="1">
      <c r="A539" s="15" t="s">
        <v>1269</v>
      </c>
      <c r="B539" s="15" t="s">
        <v>1270</v>
      </c>
      <c r="C539" s="107">
        <v>0.02</v>
      </c>
      <c r="D539" s="15" t="s">
        <v>4158</v>
      </c>
      <c r="E539" s="93">
        <v>7200.0</v>
      </c>
      <c r="F539" s="93">
        <v>1.0</v>
      </c>
      <c r="G539" s="93">
        <v>18.0</v>
      </c>
      <c r="H539" s="93">
        <v>33158.0</v>
      </c>
      <c r="I539" s="15" t="s">
        <v>4146</v>
      </c>
      <c r="J539" s="107">
        <v>0.00972</v>
      </c>
      <c r="K539" s="93">
        <v>2.5</v>
      </c>
      <c r="L539" s="15" t="s">
        <v>4147</v>
      </c>
      <c r="M539" s="104" t="str">
        <f t="shared" si="1"/>
        <v>#REF!</v>
      </c>
      <c r="N539" s="105">
        <f t="shared" si="2"/>
        <v>4800</v>
      </c>
      <c r="O539" s="108" t="str">
        <f>IFERROR(IF(IF(LEFT(I539,1)="B",VLOOKUP(A539,'item dashboard'!A:K,11,0),"")&lt;1,0,IF(LEFT(I539,1)="b",VLOOKUP(A539,'item dashboard'!A:K,11,0),"")),"")</f>
        <v/>
      </c>
      <c r="P539" s="105" t="str">
        <f>IFERROR(VLOOKUP(A539,[2]Sheet2!$A:$C,3,0),1)</f>
        <v>#ERROR!</v>
      </c>
      <c r="Q539" s="109" t="str">
        <f>VLOOKUP(A539,'item dashboard'!A:A,1,0)</f>
        <v>B-GP253-DPK20</v>
      </c>
      <c r="R539" s="109"/>
      <c r="S539" s="109"/>
    </row>
    <row r="540" ht="12.75" customHeight="1">
      <c r="A540" s="15" t="s">
        <v>1271</v>
      </c>
      <c r="B540" s="15" t="s">
        <v>1272</v>
      </c>
      <c r="C540" s="107">
        <v>0.02</v>
      </c>
      <c r="D540" s="15" t="s">
        <v>4148</v>
      </c>
      <c r="E540" s="93">
        <v>3600.0</v>
      </c>
      <c r="F540" s="93">
        <v>1.0</v>
      </c>
      <c r="G540" s="93">
        <v>5.0</v>
      </c>
      <c r="H540" s="93">
        <v>17280.0</v>
      </c>
      <c r="I540" s="15" t="s">
        <v>1269</v>
      </c>
      <c r="J540" s="107">
        <v>1.0</v>
      </c>
      <c r="K540" s="93">
        <v>2.0</v>
      </c>
      <c r="L540" s="15" t="s">
        <v>4147</v>
      </c>
      <c r="M540" s="104" t="str">
        <f t="shared" si="1"/>
        <v>#REF!</v>
      </c>
      <c r="N540" s="105">
        <f t="shared" si="2"/>
        <v>17280</v>
      </c>
      <c r="O540" s="108">
        <f>IFERROR(IF(IF(LEFT(I540,1)="B",VLOOKUP(A540,'item dashboard'!A:K,11,0),"")&lt;1,0,IF(LEFT(I540,1)="b",VLOOKUP(A540,'item dashboard'!A:K,11,0),"")),"")</f>
        <v>0</v>
      </c>
      <c r="P540" s="105" t="str">
        <f>IFERROR(VLOOKUP(A540,[2]Sheet2!$A:$C,3,0),1)</f>
        <v>#ERROR!</v>
      </c>
      <c r="Q540" s="109" t="str">
        <f>VLOOKUP(A540,'item dashboard'!A:A,1,0)</f>
        <v>B-GP253-DPK20BILAN</v>
      </c>
      <c r="R540" s="109"/>
      <c r="S540" s="109"/>
    </row>
    <row r="541" ht="12.75" customHeight="1">
      <c r="A541" s="15" t="s">
        <v>1273</v>
      </c>
      <c r="B541" s="15" t="s">
        <v>1274</v>
      </c>
      <c r="C541" s="107">
        <v>0.02</v>
      </c>
      <c r="D541" s="15" t="s">
        <v>4148</v>
      </c>
      <c r="E541" s="93">
        <v>3600.0</v>
      </c>
      <c r="F541" s="93">
        <v>1.0</v>
      </c>
      <c r="G541" s="93">
        <v>5.0</v>
      </c>
      <c r="H541" s="93">
        <v>17280.0</v>
      </c>
      <c r="I541" s="15" t="s">
        <v>4168</v>
      </c>
      <c r="J541" s="107">
        <v>1.0</v>
      </c>
      <c r="K541" s="93">
        <v>2.0</v>
      </c>
      <c r="L541" s="15" t="s">
        <v>4147</v>
      </c>
      <c r="M541" s="104" t="str">
        <f t="shared" si="1"/>
        <v>#REF!</v>
      </c>
      <c r="N541" s="105">
        <f t="shared" si="2"/>
        <v>17280</v>
      </c>
      <c r="O541" s="108">
        <f>IFERROR(IF(IF(LEFT(I541,1)="B",VLOOKUP(A541,'item dashboard'!A:K,11,0),"")&lt;1,0,IF(LEFT(I541,1)="b",VLOOKUP(A541,'item dashboard'!A:K,11,0),"")),"")</f>
        <v>0</v>
      </c>
      <c r="P541" s="105" t="str">
        <f>IFERROR(VLOOKUP(A541,[2]Sheet2!$A:$C,3,0),1)</f>
        <v>#ERROR!</v>
      </c>
      <c r="Q541" s="109" t="str">
        <f>VLOOKUP(A541,'item dashboard'!A:A,1,0)</f>
        <v>B-GP253-G20EPC-N</v>
      </c>
      <c r="R541" s="109"/>
      <c r="S541" s="109"/>
    </row>
    <row r="542" ht="12.75" customHeight="1">
      <c r="A542" s="15" t="s">
        <v>4168</v>
      </c>
      <c r="B542" s="15" t="s">
        <v>4169</v>
      </c>
      <c r="C542" s="107">
        <v>0.02</v>
      </c>
      <c r="D542" s="15" t="s">
        <v>4158</v>
      </c>
      <c r="E542" s="93">
        <v>7200.0</v>
      </c>
      <c r="F542" s="93">
        <v>1.0</v>
      </c>
      <c r="G542" s="93">
        <v>18.24</v>
      </c>
      <c r="H542" s="93">
        <v>1.0</v>
      </c>
      <c r="I542" s="15" t="s">
        <v>4146</v>
      </c>
      <c r="J542" s="107">
        <v>0.0098</v>
      </c>
      <c r="K542" s="93">
        <v>2.5</v>
      </c>
      <c r="L542" s="15" t="s">
        <v>4149</v>
      </c>
      <c r="M542" s="104" t="str">
        <f t="shared" si="1"/>
        <v>#REF!</v>
      </c>
      <c r="N542" s="105">
        <f t="shared" si="2"/>
        <v>4736.842105</v>
      </c>
      <c r="O542" s="108" t="str">
        <f>IFERROR(IF(IF(LEFT(I542,1)="B",VLOOKUP(A542,'item dashboard'!A:K,11,0),"")&lt;1,0,IF(LEFT(I542,1)="b",VLOOKUP(A542,'item dashboard'!A:K,11,0),"")),"")</f>
        <v/>
      </c>
      <c r="P542" s="105" t="str">
        <f>IFERROR(VLOOKUP(A542,[2]Sheet2!$A:$C,3,0),1)</f>
        <v>#ERROR!</v>
      </c>
      <c r="Q542" s="109" t="str">
        <f>VLOOKUP(A542,'item dashboard'!A:A,1,0)</f>
        <v>#N/A</v>
      </c>
      <c r="R542" s="109"/>
      <c r="S542" s="109"/>
    </row>
    <row r="543" ht="12.75" customHeight="1">
      <c r="A543" s="15" t="s">
        <v>1275</v>
      </c>
      <c r="B543" s="15" t="s">
        <v>1029</v>
      </c>
      <c r="C543" s="107">
        <v>0.02</v>
      </c>
      <c r="D543" s="15" t="s">
        <v>4158</v>
      </c>
      <c r="E543" s="93">
        <v>7200.0</v>
      </c>
      <c r="F543" s="93">
        <v>1.0</v>
      </c>
      <c r="G543" s="93">
        <v>18.0</v>
      </c>
      <c r="H543" s="93">
        <v>33158.0</v>
      </c>
      <c r="I543" s="15" t="s">
        <v>4146</v>
      </c>
      <c r="J543" s="107">
        <v>0.009696</v>
      </c>
      <c r="K543" s="93">
        <v>2.5</v>
      </c>
      <c r="L543" s="15" t="s">
        <v>4147</v>
      </c>
      <c r="M543" s="104" t="str">
        <f t="shared" si="1"/>
        <v>#REF!</v>
      </c>
      <c r="N543" s="105">
        <f t="shared" si="2"/>
        <v>4800</v>
      </c>
      <c r="O543" s="108" t="str">
        <f>IFERROR(IF(IF(LEFT(I543,1)="B",VLOOKUP(A543,'item dashboard'!A:K,11,0),"")&lt;1,0,IF(LEFT(I543,1)="b",VLOOKUP(A543,'item dashboard'!A:K,11,0),"")),"")</f>
        <v/>
      </c>
      <c r="P543" s="105" t="str">
        <f>IFERROR(VLOOKUP(A543,[2]Sheet2!$A:$C,3,0),1)</f>
        <v>#ERROR!</v>
      </c>
      <c r="Q543" s="109" t="str">
        <f>VLOOKUP(A543,'item dashboard'!A:A,1,0)</f>
        <v>B-GP253-LPK20</v>
      </c>
      <c r="R543" s="109"/>
      <c r="S543" s="109"/>
    </row>
    <row r="544" ht="12.75" customHeight="1">
      <c r="A544" s="15" t="s">
        <v>1276</v>
      </c>
      <c r="B544" s="15" t="s">
        <v>1277</v>
      </c>
      <c r="C544" s="107">
        <v>0.02</v>
      </c>
      <c r="D544" s="15" t="s">
        <v>4158</v>
      </c>
      <c r="E544" s="93">
        <v>7200.0</v>
      </c>
      <c r="F544" s="93">
        <v>1.0</v>
      </c>
      <c r="G544" s="93">
        <v>17.87</v>
      </c>
      <c r="H544" s="93">
        <v>33158.0</v>
      </c>
      <c r="I544" s="15" t="s">
        <v>4146</v>
      </c>
      <c r="J544" s="107">
        <v>0.01</v>
      </c>
      <c r="K544" s="93">
        <v>2.5</v>
      </c>
      <c r="L544" s="15" t="s">
        <v>4147</v>
      </c>
      <c r="M544" s="104" t="str">
        <f t="shared" si="1"/>
        <v>#REF!</v>
      </c>
      <c r="N544" s="105">
        <f t="shared" si="2"/>
        <v>4834.918858</v>
      </c>
      <c r="O544" s="108" t="str">
        <f>IFERROR(IF(IF(LEFT(I544,1)="B",VLOOKUP(A544,'item dashboard'!A:K,11,0),"")&lt;1,0,IF(LEFT(I544,1)="b",VLOOKUP(A544,'item dashboard'!A:K,11,0),"")),"")</f>
        <v/>
      </c>
      <c r="P544" s="105" t="str">
        <f>IFERROR(VLOOKUP(A544,[2]Sheet2!$A:$C,3,0),1)</f>
        <v>#ERROR!</v>
      </c>
      <c r="Q544" s="109" t="str">
        <f>VLOOKUP(A544,'item dashboard'!A:A,1,0)</f>
        <v>B-GP253-N20</v>
      </c>
      <c r="R544" s="109"/>
      <c r="S544" s="109"/>
    </row>
    <row r="545" ht="12.75" customHeight="1">
      <c r="A545" s="15" t="s">
        <v>1278</v>
      </c>
      <c r="B545" s="15" t="s">
        <v>1279</v>
      </c>
      <c r="C545" s="107">
        <v>0.02</v>
      </c>
      <c r="D545" s="15" t="s">
        <v>4148</v>
      </c>
      <c r="E545" s="93">
        <v>3600.0</v>
      </c>
      <c r="F545" s="93">
        <v>1.0</v>
      </c>
      <c r="G545" s="93">
        <v>5.0</v>
      </c>
      <c r="H545" s="93">
        <v>17280.0</v>
      </c>
      <c r="I545" s="15" t="s">
        <v>1276</v>
      </c>
      <c r="J545" s="107">
        <v>1.0</v>
      </c>
      <c r="K545" s="93">
        <v>2.0</v>
      </c>
      <c r="L545" s="15" t="s">
        <v>4147</v>
      </c>
      <c r="M545" s="104" t="str">
        <f t="shared" si="1"/>
        <v>#REF!</v>
      </c>
      <c r="N545" s="105">
        <f t="shared" si="2"/>
        <v>17280</v>
      </c>
      <c r="O545" s="108">
        <f>IFERROR(IF(IF(LEFT(I545,1)="B",VLOOKUP(A545,'item dashboard'!A:K,11,0),"")&lt;1,0,IF(LEFT(I545,1)="b",VLOOKUP(A545,'item dashboard'!A:K,11,0),"")),"")</f>
        <v>0</v>
      </c>
      <c r="P545" s="105" t="str">
        <f>IFERROR(VLOOKUP(A545,[2]Sheet2!$A:$C,3,0),1)</f>
        <v>#ERROR!</v>
      </c>
      <c r="Q545" s="109" t="str">
        <f>VLOOKUP(A545,'item dashboard'!A:A,1,0)</f>
        <v>B-GP253-N20EPC-N</v>
      </c>
      <c r="R545" s="109"/>
      <c r="S545" s="109"/>
    </row>
    <row r="546" ht="12.75" customHeight="1">
      <c r="A546" s="15" t="s">
        <v>1280</v>
      </c>
      <c r="B546" s="15" t="s">
        <v>1281</v>
      </c>
      <c r="C546" s="107">
        <v>0.02</v>
      </c>
      <c r="D546" s="15" t="s">
        <v>4148</v>
      </c>
      <c r="E546" s="93">
        <v>3600.0</v>
      </c>
      <c r="F546" s="93">
        <v>1.0</v>
      </c>
      <c r="G546" s="93">
        <v>5.0</v>
      </c>
      <c r="H546" s="93">
        <v>17280.0</v>
      </c>
      <c r="I546" s="15" t="s">
        <v>1276</v>
      </c>
      <c r="J546" s="107">
        <v>1.0</v>
      </c>
      <c r="K546" s="93">
        <v>2.0</v>
      </c>
      <c r="L546" s="15" t="s">
        <v>4147</v>
      </c>
      <c r="M546" s="104" t="str">
        <f t="shared" si="1"/>
        <v>#REF!</v>
      </c>
      <c r="N546" s="105">
        <f t="shared" si="2"/>
        <v>17280</v>
      </c>
      <c r="O546" s="108">
        <f>IFERROR(IF(IF(LEFT(I546,1)="B",VLOOKUP(A546,'item dashboard'!A:K,11,0),"")&lt;1,0,IF(LEFT(I546,1)="b",VLOOKUP(A546,'item dashboard'!A:K,11,0),"")),"")</f>
        <v>0</v>
      </c>
      <c r="P546" s="105" t="str">
        <f>IFERROR(VLOOKUP(A546,[2]Sheet2!$A:$C,3,0),1)</f>
        <v>#ERROR!</v>
      </c>
      <c r="Q546" s="109" t="str">
        <f>VLOOKUP(A546,'item dashboard'!A:A,1,0)</f>
        <v>B-GP253-N20EPC-S</v>
      </c>
      <c r="R546" s="109"/>
      <c r="S546" s="109"/>
    </row>
    <row r="547" ht="12.75" customHeight="1">
      <c r="A547" s="15" t="s">
        <v>1282</v>
      </c>
      <c r="B547" s="15" t="s">
        <v>1253</v>
      </c>
      <c r="C547" s="107">
        <v>0.02</v>
      </c>
      <c r="D547" s="15" t="s">
        <v>4158</v>
      </c>
      <c r="E547" s="93">
        <v>7200.0</v>
      </c>
      <c r="F547" s="93">
        <v>1.0</v>
      </c>
      <c r="G547" s="93">
        <v>18.24</v>
      </c>
      <c r="H547" s="93">
        <v>4737.0</v>
      </c>
      <c r="I547" s="15" t="s">
        <v>4146</v>
      </c>
      <c r="J547" s="107">
        <v>0.00976</v>
      </c>
      <c r="K547" s="93">
        <v>2.5</v>
      </c>
      <c r="L547" s="15" t="s">
        <v>4147</v>
      </c>
      <c r="M547" s="104" t="str">
        <f t="shared" si="1"/>
        <v>#REF!</v>
      </c>
      <c r="N547" s="105">
        <f t="shared" si="2"/>
        <v>4736.842105</v>
      </c>
      <c r="O547" s="108" t="str">
        <f>IFERROR(IF(IF(LEFT(I547,1)="B",VLOOKUP(A547,'item dashboard'!A:K,11,0),"")&lt;1,0,IF(LEFT(I547,1)="b",VLOOKUP(A547,'item dashboard'!A:K,11,0),"")),"")</f>
        <v/>
      </c>
      <c r="P547" s="105" t="str">
        <f>IFERROR(VLOOKUP(A547,[2]Sheet2!$A:$C,3,0),1)</f>
        <v>#ERROR!</v>
      </c>
      <c r="Q547" s="109" t="str">
        <f>VLOOKUP(A547,'item dashboard'!A:A,1,0)</f>
        <v>B-GP253-O20</v>
      </c>
      <c r="R547" s="109"/>
      <c r="S547" s="109"/>
    </row>
    <row r="548" ht="12.75" customHeight="1">
      <c r="A548" s="15" t="s">
        <v>1283</v>
      </c>
      <c r="B548" s="15" t="s">
        <v>1284</v>
      </c>
      <c r="C548" s="107">
        <v>0.02</v>
      </c>
      <c r="D548" s="15" t="s">
        <v>4148</v>
      </c>
      <c r="E548" s="93">
        <v>0.0</v>
      </c>
      <c r="F548" s="93">
        <v>1.0</v>
      </c>
      <c r="G548" s="93">
        <v>18.2</v>
      </c>
      <c r="H548" s="93">
        <v>4748.0</v>
      </c>
      <c r="I548" s="15" t="s">
        <v>1282</v>
      </c>
      <c r="J548" s="107">
        <v>1.0</v>
      </c>
      <c r="K548" s="93">
        <v>0.0</v>
      </c>
      <c r="L548" s="15" t="s">
        <v>4149</v>
      </c>
      <c r="M548" s="104" t="str">
        <f t="shared" si="1"/>
        <v>#REF!</v>
      </c>
      <c r="N548" s="105">
        <f t="shared" si="2"/>
        <v>4747.252747</v>
      </c>
      <c r="O548" s="108">
        <f>IFERROR(IF(IF(LEFT(I548,1)="B",VLOOKUP(A548,'item dashboard'!A:K,11,0),"")&lt;1,0,IF(LEFT(I548,1)="b",VLOOKUP(A548,'item dashboard'!A:K,11,0),"")),"")</f>
        <v>0</v>
      </c>
      <c r="P548" s="105" t="str">
        <f>IFERROR(VLOOKUP(A548,[2]Sheet2!$A:$C,3,0),1)</f>
        <v>#ERROR!</v>
      </c>
      <c r="Q548" s="109" t="str">
        <f>VLOOKUP(A548,'item dashboard'!A:A,1,0)</f>
        <v>B-GP253-O20GAR-AHG</v>
      </c>
      <c r="R548" s="109"/>
      <c r="S548" s="109"/>
    </row>
    <row r="549" ht="12.75" customHeight="1">
      <c r="A549" s="15" t="s">
        <v>1285</v>
      </c>
      <c r="B549" s="15" t="s">
        <v>1035</v>
      </c>
      <c r="C549" s="107">
        <v>0.02</v>
      </c>
      <c r="D549" s="15" t="s">
        <v>4148</v>
      </c>
      <c r="E549" s="93">
        <v>3600.0</v>
      </c>
      <c r="F549" s="93">
        <v>1.0</v>
      </c>
      <c r="G549" s="93">
        <v>5.0</v>
      </c>
      <c r="H549" s="93">
        <v>17280.0</v>
      </c>
      <c r="I549" s="15" t="s">
        <v>1282</v>
      </c>
      <c r="J549" s="107">
        <v>1.0</v>
      </c>
      <c r="K549" s="93">
        <v>2.0</v>
      </c>
      <c r="L549" s="15" t="s">
        <v>4147</v>
      </c>
      <c r="M549" s="104" t="str">
        <f t="shared" si="1"/>
        <v>#REF!</v>
      </c>
      <c r="N549" s="105">
        <f t="shared" si="2"/>
        <v>17280</v>
      </c>
      <c r="O549" s="108">
        <f>IFERROR(IF(IF(LEFT(I549,1)="B",VLOOKUP(A549,'item dashboard'!A:K,11,0),"")&lt;1,0,IF(LEFT(I549,1)="b",VLOOKUP(A549,'item dashboard'!A:K,11,0),"")),"")</f>
        <v>0</v>
      </c>
      <c r="P549" s="105" t="str">
        <f>IFERROR(VLOOKUP(A549,[2]Sheet2!$A:$C,3,0),1)</f>
        <v>#ERROR!</v>
      </c>
      <c r="Q549" s="109" t="str">
        <f>VLOOKUP(A549,'item dashboard'!A:A,1,0)</f>
        <v>B-GP253-O20LEGO</v>
      </c>
      <c r="R549" s="109"/>
      <c r="S549" s="109"/>
    </row>
    <row r="550" ht="12.75" customHeight="1">
      <c r="A550" s="15" t="s">
        <v>1286</v>
      </c>
      <c r="B550" s="15" t="s">
        <v>1287</v>
      </c>
      <c r="C550" s="107">
        <v>0.02</v>
      </c>
      <c r="D550" s="15" t="s">
        <v>4148</v>
      </c>
      <c r="E550" s="93">
        <v>3600.0</v>
      </c>
      <c r="F550" s="93">
        <v>1.0</v>
      </c>
      <c r="G550" s="93">
        <v>5.0</v>
      </c>
      <c r="H550" s="93">
        <v>17280.0</v>
      </c>
      <c r="I550" s="15" t="s">
        <v>1282</v>
      </c>
      <c r="J550" s="107">
        <v>1.0</v>
      </c>
      <c r="K550" s="93">
        <v>2.0</v>
      </c>
      <c r="L550" s="15" t="s">
        <v>4147</v>
      </c>
      <c r="M550" s="104" t="str">
        <f t="shared" si="1"/>
        <v>#REF!</v>
      </c>
      <c r="N550" s="105">
        <f t="shared" si="2"/>
        <v>17280</v>
      </c>
      <c r="O550" s="108">
        <f>IFERROR(IF(IF(LEFT(I550,1)="B",VLOOKUP(A550,'item dashboard'!A:K,11,0),"")&lt;1,0,IF(LEFT(I550,1)="b",VLOOKUP(A550,'item dashboard'!A:K,11,0),"")),"")</f>
        <v>0</v>
      </c>
      <c r="P550" s="105" t="str">
        <f>IFERROR(VLOOKUP(A550,[2]Sheet2!$A:$C,3,0),1)</f>
        <v>#ERROR!</v>
      </c>
      <c r="Q550" s="109" t="str">
        <f>VLOOKUP(A550,'item dashboard'!A:A,1,0)</f>
        <v>B-GP253-OR20 NAJA</v>
      </c>
      <c r="R550" s="109"/>
      <c r="S550" s="109"/>
    </row>
    <row r="551" ht="12.75" customHeight="1">
      <c r="A551" s="15" t="s">
        <v>1288</v>
      </c>
      <c r="B551" s="15" t="s">
        <v>1289</v>
      </c>
      <c r="C551" s="107">
        <v>0.02</v>
      </c>
      <c r="D551" s="15" t="s">
        <v>4148</v>
      </c>
      <c r="E551" s="93">
        <v>3600.0</v>
      </c>
      <c r="F551" s="93">
        <v>1.0</v>
      </c>
      <c r="G551" s="93">
        <v>5.0</v>
      </c>
      <c r="H551" s="93">
        <v>17280.0</v>
      </c>
      <c r="I551" s="15" t="s">
        <v>1282</v>
      </c>
      <c r="J551" s="107">
        <v>1.0</v>
      </c>
      <c r="K551" s="93">
        <v>2.0</v>
      </c>
      <c r="L551" s="15" t="s">
        <v>4147</v>
      </c>
      <c r="M551" s="104" t="str">
        <f t="shared" si="1"/>
        <v>#REF!</v>
      </c>
      <c r="N551" s="105">
        <f t="shared" si="2"/>
        <v>17280</v>
      </c>
      <c r="O551" s="108">
        <f>IFERROR(IF(IF(LEFT(I551,1)="B",VLOOKUP(A551,'item dashboard'!A:K,11,0),"")&lt;1,0,IF(LEFT(I551,1)="b",VLOOKUP(A551,'item dashboard'!A:K,11,0),"")),"")</f>
        <v>0</v>
      </c>
      <c r="P551" s="105" t="str">
        <f>IFERROR(VLOOKUP(A551,[2]Sheet2!$A:$C,3,0),1)</f>
        <v>#ERROR!</v>
      </c>
      <c r="Q551" s="109" t="str">
        <f>VLOOKUP(A551,'item dashboard'!A:A,1,0)</f>
        <v>B-GP253-OR20-ASMA</v>
      </c>
      <c r="R551" s="109"/>
      <c r="S551" s="109"/>
    </row>
    <row r="552" ht="12.75" customHeight="1">
      <c r="A552" s="15" t="s">
        <v>1290</v>
      </c>
      <c r="B552" s="15" t="s">
        <v>1291</v>
      </c>
      <c r="C552" s="107">
        <v>0.02</v>
      </c>
      <c r="D552" s="15" t="s">
        <v>4158</v>
      </c>
      <c r="E552" s="93">
        <v>7200.0</v>
      </c>
      <c r="F552" s="93">
        <v>1.0</v>
      </c>
      <c r="G552" s="93">
        <v>18.0</v>
      </c>
      <c r="H552" s="93">
        <v>33600.0</v>
      </c>
      <c r="I552" s="15" t="s">
        <v>4146</v>
      </c>
      <c r="J552" s="107">
        <v>0.00976</v>
      </c>
      <c r="K552" s="93">
        <v>2.5</v>
      </c>
      <c r="L552" s="15" t="s">
        <v>4147</v>
      </c>
      <c r="M552" s="104" t="str">
        <f t="shared" si="1"/>
        <v>#REF!</v>
      </c>
      <c r="N552" s="105">
        <f t="shared" si="2"/>
        <v>4800</v>
      </c>
      <c r="O552" s="108" t="str">
        <f>IFERROR(IF(IF(LEFT(I552,1)="B",VLOOKUP(A552,'item dashboard'!A:K,11,0),"")&lt;1,0,IF(LEFT(I552,1)="b",VLOOKUP(A552,'item dashboard'!A:K,11,0),"")),"")</f>
        <v/>
      </c>
      <c r="P552" s="105" t="str">
        <f>IFERROR(VLOOKUP(A552,[2]Sheet2!$A:$C,3,0),1)</f>
        <v>#ERROR!</v>
      </c>
      <c r="Q552" s="109" t="str">
        <f>VLOOKUP(A552,'item dashboard'!A:A,1,0)</f>
        <v>B-GP253-PK20</v>
      </c>
      <c r="R552" s="109"/>
      <c r="S552" s="109"/>
    </row>
    <row r="553" ht="12.75" customHeight="1">
      <c r="A553" s="15" t="s">
        <v>1292</v>
      </c>
      <c r="B553" s="15" t="s">
        <v>1293</v>
      </c>
      <c r="C553" s="107">
        <v>0.02</v>
      </c>
      <c r="D553" s="15" t="s">
        <v>4158</v>
      </c>
      <c r="E553" s="93">
        <v>7200.0</v>
      </c>
      <c r="F553" s="93">
        <v>1.0</v>
      </c>
      <c r="G553" s="93">
        <v>18.0</v>
      </c>
      <c r="H553" s="93">
        <v>33600.0</v>
      </c>
      <c r="I553" s="15" t="s">
        <v>4146</v>
      </c>
      <c r="J553" s="107">
        <v>0.00984</v>
      </c>
      <c r="K553" s="93">
        <v>2.5</v>
      </c>
      <c r="L553" s="15" t="s">
        <v>4147</v>
      </c>
      <c r="M553" s="104" t="str">
        <f t="shared" si="1"/>
        <v>#REF!</v>
      </c>
      <c r="N553" s="105">
        <f t="shared" si="2"/>
        <v>4800</v>
      </c>
      <c r="O553" s="108" t="str">
        <f>IFERROR(IF(IF(LEFT(I553,1)="B",VLOOKUP(A553,'item dashboard'!A:K,11,0),"")&lt;1,0,IF(LEFT(I553,1)="b",VLOOKUP(A553,'item dashboard'!A:K,11,0),"")),"")</f>
        <v/>
      </c>
      <c r="P553" s="105" t="str">
        <f>IFERROR(VLOOKUP(A553,[2]Sheet2!$A:$C,3,0),1)</f>
        <v>#ERROR!</v>
      </c>
      <c r="Q553" s="109" t="str">
        <f>VLOOKUP(A553,'item dashboard'!A:A,1,0)</f>
        <v>B-GP253-PN20</v>
      </c>
      <c r="R553" s="109"/>
      <c r="S553" s="109"/>
    </row>
    <row r="554" ht="12.75" customHeight="1">
      <c r="A554" s="15" t="s">
        <v>1294</v>
      </c>
      <c r="B554" s="15" t="s">
        <v>1295</v>
      </c>
      <c r="C554" s="107">
        <v>0.02</v>
      </c>
      <c r="D554" s="15" t="s">
        <v>4158</v>
      </c>
      <c r="E554" s="93">
        <v>7200.0</v>
      </c>
      <c r="F554" s="93">
        <v>1.0</v>
      </c>
      <c r="G554" s="93">
        <v>18.0</v>
      </c>
      <c r="H554" s="93">
        <v>33158.0</v>
      </c>
      <c r="I554" s="15" t="s">
        <v>4146</v>
      </c>
      <c r="J554" s="107">
        <v>0.00976</v>
      </c>
      <c r="K554" s="93">
        <v>2.5</v>
      </c>
      <c r="L554" s="15" t="s">
        <v>4147</v>
      </c>
      <c r="M554" s="104" t="str">
        <f t="shared" si="1"/>
        <v>#REF!</v>
      </c>
      <c r="N554" s="105">
        <f t="shared" si="2"/>
        <v>4800</v>
      </c>
      <c r="O554" s="108" t="str">
        <f>IFERROR(IF(IF(LEFT(I554,1)="B",VLOOKUP(A554,'item dashboard'!A:K,11,0),"")&lt;1,0,IF(LEFT(I554,1)="b",VLOOKUP(A554,'item dashboard'!A:K,11,0),"")),"")</f>
        <v/>
      </c>
      <c r="P554" s="105" t="str">
        <f>IFERROR(VLOOKUP(A554,[2]Sheet2!$A:$C,3,0),1)</f>
        <v>#ERROR!</v>
      </c>
      <c r="Q554" s="109" t="str">
        <f>VLOOKUP(A554,'item dashboard'!A:A,1,0)</f>
        <v>B-GP253-RD20</v>
      </c>
      <c r="R554" s="109"/>
      <c r="S554" s="109"/>
    </row>
    <row r="555" ht="12.75" customHeight="1">
      <c r="A555" s="15" t="s">
        <v>1296</v>
      </c>
      <c r="B555" s="15" t="s">
        <v>1297</v>
      </c>
      <c r="C555" s="107">
        <v>0.02</v>
      </c>
      <c r="D555" s="15" t="s">
        <v>4158</v>
      </c>
      <c r="E555" s="93">
        <v>7200.0</v>
      </c>
      <c r="F555" s="93">
        <v>1.0</v>
      </c>
      <c r="G555" s="93">
        <v>17.71</v>
      </c>
      <c r="H555" s="93">
        <v>33158.0</v>
      </c>
      <c r="I555" s="15" t="s">
        <v>4146</v>
      </c>
      <c r="J555" s="107">
        <v>0.00972</v>
      </c>
      <c r="K555" s="93">
        <v>2.5</v>
      </c>
      <c r="L555" s="15" t="s">
        <v>4147</v>
      </c>
      <c r="M555" s="104" t="str">
        <f t="shared" si="1"/>
        <v>#REF!</v>
      </c>
      <c r="N555" s="105">
        <f t="shared" si="2"/>
        <v>4878.599661</v>
      </c>
      <c r="O555" s="108" t="str">
        <f>IFERROR(IF(IF(LEFT(I555,1)="B",VLOOKUP(A555,'item dashboard'!A:K,11,0),"")&lt;1,0,IF(LEFT(I555,1)="b",VLOOKUP(A555,'item dashboard'!A:K,11,0),"")),"")</f>
        <v/>
      </c>
      <c r="P555" s="105" t="str">
        <f>IFERROR(VLOOKUP(A555,[2]Sheet2!$A:$C,3,0),1)</f>
        <v>#ERROR!</v>
      </c>
      <c r="Q555" s="109" t="str">
        <f>VLOOKUP(A555,'item dashboard'!A:A,1,0)</f>
        <v>B-GP253-W20</v>
      </c>
      <c r="R555" s="109"/>
      <c r="S555" s="109"/>
    </row>
    <row r="556" ht="12.75" customHeight="1">
      <c r="A556" s="15" t="s">
        <v>1246</v>
      </c>
      <c r="B556" s="15" t="s">
        <v>1247</v>
      </c>
      <c r="C556" s="107">
        <v>0.02</v>
      </c>
      <c r="D556" s="15" t="s">
        <v>4158</v>
      </c>
      <c r="E556" s="93">
        <v>7200.0</v>
      </c>
      <c r="F556" s="93">
        <v>1.0</v>
      </c>
      <c r="G556" s="93">
        <v>18.0</v>
      </c>
      <c r="H556" s="93">
        <v>34364.0</v>
      </c>
      <c r="I556" s="15" t="s">
        <v>4146</v>
      </c>
      <c r="J556" s="107">
        <v>0.00976</v>
      </c>
      <c r="K556" s="93">
        <v>2.5</v>
      </c>
      <c r="L556" s="15" t="s">
        <v>4147</v>
      </c>
      <c r="M556" s="104" t="str">
        <f t="shared" si="1"/>
        <v>#REF!</v>
      </c>
      <c r="N556" s="105">
        <f t="shared" si="2"/>
        <v>4800</v>
      </c>
      <c r="O556" s="108" t="str">
        <f>IFERROR(IF(IF(LEFT(I556,1)="B",VLOOKUP(A556,'item dashboard'!A:K,11,0),"")&lt;1,0,IF(LEFT(I556,1)="b",VLOOKUP(A556,'item dashboard'!A:K,11,0),"")),"")</f>
        <v/>
      </c>
      <c r="P556" s="105" t="str">
        <f>IFERROR(VLOOKUP(A556,[2]Sheet2!$A:$C,3,0),1)</f>
        <v>#ERROR!</v>
      </c>
      <c r="Q556" s="109" t="str">
        <f>VLOOKUP(A556,'item dashboard'!A:A,1,0)</f>
        <v>B-GP253B-BN20</v>
      </c>
      <c r="R556" s="109"/>
      <c r="S556" s="109"/>
    </row>
    <row r="557" ht="12.75" customHeight="1">
      <c r="A557" s="15" t="s">
        <v>1248</v>
      </c>
      <c r="B557" s="15" t="s">
        <v>1249</v>
      </c>
      <c r="C557" s="107">
        <v>0.02</v>
      </c>
      <c r="D557" s="15" t="s">
        <v>4158</v>
      </c>
      <c r="E557" s="93">
        <v>7200.0</v>
      </c>
      <c r="F557" s="93">
        <v>1.0</v>
      </c>
      <c r="G557" s="93">
        <v>18.0</v>
      </c>
      <c r="H557" s="93">
        <v>33600.0</v>
      </c>
      <c r="I557" s="15" t="s">
        <v>4146</v>
      </c>
      <c r="J557" s="107">
        <v>0.00976</v>
      </c>
      <c r="K557" s="93">
        <v>2.5</v>
      </c>
      <c r="L557" s="15" t="s">
        <v>4147</v>
      </c>
      <c r="M557" s="104" t="str">
        <f t="shared" si="1"/>
        <v>#REF!</v>
      </c>
      <c r="N557" s="105">
        <f t="shared" si="2"/>
        <v>4800</v>
      </c>
      <c r="O557" s="108" t="str">
        <f>IFERROR(IF(IF(LEFT(I557,1)="B",VLOOKUP(A557,'item dashboard'!A:K,11,0),"")&lt;1,0,IF(LEFT(I557,1)="b",VLOOKUP(A557,'item dashboard'!A:K,11,0),"")),"")</f>
        <v/>
      </c>
      <c r="P557" s="105" t="str">
        <f>IFERROR(VLOOKUP(A557,[2]Sheet2!$A:$C,3,0),1)</f>
        <v>#ERROR!</v>
      </c>
      <c r="Q557" s="109" t="str">
        <f>VLOOKUP(A557,'item dashboard'!A:A,1,0)</f>
        <v>B-GP253B-DPK20</v>
      </c>
      <c r="R557" s="109"/>
      <c r="S557" s="109"/>
    </row>
    <row r="558" ht="12.75" customHeight="1">
      <c r="A558" s="15" t="s">
        <v>1250</v>
      </c>
      <c r="B558" s="15" t="s">
        <v>1251</v>
      </c>
      <c r="C558" s="107">
        <v>0.02</v>
      </c>
      <c r="D558" s="15" t="s">
        <v>4158</v>
      </c>
      <c r="E558" s="93">
        <v>7200.0</v>
      </c>
      <c r="F558" s="93">
        <v>1.0</v>
      </c>
      <c r="G558" s="93">
        <v>18.0</v>
      </c>
      <c r="H558" s="93">
        <v>33600.0</v>
      </c>
      <c r="I558" s="15" t="s">
        <v>4146</v>
      </c>
      <c r="J558" s="107">
        <v>0.01</v>
      </c>
      <c r="K558" s="93">
        <v>2.5</v>
      </c>
      <c r="L558" s="15" t="s">
        <v>4147</v>
      </c>
      <c r="M558" s="104" t="str">
        <f t="shared" si="1"/>
        <v>#REF!</v>
      </c>
      <c r="N558" s="105">
        <f t="shared" si="2"/>
        <v>4800</v>
      </c>
      <c r="O558" s="108" t="str">
        <f>IFERROR(IF(IF(LEFT(I558,1)="B",VLOOKUP(A558,'item dashboard'!A:K,11,0),"")&lt;1,0,IF(LEFT(I558,1)="b",VLOOKUP(A558,'item dashboard'!A:K,11,0),"")),"")</f>
        <v/>
      </c>
      <c r="P558" s="105" t="str">
        <f>IFERROR(VLOOKUP(A558,[2]Sheet2!$A:$C,3,0),1)</f>
        <v>#ERROR!</v>
      </c>
      <c r="Q558" s="109" t="str">
        <f>VLOOKUP(A558,'item dashboard'!A:A,1,0)</f>
        <v>B-GP253B-N20</v>
      </c>
      <c r="R558" s="109"/>
      <c r="S558" s="109"/>
    </row>
    <row r="559" ht="12.75" customHeight="1">
      <c r="A559" s="15" t="s">
        <v>1252</v>
      </c>
      <c r="B559" s="15" t="s">
        <v>1253</v>
      </c>
      <c r="C559" s="107">
        <v>0.02</v>
      </c>
      <c r="D559" s="15" t="s">
        <v>4158</v>
      </c>
      <c r="E559" s="93">
        <v>7200.0</v>
      </c>
      <c r="F559" s="93">
        <v>1.0</v>
      </c>
      <c r="G559" s="93">
        <v>18.0</v>
      </c>
      <c r="H559" s="93">
        <v>34364.0</v>
      </c>
      <c r="I559" s="15" t="s">
        <v>4146</v>
      </c>
      <c r="J559" s="107">
        <v>0.0096</v>
      </c>
      <c r="K559" s="93">
        <v>2.5</v>
      </c>
      <c r="L559" s="15" t="s">
        <v>4147</v>
      </c>
      <c r="M559" s="104" t="str">
        <f t="shared" si="1"/>
        <v>#REF!</v>
      </c>
      <c r="N559" s="105">
        <f t="shared" si="2"/>
        <v>4800</v>
      </c>
      <c r="O559" s="108" t="str">
        <f>IFERROR(IF(IF(LEFT(I559,1)="B",VLOOKUP(A559,'item dashboard'!A:K,11,0),"")&lt;1,0,IF(LEFT(I559,1)="b",VLOOKUP(A559,'item dashboard'!A:K,11,0),"")),"")</f>
        <v/>
      </c>
      <c r="P559" s="105" t="str">
        <f>IFERROR(VLOOKUP(A559,[2]Sheet2!$A:$C,3,0),1)</f>
        <v>#ERROR!</v>
      </c>
      <c r="Q559" s="109" t="str">
        <f>VLOOKUP(A559,'item dashboard'!A:A,1,0)</f>
        <v>B-GP253B-O20ALIY</v>
      </c>
      <c r="R559" s="109"/>
      <c r="S559" s="109"/>
    </row>
    <row r="560" ht="12.75" customHeight="1">
      <c r="A560" s="15" t="s">
        <v>1254</v>
      </c>
      <c r="B560" s="15" t="s">
        <v>1255</v>
      </c>
      <c r="C560" s="107">
        <v>0.02</v>
      </c>
      <c r="D560" s="15" t="s">
        <v>4158</v>
      </c>
      <c r="E560" s="93">
        <v>7200.0</v>
      </c>
      <c r="F560" s="93">
        <v>1.0</v>
      </c>
      <c r="G560" s="93">
        <v>18.0</v>
      </c>
      <c r="H560" s="93">
        <v>34364.0</v>
      </c>
      <c r="I560" s="15" t="s">
        <v>4146</v>
      </c>
      <c r="J560" s="107">
        <v>0.0098</v>
      </c>
      <c r="K560" s="93">
        <v>2.5</v>
      </c>
      <c r="L560" s="15" t="s">
        <v>4147</v>
      </c>
      <c r="M560" s="104" t="str">
        <f t="shared" si="1"/>
        <v>#REF!</v>
      </c>
      <c r="N560" s="105">
        <f t="shared" si="2"/>
        <v>4800</v>
      </c>
      <c r="O560" s="108" t="str">
        <f>IFERROR(IF(IF(LEFT(I560,1)="B",VLOOKUP(A560,'item dashboard'!A:K,11,0),"")&lt;1,0,IF(LEFT(I560,1)="b",VLOOKUP(A560,'item dashboard'!A:K,11,0),"")),"")</f>
        <v/>
      </c>
      <c r="P560" s="105" t="str">
        <f>IFERROR(VLOOKUP(A560,[2]Sheet2!$A:$C,3,0),1)</f>
        <v>#ERROR!</v>
      </c>
      <c r="Q560" s="109" t="str">
        <f>VLOOKUP(A560,'item dashboard'!A:A,1,0)</f>
        <v>B-GP253B-PK20</v>
      </c>
      <c r="R560" s="109"/>
      <c r="S560" s="109"/>
    </row>
    <row r="561" ht="12.75" customHeight="1">
      <c r="A561" s="15" t="s">
        <v>1260</v>
      </c>
      <c r="B561" s="15" t="s">
        <v>1261</v>
      </c>
      <c r="C561" s="107">
        <v>0.02</v>
      </c>
      <c r="D561" s="15" t="s">
        <v>4158</v>
      </c>
      <c r="E561" s="93">
        <v>3600.0</v>
      </c>
      <c r="F561" s="93">
        <v>1.0</v>
      </c>
      <c r="G561" s="93">
        <v>18.0</v>
      </c>
      <c r="H561" s="93">
        <v>34364.0</v>
      </c>
      <c r="I561" s="15" t="s">
        <v>4146</v>
      </c>
      <c r="J561" s="107">
        <v>0.00968</v>
      </c>
      <c r="K561" s="93">
        <v>2.5</v>
      </c>
      <c r="L561" s="15" t="s">
        <v>4149</v>
      </c>
      <c r="M561" s="104" t="str">
        <f t="shared" si="1"/>
        <v>#REF!</v>
      </c>
      <c r="N561" s="105">
        <f t="shared" si="2"/>
        <v>4800</v>
      </c>
      <c r="O561" s="108" t="str">
        <f>IFERROR(IF(IF(LEFT(I561,1)="B",VLOOKUP(A561,'item dashboard'!A:K,11,0),"")&lt;1,0,IF(LEFT(I561,1)="b",VLOOKUP(A561,'item dashboard'!A:K,11,0),"")),"")</f>
        <v/>
      </c>
      <c r="P561" s="105" t="str">
        <f>IFERROR(VLOOKUP(A561,[2]Sheet2!$A:$C,3,0),1)</f>
        <v>#ERROR!</v>
      </c>
      <c r="Q561" s="109" t="str">
        <f>VLOOKUP(A561,'item dashboard'!A:A,1,0)</f>
        <v>B-GP253B-PN20</v>
      </c>
      <c r="R561" s="109"/>
      <c r="S561" s="109"/>
    </row>
    <row r="562" ht="12.75" customHeight="1">
      <c r="A562" s="15" t="s">
        <v>1262</v>
      </c>
      <c r="B562" s="15" t="s">
        <v>1263</v>
      </c>
      <c r="C562" s="107">
        <v>0.02</v>
      </c>
      <c r="D562" s="15" t="s">
        <v>4158</v>
      </c>
      <c r="E562" s="93">
        <v>7200.0</v>
      </c>
      <c r="F562" s="93">
        <v>1.0</v>
      </c>
      <c r="G562" s="93">
        <v>18.0</v>
      </c>
      <c r="H562" s="93">
        <v>33600.0</v>
      </c>
      <c r="I562" s="15" t="s">
        <v>4146</v>
      </c>
      <c r="J562" s="107">
        <v>0.00976</v>
      </c>
      <c r="K562" s="93">
        <v>2.5</v>
      </c>
      <c r="L562" s="15" t="s">
        <v>4147</v>
      </c>
      <c r="M562" s="104" t="str">
        <f t="shared" si="1"/>
        <v>#REF!</v>
      </c>
      <c r="N562" s="105">
        <f t="shared" si="2"/>
        <v>4800</v>
      </c>
      <c r="O562" s="108" t="str">
        <f>IFERROR(IF(IF(LEFT(I562,1)="B",VLOOKUP(A562,'item dashboard'!A:K,11,0),"")&lt;1,0,IF(LEFT(I562,1)="b",VLOOKUP(A562,'item dashboard'!A:K,11,0),"")),"")</f>
        <v/>
      </c>
      <c r="P562" s="105" t="str">
        <f>IFERROR(VLOOKUP(A562,[2]Sheet2!$A:$C,3,0),1)</f>
        <v>#ERROR!</v>
      </c>
      <c r="Q562" s="109" t="str">
        <f>VLOOKUP(A562,'item dashboard'!A:A,1,0)</f>
        <v>B-GP253B-RD20</v>
      </c>
      <c r="R562" s="109"/>
      <c r="S562" s="109"/>
    </row>
    <row r="563" ht="12.75" customHeight="1">
      <c r="A563" s="15" t="s">
        <v>1264</v>
      </c>
      <c r="B563" s="15" t="s">
        <v>1265</v>
      </c>
      <c r="C563" s="107">
        <v>0.02</v>
      </c>
      <c r="D563" s="15" t="s">
        <v>4158</v>
      </c>
      <c r="E563" s="93">
        <v>7200.0</v>
      </c>
      <c r="F563" s="93">
        <v>1.0</v>
      </c>
      <c r="G563" s="93">
        <v>18.0</v>
      </c>
      <c r="H563" s="93">
        <v>34364.0</v>
      </c>
      <c r="I563" s="15" t="s">
        <v>4146</v>
      </c>
      <c r="J563" s="107">
        <v>0.00976</v>
      </c>
      <c r="K563" s="93">
        <v>2.5</v>
      </c>
      <c r="L563" s="15" t="s">
        <v>4147</v>
      </c>
      <c r="M563" s="104" t="str">
        <f t="shared" si="1"/>
        <v>#REF!</v>
      </c>
      <c r="N563" s="105">
        <f t="shared" si="2"/>
        <v>4800</v>
      </c>
      <c r="O563" s="108" t="str">
        <f>IFERROR(IF(IF(LEFT(I563,1)="B",VLOOKUP(A563,'item dashboard'!A:K,11,0),"")&lt;1,0,IF(LEFT(I563,1)="b",VLOOKUP(A563,'item dashboard'!A:K,11,0),"")),"")</f>
        <v/>
      </c>
      <c r="P563" s="105" t="str">
        <f>IFERROR(VLOOKUP(A563,[2]Sheet2!$A:$C,3,0),1)</f>
        <v>#ERROR!</v>
      </c>
      <c r="Q563" s="109" t="str">
        <f>VLOOKUP(A563,'item dashboard'!A:A,1,0)</f>
        <v>B-GP253B-W20</v>
      </c>
      <c r="R563" s="109"/>
      <c r="S563" s="109"/>
    </row>
    <row r="564" ht="12.75" customHeight="1">
      <c r="A564" s="15" t="s">
        <v>1266</v>
      </c>
      <c r="B564" s="15" t="s">
        <v>740</v>
      </c>
      <c r="C564" s="107">
        <v>0.02</v>
      </c>
      <c r="D564" s="15" t="s">
        <v>4158</v>
      </c>
      <c r="E564" s="93">
        <v>7200.0</v>
      </c>
      <c r="F564" s="93">
        <v>1.0</v>
      </c>
      <c r="G564" s="93">
        <v>18.0</v>
      </c>
      <c r="H564" s="93">
        <v>34364.0</v>
      </c>
      <c r="I564" s="15" t="s">
        <v>4146</v>
      </c>
      <c r="J564" s="107">
        <v>0.0096</v>
      </c>
      <c r="K564" s="93">
        <v>2.5</v>
      </c>
      <c r="L564" s="15" t="s">
        <v>4147</v>
      </c>
      <c r="M564" s="104" t="str">
        <f t="shared" si="1"/>
        <v>#REF!</v>
      </c>
      <c r="N564" s="105">
        <f t="shared" si="2"/>
        <v>4800</v>
      </c>
      <c r="O564" s="108" t="str">
        <f>IFERROR(IF(IF(LEFT(I564,1)="B",VLOOKUP(A564,'item dashboard'!A:K,11,0),"")&lt;1,0,IF(LEFT(I564,1)="b",VLOOKUP(A564,'item dashboard'!A:K,11,0),"")),"")</f>
        <v/>
      </c>
      <c r="P564" s="105" t="str">
        <f>IFERROR(VLOOKUP(A564,[2]Sheet2!$A:$C,3,0),1)</f>
        <v>#ERROR!</v>
      </c>
      <c r="Q564" s="109" t="str">
        <f>VLOOKUP(A564,'item dashboard'!A:A,1,0)</f>
        <v>B-GP253B-Y20</v>
      </c>
      <c r="R564" s="109"/>
      <c r="S564" s="109"/>
    </row>
    <row r="565" ht="12.75" customHeight="1">
      <c r="A565" s="15" t="s">
        <v>1267</v>
      </c>
      <c r="B565" s="15" t="s">
        <v>1268</v>
      </c>
      <c r="C565" s="107">
        <v>0.02</v>
      </c>
      <c r="D565" s="15" t="s">
        <v>4148</v>
      </c>
      <c r="E565" s="93">
        <v>3600.0</v>
      </c>
      <c r="F565" s="93">
        <v>1.0</v>
      </c>
      <c r="G565" s="93">
        <v>5.0</v>
      </c>
      <c r="H565" s="93">
        <v>17280.0</v>
      </c>
      <c r="I565" s="15" t="s">
        <v>1266</v>
      </c>
      <c r="J565" s="107">
        <v>1.0</v>
      </c>
      <c r="K565" s="93">
        <v>2.0</v>
      </c>
      <c r="L565" s="15" t="s">
        <v>4147</v>
      </c>
      <c r="M565" s="104" t="str">
        <f t="shared" si="1"/>
        <v>#REF!</v>
      </c>
      <c r="N565" s="105">
        <f t="shared" si="2"/>
        <v>17280</v>
      </c>
      <c r="O565" s="108">
        <f>IFERROR(IF(IF(LEFT(I565,1)="B",VLOOKUP(A565,'item dashboard'!A:K,11,0),"")&lt;1,0,IF(LEFT(I565,1)="b",VLOOKUP(A565,'item dashboard'!A:K,11,0),"")),"")</f>
        <v>0</v>
      </c>
      <c r="P565" s="105" t="str">
        <f>IFERROR(VLOOKUP(A565,[2]Sheet2!$A:$C,3,0),1)</f>
        <v>#ERROR!</v>
      </c>
      <c r="Q565" s="109" t="str">
        <f>VLOOKUP(A565,'item dashboard'!A:A,1,0)</f>
        <v>B-GP253B-Y20ALIY</v>
      </c>
      <c r="R565" s="109"/>
      <c r="S565" s="109"/>
    </row>
    <row r="566" ht="12.75" customHeight="1">
      <c r="A566" s="15" t="s">
        <v>1298</v>
      </c>
      <c r="B566" s="15" t="s">
        <v>1299</v>
      </c>
      <c r="C566" s="107">
        <v>0.033</v>
      </c>
      <c r="D566" s="15" t="s">
        <v>4158</v>
      </c>
      <c r="E566" s="93">
        <v>7200.0</v>
      </c>
      <c r="F566" s="93">
        <v>1.0</v>
      </c>
      <c r="G566" s="93">
        <v>23.0</v>
      </c>
      <c r="H566" s="93">
        <v>3757.0</v>
      </c>
      <c r="I566" s="15" t="s">
        <v>4146</v>
      </c>
      <c r="J566" s="107">
        <v>0.0165</v>
      </c>
      <c r="K566" s="93">
        <v>2.5</v>
      </c>
      <c r="L566" s="15" t="s">
        <v>4147</v>
      </c>
      <c r="M566" s="104" t="str">
        <f t="shared" si="1"/>
        <v>#REF!</v>
      </c>
      <c r="N566" s="105">
        <f t="shared" si="2"/>
        <v>3756.521739</v>
      </c>
      <c r="O566" s="108" t="str">
        <f>IFERROR(IF(IF(LEFT(I566,1)="B",VLOOKUP(A566,'item dashboard'!A:K,11,0),"")&lt;1,0,IF(LEFT(I566,1)="b",VLOOKUP(A566,'item dashboard'!A:K,11,0),"")),"")</f>
        <v/>
      </c>
      <c r="P566" s="105" t="str">
        <f>IFERROR(VLOOKUP(A566,[2]Sheet2!$A:$C,3,0),1)</f>
        <v>#ERROR!</v>
      </c>
      <c r="Q566" s="109" t="str">
        <f>VLOOKUP(A566,'item dashboard'!A:A,1,0)</f>
        <v>B-GP350-N33</v>
      </c>
      <c r="R566" s="109"/>
      <c r="S566" s="109"/>
    </row>
    <row r="567" ht="12.75" customHeight="1">
      <c r="A567" s="15" t="s">
        <v>1300</v>
      </c>
      <c r="B567" s="15" t="s">
        <v>1301</v>
      </c>
      <c r="C567" s="107">
        <v>0.033</v>
      </c>
      <c r="D567" s="15" t="s">
        <v>4158</v>
      </c>
      <c r="E567" s="93">
        <v>7200.0</v>
      </c>
      <c r="F567" s="93">
        <v>1.0</v>
      </c>
      <c r="G567" s="93">
        <v>23.0</v>
      </c>
      <c r="H567" s="93">
        <v>3757.0</v>
      </c>
      <c r="I567" s="15" t="s">
        <v>4146</v>
      </c>
      <c r="J567" s="107">
        <v>0.016038</v>
      </c>
      <c r="K567" s="93">
        <v>2.5</v>
      </c>
      <c r="L567" s="15" t="s">
        <v>4147</v>
      </c>
      <c r="M567" s="104" t="str">
        <f t="shared" si="1"/>
        <v>#REF!</v>
      </c>
      <c r="N567" s="105">
        <f t="shared" si="2"/>
        <v>3756.521739</v>
      </c>
      <c r="O567" s="108" t="str">
        <f>IFERROR(IF(IF(LEFT(I567,1)="B",VLOOKUP(A567,'item dashboard'!A:K,11,0),"")&lt;1,0,IF(LEFT(I567,1)="b",VLOOKUP(A567,'item dashboard'!A:K,11,0),"")),"")</f>
        <v/>
      </c>
      <c r="P567" s="105" t="str">
        <f>IFERROR(VLOOKUP(A567,[2]Sheet2!$A:$C,3,0),1)</f>
        <v>#ERROR!</v>
      </c>
      <c r="Q567" s="109" t="str">
        <f>VLOOKUP(A567,'item dashboard'!A:A,1,0)</f>
        <v>B-GP350-W33</v>
      </c>
      <c r="R567" s="109"/>
      <c r="S567" s="109"/>
    </row>
    <row r="568" ht="12.75" customHeight="1">
      <c r="A568" s="15" t="s">
        <v>1302</v>
      </c>
      <c r="B568" s="15" t="s">
        <v>1303</v>
      </c>
      <c r="C568" s="107">
        <v>0.033</v>
      </c>
      <c r="D568" s="15" t="s">
        <v>4148</v>
      </c>
      <c r="E568" s="93">
        <v>3600.0</v>
      </c>
      <c r="F568" s="93">
        <v>1.0</v>
      </c>
      <c r="G568" s="93">
        <v>5.0</v>
      </c>
      <c r="H568" s="93">
        <v>17280.0</v>
      </c>
      <c r="I568" s="15" t="s">
        <v>1300</v>
      </c>
      <c r="J568" s="107">
        <v>1.0</v>
      </c>
      <c r="K568" s="93">
        <v>2.0</v>
      </c>
      <c r="L568" s="15" t="s">
        <v>4147</v>
      </c>
      <c r="M568" s="104" t="str">
        <f t="shared" si="1"/>
        <v>#REF!</v>
      </c>
      <c r="N568" s="105">
        <f t="shared" si="2"/>
        <v>17280</v>
      </c>
      <c r="O568" s="108">
        <f>IFERROR(IF(IF(LEFT(I568,1)="B",VLOOKUP(A568,'item dashboard'!A:K,11,0),"")&lt;1,0,IF(LEFT(I568,1)="b",VLOOKUP(A568,'item dashboard'!A:K,11,0),"")),"")</f>
        <v>0</v>
      </c>
      <c r="P568" s="105" t="str">
        <f>IFERROR(VLOOKUP(A568,[2]Sheet2!$A:$C,3,0),1)</f>
        <v>#ERROR!</v>
      </c>
      <c r="Q568" s="109" t="str">
        <f>VLOOKUP(A568,'item dashboard'!A:A,1,0)</f>
        <v>B-GP350-W33MAIK</v>
      </c>
      <c r="R568" s="109"/>
      <c r="S568" s="109"/>
    </row>
    <row r="569" ht="12.75" customHeight="1">
      <c r="A569" s="15" t="s">
        <v>1304</v>
      </c>
      <c r="B569" s="15" t="s">
        <v>1305</v>
      </c>
      <c r="C569" s="107">
        <v>0.033</v>
      </c>
      <c r="D569" s="15" t="s">
        <v>4148</v>
      </c>
      <c r="E569" s="93">
        <v>3600.0</v>
      </c>
      <c r="F569" s="93">
        <v>1.0</v>
      </c>
      <c r="G569" s="93">
        <v>5.0</v>
      </c>
      <c r="H569" s="93">
        <v>17280.0</v>
      </c>
      <c r="I569" s="15" t="s">
        <v>1300</v>
      </c>
      <c r="J569" s="107">
        <v>1.0</v>
      </c>
      <c r="K569" s="93">
        <v>2.0</v>
      </c>
      <c r="L569" s="15" t="s">
        <v>4147</v>
      </c>
      <c r="M569" s="104" t="str">
        <f t="shared" si="1"/>
        <v>#REF!</v>
      </c>
      <c r="N569" s="105">
        <f t="shared" si="2"/>
        <v>17280</v>
      </c>
      <c r="O569" s="108">
        <f>IFERROR(IF(IF(LEFT(I569,1)="B",VLOOKUP(A569,'item dashboard'!A:K,11,0),"")&lt;1,0,IF(LEFT(I569,1)="b",VLOOKUP(A569,'item dashboard'!A:K,11,0),"")),"")</f>
        <v>0</v>
      </c>
      <c r="P569" s="105" t="str">
        <f>IFERROR(VLOOKUP(A569,[2]Sheet2!$A:$C,3,0),1)</f>
        <v>#ERROR!</v>
      </c>
      <c r="Q569" s="109" t="str">
        <f>VLOOKUP(A569,'item dashboard'!A:A,1,0)</f>
        <v>B-GP350-W33NURO</v>
      </c>
      <c r="R569" s="109"/>
      <c r="S569" s="109"/>
    </row>
    <row r="570" ht="12.75" customHeight="1">
      <c r="A570" s="15" t="s">
        <v>1312</v>
      </c>
      <c r="B570" s="15" t="s">
        <v>1313</v>
      </c>
      <c r="C570" s="107">
        <v>0.036000000000000004</v>
      </c>
      <c r="D570" s="15" t="s">
        <v>4158</v>
      </c>
      <c r="E570" s="93">
        <v>7200.0</v>
      </c>
      <c r="F570" s="93">
        <v>1.0</v>
      </c>
      <c r="G570" s="93">
        <v>22.0</v>
      </c>
      <c r="H570" s="93">
        <v>27416.0</v>
      </c>
      <c r="I570" s="15" t="s">
        <v>4146</v>
      </c>
      <c r="J570" s="107">
        <v>0.017496</v>
      </c>
      <c r="K570" s="93">
        <v>2.5</v>
      </c>
      <c r="L570" s="15" t="s">
        <v>4147</v>
      </c>
      <c r="M570" s="104" t="str">
        <f t="shared" si="1"/>
        <v>#REF!</v>
      </c>
      <c r="N570" s="105">
        <f t="shared" si="2"/>
        <v>3927.272727</v>
      </c>
      <c r="O570" s="108" t="str">
        <f>IFERROR(IF(IF(LEFT(I570,1)="B",VLOOKUP(A570,'item dashboard'!A:K,11,0),"")&lt;1,0,IF(LEFT(I570,1)="b",VLOOKUP(A570,'item dashboard'!A:K,11,0),"")),"")</f>
        <v/>
      </c>
      <c r="P570" s="105" t="str">
        <f>IFERROR(VLOOKUP(A570,[2]Sheet2!$A:$C,3,0),1)</f>
        <v>#ERROR!</v>
      </c>
      <c r="Q570" s="109" t="str">
        <f>VLOOKUP(A570,'item dashboard'!A:A,1,0)</f>
        <v>B-GP503-DPK36</v>
      </c>
      <c r="R570" s="109"/>
      <c r="S570" s="109"/>
    </row>
    <row r="571" ht="12.75" customHeight="1">
      <c r="A571" s="15" t="s">
        <v>1314</v>
      </c>
      <c r="B571" s="15" t="s">
        <v>1315</v>
      </c>
      <c r="C571" s="107">
        <v>0.036000000000000004</v>
      </c>
      <c r="D571" s="15" t="s">
        <v>4148</v>
      </c>
      <c r="E571" s="93">
        <v>3600.0</v>
      </c>
      <c r="F571" s="93">
        <v>1.0</v>
      </c>
      <c r="G571" s="93">
        <v>5.0</v>
      </c>
      <c r="H571" s="93">
        <v>17280.0</v>
      </c>
      <c r="I571" s="15" t="s">
        <v>1312</v>
      </c>
      <c r="J571" s="107">
        <v>1.0</v>
      </c>
      <c r="K571" s="93">
        <v>2.0</v>
      </c>
      <c r="L571" s="15" t="s">
        <v>4147</v>
      </c>
      <c r="M571" s="104" t="str">
        <f t="shared" si="1"/>
        <v>#REF!</v>
      </c>
      <c r="N571" s="105">
        <f t="shared" si="2"/>
        <v>17280</v>
      </c>
      <c r="O571" s="108">
        <f>IFERROR(IF(IF(LEFT(I571,1)="B",VLOOKUP(A571,'item dashboard'!A:K,11,0),"")&lt;1,0,IF(LEFT(I571,1)="b",VLOOKUP(A571,'item dashboard'!A:K,11,0),"")),"")</f>
        <v>0</v>
      </c>
      <c r="P571" s="105" t="str">
        <f>IFERROR(VLOOKUP(A571,[2]Sheet2!$A:$C,3,0),1)</f>
        <v>#ERROR!</v>
      </c>
      <c r="Q571" s="109" t="str">
        <f>VLOOKUP(A571,'item dashboard'!A:A,1,0)</f>
        <v>B-GP503-DPK36BILAN</v>
      </c>
      <c r="R571" s="109"/>
      <c r="S571" s="109"/>
    </row>
    <row r="572" ht="12.75" customHeight="1">
      <c r="A572" s="15" t="s">
        <v>1316</v>
      </c>
      <c r="B572" s="15" t="s">
        <v>1317</v>
      </c>
      <c r="C572" s="107">
        <v>0.036000000000000004</v>
      </c>
      <c r="D572" s="15" t="s">
        <v>4158</v>
      </c>
      <c r="E572" s="93">
        <v>7200.0</v>
      </c>
      <c r="F572" s="93">
        <v>1.0</v>
      </c>
      <c r="G572" s="93">
        <v>22.0</v>
      </c>
      <c r="H572" s="93">
        <v>27416.0</v>
      </c>
      <c r="I572" s="15" t="s">
        <v>4146</v>
      </c>
      <c r="J572" s="107">
        <v>0.01764</v>
      </c>
      <c r="K572" s="93">
        <v>2.5</v>
      </c>
      <c r="L572" s="15" t="s">
        <v>4147</v>
      </c>
      <c r="M572" s="104" t="str">
        <f t="shared" si="1"/>
        <v>#REF!</v>
      </c>
      <c r="N572" s="105">
        <f t="shared" si="2"/>
        <v>3927.272727</v>
      </c>
      <c r="O572" s="108" t="str">
        <f>IFERROR(IF(IF(LEFT(I572,1)="B",VLOOKUP(A572,'item dashboard'!A:K,11,0),"")&lt;1,0,IF(LEFT(I572,1)="b",VLOOKUP(A572,'item dashboard'!A:K,11,0),"")),"")</f>
        <v/>
      </c>
      <c r="P572" s="105" t="str">
        <f>IFERROR(VLOOKUP(A572,[2]Sheet2!$A:$C,3,0),1)</f>
        <v>#ERROR!</v>
      </c>
      <c r="Q572" s="109" t="str">
        <f>VLOOKUP(A572,'item dashboard'!A:A,1,0)</f>
        <v>B-GP503-DY36</v>
      </c>
      <c r="R572" s="109"/>
      <c r="S572" s="109"/>
    </row>
    <row r="573" ht="12.75" customHeight="1">
      <c r="A573" s="15" t="s">
        <v>1318</v>
      </c>
      <c r="B573" s="15" t="s">
        <v>1319</v>
      </c>
      <c r="C573" s="107">
        <v>0.036000000000000004</v>
      </c>
      <c r="D573" s="15" t="s">
        <v>4158</v>
      </c>
      <c r="E573" s="93">
        <v>7200.0</v>
      </c>
      <c r="F573" s="93">
        <v>1.0</v>
      </c>
      <c r="G573" s="93">
        <v>22.0</v>
      </c>
      <c r="H573" s="93">
        <v>27416.0</v>
      </c>
      <c r="I573" s="15" t="s">
        <v>4146</v>
      </c>
      <c r="J573" s="107">
        <v>0.017453</v>
      </c>
      <c r="K573" s="93">
        <v>2.5</v>
      </c>
      <c r="L573" s="15" t="s">
        <v>4147</v>
      </c>
      <c r="M573" s="104" t="str">
        <f t="shared" si="1"/>
        <v>#REF!</v>
      </c>
      <c r="N573" s="105">
        <f t="shared" si="2"/>
        <v>3927.272727</v>
      </c>
      <c r="O573" s="108" t="str">
        <f>IFERROR(IF(IF(LEFT(I573,1)="B",VLOOKUP(A573,'item dashboard'!A:K,11,0),"")&lt;1,0,IF(LEFT(I573,1)="b",VLOOKUP(A573,'item dashboard'!A:K,11,0),"")),"")</f>
        <v/>
      </c>
      <c r="P573" s="105" t="str">
        <f>IFERROR(VLOOKUP(A573,[2]Sheet2!$A:$C,3,0),1)</f>
        <v>#ERROR!</v>
      </c>
      <c r="Q573" s="109" t="str">
        <f>VLOOKUP(A573,'item dashboard'!A:A,1,0)</f>
        <v>B-GP503-LPK36</v>
      </c>
      <c r="R573" s="109"/>
      <c r="S573" s="109"/>
    </row>
    <row r="574" ht="12.75" customHeight="1">
      <c r="A574" s="15" t="s">
        <v>1320</v>
      </c>
      <c r="B574" s="15" t="s">
        <v>1321</v>
      </c>
      <c r="C574" s="107">
        <v>0.036000000000000004</v>
      </c>
      <c r="D574" s="15" t="s">
        <v>4158</v>
      </c>
      <c r="E574" s="93">
        <v>7200.0</v>
      </c>
      <c r="F574" s="93">
        <v>1.0</v>
      </c>
      <c r="G574" s="93">
        <v>21.97</v>
      </c>
      <c r="H574" s="93">
        <v>27416.0</v>
      </c>
      <c r="I574" s="15" t="s">
        <v>4146</v>
      </c>
      <c r="J574" s="107">
        <v>0.018000000000000002</v>
      </c>
      <c r="K574" s="93">
        <v>2.5</v>
      </c>
      <c r="L574" s="15" t="s">
        <v>4147</v>
      </c>
      <c r="M574" s="104" t="str">
        <f t="shared" si="1"/>
        <v>#REF!</v>
      </c>
      <c r="N574" s="105">
        <f t="shared" si="2"/>
        <v>3932.635412</v>
      </c>
      <c r="O574" s="108" t="str">
        <f>IFERROR(IF(IF(LEFT(I574,1)="B",VLOOKUP(A574,'item dashboard'!A:K,11,0),"")&lt;1,0,IF(LEFT(I574,1)="b",VLOOKUP(A574,'item dashboard'!A:K,11,0),"")),"")</f>
        <v/>
      </c>
      <c r="P574" s="105" t="str">
        <f>IFERROR(VLOOKUP(A574,[2]Sheet2!$A:$C,3,0),1)</f>
        <v>#ERROR!</v>
      </c>
      <c r="Q574" s="109" t="str">
        <f>VLOOKUP(A574,'item dashboard'!A:A,1,0)</f>
        <v>B-GP503-N36</v>
      </c>
      <c r="R574" s="109"/>
      <c r="S574" s="109"/>
    </row>
    <row r="575" ht="12.75" customHeight="1">
      <c r="A575" s="15" t="s">
        <v>1322</v>
      </c>
      <c r="B575" s="15" t="s">
        <v>1323</v>
      </c>
      <c r="C575" s="107">
        <v>0.036000000000000004</v>
      </c>
      <c r="D575" s="15" t="s">
        <v>4148</v>
      </c>
      <c r="E575" s="93">
        <v>3600.0</v>
      </c>
      <c r="F575" s="93">
        <v>1.0</v>
      </c>
      <c r="G575" s="93">
        <v>5.0</v>
      </c>
      <c r="H575" s="93">
        <v>17280.0</v>
      </c>
      <c r="I575" s="15" t="s">
        <v>1320</v>
      </c>
      <c r="J575" s="107">
        <v>1.0</v>
      </c>
      <c r="K575" s="93">
        <v>2.0</v>
      </c>
      <c r="L575" s="15" t="s">
        <v>4147</v>
      </c>
      <c r="M575" s="104" t="str">
        <f t="shared" si="1"/>
        <v>#REF!</v>
      </c>
      <c r="N575" s="105">
        <f t="shared" si="2"/>
        <v>17280</v>
      </c>
      <c r="O575" s="108">
        <f>IFERROR(IF(IF(LEFT(I575,1)="B",VLOOKUP(A575,'item dashboard'!A:K,11,0),"")&lt;1,0,IF(LEFT(I575,1)="b",VLOOKUP(A575,'item dashboard'!A:K,11,0),"")),"")</f>
        <v>0</v>
      </c>
      <c r="P575" s="105" t="str">
        <f>IFERROR(VLOOKUP(A575,[2]Sheet2!$A:$C,3,0),1)</f>
        <v>#ERROR!</v>
      </c>
      <c r="Q575" s="109" t="str">
        <f>VLOOKUP(A575,'item dashboard'!A:A,1,0)</f>
        <v>B-GP503-N36TAAM</v>
      </c>
      <c r="R575" s="109"/>
      <c r="S575" s="109"/>
    </row>
    <row r="576" ht="12.75" customHeight="1">
      <c r="A576" s="15" t="s">
        <v>1324</v>
      </c>
      <c r="B576" s="15" t="s">
        <v>1325</v>
      </c>
      <c r="C576" s="107">
        <v>0.036000000000000004</v>
      </c>
      <c r="D576" s="15" t="s">
        <v>4158</v>
      </c>
      <c r="E576" s="93">
        <v>7200.0</v>
      </c>
      <c r="F576" s="93">
        <v>1.0</v>
      </c>
      <c r="G576" s="93">
        <v>22.0</v>
      </c>
      <c r="H576" s="93">
        <v>27416.0</v>
      </c>
      <c r="I576" s="15" t="s">
        <v>4146</v>
      </c>
      <c r="J576" s="107">
        <v>0.01728</v>
      </c>
      <c r="K576" s="93">
        <v>2.5</v>
      </c>
      <c r="L576" s="15" t="s">
        <v>4147</v>
      </c>
      <c r="M576" s="104" t="str">
        <f t="shared" si="1"/>
        <v>#REF!</v>
      </c>
      <c r="N576" s="105">
        <f t="shared" si="2"/>
        <v>3927.272727</v>
      </c>
      <c r="O576" s="108" t="str">
        <f>IFERROR(IF(IF(LEFT(I576,1)="B",VLOOKUP(A576,'item dashboard'!A:K,11,0),"")&lt;1,0,IF(LEFT(I576,1)="b",VLOOKUP(A576,'item dashboard'!A:K,11,0),"")),"")</f>
        <v/>
      </c>
      <c r="P576" s="105" t="str">
        <f>IFERROR(VLOOKUP(A576,[2]Sheet2!$A:$C,3,0),1)</f>
        <v>#ERROR!</v>
      </c>
      <c r="Q576" s="109" t="str">
        <f>VLOOKUP(A576,'item dashboard'!A:A,1,0)</f>
        <v>B-GP503-O36</v>
      </c>
      <c r="R576" s="109"/>
      <c r="S576" s="109"/>
    </row>
    <row r="577" ht="12.75" customHeight="1">
      <c r="A577" s="15" t="s">
        <v>1326</v>
      </c>
      <c r="B577" s="15" t="s">
        <v>1327</v>
      </c>
      <c r="C577" s="107">
        <v>0.036000000000000004</v>
      </c>
      <c r="D577" s="15" t="s">
        <v>4148</v>
      </c>
      <c r="E577" s="93">
        <v>3600.0</v>
      </c>
      <c r="F577" s="93">
        <v>1.0</v>
      </c>
      <c r="G577" s="93">
        <v>5.0</v>
      </c>
      <c r="H577" s="93">
        <v>17280.0</v>
      </c>
      <c r="I577" s="15" t="s">
        <v>1324</v>
      </c>
      <c r="J577" s="107">
        <v>1.0</v>
      </c>
      <c r="K577" s="93">
        <v>2.0</v>
      </c>
      <c r="L577" s="15" t="s">
        <v>4147</v>
      </c>
      <c r="M577" s="104" t="str">
        <f t="shared" si="1"/>
        <v>#REF!</v>
      </c>
      <c r="N577" s="105">
        <f t="shared" si="2"/>
        <v>17280</v>
      </c>
      <c r="O577" s="108">
        <f>IFERROR(IF(IF(LEFT(I577,1)="B",VLOOKUP(A577,'item dashboard'!A:K,11,0),"")&lt;1,0,IF(LEFT(I577,1)="b",VLOOKUP(A577,'item dashboard'!A:K,11,0),"")),"")</f>
        <v>0</v>
      </c>
      <c r="P577" s="105" t="str">
        <f>IFERROR(VLOOKUP(A577,[2]Sheet2!$A:$C,3,0),1)</f>
        <v>#ERROR!</v>
      </c>
      <c r="Q577" s="109" t="str">
        <f>VLOOKUP(A577,'item dashboard'!A:A,1,0)</f>
        <v>B-GP503-O36TAAM-CO</v>
      </c>
      <c r="R577" s="109"/>
      <c r="S577" s="109"/>
    </row>
    <row r="578" ht="12.75" customHeight="1">
      <c r="A578" s="15" t="s">
        <v>1328</v>
      </c>
      <c r="B578" s="15" t="s">
        <v>1329</v>
      </c>
      <c r="C578" s="107">
        <v>0.036000000000000004</v>
      </c>
      <c r="D578" s="15" t="s">
        <v>4148</v>
      </c>
      <c r="E578" s="93">
        <v>3600.0</v>
      </c>
      <c r="F578" s="93">
        <v>1.0</v>
      </c>
      <c r="G578" s="93">
        <v>5.0</v>
      </c>
      <c r="H578" s="93">
        <v>17280.0</v>
      </c>
      <c r="I578" s="15" t="s">
        <v>1324</v>
      </c>
      <c r="J578" s="107">
        <v>1.0</v>
      </c>
      <c r="K578" s="93">
        <v>2.0</v>
      </c>
      <c r="L578" s="15" t="s">
        <v>4147</v>
      </c>
      <c r="M578" s="104" t="str">
        <f t="shared" si="1"/>
        <v>#REF!</v>
      </c>
      <c r="N578" s="105">
        <f t="shared" si="2"/>
        <v>17280</v>
      </c>
      <c r="O578" s="108">
        <f>IFERROR(IF(IF(LEFT(I578,1)="B",VLOOKUP(A578,'item dashboard'!A:K,11,0),"")&lt;1,0,IF(LEFT(I578,1)="b",VLOOKUP(A578,'item dashboard'!A:K,11,0),"")),"")</f>
        <v>0</v>
      </c>
      <c r="P578" s="105" t="str">
        <f>IFERROR(VLOOKUP(A578,[2]Sheet2!$A:$C,3,0),1)</f>
        <v>#ERROR!</v>
      </c>
      <c r="Q578" s="109" t="str">
        <f>VLOOKUP(A578,'item dashboard'!A:A,1,0)</f>
        <v>B-GP503-O36TAAM-OIL</v>
      </c>
      <c r="R578" s="109"/>
      <c r="S578" s="109"/>
    </row>
    <row r="579" ht="12.75" customHeight="1">
      <c r="A579" s="15" t="s">
        <v>1330</v>
      </c>
      <c r="B579" s="15" t="s">
        <v>1331</v>
      </c>
      <c r="C579" s="107">
        <v>0.036000000000000004</v>
      </c>
      <c r="D579" s="15" t="s">
        <v>4148</v>
      </c>
      <c r="E579" s="93">
        <v>3600.0</v>
      </c>
      <c r="F579" s="93">
        <v>1.0</v>
      </c>
      <c r="G579" s="93">
        <v>5.0</v>
      </c>
      <c r="H579" s="93">
        <v>17280.0</v>
      </c>
      <c r="I579" s="15" t="s">
        <v>1324</v>
      </c>
      <c r="J579" s="107">
        <v>1.0</v>
      </c>
      <c r="K579" s="93">
        <v>2.0</v>
      </c>
      <c r="L579" s="15" t="s">
        <v>4147</v>
      </c>
      <c r="M579" s="104" t="str">
        <f t="shared" si="1"/>
        <v>#REF!</v>
      </c>
      <c r="N579" s="105">
        <f t="shared" si="2"/>
        <v>17280</v>
      </c>
      <c r="O579" s="108">
        <f>IFERROR(IF(IF(LEFT(I579,1)="B",VLOOKUP(A579,'item dashboard'!A:K,11,0),"")&lt;1,0,IF(LEFT(I579,1)="b",VLOOKUP(A579,'item dashboard'!A:K,11,0),"")),"")</f>
        <v>0</v>
      </c>
      <c r="P579" s="105" t="str">
        <f>IFERROR(VLOOKUP(A579,[2]Sheet2!$A:$C,3,0),1)</f>
        <v>#ERROR!</v>
      </c>
      <c r="Q579" s="109" t="str">
        <f>VLOOKUP(A579,'item dashboard'!A:A,1,0)</f>
        <v>B-GP503-O36TAAM-SH</v>
      </c>
      <c r="R579" s="109"/>
      <c r="S579" s="109"/>
    </row>
    <row r="580" ht="12.75" customHeight="1">
      <c r="A580" s="15" t="s">
        <v>1332</v>
      </c>
      <c r="B580" s="15" t="s">
        <v>1333</v>
      </c>
      <c r="C580" s="107">
        <v>0.036000000000000004</v>
      </c>
      <c r="D580" s="15" t="s">
        <v>4158</v>
      </c>
      <c r="E580" s="93">
        <v>7200.0</v>
      </c>
      <c r="F580" s="93">
        <v>1.0</v>
      </c>
      <c r="G580" s="93">
        <v>22.0</v>
      </c>
      <c r="H580" s="93">
        <v>27491.0</v>
      </c>
      <c r="I580" s="15" t="s">
        <v>4146</v>
      </c>
      <c r="J580" s="107">
        <v>0.01764</v>
      </c>
      <c r="K580" s="93">
        <v>2.5</v>
      </c>
      <c r="L580" s="15" t="s">
        <v>4147</v>
      </c>
      <c r="M580" s="104" t="str">
        <f t="shared" si="1"/>
        <v>#REF!</v>
      </c>
      <c r="N580" s="105">
        <f t="shared" si="2"/>
        <v>3927.272727</v>
      </c>
      <c r="O580" s="108" t="str">
        <f>IFERROR(IF(IF(LEFT(I580,1)="B",VLOOKUP(A580,'item dashboard'!A:K,11,0),"")&lt;1,0,IF(LEFT(I580,1)="b",VLOOKUP(A580,'item dashboard'!A:K,11,0),"")),"")</f>
        <v/>
      </c>
      <c r="P580" s="105" t="str">
        <f>IFERROR(VLOOKUP(A580,[2]Sheet2!$A:$C,3,0),1)</f>
        <v>#ERROR!</v>
      </c>
      <c r="Q580" s="109" t="str">
        <f>VLOOKUP(A580,'item dashboard'!A:A,1,0)</f>
        <v>B-GP503-PK36</v>
      </c>
      <c r="R580" s="109"/>
      <c r="S580" s="109"/>
    </row>
    <row r="581" ht="12.75" customHeight="1">
      <c r="A581" s="15" t="s">
        <v>1334</v>
      </c>
      <c r="B581" s="15" t="s">
        <v>1335</v>
      </c>
      <c r="C581" s="107">
        <v>0.036000000000000004</v>
      </c>
      <c r="D581" s="15" t="s">
        <v>4158</v>
      </c>
      <c r="E581" s="93">
        <v>7200.0</v>
      </c>
      <c r="F581" s="93">
        <v>1.0</v>
      </c>
      <c r="G581" s="93">
        <v>21.96</v>
      </c>
      <c r="H581" s="93">
        <v>27491.0</v>
      </c>
      <c r="I581" s="15" t="s">
        <v>4146</v>
      </c>
      <c r="J581" s="107">
        <v>0.01764</v>
      </c>
      <c r="K581" s="93">
        <v>2.5</v>
      </c>
      <c r="L581" s="15" t="s">
        <v>4147</v>
      </c>
      <c r="M581" s="104" t="str">
        <f t="shared" si="1"/>
        <v>#REF!</v>
      </c>
      <c r="N581" s="105">
        <f t="shared" si="2"/>
        <v>3934.42623</v>
      </c>
      <c r="O581" s="108" t="str">
        <f>IFERROR(IF(IF(LEFT(I581,1)="B",VLOOKUP(A581,'item dashboard'!A:K,11,0),"")&lt;1,0,IF(LEFT(I581,1)="b",VLOOKUP(A581,'item dashboard'!A:K,11,0),"")),"")</f>
        <v/>
      </c>
      <c r="P581" s="105" t="str">
        <f>IFERROR(VLOOKUP(A581,[2]Sheet2!$A:$C,3,0),1)</f>
        <v>#ERROR!</v>
      </c>
      <c r="Q581" s="109" t="str">
        <f>VLOOKUP(A581,'item dashboard'!A:A,1,0)</f>
        <v>B-GP503-PN36</v>
      </c>
      <c r="R581" s="109"/>
      <c r="S581" s="109"/>
    </row>
    <row r="582" ht="12.75" customHeight="1">
      <c r="A582" s="15" t="s">
        <v>1336</v>
      </c>
      <c r="B582" s="15" t="s">
        <v>1337</v>
      </c>
      <c r="C582" s="107">
        <v>0.036000000000000004</v>
      </c>
      <c r="D582" s="15" t="s">
        <v>4158</v>
      </c>
      <c r="E582" s="93">
        <v>7200.0</v>
      </c>
      <c r="F582" s="93">
        <v>1.0</v>
      </c>
      <c r="G582" s="93">
        <v>20.96</v>
      </c>
      <c r="H582" s="93">
        <v>27416.0</v>
      </c>
      <c r="I582" s="15" t="s">
        <v>4146</v>
      </c>
      <c r="J582" s="107">
        <v>0.017568</v>
      </c>
      <c r="K582" s="93">
        <v>2.5</v>
      </c>
      <c r="L582" s="15" t="s">
        <v>4147</v>
      </c>
      <c r="M582" s="104" t="str">
        <f t="shared" si="1"/>
        <v>#REF!</v>
      </c>
      <c r="N582" s="105">
        <f t="shared" si="2"/>
        <v>4122.137405</v>
      </c>
      <c r="O582" s="108" t="str">
        <f>IFERROR(IF(IF(LEFT(I582,1)="B",VLOOKUP(A582,'item dashboard'!A:K,11,0),"")&lt;1,0,IF(LEFT(I582,1)="b",VLOOKUP(A582,'item dashboard'!A:K,11,0),"")),"")</f>
        <v/>
      </c>
      <c r="P582" s="105" t="str">
        <f>IFERROR(VLOOKUP(A582,[2]Sheet2!$A:$C,3,0),1)</f>
        <v>#ERROR!</v>
      </c>
      <c r="Q582" s="109" t="str">
        <f>VLOOKUP(A582,'item dashboard'!A:A,1,0)</f>
        <v>B-GP503-RD36</v>
      </c>
      <c r="R582" s="109"/>
      <c r="S582" s="109"/>
    </row>
    <row r="583" ht="12.75" customHeight="1">
      <c r="A583" s="15" t="s">
        <v>1338</v>
      </c>
      <c r="B583" s="15" t="s">
        <v>1339</v>
      </c>
      <c r="C583" s="107">
        <v>0.036000000000000004</v>
      </c>
      <c r="D583" s="15" t="s">
        <v>4158</v>
      </c>
      <c r="E583" s="93">
        <v>7200.0</v>
      </c>
      <c r="F583" s="93">
        <v>1.0</v>
      </c>
      <c r="G583" s="93">
        <v>22.0</v>
      </c>
      <c r="H583" s="93">
        <v>27491.0</v>
      </c>
      <c r="I583" s="15" t="s">
        <v>4146</v>
      </c>
      <c r="J583" s="107">
        <v>0.017496</v>
      </c>
      <c r="K583" s="93">
        <v>2.5</v>
      </c>
      <c r="L583" s="15" t="s">
        <v>4147</v>
      </c>
      <c r="M583" s="104" t="str">
        <f t="shared" si="1"/>
        <v>#REF!</v>
      </c>
      <c r="N583" s="105">
        <f t="shared" si="2"/>
        <v>3927.272727</v>
      </c>
      <c r="O583" s="108" t="str">
        <f>IFERROR(IF(IF(LEFT(I583,1)="B",VLOOKUP(A583,'item dashboard'!A:K,11,0),"")&lt;1,0,IF(LEFT(I583,1)="b",VLOOKUP(A583,'item dashboard'!A:K,11,0),"")),"")</f>
        <v/>
      </c>
      <c r="P583" s="105" t="str">
        <f>IFERROR(VLOOKUP(A583,[2]Sheet2!$A:$C,3,0),1)</f>
        <v>#ERROR!</v>
      </c>
      <c r="Q583" s="109" t="str">
        <f>VLOOKUP(A583,'item dashboard'!A:A,1,0)</f>
        <v>B-GP503-W36</v>
      </c>
      <c r="R583" s="109"/>
      <c r="S583" s="109"/>
    </row>
    <row r="584" ht="12.75" customHeight="1">
      <c r="A584" s="15" t="s">
        <v>1340</v>
      </c>
      <c r="B584" s="15" t="s">
        <v>1341</v>
      </c>
      <c r="C584" s="107">
        <v>0.036000000000000004</v>
      </c>
      <c r="D584" s="15" t="s">
        <v>4148</v>
      </c>
      <c r="E584" s="93">
        <v>3600.0</v>
      </c>
      <c r="F584" s="93">
        <v>1.0</v>
      </c>
      <c r="G584" s="93">
        <v>5.0</v>
      </c>
      <c r="H584" s="93">
        <v>17280.0</v>
      </c>
      <c r="I584" s="15" t="s">
        <v>1338</v>
      </c>
      <c r="J584" s="107">
        <v>1.0</v>
      </c>
      <c r="K584" s="93">
        <v>2.0</v>
      </c>
      <c r="L584" s="15" t="s">
        <v>4147</v>
      </c>
      <c r="M584" s="104" t="str">
        <f t="shared" si="1"/>
        <v>#REF!</v>
      </c>
      <c r="N584" s="105">
        <f t="shared" si="2"/>
        <v>17280</v>
      </c>
      <c r="O584" s="108">
        <f>IFERROR(IF(IF(LEFT(I584,1)="B",VLOOKUP(A584,'item dashboard'!A:K,11,0),"")&lt;1,0,IF(LEFT(I584,1)="b",VLOOKUP(A584,'item dashboard'!A:K,11,0),"")),"")</f>
        <v>0</v>
      </c>
      <c r="P584" s="105" t="str">
        <f>IFERROR(VLOOKUP(A584,[2]Sheet2!$A:$C,3,0),1)</f>
        <v>#ERROR!</v>
      </c>
      <c r="Q584" s="109" t="str">
        <f>VLOOKUP(A584,'item dashboard'!A:A,1,0)</f>
        <v>B-GP503-W36NURO</v>
      </c>
      <c r="R584" s="109"/>
      <c r="S584" s="109"/>
    </row>
    <row r="585" ht="12.75" customHeight="1">
      <c r="A585" s="15" t="s">
        <v>1342</v>
      </c>
      <c r="B585" s="15" t="s">
        <v>1343</v>
      </c>
      <c r="C585" s="107">
        <v>0.036000000000000004</v>
      </c>
      <c r="D585" s="15" t="s">
        <v>4148</v>
      </c>
      <c r="E585" s="93">
        <v>3600.0</v>
      </c>
      <c r="F585" s="93">
        <v>1.0</v>
      </c>
      <c r="G585" s="93">
        <v>5.0</v>
      </c>
      <c r="H585" s="93">
        <v>17280.0</v>
      </c>
      <c r="I585" s="15" t="s">
        <v>1338</v>
      </c>
      <c r="J585" s="107">
        <v>1.0</v>
      </c>
      <c r="K585" s="93">
        <v>2.0</v>
      </c>
      <c r="L585" s="15" t="s">
        <v>4147</v>
      </c>
      <c r="M585" s="104" t="str">
        <f t="shared" si="1"/>
        <v>#REF!</v>
      </c>
      <c r="N585" s="105">
        <f t="shared" si="2"/>
        <v>17280</v>
      </c>
      <c r="O585" s="108">
        <f>IFERROR(IF(IF(LEFT(I585,1)="B",VLOOKUP(A585,'item dashboard'!A:K,11,0),"")&lt;1,0,IF(LEFT(I585,1)="b",VLOOKUP(A585,'item dashboard'!A:K,11,0),"")),"")</f>
        <v>0</v>
      </c>
      <c r="P585" s="105" t="str">
        <f>IFERROR(VLOOKUP(A585,[2]Sheet2!$A:$C,3,0),1)</f>
        <v>#ERROR!</v>
      </c>
      <c r="Q585" s="109" t="str">
        <f>VLOOKUP(A585,'item dashboard'!A:A,1,0)</f>
        <v>B-GP503-W36SANK</v>
      </c>
      <c r="R585" s="109"/>
      <c r="S585" s="109"/>
    </row>
    <row r="586" ht="12.75" customHeight="1">
      <c r="A586" s="15" t="s">
        <v>1344</v>
      </c>
      <c r="B586" s="15" t="s">
        <v>1345</v>
      </c>
      <c r="C586" s="107">
        <v>0.036000000000000004</v>
      </c>
      <c r="D586" s="15" t="s">
        <v>4150</v>
      </c>
      <c r="E586" s="93">
        <v>7200.0</v>
      </c>
      <c r="F586" s="93">
        <v>1.0</v>
      </c>
      <c r="G586" s="93">
        <v>18.0</v>
      </c>
      <c r="H586" s="93">
        <v>3917.0</v>
      </c>
      <c r="I586" s="15" t="s">
        <v>4146</v>
      </c>
      <c r="J586" s="107">
        <v>0.01764</v>
      </c>
      <c r="K586" s="93">
        <v>2.5</v>
      </c>
      <c r="L586" s="15" t="s">
        <v>4147</v>
      </c>
      <c r="M586" s="104" t="str">
        <f t="shared" si="1"/>
        <v>#REF!</v>
      </c>
      <c r="N586" s="105">
        <f t="shared" si="2"/>
        <v>4800</v>
      </c>
      <c r="O586" s="108" t="str">
        <f>IFERROR(IF(IF(LEFT(I586,1)="B",VLOOKUP(A586,'item dashboard'!A:K,11,0),"")&lt;1,0,IF(LEFT(I586,1)="b",VLOOKUP(A586,'item dashboard'!A:K,11,0),"")),"")</f>
        <v/>
      </c>
      <c r="P586" s="105" t="str">
        <f>IFERROR(VLOOKUP(A586,[2]Sheet2!$A:$C,3,0),1)</f>
        <v>#ERROR!</v>
      </c>
      <c r="Q586" s="109" t="str">
        <f>VLOOKUP(A586,'item dashboard'!A:A,1,0)</f>
        <v>B-GP503-Y36</v>
      </c>
      <c r="R586" s="109"/>
      <c r="S586" s="109"/>
    </row>
    <row r="587" ht="12.75" customHeight="1">
      <c r="A587" s="15" t="s">
        <v>1346</v>
      </c>
      <c r="B587" s="15" t="s">
        <v>1347</v>
      </c>
      <c r="C587" s="107">
        <v>0.036000000000000004</v>
      </c>
      <c r="D587" s="15" t="s">
        <v>4148</v>
      </c>
      <c r="E587" s="93">
        <v>3600.0</v>
      </c>
      <c r="F587" s="93">
        <v>1.0</v>
      </c>
      <c r="G587" s="93">
        <v>5.0</v>
      </c>
      <c r="H587" s="93">
        <v>17280.0</v>
      </c>
      <c r="I587" s="15" t="s">
        <v>1344</v>
      </c>
      <c r="J587" s="107">
        <v>1.0</v>
      </c>
      <c r="K587" s="93">
        <v>2.0</v>
      </c>
      <c r="L587" s="15" t="s">
        <v>4147</v>
      </c>
      <c r="M587" s="104" t="str">
        <f t="shared" si="1"/>
        <v>#REF!</v>
      </c>
      <c r="N587" s="105">
        <f t="shared" si="2"/>
        <v>17280</v>
      </c>
      <c r="O587" s="108">
        <f>IFERROR(IF(IF(LEFT(I587,1)="B",VLOOKUP(A587,'item dashboard'!A:K,11,0),"")&lt;1,0,IF(LEFT(I587,1)="b",VLOOKUP(A587,'item dashboard'!A:K,11,0),"")),"")</f>
        <v>0</v>
      </c>
      <c r="P587" s="105" t="str">
        <f>IFERROR(VLOOKUP(A587,[2]Sheet2!$A:$C,3,0),1)</f>
        <v>#ERROR!</v>
      </c>
      <c r="Q587" s="109" t="str">
        <f>VLOOKUP(A587,'item dashboard'!A:A,1,0)</f>
        <v>B-GP503-Y36NURO</v>
      </c>
      <c r="R587" s="109"/>
      <c r="S587" s="109"/>
    </row>
    <row r="588" ht="12.75" customHeight="1">
      <c r="A588" s="15" t="s">
        <v>1306</v>
      </c>
      <c r="B588" s="15" t="s">
        <v>1307</v>
      </c>
      <c r="C588" s="107">
        <v>0.036000000000000004</v>
      </c>
      <c r="D588" s="15" t="s">
        <v>4150</v>
      </c>
      <c r="E588" s="93">
        <v>7200.0</v>
      </c>
      <c r="F588" s="93">
        <v>1.0</v>
      </c>
      <c r="G588" s="93">
        <v>22.0</v>
      </c>
      <c r="H588" s="93">
        <v>27491.0</v>
      </c>
      <c r="I588" s="15" t="s">
        <v>4146</v>
      </c>
      <c r="J588" s="107">
        <v>0.018000000000000002</v>
      </c>
      <c r="K588" s="93">
        <v>2.5</v>
      </c>
      <c r="L588" s="15" t="s">
        <v>4147</v>
      </c>
      <c r="M588" s="104" t="str">
        <f t="shared" si="1"/>
        <v>#REF!</v>
      </c>
      <c r="N588" s="105">
        <f t="shared" si="2"/>
        <v>3927.272727</v>
      </c>
      <c r="O588" s="108" t="str">
        <f>IFERROR(IF(IF(LEFT(I588,1)="B",VLOOKUP(A588,'item dashboard'!A:K,11,0),"")&lt;1,0,IF(LEFT(I588,1)="b",VLOOKUP(A588,'item dashboard'!A:K,11,0),"")),"")</f>
        <v/>
      </c>
      <c r="P588" s="105" t="str">
        <f>IFERROR(VLOOKUP(A588,[2]Sheet2!$A:$C,3,0),1)</f>
        <v>#ERROR!</v>
      </c>
      <c r="Q588" s="109" t="str">
        <f>VLOOKUP(A588,'item dashboard'!A:A,1,0)</f>
        <v>B-GP503B-N36</v>
      </c>
      <c r="R588" s="109"/>
      <c r="S588" s="109"/>
    </row>
    <row r="589" ht="12.75" customHeight="1">
      <c r="A589" s="15" t="s">
        <v>1308</v>
      </c>
      <c r="B589" s="15" t="s">
        <v>1309</v>
      </c>
      <c r="C589" s="107">
        <v>0.036000000000000004</v>
      </c>
      <c r="D589" s="15" t="s">
        <v>4158</v>
      </c>
      <c r="E589" s="93">
        <v>7200.0</v>
      </c>
      <c r="F589" s="93">
        <v>1.0</v>
      </c>
      <c r="G589" s="93">
        <v>22.0</v>
      </c>
      <c r="H589" s="93">
        <v>27491.0</v>
      </c>
      <c r="I589" s="15" t="s">
        <v>4146</v>
      </c>
      <c r="J589" s="107">
        <v>0.00984</v>
      </c>
      <c r="K589" s="93">
        <v>2.5</v>
      </c>
      <c r="L589" s="15" t="s">
        <v>4147</v>
      </c>
      <c r="M589" s="104" t="str">
        <f t="shared" si="1"/>
        <v>#REF!</v>
      </c>
      <c r="N589" s="105">
        <f t="shared" si="2"/>
        <v>3927.272727</v>
      </c>
      <c r="O589" s="108" t="str">
        <f>IFERROR(IF(IF(LEFT(I589,1)="B",VLOOKUP(A589,'item dashboard'!A:K,11,0),"")&lt;1,0,IF(LEFT(I589,1)="b",VLOOKUP(A589,'item dashboard'!A:K,11,0),"")),"")</f>
        <v/>
      </c>
      <c r="P589" s="105" t="str">
        <f>IFERROR(VLOOKUP(A589,[2]Sheet2!$A:$C,3,0),1)</f>
        <v>#ERROR!</v>
      </c>
      <c r="Q589" s="109" t="str">
        <f>VLOOKUP(A589,'item dashboard'!A:A,1,0)</f>
        <v>B-GP503B-PN36</v>
      </c>
      <c r="R589" s="109"/>
      <c r="S589" s="109"/>
    </row>
    <row r="590" ht="12.75" customHeight="1">
      <c r="A590" s="15" t="s">
        <v>1310</v>
      </c>
      <c r="B590" s="15" t="s">
        <v>1311</v>
      </c>
      <c r="C590" s="107">
        <v>0.036000000000000004</v>
      </c>
      <c r="D590" s="15" t="s">
        <v>4150</v>
      </c>
      <c r="E590" s="93">
        <v>7200.0</v>
      </c>
      <c r="F590" s="93">
        <v>1.0</v>
      </c>
      <c r="G590" s="93">
        <v>22.0</v>
      </c>
      <c r="H590" s="93">
        <v>27491.0</v>
      </c>
      <c r="I590" s="15" t="s">
        <v>4146</v>
      </c>
      <c r="J590" s="107">
        <v>0.017496</v>
      </c>
      <c r="K590" s="93">
        <v>2.5</v>
      </c>
      <c r="L590" s="15" t="s">
        <v>4147</v>
      </c>
      <c r="M590" s="104" t="str">
        <f t="shared" si="1"/>
        <v>#REF!</v>
      </c>
      <c r="N590" s="105">
        <f t="shared" si="2"/>
        <v>3927.272727</v>
      </c>
      <c r="O590" s="108" t="str">
        <f>IFERROR(IF(IF(LEFT(I590,1)="B",VLOOKUP(A590,'item dashboard'!A:K,11,0),"")&lt;1,0,IF(LEFT(I590,1)="b",VLOOKUP(A590,'item dashboard'!A:K,11,0),"")),"")</f>
        <v/>
      </c>
      <c r="P590" s="105" t="str">
        <f>IFERROR(VLOOKUP(A590,[2]Sheet2!$A:$C,3,0),1)</f>
        <v>#ERROR!</v>
      </c>
      <c r="Q590" s="109" t="str">
        <f>VLOOKUP(A590,'item dashboard'!A:A,1,0)</f>
        <v>B-GP503B-W36</v>
      </c>
      <c r="R590" s="109"/>
      <c r="S590" s="109"/>
    </row>
    <row r="591" ht="12.75" customHeight="1">
      <c r="A591" s="15" t="s">
        <v>1360</v>
      </c>
      <c r="B591" s="15" t="s">
        <v>1361</v>
      </c>
      <c r="C591" s="107">
        <v>0.008</v>
      </c>
      <c r="D591" s="15" t="s">
        <v>4150</v>
      </c>
      <c r="E591" s="93">
        <v>7200.0</v>
      </c>
      <c r="F591" s="93">
        <v>2.0</v>
      </c>
      <c r="G591" s="93">
        <v>13.0</v>
      </c>
      <c r="H591" s="93">
        <v>96153.0</v>
      </c>
      <c r="I591" s="15" t="s">
        <v>4146</v>
      </c>
      <c r="J591" s="107">
        <v>0.003888</v>
      </c>
      <c r="K591" s="93">
        <v>2.5</v>
      </c>
      <c r="L591" s="15" t="s">
        <v>4147</v>
      </c>
      <c r="M591" s="104" t="str">
        <f t="shared" si="1"/>
        <v>#REF!</v>
      </c>
      <c r="N591" s="105">
        <f t="shared" si="2"/>
        <v>13292.30769</v>
      </c>
      <c r="O591" s="108" t="str">
        <f>IFERROR(IF(IF(LEFT(I591,1)="B",VLOOKUP(A591,'item dashboard'!A:K,11,0),"")&lt;1,0,IF(LEFT(I591,1)="b",VLOOKUP(A591,'item dashboard'!A:K,11,0),"")),"")</f>
        <v/>
      </c>
      <c r="P591" s="105" t="str">
        <f>IFERROR(VLOOKUP(A591,[2]Sheet2!$A:$C,3,0),1)</f>
        <v>#ERROR!</v>
      </c>
      <c r="Q591" s="109" t="str">
        <f>VLOOKUP(A591,'item dashboard'!A:A,1,0)</f>
        <v>B-GP63-DPK8</v>
      </c>
      <c r="R591" s="109"/>
      <c r="S591" s="109"/>
    </row>
    <row r="592" ht="12.75" customHeight="1">
      <c r="A592" s="15" t="s">
        <v>1362</v>
      </c>
      <c r="B592" s="15" t="s">
        <v>1363</v>
      </c>
      <c r="C592" s="107">
        <v>0.008</v>
      </c>
      <c r="D592" s="15" t="s">
        <v>4150</v>
      </c>
      <c r="E592" s="93">
        <v>7200.0</v>
      </c>
      <c r="F592" s="93">
        <v>1.0</v>
      </c>
      <c r="G592" s="93">
        <v>13.0</v>
      </c>
      <c r="H592" s="93">
        <v>48076.0</v>
      </c>
      <c r="I592" s="15" t="s">
        <v>4146</v>
      </c>
      <c r="J592" s="107">
        <v>0.0039040000000000004</v>
      </c>
      <c r="K592" s="93">
        <v>2.5</v>
      </c>
      <c r="L592" s="15" t="s">
        <v>4147</v>
      </c>
      <c r="M592" s="104" t="str">
        <f t="shared" si="1"/>
        <v>#REF!</v>
      </c>
      <c r="N592" s="105">
        <f t="shared" si="2"/>
        <v>6646.153846</v>
      </c>
      <c r="O592" s="108" t="str">
        <f>IFERROR(IF(IF(LEFT(I592,1)="B",VLOOKUP(A592,'item dashboard'!A:K,11,0),"")&lt;1,0,IF(LEFT(I592,1)="b",VLOOKUP(A592,'item dashboard'!A:K,11,0),"")),"")</f>
        <v/>
      </c>
      <c r="P592" s="105" t="str">
        <f>IFERROR(VLOOKUP(A592,[2]Sheet2!$A:$C,3,0),1)</f>
        <v>#ERROR!</v>
      </c>
      <c r="Q592" s="109" t="str">
        <f>VLOOKUP(A592,'item dashboard'!A:A,1,0)</f>
        <v>B-GP63-GD8</v>
      </c>
      <c r="R592" s="109"/>
      <c r="S592" s="109"/>
    </row>
    <row r="593" ht="12.75" customHeight="1">
      <c r="A593" s="15" t="s">
        <v>1364</v>
      </c>
      <c r="B593" s="15" t="s">
        <v>1349</v>
      </c>
      <c r="C593" s="107">
        <v>0.008</v>
      </c>
      <c r="D593" s="15" t="s">
        <v>4150</v>
      </c>
      <c r="E593" s="93">
        <v>7200.0</v>
      </c>
      <c r="F593" s="93">
        <v>2.0</v>
      </c>
      <c r="G593" s="93">
        <v>13.0</v>
      </c>
      <c r="H593" s="93">
        <v>93046.0</v>
      </c>
      <c r="I593" s="15" t="s">
        <v>4146</v>
      </c>
      <c r="J593" s="107">
        <v>0.003888</v>
      </c>
      <c r="K593" s="93">
        <v>2.5</v>
      </c>
      <c r="L593" s="15" t="s">
        <v>4147</v>
      </c>
      <c r="M593" s="104" t="str">
        <f t="shared" si="1"/>
        <v>#REF!</v>
      </c>
      <c r="N593" s="105">
        <f t="shared" si="2"/>
        <v>13292.30769</v>
      </c>
      <c r="O593" s="108" t="str">
        <f>IFERROR(IF(IF(LEFT(I593,1)="B",VLOOKUP(A593,'item dashboard'!A:K,11,0),"")&lt;1,0,IF(LEFT(I593,1)="b",VLOOKUP(A593,'item dashboard'!A:K,11,0),"")),"")</f>
        <v/>
      </c>
      <c r="P593" s="105" t="str">
        <f>IFERROR(VLOOKUP(A593,[2]Sheet2!$A:$C,3,0),1)</f>
        <v>#ERROR!</v>
      </c>
      <c r="Q593" s="109" t="str">
        <f>VLOOKUP(A593,'item dashboard'!A:A,1,0)</f>
        <v>B-GP63-GN8</v>
      </c>
      <c r="R593" s="109"/>
      <c r="S593" s="109"/>
    </row>
    <row r="594" ht="12.75" customHeight="1">
      <c r="A594" s="15" t="s">
        <v>1365</v>
      </c>
      <c r="B594" s="15" t="s">
        <v>1366</v>
      </c>
      <c r="C594" s="107">
        <v>0.008</v>
      </c>
      <c r="D594" s="15" t="s">
        <v>4150</v>
      </c>
      <c r="E594" s="93">
        <v>7200.0</v>
      </c>
      <c r="F594" s="93">
        <v>2.0</v>
      </c>
      <c r="G594" s="93">
        <v>13.0</v>
      </c>
      <c r="H594" s="93">
        <v>96153.0</v>
      </c>
      <c r="I594" s="15" t="s">
        <v>4146</v>
      </c>
      <c r="J594" s="107">
        <v>0.003878</v>
      </c>
      <c r="K594" s="93">
        <v>2.5</v>
      </c>
      <c r="L594" s="15" t="s">
        <v>4147</v>
      </c>
      <c r="M594" s="104" t="str">
        <f t="shared" si="1"/>
        <v>#REF!</v>
      </c>
      <c r="N594" s="105">
        <f t="shared" si="2"/>
        <v>13292.30769</v>
      </c>
      <c r="O594" s="108" t="str">
        <f>IFERROR(IF(IF(LEFT(I594,1)="B",VLOOKUP(A594,'item dashboard'!A:K,11,0),"")&lt;1,0,IF(LEFT(I594,1)="b",VLOOKUP(A594,'item dashboard'!A:K,11,0),"")),"")</f>
        <v/>
      </c>
      <c r="P594" s="105" t="str">
        <f>IFERROR(VLOOKUP(A594,[2]Sheet2!$A:$C,3,0),1)</f>
        <v>#ERROR!</v>
      </c>
      <c r="Q594" s="109" t="str">
        <f>VLOOKUP(A594,'item dashboard'!A:A,1,0)</f>
        <v>B-GP63-LPK8</v>
      </c>
      <c r="R594" s="109"/>
      <c r="S594" s="109"/>
    </row>
    <row r="595" ht="12.75" customHeight="1">
      <c r="A595" s="15" t="s">
        <v>1367</v>
      </c>
      <c r="B595" s="15" t="s">
        <v>1368</v>
      </c>
      <c r="C595" s="107">
        <v>0.008</v>
      </c>
      <c r="D595" s="15" t="s">
        <v>4150</v>
      </c>
      <c r="E595" s="93">
        <v>7200.0</v>
      </c>
      <c r="F595" s="93">
        <v>2.0</v>
      </c>
      <c r="G595" s="93">
        <v>13.0</v>
      </c>
      <c r="H595" s="93">
        <v>96153.0</v>
      </c>
      <c r="I595" s="15" t="s">
        <v>4146</v>
      </c>
      <c r="J595" s="107">
        <v>0.004</v>
      </c>
      <c r="K595" s="93">
        <v>2.5</v>
      </c>
      <c r="L595" s="15" t="s">
        <v>4147</v>
      </c>
      <c r="M595" s="104" t="str">
        <f t="shared" si="1"/>
        <v>#REF!</v>
      </c>
      <c r="N595" s="105">
        <f t="shared" si="2"/>
        <v>13292.30769</v>
      </c>
      <c r="O595" s="108" t="str">
        <f>IFERROR(IF(IF(LEFT(I595,1)="B",VLOOKUP(A595,'item dashboard'!A:K,11,0),"")&lt;1,0,IF(LEFT(I595,1)="b",VLOOKUP(A595,'item dashboard'!A:K,11,0),"")),"")</f>
        <v/>
      </c>
      <c r="P595" s="105" t="str">
        <f>IFERROR(VLOOKUP(A595,[2]Sheet2!$A:$C,3,0),1)</f>
        <v>#ERROR!</v>
      </c>
      <c r="Q595" s="109" t="str">
        <f>VLOOKUP(A595,'item dashboard'!A:A,1,0)</f>
        <v>B-GP63-N8</v>
      </c>
      <c r="R595" s="109"/>
      <c r="S595" s="109"/>
    </row>
    <row r="596" ht="12.75" customHeight="1">
      <c r="A596" s="15" t="s">
        <v>1369</v>
      </c>
      <c r="B596" s="15" t="s">
        <v>1370</v>
      </c>
      <c r="C596" s="107">
        <v>0.008</v>
      </c>
      <c r="D596" s="15" t="s">
        <v>4150</v>
      </c>
      <c r="E596" s="93">
        <v>7200.0</v>
      </c>
      <c r="F596" s="93">
        <v>2.0</v>
      </c>
      <c r="G596" s="93">
        <v>13.0</v>
      </c>
      <c r="H596" s="93">
        <v>93046.0</v>
      </c>
      <c r="I596" s="15" t="s">
        <v>4146</v>
      </c>
      <c r="J596" s="107">
        <v>0.0039040000000000004</v>
      </c>
      <c r="K596" s="93">
        <v>2.5</v>
      </c>
      <c r="L596" s="15" t="s">
        <v>4147</v>
      </c>
      <c r="M596" s="104" t="str">
        <f t="shared" si="1"/>
        <v>#REF!</v>
      </c>
      <c r="N596" s="105">
        <f t="shared" si="2"/>
        <v>13292.30769</v>
      </c>
      <c r="O596" s="108" t="str">
        <f>IFERROR(IF(IF(LEFT(I596,1)="B",VLOOKUP(A596,'item dashboard'!A:K,11,0),"")&lt;1,0,IF(LEFT(I596,1)="b",VLOOKUP(A596,'item dashboard'!A:K,11,0),"")),"")</f>
        <v/>
      </c>
      <c r="P596" s="105" t="str">
        <f>IFERROR(VLOOKUP(A596,[2]Sheet2!$A:$C,3,0),1)</f>
        <v>#ERROR!</v>
      </c>
      <c r="Q596" s="109" t="str">
        <f>VLOOKUP(A596,'item dashboard'!A:A,1,0)</f>
        <v>B-GP63-PK8</v>
      </c>
      <c r="R596" s="109"/>
      <c r="S596" s="109"/>
    </row>
    <row r="597" ht="12.75" customHeight="1">
      <c r="A597" s="15" t="s">
        <v>1371</v>
      </c>
      <c r="B597" s="15" t="s">
        <v>1372</v>
      </c>
      <c r="C597" s="107">
        <v>0.008</v>
      </c>
      <c r="D597" s="15" t="s">
        <v>4148</v>
      </c>
      <c r="E597" s="93">
        <v>3600.0</v>
      </c>
      <c r="F597" s="93">
        <v>2.0</v>
      </c>
      <c r="G597" s="93">
        <v>5.0</v>
      </c>
      <c r="H597" s="93">
        <v>34560.0</v>
      </c>
      <c r="I597" s="15" t="s">
        <v>1369</v>
      </c>
      <c r="J597" s="107">
        <v>1.0</v>
      </c>
      <c r="K597" s="93">
        <v>2.0</v>
      </c>
      <c r="L597" s="15" t="s">
        <v>4147</v>
      </c>
      <c r="M597" s="104" t="str">
        <f t="shared" si="1"/>
        <v>#REF!</v>
      </c>
      <c r="N597" s="105">
        <f t="shared" si="2"/>
        <v>34560</v>
      </c>
      <c r="O597" s="108">
        <f>IFERROR(IF(IF(LEFT(I597,1)="B",VLOOKUP(A597,'item dashboard'!A:K,11,0),"")&lt;1,0,IF(LEFT(I597,1)="b",VLOOKUP(A597,'item dashboard'!A:K,11,0),"")),"")</f>
        <v>0</v>
      </c>
      <c r="P597" s="105" t="str">
        <f>IFERROR(VLOOKUP(A597,[2]Sheet2!$A:$C,3,0),1)</f>
        <v>#ERROR!</v>
      </c>
      <c r="Q597" s="109" t="str">
        <f>VLOOKUP(A597,'item dashboard'!A:A,1,0)</f>
        <v>B-GP63-PK8ALYZ</v>
      </c>
      <c r="R597" s="109"/>
      <c r="S597" s="109"/>
    </row>
    <row r="598" ht="12.75" customHeight="1">
      <c r="A598" s="15" t="s">
        <v>1373</v>
      </c>
      <c r="B598" s="15" t="s">
        <v>1374</v>
      </c>
      <c r="C598" s="107">
        <v>0.008</v>
      </c>
      <c r="D598" s="15" t="s">
        <v>4148</v>
      </c>
      <c r="E598" s="93">
        <v>3600.0</v>
      </c>
      <c r="F598" s="93">
        <v>2.0</v>
      </c>
      <c r="G598" s="93">
        <v>5.0</v>
      </c>
      <c r="H598" s="93">
        <v>34560.0</v>
      </c>
      <c r="I598" s="15" t="s">
        <v>1369</v>
      </c>
      <c r="J598" s="107">
        <v>1.0</v>
      </c>
      <c r="K598" s="93">
        <v>2.0</v>
      </c>
      <c r="L598" s="15" t="s">
        <v>4147</v>
      </c>
      <c r="M598" s="104" t="str">
        <f t="shared" si="1"/>
        <v>#REF!</v>
      </c>
      <c r="N598" s="105">
        <f t="shared" si="2"/>
        <v>34560</v>
      </c>
      <c r="O598" s="108">
        <f>IFERROR(IF(IF(LEFT(I598,1)="B",VLOOKUP(A598,'item dashboard'!A:K,11,0),"")&lt;1,0,IF(LEFT(I598,1)="b",VLOOKUP(A598,'item dashboard'!A:K,11,0),"")),"")</f>
        <v>0</v>
      </c>
      <c r="P598" s="105" t="str">
        <f>IFERROR(VLOOKUP(A598,[2]Sheet2!$A:$C,3,0),1)</f>
        <v>#ERROR!</v>
      </c>
      <c r="Q598" s="109" t="str">
        <f>VLOOKUP(A598,'item dashboard'!A:A,1,0)</f>
        <v>B-GP63-PK8JAP</v>
      </c>
      <c r="R598" s="109"/>
      <c r="S598" s="109"/>
    </row>
    <row r="599" ht="12.75" customHeight="1">
      <c r="A599" s="15" t="s">
        <v>1375</v>
      </c>
      <c r="B599" s="15" t="s">
        <v>1370</v>
      </c>
      <c r="C599" s="107">
        <v>0.009000000000000001</v>
      </c>
      <c r="D599" s="15" t="s">
        <v>4150</v>
      </c>
      <c r="E599" s="93">
        <v>7200.0</v>
      </c>
      <c r="F599" s="93">
        <v>2.0</v>
      </c>
      <c r="G599" s="93">
        <v>13.0</v>
      </c>
      <c r="H599" s="93">
        <v>93046.0</v>
      </c>
      <c r="I599" s="15" t="s">
        <v>4146</v>
      </c>
      <c r="J599" s="107">
        <v>0.004392</v>
      </c>
      <c r="K599" s="93">
        <v>2.5</v>
      </c>
      <c r="L599" s="15" t="s">
        <v>4147</v>
      </c>
      <c r="M599" s="104" t="str">
        <f t="shared" si="1"/>
        <v>#REF!</v>
      </c>
      <c r="N599" s="105">
        <f t="shared" si="2"/>
        <v>13292.30769</v>
      </c>
      <c r="O599" s="108" t="str">
        <f>IFERROR(IF(IF(LEFT(I599,1)="B",VLOOKUP(A599,'item dashboard'!A:K,11,0),"")&lt;1,0,IF(LEFT(I599,1)="b",VLOOKUP(A599,'item dashboard'!A:K,11,0),"")),"")</f>
        <v/>
      </c>
      <c r="P599" s="105" t="str">
        <f>IFERROR(VLOOKUP(A599,[2]Sheet2!$A:$C,3,0),1)</f>
        <v>#ERROR!</v>
      </c>
      <c r="Q599" s="109" t="str">
        <f>VLOOKUP(A599,'item dashboard'!A:A,1,0)</f>
        <v>B-GP63-PK9</v>
      </c>
      <c r="R599" s="109"/>
      <c r="S599" s="109"/>
    </row>
    <row r="600" ht="12.75" customHeight="1">
      <c r="A600" s="15" t="s">
        <v>1376</v>
      </c>
      <c r="B600" s="15" t="s">
        <v>1377</v>
      </c>
      <c r="C600" s="107">
        <v>0.008</v>
      </c>
      <c r="D600" s="15" t="s">
        <v>4150</v>
      </c>
      <c r="E600" s="93">
        <v>7200.0</v>
      </c>
      <c r="F600" s="93">
        <v>2.0</v>
      </c>
      <c r="G600" s="93">
        <v>12.58</v>
      </c>
      <c r="H600" s="93">
        <v>13737.0</v>
      </c>
      <c r="I600" s="15" t="s">
        <v>4146</v>
      </c>
      <c r="J600" s="107">
        <v>0.00376</v>
      </c>
      <c r="K600" s="93">
        <v>2.5</v>
      </c>
      <c r="L600" s="15" t="s">
        <v>4147</v>
      </c>
      <c r="M600" s="104" t="str">
        <f t="shared" si="1"/>
        <v>#REF!</v>
      </c>
      <c r="N600" s="105">
        <f t="shared" si="2"/>
        <v>13736.08903</v>
      </c>
      <c r="O600" s="108" t="str">
        <f>IFERROR(IF(IF(LEFT(I600,1)="B",VLOOKUP(A600,'item dashboard'!A:K,11,0),"")&lt;1,0,IF(LEFT(I600,1)="b",VLOOKUP(A600,'item dashboard'!A:K,11,0),"")),"")</f>
        <v/>
      </c>
      <c r="P600" s="105" t="str">
        <f>IFERROR(VLOOKUP(A600,[2]Sheet2!$A:$C,3,0),1)</f>
        <v>#ERROR!</v>
      </c>
      <c r="Q600" s="109" t="str">
        <f>VLOOKUP(A600,'item dashboard'!A:A,1,0)</f>
        <v>B-GP63-PUR8</v>
      </c>
      <c r="R600" s="109"/>
      <c r="S600" s="109"/>
    </row>
    <row r="601" ht="12.75" customHeight="1">
      <c r="A601" s="15" t="s">
        <v>1378</v>
      </c>
      <c r="B601" s="15" t="s">
        <v>1379</v>
      </c>
      <c r="C601" s="107">
        <v>0.008</v>
      </c>
      <c r="D601" s="15" t="s">
        <v>4150</v>
      </c>
      <c r="E601" s="93">
        <v>7200.0</v>
      </c>
      <c r="F601" s="93">
        <v>1.0</v>
      </c>
      <c r="G601" s="93">
        <v>13.0</v>
      </c>
      <c r="H601" s="93">
        <v>48076.0</v>
      </c>
      <c r="I601" s="15" t="s">
        <v>4146</v>
      </c>
      <c r="J601" s="107">
        <v>0.0039040000000000004</v>
      </c>
      <c r="K601" s="93">
        <v>2.5</v>
      </c>
      <c r="L601" s="15" t="s">
        <v>4147</v>
      </c>
      <c r="M601" s="104" t="str">
        <f t="shared" si="1"/>
        <v>#REF!</v>
      </c>
      <c r="N601" s="105">
        <f t="shared" si="2"/>
        <v>6646.153846</v>
      </c>
      <c r="O601" s="108" t="str">
        <f>IFERROR(IF(IF(LEFT(I601,1)="B",VLOOKUP(A601,'item dashboard'!A:K,11,0),"")&lt;1,0,IF(LEFT(I601,1)="b",VLOOKUP(A601,'item dashboard'!A:K,11,0),"")),"")</f>
        <v/>
      </c>
      <c r="P601" s="105" t="str">
        <f>IFERROR(VLOOKUP(A601,[2]Sheet2!$A:$C,3,0),1)</f>
        <v>#ERROR!</v>
      </c>
      <c r="Q601" s="109" t="str">
        <f>VLOOKUP(A601,'item dashboard'!A:A,1,0)</f>
        <v>B-GP63-RD8</v>
      </c>
      <c r="R601" s="109"/>
      <c r="S601" s="109"/>
    </row>
    <row r="602" ht="12.75" customHeight="1">
      <c r="A602" s="15" t="s">
        <v>1380</v>
      </c>
      <c r="B602" s="15" t="s">
        <v>1381</v>
      </c>
      <c r="C602" s="107">
        <v>0.008</v>
      </c>
      <c r="D602" s="15" t="s">
        <v>4150</v>
      </c>
      <c r="E602" s="93">
        <v>7200.0</v>
      </c>
      <c r="F602" s="93">
        <v>2.0</v>
      </c>
      <c r="G602" s="93">
        <v>13.0</v>
      </c>
      <c r="H602" s="93">
        <v>96153.0</v>
      </c>
      <c r="I602" s="15" t="s">
        <v>4146</v>
      </c>
      <c r="J602" s="107">
        <v>0.003888</v>
      </c>
      <c r="K602" s="93">
        <v>2.5</v>
      </c>
      <c r="L602" s="15" t="s">
        <v>4147</v>
      </c>
      <c r="M602" s="104" t="str">
        <f t="shared" si="1"/>
        <v>#REF!</v>
      </c>
      <c r="N602" s="105">
        <f t="shared" si="2"/>
        <v>13292.30769</v>
      </c>
      <c r="O602" s="108" t="str">
        <f>IFERROR(IF(IF(LEFT(I602,1)="B",VLOOKUP(A602,'item dashboard'!A:K,11,0),"")&lt;1,0,IF(LEFT(I602,1)="b",VLOOKUP(A602,'item dashboard'!A:K,11,0),"")),"")</f>
        <v/>
      </c>
      <c r="P602" s="105" t="str">
        <f>IFERROR(VLOOKUP(A602,[2]Sheet2!$A:$C,3,0),1)</f>
        <v>#ERROR!</v>
      </c>
      <c r="Q602" s="109" t="str">
        <f>VLOOKUP(A602,'item dashboard'!A:A,1,0)</f>
        <v>B-GP63-W8</v>
      </c>
      <c r="R602" s="109"/>
      <c r="S602" s="109"/>
    </row>
    <row r="603" ht="12.75" customHeight="1">
      <c r="A603" s="15" t="s">
        <v>1382</v>
      </c>
      <c r="B603" s="15" t="s">
        <v>1381</v>
      </c>
      <c r="C603" s="107">
        <v>0.009000000000000001</v>
      </c>
      <c r="D603" s="15" t="s">
        <v>4150</v>
      </c>
      <c r="E603" s="93">
        <v>7200.0</v>
      </c>
      <c r="F603" s="93">
        <v>2.0</v>
      </c>
      <c r="G603" s="93">
        <v>13.0</v>
      </c>
      <c r="H603" s="93">
        <v>96153.0</v>
      </c>
      <c r="I603" s="15" t="s">
        <v>4146</v>
      </c>
      <c r="J603" s="107">
        <v>0.004374</v>
      </c>
      <c r="K603" s="93">
        <v>2.5</v>
      </c>
      <c r="L603" s="15" t="s">
        <v>4147</v>
      </c>
      <c r="M603" s="104" t="str">
        <f t="shared" si="1"/>
        <v>#REF!</v>
      </c>
      <c r="N603" s="105">
        <f t="shared" si="2"/>
        <v>13292.30769</v>
      </c>
      <c r="O603" s="108" t="str">
        <f>IFERROR(IF(IF(LEFT(I603,1)="B",VLOOKUP(A603,'item dashboard'!A:K,11,0),"")&lt;1,0,IF(LEFT(I603,1)="b",VLOOKUP(A603,'item dashboard'!A:K,11,0),"")),"")</f>
        <v/>
      </c>
      <c r="P603" s="105" t="str">
        <f>IFERROR(VLOOKUP(A603,[2]Sheet2!$A:$C,3,0),1)</f>
        <v>#ERROR!</v>
      </c>
      <c r="Q603" s="109" t="str">
        <f>VLOOKUP(A603,'item dashboard'!A:A,1,0)</f>
        <v>B-GP63-W9</v>
      </c>
      <c r="R603" s="109"/>
      <c r="S603" s="109"/>
    </row>
    <row r="604" ht="12.75" customHeight="1">
      <c r="A604" s="15" t="s">
        <v>1383</v>
      </c>
      <c r="B604" s="15" t="s">
        <v>1359</v>
      </c>
      <c r="C604" s="107">
        <v>0.008</v>
      </c>
      <c r="D604" s="15" t="s">
        <v>4150</v>
      </c>
      <c r="E604" s="93">
        <v>7200.0</v>
      </c>
      <c r="F604" s="93">
        <v>2.0</v>
      </c>
      <c r="G604" s="93">
        <v>13.0</v>
      </c>
      <c r="H604" s="93">
        <v>93046.0</v>
      </c>
      <c r="I604" s="15" t="s">
        <v>4146</v>
      </c>
      <c r="J604" s="107">
        <v>0.003888</v>
      </c>
      <c r="K604" s="93">
        <v>2.5</v>
      </c>
      <c r="L604" s="15" t="s">
        <v>4147</v>
      </c>
      <c r="M604" s="104" t="str">
        <f t="shared" si="1"/>
        <v>#REF!</v>
      </c>
      <c r="N604" s="105">
        <f t="shared" si="2"/>
        <v>13292.30769</v>
      </c>
      <c r="O604" s="108" t="str">
        <f>IFERROR(IF(IF(LEFT(I604,1)="B",VLOOKUP(A604,'item dashboard'!A:K,11,0),"")&lt;1,0,IF(LEFT(I604,1)="b",VLOOKUP(A604,'item dashboard'!A:K,11,0),"")),"")</f>
        <v/>
      </c>
      <c r="P604" s="105" t="str">
        <f>IFERROR(VLOOKUP(A604,[2]Sheet2!$A:$C,3,0),1)</f>
        <v>#ERROR!</v>
      </c>
      <c r="Q604" s="109" t="str">
        <f>VLOOKUP(A604,'item dashboard'!A:A,1,0)</f>
        <v>B-GP63-Y8</v>
      </c>
      <c r="R604" s="109"/>
      <c r="S604" s="109"/>
    </row>
    <row r="605" ht="12.75" customHeight="1">
      <c r="A605" s="15" t="s">
        <v>1348</v>
      </c>
      <c r="B605" s="15" t="s">
        <v>1349</v>
      </c>
      <c r="C605" s="107">
        <v>0.008</v>
      </c>
      <c r="D605" s="15" t="s">
        <v>4150</v>
      </c>
      <c r="E605" s="93">
        <v>7200.0</v>
      </c>
      <c r="F605" s="93">
        <v>2.0</v>
      </c>
      <c r="G605" s="93">
        <v>13.0</v>
      </c>
      <c r="H605" s="93">
        <v>93046.0</v>
      </c>
      <c r="I605" s="15" t="s">
        <v>4146</v>
      </c>
      <c r="J605" s="107">
        <v>0.003888</v>
      </c>
      <c r="K605" s="93">
        <v>2.5</v>
      </c>
      <c r="L605" s="15" t="s">
        <v>4147</v>
      </c>
      <c r="M605" s="104" t="str">
        <f t="shared" si="1"/>
        <v>#REF!</v>
      </c>
      <c r="N605" s="105">
        <f t="shared" si="2"/>
        <v>13292.30769</v>
      </c>
      <c r="O605" s="108" t="str">
        <f>IFERROR(IF(IF(LEFT(I605,1)="B",VLOOKUP(A605,'item dashboard'!A:K,11,0),"")&lt;1,0,IF(LEFT(I605,1)="b",VLOOKUP(A605,'item dashboard'!A:K,11,0),"")),"")</f>
        <v/>
      </c>
      <c r="P605" s="105" t="str">
        <f>IFERROR(VLOOKUP(A605,[2]Sheet2!$A:$C,3,0),1)</f>
        <v>#ERROR!</v>
      </c>
      <c r="Q605" s="109" t="str">
        <f>VLOOKUP(A605,'item dashboard'!A:A,1,0)</f>
        <v>B-GP63B-GN8</v>
      </c>
      <c r="R605" s="109"/>
      <c r="S605" s="109"/>
    </row>
    <row r="606" ht="12.75" customHeight="1">
      <c r="A606" s="15" t="s">
        <v>1350</v>
      </c>
      <c r="B606" s="15" t="s">
        <v>1351</v>
      </c>
      <c r="C606" s="107">
        <v>0.008</v>
      </c>
      <c r="D606" s="15" t="s">
        <v>4150</v>
      </c>
      <c r="E606" s="93">
        <v>7200.0</v>
      </c>
      <c r="F606" s="93">
        <v>1.0</v>
      </c>
      <c r="G606" s="93">
        <v>13.0</v>
      </c>
      <c r="H606" s="93">
        <v>46523.0</v>
      </c>
      <c r="I606" s="15" t="s">
        <v>4146</v>
      </c>
      <c r="J606" s="107">
        <v>0.004</v>
      </c>
      <c r="K606" s="93">
        <v>2.5</v>
      </c>
      <c r="L606" s="15" t="s">
        <v>4147</v>
      </c>
      <c r="M606" s="104" t="str">
        <f t="shared" si="1"/>
        <v>#REF!</v>
      </c>
      <c r="N606" s="105">
        <f t="shared" si="2"/>
        <v>6646.153846</v>
      </c>
      <c r="O606" s="108" t="str">
        <f>IFERROR(IF(IF(LEFT(I606,1)="B",VLOOKUP(A606,'item dashboard'!A:K,11,0),"")&lt;1,0,IF(LEFT(I606,1)="b",VLOOKUP(A606,'item dashboard'!A:K,11,0),"")),"")</f>
        <v/>
      </c>
      <c r="P606" s="105" t="str">
        <f>IFERROR(VLOOKUP(A606,[2]Sheet2!$A:$C,3,0),1)</f>
        <v>#ERROR!</v>
      </c>
      <c r="Q606" s="109" t="str">
        <f>VLOOKUP(A606,'item dashboard'!A:A,1,0)</f>
        <v>B-GP63B-N8</v>
      </c>
      <c r="R606" s="109"/>
      <c r="S606" s="109"/>
    </row>
    <row r="607" ht="12.75" customHeight="1">
      <c r="A607" s="15" t="s">
        <v>1352</v>
      </c>
      <c r="B607" s="15" t="s">
        <v>1353</v>
      </c>
      <c r="C607" s="107">
        <v>0.008</v>
      </c>
      <c r="D607" s="15" t="s">
        <v>4150</v>
      </c>
      <c r="E607" s="93">
        <v>3600.0</v>
      </c>
      <c r="F607" s="93">
        <v>2.0</v>
      </c>
      <c r="G607" s="93">
        <v>13.0</v>
      </c>
      <c r="H607" s="93">
        <v>93046.0</v>
      </c>
      <c r="I607" s="15" t="s">
        <v>4146</v>
      </c>
      <c r="J607" s="107">
        <v>0.00392</v>
      </c>
      <c r="K607" s="93">
        <v>2.5</v>
      </c>
      <c r="L607" s="15" t="s">
        <v>4149</v>
      </c>
      <c r="M607" s="104" t="str">
        <f t="shared" si="1"/>
        <v>#REF!</v>
      </c>
      <c r="N607" s="105">
        <f t="shared" si="2"/>
        <v>13292.30769</v>
      </c>
      <c r="O607" s="108" t="str">
        <f>IFERROR(IF(IF(LEFT(I607,1)="B",VLOOKUP(A607,'item dashboard'!A:K,11,0),"")&lt;1,0,IF(LEFT(I607,1)="b",VLOOKUP(A607,'item dashboard'!A:K,11,0),"")),"")</f>
        <v/>
      </c>
      <c r="P607" s="105" t="str">
        <f>IFERROR(VLOOKUP(A607,[2]Sheet2!$A:$C,3,0),1)</f>
        <v>#ERROR!</v>
      </c>
      <c r="Q607" s="109" t="str">
        <f>VLOOKUP(A607,'item dashboard'!A:A,1,0)</f>
        <v>B-GP63B-PN8</v>
      </c>
      <c r="R607" s="109"/>
      <c r="S607" s="109"/>
    </row>
    <row r="608" ht="12.75" customHeight="1">
      <c r="A608" s="15" t="s">
        <v>1354</v>
      </c>
      <c r="B608" s="15" t="s">
        <v>1355</v>
      </c>
      <c r="C608" s="107">
        <v>0.008</v>
      </c>
      <c r="D608" s="15" t="s">
        <v>4150</v>
      </c>
      <c r="E608" s="93">
        <v>7200.0</v>
      </c>
      <c r="F608" s="93">
        <v>1.0</v>
      </c>
      <c r="G608" s="93">
        <v>12.0</v>
      </c>
      <c r="H608" s="93">
        <v>46523.0</v>
      </c>
      <c r="I608" s="15" t="s">
        <v>4146</v>
      </c>
      <c r="J608" s="107">
        <v>0.0039040000000000004</v>
      </c>
      <c r="K608" s="93">
        <v>2.5</v>
      </c>
      <c r="L608" s="15" t="s">
        <v>4147</v>
      </c>
      <c r="M608" s="104" t="str">
        <f t="shared" si="1"/>
        <v>#REF!</v>
      </c>
      <c r="N608" s="105">
        <f t="shared" si="2"/>
        <v>7200</v>
      </c>
      <c r="O608" s="108" t="str">
        <f>IFERROR(IF(IF(LEFT(I608,1)="B",VLOOKUP(A608,'item dashboard'!A:K,11,0),"")&lt;1,0,IF(LEFT(I608,1)="b",VLOOKUP(A608,'item dashboard'!A:K,11,0),"")),"")</f>
        <v/>
      </c>
      <c r="P608" s="105" t="str">
        <f>IFERROR(VLOOKUP(A608,[2]Sheet2!$A:$C,3,0),1)</f>
        <v>#ERROR!</v>
      </c>
      <c r="Q608" s="109" t="str">
        <f>VLOOKUP(A608,'item dashboard'!A:A,1,0)</f>
        <v>B-GP63B-R8</v>
      </c>
      <c r="R608" s="109"/>
      <c r="S608" s="109"/>
    </row>
    <row r="609" ht="12.75" customHeight="1">
      <c r="A609" s="15" t="s">
        <v>1356</v>
      </c>
      <c r="B609" s="15" t="s">
        <v>1357</v>
      </c>
      <c r="C609" s="107">
        <v>0.008</v>
      </c>
      <c r="D609" s="15" t="s">
        <v>4150</v>
      </c>
      <c r="E609" s="93">
        <v>7200.0</v>
      </c>
      <c r="F609" s="93">
        <v>1.0</v>
      </c>
      <c r="G609" s="93">
        <v>13.0</v>
      </c>
      <c r="H609" s="93">
        <v>46523.0</v>
      </c>
      <c r="I609" s="15" t="s">
        <v>4146</v>
      </c>
      <c r="J609" s="107">
        <v>0.003888</v>
      </c>
      <c r="K609" s="93">
        <v>2.5</v>
      </c>
      <c r="L609" s="15" t="s">
        <v>4147</v>
      </c>
      <c r="M609" s="104" t="str">
        <f t="shared" si="1"/>
        <v>#REF!</v>
      </c>
      <c r="N609" s="105">
        <f t="shared" si="2"/>
        <v>6646.153846</v>
      </c>
      <c r="O609" s="108" t="str">
        <f>IFERROR(IF(IF(LEFT(I609,1)="B",VLOOKUP(A609,'item dashboard'!A:K,11,0),"")&lt;1,0,IF(LEFT(I609,1)="b",VLOOKUP(A609,'item dashboard'!A:K,11,0),"")),"")</f>
        <v/>
      </c>
      <c r="P609" s="105" t="str">
        <f>IFERROR(VLOOKUP(A609,[2]Sheet2!$A:$C,3,0),1)</f>
        <v>#ERROR!</v>
      </c>
      <c r="Q609" s="109" t="str">
        <f>VLOOKUP(A609,'item dashboard'!A:A,1,0)</f>
        <v>B-GP63B-W8</v>
      </c>
      <c r="R609" s="109"/>
      <c r="S609" s="109"/>
    </row>
    <row r="610" ht="12.75" customHeight="1">
      <c r="A610" s="15" t="s">
        <v>1358</v>
      </c>
      <c r="B610" s="15" t="s">
        <v>1359</v>
      </c>
      <c r="C610" s="107">
        <v>0.008</v>
      </c>
      <c r="D610" s="15" t="s">
        <v>4150</v>
      </c>
      <c r="E610" s="93">
        <v>7200.0</v>
      </c>
      <c r="F610" s="93">
        <v>2.0</v>
      </c>
      <c r="G610" s="93">
        <v>13.0</v>
      </c>
      <c r="H610" s="93">
        <v>93046.0</v>
      </c>
      <c r="I610" s="15" t="s">
        <v>4146</v>
      </c>
      <c r="J610" s="107">
        <v>0.003888</v>
      </c>
      <c r="K610" s="93">
        <v>2.5</v>
      </c>
      <c r="L610" s="15" t="s">
        <v>4147</v>
      </c>
      <c r="M610" s="104" t="str">
        <f t="shared" si="1"/>
        <v>#REF!</v>
      </c>
      <c r="N610" s="105">
        <f t="shared" si="2"/>
        <v>13292.30769</v>
      </c>
      <c r="O610" s="108" t="str">
        <f>IFERROR(IF(IF(LEFT(I610,1)="B",VLOOKUP(A610,'item dashboard'!A:K,11,0),"")&lt;1,0,IF(LEFT(I610,1)="b",VLOOKUP(A610,'item dashboard'!A:K,11,0),"")),"")</f>
        <v/>
      </c>
      <c r="P610" s="105" t="str">
        <f>IFERROR(VLOOKUP(A610,[2]Sheet2!$A:$C,3,0),1)</f>
        <v>#ERROR!</v>
      </c>
      <c r="Q610" s="109" t="str">
        <f>VLOOKUP(A610,'item dashboard'!A:A,1,0)</f>
        <v>B-GP63B-Y8</v>
      </c>
      <c r="R610" s="109"/>
      <c r="S610" s="109"/>
    </row>
    <row r="611" ht="12.75" customHeight="1">
      <c r="A611" s="15" t="s">
        <v>1386</v>
      </c>
      <c r="B611" s="15" t="s">
        <v>1387</v>
      </c>
      <c r="C611" s="107">
        <v>0.015</v>
      </c>
      <c r="D611" s="15" t="s">
        <v>4150</v>
      </c>
      <c r="E611" s="93">
        <v>7200.0</v>
      </c>
      <c r="F611" s="93">
        <v>1.0</v>
      </c>
      <c r="G611" s="93">
        <v>13.3</v>
      </c>
      <c r="H611" s="93">
        <v>43200.0</v>
      </c>
      <c r="I611" s="15" t="s">
        <v>4164</v>
      </c>
      <c r="J611" s="107">
        <v>0.0075</v>
      </c>
      <c r="K611" s="93">
        <v>2.5</v>
      </c>
      <c r="L611" s="15" t="s">
        <v>4147</v>
      </c>
      <c r="M611" s="104" t="str">
        <f t="shared" si="1"/>
        <v>#REF!</v>
      </c>
      <c r="N611" s="105">
        <f t="shared" si="2"/>
        <v>6496.240602</v>
      </c>
      <c r="O611" s="108" t="str">
        <f>IFERROR(IF(IF(LEFT(I611,1)="B",VLOOKUP(A611,'item dashboard'!A:K,11,0),"")&lt;1,0,IF(LEFT(I611,1)="b",VLOOKUP(A611,'item dashboard'!A:K,11,0),"")),"")</f>
        <v/>
      </c>
      <c r="P611" s="105" t="str">
        <f>IFERROR(VLOOKUP(A611,[2]Sheet2!$A:$C,3,0),1)</f>
        <v>#ERROR!</v>
      </c>
      <c r="Q611" s="109" t="str">
        <f>VLOOKUP(A611,'item dashboard'!A:A,1,0)</f>
        <v>B-HT1-CL15</v>
      </c>
      <c r="R611" s="109"/>
      <c r="S611" s="109"/>
    </row>
    <row r="612" ht="12.75" customHeight="1">
      <c r="A612" s="15" t="s">
        <v>1384</v>
      </c>
      <c r="B612" s="15" t="s">
        <v>1385</v>
      </c>
      <c r="C612" s="107">
        <v>0.027000000000000003</v>
      </c>
      <c r="D612" s="15" t="s">
        <v>4150</v>
      </c>
      <c r="E612" s="93">
        <v>7200.0</v>
      </c>
      <c r="F612" s="93">
        <v>1.0</v>
      </c>
      <c r="G612" s="93">
        <v>18.0</v>
      </c>
      <c r="H612" s="93">
        <v>33600.0</v>
      </c>
      <c r="I612" s="15" t="s">
        <v>4164</v>
      </c>
      <c r="J612" s="107">
        <v>0.013500000000000002</v>
      </c>
      <c r="K612" s="93">
        <v>2.5</v>
      </c>
      <c r="L612" s="15" t="s">
        <v>4147</v>
      </c>
      <c r="M612" s="104" t="str">
        <f t="shared" si="1"/>
        <v>#REF!</v>
      </c>
      <c r="N612" s="105">
        <f t="shared" si="2"/>
        <v>4800</v>
      </c>
      <c r="O612" s="108" t="str">
        <f>IFERROR(IF(IF(LEFT(I612,1)="B",VLOOKUP(A612,'item dashboard'!A:K,11,0),"")&lt;1,0,IF(LEFT(I612,1)="b",VLOOKUP(A612,'item dashboard'!A:K,11,0),"")),"")</f>
        <v/>
      </c>
      <c r="P612" s="105" t="str">
        <f>IFERROR(VLOOKUP(A612,[2]Sheet2!$A:$C,3,0),1)</f>
        <v>#ERROR!</v>
      </c>
      <c r="Q612" s="109" t="str">
        <f>VLOOKUP(A612,'item dashboard'!A:A,1,0)</f>
        <v>B-HT100-CL27</v>
      </c>
      <c r="R612" s="109"/>
      <c r="S612" s="109"/>
    </row>
    <row r="613" ht="12.75" customHeight="1">
      <c r="A613" s="15" t="s">
        <v>1388</v>
      </c>
      <c r="B613" s="15" t="s">
        <v>1389</v>
      </c>
      <c r="C613" s="107">
        <v>0.013999999999999999</v>
      </c>
      <c r="D613" s="15" t="s">
        <v>4150</v>
      </c>
      <c r="E613" s="93">
        <v>7200.0</v>
      </c>
      <c r="F613" s="93">
        <v>1.0</v>
      </c>
      <c r="G613" s="93">
        <v>13.0</v>
      </c>
      <c r="H613" s="93">
        <v>46993.0</v>
      </c>
      <c r="I613" s="15" t="s">
        <v>4164</v>
      </c>
      <c r="J613" s="107">
        <v>0.006999999999999999</v>
      </c>
      <c r="K613" s="93">
        <v>2.5</v>
      </c>
      <c r="L613" s="15" t="s">
        <v>4147</v>
      </c>
      <c r="M613" s="104" t="str">
        <f t="shared" si="1"/>
        <v>#REF!</v>
      </c>
      <c r="N613" s="105">
        <f t="shared" si="2"/>
        <v>6646.153846</v>
      </c>
      <c r="O613" s="108" t="str">
        <f>IFERROR(IF(IF(LEFT(I613,1)="B",VLOOKUP(A613,'item dashboard'!A:K,11,0),"")&lt;1,0,IF(LEFT(I613,1)="b",VLOOKUP(A613,'item dashboard'!A:K,11,0),"")),"")</f>
        <v/>
      </c>
      <c r="P613" s="105" t="str">
        <f>IFERROR(VLOOKUP(A613,[2]Sheet2!$A:$C,3,0),1)</f>
        <v>#ERROR!</v>
      </c>
      <c r="Q613" s="109" t="str">
        <f>VLOOKUP(A613,'item dashboard'!A:A,1,0)</f>
        <v>B-HT50-CL14</v>
      </c>
      <c r="R613" s="109"/>
      <c r="S613" s="109"/>
    </row>
    <row r="614" ht="12.75" customHeight="1">
      <c r="A614" s="15" t="s">
        <v>1390</v>
      </c>
      <c r="B614" s="15" t="s">
        <v>1391</v>
      </c>
      <c r="C614" s="107">
        <v>0.032</v>
      </c>
      <c r="D614" s="15" t="s">
        <v>4158</v>
      </c>
      <c r="E614" s="93">
        <v>7200.0</v>
      </c>
      <c r="F614" s="93">
        <v>1.0</v>
      </c>
      <c r="G614" s="93">
        <v>14.2</v>
      </c>
      <c r="H614" s="93">
        <v>6085.0</v>
      </c>
      <c r="I614" s="15" t="s">
        <v>4164</v>
      </c>
      <c r="J614" s="107">
        <v>0.0208</v>
      </c>
      <c r="K614" s="93">
        <v>2.5</v>
      </c>
      <c r="L614" s="15" t="s">
        <v>4147</v>
      </c>
      <c r="M614" s="104" t="str">
        <f t="shared" si="1"/>
        <v>#REF!</v>
      </c>
      <c r="N614" s="105">
        <f t="shared" si="2"/>
        <v>6084.507042</v>
      </c>
      <c r="O614" s="108" t="str">
        <f>IFERROR(IF(IF(LEFT(I614,1)="B",VLOOKUP(A614,'item dashboard'!A:K,11,0),"")&lt;1,0,IF(LEFT(I614,1)="b",VLOOKUP(A614,'item dashboard'!A:K,11,0),"")),"")</f>
        <v/>
      </c>
      <c r="P614" s="105" t="str">
        <f>IFERROR(VLOOKUP(A614,[2]Sheet2!$A:$C,3,0),1)</f>
        <v>#ERROR!</v>
      </c>
      <c r="Q614" s="109" t="str">
        <f>VLOOKUP(A614,'item dashboard'!A:A,1,0)</f>
        <v>B-HW1-CL32</v>
      </c>
      <c r="R614" s="109"/>
      <c r="S614" s="109"/>
    </row>
    <row r="615" ht="12.75" customHeight="1">
      <c r="A615" s="15" t="s">
        <v>1392</v>
      </c>
      <c r="B615" s="15" t="s">
        <v>1393</v>
      </c>
      <c r="C615" s="107">
        <v>0.013999999999999999</v>
      </c>
      <c r="D615" s="15" t="s">
        <v>4150</v>
      </c>
      <c r="E615" s="93">
        <v>7200.0</v>
      </c>
      <c r="F615" s="93">
        <v>1.0</v>
      </c>
      <c r="G615" s="93">
        <v>22.0</v>
      </c>
      <c r="H615" s="93">
        <v>27491.0</v>
      </c>
      <c r="I615" s="15" t="s">
        <v>4146</v>
      </c>
      <c r="J615" s="107">
        <v>0.006664</v>
      </c>
      <c r="K615" s="93">
        <v>2.5</v>
      </c>
      <c r="L615" s="15" t="s">
        <v>4147</v>
      </c>
      <c r="M615" s="104" t="str">
        <f t="shared" si="1"/>
        <v>#REF!</v>
      </c>
      <c r="N615" s="105">
        <f t="shared" si="2"/>
        <v>3927.272727</v>
      </c>
      <c r="O615" s="108" t="str">
        <f>IFERROR(IF(IF(LEFT(I615,1)="B",VLOOKUP(A615,'item dashboard'!A:K,11,0),"")&lt;1,0,IF(LEFT(I615,1)="b",VLOOKUP(A615,'item dashboard'!A:K,11,0),"")),"")</f>
        <v/>
      </c>
      <c r="P615" s="105" t="str">
        <f>IFERROR(VLOOKUP(A615,[2]Sheet2!$A:$C,3,0),1)</f>
        <v>#ERROR!</v>
      </c>
      <c r="Q615" s="109" t="str">
        <f>VLOOKUP(A615,'item dashboard'!A:A,1,0)</f>
        <v>B-INLOT100-GY14</v>
      </c>
      <c r="R615" s="109"/>
      <c r="S615" s="109"/>
    </row>
    <row r="616" ht="12.75" customHeight="1">
      <c r="A616" s="15" t="s">
        <v>1394</v>
      </c>
      <c r="B616" s="15" t="s">
        <v>1395</v>
      </c>
      <c r="C616" s="107">
        <v>0.024</v>
      </c>
      <c r="D616" s="15" t="s">
        <v>4158</v>
      </c>
      <c r="E616" s="93">
        <v>7200.0</v>
      </c>
      <c r="F616" s="93">
        <v>1.0</v>
      </c>
      <c r="G616" s="93">
        <v>23.0</v>
      </c>
      <c r="H616" s="93">
        <v>26503.0</v>
      </c>
      <c r="I616" s="15" t="s">
        <v>4146</v>
      </c>
      <c r="J616" s="107">
        <v>0.012991999999999998</v>
      </c>
      <c r="K616" s="93">
        <v>2.5</v>
      </c>
      <c r="L616" s="15" t="s">
        <v>4147</v>
      </c>
      <c r="M616" s="104" t="str">
        <f t="shared" si="1"/>
        <v>#REF!</v>
      </c>
      <c r="N616" s="105">
        <f t="shared" si="2"/>
        <v>3756.521739</v>
      </c>
      <c r="O616" s="108" t="str">
        <f>IFERROR(IF(IF(LEFT(I616,1)="B",VLOOKUP(A616,'item dashboard'!A:K,11,0),"")&lt;1,0,IF(LEFT(I616,1)="b",VLOOKUP(A616,'item dashboard'!A:K,11,0),"")),"")</f>
        <v/>
      </c>
      <c r="P616" s="105" t="str">
        <f>IFERROR(VLOOKUP(A616,[2]Sheet2!$A:$C,3,0),1)</f>
        <v>#ERROR!</v>
      </c>
      <c r="Q616" s="109" t="str">
        <f>VLOOKUP(A616,'item dashboard'!A:A,1,0)</f>
        <v>B-INLOT200-GY24</v>
      </c>
      <c r="R616" s="109"/>
      <c r="S616" s="109"/>
    </row>
    <row r="617" ht="12.75" customHeight="1">
      <c r="A617" s="15" t="s">
        <v>1396</v>
      </c>
      <c r="B617" s="15" t="s">
        <v>1397</v>
      </c>
      <c r="C617" s="107">
        <v>0.034</v>
      </c>
      <c r="D617" s="15" t="s">
        <v>4158</v>
      </c>
      <c r="E617" s="93">
        <v>7200.0</v>
      </c>
      <c r="F617" s="93">
        <v>1.0</v>
      </c>
      <c r="G617" s="93">
        <v>30.0</v>
      </c>
      <c r="H617" s="93">
        <v>20160.0</v>
      </c>
      <c r="I617" s="15" t="s">
        <v>4146</v>
      </c>
      <c r="J617" s="107">
        <v>0.016184</v>
      </c>
      <c r="K617" s="93">
        <v>2.5</v>
      </c>
      <c r="L617" s="15" t="s">
        <v>4147</v>
      </c>
      <c r="M617" s="104" t="str">
        <f t="shared" si="1"/>
        <v>#REF!</v>
      </c>
      <c r="N617" s="105">
        <f t="shared" si="2"/>
        <v>2880</v>
      </c>
      <c r="O617" s="108" t="str">
        <f>IFERROR(IF(IF(LEFT(I617,1)="B",VLOOKUP(A617,'item dashboard'!A:K,11,0),"")&lt;1,0,IF(LEFT(I617,1)="b",VLOOKUP(A617,'item dashboard'!A:K,11,0),"")),"")</f>
        <v/>
      </c>
      <c r="P617" s="105" t="str">
        <f>IFERROR(VLOOKUP(A617,[2]Sheet2!$A:$C,3,0),1)</f>
        <v>#ERROR!</v>
      </c>
      <c r="Q617" s="109" t="str">
        <f>VLOOKUP(A617,'item dashboard'!A:A,1,0)</f>
        <v>B-INLOT400-GY34</v>
      </c>
      <c r="R617" s="109"/>
      <c r="S617" s="109"/>
    </row>
    <row r="618" ht="12.75" customHeight="1">
      <c r="A618" s="15" t="s">
        <v>1398</v>
      </c>
      <c r="B618" s="15" t="s">
        <v>1399</v>
      </c>
      <c r="C618" s="107">
        <v>0.045</v>
      </c>
      <c r="D618" s="15" t="s">
        <v>4145</v>
      </c>
      <c r="E618" s="93">
        <v>7200.0</v>
      </c>
      <c r="F618" s="93">
        <v>1.0</v>
      </c>
      <c r="G618" s="93">
        <v>16.28</v>
      </c>
      <c r="H618" s="93">
        <v>5308.0</v>
      </c>
      <c r="I618" s="15" t="s">
        <v>4146</v>
      </c>
      <c r="J618" s="107">
        <v>0.02196</v>
      </c>
      <c r="K618" s="93">
        <v>2.5</v>
      </c>
      <c r="L618" s="15" t="s">
        <v>4149</v>
      </c>
      <c r="M618" s="104" t="str">
        <f t="shared" si="1"/>
        <v>#REF!</v>
      </c>
      <c r="N618" s="105">
        <f t="shared" si="2"/>
        <v>5307.125307</v>
      </c>
      <c r="O618" s="108" t="str">
        <f>IFERROR(IF(IF(LEFT(I618,1)="B",VLOOKUP(A618,'item dashboard'!A:K,11,0),"")&lt;1,0,IF(LEFT(I618,1)="b",VLOOKUP(A618,'item dashboard'!A:K,11,0),"")),"")</f>
        <v/>
      </c>
      <c r="P618" s="105" t="str">
        <f>IFERROR(VLOOKUP(A618,[2]Sheet2!$A:$C,3,0),1)</f>
        <v>#ERROR!</v>
      </c>
      <c r="Q618" s="109" t="str">
        <f>VLOOKUP(A618,'item dashboard'!A:A,1,0)</f>
        <v>B-J1001-BL45</v>
      </c>
      <c r="R618" s="109"/>
      <c r="S618" s="109"/>
    </row>
    <row r="619" ht="12.75" customHeight="1">
      <c r="A619" s="15" t="s">
        <v>1400</v>
      </c>
      <c r="B619" s="15" t="s">
        <v>1401</v>
      </c>
      <c r="C619" s="107">
        <v>0.037000000000000005</v>
      </c>
      <c r="D619" s="15" t="s">
        <v>4145</v>
      </c>
      <c r="E619" s="93">
        <v>7200.0</v>
      </c>
      <c r="F619" s="93">
        <v>1.0</v>
      </c>
      <c r="G619" s="93">
        <v>16.28</v>
      </c>
      <c r="H619" s="93">
        <v>5308.0</v>
      </c>
      <c r="I619" s="15" t="s">
        <v>4146</v>
      </c>
      <c r="J619" s="107">
        <v>0.018500000000000003</v>
      </c>
      <c r="K619" s="93">
        <v>2.5</v>
      </c>
      <c r="L619" s="15" t="s">
        <v>4147</v>
      </c>
      <c r="M619" s="104" t="str">
        <f t="shared" si="1"/>
        <v>#REF!</v>
      </c>
      <c r="N619" s="105">
        <f t="shared" si="2"/>
        <v>5307.125307</v>
      </c>
      <c r="O619" s="108" t="str">
        <f>IFERROR(IF(IF(LEFT(I619,1)="B",VLOOKUP(A619,'item dashboard'!A:K,11,0),"")&lt;1,0,IF(LEFT(I619,1)="b",VLOOKUP(A619,'item dashboard'!A:K,11,0),"")),"")</f>
        <v/>
      </c>
      <c r="P619" s="105" t="str">
        <f>IFERROR(VLOOKUP(A619,[2]Sheet2!$A:$C,3,0),1)</f>
        <v>#ERROR!</v>
      </c>
      <c r="Q619" s="109" t="str">
        <f>VLOOKUP(A619,'item dashboard'!A:A,1,0)</f>
        <v>B-J1001-N37</v>
      </c>
      <c r="R619" s="109"/>
      <c r="S619" s="109"/>
    </row>
    <row r="620" ht="12.75" customHeight="1">
      <c r="A620" s="15" t="s">
        <v>1402</v>
      </c>
      <c r="B620" s="15" t="s">
        <v>1403</v>
      </c>
      <c r="C620" s="107">
        <v>0.037000000000000005</v>
      </c>
      <c r="D620" s="15" t="s">
        <v>4145</v>
      </c>
      <c r="E620" s="93">
        <v>7200.0</v>
      </c>
      <c r="F620" s="93">
        <v>1.0</v>
      </c>
      <c r="G620" s="93">
        <v>16.28</v>
      </c>
      <c r="H620" s="93">
        <v>5308.0</v>
      </c>
      <c r="I620" s="15" t="s">
        <v>4146</v>
      </c>
      <c r="J620" s="107">
        <v>0.017982</v>
      </c>
      <c r="K620" s="93">
        <v>2.5</v>
      </c>
      <c r="L620" s="15" t="s">
        <v>4147</v>
      </c>
      <c r="M620" s="104" t="str">
        <f t="shared" si="1"/>
        <v>#REF!</v>
      </c>
      <c r="N620" s="105">
        <f t="shared" si="2"/>
        <v>5307.125307</v>
      </c>
      <c r="O620" s="108" t="str">
        <f>IFERROR(IF(IF(LEFT(I620,1)="B",VLOOKUP(A620,'item dashboard'!A:K,11,0),"")&lt;1,0,IF(LEFT(I620,1)="b",VLOOKUP(A620,'item dashboard'!A:K,11,0),"")),"")</f>
        <v/>
      </c>
      <c r="P620" s="105" t="str">
        <f>IFERROR(VLOOKUP(A620,[2]Sheet2!$A:$C,3,0),1)</f>
        <v>#ERROR!</v>
      </c>
      <c r="Q620" s="109" t="str">
        <f>VLOOKUP(A620,'item dashboard'!A:A,1,0)</f>
        <v>B-J1001-W37</v>
      </c>
      <c r="R620" s="109"/>
      <c r="S620" s="109"/>
    </row>
    <row r="621" ht="12.75" customHeight="1">
      <c r="A621" s="15" t="s">
        <v>1404</v>
      </c>
      <c r="B621" s="15" t="s">
        <v>1405</v>
      </c>
      <c r="C621" s="107">
        <v>0.046</v>
      </c>
      <c r="D621" s="15" t="s">
        <v>4145</v>
      </c>
      <c r="E621" s="93">
        <v>7200.0</v>
      </c>
      <c r="F621" s="93">
        <v>1.0</v>
      </c>
      <c r="G621" s="93">
        <v>16.0</v>
      </c>
      <c r="H621" s="93">
        <v>38278.0</v>
      </c>
      <c r="I621" s="15" t="s">
        <v>4146</v>
      </c>
      <c r="J621" s="107">
        <v>0.024304000000000003</v>
      </c>
      <c r="K621" s="93">
        <v>2.5</v>
      </c>
      <c r="L621" s="15" t="s">
        <v>4147</v>
      </c>
      <c r="M621" s="104" t="str">
        <f t="shared" si="1"/>
        <v>#REF!</v>
      </c>
      <c r="N621" s="105">
        <f t="shared" si="2"/>
        <v>5400</v>
      </c>
      <c r="O621" s="108" t="str">
        <f>IFERROR(IF(IF(LEFT(I621,1)="B",VLOOKUP(A621,'item dashboard'!A:K,11,0),"")&lt;1,0,IF(LEFT(I621,1)="b",VLOOKUP(A621,'item dashboard'!A:K,11,0),"")),"")</f>
        <v/>
      </c>
      <c r="P621" s="105" t="str">
        <f>IFERROR(VLOOKUP(A621,[2]Sheet2!$A:$C,3,0),1)</f>
        <v>#ERROR!</v>
      </c>
      <c r="Q621" s="109" t="str">
        <f>VLOOKUP(A621,'item dashboard'!A:A,1,0)</f>
        <v>B-J1002-DPK49</v>
      </c>
      <c r="R621" s="109"/>
      <c r="S621" s="109"/>
    </row>
    <row r="622" ht="12.75" customHeight="1">
      <c r="A622" s="15" t="s">
        <v>1406</v>
      </c>
      <c r="B622" s="15" t="s">
        <v>1401</v>
      </c>
      <c r="C622" s="107">
        <v>0.046</v>
      </c>
      <c r="D622" s="15" t="s">
        <v>4145</v>
      </c>
      <c r="E622" s="93">
        <v>7200.0</v>
      </c>
      <c r="F622" s="93">
        <v>1.0</v>
      </c>
      <c r="G622" s="93">
        <v>16.0</v>
      </c>
      <c r="H622" s="93">
        <v>37800.0</v>
      </c>
      <c r="I622" s="15" t="s">
        <v>4146</v>
      </c>
      <c r="J622" s="107">
        <v>0.0245</v>
      </c>
      <c r="K622" s="93">
        <v>2.5</v>
      </c>
      <c r="L622" s="15" t="s">
        <v>4147</v>
      </c>
      <c r="M622" s="104" t="str">
        <f t="shared" si="1"/>
        <v>#REF!</v>
      </c>
      <c r="N622" s="105">
        <f t="shared" si="2"/>
        <v>5400</v>
      </c>
      <c r="O622" s="108" t="str">
        <f>IFERROR(IF(IF(LEFT(I622,1)="B",VLOOKUP(A622,'item dashboard'!A:K,11,0),"")&lt;1,0,IF(LEFT(I622,1)="b",VLOOKUP(A622,'item dashboard'!A:K,11,0),"")),"")</f>
        <v/>
      </c>
      <c r="P622" s="105" t="str">
        <f>IFERROR(VLOOKUP(A622,[2]Sheet2!$A:$C,3,0),1)</f>
        <v>#ERROR!</v>
      </c>
      <c r="Q622" s="109" t="str">
        <f>VLOOKUP(A622,'item dashboard'!A:A,1,0)</f>
        <v>B-J1002-N49</v>
      </c>
      <c r="R622" s="109"/>
      <c r="S622" s="109"/>
    </row>
    <row r="623" ht="12.75" customHeight="1">
      <c r="A623" s="15" t="s">
        <v>1407</v>
      </c>
      <c r="B623" s="15" t="s">
        <v>1408</v>
      </c>
      <c r="C623" s="107">
        <v>0.046</v>
      </c>
      <c r="D623" s="15" t="s">
        <v>4145</v>
      </c>
      <c r="E623" s="93">
        <v>7200.0</v>
      </c>
      <c r="F623" s="93">
        <v>1.0</v>
      </c>
      <c r="G623" s="93">
        <v>16.0</v>
      </c>
      <c r="H623" s="93">
        <v>38278.0</v>
      </c>
      <c r="I623" s="15" t="s">
        <v>4146</v>
      </c>
      <c r="J623" s="107">
        <v>0.024147</v>
      </c>
      <c r="K623" s="93">
        <v>2.5</v>
      </c>
      <c r="L623" s="15" t="s">
        <v>4147</v>
      </c>
      <c r="M623" s="104" t="str">
        <f t="shared" si="1"/>
        <v>#REF!</v>
      </c>
      <c r="N623" s="105">
        <f t="shared" si="2"/>
        <v>5400</v>
      </c>
      <c r="O623" s="108" t="str">
        <f>IFERROR(IF(IF(LEFT(I623,1)="B",VLOOKUP(A623,'item dashboard'!A:K,11,0),"")&lt;1,0,IF(LEFT(I623,1)="b",VLOOKUP(A623,'item dashboard'!A:K,11,0),"")),"")</f>
        <v/>
      </c>
      <c r="P623" s="105" t="str">
        <f>IFERROR(VLOOKUP(A623,[2]Sheet2!$A:$C,3,0),1)</f>
        <v>#ERROR!</v>
      </c>
      <c r="Q623" s="109" t="str">
        <f>VLOOKUP(A623,'item dashboard'!A:A,1,0)</f>
        <v>B-J1002-PK49</v>
      </c>
      <c r="R623" s="109"/>
      <c r="S623" s="109"/>
    </row>
    <row r="624" ht="12.75" customHeight="1">
      <c r="A624" s="15" t="s">
        <v>1409</v>
      </c>
      <c r="B624" s="15" t="s">
        <v>1403</v>
      </c>
      <c r="C624" s="107">
        <v>0.046</v>
      </c>
      <c r="D624" s="15" t="s">
        <v>4145</v>
      </c>
      <c r="E624" s="93">
        <v>7200.0</v>
      </c>
      <c r="F624" s="93">
        <v>1.0</v>
      </c>
      <c r="G624" s="93">
        <v>16.0</v>
      </c>
      <c r="H624" s="93">
        <v>37800.0</v>
      </c>
      <c r="I624" s="15" t="s">
        <v>4146</v>
      </c>
      <c r="J624" s="107">
        <v>0.023814000000000002</v>
      </c>
      <c r="K624" s="93">
        <v>2.5</v>
      </c>
      <c r="L624" s="15" t="s">
        <v>4147</v>
      </c>
      <c r="M624" s="104" t="str">
        <f t="shared" si="1"/>
        <v>#REF!</v>
      </c>
      <c r="N624" s="105">
        <f t="shared" si="2"/>
        <v>5400</v>
      </c>
      <c r="O624" s="108" t="str">
        <f>IFERROR(IF(IF(LEFT(I624,1)="B",VLOOKUP(A624,'item dashboard'!A:K,11,0),"")&lt;1,0,IF(LEFT(I624,1)="b",VLOOKUP(A624,'item dashboard'!A:K,11,0),"")),"")</f>
        <v/>
      </c>
      <c r="P624" s="105" t="str">
        <f>IFERROR(VLOOKUP(A624,[2]Sheet2!$A:$C,3,0),1)</f>
        <v>#ERROR!</v>
      </c>
      <c r="Q624" s="109" t="str">
        <f>VLOOKUP(A624,'item dashboard'!A:A,1,0)</f>
        <v>B-J1002-W49</v>
      </c>
      <c r="R624" s="109"/>
      <c r="S624" s="109"/>
    </row>
    <row r="625" ht="12.75" customHeight="1">
      <c r="A625" s="15" t="s">
        <v>1410</v>
      </c>
      <c r="B625" s="15" t="s">
        <v>1411</v>
      </c>
      <c r="C625" s="107">
        <v>0.049</v>
      </c>
      <c r="D625" s="15" t="s">
        <v>4145</v>
      </c>
      <c r="E625" s="93">
        <v>7200.0</v>
      </c>
      <c r="F625" s="93">
        <v>1.0</v>
      </c>
      <c r="G625" s="93">
        <v>15.8</v>
      </c>
      <c r="H625" s="93">
        <v>5469.0</v>
      </c>
      <c r="I625" s="15" t="s">
        <v>4146</v>
      </c>
      <c r="J625" s="107">
        <v>0.023323999999999998</v>
      </c>
      <c r="K625" s="93">
        <v>2.5</v>
      </c>
      <c r="L625" s="15" t="s">
        <v>4147</v>
      </c>
      <c r="M625" s="104" t="str">
        <f t="shared" si="1"/>
        <v>#REF!</v>
      </c>
      <c r="N625" s="105">
        <f t="shared" si="2"/>
        <v>5468.35443</v>
      </c>
      <c r="O625" s="108" t="str">
        <f>IFERROR(IF(IF(LEFT(I625,1)="B",VLOOKUP(A625,'item dashboard'!A:K,11,0),"")&lt;1,0,IF(LEFT(I625,1)="b",VLOOKUP(A625,'item dashboard'!A:K,11,0),"")),"")</f>
        <v/>
      </c>
      <c r="P625" s="105" t="str">
        <f>IFERROR(VLOOKUP(A625,[2]Sheet2!$A:$C,3,0),1)</f>
        <v>#ERROR!</v>
      </c>
      <c r="Q625" s="109" t="str">
        <f>VLOOKUP(A625,'item dashboard'!A:A,1,0)</f>
        <v>B-J1002-Y49UWIM</v>
      </c>
      <c r="R625" s="109"/>
      <c r="S625" s="109"/>
    </row>
    <row r="626" ht="12.75" customHeight="1">
      <c r="A626" s="15" t="s">
        <v>1412</v>
      </c>
      <c r="B626" s="15" t="s">
        <v>1413</v>
      </c>
      <c r="C626" s="107">
        <v>0.016</v>
      </c>
      <c r="D626" s="15" t="s">
        <v>4158</v>
      </c>
      <c r="E626" s="93">
        <v>3600.0</v>
      </c>
      <c r="F626" s="93">
        <v>1.0</v>
      </c>
      <c r="G626" s="93">
        <v>14.3</v>
      </c>
      <c r="H626" s="93">
        <v>6042.0</v>
      </c>
      <c r="I626" s="15" t="s">
        <v>4146</v>
      </c>
      <c r="J626" s="107">
        <v>0.008784</v>
      </c>
      <c r="K626" s="93">
        <v>2.5</v>
      </c>
      <c r="L626" s="15" t="s">
        <v>4149</v>
      </c>
      <c r="M626" s="104" t="str">
        <f t="shared" si="1"/>
        <v>#REF!</v>
      </c>
      <c r="N626" s="105">
        <f t="shared" si="2"/>
        <v>6041.958042</v>
      </c>
      <c r="O626" s="108" t="str">
        <f>IFERROR(IF(IF(LEFT(I626,1)="B",VLOOKUP(A626,'item dashboard'!A:K,11,0),"")&lt;1,0,IF(LEFT(I626,1)="b",VLOOKUP(A626,'item dashboard'!A:K,11,0),"")),"")</f>
        <v/>
      </c>
      <c r="P626" s="105" t="str">
        <f>IFERROR(VLOOKUP(A626,[2]Sheet2!$A:$C,3,0),1)</f>
        <v>#ERROR!</v>
      </c>
      <c r="Q626" s="109" t="str">
        <f>VLOOKUP(A626,'item dashboard'!A:A,1,0)</f>
        <v>B-J250MOV-CM16</v>
      </c>
      <c r="R626" s="109"/>
      <c r="S626" s="109"/>
    </row>
    <row r="627" ht="12.75" customHeight="1">
      <c r="A627" s="15" t="s">
        <v>1414</v>
      </c>
      <c r="B627" s="15" t="s">
        <v>1413</v>
      </c>
      <c r="C627" s="107">
        <v>0.018000000000000002</v>
      </c>
      <c r="D627" s="15" t="s">
        <v>4158</v>
      </c>
      <c r="E627" s="93">
        <v>7200.0</v>
      </c>
      <c r="F627" s="93">
        <v>1.0</v>
      </c>
      <c r="G627" s="93">
        <v>14.3</v>
      </c>
      <c r="H627" s="93">
        <v>6042.0</v>
      </c>
      <c r="I627" s="15" t="s">
        <v>4146</v>
      </c>
      <c r="J627" s="107">
        <v>0.008784</v>
      </c>
      <c r="K627" s="93">
        <v>2.5</v>
      </c>
      <c r="L627" s="15" t="s">
        <v>4149</v>
      </c>
      <c r="M627" s="104" t="str">
        <f t="shared" si="1"/>
        <v>#REF!</v>
      </c>
      <c r="N627" s="105">
        <f t="shared" si="2"/>
        <v>6041.958042</v>
      </c>
      <c r="O627" s="108" t="str">
        <f>IFERROR(IF(IF(LEFT(I627,1)="B",VLOOKUP(A627,'item dashboard'!A:K,11,0),"")&lt;1,0,IF(LEFT(I627,1)="b",VLOOKUP(A627,'item dashboard'!A:K,11,0),"")),"")</f>
        <v/>
      </c>
      <c r="P627" s="105" t="str">
        <f>IFERROR(VLOOKUP(A627,[2]Sheet2!$A:$C,3,0),1)</f>
        <v>#ERROR!</v>
      </c>
      <c r="Q627" s="109" t="str">
        <f>VLOOKUP(A627,'item dashboard'!A:A,1,0)</f>
        <v>B-J250MOV-CM18</v>
      </c>
      <c r="R627" s="109"/>
      <c r="S627" s="109"/>
    </row>
    <row r="628" ht="12.75" customHeight="1">
      <c r="A628" s="15" t="s">
        <v>1415</v>
      </c>
      <c r="B628" s="15" t="s">
        <v>1416</v>
      </c>
      <c r="C628" s="107">
        <v>0.013000000000000001</v>
      </c>
      <c r="D628" s="15" t="s">
        <v>4158</v>
      </c>
      <c r="E628" s="93">
        <v>7200.0</v>
      </c>
      <c r="F628" s="93">
        <v>1.0</v>
      </c>
      <c r="G628" s="93">
        <v>12.0</v>
      </c>
      <c r="H628" s="93">
        <v>51254.0</v>
      </c>
      <c r="I628" s="15" t="s">
        <v>4146</v>
      </c>
      <c r="J628" s="107">
        <v>0.003094</v>
      </c>
      <c r="K628" s="93">
        <v>2.5</v>
      </c>
      <c r="L628" s="15" t="s">
        <v>4147</v>
      </c>
      <c r="M628" s="104" t="str">
        <f t="shared" si="1"/>
        <v>#REF!</v>
      </c>
      <c r="N628" s="105">
        <f t="shared" si="2"/>
        <v>7200</v>
      </c>
      <c r="O628" s="108" t="str">
        <f>IFERROR(IF(IF(LEFT(I628,1)="B",VLOOKUP(A628,'item dashboard'!A:K,11,0),"")&lt;1,0,IF(LEFT(I628,1)="b",VLOOKUP(A628,'item dashboard'!A:K,11,0),"")),"")</f>
        <v/>
      </c>
      <c r="P628" s="105" t="str">
        <f>IFERROR(VLOOKUP(A628,[2]Sheet2!$A:$C,3,0),1)</f>
        <v>#ERROR!</v>
      </c>
      <c r="Q628" s="109" t="str">
        <f>VLOOKUP(A628,'item dashboard'!A:A,1,0)</f>
        <v>B-J252-CM13</v>
      </c>
      <c r="R628" s="109"/>
      <c r="S628" s="109"/>
    </row>
    <row r="629" ht="12.75" customHeight="1">
      <c r="A629" s="15" t="s">
        <v>1417</v>
      </c>
      <c r="B629" s="15" t="s">
        <v>1418</v>
      </c>
      <c r="C629" s="107">
        <v>0.013000000000000001</v>
      </c>
      <c r="D629" s="15" t="s">
        <v>4158</v>
      </c>
      <c r="E629" s="93">
        <v>7200.0</v>
      </c>
      <c r="F629" s="93">
        <v>1.0</v>
      </c>
      <c r="G629" s="93">
        <v>12.0</v>
      </c>
      <c r="H629" s="93">
        <v>51254.0</v>
      </c>
      <c r="I629" s="15" t="s">
        <v>4146</v>
      </c>
      <c r="J629" s="107">
        <v>0.003198</v>
      </c>
      <c r="K629" s="93">
        <v>2.5</v>
      </c>
      <c r="L629" s="15" t="s">
        <v>4147</v>
      </c>
      <c r="M629" s="104" t="str">
        <f t="shared" si="1"/>
        <v>#REF!</v>
      </c>
      <c r="N629" s="105">
        <f t="shared" si="2"/>
        <v>7200</v>
      </c>
      <c r="O629" s="108" t="str">
        <f>IFERROR(IF(IF(LEFT(I629,1)="B",VLOOKUP(A629,'item dashboard'!A:K,11,0),"")&lt;1,0,IF(LEFT(I629,1)="b",VLOOKUP(A629,'item dashboard'!A:K,11,0),"")),"")</f>
        <v/>
      </c>
      <c r="P629" s="105" t="str">
        <f>IFERROR(VLOOKUP(A629,[2]Sheet2!$A:$C,3,0),1)</f>
        <v>#ERROR!</v>
      </c>
      <c r="Q629" s="109" t="str">
        <f>VLOOKUP(A629,'item dashboard'!A:A,1,0)</f>
        <v>B-J252-DPK13</v>
      </c>
      <c r="R629" s="109"/>
      <c r="S629" s="109"/>
    </row>
    <row r="630" ht="12.75" customHeight="1">
      <c r="A630" s="15" t="s">
        <v>1419</v>
      </c>
      <c r="B630" s="15" t="s">
        <v>1420</v>
      </c>
      <c r="C630" s="107">
        <v>0.013000000000000001</v>
      </c>
      <c r="D630" s="15" t="s">
        <v>4158</v>
      </c>
      <c r="E630" s="93">
        <v>7200.0</v>
      </c>
      <c r="F630" s="93">
        <v>1.0</v>
      </c>
      <c r="G630" s="93">
        <v>11.8</v>
      </c>
      <c r="H630" s="93">
        <v>7323.0</v>
      </c>
      <c r="I630" s="15" t="s">
        <v>4146</v>
      </c>
      <c r="J630" s="107">
        <v>0.0032500000000000003</v>
      </c>
      <c r="K630" s="93">
        <v>2.5</v>
      </c>
      <c r="L630" s="15" t="s">
        <v>4147</v>
      </c>
      <c r="M630" s="104" t="str">
        <f t="shared" si="1"/>
        <v>#REF!</v>
      </c>
      <c r="N630" s="105">
        <f t="shared" si="2"/>
        <v>7322.033898</v>
      </c>
      <c r="O630" s="108" t="str">
        <f>IFERROR(IF(IF(LEFT(I630,1)="B",VLOOKUP(A630,'item dashboard'!A:K,11,0),"")&lt;1,0,IF(LEFT(I630,1)="b",VLOOKUP(A630,'item dashboard'!A:K,11,0),"")),"")</f>
        <v/>
      </c>
      <c r="P630" s="105" t="str">
        <f>IFERROR(VLOOKUP(A630,[2]Sheet2!$A:$C,3,0),1)</f>
        <v>#ERROR!</v>
      </c>
      <c r="Q630" s="109" t="str">
        <f>VLOOKUP(A630,'item dashboard'!A:A,1,0)</f>
        <v>B-J252-N13</v>
      </c>
      <c r="R630" s="109"/>
      <c r="S630" s="109"/>
    </row>
    <row r="631" ht="12.75" customHeight="1">
      <c r="A631" s="15" t="s">
        <v>1421</v>
      </c>
      <c r="B631" s="15" t="s">
        <v>1422</v>
      </c>
      <c r="C631" s="107">
        <v>0.013000000000000001</v>
      </c>
      <c r="D631" s="15" t="s">
        <v>4158</v>
      </c>
      <c r="E631" s="93">
        <v>7200.0</v>
      </c>
      <c r="F631" s="93">
        <v>1.0</v>
      </c>
      <c r="G631" s="93">
        <v>11.8</v>
      </c>
      <c r="H631" s="93">
        <v>7323.0</v>
      </c>
      <c r="I631" s="15" t="s">
        <v>4146</v>
      </c>
      <c r="J631" s="107">
        <v>0.003156</v>
      </c>
      <c r="K631" s="93">
        <v>2.5</v>
      </c>
      <c r="L631" s="15" t="s">
        <v>4147</v>
      </c>
      <c r="M631" s="104" t="str">
        <f t="shared" si="1"/>
        <v>#REF!</v>
      </c>
      <c r="N631" s="105">
        <f t="shared" si="2"/>
        <v>7322.033898</v>
      </c>
      <c r="O631" s="108" t="str">
        <f>IFERROR(IF(IF(LEFT(I631,1)="B",VLOOKUP(A631,'item dashboard'!A:K,11,0),"")&lt;1,0,IF(LEFT(I631,1)="b",VLOOKUP(A631,'item dashboard'!A:K,11,0),"")),"")</f>
        <v/>
      </c>
      <c r="P631" s="105" t="str">
        <f>IFERROR(VLOOKUP(A631,[2]Sheet2!$A:$C,3,0),1)</f>
        <v>#ERROR!</v>
      </c>
      <c r="Q631" s="109" t="str">
        <f>VLOOKUP(A631,'item dashboard'!A:A,1,0)</f>
        <v>B-J252-PK13</v>
      </c>
      <c r="R631" s="109"/>
      <c r="S631" s="109"/>
    </row>
    <row r="632" ht="12.75" customHeight="1">
      <c r="A632" s="15" t="s">
        <v>1423</v>
      </c>
      <c r="B632" s="15" t="s">
        <v>1424</v>
      </c>
      <c r="C632" s="107">
        <v>0.013000000000000001</v>
      </c>
      <c r="D632" s="15" t="s">
        <v>4158</v>
      </c>
      <c r="E632" s="93">
        <v>7200.0</v>
      </c>
      <c r="F632" s="93">
        <v>1.0</v>
      </c>
      <c r="G632" s="93">
        <v>12.0</v>
      </c>
      <c r="H632" s="93">
        <v>51254.0</v>
      </c>
      <c r="I632" s="15" t="s">
        <v>4146</v>
      </c>
      <c r="J632" s="107">
        <v>0.003068</v>
      </c>
      <c r="K632" s="93">
        <v>2.5</v>
      </c>
      <c r="L632" s="15" t="s">
        <v>4147</v>
      </c>
      <c r="M632" s="104" t="str">
        <f t="shared" si="1"/>
        <v>#REF!</v>
      </c>
      <c r="N632" s="105">
        <f t="shared" si="2"/>
        <v>7200</v>
      </c>
      <c r="O632" s="108" t="str">
        <f>IFERROR(IF(IF(LEFT(I632,1)="B",VLOOKUP(A632,'item dashboard'!A:K,11,0),"")&lt;1,0,IF(LEFT(I632,1)="b",VLOOKUP(A632,'item dashboard'!A:K,11,0),"")),"")</f>
        <v/>
      </c>
      <c r="P632" s="105" t="str">
        <f>IFERROR(VLOOKUP(A632,[2]Sheet2!$A:$C,3,0),1)</f>
        <v>#ERROR!</v>
      </c>
      <c r="Q632" s="109" t="str">
        <f>VLOOKUP(A632,'item dashboard'!A:A,1,0)</f>
        <v>B-J252-W13</v>
      </c>
      <c r="R632" s="109"/>
      <c r="S632" s="109"/>
    </row>
    <row r="633" ht="12.75" customHeight="1">
      <c r="A633" s="15" t="s">
        <v>1425</v>
      </c>
      <c r="B633" s="15" t="s">
        <v>1418</v>
      </c>
      <c r="C633" s="107">
        <v>0.013000000000000001</v>
      </c>
      <c r="D633" s="15" t="s">
        <v>4158</v>
      </c>
      <c r="E633" s="93">
        <v>7200.0</v>
      </c>
      <c r="F633" s="93">
        <v>1.0</v>
      </c>
      <c r="G633" s="93">
        <v>11.0</v>
      </c>
      <c r="H633" s="93">
        <v>54982.0</v>
      </c>
      <c r="I633" s="15" t="s">
        <v>4146</v>
      </c>
      <c r="J633" s="107">
        <v>0.003198</v>
      </c>
      <c r="K633" s="93">
        <v>2.5</v>
      </c>
      <c r="L633" s="15" t="s">
        <v>4147</v>
      </c>
      <c r="M633" s="104" t="str">
        <f t="shared" si="1"/>
        <v>#REF!</v>
      </c>
      <c r="N633" s="105">
        <f t="shared" si="2"/>
        <v>7854.545455</v>
      </c>
      <c r="O633" s="108" t="str">
        <f>IFERROR(IF(IF(LEFT(I633,1)="B",VLOOKUP(A633,'item dashboard'!A:K,11,0),"")&lt;1,0,IF(LEFT(I633,1)="b",VLOOKUP(A633,'item dashboard'!A:K,11,0),"")),"")</f>
        <v/>
      </c>
      <c r="P633" s="105" t="str">
        <f>IFERROR(VLOOKUP(A633,[2]Sheet2!$A:$C,3,0),1)</f>
        <v>#ERROR!</v>
      </c>
      <c r="Q633" s="109" t="str">
        <f>VLOOKUP(A633,'item dashboard'!A:A,1,0)</f>
        <v>B-J253-DPK13</v>
      </c>
      <c r="R633" s="109"/>
      <c r="S633" s="109"/>
    </row>
    <row r="634" ht="12.75" customHeight="1">
      <c r="A634" s="15" t="s">
        <v>1426</v>
      </c>
      <c r="B634" s="15" t="s">
        <v>1427</v>
      </c>
      <c r="C634" s="107">
        <v>0.013000000000000001</v>
      </c>
      <c r="D634" s="15" t="s">
        <v>4158</v>
      </c>
      <c r="E634" s="93">
        <v>7200.0</v>
      </c>
      <c r="F634" s="93">
        <v>1.0</v>
      </c>
      <c r="G634" s="93">
        <v>11.0</v>
      </c>
      <c r="H634" s="93">
        <v>54982.0</v>
      </c>
      <c r="I634" s="15" t="s">
        <v>4146</v>
      </c>
      <c r="J634" s="107">
        <v>0.0032500000000000003</v>
      </c>
      <c r="K634" s="93">
        <v>2.5</v>
      </c>
      <c r="L634" s="15" t="s">
        <v>4147</v>
      </c>
      <c r="M634" s="104" t="str">
        <f t="shared" si="1"/>
        <v>#REF!</v>
      </c>
      <c r="N634" s="105">
        <f t="shared" si="2"/>
        <v>7854.545455</v>
      </c>
      <c r="O634" s="108" t="str">
        <f>IFERROR(IF(IF(LEFT(I634,1)="B",VLOOKUP(A634,'item dashboard'!A:K,11,0),"")&lt;1,0,IF(LEFT(I634,1)="b",VLOOKUP(A634,'item dashboard'!A:K,11,0),"")),"")</f>
        <v/>
      </c>
      <c r="P634" s="105" t="str">
        <f>IFERROR(VLOOKUP(A634,[2]Sheet2!$A:$C,3,0),1)</f>
        <v>#ERROR!</v>
      </c>
      <c r="Q634" s="109" t="str">
        <f>VLOOKUP(A634,'item dashboard'!A:A,1,0)</f>
        <v>B-J253-N13</v>
      </c>
      <c r="R634" s="109"/>
      <c r="S634" s="109"/>
    </row>
    <row r="635" ht="12.75" customHeight="1">
      <c r="A635" s="15" t="s">
        <v>94</v>
      </c>
      <c r="B635" s="15" t="s">
        <v>1428</v>
      </c>
      <c r="C635" s="107">
        <v>0.013000000000000001</v>
      </c>
      <c r="D635" s="15" t="s">
        <v>4158</v>
      </c>
      <c r="E635" s="93">
        <v>7200.0</v>
      </c>
      <c r="F635" s="93">
        <v>1.0</v>
      </c>
      <c r="G635" s="93">
        <v>11.0</v>
      </c>
      <c r="H635" s="93">
        <v>54982.0</v>
      </c>
      <c r="I635" s="15" t="s">
        <v>4146</v>
      </c>
      <c r="J635" s="107">
        <v>0.003156</v>
      </c>
      <c r="K635" s="93">
        <v>2.5</v>
      </c>
      <c r="L635" s="15" t="s">
        <v>4147</v>
      </c>
      <c r="M635" s="104" t="str">
        <f t="shared" si="1"/>
        <v>#REF!</v>
      </c>
      <c r="N635" s="105">
        <f t="shared" si="2"/>
        <v>7854.545455</v>
      </c>
      <c r="O635" s="108" t="str">
        <f>IFERROR(IF(IF(LEFT(I635,1)="B",VLOOKUP(A635,'item dashboard'!A:K,11,0),"")&lt;1,0,IF(LEFT(I635,1)="b",VLOOKUP(A635,'item dashboard'!A:K,11,0),"")),"")</f>
        <v/>
      </c>
      <c r="P635" s="105" t="str">
        <f>IFERROR(VLOOKUP(A635,[2]Sheet2!$A:$C,3,0),1)</f>
        <v>#ERROR!</v>
      </c>
      <c r="Q635" s="109" t="str">
        <f>VLOOKUP(A635,'item dashboard'!A:A,1,0)</f>
        <v>B-J253-PK13</v>
      </c>
      <c r="R635" s="109"/>
      <c r="S635" s="109"/>
    </row>
    <row r="636" ht="12.75" customHeight="1">
      <c r="A636" s="15" t="s">
        <v>1429</v>
      </c>
      <c r="B636" s="15" t="s">
        <v>1422</v>
      </c>
      <c r="C636" s="107">
        <v>0.016</v>
      </c>
      <c r="D636" s="15" t="s">
        <v>4158</v>
      </c>
      <c r="E636" s="93">
        <v>7200.0</v>
      </c>
      <c r="F636" s="93">
        <v>1.0</v>
      </c>
      <c r="G636" s="93">
        <v>11.0</v>
      </c>
      <c r="H636" s="93">
        <v>7855.0</v>
      </c>
      <c r="I636" s="15" t="s">
        <v>4146</v>
      </c>
      <c r="J636" s="107">
        <v>0.003885</v>
      </c>
      <c r="K636" s="93">
        <v>2.5</v>
      </c>
      <c r="L636" s="15" t="s">
        <v>4147</v>
      </c>
      <c r="M636" s="104" t="str">
        <f t="shared" si="1"/>
        <v>#REF!</v>
      </c>
      <c r="N636" s="105">
        <f t="shared" si="2"/>
        <v>7854.545455</v>
      </c>
      <c r="O636" s="108" t="str">
        <f>IFERROR(IF(IF(LEFT(I636,1)="B",VLOOKUP(A636,'item dashboard'!A:K,11,0),"")&lt;1,0,IF(LEFT(I636,1)="b",VLOOKUP(A636,'item dashboard'!A:K,11,0),"")),"")</f>
        <v/>
      </c>
      <c r="P636" s="105" t="str">
        <f>IFERROR(VLOOKUP(A636,[2]Sheet2!$A:$C,3,0),1)</f>
        <v>#ERROR!</v>
      </c>
      <c r="Q636" s="109" t="str">
        <f>VLOOKUP(A636,'item dashboard'!A:A,1,0)</f>
        <v>B-J253-PK16</v>
      </c>
      <c r="R636" s="109"/>
      <c r="S636" s="109"/>
    </row>
    <row r="637" ht="12.75" customHeight="1">
      <c r="A637" s="15" t="s">
        <v>1430</v>
      </c>
      <c r="B637" s="15" t="s">
        <v>1424</v>
      </c>
      <c r="C637" s="107">
        <v>0.013000000000000001</v>
      </c>
      <c r="D637" s="15" t="s">
        <v>4158</v>
      </c>
      <c r="E637" s="93">
        <v>7200.0</v>
      </c>
      <c r="F637" s="93">
        <v>1.0</v>
      </c>
      <c r="G637" s="93">
        <v>11.0</v>
      </c>
      <c r="H637" s="93">
        <v>54982.0</v>
      </c>
      <c r="I637" s="15" t="s">
        <v>4146</v>
      </c>
      <c r="J637" s="107">
        <v>0.003068</v>
      </c>
      <c r="K637" s="93">
        <v>2.5</v>
      </c>
      <c r="L637" s="15" t="s">
        <v>4147</v>
      </c>
      <c r="M637" s="104" t="str">
        <f t="shared" si="1"/>
        <v>#REF!</v>
      </c>
      <c r="N637" s="105">
        <f t="shared" si="2"/>
        <v>7854.545455</v>
      </c>
      <c r="O637" s="108" t="str">
        <f>IFERROR(IF(IF(LEFT(I637,1)="B",VLOOKUP(A637,'item dashboard'!A:K,11,0),"")&lt;1,0,IF(LEFT(I637,1)="b",VLOOKUP(A637,'item dashboard'!A:K,11,0),"")),"")</f>
        <v/>
      </c>
      <c r="P637" s="105" t="str">
        <f>IFERROR(VLOOKUP(A637,[2]Sheet2!$A:$C,3,0),1)</f>
        <v>#ERROR!</v>
      </c>
      <c r="Q637" s="109" t="str">
        <f>VLOOKUP(A637,'item dashboard'!A:A,1,0)</f>
        <v>B-J253-W13</v>
      </c>
      <c r="R637" s="109"/>
      <c r="S637" s="109"/>
    </row>
    <row r="638" ht="12.75" customHeight="1">
      <c r="A638" s="15" t="s">
        <v>1431</v>
      </c>
      <c r="B638" s="15" t="s">
        <v>1424</v>
      </c>
      <c r="C638" s="107">
        <v>0.016</v>
      </c>
      <c r="D638" s="15" t="s">
        <v>4158</v>
      </c>
      <c r="E638" s="93">
        <v>7200.0</v>
      </c>
      <c r="F638" s="93">
        <v>1.0</v>
      </c>
      <c r="G638" s="93">
        <v>11.0</v>
      </c>
      <c r="H638" s="93">
        <v>7855.0</v>
      </c>
      <c r="I638" s="15" t="s">
        <v>4146</v>
      </c>
      <c r="J638" s="107">
        <v>0.003776</v>
      </c>
      <c r="K638" s="93">
        <v>2.5</v>
      </c>
      <c r="L638" s="15" t="s">
        <v>4147</v>
      </c>
      <c r="M638" s="104" t="str">
        <f t="shared" si="1"/>
        <v>#REF!</v>
      </c>
      <c r="N638" s="105">
        <f t="shared" si="2"/>
        <v>7854.545455</v>
      </c>
      <c r="O638" s="108" t="str">
        <f>IFERROR(IF(IF(LEFT(I638,1)="B",VLOOKUP(A638,'item dashboard'!A:K,11,0),"")&lt;1,0,IF(LEFT(I638,1)="b",VLOOKUP(A638,'item dashboard'!A:K,11,0),"")),"")</f>
        <v/>
      </c>
      <c r="P638" s="105" t="str">
        <f>IFERROR(VLOOKUP(A638,[2]Sheet2!$A:$C,3,0),1)</f>
        <v>#ERROR!</v>
      </c>
      <c r="Q638" s="109" t="str">
        <f>VLOOKUP(A638,'item dashboard'!A:A,1,0)</f>
        <v>B-J253-W16</v>
      </c>
      <c r="R638" s="109"/>
      <c r="S638" s="109"/>
    </row>
    <row r="639" ht="12.75" customHeight="1">
      <c r="A639" s="15" t="s">
        <v>1432</v>
      </c>
      <c r="B639" s="15" t="s">
        <v>1418</v>
      </c>
      <c r="C639" s="107">
        <v>0.013000000000000001</v>
      </c>
      <c r="D639" s="15" t="s">
        <v>4158</v>
      </c>
      <c r="E639" s="93">
        <v>7200.0</v>
      </c>
      <c r="F639" s="93">
        <v>4.0</v>
      </c>
      <c r="G639" s="93">
        <v>10.0</v>
      </c>
      <c r="H639" s="93">
        <v>120960.0</v>
      </c>
      <c r="I639" s="15" t="s">
        <v>4146</v>
      </c>
      <c r="J639" s="107">
        <v>0.003198</v>
      </c>
      <c r="K639" s="93">
        <v>2.5</v>
      </c>
      <c r="L639" s="15" t="s">
        <v>4147</v>
      </c>
      <c r="M639" s="104" t="str">
        <f t="shared" si="1"/>
        <v>#REF!</v>
      </c>
      <c r="N639" s="105">
        <f t="shared" si="2"/>
        <v>34560</v>
      </c>
      <c r="O639" s="108" t="str">
        <f>IFERROR(IF(IF(LEFT(I639,1)="B",VLOOKUP(A639,'item dashboard'!A:K,11,0),"")&lt;1,0,IF(LEFT(I639,1)="b",VLOOKUP(A639,'item dashboard'!A:K,11,0),"")),"")</f>
        <v/>
      </c>
      <c r="P639" s="105" t="str">
        <f>IFERROR(VLOOKUP(A639,[2]Sheet2!$A:$C,3,0),1)</f>
        <v>#ERROR!</v>
      </c>
      <c r="Q639" s="109" t="str">
        <f>VLOOKUP(A639,'item dashboard'!A:A,1,0)</f>
        <v>B-J255-DPK13</v>
      </c>
      <c r="R639" s="109"/>
      <c r="S639" s="109"/>
    </row>
    <row r="640" ht="12.75" customHeight="1">
      <c r="A640" s="15" t="s">
        <v>1433</v>
      </c>
      <c r="B640" s="15" t="s">
        <v>1427</v>
      </c>
      <c r="C640" s="107">
        <v>0.013000000000000001</v>
      </c>
      <c r="D640" s="15" t="s">
        <v>4163</v>
      </c>
      <c r="E640" s="93">
        <v>7200.0</v>
      </c>
      <c r="F640" s="93">
        <v>4.0</v>
      </c>
      <c r="G640" s="93">
        <v>10.0</v>
      </c>
      <c r="H640" s="93">
        <v>116308.0</v>
      </c>
      <c r="I640" s="15" t="s">
        <v>4146</v>
      </c>
      <c r="J640" s="107">
        <v>0.0032500000000000003</v>
      </c>
      <c r="K640" s="93">
        <v>2.5</v>
      </c>
      <c r="L640" s="15" t="s">
        <v>4147</v>
      </c>
      <c r="M640" s="104" t="str">
        <f t="shared" si="1"/>
        <v>#REF!</v>
      </c>
      <c r="N640" s="105">
        <f t="shared" si="2"/>
        <v>34560</v>
      </c>
      <c r="O640" s="108" t="str">
        <f>IFERROR(IF(IF(LEFT(I640,1)="B",VLOOKUP(A640,'item dashboard'!A:K,11,0),"")&lt;1,0,IF(LEFT(I640,1)="b",VLOOKUP(A640,'item dashboard'!A:K,11,0),"")),"")</f>
        <v/>
      </c>
      <c r="P640" s="105" t="str">
        <f>IFERROR(VLOOKUP(A640,[2]Sheet2!$A:$C,3,0),1)</f>
        <v>#ERROR!</v>
      </c>
      <c r="Q640" s="109" t="str">
        <f>VLOOKUP(A640,'item dashboard'!A:A,1,0)</f>
        <v>B-J255-N13</v>
      </c>
      <c r="R640" s="109"/>
      <c r="S640" s="109"/>
    </row>
    <row r="641" ht="12.75" customHeight="1">
      <c r="A641" s="15" t="s">
        <v>1434</v>
      </c>
      <c r="B641" s="15" t="s">
        <v>1428</v>
      </c>
      <c r="C641" s="107">
        <v>0.013000000000000001</v>
      </c>
      <c r="D641" s="15" t="s">
        <v>4163</v>
      </c>
      <c r="E641" s="93">
        <v>7200.0</v>
      </c>
      <c r="F641" s="93">
        <v>4.0</v>
      </c>
      <c r="G641" s="93">
        <v>10.0</v>
      </c>
      <c r="H641" s="93">
        <v>120960.0</v>
      </c>
      <c r="I641" s="15" t="s">
        <v>4146</v>
      </c>
      <c r="J641" s="107">
        <v>0.003156</v>
      </c>
      <c r="K641" s="93">
        <v>2.5</v>
      </c>
      <c r="L641" s="15" t="s">
        <v>4147</v>
      </c>
      <c r="M641" s="104" t="str">
        <f t="shared" si="1"/>
        <v>#REF!</v>
      </c>
      <c r="N641" s="105">
        <f t="shared" si="2"/>
        <v>34560</v>
      </c>
      <c r="O641" s="108" t="str">
        <f>IFERROR(IF(IF(LEFT(I641,1)="B",VLOOKUP(A641,'item dashboard'!A:K,11,0),"")&lt;1,0,IF(LEFT(I641,1)="b",VLOOKUP(A641,'item dashboard'!A:K,11,0),"")),"")</f>
        <v/>
      </c>
      <c r="P641" s="105" t="str">
        <f>IFERROR(VLOOKUP(A641,[2]Sheet2!$A:$C,3,0),1)</f>
        <v>#ERROR!</v>
      </c>
      <c r="Q641" s="109" t="str">
        <f>VLOOKUP(A641,'item dashboard'!A:A,1,0)</f>
        <v>B-J255-PK13</v>
      </c>
      <c r="R641" s="109"/>
      <c r="S641" s="109"/>
    </row>
    <row r="642" ht="12.75" customHeight="1">
      <c r="A642" s="15" t="s">
        <v>47</v>
      </c>
      <c r="B642" s="15" t="s">
        <v>1435</v>
      </c>
      <c r="C642" s="107">
        <v>0.013000000000000001</v>
      </c>
      <c r="D642" s="15" t="s">
        <v>4158</v>
      </c>
      <c r="E642" s="93">
        <v>7200.0</v>
      </c>
      <c r="F642" s="93">
        <v>2.0</v>
      </c>
      <c r="G642" s="93">
        <v>18.52</v>
      </c>
      <c r="H642" s="93">
        <v>120960.0</v>
      </c>
      <c r="I642" s="15" t="s">
        <v>4146</v>
      </c>
      <c r="J642" s="107">
        <v>0.003068</v>
      </c>
      <c r="K642" s="93">
        <v>2.5</v>
      </c>
      <c r="L642" s="15" t="s">
        <v>4147</v>
      </c>
      <c r="M642" s="104" t="str">
        <f t="shared" si="1"/>
        <v>#REF!</v>
      </c>
      <c r="N642" s="105">
        <f t="shared" si="2"/>
        <v>9330.453564</v>
      </c>
      <c r="O642" s="108" t="str">
        <f>IFERROR(IF(IF(LEFT(I642,1)="B",VLOOKUP(A642,'item dashboard'!A:K,11,0),"")&lt;1,0,IF(LEFT(I642,1)="b",VLOOKUP(A642,'item dashboard'!A:K,11,0),"")),"")</f>
        <v/>
      </c>
      <c r="P642" s="105" t="str">
        <f>IFERROR(VLOOKUP(A642,[2]Sheet2!$A:$C,3,0),1)</f>
        <v>#ERROR!</v>
      </c>
      <c r="Q642" s="109" t="str">
        <f>VLOOKUP(A642,'item dashboard'!A:A,1,0)</f>
        <v>B-J255-W13</v>
      </c>
      <c r="R642" s="109"/>
      <c r="S642" s="109"/>
    </row>
    <row r="643" ht="12.75" customHeight="1">
      <c r="A643" s="15" t="s">
        <v>1436</v>
      </c>
      <c r="B643" s="15" t="s">
        <v>1437</v>
      </c>
      <c r="C643" s="107">
        <v>0.019</v>
      </c>
      <c r="D643" s="15" t="s">
        <v>4158</v>
      </c>
      <c r="E643" s="93">
        <v>7200.0</v>
      </c>
      <c r="F643" s="93">
        <v>2.0</v>
      </c>
      <c r="G643" s="93">
        <v>23.0</v>
      </c>
      <c r="H643" s="93">
        <v>52591.0</v>
      </c>
      <c r="I643" s="15" t="s">
        <v>4146</v>
      </c>
      <c r="J643" s="107">
        <v>0.004674</v>
      </c>
      <c r="K643" s="93">
        <v>2.5</v>
      </c>
      <c r="L643" s="15" t="s">
        <v>4147</v>
      </c>
      <c r="M643" s="104" t="str">
        <f t="shared" si="1"/>
        <v>#REF!</v>
      </c>
      <c r="N643" s="105">
        <f t="shared" si="2"/>
        <v>7513.043478</v>
      </c>
      <c r="O643" s="108" t="str">
        <f>IFERROR(IF(IF(LEFT(I643,1)="B",VLOOKUP(A643,'item dashboard'!A:K,11,0),"")&lt;1,0,IF(LEFT(I643,1)="b",VLOOKUP(A643,'item dashboard'!A:K,11,0),"")),"")</f>
        <v/>
      </c>
      <c r="P643" s="105" t="str">
        <f>IFERROR(VLOOKUP(A643,[2]Sheet2!$A:$C,3,0),1)</f>
        <v>#ERROR!</v>
      </c>
      <c r="Q643" s="109" t="str">
        <f>VLOOKUP(A643,'item dashboard'!A:A,1,0)</f>
        <v>B-J500-DPK19</v>
      </c>
      <c r="R643" s="109"/>
      <c r="S643" s="109"/>
    </row>
    <row r="644" ht="12.75" customHeight="1">
      <c r="A644" s="15" t="s">
        <v>1438</v>
      </c>
      <c r="B644" s="15" t="s">
        <v>1439</v>
      </c>
      <c r="C644" s="107">
        <v>0.019</v>
      </c>
      <c r="D644" s="15" t="s">
        <v>4158</v>
      </c>
      <c r="E644" s="93">
        <v>7200.0</v>
      </c>
      <c r="F644" s="93">
        <v>2.0</v>
      </c>
      <c r="G644" s="93">
        <v>23.0</v>
      </c>
      <c r="H644" s="93">
        <v>51692.0</v>
      </c>
      <c r="I644" s="15" t="s">
        <v>4146</v>
      </c>
      <c r="J644" s="107">
        <v>0.00475</v>
      </c>
      <c r="K644" s="93">
        <v>2.5</v>
      </c>
      <c r="L644" s="15" t="s">
        <v>4147</v>
      </c>
      <c r="M644" s="104" t="str">
        <f t="shared" si="1"/>
        <v>#REF!</v>
      </c>
      <c r="N644" s="105">
        <f t="shared" si="2"/>
        <v>7513.043478</v>
      </c>
      <c r="O644" s="108" t="str">
        <f>IFERROR(IF(IF(LEFT(I644,1)="B",VLOOKUP(A644,'item dashboard'!A:K,11,0),"")&lt;1,0,IF(LEFT(I644,1)="b",VLOOKUP(A644,'item dashboard'!A:K,11,0),"")),"")</f>
        <v/>
      </c>
      <c r="P644" s="105" t="str">
        <f>IFERROR(VLOOKUP(A644,[2]Sheet2!$A:$C,3,0),1)</f>
        <v>#ERROR!</v>
      </c>
      <c r="Q644" s="109" t="str">
        <f>VLOOKUP(A644,'item dashboard'!A:A,1,0)</f>
        <v>B-J500-N19</v>
      </c>
      <c r="R644" s="109"/>
      <c r="S644" s="109"/>
    </row>
    <row r="645" ht="12.75" customHeight="1">
      <c r="A645" s="15" t="s">
        <v>1440</v>
      </c>
      <c r="B645" s="15" t="s">
        <v>1441</v>
      </c>
      <c r="C645" s="107">
        <v>0.019</v>
      </c>
      <c r="D645" s="15" t="s">
        <v>4158</v>
      </c>
      <c r="E645" s="93">
        <v>7200.0</v>
      </c>
      <c r="F645" s="93">
        <v>1.0</v>
      </c>
      <c r="G645" s="93">
        <v>15.5</v>
      </c>
      <c r="H645" s="93">
        <v>52591.0</v>
      </c>
      <c r="I645" s="15" t="s">
        <v>4146</v>
      </c>
      <c r="J645" s="107">
        <v>0.004613</v>
      </c>
      <c r="K645" s="93">
        <v>2.5</v>
      </c>
      <c r="L645" s="15" t="s">
        <v>4147</v>
      </c>
      <c r="M645" s="104" t="str">
        <f t="shared" si="1"/>
        <v>#REF!</v>
      </c>
      <c r="N645" s="105">
        <f t="shared" si="2"/>
        <v>5574.193548</v>
      </c>
      <c r="O645" s="108" t="str">
        <f>IFERROR(IF(IF(LEFT(I645,1)="B",VLOOKUP(A645,'item dashboard'!A:K,11,0),"")&lt;1,0,IF(LEFT(I645,1)="b",VLOOKUP(A645,'item dashboard'!A:K,11,0),"")),"")</f>
        <v/>
      </c>
      <c r="P645" s="105" t="str">
        <f>IFERROR(VLOOKUP(A645,[2]Sheet2!$A:$C,3,0),1)</f>
        <v>#ERROR!</v>
      </c>
      <c r="Q645" s="109" t="str">
        <f>VLOOKUP(A645,'item dashboard'!A:A,1,0)</f>
        <v>B-J500-PK19</v>
      </c>
      <c r="R645" s="109"/>
      <c r="S645" s="109"/>
    </row>
    <row r="646" ht="12.75" customHeight="1">
      <c r="A646" s="15" t="s">
        <v>164</v>
      </c>
      <c r="B646" s="15" t="s">
        <v>1446</v>
      </c>
      <c r="C646" s="107">
        <v>0.019</v>
      </c>
      <c r="D646" s="15" t="s">
        <v>4158</v>
      </c>
      <c r="E646" s="93">
        <v>7200.0</v>
      </c>
      <c r="F646" s="93">
        <v>1.0</v>
      </c>
      <c r="G646" s="93">
        <v>17.99</v>
      </c>
      <c r="H646" s="93">
        <v>52591.0</v>
      </c>
      <c r="I646" s="15" t="s">
        <v>4146</v>
      </c>
      <c r="J646" s="107">
        <v>0.004484</v>
      </c>
      <c r="K646" s="93">
        <v>2.5</v>
      </c>
      <c r="L646" s="15" t="s">
        <v>4147</v>
      </c>
      <c r="M646" s="104" t="str">
        <f t="shared" si="1"/>
        <v>#REF!</v>
      </c>
      <c r="N646" s="105">
        <f t="shared" si="2"/>
        <v>4802.668149</v>
      </c>
      <c r="O646" s="108" t="str">
        <f>IFERROR(IF(IF(LEFT(I646,1)="B",VLOOKUP(A646,'item dashboard'!A:K,11,0),"")&lt;1,0,IF(LEFT(I646,1)="b",VLOOKUP(A646,'item dashboard'!A:K,11,0),"")),"")</f>
        <v/>
      </c>
      <c r="P646" s="105" t="str">
        <f>IFERROR(VLOOKUP(A646,[2]Sheet2!$A:$C,3,0),1)</f>
        <v>#ERROR!</v>
      </c>
      <c r="Q646" s="109" t="str">
        <f>VLOOKUP(A646,'item dashboard'!A:A,1,0)</f>
        <v>B-J500-W19</v>
      </c>
      <c r="R646" s="109"/>
      <c r="S646" s="109"/>
    </row>
    <row r="647" ht="12.75" customHeight="1">
      <c r="A647" s="15" t="s">
        <v>1447</v>
      </c>
      <c r="B647" s="15" t="s">
        <v>1448</v>
      </c>
      <c r="C647" s="107">
        <v>0.02</v>
      </c>
      <c r="D647" s="15" t="s">
        <v>4158</v>
      </c>
      <c r="E647" s="93">
        <v>7200.0</v>
      </c>
      <c r="F647" s="93">
        <v>1.0</v>
      </c>
      <c r="G647" s="93">
        <v>16.0</v>
      </c>
      <c r="H647" s="93">
        <v>5400.0</v>
      </c>
      <c r="I647" s="15" t="s">
        <v>4146</v>
      </c>
      <c r="J647" s="107">
        <v>0.004719999999999999</v>
      </c>
      <c r="K647" s="93">
        <v>2.5</v>
      </c>
      <c r="L647" s="15" t="s">
        <v>4149</v>
      </c>
      <c r="M647" s="104" t="str">
        <f t="shared" si="1"/>
        <v>#REF!</v>
      </c>
      <c r="N647" s="105">
        <f t="shared" si="2"/>
        <v>5400</v>
      </c>
      <c r="O647" s="108" t="str">
        <f>IFERROR(IF(IF(LEFT(I647,1)="B",VLOOKUP(A647,'item dashboard'!A:K,11,0),"")&lt;1,0,IF(LEFT(I647,1)="b",VLOOKUP(A647,'item dashboard'!A:K,11,0),"")),"")</f>
        <v/>
      </c>
      <c r="P647" s="105" t="str">
        <f>IFERROR(VLOOKUP(A647,[2]Sheet2!$A:$C,3,0),1)</f>
        <v>#ERROR!</v>
      </c>
      <c r="Q647" s="109" t="str">
        <f>VLOOKUP(A647,'item dashboard'!A:A,1,0)</f>
        <v>B-J500-W20</v>
      </c>
      <c r="R647" s="109"/>
      <c r="S647" s="109"/>
    </row>
    <row r="648" ht="12.75" customHeight="1">
      <c r="A648" s="15" t="s">
        <v>1449</v>
      </c>
      <c r="B648" s="15" t="s">
        <v>1448</v>
      </c>
      <c r="C648" s="107">
        <v>0.0277</v>
      </c>
      <c r="D648" s="15" t="s">
        <v>4158</v>
      </c>
      <c r="E648" s="93">
        <v>7200.0</v>
      </c>
      <c r="F648" s="93">
        <v>2.0</v>
      </c>
      <c r="G648" s="93">
        <v>23.4</v>
      </c>
      <c r="H648" s="93">
        <v>7385.0</v>
      </c>
      <c r="I648" s="15" t="s">
        <v>4146</v>
      </c>
      <c r="J648" s="107">
        <v>0.0059</v>
      </c>
      <c r="K648" s="93">
        <v>2.5</v>
      </c>
      <c r="L648" s="15" t="s">
        <v>4147</v>
      </c>
      <c r="M648" s="104" t="str">
        <f t="shared" si="1"/>
        <v>#REF!</v>
      </c>
      <c r="N648" s="105">
        <f t="shared" si="2"/>
        <v>7384.615385</v>
      </c>
      <c r="O648" s="108" t="str">
        <f>IFERROR(IF(IF(LEFT(I648,1)="B",VLOOKUP(A648,'item dashboard'!A:K,11,0),"")&lt;1,0,IF(LEFT(I648,1)="b",VLOOKUP(A648,'item dashboard'!A:K,11,0),"")),"")</f>
        <v/>
      </c>
      <c r="P648" s="105" t="str">
        <f>IFERROR(VLOOKUP(A648,[2]Sheet2!$A:$C,3,0),1)</f>
        <v>#ERROR!</v>
      </c>
      <c r="Q648" s="109" t="str">
        <f>VLOOKUP(A648,'item dashboard'!A:A,1,0)</f>
        <v>B-J500-W25</v>
      </c>
      <c r="R648" s="109"/>
      <c r="S648" s="109"/>
    </row>
    <row r="649" ht="12.75" customHeight="1">
      <c r="A649" s="15" t="s">
        <v>1442</v>
      </c>
      <c r="B649" s="15" t="s">
        <v>1443</v>
      </c>
      <c r="C649" s="107">
        <v>0.019</v>
      </c>
      <c r="D649" s="15" t="s">
        <v>4156</v>
      </c>
      <c r="E649" s="93">
        <v>7200.0</v>
      </c>
      <c r="F649" s="93">
        <v>2.0</v>
      </c>
      <c r="G649" s="93">
        <v>23.4</v>
      </c>
      <c r="H649" s="93">
        <v>7385.0</v>
      </c>
      <c r="I649" s="15" t="s">
        <v>164</v>
      </c>
      <c r="J649" s="107">
        <v>1.0</v>
      </c>
      <c r="K649" s="93">
        <v>0.5</v>
      </c>
      <c r="L649" s="15" t="s">
        <v>4147</v>
      </c>
      <c r="M649" s="104" t="str">
        <f t="shared" si="1"/>
        <v>#REF!</v>
      </c>
      <c r="N649" s="105">
        <f t="shared" si="2"/>
        <v>7384.615385</v>
      </c>
      <c r="O649" s="108">
        <f>IFERROR(IF(IF(LEFT(I649,1)="B",VLOOKUP(A649,'item dashboard'!A:K,11,0),"")&lt;1,0,IF(LEFT(I649,1)="b",VLOOKUP(A649,'item dashboard'!A:K,11,0),"")),"")</f>
        <v>0</v>
      </c>
      <c r="P649" s="105" t="str">
        <f>IFERROR(VLOOKUP(A649,[2]Sheet2!$A:$C,3,0),1)</f>
        <v>#ERROR!</v>
      </c>
      <c r="Q649" s="109" t="str">
        <f>VLOOKUP(A649,'item dashboard'!A:A,1,0)</f>
        <v>B-J500SHC-W19SB</v>
      </c>
      <c r="R649" s="109"/>
      <c r="S649" s="109"/>
    </row>
    <row r="650" ht="12.75" customHeight="1">
      <c r="A650" s="15" t="s">
        <v>1444</v>
      </c>
      <c r="B650" s="15" t="s">
        <v>1445</v>
      </c>
      <c r="C650" s="107">
        <v>0.019</v>
      </c>
      <c r="D650" s="15" t="s">
        <v>4156</v>
      </c>
      <c r="E650" s="93">
        <v>7200.0</v>
      </c>
      <c r="F650" s="93">
        <v>2.0</v>
      </c>
      <c r="G650" s="93">
        <v>23.4</v>
      </c>
      <c r="H650" s="93">
        <v>7385.0</v>
      </c>
      <c r="I650" s="15" t="s">
        <v>164</v>
      </c>
      <c r="J650" s="107">
        <v>1.0</v>
      </c>
      <c r="K650" s="93">
        <v>0.5</v>
      </c>
      <c r="L650" s="15" t="s">
        <v>4147</v>
      </c>
      <c r="M650" s="104" t="str">
        <f t="shared" si="1"/>
        <v>#REF!</v>
      </c>
      <c r="N650" s="105">
        <f t="shared" si="2"/>
        <v>7384.615385</v>
      </c>
      <c r="O650" s="108">
        <f>IFERROR(IF(IF(LEFT(I650,1)="B",VLOOKUP(A650,'item dashboard'!A:K,11,0),"")&lt;1,0,IF(LEFT(I650,1)="b",VLOOKUP(A650,'item dashboard'!A:K,11,0),"")),"")</f>
        <v>0</v>
      </c>
      <c r="P650" s="105" t="str">
        <f>IFERROR(VLOOKUP(A650,[2]Sheet2!$A:$C,3,0),1)</f>
        <v>#ERROR!</v>
      </c>
      <c r="Q650" s="109" t="str">
        <f>VLOOKUP(A650,'item dashboard'!A:A,1,0)</f>
        <v>B-J500SHC-W19VA</v>
      </c>
      <c r="R650" s="109"/>
      <c r="S650" s="109"/>
    </row>
    <row r="651" ht="12.75" customHeight="1">
      <c r="A651" s="15" t="s">
        <v>1450</v>
      </c>
      <c r="B651" s="15" t="s">
        <v>1451</v>
      </c>
      <c r="C651" s="107">
        <v>0.025</v>
      </c>
      <c r="D651" s="15" t="s">
        <v>4158</v>
      </c>
      <c r="E651" s="93">
        <v>7200.0</v>
      </c>
      <c r="F651" s="93">
        <v>1.0</v>
      </c>
      <c r="G651" s="93">
        <v>16.0</v>
      </c>
      <c r="H651" s="93">
        <v>38038.0</v>
      </c>
      <c r="I651" s="15" t="s">
        <v>4146</v>
      </c>
      <c r="J651" s="107">
        <v>0.0124</v>
      </c>
      <c r="K651" s="93">
        <v>2.5</v>
      </c>
      <c r="L651" s="15" t="s">
        <v>4147</v>
      </c>
      <c r="M651" s="104" t="str">
        <f t="shared" si="1"/>
        <v>#REF!</v>
      </c>
      <c r="N651" s="105">
        <f t="shared" si="2"/>
        <v>5400</v>
      </c>
      <c r="O651" s="108" t="str">
        <f>IFERROR(IF(IF(LEFT(I651,1)="B",VLOOKUP(A651,'item dashboard'!A:K,11,0),"")&lt;1,0,IF(LEFT(I651,1)="b",VLOOKUP(A651,'item dashboard'!A:K,11,0),"")),"")</f>
        <v/>
      </c>
      <c r="P651" s="105" t="str">
        <f>IFERROR(VLOOKUP(A651,[2]Sheet2!$A:$C,3,0),1)</f>
        <v>#ERROR!</v>
      </c>
      <c r="Q651" s="109" t="str">
        <f>VLOOKUP(A651,'item dashboard'!A:A,1,0)</f>
        <v>B-J501-DPK25</v>
      </c>
      <c r="R651" s="109"/>
      <c r="S651" s="109"/>
    </row>
    <row r="652" ht="12.75" customHeight="1">
      <c r="A652" s="15" t="s">
        <v>1452</v>
      </c>
      <c r="B652" s="15" t="s">
        <v>1439</v>
      </c>
      <c r="C652" s="107">
        <v>0.025</v>
      </c>
      <c r="D652" s="15" t="s">
        <v>4158</v>
      </c>
      <c r="E652" s="93">
        <v>7200.0</v>
      </c>
      <c r="F652" s="93">
        <v>1.0</v>
      </c>
      <c r="G652" s="93">
        <v>16.0</v>
      </c>
      <c r="H652" s="93">
        <v>37800.0</v>
      </c>
      <c r="I652" s="15" t="s">
        <v>4146</v>
      </c>
      <c r="J652" s="107">
        <v>0.0125</v>
      </c>
      <c r="K652" s="93">
        <v>2.5</v>
      </c>
      <c r="L652" s="15" t="s">
        <v>4147</v>
      </c>
      <c r="M652" s="104" t="str">
        <f t="shared" si="1"/>
        <v>#REF!</v>
      </c>
      <c r="N652" s="105">
        <f t="shared" si="2"/>
        <v>5400</v>
      </c>
      <c r="O652" s="108" t="str">
        <f>IFERROR(IF(IF(LEFT(I652,1)="B",VLOOKUP(A652,'item dashboard'!A:K,11,0),"")&lt;1,0,IF(LEFT(I652,1)="b",VLOOKUP(A652,'item dashboard'!A:K,11,0),"")),"")</f>
        <v/>
      </c>
      <c r="P652" s="105" t="str">
        <f>IFERROR(VLOOKUP(A652,[2]Sheet2!$A:$C,3,0),1)</f>
        <v>#ERROR!</v>
      </c>
      <c r="Q652" s="109" t="str">
        <f>VLOOKUP(A652,'item dashboard'!A:A,1,0)</f>
        <v>B-J501-N25</v>
      </c>
      <c r="R652" s="109"/>
      <c r="S652" s="109"/>
    </row>
    <row r="653" ht="12.75" customHeight="1">
      <c r="A653" s="15" t="s">
        <v>1453</v>
      </c>
      <c r="B653" s="15" t="s">
        <v>1454</v>
      </c>
      <c r="C653" s="107">
        <v>0.027999999999999997</v>
      </c>
      <c r="D653" s="15" t="s">
        <v>4158</v>
      </c>
      <c r="E653" s="93">
        <v>7200.0</v>
      </c>
      <c r="F653" s="93">
        <v>1.0</v>
      </c>
      <c r="G653" s="93">
        <v>15.9</v>
      </c>
      <c r="H653" s="93">
        <v>5434.0</v>
      </c>
      <c r="I653" s="15" t="s">
        <v>4146</v>
      </c>
      <c r="J653" s="107">
        <v>0.013999999999999999</v>
      </c>
      <c r="K653" s="93">
        <v>2.5</v>
      </c>
      <c r="L653" s="15" t="s">
        <v>4147</v>
      </c>
      <c r="M653" s="104" t="str">
        <f t="shared" si="1"/>
        <v>#REF!</v>
      </c>
      <c r="N653" s="105">
        <f t="shared" si="2"/>
        <v>5433.962264</v>
      </c>
      <c r="O653" s="108" t="str">
        <f>IFERROR(IF(IF(LEFT(I653,1)="B",VLOOKUP(A653,'item dashboard'!A:K,11,0),"")&lt;1,0,IF(LEFT(I653,1)="b",VLOOKUP(A653,'item dashboard'!A:K,11,0),"")),"")</f>
        <v/>
      </c>
      <c r="P653" s="105" t="str">
        <f>IFERROR(VLOOKUP(A653,[2]Sheet2!$A:$C,3,0),1)</f>
        <v>#ERROR!</v>
      </c>
      <c r="Q653" s="109" t="str">
        <f>VLOOKUP(A653,'item dashboard'!A:A,1,0)</f>
        <v>B-J501-N28</v>
      </c>
      <c r="R653" s="109"/>
      <c r="S653" s="109"/>
    </row>
    <row r="654" ht="12.75" customHeight="1">
      <c r="A654" s="15" t="s">
        <v>1455</v>
      </c>
      <c r="B654" s="15" t="s">
        <v>1441</v>
      </c>
      <c r="C654" s="107">
        <v>0.025</v>
      </c>
      <c r="D654" s="15" t="s">
        <v>4158</v>
      </c>
      <c r="E654" s="93">
        <v>7200.0</v>
      </c>
      <c r="F654" s="93">
        <v>1.0</v>
      </c>
      <c r="G654" s="93">
        <v>16.0</v>
      </c>
      <c r="H654" s="93">
        <v>37800.0</v>
      </c>
      <c r="I654" s="15" t="s">
        <v>4146</v>
      </c>
      <c r="J654" s="107">
        <v>0.01232</v>
      </c>
      <c r="K654" s="93">
        <v>2.5</v>
      </c>
      <c r="L654" s="15" t="s">
        <v>4147</v>
      </c>
      <c r="M654" s="104" t="str">
        <f t="shared" si="1"/>
        <v>#REF!</v>
      </c>
      <c r="N654" s="105">
        <f t="shared" si="2"/>
        <v>5400</v>
      </c>
      <c r="O654" s="108" t="str">
        <f>IFERROR(IF(IF(LEFT(I654,1)="B",VLOOKUP(A654,'item dashboard'!A:K,11,0),"")&lt;1,0,IF(LEFT(I654,1)="b",VLOOKUP(A654,'item dashboard'!A:K,11,0),"")),"")</f>
        <v/>
      </c>
      <c r="P654" s="105" t="str">
        <f>IFERROR(VLOOKUP(A654,[2]Sheet2!$A:$C,3,0),1)</f>
        <v>#ERROR!</v>
      </c>
      <c r="Q654" s="109" t="str">
        <f>VLOOKUP(A654,'item dashboard'!A:A,1,0)</f>
        <v>B-J501-PK25</v>
      </c>
      <c r="R654" s="109"/>
      <c r="S654" s="109"/>
    </row>
    <row r="655" ht="12.75" customHeight="1">
      <c r="A655" s="15" t="s">
        <v>1456</v>
      </c>
      <c r="B655" s="15" t="s">
        <v>1457</v>
      </c>
      <c r="C655" s="107">
        <v>0.027999999999999997</v>
      </c>
      <c r="D655" s="15" t="s">
        <v>4158</v>
      </c>
      <c r="E655" s="93">
        <v>7200.0</v>
      </c>
      <c r="F655" s="93">
        <v>1.0</v>
      </c>
      <c r="G655" s="93">
        <v>16.0</v>
      </c>
      <c r="H655" s="93">
        <v>38038.0</v>
      </c>
      <c r="I655" s="15" t="s">
        <v>4146</v>
      </c>
      <c r="J655" s="107">
        <v>0.013798</v>
      </c>
      <c r="K655" s="93">
        <v>2.5</v>
      </c>
      <c r="L655" s="15" t="s">
        <v>4147</v>
      </c>
      <c r="M655" s="104" t="str">
        <f t="shared" si="1"/>
        <v>#REF!</v>
      </c>
      <c r="N655" s="105">
        <f t="shared" si="2"/>
        <v>5400</v>
      </c>
      <c r="O655" s="108" t="str">
        <f>IFERROR(IF(IF(LEFT(I655,1)="B",VLOOKUP(A655,'item dashboard'!A:K,11,0),"")&lt;1,0,IF(LEFT(I655,1)="b",VLOOKUP(A655,'item dashboard'!A:K,11,0),"")),"")</f>
        <v/>
      </c>
      <c r="P655" s="105" t="str">
        <f>IFERROR(VLOOKUP(A655,[2]Sheet2!$A:$C,3,0),1)</f>
        <v>#ERROR!</v>
      </c>
      <c r="Q655" s="109" t="str">
        <f>VLOOKUP(A655,'item dashboard'!A:A,1,0)</f>
        <v>B-J501-PK28</v>
      </c>
      <c r="R655" s="109"/>
      <c r="S655" s="109"/>
    </row>
    <row r="656" ht="12.75" customHeight="1">
      <c r="A656" s="15" t="s">
        <v>1458</v>
      </c>
      <c r="B656" s="15" t="s">
        <v>1459</v>
      </c>
      <c r="C656" s="107">
        <v>0.025</v>
      </c>
      <c r="D656" s="15" t="s">
        <v>4158</v>
      </c>
      <c r="E656" s="93">
        <v>7200.0</v>
      </c>
      <c r="F656" s="93">
        <v>1.0</v>
      </c>
      <c r="G656" s="93">
        <v>16.0</v>
      </c>
      <c r="H656" s="93">
        <v>37800.0</v>
      </c>
      <c r="I656" s="15" t="s">
        <v>4146</v>
      </c>
      <c r="J656" s="107">
        <v>0.012150000000000001</v>
      </c>
      <c r="K656" s="93">
        <v>2.5</v>
      </c>
      <c r="L656" s="15" t="s">
        <v>4147</v>
      </c>
      <c r="M656" s="104" t="str">
        <f t="shared" si="1"/>
        <v>#REF!</v>
      </c>
      <c r="N656" s="105">
        <f t="shared" si="2"/>
        <v>5400</v>
      </c>
      <c r="O656" s="108" t="str">
        <f>IFERROR(IF(IF(LEFT(I656,1)="B",VLOOKUP(A656,'item dashboard'!A:K,11,0),"")&lt;1,0,IF(LEFT(I656,1)="b",VLOOKUP(A656,'item dashboard'!A:K,11,0),"")),"")</f>
        <v/>
      </c>
      <c r="P656" s="105" t="str">
        <f>IFERROR(VLOOKUP(A656,[2]Sheet2!$A:$C,3,0),1)</f>
        <v>#ERROR!</v>
      </c>
      <c r="Q656" s="109" t="str">
        <f>VLOOKUP(A656,'item dashboard'!A:A,1,0)</f>
        <v>B-J501-W25</v>
      </c>
      <c r="R656" s="109"/>
      <c r="S656" s="109"/>
    </row>
    <row r="657" ht="12.75" customHeight="1">
      <c r="A657" s="15" t="s">
        <v>1460</v>
      </c>
      <c r="B657" s="15" t="s">
        <v>1437</v>
      </c>
      <c r="C657" s="107">
        <v>0.019</v>
      </c>
      <c r="D657" s="15" t="s">
        <v>4158</v>
      </c>
      <c r="E657" s="93">
        <v>7200.0</v>
      </c>
      <c r="F657" s="93">
        <v>1.0</v>
      </c>
      <c r="G657" s="93">
        <v>14.0</v>
      </c>
      <c r="H657" s="93">
        <v>44800.0</v>
      </c>
      <c r="I657" s="15" t="s">
        <v>4146</v>
      </c>
      <c r="J657" s="107">
        <v>0.004674</v>
      </c>
      <c r="K657" s="93">
        <v>2.5</v>
      </c>
      <c r="L657" s="15" t="s">
        <v>4147</v>
      </c>
      <c r="M657" s="104" t="str">
        <f t="shared" si="1"/>
        <v>#REF!</v>
      </c>
      <c r="N657" s="105">
        <f t="shared" si="2"/>
        <v>6171.428571</v>
      </c>
      <c r="O657" s="108" t="str">
        <f>IFERROR(IF(IF(LEFT(I657,1)="B",VLOOKUP(A657,'item dashboard'!A:K,11,0),"")&lt;1,0,IF(LEFT(I657,1)="b",VLOOKUP(A657,'item dashboard'!A:K,11,0),"")),"")</f>
        <v/>
      </c>
      <c r="P657" s="105" t="str">
        <f>IFERROR(VLOOKUP(A657,[2]Sheet2!$A:$C,3,0),1)</f>
        <v>#ERROR!</v>
      </c>
      <c r="Q657" s="109" t="str">
        <f>VLOOKUP(A657,'item dashboard'!A:A,1,0)</f>
        <v>B-J503-DPK19</v>
      </c>
      <c r="R657" s="109"/>
      <c r="S657" s="109"/>
    </row>
    <row r="658" ht="12.75" customHeight="1">
      <c r="A658" s="15" t="s">
        <v>1461</v>
      </c>
      <c r="B658" s="15" t="s">
        <v>1437</v>
      </c>
      <c r="C658" s="107">
        <v>0.02</v>
      </c>
      <c r="D658" s="15" t="s">
        <v>4158</v>
      </c>
      <c r="E658" s="93">
        <v>7200.0</v>
      </c>
      <c r="F658" s="93">
        <v>1.0</v>
      </c>
      <c r="G658" s="93">
        <v>14.0</v>
      </c>
      <c r="H658" s="93">
        <v>43605.0</v>
      </c>
      <c r="I658" s="15" t="s">
        <v>4146</v>
      </c>
      <c r="J658" s="107">
        <v>0.00976</v>
      </c>
      <c r="K658" s="93">
        <v>2.5</v>
      </c>
      <c r="L658" s="15" t="s">
        <v>4149</v>
      </c>
      <c r="M658" s="104" t="str">
        <f t="shared" si="1"/>
        <v>#REF!</v>
      </c>
      <c r="N658" s="105">
        <f t="shared" si="2"/>
        <v>6171.428571</v>
      </c>
      <c r="O658" s="108" t="str">
        <f>IFERROR(IF(IF(LEFT(I658,1)="B",VLOOKUP(A658,'item dashboard'!A:K,11,0),"")&lt;1,0,IF(LEFT(I658,1)="b",VLOOKUP(A658,'item dashboard'!A:K,11,0),"")),"")</f>
        <v/>
      </c>
      <c r="P658" s="105" t="str">
        <f>IFERROR(VLOOKUP(A658,[2]Sheet2!$A:$C,3,0),1)</f>
        <v>#ERROR!</v>
      </c>
      <c r="Q658" s="109" t="str">
        <f>VLOOKUP(A658,'item dashboard'!A:A,1,0)</f>
        <v>B-J503-DPK20</v>
      </c>
      <c r="R658" s="109"/>
      <c r="S658" s="109"/>
    </row>
    <row r="659" ht="12.75" customHeight="1">
      <c r="A659" s="15" t="s">
        <v>1462</v>
      </c>
      <c r="B659" s="15" t="s">
        <v>1454</v>
      </c>
      <c r="C659" s="107">
        <v>0.019</v>
      </c>
      <c r="D659" s="15" t="s">
        <v>4158</v>
      </c>
      <c r="E659" s="93">
        <v>7200.0</v>
      </c>
      <c r="F659" s="93">
        <v>1.0</v>
      </c>
      <c r="G659" s="93">
        <v>14.0</v>
      </c>
      <c r="H659" s="93">
        <v>44800.0</v>
      </c>
      <c r="I659" s="15" t="s">
        <v>4146</v>
      </c>
      <c r="J659" s="107">
        <v>0.00475</v>
      </c>
      <c r="K659" s="93">
        <v>2.5</v>
      </c>
      <c r="L659" s="15" t="s">
        <v>4147</v>
      </c>
      <c r="M659" s="104" t="str">
        <f t="shared" si="1"/>
        <v>#REF!</v>
      </c>
      <c r="N659" s="105">
        <f t="shared" si="2"/>
        <v>6171.428571</v>
      </c>
      <c r="O659" s="108" t="str">
        <f>IFERROR(IF(IF(LEFT(I659,1)="B",VLOOKUP(A659,'item dashboard'!A:K,11,0),"")&lt;1,0,IF(LEFT(I659,1)="b",VLOOKUP(A659,'item dashboard'!A:K,11,0),"")),"")</f>
        <v/>
      </c>
      <c r="P659" s="105" t="str">
        <f>IFERROR(VLOOKUP(A659,[2]Sheet2!$A:$C,3,0),1)</f>
        <v>#ERROR!</v>
      </c>
      <c r="Q659" s="109" t="str">
        <f>VLOOKUP(A659,'item dashboard'!A:A,1,0)</f>
        <v>B-J503-N19</v>
      </c>
      <c r="R659" s="109"/>
      <c r="S659" s="109"/>
    </row>
    <row r="660" ht="12.75" customHeight="1">
      <c r="A660" s="15" t="s">
        <v>1463</v>
      </c>
      <c r="B660" s="15" t="s">
        <v>1464</v>
      </c>
      <c r="C660" s="107">
        <v>0.019</v>
      </c>
      <c r="D660" s="15" t="s">
        <v>4158</v>
      </c>
      <c r="E660" s="93">
        <v>7200.0</v>
      </c>
      <c r="F660" s="93">
        <v>1.0</v>
      </c>
      <c r="G660" s="93">
        <v>14.0</v>
      </c>
      <c r="H660" s="93">
        <v>44800.0</v>
      </c>
      <c r="I660" s="15" t="s">
        <v>4146</v>
      </c>
      <c r="J660" s="107">
        <v>0.004613</v>
      </c>
      <c r="K660" s="93">
        <v>2.5</v>
      </c>
      <c r="L660" s="15" t="s">
        <v>4147</v>
      </c>
      <c r="M660" s="104" t="str">
        <f t="shared" si="1"/>
        <v>#REF!</v>
      </c>
      <c r="N660" s="105">
        <f t="shared" si="2"/>
        <v>6171.428571</v>
      </c>
      <c r="O660" s="108" t="str">
        <f>IFERROR(IF(IF(LEFT(I660,1)="B",VLOOKUP(A660,'item dashboard'!A:K,11,0),"")&lt;1,0,IF(LEFT(I660,1)="b",VLOOKUP(A660,'item dashboard'!A:K,11,0),"")),"")</f>
        <v/>
      </c>
      <c r="P660" s="105" t="str">
        <f>IFERROR(VLOOKUP(A660,[2]Sheet2!$A:$C,3,0),1)</f>
        <v>#ERROR!</v>
      </c>
      <c r="Q660" s="109" t="str">
        <f>VLOOKUP(A660,'item dashboard'!A:A,1,0)</f>
        <v>B-J503-PK19</v>
      </c>
      <c r="R660" s="109"/>
      <c r="S660" s="109"/>
    </row>
    <row r="661" ht="12.75" customHeight="1">
      <c r="A661" s="15" t="s">
        <v>1465</v>
      </c>
      <c r="B661" s="15" t="s">
        <v>1464</v>
      </c>
      <c r="C661" s="107">
        <v>0.02</v>
      </c>
      <c r="D661" s="15" t="s">
        <v>4158</v>
      </c>
      <c r="E661" s="93">
        <v>7200.0</v>
      </c>
      <c r="F661" s="93">
        <v>1.0</v>
      </c>
      <c r="G661" s="93">
        <v>14.0</v>
      </c>
      <c r="H661" s="93">
        <v>43605.0</v>
      </c>
      <c r="I661" s="15" t="s">
        <v>4146</v>
      </c>
      <c r="J661" s="107">
        <v>0.00984</v>
      </c>
      <c r="K661" s="93">
        <v>2.5</v>
      </c>
      <c r="L661" s="15" t="s">
        <v>4149</v>
      </c>
      <c r="M661" s="104" t="str">
        <f t="shared" si="1"/>
        <v>#REF!</v>
      </c>
      <c r="N661" s="105">
        <f t="shared" si="2"/>
        <v>6171.428571</v>
      </c>
      <c r="O661" s="108" t="str">
        <f>IFERROR(IF(IF(LEFT(I661,1)="B",VLOOKUP(A661,'item dashboard'!A:K,11,0),"")&lt;1,0,IF(LEFT(I661,1)="b",VLOOKUP(A661,'item dashboard'!A:K,11,0),"")),"")</f>
        <v/>
      </c>
      <c r="P661" s="105" t="str">
        <f>IFERROR(VLOOKUP(A661,[2]Sheet2!$A:$C,3,0),1)</f>
        <v>#ERROR!</v>
      </c>
      <c r="Q661" s="109" t="str">
        <f>VLOOKUP(A661,'item dashboard'!A:A,1,0)</f>
        <v>B-J503-PK20</v>
      </c>
      <c r="R661" s="109"/>
      <c r="S661" s="109"/>
    </row>
    <row r="662" ht="12.75" customHeight="1">
      <c r="A662" s="15" t="s">
        <v>1466</v>
      </c>
      <c r="B662" s="15" t="s">
        <v>1467</v>
      </c>
      <c r="C662" s="107">
        <v>0.019</v>
      </c>
      <c r="D662" s="15" t="s">
        <v>4158</v>
      </c>
      <c r="E662" s="93">
        <v>7200.0</v>
      </c>
      <c r="F662" s="93">
        <v>1.0</v>
      </c>
      <c r="G662" s="93">
        <v>14.0</v>
      </c>
      <c r="H662" s="93">
        <v>44800.0</v>
      </c>
      <c r="I662" s="15" t="s">
        <v>4146</v>
      </c>
      <c r="J662" s="107">
        <v>0.004484</v>
      </c>
      <c r="K662" s="93">
        <v>2.5</v>
      </c>
      <c r="L662" s="15" t="s">
        <v>4147</v>
      </c>
      <c r="M662" s="104" t="str">
        <f t="shared" si="1"/>
        <v>#REF!</v>
      </c>
      <c r="N662" s="105">
        <f t="shared" si="2"/>
        <v>6171.428571</v>
      </c>
      <c r="O662" s="108" t="str">
        <f>IFERROR(IF(IF(LEFT(I662,1)="B",VLOOKUP(A662,'item dashboard'!A:K,11,0),"")&lt;1,0,IF(LEFT(I662,1)="b",VLOOKUP(A662,'item dashboard'!A:K,11,0),"")),"")</f>
        <v/>
      </c>
      <c r="P662" s="105" t="str">
        <f>IFERROR(VLOOKUP(A662,[2]Sheet2!$A:$C,3,0),1)</f>
        <v>#ERROR!</v>
      </c>
      <c r="Q662" s="109" t="str">
        <f>VLOOKUP(A662,'item dashboard'!A:A,1,0)</f>
        <v>B-J503-W19</v>
      </c>
      <c r="R662" s="109"/>
      <c r="S662" s="109"/>
    </row>
    <row r="663" ht="12.75" customHeight="1">
      <c r="A663" s="15" t="s">
        <v>1468</v>
      </c>
      <c r="B663" s="15" t="s">
        <v>1467</v>
      </c>
      <c r="C663" s="107">
        <v>0.02</v>
      </c>
      <c r="D663" s="15" t="s">
        <v>4158</v>
      </c>
      <c r="E663" s="93">
        <v>7200.0</v>
      </c>
      <c r="F663" s="93">
        <v>1.0</v>
      </c>
      <c r="G663" s="93">
        <v>14.0</v>
      </c>
      <c r="H663" s="93">
        <v>43605.0</v>
      </c>
      <c r="I663" s="15" t="s">
        <v>4146</v>
      </c>
      <c r="J663" s="107">
        <v>0.00972</v>
      </c>
      <c r="K663" s="93">
        <v>2.5</v>
      </c>
      <c r="L663" s="15" t="s">
        <v>4149</v>
      </c>
      <c r="M663" s="104" t="str">
        <f t="shared" si="1"/>
        <v>#REF!</v>
      </c>
      <c r="N663" s="105">
        <f t="shared" si="2"/>
        <v>6171.428571</v>
      </c>
      <c r="O663" s="108" t="str">
        <f>IFERROR(IF(IF(LEFT(I663,1)="B",VLOOKUP(A663,'item dashboard'!A:K,11,0),"")&lt;1,0,IF(LEFT(I663,1)="b",VLOOKUP(A663,'item dashboard'!A:K,11,0),"")),"")</f>
        <v/>
      </c>
      <c r="P663" s="105" t="str">
        <f>IFERROR(VLOOKUP(A663,[2]Sheet2!$A:$C,3,0),1)</f>
        <v>#ERROR!</v>
      </c>
      <c r="Q663" s="109" t="str">
        <f>VLOOKUP(A663,'item dashboard'!A:A,1,0)</f>
        <v>B-J503-W20</v>
      </c>
      <c r="R663" s="109"/>
      <c r="S663" s="109"/>
    </row>
    <row r="664" ht="12.75" customHeight="1">
      <c r="A664" s="15" t="s">
        <v>1469</v>
      </c>
      <c r="B664" s="15" t="s">
        <v>1470</v>
      </c>
      <c r="C664" s="107">
        <v>0.027999999999999997</v>
      </c>
      <c r="D664" s="15" t="s">
        <v>4158</v>
      </c>
      <c r="E664" s="93">
        <v>7200.0</v>
      </c>
      <c r="F664" s="93">
        <v>1.0</v>
      </c>
      <c r="G664" s="93">
        <v>15.0</v>
      </c>
      <c r="H664" s="93">
        <v>39273.0</v>
      </c>
      <c r="I664" s="15" t="s">
        <v>4146</v>
      </c>
      <c r="J664" s="107">
        <v>0.013664</v>
      </c>
      <c r="K664" s="93">
        <v>2.5</v>
      </c>
      <c r="L664" s="15" t="s">
        <v>4149</v>
      </c>
      <c r="M664" s="104" t="str">
        <f t="shared" si="1"/>
        <v>#REF!</v>
      </c>
      <c r="N664" s="105">
        <f t="shared" si="2"/>
        <v>5760</v>
      </c>
      <c r="O664" s="108" t="str">
        <f>IFERROR(IF(IF(LEFT(I664,1)="B",VLOOKUP(A664,'item dashboard'!A:K,11,0),"")&lt;1,0,IF(LEFT(I664,1)="b",VLOOKUP(A664,'item dashboard'!A:K,11,0),"")),"")</f>
        <v/>
      </c>
      <c r="P664" s="105" t="str">
        <f>IFERROR(VLOOKUP(A664,[2]Sheet2!$A:$C,3,0),1)</f>
        <v>#ERROR!</v>
      </c>
      <c r="Q664" s="109" t="str">
        <f>VLOOKUP(A664,'item dashboard'!A:A,1,0)</f>
        <v>B-J550MOV-CM28</v>
      </c>
      <c r="R664" s="109"/>
      <c r="S664" s="109"/>
    </row>
    <row r="665" ht="12.75" customHeight="1">
      <c r="A665" s="15" t="s">
        <v>1471</v>
      </c>
      <c r="B665" s="15" t="s">
        <v>1472</v>
      </c>
      <c r="C665" s="107">
        <v>0.032</v>
      </c>
      <c r="D665" s="15" t="s">
        <v>4158</v>
      </c>
      <c r="E665" s="93">
        <v>7200.0</v>
      </c>
      <c r="F665" s="93">
        <v>1.0</v>
      </c>
      <c r="G665" s="93">
        <v>15.0</v>
      </c>
      <c r="H665" s="93">
        <v>39273.0</v>
      </c>
      <c r="I665" s="15" t="s">
        <v>4146</v>
      </c>
      <c r="J665" s="107">
        <v>0.015552</v>
      </c>
      <c r="K665" s="93">
        <v>2.5</v>
      </c>
      <c r="L665" s="15" t="s">
        <v>4149</v>
      </c>
      <c r="M665" s="104" t="str">
        <f t="shared" si="1"/>
        <v>#REF!</v>
      </c>
      <c r="N665" s="105">
        <f t="shared" si="2"/>
        <v>5760</v>
      </c>
      <c r="O665" s="108" t="str">
        <f>IFERROR(IF(IF(LEFT(I665,1)="B",VLOOKUP(A665,'item dashboard'!A:K,11,0),"")&lt;1,0,IF(LEFT(I665,1)="b",VLOOKUP(A665,'item dashboard'!A:K,11,0),"")),"")</f>
        <v/>
      </c>
      <c r="P665" s="105" t="str">
        <f>IFERROR(VLOOKUP(A665,[2]Sheet2!$A:$C,3,0),1)</f>
        <v>#ERROR!</v>
      </c>
      <c r="Q665" s="109" t="str">
        <f>VLOOKUP(A665,'item dashboard'!A:A,1,0)</f>
        <v>B-J550MOV-W32</v>
      </c>
      <c r="R665" s="109"/>
      <c r="S665" s="109"/>
    </row>
    <row r="666" ht="12.75" customHeight="1">
      <c r="A666" s="15" t="s">
        <v>1473</v>
      </c>
      <c r="B666" s="15" t="s">
        <v>1474</v>
      </c>
      <c r="C666" s="107">
        <v>0.015</v>
      </c>
      <c r="D666" s="15" t="s">
        <v>4150</v>
      </c>
      <c r="E666" s="93">
        <v>7200.0</v>
      </c>
      <c r="F666" s="93">
        <v>1.0</v>
      </c>
      <c r="G666" s="93">
        <v>18.02</v>
      </c>
      <c r="H666" s="93">
        <v>4795.0</v>
      </c>
      <c r="I666" s="15" t="s">
        <v>4146</v>
      </c>
      <c r="J666" s="107">
        <v>0.00375</v>
      </c>
      <c r="K666" s="93">
        <v>2.5</v>
      </c>
      <c r="L666" s="15" t="s">
        <v>4147</v>
      </c>
      <c r="M666" s="104" t="str">
        <f t="shared" si="1"/>
        <v>#REF!</v>
      </c>
      <c r="N666" s="105">
        <f t="shared" si="2"/>
        <v>4794.672586</v>
      </c>
      <c r="O666" s="108" t="str">
        <f>IFERROR(IF(IF(LEFT(I666,1)="B",VLOOKUP(A666,'item dashboard'!A:K,11,0),"")&lt;1,0,IF(LEFT(I666,1)="b",VLOOKUP(A666,'item dashboard'!A:K,11,0),"")),"")</f>
        <v/>
      </c>
      <c r="P666" s="105" t="str">
        <f>IFERROR(VLOOKUP(A666,[2]Sheet2!$A:$C,3,0),1)</f>
        <v>#ERROR!</v>
      </c>
      <c r="Q666" s="109" t="str">
        <f>VLOOKUP(A666,'item dashboard'!A:A,1,0)</f>
        <v>B-K1-N15</v>
      </c>
      <c r="R666" s="109"/>
      <c r="S666" s="109"/>
    </row>
    <row r="667" ht="12.75" customHeight="1">
      <c r="A667" s="15" t="s">
        <v>1475</v>
      </c>
      <c r="B667" s="15" t="s">
        <v>1476</v>
      </c>
      <c r="C667" s="107">
        <v>0.015</v>
      </c>
      <c r="D667" s="15" t="s">
        <v>4150</v>
      </c>
      <c r="E667" s="93">
        <v>7200.0</v>
      </c>
      <c r="F667" s="93">
        <v>1.0</v>
      </c>
      <c r="G667" s="93">
        <v>22.0</v>
      </c>
      <c r="H667" s="93">
        <v>3928.0</v>
      </c>
      <c r="I667" s="15" t="s">
        <v>4146</v>
      </c>
      <c r="J667" s="107">
        <v>0.00375</v>
      </c>
      <c r="K667" s="93">
        <v>2.5</v>
      </c>
      <c r="L667" s="15" t="s">
        <v>4147</v>
      </c>
      <c r="M667" s="104" t="str">
        <f t="shared" si="1"/>
        <v>#REF!</v>
      </c>
      <c r="N667" s="105">
        <f t="shared" si="2"/>
        <v>3927.272727</v>
      </c>
      <c r="O667" s="108" t="str">
        <f>IFERROR(IF(IF(LEFT(I667,1)="B",VLOOKUP(A667,'item dashboard'!A:K,11,0),"")&lt;1,0,IF(LEFT(I667,1)="b",VLOOKUP(A667,'item dashboard'!A:K,11,0),"")),"")</f>
        <v/>
      </c>
      <c r="P667" s="105" t="str">
        <f>IFERROR(VLOOKUP(A667,[2]Sheet2!$A:$C,3,0),1)</f>
        <v>#ERROR!</v>
      </c>
      <c r="Q667" s="109" t="str">
        <f>VLOOKUP(A667,'item dashboard'!A:A,1,0)</f>
        <v>B-K2-N15</v>
      </c>
      <c r="R667" s="109"/>
      <c r="S667" s="109"/>
    </row>
    <row r="668" ht="12.75" customHeight="1">
      <c r="A668" s="15" t="s">
        <v>1477</v>
      </c>
      <c r="B668" s="15" t="s">
        <v>1478</v>
      </c>
      <c r="C668" s="107">
        <v>0.015</v>
      </c>
      <c r="D668" s="15" t="s">
        <v>4150</v>
      </c>
      <c r="E668" s="93">
        <v>7200.0</v>
      </c>
      <c r="F668" s="93">
        <v>1.0</v>
      </c>
      <c r="G668" s="93">
        <v>22.0</v>
      </c>
      <c r="H668" s="93">
        <v>3928.0</v>
      </c>
      <c r="I668" s="15" t="s">
        <v>4146</v>
      </c>
      <c r="J668" s="107">
        <v>0.0037259999999999997</v>
      </c>
      <c r="K668" s="93">
        <v>2.5</v>
      </c>
      <c r="L668" s="15" t="s">
        <v>4147</v>
      </c>
      <c r="M668" s="104" t="str">
        <f t="shared" si="1"/>
        <v>#REF!</v>
      </c>
      <c r="N668" s="105">
        <f t="shared" si="2"/>
        <v>3927.272727</v>
      </c>
      <c r="O668" s="108" t="str">
        <f>IFERROR(IF(IF(LEFT(I668,1)="B",VLOOKUP(A668,'item dashboard'!A:K,11,0),"")&lt;1,0,IF(LEFT(I668,1)="b",VLOOKUP(A668,'item dashboard'!A:K,11,0),"")),"")</f>
        <v/>
      </c>
      <c r="P668" s="105" t="str">
        <f>IFERROR(VLOOKUP(A668,[2]Sheet2!$A:$C,3,0),1)</f>
        <v>#ERROR!</v>
      </c>
      <c r="Q668" s="109" t="str">
        <f>VLOOKUP(A668,'item dashboard'!A:A,1,0)</f>
        <v>B-K2-PK15</v>
      </c>
      <c r="R668" s="109"/>
      <c r="S668" s="109"/>
    </row>
    <row r="669" ht="12.75" customHeight="1">
      <c r="A669" s="15" t="s">
        <v>1479</v>
      </c>
      <c r="B669" s="15" t="s">
        <v>1480</v>
      </c>
      <c r="C669" s="107">
        <v>0.036000000000000004</v>
      </c>
      <c r="D669" s="15" t="s">
        <v>4158</v>
      </c>
      <c r="E669" s="93">
        <v>7200.0</v>
      </c>
      <c r="F669" s="93">
        <v>1.0</v>
      </c>
      <c r="G669" s="93">
        <v>24.7</v>
      </c>
      <c r="H669" s="93">
        <v>3498.0</v>
      </c>
      <c r="I669" s="15" t="s">
        <v>4146</v>
      </c>
      <c r="J669" s="107">
        <v>0.009000000000000001</v>
      </c>
      <c r="K669" s="93">
        <v>2.5</v>
      </c>
      <c r="L669" s="15" t="s">
        <v>4147</v>
      </c>
      <c r="M669" s="104" t="str">
        <f t="shared" si="1"/>
        <v>#REF!</v>
      </c>
      <c r="N669" s="105">
        <f t="shared" si="2"/>
        <v>3497.975709</v>
      </c>
      <c r="O669" s="108" t="str">
        <f>IFERROR(IF(IF(LEFT(I669,1)="B",VLOOKUP(A669,'item dashboard'!A:K,11,0),"")&lt;1,0,IF(LEFT(I669,1)="b",VLOOKUP(A669,'item dashboard'!A:K,11,0),"")),"")</f>
        <v/>
      </c>
      <c r="P669" s="105" t="str">
        <f>IFERROR(VLOOKUP(A669,[2]Sheet2!$A:$C,3,0),1)</f>
        <v>#ERROR!</v>
      </c>
      <c r="Q669" s="109" t="str">
        <f>VLOOKUP(A669,'item dashboard'!A:A,1,0)</f>
        <v>B-K4-N36</v>
      </c>
      <c r="R669" s="109"/>
      <c r="S669" s="109"/>
    </row>
    <row r="670" ht="12.75" customHeight="1">
      <c r="A670" s="15" t="s">
        <v>1481</v>
      </c>
      <c r="B670" s="15" t="s">
        <v>1482</v>
      </c>
      <c r="C670" s="107">
        <v>0.036000000000000004</v>
      </c>
      <c r="D670" s="15" t="s">
        <v>4158</v>
      </c>
      <c r="E670" s="93">
        <v>7200.0</v>
      </c>
      <c r="F670" s="93">
        <v>1.0</v>
      </c>
      <c r="G670" s="93">
        <v>24.7</v>
      </c>
      <c r="H670" s="93">
        <v>3498.0</v>
      </c>
      <c r="I670" s="15" t="s">
        <v>4146</v>
      </c>
      <c r="J670" s="107">
        <v>0.008942</v>
      </c>
      <c r="K670" s="93">
        <v>2.5</v>
      </c>
      <c r="L670" s="15" t="s">
        <v>4147</v>
      </c>
      <c r="M670" s="104" t="str">
        <f t="shared" si="1"/>
        <v>#REF!</v>
      </c>
      <c r="N670" s="105">
        <f t="shared" si="2"/>
        <v>3497.975709</v>
      </c>
      <c r="O670" s="108" t="str">
        <f>IFERROR(IF(IF(LEFT(I670,1)="B",VLOOKUP(A670,'item dashboard'!A:K,11,0),"")&lt;1,0,IF(LEFT(I670,1)="b",VLOOKUP(A670,'item dashboard'!A:K,11,0),"")),"")</f>
        <v/>
      </c>
      <c r="P670" s="105" t="str">
        <f>IFERROR(VLOOKUP(A670,[2]Sheet2!$A:$C,3,0),1)</f>
        <v>#ERROR!</v>
      </c>
      <c r="Q670" s="109" t="str">
        <f>VLOOKUP(A670,'item dashboard'!A:A,1,0)</f>
        <v>B-K4-PK36</v>
      </c>
      <c r="R670" s="109"/>
      <c r="S670" s="109"/>
    </row>
    <row r="671" ht="12.75" customHeight="1">
      <c r="A671" s="15" t="s">
        <v>1483</v>
      </c>
      <c r="B671" s="15" t="s">
        <v>1484</v>
      </c>
      <c r="C671" s="107">
        <v>0.015</v>
      </c>
      <c r="D671" s="15" t="s">
        <v>4150</v>
      </c>
      <c r="E671" s="93">
        <v>7200.0</v>
      </c>
      <c r="F671" s="93">
        <v>1.0</v>
      </c>
      <c r="G671" s="93">
        <v>10.0</v>
      </c>
      <c r="H671" s="93">
        <v>60480.0</v>
      </c>
      <c r="I671" s="15" t="s">
        <v>4160</v>
      </c>
      <c r="J671" s="107">
        <v>0.0075</v>
      </c>
      <c r="K671" s="93">
        <v>2.5</v>
      </c>
      <c r="L671" s="15" t="s">
        <v>4147</v>
      </c>
      <c r="M671" s="104" t="str">
        <f t="shared" si="1"/>
        <v>#REF!</v>
      </c>
      <c r="N671" s="105">
        <f t="shared" si="2"/>
        <v>8640</v>
      </c>
      <c r="O671" s="108" t="str">
        <f>IFERROR(IF(IF(LEFT(I671,1)="B",VLOOKUP(A671,'item dashboard'!A:K,11,0),"")&lt;1,0,IF(LEFT(I671,1)="b",VLOOKUP(A671,'item dashboard'!A:K,11,0),"")),"")</f>
        <v/>
      </c>
      <c r="P671" s="105" t="str">
        <f>IFERROR(VLOOKUP(A671,[2]Sheet2!$A:$C,3,0),1)</f>
        <v>#ERROR!</v>
      </c>
      <c r="Q671" s="109" t="str">
        <f>VLOOKUP(A671,'item dashboard'!A:A,1,0)</f>
        <v>B-KB1-CL15</v>
      </c>
      <c r="R671" s="109"/>
      <c r="S671" s="109"/>
    </row>
    <row r="672" ht="12.75" customHeight="1">
      <c r="A672" s="15" t="s">
        <v>4170</v>
      </c>
      <c r="B672" s="15" t="s">
        <v>1484</v>
      </c>
      <c r="C672" s="107">
        <v>0.015</v>
      </c>
      <c r="D672" s="15" t="s">
        <v>4150</v>
      </c>
      <c r="E672" s="93">
        <v>7200.0</v>
      </c>
      <c r="F672" s="93">
        <v>1.0</v>
      </c>
      <c r="G672" s="93">
        <v>10.64</v>
      </c>
      <c r="H672" s="93">
        <v>8121.0</v>
      </c>
      <c r="I672" s="15" t="s">
        <v>4164</v>
      </c>
      <c r="J672" s="107">
        <v>0.0075</v>
      </c>
      <c r="K672" s="93">
        <v>2.5</v>
      </c>
      <c r="L672" s="15" t="s">
        <v>4149</v>
      </c>
      <c r="M672" s="104" t="str">
        <f t="shared" si="1"/>
        <v>#REF!</v>
      </c>
      <c r="N672" s="105">
        <f t="shared" si="2"/>
        <v>8120.300752</v>
      </c>
      <c r="O672" s="108" t="str">
        <f>IFERROR(IF(IF(LEFT(I672,1)="B",VLOOKUP(A672,'item dashboard'!A:K,11,0),"")&lt;1,0,IF(LEFT(I672,1)="b",VLOOKUP(A672,'item dashboard'!A:K,11,0),"")),"")</f>
        <v/>
      </c>
      <c r="P672" s="105" t="str">
        <f>IFERROR(VLOOKUP(A672,[2]Sheet2!$A:$C,3,0),1)</f>
        <v>#ERROR!</v>
      </c>
      <c r="Q672" s="109" t="str">
        <f>VLOOKUP(A672,'item dashboard'!A:A,1,0)</f>
        <v>#N/A</v>
      </c>
      <c r="R672" s="109"/>
      <c r="S672" s="109"/>
    </row>
    <row r="673" ht="12.75" customHeight="1">
      <c r="A673" s="15" t="s">
        <v>4171</v>
      </c>
      <c r="B673" s="15" t="s">
        <v>4172</v>
      </c>
      <c r="C673" s="107">
        <v>0.015600000000000001</v>
      </c>
      <c r="D673" s="15" t="s">
        <v>4158</v>
      </c>
      <c r="E673" s="93">
        <v>7200.0</v>
      </c>
      <c r="F673" s="93">
        <v>2.0</v>
      </c>
      <c r="G673" s="93">
        <v>22.24</v>
      </c>
      <c r="H673" s="93">
        <v>7770.0</v>
      </c>
      <c r="I673" s="15" t="s">
        <v>4146</v>
      </c>
      <c r="J673" s="107">
        <v>0.0036820000000000004</v>
      </c>
      <c r="K673" s="93">
        <v>2.5</v>
      </c>
      <c r="L673" s="15" t="s">
        <v>4147</v>
      </c>
      <c r="M673" s="104" t="str">
        <f t="shared" si="1"/>
        <v>#REF!</v>
      </c>
      <c r="N673" s="105">
        <f t="shared" si="2"/>
        <v>7769.784173</v>
      </c>
      <c r="O673" s="108" t="str">
        <f>IFERROR(IF(IF(LEFT(I673,1)="B",VLOOKUP(A673,'item dashboard'!A:K,11,0),"")&lt;1,0,IF(LEFT(I673,1)="b",VLOOKUP(A673,'item dashboard'!A:K,11,0),"")),"")</f>
        <v/>
      </c>
      <c r="P673" s="105" t="str">
        <f>IFERROR(VLOOKUP(A673,[2]Sheet2!$A:$C,3,0),1)</f>
        <v>#ERROR!</v>
      </c>
      <c r="Q673" s="109" t="str">
        <f>VLOOKUP(A673,'item dashboard'!A:A,1,0)</f>
        <v>#N/A</v>
      </c>
      <c r="R673" s="109"/>
      <c r="S673" s="109"/>
    </row>
    <row r="674" ht="12.75" customHeight="1">
      <c r="A674" s="15" t="s">
        <v>4173</v>
      </c>
      <c r="B674" s="15" t="s">
        <v>4174</v>
      </c>
      <c r="C674" s="107">
        <v>0.023</v>
      </c>
      <c r="D674" s="15" t="s">
        <v>4158</v>
      </c>
      <c r="E674" s="93">
        <v>7200.0</v>
      </c>
      <c r="F674" s="93">
        <v>1.0</v>
      </c>
      <c r="G674" s="93">
        <v>14.5</v>
      </c>
      <c r="H674" s="93">
        <v>5959.0</v>
      </c>
      <c r="I674" s="15" t="s">
        <v>4146</v>
      </c>
      <c r="J674" s="107">
        <v>0.005428</v>
      </c>
      <c r="K674" s="93">
        <v>2.5</v>
      </c>
      <c r="L674" s="15" t="s">
        <v>4147</v>
      </c>
      <c r="M674" s="104" t="str">
        <f t="shared" si="1"/>
        <v>#REF!</v>
      </c>
      <c r="N674" s="105">
        <f t="shared" si="2"/>
        <v>5958.62069</v>
      </c>
      <c r="O674" s="108" t="str">
        <f>IFERROR(IF(IF(LEFT(I674,1)="B",VLOOKUP(A674,'item dashboard'!A:K,11,0),"")&lt;1,0,IF(LEFT(I674,1)="b",VLOOKUP(A674,'item dashboard'!A:K,11,0),"")),"")</f>
        <v/>
      </c>
      <c r="P674" s="105" t="str">
        <f>IFERROR(VLOOKUP(A674,[2]Sheet2!$A:$C,3,0),1)</f>
        <v>#ERROR!</v>
      </c>
      <c r="Q674" s="109" t="str">
        <f>VLOOKUP(A674,'item dashboard'!A:A,1,0)</f>
        <v>#N/A</v>
      </c>
      <c r="R674" s="109"/>
      <c r="S674" s="109"/>
    </row>
    <row r="675" ht="12.75" customHeight="1">
      <c r="A675" s="15" t="s">
        <v>4175</v>
      </c>
      <c r="B675" s="15" t="s">
        <v>4176</v>
      </c>
      <c r="C675" s="107">
        <v>0.015600000000000001</v>
      </c>
      <c r="D675" s="15" t="s">
        <v>4156</v>
      </c>
      <c r="E675" s="93">
        <v>7200.0</v>
      </c>
      <c r="F675" s="93">
        <v>1.0</v>
      </c>
      <c r="G675" s="93">
        <v>1.8</v>
      </c>
      <c r="H675" s="93">
        <v>48000.0</v>
      </c>
      <c r="I675" s="15" t="s">
        <v>4171</v>
      </c>
      <c r="J675" s="107">
        <v>1.0</v>
      </c>
      <c r="K675" s="93">
        <v>0.5</v>
      </c>
      <c r="L675" s="15" t="s">
        <v>4147</v>
      </c>
      <c r="M675" s="104" t="str">
        <f t="shared" si="1"/>
        <v>#REF!</v>
      </c>
      <c r="N675" s="105">
        <f t="shared" si="2"/>
        <v>48000</v>
      </c>
      <c r="O675" s="108" t="str">
        <f>IFERROR(IF(IF(LEFT(I675,1)="B",VLOOKUP(A675,'item dashboard'!A:K,11,0),"")&lt;1,0,IF(LEFT(I675,1)="b",VLOOKUP(A675,'item dashboard'!A:K,11,0),"")),"")</f>
        <v/>
      </c>
      <c r="P675" s="105" t="str">
        <f>IFERROR(VLOOKUP(A675,[2]Sheet2!$A:$C,3,0),1)</f>
        <v>#ERROR!</v>
      </c>
      <c r="Q675" s="109" t="str">
        <f>VLOOKUP(A675,'item dashboard'!A:A,1,0)</f>
        <v>#N/A</v>
      </c>
      <c r="R675" s="109"/>
      <c r="S675" s="109"/>
    </row>
    <row r="676" ht="12.75" customHeight="1">
      <c r="A676" s="15" t="s">
        <v>4177</v>
      </c>
      <c r="B676" s="15" t="s">
        <v>4178</v>
      </c>
      <c r="C676" s="107">
        <v>0.015600000000000001</v>
      </c>
      <c r="D676" s="15" t="s">
        <v>4156</v>
      </c>
      <c r="E676" s="93">
        <v>7200.0</v>
      </c>
      <c r="F676" s="93">
        <v>1.0</v>
      </c>
      <c r="G676" s="93">
        <v>1.8</v>
      </c>
      <c r="H676" s="93">
        <v>48000.0</v>
      </c>
      <c r="I676" s="15" t="s">
        <v>4171</v>
      </c>
      <c r="J676" s="107">
        <v>1.0</v>
      </c>
      <c r="K676" s="93">
        <v>0.5</v>
      </c>
      <c r="L676" s="15" t="s">
        <v>4147</v>
      </c>
      <c r="M676" s="104" t="str">
        <f t="shared" si="1"/>
        <v>#REF!</v>
      </c>
      <c r="N676" s="105">
        <f t="shared" si="2"/>
        <v>48000</v>
      </c>
      <c r="O676" s="108" t="str">
        <f>IFERROR(IF(IF(LEFT(I676,1)="B",VLOOKUP(A676,'item dashboard'!A:K,11,0),"")&lt;1,0,IF(LEFT(I676,1)="b",VLOOKUP(A676,'item dashboard'!A:K,11,0),"")),"")</f>
        <v/>
      </c>
      <c r="P676" s="105" t="str">
        <f>IFERROR(VLOOKUP(A676,[2]Sheet2!$A:$C,3,0),1)</f>
        <v>#ERROR!</v>
      </c>
      <c r="Q676" s="109" t="str">
        <f>VLOOKUP(A676,'item dashboard'!A:A,1,0)</f>
        <v>#N/A</v>
      </c>
      <c r="R676" s="109"/>
      <c r="S676" s="109"/>
    </row>
    <row r="677" ht="12.75" customHeight="1">
      <c r="A677" s="15" t="s">
        <v>4179</v>
      </c>
      <c r="B677" s="15" t="s">
        <v>4180</v>
      </c>
      <c r="C677" s="107">
        <v>0.015600000000000001</v>
      </c>
      <c r="D677" s="15" t="s">
        <v>4156</v>
      </c>
      <c r="E677" s="93">
        <v>7200.0</v>
      </c>
      <c r="F677" s="93">
        <v>1.0</v>
      </c>
      <c r="G677" s="93">
        <v>1.8</v>
      </c>
      <c r="H677" s="93">
        <v>48000.0</v>
      </c>
      <c r="I677" s="15" t="s">
        <v>4171</v>
      </c>
      <c r="J677" s="107">
        <v>1.0</v>
      </c>
      <c r="K677" s="93">
        <v>0.5</v>
      </c>
      <c r="L677" s="15" t="s">
        <v>4147</v>
      </c>
      <c r="M677" s="104" t="str">
        <f t="shared" si="1"/>
        <v>#REF!</v>
      </c>
      <c r="N677" s="105">
        <f t="shared" si="2"/>
        <v>48000</v>
      </c>
      <c r="O677" s="108" t="str">
        <f>IFERROR(IF(IF(LEFT(I677,1)="B",VLOOKUP(A677,'item dashboard'!A:K,11,0),"")&lt;1,0,IF(LEFT(I677,1)="b",VLOOKUP(A677,'item dashboard'!A:K,11,0),"")),"")</f>
        <v/>
      </c>
      <c r="P677" s="105" t="str">
        <f>IFERROR(VLOOKUP(A677,[2]Sheet2!$A:$C,3,0),1)</f>
        <v>#ERROR!</v>
      </c>
      <c r="Q677" s="109" t="str">
        <f>VLOOKUP(A677,'item dashboard'!A:A,1,0)</f>
        <v>#N/A</v>
      </c>
      <c r="R677" s="109"/>
      <c r="S677" s="109"/>
    </row>
    <row r="678" ht="12.75" customHeight="1">
      <c r="A678" s="15" t="s">
        <v>4181</v>
      </c>
      <c r="B678" s="15" t="s">
        <v>4182</v>
      </c>
      <c r="C678" s="107">
        <v>0.015600000000000001</v>
      </c>
      <c r="D678" s="15" t="s">
        <v>4156</v>
      </c>
      <c r="E678" s="93">
        <v>7200.0</v>
      </c>
      <c r="F678" s="93">
        <v>1.0</v>
      </c>
      <c r="G678" s="93">
        <v>1.8</v>
      </c>
      <c r="H678" s="93">
        <v>48000.0</v>
      </c>
      <c r="I678" s="15" t="s">
        <v>4171</v>
      </c>
      <c r="J678" s="107">
        <v>1.0</v>
      </c>
      <c r="K678" s="93">
        <v>0.5</v>
      </c>
      <c r="L678" s="15" t="s">
        <v>4147</v>
      </c>
      <c r="M678" s="104" t="str">
        <f t="shared" si="1"/>
        <v>#REF!</v>
      </c>
      <c r="N678" s="105">
        <f t="shared" si="2"/>
        <v>48000</v>
      </c>
      <c r="O678" s="108" t="str">
        <f>IFERROR(IF(IF(LEFT(I678,1)="B",VLOOKUP(A678,'item dashboard'!A:K,11,0),"")&lt;1,0,IF(LEFT(I678,1)="b",VLOOKUP(A678,'item dashboard'!A:K,11,0),"")),"")</f>
        <v/>
      </c>
      <c r="P678" s="105" t="str">
        <f>IFERROR(VLOOKUP(A678,[2]Sheet2!$A:$C,3,0),1)</f>
        <v>#ERROR!</v>
      </c>
      <c r="Q678" s="109" t="str">
        <f>VLOOKUP(A678,'item dashboard'!A:A,1,0)</f>
        <v>#N/A</v>
      </c>
      <c r="R678" s="109"/>
      <c r="S678" s="109"/>
    </row>
    <row r="679" ht="12.75" customHeight="1">
      <c r="A679" s="15" t="s">
        <v>4183</v>
      </c>
      <c r="B679" s="15" t="s">
        <v>4184</v>
      </c>
      <c r="C679" s="107">
        <v>0.015600000000000001</v>
      </c>
      <c r="D679" s="15" t="s">
        <v>4156</v>
      </c>
      <c r="E679" s="93">
        <v>7200.0</v>
      </c>
      <c r="F679" s="93">
        <v>1.0</v>
      </c>
      <c r="G679" s="93">
        <v>1.8</v>
      </c>
      <c r="H679" s="93">
        <v>48000.0</v>
      </c>
      <c r="I679" s="15" t="s">
        <v>4171</v>
      </c>
      <c r="J679" s="107">
        <v>1.0</v>
      </c>
      <c r="K679" s="93">
        <v>0.5</v>
      </c>
      <c r="L679" s="15" t="s">
        <v>4147</v>
      </c>
      <c r="M679" s="104" t="str">
        <f t="shared" si="1"/>
        <v>#REF!</v>
      </c>
      <c r="N679" s="105">
        <f t="shared" si="2"/>
        <v>48000</v>
      </c>
      <c r="O679" s="108" t="str">
        <f>IFERROR(IF(IF(LEFT(I679,1)="B",VLOOKUP(A679,'item dashboard'!A:K,11,0),"")&lt;1,0,IF(LEFT(I679,1)="b",VLOOKUP(A679,'item dashboard'!A:K,11,0),"")),"")</f>
        <v/>
      </c>
      <c r="P679" s="105" t="str">
        <f>IFERROR(VLOOKUP(A679,[2]Sheet2!$A:$C,3,0),1)</f>
        <v>#ERROR!</v>
      </c>
      <c r="Q679" s="109" t="str">
        <f>VLOOKUP(A679,'item dashboard'!A:A,1,0)</f>
        <v>#N/A</v>
      </c>
      <c r="R679" s="109"/>
      <c r="S679" s="109"/>
    </row>
    <row r="680" ht="12.75" customHeight="1">
      <c r="A680" s="15" t="s">
        <v>4185</v>
      </c>
      <c r="B680" s="15" t="s">
        <v>4186</v>
      </c>
      <c r="C680" s="107">
        <v>0.023</v>
      </c>
      <c r="D680" s="15" t="s">
        <v>4156</v>
      </c>
      <c r="E680" s="93">
        <v>7200.0</v>
      </c>
      <c r="F680" s="93">
        <v>1.0</v>
      </c>
      <c r="G680" s="93">
        <v>1.8</v>
      </c>
      <c r="H680" s="93">
        <v>48000.0</v>
      </c>
      <c r="I680" s="15" t="s">
        <v>4173</v>
      </c>
      <c r="J680" s="107">
        <v>1.0</v>
      </c>
      <c r="K680" s="93">
        <v>0.5</v>
      </c>
      <c r="L680" s="15" t="s">
        <v>4147</v>
      </c>
      <c r="M680" s="104" t="str">
        <f t="shared" si="1"/>
        <v>#REF!</v>
      </c>
      <c r="N680" s="105">
        <f t="shared" si="2"/>
        <v>48000</v>
      </c>
      <c r="O680" s="108" t="str">
        <f>IFERROR(IF(IF(LEFT(I680,1)="B",VLOOKUP(A680,'item dashboard'!A:K,11,0),"")&lt;1,0,IF(LEFT(I680,1)="b",VLOOKUP(A680,'item dashboard'!A:K,11,0),"")),"")</f>
        <v/>
      </c>
      <c r="P680" s="105" t="str">
        <f>IFERROR(VLOOKUP(A680,[2]Sheet2!$A:$C,3,0),1)</f>
        <v>#ERROR!</v>
      </c>
      <c r="Q680" s="109" t="str">
        <f>VLOOKUP(A680,'item dashboard'!A:A,1,0)</f>
        <v>#N/A</v>
      </c>
      <c r="R680" s="109"/>
      <c r="S680" s="109"/>
    </row>
    <row r="681" ht="12.75" customHeight="1">
      <c r="A681" s="15" t="s">
        <v>4187</v>
      </c>
      <c r="B681" s="15" t="s">
        <v>4188</v>
      </c>
      <c r="C681" s="107">
        <v>0.023</v>
      </c>
      <c r="D681" s="15" t="s">
        <v>4156</v>
      </c>
      <c r="E681" s="93">
        <v>3600.0</v>
      </c>
      <c r="F681" s="93">
        <v>1.0</v>
      </c>
      <c r="G681" s="93">
        <v>5.0</v>
      </c>
      <c r="H681" s="93">
        <v>17280.0</v>
      </c>
      <c r="I681" s="15" t="s">
        <v>4173</v>
      </c>
      <c r="J681" s="107">
        <v>1.0</v>
      </c>
      <c r="K681" s="93">
        <v>0.5</v>
      </c>
      <c r="L681" s="15" t="s">
        <v>4149</v>
      </c>
      <c r="M681" s="104" t="str">
        <f t="shared" si="1"/>
        <v>#REF!</v>
      </c>
      <c r="N681" s="105">
        <f t="shared" si="2"/>
        <v>17280</v>
      </c>
      <c r="O681" s="108" t="str">
        <f>IFERROR(IF(IF(LEFT(I681,1)="B",VLOOKUP(A681,'item dashboard'!A:K,11,0),"")&lt;1,0,IF(LEFT(I681,1)="b",VLOOKUP(A681,'item dashboard'!A:K,11,0),"")),"")</f>
        <v/>
      </c>
      <c r="P681" s="105" t="str">
        <f>IFERROR(VLOOKUP(A681,[2]Sheet2!$A:$C,3,0),1)</f>
        <v>#ERROR!</v>
      </c>
      <c r="Q681" s="109" t="str">
        <f>VLOOKUP(A681,'item dashboard'!A:A,1,0)</f>
        <v>#N/A</v>
      </c>
      <c r="R681" s="109"/>
      <c r="S681" s="109"/>
    </row>
    <row r="682" ht="12.75" customHeight="1">
      <c r="A682" s="15" t="s">
        <v>4189</v>
      </c>
      <c r="B682" s="15" t="s">
        <v>4190</v>
      </c>
      <c r="C682" s="107">
        <v>0.023</v>
      </c>
      <c r="D682" s="15" t="s">
        <v>4156</v>
      </c>
      <c r="E682" s="93">
        <v>7200.0</v>
      </c>
      <c r="F682" s="93">
        <v>1.0</v>
      </c>
      <c r="G682" s="93">
        <v>1.8</v>
      </c>
      <c r="H682" s="93">
        <v>48000.0</v>
      </c>
      <c r="I682" s="15" t="s">
        <v>4173</v>
      </c>
      <c r="J682" s="107">
        <v>1.0</v>
      </c>
      <c r="K682" s="93">
        <v>0.5</v>
      </c>
      <c r="L682" s="15" t="s">
        <v>4147</v>
      </c>
      <c r="M682" s="104" t="str">
        <f t="shared" si="1"/>
        <v>#REF!</v>
      </c>
      <c r="N682" s="105">
        <f t="shared" si="2"/>
        <v>48000</v>
      </c>
      <c r="O682" s="108" t="str">
        <f>IFERROR(IF(IF(LEFT(I682,1)="B",VLOOKUP(A682,'item dashboard'!A:K,11,0),"")&lt;1,0,IF(LEFT(I682,1)="b",VLOOKUP(A682,'item dashboard'!A:K,11,0),"")),"")</f>
        <v/>
      </c>
      <c r="P682" s="105" t="str">
        <f>IFERROR(VLOOKUP(A682,[2]Sheet2!$A:$C,3,0),1)</f>
        <v>#ERROR!</v>
      </c>
      <c r="Q682" s="109" t="str">
        <f>VLOOKUP(A682,'item dashboard'!A:A,1,0)</f>
        <v>#N/A</v>
      </c>
      <c r="R682" s="109"/>
      <c r="S682" s="109"/>
    </row>
    <row r="683" ht="12.75" customHeight="1">
      <c r="A683" s="15" t="s">
        <v>4191</v>
      </c>
      <c r="B683" s="15" t="s">
        <v>4192</v>
      </c>
      <c r="C683" s="107">
        <v>0.023</v>
      </c>
      <c r="D683" s="15" t="s">
        <v>4156</v>
      </c>
      <c r="E683" s="93">
        <v>7200.0</v>
      </c>
      <c r="F683" s="93">
        <v>1.0</v>
      </c>
      <c r="G683" s="93">
        <v>1.8</v>
      </c>
      <c r="H683" s="93">
        <v>48000.0</v>
      </c>
      <c r="I683" s="15" t="s">
        <v>4173</v>
      </c>
      <c r="J683" s="107">
        <v>1.0</v>
      </c>
      <c r="K683" s="93">
        <v>0.5</v>
      </c>
      <c r="L683" s="15" t="s">
        <v>4147</v>
      </c>
      <c r="M683" s="104" t="str">
        <f t="shared" si="1"/>
        <v>#REF!</v>
      </c>
      <c r="N683" s="105">
        <f t="shared" si="2"/>
        <v>48000</v>
      </c>
      <c r="O683" s="108" t="str">
        <f>IFERROR(IF(IF(LEFT(I683,1)="B",VLOOKUP(A683,'item dashboard'!A:K,11,0),"")&lt;1,0,IF(LEFT(I683,1)="b",VLOOKUP(A683,'item dashboard'!A:K,11,0),"")),"")</f>
        <v/>
      </c>
      <c r="P683" s="105" t="str">
        <f>IFERROR(VLOOKUP(A683,[2]Sheet2!$A:$C,3,0),1)</f>
        <v>#ERROR!</v>
      </c>
      <c r="Q683" s="109" t="str">
        <f>VLOOKUP(A683,'item dashboard'!A:A,1,0)</f>
        <v>#N/A</v>
      </c>
      <c r="R683" s="109"/>
      <c r="S683" s="109"/>
    </row>
    <row r="684" ht="12.75" customHeight="1">
      <c r="A684" s="15" t="s">
        <v>4193</v>
      </c>
      <c r="B684" s="15" t="s">
        <v>4194</v>
      </c>
      <c r="C684" s="107">
        <v>0.023</v>
      </c>
      <c r="D684" s="15" t="s">
        <v>4156</v>
      </c>
      <c r="E684" s="93">
        <v>7200.0</v>
      </c>
      <c r="F684" s="93">
        <v>1.0</v>
      </c>
      <c r="G684" s="93">
        <v>1.8</v>
      </c>
      <c r="H684" s="93">
        <v>48000.0</v>
      </c>
      <c r="I684" s="15" t="s">
        <v>4173</v>
      </c>
      <c r="J684" s="107">
        <v>1.0</v>
      </c>
      <c r="K684" s="93">
        <v>0.5</v>
      </c>
      <c r="L684" s="15" t="s">
        <v>4147</v>
      </c>
      <c r="M684" s="104" t="str">
        <f t="shared" si="1"/>
        <v>#REF!</v>
      </c>
      <c r="N684" s="105">
        <f t="shared" si="2"/>
        <v>48000</v>
      </c>
      <c r="O684" s="108" t="str">
        <f>IFERROR(IF(IF(LEFT(I684,1)="B",VLOOKUP(A684,'item dashboard'!A:K,11,0),"")&lt;1,0,IF(LEFT(I684,1)="b",VLOOKUP(A684,'item dashboard'!A:K,11,0),"")),"")</f>
        <v/>
      </c>
      <c r="P684" s="105" t="str">
        <f>IFERROR(VLOOKUP(A684,[2]Sheet2!$A:$C,3,0),1)</f>
        <v>#ERROR!</v>
      </c>
      <c r="Q684" s="109" t="str">
        <f>VLOOKUP(A684,'item dashboard'!A:A,1,0)</f>
        <v>#N/A</v>
      </c>
      <c r="R684" s="109"/>
      <c r="S684" s="109"/>
    </row>
    <row r="685" ht="12.75" customHeight="1">
      <c r="A685" s="15" t="s">
        <v>1662</v>
      </c>
      <c r="B685" s="15" t="s">
        <v>1663</v>
      </c>
      <c r="C685" s="107">
        <v>0.005</v>
      </c>
      <c r="D685" s="15" t="s">
        <v>4150</v>
      </c>
      <c r="E685" s="93">
        <v>7200.0</v>
      </c>
      <c r="F685" s="93">
        <v>1.0</v>
      </c>
      <c r="G685" s="93">
        <v>13.06</v>
      </c>
      <c r="H685" s="93">
        <v>6616.0</v>
      </c>
      <c r="I685" s="15" t="s">
        <v>4146</v>
      </c>
      <c r="J685" s="107">
        <v>0.0024</v>
      </c>
      <c r="K685" s="93">
        <v>2.5</v>
      </c>
      <c r="L685" s="15" t="s">
        <v>4147</v>
      </c>
      <c r="M685" s="104" t="str">
        <f t="shared" si="1"/>
        <v>#REF!</v>
      </c>
      <c r="N685" s="105">
        <f t="shared" si="2"/>
        <v>6615.620214</v>
      </c>
      <c r="O685" s="108" t="str">
        <f>IFERROR(IF(IF(LEFT(I685,1)="B",VLOOKUP(A685,'item dashboard'!A:K,11,0),"")&lt;1,0,IF(LEFT(I685,1)="b",VLOOKUP(A685,'item dashboard'!A:K,11,0),"")),"")</f>
        <v/>
      </c>
      <c r="P685" s="105" t="str">
        <f>IFERROR(VLOOKUP(A685,[2]Sheet2!$A:$C,3,0),1)</f>
        <v>#ERROR!</v>
      </c>
      <c r="Q685" s="109" t="str">
        <f>VLOOKUP(A685,'item dashboard'!A:A,1,0)</f>
        <v>B-L1-OR5</v>
      </c>
      <c r="R685" s="109"/>
      <c r="S685" s="109"/>
    </row>
    <row r="686" ht="12.75" customHeight="1">
      <c r="A686" s="15" t="s">
        <v>1670</v>
      </c>
      <c r="B686" s="15" t="s">
        <v>1671</v>
      </c>
      <c r="C686" s="107">
        <v>0.005</v>
      </c>
      <c r="D686" s="15" t="s">
        <v>4150</v>
      </c>
      <c r="E686" s="93">
        <v>7200.0</v>
      </c>
      <c r="F686" s="93">
        <v>1.0</v>
      </c>
      <c r="G686" s="93">
        <v>13.06</v>
      </c>
      <c r="H686" s="93">
        <v>6616.0</v>
      </c>
      <c r="I686" s="15" t="s">
        <v>4146</v>
      </c>
      <c r="J686" s="107">
        <v>0.00243</v>
      </c>
      <c r="K686" s="93">
        <v>2.5</v>
      </c>
      <c r="L686" s="15" t="s">
        <v>4147</v>
      </c>
      <c r="M686" s="104" t="str">
        <f t="shared" si="1"/>
        <v>#REF!</v>
      </c>
      <c r="N686" s="105">
        <f t="shared" si="2"/>
        <v>6615.620214</v>
      </c>
      <c r="O686" s="108" t="str">
        <f>IFERROR(IF(IF(LEFT(I686,1)="B",VLOOKUP(A686,'item dashboard'!A:K,11,0),"")&lt;1,0,IF(LEFT(I686,1)="b",VLOOKUP(A686,'item dashboard'!A:K,11,0),"")),"")</f>
        <v/>
      </c>
      <c r="P686" s="105" t="str">
        <f>IFERROR(VLOOKUP(A686,[2]Sheet2!$A:$C,3,0),1)</f>
        <v>#ERROR!</v>
      </c>
      <c r="Q686" s="109" t="str">
        <f>VLOOKUP(A686,'item dashboard'!A:A,1,0)</f>
        <v>B-L1-W5</v>
      </c>
      <c r="R686" s="109"/>
      <c r="S686" s="109"/>
    </row>
    <row r="687" ht="12.75" customHeight="1">
      <c r="A687" s="15" t="s">
        <v>1512</v>
      </c>
      <c r="B687" s="15" t="s">
        <v>1513</v>
      </c>
      <c r="C687" s="107">
        <v>0.05</v>
      </c>
      <c r="D687" s="15" t="s">
        <v>4145</v>
      </c>
      <c r="E687" s="93">
        <v>7200.0</v>
      </c>
      <c r="F687" s="93">
        <v>1.0</v>
      </c>
      <c r="G687" s="93">
        <v>18.7</v>
      </c>
      <c r="H687" s="93">
        <v>4621.0</v>
      </c>
      <c r="I687" s="15" t="s">
        <v>4146</v>
      </c>
      <c r="J687" s="107">
        <v>0.0125</v>
      </c>
      <c r="K687" s="93">
        <v>2.5</v>
      </c>
      <c r="L687" s="15" t="s">
        <v>4147</v>
      </c>
      <c r="M687" s="104" t="str">
        <f t="shared" si="1"/>
        <v>#REF!</v>
      </c>
      <c r="N687" s="105">
        <f t="shared" si="2"/>
        <v>4620.320856</v>
      </c>
      <c r="O687" s="108" t="str">
        <f>IFERROR(IF(IF(LEFT(I687,1)="B",VLOOKUP(A687,'item dashboard'!A:K,11,0),"")&lt;1,0,IF(LEFT(I687,1)="b",VLOOKUP(A687,'item dashboard'!A:K,11,0),"")),"")</f>
        <v/>
      </c>
      <c r="P687" s="105" t="str">
        <f>IFERROR(VLOOKUP(A687,[2]Sheet2!$A:$C,3,0),1)</f>
        <v>#ERROR!</v>
      </c>
      <c r="Q687" s="109" t="str">
        <f>VLOOKUP(A687,'item dashboard'!A:A,1,0)</f>
        <v>B-L10-N50</v>
      </c>
      <c r="R687" s="109"/>
      <c r="S687" s="109"/>
    </row>
    <row r="688" ht="12.75" customHeight="1">
      <c r="A688" s="15" t="s">
        <v>1514</v>
      </c>
      <c r="B688" s="15" t="s">
        <v>1515</v>
      </c>
      <c r="C688" s="107">
        <v>0.05</v>
      </c>
      <c r="D688" s="15" t="s">
        <v>4148</v>
      </c>
      <c r="E688" s="93">
        <v>3600.0</v>
      </c>
      <c r="F688" s="93">
        <v>1.0</v>
      </c>
      <c r="G688" s="93">
        <v>3.6</v>
      </c>
      <c r="H688" s="93">
        <v>24000.0</v>
      </c>
      <c r="I688" s="15" t="s">
        <v>1512</v>
      </c>
      <c r="J688" s="107">
        <v>1.0</v>
      </c>
      <c r="K688" s="93">
        <v>2.0</v>
      </c>
      <c r="L688" s="15" t="s">
        <v>4147</v>
      </c>
      <c r="M688" s="104" t="str">
        <f t="shared" si="1"/>
        <v>#REF!</v>
      </c>
      <c r="N688" s="105">
        <f t="shared" si="2"/>
        <v>24000</v>
      </c>
      <c r="O688" s="108">
        <f>IFERROR(IF(IF(LEFT(I688,1)="B",VLOOKUP(A688,'item dashboard'!A:K,11,0),"")&lt;1,0,IF(LEFT(I688,1)="b",VLOOKUP(A688,'item dashboard'!A:K,11,0),"")),"")</f>
        <v>0</v>
      </c>
      <c r="P688" s="105" t="str">
        <f>IFERROR(VLOOKUP(A688,[2]Sheet2!$A:$C,3,0),1)</f>
        <v>#ERROR!</v>
      </c>
      <c r="Q688" s="109" t="str">
        <f>VLOOKUP(A688,'item dashboard'!A:A,1,0)</f>
        <v>B-L10-N50ALAN</v>
      </c>
      <c r="R688" s="109"/>
      <c r="S688" s="109"/>
    </row>
    <row r="689" ht="12.75" customHeight="1">
      <c r="A689" s="15" t="s">
        <v>1516</v>
      </c>
      <c r="B689" s="15" t="s">
        <v>1517</v>
      </c>
      <c r="C689" s="107">
        <v>0.05</v>
      </c>
      <c r="D689" s="15" t="s">
        <v>4145</v>
      </c>
      <c r="E689" s="93">
        <v>7200.0</v>
      </c>
      <c r="F689" s="93">
        <v>1.0</v>
      </c>
      <c r="G689" s="93">
        <v>19.0</v>
      </c>
      <c r="H689" s="93">
        <v>32342.0</v>
      </c>
      <c r="I689" s="15" t="s">
        <v>4146</v>
      </c>
      <c r="J689" s="107">
        <v>0.0118</v>
      </c>
      <c r="K689" s="93">
        <v>2.5</v>
      </c>
      <c r="L689" s="15" t="s">
        <v>4147</v>
      </c>
      <c r="M689" s="104" t="str">
        <f t="shared" si="1"/>
        <v>#REF!</v>
      </c>
      <c r="N689" s="105">
        <f t="shared" si="2"/>
        <v>4547.368421</v>
      </c>
      <c r="O689" s="108" t="str">
        <f>IFERROR(IF(IF(LEFT(I689,1)="B",VLOOKUP(A689,'item dashboard'!A:K,11,0),"")&lt;1,0,IF(LEFT(I689,1)="b",VLOOKUP(A689,'item dashboard'!A:K,11,0),"")),"")</f>
        <v/>
      </c>
      <c r="P689" s="105" t="str">
        <f>IFERROR(VLOOKUP(A689,[2]Sheet2!$A:$C,3,0),1)</f>
        <v>#ERROR!</v>
      </c>
      <c r="Q689" s="109" t="str">
        <f>VLOOKUP(A689,'item dashboard'!A:A,1,0)</f>
        <v>B-L10-W50</v>
      </c>
      <c r="R689" s="109"/>
      <c r="S689" s="109"/>
    </row>
    <row r="690" ht="12.75" customHeight="1">
      <c r="A690" s="15" t="s">
        <v>1518</v>
      </c>
      <c r="B690" s="15" t="s">
        <v>1519</v>
      </c>
      <c r="C690" s="107">
        <v>0.05</v>
      </c>
      <c r="D690" s="15" t="s">
        <v>4148</v>
      </c>
      <c r="E690" s="93">
        <v>3600.0</v>
      </c>
      <c r="F690" s="93">
        <v>1.0</v>
      </c>
      <c r="G690" s="93">
        <v>4.0</v>
      </c>
      <c r="H690" s="93">
        <v>168000.0</v>
      </c>
      <c r="I690" s="15" t="s">
        <v>1516</v>
      </c>
      <c r="J690" s="107">
        <v>1.0</v>
      </c>
      <c r="K690" s="93">
        <v>2.0</v>
      </c>
      <c r="L690" s="15" t="s">
        <v>4147</v>
      </c>
      <c r="M690" s="104" t="str">
        <f t="shared" si="1"/>
        <v>#REF!</v>
      </c>
      <c r="N690" s="105">
        <f t="shared" si="2"/>
        <v>21600</v>
      </c>
      <c r="O690" s="108">
        <f>IFERROR(IF(IF(LEFT(I690,1)="B",VLOOKUP(A690,'item dashboard'!A:K,11,0),"")&lt;1,0,IF(LEFT(I690,1)="b",VLOOKUP(A690,'item dashboard'!A:K,11,0),"")),"")</f>
        <v>0</v>
      </c>
      <c r="P690" s="105" t="str">
        <f>IFERROR(VLOOKUP(A690,[2]Sheet2!$A:$C,3,0),1)</f>
        <v>#ERROR!</v>
      </c>
      <c r="Q690" s="109" t="str">
        <f>VLOOKUP(A690,'item dashboard'!A:A,1,0)</f>
        <v>B-L10-W50SUDI</v>
      </c>
      <c r="R690" s="109"/>
      <c r="S690" s="109"/>
    </row>
    <row r="691" ht="12.75" customHeight="1">
      <c r="A691" s="15" t="s">
        <v>4195</v>
      </c>
      <c r="B691" s="15" t="s">
        <v>4196</v>
      </c>
      <c r="C691" s="107">
        <v>0.06</v>
      </c>
      <c r="D691" s="15" t="s">
        <v>4145</v>
      </c>
      <c r="E691" s="93">
        <v>7200.0</v>
      </c>
      <c r="F691" s="93">
        <v>1.0</v>
      </c>
      <c r="G691" s="93">
        <v>22.0</v>
      </c>
      <c r="H691" s="93">
        <v>27121.0</v>
      </c>
      <c r="I691" s="15" t="s">
        <v>4146</v>
      </c>
      <c r="J691" s="107">
        <v>0.01452</v>
      </c>
      <c r="K691" s="93">
        <v>2.5</v>
      </c>
      <c r="L691" s="15" t="s">
        <v>4147</v>
      </c>
      <c r="M691" s="104" t="str">
        <f t="shared" si="1"/>
        <v>#REF!</v>
      </c>
      <c r="N691" s="105">
        <f t="shared" si="2"/>
        <v>3927.272727</v>
      </c>
      <c r="O691" s="108" t="str">
        <f>IFERROR(IF(IF(LEFT(I691,1)="B",VLOOKUP(A691,'item dashboard'!A:K,11,0),"")&lt;1,0,IF(LEFT(I691,1)="b",VLOOKUP(A691,'item dashboard'!A:K,11,0),"")),"")</f>
        <v/>
      </c>
      <c r="P691" s="105" t="str">
        <f>IFERROR(VLOOKUP(A691,[2]Sheet2!$A:$C,3,0),1)</f>
        <v>#ERROR!</v>
      </c>
      <c r="Q691" s="109" t="str">
        <f>VLOOKUP(A691,'item dashboard'!A:A,1,0)</f>
        <v>#N/A</v>
      </c>
      <c r="R691" s="109"/>
      <c r="S691" s="109"/>
    </row>
    <row r="692" ht="12.75" customHeight="1">
      <c r="A692" s="15" t="s">
        <v>4197</v>
      </c>
      <c r="B692" s="15" t="s">
        <v>4198</v>
      </c>
      <c r="C692" s="107">
        <v>0.06</v>
      </c>
      <c r="D692" s="15" t="s">
        <v>4145</v>
      </c>
      <c r="E692" s="93">
        <v>7200.0</v>
      </c>
      <c r="F692" s="93">
        <v>1.0</v>
      </c>
      <c r="G692" s="93">
        <v>22.0</v>
      </c>
      <c r="H692" s="93">
        <v>27121.0</v>
      </c>
      <c r="I692" s="15" t="s">
        <v>4146</v>
      </c>
      <c r="J692" s="107">
        <v>0.015</v>
      </c>
      <c r="K692" s="93">
        <v>2.5</v>
      </c>
      <c r="L692" s="15" t="s">
        <v>4147</v>
      </c>
      <c r="M692" s="104" t="str">
        <f t="shared" si="1"/>
        <v>#REF!</v>
      </c>
      <c r="N692" s="105">
        <f t="shared" si="2"/>
        <v>3927.272727</v>
      </c>
      <c r="O692" s="108" t="str">
        <f>IFERROR(IF(IF(LEFT(I692,1)="B",VLOOKUP(A692,'item dashboard'!A:K,11,0),"")&lt;1,0,IF(LEFT(I692,1)="b",VLOOKUP(A692,'item dashboard'!A:K,11,0),"")),"")</f>
        <v/>
      </c>
      <c r="P692" s="105" t="str">
        <f>IFERROR(VLOOKUP(A692,[2]Sheet2!$A:$C,3,0),1)</f>
        <v>#ERROR!</v>
      </c>
      <c r="Q692" s="109" t="str">
        <f>VLOOKUP(A692,'item dashboard'!A:A,1,0)</f>
        <v>#N/A</v>
      </c>
      <c r="R692" s="109"/>
      <c r="S692" s="109"/>
    </row>
    <row r="693" ht="12.75" customHeight="1">
      <c r="A693" s="15" t="s">
        <v>1485</v>
      </c>
      <c r="B693" s="15" t="s">
        <v>1486</v>
      </c>
      <c r="C693" s="107">
        <v>0.06</v>
      </c>
      <c r="D693" s="15" t="s">
        <v>4145</v>
      </c>
      <c r="E693" s="93">
        <v>7200.0</v>
      </c>
      <c r="F693" s="93">
        <v>1.0</v>
      </c>
      <c r="G693" s="93">
        <v>22.0</v>
      </c>
      <c r="H693" s="93">
        <v>27121.0</v>
      </c>
      <c r="I693" s="15" t="s">
        <v>4146</v>
      </c>
      <c r="J693" s="107">
        <v>0.014159999999999999</v>
      </c>
      <c r="K693" s="93">
        <v>2.5</v>
      </c>
      <c r="L693" s="15" t="s">
        <v>4147</v>
      </c>
      <c r="M693" s="104" t="str">
        <f t="shared" si="1"/>
        <v>#REF!</v>
      </c>
      <c r="N693" s="105">
        <f t="shared" si="2"/>
        <v>3927.272727</v>
      </c>
      <c r="O693" s="108" t="str">
        <f>IFERROR(IF(IF(LEFT(I693,1)="B",VLOOKUP(A693,'item dashboard'!A:K,11,0),"")&lt;1,0,IF(LEFT(I693,1)="b",VLOOKUP(A693,'item dashboard'!A:K,11,0),"")),"")</f>
        <v/>
      </c>
      <c r="P693" s="105" t="str">
        <f>IFERROR(VLOOKUP(A693,[2]Sheet2!$A:$C,3,0),1)</f>
        <v>#ERROR!</v>
      </c>
      <c r="Q693" s="109" t="str">
        <f>VLOOKUP(A693,'item dashboard'!A:A,1,0)</f>
        <v>B-L1000-W60</v>
      </c>
      <c r="R693" s="109"/>
      <c r="S693" s="109"/>
    </row>
    <row r="694" ht="12.75" customHeight="1">
      <c r="A694" s="15" t="s">
        <v>1487</v>
      </c>
      <c r="B694" s="15" t="s">
        <v>1488</v>
      </c>
      <c r="C694" s="107">
        <v>0.063</v>
      </c>
      <c r="D694" s="15" t="s">
        <v>4145</v>
      </c>
      <c r="E694" s="93">
        <v>7200.0</v>
      </c>
      <c r="F694" s="93">
        <v>1.0</v>
      </c>
      <c r="G694" s="93">
        <v>26.41</v>
      </c>
      <c r="H694" s="93">
        <v>20855.0</v>
      </c>
      <c r="I694" s="15" t="s">
        <v>4146</v>
      </c>
      <c r="J694" s="107">
        <v>0.016138</v>
      </c>
      <c r="K694" s="93">
        <v>2.5</v>
      </c>
      <c r="L694" s="15" t="s">
        <v>4147</v>
      </c>
      <c r="M694" s="104" t="str">
        <f t="shared" si="1"/>
        <v>#REF!</v>
      </c>
      <c r="N694" s="105">
        <f t="shared" si="2"/>
        <v>3271.488073</v>
      </c>
      <c r="O694" s="108" t="str">
        <f>IFERROR(IF(IF(LEFT(I694,1)="B",VLOOKUP(A694,'item dashboard'!A:K,11,0),"")&lt;1,0,IF(LEFT(I694,1)="b",VLOOKUP(A694,'item dashboard'!A:K,11,0),"")),"")</f>
        <v/>
      </c>
      <c r="P694" s="105" t="str">
        <f>IFERROR(VLOOKUP(A694,[2]Sheet2!$A:$C,3,0),1)</f>
        <v>#ERROR!</v>
      </c>
      <c r="Q694" s="109" t="str">
        <f>VLOOKUP(A694,'item dashboard'!A:A,1,0)</f>
        <v>B-L101-DPK63</v>
      </c>
      <c r="R694" s="109"/>
      <c r="S694" s="109"/>
    </row>
    <row r="695" ht="12.75" customHeight="1">
      <c r="A695" s="15" t="s">
        <v>1489</v>
      </c>
      <c r="B695" s="15" t="s">
        <v>1490</v>
      </c>
      <c r="C695" s="107">
        <v>0.063</v>
      </c>
      <c r="D695" s="15" t="s">
        <v>4145</v>
      </c>
      <c r="E695" s="93">
        <v>7200.0</v>
      </c>
      <c r="F695" s="93">
        <v>1.0</v>
      </c>
      <c r="G695" s="93">
        <v>29.0</v>
      </c>
      <c r="H695" s="93">
        <v>20855.0</v>
      </c>
      <c r="I695" s="15" t="s">
        <v>4146</v>
      </c>
      <c r="J695" s="107">
        <v>0.015875</v>
      </c>
      <c r="K695" s="93">
        <v>2.5</v>
      </c>
      <c r="L695" s="15" t="s">
        <v>4147</v>
      </c>
      <c r="M695" s="104" t="str">
        <f t="shared" si="1"/>
        <v>#REF!</v>
      </c>
      <c r="N695" s="105">
        <f t="shared" si="2"/>
        <v>2979.310345</v>
      </c>
      <c r="O695" s="108" t="str">
        <f>IFERROR(IF(IF(LEFT(I695,1)="B",VLOOKUP(A695,'item dashboard'!A:K,11,0),"")&lt;1,0,IF(LEFT(I695,1)="b",VLOOKUP(A695,'item dashboard'!A:K,11,0),"")),"")</f>
        <v/>
      </c>
      <c r="P695" s="105" t="str">
        <f>IFERROR(VLOOKUP(A695,[2]Sheet2!$A:$C,3,0),1)</f>
        <v>#ERROR!</v>
      </c>
      <c r="Q695" s="109" t="str">
        <f>VLOOKUP(A695,'item dashboard'!A:A,1,0)</f>
        <v>B-L101-GY63</v>
      </c>
      <c r="R695" s="109"/>
      <c r="S695" s="109"/>
    </row>
    <row r="696" ht="12.75" customHeight="1">
      <c r="A696" s="15" t="s">
        <v>1491</v>
      </c>
      <c r="B696" s="15" t="s">
        <v>1492</v>
      </c>
      <c r="C696" s="107">
        <v>0.063</v>
      </c>
      <c r="D696" s="15" t="s">
        <v>4145</v>
      </c>
      <c r="E696" s="93">
        <v>7200.0</v>
      </c>
      <c r="F696" s="93">
        <v>1.0</v>
      </c>
      <c r="G696" s="93">
        <v>28.5</v>
      </c>
      <c r="H696" s="93">
        <v>3032.0</v>
      </c>
      <c r="I696" s="15" t="s">
        <v>4146</v>
      </c>
      <c r="J696" s="107">
        <v>0.015875</v>
      </c>
      <c r="K696" s="93">
        <v>2.5</v>
      </c>
      <c r="L696" s="15" t="s">
        <v>4147</v>
      </c>
      <c r="M696" s="104" t="str">
        <f t="shared" si="1"/>
        <v>#REF!</v>
      </c>
      <c r="N696" s="105">
        <f t="shared" si="2"/>
        <v>3031.578947</v>
      </c>
      <c r="O696" s="108" t="str">
        <f>IFERROR(IF(IF(LEFT(I696,1)="B",VLOOKUP(A696,'item dashboard'!A:K,11,0),"")&lt;1,0,IF(LEFT(I696,1)="b",VLOOKUP(A696,'item dashboard'!A:K,11,0),"")),"")</f>
        <v/>
      </c>
      <c r="P696" s="105" t="str">
        <f>IFERROR(VLOOKUP(A696,[2]Sheet2!$A:$C,3,0),1)</f>
        <v>#ERROR!</v>
      </c>
      <c r="Q696" s="109" t="str">
        <f>VLOOKUP(A696,'item dashboard'!A:A,1,0)</f>
        <v>B-L101-GY63JOFRAMIC</v>
      </c>
      <c r="R696" s="109"/>
      <c r="S696" s="109"/>
    </row>
    <row r="697" ht="12.75" customHeight="1">
      <c r="A697" s="15" t="s">
        <v>1493</v>
      </c>
      <c r="B697" s="15" t="s">
        <v>1494</v>
      </c>
      <c r="C697" s="107">
        <v>0.063</v>
      </c>
      <c r="D697" s="15" t="s">
        <v>4145</v>
      </c>
      <c r="E697" s="93">
        <v>7200.0</v>
      </c>
      <c r="F697" s="93">
        <v>1.0</v>
      </c>
      <c r="G697" s="93">
        <v>29.0</v>
      </c>
      <c r="H697" s="93">
        <v>20855.0</v>
      </c>
      <c r="I697" s="15" t="s">
        <v>4146</v>
      </c>
      <c r="J697" s="107">
        <v>0.016399999999999998</v>
      </c>
      <c r="K697" s="93">
        <v>2.5</v>
      </c>
      <c r="L697" s="15" t="s">
        <v>4147</v>
      </c>
      <c r="M697" s="104" t="str">
        <f t="shared" si="1"/>
        <v>#REF!</v>
      </c>
      <c r="N697" s="105">
        <f t="shared" si="2"/>
        <v>2979.310345</v>
      </c>
      <c r="O697" s="108" t="str">
        <f>IFERROR(IF(IF(LEFT(I697,1)="B",VLOOKUP(A697,'item dashboard'!A:K,11,0),"")&lt;1,0,IF(LEFT(I697,1)="b",VLOOKUP(A697,'item dashboard'!A:K,11,0),"")),"")</f>
        <v/>
      </c>
      <c r="P697" s="105" t="str">
        <f>IFERROR(VLOOKUP(A697,[2]Sheet2!$A:$C,3,0),1)</f>
        <v>#ERROR!</v>
      </c>
      <c r="Q697" s="109" t="str">
        <f>VLOOKUP(A697,'item dashboard'!A:A,1,0)</f>
        <v>B-L101-N63</v>
      </c>
      <c r="R697" s="109"/>
      <c r="S697" s="109"/>
    </row>
    <row r="698" ht="12.75" customHeight="1">
      <c r="A698" s="15" t="s">
        <v>1495</v>
      </c>
      <c r="B698" s="15" t="s">
        <v>1496</v>
      </c>
      <c r="C698" s="107">
        <v>0.06559999999999999</v>
      </c>
      <c r="D698" s="15" t="s">
        <v>4148</v>
      </c>
      <c r="E698" s="93">
        <v>3600.0</v>
      </c>
      <c r="F698" s="93">
        <v>1.0</v>
      </c>
      <c r="G698" s="93">
        <v>12.0</v>
      </c>
      <c r="H698" s="93">
        <v>7200.0</v>
      </c>
      <c r="I698" s="15" t="s">
        <v>1493</v>
      </c>
      <c r="J698" s="107">
        <v>1.0</v>
      </c>
      <c r="K698" s="93">
        <v>2.0</v>
      </c>
      <c r="L698" s="15" t="s">
        <v>4147</v>
      </c>
      <c r="M698" s="104" t="str">
        <f t="shared" si="1"/>
        <v>#REF!</v>
      </c>
      <c r="N698" s="105">
        <f t="shared" si="2"/>
        <v>7200</v>
      </c>
      <c r="O698" s="108">
        <f>IFERROR(IF(IF(LEFT(I698,1)="B",VLOOKUP(A698,'item dashboard'!A:K,11,0),"")&lt;1,0,IF(LEFT(I698,1)="b",VLOOKUP(A698,'item dashboard'!A:K,11,0),"")),"")</f>
        <v>0</v>
      </c>
      <c r="P698" s="105" t="str">
        <f>IFERROR(VLOOKUP(A698,[2]Sheet2!$A:$C,3,0),1)</f>
        <v>#ERROR!</v>
      </c>
      <c r="Q698" s="109" t="str">
        <f>VLOOKUP(A698,'item dashboard'!A:A,1,0)</f>
        <v>B-L101-N63SMG</v>
      </c>
      <c r="R698" s="109"/>
      <c r="S698" s="109"/>
    </row>
    <row r="699" ht="12.75" customHeight="1">
      <c r="A699" s="15" t="s">
        <v>1497</v>
      </c>
      <c r="B699" s="15" t="s">
        <v>1498</v>
      </c>
      <c r="C699" s="107">
        <v>0.063</v>
      </c>
      <c r="D699" s="15" t="s">
        <v>4145</v>
      </c>
      <c r="E699" s="93">
        <v>7200.0</v>
      </c>
      <c r="F699" s="93">
        <v>1.0</v>
      </c>
      <c r="G699" s="93">
        <v>29.0</v>
      </c>
      <c r="H699" s="93">
        <v>20855.0</v>
      </c>
      <c r="I699" s="15" t="s">
        <v>4146</v>
      </c>
      <c r="J699" s="107">
        <v>0.015928</v>
      </c>
      <c r="K699" s="93">
        <v>2.5</v>
      </c>
      <c r="L699" s="15" t="s">
        <v>4147</v>
      </c>
      <c r="M699" s="104" t="str">
        <f t="shared" si="1"/>
        <v>#REF!</v>
      </c>
      <c r="N699" s="105">
        <f t="shared" si="2"/>
        <v>2979.310345</v>
      </c>
      <c r="O699" s="108" t="str">
        <f>IFERROR(IF(IF(LEFT(I699,1)="B",VLOOKUP(A699,'item dashboard'!A:K,11,0),"")&lt;1,0,IF(LEFT(I699,1)="b",VLOOKUP(A699,'item dashboard'!A:K,11,0),"")),"")</f>
        <v/>
      </c>
      <c r="P699" s="105" t="str">
        <f>IFERROR(VLOOKUP(A699,[2]Sheet2!$A:$C,3,0),1)</f>
        <v>#ERROR!</v>
      </c>
      <c r="Q699" s="109" t="str">
        <f>VLOOKUP(A699,'item dashboard'!A:A,1,0)</f>
        <v>B-L101-PK63</v>
      </c>
      <c r="R699" s="109"/>
      <c r="S699" s="109"/>
    </row>
    <row r="700" ht="12.75" customHeight="1">
      <c r="A700" s="15" t="s">
        <v>156</v>
      </c>
      <c r="B700" s="15" t="s">
        <v>1499</v>
      </c>
      <c r="C700" s="107">
        <v>0.063</v>
      </c>
      <c r="D700" s="15" t="s">
        <v>4145</v>
      </c>
      <c r="E700" s="93">
        <v>7200.0</v>
      </c>
      <c r="F700" s="93">
        <v>1.0</v>
      </c>
      <c r="G700" s="93">
        <v>25.92</v>
      </c>
      <c r="H700" s="93">
        <v>20855.0</v>
      </c>
      <c r="I700" s="15" t="s">
        <v>4146</v>
      </c>
      <c r="J700" s="107">
        <v>0.015482000000000001</v>
      </c>
      <c r="K700" s="93">
        <v>2.5</v>
      </c>
      <c r="L700" s="15" t="s">
        <v>4147</v>
      </c>
      <c r="M700" s="104" t="str">
        <f t="shared" si="1"/>
        <v>#REF!</v>
      </c>
      <c r="N700" s="105">
        <f t="shared" si="2"/>
        <v>3333.333333</v>
      </c>
      <c r="O700" s="108" t="str">
        <f>IFERROR(IF(IF(LEFT(I700,1)="B",VLOOKUP(A700,'item dashboard'!A:K,11,0),"")&lt;1,0,IF(LEFT(I700,1)="b",VLOOKUP(A700,'item dashboard'!A:K,11,0),"")),"")</f>
        <v/>
      </c>
      <c r="P700" s="105" t="str">
        <f>IFERROR(VLOOKUP(A700,[2]Sheet2!$A:$C,3,0),1)</f>
        <v>#ERROR!</v>
      </c>
      <c r="Q700" s="109" t="str">
        <f>VLOOKUP(A700,'item dashboard'!A:A,1,0)</f>
        <v>B-L101-W63</v>
      </c>
      <c r="R700" s="109"/>
      <c r="S700" s="109"/>
    </row>
    <row r="701" ht="12.75" customHeight="1">
      <c r="A701" s="15" t="s">
        <v>1504</v>
      </c>
      <c r="B701" s="15" t="s">
        <v>1505</v>
      </c>
      <c r="C701" s="107">
        <v>0.063</v>
      </c>
      <c r="D701" s="15" t="s">
        <v>4148</v>
      </c>
      <c r="E701" s="93">
        <v>3600.0</v>
      </c>
      <c r="F701" s="93">
        <v>1.0</v>
      </c>
      <c r="G701" s="93">
        <v>12.0</v>
      </c>
      <c r="H701" s="93">
        <v>7200.0</v>
      </c>
      <c r="I701" s="15" t="s">
        <v>156</v>
      </c>
      <c r="J701" s="107">
        <v>1.0</v>
      </c>
      <c r="K701" s="93">
        <v>0.0</v>
      </c>
      <c r="L701" s="15" t="s">
        <v>4149</v>
      </c>
      <c r="M701" s="104" t="str">
        <f t="shared" si="1"/>
        <v>#REF!</v>
      </c>
      <c r="N701" s="105">
        <f t="shared" si="2"/>
        <v>7200</v>
      </c>
      <c r="O701" s="108">
        <f>IFERROR(IF(IF(LEFT(I701,1)="B",VLOOKUP(A701,'item dashboard'!A:K,11,0),"")&lt;1,0,IF(LEFT(I701,1)="b",VLOOKUP(A701,'item dashboard'!A:K,11,0),"")),"")</f>
        <v>0</v>
      </c>
      <c r="P701" s="105" t="str">
        <f>IFERROR(VLOOKUP(A701,[2]Sheet2!$A:$C,3,0),1)</f>
        <v>#ERROR!</v>
      </c>
      <c r="Q701" s="109" t="str">
        <f>VLOOKUP(A701,'item dashboard'!A:A,1,0)</f>
        <v>B-L101-W63-GULFMAX</v>
      </c>
      <c r="R701" s="109"/>
      <c r="S701" s="109"/>
    </row>
    <row r="702" ht="12.75" customHeight="1">
      <c r="A702" s="15" t="s">
        <v>1500</v>
      </c>
      <c r="B702" s="15" t="s">
        <v>1501</v>
      </c>
      <c r="C702" s="107">
        <v>0.06559999999999999</v>
      </c>
      <c r="D702" s="15" t="s">
        <v>4148</v>
      </c>
      <c r="E702" s="93">
        <v>3600.0</v>
      </c>
      <c r="F702" s="93">
        <v>1.0</v>
      </c>
      <c r="G702" s="93">
        <v>12.0</v>
      </c>
      <c r="H702" s="93">
        <v>3032.0</v>
      </c>
      <c r="I702" s="15" t="s">
        <v>156</v>
      </c>
      <c r="J702" s="107">
        <v>1.0</v>
      </c>
      <c r="K702" s="93">
        <v>0.0</v>
      </c>
      <c r="L702" s="15" t="s">
        <v>4149</v>
      </c>
      <c r="M702" s="104" t="str">
        <f t="shared" si="1"/>
        <v>#REF!</v>
      </c>
      <c r="N702" s="105">
        <f t="shared" si="2"/>
        <v>7200</v>
      </c>
      <c r="O702" s="108">
        <f>IFERROR(IF(IF(LEFT(I702,1)="B",VLOOKUP(A702,'item dashboard'!A:K,11,0),"")&lt;1,0,IF(LEFT(I702,1)="b",VLOOKUP(A702,'item dashboard'!A:K,11,0),"")),"")</f>
        <v>0</v>
      </c>
      <c r="P702" s="105" t="str">
        <f>IFERROR(VLOOKUP(A702,[2]Sheet2!$A:$C,3,0),1)</f>
        <v>#ERROR!</v>
      </c>
      <c r="Q702" s="109" t="str">
        <f>VLOOKUP(A702,'item dashboard'!A:A,1,0)</f>
        <v>B-L101-W63CHRSM</v>
      </c>
      <c r="R702" s="109"/>
      <c r="S702" s="109"/>
    </row>
    <row r="703" ht="12.75" customHeight="1">
      <c r="A703" s="15" t="s">
        <v>1502</v>
      </c>
      <c r="B703" s="15" t="s">
        <v>1503</v>
      </c>
      <c r="C703" s="107">
        <v>0.06559999999999999</v>
      </c>
      <c r="D703" s="15" t="s">
        <v>4148</v>
      </c>
      <c r="E703" s="93">
        <v>3600.0</v>
      </c>
      <c r="F703" s="93">
        <v>1.0</v>
      </c>
      <c r="G703" s="93">
        <v>12.0</v>
      </c>
      <c r="H703" s="93">
        <v>3032.0</v>
      </c>
      <c r="I703" s="15" t="s">
        <v>156</v>
      </c>
      <c r="J703" s="107">
        <v>1.0</v>
      </c>
      <c r="K703" s="93">
        <v>2.0</v>
      </c>
      <c r="L703" s="15" t="s">
        <v>4147</v>
      </c>
      <c r="M703" s="104" t="str">
        <f t="shared" si="1"/>
        <v>#REF!</v>
      </c>
      <c r="N703" s="105">
        <f t="shared" si="2"/>
        <v>7200</v>
      </c>
      <c r="O703" s="108">
        <f>IFERROR(IF(IF(LEFT(I703,1)="B",VLOOKUP(A703,'item dashboard'!A:K,11,0),"")&lt;1,0,IF(LEFT(I703,1)="b",VLOOKUP(A703,'item dashboard'!A:K,11,0),"")),"")</f>
        <v>0</v>
      </c>
      <c r="P703" s="105" t="str">
        <f>IFERROR(VLOOKUP(A703,[2]Sheet2!$A:$C,3,0),1)</f>
        <v>#ERROR!</v>
      </c>
      <c r="Q703" s="109" t="str">
        <f>VLOOKUP(A703,'item dashboard'!A:A,1,0)</f>
        <v>B-L101-W63ENGC</v>
      </c>
      <c r="R703" s="109"/>
      <c r="S703" s="109"/>
    </row>
    <row r="704" ht="12.75" customHeight="1">
      <c r="A704" s="15" t="s">
        <v>1506</v>
      </c>
      <c r="B704" s="15" t="s">
        <v>1507</v>
      </c>
      <c r="C704" s="107">
        <v>0.06559999999999999</v>
      </c>
      <c r="D704" s="15" t="s">
        <v>4145</v>
      </c>
      <c r="E704" s="93">
        <v>3600.0</v>
      </c>
      <c r="F704" s="93">
        <v>1.0</v>
      </c>
      <c r="G704" s="93">
        <v>12.0</v>
      </c>
      <c r="H704" s="93">
        <v>3032.0</v>
      </c>
      <c r="I704" s="15" t="s">
        <v>4146</v>
      </c>
      <c r="J704" s="107">
        <v>0.015482000000000001</v>
      </c>
      <c r="K704" s="93">
        <v>2.0</v>
      </c>
      <c r="L704" s="15" t="s">
        <v>4147</v>
      </c>
      <c r="M704" s="104" t="str">
        <f t="shared" si="1"/>
        <v>#REF!</v>
      </c>
      <c r="N704" s="105">
        <f t="shared" si="2"/>
        <v>7200</v>
      </c>
      <c r="O704" s="108" t="str">
        <f>IFERROR(IF(IF(LEFT(I704,1)="B",VLOOKUP(A704,'item dashboard'!A:K,11,0),"")&lt;1,0,IF(LEFT(I704,1)="b",VLOOKUP(A704,'item dashboard'!A:K,11,0),"")),"")</f>
        <v/>
      </c>
      <c r="P704" s="105" t="str">
        <f>IFERROR(VLOOKUP(A704,[2]Sheet2!$A:$C,3,0),1)</f>
        <v>#ERROR!</v>
      </c>
      <c r="Q704" s="109" t="str">
        <f>VLOOKUP(A704,'item dashboard'!A:A,1,0)</f>
        <v>B-L101-W63JOFRAMIC</v>
      </c>
      <c r="R704" s="109"/>
      <c r="S704" s="109"/>
    </row>
    <row r="705" ht="12.75" customHeight="1">
      <c r="A705" s="15" t="s">
        <v>1508</v>
      </c>
      <c r="B705" s="15" t="s">
        <v>1509</v>
      </c>
      <c r="C705" s="107">
        <v>0.06559999999999999</v>
      </c>
      <c r="D705" s="15" t="s">
        <v>4148</v>
      </c>
      <c r="E705" s="93">
        <v>3600.0</v>
      </c>
      <c r="F705" s="93">
        <v>1.0</v>
      </c>
      <c r="G705" s="93">
        <v>29.0</v>
      </c>
      <c r="H705" s="93">
        <v>21221.0</v>
      </c>
      <c r="I705" s="15" t="s">
        <v>156</v>
      </c>
      <c r="J705" s="107">
        <v>1.0</v>
      </c>
      <c r="K705" s="93">
        <v>2.0</v>
      </c>
      <c r="L705" s="15" t="s">
        <v>4147</v>
      </c>
      <c r="M705" s="104" t="str">
        <f t="shared" si="1"/>
        <v>#REF!</v>
      </c>
      <c r="N705" s="105">
        <f t="shared" si="2"/>
        <v>2979.310345</v>
      </c>
      <c r="O705" s="108">
        <f>IFERROR(IF(IF(LEFT(I705,1)="B",VLOOKUP(A705,'item dashboard'!A:K,11,0),"")&lt;1,0,IF(LEFT(I705,1)="b",VLOOKUP(A705,'item dashboard'!A:K,11,0),"")),"")</f>
        <v>0</v>
      </c>
      <c r="P705" s="105" t="str">
        <f>IFERROR(VLOOKUP(A705,[2]Sheet2!$A:$C,3,0),1)</f>
        <v>#ERROR!</v>
      </c>
      <c r="Q705" s="109" t="str">
        <f>VLOOKUP(A705,'item dashboard'!A:A,1,0)</f>
        <v>B-L101-W63PAN-R</v>
      </c>
      <c r="R705" s="109"/>
      <c r="S705" s="109"/>
    </row>
    <row r="706" ht="12.75" customHeight="1">
      <c r="A706" s="15" t="s">
        <v>1510</v>
      </c>
      <c r="B706" s="15" t="s">
        <v>1511</v>
      </c>
      <c r="C706" s="107">
        <v>0.06559999999999999</v>
      </c>
      <c r="D706" s="15" t="s">
        <v>4148</v>
      </c>
      <c r="E706" s="93">
        <v>3600.0</v>
      </c>
      <c r="F706" s="93">
        <v>1.0</v>
      </c>
      <c r="G706" s="93">
        <v>12.0</v>
      </c>
      <c r="H706" s="93">
        <v>3032.0</v>
      </c>
      <c r="I706" s="15" t="s">
        <v>156</v>
      </c>
      <c r="J706" s="107">
        <v>1.0</v>
      </c>
      <c r="K706" s="93">
        <v>2.0</v>
      </c>
      <c r="L706" s="15" t="s">
        <v>4147</v>
      </c>
      <c r="M706" s="104" t="str">
        <f t="shared" si="1"/>
        <v>#REF!</v>
      </c>
      <c r="N706" s="105">
        <f t="shared" si="2"/>
        <v>7200</v>
      </c>
      <c r="O706" s="108">
        <f>IFERROR(IF(IF(LEFT(I706,1)="B",VLOOKUP(A706,'item dashboard'!A:K,11,0),"")&lt;1,0,IF(LEFT(I706,1)="b",VLOOKUP(A706,'item dashboard'!A:K,11,0),"")),"")</f>
        <v>0</v>
      </c>
      <c r="P706" s="105" t="str">
        <f>IFERROR(VLOOKUP(A706,[2]Sheet2!$A:$C,3,0),1)</f>
        <v>#ERROR!</v>
      </c>
      <c r="Q706" s="109" t="str">
        <f>VLOOKUP(A706,'item dashboard'!A:A,1,0)</f>
        <v>B-L101-W63RNG</v>
      </c>
      <c r="R706" s="109"/>
      <c r="S706" s="109"/>
    </row>
    <row r="707" ht="12.75" customHeight="1">
      <c r="A707" s="15" t="s">
        <v>1520</v>
      </c>
      <c r="B707" s="15" t="s">
        <v>1521</v>
      </c>
      <c r="C707" s="107">
        <v>0.062</v>
      </c>
      <c r="D707" s="15" t="s">
        <v>4145</v>
      </c>
      <c r="E707" s="93">
        <v>7200.0</v>
      </c>
      <c r="F707" s="93">
        <v>1.0</v>
      </c>
      <c r="G707" s="93">
        <v>17.9</v>
      </c>
      <c r="H707" s="93">
        <v>4827.0</v>
      </c>
      <c r="I707" s="15" t="s">
        <v>4146</v>
      </c>
      <c r="J707" s="107">
        <v>0.031</v>
      </c>
      <c r="K707" s="93">
        <v>2.5</v>
      </c>
      <c r="L707" s="15" t="s">
        <v>4149</v>
      </c>
      <c r="M707" s="104" t="str">
        <f t="shared" si="1"/>
        <v>#REF!</v>
      </c>
      <c r="N707" s="105">
        <f t="shared" si="2"/>
        <v>4826.815642</v>
      </c>
      <c r="O707" s="108" t="str">
        <f>IFERROR(IF(IF(LEFT(I707,1)="B",VLOOKUP(A707,'item dashboard'!A:K,11,0),"")&lt;1,0,IF(LEFT(I707,1)="b",VLOOKUP(A707,'item dashboard'!A:K,11,0),"")),"")</f>
        <v/>
      </c>
      <c r="P707" s="105" t="str">
        <f>IFERROR(VLOOKUP(A707,[2]Sheet2!$A:$C,3,0),1)</f>
        <v>#ERROR!</v>
      </c>
      <c r="Q707" s="109" t="str">
        <f>VLOOKUP(A707,'item dashboard'!A:A,1,0)</f>
        <v>B-L11-N62</v>
      </c>
      <c r="R707" s="109"/>
      <c r="S707" s="109"/>
    </row>
    <row r="708" ht="12.75" customHeight="1">
      <c r="A708" s="15" t="s">
        <v>1522</v>
      </c>
      <c r="B708" s="15" t="s">
        <v>1523</v>
      </c>
      <c r="C708" s="107">
        <v>0.062</v>
      </c>
      <c r="D708" s="15" t="s">
        <v>4145</v>
      </c>
      <c r="E708" s="93">
        <v>7200.0</v>
      </c>
      <c r="F708" s="93">
        <v>1.0</v>
      </c>
      <c r="G708" s="93">
        <v>17.9</v>
      </c>
      <c r="H708" s="93">
        <v>4827.0</v>
      </c>
      <c r="I708" s="15" t="s">
        <v>4146</v>
      </c>
      <c r="J708" s="107">
        <v>0.030132</v>
      </c>
      <c r="K708" s="93">
        <v>2.5</v>
      </c>
      <c r="L708" s="15" t="s">
        <v>4149</v>
      </c>
      <c r="M708" s="104" t="str">
        <f t="shared" si="1"/>
        <v>#REF!</v>
      </c>
      <c r="N708" s="105">
        <f t="shared" si="2"/>
        <v>4826.815642</v>
      </c>
      <c r="O708" s="108" t="str">
        <f>IFERROR(IF(IF(LEFT(I708,1)="B",VLOOKUP(A708,'item dashboard'!A:K,11,0),"")&lt;1,0,IF(LEFT(I708,1)="b",VLOOKUP(A708,'item dashboard'!A:K,11,0),"")),"")</f>
        <v/>
      </c>
      <c r="P708" s="105" t="str">
        <f>IFERROR(VLOOKUP(A708,[2]Sheet2!$A:$C,3,0),1)</f>
        <v>#ERROR!</v>
      </c>
      <c r="Q708" s="109" t="str">
        <f>VLOOKUP(A708,'item dashboard'!A:A,1,0)</f>
        <v>B-L11-W62</v>
      </c>
      <c r="R708" s="109"/>
      <c r="S708" s="109"/>
    </row>
    <row r="709" ht="12.75" customHeight="1">
      <c r="A709" s="15" t="s">
        <v>1524</v>
      </c>
      <c r="B709" s="15" t="s">
        <v>1525</v>
      </c>
      <c r="C709" s="107">
        <v>0.057999999999999996</v>
      </c>
      <c r="D709" s="15" t="s">
        <v>4145</v>
      </c>
      <c r="E709" s="93">
        <v>7200.0</v>
      </c>
      <c r="F709" s="93">
        <v>1.0</v>
      </c>
      <c r="G709" s="93">
        <v>23.0</v>
      </c>
      <c r="H709" s="93">
        <v>26410.0</v>
      </c>
      <c r="I709" s="15" t="s">
        <v>4146</v>
      </c>
      <c r="J709" s="107">
        <v>0.013804</v>
      </c>
      <c r="K709" s="93">
        <v>2.5</v>
      </c>
      <c r="L709" s="15" t="s">
        <v>4147</v>
      </c>
      <c r="M709" s="104" t="str">
        <f t="shared" si="1"/>
        <v>#REF!</v>
      </c>
      <c r="N709" s="105">
        <f t="shared" si="2"/>
        <v>3756.521739</v>
      </c>
      <c r="O709" s="108" t="str">
        <f>IFERROR(IF(IF(LEFT(I709,1)="B",VLOOKUP(A709,'item dashboard'!A:K,11,0),"")&lt;1,0,IF(LEFT(I709,1)="b",VLOOKUP(A709,'item dashboard'!A:K,11,0),"")),"")</f>
        <v/>
      </c>
      <c r="P709" s="105" t="str">
        <f>IFERROR(VLOOKUP(A709,[2]Sheet2!$A:$C,3,0),1)</f>
        <v>#ERROR!</v>
      </c>
      <c r="Q709" s="109" t="str">
        <f>VLOOKUP(A709,'item dashboard'!A:A,1,0)</f>
        <v>B-L12-BK58</v>
      </c>
      <c r="R709" s="109"/>
      <c r="S709" s="109"/>
    </row>
    <row r="710" ht="12.75" customHeight="1">
      <c r="A710" s="15" t="s">
        <v>1526</v>
      </c>
      <c r="B710" s="15" t="s">
        <v>1527</v>
      </c>
      <c r="C710" s="107">
        <v>0.057999999999999996</v>
      </c>
      <c r="D710" s="15" t="s">
        <v>4145</v>
      </c>
      <c r="E710" s="93">
        <v>7200.0</v>
      </c>
      <c r="F710" s="93">
        <v>1.0</v>
      </c>
      <c r="G710" s="93">
        <v>23.0</v>
      </c>
      <c r="H710" s="93">
        <v>26410.0</v>
      </c>
      <c r="I710" s="15" t="s">
        <v>4146</v>
      </c>
      <c r="J710" s="107">
        <v>0.014036</v>
      </c>
      <c r="K710" s="93">
        <v>2.5</v>
      </c>
      <c r="L710" s="15" t="s">
        <v>4147</v>
      </c>
      <c r="M710" s="104" t="str">
        <f t="shared" si="1"/>
        <v>#REF!</v>
      </c>
      <c r="N710" s="105">
        <f t="shared" si="2"/>
        <v>3756.521739</v>
      </c>
      <c r="O710" s="108" t="str">
        <f>IFERROR(IF(IF(LEFT(I710,1)="B",VLOOKUP(A710,'item dashboard'!A:K,11,0),"")&lt;1,0,IF(LEFT(I710,1)="b",VLOOKUP(A710,'item dashboard'!A:K,11,0),"")),"")</f>
        <v/>
      </c>
      <c r="P710" s="105" t="str">
        <f>IFERROR(VLOOKUP(A710,[2]Sheet2!$A:$C,3,0),1)</f>
        <v>#ERROR!</v>
      </c>
      <c r="Q710" s="109" t="str">
        <f>VLOOKUP(A710,'item dashboard'!A:A,1,0)</f>
        <v>B-L12-BL58</v>
      </c>
      <c r="R710" s="109"/>
      <c r="S710" s="109"/>
    </row>
    <row r="711" ht="12.75" customHeight="1">
      <c r="A711" s="15" t="s">
        <v>1528</v>
      </c>
      <c r="B711" s="15" t="s">
        <v>1529</v>
      </c>
      <c r="C711" s="107">
        <v>0.057999999999999996</v>
      </c>
      <c r="D711" s="15" t="s">
        <v>4145</v>
      </c>
      <c r="E711" s="93">
        <v>7200.0</v>
      </c>
      <c r="F711" s="93">
        <v>1.0</v>
      </c>
      <c r="G711" s="93">
        <v>23.0</v>
      </c>
      <c r="H711" s="93">
        <v>26296.0</v>
      </c>
      <c r="I711" s="15" t="s">
        <v>4146</v>
      </c>
      <c r="J711" s="107">
        <v>0.014499999999999999</v>
      </c>
      <c r="K711" s="93">
        <v>2.5</v>
      </c>
      <c r="L711" s="15" t="s">
        <v>4147</v>
      </c>
      <c r="M711" s="104" t="str">
        <f t="shared" si="1"/>
        <v>#REF!</v>
      </c>
      <c r="N711" s="105">
        <f t="shared" si="2"/>
        <v>3756.521739</v>
      </c>
      <c r="O711" s="108" t="str">
        <f>IFERROR(IF(IF(LEFT(I711,1)="B",VLOOKUP(A711,'item dashboard'!A:K,11,0),"")&lt;1,0,IF(LEFT(I711,1)="b",VLOOKUP(A711,'item dashboard'!A:K,11,0),"")),"")</f>
        <v/>
      </c>
      <c r="P711" s="105" t="str">
        <f>IFERROR(VLOOKUP(A711,[2]Sheet2!$A:$C,3,0),1)</f>
        <v>#ERROR!</v>
      </c>
      <c r="Q711" s="109" t="str">
        <f>VLOOKUP(A711,'item dashboard'!A:A,1,0)</f>
        <v>B-L12-N58</v>
      </c>
      <c r="R711" s="109"/>
      <c r="S711" s="109"/>
    </row>
    <row r="712" ht="12.75" customHeight="1">
      <c r="A712" s="15" t="s">
        <v>1530</v>
      </c>
      <c r="B712" s="15" t="s">
        <v>1531</v>
      </c>
      <c r="C712" s="107">
        <v>0.057999999999999996</v>
      </c>
      <c r="D712" s="15" t="s">
        <v>4148</v>
      </c>
      <c r="E712" s="93">
        <v>3600.0</v>
      </c>
      <c r="F712" s="93">
        <v>1.0</v>
      </c>
      <c r="G712" s="93">
        <v>9.0</v>
      </c>
      <c r="H712" s="93">
        <v>9600.0</v>
      </c>
      <c r="I712" s="15" t="s">
        <v>1528</v>
      </c>
      <c r="J712" s="107">
        <v>1.0</v>
      </c>
      <c r="K712" s="93">
        <v>2.0</v>
      </c>
      <c r="L712" s="15" t="s">
        <v>4147</v>
      </c>
      <c r="M712" s="104" t="str">
        <f t="shared" si="1"/>
        <v>#REF!</v>
      </c>
      <c r="N712" s="105">
        <f t="shared" si="2"/>
        <v>9600</v>
      </c>
      <c r="O712" s="108">
        <f>IFERROR(IF(IF(LEFT(I712,1)="B",VLOOKUP(A712,'item dashboard'!A:K,11,0),"")&lt;1,0,IF(LEFT(I712,1)="b",VLOOKUP(A712,'item dashboard'!A:K,11,0),"")),"")</f>
        <v>0</v>
      </c>
      <c r="P712" s="105" t="str">
        <f>IFERROR(VLOOKUP(A712,[2]Sheet2!$A:$C,3,0),1)</f>
        <v>#ERROR!</v>
      </c>
      <c r="Q712" s="109" t="str">
        <f>VLOOKUP(A712,'item dashboard'!A:A,1,0)</f>
        <v>B-L12-N58ADH-HGT</v>
      </c>
      <c r="R712" s="109"/>
      <c r="S712" s="109"/>
    </row>
    <row r="713" ht="12.75" customHeight="1">
      <c r="A713" s="15" t="s">
        <v>1532</v>
      </c>
      <c r="B713" s="15" t="s">
        <v>1533</v>
      </c>
      <c r="C713" s="107">
        <v>0.057999999999999996</v>
      </c>
      <c r="D713" s="15" t="s">
        <v>4148</v>
      </c>
      <c r="E713" s="93">
        <v>3600.0</v>
      </c>
      <c r="F713" s="93">
        <v>1.0</v>
      </c>
      <c r="G713" s="93">
        <v>9.0</v>
      </c>
      <c r="H713" s="93">
        <v>9600.0</v>
      </c>
      <c r="I713" s="15" t="s">
        <v>1528</v>
      </c>
      <c r="J713" s="107">
        <v>1.0</v>
      </c>
      <c r="K713" s="93">
        <v>2.0</v>
      </c>
      <c r="L713" s="15" t="s">
        <v>4147</v>
      </c>
      <c r="M713" s="104" t="str">
        <f t="shared" si="1"/>
        <v>#REF!</v>
      </c>
      <c r="N713" s="105">
        <f t="shared" si="2"/>
        <v>9600</v>
      </c>
      <c r="O713" s="108">
        <f>IFERROR(IF(IF(LEFT(I713,1)="B",VLOOKUP(A713,'item dashboard'!A:K,11,0),"")&lt;1,0,IF(LEFT(I713,1)="b",VLOOKUP(A713,'item dashboard'!A:K,11,0),"")),"")</f>
        <v>0</v>
      </c>
      <c r="P713" s="105" t="str">
        <f>IFERROR(VLOOKUP(A713,[2]Sheet2!$A:$C,3,0),1)</f>
        <v>#ERROR!</v>
      </c>
      <c r="Q713" s="109" t="str">
        <f>VLOOKUP(A713,'item dashboard'!A:A,1,0)</f>
        <v>B-L12-N58ADTH</v>
      </c>
      <c r="R713" s="109"/>
      <c r="S713" s="109"/>
    </row>
    <row r="714" ht="12.75" customHeight="1">
      <c r="A714" s="15" t="s">
        <v>1534</v>
      </c>
      <c r="B714" s="15" t="s">
        <v>1535</v>
      </c>
      <c r="C714" s="107">
        <v>0.057999999999999996</v>
      </c>
      <c r="D714" s="15" t="s">
        <v>4148</v>
      </c>
      <c r="E714" s="93">
        <v>3600.0</v>
      </c>
      <c r="F714" s="93">
        <v>1.0</v>
      </c>
      <c r="G714" s="93">
        <v>9.0</v>
      </c>
      <c r="H714" s="93">
        <v>9600.0</v>
      </c>
      <c r="I714" s="15" t="s">
        <v>1528</v>
      </c>
      <c r="J714" s="107">
        <v>1.0</v>
      </c>
      <c r="K714" s="93">
        <v>2.0</v>
      </c>
      <c r="L714" s="15" t="s">
        <v>4147</v>
      </c>
      <c r="M714" s="104" t="str">
        <f t="shared" si="1"/>
        <v>#REF!</v>
      </c>
      <c r="N714" s="105">
        <f t="shared" si="2"/>
        <v>9600</v>
      </c>
      <c r="O714" s="108">
        <f>IFERROR(IF(IF(LEFT(I714,1)="B",VLOOKUP(A714,'item dashboard'!A:K,11,0),"")&lt;1,0,IF(LEFT(I714,1)="b",VLOOKUP(A714,'item dashboard'!A:K,11,0),"")),"")</f>
        <v>0</v>
      </c>
      <c r="P714" s="105" t="str">
        <f>IFERROR(VLOOKUP(A714,[2]Sheet2!$A:$C,3,0),1)</f>
        <v>#ERROR!</v>
      </c>
      <c r="Q714" s="109" t="str">
        <f>VLOOKUP(A714,'item dashboard'!A:A,1,0)</f>
        <v>B-L12-N58ANVI</v>
      </c>
      <c r="R714" s="109"/>
      <c r="S714" s="109"/>
    </row>
    <row r="715" ht="12.75" customHeight="1">
      <c r="A715" s="15" t="s">
        <v>1536</v>
      </c>
      <c r="B715" s="15" t="s">
        <v>1537</v>
      </c>
      <c r="C715" s="107">
        <v>0.057999999999999996</v>
      </c>
      <c r="D715" s="15" t="s">
        <v>4148</v>
      </c>
      <c r="E715" s="93">
        <v>3600.0</v>
      </c>
      <c r="F715" s="93">
        <v>1.0</v>
      </c>
      <c r="G715" s="93">
        <v>9.0</v>
      </c>
      <c r="H715" s="93">
        <v>67200.0</v>
      </c>
      <c r="I715" s="15" t="s">
        <v>1528</v>
      </c>
      <c r="J715" s="107">
        <v>1.0</v>
      </c>
      <c r="K715" s="93">
        <v>2.0</v>
      </c>
      <c r="L715" s="15" t="s">
        <v>4147</v>
      </c>
      <c r="M715" s="104" t="str">
        <f t="shared" si="1"/>
        <v>#REF!</v>
      </c>
      <c r="N715" s="105">
        <f t="shared" si="2"/>
        <v>9600</v>
      </c>
      <c r="O715" s="108">
        <f>IFERROR(IF(IF(LEFT(I715,1)="B",VLOOKUP(A715,'item dashboard'!A:K,11,0),"")&lt;1,0,IF(LEFT(I715,1)="b",VLOOKUP(A715,'item dashboard'!A:K,11,0),"")),"")</f>
        <v>0</v>
      </c>
      <c r="P715" s="105" t="str">
        <f>IFERROR(VLOOKUP(A715,[2]Sheet2!$A:$C,3,0),1)</f>
        <v>#ERROR!</v>
      </c>
      <c r="Q715" s="109" t="str">
        <f>VLOOKUP(A715,'item dashboard'!A:A,1,0)</f>
        <v>B-L12-N58BRAZIL-ST</v>
      </c>
      <c r="R715" s="109"/>
      <c r="S715" s="109"/>
    </row>
    <row r="716" ht="12.75" customHeight="1">
      <c r="A716" s="15" t="s">
        <v>1538</v>
      </c>
      <c r="B716" s="15" t="s">
        <v>1539</v>
      </c>
      <c r="C716" s="107">
        <v>0.057999999999999996</v>
      </c>
      <c r="D716" s="15" t="s">
        <v>4148</v>
      </c>
      <c r="E716" s="93">
        <v>3600.0</v>
      </c>
      <c r="F716" s="93">
        <v>1.0</v>
      </c>
      <c r="G716" s="93">
        <v>9.0</v>
      </c>
      <c r="H716" s="93">
        <v>9600.0</v>
      </c>
      <c r="I716" s="15" t="s">
        <v>1528</v>
      </c>
      <c r="J716" s="107">
        <v>1.0</v>
      </c>
      <c r="K716" s="93">
        <v>2.0</v>
      </c>
      <c r="L716" s="15" t="s">
        <v>4147</v>
      </c>
      <c r="M716" s="104" t="str">
        <f t="shared" si="1"/>
        <v>#REF!</v>
      </c>
      <c r="N716" s="105">
        <f t="shared" si="2"/>
        <v>9600</v>
      </c>
      <c r="O716" s="108">
        <f>IFERROR(IF(IF(LEFT(I716,1)="B",VLOOKUP(A716,'item dashboard'!A:K,11,0),"")&lt;1,0,IF(LEFT(I716,1)="b",VLOOKUP(A716,'item dashboard'!A:K,11,0),"")),"")</f>
        <v>0</v>
      </c>
      <c r="P716" s="105" t="str">
        <f>IFERROR(VLOOKUP(A716,[2]Sheet2!$A:$C,3,0),1)</f>
        <v>#ERROR!</v>
      </c>
      <c r="Q716" s="109" t="str">
        <f>VLOOKUP(A716,'item dashboard'!A:A,1,0)</f>
        <v>B-L12-N58CHEM-G</v>
      </c>
      <c r="R716" s="109"/>
      <c r="S716" s="109"/>
    </row>
    <row r="717" ht="12.75" customHeight="1">
      <c r="A717" s="15" t="s">
        <v>1540</v>
      </c>
      <c r="B717" s="15" t="s">
        <v>1541</v>
      </c>
      <c r="C717" s="107">
        <v>0.057999999999999996</v>
      </c>
      <c r="D717" s="15" t="s">
        <v>4148</v>
      </c>
      <c r="E717" s="93">
        <v>3600.0</v>
      </c>
      <c r="F717" s="93">
        <v>1.0</v>
      </c>
      <c r="G717" s="93">
        <v>9.0</v>
      </c>
      <c r="H717" s="93">
        <v>9600.0</v>
      </c>
      <c r="I717" s="15" t="s">
        <v>1528</v>
      </c>
      <c r="J717" s="107">
        <v>1.0</v>
      </c>
      <c r="K717" s="93">
        <v>2.0</v>
      </c>
      <c r="L717" s="15" t="s">
        <v>4147</v>
      </c>
      <c r="M717" s="104" t="str">
        <f t="shared" si="1"/>
        <v>#REF!</v>
      </c>
      <c r="N717" s="105">
        <f t="shared" si="2"/>
        <v>9600</v>
      </c>
      <c r="O717" s="108">
        <f>IFERROR(IF(IF(LEFT(I717,1)="B",VLOOKUP(A717,'item dashboard'!A:K,11,0),"")&lt;1,0,IF(LEFT(I717,1)="b",VLOOKUP(A717,'item dashboard'!A:K,11,0),"")),"")</f>
        <v>0</v>
      </c>
      <c r="P717" s="105" t="str">
        <f>IFERROR(VLOOKUP(A717,[2]Sheet2!$A:$C,3,0),1)</f>
        <v>#ERROR!</v>
      </c>
      <c r="Q717" s="109" t="str">
        <f>VLOOKUP(A717,'item dashboard'!A:A,1,0)</f>
        <v>B-L12-N58DURA</v>
      </c>
      <c r="R717" s="109"/>
      <c r="S717" s="109"/>
    </row>
    <row r="718" ht="12.75" customHeight="1">
      <c r="A718" s="15" t="s">
        <v>1542</v>
      </c>
      <c r="B718" s="15" t="s">
        <v>1543</v>
      </c>
      <c r="C718" s="107">
        <v>0.057999999999999996</v>
      </c>
      <c r="D718" s="15" t="s">
        <v>4148</v>
      </c>
      <c r="E718" s="93">
        <v>3600.0</v>
      </c>
      <c r="F718" s="93">
        <v>1.0</v>
      </c>
      <c r="G718" s="93">
        <v>9.0</v>
      </c>
      <c r="H718" s="93">
        <v>24000.0</v>
      </c>
      <c r="I718" s="15" t="s">
        <v>1528</v>
      </c>
      <c r="J718" s="107">
        <v>1.0</v>
      </c>
      <c r="K718" s="93">
        <v>0.0</v>
      </c>
      <c r="L718" s="15" t="s">
        <v>4149</v>
      </c>
      <c r="M718" s="104" t="str">
        <f t="shared" si="1"/>
        <v>#REF!</v>
      </c>
      <c r="N718" s="105">
        <f t="shared" si="2"/>
        <v>9600</v>
      </c>
      <c r="O718" s="108">
        <f>IFERROR(IF(IF(LEFT(I718,1)="B",VLOOKUP(A718,'item dashboard'!A:K,11,0),"")&lt;1,0,IF(LEFT(I718,1)="b",VLOOKUP(A718,'item dashboard'!A:K,11,0),"")),"")</f>
        <v>0</v>
      </c>
      <c r="P718" s="105" t="str">
        <f>IFERROR(VLOOKUP(A718,[2]Sheet2!$A:$C,3,0),1)</f>
        <v>#ERROR!</v>
      </c>
      <c r="Q718" s="109" t="str">
        <f>VLOOKUP(A718,'item dashboard'!A:A,1,0)</f>
        <v>B-L12-N58GAB-MS</v>
      </c>
      <c r="R718" s="109"/>
      <c r="S718" s="109"/>
    </row>
    <row r="719" ht="12.75" customHeight="1">
      <c r="A719" s="15" t="s">
        <v>1544</v>
      </c>
      <c r="B719" s="15" t="s">
        <v>1545</v>
      </c>
      <c r="C719" s="107">
        <v>0.057999999999999996</v>
      </c>
      <c r="D719" s="15" t="s">
        <v>4148</v>
      </c>
      <c r="E719" s="93">
        <v>3600.0</v>
      </c>
      <c r="F719" s="93">
        <v>1.0</v>
      </c>
      <c r="G719" s="93">
        <v>9.0</v>
      </c>
      <c r="H719" s="93">
        <v>9600.0</v>
      </c>
      <c r="I719" s="15" t="s">
        <v>1528</v>
      </c>
      <c r="J719" s="107">
        <v>1.0</v>
      </c>
      <c r="K719" s="93">
        <v>2.0</v>
      </c>
      <c r="L719" s="15" t="s">
        <v>4147</v>
      </c>
      <c r="M719" s="104" t="str">
        <f t="shared" si="1"/>
        <v>#REF!</v>
      </c>
      <c r="N719" s="105">
        <f t="shared" si="2"/>
        <v>9600</v>
      </c>
      <c r="O719" s="108">
        <f>IFERROR(IF(IF(LEFT(I719,1)="B",VLOOKUP(A719,'item dashboard'!A:K,11,0),"")&lt;1,0,IF(LEFT(I719,1)="b",VLOOKUP(A719,'item dashboard'!A:K,11,0),"")),"")</f>
        <v>0</v>
      </c>
      <c r="P719" s="105" t="str">
        <f>IFERROR(VLOOKUP(A719,[2]Sheet2!$A:$C,3,0),1)</f>
        <v>#ERROR!</v>
      </c>
      <c r="Q719" s="109" t="str">
        <f>VLOOKUP(A719,'item dashboard'!A:A,1,0)</f>
        <v>B-L12-N58HOTBON</v>
      </c>
      <c r="R719" s="109"/>
      <c r="S719" s="109"/>
    </row>
    <row r="720" ht="12.75" customHeight="1">
      <c r="A720" s="15" t="s">
        <v>1546</v>
      </c>
      <c r="B720" s="15" t="s">
        <v>1547</v>
      </c>
      <c r="C720" s="107">
        <v>0.057999999999999996</v>
      </c>
      <c r="D720" s="15" t="s">
        <v>4148</v>
      </c>
      <c r="E720" s="93">
        <v>3600.0</v>
      </c>
      <c r="F720" s="93">
        <v>1.0</v>
      </c>
      <c r="G720" s="93">
        <v>9.0</v>
      </c>
      <c r="H720" s="93">
        <v>9600.0</v>
      </c>
      <c r="I720" s="15" t="s">
        <v>1528</v>
      </c>
      <c r="J720" s="107">
        <v>1.0</v>
      </c>
      <c r="K720" s="93">
        <v>2.0</v>
      </c>
      <c r="L720" s="15" t="s">
        <v>4147</v>
      </c>
      <c r="M720" s="104" t="str">
        <f t="shared" si="1"/>
        <v>#REF!</v>
      </c>
      <c r="N720" s="105">
        <f t="shared" si="2"/>
        <v>9600</v>
      </c>
      <c r="O720" s="108">
        <f>IFERROR(IF(IF(LEFT(I720,1)="B",VLOOKUP(A720,'item dashboard'!A:K,11,0),"")&lt;1,0,IF(LEFT(I720,1)="b",VLOOKUP(A720,'item dashboard'!A:K,11,0),"")),"")</f>
        <v>0</v>
      </c>
      <c r="P720" s="105" t="str">
        <f>IFERROR(VLOOKUP(A720,[2]Sheet2!$A:$C,3,0),1)</f>
        <v>#ERROR!</v>
      </c>
      <c r="Q720" s="109" t="str">
        <f>VLOOKUP(A720,'item dashboard'!A:A,1,0)</f>
        <v>B-L12-N58NAS</v>
      </c>
      <c r="R720" s="109"/>
      <c r="S720" s="109"/>
    </row>
    <row r="721" ht="12.75" customHeight="1">
      <c r="A721" s="15" t="s">
        <v>1548</v>
      </c>
      <c r="B721" s="15" t="s">
        <v>1549</v>
      </c>
      <c r="C721" s="107">
        <v>0.057999999999999996</v>
      </c>
      <c r="D721" s="15" t="s">
        <v>4148</v>
      </c>
      <c r="E721" s="93">
        <v>3600.0</v>
      </c>
      <c r="F721" s="93">
        <v>1.0</v>
      </c>
      <c r="G721" s="93">
        <v>9.0</v>
      </c>
      <c r="H721" s="93">
        <v>9600.0</v>
      </c>
      <c r="I721" s="15" t="s">
        <v>1528</v>
      </c>
      <c r="J721" s="107">
        <v>1.0</v>
      </c>
      <c r="K721" s="93">
        <v>2.0</v>
      </c>
      <c r="L721" s="15" t="s">
        <v>4147</v>
      </c>
      <c r="M721" s="104" t="str">
        <f t="shared" si="1"/>
        <v>#REF!</v>
      </c>
      <c r="N721" s="105">
        <f t="shared" si="2"/>
        <v>9600</v>
      </c>
      <c r="O721" s="108">
        <f>IFERROR(IF(IF(LEFT(I721,1)="B",VLOOKUP(A721,'item dashboard'!A:K,11,0),"")&lt;1,0,IF(LEFT(I721,1)="b",VLOOKUP(A721,'item dashboard'!A:K,11,0),"")),"")</f>
        <v>0</v>
      </c>
      <c r="P721" s="105" t="str">
        <f>IFERROR(VLOOKUP(A721,[2]Sheet2!$A:$C,3,0),1)</f>
        <v>#ERROR!</v>
      </c>
      <c r="Q721" s="109" t="str">
        <f>VLOOKUP(A721,'item dashboard'!A:A,1,0)</f>
        <v>B-L12-N58NAS-M</v>
      </c>
      <c r="R721" s="109"/>
      <c r="S721" s="109"/>
    </row>
    <row r="722" ht="12.75" customHeight="1">
      <c r="A722" s="15" t="s">
        <v>1550</v>
      </c>
      <c r="B722" s="15" t="s">
        <v>1551</v>
      </c>
      <c r="C722" s="107">
        <v>0.057999999999999996</v>
      </c>
      <c r="D722" s="15" t="s">
        <v>4148</v>
      </c>
      <c r="E722" s="93">
        <v>3600.0</v>
      </c>
      <c r="F722" s="93">
        <v>1.0</v>
      </c>
      <c r="G722" s="93">
        <v>9.0</v>
      </c>
      <c r="H722" s="93">
        <v>9600.0</v>
      </c>
      <c r="I722" s="15" t="s">
        <v>1528</v>
      </c>
      <c r="J722" s="107">
        <v>1.0</v>
      </c>
      <c r="K722" s="93">
        <v>2.0</v>
      </c>
      <c r="L722" s="15" t="s">
        <v>4147</v>
      </c>
      <c r="M722" s="104" t="str">
        <f t="shared" si="1"/>
        <v>#REF!</v>
      </c>
      <c r="N722" s="105">
        <f t="shared" si="2"/>
        <v>9600</v>
      </c>
      <c r="O722" s="108">
        <f>IFERROR(IF(IF(LEFT(I722,1)="B",VLOOKUP(A722,'item dashboard'!A:K,11,0),"")&lt;1,0,IF(LEFT(I722,1)="b",VLOOKUP(A722,'item dashboard'!A:K,11,0),"")),"")</f>
        <v>0</v>
      </c>
      <c r="P722" s="105" t="str">
        <f>IFERROR(VLOOKUP(A722,[2]Sheet2!$A:$C,3,0),1)</f>
        <v>#ERROR!</v>
      </c>
      <c r="Q722" s="109" t="str">
        <f>VLOOKUP(A722,'item dashboard'!A:A,1,0)</f>
        <v>B-L12-N58NAS-S</v>
      </c>
      <c r="R722" s="109"/>
      <c r="S722" s="109"/>
    </row>
    <row r="723" ht="12.75" customHeight="1">
      <c r="A723" s="15" t="s">
        <v>1552</v>
      </c>
      <c r="B723" s="15" t="s">
        <v>1553</v>
      </c>
      <c r="C723" s="107">
        <v>0.057999999999999996</v>
      </c>
      <c r="D723" s="15" t="s">
        <v>4148</v>
      </c>
      <c r="E723" s="93">
        <v>3600.0</v>
      </c>
      <c r="F723" s="93">
        <v>1.0</v>
      </c>
      <c r="G723" s="93">
        <v>9.0</v>
      </c>
      <c r="H723" s="93">
        <v>67200.0</v>
      </c>
      <c r="I723" s="15" t="s">
        <v>1528</v>
      </c>
      <c r="J723" s="107">
        <v>1.0</v>
      </c>
      <c r="K723" s="93">
        <v>2.0</v>
      </c>
      <c r="L723" s="15" t="s">
        <v>4147</v>
      </c>
      <c r="M723" s="104" t="str">
        <f t="shared" si="1"/>
        <v>#REF!</v>
      </c>
      <c r="N723" s="105">
        <f t="shared" si="2"/>
        <v>9600</v>
      </c>
      <c r="O723" s="108">
        <f>IFERROR(IF(IF(LEFT(I723,1)="B",VLOOKUP(A723,'item dashboard'!A:K,11,0),"")&lt;1,0,IF(LEFT(I723,1)="b",VLOOKUP(A723,'item dashboard'!A:K,11,0),"")),"")</f>
        <v>0</v>
      </c>
      <c r="P723" s="105" t="str">
        <f>IFERROR(VLOOKUP(A723,[2]Sheet2!$A:$C,3,0),1)</f>
        <v>#ERROR!</v>
      </c>
      <c r="Q723" s="109" t="str">
        <f>VLOOKUP(A723,'item dashboard'!A:A,1,0)</f>
        <v>B-L12-N58PREBLU</v>
      </c>
      <c r="R723" s="109"/>
      <c r="S723" s="109"/>
    </row>
    <row r="724" ht="12.75" customHeight="1">
      <c r="A724" s="15" t="s">
        <v>1554</v>
      </c>
      <c r="B724" s="15" t="s">
        <v>1555</v>
      </c>
      <c r="C724" s="107">
        <v>0.057999999999999996</v>
      </c>
      <c r="D724" s="15" t="s">
        <v>4148</v>
      </c>
      <c r="E724" s="93">
        <v>3600.0</v>
      </c>
      <c r="F724" s="93">
        <v>1.0</v>
      </c>
      <c r="G724" s="93">
        <v>9.0</v>
      </c>
      <c r="H724" s="93">
        <v>9600.0</v>
      </c>
      <c r="I724" s="15" t="s">
        <v>1528</v>
      </c>
      <c r="J724" s="107">
        <v>1.0</v>
      </c>
      <c r="K724" s="93">
        <v>2.0</v>
      </c>
      <c r="L724" s="15" t="s">
        <v>4147</v>
      </c>
      <c r="M724" s="104" t="str">
        <f t="shared" si="1"/>
        <v>#REF!</v>
      </c>
      <c r="N724" s="105">
        <f t="shared" si="2"/>
        <v>9600</v>
      </c>
      <c r="O724" s="108">
        <f>IFERROR(IF(IF(LEFT(I724,1)="B",VLOOKUP(A724,'item dashboard'!A:K,11,0),"")&lt;1,0,IF(LEFT(I724,1)="b",VLOOKUP(A724,'item dashboard'!A:K,11,0),"")),"")</f>
        <v>0</v>
      </c>
      <c r="P724" s="105" t="str">
        <f>IFERROR(VLOOKUP(A724,[2]Sheet2!$A:$C,3,0),1)</f>
        <v>#ERROR!</v>
      </c>
      <c r="Q724" s="109" t="str">
        <f>VLOOKUP(A724,'item dashboard'!A:A,1,0)</f>
        <v>B-L12-N58ROC</v>
      </c>
      <c r="R724" s="109"/>
      <c r="S724" s="109"/>
    </row>
    <row r="725" ht="12.75" customHeight="1">
      <c r="A725" s="15" t="s">
        <v>1556</v>
      </c>
      <c r="B725" s="15" t="s">
        <v>1557</v>
      </c>
      <c r="C725" s="107">
        <v>0.057999999999999996</v>
      </c>
      <c r="D725" s="15" t="s">
        <v>4148</v>
      </c>
      <c r="E725" s="93">
        <v>3600.0</v>
      </c>
      <c r="F725" s="93">
        <v>1.0</v>
      </c>
      <c r="G725" s="93">
        <v>9.0</v>
      </c>
      <c r="H725" s="93">
        <v>67200.0</v>
      </c>
      <c r="I725" s="15" t="s">
        <v>1528</v>
      </c>
      <c r="J725" s="107">
        <v>1.0</v>
      </c>
      <c r="K725" s="93">
        <v>2.0</v>
      </c>
      <c r="L725" s="15" t="s">
        <v>4147</v>
      </c>
      <c r="M725" s="104" t="str">
        <f t="shared" si="1"/>
        <v>#REF!</v>
      </c>
      <c r="N725" s="105">
        <f t="shared" si="2"/>
        <v>9600</v>
      </c>
      <c r="O725" s="108">
        <f>IFERROR(IF(IF(LEFT(I725,1)="B",VLOOKUP(A725,'item dashboard'!A:K,11,0),"")&lt;1,0,IF(LEFT(I725,1)="b",VLOOKUP(A725,'item dashboard'!A:K,11,0),"")),"")</f>
        <v>0</v>
      </c>
      <c r="P725" s="105" t="str">
        <f>IFERROR(VLOOKUP(A725,[2]Sheet2!$A:$C,3,0),1)</f>
        <v>#ERROR!</v>
      </c>
      <c r="Q725" s="109" t="str">
        <f>VLOOKUP(A725,'item dashboard'!A:A,1,0)</f>
        <v>B-L12-N58SOWECO</v>
      </c>
      <c r="R725" s="109"/>
      <c r="S725" s="109"/>
    </row>
    <row r="726" ht="12.75" customHeight="1">
      <c r="A726" s="15" t="s">
        <v>1558</v>
      </c>
      <c r="B726" s="15" t="s">
        <v>1559</v>
      </c>
      <c r="C726" s="107">
        <v>0.057999999999999996</v>
      </c>
      <c r="D726" s="15" t="s">
        <v>4148</v>
      </c>
      <c r="E726" s="93">
        <v>3600.0</v>
      </c>
      <c r="F726" s="93">
        <v>1.0</v>
      </c>
      <c r="G726" s="93">
        <v>9.0</v>
      </c>
      <c r="H726" s="93">
        <v>9600.0</v>
      </c>
      <c r="I726" s="15" t="s">
        <v>1528</v>
      </c>
      <c r="J726" s="107">
        <v>1.0</v>
      </c>
      <c r="K726" s="93">
        <v>2.0</v>
      </c>
      <c r="L726" s="15" t="s">
        <v>4147</v>
      </c>
      <c r="M726" s="104" t="str">
        <f t="shared" si="1"/>
        <v>#REF!</v>
      </c>
      <c r="N726" s="105">
        <f t="shared" si="2"/>
        <v>9600</v>
      </c>
      <c r="O726" s="108">
        <f>IFERROR(IF(IF(LEFT(I726,1)="B",VLOOKUP(A726,'item dashboard'!A:K,11,0),"")&lt;1,0,IF(LEFT(I726,1)="b",VLOOKUP(A726,'item dashboard'!A:K,11,0),"")),"")</f>
        <v>0</v>
      </c>
      <c r="P726" s="105" t="str">
        <f>IFERROR(VLOOKUP(A726,[2]Sheet2!$A:$C,3,0),1)</f>
        <v>#ERROR!</v>
      </c>
      <c r="Q726" s="109" t="str">
        <f>VLOOKUP(A726,'item dashboard'!A:A,1,0)</f>
        <v>B-L12-N58STAR-B</v>
      </c>
      <c r="R726" s="109"/>
      <c r="S726" s="109"/>
    </row>
    <row r="727" ht="12.75" customHeight="1">
      <c r="A727" s="15" t="s">
        <v>1560</v>
      </c>
      <c r="B727" s="15" t="s">
        <v>1561</v>
      </c>
      <c r="C727" s="107">
        <v>0.057999999999999996</v>
      </c>
      <c r="D727" s="15" t="s">
        <v>4148</v>
      </c>
      <c r="E727" s="93">
        <v>3600.0</v>
      </c>
      <c r="F727" s="93">
        <v>1.0</v>
      </c>
      <c r="G727" s="93">
        <v>9.0</v>
      </c>
      <c r="H727" s="93">
        <v>9600.0</v>
      </c>
      <c r="I727" s="15" t="s">
        <v>1528</v>
      </c>
      <c r="J727" s="107">
        <v>1.0</v>
      </c>
      <c r="K727" s="93">
        <v>2.0</v>
      </c>
      <c r="L727" s="15" t="s">
        <v>4147</v>
      </c>
      <c r="M727" s="104" t="str">
        <f t="shared" si="1"/>
        <v>#REF!</v>
      </c>
      <c r="N727" s="105">
        <f t="shared" si="2"/>
        <v>9600</v>
      </c>
      <c r="O727" s="108">
        <f>IFERROR(IF(IF(LEFT(I727,1)="B",VLOOKUP(A727,'item dashboard'!A:K,11,0),"")&lt;1,0,IF(LEFT(I727,1)="b",VLOOKUP(A727,'item dashboard'!A:K,11,0),"")),"")</f>
        <v>0</v>
      </c>
      <c r="P727" s="105" t="str">
        <f>IFERROR(VLOOKUP(A727,[2]Sheet2!$A:$C,3,0),1)</f>
        <v>#ERROR!</v>
      </c>
      <c r="Q727" s="109" t="str">
        <f>VLOOKUP(A727,'item dashboard'!A:A,1,0)</f>
        <v>B-L12-N58STAR-C</v>
      </c>
      <c r="R727" s="109"/>
      <c r="S727" s="109"/>
    </row>
    <row r="728" ht="12.75" customHeight="1">
      <c r="A728" s="15" t="s">
        <v>1562</v>
      </c>
      <c r="B728" s="15" t="s">
        <v>1563</v>
      </c>
      <c r="C728" s="107">
        <v>0.057999999999999996</v>
      </c>
      <c r="D728" s="15" t="s">
        <v>4148</v>
      </c>
      <c r="E728" s="93">
        <v>3600.0</v>
      </c>
      <c r="F728" s="93">
        <v>1.0</v>
      </c>
      <c r="G728" s="93">
        <v>9.0</v>
      </c>
      <c r="H728" s="93">
        <v>9600.0</v>
      </c>
      <c r="I728" s="15" t="s">
        <v>1528</v>
      </c>
      <c r="J728" s="107">
        <v>1.0</v>
      </c>
      <c r="K728" s="93">
        <v>2.0</v>
      </c>
      <c r="L728" s="15" t="s">
        <v>4147</v>
      </c>
      <c r="M728" s="104" t="str">
        <f t="shared" si="1"/>
        <v>#REF!</v>
      </c>
      <c r="N728" s="105">
        <f t="shared" si="2"/>
        <v>9600</v>
      </c>
      <c r="O728" s="108">
        <f>IFERROR(IF(IF(LEFT(I728,1)="B",VLOOKUP(A728,'item dashboard'!A:K,11,0),"")&lt;1,0,IF(LEFT(I728,1)="b",VLOOKUP(A728,'item dashboard'!A:K,11,0),"")),"")</f>
        <v>0</v>
      </c>
      <c r="P728" s="105" t="str">
        <f>IFERROR(VLOOKUP(A728,[2]Sheet2!$A:$C,3,0),1)</f>
        <v>#ERROR!</v>
      </c>
      <c r="Q728" s="109" t="str">
        <f>VLOOKUP(A728,'item dashboard'!A:A,1,0)</f>
        <v>B-L12-N58TOBOND-R</v>
      </c>
      <c r="R728" s="109"/>
      <c r="S728" s="109"/>
    </row>
    <row r="729" ht="12.75" customHeight="1">
      <c r="A729" s="15" t="s">
        <v>1564</v>
      </c>
      <c r="B729" s="15" t="s">
        <v>1565</v>
      </c>
      <c r="C729" s="107">
        <v>0.057999999999999996</v>
      </c>
      <c r="D729" s="15" t="s">
        <v>4145</v>
      </c>
      <c r="E729" s="93">
        <v>7200.0</v>
      </c>
      <c r="F729" s="93">
        <v>1.0</v>
      </c>
      <c r="G729" s="93">
        <v>23.0</v>
      </c>
      <c r="H729" s="93">
        <v>26410.0</v>
      </c>
      <c r="I729" s="15" t="s">
        <v>4146</v>
      </c>
      <c r="J729" s="107">
        <v>0.013224</v>
      </c>
      <c r="K729" s="93">
        <v>2.5</v>
      </c>
      <c r="L729" s="15" t="s">
        <v>4147</v>
      </c>
      <c r="M729" s="104" t="str">
        <f t="shared" si="1"/>
        <v>#REF!</v>
      </c>
      <c r="N729" s="105">
        <f t="shared" si="2"/>
        <v>3756.521739</v>
      </c>
      <c r="O729" s="108" t="str">
        <f>IFERROR(IF(IF(LEFT(I729,1)="B",VLOOKUP(A729,'item dashboard'!A:K,11,0),"")&lt;1,0,IF(LEFT(I729,1)="b",VLOOKUP(A729,'item dashboard'!A:K,11,0),"")),"")</f>
        <v/>
      </c>
      <c r="P729" s="105" t="str">
        <f>IFERROR(VLOOKUP(A729,[2]Sheet2!$A:$C,3,0),1)</f>
        <v>#ERROR!</v>
      </c>
      <c r="Q729" s="109" t="str">
        <f>VLOOKUP(A729,'item dashboard'!A:A,1,0)</f>
        <v>B-L12-O58</v>
      </c>
      <c r="R729" s="109"/>
      <c r="S729" s="109"/>
    </row>
    <row r="730" ht="12.75" customHeight="1">
      <c r="A730" s="15" t="s">
        <v>1566</v>
      </c>
      <c r="B730" s="15" t="s">
        <v>1567</v>
      </c>
      <c r="C730" s="107">
        <v>0.057999999999999996</v>
      </c>
      <c r="D730" s="15" t="s">
        <v>4148</v>
      </c>
      <c r="E730" s="93">
        <v>3600.0</v>
      </c>
      <c r="F730" s="93">
        <v>1.0</v>
      </c>
      <c r="G730" s="93">
        <v>9.0</v>
      </c>
      <c r="H730" s="93">
        <v>9600.0</v>
      </c>
      <c r="I730" s="15" t="s">
        <v>1564</v>
      </c>
      <c r="J730" s="107">
        <v>1.0</v>
      </c>
      <c r="K730" s="93">
        <v>2.0</v>
      </c>
      <c r="L730" s="15" t="s">
        <v>4147</v>
      </c>
      <c r="M730" s="104" t="str">
        <f t="shared" si="1"/>
        <v>#REF!</v>
      </c>
      <c r="N730" s="105">
        <f t="shared" si="2"/>
        <v>9600</v>
      </c>
      <c r="O730" s="108">
        <f>IFERROR(IF(IF(LEFT(I730,1)="B",VLOOKUP(A730,'item dashboard'!A:K,11,0),"")&lt;1,0,IF(LEFT(I730,1)="b",VLOOKUP(A730,'item dashboard'!A:K,11,0),"")),"")</f>
        <v>0</v>
      </c>
      <c r="P730" s="105" t="str">
        <f>IFERROR(VLOOKUP(A730,[2]Sheet2!$A:$C,3,0),1)</f>
        <v>#ERROR!</v>
      </c>
      <c r="Q730" s="109" t="str">
        <f>VLOOKUP(A730,'item dashboard'!A:A,1,0)</f>
        <v>B-L12-O58SOLVO</v>
      </c>
      <c r="R730" s="109"/>
      <c r="S730" s="109"/>
    </row>
    <row r="731" ht="12.75" customHeight="1">
      <c r="A731" s="15" t="s">
        <v>1568</v>
      </c>
      <c r="B731" s="15" t="s">
        <v>1569</v>
      </c>
      <c r="C731" s="107">
        <v>0.057999999999999996</v>
      </c>
      <c r="D731" s="15" t="s">
        <v>4145</v>
      </c>
      <c r="E731" s="93">
        <v>7200.0</v>
      </c>
      <c r="F731" s="93">
        <v>1.0</v>
      </c>
      <c r="G731" s="93">
        <v>25.0</v>
      </c>
      <c r="H731" s="93">
        <v>24096.0</v>
      </c>
      <c r="I731" s="15" t="s">
        <v>4146</v>
      </c>
      <c r="J731" s="107">
        <v>0.02842</v>
      </c>
      <c r="K731" s="93">
        <v>2.5</v>
      </c>
      <c r="L731" s="15" t="s">
        <v>4149</v>
      </c>
      <c r="M731" s="104" t="str">
        <f t="shared" si="1"/>
        <v>#REF!</v>
      </c>
      <c r="N731" s="105">
        <f t="shared" si="2"/>
        <v>3456</v>
      </c>
      <c r="O731" s="108" t="str">
        <f>IFERROR(IF(IF(LEFT(I731,1)="B",VLOOKUP(A731,'item dashboard'!A:K,11,0),"")&lt;1,0,IF(LEFT(I731,1)="b",VLOOKUP(A731,'item dashboard'!A:K,11,0),"")),"")</f>
        <v/>
      </c>
      <c r="P731" s="105" t="str">
        <f>IFERROR(VLOOKUP(A731,[2]Sheet2!$A:$C,3,0),1)</f>
        <v>#ERROR!</v>
      </c>
      <c r="Q731" s="109" t="str">
        <f>VLOOKUP(A731,'item dashboard'!A:A,1,0)</f>
        <v>B-L12-PN58</v>
      </c>
      <c r="R731" s="109"/>
      <c r="S731" s="109"/>
    </row>
    <row r="732" ht="12.75" customHeight="1">
      <c r="A732" s="15" t="s">
        <v>1570</v>
      </c>
      <c r="B732" s="15" t="s">
        <v>1571</v>
      </c>
      <c r="C732" s="107">
        <v>0.057999999999999996</v>
      </c>
      <c r="D732" s="15" t="s">
        <v>4145</v>
      </c>
      <c r="E732" s="93">
        <v>7200.0</v>
      </c>
      <c r="F732" s="93">
        <v>1.0</v>
      </c>
      <c r="G732" s="93">
        <v>23.0</v>
      </c>
      <c r="H732" s="93">
        <v>26296.0</v>
      </c>
      <c r="I732" s="15" t="s">
        <v>4146</v>
      </c>
      <c r="J732" s="107">
        <v>0.013688</v>
      </c>
      <c r="K732" s="93">
        <v>2.5</v>
      </c>
      <c r="L732" s="15" t="s">
        <v>4147</v>
      </c>
      <c r="M732" s="104" t="str">
        <f t="shared" si="1"/>
        <v>#REF!</v>
      </c>
      <c r="N732" s="105">
        <f t="shared" si="2"/>
        <v>3756.521739</v>
      </c>
      <c r="O732" s="108" t="str">
        <f>IFERROR(IF(IF(LEFT(I732,1)="B",VLOOKUP(A732,'item dashboard'!A:K,11,0),"")&lt;1,0,IF(LEFT(I732,1)="b",VLOOKUP(A732,'item dashboard'!A:K,11,0),"")),"")</f>
        <v/>
      </c>
      <c r="P732" s="105" t="str">
        <f>IFERROR(VLOOKUP(A732,[2]Sheet2!$A:$C,3,0),1)</f>
        <v>#ERROR!</v>
      </c>
      <c r="Q732" s="109" t="str">
        <f>VLOOKUP(A732,'item dashboard'!A:A,1,0)</f>
        <v>B-L12-W58</v>
      </c>
      <c r="R732" s="109"/>
      <c r="S732" s="109"/>
    </row>
    <row r="733" ht="12.75" customHeight="1">
      <c r="A733" s="15" t="s">
        <v>1574</v>
      </c>
      <c r="B733" s="15" t="s">
        <v>1575</v>
      </c>
      <c r="C733" s="107">
        <v>0.057999999999999996</v>
      </c>
      <c r="D733" s="15" t="s">
        <v>4148</v>
      </c>
      <c r="E733" s="93">
        <v>0.0</v>
      </c>
      <c r="F733" s="93">
        <v>1.0</v>
      </c>
      <c r="G733" s="93">
        <v>1.0</v>
      </c>
      <c r="H733" s="93">
        <v>67200.0</v>
      </c>
      <c r="I733" s="15" t="s">
        <v>1570</v>
      </c>
      <c r="J733" s="107">
        <v>1.0</v>
      </c>
      <c r="K733" s="93">
        <v>2.0</v>
      </c>
      <c r="L733" s="15" t="s">
        <v>4147</v>
      </c>
      <c r="M733" s="104" t="str">
        <f t="shared" si="1"/>
        <v>#REF!</v>
      </c>
      <c r="N733" s="105">
        <f t="shared" si="2"/>
        <v>86400</v>
      </c>
      <c r="O733" s="108">
        <f>IFERROR(IF(IF(LEFT(I733,1)="B",VLOOKUP(A733,'item dashboard'!A:K,11,0),"")&lt;1,0,IF(LEFT(I733,1)="b",VLOOKUP(A733,'item dashboard'!A:K,11,0),"")),"")</f>
        <v>0</v>
      </c>
      <c r="P733" s="105" t="str">
        <f>IFERROR(VLOOKUP(A733,[2]Sheet2!$A:$C,3,0),1)</f>
        <v>#ERROR!</v>
      </c>
      <c r="Q733" s="109" t="str">
        <f>VLOOKUP(A733,'item dashboard'!A:A,1,0)</f>
        <v>B-L12-W58-SEWECO</v>
      </c>
      <c r="R733" s="109"/>
      <c r="S733" s="109"/>
    </row>
    <row r="734" ht="12.75" customHeight="1">
      <c r="A734" s="15" t="s">
        <v>1572</v>
      </c>
      <c r="B734" s="15" t="s">
        <v>1573</v>
      </c>
      <c r="C734" s="107">
        <v>0.057999999999999996</v>
      </c>
      <c r="D734" s="15" t="s">
        <v>4148</v>
      </c>
      <c r="E734" s="93">
        <v>1.0</v>
      </c>
      <c r="F734" s="93">
        <v>1.0</v>
      </c>
      <c r="G734" s="93">
        <v>1.0</v>
      </c>
      <c r="H734" s="93">
        <v>9600.0</v>
      </c>
      <c r="I734" s="15" t="s">
        <v>1570</v>
      </c>
      <c r="J734" s="107">
        <v>1.0</v>
      </c>
      <c r="K734" s="93">
        <v>2.0</v>
      </c>
      <c r="L734" s="15" t="s">
        <v>4147</v>
      </c>
      <c r="M734" s="104" t="str">
        <f t="shared" si="1"/>
        <v>#REF!</v>
      </c>
      <c r="N734" s="105">
        <f t="shared" si="2"/>
        <v>86400</v>
      </c>
      <c r="O734" s="108">
        <f>IFERROR(IF(IF(LEFT(I734,1)="B",VLOOKUP(A734,'item dashboard'!A:K,11,0),"")&lt;1,0,IF(LEFT(I734,1)="b",VLOOKUP(A734,'item dashboard'!A:K,11,0),"")),"")</f>
        <v>0</v>
      </c>
      <c r="P734" s="105" t="str">
        <f>IFERROR(VLOOKUP(A734,[2]Sheet2!$A:$C,3,0),1)</f>
        <v>#ERROR!</v>
      </c>
      <c r="Q734" s="109" t="str">
        <f>VLOOKUP(A734,'item dashboard'!A:A,1,0)</f>
        <v>B-L12-W58DURA</v>
      </c>
      <c r="R734" s="109"/>
      <c r="S734" s="109"/>
    </row>
    <row r="735" ht="12.75" customHeight="1">
      <c r="A735" s="15" t="s">
        <v>1576</v>
      </c>
      <c r="B735" s="15" t="s">
        <v>1577</v>
      </c>
      <c r="C735" s="107">
        <v>0.057999999999999996</v>
      </c>
      <c r="D735" s="15" t="s">
        <v>4148</v>
      </c>
      <c r="E735" s="93">
        <v>1.0</v>
      </c>
      <c r="F735" s="93">
        <v>1.0</v>
      </c>
      <c r="G735" s="93">
        <v>1.0</v>
      </c>
      <c r="H735" s="93">
        <v>9600.0</v>
      </c>
      <c r="I735" s="15" t="s">
        <v>1570</v>
      </c>
      <c r="J735" s="107">
        <v>1.0</v>
      </c>
      <c r="K735" s="93">
        <v>2.0</v>
      </c>
      <c r="L735" s="15" t="s">
        <v>4147</v>
      </c>
      <c r="M735" s="104" t="str">
        <f t="shared" si="1"/>
        <v>#REF!</v>
      </c>
      <c r="N735" s="105">
        <f t="shared" si="2"/>
        <v>86400</v>
      </c>
      <c r="O735" s="108">
        <f>IFERROR(IF(IF(LEFT(I735,1)="B",VLOOKUP(A735,'item dashboard'!A:K,11,0),"")&lt;1,0,IF(LEFT(I735,1)="b",VLOOKUP(A735,'item dashboard'!A:K,11,0),"")),"")</f>
        <v>0</v>
      </c>
      <c r="P735" s="105" t="str">
        <f>IFERROR(VLOOKUP(A735,[2]Sheet2!$A:$C,3,0),1)</f>
        <v>#ERROR!</v>
      </c>
      <c r="Q735" s="109" t="str">
        <f>VLOOKUP(A735,'item dashboard'!A:A,1,0)</f>
        <v>B-L12-W58TOBOND-R</v>
      </c>
      <c r="R735" s="109"/>
      <c r="S735" s="109"/>
    </row>
    <row r="736" ht="12.75" customHeight="1">
      <c r="A736" s="15" t="s">
        <v>1578</v>
      </c>
      <c r="B736" s="15" t="s">
        <v>1579</v>
      </c>
      <c r="C736" s="107">
        <v>0.0687</v>
      </c>
      <c r="D736" s="15" t="s">
        <v>4145</v>
      </c>
      <c r="E736" s="93">
        <v>7200.0</v>
      </c>
      <c r="F736" s="93">
        <v>1.0</v>
      </c>
      <c r="G736" s="93">
        <v>25.0</v>
      </c>
      <c r="H736" s="93">
        <v>24096.0</v>
      </c>
      <c r="I736" s="15" t="s">
        <v>4146</v>
      </c>
      <c r="J736" s="107">
        <v>0.03159</v>
      </c>
      <c r="K736" s="93">
        <v>2.5</v>
      </c>
      <c r="L736" s="15" t="s">
        <v>4199</v>
      </c>
      <c r="M736" s="104" t="str">
        <f t="shared" si="1"/>
        <v>#REF!</v>
      </c>
      <c r="N736" s="105">
        <f t="shared" si="2"/>
        <v>3456</v>
      </c>
      <c r="O736" s="108" t="str">
        <f>IFERROR(IF(IF(LEFT(I736,1)="B",VLOOKUP(A736,'item dashboard'!A:K,11,0),"")&lt;1,0,IF(LEFT(I736,1)="b",VLOOKUP(A736,'item dashboard'!A:K,11,0),"")),"")</f>
        <v/>
      </c>
      <c r="P736" s="105" t="str">
        <f>IFERROR(VLOOKUP(A736,[2]Sheet2!$A:$C,3,0),1)</f>
        <v>#ERROR!</v>
      </c>
      <c r="Q736" s="109" t="str">
        <f>VLOOKUP(A736,'item dashboard'!A:A,1,0)</f>
        <v>B-L12-W65</v>
      </c>
      <c r="R736" s="109"/>
      <c r="S736" s="109"/>
    </row>
    <row r="737" ht="12.75" customHeight="1">
      <c r="A737" s="15" t="s">
        <v>1580</v>
      </c>
      <c r="B737" s="15" t="s">
        <v>1581</v>
      </c>
      <c r="C737" s="107">
        <v>0.05</v>
      </c>
      <c r="D737" s="15" t="s">
        <v>4145</v>
      </c>
      <c r="E737" s="93">
        <v>7200.0</v>
      </c>
      <c r="F737" s="93">
        <v>1.0</v>
      </c>
      <c r="G737" s="93">
        <v>24.0</v>
      </c>
      <c r="H737" s="93">
        <v>25736.0</v>
      </c>
      <c r="I737" s="15" t="s">
        <v>4146</v>
      </c>
      <c r="J737" s="107">
        <v>0.024399999999999998</v>
      </c>
      <c r="K737" s="93">
        <v>2.5</v>
      </c>
      <c r="L737" s="15" t="s">
        <v>4149</v>
      </c>
      <c r="M737" s="104" t="str">
        <f t="shared" si="1"/>
        <v>#REF!</v>
      </c>
      <c r="N737" s="105">
        <f t="shared" si="2"/>
        <v>3600</v>
      </c>
      <c r="O737" s="108" t="str">
        <f>IFERROR(IF(IF(LEFT(I737,1)="B",VLOOKUP(A737,'item dashboard'!A:K,11,0),"")&lt;1,0,IF(LEFT(I737,1)="b",VLOOKUP(A737,'item dashboard'!A:K,11,0),"")),"")</f>
        <v/>
      </c>
      <c r="P737" s="105" t="str">
        <f>IFERROR(VLOOKUP(A737,[2]Sheet2!$A:$C,3,0),1)</f>
        <v>#ERROR!</v>
      </c>
      <c r="Q737" s="109" t="str">
        <f>VLOOKUP(A737,'item dashboard'!A:A,1,0)</f>
        <v>B-L13LO-GN50</v>
      </c>
      <c r="R737" s="109"/>
      <c r="S737" s="109"/>
    </row>
    <row r="738" ht="12.75" customHeight="1">
      <c r="A738" s="15" t="s">
        <v>1582</v>
      </c>
      <c r="B738" s="15" t="s">
        <v>1513</v>
      </c>
      <c r="C738" s="107">
        <v>0.057999999999999996</v>
      </c>
      <c r="D738" s="15" t="s">
        <v>4145</v>
      </c>
      <c r="E738" s="93">
        <v>7200.0</v>
      </c>
      <c r="F738" s="93">
        <v>1.0</v>
      </c>
      <c r="G738" s="93">
        <v>28.0</v>
      </c>
      <c r="H738" s="93">
        <v>21523.0</v>
      </c>
      <c r="I738" s="15" t="s">
        <v>4146</v>
      </c>
      <c r="J738" s="107">
        <v>0.014499999999999999</v>
      </c>
      <c r="K738" s="93">
        <v>2.5</v>
      </c>
      <c r="L738" s="15" t="s">
        <v>4147</v>
      </c>
      <c r="M738" s="104" t="str">
        <f t="shared" si="1"/>
        <v>#REF!</v>
      </c>
      <c r="N738" s="105">
        <f t="shared" si="2"/>
        <v>3085.714286</v>
      </c>
      <c r="O738" s="108" t="str">
        <f>IFERROR(IF(IF(LEFT(I738,1)="B",VLOOKUP(A738,'item dashboard'!A:K,11,0),"")&lt;1,0,IF(LEFT(I738,1)="b",VLOOKUP(A738,'item dashboard'!A:K,11,0),"")),"")</f>
        <v/>
      </c>
      <c r="P738" s="105" t="str">
        <f>IFERROR(VLOOKUP(A738,[2]Sheet2!$A:$C,3,0),1)</f>
        <v>#ERROR!</v>
      </c>
      <c r="Q738" s="109" t="str">
        <f>VLOOKUP(A738,'item dashboard'!A:A,1,0)</f>
        <v>B-L13LO-N58</v>
      </c>
      <c r="R738" s="109"/>
      <c r="S738" s="109"/>
    </row>
    <row r="739" ht="12.75" customHeight="1">
      <c r="A739" s="15" t="s">
        <v>1583</v>
      </c>
      <c r="B739" s="15" t="s">
        <v>1584</v>
      </c>
      <c r="C739" s="107">
        <v>0.057999999999999996</v>
      </c>
      <c r="D739" s="15" t="s">
        <v>4145</v>
      </c>
      <c r="E739" s="93">
        <v>7200.0</v>
      </c>
      <c r="F739" s="93">
        <v>1.0</v>
      </c>
      <c r="G739" s="93">
        <v>27.23</v>
      </c>
      <c r="H739" s="93">
        <v>21523.0</v>
      </c>
      <c r="I739" s="15" t="s">
        <v>4146</v>
      </c>
      <c r="J739" s="107">
        <v>0.013224</v>
      </c>
      <c r="K739" s="93">
        <v>2.5</v>
      </c>
      <c r="L739" s="15" t="s">
        <v>4147</v>
      </c>
      <c r="M739" s="104" t="str">
        <f t="shared" si="1"/>
        <v>#REF!</v>
      </c>
      <c r="N739" s="105">
        <f t="shared" si="2"/>
        <v>3172.970988</v>
      </c>
      <c r="O739" s="108" t="str">
        <f>IFERROR(IF(IF(LEFT(I739,1)="B",VLOOKUP(A739,'item dashboard'!A:K,11,0),"")&lt;1,0,IF(LEFT(I739,1)="b",VLOOKUP(A739,'item dashboard'!A:K,11,0),"")),"")</f>
        <v/>
      </c>
      <c r="P739" s="105" t="str">
        <f>IFERROR(VLOOKUP(A739,[2]Sheet2!$A:$C,3,0),1)</f>
        <v>#ERROR!</v>
      </c>
      <c r="Q739" s="109" t="str">
        <f>VLOOKUP(A739,'item dashboard'!A:A,1,0)</f>
        <v>B-L13LO-O58</v>
      </c>
      <c r="R739" s="109"/>
      <c r="S739" s="109"/>
    </row>
    <row r="740" ht="12.75" customHeight="1">
      <c r="A740" s="15" t="s">
        <v>1585</v>
      </c>
      <c r="B740" s="15" t="s">
        <v>1586</v>
      </c>
      <c r="C740" s="107">
        <v>0.057999999999999996</v>
      </c>
      <c r="D740" s="15" t="s">
        <v>4148</v>
      </c>
      <c r="E740" s="93">
        <v>3600.0</v>
      </c>
      <c r="F740" s="93">
        <v>1.0</v>
      </c>
      <c r="G740" s="93">
        <v>4.0</v>
      </c>
      <c r="H740" s="93">
        <v>168000.0</v>
      </c>
      <c r="I740" s="15" t="s">
        <v>1583</v>
      </c>
      <c r="J740" s="107">
        <v>1.0</v>
      </c>
      <c r="K740" s="93">
        <v>2.0</v>
      </c>
      <c r="L740" s="15" t="s">
        <v>4147</v>
      </c>
      <c r="M740" s="104" t="str">
        <f t="shared" si="1"/>
        <v>#REF!</v>
      </c>
      <c r="N740" s="105">
        <f t="shared" si="2"/>
        <v>21600</v>
      </c>
      <c r="O740" s="108">
        <f>IFERROR(IF(IF(LEFT(I740,1)="B",VLOOKUP(A740,'item dashboard'!A:K,11,0),"")&lt;1,0,IF(LEFT(I740,1)="b",VLOOKUP(A740,'item dashboard'!A:K,11,0),"")),"")</f>
        <v>0</v>
      </c>
      <c r="P740" s="105" t="str">
        <f>IFERROR(VLOOKUP(A740,[2]Sheet2!$A:$C,3,0),1)</f>
        <v>#ERROR!</v>
      </c>
      <c r="Q740" s="109" t="str">
        <f>VLOOKUP(A740,'item dashboard'!A:A,1,0)</f>
        <v>B-L13LO-O58LEGN</v>
      </c>
      <c r="R740" s="109"/>
      <c r="S740" s="109"/>
    </row>
    <row r="741" ht="12.75" customHeight="1">
      <c r="A741" s="15" t="s">
        <v>1589</v>
      </c>
      <c r="B741" s="15" t="s">
        <v>1517</v>
      </c>
      <c r="C741" s="107">
        <v>0.057999999999999996</v>
      </c>
      <c r="D741" s="15" t="s">
        <v>4145</v>
      </c>
      <c r="E741" s="93">
        <v>7200.0</v>
      </c>
      <c r="F741" s="93">
        <v>1.0</v>
      </c>
      <c r="G741" s="93">
        <v>25.25</v>
      </c>
      <c r="H741" s="93">
        <v>21600.0</v>
      </c>
      <c r="I741" s="15" t="s">
        <v>4146</v>
      </c>
      <c r="J741" s="107">
        <v>0.013688</v>
      </c>
      <c r="K741" s="93">
        <v>2.5</v>
      </c>
      <c r="L741" s="15" t="s">
        <v>4147</v>
      </c>
      <c r="M741" s="104" t="str">
        <f t="shared" si="1"/>
        <v>#REF!</v>
      </c>
      <c r="N741" s="105">
        <f t="shared" si="2"/>
        <v>3421.782178</v>
      </c>
      <c r="O741" s="108" t="str">
        <f>IFERROR(IF(IF(LEFT(I741,1)="B",VLOOKUP(A741,'item dashboard'!A:K,11,0),"")&lt;1,0,IF(LEFT(I741,1)="b",VLOOKUP(A741,'item dashboard'!A:K,11,0),"")),"")</f>
        <v/>
      </c>
      <c r="P741" s="105" t="str">
        <f>IFERROR(VLOOKUP(A741,[2]Sheet2!$A:$C,3,0),1)</f>
        <v>#ERROR!</v>
      </c>
      <c r="Q741" s="109" t="str">
        <f>VLOOKUP(A741,'item dashboard'!A:A,1,0)</f>
        <v>B-L13LO-W58</v>
      </c>
      <c r="R741" s="109"/>
      <c r="S741" s="109"/>
    </row>
    <row r="742" ht="12.75" customHeight="1">
      <c r="A742" s="15" t="s">
        <v>1590</v>
      </c>
      <c r="B742" s="15" t="s">
        <v>1591</v>
      </c>
      <c r="C742" s="107">
        <v>0.057999999999999996</v>
      </c>
      <c r="D742" s="15" t="s">
        <v>4148</v>
      </c>
      <c r="E742" s="93">
        <v>3600.0</v>
      </c>
      <c r="F742" s="93">
        <v>1.0</v>
      </c>
      <c r="G742" s="93">
        <v>3.6</v>
      </c>
      <c r="H742" s="93">
        <v>24000.0</v>
      </c>
      <c r="I742" s="15" t="s">
        <v>1589</v>
      </c>
      <c r="J742" s="107">
        <v>1.0</v>
      </c>
      <c r="K742" s="93">
        <v>2.0</v>
      </c>
      <c r="L742" s="15" t="s">
        <v>4147</v>
      </c>
      <c r="M742" s="104" t="str">
        <f t="shared" si="1"/>
        <v>#REF!</v>
      </c>
      <c r="N742" s="105">
        <f t="shared" si="2"/>
        <v>24000</v>
      </c>
      <c r="O742" s="108">
        <f>IFERROR(IF(IF(LEFT(I742,1)="B",VLOOKUP(A742,'item dashboard'!A:K,11,0),"")&lt;1,0,IF(LEFT(I742,1)="b",VLOOKUP(A742,'item dashboard'!A:K,11,0),"")),"")</f>
        <v>0</v>
      </c>
      <c r="P742" s="105" t="str">
        <f>IFERROR(VLOOKUP(A742,[2]Sheet2!$A:$C,3,0),1)</f>
        <v>#ERROR!</v>
      </c>
      <c r="Q742" s="109" t="str">
        <f>VLOOKUP(A742,'item dashboard'!A:A,1,0)</f>
        <v>B-L13LO-W58KAMI</v>
      </c>
      <c r="R742" s="109"/>
      <c r="S742" s="109"/>
    </row>
    <row r="743" ht="12.75" customHeight="1">
      <c r="A743" s="15" t="s">
        <v>1592</v>
      </c>
      <c r="B743" s="15" t="s">
        <v>1593</v>
      </c>
      <c r="C743" s="107">
        <v>0.057999999999999996</v>
      </c>
      <c r="D743" s="15" t="s">
        <v>4148</v>
      </c>
      <c r="E743" s="93">
        <v>3600.0</v>
      </c>
      <c r="F743" s="93">
        <v>1.0</v>
      </c>
      <c r="G743" s="93">
        <v>3.6</v>
      </c>
      <c r="H743" s="93">
        <v>24000.0</v>
      </c>
      <c r="I743" s="15" t="s">
        <v>1589</v>
      </c>
      <c r="J743" s="107">
        <v>1.0</v>
      </c>
      <c r="K743" s="93">
        <v>2.0</v>
      </c>
      <c r="L743" s="15" t="s">
        <v>4147</v>
      </c>
      <c r="M743" s="104" t="str">
        <f t="shared" si="1"/>
        <v>#REF!</v>
      </c>
      <c r="N743" s="105">
        <f t="shared" si="2"/>
        <v>24000</v>
      </c>
      <c r="O743" s="108">
        <f>IFERROR(IF(IF(LEFT(I743,1)="B",VLOOKUP(A743,'item dashboard'!A:K,11,0),"")&lt;1,0,IF(LEFT(I743,1)="b",VLOOKUP(A743,'item dashboard'!A:K,11,0),"")),"")</f>
        <v>0</v>
      </c>
      <c r="P743" s="105" t="str">
        <f>IFERROR(VLOOKUP(A743,[2]Sheet2!$A:$C,3,0),1)</f>
        <v>#ERROR!</v>
      </c>
      <c r="Q743" s="109" t="str">
        <f>VLOOKUP(A743,'item dashboard'!A:A,1,0)</f>
        <v>B-L13LO-W58ODEX</v>
      </c>
      <c r="R743" s="109"/>
      <c r="S743" s="109"/>
    </row>
    <row r="744" ht="12.75" customHeight="1">
      <c r="A744" s="15" t="s">
        <v>1594</v>
      </c>
      <c r="B744" s="15" t="s">
        <v>1595</v>
      </c>
      <c r="C744" s="107">
        <v>0.057999999999999996</v>
      </c>
      <c r="D744" s="15" t="s">
        <v>4148</v>
      </c>
      <c r="E744" s="93">
        <v>3600.0</v>
      </c>
      <c r="F744" s="93">
        <v>1.0</v>
      </c>
      <c r="G744" s="93">
        <v>3.6</v>
      </c>
      <c r="H744" s="93">
        <v>24000.0</v>
      </c>
      <c r="I744" s="15" t="s">
        <v>1589</v>
      </c>
      <c r="J744" s="107">
        <v>1.0</v>
      </c>
      <c r="K744" s="93">
        <v>2.0</v>
      </c>
      <c r="L744" s="15" t="s">
        <v>4147</v>
      </c>
      <c r="M744" s="104" t="str">
        <f t="shared" si="1"/>
        <v>#REF!</v>
      </c>
      <c r="N744" s="105">
        <f t="shared" si="2"/>
        <v>24000</v>
      </c>
      <c r="O744" s="108">
        <f>IFERROR(IF(IF(LEFT(I744,1)="B",VLOOKUP(A744,'item dashboard'!A:K,11,0),"")&lt;1,0,IF(LEFT(I744,1)="b",VLOOKUP(A744,'item dashboard'!A:K,11,0),"")),"")</f>
        <v>0</v>
      </c>
      <c r="P744" s="105" t="str">
        <f>IFERROR(VLOOKUP(A744,[2]Sheet2!$A:$C,3,0),1)</f>
        <v>#ERROR!</v>
      </c>
      <c r="Q744" s="109" t="str">
        <f>VLOOKUP(A744,'item dashboard'!A:A,1,0)</f>
        <v>B-L13LO-W58ODEX-R</v>
      </c>
      <c r="R744" s="109"/>
      <c r="S744" s="109"/>
    </row>
    <row r="745" ht="12.75" customHeight="1">
      <c r="A745" s="15" t="s">
        <v>1596</v>
      </c>
      <c r="B745" s="15" t="s">
        <v>1597</v>
      </c>
      <c r="C745" s="107">
        <v>0.057999999999999996</v>
      </c>
      <c r="D745" s="15" t="s">
        <v>4148</v>
      </c>
      <c r="E745" s="93">
        <v>3600.0</v>
      </c>
      <c r="F745" s="93">
        <v>1.0</v>
      </c>
      <c r="G745" s="93">
        <v>3.6</v>
      </c>
      <c r="H745" s="93">
        <v>24000.0</v>
      </c>
      <c r="I745" s="15" t="s">
        <v>1589</v>
      </c>
      <c r="J745" s="107">
        <v>1.0</v>
      </c>
      <c r="K745" s="93">
        <v>2.0</v>
      </c>
      <c r="L745" s="15" t="s">
        <v>4147</v>
      </c>
      <c r="M745" s="104" t="str">
        <f t="shared" si="1"/>
        <v>#REF!</v>
      </c>
      <c r="N745" s="105">
        <f t="shared" si="2"/>
        <v>24000</v>
      </c>
      <c r="O745" s="108">
        <f>IFERROR(IF(IF(LEFT(I745,1)="B",VLOOKUP(A745,'item dashboard'!A:K,11,0),"")&lt;1,0,IF(LEFT(I745,1)="b",VLOOKUP(A745,'item dashboard'!A:K,11,0),"")),"")</f>
        <v>0</v>
      </c>
      <c r="P745" s="105" t="str">
        <f>IFERROR(VLOOKUP(A745,[2]Sheet2!$A:$C,3,0),1)</f>
        <v>#ERROR!</v>
      </c>
      <c r="Q745" s="109" t="str">
        <f>VLOOKUP(A745,'item dashboard'!A:A,1,0)</f>
        <v>B-L13LO-W58RNG</v>
      </c>
      <c r="R745" s="109"/>
      <c r="S745" s="109"/>
    </row>
    <row r="746" ht="12.75" customHeight="1">
      <c r="A746" s="15" t="s">
        <v>1587</v>
      </c>
      <c r="B746" s="15" t="s">
        <v>1588</v>
      </c>
      <c r="C746" s="107">
        <v>0.057999999999999996</v>
      </c>
      <c r="D746" s="15" t="s">
        <v>4145</v>
      </c>
      <c r="E746" s="93">
        <v>7200.0</v>
      </c>
      <c r="F746" s="93">
        <v>1.0</v>
      </c>
      <c r="G746" s="93">
        <v>27.6</v>
      </c>
      <c r="H746" s="93">
        <v>21523.0</v>
      </c>
      <c r="I746" s="15" t="s">
        <v>4146</v>
      </c>
      <c r="J746" s="107">
        <v>0.014499999999999999</v>
      </c>
      <c r="K746" s="93">
        <v>2.5</v>
      </c>
      <c r="L746" s="15" t="s">
        <v>4147</v>
      </c>
      <c r="M746" s="104" t="str">
        <f t="shared" si="1"/>
        <v>#REF!</v>
      </c>
      <c r="N746" s="105">
        <f t="shared" si="2"/>
        <v>3130.434783</v>
      </c>
      <c r="O746" s="108" t="str">
        <f>IFERROR(IF(IF(LEFT(I746,1)="B",VLOOKUP(A746,'item dashboard'!A:K,11,0),"")&lt;1,0,IF(LEFT(I746,1)="b",VLOOKUP(A746,'item dashboard'!A:K,11,0),"")),"")</f>
        <v/>
      </c>
      <c r="P746" s="105" t="str">
        <f>IFERROR(VLOOKUP(A746,[2]Sheet2!$A:$C,3,0),1)</f>
        <v>#ERROR!</v>
      </c>
      <c r="Q746" s="109" t="str">
        <f>VLOOKUP(A746,'item dashboard'!A:A,1,0)</f>
        <v>B-L13LOSQ-N58</v>
      </c>
      <c r="R746" s="109"/>
      <c r="S746" s="109"/>
    </row>
    <row r="747" ht="12.75" customHeight="1">
      <c r="A747" s="15" t="s">
        <v>1598</v>
      </c>
      <c r="B747" s="15" t="s">
        <v>1599</v>
      </c>
      <c r="C747" s="107">
        <v>0.05</v>
      </c>
      <c r="D747" s="15" t="s">
        <v>4145</v>
      </c>
      <c r="E747" s="93">
        <v>7200.0</v>
      </c>
      <c r="F747" s="93">
        <v>1.0</v>
      </c>
      <c r="G747" s="93">
        <v>20.0</v>
      </c>
      <c r="H747" s="93">
        <v>30240.0</v>
      </c>
      <c r="I747" s="15" t="s">
        <v>4146</v>
      </c>
      <c r="J747" s="107">
        <v>0.024399999999999998</v>
      </c>
      <c r="K747" s="93">
        <v>2.5</v>
      </c>
      <c r="L747" s="15" t="s">
        <v>4149</v>
      </c>
      <c r="M747" s="104" t="str">
        <f t="shared" si="1"/>
        <v>#REF!</v>
      </c>
      <c r="N747" s="105">
        <f t="shared" si="2"/>
        <v>4320</v>
      </c>
      <c r="O747" s="108" t="str">
        <f>IFERROR(IF(IF(LEFT(I747,1)="B",VLOOKUP(A747,'item dashboard'!A:K,11,0),"")&lt;1,0,IF(LEFT(I747,1)="b",VLOOKUP(A747,'item dashboard'!A:K,11,0),"")),"")</f>
        <v/>
      </c>
      <c r="P747" s="105" t="str">
        <f>IFERROR(VLOOKUP(A747,[2]Sheet2!$A:$C,3,0),1)</f>
        <v>#ERROR!</v>
      </c>
      <c r="Q747" s="109" t="str">
        <f>VLOOKUP(A747,'item dashboard'!A:A,1,0)</f>
        <v>B-L13R-GN50</v>
      </c>
      <c r="R747" s="109"/>
      <c r="S747" s="109"/>
    </row>
    <row r="748" ht="12.75" customHeight="1">
      <c r="A748" s="15" t="s">
        <v>1600</v>
      </c>
      <c r="B748" s="15" t="s">
        <v>1601</v>
      </c>
      <c r="C748" s="107">
        <v>0.048</v>
      </c>
      <c r="D748" s="15" t="s">
        <v>4148</v>
      </c>
      <c r="E748" s="93">
        <v>3600.0</v>
      </c>
      <c r="F748" s="93">
        <v>1.0</v>
      </c>
      <c r="G748" s="93">
        <v>3.6</v>
      </c>
      <c r="H748" s="93">
        <v>4827.0</v>
      </c>
      <c r="I748" s="15" t="s">
        <v>1602</v>
      </c>
      <c r="J748" s="107">
        <v>1.0</v>
      </c>
      <c r="K748" s="93">
        <v>2.0</v>
      </c>
      <c r="L748" s="15" t="s">
        <v>4147</v>
      </c>
      <c r="M748" s="104" t="str">
        <f t="shared" si="1"/>
        <v>#REF!</v>
      </c>
      <c r="N748" s="105">
        <f t="shared" si="2"/>
        <v>24000</v>
      </c>
      <c r="O748" s="108">
        <f>IFERROR(IF(IF(LEFT(I748,1)="B",VLOOKUP(A748,'item dashboard'!A:K,11,0),"")&lt;1,0,IF(LEFT(I748,1)="b",VLOOKUP(A748,'item dashboard'!A:K,11,0),"")),"")</f>
        <v>0</v>
      </c>
      <c r="P748" s="105" t="str">
        <f>IFERROR(VLOOKUP(A748,[2]Sheet2!$A:$C,3,0),1)</f>
        <v>#ERROR!</v>
      </c>
      <c r="Q748" s="109" t="str">
        <f>VLOOKUP(A748,'item dashboard'!A:A,1,0)</f>
        <v>B-L13R-N48CHEM-T</v>
      </c>
      <c r="R748" s="109"/>
      <c r="S748" s="109"/>
    </row>
    <row r="749" ht="12.75" customHeight="1">
      <c r="A749" s="15" t="s">
        <v>1602</v>
      </c>
      <c r="B749" s="15" t="s">
        <v>1513</v>
      </c>
      <c r="C749" s="107">
        <v>0.05</v>
      </c>
      <c r="D749" s="15" t="s">
        <v>4145</v>
      </c>
      <c r="E749" s="93">
        <v>7200.0</v>
      </c>
      <c r="F749" s="93">
        <v>1.0</v>
      </c>
      <c r="G749" s="93">
        <v>18.0</v>
      </c>
      <c r="H749" s="93">
        <v>33788.0</v>
      </c>
      <c r="I749" s="15" t="s">
        <v>4146</v>
      </c>
      <c r="J749" s="107">
        <v>0.0125</v>
      </c>
      <c r="K749" s="93">
        <v>2.5</v>
      </c>
      <c r="L749" s="15" t="s">
        <v>4147</v>
      </c>
      <c r="M749" s="104" t="str">
        <f t="shared" si="1"/>
        <v>#REF!</v>
      </c>
      <c r="N749" s="105">
        <f t="shared" si="2"/>
        <v>4800</v>
      </c>
      <c r="O749" s="108" t="str">
        <f>IFERROR(IF(IF(LEFT(I749,1)="B",VLOOKUP(A749,'item dashboard'!A:K,11,0),"")&lt;1,0,IF(LEFT(I749,1)="b",VLOOKUP(A749,'item dashboard'!A:K,11,0),"")),"")</f>
        <v/>
      </c>
      <c r="P749" s="105" t="str">
        <f>IFERROR(VLOOKUP(A749,[2]Sheet2!$A:$C,3,0),1)</f>
        <v>#ERROR!</v>
      </c>
      <c r="Q749" s="109" t="str">
        <f>VLOOKUP(A749,'item dashboard'!A:A,1,0)</f>
        <v>B-L13R-N50</v>
      </c>
      <c r="R749" s="109"/>
      <c r="S749" s="109"/>
    </row>
    <row r="750" ht="12.75" customHeight="1">
      <c r="A750" s="15" t="s">
        <v>1603</v>
      </c>
      <c r="B750" s="15" t="s">
        <v>1604</v>
      </c>
      <c r="C750" s="107">
        <v>0.05</v>
      </c>
      <c r="D750" s="15" t="s">
        <v>4148</v>
      </c>
      <c r="E750" s="93">
        <v>3600.0</v>
      </c>
      <c r="F750" s="93">
        <v>1.0</v>
      </c>
      <c r="G750" s="93">
        <v>3.6</v>
      </c>
      <c r="H750" s="93">
        <v>4827.0</v>
      </c>
      <c r="I750" s="15" t="s">
        <v>1602</v>
      </c>
      <c r="J750" s="107">
        <v>1.0</v>
      </c>
      <c r="K750" s="93">
        <v>2.0</v>
      </c>
      <c r="L750" s="15" t="s">
        <v>4147</v>
      </c>
      <c r="M750" s="104" t="str">
        <f t="shared" si="1"/>
        <v>#REF!</v>
      </c>
      <c r="N750" s="105">
        <f t="shared" si="2"/>
        <v>24000</v>
      </c>
      <c r="O750" s="108">
        <f>IFERROR(IF(IF(LEFT(I750,1)="B",VLOOKUP(A750,'item dashboard'!A:K,11,0),"")&lt;1,0,IF(LEFT(I750,1)="b",VLOOKUP(A750,'item dashboard'!A:K,11,0),"")),"")</f>
        <v>0</v>
      </c>
      <c r="P750" s="105" t="str">
        <f>IFERROR(VLOOKUP(A750,[2]Sheet2!$A:$C,3,0),1)</f>
        <v>#ERROR!</v>
      </c>
      <c r="Q750" s="109" t="str">
        <f>VLOOKUP(A750,'item dashboard'!A:A,1,0)</f>
        <v>B-L13R-N50NOVA</v>
      </c>
      <c r="R750" s="109"/>
      <c r="S750" s="109"/>
    </row>
    <row r="751" ht="12.75" customHeight="1">
      <c r="A751" s="15" t="s">
        <v>1605</v>
      </c>
      <c r="B751" s="15" t="s">
        <v>1606</v>
      </c>
      <c r="C751" s="107">
        <v>0.05</v>
      </c>
      <c r="D751" s="15" t="s">
        <v>4145</v>
      </c>
      <c r="E751" s="93">
        <v>7200.0</v>
      </c>
      <c r="F751" s="93">
        <v>1.0</v>
      </c>
      <c r="G751" s="93">
        <v>20.0</v>
      </c>
      <c r="H751" s="93">
        <v>29793.0</v>
      </c>
      <c r="I751" s="15" t="s">
        <v>4146</v>
      </c>
      <c r="J751" s="107">
        <v>0.0245</v>
      </c>
      <c r="K751" s="93">
        <v>2.5</v>
      </c>
      <c r="L751" s="15" t="s">
        <v>4149</v>
      </c>
      <c r="M751" s="104" t="str">
        <f t="shared" si="1"/>
        <v>#REF!</v>
      </c>
      <c r="N751" s="105">
        <f t="shared" si="2"/>
        <v>4320</v>
      </c>
      <c r="O751" s="108" t="str">
        <f>IFERROR(IF(IF(LEFT(I751,1)="B",VLOOKUP(A751,'item dashboard'!A:K,11,0),"")&lt;1,0,IF(LEFT(I751,1)="b",VLOOKUP(A751,'item dashboard'!A:K,11,0),"")),"")</f>
        <v/>
      </c>
      <c r="P751" s="105" t="str">
        <f>IFERROR(VLOOKUP(A751,[2]Sheet2!$A:$C,3,0),1)</f>
        <v>#ERROR!</v>
      </c>
      <c r="Q751" s="109" t="str">
        <f>VLOOKUP(A751,'item dashboard'!A:A,1,0)</f>
        <v>B-L13R-PN50</v>
      </c>
      <c r="R751" s="109"/>
      <c r="S751" s="109"/>
    </row>
    <row r="752" ht="12.75" customHeight="1">
      <c r="A752" s="15" t="s">
        <v>1607</v>
      </c>
      <c r="B752" s="15" t="s">
        <v>1517</v>
      </c>
      <c r="C752" s="107">
        <v>0.04</v>
      </c>
      <c r="D752" s="15" t="s">
        <v>4145</v>
      </c>
      <c r="E752" s="93">
        <v>7200.0</v>
      </c>
      <c r="F752" s="93">
        <v>1.0</v>
      </c>
      <c r="G752" s="93">
        <v>18.0</v>
      </c>
      <c r="H752" s="93">
        <v>33788.0</v>
      </c>
      <c r="I752" s="15" t="s">
        <v>4146</v>
      </c>
      <c r="J752" s="107">
        <v>0.009439999999999999</v>
      </c>
      <c r="K752" s="93">
        <v>2.5</v>
      </c>
      <c r="L752" s="15" t="s">
        <v>4147</v>
      </c>
      <c r="M752" s="104" t="str">
        <f t="shared" si="1"/>
        <v>#REF!</v>
      </c>
      <c r="N752" s="105">
        <f t="shared" si="2"/>
        <v>4800</v>
      </c>
      <c r="O752" s="108" t="str">
        <f>IFERROR(IF(IF(LEFT(I752,1)="B",VLOOKUP(A752,'item dashboard'!A:K,11,0),"")&lt;1,0,IF(LEFT(I752,1)="b",VLOOKUP(A752,'item dashboard'!A:K,11,0),"")),"")</f>
        <v/>
      </c>
      <c r="P752" s="105" t="str">
        <f>IFERROR(VLOOKUP(A752,[2]Sheet2!$A:$C,3,0),1)</f>
        <v>#ERROR!</v>
      </c>
      <c r="Q752" s="109" t="str">
        <f>VLOOKUP(A752,'item dashboard'!A:A,1,0)</f>
        <v>B-L13R-W40</v>
      </c>
      <c r="R752" s="109"/>
      <c r="S752" s="109"/>
    </row>
    <row r="753" ht="12.75" customHeight="1">
      <c r="A753" s="15" t="s">
        <v>1608</v>
      </c>
      <c r="B753" s="15" t="s">
        <v>1609</v>
      </c>
      <c r="C753" s="107">
        <v>0.04</v>
      </c>
      <c r="D753" s="15" t="s">
        <v>4148</v>
      </c>
      <c r="E753" s="93">
        <v>3600.0</v>
      </c>
      <c r="F753" s="93">
        <v>1.0</v>
      </c>
      <c r="G753" s="93">
        <v>4.0</v>
      </c>
      <c r="H753" s="93">
        <v>168000.0</v>
      </c>
      <c r="I753" s="15" t="s">
        <v>1607</v>
      </c>
      <c r="J753" s="107">
        <v>1.0</v>
      </c>
      <c r="K753" s="93">
        <v>2.0</v>
      </c>
      <c r="L753" s="15" t="s">
        <v>4147</v>
      </c>
      <c r="M753" s="104" t="str">
        <f t="shared" si="1"/>
        <v>#REF!</v>
      </c>
      <c r="N753" s="105">
        <f t="shared" si="2"/>
        <v>21600</v>
      </c>
      <c r="O753" s="108">
        <f>IFERROR(IF(IF(LEFT(I753,1)="B",VLOOKUP(A753,'item dashboard'!A:K,11,0),"")&lt;1,0,IF(LEFT(I753,1)="b",VLOOKUP(A753,'item dashboard'!A:K,11,0),"")),"")</f>
        <v>0</v>
      </c>
      <c r="P753" s="105" t="str">
        <f>IFERROR(VLOOKUP(A753,[2]Sheet2!$A:$C,3,0),1)</f>
        <v>#ERROR!</v>
      </c>
      <c r="Q753" s="109" t="str">
        <f>VLOOKUP(A753,'item dashboard'!A:A,1,0)</f>
        <v>B-L13R-W40AV-A</v>
      </c>
      <c r="R753" s="109"/>
      <c r="S753" s="109"/>
    </row>
    <row r="754" ht="12.75" customHeight="1">
      <c r="A754" s="15" t="s">
        <v>1610</v>
      </c>
      <c r="B754" s="15" t="s">
        <v>1611</v>
      </c>
      <c r="C754" s="107">
        <v>0.04</v>
      </c>
      <c r="D754" s="15" t="s">
        <v>4148</v>
      </c>
      <c r="E754" s="93">
        <v>3600.0</v>
      </c>
      <c r="F754" s="93">
        <v>1.0</v>
      </c>
      <c r="G754" s="93">
        <v>4.0</v>
      </c>
      <c r="H754" s="93">
        <v>168000.0</v>
      </c>
      <c r="I754" s="15" t="s">
        <v>1607</v>
      </c>
      <c r="J754" s="107">
        <v>1.0</v>
      </c>
      <c r="K754" s="93">
        <v>2.0</v>
      </c>
      <c r="L754" s="15" t="s">
        <v>4147</v>
      </c>
      <c r="M754" s="104" t="str">
        <f t="shared" si="1"/>
        <v>#REF!</v>
      </c>
      <c r="N754" s="105">
        <f t="shared" si="2"/>
        <v>21600</v>
      </c>
      <c r="O754" s="108">
        <f>IFERROR(IF(IF(LEFT(I754,1)="B",VLOOKUP(A754,'item dashboard'!A:K,11,0),"")&lt;1,0,IF(LEFT(I754,1)="b",VLOOKUP(A754,'item dashboard'!A:K,11,0),"")),"")</f>
        <v>0</v>
      </c>
      <c r="P754" s="105" t="str">
        <f>IFERROR(VLOOKUP(A754,[2]Sheet2!$A:$C,3,0),1)</f>
        <v>#ERROR!</v>
      </c>
      <c r="Q754" s="109" t="str">
        <f>VLOOKUP(A754,'item dashboard'!A:A,1,0)</f>
        <v>B-L13R-W40AV-B</v>
      </c>
      <c r="R754" s="109"/>
      <c r="S754" s="109"/>
    </row>
    <row r="755" ht="12.75" customHeight="1">
      <c r="A755" s="15" t="s">
        <v>1612</v>
      </c>
      <c r="B755" s="15" t="s">
        <v>1613</v>
      </c>
      <c r="C755" s="107">
        <v>0.04</v>
      </c>
      <c r="D755" s="15" t="s">
        <v>4148</v>
      </c>
      <c r="E755" s="93">
        <v>3600.0</v>
      </c>
      <c r="F755" s="93">
        <v>1.0</v>
      </c>
      <c r="G755" s="93">
        <v>4.0</v>
      </c>
      <c r="H755" s="93">
        <v>21600.0</v>
      </c>
      <c r="I755" s="15" t="s">
        <v>1607</v>
      </c>
      <c r="J755" s="107">
        <v>1.0</v>
      </c>
      <c r="K755" s="93">
        <v>2.0</v>
      </c>
      <c r="L755" s="15" t="s">
        <v>4147</v>
      </c>
      <c r="M755" s="104" t="str">
        <f t="shared" si="1"/>
        <v>#REF!</v>
      </c>
      <c r="N755" s="105">
        <f t="shared" si="2"/>
        <v>21600</v>
      </c>
      <c r="O755" s="108">
        <f>IFERROR(IF(IF(LEFT(I755,1)="B",VLOOKUP(A755,'item dashboard'!A:K,11,0),"")&lt;1,0,IF(LEFT(I755,1)="b",VLOOKUP(A755,'item dashboard'!A:K,11,0),"")),"")</f>
        <v>0</v>
      </c>
      <c r="P755" s="105" t="str">
        <f>IFERROR(VLOOKUP(A755,[2]Sheet2!$A:$C,3,0),1)</f>
        <v>#ERROR!</v>
      </c>
      <c r="Q755" s="109" t="str">
        <f>VLOOKUP(A755,'item dashboard'!A:A,1,0)</f>
        <v>B-L13R-W40NAS-A</v>
      </c>
      <c r="R755" s="109"/>
      <c r="S755" s="109"/>
    </row>
    <row r="756" ht="12.75" customHeight="1">
      <c r="A756" s="15" t="s">
        <v>1614</v>
      </c>
      <c r="B756" s="15" t="s">
        <v>1615</v>
      </c>
      <c r="C756" s="107">
        <v>0.04</v>
      </c>
      <c r="D756" s="15" t="s">
        <v>4148</v>
      </c>
      <c r="E756" s="93">
        <v>3600.0</v>
      </c>
      <c r="F756" s="93">
        <v>1.0</v>
      </c>
      <c r="G756" s="93">
        <v>4.0</v>
      </c>
      <c r="H756" s="93">
        <v>21600.0</v>
      </c>
      <c r="I756" s="15" t="s">
        <v>1607</v>
      </c>
      <c r="J756" s="107">
        <v>1.0</v>
      </c>
      <c r="K756" s="93">
        <v>2.0</v>
      </c>
      <c r="L756" s="15" t="s">
        <v>4147</v>
      </c>
      <c r="M756" s="104" t="str">
        <f t="shared" si="1"/>
        <v>#REF!</v>
      </c>
      <c r="N756" s="105">
        <f t="shared" si="2"/>
        <v>21600</v>
      </c>
      <c r="O756" s="108">
        <f>IFERROR(IF(IF(LEFT(I756,1)="B",VLOOKUP(A756,'item dashboard'!A:K,11,0),"")&lt;1,0,IF(LEFT(I756,1)="b",VLOOKUP(A756,'item dashboard'!A:K,11,0),"")),"")</f>
        <v>0</v>
      </c>
      <c r="P756" s="105" t="str">
        <f>IFERROR(VLOOKUP(A756,[2]Sheet2!$A:$C,3,0),1)</f>
        <v>#ERROR!</v>
      </c>
      <c r="Q756" s="109" t="str">
        <f>VLOOKUP(A756,'item dashboard'!A:A,1,0)</f>
        <v>B-L13R-W40NAS-B</v>
      </c>
      <c r="R756" s="109"/>
      <c r="S756" s="109"/>
    </row>
    <row r="757" ht="12.75" customHeight="1">
      <c r="A757" s="15" t="s">
        <v>1616</v>
      </c>
      <c r="B757" s="15" t="s">
        <v>1617</v>
      </c>
      <c r="C757" s="107">
        <v>0.048</v>
      </c>
      <c r="D757" s="15" t="s">
        <v>4145</v>
      </c>
      <c r="E757" s="93">
        <v>7200.0</v>
      </c>
      <c r="F757" s="93">
        <v>1.0</v>
      </c>
      <c r="G757" s="93">
        <v>18.0</v>
      </c>
      <c r="H757" s="93">
        <v>33788.0</v>
      </c>
      <c r="I757" s="15" t="s">
        <v>4146</v>
      </c>
      <c r="J757" s="107">
        <v>0.011328</v>
      </c>
      <c r="K757" s="93">
        <v>2.5</v>
      </c>
      <c r="L757" s="15" t="s">
        <v>4147</v>
      </c>
      <c r="M757" s="104" t="str">
        <f t="shared" si="1"/>
        <v>#REF!</v>
      </c>
      <c r="N757" s="105">
        <f t="shared" si="2"/>
        <v>4800</v>
      </c>
      <c r="O757" s="108" t="str">
        <f>IFERROR(IF(IF(LEFT(I757,1)="B",VLOOKUP(A757,'item dashboard'!A:K,11,0),"")&lt;1,0,IF(LEFT(I757,1)="b",VLOOKUP(A757,'item dashboard'!A:K,11,0),"")),"")</f>
        <v/>
      </c>
      <c r="P757" s="105" t="str">
        <f>IFERROR(VLOOKUP(A757,[2]Sheet2!$A:$C,3,0),1)</f>
        <v>#ERROR!</v>
      </c>
      <c r="Q757" s="109" t="str">
        <f>VLOOKUP(A757,'item dashboard'!A:A,1,0)</f>
        <v>B-L13R-W48</v>
      </c>
      <c r="R757" s="109"/>
      <c r="S757" s="109"/>
    </row>
    <row r="758" ht="12.75" customHeight="1">
      <c r="A758" s="15" t="s">
        <v>1618</v>
      </c>
      <c r="B758" s="15" t="s">
        <v>1619</v>
      </c>
      <c r="C758" s="107">
        <v>0.048</v>
      </c>
      <c r="D758" s="15" t="s">
        <v>4148</v>
      </c>
      <c r="E758" s="93">
        <v>3600.0</v>
      </c>
      <c r="F758" s="93">
        <v>1.0</v>
      </c>
      <c r="G758" s="93">
        <v>4.0</v>
      </c>
      <c r="H758" s="93">
        <v>168000.0</v>
      </c>
      <c r="I758" s="15" t="s">
        <v>1616</v>
      </c>
      <c r="J758" s="107">
        <v>1.0</v>
      </c>
      <c r="K758" s="93">
        <v>2.0</v>
      </c>
      <c r="L758" s="15" t="s">
        <v>4147</v>
      </c>
      <c r="M758" s="104" t="str">
        <f t="shared" si="1"/>
        <v>#REF!</v>
      </c>
      <c r="N758" s="105">
        <f t="shared" si="2"/>
        <v>21600</v>
      </c>
      <c r="O758" s="108">
        <f>IFERROR(IF(IF(LEFT(I758,1)="B",VLOOKUP(A758,'item dashboard'!A:K,11,0),"")&lt;1,0,IF(LEFT(I758,1)="b",VLOOKUP(A758,'item dashboard'!A:K,11,0),"")),"")</f>
        <v>0</v>
      </c>
      <c r="P758" s="105" t="str">
        <f>IFERROR(VLOOKUP(A758,[2]Sheet2!$A:$C,3,0),1)</f>
        <v>#ERROR!</v>
      </c>
      <c r="Q758" s="109" t="str">
        <f>VLOOKUP(A758,'item dashboard'!A:A,1,0)</f>
        <v>B-L13R-W48CAPT-A</v>
      </c>
      <c r="R758" s="109"/>
      <c r="S758" s="109"/>
    </row>
    <row r="759" ht="12.75" customHeight="1">
      <c r="A759" s="15" t="s">
        <v>1620</v>
      </c>
      <c r="B759" s="15" t="s">
        <v>1621</v>
      </c>
      <c r="C759" s="107">
        <v>0.048</v>
      </c>
      <c r="D759" s="15" t="s">
        <v>4148</v>
      </c>
      <c r="E759" s="93">
        <v>3600.0</v>
      </c>
      <c r="F759" s="93">
        <v>1.0</v>
      </c>
      <c r="G759" s="93">
        <v>4.0</v>
      </c>
      <c r="H759" s="93">
        <v>168000.0</v>
      </c>
      <c r="I759" s="15" t="s">
        <v>1616</v>
      </c>
      <c r="J759" s="107">
        <v>1.0</v>
      </c>
      <c r="K759" s="93">
        <v>2.0</v>
      </c>
      <c r="L759" s="15" t="s">
        <v>4147</v>
      </c>
      <c r="M759" s="104" t="str">
        <f t="shared" si="1"/>
        <v>#REF!</v>
      </c>
      <c r="N759" s="105">
        <f t="shared" si="2"/>
        <v>21600</v>
      </c>
      <c r="O759" s="108">
        <f>IFERROR(IF(IF(LEFT(I759,1)="B",VLOOKUP(A759,'item dashboard'!A:K,11,0),"")&lt;1,0,IF(LEFT(I759,1)="b",VLOOKUP(A759,'item dashboard'!A:K,11,0),"")),"")</f>
        <v>0</v>
      </c>
      <c r="P759" s="105" t="str">
        <f>IFERROR(VLOOKUP(A759,[2]Sheet2!$A:$C,3,0),1)</f>
        <v>#ERROR!</v>
      </c>
      <c r="Q759" s="109" t="str">
        <f>VLOOKUP(A759,'item dashboard'!A:A,1,0)</f>
        <v>B-L13R-W48CAPT-B</v>
      </c>
      <c r="R759" s="109"/>
      <c r="S759" s="109"/>
    </row>
    <row r="760" ht="12.75" customHeight="1">
      <c r="A760" s="15" t="s">
        <v>1622</v>
      </c>
      <c r="B760" s="15" t="s">
        <v>1623</v>
      </c>
      <c r="C760" s="107">
        <v>0.048</v>
      </c>
      <c r="D760" s="15" t="s">
        <v>4148</v>
      </c>
      <c r="E760" s="93">
        <v>3600.0</v>
      </c>
      <c r="F760" s="93">
        <v>1.0</v>
      </c>
      <c r="G760" s="93">
        <v>3.6</v>
      </c>
      <c r="H760" s="93">
        <v>24000.0</v>
      </c>
      <c r="I760" s="15" t="s">
        <v>1616</v>
      </c>
      <c r="J760" s="107">
        <v>1.0</v>
      </c>
      <c r="K760" s="93">
        <v>2.0</v>
      </c>
      <c r="L760" s="15" t="s">
        <v>4147</v>
      </c>
      <c r="M760" s="104" t="str">
        <f t="shared" si="1"/>
        <v>#REF!</v>
      </c>
      <c r="N760" s="105">
        <f t="shared" si="2"/>
        <v>24000</v>
      </c>
      <c r="O760" s="108">
        <f>IFERROR(IF(IF(LEFT(I760,1)="B",VLOOKUP(A760,'item dashboard'!A:K,11,0),"")&lt;1,0,IF(LEFT(I760,1)="b",VLOOKUP(A760,'item dashboard'!A:K,11,0),"")),"")</f>
        <v>0</v>
      </c>
      <c r="P760" s="105" t="str">
        <f>IFERROR(VLOOKUP(A760,[2]Sheet2!$A:$C,3,0),1)</f>
        <v>#ERROR!</v>
      </c>
      <c r="Q760" s="109" t="str">
        <f>VLOOKUP(A760,'item dashboard'!A:A,1,0)</f>
        <v>B-L13R-W48ORION-A</v>
      </c>
      <c r="R760" s="109"/>
      <c r="S760" s="109"/>
    </row>
    <row r="761" ht="12.75" customHeight="1">
      <c r="A761" s="15" t="s">
        <v>1624</v>
      </c>
      <c r="B761" s="15" t="s">
        <v>1625</v>
      </c>
      <c r="C761" s="107">
        <v>0.048</v>
      </c>
      <c r="D761" s="15" t="s">
        <v>4148</v>
      </c>
      <c r="E761" s="93">
        <v>3600.0</v>
      </c>
      <c r="F761" s="93">
        <v>1.0</v>
      </c>
      <c r="G761" s="93">
        <v>3.6</v>
      </c>
      <c r="H761" s="93">
        <v>24000.0</v>
      </c>
      <c r="I761" s="15" t="s">
        <v>1616</v>
      </c>
      <c r="J761" s="107">
        <v>1.0</v>
      </c>
      <c r="K761" s="93">
        <v>2.0</v>
      </c>
      <c r="L761" s="15" t="s">
        <v>4147</v>
      </c>
      <c r="M761" s="104" t="str">
        <f t="shared" si="1"/>
        <v>#REF!</v>
      </c>
      <c r="N761" s="105">
        <f t="shared" si="2"/>
        <v>24000</v>
      </c>
      <c r="O761" s="108">
        <f>IFERROR(IF(IF(LEFT(I761,1)="B",VLOOKUP(A761,'item dashboard'!A:K,11,0),"")&lt;1,0,IF(LEFT(I761,1)="b",VLOOKUP(A761,'item dashboard'!A:K,11,0),"")),"")</f>
        <v>0</v>
      </c>
      <c r="P761" s="105" t="str">
        <f>IFERROR(VLOOKUP(A761,[2]Sheet2!$A:$C,3,0),1)</f>
        <v>#ERROR!</v>
      </c>
      <c r="Q761" s="109" t="str">
        <f>VLOOKUP(A761,'item dashboard'!A:A,1,0)</f>
        <v>B-L13R-W48ORION-W</v>
      </c>
      <c r="R761" s="109"/>
      <c r="S761" s="109"/>
    </row>
    <row r="762" ht="12.75" customHeight="1">
      <c r="A762" s="15" t="s">
        <v>1626</v>
      </c>
      <c r="B762" s="15" t="s">
        <v>1517</v>
      </c>
      <c r="C762" s="107">
        <v>0.05</v>
      </c>
      <c r="D762" s="15" t="s">
        <v>4145</v>
      </c>
      <c r="E762" s="93">
        <v>7200.0</v>
      </c>
      <c r="F762" s="93">
        <v>1.0</v>
      </c>
      <c r="G762" s="93">
        <v>20.0</v>
      </c>
      <c r="H762" s="93">
        <v>30240.0</v>
      </c>
      <c r="I762" s="15" t="s">
        <v>4146</v>
      </c>
      <c r="J762" s="107">
        <v>0.0118</v>
      </c>
      <c r="K762" s="93">
        <v>2.5</v>
      </c>
      <c r="L762" s="15" t="s">
        <v>4147</v>
      </c>
      <c r="M762" s="104" t="str">
        <f t="shared" si="1"/>
        <v>#REF!</v>
      </c>
      <c r="N762" s="105">
        <f t="shared" si="2"/>
        <v>4320</v>
      </c>
      <c r="O762" s="108" t="str">
        <f>IFERROR(IF(IF(LEFT(I762,1)="B",VLOOKUP(A762,'item dashboard'!A:K,11,0),"")&lt;1,0,IF(LEFT(I762,1)="b",VLOOKUP(A762,'item dashboard'!A:K,11,0),"")),"")</f>
        <v/>
      </c>
      <c r="P762" s="105" t="str">
        <f>IFERROR(VLOOKUP(A762,[2]Sheet2!$A:$C,3,0),1)</f>
        <v>#ERROR!</v>
      </c>
      <c r="Q762" s="109" t="str">
        <f>VLOOKUP(A762,'item dashboard'!A:A,1,0)</f>
        <v>B-L13R-W50</v>
      </c>
      <c r="R762" s="109"/>
      <c r="S762" s="109"/>
    </row>
    <row r="763" ht="12.75" customHeight="1">
      <c r="A763" s="15" t="s">
        <v>1627</v>
      </c>
      <c r="B763" s="15" t="s">
        <v>1628</v>
      </c>
      <c r="C763" s="107">
        <v>0.05</v>
      </c>
      <c r="D763" s="15" t="s">
        <v>4148</v>
      </c>
      <c r="E763" s="93">
        <v>3600.0</v>
      </c>
      <c r="F763" s="93">
        <v>1.0</v>
      </c>
      <c r="G763" s="93">
        <v>3.6</v>
      </c>
      <c r="H763" s="93">
        <v>24000.0</v>
      </c>
      <c r="I763" s="15" t="s">
        <v>1626</v>
      </c>
      <c r="J763" s="107">
        <v>1.0</v>
      </c>
      <c r="K763" s="93">
        <v>2.0</v>
      </c>
      <c r="L763" s="15" t="s">
        <v>4147</v>
      </c>
      <c r="M763" s="104" t="str">
        <f t="shared" si="1"/>
        <v>#REF!</v>
      </c>
      <c r="N763" s="105">
        <f t="shared" si="2"/>
        <v>24000</v>
      </c>
      <c r="O763" s="108">
        <f>IFERROR(IF(IF(LEFT(I763,1)="B",VLOOKUP(A763,'item dashboard'!A:K,11,0),"")&lt;1,0,IF(LEFT(I763,1)="b",VLOOKUP(A763,'item dashboard'!A:K,11,0),"")),"")</f>
        <v>0</v>
      </c>
      <c r="P763" s="105" t="str">
        <f>IFERROR(VLOOKUP(A763,[2]Sheet2!$A:$C,3,0),1)</f>
        <v>#ERROR!</v>
      </c>
      <c r="Q763" s="109" t="str">
        <f>VLOOKUP(A763,'item dashboard'!A:A,1,0)</f>
        <v>B-L13R-W50BS-A</v>
      </c>
      <c r="R763" s="109"/>
      <c r="S763" s="109"/>
    </row>
    <row r="764" ht="12.75" customHeight="1">
      <c r="A764" s="15" t="s">
        <v>1629</v>
      </c>
      <c r="B764" s="15" t="s">
        <v>1630</v>
      </c>
      <c r="C764" s="107">
        <v>0.05</v>
      </c>
      <c r="D764" s="15" t="s">
        <v>4148</v>
      </c>
      <c r="E764" s="93">
        <v>3600.0</v>
      </c>
      <c r="F764" s="93">
        <v>1.0</v>
      </c>
      <c r="G764" s="93">
        <v>3.6</v>
      </c>
      <c r="H764" s="93">
        <v>24000.0</v>
      </c>
      <c r="I764" s="15" t="s">
        <v>1626</v>
      </c>
      <c r="J764" s="107">
        <v>1.0</v>
      </c>
      <c r="K764" s="93">
        <v>2.0</v>
      </c>
      <c r="L764" s="15" t="s">
        <v>4147</v>
      </c>
      <c r="M764" s="104" t="str">
        <f t="shared" si="1"/>
        <v>#REF!</v>
      </c>
      <c r="N764" s="105">
        <f t="shared" si="2"/>
        <v>24000</v>
      </c>
      <c r="O764" s="108">
        <f>IFERROR(IF(IF(LEFT(I764,1)="B",VLOOKUP(A764,'item dashboard'!A:K,11,0),"")&lt;1,0,IF(LEFT(I764,1)="b",VLOOKUP(A764,'item dashboard'!A:K,11,0),"")),"")</f>
        <v>0</v>
      </c>
      <c r="P764" s="105" t="str">
        <f>IFERROR(VLOOKUP(A764,[2]Sheet2!$A:$C,3,0),1)</f>
        <v>#ERROR!</v>
      </c>
      <c r="Q764" s="109" t="str">
        <f>VLOOKUP(A764,'item dashboard'!A:A,1,0)</f>
        <v>B-L13R-W50BS-B</v>
      </c>
      <c r="R764" s="109"/>
      <c r="S764" s="109"/>
    </row>
    <row r="765" ht="12.75" customHeight="1">
      <c r="A765" s="15" t="s">
        <v>1631</v>
      </c>
      <c r="B765" s="15" t="s">
        <v>1619</v>
      </c>
      <c r="C765" s="107">
        <v>0.05</v>
      </c>
      <c r="D765" s="15" t="s">
        <v>4148</v>
      </c>
      <c r="E765" s="93">
        <v>3600.0</v>
      </c>
      <c r="F765" s="93">
        <v>1.0</v>
      </c>
      <c r="G765" s="93">
        <v>3.6</v>
      </c>
      <c r="H765" s="93">
        <v>24000.0</v>
      </c>
      <c r="I765" s="15" t="s">
        <v>1626</v>
      </c>
      <c r="J765" s="107">
        <v>1.0</v>
      </c>
      <c r="K765" s="93">
        <v>2.0</v>
      </c>
      <c r="L765" s="15" t="s">
        <v>4147</v>
      </c>
      <c r="M765" s="104" t="str">
        <f t="shared" si="1"/>
        <v>#REF!</v>
      </c>
      <c r="N765" s="105">
        <f t="shared" si="2"/>
        <v>24000</v>
      </c>
      <c r="O765" s="108">
        <f>IFERROR(IF(IF(LEFT(I765,1)="B",VLOOKUP(A765,'item dashboard'!A:K,11,0),"")&lt;1,0,IF(LEFT(I765,1)="b",VLOOKUP(A765,'item dashboard'!A:K,11,0),"")),"")</f>
        <v>0</v>
      </c>
      <c r="P765" s="105" t="str">
        <f>IFERROR(VLOOKUP(A765,[2]Sheet2!$A:$C,3,0),1)</f>
        <v>#ERROR!</v>
      </c>
      <c r="Q765" s="109" t="str">
        <f>VLOOKUP(A765,'item dashboard'!A:A,1,0)</f>
        <v>B-L13R-W50CAPT-A</v>
      </c>
      <c r="R765" s="109"/>
      <c r="S765" s="109"/>
    </row>
    <row r="766" ht="12.75" customHeight="1">
      <c r="A766" s="15" t="s">
        <v>1632</v>
      </c>
      <c r="B766" s="15" t="s">
        <v>1633</v>
      </c>
      <c r="C766" s="107">
        <v>0.05</v>
      </c>
      <c r="D766" s="15" t="s">
        <v>4148</v>
      </c>
      <c r="E766" s="93">
        <v>3600.0</v>
      </c>
      <c r="F766" s="93">
        <v>1.0</v>
      </c>
      <c r="G766" s="93">
        <v>3.6</v>
      </c>
      <c r="H766" s="93">
        <v>24000.0</v>
      </c>
      <c r="I766" s="15" t="s">
        <v>1626</v>
      </c>
      <c r="J766" s="107">
        <v>1.0</v>
      </c>
      <c r="K766" s="93">
        <v>2.0</v>
      </c>
      <c r="L766" s="15" t="s">
        <v>4147</v>
      </c>
      <c r="M766" s="104" t="str">
        <f t="shared" si="1"/>
        <v>#REF!</v>
      </c>
      <c r="N766" s="105">
        <f t="shared" si="2"/>
        <v>24000</v>
      </c>
      <c r="O766" s="108">
        <f>IFERROR(IF(IF(LEFT(I766,1)="B",VLOOKUP(A766,'item dashboard'!A:K,11,0),"")&lt;1,0,IF(LEFT(I766,1)="b",VLOOKUP(A766,'item dashboard'!A:K,11,0),"")),"")</f>
        <v>0</v>
      </c>
      <c r="P766" s="105" t="str">
        <f>IFERROR(VLOOKUP(A766,[2]Sheet2!$A:$C,3,0),1)</f>
        <v>#ERROR!</v>
      </c>
      <c r="Q766" s="109" t="str">
        <f>VLOOKUP(A766,'item dashboard'!A:A,1,0)</f>
        <v>B-L13R-W50CAPT-W</v>
      </c>
      <c r="R766" s="109"/>
      <c r="S766" s="109"/>
    </row>
    <row r="767" ht="12.75" customHeight="1">
      <c r="A767" s="15" t="s">
        <v>1634</v>
      </c>
      <c r="B767" s="15" t="s">
        <v>1635</v>
      </c>
      <c r="C767" s="107">
        <v>0.05</v>
      </c>
      <c r="D767" s="15" t="s">
        <v>4148</v>
      </c>
      <c r="E767" s="93">
        <v>3600.0</v>
      </c>
      <c r="F767" s="93">
        <v>1.0</v>
      </c>
      <c r="G767" s="93">
        <v>3.6</v>
      </c>
      <c r="H767" s="93">
        <v>24000.0</v>
      </c>
      <c r="I767" s="15" t="s">
        <v>1626</v>
      </c>
      <c r="J767" s="107">
        <v>1.0</v>
      </c>
      <c r="K767" s="93">
        <v>2.0</v>
      </c>
      <c r="L767" s="15" t="s">
        <v>4147</v>
      </c>
      <c r="M767" s="104" t="str">
        <f t="shared" si="1"/>
        <v>#REF!</v>
      </c>
      <c r="N767" s="105">
        <f t="shared" si="2"/>
        <v>24000</v>
      </c>
      <c r="O767" s="108">
        <f>IFERROR(IF(IF(LEFT(I767,1)="B",VLOOKUP(A767,'item dashboard'!A:K,11,0),"")&lt;1,0,IF(LEFT(I767,1)="b",VLOOKUP(A767,'item dashboard'!A:K,11,0),"")),"")</f>
        <v>0</v>
      </c>
      <c r="P767" s="105" t="str">
        <f>IFERROR(VLOOKUP(A767,[2]Sheet2!$A:$C,3,0),1)</f>
        <v>#ERROR!</v>
      </c>
      <c r="Q767" s="109" t="str">
        <f>VLOOKUP(A767,'item dashboard'!A:A,1,0)</f>
        <v>B-L13R-W50CP-A</v>
      </c>
      <c r="R767" s="109"/>
      <c r="S767" s="109"/>
    </row>
    <row r="768" ht="12.75" customHeight="1">
      <c r="A768" s="15" t="s">
        <v>1636</v>
      </c>
      <c r="B768" s="15" t="s">
        <v>1637</v>
      </c>
      <c r="C768" s="107">
        <v>0.05</v>
      </c>
      <c r="D768" s="15" t="s">
        <v>4148</v>
      </c>
      <c r="E768" s="93">
        <v>3600.0</v>
      </c>
      <c r="F768" s="93">
        <v>1.0</v>
      </c>
      <c r="G768" s="93">
        <v>3.6</v>
      </c>
      <c r="H768" s="93">
        <v>24000.0</v>
      </c>
      <c r="I768" s="15" t="s">
        <v>1626</v>
      </c>
      <c r="J768" s="107">
        <v>1.0</v>
      </c>
      <c r="K768" s="93">
        <v>2.0</v>
      </c>
      <c r="L768" s="15" t="s">
        <v>4147</v>
      </c>
      <c r="M768" s="104" t="str">
        <f t="shared" si="1"/>
        <v>#REF!</v>
      </c>
      <c r="N768" s="105">
        <f t="shared" si="2"/>
        <v>24000</v>
      </c>
      <c r="O768" s="108">
        <f>IFERROR(IF(IF(LEFT(I768,1)="B",VLOOKUP(A768,'item dashboard'!A:K,11,0),"")&lt;1,0,IF(LEFT(I768,1)="b",VLOOKUP(A768,'item dashboard'!A:K,11,0),"")),"")</f>
        <v>0</v>
      </c>
      <c r="P768" s="105" t="str">
        <f>IFERROR(VLOOKUP(A768,[2]Sheet2!$A:$C,3,0),1)</f>
        <v>#ERROR!</v>
      </c>
      <c r="Q768" s="109" t="str">
        <f>VLOOKUP(A768,'item dashboard'!A:A,1,0)</f>
        <v>B-L13R-W50CP-W</v>
      </c>
      <c r="R768" s="109"/>
      <c r="S768" s="109"/>
    </row>
    <row r="769" ht="12.75" customHeight="1">
      <c r="A769" s="15" t="s">
        <v>1638</v>
      </c>
      <c r="B769" s="15" t="s">
        <v>1639</v>
      </c>
      <c r="C769" s="107">
        <v>0.05</v>
      </c>
      <c r="D769" s="15" t="s">
        <v>4148</v>
      </c>
      <c r="E769" s="93">
        <v>3600.0</v>
      </c>
      <c r="F769" s="93">
        <v>1.0</v>
      </c>
      <c r="G769" s="93">
        <v>4.0</v>
      </c>
      <c r="H769" s="93">
        <v>168000.0</v>
      </c>
      <c r="I769" s="15" t="s">
        <v>1626</v>
      </c>
      <c r="J769" s="107">
        <v>1.0</v>
      </c>
      <c r="K769" s="93">
        <v>2.0</v>
      </c>
      <c r="L769" s="15" t="s">
        <v>4147</v>
      </c>
      <c r="M769" s="104" t="str">
        <f t="shared" si="1"/>
        <v>#REF!</v>
      </c>
      <c r="N769" s="105">
        <f t="shared" si="2"/>
        <v>21600</v>
      </c>
      <c r="O769" s="108">
        <f>IFERROR(IF(IF(LEFT(I769,1)="B",VLOOKUP(A769,'item dashboard'!A:K,11,0),"")&lt;1,0,IF(LEFT(I769,1)="b",VLOOKUP(A769,'item dashboard'!A:K,11,0),"")),"")</f>
        <v>0</v>
      </c>
      <c r="P769" s="105" t="str">
        <f>IFERROR(VLOOKUP(A769,[2]Sheet2!$A:$C,3,0),1)</f>
        <v>#ERROR!</v>
      </c>
      <c r="Q769" s="109" t="str">
        <f>VLOOKUP(A769,'item dashboard'!A:A,1,0)</f>
        <v>B-L13R-W50KEN</v>
      </c>
      <c r="R769" s="109"/>
      <c r="S769" s="109"/>
    </row>
    <row r="770" ht="12.75" customHeight="1">
      <c r="A770" s="15" t="s">
        <v>1640</v>
      </c>
      <c r="B770" s="15" t="s">
        <v>1641</v>
      </c>
      <c r="C770" s="107">
        <v>0.05</v>
      </c>
      <c r="D770" s="15" t="s">
        <v>4148</v>
      </c>
      <c r="E770" s="93">
        <v>3600.0</v>
      </c>
      <c r="F770" s="93">
        <v>1.0</v>
      </c>
      <c r="G770" s="93">
        <v>3.6</v>
      </c>
      <c r="H770" s="93">
        <v>24000.0</v>
      </c>
      <c r="I770" s="15" t="s">
        <v>1626</v>
      </c>
      <c r="J770" s="107">
        <v>1.0</v>
      </c>
      <c r="K770" s="93">
        <v>2.0</v>
      </c>
      <c r="L770" s="15" t="s">
        <v>4147</v>
      </c>
      <c r="M770" s="104" t="str">
        <f t="shared" si="1"/>
        <v>#REF!</v>
      </c>
      <c r="N770" s="105">
        <f t="shared" si="2"/>
        <v>24000</v>
      </c>
      <c r="O770" s="108">
        <f>IFERROR(IF(IF(LEFT(I770,1)="B",VLOOKUP(A770,'item dashboard'!A:K,11,0),"")&lt;1,0,IF(LEFT(I770,1)="b",VLOOKUP(A770,'item dashboard'!A:K,11,0),"")),"")</f>
        <v>0</v>
      </c>
      <c r="P770" s="105" t="str">
        <f>IFERROR(VLOOKUP(A770,[2]Sheet2!$A:$C,3,0),1)</f>
        <v>#ERROR!</v>
      </c>
      <c r="Q770" s="109" t="str">
        <f>VLOOKUP(A770,'item dashboard'!A:A,1,0)</f>
        <v>B-L13R-W50ORION-A</v>
      </c>
      <c r="R770" s="109"/>
      <c r="S770" s="109"/>
    </row>
    <row r="771" ht="12.75" customHeight="1">
      <c r="A771" s="15" t="s">
        <v>1642</v>
      </c>
      <c r="B771" s="15" t="s">
        <v>1625</v>
      </c>
      <c r="C771" s="107">
        <v>0.05</v>
      </c>
      <c r="D771" s="15" t="s">
        <v>4148</v>
      </c>
      <c r="E771" s="93">
        <v>3600.0</v>
      </c>
      <c r="F771" s="93">
        <v>1.0</v>
      </c>
      <c r="G771" s="93">
        <v>3.6</v>
      </c>
      <c r="H771" s="93">
        <v>24000.0</v>
      </c>
      <c r="I771" s="15" t="s">
        <v>1626</v>
      </c>
      <c r="J771" s="107">
        <v>1.0</v>
      </c>
      <c r="K771" s="93">
        <v>2.0</v>
      </c>
      <c r="L771" s="15" t="s">
        <v>4147</v>
      </c>
      <c r="M771" s="104" t="str">
        <f t="shared" si="1"/>
        <v>#REF!</v>
      </c>
      <c r="N771" s="105">
        <f t="shared" si="2"/>
        <v>24000</v>
      </c>
      <c r="O771" s="108">
        <f>IFERROR(IF(IF(LEFT(I771,1)="B",VLOOKUP(A771,'item dashboard'!A:K,11,0),"")&lt;1,0,IF(LEFT(I771,1)="b",VLOOKUP(A771,'item dashboard'!A:K,11,0),"")),"")</f>
        <v>0</v>
      </c>
      <c r="P771" s="105" t="str">
        <f>IFERROR(VLOOKUP(A771,[2]Sheet2!$A:$C,3,0),1)</f>
        <v>#ERROR!</v>
      </c>
      <c r="Q771" s="109" t="str">
        <f>VLOOKUP(A771,'item dashboard'!A:A,1,0)</f>
        <v>B-L13R-W50ORION-W</v>
      </c>
      <c r="R771" s="109"/>
      <c r="S771" s="109"/>
    </row>
    <row r="772" ht="12.75" customHeight="1">
      <c r="A772" s="15" t="s">
        <v>1643</v>
      </c>
      <c r="B772" s="15" t="s">
        <v>1517</v>
      </c>
      <c r="C772" s="107">
        <v>0.066</v>
      </c>
      <c r="D772" s="15" t="s">
        <v>4145</v>
      </c>
      <c r="E772" s="93">
        <v>7200.0</v>
      </c>
      <c r="F772" s="93">
        <v>1.0</v>
      </c>
      <c r="G772" s="93">
        <v>18.0</v>
      </c>
      <c r="H772" s="93">
        <v>33600.0</v>
      </c>
      <c r="I772" s="15" t="s">
        <v>4146</v>
      </c>
      <c r="J772" s="107">
        <v>0.015576000000000001</v>
      </c>
      <c r="K772" s="93">
        <v>2.5</v>
      </c>
      <c r="L772" s="15" t="s">
        <v>4147</v>
      </c>
      <c r="M772" s="104" t="str">
        <f t="shared" si="1"/>
        <v>#REF!</v>
      </c>
      <c r="N772" s="105">
        <f t="shared" si="2"/>
        <v>4800</v>
      </c>
      <c r="O772" s="108" t="str">
        <f>IFERROR(IF(IF(LEFT(I772,1)="B",VLOOKUP(A772,'item dashboard'!A:K,11,0),"")&lt;1,0,IF(LEFT(I772,1)="b",VLOOKUP(A772,'item dashboard'!A:K,11,0),"")),"")</f>
        <v/>
      </c>
      <c r="P772" s="105" t="str">
        <f>IFERROR(VLOOKUP(A772,[2]Sheet2!$A:$C,3,0),1)</f>
        <v>#ERROR!</v>
      </c>
      <c r="Q772" s="109" t="str">
        <f>VLOOKUP(A772,'item dashboard'!A:A,1,0)</f>
        <v>B-L13R-W66</v>
      </c>
      <c r="R772" s="109"/>
      <c r="S772" s="109"/>
    </row>
    <row r="773" ht="12.75" customHeight="1">
      <c r="A773" s="15" t="s">
        <v>1644</v>
      </c>
      <c r="B773" s="15" t="s">
        <v>1517</v>
      </c>
      <c r="C773" s="107">
        <v>0.069</v>
      </c>
      <c r="D773" s="15" t="s">
        <v>4145</v>
      </c>
      <c r="E773" s="93">
        <v>7200.0</v>
      </c>
      <c r="F773" s="93">
        <v>1.0</v>
      </c>
      <c r="G773" s="93">
        <v>20.0</v>
      </c>
      <c r="H773" s="93">
        <v>30240.0</v>
      </c>
      <c r="I773" s="15" t="s">
        <v>4146</v>
      </c>
      <c r="J773" s="107">
        <v>0.033534</v>
      </c>
      <c r="K773" s="93">
        <v>2.5</v>
      </c>
      <c r="L773" s="15" t="s">
        <v>4149</v>
      </c>
      <c r="M773" s="104" t="str">
        <f t="shared" si="1"/>
        <v>#REF!</v>
      </c>
      <c r="N773" s="105">
        <f t="shared" si="2"/>
        <v>4320</v>
      </c>
      <c r="O773" s="108" t="str">
        <f>IFERROR(IF(IF(LEFT(I773,1)="B",VLOOKUP(A773,'item dashboard'!A:K,11,0),"")&lt;1,0,IF(LEFT(I773,1)="b",VLOOKUP(A773,'item dashboard'!A:K,11,0),"")),"")</f>
        <v/>
      </c>
      <c r="P773" s="105" t="str">
        <f>IFERROR(VLOOKUP(A773,[2]Sheet2!$A:$C,3,0),1)</f>
        <v>#ERROR!</v>
      </c>
      <c r="Q773" s="109" t="str">
        <f>VLOOKUP(A773,'item dashboard'!A:A,1,0)</f>
        <v>B-L13R-W69</v>
      </c>
      <c r="R773" s="109"/>
      <c r="S773" s="109"/>
    </row>
    <row r="774" ht="12.75" customHeight="1">
      <c r="A774" s="15" t="s">
        <v>1645</v>
      </c>
      <c r="B774" s="15" t="s">
        <v>1646</v>
      </c>
      <c r="C774" s="107">
        <v>0.047</v>
      </c>
      <c r="D774" s="15" t="s">
        <v>4145</v>
      </c>
      <c r="E774" s="93">
        <v>7200.0</v>
      </c>
      <c r="F774" s="93">
        <v>1.0</v>
      </c>
      <c r="G774" s="93">
        <v>20.0</v>
      </c>
      <c r="H774" s="93">
        <v>30316.0</v>
      </c>
      <c r="I774" s="15" t="s">
        <v>4146</v>
      </c>
      <c r="J774" s="107">
        <v>0.01081</v>
      </c>
      <c r="K774" s="93">
        <v>2.5</v>
      </c>
      <c r="L774" s="15" t="s">
        <v>4147</v>
      </c>
      <c r="M774" s="104" t="str">
        <f t="shared" si="1"/>
        <v>#REF!</v>
      </c>
      <c r="N774" s="105">
        <f t="shared" si="2"/>
        <v>4320</v>
      </c>
      <c r="O774" s="108" t="str">
        <f>IFERROR(IF(IF(LEFT(I774,1)="B",VLOOKUP(A774,'item dashboard'!A:K,11,0),"")&lt;1,0,IF(LEFT(I774,1)="b",VLOOKUP(A774,'item dashboard'!A:K,11,0),"")),"")</f>
        <v/>
      </c>
      <c r="P774" s="105" t="str">
        <f>IFERROR(VLOOKUP(A774,[2]Sheet2!$A:$C,3,0),1)</f>
        <v>#ERROR!</v>
      </c>
      <c r="Q774" s="109" t="str">
        <f>VLOOKUP(A774,'item dashboard'!A:A,1,0)</f>
        <v>B-L13SQ-047</v>
      </c>
      <c r="R774" s="109"/>
      <c r="S774" s="109"/>
    </row>
    <row r="775" ht="12.75" customHeight="1">
      <c r="A775" s="15" t="s">
        <v>1647</v>
      </c>
      <c r="B775" s="15" t="s">
        <v>1648</v>
      </c>
      <c r="C775" s="107">
        <v>0.047</v>
      </c>
      <c r="D775" s="15" t="s">
        <v>4148</v>
      </c>
      <c r="E775" s="93">
        <v>3600.0</v>
      </c>
      <c r="F775" s="93">
        <v>1.0</v>
      </c>
      <c r="G775" s="93">
        <v>3.6</v>
      </c>
      <c r="H775" s="93">
        <v>24000.0</v>
      </c>
      <c r="I775" s="15" t="s">
        <v>1645</v>
      </c>
      <c r="J775" s="107">
        <v>1.0</v>
      </c>
      <c r="K775" s="93">
        <v>2.0</v>
      </c>
      <c r="L775" s="15" t="s">
        <v>4147</v>
      </c>
      <c r="M775" s="104" t="str">
        <f t="shared" si="1"/>
        <v>#REF!</v>
      </c>
      <c r="N775" s="105">
        <f t="shared" si="2"/>
        <v>24000</v>
      </c>
      <c r="O775" s="108">
        <f>IFERROR(IF(IF(LEFT(I775,1)="B",VLOOKUP(A775,'item dashboard'!A:K,11,0),"")&lt;1,0,IF(LEFT(I775,1)="b",VLOOKUP(A775,'item dashboard'!A:K,11,0),"")),"")</f>
        <v>0</v>
      </c>
      <c r="P775" s="105" t="str">
        <f>IFERROR(VLOOKUP(A775,[2]Sheet2!$A:$C,3,0),1)</f>
        <v>#ERROR!</v>
      </c>
      <c r="Q775" s="109" t="str">
        <f>VLOOKUP(A775,'item dashboard'!A:A,1,0)</f>
        <v>B-L13SQ-047LEGO</v>
      </c>
      <c r="R775" s="109"/>
      <c r="S775" s="109"/>
    </row>
    <row r="776" ht="12.75" customHeight="1">
      <c r="A776" s="15" t="s">
        <v>1649</v>
      </c>
      <c r="B776" s="15" t="s">
        <v>1513</v>
      </c>
      <c r="C776" s="107">
        <v>0.047</v>
      </c>
      <c r="D776" s="15" t="s">
        <v>4145</v>
      </c>
      <c r="E776" s="93">
        <v>7200.0</v>
      </c>
      <c r="F776" s="93">
        <v>1.0</v>
      </c>
      <c r="G776" s="93">
        <v>20.0</v>
      </c>
      <c r="H776" s="93">
        <v>30316.0</v>
      </c>
      <c r="I776" s="15" t="s">
        <v>4146</v>
      </c>
      <c r="J776" s="107">
        <v>0.01175</v>
      </c>
      <c r="K776" s="93">
        <v>2.5</v>
      </c>
      <c r="L776" s="15" t="s">
        <v>4147</v>
      </c>
      <c r="M776" s="104" t="str">
        <f t="shared" si="1"/>
        <v>#REF!</v>
      </c>
      <c r="N776" s="105">
        <f t="shared" si="2"/>
        <v>4320</v>
      </c>
      <c r="O776" s="108" t="str">
        <f>IFERROR(IF(IF(LEFT(I776,1)="B",VLOOKUP(A776,'item dashboard'!A:K,11,0),"")&lt;1,0,IF(LEFT(I776,1)="b",VLOOKUP(A776,'item dashboard'!A:K,11,0),"")),"")</f>
        <v/>
      </c>
      <c r="P776" s="105" t="str">
        <f>IFERROR(VLOOKUP(A776,[2]Sheet2!$A:$C,3,0),1)</f>
        <v>#ERROR!</v>
      </c>
      <c r="Q776" s="109" t="str">
        <f>VLOOKUP(A776,'item dashboard'!A:A,1,0)</f>
        <v>B-L13SQ-N47</v>
      </c>
      <c r="R776" s="109"/>
      <c r="S776" s="109"/>
    </row>
    <row r="777" ht="12.75" customHeight="1">
      <c r="A777" s="15" t="s">
        <v>1650</v>
      </c>
      <c r="B777" s="15" t="s">
        <v>1651</v>
      </c>
      <c r="C777" s="107">
        <v>0.047</v>
      </c>
      <c r="D777" s="15" t="s">
        <v>4148</v>
      </c>
      <c r="E777" s="93">
        <v>3600.0</v>
      </c>
      <c r="F777" s="93">
        <v>1.0</v>
      </c>
      <c r="G777" s="93">
        <v>3.6</v>
      </c>
      <c r="H777" s="93">
        <v>24000.0</v>
      </c>
      <c r="I777" s="15" t="s">
        <v>1649</v>
      </c>
      <c r="J777" s="107">
        <v>1.0</v>
      </c>
      <c r="K777" s="93">
        <v>2.0</v>
      </c>
      <c r="L777" s="15" t="s">
        <v>4147</v>
      </c>
      <c r="M777" s="104" t="str">
        <f t="shared" si="1"/>
        <v>#REF!</v>
      </c>
      <c r="N777" s="105">
        <f t="shared" si="2"/>
        <v>24000</v>
      </c>
      <c r="O777" s="108">
        <f>IFERROR(IF(IF(LEFT(I777,1)="B",VLOOKUP(A777,'item dashboard'!A:K,11,0),"")&lt;1,0,IF(LEFT(I777,1)="b",VLOOKUP(A777,'item dashboard'!A:K,11,0),"")),"")</f>
        <v>0</v>
      </c>
      <c r="P777" s="105" t="str">
        <f>IFERROR(VLOOKUP(A777,[2]Sheet2!$A:$C,3,0),1)</f>
        <v>#ERROR!</v>
      </c>
      <c r="Q777" s="109" t="str">
        <f>VLOOKUP(A777,'item dashboard'!A:A,1,0)</f>
        <v>B-L13SQ-N47SMG</v>
      </c>
      <c r="R777" s="109"/>
      <c r="S777" s="109"/>
    </row>
    <row r="778" ht="12.75" customHeight="1">
      <c r="A778" s="15" t="s">
        <v>1652</v>
      </c>
      <c r="B778" s="15" t="s">
        <v>1653</v>
      </c>
      <c r="C778" s="107">
        <v>0.047</v>
      </c>
      <c r="D778" s="15" t="s">
        <v>4148</v>
      </c>
      <c r="E778" s="93">
        <v>3600.0</v>
      </c>
      <c r="F778" s="93">
        <v>1.0</v>
      </c>
      <c r="G778" s="93">
        <v>3.6</v>
      </c>
      <c r="H778" s="93">
        <v>24000.0</v>
      </c>
      <c r="I778" s="15" t="s">
        <v>1645</v>
      </c>
      <c r="J778" s="107">
        <v>1.0</v>
      </c>
      <c r="K778" s="93">
        <v>2.0</v>
      </c>
      <c r="L778" s="15" t="s">
        <v>4149</v>
      </c>
      <c r="M778" s="104" t="str">
        <f t="shared" si="1"/>
        <v>#REF!</v>
      </c>
      <c r="N778" s="105">
        <f t="shared" si="2"/>
        <v>24000</v>
      </c>
      <c r="O778" s="108">
        <f>IFERROR(IF(IF(LEFT(I778,1)="B",VLOOKUP(A778,'item dashboard'!A:K,11,0),"")&lt;1,0,IF(LEFT(I778,1)="b",VLOOKUP(A778,'item dashboard'!A:K,11,0),"")),"")</f>
        <v>0</v>
      </c>
      <c r="P778" s="105" t="str">
        <f>IFERROR(VLOOKUP(A778,[2]Sheet2!$A:$C,3,0),1)</f>
        <v>#ERROR!</v>
      </c>
      <c r="Q778" s="109" t="str">
        <f>VLOOKUP(A778,'item dashboard'!A:A,1,0)</f>
        <v>B-L13SQ-O47RAMO</v>
      </c>
      <c r="R778" s="109"/>
      <c r="S778" s="109"/>
    </row>
    <row r="779" ht="12.75" customHeight="1">
      <c r="A779" s="15" t="s">
        <v>1654</v>
      </c>
      <c r="B779" s="15" t="s">
        <v>1655</v>
      </c>
      <c r="C779" s="107">
        <v>0.047</v>
      </c>
      <c r="D779" s="15" t="s">
        <v>4145</v>
      </c>
      <c r="E779" s="93">
        <v>7200.0</v>
      </c>
      <c r="F779" s="93">
        <v>1.0</v>
      </c>
      <c r="G779" s="93">
        <v>18.7</v>
      </c>
      <c r="H779" s="93">
        <v>4621.0</v>
      </c>
      <c r="I779" s="15" t="s">
        <v>4146</v>
      </c>
      <c r="J779" s="107">
        <v>0.023312</v>
      </c>
      <c r="K779" s="93">
        <v>2.5</v>
      </c>
      <c r="L779" s="15" t="s">
        <v>4149</v>
      </c>
      <c r="M779" s="104" t="str">
        <f t="shared" si="1"/>
        <v>#REF!</v>
      </c>
      <c r="N779" s="105">
        <f t="shared" si="2"/>
        <v>4620.320856</v>
      </c>
      <c r="O779" s="108" t="str">
        <f>IFERROR(IF(IF(LEFT(I779,1)="B",VLOOKUP(A779,'item dashboard'!A:K,11,0),"")&lt;1,0,IF(LEFT(I779,1)="b",VLOOKUP(A779,'item dashboard'!A:K,11,0),"")),"")</f>
        <v/>
      </c>
      <c r="P779" s="105" t="str">
        <f>IFERROR(VLOOKUP(A779,[2]Sheet2!$A:$C,3,0),1)</f>
        <v>#ERROR!</v>
      </c>
      <c r="Q779" s="109" t="str">
        <f>VLOOKUP(A779,'item dashboard'!A:A,1,0)</f>
        <v>B-L13SQ-PN47</v>
      </c>
      <c r="R779" s="109"/>
      <c r="S779" s="109"/>
    </row>
    <row r="780" ht="12.75" customHeight="1">
      <c r="A780" s="15" t="s">
        <v>1656</v>
      </c>
      <c r="B780" s="15" t="s">
        <v>1517</v>
      </c>
      <c r="C780" s="107">
        <v>0.047</v>
      </c>
      <c r="D780" s="15" t="s">
        <v>4145</v>
      </c>
      <c r="E780" s="93">
        <v>7200.0</v>
      </c>
      <c r="F780" s="93">
        <v>1.0</v>
      </c>
      <c r="G780" s="93">
        <v>20.0</v>
      </c>
      <c r="H780" s="93">
        <v>30316.0</v>
      </c>
      <c r="I780" s="15" t="s">
        <v>4146</v>
      </c>
      <c r="J780" s="107">
        <v>0.011092</v>
      </c>
      <c r="K780" s="93">
        <v>2.5</v>
      </c>
      <c r="L780" s="15" t="s">
        <v>4147</v>
      </c>
      <c r="M780" s="104" t="str">
        <f t="shared" si="1"/>
        <v>#REF!</v>
      </c>
      <c r="N780" s="105">
        <f t="shared" si="2"/>
        <v>4320</v>
      </c>
      <c r="O780" s="108" t="str">
        <f>IFERROR(IF(IF(LEFT(I780,1)="B",VLOOKUP(A780,'item dashboard'!A:K,11,0),"")&lt;1,0,IF(LEFT(I780,1)="b",VLOOKUP(A780,'item dashboard'!A:K,11,0),"")),"")</f>
        <v/>
      </c>
      <c r="P780" s="105" t="str">
        <f>IFERROR(VLOOKUP(A780,[2]Sheet2!$A:$C,3,0),1)</f>
        <v>#ERROR!</v>
      </c>
      <c r="Q780" s="109" t="str">
        <f>VLOOKUP(A780,'item dashboard'!A:A,1,0)</f>
        <v>B-L13SQ-W47</v>
      </c>
      <c r="R780" s="109"/>
      <c r="S780" s="109"/>
    </row>
    <row r="781" ht="12.75" customHeight="1">
      <c r="A781" s="15" t="s">
        <v>1657</v>
      </c>
      <c r="B781" s="15" t="s">
        <v>1658</v>
      </c>
      <c r="C781" s="107">
        <v>0.047</v>
      </c>
      <c r="D781" s="15" t="s">
        <v>4148</v>
      </c>
      <c r="E781" s="93">
        <v>3600.0</v>
      </c>
      <c r="F781" s="93">
        <v>1.0</v>
      </c>
      <c r="G781" s="93">
        <v>3.6</v>
      </c>
      <c r="H781" s="93">
        <v>24000.0</v>
      </c>
      <c r="I781" s="15" t="s">
        <v>1656</v>
      </c>
      <c r="J781" s="107">
        <v>1.0</v>
      </c>
      <c r="K781" s="93">
        <v>0.0</v>
      </c>
      <c r="L781" s="15" t="s">
        <v>4149</v>
      </c>
      <c r="M781" s="104" t="str">
        <f t="shared" si="1"/>
        <v>#REF!</v>
      </c>
      <c r="N781" s="105">
        <f t="shared" si="2"/>
        <v>24000</v>
      </c>
      <c r="O781" s="108">
        <f>IFERROR(IF(IF(LEFT(I781,1)="B",VLOOKUP(A781,'item dashboard'!A:K,11,0),"")&lt;1,0,IF(LEFT(I781,1)="b",VLOOKUP(A781,'item dashboard'!A:K,11,0),"")),"")</f>
        <v>0</v>
      </c>
      <c r="P781" s="105" t="str">
        <f>IFERROR(VLOOKUP(A781,[2]Sheet2!$A:$C,3,0),1)</f>
        <v>#ERROR!</v>
      </c>
      <c r="Q781" s="109" t="str">
        <f>VLOOKUP(A781,'item dashboard'!A:A,1,0)</f>
        <v>B-L13SQ-W47ANZA</v>
      </c>
      <c r="R781" s="109"/>
      <c r="S781" s="109"/>
    </row>
    <row r="782" ht="12.75" customHeight="1">
      <c r="A782" s="15" t="s">
        <v>1659</v>
      </c>
      <c r="B782" s="15" t="s">
        <v>1597</v>
      </c>
      <c r="C782" s="107">
        <v>0.047</v>
      </c>
      <c r="D782" s="15" t="s">
        <v>4148</v>
      </c>
      <c r="E782" s="93">
        <v>3600.0</v>
      </c>
      <c r="F782" s="93">
        <v>1.0</v>
      </c>
      <c r="G782" s="93">
        <v>3.6</v>
      </c>
      <c r="H782" s="93">
        <v>24000.0</v>
      </c>
      <c r="I782" s="15" t="s">
        <v>1656</v>
      </c>
      <c r="J782" s="107">
        <v>1.0</v>
      </c>
      <c r="K782" s="93">
        <v>2.0</v>
      </c>
      <c r="L782" s="15" t="s">
        <v>4147</v>
      </c>
      <c r="M782" s="104" t="str">
        <f t="shared" si="1"/>
        <v>#REF!</v>
      </c>
      <c r="N782" s="105">
        <f t="shared" si="2"/>
        <v>24000</v>
      </c>
      <c r="O782" s="108">
        <f>IFERROR(IF(IF(LEFT(I782,1)="B",VLOOKUP(A782,'item dashboard'!A:K,11,0),"")&lt;1,0,IF(LEFT(I782,1)="b",VLOOKUP(A782,'item dashboard'!A:K,11,0),"")),"")</f>
        <v>0</v>
      </c>
      <c r="P782" s="105" t="str">
        <f>IFERROR(VLOOKUP(A782,[2]Sheet2!$A:$C,3,0),1)</f>
        <v>#ERROR!</v>
      </c>
      <c r="Q782" s="109" t="str">
        <f>VLOOKUP(A782,'item dashboard'!A:A,1,0)</f>
        <v>B-L13SQ-W47RNG</v>
      </c>
      <c r="R782" s="109"/>
      <c r="S782" s="109"/>
    </row>
    <row r="783" ht="12.75" customHeight="1">
      <c r="A783" s="15" t="s">
        <v>1660</v>
      </c>
      <c r="B783" s="15" t="s">
        <v>1661</v>
      </c>
      <c r="C783" s="107">
        <v>0.047</v>
      </c>
      <c r="D783" s="15" t="s">
        <v>4148</v>
      </c>
      <c r="E783" s="93">
        <v>3600.0</v>
      </c>
      <c r="F783" s="93">
        <v>1.0</v>
      </c>
      <c r="G783" s="93">
        <v>3.6</v>
      </c>
      <c r="H783" s="93">
        <v>24000.0</v>
      </c>
      <c r="I783" s="15" t="s">
        <v>1656</v>
      </c>
      <c r="J783" s="107">
        <v>1.0</v>
      </c>
      <c r="K783" s="93">
        <v>2.0</v>
      </c>
      <c r="L783" s="15" t="s">
        <v>4147</v>
      </c>
      <c r="M783" s="104" t="str">
        <f t="shared" si="1"/>
        <v>#REF!</v>
      </c>
      <c r="N783" s="105">
        <f t="shared" si="2"/>
        <v>24000</v>
      </c>
      <c r="O783" s="108">
        <f>IFERROR(IF(IF(LEFT(I783,1)="B",VLOOKUP(A783,'item dashboard'!A:K,11,0),"")&lt;1,0,IF(LEFT(I783,1)="b",VLOOKUP(A783,'item dashboard'!A:K,11,0),"")),"")</f>
        <v>0</v>
      </c>
      <c r="P783" s="105" t="str">
        <f>IFERROR(VLOOKUP(A783,[2]Sheet2!$A:$C,3,0),1)</f>
        <v>#ERROR!</v>
      </c>
      <c r="Q783" s="109" t="str">
        <f>VLOOKUP(A783,'item dashboard'!A:A,1,0)</f>
        <v>B-L13SQ-W47SMG</v>
      </c>
      <c r="R783" s="109"/>
      <c r="S783" s="109"/>
    </row>
    <row r="784" ht="12.75" customHeight="1">
      <c r="A784" s="15" t="s">
        <v>1664</v>
      </c>
      <c r="B784" s="15" t="s">
        <v>1665</v>
      </c>
      <c r="C784" s="107">
        <v>0.057999999999999996</v>
      </c>
      <c r="D784" s="15" t="s">
        <v>4145</v>
      </c>
      <c r="E784" s="93">
        <v>7200.0</v>
      </c>
      <c r="F784" s="93">
        <v>1.0</v>
      </c>
      <c r="G784" s="93">
        <v>22.0</v>
      </c>
      <c r="H784" s="93">
        <v>27491.0</v>
      </c>
      <c r="I784" s="15" t="s">
        <v>4146</v>
      </c>
      <c r="J784" s="107">
        <v>0.028304</v>
      </c>
      <c r="K784" s="93">
        <v>2.5</v>
      </c>
      <c r="L784" s="15" t="s">
        <v>4147</v>
      </c>
      <c r="M784" s="104" t="str">
        <f t="shared" si="1"/>
        <v>#REF!</v>
      </c>
      <c r="N784" s="105">
        <f t="shared" si="2"/>
        <v>3927.272727</v>
      </c>
      <c r="O784" s="108" t="str">
        <f>IFERROR(IF(IF(LEFT(I784,1)="B",VLOOKUP(A784,'item dashboard'!A:K,11,0),"")&lt;1,0,IF(LEFT(I784,1)="b",VLOOKUP(A784,'item dashboard'!A:K,11,0),"")),"")</f>
        <v/>
      </c>
      <c r="P784" s="105" t="str">
        <f>IFERROR(VLOOKUP(A784,[2]Sheet2!$A:$C,3,0),1)</f>
        <v>#ERROR!</v>
      </c>
      <c r="Q784" s="109" t="str">
        <f>VLOOKUP(A784,'item dashboard'!A:A,1,0)</f>
        <v>B-L1SQ-GN58</v>
      </c>
      <c r="R784" s="109"/>
      <c r="S784" s="109"/>
    </row>
    <row r="785" ht="12.75" customHeight="1">
      <c r="A785" s="15" t="s">
        <v>1666</v>
      </c>
      <c r="B785" s="15" t="s">
        <v>1667</v>
      </c>
      <c r="C785" s="107">
        <v>0.057999999999999996</v>
      </c>
      <c r="D785" s="15" t="s">
        <v>4145</v>
      </c>
      <c r="E785" s="93">
        <v>7200.0</v>
      </c>
      <c r="F785" s="93">
        <v>1.0</v>
      </c>
      <c r="G785" s="93">
        <v>23.0</v>
      </c>
      <c r="H785" s="93">
        <v>26296.0</v>
      </c>
      <c r="I785" s="15" t="s">
        <v>4146</v>
      </c>
      <c r="J785" s="107">
        <v>0.028304</v>
      </c>
      <c r="K785" s="93">
        <v>2.5</v>
      </c>
      <c r="L785" s="15" t="s">
        <v>4147</v>
      </c>
      <c r="M785" s="104" t="str">
        <f t="shared" si="1"/>
        <v>#REF!</v>
      </c>
      <c r="N785" s="105">
        <f t="shared" si="2"/>
        <v>3756.521739</v>
      </c>
      <c r="O785" s="108" t="str">
        <f>IFERROR(IF(IF(LEFT(I785,1)="B",VLOOKUP(A785,'item dashboard'!A:K,11,0),"")&lt;1,0,IF(LEFT(I785,1)="b",VLOOKUP(A785,'item dashboard'!A:K,11,0),"")),"")</f>
        <v/>
      </c>
      <c r="P785" s="105" t="str">
        <f>IFERROR(VLOOKUP(A785,[2]Sheet2!$A:$C,3,0),1)</f>
        <v>#ERROR!</v>
      </c>
      <c r="Q785" s="109" t="str">
        <f>VLOOKUP(A785,'item dashboard'!A:A,1,0)</f>
        <v>B-L1SQ-W58</v>
      </c>
      <c r="R785" s="109"/>
      <c r="S785" s="109"/>
    </row>
    <row r="786" ht="12.75" customHeight="1">
      <c r="A786" s="15" t="s">
        <v>1668</v>
      </c>
      <c r="B786" s="15" t="s">
        <v>1669</v>
      </c>
      <c r="C786" s="107">
        <v>0.057999999999999996</v>
      </c>
      <c r="D786" s="15" t="s">
        <v>4145</v>
      </c>
      <c r="E786" s="93">
        <v>7200.0</v>
      </c>
      <c r="F786" s="93">
        <v>1.0</v>
      </c>
      <c r="G786" s="93">
        <v>22.0</v>
      </c>
      <c r="H786" s="93">
        <v>27491.0</v>
      </c>
      <c r="I786" s="15" t="s">
        <v>4146</v>
      </c>
      <c r="J786" s="107">
        <v>0.028304</v>
      </c>
      <c r="K786" s="93">
        <v>2.5</v>
      </c>
      <c r="L786" s="15" t="s">
        <v>4147</v>
      </c>
      <c r="M786" s="104" t="str">
        <f t="shared" si="1"/>
        <v>#REF!</v>
      </c>
      <c r="N786" s="105">
        <f t="shared" si="2"/>
        <v>3927.272727</v>
      </c>
      <c r="O786" s="108" t="str">
        <f>IFERROR(IF(IF(LEFT(I786,1)="B",VLOOKUP(A786,'item dashboard'!A:K,11,0),"")&lt;1,0,IF(LEFT(I786,1)="b",VLOOKUP(A786,'item dashboard'!A:K,11,0),"")),"")</f>
        <v/>
      </c>
      <c r="P786" s="105" t="str">
        <f>IFERROR(VLOOKUP(A786,[2]Sheet2!$A:$C,3,0),1)</f>
        <v>#ERROR!</v>
      </c>
      <c r="Q786" s="109" t="str">
        <f>VLOOKUP(A786,'item dashboard'!A:A,1,0)</f>
        <v>B-L1SQ-Y58</v>
      </c>
      <c r="R786" s="109"/>
      <c r="S786" s="109"/>
    </row>
    <row r="787" ht="12.75" customHeight="1">
      <c r="A787" s="15" t="s">
        <v>1681</v>
      </c>
      <c r="B787" s="15" t="s">
        <v>1682</v>
      </c>
      <c r="C787" s="107">
        <v>0.025</v>
      </c>
      <c r="D787" s="15" t="s">
        <v>4158</v>
      </c>
      <c r="E787" s="93">
        <v>7200.0</v>
      </c>
      <c r="F787" s="93">
        <v>1.0</v>
      </c>
      <c r="G787" s="93">
        <v>19.0</v>
      </c>
      <c r="H787" s="93">
        <v>31272.0</v>
      </c>
      <c r="I787" s="15" t="s">
        <v>4146</v>
      </c>
      <c r="J787" s="107">
        <v>0.00605</v>
      </c>
      <c r="K787" s="93">
        <v>2.5</v>
      </c>
      <c r="L787" s="15" t="s">
        <v>4147</v>
      </c>
      <c r="M787" s="104" t="str">
        <f t="shared" si="1"/>
        <v>#REF!</v>
      </c>
      <c r="N787" s="105">
        <f t="shared" si="2"/>
        <v>4547.368421</v>
      </c>
      <c r="O787" s="108" t="str">
        <f>IFERROR(IF(IF(LEFT(I787,1)="B",VLOOKUP(A787,'item dashboard'!A:K,11,0),"")&lt;1,0,IF(LEFT(I787,1)="b",VLOOKUP(A787,'item dashboard'!A:K,11,0),"")),"")</f>
        <v/>
      </c>
      <c r="P787" s="105" t="str">
        <f>IFERROR(VLOOKUP(A787,[2]Sheet2!$A:$C,3,0),1)</f>
        <v>#ERROR!</v>
      </c>
      <c r="Q787" s="109" t="str">
        <f>VLOOKUP(A787,'item dashboard'!A:A,1,0)</f>
        <v>B-L20-GY25</v>
      </c>
      <c r="R787" s="109"/>
      <c r="S787" s="109"/>
    </row>
    <row r="788" ht="12.75" customHeight="1">
      <c r="A788" s="15" t="s">
        <v>1683</v>
      </c>
      <c r="B788" s="15" t="s">
        <v>1684</v>
      </c>
      <c r="C788" s="107">
        <v>0.025</v>
      </c>
      <c r="D788" s="15" t="s">
        <v>4156</v>
      </c>
      <c r="E788" s="93">
        <v>1.0</v>
      </c>
      <c r="F788" s="93">
        <v>1.0</v>
      </c>
      <c r="G788" s="93">
        <v>1.0</v>
      </c>
      <c r="H788" s="93">
        <v>4468.0</v>
      </c>
      <c r="I788" s="15" t="s">
        <v>1681</v>
      </c>
      <c r="J788" s="107">
        <v>1.0</v>
      </c>
      <c r="K788" s="93">
        <v>2.5</v>
      </c>
      <c r="L788" s="15" t="s">
        <v>4200</v>
      </c>
      <c r="M788" s="104" t="str">
        <f t="shared" si="1"/>
        <v>#REF!</v>
      </c>
      <c r="N788" s="105">
        <f t="shared" si="2"/>
        <v>86400</v>
      </c>
      <c r="O788" s="108">
        <f>IFERROR(IF(IF(LEFT(I788,1)="B",VLOOKUP(A788,'item dashboard'!A:K,11,0),"")&lt;1,0,IF(LEFT(I788,1)="b",VLOOKUP(A788,'item dashboard'!A:K,11,0),"")),"")</f>
        <v>0</v>
      </c>
      <c r="P788" s="105" t="str">
        <f>IFERROR(VLOOKUP(A788,[2]Sheet2!$A:$C,3,0),1)</f>
        <v>#ERROR!</v>
      </c>
      <c r="Q788" s="109" t="str">
        <f>VLOOKUP(A788,'item dashboard'!A:A,1,0)</f>
        <v>B-L20-GY25ORYX</v>
      </c>
      <c r="R788" s="109"/>
      <c r="S788" s="109"/>
    </row>
    <row r="789" ht="12.75" customHeight="1">
      <c r="A789" s="15" t="s">
        <v>1685</v>
      </c>
      <c r="B789" s="15" t="s">
        <v>1686</v>
      </c>
      <c r="C789" s="107">
        <v>0.025</v>
      </c>
      <c r="D789" s="15" t="s">
        <v>4158</v>
      </c>
      <c r="E789" s="93">
        <v>7200.0</v>
      </c>
      <c r="F789" s="93">
        <v>1.0</v>
      </c>
      <c r="G789" s="93">
        <v>19.0</v>
      </c>
      <c r="H789" s="93">
        <v>31272.0</v>
      </c>
      <c r="I789" s="15" t="s">
        <v>4146</v>
      </c>
      <c r="J789" s="107">
        <v>0.0059499999999999996</v>
      </c>
      <c r="K789" s="93">
        <v>2.5</v>
      </c>
      <c r="L789" s="15" t="s">
        <v>4147</v>
      </c>
      <c r="M789" s="104" t="str">
        <f t="shared" si="1"/>
        <v>#REF!</v>
      </c>
      <c r="N789" s="105">
        <f t="shared" si="2"/>
        <v>4547.368421</v>
      </c>
      <c r="O789" s="108" t="str">
        <f>IFERROR(IF(IF(LEFT(I789,1)="B",VLOOKUP(A789,'item dashboard'!A:K,11,0),"")&lt;1,0,IF(LEFT(I789,1)="b",VLOOKUP(A789,'item dashboard'!A:K,11,0),"")),"")</f>
        <v/>
      </c>
      <c r="P789" s="105" t="str">
        <f>IFERROR(VLOOKUP(A789,[2]Sheet2!$A:$C,3,0),1)</f>
        <v>#ERROR!</v>
      </c>
      <c r="Q789" s="109" t="str">
        <f>VLOOKUP(A789,'item dashboard'!A:A,1,0)</f>
        <v>B-L20-O25</v>
      </c>
      <c r="R789" s="109"/>
      <c r="S789" s="109"/>
    </row>
    <row r="790" ht="12.75" customHeight="1">
      <c r="A790" s="15" t="s">
        <v>1687</v>
      </c>
      <c r="B790" s="15" t="s">
        <v>1688</v>
      </c>
      <c r="C790" s="107">
        <v>0.025</v>
      </c>
      <c r="D790" s="15" t="s">
        <v>4148</v>
      </c>
      <c r="E790" s="93">
        <v>3600.0</v>
      </c>
      <c r="F790" s="93">
        <v>1.0</v>
      </c>
      <c r="G790" s="93">
        <v>12.0</v>
      </c>
      <c r="H790" s="93">
        <v>7200.0</v>
      </c>
      <c r="I790" s="15" t="s">
        <v>1685</v>
      </c>
      <c r="J790" s="107">
        <v>1.0</v>
      </c>
      <c r="K790" s="93">
        <v>2.0</v>
      </c>
      <c r="L790" s="15" t="s">
        <v>4147</v>
      </c>
      <c r="M790" s="104" t="str">
        <f t="shared" si="1"/>
        <v>#REF!</v>
      </c>
      <c r="N790" s="105">
        <f t="shared" si="2"/>
        <v>7200</v>
      </c>
      <c r="O790" s="108">
        <f>IFERROR(IF(IF(LEFT(I790,1)="B",VLOOKUP(A790,'item dashboard'!A:K,11,0),"")&lt;1,0,IF(LEFT(I790,1)="b",VLOOKUP(A790,'item dashboard'!A:K,11,0),"")),"")</f>
        <v>0</v>
      </c>
      <c r="P790" s="105" t="str">
        <f>IFERROR(VLOOKUP(A790,[2]Sheet2!$A:$C,3,0),1)</f>
        <v>#ERROR!</v>
      </c>
      <c r="Q790" s="109" t="str">
        <f>VLOOKUP(A790,'item dashboard'!A:A,1,0)</f>
        <v>B-L20-O25MJANGO</v>
      </c>
      <c r="R790" s="109"/>
      <c r="S790" s="109"/>
    </row>
    <row r="791" ht="12.75" customHeight="1">
      <c r="A791" s="15" t="s">
        <v>1689</v>
      </c>
      <c r="B791" s="15" t="s">
        <v>1690</v>
      </c>
      <c r="C791" s="107">
        <v>0.025</v>
      </c>
      <c r="D791" s="15" t="s">
        <v>4150</v>
      </c>
      <c r="E791" s="93">
        <v>7200.0</v>
      </c>
      <c r="F791" s="93">
        <v>1.0</v>
      </c>
      <c r="G791" s="93">
        <v>19.0</v>
      </c>
      <c r="H791" s="93">
        <v>31272.0</v>
      </c>
      <c r="I791" s="15" t="s">
        <v>4146</v>
      </c>
      <c r="J791" s="107">
        <v>0.0059</v>
      </c>
      <c r="K791" s="93">
        <v>2.5</v>
      </c>
      <c r="L791" s="15" t="s">
        <v>4147</v>
      </c>
      <c r="M791" s="104" t="str">
        <f t="shared" si="1"/>
        <v>#REF!</v>
      </c>
      <c r="N791" s="105">
        <f t="shared" si="2"/>
        <v>4547.368421</v>
      </c>
      <c r="O791" s="108" t="str">
        <f>IFERROR(IF(IF(LEFT(I791,1)="B",VLOOKUP(A791,'item dashboard'!A:K,11,0),"")&lt;1,0,IF(LEFT(I791,1)="b",VLOOKUP(A791,'item dashboard'!A:K,11,0),"")),"")</f>
        <v/>
      </c>
      <c r="P791" s="105" t="str">
        <f>IFERROR(VLOOKUP(A791,[2]Sheet2!$A:$C,3,0),1)</f>
        <v>#ERROR!</v>
      </c>
      <c r="Q791" s="109" t="str">
        <f>VLOOKUP(A791,'item dashboard'!A:A,1,0)</f>
        <v>B-L20-W25</v>
      </c>
      <c r="R791" s="109"/>
      <c r="S791" s="109"/>
    </row>
    <row r="792" ht="12.75" customHeight="1">
      <c r="A792" s="15" t="s">
        <v>1691</v>
      </c>
      <c r="B792" s="15" t="s">
        <v>1692</v>
      </c>
      <c r="C792" s="107">
        <v>0.025</v>
      </c>
      <c r="D792" s="15" t="s">
        <v>4148</v>
      </c>
      <c r="E792" s="93">
        <v>3600.0</v>
      </c>
      <c r="F792" s="93">
        <v>1.0</v>
      </c>
      <c r="G792" s="93">
        <v>12.0</v>
      </c>
      <c r="H792" s="93">
        <v>7200.0</v>
      </c>
      <c r="I792" s="15" t="s">
        <v>1689</v>
      </c>
      <c r="J792" s="107">
        <v>1.0</v>
      </c>
      <c r="K792" s="93">
        <v>2.0</v>
      </c>
      <c r="L792" s="15" t="s">
        <v>4147</v>
      </c>
      <c r="M792" s="104" t="str">
        <f t="shared" si="1"/>
        <v>#REF!</v>
      </c>
      <c r="N792" s="105">
        <f t="shared" si="2"/>
        <v>7200</v>
      </c>
      <c r="O792" s="108">
        <f>IFERROR(IF(IF(LEFT(I792,1)="B",VLOOKUP(A792,'item dashboard'!A:K,11,0),"")&lt;1,0,IF(LEFT(I792,1)="b",VLOOKUP(A792,'item dashboard'!A:K,11,0),"")),"")</f>
        <v>0</v>
      </c>
      <c r="P792" s="105" t="str">
        <f>IFERROR(VLOOKUP(A792,[2]Sheet2!$A:$C,3,0),1)</f>
        <v>#ERROR!</v>
      </c>
      <c r="Q792" s="109" t="str">
        <f>VLOOKUP(A792,'item dashboard'!A:A,1,0)</f>
        <v>B-L20-W25 CORR-S</v>
      </c>
      <c r="R792" s="109"/>
      <c r="S792" s="109"/>
    </row>
    <row r="793" ht="12.75" customHeight="1">
      <c r="A793" s="15" t="s">
        <v>1693</v>
      </c>
      <c r="B793" s="15" t="s">
        <v>1694</v>
      </c>
      <c r="C793" s="107">
        <v>0.025</v>
      </c>
      <c r="D793" s="15" t="s">
        <v>4150</v>
      </c>
      <c r="E793" s="93">
        <v>7200.0</v>
      </c>
      <c r="F793" s="93">
        <v>1.0</v>
      </c>
      <c r="G793" s="93">
        <v>19.0</v>
      </c>
      <c r="H793" s="93">
        <v>31272.0</v>
      </c>
      <c r="I793" s="15" t="s">
        <v>4146</v>
      </c>
      <c r="J793" s="107">
        <v>0.0059499999999999996</v>
      </c>
      <c r="K793" s="93">
        <v>2.5</v>
      </c>
      <c r="L793" s="15" t="s">
        <v>4147</v>
      </c>
      <c r="M793" s="104" t="str">
        <f t="shared" si="1"/>
        <v>#REF!</v>
      </c>
      <c r="N793" s="105">
        <f t="shared" si="2"/>
        <v>4547.368421</v>
      </c>
      <c r="O793" s="108" t="str">
        <f>IFERROR(IF(IF(LEFT(I793,1)="B",VLOOKUP(A793,'item dashboard'!A:K,11,0),"")&lt;1,0,IF(LEFT(I793,1)="b",VLOOKUP(A793,'item dashboard'!A:K,11,0),"")),"")</f>
        <v/>
      </c>
      <c r="P793" s="105" t="str">
        <f>IFERROR(VLOOKUP(A793,[2]Sheet2!$A:$C,3,0),1)</f>
        <v>#ERROR!</v>
      </c>
      <c r="Q793" s="109" t="str">
        <f>VLOOKUP(A793,'item dashboard'!A:A,1,0)</f>
        <v>B-L20-Y25</v>
      </c>
      <c r="R793" s="109"/>
      <c r="S793" s="109"/>
    </row>
    <row r="794" ht="12.75" customHeight="1">
      <c r="A794" s="15" t="s">
        <v>1672</v>
      </c>
      <c r="B794" s="15" t="s">
        <v>450</v>
      </c>
      <c r="C794" s="107">
        <v>0.085</v>
      </c>
      <c r="D794" s="15" t="s">
        <v>4157</v>
      </c>
      <c r="E794" s="93">
        <v>7200.0</v>
      </c>
      <c r="F794" s="93">
        <v>1.0</v>
      </c>
      <c r="G794" s="93">
        <v>30.43</v>
      </c>
      <c r="H794" s="93">
        <v>2840.0</v>
      </c>
      <c r="I794" s="15" t="s">
        <v>4146</v>
      </c>
      <c r="J794" s="107">
        <v>0.02125</v>
      </c>
      <c r="K794" s="93">
        <v>2.5</v>
      </c>
      <c r="L794" s="15" t="s">
        <v>4147</v>
      </c>
      <c r="M794" s="104" t="str">
        <f t="shared" si="1"/>
        <v>#REF!</v>
      </c>
      <c r="N794" s="105">
        <f t="shared" si="2"/>
        <v>2839.303319</v>
      </c>
      <c r="O794" s="108" t="str">
        <f>IFERROR(IF(IF(LEFT(I794,1)="B",VLOOKUP(A794,'item dashboard'!A:K,11,0),"")&lt;1,0,IF(LEFT(I794,1)="b",VLOOKUP(A794,'item dashboard'!A:K,11,0),"")),"")</f>
        <v/>
      </c>
      <c r="P794" s="105" t="str">
        <f>IFERROR(VLOOKUP(A794,[2]Sheet2!$A:$C,3,0),1)</f>
        <v>#ERROR!</v>
      </c>
      <c r="Q794" s="109" t="str">
        <f>VLOOKUP(A794,'item dashboard'!A:A,1,0)</f>
        <v>B-L200-N85</v>
      </c>
      <c r="R794" s="109"/>
      <c r="S794" s="109"/>
    </row>
    <row r="795" ht="12.75" customHeight="1">
      <c r="A795" s="15" t="s">
        <v>1673</v>
      </c>
      <c r="B795" s="15" t="s">
        <v>1674</v>
      </c>
      <c r="C795" s="107">
        <v>0.085</v>
      </c>
      <c r="D795" s="15" t="s">
        <v>4148</v>
      </c>
      <c r="E795" s="93">
        <v>3600.0</v>
      </c>
      <c r="F795" s="93">
        <v>1.0</v>
      </c>
      <c r="G795" s="93">
        <v>12.0</v>
      </c>
      <c r="H795" s="93">
        <v>24000.0</v>
      </c>
      <c r="I795" s="15" t="s">
        <v>1672</v>
      </c>
      <c r="J795" s="107">
        <v>1.0</v>
      </c>
      <c r="K795" s="93">
        <v>0.0</v>
      </c>
      <c r="L795" s="15" t="s">
        <v>4149</v>
      </c>
      <c r="M795" s="104" t="str">
        <f t="shared" si="1"/>
        <v>#REF!</v>
      </c>
      <c r="N795" s="105">
        <f t="shared" si="2"/>
        <v>7200</v>
      </c>
      <c r="O795" s="108">
        <f>IFERROR(IF(IF(LEFT(I795,1)="B",VLOOKUP(A795,'item dashboard'!A:K,11,0),"")&lt;1,0,IF(LEFT(I795,1)="b",VLOOKUP(A795,'item dashboard'!A:K,11,0),"")),"")</f>
        <v>0</v>
      </c>
      <c r="P795" s="105" t="str">
        <f>IFERROR(VLOOKUP(A795,[2]Sheet2!$A:$C,3,0),1)</f>
        <v>#ERROR!</v>
      </c>
      <c r="Q795" s="109" t="str">
        <f>VLOOKUP(A795,'item dashboard'!A:A,1,0)</f>
        <v>B-L200-N85NURO</v>
      </c>
      <c r="R795" s="109"/>
      <c r="S795" s="109"/>
    </row>
    <row r="796" ht="12.75" customHeight="1">
      <c r="A796" s="15" t="s">
        <v>1675</v>
      </c>
      <c r="B796" s="15" t="s">
        <v>1676</v>
      </c>
      <c r="C796" s="107">
        <v>0.085</v>
      </c>
      <c r="D796" s="15" t="s">
        <v>4157</v>
      </c>
      <c r="E796" s="93">
        <v>7200.0</v>
      </c>
      <c r="F796" s="93">
        <v>1.0</v>
      </c>
      <c r="G796" s="93">
        <v>30.43</v>
      </c>
      <c r="H796" s="93">
        <v>2840.0</v>
      </c>
      <c r="I796" s="15" t="s">
        <v>4146</v>
      </c>
      <c r="J796" s="107">
        <v>0.020655</v>
      </c>
      <c r="K796" s="93">
        <v>2.5</v>
      </c>
      <c r="L796" s="15" t="s">
        <v>4147</v>
      </c>
      <c r="M796" s="104" t="str">
        <f t="shared" si="1"/>
        <v>#REF!</v>
      </c>
      <c r="N796" s="105">
        <f t="shared" si="2"/>
        <v>2839.303319</v>
      </c>
      <c r="O796" s="108" t="str">
        <f>IFERROR(IF(IF(LEFT(I796,1)="B",VLOOKUP(A796,'item dashboard'!A:K,11,0),"")&lt;1,0,IF(LEFT(I796,1)="b",VLOOKUP(A796,'item dashboard'!A:K,11,0),"")),"")</f>
        <v/>
      </c>
      <c r="P796" s="105" t="str">
        <f>IFERROR(VLOOKUP(A796,[2]Sheet2!$A:$C,3,0),1)</f>
        <v>#ERROR!</v>
      </c>
      <c r="Q796" s="109" t="str">
        <f>VLOOKUP(A796,'item dashboard'!A:A,1,0)</f>
        <v>B-L200-PK85</v>
      </c>
      <c r="R796" s="109"/>
      <c r="S796" s="109"/>
    </row>
    <row r="797" ht="12.75" customHeight="1">
      <c r="A797" s="15" t="s">
        <v>1677</v>
      </c>
      <c r="B797" s="15" t="s">
        <v>1678</v>
      </c>
      <c r="C797" s="107">
        <v>0.085</v>
      </c>
      <c r="D797" s="15" t="s">
        <v>4157</v>
      </c>
      <c r="E797" s="93">
        <v>7200.0</v>
      </c>
      <c r="F797" s="93">
        <v>1.0</v>
      </c>
      <c r="G797" s="93">
        <v>30.43</v>
      </c>
      <c r="H797" s="93">
        <v>2840.0</v>
      </c>
      <c r="I797" s="15" t="s">
        <v>4146</v>
      </c>
      <c r="J797" s="107">
        <v>0.020059999999999998</v>
      </c>
      <c r="K797" s="93">
        <v>2.5</v>
      </c>
      <c r="L797" s="15" t="s">
        <v>4147</v>
      </c>
      <c r="M797" s="104" t="str">
        <f t="shared" si="1"/>
        <v>#REF!</v>
      </c>
      <c r="N797" s="105">
        <f t="shared" si="2"/>
        <v>2839.303319</v>
      </c>
      <c r="O797" s="108" t="str">
        <f>IFERROR(IF(IF(LEFT(I797,1)="B",VLOOKUP(A797,'item dashboard'!A:K,11,0),"")&lt;1,0,IF(LEFT(I797,1)="b",VLOOKUP(A797,'item dashboard'!A:K,11,0),"")),"")</f>
        <v/>
      </c>
      <c r="P797" s="105" t="str">
        <f>IFERROR(VLOOKUP(A797,[2]Sheet2!$A:$C,3,0),1)</f>
        <v>#ERROR!</v>
      </c>
      <c r="Q797" s="109" t="str">
        <f>VLOOKUP(A797,'item dashboard'!A:A,1,0)</f>
        <v>B-L200-W85</v>
      </c>
      <c r="R797" s="109"/>
      <c r="S797" s="109"/>
    </row>
    <row r="798" ht="12.75" customHeight="1">
      <c r="A798" s="15" t="s">
        <v>1679</v>
      </c>
      <c r="B798" s="15" t="s">
        <v>1680</v>
      </c>
      <c r="C798" s="107">
        <v>0.085</v>
      </c>
      <c r="D798" s="15" t="s">
        <v>4148</v>
      </c>
      <c r="E798" s="93">
        <v>3600.0</v>
      </c>
      <c r="F798" s="93">
        <v>1.0</v>
      </c>
      <c r="G798" s="93">
        <v>12.0</v>
      </c>
      <c r="H798" s="93">
        <v>17280.0</v>
      </c>
      <c r="I798" s="15" t="s">
        <v>1677</v>
      </c>
      <c r="J798" s="107">
        <v>1.0</v>
      </c>
      <c r="K798" s="93">
        <v>0.0</v>
      </c>
      <c r="L798" s="15" t="s">
        <v>4149</v>
      </c>
      <c r="M798" s="104" t="str">
        <f t="shared" si="1"/>
        <v>#REF!</v>
      </c>
      <c r="N798" s="105">
        <f t="shared" si="2"/>
        <v>7200</v>
      </c>
      <c r="O798" s="108">
        <f>IFERROR(IF(IF(LEFT(I798,1)="B",VLOOKUP(A798,'item dashboard'!A:K,11,0),"")&lt;1,0,IF(LEFT(I798,1)="b",VLOOKUP(A798,'item dashboard'!A:K,11,0),"")),"")</f>
        <v>0</v>
      </c>
      <c r="P798" s="105" t="str">
        <f>IFERROR(VLOOKUP(A798,[2]Sheet2!$A:$C,3,0),1)</f>
        <v>#ERROR!</v>
      </c>
      <c r="Q798" s="109" t="str">
        <f>VLOOKUP(A798,'item dashboard'!A:A,1,0)</f>
        <v>B-L200-W85KEAP</v>
      </c>
      <c r="R798" s="109"/>
      <c r="S798" s="109"/>
    </row>
    <row r="799" ht="12.75" customHeight="1">
      <c r="A799" s="15" t="s">
        <v>1695</v>
      </c>
      <c r="B799" s="15" t="s">
        <v>1696</v>
      </c>
      <c r="C799" s="107">
        <v>0.025</v>
      </c>
      <c r="D799" s="15" t="s">
        <v>4158</v>
      </c>
      <c r="E799" s="93">
        <v>7200.0</v>
      </c>
      <c r="F799" s="93">
        <v>1.0</v>
      </c>
      <c r="G799" s="93">
        <v>19.0</v>
      </c>
      <c r="H799" s="93">
        <v>4547.0</v>
      </c>
      <c r="I799" s="15" t="s">
        <v>4146</v>
      </c>
      <c r="J799" s="107">
        <v>0.012199999999999999</v>
      </c>
      <c r="K799" s="93">
        <v>2.5</v>
      </c>
      <c r="L799" s="15" t="s">
        <v>4149</v>
      </c>
      <c r="M799" s="104" t="str">
        <f t="shared" si="1"/>
        <v>#REF!</v>
      </c>
      <c r="N799" s="105">
        <f t="shared" si="2"/>
        <v>4547.368421</v>
      </c>
      <c r="O799" s="108" t="str">
        <f>IFERROR(IF(IF(LEFT(I799,1)="B",VLOOKUP(A799,'item dashboard'!A:K,11,0),"")&lt;1,0,IF(LEFT(I799,1)="b",VLOOKUP(A799,'item dashboard'!A:K,11,0),"")),"")</f>
        <v/>
      </c>
      <c r="P799" s="105" t="str">
        <f>IFERROR(VLOOKUP(A799,[2]Sheet2!$A:$C,3,0),1)</f>
        <v>#ERROR!</v>
      </c>
      <c r="Q799" s="109" t="str">
        <f>VLOOKUP(A799,'item dashboard'!A:A,1,0)</f>
        <v>B-L20Z-Y25</v>
      </c>
      <c r="R799" s="109"/>
      <c r="S799" s="109"/>
    </row>
    <row r="800" ht="12.75" customHeight="1">
      <c r="A800" s="15" t="s">
        <v>1697</v>
      </c>
      <c r="B800" s="15" t="s">
        <v>1698</v>
      </c>
      <c r="C800" s="107">
        <v>0.21</v>
      </c>
      <c r="D800" s="15" t="s">
        <v>4161</v>
      </c>
      <c r="E800" s="93">
        <v>3600.0</v>
      </c>
      <c r="F800" s="93">
        <v>1.0</v>
      </c>
      <c r="G800" s="93">
        <v>42.0</v>
      </c>
      <c r="H800" s="93">
        <v>14268.0</v>
      </c>
      <c r="I800" s="15" t="s">
        <v>4146</v>
      </c>
      <c r="J800" s="107">
        <v>0.10289999999999999</v>
      </c>
      <c r="K800" s="93">
        <v>2.5</v>
      </c>
      <c r="L800" s="15" t="s">
        <v>4149</v>
      </c>
      <c r="M800" s="104" t="str">
        <f t="shared" si="1"/>
        <v>#REF!</v>
      </c>
      <c r="N800" s="105">
        <f t="shared" si="2"/>
        <v>2057.142857</v>
      </c>
      <c r="O800" s="108" t="str">
        <f>IFERROR(IF(IF(LEFT(I800,1)="B",VLOOKUP(A800,'item dashboard'!A:K,11,0),"")&lt;1,0,IF(LEFT(I800,1)="b",VLOOKUP(A800,'item dashboard'!A:K,11,0),"")),"")</f>
        <v/>
      </c>
      <c r="P800" s="105" t="str">
        <f>IFERROR(VLOOKUP(A800,[2]Sheet2!$A:$C,3,0),1)</f>
        <v>#ERROR!</v>
      </c>
      <c r="Q800" s="109" t="str">
        <f>VLOOKUP(A800,'item dashboard'!A:A,1,0)</f>
        <v>B-L25-BN210</v>
      </c>
      <c r="R800" s="109"/>
      <c r="S800" s="109"/>
    </row>
    <row r="801" ht="12.75" customHeight="1">
      <c r="A801" s="15" t="s">
        <v>1699</v>
      </c>
      <c r="B801" s="15" t="s">
        <v>1700</v>
      </c>
      <c r="C801" s="107">
        <v>0.21</v>
      </c>
      <c r="D801" s="15" t="s">
        <v>4161</v>
      </c>
      <c r="E801" s="93">
        <v>7200.0</v>
      </c>
      <c r="F801" s="93">
        <v>1.0</v>
      </c>
      <c r="G801" s="93">
        <v>42.0</v>
      </c>
      <c r="H801" s="93">
        <v>14400.0</v>
      </c>
      <c r="I801" s="15" t="s">
        <v>4146</v>
      </c>
      <c r="J801" s="107">
        <v>0.0552</v>
      </c>
      <c r="K801" s="93">
        <v>2.5</v>
      </c>
      <c r="L801" s="15" t="s">
        <v>4147</v>
      </c>
      <c r="M801" s="104" t="str">
        <f t="shared" si="1"/>
        <v>#REF!</v>
      </c>
      <c r="N801" s="105">
        <f t="shared" si="2"/>
        <v>2057.142857</v>
      </c>
      <c r="O801" s="108" t="str">
        <f>IFERROR(IF(IF(LEFT(I801,1)="B",VLOOKUP(A801,'item dashboard'!A:K,11,0),"")&lt;1,0,IF(LEFT(I801,1)="b",VLOOKUP(A801,'item dashboard'!A:K,11,0),"")),"")</f>
        <v/>
      </c>
      <c r="P801" s="105" t="str">
        <f>IFERROR(VLOOKUP(A801,[2]Sheet2!$A:$C,3,0),1)</f>
        <v>#ERROR!</v>
      </c>
      <c r="Q801" s="109" t="str">
        <f>VLOOKUP(A801,'item dashboard'!A:A,1,0)</f>
        <v>B-L25-BN230</v>
      </c>
      <c r="R801" s="109"/>
      <c r="S801" s="109"/>
    </row>
    <row r="802" ht="12.75" customHeight="1">
      <c r="A802" s="15" t="s">
        <v>1701</v>
      </c>
      <c r="B802" s="15" t="s">
        <v>1702</v>
      </c>
      <c r="C802" s="107">
        <v>0.21</v>
      </c>
      <c r="D802" s="15" t="s">
        <v>4161</v>
      </c>
      <c r="E802" s="93">
        <v>10800.0</v>
      </c>
      <c r="F802" s="93">
        <v>1.0</v>
      </c>
      <c r="G802" s="93">
        <v>42.0</v>
      </c>
      <c r="H802" s="93">
        <v>14268.0</v>
      </c>
      <c r="I802" s="15" t="s">
        <v>4146</v>
      </c>
      <c r="J802" s="107">
        <v>0.10247999999999999</v>
      </c>
      <c r="K802" s="93">
        <v>2.5</v>
      </c>
      <c r="L802" s="15" t="s">
        <v>4149</v>
      </c>
      <c r="M802" s="104" t="str">
        <f t="shared" si="1"/>
        <v>#REF!</v>
      </c>
      <c r="N802" s="105">
        <f t="shared" si="2"/>
        <v>2057.142857</v>
      </c>
      <c r="O802" s="108" t="str">
        <f>IFERROR(IF(IF(LEFT(I802,1)="B",VLOOKUP(A802,'item dashboard'!A:K,11,0),"")&lt;1,0,IF(LEFT(I802,1)="b",VLOOKUP(A802,'item dashboard'!A:K,11,0),"")),"")</f>
        <v/>
      </c>
      <c r="P802" s="105" t="str">
        <f>IFERROR(VLOOKUP(A802,[2]Sheet2!$A:$C,3,0),1)</f>
        <v>#ERROR!</v>
      </c>
      <c r="Q802" s="109" t="str">
        <f>VLOOKUP(A802,'item dashboard'!A:A,1,0)</f>
        <v>B-L25-GN210</v>
      </c>
      <c r="R802" s="109"/>
      <c r="S802" s="109"/>
    </row>
    <row r="803" ht="12.75" customHeight="1">
      <c r="A803" s="15" t="s">
        <v>1703</v>
      </c>
      <c r="B803" s="15" t="s">
        <v>1704</v>
      </c>
      <c r="C803" s="107">
        <v>0.21</v>
      </c>
      <c r="D803" s="15" t="s">
        <v>4161</v>
      </c>
      <c r="E803" s="93">
        <v>7200.0</v>
      </c>
      <c r="F803" s="93">
        <v>1.0</v>
      </c>
      <c r="G803" s="93">
        <v>42.0</v>
      </c>
      <c r="H803" s="93">
        <v>14373.0</v>
      </c>
      <c r="I803" s="15" t="s">
        <v>4146</v>
      </c>
      <c r="J803" s="107">
        <v>0.054740000000000004</v>
      </c>
      <c r="K803" s="93">
        <v>2.5</v>
      </c>
      <c r="L803" s="15" t="s">
        <v>4147</v>
      </c>
      <c r="M803" s="104" t="str">
        <f t="shared" si="1"/>
        <v>#REF!</v>
      </c>
      <c r="N803" s="105">
        <f t="shared" si="2"/>
        <v>2057.142857</v>
      </c>
      <c r="O803" s="108" t="str">
        <f>IFERROR(IF(IF(LEFT(I803,1)="B",VLOOKUP(A803,'item dashboard'!A:K,11,0),"")&lt;1,0,IF(LEFT(I803,1)="b",VLOOKUP(A803,'item dashboard'!A:K,11,0),"")),"")</f>
        <v/>
      </c>
      <c r="P803" s="105" t="str">
        <f>IFERROR(VLOOKUP(A803,[2]Sheet2!$A:$C,3,0),1)</f>
        <v>#ERROR!</v>
      </c>
      <c r="Q803" s="109" t="str">
        <f>VLOOKUP(A803,'item dashboard'!A:A,1,0)</f>
        <v>B-L25-GN230</v>
      </c>
      <c r="R803" s="109"/>
      <c r="S803" s="109"/>
    </row>
    <row r="804" ht="12.75" customHeight="1">
      <c r="A804" s="15" t="s">
        <v>1705</v>
      </c>
      <c r="B804" s="15" t="s">
        <v>1706</v>
      </c>
      <c r="C804" s="107">
        <v>0.21</v>
      </c>
      <c r="D804" s="15" t="s">
        <v>4161</v>
      </c>
      <c r="E804" s="93">
        <v>7200.0</v>
      </c>
      <c r="F804" s="93">
        <v>1.0</v>
      </c>
      <c r="G804" s="93">
        <v>40.5</v>
      </c>
      <c r="H804" s="93">
        <v>2134.0</v>
      </c>
      <c r="I804" s="15" t="s">
        <v>4146</v>
      </c>
      <c r="J804" s="107">
        <v>0.049980000000000004</v>
      </c>
      <c r="K804" s="93">
        <v>2.5</v>
      </c>
      <c r="L804" s="15" t="s">
        <v>4147</v>
      </c>
      <c r="M804" s="104" t="str">
        <f t="shared" si="1"/>
        <v>#REF!</v>
      </c>
      <c r="N804" s="105">
        <f t="shared" si="2"/>
        <v>2133.333333</v>
      </c>
      <c r="O804" s="108" t="str">
        <f>IFERROR(IF(IF(LEFT(I804,1)="B",VLOOKUP(A804,'item dashboard'!A:K,11,0),"")&lt;1,0,IF(LEFT(I804,1)="b",VLOOKUP(A804,'item dashboard'!A:K,11,0),"")),"")</f>
        <v/>
      </c>
      <c r="P804" s="105" t="str">
        <f>IFERROR(VLOOKUP(A804,[2]Sheet2!$A:$C,3,0),1)</f>
        <v>#ERROR!</v>
      </c>
      <c r="Q804" s="109" t="str">
        <f>VLOOKUP(A804,'item dashboard'!A:A,1,0)</f>
        <v>B-L25-MAR210</v>
      </c>
      <c r="R804" s="109"/>
      <c r="S804" s="109"/>
    </row>
    <row r="805" ht="12.75" customHeight="1">
      <c r="A805" s="15" t="s">
        <v>1707</v>
      </c>
      <c r="B805" s="15" t="s">
        <v>1708</v>
      </c>
      <c r="C805" s="107">
        <v>0.18</v>
      </c>
      <c r="D805" s="15" t="s">
        <v>4148</v>
      </c>
      <c r="E805" s="93">
        <v>3600.0</v>
      </c>
      <c r="F805" s="93">
        <v>1.0</v>
      </c>
      <c r="G805" s="93">
        <v>18.0</v>
      </c>
      <c r="H805" s="93">
        <v>33600.0</v>
      </c>
      <c r="I805" s="15" t="s">
        <v>1711</v>
      </c>
      <c r="J805" s="107">
        <v>1.0</v>
      </c>
      <c r="K805" s="93">
        <v>2.0</v>
      </c>
      <c r="L805" s="15" t="s">
        <v>4147</v>
      </c>
      <c r="M805" s="104" t="str">
        <f t="shared" si="1"/>
        <v>#REF!</v>
      </c>
      <c r="N805" s="105">
        <f t="shared" si="2"/>
        <v>4800</v>
      </c>
      <c r="O805" s="108">
        <f>IFERROR(IF(IF(LEFT(I805,1)="B",VLOOKUP(A805,'item dashboard'!A:K,11,0),"")&lt;1,0,IF(LEFT(I805,1)="b",VLOOKUP(A805,'item dashboard'!A:K,11,0),"")),"")</f>
        <v>0</v>
      </c>
      <c r="P805" s="105" t="str">
        <f>IFERROR(VLOOKUP(A805,[2]Sheet2!$A:$C,3,0),1)</f>
        <v>#ERROR!</v>
      </c>
      <c r="Q805" s="109" t="str">
        <f>VLOOKUP(A805,'item dashboard'!A:A,1,0)</f>
        <v>B-L25-N180BAMSI-C</v>
      </c>
      <c r="R805" s="109"/>
      <c r="S805" s="109"/>
    </row>
    <row r="806" ht="12.75" customHeight="1">
      <c r="A806" s="15" t="s">
        <v>1709</v>
      </c>
      <c r="B806" s="15" t="s">
        <v>1710</v>
      </c>
      <c r="C806" s="107">
        <v>0.18</v>
      </c>
      <c r="D806" s="15" t="s">
        <v>4148</v>
      </c>
      <c r="E806" s="93">
        <v>3600.0</v>
      </c>
      <c r="F806" s="93">
        <v>1.0</v>
      </c>
      <c r="G806" s="93">
        <v>18.0</v>
      </c>
      <c r="H806" s="93">
        <v>33600.0</v>
      </c>
      <c r="I806" s="15" t="s">
        <v>1711</v>
      </c>
      <c r="J806" s="107">
        <v>1.0</v>
      </c>
      <c r="K806" s="93">
        <v>2.0</v>
      </c>
      <c r="L806" s="15" t="s">
        <v>4147</v>
      </c>
      <c r="M806" s="104" t="str">
        <f t="shared" si="1"/>
        <v>#REF!</v>
      </c>
      <c r="N806" s="105">
        <f t="shared" si="2"/>
        <v>4800</v>
      </c>
      <c r="O806" s="108">
        <f>IFERROR(IF(IF(LEFT(I806,1)="B",VLOOKUP(A806,'item dashboard'!A:K,11,0),"")&lt;1,0,IF(LEFT(I806,1)="b",VLOOKUP(A806,'item dashboard'!A:K,11,0),"")),"")</f>
        <v>0</v>
      </c>
      <c r="P806" s="105" t="str">
        <f>IFERROR(VLOOKUP(A806,[2]Sheet2!$A:$C,3,0),1)</f>
        <v>#ERROR!</v>
      </c>
      <c r="Q806" s="109" t="str">
        <f>VLOOKUP(A806,'item dashboard'!A:A,1,0)</f>
        <v>B-L25-N180BAMSI-S</v>
      </c>
      <c r="R806" s="109"/>
      <c r="S806" s="109"/>
    </row>
    <row r="807" ht="12.75" customHeight="1">
      <c r="A807" s="15" t="s">
        <v>1711</v>
      </c>
      <c r="B807" s="15" t="s">
        <v>1712</v>
      </c>
      <c r="C807" s="107">
        <v>0.19</v>
      </c>
      <c r="D807" s="15" t="s">
        <v>4161</v>
      </c>
      <c r="E807" s="93">
        <v>7200.0</v>
      </c>
      <c r="F807" s="93">
        <v>1.0</v>
      </c>
      <c r="G807" s="93">
        <v>38.63</v>
      </c>
      <c r="H807" s="93">
        <v>14400.0</v>
      </c>
      <c r="I807" s="15" t="s">
        <v>4146</v>
      </c>
      <c r="J807" s="107">
        <v>0.0475</v>
      </c>
      <c r="K807" s="93">
        <v>2.5</v>
      </c>
      <c r="L807" s="15" t="s">
        <v>4147</v>
      </c>
      <c r="M807" s="104" t="str">
        <f t="shared" si="1"/>
        <v>#REF!</v>
      </c>
      <c r="N807" s="105">
        <f t="shared" si="2"/>
        <v>2236.603676</v>
      </c>
      <c r="O807" s="108" t="str">
        <f>IFERROR(IF(IF(LEFT(I807,1)="B",VLOOKUP(A807,'item dashboard'!A:K,11,0),"")&lt;1,0,IF(LEFT(I807,1)="b",VLOOKUP(A807,'item dashboard'!A:K,11,0),"")),"")</f>
        <v/>
      </c>
      <c r="P807" s="105" t="str">
        <f>IFERROR(VLOOKUP(A807,[2]Sheet2!$A:$C,3,0),1)</f>
        <v>#ERROR!</v>
      </c>
      <c r="Q807" s="109" t="str">
        <f>VLOOKUP(A807,'item dashboard'!A:A,1,0)</f>
        <v>B-L25-N190</v>
      </c>
      <c r="R807" s="109"/>
      <c r="S807" s="109"/>
    </row>
    <row r="808" ht="12.75" customHeight="1">
      <c r="A808" s="15" t="s">
        <v>1713</v>
      </c>
      <c r="B808" s="15" t="s">
        <v>1714</v>
      </c>
      <c r="C808" s="107">
        <v>0.19</v>
      </c>
      <c r="D808" s="15" t="s">
        <v>4148</v>
      </c>
      <c r="E808" s="93">
        <v>3600.0</v>
      </c>
      <c r="F808" s="93">
        <v>1.0</v>
      </c>
      <c r="G808" s="93">
        <v>18.0</v>
      </c>
      <c r="H808" s="93">
        <v>24000.0</v>
      </c>
      <c r="I808" s="15" t="s">
        <v>1711</v>
      </c>
      <c r="J808" s="107">
        <v>1.0</v>
      </c>
      <c r="K808" s="93">
        <v>2.0</v>
      </c>
      <c r="L808" s="15" t="s">
        <v>4149</v>
      </c>
      <c r="M808" s="104" t="str">
        <f t="shared" si="1"/>
        <v>#REF!</v>
      </c>
      <c r="N808" s="105">
        <f t="shared" si="2"/>
        <v>4800</v>
      </c>
      <c r="O808" s="108">
        <f>IFERROR(IF(IF(LEFT(I808,1)="B",VLOOKUP(A808,'item dashboard'!A:K,11,0),"")&lt;1,0,IF(LEFT(I808,1)="b",VLOOKUP(A808,'item dashboard'!A:K,11,0),"")),"")</f>
        <v>0</v>
      </c>
      <c r="P808" s="105" t="str">
        <f>IFERROR(VLOOKUP(A808,[2]Sheet2!$A:$C,3,0),1)</f>
        <v>#ERROR!</v>
      </c>
      <c r="Q808" s="109" t="str">
        <f>VLOOKUP(A808,'item dashboard'!A:A,1,0)</f>
        <v>B-L25-N190BASE</v>
      </c>
      <c r="R808" s="109"/>
      <c r="S808" s="109"/>
    </row>
    <row r="809" ht="12.75" customHeight="1">
      <c r="A809" s="15" t="s">
        <v>1715</v>
      </c>
      <c r="B809" s="15" t="s">
        <v>1716</v>
      </c>
      <c r="C809" s="107">
        <v>0.21</v>
      </c>
      <c r="D809" s="15" t="s">
        <v>4161</v>
      </c>
      <c r="E809" s="93">
        <v>7200.0</v>
      </c>
      <c r="F809" s="93">
        <v>1.0</v>
      </c>
      <c r="G809" s="93">
        <v>39.5</v>
      </c>
      <c r="H809" s="93">
        <v>14400.0</v>
      </c>
      <c r="I809" s="15" t="s">
        <v>4146</v>
      </c>
      <c r="J809" s="107">
        <v>0.0525</v>
      </c>
      <c r="K809" s="93">
        <v>2.0</v>
      </c>
      <c r="L809" s="15" t="s">
        <v>4147</v>
      </c>
      <c r="M809" s="104" t="str">
        <f t="shared" si="1"/>
        <v>#REF!</v>
      </c>
      <c r="N809" s="105">
        <f t="shared" si="2"/>
        <v>2187.341772</v>
      </c>
      <c r="O809" s="108" t="str">
        <f>IFERROR(IF(IF(LEFT(I809,1)="B",VLOOKUP(A809,'item dashboard'!A:K,11,0),"")&lt;1,0,IF(LEFT(I809,1)="b",VLOOKUP(A809,'item dashboard'!A:K,11,0),"")),"")</f>
        <v/>
      </c>
      <c r="P809" s="105" t="str">
        <f>IFERROR(VLOOKUP(A809,[2]Sheet2!$A:$C,3,0),1)</f>
        <v>#ERROR!</v>
      </c>
      <c r="Q809" s="109" t="str">
        <f>VLOOKUP(A809,'item dashboard'!A:A,1,0)</f>
        <v>B-L25-N210</v>
      </c>
      <c r="R809" s="109"/>
      <c r="S809" s="109"/>
    </row>
    <row r="810" ht="12.75" customHeight="1">
      <c r="A810" s="15" t="s">
        <v>4201</v>
      </c>
      <c r="B810" s="15" t="s">
        <v>4202</v>
      </c>
      <c r="C810" s="107">
        <v>0.21</v>
      </c>
      <c r="D810" s="15" t="s">
        <v>4148</v>
      </c>
      <c r="E810" s="93">
        <v>3600.0</v>
      </c>
      <c r="F810" s="93">
        <v>1.0</v>
      </c>
      <c r="G810" s="93">
        <v>18.0</v>
      </c>
      <c r="H810" s="93">
        <v>33600.0</v>
      </c>
      <c r="I810" s="15" t="s">
        <v>1715</v>
      </c>
      <c r="J810" s="107">
        <v>1.0</v>
      </c>
      <c r="K810" s="93">
        <v>2.0</v>
      </c>
      <c r="L810" s="15" t="s">
        <v>4147</v>
      </c>
      <c r="M810" s="104" t="str">
        <f t="shared" si="1"/>
        <v>#REF!</v>
      </c>
      <c r="N810" s="105">
        <f t="shared" si="2"/>
        <v>4800</v>
      </c>
      <c r="O810" s="108" t="str">
        <f>IFERROR(IF(IF(LEFT(I810,1)="B",VLOOKUP(A810,'item dashboard'!A:K,11,0),"")&lt;1,0,IF(LEFT(I810,1)="b",VLOOKUP(A810,'item dashboard'!A:K,11,0),"")),"")</f>
        <v/>
      </c>
      <c r="P810" s="105" t="str">
        <f>IFERROR(VLOOKUP(A810,[2]Sheet2!$A:$C,3,0),1)</f>
        <v>#ERROR!</v>
      </c>
      <c r="Q810" s="109" t="str">
        <f>VLOOKUP(A810,'item dashboard'!A:A,1,0)</f>
        <v>#N/A</v>
      </c>
      <c r="R810" s="109"/>
      <c r="S810" s="109"/>
    </row>
    <row r="811" ht="12.75" customHeight="1">
      <c r="A811" s="15" t="s">
        <v>4203</v>
      </c>
      <c r="B811" s="15" t="s">
        <v>4204</v>
      </c>
      <c r="C811" s="107">
        <v>0.21</v>
      </c>
      <c r="D811" s="15" t="s">
        <v>4148</v>
      </c>
      <c r="E811" s="93">
        <v>3600.0</v>
      </c>
      <c r="F811" s="93">
        <v>1.0</v>
      </c>
      <c r="G811" s="93">
        <v>18.0</v>
      </c>
      <c r="H811" s="93">
        <v>4800.0</v>
      </c>
      <c r="I811" s="15" t="s">
        <v>1715</v>
      </c>
      <c r="J811" s="107">
        <v>1.0</v>
      </c>
      <c r="K811" s="93">
        <v>2.0</v>
      </c>
      <c r="L811" s="15" t="s">
        <v>4147</v>
      </c>
      <c r="M811" s="104" t="str">
        <f t="shared" si="1"/>
        <v>#REF!</v>
      </c>
      <c r="N811" s="105">
        <f t="shared" si="2"/>
        <v>4800</v>
      </c>
      <c r="O811" s="108" t="str">
        <f>IFERROR(IF(IF(LEFT(I811,1)="B",VLOOKUP(A811,'item dashboard'!A:K,11,0),"")&lt;1,0,IF(LEFT(I811,1)="b",VLOOKUP(A811,'item dashboard'!A:K,11,0),"")),"")</f>
        <v/>
      </c>
      <c r="P811" s="105" t="str">
        <f>IFERROR(VLOOKUP(A811,[2]Sheet2!$A:$C,3,0),1)</f>
        <v>#ERROR!</v>
      </c>
      <c r="Q811" s="109" t="str">
        <f>VLOOKUP(A811,'item dashboard'!A:A,1,0)</f>
        <v>#N/A</v>
      </c>
      <c r="R811" s="109"/>
      <c r="S811" s="109"/>
    </row>
    <row r="812" ht="12.75" customHeight="1">
      <c r="A812" s="15" t="s">
        <v>4205</v>
      </c>
      <c r="B812" s="15" t="s">
        <v>4206</v>
      </c>
      <c r="C812" s="107">
        <v>0.21</v>
      </c>
      <c r="D812" s="15" t="s">
        <v>4148</v>
      </c>
      <c r="E812" s="93">
        <v>3600.0</v>
      </c>
      <c r="F812" s="93">
        <v>1.0</v>
      </c>
      <c r="G812" s="93">
        <v>18.0</v>
      </c>
      <c r="H812" s="93">
        <v>4800.0</v>
      </c>
      <c r="I812" s="15" t="s">
        <v>1715</v>
      </c>
      <c r="J812" s="107">
        <v>1.0</v>
      </c>
      <c r="K812" s="93">
        <v>2.0</v>
      </c>
      <c r="L812" s="15" t="s">
        <v>4147</v>
      </c>
      <c r="M812" s="104" t="str">
        <f t="shared" si="1"/>
        <v>#REF!</v>
      </c>
      <c r="N812" s="105">
        <f t="shared" si="2"/>
        <v>4800</v>
      </c>
      <c r="O812" s="108" t="str">
        <f>IFERROR(IF(IF(LEFT(I812,1)="B",VLOOKUP(A812,'item dashboard'!A:K,11,0),"")&lt;1,0,IF(LEFT(I812,1)="b",VLOOKUP(A812,'item dashboard'!A:K,11,0),"")),"")</f>
        <v/>
      </c>
      <c r="P812" s="105" t="str">
        <f>IFERROR(VLOOKUP(A812,[2]Sheet2!$A:$C,3,0),1)</f>
        <v>#ERROR!</v>
      </c>
      <c r="Q812" s="109" t="str">
        <f>VLOOKUP(A812,'item dashboard'!A:A,1,0)</f>
        <v>#N/A</v>
      </c>
      <c r="R812" s="109"/>
      <c r="S812" s="109"/>
    </row>
    <row r="813" ht="12.75" customHeight="1">
      <c r="A813" s="15" t="s">
        <v>4207</v>
      </c>
      <c r="B813" s="15" t="s">
        <v>4208</v>
      </c>
      <c r="C813" s="107">
        <v>0.21</v>
      </c>
      <c r="D813" s="15" t="s">
        <v>4148</v>
      </c>
      <c r="E813" s="93">
        <v>3600.0</v>
      </c>
      <c r="F813" s="93">
        <v>1.0</v>
      </c>
      <c r="G813" s="93">
        <v>18.0</v>
      </c>
      <c r="H813" s="93">
        <v>33600.0</v>
      </c>
      <c r="I813" s="15" t="s">
        <v>1715</v>
      </c>
      <c r="J813" s="107">
        <v>1.0</v>
      </c>
      <c r="K813" s="93">
        <v>2.0</v>
      </c>
      <c r="L813" s="15" t="s">
        <v>4147</v>
      </c>
      <c r="M813" s="104" t="str">
        <f t="shared" si="1"/>
        <v>#REF!</v>
      </c>
      <c r="N813" s="105">
        <f t="shared" si="2"/>
        <v>4800</v>
      </c>
      <c r="O813" s="108" t="str">
        <f>IFERROR(IF(IF(LEFT(I813,1)="B",VLOOKUP(A813,'item dashboard'!A:K,11,0),"")&lt;1,0,IF(LEFT(I813,1)="b",VLOOKUP(A813,'item dashboard'!A:K,11,0),"")),"")</f>
        <v/>
      </c>
      <c r="P813" s="105" t="str">
        <f>IFERROR(VLOOKUP(A813,[2]Sheet2!$A:$C,3,0),1)</f>
        <v>#ERROR!</v>
      </c>
      <c r="Q813" s="109" t="str">
        <f>VLOOKUP(A813,'item dashboard'!A:A,1,0)</f>
        <v>#N/A</v>
      </c>
      <c r="R813" s="109"/>
      <c r="S813" s="109"/>
    </row>
    <row r="814" ht="12.75" customHeight="1">
      <c r="A814" s="15" t="s">
        <v>4209</v>
      </c>
      <c r="B814" s="15" t="s">
        <v>4210</v>
      </c>
      <c r="C814" s="107">
        <v>0.21</v>
      </c>
      <c r="D814" s="15" t="s">
        <v>4148</v>
      </c>
      <c r="E814" s="93">
        <v>3600.0</v>
      </c>
      <c r="F814" s="93">
        <v>1.0</v>
      </c>
      <c r="G814" s="93">
        <v>18.0</v>
      </c>
      <c r="H814" s="93">
        <v>4800.0</v>
      </c>
      <c r="I814" s="15" t="s">
        <v>1715</v>
      </c>
      <c r="J814" s="107">
        <v>1.0</v>
      </c>
      <c r="K814" s="93">
        <v>2.0</v>
      </c>
      <c r="L814" s="15" t="s">
        <v>4147</v>
      </c>
      <c r="M814" s="104" t="str">
        <f t="shared" si="1"/>
        <v>#REF!</v>
      </c>
      <c r="N814" s="105">
        <f t="shared" si="2"/>
        <v>4800</v>
      </c>
      <c r="O814" s="108" t="str">
        <f>IFERROR(IF(IF(LEFT(I814,1)="B",VLOOKUP(A814,'item dashboard'!A:K,11,0),"")&lt;1,0,IF(LEFT(I814,1)="b",VLOOKUP(A814,'item dashboard'!A:K,11,0),"")),"")</f>
        <v/>
      </c>
      <c r="P814" s="105" t="str">
        <f>IFERROR(VLOOKUP(A814,[2]Sheet2!$A:$C,3,0),1)</f>
        <v>#ERROR!</v>
      </c>
      <c r="Q814" s="109" t="str">
        <f>VLOOKUP(A814,'item dashboard'!A:A,1,0)</f>
        <v>#N/A</v>
      </c>
      <c r="R814" s="109"/>
      <c r="S814" s="109"/>
    </row>
    <row r="815" ht="12.75" customHeight="1">
      <c r="A815" s="15" t="s">
        <v>4211</v>
      </c>
      <c r="B815" s="15" t="s">
        <v>4212</v>
      </c>
      <c r="C815" s="107">
        <v>0.21</v>
      </c>
      <c r="D815" s="15" t="s">
        <v>4148</v>
      </c>
      <c r="E815" s="93">
        <v>3600.0</v>
      </c>
      <c r="F815" s="93">
        <v>1.0</v>
      </c>
      <c r="G815" s="93">
        <v>18.0</v>
      </c>
      <c r="H815" s="93">
        <v>4800.0</v>
      </c>
      <c r="I815" s="15" t="s">
        <v>1715</v>
      </c>
      <c r="J815" s="107">
        <v>1.0</v>
      </c>
      <c r="K815" s="93">
        <v>2.0</v>
      </c>
      <c r="L815" s="15" t="s">
        <v>4147</v>
      </c>
      <c r="M815" s="104" t="str">
        <f t="shared" si="1"/>
        <v>#REF!</v>
      </c>
      <c r="N815" s="105">
        <f t="shared" si="2"/>
        <v>4800</v>
      </c>
      <c r="O815" s="108" t="str">
        <f>IFERROR(IF(IF(LEFT(I815,1)="B",VLOOKUP(A815,'item dashboard'!A:K,11,0),"")&lt;1,0,IF(LEFT(I815,1)="b",VLOOKUP(A815,'item dashboard'!A:K,11,0),"")),"")</f>
        <v/>
      </c>
      <c r="P815" s="105" t="str">
        <f>IFERROR(VLOOKUP(A815,[2]Sheet2!$A:$C,3,0),1)</f>
        <v>#ERROR!</v>
      </c>
      <c r="Q815" s="109" t="str">
        <f>VLOOKUP(A815,'item dashboard'!A:A,1,0)</f>
        <v>#N/A</v>
      </c>
      <c r="R815" s="109"/>
      <c r="S815" s="109"/>
    </row>
    <row r="816" ht="12.75" customHeight="1">
      <c r="A816" s="15" t="s">
        <v>4213</v>
      </c>
      <c r="B816" s="15" t="s">
        <v>4214</v>
      </c>
      <c r="C816" s="107">
        <v>0.21</v>
      </c>
      <c r="D816" s="15" t="s">
        <v>4148</v>
      </c>
      <c r="E816" s="93">
        <v>3600.0</v>
      </c>
      <c r="F816" s="93">
        <v>1.0</v>
      </c>
      <c r="G816" s="93">
        <v>18.0</v>
      </c>
      <c r="H816" s="93">
        <v>33600.0</v>
      </c>
      <c r="I816" s="15" t="s">
        <v>1715</v>
      </c>
      <c r="J816" s="107">
        <v>1.0</v>
      </c>
      <c r="K816" s="93">
        <v>2.0</v>
      </c>
      <c r="L816" s="15" t="s">
        <v>4147</v>
      </c>
      <c r="M816" s="104" t="str">
        <f t="shared" si="1"/>
        <v>#REF!</v>
      </c>
      <c r="N816" s="105">
        <f t="shared" si="2"/>
        <v>4800</v>
      </c>
      <c r="O816" s="108" t="str">
        <f>IFERROR(IF(IF(LEFT(I816,1)="B",VLOOKUP(A816,'item dashboard'!A:K,11,0),"")&lt;1,0,IF(LEFT(I816,1)="b",VLOOKUP(A816,'item dashboard'!A:K,11,0),"")),"")</f>
        <v/>
      </c>
      <c r="P816" s="105" t="str">
        <f>IFERROR(VLOOKUP(A816,[2]Sheet2!$A:$C,3,0),1)</f>
        <v>#ERROR!</v>
      </c>
      <c r="Q816" s="109" t="str">
        <f>VLOOKUP(A816,'item dashboard'!A:A,1,0)</f>
        <v>#N/A</v>
      </c>
      <c r="R816" s="109"/>
      <c r="S816" s="109"/>
    </row>
    <row r="817" ht="12.75" customHeight="1">
      <c r="A817" s="15" t="s">
        <v>4215</v>
      </c>
      <c r="B817" s="15" t="s">
        <v>4216</v>
      </c>
      <c r="C817" s="107">
        <v>0.21</v>
      </c>
      <c r="D817" s="15" t="s">
        <v>4148</v>
      </c>
      <c r="E817" s="93">
        <v>3600.0</v>
      </c>
      <c r="F817" s="93">
        <v>1.0</v>
      </c>
      <c r="G817" s="93">
        <v>18.0</v>
      </c>
      <c r="H817" s="93">
        <v>4800.0</v>
      </c>
      <c r="I817" s="15" t="s">
        <v>1715</v>
      </c>
      <c r="J817" s="107">
        <v>1.0</v>
      </c>
      <c r="K817" s="93">
        <v>2.0</v>
      </c>
      <c r="L817" s="15" t="s">
        <v>4147</v>
      </c>
      <c r="M817" s="104" t="str">
        <f t="shared" si="1"/>
        <v>#REF!</v>
      </c>
      <c r="N817" s="105">
        <f t="shared" si="2"/>
        <v>4800</v>
      </c>
      <c r="O817" s="108" t="str">
        <f>IFERROR(IF(IF(LEFT(I817,1)="B",VLOOKUP(A817,'item dashboard'!A:K,11,0),"")&lt;1,0,IF(LEFT(I817,1)="b",VLOOKUP(A817,'item dashboard'!A:K,11,0),"")),"")</f>
        <v/>
      </c>
      <c r="P817" s="105" t="str">
        <f>IFERROR(VLOOKUP(A817,[2]Sheet2!$A:$C,3,0),1)</f>
        <v>#ERROR!</v>
      </c>
      <c r="Q817" s="109" t="str">
        <f>VLOOKUP(A817,'item dashboard'!A:A,1,0)</f>
        <v>#N/A</v>
      </c>
      <c r="R817" s="109"/>
      <c r="S817" s="109"/>
    </row>
    <row r="818" ht="12.75" customHeight="1">
      <c r="A818" s="15" t="s">
        <v>4217</v>
      </c>
      <c r="B818" s="15" t="s">
        <v>4218</v>
      </c>
      <c r="C818" s="107">
        <v>0.21</v>
      </c>
      <c r="D818" s="15" t="s">
        <v>4148</v>
      </c>
      <c r="E818" s="93">
        <v>3600.0</v>
      </c>
      <c r="F818" s="93">
        <v>1.0</v>
      </c>
      <c r="G818" s="93">
        <v>18.0</v>
      </c>
      <c r="H818" s="93">
        <v>4800.0</v>
      </c>
      <c r="I818" s="15" t="s">
        <v>1715</v>
      </c>
      <c r="J818" s="107">
        <v>1.0</v>
      </c>
      <c r="K818" s="93">
        <v>2.0</v>
      </c>
      <c r="L818" s="15" t="s">
        <v>4147</v>
      </c>
      <c r="M818" s="104" t="str">
        <f t="shared" si="1"/>
        <v>#REF!</v>
      </c>
      <c r="N818" s="105">
        <f t="shared" si="2"/>
        <v>4800</v>
      </c>
      <c r="O818" s="108" t="str">
        <f>IFERROR(IF(IF(LEFT(I818,1)="B",VLOOKUP(A818,'item dashboard'!A:K,11,0),"")&lt;1,0,IF(LEFT(I818,1)="b",VLOOKUP(A818,'item dashboard'!A:K,11,0),"")),"")</f>
        <v/>
      </c>
      <c r="P818" s="105" t="str">
        <f>IFERROR(VLOOKUP(A818,[2]Sheet2!$A:$C,3,0),1)</f>
        <v>#ERROR!</v>
      </c>
      <c r="Q818" s="109" t="str">
        <f>VLOOKUP(A818,'item dashboard'!A:A,1,0)</f>
        <v>#N/A</v>
      </c>
      <c r="R818" s="109"/>
      <c r="S818" s="109"/>
    </row>
    <row r="819" ht="12.75" customHeight="1">
      <c r="A819" s="15" t="s">
        <v>4219</v>
      </c>
      <c r="B819" s="15" t="s">
        <v>4220</v>
      </c>
      <c r="C819" s="107">
        <v>0.21</v>
      </c>
      <c r="D819" s="15" t="s">
        <v>4148</v>
      </c>
      <c r="E819" s="93">
        <v>3600.0</v>
      </c>
      <c r="F819" s="93">
        <v>1.0</v>
      </c>
      <c r="G819" s="93">
        <v>18.0</v>
      </c>
      <c r="H819" s="93">
        <v>4800.0</v>
      </c>
      <c r="I819" s="15" t="s">
        <v>1715</v>
      </c>
      <c r="J819" s="107">
        <v>1.0</v>
      </c>
      <c r="K819" s="93">
        <v>2.0</v>
      </c>
      <c r="L819" s="15" t="s">
        <v>4147</v>
      </c>
      <c r="M819" s="104" t="str">
        <f t="shared" si="1"/>
        <v>#REF!</v>
      </c>
      <c r="N819" s="105">
        <f t="shared" si="2"/>
        <v>4800</v>
      </c>
      <c r="O819" s="108" t="str">
        <f>IFERROR(IF(IF(LEFT(I819,1)="B",VLOOKUP(A819,'item dashboard'!A:K,11,0),"")&lt;1,0,IF(LEFT(I819,1)="b",VLOOKUP(A819,'item dashboard'!A:K,11,0),"")),"")</f>
        <v/>
      </c>
      <c r="P819" s="105" t="str">
        <f>IFERROR(VLOOKUP(A819,[2]Sheet2!$A:$C,3,0),1)</f>
        <v>#ERROR!</v>
      </c>
      <c r="Q819" s="109" t="str">
        <f>VLOOKUP(A819,'item dashboard'!A:A,1,0)</f>
        <v>#N/A</v>
      </c>
      <c r="R819" s="109"/>
      <c r="S819" s="109"/>
    </row>
    <row r="820" ht="12.75" customHeight="1">
      <c r="A820" s="15" t="s">
        <v>1717</v>
      </c>
      <c r="B820" s="15" t="s">
        <v>1718</v>
      </c>
      <c r="C820" s="107">
        <v>0.21</v>
      </c>
      <c r="D820" s="15" t="s">
        <v>4148</v>
      </c>
      <c r="E820" s="93">
        <v>3600.0</v>
      </c>
      <c r="F820" s="93">
        <v>1.0</v>
      </c>
      <c r="G820" s="93">
        <v>3.6</v>
      </c>
      <c r="H820" s="93">
        <v>24000.0</v>
      </c>
      <c r="I820" s="15" t="s">
        <v>1715</v>
      </c>
      <c r="J820" s="107">
        <v>1.0</v>
      </c>
      <c r="K820" s="93">
        <v>2.0</v>
      </c>
      <c r="L820" s="15" t="s">
        <v>4149</v>
      </c>
      <c r="M820" s="104" t="str">
        <f t="shared" si="1"/>
        <v>#REF!</v>
      </c>
      <c r="N820" s="105">
        <f t="shared" si="2"/>
        <v>24000</v>
      </c>
      <c r="O820" s="108">
        <f>IFERROR(IF(IF(LEFT(I820,1)="B",VLOOKUP(A820,'item dashboard'!A:K,11,0),"")&lt;1,0,IF(LEFT(I820,1)="b",VLOOKUP(A820,'item dashboard'!A:K,11,0),"")),"")</f>
        <v>0</v>
      </c>
      <c r="P820" s="105" t="str">
        <f>IFERROR(VLOOKUP(A820,[2]Sheet2!$A:$C,3,0),1)</f>
        <v>#ERROR!</v>
      </c>
      <c r="Q820" s="109" t="str">
        <f>VLOOKUP(A820,'item dashboard'!A:A,1,0)</f>
        <v>B-L25-N210MAS-C</v>
      </c>
      <c r="R820" s="109"/>
      <c r="S820" s="109"/>
    </row>
    <row r="821" ht="12.75" customHeight="1">
      <c r="A821" s="15" t="s">
        <v>1719</v>
      </c>
      <c r="B821" s="15" t="s">
        <v>1720</v>
      </c>
      <c r="C821" s="107">
        <v>0.21</v>
      </c>
      <c r="D821" s="15" t="s">
        <v>4148</v>
      </c>
      <c r="E821" s="93">
        <v>3600.0</v>
      </c>
      <c r="F821" s="93">
        <v>1.0</v>
      </c>
      <c r="G821" s="93">
        <v>3.6</v>
      </c>
      <c r="H821" s="93">
        <v>24000.0</v>
      </c>
      <c r="I821" s="15" t="s">
        <v>1715</v>
      </c>
      <c r="J821" s="107">
        <v>1.0</v>
      </c>
      <c r="K821" s="93">
        <v>2.0</v>
      </c>
      <c r="L821" s="15" t="s">
        <v>4149</v>
      </c>
      <c r="M821" s="104" t="str">
        <f t="shared" si="1"/>
        <v>#REF!</v>
      </c>
      <c r="N821" s="105">
        <f t="shared" si="2"/>
        <v>24000</v>
      </c>
      <c r="O821" s="108">
        <f>IFERROR(IF(IF(LEFT(I821,1)="B",VLOOKUP(A821,'item dashboard'!A:K,11,0),"")&lt;1,0,IF(LEFT(I821,1)="b",VLOOKUP(A821,'item dashboard'!A:K,11,0),"")),"")</f>
        <v>0</v>
      </c>
      <c r="P821" s="105" t="str">
        <f>IFERROR(VLOOKUP(A821,[2]Sheet2!$A:$C,3,0),1)</f>
        <v>#ERROR!</v>
      </c>
      <c r="Q821" s="109" t="str">
        <f>VLOOKUP(A821,'item dashboard'!A:A,1,0)</f>
        <v>B-L25-N210MAS-S</v>
      </c>
      <c r="R821" s="109"/>
      <c r="S821" s="109"/>
    </row>
    <row r="822" ht="12.75" customHeight="1">
      <c r="A822" s="15" t="s">
        <v>1721</v>
      </c>
      <c r="B822" s="15" t="s">
        <v>1722</v>
      </c>
      <c r="C822" s="107">
        <v>0.21</v>
      </c>
      <c r="D822" s="15" t="s">
        <v>4148</v>
      </c>
      <c r="E822" s="93">
        <v>3600.0</v>
      </c>
      <c r="F822" s="93">
        <v>1.0</v>
      </c>
      <c r="G822" s="93">
        <v>18.0</v>
      </c>
      <c r="H822" s="93">
        <v>33600.0</v>
      </c>
      <c r="I822" s="15" t="s">
        <v>1715</v>
      </c>
      <c r="J822" s="107">
        <v>1.0</v>
      </c>
      <c r="K822" s="93">
        <v>2.0</v>
      </c>
      <c r="L822" s="15" t="s">
        <v>4147</v>
      </c>
      <c r="M822" s="104" t="str">
        <f t="shared" si="1"/>
        <v>#REF!</v>
      </c>
      <c r="N822" s="105">
        <f t="shared" si="2"/>
        <v>4800</v>
      </c>
      <c r="O822" s="108">
        <f>IFERROR(IF(IF(LEFT(I822,1)="B",VLOOKUP(A822,'item dashboard'!A:K,11,0),"")&lt;1,0,IF(LEFT(I822,1)="b",VLOOKUP(A822,'item dashboard'!A:K,11,0),"")),"")</f>
        <v>0</v>
      </c>
      <c r="P822" s="105" t="str">
        <f>IFERROR(VLOOKUP(A822,[2]Sheet2!$A:$C,3,0),1)</f>
        <v>#ERROR!</v>
      </c>
      <c r="Q822" s="109" t="str">
        <f>VLOOKUP(A822,'item dashboard'!A:A,1,0)</f>
        <v>B-L25-N210PREBL</v>
      </c>
      <c r="R822" s="109"/>
      <c r="S822" s="109"/>
    </row>
    <row r="823" ht="12.75" customHeight="1">
      <c r="A823" s="15" t="s">
        <v>1723</v>
      </c>
      <c r="B823" s="15" t="s">
        <v>1724</v>
      </c>
      <c r="C823" s="107">
        <v>0.21</v>
      </c>
      <c r="D823" s="15" t="s">
        <v>4148</v>
      </c>
      <c r="E823" s="93">
        <v>3600.0</v>
      </c>
      <c r="F823" s="93">
        <v>1.0</v>
      </c>
      <c r="G823" s="93">
        <v>18.0</v>
      </c>
      <c r="H823" s="93">
        <v>4800.0</v>
      </c>
      <c r="I823" s="15" t="s">
        <v>1715</v>
      </c>
      <c r="J823" s="107">
        <v>1.0</v>
      </c>
      <c r="K823" s="93">
        <v>2.0</v>
      </c>
      <c r="L823" s="15" t="s">
        <v>4147</v>
      </c>
      <c r="M823" s="104" t="str">
        <f t="shared" si="1"/>
        <v>#REF!</v>
      </c>
      <c r="N823" s="105">
        <f t="shared" si="2"/>
        <v>4800</v>
      </c>
      <c r="O823" s="108">
        <f>IFERROR(IF(IF(LEFT(I823,1)="B",VLOOKUP(A823,'item dashboard'!A:K,11,0),"")&lt;1,0,IF(LEFT(I823,1)="b",VLOOKUP(A823,'item dashboard'!A:K,11,0),"")),"")</f>
        <v>0</v>
      </c>
      <c r="P823" s="105" t="str">
        <f>IFERROR(VLOOKUP(A823,[2]Sheet2!$A:$C,3,0),1)</f>
        <v>#ERROR!</v>
      </c>
      <c r="Q823" s="109" t="str">
        <f>VLOOKUP(A823,'item dashboard'!A:A,1,0)</f>
        <v>B-L25-N210PRERED</v>
      </c>
      <c r="R823" s="109"/>
      <c r="S823" s="109"/>
    </row>
    <row r="824" ht="12.75" customHeight="1">
      <c r="A824" s="15" t="s">
        <v>1725</v>
      </c>
      <c r="B824" s="15" t="s">
        <v>1726</v>
      </c>
      <c r="C824" s="107">
        <v>0.21</v>
      </c>
      <c r="D824" s="15" t="s">
        <v>4148</v>
      </c>
      <c r="E824" s="93">
        <v>3600.0</v>
      </c>
      <c r="F824" s="93">
        <v>1.0</v>
      </c>
      <c r="G824" s="93">
        <v>18.0</v>
      </c>
      <c r="H824" s="93">
        <v>4800.0</v>
      </c>
      <c r="I824" s="15" t="s">
        <v>1715</v>
      </c>
      <c r="J824" s="107">
        <v>1.0</v>
      </c>
      <c r="K824" s="93">
        <v>0.0</v>
      </c>
      <c r="L824" s="15" t="s">
        <v>4149</v>
      </c>
      <c r="M824" s="104" t="str">
        <f t="shared" si="1"/>
        <v>#REF!</v>
      </c>
      <c r="N824" s="105">
        <f t="shared" si="2"/>
        <v>4800</v>
      </c>
      <c r="O824" s="108">
        <f>IFERROR(IF(IF(LEFT(I824,1)="B",VLOOKUP(A824,'item dashboard'!A:K,11,0),"")&lt;1,0,IF(LEFT(I824,1)="b",VLOOKUP(A824,'item dashboard'!A:K,11,0),"")),"")</f>
        <v>0</v>
      </c>
      <c r="P824" s="105" t="str">
        <f>IFERROR(VLOOKUP(A824,[2]Sheet2!$A:$C,3,0),1)</f>
        <v>#ERROR!</v>
      </c>
      <c r="Q824" s="109" t="str">
        <f>VLOOKUP(A824,'item dashboard'!A:A,1,0)</f>
        <v>B-L25-N210SKIN</v>
      </c>
      <c r="R824" s="109"/>
      <c r="S824" s="109"/>
    </row>
    <row r="825" ht="12.75" customHeight="1">
      <c r="A825" s="15" t="s">
        <v>1727</v>
      </c>
      <c r="B825" s="15" t="s">
        <v>1728</v>
      </c>
      <c r="C825" s="107">
        <v>0.21</v>
      </c>
      <c r="D825" s="15" t="s">
        <v>4148</v>
      </c>
      <c r="E825" s="93">
        <v>3600.0</v>
      </c>
      <c r="F825" s="93">
        <v>1.0</v>
      </c>
      <c r="G825" s="93">
        <v>18.0</v>
      </c>
      <c r="H825" s="93">
        <v>4800.0</v>
      </c>
      <c r="I825" s="15" t="s">
        <v>1715</v>
      </c>
      <c r="J825" s="107">
        <v>1.0</v>
      </c>
      <c r="K825" s="93">
        <v>2.0</v>
      </c>
      <c r="L825" s="15" t="s">
        <v>4147</v>
      </c>
      <c r="M825" s="104" t="str">
        <f t="shared" si="1"/>
        <v>#REF!</v>
      </c>
      <c r="N825" s="105">
        <f t="shared" si="2"/>
        <v>4800</v>
      </c>
      <c r="O825" s="108">
        <f>IFERROR(IF(IF(LEFT(I825,1)="B",VLOOKUP(A825,'item dashboard'!A:K,11,0),"")&lt;1,0,IF(LEFT(I825,1)="b",VLOOKUP(A825,'item dashboard'!A:K,11,0),"")),"")</f>
        <v>0</v>
      </c>
      <c r="P825" s="105" t="str">
        <f>IFERROR(VLOOKUP(A825,[2]Sheet2!$A:$C,3,0),1)</f>
        <v>#ERROR!</v>
      </c>
      <c r="Q825" s="109" t="str">
        <f>VLOOKUP(A825,'item dashboard'!A:A,1,0)</f>
        <v>B-L25-N210SMG-H</v>
      </c>
      <c r="R825" s="109"/>
      <c r="S825" s="109"/>
    </row>
    <row r="826" ht="12.75" customHeight="1">
      <c r="A826" s="15" t="s">
        <v>1729</v>
      </c>
      <c r="B826" s="15" t="s">
        <v>1730</v>
      </c>
      <c r="C826" s="107">
        <v>0.21</v>
      </c>
      <c r="D826" s="15" t="s">
        <v>4148</v>
      </c>
      <c r="E826" s="93">
        <v>3600.0</v>
      </c>
      <c r="F826" s="93">
        <v>1.0</v>
      </c>
      <c r="G826" s="93">
        <v>18.0</v>
      </c>
      <c r="H826" s="93">
        <v>4800.0</v>
      </c>
      <c r="I826" s="15" t="s">
        <v>1715</v>
      </c>
      <c r="J826" s="107">
        <v>1.0</v>
      </c>
      <c r="K826" s="93">
        <v>2.0</v>
      </c>
      <c r="L826" s="15" t="s">
        <v>4147</v>
      </c>
      <c r="M826" s="104" t="str">
        <f t="shared" si="1"/>
        <v>#REF!</v>
      </c>
      <c r="N826" s="105">
        <f t="shared" si="2"/>
        <v>4800</v>
      </c>
      <c r="O826" s="108">
        <f>IFERROR(IF(IF(LEFT(I826,1)="B",VLOOKUP(A826,'item dashboard'!A:K,11,0),"")&lt;1,0,IF(LEFT(I826,1)="b",VLOOKUP(A826,'item dashboard'!A:K,11,0),"")),"")</f>
        <v>0</v>
      </c>
      <c r="P826" s="105" t="str">
        <f>IFERROR(VLOOKUP(A826,[2]Sheet2!$A:$C,3,0),1)</f>
        <v>#ERROR!</v>
      </c>
      <c r="Q826" s="109" t="str">
        <f>VLOOKUP(A826,'item dashboard'!A:A,1,0)</f>
        <v>B-L25-N210SMG-M</v>
      </c>
      <c r="R826" s="109"/>
      <c r="S826" s="109"/>
    </row>
    <row r="827" ht="12.75" customHeight="1">
      <c r="A827" s="15" t="s">
        <v>1731</v>
      </c>
      <c r="B827" s="15" t="s">
        <v>1732</v>
      </c>
      <c r="C827" s="107">
        <v>0.24</v>
      </c>
      <c r="D827" s="15" t="s">
        <v>4161</v>
      </c>
      <c r="E827" s="93">
        <v>7200.0</v>
      </c>
      <c r="F827" s="93">
        <v>1.0</v>
      </c>
      <c r="G827" s="93">
        <v>42.0</v>
      </c>
      <c r="H827" s="93">
        <v>14400.0</v>
      </c>
      <c r="I827" s="15" t="s">
        <v>4146</v>
      </c>
      <c r="J827" s="107">
        <v>0.06</v>
      </c>
      <c r="K827" s="93">
        <v>2.5</v>
      </c>
      <c r="L827" s="15" t="s">
        <v>4147</v>
      </c>
      <c r="M827" s="104" t="str">
        <f t="shared" si="1"/>
        <v>#REF!</v>
      </c>
      <c r="N827" s="105">
        <f t="shared" si="2"/>
        <v>2057.142857</v>
      </c>
      <c r="O827" s="108" t="str">
        <f>IFERROR(IF(IF(LEFT(I827,1)="B",VLOOKUP(A827,'item dashboard'!A:K,11,0),"")&lt;1,0,IF(LEFT(I827,1)="b",VLOOKUP(A827,'item dashboard'!A:K,11,0),"")),"")</f>
        <v/>
      </c>
      <c r="P827" s="105" t="str">
        <f>IFERROR(VLOOKUP(A827,[2]Sheet2!$A:$C,3,0),1)</f>
        <v>#ERROR!</v>
      </c>
      <c r="Q827" s="109" t="str">
        <f>VLOOKUP(A827,'item dashboard'!A:A,1,0)</f>
        <v>B-L25-N240</v>
      </c>
      <c r="R827" s="109"/>
      <c r="S827" s="109"/>
    </row>
    <row r="828" ht="12.75" customHeight="1">
      <c r="A828" s="15" t="s">
        <v>1733</v>
      </c>
      <c r="B828" s="15" t="s">
        <v>1734</v>
      </c>
      <c r="C828" s="107">
        <v>0.21</v>
      </c>
      <c r="D828" s="15" t="s">
        <v>4161</v>
      </c>
      <c r="E828" s="93">
        <v>7200.0</v>
      </c>
      <c r="F828" s="93">
        <v>1.0</v>
      </c>
      <c r="G828" s="93">
        <v>42.08</v>
      </c>
      <c r="H828" s="93">
        <v>2054.0</v>
      </c>
      <c r="I828" s="15" t="s">
        <v>4146</v>
      </c>
      <c r="J828" s="107">
        <v>0.0483</v>
      </c>
      <c r="K828" s="93">
        <v>2.5</v>
      </c>
      <c r="L828" s="15" t="s">
        <v>4147</v>
      </c>
      <c r="M828" s="104" t="str">
        <f t="shared" si="1"/>
        <v>#REF!</v>
      </c>
      <c r="N828" s="105">
        <f t="shared" si="2"/>
        <v>2053.231939</v>
      </c>
      <c r="O828" s="108" t="str">
        <f>IFERROR(IF(IF(LEFT(I828,1)="B",VLOOKUP(A828,'item dashboard'!A:K,11,0),"")&lt;1,0,IF(LEFT(I828,1)="b",VLOOKUP(A828,'item dashboard'!A:K,11,0),"")),"")</f>
        <v/>
      </c>
      <c r="P828" s="105" t="str">
        <f>IFERROR(VLOOKUP(A828,[2]Sheet2!$A:$C,3,0),1)</f>
        <v>#ERROR!</v>
      </c>
      <c r="Q828" s="109" t="str">
        <f>VLOOKUP(A828,'item dashboard'!A:A,1,0)</f>
        <v>B-L25-O210</v>
      </c>
      <c r="R828" s="109"/>
      <c r="S828" s="109"/>
    </row>
    <row r="829" ht="12.75" customHeight="1">
      <c r="A829" s="15" t="s">
        <v>1735</v>
      </c>
      <c r="B829" s="15" t="s">
        <v>1736</v>
      </c>
      <c r="C829" s="107">
        <v>0.21</v>
      </c>
      <c r="D829" s="15" t="s">
        <v>4148</v>
      </c>
      <c r="E829" s="93">
        <v>3600.0</v>
      </c>
      <c r="F829" s="93">
        <v>1.0</v>
      </c>
      <c r="G829" s="93">
        <v>18.0</v>
      </c>
      <c r="H829" s="93">
        <v>4800.0</v>
      </c>
      <c r="I829" s="15" t="s">
        <v>1733</v>
      </c>
      <c r="J829" s="107">
        <v>1.0</v>
      </c>
      <c r="K829" s="93">
        <v>2.0</v>
      </c>
      <c r="L829" s="15" t="s">
        <v>4147</v>
      </c>
      <c r="M829" s="104" t="str">
        <f t="shared" si="1"/>
        <v>#REF!</v>
      </c>
      <c r="N829" s="105">
        <f t="shared" si="2"/>
        <v>4800</v>
      </c>
      <c r="O829" s="108">
        <f>IFERROR(IF(IF(LEFT(I829,1)="B",VLOOKUP(A829,'item dashboard'!A:K,11,0),"")&lt;1,0,IF(LEFT(I829,1)="b",VLOOKUP(A829,'item dashboard'!A:K,11,0),"")),"")</f>
        <v>0</v>
      </c>
      <c r="P829" s="105" t="str">
        <f>IFERROR(VLOOKUP(A829,[2]Sheet2!$A:$C,3,0),1)</f>
        <v>#ERROR!</v>
      </c>
      <c r="Q829" s="109" t="str">
        <f>VLOOKUP(A829,'item dashboard'!A:A,1,0)</f>
        <v>B-L25-O210SOLVO</v>
      </c>
      <c r="R829" s="109"/>
      <c r="S829" s="109"/>
    </row>
    <row r="830" ht="12.75" customHeight="1">
      <c r="A830" s="15" t="s">
        <v>1737</v>
      </c>
      <c r="B830" s="15" t="s">
        <v>1738</v>
      </c>
      <c r="C830" s="107">
        <v>0.21</v>
      </c>
      <c r="D830" s="15" t="s">
        <v>4161</v>
      </c>
      <c r="E830" s="93">
        <v>10800.0</v>
      </c>
      <c r="F830" s="93">
        <v>1.0</v>
      </c>
      <c r="G830" s="93">
        <v>42.0</v>
      </c>
      <c r="H830" s="93">
        <v>14268.0</v>
      </c>
      <c r="I830" s="15" t="s">
        <v>4146</v>
      </c>
      <c r="J830" s="107">
        <v>0.10247999999999999</v>
      </c>
      <c r="K830" s="93">
        <v>2.5</v>
      </c>
      <c r="L830" s="15" t="s">
        <v>4147</v>
      </c>
      <c r="M830" s="104" t="str">
        <f t="shared" si="1"/>
        <v>#REF!</v>
      </c>
      <c r="N830" s="105">
        <f t="shared" si="2"/>
        <v>2057.142857</v>
      </c>
      <c r="O830" s="108" t="str">
        <f>IFERROR(IF(IF(LEFT(I830,1)="B",VLOOKUP(A830,'item dashboard'!A:K,11,0),"")&lt;1,0,IF(LEFT(I830,1)="b",VLOOKUP(A830,'item dashboard'!A:K,11,0),"")),"")</f>
        <v/>
      </c>
      <c r="P830" s="105" t="str">
        <f>IFERROR(VLOOKUP(A830,[2]Sheet2!$A:$C,3,0),1)</f>
        <v>#ERROR!</v>
      </c>
      <c r="Q830" s="109" t="str">
        <f>VLOOKUP(A830,'item dashboard'!A:A,1,0)</f>
        <v>B-L25-PUR210</v>
      </c>
      <c r="R830" s="109"/>
      <c r="S830" s="109"/>
    </row>
    <row r="831" ht="12.75" customHeight="1">
      <c r="A831" s="15" t="s">
        <v>1739</v>
      </c>
      <c r="B831" s="15" t="s">
        <v>1740</v>
      </c>
      <c r="C831" s="107">
        <v>0.21</v>
      </c>
      <c r="D831" s="15" t="s">
        <v>4161</v>
      </c>
      <c r="E831" s="93">
        <v>7200.0</v>
      </c>
      <c r="F831" s="93">
        <v>1.0</v>
      </c>
      <c r="G831" s="93">
        <v>42.0</v>
      </c>
      <c r="H831" s="93">
        <v>14400.0</v>
      </c>
      <c r="I831" s="15" t="s">
        <v>4146</v>
      </c>
      <c r="J831" s="107">
        <v>0.054740000000000004</v>
      </c>
      <c r="K831" s="93">
        <v>2.5</v>
      </c>
      <c r="L831" s="15" t="s">
        <v>4147</v>
      </c>
      <c r="M831" s="104" t="str">
        <f t="shared" si="1"/>
        <v>#REF!</v>
      </c>
      <c r="N831" s="105">
        <f t="shared" si="2"/>
        <v>2057.142857</v>
      </c>
      <c r="O831" s="108" t="str">
        <f>IFERROR(IF(IF(LEFT(I831,1)="B",VLOOKUP(A831,'item dashboard'!A:K,11,0),"")&lt;1,0,IF(LEFT(I831,1)="b",VLOOKUP(A831,'item dashboard'!A:K,11,0),"")),"")</f>
        <v/>
      </c>
      <c r="P831" s="105" t="str">
        <f>IFERROR(VLOOKUP(A831,[2]Sheet2!$A:$C,3,0),1)</f>
        <v>#ERROR!</v>
      </c>
      <c r="Q831" s="109" t="str">
        <f>VLOOKUP(A831,'item dashboard'!A:A,1,0)</f>
        <v>B-L25-PUR230</v>
      </c>
      <c r="R831" s="109"/>
      <c r="S831" s="109"/>
    </row>
    <row r="832" ht="12.75" customHeight="1">
      <c r="A832" s="15" t="s">
        <v>1741</v>
      </c>
      <c r="B832" s="15" t="s">
        <v>1742</v>
      </c>
      <c r="C832" s="107">
        <v>0.21</v>
      </c>
      <c r="D832" s="15" t="s">
        <v>4161</v>
      </c>
      <c r="E832" s="93">
        <v>7200.0</v>
      </c>
      <c r="F832" s="93">
        <v>1.0</v>
      </c>
      <c r="G832" s="93">
        <v>39.73</v>
      </c>
      <c r="H832" s="93">
        <v>14400.0</v>
      </c>
      <c r="I832" s="15" t="s">
        <v>4146</v>
      </c>
      <c r="J832" s="107">
        <v>0.04956000000000001</v>
      </c>
      <c r="K832" s="93">
        <v>2.5</v>
      </c>
      <c r="L832" s="15" t="s">
        <v>4147</v>
      </c>
      <c r="M832" s="104" t="str">
        <f t="shared" si="1"/>
        <v>#REF!</v>
      </c>
      <c r="N832" s="105">
        <f t="shared" si="2"/>
        <v>2174.679084</v>
      </c>
      <c r="O832" s="108" t="str">
        <f>IFERROR(IF(IF(LEFT(I832,1)="B",VLOOKUP(A832,'item dashboard'!A:K,11,0),"")&lt;1,0,IF(LEFT(I832,1)="b",VLOOKUP(A832,'item dashboard'!A:K,11,0),"")),"")</f>
        <v/>
      </c>
      <c r="P832" s="105" t="str">
        <f>IFERROR(VLOOKUP(A832,[2]Sheet2!$A:$C,3,0),1)</f>
        <v>#ERROR!</v>
      </c>
      <c r="Q832" s="109" t="str">
        <f>VLOOKUP(A832,'item dashboard'!A:A,1,0)</f>
        <v>B-L25-W210</v>
      </c>
      <c r="R832" s="109"/>
      <c r="S832" s="109"/>
    </row>
    <row r="833" ht="12.75" customHeight="1">
      <c r="A833" s="15" t="s">
        <v>1743</v>
      </c>
      <c r="B833" s="15" t="s">
        <v>1744</v>
      </c>
      <c r="C833" s="107">
        <v>0.21</v>
      </c>
      <c r="D833" s="15" t="s">
        <v>4148</v>
      </c>
      <c r="E833" s="93">
        <v>3600.0</v>
      </c>
      <c r="F833" s="93">
        <v>1.0</v>
      </c>
      <c r="G833" s="93">
        <v>18.0</v>
      </c>
      <c r="H833" s="93">
        <v>4800.0</v>
      </c>
      <c r="I833" s="15" t="s">
        <v>1741</v>
      </c>
      <c r="J833" s="107">
        <v>1.0</v>
      </c>
      <c r="K833" s="93">
        <v>2.0</v>
      </c>
      <c r="L833" s="15" t="s">
        <v>4147</v>
      </c>
      <c r="M833" s="104" t="str">
        <f t="shared" si="1"/>
        <v>#REF!</v>
      </c>
      <c r="N833" s="105">
        <f t="shared" si="2"/>
        <v>4800</v>
      </c>
      <c r="O833" s="108">
        <f>IFERROR(IF(IF(LEFT(I833,1)="B",VLOOKUP(A833,'item dashboard'!A:K,11,0),"")&lt;1,0,IF(LEFT(I833,1)="b",VLOOKUP(A833,'item dashboard'!A:K,11,0),"")),"")</f>
        <v>0</v>
      </c>
      <c r="P833" s="105" t="str">
        <f>IFERROR(VLOOKUP(A833,[2]Sheet2!$A:$C,3,0),1)</f>
        <v>#ERROR!</v>
      </c>
      <c r="Q833" s="109" t="str">
        <f>VLOOKUP(A833,'item dashboard'!A:A,1,0)</f>
        <v>B-L25-W210-BTX</v>
      </c>
      <c r="R833" s="109"/>
      <c r="S833" s="109"/>
    </row>
    <row r="834" ht="12.75" customHeight="1">
      <c r="A834" s="15" t="s">
        <v>1767</v>
      </c>
      <c r="B834" s="15" t="s">
        <v>1768</v>
      </c>
      <c r="C834" s="107">
        <v>0.21</v>
      </c>
      <c r="D834" s="15" t="s">
        <v>4148</v>
      </c>
      <c r="E834" s="93">
        <v>3600.0</v>
      </c>
      <c r="F834" s="93">
        <v>1.0</v>
      </c>
      <c r="G834" s="93">
        <v>18.0</v>
      </c>
      <c r="H834" s="93">
        <v>33600.0</v>
      </c>
      <c r="I834" s="15" t="s">
        <v>1741</v>
      </c>
      <c r="J834" s="107">
        <v>1.0</v>
      </c>
      <c r="K834" s="93">
        <v>2.0</v>
      </c>
      <c r="L834" s="15" t="s">
        <v>4147</v>
      </c>
      <c r="M834" s="104" t="str">
        <f t="shared" si="1"/>
        <v>#REF!</v>
      </c>
      <c r="N834" s="105">
        <f t="shared" si="2"/>
        <v>4800</v>
      </c>
      <c r="O834" s="108">
        <f>IFERROR(IF(IF(LEFT(I834,1)="B",VLOOKUP(A834,'item dashboard'!A:K,11,0),"")&lt;1,0,IF(LEFT(I834,1)="b",VLOOKUP(A834,'item dashboard'!A:K,11,0),"")),"")</f>
        <v>0</v>
      </c>
      <c r="P834" s="105" t="str">
        <f>IFERROR(VLOOKUP(A834,[2]Sheet2!$A:$C,3,0),1)</f>
        <v>#ERROR!</v>
      </c>
      <c r="Q834" s="109" t="str">
        <f>VLOOKUP(A834,'item dashboard'!A:A,1,0)</f>
        <v>B-L25-W210-SEWECO</v>
      </c>
      <c r="R834" s="109"/>
      <c r="S834" s="109"/>
    </row>
    <row r="835" ht="12.75" customHeight="1">
      <c r="A835" s="15" t="s">
        <v>1779</v>
      </c>
      <c r="B835" s="15" t="s">
        <v>1780</v>
      </c>
      <c r="C835" s="107">
        <v>0.21</v>
      </c>
      <c r="D835" s="15" t="s">
        <v>4148</v>
      </c>
      <c r="E835" s="93">
        <v>3600.0</v>
      </c>
      <c r="F835" s="93">
        <v>1.0</v>
      </c>
      <c r="G835" s="93">
        <v>18.0</v>
      </c>
      <c r="H835" s="93">
        <v>4800.0</v>
      </c>
      <c r="I835" s="15" t="s">
        <v>1741</v>
      </c>
      <c r="J835" s="107">
        <v>1.0</v>
      </c>
      <c r="K835" s="93">
        <v>0.0</v>
      </c>
      <c r="L835" s="15" t="s">
        <v>4149</v>
      </c>
      <c r="M835" s="104" t="str">
        <f t="shared" si="1"/>
        <v>#REF!</v>
      </c>
      <c r="N835" s="105">
        <f t="shared" si="2"/>
        <v>4800</v>
      </c>
      <c r="O835" s="108">
        <f>IFERROR(IF(IF(LEFT(I835,1)="B",VLOOKUP(A835,'item dashboard'!A:K,11,0),"")&lt;1,0,IF(LEFT(I835,1)="b",VLOOKUP(A835,'item dashboard'!A:K,11,0),"")),"")</f>
        <v>0</v>
      </c>
      <c r="P835" s="105" t="str">
        <f>IFERROR(VLOOKUP(A835,[2]Sheet2!$A:$C,3,0),1)</f>
        <v>#ERROR!</v>
      </c>
      <c r="Q835" s="109" t="str">
        <f>VLOOKUP(A835,'item dashboard'!A:A,1,0)</f>
        <v>B-L25-W210-SPAK</v>
      </c>
      <c r="R835" s="109"/>
      <c r="S835" s="109"/>
    </row>
    <row r="836" ht="12.75" customHeight="1">
      <c r="A836" s="15" t="s">
        <v>1745</v>
      </c>
      <c r="B836" s="15" t="s">
        <v>1746</v>
      </c>
      <c r="C836" s="107">
        <v>0.21</v>
      </c>
      <c r="D836" s="15" t="s">
        <v>4148</v>
      </c>
      <c r="E836" s="93">
        <v>3600.0</v>
      </c>
      <c r="F836" s="93">
        <v>1.0</v>
      </c>
      <c r="G836" s="93">
        <v>18.0</v>
      </c>
      <c r="H836" s="93">
        <v>24000.0</v>
      </c>
      <c r="I836" s="15" t="s">
        <v>1741</v>
      </c>
      <c r="J836" s="107">
        <v>1.0</v>
      </c>
      <c r="K836" s="93">
        <v>2.0</v>
      </c>
      <c r="L836" s="15" t="s">
        <v>4149</v>
      </c>
      <c r="M836" s="104" t="str">
        <f t="shared" si="1"/>
        <v>#REF!</v>
      </c>
      <c r="N836" s="105">
        <f t="shared" si="2"/>
        <v>4800</v>
      </c>
      <c r="O836" s="108">
        <f>IFERROR(IF(IF(LEFT(I836,1)="B",VLOOKUP(A836,'item dashboard'!A:K,11,0),"")&lt;1,0,IF(LEFT(I836,1)="b",VLOOKUP(A836,'item dashboard'!A:K,11,0),"")),"")</f>
        <v>0</v>
      </c>
      <c r="P836" s="105" t="str">
        <f>IFERROR(VLOOKUP(A836,[2]Sheet2!$A:$C,3,0),1)</f>
        <v>#ERROR!</v>
      </c>
      <c r="Q836" s="109" t="str">
        <f>VLOOKUP(A836,'item dashboard'!A:A,1,0)</f>
        <v>B-L25-W210BYLAD</v>
      </c>
      <c r="R836" s="109"/>
      <c r="S836" s="109"/>
    </row>
    <row r="837" ht="12.75" customHeight="1">
      <c r="A837" s="15" t="s">
        <v>1747</v>
      </c>
      <c r="B837" s="15" t="s">
        <v>1748</v>
      </c>
      <c r="C837" s="107">
        <v>0.21</v>
      </c>
      <c r="D837" s="15" t="s">
        <v>4148</v>
      </c>
      <c r="E837" s="93">
        <v>7200.0</v>
      </c>
      <c r="F837" s="93">
        <v>1.0</v>
      </c>
      <c r="G837" s="93">
        <v>18.0</v>
      </c>
      <c r="H837" s="93">
        <v>4800.0</v>
      </c>
      <c r="I837" s="15" t="s">
        <v>1741</v>
      </c>
      <c r="J837" s="107">
        <v>1.0</v>
      </c>
      <c r="K837" s="93">
        <v>0.0</v>
      </c>
      <c r="L837" s="15" t="s">
        <v>4149</v>
      </c>
      <c r="M837" s="104" t="str">
        <f t="shared" si="1"/>
        <v>#REF!</v>
      </c>
      <c r="N837" s="105">
        <f t="shared" si="2"/>
        <v>4800</v>
      </c>
      <c r="O837" s="108">
        <f>IFERROR(IF(IF(LEFT(I837,1)="B",VLOOKUP(A837,'item dashboard'!A:K,11,0),"")&lt;1,0,IF(LEFT(I837,1)="b",VLOOKUP(A837,'item dashboard'!A:K,11,0),"")),"")</f>
        <v>0</v>
      </c>
      <c r="P837" s="105" t="str">
        <f>IFERROR(VLOOKUP(A837,[2]Sheet2!$A:$C,3,0),1)</f>
        <v>#ERROR!</v>
      </c>
      <c r="Q837" s="109" t="str">
        <f>VLOOKUP(A837,'item dashboard'!A:A,1,0)</f>
        <v>B-L25-W210DUO-B</v>
      </c>
      <c r="R837" s="109"/>
      <c r="S837" s="109"/>
    </row>
    <row r="838" ht="12.75" customHeight="1">
      <c r="A838" s="15" t="s">
        <v>1749</v>
      </c>
      <c r="B838" s="15" t="s">
        <v>1750</v>
      </c>
      <c r="C838" s="107">
        <v>0.21</v>
      </c>
      <c r="D838" s="15" t="s">
        <v>4148</v>
      </c>
      <c r="E838" s="93">
        <v>3600.0</v>
      </c>
      <c r="F838" s="93">
        <v>1.0</v>
      </c>
      <c r="G838" s="93">
        <v>18.0</v>
      </c>
      <c r="H838" s="93">
        <v>4800.0</v>
      </c>
      <c r="I838" s="15" t="s">
        <v>1741</v>
      </c>
      <c r="J838" s="107">
        <v>1.0</v>
      </c>
      <c r="K838" s="93">
        <v>2.0</v>
      </c>
      <c r="L838" s="15" t="s">
        <v>4147</v>
      </c>
      <c r="M838" s="104" t="str">
        <f t="shared" si="1"/>
        <v>#REF!</v>
      </c>
      <c r="N838" s="105">
        <f t="shared" si="2"/>
        <v>4800</v>
      </c>
      <c r="O838" s="108">
        <f>IFERROR(IF(IF(LEFT(I838,1)="B",VLOOKUP(A838,'item dashboard'!A:K,11,0),"")&lt;1,0,IF(LEFT(I838,1)="b",VLOOKUP(A838,'item dashboard'!A:K,11,0),"")),"")</f>
        <v>0</v>
      </c>
      <c r="P838" s="105" t="str">
        <f>IFERROR(VLOOKUP(A838,[2]Sheet2!$A:$C,3,0),1)</f>
        <v>#ERROR!</v>
      </c>
      <c r="Q838" s="109" t="str">
        <f>VLOOKUP(A838,'item dashboard'!A:A,1,0)</f>
        <v>B-L25-W210DURA</v>
      </c>
      <c r="R838" s="109"/>
      <c r="S838" s="109"/>
    </row>
    <row r="839" ht="12.75" customHeight="1">
      <c r="A839" s="15" t="s">
        <v>1751</v>
      </c>
      <c r="B839" s="15" t="s">
        <v>1752</v>
      </c>
      <c r="C839" s="107">
        <v>0.21</v>
      </c>
      <c r="D839" s="15" t="s">
        <v>4148</v>
      </c>
      <c r="E839" s="93">
        <v>3600.0</v>
      </c>
      <c r="F839" s="93">
        <v>1.0</v>
      </c>
      <c r="G839" s="93">
        <v>18.0</v>
      </c>
      <c r="H839" s="93">
        <v>33600.0</v>
      </c>
      <c r="I839" s="15" t="s">
        <v>1741</v>
      </c>
      <c r="J839" s="107">
        <v>1.0</v>
      </c>
      <c r="K839" s="93">
        <v>2.0</v>
      </c>
      <c r="L839" s="15" t="s">
        <v>4147</v>
      </c>
      <c r="M839" s="104" t="str">
        <f t="shared" si="1"/>
        <v>#REF!</v>
      </c>
      <c r="N839" s="105">
        <f t="shared" si="2"/>
        <v>4800</v>
      </c>
      <c r="O839" s="108">
        <f>IFERROR(IF(IF(LEFT(I839,1)="B",VLOOKUP(A839,'item dashboard'!A:K,11,0),"")&lt;1,0,IF(LEFT(I839,1)="b",VLOOKUP(A839,'item dashboard'!A:K,11,0),"")),"")</f>
        <v>0</v>
      </c>
      <c r="P839" s="105" t="str">
        <f>IFERROR(VLOOKUP(A839,[2]Sheet2!$A:$C,3,0),1)</f>
        <v>#ERROR!</v>
      </c>
      <c r="Q839" s="109" t="str">
        <f>VLOOKUP(A839,'item dashboard'!A:A,1,0)</f>
        <v>B-L25-W210ODX-B</v>
      </c>
      <c r="R839" s="109"/>
      <c r="S839" s="109"/>
    </row>
    <row r="840" ht="12.75" customHeight="1">
      <c r="A840" s="15" t="s">
        <v>1753</v>
      </c>
      <c r="B840" s="15" t="s">
        <v>1754</v>
      </c>
      <c r="C840" s="107">
        <v>0.21</v>
      </c>
      <c r="D840" s="15" t="s">
        <v>4148</v>
      </c>
      <c r="E840" s="93">
        <v>3600.0</v>
      </c>
      <c r="F840" s="93">
        <v>1.0</v>
      </c>
      <c r="G840" s="93">
        <v>18.0</v>
      </c>
      <c r="H840" s="93">
        <v>4800.0</v>
      </c>
      <c r="I840" s="15" t="s">
        <v>1741</v>
      </c>
      <c r="J840" s="107">
        <v>1.0</v>
      </c>
      <c r="K840" s="93">
        <v>2.0</v>
      </c>
      <c r="L840" s="15" t="s">
        <v>4147</v>
      </c>
      <c r="M840" s="104" t="str">
        <f t="shared" si="1"/>
        <v>#REF!</v>
      </c>
      <c r="N840" s="105">
        <f t="shared" si="2"/>
        <v>4800</v>
      </c>
      <c r="O840" s="108">
        <f>IFERROR(IF(IF(LEFT(I840,1)="B",VLOOKUP(A840,'item dashboard'!A:K,11,0),"")&lt;1,0,IF(LEFT(I840,1)="b",VLOOKUP(A840,'item dashboard'!A:K,11,0),"")),"")</f>
        <v>0</v>
      </c>
      <c r="P840" s="105" t="str">
        <f>IFERROR(VLOOKUP(A840,[2]Sheet2!$A:$C,3,0),1)</f>
        <v>#ERROR!</v>
      </c>
      <c r="Q840" s="109" t="str">
        <f>VLOOKUP(A840,'item dashboard'!A:A,1,0)</f>
        <v>B-L25-W210ODX-H</v>
      </c>
      <c r="R840" s="109"/>
      <c r="S840" s="109"/>
    </row>
    <row r="841" ht="12.75" customHeight="1">
      <c r="A841" s="15" t="s">
        <v>1755</v>
      </c>
      <c r="B841" s="15" t="s">
        <v>1756</v>
      </c>
      <c r="C841" s="107">
        <v>0.21</v>
      </c>
      <c r="D841" s="15" t="s">
        <v>4148</v>
      </c>
      <c r="E841" s="93">
        <v>3600.0</v>
      </c>
      <c r="F841" s="93">
        <v>1.0</v>
      </c>
      <c r="G841" s="93">
        <v>18.0</v>
      </c>
      <c r="H841" s="93">
        <v>4800.0</v>
      </c>
      <c r="I841" s="15" t="s">
        <v>1741</v>
      </c>
      <c r="J841" s="107">
        <v>1.0</v>
      </c>
      <c r="K841" s="93">
        <v>2.0</v>
      </c>
      <c r="L841" s="15" t="s">
        <v>4147</v>
      </c>
      <c r="M841" s="104" t="str">
        <f t="shared" si="1"/>
        <v>#REF!</v>
      </c>
      <c r="N841" s="105">
        <f t="shared" si="2"/>
        <v>4800</v>
      </c>
      <c r="O841" s="108">
        <f>IFERROR(IF(IF(LEFT(I841,1)="B",VLOOKUP(A841,'item dashboard'!A:K,11,0),"")&lt;1,0,IF(LEFT(I841,1)="b",VLOOKUP(A841,'item dashboard'!A:K,11,0),"")),"")</f>
        <v>0</v>
      </c>
      <c r="P841" s="105" t="str">
        <f>IFERROR(VLOOKUP(A841,[2]Sheet2!$A:$C,3,0),1)</f>
        <v>#ERROR!</v>
      </c>
      <c r="Q841" s="109" t="str">
        <f>VLOOKUP(A841,'item dashboard'!A:A,1,0)</f>
        <v>B-L25-W210ODX-M</v>
      </c>
      <c r="R841" s="109"/>
      <c r="S841" s="109"/>
    </row>
    <row r="842" ht="12.75" customHeight="1">
      <c r="A842" s="15" t="s">
        <v>1757</v>
      </c>
      <c r="B842" s="15" t="s">
        <v>1758</v>
      </c>
      <c r="C842" s="107">
        <v>0.21</v>
      </c>
      <c r="D842" s="15" t="s">
        <v>4148</v>
      </c>
      <c r="E842" s="93">
        <v>3600.0</v>
      </c>
      <c r="F842" s="93">
        <v>1.0</v>
      </c>
      <c r="G842" s="93">
        <v>18.0</v>
      </c>
      <c r="H842" s="93">
        <v>4800.0</v>
      </c>
      <c r="I842" s="15" t="s">
        <v>1741</v>
      </c>
      <c r="J842" s="107">
        <v>1.0</v>
      </c>
      <c r="K842" s="93">
        <v>2.0</v>
      </c>
      <c r="L842" s="15" t="s">
        <v>4147</v>
      </c>
      <c r="M842" s="104" t="str">
        <f t="shared" si="1"/>
        <v>#REF!</v>
      </c>
      <c r="N842" s="105">
        <f t="shared" si="2"/>
        <v>4800</v>
      </c>
      <c r="O842" s="108">
        <f>IFERROR(IF(IF(LEFT(I842,1)="B",VLOOKUP(A842,'item dashboard'!A:K,11,0),"")&lt;1,0,IF(LEFT(I842,1)="b",VLOOKUP(A842,'item dashboard'!A:K,11,0),"")),"")</f>
        <v>0</v>
      </c>
      <c r="P842" s="105" t="str">
        <f>IFERROR(VLOOKUP(A842,[2]Sheet2!$A:$C,3,0),1)</f>
        <v>#ERROR!</v>
      </c>
      <c r="Q842" s="109" t="str">
        <f>VLOOKUP(A842,'item dashboard'!A:A,1,0)</f>
        <v>B-L25-W210ODX-S</v>
      </c>
      <c r="R842" s="109"/>
      <c r="S842" s="109"/>
    </row>
    <row r="843" ht="12.75" customHeight="1">
      <c r="A843" s="15" t="s">
        <v>1759</v>
      </c>
      <c r="B843" s="15" t="s">
        <v>1760</v>
      </c>
      <c r="C843" s="107">
        <v>0.21</v>
      </c>
      <c r="D843" s="15" t="s">
        <v>4148</v>
      </c>
      <c r="E843" s="93">
        <v>0.0</v>
      </c>
      <c r="F843" s="93">
        <v>1.0</v>
      </c>
      <c r="G843" s="93">
        <v>1.0</v>
      </c>
      <c r="H843" s="93">
        <v>67200.0</v>
      </c>
      <c r="I843" s="15" t="s">
        <v>1741</v>
      </c>
      <c r="J843" s="107">
        <v>1.0</v>
      </c>
      <c r="K843" s="93">
        <v>2.0</v>
      </c>
      <c r="L843" s="15" t="s">
        <v>4147</v>
      </c>
      <c r="M843" s="104" t="str">
        <f t="shared" si="1"/>
        <v>#REF!</v>
      </c>
      <c r="N843" s="105">
        <f t="shared" si="2"/>
        <v>86400</v>
      </c>
      <c r="O843" s="108">
        <f>IFERROR(IF(IF(LEFT(I843,1)="B",VLOOKUP(A843,'item dashboard'!A:K,11,0),"")&lt;1,0,IF(LEFT(I843,1)="b",VLOOKUP(A843,'item dashboard'!A:K,11,0),"")),"")</f>
        <v>0</v>
      </c>
      <c r="P843" s="105" t="str">
        <f>IFERROR(VLOOKUP(A843,[2]Sheet2!$A:$C,3,0),1)</f>
        <v>#ERROR!</v>
      </c>
      <c r="Q843" s="109" t="str">
        <f>VLOOKUP(A843,'item dashboard'!A:A,1,0)</f>
        <v>B-L25-W210PNT</v>
      </c>
      <c r="R843" s="109"/>
      <c r="S843" s="109"/>
    </row>
    <row r="844" ht="12.75" customHeight="1">
      <c r="A844" s="15" t="s">
        <v>1761</v>
      </c>
      <c r="B844" s="15" t="s">
        <v>1762</v>
      </c>
      <c r="C844" s="107">
        <v>0.21</v>
      </c>
      <c r="D844" s="15" t="s">
        <v>4148</v>
      </c>
      <c r="E844" s="93">
        <v>3600.0</v>
      </c>
      <c r="F844" s="93">
        <v>1.0</v>
      </c>
      <c r="G844" s="93">
        <v>18.0</v>
      </c>
      <c r="H844" s="93">
        <v>4800.0</v>
      </c>
      <c r="I844" s="15" t="s">
        <v>1741</v>
      </c>
      <c r="J844" s="107">
        <v>1.0</v>
      </c>
      <c r="K844" s="93">
        <v>2.0</v>
      </c>
      <c r="L844" s="15" t="s">
        <v>4147</v>
      </c>
      <c r="M844" s="104" t="str">
        <f t="shared" si="1"/>
        <v>#REF!</v>
      </c>
      <c r="N844" s="105">
        <f t="shared" si="2"/>
        <v>4800</v>
      </c>
      <c r="O844" s="108">
        <f>IFERROR(IF(IF(LEFT(I844,1)="B",VLOOKUP(A844,'item dashboard'!A:K,11,0),"")&lt;1,0,IF(LEFT(I844,1)="b",VLOOKUP(A844,'item dashboard'!A:K,11,0),"")),"")</f>
        <v>0</v>
      </c>
      <c r="P844" s="105" t="str">
        <f>IFERROR(VLOOKUP(A844,[2]Sheet2!$A:$C,3,0),1)</f>
        <v>#ERROR!</v>
      </c>
      <c r="Q844" s="109" t="str">
        <f>VLOOKUP(A844,'item dashboard'!A:A,1,0)</f>
        <v>B-L25-W210REAL</v>
      </c>
      <c r="R844" s="109"/>
      <c r="S844" s="109"/>
    </row>
    <row r="845" ht="12.75" customHeight="1">
      <c r="A845" s="15" t="s">
        <v>1763</v>
      </c>
      <c r="B845" s="15" t="s">
        <v>1764</v>
      </c>
      <c r="C845" s="107">
        <v>0.21</v>
      </c>
      <c r="D845" s="15" t="s">
        <v>4148</v>
      </c>
      <c r="E845" s="93">
        <v>3600.0</v>
      </c>
      <c r="F845" s="93">
        <v>1.0</v>
      </c>
      <c r="G845" s="93">
        <v>18.0</v>
      </c>
      <c r="H845" s="93">
        <v>33600.0</v>
      </c>
      <c r="I845" s="15" t="s">
        <v>1741</v>
      </c>
      <c r="J845" s="107">
        <v>1.0</v>
      </c>
      <c r="K845" s="93">
        <v>2.0</v>
      </c>
      <c r="L845" s="15" t="s">
        <v>4147</v>
      </c>
      <c r="M845" s="104" t="str">
        <f t="shared" si="1"/>
        <v>#REF!</v>
      </c>
      <c r="N845" s="105">
        <f t="shared" si="2"/>
        <v>4800</v>
      </c>
      <c r="O845" s="108">
        <f>IFERROR(IF(IF(LEFT(I845,1)="B",VLOOKUP(A845,'item dashboard'!A:K,11,0),"")&lt;1,0,IF(LEFT(I845,1)="b",VLOOKUP(A845,'item dashboard'!A:K,11,0),"")),"")</f>
        <v>0</v>
      </c>
      <c r="P845" s="105" t="str">
        <f>IFERROR(VLOOKUP(A845,[2]Sheet2!$A:$C,3,0),1)</f>
        <v>#ERROR!</v>
      </c>
      <c r="Q845" s="109" t="str">
        <f>VLOOKUP(A845,'item dashboard'!A:A,1,0)</f>
        <v>B-L25-W210RNG-B</v>
      </c>
      <c r="R845" s="109"/>
      <c r="S845" s="109"/>
    </row>
    <row r="846" ht="12.75" customHeight="1">
      <c r="A846" s="15" t="s">
        <v>1765</v>
      </c>
      <c r="B846" s="15" t="s">
        <v>1766</v>
      </c>
      <c r="C846" s="107">
        <v>0.21</v>
      </c>
      <c r="D846" s="15" t="s">
        <v>4148</v>
      </c>
      <c r="E846" s="93">
        <v>3600.0</v>
      </c>
      <c r="F846" s="93">
        <v>1.0</v>
      </c>
      <c r="G846" s="93">
        <v>18.0</v>
      </c>
      <c r="H846" s="93">
        <v>4800.0</v>
      </c>
      <c r="I846" s="15" t="s">
        <v>1741</v>
      </c>
      <c r="J846" s="107">
        <v>1.0</v>
      </c>
      <c r="K846" s="93">
        <v>2.0</v>
      </c>
      <c r="L846" s="15" t="s">
        <v>4147</v>
      </c>
      <c r="M846" s="104" t="str">
        <f t="shared" si="1"/>
        <v>#REF!</v>
      </c>
      <c r="N846" s="105">
        <f t="shared" si="2"/>
        <v>4800</v>
      </c>
      <c r="O846" s="108">
        <f>IFERROR(IF(IF(LEFT(I846,1)="B",VLOOKUP(A846,'item dashboard'!A:K,11,0),"")&lt;1,0,IF(LEFT(I846,1)="b",VLOOKUP(A846,'item dashboard'!A:K,11,0),"")),"")</f>
        <v>0</v>
      </c>
      <c r="P846" s="105" t="str">
        <f>IFERROR(VLOOKUP(A846,[2]Sheet2!$A:$C,3,0),1)</f>
        <v>#ERROR!</v>
      </c>
      <c r="Q846" s="109" t="str">
        <f>VLOOKUP(A846,'item dashboard'!A:A,1,0)</f>
        <v>B-L25-W210RNG-S</v>
      </c>
      <c r="R846" s="109"/>
      <c r="S846" s="109"/>
    </row>
    <row r="847" ht="12.75" customHeight="1">
      <c r="A847" s="15" t="s">
        <v>1769</v>
      </c>
      <c r="B847" s="15" t="s">
        <v>1770</v>
      </c>
      <c r="C847" s="107">
        <v>0.21</v>
      </c>
      <c r="D847" s="15" t="s">
        <v>4148</v>
      </c>
      <c r="E847" s="93">
        <v>3600.0</v>
      </c>
      <c r="F847" s="93">
        <v>1.0</v>
      </c>
      <c r="G847" s="93">
        <v>18.0</v>
      </c>
      <c r="H847" s="93">
        <v>4800.0</v>
      </c>
      <c r="I847" s="15" t="s">
        <v>1741</v>
      </c>
      <c r="J847" s="107">
        <v>1.0</v>
      </c>
      <c r="K847" s="93">
        <v>2.0</v>
      </c>
      <c r="L847" s="15" t="s">
        <v>4147</v>
      </c>
      <c r="M847" s="104" t="str">
        <f t="shared" si="1"/>
        <v>#REF!</v>
      </c>
      <c r="N847" s="105">
        <f t="shared" si="2"/>
        <v>4800</v>
      </c>
      <c r="O847" s="108">
        <f>IFERROR(IF(IF(LEFT(I847,1)="B",VLOOKUP(A847,'item dashboard'!A:K,11,0),"")&lt;1,0,IF(LEFT(I847,1)="b",VLOOKUP(A847,'item dashboard'!A:K,11,0),"")),"")</f>
        <v>0</v>
      </c>
      <c r="P847" s="105" t="str">
        <f>IFERROR(VLOOKUP(A847,[2]Sheet2!$A:$C,3,0),1)</f>
        <v>#ERROR!</v>
      </c>
      <c r="Q847" s="109" t="str">
        <f>VLOOKUP(A847,'item dashboard'!A:A,1,0)</f>
        <v>B-L25-W210SMG-B</v>
      </c>
      <c r="R847" s="109"/>
      <c r="S847" s="109"/>
    </row>
    <row r="848" ht="12.75" customHeight="1">
      <c r="A848" s="15" t="s">
        <v>1771</v>
      </c>
      <c r="B848" s="15" t="s">
        <v>1772</v>
      </c>
      <c r="C848" s="107">
        <v>0.21</v>
      </c>
      <c r="D848" s="15" t="s">
        <v>4148</v>
      </c>
      <c r="E848" s="93">
        <v>3600.0</v>
      </c>
      <c r="F848" s="93">
        <v>1.0</v>
      </c>
      <c r="G848" s="93">
        <v>18.0</v>
      </c>
      <c r="H848" s="93">
        <v>4800.0</v>
      </c>
      <c r="I848" s="15" t="s">
        <v>1741</v>
      </c>
      <c r="J848" s="107">
        <v>1.0</v>
      </c>
      <c r="K848" s="93">
        <v>2.0</v>
      </c>
      <c r="L848" s="15" t="s">
        <v>4147</v>
      </c>
      <c r="M848" s="104" t="str">
        <f t="shared" si="1"/>
        <v>#REF!</v>
      </c>
      <c r="N848" s="105">
        <f t="shared" si="2"/>
        <v>4800</v>
      </c>
      <c r="O848" s="108">
        <f>IFERROR(IF(IF(LEFT(I848,1)="B",VLOOKUP(A848,'item dashboard'!A:K,11,0),"")&lt;1,0,IF(LEFT(I848,1)="b",VLOOKUP(A848,'item dashboard'!A:K,11,0),"")),"")</f>
        <v>0</v>
      </c>
      <c r="P848" s="105" t="str">
        <f>IFERROR(VLOOKUP(A848,[2]Sheet2!$A:$C,3,0),1)</f>
        <v>#ERROR!</v>
      </c>
      <c r="Q848" s="109" t="str">
        <f>VLOOKUP(A848,'item dashboard'!A:A,1,0)</f>
        <v>B-L25-W210SMG-D</v>
      </c>
      <c r="R848" s="109"/>
      <c r="S848" s="109"/>
    </row>
    <row r="849" ht="12.75" customHeight="1">
      <c r="A849" s="15" t="s">
        <v>1773</v>
      </c>
      <c r="B849" s="15" t="s">
        <v>1774</v>
      </c>
      <c r="C849" s="107">
        <v>0.21</v>
      </c>
      <c r="D849" s="15" t="s">
        <v>4148</v>
      </c>
      <c r="E849" s="93">
        <v>3600.0</v>
      </c>
      <c r="F849" s="93">
        <v>1.0</v>
      </c>
      <c r="G849" s="93">
        <v>18.0</v>
      </c>
      <c r="H849" s="93">
        <v>4800.0</v>
      </c>
      <c r="I849" s="15" t="s">
        <v>1741</v>
      </c>
      <c r="J849" s="107">
        <v>1.0</v>
      </c>
      <c r="K849" s="93">
        <v>2.0</v>
      </c>
      <c r="L849" s="15" t="s">
        <v>4147</v>
      </c>
      <c r="M849" s="104" t="str">
        <f t="shared" si="1"/>
        <v>#REF!</v>
      </c>
      <c r="N849" s="105">
        <f t="shared" si="2"/>
        <v>4800</v>
      </c>
      <c r="O849" s="108">
        <f>IFERROR(IF(IF(LEFT(I849,1)="B",VLOOKUP(A849,'item dashboard'!A:K,11,0),"")&lt;1,0,IF(LEFT(I849,1)="b",VLOOKUP(A849,'item dashboard'!A:K,11,0),"")),"")</f>
        <v>0</v>
      </c>
      <c r="P849" s="105" t="str">
        <f>IFERROR(VLOOKUP(A849,[2]Sheet2!$A:$C,3,0),1)</f>
        <v>#ERROR!</v>
      </c>
      <c r="Q849" s="109" t="str">
        <f>VLOOKUP(A849,'item dashboard'!A:A,1,0)</f>
        <v>B-L25-W210SMG-G</v>
      </c>
      <c r="R849" s="109"/>
      <c r="S849" s="109"/>
    </row>
    <row r="850" ht="12.75" customHeight="1">
      <c r="A850" s="15" t="s">
        <v>1775</v>
      </c>
      <c r="B850" s="15" t="s">
        <v>1776</v>
      </c>
      <c r="C850" s="107">
        <v>0.21</v>
      </c>
      <c r="D850" s="15" t="s">
        <v>4148</v>
      </c>
      <c r="E850" s="93">
        <v>3600.0</v>
      </c>
      <c r="F850" s="93">
        <v>1.0</v>
      </c>
      <c r="G850" s="93">
        <v>18.0</v>
      </c>
      <c r="H850" s="93">
        <v>4800.0</v>
      </c>
      <c r="I850" s="15" t="s">
        <v>1741</v>
      </c>
      <c r="J850" s="107">
        <v>1.0</v>
      </c>
      <c r="K850" s="93">
        <v>2.0</v>
      </c>
      <c r="L850" s="15" t="s">
        <v>4147</v>
      </c>
      <c r="M850" s="104" t="str">
        <f t="shared" si="1"/>
        <v>#REF!</v>
      </c>
      <c r="N850" s="105">
        <f t="shared" si="2"/>
        <v>4800</v>
      </c>
      <c r="O850" s="108">
        <f>IFERROR(IF(IF(LEFT(I850,1)="B",VLOOKUP(A850,'item dashboard'!A:K,11,0),"")&lt;1,0,IF(LEFT(I850,1)="b",VLOOKUP(A850,'item dashboard'!A:K,11,0),"")),"")</f>
        <v>0</v>
      </c>
      <c r="P850" s="105" t="str">
        <f>IFERROR(VLOOKUP(A850,[2]Sheet2!$A:$C,3,0),1)</f>
        <v>#ERROR!</v>
      </c>
      <c r="Q850" s="109" t="str">
        <f>VLOOKUP(A850,'item dashboard'!A:A,1,0)</f>
        <v>B-L25-W210SMG-L</v>
      </c>
      <c r="R850" s="109"/>
      <c r="S850" s="109"/>
    </row>
    <row r="851" ht="12.75" customHeight="1">
      <c r="A851" s="15" t="s">
        <v>1777</v>
      </c>
      <c r="B851" s="15" t="s">
        <v>1778</v>
      </c>
      <c r="C851" s="107">
        <v>0.21</v>
      </c>
      <c r="D851" s="15" t="s">
        <v>4148</v>
      </c>
      <c r="E851" s="93">
        <v>3600.0</v>
      </c>
      <c r="F851" s="93">
        <v>1.0</v>
      </c>
      <c r="G851" s="93">
        <v>18.0</v>
      </c>
      <c r="H851" s="93">
        <v>4800.0</v>
      </c>
      <c r="I851" s="15" t="s">
        <v>1741</v>
      </c>
      <c r="J851" s="107">
        <v>1.0</v>
      </c>
      <c r="K851" s="93">
        <v>2.0</v>
      </c>
      <c r="L851" s="15" t="s">
        <v>4147</v>
      </c>
      <c r="M851" s="104" t="str">
        <f t="shared" si="1"/>
        <v>#REF!</v>
      </c>
      <c r="N851" s="105">
        <f t="shared" si="2"/>
        <v>4800</v>
      </c>
      <c r="O851" s="108">
        <f>IFERROR(IF(IF(LEFT(I851,1)="B",VLOOKUP(A851,'item dashboard'!A:K,11,0),"")&lt;1,0,IF(LEFT(I851,1)="b",VLOOKUP(A851,'item dashboard'!A:K,11,0),"")),"")</f>
        <v>0</v>
      </c>
      <c r="P851" s="105" t="str">
        <f>IFERROR(VLOOKUP(A851,[2]Sheet2!$A:$C,3,0),1)</f>
        <v>#ERROR!</v>
      </c>
      <c r="Q851" s="109" t="str">
        <f>VLOOKUP(A851,'item dashboard'!A:A,1,0)</f>
        <v>B-L25-W210SMG-M</v>
      </c>
      <c r="R851" s="109"/>
      <c r="S851" s="109"/>
    </row>
    <row r="852" ht="12.75" customHeight="1">
      <c r="A852" s="15" t="s">
        <v>1781</v>
      </c>
      <c r="B852" s="15" t="s">
        <v>1782</v>
      </c>
      <c r="C852" s="107">
        <v>0.21</v>
      </c>
      <c r="D852" s="15" t="s">
        <v>4148</v>
      </c>
      <c r="E852" s="93">
        <v>3600.0</v>
      </c>
      <c r="F852" s="93">
        <v>1.0</v>
      </c>
      <c r="G852" s="93">
        <v>18.0</v>
      </c>
      <c r="H852" s="93">
        <v>33600.0</v>
      </c>
      <c r="I852" s="15" t="s">
        <v>1741</v>
      </c>
      <c r="J852" s="107">
        <v>1.0</v>
      </c>
      <c r="K852" s="93">
        <v>2.0</v>
      </c>
      <c r="L852" s="15" t="s">
        <v>4147</v>
      </c>
      <c r="M852" s="104" t="str">
        <f t="shared" si="1"/>
        <v>#REF!</v>
      </c>
      <c r="N852" s="105">
        <f t="shared" si="2"/>
        <v>4800</v>
      </c>
      <c r="O852" s="108">
        <f>IFERROR(IF(IF(LEFT(I852,1)="B",VLOOKUP(A852,'item dashboard'!A:K,11,0),"")&lt;1,0,IF(LEFT(I852,1)="b",VLOOKUP(A852,'item dashboard'!A:K,11,0),"")),"")</f>
        <v>0</v>
      </c>
      <c r="P852" s="105" t="str">
        <f>IFERROR(VLOOKUP(A852,[2]Sheet2!$A:$C,3,0),1)</f>
        <v>#ERROR!</v>
      </c>
      <c r="Q852" s="109" t="str">
        <f>VLOOKUP(A852,'item dashboard'!A:A,1,0)</f>
        <v>B-L25-W210SUDI</v>
      </c>
      <c r="R852" s="109"/>
      <c r="S852" s="109"/>
    </row>
    <row r="853" ht="12.75" customHeight="1">
      <c r="A853" s="15" t="s">
        <v>1783</v>
      </c>
      <c r="B853" s="15" t="s">
        <v>1784</v>
      </c>
      <c r="C853" s="107">
        <v>0.21</v>
      </c>
      <c r="D853" s="15" t="s">
        <v>4161</v>
      </c>
      <c r="E853" s="93">
        <v>10800.0</v>
      </c>
      <c r="F853" s="93">
        <v>1.0</v>
      </c>
      <c r="G853" s="93">
        <v>42.0</v>
      </c>
      <c r="H853" s="93">
        <v>14268.0</v>
      </c>
      <c r="I853" s="15" t="s">
        <v>4146</v>
      </c>
      <c r="J853" s="107">
        <v>0.10247999999999999</v>
      </c>
      <c r="K853" s="93">
        <v>2.5</v>
      </c>
      <c r="L853" s="15" t="s">
        <v>4149</v>
      </c>
      <c r="M853" s="104" t="str">
        <f t="shared" si="1"/>
        <v>#REF!</v>
      </c>
      <c r="N853" s="105">
        <f t="shared" si="2"/>
        <v>2057.142857</v>
      </c>
      <c r="O853" s="108" t="str">
        <f>IFERROR(IF(IF(LEFT(I853,1)="B",VLOOKUP(A853,'item dashboard'!A:K,11,0),"")&lt;1,0,IF(LEFT(I853,1)="b",VLOOKUP(A853,'item dashboard'!A:K,11,0),"")),"")</f>
        <v/>
      </c>
      <c r="P853" s="105" t="str">
        <f>IFERROR(VLOOKUP(A853,[2]Sheet2!$A:$C,3,0),1)</f>
        <v>#ERROR!</v>
      </c>
      <c r="Q853" s="109" t="str">
        <f>VLOOKUP(A853,'item dashboard'!A:A,1,0)</f>
        <v>B-L25-W210T/WAX</v>
      </c>
      <c r="R853" s="109"/>
      <c r="S853" s="109"/>
    </row>
    <row r="854" ht="12.75" customHeight="1">
      <c r="A854" s="15" t="s">
        <v>1785</v>
      </c>
      <c r="B854" s="15" t="s">
        <v>1786</v>
      </c>
      <c r="C854" s="107">
        <v>0.21</v>
      </c>
      <c r="D854" s="15" t="s">
        <v>4161</v>
      </c>
      <c r="E854" s="93">
        <v>7200.0</v>
      </c>
      <c r="F854" s="93">
        <v>1.0</v>
      </c>
      <c r="G854" s="93">
        <v>42.0</v>
      </c>
      <c r="H854" s="93">
        <v>14373.0</v>
      </c>
      <c r="I854" s="15" t="s">
        <v>4146</v>
      </c>
      <c r="J854" s="107">
        <v>0.05428</v>
      </c>
      <c r="K854" s="93">
        <v>2.5</v>
      </c>
      <c r="L854" s="15" t="s">
        <v>4147</v>
      </c>
      <c r="M854" s="104" t="str">
        <f t="shared" si="1"/>
        <v>#REF!</v>
      </c>
      <c r="N854" s="105">
        <f t="shared" si="2"/>
        <v>2057.142857</v>
      </c>
      <c r="O854" s="108" t="str">
        <f>IFERROR(IF(IF(LEFT(I854,1)="B",VLOOKUP(A854,'item dashboard'!A:K,11,0),"")&lt;1,0,IF(LEFT(I854,1)="b",VLOOKUP(A854,'item dashboard'!A:K,11,0),"")),"")</f>
        <v/>
      </c>
      <c r="P854" s="105" t="str">
        <f>IFERROR(VLOOKUP(A854,[2]Sheet2!$A:$C,3,0),1)</f>
        <v>#ERROR!</v>
      </c>
      <c r="Q854" s="109" t="str">
        <f>VLOOKUP(A854,'item dashboard'!A:A,1,0)</f>
        <v>B-L25-W230</v>
      </c>
      <c r="R854" s="109"/>
      <c r="S854" s="109"/>
    </row>
    <row r="855" ht="12.75" customHeight="1">
      <c r="A855" s="15" t="s">
        <v>1787</v>
      </c>
      <c r="B855" s="15" t="s">
        <v>1786</v>
      </c>
      <c r="C855" s="107">
        <v>0.24</v>
      </c>
      <c r="D855" s="15" t="s">
        <v>4161</v>
      </c>
      <c r="E855" s="93">
        <v>7200.0</v>
      </c>
      <c r="F855" s="93">
        <v>1.0</v>
      </c>
      <c r="G855" s="93">
        <v>42.0</v>
      </c>
      <c r="H855" s="93">
        <v>14400.0</v>
      </c>
      <c r="I855" s="15" t="s">
        <v>4146</v>
      </c>
      <c r="J855" s="107">
        <v>0.056639999999999996</v>
      </c>
      <c r="K855" s="93">
        <v>2.5</v>
      </c>
      <c r="L855" s="15" t="s">
        <v>4147</v>
      </c>
      <c r="M855" s="104" t="str">
        <f t="shared" si="1"/>
        <v>#REF!</v>
      </c>
      <c r="N855" s="105">
        <f t="shared" si="2"/>
        <v>2057.142857</v>
      </c>
      <c r="O855" s="108" t="str">
        <f>IFERROR(IF(IF(LEFT(I855,1)="B",VLOOKUP(A855,'item dashboard'!A:K,11,0),"")&lt;1,0,IF(LEFT(I855,1)="b",VLOOKUP(A855,'item dashboard'!A:K,11,0),"")),"")</f>
        <v/>
      </c>
      <c r="P855" s="105" t="str">
        <f>IFERROR(VLOOKUP(A855,[2]Sheet2!$A:$C,3,0),1)</f>
        <v>#ERROR!</v>
      </c>
      <c r="Q855" s="109" t="str">
        <f>VLOOKUP(A855,'item dashboard'!A:A,1,0)</f>
        <v>B-L25-W240</v>
      </c>
      <c r="R855" s="109"/>
      <c r="S855" s="109"/>
    </row>
    <row r="856" ht="12.75" customHeight="1">
      <c r="A856" s="15" t="s">
        <v>1788</v>
      </c>
      <c r="B856" s="15" t="s">
        <v>1789</v>
      </c>
      <c r="C856" s="107">
        <v>0.21</v>
      </c>
      <c r="D856" s="15" t="s">
        <v>4161</v>
      </c>
      <c r="E856" s="93">
        <v>10800.0</v>
      </c>
      <c r="F856" s="93">
        <v>1.0</v>
      </c>
      <c r="G856" s="93">
        <v>42.0</v>
      </c>
      <c r="H856" s="93">
        <v>14268.0</v>
      </c>
      <c r="I856" s="15" t="s">
        <v>4146</v>
      </c>
      <c r="J856" s="107">
        <v>0.10289999999999999</v>
      </c>
      <c r="K856" s="93">
        <v>2.5</v>
      </c>
      <c r="L856" s="15" t="s">
        <v>4149</v>
      </c>
      <c r="M856" s="104" t="str">
        <f t="shared" si="1"/>
        <v>#REF!</v>
      </c>
      <c r="N856" s="105">
        <f t="shared" si="2"/>
        <v>2057.142857</v>
      </c>
      <c r="O856" s="108" t="str">
        <f>IFERROR(IF(IF(LEFT(I856,1)="B",VLOOKUP(A856,'item dashboard'!A:K,11,0),"")&lt;1,0,IF(LEFT(I856,1)="b",VLOOKUP(A856,'item dashboard'!A:K,11,0),"")),"")</f>
        <v/>
      </c>
      <c r="P856" s="105" t="str">
        <f>IFERROR(VLOOKUP(A856,[2]Sheet2!$A:$C,3,0),1)</f>
        <v>#ERROR!</v>
      </c>
      <c r="Q856" s="109" t="str">
        <f>VLOOKUP(A856,'item dashboard'!A:A,1,0)</f>
        <v>B-L25-Y210</v>
      </c>
      <c r="R856" s="109"/>
      <c r="S856" s="109"/>
    </row>
    <row r="857" ht="12.75" customHeight="1">
      <c r="A857" s="15" t="s">
        <v>1790</v>
      </c>
      <c r="B857" s="15" t="s">
        <v>1791</v>
      </c>
      <c r="C857" s="107">
        <v>0.23</v>
      </c>
      <c r="D857" s="15" t="s">
        <v>4161</v>
      </c>
      <c r="E857" s="93">
        <v>7200.0</v>
      </c>
      <c r="F857" s="93">
        <v>1.0</v>
      </c>
      <c r="G857" s="93">
        <v>42.08</v>
      </c>
      <c r="H857" s="93">
        <v>2054.0</v>
      </c>
      <c r="I857" s="15" t="s">
        <v>4146</v>
      </c>
      <c r="J857" s="107">
        <v>0.0552</v>
      </c>
      <c r="K857" s="93">
        <v>2.5</v>
      </c>
      <c r="L857" s="15" t="s">
        <v>4147</v>
      </c>
      <c r="M857" s="104" t="str">
        <f t="shared" si="1"/>
        <v>#REF!</v>
      </c>
      <c r="N857" s="105">
        <f t="shared" si="2"/>
        <v>2053.231939</v>
      </c>
      <c r="O857" s="108" t="str">
        <f>IFERROR(IF(IF(LEFT(I857,1)="B",VLOOKUP(A857,'item dashboard'!A:K,11,0),"")&lt;1,0,IF(LEFT(I857,1)="b",VLOOKUP(A857,'item dashboard'!A:K,11,0),"")),"")</f>
        <v/>
      </c>
      <c r="P857" s="105" t="str">
        <f>IFERROR(VLOOKUP(A857,[2]Sheet2!$A:$C,3,0),1)</f>
        <v>#ERROR!</v>
      </c>
      <c r="Q857" s="109" t="str">
        <f>VLOOKUP(A857,'item dashboard'!A:A,1,0)</f>
        <v>B-L25-Y230</v>
      </c>
      <c r="R857" s="109"/>
      <c r="S857" s="109"/>
    </row>
    <row r="858" ht="12.75" customHeight="1">
      <c r="A858" s="15" t="s">
        <v>1792</v>
      </c>
      <c r="B858" s="15" t="s">
        <v>1793</v>
      </c>
      <c r="C858" s="107">
        <v>0.22</v>
      </c>
      <c r="D858" s="15" t="s">
        <v>4161</v>
      </c>
      <c r="E858" s="93">
        <v>7200.0</v>
      </c>
      <c r="F858" s="93">
        <v>1.0</v>
      </c>
      <c r="G858" s="93">
        <v>45.5</v>
      </c>
      <c r="H858" s="93">
        <v>1899.0</v>
      </c>
      <c r="I858" s="15" t="s">
        <v>4146</v>
      </c>
      <c r="J858" s="107">
        <v>0.05375</v>
      </c>
      <c r="K858" s="93">
        <v>2.5</v>
      </c>
      <c r="L858" s="15" t="s">
        <v>4147</v>
      </c>
      <c r="M858" s="104" t="str">
        <f t="shared" si="1"/>
        <v>#REF!</v>
      </c>
      <c r="N858" s="105">
        <f t="shared" si="2"/>
        <v>1898.901099</v>
      </c>
      <c r="O858" s="108" t="str">
        <f>IFERROR(IF(IF(LEFT(I858,1)="B",VLOOKUP(A858,'item dashboard'!A:K,11,0),"")&lt;1,0,IF(LEFT(I858,1)="b",VLOOKUP(A858,'item dashboard'!A:K,11,0),"")),"")</f>
        <v/>
      </c>
      <c r="P858" s="105" t="str">
        <f>IFERROR(VLOOKUP(A858,[2]Sheet2!$A:$C,3,0),1)</f>
        <v>#ERROR!</v>
      </c>
      <c r="Q858" s="109" t="str">
        <f>VLOOKUP(A858,'item dashboard'!A:A,1,0)</f>
        <v>B-L27-N215</v>
      </c>
      <c r="R858" s="109"/>
      <c r="S858" s="109"/>
    </row>
    <row r="859" ht="12.75" customHeight="1">
      <c r="A859" s="15" t="s">
        <v>1794</v>
      </c>
      <c r="B859" s="15" t="s">
        <v>1712</v>
      </c>
      <c r="C859" s="107">
        <v>0.245</v>
      </c>
      <c r="D859" s="15" t="s">
        <v>4161</v>
      </c>
      <c r="E859" s="93">
        <v>7200.0</v>
      </c>
      <c r="F859" s="93">
        <v>1.0</v>
      </c>
      <c r="G859" s="93">
        <v>46.0</v>
      </c>
      <c r="H859" s="93">
        <v>13292.0</v>
      </c>
      <c r="I859" s="15" t="s">
        <v>4146</v>
      </c>
      <c r="J859" s="107">
        <v>0.06125</v>
      </c>
      <c r="K859" s="93">
        <v>2.5</v>
      </c>
      <c r="L859" s="15" t="s">
        <v>4147</v>
      </c>
      <c r="M859" s="104" t="str">
        <f t="shared" si="1"/>
        <v>#REF!</v>
      </c>
      <c r="N859" s="105">
        <f t="shared" si="2"/>
        <v>1878.26087</v>
      </c>
      <c r="O859" s="108" t="str">
        <f>IFERROR(IF(IF(LEFT(I859,1)="B",VLOOKUP(A859,'item dashboard'!A:K,11,0),"")&lt;1,0,IF(LEFT(I859,1)="b",VLOOKUP(A859,'item dashboard'!A:K,11,0),"")),"")</f>
        <v/>
      </c>
      <c r="P859" s="105" t="str">
        <f>IFERROR(VLOOKUP(A859,[2]Sheet2!$A:$C,3,0),1)</f>
        <v>#ERROR!</v>
      </c>
      <c r="Q859" s="109" t="str">
        <f>VLOOKUP(A859,'item dashboard'!A:A,1,0)</f>
        <v>B-L27-N245</v>
      </c>
      <c r="R859" s="109"/>
      <c r="S859" s="109"/>
    </row>
    <row r="860" ht="12.75" customHeight="1">
      <c r="A860" s="15" t="s">
        <v>1795</v>
      </c>
      <c r="B860" s="15" t="s">
        <v>1796</v>
      </c>
      <c r="C860" s="107">
        <v>0.245</v>
      </c>
      <c r="D860" s="15" t="s">
        <v>4148</v>
      </c>
      <c r="E860" s="93">
        <v>3600.0</v>
      </c>
      <c r="F860" s="93">
        <v>1.0</v>
      </c>
      <c r="G860" s="93">
        <v>18.0</v>
      </c>
      <c r="H860" s="93">
        <v>4800.0</v>
      </c>
      <c r="I860" s="15" t="s">
        <v>1794</v>
      </c>
      <c r="J860" s="107">
        <v>1.0</v>
      </c>
      <c r="K860" s="93">
        <v>2.0</v>
      </c>
      <c r="L860" s="15" t="s">
        <v>4147</v>
      </c>
      <c r="M860" s="104" t="str">
        <f t="shared" si="1"/>
        <v>#REF!</v>
      </c>
      <c r="N860" s="105">
        <f t="shared" si="2"/>
        <v>4800</v>
      </c>
      <c r="O860" s="108">
        <f>IFERROR(IF(IF(LEFT(I860,1)="B",VLOOKUP(A860,'item dashboard'!A:K,11,0),"")&lt;1,0,IF(LEFT(I860,1)="b",VLOOKUP(A860,'item dashboard'!A:K,11,0),"")),"")</f>
        <v>0</v>
      </c>
      <c r="P860" s="105" t="str">
        <f>IFERROR(VLOOKUP(A860,[2]Sheet2!$A:$C,3,0),1)</f>
        <v>#ERROR!</v>
      </c>
      <c r="Q860" s="109" t="str">
        <f>VLOOKUP(A860,'item dashboard'!A:A,1,0)</f>
        <v>B-L27-N245N&amp;L-AP-S</v>
      </c>
      <c r="R860" s="109"/>
      <c r="S860" s="109"/>
    </row>
    <row r="861" ht="12.75" customHeight="1">
      <c r="A861" s="15" t="s">
        <v>1797</v>
      </c>
      <c r="B861" s="15" t="s">
        <v>1798</v>
      </c>
      <c r="C861" s="107">
        <v>0.245</v>
      </c>
      <c r="D861" s="15" t="s">
        <v>4148</v>
      </c>
      <c r="E861" s="93">
        <v>3600.0</v>
      </c>
      <c r="F861" s="93">
        <v>1.0</v>
      </c>
      <c r="G861" s="93">
        <v>18.0</v>
      </c>
      <c r="H861" s="93">
        <v>4800.0</v>
      </c>
      <c r="I861" s="15" t="s">
        <v>1794</v>
      </c>
      <c r="J861" s="107">
        <v>1.0</v>
      </c>
      <c r="K861" s="93">
        <v>2.0</v>
      </c>
      <c r="L861" s="15" t="s">
        <v>4147</v>
      </c>
      <c r="M861" s="104" t="str">
        <f t="shared" si="1"/>
        <v>#REF!</v>
      </c>
      <c r="N861" s="105">
        <f t="shared" si="2"/>
        <v>4800</v>
      </c>
      <c r="O861" s="108">
        <f>IFERROR(IF(IF(LEFT(I861,1)="B",VLOOKUP(A861,'item dashboard'!A:K,11,0),"")&lt;1,0,IF(LEFT(I861,1)="b",VLOOKUP(A861,'item dashboard'!A:K,11,0),"")),"")</f>
        <v>0</v>
      </c>
      <c r="P861" s="105" t="str">
        <f>IFERROR(VLOOKUP(A861,[2]Sheet2!$A:$C,3,0),1)</f>
        <v>#ERROR!</v>
      </c>
      <c r="Q861" s="109" t="str">
        <f>VLOOKUP(A861,'item dashboard'!A:A,1,0)</f>
        <v>B-L27-N245N&amp;L-C-C</v>
      </c>
      <c r="R861" s="109"/>
      <c r="S861" s="109"/>
    </row>
    <row r="862" ht="12.75" customHeight="1">
      <c r="A862" s="15" t="s">
        <v>1799</v>
      </c>
      <c r="B862" s="15" t="s">
        <v>1800</v>
      </c>
      <c r="C862" s="107">
        <v>0.245</v>
      </c>
      <c r="D862" s="15" t="s">
        <v>4148</v>
      </c>
      <c r="E862" s="93">
        <v>3600.0</v>
      </c>
      <c r="F862" s="93">
        <v>1.0</v>
      </c>
      <c r="G862" s="93">
        <v>18.0</v>
      </c>
      <c r="H862" s="93">
        <v>4800.0</v>
      </c>
      <c r="I862" s="15" t="s">
        <v>1794</v>
      </c>
      <c r="J862" s="107">
        <v>1.0</v>
      </c>
      <c r="K862" s="93">
        <v>2.0</v>
      </c>
      <c r="L862" s="15" t="s">
        <v>4147</v>
      </c>
      <c r="M862" s="104" t="str">
        <f t="shared" si="1"/>
        <v>#REF!</v>
      </c>
      <c r="N862" s="105">
        <f t="shared" si="2"/>
        <v>4800</v>
      </c>
      <c r="O862" s="108">
        <f>IFERROR(IF(IF(LEFT(I862,1)="B",VLOOKUP(A862,'item dashboard'!A:K,11,0),"")&lt;1,0,IF(LEFT(I862,1)="b",VLOOKUP(A862,'item dashboard'!A:K,11,0),"")),"")</f>
        <v>0</v>
      </c>
      <c r="P862" s="105" t="str">
        <f>IFERROR(VLOOKUP(A862,[2]Sheet2!$A:$C,3,0),1)</f>
        <v>#ERROR!</v>
      </c>
      <c r="Q862" s="109" t="str">
        <f>VLOOKUP(A862,'item dashboard'!A:A,1,0)</f>
        <v>B-L27-N245N&amp;L-CR-S</v>
      </c>
      <c r="R862" s="109"/>
      <c r="S862" s="109"/>
    </row>
    <row r="863" ht="12.75" customHeight="1">
      <c r="A863" s="15" t="s">
        <v>1801</v>
      </c>
      <c r="B863" s="15" t="s">
        <v>1802</v>
      </c>
      <c r="C863" s="107">
        <v>0.245</v>
      </c>
      <c r="D863" s="15" t="s">
        <v>4148</v>
      </c>
      <c r="E863" s="93">
        <v>3600.0</v>
      </c>
      <c r="F863" s="93">
        <v>1.0</v>
      </c>
      <c r="G863" s="93">
        <v>18.0</v>
      </c>
      <c r="H863" s="93">
        <v>4800.0</v>
      </c>
      <c r="I863" s="15" t="s">
        <v>1794</v>
      </c>
      <c r="J863" s="107">
        <v>1.0</v>
      </c>
      <c r="K863" s="93">
        <v>2.0</v>
      </c>
      <c r="L863" s="15" t="s">
        <v>4147</v>
      </c>
      <c r="M863" s="104" t="str">
        <f t="shared" si="1"/>
        <v>#REF!</v>
      </c>
      <c r="N863" s="105">
        <f t="shared" si="2"/>
        <v>4800</v>
      </c>
      <c r="O863" s="108">
        <f>IFERROR(IF(IF(LEFT(I863,1)="B",VLOOKUP(A863,'item dashboard'!A:K,11,0),"")&lt;1,0,IF(LEFT(I863,1)="b",VLOOKUP(A863,'item dashboard'!A:K,11,0),"")),"")</f>
        <v>0</v>
      </c>
      <c r="P863" s="105" t="str">
        <f>IFERROR(VLOOKUP(A863,[2]Sheet2!$A:$C,3,0),1)</f>
        <v>#ERROR!</v>
      </c>
      <c r="Q863" s="109" t="str">
        <f>VLOOKUP(A863,'item dashboard'!A:A,1,0)</f>
        <v>B-L27-N245N&amp;L-EG-S</v>
      </c>
      <c r="R863" s="109"/>
      <c r="S863" s="109"/>
    </row>
    <row r="864" ht="12.75" customHeight="1">
      <c r="A864" s="15" t="s">
        <v>1803</v>
      </c>
      <c r="B864" s="15" t="s">
        <v>1804</v>
      </c>
      <c r="C864" s="107">
        <v>0.245</v>
      </c>
      <c r="D864" s="15" t="s">
        <v>4148</v>
      </c>
      <c r="E864" s="93">
        <v>3600.0</v>
      </c>
      <c r="F864" s="93">
        <v>1.0</v>
      </c>
      <c r="G864" s="93">
        <v>18.0</v>
      </c>
      <c r="H864" s="93">
        <v>4800.0</v>
      </c>
      <c r="I864" s="15" t="s">
        <v>1794</v>
      </c>
      <c r="J864" s="107">
        <v>1.0</v>
      </c>
      <c r="K864" s="93">
        <v>2.0</v>
      </c>
      <c r="L864" s="15" t="s">
        <v>4147</v>
      </c>
      <c r="M864" s="104" t="str">
        <f t="shared" si="1"/>
        <v>#REF!</v>
      </c>
      <c r="N864" s="105">
        <f t="shared" si="2"/>
        <v>4800</v>
      </c>
      <c r="O864" s="108">
        <f>IFERROR(IF(IF(LEFT(I864,1)="B",VLOOKUP(A864,'item dashboard'!A:K,11,0),"")&lt;1,0,IF(LEFT(I864,1)="b",VLOOKUP(A864,'item dashboard'!A:K,11,0),"")),"")</f>
        <v>0</v>
      </c>
      <c r="P864" s="105" t="str">
        <f>IFERROR(VLOOKUP(A864,[2]Sheet2!$A:$C,3,0),1)</f>
        <v>#ERROR!</v>
      </c>
      <c r="Q864" s="109" t="str">
        <f>VLOOKUP(A864,'item dashboard'!A:A,1,0)</f>
        <v>B-L27-N245N&amp;L-S-A</v>
      </c>
      <c r="R864" s="109"/>
      <c r="S864" s="109"/>
    </row>
    <row r="865" ht="12.75" customHeight="1">
      <c r="A865" s="15" t="s">
        <v>1805</v>
      </c>
      <c r="B865" s="15" t="s">
        <v>1806</v>
      </c>
      <c r="C865" s="107">
        <v>0.245</v>
      </c>
      <c r="D865" s="15" t="s">
        <v>4148</v>
      </c>
      <c r="E865" s="93">
        <v>3600.0</v>
      </c>
      <c r="F865" s="93">
        <v>1.0</v>
      </c>
      <c r="G865" s="93">
        <v>18.0</v>
      </c>
      <c r="H865" s="93">
        <v>4800.0</v>
      </c>
      <c r="I865" s="15" t="s">
        <v>1794</v>
      </c>
      <c r="J865" s="107">
        <v>1.0</v>
      </c>
      <c r="K865" s="93">
        <v>2.0</v>
      </c>
      <c r="L865" s="15" t="s">
        <v>4147</v>
      </c>
      <c r="M865" s="104" t="str">
        <f t="shared" si="1"/>
        <v>#REF!</v>
      </c>
      <c r="N865" s="105">
        <f t="shared" si="2"/>
        <v>4800</v>
      </c>
      <c r="O865" s="108">
        <f>IFERROR(IF(IF(LEFT(I865,1)="B",VLOOKUP(A865,'item dashboard'!A:K,11,0),"")&lt;1,0,IF(LEFT(I865,1)="b",VLOOKUP(A865,'item dashboard'!A:K,11,0),"")),"")</f>
        <v>0</v>
      </c>
      <c r="P865" s="105" t="str">
        <f>IFERROR(VLOOKUP(A865,[2]Sheet2!$A:$C,3,0),1)</f>
        <v>#ERROR!</v>
      </c>
      <c r="Q865" s="109" t="str">
        <f>VLOOKUP(A865,'item dashboard'!A:A,1,0)</f>
        <v>B-L27-N245N&amp;L-W-C</v>
      </c>
      <c r="R865" s="109"/>
      <c r="S865" s="109"/>
    </row>
    <row r="866" ht="12.75" customHeight="1">
      <c r="A866" s="15" t="s">
        <v>1807</v>
      </c>
      <c r="B866" s="15" t="s">
        <v>1808</v>
      </c>
      <c r="C866" s="107">
        <v>0.13</v>
      </c>
      <c r="D866" s="15" t="s">
        <v>4161</v>
      </c>
      <c r="E866" s="93">
        <v>7200.0</v>
      </c>
      <c r="F866" s="93">
        <v>1.0</v>
      </c>
      <c r="G866" s="93">
        <v>35.0</v>
      </c>
      <c r="H866" s="93">
        <v>2469.0</v>
      </c>
      <c r="I866" s="15" t="s">
        <v>4146</v>
      </c>
      <c r="J866" s="107">
        <v>0.03094</v>
      </c>
      <c r="K866" s="93">
        <v>2.5</v>
      </c>
      <c r="L866" s="15" t="s">
        <v>4147</v>
      </c>
      <c r="M866" s="104" t="str">
        <f t="shared" si="1"/>
        <v>#REF!</v>
      </c>
      <c r="N866" s="105">
        <f t="shared" si="2"/>
        <v>2468.571429</v>
      </c>
      <c r="O866" s="108" t="str">
        <f>IFERROR(IF(IF(LEFT(I866,1)="B",VLOOKUP(A866,'item dashboard'!A:K,11,0),"")&lt;1,0,IF(LEFT(I866,1)="b",VLOOKUP(A866,'item dashboard'!A:K,11,0),"")),"")</f>
        <v/>
      </c>
      <c r="P866" s="105" t="str">
        <f>IFERROR(VLOOKUP(A866,[2]Sheet2!$A:$C,3,0),1)</f>
        <v>#ERROR!</v>
      </c>
      <c r="Q866" s="109" t="str">
        <f>VLOOKUP(A866,'item dashboard'!A:A,1,0)</f>
        <v>B-L300-BK130</v>
      </c>
      <c r="R866" s="109"/>
      <c r="S866" s="109"/>
    </row>
    <row r="867" ht="12.75" customHeight="1">
      <c r="A867" s="15" t="s">
        <v>1809</v>
      </c>
      <c r="B867" s="15" t="s">
        <v>1810</v>
      </c>
      <c r="C867" s="107">
        <v>0.21</v>
      </c>
      <c r="D867" s="15" t="s">
        <v>4161</v>
      </c>
      <c r="E867" s="93">
        <v>7200.0</v>
      </c>
      <c r="F867" s="93">
        <v>1.0</v>
      </c>
      <c r="G867" s="93">
        <v>45.0</v>
      </c>
      <c r="H867" s="93">
        <v>1920.0</v>
      </c>
      <c r="I867" s="15" t="s">
        <v>4146</v>
      </c>
      <c r="J867" s="107">
        <v>0.10247999999999999</v>
      </c>
      <c r="K867" s="93">
        <v>2.5</v>
      </c>
      <c r="L867" s="15" t="s">
        <v>4147</v>
      </c>
      <c r="M867" s="104" t="str">
        <f t="shared" si="1"/>
        <v>#REF!</v>
      </c>
      <c r="N867" s="105">
        <f t="shared" si="2"/>
        <v>1920</v>
      </c>
      <c r="O867" s="108" t="str">
        <f>IFERROR(IF(IF(LEFT(I867,1)="B",VLOOKUP(A867,'item dashboard'!A:K,11,0),"")&lt;1,0,IF(LEFT(I867,1)="b",VLOOKUP(A867,'item dashboard'!A:K,11,0),"")),"")</f>
        <v/>
      </c>
      <c r="P867" s="105" t="str">
        <f>IFERROR(VLOOKUP(A867,[2]Sheet2!$A:$C,3,0),1)</f>
        <v>#ERROR!</v>
      </c>
      <c r="Q867" s="109" t="str">
        <f>VLOOKUP(A867,'item dashboard'!A:A,1,0)</f>
        <v>B-L300-BK210</v>
      </c>
      <c r="R867" s="109"/>
      <c r="S867" s="109"/>
    </row>
    <row r="868" ht="12.75" customHeight="1">
      <c r="A868" s="15" t="s">
        <v>1811</v>
      </c>
      <c r="B868" s="15" t="s">
        <v>1812</v>
      </c>
      <c r="C868" s="107">
        <v>0.13</v>
      </c>
      <c r="D868" s="15" t="s">
        <v>4161</v>
      </c>
      <c r="E868" s="93">
        <v>7200.0</v>
      </c>
      <c r="F868" s="93">
        <v>1.0</v>
      </c>
      <c r="G868" s="93">
        <v>35.0</v>
      </c>
      <c r="H868" s="93">
        <v>2469.0</v>
      </c>
      <c r="I868" s="15" t="s">
        <v>4146</v>
      </c>
      <c r="J868" s="107">
        <v>0.0325</v>
      </c>
      <c r="K868" s="93">
        <v>2.5</v>
      </c>
      <c r="L868" s="15" t="s">
        <v>4147</v>
      </c>
      <c r="M868" s="104" t="str">
        <f t="shared" si="1"/>
        <v>#REF!</v>
      </c>
      <c r="N868" s="105">
        <f t="shared" si="2"/>
        <v>2468.571429</v>
      </c>
      <c r="O868" s="108" t="str">
        <f>IFERROR(IF(IF(LEFT(I868,1)="B",VLOOKUP(A868,'item dashboard'!A:K,11,0),"")&lt;1,0,IF(LEFT(I868,1)="b",VLOOKUP(A868,'item dashboard'!A:K,11,0),"")),"")</f>
        <v/>
      </c>
      <c r="P868" s="105" t="str">
        <f>IFERROR(VLOOKUP(A868,[2]Sheet2!$A:$C,3,0),1)</f>
        <v>#ERROR!</v>
      </c>
      <c r="Q868" s="109" t="str">
        <f>VLOOKUP(A868,'item dashboard'!A:A,1,0)</f>
        <v>B-L300-N130</v>
      </c>
      <c r="R868" s="109"/>
      <c r="S868" s="109"/>
    </row>
    <row r="869" ht="12.75" customHeight="1">
      <c r="A869" s="15" t="s">
        <v>1813</v>
      </c>
      <c r="B869" s="15" t="s">
        <v>1814</v>
      </c>
      <c r="C869" s="107">
        <v>0.13</v>
      </c>
      <c r="D869" s="15" t="s">
        <v>4161</v>
      </c>
      <c r="E869" s="93">
        <v>7200.0</v>
      </c>
      <c r="F869" s="93">
        <v>1.0</v>
      </c>
      <c r="G869" s="93">
        <v>35.0</v>
      </c>
      <c r="H869" s="93">
        <v>2469.0</v>
      </c>
      <c r="I869" s="15" t="s">
        <v>4146</v>
      </c>
      <c r="J869" s="107">
        <v>0.03159</v>
      </c>
      <c r="K869" s="93">
        <v>2.5</v>
      </c>
      <c r="L869" s="15" t="s">
        <v>4147</v>
      </c>
      <c r="M869" s="104" t="str">
        <f t="shared" si="1"/>
        <v>#REF!</v>
      </c>
      <c r="N869" s="105">
        <f t="shared" si="2"/>
        <v>2468.571429</v>
      </c>
      <c r="O869" s="108" t="str">
        <f>IFERROR(IF(IF(LEFT(I869,1)="B",VLOOKUP(A869,'item dashboard'!A:K,11,0),"")&lt;1,0,IF(LEFT(I869,1)="b",VLOOKUP(A869,'item dashboard'!A:K,11,0),"")),"")</f>
        <v/>
      </c>
      <c r="P869" s="105" t="str">
        <f>IFERROR(VLOOKUP(A869,[2]Sheet2!$A:$C,3,0),1)</f>
        <v>#ERROR!</v>
      </c>
      <c r="Q869" s="109" t="str">
        <f>VLOOKUP(A869,'item dashboard'!A:A,1,0)</f>
        <v>B-L300-PK130</v>
      </c>
      <c r="R869" s="109"/>
      <c r="S869" s="109"/>
    </row>
    <row r="870" ht="12.75" customHeight="1">
      <c r="A870" s="15" t="s">
        <v>1815</v>
      </c>
      <c r="B870" s="15" t="s">
        <v>1816</v>
      </c>
      <c r="C870" s="107">
        <v>0.13</v>
      </c>
      <c r="D870" s="15" t="s">
        <v>4161</v>
      </c>
      <c r="E870" s="93">
        <v>7200.0</v>
      </c>
      <c r="F870" s="93">
        <v>1.0</v>
      </c>
      <c r="G870" s="93">
        <v>35.0</v>
      </c>
      <c r="H870" s="93">
        <v>2469.0</v>
      </c>
      <c r="I870" s="15" t="s">
        <v>4146</v>
      </c>
      <c r="J870" s="107">
        <v>0.03068</v>
      </c>
      <c r="K870" s="93">
        <v>2.5</v>
      </c>
      <c r="L870" s="15" t="s">
        <v>4147</v>
      </c>
      <c r="M870" s="104" t="str">
        <f t="shared" si="1"/>
        <v>#REF!</v>
      </c>
      <c r="N870" s="105">
        <f t="shared" si="2"/>
        <v>2468.571429</v>
      </c>
      <c r="O870" s="108" t="str">
        <f>IFERROR(IF(IF(LEFT(I870,1)="B",VLOOKUP(A870,'item dashboard'!A:K,11,0),"")&lt;1,0,IF(LEFT(I870,1)="b",VLOOKUP(A870,'item dashboard'!A:K,11,0),"")),"")</f>
        <v/>
      </c>
      <c r="P870" s="105" t="str">
        <f>IFERROR(VLOOKUP(A870,[2]Sheet2!$A:$C,3,0),1)</f>
        <v>#ERROR!</v>
      </c>
      <c r="Q870" s="109" t="str">
        <f>VLOOKUP(A870,'item dashboard'!A:A,1,0)</f>
        <v>B-L300-W130</v>
      </c>
      <c r="R870" s="109"/>
      <c r="S870" s="109"/>
    </row>
    <row r="871" ht="12.75" customHeight="1">
      <c r="A871" s="15" t="s">
        <v>1819</v>
      </c>
      <c r="B871" s="15" t="s">
        <v>1321</v>
      </c>
      <c r="C871" s="107">
        <v>0.03</v>
      </c>
      <c r="D871" s="15" t="s">
        <v>4158</v>
      </c>
      <c r="E871" s="93">
        <v>7200.0</v>
      </c>
      <c r="F871" s="93">
        <v>1.0</v>
      </c>
      <c r="G871" s="93">
        <v>31.0</v>
      </c>
      <c r="H871" s="93">
        <v>19817.0</v>
      </c>
      <c r="I871" s="15" t="s">
        <v>4146</v>
      </c>
      <c r="J871" s="107">
        <v>0.015</v>
      </c>
      <c r="K871" s="93">
        <v>2.5</v>
      </c>
      <c r="L871" s="15" t="s">
        <v>4147</v>
      </c>
      <c r="M871" s="104" t="str">
        <f t="shared" si="1"/>
        <v>#REF!</v>
      </c>
      <c r="N871" s="105">
        <f t="shared" si="2"/>
        <v>2787.096774</v>
      </c>
      <c r="O871" s="108" t="str">
        <f>IFERROR(IF(IF(LEFT(I871,1)="B",VLOOKUP(A871,'item dashboard'!A:K,11,0),"")&lt;1,0,IF(LEFT(I871,1)="b",VLOOKUP(A871,'item dashboard'!A:K,11,0),"")),"")</f>
        <v/>
      </c>
      <c r="P871" s="105" t="str">
        <f>IFERROR(VLOOKUP(A871,[2]Sheet2!$A:$C,3,0),1)</f>
        <v>#ERROR!</v>
      </c>
      <c r="Q871" s="109" t="str">
        <f>VLOOKUP(A871,'item dashboard'!A:A,1,0)</f>
        <v>B-L4-N30</v>
      </c>
      <c r="R871" s="109"/>
      <c r="S871" s="109"/>
    </row>
    <row r="872" ht="12.75" customHeight="1">
      <c r="A872" s="15" t="s">
        <v>1820</v>
      </c>
      <c r="B872" s="15" t="s">
        <v>1821</v>
      </c>
      <c r="C872" s="107">
        <v>0.03</v>
      </c>
      <c r="D872" s="15" t="s">
        <v>4148</v>
      </c>
      <c r="E872" s="93">
        <v>3600.0</v>
      </c>
      <c r="F872" s="93">
        <v>1.0</v>
      </c>
      <c r="G872" s="93">
        <v>9.0</v>
      </c>
      <c r="H872" s="93">
        <v>9600.0</v>
      </c>
      <c r="I872" s="15" t="s">
        <v>1819</v>
      </c>
      <c r="J872" s="107">
        <v>1.0</v>
      </c>
      <c r="K872" s="93">
        <v>2.0</v>
      </c>
      <c r="L872" s="15" t="s">
        <v>4147</v>
      </c>
      <c r="M872" s="104" t="str">
        <f t="shared" si="1"/>
        <v>#REF!</v>
      </c>
      <c r="N872" s="105">
        <f t="shared" si="2"/>
        <v>9600</v>
      </c>
      <c r="O872" s="108">
        <f>IFERROR(IF(IF(LEFT(I872,1)="B",VLOOKUP(A872,'item dashboard'!A:K,11,0),"")&lt;1,0,IF(LEFT(I872,1)="b",VLOOKUP(A872,'item dashboard'!A:K,11,0),"")),"")</f>
        <v>0</v>
      </c>
      <c r="P872" s="105" t="str">
        <f>IFERROR(VLOOKUP(A872,[2]Sheet2!$A:$C,3,0),1)</f>
        <v>#ERROR!</v>
      </c>
      <c r="Q872" s="109" t="str">
        <f>VLOOKUP(A872,'item dashboard'!A:A,1,0)</f>
        <v>B-L4-N30NAS-S</v>
      </c>
      <c r="R872" s="109"/>
      <c r="S872" s="109"/>
    </row>
    <row r="873" ht="12.75" customHeight="1">
      <c r="A873" s="15" t="s">
        <v>1822</v>
      </c>
      <c r="B873" s="15" t="s">
        <v>1321</v>
      </c>
      <c r="C873" s="107">
        <v>0.031</v>
      </c>
      <c r="D873" s="15" t="s">
        <v>4158</v>
      </c>
      <c r="E873" s="93">
        <v>7200.0</v>
      </c>
      <c r="F873" s="93">
        <v>1.0</v>
      </c>
      <c r="G873" s="93">
        <v>30.52</v>
      </c>
      <c r="H873" s="93">
        <v>2831.0</v>
      </c>
      <c r="I873" s="15" t="s">
        <v>4146</v>
      </c>
      <c r="J873" s="107">
        <v>0.0155</v>
      </c>
      <c r="K873" s="93">
        <v>2.5</v>
      </c>
      <c r="L873" s="15" t="s">
        <v>4147</v>
      </c>
      <c r="M873" s="104" t="str">
        <f t="shared" si="1"/>
        <v>#REF!</v>
      </c>
      <c r="N873" s="105">
        <f t="shared" si="2"/>
        <v>2830.930537</v>
      </c>
      <c r="O873" s="108" t="str">
        <f>IFERROR(IF(IF(LEFT(I873,1)="B",VLOOKUP(A873,'item dashboard'!A:K,11,0),"")&lt;1,0,IF(LEFT(I873,1)="b",VLOOKUP(A873,'item dashboard'!A:K,11,0),"")),"")</f>
        <v/>
      </c>
      <c r="P873" s="105" t="str">
        <f>IFERROR(VLOOKUP(A873,[2]Sheet2!$A:$C,3,0),1)</f>
        <v>#ERROR!</v>
      </c>
      <c r="Q873" s="109" t="str">
        <f>VLOOKUP(A873,'item dashboard'!A:A,1,0)</f>
        <v>B-L4-N31</v>
      </c>
      <c r="R873" s="109"/>
      <c r="S873" s="109"/>
    </row>
    <row r="874" ht="12.75" customHeight="1">
      <c r="A874" s="15" t="s">
        <v>1823</v>
      </c>
      <c r="B874" s="15" t="s">
        <v>1824</v>
      </c>
      <c r="C874" s="107">
        <v>0.031</v>
      </c>
      <c r="D874" s="15" t="s">
        <v>4148</v>
      </c>
      <c r="E874" s="93">
        <v>3600.0</v>
      </c>
      <c r="F874" s="93">
        <v>1.0</v>
      </c>
      <c r="G874" s="93">
        <v>9.0</v>
      </c>
      <c r="H874" s="93">
        <v>9600.0</v>
      </c>
      <c r="I874" s="15" t="s">
        <v>1822</v>
      </c>
      <c r="J874" s="107">
        <v>1.0</v>
      </c>
      <c r="K874" s="93">
        <v>2.0</v>
      </c>
      <c r="L874" s="15" t="s">
        <v>4147</v>
      </c>
      <c r="M874" s="104" t="str">
        <f t="shared" si="1"/>
        <v>#REF!</v>
      </c>
      <c r="N874" s="105">
        <f t="shared" si="2"/>
        <v>9600</v>
      </c>
      <c r="O874" s="108">
        <f>IFERROR(IF(IF(LEFT(I874,1)="B",VLOOKUP(A874,'item dashboard'!A:K,11,0),"")&lt;1,0,IF(LEFT(I874,1)="b",VLOOKUP(A874,'item dashboard'!A:K,11,0),"")),"")</f>
        <v>0</v>
      </c>
      <c r="P874" s="105" t="str">
        <f>IFERROR(VLOOKUP(A874,[2]Sheet2!$A:$C,3,0),1)</f>
        <v>#ERROR!</v>
      </c>
      <c r="Q874" s="109" t="str">
        <f>VLOOKUP(A874,'item dashboard'!A:A,1,0)</f>
        <v>B-L4-N31LAT</v>
      </c>
      <c r="R874" s="109"/>
      <c r="S874" s="109"/>
    </row>
    <row r="875" ht="12.75" customHeight="1">
      <c r="A875" s="15" t="s">
        <v>1825</v>
      </c>
      <c r="B875" s="15" t="s">
        <v>1826</v>
      </c>
      <c r="C875" s="107">
        <v>0.031</v>
      </c>
      <c r="D875" s="15" t="s">
        <v>4148</v>
      </c>
      <c r="E875" s="93">
        <v>3600.0</v>
      </c>
      <c r="F875" s="93">
        <v>1.0</v>
      </c>
      <c r="G875" s="93">
        <v>9.0</v>
      </c>
      <c r="H875" s="93">
        <v>9600.0</v>
      </c>
      <c r="I875" s="15" t="s">
        <v>1822</v>
      </c>
      <c r="J875" s="107">
        <v>1.0</v>
      </c>
      <c r="K875" s="93">
        <v>2.0</v>
      </c>
      <c r="L875" s="15" t="s">
        <v>4147</v>
      </c>
      <c r="M875" s="104" t="str">
        <f t="shared" si="1"/>
        <v>#REF!</v>
      </c>
      <c r="N875" s="105">
        <f t="shared" si="2"/>
        <v>9600</v>
      </c>
      <c r="O875" s="108">
        <f>IFERROR(IF(IF(LEFT(I875,1)="B",VLOOKUP(A875,'item dashboard'!A:K,11,0),"")&lt;1,0,IF(LEFT(I875,1)="b",VLOOKUP(A875,'item dashboard'!A:K,11,0),"")),"")</f>
        <v>0</v>
      </c>
      <c r="P875" s="105" t="str">
        <f>IFERROR(VLOOKUP(A875,[2]Sheet2!$A:$C,3,0),1)</f>
        <v>#ERROR!</v>
      </c>
      <c r="Q875" s="109" t="str">
        <f>VLOOKUP(A875,'item dashboard'!A:A,1,0)</f>
        <v>B-L4-N31LEMINA</v>
      </c>
      <c r="R875" s="109"/>
      <c r="S875" s="109"/>
    </row>
    <row r="876" ht="12.75" customHeight="1">
      <c r="A876" s="15" t="s">
        <v>1827</v>
      </c>
      <c r="B876" s="15" t="s">
        <v>1828</v>
      </c>
      <c r="C876" s="107">
        <v>0.031</v>
      </c>
      <c r="D876" s="15" t="s">
        <v>4148</v>
      </c>
      <c r="E876" s="93">
        <v>3600.0</v>
      </c>
      <c r="F876" s="93">
        <v>1.0</v>
      </c>
      <c r="G876" s="93">
        <v>9.0</v>
      </c>
      <c r="H876" s="93">
        <v>9600.0</v>
      </c>
      <c r="I876" s="15" t="s">
        <v>1822</v>
      </c>
      <c r="J876" s="107">
        <v>1.0</v>
      </c>
      <c r="K876" s="93">
        <v>2.0</v>
      </c>
      <c r="L876" s="15" t="s">
        <v>4147</v>
      </c>
      <c r="M876" s="104" t="str">
        <f t="shared" si="1"/>
        <v>#REF!</v>
      </c>
      <c r="N876" s="105">
        <f t="shared" si="2"/>
        <v>9600</v>
      </c>
      <c r="O876" s="108">
        <f>IFERROR(IF(IF(LEFT(I876,1)="B",VLOOKUP(A876,'item dashboard'!A:K,11,0),"")&lt;1,0,IF(LEFT(I876,1)="b",VLOOKUP(A876,'item dashboard'!A:K,11,0),"")),"")</f>
        <v>0</v>
      </c>
      <c r="P876" s="105" t="str">
        <f>IFERROR(VLOOKUP(A876,[2]Sheet2!$A:$C,3,0),1)</f>
        <v>#ERROR!</v>
      </c>
      <c r="Q876" s="109" t="str">
        <f>VLOOKUP(A876,'item dashboard'!A:A,1,0)</f>
        <v>B-L4-W31GAR</v>
      </c>
      <c r="R876" s="109"/>
      <c r="S876" s="109"/>
    </row>
    <row r="877" ht="12.75" customHeight="1">
      <c r="A877" s="15" t="s">
        <v>1829</v>
      </c>
      <c r="B877" s="15" t="s">
        <v>1339</v>
      </c>
      <c r="C877" s="107">
        <v>0.042</v>
      </c>
      <c r="D877" s="15" t="s">
        <v>4158</v>
      </c>
      <c r="E877" s="93">
        <v>7200.0</v>
      </c>
      <c r="F877" s="93">
        <v>1.0</v>
      </c>
      <c r="G877" s="93">
        <v>30.52</v>
      </c>
      <c r="H877" s="93">
        <v>2831.0</v>
      </c>
      <c r="I877" s="15" t="s">
        <v>4146</v>
      </c>
      <c r="J877" s="107">
        <v>0.020412</v>
      </c>
      <c r="K877" s="93">
        <v>2.5</v>
      </c>
      <c r="L877" s="15" t="s">
        <v>4147</v>
      </c>
      <c r="M877" s="104" t="str">
        <f t="shared" si="1"/>
        <v>#REF!</v>
      </c>
      <c r="N877" s="105">
        <f t="shared" si="2"/>
        <v>2830.930537</v>
      </c>
      <c r="O877" s="108" t="str">
        <f>IFERROR(IF(IF(LEFT(I877,1)="B",VLOOKUP(A877,'item dashboard'!A:K,11,0),"")&lt;1,0,IF(LEFT(I877,1)="b",VLOOKUP(A877,'item dashboard'!A:K,11,0),"")),"")</f>
        <v/>
      </c>
      <c r="P877" s="105" t="str">
        <f>IFERROR(VLOOKUP(A877,[2]Sheet2!$A:$C,3,0),1)</f>
        <v>#ERROR!</v>
      </c>
      <c r="Q877" s="109" t="str">
        <f>VLOOKUP(A877,'item dashboard'!A:A,1,0)</f>
        <v>B-L4-W42</v>
      </c>
      <c r="R877" s="109"/>
      <c r="S877" s="109"/>
    </row>
    <row r="878" ht="12.75" customHeight="1">
      <c r="A878" s="15" t="s">
        <v>1830</v>
      </c>
      <c r="B878" s="15" t="s">
        <v>1831</v>
      </c>
      <c r="C878" s="107">
        <v>0.042</v>
      </c>
      <c r="D878" s="15" t="s">
        <v>4148</v>
      </c>
      <c r="E878" s="93">
        <v>3600.0</v>
      </c>
      <c r="F878" s="93">
        <v>1.0</v>
      </c>
      <c r="G878" s="93">
        <v>9.0</v>
      </c>
      <c r="H878" s="93">
        <v>9600.0</v>
      </c>
      <c r="I878" s="15" t="s">
        <v>1829</v>
      </c>
      <c r="J878" s="107">
        <v>1.0</v>
      </c>
      <c r="K878" s="93">
        <v>2.0</v>
      </c>
      <c r="L878" s="15" t="s">
        <v>4147</v>
      </c>
      <c r="M878" s="104" t="str">
        <f t="shared" si="1"/>
        <v>#REF!</v>
      </c>
      <c r="N878" s="105">
        <f t="shared" si="2"/>
        <v>9600</v>
      </c>
      <c r="O878" s="108">
        <f>IFERROR(IF(IF(LEFT(I878,1)="B",VLOOKUP(A878,'item dashboard'!A:K,11,0),"")&lt;1,0,IF(LEFT(I878,1)="b",VLOOKUP(A878,'item dashboard'!A:K,11,0),"")),"")</f>
        <v>0</v>
      </c>
      <c r="P878" s="105" t="str">
        <f>IFERROR(VLOOKUP(A878,[2]Sheet2!$A:$C,3,0),1)</f>
        <v>#ERROR!</v>
      </c>
      <c r="Q878" s="109" t="str">
        <f>VLOOKUP(A878,'item dashboard'!A:A,1,0)</f>
        <v>B-L4-W42SANKA</v>
      </c>
      <c r="R878" s="109"/>
      <c r="S878" s="109"/>
    </row>
    <row r="879" ht="12.75" customHeight="1">
      <c r="A879" s="15" t="s">
        <v>4221</v>
      </c>
      <c r="B879" s="15" t="s">
        <v>4222</v>
      </c>
      <c r="C879" s="107">
        <v>0.035</v>
      </c>
      <c r="D879" s="15" t="s">
        <v>4158</v>
      </c>
      <c r="E879" s="93">
        <v>7200.0</v>
      </c>
      <c r="F879" s="93">
        <v>1.0</v>
      </c>
      <c r="G879" s="93">
        <v>21.0</v>
      </c>
      <c r="H879" s="93">
        <v>29232.0</v>
      </c>
      <c r="I879" s="15" t="s">
        <v>4146</v>
      </c>
      <c r="J879" s="107">
        <v>0.017079999999999998</v>
      </c>
      <c r="K879" s="93">
        <v>0.0</v>
      </c>
      <c r="L879" s="15" t="s">
        <v>4149</v>
      </c>
      <c r="M879" s="104" t="str">
        <f t="shared" si="1"/>
        <v>#REF!</v>
      </c>
      <c r="N879" s="105">
        <f t="shared" si="2"/>
        <v>4114.285714</v>
      </c>
      <c r="O879" s="108" t="str">
        <f>IFERROR(IF(IF(LEFT(I879,1)="B",VLOOKUP(A879,'item dashboard'!A:K,11,0),"")&lt;1,0,IF(LEFT(I879,1)="b",VLOOKUP(A879,'item dashboard'!A:K,11,0),"")),"")</f>
        <v/>
      </c>
      <c r="P879" s="105" t="str">
        <f>IFERROR(VLOOKUP(A879,[2]Sheet2!$A:$C,3,0),1)</f>
        <v>#ERROR!</v>
      </c>
      <c r="Q879" s="109" t="str">
        <f>VLOOKUP(A879,'item dashboard'!A:A,1,0)</f>
        <v>#N/A</v>
      </c>
      <c r="R879" s="109"/>
      <c r="S879" s="109"/>
    </row>
    <row r="880" ht="12.75" customHeight="1">
      <c r="A880" s="15" t="s">
        <v>4223</v>
      </c>
      <c r="B880" s="15" t="s">
        <v>4224</v>
      </c>
      <c r="C880" s="107">
        <v>0.035</v>
      </c>
      <c r="D880" s="15" t="s">
        <v>4158</v>
      </c>
      <c r="E880" s="93">
        <v>7200.0</v>
      </c>
      <c r="F880" s="93">
        <v>1.0</v>
      </c>
      <c r="G880" s="93">
        <v>23.0</v>
      </c>
      <c r="H880" s="93">
        <v>26296.0</v>
      </c>
      <c r="I880" s="15" t="s">
        <v>4146</v>
      </c>
      <c r="J880" s="107">
        <v>0.00847</v>
      </c>
      <c r="K880" s="93">
        <v>2.5</v>
      </c>
      <c r="L880" s="15" t="s">
        <v>4147</v>
      </c>
      <c r="M880" s="104" t="str">
        <f t="shared" si="1"/>
        <v>#REF!</v>
      </c>
      <c r="N880" s="105">
        <f t="shared" si="2"/>
        <v>3756.521739</v>
      </c>
      <c r="O880" s="108" t="str">
        <f>IFERROR(IF(IF(LEFT(I880,1)="B",VLOOKUP(A880,'item dashboard'!A:K,11,0),"")&lt;1,0,IF(LEFT(I880,1)="b",VLOOKUP(A880,'item dashboard'!A:K,11,0),"")),"")</f>
        <v/>
      </c>
      <c r="P880" s="105" t="str">
        <f>IFERROR(VLOOKUP(A880,[2]Sheet2!$A:$C,3,0),1)</f>
        <v>#ERROR!</v>
      </c>
      <c r="Q880" s="109" t="str">
        <f>VLOOKUP(A880,'item dashboard'!A:A,1,0)</f>
        <v>#N/A</v>
      </c>
      <c r="R880" s="109"/>
      <c r="S880" s="109"/>
    </row>
    <row r="881" ht="12.75" customHeight="1">
      <c r="A881" s="15" t="s">
        <v>4225</v>
      </c>
      <c r="B881" s="15" t="s">
        <v>4226</v>
      </c>
      <c r="C881" s="107">
        <v>0.035</v>
      </c>
      <c r="D881" s="15" t="s">
        <v>4156</v>
      </c>
      <c r="E881" s="93">
        <v>1.0</v>
      </c>
      <c r="F881" s="93">
        <v>1.0</v>
      </c>
      <c r="G881" s="93">
        <v>1.0</v>
      </c>
      <c r="H881" s="93">
        <v>86400.0</v>
      </c>
      <c r="I881" s="15" t="s">
        <v>4223</v>
      </c>
      <c r="J881" s="107">
        <v>1.0</v>
      </c>
      <c r="K881" s="93">
        <v>0.0</v>
      </c>
      <c r="L881" s="15" t="s">
        <v>4149</v>
      </c>
      <c r="M881" s="104" t="str">
        <f t="shared" si="1"/>
        <v>#REF!</v>
      </c>
      <c r="N881" s="105">
        <f t="shared" si="2"/>
        <v>86400</v>
      </c>
      <c r="O881" s="108" t="str">
        <f>IFERROR(IF(IF(LEFT(I881,1)="B",VLOOKUP(A881,'item dashboard'!A:K,11,0),"")&lt;1,0,IF(LEFT(I881,1)="b",VLOOKUP(A881,'item dashboard'!A:K,11,0),"")),"")</f>
        <v/>
      </c>
      <c r="P881" s="105" t="str">
        <f>IFERROR(VLOOKUP(A881,[2]Sheet2!$A:$C,3,0),1)</f>
        <v>#ERROR!</v>
      </c>
      <c r="Q881" s="109" t="str">
        <f>VLOOKUP(A881,'item dashboard'!A:A,1,0)</f>
        <v>#N/A</v>
      </c>
      <c r="R881" s="109"/>
      <c r="S881" s="109"/>
    </row>
    <row r="882" ht="12.75" customHeight="1">
      <c r="A882" s="15" t="s">
        <v>4227</v>
      </c>
      <c r="B882" s="15" t="s">
        <v>4228</v>
      </c>
      <c r="C882" s="107">
        <v>0.035</v>
      </c>
      <c r="D882" s="15" t="s">
        <v>4158</v>
      </c>
      <c r="E882" s="93">
        <v>7200.0</v>
      </c>
      <c r="F882" s="93">
        <v>1.0</v>
      </c>
      <c r="G882" s="93">
        <v>23.0</v>
      </c>
      <c r="H882" s="93">
        <v>26296.0</v>
      </c>
      <c r="I882" s="15" t="s">
        <v>4146</v>
      </c>
      <c r="J882" s="107">
        <v>0.008329999999999999</v>
      </c>
      <c r="K882" s="93">
        <v>2.5</v>
      </c>
      <c r="L882" s="15" t="s">
        <v>4147</v>
      </c>
      <c r="M882" s="104" t="str">
        <f t="shared" si="1"/>
        <v>#REF!</v>
      </c>
      <c r="N882" s="105">
        <f t="shared" si="2"/>
        <v>3756.521739</v>
      </c>
      <c r="O882" s="108" t="str">
        <f>IFERROR(IF(IF(LEFT(I882,1)="B",VLOOKUP(A882,'item dashboard'!A:K,11,0),"")&lt;1,0,IF(LEFT(I882,1)="b",VLOOKUP(A882,'item dashboard'!A:K,11,0),"")),"")</f>
        <v/>
      </c>
      <c r="P882" s="105" t="str">
        <f>IFERROR(VLOOKUP(A882,[2]Sheet2!$A:$C,3,0),1)</f>
        <v>#ERROR!</v>
      </c>
      <c r="Q882" s="109" t="str">
        <f>VLOOKUP(A882,'item dashboard'!A:A,1,0)</f>
        <v>#N/A</v>
      </c>
      <c r="R882" s="109"/>
      <c r="S882" s="109"/>
    </row>
    <row r="883" ht="12.75" customHeight="1">
      <c r="A883" s="15" t="s">
        <v>4229</v>
      </c>
      <c r="B883" s="15" t="s">
        <v>4230</v>
      </c>
      <c r="C883" s="107">
        <v>0.035</v>
      </c>
      <c r="D883" s="15" t="s">
        <v>4148</v>
      </c>
      <c r="E883" s="93">
        <v>3600.0</v>
      </c>
      <c r="F883" s="93">
        <v>1.0</v>
      </c>
      <c r="G883" s="93">
        <v>12.0</v>
      </c>
      <c r="H883" s="93">
        <v>7200.0</v>
      </c>
      <c r="I883" s="15" t="s">
        <v>4227</v>
      </c>
      <c r="J883" s="107">
        <v>1.0</v>
      </c>
      <c r="K883" s="93">
        <v>2.0</v>
      </c>
      <c r="L883" s="15" t="s">
        <v>4147</v>
      </c>
      <c r="M883" s="104" t="str">
        <f t="shared" si="1"/>
        <v>#REF!</v>
      </c>
      <c r="N883" s="105">
        <f t="shared" si="2"/>
        <v>7200</v>
      </c>
      <c r="O883" s="108" t="str">
        <f>IFERROR(IF(IF(LEFT(I883,1)="B",VLOOKUP(A883,'item dashboard'!A:K,11,0),"")&lt;1,0,IF(LEFT(I883,1)="b",VLOOKUP(A883,'item dashboard'!A:K,11,0),"")),"")</f>
        <v/>
      </c>
      <c r="P883" s="105" t="str">
        <f>IFERROR(VLOOKUP(A883,[2]Sheet2!$A:$C,3,0),1)</f>
        <v>#ERROR!</v>
      </c>
      <c r="Q883" s="109" t="str">
        <f>VLOOKUP(A883,'item dashboard'!A:A,1,0)</f>
        <v>#N/A</v>
      </c>
      <c r="R883" s="109"/>
      <c r="S883" s="109"/>
    </row>
    <row r="884" ht="12.75" customHeight="1">
      <c r="A884" s="15" t="s">
        <v>4231</v>
      </c>
      <c r="B884" s="15" t="s">
        <v>4232</v>
      </c>
      <c r="C884" s="107">
        <v>0.035</v>
      </c>
      <c r="D884" s="15" t="s">
        <v>4158</v>
      </c>
      <c r="E884" s="93">
        <v>7200.0</v>
      </c>
      <c r="F884" s="93">
        <v>1.0</v>
      </c>
      <c r="G884" s="93">
        <v>23.0</v>
      </c>
      <c r="H884" s="93">
        <v>26296.0</v>
      </c>
      <c r="I884" s="15" t="s">
        <v>4146</v>
      </c>
      <c r="J884" s="107">
        <v>0.008329999999999999</v>
      </c>
      <c r="K884" s="93">
        <v>2.5</v>
      </c>
      <c r="L884" s="15" t="s">
        <v>4147</v>
      </c>
      <c r="M884" s="104" t="str">
        <f t="shared" si="1"/>
        <v>#REF!</v>
      </c>
      <c r="N884" s="105">
        <f t="shared" si="2"/>
        <v>3756.521739</v>
      </c>
      <c r="O884" s="108" t="str">
        <f>IFERROR(IF(IF(LEFT(I884,1)="B",VLOOKUP(A884,'item dashboard'!A:K,11,0),"")&lt;1,0,IF(LEFT(I884,1)="b",VLOOKUP(A884,'item dashboard'!A:K,11,0),"")),"")</f>
        <v/>
      </c>
      <c r="P884" s="105" t="str">
        <f>IFERROR(VLOOKUP(A884,[2]Sheet2!$A:$C,3,0),1)</f>
        <v>#ERROR!</v>
      </c>
      <c r="Q884" s="109" t="str">
        <f>VLOOKUP(A884,'item dashboard'!A:A,1,0)</f>
        <v>#N/A</v>
      </c>
      <c r="R884" s="109"/>
      <c r="S884" s="109"/>
    </row>
    <row r="885" ht="12.75" customHeight="1">
      <c r="A885" s="15" t="s">
        <v>4233</v>
      </c>
      <c r="B885" s="15" t="s">
        <v>4234</v>
      </c>
      <c r="C885" s="107">
        <v>0.035</v>
      </c>
      <c r="D885" s="15" t="s">
        <v>4158</v>
      </c>
      <c r="E885" s="93">
        <v>7200.0</v>
      </c>
      <c r="F885" s="93">
        <v>1.0</v>
      </c>
      <c r="G885" s="93">
        <v>23.0</v>
      </c>
      <c r="H885" s="93">
        <v>26296.0</v>
      </c>
      <c r="I885" s="15" t="s">
        <v>4146</v>
      </c>
      <c r="J885" s="107">
        <v>0.00826</v>
      </c>
      <c r="K885" s="93">
        <v>2.5</v>
      </c>
      <c r="L885" s="15" t="s">
        <v>4147</v>
      </c>
      <c r="M885" s="104" t="str">
        <f t="shared" si="1"/>
        <v>#REF!</v>
      </c>
      <c r="N885" s="105">
        <f t="shared" si="2"/>
        <v>3756.521739</v>
      </c>
      <c r="O885" s="108" t="str">
        <f>IFERROR(IF(IF(LEFT(I885,1)="B",VLOOKUP(A885,'item dashboard'!A:K,11,0),"")&lt;1,0,IF(LEFT(I885,1)="b",VLOOKUP(A885,'item dashboard'!A:K,11,0),"")),"")</f>
        <v/>
      </c>
      <c r="P885" s="105" t="str">
        <f>IFERROR(VLOOKUP(A885,[2]Sheet2!$A:$C,3,0),1)</f>
        <v>#ERROR!</v>
      </c>
      <c r="Q885" s="109" t="str">
        <f>VLOOKUP(A885,'item dashboard'!A:A,1,0)</f>
        <v>#N/A</v>
      </c>
      <c r="R885" s="109"/>
      <c r="S885" s="109"/>
    </row>
    <row r="886" ht="12.75" customHeight="1">
      <c r="A886" s="15" t="s">
        <v>4235</v>
      </c>
      <c r="B886" s="15" t="s">
        <v>4236</v>
      </c>
      <c r="C886" s="107">
        <v>0.035</v>
      </c>
      <c r="D886" s="15" t="s">
        <v>4148</v>
      </c>
      <c r="E886" s="93">
        <v>3600.0</v>
      </c>
      <c r="F886" s="93">
        <v>1.0</v>
      </c>
      <c r="G886" s="93">
        <v>12.0</v>
      </c>
      <c r="H886" s="93">
        <v>7200.0</v>
      </c>
      <c r="I886" s="15" t="s">
        <v>4233</v>
      </c>
      <c r="J886" s="107">
        <v>1.0</v>
      </c>
      <c r="K886" s="93">
        <v>2.0</v>
      </c>
      <c r="L886" s="15" t="s">
        <v>4147</v>
      </c>
      <c r="M886" s="104" t="str">
        <f t="shared" si="1"/>
        <v>#REF!</v>
      </c>
      <c r="N886" s="105">
        <f t="shared" si="2"/>
        <v>7200</v>
      </c>
      <c r="O886" s="108" t="str">
        <f>IFERROR(IF(IF(LEFT(I886,1)="B",VLOOKUP(A886,'item dashboard'!A:K,11,0),"")&lt;1,0,IF(LEFT(I886,1)="b",VLOOKUP(A886,'item dashboard'!A:K,11,0),"")),"")</f>
        <v/>
      </c>
      <c r="P886" s="105" t="str">
        <f>IFERROR(VLOOKUP(A886,[2]Sheet2!$A:$C,3,0),1)</f>
        <v>#ERROR!</v>
      </c>
      <c r="Q886" s="109" t="str">
        <f>VLOOKUP(A886,'item dashboard'!A:A,1,0)</f>
        <v>#N/A</v>
      </c>
      <c r="R886" s="109"/>
      <c r="S886" s="109"/>
    </row>
    <row r="887" ht="12.75" customHeight="1">
      <c r="A887" s="15" t="s">
        <v>1896</v>
      </c>
      <c r="B887" s="15" t="s">
        <v>1897</v>
      </c>
      <c r="C887" s="107">
        <v>0.035</v>
      </c>
      <c r="D887" s="15" t="s">
        <v>4158</v>
      </c>
      <c r="E887" s="93">
        <v>7200.0</v>
      </c>
      <c r="F887" s="93">
        <v>1.0</v>
      </c>
      <c r="G887" s="93">
        <v>23.0</v>
      </c>
      <c r="H887" s="93">
        <v>26296.0</v>
      </c>
      <c r="I887" s="15" t="s">
        <v>4146</v>
      </c>
      <c r="J887" s="107">
        <v>0.008329999999999999</v>
      </c>
      <c r="K887" s="93">
        <v>2.5</v>
      </c>
      <c r="L887" s="15" t="s">
        <v>4147</v>
      </c>
      <c r="M887" s="104" t="str">
        <f t="shared" si="1"/>
        <v>#REF!</v>
      </c>
      <c r="N887" s="105">
        <f t="shared" si="2"/>
        <v>3756.521739</v>
      </c>
      <c r="O887" s="108" t="str">
        <f>IFERROR(IF(IF(LEFT(I887,1)="B",VLOOKUP(A887,'item dashboard'!A:K,11,0),"")&lt;1,0,IF(LEFT(I887,1)="b",VLOOKUP(A887,'item dashboard'!A:K,11,0),"")),"")</f>
        <v/>
      </c>
      <c r="P887" s="105" t="str">
        <f>IFERROR(VLOOKUP(A887,[2]Sheet2!$A:$C,3,0),1)</f>
        <v>#ERROR!</v>
      </c>
      <c r="Q887" s="109" t="str">
        <f>VLOOKUP(A887,'item dashboard'!A:A,1,0)</f>
        <v>B-L50-Y35</v>
      </c>
      <c r="R887" s="109"/>
      <c r="S887" s="109"/>
    </row>
    <row r="888" ht="12.75" customHeight="1">
      <c r="A888" s="15" t="s">
        <v>1832</v>
      </c>
      <c r="B888" s="15" t="s">
        <v>1833</v>
      </c>
      <c r="C888" s="107">
        <v>0.155</v>
      </c>
      <c r="D888" s="15" t="s">
        <v>4148</v>
      </c>
      <c r="E888" s="93">
        <v>3600.0</v>
      </c>
      <c r="F888" s="93">
        <v>1.0</v>
      </c>
      <c r="G888" s="93">
        <v>18.0</v>
      </c>
      <c r="H888" s="93">
        <v>4800.0</v>
      </c>
      <c r="I888" s="15" t="s">
        <v>1847</v>
      </c>
      <c r="J888" s="107">
        <v>1.0</v>
      </c>
      <c r="K888" s="93">
        <v>2.0</v>
      </c>
      <c r="L888" s="15" t="s">
        <v>4147</v>
      </c>
      <c r="M888" s="104" t="str">
        <f t="shared" si="1"/>
        <v>#REF!</v>
      </c>
      <c r="N888" s="105">
        <f t="shared" si="2"/>
        <v>4800</v>
      </c>
      <c r="O888" s="108">
        <f>IFERROR(IF(IF(LEFT(I888,1)="B",VLOOKUP(A888,'item dashboard'!A:K,11,0),"")&lt;1,0,IF(LEFT(I888,1)="b",VLOOKUP(A888,'item dashboard'!A:K,11,0),"")),"")</f>
        <v>0</v>
      </c>
      <c r="P888" s="105" t="str">
        <f>IFERROR(VLOOKUP(A888,[2]Sheet2!$A:$C,3,0),1)</f>
        <v>#ERROR!</v>
      </c>
      <c r="Q888" s="110" t="str">
        <f>VLOOKUP(A888,'item dashboard'!A:A,1,0)</f>
        <v>B-L500-155NA.ME</v>
      </c>
      <c r="R888" s="109"/>
      <c r="S888" s="109"/>
    </row>
    <row r="889" ht="12.75" customHeight="1">
      <c r="A889" s="15" t="s">
        <v>1840</v>
      </c>
      <c r="B889" s="15" t="s">
        <v>1841</v>
      </c>
      <c r="C889" s="107">
        <v>0.17</v>
      </c>
      <c r="D889" s="15" t="s">
        <v>4161</v>
      </c>
      <c r="E889" s="93">
        <v>7200.0</v>
      </c>
      <c r="F889" s="93">
        <v>1.0</v>
      </c>
      <c r="G889" s="93">
        <v>50.15</v>
      </c>
      <c r="H889" s="93">
        <v>1723.0</v>
      </c>
      <c r="I889" s="15" t="s">
        <v>4146</v>
      </c>
      <c r="J889" s="107">
        <v>0.0425</v>
      </c>
      <c r="K889" s="93">
        <v>2.5</v>
      </c>
      <c r="L889" s="15" t="s">
        <v>4147</v>
      </c>
      <c r="M889" s="104" t="str">
        <f t="shared" si="1"/>
        <v>#REF!</v>
      </c>
      <c r="N889" s="105">
        <f t="shared" si="2"/>
        <v>1722.831505</v>
      </c>
      <c r="O889" s="108" t="str">
        <f>IFERROR(IF(IF(LEFT(I889,1)="B",VLOOKUP(A889,'item dashboard'!A:K,11,0),"")&lt;1,0,IF(LEFT(I889,1)="b",VLOOKUP(A889,'item dashboard'!A:K,11,0),"")),"")</f>
        <v/>
      </c>
      <c r="P889" s="105" t="str">
        <f>IFERROR(VLOOKUP(A889,[2]Sheet2!$A:$C,3,0),1)</f>
        <v>#ERROR!</v>
      </c>
      <c r="Q889" s="109" t="str">
        <f>VLOOKUP(A889,'item dashboard'!A:A,1,0)</f>
        <v>B-L500-ANY170</v>
      </c>
      <c r="R889" s="109"/>
      <c r="S889" s="109"/>
    </row>
    <row r="890" ht="12.75" customHeight="1">
      <c r="A890" s="15" t="s">
        <v>1842</v>
      </c>
      <c r="B890" s="15" t="s">
        <v>1843</v>
      </c>
      <c r="C890" s="107">
        <v>0.155</v>
      </c>
      <c r="D890" s="15" t="s">
        <v>4161</v>
      </c>
      <c r="E890" s="93">
        <v>7200.0</v>
      </c>
      <c r="F890" s="93">
        <v>1.0</v>
      </c>
      <c r="G890" s="93">
        <v>28.3</v>
      </c>
      <c r="H890" s="93">
        <v>3054.0</v>
      </c>
      <c r="I890" s="15" t="s">
        <v>4146</v>
      </c>
      <c r="J890" s="107">
        <v>0.07564</v>
      </c>
      <c r="K890" s="93">
        <v>2.5</v>
      </c>
      <c r="L890" s="15" t="s">
        <v>4147</v>
      </c>
      <c r="M890" s="104" t="str">
        <f t="shared" si="1"/>
        <v>#REF!</v>
      </c>
      <c r="N890" s="105">
        <f t="shared" si="2"/>
        <v>3053.003534</v>
      </c>
      <c r="O890" s="108" t="str">
        <f>IFERROR(IF(IF(LEFT(I890,1)="B",VLOOKUP(A890,'item dashboard'!A:K,11,0),"")&lt;1,0,IF(LEFT(I890,1)="b",VLOOKUP(A890,'item dashboard'!A:K,11,0),"")),"")</f>
        <v/>
      </c>
      <c r="P890" s="105" t="str">
        <f>IFERROR(VLOOKUP(A890,[2]Sheet2!$A:$C,3,0),1)</f>
        <v>#ERROR!</v>
      </c>
      <c r="Q890" s="109" t="str">
        <f>VLOOKUP(A890,'item dashboard'!A:A,1,0)</f>
        <v>B-L500-BK155</v>
      </c>
      <c r="R890" s="109"/>
      <c r="S890" s="109"/>
    </row>
    <row r="891" ht="12.75" customHeight="1">
      <c r="A891" s="15" t="s">
        <v>1844</v>
      </c>
      <c r="B891" s="15" t="s">
        <v>1845</v>
      </c>
      <c r="C891" s="107">
        <v>0.24</v>
      </c>
      <c r="D891" s="15" t="s">
        <v>4161</v>
      </c>
      <c r="E891" s="93">
        <v>10800.0</v>
      </c>
      <c r="F891" s="93">
        <v>1.0</v>
      </c>
      <c r="G891" s="93">
        <v>59.8</v>
      </c>
      <c r="H891" s="93">
        <v>1445.0</v>
      </c>
      <c r="I891" s="15" t="s">
        <v>4146</v>
      </c>
      <c r="J891" s="107">
        <v>0.11712</v>
      </c>
      <c r="K891" s="93">
        <v>2.5</v>
      </c>
      <c r="L891" s="15" t="s">
        <v>4149</v>
      </c>
      <c r="M891" s="104" t="str">
        <f t="shared" si="1"/>
        <v>#REF!</v>
      </c>
      <c r="N891" s="105">
        <f t="shared" si="2"/>
        <v>1444.816054</v>
      </c>
      <c r="O891" s="108" t="str">
        <f>IFERROR(IF(IF(LEFT(I891,1)="B",VLOOKUP(A891,'item dashboard'!A:K,11,0),"")&lt;1,0,IF(LEFT(I891,1)="b",VLOOKUP(A891,'item dashboard'!A:K,11,0),"")),"")</f>
        <v/>
      </c>
      <c r="P891" s="105" t="str">
        <f>IFERROR(VLOOKUP(A891,[2]Sheet2!$A:$C,3,0),1)</f>
        <v>#ERROR!</v>
      </c>
      <c r="Q891" s="109" t="str">
        <f>VLOOKUP(A891,'item dashboard'!A:A,1,0)</f>
        <v>B-L500-BK240</v>
      </c>
      <c r="R891" s="109"/>
      <c r="S891" s="109"/>
    </row>
    <row r="892" ht="12.75" customHeight="1">
      <c r="A892" s="15" t="s">
        <v>1846</v>
      </c>
      <c r="B892" s="15" t="s">
        <v>1793</v>
      </c>
      <c r="C892" s="107">
        <v>0.14</v>
      </c>
      <c r="D892" s="15" t="s">
        <v>4161</v>
      </c>
      <c r="E892" s="93">
        <v>7200.0</v>
      </c>
      <c r="F892" s="93">
        <v>1.0</v>
      </c>
      <c r="G892" s="93">
        <v>28.3</v>
      </c>
      <c r="H892" s="93">
        <v>3054.0</v>
      </c>
      <c r="I892" s="15" t="s">
        <v>4146</v>
      </c>
      <c r="J892" s="107">
        <v>0.035</v>
      </c>
      <c r="K892" s="93">
        <v>2.5</v>
      </c>
      <c r="L892" s="15" t="s">
        <v>4147</v>
      </c>
      <c r="M892" s="104" t="str">
        <f t="shared" si="1"/>
        <v>#REF!</v>
      </c>
      <c r="N892" s="105">
        <f t="shared" si="2"/>
        <v>3053.003534</v>
      </c>
      <c r="O892" s="108" t="str">
        <f>IFERROR(IF(IF(LEFT(I892,1)="B",VLOOKUP(A892,'item dashboard'!A:K,11,0),"")&lt;1,0,IF(LEFT(I892,1)="b",VLOOKUP(A892,'item dashboard'!A:K,11,0),"")),"")</f>
        <v/>
      </c>
      <c r="P892" s="105" t="str">
        <f>IFERROR(VLOOKUP(A892,[2]Sheet2!$A:$C,3,0),1)</f>
        <v>#ERROR!</v>
      </c>
      <c r="Q892" s="109" t="str">
        <f>VLOOKUP(A892,'item dashboard'!A:A,1,0)</f>
        <v>B-L500-N140</v>
      </c>
      <c r="R892" s="109"/>
      <c r="S892" s="109"/>
    </row>
    <row r="893" ht="12.75" customHeight="1">
      <c r="A893" s="15" t="s">
        <v>1847</v>
      </c>
      <c r="B893" s="15" t="s">
        <v>1716</v>
      </c>
      <c r="C893" s="107">
        <v>0.155</v>
      </c>
      <c r="D893" s="15" t="s">
        <v>4161</v>
      </c>
      <c r="E893" s="93">
        <v>7200.0</v>
      </c>
      <c r="F893" s="93">
        <v>1.0</v>
      </c>
      <c r="G893" s="93">
        <v>32.0</v>
      </c>
      <c r="H893" s="93">
        <v>14400.0</v>
      </c>
      <c r="I893" s="15" t="s">
        <v>4146</v>
      </c>
      <c r="J893" s="107">
        <v>0.04125</v>
      </c>
      <c r="K893" s="93">
        <v>2.5</v>
      </c>
      <c r="L893" s="15" t="s">
        <v>4147</v>
      </c>
      <c r="M893" s="104" t="str">
        <f t="shared" si="1"/>
        <v>#REF!</v>
      </c>
      <c r="N893" s="105">
        <f t="shared" si="2"/>
        <v>2700</v>
      </c>
      <c r="O893" s="108" t="str">
        <f>IFERROR(IF(IF(LEFT(I893,1)="B",VLOOKUP(A893,'item dashboard'!A:K,11,0),"")&lt;1,0,IF(LEFT(I893,1)="b",VLOOKUP(A893,'item dashboard'!A:K,11,0),"")),"")</f>
        <v/>
      </c>
      <c r="P893" s="105" t="str">
        <f>IFERROR(VLOOKUP(A893,[2]Sheet2!$A:$C,3,0),1)</f>
        <v>#ERROR!</v>
      </c>
      <c r="Q893" s="109" t="str">
        <f>VLOOKUP(A893,'item dashboard'!A:A,1,0)</f>
        <v>B-L500-N155</v>
      </c>
      <c r="R893" s="109"/>
      <c r="S893" s="109"/>
    </row>
    <row r="894" ht="12.75" customHeight="1">
      <c r="A894" s="15" t="s">
        <v>1848</v>
      </c>
      <c r="B894" s="15" t="s">
        <v>1849</v>
      </c>
      <c r="C894" s="107">
        <v>0.155</v>
      </c>
      <c r="D894" s="15" t="s">
        <v>4148</v>
      </c>
      <c r="E894" s="93">
        <v>3600.0</v>
      </c>
      <c r="F894" s="93">
        <v>1.0</v>
      </c>
      <c r="G894" s="93">
        <v>18.0</v>
      </c>
      <c r="H894" s="93">
        <v>4800.0</v>
      </c>
      <c r="I894" s="15" t="s">
        <v>1847</v>
      </c>
      <c r="J894" s="107">
        <v>1.0</v>
      </c>
      <c r="K894" s="93">
        <v>2.0</v>
      </c>
      <c r="L894" s="15" t="s">
        <v>4147</v>
      </c>
      <c r="M894" s="104" t="str">
        <f t="shared" si="1"/>
        <v>#REF!</v>
      </c>
      <c r="N894" s="105">
        <f t="shared" si="2"/>
        <v>4800</v>
      </c>
      <c r="O894" s="108">
        <f>IFERROR(IF(IF(LEFT(I894,1)="B",VLOOKUP(A894,'item dashboard'!A:K,11,0),"")&lt;1,0,IF(LEFT(I894,1)="b",VLOOKUP(A894,'item dashboard'!A:K,11,0),"")),"")</f>
        <v>0</v>
      </c>
      <c r="P894" s="105" t="str">
        <f>IFERROR(VLOOKUP(A894,[2]Sheet2!$A:$C,3,0),1)</f>
        <v>#ERROR!</v>
      </c>
      <c r="Q894" s="109" t="str">
        <f>VLOOKUP(A894,'item dashboard'!A:A,1,0)</f>
        <v>B-L500-N155AV</v>
      </c>
      <c r="R894" s="109"/>
      <c r="S894" s="109"/>
    </row>
    <row r="895" ht="12.75" customHeight="1">
      <c r="A895" s="15" t="s">
        <v>1850</v>
      </c>
      <c r="B895" s="15" t="s">
        <v>1851</v>
      </c>
      <c r="C895" s="107">
        <v>0.155</v>
      </c>
      <c r="D895" s="15" t="s">
        <v>4148</v>
      </c>
      <c r="E895" s="93">
        <v>7200.0</v>
      </c>
      <c r="F895" s="93">
        <v>1.0</v>
      </c>
      <c r="G895" s="93">
        <v>4.0</v>
      </c>
      <c r="H895" s="93">
        <v>168000.0</v>
      </c>
      <c r="I895" s="15" t="s">
        <v>1847</v>
      </c>
      <c r="J895" s="107">
        <v>1.0</v>
      </c>
      <c r="K895" s="93">
        <v>0.0</v>
      </c>
      <c r="L895" s="15" t="s">
        <v>4149</v>
      </c>
      <c r="M895" s="104" t="str">
        <f t="shared" si="1"/>
        <v>#REF!</v>
      </c>
      <c r="N895" s="105">
        <f t="shared" si="2"/>
        <v>21600</v>
      </c>
      <c r="O895" s="108">
        <f>IFERROR(IF(IF(LEFT(I895,1)="B",VLOOKUP(A895,'item dashboard'!A:K,11,0),"")&lt;1,0,IF(LEFT(I895,1)="b",VLOOKUP(A895,'item dashboard'!A:K,11,0),"")),"")</f>
        <v>0</v>
      </c>
      <c r="P895" s="105" t="str">
        <f>IFERROR(VLOOKUP(A895,[2]Sheet2!$A:$C,3,0),1)</f>
        <v>#ERROR!</v>
      </c>
      <c r="Q895" s="109" t="str">
        <f>VLOOKUP(A895,'item dashboard'!A:A,1,0)</f>
        <v>B-L500-N155GAB-MS</v>
      </c>
      <c r="R895" s="109"/>
      <c r="S895" s="109"/>
    </row>
    <row r="896" ht="12.75" customHeight="1">
      <c r="A896" s="15" t="s">
        <v>1852</v>
      </c>
      <c r="B896" s="15" t="s">
        <v>1853</v>
      </c>
      <c r="C896" s="107">
        <v>0.155</v>
      </c>
      <c r="D896" s="15" t="s">
        <v>4148</v>
      </c>
      <c r="E896" s="93">
        <v>3600.0</v>
      </c>
      <c r="F896" s="93">
        <v>1.0</v>
      </c>
      <c r="G896" s="93">
        <v>18.0</v>
      </c>
      <c r="H896" s="93">
        <v>4800.0</v>
      </c>
      <c r="I896" s="15" t="s">
        <v>1847</v>
      </c>
      <c r="J896" s="107">
        <v>1.0</v>
      </c>
      <c r="K896" s="93">
        <v>2.0</v>
      </c>
      <c r="L896" s="15" t="s">
        <v>4147</v>
      </c>
      <c r="M896" s="104" t="str">
        <f t="shared" si="1"/>
        <v>#REF!</v>
      </c>
      <c r="N896" s="105">
        <f t="shared" si="2"/>
        <v>4800</v>
      </c>
      <c r="O896" s="108">
        <f>IFERROR(IF(IF(LEFT(I896,1)="B",VLOOKUP(A896,'item dashboard'!A:K,11,0),"")&lt;1,0,IF(LEFT(I896,1)="b",VLOOKUP(A896,'item dashboard'!A:K,11,0),"")),"")</f>
        <v>0</v>
      </c>
      <c r="P896" s="105" t="str">
        <f>IFERROR(VLOOKUP(A896,[2]Sheet2!$A:$C,3,0),1)</f>
        <v>#ERROR!</v>
      </c>
      <c r="Q896" s="109" t="str">
        <f>VLOOKUP(A896,'item dashboard'!A:A,1,0)</f>
        <v>B-L500-N155HAIR</v>
      </c>
      <c r="R896" s="109"/>
      <c r="S896" s="109"/>
    </row>
    <row r="897" ht="12.75" customHeight="1">
      <c r="A897" s="15" t="s">
        <v>1854</v>
      </c>
      <c r="B897" s="15" t="s">
        <v>1855</v>
      </c>
      <c r="C897" s="107">
        <v>0.155</v>
      </c>
      <c r="D897" s="15" t="s">
        <v>4148</v>
      </c>
      <c r="E897" s="93">
        <v>3600.0</v>
      </c>
      <c r="F897" s="93">
        <v>1.0</v>
      </c>
      <c r="G897" s="93">
        <v>18.0</v>
      </c>
      <c r="H897" s="93">
        <v>4800.0</v>
      </c>
      <c r="I897" s="15" t="s">
        <v>1847</v>
      </c>
      <c r="J897" s="107">
        <v>1.0</v>
      </c>
      <c r="K897" s="93">
        <v>2.0</v>
      </c>
      <c r="L897" s="15" t="s">
        <v>4147</v>
      </c>
      <c r="M897" s="104" t="str">
        <f t="shared" si="1"/>
        <v>#REF!</v>
      </c>
      <c r="N897" s="105">
        <f t="shared" si="2"/>
        <v>4800</v>
      </c>
      <c r="O897" s="108">
        <f>IFERROR(IF(IF(LEFT(I897,1)="B",VLOOKUP(A897,'item dashboard'!A:K,11,0),"")&lt;1,0,IF(LEFT(I897,1)="b",VLOOKUP(A897,'item dashboard'!A:K,11,0),"")),"")</f>
        <v>0</v>
      </c>
      <c r="P897" s="105" t="str">
        <f>IFERROR(VLOOKUP(A897,[2]Sheet2!$A:$C,3,0),1)</f>
        <v>#ERROR!</v>
      </c>
      <c r="Q897" s="109" t="str">
        <f>VLOOKUP(A897,'item dashboard'!A:A,1,0)</f>
        <v>B-L500-N155JA-ST</v>
      </c>
      <c r="R897" s="109"/>
      <c r="S897" s="109"/>
    </row>
    <row r="898" ht="12.75" customHeight="1">
      <c r="A898" s="15" t="s">
        <v>1856</v>
      </c>
      <c r="B898" s="15" t="s">
        <v>1857</v>
      </c>
      <c r="C898" s="107">
        <v>0.155</v>
      </c>
      <c r="D898" s="15" t="s">
        <v>4148</v>
      </c>
      <c r="E898" s="93">
        <v>3600.0</v>
      </c>
      <c r="F898" s="93">
        <v>1.0</v>
      </c>
      <c r="G898" s="93">
        <v>18.0</v>
      </c>
      <c r="H898" s="93">
        <v>4800.0</v>
      </c>
      <c r="I898" s="15" t="s">
        <v>1847</v>
      </c>
      <c r="J898" s="107">
        <v>1.0</v>
      </c>
      <c r="K898" s="93">
        <v>2.0</v>
      </c>
      <c r="L898" s="15" t="s">
        <v>4147</v>
      </c>
      <c r="M898" s="104" t="str">
        <f t="shared" si="1"/>
        <v>#REF!</v>
      </c>
      <c r="N898" s="105">
        <f t="shared" si="2"/>
        <v>4800</v>
      </c>
      <c r="O898" s="108">
        <f>IFERROR(IF(IF(LEFT(I898,1)="B",VLOOKUP(A898,'item dashboard'!A:K,11,0),"")&lt;1,0,IF(LEFT(I898,1)="b",VLOOKUP(A898,'item dashboard'!A:K,11,0),"")),"")</f>
        <v>0</v>
      </c>
      <c r="P898" s="105" t="str">
        <f>IFERROR(VLOOKUP(A898,[2]Sheet2!$A:$C,3,0),1)</f>
        <v>#ERROR!</v>
      </c>
      <c r="Q898" s="109" t="str">
        <f>VLOOKUP(A898,'item dashboard'!A:A,1,0)</f>
        <v>B-L500-N155KO-S</v>
      </c>
      <c r="R898" s="109"/>
      <c r="S898" s="109"/>
    </row>
    <row r="899" ht="12.75" customHeight="1">
      <c r="A899" s="15" t="s">
        <v>1858</v>
      </c>
      <c r="B899" s="15" t="s">
        <v>1859</v>
      </c>
      <c r="C899" s="107">
        <v>0.155</v>
      </c>
      <c r="D899" s="15" t="s">
        <v>4148</v>
      </c>
      <c r="E899" s="93">
        <v>3600.0</v>
      </c>
      <c r="F899" s="93">
        <v>1.0</v>
      </c>
      <c r="G899" s="93">
        <v>19.88</v>
      </c>
      <c r="H899" s="93">
        <v>4347.0</v>
      </c>
      <c r="I899" s="15" t="s">
        <v>1847</v>
      </c>
      <c r="J899" s="107">
        <v>1.0</v>
      </c>
      <c r="K899" s="93">
        <v>2.0</v>
      </c>
      <c r="L899" s="15" t="s">
        <v>4149</v>
      </c>
      <c r="M899" s="104" t="str">
        <f t="shared" si="1"/>
        <v>#REF!</v>
      </c>
      <c r="N899" s="105">
        <f t="shared" si="2"/>
        <v>4346.076459</v>
      </c>
      <c r="O899" s="108">
        <f>IFERROR(IF(IF(LEFT(I899,1)="B",VLOOKUP(A899,'item dashboard'!A:K,11,0),"")&lt;1,0,IF(LEFT(I899,1)="b",VLOOKUP(A899,'item dashboard'!A:K,11,0),"")),"")</f>
        <v>0</v>
      </c>
      <c r="P899" s="105" t="str">
        <f>IFERROR(VLOOKUP(A899,[2]Sheet2!$A:$C,3,0),1)</f>
        <v>#ERROR!</v>
      </c>
      <c r="Q899" s="109" t="str">
        <f>VLOOKUP(A899,'item dashboard'!A:A,1,0)</f>
        <v>B-L500-N155NAS</v>
      </c>
      <c r="R899" s="109"/>
      <c r="S899" s="109"/>
    </row>
    <row r="900" ht="12.75" customHeight="1">
      <c r="A900" s="15" t="s">
        <v>1860</v>
      </c>
      <c r="B900" s="15" t="s">
        <v>1861</v>
      </c>
      <c r="C900" s="107">
        <v>0.155</v>
      </c>
      <c r="D900" s="15" t="s">
        <v>4148</v>
      </c>
      <c r="E900" s="93">
        <v>3600.0</v>
      </c>
      <c r="F900" s="93">
        <v>1.0</v>
      </c>
      <c r="G900" s="93">
        <v>18.0</v>
      </c>
      <c r="H900" s="93">
        <v>24000.0</v>
      </c>
      <c r="I900" s="15" t="s">
        <v>1847</v>
      </c>
      <c r="J900" s="107">
        <v>1.0</v>
      </c>
      <c r="K900" s="93">
        <v>2.0</v>
      </c>
      <c r="L900" s="15" t="s">
        <v>4147</v>
      </c>
      <c r="M900" s="104" t="str">
        <f t="shared" si="1"/>
        <v>#REF!</v>
      </c>
      <c r="N900" s="105">
        <f t="shared" si="2"/>
        <v>4800</v>
      </c>
      <c r="O900" s="108">
        <f>IFERROR(IF(IF(LEFT(I900,1)="B",VLOOKUP(A900,'item dashboard'!A:K,11,0),"")&lt;1,0,IF(LEFT(I900,1)="b",VLOOKUP(A900,'item dashboard'!A:K,11,0),"")),"")</f>
        <v>0</v>
      </c>
      <c r="P900" s="105" t="str">
        <f>IFERROR(VLOOKUP(A900,[2]Sheet2!$A:$C,3,0),1)</f>
        <v>#ERROR!</v>
      </c>
      <c r="Q900" s="109" t="str">
        <f>VLOOKUP(A900,'item dashboard'!A:A,1,0)</f>
        <v>B-L500-N155NAS-MS</v>
      </c>
      <c r="R900" s="109"/>
      <c r="S900" s="109"/>
    </row>
    <row r="901" ht="12.75" customHeight="1">
      <c r="A901" s="15" t="s">
        <v>1862</v>
      </c>
      <c r="B901" s="15" t="s">
        <v>1863</v>
      </c>
      <c r="C901" s="107">
        <v>0.155</v>
      </c>
      <c r="D901" s="15" t="s">
        <v>4148</v>
      </c>
      <c r="E901" s="93">
        <v>3600.0</v>
      </c>
      <c r="F901" s="93">
        <v>1.0</v>
      </c>
      <c r="G901" s="93">
        <v>18.0</v>
      </c>
      <c r="H901" s="93">
        <v>4800.0</v>
      </c>
      <c r="I901" s="15" t="s">
        <v>1847</v>
      </c>
      <c r="J901" s="107">
        <v>1.0</v>
      </c>
      <c r="K901" s="93">
        <v>2.0</v>
      </c>
      <c r="L901" s="15" t="s">
        <v>4147</v>
      </c>
      <c r="M901" s="104" t="str">
        <f t="shared" si="1"/>
        <v>#REF!</v>
      </c>
      <c r="N901" s="105">
        <f t="shared" si="2"/>
        <v>4800</v>
      </c>
      <c r="O901" s="108">
        <f>IFERROR(IF(IF(LEFT(I901,1)="B",VLOOKUP(A901,'item dashboard'!A:K,11,0),"")&lt;1,0,IF(LEFT(I901,1)="b",VLOOKUP(A901,'item dashboard'!A:K,11,0),"")),"")</f>
        <v>0</v>
      </c>
      <c r="P901" s="105" t="str">
        <f>IFERROR(VLOOKUP(A901,[2]Sheet2!$A:$C,3,0),1)</f>
        <v>#ERROR!</v>
      </c>
      <c r="Q901" s="109" t="str">
        <f>VLOOKUP(A901,'item dashboard'!A:A,1,0)</f>
        <v>B-L500-N155NAS-S</v>
      </c>
      <c r="R901" s="109"/>
      <c r="S901" s="109"/>
    </row>
    <row r="902" ht="12.75" customHeight="1">
      <c r="A902" s="15" t="s">
        <v>1864</v>
      </c>
      <c r="B902" s="15" t="s">
        <v>1865</v>
      </c>
      <c r="C902" s="107">
        <v>0.155</v>
      </c>
      <c r="D902" s="15" t="s">
        <v>4148</v>
      </c>
      <c r="E902" s="93">
        <v>3600.0</v>
      </c>
      <c r="F902" s="93">
        <v>1.0</v>
      </c>
      <c r="G902" s="93">
        <v>18.0</v>
      </c>
      <c r="H902" s="93">
        <v>4800.0</v>
      </c>
      <c r="I902" s="15" t="s">
        <v>1847</v>
      </c>
      <c r="J902" s="107">
        <v>1.0</v>
      </c>
      <c r="K902" s="93">
        <v>2.0</v>
      </c>
      <c r="L902" s="15" t="s">
        <v>4147</v>
      </c>
      <c r="M902" s="104" t="str">
        <f t="shared" si="1"/>
        <v>#REF!</v>
      </c>
      <c r="N902" s="105">
        <f t="shared" si="2"/>
        <v>4800</v>
      </c>
      <c r="O902" s="108">
        <f>IFERROR(IF(IF(LEFT(I902,1)="B",VLOOKUP(A902,'item dashboard'!A:K,11,0),"")&lt;1,0,IF(LEFT(I902,1)="b",VLOOKUP(A902,'item dashboard'!A:K,11,0),"")),"")</f>
        <v>0</v>
      </c>
      <c r="P902" s="105" t="str">
        <f>IFERROR(VLOOKUP(A902,[2]Sheet2!$A:$C,3,0),1)</f>
        <v>#ERROR!</v>
      </c>
      <c r="Q902" s="109" t="str">
        <f>VLOOKUP(A902,'item dashboard'!A:A,1,0)</f>
        <v>B-L500-N155SB</v>
      </c>
      <c r="R902" s="109"/>
      <c r="S902" s="109"/>
    </row>
    <row r="903" ht="12.75" customHeight="1">
      <c r="A903" s="15" t="s">
        <v>1866</v>
      </c>
      <c r="B903" s="15" t="s">
        <v>1867</v>
      </c>
      <c r="C903" s="107">
        <v>0.155</v>
      </c>
      <c r="D903" s="15" t="s">
        <v>4148</v>
      </c>
      <c r="E903" s="93">
        <v>3600.0</v>
      </c>
      <c r="F903" s="93">
        <v>1.0</v>
      </c>
      <c r="G903" s="93">
        <v>18.0</v>
      </c>
      <c r="H903" s="93">
        <v>4800.0</v>
      </c>
      <c r="I903" s="15" t="s">
        <v>1847</v>
      </c>
      <c r="J903" s="107">
        <v>1.0</v>
      </c>
      <c r="K903" s="93">
        <v>2.0</v>
      </c>
      <c r="L903" s="15" t="s">
        <v>4147</v>
      </c>
      <c r="M903" s="104" t="str">
        <f t="shared" si="1"/>
        <v>#REF!</v>
      </c>
      <c r="N903" s="105">
        <f t="shared" si="2"/>
        <v>4800</v>
      </c>
      <c r="O903" s="108">
        <f>IFERROR(IF(IF(LEFT(I903,1)="B",VLOOKUP(A903,'item dashboard'!A:K,11,0),"")&lt;1,0,IF(LEFT(I903,1)="b",VLOOKUP(A903,'item dashboard'!A:K,11,0),"")),"")</f>
        <v>0</v>
      </c>
      <c r="P903" s="105" t="str">
        <f>IFERROR(VLOOKUP(A903,[2]Sheet2!$A:$C,3,0),1)</f>
        <v>#ERROR!</v>
      </c>
      <c r="Q903" s="109" t="str">
        <f>VLOOKUP(A903,'item dashboard'!A:A,1,0)</f>
        <v>B-L500-N155SEW-SST</v>
      </c>
      <c r="R903" s="109"/>
      <c r="S903" s="109"/>
    </row>
    <row r="904" ht="12.75" customHeight="1">
      <c r="A904" s="15" t="s">
        <v>1868</v>
      </c>
      <c r="B904" s="15" t="s">
        <v>1869</v>
      </c>
      <c r="C904" s="107">
        <v>0.17</v>
      </c>
      <c r="D904" s="15" t="s">
        <v>4161</v>
      </c>
      <c r="E904" s="93">
        <v>7200.0</v>
      </c>
      <c r="F904" s="93">
        <v>1.0</v>
      </c>
      <c r="G904" s="93">
        <v>50.15</v>
      </c>
      <c r="H904" s="93">
        <v>1723.0</v>
      </c>
      <c r="I904" s="15" t="s">
        <v>4146</v>
      </c>
      <c r="J904" s="107">
        <v>0.0425</v>
      </c>
      <c r="K904" s="93">
        <v>2.5</v>
      </c>
      <c r="L904" s="15" t="s">
        <v>4147</v>
      </c>
      <c r="M904" s="104" t="str">
        <f t="shared" si="1"/>
        <v>#REF!</v>
      </c>
      <c r="N904" s="105">
        <f t="shared" si="2"/>
        <v>1722.831505</v>
      </c>
      <c r="O904" s="108" t="str">
        <f>IFERROR(IF(IF(LEFT(I904,1)="B",VLOOKUP(A904,'item dashboard'!A:K,11,0),"")&lt;1,0,IF(LEFT(I904,1)="b",VLOOKUP(A904,'item dashboard'!A:K,11,0),"")),"")</f>
        <v/>
      </c>
      <c r="P904" s="105" t="str">
        <f>IFERROR(VLOOKUP(A904,[2]Sheet2!$A:$C,3,0),1)</f>
        <v>#ERROR!</v>
      </c>
      <c r="Q904" s="109" t="str">
        <f>VLOOKUP(A904,'item dashboard'!A:A,1,0)</f>
        <v>B-L500-N170</v>
      </c>
      <c r="R904" s="109"/>
      <c r="S904" s="109"/>
    </row>
    <row r="905" ht="12.75" customHeight="1">
      <c r="A905" s="15" t="s">
        <v>1870</v>
      </c>
      <c r="B905" s="15" t="s">
        <v>1793</v>
      </c>
      <c r="C905" s="107">
        <v>0.175</v>
      </c>
      <c r="D905" s="15" t="s">
        <v>4161</v>
      </c>
      <c r="E905" s="93">
        <v>7200.0</v>
      </c>
      <c r="F905" s="93">
        <v>1.0</v>
      </c>
      <c r="G905" s="93">
        <v>50.15</v>
      </c>
      <c r="H905" s="93">
        <v>1723.0</v>
      </c>
      <c r="I905" s="15" t="s">
        <v>4146</v>
      </c>
      <c r="J905" s="107">
        <v>0.04375</v>
      </c>
      <c r="K905" s="93">
        <v>2.5</v>
      </c>
      <c r="L905" s="15" t="s">
        <v>4147</v>
      </c>
      <c r="M905" s="104" t="str">
        <f t="shared" si="1"/>
        <v>#REF!</v>
      </c>
      <c r="N905" s="105">
        <f t="shared" si="2"/>
        <v>1722.831505</v>
      </c>
      <c r="O905" s="108" t="str">
        <f>IFERROR(IF(IF(LEFT(I905,1)="B",VLOOKUP(A905,'item dashboard'!A:K,11,0),"")&lt;1,0,IF(LEFT(I905,1)="b",VLOOKUP(A905,'item dashboard'!A:K,11,0),"")),"")</f>
        <v/>
      </c>
      <c r="P905" s="105" t="str">
        <f>IFERROR(VLOOKUP(A905,[2]Sheet2!$A:$C,3,0),1)</f>
        <v>#ERROR!</v>
      </c>
      <c r="Q905" s="109" t="str">
        <f>VLOOKUP(A905,'item dashboard'!A:A,1,0)</f>
        <v>B-L500-N175</v>
      </c>
      <c r="R905" s="109"/>
      <c r="S905" s="109"/>
    </row>
    <row r="906" ht="12.75" customHeight="1">
      <c r="A906" s="15" t="s">
        <v>1871</v>
      </c>
      <c r="B906" s="15" t="s">
        <v>1793</v>
      </c>
      <c r="C906" s="107">
        <v>0.24</v>
      </c>
      <c r="D906" s="15" t="s">
        <v>4161</v>
      </c>
      <c r="E906" s="93">
        <v>10800.0</v>
      </c>
      <c r="F906" s="93">
        <v>1.0</v>
      </c>
      <c r="G906" s="93">
        <v>59.8</v>
      </c>
      <c r="H906" s="93">
        <v>1445.0</v>
      </c>
      <c r="I906" s="15" t="s">
        <v>4146</v>
      </c>
      <c r="J906" s="107">
        <v>0.12</v>
      </c>
      <c r="K906" s="93">
        <v>2.5</v>
      </c>
      <c r="L906" s="15" t="s">
        <v>4149</v>
      </c>
      <c r="M906" s="104" t="str">
        <f t="shared" si="1"/>
        <v>#REF!</v>
      </c>
      <c r="N906" s="105">
        <f t="shared" si="2"/>
        <v>1444.816054</v>
      </c>
      <c r="O906" s="108" t="str">
        <f>IFERROR(IF(IF(LEFT(I906,1)="B",VLOOKUP(A906,'item dashboard'!A:K,11,0),"")&lt;1,0,IF(LEFT(I906,1)="b",VLOOKUP(A906,'item dashboard'!A:K,11,0),"")),"")</f>
        <v/>
      </c>
      <c r="P906" s="105" t="str">
        <f>IFERROR(VLOOKUP(A906,[2]Sheet2!$A:$C,3,0),1)</f>
        <v>#ERROR!</v>
      </c>
      <c r="Q906" s="109" t="str">
        <f>VLOOKUP(A906,'item dashboard'!A:A,1,0)</f>
        <v>B-L500-N240</v>
      </c>
      <c r="R906" s="109"/>
      <c r="S906" s="109"/>
    </row>
    <row r="907" ht="12.75" customHeight="1">
      <c r="A907" s="15" t="s">
        <v>1872</v>
      </c>
      <c r="B907" s="15" t="s">
        <v>1873</v>
      </c>
      <c r="C907" s="107">
        <v>0.155</v>
      </c>
      <c r="D907" s="15" t="s">
        <v>4148</v>
      </c>
      <c r="E907" s="93">
        <v>7200.0</v>
      </c>
      <c r="F907" s="93">
        <v>1.0</v>
      </c>
      <c r="G907" s="93">
        <v>49.88</v>
      </c>
      <c r="H907" s="93">
        <v>1733.0</v>
      </c>
      <c r="I907" s="15" t="s">
        <v>1847</v>
      </c>
      <c r="J907" s="107">
        <v>1.0</v>
      </c>
      <c r="K907" s="93">
        <v>0.0</v>
      </c>
      <c r="L907" s="15" t="s">
        <v>4147</v>
      </c>
      <c r="M907" s="104" t="str">
        <f t="shared" si="1"/>
        <v>#REF!</v>
      </c>
      <c r="N907" s="105">
        <f t="shared" si="2"/>
        <v>1732.157177</v>
      </c>
      <c r="O907" s="108">
        <f>IFERROR(IF(IF(LEFT(I907,1)="B",VLOOKUP(A907,'item dashboard'!A:K,11,0),"")&lt;1,0,IF(LEFT(I907,1)="b",VLOOKUP(A907,'item dashboard'!A:K,11,0),"")),"")</f>
        <v>0</v>
      </c>
      <c r="P907" s="105" t="str">
        <f>IFERROR(VLOOKUP(A907,[2]Sheet2!$A:$C,3,0),1)</f>
        <v>#ERROR!</v>
      </c>
      <c r="Q907" s="109" t="str">
        <f>VLOOKUP(A907,'item dashboard'!A:A,1,0)</f>
        <v>B-L500-NA-A</v>
      </c>
      <c r="R907" s="109"/>
      <c r="S907" s="109"/>
    </row>
    <row r="908" ht="12.75" customHeight="1">
      <c r="A908" s="15" t="s">
        <v>1874</v>
      </c>
      <c r="B908" s="15" t="s">
        <v>1875</v>
      </c>
      <c r="C908" s="107">
        <v>0.155</v>
      </c>
      <c r="D908" s="15" t="s">
        <v>4161</v>
      </c>
      <c r="E908" s="93">
        <v>10800.0</v>
      </c>
      <c r="F908" s="93">
        <v>1.0</v>
      </c>
      <c r="G908" s="93">
        <v>28.3</v>
      </c>
      <c r="H908" s="93">
        <v>3054.0</v>
      </c>
      <c r="I908" s="15" t="s">
        <v>4146</v>
      </c>
      <c r="J908" s="107">
        <v>0.07440000000000001</v>
      </c>
      <c r="K908" s="93">
        <v>0.0</v>
      </c>
      <c r="L908" s="15" t="s">
        <v>4149</v>
      </c>
      <c r="M908" s="104" t="str">
        <f t="shared" si="1"/>
        <v>#REF!</v>
      </c>
      <c r="N908" s="105">
        <f t="shared" si="2"/>
        <v>3053.003534</v>
      </c>
      <c r="O908" s="108" t="str">
        <f>IFERROR(IF(IF(LEFT(I908,1)="B",VLOOKUP(A908,'item dashboard'!A:K,11,0),"")&lt;1,0,IF(LEFT(I908,1)="b",VLOOKUP(A908,'item dashboard'!A:K,11,0),"")),"")</f>
        <v/>
      </c>
      <c r="P908" s="105" t="str">
        <f>IFERROR(VLOOKUP(A908,[2]Sheet2!$A:$C,3,0),1)</f>
        <v>#ERROR!</v>
      </c>
      <c r="Q908" s="109" t="str">
        <f>VLOOKUP(A908,'item dashboard'!A:A,1,0)</f>
        <v>B-L500-PN155</v>
      </c>
      <c r="R908" s="109"/>
      <c r="S908" s="109"/>
    </row>
    <row r="909" ht="12.75" customHeight="1">
      <c r="A909" s="15" t="s">
        <v>1876</v>
      </c>
      <c r="B909" s="15" t="s">
        <v>1742</v>
      </c>
      <c r="C909" s="107">
        <v>0.155</v>
      </c>
      <c r="D909" s="15" t="s">
        <v>4161</v>
      </c>
      <c r="E909" s="93">
        <v>7200.0</v>
      </c>
      <c r="F909" s="93">
        <v>1.0</v>
      </c>
      <c r="G909" s="93">
        <v>42.0</v>
      </c>
      <c r="H909" s="93">
        <v>14400.0</v>
      </c>
      <c r="I909" s="15" t="s">
        <v>4146</v>
      </c>
      <c r="J909" s="107">
        <v>0.03658</v>
      </c>
      <c r="K909" s="93">
        <v>2.5</v>
      </c>
      <c r="L909" s="15" t="s">
        <v>4147</v>
      </c>
      <c r="M909" s="104" t="str">
        <f t="shared" si="1"/>
        <v>#REF!</v>
      </c>
      <c r="N909" s="105">
        <f t="shared" si="2"/>
        <v>2057.142857</v>
      </c>
      <c r="O909" s="108" t="str">
        <f>IFERROR(IF(IF(LEFT(I909,1)="B",VLOOKUP(A909,'item dashboard'!A:K,11,0),"")&lt;1,0,IF(LEFT(I909,1)="b",VLOOKUP(A909,'item dashboard'!A:K,11,0),"")),"")</f>
        <v/>
      </c>
      <c r="P909" s="105" t="str">
        <f>IFERROR(VLOOKUP(A909,[2]Sheet2!$A:$C,3,0),1)</f>
        <v>#ERROR!</v>
      </c>
      <c r="Q909" s="109" t="str">
        <f>VLOOKUP(A909,'item dashboard'!A:A,1,0)</f>
        <v>B-L500-W155</v>
      </c>
      <c r="R909" s="109"/>
      <c r="S909" s="109"/>
    </row>
    <row r="910" ht="12.75" customHeight="1">
      <c r="A910" s="15" t="s">
        <v>1877</v>
      </c>
      <c r="B910" s="15" t="s">
        <v>1878</v>
      </c>
      <c r="C910" s="107">
        <v>0.155</v>
      </c>
      <c r="D910" s="15" t="s">
        <v>4148</v>
      </c>
      <c r="E910" s="93">
        <v>3600.0</v>
      </c>
      <c r="F910" s="93">
        <v>1.0</v>
      </c>
      <c r="G910" s="93">
        <v>18.0</v>
      </c>
      <c r="H910" s="93">
        <v>4800.0</v>
      </c>
      <c r="I910" s="15" t="s">
        <v>1876</v>
      </c>
      <c r="J910" s="107">
        <v>1.0</v>
      </c>
      <c r="K910" s="93">
        <v>2.0</v>
      </c>
      <c r="L910" s="15" t="s">
        <v>4147</v>
      </c>
      <c r="M910" s="104" t="str">
        <f t="shared" si="1"/>
        <v>#REF!</v>
      </c>
      <c r="N910" s="105">
        <f t="shared" si="2"/>
        <v>4800</v>
      </c>
      <c r="O910" s="108">
        <f>IFERROR(IF(IF(LEFT(I910,1)="B",VLOOKUP(A910,'item dashboard'!A:K,11,0),"")&lt;1,0,IF(LEFT(I910,1)="b",VLOOKUP(A910,'item dashboard'!A:K,11,0),"")),"")</f>
        <v>0</v>
      </c>
      <c r="P910" s="105" t="str">
        <f>IFERROR(VLOOKUP(A910,[2]Sheet2!$A:$C,3,0),1)</f>
        <v>#ERROR!</v>
      </c>
      <c r="Q910" s="109" t="str">
        <f>VLOOKUP(A910,'item dashboard'!A:A,1,0)</f>
        <v>B-L500-W155SB</v>
      </c>
      <c r="R910" s="109"/>
      <c r="S910" s="109"/>
    </row>
    <row r="911" ht="12.75" customHeight="1">
      <c r="A911" s="15" t="s">
        <v>1879</v>
      </c>
      <c r="B911" s="15" t="s">
        <v>1880</v>
      </c>
      <c r="C911" s="107">
        <v>0.155</v>
      </c>
      <c r="D911" s="15" t="s">
        <v>4148</v>
      </c>
      <c r="E911" s="93">
        <v>3600.0</v>
      </c>
      <c r="F911" s="93">
        <v>1.0</v>
      </c>
      <c r="G911" s="93">
        <v>18.0</v>
      </c>
      <c r="H911" s="93">
        <v>4800.0</v>
      </c>
      <c r="I911" s="15" t="s">
        <v>1876</v>
      </c>
      <c r="J911" s="107">
        <v>1.0</v>
      </c>
      <c r="K911" s="93">
        <v>2.0</v>
      </c>
      <c r="L911" s="15" t="s">
        <v>4147</v>
      </c>
      <c r="M911" s="104" t="str">
        <f t="shared" si="1"/>
        <v>#REF!</v>
      </c>
      <c r="N911" s="105">
        <f t="shared" si="2"/>
        <v>4800</v>
      </c>
      <c r="O911" s="108">
        <f>IFERROR(IF(IF(LEFT(I911,1)="B",VLOOKUP(A911,'item dashboard'!A:K,11,0),"")&lt;1,0,IF(LEFT(I911,1)="b",VLOOKUP(A911,'item dashboard'!A:K,11,0),"")),"")</f>
        <v>0</v>
      </c>
      <c r="P911" s="105" t="str">
        <f>IFERROR(VLOOKUP(A911,[2]Sheet2!$A:$C,3,0),1)</f>
        <v>#ERROR!</v>
      </c>
      <c r="Q911" s="109" t="str">
        <f>VLOOKUP(A911,'item dashboard'!A:A,1,0)</f>
        <v>B-L500-W155WAMU-C</v>
      </c>
      <c r="R911" s="109"/>
      <c r="S911" s="109"/>
    </row>
    <row r="912" ht="12.75" customHeight="1">
      <c r="A912" s="15" t="s">
        <v>1881</v>
      </c>
      <c r="B912" s="15" t="s">
        <v>1786</v>
      </c>
      <c r="C912" s="107">
        <v>0.175</v>
      </c>
      <c r="D912" s="15" t="s">
        <v>4161</v>
      </c>
      <c r="E912" s="93">
        <v>7200.0</v>
      </c>
      <c r="F912" s="93">
        <v>1.0</v>
      </c>
      <c r="G912" s="93">
        <v>50.15</v>
      </c>
      <c r="H912" s="93">
        <v>1723.0</v>
      </c>
      <c r="I912" s="15" t="s">
        <v>4146</v>
      </c>
      <c r="J912" s="107">
        <v>0.041299999999999996</v>
      </c>
      <c r="K912" s="93">
        <v>2.5</v>
      </c>
      <c r="L912" s="15" t="s">
        <v>4147</v>
      </c>
      <c r="M912" s="104" t="str">
        <f t="shared" si="1"/>
        <v>#REF!</v>
      </c>
      <c r="N912" s="105">
        <f t="shared" si="2"/>
        <v>1722.831505</v>
      </c>
      <c r="O912" s="108" t="str">
        <f>IFERROR(IF(IF(LEFT(I912,1)="B",VLOOKUP(A912,'item dashboard'!A:K,11,0),"")&lt;1,0,IF(LEFT(I912,1)="b",VLOOKUP(A912,'item dashboard'!A:K,11,0),"")),"")</f>
        <v/>
      </c>
      <c r="P912" s="105" t="str">
        <f>IFERROR(VLOOKUP(A912,[2]Sheet2!$A:$C,3,0),1)</f>
        <v>#ERROR!</v>
      </c>
      <c r="Q912" s="109" t="str">
        <f>VLOOKUP(A912,'item dashboard'!A:A,1,0)</f>
        <v>B-L500-W175</v>
      </c>
      <c r="R912" s="109"/>
      <c r="S912" s="109"/>
    </row>
    <row r="913" ht="12.75" customHeight="1">
      <c r="A913" s="15" t="s">
        <v>1882</v>
      </c>
      <c r="B913" s="15" t="s">
        <v>1883</v>
      </c>
      <c r="C913" s="107">
        <v>0.175</v>
      </c>
      <c r="D913" s="15" t="s">
        <v>4148</v>
      </c>
      <c r="E913" s="93">
        <v>3600.0</v>
      </c>
      <c r="F913" s="93">
        <v>1.0</v>
      </c>
      <c r="G913" s="93">
        <v>18.0</v>
      </c>
      <c r="H913" s="93">
        <v>4800.0</v>
      </c>
      <c r="I913" s="15" t="s">
        <v>1881</v>
      </c>
      <c r="J913" s="107">
        <v>1.0</v>
      </c>
      <c r="K913" s="93">
        <v>2.0</v>
      </c>
      <c r="L913" s="15" t="s">
        <v>4147</v>
      </c>
      <c r="M913" s="104" t="str">
        <f t="shared" si="1"/>
        <v>#REF!</v>
      </c>
      <c r="N913" s="105">
        <f t="shared" si="2"/>
        <v>4800</v>
      </c>
      <c r="O913" s="108">
        <f>IFERROR(IF(IF(LEFT(I913,1)="B",VLOOKUP(A913,'item dashboard'!A:K,11,0),"")&lt;1,0,IF(LEFT(I913,1)="b",VLOOKUP(A913,'item dashboard'!A:K,11,0),"")),"")</f>
        <v>0</v>
      </c>
      <c r="P913" s="105" t="str">
        <f>IFERROR(VLOOKUP(A913,[2]Sheet2!$A:$C,3,0),1)</f>
        <v>#ERROR!</v>
      </c>
      <c r="Q913" s="109" t="str">
        <f>VLOOKUP(A913,'item dashboard'!A:A,1,0)</f>
        <v>B-L500-W175CHEMSO</v>
      </c>
      <c r="R913" s="109"/>
      <c r="S913" s="109"/>
    </row>
    <row r="914" ht="12.75" customHeight="1">
      <c r="A914" s="15" t="s">
        <v>1884</v>
      </c>
      <c r="B914" s="15" t="s">
        <v>1786</v>
      </c>
      <c r="C914" s="107">
        <v>0.22</v>
      </c>
      <c r="D914" s="15" t="s">
        <v>4161</v>
      </c>
      <c r="E914" s="93">
        <v>7200.0</v>
      </c>
      <c r="F914" s="93">
        <v>1.0</v>
      </c>
      <c r="G914" s="93">
        <v>56.2</v>
      </c>
      <c r="H914" s="93">
        <v>1538.0</v>
      </c>
      <c r="I914" s="15" t="s">
        <v>4146</v>
      </c>
      <c r="J914" s="107">
        <v>0.05192</v>
      </c>
      <c r="K914" s="93">
        <v>2.5</v>
      </c>
      <c r="L914" s="15" t="s">
        <v>4147</v>
      </c>
      <c r="M914" s="104" t="str">
        <f t="shared" si="1"/>
        <v>#REF!</v>
      </c>
      <c r="N914" s="105">
        <f t="shared" si="2"/>
        <v>1537.366548</v>
      </c>
      <c r="O914" s="108" t="str">
        <f>IFERROR(IF(IF(LEFT(I914,1)="B",VLOOKUP(A914,'item dashboard'!A:K,11,0),"")&lt;1,0,IF(LEFT(I914,1)="b",VLOOKUP(A914,'item dashboard'!A:K,11,0),"")),"")</f>
        <v/>
      </c>
      <c r="P914" s="105" t="str">
        <f>IFERROR(VLOOKUP(A914,[2]Sheet2!$A:$C,3,0),1)</f>
        <v>#ERROR!</v>
      </c>
      <c r="Q914" s="109" t="str">
        <f>VLOOKUP(A914,'item dashboard'!A:A,1,0)</f>
        <v>B-L500-W220</v>
      </c>
      <c r="R914" s="109"/>
      <c r="S914" s="109"/>
    </row>
    <row r="915" ht="12.75" customHeight="1">
      <c r="A915" s="15" t="s">
        <v>1885</v>
      </c>
      <c r="B915" s="15" t="s">
        <v>1786</v>
      </c>
      <c r="C915" s="107">
        <v>0.24</v>
      </c>
      <c r="D915" s="15" t="s">
        <v>4161</v>
      </c>
      <c r="E915" s="93">
        <v>7200.0</v>
      </c>
      <c r="F915" s="93">
        <v>1.0</v>
      </c>
      <c r="G915" s="93">
        <v>59.8</v>
      </c>
      <c r="H915" s="93">
        <v>1445.0</v>
      </c>
      <c r="I915" s="15" t="s">
        <v>4146</v>
      </c>
      <c r="J915" s="107">
        <v>0.11664</v>
      </c>
      <c r="K915" s="93">
        <v>2.5</v>
      </c>
      <c r="L915" s="15" t="s">
        <v>4149</v>
      </c>
      <c r="M915" s="104" t="str">
        <f t="shared" si="1"/>
        <v>#REF!</v>
      </c>
      <c r="N915" s="105">
        <f t="shared" si="2"/>
        <v>1444.816054</v>
      </c>
      <c r="O915" s="108" t="str">
        <f>IFERROR(IF(IF(LEFT(I915,1)="B",VLOOKUP(A915,'item dashboard'!A:K,11,0),"")&lt;1,0,IF(LEFT(I915,1)="b",VLOOKUP(A915,'item dashboard'!A:K,11,0),"")),"")</f>
        <v/>
      </c>
      <c r="P915" s="105" t="str">
        <f>IFERROR(VLOOKUP(A915,[2]Sheet2!$A:$C,3,0),1)</f>
        <v>#ERROR!</v>
      </c>
      <c r="Q915" s="109" t="str">
        <f>VLOOKUP(A915,'item dashboard'!A:A,1,0)</f>
        <v>B-L500-W240</v>
      </c>
      <c r="R915" s="109"/>
      <c r="S915" s="109"/>
    </row>
    <row r="916" ht="12.75" customHeight="1">
      <c r="A916" s="15" t="s">
        <v>1886</v>
      </c>
      <c r="B916" s="15" t="s">
        <v>1887</v>
      </c>
      <c r="C916" s="107">
        <v>0.155</v>
      </c>
      <c r="D916" s="15" t="s">
        <v>4161</v>
      </c>
      <c r="E916" s="93">
        <v>7200.0</v>
      </c>
      <c r="F916" s="93">
        <v>1.0</v>
      </c>
      <c r="G916" s="93">
        <v>28.3</v>
      </c>
      <c r="H916" s="93">
        <v>3054.0</v>
      </c>
      <c r="I916" s="15" t="s">
        <v>4146</v>
      </c>
      <c r="J916" s="107">
        <v>0.03689</v>
      </c>
      <c r="K916" s="93">
        <v>2.5</v>
      </c>
      <c r="L916" s="15" t="s">
        <v>4147</v>
      </c>
      <c r="M916" s="104" t="str">
        <f t="shared" si="1"/>
        <v>#REF!</v>
      </c>
      <c r="N916" s="105">
        <f t="shared" si="2"/>
        <v>3053.003534</v>
      </c>
      <c r="O916" s="108" t="str">
        <f>IFERROR(IF(IF(LEFT(I916,1)="B",VLOOKUP(A916,'item dashboard'!A:K,11,0),"")&lt;1,0,IF(LEFT(I916,1)="b",VLOOKUP(A916,'item dashboard'!A:K,11,0),"")),"")</f>
        <v/>
      </c>
      <c r="P916" s="105" t="str">
        <f>IFERROR(VLOOKUP(A916,[2]Sheet2!$A:$C,3,0),1)</f>
        <v>#ERROR!</v>
      </c>
      <c r="Q916" s="109" t="str">
        <f>VLOOKUP(A916,'item dashboard'!A:A,1,0)</f>
        <v>B-L500-Y155</v>
      </c>
      <c r="R916" s="109"/>
      <c r="S916" s="109"/>
    </row>
    <row r="917" ht="12.75" customHeight="1">
      <c r="A917" s="15" t="s">
        <v>1888</v>
      </c>
      <c r="B917" s="15" t="s">
        <v>1791</v>
      </c>
      <c r="C917" s="107">
        <v>0.155</v>
      </c>
      <c r="D917" s="15" t="s">
        <v>4161</v>
      </c>
      <c r="E917" s="93">
        <v>7200.0</v>
      </c>
      <c r="F917" s="93">
        <v>1.0</v>
      </c>
      <c r="G917" s="93">
        <v>28.3</v>
      </c>
      <c r="H917" s="93">
        <v>3054.0</v>
      </c>
      <c r="I917" s="15" t="s">
        <v>4146</v>
      </c>
      <c r="J917" s="107">
        <v>0.03689</v>
      </c>
      <c r="K917" s="93">
        <v>2.5</v>
      </c>
      <c r="L917" s="15" t="s">
        <v>4147</v>
      </c>
      <c r="M917" s="104" t="str">
        <f t="shared" si="1"/>
        <v>#REF!</v>
      </c>
      <c r="N917" s="105">
        <f t="shared" si="2"/>
        <v>3053.003534</v>
      </c>
      <c r="O917" s="108" t="str">
        <f>IFERROR(IF(IF(LEFT(I917,1)="B",VLOOKUP(A917,'item dashboard'!A:K,11,0),"")&lt;1,0,IF(LEFT(I917,1)="b",VLOOKUP(A917,'item dashboard'!A:K,11,0),"")),"")</f>
        <v/>
      </c>
      <c r="P917" s="105" t="str">
        <f>IFERROR(VLOOKUP(A917,[2]Sheet2!$A:$C,3,0),1)</f>
        <v>#ERROR!</v>
      </c>
      <c r="Q917" s="109" t="str">
        <f>VLOOKUP(A917,'item dashboard'!A:A,1,0)</f>
        <v>B-L500-Y155EXP</v>
      </c>
      <c r="R917" s="109"/>
      <c r="S917" s="109"/>
    </row>
    <row r="918" ht="12.75" customHeight="1">
      <c r="A918" s="15" t="s">
        <v>1889</v>
      </c>
      <c r="B918" s="15" t="s">
        <v>1890</v>
      </c>
      <c r="C918" s="107">
        <v>0.155</v>
      </c>
      <c r="D918" s="15" t="s">
        <v>4148</v>
      </c>
      <c r="E918" s="93">
        <v>3600.0</v>
      </c>
      <c r="F918" s="93">
        <v>1.0</v>
      </c>
      <c r="G918" s="93">
        <v>18.0</v>
      </c>
      <c r="H918" s="93">
        <v>4800.0</v>
      </c>
      <c r="I918" s="15" t="s">
        <v>1886</v>
      </c>
      <c r="J918" s="107">
        <v>1.0</v>
      </c>
      <c r="K918" s="93">
        <v>2.0</v>
      </c>
      <c r="L918" s="15" t="s">
        <v>4147</v>
      </c>
      <c r="M918" s="104" t="str">
        <f t="shared" si="1"/>
        <v>#REF!</v>
      </c>
      <c r="N918" s="105">
        <f t="shared" si="2"/>
        <v>4800</v>
      </c>
      <c r="O918" s="108">
        <f>IFERROR(IF(IF(LEFT(I918,1)="B",VLOOKUP(A918,'item dashboard'!A:K,11,0),"")&lt;1,0,IF(LEFT(I918,1)="b",VLOOKUP(A918,'item dashboard'!A:K,11,0),"")),"")</f>
        <v>0</v>
      </c>
      <c r="P918" s="105" t="str">
        <f>IFERROR(VLOOKUP(A918,[2]Sheet2!$A:$C,3,0),1)</f>
        <v>#ERROR!</v>
      </c>
      <c r="Q918" s="109" t="str">
        <f>VLOOKUP(A918,'item dashboard'!A:A,1,0)</f>
        <v>B-L500-Y155UWI</v>
      </c>
      <c r="R918" s="109"/>
      <c r="S918" s="109"/>
    </row>
    <row r="919" ht="12.75" customHeight="1">
      <c r="A919" s="15" t="s">
        <v>1891</v>
      </c>
      <c r="B919" s="15" t="s">
        <v>1892</v>
      </c>
      <c r="C919" s="107">
        <v>0.028999999999999998</v>
      </c>
      <c r="D919" s="15" t="s">
        <v>4158</v>
      </c>
      <c r="E919" s="93">
        <v>7200.0</v>
      </c>
      <c r="F919" s="93">
        <v>1.0</v>
      </c>
      <c r="G919" s="93">
        <v>18.0</v>
      </c>
      <c r="H919" s="93">
        <v>33600.0</v>
      </c>
      <c r="I919" s="15" t="s">
        <v>4146</v>
      </c>
      <c r="J919" s="107">
        <v>0.006902</v>
      </c>
      <c r="K919" s="93">
        <v>2.5</v>
      </c>
      <c r="L919" s="15" t="s">
        <v>4147</v>
      </c>
      <c r="M919" s="104" t="str">
        <f t="shared" si="1"/>
        <v>#REF!</v>
      </c>
      <c r="N919" s="105">
        <f t="shared" si="2"/>
        <v>4800</v>
      </c>
      <c r="O919" s="108" t="str">
        <f>IFERROR(IF(IF(LEFT(I919,1)="B",VLOOKUP(A919,'item dashboard'!A:K,11,0),"")&lt;1,0,IF(LEFT(I919,1)="b",VLOOKUP(A919,'item dashboard'!A:K,11,0),"")),"")</f>
        <v/>
      </c>
      <c r="P919" s="105" t="str">
        <f>IFERROR(VLOOKUP(A919,[2]Sheet2!$A:$C,3,0),1)</f>
        <v>#ERROR!</v>
      </c>
      <c r="Q919" s="109" t="str">
        <f>VLOOKUP(A919,'item dashboard'!A:A,1,0)</f>
        <v>B-L501-BN29</v>
      </c>
      <c r="R919" s="109"/>
      <c r="S919" s="109"/>
    </row>
    <row r="920" ht="12.75" customHeight="1">
      <c r="A920" s="15" t="s">
        <v>1893</v>
      </c>
      <c r="B920" s="15" t="s">
        <v>1894</v>
      </c>
      <c r="C920" s="107">
        <v>0.028999999999999998</v>
      </c>
      <c r="D920" s="15" t="s">
        <v>4158</v>
      </c>
      <c r="E920" s="93">
        <v>7200.0</v>
      </c>
      <c r="F920" s="93">
        <v>1.0</v>
      </c>
      <c r="G920" s="93">
        <v>15.42</v>
      </c>
      <c r="H920" s="93">
        <v>5604.0</v>
      </c>
      <c r="I920" s="15" t="s">
        <v>4146</v>
      </c>
      <c r="J920" s="107">
        <v>0.007018</v>
      </c>
      <c r="K920" s="93">
        <v>2.5</v>
      </c>
      <c r="L920" s="15" t="s">
        <v>4147</v>
      </c>
      <c r="M920" s="104" t="str">
        <f t="shared" si="1"/>
        <v>#REF!</v>
      </c>
      <c r="N920" s="105">
        <f t="shared" si="2"/>
        <v>5603.11284</v>
      </c>
      <c r="O920" s="108" t="str">
        <f>IFERROR(IF(IF(LEFT(I920,1)="B",VLOOKUP(A920,'item dashboard'!A:K,11,0),"")&lt;1,0,IF(LEFT(I920,1)="b",VLOOKUP(A920,'item dashboard'!A:K,11,0),"")),"")</f>
        <v/>
      </c>
      <c r="P920" s="105" t="str">
        <f>IFERROR(VLOOKUP(A920,[2]Sheet2!$A:$C,3,0),1)</f>
        <v>#ERROR!</v>
      </c>
      <c r="Q920" s="109" t="str">
        <f>VLOOKUP(A920,'item dashboard'!A:A,1,0)</f>
        <v>B-L501-GY29</v>
      </c>
      <c r="R920" s="109"/>
      <c r="S920" s="109"/>
    </row>
    <row r="921" ht="12.75" customHeight="1">
      <c r="A921" s="15" t="s">
        <v>1895</v>
      </c>
      <c r="B921" s="15" t="s">
        <v>1841</v>
      </c>
      <c r="C921" s="107">
        <v>0.17</v>
      </c>
      <c r="D921" s="15" t="s">
        <v>4161</v>
      </c>
      <c r="E921" s="93">
        <v>10800.0</v>
      </c>
      <c r="F921" s="93">
        <v>1.0</v>
      </c>
      <c r="G921" s="93">
        <v>42.0</v>
      </c>
      <c r="H921" s="93">
        <v>14400.0</v>
      </c>
      <c r="I921" s="15" t="s">
        <v>4146</v>
      </c>
      <c r="J921" s="107">
        <v>0.08865</v>
      </c>
      <c r="K921" s="93">
        <v>2.5</v>
      </c>
      <c r="L921" s="15" t="s">
        <v>4147</v>
      </c>
      <c r="M921" s="104" t="str">
        <f t="shared" si="1"/>
        <v>#REF!</v>
      </c>
      <c r="N921" s="105">
        <f t="shared" si="2"/>
        <v>2057.142857</v>
      </c>
      <c r="O921" s="108" t="str">
        <f>IFERROR(IF(IF(LEFT(I921,1)="B",VLOOKUP(A921,'item dashboard'!A:K,11,0),"")&lt;1,0,IF(LEFT(I921,1)="b",VLOOKUP(A921,'item dashboard'!A:K,11,0),"")),"")</f>
        <v/>
      </c>
      <c r="P921" s="105" t="str">
        <f>IFERROR(VLOOKUP(A921,[2]Sheet2!$A:$C,3,0),1)</f>
        <v>#ERROR!</v>
      </c>
      <c r="Q921" s="109" t="str">
        <f>VLOOKUP(A921,'item dashboard'!A:A,1,0)</f>
        <v>B-L502-ANY170</v>
      </c>
      <c r="R921" s="109"/>
      <c r="S921" s="109"/>
    </row>
    <row r="922" ht="12.75" customHeight="1">
      <c r="A922" s="15" t="s">
        <v>4237</v>
      </c>
      <c r="B922" s="15" t="s">
        <v>1716</v>
      </c>
      <c r="C922" s="107">
        <v>0.155</v>
      </c>
      <c r="D922" s="15" t="s">
        <v>4161</v>
      </c>
      <c r="E922" s="93">
        <v>10800.0</v>
      </c>
      <c r="F922" s="93">
        <v>1.0</v>
      </c>
      <c r="G922" s="93">
        <v>42.0</v>
      </c>
      <c r="H922" s="93">
        <v>14400.0</v>
      </c>
      <c r="I922" s="15" t="s">
        <v>4146</v>
      </c>
      <c r="J922" s="107">
        <v>0.03875</v>
      </c>
      <c r="K922" s="93">
        <v>2.5</v>
      </c>
      <c r="L922" s="15" t="s">
        <v>4147</v>
      </c>
      <c r="M922" s="104" t="str">
        <f t="shared" si="1"/>
        <v>#REF!</v>
      </c>
      <c r="N922" s="105">
        <f t="shared" si="2"/>
        <v>2057.142857</v>
      </c>
      <c r="O922" s="108" t="str">
        <f>IFERROR(IF(IF(LEFT(I922,1)="B",VLOOKUP(A922,'item dashboard'!A:K,11,0),"")&lt;1,0,IF(LEFT(I922,1)="b",VLOOKUP(A922,'item dashboard'!A:K,11,0),"")),"")</f>
        <v/>
      </c>
      <c r="P922" s="105" t="str">
        <f>IFERROR(VLOOKUP(A922,[2]Sheet2!$A:$C,3,0),1)</f>
        <v>#ERROR!</v>
      </c>
      <c r="Q922" s="109" t="str">
        <f>VLOOKUP(A922,'item dashboard'!A:A,1,0)</f>
        <v>#N/A</v>
      </c>
      <c r="R922" s="109"/>
      <c r="S922" s="109"/>
    </row>
    <row r="923" ht="12.75" customHeight="1">
      <c r="A923" s="15" t="s">
        <v>4238</v>
      </c>
      <c r="B923" s="15" t="s">
        <v>4212</v>
      </c>
      <c r="C923" s="107">
        <v>0.155</v>
      </c>
      <c r="D923" s="15" t="s">
        <v>4148</v>
      </c>
      <c r="E923" s="93">
        <v>3600.0</v>
      </c>
      <c r="F923" s="93">
        <v>1.0</v>
      </c>
      <c r="G923" s="93">
        <v>18.0</v>
      </c>
      <c r="H923" s="93">
        <v>4800.0</v>
      </c>
      <c r="I923" s="15" t="s">
        <v>4237</v>
      </c>
      <c r="J923" s="107">
        <v>1.0</v>
      </c>
      <c r="K923" s="93">
        <v>2.0</v>
      </c>
      <c r="L923" s="15" t="s">
        <v>4147</v>
      </c>
      <c r="M923" s="104" t="str">
        <f t="shared" si="1"/>
        <v>#REF!</v>
      </c>
      <c r="N923" s="105">
        <f t="shared" si="2"/>
        <v>4800</v>
      </c>
      <c r="O923" s="108" t="str">
        <f>IFERROR(IF(IF(LEFT(I923,1)="B",VLOOKUP(A923,'item dashboard'!A:K,11,0),"")&lt;1,0,IF(LEFT(I923,1)="b",VLOOKUP(A923,'item dashboard'!A:K,11,0),"")),"")</f>
        <v/>
      </c>
      <c r="P923" s="105" t="str">
        <f>IFERROR(VLOOKUP(A923,[2]Sheet2!$A:$C,3,0),1)</f>
        <v>#ERROR!</v>
      </c>
      <c r="Q923" s="109" t="str">
        <f>VLOOKUP(A923,'item dashboard'!A:A,1,0)</f>
        <v>#N/A</v>
      </c>
      <c r="R923" s="109"/>
      <c r="S923" s="109"/>
    </row>
    <row r="924" ht="12.75" customHeight="1">
      <c r="A924" s="15" t="s">
        <v>4239</v>
      </c>
      <c r="B924" s="15" t="s">
        <v>4240</v>
      </c>
      <c r="C924" s="107">
        <v>0.155</v>
      </c>
      <c r="D924" s="15" t="s">
        <v>4148</v>
      </c>
      <c r="E924" s="93">
        <v>3600.0</v>
      </c>
      <c r="F924" s="93">
        <v>1.0</v>
      </c>
      <c r="G924" s="93">
        <v>18.0</v>
      </c>
      <c r="H924" s="93">
        <v>4800.0</v>
      </c>
      <c r="I924" s="15" t="s">
        <v>4237</v>
      </c>
      <c r="J924" s="107">
        <v>1.0</v>
      </c>
      <c r="K924" s="93">
        <v>2.0</v>
      </c>
      <c r="L924" s="15" t="s">
        <v>4147</v>
      </c>
      <c r="M924" s="104" t="str">
        <f t="shared" si="1"/>
        <v>#REF!</v>
      </c>
      <c r="N924" s="105">
        <f t="shared" si="2"/>
        <v>4800</v>
      </c>
      <c r="O924" s="108" t="str">
        <f>IFERROR(IF(IF(LEFT(I924,1)="B",VLOOKUP(A924,'item dashboard'!A:K,11,0),"")&lt;1,0,IF(LEFT(I924,1)="b",VLOOKUP(A924,'item dashboard'!A:K,11,0),"")),"")</f>
        <v/>
      </c>
      <c r="P924" s="105" t="str">
        <f>IFERROR(VLOOKUP(A924,[2]Sheet2!$A:$C,3,0),1)</f>
        <v>#ERROR!</v>
      </c>
      <c r="Q924" s="109" t="str">
        <f>VLOOKUP(A924,'item dashboard'!A:A,1,0)</f>
        <v>#N/A</v>
      </c>
      <c r="R924" s="109"/>
      <c r="S924" s="109"/>
    </row>
    <row r="925" ht="12.75" customHeight="1">
      <c r="A925" s="15" t="s">
        <v>4241</v>
      </c>
      <c r="B925" s="15" t="s">
        <v>4242</v>
      </c>
      <c r="C925" s="107">
        <v>0.155</v>
      </c>
      <c r="D925" s="15" t="s">
        <v>4148</v>
      </c>
      <c r="E925" s="93">
        <v>3600.0</v>
      </c>
      <c r="F925" s="93">
        <v>1.0</v>
      </c>
      <c r="G925" s="93">
        <v>18.0</v>
      </c>
      <c r="H925" s="93">
        <v>4800.0</v>
      </c>
      <c r="I925" s="15" t="s">
        <v>4237</v>
      </c>
      <c r="J925" s="107">
        <v>1.0</v>
      </c>
      <c r="K925" s="93">
        <v>2.0</v>
      </c>
      <c r="L925" s="15" t="s">
        <v>4147</v>
      </c>
      <c r="M925" s="104" t="str">
        <f t="shared" si="1"/>
        <v>#REF!</v>
      </c>
      <c r="N925" s="105">
        <f t="shared" si="2"/>
        <v>4800</v>
      </c>
      <c r="O925" s="108" t="str">
        <f>IFERROR(IF(IF(LEFT(I925,1)="B",VLOOKUP(A925,'item dashboard'!A:K,11,0),"")&lt;1,0,IF(LEFT(I925,1)="b",VLOOKUP(A925,'item dashboard'!A:K,11,0),"")),"")</f>
        <v/>
      </c>
      <c r="P925" s="105" t="str">
        <f>IFERROR(VLOOKUP(A925,[2]Sheet2!$A:$C,3,0),1)</f>
        <v>#ERROR!</v>
      </c>
      <c r="Q925" s="109" t="str">
        <f>VLOOKUP(A925,'item dashboard'!A:A,1,0)</f>
        <v>#N/A</v>
      </c>
      <c r="R925" s="109"/>
      <c r="S925" s="109"/>
    </row>
    <row r="926" ht="12.75" customHeight="1">
      <c r="A926" s="15" t="s">
        <v>4243</v>
      </c>
      <c r="B926" s="15" t="s">
        <v>4244</v>
      </c>
      <c r="C926" s="107">
        <v>0.155</v>
      </c>
      <c r="D926" s="15" t="s">
        <v>4148</v>
      </c>
      <c r="E926" s="93">
        <v>3600.0</v>
      </c>
      <c r="F926" s="93">
        <v>1.0</v>
      </c>
      <c r="G926" s="93">
        <v>18.0</v>
      </c>
      <c r="H926" s="93">
        <v>4800.0</v>
      </c>
      <c r="I926" s="15" t="s">
        <v>4237</v>
      </c>
      <c r="J926" s="107">
        <v>1.0</v>
      </c>
      <c r="K926" s="93">
        <v>2.0</v>
      </c>
      <c r="L926" s="15" t="s">
        <v>4147</v>
      </c>
      <c r="M926" s="104" t="str">
        <f t="shared" si="1"/>
        <v>#REF!</v>
      </c>
      <c r="N926" s="105">
        <f t="shared" si="2"/>
        <v>4800</v>
      </c>
      <c r="O926" s="108" t="str">
        <f>IFERROR(IF(IF(LEFT(I926,1)="B",VLOOKUP(A926,'item dashboard'!A:K,11,0),"")&lt;1,0,IF(LEFT(I926,1)="b",VLOOKUP(A926,'item dashboard'!A:K,11,0),"")),"")</f>
        <v/>
      </c>
      <c r="P926" s="105" t="str">
        <f>IFERROR(VLOOKUP(A926,[2]Sheet2!$A:$C,3,0),1)</f>
        <v>#ERROR!</v>
      </c>
      <c r="Q926" s="109" t="str">
        <f>VLOOKUP(A926,'item dashboard'!A:A,1,0)</f>
        <v>#N/A</v>
      </c>
      <c r="R926" s="109"/>
      <c r="S926" s="109"/>
    </row>
    <row r="927" ht="12.75" customHeight="1">
      <c r="A927" s="15" t="s">
        <v>4245</v>
      </c>
      <c r="B927" s="15" t="s">
        <v>4246</v>
      </c>
      <c r="C927" s="107">
        <v>0.155</v>
      </c>
      <c r="D927" s="15" t="s">
        <v>4148</v>
      </c>
      <c r="E927" s="93">
        <v>3600.0</v>
      </c>
      <c r="F927" s="93">
        <v>1.0</v>
      </c>
      <c r="G927" s="93">
        <v>18.0</v>
      </c>
      <c r="H927" s="93">
        <v>4800.0</v>
      </c>
      <c r="I927" s="15" t="s">
        <v>4237</v>
      </c>
      <c r="J927" s="107">
        <v>1.0</v>
      </c>
      <c r="K927" s="93">
        <v>2.0</v>
      </c>
      <c r="L927" s="15" t="s">
        <v>4147</v>
      </c>
      <c r="M927" s="104" t="str">
        <f t="shared" si="1"/>
        <v>#REF!</v>
      </c>
      <c r="N927" s="105">
        <f t="shared" si="2"/>
        <v>4800</v>
      </c>
      <c r="O927" s="108" t="str">
        <f>IFERROR(IF(IF(LEFT(I927,1)="B",VLOOKUP(A927,'item dashboard'!A:K,11,0),"")&lt;1,0,IF(LEFT(I927,1)="b",VLOOKUP(A927,'item dashboard'!A:K,11,0),"")),"")</f>
        <v/>
      </c>
      <c r="P927" s="105" t="str">
        <f>IFERROR(VLOOKUP(A927,[2]Sheet2!$A:$C,3,0),1)</f>
        <v>#ERROR!</v>
      </c>
      <c r="Q927" s="109" t="str">
        <f>VLOOKUP(A927,'item dashboard'!A:A,1,0)</f>
        <v>#N/A</v>
      </c>
      <c r="R927" s="109"/>
      <c r="S927" s="109"/>
    </row>
    <row r="928" ht="12.75" customHeight="1">
      <c r="A928" s="15" t="s">
        <v>4247</v>
      </c>
      <c r="B928" s="15" t="s">
        <v>4248</v>
      </c>
      <c r="C928" s="107">
        <v>0.155</v>
      </c>
      <c r="D928" s="15" t="s">
        <v>4148</v>
      </c>
      <c r="E928" s="93">
        <v>3600.0</v>
      </c>
      <c r="F928" s="93">
        <v>1.0</v>
      </c>
      <c r="G928" s="93">
        <v>18.0</v>
      </c>
      <c r="H928" s="93">
        <v>4800.0</v>
      </c>
      <c r="I928" s="15" t="s">
        <v>4237</v>
      </c>
      <c r="J928" s="107">
        <v>1.0</v>
      </c>
      <c r="K928" s="93">
        <v>2.0</v>
      </c>
      <c r="L928" s="15" t="s">
        <v>4147</v>
      </c>
      <c r="M928" s="104" t="str">
        <f t="shared" si="1"/>
        <v>#REF!</v>
      </c>
      <c r="N928" s="105">
        <f t="shared" si="2"/>
        <v>4800</v>
      </c>
      <c r="O928" s="108" t="str">
        <f>IFERROR(IF(IF(LEFT(I928,1)="B",VLOOKUP(A928,'item dashboard'!A:K,11,0),"")&lt;1,0,IF(LEFT(I928,1)="b",VLOOKUP(A928,'item dashboard'!A:K,11,0),"")),"")</f>
        <v/>
      </c>
      <c r="P928" s="105" t="str">
        <f>IFERROR(VLOOKUP(A928,[2]Sheet2!$A:$C,3,0),1)</f>
        <v>#ERROR!</v>
      </c>
      <c r="Q928" s="109" t="str">
        <f>VLOOKUP(A928,'item dashboard'!A:A,1,0)</f>
        <v>#N/A</v>
      </c>
      <c r="R928" s="109"/>
      <c r="S928" s="109"/>
    </row>
    <row r="929" ht="12.75" customHeight="1">
      <c r="A929" s="15" t="s">
        <v>4249</v>
      </c>
      <c r="B929" s="15" t="s">
        <v>4250</v>
      </c>
      <c r="C929" s="107">
        <v>0.155</v>
      </c>
      <c r="D929" s="15" t="s">
        <v>4148</v>
      </c>
      <c r="E929" s="93">
        <v>3600.0</v>
      </c>
      <c r="F929" s="93">
        <v>1.0</v>
      </c>
      <c r="G929" s="93">
        <v>18.0</v>
      </c>
      <c r="H929" s="93">
        <v>4800.0</v>
      </c>
      <c r="I929" s="15" t="s">
        <v>4237</v>
      </c>
      <c r="J929" s="107">
        <v>1.0</v>
      </c>
      <c r="K929" s="93">
        <v>2.0</v>
      </c>
      <c r="L929" s="15" t="s">
        <v>4147</v>
      </c>
      <c r="M929" s="104" t="str">
        <f t="shared" si="1"/>
        <v>#REF!</v>
      </c>
      <c r="N929" s="105">
        <f t="shared" si="2"/>
        <v>4800</v>
      </c>
      <c r="O929" s="108" t="str">
        <f>IFERROR(IF(IF(LEFT(I929,1)="B",VLOOKUP(A929,'item dashboard'!A:K,11,0),"")&lt;1,0,IF(LEFT(I929,1)="b",VLOOKUP(A929,'item dashboard'!A:K,11,0),"")),"")</f>
        <v/>
      </c>
      <c r="P929" s="105" t="str">
        <f>IFERROR(VLOOKUP(A929,[2]Sheet2!$A:$C,3,0),1)</f>
        <v>#ERROR!</v>
      </c>
      <c r="Q929" s="109" t="str">
        <f>VLOOKUP(A929,'item dashboard'!A:A,1,0)</f>
        <v>#N/A</v>
      </c>
      <c r="R929" s="109"/>
      <c r="S929" s="109"/>
    </row>
    <row r="930" ht="12.75" customHeight="1">
      <c r="A930" s="15" t="s">
        <v>4251</v>
      </c>
      <c r="B930" s="15" t="s">
        <v>4252</v>
      </c>
      <c r="C930" s="107">
        <v>0.155</v>
      </c>
      <c r="D930" s="15" t="s">
        <v>4148</v>
      </c>
      <c r="E930" s="93">
        <v>3600.0</v>
      </c>
      <c r="F930" s="93">
        <v>1.0</v>
      </c>
      <c r="G930" s="93">
        <v>18.0</v>
      </c>
      <c r="H930" s="93">
        <v>4800.0</v>
      </c>
      <c r="I930" s="15" t="s">
        <v>4237</v>
      </c>
      <c r="J930" s="107">
        <v>1.0</v>
      </c>
      <c r="K930" s="93">
        <v>2.0</v>
      </c>
      <c r="L930" s="15" t="s">
        <v>4147</v>
      </c>
      <c r="M930" s="104" t="str">
        <f t="shared" si="1"/>
        <v>#REF!</v>
      </c>
      <c r="N930" s="105">
        <f t="shared" si="2"/>
        <v>4800</v>
      </c>
      <c r="O930" s="108" t="str">
        <f>IFERROR(IF(IF(LEFT(I930,1)="B",VLOOKUP(A930,'item dashboard'!A:K,11,0),"")&lt;1,0,IF(LEFT(I930,1)="b",VLOOKUP(A930,'item dashboard'!A:K,11,0),"")),"")</f>
        <v/>
      </c>
      <c r="P930" s="105" t="str">
        <f>IFERROR(VLOOKUP(A930,[2]Sheet2!$A:$C,3,0),1)</f>
        <v>#ERROR!</v>
      </c>
      <c r="Q930" s="109" t="str">
        <f>VLOOKUP(A930,'item dashboard'!A:A,1,0)</f>
        <v>#N/A</v>
      </c>
      <c r="R930" s="109"/>
      <c r="S930" s="109"/>
    </row>
    <row r="931" ht="12.75" customHeight="1">
      <c r="A931" s="15" t="s">
        <v>4253</v>
      </c>
      <c r="B931" s="15" t="s">
        <v>4254</v>
      </c>
      <c r="C931" s="107">
        <v>0.155</v>
      </c>
      <c r="D931" s="15" t="s">
        <v>4148</v>
      </c>
      <c r="E931" s="93">
        <v>3600.0</v>
      </c>
      <c r="F931" s="93">
        <v>1.0</v>
      </c>
      <c r="G931" s="93">
        <v>18.0</v>
      </c>
      <c r="H931" s="93">
        <v>4800.0</v>
      </c>
      <c r="I931" s="15" t="s">
        <v>4237</v>
      </c>
      <c r="J931" s="107">
        <v>1.0</v>
      </c>
      <c r="K931" s="93">
        <v>2.0</v>
      </c>
      <c r="L931" s="15" t="s">
        <v>4147</v>
      </c>
      <c r="M931" s="104" t="str">
        <f t="shared" si="1"/>
        <v>#REF!</v>
      </c>
      <c r="N931" s="105">
        <f t="shared" si="2"/>
        <v>4800</v>
      </c>
      <c r="O931" s="108" t="str">
        <f>IFERROR(IF(IF(LEFT(I931,1)="B",VLOOKUP(A931,'item dashboard'!A:K,11,0),"")&lt;1,0,IF(LEFT(I931,1)="b",VLOOKUP(A931,'item dashboard'!A:K,11,0),"")),"")</f>
        <v/>
      </c>
      <c r="P931" s="105" t="str">
        <f>IFERROR(VLOOKUP(A931,[2]Sheet2!$A:$C,3,0),1)</f>
        <v>#ERROR!</v>
      </c>
      <c r="Q931" s="109" t="str">
        <f>VLOOKUP(A931,'item dashboard'!A:A,1,0)</f>
        <v>#N/A</v>
      </c>
      <c r="R931" s="109"/>
      <c r="S931" s="109"/>
    </row>
    <row r="932" ht="12.75" customHeight="1">
      <c r="A932" s="15" t="s">
        <v>4255</v>
      </c>
      <c r="B932" s="15" t="s">
        <v>4256</v>
      </c>
      <c r="C932" s="107">
        <v>0.155</v>
      </c>
      <c r="D932" s="15" t="s">
        <v>4148</v>
      </c>
      <c r="E932" s="93">
        <v>3600.0</v>
      </c>
      <c r="F932" s="93">
        <v>1.0</v>
      </c>
      <c r="G932" s="93">
        <v>18.0</v>
      </c>
      <c r="H932" s="93">
        <v>4800.0</v>
      </c>
      <c r="I932" s="15" t="s">
        <v>4237</v>
      </c>
      <c r="J932" s="107">
        <v>1.0</v>
      </c>
      <c r="K932" s="93">
        <v>2.0</v>
      </c>
      <c r="L932" s="15" t="s">
        <v>4147</v>
      </c>
      <c r="M932" s="104" t="str">
        <f t="shared" si="1"/>
        <v>#REF!</v>
      </c>
      <c r="N932" s="105">
        <f t="shared" si="2"/>
        <v>4800</v>
      </c>
      <c r="O932" s="108" t="str">
        <f>IFERROR(IF(IF(LEFT(I932,1)="B",VLOOKUP(A932,'item dashboard'!A:K,11,0),"")&lt;1,0,IF(LEFT(I932,1)="b",VLOOKUP(A932,'item dashboard'!A:K,11,0),"")),"")</f>
        <v/>
      </c>
      <c r="P932" s="105" t="str">
        <f>IFERROR(VLOOKUP(A932,[2]Sheet2!$A:$C,3,0),1)</f>
        <v>#ERROR!</v>
      </c>
      <c r="Q932" s="109" t="str">
        <f>VLOOKUP(A932,'item dashboard'!A:A,1,0)</f>
        <v>#N/A</v>
      </c>
      <c r="R932" s="109"/>
      <c r="S932" s="109"/>
    </row>
    <row r="933" ht="12.75" customHeight="1">
      <c r="A933" s="15" t="s">
        <v>4257</v>
      </c>
      <c r="B933" s="15" t="s">
        <v>4258</v>
      </c>
      <c r="C933" s="107">
        <v>0.155</v>
      </c>
      <c r="D933" s="15" t="s">
        <v>4148</v>
      </c>
      <c r="E933" s="93">
        <v>3600.0</v>
      </c>
      <c r="F933" s="93">
        <v>1.0</v>
      </c>
      <c r="G933" s="93">
        <v>18.0</v>
      </c>
      <c r="H933" s="93">
        <v>4800.0</v>
      </c>
      <c r="I933" s="15" t="s">
        <v>4237</v>
      </c>
      <c r="J933" s="107">
        <v>1.0</v>
      </c>
      <c r="K933" s="93">
        <v>2.0</v>
      </c>
      <c r="L933" s="15" t="s">
        <v>4147</v>
      </c>
      <c r="M933" s="104" t="str">
        <f t="shared" si="1"/>
        <v>#REF!</v>
      </c>
      <c r="N933" s="105">
        <f t="shared" si="2"/>
        <v>4800</v>
      </c>
      <c r="O933" s="108" t="str">
        <f>IFERROR(IF(IF(LEFT(I933,1)="B",VLOOKUP(A933,'item dashboard'!A:K,11,0),"")&lt;1,0,IF(LEFT(I933,1)="b",VLOOKUP(A933,'item dashboard'!A:K,11,0),"")),"")</f>
        <v/>
      </c>
      <c r="P933" s="105" t="str">
        <f>IFERROR(VLOOKUP(A933,[2]Sheet2!$A:$C,3,0),1)</f>
        <v>#ERROR!</v>
      </c>
      <c r="Q933" s="109" t="str">
        <f>VLOOKUP(A933,'item dashboard'!A:A,1,0)</f>
        <v>#N/A</v>
      </c>
      <c r="R933" s="109"/>
      <c r="S933" s="109"/>
    </row>
    <row r="934" ht="12.75" customHeight="1">
      <c r="A934" s="15" t="s">
        <v>4259</v>
      </c>
      <c r="B934" s="15" t="s">
        <v>4260</v>
      </c>
      <c r="C934" s="107">
        <v>0.155</v>
      </c>
      <c r="D934" s="15" t="s">
        <v>4148</v>
      </c>
      <c r="E934" s="93">
        <v>3600.0</v>
      </c>
      <c r="F934" s="93">
        <v>1.0</v>
      </c>
      <c r="G934" s="93">
        <v>18.0</v>
      </c>
      <c r="H934" s="93">
        <v>4800.0</v>
      </c>
      <c r="I934" s="15" t="s">
        <v>4237</v>
      </c>
      <c r="J934" s="107">
        <v>1.0</v>
      </c>
      <c r="K934" s="93">
        <v>2.0</v>
      </c>
      <c r="L934" s="15" t="s">
        <v>4147</v>
      </c>
      <c r="M934" s="104" t="str">
        <f t="shared" si="1"/>
        <v>#REF!</v>
      </c>
      <c r="N934" s="105">
        <f t="shared" si="2"/>
        <v>4800</v>
      </c>
      <c r="O934" s="108" t="str">
        <f>IFERROR(IF(IF(LEFT(I934,1)="B",VLOOKUP(A934,'item dashboard'!A:K,11,0),"")&lt;1,0,IF(LEFT(I934,1)="b",VLOOKUP(A934,'item dashboard'!A:K,11,0),"")),"")</f>
        <v/>
      </c>
      <c r="P934" s="105" t="str">
        <f>IFERROR(VLOOKUP(A934,[2]Sheet2!$A:$C,3,0),1)</f>
        <v>#ERROR!</v>
      </c>
      <c r="Q934" s="109" t="str">
        <f>VLOOKUP(A934,'item dashboard'!A:A,1,0)</f>
        <v>#N/A</v>
      </c>
      <c r="R934" s="109"/>
      <c r="S934" s="109"/>
    </row>
    <row r="935" ht="12.75" customHeight="1">
      <c r="A935" s="15" t="s">
        <v>4261</v>
      </c>
      <c r="B935" s="15" t="s">
        <v>4262</v>
      </c>
      <c r="C935" s="107">
        <v>0.19</v>
      </c>
      <c r="D935" s="15" t="s">
        <v>4161</v>
      </c>
      <c r="E935" s="93">
        <v>10800.0</v>
      </c>
      <c r="F935" s="93">
        <v>1.0</v>
      </c>
      <c r="G935" s="93">
        <v>50.15</v>
      </c>
      <c r="H935" s="93">
        <v>1723.0</v>
      </c>
      <c r="I935" s="15" t="s">
        <v>4146</v>
      </c>
      <c r="J935" s="107">
        <v>0.0475</v>
      </c>
      <c r="K935" s="93">
        <v>2.5</v>
      </c>
      <c r="L935" s="15" t="s">
        <v>4149</v>
      </c>
      <c r="M935" s="104" t="str">
        <f t="shared" si="1"/>
        <v>#REF!</v>
      </c>
      <c r="N935" s="105">
        <f t="shared" si="2"/>
        <v>1722.831505</v>
      </c>
      <c r="O935" s="108" t="str">
        <f>IFERROR(IF(IF(LEFT(I935,1)="B",VLOOKUP(A935,'item dashboard'!A:K,11,0),"")&lt;1,0,IF(LEFT(I935,1)="b",VLOOKUP(A935,'item dashboard'!A:K,11,0),"")),"")</f>
        <v/>
      </c>
      <c r="P935" s="105" t="str">
        <f>IFERROR(VLOOKUP(A935,[2]Sheet2!$A:$C,3,0),1)</f>
        <v>#ERROR!</v>
      </c>
      <c r="Q935" s="109" t="str">
        <f>VLOOKUP(A935,'item dashboard'!A:A,1,0)</f>
        <v>#N/A</v>
      </c>
      <c r="R935" s="109"/>
      <c r="S935" s="109"/>
    </row>
    <row r="936" ht="12.75" customHeight="1">
      <c r="A936" s="15" t="s">
        <v>4263</v>
      </c>
      <c r="B936" s="15" t="s">
        <v>4264</v>
      </c>
      <c r="C936" s="107">
        <v>0.21</v>
      </c>
      <c r="D936" s="15" t="s">
        <v>4148</v>
      </c>
      <c r="E936" s="93">
        <v>3600.0</v>
      </c>
      <c r="F936" s="93">
        <v>1.0</v>
      </c>
      <c r="G936" s="93">
        <v>18.0</v>
      </c>
      <c r="H936" s="93">
        <v>4800.0</v>
      </c>
      <c r="I936" s="15" t="s">
        <v>4237</v>
      </c>
      <c r="J936" s="107">
        <v>1.0</v>
      </c>
      <c r="K936" s="93">
        <v>2.0</v>
      </c>
      <c r="L936" s="15" t="s">
        <v>4147</v>
      </c>
      <c r="M936" s="104" t="str">
        <f t="shared" si="1"/>
        <v>#REF!</v>
      </c>
      <c r="N936" s="105">
        <f t="shared" si="2"/>
        <v>4800</v>
      </c>
      <c r="O936" s="108" t="str">
        <f>IFERROR(IF(IF(LEFT(I936,1)="B",VLOOKUP(A936,'item dashboard'!A:K,11,0),"")&lt;1,0,IF(LEFT(I936,1)="b",VLOOKUP(A936,'item dashboard'!A:K,11,0),"")),"")</f>
        <v/>
      </c>
      <c r="P936" s="105" t="str">
        <f>IFERROR(VLOOKUP(A936,[2]Sheet2!$A:$C,3,0),1)</f>
        <v>#ERROR!</v>
      </c>
      <c r="Q936" s="109" t="str">
        <f>VLOOKUP(A936,'item dashboard'!A:A,1,0)</f>
        <v>#N/A</v>
      </c>
      <c r="R936" s="109"/>
      <c r="S936" s="109"/>
    </row>
    <row r="937" ht="12.75" customHeight="1">
      <c r="A937" s="15" t="s">
        <v>4265</v>
      </c>
      <c r="B937" s="15" t="s">
        <v>1786</v>
      </c>
      <c r="C937" s="107">
        <v>0.155</v>
      </c>
      <c r="D937" s="15" t="s">
        <v>4161</v>
      </c>
      <c r="E937" s="93">
        <v>10800.0</v>
      </c>
      <c r="F937" s="93">
        <v>1.0</v>
      </c>
      <c r="G937" s="93">
        <v>42.0</v>
      </c>
      <c r="H937" s="93">
        <v>14400.0</v>
      </c>
      <c r="I937" s="15" t="s">
        <v>4146</v>
      </c>
      <c r="J937" s="107">
        <v>0.03658</v>
      </c>
      <c r="K937" s="93">
        <v>2.5</v>
      </c>
      <c r="L937" s="15" t="s">
        <v>4147</v>
      </c>
      <c r="M937" s="104" t="str">
        <f t="shared" si="1"/>
        <v>#REF!</v>
      </c>
      <c r="N937" s="105">
        <f t="shared" si="2"/>
        <v>2057.142857</v>
      </c>
      <c r="O937" s="108" t="str">
        <f>IFERROR(IF(IF(LEFT(I937,1)="B",VLOOKUP(A937,'item dashboard'!A:K,11,0),"")&lt;1,0,IF(LEFT(I937,1)="b",VLOOKUP(A937,'item dashboard'!A:K,11,0),"")),"")</f>
        <v/>
      </c>
      <c r="P937" s="105" t="str">
        <f>IFERROR(VLOOKUP(A937,[2]Sheet2!$A:$C,3,0),1)</f>
        <v>#ERROR!</v>
      </c>
      <c r="Q937" s="109" t="str">
        <f>VLOOKUP(A937,'item dashboard'!A:A,1,0)</f>
        <v>#N/A</v>
      </c>
      <c r="R937" s="109"/>
      <c r="S937" s="109"/>
    </row>
    <row r="938" ht="12.75" customHeight="1">
      <c r="A938" s="15" t="s">
        <v>4266</v>
      </c>
      <c r="B938" s="15" t="s">
        <v>1791</v>
      </c>
      <c r="C938" s="107">
        <v>0.155</v>
      </c>
      <c r="D938" s="15" t="s">
        <v>4161</v>
      </c>
      <c r="E938" s="93">
        <v>10800.0</v>
      </c>
      <c r="F938" s="93">
        <v>1.0</v>
      </c>
      <c r="G938" s="93">
        <v>39.0</v>
      </c>
      <c r="H938" s="93">
        <v>2216.0</v>
      </c>
      <c r="I938" s="15" t="s">
        <v>4146</v>
      </c>
      <c r="J938" s="107">
        <v>0.03658</v>
      </c>
      <c r="K938" s="93">
        <v>2.5</v>
      </c>
      <c r="L938" s="15" t="s">
        <v>4147</v>
      </c>
      <c r="M938" s="104" t="str">
        <f t="shared" si="1"/>
        <v>#REF!</v>
      </c>
      <c r="N938" s="105">
        <f t="shared" si="2"/>
        <v>2215.384615</v>
      </c>
      <c r="O938" s="108" t="str">
        <f>IFERROR(IF(IF(LEFT(I938,1)="B",VLOOKUP(A938,'item dashboard'!A:K,11,0),"")&lt;1,0,IF(LEFT(I938,1)="b",VLOOKUP(A938,'item dashboard'!A:K,11,0),"")),"")</f>
        <v/>
      </c>
      <c r="P938" s="105" t="str">
        <f>IFERROR(VLOOKUP(A938,[2]Sheet2!$A:$C,3,0),1)</f>
        <v>#ERROR!</v>
      </c>
      <c r="Q938" s="109" t="str">
        <f>VLOOKUP(A938,'item dashboard'!A:A,1,0)</f>
        <v>#N/A</v>
      </c>
      <c r="R938" s="109"/>
      <c r="S938" s="109"/>
    </row>
    <row r="939" ht="12.75" customHeight="1">
      <c r="A939" s="15" t="s">
        <v>4267</v>
      </c>
      <c r="B939" s="15" t="s">
        <v>4268</v>
      </c>
      <c r="C939" s="107">
        <v>0.035</v>
      </c>
      <c r="D939" s="15" t="s">
        <v>4158</v>
      </c>
      <c r="E939" s="93">
        <v>7200.0</v>
      </c>
      <c r="F939" s="93">
        <v>1.0</v>
      </c>
      <c r="G939" s="93">
        <v>20.0</v>
      </c>
      <c r="H939" s="93">
        <v>4320.0</v>
      </c>
      <c r="I939" s="15" t="s">
        <v>4146</v>
      </c>
      <c r="J939" s="107">
        <v>0.017079999999999998</v>
      </c>
      <c r="K939" s="93">
        <v>2.5</v>
      </c>
      <c r="L939" s="15" t="s">
        <v>4149</v>
      </c>
      <c r="M939" s="104" t="str">
        <f t="shared" si="1"/>
        <v>#REF!</v>
      </c>
      <c r="N939" s="105">
        <f t="shared" si="2"/>
        <v>4320</v>
      </c>
      <c r="O939" s="108" t="str">
        <f>IFERROR(IF(IF(LEFT(I939,1)="B",VLOOKUP(A939,'item dashboard'!A:K,11,0),"")&lt;1,0,IF(LEFT(I939,1)="b",VLOOKUP(A939,'item dashboard'!A:K,11,0),"")),"")</f>
        <v/>
      </c>
      <c r="P939" s="105" t="str">
        <f>IFERROR(VLOOKUP(A939,[2]Sheet2!$A:$C,3,0),1)</f>
        <v>#ERROR!</v>
      </c>
      <c r="Q939" s="109" t="str">
        <f>VLOOKUP(A939,'item dashboard'!A:A,1,0)</f>
        <v>#N/A</v>
      </c>
      <c r="R939" s="109"/>
      <c r="S939" s="109"/>
    </row>
    <row r="940" ht="12.75" customHeight="1">
      <c r="A940" s="15" t="s">
        <v>4269</v>
      </c>
      <c r="B940" s="15" t="s">
        <v>1321</v>
      </c>
      <c r="C940" s="107">
        <v>0.03</v>
      </c>
      <c r="D940" s="15" t="s">
        <v>4158</v>
      </c>
      <c r="E940" s="93">
        <v>7200.0</v>
      </c>
      <c r="F940" s="93">
        <v>1.0</v>
      </c>
      <c r="G940" s="93">
        <v>17.0</v>
      </c>
      <c r="H940" s="93">
        <v>5083.0</v>
      </c>
      <c r="I940" s="15" t="s">
        <v>4146</v>
      </c>
      <c r="J940" s="107">
        <v>0.015</v>
      </c>
      <c r="K940" s="93">
        <v>2.5</v>
      </c>
      <c r="L940" s="15" t="s">
        <v>4147</v>
      </c>
      <c r="M940" s="104" t="str">
        <f t="shared" si="1"/>
        <v>#REF!</v>
      </c>
      <c r="N940" s="105">
        <f t="shared" si="2"/>
        <v>5082.352941</v>
      </c>
      <c r="O940" s="108" t="str">
        <f>IFERROR(IF(IF(LEFT(I940,1)="B",VLOOKUP(A940,'item dashboard'!A:K,11,0),"")&lt;1,0,IF(LEFT(I940,1)="b",VLOOKUP(A940,'item dashboard'!A:K,11,0),"")),"")</f>
        <v/>
      </c>
      <c r="P940" s="105" t="str">
        <f>IFERROR(VLOOKUP(A940,[2]Sheet2!$A:$C,3,0),1)</f>
        <v>#ERROR!</v>
      </c>
      <c r="Q940" s="109" t="str">
        <f>VLOOKUP(A940,'item dashboard'!A:A,1,0)</f>
        <v>#N/A</v>
      </c>
      <c r="R940" s="109"/>
      <c r="S940" s="109"/>
    </row>
    <row r="941" ht="12.75" customHeight="1">
      <c r="A941" s="15" t="s">
        <v>4270</v>
      </c>
      <c r="B941" s="15" t="s">
        <v>4271</v>
      </c>
      <c r="C941" s="107">
        <v>0.03</v>
      </c>
      <c r="D941" s="15" t="s">
        <v>4148</v>
      </c>
      <c r="E941" s="93">
        <v>7200.0</v>
      </c>
      <c r="F941" s="93">
        <v>1.0</v>
      </c>
      <c r="G941" s="93">
        <v>3.6</v>
      </c>
      <c r="H941" s="93">
        <v>24000.0</v>
      </c>
      <c r="I941" s="15" t="s">
        <v>4269</v>
      </c>
      <c r="J941" s="107">
        <v>1.0</v>
      </c>
      <c r="K941" s="93">
        <v>0.0</v>
      </c>
      <c r="L941" s="15" t="s">
        <v>4149</v>
      </c>
      <c r="M941" s="104" t="str">
        <f t="shared" si="1"/>
        <v>#REF!</v>
      </c>
      <c r="N941" s="105">
        <f t="shared" si="2"/>
        <v>24000</v>
      </c>
      <c r="O941" s="108" t="str">
        <f>IFERROR(IF(IF(LEFT(I941,1)="B",VLOOKUP(A941,'item dashboard'!A:K,11,0),"")&lt;1,0,IF(LEFT(I941,1)="b",VLOOKUP(A941,'item dashboard'!A:K,11,0),"")),"")</f>
        <v/>
      </c>
      <c r="P941" s="105" t="str">
        <f>IFERROR(VLOOKUP(A941,[2]Sheet2!$A:$C,3,0),1)</f>
        <v>#ERROR!</v>
      </c>
      <c r="Q941" s="109" t="str">
        <f>VLOOKUP(A941,'item dashboard'!A:A,1,0)</f>
        <v>#N/A</v>
      </c>
      <c r="R941" s="109"/>
      <c r="S941" s="109"/>
    </row>
    <row r="942" ht="12.75" customHeight="1">
      <c r="A942" s="15" t="s">
        <v>4272</v>
      </c>
      <c r="B942" s="15" t="s">
        <v>1337</v>
      </c>
      <c r="C942" s="107">
        <v>0.03</v>
      </c>
      <c r="D942" s="15" t="s">
        <v>4158</v>
      </c>
      <c r="E942" s="93">
        <v>7200.0</v>
      </c>
      <c r="F942" s="93">
        <v>1.0</v>
      </c>
      <c r="G942" s="93">
        <v>24.0</v>
      </c>
      <c r="H942" s="93">
        <v>3600.0</v>
      </c>
      <c r="I942" s="15" t="s">
        <v>4146</v>
      </c>
      <c r="J942" s="107">
        <v>0.01464</v>
      </c>
      <c r="K942" s="93">
        <v>2.5</v>
      </c>
      <c r="L942" s="15" t="s">
        <v>4149</v>
      </c>
      <c r="M942" s="104" t="str">
        <f t="shared" si="1"/>
        <v>#REF!</v>
      </c>
      <c r="N942" s="105">
        <f t="shared" si="2"/>
        <v>3600</v>
      </c>
      <c r="O942" s="108" t="str">
        <f>IFERROR(IF(IF(LEFT(I942,1)="B",VLOOKUP(A942,'item dashboard'!A:K,11,0),"")&lt;1,0,IF(LEFT(I942,1)="b",VLOOKUP(A942,'item dashboard'!A:K,11,0),"")),"")</f>
        <v/>
      </c>
      <c r="P942" s="105" t="str">
        <f>IFERROR(VLOOKUP(A942,[2]Sheet2!$A:$C,3,0),1)</f>
        <v>#ERROR!</v>
      </c>
      <c r="Q942" s="109" t="str">
        <f>VLOOKUP(A942,'item dashboard'!A:A,1,0)</f>
        <v>#N/A</v>
      </c>
      <c r="R942" s="109"/>
      <c r="S942" s="109"/>
    </row>
    <row r="943" ht="12.75" customHeight="1">
      <c r="A943" s="15" t="s">
        <v>4273</v>
      </c>
      <c r="B943" s="15" t="s">
        <v>1339</v>
      </c>
      <c r="C943" s="107">
        <v>0.03</v>
      </c>
      <c r="D943" s="15" t="s">
        <v>4158</v>
      </c>
      <c r="E943" s="93">
        <v>7200.0</v>
      </c>
      <c r="F943" s="93">
        <v>1.0</v>
      </c>
      <c r="G943" s="93">
        <v>17.0</v>
      </c>
      <c r="H943" s="93">
        <v>5083.0</v>
      </c>
      <c r="I943" s="15" t="s">
        <v>4146</v>
      </c>
      <c r="J943" s="107">
        <v>0.01458</v>
      </c>
      <c r="K943" s="93">
        <v>2.5</v>
      </c>
      <c r="L943" s="15" t="s">
        <v>4147</v>
      </c>
      <c r="M943" s="104" t="str">
        <f t="shared" si="1"/>
        <v>#REF!</v>
      </c>
      <c r="N943" s="105">
        <f t="shared" si="2"/>
        <v>5082.352941</v>
      </c>
      <c r="O943" s="108" t="str">
        <f>IFERROR(IF(IF(LEFT(I943,1)="B",VLOOKUP(A943,'item dashboard'!A:K,11,0),"")&lt;1,0,IF(LEFT(I943,1)="b",VLOOKUP(A943,'item dashboard'!A:K,11,0),"")),"")</f>
        <v/>
      </c>
      <c r="P943" s="105" t="str">
        <f>IFERROR(VLOOKUP(A943,[2]Sheet2!$A:$C,3,0),1)</f>
        <v>#ERROR!</v>
      </c>
      <c r="Q943" s="109" t="str">
        <f>VLOOKUP(A943,'item dashboard'!A:A,1,0)</f>
        <v>#N/A</v>
      </c>
      <c r="R943" s="109"/>
      <c r="S943" s="109"/>
    </row>
    <row r="944" ht="12.75" customHeight="1">
      <c r="A944" s="15" t="s">
        <v>4274</v>
      </c>
      <c r="B944" s="15" t="s">
        <v>4275</v>
      </c>
      <c r="C944" s="107">
        <v>0.03</v>
      </c>
      <c r="D944" s="15" t="s">
        <v>4148</v>
      </c>
      <c r="E944" s="93">
        <v>3600.0</v>
      </c>
      <c r="F944" s="93">
        <v>1.0</v>
      </c>
      <c r="G944" s="93">
        <v>3.6</v>
      </c>
      <c r="H944" s="93">
        <v>24000.0</v>
      </c>
      <c r="I944" s="15" t="s">
        <v>4273</v>
      </c>
      <c r="J944" s="107">
        <v>1.0</v>
      </c>
      <c r="K944" s="93">
        <v>2.0</v>
      </c>
      <c r="L944" s="15" t="s">
        <v>4147</v>
      </c>
      <c r="M944" s="104" t="str">
        <f t="shared" si="1"/>
        <v>#REF!</v>
      </c>
      <c r="N944" s="105">
        <f t="shared" si="2"/>
        <v>24000</v>
      </c>
      <c r="O944" s="108" t="str">
        <f>IFERROR(IF(IF(LEFT(I944,1)="B",VLOOKUP(A944,'item dashboard'!A:K,11,0),"")&lt;1,0,IF(LEFT(I944,1)="b",VLOOKUP(A944,'item dashboard'!A:K,11,0),"")),"")</f>
        <v/>
      </c>
      <c r="P944" s="105" t="str">
        <f>IFERROR(VLOOKUP(A944,[2]Sheet2!$A:$C,3,0),1)</f>
        <v>#ERROR!</v>
      </c>
      <c r="Q944" s="109" t="str">
        <f>VLOOKUP(A944,'item dashboard'!A:A,1,0)</f>
        <v>#N/A</v>
      </c>
      <c r="R944" s="109"/>
      <c r="S944" s="109"/>
    </row>
    <row r="945" ht="12.75" customHeight="1">
      <c r="A945" s="15" t="s">
        <v>4276</v>
      </c>
      <c r="B945" s="15" t="s">
        <v>4277</v>
      </c>
      <c r="C945" s="107">
        <v>0.03</v>
      </c>
      <c r="D945" s="15" t="s">
        <v>4148</v>
      </c>
      <c r="E945" s="93">
        <v>3600.0</v>
      </c>
      <c r="F945" s="93">
        <v>1.0</v>
      </c>
      <c r="G945" s="93">
        <v>3.6</v>
      </c>
      <c r="H945" s="93">
        <v>24000.0</v>
      </c>
      <c r="I945" s="15" t="s">
        <v>4273</v>
      </c>
      <c r="J945" s="107">
        <v>1.0</v>
      </c>
      <c r="K945" s="93">
        <v>2.0</v>
      </c>
      <c r="L945" s="15" t="s">
        <v>4147</v>
      </c>
      <c r="M945" s="104" t="str">
        <f t="shared" si="1"/>
        <v>#REF!</v>
      </c>
      <c r="N945" s="105">
        <f t="shared" si="2"/>
        <v>24000</v>
      </c>
      <c r="O945" s="108" t="str">
        <f>IFERROR(IF(IF(LEFT(I945,1)="B",VLOOKUP(A945,'item dashboard'!A:K,11,0),"")&lt;1,0,IF(LEFT(I945,1)="b",VLOOKUP(A945,'item dashboard'!A:K,11,0),"")),"")</f>
        <v/>
      </c>
      <c r="P945" s="105" t="str">
        <f>IFERROR(VLOOKUP(A945,[2]Sheet2!$A:$C,3,0),1)</f>
        <v>#ERROR!</v>
      </c>
      <c r="Q945" s="109" t="str">
        <f>VLOOKUP(A945,'item dashboard'!A:A,1,0)</f>
        <v>#N/A</v>
      </c>
      <c r="R945" s="109"/>
      <c r="S945" s="109"/>
    </row>
    <row r="946" ht="12.75" customHeight="1">
      <c r="A946" s="15" t="s">
        <v>4278</v>
      </c>
      <c r="B946" s="15" t="s">
        <v>4279</v>
      </c>
      <c r="C946" s="107">
        <v>0.03</v>
      </c>
      <c r="D946" s="15" t="s">
        <v>4158</v>
      </c>
      <c r="E946" s="93">
        <v>7200.0</v>
      </c>
      <c r="F946" s="93">
        <v>1.0</v>
      </c>
      <c r="G946" s="93">
        <v>18.0</v>
      </c>
      <c r="H946" s="93">
        <v>33600.0</v>
      </c>
      <c r="I946" s="15" t="s">
        <v>4146</v>
      </c>
      <c r="J946" s="107">
        <v>0.01464</v>
      </c>
      <c r="K946" s="93">
        <v>2.5</v>
      </c>
      <c r="L946" s="15" t="s">
        <v>4149</v>
      </c>
      <c r="M946" s="104" t="str">
        <f t="shared" si="1"/>
        <v>#REF!</v>
      </c>
      <c r="N946" s="105">
        <f t="shared" si="2"/>
        <v>4800</v>
      </c>
      <c r="O946" s="108" t="str">
        <f>IFERROR(IF(IF(LEFT(I946,1)="B",VLOOKUP(A946,'item dashboard'!A:K,11,0),"")&lt;1,0,IF(LEFT(I946,1)="b",VLOOKUP(A946,'item dashboard'!A:K,11,0),"")),"")</f>
        <v/>
      </c>
      <c r="P946" s="105" t="str">
        <f>IFERROR(VLOOKUP(A946,[2]Sheet2!$A:$C,3,0),1)</f>
        <v>#ERROR!</v>
      </c>
      <c r="Q946" s="109" t="str">
        <f>VLOOKUP(A946,'item dashboard'!A:A,1,0)</f>
        <v>#N/A</v>
      </c>
      <c r="R946" s="109"/>
      <c r="S946" s="109"/>
    </row>
    <row r="947" ht="12.75" customHeight="1">
      <c r="A947" s="15" t="s">
        <v>4280</v>
      </c>
      <c r="B947" s="15" t="s">
        <v>1321</v>
      </c>
      <c r="C947" s="107">
        <v>0.03</v>
      </c>
      <c r="D947" s="15" t="s">
        <v>4158</v>
      </c>
      <c r="E947" s="93">
        <v>7200.0</v>
      </c>
      <c r="F947" s="93">
        <v>1.0</v>
      </c>
      <c r="G947" s="93">
        <v>18.0</v>
      </c>
      <c r="H947" s="93">
        <v>33600.0</v>
      </c>
      <c r="I947" s="15" t="s">
        <v>4146</v>
      </c>
      <c r="J947" s="107">
        <v>0.015</v>
      </c>
      <c r="K947" s="93">
        <v>2.5</v>
      </c>
      <c r="L947" s="15" t="s">
        <v>4147</v>
      </c>
      <c r="M947" s="104" t="str">
        <f t="shared" si="1"/>
        <v>#REF!</v>
      </c>
      <c r="N947" s="105">
        <f t="shared" si="2"/>
        <v>4800</v>
      </c>
      <c r="O947" s="108" t="str">
        <f>IFERROR(IF(IF(LEFT(I947,1)="B",VLOOKUP(A947,'item dashboard'!A:K,11,0),"")&lt;1,0,IF(LEFT(I947,1)="b",VLOOKUP(A947,'item dashboard'!A:K,11,0),"")),"")</f>
        <v/>
      </c>
      <c r="P947" s="105" t="str">
        <f>IFERROR(VLOOKUP(A947,[2]Sheet2!$A:$C,3,0),1)</f>
        <v>#ERROR!</v>
      </c>
      <c r="Q947" s="109" t="str">
        <f>VLOOKUP(A947,'item dashboard'!A:A,1,0)</f>
        <v>#N/A</v>
      </c>
      <c r="R947" s="109"/>
      <c r="S947" s="109"/>
    </row>
    <row r="948" ht="12.75" customHeight="1">
      <c r="A948" s="15" t="s">
        <v>4281</v>
      </c>
      <c r="B948" s="15" t="s">
        <v>4282</v>
      </c>
      <c r="C948" s="107">
        <v>0.03</v>
      </c>
      <c r="D948" s="15" t="s">
        <v>4148</v>
      </c>
      <c r="E948" s="93">
        <v>3600.0</v>
      </c>
      <c r="F948" s="93">
        <v>1.0</v>
      </c>
      <c r="G948" s="93">
        <v>3.6</v>
      </c>
      <c r="H948" s="93">
        <v>24000.0</v>
      </c>
      <c r="I948" s="15" t="s">
        <v>4280</v>
      </c>
      <c r="J948" s="107">
        <v>1.0</v>
      </c>
      <c r="K948" s="93">
        <v>2.0</v>
      </c>
      <c r="L948" s="15" t="s">
        <v>4147</v>
      </c>
      <c r="M948" s="104" t="str">
        <f t="shared" si="1"/>
        <v>#REF!</v>
      </c>
      <c r="N948" s="105">
        <f t="shared" si="2"/>
        <v>24000</v>
      </c>
      <c r="O948" s="108" t="str">
        <f>IFERROR(IF(IF(LEFT(I948,1)="B",VLOOKUP(A948,'item dashboard'!A:K,11,0),"")&lt;1,0,IF(LEFT(I948,1)="b",VLOOKUP(A948,'item dashboard'!A:K,11,0),"")),"")</f>
        <v/>
      </c>
      <c r="P948" s="105" t="str">
        <f>IFERROR(VLOOKUP(A948,[2]Sheet2!$A:$C,3,0),1)</f>
        <v>#ERROR!</v>
      </c>
      <c r="Q948" s="109" t="str">
        <f>VLOOKUP(A948,'item dashboard'!A:A,1,0)</f>
        <v>#N/A</v>
      </c>
      <c r="R948" s="109"/>
      <c r="S948" s="109"/>
    </row>
    <row r="949" ht="12.75" customHeight="1">
      <c r="A949" s="15" t="s">
        <v>1898</v>
      </c>
      <c r="B949" s="15" t="s">
        <v>1325</v>
      </c>
      <c r="C949" s="107">
        <v>0.03</v>
      </c>
      <c r="D949" s="15" t="s">
        <v>4158</v>
      </c>
      <c r="E949" s="93">
        <v>7200.0</v>
      </c>
      <c r="F949" s="93">
        <v>1.0</v>
      </c>
      <c r="G949" s="93">
        <v>18.0</v>
      </c>
      <c r="H949" s="93">
        <v>33600.0</v>
      </c>
      <c r="I949" s="15" t="s">
        <v>4146</v>
      </c>
      <c r="J949" s="107">
        <v>0.0147</v>
      </c>
      <c r="K949" s="93">
        <v>2.5</v>
      </c>
      <c r="L949" s="15" t="s">
        <v>4149</v>
      </c>
      <c r="M949" s="104" t="str">
        <f t="shared" si="1"/>
        <v>#REF!</v>
      </c>
      <c r="N949" s="105">
        <f t="shared" si="2"/>
        <v>4800</v>
      </c>
      <c r="O949" s="108" t="str">
        <f>IFERROR(IF(IF(LEFT(I949,1)="B",VLOOKUP(A949,'item dashboard'!A:K,11,0),"")&lt;1,0,IF(LEFT(I949,1)="b",VLOOKUP(A949,'item dashboard'!A:K,11,0),"")),"")</f>
        <v/>
      </c>
      <c r="P949" s="105" t="str">
        <f>IFERROR(VLOOKUP(A949,[2]Sheet2!$A:$C,3,0),1)</f>
        <v>#ERROR!</v>
      </c>
      <c r="Q949" s="109" t="str">
        <f>VLOOKUP(A949,'item dashboard'!A:A,1,0)</f>
        <v>B-L5SQ-O30</v>
      </c>
      <c r="R949" s="109"/>
      <c r="S949" s="109"/>
    </row>
    <row r="950" ht="12.75" customHeight="1">
      <c r="A950" s="15" t="s">
        <v>1899</v>
      </c>
      <c r="B950" s="15" t="s">
        <v>1900</v>
      </c>
      <c r="C950" s="107">
        <v>0.03</v>
      </c>
      <c r="D950" s="15" t="s">
        <v>4148</v>
      </c>
      <c r="E950" s="93">
        <v>3600.0</v>
      </c>
      <c r="F950" s="93">
        <v>1.0</v>
      </c>
      <c r="G950" s="93">
        <v>5.0</v>
      </c>
      <c r="H950" s="93">
        <v>17280.0</v>
      </c>
      <c r="I950" s="15" t="s">
        <v>1898</v>
      </c>
      <c r="J950" s="107">
        <v>1.0</v>
      </c>
      <c r="K950" s="93">
        <v>0.0</v>
      </c>
      <c r="L950" s="15" t="s">
        <v>4162</v>
      </c>
      <c r="M950" s="104" t="str">
        <f t="shared" si="1"/>
        <v>#REF!</v>
      </c>
      <c r="N950" s="105">
        <f t="shared" si="2"/>
        <v>17280</v>
      </c>
      <c r="O950" s="108">
        <f>IFERROR(IF(IF(LEFT(I950,1)="B",VLOOKUP(A950,'item dashboard'!A:K,11,0),"")&lt;1,0,IF(LEFT(I950,1)="b",VLOOKUP(A950,'item dashboard'!A:K,11,0),"")),"")</f>
        <v>0</v>
      </c>
      <c r="P950" s="105" t="str">
        <f>IFERROR(VLOOKUP(A950,[2]Sheet2!$A:$C,3,0),1)</f>
        <v>#ERROR!</v>
      </c>
      <c r="Q950" s="109" t="str">
        <f>VLOOKUP(A950,'item dashboard'!A:A,1,0)</f>
        <v>B-L5SQ-O30LEGO</v>
      </c>
      <c r="R950" s="109"/>
      <c r="S950" s="109"/>
    </row>
    <row r="951" ht="12.75" customHeight="1">
      <c r="A951" s="15" t="s">
        <v>1901</v>
      </c>
      <c r="B951" s="15" t="s">
        <v>1902</v>
      </c>
      <c r="C951" s="107">
        <v>0.03</v>
      </c>
      <c r="D951" s="15" t="s">
        <v>4158</v>
      </c>
      <c r="E951" s="93">
        <v>7200.0</v>
      </c>
      <c r="F951" s="93">
        <v>1.0</v>
      </c>
      <c r="G951" s="93">
        <v>18.0</v>
      </c>
      <c r="H951" s="93">
        <v>33600.0</v>
      </c>
      <c r="I951" s="15" t="s">
        <v>4146</v>
      </c>
      <c r="J951" s="107">
        <v>0.014879999999999999</v>
      </c>
      <c r="K951" s="93">
        <v>2.0</v>
      </c>
      <c r="L951" s="15" t="s">
        <v>4149</v>
      </c>
      <c r="M951" s="104" t="str">
        <f t="shared" si="1"/>
        <v>#REF!</v>
      </c>
      <c r="N951" s="105">
        <f t="shared" si="2"/>
        <v>4800</v>
      </c>
      <c r="O951" s="108" t="str">
        <f>IFERROR(IF(IF(LEFT(I951,1)="B",VLOOKUP(A951,'item dashboard'!A:K,11,0),"")&lt;1,0,IF(LEFT(I951,1)="b",VLOOKUP(A951,'item dashboard'!A:K,11,0),"")),"")</f>
        <v/>
      </c>
      <c r="P951" s="105" t="str">
        <f>IFERROR(VLOOKUP(A951,[2]Sheet2!$A:$C,3,0),1)</f>
        <v>#ERROR!</v>
      </c>
      <c r="Q951" s="109" t="str">
        <f>VLOOKUP(A951,'item dashboard'!A:A,1,0)</f>
        <v>B-L5SQ-PN30</v>
      </c>
      <c r="R951" s="109"/>
      <c r="S951" s="109"/>
    </row>
    <row r="952" ht="12.75" customHeight="1">
      <c r="A952" s="15" t="s">
        <v>1903</v>
      </c>
      <c r="B952" s="15" t="s">
        <v>1339</v>
      </c>
      <c r="C952" s="107">
        <v>0.03</v>
      </c>
      <c r="D952" s="15" t="s">
        <v>4158</v>
      </c>
      <c r="E952" s="93">
        <v>7200.0</v>
      </c>
      <c r="F952" s="93">
        <v>1.0</v>
      </c>
      <c r="G952" s="93">
        <v>18.0</v>
      </c>
      <c r="H952" s="93">
        <v>33600.0</v>
      </c>
      <c r="I952" s="15" t="s">
        <v>4146</v>
      </c>
      <c r="J952" s="107">
        <v>0.01458</v>
      </c>
      <c r="K952" s="93">
        <v>2.5</v>
      </c>
      <c r="L952" s="15" t="s">
        <v>4147</v>
      </c>
      <c r="M952" s="104" t="str">
        <f t="shared" si="1"/>
        <v>#REF!</v>
      </c>
      <c r="N952" s="105">
        <f t="shared" si="2"/>
        <v>4800</v>
      </c>
      <c r="O952" s="108" t="str">
        <f>IFERROR(IF(IF(LEFT(I952,1)="B",VLOOKUP(A952,'item dashboard'!A:K,11,0),"")&lt;1,0,IF(LEFT(I952,1)="b",VLOOKUP(A952,'item dashboard'!A:K,11,0),"")),"")</f>
        <v/>
      </c>
      <c r="P952" s="105" t="str">
        <f>IFERROR(VLOOKUP(A952,[2]Sheet2!$A:$C,3,0),1)</f>
        <v>#ERROR!</v>
      </c>
      <c r="Q952" s="109" t="str">
        <f>VLOOKUP(A952,'item dashboard'!A:A,1,0)</f>
        <v>B-L5SQ-W30</v>
      </c>
      <c r="R952" s="109"/>
      <c r="S952" s="109"/>
    </row>
    <row r="953" ht="12.75" customHeight="1">
      <c r="A953" s="15" t="s">
        <v>1917</v>
      </c>
      <c r="B953" s="15" t="s">
        <v>1918</v>
      </c>
      <c r="C953" s="107">
        <v>0.03</v>
      </c>
      <c r="D953" s="15" t="s">
        <v>4148</v>
      </c>
      <c r="E953" s="93">
        <v>3600.0</v>
      </c>
      <c r="F953" s="93">
        <v>1.0</v>
      </c>
      <c r="G953" s="93">
        <v>4.0</v>
      </c>
      <c r="H953" s="93">
        <v>168000.0</v>
      </c>
      <c r="I953" s="15" t="s">
        <v>1903</v>
      </c>
      <c r="J953" s="107">
        <v>1.0</v>
      </c>
      <c r="K953" s="93">
        <v>2.0</v>
      </c>
      <c r="L953" s="15" t="s">
        <v>4147</v>
      </c>
      <c r="M953" s="104" t="str">
        <f t="shared" si="1"/>
        <v>#REF!</v>
      </c>
      <c r="N953" s="105">
        <f t="shared" si="2"/>
        <v>21600</v>
      </c>
      <c r="O953" s="108">
        <f>IFERROR(IF(IF(LEFT(I953,1)="B",VLOOKUP(A953,'item dashboard'!A:K,11,0),"")&lt;1,0,IF(LEFT(I953,1)="b",VLOOKUP(A953,'item dashboard'!A:K,11,0),"")),"")</f>
        <v>0</v>
      </c>
      <c r="P953" s="105" t="str">
        <f>IFERROR(VLOOKUP(A953,[2]Sheet2!$A:$C,3,0),1)</f>
        <v>#ERROR!</v>
      </c>
      <c r="Q953" s="109" t="str">
        <f>VLOOKUP(A953,'item dashboard'!A:A,1,0)</f>
        <v>B-L5SQ-W30-SUDI</v>
      </c>
      <c r="R953" s="109"/>
      <c r="S953" s="109"/>
    </row>
    <row r="954" ht="12.75" customHeight="1">
      <c r="A954" s="15" t="s">
        <v>1904</v>
      </c>
      <c r="B954" s="15" t="s">
        <v>1905</v>
      </c>
      <c r="C954" s="107">
        <v>0.03</v>
      </c>
      <c r="D954" s="15" t="s">
        <v>4148</v>
      </c>
      <c r="E954" s="93">
        <v>3600.0</v>
      </c>
      <c r="F954" s="93">
        <v>1.0</v>
      </c>
      <c r="G954" s="93">
        <v>3.6</v>
      </c>
      <c r="H954" s="93">
        <v>24000.0</v>
      </c>
      <c r="I954" s="15" t="s">
        <v>1903</v>
      </c>
      <c r="J954" s="107">
        <v>1.0</v>
      </c>
      <c r="K954" s="93">
        <v>2.0</v>
      </c>
      <c r="L954" s="15" t="s">
        <v>4147</v>
      </c>
      <c r="M954" s="104" t="str">
        <f t="shared" si="1"/>
        <v>#REF!</v>
      </c>
      <c r="N954" s="105">
        <f t="shared" si="2"/>
        <v>24000</v>
      </c>
      <c r="O954" s="108">
        <f>IFERROR(IF(IF(LEFT(I954,1)="B",VLOOKUP(A954,'item dashboard'!A:K,11,0),"")&lt;1,0,IF(LEFT(I954,1)="b",VLOOKUP(A954,'item dashboard'!A:K,11,0),"")),"")</f>
        <v>0</v>
      </c>
      <c r="P954" s="105" t="str">
        <f>IFERROR(VLOOKUP(A954,[2]Sheet2!$A:$C,3,0),1)</f>
        <v>#ERROR!</v>
      </c>
      <c r="Q954" s="109" t="str">
        <f>VLOOKUP(A954,'item dashboard'!A:A,1,0)</f>
        <v>B-L5SQ-W30ODX-D</v>
      </c>
      <c r="R954" s="109"/>
      <c r="S954" s="109"/>
    </row>
    <row r="955" ht="12.75" customHeight="1">
      <c r="A955" s="15" t="s">
        <v>1906</v>
      </c>
      <c r="B955" s="15" t="s">
        <v>1907</v>
      </c>
      <c r="C955" s="107">
        <v>0.03</v>
      </c>
      <c r="D955" s="15" t="s">
        <v>4148</v>
      </c>
      <c r="E955" s="93">
        <v>3600.0</v>
      </c>
      <c r="F955" s="93">
        <v>1.0</v>
      </c>
      <c r="G955" s="93">
        <v>4.0</v>
      </c>
      <c r="H955" s="93">
        <v>168000.0</v>
      </c>
      <c r="I955" s="15" t="s">
        <v>1903</v>
      </c>
      <c r="J955" s="107">
        <v>1.0</v>
      </c>
      <c r="K955" s="93">
        <v>2.0</v>
      </c>
      <c r="L955" s="15" t="s">
        <v>4147</v>
      </c>
      <c r="M955" s="104" t="str">
        <f t="shared" si="1"/>
        <v>#REF!</v>
      </c>
      <c r="N955" s="105">
        <f t="shared" si="2"/>
        <v>21600</v>
      </c>
      <c r="O955" s="108">
        <f>IFERROR(IF(IF(LEFT(I955,1)="B",VLOOKUP(A955,'item dashboard'!A:K,11,0),"")&lt;1,0,IF(LEFT(I955,1)="b",VLOOKUP(A955,'item dashboard'!A:K,11,0),"")),"")</f>
        <v>0</v>
      </c>
      <c r="P955" s="105" t="str">
        <f>IFERROR(VLOOKUP(A955,[2]Sheet2!$A:$C,3,0),1)</f>
        <v>#ERROR!</v>
      </c>
      <c r="Q955" s="109" t="str">
        <f>VLOOKUP(A955,'item dashboard'!A:A,1,0)</f>
        <v>B-L5SQ-W30ODX-R</v>
      </c>
      <c r="R955" s="109"/>
      <c r="S955" s="109"/>
    </row>
    <row r="956" ht="12.75" customHeight="1">
      <c r="A956" s="15" t="s">
        <v>1908</v>
      </c>
      <c r="B956" s="15" t="s">
        <v>1909</v>
      </c>
      <c r="C956" s="107">
        <v>0.03</v>
      </c>
      <c r="D956" s="15" t="s">
        <v>4148</v>
      </c>
      <c r="E956" s="93">
        <v>3600.0</v>
      </c>
      <c r="F956" s="93">
        <v>1.0</v>
      </c>
      <c r="G956" s="93">
        <v>3.6</v>
      </c>
      <c r="H956" s="93">
        <v>24000.0</v>
      </c>
      <c r="I956" s="15" t="s">
        <v>1903</v>
      </c>
      <c r="J956" s="107">
        <v>1.0</v>
      </c>
      <c r="K956" s="93">
        <v>2.0</v>
      </c>
      <c r="L956" s="15" t="s">
        <v>4147</v>
      </c>
      <c r="M956" s="104" t="str">
        <f t="shared" si="1"/>
        <v>#REF!</v>
      </c>
      <c r="N956" s="105">
        <f t="shared" si="2"/>
        <v>24000</v>
      </c>
      <c r="O956" s="108">
        <f>IFERROR(IF(IF(LEFT(I956,1)="B",VLOOKUP(A956,'item dashboard'!A:K,11,0),"")&lt;1,0,IF(LEFT(I956,1)="b",VLOOKUP(A956,'item dashboard'!A:K,11,0),"")),"")</f>
        <v>0</v>
      </c>
      <c r="P956" s="105" t="str">
        <f>IFERROR(VLOOKUP(A956,[2]Sheet2!$A:$C,3,0),1)</f>
        <v>#ERROR!</v>
      </c>
      <c r="Q956" s="109" t="str">
        <f>VLOOKUP(A956,'item dashboard'!A:A,1,0)</f>
        <v>B-L5SQ-W30RNG-B</v>
      </c>
      <c r="R956" s="109"/>
      <c r="S956" s="109"/>
    </row>
    <row r="957" ht="12.75" customHeight="1">
      <c r="A957" s="15" t="s">
        <v>1910</v>
      </c>
      <c r="B957" s="15" t="s">
        <v>1911</v>
      </c>
      <c r="C957" s="107">
        <v>0.03</v>
      </c>
      <c r="D957" s="15" t="s">
        <v>4148</v>
      </c>
      <c r="E957" s="93">
        <v>3600.0</v>
      </c>
      <c r="F957" s="93">
        <v>1.0</v>
      </c>
      <c r="G957" s="93">
        <v>4.0</v>
      </c>
      <c r="H957" s="93">
        <v>168000.0</v>
      </c>
      <c r="I957" s="15" t="s">
        <v>1903</v>
      </c>
      <c r="J957" s="107">
        <v>1.0</v>
      </c>
      <c r="K957" s="93">
        <v>2.0</v>
      </c>
      <c r="L957" s="15" t="s">
        <v>4147</v>
      </c>
      <c r="M957" s="104" t="str">
        <f t="shared" si="1"/>
        <v>#REF!</v>
      </c>
      <c r="N957" s="105">
        <f t="shared" si="2"/>
        <v>21600</v>
      </c>
      <c r="O957" s="108">
        <f>IFERROR(IF(IF(LEFT(I957,1)="B",VLOOKUP(A957,'item dashboard'!A:K,11,0),"")&lt;1,0,IF(LEFT(I957,1)="b",VLOOKUP(A957,'item dashboard'!A:K,11,0),"")),"")</f>
        <v>0</v>
      </c>
      <c r="P957" s="105" t="str">
        <f>IFERROR(VLOOKUP(A957,[2]Sheet2!$A:$C,3,0),1)</f>
        <v>#ERROR!</v>
      </c>
      <c r="Q957" s="109" t="str">
        <f>VLOOKUP(A957,'item dashboard'!A:A,1,0)</f>
        <v>B-L5SQ-W30RNG-C</v>
      </c>
      <c r="R957" s="109"/>
      <c r="S957" s="109"/>
    </row>
    <row r="958" ht="12.75" customHeight="1">
      <c r="A958" s="15" t="s">
        <v>1912</v>
      </c>
      <c r="B958" s="15" t="s">
        <v>1913</v>
      </c>
      <c r="C958" s="107">
        <v>0.03</v>
      </c>
      <c r="D958" s="15" t="s">
        <v>4148</v>
      </c>
      <c r="E958" s="93">
        <v>3600.0</v>
      </c>
      <c r="F958" s="93">
        <v>1.0</v>
      </c>
      <c r="G958" s="93">
        <v>3.6</v>
      </c>
      <c r="H958" s="93">
        <v>24000.0</v>
      </c>
      <c r="I958" s="15" t="s">
        <v>1903</v>
      </c>
      <c r="J958" s="107">
        <v>1.0</v>
      </c>
      <c r="K958" s="93">
        <v>2.0</v>
      </c>
      <c r="L958" s="15" t="s">
        <v>4147</v>
      </c>
      <c r="M958" s="104" t="str">
        <f t="shared" si="1"/>
        <v>#REF!</v>
      </c>
      <c r="N958" s="105">
        <f t="shared" si="2"/>
        <v>24000</v>
      </c>
      <c r="O958" s="108">
        <f>IFERROR(IF(IF(LEFT(I958,1)="B",VLOOKUP(A958,'item dashboard'!A:K,11,0),"")&lt;1,0,IF(LEFT(I958,1)="b",VLOOKUP(A958,'item dashboard'!A:K,11,0),"")),"")</f>
        <v>0</v>
      </c>
      <c r="P958" s="105" t="str">
        <f>IFERROR(VLOOKUP(A958,[2]Sheet2!$A:$C,3,0),1)</f>
        <v>#ERROR!</v>
      </c>
      <c r="Q958" s="109" t="str">
        <f>VLOOKUP(A958,'item dashboard'!A:A,1,0)</f>
        <v>B-L5SQ-W30RNG-D</v>
      </c>
      <c r="R958" s="109"/>
      <c r="S958" s="109"/>
    </row>
    <row r="959" ht="12.75" customHeight="1">
      <c r="A959" s="15" t="s">
        <v>1914</v>
      </c>
      <c r="B959" s="15" t="s">
        <v>1913</v>
      </c>
      <c r="C959" s="107">
        <v>0.03</v>
      </c>
      <c r="D959" s="15" t="s">
        <v>4148</v>
      </c>
      <c r="E959" s="93">
        <v>3600.0</v>
      </c>
      <c r="F959" s="93">
        <v>1.0</v>
      </c>
      <c r="G959" s="93">
        <v>19.88</v>
      </c>
      <c r="H959" s="93">
        <v>4347.0</v>
      </c>
      <c r="I959" s="15" t="s">
        <v>1903</v>
      </c>
      <c r="J959" s="107">
        <v>1.0</v>
      </c>
      <c r="K959" s="93">
        <v>2.0</v>
      </c>
      <c r="L959" s="15" t="s">
        <v>4149</v>
      </c>
      <c r="M959" s="104" t="str">
        <f t="shared" si="1"/>
        <v>#REF!</v>
      </c>
      <c r="N959" s="105">
        <f t="shared" si="2"/>
        <v>4346.076459</v>
      </c>
      <c r="O959" s="108">
        <f>IFERROR(IF(IF(LEFT(I959,1)="B",VLOOKUP(A959,'item dashboard'!A:K,11,0),"")&lt;1,0,IF(LEFT(I959,1)="b",VLOOKUP(A959,'item dashboard'!A:K,11,0),"")),"")</f>
        <v>0</v>
      </c>
      <c r="P959" s="105" t="str">
        <f>IFERROR(VLOOKUP(A959,[2]Sheet2!$A:$C,3,0),1)</f>
        <v>#ERROR!</v>
      </c>
      <c r="Q959" s="109" t="str">
        <f>VLOOKUP(A959,'item dashboard'!A:A,1,0)</f>
        <v>B-L5SQ-W30RNG-OTO</v>
      </c>
      <c r="R959" s="109"/>
      <c r="S959" s="109"/>
    </row>
    <row r="960" ht="12.75" customHeight="1">
      <c r="A960" s="15" t="s">
        <v>1915</v>
      </c>
      <c r="B960" s="15" t="s">
        <v>1916</v>
      </c>
      <c r="C960" s="107">
        <v>0.03</v>
      </c>
      <c r="D960" s="15" t="s">
        <v>4148</v>
      </c>
      <c r="E960" s="93">
        <v>3600.0</v>
      </c>
      <c r="F960" s="93">
        <v>1.0</v>
      </c>
      <c r="G960" s="93">
        <v>4.0</v>
      </c>
      <c r="H960" s="93">
        <v>168000.0</v>
      </c>
      <c r="I960" s="15" t="s">
        <v>1903</v>
      </c>
      <c r="J960" s="107">
        <v>1.0</v>
      </c>
      <c r="K960" s="93">
        <v>2.0</v>
      </c>
      <c r="L960" s="15" t="s">
        <v>4147</v>
      </c>
      <c r="M960" s="104" t="str">
        <f t="shared" si="1"/>
        <v>#REF!</v>
      </c>
      <c r="N960" s="105">
        <f t="shared" si="2"/>
        <v>21600</v>
      </c>
      <c r="O960" s="108">
        <f>IFERROR(IF(IF(LEFT(I960,1)="B",VLOOKUP(A960,'item dashboard'!A:K,11,0),"")&lt;1,0,IF(LEFT(I960,1)="b",VLOOKUP(A960,'item dashboard'!A:K,11,0),"")),"")</f>
        <v>0</v>
      </c>
      <c r="P960" s="105" t="str">
        <f>IFERROR(VLOOKUP(A960,[2]Sheet2!$A:$C,3,0),1)</f>
        <v>#ERROR!</v>
      </c>
      <c r="Q960" s="109" t="str">
        <f>VLOOKUP(A960,'item dashboard'!A:A,1,0)</f>
        <v>B-L5SQ-W30RNG-S</v>
      </c>
      <c r="R960" s="109"/>
      <c r="S960" s="109"/>
    </row>
    <row r="961" ht="12.75" customHeight="1">
      <c r="A961" s="15" t="s">
        <v>1919</v>
      </c>
      <c r="B961" s="15" t="s">
        <v>1920</v>
      </c>
      <c r="C961" s="107">
        <v>0.03</v>
      </c>
      <c r="D961" s="15" t="s">
        <v>4158</v>
      </c>
      <c r="E961" s="93">
        <v>7200.0</v>
      </c>
      <c r="F961" s="93">
        <v>1.0</v>
      </c>
      <c r="G961" s="93">
        <v>17.0</v>
      </c>
      <c r="H961" s="93">
        <v>35576.0</v>
      </c>
      <c r="I961" s="15" t="s">
        <v>4146</v>
      </c>
      <c r="J961" s="107">
        <v>0.01458</v>
      </c>
      <c r="K961" s="93">
        <v>2.5</v>
      </c>
      <c r="L961" s="15" t="s">
        <v>4147</v>
      </c>
      <c r="M961" s="104" t="str">
        <f t="shared" si="1"/>
        <v>#REF!</v>
      </c>
      <c r="N961" s="105">
        <f t="shared" si="2"/>
        <v>5082.352941</v>
      </c>
      <c r="O961" s="108" t="str">
        <f>IFERROR(IF(IF(LEFT(I961,1)="B",VLOOKUP(A961,'item dashboard'!A:K,11,0),"")&lt;1,0,IF(LEFT(I961,1)="b",VLOOKUP(A961,'item dashboard'!A:K,11,0),"")),"")</f>
        <v/>
      </c>
      <c r="P961" s="105" t="str">
        <f>IFERROR(VLOOKUP(A961,[2]Sheet2!$A:$C,3,0),1)</f>
        <v>#ERROR!</v>
      </c>
      <c r="Q961" s="109" t="str">
        <f>VLOOKUP(A961,'item dashboard'!A:A,1,0)</f>
        <v>B-L5SQ-Y30</v>
      </c>
      <c r="R961" s="109"/>
      <c r="S961" s="109"/>
    </row>
    <row r="962" ht="12.75" customHeight="1">
      <c r="A962" s="15" t="s">
        <v>1921</v>
      </c>
      <c r="B962" s="15" t="s">
        <v>1922</v>
      </c>
      <c r="C962" s="107">
        <v>0.03</v>
      </c>
      <c r="D962" s="15" t="s">
        <v>4148</v>
      </c>
      <c r="E962" s="93">
        <v>3600.0</v>
      </c>
      <c r="F962" s="93">
        <v>1.0</v>
      </c>
      <c r="G962" s="93">
        <v>4.7</v>
      </c>
      <c r="H962" s="93">
        <v>18383.0</v>
      </c>
      <c r="I962" s="15" t="s">
        <v>1919</v>
      </c>
      <c r="J962" s="107">
        <v>1.0</v>
      </c>
      <c r="K962" s="93">
        <v>2.0</v>
      </c>
      <c r="L962" s="15" t="s">
        <v>4147</v>
      </c>
      <c r="M962" s="104" t="str">
        <f t="shared" si="1"/>
        <v>#REF!</v>
      </c>
      <c r="N962" s="105">
        <f t="shared" si="2"/>
        <v>18382.97872</v>
      </c>
      <c r="O962" s="108">
        <f>IFERROR(IF(IF(LEFT(I962,1)="B",VLOOKUP(A962,'item dashboard'!A:K,11,0),"")&lt;1,0,IF(LEFT(I962,1)="b",VLOOKUP(A962,'item dashboard'!A:K,11,0),"")),"")</f>
        <v>0</v>
      </c>
      <c r="P962" s="105" t="str">
        <f>IFERROR(VLOOKUP(A962,[2]Sheet2!$A:$C,3,0),1)</f>
        <v>#ERROR!</v>
      </c>
      <c r="Q962" s="109" t="str">
        <f>VLOOKUP(A962,'item dashboard'!A:A,1,0)</f>
        <v>B-L5SQ-Y30NURO</v>
      </c>
      <c r="R962" s="109"/>
      <c r="S962" s="109"/>
    </row>
    <row r="963" ht="12.75" customHeight="1">
      <c r="A963" s="15" t="s">
        <v>1976</v>
      </c>
      <c r="B963" s="15" t="s">
        <v>1321</v>
      </c>
      <c r="C963" s="107">
        <v>0.03</v>
      </c>
      <c r="D963" s="15" t="s">
        <v>4158</v>
      </c>
      <c r="E963" s="93">
        <v>7200.0</v>
      </c>
      <c r="F963" s="93">
        <v>1.0</v>
      </c>
      <c r="G963" s="93">
        <v>15.7</v>
      </c>
      <c r="H963" s="93">
        <v>5504.0</v>
      </c>
      <c r="I963" s="15" t="s">
        <v>4146</v>
      </c>
      <c r="J963" s="107">
        <v>0.015</v>
      </c>
      <c r="K963" s="93">
        <v>2.5</v>
      </c>
      <c r="L963" s="15" t="s">
        <v>4147</v>
      </c>
      <c r="M963" s="104" t="str">
        <f t="shared" si="1"/>
        <v>#REF!</v>
      </c>
      <c r="N963" s="105">
        <f t="shared" si="2"/>
        <v>5503.184713</v>
      </c>
      <c r="O963" s="108" t="str">
        <f>IFERROR(IF(IF(LEFT(I963,1)="B",VLOOKUP(A963,'item dashboard'!A:K,11,0),"")&lt;1,0,IF(LEFT(I963,1)="b",VLOOKUP(A963,'item dashboard'!A:K,11,0),"")),"")</f>
        <v/>
      </c>
      <c r="P963" s="105" t="str">
        <f>IFERROR(VLOOKUP(A963,[2]Sheet2!$A:$C,3,0),1)</f>
        <v>#ERROR!</v>
      </c>
      <c r="Q963" s="109" t="str">
        <f>VLOOKUP(A963,'item dashboard'!A:A,1,0)</f>
        <v>B-L6-N30</v>
      </c>
      <c r="R963" s="109"/>
      <c r="S963" s="109"/>
    </row>
    <row r="964" ht="12.75" customHeight="1">
      <c r="A964" s="15" t="s">
        <v>1977</v>
      </c>
      <c r="B964" s="15" t="s">
        <v>1978</v>
      </c>
      <c r="C964" s="107">
        <v>0.03</v>
      </c>
      <c r="D964" s="15" t="s">
        <v>4148</v>
      </c>
      <c r="E964" s="93">
        <v>0.0</v>
      </c>
      <c r="F964" s="93">
        <v>1.0</v>
      </c>
      <c r="G964" s="93">
        <v>19.88</v>
      </c>
      <c r="H964" s="93">
        <v>4347.0</v>
      </c>
      <c r="I964" s="15" t="s">
        <v>1976</v>
      </c>
      <c r="J964" s="107">
        <v>1.0</v>
      </c>
      <c r="K964" s="93">
        <v>2.0</v>
      </c>
      <c r="L964" s="15" t="s">
        <v>4149</v>
      </c>
      <c r="M964" s="104" t="str">
        <f t="shared" si="1"/>
        <v>#REF!</v>
      </c>
      <c r="N964" s="105">
        <f t="shared" si="2"/>
        <v>4346.076459</v>
      </c>
      <c r="O964" s="108">
        <f>IFERROR(IF(IF(LEFT(I964,1)="B",VLOOKUP(A964,'item dashboard'!A:K,11,0),"")&lt;1,0,IF(LEFT(I964,1)="b",VLOOKUP(A964,'item dashboard'!A:K,11,0),"")),"")</f>
        <v>0</v>
      </c>
      <c r="P964" s="105" t="str">
        <f>IFERROR(VLOOKUP(A964,[2]Sheet2!$A:$C,3,0),1)</f>
        <v>#ERROR!</v>
      </c>
      <c r="Q964" s="109" t="str">
        <f>VLOOKUP(A964,'item dashboard'!A:A,1,0)</f>
        <v>B-L6-N30ALC-MS</v>
      </c>
      <c r="R964" s="109"/>
      <c r="S964" s="109"/>
    </row>
    <row r="965" ht="12.75" customHeight="1">
      <c r="A965" s="15" t="s">
        <v>1979</v>
      </c>
      <c r="B965" s="15" t="s">
        <v>1980</v>
      </c>
      <c r="C965" s="107">
        <v>0.03</v>
      </c>
      <c r="D965" s="15" t="s">
        <v>4148</v>
      </c>
      <c r="E965" s="93">
        <v>3600.0</v>
      </c>
      <c r="F965" s="93">
        <v>1.0</v>
      </c>
      <c r="G965" s="93">
        <v>3.6</v>
      </c>
      <c r="H965" s="93">
        <v>24000.0</v>
      </c>
      <c r="I965" s="15" t="s">
        <v>1976</v>
      </c>
      <c r="J965" s="107">
        <v>1.0</v>
      </c>
      <c r="K965" s="93">
        <v>2.0</v>
      </c>
      <c r="L965" s="15" t="s">
        <v>4147</v>
      </c>
      <c r="M965" s="104" t="str">
        <f t="shared" si="1"/>
        <v>#REF!</v>
      </c>
      <c r="N965" s="105">
        <f t="shared" si="2"/>
        <v>24000</v>
      </c>
      <c r="O965" s="108">
        <f>IFERROR(IF(IF(LEFT(I965,1)="B",VLOOKUP(A965,'item dashboard'!A:K,11,0),"")&lt;1,0,IF(LEFT(I965,1)="b",VLOOKUP(A965,'item dashboard'!A:K,11,0),"")),"")</f>
        <v>0</v>
      </c>
      <c r="P965" s="105" t="str">
        <f>IFERROR(VLOOKUP(A965,[2]Sheet2!$A:$C,3,0),1)</f>
        <v>#ERROR!</v>
      </c>
      <c r="Q965" s="109" t="str">
        <f>VLOOKUP(A965,'item dashboard'!A:A,1,0)</f>
        <v>B-L6-N30CHEM-T</v>
      </c>
      <c r="R965" s="109"/>
      <c r="S965" s="109"/>
    </row>
    <row r="966" ht="12.75" customHeight="1">
      <c r="A966" s="15" t="s">
        <v>1993</v>
      </c>
      <c r="B966" s="15" t="s">
        <v>1339</v>
      </c>
      <c r="C966" s="107">
        <v>0.03</v>
      </c>
      <c r="D966" s="15" t="s">
        <v>4158</v>
      </c>
      <c r="E966" s="93">
        <v>7200.0</v>
      </c>
      <c r="F966" s="93">
        <v>1.0</v>
      </c>
      <c r="G966" s="93">
        <v>15.7</v>
      </c>
      <c r="H966" s="93">
        <v>5504.0</v>
      </c>
      <c r="I966" s="15" t="s">
        <v>4146</v>
      </c>
      <c r="J966" s="107">
        <v>0.01458</v>
      </c>
      <c r="K966" s="93">
        <v>2.5</v>
      </c>
      <c r="L966" s="15" t="s">
        <v>4147</v>
      </c>
      <c r="M966" s="104" t="str">
        <f t="shared" si="1"/>
        <v>#REF!</v>
      </c>
      <c r="N966" s="105">
        <f t="shared" si="2"/>
        <v>5503.184713</v>
      </c>
      <c r="O966" s="108" t="str">
        <f>IFERROR(IF(IF(LEFT(I966,1)="B",VLOOKUP(A966,'item dashboard'!A:K,11,0),"")&lt;1,0,IF(LEFT(I966,1)="b",VLOOKUP(A966,'item dashboard'!A:K,11,0),"")),"")</f>
        <v/>
      </c>
      <c r="P966" s="105" t="str">
        <f>IFERROR(VLOOKUP(A966,[2]Sheet2!$A:$C,3,0),1)</f>
        <v>#ERROR!</v>
      </c>
      <c r="Q966" s="109" t="str">
        <f>VLOOKUP(A966,'item dashboard'!A:A,1,0)</f>
        <v>B-L6-W30</v>
      </c>
      <c r="R966" s="109"/>
      <c r="S966" s="109"/>
    </row>
    <row r="967" ht="12.75" customHeight="1">
      <c r="A967" s="15" t="s">
        <v>1923</v>
      </c>
      <c r="B967" s="15" t="s">
        <v>1924</v>
      </c>
      <c r="C967" s="107">
        <v>0.03</v>
      </c>
      <c r="D967" s="15" t="s">
        <v>4148</v>
      </c>
      <c r="E967" s="93">
        <v>3600.0</v>
      </c>
      <c r="F967" s="93">
        <v>1.0</v>
      </c>
      <c r="G967" s="93">
        <v>1.0</v>
      </c>
      <c r="H967" s="93">
        <v>86400.0</v>
      </c>
      <c r="I967" s="15" t="s">
        <v>1937</v>
      </c>
      <c r="J967" s="107">
        <v>1.0</v>
      </c>
      <c r="K967" s="93">
        <v>0.0</v>
      </c>
      <c r="L967" s="15" t="s">
        <v>4149</v>
      </c>
      <c r="M967" s="104" t="str">
        <f t="shared" si="1"/>
        <v>#REF!</v>
      </c>
      <c r="N967" s="105">
        <f t="shared" si="2"/>
        <v>86400</v>
      </c>
      <c r="O967" s="108">
        <f>IFERROR(IF(IF(LEFT(I967,1)="B",VLOOKUP(A967,'item dashboard'!A:K,11,0),"")&lt;1,0,IF(LEFT(I967,1)="b",VLOOKUP(A967,'item dashboard'!A:K,11,0),"")),"")</f>
        <v>0</v>
      </c>
      <c r="P967" s="105" t="str">
        <f>IFERROR(VLOOKUP(A967,[2]Sheet2!$A:$C,3,0),1)</f>
        <v>#ERROR!</v>
      </c>
      <c r="Q967" s="109" t="str">
        <f>VLOOKUP(A967,'item dashboard'!A:A,1,0)</f>
        <v>B-L601-O30SAFI</v>
      </c>
      <c r="R967" s="109"/>
      <c r="S967" s="109"/>
    </row>
    <row r="968" ht="12.75" customHeight="1">
      <c r="A968" s="15" t="s">
        <v>1968</v>
      </c>
      <c r="B968" s="15" t="s">
        <v>1969</v>
      </c>
      <c r="C968" s="107">
        <v>0.03</v>
      </c>
      <c r="D968" s="15" t="s">
        <v>4148</v>
      </c>
      <c r="E968" s="93">
        <v>3600.0</v>
      </c>
      <c r="F968" s="93">
        <v>1.0</v>
      </c>
      <c r="G968" s="93">
        <v>3.6</v>
      </c>
      <c r="H968" s="93">
        <v>24000.0</v>
      </c>
      <c r="I968" s="15" t="s">
        <v>1949</v>
      </c>
      <c r="J968" s="107">
        <v>1.0</v>
      </c>
      <c r="K968" s="93">
        <v>2.5</v>
      </c>
      <c r="L968" s="15" t="s">
        <v>4147</v>
      </c>
      <c r="M968" s="104" t="str">
        <f t="shared" si="1"/>
        <v>#REF!</v>
      </c>
      <c r="N968" s="105">
        <f t="shared" si="2"/>
        <v>24000</v>
      </c>
      <c r="O968" s="108">
        <f>IFERROR(IF(IF(LEFT(I968,1)="B",VLOOKUP(A968,'item dashboard'!A:K,11,0),"")&lt;1,0,IF(LEFT(I968,1)="b",VLOOKUP(A968,'item dashboard'!A:K,11,0),"")),"")</f>
        <v>0</v>
      </c>
      <c r="P968" s="105" t="str">
        <f>IFERROR(VLOOKUP(A968,[2]Sheet2!$A:$C,3,0),1)</f>
        <v>#ERROR!</v>
      </c>
      <c r="Q968" s="109" t="str">
        <f>VLOOKUP(A968,'item dashboard'!A:A,1,0)</f>
        <v>B-L601-W30LEE</v>
      </c>
      <c r="R968" s="109"/>
      <c r="S968" s="109"/>
    </row>
    <row r="969" ht="12.75" customHeight="1">
      <c r="A969" s="15" t="s">
        <v>1970</v>
      </c>
      <c r="B969" s="15" t="s">
        <v>1971</v>
      </c>
      <c r="C969" s="107">
        <v>0.03</v>
      </c>
      <c r="D969" s="15" t="s">
        <v>4158</v>
      </c>
      <c r="E969" s="93">
        <v>3600.0</v>
      </c>
      <c r="F969" s="93">
        <v>1.0</v>
      </c>
      <c r="G969" s="93">
        <v>18.0</v>
      </c>
      <c r="H969" s="93">
        <v>33600.0</v>
      </c>
      <c r="I969" s="15" t="s">
        <v>4146</v>
      </c>
      <c r="J969" s="107">
        <v>0.0147</v>
      </c>
      <c r="K969" s="93">
        <v>2.5</v>
      </c>
      <c r="L969" s="15" t="s">
        <v>4149</v>
      </c>
      <c r="M969" s="104" t="str">
        <f t="shared" si="1"/>
        <v>#REF!</v>
      </c>
      <c r="N969" s="105">
        <f t="shared" si="2"/>
        <v>4800</v>
      </c>
      <c r="O969" s="108" t="str">
        <f>IFERROR(IF(IF(LEFT(I969,1)="B",VLOOKUP(A969,'item dashboard'!A:K,11,0),"")&lt;1,0,IF(LEFT(I969,1)="b",VLOOKUP(A969,'item dashboard'!A:K,11,0),"")),"")</f>
        <v/>
      </c>
      <c r="P969" s="105" t="str">
        <f>IFERROR(VLOOKUP(A969,[2]Sheet2!$A:$C,3,0),1)</f>
        <v>#ERROR!</v>
      </c>
      <c r="Q969" s="109" t="str">
        <f>VLOOKUP(A969,'item dashboard'!A:A,1,0)</f>
        <v>B-L601-Y30</v>
      </c>
      <c r="R969" s="109"/>
      <c r="S969" s="109"/>
    </row>
    <row r="970" ht="12.75" customHeight="1">
      <c r="A970" s="15" t="s">
        <v>1972</v>
      </c>
      <c r="B970" s="15" t="s">
        <v>1973</v>
      </c>
      <c r="C970" s="107">
        <v>0.03</v>
      </c>
      <c r="D970" s="15" t="s">
        <v>4148</v>
      </c>
      <c r="E970" s="93">
        <v>3600.0</v>
      </c>
      <c r="F970" s="93">
        <v>1.0</v>
      </c>
      <c r="G970" s="93">
        <v>4.0</v>
      </c>
      <c r="H970" s="93">
        <v>168000.0</v>
      </c>
      <c r="I970" s="15" t="s">
        <v>1970</v>
      </c>
      <c r="J970" s="107">
        <v>1.0</v>
      </c>
      <c r="K970" s="93">
        <v>0.0</v>
      </c>
      <c r="L970" s="15" t="s">
        <v>4147</v>
      </c>
      <c r="M970" s="104" t="str">
        <f t="shared" si="1"/>
        <v>#REF!</v>
      </c>
      <c r="N970" s="105">
        <f t="shared" si="2"/>
        <v>21600</v>
      </c>
      <c r="O970" s="108">
        <f>IFERROR(IF(IF(LEFT(I970,1)="B",VLOOKUP(A970,'item dashboard'!A:K,11,0),"")&lt;1,0,IF(LEFT(I970,1)="b",VLOOKUP(A970,'item dashboard'!A:K,11,0),"")),"")</f>
        <v>0</v>
      </c>
      <c r="P970" s="105" t="str">
        <f>IFERROR(VLOOKUP(A970,[2]Sheet2!$A:$C,3,0),1)</f>
        <v>#ERROR!</v>
      </c>
      <c r="Q970" s="109" t="str">
        <f>VLOOKUP(A970,'item dashboard'!A:A,1,0)</f>
        <v>B-L601-Y30NURO</v>
      </c>
      <c r="R970" s="109"/>
      <c r="S970" s="109"/>
    </row>
    <row r="971" ht="12.75" customHeight="1">
      <c r="A971" s="15" t="s">
        <v>1974</v>
      </c>
      <c r="B971" s="15" t="s">
        <v>1975</v>
      </c>
      <c r="C971" s="107">
        <v>0.03</v>
      </c>
      <c r="D971" s="15" t="s">
        <v>4148</v>
      </c>
      <c r="E971" s="93">
        <v>3600.0</v>
      </c>
      <c r="F971" s="93">
        <v>1.0</v>
      </c>
      <c r="G971" s="93">
        <v>3.6</v>
      </c>
      <c r="H971" s="93">
        <v>24000.0</v>
      </c>
      <c r="I971" s="15" t="s">
        <v>1965</v>
      </c>
      <c r="J971" s="107">
        <v>1.0</v>
      </c>
      <c r="K971" s="93">
        <v>2.0</v>
      </c>
      <c r="L971" s="15" t="s">
        <v>4147</v>
      </c>
      <c r="M971" s="104" t="str">
        <f t="shared" si="1"/>
        <v>#REF!</v>
      </c>
      <c r="N971" s="105">
        <f t="shared" si="2"/>
        <v>24000</v>
      </c>
      <c r="O971" s="108">
        <f>IFERROR(IF(IF(LEFT(I971,1)="B",VLOOKUP(A971,'item dashboard'!A:K,11,0),"")&lt;1,0,IF(LEFT(I971,1)="b",VLOOKUP(A971,'item dashboard'!A:K,11,0),"")),"")</f>
        <v>0</v>
      </c>
      <c r="P971" s="105" t="str">
        <f>IFERROR(VLOOKUP(A971,[2]Sheet2!$A:$C,3,0),1)</f>
        <v>#ERROR!</v>
      </c>
      <c r="Q971" s="109" t="str">
        <f>VLOOKUP(A971,'item dashboard'!A:A,1,0)</f>
        <v>B-L601-Y30POL</v>
      </c>
      <c r="R971" s="109"/>
      <c r="S971" s="109"/>
    </row>
    <row r="972" ht="12.75" customHeight="1">
      <c r="A972" s="15" t="s">
        <v>1925</v>
      </c>
      <c r="B972" s="15" t="s">
        <v>1926</v>
      </c>
      <c r="C972" s="107">
        <v>0.03</v>
      </c>
      <c r="D972" s="15" t="s">
        <v>4150</v>
      </c>
      <c r="E972" s="93">
        <v>7200.0</v>
      </c>
      <c r="F972" s="93">
        <v>1.0</v>
      </c>
      <c r="G972" s="93">
        <v>18.0</v>
      </c>
      <c r="H972" s="93">
        <v>33600.0</v>
      </c>
      <c r="I972" s="15" t="s">
        <v>4146</v>
      </c>
      <c r="J972" s="107">
        <v>0.01464</v>
      </c>
      <c r="K972" s="93">
        <v>2.5</v>
      </c>
      <c r="L972" s="15" t="s">
        <v>4147</v>
      </c>
      <c r="M972" s="104" t="str">
        <f t="shared" si="1"/>
        <v>#REF!</v>
      </c>
      <c r="N972" s="105">
        <f t="shared" si="2"/>
        <v>4800</v>
      </c>
      <c r="O972" s="108" t="str">
        <f>IFERROR(IF(IF(LEFT(I972,1)="B",VLOOKUP(A972,'item dashboard'!A:K,11,0),"")&lt;1,0,IF(LEFT(I972,1)="b",VLOOKUP(A972,'item dashboard'!A:K,11,0),"")),"")</f>
        <v/>
      </c>
      <c r="P972" s="105" t="str">
        <f>IFERROR(VLOOKUP(A972,[2]Sheet2!$A:$C,3,0),1)</f>
        <v>#ERROR!</v>
      </c>
      <c r="Q972" s="109" t="str">
        <f>VLOOKUP(A972,'item dashboard'!A:A,1,0)</f>
        <v>B-L601R-GN30</v>
      </c>
      <c r="R972" s="109"/>
      <c r="S972" s="109"/>
    </row>
    <row r="973" ht="12.75" customHeight="1">
      <c r="A973" s="15" t="s">
        <v>1927</v>
      </c>
      <c r="B973" s="15" t="s">
        <v>1928</v>
      </c>
      <c r="C973" s="107">
        <v>0.03</v>
      </c>
      <c r="D973" s="15" t="s">
        <v>4148</v>
      </c>
      <c r="E973" s="93">
        <v>3600.0</v>
      </c>
      <c r="F973" s="93">
        <v>1.0</v>
      </c>
      <c r="G973" s="93">
        <v>4.0</v>
      </c>
      <c r="H973" s="93">
        <v>168000.0</v>
      </c>
      <c r="I973" s="15" t="s">
        <v>1925</v>
      </c>
      <c r="J973" s="107">
        <v>1.0</v>
      </c>
      <c r="K973" s="93">
        <v>0.0</v>
      </c>
      <c r="L973" s="15" t="s">
        <v>4149</v>
      </c>
      <c r="M973" s="104" t="str">
        <f t="shared" si="1"/>
        <v>#REF!</v>
      </c>
      <c r="N973" s="105">
        <f t="shared" si="2"/>
        <v>21600</v>
      </c>
      <c r="O973" s="108">
        <f>IFERROR(IF(IF(LEFT(I973,1)="B",VLOOKUP(A973,'item dashboard'!A:K,11,0),"")&lt;1,0,IF(LEFT(I973,1)="b",VLOOKUP(A973,'item dashboard'!A:K,11,0),"")),"")</f>
        <v>0</v>
      </c>
      <c r="P973" s="105" t="str">
        <f>IFERROR(VLOOKUP(A973,[2]Sheet2!$A:$C,3,0),1)</f>
        <v>#ERROR!</v>
      </c>
      <c r="Q973" s="109" t="str">
        <f>VLOOKUP(A973,'item dashboard'!A:A,1,0)</f>
        <v>B-L601R-GN30BILAN</v>
      </c>
      <c r="R973" s="109"/>
      <c r="S973" s="109"/>
    </row>
    <row r="974" ht="12.75" customHeight="1">
      <c r="A974" s="15" t="s">
        <v>4283</v>
      </c>
      <c r="B974" s="15" t="s">
        <v>4284</v>
      </c>
      <c r="C974" s="107">
        <v>0.03</v>
      </c>
      <c r="D974" s="15" t="s">
        <v>4158</v>
      </c>
      <c r="E974" s="93">
        <v>7200.0</v>
      </c>
      <c r="F974" s="93">
        <v>1.0</v>
      </c>
      <c r="G974" s="93">
        <v>18.0</v>
      </c>
      <c r="H974" s="93">
        <v>33600.0</v>
      </c>
      <c r="I974" s="15" t="s">
        <v>4146</v>
      </c>
      <c r="J974" s="107">
        <v>0.01458</v>
      </c>
      <c r="K974" s="93">
        <v>2.5</v>
      </c>
      <c r="L974" s="15" t="s">
        <v>4147</v>
      </c>
      <c r="M974" s="104" t="str">
        <f t="shared" si="1"/>
        <v>#REF!</v>
      </c>
      <c r="N974" s="105">
        <f t="shared" si="2"/>
        <v>4800</v>
      </c>
      <c r="O974" s="108" t="str">
        <f>IFERROR(IF(IF(LEFT(I974,1)="B",VLOOKUP(A974,'item dashboard'!A:K,11,0),"")&lt;1,0,IF(LEFT(I974,1)="b",VLOOKUP(A974,'item dashboard'!A:K,11,0),"")),"")</f>
        <v/>
      </c>
      <c r="P974" s="105" t="str">
        <f>IFERROR(VLOOKUP(A974,[2]Sheet2!$A:$C,3,0),1)</f>
        <v>#ERROR!</v>
      </c>
      <c r="Q974" s="109" t="str">
        <f>VLOOKUP(A974,'item dashboard'!A:A,1,0)</f>
        <v>#N/A</v>
      </c>
      <c r="R974" s="109"/>
      <c r="S974" s="109"/>
    </row>
    <row r="975" ht="12.75" customHeight="1">
      <c r="A975" s="15" t="s">
        <v>1929</v>
      </c>
      <c r="B975" s="15" t="s">
        <v>1930</v>
      </c>
      <c r="C975" s="107">
        <v>0.03</v>
      </c>
      <c r="D975" s="15" t="s">
        <v>4148</v>
      </c>
      <c r="E975" s="93">
        <v>3600.0</v>
      </c>
      <c r="F975" s="93">
        <v>1.0</v>
      </c>
      <c r="G975" s="93">
        <v>3.6</v>
      </c>
      <c r="H975" s="93">
        <v>24000.0</v>
      </c>
      <c r="I975" s="15" t="s">
        <v>4283</v>
      </c>
      <c r="J975" s="107">
        <v>1.0</v>
      </c>
      <c r="K975" s="93">
        <v>0.5</v>
      </c>
      <c r="L975" s="15" t="s">
        <v>4149</v>
      </c>
      <c r="M975" s="104" t="str">
        <f t="shared" si="1"/>
        <v>#REF!</v>
      </c>
      <c r="N975" s="105">
        <f t="shared" si="2"/>
        <v>24000</v>
      </c>
      <c r="O975" s="108">
        <f>IFERROR(IF(IF(LEFT(I975,1)="B",VLOOKUP(A975,'item dashboard'!A:K,11,0),"")&lt;1,0,IF(LEFT(I975,1)="b",VLOOKUP(A975,'item dashboard'!A:K,11,0),"")),"")</f>
        <v>0</v>
      </c>
      <c r="P975" s="105" t="str">
        <f>IFERROR(VLOOKUP(A975,[2]Sheet2!$A:$C,3,0),1)</f>
        <v>#ERROR!</v>
      </c>
      <c r="Q975" s="109" t="str">
        <f>VLOOKUP(A975,'item dashboard'!A:A,1,0)</f>
        <v>B-L601R-GY30FILSAN</v>
      </c>
      <c r="R975" s="109"/>
      <c r="S975" s="109"/>
    </row>
    <row r="976" ht="12.75" customHeight="1">
      <c r="A976" s="15" t="s">
        <v>1931</v>
      </c>
      <c r="B976" s="15" t="s">
        <v>1932</v>
      </c>
      <c r="C976" s="107">
        <v>0.03</v>
      </c>
      <c r="D976" s="15" t="s">
        <v>4150</v>
      </c>
      <c r="E976" s="93">
        <v>7200.0</v>
      </c>
      <c r="F976" s="93">
        <v>1.0</v>
      </c>
      <c r="G976" s="93">
        <v>18.0</v>
      </c>
      <c r="H976" s="93">
        <v>33600.0</v>
      </c>
      <c r="I976" s="15" t="s">
        <v>4146</v>
      </c>
      <c r="J976" s="107">
        <v>0.01458</v>
      </c>
      <c r="K976" s="93">
        <v>0.0</v>
      </c>
      <c r="L976" s="15" t="s">
        <v>4149</v>
      </c>
      <c r="M976" s="104" t="str">
        <f t="shared" si="1"/>
        <v>#REF!</v>
      </c>
      <c r="N976" s="105">
        <f t="shared" si="2"/>
        <v>4800</v>
      </c>
      <c r="O976" s="108" t="str">
        <f>IFERROR(IF(IF(LEFT(I976,1)="B",VLOOKUP(A976,'item dashboard'!A:K,11,0),"")&lt;1,0,IF(LEFT(I976,1)="b",VLOOKUP(A976,'item dashboard'!A:K,11,0),"")),"")</f>
        <v/>
      </c>
      <c r="P976" s="105" t="str">
        <f>IFERROR(VLOOKUP(A976,[2]Sheet2!$A:$C,3,0),1)</f>
        <v>#ERROR!</v>
      </c>
      <c r="Q976" s="109" t="str">
        <f>VLOOKUP(A976,'item dashboard'!A:A,1,0)</f>
        <v>B-L601R-LBL30</v>
      </c>
      <c r="R976" s="109"/>
      <c r="S976" s="109"/>
    </row>
    <row r="977" ht="12.75" customHeight="1">
      <c r="A977" s="15" t="s">
        <v>1933</v>
      </c>
      <c r="B977" s="15" t="s">
        <v>1934</v>
      </c>
      <c r="C977" s="107">
        <v>0.03</v>
      </c>
      <c r="D977" s="15" t="s">
        <v>4148</v>
      </c>
      <c r="E977" s="93">
        <v>3600.0</v>
      </c>
      <c r="F977" s="93">
        <v>1.0</v>
      </c>
      <c r="G977" s="93">
        <v>3.6</v>
      </c>
      <c r="H977" s="93">
        <v>24000.0</v>
      </c>
      <c r="I977" s="15" t="s">
        <v>1931</v>
      </c>
      <c r="J977" s="107">
        <v>1.0</v>
      </c>
      <c r="K977" s="93">
        <v>0.0</v>
      </c>
      <c r="L977" s="15" t="s">
        <v>4149</v>
      </c>
      <c r="M977" s="104" t="str">
        <f t="shared" si="1"/>
        <v>#REF!</v>
      </c>
      <c r="N977" s="105">
        <f t="shared" si="2"/>
        <v>24000</v>
      </c>
      <c r="O977" s="108">
        <f>IFERROR(IF(IF(LEFT(I977,1)="B",VLOOKUP(A977,'item dashboard'!A:K,11,0),"")&lt;1,0,IF(LEFT(I977,1)="b",VLOOKUP(A977,'item dashboard'!A:K,11,0),"")),"")</f>
        <v>0</v>
      </c>
      <c r="P977" s="105" t="str">
        <f>IFERROR(VLOOKUP(A977,[2]Sheet2!$A:$C,3,0),1)</f>
        <v>#ERROR!</v>
      </c>
      <c r="Q977" s="109" t="str">
        <f>VLOOKUP(A977,'item dashboard'!A:A,1,0)</f>
        <v>B-L601R-LBL30RNG-SAN</v>
      </c>
      <c r="R977" s="109"/>
      <c r="S977" s="109"/>
    </row>
    <row r="978" ht="12.75" customHeight="1">
      <c r="A978" s="15" t="s">
        <v>1935</v>
      </c>
      <c r="B978" s="15" t="s">
        <v>1936</v>
      </c>
      <c r="C978" s="107">
        <v>0.03</v>
      </c>
      <c r="D978" s="15" t="s">
        <v>4148</v>
      </c>
      <c r="E978" s="93">
        <v>3600.0</v>
      </c>
      <c r="F978" s="93">
        <v>1.0</v>
      </c>
      <c r="G978" s="93">
        <v>3.6</v>
      </c>
      <c r="H978" s="93">
        <v>24000.0</v>
      </c>
      <c r="I978" s="15" t="s">
        <v>1937</v>
      </c>
      <c r="J978" s="107">
        <v>1.0</v>
      </c>
      <c r="K978" s="93">
        <v>2.0</v>
      </c>
      <c r="L978" s="15" t="s">
        <v>4147</v>
      </c>
      <c r="M978" s="104" t="str">
        <f t="shared" si="1"/>
        <v>#REF!</v>
      </c>
      <c r="N978" s="105">
        <f t="shared" si="2"/>
        <v>24000</v>
      </c>
      <c r="O978" s="108">
        <f>IFERROR(IF(IF(LEFT(I978,1)="B",VLOOKUP(A978,'item dashboard'!A:K,11,0),"")&lt;1,0,IF(LEFT(I978,1)="b",VLOOKUP(A978,'item dashboard'!A:K,11,0),"")),"")</f>
        <v>0</v>
      </c>
      <c r="P978" s="105" t="str">
        <f>IFERROR(VLOOKUP(A978,[2]Sheet2!$A:$C,3,0),1)</f>
        <v>#ERROR!</v>
      </c>
      <c r="Q978" s="109" t="str">
        <f>VLOOKUP(A978,'item dashboard'!A:A,1,0)</f>
        <v>B-L601R-O30GAR-AHG</v>
      </c>
      <c r="R978" s="109"/>
      <c r="S978" s="109"/>
    </row>
    <row r="979" ht="12.75" customHeight="1">
      <c r="A979" s="15" t="s">
        <v>1937</v>
      </c>
      <c r="B979" s="15" t="s">
        <v>1938</v>
      </c>
      <c r="C979" s="107">
        <v>0.03</v>
      </c>
      <c r="D979" s="15" t="s">
        <v>4158</v>
      </c>
      <c r="E979" s="93">
        <v>7200.0</v>
      </c>
      <c r="F979" s="93">
        <v>1.0</v>
      </c>
      <c r="G979" s="93">
        <v>18.0</v>
      </c>
      <c r="H979" s="93">
        <v>33600.0</v>
      </c>
      <c r="I979" s="15" t="s">
        <v>4146</v>
      </c>
      <c r="J979" s="107">
        <v>0.01464</v>
      </c>
      <c r="K979" s="93">
        <v>2.5</v>
      </c>
      <c r="L979" s="15" t="s">
        <v>4147</v>
      </c>
      <c r="M979" s="104" t="str">
        <f t="shared" si="1"/>
        <v>#REF!</v>
      </c>
      <c r="N979" s="105">
        <f t="shared" si="2"/>
        <v>4800</v>
      </c>
      <c r="O979" s="108" t="str">
        <f>IFERROR(IF(IF(LEFT(I979,1)="B",VLOOKUP(A979,'item dashboard'!A:K,11,0),"")&lt;1,0,IF(LEFT(I979,1)="b",VLOOKUP(A979,'item dashboard'!A:K,11,0),"")),"")</f>
        <v/>
      </c>
      <c r="P979" s="105" t="str">
        <f>IFERROR(VLOOKUP(A979,[2]Sheet2!$A:$C,3,0),1)</f>
        <v>#ERROR!</v>
      </c>
      <c r="Q979" s="109" t="str">
        <f>VLOOKUP(A979,'item dashboard'!A:A,1,0)</f>
        <v>B-L601R-OR30</v>
      </c>
      <c r="R979" s="109"/>
      <c r="S979" s="109"/>
    </row>
    <row r="980" ht="12.75" customHeight="1">
      <c r="A980" s="15" t="s">
        <v>1939</v>
      </c>
      <c r="B980" s="15" t="s">
        <v>1940</v>
      </c>
      <c r="C980" s="107">
        <v>0.03</v>
      </c>
      <c r="D980" s="15" t="s">
        <v>4148</v>
      </c>
      <c r="E980" s="93">
        <v>3600.0</v>
      </c>
      <c r="F980" s="93">
        <v>1.0</v>
      </c>
      <c r="G980" s="93">
        <v>3.6</v>
      </c>
      <c r="H980" s="93">
        <v>24000.0</v>
      </c>
      <c r="I980" s="15" t="s">
        <v>1937</v>
      </c>
      <c r="J980" s="107">
        <v>1.0</v>
      </c>
      <c r="K980" s="93">
        <v>2.0</v>
      </c>
      <c r="L980" s="15" t="s">
        <v>4147</v>
      </c>
      <c r="M980" s="104" t="str">
        <f t="shared" si="1"/>
        <v>#REF!</v>
      </c>
      <c r="N980" s="105">
        <f t="shared" si="2"/>
        <v>24000</v>
      </c>
      <c r="O980" s="108">
        <f>IFERROR(IF(IF(LEFT(I980,1)="B",VLOOKUP(A980,'item dashboard'!A:K,11,0),"")&lt;1,0,IF(LEFT(I980,1)="b",VLOOKUP(A980,'item dashboard'!A:K,11,0),"")),"")</f>
        <v>0</v>
      </c>
      <c r="P980" s="105" t="str">
        <f>IFERROR(VLOOKUP(A980,[2]Sheet2!$A:$C,3,0),1)</f>
        <v>#ERROR!</v>
      </c>
      <c r="Q980" s="109" t="str">
        <f>VLOOKUP(A980,'item dashboard'!A:A,1,0)</f>
        <v>B-L601R-OR30 NAJA</v>
      </c>
      <c r="R980" s="109"/>
      <c r="S980" s="109"/>
    </row>
    <row r="981" ht="12.75" customHeight="1">
      <c r="A981" s="15" t="s">
        <v>1941</v>
      </c>
      <c r="B981" s="15" t="s">
        <v>1942</v>
      </c>
      <c r="C981" s="107">
        <v>0.03</v>
      </c>
      <c r="D981" s="15" t="s">
        <v>4148</v>
      </c>
      <c r="E981" s="93">
        <v>3600.0</v>
      </c>
      <c r="F981" s="93">
        <v>1.0</v>
      </c>
      <c r="G981" s="93">
        <v>3.6</v>
      </c>
      <c r="H981" s="93">
        <v>4800.0</v>
      </c>
      <c r="I981" s="15" t="s">
        <v>1937</v>
      </c>
      <c r="J981" s="107">
        <v>1.0</v>
      </c>
      <c r="K981" s="93">
        <v>0.0</v>
      </c>
      <c r="L981" s="15" t="s">
        <v>4149</v>
      </c>
      <c r="M981" s="104" t="str">
        <f t="shared" si="1"/>
        <v>#REF!</v>
      </c>
      <c r="N981" s="105">
        <f t="shared" si="2"/>
        <v>24000</v>
      </c>
      <c r="O981" s="108">
        <f>IFERROR(IF(IF(LEFT(I981,1)="B",VLOOKUP(A981,'item dashboard'!A:K,11,0),"")&lt;1,0,IF(LEFT(I981,1)="b",VLOOKUP(A981,'item dashboard'!A:K,11,0),"")),"")</f>
        <v>0</v>
      </c>
      <c r="P981" s="105" t="str">
        <f>IFERROR(VLOOKUP(A981,[2]Sheet2!$A:$C,3,0),1)</f>
        <v>#ERROR!</v>
      </c>
      <c r="Q981" s="109" t="str">
        <f>VLOOKUP(A981,'item dashboard'!A:A,1,0)</f>
        <v>B-L601R-OR30HAMDI</v>
      </c>
      <c r="R981" s="109"/>
      <c r="S981" s="109"/>
    </row>
    <row r="982" ht="12.75" customHeight="1">
      <c r="A982" s="15" t="s">
        <v>1943</v>
      </c>
      <c r="B982" s="15" t="s">
        <v>1944</v>
      </c>
      <c r="C982" s="107">
        <v>0.03</v>
      </c>
      <c r="D982" s="15" t="s">
        <v>4158</v>
      </c>
      <c r="E982" s="93">
        <v>7200.0</v>
      </c>
      <c r="F982" s="93">
        <v>1.0</v>
      </c>
      <c r="G982" s="93">
        <v>18.0</v>
      </c>
      <c r="H982" s="93">
        <v>33600.0</v>
      </c>
      <c r="I982" s="15" t="s">
        <v>4146</v>
      </c>
      <c r="J982" s="107">
        <v>0.01464</v>
      </c>
      <c r="K982" s="93">
        <v>2.5</v>
      </c>
      <c r="L982" s="15" t="s">
        <v>4147</v>
      </c>
      <c r="M982" s="104" t="str">
        <f t="shared" si="1"/>
        <v>#REF!</v>
      </c>
      <c r="N982" s="105">
        <f t="shared" si="2"/>
        <v>4800</v>
      </c>
      <c r="O982" s="108" t="str">
        <f>IFERROR(IF(IF(LEFT(I982,1)="B",VLOOKUP(A982,'item dashboard'!A:K,11,0),"")&lt;1,0,IF(LEFT(I982,1)="b",VLOOKUP(A982,'item dashboard'!A:K,11,0),"")),"")</f>
        <v/>
      </c>
      <c r="P982" s="105" t="str">
        <f>IFERROR(VLOOKUP(A982,[2]Sheet2!$A:$C,3,0),1)</f>
        <v>#ERROR!</v>
      </c>
      <c r="Q982" s="109" t="str">
        <f>VLOOKUP(A982,'item dashboard'!A:A,1,0)</f>
        <v>B-L601R-PK30</v>
      </c>
      <c r="R982" s="109"/>
      <c r="S982" s="109"/>
    </row>
    <row r="983" ht="12.75" customHeight="1">
      <c r="A983" s="15" t="s">
        <v>1945</v>
      </c>
      <c r="B983" s="15" t="s">
        <v>1946</v>
      </c>
      <c r="C983" s="107">
        <v>0.03</v>
      </c>
      <c r="D983" s="15" t="s">
        <v>4148</v>
      </c>
      <c r="E983" s="93">
        <v>3600.0</v>
      </c>
      <c r="F983" s="93">
        <v>1.0</v>
      </c>
      <c r="G983" s="93">
        <v>3.6</v>
      </c>
      <c r="H983" s="93">
        <v>24000.0</v>
      </c>
      <c r="I983" s="15" t="s">
        <v>1943</v>
      </c>
      <c r="J983" s="107">
        <v>1.0</v>
      </c>
      <c r="K983" s="93">
        <v>2.0</v>
      </c>
      <c r="L983" s="15" t="s">
        <v>4149</v>
      </c>
      <c r="M983" s="104" t="str">
        <f t="shared" si="1"/>
        <v>#REF!</v>
      </c>
      <c r="N983" s="105">
        <f t="shared" si="2"/>
        <v>24000</v>
      </c>
      <c r="O983" s="108">
        <f>IFERROR(IF(IF(LEFT(I983,1)="B",VLOOKUP(A983,'item dashboard'!A:K,11,0),"")&lt;1,0,IF(LEFT(I983,1)="b",VLOOKUP(A983,'item dashboard'!A:K,11,0),"")),"")</f>
        <v>0</v>
      </c>
      <c r="P983" s="105" t="str">
        <f>IFERROR(VLOOKUP(A983,[2]Sheet2!$A:$C,3,0),1)</f>
        <v>#ERROR!</v>
      </c>
      <c r="Q983" s="109" t="str">
        <f>VLOOKUP(A983,'item dashboard'!A:A,1,0)</f>
        <v>B-L601R-PK30FILSAN</v>
      </c>
      <c r="R983" s="109"/>
      <c r="S983" s="109"/>
    </row>
    <row r="984" ht="12.75" customHeight="1">
      <c r="A984" s="15" t="s">
        <v>1947</v>
      </c>
      <c r="B984" s="15" t="s">
        <v>1948</v>
      </c>
      <c r="C984" s="107">
        <v>0.03</v>
      </c>
      <c r="D984" s="15" t="s">
        <v>4148</v>
      </c>
      <c r="E984" s="93">
        <v>3600.0</v>
      </c>
      <c r="F984" s="93">
        <v>1.0</v>
      </c>
      <c r="G984" s="93">
        <v>3.6</v>
      </c>
      <c r="H984" s="93">
        <v>24000.0</v>
      </c>
      <c r="I984" s="15" t="s">
        <v>1943</v>
      </c>
      <c r="J984" s="107">
        <v>1.0</v>
      </c>
      <c r="K984" s="93">
        <v>2.0</v>
      </c>
      <c r="L984" s="15" t="s">
        <v>4147</v>
      </c>
      <c r="M984" s="104" t="str">
        <f t="shared" si="1"/>
        <v>#REF!</v>
      </c>
      <c r="N984" s="105">
        <f t="shared" si="2"/>
        <v>24000</v>
      </c>
      <c r="O984" s="108">
        <f>IFERROR(IF(IF(LEFT(I984,1)="B",VLOOKUP(A984,'item dashboard'!A:K,11,0),"")&lt;1,0,IF(LEFT(I984,1)="b",VLOOKUP(A984,'item dashboard'!A:K,11,0),"")),"")</f>
        <v>0</v>
      </c>
      <c r="P984" s="105" t="str">
        <f>IFERROR(VLOOKUP(A984,[2]Sheet2!$A:$C,3,0),1)</f>
        <v>#ERROR!</v>
      </c>
      <c r="Q984" s="109" t="str">
        <f>VLOOKUP(A984,'item dashboard'!A:A,1,0)</f>
        <v>B-L601R-PK30IFICA</v>
      </c>
      <c r="R984" s="109"/>
      <c r="S984" s="109"/>
    </row>
    <row r="985" ht="12.75" customHeight="1">
      <c r="A985" s="15" t="s">
        <v>1949</v>
      </c>
      <c r="B985" s="15" t="s">
        <v>1339</v>
      </c>
      <c r="C985" s="107">
        <v>0.03</v>
      </c>
      <c r="D985" s="15" t="s">
        <v>4158</v>
      </c>
      <c r="E985" s="93">
        <v>7200.0</v>
      </c>
      <c r="F985" s="93">
        <v>1.0</v>
      </c>
      <c r="G985" s="93">
        <v>18.0</v>
      </c>
      <c r="H985" s="93">
        <v>33600.0</v>
      </c>
      <c r="I985" s="15" t="s">
        <v>4146</v>
      </c>
      <c r="J985" s="107">
        <v>0.01458</v>
      </c>
      <c r="K985" s="93">
        <v>2.5</v>
      </c>
      <c r="L985" s="15" t="s">
        <v>4147</v>
      </c>
      <c r="M985" s="104" t="str">
        <f t="shared" si="1"/>
        <v>#REF!</v>
      </c>
      <c r="N985" s="105">
        <f t="shared" si="2"/>
        <v>4800</v>
      </c>
      <c r="O985" s="108" t="str">
        <f>IFERROR(IF(IF(LEFT(I985,1)="B",VLOOKUP(A985,'item dashboard'!A:K,11,0),"")&lt;1,0,IF(LEFT(I985,1)="b",VLOOKUP(A985,'item dashboard'!A:K,11,0),"")),"")</f>
        <v/>
      </c>
      <c r="P985" s="105" t="str">
        <f>IFERROR(VLOOKUP(A985,[2]Sheet2!$A:$C,3,0),1)</f>
        <v>#ERROR!</v>
      </c>
      <c r="Q985" s="109" t="str">
        <f>VLOOKUP(A985,'item dashboard'!A:A,1,0)</f>
        <v>B-L601R-W30</v>
      </c>
      <c r="R985" s="109"/>
      <c r="S985" s="109"/>
    </row>
    <row r="986" ht="12.75" customHeight="1">
      <c r="A986" s="15" t="s">
        <v>1950</v>
      </c>
      <c r="B986" s="15" t="s">
        <v>1951</v>
      </c>
      <c r="C986" s="107">
        <v>0.03</v>
      </c>
      <c r="D986" s="15" t="s">
        <v>4148</v>
      </c>
      <c r="E986" s="93">
        <v>3600.0</v>
      </c>
      <c r="F986" s="93">
        <v>1.0</v>
      </c>
      <c r="G986" s="93">
        <v>18.0</v>
      </c>
      <c r="H986" s="93">
        <v>4800.0</v>
      </c>
      <c r="I986" s="15" t="s">
        <v>1949</v>
      </c>
      <c r="J986" s="107">
        <v>1.0</v>
      </c>
      <c r="K986" s="93">
        <v>0.0</v>
      </c>
      <c r="L986" s="15" t="s">
        <v>4149</v>
      </c>
      <c r="M986" s="104" t="str">
        <f t="shared" si="1"/>
        <v>#REF!</v>
      </c>
      <c r="N986" s="105">
        <f t="shared" si="2"/>
        <v>4800</v>
      </c>
      <c r="O986" s="108">
        <f>IFERROR(IF(IF(LEFT(I986,1)="B",VLOOKUP(A986,'item dashboard'!A:K,11,0),"")&lt;1,0,IF(LEFT(I986,1)="b",VLOOKUP(A986,'item dashboard'!A:K,11,0),"")),"")</f>
        <v>0</v>
      </c>
      <c r="P986" s="105" t="str">
        <f>IFERROR(VLOOKUP(A986,[2]Sheet2!$A:$C,3,0),1)</f>
        <v>#ERROR!</v>
      </c>
      <c r="Q986" s="109" t="str">
        <f>VLOOKUP(A986,'item dashboard'!A:A,1,0)</f>
        <v>B-L601R-W30-DAWO</v>
      </c>
      <c r="R986" s="109"/>
      <c r="S986" s="109"/>
    </row>
    <row r="987" ht="12.75" customHeight="1">
      <c r="A987" s="15" t="s">
        <v>1952</v>
      </c>
      <c r="B987" s="15" t="s">
        <v>1953</v>
      </c>
      <c r="C987" s="107">
        <v>0.03</v>
      </c>
      <c r="D987" s="15" t="s">
        <v>4148</v>
      </c>
      <c r="E987" s="93">
        <v>3600.0</v>
      </c>
      <c r="F987" s="93">
        <v>1.0</v>
      </c>
      <c r="G987" s="93">
        <v>3.6</v>
      </c>
      <c r="H987" s="93">
        <v>24000.0</v>
      </c>
      <c r="I987" s="15" t="s">
        <v>1949</v>
      </c>
      <c r="J987" s="107">
        <v>1.0</v>
      </c>
      <c r="K987" s="93">
        <v>2.0</v>
      </c>
      <c r="L987" s="15" t="s">
        <v>4147</v>
      </c>
      <c r="M987" s="104" t="str">
        <f t="shared" si="1"/>
        <v>#REF!</v>
      </c>
      <c r="N987" s="105">
        <f t="shared" si="2"/>
        <v>24000</v>
      </c>
      <c r="O987" s="108">
        <f>IFERROR(IF(IF(LEFT(I987,1)="B",VLOOKUP(A987,'item dashboard'!A:K,11,0),"")&lt;1,0,IF(LEFT(I987,1)="b",VLOOKUP(A987,'item dashboard'!A:K,11,0),"")),"")</f>
        <v>0</v>
      </c>
      <c r="P987" s="105" t="str">
        <f>IFERROR(VLOOKUP(A987,[2]Sheet2!$A:$C,3,0),1)</f>
        <v>#ERROR!</v>
      </c>
      <c r="Q987" s="109" t="str">
        <f>VLOOKUP(A987,'item dashboard'!A:A,1,0)</f>
        <v>B-L601R-W30GAR-AHG</v>
      </c>
      <c r="R987" s="109"/>
      <c r="S987" s="109"/>
    </row>
    <row r="988" ht="12.75" customHeight="1">
      <c r="A988" s="15" t="s">
        <v>1954</v>
      </c>
      <c r="B988" s="15" t="s">
        <v>1955</v>
      </c>
      <c r="C988" s="107">
        <v>0.03</v>
      </c>
      <c r="D988" s="15" t="s">
        <v>4148</v>
      </c>
      <c r="E988" s="93">
        <v>3600.0</v>
      </c>
      <c r="F988" s="93">
        <v>1.0</v>
      </c>
      <c r="G988" s="93">
        <v>3.6</v>
      </c>
      <c r="H988" s="93">
        <v>24000.0</v>
      </c>
      <c r="I988" s="15" t="s">
        <v>1949</v>
      </c>
      <c r="J988" s="107">
        <v>1.0</v>
      </c>
      <c r="K988" s="93">
        <v>2.0</v>
      </c>
      <c r="L988" s="15" t="s">
        <v>4147</v>
      </c>
      <c r="M988" s="104" t="str">
        <f t="shared" si="1"/>
        <v>#REF!</v>
      </c>
      <c r="N988" s="105">
        <f t="shared" si="2"/>
        <v>24000</v>
      </c>
      <c r="O988" s="108">
        <f>IFERROR(IF(IF(LEFT(I988,1)="B",VLOOKUP(A988,'item dashboard'!A:K,11,0),"")&lt;1,0,IF(LEFT(I988,1)="b",VLOOKUP(A988,'item dashboard'!A:K,11,0),"")),"")</f>
        <v>0</v>
      </c>
      <c r="P988" s="105" t="str">
        <f>IFERROR(VLOOKUP(A988,[2]Sheet2!$A:$C,3,0),1)</f>
        <v>#ERROR!</v>
      </c>
      <c r="Q988" s="109" t="str">
        <f>VLOOKUP(A988,'item dashboard'!A:A,1,0)</f>
        <v>B-L601R-W30GAR-FHO</v>
      </c>
      <c r="R988" s="109"/>
      <c r="S988" s="109"/>
    </row>
    <row r="989" ht="12.75" customHeight="1">
      <c r="A989" s="15" t="s">
        <v>1956</v>
      </c>
      <c r="B989" s="15" t="s">
        <v>1957</v>
      </c>
      <c r="C989" s="107">
        <v>0.03</v>
      </c>
      <c r="D989" s="15" t="s">
        <v>4148</v>
      </c>
      <c r="E989" s="93">
        <v>3600.0</v>
      </c>
      <c r="F989" s="93">
        <v>1.0</v>
      </c>
      <c r="G989" s="93">
        <v>3.6</v>
      </c>
      <c r="H989" s="93">
        <v>24000.0</v>
      </c>
      <c r="I989" s="15" t="s">
        <v>1949</v>
      </c>
      <c r="J989" s="107">
        <v>1.0</v>
      </c>
      <c r="K989" s="93">
        <v>2.0</v>
      </c>
      <c r="L989" s="15" t="s">
        <v>4147</v>
      </c>
      <c r="M989" s="104" t="str">
        <f t="shared" si="1"/>
        <v>#REF!</v>
      </c>
      <c r="N989" s="105">
        <f t="shared" si="2"/>
        <v>24000</v>
      </c>
      <c r="O989" s="108">
        <f>IFERROR(IF(IF(LEFT(I989,1)="B",VLOOKUP(A989,'item dashboard'!A:K,11,0),"")&lt;1,0,IF(LEFT(I989,1)="b",VLOOKUP(A989,'item dashboard'!A:K,11,0),"")),"")</f>
        <v>0</v>
      </c>
      <c r="P989" s="105" t="str">
        <f>IFERROR(VLOOKUP(A989,[2]Sheet2!$A:$C,3,0),1)</f>
        <v>#ERROR!</v>
      </c>
      <c r="Q989" s="109" t="str">
        <f>VLOOKUP(A989,'item dashboard'!A:A,1,0)</f>
        <v>B-L601R-W30NASTEHA</v>
      </c>
      <c r="R989" s="109"/>
      <c r="S989" s="109"/>
    </row>
    <row r="990" ht="12.75" customHeight="1">
      <c r="A990" s="15" t="s">
        <v>1958</v>
      </c>
      <c r="B990" s="15" t="s">
        <v>1959</v>
      </c>
      <c r="C990" s="107">
        <v>0.03</v>
      </c>
      <c r="D990" s="15" t="s">
        <v>4148</v>
      </c>
      <c r="E990" s="93">
        <v>3600.0</v>
      </c>
      <c r="F990" s="93">
        <v>1.0</v>
      </c>
      <c r="G990" s="93">
        <v>3.6</v>
      </c>
      <c r="H990" s="93">
        <v>24000.0</v>
      </c>
      <c r="I990" s="15" t="s">
        <v>1949</v>
      </c>
      <c r="J990" s="107">
        <v>1.0</v>
      </c>
      <c r="K990" s="93">
        <v>2.0</v>
      </c>
      <c r="L990" s="15" t="s">
        <v>4149</v>
      </c>
      <c r="M990" s="104" t="str">
        <f t="shared" si="1"/>
        <v>#REF!</v>
      </c>
      <c r="N990" s="105">
        <f t="shared" si="2"/>
        <v>24000</v>
      </c>
      <c r="O990" s="108">
        <f>IFERROR(IF(IF(LEFT(I990,1)="B",VLOOKUP(A990,'item dashboard'!A:K,11,0),"")&lt;1,0,IF(LEFT(I990,1)="b",VLOOKUP(A990,'item dashboard'!A:K,11,0),"")),"")</f>
        <v>0</v>
      </c>
      <c r="P990" s="105" t="str">
        <f>IFERROR(VLOOKUP(A990,[2]Sheet2!$A:$C,3,0),1)</f>
        <v>#ERROR!</v>
      </c>
      <c r="Q990" s="109" t="str">
        <f>VLOOKUP(A990,'item dashboard'!A:A,1,0)</f>
        <v>B-L601R-W30RAHMO</v>
      </c>
      <c r="R990" s="109"/>
      <c r="S990" s="109"/>
    </row>
    <row r="991" ht="12.75" customHeight="1">
      <c r="A991" s="15" t="s">
        <v>1960</v>
      </c>
      <c r="B991" s="15" t="s">
        <v>1961</v>
      </c>
      <c r="C991" s="107">
        <v>0.03</v>
      </c>
      <c r="D991" s="15" t="s">
        <v>4148</v>
      </c>
      <c r="E991" s="93">
        <v>3600.0</v>
      </c>
      <c r="F991" s="93">
        <v>1.0</v>
      </c>
      <c r="G991" s="93">
        <v>3.6</v>
      </c>
      <c r="H991" s="93">
        <v>24000.0</v>
      </c>
      <c r="I991" s="15" t="s">
        <v>1949</v>
      </c>
      <c r="J991" s="107">
        <v>1.0</v>
      </c>
      <c r="K991" s="93">
        <v>0.0</v>
      </c>
      <c r="L991" s="15" t="s">
        <v>4149</v>
      </c>
      <c r="M991" s="104" t="str">
        <f t="shared" si="1"/>
        <v>#REF!</v>
      </c>
      <c r="N991" s="105">
        <f t="shared" si="2"/>
        <v>24000</v>
      </c>
      <c r="O991" s="108">
        <f>IFERROR(IF(IF(LEFT(I991,1)="B",VLOOKUP(A991,'item dashboard'!A:K,11,0),"")&lt;1,0,IF(LEFT(I991,1)="b",VLOOKUP(A991,'item dashboard'!A:K,11,0),"")),"")</f>
        <v>0</v>
      </c>
      <c r="P991" s="105" t="str">
        <f>IFERROR(VLOOKUP(A991,[2]Sheet2!$A:$C,3,0),1)</f>
        <v>#ERROR!</v>
      </c>
      <c r="Q991" s="109" t="str">
        <f>VLOOKUP(A991,'item dashboard'!A:A,1,0)</f>
        <v>B-L601R-W30RNG-OTO</v>
      </c>
      <c r="R991" s="109"/>
      <c r="S991" s="109"/>
    </row>
    <row r="992" ht="12.75" customHeight="1">
      <c r="A992" s="15" t="s">
        <v>1962</v>
      </c>
      <c r="B992" s="15" t="s">
        <v>1963</v>
      </c>
      <c r="C992" s="107">
        <v>0.03</v>
      </c>
      <c r="D992" s="15" t="s">
        <v>4148</v>
      </c>
      <c r="E992" s="93">
        <v>3600.0</v>
      </c>
      <c r="F992" s="93">
        <v>1.0</v>
      </c>
      <c r="G992" s="93">
        <v>3.6</v>
      </c>
      <c r="H992" s="93">
        <v>24000.0</v>
      </c>
      <c r="I992" s="15" t="s">
        <v>1949</v>
      </c>
      <c r="J992" s="107">
        <v>1.0</v>
      </c>
      <c r="K992" s="93">
        <v>2.0</v>
      </c>
      <c r="L992" s="15" t="s">
        <v>4147</v>
      </c>
      <c r="M992" s="104" t="str">
        <f t="shared" si="1"/>
        <v>#REF!</v>
      </c>
      <c r="N992" s="105">
        <f t="shared" si="2"/>
        <v>24000</v>
      </c>
      <c r="O992" s="108">
        <f>IFERROR(IF(IF(LEFT(I992,1)="B",VLOOKUP(A992,'item dashboard'!A:K,11,0),"")&lt;1,0,IF(LEFT(I992,1)="b",VLOOKUP(A992,'item dashboard'!A:K,11,0),"")),"")</f>
        <v>0</v>
      </c>
      <c r="P992" s="105" t="str">
        <f>IFERROR(VLOOKUP(A992,[2]Sheet2!$A:$C,3,0),1)</f>
        <v>#ERROR!</v>
      </c>
      <c r="Q992" s="109" t="str">
        <f>VLOOKUP(A992,'item dashboard'!A:A,1,0)</f>
        <v>B-L601R-W30SABRINA</v>
      </c>
      <c r="R992" s="109"/>
      <c r="S992" s="109"/>
    </row>
    <row r="993" ht="12.75" customHeight="1">
      <c r="A993" s="15" t="s">
        <v>1964</v>
      </c>
      <c r="B993" s="15" t="s">
        <v>1472</v>
      </c>
      <c r="C993" s="107">
        <v>0.04</v>
      </c>
      <c r="D993" s="15" t="s">
        <v>4158</v>
      </c>
      <c r="E993" s="93">
        <v>3600.0</v>
      </c>
      <c r="F993" s="93">
        <v>1.0</v>
      </c>
      <c r="G993" s="93">
        <v>17.47</v>
      </c>
      <c r="H993" s="93">
        <v>33600.0</v>
      </c>
      <c r="I993" s="15" t="s">
        <v>4146</v>
      </c>
      <c r="J993" s="107">
        <v>0.01944</v>
      </c>
      <c r="K993" s="93">
        <v>2.5</v>
      </c>
      <c r="L993" s="15" t="s">
        <v>4149</v>
      </c>
      <c r="M993" s="104" t="str">
        <f t="shared" si="1"/>
        <v>#REF!</v>
      </c>
      <c r="N993" s="105">
        <f t="shared" si="2"/>
        <v>4945.621065</v>
      </c>
      <c r="O993" s="108" t="str">
        <f>IFERROR(IF(IF(LEFT(I993,1)="B",VLOOKUP(A993,'item dashboard'!A:K,11,0),"")&lt;1,0,IF(LEFT(I993,1)="b",VLOOKUP(A993,'item dashboard'!A:K,11,0),"")),"")</f>
        <v/>
      </c>
      <c r="P993" s="105" t="str">
        <f>IFERROR(VLOOKUP(A993,[2]Sheet2!$A:$C,3,0),1)</f>
        <v>#ERROR!</v>
      </c>
      <c r="Q993" s="109" t="str">
        <f>VLOOKUP(A993,'item dashboard'!A:A,1,0)</f>
        <v>B-L601R-W40</v>
      </c>
      <c r="R993" s="109"/>
      <c r="S993" s="109"/>
    </row>
    <row r="994" ht="12.75" customHeight="1">
      <c r="A994" s="15" t="s">
        <v>1965</v>
      </c>
      <c r="B994" s="15" t="s">
        <v>1920</v>
      </c>
      <c r="C994" s="107">
        <v>0.03</v>
      </c>
      <c r="D994" s="15" t="s">
        <v>4158</v>
      </c>
      <c r="E994" s="93">
        <v>7200.0</v>
      </c>
      <c r="F994" s="93">
        <v>1.0</v>
      </c>
      <c r="G994" s="93">
        <v>18.0</v>
      </c>
      <c r="H994" s="93">
        <v>33600.0</v>
      </c>
      <c r="I994" s="15" t="s">
        <v>4146</v>
      </c>
      <c r="J994" s="107">
        <v>0.0147</v>
      </c>
      <c r="K994" s="93">
        <v>2.5</v>
      </c>
      <c r="L994" s="15" t="s">
        <v>4147</v>
      </c>
      <c r="M994" s="104" t="str">
        <f t="shared" si="1"/>
        <v>#REF!</v>
      </c>
      <c r="N994" s="105">
        <f t="shared" si="2"/>
        <v>4800</v>
      </c>
      <c r="O994" s="108" t="str">
        <f>IFERROR(IF(IF(LEFT(I994,1)="B",VLOOKUP(A994,'item dashboard'!A:K,11,0),"")&lt;1,0,IF(LEFT(I994,1)="b",VLOOKUP(A994,'item dashboard'!A:K,11,0),"")),"")</f>
        <v/>
      </c>
      <c r="P994" s="105" t="str">
        <f>IFERROR(VLOOKUP(A994,[2]Sheet2!$A:$C,3,0),1)</f>
        <v>#ERROR!</v>
      </c>
      <c r="Q994" s="109" t="str">
        <f>VLOOKUP(A994,'item dashboard'!A:A,1,0)</f>
        <v>B-L601R-Y30</v>
      </c>
      <c r="R994" s="109"/>
      <c r="S994" s="109"/>
    </row>
    <row r="995" ht="12.75" customHeight="1">
      <c r="A995" s="15" t="s">
        <v>1966</v>
      </c>
      <c r="B995" s="15" t="s">
        <v>1967</v>
      </c>
      <c r="C995" s="107">
        <v>0.003</v>
      </c>
      <c r="D995" s="15" t="s">
        <v>4148</v>
      </c>
      <c r="E995" s="93">
        <v>3600.0</v>
      </c>
      <c r="F995" s="93">
        <v>1.0</v>
      </c>
      <c r="G995" s="93">
        <v>5.0</v>
      </c>
      <c r="H995" s="93">
        <v>17280.0</v>
      </c>
      <c r="I995" s="15" t="s">
        <v>1965</v>
      </c>
      <c r="J995" s="107">
        <v>1.0</v>
      </c>
      <c r="K995" s="93">
        <v>0.0</v>
      </c>
      <c r="L995" s="15" t="s">
        <v>4149</v>
      </c>
      <c r="M995" s="104" t="str">
        <f t="shared" si="1"/>
        <v>#REF!</v>
      </c>
      <c r="N995" s="105">
        <f t="shared" si="2"/>
        <v>17280</v>
      </c>
      <c r="O995" s="108">
        <f>IFERROR(IF(IF(LEFT(I995,1)="B",VLOOKUP(A995,'item dashboard'!A:K,11,0),"")&lt;1,0,IF(LEFT(I995,1)="b",VLOOKUP(A995,'item dashboard'!A:K,11,0),"")),"")</f>
        <v>0</v>
      </c>
      <c r="P995" s="105" t="str">
        <f>IFERROR(VLOOKUP(A995,[2]Sheet2!$A:$C,3,0),1)</f>
        <v>#ERROR!</v>
      </c>
      <c r="Q995" s="109" t="str">
        <f>VLOOKUP(A995,'item dashboard'!A:A,1,0)</f>
        <v>B-L601R-Y30NURO-B</v>
      </c>
      <c r="R995" s="109"/>
      <c r="S995" s="109"/>
    </row>
    <row r="996" ht="12.75" customHeight="1">
      <c r="A996" s="15" t="s">
        <v>1981</v>
      </c>
      <c r="B996" s="15" t="s">
        <v>1321</v>
      </c>
      <c r="C996" s="107">
        <v>0.03</v>
      </c>
      <c r="D996" s="15" t="s">
        <v>4158</v>
      </c>
      <c r="E996" s="93">
        <v>7200.0</v>
      </c>
      <c r="F996" s="93">
        <v>1.0</v>
      </c>
      <c r="G996" s="93">
        <v>18.9</v>
      </c>
      <c r="H996" s="93">
        <v>4572.0</v>
      </c>
      <c r="I996" s="15" t="s">
        <v>4146</v>
      </c>
      <c r="J996" s="107">
        <v>0.015</v>
      </c>
      <c r="K996" s="93">
        <v>2.5</v>
      </c>
      <c r="L996" s="15" t="s">
        <v>4147</v>
      </c>
      <c r="M996" s="104" t="str">
        <f t="shared" si="1"/>
        <v>#REF!</v>
      </c>
      <c r="N996" s="105">
        <f t="shared" si="2"/>
        <v>4571.428571</v>
      </c>
      <c r="O996" s="108" t="str">
        <f>IFERROR(IF(IF(LEFT(I996,1)="B",VLOOKUP(A996,'item dashboard'!A:K,11,0),"")&lt;1,0,IF(LEFT(I996,1)="b",VLOOKUP(A996,'item dashboard'!A:K,11,0),"")),"")</f>
        <v/>
      </c>
      <c r="P996" s="105" t="str">
        <f>IFERROR(VLOOKUP(A996,[2]Sheet2!$A:$C,3,0),1)</f>
        <v>#ERROR!</v>
      </c>
      <c r="Q996" s="109" t="str">
        <f>VLOOKUP(A996,'item dashboard'!A:A,1,0)</f>
        <v>B-L6SQ-N30</v>
      </c>
      <c r="R996" s="109"/>
      <c r="S996" s="109"/>
    </row>
    <row r="997" ht="12.75" customHeight="1">
      <c r="A997" s="15" t="s">
        <v>1982</v>
      </c>
      <c r="B997" s="15" t="s">
        <v>1983</v>
      </c>
      <c r="C997" s="107">
        <v>0.03</v>
      </c>
      <c r="D997" s="15" t="s">
        <v>4148</v>
      </c>
      <c r="E997" s="93">
        <v>3600.0</v>
      </c>
      <c r="F997" s="93">
        <v>1.0</v>
      </c>
      <c r="G997" s="93">
        <v>3.6</v>
      </c>
      <c r="H997" s="93">
        <v>24000.0</v>
      </c>
      <c r="I997" s="15" t="s">
        <v>1981</v>
      </c>
      <c r="J997" s="107">
        <v>1.0</v>
      </c>
      <c r="K997" s="93">
        <v>2.0</v>
      </c>
      <c r="L997" s="15" t="s">
        <v>4147</v>
      </c>
      <c r="M997" s="104" t="str">
        <f t="shared" si="1"/>
        <v>#REF!</v>
      </c>
      <c r="N997" s="105">
        <f t="shared" si="2"/>
        <v>24000</v>
      </c>
      <c r="O997" s="108">
        <f>IFERROR(IF(IF(LEFT(I997,1)="B",VLOOKUP(A997,'item dashboard'!A:K,11,0),"")&lt;1,0,IF(LEFT(I997,1)="b",VLOOKUP(A997,'item dashboard'!A:K,11,0),"")),"")</f>
        <v>0</v>
      </c>
      <c r="P997" s="105" t="str">
        <f>IFERROR(VLOOKUP(A997,[2]Sheet2!$A:$C,3,0),1)</f>
        <v>#ERROR!</v>
      </c>
      <c r="Q997" s="109" t="str">
        <f>VLOOKUP(A997,'item dashboard'!A:A,1,0)</f>
        <v>B-L6SQ-N30SMG-H</v>
      </c>
      <c r="R997" s="109"/>
      <c r="S997" s="109"/>
    </row>
    <row r="998" ht="12.75" customHeight="1">
      <c r="A998" s="15" t="s">
        <v>1984</v>
      </c>
      <c r="B998" s="15" t="s">
        <v>1339</v>
      </c>
      <c r="C998" s="107">
        <v>0.03</v>
      </c>
      <c r="D998" s="15" t="s">
        <v>4158</v>
      </c>
      <c r="E998" s="93">
        <v>7200.0</v>
      </c>
      <c r="F998" s="93">
        <v>1.0</v>
      </c>
      <c r="G998" s="93">
        <v>18.9</v>
      </c>
      <c r="H998" s="93">
        <v>4572.0</v>
      </c>
      <c r="I998" s="15" t="s">
        <v>4146</v>
      </c>
      <c r="J998" s="107">
        <v>0.01458</v>
      </c>
      <c r="K998" s="93">
        <v>2.5</v>
      </c>
      <c r="L998" s="15" t="s">
        <v>4147</v>
      </c>
      <c r="M998" s="104" t="str">
        <f t="shared" si="1"/>
        <v>#REF!</v>
      </c>
      <c r="N998" s="105">
        <f t="shared" si="2"/>
        <v>4571.428571</v>
      </c>
      <c r="O998" s="108" t="str">
        <f>IFERROR(IF(IF(LEFT(I998,1)="B",VLOOKUP(A998,'item dashboard'!A:K,11,0),"")&lt;1,0,IF(LEFT(I998,1)="b",VLOOKUP(A998,'item dashboard'!A:K,11,0),"")),"")</f>
        <v/>
      </c>
      <c r="P998" s="105" t="str">
        <f>IFERROR(VLOOKUP(A998,[2]Sheet2!$A:$C,3,0),1)</f>
        <v>#ERROR!</v>
      </c>
      <c r="Q998" s="109" t="str">
        <f>VLOOKUP(A998,'item dashboard'!A:A,1,0)</f>
        <v>B-L6SQ-W30</v>
      </c>
      <c r="R998" s="109"/>
      <c r="S998" s="109"/>
    </row>
    <row r="999" ht="12.75" customHeight="1">
      <c r="A999" s="15" t="s">
        <v>1989</v>
      </c>
      <c r="B999" s="15" t="s">
        <v>1990</v>
      </c>
      <c r="C999" s="107">
        <v>0.03</v>
      </c>
      <c r="D999" s="15" t="s">
        <v>4148</v>
      </c>
      <c r="E999" s="93">
        <v>7200.0</v>
      </c>
      <c r="F999" s="93">
        <v>1.0</v>
      </c>
      <c r="G999" s="93">
        <v>18.9</v>
      </c>
      <c r="H999" s="93">
        <v>4572.0</v>
      </c>
      <c r="I999" s="15" t="s">
        <v>1984</v>
      </c>
      <c r="J999" s="107">
        <v>1.0</v>
      </c>
      <c r="K999" s="93">
        <v>2.5</v>
      </c>
      <c r="L999" s="15" t="s">
        <v>4147</v>
      </c>
      <c r="M999" s="104" t="str">
        <f t="shared" si="1"/>
        <v>#REF!</v>
      </c>
      <c r="N999" s="105">
        <f t="shared" si="2"/>
        <v>4571.428571</v>
      </c>
      <c r="O999" s="108">
        <f>IFERROR(IF(IF(LEFT(I999,1)="B",VLOOKUP(A999,'item dashboard'!A:K,11,0),"")&lt;1,0,IF(LEFT(I999,1)="b",VLOOKUP(A999,'item dashboard'!A:K,11,0),"")),"")</f>
        <v>0</v>
      </c>
      <c r="P999" s="105" t="str">
        <f>IFERROR(VLOOKUP(A999,[2]Sheet2!$A:$C,3,0),1)</f>
        <v>#ERROR!</v>
      </c>
      <c r="Q999" s="109" t="str">
        <f>VLOOKUP(A999,'item dashboard'!A:A,1,0)</f>
        <v>B-L6SQ-W30-SMGE</v>
      </c>
      <c r="R999" s="109"/>
      <c r="S999" s="109"/>
    </row>
    <row r="1000" ht="12.75" customHeight="1">
      <c r="A1000" s="15" t="s">
        <v>1985</v>
      </c>
      <c r="B1000" s="15" t="s">
        <v>1986</v>
      </c>
      <c r="C1000" s="107">
        <v>0.03</v>
      </c>
      <c r="D1000" s="15" t="s">
        <v>4148</v>
      </c>
      <c r="E1000" s="93">
        <v>3600.0</v>
      </c>
      <c r="F1000" s="93">
        <v>1.0</v>
      </c>
      <c r="G1000" s="93">
        <v>3.6</v>
      </c>
      <c r="H1000" s="93">
        <v>24000.0</v>
      </c>
      <c r="I1000" s="15" t="s">
        <v>1984</v>
      </c>
      <c r="J1000" s="107">
        <v>1.0</v>
      </c>
      <c r="K1000" s="93">
        <v>0.0</v>
      </c>
      <c r="L1000" s="15" t="s">
        <v>4149</v>
      </c>
      <c r="M1000" s="104" t="str">
        <f t="shared" si="1"/>
        <v>#REF!</v>
      </c>
      <c r="N1000" s="105">
        <f t="shared" si="2"/>
        <v>24000</v>
      </c>
      <c r="O1000" s="108">
        <f>IFERROR(IF(IF(LEFT(I1000,1)="B",VLOOKUP(A1000,'item dashboard'!A:K,11,0),"")&lt;1,0,IF(LEFT(I1000,1)="b",VLOOKUP(A1000,'item dashboard'!A:K,11,0),"")),"")</f>
        <v>0</v>
      </c>
      <c r="P1000" s="105" t="str">
        <f>IFERROR(VLOOKUP(A1000,[2]Sheet2!$A:$C,3,0),1)</f>
        <v>#ERROR!</v>
      </c>
      <c r="Q1000" s="109" t="str">
        <f>VLOOKUP(A1000,'item dashboard'!A:A,1,0)</f>
        <v>B-L6SQ-W30ANZA</v>
      </c>
      <c r="R1000" s="109"/>
      <c r="S1000" s="109"/>
    </row>
    <row r="1001" ht="12.75" customHeight="1">
      <c r="A1001" s="15" t="s">
        <v>1987</v>
      </c>
      <c r="B1001" s="15" t="s">
        <v>1988</v>
      </c>
      <c r="C1001" s="107">
        <v>0.03</v>
      </c>
      <c r="D1001" s="15" t="s">
        <v>4148</v>
      </c>
      <c r="E1001" s="93">
        <v>7200.0</v>
      </c>
      <c r="F1001" s="93">
        <v>1.0</v>
      </c>
      <c r="G1001" s="93">
        <v>18.9</v>
      </c>
      <c r="H1001" s="93">
        <v>4572.0</v>
      </c>
      <c r="I1001" s="15" t="s">
        <v>1984</v>
      </c>
      <c r="J1001" s="107">
        <v>1.0</v>
      </c>
      <c r="K1001" s="93">
        <v>2.5</v>
      </c>
      <c r="L1001" s="15" t="s">
        <v>4147</v>
      </c>
      <c r="M1001" s="104" t="str">
        <f t="shared" si="1"/>
        <v>#REF!</v>
      </c>
      <c r="N1001" s="105">
        <f t="shared" si="2"/>
        <v>4571.428571</v>
      </c>
      <c r="O1001" s="108">
        <f>IFERROR(IF(IF(LEFT(I1001,1)="B",VLOOKUP(A1001,'item dashboard'!A:K,11,0),"")&lt;1,0,IF(LEFT(I1001,1)="b",VLOOKUP(A1001,'item dashboard'!A:K,11,0),"")),"")</f>
        <v>0</v>
      </c>
      <c r="P1001" s="105" t="str">
        <f>IFERROR(VLOOKUP(A1001,[2]Sheet2!$A:$C,3,0),1)</f>
        <v>#ERROR!</v>
      </c>
      <c r="Q1001" s="109" t="str">
        <f>VLOOKUP(A1001,'item dashboard'!A:A,1,0)</f>
        <v>B-L6SQ-W30SMG-D</v>
      </c>
      <c r="R1001" s="109"/>
      <c r="S1001" s="109"/>
    </row>
    <row r="1002" ht="12.75" customHeight="1">
      <c r="A1002" s="15" t="s">
        <v>1991</v>
      </c>
      <c r="B1002" s="15" t="s">
        <v>1992</v>
      </c>
      <c r="C1002" s="107">
        <v>0.03</v>
      </c>
      <c r="D1002" s="15" t="s">
        <v>4148</v>
      </c>
      <c r="E1002" s="93">
        <v>7200.0</v>
      </c>
      <c r="F1002" s="93">
        <v>1.0</v>
      </c>
      <c r="G1002" s="93">
        <v>18.9</v>
      </c>
      <c r="H1002" s="93">
        <v>4572.0</v>
      </c>
      <c r="I1002" s="15" t="s">
        <v>1984</v>
      </c>
      <c r="J1002" s="107">
        <v>1.0</v>
      </c>
      <c r="K1002" s="93">
        <v>2.5</v>
      </c>
      <c r="L1002" s="15" t="s">
        <v>4147</v>
      </c>
      <c r="M1002" s="104" t="str">
        <f t="shared" si="1"/>
        <v>#REF!</v>
      </c>
      <c r="N1002" s="105">
        <f t="shared" si="2"/>
        <v>4571.428571</v>
      </c>
      <c r="O1002" s="108">
        <f>IFERROR(IF(IF(LEFT(I1002,1)="B",VLOOKUP(A1002,'item dashboard'!A:K,11,0),"")&lt;1,0,IF(LEFT(I1002,1)="b",VLOOKUP(A1002,'item dashboard'!A:K,11,0),"")),"")</f>
        <v>0</v>
      </c>
      <c r="P1002" s="105" t="str">
        <f>IFERROR(VLOOKUP(A1002,[2]Sheet2!$A:$C,3,0),1)</f>
        <v>#ERROR!</v>
      </c>
      <c r="Q1002" s="109" t="str">
        <f>VLOOKUP(A1002,'item dashboard'!A:A,1,0)</f>
        <v>B-L6SQ-W30SMG-M</v>
      </c>
      <c r="R1002" s="109"/>
      <c r="S1002" s="109"/>
    </row>
    <row r="1003" ht="12.75" customHeight="1">
      <c r="A1003" s="15" t="s">
        <v>1994</v>
      </c>
      <c r="B1003" s="15" t="s">
        <v>1995</v>
      </c>
      <c r="C1003" s="107">
        <v>0.035</v>
      </c>
      <c r="D1003" s="15" t="s">
        <v>4150</v>
      </c>
      <c r="E1003" s="93">
        <v>7200.0</v>
      </c>
      <c r="F1003" s="93">
        <v>1.0</v>
      </c>
      <c r="G1003" s="93">
        <v>25.0</v>
      </c>
      <c r="H1003" s="93">
        <v>24019.0</v>
      </c>
      <c r="I1003" s="15" t="s">
        <v>4146</v>
      </c>
      <c r="J1003" s="107">
        <v>0.00875</v>
      </c>
      <c r="K1003" s="93">
        <v>2.5</v>
      </c>
      <c r="L1003" s="15" t="s">
        <v>4147</v>
      </c>
      <c r="M1003" s="104" t="str">
        <f t="shared" si="1"/>
        <v>#REF!</v>
      </c>
      <c r="N1003" s="105">
        <f t="shared" si="2"/>
        <v>3456</v>
      </c>
      <c r="O1003" s="108" t="str">
        <f>IFERROR(IF(IF(LEFT(I1003,1)="B",VLOOKUP(A1003,'item dashboard'!A:K,11,0),"")&lt;1,0,IF(LEFT(I1003,1)="b",VLOOKUP(A1003,'item dashboard'!A:K,11,0),"")),"")</f>
        <v/>
      </c>
      <c r="P1003" s="105" t="str">
        <f>IFERROR(VLOOKUP(A1003,[2]Sheet2!$A:$C,3,0),1)</f>
        <v>#ERROR!</v>
      </c>
      <c r="Q1003" s="109" t="str">
        <f>VLOOKUP(A1003,'item dashboard'!A:A,1,0)</f>
        <v>B-L8-N35</v>
      </c>
      <c r="R1003" s="109"/>
      <c r="S1003" s="109"/>
    </row>
    <row r="1004" ht="12.75" customHeight="1">
      <c r="A1004" s="15" t="s">
        <v>1996</v>
      </c>
      <c r="B1004" s="15" t="s">
        <v>1997</v>
      </c>
      <c r="C1004" s="107">
        <v>0.035</v>
      </c>
      <c r="D1004" s="15" t="s">
        <v>4148</v>
      </c>
      <c r="E1004" s="93">
        <v>3600.0</v>
      </c>
      <c r="F1004" s="93">
        <v>1.0</v>
      </c>
      <c r="G1004" s="93">
        <v>9.0</v>
      </c>
      <c r="H1004" s="93">
        <v>9600.0</v>
      </c>
      <c r="I1004" s="15" t="s">
        <v>1994</v>
      </c>
      <c r="J1004" s="107">
        <v>1.0</v>
      </c>
      <c r="K1004" s="93">
        <v>2.0</v>
      </c>
      <c r="L1004" s="15" t="s">
        <v>4147</v>
      </c>
      <c r="M1004" s="104" t="str">
        <f t="shared" si="1"/>
        <v>#REF!</v>
      </c>
      <c r="N1004" s="105">
        <f t="shared" si="2"/>
        <v>9600</v>
      </c>
      <c r="O1004" s="108">
        <f>IFERROR(IF(IF(LEFT(I1004,1)="B",VLOOKUP(A1004,'item dashboard'!A:K,11,0),"")&lt;1,0,IF(LEFT(I1004,1)="b",VLOOKUP(A1004,'item dashboard'!A:K,11,0),"")),"")</f>
        <v>0</v>
      </c>
      <c r="P1004" s="105" t="str">
        <f>IFERROR(VLOOKUP(A1004,[2]Sheet2!$A:$C,3,0),1)</f>
        <v>#ERROR!</v>
      </c>
      <c r="Q1004" s="109" t="str">
        <f>VLOOKUP(A1004,'item dashboard'!A:A,1,0)</f>
        <v>B-L8-N35CHEM-B</v>
      </c>
      <c r="R1004" s="109"/>
      <c r="S1004" s="109"/>
    </row>
    <row r="1005" ht="12.75" customHeight="1">
      <c r="A1005" s="15" t="s">
        <v>1998</v>
      </c>
      <c r="B1005" s="15" t="s">
        <v>1999</v>
      </c>
      <c r="C1005" s="107">
        <v>0.035</v>
      </c>
      <c r="D1005" s="15" t="s">
        <v>4148</v>
      </c>
      <c r="E1005" s="93">
        <v>3600.0</v>
      </c>
      <c r="F1005" s="93">
        <v>1.0</v>
      </c>
      <c r="G1005" s="93">
        <v>9.0</v>
      </c>
      <c r="H1005" s="93">
        <v>9600.0</v>
      </c>
      <c r="I1005" s="15" t="s">
        <v>1994</v>
      </c>
      <c r="J1005" s="107">
        <v>1.0</v>
      </c>
      <c r="K1005" s="93">
        <v>2.0</v>
      </c>
      <c r="L1005" s="15" t="s">
        <v>4147</v>
      </c>
      <c r="M1005" s="104" t="str">
        <f t="shared" si="1"/>
        <v>#REF!</v>
      </c>
      <c r="N1005" s="105">
        <f t="shared" si="2"/>
        <v>9600</v>
      </c>
      <c r="O1005" s="108">
        <f>IFERROR(IF(IF(LEFT(I1005,1)="B",VLOOKUP(A1005,'item dashboard'!A:K,11,0),"")&lt;1,0,IF(LEFT(I1005,1)="b",VLOOKUP(A1005,'item dashboard'!A:K,11,0),"")),"")</f>
        <v>0</v>
      </c>
      <c r="P1005" s="105" t="str">
        <f>IFERROR(VLOOKUP(A1005,[2]Sheet2!$A:$C,3,0),1)</f>
        <v>#ERROR!</v>
      </c>
      <c r="Q1005" s="109" t="str">
        <f>VLOOKUP(A1005,'item dashboard'!A:A,1,0)</f>
        <v>B-L8-N35CHEM-G</v>
      </c>
      <c r="R1005" s="109"/>
      <c r="S1005" s="109"/>
    </row>
    <row r="1006" ht="12.75" customHeight="1">
      <c r="A1006" s="15" t="s">
        <v>2000</v>
      </c>
      <c r="B1006" s="15" t="s">
        <v>2001</v>
      </c>
      <c r="C1006" s="107">
        <v>0.035</v>
      </c>
      <c r="D1006" s="15" t="s">
        <v>4148</v>
      </c>
      <c r="E1006" s="93">
        <v>3600.0</v>
      </c>
      <c r="F1006" s="93">
        <v>1.0</v>
      </c>
      <c r="G1006" s="93">
        <v>9.0</v>
      </c>
      <c r="H1006" s="93">
        <v>9600.0</v>
      </c>
      <c r="I1006" s="15" t="s">
        <v>1994</v>
      </c>
      <c r="J1006" s="107">
        <v>1.0</v>
      </c>
      <c r="K1006" s="93">
        <v>2.0</v>
      </c>
      <c r="L1006" s="15" t="s">
        <v>4147</v>
      </c>
      <c r="M1006" s="104" t="str">
        <f t="shared" si="1"/>
        <v>#REF!</v>
      </c>
      <c r="N1006" s="105">
        <f t="shared" si="2"/>
        <v>9600</v>
      </c>
      <c r="O1006" s="108">
        <f>IFERROR(IF(IF(LEFT(I1006,1)="B",VLOOKUP(A1006,'item dashboard'!A:K,11,0),"")&lt;1,0,IF(LEFT(I1006,1)="b",VLOOKUP(A1006,'item dashboard'!A:K,11,0),"")),"")</f>
        <v>0</v>
      </c>
      <c r="P1006" s="105" t="str">
        <f>IFERROR(VLOOKUP(A1006,[2]Sheet2!$A:$C,3,0),1)</f>
        <v>#ERROR!</v>
      </c>
      <c r="Q1006" s="109" t="str">
        <f>VLOOKUP(A1006,'item dashboard'!A:A,1,0)</f>
        <v>B-L8-N35PREBLU</v>
      </c>
      <c r="R1006" s="109"/>
      <c r="S1006" s="109"/>
    </row>
    <row r="1007" ht="12.75" customHeight="1">
      <c r="A1007" s="15" t="s">
        <v>2002</v>
      </c>
      <c r="B1007" s="15" t="s">
        <v>2003</v>
      </c>
      <c r="C1007" s="107">
        <v>0.035</v>
      </c>
      <c r="D1007" s="15" t="s">
        <v>4148</v>
      </c>
      <c r="E1007" s="93">
        <v>3600.0</v>
      </c>
      <c r="F1007" s="93">
        <v>1.0</v>
      </c>
      <c r="G1007" s="93">
        <v>20.0</v>
      </c>
      <c r="H1007" s="93">
        <v>30545.0</v>
      </c>
      <c r="I1007" s="15" t="s">
        <v>1994</v>
      </c>
      <c r="J1007" s="107">
        <v>1.0</v>
      </c>
      <c r="K1007" s="93">
        <v>2.0</v>
      </c>
      <c r="L1007" s="15" t="s">
        <v>4199</v>
      </c>
      <c r="M1007" s="104" t="str">
        <f t="shared" si="1"/>
        <v>#REF!</v>
      </c>
      <c r="N1007" s="105">
        <f t="shared" si="2"/>
        <v>4320</v>
      </c>
      <c r="O1007" s="108">
        <f>IFERROR(IF(IF(LEFT(I1007,1)="B",VLOOKUP(A1007,'item dashboard'!A:K,11,0),"")&lt;1,0,IF(LEFT(I1007,1)="b",VLOOKUP(A1007,'item dashboard'!A:K,11,0),"")),"")</f>
        <v>0</v>
      </c>
      <c r="P1007" s="105" t="str">
        <f>IFERROR(VLOOKUP(A1007,[2]Sheet2!$A:$C,3,0),1)</f>
        <v>#ERROR!</v>
      </c>
      <c r="Q1007" s="109" t="str">
        <f>VLOOKUP(A1007,'item dashboard'!A:A,1,0)</f>
        <v>B-L8-N35SEWECO</v>
      </c>
      <c r="R1007" s="109"/>
      <c r="S1007" s="109"/>
    </row>
    <row r="1008" ht="12.75" customHeight="1">
      <c r="A1008" s="15" t="s">
        <v>2004</v>
      </c>
      <c r="B1008" s="15" t="s">
        <v>2005</v>
      </c>
      <c r="C1008" s="107">
        <v>0.035</v>
      </c>
      <c r="D1008" s="15" t="s">
        <v>4150</v>
      </c>
      <c r="E1008" s="93">
        <v>7200.0</v>
      </c>
      <c r="F1008" s="93">
        <v>1.0</v>
      </c>
      <c r="G1008" s="93">
        <v>21.0</v>
      </c>
      <c r="H1008" s="93">
        <v>29331.0</v>
      </c>
      <c r="I1008" s="15" t="s">
        <v>4146</v>
      </c>
      <c r="J1008" s="107">
        <v>0.00875</v>
      </c>
      <c r="K1008" s="93">
        <v>2.5</v>
      </c>
      <c r="L1008" s="15" t="s">
        <v>4147</v>
      </c>
      <c r="M1008" s="104" t="str">
        <f t="shared" si="1"/>
        <v>#REF!</v>
      </c>
      <c r="N1008" s="105">
        <f t="shared" si="2"/>
        <v>4114.285714</v>
      </c>
      <c r="O1008" s="108" t="str">
        <f>IFERROR(IF(IF(LEFT(I1008,1)="B",VLOOKUP(A1008,'item dashboard'!A:K,11,0),"")&lt;1,0,IF(LEFT(I1008,1)="b",VLOOKUP(A1008,'item dashboard'!A:K,11,0),"")),"")</f>
        <v/>
      </c>
      <c r="P1008" s="105" t="str">
        <f>IFERROR(VLOOKUP(A1008,[2]Sheet2!$A:$C,3,0),1)</f>
        <v>#ERROR!</v>
      </c>
      <c r="Q1008" s="109" t="str">
        <f>VLOOKUP(A1008,'item dashboard'!A:A,1,0)</f>
        <v>B-L8R-N35</v>
      </c>
      <c r="R1008" s="109"/>
      <c r="S1008" s="109"/>
    </row>
    <row r="1009" ht="12.75" customHeight="1">
      <c r="A1009" s="15" t="s">
        <v>2006</v>
      </c>
      <c r="B1009" s="15" t="s">
        <v>2007</v>
      </c>
      <c r="C1009" s="107">
        <v>0.035</v>
      </c>
      <c r="D1009" s="15" t="s">
        <v>4148</v>
      </c>
      <c r="E1009" s="93">
        <v>3600.0</v>
      </c>
      <c r="F1009" s="93">
        <v>1.0</v>
      </c>
      <c r="G1009" s="93">
        <v>9.0</v>
      </c>
      <c r="H1009" s="93">
        <v>9600.0</v>
      </c>
      <c r="I1009" s="15" t="s">
        <v>2004</v>
      </c>
      <c r="J1009" s="107">
        <v>1.0</v>
      </c>
      <c r="K1009" s="93">
        <v>2.0</v>
      </c>
      <c r="L1009" s="15" t="s">
        <v>4147</v>
      </c>
      <c r="M1009" s="104" t="str">
        <f t="shared" si="1"/>
        <v>#REF!</v>
      </c>
      <c r="N1009" s="105">
        <f t="shared" si="2"/>
        <v>9600</v>
      </c>
      <c r="O1009" s="108">
        <f>IFERROR(IF(IF(LEFT(I1009,1)="B",VLOOKUP(A1009,'item dashboard'!A:K,11,0),"")&lt;1,0,IF(LEFT(I1009,1)="b",VLOOKUP(A1009,'item dashboard'!A:K,11,0),"")),"")</f>
        <v>0</v>
      </c>
      <c r="P1009" s="105" t="str">
        <f>IFERROR(VLOOKUP(A1009,[2]Sheet2!$A:$C,3,0),1)</f>
        <v>#ERROR!</v>
      </c>
      <c r="Q1009" s="109" t="str">
        <f>VLOOKUP(A1009,'item dashboard'!A:A,1,0)</f>
        <v>B-L8R-N35STAR-C</v>
      </c>
      <c r="R1009" s="109"/>
      <c r="S1009" s="109"/>
    </row>
    <row r="1010" ht="12.75" customHeight="1">
      <c r="A1010" s="15" t="s">
        <v>2008</v>
      </c>
      <c r="B1010" s="15" t="s">
        <v>2009</v>
      </c>
      <c r="C1010" s="107">
        <v>0.012</v>
      </c>
      <c r="D1010" s="15" t="s">
        <v>4150</v>
      </c>
      <c r="E1010" s="93">
        <v>7200.0</v>
      </c>
      <c r="F1010" s="93">
        <v>1.0</v>
      </c>
      <c r="G1010" s="93">
        <v>19.34</v>
      </c>
      <c r="H1010" s="93">
        <v>4468.0</v>
      </c>
      <c r="I1010" s="15" t="s">
        <v>4146</v>
      </c>
      <c r="J1010" s="107">
        <v>0.012</v>
      </c>
      <c r="K1010" s="93">
        <v>2.5</v>
      </c>
      <c r="L1010" s="15" t="s">
        <v>4147</v>
      </c>
      <c r="M1010" s="104" t="str">
        <f t="shared" si="1"/>
        <v>#REF!</v>
      </c>
      <c r="N1010" s="105">
        <f t="shared" si="2"/>
        <v>4467.425026</v>
      </c>
      <c r="O1010" s="108" t="str">
        <f>IFERROR(IF(IF(LEFT(I1010,1)="B",VLOOKUP(A1010,'item dashboard'!A:K,11,0),"")&lt;1,0,IF(LEFT(I1010,1)="b",VLOOKUP(A1010,'item dashboard'!A:K,11,0),"")),"")</f>
        <v/>
      </c>
      <c r="P1010" s="105" t="str">
        <f>IFERROR(VLOOKUP(A1010,[2]Sheet2!$A:$C,3,0),1)</f>
        <v>#ERROR!</v>
      </c>
      <c r="Q1010" s="109" t="str">
        <f>VLOOKUP(A1010,'item dashboard'!A:A,1,0)</f>
        <v>B-LB60-N12</v>
      </c>
      <c r="R1010" s="109"/>
      <c r="S1010" s="109"/>
    </row>
    <row r="1011" ht="12.75" customHeight="1">
      <c r="A1011" s="15" t="s">
        <v>2010</v>
      </c>
      <c r="B1011" s="15" t="s">
        <v>2011</v>
      </c>
      <c r="C1011" s="107">
        <v>0.005</v>
      </c>
      <c r="D1011" s="15" t="s">
        <v>4150</v>
      </c>
      <c r="E1011" s="93">
        <v>7200.0</v>
      </c>
      <c r="F1011" s="93">
        <v>1.0</v>
      </c>
      <c r="G1011" s="93">
        <v>10.0</v>
      </c>
      <c r="H1011" s="93">
        <v>60480.0</v>
      </c>
      <c r="I1011" s="15" t="s">
        <v>4146</v>
      </c>
      <c r="J1011" s="107">
        <v>0.0025</v>
      </c>
      <c r="K1011" s="93">
        <v>2.5</v>
      </c>
      <c r="L1011" s="15" t="s">
        <v>4147</v>
      </c>
      <c r="M1011" s="104" t="str">
        <f t="shared" si="1"/>
        <v>#REF!</v>
      </c>
      <c r="N1011" s="105">
        <f t="shared" si="2"/>
        <v>8640</v>
      </c>
      <c r="O1011" s="108" t="str">
        <f>IFERROR(IF(IF(LEFT(I1011,1)="B",VLOOKUP(A1011,'item dashboard'!A:K,11,0),"")&lt;1,0,IF(LEFT(I1011,1)="b",VLOOKUP(A1011,'item dashboard'!A:K,11,0),"")),"")</f>
        <v/>
      </c>
      <c r="P1011" s="105" t="str">
        <f>IFERROR(VLOOKUP(A1011,[2]Sheet2!$A:$C,3,0),1)</f>
        <v>#ERROR!</v>
      </c>
      <c r="Q1011" s="109" t="str">
        <f>VLOOKUP(A1011,'item dashboard'!A:A,1,0)</f>
        <v>B-LP1-N5</v>
      </c>
      <c r="R1011" s="109"/>
      <c r="S1011" s="109"/>
    </row>
    <row r="1012" ht="12.75" customHeight="1">
      <c r="A1012" s="15" t="s">
        <v>2012</v>
      </c>
      <c r="B1012" s="15" t="s">
        <v>2013</v>
      </c>
      <c r="C1012" s="107">
        <v>0.008</v>
      </c>
      <c r="D1012" s="15" t="s">
        <v>4150</v>
      </c>
      <c r="E1012" s="93">
        <v>7200.0</v>
      </c>
      <c r="F1012" s="93">
        <v>1.0</v>
      </c>
      <c r="G1012" s="93">
        <v>13.0</v>
      </c>
      <c r="H1012" s="93">
        <v>46523.0</v>
      </c>
      <c r="I1012" s="15" t="s">
        <v>4146</v>
      </c>
      <c r="J1012" s="107">
        <v>0.004</v>
      </c>
      <c r="K1012" s="93">
        <v>2.5</v>
      </c>
      <c r="L1012" s="15" t="s">
        <v>4147</v>
      </c>
      <c r="M1012" s="104" t="str">
        <f t="shared" si="1"/>
        <v>#REF!</v>
      </c>
      <c r="N1012" s="105">
        <f t="shared" si="2"/>
        <v>6646.153846</v>
      </c>
      <c r="O1012" s="108" t="str">
        <f>IFERROR(IF(IF(LEFT(I1012,1)="B",VLOOKUP(A1012,'item dashboard'!A:K,11,0),"")&lt;1,0,IF(LEFT(I1012,1)="b",VLOOKUP(A1012,'item dashboard'!A:K,11,0),"")),"")</f>
        <v/>
      </c>
      <c r="P1012" s="105" t="str">
        <f>IFERROR(VLOOKUP(A1012,[2]Sheet2!$A:$C,3,0),1)</f>
        <v>#ERROR!</v>
      </c>
      <c r="Q1012" s="109" t="str">
        <f>VLOOKUP(A1012,'item dashboard'!A:A,1,0)</f>
        <v>B-LP2-N8</v>
      </c>
      <c r="R1012" s="109"/>
      <c r="S1012" s="109"/>
    </row>
    <row r="1013" ht="12.75" customHeight="1">
      <c r="A1013" s="15" t="s">
        <v>2014</v>
      </c>
      <c r="B1013" s="15" t="s">
        <v>2015</v>
      </c>
      <c r="C1013" s="107">
        <v>0.006999999999999999</v>
      </c>
      <c r="D1013" s="15" t="s">
        <v>4150</v>
      </c>
      <c r="E1013" s="93">
        <v>7200.0</v>
      </c>
      <c r="F1013" s="93">
        <v>1.0</v>
      </c>
      <c r="G1013" s="93">
        <v>14.41</v>
      </c>
      <c r="H1013" s="93">
        <v>5996.0</v>
      </c>
      <c r="I1013" s="15" t="s">
        <v>4146</v>
      </c>
      <c r="J1013" s="107">
        <v>0.0034999999999999996</v>
      </c>
      <c r="K1013" s="93">
        <v>2.5</v>
      </c>
      <c r="L1013" s="15" t="s">
        <v>4147</v>
      </c>
      <c r="M1013" s="104" t="str">
        <f t="shared" si="1"/>
        <v>#REF!</v>
      </c>
      <c r="N1013" s="105">
        <f t="shared" si="2"/>
        <v>5995.836225</v>
      </c>
      <c r="O1013" s="108" t="str">
        <f>IFERROR(IF(IF(LEFT(I1013,1)="B",VLOOKUP(A1013,'item dashboard'!A:K,11,0),"")&lt;1,0,IF(LEFT(I1013,1)="b",VLOOKUP(A1013,'item dashboard'!A:K,11,0),"")),"")</f>
        <v/>
      </c>
      <c r="P1013" s="105" t="str">
        <f>IFERROR(VLOOKUP(A1013,[2]Sheet2!$A:$C,3,0),1)</f>
        <v>#ERROR!</v>
      </c>
      <c r="Q1013" s="109" t="str">
        <f>VLOOKUP(A1013,'item dashboard'!A:A,1,0)</f>
        <v>B-M51-N7</v>
      </c>
      <c r="R1013" s="109"/>
      <c r="S1013" s="109"/>
    </row>
    <row r="1014" ht="12.75" customHeight="1">
      <c r="A1014" s="15" t="s">
        <v>2016</v>
      </c>
      <c r="B1014" s="15" t="s">
        <v>2017</v>
      </c>
      <c r="C1014" s="107">
        <v>0.006999999999999999</v>
      </c>
      <c r="D1014" s="15" t="s">
        <v>4150</v>
      </c>
      <c r="E1014" s="93">
        <v>7200.0</v>
      </c>
      <c r="F1014" s="93">
        <v>1.0</v>
      </c>
      <c r="G1014" s="93">
        <v>14.41</v>
      </c>
      <c r="H1014" s="93">
        <v>5996.0</v>
      </c>
      <c r="I1014" s="15" t="s">
        <v>4146</v>
      </c>
      <c r="J1014" s="107">
        <v>0.003402</v>
      </c>
      <c r="K1014" s="93">
        <v>2.5</v>
      </c>
      <c r="L1014" s="15" t="s">
        <v>4147</v>
      </c>
      <c r="M1014" s="104" t="str">
        <f t="shared" si="1"/>
        <v>#REF!</v>
      </c>
      <c r="N1014" s="105">
        <f t="shared" si="2"/>
        <v>5995.836225</v>
      </c>
      <c r="O1014" s="108" t="str">
        <f>IFERROR(IF(IF(LEFT(I1014,1)="B",VLOOKUP(A1014,'item dashboard'!A:K,11,0),"")&lt;1,0,IF(LEFT(I1014,1)="b",VLOOKUP(A1014,'item dashboard'!A:K,11,0),"")),"")</f>
        <v/>
      </c>
      <c r="P1014" s="105" t="str">
        <f>IFERROR(VLOOKUP(A1014,[2]Sheet2!$A:$C,3,0),1)</f>
        <v>#ERROR!</v>
      </c>
      <c r="Q1014" s="109" t="str">
        <f>VLOOKUP(A1014,'item dashboard'!A:A,1,0)</f>
        <v>B-M51-W7</v>
      </c>
      <c r="R1014" s="109"/>
      <c r="S1014" s="109"/>
    </row>
    <row r="1015" ht="12.75" customHeight="1">
      <c r="A1015" s="15" t="s">
        <v>2018</v>
      </c>
      <c r="B1015" s="15" t="s">
        <v>2019</v>
      </c>
      <c r="C1015" s="107">
        <v>0.027000000000000003</v>
      </c>
      <c r="D1015" s="15" t="s">
        <v>4150</v>
      </c>
      <c r="E1015" s="93">
        <v>7200.0</v>
      </c>
      <c r="F1015" s="93">
        <v>1.0</v>
      </c>
      <c r="G1015" s="93">
        <v>23.29</v>
      </c>
      <c r="H1015" s="93">
        <v>3710.0</v>
      </c>
      <c r="I1015" s="15" t="s">
        <v>4146</v>
      </c>
      <c r="J1015" s="107">
        <v>0.013122</v>
      </c>
      <c r="K1015" s="93">
        <v>2.5</v>
      </c>
      <c r="L1015" s="15" t="s">
        <v>4147</v>
      </c>
      <c r="M1015" s="104" t="str">
        <f t="shared" si="1"/>
        <v>#REF!</v>
      </c>
      <c r="N1015" s="105">
        <f t="shared" si="2"/>
        <v>3709.746672</v>
      </c>
      <c r="O1015" s="108" t="str">
        <f>IFERROR(IF(IF(LEFT(I1015,1)="B",VLOOKUP(A1015,'item dashboard'!A:K,11,0),"")&lt;1,0,IF(LEFT(I1015,1)="b",VLOOKUP(A1015,'item dashboard'!A:K,11,0),"")),"")</f>
        <v/>
      </c>
      <c r="P1015" s="105" t="str">
        <f>IFERROR(VLOOKUP(A1015,[2]Sheet2!$A:$C,3,0),1)</f>
        <v>#ERROR!</v>
      </c>
      <c r="Q1015" s="109" t="str">
        <f>VLOOKUP(A1015,'item dashboard'!A:A,1,0)</f>
        <v>B-MC225-W27</v>
      </c>
      <c r="R1015" s="109"/>
      <c r="S1015" s="109"/>
    </row>
    <row r="1016" ht="12.75" customHeight="1">
      <c r="A1016" s="15" t="s">
        <v>2020</v>
      </c>
      <c r="B1016" s="15" t="s">
        <v>2021</v>
      </c>
      <c r="C1016" s="107">
        <v>0.013000000000000001</v>
      </c>
      <c r="D1016" s="15" t="s">
        <v>4158</v>
      </c>
      <c r="E1016" s="93">
        <v>7200.0</v>
      </c>
      <c r="F1016" s="93">
        <v>1.0</v>
      </c>
      <c r="G1016" s="93">
        <v>15.0</v>
      </c>
      <c r="H1016" s="93">
        <v>5760.0</v>
      </c>
      <c r="I1016" s="15" t="s">
        <v>4146</v>
      </c>
      <c r="J1016" s="107">
        <v>0.006318000000000001</v>
      </c>
      <c r="K1016" s="93">
        <v>2.5</v>
      </c>
      <c r="L1016" s="15" t="s">
        <v>4149</v>
      </c>
      <c r="M1016" s="104" t="str">
        <f t="shared" si="1"/>
        <v>#REF!</v>
      </c>
      <c r="N1016" s="105">
        <f t="shared" si="2"/>
        <v>5760</v>
      </c>
      <c r="O1016" s="108" t="str">
        <f>IFERROR(IF(IF(LEFT(I1016,1)="B",VLOOKUP(A1016,'item dashboard'!A:K,11,0),"")&lt;1,0,IF(LEFT(I1016,1)="b",VLOOKUP(A1016,'item dashboard'!A:K,11,0),"")),"")</f>
        <v/>
      </c>
      <c r="P1016" s="105" t="str">
        <f>IFERROR(VLOOKUP(A1016,[2]Sheet2!$A:$C,3,0),1)</f>
        <v>#ERROR!</v>
      </c>
      <c r="Q1016" s="109" t="str">
        <f>VLOOKUP(A1016,'item dashboard'!A:A,1,0)</f>
        <v>B-MD1-W13</v>
      </c>
      <c r="R1016" s="109"/>
      <c r="S1016" s="109"/>
    </row>
    <row r="1017" ht="12.75" customHeight="1">
      <c r="A1017" s="15" t="s">
        <v>2022</v>
      </c>
      <c r="B1017" s="15" t="s">
        <v>2023</v>
      </c>
      <c r="C1017" s="107">
        <v>0.013000000000000001</v>
      </c>
      <c r="D1017" s="15" t="s">
        <v>4156</v>
      </c>
      <c r="E1017" s="93">
        <v>7200.0</v>
      </c>
      <c r="F1017" s="93">
        <v>1.0</v>
      </c>
      <c r="G1017" s="93">
        <v>1.8</v>
      </c>
      <c r="H1017" s="93">
        <v>48000.0</v>
      </c>
      <c r="I1017" s="15" t="s">
        <v>2020</v>
      </c>
      <c r="J1017" s="107">
        <v>1.0</v>
      </c>
      <c r="K1017" s="93">
        <v>0.0</v>
      </c>
      <c r="L1017" s="15" t="s">
        <v>4149</v>
      </c>
      <c r="M1017" s="104" t="str">
        <f t="shared" si="1"/>
        <v>#REF!</v>
      </c>
      <c r="N1017" s="105">
        <f t="shared" si="2"/>
        <v>48000</v>
      </c>
      <c r="O1017" s="108">
        <f>IFERROR(IF(IF(LEFT(I1017,1)="B",VLOOKUP(A1017,'item dashboard'!A:K,11,0),"")&lt;1,0,IF(LEFT(I1017,1)="b",VLOOKUP(A1017,'item dashboard'!A:K,11,0),"")),"")</f>
        <v>0</v>
      </c>
      <c r="P1017" s="105" t="str">
        <f>IFERROR(VLOOKUP(A1017,[2]Sheet2!$A:$C,3,0),1)</f>
        <v>#ERROR!</v>
      </c>
      <c r="Q1017" s="109" t="str">
        <f>VLOOKUP(A1017,'item dashboard'!A:A,1,0)</f>
        <v>B-MD1-W13SB</v>
      </c>
      <c r="R1017" s="109"/>
      <c r="S1017" s="109"/>
    </row>
    <row r="1018" ht="12.75" customHeight="1">
      <c r="A1018" s="15" t="s">
        <v>2024</v>
      </c>
      <c r="B1018" s="15" t="s">
        <v>2025</v>
      </c>
      <c r="C1018" s="107">
        <v>0.013000000000000001</v>
      </c>
      <c r="D1018" s="15" t="s">
        <v>4156</v>
      </c>
      <c r="E1018" s="93">
        <v>3600.0</v>
      </c>
      <c r="F1018" s="93">
        <v>1.0</v>
      </c>
      <c r="G1018" s="93">
        <v>1.8</v>
      </c>
      <c r="H1018" s="93">
        <v>48000.0</v>
      </c>
      <c r="I1018" s="15" t="s">
        <v>2020</v>
      </c>
      <c r="J1018" s="107">
        <v>1.0</v>
      </c>
      <c r="K1018" s="93">
        <v>0.0</v>
      </c>
      <c r="L1018" s="15" t="s">
        <v>4149</v>
      </c>
      <c r="M1018" s="104" t="str">
        <f t="shared" si="1"/>
        <v>#REF!</v>
      </c>
      <c r="N1018" s="105">
        <f t="shared" si="2"/>
        <v>48000</v>
      </c>
      <c r="O1018" s="108">
        <f>IFERROR(IF(IF(LEFT(I1018,1)="B",VLOOKUP(A1018,'item dashboard'!A:K,11,0),"")&lt;1,0,IF(LEFT(I1018,1)="b",VLOOKUP(A1018,'item dashboard'!A:K,11,0),"")),"")</f>
        <v>0</v>
      </c>
      <c r="P1018" s="105" t="str">
        <f>IFERROR(VLOOKUP(A1018,[2]Sheet2!$A:$C,3,0),1)</f>
        <v>#ERROR!</v>
      </c>
      <c r="Q1018" s="109" t="str">
        <f>VLOOKUP(A1018,'item dashboard'!A:A,1,0)</f>
        <v>B-MD1-W13VA</v>
      </c>
      <c r="R1018" s="109"/>
      <c r="S1018" s="109"/>
    </row>
    <row r="1019" ht="12.75" customHeight="1">
      <c r="A1019" s="15" t="s">
        <v>2026</v>
      </c>
      <c r="B1019" s="15" t="s">
        <v>2027</v>
      </c>
      <c r="C1019" s="107">
        <v>0.023</v>
      </c>
      <c r="D1019" s="15" t="s">
        <v>4158</v>
      </c>
      <c r="E1019" s="93">
        <v>7200.0</v>
      </c>
      <c r="F1019" s="93">
        <v>1.0</v>
      </c>
      <c r="G1019" s="93">
        <v>19.34</v>
      </c>
      <c r="H1019" s="93">
        <v>4468.0</v>
      </c>
      <c r="I1019" s="15" t="s">
        <v>4146</v>
      </c>
      <c r="J1019" s="107">
        <v>0.022677999999999997</v>
      </c>
      <c r="K1019" s="93">
        <v>2.5</v>
      </c>
      <c r="L1019" s="15" t="s">
        <v>4147</v>
      </c>
      <c r="M1019" s="104" t="str">
        <f t="shared" si="1"/>
        <v>#REF!</v>
      </c>
      <c r="N1019" s="105">
        <f t="shared" si="2"/>
        <v>4467.425026</v>
      </c>
      <c r="O1019" s="108" t="str">
        <f>IFERROR(IF(IF(LEFT(I1019,1)="B",VLOOKUP(A1019,'item dashboard'!A:K,11,0),"")&lt;1,0,IF(LEFT(I1019,1)="b",VLOOKUP(A1019,'item dashboard'!A:K,11,0),"")),"")</f>
        <v/>
      </c>
      <c r="P1019" s="105" t="str">
        <f>IFERROR(VLOOKUP(A1019,[2]Sheet2!$A:$C,3,0),1)</f>
        <v>#ERROR!</v>
      </c>
      <c r="Q1019" s="109" t="str">
        <f>VLOOKUP(A1019,'item dashboard'!A:A,1,0)</f>
        <v>B-MD2-W23</v>
      </c>
      <c r="R1019" s="109"/>
      <c r="S1019" s="109"/>
    </row>
    <row r="1020" ht="12.75" customHeight="1">
      <c r="A1020" s="15" t="s">
        <v>2028</v>
      </c>
      <c r="B1020" s="15" t="s">
        <v>2029</v>
      </c>
      <c r="C1020" s="107">
        <v>0.024</v>
      </c>
      <c r="D1020" s="15" t="s">
        <v>4156</v>
      </c>
      <c r="E1020" s="93">
        <v>3600.0</v>
      </c>
      <c r="F1020" s="93">
        <v>1.0</v>
      </c>
      <c r="G1020" s="93">
        <v>3.6</v>
      </c>
      <c r="H1020" s="93">
        <v>24000.0</v>
      </c>
      <c r="I1020" s="15" t="s">
        <v>2026</v>
      </c>
      <c r="J1020" s="107">
        <v>1.0</v>
      </c>
      <c r="K1020" s="93">
        <v>0.0</v>
      </c>
      <c r="L1020" s="15" t="s">
        <v>4199</v>
      </c>
      <c r="M1020" s="104" t="str">
        <f t="shared" si="1"/>
        <v>#REF!</v>
      </c>
      <c r="N1020" s="105">
        <f t="shared" si="2"/>
        <v>24000</v>
      </c>
      <c r="O1020" s="108">
        <f>IFERROR(IF(IF(LEFT(I1020,1)="B",VLOOKUP(A1020,'item dashboard'!A:K,11,0),"")&lt;1,0,IF(LEFT(I1020,1)="b",VLOOKUP(A1020,'item dashboard'!A:K,11,0),"")),"")</f>
        <v>0</v>
      </c>
      <c r="P1020" s="105" t="str">
        <f>IFERROR(VLOOKUP(A1020,[2]Sheet2!$A:$C,3,0),1)</f>
        <v>#ERROR!</v>
      </c>
      <c r="Q1020" s="109" t="str">
        <f>VLOOKUP(A1020,'item dashboard'!A:A,1,0)</f>
        <v>B-MD2-W24SB</v>
      </c>
      <c r="R1020" s="109"/>
      <c r="S1020" s="109"/>
    </row>
    <row r="1021" ht="12.75" customHeight="1">
      <c r="A1021" s="15" t="s">
        <v>2030</v>
      </c>
      <c r="B1021" s="15" t="s">
        <v>2031</v>
      </c>
      <c r="C1021" s="107">
        <v>0.024</v>
      </c>
      <c r="D1021" s="15" t="s">
        <v>4156</v>
      </c>
      <c r="E1021" s="93">
        <v>3600.0</v>
      </c>
      <c r="F1021" s="93">
        <v>1.0</v>
      </c>
      <c r="G1021" s="93">
        <v>3.6</v>
      </c>
      <c r="H1021" s="93">
        <v>24000.0</v>
      </c>
      <c r="I1021" s="15" t="s">
        <v>2026</v>
      </c>
      <c r="J1021" s="107">
        <v>1.0</v>
      </c>
      <c r="K1021" s="93">
        <v>0.0</v>
      </c>
      <c r="L1021" s="15" t="s">
        <v>4199</v>
      </c>
      <c r="M1021" s="104" t="str">
        <f t="shared" si="1"/>
        <v>#REF!</v>
      </c>
      <c r="N1021" s="105">
        <f t="shared" si="2"/>
        <v>24000</v>
      </c>
      <c r="O1021" s="108">
        <f>IFERROR(IF(IF(LEFT(I1021,1)="B",VLOOKUP(A1021,'item dashboard'!A:K,11,0),"")&lt;1,0,IF(LEFT(I1021,1)="b",VLOOKUP(A1021,'item dashboard'!A:K,11,0),"")),"")</f>
        <v>0</v>
      </c>
      <c r="P1021" s="105" t="str">
        <f>IFERROR(VLOOKUP(A1021,[2]Sheet2!$A:$C,3,0),1)</f>
        <v>#ERROR!</v>
      </c>
      <c r="Q1021" s="109" t="str">
        <f>VLOOKUP(A1021,'item dashboard'!A:A,1,0)</f>
        <v>B-MD2-W24VA</v>
      </c>
      <c r="R1021" s="109"/>
      <c r="S1021" s="109"/>
    </row>
    <row r="1022" ht="12.75" customHeight="1">
      <c r="A1022" s="15" t="s">
        <v>2032</v>
      </c>
      <c r="B1022" s="15" t="s">
        <v>2033</v>
      </c>
      <c r="C1022" s="107">
        <v>0.024</v>
      </c>
      <c r="D1022" s="15" t="s">
        <v>4150</v>
      </c>
      <c r="E1022" s="93">
        <v>7200.0</v>
      </c>
      <c r="F1022" s="93">
        <v>2.0</v>
      </c>
      <c r="G1022" s="93">
        <v>31.0</v>
      </c>
      <c r="H1022" s="93">
        <v>37800.0</v>
      </c>
      <c r="I1022" s="15" t="s">
        <v>4151</v>
      </c>
      <c r="J1022" s="107">
        <v>0.012</v>
      </c>
      <c r="K1022" s="93">
        <v>2.5</v>
      </c>
      <c r="L1022" s="15" t="s">
        <v>4147</v>
      </c>
      <c r="M1022" s="104" t="str">
        <f t="shared" si="1"/>
        <v>#REF!</v>
      </c>
      <c r="N1022" s="105">
        <f t="shared" si="2"/>
        <v>5574.193548</v>
      </c>
      <c r="O1022" s="108" t="str">
        <f>IFERROR(IF(IF(LEFT(I1022,1)="B",VLOOKUP(A1022,'item dashboard'!A:K,11,0),"")&lt;1,0,IF(LEFT(I1022,1)="b",VLOOKUP(A1022,'item dashboard'!A:K,11,0),"")),"")</f>
        <v/>
      </c>
      <c r="P1022" s="105" t="str">
        <f>IFERROR(VLOOKUP(A1022,[2]Sheet2!$A:$C,3,0),1)</f>
        <v>#ERROR!</v>
      </c>
      <c r="Q1022" s="109" t="str">
        <f>VLOOKUP(A1022,'item dashboard'!A:A,1,0)</f>
        <v>B-MM200-N24</v>
      </c>
      <c r="R1022" s="109"/>
      <c r="S1022" s="109"/>
    </row>
    <row r="1023" ht="12.75" customHeight="1">
      <c r="A1023" s="15" t="s">
        <v>2034</v>
      </c>
      <c r="B1023" s="15" t="s">
        <v>2035</v>
      </c>
      <c r="C1023" s="107">
        <v>0.051</v>
      </c>
      <c r="D1023" s="15" t="s">
        <v>4158</v>
      </c>
      <c r="E1023" s="93">
        <v>7200.0</v>
      </c>
      <c r="F1023" s="93">
        <v>1.0</v>
      </c>
      <c r="G1023" s="93">
        <v>28.0</v>
      </c>
      <c r="H1023" s="93">
        <v>13440.0</v>
      </c>
      <c r="I1023" s="15" t="s">
        <v>4151</v>
      </c>
      <c r="J1023" s="107">
        <v>0.0255</v>
      </c>
      <c r="K1023" s="93">
        <v>2.5</v>
      </c>
      <c r="L1023" s="15" t="s">
        <v>4147</v>
      </c>
      <c r="M1023" s="104" t="str">
        <f t="shared" si="1"/>
        <v>#REF!</v>
      </c>
      <c r="N1023" s="105">
        <f t="shared" si="2"/>
        <v>3085.714286</v>
      </c>
      <c r="O1023" s="108" t="str">
        <f>IFERROR(IF(IF(LEFT(I1023,1)="B",VLOOKUP(A1023,'item dashboard'!A:K,11,0),"")&lt;1,0,IF(LEFT(I1023,1)="b",VLOOKUP(A1023,'item dashboard'!A:K,11,0),"")),"")</f>
        <v/>
      </c>
      <c r="P1023" s="105" t="str">
        <f>IFERROR(VLOOKUP(A1023,[2]Sheet2!$A:$C,3,0),1)</f>
        <v>#ERROR!</v>
      </c>
      <c r="Q1023" s="109" t="str">
        <f>VLOOKUP(A1023,'item dashboard'!A:A,1,0)</f>
        <v>B-MM500-N51</v>
      </c>
      <c r="R1023" s="109"/>
      <c r="S1023" s="109"/>
    </row>
    <row r="1024" ht="12.75" customHeight="1">
      <c r="A1024" s="15" t="s">
        <v>2036</v>
      </c>
      <c r="B1024" s="15" t="s">
        <v>2037</v>
      </c>
      <c r="C1024" s="107">
        <v>0.027000000000000003</v>
      </c>
      <c r="D1024" s="15" t="s">
        <v>4150</v>
      </c>
      <c r="E1024" s="93">
        <v>7200.0</v>
      </c>
      <c r="F1024" s="93">
        <v>1.0</v>
      </c>
      <c r="G1024" s="93">
        <v>19.0</v>
      </c>
      <c r="H1024" s="93">
        <v>31832.0</v>
      </c>
      <c r="I1024" s="15" t="s">
        <v>4146</v>
      </c>
      <c r="J1024" s="107">
        <v>0.013122</v>
      </c>
      <c r="K1024" s="93">
        <v>2.5</v>
      </c>
      <c r="L1024" s="15" t="s">
        <v>4147</v>
      </c>
      <c r="M1024" s="104" t="str">
        <f t="shared" si="1"/>
        <v>#REF!</v>
      </c>
      <c r="N1024" s="105">
        <f t="shared" si="2"/>
        <v>4547.368421</v>
      </c>
      <c r="O1024" s="108" t="str">
        <f>IFERROR(IF(IF(LEFT(I1024,1)="B",VLOOKUP(A1024,'item dashboard'!A:K,11,0),"")&lt;1,0,IF(LEFT(I1024,1)="b",VLOOKUP(A1024,'item dashboard'!A:K,11,0),"")),"")</f>
        <v/>
      </c>
      <c r="P1024" s="105" t="str">
        <f>IFERROR(VLOOKUP(A1024,[2]Sheet2!$A:$C,3,0),1)</f>
        <v>#ERROR!</v>
      </c>
      <c r="Q1024" s="109" t="str">
        <f>VLOOKUP(A1024,'item dashboard'!A:A,1,0)</f>
        <v>B-MOV100-BW27</v>
      </c>
      <c r="R1024" s="109"/>
      <c r="S1024" s="109"/>
    </row>
    <row r="1025" ht="12.75" customHeight="1">
      <c r="A1025" s="15" t="s">
        <v>2038</v>
      </c>
      <c r="B1025" s="15" t="s">
        <v>2039</v>
      </c>
      <c r="C1025" s="107">
        <v>0.027000000000000003</v>
      </c>
      <c r="D1025" s="15" t="s">
        <v>4150</v>
      </c>
      <c r="E1025" s="93">
        <v>7200.0</v>
      </c>
      <c r="F1025" s="93">
        <v>1.0</v>
      </c>
      <c r="G1025" s="93">
        <v>18.66</v>
      </c>
      <c r="H1025" s="93">
        <v>4631.0</v>
      </c>
      <c r="I1025" s="15" t="s">
        <v>4146</v>
      </c>
      <c r="J1025" s="107">
        <v>0.013122</v>
      </c>
      <c r="K1025" s="93">
        <v>2.5</v>
      </c>
      <c r="L1025" s="15" t="s">
        <v>4147</v>
      </c>
      <c r="M1025" s="104" t="str">
        <f t="shared" si="1"/>
        <v>#REF!</v>
      </c>
      <c r="N1025" s="105">
        <f t="shared" si="2"/>
        <v>4630.22508</v>
      </c>
      <c r="O1025" s="108" t="str">
        <f>IFERROR(IF(IF(LEFT(I1025,1)="B",VLOOKUP(A1025,'item dashboard'!A:K,11,0),"")&lt;1,0,IF(LEFT(I1025,1)="b",VLOOKUP(A1025,'item dashboard'!A:K,11,0),"")),"")</f>
        <v/>
      </c>
      <c r="P1025" s="105" t="str">
        <f>IFERROR(VLOOKUP(A1025,[2]Sheet2!$A:$C,3,0),1)</f>
        <v>#ERROR!</v>
      </c>
      <c r="Q1025" s="109" t="str">
        <f>VLOOKUP(A1025,'item dashboard'!A:A,1,0)</f>
        <v>B-MOV100-LBL27</v>
      </c>
      <c r="R1025" s="109"/>
      <c r="S1025" s="109"/>
    </row>
    <row r="1026" ht="12.75" customHeight="1">
      <c r="A1026" s="15" t="s">
        <v>2040</v>
      </c>
      <c r="B1026" s="15" t="s">
        <v>2041</v>
      </c>
      <c r="C1026" s="107">
        <v>0.027000000000000003</v>
      </c>
      <c r="D1026" s="15" t="s">
        <v>4150</v>
      </c>
      <c r="E1026" s="93">
        <v>7200.0</v>
      </c>
      <c r="F1026" s="93">
        <v>1.0</v>
      </c>
      <c r="G1026" s="93">
        <v>18.66</v>
      </c>
      <c r="H1026" s="93">
        <v>4631.0</v>
      </c>
      <c r="I1026" s="15" t="s">
        <v>4146</v>
      </c>
      <c r="J1026" s="107">
        <v>0.013122</v>
      </c>
      <c r="K1026" s="93">
        <v>2.5</v>
      </c>
      <c r="L1026" s="15" t="s">
        <v>4147</v>
      </c>
      <c r="M1026" s="104" t="str">
        <f t="shared" si="1"/>
        <v>#REF!</v>
      </c>
      <c r="N1026" s="105">
        <f t="shared" si="2"/>
        <v>4630.22508</v>
      </c>
      <c r="O1026" s="108" t="str">
        <f>IFERROR(IF(IF(LEFT(I1026,1)="B",VLOOKUP(A1026,'item dashboard'!A:K,11,0),"")&lt;1,0,IF(LEFT(I1026,1)="b",VLOOKUP(A1026,'item dashboard'!A:K,11,0),"")),"")</f>
        <v/>
      </c>
      <c r="P1026" s="105" t="str">
        <f>IFERROR(VLOOKUP(A1026,[2]Sheet2!$A:$C,3,0),1)</f>
        <v>#ERROR!</v>
      </c>
      <c r="Q1026" s="109" t="str">
        <f>VLOOKUP(A1026,'item dashboard'!A:A,1,0)</f>
        <v>B-MOV100-W27</v>
      </c>
      <c r="R1026" s="109"/>
      <c r="S1026" s="109"/>
    </row>
    <row r="1027" ht="12.75" customHeight="1">
      <c r="A1027" s="15" t="s">
        <v>2042</v>
      </c>
      <c r="B1027" s="15" t="s">
        <v>2043</v>
      </c>
      <c r="C1027" s="107">
        <v>0.013000000000000001</v>
      </c>
      <c r="D1027" s="15" t="s">
        <v>4150</v>
      </c>
      <c r="E1027" s="93">
        <v>7200.0</v>
      </c>
      <c r="F1027" s="93">
        <v>1.0</v>
      </c>
      <c r="G1027" s="93">
        <v>18.0</v>
      </c>
      <c r="H1027" s="93">
        <v>33600.0</v>
      </c>
      <c r="I1027" s="15" t="s">
        <v>4146</v>
      </c>
      <c r="J1027" s="107">
        <v>0.006318000000000001</v>
      </c>
      <c r="K1027" s="93">
        <v>2.5</v>
      </c>
      <c r="L1027" s="15" t="s">
        <v>4147</v>
      </c>
      <c r="M1027" s="104" t="str">
        <f t="shared" si="1"/>
        <v>#REF!</v>
      </c>
      <c r="N1027" s="105">
        <f t="shared" si="2"/>
        <v>4800</v>
      </c>
      <c r="O1027" s="108" t="str">
        <f>IFERROR(IF(IF(LEFT(I1027,1)="B",VLOOKUP(A1027,'item dashboard'!A:K,11,0),"")&lt;1,0,IF(LEFT(I1027,1)="b",VLOOKUP(A1027,'item dashboard'!A:K,11,0),"")),"")</f>
        <v/>
      </c>
      <c r="P1027" s="105" t="str">
        <f>IFERROR(VLOOKUP(A1027,[2]Sheet2!$A:$C,3,0),1)</f>
        <v>#ERROR!</v>
      </c>
      <c r="Q1027" s="109" t="str">
        <f>VLOOKUP(A1027,'item dashboard'!A:A,1,0)</f>
        <v>B-MOV104-W13</v>
      </c>
      <c r="R1027" s="109"/>
      <c r="S1027" s="109"/>
    </row>
    <row r="1028" ht="12.75" customHeight="1">
      <c r="A1028" s="15" t="s">
        <v>2044</v>
      </c>
      <c r="B1028" s="15" t="s">
        <v>2045</v>
      </c>
      <c r="C1028" s="107">
        <v>0.013999999999999999</v>
      </c>
      <c r="D1028" s="15" t="s">
        <v>4150</v>
      </c>
      <c r="E1028" s="93">
        <v>7200.0</v>
      </c>
      <c r="F1028" s="93">
        <v>1.0</v>
      </c>
      <c r="G1028" s="93">
        <v>19.34</v>
      </c>
      <c r="H1028" s="93">
        <v>4468.0</v>
      </c>
      <c r="I1028" s="15" t="s">
        <v>4146</v>
      </c>
      <c r="J1028" s="107">
        <v>0.013999999999999999</v>
      </c>
      <c r="K1028" s="93">
        <v>2.5</v>
      </c>
      <c r="L1028" s="15" t="s">
        <v>4147</v>
      </c>
      <c r="M1028" s="104" t="str">
        <f t="shared" si="1"/>
        <v>#REF!</v>
      </c>
      <c r="N1028" s="105">
        <f t="shared" si="2"/>
        <v>4467.425026</v>
      </c>
      <c r="O1028" s="108" t="str">
        <f>IFERROR(IF(IF(LEFT(I1028,1)="B",VLOOKUP(A1028,'item dashboard'!A:K,11,0),"")&lt;1,0,IF(LEFT(I1028,1)="b",VLOOKUP(A1028,'item dashboard'!A:K,11,0),"")),"")</f>
        <v/>
      </c>
      <c r="P1028" s="105" t="str">
        <f>IFERROR(VLOOKUP(A1028,[2]Sheet2!$A:$C,3,0),1)</f>
        <v>#ERROR!</v>
      </c>
      <c r="Q1028" s="109" t="str">
        <f>VLOOKUP(A1028,'item dashboard'!A:A,1,0)</f>
        <v>B-MOV110HD-N14</v>
      </c>
      <c r="R1028" s="109"/>
      <c r="S1028" s="109"/>
    </row>
    <row r="1029" ht="12.75" customHeight="1">
      <c r="A1029" s="15" t="s">
        <v>2046</v>
      </c>
      <c r="B1029" s="15" t="s">
        <v>2047</v>
      </c>
      <c r="C1029" s="107">
        <v>0.012</v>
      </c>
      <c r="D1029" s="15" t="s">
        <v>4150</v>
      </c>
      <c r="E1029" s="93">
        <v>7200.0</v>
      </c>
      <c r="F1029" s="93">
        <v>1.0</v>
      </c>
      <c r="G1029" s="93">
        <v>19.34</v>
      </c>
      <c r="H1029" s="93">
        <v>4468.0</v>
      </c>
      <c r="I1029" s="15" t="s">
        <v>4160</v>
      </c>
      <c r="J1029" s="107">
        <v>0.012</v>
      </c>
      <c r="K1029" s="93">
        <v>2.5</v>
      </c>
      <c r="L1029" s="15" t="s">
        <v>4147</v>
      </c>
      <c r="M1029" s="104" t="str">
        <f t="shared" si="1"/>
        <v>#REF!</v>
      </c>
      <c r="N1029" s="105">
        <f t="shared" si="2"/>
        <v>4467.425026</v>
      </c>
      <c r="O1029" s="108" t="str">
        <f>IFERROR(IF(IF(LEFT(I1029,1)="B",VLOOKUP(A1029,'item dashboard'!A:K,11,0),"")&lt;1,0,IF(LEFT(I1029,1)="b",VLOOKUP(A1029,'item dashboard'!A:K,11,0),"")),"")</f>
        <v/>
      </c>
      <c r="P1029" s="105" t="str">
        <f>IFERROR(VLOOKUP(A1029,[2]Sheet2!$A:$C,3,0),1)</f>
        <v>#ERROR!</v>
      </c>
      <c r="Q1029" s="109" t="str">
        <f>VLOOKUP(A1029,'item dashboard'!A:A,1,0)</f>
        <v>B-MOV110P-CL12</v>
      </c>
      <c r="R1029" s="109"/>
      <c r="S1029" s="109"/>
    </row>
    <row r="1030" ht="12.75" customHeight="1">
      <c r="A1030" s="15" t="s">
        <v>2048</v>
      </c>
      <c r="B1030" s="15" t="s">
        <v>2049</v>
      </c>
      <c r="C1030" s="107">
        <v>0.023</v>
      </c>
      <c r="D1030" s="15" t="s">
        <v>4158</v>
      </c>
      <c r="E1030" s="93">
        <v>7200.0</v>
      </c>
      <c r="F1030" s="93">
        <v>1.0</v>
      </c>
      <c r="G1030" s="93">
        <v>19.34</v>
      </c>
      <c r="H1030" s="93">
        <v>4468.0</v>
      </c>
      <c r="I1030" s="15" t="s">
        <v>4146</v>
      </c>
      <c r="J1030" s="107">
        <v>0.022677999999999997</v>
      </c>
      <c r="K1030" s="93">
        <v>2.5</v>
      </c>
      <c r="L1030" s="15" t="s">
        <v>4147</v>
      </c>
      <c r="M1030" s="104" t="str">
        <f t="shared" si="1"/>
        <v>#REF!</v>
      </c>
      <c r="N1030" s="105">
        <f t="shared" si="2"/>
        <v>4467.425026</v>
      </c>
      <c r="O1030" s="108" t="str">
        <f>IFERROR(IF(IF(LEFT(I1030,1)="B",VLOOKUP(A1030,'item dashboard'!A:K,11,0),"")&lt;1,0,IF(LEFT(I1030,1)="b",VLOOKUP(A1030,'item dashboard'!A:K,11,0),"")),"")</f>
        <v/>
      </c>
      <c r="P1030" s="105" t="str">
        <f>IFERROR(VLOOKUP(A1030,[2]Sheet2!$A:$C,3,0),1)</f>
        <v>#ERROR!</v>
      </c>
      <c r="Q1030" s="109" t="str">
        <f>VLOOKUP(A1030,'item dashboard'!A:A,1,0)</f>
        <v>B-MOV250-W23</v>
      </c>
      <c r="R1030" s="109"/>
      <c r="S1030" s="109"/>
    </row>
    <row r="1031" ht="12.75" customHeight="1">
      <c r="A1031" s="15" t="s">
        <v>2050</v>
      </c>
      <c r="B1031" s="15" t="s">
        <v>2051</v>
      </c>
      <c r="C1031" s="107">
        <v>0.008</v>
      </c>
      <c r="D1031" s="15" t="s">
        <v>4150</v>
      </c>
      <c r="E1031" s="93">
        <v>7200.0</v>
      </c>
      <c r="F1031" s="93">
        <v>1.0</v>
      </c>
      <c r="G1031" s="93">
        <v>19.0</v>
      </c>
      <c r="H1031" s="93">
        <v>31272.0</v>
      </c>
      <c r="I1031" s="15" t="s">
        <v>4146</v>
      </c>
      <c r="J1031" s="107">
        <v>0.008</v>
      </c>
      <c r="K1031" s="93">
        <v>2.5</v>
      </c>
      <c r="L1031" s="15" t="s">
        <v>4147</v>
      </c>
      <c r="M1031" s="104" t="str">
        <f t="shared" si="1"/>
        <v>#REF!</v>
      </c>
      <c r="N1031" s="105">
        <f t="shared" si="2"/>
        <v>4547.368421</v>
      </c>
      <c r="O1031" s="108" t="str">
        <f>IFERROR(IF(IF(LEFT(I1031,1)="B",VLOOKUP(A1031,'item dashboard'!A:K,11,0),"")&lt;1,0,IF(LEFT(I1031,1)="b",VLOOKUP(A1031,'item dashboard'!A:K,11,0),"")),"")</f>
        <v/>
      </c>
      <c r="P1031" s="105" t="str">
        <f>IFERROR(VLOOKUP(A1031,[2]Sheet2!$A:$C,3,0),1)</f>
        <v>#ERROR!</v>
      </c>
      <c r="Q1031" s="109" t="str">
        <f>VLOOKUP(A1031,'item dashboard'!A:A,1,0)</f>
        <v>B-MOV50C-N8</v>
      </c>
      <c r="R1031" s="109"/>
      <c r="S1031" s="109"/>
    </row>
    <row r="1032" ht="12.75" customHeight="1">
      <c r="A1032" s="15" t="s">
        <v>2052</v>
      </c>
      <c r="B1032" s="15" t="s">
        <v>2053</v>
      </c>
      <c r="C1032" s="107">
        <v>0.23</v>
      </c>
      <c r="D1032" s="15" t="s">
        <v>4161</v>
      </c>
      <c r="E1032" s="93">
        <v>7200.0</v>
      </c>
      <c r="F1032" s="93">
        <v>1.0</v>
      </c>
      <c r="G1032" s="93">
        <v>45.0</v>
      </c>
      <c r="H1032" s="93">
        <v>13440.0</v>
      </c>
      <c r="I1032" s="15" t="s">
        <v>4146</v>
      </c>
      <c r="J1032" s="107">
        <v>0.115</v>
      </c>
      <c r="K1032" s="93">
        <v>2.5</v>
      </c>
      <c r="L1032" s="15" t="s">
        <v>4147</v>
      </c>
      <c r="M1032" s="104" t="str">
        <f t="shared" si="1"/>
        <v>#REF!</v>
      </c>
      <c r="N1032" s="105">
        <f t="shared" si="2"/>
        <v>1920</v>
      </c>
      <c r="O1032" s="108" t="str">
        <f>IFERROR(IF(IF(LEFT(I1032,1)="B",VLOOKUP(A1032,'item dashboard'!A:K,11,0),"")&lt;1,0,IF(LEFT(I1032,1)="b",VLOOKUP(A1032,'item dashboard'!A:K,11,0),"")),"")</f>
        <v/>
      </c>
      <c r="P1032" s="105" t="str">
        <f>IFERROR(VLOOKUP(A1032,[2]Sheet2!$A:$C,3,0),1)</f>
        <v>#ERROR!</v>
      </c>
      <c r="Q1032" s="109" t="str">
        <f>VLOOKUP(A1032,'item dashboard'!A:A,1,0)</f>
        <v>B-MOV5LT-N230</v>
      </c>
      <c r="R1032" s="109"/>
      <c r="S1032" s="109"/>
    </row>
    <row r="1033" ht="12.75" customHeight="1">
      <c r="A1033" s="15" t="s">
        <v>2056</v>
      </c>
      <c r="B1033" s="15" t="s">
        <v>2057</v>
      </c>
      <c r="C1033" s="107">
        <v>0.013999999999999999</v>
      </c>
      <c r="D1033" s="15" t="s">
        <v>4150</v>
      </c>
      <c r="E1033" s="93">
        <v>7200.0</v>
      </c>
      <c r="F1033" s="93">
        <v>1.0</v>
      </c>
      <c r="G1033" s="93">
        <v>19.0</v>
      </c>
      <c r="H1033" s="93">
        <v>31272.0</v>
      </c>
      <c r="I1033" s="15" t="s">
        <v>4146</v>
      </c>
      <c r="J1033" s="107">
        <v>0.013999999999999999</v>
      </c>
      <c r="K1033" s="93">
        <v>2.5</v>
      </c>
      <c r="L1033" s="15" t="s">
        <v>4147</v>
      </c>
      <c r="M1033" s="104" t="str">
        <f t="shared" si="1"/>
        <v>#REF!</v>
      </c>
      <c r="N1033" s="105">
        <f t="shared" si="2"/>
        <v>4547.368421</v>
      </c>
      <c r="O1033" s="108" t="str">
        <f>IFERROR(IF(IF(LEFT(I1033,1)="B",VLOOKUP(A1033,'item dashboard'!A:K,11,0),"")&lt;1,0,IF(LEFT(I1033,1)="b",VLOOKUP(A1033,'item dashboard'!A:K,11,0),"")),"")</f>
        <v/>
      </c>
      <c r="P1033" s="105" t="str">
        <f>IFERROR(VLOOKUP(A1033,[2]Sheet2!$A:$C,3,0),1)</f>
        <v>#ERROR!</v>
      </c>
      <c r="Q1033" s="109" t="str">
        <f>VLOOKUP(A1033,'item dashboard'!A:A,1,0)</f>
        <v>B-MOV60-N14</v>
      </c>
      <c r="R1033" s="109"/>
      <c r="S1033" s="109"/>
    </row>
    <row r="1034" ht="12.75" customHeight="1">
      <c r="A1034" s="15" t="s">
        <v>2054</v>
      </c>
      <c r="B1034" s="15" t="s">
        <v>2055</v>
      </c>
      <c r="C1034" s="107">
        <v>0.008</v>
      </c>
      <c r="D1034" s="15" t="s">
        <v>4150</v>
      </c>
      <c r="E1034" s="93">
        <v>7200.0</v>
      </c>
      <c r="F1034" s="93">
        <v>1.0</v>
      </c>
      <c r="G1034" s="93">
        <v>19.34</v>
      </c>
      <c r="H1034" s="93">
        <v>4468.0</v>
      </c>
      <c r="I1034" s="15" t="s">
        <v>4146</v>
      </c>
      <c r="J1034" s="107">
        <v>0.008</v>
      </c>
      <c r="K1034" s="93">
        <v>2.5</v>
      </c>
      <c r="L1034" s="15" t="s">
        <v>4147</v>
      </c>
      <c r="M1034" s="104" t="str">
        <f t="shared" si="1"/>
        <v>#REF!</v>
      </c>
      <c r="N1034" s="105">
        <f t="shared" si="2"/>
        <v>4467.425026</v>
      </c>
      <c r="O1034" s="108" t="str">
        <f>IFERROR(IF(IF(LEFT(I1034,1)="B",VLOOKUP(A1034,'item dashboard'!A:K,11,0),"")&lt;1,0,IF(LEFT(I1034,1)="b",VLOOKUP(A1034,'item dashboard'!A:K,11,0),"")),"")</f>
        <v/>
      </c>
      <c r="P1034" s="105" t="str">
        <f>IFERROR(VLOOKUP(A1034,[2]Sheet2!$A:$C,3,0),1)</f>
        <v>#ERROR!</v>
      </c>
      <c r="Q1034" s="109" t="str">
        <f>VLOOKUP(A1034,'item dashboard'!A:A,1,0)</f>
        <v>B-MOV60C-N8</v>
      </c>
      <c r="R1034" s="109"/>
      <c r="S1034" s="109"/>
    </row>
    <row r="1035" ht="12.75" customHeight="1">
      <c r="A1035" s="15" t="s">
        <v>2060</v>
      </c>
      <c r="B1035" s="15" t="s">
        <v>2061</v>
      </c>
      <c r="C1035" s="107">
        <v>0.008</v>
      </c>
      <c r="D1035" s="15" t="s">
        <v>4150</v>
      </c>
      <c r="E1035" s="93">
        <v>7200.0</v>
      </c>
      <c r="F1035" s="93">
        <v>1.0</v>
      </c>
      <c r="G1035" s="93">
        <v>10.87</v>
      </c>
      <c r="H1035" s="93">
        <v>7949.0</v>
      </c>
      <c r="I1035" s="15" t="s">
        <v>4146</v>
      </c>
      <c r="J1035" s="107">
        <v>0.004</v>
      </c>
      <c r="K1035" s="93">
        <v>2.5</v>
      </c>
      <c r="L1035" s="15" t="s">
        <v>4147</v>
      </c>
      <c r="M1035" s="104" t="str">
        <f t="shared" si="1"/>
        <v>#REF!</v>
      </c>
      <c r="N1035" s="105">
        <f t="shared" si="2"/>
        <v>7948.482061</v>
      </c>
      <c r="O1035" s="108" t="str">
        <f>IFERROR(IF(IF(LEFT(I1035,1)="B",VLOOKUP(A1035,'item dashboard'!A:K,11,0),"")&lt;1,0,IF(LEFT(I1035,1)="b",VLOOKUP(A1035,'item dashboard'!A:K,11,0),"")),"")</f>
        <v/>
      </c>
      <c r="P1035" s="105" t="str">
        <f>IFERROR(VLOOKUP(A1035,[2]Sheet2!$A:$C,3,0),1)</f>
        <v>#ERROR!</v>
      </c>
      <c r="Q1035" s="109" t="str">
        <f>VLOOKUP(A1035,'item dashboard'!A:A,1,0)</f>
        <v>B-MOV70-N8</v>
      </c>
      <c r="R1035" s="109"/>
      <c r="S1035" s="109"/>
    </row>
    <row r="1036" ht="12.75" customHeight="1">
      <c r="A1036" s="15" t="s">
        <v>2058</v>
      </c>
      <c r="B1036" s="15" t="s">
        <v>2059</v>
      </c>
      <c r="C1036" s="107">
        <v>0.008</v>
      </c>
      <c r="D1036" s="15" t="s">
        <v>4150</v>
      </c>
      <c r="E1036" s="93">
        <v>7200.0</v>
      </c>
      <c r="F1036" s="93">
        <v>1.0</v>
      </c>
      <c r="G1036" s="93">
        <v>10.87</v>
      </c>
      <c r="H1036" s="93">
        <v>7949.0</v>
      </c>
      <c r="I1036" s="15" t="s">
        <v>4146</v>
      </c>
      <c r="J1036" s="107">
        <v>0.003888</v>
      </c>
      <c r="K1036" s="93">
        <v>2.5</v>
      </c>
      <c r="L1036" s="15" t="s">
        <v>4147</v>
      </c>
      <c r="M1036" s="104" t="str">
        <f t="shared" si="1"/>
        <v>#REF!</v>
      </c>
      <c r="N1036" s="105">
        <f t="shared" si="2"/>
        <v>7948.482061</v>
      </c>
      <c r="O1036" s="108" t="str">
        <f>IFERROR(IF(IF(LEFT(I1036,1)="B",VLOOKUP(A1036,'item dashboard'!A:K,11,0),"")&lt;1,0,IF(LEFT(I1036,1)="b",VLOOKUP(A1036,'item dashboard'!A:K,11,0),"")),"")</f>
        <v/>
      </c>
      <c r="P1036" s="105" t="str">
        <f>IFERROR(VLOOKUP(A1036,[2]Sheet2!$A:$C,3,0),1)</f>
        <v>#ERROR!</v>
      </c>
      <c r="Q1036" s="109" t="str">
        <f>VLOOKUP(A1036,'item dashboard'!A:A,1,0)</f>
        <v>B-MOV70J-W8</v>
      </c>
      <c r="R1036" s="109"/>
      <c r="S1036" s="109"/>
    </row>
    <row r="1037" ht="12.75" customHeight="1">
      <c r="A1037" s="15" t="s">
        <v>2062</v>
      </c>
      <c r="B1037" s="15" t="s">
        <v>2063</v>
      </c>
      <c r="C1037" s="107">
        <v>0.013999999999999999</v>
      </c>
      <c r="D1037" s="15" t="s">
        <v>4150</v>
      </c>
      <c r="E1037" s="93">
        <v>7200.0</v>
      </c>
      <c r="F1037" s="93">
        <v>1.0</v>
      </c>
      <c r="G1037" s="93">
        <v>16.0</v>
      </c>
      <c r="H1037" s="93">
        <v>37800.0</v>
      </c>
      <c r="I1037" s="15" t="s">
        <v>4146</v>
      </c>
      <c r="J1037" s="107">
        <v>0.006999999999999999</v>
      </c>
      <c r="K1037" s="93">
        <v>2.5</v>
      </c>
      <c r="L1037" s="15" t="s">
        <v>4149</v>
      </c>
      <c r="M1037" s="104" t="str">
        <f t="shared" si="1"/>
        <v>#REF!</v>
      </c>
      <c r="N1037" s="105">
        <f t="shared" si="2"/>
        <v>5400</v>
      </c>
      <c r="O1037" s="108" t="str">
        <f>IFERROR(IF(IF(LEFT(I1037,1)="B",VLOOKUP(A1037,'item dashboard'!A:K,11,0),"")&lt;1,0,IF(LEFT(I1037,1)="b",VLOOKUP(A1037,'item dashboard'!A:K,11,0),"")),"")</f>
        <v/>
      </c>
      <c r="P1037" s="105" t="str">
        <f>IFERROR(VLOOKUP(A1037,[2]Sheet2!$A:$C,3,0),1)</f>
        <v>#ERROR!</v>
      </c>
      <c r="Q1037" s="109" t="str">
        <f>VLOOKUP(A1037,'item dashboard'!A:A,1,0)</f>
        <v>B-MOVNP125-N14</v>
      </c>
      <c r="R1037" s="109"/>
      <c r="S1037" s="109"/>
    </row>
    <row r="1038" ht="12.75" customHeight="1">
      <c r="A1038" s="15" t="s">
        <v>2064</v>
      </c>
      <c r="B1038" s="15" t="s">
        <v>2065</v>
      </c>
      <c r="C1038" s="107">
        <v>0.037000000000000005</v>
      </c>
      <c r="D1038" s="15" t="s">
        <v>4158</v>
      </c>
      <c r="E1038" s="93">
        <v>7200.0</v>
      </c>
      <c r="F1038" s="93">
        <v>1.0</v>
      </c>
      <c r="G1038" s="93">
        <v>24.0</v>
      </c>
      <c r="H1038" s="93">
        <v>24787.0</v>
      </c>
      <c r="I1038" s="15" t="s">
        <v>4146</v>
      </c>
      <c r="J1038" s="107">
        <v>0.01813</v>
      </c>
      <c r="K1038" s="93">
        <v>2.5</v>
      </c>
      <c r="L1038" s="15" t="s">
        <v>4147</v>
      </c>
      <c r="M1038" s="104" t="str">
        <f t="shared" si="1"/>
        <v>#REF!</v>
      </c>
      <c r="N1038" s="105">
        <f t="shared" si="2"/>
        <v>3600</v>
      </c>
      <c r="O1038" s="108" t="str">
        <f>IFERROR(IF(IF(LEFT(I1038,1)="B",VLOOKUP(A1038,'item dashboard'!A:K,11,0),"")&lt;1,0,IF(LEFT(I1038,1)="b",VLOOKUP(A1038,'item dashboard'!A:K,11,0),"")),"")</f>
        <v/>
      </c>
      <c r="P1038" s="105" t="str">
        <f>IFERROR(VLOOKUP(A1038,[2]Sheet2!$A:$C,3,0),1)</f>
        <v>#ERROR!</v>
      </c>
      <c r="Q1038" s="109" t="str">
        <f>VLOOKUP(A1038,'item dashboard'!A:A,1,0)</f>
        <v>B-MP1-PK37</v>
      </c>
      <c r="R1038" s="109"/>
      <c r="S1038" s="109"/>
    </row>
    <row r="1039" ht="12.75" customHeight="1">
      <c r="A1039" s="15" t="s">
        <v>2066</v>
      </c>
      <c r="B1039" s="15" t="s">
        <v>2065</v>
      </c>
      <c r="C1039" s="107">
        <v>0.037000000000000005</v>
      </c>
      <c r="D1039" s="15" t="s">
        <v>4148</v>
      </c>
      <c r="E1039" s="93">
        <v>3600.0</v>
      </c>
      <c r="F1039" s="93">
        <v>1.0</v>
      </c>
      <c r="G1039" s="93">
        <v>3.6</v>
      </c>
      <c r="H1039" s="93">
        <v>24000.0</v>
      </c>
      <c r="I1039" s="15" t="s">
        <v>2064</v>
      </c>
      <c r="J1039" s="107">
        <v>1.0</v>
      </c>
      <c r="K1039" s="93">
        <v>2.0</v>
      </c>
      <c r="L1039" s="15" t="s">
        <v>4149</v>
      </c>
      <c r="M1039" s="104" t="str">
        <f t="shared" si="1"/>
        <v>#REF!</v>
      </c>
      <c r="N1039" s="105">
        <f t="shared" si="2"/>
        <v>24000</v>
      </c>
      <c r="O1039" s="108">
        <f>IFERROR(IF(IF(LEFT(I1039,1)="B",VLOOKUP(A1039,'item dashboard'!A:K,11,0),"")&lt;1,0,IF(LEFT(I1039,1)="b",VLOOKUP(A1039,'item dashboard'!A:K,11,0),"")),"")</f>
        <v>0</v>
      </c>
      <c r="P1039" s="105" t="str">
        <f>IFERROR(VLOOKUP(A1039,[2]Sheet2!$A:$C,3,0),1)</f>
        <v>#ERROR!</v>
      </c>
      <c r="Q1039" s="109" t="str">
        <f>VLOOKUP(A1039,'item dashboard'!A:A,1,0)</f>
        <v>B-MP1-PK37MOV</v>
      </c>
      <c r="R1039" s="109"/>
      <c r="S1039" s="109"/>
    </row>
    <row r="1040" ht="12.75" customHeight="1">
      <c r="A1040" s="15" t="s">
        <v>2067</v>
      </c>
      <c r="B1040" s="15" t="s">
        <v>2068</v>
      </c>
      <c r="C1040" s="107">
        <v>0.006</v>
      </c>
      <c r="D1040" s="15" t="s">
        <v>4150</v>
      </c>
      <c r="E1040" s="93">
        <v>7200.0</v>
      </c>
      <c r="F1040" s="93">
        <v>1.0</v>
      </c>
      <c r="G1040" s="93">
        <v>12.0</v>
      </c>
      <c r="H1040" s="93">
        <v>50316.0</v>
      </c>
      <c r="I1040" s="15" t="s">
        <v>4146</v>
      </c>
      <c r="J1040" s="107">
        <v>0.003</v>
      </c>
      <c r="K1040" s="93">
        <v>2.5</v>
      </c>
      <c r="L1040" s="15" t="s">
        <v>4149</v>
      </c>
      <c r="M1040" s="104" t="str">
        <f t="shared" si="1"/>
        <v>#REF!</v>
      </c>
      <c r="N1040" s="105">
        <f t="shared" si="2"/>
        <v>7200</v>
      </c>
      <c r="O1040" s="108" t="str">
        <f>IFERROR(IF(IF(LEFT(I1040,1)="B",VLOOKUP(A1040,'item dashboard'!A:K,11,0),"")&lt;1,0,IF(LEFT(I1040,1)="b",VLOOKUP(A1040,'item dashboard'!A:K,11,0),"")),"")</f>
        <v/>
      </c>
      <c r="P1040" s="105" t="str">
        <f>IFERROR(VLOOKUP(A1040,[2]Sheet2!$A:$C,3,0),1)</f>
        <v>#ERROR!</v>
      </c>
      <c r="Q1040" s="109" t="str">
        <f>VLOOKUP(A1040,'item dashboard'!A:A,1,0)</f>
        <v>B-MP30-N6</v>
      </c>
      <c r="R1040" s="109"/>
      <c r="S1040" s="109"/>
    </row>
    <row r="1041" ht="12.75" customHeight="1">
      <c r="A1041" s="15" t="s">
        <v>2069</v>
      </c>
      <c r="B1041" s="15" t="s">
        <v>2070</v>
      </c>
      <c r="C1041" s="107">
        <v>0.006999999999999999</v>
      </c>
      <c r="D1041" s="15" t="s">
        <v>4150</v>
      </c>
      <c r="E1041" s="93">
        <v>7200.0</v>
      </c>
      <c r="F1041" s="93">
        <v>1.0</v>
      </c>
      <c r="G1041" s="93">
        <v>17.52</v>
      </c>
      <c r="H1041" s="93">
        <v>4932.0</v>
      </c>
      <c r="I1041" s="15" t="s">
        <v>4146</v>
      </c>
      <c r="J1041" s="107">
        <v>0.0034999999999999996</v>
      </c>
      <c r="K1041" s="93">
        <v>2.5</v>
      </c>
      <c r="L1041" s="15" t="s">
        <v>4147</v>
      </c>
      <c r="M1041" s="104" t="str">
        <f t="shared" si="1"/>
        <v>#REF!</v>
      </c>
      <c r="N1041" s="105">
        <f t="shared" si="2"/>
        <v>4931.506849</v>
      </c>
      <c r="O1041" s="108" t="str">
        <f>IFERROR(IF(IF(LEFT(I1041,1)="B",VLOOKUP(A1041,'item dashboard'!A:K,11,0),"")&lt;1,0,IF(LEFT(I1041,1)="b",VLOOKUP(A1041,'item dashboard'!A:K,11,0),"")),"")</f>
        <v/>
      </c>
      <c r="P1041" s="105" t="str">
        <f>IFERROR(VLOOKUP(A1041,[2]Sheet2!$A:$C,3,0),1)</f>
        <v>#ERROR!</v>
      </c>
      <c r="Q1041" s="109" t="str">
        <f>VLOOKUP(A1041,'item dashboard'!A:A,1,0)</f>
        <v>B-MP60-CL7</v>
      </c>
      <c r="R1041" s="109"/>
      <c r="S1041" s="109"/>
    </row>
    <row r="1042" ht="12.75" customHeight="1">
      <c r="A1042" s="15" t="s">
        <v>2071</v>
      </c>
      <c r="B1042" s="15" t="s">
        <v>2072</v>
      </c>
      <c r="C1042" s="107">
        <v>0.013000000000000001</v>
      </c>
      <c r="D1042" s="15" t="s">
        <v>4150</v>
      </c>
      <c r="E1042" s="93">
        <v>7200.0</v>
      </c>
      <c r="F1042" s="93">
        <v>1.0</v>
      </c>
      <c r="G1042" s="93">
        <v>18.0</v>
      </c>
      <c r="H1042" s="93">
        <v>33600.0</v>
      </c>
      <c r="I1042" s="15" t="s">
        <v>4146</v>
      </c>
      <c r="J1042" s="107">
        <v>0.006500000000000001</v>
      </c>
      <c r="K1042" s="93">
        <v>2.5</v>
      </c>
      <c r="L1042" s="15" t="s">
        <v>4147</v>
      </c>
      <c r="M1042" s="104" t="str">
        <f t="shared" si="1"/>
        <v>#REF!</v>
      </c>
      <c r="N1042" s="105">
        <f t="shared" si="2"/>
        <v>4800</v>
      </c>
      <c r="O1042" s="108" t="str">
        <f>IFERROR(IF(IF(LEFT(I1042,1)="B",VLOOKUP(A1042,'item dashboard'!A:K,11,0),"")&lt;1,0,IF(LEFT(I1042,1)="b",VLOOKUP(A1042,'item dashboard'!A:K,11,0),"")),"")</f>
        <v/>
      </c>
      <c r="P1042" s="105" t="str">
        <f>IFERROR(VLOOKUP(A1042,[2]Sheet2!$A:$C,3,0),1)</f>
        <v>#ERROR!</v>
      </c>
      <c r="Q1042" s="109" t="str">
        <f>VLOOKUP(A1042,'item dashboard'!A:A,1,0)</f>
        <v>B-MP60-N13</v>
      </c>
      <c r="R1042" s="109"/>
      <c r="S1042" s="109"/>
    </row>
    <row r="1043" ht="12.75" customHeight="1">
      <c r="A1043" s="15" t="s">
        <v>2073</v>
      </c>
      <c r="B1043" s="15" t="s">
        <v>2072</v>
      </c>
      <c r="C1043" s="107">
        <v>0.006999999999999999</v>
      </c>
      <c r="D1043" s="15" t="s">
        <v>4150</v>
      </c>
      <c r="E1043" s="93">
        <v>7200.0</v>
      </c>
      <c r="F1043" s="93">
        <v>1.0</v>
      </c>
      <c r="G1043" s="93">
        <v>18.0</v>
      </c>
      <c r="H1043" s="93">
        <v>34521.0</v>
      </c>
      <c r="I1043" s="15" t="s">
        <v>4146</v>
      </c>
      <c r="J1043" s="107">
        <v>0.0034999999999999996</v>
      </c>
      <c r="K1043" s="93">
        <v>2.5</v>
      </c>
      <c r="L1043" s="15" t="s">
        <v>4147</v>
      </c>
      <c r="M1043" s="104" t="str">
        <f t="shared" si="1"/>
        <v>#REF!</v>
      </c>
      <c r="N1043" s="105">
        <f t="shared" si="2"/>
        <v>4800</v>
      </c>
      <c r="O1043" s="108" t="str">
        <f>IFERROR(IF(IF(LEFT(I1043,1)="B",VLOOKUP(A1043,'item dashboard'!A:K,11,0),"")&lt;1,0,IF(LEFT(I1043,1)="b",VLOOKUP(A1043,'item dashboard'!A:K,11,0),"")),"")</f>
        <v/>
      </c>
      <c r="P1043" s="105" t="str">
        <f>IFERROR(VLOOKUP(A1043,[2]Sheet2!$A:$C,3,0),1)</f>
        <v>#ERROR!</v>
      </c>
      <c r="Q1043" s="109" t="str">
        <f>VLOOKUP(A1043,'item dashboard'!A:A,1,0)</f>
        <v>B-MP60-N7</v>
      </c>
      <c r="R1043" s="109"/>
      <c r="S1043" s="109"/>
    </row>
    <row r="1044" ht="12.75" customHeight="1">
      <c r="A1044" s="15" t="s">
        <v>2074</v>
      </c>
      <c r="B1044" s="15" t="s">
        <v>2075</v>
      </c>
      <c r="C1044" s="107">
        <v>0.01</v>
      </c>
      <c r="D1044" s="15" t="s">
        <v>4150</v>
      </c>
      <c r="E1044" s="93">
        <v>7200.0</v>
      </c>
      <c r="F1044" s="93">
        <v>1.0</v>
      </c>
      <c r="G1044" s="93">
        <v>15.0</v>
      </c>
      <c r="H1044" s="93">
        <v>40133.0</v>
      </c>
      <c r="I1044" s="15" t="s">
        <v>4146</v>
      </c>
      <c r="J1044" s="107">
        <v>0.00486</v>
      </c>
      <c r="K1044" s="93">
        <v>2.5</v>
      </c>
      <c r="L1044" s="15" t="s">
        <v>4147</v>
      </c>
      <c r="M1044" s="104" t="str">
        <f t="shared" si="1"/>
        <v>#REF!</v>
      </c>
      <c r="N1044" s="105">
        <f t="shared" si="2"/>
        <v>5760</v>
      </c>
      <c r="O1044" s="108" t="str">
        <f>IFERROR(IF(IF(LEFT(I1044,1)="B",VLOOKUP(A1044,'item dashboard'!A:K,11,0),"")&lt;1,0,IF(LEFT(I1044,1)="b",VLOOKUP(A1044,'item dashboard'!A:K,11,0),"")),"")</f>
        <v/>
      </c>
      <c r="P1044" s="105" t="str">
        <f>IFERROR(VLOOKUP(A1044,[2]Sheet2!$A:$C,3,0),1)</f>
        <v>#ERROR!</v>
      </c>
      <c r="Q1044" s="109" t="str">
        <f>VLOOKUP(A1044,'item dashboard'!A:A,1,0)</f>
        <v>B-MV103-W10</v>
      </c>
      <c r="R1044" s="109"/>
      <c r="S1044" s="109"/>
    </row>
    <row r="1045" ht="12.75" customHeight="1">
      <c r="A1045" s="15" t="s">
        <v>2076</v>
      </c>
      <c r="B1045" s="15" t="s">
        <v>2077</v>
      </c>
      <c r="C1045" s="107">
        <v>0.02</v>
      </c>
      <c r="D1045" s="15" t="s">
        <v>4158</v>
      </c>
      <c r="E1045" s="93">
        <v>7200.0</v>
      </c>
      <c r="F1045" s="93">
        <v>1.0</v>
      </c>
      <c r="G1045" s="93">
        <v>15.0</v>
      </c>
      <c r="H1045" s="93">
        <v>39974.0</v>
      </c>
      <c r="I1045" s="15" t="s">
        <v>4146</v>
      </c>
      <c r="J1045" s="107">
        <v>0.00972</v>
      </c>
      <c r="K1045" s="93">
        <v>2.5</v>
      </c>
      <c r="L1045" s="15" t="s">
        <v>4147</v>
      </c>
      <c r="M1045" s="104" t="str">
        <f t="shared" si="1"/>
        <v>#REF!</v>
      </c>
      <c r="N1045" s="105">
        <f t="shared" si="2"/>
        <v>5760</v>
      </c>
      <c r="O1045" s="108" t="str">
        <f>IFERROR(IF(IF(LEFT(I1045,1)="B",VLOOKUP(A1045,'item dashboard'!A:K,11,0),"")&lt;1,0,IF(LEFT(I1045,1)="b",VLOOKUP(A1045,'item dashboard'!A:K,11,0),"")),"")</f>
        <v/>
      </c>
      <c r="P1045" s="105" t="str">
        <f>IFERROR(VLOOKUP(A1045,[2]Sheet2!$A:$C,3,0),1)</f>
        <v>#ERROR!</v>
      </c>
      <c r="Q1045" s="109" t="str">
        <f>VLOOKUP(A1045,'item dashboard'!A:A,1,0)</f>
        <v>B-MV253-W20</v>
      </c>
      <c r="R1045" s="109"/>
      <c r="S1045" s="109"/>
    </row>
    <row r="1046" ht="12.75" customHeight="1">
      <c r="A1046" s="15" t="s">
        <v>2078</v>
      </c>
      <c r="B1046" s="15" t="s">
        <v>2079</v>
      </c>
      <c r="C1046" s="107">
        <v>0.008</v>
      </c>
      <c r="D1046" s="15" t="s">
        <v>4150</v>
      </c>
      <c r="E1046" s="93">
        <v>7200.0</v>
      </c>
      <c r="F1046" s="93">
        <v>1.0</v>
      </c>
      <c r="G1046" s="93">
        <v>13.0</v>
      </c>
      <c r="H1046" s="93">
        <v>46523.0</v>
      </c>
      <c r="I1046" s="15" t="s">
        <v>4146</v>
      </c>
      <c r="J1046" s="107">
        <v>0.003888</v>
      </c>
      <c r="K1046" s="93">
        <v>2.5</v>
      </c>
      <c r="L1046" s="15" t="s">
        <v>4147</v>
      </c>
      <c r="M1046" s="104" t="str">
        <f t="shared" si="1"/>
        <v>#REF!</v>
      </c>
      <c r="N1046" s="105">
        <f t="shared" si="2"/>
        <v>6646.153846</v>
      </c>
      <c r="O1046" s="108" t="str">
        <f>IFERROR(IF(IF(LEFT(I1046,1)="B",VLOOKUP(A1046,'item dashboard'!A:K,11,0),"")&lt;1,0,IF(LEFT(I1046,1)="b",VLOOKUP(A1046,'item dashboard'!A:K,11,0),"")),"")</f>
        <v/>
      </c>
      <c r="P1046" s="105" t="str">
        <f>IFERROR(VLOOKUP(A1046,[2]Sheet2!$A:$C,3,0),1)</f>
        <v>#ERROR!</v>
      </c>
      <c r="Q1046" s="109" t="str">
        <f>VLOOKUP(A1046,'item dashboard'!A:A,1,0)</f>
        <v>B-MV63-W8</v>
      </c>
      <c r="R1046" s="109"/>
      <c r="S1046" s="109"/>
    </row>
    <row r="1047" ht="12.75" customHeight="1">
      <c r="A1047" s="15" t="s">
        <v>2080</v>
      </c>
      <c r="B1047" s="15" t="s">
        <v>2081</v>
      </c>
      <c r="C1047" s="107">
        <v>0.026000000000000002</v>
      </c>
      <c r="D1047" s="15" t="s">
        <v>4150</v>
      </c>
      <c r="E1047" s="93">
        <v>7200.0</v>
      </c>
      <c r="F1047" s="93">
        <v>1.0</v>
      </c>
      <c r="G1047" s="93">
        <v>13.0</v>
      </c>
      <c r="H1047" s="93">
        <v>45508.0</v>
      </c>
      <c r="I1047" s="15" t="s">
        <v>4146</v>
      </c>
      <c r="J1047" s="107">
        <v>0.012636000000000001</v>
      </c>
      <c r="K1047" s="93">
        <v>2.5</v>
      </c>
      <c r="L1047" s="15" t="s">
        <v>4147</v>
      </c>
      <c r="M1047" s="104" t="str">
        <f t="shared" si="1"/>
        <v>#REF!</v>
      </c>
      <c r="N1047" s="105">
        <f t="shared" si="2"/>
        <v>6646.153846</v>
      </c>
      <c r="O1047" s="108" t="str">
        <f>IFERROR(IF(IF(LEFT(I1047,1)="B",VLOOKUP(A1047,'item dashboard'!A:K,11,0),"")&lt;1,0,IF(LEFT(I1047,1)="b",VLOOKUP(A1047,'item dashboard'!A:K,11,0),"")),"")</f>
        <v/>
      </c>
      <c r="P1047" s="105" t="str">
        <f>IFERROR(VLOOKUP(A1047,[2]Sheet2!$A:$C,3,0),1)</f>
        <v>#ERROR!</v>
      </c>
      <c r="Q1047" s="109" t="str">
        <f>VLOOKUP(A1047,'item dashboard'!A:A,1,0)</f>
        <v>B-N11-W26</v>
      </c>
      <c r="R1047" s="109"/>
      <c r="S1047" s="109"/>
    </row>
    <row r="1048" ht="12.75" customHeight="1">
      <c r="A1048" s="15" t="s">
        <v>2082</v>
      </c>
      <c r="B1048" s="15" t="s">
        <v>2083</v>
      </c>
      <c r="C1048" s="107">
        <v>0.026000000000000002</v>
      </c>
      <c r="D1048" s="15" t="s">
        <v>4148</v>
      </c>
      <c r="E1048" s="93">
        <v>3600.0</v>
      </c>
      <c r="F1048" s="93">
        <v>1.0</v>
      </c>
      <c r="G1048" s="93">
        <v>9.0</v>
      </c>
      <c r="H1048" s="93">
        <v>67200.0</v>
      </c>
      <c r="I1048" s="15" t="s">
        <v>2080</v>
      </c>
      <c r="J1048" s="107">
        <v>1.0</v>
      </c>
      <c r="K1048" s="93">
        <v>2.0</v>
      </c>
      <c r="L1048" s="15" t="s">
        <v>4147</v>
      </c>
      <c r="M1048" s="104" t="str">
        <f t="shared" si="1"/>
        <v>#REF!</v>
      </c>
      <c r="N1048" s="105">
        <f t="shared" si="2"/>
        <v>9600</v>
      </c>
      <c r="O1048" s="108">
        <f>IFERROR(IF(IF(LEFT(I1048,1)="B",VLOOKUP(A1048,'item dashboard'!A:K,11,0),"")&lt;1,0,IF(LEFT(I1048,1)="b",VLOOKUP(A1048,'item dashboard'!A:K,11,0),"")),"")</f>
        <v>0</v>
      </c>
      <c r="P1048" s="105" t="str">
        <f>IFERROR(VLOOKUP(A1048,[2]Sheet2!$A:$C,3,0),1)</f>
        <v>#ERROR!</v>
      </c>
      <c r="Q1048" s="109" t="str">
        <f>VLOOKUP(A1048,'item dashboard'!A:A,1,0)</f>
        <v>B-N11-W26N.ROSE</v>
      </c>
      <c r="R1048" s="109"/>
      <c r="S1048" s="109"/>
    </row>
    <row r="1049" ht="12.75" customHeight="1">
      <c r="A1049" s="15" t="s">
        <v>2084</v>
      </c>
      <c r="B1049" s="15" t="s">
        <v>2085</v>
      </c>
      <c r="C1049" s="107">
        <v>0.026000000000000002</v>
      </c>
      <c r="D1049" s="15" t="s">
        <v>4150</v>
      </c>
      <c r="E1049" s="93">
        <v>7200.0</v>
      </c>
      <c r="F1049" s="93">
        <v>1.0</v>
      </c>
      <c r="G1049" s="93">
        <v>13.0</v>
      </c>
      <c r="H1049" s="93">
        <v>45749.0</v>
      </c>
      <c r="I1049" s="15" t="s">
        <v>4146</v>
      </c>
      <c r="J1049" s="107">
        <v>0.012636000000000001</v>
      </c>
      <c r="K1049" s="93">
        <v>2.5</v>
      </c>
      <c r="L1049" s="15" t="s">
        <v>4147</v>
      </c>
      <c r="M1049" s="104" t="str">
        <f t="shared" si="1"/>
        <v>#REF!</v>
      </c>
      <c r="N1049" s="105">
        <f t="shared" si="2"/>
        <v>6646.153846</v>
      </c>
      <c r="O1049" s="108" t="str">
        <f>IFERROR(IF(IF(LEFT(I1049,1)="B",VLOOKUP(A1049,'item dashboard'!A:K,11,0),"")&lt;1,0,IF(LEFT(I1049,1)="b",VLOOKUP(A1049,'item dashboard'!A:K,11,0),"")),"")</f>
        <v/>
      </c>
      <c r="P1049" s="105" t="str">
        <f>IFERROR(VLOOKUP(A1049,[2]Sheet2!$A:$C,3,0),1)</f>
        <v>#ERROR!</v>
      </c>
      <c r="Q1049" s="109" t="str">
        <f>VLOOKUP(A1049,'item dashboard'!A:A,1,0)</f>
        <v>B-N12-BL26</v>
      </c>
      <c r="R1049" s="109"/>
      <c r="S1049" s="109"/>
    </row>
    <row r="1050" ht="12.75" customHeight="1">
      <c r="A1050" s="15" t="s">
        <v>2086</v>
      </c>
      <c r="B1050" s="15" t="s">
        <v>2087</v>
      </c>
      <c r="C1050" s="107">
        <v>0.026000000000000002</v>
      </c>
      <c r="D1050" s="15" t="s">
        <v>4148</v>
      </c>
      <c r="E1050" s="93">
        <v>3600.0</v>
      </c>
      <c r="F1050" s="93">
        <v>1.0</v>
      </c>
      <c r="G1050" s="93">
        <v>9.0</v>
      </c>
      <c r="H1050" s="93">
        <v>67200.0</v>
      </c>
      <c r="I1050" s="15" t="s">
        <v>2084</v>
      </c>
      <c r="J1050" s="107">
        <v>1.0</v>
      </c>
      <c r="K1050" s="93">
        <v>2.0</v>
      </c>
      <c r="L1050" s="15" t="s">
        <v>4147</v>
      </c>
      <c r="M1050" s="104" t="str">
        <f t="shared" si="1"/>
        <v>#REF!</v>
      </c>
      <c r="N1050" s="105">
        <f t="shared" si="2"/>
        <v>9600</v>
      </c>
      <c r="O1050" s="108">
        <f>IFERROR(IF(IF(LEFT(I1050,1)="B",VLOOKUP(A1050,'item dashboard'!A:K,11,0),"")&lt;1,0,IF(LEFT(I1050,1)="b",VLOOKUP(A1050,'item dashboard'!A:K,11,0),"")),"")</f>
        <v>0</v>
      </c>
      <c r="P1050" s="105" t="str">
        <f>IFERROR(VLOOKUP(A1050,[2]Sheet2!$A:$C,3,0),1)</f>
        <v>#ERROR!</v>
      </c>
      <c r="Q1050" s="109" t="str">
        <f>VLOOKUP(A1050,'item dashboard'!A:A,1,0)</f>
        <v>B-N12-BL26N.ROS</v>
      </c>
      <c r="R1050" s="109"/>
      <c r="S1050" s="109"/>
    </row>
    <row r="1051" ht="12.75" customHeight="1">
      <c r="A1051" s="15" t="s">
        <v>2088</v>
      </c>
      <c r="B1051" s="15" t="s">
        <v>2089</v>
      </c>
      <c r="C1051" s="107">
        <v>0.026000000000000002</v>
      </c>
      <c r="D1051" s="15" t="s">
        <v>4150</v>
      </c>
      <c r="E1051" s="93">
        <v>7200.0</v>
      </c>
      <c r="F1051" s="93">
        <v>1.0</v>
      </c>
      <c r="G1051" s="93">
        <v>13.0</v>
      </c>
      <c r="H1051" s="93">
        <v>45749.0</v>
      </c>
      <c r="I1051" s="15" t="s">
        <v>4146</v>
      </c>
      <c r="J1051" s="107">
        <v>0.012636000000000001</v>
      </c>
      <c r="K1051" s="93">
        <v>2.5</v>
      </c>
      <c r="L1051" s="15" t="s">
        <v>4147</v>
      </c>
      <c r="M1051" s="104" t="str">
        <f t="shared" si="1"/>
        <v>#REF!</v>
      </c>
      <c r="N1051" s="105">
        <f t="shared" si="2"/>
        <v>6646.153846</v>
      </c>
      <c r="O1051" s="108" t="str">
        <f>IFERROR(IF(IF(LEFT(I1051,1)="B",VLOOKUP(A1051,'item dashboard'!A:K,11,0),"")&lt;1,0,IF(LEFT(I1051,1)="b",VLOOKUP(A1051,'item dashboard'!A:K,11,0),"")),"")</f>
        <v/>
      </c>
      <c r="P1051" s="105" t="str">
        <f>IFERROR(VLOOKUP(A1051,[2]Sheet2!$A:$C,3,0),1)</f>
        <v>#ERROR!</v>
      </c>
      <c r="Q1051" s="109" t="str">
        <f>VLOOKUP(A1051,'item dashboard'!A:A,1,0)</f>
        <v>B-N12-W26</v>
      </c>
      <c r="R1051" s="109"/>
      <c r="S1051" s="109"/>
    </row>
    <row r="1052" ht="12.75" customHeight="1">
      <c r="A1052" s="15" t="s">
        <v>2090</v>
      </c>
      <c r="B1052" s="15" t="s">
        <v>2091</v>
      </c>
      <c r="C1052" s="107">
        <v>0.026000000000000002</v>
      </c>
      <c r="D1052" s="15" t="s">
        <v>4150</v>
      </c>
      <c r="E1052" s="93">
        <v>7200.0</v>
      </c>
      <c r="F1052" s="93">
        <v>1.0</v>
      </c>
      <c r="G1052" s="93">
        <v>14.0</v>
      </c>
      <c r="H1052" s="93">
        <v>6172.0</v>
      </c>
      <c r="I1052" s="15" t="s">
        <v>4146</v>
      </c>
      <c r="J1052" s="107">
        <v>0.012636000000000001</v>
      </c>
      <c r="K1052" s="93">
        <v>2.5</v>
      </c>
      <c r="L1052" s="15" t="s">
        <v>4147</v>
      </c>
      <c r="M1052" s="104" t="str">
        <f t="shared" si="1"/>
        <v>#REF!</v>
      </c>
      <c r="N1052" s="105">
        <f t="shared" si="2"/>
        <v>6171.428571</v>
      </c>
      <c r="O1052" s="108" t="str">
        <f>IFERROR(IF(IF(LEFT(I1052,1)="B",VLOOKUP(A1052,'item dashboard'!A:K,11,0),"")&lt;1,0,IF(LEFT(I1052,1)="b",VLOOKUP(A1052,'item dashboard'!A:K,11,0),"")),"")</f>
        <v/>
      </c>
      <c r="P1052" s="105" t="str">
        <f>IFERROR(VLOOKUP(A1052,[2]Sheet2!$A:$C,3,0),1)</f>
        <v>#ERROR!</v>
      </c>
      <c r="Q1052" s="109" t="str">
        <f>VLOOKUP(A1052,'item dashboard'!A:A,1,0)</f>
        <v>B-N13-BW26</v>
      </c>
      <c r="R1052" s="109"/>
      <c r="S1052" s="109"/>
    </row>
    <row r="1053" ht="12.75" customHeight="1">
      <c r="A1053" s="15" t="s">
        <v>2092</v>
      </c>
      <c r="B1053" s="15" t="s">
        <v>2093</v>
      </c>
      <c r="C1053" s="107">
        <v>0.026000000000000002</v>
      </c>
      <c r="D1053" s="15" t="s">
        <v>4148</v>
      </c>
      <c r="E1053" s="93">
        <v>3600.0</v>
      </c>
      <c r="F1053" s="93">
        <v>1.0</v>
      </c>
      <c r="G1053" s="93">
        <v>9.0</v>
      </c>
      <c r="H1053" s="93">
        <v>9600.0</v>
      </c>
      <c r="I1053" s="15" t="s">
        <v>2090</v>
      </c>
      <c r="J1053" s="107">
        <v>1.0</v>
      </c>
      <c r="K1053" s="93">
        <v>2.0</v>
      </c>
      <c r="L1053" s="15" t="s">
        <v>4147</v>
      </c>
      <c r="M1053" s="104" t="str">
        <f t="shared" si="1"/>
        <v>#REF!</v>
      </c>
      <c r="N1053" s="105">
        <f t="shared" si="2"/>
        <v>9600</v>
      </c>
      <c r="O1053" s="108">
        <f>IFERROR(IF(IF(LEFT(I1053,1)="B",VLOOKUP(A1053,'item dashboard'!A:K,11,0),"")&lt;1,0,IF(LEFT(I1053,1)="b",VLOOKUP(A1053,'item dashboard'!A:K,11,0),"")),"")</f>
        <v>0</v>
      </c>
      <c r="P1053" s="105" t="str">
        <f>IFERROR(VLOOKUP(A1053,[2]Sheet2!$A:$C,3,0),1)</f>
        <v>#ERROR!</v>
      </c>
      <c r="Q1053" s="109" t="str">
        <f>VLOOKUP(A1053,'item dashboard'!A:A,1,0)</f>
        <v>B-N13-BW26MACOM</v>
      </c>
      <c r="R1053" s="109"/>
      <c r="S1053" s="109"/>
    </row>
    <row r="1054" ht="12.75" customHeight="1">
      <c r="A1054" s="15" t="s">
        <v>2094</v>
      </c>
      <c r="B1054" s="15" t="s">
        <v>2081</v>
      </c>
      <c r="C1054" s="107">
        <v>0.027999999999999997</v>
      </c>
      <c r="D1054" s="15" t="s">
        <v>4150</v>
      </c>
      <c r="E1054" s="93">
        <v>7200.0</v>
      </c>
      <c r="F1054" s="93">
        <v>1.0</v>
      </c>
      <c r="G1054" s="93">
        <v>17.6</v>
      </c>
      <c r="H1054" s="93">
        <v>4910.0</v>
      </c>
      <c r="I1054" s="15" t="s">
        <v>4146</v>
      </c>
      <c r="J1054" s="107">
        <v>0.013608</v>
      </c>
      <c r="K1054" s="93">
        <v>2.5</v>
      </c>
      <c r="L1054" s="15" t="s">
        <v>4147</v>
      </c>
      <c r="M1054" s="104" t="str">
        <f t="shared" si="1"/>
        <v>#REF!</v>
      </c>
      <c r="N1054" s="105">
        <f t="shared" si="2"/>
        <v>4909.090909</v>
      </c>
      <c r="O1054" s="108" t="str">
        <f>IFERROR(IF(IF(LEFT(I1054,1)="B",VLOOKUP(A1054,'item dashboard'!A:K,11,0),"")&lt;1,0,IF(LEFT(I1054,1)="b",VLOOKUP(A1054,'item dashboard'!A:K,11,0),"")),"")</f>
        <v/>
      </c>
      <c r="P1054" s="105" t="str">
        <f>IFERROR(VLOOKUP(A1054,[2]Sheet2!$A:$C,3,0),1)</f>
        <v>#ERROR!</v>
      </c>
      <c r="Q1054" s="109" t="str">
        <f>VLOOKUP(A1054,'item dashboard'!A:A,1,0)</f>
        <v>B-N14-W28</v>
      </c>
      <c r="R1054" s="109"/>
      <c r="S1054" s="109"/>
    </row>
    <row r="1055" ht="12.75" customHeight="1">
      <c r="A1055" s="15" t="s">
        <v>2095</v>
      </c>
      <c r="B1055" s="15" t="s">
        <v>2096</v>
      </c>
      <c r="C1055" s="107">
        <v>0.027999999999999997</v>
      </c>
      <c r="D1055" s="15" t="s">
        <v>4148</v>
      </c>
      <c r="E1055" s="93">
        <v>3600.0</v>
      </c>
      <c r="F1055" s="93">
        <v>1.0</v>
      </c>
      <c r="G1055" s="93">
        <v>9.0</v>
      </c>
      <c r="H1055" s="93">
        <v>9600.0</v>
      </c>
      <c r="I1055" s="15" t="s">
        <v>2094</v>
      </c>
      <c r="J1055" s="107">
        <v>1.0</v>
      </c>
      <c r="K1055" s="93">
        <v>2.0</v>
      </c>
      <c r="L1055" s="15" t="s">
        <v>4147</v>
      </c>
      <c r="M1055" s="104" t="str">
        <f t="shared" si="1"/>
        <v>#REF!</v>
      </c>
      <c r="N1055" s="105">
        <f t="shared" si="2"/>
        <v>9600</v>
      </c>
      <c r="O1055" s="108">
        <f>IFERROR(IF(IF(LEFT(I1055,1)="B",VLOOKUP(A1055,'item dashboard'!A:K,11,0),"")&lt;1,0,IF(LEFT(I1055,1)="b",VLOOKUP(A1055,'item dashboard'!A:K,11,0),"")),"")</f>
        <v>0</v>
      </c>
      <c r="P1055" s="105" t="str">
        <f>IFERROR(VLOOKUP(A1055,[2]Sheet2!$A:$C,3,0),1)</f>
        <v>#ERROR!</v>
      </c>
      <c r="Q1055" s="109" t="str">
        <f>VLOOKUP(A1055,'item dashboard'!A:A,1,0)</f>
        <v>B-N14-W28ALY</v>
      </c>
      <c r="R1055" s="109"/>
      <c r="S1055" s="109"/>
    </row>
    <row r="1056" ht="12.75" customHeight="1">
      <c r="A1056" s="15" t="s">
        <v>2097</v>
      </c>
      <c r="B1056" s="15" t="s">
        <v>2098</v>
      </c>
      <c r="C1056" s="107">
        <v>0.027999999999999997</v>
      </c>
      <c r="D1056" s="15" t="s">
        <v>4148</v>
      </c>
      <c r="E1056" s="93">
        <v>3600.0</v>
      </c>
      <c r="F1056" s="93">
        <v>1.0</v>
      </c>
      <c r="G1056" s="93">
        <v>9.0</v>
      </c>
      <c r="H1056" s="93">
        <v>9600.0</v>
      </c>
      <c r="I1056" s="15" t="s">
        <v>2094</v>
      </c>
      <c r="J1056" s="107">
        <v>1.0</v>
      </c>
      <c r="K1056" s="93">
        <v>2.0</v>
      </c>
      <c r="L1056" s="15" t="s">
        <v>4147</v>
      </c>
      <c r="M1056" s="104" t="str">
        <f t="shared" si="1"/>
        <v>#REF!</v>
      </c>
      <c r="N1056" s="105">
        <f t="shared" si="2"/>
        <v>9600</v>
      </c>
      <c r="O1056" s="108">
        <f>IFERROR(IF(IF(LEFT(I1056,1)="B",VLOOKUP(A1056,'item dashboard'!A:K,11,0),"")&lt;1,0,IF(LEFT(I1056,1)="b",VLOOKUP(A1056,'item dashboard'!A:K,11,0),"")),"")</f>
        <v>0</v>
      </c>
      <c r="P1056" s="105" t="str">
        <f>IFERROR(VLOOKUP(A1056,[2]Sheet2!$A:$C,3,0),1)</f>
        <v>#ERROR!</v>
      </c>
      <c r="Q1056" s="109" t="str">
        <f>VLOOKUP(A1056,'item dashboard'!A:A,1,0)</f>
        <v>B-N14-W28ANGEL</v>
      </c>
      <c r="R1056" s="109"/>
      <c r="S1056" s="109"/>
    </row>
    <row r="1057" ht="12.75" customHeight="1">
      <c r="A1057" s="15" t="s">
        <v>2099</v>
      </c>
      <c r="B1057" s="15" t="s">
        <v>2100</v>
      </c>
      <c r="C1057" s="107">
        <v>0.027999999999999997</v>
      </c>
      <c r="D1057" s="15" t="s">
        <v>4148</v>
      </c>
      <c r="E1057" s="93">
        <v>3600.0</v>
      </c>
      <c r="F1057" s="93">
        <v>1.0</v>
      </c>
      <c r="G1057" s="93">
        <v>9.0</v>
      </c>
      <c r="H1057" s="93">
        <v>9600.0</v>
      </c>
      <c r="I1057" s="15" t="s">
        <v>2094</v>
      </c>
      <c r="J1057" s="107">
        <v>1.0</v>
      </c>
      <c r="K1057" s="93">
        <v>2.0</v>
      </c>
      <c r="L1057" s="15" t="s">
        <v>4147</v>
      </c>
      <c r="M1057" s="104" t="str">
        <f t="shared" si="1"/>
        <v>#REF!</v>
      </c>
      <c r="N1057" s="105">
        <f t="shared" si="2"/>
        <v>9600</v>
      </c>
      <c r="O1057" s="108">
        <f>IFERROR(IF(IF(LEFT(I1057,1)="B",VLOOKUP(A1057,'item dashboard'!A:K,11,0),"")&lt;1,0,IF(LEFT(I1057,1)="b",VLOOKUP(A1057,'item dashboard'!A:K,11,0),"")),"")</f>
        <v>0</v>
      </c>
      <c r="P1057" s="105" t="str">
        <f>IFERROR(VLOOKUP(A1057,[2]Sheet2!$A:$C,3,0),1)</f>
        <v>#ERROR!</v>
      </c>
      <c r="Q1057" s="109" t="str">
        <f>VLOOKUP(A1057,'item dashboard'!A:A,1,0)</f>
        <v>B-N14-W28MAIKAR</v>
      </c>
      <c r="R1057" s="109"/>
      <c r="S1057" s="109"/>
    </row>
    <row r="1058" ht="12.75" customHeight="1">
      <c r="A1058" s="15" t="s">
        <v>2101</v>
      </c>
      <c r="B1058" s="15" t="s">
        <v>2102</v>
      </c>
      <c r="C1058" s="107">
        <v>0.018000000000000002</v>
      </c>
      <c r="D1058" s="15" t="s">
        <v>4150</v>
      </c>
      <c r="E1058" s="93">
        <v>7200.0</v>
      </c>
      <c r="F1058" s="93">
        <v>1.0</v>
      </c>
      <c r="G1058" s="93">
        <v>14.0</v>
      </c>
      <c r="H1058" s="93">
        <v>43200.0</v>
      </c>
      <c r="I1058" s="15" t="s">
        <v>4146</v>
      </c>
      <c r="J1058" s="107">
        <v>0.008748</v>
      </c>
      <c r="K1058" s="93">
        <v>2.5</v>
      </c>
      <c r="L1058" s="15" t="s">
        <v>4147</v>
      </c>
      <c r="M1058" s="104" t="str">
        <f t="shared" si="1"/>
        <v>#REF!</v>
      </c>
      <c r="N1058" s="105">
        <f t="shared" si="2"/>
        <v>6171.428571</v>
      </c>
      <c r="O1058" s="108" t="str">
        <f>IFERROR(IF(IF(LEFT(I1058,1)="B",VLOOKUP(A1058,'item dashboard'!A:K,11,0),"")&lt;1,0,IF(LEFT(I1058,1)="b",VLOOKUP(A1058,'item dashboard'!A:K,11,0),"")),"")</f>
        <v/>
      </c>
      <c r="P1058" s="105" t="str">
        <f>IFERROR(VLOOKUP(A1058,[2]Sheet2!$A:$C,3,0),1)</f>
        <v>#ERROR!</v>
      </c>
      <c r="Q1058" s="109" t="str">
        <f>VLOOKUP(A1058,'item dashboard'!A:A,1,0)</f>
        <v>B-N15-BW18</v>
      </c>
      <c r="R1058" s="109"/>
      <c r="S1058" s="109"/>
    </row>
    <row r="1059" ht="12.75" customHeight="1">
      <c r="A1059" s="15" t="s">
        <v>2103</v>
      </c>
      <c r="B1059" s="15" t="s">
        <v>2104</v>
      </c>
      <c r="C1059" s="107">
        <v>0.018000000000000002</v>
      </c>
      <c r="D1059" s="15" t="s">
        <v>4148</v>
      </c>
      <c r="E1059" s="93">
        <v>3600.0</v>
      </c>
      <c r="F1059" s="93">
        <v>1.0</v>
      </c>
      <c r="G1059" s="93">
        <v>9.0</v>
      </c>
      <c r="H1059" s="93">
        <v>9600.0</v>
      </c>
      <c r="I1059" s="15" t="s">
        <v>2101</v>
      </c>
      <c r="J1059" s="107">
        <v>1.0</v>
      </c>
      <c r="K1059" s="93">
        <v>2.0</v>
      </c>
      <c r="L1059" s="15" t="s">
        <v>4147</v>
      </c>
      <c r="M1059" s="104" t="str">
        <f t="shared" si="1"/>
        <v>#REF!</v>
      </c>
      <c r="N1059" s="105">
        <f t="shared" si="2"/>
        <v>9600</v>
      </c>
      <c r="O1059" s="108">
        <f>IFERROR(IF(IF(LEFT(I1059,1)="B",VLOOKUP(A1059,'item dashboard'!A:K,11,0),"")&lt;1,0,IF(LEFT(I1059,1)="b",VLOOKUP(A1059,'item dashboard'!A:K,11,0),"")),"")</f>
        <v>0</v>
      </c>
      <c r="P1059" s="105" t="str">
        <f>IFERROR(VLOOKUP(A1059,[2]Sheet2!$A:$C,3,0),1)</f>
        <v>#ERROR!</v>
      </c>
      <c r="Q1059" s="109" t="str">
        <f>VLOOKUP(A1059,'item dashboard'!A:A,1,0)</f>
        <v>B-N15-BW18PR</v>
      </c>
      <c r="R1059" s="109"/>
      <c r="S1059" s="109"/>
    </row>
    <row r="1060" ht="12.75" customHeight="1">
      <c r="A1060" s="15" t="s">
        <v>2105</v>
      </c>
      <c r="B1060" s="15" t="s">
        <v>2106</v>
      </c>
      <c r="C1060" s="107">
        <v>0.027999999999999997</v>
      </c>
      <c r="D1060" s="15" t="s">
        <v>4150</v>
      </c>
      <c r="E1060" s="93">
        <v>7200.0</v>
      </c>
      <c r="F1060" s="93">
        <v>1.0</v>
      </c>
      <c r="G1060" s="93">
        <v>14.36</v>
      </c>
      <c r="H1060" s="93">
        <v>6017.0</v>
      </c>
      <c r="I1060" s="15" t="s">
        <v>4146</v>
      </c>
      <c r="J1060" s="107">
        <v>0.013608</v>
      </c>
      <c r="K1060" s="93">
        <v>2.5</v>
      </c>
      <c r="L1060" s="15" t="s">
        <v>4147</v>
      </c>
      <c r="M1060" s="104" t="str">
        <f t="shared" si="1"/>
        <v>#REF!</v>
      </c>
      <c r="N1060" s="105">
        <f t="shared" si="2"/>
        <v>6016.713092</v>
      </c>
      <c r="O1060" s="108" t="str">
        <f>IFERROR(IF(IF(LEFT(I1060,1)="B",VLOOKUP(A1060,'item dashboard'!A:K,11,0),"")&lt;1,0,IF(LEFT(I1060,1)="b",VLOOKUP(A1060,'item dashboard'!A:K,11,0),"")),"")</f>
        <v/>
      </c>
      <c r="P1060" s="105" t="str">
        <f>IFERROR(VLOOKUP(A1060,[2]Sheet2!$A:$C,3,0),1)</f>
        <v>#ERROR!</v>
      </c>
      <c r="Q1060" s="109" t="str">
        <f>VLOOKUP(A1060,'item dashboard'!A:A,1,0)</f>
        <v>B-N15-LBL28</v>
      </c>
      <c r="R1060" s="109"/>
      <c r="S1060" s="109"/>
    </row>
    <row r="1061" ht="12.75" customHeight="1">
      <c r="A1061" s="15" t="s">
        <v>2107</v>
      </c>
      <c r="B1061" s="15" t="s">
        <v>2108</v>
      </c>
      <c r="C1061" s="107">
        <v>0.027999999999999997</v>
      </c>
      <c r="D1061" s="15" t="s">
        <v>4150</v>
      </c>
      <c r="E1061" s="93">
        <v>7200.0</v>
      </c>
      <c r="F1061" s="93">
        <v>1.0</v>
      </c>
      <c r="G1061" s="93">
        <v>14.0</v>
      </c>
      <c r="H1061" s="93">
        <v>42117.0</v>
      </c>
      <c r="I1061" s="15" t="s">
        <v>4146</v>
      </c>
      <c r="J1061" s="107">
        <v>0.013608</v>
      </c>
      <c r="K1061" s="93">
        <v>2.5</v>
      </c>
      <c r="L1061" s="15" t="s">
        <v>4147</v>
      </c>
      <c r="M1061" s="104" t="str">
        <f t="shared" si="1"/>
        <v>#REF!</v>
      </c>
      <c r="N1061" s="105">
        <f t="shared" si="2"/>
        <v>6171.428571</v>
      </c>
      <c r="O1061" s="108" t="str">
        <f>IFERROR(IF(IF(LEFT(I1061,1)="B",VLOOKUP(A1061,'item dashboard'!A:K,11,0),"")&lt;1,0,IF(LEFT(I1061,1)="b",VLOOKUP(A1061,'item dashboard'!A:K,11,0),"")),"")</f>
        <v/>
      </c>
      <c r="P1061" s="105" t="str">
        <f>IFERROR(VLOOKUP(A1061,[2]Sheet2!$A:$C,3,0),1)</f>
        <v>#ERROR!</v>
      </c>
      <c r="Q1061" s="109" t="str">
        <f>VLOOKUP(A1061,'item dashboard'!A:A,1,0)</f>
        <v>B-N15-W28</v>
      </c>
      <c r="R1061" s="109"/>
      <c r="S1061" s="109"/>
    </row>
    <row r="1062" ht="12.75" customHeight="1">
      <c r="A1062" s="15" t="s">
        <v>2109</v>
      </c>
      <c r="B1062" s="15"/>
      <c r="C1062" s="107">
        <v>0.027999999999999997</v>
      </c>
      <c r="D1062" s="15" t="s">
        <v>4150</v>
      </c>
      <c r="E1062" s="93">
        <v>3600.0</v>
      </c>
      <c r="F1062" s="93">
        <v>1.0</v>
      </c>
      <c r="G1062" s="93">
        <v>28.0</v>
      </c>
      <c r="H1062" s="93">
        <v>21600.0</v>
      </c>
      <c r="I1062" s="15" t="s">
        <v>4146</v>
      </c>
      <c r="J1062" s="107">
        <v>0.013664</v>
      </c>
      <c r="K1062" s="93">
        <v>2.5</v>
      </c>
      <c r="L1062" s="15" t="s">
        <v>4149</v>
      </c>
      <c r="M1062" s="104" t="str">
        <f t="shared" si="1"/>
        <v>#REF!</v>
      </c>
      <c r="N1062" s="105">
        <f t="shared" si="2"/>
        <v>3085.714286</v>
      </c>
      <c r="O1062" s="108" t="str">
        <f>IFERROR(IF(IF(LEFT(I1062,1)="B",VLOOKUP(A1062,'item dashboard'!A:K,11,0),"")&lt;1,0,IF(LEFT(I1062,1)="b",VLOOKUP(A1062,'item dashboard'!A:K,11,0),"")),"")</f>
        <v/>
      </c>
      <c r="P1062" s="105" t="str">
        <f>IFERROR(VLOOKUP(A1062,[2]Sheet2!$A:$C,3,0),1)</f>
        <v>#ERROR!</v>
      </c>
      <c r="Q1062" s="109" t="str">
        <f>VLOOKUP(A1062,'item dashboard'!A:A,1,0)</f>
        <v>B-N16-W28</v>
      </c>
      <c r="R1062" s="109"/>
      <c r="S1062" s="109"/>
    </row>
    <row r="1063" ht="12.75" customHeight="1">
      <c r="A1063" s="15" t="s">
        <v>2110</v>
      </c>
      <c r="B1063" s="15" t="s">
        <v>2111</v>
      </c>
      <c r="C1063" s="107">
        <v>0.015</v>
      </c>
      <c r="D1063" s="15" t="s">
        <v>4150</v>
      </c>
      <c r="E1063" s="93">
        <v>7200.0</v>
      </c>
      <c r="F1063" s="93">
        <v>1.0</v>
      </c>
      <c r="G1063" s="93">
        <v>14.0</v>
      </c>
      <c r="H1063" s="93">
        <v>44275.0</v>
      </c>
      <c r="I1063" s="15" t="s">
        <v>4146</v>
      </c>
      <c r="J1063" s="107">
        <v>0.00729</v>
      </c>
      <c r="K1063" s="93">
        <v>2.5</v>
      </c>
      <c r="L1063" s="15" t="s">
        <v>4147</v>
      </c>
      <c r="M1063" s="104" t="str">
        <f t="shared" si="1"/>
        <v>#REF!</v>
      </c>
      <c r="N1063" s="105">
        <f t="shared" si="2"/>
        <v>6171.428571</v>
      </c>
      <c r="O1063" s="108" t="str">
        <f>IFERROR(IF(IF(LEFT(I1063,1)="B",VLOOKUP(A1063,'item dashboard'!A:K,11,0),"")&lt;1,0,IF(LEFT(I1063,1)="b",VLOOKUP(A1063,'item dashboard'!A:K,11,0),"")),"")</f>
        <v/>
      </c>
      <c r="P1063" s="105" t="str">
        <f>IFERROR(VLOOKUP(A1063,[2]Sheet2!$A:$C,3,0),1)</f>
        <v>#ERROR!</v>
      </c>
      <c r="Q1063" s="109" t="str">
        <f>VLOOKUP(A1063,'item dashboard'!A:A,1,0)</f>
        <v>B-N4-BL15</v>
      </c>
      <c r="R1063" s="109"/>
      <c r="S1063" s="109"/>
    </row>
    <row r="1064" ht="12.75" customHeight="1">
      <c r="A1064" s="15" t="s">
        <v>2112</v>
      </c>
      <c r="B1064" s="15" t="s">
        <v>2113</v>
      </c>
      <c r="C1064" s="107">
        <v>0.015</v>
      </c>
      <c r="D1064" s="15" t="s">
        <v>4150</v>
      </c>
      <c r="E1064" s="93">
        <v>7200.0</v>
      </c>
      <c r="F1064" s="93">
        <v>1.0</v>
      </c>
      <c r="G1064" s="93">
        <v>14.0</v>
      </c>
      <c r="H1064" s="93">
        <v>44275.0</v>
      </c>
      <c r="I1064" s="15" t="s">
        <v>4146</v>
      </c>
      <c r="J1064" s="107">
        <v>0.00729</v>
      </c>
      <c r="K1064" s="93">
        <v>2.5</v>
      </c>
      <c r="L1064" s="15" t="s">
        <v>4147</v>
      </c>
      <c r="M1064" s="104" t="str">
        <f t="shared" si="1"/>
        <v>#REF!</v>
      </c>
      <c r="N1064" s="105">
        <f t="shared" si="2"/>
        <v>6171.428571</v>
      </c>
      <c r="O1064" s="108" t="str">
        <f>IFERROR(IF(IF(LEFT(I1064,1)="B",VLOOKUP(A1064,'item dashboard'!A:K,11,0),"")&lt;1,0,IF(LEFT(I1064,1)="b",VLOOKUP(A1064,'item dashboard'!A:K,11,0),"")),"")</f>
        <v/>
      </c>
      <c r="P1064" s="105" t="str">
        <f>IFERROR(VLOOKUP(A1064,[2]Sheet2!$A:$C,3,0),1)</f>
        <v>#ERROR!</v>
      </c>
      <c r="Q1064" s="109" t="str">
        <f>VLOOKUP(A1064,'item dashboard'!A:A,1,0)</f>
        <v>B-N4-LBL15</v>
      </c>
      <c r="R1064" s="109"/>
      <c r="S1064" s="109"/>
    </row>
    <row r="1065" ht="12.75" customHeight="1">
      <c r="A1065" s="15" t="s">
        <v>2114</v>
      </c>
      <c r="B1065" s="15" t="s">
        <v>2115</v>
      </c>
      <c r="C1065" s="107">
        <v>0.013000000000000001</v>
      </c>
      <c r="D1065" s="15" t="s">
        <v>4150</v>
      </c>
      <c r="E1065" s="93">
        <v>7200.0</v>
      </c>
      <c r="F1065" s="93">
        <v>1.0</v>
      </c>
      <c r="G1065" s="93">
        <v>14.0</v>
      </c>
      <c r="H1065" s="93">
        <v>44275.0</v>
      </c>
      <c r="I1065" s="15" t="s">
        <v>4146</v>
      </c>
      <c r="J1065" s="107">
        <v>0.007241</v>
      </c>
      <c r="K1065" s="93">
        <v>2.5</v>
      </c>
      <c r="L1065" s="15" t="s">
        <v>4147</v>
      </c>
      <c r="M1065" s="104" t="str">
        <f t="shared" si="1"/>
        <v>#REF!</v>
      </c>
      <c r="N1065" s="105">
        <f t="shared" si="2"/>
        <v>6171.428571</v>
      </c>
      <c r="O1065" s="108" t="str">
        <f>IFERROR(IF(IF(LEFT(I1065,1)="B",VLOOKUP(A1065,'item dashboard'!A:K,11,0),"")&lt;1,0,IF(LEFT(I1065,1)="b",VLOOKUP(A1065,'item dashboard'!A:K,11,0),"")),"")</f>
        <v/>
      </c>
      <c r="P1065" s="105" t="str">
        <f>IFERROR(VLOOKUP(A1065,[2]Sheet2!$A:$C,3,0),1)</f>
        <v>#ERROR!</v>
      </c>
      <c r="Q1065" s="109" t="str">
        <f>VLOOKUP(A1065,'item dashboard'!A:A,1,0)</f>
        <v>B-N4-W13</v>
      </c>
      <c r="R1065" s="109"/>
      <c r="S1065" s="109"/>
    </row>
    <row r="1066" ht="12.75" customHeight="1">
      <c r="A1066" s="15" t="s">
        <v>2116</v>
      </c>
      <c r="B1066" s="15" t="s">
        <v>2117</v>
      </c>
      <c r="C1066" s="107">
        <v>0.0149</v>
      </c>
      <c r="D1066" s="15" t="s">
        <v>4148</v>
      </c>
      <c r="E1066" s="93">
        <v>3600.0</v>
      </c>
      <c r="F1066" s="93">
        <v>1.0</v>
      </c>
      <c r="G1066" s="93">
        <v>9.0</v>
      </c>
      <c r="H1066" s="93">
        <v>9600.0</v>
      </c>
      <c r="I1066" s="15" t="s">
        <v>2114</v>
      </c>
      <c r="J1066" s="107">
        <v>1.0</v>
      </c>
      <c r="K1066" s="93">
        <v>2.0</v>
      </c>
      <c r="L1066" s="15" t="s">
        <v>4147</v>
      </c>
      <c r="M1066" s="104" t="str">
        <f t="shared" si="1"/>
        <v>#REF!</v>
      </c>
      <c r="N1066" s="105">
        <f t="shared" si="2"/>
        <v>9600</v>
      </c>
      <c r="O1066" s="108">
        <f>IFERROR(IF(IF(LEFT(I1066,1)="B",VLOOKUP(A1066,'item dashboard'!A:K,11,0),"")&lt;1,0,IF(LEFT(I1066,1)="b",VLOOKUP(A1066,'item dashboard'!A:K,11,0),"")),"")</f>
        <v>0</v>
      </c>
      <c r="P1066" s="105" t="str">
        <f>IFERROR(VLOOKUP(A1066,[2]Sheet2!$A:$C,3,0),1)</f>
        <v>#ERROR!</v>
      </c>
      <c r="Q1066" s="109" t="str">
        <f>VLOOKUP(A1066,'item dashboard'!A:A,1,0)</f>
        <v>B-N4-W13ANGEL</v>
      </c>
      <c r="R1066" s="109"/>
      <c r="S1066" s="109"/>
    </row>
    <row r="1067" ht="12.75" customHeight="1">
      <c r="A1067" s="15" t="s">
        <v>2118</v>
      </c>
      <c r="B1067" s="15" t="s">
        <v>2115</v>
      </c>
      <c r="C1067" s="107">
        <v>0.015</v>
      </c>
      <c r="D1067" s="15" t="s">
        <v>4150</v>
      </c>
      <c r="E1067" s="93">
        <v>7200.0</v>
      </c>
      <c r="F1067" s="93">
        <v>1.0</v>
      </c>
      <c r="G1067" s="93">
        <v>14.0</v>
      </c>
      <c r="H1067" s="93">
        <v>44275.0</v>
      </c>
      <c r="I1067" s="15" t="s">
        <v>4146</v>
      </c>
      <c r="J1067" s="107">
        <v>0.00729</v>
      </c>
      <c r="K1067" s="93">
        <v>2.5</v>
      </c>
      <c r="L1067" s="15" t="s">
        <v>4147</v>
      </c>
      <c r="M1067" s="104" t="str">
        <f t="shared" si="1"/>
        <v>#REF!</v>
      </c>
      <c r="N1067" s="105">
        <f t="shared" si="2"/>
        <v>6171.428571</v>
      </c>
      <c r="O1067" s="108" t="str">
        <f>IFERROR(IF(IF(LEFT(I1067,1)="B",VLOOKUP(A1067,'item dashboard'!A:K,11,0),"")&lt;1,0,IF(LEFT(I1067,1)="b",VLOOKUP(A1067,'item dashboard'!A:K,11,0),"")),"")</f>
        <v/>
      </c>
      <c r="P1067" s="105" t="str">
        <f>IFERROR(VLOOKUP(A1067,[2]Sheet2!$A:$C,3,0),1)</f>
        <v>#ERROR!</v>
      </c>
      <c r="Q1067" s="109" t="str">
        <f>VLOOKUP(A1067,'item dashboard'!A:A,1,0)</f>
        <v>B-N4-W15</v>
      </c>
      <c r="R1067" s="109"/>
      <c r="S1067" s="109"/>
    </row>
    <row r="1068" ht="12.75" customHeight="1">
      <c r="A1068" s="15" t="s">
        <v>2119</v>
      </c>
      <c r="B1068" s="15" t="s">
        <v>2120</v>
      </c>
      <c r="C1068" s="107">
        <v>0.015</v>
      </c>
      <c r="D1068" s="15" t="s">
        <v>4148</v>
      </c>
      <c r="E1068" s="93">
        <v>3600.0</v>
      </c>
      <c r="F1068" s="93">
        <v>1.0</v>
      </c>
      <c r="G1068" s="93">
        <v>9.0</v>
      </c>
      <c r="H1068" s="93">
        <v>9600.0</v>
      </c>
      <c r="I1068" s="15" t="s">
        <v>2118</v>
      </c>
      <c r="J1068" s="107">
        <v>1.0</v>
      </c>
      <c r="K1068" s="93">
        <v>2.0</v>
      </c>
      <c r="L1068" s="15" t="s">
        <v>4147</v>
      </c>
      <c r="M1068" s="104" t="str">
        <f t="shared" si="1"/>
        <v>#REF!</v>
      </c>
      <c r="N1068" s="105">
        <f t="shared" si="2"/>
        <v>9600</v>
      </c>
      <c r="O1068" s="108">
        <f>IFERROR(IF(IF(LEFT(I1068,1)="B",VLOOKUP(A1068,'item dashboard'!A:K,11,0),"")&lt;1,0,IF(LEFT(I1068,1)="b",VLOOKUP(A1068,'item dashboard'!A:K,11,0),"")),"")</f>
        <v>0</v>
      </c>
      <c r="P1068" s="105" t="str">
        <f>IFERROR(VLOOKUP(A1068,[2]Sheet2!$A:$C,3,0),1)</f>
        <v>#ERROR!</v>
      </c>
      <c r="Q1068" s="109" t="str">
        <f>VLOOKUP(A1068,'item dashboard'!A:A,1,0)</f>
        <v>B-N4-W15ALY</v>
      </c>
      <c r="R1068" s="109"/>
      <c r="S1068" s="109"/>
    </row>
    <row r="1069" ht="12.75" customHeight="1">
      <c r="A1069" s="15" t="s">
        <v>2121</v>
      </c>
      <c r="B1069" s="15" t="s">
        <v>2122</v>
      </c>
      <c r="C1069" s="107">
        <v>0.015</v>
      </c>
      <c r="D1069" s="15" t="s">
        <v>4148</v>
      </c>
      <c r="E1069" s="93">
        <v>3600.0</v>
      </c>
      <c r="F1069" s="93">
        <v>1.0</v>
      </c>
      <c r="G1069" s="93">
        <v>9.0</v>
      </c>
      <c r="H1069" s="93">
        <v>67200.0</v>
      </c>
      <c r="I1069" s="15" t="s">
        <v>2118</v>
      </c>
      <c r="J1069" s="107">
        <v>1.0</v>
      </c>
      <c r="K1069" s="93">
        <v>2.0</v>
      </c>
      <c r="L1069" s="15" t="s">
        <v>4147</v>
      </c>
      <c r="M1069" s="104" t="str">
        <f t="shared" si="1"/>
        <v>#REF!</v>
      </c>
      <c r="N1069" s="105">
        <f t="shared" si="2"/>
        <v>9600</v>
      </c>
      <c r="O1069" s="108">
        <f>IFERROR(IF(IF(LEFT(I1069,1)="B",VLOOKUP(A1069,'item dashboard'!A:K,11,0),"")&lt;1,0,IF(LEFT(I1069,1)="b",VLOOKUP(A1069,'item dashboard'!A:K,11,0),"")),"")</f>
        <v>0</v>
      </c>
      <c r="P1069" s="105" t="str">
        <f>IFERROR(VLOOKUP(A1069,[2]Sheet2!$A:$C,3,0),1)</f>
        <v>#ERROR!</v>
      </c>
      <c r="Q1069" s="109" t="str">
        <f>VLOOKUP(A1069,'item dashboard'!A:A,1,0)</f>
        <v>B-N4-W15N.ROSE</v>
      </c>
      <c r="R1069" s="109"/>
      <c r="S1069" s="109"/>
    </row>
    <row r="1070" ht="12.75" customHeight="1">
      <c r="A1070" s="15" t="s">
        <v>2123</v>
      </c>
      <c r="B1070" s="15" t="s">
        <v>2124</v>
      </c>
      <c r="C1070" s="107">
        <v>0.015</v>
      </c>
      <c r="D1070" s="15" t="s">
        <v>4148</v>
      </c>
      <c r="E1070" s="93">
        <v>3600.0</v>
      </c>
      <c r="F1070" s="93">
        <v>1.0</v>
      </c>
      <c r="G1070" s="93">
        <v>9.0</v>
      </c>
      <c r="H1070" s="93">
        <v>67200.0</v>
      </c>
      <c r="I1070" s="15" t="s">
        <v>2118</v>
      </c>
      <c r="J1070" s="107">
        <v>1.0</v>
      </c>
      <c r="K1070" s="93">
        <v>2.0</v>
      </c>
      <c r="L1070" s="15" t="s">
        <v>4147</v>
      </c>
      <c r="M1070" s="104" t="str">
        <f t="shared" si="1"/>
        <v>#REF!</v>
      </c>
      <c r="N1070" s="105">
        <f t="shared" si="2"/>
        <v>9600</v>
      </c>
      <c r="O1070" s="108">
        <f>IFERROR(IF(IF(LEFT(I1070,1)="B",VLOOKUP(A1070,'item dashboard'!A:K,11,0),"")&lt;1,0,IF(LEFT(I1070,1)="b",VLOOKUP(A1070,'item dashboard'!A:K,11,0),"")),"")</f>
        <v>0</v>
      </c>
      <c r="P1070" s="105" t="str">
        <f>IFERROR(VLOOKUP(A1070,[2]Sheet2!$A:$C,3,0),1)</f>
        <v>#ERROR!</v>
      </c>
      <c r="Q1070" s="109" t="str">
        <f>VLOOKUP(A1070,'item dashboard'!A:A,1,0)</f>
        <v>B-N4-W15VES</v>
      </c>
      <c r="R1070" s="109"/>
      <c r="S1070" s="109"/>
    </row>
    <row r="1071" ht="12.75" customHeight="1">
      <c r="A1071" s="15" t="s">
        <v>2125</v>
      </c>
      <c r="B1071" s="15" t="s">
        <v>2115</v>
      </c>
      <c r="C1071" s="107">
        <v>0.0178</v>
      </c>
      <c r="D1071" s="15" t="s">
        <v>4150</v>
      </c>
      <c r="E1071" s="93">
        <v>7200.0</v>
      </c>
      <c r="F1071" s="93">
        <v>1.0</v>
      </c>
      <c r="G1071" s="93">
        <v>19.51</v>
      </c>
      <c r="H1071" s="93">
        <v>4429.0</v>
      </c>
      <c r="I1071" s="15" t="s">
        <v>4146</v>
      </c>
      <c r="J1071" s="107">
        <v>0.008650999999999999</v>
      </c>
      <c r="K1071" s="93">
        <v>2.5</v>
      </c>
      <c r="L1071" s="15" t="s">
        <v>4147</v>
      </c>
      <c r="M1071" s="104" t="str">
        <f t="shared" si="1"/>
        <v>#REF!</v>
      </c>
      <c r="N1071" s="105">
        <f t="shared" si="2"/>
        <v>4428.498206</v>
      </c>
      <c r="O1071" s="108" t="str">
        <f>IFERROR(IF(IF(LEFT(I1071,1)="B",VLOOKUP(A1071,'item dashboard'!A:K,11,0),"")&lt;1,0,IF(LEFT(I1071,1)="b",VLOOKUP(A1071,'item dashboard'!A:K,11,0),"")),"")</f>
        <v/>
      </c>
      <c r="P1071" s="105" t="str">
        <f>IFERROR(VLOOKUP(A1071,[2]Sheet2!$A:$C,3,0),1)</f>
        <v>#ERROR!</v>
      </c>
      <c r="Q1071" s="109" t="str">
        <f>VLOOKUP(A1071,'item dashboard'!A:A,1,0)</f>
        <v>B-N6-W17</v>
      </c>
      <c r="R1071" s="109"/>
      <c r="S1071" s="109"/>
    </row>
    <row r="1072" ht="12.75" customHeight="1">
      <c r="A1072" s="15" t="s">
        <v>2126</v>
      </c>
      <c r="B1072" s="15" t="s">
        <v>2127</v>
      </c>
      <c r="C1072" s="107">
        <v>0.0178</v>
      </c>
      <c r="D1072" s="15" t="s">
        <v>4148</v>
      </c>
      <c r="E1072" s="93">
        <v>3600.0</v>
      </c>
      <c r="F1072" s="93">
        <v>1.0</v>
      </c>
      <c r="G1072" s="93">
        <v>9.0</v>
      </c>
      <c r="H1072" s="93">
        <v>9600.0</v>
      </c>
      <c r="I1072" s="15" t="s">
        <v>2125</v>
      </c>
      <c r="J1072" s="107">
        <v>1.0</v>
      </c>
      <c r="K1072" s="93">
        <v>2.0</v>
      </c>
      <c r="L1072" s="15" t="s">
        <v>4147</v>
      </c>
      <c r="M1072" s="104" t="str">
        <f t="shared" si="1"/>
        <v>#REF!</v>
      </c>
      <c r="N1072" s="105">
        <f t="shared" si="2"/>
        <v>9600</v>
      </c>
      <c r="O1072" s="108">
        <f>IFERROR(IF(IF(LEFT(I1072,1)="B",VLOOKUP(A1072,'item dashboard'!A:K,11,0),"")&lt;1,0,IF(LEFT(I1072,1)="b",VLOOKUP(A1072,'item dashboard'!A:K,11,0),"")),"")</f>
        <v>0</v>
      </c>
      <c r="P1072" s="105" t="str">
        <f>IFERROR(VLOOKUP(A1072,[2]Sheet2!$A:$C,3,0),1)</f>
        <v>#ERROR!</v>
      </c>
      <c r="Q1072" s="109" t="str">
        <f>VLOOKUP(A1072,'item dashboard'!A:A,1,0)</f>
        <v>B-N6-W17MAIKAR</v>
      </c>
      <c r="R1072" s="109"/>
      <c r="S1072" s="109"/>
    </row>
    <row r="1073" ht="12.75" customHeight="1">
      <c r="A1073" s="15" t="s">
        <v>2128</v>
      </c>
      <c r="B1073" s="15" t="s">
        <v>2129</v>
      </c>
      <c r="C1073" s="107">
        <v>0.006</v>
      </c>
      <c r="D1073" s="15" t="s">
        <v>4150</v>
      </c>
      <c r="E1073" s="93">
        <v>7200.0</v>
      </c>
      <c r="F1073" s="93">
        <v>1.0</v>
      </c>
      <c r="G1073" s="93">
        <v>10.0</v>
      </c>
      <c r="H1073" s="93">
        <v>8640.0</v>
      </c>
      <c r="I1073" s="15" t="s">
        <v>4146</v>
      </c>
      <c r="J1073" s="107">
        <v>0.003</v>
      </c>
      <c r="K1073" s="93">
        <v>2.5</v>
      </c>
      <c r="L1073" s="15" t="s">
        <v>4147</v>
      </c>
      <c r="M1073" s="104" t="str">
        <f t="shared" si="1"/>
        <v>#REF!</v>
      </c>
      <c r="N1073" s="105">
        <f t="shared" si="2"/>
        <v>8640</v>
      </c>
      <c r="O1073" s="108" t="str">
        <f>IFERROR(IF(IF(LEFT(I1073,1)="B",VLOOKUP(A1073,'item dashboard'!A:K,11,0),"")&lt;1,0,IF(LEFT(I1073,1)="b",VLOOKUP(A1073,'item dashboard'!A:K,11,0),"")),"")</f>
        <v/>
      </c>
      <c r="P1073" s="105" t="str">
        <f>IFERROR(VLOOKUP(A1073,[2]Sheet2!$A:$C,3,0),1)</f>
        <v>#ERROR!</v>
      </c>
      <c r="Q1073" s="109" t="str">
        <f>VLOOKUP(A1073,'item dashboard'!A:A,1,0)</f>
        <v>B-NP1-N6</v>
      </c>
      <c r="R1073" s="109"/>
      <c r="S1073" s="109"/>
    </row>
    <row r="1074" ht="12.75" customHeight="1">
      <c r="A1074" s="15" t="s">
        <v>2130</v>
      </c>
      <c r="B1074" s="15" t="s">
        <v>2131</v>
      </c>
      <c r="C1074" s="107">
        <v>0.009000000000000001</v>
      </c>
      <c r="D1074" s="15" t="s">
        <v>4150</v>
      </c>
      <c r="E1074" s="93">
        <v>7200.0</v>
      </c>
      <c r="F1074" s="93">
        <v>1.0</v>
      </c>
      <c r="G1074" s="93">
        <v>12.0</v>
      </c>
      <c r="H1074" s="93">
        <v>7200.0</v>
      </c>
      <c r="I1074" s="15" t="s">
        <v>4146</v>
      </c>
      <c r="J1074" s="107">
        <v>0.0045000000000000005</v>
      </c>
      <c r="K1074" s="93">
        <v>2.5</v>
      </c>
      <c r="L1074" s="15" t="s">
        <v>4147</v>
      </c>
      <c r="M1074" s="104" t="str">
        <f t="shared" si="1"/>
        <v>#REF!</v>
      </c>
      <c r="N1074" s="105">
        <f t="shared" si="2"/>
        <v>7200</v>
      </c>
      <c r="O1074" s="108" t="str">
        <f>IFERROR(IF(IF(LEFT(I1074,1)="B",VLOOKUP(A1074,'item dashboard'!A:K,11,0),"")&lt;1,0,IF(LEFT(I1074,1)="b",VLOOKUP(A1074,'item dashboard'!A:K,11,0),"")),"")</f>
        <v/>
      </c>
      <c r="P1074" s="105" t="str">
        <f>IFERROR(VLOOKUP(A1074,[2]Sheet2!$A:$C,3,0),1)</f>
        <v>#ERROR!</v>
      </c>
      <c r="Q1074" s="109" t="str">
        <f>VLOOKUP(A1074,'item dashboard'!A:A,1,0)</f>
        <v>B-NP2-N9</v>
      </c>
      <c r="R1074" s="109"/>
      <c r="S1074" s="109"/>
    </row>
    <row r="1075" ht="12.75" customHeight="1">
      <c r="A1075" s="15" t="s">
        <v>2132</v>
      </c>
      <c r="B1075" s="15" t="s">
        <v>2133</v>
      </c>
      <c r="C1075" s="107">
        <v>0.006999999999999999</v>
      </c>
      <c r="D1075" s="15" t="s">
        <v>4150</v>
      </c>
      <c r="E1075" s="93">
        <v>7200.0</v>
      </c>
      <c r="F1075" s="93">
        <v>1.0</v>
      </c>
      <c r="G1075" s="93">
        <v>16.74</v>
      </c>
      <c r="H1075" s="93">
        <v>5162.0</v>
      </c>
      <c r="I1075" s="15" t="s">
        <v>4146</v>
      </c>
      <c r="J1075" s="107">
        <v>0.0034999999999999996</v>
      </c>
      <c r="K1075" s="93">
        <v>2.5</v>
      </c>
      <c r="L1075" s="15" t="s">
        <v>4147</v>
      </c>
      <c r="M1075" s="104" t="str">
        <f t="shared" si="1"/>
        <v>#REF!</v>
      </c>
      <c r="N1075" s="105">
        <f t="shared" si="2"/>
        <v>5161.290323</v>
      </c>
      <c r="O1075" s="108" t="str">
        <f>IFERROR(IF(IF(LEFT(I1075,1)="B",VLOOKUP(A1075,'item dashboard'!A:K,11,0),"")&lt;1,0,IF(LEFT(I1075,1)="b",VLOOKUP(A1075,'item dashboard'!A:K,11,0),"")),"")</f>
        <v/>
      </c>
      <c r="P1075" s="105" t="str">
        <f>IFERROR(VLOOKUP(A1075,[2]Sheet2!$A:$C,3,0),1)</f>
        <v>#ERROR!</v>
      </c>
      <c r="Q1075" s="109" t="str">
        <f>VLOOKUP(A1075,'item dashboard'!A:A,1,0)</f>
        <v>B-NP60-N7</v>
      </c>
      <c r="R1075" s="109"/>
      <c r="S1075" s="109"/>
    </row>
    <row r="1076" ht="12.75" customHeight="1">
      <c r="A1076" s="15" t="s">
        <v>2134</v>
      </c>
      <c r="B1076" s="15" t="s">
        <v>2135</v>
      </c>
      <c r="C1076" s="107">
        <v>0.011000000000000001</v>
      </c>
      <c r="D1076" s="15" t="s">
        <v>4150</v>
      </c>
      <c r="E1076" s="93">
        <v>7200.0</v>
      </c>
      <c r="F1076" s="93">
        <v>1.0</v>
      </c>
      <c r="G1076" s="93">
        <v>13.0</v>
      </c>
      <c r="H1076" s="93">
        <v>46523.0</v>
      </c>
      <c r="I1076" s="15" t="s">
        <v>4146</v>
      </c>
      <c r="J1076" s="107">
        <v>0.0055000000000000005</v>
      </c>
      <c r="K1076" s="93">
        <v>2.5</v>
      </c>
      <c r="L1076" s="15" t="s">
        <v>4147</v>
      </c>
      <c r="M1076" s="104" t="str">
        <f t="shared" si="1"/>
        <v>#REF!</v>
      </c>
      <c r="N1076" s="105">
        <f t="shared" si="2"/>
        <v>6646.153846</v>
      </c>
      <c r="O1076" s="108" t="str">
        <f>IFERROR(IF(IF(LEFT(I1076,1)="B",VLOOKUP(A1076,'item dashboard'!A:K,11,0),"")&lt;1,0,IF(LEFT(I1076,1)="b",VLOOKUP(A1076,'item dashboard'!A:K,11,0),"")),"")</f>
        <v/>
      </c>
      <c r="P1076" s="105" t="str">
        <f>IFERROR(VLOOKUP(A1076,[2]Sheet2!$A:$C,3,0),1)</f>
        <v>#ERROR!</v>
      </c>
      <c r="Q1076" s="109" t="str">
        <f>VLOOKUP(A1076,'item dashboard'!A:A,1,0)</f>
        <v>B-P14-N11</v>
      </c>
      <c r="R1076" s="109"/>
      <c r="S1076" s="109"/>
    </row>
    <row r="1077" ht="12.75" customHeight="1">
      <c r="A1077" s="15" t="s">
        <v>2136</v>
      </c>
      <c r="B1077" s="15" t="s">
        <v>2137</v>
      </c>
      <c r="C1077" s="107">
        <v>0.011000000000000001</v>
      </c>
      <c r="D1077" s="15" t="s">
        <v>4150</v>
      </c>
      <c r="E1077" s="93">
        <v>7200.0</v>
      </c>
      <c r="F1077" s="93">
        <v>1.0</v>
      </c>
      <c r="G1077" s="93">
        <v>13.0</v>
      </c>
      <c r="H1077" s="93">
        <v>46523.0</v>
      </c>
      <c r="I1077" s="15" t="s">
        <v>4146</v>
      </c>
      <c r="J1077" s="107">
        <v>0.0055000000000000005</v>
      </c>
      <c r="K1077" s="93">
        <v>2.5</v>
      </c>
      <c r="L1077" s="15" t="s">
        <v>4147</v>
      </c>
      <c r="M1077" s="104" t="str">
        <f t="shared" si="1"/>
        <v>#REF!</v>
      </c>
      <c r="N1077" s="105">
        <f t="shared" si="2"/>
        <v>6646.153846</v>
      </c>
      <c r="O1077" s="108" t="str">
        <f>IFERROR(IF(IF(LEFT(I1077,1)="B",VLOOKUP(A1077,'item dashboard'!A:K,11,0),"")&lt;1,0,IF(LEFT(I1077,1)="b",VLOOKUP(A1077,'item dashboard'!A:K,11,0),"")),"")</f>
        <v/>
      </c>
      <c r="P1077" s="105" t="str">
        <f>IFERROR(VLOOKUP(A1077,[2]Sheet2!$A:$C,3,0),1)</f>
        <v>#ERROR!</v>
      </c>
      <c r="Q1077" s="109" t="str">
        <f>VLOOKUP(A1077,'item dashboard'!A:A,1,0)</f>
        <v>B-P14-N11PEBAG</v>
      </c>
      <c r="R1077" s="109"/>
      <c r="S1077" s="109"/>
    </row>
    <row r="1078" ht="12.75" customHeight="1">
      <c r="A1078" s="15" t="s">
        <v>2138</v>
      </c>
      <c r="B1078" s="15" t="s">
        <v>2139</v>
      </c>
      <c r="C1078" s="107">
        <v>0.011000000000000001</v>
      </c>
      <c r="D1078" s="15" t="s">
        <v>4150</v>
      </c>
      <c r="E1078" s="93">
        <v>7200.0</v>
      </c>
      <c r="F1078" s="93">
        <v>1.0</v>
      </c>
      <c r="G1078" s="93">
        <v>13.0</v>
      </c>
      <c r="H1078" s="93">
        <v>45236.0</v>
      </c>
      <c r="I1078" s="15" t="s">
        <v>4146</v>
      </c>
      <c r="J1078" s="107">
        <v>0.005390000000000001</v>
      </c>
      <c r="K1078" s="93">
        <v>2.5</v>
      </c>
      <c r="L1078" s="15" t="s">
        <v>4147</v>
      </c>
      <c r="M1078" s="104" t="str">
        <f t="shared" si="1"/>
        <v>#REF!</v>
      </c>
      <c r="N1078" s="105">
        <f t="shared" si="2"/>
        <v>6646.153846</v>
      </c>
      <c r="O1078" s="108" t="str">
        <f>IFERROR(IF(IF(LEFT(I1078,1)="B",VLOOKUP(A1078,'item dashboard'!A:K,11,0),"")&lt;1,0,IF(LEFT(I1078,1)="b",VLOOKUP(A1078,'item dashboard'!A:K,11,0),"")),"")</f>
        <v/>
      </c>
      <c r="P1078" s="105" t="str">
        <f>IFERROR(VLOOKUP(A1078,[2]Sheet2!$A:$C,3,0),1)</f>
        <v>#ERROR!</v>
      </c>
      <c r="Q1078" s="109" t="str">
        <f>VLOOKUP(A1078,'item dashboard'!A:A,1,0)</f>
        <v>B-P14-PK11</v>
      </c>
      <c r="R1078" s="109"/>
      <c r="S1078" s="109"/>
    </row>
    <row r="1079" ht="12.75" customHeight="1">
      <c r="A1079" s="15" t="s">
        <v>2140</v>
      </c>
      <c r="B1079" s="15" t="s">
        <v>2141</v>
      </c>
      <c r="C1079" s="107">
        <v>0.011000000000000001</v>
      </c>
      <c r="D1079" s="15" t="s">
        <v>4150</v>
      </c>
      <c r="E1079" s="93">
        <v>7200.0</v>
      </c>
      <c r="F1079" s="93">
        <v>1.0</v>
      </c>
      <c r="G1079" s="93">
        <v>13.0</v>
      </c>
      <c r="H1079" s="93">
        <v>45236.0</v>
      </c>
      <c r="I1079" s="15" t="s">
        <v>4146</v>
      </c>
      <c r="J1079" s="107">
        <v>0.005434</v>
      </c>
      <c r="K1079" s="93">
        <v>2.5</v>
      </c>
      <c r="L1079" s="15" t="s">
        <v>4147</v>
      </c>
      <c r="M1079" s="104" t="str">
        <f t="shared" si="1"/>
        <v>#REF!</v>
      </c>
      <c r="N1079" s="105">
        <f t="shared" si="2"/>
        <v>6646.153846</v>
      </c>
      <c r="O1079" s="108" t="str">
        <f>IFERROR(IF(IF(LEFT(I1079,1)="B",VLOOKUP(A1079,'item dashboard'!A:K,11,0),"")&lt;1,0,IF(LEFT(I1079,1)="b",VLOOKUP(A1079,'item dashboard'!A:K,11,0),"")),"")</f>
        <v/>
      </c>
      <c r="P1079" s="105" t="str">
        <f>IFERROR(VLOOKUP(A1079,[2]Sheet2!$A:$C,3,0),1)</f>
        <v>#ERROR!</v>
      </c>
      <c r="Q1079" s="109" t="str">
        <f>VLOOKUP(A1079,'item dashboard'!A:A,1,0)</f>
        <v>B-P14-Y11</v>
      </c>
      <c r="R1079" s="109"/>
      <c r="S1079" s="109"/>
    </row>
    <row r="1080" ht="12.75" customHeight="1">
      <c r="A1080" s="15" t="s">
        <v>2142</v>
      </c>
      <c r="B1080" s="15" t="s">
        <v>2143</v>
      </c>
      <c r="C1080" s="107">
        <v>0.018000000000000002</v>
      </c>
      <c r="D1080" s="15" t="s">
        <v>4150</v>
      </c>
      <c r="E1080" s="93">
        <v>7200.0</v>
      </c>
      <c r="F1080" s="93">
        <v>1.0</v>
      </c>
      <c r="G1080" s="93">
        <v>19.34</v>
      </c>
      <c r="H1080" s="93">
        <v>4468.0</v>
      </c>
      <c r="I1080" s="15" t="s">
        <v>4146</v>
      </c>
      <c r="J1080" s="107">
        <v>0.018000000000000002</v>
      </c>
      <c r="K1080" s="93">
        <v>2.5</v>
      </c>
      <c r="L1080" s="15" t="s">
        <v>4147</v>
      </c>
      <c r="M1080" s="104" t="str">
        <f t="shared" si="1"/>
        <v>#REF!</v>
      </c>
      <c r="N1080" s="105">
        <f t="shared" si="2"/>
        <v>4467.425026</v>
      </c>
      <c r="O1080" s="108" t="str">
        <f>IFERROR(IF(IF(LEFT(I1080,1)="B",VLOOKUP(A1080,'item dashboard'!A:K,11,0),"")&lt;1,0,IF(LEFT(I1080,1)="b",VLOOKUP(A1080,'item dashboard'!A:K,11,0),"")),"")</f>
        <v/>
      </c>
      <c r="P1080" s="105" t="str">
        <f>IFERROR(VLOOKUP(A1080,[2]Sheet2!$A:$C,3,0),1)</f>
        <v>#ERROR!</v>
      </c>
      <c r="Q1080" s="109" t="str">
        <f>VLOOKUP(A1080,'item dashboard'!A:A,1,0)</f>
        <v>B-P19-CL18</v>
      </c>
      <c r="R1080" s="109"/>
      <c r="S1080" s="109"/>
    </row>
    <row r="1081" ht="12.75" customHeight="1">
      <c r="A1081" s="15" t="s">
        <v>2144</v>
      </c>
      <c r="B1081" s="15" t="s">
        <v>2145</v>
      </c>
      <c r="C1081" s="107">
        <v>0.019</v>
      </c>
      <c r="D1081" s="15" t="s">
        <v>4150</v>
      </c>
      <c r="E1081" s="93">
        <v>7200.0</v>
      </c>
      <c r="F1081" s="93">
        <v>1.0</v>
      </c>
      <c r="G1081" s="93">
        <v>22.9</v>
      </c>
      <c r="H1081" s="93">
        <v>3773.0</v>
      </c>
      <c r="I1081" s="15" t="s">
        <v>4146</v>
      </c>
      <c r="J1081" s="107">
        <v>0.009234</v>
      </c>
      <c r="K1081" s="93">
        <v>2.5</v>
      </c>
      <c r="L1081" s="15" t="s">
        <v>4147</v>
      </c>
      <c r="M1081" s="104" t="str">
        <f t="shared" si="1"/>
        <v>#REF!</v>
      </c>
      <c r="N1081" s="105">
        <f t="shared" si="2"/>
        <v>3772.925764</v>
      </c>
      <c r="O1081" s="108" t="str">
        <f>IFERROR(IF(IF(LEFT(I1081,1)="B",VLOOKUP(A1081,'item dashboard'!A:K,11,0),"")&lt;1,0,IF(LEFT(I1081,1)="b",VLOOKUP(A1081,'item dashboard'!A:K,11,0),"")),"")</f>
        <v/>
      </c>
      <c r="P1081" s="105" t="str">
        <f>IFERROR(VLOOKUP(A1081,[2]Sheet2!$A:$C,3,0),1)</f>
        <v>#ERROR!</v>
      </c>
      <c r="Q1081" s="109" t="str">
        <f>VLOOKUP(A1081,'item dashboard'!A:A,1,0)</f>
        <v>B-P30-LBL19</v>
      </c>
      <c r="R1081" s="109"/>
      <c r="S1081" s="109"/>
    </row>
    <row r="1082" ht="12.75" customHeight="1">
      <c r="A1082" s="15" t="s">
        <v>2146</v>
      </c>
      <c r="B1082" s="15" t="s">
        <v>2147</v>
      </c>
      <c r="C1082" s="107">
        <v>0.019</v>
      </c>
      <c r="D1082" s="15" t="s">
        <v>4148</v>
      </c>
      <c r="E1082" s="93">
        <v>3600.0</v>
      </c>
      <c r="F1082" s="93">
        <v>1.0</v>
      </c>
      <c r="G1082" s="93">
        <v>5.0</v>
      </c>
      <c r="H1082" s="93">
        <v>17280.0</v>
      </c>
      <c r="I1082" s="15" t="s">
        <v>2144</v>
      </c>
      <c r="J1082" s="107">
        <v>1.0</v>
      </c>
      <c r="K1082" s="93">
        <v>2.0</v>
      </c>
      <c r="L1082" s="15" t="s">
        <v>4147</v>
      </c>
      <c r="M1082" s="104" t="str">
        <f t="shared" si="1"/>
        <v>#REF!</v>
      </c>
      <c r="N1082" s="105">
        <f t="shared" si="2"/>
        <v>17280</v>
      </c>
      <c r="O1082" s="108">
        <f>IFERROR(IF(IF(LEFT(I1082,1)="B",VLOOKUP(A1082,'item dashboard'!A:K,11,0),"")&lt;1,0,IF(LEFT(I1082,1)="b",VLOOKUP(A1082,'item dashboard'!A:K,11,0),"")),"")</f>
        <v>0</v>
      </c>
      <c r="P1082" s="105" t="str">
        <f>IFERROR(VLOOKUP(A1082,[2]Sheet2!$A:$C,3,0),1)</f>
        <v>#ERROR!</v>
      </c>
      <c r="Q1082" s="109" t="str">
        <f>VLOOKUP(A1082,'item dashboard'!A:A,1,0)</f>
        <v>B-P30-LBL19WIMA</v>
      </c>
      <c r="R1082" s="109"/>
      <c r="S1082" s="109"/>
    </row>
    <row r="1083" ht="12.75" customHeight="1">
      <c r="A1083" s="15" t="s">
        <v>2148</v>
      </c>
      <c r="B1083" s="15" t="s">
        <v>2149</v>
      </c>
      <c r="C1083" s="107">
        <v>0.019</v>
      </c>
      <c r="D1083" s="15" t="s">
        <v>4150</v>
      </c>
      <c r="E1083" s="93">
        <v>7200.0</v>
      </c>
      <c r="F1083" s="93">
        <v>1.0</v>
      </c>
      <c r="G1083" s="93">
        <v>23.0</v>
      </c>
      <c r="H1083" s="93">
        <v>26410.0</v>
      </c>
      <c r="I1083" s="15" t="s">
        <v>4146</v>
      </c>
      <c r="J1083" s="107">
        <v>0.0095</v>
      </c>
      <c r="K1083" s="93">
        <v>2.5</v>
      </c>
      <c r="L1083" s="15" t="s">
        <v>4147</v>
      </c>
      <c r="M1083" s="104" t="str">
        <f t="shared" si="1"/>
        <v>#REF!</v>
      </c>
      <c r="N1083" s="105">
        <f t="shared" si="2"/>
        <v>3756.521739</v>
      </c>
      <c r="O1083" s="108" t="str">
        <f>IFERROR(IF(IF(LEFT(I1083,1)="B",VLOOKUP(A1083,'item dashboard'!A:K,11,0),"")&lt;1,0,IF(LEFT(I1083,1)="b",VLOOKUP(A1083,'item dashboard'!A:K,11,0),"")),"")</f>
        <v/>
      </c>
      <c r="P1083" s="105" t="str">
        <f>IFERROR(VLOOKUP(A1083,[2]Sheet2!$A:$C,3,0),1)</f>
        <v>#ERROR!</v>
      </c>
      <c r="Q1083" s="109" t="str">
        <f>VLOOKUP(A1083,'item dashboard'!A:A,1,0)</f>
        <v>B-P30-N19</v>
      </c>
      <c r="R1083" s="109"/>
      <c r="S1083" s="109"/>
    </row>
    <row r="1084" ht="12.75" customHeight="1">
      <c r="A1084" s="15" t="s">
        <v>2150</v>
      </c>
      <c r="B1084" s="15" t="s">
        <v>2151</v>
      </c>
      <c r="C1084" s="107">
        <v>0.019</v>
      </c>
      <c r="D1084" s="15" t="s">
        <v>4150</v>
      </c>
      <c r="E1084" s="93">
        <v>7200.0</v>
      </c>
      <c r="F1084" s="93">
        <v>1.0</v>
      </c>
      <c r="G1084" s="93">
        <v>23.0</v>
      </c>
      <c r="H1084" s="93">
        <v>26296.0</v>
      </c>
      <c r="I1084" s="15" t="s">
        <v>4146</v>
      </c>
      <c r="J1084" s="107">
        <v>0.009234</v>
      </c>
      <c r="K1084" s="93">
        <v>2.5</v>
      </c>
      <c r="L1084" s="15" t="s">
        <v>4147</v>
      </c>
      <c r="M1084" s="104" t="str">
        <f t="shared" si="1"/>
        <v>#REF!</v>
      </c>
      <c r="N1084" s="105">
        <f t="shared" si="2"/>
        <v>3756.521739</v>
      </c>
      <c r="O1084" s="108" t="str">
        <f>IFERROR(IF(IF(LEFT(I1084,1)="B",VLOOKUP(A1084,'item dashboard'!A:K,11,0),"")&lt;1,0,IF(LEFT(I1084,1)="b",VLOOKUP(A1084,'item dashboard'!A:K,11,0),"")),"")</f>
        <v/>
      </c>
      <c r="P1084" s="105" t="str">
        <f>IFERROR(VLOOKUP(A1084,[2]Sheet2!$A:$C,3,0),1)</f>
        <v>#ERROR!</v>
      </c>
      <c r="Q1084" s="109" t="str">
        <f>VLOOKUP(A1084,'item dashboard'!A:A,1,0)</f>
        <v>B-P30-W19</v>
      </c>
      <c r="R1084" s="109"/>
      <c r="S1084" s="109"/>
    </row>
    <row r="1085" ht="12.75" customHeight="1">
      <c r="A1085" s="15" t="s">
        <v>2152</v>
      </c>
      <c r="B1085" s="15" t="s">
        <v>2153</v>
      </c>
      <c r="C1085" s="107">
        <v>0.019</v>
      </c>
      <c r="D1085" s="15" t="s">
        <v>4150</v>
      </c>
      <c r="E1085" s="93">
        <v>7200.0</v>
      </c>
      <c r="F1085" s="93">
        <v>1.0</v>
      </c>
      <c r="G1085" s="93">
        <v>23.0</v>
      </c>
      <c r="H1085" s="93">
        <v>26296.0</v>
      </c>
      <c r="I1085" s="15" t="s">
        <v>4146</v>
      </c>
      <c r="J1085" s="107">
        <v>0.009272</v>
      </c>
      <c r="K1085" s="93">
        <v>2.5</v>
      </c>
      <c r="L1085" s="15" t="s">
        <v>4147</v>
      </c>
      <c r="M1085" s="104" t="str">
        <f t="shared" si="1"/>
        <v>#REF!</v>
      </c>
      <c r="N1085" s="105">
        <f t="shared" si="2"/>
        <v>3756.521739</v>
      </c>
      <c r="O1085" s="108" t="str">
        <f>IFERROR(IF(IF(LEFT(I1085,1)="B",VLOOKUP(A1085,'item dashboard'!A:K,11,0),"")&lt;1,0,IF(LEFT(I1085,1)="b",VLOOKUP(A1085,'item dashboard'!A:K,11,0),"")),"")</f>
        <v/>
      </c>
      <c r="P1085" s="105" t="str">
        <f>IFERROR(VLOOKUP(A1085,[2]Sheet2!$A:$C,3,0),1)</f>
        <v>#ERROR!</v>
      </c>
      <c r="Q1085" s="109" t="str">
        <f>VLOOKUP(A1085,'item dashboard'!A:A,1,0)</f>
        <v>B-P30-Y19</v>
      </c>
      <c r="R1085" s="109"/>
      <c r="S1085" s="109"/>
    </row>
    <row r="1086" ht="12.75" customHeight="1">
      <c r="A1086" s="15" t="s">
        <v>2154</v>
      </c>
      <c r="B1086" s="15" t="s">
        <v>2155</v>
      </c>
      <c r="C1086" s="107">
        <v>0.017</v>
      </c>
      <c r="D1086" s="15" t="s">
        <v>4150</v>
      </c>
      <c r="E1086" s="93">
        <v>7200.0</v>
      </c>
      <c r="F1086" s="93">
        <v>1.0</v>
      </c>
      <c r="G1086" s="93">
        <v>19.34</v>
      </c>
      <c r="H1086" s="93">
        <v>4468.0</v>
      </c>
      <c r="I1086" s="15" t="s">
        <v>4146</v>
      </c>
      <c r="J1086" s="107">
        <v>0.017</v>
      </c>
      <c r="K1086" s="93">
        <v>2.5</v>
      </c>
      <c r="L1086" s="15" t="s">
        <v>4147</v>
      </c>
      <c r="M1086" s="104" t="str">
        <f t="shared" si="1"/>
        <v>#REF!</v>
      </c>
      <c r="N1086" s="105">
        <f t="shared" si="2"/>
        <v>4467.425026</v>
      </c>
      <c r="O1086" s="108" t="str">
        <f>IFERROR(IF(IF(LEFT(I1086,1)="B",VLOOKUP(A1086,'item dashboard'!A:K,11,0),"")&lt;1,0,IF(LEFT(I1086,1)="b",VLOOKUP(A1086,'item dashboard'!A:K,11,0),"")),"")</f>
        <v/>
      </c>
      <c r="P1086" s="105" t="str">
        <f>IFERROR(VLOOKUP(A1086,[2]Sheet2!$A:$C,3,0),1)</f>
        <v>#ERROR!</v>
      </c>
      <c r="Q1086" s="109" t="str">
        <f>VLOOKUP(A1086,'item dashboard'!A:A,1,0)</f>
        <v>B-P31-N17</v>
      </c>
      <c r="R1086" s="109"/>
      <c r="S1086" s="109"/>
    </row>
    <row r="1087" ht="12.75" customHeight="1">
      <c r="A1087" s="15" t="s">
        <v>2160</v>
      </c>
      <c r="B1087" s="15" t="s">
        <v>2161</v>
      </c>
      <c r="C1087" s="107">
        <v>0.017</v>
      </c>
      <c r="D1087" s="15" t="s">
        <v>4150</v>
      </c>
      <c r="E1087" s="93">
        <v>7200.0</v>
      </c>
      <c r="F1087" s="93">
        <v>1.0</v>
      </c>
      <c r="G1087" s="93">
        <v>16.0</v>
      </c>
      <c r="H1087" s="93">
        <v>37800.0</v>
      </c>
      <c r="I1087" s="15" t="s">
        <v>4146</v>
      </c>
      <c r="J1087" s="107">
        <v>0.0085</v>
      </c>
      <c r="K1087" s="93">
        <v>2.5</v>
      </c>
      <c r="L1087" s="15" t="s">
        <v>4147</v>
      </c>
      <c r="M1087" s="104" t="str">
        <f t="shared" si="1"/>
        <v>#REF!</v>
      </c>
      <c r="N1087" s="105">
        <f t="shared" si="2"/>
        <v>5400</v>
      </c>
      <c r="O1087" s="108" t="str">
        <f>IFERROR(IF(IF(LEFT(I1087,1)="B",VLOOKUP(A1087,'item dashboard'!A:K,11,0),"")&lt;1,0,IF(LEFT(I1087,1)="b",VLOOKUP(A1087,'item dashboard'!A:K,11,0),"")),"")</f>
        <v/>
      </c>
      <c r="P1087" s="105" t="str">
        <f>IFERROR(VLOOKUP(A1087,[2]Sheet2!$A:$C,3,0),1)</f>
        <v>#ERROR!</v>
      </c>
      <c r="Q1087" s="109" t="str">
        <f>VLOOKUP(A1087,'item dashboard'!A:A,1,0)</f>
        <v>B-P32-N17</v>
      </c>
      <c r="R1087" s="109"/>
      <c r="S1087" s="109"/>
    </row>
    <row r="1088" ht="12.75" customHeight="1">
      <c r="A1088" s="15" t="s">
        <v>2156</v>
      </c>
      <c r="B1088" s="15" t="s">
        <v>2157</v>
      </c>
      <c r="C1088" s="107">
        <v>0.017</v>
      </c>
      <c r="D1088" s="15" t="s">
        <v>4150</v>
      </c>
      <c r="E1088" s="93">
        <v>7200.0</v>
      </c>
      <c r="F1088" s="93">
        <v>2.0</v>
      </c>
      <c r="G1088" s="93">
        <v>25.0</v>
      </c>
      <c r="H1088" s="93">
        <v>37800.0</v>
      </c>
      <c r="I1088" s="15" t="s">
        <v>4146</v>
      </c>
      <c r="J1088" s="107">
        <v>0.0085</v>
      </c>
      <c r="K1088" s="93">
        <v>2.5</v>
      </c>
      <c r="L1088" s="15" t="s">
        <v>4147</v>
      </c>
      <c r="M1088" s="104" t="str">
        <f t="shared" si="1"/>
        <v>#REF!</v>
      </c>
      <c r="N1088" s="105">
        <f t="shared" si="2"/>
        <v>6912</v>
      </c>
      <c r="O1088" s="108" t="str">
        <f>IFERROR(IF(IF(LEFT(I1088,1)="B",VLOOKUP(A1088,'item dashboard'!A:K,11,0),"")&lt;1,0,IF(LEFT(I1088,1)="b",VLOOKUP(A1088,'item dashboard'!A:K,11,0),"")),"")</f>
        <v/>
      </c>
      <c r="P1088" s="105" t="str">
        <f>IFERROR(VLOOKUP(A1088,[2]Sheet2!$A:$C,3,0),1)</f>
        <v>#ERROR!</v>
      </c>
      <c r="Q1088" s="109" t="str">
        <f>VLOOKUP(A1088,'item dashboard'!A:A,1,0)</f>
        <v>B-P32MV-N17</v>
      </c>
      <c r="R1088" s="109"/>
      <c r="S1088" s="109"/>
    </row>
    <row r="1089" ht="12.75" customHeight="1">
      <c r="A1089" s="15" t="s">
        <v>2158</v>
      </c>
      <c r="B1089" s="15" t="s">
        <v>2159</v>
      </c>
      <c r="C1089" s="107">
        <v>0.017</v>
      </c>
      <c r="D1089" s="15" t="s">
        <v>4150</v>
      </c>
      <c r="E1089" s="93">
        <v>7200.0</v>
      </c>
      <c r="F1089" s="93">
        <v>1.0</v>
      </c>
      <c r="G1089" s="93">
        <v>15.96</v>
      </c>
      <c r="H1089" s="93">
        <v>5414.0</v>
      </c>
      <c r="I1089" s="15" t="s">
        <v>4146</v>
      </c>
      <c r="J1089" s="107">
        <v>0.0085</v>
      </c>
      <c r="K1089" s="93">
        <v>2.5</v>
      </c>
      <c r="L1089" s="15" t="s">
        <v>4147</v>
      </c>
      <c r="M1089" s="104" t="str">
        <f t="shared" si="1"/>
        <v>#REF!</v>
      </c>
      <c r="N1089" s="105">
        <f t="shared" si="2"/>
        <v>5413.533835</v>
      </c>
      <c r="O1089" s="108" t="str">
        <f>IFERROR(IF(IF(LEFT(I1089,1)="B",VLOOKUP(A1089,'item dashboard'!A:K,11,0),"")&lt;1,0,IF(LEFT(I1089,1)="b",VLOOKUP(A1089,'item dashboard'!A:K,11,0),"")),"")</f>
        <v/>
      </c>
      <c r="P1089" s="105" t="str">
        <f>IFERROR(VLOOKUP(A1089,[2]Sheet2!$A:$C,3,0),1)</f>
        <v>#ERROR!</v>
      </c>
      <c r="Q1089" s="109" t="str">
        <f>VLOOKUP(A1089,'item dashboard'!A:A,1,0)</f>
        <v>B-P32MV-N17EXP</v>
      </c>
      <c r="R1089" s="109"/>
      <c r="S1089" s="109"/>
    </row>
    <row r="1090" ht="12.75" customHeight="1">
      <c r="A1090" s="15" t="s">
        <v>2162</v>
      </c>
      <c r="B1090" s="15" t="s">
        <v>1215</v>
      </c>
      <c r="C1090" s="107">
        <v>0.018000000000000002</v>
      </c>
      <c r="D1090" s="15" t="s">
        <v>4150</v>
      </c>
      <c r="E1090" s="93">
        <v>7200.0</v>
      </c>
      <c r="F1090" s="93">
        <v>1.0</v>
      </c>
      <c r="G1090" s="93">
        <v>20.0</v>
      </c>
      <c r="H1090" s="93">
        <v>29618.0</v>
      </c>
      <c r="I1090" s="15" t="s">
        <v>4146</v>
      </c>
      <c r="J1090" s="107">
        <v>0.009000000000000001</v>
      </c>
      <c r="K1090" s="93">
        <v>2.5</v>
      </c>
      <c r="L1090" s="15" t="s">
        <v>4147</v>
      </c>
      <c r="M1090" s="104" t="str">
        <f t="shared" si="1"/>
        <v>#REF!</v>
      </c>
      <c r="N1090" s="105">
        <f t="shared" si="2"/>
        <v>4320</v>
      </c>
      <c r="O1090" s="108" t="str">
        <f>IFERROR(IF(IF(LEFT(I1090,1)="B",VLOOKUP(A1090,'item dashboard'!A:K,11,0),"")&lt;1,0,IF(LEFT(I1090,1)="b",VLOOKUP(A1090,'item dashboard'!A:K,11,0),"")),"")</f>
        <v/>
      </c>
      <c r="P1090" s="105" t="str">
        <f>IFERROR(VLOOKUP(A1090,[2]Sheet2!$A:$C,3,0),1)</f>
        <v>#ERROR!</v>
      </c>
      <c r="Q1090" s="109" t="str">
        <f>VLOOKUP(A1090,'item dashboard'!A:A,1,0)</f>
        <v>B-P33-N18</v>
      </c>
      <c r="R1090" s="109"/>
      <c r="S1090" s="109"/>
    </row>
    <row r="1091" ht="12.75" customHeight="1">
      <c r="A1091" s="15" t="s">
        <v>2163</v>
      </c>
      <c r="B1091" s="15" t="s">
        <v>2164</v>
      </c>
      <c r="C1091" s="107">
        <v>0.032</v>
      </c>
      <c r="D1091" s="15" t="s">
        <v>4158</v>
      </c>
      <c r="E1091" s="93">
        <v>7200.0</v>
      </c>
      <c r="F1091" s="93">
        <v>1.0</v>
      </c>
      <c r="G1091" s="93">
        <v>25.8</v>
      </c>
      <c r="H1091" s="93">
        <v>3349.0</v>
      </c>
      <c r="I1091" s="15" t="s">
        <v>4146</v>
      </c>
      <c r="J1091" s="107">
        <v>0.015616000000000001</v>
      </c>
      <c r="K1091" s="93">
        <v>2.5</v>
      </c>
      <c r="L1091" s="15" t="s">
        <v>4147</v>
      </c>
      <c r="M1091" s="104" t="str">
        <f t="shared" si="1"/>
        <v>#REF!</v>
      </c>
      <c r="N1091" s="105">
        <f t="shared" si="2"/>
        <v>3348.837209</v>
      </c>
      <c r="O1091" s="108" t="str">
        <f>IFERROR(IF(IF(LEFT(I1091,1)="B",VLOOKUP(A1091,'item dashboard'!A:K,11,0),"")&lt;1,0,IF(LEFT(I1091,1)="b",VLOOKUP(A1091,'item dashboard'!A:K,11,0),"")),"")</f>
        <v/>
      </c>
      <c r="P1091" s="105" t="str">
        <f>IFERROR(VLOOKUP(A1091,[2]Sheet2!$A:$C,3,0),1)</f>
        <v>#ERROR!</v>
      </c>
      <c r="Q1091" s="109" t="str">
        <f>VLOOKUP(A1091,'item dashboard'!A:A,1,0)</f>
        <v>B-P35-PK32</v>
      </c>
      <c r="R1091" s="109"/>
      <c r="S1091" s="109"/>
    </row>
    <row r="1092" ht="12.75" customHeight="1">
      <c r="A1092" s="15" t="s">
        <v>2165</v>
      </c>
      <c r="B1092" s="15" t="s">
        <v>2166</v>
      </c>
      <c r="C1092" s="107">
        <v>0.018000000000000002</v>
      </c>
      <c r="D1092" s="15" t="s">
        <v>4150</v>
      </c>
      <c r="E1092" s="93">
        <v>7200.0</v>
      </c>
      <c r="F1092" s="93">
        <v>1.0</v>
      </c>
      <c r="G1092" s="93">
        <v>14.01</v>
      </c>
      <c r="H1092" s="93">
        <v>6168.0</v>
      </c>
      <c r="I1092" s="15" t="s">
        <v>4164</v>
      </c>
      <c r="J1092" s="107">
        <v>0.009000000000000001</v>
      </c>
      <c r="K1092" s="93">
        <v>2.5</v>
      </c>
      <c r="L1092" s="15" t="s">
        <v>4147</v>
      </c>
      <c r="M1092" s="104" t="str">
        <f t="shared" si="1"/>
        <v>#REF!</v>
      </c>
      <c r="N1092" s="105">
        <f t="shared" si="2"/>
        <v>6167.023555</v>
      </c>
      <c r="O1092" s="108" t="str">
        <f>IFERROR(IF(IF(LEFT(I1092,1)="B",VLOOKUP(A1092,'item dashboard'!A:K,11,0),"")&lt;1,0,IF(LEFT(I1092,1)="b",VLOOKUP(A1092,'item dashboard'!A:K,11,0),"")),"")</f>
        <v/>
      </c>
      <c r="P1092" s="105" t="str">
        <f>IFERROR(VLOOKUP(A1092,[2]Sheet2!$A:$C,3,0),1)</f>
        <v>#ERROR!</v>
      </c>
      <c r="Q1092" s="109" t="str">
        <f>VLOOKUP(A1092,'item dashboard'!A:A,1,0)</f>
        <v>B-P42-CL18</v>
      </c>
      <c r="R1092" s="109"/>
      <c r="S1092" s="109"/>
    </row>
    <row r="1093" ht="12.75" customHeight="1">
      <c r="A1093" s="15" t="s">
        <v>2167</v>
      </c>
      <c r="B1093" s="15" t="s">
        <v>2166</v>
      </c>
      <c r="C1093" s="107">
        <v>0.02</v>
      </c>
      <c r="D1093" s="15" t="s">
        <v>4150</v>
      </c>
      <c r="E1093" s="93">
        <v>7200.0</v>
      </c>
      <c r="F1093" s="93">
        <v>1.0</v>
      </c>
      <c r="G1093" s="93">
        <v>15.8</v>
      </c>
      <c r="H1093" s="93">
        <v>5469.0</v>
      </c>
      <c r="I1093" s="15" t="s">
        <v>4164</v>
      </c>
      <c r="J1093" s="107">
        <v>0.01</v>
      </c>
      <c r="K1093" s="93">
        <v>2.5</v>
      </c>
      <c r="L1093" s="15" t="s">
        <v>4147</v>
      </c>
      <c r="M1093" s="104" t="str">
        <f t="shared" si="1"/>
        <v>#REF!</v>
      </c>
      <c r="N1093" s="105">
        <f t="shared" si="2"/>
        <v>5468.35443</v>
      </c>
      <c r="O1093" s="108" t="str">
        <f>IFERROR(IF(IF(LEFT(I1093,1)="B",VLOOKUP(A1093,'item dashboard'!A:K,11,0),"")&lt;1,0,IF(LEFT(I1093,1)="b",VLOOKUP(A1093,'item dashboard'!A:K,11,0),"")),"")</f>
        <v/>
      </c>
      <c r="P1093" s="105" t="str">
        <f>IFERROR(VLOOKUP(A1093,[2]Sheet2!$A:$C,3,0),1)</f>
        <v>#ERROR!</v>
      </c>
      <c r="Q1093" s="109" t="str">
        <f>VLOOKUP(A1093,'item dashboard'!A:A,1,0)</f>
        <v>B-P44-CL20</v>
      </c>
      <c r="R1093" s="109"/>
      <c r="S1093" s="109"/>
    </row>
    <row r="1094" ht="12.75" customHeight="1">
      <c r="A1094" s="15" t="s">
        <v>2168</v>
      </c>
      <c r="B1094" s="15" t="s">
        <v>2169</v>
      </c>
      <c r="C1094" s="107">
        <v>0.027000000000000003</v>
      </c>
      <c r="D1094" s="15" t="s">
        <v>4150</v>
      </c>
      <c r="E1094" s="93">
        <v>7200.0</v>
      </c>
      <c r="F1094" s="93">
        <v>1.0</v>
      </c>
      <c r="G1094" s="93">
        <v>19.34</v>
      </c>
      <c r="H1094" s="93">
        <v>4468.0</v>
      </c>
      <c r="I1094" s="15" t="s">
        <v>4146</v>
      </c>
      <c r="J1094" s="107">
        <v>0.012636000000000001</v>
      </c>
      <c r="K1094" s="93">
        <v>2.5</v>
      </c>
      <c r="L1094" s="15" t="s">
        <v>4147</v>
      </c>
      <c r="M1094" s="104" t="str">
        <f t="shared" si="1"/>
        <v>#REF!</v>
      </c>
      <c r="N1094" s="105">
        <f t="shared" si="2"/>
        <v>4467.425026</v>
      </c>
      <c r="O1094" s="108" t="str">
        <f>IFERROR(IF(IF(LEFT(I1094,1)="B",VLOOKUP(A1094,'item dashboard'!A:K,11,0),"")&lt;1,0,IF(LEFT(I1094,1)="b",VLOOKUP(A1094,'item dashboard'!A:K,11,0),"")),"")</f>
        <v/>
      </c>
      <c r="P1094" s="105" t="str">
        <f>IFERROR(VLOOKUP(A1094,[2]Sheet2!$A:$C,3,0),1)</f>
        <v>#ERROR!</v>
      </c>
      <c r="Q1094" s="109" t="str">
        <f>VLOOKUP(A1094,'item dashboard'!A:A,1,0)</f>
        <v>B-P60-DDGN27</v>
      </c>
      <c r="R1094" s="109"/>
      <c r="S1094" s="109"/>
    </row>
    <row r="1095" ht="12.75" customHeight="1">
      <c r="A1095" s="15" t="s">
        <v>2170</v>
      </c>
      <c r="B1095" s="15" t="s">
        <v>2171</v>
      </c>
      <c r="C1095" s="107">
        <v>0.027000000000000003</v>
      </c>
      <c r="D1095" s="15" t="s">
        <v>4148</v>
      </c>
      <c r="E1095" s="93">
        <v>3600.0</v>
      </c>
      <c r="F1095" s="93">
        <v>1.0</v>
      </c>
      <c r="G1095" s="93">
        <v>9.0</v>
      </c>
      <c r="H1095" s="93">
        <v>9600.0</v>
      </c>
      <c r="I1095" s="15" t="s">
        <v>2168</v>
      </c>
      <c r="J1095" s="107">
        <v>1.0</v>
      </c>
      <c r="K1095" s="93">
        <v>2.0</v>
      </c>
      <c r="L1095" s="15" t="s">
        <v>4147</v>
      </c>
      <c r="M1095" s="104" t="str">
        <f t="shared" si="1"/>
        <v>#REF!</v>
      </c>
      <c r="N1095" s="105">
        <f t="shared" si="2"/>
        <v>9600</v>
      </c>
      <c r="O1095" s="108">
        <f>IFERROR(IF(IF(LEFT(I1095,1)="B",VLOOKUP(A1095,'item dashboard'!A:K,11,0),"")&lt;1,0,IF(LEFT(I1095,1)="b",VLOOKUP(A1095,'item dashboard'!A:K,11,0),"")),"")</f>
        <v>0</v>
      </c>
      <c r="P1095" s="105" t="str">
        <f>IFERROR(VLOOKUP(A1095,[2]Sheet2!$A:$C,3,0),1)</f>
        <v>#ERROR!</v>
      </c>
      <c r="Q1095" s="109" t="str">
        <f>VLOOKUP(A1095,'item dashboard'!A:A,1,0)</f>
        <v>B-P60-DDGN27FBP</v>
      </c>
      <c r="R1095" s="109"/>
      <c r="S1095" s="109"/>
    </row>
    <row r="1096" ht="12.75" customHeight="1">
      <c r="A1096" s="15" t="s">
        <v>2172</v>
      </c>
      <c r="B1096" s="15" t="s">
        <v>2173</v>
      </c>
      <c r="C1096" s="107">
        <v>0.0276</v>
      </c>
      <c r="D1096" s="15" t="s">
        <v>4158</v>
      </c>
      <c r="E1096" s="93">
        <v>7200.0</v>
      </c>
      <c r="F1096" s="93">
        <v>1.0</v>
      </c>
      <c r="G1096" s="93">
        <v>22.87</v>
      </c>
      <c r="H1096" s="93">
        <v>3778.0</v>
      </c>
      <c r="I1096" s="15" t="s">
        <v>4146</v>
      </c>
      <c r="J1096" s="107">
        <v>0.0138</v>
      </c>
      <c r="K1096" s="93">
        <v>2.5</v>
      </c>
      <c r="L1096" s="15" t="s">
        <v>4147</v>
      </c>
      <c r="M1096" s="104" t="str">
        <f t="shared" si="1"/>
        <v>#REF!</v>
      </c>
      <c r="N1096" s="105">
        <f t="shared" si="2"/>
        <v>3777.874945</v>
      </c>
      <c r="O1096" s="108" t="str">
        <f>IFERROR(IF(IF(LEFT(I1096,1)="B",VLOOKUP(A1096,'item dashboard'!A:K,11,0),"")&lt;1,0,IF(LEFT(I1096,1)="b",VLOOKUP(A1096,'item dashboard'!A:K,11,0),"")),"")</f>
        <v/>
      </c>
      <c r="P1096" s="105" t="str">
        <f>IFERROR(VLOOKUP(A1096,[2]Sheet2!$A:$C,3,0),1)</f>
        <v>#ERROR!</v>
      </c>
      <c r="Q1096" s="109" t="str">
        <f>VLOOKUP(A1096,'item dashboard'!A:A,1,0)</f>
        <v>B-P60-N24</v>
      </c>
      <c r="R1096" s="109"/>
      <c r="S1096" s="109"/>
    </row>
    <row r="1097" ht="12.75" customHeight="1">
      <c r="A1097" s="15" t="s">
        <v>2174</v>
      </c>
      <c r="B1097" s="15" t="s">
        <v>2175</v>
      </c>
      <c r="C1097" s="107">
        <v>0.0276</v>
      </c>
      <c r="D1097" s="15" t="s">
        <v>4158</v>
      </c>
      <c r="E1097" s="93">
        <v>7200.0</v>
      </c>
      <c r="F1097" s="93">
        <v>1.0</v>
      </c>
      <c r="G1097" s="93">
        <v>22.87</v>
      </c>
      <c r="H1097" s="93">
        <v>3778.0</v>
      </c>
      <c r="I1097" s="15" t="s">
        <v>4146</v>
      </c>
      <c r="J1097" s="107">
        <v>0.013413999999999999</v>
      </c>
      <c r="K1097" s="93">
        <v>2.5</v>
      </c>
      <c r="L1097" s="15" t="s">
        <v>4147</v>
      </c>
      <c r="M1097" s="104" t="str">
        <f t="shared" si="1"/>
        <v>#REF!</v>
      </c>
      <c r="N1097" s="105">
        <f t="shared" si="2"/>
        <v>3777.874945</v>
      </c>
      <c r="O1097" s="108" t="str">
        <f>IFERROR(IF(IF(LEFT(I1097,1)="B",VLOOKUP(A1097,'item dashboard'!A:K,11,0),"")&lt;1,0,IF(LEFT(I1097,1)="b",VLOOKUP(A1097,'item dashboard'!A:K,11,0),"")),"")</f>
        <v/>
      </c>
      <c r="P1097" s="105" t="str">
        <f>IFERROR(VLOOKUP(A1097,[2]Sheet2!$A:$C,3,0),1)</f>
        <v>#ERROR!</v>
      </c>
      <c r="Q1097" s="109" t="str">
        <f>VLOOKUP(A1097,'item dashboard'!A:A,1,0)</f>
        <v>B-P60-W24</v>
      </c>
      <c r="R1097" s="109"/>
      <c r="S1097" s="109"/>
    </row>
    <row r="1098" ht="12.75" customHeight="1">
      <c r="A1098" s="15" t="s">
        <v>2176</v>
      </c>
      <c r="B1098" s="15" t="s">
        <v>2177</v>
      </c>
      <c r="C1098" s="107">
        <v>0.008</v>
      </c>
      <c r="D1098" s="15" t="s">
        <v>4150</v>
      </c>
      <c r="E1098" s="93">
        <v>7200.0</v>
      </c>
      <c r="F1098" s="93">
        <v>1.0</v>
      </c>
      <c r="G1098" s="93">
        <v>12.0</v>
      </c>
      <c r="H1098" s="93">
        <v>52138.0</v>
      </c>
      <c r="I1098" s="15" t="s">
        <v>4164</v>
      </c>
      <c r="J1098" s="107">
        <v>0.004</v>
      </c>
      <c r="K1098" s="93">
        <v>2.5</v>
      </c>
      <c r="L1098" s="15" t="s">
        <v>4147</v>
      </c>
      <c r="M1098" s="104" t="str">
        <f t="shared" si="1"/>
        <v>#REF!</v>
      </c>
      <c r="N1098" s="105">
        <f t="shared" si="2"/>
        <v>7200</v>
      </c>
      <c r="O1098" s="108" t="str">
        <f>IFERROR(IF(IF(LEFT(I1098,1)="B",VLOOKUP(A1098,'item dashboard'!A:K,11,0),"")&lt;1,0,IF(LEFT(I1098,1)="b",VLOOKUP(A1098,'item dashboard'!A:K,11,0),"")),"")</f>
        <v/>
      </c>
      <c r="P1098" s="105" t="str">
        <f>IFERROR(VLOOKUP(A1098,[2]Sheet2!$A:$C,3,0),1)</f>
        <v>#ERROR!</v>
      </c>
      <c r="Q1098" s="109" t="str">
        <f>VLOOKUP(A1098,'item dashboard'!A:A,1,0)</f>
        <v>B-P9-CL8</v>
      </c>
      <c r="R1098" s="109"/>
      <c r="S1098" s="109"/>
    </row>
    <row r="1099" ht="12.75" customHeight="1">
      <c r="A1099" s="15" t="s">
        <v>2178</v>
      </c>
      <c r="B1099" s="15" t="s">
        <v>2179</v>
      </c>
      <c r="C1099" s="107">
        <v>0.008</v>
      </c>
      <c r="D1099" s="15" t="s">
        <v>4150</v>
      </c>
      <c r="E1099" s="93">
        <v>7200.0</v>
      </c>
      <c r="F1099" s="93">
        <v>1.0</v>
      </c>
      <c r="G1099" s="93">
        <v>17.0</v>
      </c>
      <c r="H1099" s="93">
        <v>36434.0</v>
      </c>
      <c r="I1099" s="15" t="s">
        <v>4146</v>
      </c>
      <c r="J1099" s="107">
        <v>0.00392</v>
      </c>
      <c r="K1099" s="93">
        <v>2.5</v>
      </c>
      <c r="L1099" s="15" t="s">
        <v>4147</v>
      </c>
      <c r="M1099" s="104" t="str">
        <f t="shared" si="1"/>
        <v>#REF!</v>
      </c>
      <c r="N1099" s="105">
        <f t="shared" si="2"/>
        <v>5082.352941</v>
      </c>
      <c r="O1099" s="108" t="str">
        <f>IFERROR(IF(IF(LEFT(I1099,1)="B",VLOOKUP(A1099,'item dashboard'!A:K,11,0),"")&lt;1,0,IF(LEFT(I1099,1)="b",VLOOKUP(A1099,'item dashboard'!A:K,11,0),"")),"")</f>
        <v/>
      </c>
      <c r="P1099" s="105" t="str">
        <f>IFERROR(VLOOKUP(A1099,[2]Sheet2!$A:$C,3,0),1)</f>
        <v>#ERROR!</v>
      </c>
      <c r="Q1099" s="109" t="str">
        <f>VLOOKUP(A1099,'item dashboard'!A:A,1,0)</f>
        <v>B-P9H-BN8</v>
      </c>
      <c r="R1099" s="109"/>
      <c r="S1099" s="109"/>
    </row>
    <row r="1100" ht="12.75" customHeight="1">
      <c r="A1100" s="15" t="s">
        <v>2180</v>
      </c>
      <c r="B1100" s="15" t="s">
        <v>2181</v>
      </c>
      <c r="C1100" s="107">
        <v>0.008</v>
      </c>
      <c r="D1100" s="15" t="s">
        <v>4150</v>
      </c>
      <c r="E1100" s="93">
        <v>7200.0</v>
      </c>
      <c r="F1100" s="93">
        <v>1.0</v>
      </c>
      <c r="G1100" s="93">
        <v>17.0</v>
      </c>
      <c r="H1100" s="93">
        <v>36434.0</v>
      </c>
      <c r="I1100" s="15" t="s">
        <v>4146</v>
      </c>
      <c r="J1100" s="107">
        <v>0.004</v>
      </c>
      <c r="K1100" s="93">
        <v>2.5</v>
      </c>
      <c r="L1100" s="15" t="s">
        <v>4147</v>
      </c>
      <c r="M1100" s="104" t="str">
        <f t="shared" si="1"/>
        <v>#REF!</v>
      </c>
      <c r="N1100" s="105">
        <f t="shared" si="2"/>
        <v>5082.352941</v>
      </c>
      <c r="O1100" s="108" t="str">
        <f>IFERROR(IF(IF(LEFT(I1100,1)="B",VLOOKUP(A1100,'item dashboard'!A:K,11,0),"")&lt;1,0,IF(LEFT(I1100,1)="b",VLOOKUP(A1100,'item dashboard'!A:K,11,0),"")),"")</f>
        <v/>
      </c>
      <c r="P1100" s="105" t="str">
        <f>IFERROR(VLOOKUP(A1100,[2]Sheet2!$A:$C,3,0),1)</f>
        <v>#ERROR!</v>
      </c>
      <c r="Q1100" s="109" t="str">
        <f>VLOOKUP(A1100,'item dashboard'!A:A,1,0)</f>
        <v>B-P9H-N8</v>
      </c>
      <c r="R1100" s="109"/>
      <c r="S1100" s="109"/>
    </row>
    <row r="1101" ht="12.75" customHeight="1">
      <c r="A1101" s="15" t="s">
        <v>2182</v>
      </c>
      <c r="B1101" s="15" t="s">
        <v>1671</v>
      </c>
      <c r="C1101" s="107">
        <v>0.008</v>
      </c>
      <c r="D1101" s="15" t="s">
        <v>4150</v>
      </c>
      <c r="E1101" s="93">
        <v>7200.0</v>
      </c>
      <c r="F1101" s="93">
        <v>1.0</v>
      </c>
      <c r="G1101" s="93">
        <v>17.0</v>
      </c>
      <c r="H1101" s="93">
        <v>35576.0</v>
      </c>
      <c r="I1101" s="15" t="s">
        <v>4146</v>
      </c>
      <c r="J1101" s="107">
        <v>0.0039040000000000004</v>
      </c>
      <c r="K1101" s="93">
        <v>2.5</v>
      </c>
      <c r="L1101" s="15" t="s">
        <v>4147</v>
      </c>
      <c r="M1101" s="104" t="str">
        <f t="shared" si="1"/>
        <v>#REF!</v>
      </c>
      <c r="N1101" s="105">
        <f t="shared" si="2"/>
        <v>5082.352941</v>
      </c>
      <c r="O1101" s="108" t="str">
        <f>IFERROR(IF(IF(LEFT(I1101,1)="B",VLOOKUP(A1101,'item dashboard'!A:K,11,0),"")&lt;1,0,IF(LEFT(I1101,1)="b",VLOOKUP(A1101,'item dashboard'!A:K,11,0),"")),"")</f>
        <v/>
      </c>
      <c r="P1101" s="105" t="str">
        <f>IFERROR(VLOOKUP(A1101,[2]Sheet2!$A:$C,3,0),1)</f>
        <v>#ERROR!</v>
      </c>
      <c r="Q1101" s="109" t="str">
        <f>VLOOKUP(A1101,'item dashboard'!A:A,1,0)</f>
        <v>B-P9H-W8</v>
      </c>
      <c r="R1101" s="109"/>
      <c r="S1101" s="109"/>
    </row>
    <row r="1102" ht="12.75" customHeight="1">
      <c r="A1102" s="15" t="s">
        <v>2183</v>
      </c>
      <c r="B1102" s="15" t="s">
        <v>2184</v>
      </c>
      <c r="C1102" s="107">
        <v>0.015</v>
      </c>
      <c r="D1102" s="15" t="s">
        <v>4150</v>
      </c>
      <c r="E1102" s="93">
        <v>7200.0</v>
      </c>
      <c r="F1102" s="93">
        <v>1.0</v>
      </c>
      <c r="G1102" s="93">
        <v>25.53</v>
      </c>
      <c r="H1102" s="93">
        <v>3385.0</v>
      </c>
      <c r="I1102" s="15" t="s">
        <v>4146</v>
      </c>
      <c r="J1102" s="107">
        <v>0.0075</v>
      </c>
      <c r="K1102" s="93">
        <v>2.5</v>
      </c>
      <c r="L1102" s="15" t="s">
        <v>4147</v>
      </c>
      <c r="M1102" s="104" t="str">
        <f t="shared" si="1"/>
        <v>#REF!</v>
      </c>
      <c r="N1102" s="105">
        <f t="shared" si="2"/>
        <v>3384.253819</v>
      </c>
      <c r="O1102" s="108" t="str">
        <f>IFERROR(IF(IF(LEFT(I1102,1)="B",VLOOKUP(A1102,'item dashboard'!A:K,11,0),"")&lt;1,0,IF(LEFT(I1102,1)="b",VLOOKUP(A1102,'item dashboard'!A:K,11,0),"")),"")</f>
        <v/>
      </c>
      <c r="P1102" s="105" t="str">
        <f>IFERROR(VLOOKUP(A1102,[2]Sheet2!$A:$C,3,0),1)</f>
        <v>#ERROR!</v>
      </c>
      <c r="Q1102" s="109" t="str">
        <f>VLOOKUP(A1102,'item dashboard'!A:A,1,0)</f>
        <v>B-S17-N15</v>
      </c>
      <c r="R1102" s="109"/>
      <c r="S1102" s="109"/>
    </row>
    <row r="1103" ht="12.75" customHeight="1">
      <c r="A1103" s="15" t="s">
        <v>2185</v>
      </c>
      <c r="B1103" s="15" t="s">
        <v>2186</v>
      </c>
      <c r="C1103" s="107">
        <v>0.022000000000000002</v>
      </c>
      <c r="D1103" s="15" t="s">
        <v>4150</v>
      </c>
      <c r="E1103" s="93">
        <v>7200.0</v>
      </c>
      <c r="F1103" s="93">
        <v>1.0</v>
      </c>
      <c r="G1103" s="93">
        <v>23.98</v>
      </c>
      <c r="H1103" s="93">
        <v>3385.0</v>
      </c>
      <c r="I1103" s="15" t="s">
        <v>4146</v>
      </c>
      <c r="J1103" s="107">
        <v>0.011000000000000001</v>
      </c>
      <c r="K1103" s="93">
        <v>2.5</v>
      </c>
      <c r="L1103" s="15" t="s">
        <v>4147</v>
      </c>
      <c r="M1103" s="104" t="str">
        <f t="shared" si="1"/>
        <v>#REF!</v>
      </c>
      <c r="N1103" s="105">
        <f t="shared" si="2"/>
        <v>3603.002502</v>
      </c>
      <c r="O1103" s="108" t="str">
        <f>IFERROR(IF(IF(LEFT(I1103,1)="B",VLOOKUP(A1103,'item dashboard'!A:K,11,0),"")&lt;1,0,IF(LEFT(I1103,1)="b",VLOOKUP(A1103,'item dashboard'!A:K,11,0),"")),"")</f>
        <v/>
      </c>
      <c r="P1103" s="105" t="str">
        <f>IFERROR(VLOOKUP(A1103,[2]Sheet2!$A:$C,3,0),1)</f>
        <v>#ERROR!</v>
      </c>
      <c r="Q1103" s="109" t="str">
        <f>VLOOKUP(A1103,'item dashboard'!A:A,1,0)</f>
        <v>B-S17-N22</v>
      </c>
      <c r="R1103" s="109"/>
      <c r="S1103" s="109"/>
    </row>
    <row r="1104" ht="12.75" customHeight="1">
      <c r="A1104" s="15" t="s">
        <v>2187</v>
      </c>
      <c r="B1104" s="15" t="s">
        <v>2188</v>
      </c>
      <c r="C1104" s="107">
        <v>0.022000000000000002</v>
      </c>
      <c r="D1104" s="15" t="s">
        <v>4148</v>
      </c>
      <c r="E1104" s="93">
        <v>3600.0</v>
      </c>
      <c r="F1104" s="93">
        <v>1.0</v>
      </c>
      <c r="G1104" s="93">
        <v>5.0</v>
      </c>
      <c r="H1104" s="93">
        <v>17280.0</v>
      </c>
      <c r="I1104" s="15" t="s">
        <v>2185</v>
      </c>
      <c r="J1104" s="107">
        <v>1.0</v>
      </c>
      <c r="K1104" s="93">
        <v>2.0</v>
      </c>
      <c r="L1104" s="15" t="s">
        <v>4147</v>
      </c>
      <c r="M1104" s="104" t="str">
        <f t="shared" si="1"/>
        <v>#REF!</v>
      </c>
      <c r="N1104" s="105">
        <f t="shared" si="2"/>
        <v>17280</v>
      </c>
      <c r="O1104" s="108">
        <f>IFERROR(IF(IF(LEFT(I1104,1)="B",VLOOKUP(A1104,'item dashboard'!A:K,11,0),"")&lt;1,0,IF(LEFT(I1104,1)="b",VLOOKUP(A1104,'item dashboard'!A:K,11,0),"")),"")</f>
        <v>0</v>
      </c>
      <c r="P1104" s="105" t="str">
        <f>IFERROR(VLOOKUP(A1104,[2]Sheet2!$A:$C,3,0),1)</f>
        <v>#ERROR!</v>
      </c>
      <c r="Q1104" s="109" t="str">
        <f>VLOOKUP(A1104,'item dashboard'!A:A,1,0)</f>
        <v>B-S17-N22ULT</v>
      </c>
      <c r="R1104" s="109"/>
      <c r="S1104" s="109"/>
    </row>
    <row r="1105" ht="12.75" customHeight="1">
      <c r="A1105" s="15" t="s">
        <v>2189</v>
      </c>
      <c r="B1105" s="15" t="s">
        <v>2190</v>
      </c>
      <c r="C1105" s="107">
        <v>0.022000000000000002</v>
      </c>
      <c r="D1105" s="15" t="s">
        <v>4148</v>
      </c>
      <c r="E1105" s="93">
        <v>3600.0</v>
      </c>
      <c r="F1105" s="93">
        <v>1.0</v>
      </c>
      <c r="G1105" s="93">
        <v>5.0</v>
      </c>
      <c r="H1105" s="93">
        <v>17280.0</v>
      </c>
      <c r="I1105" s="15" t="s">
        <v>2185</v>
      </c>
      <c r="J1105" s="107">
        <v>1.0</v>
      </c>
      <c r="K1105" s="93">
        <v>0.0</v>
      </c>
      <c r="L1105" s="15" t="s">
        <v>4149</v>
      </c>
      <c r="M1105" s="104" t="str">
        <f t="shared" si="1"/>
        <v>#REF!</v>
      </c>
      <c r="N1105" s="105">
        <f t="shared" si="2"/>
        <v>17280</v>
      </c>
      <c r="O1105" s="108">
        <f>IFERROR(IF(IF(LEFT(I1105,1)="B",VLOOKUP(A1105,'item dashboard'!A:K,11,0),"")&lt;1,0,IF(LEFT(I1105,1)="b",VLOOKUP(A1105,'item dashboard'!A:K,11,0),"")),"")</f>
        <v>0</v>
      </c>
      <c r="P1105" s="105" t="str">
        <f>IFERROR(VLOOKUP(A1105,[2]Sheet2!$A:$C,3,0),1)</f>
        <v>#ERROR!</v>
      </c>
      <c r="Q1105" s="109" t="str">
        <f>VLOOKUP(A1105,'item dashboard'!A:A,1,0)</f>
        <v>B-S17-N22ULT-E</v>
      </c>
      <c r="R1105" s="109"/>
      <c r="S1105" s="109"/>
    </row>
    <row r="1106" ht="12.75" customHeight="1">
      <c r="A1106" s="15" t="s">
        <v>2191</v>
      </c>
      <c r="B1106" s="15" t="s">
        <v>2184</v>
      </c>
      <c r="C1106" s="107">
        <v>0.019</v>
      </c>
      <c r="D1106" s="15" t="s">
        <v>4150</v>
      </c>
      <c r="E1106" s="93">
        <v>7200.0</v>
      </c>
      <c r="F1106" s="93">
        <v>1.0</v>
      </c>
      <c r="G1106" s="93">
        <v>19.175</v>
      </c>
      <c r="H1106" s="93">
        <v>4506.0</v>
      </c>
      <c r="I1106" s="15" t="s">
        <v>4146</v>
      </c>
      <c r="J1106" s="107">
        <v>0.0095</v>
      </c>
      <c r="K1106" s="93">
        <v>2.5</v>
      </c>
      <c r="L1106" s="15" t="s">
        <v>4147</v>
      </c>
      <c r="M1106" s="104" t="str">
        <f t="shared" si="1"/>
        <v>#REF!</v>
      </c>
      <c r="N1106" s="105">
        <f t="shared" si="2"/>
        <v>4505.867014</v>
      </c>
      <c r="O1106" s="108" t="str">
        <f>IFERROR(IF(IF(LEFT(I1106,1)="B",VLOOKUP(A1106,'item dashboard'!A:K,11,0),"")&lt;1,0,IF(LEFT(I1106,1)="b",VLOOKUP(A1106,'item dashboard'!A:K,11,0),"")),"")</f>
        <v/>
      </c>
      <c r="P1106" s="105" t="str">
        <f>IFERROR(VLOOKUP(A1106,[2]Sheet2!$A:$C,3,0),1)</f>
        <v>#ERROR!</v>
      </c>
      <c r="Q1106" s="109" t="str">
        <f>VLOOKUP(A1106,'item dashboard'!A:A,1,0)</f>
        <v>B-S17P-N19</v>
      </c>
      <c r="R1106" s="109"/>
      <c r="S1106" s="109"/>
    </row>
    <row r="1107" ht="12.75" customHeight="1">
      <c r="A1107" s="15" t="s">
        <v>2192</v>
      </c>
      <c r="B1107" s="15" t="s">
        <v>2193</v>
      </c>
      <c r="C1107" s="107">
        <v>0.019</v>
      </c>
      <c r="D1107" s="15" t="s">
        <v>4150</v>
      </c>
      <c r="E1107" s="93">
        <v>7200.0</v>
      </c>
      <c r="F1107" s="93">
        <v>1.0</v>
      </c>
      <c r="G1107" s="93">
        <v>19.175</v>
      </c>
      <c r="H1107" s="93">
        <v>4506.0</v>
      </c>
      <c r="I1107" s="15" t="s">
        <v>4146</v>
      </c>
      <c r="J1107" s="107">
        <v>0.009234</v>
      </c>
      <c r="K1107" s="93">
        <v>2.5</v>
      </c>
      <c r="L1107" s="15" t="s">
        <v>4147</v>
      </c>
      <c r="M1107" s="104" t="str">
        <f t="shared" si="1"/>
        <v>#REF!</v>
      </c>
      <c r="N1107" s="105">
        <f t="shared" si="2"/>
        <v>4505.867014</v>
      </c>
      <c r="O1107" s="108" t="str">
        <f>IFERROR(IF(IF(LEFT(I1107,1)="B",VLOOKUP(A1107,'item dashboard'!A:K,11,0),"")&lt;1,0,IF(LEFT(I1107,1)="b",VLOOKUP(A1107,'item dashboard'!A:K,11,0),"")),"")</f>
        <v/>
      </c>
      <c r="P1107" s="105" t="str">
        <f>IFERROR(VLOOKUP(A1107,[2]Sheet2!$A:$C,3,0),1)</f>
        <v>#ERROR!</v>
      </c>
      <c r="Q1107" s="109" t="str">
        <f>VLOOKUP(A1107,'item dashboard'!A:A,1,0)</f>
        <v>B-S17P-W19</v>
      </c>
      <c r="R1107" s="109"/>
      <c r="S1107" s="109"/>
    </row>
    <row r="1108" ht="12.75" customHeight="1">
      <c r="A1108" s="15" t="s">
        <v>2194</v>
      </c>
      <c r="B1108" s="15" t="s">
        <v>2195</v>
      </c>
      <c r="C1108" s="107">
        <v>0.016</v>
      </c>
      <c r="D1108" s="15" t="s">
        <v>4150</v>
      </c>
      <c r="E1108" s="93">
        <v>7200.0</v>
      </c>
      <c r="F1108" s="93">
        <v>1.0</v>
      </c>
      <c r="G1108" s="93">
        <v>15.0</v>
      </c>
      <c r="H1108" s="93">
        <v>5760.0</v>
      </c>
      <c r="I1108" s="15" t="s">
        <v>4146</v>
      </c>
      <c r="J1108" s="107">
        <v>0.007808000000000001</v>
      </c>
      <c r="K1108" s="93">
        <v>2.5</v>
      </c>
      <c r="L1108" s="15" t="s">
        <v>4147</v>
      </c>
      <c r="M1108" s="104" t="str">
        <f t="shared" si="1"/>
        <v>#REF!</v>
      </c>
      <c r="N1108" s="105">
        <f t="shared" si="2"/>
        <v>5760</v>
      </c>
      <c r="O1108" s="108" t="str">
        <f>IFERROR(IF(IF(LEFT(I1108,1)="B",VLOOKUP(A1108,'item dashboard'!A:K,11,0),"")&lt;1,0,IF(LEFT(I1108,1)="b",VLOOKUP(A1108,'item dashboard'!A:K,11,0),"")),"")</f>
        <v/>
      </c>
      <c r="P1108" s="105" t="str">
        <f>IFERROR(VLOOKUP(A1108,[2]Sheet2!$A:$C,3,0),1)</f>
        <v>#ERROR!</v>
      </c>
      <c r="Q1108" s="109" t="str">
        <f>VLOOKUP(A1108,'item dashboard'!A:A,1,0)</f>
        <v>B-S18-BK16</v>
      </c>
      <c r="R1108" s="109"/>
      <c r="S1108" s="109"/>
    </row>
    <row r="1109" ht="12.75" customHeight="1">
      <c r="A1109" s="15" t="s">
        <v>2196</v>
      </c>
      <c r="B1109" s="15" t="s">
        <v>2197</v>
      </c>
      <c r="C1109" s="107">
        <v>0.016</v>
      </c>
      <c r="D1109" s="15" t="s">
        <v>4148</v>
      </c>
      <c r="E1109" s="93">
        <v>3600.0</v>
      </c>
      <c r="F1109" s="93">
        <v>1.0</v>
      </c>
      <c r="G1109" s="93">
        <v>5.0</v>
      </c>
      <c r="H1109" s="93">
        <v>17280.0</v>
      </c>
      <c r="I1109" s="15" t="s">
        <v>2194</v>
      </c>
      <c r="J1109" s="107">
        <v>1.0</v>
      </c>
      <c r="K1109" s="93">
        <v>2.0</v>
      </c>
      <c r="L1109" s="15" t="s">
        <v>4147</v>
      </c>
      <c r="M1109" s="104" t="str">
        <f t="shared" si="1"/>
        <v>#REF!</v>
      </c>
      <c r="N1109" s="105">
        <f t="shared" si="2"/>
        <v>17280</v>
      </c>
      <c r="O1109" s="108">
        <f>IFERROR(IF(IF(LEFT(I1109,1)="B",VLOOKUP(A1109,'item dashboard'!A:K,11,0),"")&lt;1,0,IF(LEFT(I1109,1)="b",VLOOKUP(A1109,'item dashboard'!A:K,11,0),"")),"")</f>
        <v>0</v>
      </c>
      <c r="P1109" s="105" t="str">
        <f>IFERROR(VLOOKUP(A1109,[2]Sheet2!$A:$C,3,0),1)</f>
        <v>#ERROR!</v>
      </c>
      <c r="Q1109" s="109" t="str">
        <f>VLOOKUP(A1109,'item dashboard'!A:A,1,0)</f>
        <v>B-S18-BK16DOIC</v>
      </c>
      <c r="R1109" s="109"/>
      <c r="S1109" s="109"/>
    </row>
    <row r="1110" ht="12.75" customHeight="1">
      <c r="A1110" s="15" t="s">
        <v>2198</v>
      </c>
      <c r="B1110" s="15" t="s">
        <v>2199</v>
      </c>
      <c r="C1110" s="107">
        <v>0.016</v>
      </c>
      <c r="D1110" s="15" t="s">
        <v>4150</v>
      </c>
      <c r="E1110" s="93">
        <v>7200.0</v>
      </c>
      <c r="F1110" s="93">
        <v>1.0</v>
      </c>
      <c r="G1110" s="93">
        <v>23.19</v>
      </c>
      <c r="H1110" s="93">
        <v>3726.0</v>
      </c>
      <c r="I1110" s="15" t="s">
        <v>4146</v>
      </c>
      <c r="J1110" s="107">
        <v>0.007776</v>
      </c>
      <c r="K1110" s="93">
        <v>2.5</v>
      </c>
      <c r="L1110" s="15" t="s">
        <v>4147</v>
      </c>
      <c r="M1110" s="104" t="str">
        <f t="shared" si="1"/>
        <v>#REF!</v>
      </c>
      <c r="N1110" s="105">
        <f t="shared" si="2"/>
        <v>3725.743855</v>
      </c>
      <c r="O1110" s="108" t="str">
        <f>IFERROR(IF(IF(LEFT(I1110,1)="B",VLOOKUP(A1110,'item dashboard'!A:K,11,0),"")&lt;1,0,IF(LEFT(I1110,1)="b",VLOOKUP(A1110,'item dashboard'!A:K,11,0),"")),"")</f>
        <v/>
      </c>
      <c r="P1110" s="105" t="str">
        <f>IFERROR(VLOOKUP(A1110,[2]Sheet2!$A:$C,3,0),1)</f>
        <v>#ERROR!</v>
      </c>
      <c r="Q1110" s="109" t="str">
        <f>VLOOKUP(A1110,'item dashboard'!A:A,1,0)</f>
        <v>B-S18-W16</v>
      </c>
      <c r="R1110" s="109"/>
      <c r="S1110" s="109"/>
    </row>
    <row r="1111" ht="12.75" customHeight="1">
      <c r="A1111" s="15" t="s">
        <v>106</v>
      </c>
      <c r="B1111" s="15" t="s">
        <v>2200</v>
      </c>
      <c r="C1111" s="107">
        <v>0.026000000000000002</v>
      </c>
      <c r="D1111" s="15" t="s">
        <v>4150</v>
      </c>
      <c r="E1111" s="93">
        <v>7200.0</v>
      </c>
      <c r="F1111" s="93">
        <v>1.0</v>
      </c>
      <c r="G1111" s="93">
        <v>18.0</v>
      </c>
      <c r="H1111" s="93">
        <v>4800.0</v>
      </c>
      <c r="I1111" s="15" t="s">
        <v>4146</v>
      </c>
      <c r="J1111" s="107">
        <v>0.013000000000000001</v>
      </c>
      <c r="K1111" s="93">
        <v>2.5</v>
      </c>
      <c r="L1111" s="15" t="s">
        <v>4147</v>
      </c>
      <c r="M1111" s="104" t="str">
        <f t="shared" si="1"/>
        <v>#REF!</v>
      </c>
      <c r="N1111" s="105">
        <f t="shared" si="2"/>
        <v>4800</v>
      </c>
      <c r="O1111" s="108" t="str">
        <f>IFERROR(IF(IF(LEFT(I1111,1)="B",VLOOKUP(A1111,'item dashboard'!A:K,11,0),"")&lt;1,0,IF(LEFT(I1111,1)="b",VLOOKUP(A1111,'item dashboard'!A:K,11,0),"")),"")</f>
        <v/>
      </c>
      <c r="P1111" s="105" t="str">
        <f>IFERROR(VLOOKUP(A1111,[2]Sheet2!$A:$C,3,0),1)</f>
        <v>#ERROR!</v>
      </c>
      <c r="Q1111" s="109" t="str">
        <f>VLOOKUP(A1111,'item dashboard'!A:A,1,0)</f>
        <v>B-S20-N26</v>
      </c>
      <c r="R1111" s="109"/>
      <c r="S1111" s="109"/>
    </row>
    <row r="1112" ht="12.75" customHeight="1">
      <c r="A1112" s="15" t="s">
        <v>2201</v>
      </c>
      <c r="B1112" s="15" t="s">
        <v>2202</v>
      </c>
      <c r="C1112" s="107">
        <v>0.026000000000000002</v>
      </c>
      <c r="D1112" s="15" t="s">
        <v>4148</v>
      </c>
      <c r="E1112" s="93">
        <v>3600.0</v>
      </c>
      <c r="F1112" s="93">
        <v>1.0</v>
      </c>
      <c r="G1112" s="93">
        <v>5.0</v>
      </c>
      <c r="H1112" s="93">
        <v>17280.0</v>
      </c>
      <c r="I1112" s="15" t="s">
        <v>106</v>
      </c>
      <c r="J1112" s="107">
        <v>1.0</v>
      </c>
      <c r="K1112" s="93">
        <v>2.0</v>
      </c>
      <c r="L1112" s="15" t="s">
        <v>4147</v>
      </c>
      <c r="M1112" s="104" t="str">
        <f t="shared" si="1"/>
        <v>#REF!</v>
      </c>
      <c r="N1112" s="105">
        <f t="shared" si="2"/>
        <v>17280</v>
      </c>
      <c r="O1112" s="108">
        <f>IFERROR(IF(IF(LEFT(I1112,1)="B",VLOOKUP(A1112,'item dashboard'!A:K,11,0),"")&lt;1,0,IF(LEFT(I1112,1)="b",VLOOKUP(A1112,'item dashboard'!A:K,11,0),"")),"")</f>
        <v>0</v>
      </c>
      <c r="P1112" s="105" t="str">
        <f>IFERROR(VLOOKUP(A1112,[2]Sheet2!$A:$C,3,0),1)</f>
        <v>#ERROR!</v>
      </c>
      <c r="Q1112" s="109" t="str">
        <f>VLOOKUP(A1112,'item dashboard'!A:A,1,0)</f>
        <v>B-S20-N26ULT-F</v>
      </c>
      <c r="R1112" s="109"/>
      <c r="S1112" s="109"/>
    </row>
    <row r="1113" ht="12.75" customHeight="1">
      <c r="A1113" s="15" t="s">
        <v>2203</v>
      </c>
      <c r="B1113" s="15" t="s">
        <v>2204</v>
      </c>
      <c r="C1113" s="107">
        <v>0.026000000000000002</v>
      </c>
      <c r="D1113" s="15" t="s">
        <v>4148</v>
      </c>
      <c r="E1113" s="93">
        <v>3600.0</v>
      </c>
      <c r="F1113" s="93">
        <v>1.0</v>
      </c>
      <c r="G1113" s="93">
        <v>5.0</v>
      </c>
      <c r="H1113" s="93">
        <v>17280.0</v>
      </c>
      <c r="I1113" s="15" t="s">
        <v>106</v>
      </c>
      <c r="J1113" s="107">
        <v>1.0</v>
      </c>
      <c r="K1113" s="93">
        <v>2.0</v>
      </c>
      <c r="L1113" s="15" t="s">
        <v>4147</v>
      </c>
      <c r="M1113" s="104" t="str">
        <f t="shared" si="1"/>
        <v>#REF!</v>
      </c>
      <c r="N1113" s="105">
        <f t="shared" si="2"/>
        <v>17280</v>
      </c>
      <c r="O1113" s="108">
        <f>IFERROR(IF(IF(LEFT(I1113,1)="B",VLOOKUP(A1113,'item dashboard'!A:K,11,0),"")&lt;1,0,IF(LEFT(I1113,1)="b",VLOOKUP(A1113,'item dashboard'!A:K,11,0),"")),"")</f>
        <v>0</v>
      </c>
      <c r="P1113" s="105" t="str">
        <f>IFERROR(VLOOKUP(A1113,[2]Sheet2!$A:$C,3,0),1)</f>
        <v>#ERROR!</v>
      </c>
      <c r="Q1113" s="109" t="str">
        <f>VLOOKUP(A1113,'item dashboard'!A:A,1,0)</f>
        <v>B-S20-N26ULT-V</v>
      </c>
      <c r="R1113" s="109"/>
      <c r="S1113" s="109"/>
    </row>
    <row r="1114" ht="12.75" customHeight="1">
      <c r="A1114" s="15" t="s">
        <v>2205</v>
      </c>
      <c r="B1114" s="15" t="s">
        <v>2206</v>
      </c>
      <c r="C1114" s="107">
        <v>0.017</v>
      </c>
      <c r="D1114" s="15" t="s">
        <v>4150</v>
      </c>
      <c r="E1114" s="93">
        <v>7200.0</v>
      </c>
      <c r="F1114" s="93">
        <v>1.0</v>
      </c>
      <c r="G1114" s="93">
        <v>15.0</v>
      </c>
      <c r="H1114" s="93">
        <v>5760.0</v>
      </c>
      <c r="I1114" s="15" t="s">
        <v>4146</v>
      </c>
      <c r="J1114" s="107">
        <v>0.008262</v>
      </c>
      <c r="K1114" s="93">
        <v>2.5</v>
      </c>
      <c r="L1114" s="15" t="s">
        <v>4147</v>
      </c>
      <c r="M1114" s="104" t="str">
        <f t="shared" si="1"/>
        <v>#REF!</v>
      </c>
      <c r="N1114" s="105">
        <f t="shared" si="2"/>
        <v>5760</v>
      </c>
      <c r="O1114" s="108" t="str">
        <f>IFERROR(IF(IF(LEFT(I1114,1)="B",VLOOKUP(A1114,'item dashboard'!A:K,11,0),"")&lt;1,0,IF(LEFT(I1114,1)="b",VLOOKUP(A1114,'item dashboard'!A:K,11,0),"")),"")</f>
        <v/>
      </c>
      <c r="P1114" s="105" t="str">
        <f>IFERROR(VLOOKUP(A1114,[2]Sheet2!$A:$C,3,0),1)</f>
        <v>#ERROR!</v>
      </c>
      <c r="Q1114" s="109" t="str">
        <f>VLOOKUP(A1114,'item dashboard'!A:A,1,0)</f>
        <v>B-S22-BL17</v>
      </c>
      <c r="R1114" s="109"/>
      <c r="S1114" s="109"/>
    </row>
    <row r="1115" ht="12.75" customHeight="1">
      <c r="A1115" s="15" t="s">
        <v>2207</v>
      </c>
      <c r="B1115" s="15" t="s">
        <v>2206</v>
      </c>
      <c r="C1115" s="107">
        <v>0.026000000000000002</v>
      </c>
      <c r="D1115" s="15" t="s">
        <v>4150</v>
      </c>
      <c r="E1115" s="93">
        <v>7200.0</v>
      </c>
      <c r="F1115" s="93">
        <v>1.0</v>
      </c>
      <c r="G1115" s="93">
        <v>16.25</v>
      </c>
      <c r="H1115" s="93">
        <v>5317.0</v>
      </c>
      <c r="I1115" s="15" t="s">
        <v>4146</v>
      </c>
      <c r="J1115" s="107">
        <v>0.012636000000000001</v>
      </c>
      <c r="K1115" s="93">
        <v>2.5</v>
      </c>
      <c r="L1115" s="15" t="s">
        <v>4147</v>
      </c>
      <c r="M1115" s="104" t="str">
        <f t="shared" si="1"/>
        <v>#REF!</v>
      </c>
      <c r="N1115" s="105">
        <f t="shared" si="2"/>
        <v>5316.923077</v>
      </c>
      <c r="O1115" s="108" t="str">
        <f>IFERROR(IF(IF(LEFT(I1115,1)="B",VLOOKUP(A1115,'item dashboard'!A:K,11,0),"")&lt;1,0,IF(LEFT(I1115,1)="b",VLOOKUP(A1115,'item dashboard'!A:K,11,0),"")),"")</f>
        <v/>
      </c>
      <c r="P1115" s="105" t="str">
        <f>IFERROR(VLOOKUP(A1115,[2]Sheet2!$A:$C,3,0),1)</f>
        <v>#ERROR!</v>
      </c>
      <c r="Q1115" s="109" t="str">
        <f>VLOOKUP(A1115,'item dashboard'!A:A,1,0)</f>
        <v>B-S22-BL26</v>
      </c>
      <c r="R1115" s="109"/>
      <c r="S1115" s="109"/>
    </row>
    <row r="1116" ht="12.75" customHeight="1">
      <c r="A1116" s="15" t="s">
        <v>2208</v>
      </c>
      <c r="B1116" s="15" t="s">
        <v>2209</v>
      </c>
      <c r="C1116" s="107">
        <v>0.017</v>
      </c>
      <c r="D1116" s="15" t="s">
        <v>4150</v>
      </c>
      <c r="E1116" s="93">
        <v>7200.0</v>
      </c>
      <c r="F1116" s="93">
        <v>1.0</v>
      </c>
      <c r="G1116" s="93">
        <v>16.25</v>
      </c>
      <c r="H1116" s="93">
        <v>5317.0</v>
      </c>
      <c r="I1116" s="15" t="s">
        <v>4146</v>
      </c>
      <c r="J1116" s="107">
        <v>0.008262</v>
      </c>
      <c r="K1116" s="93">
        <v>2.5</v>
      </c>
      <c r="L1116" s="15" t="s">
        <v>4147</v>
      </c>
      <c r="M1116" s="104" t="str">
        <f t="shared" si="1"/>
        <v>#REF!</v>
      </c>
      <c r="N1116" s="105">
        <f t="shared" si="2"/>
        <v>5316.923077</v>
      </c>
      <c r="O1116" s="108" t="str">
        <f>IFERROR(IF(IF(LEFT(I1116,1)="B",VLOOKUP(A1116,'item dashboard'!A:K,11,0),"")&lt;1,0,IF(LEFT(I1116,1)="b",VLOOKUP(A1116,'item dashboard'!A:K,11,0),"")),"")</f>
        <v/>
      </c>
      <c r="P1116" s="105" t="str">
        <f>IFERROR(VLOOKUP(A1116,[2]Sheet2!$A:$C,3,0),1)</f>
        <v>#ERROR!</v>
      </c>
      <c r="Q1116" s="109" t="str">
        <f>VLOOKUP(A1116,'item dashboard'!A:A,1,0)</f>
        <v>B-S22-LBL-17</v>
      </c>
      <c r="R1116" s="109"/>
      <c r="S1116" s="109"/>
    </row>
    <row r="1117" ht="12.75" customHeight="1">
      <c r="A1117" s="15" t="s">
        <v>2210</v>
      </c>
      <c r="B1117" s="15" t="s">
        <v>2211</v>
      </c>
      <c r="C1117" s="107">
        <v>0.017</v>
      </c>
      <c r="D1117" s="15" t="s">
        <v>4148</v>
      </c>
      <c r="E1117" s="93">
        <v>3600.0</v>
      </c>
      <c r="F1117" s="93">
        <v>1.0</v>
      </c>
      <c r="G1117" s="93">
        <v>5.0</v>
      </c>
      <c r="H1117" s="93">
        <v>17280.0</v>
      </c>
      <c r="I1117" s="15" t="s">
        <v>2208</v>
      </c>
      <c r="J1117" s="107">
        <v>1.0</v>
      </c>
      <c r="K1117" s="93">
        <v>2.0</v>
      </c>
      <c r="L1117" s="15" t="s">
        <v>4149</v>
      </c>
      <c r="M1117" s="104" t="str">
        <f t="shared" si="1"/>
        <v>#REF!</v>
      </c>
      <c r="N1117" s="105">
        <f t="shared" si="2"/>
        <v>17280</v>
      </c>
      <c r="O1117" s="108">
        <f>IFERROR(IF(IF(LEFT(I1117,1)="B",VLOOKUP(A1117,'item dashboard'!A:K,11,0),"")&lt;1,0,IF(LEFT(I1117,1)="b",VLOOKUP(A1117,'item dashboard'!A:K,11,0),"")),"")</f>
        <v>0</v>
      </c>
      <c r="P1117" s="105" t="str">
        <f>IFERROR(VLOOKUP(A1117,[2]Sheet2!$A:$C,3,0),1)</f>
        <v>#ERROR!</v>
      </c>
      <c r="Q1117" s="109" t="str">
        <f>VLOOKUP(A1117,'item dashboard'!A:A,1,0)</f>
        <v>B-S22-LBL17RNG-SAN</v>
      </c>
      <c r="R1117" s="109"/>
      <c r="S1117" s="109"/>
    </row>
    <row r="1118" ht="12.75" customHeight="1">
      <c r="A1118" s="15" t="s">
        <v>2212</v>
      </c>
      <c r="B1118" s="15" t="s">
        <v>2213</v>
      </c>
      <c r="C1118" s="107">
        <v>0.017</v>
      </c>
      <c r="D1118" s="15" t="s">
        <v>4150</v>
      </c>
      <c r="E1118" s="93">
        <v>7200.0</v>
      </c>
      <c r="F1118" s="93">
        <v>1.0</v>
      </c>
      <c r="G1118" s="93">
        <v>16.25</v>
      </c>
      <c r="H1118" s="93">
        <v>5317.0</v>
      </c>
      <c r="I1118" s="15" t="s">
        <v>4146</v>
      </c>
      <c r="J1118" s="107">
        <v>0.0085</v>
      </c>
      <c r="K1118" s="93">
        <v>2.5</v>
      </c>
      <c r="L1118" s="15" t="s">
        <v>4147</v>
      </c>
      <c r="M1118" s="104" t="str">
        <f t="shared" si="1"/>
        <v>#REF!</v>
      </c>
      <c r="N1118" s="105">
        <f t="shared" si="2"/>
        <v>5316.923077</v>
      </c>
      <c r="O1118" s="108" t="str">
        <f>IFERROR(IF(IF(LEFT(I1118,1)="B",VLOOKUP(A1118,'item dashboard'!A:K,11,0),"")&lt;1,0,IF(LEFT(I1118,1)="b",VLOOKUP(A1118,'item dashboard'!A:K,11,0),"")),"")</f>
        <v/>
      </c>
      <c r="P1118" s="105" t="str">
        <f>IFERROR(VLOOKUP(A1118,[2]Sheet2!$A:$C,3,0),1)</f>
        <v>#ERROR!</v>
      </c>
      <c r="Q1118" s="109" t="str">
        <f>VLOOKUP(A1118,'item dashboard'!A:A,1,0)</f>
        <v>B-S22-N17</v>
      </c>
      <c r="R1118" s="109"/>
      <c r="S1118" s="109"/>
    </row>
    <row r="1119" ht="12.75" customHeight="1">
      <c r="A1119" s="15" t="s">
        <v>2214</v>
      </c>
      <c r="B1119" s="15" t="s">
        <v>2215</v>
      </c>
      <c r="C1119" s="107">
        <v>0.017</v>
      </c>
      <c r="D1119" s="15" t="s">
        <v>4148</v>
      </c>
      <c r="E1119" s="93">
        <v>7200.0</v>
      </c>
      <c r="F1119" s="93">
        <v>1.0</v>
      </c>
      <c r="G1119" s="93">
        <v>3.6</v>
      </c>
      <c r="H1119" s="93">
        <v>24000.0</v>
      </c>
      <c r="I1119" s="15" t="s">
        <v>2212</v>
      </c>
      <c r="J1119" s="107">
        <v>1.0</v>
      </c>
      <c r="K1119" s="93">
        <v>0.0</v>
      </c>
      <c r="L1119" s="15" t="s">
        <v>4149</v>
      </c>
      <c r="M1119" s="104" t="str">
        <f t="shared" si="1"/>
        <v>#REF!</v>
      </c>
      <c r="N1119" s="105">
        <f t="shared" si="2"/>
        <v>24000</v>
      </c>
      <c r="O1119" s="108">
        <f>IFERROR(IF(IF(LEFT(I1119,1)="B",VLOOKUP(A1119,'item dashboard'!A:K,11,0),"")&lt;1,0,IF(LEFT(I1119,1)="b",VLOOKUP(A1119,'item dashboard'!A:K,11,0),"")),"")</f>
        <v>0</v>
      </c>
      <c r="P1119" s="105" t="str">
        <f>IFERROR(VLOOKUP(A1119,[2]Sheet2!$A:$C,3,0),1)</f>
        <v>#ERROR!</v>
      </c>
      <c r="Q1119" s="109" t="str">
        <f>VLOOKUP(A1119,'item dashboard'!A:A,1,0)</f>
        <v>B-S22-N17GAB-MS</v>
      </c>
      <c r="R1119" s="109"/>
      <c r="S1119" s="109"/>
    </row>
    <row r="1120" ht="12.75" customHeight="1">
      <c r="A1120" s="15" t="s">
        <v>2216</v>
      </c>
      <c r="B1120" s="15" t="s">
        <v>2213</v>
      </c>
      <c r="C1120" s="107">
        <v>0.027000000000000003</v>
      </c>
      <c r="D1120" s="15" t="s">
        <v>4150</v>
      </c>
      <c r="E1120" s="93">
        <v>7200.0</v>
      </c>
      <c r="F1120" s="93">
        <v>1.0</v>
      </c>
      <c r="G1120" s="93">
        <v>16.25</v>
      </c>
      <c r="H1120" s="93">
        <v>5317.0</v>
      </c>
      <c r="I1120" s="15" t="s">
        <v>4146</v>
      </c>
      <c r="J1120" s="107">
        <v>0.013500000000000002</v>
      </c>
      <c r="K1120" s="93">
        <v>2.5</v>
      </c>
      <c r="L1120" s="15" t="s">
        <v>4147</v>
      </c>
      <c r="M1120" s="104" t="str">
        <f t="shared" si="1"/>
        <v>#REF!</v>
      </c>
      <c r="N1120" s="105">
        <f t="shared" si="2"/>
        <v>5316.923077</v>
      </c>
      <c r="O1120" s="108" t="str">
        <f>IFERROR(IF(IF(LEFT(I1120,1)="B",VLOOKUP(A1120,'item dashboard'!A:K,11,0),"")&lt;1,0,IF(LEFT(I1120,1)="b",VLOOKUP(A1120,'item dashboard'!A:K,11,0),"")),"")</f>
        <v/>
      </c>
      <c r="P1120" s="105" t="str">
        <f>IFERROR(VLOOKUP(A1120,[2]Sheet2!$A:$C,3,0),1)</f>
        <v>#ERROR!</v>
      </c>
      <c r="Q1120" s="109" t="str">
        <f>VLOOKUP(A1120,'item dashboard'!A:A,1,0)</f>
        <v>B-S22-N27</v>
      </c>
      <c r="R1120" s="109"/>
      <c r="S1120" s="109"/>
    </row>
    <row r="1121" ht="12.75" customHeight="1">
      <c r="A1121" s="15" t="s">
        <v>2217</v>
      </c>
      <c r="B1121" s="15" t="s">
        <v>2199</v>
      </c>
      <c r="C1121" s="107">
        <v>0.017</v>
      </c>
      <c r="D1121" s="15" t="s">
        <v>4150</v>
      </c>
      <c r="E1121" s="93">
        <v>7200.0</v>
      </c>
      <c r="F1121" s="93">
        <v>1.0</v>
      </c>
      <c r="G1121" s="93">
        <v>16.25</v>
      </c>
      <c r="H1121" s="93">
        <v>5317.0</v>
      </c>
      <c r="I1121" s="15" t="s">
        <v>4146</v>
      </c>
      <c r="J1121" s="107">
        <v>0.008262</v>
      </c>
      <c r="K1121" s="93">
        <v>2.5</v>
      </c>
      <c r="L1121" s="15" t="s">
        <v>4147</v>
      </c>
      <c r="M1121" s="104" t="str">
        <f t="shared" si="1"/>
        <v>#REF!</v>
      </c>
      <c r="N1121" s="105">
        <f t="shared" si="2"/>
        <v>5316.923077</v>
      </c>
      <c r="O1121" s="108" t="str">
        <f>IFERROR(IF(IF(LEFT(I1121,1)="B",VLOOKUP(A1121,'item dashboard'!A:K,11,0),"")&lt;1,0,IF(LEFT(I1121,1)="b",VLOOKUP(A1121,'item dashboard'!A:K,11,0),"")),"")</f>
        <v/>
      </c>
      <c r="P1121" s="105" t="str">
        <f>IFERROR(VLOOKUP(A1121,[2]Sheet2!$A:$C,3,0),1)</f>
        <v>#ERROR!</v>
      </c>
      <c r="Q1121" s="109" t="str">
        <f>VLOOKUP(A1121,'item dashboard'!A:A,1,0)</f>
        <v>B-S22-W17</v>
      </c>
      <c r="R1121" s="109"/>
      <c r="S1121" s="109"/>
    </row>
    <row r="1122" ht="12.75" customHeight="1">
      <c r="A1122" s="15" t="s">
        <v>2218</v>
      </c>
      <c r="B1122" s="15" t="s">
        <v>2219</v>
      </c>
      <c r="C1122" s="107">
        <v>0.017</v>
      </c>
      <c r="D1122" s="15" t="s">
        <v>4148</v>
      </c>
      <c r="E1122" s="93">
        <v>3600.0</v>
      </c>
      <c r="F1122" s="93">
        <v>1.0</v>
      </c>
      <c r="G1122" s="93">
        <v>5.0</v>
      </c>
      <c r="H1122" s="93">
        <v>17280.0</v>
      </c>
      <c r="I1122" s="15" t="s">
        <v>2217</v>
      </c>
      <c r="J1122" s="107">
        <v>1.0</v>
      </c>
      <c r="K1122" s="93">
        <v>2.0</v>
      </c>
      <c r="L1122" s="15" t="s">
        <v>4147</v>
      </c>
      <c r="M1122" s="104" t="str">
        <f t="shared" si="1"/>
        <v>#REF!</v>
      </c>
      <c r="N1122" s="105">
        <f t="shared" si="2"/>
        <v>17280</v>
      </c>
      <c r="O1122" s="108">
        <f>IFERROR(IF(IF(LEFT(I1122,1)="B",VLOOKUP(A1122,'item dashboard'!A:K,11,0),"")&lt;1,0,IF(LEFT(I1122,1)="b",VLOOKUP(A1122,'item dashboard'!A:K,11,0),"")),"")</f>
        <v>0</v>
      </c>
      <c r="P1122" s="105" t="str">
        <f>IFERROR(VLOOKUP(A1122,[2]Sheet2!$A:$C,3,0),1)</f>
        <v>#ERROR!</v>
      </c>
      <c r="Q1122" s="109" t="str">
        <f>VLOOKUP(A1122,'item dashboard'!A:A,1,0)</f>
        <v>B-S22-W17AEST</v>
      </c>
      <c r="R1122" s="109"/>
      <c r="S1122" s="109"/>
    </row>
    <row r="1123" ht="12.75" customHeight="1">
      <c r="A1123" s="15" t="s">
        <v>2220</v>
      </c>
      <c r="B1123" s="15" t="s">
        <v>2221</v>
      </c>
      <c r="C1123" s="107">
        <v>0.017</v>
      </c>
      <c r="D1123" s="15" t="s">
        <v>4150</v>
      </c>
      <c r="E1123" s="93">
        <v>7200.0</v>
      </c>
      <c r="F1123" s="93">
        <v>1.0</v>
      </c>
      <c r="G1123" s="93">
        <v>16.25</v>
      </c>
      <c r="H1123" s="93">
        <v>5317.0</v>
      </c>
      <c r="I1123" s="15" t="s">
        <v>4146</v>
      </c>
      <c r="J1123" s="107">
        <v>0.008262</v>
      </c>
      <c r="K1123" s="93">
        <v>2.5</v>
      </c>
      <c r="L1123" s="15" t="s">
        <v>4147</v>
      </c>
      <c r="M1123" s="104" t="str">
        <f t="shared" si="1"/>
        <v>#REF!</v>
      </c>
      <c r="N1123" s="105">
        <f t="shared" si="2"/>
        <v>5316.923077</v>
      </c>
      <c r="O1123" s="108" t="str">
        <f>IFERROR(IF(IF(LEFT(I1123,1)="B",VLOOKUP(A1123,'item dashboard'!A:K,11,0),"")&lt;1,0,IF(LEFT(I1123,1)="b",VLOOKUP(A1123,'item dashboard'!A:K,11,0),"")),"")</f>
        <v/>
      </c>
      <c r="P1123" s="105" t="str">
        <f>IFERROR(VLOOKUP(A1123,[2]Sheet2!$A:$C,3,0),1)</f>
        <v>#ERROR!</v>
      </c>
      <c r="Q1123" s="109" t="str">
        <f>VLOOKUP(A1123,'item dashboard'!A:A,1,0)</f>
        <v>B-S22-W17JAY</v>
      </c>
      <c r="R1123" s="109"/>
      <c r="S1123" s="109"/>
    </row>
    <row r="1124" ht="12.75" customHeight="1">
      <c r="A1124" s="15" t="s">
        <v>2222</v>
      </c>
      <c r="B1124" s="15" t="s">
        <v>2223</v>
      </c>
      <c r="C1124" s="107">
        <v>0.027000000000000003</v>
      </c>
      <c r="D1124" s="15" t="s">
        <v>4150</v>
      </c>
      <c r="E1124" s="93">
        <v>7200.0</v>
      </c>
      <c r="F1124" s="93">
        <v>1.0</v>
      </c>
      <c r="G1124" s="93">
        <v>16.25</v>
      </c>
      <c r="H1124" s="93">
        <v>5317.0</v>
      </c>
      <c r="I1124" s="15" t="s">
        <v>4146</v>
      </c>
      <c r="J1124" s="107">
        <v>0.013122</v>
      </c>
      <c r="K1124" s="93">
        <v>2.5</v>
      </c>
      <c r="L1124" s="15" t="s">
        <v>4147</v>
      </c>
      <c r="M1124" s="104" t="str">
        <f t="shared" si="1"/>
        <v>#REF!</v>
      </c>
      <c r="N1124" s="105">
        <f t="shared" si="2"/>
        <v>5316.923077</v>
      </c>
      <c r="O1124" s="108" t="str">
        <f>IFERROR(IF(IF(LEFT(I1124,1)="B",VLOOKUP(A1124,'item dashboard'!A:K,11,0),"")&lt;1,0,IF(LEFT(I1124,1)="b",VLOOKUP(A1124,'item dashboard'!A:K,11,0),"")),"")</f>
        <v/>
      </c>
      <c r="P1124" s="105" t="str">
        <f>IFERROR(VLOOKUP(A1124,[2]Sheet2!$A:$C,3,0),1)</f>
        <v>#ERROR!</v>
      </c>
      <c r="Q1124" s="109" t="str">
        <f>VLOOKUP(A1124,'item dashboard'!A:A,1,0)</f>
        <v>B-S22-W27</v>
      </c>
      <c r="R1124" s="109"/>
      <c r="S1124" s="109"/>
    </row>
    <row r="1125" ht="12.75" customHeight="1">
      <c r="A1125" s="15" t="s">
        <v>2224</v>
      </c>
      <c r="B1125" s="15" t="s">
        <v>2225</v>
      </c>
      <c r="C1125" s="107">
        <v>0.025</v>
      </c>
      <c r="D1125" s="15" t="s">
        <v>4158</v>
      </c>
      <c r="E1125" s="93">
        <v>7200.0</v>
      </c>
      <c r="F1125" s="93">
        <v>1.0</v>
      </c>
      <c r="G1125" s="93">
        <v>21.1</v>
      </c>
      <c r="H1125" s="93">
        <v>4095.0</v>
      </c>
      <c r="I1125" s="15" t="s">
        <v>4146</v>
      </c>
      <c r="J1125" s="107">
        <v>0.012199999999999999</v>
      </c>
      <c r="K1125" s="93">
        <v>2.5</v>
      </c>
      <c r="L1125" s="15" t="s">
        <v>4147</v>
      </c>
      <c r="M1125" s="104" t="str">
        <f t="shared" si="1"/>
        <v>#REF!</v>
      </c>
      <c r="N1125" s="105">
        <f t="shared" si="2"/>
        <v>4094.78673</v>
      </c>
      <c r="O1125" s="108" t="str">
        <f>IFERROR(IF(IF(LEFT(I1125,1)="B",VLOOKUP(A1125,'item dashboard'!A:K,11,0),"")&lt;1,0,IF(LEFT(I1125,1)="b",VLOOKUP(A1125,'item dashboard'!A:K,11,0),"")),"")</f>
        <v/>
      </c>
      <c r="P1125" s="105" t="str">
        <f>IFERROR(VLOOKUP(A1125,[2]Sheet2!$A:$C,3,0),1)</f>
        <v>#ERROR!</v>
      </c>
      <c r="Q1125" s="109" t="str">
        <f>VLOOKUP(A1125,'item dashboard'!A:A,1,0)</f>
        <v>B-S25-BK25</v>
      </c>
      <c r="R1125" s="109"/>
      <c r="S1125" s="109"/>
    </row>
    <row r="1126" ht="12.75" customHeight="1">
      <c r="A1126" s="15" t="s">
        <v>2226</v>
      </c>
      <c r="B1126" s="15" t="s">
        <v>2227</v>
      </c>
      <c r="C1126" s="107">
        <v>0.025</v>
      </c>
      <c r="D1126" s="15" t="s">
        <v>4158</v>
      </c>
      <c r="E1126" s="93">
        <v>7200.0</v>
      </c>
      <c r="F1126" s="93">
        <v>1.0</v>
      </c>
      <c r="G1126" s="93">
        <v>21.1</v>
      </c>
      <c r="H1126" s="93">
        <v>4095.0</v>
      </c>
      <c r="I1126" s="15" t="s">
        <v>4146</v>
      </c>
      <c r="J1126" s="107">
        <v>0.0125</v>
      </c>
      <c r="K1126" s="93">
        <v>2.5</v>
      </c>
      <c r="L1126" s="15" t="s">
        <v>4147</v>
      </c>
      <c r="M1126" s="104" t="str">
        <f t="shared" si="1"/>
        <v>#REF!</v>
      </c>
      <c r="N1126" s="105">
        <f t="shared" si="2"/>
        <v>4094.78673</v>
      </c>
      <c r="O1126" s="108" t="str">
        <f>IFERROR(IF(IF(LEFT(I1126,1)="B",VLOOKUP(A1126,'item dashboard'!A:K,11,0),"")&lt;1,0,IF(LEFT(I1126,1)="b",VLOOKUP(A1126,'item dashboard'!A:K,11,0),"")),"")</f>
        <v/>
      </c>
      <c r="P1126" s="105" t="str">
        <f>IFERROR(VLOOKUP(A1126,[2]Sheet2!$A:$C,3,0),1)</f>
        <v>#ERROR!</v>
      </c>
      <c r="Q1126" s="109" t="str">
        <f>VLOOKUP(A1126,'item dashboard'!A:A,1,0)</f>
        <v>B-S25-N25</v>
      </c>
      <c r="R1126" s="109"/>
      <c r="S1126" s="109"/>
    </row>
    <row r="1127" ht="12.75" customHeight="1">
      <c r="A1127" s="15" t="s">
        <v>2228</v>
      </c>
      <c r="B1127" s="15" t="s">
        <v>1295</v>
      </c>
      <c r="C1127" s="107">
        <v>0.025</v>
      </c>
      <c r="D1127" s="15" t="s">
        <v>4158</v>
      </c>
      <c r="E1127" s="93">
        <v>7200.0</v>
      </c>
      <c r="F1127" s="93">
        <v>1.0</v>
      </c>
      <c r="G1127" s="93">
        <v>21.1</v>
      </c>
      <c r="H1127" s="93">
        <v>4095.0</v>
      </c>
      <c r="I1127" s="15" t="s">
        <v>4146</v>
      </c>
      <c r="J1127" s="107">
        <v>0.012199999999999999</v>
      </c>
      <c r="K1127" s="93">
        <v>2.5</v>
      </c>
      <c r="L1127" s="15" t="s">
        <v>4147</v>
      </c>
      <c r="M1127" s="104" t="str">
        <f t="shared" si="1"/>
        <v>#REF!</v>
      </c>
      <c r="N1127" s="105">
        <f t="shared" si="2"/>
        <v>4094.78673</v>
      </c>
      <c r="O1127" s="108" t="str">
        <f>IFERROR(IF(IF(LEFT(I1127,1)="B",VLOOKUP(A1127,'item dashboard'!A:K,11,0),"")&lt;1,0,IF(LEFT(I1127,1)="b",VLOOKUP(A1127,'item dashboard'!A:K,11,0),"")),"")</f>
        <v/>
      </c>
      <c r="P1127" s="105" t="str">
        <f>IFERROR(VLOOKUP(A1127,[2]Sheet2!$A:$C,3,0),1)</f>
        <v>#ERROR!</v>
      </c>
      <c r="Q1127" s="109" t="str">
        <f>VLOOKUP(A1127,'item dashboard'!A:A,1,0)</f>
        <v>B-S25-RD25</v>
      </c>
      <c r="R1127" s="109"/>
      <c r="S1127" s="109"/>
    </row>
    <row r="1128" ht="12.75" customHeight="1">
      <c r="A1128" s="15" t="s">
        <v>2229</v>
      </c>
      <c r="B1128" s="15" t="s">
        <v>2230</v>
      </c>
      <c r="C1128" s="107">
        <v>0.025</v>
      </c>
      <c r="D1128" s="15" t="s">
        <v>4158</v>
      </c>
      <c r="E1128" s="93">
        <v>7200.0</v>
      </c>
      <c r="F1128" s="93">
        <v>1.0</v>
      </c>
      <c r="G1128" s="93">
        <v>21.1</v>
      </c>
      <c r="H1128" s="93">
        <v>4095.0</v>
      </c>
      <c r="I1128" s="15" t="s">
        <v>4146</v>
      </c>
      <c r="J1128" s="107">
        <v>0.012150000000000001</v>
      </c>
      <c r="K1128" s="93">
        <v>2.5</v>
      </c>
      <c r="L1128" s="15" t="s">
        <v>4147</v>
      </c>
      <c r="M1128" s="104" t="str">
        <f t="shared" si="1"/>
        <v>#REF!</v>
      </c>
      <c r="N1128" s="105">
        <f t="shared" si="2"/>
        <v>4094.78673</v>
      </c>
      <c r="O1128" s="108" t="str">
        <f>IFERROR(IF(IF(LEFT(I1128,1)="B",VLOOKUP(A1128,'item dashboard'!A:K,11,0),"")&lt;1,0,IF(LEFT(I1128,1)="b",VLOOKUP(A1128,'item dashboard'!A:K,11,0),"")),"")</f>
        <v/>
      </c>
      <c r="P1128" s="105" t="str">
        <f>IFERROR(VLOOKUP(A1128,[2]Sheet2!$A:$C,3,0),1)</f>
        <v>#ERROR!</v>
      </c>
      <c r="Q1128" s="109" t="str">
        <f>VLOOKUP(A1128,'item dashboard'!A:A,1,0)</f>
        <v>B-S25-W25</v>
      </c>
      <c r="R1128" s="109"/>
      <c r="S1128" s="109"/>
    </row>
    <row r="1129" ht="12.75" customHeight="1">
      <c r="A1129" s="15" t="s">
        <v>2231</v>
      </c>
      <c r="B1129" s="15" t="s">
        <v>2232</v>
      </c>
      <c r="C1129" s="107">
        <v>0.025</v>
      </c>
      <c r="D1129" s="15" t="s">
        <v>4148</v>
      </c>
      <c r="E1129" s="93">
        <v>3600.0</v>
      </c>
      <c r="F1129" s="93">
        <v>1.0</v>
      </c>
      <c r="G1129" s="93">
        <v>5.0</v>
      </c>
      <c r="H1129" s="93">
        <v>17280.0</v>
      </c>
      <c r="I1129" s="15" t="s">
        <v>2229</v>
      </c>
      <c r="J1129" s="107">
        <v>1.0</v>
      </c>
      <c r="K1129" s="93">
        <v>2.0</v>
      </c>
      <c r="L1129" s="15" t="s">
        <v>4147</v>
      </c>
      <c r="M1129" s="104" t="str">
        <f t="shared" si="1"/>
        <v>#REF!</v>
      </c>
      <c r="N1129" s="105">
        <f t="shared" si="2"/>
        <v>17280</v>
      </c>
      <c r="O1129" s="108">
        <f>IFERROR(IF(IF(LEFT(I1129,1)="B",VLOOKUP(A1129,'item dashboard'!A:K,11,0),"")&lt;1,0,IF(LEFT(I1129,1)="b",VLOOKUP(A1129,'item dashboard'!A:K,11,0),"")),"")</f>
        <v>0</v>
      </c>
      <c r="P1129" s="105" t="str">
        <f>IFERROR(VLOOKUP(A1129,[2]Sheet2!$A:$C,3,0),1)</f>
        <v>#ERROR!</v>
      </c>
      <c r="Q1129" s="109" t="str">
        <f>VLOOKUP(A1129,'item dashboard'!A:A,1,0)</f>
        <v>B-S25-W25AEST</v>
      </c>
      <c r="R1129" s="109"/>
      <c r="S1129" s="109"/>
    </row>
    <row r="1130" ht="12.75" customHeight="1">
      <c r="A1130" s="15" t="s">
        <v>2233</v>
      </c>
      <c r="B1130" s="15" t="s">
        <v>2234</v>
      </c>
      <c r="C1130" s="107">
        <v>0.028999999999999998</v>
      </c>
      <c r="D1130" s="15" t="s">
        <v>4158</v>
      </c>
      <c r="E1130" s="93">
        <v>7200.0</v>
      </c>
      <c r="F1130" s="93">
        <v>1.0</v>
      </c>
      <c r="G1130" s="93">
        <v>22.0</v>
      </c>
      <c r="H1130" s="93">
        <v>27516.0</v>
      </c>
      <c r="I1130" s="15" t="s">
        <v>4146</v>
      </c>
      <c r="J1130" s="107">
        <v>0.014152</v>
      </c>
      <c r="K1130" s="93">
        <v>2.5</v>
      </c>
      <c r="L1130" s="15" t="s">
        <v>4147</v>
      </c>
      <c r="M1130" s="104" t="str">
        <f t="shared" si="1"/>
        <v>#REF!</v>
      </c>
      <c r="N1130" s="105">
        <f t="shared" si="2"/>
        <v>3927.272727</v>
      </c>
      <c r="O1130" s="108" t="str">
        <f>IFERROR(IF(IF(LEFT(I1130,1)="B",VLOOKUP(A1130,'item dashboard'!A:K,11,0),"")&lt;1,0,IF(LEFT(I1130,1)="b",VLOOKUP(A1130,'item dashboard'!A:K,11,0),"")),"")</f>
        <v/>
      </c>
      <c r="P1130" s="105" t="str">
        <f>IFERROR(VLOOKUP(A1130,[2]Sheet2!$A:$C,3,0),1)</f>
        <v>#ERROR!</v>
      </c>
      <c r="Q1130" s="109" t="str">
        <f>VLOOKUP(A1130,'item dashboard'!A:A,1,0)</f>
        <v>B-S300-BK29</v>
      </c>
      <c r="R1130" s="109"/>
      <c r="S1130" s="109"/>
    </row>
    <row r="1131" ht="12.75" customHeight="1">
      <c r="A1131" s="15" t="s">
        <v>2239</v>
      </c>
      <c r="B1131" s="15" t="s">
        <v>2240</v>
      </c>
      <c r="C1131" s="107">
        <v>0.028999999999999998</v>
      </c>
      <c r="D1131" s="15" t="s">
        <v>4148</v>
      </c>
      <c r="E1131" s="93">
        <v>3600.0</v>
      </c>
      <c r="F1131" s="93">
        <v>1.0</v>
      </c>
      <c r="G1131" s="93">
        <v>5.0</v>
      </c>
      <c r="H1131" s="93">
        <v>17280.0</v>
      </c>
      <c r="I1131" s="15" t="s">
        <v>2233</v>
      </c>
      <c r="J1131" s="107">
        <v>1.0</v>
      </c>
      <c r="K1131" s="93">
        <v>2.0</v>
      </c>
      <c r="L1131" s="15" t="s">
        <v>4147</v>
      </c>
      <c r="M1131" s="104" t="str">
        <f t="shared" si="1"/>
        <v>#REF!</v>
      </c>
      <c r="N1131" s="105">
        <f t="shared" si="2"/>
        <v>17280</v>
      </c>
      <c r="O1131" s="108">
        <f>IFERROR(IF(IF(LEFT(I1131,1)="B",VLOOKUP(A1131,'item dashboard'!A:K,11,0),"")&lt;1,0,IF(LEFT(I1131,1)="b",VLOOKUP(A1131,'item dashboard'!A:K,11,0),"")),"")</f>
        <v>0</v>
      </c>
      <c r="P1131" s="105" t="str">
        <f>IFERROR(VLOOKUP(A1131,[2]Sheet2!$A:$C,3,0),1)</f>
        <v>#ERROR!</v>
      </c>
      <c r="Q1131" s="109" t="str">
        <f>VLOOKUP(A1131,'item dashboard'!A:A,1,0)</f>
        <v>B-S300-BK29-RIC</v>
      </c>
      <c r="R1131" s="109"/>
      <c r="S1131" s="109"/>
    </row>
    <row r="1132" ht="12.75" customHeight="1">
      <c r="A1132" s="15" t="s">
        <v>2241</v>
      </c>
      <c r="B1132" s="15" t="s">
        <v>2242</v>
      </c>
      <c r="C1132" s="107">
        <v>0.028999999999999998</v>
      </c>
      <c r="D1132" s="15" t="s">
        <v>4148</v>
      </c>
      <c r="E1132" s="93">
        <v>3600.0</v>
      </c>
      <c r="F1132" s="93">
        <v>1.0</v>
      </c>
      <c r="G1132" s="93">
        <v>5.0</v>
      </c>
      <c r="H1132" s="93">
        <v>17280.0</v>
      </c>
      <c r="I1132" s="15" t="s">
        <v>2233</v>
      </c>
      <c r="J1132" s="107">
        <v>1.0</v>
      </c>
      <c r="K1132" s="93">
        <v>2.0</v>
      </c>
      <c r="L1132" s="15" t="s">
        <v>4147</v>
      </c>
      <c r="M1132" s="104" t="str">
        <f t="shared" si="1"/>
        <v>#REF!</v>
      </c>
      <c r="N1132" s="105">
        <f t="shared" si="2"/>
        <v>17280</v>
      </c>
      <c r="O1132" s="108">
        <f>IFERROR(IF(IF(LEFT(I1132,1)="B",VLOOKUP(A1132,'item dashboard'!A:K,11,0),"")&lt;1,0,IF(LEFT(I1132,1)="b",VLOOKUP(A1132,'item dashboard'!A:K,11,0),"")),"")</f>
        <v>0</v>
      </c>
      <c r="P1132" s="105" t="str">
        <f>IFERROR(VLOOKUP(A1132,[2]Sheet2!$A:$C,3,0),1)</f>
        <v>#ERROR!</v>
      </c>
      <c r="Q1132" s="109" t="str">
        <f>VLOOKUP(A1132,'item dashboard'!A:A,1,0)</f>
        <v>B-S300-BK29-RIO</v>
      </c>
      <c r="R1132" s="109"/>
      <c r="S1132" s="109"/>
    </row>
    <row r="1133" ht="12.75" customHeight="1">
      <c r="A1133" s="15" t="s">
        <v>2235</v>
      </c>
      <c r="B1133" s="15" t="s">
        <v>2236</v>
      </c>
      <c r="C1133" s="107">
        <v>0.028999999999999998</v>
      </c>
      <c r="D1133" s="15" t="s">
        <v>4148</v>
      </c>
      <c r="E1133" s="93">
        <v>3600.0</v>
      </c>
      <c r="F1133" s="93">
        <v>1.0</v>
      </c>
      <c r="G1133" s="93">
        <v>5.0</v>
      </c>
      <c r="H1133" s="93">
        <v>17280.0</v>
      </c>
      <c r="I1133" s="15" t="s">
        <v>2233</v>
      </c>
      <c r="J1133" s="107">
        <v>1.0</v>
      </c>
      <c r="K1133" s="93">
        <v>2.0</v>
      </c>
      <c r="L1133" s="15" t="s">
        <v>4147</v>
      </c>
      <c r="M1133" s="104" t="str">
        <f t="shared" si="1"/>
        <v>#REF!</v>
      </c>
      <c r="N1133" s="105">
        <f t="shared" si="2"/>
        <v>17280</v>
      </c>
      <c r="O1133" s="108">
        <f>IFERROR(IF(IF(LEFT(I1133,1)="B",VLOOKUP(A1133,'item dashboard'!A:K,11,0),"")&lt;1,0,IF(LEFT(I1133,1)="b",VLOOKUP(A1133,'item dashboard'!A:K,11,0),"")),"")</f>
        <v>0</v>
      </c>
      <c r="P1133" s="105" t="str">
        <f>IFERROR(VLOOKUP(A1133,[2]Sheet2!$A:$C,3,0),1)</f>
        <v>#ERROR!</v>
      </c>
      <c r="Q1133" s="109" t="str">
        <f>VLOOKUP(A1133,'item dashboard'!A:A,1,0)</f>
        <v>B-S300-BK29DOIC</v>
      </c>
      <c r="R1133" s="109"/>
      <c r="S1133" s="109"/>
    </row>
    <row r="1134" ht="12.75" customHeight="1">
      <c r="A1134" s="15" t="s">
        <v>2237</v>
      </c>
      <c r="B1134" s="15" t="s">
        <v>2238</v>
      </c>
      <c r="C1134" s="107">
        <v>0.028999999999999998</v>
      </c>
      <c r="D1134" s="15" t="s">
        <v>4148</v>
      </c>
      <c r="E1134" s="93">
        <v>3600.0</v>
      </c>
      <c r="F1134" s="93">
        <v>1.0</v>
      </c>
      <c r="G1134" s="93">
        <v>4.0</v>
      </c>
      <c r="H1134" s="93">
        <v>168000.0</v>
      </c>
      <c r="I1134" s="15" t="s">
        <v>2233</v>
      </c>
      <c r="J1134" s="107">
        <v>1.0</v>
      </c>
      <c r="K1134" s="93">
        <v>0.0</v>
      </c>
      <c r="L1134" s="15" t="s">
        <v>4149</v>
      </c>
      <c r="M1134" s="104" t="str">
        <f t="shared" si="1"/>
        <v>#REF!</v>
      </c>
      <c r="N1134" s="105">
        <f t="shared" si="2"/>
        <v>21600</v>
      </c>
      <c r="O1134" s="108">
        <f>IFERROR(IF(IF(LEFT(I1134,1)="B",VLOOKUP(A1134,'item dashboard'!A:K,11,0),"")&lt;1,0,IF(LEFT(I1134,1)="b",VLOOKUP(A1134,'item dashboard'!A:K,11,0),"")),"")</f>
        <v>0</v>
      </c>
      <c r="P1134" s="105" t="str">
        <f>IFERROR(VLOOKUP(A1134,[2]Sheet2!$A:$C,3,0),1)</f>
        <v>#ERROR!</v>
      </c>
      <c r="Q1134" s="109" t="str">
        <f>VLOOKUP(A1134,'item dashboard'!A:A,1,0)</f>
        <v>B-S300-BK29ND</v>
      </c>
      <c r="R1134" s="109"/>
      <c r="S1134" s="109"/>
    </row>
    <row r="1135" ht="12.75" customHeight="1">
      <c r="A1135" s="15" t="s">
        <v>2243</v>
      </c>
      <c r="B1135" s="15" t="s">
        <v>2244</v>
      </c>
      <c r="C1135" s="107">
        <v>0.028999999999999998</v>
      </c>
      <c r="D1135" s="15" t="s">
        <v>4148</v>
      </c>
      <c r="E1135" s="93">
        <v>3600.0</v>
      </c>
      <c r="F1135" s="93">
        <v>1.0</v>
      </c>
      <c r="G1135" s="93">
        <v>4.0</v>
      </c>
      <c r="H1135" s="93">
        <v>168000.0</v>
      </c>
      <c r="I1135" s="15" t="s">
        <v>2233</v>
      </c>
      <c r="J1135" s="107">
        <v>1.0</v>
      </c>
      <c r="K1135" s="93">
        <v>0.0</v>
      </c>
      <c r="L1135" s="15" t="s">
        <v>4149</v>
      </c>
      <c r="M1135" s="104" t="str">
        <f t="shared" si="1"/>
        <v>#REF!</v>
      </c>
      <c r="N1135" s="105">
        <f t="shared" si="2"/>
        <v>21600</v>
      </c>
      <c r="O1135" s="108">
        <f>IFERROR(IF(IF(LEFT(I1135,1)="B",VLOOKUP(A1135,'item dashboard'!A:K,11,0),"")&lt;1,0,IF(LEFT(I1135,1)="b",VLOOKUP(A1135,'item dashboard'!A:K,11,0),"")),"")</f>
        <v>0</v>
      </c>
      <c r="P1135" s="105" t="str">
        <f>IFERROR(VLOOKUP(A1135,[2]Sheet2!$A:$C,3,0),1)</f>
        <v>#ERROR!</v>
      </c>
      <c r="Q1135" s="109" t="str">
        <f>VLOOKUP(A1135,'item dashboard'!A:A,1,0)</f>
        <v>B-S300-BK29RYT</v>
      </c>
      <c r="R1135" s="109"/>
      <c r="S1135" s="109"/>
    </row>
    <row r="1136" ht="12.75" customHeight="1">
      <c r="A1136" s="15" t="s">
        <v>2245</v>
      </c>
      <c r="B1136" s="15" t="s">
        <v>2246</v>
      </c>
      <c r="C1136" s="107">
        <v>0.028999999999999998</v>
      </c>
      <c r="D1136" s="15" t="s">
        <v>4158</v>
      </c>
      <c r="E1136" s="93">
        <v>7200.0</v>
      </c>
      <c r="F1136" s="93">
        <v>1.0</v>
      </c>
      <c r="G1136" s="93">
        <v>20.06</v>
      </c>
      <c r="H1136" s="93">
        <v>4308.0</v>
      </c>
      <c r="I1136" s="15" t="s">
        <v>4146</v>
      </c>
      <c r="J1136" s="107">
        <v>0.01421</v>
      </c>
      <c r="K1136" s="93">
        <v>2.5</v>
      </c>
      <c r="L1136" s="15" t="s">
        <v>4149</v>
      </c>
      <c r="M1136" s="104" t="str">
        <f t="shared" si="1"/>
        <v>#REF!</v>
      </c>
      <c r="N1136" s="105">
        <f t="shared" si="2"/>
        <v>4307.078764</v>
      </c>
      <c r="O1136" s="108" t="str">
        <f>IFERROR(IF(IF(LEFT(I1136,1)="B",VLOOKUP(A1136,'item dashboard'!A:K,11,0),"")&lt;1,0,IF(LEFT(I1136,1)="b",VLOOKUP(A1136,'item dashboard'!A:K,11,0),"")),"")</f>
        <v/>
      </c>
      <c r="P1136" s="105" t="str">
        <f>IFERROR(VLOOKUP(A1136,[2]Sheet2!$A:$C,3,0),1)</f>
        <v>#ERROR!</v>
      </c>
      <c r="Q1136" s="109" t="str">
        <f>VLOOKUP(A1136,'item dashboard'!A:A,1,0)</f>
        <v>B-S300-BN29</v>
      </c>
      <c r="R1136" s="109"/>
      <c r="S1136" s="109"/>
    </row>
    <row r="1137" ht="12.75" customHeight="1">
      <c r="A1137" s="15" t="s">
        <v>2247</v>
      </c>
      <c r="B1137" s="15" t="s">
        <v>2248</v>
      </c>
      <c r="C1137" s="107">
        <v>0.028999999999999998</v>
      </c>
      <c r="D1137" s="15" t="s">
        <v>4158</v>
      </c>
      <c r="E1137" s="93">
        <v>7200.0</v>
      </c>
      <c r="F1137" s="93">
        <v>1.0</v>
      </c>
      <c r="G1137" s="93">
        <v>20.06</v>
      </c>
      <c r="H1137" s="93">
        <v>4308.0</v>
      </c>
      <c r="I1137" s="15" t="s">
        <v>4146</v>
      </c>
      <c r="J1137" s="107">
        <v>0.01421</v>
      </c>
      <c r="K1137" s="93">
        <v>2.5</v>
      </c>
      <c r="L1137" s="15" t="s">
        <v>4149</v>
      </c>
      <c r="M1137" s="104" t="str">
        <f t="shared" si="1"/>
        <v>#REF!</v>
      </c>
      <c r="N1137" s="105">
        <f t="shared" si="2"/>
        <v>4307.078764</v>
      </c>
      <c r="O1137" s="108" t="str">
        <f>IFERROR(IF(IF(LEFT(I1137,1)="B",VLOOKUP(A1137,'item dashboard'!A:K,11,0),"")&lt;1,0,IF(LEFT(I1137,1)="b",VLOOKUP(A1137,'item dashboard'!A:K,11,0),"")),"")</f>
        <v/>
      </c>
      <c r="P1137" s="105" t="str">
        <f>IFERROR(VLOOKUP(A1137,[2]Sheet2!$A:$C,3,0),1)</f>
        <v>#ERROR!</v>
      </c>
      <c r="Q1137" s="109" t="str">
        <f>VLOOKUP(A1137,'item dashboard'!A:A,1,0)</f>
        <v>B-S300-DY29</v>
      </c>
      <c r="R1137" s="109"/>
      <c r="S1137" s="109"/>
    </row>
    <row r="1138" ht="12.75" customHeight="1">
      <c r="A1138" s="15" t="s">
        <v>2249</v>
      </c>
      <c r="B1138" s="15" t="s">
        <v>2250</v>
      </c>
      <c r="C1138" s="107">
        <v>0.028999999999999998</v>
      </c>
      <c r="D1138" s="15" t="s">
        <v>4158</v>
      </c>
      <c r="E1138" s="93">
        <v>7200.0</v>
      </c>
      <c r="F1138" s="93">
        <v>1.0</v>
      </c>
      <c r="G1138" s="93">
        <v>21.98</v>
      </c>
      <c r="H1138" s="93">
        <v>3931.0</v>
      </c>
      <c r="I1138" s="15" t="s">
        <v>4146</v>
      </c>
      <c r="J1138" s="107">
        <v>0.014499999999999999</v>
      </c>
      <c r="K1138" s="93">
        <v>2.5</v>
      </c>
      <c r="L1138" s="15" t="s">
        <v>4147</v>
      </c>
      <c r="M1138" s="104" t="str">
        <f t="shared" si="1"/>
        <v>#REF!</v>
      </c>
      <c r="N1138" s="105">
        <f t="shared" si="2"/>
        <v>3930.846224</v>
      </c>
      <c r="O1138" s="108" t="str">
        <f>IFERROR(IF(IF(LEFT(I1138,1)="B",VLOOKUP(A1138,'item dashboard'!A:K,11,0),"")&lt;1,0,IF(LEFT(I1138,1)="b",VLOOKUP(A1138,'item dashboard'!A:K,11,0),"")),"")</f>
        <v/>
      </c>
      <c r="P1138" s="105" t="str">
        <f>IFERROR(VLOOKUP(A1138,[2]Sheet2!$A:$C,3,0),1)</f>
        <v>#ERROR!</v>
      </c>
      <c r="Q1138" s="109" t="str">
        <f>VLOOKUP(A1138,'item dashboard'!A:A,1,0)</f>
        <v>B-S300-N29</v>
      </c>
      <c r="R1138" s="109"/>
      <c r="S1138" s="109"/>
    </row>
    <row r="1139" ht="12.75" customHeight="1">
      <c r="A1139" s="15" t="s">
        <v>2251</v>
      </c>
      <c r="B1139" s="15" t="s">
        <v>2252</v>
      </c>
      <c r="C1139" s="107">
        <v>0.028999999999999998</v>
      </c>
      <c r="D1139" s="15" t="s">
        <v>4148</v>
      </c>
      <c r="E1139" s="93">
        <v>3600.0</v>
      </c>
      <c r="F1139" s="93">
        <v>1.0</v>
      </c>
      <c r="G1139" s="93">
        <v>5.0</v>
      </c>
      <c r="H1139" s="93">
        <v>17280.0</v>
      </c>
      <c r="I1139" s="15" t="s">
        <v>2249</v>
      </c>
      <c r="J1139" s="107">
        <v>1.0</v>
      </c>
      <c r="K1139" s="93">
        <v>2.0</v>
      </c>
      <c r="L1139" s="15" t="s">
        <v>4147</v>
      </c>
      <c r="M1139" s="104" t="str">
        <f t="shared" si="1"/>
        <v>#REF!</v>
      </c>
      <c r="N1139" s="105">
        <f t="shared" si="2"/>
        <v>17280</v>
      </c>
      <c r="O1139" s="108">
        <f>IFERROR(IF(IF(LEFT(I1139,1)="B",VLOOKUP(A1139,'item dashboard'!A:K,11,0),"")&lt;1,0,IF(LEFT(I1139,1)="b",VLOOKUP(A1139,'item dashboard'!A:K,11,0),"")),"")</f>
        <v>0</v>
      </c>
      <c r="P1139" s="105" t="str">
        <f>IFERROR(VLOOKUP(A1139,[2]Sheet2!$A:$C,3,0),1)</f>
        <v>#ERROR!</v>
      </c>
      <c r="Q1139" s="109" t="str">
        <f>VLOOKUP(A1139,'item dashboard'!A:A,1,0)</f>
        <v>B-S300-N29CHEM-C</v>
      </c>
      <c r="R1139" s="109"/>
      <c r="S1139" s="109"/>
    </row>
    <row r="1140" ht="12.75" customHeight="1">
      <c r="A1140" s="15" t="s">
        <v>2253</v>
      </c>
      <c r="B1140" s="15" t="s">
        <v>2254</v>
      </c>
      <c r="C1140" s="107">
        <v>0.028999999999999998</v>
      </c>
      <c r="D1140" s="15" t="s">
        <v>4148</v>
      </c>
      <c r="E1140" s="93">
        <v>3600.0</v>
      </c>
      <c r="F1140" s="93">
        <v>1.0</v>
      </c>
      <c r="G1140" s="93">
        <v>5.0</v>
      </c>
      <c r="H1140" s="93">
        <v>17280.0</v>
      </c>
      <c r="I1140" s="15" t="s">
        <v>2249</v>
      </c>
      <c r="J1140" s="107">
        <v>1.0</v>
      </c>
      <c r="K1140" s="93">
        <v>2.0</v>
      </c>
      <c r="L1140" s="15" t="s">
        <v>4147</v>
      </c>
      <c r="M1140" s="104" t="str">
        <f t="shared" si="1"/>
        <v>#REF!</v>
      </c>
      <c r="N1140" s="105">
        <f t="shared" si="2"/>
        <v>17280</v>
      </c>
      <c r="O1140" s="108">
        <f>IFERROR(IF(IF(LEFT(I1140,1)="B",VLOOKUP(A1140,'item dashboard'!A:K,11,0),"")&lt;1,0,IF(LEFT(I1140,1)="b",VLOOKUP(A1140,'item dashboard'!A:K,11,0),"")),"")</f>
        <v>0</v>
      </c>
      <c r="P1140" s="105" t="str">
        <f>IFERROR(VLOOKUP(A1140,[2]Sheet2!$A:$C,3,0),1)</f>
        <v>#ERROR!</v>
      </c>
      <c r="Q1140" s="109" t="str">
        <f>VLOOKUP(A1140,'item dashboard'!A:A,1,0)</f>
        <v>B-S300-N29CHEM-G</v>
      </c>
      <c r="R1140" s="109"/>
      <c r="S1140" s="109"/>
    </row>
    <row r="1141" ht="12.75" customHeight="1">
      <c r="A1141" s="15" t="s">
        <v>2255</v>
      </c>
      <c r="B1141" s="15" t="s">
        <v>2256</v>
      </c>
      <c r="C1141" s="107">
        <v>0.028999999999999998</v>
      </c>
      <c r="D1141" s="15" t="s">
        <v>4148</v>
      </c>
      <c r="E1141" s="93">
        <v>1.0</v>
      </c>
      <c r="F1141" s="93">
        <v>1.0</v>
      </c>
      <c r="G1141" s="93">
        <v>3.6</v>
      </c>
      <c r="H1141" s="93">
        <v>24000.0</v>
      </c>
      <c r="I1141" s="15" t="s">
        <v>2249</v>
      </c>
      <c r="J1141" s="107">
        <v>1.0</v>
      </c>
      <c r="K1141" s="93">
        <v>0.0</v>
      </c>
      <c r="L1141" s="15" t="s">
        <v>4149</v>
      </c>
      <c r="M1141" s="104" t="str">
        <f t="shared" si="1"/>
        <v>#REF!</v>
      </c>
      <c r="N1141" s="105">
        <f t="shared" si="2"/>
        <v>24000</v>
      </c>
      <c r="O1141" s="108">
        <f>IFERROR(IF(IF(LEFT(I1141,1)="B",VLOOKUP(A1141,'item dashboard'!A:K,11,0),"")&lt;1,0,IF(LEFT(I1141,1)="b",VLOOKUP(A1141,'item dashboard'!A:K,11,0),"")),"")</f>
        <v>0</v>
      </c>
      <c r="P1141" s="105" t="str">
        <f>IFERROR(VLOOKUP(A1141,[2]Sheet2!$A:$C,3,0),1)</f>
        <v>#ERROR!</v>
      </c>
      <c r="Q1141" s="109" t="str">
        <f>VLOOKUP(A1141,'item dashboard'!A:A,1,0)</f>
        <v>B-S300-N29GAB-MS</v>
      </c>
      <c r="R1141" s="109"/>
      <c r="S1141" s="109"/>
    </row>
    <row r="1142" ht="12.75" customHeight="1">
      <c r="A1142" s="15" t="s">
        <v>2257</v>
      </c>
      <c r="B1142" s="15" t="s">
        <v>2258</v>
      </c>
      <c r="C1142" s="107">
        <v>0.3</v>
      </c>
      <c r="D1142" s="15" t="s">
        <v>4148</v>
      </c>
      <c r="E1142" s="93">
        <v>3600.0</v>
      </c>
      <c r="F1142" s="93">
        <v>1.0</v>
      </c>
      <c r="G1142" s="93">
        <v>5.0</v>
      </c>
      <c r="H1142" s="93">
        <v>17280.0</v>
      </c>
      <c r="I1142" s="15" t="s">
        <v>2249</v>
      </c>
      <c r="J1142" s="107">
        <v>1.0</v>
      </c>
      <c r="K1142" s="93">
        <v>0.0</v>
      </c>
      <c r="L1142" s="15" t="s">
        <v>4149</v>
      </c>
      <c r="M1142" s="104" t="str">
        <f t="shared" si="1"/>
        <v>#REF!</v>
      </c>
      <c r="N1142" s="105">
        <f t="shared" si="2"/>
        <v>17280</v>
      </c>
      <c r="O1142" s="108">
        <f>IFERROR(IF(IF(LEFT(I1142,1)="B",VLOOKUP(A1142,'item dashboard'!A:K,11,0),"")&lt;1,0,IF(LEFT(I1142,1)="b",VLOOKUP(A1142,'item dashboard'!A:K,11,0),"")),"")</f>
        <v>0</v>
      </c>
      <c r="P1142" s="105" t="str">
        <f>IFERROR(VLOOKUP(A1142,[2]Sheet2!$A:$C,3,0),1)</f>
        <v>#ERROR!</v>
      </c>
      <c r="Q1142" s="109" t="str">
        <f>VLOOKUP(A1142,'item dashboard'!A:A,1,0)</f>
        <v>B-S300-N29PREBLU</v>
      </c>
      <c r="R1142" s="109"/>
      <c r="S1142" s="109"/>
    </row>
    <row r="1143" ht="12.75" customHeight="1">
      <c r="A1143" s="15" t="s">
        <v>2259</v>
      </c>
      <c r="B1143" s="15" t="s">
        <v>2260</v>
      </c>
      <c r="C1143" s="107">
        <v>0.028999999999999998</v>
      </c>
      <c r="D1143" s="15" t="s">
        <v>4148</v>
      </c>
      <c r="E1143" s="93">
        <v>3600.0</v>
      </c>
      <c r="F1143" s="93">
        <v>1.0</v>
      </c>
      <c r="G1143" s="93">
        <v>5.0</v>
      </c>
      <c r="H1143" s="93">
        <v>17280.0</v>
      </c>
      <c r="I1143" s="15" t="s">
        <v>2249</v>
      </c>
      <c r="J1143" s="107">
        <v>1.0</v>
      </c>
      <c r="K1143" s="93">
        <v>2.0</v>
      </c>
      <c r="L1143" s="15" t="s">
        <v>4149</v>
      </c>
      <c r="M1143" s="104" t="str">
        <f t="shared" si="1"/>
        <v>#REF!</v>
      </c>
      <c r="N1143" s="105">
        <f t="shared" si="2"/>
        <v>17280</v>
      </c>
      <c r="O1143" s="108">
        <f>IFERROR(IF(IF(LEFT(I1143,1)="B",VLOOKUP(A1143,'item dashboard'!A:K,11,0),"")&lt;1,0,IF(LEFT(I1143,1)="b",VLOOKUP(A1143,'item dashboard'!A:K,11,0),"")),"")</f>
        <v>0</v>
      </c>
      <c r="P1143" s="105" t="str">
        <f>IFERROR(VLOOKUP(A1143,[2]Sheet2!$A:$C,3,0),1)</f>
        <v>#ERROR!</v>
      </c>
      <c r="Q1143" s="109" t="str">
        <f>VLOOKUP(A1143,'item dashboard'!A:A,1,0)</f>
        <v>B-S300-N29SERA</v>
      </c>
      <c r="R1143" s="109"/>
      <c r="S1143" s="109"/>
    </row>
    <row r="1144" ht="12.75" customHeight="1">
      <c r="A1144" s="15" t="s">
        <v>2261</v>
      </c>
      <c r="B1144" s="15" t="s">
        <v>2262</v>
      </c>
      <c r="C1144" s="107">
        <v>0.028999999999999998</v>
      </c>
      <c r="D1144" s="15" t="s">
        <v>4158</v>
      </c>
      <c r="E1144" s="93">
        <v>7200.0</v>
      </c>
      <c r="F1144" s="93">
        <v>1.0</v>
      </c>
      <c r="G1144" s="93">
        <v>22.0</v>
      </c>
      <c r="H1144" s="93">
        <v>27516.0</v>
      </c>
      <c r="I1144" s="15" t="s">
        <v>4146</v>
      </c>
      <c r="J1144" s="107">
        <v>0.014094</v>
      </c>
      <c r="K1144" s="93">
        <v>2.5</v>
      </c>
      <c r="L1144" s="15" t="s">
        <v>4147</v>
      </c>
      <c r="M1144" s="104" t="str">
        <f t="shared" si="1"/>
        <v>#REF!</v>
      </c>
      <c r="N1144" s="105">
        <f t="shared" si="2"/>
        <v>3927.272727</v>
      </c>
      <c r="O1144" s="108" t="str">
        <f>IFERROR(IF(IF(LEFT(I1144,1)="B",VLOOKUP(A1144,'item dashboard'!A:K,11,0),"")&lt;1,0,IF(LEFT(I1144,1)="b",VLOOKUP(A1144,'item dashboard'!A:K,11,0),"")),"")</f>
        <v/>
      </c>
      <c r="P1144" s="105" t="str">
        <f>IFERROR(VLOOKUP(A1144,[2]Sheet2!$A:$C,3,0),1)</f>
        <v>#ERROR!</v>
      </c>
      <c r="Q1144" s="109" t="str">
        <f>VLOOKUP(A1144,'item dashboard'!A:A,1,0)</f>
        <v>B-S300-W29</v>
      </c>
      <c r="R1144" s="109"/>
      <c r="S1144" s="109"/>
    </row>
    <row r="1145" ht="12.75" customHeight="1">
      <c r="A1145" s="15" t="s">
        <v>133</v>
      </c>
      <c r="B1145" s="15" t="s">
        <v>2263</v>
      </c>
      <c r="C1145" s="107">
        <v>0.005</v>
      </c>
      <c r="D1145" s="15" t="s">
        <v>4150</v>
      </c>
      <c r="E1145" s="93">
        <v>7200.0</v>
      </c>
      <c r="F1145" s="93">
        <v>1.0</v>
      </c>
      <c r="G1145" s="93">
        <v>18.0</v>
      </c>
      <c r="H1145" s="93">
        <v>4800.0</v>
      </c>
      <c r="I1145" s="15" t="s">
        <v>4146</v>
      </c>
      <c r="J1145" s="107">
        <v>0.0025</v>
      </c>
      <c r="K1145" s="93">
        <v>2.5</v>
      </c>
      <c r="L1145" s="15" t="s">
        <v>4147</v>
      </c>
      <c r="M1145" s="104" t="str">
        <f t="shared" si="1"/>
        <v>#REF!</v>
      </c>
      <c r="N1145" s="105">
        <f t="shared" si="2"/>
        <v>4800</v>
      </c>
      <c r="O1145" s="108" t="str">
        <f>IFERROR(IF(IF(LEFT(I1145,1)="B",VLOOKUP(A1145,'item dashboard'!A:K,11,0),"")&lt;1,0,IF(LEFT(I1145,1)="b",VLOOKUP(A1145,'item dashboard'!A:K,11,0),"")),"")</f>
        <v/>
      </c>
      <c r="P1145" s="105" t="str">
        <f>IFERROR(VLOOKUP(A1145,[2]Sheet2!$A:$C,3,0),1)</f>
        <v>#ERROR!</v>
      </c>
      <c r="Q1145" s="109" t="str">
        <f>VLOOKUP(A1145,'item dashboard'!A:A,1,0)</f>
        <v>B-S33-N5</v>
      </c>
      <c r="R1145" s="109"/>
      <c r="S1145" s="109"/>
    </row>
    <row r="1146" ht="12.75" customHeight="1">
      <c r="A1146" s="15" t="s">
        <v>2264</v>
      </c>
      <c r="B1146" s="15" t="s">
        <v>2265</v>
      </c>
      <c r="C1146" s="107">
        <v>0.005</v>
      </c>
      <c r="D1146" s="15" t="s">
        <v>4148</v>
      </c>
      <c r="E1146" s="93">
        <v>3600.0</v>
      </c>
      <c r="F1146" s="93">
        <v>1.0</v>
      </c>
      <c r="G1146" s="93">
        <v>5.0</v>
      </c>
      <c r="H1146" s="93">
        <v>17280.0</v>
      </c>
      <c r="I1146" s="15" t="s">
        <v>133</v>
      </c>
      <c r="J1146" s="107">
        <v>1.0</v>
      </c>
      <c r="K1146" s="93">
        <v>2.0</v>
      </c>
      <c r="L1146" s="15" t="s">
        <v>4147</v>
      </c>
      <c r="M1146" s="104" t="str">
        <f t="shared" si="1"/>
        <v>#REF!</v>
      </c>
      <c r="N1146" s="105">
        <f t="shared" si="2"/>
        <v>17280</v>
      </c>
      <c r="O1146" s="108">
        <f>IFERROR(IF(IF(LEFT(I1146,1)="B",VLOOKUP(A1146,'item dashboard'!A:K,11,0),"")&lt;1,0,IF(LEFT(I1146,1)="b",VLOOKUP(A1146,'item dashboard'!A:K,11,0),"")),"")</f>
        <v>0</v>
      </c>
      <c r="P1146" s="105" t="str">
        <f>IFERROR(VLOOKUP(A1146,[2]Sheet2!$A:$C,3,0),1)</f>
        <v>#ERROR!</v>
      </c>
      <c r="Q1146" s="109" t="str">
        <f>VLOOKUP(A1146,'item dashboard'!A:A,1,0)</f>
        <v>B-S33-N5BR</v>
      </c>
      <c r="R1146" s="109"/>
      <c r="S1146" s="109"/>
    </row>
    <row r="1147" ht="12.75" customHeight="1">
      <c r="A1147" s="15" t="s">
        <v>2266</v>
      </c>
      <c r="B1147" s="15" t="s">
        <v>2267</v>
      </c>
      <c r="C1147" s="107">
        <v>0.005</v>
      </c>
      <c r="D1147" s="15" t="s">
        <v>4148</v>
      </c>
      <c r="E1147" s="93">
        <v>3600.0</v>
      </c>
      <c r="F1147" s="93">
        <v>1.0</v>
      </c>
      <c r="G1147" s="93">
        <v>5.0</v>
      </c>
      <c r="H1147" s="93">
        <v>17280.0</v>
      </c>
      <c r="I1147" s="15" t="s">
        <v>133</v>
      </c>
      <c r="J1147" s="107">
        <v>1.0</v>
      </c>
      <c r="K1147" s="93">
        <v>2.0</v>
      </c>
      <c r="L1147" s="15" t="s">
        <v>4147</v>
      </c>
      <c r="M1147" s="104" t="str">
        <f t="shared" si="1"/>
        <v>#REF!</v>
      </c>
      <c r="N1147" s="105">
        <f t="shared" si="2"/>
        <v>17280</v>
      </c>
      <c r="O1147" s="108">
        <f>IFERROR(IF(IF(LEFT(I1147,1)="B",VLOOKUP(A1147,'item dashboard'!A:K,11,0),"")&lt;1,0,IF(LEFT(I1147,1)="b",VLOOKUP(A1147,'item dashboard'!A:K,11,0),"")),"")</f>
        <v>0</v>
      </c>
      <c r="P1147" s="105" t="str">
        <f>IFERROR(VLOOKUP(A1147,[2]Sheet2!$A:$C,3,0),1)</f>
        <v>#ERROR!</v>
      </c>
      <c r="Q1147" s="109" t="str">
        <f>VLOOKUP(A1147,'item dashboard'!A:A,1,0)</f>
        <v>B-S33-N5BR-SH</v>
      </c>
      <c r="R1147" s="109"/>
      <c r="S1147" s="109"/>
    </row>
    <row r="1148" ht="12.75" customHeight="1">
      <c r="A1148" s="15" t="s">
        <v>2268</v>
      </c>
      <c r="B1148" s="15" t="s">
        <v>2263</v>
      </c>
      <c r="C1148" s="107">
        <v>0.005</v>
      </c>
      <c r="D1148" s="15" t="s">
        <v>4150</v>
      </c>
      <c r="E1148" s="93">
        <v>7200.0</v>
      </c>
      <c r="F1148" s="93">
        <v>1.0</v>
      </c>
      <c r="G1148" s="93">
        <v>18.0</v>
      </c>
      <c r="H1148" s="93">
        <v>4800.0</v>
      </c>
      <c r="I1148" s="15" t="s">
        <v>4146</v>
      </c>
      <c r="J1148" s="107">
        <v>0.0025</v>
      </c>
      <c r="K1148" s="93">
        <v>2.5</v>
      </c>
      <c r="L1148" s="15" t="s">
        <v>4147</v>
      </c>
      <c r="M1148" s="104" t="str">
        <f t="shared" si="1"/>
        <v>#REF!</v>
      </c>
      <c r="N1148" s="105">
        <f t="shared" si="2"/>
        <v>4800</v>
      </c>
      <c r="O1148" s="108" t="str">
        <f>IFERROR(IF(IF(LEFT(I1148,1)="B",VLOOKUP(A1148,'item dashboard'!A:K,11,0),"")&lt;1,0,IF(LEFT(I1148,1)="b",VLOOKUP(A1148,'item dashboard'!A:K,11,0),"")),"")</f>
        <v/>
      </c>
      <c r="P1148" s="105" t="str">
        <f>IFERROR(VLOOKUP(A1148,[2]Sheet2!$A:$C,3,0),1)</f>
        <v>#ERROR!</v>
      </c>
      <c r="Q1148" s="109" t="str">
        <f>VLOOKUP(A1148,'item dashboard'!A:A,1,0)</f>
        <v>B-S33-N5EXP</v>
      </c>
      <c r="R1148" s="109"/>
      <c r="S1148" s="109"/>
    </row>
    <row r="1149" ht="12.75" customHeight="1">
      <c r="A1149" s="15" t="s">
        <v>2269</v>
      </c>
      <c r="B1149" s="15" t="s">
        <v>2270</v>
      </c>
      <c r="C1149" s="107">
        <v>0.005</v>
      </c>
      <c r="D1149" s="15" t="s">
        <v>4148</v>
      </c>
      <c r="E1149" s="93">
        <v>3600.0</v>
      </c>
      <c r="F1149" s="93">
        <v>1.0</v>
      </c>
      <c r="G1149" s="93">
        <v>5.0</v>
      </c>
      <c r="H1149" s="93">
        <v>17280.0</v>
      </c>
      <c r="I1149" s="15" t="s">
        <v>133</v>
      </c>
      <c r="J1149" s="107">
        <v>1.0</v>
      </c>
      <c r="K1149" s="93">
        <v>2.0</v>
      </c>
      <c r="L1149" s="15" t="s">
        <v>4147</v>
      </c>
      <c r="M1149" s="104" t="str">
        <f t="shared" si="1"/>
        <v>#REF!</v>
      </c>
      <c r="N1149" s="105">
        <f t="shared" si="2"/>
        <v>17280</v>
      </c>
      <c r="O1149" s="108">
        <f>IFERROR(IF(IF(LEFT(I1149,1)="B",VLOOKUP(A1149,'item dashboard'!A:K,11,0),"")&lt;1,0,IF(LEFT(I1149,1)="b",VLOOKUP(A1149,'item dashboard'!A:K,11,0),"")),"")</f>
        <v>0</v>
      </c>
      <c r="P1149" s="105" t="str">
        <f>IFERROR(VLOOKUP(A1149,[2]Sheet2!$A:$C,3,0),1)</f>
        <v>#ERROR!</v>
      </c>
      <c r="Q1149" s="109" t="str">
        <f>VLOOKUP(A1149,'item dashboard'!A:A,1,0)</f>
        <v>B-S33-N5TUKAI</v>
      </c>
      <c r="R1149" s="109"/>
      <c r="S1149" s="109"/>
    </row>
    <row r="1150" ht="12.75" customHeight="1">
      <c r="A1150" s="15" t="s">
        <v>2271</v>
      </c>
      <c r="B1150" s="15" t="s">
        <v>2272</v>
      </c>
      <c r="C1150" s="107">
        <v>0.005</v>
      </c>
      <c r="D1150" s="15" t="s">
        <v>4150</v>
      </c>
      <c r="E1150" s="93">
        <v>7200.0</v>
      </c>
      <c r="F1150" s="93">
        <v>1.0</v>
      </c>
      <c r="G1150" s="93">
        <v>18.0</v>
      </c>
      <c r="H1150" s="93">
        <v>4800.0</v>
      </c>
      <c r="I1150" s="15" t="s">
        <v>4146</v>
      </c>
      <c r="J1150" s="107">
        <v>0.00245</v>
      </c>
      <c r="K1150" s="93">
        <v>2.5</v>
      </c>
      <c r="L1150" s="15" t="s">
        <v>4147</v>
      </c>
      <c r="M1150" s="104" t="str">
        <f t="shared" si="1"/>
        <v>#REF!</v>
      </c>
      <c r="N1150" s="105">
        <f t="shared" si="2"/>
        <v>4800</v>
      </c>
      <c r="O1150" s="108" t="str">
        <f>IFERROR(IF(IF(LEFT(I1150,1)="B",VLOOKUP(A1150,'item dashboard'!A:K,11,0),"")&lt;1,0,IF(LEFT(I1150,1)="b",VLOOKUP(A1150,'item dashboard'!A:K,11,0),"")),"")</f>
        <v/>
      </c>
      <c r="P1150" s="105" t="str">
        <f>IFERROR(VLOOKUP(A1150,[2]Sheet2!$A:$C,3,0),1)</f>
        <v>#ERROR!</v>
      </c>
      <c r="Q1150" s="109" t="str">
        <f>VLOOKUP(A1150,'item dashboard'!A:A,1,0)</f>
        <v>B-S33-PPK5</v>
      </c>
      <c r="R1150" s="109"/>
      <c r="S1150" s="109"/>
    </row>
    <row r="1151" ht="12.75" customHeight="1">
      <c r="A1151" s="15" t="s">
        <v>2273</v>
      </c>
      <c r="B1151" s="15" t="s">
        <v>2272</v>
      </c>
      <c r="C1151" s="107">
        <v>0.005</v>
      </c>
      <c r="D1151" s="15" t="s">
        <v>4150</v>
      </c>
      <c r="E1151" s="93">
        <v>7200.0</v>
      </c>
      <c r="F1151" s="93">
        <v>1.0</v>
      </c>
      <c r="G1151" s="93">
        <v>18.0</v>
      </c>
      <c r="H1151" s="93">
        <v>4800.0</v>
      </c>
      <c r="I1151" s="15" t="s">
        <v>4146</v>
      </c>
      <c r="J1151" s="107">
        <v>0.00243</v>
      </c>
      <c r="K1151" s="93">
        <v>2.5</v>
      </c>
      <c r="L1151" s="15" t="s">
        <v>4147</v>
      </c>
      <c r="M1151" s="104" t="str">
        <f t="shared" si="1"/>
        <v>#REF!</v>
      </c>
      <c r="N1151" s="105">
        <f t="shared" si="2"/>
        <v>4800</v>
      </c>
      <c r="O1151" s="108" t="str">
        <f>IFERROR(IF(IF(LEFT(I1151,1)="B",VLOOKUP(A1151,'item dashboard'!A:K,11,0),"")&lt;1,0,IF(LEFT(I1151,1)="b",VLOOKUP(A1151,'item dashboard'!A:K,11,0),"")),"")</f>
        <v/>
      </c>
      <c r="P1151" s="105" t="str">
        <f>IFERROR(VLOOKUP(A1151,[2]Sheet2!$A:$C,3,0),1)</f>
        <v>#ERROR!</v>
      </c>
      <c r="Q1151" s="109" t="str">
        <f>VLOOKUP(A1151,'item dashboard'!A:A,1,0)</f>
        <v>B-S33-PPK5EXP</v>
      </c>
      <c r="R1151" s="109"/>
      <c r="S1151" s="109"/>
    </row>
    <row r="1152" ht="12.75" customHeight="1">
      <c r="A1152" s="15" t="s">
        <v>2274</v>
      </c>
      <c r="B1152" s="15" t="s">
        <v>2275</v>
      </c>
      <c r="C1152" s="107">
        <v>0.005</v>
      </c>
      <c r="D1152" s="15" t="s">
        <v>4150</v>
      </c>
      <c r="E1152" s="93">
        <v>7200.0</v>
      </c>
      <c r="F1152" s="93">
        <v>1.0</v>
      </c>
      <c r="G1152" s="93">
        <v>18.0</v>
      </c>
      <c r="H1152" s="93">
        <v>4800.0</v>
      </c>
      <c r="I1152" s="15" t="s">
        <v>4146</v>
      </c>
      <c r="J1152" s="107">
        <v>0.00243</v>
      </c>
      <c r="K1152" s="93">
        <v>2.5</v>
      </c>
      <c r="L1152" s="15" t="s">
        <v>4147</v>
      </c>
      <c r="M1152" s="104" t="str">
        <f t="shared" si="1"/>
        <v>#REF!</v>
      </c>
      <c r="N1152" s="105">
        <f t="shared" si="2"/>
        <v>4800</v>
      </c>
      <c r="O1152" s="108" t="str">
        <f>IFERROR(IF(IF(LEFT(I1152,1)="B",VLOOKUP(A1152,'item dashboard'!A:K,11,0),"")&lt;1,0,IF(LEFT(I1152,1)="b",VLOOKUP(A1152,'item dashboard'!A:K,11,0),"")),"")</f>
        <v/>
      </c>
      <c r="P1152" s="105" t="str">
        <f>IFERROR(VLOOKUP(A1152,[2]Sheet2!$A:$C,3,0),1)</f>
        <v>#ERROR!</v>
      </c>
      <c r="Q1152" s="109" t="str">
        <f>VLOOKUP(A1152,'item dashboard'!A:A,1,0)</f>
        <v>B-S33-PW5</v>
      </c>
      <c r="R1152" s="109"/>
      <c r="S1152" s="109"/>
    </row>
    <row r="1153" ht="12.75" customHeight="1">
      <c r="A1153" s="15" t="s">
        <v>2276</v>
      </c>
      <c r="B1153" s="15" t="s">
        <v>2275</v>
      </c>
      <c r="C1153" s="107">
        <v>0.005</v>
      </c>
      <c r="D1153" s="15" t="s">
        <v>4150</v>
      </c>
      <c r="E1153" s="93">
        <v>7200.0</v>
      </c>
      <c r="F1153" s="93">
        <v>1.0</v>
      </c>
      <c r="G1153" s="93">
        <v>18.0</v>
      </c>
      <c r="H1153" s="93">
        <v>4800.0</v>
      </c>
      <c r="I1153" s="15" t="s">
        <v>4146</v>
      </c>
      <c r="J1153" s="107">
        <v>0.00242</v>
      </c>
      <c r="K1153" s="93">
        <v>2.5</v>
      </c>
      <c r="L1153" s="15" t="s">
        <v>4147</v>
      </c>
      <c r="M1153" s="104" t="str">
        <f t="shared" si="1"/>
        <v>#REF!</v>
      </c>
      <c r="N1153" s="105">
        <f t="shared" si="2"/>
        <v>4800</v>
      </c>
      <c r="O1153" s="108" t="str">
        <f>IFERROR(IF(IF(LEFT(I1153,1)="B",VLOOKUP(A1153,'item dashboard'!A:K,11,0),"")&lt;1,0,IF(LEFT(I1153,1)="b",VLOOKUP(A1153,'item dashboard'!A:K,11,0),"")),"")</f>
        <v/>
      </c>
      <c r="P1153" s="105" t="str">
        <f>IFERROR(VLOOKUP(A1153,[2]Sheet2!$A:$C,3,0),1)</f>
        <v>#ERROR!</v>
      </c>
      <c r="Q1153" s="109" t="str">
        <f>VLOOKUP(A1153,'item dashboard'!A:A,1,0)</f>
        <v>B-S33-PW5EXP</v>
      </c>
      <c r="R1153" s="109"/>
      <c r="S1153" s="109"/>
    </row>
    <row r="1154" ht="12.75" customHeight="1">
      <c r="A1154" s="15" t="s">
        <v>2277</v>
      </c>
      <c r="B1154" s="15" t="s">
        <v>2278</v>
      </c>
      <c r="C1154" s="107">
        <v>0.005</v>
      </c>
      <c r="D1154" s="15" t="s">
        <v>4150</v>
      </c>
      <c r="E1154" s="93">
        <v>7200.0</v>
      </c>
      <c r="F1154" s="93">
        <v>1.0</v>
      </c>
      <c r="G1154" s="93">
        <v>18.0</v>
      </c>
      <c r="H1154" s="93">
        <v>4800.0</v>
      </c>
      <c r="I1154" s="15" t="s">
        <v>4146</v>
      </c>
      <c r="J1154" s="107">
        <v>0.00243</v>
      </c>
      <c r="K1154" s="93">
        <v>2.5</v>
      </c>
      <c r="L1154" s="15" t="s">
        <v>4147</v>
      </c>
      <c r="M1154" s="104" t="str">
        <f t="shared" si="1"/>
        <v>#REF!</v>
      </c>
      <c r="N1154" s="105">
        <f t="shared" si="2"/>
        <v>4800</v>
      </c>
      <c r="O1154" s="108" t="str">
        <f>IFERROR(IF(IF(LEFT(I1154,1)="B",VLOOKUP(A1154,'item dashboard'!A:K,11,0),"")&lt;1,0,IF(LEFT(I1154,1)="b",VLOOKUP(A1154,'item dashboard'!A:K,11,0),"")),"")</f>
        <v/>
      </c>
      <c r="P1154" s="105" t="str">
        <f>IFERROR(VLOOKUP(A1154,[2]Sheet2!$A:$C,3,0),1)</f>
        <v>#ERROR!</v>
      </c>
      <c r="Q1154" s="109" t="str">
        <f>VLOOKUP(A1154,'item dashboard'!A:A,1,0)</f>
        <v>B-S33-W5</v>
      </c>
      <c r="R1154" s="109"/>
      <c r="S1154" s="109"/>
    </row>
    <row r="1155" ht="12.75" customHeight="1">
      <c r="A1155" s="15" t="s">
        <v>2279</v>
      </c>
      <c r="B1155" s="15" t="s">
        <v>2280</v>
      </c>
      <c r="C1155" s="107">
        <v>0.005</v>
      </c>
      <c r="D1155" s="15" t="s">
        <v>4148</v>
      </c>
      <c r="E1155" s="93">
        <v>3600.0</v>
      </c>
      <c r="F1155" s="93">
        <v>1.0</v>
      </c>
      <c r="G1155" s="93">
        <v>5.0</v>
      </c>
      <c r="H1155" s="93">
        <v>17280.0</v>
      </c>
      <c r="I1155" s="15" t="s">
        <v>2277</v>
      </c>
      <c r="J1155" s="107">
        <v>1.0</v>
      </c>
      <c r="K1155" s="93">
        <v>2.0</v>
      </c>
      <c r="L1155" s="15" t="s">
        <v>4147</v>
      </c>
      <c r="M1155" s="104" t="str">
        <f t="shared" si="1"/>
        <v>#REF!</v>
      </c>
      <c r="N1155" s="105">
        <f t="shared" si="2"/>
        <v>17280</v>
      </c>
      <c r="O1155" s="108">
        <f>IFERROR(IF(IF(LEFT(I1155,1)="B",VLOOKUP(A1155,'item dashboard'!A:K,11,0),"")&lt;1,0,IF(LEFT(I1155,1)="b",VLOOKUP(A1155,'item dashboard'!A:K,11,0),"")),"")</f>
        <v>0</v>
      </c>
      <c r="P1155" s="105" t="str">
        <f>IFERROR(VLOOKUP(A1155,[2]Sheet2!$A:$C,3,0),1)</f>
        <v>#ERROR!</v>
      </c>
      <c r="Q1155" s="109" t="str">
        <f>VLOOKUP(A1155,'item dashboard'!A:A,1,0)</f>
        <v>B-S33-W5ANGEL</v>
      </c>
      <c r="R1155" s="109"/>
      <c r="S1155" s="109"/>
    </row>
    <row r="1156" ht="12.75" customHeight="1">
      <c r="A1156" s="15" t="s">
        <v>2281</v>
      </c>
      <c r="B1156" s="15" t="s">
        <v>2278</v>
      </c>
      <c r="C1156" s="107">
        <v>0.005</v>
      </c>
      <c r="D1156" s="15" t="s">
        <v>4150</v>
      </c>
      <c r="E1156" s="93">
        <v>7200.0</v>
      </c>
      <c r="F1156" s="93">
        <v>1.0</v>
      </c>
      <c r="G1156" s="93">
        <v>18.0</v>
      </c>
      <c r="H1156" s="93">
        <v>4800.0</v>
      </c>
      <c r="I1156" s="15" t="s">
        <v>4146</v>
      </c>
      <c r="J1156" s="107">
        <v>0.00243</v>
      </c>
      <c r="K1156" s="93">
        <v>2.5</v>
      </c>
      <c r="L1156" s="15" t="s">
        <v>4147</v>
      </c>
      <c r="M1156" s="104" t="str">
        <f t="shared" si="1"/>
        <v>#REF!</v>
      </c>
      <c r="N1156" s="105">
        <f t="shared" si="2"/>
        <v>4800</v>
      </c>
      <c r="O1156" s="108" t="str">
        <f>IFERROR(IF(IF(LEFT(I1156,1)="B",VLOOKUP(A1156,'item dashboard'!A:K,11,0),"")&lt;1,0,IF(LEFT(I1156,1)="b",VLOOKUP(A1156,'item dashboard'!A:K,11,0),"")),"")</f>
        <v/>
      </c>
      <c r="P1156" s="105" t="str">
        <f>IFERROR(VLOOKUP(A1156,[2]Sheet2!$A:$C,3,0),1)</f>
        <v>#ERROR!</v>
      </c>
      <c r="Q1156" s="109" t="str">
        <f>VLOOKUP(A1156,'item dashboard'!A:A,1,0)</f>
        <v>B-S33-W5EXP</v>
      </c>
      <c r="R1156" s="109"/>
      <c r="S1156" s="109"/>
    </row>
    <row r="1157" ht="12.75" customHeight="1">
      <c r="A1157" s="15" t="s">
        <v>2282</v>
      </c>
      <c r="B1157" s="15" t="s">
        <v>2283</v>
      </c>
      <c r="C1157" s="107">
        <v>0.005</v>
      </c>
      <c r="D1157" s="15" t="s">
        <v>4148</v>
      </c>
      <c r="E1157" s="93">
        <v>3600.0</v>
      </c>
      <c r="F1157" s="93">
        <v>1.0</v>
      </c>
      <c r="G1157" s="93">
        <v>5.0</v>
      </c>
      <c r="H1157" s="93">
        <v>17280.0</v>
      </c>
      <c r="I1157" s="15" t="s">
        <v>2277</v>
      </c>
      <c r="J1157" s="107">
        <v>1.0</v>
      </c>
      <c r="K1157" s="93">
        <v>2.0</v>
      </c>
      <c r="L1157" s="15" t="s">
        <v>4147</v>
      </c>
      <c r="M1157" s="104" t="str">
        <f t="shared" si="1"/>
        <v>#REF!</v>
      </c>
      <c r="N1157" s="105">
        <f t="shared" si="2"/>
        <v>17280</v>
      </c>
      <c r="O1157" s="108">
        <f>IFERROR(IF(IF(LEFT(I1157,1)="B",VLOOKUP(A1157,'item dashboard'!A:K,11,0),"")&lt;1,0,IF(LEFT(I1157,1)="b",VLOOKUP(A1157,'item dashboard'!A:K,11,0),"")),"")</f>
        <v>0</v>
      </c>
      <c r="P1157" s="105" t="str">
        <f>IFERROR(VLOOKUP(A1157,[2]Sheet2!$A:$C,3,0),1)</f>
        <v>#ERROR!</v>
      </c>
      <c r="Q1157" s="109" t="str">
        <f>VLOOKUP(A1157,'item dashboard'!A:A,1,0)</f>
        <v>B-S33-W5RING</v>
      </c>
      <c r="R1157" s="109"/>
      <c r="S1157" s="109"/>
    </row>
    <row r="1158" ht="12.75" customHeight="1">
      <c r="A1158" s="15" t="s">
        <v>2288</v>
      </c>
      <c r="B1158" s="15" t="s">
        <v>2177</v>
      </c>
      <c r="C1158" s="107">
        <v>0.009000000000000001</v>
      </c>
      <c r="D1158" s="15" t="s">
        <v>4150</v>
      </c>
      <c r="E1158" s="93">
        <v>7200.0</v>
      </c>
      <c r="F1158" s="93">
        <v>1.0</v>
      </c>
      <c r="G1158" s="93">
        <v>12.08</v>
      </c>
      <c r="H1158" s="93">
        <v>7153.0</v>
      </c>
      <c r="I1158" s="15" t="s">
        <v>4164</v>
      </c>
      <c r="J1158" s="107">
        <v>0.0045000000000000005</v>
      </c>
      <c r="K1158" s="93">
        <v>2.5</v>
      </c>
      <c r="L1158" s="15" t="s">
        <v>4149</v>
      </c>
      <c r="M1158" s="104" t="str">
        <f t="shared" si="1"/>
        <v>#REF!</v>
      </c>
      <c r="N1158" s="105">
        <f t="shared" si="2"/>
        <v>7152.317881</v>
      </c>
      <c r="O1158" s="108" t="str">
        <f>IFERROR(IF(IF(LEFT(I1158,1)="B",VLOOKUP(A1158,'item dashboard'!A:K,11,0),"")&lt;1,0,IF(LEFT(I1158,1)="b",VLOOKUP(A1158,'item dashboard'!A:K,11,0),"")),"")</f>
        <v/>
      </c>
      <c r="P1158" s="105" t="str">
        <f>IFERROR(VLOOKUP(A1158,[2]Sheet2!$A:$C,3,0),1)</f>
        <v>#ERROR!</v>
      </c>
      <c r="Q1158" s="109" t="str">
        <f>VLOOKUP(A1158,'item dashboard'!A:A,1,0)</f>
        <v>B-S36-CL9</v>
      </c>
      <c r="R1158" s="109"/>
      <c r="S1158" s="109"/>
    </row>
    <row r="1159" ht="12.75" customHeight="1">
      <c r="A1159" s="15" t="s">
        <v>2284</v>
      </c>
      <c r="B1159" s="15" t="s">
        <v>2285</v>
      </c>
      <c r="C1159" s="107">
        <v>0.009000000000000001</v>
      </c>
      <c r="D1159" s="15" t="s">
        <v>4150</v>
      </c>
      <c r="E1159" s="93">
        <v>7200.0</v>
      </c>
      <c r="F1159" s="93">
        <v>1.0</v>
      </c>
      <c r="G1159" s="93">
        <v>11.92</v>
      </c>
      <c r="H1159" s="93">
        <v>7249.0</v>
      </c>
      <c r="I1159" s="15" t="s">
        <v>4164</v>
      </c>
      <c r="J1159" s="107">
        <v>0.0045000000000000005</v>
      </c>
      <c r="K1159" s="93">
        <v>2.5</v>
      </c>
      <c r="L1159" s="15" t="s">
        <v>4147</v>
      </c>
      <c r="M1159" s="104" t="str">
        <f t="shared" si="1"/>
        <v>#REF!</v>
      </c>
      <c r="N1159" s="105">
        <f t="shared" si="2"/>
        <v>7248.322148</v>
      </c>
      <c r="O1159" s="108" t="str">
        <f>IFERROR(IF(IF(LEFT(I1159,1)="B",VLOOKUP(A1159,'item dashboard'!A:K,11,0),"")&lt;1,0,IF(LEFT(I1159,1)="b",VLOOKUP(A1159,'item dashboard'!A:K,11,0),"")),"")</f>
        <v/>
      </c>
      <c r="P1159" s="105" t="str">
        <f>IFERROR(VLOOKUP(A1159,[2]Sheet2!$A:$C,3,0),1)</f>
        <v>#ERROR!</v>
      </c>
      <c r="Q1159" s="109" t="str">
        <f>VLOOKUP(A1159,'item dashboard'!A:A,1,0)</f>
        <v>B-S36BAY-CL9</v>
      </c>
      <c r="R1159" s="109"/>
      <c r="S1159" s="109"/>
    </row>
    <row r="1160" ht="12.75" customHeight="1">
      <c r="A1160" s="15" t="s">
        <v>2286</v>
      </c>
      <c r="B1160" s="15" t="s">
        <v>2287</v>
      </c>
      <c r="C1160" s="107">
        <v>0.009000000000000001</v>
      </c>
      <c r="D1160" s="15" t="s">
        <v>4150</v>
      </c>
      <c r="E1160" s="93">
        <v>7200.0</v>
      </c>
      <c r="F1160" s="93">
        <v>1.0</v>
      </c>
      <c r="G1160" s="93">
        <v>11.92</v>
      </c>
      <c r="H1160" s="93">
        <v>7249.0</v>
      </c>
      <c r="I1160" s="15" t="s">
        <v>4164</v>
      </c>
      <c r="J1160" s="107">
        <v>0.0045000000000000005</v>
      </c>
      <c r="K1160" s="93">
        <v>2.5</v>
      </c>
      <c r="L1160" s="15" t="s">
        <v>4147</v>
      </c>
      <c r="M1160" s="104" t="str">
        <f t="shared" si="1"/>
        <v>#REF!</v>
      </c>
      <c r="N1160" s="105">
        <f t="shared" si="2"/>
        <v>7248.322148</v>
      </c>
      <c r="O1160" s="108" t="str">
        <f>IFERROR(IF(IF(LEFT(I1160,1)="B",VLOOKUP(A1160,'item dashboard'!A:K,11,0),"")&lt;1,0,IF(LEFT(I1160,1)="b",VLOOKUP(A1160,'item dashboard'!A:K,11,0),"")),"")</f>
        <v/>
      </c>
      <c r="P1160" s="105" t="str">
        <f>IFERROR(VLOOKUP(A1160,[2]Sheet2!$A:$C,3,0),1)</f>
        <v>#ERROR!</v>
      </c>
      <c r="Q1160" s="109" t="str">
        <f>VLOOKUP(A1160,'item dashboard'!A:A,1,0)</f>
        <v>B-S36BAY-CL9JAY</v>
      </c>
      <c r="R1160" s="109"/>
      <c r="S1160" s="109"/>
    </row>
    <row r="1161" ht="12.75" customHeight="1">
      <c r="A1161" s="15" t="s">
        <v>2291</v>
      </c>
      <c r="B1161" s="15" t="s">
        <v>2292</v>
      </c>
      <c r="C1161" s="107">
        <v>0.012</v>
      </c>
      <c r="D1161" s="15" t="s">
        <v>4148</v>
      </c>
      <c r="E1161" s="93">
        <v>3600.0</v>
      </c>
      <c r="F1161" s="93">
        <v>1.0</v>
      </c>
      <c r="G1161" s="93">
        <v>5.0</v>
      </c>
      <c r="H1161" s="93">
        <v>17280.0</v>
      </c>
      <c r="I1161" s="15" t="s">
        <v>2289</v>
      </c>
      <c r="J1161" s="107">
        <v>1.0</v>
      </c>
      <c r="K1161" s="93">
        <v>2.0</v>
      </c>
      <c r="L1161" s="15" t="s">
        <v>4147</v>
      </c>
      <c r="M1161" s="104" t="str">
        <f t="shared" si="1"/>
        <v>#REF!</v>
      </c>
      <c r="N1161" s="105">
        <f t="shared" si="2"/>
        <v>17280</v>
      </c>
      <c r="O1161" s="108">
        <f>IFERROR(IF(IF(LEFT(I1161,1)="B",VLOOKUP(A1161,'item dashboard'!A:K,11,0),"")&lt;1,0,IF(LEFT(I1161,1)="b",VLOOKUP(A1161,'item dashboard'!A:K,11,0),"")),"")</f>
        <v>0</v>
      </c>
      <c r="P1161" s="105" t="str">
        <f>IFERROR(VLOOKUP(A1161,[2]Sheet2!$A:$C,3,0),1)</f>
        <v>#ERROR!</v>
      </c>
      <c r="Q1161" s="109" t="str">
        <f>VLOOKUP(A1161,'item dashboard'!A:A,1,0)</f>
        <v>B-S40-BK-12DOIC</v>
      </c>
      <c r="R1161" s="109"/>
      <c r="S1161" s="109"/>
    </row>
    <row r="1162" ht="12.75" customHeight="1">
      <c r="A1162" s="15" t="s">
        <v>2289</v>
      </c>
      <c r="B1162" s="15" t="s">
        <v>2290</v>
      </c>
      <c r="C1162" s="107">
        <v>0.012</v>
      </c>
      <c r="D1162" s="15" t="s">
        <v>4150</v>
      </c>
      <c r="E1162" s="93">
        <v>7200.0</v>
      </c>
      <c r="F1162" s="93">
        <v>1.0</v>
      </c>
      <c r="G1162" s="93">
        <v>16.2</v>
      </c>
      <c r="H1162" s="93">
        <v>5334.0</v>
      </c>
      <c r="I1162" s="15" t="s">
        <v>4146</v>
      </c>
      <c r="J1162" s="107">
        <v>0.005856</v>
      </c>
      <c r="K1162" s="93">
        <v>2.5</v>
      </c>
      <c r="L1162" s="15" t="s">
        <v>4147</v>
      </c>
      <c r="M1162" s="104" t="str">
        <f t="shared" si="1"/>
        <v>#REF!</v>
      </c>
      <c r="N1162" s="105">
        <f t="shared" si="2"/>
        <v>5333.333333</v>
      </c>
      <c r="O1162" s="108" t="str">
        <f>IFERROR(IF(IF(LEFT(I1162,1)="B",VLOOKUP(A1162,'item dashboard'!A:K,11,0),"")&lt;1,0,IF(LEFT(I1162,1)="b",VLOOKUP(A1162,'item dashboard'!A:K,11,0),"")),"")</f>
        <v/>
      </c>
      <c r="P1162" s="105" t="str">
        <f>IFERROR(VLOOKUP(A1162,[2]Sheet2!$A:$C,3,0),1)</f>
        <v>#ERROR!</v>
      </c>
      <c r="Q1162" s="109" t="str">
        <f>VLOOKUP(A1162,'item dashboard'!A:A,1,0)</f>
        <v>B-S40-BK12</v>
      </c>
      <c r="R1162" s="109"/>
      <c r="S1162" s="109"/>
    </row>
    <row r="1163" ht="12.75" customHeight="1">
      <c r="A1163" s="15" t="s">
        <v>2293</v>
      </c>
      <c r="B1163" s="15" t="s">
        <v>2294</v>
      </c>
      <c r="C1163" s="107">
        <v>0.012</v>
      </c>
      <c r="D1163" s="15" t="s">
        <v>4148</v>
      </c>
      <c r="E1163" s="93">
        <v>3600.0</v>
      </c>
      <c r="F1163" s="93">
        <v>1.0</v>
      </c>
      <c r="G1163" s="93">
        <v>5.0</v>
      </c>
      <c r="H1163" s="93">
        <v>17280.0</v>
      </c>
      <c r="I1163" s="15" t="s">
        <v>2289</v>
      </c>
      <c r="J1163" s="107">
        <v>1.0</v>
      </c>
      <c r="K1163" s="93">
        <v>2.0</v>
      </c>
      <c r="L1163" s="15" t="s">
        <v>4147</v>
      </c>
      <c r="M1163" s="104" t="str">
        <f t="shared" si="1"/>
        <v>#REF!</v>
      </c>
      <c r="N1163" s="105">
        <f t="shared" si="2"/>
        <v>17280</v>
      </c>
      <c r="O1163" s="108">
        <f>IFERROR(IF(IF(LEFT(I1163,1)="B",VLOOKUP(A1163,'item dashboard'!A:K,11,0),"")&lt;1,0,IF(LEFT(I1163,1)="b",VLOOKUP(A1163,'item dashboard'!A:K,11,0),"")),"")</f>
        <v>0</v>
      </c>
      <c r="P1163" s="105" t="str">
        <f>IFERROR(VLOOKUP(A1163,[2]Sheet2!$A:$C,3,0),1)</f>
        <v>#ERROR!</v>
      </c>
      <c r="Q1163" s="109" t="str">
        <f>VLOOKUP(A1163,'item dashboard'!A:A,1,0)</f>
        <v>B-S40-BK12-RIC</v>
      </c>
      <c r="R1163" s="109"/>
      <c r="S1163" s="109"/>
    </row>
    <row r="1164" ht="12.75" customHeight="1">
      <c r="A1164" s="15" t="s">
        <v>2297</v>
      </c>
      <c r="B1164" s="15" t="s">
        <v>2298</v>
      </c>
      <c r="C1164" s="107">
        <v>0.012</v>
      </c>
      <c r="D1164" s="15" t="s">
        <v>4148</v>
      </c>
      <c r="E1164" s="93">
        <v>3600.0</v>
      </c>
      <c r="F1164" s="93">
        <v>1.0</v>
      </c>
      <c r="G1164" s="93">
        <v>5.0</v>
      </c>
      <c r="H1164" s="93">
        <v>17280.0</v>
      </c>
      <c r="I1164" s="15" t="s">
        <v>2295</v>
      </c>
      <c r="J1164" s="107">
        <v>1.0</v>
      </c>
      <c r="K1164" s="93">
        <v>2.0</v>
      </c>
      <c r="L1164" s="15" t="s">
        <v>4147</v>
      </c>
      <c r="M1164" s="104" t="str">
        <f t="shared" si="1"/>
        <v>#REF!</v>
      </c>
      <c r="N1164" s="105">
        <f t="shared" si="2"/>
        <v>17280</v>
      </c>
      <c r="O1164" s="108">
        <f>IFERROR(IF(IF(LEFT(I1164,1)="B",VLOOKUP(A1164,'item dashboard'!A:K,11,0),"")&lt;1,0,IF(LEFT(I1164,1)="b",VLOOKUP(A1164,'item dashboard'!A:K,11,0),"")),"")</f>
        <v>0</v>
      </c>
      <c r="P1164" s="105" t="str">
        <f>IFERROR(VLOOKUP(A1164,[2]Sheet2!$A:$C,3,0),1)</f>
        <v>#ERROR!</v>
      </c>
      <c r="Q1164" s="109" t="str">
        <f>VLOOKUP(A1164,'item dashboard'!A:A,1,0)</f>
        <v>B-S40-BR-12SHEL</v>
      </c>
      <c r="R1164" s="109"/>
      <c r="S1164" s="109"/>
    </row>
    <row r="1165" ht="12.75" customHeight="1">
      <c r="A1165" s="15" t="s">
        <v>2295</v>
      </c>
      <c r="B1165" s="15" t="s">
        <v>2296</v>
      </c>
      <c r="C1165" s="107">
        <v>0.012</v>
      </c>
      <c r="D1165" s="15" t="s">
        <v>4150</v>
      </c>
      <c r="E1165" s="93">
        <v>7200.0</v>
      </c>
      <c r="F1165" s="93">
        <v>1.0</v>
      </c>
      <c r="G1165" s="93">
        <v>16.2</v>
      </c>
      <c r="H1165" s="93">
        <v>5334.0</v>
      </c>
      <c r="I1165" s="15" t="s">
        <v>4146</v>
      </c>
      <c r="J1165" s="107">
        <v>0.005856</v>
      </c>
      <c r="K1165" s="93">
        <v>2.5</v>
      </c>
      <c r="L1165" s="15" t="s">
        <v>4147</v>
      </c>
      <c r="M1165" s="104" t="str">
        <f t="shared" si="1"/>
        <v>#REF!</v>
      </c>
      <c r="N1165" s="105">
        <f t="shared" si="2"/>
        <v>5333.333333</v>
      </c>
      <c r="O1165" s="108" t="str">
        <f>IFERROR(IF(IF(LEFT(I1165,1)="B",VLOOKUP(A1165,'item dashboard'!A:K,11,0),"")&lt;1,0,IF(LEFT(I1165,1)="b",VLOOKUP(A1165,'item dashboard'!A:K,11,0),"")),"")</f>
        <v/>
      </c>
      <c r="P1165" s="105" t="str">
        <f>IFERROR(VLOOKUP(A1165,[2]Sheet2!$A:$C,3,0),1)</f>
        <v>#ERROR!</v>
      </c>
      <c r="Q1165" s="109" t="str">
        <f>VLOOKUP(A1165,'item dashboard'!A:A,1,0)</f>
        <v>B-S40-BR12</v>
      </c>
      <c r="R1165" s="109"/>
      <c r="S1165" s="109"/>
    </row>
    <row r="1166" ht="12.75" customHeight="1">
      <c r="A1166" s="15" t="s">
        <v>2299</v>
      </c>
      <c r="B1166" s="15" t="s">
        <v>2300</v>
      </c>
      <c r="C1166" s="107">
        <v>0.012</v>
      </c>
      <c r="D1166" s="15" t="s">
        <v>4150</v>
      </c>
      <c r="E1166" s="93">
        <v>7200.0</v>
      </c>
      <c r="F1166" s="93">
        <v>1.0</v>
      </c>
      <c r="G1166" s="93">
        <v>16.2</v>
      </c>
      <c r="H1166" s="93">
        <v>5334.0</v>
      </c>
      <c r="I1166" s="15" t="s">
        <v>4146</v>
      </c>
      <c r="J1166" s="107">
        <v>0.005832</v>
      </c>
      <c r="K1166" s="93">
        <v>2.5</v>
      </c>
      <c r="L1166" s="15" t="s">
        <v>4147</v>
      </c>
      <c r="M1166" s="104" t="str">
        <f t="shared" si="1"/>
        <v>#REF!</v>
      </c>
      <c r="N1166" s="105">
        <f t="shared" si="2"/>
        <v>5333.333333</v>
      </c>
      <c r="O1166" s="108" t="str">
        <f>IFERROR(IF(IF(LEFT(I1166,1)="B",VLOOKUP(A1166,'item dashboard'!A:K,11,0),"")&lt;1,0,IF(LEFT(I1166,1)="b",VLOOKUP(A1166,'item dashboard'!A:K,11,0),"")),"")</f>
        <v/>
      </c>
      <c r="P1166" s="105" t="str">
        <f>IFERROR(VLOOKUP(A1166,[2]Sheet2!$A:$C,3,0),1)</f>
        <v>#ERROR!</v>
      </c>
      <c r="Q1166" s="109" t="str">
        <f>VLOOKUP(A1166,'item dashboard'!A:A,1,0)</f>
        <v>B-S40-W12</v>
      </c>
      <c r="R1166" s="109"/>
      <c r="S1166" s="109"/>
    </row>
    <row r="1167" ht="12.75" customHeight="1">
      <c r="A1167" s="15" t="s">
        <v>2303</v>
      </c>
      <c r="B1167" s="15" t="s">
        <v>2304</v>
      </c>
      <c r="C1167" s="107">
        <v>0.012</v>
      </c>
      <c r="D1167" s="15" t="s">
        <v>4150</v>
      </c>
      <c r="E1167" s="93">
        <v>7200.0</v>
      </c>
      <c r="F1167" s="93">
        <v>1.0</v>
      </c>
      <c r="G1167" s="93">
        <v>14.0</v>
      </c>
      <c r="H1167" s="93">
        <v>42682.0</v>
      </c>
      <c r="I1167" s="15" t="s">
        <v>4146</v>
      </c>
      <c r="J1167" s="107">
        <v>0.006</v>
      </c>
      <c r="K1167" s="93">
        <v>2.5</v>
      </c>
      <c r="L1167" s="15" t="s">
        <v>4147</v>
      </c>
      <c r="M1167" s="104" t="str">
        <f t="shared" si="1"/>
        <v>#REF!</v>
      </c>
      <c r="N1167" s="105">
        <f t="shared" si="2"/>
        <v>6171.428571</v>
      </c>
      <c r="O1167" s="108" t="str">
        <f>IFERROR(IF(IF(LEFT(I1167,1)="B",VLOOKUP(A1167,'item dashboard'!A:K,11,0),"")&lt;1,0,IF(LEFT(I1167,1)="b",VLOOKUP(A1167,'item dashboard'!A:K,11,0),"")),"")</f>
        <v/>
      </c>
      <c r="P1167" s="105" t="str">
        <f>IFERROR(VLOOKUP(A1167,[2]Sheet2!$A:$C,3,0),1)</f>
        <v>#ERROR!</v>
      </c>
      <c r="Q1167" s="109" t="str">
        <f>VLOOKUP(A1167,'item dashboard'!A:A,1,0)</f>
        <v>B-S42-N12</v>
      </c>
      <c r="R1167" s="109"/>
      <c r="S1167" s="109"/>
    </row>
    <row r="1168" ht="12.75" customHeight="1">
      <c r="A1168" s="15" t="s">
        <v>2305</v>
      </c>
      <c r="B1168" s="15" t="s">
        <v>2306</v>
      </c>
      <c r="C1168" s="107">
        <v>0.012</v>
      </c>
      <c r="D1168" s="15" t="s">
        <v>4148</v>
      </c>
      <c r="E1168" s="93">
        <v>7200.0</v>
      </c>
      <c r="F1168" s="93">
        <v>1.0</v>
      </c>
      <c r="G1168" s="93">
        <v>3.6</v>
      </c>
      <c r="H1168" s="93">
        <v>24000.0</v>
      </c>
      <c r="I1168" s="15" t="s">
        <v>2303</v>
      </c>
      <c r="J1168" s="107">
        <v>1.0</v>
      </c>
      <c r="K1168" s="93">
        <v>0.0</v>
      </c>
      <c r="L1168" s="15" t="s">
        <v>4149</v>
      </c>
      <c r="M1168" s="104" t="str">
        <f t="shared" si="1"/>
        <v>#REF!</v>
      </c>
      <c r="N1168" s="105">
        <f t="shared" si="2"/>
        <v>24000</v>
      </c>
      <c r="O1168" s="108">
        <f>IFERROR(IF(IF(LEFT(I1168,1)="B",VLOOKUP(A1168,'item dashboard'!A:K,11,0),"")&lt;1,0,IF(LEFT(I1168,1)="b",VLOOKUP(A1168,'item dashboard'!A:K,11,0),"")),"")</f>
        <v>0</v>
      </c>
      <c r="P1168" s="105" t="str">
        <f>IFERROR(VLOOKUP(A1168,[2]Sheet2!$A:$C,3,0),1)</f>
        <v>#ERROR!</v>
      </c>
      <c r="Q1168" s="109" t="str">
        <f>VLOOKUP(A1168,'item dashboard'!A:A,1,0)</f>
        <v>B-S42-N12GAB-MS</v>
      </c>
      <c r="R1168" s="109"/>
      <c r="S1168" s="109"/>
    </row>
    <row r="1169" ht="12.75" customHeight="1">
      <c r="A1169" s="15" t="s">
        <v>2307</v>
      </c>
      <c r="B1169" s="15" t="s">
        <v>2304</v>
      </c>
      <c r="C1169" s="107">
        <v>0.008</v>
      </c>
      <c r="D1169" s="15" t="s">
        <v>4150</v>
      </c>
      <c r="E1169" s="93">
        <v>7200.0</v>
      </c>
      <c r="F1169" s="93">
        <v>1.0</v>
      </c>
      <c r="G1169" s="93">
        <v>14.0</v>
      </c>
      <c r="H1169" s="93">
        <v>42682.0</v>
      </c>
      <c r="I1169" s="15" t="s">
        <v>4146</v>
      </c>
      <c r="J1169" s="107">
        <v>0.004</v>
      </c>
      <c r="K1169" s="93">
        <v>2.5</v>
      </c>
      <c r="L1169" s="15" t="s">
        <v>4147</v>
      </c>
      <c r="M1169" s="104" t="str">
        <f t="shared" si="1"/>
        <v>#REF!</v>
      </c>
      <c r="N1169" s="105">
        <f t="shared" si="2"/>
        <v>6171.428571</v>
      </c>
      <c r="O1169" s="108" t="str">
        <f>IFERROR(IF(IF(LEFT(I1169,1)="B",VLOOKUP(A1169,'item dashboard'!A:K,11,0),"")&lt;1,0,IF(LEFT(I1169,1)="b",VLOOKUP(A1169,'item dashboard'!A:K,11,0),"")),"")</f>
        <v/>
      </c>
      <c r="P1169" s="105" t="str">
        <f>IFERROR(VLOOKUP(A1169,[2]Sheet2!$A:$C,3,0),1)</f>
        <v>#ERROR!</v>
      </c>
      <c r="Q1169" s="109" t="str">
        <f>VLOOKUP(A1169,'item dashboard'!A:A,1,0)</f>
        <v>B-S42-N8</v>
      </c>
      <c r="R1169" s="109"/>
      <c r="S1169" s="109"/>
    </row>
    <row r="1170" ht="12.75" customHeight="1">
      <c r="A1170" s="15" t="s">
        <v>2309</v>
      </c>
      <c r="B1170" s="15" t="s">
        <v>2300</v>
      </c>
      <c r="C1170" s="107">
        <v>0.012</v>
      </c>
      <c r="D1170" s="15" t="s">
        <v>4150</v>
      </c>
      <c r="E1170" s="93">
        <v>7200.0</v>
      </c>
      <c r="F1170" s="93">
        <v>1.0</v>
      </c>
      <c r="G1170" s="93">
        <v>14.17</v>
      </c>
      <c r="H1170" s="93">
        <v>6098.0</v>
      </c>
      <c r="I1170" s="15" t="s">
        <v>4146</v>
      </c>
      <c r="J1170" s="107">
        <v>0.005832</v>
      </c>
      <c r="K1170" s="93">
        <v>2.5</v>
      </c>
      <c r="L1170" s="15" t="s">
        <v>4147</v>
      </c>
      <c r="M1170" s="104" t="str">
        <f t="shared" si="1"/>
        <v>#REF!</v>
      </c>
      <c r="N1170" s="105">
        <f t="shared" si="2"/>
        <v>6097.38885</v>
      </c>
      <c r="O1170" s="108" t="str">
        <f>IFERROR(IF(IF(LEFT(I1170,1)="B",VLOOKUP(A1170,'item dashboard'!A:K,11,0),"")&lt;1,0,IF(LEFT(I1170,1)="b",VLOOKUP(A1170,'item dashboard'!A:K,11,0),"")),"")</f>
        <v/>
      </c>
      <c r="P1170" s="105" t="str">
        <f>IFERROR(VLOOKUP(A1170,[2]Sheet2!$A:$C,3,0),1)</f>
        <v>#ERROR!</v>
      </c>
      <c r="Q1170" s="109" t="str">
        <f>VLOOKUP(A1170,'item dashboard'!A:A,1,0)</f>
        <v>B-S42-W12</v>
      </c>
      <c r="R1170" s="109"/>
      <c r="S1170" s="109"/>
    </row>
    <row r="1171" ht="12.75" customHeight="1">
      <c r="A1171" s="15" t="s">
        <v>2310</v>
      </c>
      <c r="B1171" s="15" t="s">
        <v>2311</v>
      </c>
      <c r="C1171" s="107">
        <v>0.012</v>
      </c>
      <c r="D1171" s="15" t="s">
        <v>4150</v>
      </c>
      <c r="E1171" s="93">
        <v>7200.0</v>
      </c>
      <c r="F1171" s="93">
        <v>1.0</v>
      </c>
      <c r="G1171" s="93">
        <v>14.17</v>
      </c>
      <c r="H1171" s="93">
        <v>6098.0</v>
      </c>
      <c r="I1171" s="15" t="s">
        <v>4146</v>
      </c>
      <c r="J1171" s="107">
        <v>0.005832</v>
      </c>
      <c r="K1171" s="93">
        <v>2.5</v>
      </c>
      <c r="L1171" s="15" t="s">
        <v>4147</v>
      </c>
      <c r="M1171" s="104" t="str">
        <f t="shared" si="1"/>
        <v>#REF!</v>
      </c>
      <c r="N1171" s="105">
        <f t="shared" si="2"/>
        <v>6097.38885</v>
      </c>
      <c r="O1171" s="108" t="str">
        <f>IFERROR(IF(IF(LEFT(I1171,1)="B",VLOOKUP(A1171,'item dashboard'!A:K,11,0),"")&lt;1,0,IF(LEFT(I1171,1)="b",VLOOKUP(A1171,'item dashboard'!A:K,11,0),"")),"")</f>
        <v/>
      </c>
      <c r="P1171" s="105" t="str">
        <f>IFERROR(VLOOKUP(A1171,[2]Sheet2!$A:$C,3,0),1)</f>
        <v>#ERROR!</v>
      </c>
      <c r="Q1171" s="109" t="str">
        <f>VLOOKUP(A1171,'item dashboard'!A:A,1,0)</f>
        <v>B-S42-W12JAY</v>
      </c>
      <c r="R1171" s="109"/>
      <c r="S1171" s="109"/>
    </row>
    <row r="1172" ht="12.75" customHeight="1">
      <c r="A1172" s="15" t="s">
        <v>2301</v>
      </c>
      <c r="B1172" s="15" t="s">
        <v>2302</v>
      </c>
      <c r="C1172" s="107">
        <v>0.016</v>
      </c>
      <c r="D1172" s="15" t="s">
        <v>4150</v>
      </c>
      <c r="E1172" s="93">
        <v>7200.0</v>
      </c>
      <c r="F1172" s="93">
        <v>1.0</v>
      </c>
      <c r="G1172" s="93">
        <v>14.0</v>
      </c>
      <c r="H1172" s="93">
        <v>42682.0</v>
      </c>
      <c r="I1172" s="15" t="s">
        <v>2303</v>
      </c>
      <c r="J1172" s="107">
        <v>1.0</v>
      </c>
      <c r="K1172" s="93">
        <v>2.5</v>
      </c>
      <c r="L1172" s="15" t="s">
        <v>4147</v>
      </c>
      <c r="M1172" s="104" t="str">
        <f t="shared" si="1"/>
        <v>#REF!</v>
      </c>
      <c r="N1172" s="105">
        <f t="shared" si="2"/>
        <v>6171.428571</v>
      </c>
      <c r="O1172" s="108">
        <f>IFERROR(IF(IF(LEFT(I1172,1)="B",VLOOKUP(A1172,'item dashboard'!A:K,11,0),"")&lt;1,0,IF(LEFT(I1172,1)="b",VLOOKUP(A1172,'item dashboard'!A:K,11,0),"")),"")</f>
        <v>0</v>
      </c>
      <c r="P1172" s="105" t="str">
        <f>IFERROR(VLOOKUP(A1172,[2]Sheet2!$A:$C,3,0),1)</f>
        <v>#ERROR!</v>
      </c>
      <c r="Q1172" s="109" t="str">
        <f>VLOOKUP(A1172,'item dashboard'!A:A,1,0)</f>
        <v>B-S42CAPPED-N16</v>
      </c>
      <c r="R1172" s="109"/>
      <c r="S1172" s="109"/>
    </row>
    <row r="1173" ht="12.75" customHeight="1">
      <c r="A1173" s="15" t="s">
        <v>2301</v>
      </c>
      <c r="B1173" s="15" t="s">
        <v>2302</v>
      </c>
      <c r="C1173" s="107">
        <v>0.016</v>
      </c>
      <c r="D1173" s="15" t="s">
        <v>4150</v>
      </c>
      <c r="E1173" s="93">
        <v>7200.0</v>
      </c>
      <c r="F1173" s="93">
        <v>1.0</v>
      </c>
      <c r="G1173" s="93">
        <v>14.0</v>
      </c>
      <c r="H1173" s="93">
        <v>42682.0</v>
      </c>
      <c r="I1173" s="15" t="s">
        <v>4285</v>
      </c>
      <c r="J1173" s="107">
        <v>1.0</v>
      </c>
      <c r="K1173" s="93">
        <v>0.0</v>
      </c>
      <c r="L1173" s="15" t="s">
        <v>4153</v>
      </c>
      <c r="M1173" s="104" t="str">
        <f t="shared" si="1"/>
        <v>#REF!</v>
      </c>
      <c r="N1173" s="105">
        <f t="shared" si="2"/>
        <v>6171.428571</v>
      </c>
      <c r="O1173" s="108" t="str">
        <f>IFERROR(IF(IF(LEFT(I1173,1)="B",VLOOKUP(A1173,'item dashboard'!A:K,11,0),"")&lt;1,0,IF(LEFT(I1173,1)="b",VLOOKUP(A1173,'item dashboard'!A:K,11,0),"")),"")</f>
        <v/>
      </c>
      <c r="P1173" s="105" t="str">
        <f>IFERROR(VLOOKUP(A1173,[2]Sheet2!$A:$C,3,0),1)</f>
        <v>#ERROR!</v>
      </c>
      <c r="Q1173" s="109" t="str">
        <f>VLOOKUP(A1173,'item dashboard'!A:A,1,0)</f>
        <v>B-S42CAPPED-N16</v>
      </c>
      <c r="R1173" s="109"/>
      <c r="S1173" s="109"/>
    </row>
    <row r="1174" ht="12.75" customHeight="1">
      <c r="A1174" s="15" t="s">
        <v>2308</v>
      </c>
      <c r="B1174" s="15" t="s">
        <v>2304</v>
      </c>
      <c r="C1174" s="107">
        <v>0.012</v>
      </c>
      <c r="D1174" s="15" t="s">
        <v>4150</v>
      </c>
      <c r="E1174" s="93">
        <v>1.0</v>
      </c>
      <c r="F1174" s="93">
        <v>1.0</v>
      </c>
      <c r="G1174" s="93">
        <v>1.0</v>
      </c>
      <c r="H1174" s="93">
        <v>604800.0</v>
      </c>
      <c r="I1174" s="15" t="s">
        <v>4285</v>
      </c>
      <c r="J1174" s="107">
        <v>1.0</v>
      </c>
      <c r="K1174" s="93">
        <v>0.0</v>
      </c>
      <c r="L1174" s="15" t="s">
        <v>4153</v>
      </c>
      <c r="M1174" s="104" t="str">
        <f t="shared" si="1"/>
        <v>#REF!</v>
      </c>
      <c r="N1174" s="105">
        <f t="shared" si="2"/>
        <v>86400</v>
      </c>
      <c r="O1174" s="108" t="str">
        <f>IFERROR(IF(IF(LEFT(I1174,1)="B",VLOOKUP(A1174,'item dashboard'!A:K,11,0),"")&lt;1,0,IF(LEFT(I1174,1)="b",VLOOKUP(A1174,'item dashboard'!A:K,11,0),"")),"")</f>
        <v/>
      </c>
      <c r="P1174" s="105" t="str">
        <f>IFERROR(VLOOKUP(A1174,[2]Sheet2!$A:$C,3,0),1)</f>
        <v>#ERROR!</v>
      </c>
      <c r="Q1174" s="109" t="str">
        <f>VLOOKUP(A1174,'item dashboard'!A:A,1,0)</f>
        <v>B-S42OS-N12</v>
      </c>
      <c r="R1174" s="109"/>
      <c r="S1174" s="109"/>
    </row>
    <row r="1175" ht="12.75" customHeight="1">
      <c r="A1175" s="15" t="s">
        <v>2308</v>
      </c>
      <c r="B1175" s="15" t="s">
        <v>2304</v>
      </c>
      <c r="C1175" s="107">
        <v>0.012</v>
      </c>
      <c r="D1175" s="15" t="s">
        <v>4150</v>
      </c>
      <c r="E1175" s="93">
        <v>1.0</v>
      </c>
      <c r="F1175" s="93">
        <v>1.0</v>
      </c>
      <c r="G1175" s="93">
        <v>1.0</v>
      </c>
      <c r="H1175" s="93">
        <v>604800.0</v>
      </c>
      <c r="I1175" s="15" t="s">
        <v>4286</v>
      </c>
      <c r="J1175" s="107">
        <v>1.0</v>
      </c>
      <c r="K1175" s="93">
        <v>0.0</v>
      </c>
      <c r="L1175" s="15" t="s">
        <v>4200</v>
      </c>
      <c r="M1175" s="104" t="str">
        <f t="shared" si="1"/>
        <v>#REF!</v>
      </c>
      <c r="N1175" s="105">
        <f t="shared" si="2"/>
        <v>86400</v>
      </c>
      <c r="O1175" s="108">
        <f>IFERROR(IF(IF(LEFT(I1175,1)="B",VLOOKUP(A1175,'item dashboard'!A:K,11,0),"")&lt;1,0,IF(LEFT(I1175,1)="b",VLOOKUP(A1175,'item dashboard'!A:K,11,0),"")),"")</f>
        <v>0</v>
      </c>
      <c r="P1175" s="105" t="str">
        <f>IFERROR(VLOOKUP(A1175,[2]Sheet2!$A:$C,3,0),1)</f>
        <v>#ERROR!</v>
      </c>
      <c r="Q1175" s="109" t="str">
        <f>VLOOKUP(A1175,'item dashboard'!A:A,1,0)</f>
        <v>B-S42OS-N12</v>
      </c>
      <c r="R1175" s="109"/>
      <c r="S1175" s="109"/>
    </row>
    <row r="1176" ht="12.75" customHeight="1">
      <c r="A1176" s="15" t="s">
        <v>2312</v>
      </c>
      <c r="B1176" s="15" t="s">
        <v>2313</v>
      </c>
      <c r="C1176" s="107">
        <v>0.01</v>
      </c>
      <c r="D1176" s="15" t="s">
        <v>4150</v>
      </c>
      <c r="E1176" s="93">
        <v>7200.0</v>
      </c>
      <c r="F1176" s="93">
        <v>1.0</v>
      </c>
      <c r="G1176" s="93">
        <v>10.33</v>
      </c>
      <c r="H1176" s="93">
        <v>8364.0</v>
      </c>
      <c r="I1176" s="15" t="s">
        <v>4160</v>
      </c>
      <c r="J1176" s="107">
        <v>0.005</v>
      </c>
      <c r="K1176" s="93">
        <v>2.5</v>
      </c>
      <c r="L1176" s="15" t="s">
        <v>4147</v>
      </c>
      <c r="M1176" s="104" t="str">
        <f t="shared" si="1"/>
        <v>#REF!</v>
      </c>
      <c r="N1176" s="105">
        <f t="shared" si="2"/>
        <v>8363.988383</v>
      </c>
      <c r="O1176" s="108" t="str">
        <f>IFERROR(IF(IF(LEFT(I1176,1)="B",VLOOKUP(A1176,'item dashboard'!A:K,11,0),"")&lt;1,0,IF(LEFT(I1176,1)="b",VLOOKUP(A1176,'item dashboard'!A:K,11,0),"")),"")</f>
        <v/>
      </c>
      <c r="P1176" s="105" t="str">
        <f>IFERROR(VLOOKUP(A1176,[2]Sheet2!$A:$C,3,0),1)</f>
        <v>#ERROR!</v>
      </c>
      <c r="Q1176" s="109" t="str">
        <f>VLOOKUP(A1176,'item dashboard'!A:A,1,0)</f>
        <v>B-SC60-CL10</v>
      </c>
      <c r="R1176" s="109"/>
      <c r="S1176" s="109"/>
    </row>
    <row r="1177" ht="12.75" customHeight="1">
      <c r="A1177" s="15" t="s">
        <v>2314</v>
      </c>
      <c r="B1177" s="15" t="s">
        <v>2315</v>
      </c>
      <c r="C1177" s="107">
        <v>0.0661</v>
      </c>
      <c r="D1177" s="15" t="s">
        <v>4145</v>
      </c>
      <c r="E1177" s="93">
        <v>7200.0</v>
      </c>
      <c r="F1177" s="93">
        <v>1.0</v>
      </c>
      <c r="G1177" s="93">
        <v>24.37</v>
      </c>
      <c r="H1177" s="93">
        <v>3546.0</v>
      </c>
      <c r="I1177" s="15" t="s">
        <v>4146</v>
      </c>
      <c r="J1177" s="107">
        <v>0.032786</v>
      </c>
      <c r="K1177" s="93">
        <v>2.5</v>
      </c>
      <c r="L1177" s="15" t="s">
        <v>4147</v>
      </c>
      <c r="M1177" s="104" t="str">
        <f t="shared" si="1"/>
        <v>#REF!</v>
      </c>
      <c r="N1177" s="105">
        <f t="shared" si="2"/>
        <v>3545.342634</v>
      </c>
      <c r="O1177" s="108" t="str">
        <f>IFERROR(IF(IF(LEFT(I1177,1)="B",VLOOKUP(A1177,'item dashboard'!A:K,11,0),"")&lt;1,0,IF(LEFT(I1177,1)="b",VLOOKUP(A1177,'item dashboard'!A:K,11,0),"")),"")</f>
        <v/>
      </c>
      <c r="P1177" s="105" t="str">
        <f>IFERROR(VLOOKUP(A1177,[2]Sheet2!$A:$C,3,0),1)</f>
        <v>#ERROR!</v>
      </c>
      <c r="Q1177" s="109" t="str">
        <f>VLOOKUP(A1177,'item dashboard'!A:A,1,0)</f>
        <v>B-SH1000-CM65</v>
      </c>
      <c r="R1177" s="109"/>
      <c r="S1177" s="109"/>
    </row>
    <row r="1178" ht="12.75" customHeight="1">
      <c r="A1178" s="15" t="s">
        <v>2316</v>
      </c>
      <c r="B1178" s="15" t="s">
        <v>2317</v>
      </c>
      <c r="C1178" s="107">
        <v>0.0661</v>
      </c>
      <c r="D1178" s="15" t="s">
        <v>4145</v>
      </c>
      <c r="E1178" s="93">
        <v>2.0</v>
      </c>
      <c r="F1178" s="93">
        <v>1.0</v>
      </c>
      <c r="G1178" s="93">
        <v>25.8</v>
      </c>
      <c r="H1178" s="93">
        <v>3349.0</v>
      </c>
      <c r="I1178" s="15" t="s">
        <v>4146</v>
      </c>
      <c r="J1178" s="107">
        <v>0.032257</v>
      </c>
      <c r="K1178" s="93">
        <v>2.5</v>
      </c>
      <c r="L1178" s="15" t="s">
        <v>4149</v>
      </c>
      <c r="M1178" s="104" t="str">
        <f t="shared" si="1"/>
        <v>#REF!</v>
      </c>
      <c r="N1178" s="105">
        <f t="shared" si="2"/>
        <v>3348.837209</v>
      </c>
      <c r="O1178" s="108" t="str">
        <f>IFERROR(IF(IF(LEFT(I1178,1)="B",VLOOKUP(A1178,'item dashboard'!A:K,11,0),"")&lt;1,0,IF(LEFT(I1178,1)="b",VLOOKUP(A1178,'item dashboard'!A:K,11,0),"")),"")</f>
        <v/>
      </c>
      <c r="P1178" s="105" t="str">
        <f>IFERROR(VLOOKUP(A1178,[2]Sheet2!$A:$C,3,0),1)</f>
        <v>#ERROR!</v>
      </c>
      <c r="Q1178" s="109" t="str">
        <f>VLOOKUP(A1178,'item dashboard'!A:A,1,0)</f>
        <v>B-SH1000-LBL65</v>
      </c>
      <c r="R1178" s="109"/>
      <c r="S1178" s="109"/>
    </row>
    <row r="1179" ht="12.75" customHeight="1">
      <c r="A1179" s="15" t="s">
        <v>2318</v>
      </c>
      <c r="B1179" s="15" t="s">
        <v>2319</v>
      </c>
      <c r="C1179" s="107">
        <v>0.065</v>
      </c>
      <c r="D1179" s="15" t="s">
        <v>4145</v>
      </c>
      <c r="E1179" s="93">
        <v>7200.0</v>
      </c>
      <c r="F1179" s="93">
        <v>1.0</v>
      </c>
      <c r="G1179" s="93">
        <v>24.0</v>
      </c>
      <c r="H1179" s="93">
        <v>25200.0</v>
      </c>
      <c r="I1179" s="15" t="s">
        <v>4146</v>
      </c>
      <c r="J1179" s="107">
        <v>0.03305</v>
      </c>
      <c r="K1179" s="93">
        <v>2.5</v>
      </c>
      <c r="L1179" s="15" t="s">
        <v>4149</v>
      </c>
      <c r="M1179" s="104" t="str">
        <f t="shared" si="1"/>
        <v>#REF!</v>
      </c>
      <c r="N1179" s="105">
        <f t="shared" si="2"/>
        <v>3600</v>
      </c>
      <c r="O1179" s="108" t="str">
        <f>IFERROR(IF(IF(LEFT(I1179,1)="B",VLOOKUP(A1179,'item dashboard'!A:K,11,0),"")&lt;1,0,IF(LEFT(I1179,1)="b",VLOOKUP(A1179,'item dashboard'!A:K,11,0),"")),"")</f>
        <v/>
      </c>
      <c r="P1179" s="105" t="str">
        <f>IFERROR(VLOOKUP(A1179,[2]Sheet2!$A:$C,3,0),1)</f>
        <v>#ERROR!</v>
      </c>
      <c r="Q1179" s="109" t="str">
        <f>VLOOKUP(A1179,'item dashboard'!A:A,1,0)</f>
        <v>B-SH1000-N65</v>
      </c>
      <c r="R1179" s="109"/>
      <c r="S1179" s="109"/>
    </row>
    <row r="1180" ht="12.75" customHeight="1">
      <c r="A1180" s="15" t="s">
        <v>2320</v>
      </c>
      <c r="B1180" s="15" t="s">
        <v>2321</v>
      </c>
      <c r="C1180" s="107">
        <v>0.0661</v>
      </c>
      <c r="D1180" s="15" t="s">
        <v>4148</v>
      </c>
      <c r="E1180" s="93">
        <v>3600.0</v>
      </c>
      <c r="F1180" s="93">
        <v>1.0</v>
      </c>
      <c r="G1180" s="93">
        <v>12.0</v>
      </c>
      <c r="H1180" s="93">
        <v>50400.0</v>
      </c>
      <c r="I1180" s="15" t="s">
        <v>2318</v>
      </c>
      <c r="J1180" s="107">
        <v>1.0</v>
      </c>
      <c r="K1180" s="93">
        <v>2.0</v>
      </c>
      <c r="L1180" s="15" t="s">
        <v>4147</v>
      </c>
      <c r="M1180" s="104" t="str">
        <f t="shared" si="1"/>
        <v>#REF!</v>
      </c>
      <c r="N1180" s="105">
        <f t="shared" si="2"/>
        <v>7200</v>
      </c>
      <c r="O1180" s="108">
        <f>IFERROR(IF(IF(LEFT(I1180,1)="B",VLOOKUP(A1180,'item dashboard'!A:K,11,0),"")&lt;1,0,IF(LEFT(I1180,1)="b",VLOOKUP(A1180,'item dashboard'!A:K,11,0),"")),"")</f>
        <v>0</v>
      </c>
      <c r="P1180" s="105" t="str">
        <f>IFERROR(VLOOKUP(A1180,[2]Sheet2!$A:$C,3,0),1)</f>
        <v>#ERROR!</v>
      </c>
      <c r="Q1180" s="109" t="str">
        <f>VLOOKUP(A1180,'item dashboard'!A:A,1,0)</f>
        <v>B-SH1000-N65BAMSI –C</v>
      </c>
      <c r="R1180" s="109"/>
      <c r="S1180" s="109"/>
    </row>
    <row r="1181" ht="12.75" customHeight="1">
      <c r="A1181" s="15" t="s">
        <v>2322</v>
      </c>
      <c r="B1181" s="15" t="s">
        <v>2323</v>
      </c>
      <c r="C1181" s="107">
        <v>0.0661</v>
      </c>
      <c r="D1181" s="15" t="s">
        <v>4148</v>
      </c>
      <c r="E1181" s="93">
        <v>3600.0</v>
      </c>
      <c r="F1181" s="93">
        <v>1.0</v>
      </c>
      <c r="G1181" s="93">
        <v>12.0</v>
      </c>
      <c r="H1181" s="93">
        <v>50400.0</v>
      </c>
      <c r="I1181" s="15" t="s">
        <v>2318</v>
      </c>
      <c r="J1181" s="107">
        <v>1.0</v>
      </c>
      <c r="K1181" s="93">
        <v>2.0</v>
      </c>
      <c r="L1181" s="15" t="s">
        <v>4147</v>
      </c>
      <c r="M1181" s="104" t="str">
        <f t="shared" si="1"/>
        <v>#REF!</v>
      </c>
      <c r="N1181" s="105">
        <f t="shared" si="2"/>
        <v>7200</v>
      </c>
      <c r="O1181" s="108">
        <f>IFERROR(IF(IF(LEFT(I1181,1)="B",VLOOKUP(A1181,'item dashboard'!A:K,11,0),"")&lt;1,0,IF(LEFT(I1181,1)="b",VLOOKUP(A1181,'item dashboard'!A:K,11,0),"")),"")</f>
        <v>0</v>
      </c>
      <c r="P1181" s="105" t="str">
        <f>IFERROR(VLOOKUP(A1181,[2]Sheet2!$A:$C,3,0),1)</f>
        <v>#ERROR!</v>
      </c>
      <c r="Q1181" s="109" t="str">
        <f>VLOOKUP(A1181,'item dashboard'!A:A,1,0)</f>
        <v>B-SH1000-N65BAMSI –S</v>
      </c>
      <c r="R1181" s="109"/>
      <c r="S1181" s="109"/>
    </row>
    <row r="1182" ht="12.75" customHeight="1">
      <c r="A1182" s="15" t="s">
        <v>2324</v>
      </c>
      <c r="B1182" s="15" t="s">
        <v>2325</v>
      </c>
      <c r="C1182" s="107">
        <v>0.0661</v>
      </c>
      <c r="D1182" s="15" t="s">
        <v>4148</v>
      </c>
      <c r="E1182" s="93">
        <v>3600.0</v>
      </c>
      <c r="F1182" s="93">
        <v>1.0</v>
      </c>
      <c r="G1182" s="93">
        <v>12.0</v>
      </c>
      <c r="H1182" s="93">
        <v>50400.0</v>
      </c>
      <c r="I1182" s="15" t="s">
        <v>2318</v>
      </c>
      <c r="J1182" s="107">
        <v>1.0</v>
      </c>
      <c r="K1182" s="93">
        <v>2.0</v>
      </c>
      <c r="L1182" s="15" t="s">
        <v>4147</v>
      </c>
      <c r="M1182" s="104" t="str">
        <f t="shared" si="1"/>
        <v>#REF!</v>
      </c>
      <c r="N1182" s="105">
        <f t="shared" si="2"/>
        <v>7200</v>
      </c>
      <c r="O1182" s="108">
        <f>IFERROR(IF(IF(LEFT(I1182,1)="B",VLOOKUP(A1182,'item dashboard'!A:K,11,0),"")&lt;1,0,IF(LEFT(I1182,1)="b",VLOOKUP(A1182,'item dashboard'!A:K,11,0),"")),"")</f>
        <v>0</v>
      </c>
      <c r="P1182" s="105" t="str">
        <f>IFERROR(VLOOKUP(A1182,[2]Sheet2!$A:$C,3,0),1)</f>
        <v>#ERROR!</v>
      </c>
      <c r="Q1182" s="109" t="str">
        <f>VLOOKUP(A1182,'item dashboard'!A:A,1,0)</f>
        <v>B-SH1000-N65BAS</v>
      </c>
      <c r="R1182" s="109"/>
      <c r="S1182" s="109"/>
    </row>
    <row r="1183" ht="12.75" customHeight="1">
      <c r="A1183" s="15" t="s">
        <v>2326</v>
      </c>
      <c r="B1183" s="15" t="s">
        <v>2327</v>
      </c>
      <c r="C1183" s="107">
        <v>0.0661</v>
      </c>
      <c r="D1183" s="15" t="s">
        <v>4148</v>
      </c>
      <c r="E1183" s="93">
        <v>3600.0</v>
      </c>
      <c r="F1183" s="93">
        <v>1.0</v>
      </c>
      <c r="G1183" s="93">
        <v>12.0</v>
      </c>
      <c r="H1183" s="93">
        <v>50400.0</v>
      </c>
      <c r="I1183" s="15" t="s">
        <v>2318</v>
      </c>
      <c r="J1183" s="107">
        <v>1.0</v>
      </c>
      <c r="K1183" s="93">
        <v>2.0</v>
      </c>
      <c r="L1183" s="15" t="s">
        <v>4147</v>
      </c>
      <c r="M1183" s="104" t="str">
        <f t="shared" si="1"/>
        <v>#REF!</v>
      </c>
      <c r="N1183" s="105">
        <f t="shared" si="2"/>
        <v>7200</v>
      </c>
      <c r="O1183" s="108">
        <f>IFERROR(IF(IF(LEFT(I1183,1)="B",VLOOKUP(A1183,'item dashboard'!A:K,11,0),"")&lt;1,0,IF(LEFT(I1183,1)="b",VLOOKUP(A1183,'item dashboard'!A:K,11,0),"")),"")</f>
        <v>0</v>
      </c>
      <c r="P1183" s="105" t="str">
        <f>IFERROR(VLOOKUP(A1183,[2]Sheet2!$A:$C,3,0),1)</f>
        <v>#ERROR!</v>
      </c>
      <c r="Q1183" s="109" t="str">
        <f>VLOOKUP(A1183,'item dashboard'!A:A,1,0)</f>
        <v>B-SH1000-N65DARL-C</v>
      </c>
      <c r="R1183" s="109"/>
      <c r="S1183" s="109"/>
    </row>
    <row r="1184" ht="12.75" customHeight="1">
      <c r="A1184" s="15" t="s">
        <v>2328</v>
      </c>
      <c r="B1184" s="15" t="s">
        <v>2329</v>
      </c>
      <c r="C1184" s="107">
        <v>0.0661</v>
      </c>
      <c r="D1184" s="15" t="s">
        <v>4148</v>
      </c>
      <c r="E1184" s="93">
        <v>3600.0</v>
      </c>
      <c r="F1184" s="93">
        <v>1.0</v>
      </c>
      <c r="G1184" s="93">
        <v>12.0</v>
      </c>
      <c r="H1184" s="93">
        <v>50400.0</v>
      </c>
      <c r="I1184" s="15" t="s">
        <v>2318</v>
      </c>
      <c r="J1184" s="107">
        <v>1.0</v>
      </c>
      <c r="K1184" s="93">
        <v>2.0</v>
      </c>
      <c r="L1184" s="15" t="s">
        <v>4147</v>
      </c>
      <c r="M1184" s="104" t="str">
        <f t="shared" si="1"/>
        <v>#REF!</v>
      </c>
      <c r="N1184" s="105">
        <f t="shared" si="2"/>
        <v>7200</v>
      </c>
      <c r="O1184" s="108">
        <f>IFERROR(IF(IF(LEFT(I1184,1)="B",VLOOKUP(A1184,'item dashboard'!A:K,11,0),"")&lt;1,0,IF(LEFT(I1184,1)="b",VLOOKUP(A1184,'item dashboard'!A:K,11,0),"")),"")</f>
        <v>0</v>
      </c>
      <c r="P1184" s="105" t="str">
        <f>IFERROR(VLOOKUP(A1184,[2]Sheet2!$A:$C,3,0),1)</f>
        <v>#ERROR!</v>
      </c>
      <c r="Q1184" s="109" t="str">
        <f>VLOOKUP(A1184,'item dashboard'!A:A,1,0)</f>
        <v>B-SH1000-N65DARL-S</v>
      </c>
      <c r="R1184" s="109"/>
      <c r="S1184" s="109"/>
    </row>
    <row r="1185" ht="12.75" customHeight="1">
      <c r="A1185" s="15" t="s">
        <v>2330</v>
      </c>
      <c r="B1185" s="15" t="s">
        <v>2331</v>
      </c>
      <c r="C1185" s="107">
        <v>0.0661</v>
      </c>
      <c r="D1185" s="15" t="s">
        <v>4148</v>
      </c>
      <c r="E1185" s="93">
        <v>3600.0</v>
      </c>
      <c r="F1185" s="93">
        <v>1.0</v>
      </c>
      <c r="G1185" s="93">
        <v>12.0</v>
      </c>
      <c r="H1185" s="93">
        <v>7200.0</v>
      </c>
      <c r="I1185" s="15" t="s">
        <v>2318</v>
      </c>
      <c r="J1185" s="107">
        <v>1.0</v>
      </c>
      <c r="K1185" s="93">
        <v>2.0</v>
      </c>
      <c r="L1185" s="15" t="s">
        <v>4147</v>
      </c>
      <c r="M1185" s="104" t="str">
        <f t="shared" si="1"/>
        <v>#REF!</v>
      </c>
      <c r="N1185" s="105">
        <f t="shared" si="2"/>
        <v>7200</v>
      </c>
      <c r="O1185" s="108">
        <f>IFERROR(IF(IF(LEFT(I1185,1)="B",VLOOKUP(A1185,'item dashboard'!A:K,11,0),"")&lt;1,0,IF(LEFT(I1185,1)="b",VLOOKUP(A1185,'item dashboard'!A:K,11,0),"")),"")</f>
        <v>0</v>
      </c>
      <c r="P1185" s="105" t="str">
        <f>IFERROR(VLOOKUP(A1185,[2]Sheet2!$A:$C,3,0),1)</f>
        <v>#ERROR!</v>
      </c>
      <c r="Q1185" s="109" t="str">
        <f>VLOOKUP(A1185,'item dashboard'!A:A,1,0)</f>
        <v>B-SH1000-N65HAI</v>
      </c>
      <c r="R1185" s="109"/>
      <c r="S1185" s="109"/>
    </row>
    <row r="1186" ht="12.75" customHeight="1">
      <c r="A1186" s="15" t="s">
        <v>2332</v>
      </c>
      <c r="B1186" s="15" t="s">
        <v>2333</v>
      </c>
      <c r="C1186" s="107">
        <v>0.0661</v>
      </c>
      <c r="D1186" s="15" t="s">
        <v>4148</v>
      </c>
      <c r="E1186" s="93">
        <v>3600.0</v>
      </c>
      <c r="F1186" s="93">
        <v>1.0</v>
      </c>
      <c r="G1186" s="93">
        <v>12.0</v>
      </c>
      <c r="H1186" s="93">
        <v>7200.0</v>
      </c>
      <c r="I1186" s="15" t="s">
        <v>2318</v>
      </c>
      <c r="J1186" s="107">
        <v>1.0</v>
      </c>
      <c r="K1186" s="93">
        <v>2.0</v>
      </c>
      <c r="L1186" s="15" t="s">
        <v>4147</v>
      </c>
      <c r="M1186" s="104" t="str">
        <f t="shared" si="1"/>
        <v>#REF!</v>
      </c>
      <c r="N1186" s="105">
        <f t="shared" si="2"/>
        <v>7200</v>
      </c>
      <c r="O1186" s="108">
        <f>IFERROR(IF(IF(LEFT(I1186,1)="B",VLOOKUP(A1186,'item dashboard'!A:K,11,0),"")&lt;1,0,IF(LEFT(I1186,1)="b",VLOOKUP(A1186,'item dashboard'!A:K,11,0),"")),"")</f>
        <v>0</v>
      </c>
      <c r="P1186" s="105" t="str">
        <f>IFERROR(VLOOKUP(A1186,[2]Sheet2!$A:$C,3,0),1)</f>
        <v>#ERROR!</v>
      </c>
      <c r="Q1186" s="109" t="str">
        <f>VLOOKUP(A1186,'item dashboard'!A:A,1,0)</f>
        <v>B-SH1000-N65JER</v>
      </c>
      <c r="R1186" s="109"/>
      <c r="S1186" s="109"/>
    </row>
    <row r="1187" ht="12.75" customHeight="1">
      <c r="A1187" s="15" t="s">
        <v>2334</v>
      </c>
      <c r="B1187" s="15" t="s">
        <v>2335</v>
      </c>
      <c r="C1187" s="107">
        <v>0.0661</v>
      </c>
      <c r="D1187" s="15" t="s">
        <v>4148</v>
      </c>
      <c r="E1187" s="93">
        <v>3600.0</v>
      </c>
      <c r="F1187" s="93">
        <v>1.0</v>
      </c>
      <c r="G1187" s="93">
        <v>12.0</v>
      </c>
      <c r="H1187" s="93">
        <v>7200.0</v>
      </c>
      <c r="I1187" s="15" t="s">
        <v>2318</v>
      </c>
      <c r="J1187" s="107">
        <v>1.0</v>
      </c>
      <c r="K1187" s="93">
        <v>2.0</v>
      </c>
      <c r="L1187" s="15" t="s">
        <v>4147</v>
      </c>
      <c r="M1187" s="104" t="str">
        <f t="shared" si="1"/>
        <v>#REF!</v>
      </c>
      <c r="N1187" s="105">
        <f t="shared" si="2"/>
        <v>7200</v>
      </c>
      <c r="O1187" s="108">
        <f>IFERROR(IF(IF(LEFT(I1187,1)="B",VLOOKUP(A1187,'item dashboard'!A:K,11,0),"")&lt;1,0,IF(LEFT(I1187,1)="b",VLOOKUP(A1187,'item dashboard'!A:K,11,0),"")),"")</f>
        <v>0</v>
      </c>
      <c r="P1187" s="105" t="str">
        <f>IFERROR(VLOOKUP(A1187,[2]Sheet2!$A:$C,3,0),1)</f>
        <v>#ERROR!</v>
      </c>
      <c r="Q1187" s="109" t="str">
        <f>VLOOKUP(A1187,'item dashboard'!A:A,1,0)</f>
        <v>B-SH1000-N65MAIK-H-S</v>
      </c>
      <c r="R1187" s="109"/>
      <c r="S1187" s="109"/>
    </row>
    <row r="1188" ht="12.75" customHeight="1">
      <c r="A1188" s="15" t="s">
        <v>2336</v>
      </c>
      <c r="B1188" s="15" t="s">
        <v>2337</v>
      </c>
      <c r="C1188" s="107">
        <v>0.0661</v>
      </c>
      <c r="D1188" s="15" t="s">
        <v>4148</v>
      </c>
      <c r="E1188" s="93">
        <v>3600.0</v>
      </c>
      <c r="F1188" s="93">
        <v>1.0</v>
      </c>
      <c r="G1188" s="93">
        <v>12.0</v>
      </c>
      <c r="H1188" s="93">
        <v>7200.0</v>
      </c>
      <c r="I1188" s="15" t="s">
        <v>2318</v>
      </c>
      <c r="J1188" s="107">
        <v>1.0</v>
      </c>
      <c r="K1188" s="93">
        <v>2.0</v>
      </c>
      <c r="L1188" s="15" t="s">
        <v>4147</v>
      </c>
      <c r="M1188" s="104" t="str">
        <f t="shared" si="1"/>
        <v>#REF!</v>
      </c>
      <c r="N1188" s="105">
        <f t="shared" si="2"/>
        <v>7200</v>
      </c>
      <c r="O1188" s="108">
        <f>IFERROR(IF(IF(LEFT(I1188,1)="B",VLOOKUP(A1188,'item dashboard'!A:K,11,0),"")&lt;1,0,IF(LEFT(I1188,1)="b",VLOOKUP(A1188,'item dashboard'!A:K,11,0),"")),"")</f>
        <v>0</v>
      </c>
      <c r="P1188" s="105" t="str">
        <f>IFERROR(VLOOKUP(A1188,[2]Sheet2!$A:$C,3,0),1)</f>
        <v>#ERROR!</v>
      </c>
      <c r="Q1188" s="109" t="str">
        <f>VLOOKUP(A1188,'item dashboard'!A:A,1,0)</f>
        <v>B-SH1000-N65MAS-C</v>
      </c>
      <c r="R1188" s="109"/>
      <c r="S1188" s="109"/>
    </row>
    <row r="1189" ht="12.75" customHeight="1">
      <c r="A1189" s="15" t="s">
        <v>2338</v>
      </c>
      <c r="B1189" s="15" t="s">
        <v>2337</v>
      </c>
      <c r="C1189" s="107">
        <v>0.0661</v>
      </c>
      <c r="D1189" s="15" t="s">
        <v>4148</v>
      </c>
      <c r="E1189" s="93">
        <v>3600.0</v>
      </c>
      <c r="F1189" s="93">
        <v>1.0</v>
      </c>
      <c r="G1189" s="93">
        <v>12.0</v>
      </c>
      <c r="H1189" s="93">
        <v>7200.0</v>
      </c>
      <c r="I1189" s="15" t="s">
        <v>2318</v>
      </c>
      <c r="J1189" s="107">
        <v>1.0</v>
      </c>
      <c r="K1189" s="93">
        <v>2.0</v>
      </c>
      <c r="L1189" s="15" t="s">
        <v>4147</v>
      </c>
      <c r="M1189" s="104" t="str">
        <f t="shared" si="1"/>
        <v>#REF!</v>
      </c>
      <c r="N1189" s="105">
        <f t="shared" si="2"/>
        <v>7200</v>
      </c>
      <c r="O1189" s="108">
        <f>IFERROR(IF(IF(LEFT(I1189,1)="B",VLOOKUP(A1189,'item dashboard'!A:K,11,0),"")&lt;1,0,IF(LEFT(I1189,1)="b",VLOOKUP(A1189,'item dashboard'!A:K,11,0),"")),"")</f>
        <v>0</v>
      </c>
      <c r="P1189" s="105" t="str">
        <f>IFERROR(VLOOKUP(A1189,[2]Sheet2!$A:$C,3,0),1)</f>
        <v>#ERROR!</v>
      </c>
      <c r="Q1189" s="109" t="str">
        <f>VLOOKUP(A1189,'item dashboard'!A:A,1,0)</f>
        <v>B-SH1000-N65MAS-S</v>
      </c>
      <c r="R1189" s="109"/>
      <c r="S1189" s="109"/>
    </row>
    <row r="1190" ht="12.75" customHeight="1">
      <c r="A1190" s="15" t="s">
        <v>2339</v>
      </c>
      <c r="B1190" s="15" t="s">
        <v>2340</v>
      </c>
      <c r="C1190" s="107">
        <v>0.0661</v>
      </c>
      <c r="D1190" s="15" t="s">
        <v>4148</v>
      </c>
      <c r="E1190" s="93">
        <v>3600.0</v>
      </c>
      <c r="F1190" s="93">
        <v>1.0</v>
      </c>
      <c r="G1190" s="93">
        <v>12.0</v>
      </c>
      <c r="H1190" s="93">
        <v>7200.0</v>
      </c>
      <c r="I1190" s="15" t="s">
        <v>2318</v>
      </c>
      <c r="J1190" s="107">
        <v>1.0</v>
      </c>
      <c r="K1190" s="93">
        <v>2.0</v>
      </c>
      <c r="L1190" s="15" t="s">
        <v>4147</v>
      </c>
      <c r="M1190" s="104" t="str">
        <f t="shared" si="1"/>
        <v>#REF!</v>
      </c>
      <c r="N1190" s="105">
        <f t="shared" si="2"/>
        <v>7200</v>
      </c>
      <c r="O1190" s="108">
        <f>IFERROR(IF(IF(LEFT(I1190,1)="B",VLOOKUP(A1190,'item dashboard'!A:K,11,0),"")&lt;1,0,IF(LEFT(I1190,1)="b",VLOOKUP(A1190,'item dashboard'!A:K,11,0),"")),"")</f>
        <v>0</v>
      </c>
      <c r="P1190" s="105" t="str">
        <f>IFERROR(VLOOKUP(A1190,[2]Sheet2!$A:$C,3,0),1)</f>
        <v>#ERROR!</v>
      </c>
      <c r="Q1190" s="109" t="str">
        <f>VLOOKUP(A1190,'item dashboard'!A:A,1,0)</f>
        <v>B-SH1000-N65SMG</v>
      </c>
      <c r="R1190" s="109"/>
      <c r="S1190" s="109"/>
    </row>
    <row r="1191" ht="12.75" customHeight="1">
      <c r="A1191" s="15" t="s">
        <v>2341</v>
      </c>
      <c r="B1191" s="15" t="s">
        <v>2342</v>
      </c>
      <c r="C1191" s="107">
        <v>0.0661</v>
      </c>
      <c r="D1191" s="15" t="s">
        <v>4158</v>
      </c>
      <c r="E1191" s="93">
        <v>7200.0</v>
      </c>
      <c r="F1191" s="93">
        <v>1.0</v>
      </c>
      <c r="G1191" s="93">
        <v>24.37</v>
      </c>
      <c r="H1191" s="93">
        <v>3546.0</v>
      </c>
      <c r="I1191" s="15" t="s">
        <v>4146</v>
      </c>
      <c r="J1191" s="107">
        <v>0.032389</v>
      </c>
      <c r="K1191" s="93">
        <v>2.5</v>
      </c>
      <c r="L1191" s="15" t="s">
        <v>4147</v>
      </c>
      <c r="M1191" s="104" t="str">
        <f t="shared" si="1"/>
        <v>#REF!</v>
      </c>
      <c r="N1191" s="105">
        <f t="shared" si="2"/>
        <v>3545.342634</v>
      </c>
      <c r="O1191" s="108" t="str">
        <f>IFERROR(IF(IF(LEFT(I1191,1)="B",VLOOKUP(A1191,'item dashboard'!A:K,11,0),"")&lt;1,0,IF(LEFT(I1191,1)="b",VLOOKUP(A1191,'item dashboard'!A:K,11,0),"")),"")</f>
        <v/>
      </c>
      <c r="P1191" s="105" t="str">
        <f>IFERROR(VLOOKUP(A1191,[2]Sheet2!$A:$C,3,0),1)</f>
        <v>#ERROR!</v>
      </c>
      <c r="Q1191" s="109" t="str">
        <f>VLOOKUP(A1191,'item dashboard'!A:A,1,0)</f>
        <v>B-SH1000-Y65</v>
      </c>
      <c r="R1191" s="109"/>
      <c r="S1191" s="109"/>
    </row>
    <row r="1192" ht="12.75" customHeight="1">
      <c r="A1192" s="15" t="s">
        <v>2343</v>
      </c>
      <c r="B1192" s="15" t="s">
        <v>2344</v>
      </c>
      <c r="C1192" s="107">
        <v>0.0661</v>
      </c>
      <c r="D1192" s="15" t="s">
        <v>4148</v>
      </c>
      <c r="E1192" s="93">
        <v>3600.0</v>
      </c>
      <c r="F1192" s="93">
        <v>1.0</v>
      </c>
      <c r="G1192" s="93">
        <v>12.0</v>
      </c>
      <c r="H1192" s="93">
        <v>7200.0</v>
      </c>
      <c r="I1192" s="15" t="s">
        <v>2341</v>
      </c>
      <c r="J1192" s="107">
        <v>1.0</v>
      </c>
      <c r="K1192" s="93">
        <v>2.0</v>
      </c>
      <c r="L1192" s="15" t="s">
        <v>4147</v>
      </c>
      <c r="M1192" s="104" t="str">
        <f t="shared" si="1"/>
        <v>#REF!</v>
      </c>
      <c r="N1192" s="105">
        <f t="shared" si="2"/>
        <v>7200</v>
      </c>
      <c r="O1192" s="108">
        <f>IFERROR(IF(IF(LEFT(I1192,1)="B",VLOOKUP(A1192,'item dashboard'!A:K,11,0),"")&lt;1,0,IF(LEFT(I1192,1)="b",VLOOKUP(A1192,'item dashboard'!A:K,11,0),"")),"")</f>
        <v>0</v>
      </c>
      <c r="P1192" s="105" t="str">
        <f>IFERROR(VLOOKUP(A1192,[2]Sheet2!$A:$C,3,0),1)</f>
        <v>#ERROR!</v>
      </c>
      <c r="Q1192" s="109" t="str">
        <f>VLOOKUP(A1192,'item dashboard'!A:A,1,0)</f>
        <v>B-SH1000-Y65NURO-AP</v>
      </c>
      <c r="R1192" s="109"/>
      <c r="S1192" s="109"/>
    </row>
    <row r="1193" ht="12.75" customHeight="1">
      <c r="A1193" s="15" t="s">
        <v>2345</v>
      </c>
      <c r="B1193" s="15" t="s">
        <v>2346</v>
      </c>
      <c r="C1193" s="107">
        <v>0.0661</v>
      </c>
      <c r="D1193" s="15" t="s">
        <v>4148</v>
      </c>
      <c r="E1193" s="93">
        <v>3600.0</v>
      </c>
      <c r="F1193" s="93">
        <v>1.0</v>
      </c>
      <c r="G1193" s="93">
        <v>12.0</v>
      </c>
      <c r="H1193" s="93">
        <v>7200.0</v>
      </c>
      <c r="I1193" s="15" t="s">
        <v>2341</v>
      </c>
      <c r="J1193" s="107">
        <v>1.0</v>
      </c>
      <c r="K1193" s="93">
        <v>2.0</v>
      </c>
      <c r="L1193" s="15" t="s">
        <v>4147</v>
      </c>
      <c r="M1193" s="104" t="str">
        <f t="shared" si="1"/>
        <v>#REF!</v>
      </c>
      <c r="N1193" s="105">
        <f t="shared" si="2"/>
        <v>7200</v>
      </c>
      <c r="O1193" s="108">
        <f>IFERROR(IF(IF(LEFT(I1193,1)="B",VLOOKUP(A1193,'item dashboard'!A:K,11,0),"")&lt;1,0,IF(LEFT(I1193,1)="b",VLOOKUP(A1193,'item dashboard'!A:K,11,0),"")),"")</f>
        <v>0</v>
      </c>
      <c r="P1193" s="105" t="str">
        <f>IFERROR(VLOOKUP(A1193,[2]Sheet2!$A:$C,3,0),1)</f>
        <v>#ERROR!</v>
      </c>
      <c r="Q1193" s="109" t="str">
        <f>VLOOKUP(A1193,'item dashboard'!A:A,1,0)</f>
        <v>B-SH1000-Y65NURO-AV</v>
      </c>
      <c r="R1193" s="109"/>
      <c r="S1193" s="109"/>
    </row>
    <row r="1194" ht="12.75" customHeight="1">
      <c r="A1194" s="15" t="s">
        <v>2347</v>
      </c>
      <c r="B1194" s="15" t="s">
        <v>2348</v>
      </c>
      <c r="C1194" s="107">
        <v>0.0661</v>
      </c>
      <c r="D1194" s="15" t="s">
        <v>4148</v>
      </c>
      <c r="E1194" s="93">
        <v>3600.0</v>
      </c>
      <c r="F1194" s="93">
        <v>1.0</v>
      </c>
      <c r="G1194" s="93">
        <v>12.0</v>
      </c>
      <c r="H1194" s="93">
        <v>7200.0</v>
      </c>
      <c r="I1194" s="15" t="s">
        <v>2341</v>
      </c>
      <c r="J1194" s="107">
        <v>1.0</v>
      </c>
      <c r="K1194" s="93">
        <v>2.0</v>
      </c>
      <c r="L1194" s="15" t="s">
        <v>4147</v>
      </c>
      <c r="M1194" s="104" t="str">
        <f t="shared" si="1"/>
        <v>#REF!</v>
      </c>
      <c r="N1194" s="105">
        <f t="shared" si="2"/>
        <v>7200</v>
      </c>
      <c r="O1194" s="108">
        <f>IFERROR(IF(IF(LEFT(I1194,1)="B",VLOOKUP(A1194,'item dashboard'!A:K,11,0),"")&lt;1,0,IF(LEFT(I1194,1)="b",VLOOKUP(A1194,'item dashboard'!A:K,11,0),"")),"")</f>
        <v>0</v>
      </c>
      <c r="P1194" s="105" t="str">
        <f>IFERROR(VLOOKUP(A1194,[2]Sheet2!$A:$C,3,0),1)</f>
        <v>#ERROR!</v>
      </c>
      <c r="Q1194" s="109" t="str">
        <f>VLOOKUP(A1194,'item dashboard'!A:A,1,0)</f>
        <v>B-SH1000-Y65NURO-BL</v>
      </c>
      <c r="R1194" s="109"/>
      <c r="S1194" s="109"/>
    </row>
    <row r="1195" ht="12.75" customHeight="1">
      <c r="A1195" s="15" t="s">
        <v>2349</v>
      </c>
      <c r="B1195" s="15" t="s">
        <v>2350</v>
      </c>
      <c r="C1195" s="107">
        <v>0.0661</v>
      </c>
      <c r="D1195" s="15" t="s">
        <v>4148</v>
      </c>
      <c r="E1195" s="93">
        <v>3600.0</v>
      </c>
      <c r="F1195" s="93">
        <v>1.0</v>
      </c>
      <c r="G1195" s="93">
        <v>12.0</v>
      </c>
      <c r="H1195" s="93">
        <v>7200.0</v>
      </c>
      <c r="I1195" s="15" t="s">
        <v>2341</v>
      </c>
      <c r="J1195" s="107">
        <v>1.0</v>
      </c>
      <c r="K1195" s="93">
        <v>2.0</v>
      </c>
      <c r="L1195" s="15" t="s">
        <v>4147</v>
      </c>
      <c r="M1195" s="104" t="str">
        <f t="shared" si="1"/>
        <v>#REF!</v>
      </c>
      <c r="N1195" s="105">
        <f t="shared" si="2"/>
        <v>7200</v>
      </c>
      <c r="O1195" s="108">
        <f>IFERROR(IF(IF(LEFT(I1195,1)="B",VLOOKUP(A1195,'item dashboard'!A:K,11,0),"")&lt;1,0,IF(LEFT(I1195,1)="b",VLOOKUP(A1195,'item dashboard'!A:K,11,0),"")),"")</f>
        <v>0</v>
      </c>
      <c r="P1195" s="105" t="str">
        <f>IFERROR(VLOOKUP(A1195,[2]Sheet2!$A:$C,3,0),1)</f>
        <v>#ERROR!</v>
      </c>
      <c r="Q1195" s="109" t="str">
        <f>VLOOKUP(A1195,'item dashboard'!A:A,1,0)</f>
        <v>B-SH1000-Y65NURO-EG</v>
      </c>
      <c r="R1195" s="109"/>
      <c r="S1195" s="109"/>
    </row>
    <row r="1196" ht="12.75" customHeight="1">
      <c r="A1196" s="15" t="s">
        <v>2351</v>
      </c>
      <c r="B1196" s="15" t="s">
        <v>2352</v>
      </c>
      <c r="C1196" s="107">
        <v>0.0263</v>
      </c>
      <c r="D1196" s="15" t="s">
        <v>4148</v>
      </c>
      <c r="E1196" s="93">
        <v>3600.0</v>
      </c>
      <c r="F1196" s="93">
        <v>1.0</v>
      </c>
      <c r="G1196" s="93">
        <v>12.0</v>
      </c>
      <c r="H1196" s="93">
        <v>50400.0</v>
      </c>
      <c r="I1196" s="15" t="s">
        <v>2357</v>
      </c>
      <c r="J1196" s="107">
        <v>1.0</v>
      </c>
      <c r="K1196" s="93">
        <v>2.0</v>
      </c>
      <c r="L1196" s="15" t="s">
        <v>4147</v>
      </c>
      <c r="M1196" s="104" t="str">
        <f t="shared" si="1"/>
        <v>#REF!</v>
      </c>
      <c r="N1196" s="105">
        <f t="shared" si="2"/>
        <v>7200</v>
      </c>
      <c r="O1196" s="108">
        <f>IFERROR(IF(IF(LEFT(I1196,1)="B",VLOOKUP(A1196,'item dashboard'!A:K,11,0),"")&lt;1,0,IF(LEFT(I1196,1)="b",VLOOKUP(A1196,'item dashboard'!A:K,11,0),"")),"")</f>
        <v>0</v>
      </c>
      <c r="P1196" s="105" t="str">
        <f>IFERROR(VLOOKUP(A1196,[2]Sheet2!$A:$C,3,0),1)</f>
        <v>#ERROR!</v>
      </c>
      <c r="Q1196" s="109" t="str">
        <f>VLOOKUP(A1196,'item dashboard'!A:A,1,0)</f>
        <v>B-SH250-25MAIK-H-C</v>
      </c>
      <c r="R1196" s="109"/>
      <c r="S1196" s="109"/>
    </row>
    <row r="1197" ht="12.75" customHeight="1">
      <c r="A1197" s="15" t="s">
        <v>2353</v>
      </c>
      <c r="B1197" s="15" t="s">
        <v>2354</v>
      </c>
      <c r="C1197" s="107">
        <v>0.0263</v>
      </c>
      <c r="D1197" s="15" t="s">
        <v>4158</v>
      </c>
      <c r="E1197" s="93">
        <v>7200.0</v>
      </c>
      <c r="F1197" s="93">
        <v>1.0</v>
      </c>
      <c r="G1197" s="93">
        <v>19.3</v>
      </c>
      <c r="H1197" s="93">
        <v>4477.0</v>
      </c>
      <c r="I1197" s="15" t="s">
        <v>4146</v>
      </c>
      <c r="J1197" s="107">
        <v>0.013045</v>
      </c>
      <c r="K1197" s="93">
        <v>2.5</v>
      </c>
      <c r="L1197" s="15" t="s">
        <v>4147</v>
      </c>
      <c r="M1197" s="104" t="str">
        <f t="shared" si="1"/>
        <v>#REF!</v>
      </c>
      <c r="N1197" s="105">
        <f t="shared" si="2"/>
        <v>4476.683938</v>
      </c>
      <c r="O1197" s="108" t="str">
        <f>IFERROR(IF(IF(LEFT(I1197,1)="B",VLOOKUP(A1197,'item dashboard'!A:K,11,0),"")&lt;1,0,IF(LEFT(I1197,1)="b",VLOOKUP(A1197,'item dashboard'!A:K,11,0),"")),"")</f>
        <v/>
      </c>
      <c r="P1197" s="105" t="str">
        <f>IFERROR(VLOOKUP(A1197,[2]Sheet2!$A:$C,3,0),1)</f>
        <v>#ERROR!</v>
      </c>
      <c r="Q1197" s="109" t="str">
        <f>VLOOKUP(A1197,'item dashboard'!A:A,1,0)</f>
        <v>B-SH250-CM25</v>
      </c>
      <c r="R1197" s="109"/>
      <c r="S1197" s="109"/>
    </row>
    <row r="1198" ht="12.75" customHeight="1">
      <c r="A1198" s="15" t="s">
        <v>2357</v>
      </c>
      <c r="B1198" s="15" t="s">
        <v>2358</v>
      </c>
      <c r="C1198" s="107">
        <v>0.025</v>
      </c>
      <c r="D1198" s="15" t="s">
        <v>4150</v>
      </c>
      <c r="E1198" s="93">
        <v>7200.0</v>
      </c>
      <c r="F1198" s="93">
        <v>1.0</v>
      </c>
      <c r="G1198" s="93">
        <v>19.0</v>
      </c>
      <c r="H1198" s="93">
        <v>31832.0</v>
      </c>
      <c r="I1198" s="15" t="s">
        <v>4146</v>
      </c>
      <c r="J1198" s="107">
        <v>0.01315</v>
      </c>
      <c r="K1198" s="93">
        <v>2.5</v>
      </c>
      <c r="L1198" s="15" t="s">
        <v>4147</v>
      </c>
      <c r="M1198" s="104" t="str">
        <f t="shared" si="1"/>
        <v>#REF!</v>
      </c>
      <c r="N1198" s="105">
        <f t="shared" si="2"/>
        <v>4547.368421</v>
      </c>
      <c r="O1198" s="108" t="str">
        <f>IFERROR(IF(IF(LEFT(I1198,1)="B",VLOOKUP(A1198,'item dashboard'!A:K,11,0),"")&lt;1,0,IF(LEFT(I1198,1)="b",VLOOKUP(A1198,'item dashboard'!A:K,11,0),"")),"")</f>
        <v/>
      </c>
      <c r="P1198" s="105" t="str">
        <f>IFERROR(VLOOKUP(A1198,[2]Sheet2!$A:$C,3,0),1)</f>
        <v>#ERROR!</v>
      </c>
      <c r="Q1198" s="109" t="str">
        <f>VLOOKUP(A1198,'item dashboard'!A:A,1,0)</f>
        <v>B-SH250-N25</v>
      </c>
      <c r="R1198" s="109"/>
      <c r="S1198" s="109"/>
    </row>
    <row r="1199" ht="12.75" customHeight="1">
      <c r="A1199" s="15" t="s">
        <v>2359</v>
      </c>
      <c r="B1199" s="15" t="s">
        <v>2360</v>
      </c>
      <c r="C1199" s="107">
        <v>0.0263</v>
      </c>
      <c r="D1199" s="15" t="s">
        <v>4148</v>
      </c>
      <c r="E1199" s="93">
        <v>3600.0</v>
      </c>
      <c r="F1199" s="93">
        <v>1.0</v>
      </c>
      <c r="G1199" s="93">
        <v>12.0</v>
      </c>
      <c r="H1199" s="93">
        <v>50400.0</v>
      </c>
      <c r="I1199" s="15" t="s">
        <v>2357</v>
      </c>
      <c r="J1199" s="107">
        <v>1.0</v>
      </c>
      <c r="K1199" s="93">
        <v>2.0</v>
      </c>
      <c r="L1199" s="15" t="s">
        <v>4147</v>
      </c>
      <c r="M1199" s="104" t="str">
        <f t="shared" si="1"/>
        <v>#REF!</v>
      </c>
      <c r="N1199" s="105">
        <f t="shared" si="2"/>
        <v>7200</v>
      </c>
      <c r="O1199" s="108">
        <f>IFERROR(IF(IF(LEFT(I1199,1)="B",VLOOKUP(A1199,'item dashboard'!A:K,11,0),"")&lt;1,0,IF(LEFT(I1199,1)="b",VLOOKUP(A1199,'item dashboard'!A:K,11,0),"")),"")</f>
        <v>0</v>
      </c>
      <c r="P1199" s="105" t="str">
        <f>IFERROR(VLOOKUP(A1199,[2]Sheet2!$A:$C,3,0),1)</f>
        <v>#ERROR!</v>
      </c>
      <c r="Q1199" s="109" t="str">
        <f>VLOOKUP(A1199,'item dashboard'!A:A,1,0)</f>
        <v>B-SH250-N25BAMSI</v>
      </c>
      <c r="R1199" s="109"/>
      <c r="S1199" s="109"/>
    </row>
    <row r="1200" ht="12.75" customHeight="1">
      <c r="A1200" s="15" t="s">
        <v>2361</v>
      </c>
      <c r="B1200" s="15" t="s">
        <v>2362</v>
      </c>
      <c r="C1200" s="107">
        <v>0.0263</v>
      </c>
      <c r="D1200" s="15" t="s">
        <v>4148</v>
      </c>
      <c r="E1200" s="93">
        <v>3600.0</v>
      </c>
      <c r="F1200" s="93">
        <v>1.0</v>
      </c>
      <c r="G1200" s="93">
        <v>12.0</v>
      </c>
      <c r="H1200" s="93">
        <v>50400.0</v>
      </c>
      <c r="I1200" s="15" t="s">
        <v>2357</v>
      </c>
      <c r="J1200" s="107">
        <v>1.0</v>
      </c>
      <c r="K1200" s="93">
        <v>2.0</v>
      </c>
      <c r="L1200" s="15" t="s">
        <v>4147</v>
      </c>
      <c r="M1200" s="104" t="str">
        <f t="shared" si="1"/>
        <v>#REF!</v>
      </c>
      <c r="N1200" s="105">
        <f t="shared" si="2"/>
        <v>7200</v>
      </c>
      <c r="O1200" s="108">
        <f>IFERROR(IF(IF(LEFT(I1200,1)="B",VLOOKUP(A1200,'item dashboard'!A:K,11,0),"")&lt;1,0,IF(LEFT(I1200,1)="b",VLOOKUP(A1200,'item dashboard'!A:K,11,0),"")),"")</f>
        <v>0</v>
      </c>
      <c r="P1200" s="105" t="str">
        <f>IFERROR(VLOOKUP(A1200,[2]Sheet2!$A:$C,3,0),1)</f>
        <v>#ERROR!</v>
      </c>
      <c r="Q1200" s="109" t="str">
        <f>VLOOKUP(A1200,'item dashboard'!A:A,1,0)</f>
        <v>B-SH250-N25BAMSI-C</v>
      </c>
      <c r="R1200" s="109"/>
      <c r="S1200" s="109"/>
    </row>
    <row r="1201" ht="12.75" customHeight="1">
      <c r="A1201" s="15" t="s">
        <v>2363</v>
      </c>
      <c r="B1201" s="15" t="s">
        <v>2364</v>
      </c>
      <c r="C1201" s="107">
        <v>0.025</v>
      </c>
      <c r="D1201" s="15" t="s">
        <v>4148</v>
      </c>
      <c r="E1201" s="93">
        <v>1.0</v>
      </c>
      <c r="F1201" s="93">
        <v>1.0</v>
      </c>
      <c r="G1201" s="93">
        <v>8.0</v>
      </c>
      <c r="H1201" s="93">
        <v>75600.0</v>
      </c>
      <c r="I1201" s="15" t="s">
        <v>2357</v>
      </c>
      <c r="J1201" s="107">
        <v>1.0</v>
      </c>
      <c r="K1201" s="93">
        <v>0.0</v>
      </c>
      <c r="L1201" s="15" t="s">
        <v>4149</v>
      </c>
      <c r="M1201" s="104" t="str">
        <f t="shared" si="1"/>
        <v>#REF!</v>
      </c>
      <c r="N1201" s="105">
        <f t="shared" si="2"/>
        <v>10800</v>
      </c>
      <c r="O1201" s="108">
        <f>IFERROR(IF(IF(LEFT(I1201,1)="B",VLOOKUP(A1201,'item dashboard'!A:K,11,0),"")&lt;1,0,IF(LEFT(I1201,1)="b",VLOOKUP(A1201,'item dashboard'!A:K,11,0),"")),"")</f>
        <v>0</v>
      </c>
      <c r="P1201" s="105" t="str">
        <f>IFERROR(VLOOKUP(A1201,[2]Sheet2!$A:$C,3,0),1)</f>
        <v>#ERROR!</v>
      </c>
      <c r="Q1201" s="109" t="str">
        <f>VLOOKUP(A1201,'item dashboard'!A:A,1,0)</f>
        <v>B-SH250-N25BAS</v>
      </c>
      <c r="R1201" s="109"/>
      <c r="S1201" s="109"/>
    </row>
    <row r="1202" ht="12.75" customHeight="1">
      <c r="A1202" s="15" t="s">
        <v>2365</v>
      </c>
      <c r="B1202" s="15" t="s">
        <v>2366</v>
      </c>
      <c r="C1202" s="107">
        <v>0.0263</v>
      </c>
      <c r="D1202" s="15" t="s">
        <v>4148</v>
      </c>
      <c r="E1202" s="93">
        <v>3600.0</v>
      </c>
      <c r="F1202" s="93">
        <v>1.0</v>
      </c>
      <c r="G1202" s="93">
        <v>12.0</v>
      </c>
      <c r="H1202" s="93">
        <v>50400.0</v>
      </c>
      <c r="I1202" s="15" t="s">
        <v>2357</v>
      </c>
      <c r="J1202" s="107">
        <v>1.0</v>
      </c>
      <c r="K1202" s="93">
        <v>2.0</v>
      </c>
      <c r="L1202" s="15" t="s">
        <v>4147</v>
      </c>
      <c r="M1202" s="104" t="str">
        <f t="shared" si="1"/>
        <v>#REF!</v>
      </c>
      <c r="N1202" s="105">
        <f t="shared" si="2"/>
        <v>7200</v>
      </c>
      <c r="O1202" s="108">
        <f>IFERROR(IF(IF(LEFT(I1202,1)="B",VLOOKUP(A1202,'item dashboard'!A:K,11,0),"")&lt;1,0,IF(LEFT(I1202,1)="b",VLOOKUP(A1202,'item dashboard'!A:K,11,0),"")),"")</f>
        <v>0</v>
      </c>
      <c r="P1202" s="105" t="str">
        <f>IFERROR(VLOOKUP(A1202,[2]Sheet2!$A:$C,3,0),1)</f>
        <v>#ERROR!</v>
      </c>
      <c r="Q1202" s="109" t="str">
        <f>VLOOKUP(A1202,'item dashboard'!A:A,1,0)</f>
        <v>B-SH250-N25DARL</v>
      </c>
      <c r="R1202" s="109"/>
      <c r="S1202" s="109"/>
    </row>
    <row r="1203" ht="12.75" customHeight="1">
      <c r="A1203" s="15" t="s">
        <v>2367</v>
      </c>
      <c r="B1203" s="15" t="s">
        <v>2368</v>
      </c>
      <c r="C1203" s="107">
        <v>0.0263</v>
      </c>
      <c r="D1203" s="15" t="s">
        <v>4148</v>
      </c>
      <c r="E1203" s="93">
        <v>3600.0</v>
      </c>
      <c r="F1203" s="93">
        <v>1.0</v>
      </c>
      <c r="G1203" s="93">
        <v>12.0</v>
      </c>
      <c r="H1203" s="93">
        <v>50400.0</v>
      </c>
      <c r="I1203" s="15" t="s">
        <v>2357</v>
      </c>
      <c r="J1203" s="107">
        <v>1.0</v>
      </c>
      <c r="K1203" s="93">
        <v>2.0</v>
      </c>
      <c r="L1203" s="15" t="s">
        <v>4147</v>
      </c>
      <c r="M1203" s="104" t="str">
        <f t="shared" si="1"/>
        <v>#REF!</v>
      </c>
      <c r="N1203" s="105">
        <f t="shared" si="2"/>
        <v>7200</v>
      </c>
      <c r="O1203" s="108">
        <f>IFERROR(IF(IF(LEFT(I1203,1)="B",VLOOKUP(A1203,'item dashboard'!A:K,11,0),"")&lt;1,0,IF(LEFT(I1203,1)="b",VLOOKUP(A1203,'item dashboard'!A:K,11,0),"")),"")</f>
        <v>0</v>
      </c>
      <c r="P1203" s="105" t="str">
        <f>IFERROR(VLOOKUP(A1203,[2]Sheet2!$A:$C,3,0),1)</f>
        <v>#ERROR!</v>
      </c>
      <c r="Q1203" s="109" t="str">
        <f>VLOOKUP(A1203,'item dashboard'!A:A,1,0)</f>
        <v>B-SH250-N25HAIR</v>
      </c>
      <c r="R1203" s="109"/>
      <c r="S1203" s="109"/>
    </row>
    <row r="1204" ht="12.75" customHeight="1">
      <c r="A1204" s="15" t="s">
        <v>2369</v>
      </c>
      <c r="B1204" s="15" t="s">
        <v>2370</v>
      </c>
      <c r="C1204" s="107">
        <v>0.0263</v>
      </c>
      <c r="D1204" s="15" t="s">
        <v>4148</v>
      </c>
      <c r="E1204" s="93">
        <v>3600.0</v>
      </c>
      <c r="F1204" s="93">
        <v>1.0</v>
      </c>
      <c r="G1204" s="93">
        <v>12.0</v>
      </c>
      <c r="H1204" s="93">
        <v>50400.0</v>
      </c>
      <c r="I1204" s="15" t="s">
        <v>2357</v>
      </c>
      <c r="J1204" s="107">
        <v>1.0</v>
      </c>
      <c r="K1204" s="93">
        <v>2.0</v>
      </c>
      <c r="L1204" s="15" t="s">
        <v>4147</v>
      </c>
      <c r="M1204" s="104" t="str">
        <f t="shared" si="1"/>
        <v>#REF!</v>
      </c>
      <c r="N1204" s="105">
        <f t="shared" si="2"/>
        <v>7200</v>
      </c>
      <c r="O1204" s="108">
        <f>IFERROR(IF(IF(LEFT(I1204,1)="B",VLOOKUP(A1204,'item dashboard'!A:K,11,0),"")&lt;1,0,IF(LEFT(I1204,1)="b",VLOOKUP(A1204,'item dashboard'!A:K,11,0),"")),"")</f>
        <v>0</v>
      </c>
      <c r="P1204" s="105" t="str">
        <f>IFERROR(VLOOKUP(A1204,[2]Sheet2!$A:$C,3,0),1)</f>
        <v>#ERROR!</v>
      </c>
      <c r="Q1204" s="109" t="str">
        <f>VLOOKUP(A1204,'item dashboard'!A:A,1,0)</f>
        <v>B-SH250-N25MAIK</v>
      </c>
      <c r="R1204" s="109"/>
      <c r="S1204" s="109"/>
    </row>
    <row r="1205" ht="12.75" customHeight="1">
      <c r="A1205" s="15" t="s">
        <v>2371</v>
      </c>
      <c r="B1205" s="15" t="s">
        <v>2372</v>
      </c>
      <c r="C1205" s="107">
        <v>0.0263</v>
      </c>
      <c r="D1205" s="15" t="s">
        <v>4148</v>
      </c>
      <c r="E1205" s="93">
        <v>3600.0</v>
      </c>
      <c r="F1205" s="93">
        <v>1.0</v>
      </c>
      <c r="G1205" s="93">
        <v>12.0</v>
      </c>
      <c r="H1205" s="93">
        <v>50400.0</v>
      </c>
      <c r="I1205" s="15" t="s">
        <v>2357</v>
      </c>
      <c r="J1205" s="107">
        <v>1.0</v>
      </c>
      <c r="K1205" s="93">
        <v>2.0</v>
      </c>
      <c r="L1205" s="15" t="s">
        <v>4147</v>
      </c>
      <c r="M1205" s="104" t="str">
        <f t="shared" si="1"/>
        <v>#REF!</v>
      </c>
      <c r="N1205" s="105">
        <f t="shared" si="2"/>
        <v>7200</v>
      </c>
      <c r="O1205" s="108">
        <f>IFERROR(IF(IF(LEFT(I1205,1)="B",VLOOKUP(A1205,'item dashboard'!A:K,11,0),"")&lt;1,0,IF(LEFT(I1205,1)="b",VLOOKUP(A1205,'item dashboard'!A:K,11,0),"")),"")</f>
        <v>0</v>
      </c>
      <c r="P1205" s="105" t="str">
        <f>IFERROR(VLOOKUP(A1205,[2]Sheet2!$A:$C,3,0),1)</f>
        <v>#ERROR!</v>
      </c>
      <c r="Q1205" s="109" t="str">
        <f>VLOOKUP(A1205,'item dashboard'!A:A,1,0)</f>
        <v>B-SH250-N25MEPA</v>
      </c>
      <c r="R1205" s="109"/>
      <c r="S1205" s="109"/>
    </row>
    <row r="1206" ht="12.75" customHeight="1">
      <c r="A1206" s="15" t="s">
        <v>2373</v>
      </c>
      <c r="B1206" s="15" t="s">
        <v>2374</v>
      </c>
      <c r="C1206" s="107">
        <v>0.0263</v>
      </c>
      <c r="D1206" s="15" t="s">
        <v>4148</v>
      </c>
      <c r="E1206" s="93">
        <v>3600.0</v>
      </c>
      <c r="F1206" s="93">
        <v>1.0</v>
      </c>
      <c r="G1206" s="93">
        <v>12.0</v>
      </c>
      <c r="H1206" s="93">
        <v>50400.0</v>
      </c>
      <c r="I1206" s="15" t="s">
        <v>2357</v>
      </c>
      <c r="J1206" s="107">
        <v>1.0</v>
      </c>
      <c r="K1206" s="93">
        <v>2.0</v>
      </c>
      <c r="L1206" s="15" t="s">
        <v>4147</v>
      </c>
      <c r="M1206" s="104" t="str">
        <f t="shared" si="1"/>
        <v>#REF!</v>
      </c>
      <c r="N1206" s="105">
        <f t="shared" si="2"/>
        <v>7200</v>
      </c>
      <c r="O1206" s="108">
        <f>IFERROR(IF(IF(LEFT(I1206,1)="B",VLOOKUP(A1206,'item dashboard'!A:K,11,0),"")&lt;1,0,IF(LEFT(I1206,1)="b",VLOOKUP(A1206,'item dashboard'!A:K,11,0),"")),"")</f>
        <v>0</v>
      </c>
      <c r="P1206" s="105" t="str">
        <f>IFERROR(VLOOKUP(A1206,[2]Sheet2!$A:$C,3,0),1)</f>
        <v>#ERROR!</v>
      </c>
      <c r="Q1206" s="109" t="str">
        <f>VLOOKUP(A1206,'item dashboard'!A:A,1,0)</f>
        <v>B-SH250-N25SER</v>
      </c>
      <c r="R1206" s="109"/>
      <c r="S1206" s="109"/>
    </row>
    <row r="1207" ht="12.75" customHeight="1">
      <c r="A1207" s="15" t="s">
        <v>2375</v>
      </c>
      <c r="B1207" s="15" t="s">
        <v>2376</v>
      </c>
      <c r="C1207" s="107">
        <v>0.0263</v>
      </c>
      <c r="D1207" s="15" t="s">
        <v>4148</v>
      </c>
      <c r="E1207" s="93">
        <v>3600.0</v>
      </c>
      <c r="F1207" s="93">
        <v>1.0</v>
      </c>
      <c r="G1207" s="93">
        <v>12.0</v>
      </c>
      <c r="H1207" s="93">
        <v>7200.0</v>
      </c>
      <c r="I1207" s="15" t="s">
        <v>2357</v>
      </c>
      <c r="J1207" s="107">
        <v>1.0</v>
      </c>
      <c r="K1207" s="93">
        <v>2.0</v>
      </c>
      <c r="L1207" s="15" t="s">
        <v>4147</v>
      </c>
      <c r="M1207" s="104" t="str">
        <f t="shared" si="1"/>
        <v>#REF!</v>
      </c>
      <c r="N1207" s="105">
        <f t="shared" si="2"/>
        <v>7200</v>
      </c>
      <c r="O1207" s="108">
        <f>IFERROR(IF(IF(LEFT(I1207,1)="B",VLOOKUP(A1207,'item dashboard'!A:K,11,0),"")&lt;1,0,IF(LEFT(I1207,1)="b",VLOOKUP(A1207,'item dashboard'!A:K,11,0),"")),"")</f>
        <v>0</v>
      </c>
      <c r="P1207" s="105" t="str">
        <f>IFERROR(VLOOKUP(A1207,[2]Sheet2!$A:$C,3,0),1)</f>
        <v>#ERROR!</v>
      </c>
      <c r="Q1207" s="109" t="str">
        <f>VLOOKUP(A1207,'item dashboard'!A:A,1,0)</f>
        <v>B-SH250-N25SMG</v>
      </c>
      <c r="R1207" s="109"/>
      <c r="S1207" s="109"/>
    </row>
    <row r="1208" ht="12.75" customHeight="1">
      <c r="A1208" s="15" t="s">
        <v>2379</v>
      </c>
      <c r="B1208" s="15" t="s">
        <v>2380</v>
      </c>
      <c r="C1208" s="107">
        <v>0.025</v>
      </c>
      <c r="D1208" s="15" t="s">
        <v>4150</v>
      </c>
      <c r="E1208" s="93">
        <v>7200.0</v>
      </c>
      <c r="F1208" s="93">
        <v>1.0</v>
      </c>
      <c r="G1208" s="93">
        <v>19.0</v>
      </c>
      <c r="H1208" s="93">
        <v>31337.0</v>
      </c>
      <c r="I1208" s="15" t="s">
        <v>4146</v>
      </c>
      <c r="J1208" s="107">
        <v>0.012782</v>
      </c>
      <c r="K1208" s="93">
        <v>2.5</v>
      </c>
      <c r="L1208" s="15" t="s">
        <v>4147</v>
      </c>
      <c r="M1208" s="104" t="str">
        <f t="shared" si="1"/>
        <v>#REF!</v>
      </c>
      <c r="N1208" s="105">
        <f t="shared" si="2"/>
        <v>4547.368421</v>
      </c>
      <c r="O1208" s="108" t="str">
        <f>IFERROR(IF(IF(LEFT(I1208,1)="B",VLOOKUP(A1208,'item dashboard'!A:K,11,0),"")&lt;1,0,IF(LEFT(I1208,1)="b",VLOOKUP(A1208,'item dashboard'!A:K,11,0),"")),"")</f>
        <v/>
      </c>
      <c r="P1208" s="105" t="str">
        <f>IFERROR(VLOOKUP(A1208,[2]Sheet2!$A:$C,3,0),1)</f>
        <v>#ERROR!</v>
      </c>
      <c r="Q1208" s="109" t="str">
        <f>VLOOKUP(A1208,'item dashboard'!A:A,1,0)</f>
        <v>B-SH250-W25</v>
      </c>
      <c r="R1208" s="109"/>
      <c r="S1208" s="109"/>
    </row>
    <row r="1209" ht="12.75" customHeight="1">
      <c r="A1209" s="15" t="s">
        <v>2381</v>
      </c>
      <c r="B1209" s="15" t="s">
        <v>2382</v>
      </c>
      <c r="C1209" s="107">
        <v>0.0263</v>
      </c>
      <c r="D1209" s="15" t="s">
        <v>4148</v>
      </c>
      <c r="E1209" s="93">
        <v>3600.0</v>
      </c>
      <c r="F1209" s="93">
        <v>1.0</v>
      </c>
      <c r="G1209" s="93">
        <v>12.0</v>
      </c>
      <c r="H1209" s="93">
        <v>50400.0</v>
      </c>
      <c r="I1209" s="15" t="s">
        <v>2379</v>
      </c>
      <c r="J1209" s="107">
        <v>1.0</v>
      </c>
      <c r="K1209" s="93">
        <v>2.0</v>
      </c>
      <c r="L1209" s="15" t="s">
        <v>4147</v>
      </c>
      <c r="M1209" s="104" t="str">
        <f t="shared" si="1"/>
        <v>#REF!</v>
      </c>
      <c r="N1209" s="105">
        <f t="shared" si="2"/>
        <v>7200</v>
      </c>
      <c r="O1209" s="108">
        <f>IFERROR(IF(IF(LEFT(I1209,1)="B",VLOOKUP(A1209,'item dashboard'!A:K,11,0),"")&lt;1,0,IF(LEFT(I1209,1)="b",VLOOKUP(A1209,'item dashboard'!A:K,11,0),"")),"")</f>
        <v>0</v>
      </c>
      <c r="P1209" s="105" t="str">
        <f>IFERROR(VLOOKUP(A1209,[2]Sheet2!$A:$C,3,0),1)</f>
        <v>#ERROR!</v>
      </c>
      <c r="Q1209" s="109" t="str">
        <f>VLOOKUP(A1209,'item dashboard'!A:A,1,0)</f>
        <v>B-SH250-W25LAPRO</v>
      </c>
      <c r="R1209" s="109"/>
      <c r="S1209" s="109"/>
    </row>
    <row r="1210" ht="12.75" customHeight="1">
      <c r="A1210" s="15" t="s">
        <v>159</v>
      </c>
      <c r="B1210" s="15" t="s">
        <v>2383</v>
      </c>
      <c r="C1210" s="107">
        <v>0.025</v>
      </c>
      <c r="D1210" s="15" t="s">
        <v>4150</v>
      </c>
      <c r="E1210" s="93">
        <v>7200.0</v>
      </c>
      <c r="F1210" s="93">
        <v>1.0</v>
      </c>
      <c r="G1210" s="93">
        <v>19.0</v>
      </c>
      <c r="H1210" s="93">
        <v>31337.0</v>
      </c>
      <c r="I1210" s="15" t="s">
        <v>4146</v>
      </c>
      <c r="J1210" s="107">
        <v>0.012782</v>
      </c>
      <c r="K1210" s="93">
        <v>2.5</v>
      </c>
      <c r="L1210" s="15" t="s">
        <v>4147</v>
      </c>
      <c r="M1210" s="104" t="str">
        <f t="shared" si="1"/>
        <v>#REF!</v>
      </c>
      <c r="N1210" s="105">
        <f t="shared" si="2"/>
        <v>4547.368421</v>
      </c>
      <c r="O1210" s="108" t="str">
        <f>IFERROR(IF(IF(LEFT(I1210,1)="B",VLOOKUP(A1210,'item dashboard'!A:K,11,0),"")&lt;1,0,IF(LEFT(I1210,1)="b",VLOOKUP(A1210,'item dashboard'!A:K,11,0),"")),"")</f>
        <v/>
      </c>
      <c r="P1210" s="105" t="str">
        <f>IFERROR(VLOOKUP(A1210,[2]Sheet2!$A:$C,3,0),1)</f>
        <v>#ERROR!</v>
      </c>
      <c r="Q1210" s="109" t="str">
        <f>VLOOKUP(A1210,'item dashboard'!A:A,1,0)</f>
        <v>B-SH250-Y25</v>
      </c>
      <c r="R1210" s="109"/>
      <c r="S1210" s="109"/>
    </row>
    <row r="1211" ht="12.75" customHeight="1">
      <c r="A1211" s="15" t="s">
        <v>2355</v>
      </c>
      <c r="B1211" s="15" t="s">
        <v>2356</v>
      </c>
      <c r="C1211" s="107">
        <v>0.0263</v>
      </c>
      <c r="D1211" s="15" t="s">
        <v>4156</v>
      </c>
      <c r="E1211" s="93">
        <v>3600.0</v>
      </c>
      <c r="F1211" s="93">
        <v>1.0</v>
      </c>
      <c r="G1211" s="93">
        <v>12.0</v>
      </c>
      <c r="H1211" s="93">
        <v>50400.0</v>
      </c>
      <c r="I1211" s="15" t="s">
        <v>2357</v>
      </c>
      <c r="J1211" s="107">
        <v>1.0</v>
      </c>
      <c r="K1211" s="93">
        <v>0.0</v>
      </c>
      <c r="L1211" s="15" t="s">
        <v>4149</v>
      </c>
      <c r="M1211" s="104" t="str">
        <f t="shared" si="1"/>
        <v>#REF!</v>
      </c>
      <c r="N1211" s="105">
        <f t="shared" si="2"/>
        <v>7200</v>
      </c>
      <c r="O1211" s="108">
        <f>IFERROR(IF(IF(LEFT(I1211,1)="B",VLOOKUP(A1211,'item dashboard'!A:K,11,0),"")&lt;1,0,IF(LEFT(I1211,1)="b",VLOOKUP(A1211,'item dashboard'!A:K,11,0),"")),"")</f>
        <v>0</v>
      </c>
      <c r="P1211" s="105" t="str">
        <f>IFERROR(VLOOKUP(A1211,[2]Sheet2!$A:$C,3,0),1)</f>
        <v>#ERROR!</v>
      </c>
      <c r="Q1211" s="109" t="str">
        <f>VLOOKUP(A1211,'item dashboard'!A:A,1,0)</f>
        <v>B-SH250CN-N25</v>
      </c>
      <c r="R1211" s="109"/>
      <c r="S1211" s="109"/>
    </row>
    <row r="1212" ht="12.75" customHeight="1">
      <c r="A1212" s="15" t="s">
        <v>2377</v>
      </c>
      <c r="B1212" s="15" t="s">
        <v>2378</v>
      </c>
      <c r="C1212" s="107">
        <v>0.0263</v>
      </c>
      <c r="D1212" s="15" t="s">
        <v>4156</v>
      </c>
      <c r="E1212" s="93">
        <v>3600.0</v>
      </c>
      <c r="F1212" s="93">
        <v>1.0</v>
      </c>
      <c r="G1212" s="93">
        <v>12.0</v>
      </c>
      <c r="H1212" s="93">
        <v>50400.0</v>
      </c>
      <c r="I1212" s="15" t="s">
        <v>2357</v>
      </c>
      <c r="J1212" s="107">
        <v>1.0</v>
      </c>
      <c r="K1212" s="93">
        <v>0.5</v>
      </c>
      <c r="L1212" s="15" t="s">
        <v>4149</v>
      </c>
      <c r="M1212" s="104" t="str">
        <f t="shared" si="1"/>
        <v>#REF!</v>
      </c>
      <c r="N1212" s="105">
        <f t="shared" si="2"/>
        <v>7200</v>
      </c>
      <c r="O1212" s="108">
        <f>IFERROR(IF(IF(LEFT(I1212,1)="B",VLOOKUP(A1212,'item dashboard'!A:K,11,0),"")&lt;1,0,IF(LEFT(I1212,1)="b",VLOOKUP(A1212,'item dashboard'!A:K,11,0),"")),"")</f>
        <v>0</v>
      </c>
      <c r="P1212" s="105" t="str">
        <f>IFERROR(VLOOKUP(A1212,[2]Sheet2!$A:$C,3,0),1)</f>
        <v>#ERROR!</v>
      </c>
      <c r="Q1212" s="109" t="str">
        <f>VLOOKUP(A1212,'item dashboard'!A:A,1,0)</f>
        <v>B-SH250SP-N25</v>
      </c>
      <c r="R1212" s="109"/>
      <c r="S1212" s="109"/>
    </row>
    <row r="1213" ht="12.75" customHeight="1">
      <c r="A1213" s="15" t="s">
        <v>2384</v>
      </c>
      <c r="B1213" s="15" t="s">
        <v>2385</v>
      </c>
      <c r="C1213" s="107">
        <v>0.0435</v>
      </c>
      <c r="D1213" s="15" t="s">
        <v>4158</v>
      </c>
      <c r="E1213" s="93">
        <v>7200.0</v>
      </c>
      <c r="F1213" s="93">
        <v>1.0</v>
      </c>
      <c r="G1213" s="93">
        <v>21.3</v>
      </c>
      <c r="H1213" s="93">
        <v>4057.0</v>
      </c>
      <c r="I1213" s="15" t="s">
        <v>4146</v>
      </c>
      <c r="J1213" s="107">
        <v>0.021315</v>
      </c>
      <c r="K1213" s="93">
        <v>2.5</v>
      </c>
      <c r="L1213" s="15" t="s">
        <v>4147</v>
      </c>
      <c r="M1213" s="104" t="str">
        <f t="shared" si="1"/>
        <v>#REF!</v>
      </c>
      <c r="N1213" s="105">
        <f t="shared" si="2"/>
        <v>4056.338028</v>
      </c>
      <c r="O1213" s="108" t="str">
        <f>IFERROR(IF(IF(LEFT(I1213,1)="B",VLOOKUP(A1213,'item dashboard'!A:K,11,0),"")&lt;1,0,IF(LEFT(I1213,1)="b",VLOOKUP(A1213,'item dashboard'!A:K,11,0),"")),"")</f>
        <v/>
      </c>
      <c r="P1213" s="105" t="str">
        <f>IFERROR(VLOOKUP(A1213,[2]Sheet2!$A:$C,3,0),1)</f>
        <v>#ERROR!</v>
      </c>
      <c r="Q1213" s="109" t="str">
        <f>VLOOKUP(A1213,'item dashboard'!A:A,1,0)</f>
        <v>B-SH500-BL41</v>
      </c>
      <c r="R1213" s="109"/>
      <c r="S1213" s="109"/>
    </row>
    <row r="1214" ht="12.75" customHeight="1">
      <c r="A1214" s="15" t="s">
        <v>2386</v>
      </c>
      <c r="B1214" s="15" t="s">
        <v>2387</v>
      </c>
      <c r="C1214" s="107">
        <v>0.0435</v>
      </c>
      <c r="D1214" s="15" t="s">
        <v>4158</v>
      </c>
      <c r="E1214" s="93">
        <v>7200.0</v>
      </c>
      <c r="F1214" s="93">
        <v>1.0</v>
      </c>
      <c r="G1214" s="93">
        <v>21.3</v>
      </c>
      <c r="H1214" s="93">
        <v>4057.0</v>
      </c>
      <c r="I1214" s="15" t="s">
        <v>4146</v>
      </c>
      <c r="J1214" s="107">
        <v>0.021575999999999998</v>
      </c>
      <c r="K1214" s="93">
        <v>2.5</v>
      </c>
      <c r="L1214" s="15" t="s">
        <v>4147</v>
      </c>
      <c r="M1214" s="104" t="str">
        <f t="shared" si="1"/>
        <v>#REF!</v>
      </c>
      <c r="N1214" s="105">
        <f t="shared" si="2"/>
        <v>4056.338028</v>
      </c>
      <c r="O1214" s="108" t="str">
        <f>IFERROR(IF(IF(LEFT(I1214,1)="B",VLOOKUP(A1214,'item dashboard'!A:K,11,0),"")&lt;1,0,IF(LEFT(I1214,1)="b",VLOOKUP(A1214,'item dashboard'!A:K,11,0),"")),"")</f>
        <v/>
      </c>
      <c r="P1214" s="105" t="str">
        <f>IFERROR(VLOOKUP(A1214,[2]Sheet2!$A:$C,3,0),1)</f>
        <v>#ERROR!</v>
      </c>
      <c r="Q1214" s="109" t="str">
        <f>VLOOKUP(A1214,'item dashboard'!A:A,1,0)</f>
        <v>B-SH500-CM41</v>
      </c>
      <c r="R1214" s="109"/>
      <c r="S1214" s="109"/>
    </row>
    <row r="1215" ht="12.75" customHeight="1">
      <c r="A1215" s="15" t="s">
        <v>2388</v>
      </c>
      <c r="B1215" s="15" t="s">
        <v>2389</v>
      </c>
      <c r="C1215" s="107">
        <v>0.0435</v>
      </c>
      <c r="D1215" s="15" t="s">
        <v>4158</v>
      </c>
      <c r="E1215" s="93">
        <v>7200.0</v>
      </c>
      <c r="F1215" s="93">
        <v>1.0</v>
      </c>
      <c r="G1215" s="93">
        <v>21.3</v>
      </c>
      <c r="H1215" s="93">
        <v>4057.0</v>
      </c>
      <c r="I1215" s="15" t="s">
        <v>4146</v>
      </c>
      <c r="J1215" s="107">
        <v>0.021098</v>
      </c>
      <c r="K1215" s="93">
        <v>2.5</v>
      </c>
      <c r="L1215" s="15" t="s">
        <v>4147</v>
      </c>
      <c r="M1215" s="104" t="str">
        <f t="shared" si="1"/>
        <v>#REF!</v>
      </c>
      <c r="N1215" s="105">
        <f t="shared" si="2"/>
        <v>4056.338028</v>
      </c>
      <c r="O1215" s="108" t="str">
        <f>IFERROR(IF(IF(LEFT(I1215,1)="B",VLOOKUP(A1215,'item dashboard'!A:K,11,0),"")&lt;1,0,IF(LEFT(I1215,1)="b",VLOOKUP(A1215,'item dashboard'!A:K,11,0),"")),"")</f>
        <v/>
      </c>
      <c r="P1215" s="105" t="str">
        <f>IFERROR(VLOOKUP(A1215,[2]Sheet2!$A:$C,3,0),1)</f>
        <v>#ERROR!</v>
      </c>
      <c r="Q1215" s="109" t="str">
        <f>VLOOKUP(A1215,'item dashboard'!A:A,1,0)</f>
        <v>B-SH500-LBL41</v>
      </c>
      <c r="R1215" s="109"/>
      <c r="S1215" s="109"/>
    </row>
    <row r="1216" ht="12.75" customHeight="1">
      <c r="A1216" s="15" t="s">
        <v>2390</v>
      </c>
      <c r="B1216" s="15" t="s">
        <v>2391</v>
      </c>
      <c r="C1216" s="107">
        <v>0.0435</v>
      </c>
      <c r="D1216" s="15" t="s">
        <v>4158</v>
      </c>
      <c r="E1216" s="93">
        <v>7200.0</v>
      </c>
      <c r="F1216" s="93">
        <v>1.0</v>
      </c>
      <c r="G1216" s="93">
        <v>21.3</v>
      </c>
      <c r="H1216" s="93">
        <v>4057.0</v>
      </c>
      <c r="I1216" s="15" t="s">
        <v>4146</v>
      </c>
      <c r="J1216" s="107">
        <v>0.021227999999999997</v>
      </c>
      <c r="K1216" s="93">
        <v>2.5</v>
      </c>
      <c r="L1216" s="15" t="s">
        <v>4147</v>
      </c>
      <c r="M1216" s="104" t="str">
        <f t="shared" si="1"/>
        <v>#REF!</v>
      </c>
      <c r="N1216" s="105">
        <f t="shared" si="2"/>
        <v>4056.338028</v>
      </c>
      <c r="O1216" s="108" t="str">
        <f>IFERROR(IF(IF(LEFT(I1216,1)="B",VLOOKUP(A1216,'item dashboard'!A:K,11,0),"")&lt;1,0,IF(LEFT(I1216,1)="b",VLOOKUP(A1216,'item dashboard'!A:K,11,0),"")),"")</f>
        <v/>
      </c>
      <c r="P1216" s="105" t="str">
        <f>IFERROR(VLOOKUP(A1216,[2]Sheet2!$A:$C,3,0),1)</f>
        <v>#ERROR!</v>
      </c>
      <c r="Q1216" s="109" t="str">
        <f>VLOOKUP(A1216,'item dashboard'!A:A,1,0)</f>
        <v>B-SH500-LGN41</v>
      </c>
      <c r="R1216" s="109"/>
      <c r="S1216" s="109"/>
    </row>
    <row r="1217" ht="12.75" customHeight="1">
      <c r="A1217" s="15" t="s">
        <v>2392</v>
      </c>
      <c r="B1217" s="15" t="s">
        <v>2393</v>
      </c>
      <c r="C1217" s="107">
        <v>0.040999999999999995</v>
      </c>
      <c r="D1217" s="15" t="s">
        <v>4158</v>
      </c>
      <c r="E1217" s="93">
        <v>7200.0</v>
      </c>
      <c r="F1217" s="93">
        <v>1.0</v>
      </c>
      <c r="G1217" s="93">
        <v>21.0</v>
      </c>
      <c r="H1217" s="93">
        <v>28800.0</v>
      </c>
      <c r="I1217" s="15" t="s">
        <v>4146</v>
      </c>
      <c r="J1217" s="107">
        <v>0.02175</v>
      </c>
      <c r="K1217" s="93">
        <v>2.5</v>
      </c>
      <c r="L1217" s="15" t="s">
        <v>4147</v>
      </c>
      <c r="M1217" s="104" t="str">
        <f t="shared" si="1"/>
        <v>#REF!</v>
      </c>
      <c r="N1217" s="105">
        <f t="shared" si="2"/>
        <v>4114.285714</v>
      </c>
      <c r="O1217" s="108" t="str">
        <f>IFERROR(IF(IF(LEFT(I1217,1)="B",VLOOKUP(A1217,'item dashboard'!A:K,11,0),"")&lt;1,0,IF(LEFT(I1217,1)="b",VLOOKUP(A1217,'item dashboard'!A:K,11,0),"")),"")</f>
        <v/>
      </c>
      <c r="P1217" s="105" t="str">
        <f>IFERROR(VLOOKUP(A1217,[2]Sheet2!$A:$C,3,0),1)</f>
        <v>#ERROR!</v>
      </c>
      <c r="Q1217" s="109" t="str">
        <f>VLOOKUP(A1217,'item dashboard'!A:A,1,0)</f>
        <v>B-SH500-N41</v>
      </c>
      <c r="R1217" s="109"/>
      <c r="S1217" s="109"/>
    </row>
    <row r="1218" ht="12.75" customHeight="1">
      <c r="A1218" s="15" t="s">
        <v>2394</v>
      </c>
      <c r="B1218" s="15" t="s">
        <v>2395</v>
      </c>
      <c r="C1218" s="107">
        <v>0.0435</v>
      </c>
      <c r="D1218" s="15" t="s">
        <v>4148</v>
      </c>
      <c r="E1218" s="93">
        <v>3600.0</v>
      </c>
      <c r="F1218" s="93">
        <v>1.0</v>
      </c>
      <c r="G1218" s="93">
        <v>12.0</v>
      </c>
      <c r="H1218" s="93">
        <v>7200.0</v>
      </c>
      <c r="I1218" s="15" t="s">
        <v>2392</v>
      </c>
      <c r="J1218" s="107">
        <v>1.0</v>
      </c>
      <c r="K1218" s="93">
        <v>2.0</v>
      </c>
      <c r="L1218" s="15" t="s">
        <v>4147</v>
      </c>
      <c r="M1218" s="104" t="str">
        <f t="shared" si="1"/>
        <v>#REF!</v>
      </c>
      <c r="N1218" s="105">
        <f t="shared" si="2"/>
        <v>7200</v>
      </c>
      <c r="O1218" s="108">
        <f>IFERROR(IF(IF(LEFT(I1218,1)="B",VLOOKUP(A1218,'item dashboard'!A:K,11,0),"")&lt;1,0,IF(LEFT(I1218,1)="b",VLOOKUP(A1218,'item dashboard'!A:K,11,0),"")),"")</f>
        <v>0</v>
      </c>
      <c r="P1218" s="105" t="str">
        <f>IFERROR(VLOOKUP(A1218,[2]Sheet2!$A:$C,3,0),1)</f>
        <v>#ERROR!</v>
      </c>
      <c r="Q1218" s="109" t="str">
        <f>VLOOKUP(A1218,'item dashboard'!A:A,1,0)</f>
        <v>B-SH500-N41BAMSI -C</v>
      </c>
      <c r="R1218" s="109"/>
      <c r="S1218" s="109"/>
    </row>
    <row r="1219" ht="12.75" customHeight="1">
      <c r="A1219" s="15" t="s">
        <v>2398</v>
      </c>
      <c r="B1219" s="15" t="s">
        <v>2399</v>
      </c>
      <c r="C1219" s="107">
        <v>0.0435</v>
      </c>
      <c r="D1219" s="15" t="s">
        <v>4148</v>
      </c>
      <c r="E1219" s="93">
        <v>3600.0</v>
      </c>
      <c r="F1219" s="93">
        <v>1.0</v>
      </c>
      <c r="G1219" s="93">
        <v>12.0</v>
      </c>
      <c r="H1219" s="93">
        <v>7200.0</v>
      </c>
      <c r="I1219" s="15" t="s">
        <v>2392</v>
      </c>
      <c r="J1219" s="107">
        <v>1.0</v>
      </c>
      <c r="K1219" s="93">
        <v>2.0</v>
      </c>
      <c r="L1219" s="15" t="s">
        <v>4147</v>
      </c>
      <c r="M1219" s="104" t="str">
        <f t="shared" si="1"/>
        <v>#REF!</v>
      </c>
      <c r="N1219" s="105">
        <f t="shared" si="2"/>
        <v>7200</v>
      </c>
      <c r="O1219" s="108">
        <f>IFERROR(IF(IF(LEFT(I1219,1)="B",VLOOKUP(A1219,'item dashboard'!A:K,11,0),"")&lt;1,0,IF(LEFT(I1219,1)="b",VLOOKUP(A1219,'item dashboard'!A:K,11,0),"")),"")</f>
        <v>0</v>
      </c>
      <c r="P1219" s="105" t="str">
        <f>IFERROR(VLOOKUP(A1219,[2]Sheet2!$A:$C,3,0),1)</f>
        <v>#ERROR!</v>
      </c>
      <c r="Q1219" s="109" t="str">
        <f>VLOOKUP(A1219,'item dashboard'!A:A,1,0)</f>
        <v>B-SH500-N41BAMSI -S</v>
      </c>
      <c r="R1219" s="109"/>
      <c r="S1219" s="109"/>
    </row>
    <row r="1220" ht="12.75" customHeight="1">
      <c r="A1220" s="15" t="s">
        <v>2396</v>
      </c>
      <c r="B1220" s="15" t="s">
        <v>2397</v>
      </c>
      <c r="C1220" s="107">
        <v>0.0435</v>
      </c>
      <c r="D1220" s="15" t="s">
        <v>4148</v>
      </c>
      <c r="E1220" s="93">
        <v>3600.0</v>
      </c>
      <c r="F1220" s="93">
        <v>1.0</v>
      </c>
      <c r="G1220" s="93">
        <v>12.0</v>
      </c>
      <c r="H1220" s="93">
        <v>50400.0</v>
      </c>
      <c r="I1220" s="15" t="s">
        <v>2392</v>
      </c>
      <c r="J1220" s="107">
        <v>1.0</v>
      </c>
      <c r="K1220" s="93">
        <v>2.0</v>
      </c>
      <c r="L1220" s="15" t="s">
        <v>4149</v>
      </c>
      <c r="M1220" s="104" t="str">
        <f t="shared" si="1"/>
        <v>#REF!</v>
      </c>
      <c r="N1220" s="105">
        <f t="shared" si="2"/>
        <v>7200</v>
      </c>
      <c r="O1220" s="108">
        <f>IFERROR(IF(IF(LEFT(I1220,1)="B",VLOOKUP(A1220,'item dashboard'!A:K,11,0),"")&lt;1,0,IF(LEFT(I1220,1)="b",VLOOKUP(A1220,'item dashboard'!A:K,11,0),"")),"")</f>
        <v>0</v>
      </c>
      <c r="P1220" s="105" t="str">
        <f>IFERROR(VLOOKUP(A1220,[2]Sheet2!$A:$C,3,0),1)</f>
        <v>#ERROR!</v>
      </c>
      <c r="Q1220" s="109" t="str">
        <f>VLOOKUP(A1220,'item dashboard'!A:A,1,0)</f>
        <v>B-SH500-N41BAMSI –C</v>
      </c>
      <c r="R1220" s="109"/>
      <c r="S1220" s="109"/>
    </row>
    <row r="1221" ht="12.75" customHeight="1">
      <c r="A1221" s="15" t="s">
        <v>2400</v>
      </c>
      <c r="B1221" s="15" t="s">
        <v>2401</v>
      </c>
      <c r="C1221" s="107">
        <v>0.0435</v>
      </c>
      <c r="D1221" s="15" t="s">
        <v>4148</v>
      </c>
      <c r="E1221" s="93">
        <v>3600.0</v>
      </c>
      <c r="F1221" s="93">
        <v>1.0</v>
      </c>
      <c r="G1221" s="93">
        <v>12.0</v>
      </c>
      <c r="H1221" s="93">
        <v>50400.0</v>
      </c>
      <c r="I1221" s="15" t="s">
        <v>2392</v>
      </c>
      <c r="J1221" s="107">
        <v>1.0</v>
      </c>
      <c r="K1221" s="93">
        <v>2.0</v>
      </c>
      <c r="L1221" s="15" t="s">
        <v>4147</v>
      </c>
      <c r="M1221" s="104" t="str">
        <f t="shared" si="1"/>
        <v>#REF!</v>
      </c>
      <c r="N1221" s="105">
        <f t="shared" si="2"/>
        <v>7200</v>
      </c>
      <c r="O1221" s="108">
        <f>IFERROR(IF(IF(LEFT(I1221,1)="B",VLOOKUP(A1221,'item dashboard'!A:K,11,0),"")&lt;1,0,IF(LEFT(I1221,1)="b",VLOOKUP(A1221,'item dashboard'!A:K,11,0),"")),"")</f>
        <v>0</v>
      </c>
      <c r="P1221" s="105" t="str">
        <f>IFERROR(VLOOKUP(A1221,[2]Sheet2!$A:$C,3,0),1)</f>
        <v>#ERROR!</v>
      </c>
      <c r="Q1221" s="109" t="str">
        <f>VLOOKUP(A1221,'item dashboard'!A:A,1,0)</f>
        <v>B-SH500-N41BAMSI –S</v>
      </c>
      <c r="R1221" s="109"/>
      <c r="S1221" s="109"/>
    </row>
    <row r="1222" ht="12.75" customHeight="1">
      <c r="A1222" s="15" t="s">
        <v>2402</v>
      </c>
      <c r="B1222" s="15" t="s">
        <v>2403</v>
      </c>
      <c r="C1222" s="107">
        <v>0.0435</v>
      </c>
      <c r="D1222" s="15" t="s">
        <v>4148</v>
      </c>
      <c r="E1222" s="93">
        <v>3600.0</v>
      </c>
      <c r="F1222" s="93">
        <v>1.0</v>
      </c>
      <c r="G1222" s="93">
        <v>12.0</v>
      </c>
      <c r="H1222" s="93">
        <v>7200.0</v>
      </c>
      <c r="I1222" s="15" t="s">
        <v>2392</v>
      </c>
      <c r="J1222" s="107">
        <v>1.0</v>
      </c>
      <c r="K1222" s="93">
        <v>2.0</v>
      </c>
      <c r="L1222" s="15" t="s">
        <v>4147</v>
      </c>
      <c r="M1222" s="104" t="str">
        <f t="shared" si="1"/>
        <v>#REF!</v>
      </c>
      <c r="N1222" s="105">
        <f t="shared" si="2"/>
        <v>7200</v>
      </c>
      <c r="O1222" s="108">
        <f>IFERROR(IF(IF(LEFT(I1222,1)="B",VLOOKUP(A1222,'item dashboard'!A:K,11,0),"")&lt;1,0,IF(LEFT(I1222,1)="b",VLOOKUP(A1222,'item dashboard'!A:K,11,0),"")),"")</f>
        <v>0</v>
      </c>
      <c r="P1222" s="105" t="str">
        <f>IFERROR(VLOOKUP(A1222,[2]Sheet2!$A:$C,3,0),1)</f>
        <v>#ERROR!</v>
      </c>
      <c r="Q1222" s="109" t="str">
        <f>VLOOKUP(A1222,'item dashboard'!A:A,1,0)</f>
        <v>B-SH500-N41DARL-C</v>
      </c>
      <c r="R1222" s="109"/>
      <c r="S1222" s="109"/>
    </row>
    <row r="1223" ht="12.75" customHeight="1">
      <c r="A1223" s="15" t="s">
        <v>2404</v>
      </c>
      <c r="B1223" s="15" t="s">
        <v>2405</v>
      </c>
      <c r="C1223" s="107">
        <v>0.0435</v>
      </c>
      <c r="D1223" s="15" t="s">
        <v>4148</v>
      </c>
      <c r="E1223" s="93">
        <v>3600.0</v>
      </c>
      <c r="F1223" s="93">
        <v>1.0</v>
      </c>
      <c r="G1223" s="93">
        <v>12.0</v>
      </c>
      <c r="H1223" s="93">
        <v>50400.0</v>
      </c>
      <c r="I1223" s="15" t="s">
        <v>2392</v>
      </c>
      <c r="J1223" s="107">
        <v>1.0</v>
      </c>
      <c r="K1223" s="93">
        <v>2.0</v>
      </c>
      <c r="L1223" s="15" t="s">
        <v>4147</v>
      </c>
      <c r="M1223" s="104" t="str">
        <f t="shared" si="1"/>
        <v>#REF!</v>
      </c>
      <c r="N1223" s="105">
        <f t="shared" si="2"/>
        <v>7200</v>
      </c>
      <c r="O1223" s="108">
        <f>IFERROR(IF(IF(LEFT(I1223,1)="B",VLOOKUP(A1223,'item dashboard'!A:K,11,0),"")&lt;1,0,IF(LEFT(I1223,1)="b",VLOOKUP(A1223,'item dashboard'!A:K,11,0),"")),"")</f>
        <v>0</v>
      </c>
      <c r="P1223" s="105" t="str">
        <f>IFERROR(VLOOKUP(A1223,[2]Sheet2!$A:$C,3,0),1)</f>
        <v>#ERROR!</v>
      </c>
      <c r="Q1223" s="109" t="str">
        <f>VLOOKUP(A1223,'item dashboard'!A:A,1,0)</f>
        <v>B-SH500-N41DARL-S</v>
      </c>
      <c r="R1223" s="109"/>
      <c r="S1223" s="109"/>
    </row>
    <row r="1224" ht="12.75" customHeight="1">
      <c r="A1224" s="15" t="s">
        <v>2406</v>
      </c>
      <c r="B1224" s="15" t="s">
        <v>2407</v>
      </c>
      <c r="C1224" s="107">
        <v>0.0435</v>
      </c>
      <c r="D1224" s="15" t="s">
        <v>4148</v>
      </c>
      <c r="E1224" s="93">
        <v>3600.0</v>
      </c>
      <c r="F1224" s="93">
        <v>1.0</v>
      </c>
      <c r="G1224" s="93">
        <v>12.0</v>
      </c>
      <c r="H1224" s="93">
        <v>50400.0</v>
      </c>
      <c r="I1224" s="15" t="s">
        <v>2392</v>
      </c>
      <c r="J1224" s="107">
        <v>1.0</v>
      </c>
      <c r="K1224" s="93">
        <v>2.0</v>
      </c>
      <c r="L1224" s="15" t="s">
        <v>4147</v>
      </c>
      <c r="M1224" s="104" t="str">
        <f t="shared" si="1"/>
        <v>#REF!</v>
      </c>
      <c r="N1224" s="105">
        <f t="shared" si="2"/>
        <v>7200</v>
      </c>
      <c r="O1224" s="108">
        <f>IFERROR(IF(IF(LEFT(I1224,1)="B",VLOOKUP(A1224,'item dashboard'!A:K,11,0),"")&lt;1,0,IF(LEFT(I1224,1)="b",VLOOKUP(A1224,'item dashboard'!A:K,11,0),"")),"")</f>
        <v>0</v>
      </c>
      <c r="P1224" s="105" t="str">
        <f>IFERROR(VLOOKUP(A1224,[2]Sheet2!$A:$C,3,0),1)</f>
        <v>#ERROR!</v>
      </c>
      <c r="Q1224" s="109" t="str">
        <f>VLOOKUP(A1224,'item dashboard'!A:A,1,0)</f>
        <v>B-SH500-N41HAIR</v>
      </c>
      <c r="R1224" s="109"/>
      <c r="S1224" s="109"/>
    </row>
    <row r="1225" ht="12.75" customHeight="1">
      <c r="A1225" s="15" t="s">
        <v>2408</v>
      </c>
      <c r="B1225" s="15" t="s">
        <v>2409</v>
      </c>
      <c r="C1225" s="107">
        <v>0.0435</v>
      </c>
      <c r="D1225" s="15" t="s">
        <v>4148</v>
      </c>
      <c r="E1225" s="93">
        <v>3600.0</v>
      </c>
      <c r="F1225" s="93">
        <v>1.0</v>
      </c>
      <c r="G1225" s="93">
        <v>12.0</v>
      </c>
      <c r="H1225" s="93">
        <v>7200.0</v>
      </c>
      <c r="I1225" s="15" t="s">
        <v>2392</v>
      </c>
      <c r="J1225" s="107">
        <v>1.0</v>
      </c>
      <c r="K1225" s="93">
        <v>2.0</v>
      </c>
      <c r="L1225" s="15" t="s">
        <v>4147</v>
      </c>
      <c r="M1225" s="104" t="str">
        <f t="shared" si="1"/>
        <v>#REF!</v>
      </c>
      <c r="N1225" s="105">
        <f t="shared" si="2"/>
        <v>7200</v>
      </c>
      <c r="O1225" s="108">
        <f>IFERROR(IF(IF(LEFT(I1225,1)="B",VLOOKUP(A1225,'item dashboard'!A:K,11,0),"")&lt;1,0,IF(LEFT(I1225,1)="b",VLOOKUP(A1225,'item dashboard'!A:K,11,0),"")),"")</f>
        <v>0</v>
      </c>
      <c r="P1225" s="105" t="str">
        <f>IFERROR(VLOOKUP(A1225,[2]Sheet2!$A:$C,3,0),1)</f>
        <v>#ERROR!</v>
      </c>
      <c r="Q1225" s="109" t="str">
        <f>VLOOKUP(A1225,'item dashboard'!A:A,1,0)</f>
        <v>B-SH500-N41JERE</v>
      </c>
      <c r="R1225" s="109"/>
      <c r="S1225" s="109"/>
    </row>
    <row r="1226" ht="12.75" customHeight="1">
      <c r="A1226" s="15" t="s">
        <v>2410</v>
      </c>
      <c r="B1226" s="15" t="s">
        <v>2411</v>
      </c>
      <c r="C1226" s="107">
        <v>0.0435</v>
      </c>
      <c r="D1226" s="15" t="s">
        <v>4148</v>
      </c>
      <c r="E1226" s="93">
        <v>3600.0</v>
      </c>
      <c r="F1226" s="93">
        <v>1.0</v>
      </c>
      <c r="G1226" s="93">
        <v>12.0</v>
      </c>
      <c r="H1226" s="93">
        <v>7200.0</v>
      </c>
      <c r="I1226" s="15" t="s">
        <v>2392</v>
      </c>
      <c r="J1226" s="107">
        <v>1.0</v>
      </c>
      <c r="K1226" s="93">
        <v>2.0</v>
      </c>
      <c r="L1226" s="15" t="s">
        <v>4147</v>
      </c>
      <c r="M1226" s="104" t="str">
        <f t="shared" si="1"/>
        <v>#REF!</v>
      </c>
      <c r="N1226" s="105">
        <f t="shared" si="2"/>
        <v>7200</v>
      </c>
      <c r="O1226" s="108">
        <f>IFERROR(IF(IF(LEFT(I1226,1)="B",VLOOKUP(A1226,'item dashboard'!A:K,11,0),"")&lt;1,0,IF(LEFT(I1226,1)="b",VLOOKUP(A1226,'item dashboard'!A:K,11,0),"")),"")</f>
        <v>0</v>
      </c>
      <c r="P1226" s="105" t="str">
        <f>IFERROR(VLOOKUP(A1226,[2]Sheet2!$A:$C,3,0),1)</f>
        <v>#ERROR!</v>
      </c>
      <c r="Q1226" s="109" t="str">
        <f>VLOOKUP(A1226,'item dashboard'!A:A,1,0)</f>
        <v>B-SH500-N41LEGO</v>
      </c>
      <c r="R1226" s="109"/>
      <c r="S1226" s="109"/>
    </row>
    <row r="1227" ht="12.75" customHeight="1">
      <c r="A1227" s="15" t="s">
        <v>2412</v>
      </c>
      <c r="B1227" s="15" t="s">
        <v>2413</v>
      </c>
      <c r="C1227" s="107">
        <v>0.0435</v>
      </c>
      <c r="D1227" s="15" t="s">
        <v>4148</v>
      </c>
      <c r="E1227" s="93">
        <v>3600.0</v>
      </c>
      <c r="F1227" s="93">
        <v>1.0</v>
      </c>
      <c r="G1227" s="93">
        <v>12.0</v>
      </c>
      <c r="H1227" s="93">
        <v>7200.0</v>
      </c>
      <c r="I1227" s="15" t="s">
        <v>2392</v>
      </c>
      <c r="J1227" s="107">
        <v>1.0</v>
      </c>
      <c r="K1227" s="93">
        <v>2.0</v>
      </c>
      <c r="L1227" s="15" t="s">
        <v>4147</v>
      </c>
      <c r="M1227" s="104" t="str">
        <f t="shared" si="1"/>
        <v>#REF!</v>
      </c>
      <c r="N1227" s="105">
        <f t="shared" si="2"/>
        <v>7200</v>
      </c>
      <c r="O1227" s="108">
        <f>IFERROR(IF(IF(LEFT(I1227,1)="B",VLOOKUP(A1227,'item dashboard'!A:K,11,0),"")&lt;1,0,IF(LEFT(I1227,1)="b",VLOOKUP(A1227,'item dashboard'!A:K,11,0),"")),"")</f>
        <v>0</v>
      </c>
      <c r="P1227" s="105" t="str">
        <f>IFERROR(VLOOKUP(A1227,[2]Sheet2!$A:$C,3,0),1)</f>
        <v>#ERROR!</v>
      </c>
      <c r="Q1227" s="109" t="str">
        <f>VLOOKUP(A1227,'item dashboard'!A:A,1,0)</f>
        <v>B-SH500-N41MAIK</v>
      </c>
      <c r="R1227" s="109"/>
      <c r="S1227" s="109"/>
    </row>
    <row r="1228" ht="12.75" customHeight="1">
      <c r="A1228" s="15" t="s">
        <v>2414</v>
      </c>
      <c r="B1228" s="15" t="s">
        <v>2415</v>
      </c>
      <c r="C1228" s="107">
        <v>0.0435</v>
      </c>
      <c r="D1228" s="15" t="s">
        <v>4148</v>
      </c>
      <c r="E1228" s="93">
        <v>3600.0</v>
      </c>
      <c r="F1228" s="93">
        <v>1.0</v>
      </c>
      <c r="G1228" s="93">
        <v>12.0</v>
      </c>
      <c r="H1228" s="93">
        <v>7200.0</v>
      </c>
      <c r="I1228" s="15" t="s">
        <v>2392</v>
      </c>
      <c r="J1228" s="107">
        <v>1.0</v>
      </c>
      <c r="K1228" s="93">
        <v>2.0</v>
      </c>
      <c r="L1228" s="15" t="s">
        <v>4147</v>
      </c>
      <c r="M1228" s="104" t="str">
        <f t="shared" si="1"/>
        <v>#REF!</v>
      </c>
      <c r="N1228" s="105">
        <f t="shared" si="2"/>
        <v>7200</v>
      </c>
      <c r="O1228" s="108">
        <f>IFERROR(IF(IF(LEFT(I1228,1)="B",VLOOKUP(A1228,'item dashboard'!A:K,11,0),"")&lt;1,0,IF(LEFT(I1228,1)="b",VLOOKUP(A1228,'item dashboard'!A:K,11,0),"")),"")</f>
        <v>0</v>
      </c>
      <c r="P1228" s="105" t="str">
        <f>IFERROR(VLOOKUP(A1228,[2]Sheet2!$A:$C,3,0),1)</f>
        <v>#ERROR!</v>
      </c>
      <c r="Q1228" s="109" t="str">
        <f>VLOOKUP(A1228,'item dashboard'!A:A,1,0)</f>
        <v>B-SH500-N41MAIK-H-S</v>
      </c>
      <c r="R1228" s="109"/>
      <c r="S1228" s="109"/>
    </row>
    <row r="1229" ht="12.75" customHeight="1">
      <c r="A1229" s="15" t="s">
        <v>2416</v>
      </c>
      <c r="B1229" s="15" t="s">
        <v>2417</v>
      </c>
      <c r="C1229" s="107">
        <v>0.0435</v>
      </c>
      <c r="D1229" s="15" t="s">
        <v>4148</v>
      </c>
      <c r="E1229" s="93">
        <v>3600.0</v>
      </c>
      <c r="F1229" s="93">
        <v>1.0</v>
      </c>
      <c r="G1229" s="93">
        <v>12.0</v>
      </c>
      <c r="H1229" s="93">
        <v>7200.0</v>
      </c>
      <c r="I1229" s="15" t="s">
        <v>2392</v>
      </c>
      <c r="J1229" s="107">
        <v>1.0</v>
      </c>
      <c r="K1229" s="93">
        <v>2.0</v>
      </c>
      <c r="L1229" s="15" t="s">
        <v>4147</v>
      </c>
      <c r="M1229" s="104" t="str">
        <f t="shared" si="1"/>
        <v>#REF!</v>
      </c>
      <c r="N1229" s="105">
        <f t="shared" si="2"/>
        <v>7200</v>
      </c>
      <c r="O1229" s="108">
        <f>IFERROR(IF(IF(LEFT(I1229,1)="B",VLOOKUP(A1229,'item dashboard'!A:K,11,0),"")&lt;1,0,IF(LEFT(I1229,1)="b",VLOOKUP(A1229,'item dashboard'!A:K,11,0),"")),"")</f>
        <v>0</v>
      </c>
      <c r="P1229" s="105" t="str">
        <f>IFERROR(VLOOKUP(A1229,[2]Sheet2!$A:$C,3,0),1)</f>
        <v>#ERROR!</v>
      </c>
      <c r="Q1229" s="109" t="str">
        <f>VLOOKUP(A1229,'item dashboard'!A:A,1,0)</f>
        <v>B-SH500-N41MAS-C</v>
      </c>
      <c r="R1229" s="109"/>
      <c r="S1229" s="109"/>
    </row>
    <row r="1230" ht="12.75" customHeight="1">
      <c r="A1230" s="15" t="s">
        <v>2418</v>
      </c>
      <c r="B1230" s="15" t="s">
        <v>2419</v>
      </c>
      <c r="C1230" s="107">
        <v>0.0435</v>
      </c>
      <c r="D1230" s="15" t="s">
        <v>4148</v>
      </c>
      <c r="E1230" s="93">
        <v>3600.0</v>
      </c>
      <c r="F1230" s="93">
        <v>1.0</v>
      </c>
      <c r="G1230" s="93">
        <v>12.0</v>
      </c>
      <c r="H1230" s="93">
        <v>7200.0</v>
      </c>
      <c r="I1230" s="15" t="s">
        <v>2392</v>
      </c>
      <c r="J1230" s="107">
        <v>1.0</v>
      </c>
      <c r="K1230" s="93">
        <v>2.0</v>
      </c>
      <c r="L1230" s="15" t="s">
        <v>4147</v>
      </c>
      <c r="M1230" s="104" t="str">
        <f t="shared" si="1"/>
        <v>#REF!</v>
      </c>
      <c r="N1230" s="105">
        <f t="shared" si="2"/>
        <v>7200</v>
      </c>
      <c r="O1230" s="108">
        <f>IFERROR(IF(IF(LEFT(I1230,1)="B",VLOOKUP(A1230,'item dashboard'!A:K,11,0),"")&lt;1,0,IF(LEFT(I1230,1)="b",VLOOKUP(A1230,'item dashboard'!A:K,11,0),"")),"")</f>
        <v>0</v>
      </c>
      <c r="P1230" s="105" t="str">
        <f>IFERROR(VLOOKUP(A1230,[2]Sheet2!$A:$C,3,0),1)</f>
        <v>#ERROR!</v>
      </c>
      <c r="Q1230" s="109" t="str">
        <f>VLOOKUP(A1230,'item dashboard'!A:A,1,0)</f>
        <v>B-SH500-N41MAS-S</v>
      </c>
      <c r="R1230" s="109"/>
      <c r="S1230" s="109"/>
    </row>
    <row r="1231" ht="12.75" customHeight="1">
      <c r="A1231" s="15" t="s">
        <v>2420</v>
      </c>
      <c r="B1231" s="15" t="s">
        <v>2421</v>
      </c>
      <c r="C1231" s="107">
        <v>0.0435</v>
      </c>
      <c r="D1231" s="15" t="s">
        <v>4148</v>
      </c>
      <c r="E1231" s="93">
        <v>3600.0</v>
      </c>
      <c r="F1231" s="93">
        <v>1.0</v>
      </c>
      <c r="G1231" s="93">
        <v>12.0</v>
      </c>
      <c r="H1231" s="93">
        <v>7200.0</v>
      </c>
      <c r="I1231" s="15" t="s">
        <v>2392</v>
      </c>
      <c r="J1231" s="107">
        <v>1.0</v>
      </c>
      <c r="K1231" s="93">
        <v>2.0</v>
      </c>
      <c r="L1231" s="15" t="s">
        <v>4147</v>
      </c>
      <c r="M1231" s="104" t="str">
        <f t="shared" si="1"/>
        <v>#REF!</v>
      </c>
      <c r="N1231" s="105">
        <f t="shared" si="2"/>
        <v>7200</v>
      </c>
      <c r="O1231" s="108">
        <f>IFERROR(IF(IF(LEFT(I1231,1)="B",VLOOKUP(A1231,'item dashboard'!A:K,11,0),"")&lt;1,0,IF(LEFT(I1231,1)="b",VLOOKUP(A1231,'item dashboard'!A:K,11,0),"")),"")</f>
        <v>0</v>
      </c>
      <c r="P1231" s="105" t="str">
        <f>IFERROR(VLOOKUP(A1231,[2]Sheet2!$A:$C,3,0),1)</f>
        <v>#ERROR!</v>
      </c>
      <c r="Q1231" s="109" t="str">
        <f>VLOOKUP(A1231,'item dashboard'!A:A,1,0)</f>
        <v>B-SH500-N41MEPA</v>
      </c>
      <c r="R1231" s="109"/>
      <c r="S1231" s="109"/>
    </row>
    <row r="1232" ht="12.75" customHeight="1">
      <c r="A1232" s="15" t="s">
        <v>2422</v>
      </c>
      <c r="B1232" s="15" t="s">
        <v>2423</v>
      </c>
      <c r="C1232" s="107">
        <v>0.0435</v>
      </c>
      <c r="D1232" s="15" t="s">
        <v>4148</v>
      </c>
      <c r="E1232" s="93">
        <v>3600.0</v>
      </c>
      <c r="F1232" s="93">
        <v>1.0</v>
      </c>
      <c r="G1232" s="93">
        <v>12.0</v>
      </c>
      <c r="H1232" s="93">
        <v>7200.0</v>
      </c>
      <c r="I1232" s="15" t="s">
        <v>2392</v>
      </c>
      <c r="J1232" s="107">
        <v>1.0</v>
      </c>
      <c r="K1232" s="93">
        <v>2.0</v>
      </c>
      <c r="L1232" s="15" t="s">
        <v>4147</v>
      </c>
      <c r="M1232" s="104" t="str">
        <f t="shared" si="1"/>
        <v>#REF!</v>
      </c>
      <c r="N1232" s="105">
        <f t="shared" si="2"/>
        <v>7200</v>
      </c>
      <c r="O1232" s="108">
        <f>IFERROR(IF(IF(LEFT(I1232,1)="B",VLOOKUP(A1232,'item dashboard'!A:K,11,0),"")&lt;1,0,IF(LEFT(I1232,1)="b",VLOOKUP(A1232,'item dashboard'!A:K,11,0),"")),"")</f>
        <v>0</v>
      </c>
      <c r="P1232" s="105" t="str">
        <f>IFERROR(VLOOKUP(A1232,[2]Sheet2!$A:$C,3,0),1)</f>
        <v>#ERROR!</v>
      </c>
      <c r="Q1232" s="109" t="str">
        <f>VLOOKUP(A1232,'item dashboard'!A:A,1,0)</f>
        <v>B-SH500-N41SER</v>
      </c>
      <c r="R1232" s="109"/>
      <c r="S1232" s="109"/>
    </row>
    <row r="1233" ht="12.75" customHeight="1">
      <c r="A1233" s="15" t="s">
        <v>2424</v>
      </c>
      <c r="B1233" s="15" t="s">
        <v>2425</v>
      </c>
      <c r="C1233" s="107">
        <v>0.0435</v>
      </c>
      <c r="D1233" s="15" t="s">
        <v>4158</v>
      </c>
      <c r="E1233" s="93">
        <v>7200.0</v>
      </c>
      <c r="F1233" s="93">
        <v>1.0</v>
      </c>
      <c r="G1233" s="93">
        <v>21.3</v>
      </c>
      <c r="H1233" s="93">
        <v>4057.0</v>
      </c>
      <c r="I1233" s="15" t="s">
        <v>4146</v>
      </c>
      <c r="J1233" s="107">
        <v>0.021315</v>
      </c>
      <c r="K1233" s="93">
        <v>2.5</v>
      </c>
      <c r="L1233" s="15" t="s">
        <v>4147</v>
      </c>
      <c r="M1233" s="104" t="str">
        <f t="shared" si="1"/>
        <v>#REF!</v>
      </c>
      <c r="N1233" s="105">
        <f t="shared" si="2"/>
        <v>4056.338028</v>
      </c>
      <c r="O1233" s="108" t="str">
        <f>IFERROR(IF(IF(LEFT(I1233,1)="B",VLOOKUP(A1233,'item dashboard'!A:K,11,0),"")&lt;1,0,IF(LEFT(I1233,1)="b",VLOOKUP(A1233,'item dashboard'!A:K,11,0),"")),"")</f>
        <v/>
      </c>
      <c r="P1233" s="105" t="str">
        <f>IFERROR(VLOOKUP(A1233,[2]Sheet2!$A:$C,3,0),1)</f>
        <v>#ERROR!</v>
      </c>
      <c r="Q1233" s="109" t="str">
        <f>VLOOKUP(A1233,'item dashboard'!A:A,1,0)</f>
        <v>B-SH500-OR41</v>
      </c>
      <c r="R1233" s="109"/>
      <c r="S1233" s="109"/>
    </row>
    <row r="1234" ht="12.75" customHeight="1">
      <c r="A1234" s="15" t="s">
        <v>2426</v>
      </c>
      <c r="B1234" s="15" t="s">
        <v>2427</v>
      </c>
      <c r="C1234" s="107">
        <v>0.0435</v>
      </c>
      <c r="D1234" s="15" t="s">
        <v>4158</v>
      </c>
      <c r="E1234" s="93">
        <v>7200.0</v>
      </c>
      <c r="F1234" s="93">
        <v>1.0</v>
      </c>
      <c r="G1234" s="93">
        <v>21.3</v>
      </c>
      <c r="H1234" s="93">
        <v>4057.0</v>
      </c>
      <c r="I1234" s="15" t="s">
        <v>4146</v>
      </c>
      <c r="J1234" s="107">
        <v>0.021315</v>
      </c>
      <c r="K1234" s="93">
        <v>2.5</v>
      </c>
      <c r="L1234" s="15" t="s">
        <v>4147</v>
      </c>
      <c r="M1234" s="104" t="str">
        <f t="shared" si="1"/>
        <v>#REF!</v>
      </c>
      <c r="N1234" s="105">
        <f t="shared" si="2"/>
        <v>4056.338028</v>
      </c>
      <c r="O1234" s="108" t="str">
        <f>IFERROR(IF(IF(LEFT(I1234,1)="B",VLOOKUP(A1234,'item dashboard'!A:K,11,0),"")&lt;1,0,IF(LEFT(I1234,1)="b",VLOOKUP(A1234,'item dashboard'!A:K,11,0),"")),"")</f>
        <v/>
      </c>
      <c r="P1234" s="105" t="str">
        <f>IFERROR(VLOOKUP(A1234,[2]Sheet2!$A:$C,3,0),1)</f>
        <v>#ERROR!</v>
      </c>
      <c r="Q1234" s="109" t="str">
        <f>VLOOKUP(A1234,'item dashboard'!A:A,1,0)</f>
        <v>B-SH500-PK41</v>
      </c>
      <c r="R1234" s="109"/>
      <c r="S1234" s="109"/>
    </row>
    <row r="1235" ht="12.75" customHeight="1">
      <c r="A1235" s="15" t="s">
        <v>2428</v>
      </c>
      <c r="B1235" s="15" t="s">
        <v>2429</v>
      </c>
      <c r="C1235" s="107">
        <v>0.0435</v>
      </c>
      <c r="D1235" s="15" t="s">
        <v>4158</v>
      </c>
      <c r="E1235" s="93">
        <v>7200.0</v>
      </c>
      <c r="F1235" s="93">
        <v>1.0</v>
      </c>
      <c r="G1235" s="93">
        <v>21.3</v>
      </c>
      <c r="H1235" s="93">
        <v>4057.0</v>
      </c>
      <c r="I1235" s="15" t="s">
        <v>4146</v>
      </c>
      <c r="J1235" s="107">
        <v>0.021227999999999997</v>
      </c>
      <c r="K1235" s="93">
        <v>2.5</v>
      </c>
      <c r="L1235" s="15" t="s">
        <v>4147</v>
      </c>
      <c r="M1235" s="104" t="str">
        <f t="shared" si="1"/>
        <v>#REF!</v>
      </c>
      <c r="N1235" s="105">
        <f t="shared" si="2"/>
        <v>4056.338028</v>
      </c>
      <c r="O1235" s="108" t="str">
        <f>IFERROR(IF(IF(LEFT(I1235,1)="B",VLOOKUP(A1235,'item dashboard'!A:K,11,0),"")&lt;1,0,IF(LEFT(I1235,1)="b",VLOOKUP(A1235,'item dashboard'!A:K,11,0),"")),"")</f>
        <v/>
      </c>
      <c r="P1235" s="105" t="str">
        <f>IFERROR(VLOOKUP(A1235,[2]Sheet2!$A:$C,3,0),1)</f>
        <v>#ERROR!</v>
      </c>
      <c r="Q1235" s="109" t="str">
        <f>VLOOKUP(A1235,'item dashboard'!A:A,1,0)</f>
        <v>B-SH500-PUR41</v>
      </c>
      <c r="R1235" s="109"/>
      <c r="S1235" s="109"/>
    </row>
    <row r="1236" ht="12.75" customHeight="1">
      <c r="A1236" s="15" t="s">
        <v>2430</v>
      </c>
      <c r="B1236" s="15" t="s">
        <v>2431</v>
      </c>
      <c r="C1236" s="107">
        <v>0.0435</v>
      </c>
      <c r="D1236" s="15" t="s">
        <v>4158</v>
      </c>
      <c r="E1236" s="93">
        <v>7200.0</v>
      </c>
      <c r="F1236" s="93">
        <v>1.0</v>
      </c>
      <c r="G1236" s="93">
        <v>21.3</v>
      </c>
      <c r="H1236" s="93">
        <v>4057.0</v>
      </c>
      <c r="I1236" s="15" t="s">
        <v>4146</v>
      </c>
      <c r="J1236" s="107">
        <v>0.021227999999999997</v>
      </c>
      <c r="K1236" s="93">
        <v>2.5</v>
      </c>
      <c r="L1236" s="15" t="s">
        <v>4147</v>
      </c>
      <c r="M1236" s="104" t="str">
        <f t="shared" si="1"/>
        <v>#REF!</v>
      </c>
      <c r="N1236" s="105">
        <f t="shared" si="2"/>
        <v>4056.338028</v>
      </c>
      <c r="O1236" s="108" t="str">
        <f>IFERROR(IF(IF(LEFT(I1236,1)="B",VLOOKUP(A1236,'item dashboard'!A:K,11,0),"")&lt;1,0,IF(LEFT(I1236,1)="b",VLOOKUP(A1236,'item dashboard'!A:K,11,0),"")),"")</f>
        <v/>
      </c>
      <c r="P1236" s="105" t="str">
        <f>IFERROR(VLOOKUP(A1236,[2]Sheet2!$A:$C,3,0),1)</f>
        <v>#ERROR!</v>
      </c>
      <c r="Q1236" s="109" t="str">
        <f>VLOOKUP(A1236,'item dashboard'!A:A,1,0)</f>
        <v>B-SH500-RD41</v>
      </c>
      <c r="R1236" s="109"/>
      <c r="S1236" s="109"/>
    </row>
    <row r="1237" ht="12.75" customHeight="1">
      <c r="A1237" s="15" t="s">
        <v>2432</v>
      </c>
      <c r="B1237" s="15" t="s">
        <v>2433</v>
      </c>
      <c r="C1237" s="107">
        <v>0.0435</v>
      </c>
      <c r="D1237" s="15" t="s">
        <v>4158</v>
      </c>
      <c r="E1237" s="93">
        <v>7200.0</v>
      </c>
      <c r="F1237" s="93">
        <v>1.0</v>
      </c>
      <c r="G1237" s="93">
        <v>21.3</v>
      </c>
      <c r="H1237" s="93">
        <v>4057.0</v>
      </c>
      <c r="I1237" s="15" t="s">
        <v>4146</v>
      </c>
      <c r="J1237" s="107">
        <v>0.021141</v>
      </c>
      <c r="K1237" s="93">
        <v>2.5</v>
      </c>
      <c r="L1237" s="15" t="s">
        <v>4147</v>
      </c>
      <c r="M1237" s="104" t="str">
        <f t="shared" si="1"/>
        <v>#REF!</v>
      </c>
      <c r="N1237" s="105">
        <f t="shared" si="2"/>
        <v>4056.338028</v>
      </c>
      <c r="O1237" s="108" t="str">
        <f>IFERROR(IF(IF(LEFT(I1237,1)="B",VLOOKUP(A1237,'item dashboard'!A:K,11,0),"")&lt;1,0,IF(LEFT(I1237,1)="b",VLOOKUP(A1237,'item dashboard'!A:K,11,0),"")),"")</f>
        <v/>
      </c>
      <c r="P1237" s="105" t="str">
        <f>IFERROR(VLOOKUP(A1237,[2]Sheet2!$A:$C,3,0),1)</f>
        <v>#ERROR!</v>
      </c>
      <c r="Q1237" s="109" t="str">
        <f>VLOOKUP(A1237,'item dashboard'!A:A,1,0)</f>
        <v>B-SH500-W41</v>
      </c>
      <c r="R1237" s="109"/>
      <c r="S1237" s="109"/>
    </row>
    <row r="1238" ht="12.75" customHeight="1">
      <c r="A1238" s="15" t="s">
        <v>113</v>
      </c>
      <c r="B1238" s="15" t="s">
        <v>2434</v>
      </c>
      <c r="C1238" s="107">
        <v>0.0435</v>
      </c>
      <c r="D1238" s="15" t="s">
        <v>4158</v>
      </c>
      <c r="E1238" s="93">
        <v>7200.0</v>
      </c>
      <c r="F1238" s="93">
        <v>1.0</v>
      </c>
      <c r="G1238" s="93">
        <v>21.3</v>
      </c>
      <c r="H1238" s="93">
        <v>4057.0</v>
      </c>
      <c r="I1238" s="15" t="s">
        <v>4146</v>
      </c>
      <c r="J1238" s="107">
        <v>0.021315</v>
      </c>
      <c r="K1238" s="93">
        <v>2.5</v>
      </c>
      <c r="L1238" s="15" t="s">
        <v>4147</v>
      </c>
      <c r="M1238" s="104" t="str">
        <f t="shared" si="1"/>
        <v>#REF!</v>
      </c>
      <c r="N1238" s="105">
        <f t="shared" si="2"/>
        <v>4056.338028</v>
      </c>
      <c r="O1238" s="108" t="str">
        <f>IFERROR(IF(IF(LEFT(I1238,1)="B",VLOOKUP(A1238,'item dashboard'!A:K,11,0),"")&lt;1,0,IF(LEFT(I1238,1)="b",VLOOKUP(A1238,'item dashboard'!A:K,11,0),"")),"")</f>
        <v/>
      </c>
      <c r="P1238" s="105" t="str">
        <f>IFERROR(VLOOKUP(A1238,[2]Sheet2!$A:$C,3,0),1)</f>
        <v>#ERROR!</v>
      </c>
      <c r="Q1238" s="109" t="str">
        <f>VLOOKUP(A1238,'item dashboard'!A:A,1,0)</f>
        <v>B-SH500-Y41</v>
      </c>
      <c r="R1238" s="109"/>
      <c r="S1238" s="109"/>
    </row>
    <row r="1239" ht="12.75" customHeight="1">
      <c r="A1239" s="15" t="s">
        <v>2435</v>
      </c>
      <c r="B1239" s="15" t="s">
        <v>2436</v>
      </c>
      <c r="C1239" s="107">
        <v>0.0435</v>
      </c>
      <c r="D1239" s="15" t="s">
        <v>4148</v>
      </c>
      <c r="E1239" s="93">
        <v>3600.0</v>
      </c>
      <c r="F1239" s="93">
        <v>1.0</v>
      </c>
      <c r="G1239" s="93">
        <v>12.0</v>
      </c>
      <c r="H1239" s="93">
        <v>7200.0</v>
      </c>
      <c r="I1239" s="15" t="s">
        <v>113</v>
      </c>
      <c r="J1239" s="107">
        <v>1.0</v>
      </c>
      <c r="K1239" s="93">
        <v>2.0</v>
      </c>
      <c r="L1239" s="15" t="s">
        <v>4147</v>
      </c>
      <c r="M1239" s="104" t="str">
        <f t="shared" si="1"/>
        <v>#REF!</v>
      </c>
      <c r="N1239" s="105">
        <f t="shared" si="2"/>
        <v>7200</v>
      </c>
      <c r="O1239" s="108">
        <f>IFERROR(IF(IF(LEFT(I1239,1)="B",VLOOKUP(A1239,'item dashboard'!A:K,11,0),"")&lt;1,0,IF(LEFT(I1239,1)="b",VLOOKUP(A1239,'item dashboard'!A:K,11,0),"")),"")</f>
        <v>0</v>
      </c>
      <c r="P1239" s="105" t="str">
        <f>IFERROR(VLOOKUP(A1239,[2]Sheet2!$A:$C,3,0),1)</f>
        <v>#ERROR!</v>
      </c>
      <c r="Q1239" s="109" t="str">
        <f>VLOOKUP(A1239,'item dashboard'!A:A,1,0)</f>
        <v>B-SH500-Y41NURO-AP</v>
      </c>
      <c r="R1239" s="109"/>
      <c r="S1239" s="109"/>
    </row>
    <row r="1240" ht="12.75" customHeight="1">
      <c r="A1240" s="15" t="s">
        <v>2437</v>
      </c>
      <c r="B1240" s="15" t="s">
        <v>2438</v>
      </c>
      <c r="C1240" s="107">
        <v>0.0435</v>
      </c>
      <c r="D1240" s="15" t="s">
        <v>4148</v>
      </c>
      <c r="E1240" s="93">
        <v>3600.0</v>
      </c>
      <c r="F1240" s="93">
        <v>1.0</v>
      </c>
      <c r="G1240" s="93">
        <v>12.0</v>
      </c>
      <c r="H1240" s="93">
        <v>7200.0</v>
      </c>
      <c r="I1240" s="15" t="s">
        <v>113</v>
      </c>
      <c r="J1240" s="107">
        <v>1.0</v>
      </c>
      <c r="K1240" s="93">
        <v>2.0</v>
      </c>
      <c r="L1240" s="15" t="s">
        <v>4147</v>
      </c>
      <c r="M1240" s="104" t="str">
        <f t="shared" si="1"/>
        <v>#REF!</v>
      </c>
      <c r="N1240" s="105">
        <f t="shared" si="2"/>
        <v>7200</v>
      </c>
      <c r="O1240" s="108">
        <f>IFERROR(IF(IF(LEFT(I1240,1)="B",VLOOKUP(A1240,'item dashboard'!A:K,11,0),"")&lt;1,0,IF(LEFT(I1240,1)="b",VLOOKUP(A1240,'item dashboard'!A:K,11,0),"")),"")</f>
        <v>0</v>
      </c>
      <c r="P1240" s="105" t="str">
        <f>IFERROR(VLOOKUP(A1240,[2]Sheet2!$A:$C,3,0),1)</f>
        <v>#ERROR!</v>
      </c>
      <c r="Q1240" s="109" t="str">
        <f>VLOOKUP(A1240,'item dashboard'!A:A,1,0)</f>
        <v>B-SH500-Y41NURO-AV</v>
      </c>
      <c r="R1240" s="109"/>
      <c r="S1240" s="109"/>
    </row>
    <row r="1241" ht="12.75" customHeight="1">
      <c r="A1241" s="15" t="s">
        <v>2439</v>
      </c>
      <c r="B1241" s="15" t="s">
        <v>2440</v>
      </c>
      <c r="C1241" s="107">
        <v>0.0435</v>
      </c>
      <c r="D1241" s="15" t="s">
        <v>4148</v>
      </c>
      <c r="E1241" s="93">
        <v>3600.0</v>
      </c>
      <c r="F1241" s="93">
        <v>1.0</v>
      </c>
      <c r="G1241" s="93">
        <v>12.0</v>
      </c>
      <c r="H1241" s="93">
        <v>7200.0</v>
      </c>
      <c r="I1241" s="15" t="s">
        <v>113</v>
      </c>
      <c r="J1241" s="107">
        <v>1.0</v>
      </c>
      <c r="K1241" s="93">
        <v>2.0</v>
      </c>
      <c r="L1241" s="15" t="s">
        <v>4147</v>
      </c>
      <c r="M1241" s="104" t="str">
        <f t="shared" si="1"/>
        <v>#REF!</v>
      </c>
      <c r="N1241" s="105">
        <f t="shared" si="2"/>
        <v>7200</v>
      </c>
      <c r="O1241" s="108">
        <f>IFERROR(IF(IF(LEFT(I1241,1)="B",VLOOKUP(A1241,'item dashboard'!A:K,11,0),"")&lt;1,0,IF(LEFT(I1241,1)="b",VLOOKUP(A1241,'item dashboard'!A:K,11,0),"")),"")</f>
        <v>0</v>
      </c>
      <c r="P1241" s="105" t="str">
        <f>IFERROR(VLOOKUP(A1241,[2]Sheet2!$A:$C,3,0),1)</f>
        <v>#ERROR!</v>
      </c>
      <c r="Q1241" s="109" t="str">
        <f>VLOOKUP(A1241,'item dashboard'!A:A,1,0)</f>
        <v>B-SH500-Y41NURO-B/L</v>
      </c>
      <c r="R1241" s="109"/>
      <c r="S1241" s="109"/>
    </row>
    <row r="1242" ht="12.75" customHeight="1">
      <c r="A1242" s="15" t="s">
        <v>2441</v>
      </c>
      <c r="B1242" s="15" t="s">
        <v>2442</v>
      </c>
      <c r="C1242" s="107">
        <v>0.0435</v>
      </c>
      <c r="D1242" s="15" t="s">
        <v>4148</v>
      </c>
      <c r="E1242" s="93">
        <v>3600.0</v>
      </c>
      <c r="F1242" s="93">
        <v>1.0</v>
      </c>
      <c r="G1242" s="93">
        <v>12.0</v>
      </c>
      <c r="H1242" s="93">
        <v>7200.0</v>
      </c>
      <c r="I1242" s="15" t="s">
        <v>113</v>
      </c>
      <c r="J1242" s="107">
        <v>1.0</v>
      </c>
      <c r="K1242" s="93">
        <v>2.0</v>
      </c>
      <c r="L1242" s="15" t="s">
        <v>4147</v>
      </c>
      <c r="M1242" s="104" t="str">
        <f t="shared" si="1"/>
        <v>#REF!</v>
      </c>
      <c r="N1242" s="105">
        <f t="shared" si="2"/>
        <v>7200</v>
      </c>
      <c r="O1242" s="108">
        <f>IFERROR(IF(IF(LEFT(I1242,1)="B",VLOOKUP(A1242,'item dashboard'!A:K,11,0),"")&lt;1,0,IF(LEFT(I1242,1)="b",VLOOKUP(A1242,'item dashboard'!A:K,11,0),"")),"")</f>
        <v>0</v>
      </c>
      <c r="P1242" s="105" t="str">
        <f>IFERROR(VLOOKUP(A1242,[2]Sheet2!$A:$C,3,0),1)</f>
        <v>#ERROR!</v>
      </c>
      <c r="Q1242" s="109" t="str">
        <f>VLOOKUP(A1242,'item dashboard'!A:A,1,0)</f>
        <v>B-SH500-Y41NURO-EG</v>
      </c>
      <c r="R1242" s="109"/>
      <c r="S1242" s="109"/>
    </row>
    <row r="1243" ht="12.75" customHeight="1">
      <c r="A1243" s="15" t="s">
        <v>2443</v>
      </c>
      <c r="B1243" s="15" t="s">
        <v>2444</v>
      </c>
      <c r="C1243" s="107">
        <v>0.022000000000000002</v>
      </c>
      <c r="D1243" s="15" t="s">
        <v>4148</v>
      </c>
      <c r="E1243" s="93">
        <v>3600.0</v>
      </c>
      <c r="F1243" s="93">
        <v>1.0</v>
      </c>
      <c r="G1243" s="93">
        <v>3.6</v>
      </c>
      <c r="H1243" s="93">
        <v>24000.0</v>
      </c>
      <c r="I1243" s="15" t="s">
        <v>2445</v>
      </c>
      <c r="J1243" s="107">
        <v>1.0</v>
      </c>
      <c r="K1243" s="93">
        <v>2.0</v>
      </c>
      <c r="L1243" s="15" t="s">
        <v>4147</v>
      </c>
      <c r="M1243" s="104" t="str">
        <f t="shared" si="1"/>
        <v>#REF!</v>
      </c>
      <c r="N1243" s="105">
        <f t="shared" si="2"/>
        <v>24000</v>
      </c>
      <c r="O1243" s="108">
        <f>IFERROR(IF(IF(LEFT(I1243,1)="B",VLOOKUP(A1243,'item dashboard'!A:K,11,0),"")&lt;1,0,IF(LEFT(I1243,1)="b",VLOOKUP(A1243,'item dashboard'!A:K,11,0),"")),"")</f>
        <v>0</v>
      </c>
      <c r="P1243" s="105" t="str">
        <f>IFERROR(VLOOKUP(A1243,[2]Sheet2!$A:$C,3,0),1)</f>
        <v>#ERROR!</v>
      </c>
      <c r="Q1243" s="109" t="str">
        <f>VLOOKUP(A1243,'item dashboard'!A:A,1,0)</f>
        <v>B-SK300-22SER-ALOEVE</v>
      </c>
      <c r="R1243" s="109"/>
      <c r="S1243" s="109"/>
    </row>
    <row r="1244" ht="12.75" customHeight="1">
      <c r="A1244" s="15" t="s">
        <v>2445</v>
      </c>
      <c r="B1244" s="15" t="s">
        <v>2250</v>
      </c>
      <c r="C1244" s="107">
        <v>0.022000000000000002</v>
      </c>
      <c r="D1244" s="15" t="s">
        <v>4158</v>
      </c>
      <c r="E1244" s="93">
        <v>7200.0</v>
      </c>
      <c r="F1244" s="93">
        <v>1.0</v>
      </c>
      <c r="G1244" s="93">
        <v>17.0</v>
      </c>
      <c r="H1244" s="93">
        <v>34719.0</v>
      </c>
      <c r="I1244" s="15" t="s">
        <v>4146</v>
      </c>
      <c r="J1244" s="107">
        <v>0.011000000000000001</v>
      </c>
      <c r="K1244" s="93">
        <v>2.5</v>
      </c>
      <c r="L1244" s="15" t="s">
        <v>4147</v>
      </c>
      <c r="M1244" s="104" t="str">
        <f t="shared" si="1"/>
        <v>#REF!</v>
      </c>
      <c r="N1244" s="105">
        <f t="shared" si="2"/>
        <v>5082.352941</v>
      </c>
      <c r="O1244" s="108" t="str">
        <f>IFERROR(IF(IF(LEFT(I1244,1)="B",VLOOKUP(A1244,'item dashboard'!A:K,11,0),"")&lt;1,0,IF(LEFT(I1244,1)="b",VLOOKUP(A1244,'item dashboard'!A:K,11,0),"")),"")</f>
        <v/>
      </c>
      <c r="P1244" s="105" t="str">
        <f>IFERROR(VLOOKUP(A1244,[2]Sheet2!$A:$C,3,0),1)</f>
        <v>#ERROR!</v>
      </c>
      <c r="Q1244" s="109" t="str">
        <f>VLOOKUP(A1244,'item dashboard'!A:A,1,0)</f>
        <v>B-SK300-N22</v>
      </c>
      <c r="R1244" s="109"/>
      <c r="S1244" s="109"/>
    </row>
    <row r="1245" ht="12.75" customHeight="1">
      <c r="A1245" s="15" t="s">
        <v>2446</v>
      </c>
      <c r="B1245" s="15" t="s">
        <v>2447</v>
      </c>
      <c r="C1245" s="107">
        <v>0.022000000000000002</v>
      </c>
      <c r="D1245" s="15" t="s">
        <v>4148</v>
      </c>
      <c r="E1245" s="93">
        <v>3600.0</v>
      </c>
      <c r="F1245" s="93">
        <v>1.0</v>
      </c>
      <c r="G1245" s="93">
        <v>4.0</v>
      </c>
      <c r="H1245" s="93">
        <v>168000.0</v>
      </c>
      <c r="I1245" s="15" t="s">
        <v>2445</v>
      </c>
      <c r="J1245" s="107">
        <v>1.0</v>
      </c>
      <c r="K1245" s="93">
        <v>2.0</v>
      </c>
      <c r="L1245" s="15" t="s">
        <v>4147</v>
      </c>
      <c r="M1245" s="104" t="str">
        <f t="shared" si="1"/>
        <v>#REF!</v>
      </c>
      <c r="N1245" s="105">
        <f t="shared" si="2"/>
        <v>21600</v>
      </c>
      <c r="O1245" s="108">
        <f>IFERROR(IF(IF(LEFT(I1245,1)="B",VLOOKUP(A1245,'item dashboard'!A:K,11,0),"")&lt;1,0,IF(LEFT(I1245,1)="b",VLOOKUP(A1245,'item dashboard'!A:K,11,0),"")),"")</f>
        <v>0</v>
      </c>
      <c r="P1245" s="105" t="str">
        <f>IFERROR(VLOOKUP(A1245,[2]Sheet2!$A:$C,3,0),1)</f>
        <v>#ERROR!</v>
      </c>
      <c r="Q1245" s="109" t="str">
        <f>VLOOKUP(A1245,'item dashboard'!A:A,1,0)</f>
        <v>B-SKL300-N22SER</v>
      </c>
      <c r="R1245" s="109"/>
      <c r="S1245" s="109"/>
    </row>
    <row r="1246" ht="12.75" customHeight="1">
      <c r="A1246" s="15" t="s">
        <v>2448</v>
      </c>
      <c r="B1246" s="15" t="s">
        <v>2449</v>
      </c>
      <c r="C1246" s="107">
        <v>0.018000000000000002</v>
      </c>
      <c r="D1246" s="15" t="s">
        <v>4150</v>
      </c>
      <c r="E1246" s="93">
        <v>7200.0</v>
      </c>
      <c r="F1246" s="93">
        <v>1.0</v>
      </c>
      <c r="G1246" s="93">
        <v>15.0</v>
      </c>
      <c r="H1246" s="93">
        <v>40591.0</v>
      </c>
      <c r="I1246" s="15" t="s">
        <v>4146</v>
      </c>
      <c r="J1246" s="107">
        <v>0.008748</v>
      </c>
      <c r="K1246" s="93">
        <v>2.5</v>
      </c>
      <c r="L1246" s="15" t="s">
        <v>4147</v>
      </c>
      <c r="M1246" s="104" t="str">
        <f t="shared" si="1"/>
        <v>#REF!</v>
      </c>
      <c r="N1246" s="105">
        <f t="shared" si="2"/>
        <v>5760</v>
      </c>
      <c r="O1246" s="108" t="str">
        <f>IFERROR(IF(IF(LEFT(I1246,1)="B",VLOOKUP(A1246,'item dashboard'!A:K,11,0),"")&lt;1,0,IF(LEFT(I1246,1)="b",VLOOKUP(A1246,'item dashboard'!A:K,11,0),"")),"")</f>
        <v/>
      </c>
      <c r="P1246" s="105" t="str">
        <f>IFERROR(VLOOKUP(A1246,[2]Sheet2!$A:$C,3,0),1)</f>
        <v>#ERROR!</v>
      </c>
      <c r="Q1246" s="109" t="str">
        <f>VLOOKUP(A1246,'item dashboard'!A:A,1,0)</f>
        <v>B-SP1-W18</v>
      </c>
      <c r="R1246" s="109"/>
      <c r="S1246" s="109"/>
    </row>
    <row r="1247" ht="12.75" customHeight="1">
      <c r="A1247" s="15" t="s">
        <v>2450</v>
      </c>
      <c r="B1247" s="15" t="s">
        <v>2451</v>
      </c>
      <c r="C1247" s="107">
        <v>0.018000000000000002</v>
      </c>
      <c r="D1247" s="15" t="s">
        <v>4148</v>
      </c>
      <c r="E1247" s="93">
        <v>3600.0</v>
      </c>
      <c r="F1247" s="93">
        <v>1.0</v>
      </c>
      <c r="G1247" s="93">
        <v>3.6</v>
      </c>
      <c r="H1247" s="93">
        <v>24000.0</v>
      </c>
      <c r="I1247" s="15" t="s">
        <v>2448</v>
      </c>
      <c r="J1247" s="107">
        <v>1.0</v>
      </c>
      <c r="K1247" s="93">
        <v>2.0</v>
      </c>
      <c r="L1247" s="15" t="s">
        <v>4147</v>
      </c>
      <c r="M1247" s="104" t="str">
        <f t="shared" si="1"/>
        <v>#REF!</v>
      </c>
      <c r="N1247" s="105">
        <f t="shared" si="2"/>
        <v>24000</v>
      </c>
      <c r="O1247" s="108">
        <f>IFERROR(IF(IF(LEFT(I1247,1)="B",VLOOKUP(A1247,'item dashboard'!A:K,11,0),"")&lt;1,0,IF(LEFT(I1247,1)="b",VLOOKUP(A1247,'item dashboard'!A:K,11,0),"")),"")</f>
        <v>0</v>
      </c>
      <c r="P1247" s="105" t="str">
        <f>IFERROR(VLOOKUP(A1247,[2]Sheet2!$A:$C,3,0),1)</f>
        <v>#ERROR!</v>
      </c>
      <c r="Q1247" s="109" t="str">
        <f>VLOOKUP(A1247,'item dashboard'!A:A,1,0)</f>
        <v>B-SP1-W18NOVA</v>
      </c>
      <c r="R1247" s="109"/>
      <c r="S1247" s="109"/>
    </row>
    <row r="1248" ht="12.75" customHeight="1">
      <c r="A1248" s="15" t="s">
        <v>2452</v>
      </c>
      <c r="B1248" s="15" t="s">
        <v>2453</v>
      </c>
      <c r="C1248" s="107">
        <v>0.03</v>
      </c>
      <c r="D1248" s="15" t="s">
        <v>4150</v>
      </c>
      <c r="E1248" s="93">
        <v>7200.0</v>
      </c>
      <c r="F1248" s="93">
        <v>1.0</v>
      </c>
      <c r="G1248" s="93">
        <v>17.0</v>
      </c>
      <c r="H1248" s="93">
        <v>35576.0</v>
      </c>
      <c r="I1248" s="15" t="s">
        <v>4146</v>
      </c>
      <c r="J1248" s="107">
        <v>0.01458</v>
      </c>
      <c r="K1248" s="93">
        <v>2.5</v>
      </c>
      <c r="L1248" s="15" t="s">
        <v>4147</v>
      </c>
      <c r="M1248" s="104" t="str">
        <f t="shared" si="1"/>
        <v>#REF!</v>
      </c>
      <c r="N1248" s="105">
        <f t="shared" si="2"/>
        <v>5082.352941</v>
      </c>
      <c r="O1248" s="108" t="str">
        <f>IFERROR(IF(IF(LEFT(I1248,1)="B",VLOOKUP(A1248,'item dashboard'!A:K,11,0),"")&lt;1,0,IF(LEFT(I1248,1)="b",VLOOKUP(A1248,'item dashboard'!A:K,11,0),"")),"")</f>
        <v/>
      </c>
      <c r="P1248" s="105" t="str">
        <f>IFERROR(VLOOKUP(A1248,[2]Sheet2!$A:$C,3,0),1)</f>
        <v>#ERROR!</v>
      </c>
      <c r="Q1248" s="109" t="str">
        <f>VLOOKUP(A1248,'item dashboard'!A:A,1,0)</f>
        <v>B-SP2-W30</v>
      </c>
      <c r="R1248" s="109"/>
      <c r="S1248" s="109"/>
    </row>
    <row r="1249" ht="12.75" customHeight="1">
      <c r="A1249" s="15" t="s">
        <v>2454</v>
      </c>
      <c r="B1249" s="15" t="s">
        <v>2455</v>
      </c>
      <c r="C1249" s="107">
        <v>0.03</v>
      </c>
      <c r="D1249" s="15" t="s">
        <v>4148</v>
      </c>
      <c r="E1249" s="93">
        <v>3600.0</v>
      </c>
      <c r="F1249" s="93">
        <v>1.0</v>
      </c>
      <c r="G1249" s="93">
        <v>3.6</v>
      </c>
      <c r="H1249" s="93">
        <v>24000.0</v>
      </c>
      <c r="I1249" s="15" t="s">
        <v>2452</v>
      </c>
      <c r="J1249" s="107">
        <v>1.0</v>
      </c>
      <c r="K1249" s="93">
        <v>2.0</v>
      </c>
      <c r="L1249" s="15" t="s">
        <v>4147</v>
      </c>
      <c r="M1249" s="104" t="str">
        <f t="shared" si="1"/>
        <v>#REF!</v>
      </c>
      <c r="N1249" s="105">
        <f t="shared" si="2"/>
        <v>24000</v>
      </c>
      <c r="O1249" s="108">
        <f>IFERROR(IF(IF(LEFT(I1249,1)="B",VLOOKUP(A1249,'item dashboard'!A:K,11,0),"")&lt;1,0,IF(LEFT(I1249,1)="b",VLOOKUP(A1249,'item dashboard'!A:K,11,0),"")),"")</f>
        <v>0</v>
      </c>
      <c r="P1249" s="105" t="str">
        <f>IFERROR(VLOOKUP(A1249,[2]Sheet2!$A:$C,3,0),1)</f>
        <v>#ERROR!</v>
      </c>
      <c r="Q1249" s="109" t="str">
        <f>VLOOKUP(A1249,'item dashboard'!A:A,1,0)</f>
        <v>B-SP2-W30JET</v>
      </c>
      <c r="R1249" s="109"/>
      <c r="S1249" s="109"/>
    </row>
    <row r="1250" ht="12.75" customHeight="1">
      <c r="A1250" s="15" t="s">
        <v>2456</v>
      </c>
      <c r="B1250" s="15" t="s">
        <v>2457</v>
      </c>
      <c r="C1250" s="107">
        <v>0.03</v>
      </c>
      <c r="D1250" s="15" t="s">
        <v>4148</v>
      </c>
      <c r="E1250" s="93">
        <v>3600.0</v>
      </c>
      <c r="F1250" s="93">
        <v>1.0</v>
      </c>
      <c r="G1250" s="93">
        <v>3.6</v>
      </c>
      <c r="H1250" s="93">
        <v>24000.0</v>
      </c>
      <c r="I1250" s="15" t="s">
        <v>2452</v>
      </c>
      <c r="J1250" s="107">
        <v>1.0</v>
      </c>
      <c r="K1250" s="93">
        <v>2.0</v>
      </c>
      <c r="L1250" s="15" t="s">
        <v>4147</v>
      </c>
      <c r="M1250" s="104" t="str">
        <f t="shared" si="1"/>
        <v>#REF!</v>
      </c>
      <c r="N1250" s="105">
        <f t="shared" si="2"/>
        <v>24000</v>
      </c>
      <c r="O1250" s="108">
        <f>IFERROR(IF(IF(LEFT(I1250,1)="B",VLOOKUP(A1250,'item dashboard'!A:K,11,0),"")&lt;1,0,IF(LEFT(I1250,1)="b",VLOOKUP(A1250,'item dashboard'!A:K,11,0),"")),"")</f>
        <v>0</v>
      </c>
      <c r="P1250" s="105" t="str">
        <f>IFERROR(VLOOKUP(A1250,[2]Sheet2!$A:$C,3,0),1)</f>
        <v>#ERROR!</v>
      </c>
      <c r="Q1250" s="109" t="str">
        <f>VLOOKUP(A1250,'item dashboard'!A:A,1,0)</f>
        <v>B-SP2-W30NOVA</v>
      </c>
      <c r="R1250" s="109"/>
      <c r="S1250" s="109"/>
    </row>
    <row r="1251" ht="12.75" customHeight="1">
      <c r="A1251" s="15" t="s">
        <v>2458</v>
      </c>
      <c r="B1251" s="15" t="s">
        <v>2459</v>
      </c>
      <c r="C1251" s="107">
        <v>0.03</v>
      </c>
      <c r="D1251" s="15" t="s">
        <v>4148</v>
      </c>
      <c r="E1251" s="93">
        <v>3600.0</v>
      </c>
      <c r="F1251" s="93">
        <v>1.0</v>
      </c>
      <c r="G1251" s="93">
        <v>4.0</v>
      </c>
      <c r="H1251" s="93">
        <v>168000.0</v>
      </c>
      <c r="I1251" s="15" t="s">
        <v>2452</v>
      </c>
      <c r="J1251" s="107">
        <v>1.0</v>
      </c>
      <c r="K1251" s="93">
        <v>2.0</v>
      </c>
      <c r="L1251" s="15" t="s">
        <v>4147</v>
      </c>
      <c r="M1251" s="104" t="str">
        <f t="shared" si="1"/>
        <v>#REF!</v>
      </c>
      <c r="N1251" s="105">
        <f t="shared" si="2"/>
        <v>21600</v>
      </c>
      <c r="O1251" s="108">
        <f>IFERROR(IF(IF(LEFT(I1251,1)="B",VLOOKUP(A1251,'item dashboard'!A:K,11,0),"")&lt;1,0,IF(LEFT(I1251,1)="b",VLOOKUP(A1251,'item dashboard'!A:K,11,0),"")),"")</f>
        <v>0</v>
      </c>
      <c r="P1251" s="105" t="str">
        <f>IFERROR(VLOOKUP(A1251,[2]Sheet2!$A:$C,3,0),1)</f>
        <v>#ERROR!</v>
      </c>
      <c r="Q1251" s="109" t="str">
        <f>VLOOKUP(A1251,'item dashboard'!A:A,1,0)</f>
        <v>B-SP2-W30ODEX</v>
      </c>
      <c r="R1251" s="109"/>
      <c r="S1251" s="109"/>
    </row>
    <row r="1252" ht="12.75" customHeight="1">
      <c r="A1252" s="15" t="s">
        <v>2460</v>
      </c>
      <c r="B1252" s="15" t="s">
        <v>2461</v>
      </c>
      <c r="C1252" s="107">
        <v>0.03</v>
      </c>
      <c r="D1252" s="15" t="s">
        <v>4148</v>
      </c>
      <c r="E1252" s="93">
        <v>3600.0</v>
      </c>
      <c r="F1252" s="93">
        <v>1.0</v>
      </c>
      <c r="G1252" s="93">
        <v>3.6</v>
      </c>
      <c r="H1252" s="93">
        <v>24000.0</v>
      </c>
      <c r="I1252" s="15" t="s">
        <v>2452</v>
      </c>
      <c r="J1252" s="107">
        <v>1.0</v>
      </c>
      <c r="K1252" s="93">
        <v>2.0</v>
      </c>
      <c r="L1252" s="15" t="s">
        <v>4147</v>
      </c>
      <c r="M1252" s="104" t="str">
        <f t="shared" si="1"/>
        <v>#REF!</v>
      </c>
      <c r="N1252" s="105">
        <f t="shared" si="2"/>
        <v>24000</v>
      </c>
      <c r="O1252" s="108">
        <f>IFERROR(IF(IF(LEFT(I1252,1)="B",VLOOKUP(A1252,'item dashboard'!A:K,11,0),"")&lt;1,0,IF(LEFT(I1252,1)="b",VLOOKUP(A1252,'item dashboard'!A:K,11,0),"")),"")</f>
        <v>0</v>
      </c>
      <c r="P1252" s="105" t="str">
        <f>IFERROR(VLOOKUP(A1252,[2]Sheet2!$A:$C,3,0),1)</f>
        <v>#ERROR!</v>
      </c>
      <c r="Q1252" s="109" t="str">
        <f>VLOOKUP(A1252,'item dashboard'!A:A,1,0)</f>
        <v>B-SP2-W30RING</v>
      </c>
      <c r="R1252" s="109"/>
      <c r="S1252" s="109"/>
    </row>
    <row r="1253" ht="12.75" customHeight="1">
      <c r="A1253" s="15" t="s">
        <v>2462</v>
      </c>
      <c r="B1253" s="15" t="s">
        <v>2463</v>
      </c>
      <c r="C1253" s="107">
        <v>0.05</v>
      </c>
      <c r="D1253" s="15" t="s">
        <v>4150</v>
      </c>
      <c r="E1253" s="93">
        <v>7200.0</v>
      </c>
      <c r="F1253" s="93">
        <v>1.0</v>
      </c>
      <c r="G1253" s="93">
        <v>19.0</v>
      </c>
      <c r="H1253" s="93">
        <v>31832.0</v>
      </c>
      <c r="I1253" s="15" t="s">
        <v>4146</v>
      </c>
      <c r="J1253" s="107">
        <v>0.024300000000000002</v>
      </c>
      <c r="K1253" s="93">
        <v>2.5</v>
      </c>
      <c r="L1253" s="15" t="s">
        <v>4147</v>
      </c>
      <c r="M1253" s="104" t="str">
        <f t="shared" si="1"/>
        <v>#REF!</v>
      </c>
      <c r="N1253" s="105">
        <f t="shared" si="2"/>
        <v>4547.368421</v>
      </c>
      <c r="O1253" s="108" t="str">
        <f>IFERROR(IF(IF(LEFT(I1253,1)="B",VLOOKUP(A1253,'item dashboard'!A:K,11,0),"")&lt;1,0,IF(LEFT(I1253,1)="b",VLOOKUP(A1253,'item dashboard'!A:K,11,0),"")),"")</f>
        <v/>
      </c>
      <c r="P1253" s="105" t="str">
        <f>IFERROR(VLOOKUP(A1253,[2]Sheet2!$A:$C,3,0),1)</f>
        <v>#ERROR!</v>
      </c>
      <c r="Q1253" s="109" t="str">
        <f>VLOOKUP(A1253,'item dashboard'!A:A,1,0)</f>
        <v>B-SP3-W50</v>
      </c>
      <c r="R1253" s="109"/>
      <c r="S1253" s="109"/>
    </row>
    <row r="1254" ht="12.75" customHeight="1">
      <c r="A1254" s="15" t="s">
        <v>2464</v>
      </c>
      <c r="B1254" s="15" t="s">
        <v>2465</v>
      </c>
      <c r="C1254" s="107">
        <v>0.05</v>
      </c>
      <c r="D1254" s="15" t="s">
        <v>4148</v>
      </c>
      <c r="E1254" s="93">
        <v>3600.0</v>
      </c>
      <c r="F1254" s="93">
        <v>1.0</v>
      </c>
      <c r="G1254" s="93">
        <v>3.6</v>
      </c>
      <c r="H1254" s="93">
        <v>24000.0</v>
      </c>
      <c r="I1254" s="15" t="s">
        <v>2462</v>
      </c>
      <c r="J1254" s="107">
        <v>1.0</v>
      </c>
      <c r="K1254" s="93">
        <v>2.0</v>
      </c>
      <c r="L1254" s="15" t="s">
        <v>4147</v>
      </c>
      <c r="M1254" s="104" t="str">
        <f t="shared" si="1"/>
        <v>#REF!</v>
      </c>
      <c r="N1254" s="105">
        <f t="shared" si="2"/>
        <v>24000</v>
      </c>
      <c r="O1254" s="108">
        <f>IFERROR(IF(IF(LEFT(I1254,1)="B",VLOOKUP(A1254,'item dashboard'!A:K,11,0),"")&lt;1,0,IF(LEFT(I1254,1)="b",VLOOKUP(A1254,'item dashboard'!A:K,11,0),"")),"")</f>
        <v>0</v>
      </c>
      <c r="P1254" s="105" t="str">
        <f>IFERROR(VLOOKUP(A1254,[2]Sheet2!$A:$C,3,0),1)</f>
        <v>#ERROR!</v>
      </c>
      <c r="Q1254" s="109" t="str">
        <f>VLOOKUP(A1254,'item dashboard'!A:A,1,0)</f>
        <v>B-SP3-W50B.RING</v>
      </c>
      <c r="R1254" s="109"/>
      <c r="S1254" s="109"/>
    </row>
    <row r="1255" ht="12.75" customHeight="1">
      <c r="A1255" s="15" t="s">
        <v>2466</v>
      </c>
      <c r="B1255" s="15" t="s">
        <v>2467</v>
      </c>
      <c r="C1255" s="107">
        <v>0.05</v>
      </c>
      <c r="D1255" s="15" t="s">
        <v>4148</v>
      </c>
      <c r="E1255" s="93">
        <v>3600.0</v>
      </c>
      <c r="F1255" s="93">
        <v>1.0</v>
      </c>
      <c r="G1255" s="93">
        <v>3.6</v>
      </c>
      <c r="H1255" s="93">
        <v>24000.0</v>
      </c>
      <c r="I1255" s="15" t="s">
        <v>2462</v>
      </c>
      <c r="J1255" s="107">
        <v>1.0</v>
      </c>
      <c r="K1255" s="93">
        <v>2.0</v>
      </c>
      <c r="L1255" s="15" t="s">
        <v>4147</v>
      </c>
      <c r="M1255" s="104" t="str">
        <f t="shared" si="1"/>
        <v>#REF!</v>
      </c>
      <c r="N1255" s="105">
        <f t="shared" si="2"/>
        <v>24000</v>
      </c>
      <c r="O1255" s="108">
        <f>IFERROR(IF(IF(LEFT(I1255,1)="B",VLOOKUP(A1255,'item dashboard'!A:K,11,0),"")&lt;1,0,IF(LEFT(I1255,1)="b",VLOOKUP(A1255,'item dashboard'!A:K,11,0),"")),"")</f>
        <v>0</v>
      </c>
      <c r="P1255" s="105" t="str">
        <f>IFERROR(VLOOKUP(A1255,[2]Sheet2!$A:$C,3,0),1)</f>
        <v>#ERROR!</v>
      </c>
      <c r="Q1255" s="109" t="str">
        <f>VLOOKUP(A1255,'item dashboard'!A:A,1,0)</f>
        <v>B-SP3-W50ODX</v>
      </c>
      <c r="R1255" s="109"/>
      <c r="S1255" s="109"/>
    </row>
    <row r="1256" ht="12.75" customHeight="1">
      <c r="A1256" s="15" t="s">
        <v>2515</v>
      </c>
      <c r="B1256" s="15" t="s">
        <v>2516</v>
      </c>
      <c r="C1256" s="107">
        <v>0.018000000000000002</v>
      </c>
      <c r="D1256" s="15" t="s">
        <v>4150</v>
      </c>
      <c r="E1256" s="93">
        <v>7200.0</v>
      </c>
      <c r="F1256" s="93">
        <v>1.0</v>
      </c>
      <c r="G1256" s="93">
        <v>15.0</v>
      </c>
      <c r="H1256" s="93">
        <v>39273.0</v>
      </c>
      <c r="I1256" s="15" t="s">
        <v>4146</v>
      </c>
      <c r="J1256" s="107">
        <v>0.004284</v>
      </c>
      <c r="K1256" s="93">
        <v>2.5</v>
      </c>
      <c r="L1256" s="15" t="s">
        <v>4147</v>
      </c>
      <c r="M1256" s="104" t="str">
        <f t="shared" si="1"/>
        <v>#REF!</v>
      </c>
      <c r="N1256" s="105">
        <f t="shared" si="2"/>
        <v>5760</v>
      </c>
      <c r="O1256" s="108" t="str">
        <f>IFERROR(IF(IF(LEFT(I1256,1)="B",VLOOKUP(A1256,'item dashboard'!A:K,11,0),"")&lt;1,0,IF(LEFT(I1256,1)="b",VLOOKUP(A1256,'item dashboard'!A:K,11,0),"")),"")</f>
        <v/>
      </c>
      <c r="P1256" s="105" t="str">
        <f>IFERROR(VLOOKUP(A1256,[2]Sheet2!$A:$C,3,0),1)</f>
        <v>#ERROR!</v>
      </c>
      <c r="Q1256" s="109" t="str">
        <f>VLOOKUP(A1256,'item dashboard'!A:A,1,0)</f>
        <v>B-T10-BK18</v>
      </c>
      <c r="R1256" s="109"/>
      <c r="S1256" s="109"/>
    </row>
    <row r="1257" ht="12.75" customHeight="1">
      <c r="A1257" s="15" t="s">
        <v>2517</v>
      </c>
      <c r="B1257" s="15" t="s">
        <v>2518</v>
      </c>
      <c r="C1257" s="107">
        <v>0.018000000000000002</v>
      </c>
      <c r="D1257" s="15" t="s">
        <v>4150</v>
      </c>
      <c r="E1257" s="93">
        <v>7200.0</v>
      </c>
      <c r="F1257" s="93">
        <v>1.0</v>
      </c>
      <c r="G1257" s="93">
        <v>15.0</v>
      </c>
      <c r="H1257" s="93">
        <v>40320.0</v>
      </c>
      <c r="I1257" s="15" t="s">
        <v>4146</v>
      </c>
      <c r="J1257" s="107">
        <v>0.004248</v>
      </c>
      <c r="K1257" s="93">
        <v>2.5</v>
      </c>
      <c r="L1257" s="15" t="s">
        <v>4147</v>
      </c>
      <c r="M1257" s="104" t="str">
        <f t="shared" si="1"/>
        <v>#REF!</v>
      </c>
      <c r="N1257" s="105">
        <f t="shared" si="2"/>
        <v>5760</v>
      </c>
      <c r="O1257" s="108" t="str">
        <f>IFERROR(IF(IF(LEFT(I1257,1)="B",VLOOKUP(A1257,'item dashboard'!A:K,11,0),"")&lt;1,0,IF(LEFT(I1257,1)="b",VLOOKUP(A1257,'item dashboard'!A:K,11,0),"")),"")</f>
        <v/>
      </c>
      <c r="P1257" s="105" t="str">
        <f>IFERROR(VLOOKUP(A1257,[2]Sheet2!$A:$C,3,0),1)</f>
        <v>#ERROR!</v>
      </c>
      <c r="Q1257" s="109" t="str">
        <f>VLOOKUP(A1257,'item dashboard'!A:A,1,0)</f>
        <v>B-T10-W18</v>
      </c>
      <c r="R1257" s="109"/>
      <c r="S1257" s="109"/>
    </row>
    <row r="1258" ht="12.75" customHeight="1">
      <c r="A1258" s="15" t="s">
        <v>2519</v>
      </c>
      <c r="B1258" s="15" t="s">
        <v>2520</v>
      </c>
      <c r="C1258" s="107">
        <v>0.018000000000000002</v>
      </c>
      <c r="D1258" s="15" t="s">
        <v>4150</v>
      </c>
      <c r="E1258" s="93">
        <v>7200.0</v>
      </c>
      <c r="F1258" s="93">
        <v>1.0</v>
      </c>
      <c r="G1258" s="93">
        <v>15.0</v>
      </c>
      <c r="H1258" s="93">
        <v>39273.0</v>
      </c>
      <c r="I1258" s="15" t="s">
        <v>4146</v>
      </c>
      <c r="J1258" s="107">
        <v>0.004248</v>
      </c>
      <c r="K1258" s="93">
        <v>2.5</v>
      </c>
      <c r="L1258" s="15" t="s">
        <v>4147</v>
      </c>
      <c r="M1258" s="104" t="str">
        <f t="shared" si="1"/>
        <v>#REF!</v>
      </c>
      <c r="N1258" s="105">
        <f t="shared" si="2"/>
        <v>5760</v>
      </c>
      <c r="O1258" s="108" t="str">
        <f>IFERROR(IF(IF(LEFT(I1258,1)="B",VLOOKUP(A1258,'item dashboard'!A:K,11,0),"")&lt;1,0,IF(LEFT(I1258,1)="b",VLOOKUP(A1258,'item dashboard'!A:K,11,0),"")),"")</f>
        <v/>
      </c>
      <c r="P1258" s="105" t="str">
        <f>IFERROR(VLOOKUP(A1258,[2]Sheet2!$A:$C,3,0),1)</f>
        <v>#ERROR!</v>
      </c>
      <c r="Q1258" s="109" t="str">
        <f>VLOOKUP(A1258,'item dashboard'!A:A,1,0)</f>
        <v>B-T10-W18ZM</v>
      </c>
      <c r="R1258" s="109"/>
      <c r="S1258" s="109"/>
    </row>
    <row r="1259" ht="12.75" customHeight="1">
      <c r="A1259" s="15" t="s">
        <v>2468</v>
      </c>
      <c r="B1259" s="15" t="s">
        <v>2469</v>
      </c>
      <c r="C1259" s="107">
        <v>0.06</v>
      </c>
      <c r="D1259" s="15" t="s">
        <v>4158</v>
      </c>
      <c r="E1259" s="93">
        <v>2.0</v>
      </c>
      <c r="F1259" s="93">
        <v>1.0</v>
      </c>
      <c r="G1259" s="93">
        <v>24.57</v>
      </c>
      <c r="H1259" s="93">
        <v>3517.0</v>
      </c>
      <c r="I1259" s="15" t="s">
        <v>4146</v>
      </c>
      <c r="J1259" s="107">
        <v>0.01428</v>
      </c>
      <c r="K1259" s="93">
        <v>2.5</v>
      </c>
      <c r="L1259" s="15" t="s">
        <v>4149</v>
      </c>
      <c r="M1259" s="104" t="str">
        <f t="shared" si="1"/>
        <v>#REF!</v>
      </c>
      <c r="N1259" s="105">
        <f t="shared" si="2"/>
        <v>3516.483516</v>
      </c>
      <c r="O1259" s="108" t="str">
        <f>IFERROR(IF(IF(LEFT(I1259,1)="B",VLOOKUP(A1259,'item dashboard'!A:K,11,0),"")&lt;1,0,IF(LEFT(I1259,1)="b",VLOOKUP(A1259,'item dashboard'!A:K,11,0),"")),"")</f>
        <v/>
      </c>
      <c r="P1259" s="105" t="str">
        <f>IFERROR(VLOOKUP(A1259,[2]Sheet2!$A:$C,3,0),1)</f>
        <v>#ERROR!</v>
      </c>
      <c r="Q1259" s="109" t="str">
        <f>VLOOKUP(A1259,'item dashboard'!A:A,1,0)</f>
        <v>B-T100HD-RD60</v>
      </c>
      <c r="R1259" s="109"/>
      <c r="S1259" s="109"/>
    </row>
    <row r="1260" ht="12.75" customHeight="1">
      <c r="A1260" s="15" t="s">
        <v>2470</v>
      </c>
      <c r="B1260" s="15" t="s">
        <v>2471</v>
      </c>
      <c r="C1260" s="107">
        <v>0.057999999999999996</v>
      </c>
      <c r="D1260" s="15" t="s">
        <v>4150</v>
      </c>
      <c r="E1260" s="93">
        <v>7200.0</v>
      </c>
      <c r="F1260" s="93">
        <v>1.0</v>
      </c>
      <c r="G1260" s="93">
        <v>25.0</v>
      </c>
      <c r="H1260" s="93">
        <v>24192.0</v>
      </c>
      <c r="I1260" s="15" t="s">
        <v>4146</v>
      </c>
      <c r="J1260" s="107">
        <v>0.013782</v>
      </c>
      <c r="K1260" s="93">
        <v>2.5</v>
      </c>
      <c r="L1260" s="15" t="s">
        <v>4147</v>
      </c>
      <c r="M1260" s="104" t="str">
        <f t="shared" si="1"/>
        <v>#REF!</v>
      </c>
      <c r="N1260" s="105">
        <f t="shared" si="2"/>
        <v>3456</v>
      </c>
      <c r="O1260" s="108" t="str">
        <f>IFERROR(IF(IF(LEFT(I1260,1)="B",VLOOKUP(A1260,'item dashboard'!A:K,11,0),"")&lt;1,0,IF(LEFT(I1260,1)="b",VLOOKUP(A1260,'item dashboard'!A:K,11,0),"")),"")</f>
        <v/>
      </c>
      <c r="P1260" s="105" t="str">
        <f>IFERROR(VLOOKUP(A1260,[2]Sheet2!$A:$C,3,0),1)</f>
        <v>#ERROR!</v>
      </c>
      <c r="Q1260" s="109" t="str">
        <f>VLOOKUP(A1260,'item dashboard'!A:A,1,0)</f>
        <v>B-T100HD-W58</v>
      </c>
      <c r="R1260" s="109"/>
      <c r="S1260" s="109"/>
    </row>
    <row r="1261" ht="12.75" customHeight="1">
      <c r="A1261" s="15" t="s">
        <v>2472</v>
      </c>
      <c r="B1261" s="15" t="s">
        <v>2473</v>
      </c>
      <c r="C1261" s="107">
        <v>0.06</v>
      </c>
      <c r="D1261" s="15" t="s">
        <v>4150</v>
      </c>
      <c r="E1261" s="93">
        <v>7200.0</v>
      </c>
      <c r="F1261" s="93">
        <v>1.0</v>
      </c>
      <c r="G1261" s="93">
        <v>24.57</v>
      </c>
      <c r="H1261" s="93">
        <v>3517.0</v>
      </c>
      <c r="I1261" s="15" t="s">
        <v>4146</v>
      </c>
      <c r="J1261" s="107">
        <v>0.014159999999999999</v>
      </c>
      <c r="K1261" s="93">
        <v>2.5</v>
      </c>
      <c r="L1261" s="15" t="s">
        <v>4147</v>
      </c>
      <c r="M1261" s="104" t="str">
        <f t="shared" si="1"/>
        <v>#REF!</v>
      </c>
      <c r="N1261" s="105">
        <f t="shared" si="2"/>
        <v>3516.483516</v>
      </c>
      <c r="O1261" s="108" t="str">
        <f>IFERROR(IF(IF(LEFT(I1261,1)="B",VLOOKUP(A1261,'item dashboard'!A:K,11,0),"")&lt;1,0,IF(LEFT(I1261,1)="b",VLOOKUP(A1261,'item dashboard'!A:K,11,0),"")),"")</f>
        <v/>
      </c>
      <c r="P1261" s="105" t="str">
        <f>IFERROR(VLOOKUP(A1261,[2]Sheet2!$A:$C,3,0),1)</f>
        <v>#ERROR!</v>
      </c>
      <c r="Q1261" s="109" t="str">
        <f>VLOOKUP(A1261,'item dashboard'!A:A,1,0)</f>
        <v>B-T100HD-W60</v>
      </c>
      <c r="R1261" s="109"/>
      <c r="S1261" s="109"/>
    </row>
    <row r="1262" ht="12.75" customHeight="1">
      <c r="A1262" s="15" t="s">
        <v>2474</v>
      </c>
      <c r="B1262" s="15" t="s">
        <v>2475</v>
      </c>
      <c r="C1262" s="107">
        <v>0.06</v>
      </c>
      <c r="D1262" s="15" t="s">
        <v>4148</v>
      </c>
      <c r="E1262" s="93">
        <v>3600.0</v>
      </c>
      <c r="F1262" s="93">
        <v>1.0</v>
      </c>
      <c r="G1262" s="93">
        <v>5.0</v>
      </c>
      <c r="H1262" s="93">
        <v>17280.0</v>
      </c>
      <c r="I1262" s="15" t="s">
        <v>2470</v>
      </c>
      <c r="J1262" s="107">
        <v>1.0</v>
      </c>
      <c r="K1262" s="93">
        <v>2.0</v>
      </c>
      <c r="L1262" s="15" t="s">
        <v>4147</v>
      </c>
      <c r="M1262" s="104" t="str">
        <f t="shared" si="1"/>
        <v>#REF!</v>
      </c>
      <c r="N1262" s="105">
        <f t="shared" si="2"/>
        <v>17280</v>
      </c>
      <c r="O1262" s="108">
        <f>IFERROR(IF(IF(LEFT(I1262,1)="B",VLOOKUP(A1262,'item dashboard'!A:K,11,0),"")&lt;1,0,IF(LEFT(I1262,1)="b",VLOOKUP(A1262,'item dashboard'!A:K,11,0),"")),"")</f>
        <v>0</v>
      </c>
      <c r="P1262" s="105" t="str">
        <f>IFERROR(VLOOKUP(A1262,[2]Sheet2!$A:$C,3,0),1)</f>
        <v>#ERROR!</v>
      </c>
      <c r="Q1262" s="109" t="str">
        <f>VLOOKUP(A1262,'item dashboard'!A:A,1,0)</f>
        <v>B-T100HD-W60CHL</v>
      </c>
      <c r="R1262" s="109"/>
      <c r="S1262" s="109"/>
    </row>
    <row r="1263" ht="12.75" customHeight="1">
      <c r="A1263" s="15" t="s">
        <v>2476</v>
      </c>
      <c r="B1263" s="15" t="s">
        <v>2477</v>
      </c>
      <c r="C1263" s="107">
        <v>0.06</v>
      </c>
      <c r="D1263" s="15" t="s">
        <v>4150</v>
      </c>
      <c r="E1263" s="93">
        <v>7200.0</v>
      </c>
      <c r="F1263" s="93">
        <v>1.0</v>
      </c>
      <c r="G1263" s="93">
        <v>24.57</v>
      </c>
      <c r="H1263" s="93">
        <v>3517.0</v>
      </c>
      <c r="I1263" s="15" t="s">
        <v>4151</v>
      </c>
      <c r="J1263" s="107">
        <v>0.015</v>
      </c>
      <c r="K1263" s="93">
        <v>2.5</v>
      </c>
      <c r="L1263" s="15" t="s">
        <v>4147</v>
      </c>
      <c r="M1263" s="104" t="str">
        <f t="shared" si="1"/>
        <v>#REF!</v>
      </c>
      <c r="N1263" s="105">
        <f t="shared" si="2"/>
        <v>3516.483516</v>
      </c>
      <c r="O1263" s="108" t="str">
        <f>IFERROR(IF(IF(LEFT(I1263,1)="B",VLOOKUP(A1263,'item dashboard'!A:K,11,0),"")&lt;1,0,IF(LEFT(I1263,1)="b",VLOOKUP(A1263,'item dashboard'!A:K,11,0),"")),"")</f>
        <v/>
      </c>
      <c r="P1263" s="105" t="str">
        <f>IFERROR(VLOOKUP(A1263,[2]Sheet2!$A:$C,3,0),1)</f>
        <v>#ERROR!</v>
      </c>
      <c r="Q1263" s="109" t="str">
        <f>VLOOKUP(A1263,'item dashboard'!A:A,1,0)</f>
        <v>B-T100PP-N60</v>
      </c>
      <c r="R1263" s="109"/>
      <c r="S1263" s="109"/>
    </row>
    <row r="1264" ht="12.75" customHeight="1">
      <c r="A1264" s="15" t="s">
        <v>2490</v>
      </c>
      <c r="B1264" s="15" t="s">
        <v>2491</v>
      </c>
      <c r="C1264" s="107">
        <v>0.06</v>
      </c>
      <c r="D1264" s="15" t="s">
        <v>4148</v>
      </c>
      <c r="E1264" s="93">
        <v>3600.0</v>
      </c>
      <c r="F1264" s="93">
        <v>1.0</v>
      </c>
      <c r="G1264" s="93">
        <v>5.0</v>
      </c>
      <c r="H1264" s="93">
        <v>17280.0</v>
      </c>
      <c r="I1264" s="15" t="s">
        <v>2482</v>
      </c>
      <c r="J1264" s="107">
        <v>1.0</v>
      </c>
      <c r="K1264" s="93">
        <v>2.0</v>
      </c>
      <c r="L1264" s="15" t="s">
        <v>4147</v>
      </c>
      <c r="M1264" s="104" t="str">
        <f t="shared" si="1"/>
        <v>#REF!</v>
      </c>
      <c r="N1264" s="105">
        <f t="shared" si="2"/>
        <v>17280</v>
      </c>
      <c r="O1264" s="108">
        <f>IFERROR(IF(IF(LEFT(I1264,1)="B",VLOOKUP(A1264,'item dashboard'!A:K,11,0),"")&lt;1,0,IF(LEFT(I1264,1)="b",VLOOKUP(A1264,'item dashboard'!A:K,11,0),"")),"")</f>
        <v>0</v>
      </c>
      <c r="P1264" s="105" t="str">
        <f>IFERROR(VLOOKUP(A1264,[2]Sheet2!$A:$C,3,0),1)</f>
        <v>#ERROR!</v>
      </c>
      <c r="Q1264" s="109" t="str">
        <f>VLOOKUP(A1264,'item dashboard'!A:A,1,0)</f>
        <v>B-T101-W60EXPRE</v>
      </c>
      <c r="R1264" s="109"/>
      <c r="S1264" s="109"/>
    </row>
    <row r="1265" ht="12.75" customHeight="1">
      <c r="A1265" s="15" t="s">
        <v>2483</v>
      </c>
      <c r="B1265" s="15" t="s">
        <v>2484</v>
      </c>
      <c r="C1265" s="107">
        <v>0.06</v>
      </c>
      <c r="D1265" s="15" t="s">
        <v>4148</v>
      </c>
      <c r="E1265" s="93">
        <v>3600.0</v>
      </c>
      <c r="F1265" s="93">
        <v>1.0</v>
      </c>
      <c r="G1265" s="93">
        <v>5.0</v>
      </c>
      <c r="H1265" s="93">
        <v>17280.0</v>
      </c>
      <c r="I1265" s="15" t="s">
        <v>2482</v>
      </c>
      <c r="J1265" s="107">
        <v>1.0</v>
      </c>
      <c r="K1265" s="93">
        <v>2.0</v>
      </c>
      <c r="L1265" s="15" t="s">
        <v>4147</v>
      </c>
      <c r="M1265" s="104" t="str">
        <f t="shared" si="1"/>
        <v>#REF!</v>
      </c>
      <c r="N1265" s="105">
        <f t="shared" si="2"/>
        <v>17280</v>
      </c>
      <c r="O1265" s="108">
        <f>IFERROR(IF(IF(LEFT(I1265,1)="B",VLOOKUP(A1265,'item dashboard'!A:K,11,0),"")&lt;1,0,IF(LEFT(I1265,1)="b",VLOOKUP(A1265,'item dashboard'!A:K,11,0),"")),"")</f>
        <v>0</v>
      </c>
      <c r="P1265" s="105" t="str">
        <f>IFERROR(VLOOKUP(A1265,[2]Sheet2!$A:$C,3,0),1)</f>
        <v>#ERROR!</v>
      </c>
      <c r="Q1265" s="109" t="str">
        <f>VLOOKUP(A1265,'item dashboard'!A:A,1,0)</f>
        <v>B-T101H-W60AEST</v>
      </c>
      <c r="R1265" s="109"/>
      <c r="S1265" s="109"/>
    </row>
    <row r="1266" ht="12.75" customHeight="1">
      <c r="A1266" s="15" t="s">
        <v>2485</v>
      </c>
      <c r="B1266" s="15" t="s">
        <v>2486</v>
      </c>
      <c r="C1266" s="107">
        <v>0.06</v>
      </c>
      <c r="D1266" s="15" t="s">
        <v>4148</v>
      </c>
      <c r="E1266" s="93">
        <v>3600.0</v>
      </c>
      <c r="F1266" s="93">
        <v>1.0</v>
      </c>
      <c r="G1266" s="93">
        <v>5.0</v>
      </c>
      <c r="H1266" s="93">
        <v>17280.0</v>
      </c>
      <c r="I1266" s="15" t="s">
        <v>2482</v>
      </c>
      <c r="J1266" s="107">
        <v>1.0</v>
      </c>
      <c r="K1266" s="93">
        <v>2.0</v>
      </c>
      <c r="L1266" s="15" t="s">
        <v>4147</v>
      </c>
      <c r="M1266" s="104" t="str">
        <f t="shared" si="1"/>
        <v>#REF!</v>
      </c>
      <c r="N1266" s="105">
        <f t="shared" si="2"/>
        <v>17280</v>
      </c>
      <c r="O1266" s="108">
        <f>IFERROR(IF(IF(LEFT(I1266,1)="B",VLOOKUP(A1266,'item dashboard'!A:K,11,0),"")&lt;1,0,IF(LEFT(I1266,1)="b",VLOOKUP(A1266,'item dashboard'!A:K,11,0),"")),"")</f>
        <v>0</v>
      </c>
      <c r="P1266" s="105" t="str">
        <f>IFERROR(VLOOKUP(A1266,[2]Sheet2!$A:$C,3,0),1)</f>
        <v>#ERROR!</v>
      </c>
      <c r="Q1266" s="109" t="str">
        <f>VLOOKUP(A1266,'item dashboard'!A:A,1,0)</f>
        <v>B-T101H-W60KWOD</v>
      </c>
      <c r="R1266" s="109"/>
      <c r="S1266" s="109"/>
    </row>
    <row r="1267" ht="12.75" customHeight="1">
      <c r="A1267" s="15" t="s">
        <v>2478</v>
      </c>
      <c r="B1267" s="15" t="s">
        <v>2479</v>
      </c>
      <c r="C1267" s="107">
        <v>0.055</v>
      </c>
      <c r="D1267" s="15" t="s">
        <v>4150</v>
      </c>
      <c r="E1267" s="93">
        <v>7200.0</v>
      </c>
      <c r="F1267" s="93">
        <v>1.0</v>
      </c>
      <c r="G1267" s="93">
        <v>25.0</v>
      </c>
      <c r="H1267" s="93">
        <v>24192.0</v>
      </c>
      <c r="I1267" s="15" t="s">
        <v>4146</v>
      </c>
      <c r="J1267" s="107">
        <v>0.01375</v>
      </c>
      <c r="K1267" s="93">
        <v>2.5</v>
      </c>
      <c r="L1267" s="15" t="s">
        <v>4147</v>
      </c>
      <c r="M1267" s="104" t="str">
        <f t="shared" si="1"/>
        <v>#REF!</v>
      </c>
      <c r="N1267" s="105">
        <f t="shared" si="2"/>
        <v>3456</v>
      </c>
      <c r="O1267" s="108" t="str">
        <f>IFERROR(IF(IF(LEFT(I1267,1)="B",VLOOKUP(A1267,'item dashboard'!A:K,11,0),"")&lt;1,0,IF(LEFT(I1267,1)="b",VLOOKUP(A1267,'item dashboard'!A:K,11,0),"")),"")</f>
        <v/>
      </c>
      <c r="P1267" s="105" t="str">
        <f>IFERROR(VLOOKUP(A1267,[2]Sheet2!$A:$C,3,0),1)</f>
        <v>#ERROR!</v>
      </c>
      <c r="Q1267" s="109" t="str">
        <f>VLOOKUP(A1267,'item dashboard'!A:A,1,0)</f>
        <v>B-T101HD-N55</v>
      </c>
      <c r="R1267" s="109"/>
      <c r="S1267" s="109"/>
    </row>
    <row r="1268" ht="12.75" customHeight="1">
      <c r="A1268" s="15" t="s">
        <v>2480</v>
      </c>
      <c r="B1268" s="15" t="s">
        <v>2481</v>
      </c>
      <c r="C1268" s="107">
        <v>0.06</v>
      </c>
      <c r="D1268" s="15" t="s">
        <v>4158</v>
      </c>
      <c r="E1268" s="93">
        <v>2.0</v>
      </c>
      <c r="F1268" s="93">
        <v>1.0</v>
      </c>
      <c r="G1268" s="93">
        <v>24.57</v>
      </c>
      <c r="H1268" s="93">
        <v>3517.0</v>
      </c>
      <c r="I1268" s="15" t="s">
        <v>4146</v>
      </c>
      <c r="J1268" s="107">
        <v>0.02928</v>
      </c>
      <c r="K1268" s="93">
        <v>2.5</v>
      </c>
      <c r="L1268" s="15" t="s">
        <v>4149</v>
      </c>
      <c r="M1268" s="104" t="str">
        <f t="shared" si="1"/>
        <v>#REF!</v>
      </c>
      <c r="N1268" s="105">
        <f t="shared" si="2"/>
        <v>3516.483516</v>
      </c>
      <c r="O1268" s="108" t="str">
        <f>IFERROR(IF(IF(LEFT(I1268,1)="B",VLOOKUP(A1268,'item dashboard'!A:K,11,0),"")&lt;1,0,IF(LEFT(I1268,1)="b",VLOOKUP(A1268,'item dashboard'!A:K,11,0),"")),"")</f>
        <v/>
      </c>
      <c r="P1268" s="105" t="str">
        <f>IFERROR(VLOOKUP(A1268,[2]Sheet2!$A:$C,3,0),1)</f>
        <v>#ERROR!</v>
      </c>
      <c r="Q1268" s="109" t="str">
        <f>VLOOKUP(A1268,'item dashboard'!A:A,1,0)</f>
        <v>B-T101HD-RD60</v>
      </c>
      <c r="R1268" s="109"/>
      <c r="S1268" s="109"/>
    </row>
    <row r="1269" ht="12.75" customHeight="1">
      <c r="A1269" s="15" t="s">
        <v>2482</v>
      </c>
      <c r="B1269" s="15" t="s">
        <v>2473</v>
      </c>
      <c r="C1269" s="107">
        <v>0.06</v>
      </c>
      <c r="D1269" s="15" t="s">
        <v>4150</v>
      </c>
      <c r="E1269" s="93">
        <v>7200.0</v>
      </c>
      <c r="F1269" s="93">
        <v>1.0</v>
      </c>
      <c r="G1269" s="93">
        <v>25.0</v>
      </c>
      <c r="H1269" s="93">
        <v>24192.0</v>
      </c>
      <c r="I1269" s="15" t="s">
        <v>4146</v>
      </c>
      <c r="J1269" s="107">
        <v>0.014159999999999999</v>
      </c>
      <c r="K1269" s="93">
        <v>2.5</v>
      </c>
      <c r="L1269" s="15" t="s">
        <v>4147</v>
      </c>
      <c r="M1269" s="104" t="str">
        <f t="shared" si="1"/>
        <v>#REF!</v>
      </c>
      <c r="N1269" s="105">
        <f t="shared" si="2"/>
        <v>3456</v>
      </c>
      <c r="O1269" s="108" t="str">
        <f>IFERROR(IF(IF(LEFT(I1269,1)="B",VLOOKUP(A1269,'item dashboard'!A:K,11,0),"")&lt;1,0,IF(LEFT(I1269,1)="b",VLOOKUP(A1269,'item dashboard'!A:K,11,0),"")),"")</f>
        <v/>
      </c>
      <c r="P1269" s="105" t="str">
        <f>IFERROR(VLOOKUP(A1269,[2]Sheet2!$A:$C,3,0),1)</f>
        <v>#ERROR!</v>
      </c>
      <c r="Q1269" s="109" t="str">
        <f>VLOOKUP(A1269,'item dashboard'!A:A,1,0)</f>
        <v>B-T101HD-W60</v>
      </c>
      <c r="R1269" s="109"/>
      <c r="S1269" s="109"/>
    </row>
    <row r="1270" ht="12.75" customHeight="1">
      <c r="A1270" s="15" t="s">
        <v>2487</v>
      </c>
      <c r="B1270" s="15" t="s">
        <v>2477</v>
      </c>
      <c r="C1270" s="107">
        <v>0.055</v>
      </c>
      <c r="D1270" s="15" t="s">
        <v>4150</v>
      </c>
      <c r="E1270" s="93">
        <v>7200.0</v>
      </c>
      <c r="F1270" s="93">
        <v>1.0</v>
      </c>
      <c r="G1270" s="93">
        <v>25.0</v>
      </c>
      <c r="H1270" s="93">
        <v>24192.0</v>
      </c>
      <c r="I1270" s="15" t="s">
        <v>4151</v>
      </c>
      <c r="J1270" s="107">
        <v>0.01375</v>
      </c>
      <c r="K1270" s="93">
        <v>2.5</v>
      </c>
      <c r="L1270" s="15" t="s">
        <v>4147</v>
      </c>
      <c r="M1270" s="104" t="str">
        <f t="shared" si="1"/>
        <v>#REF!</v>
      </c>
      <c r="N1270" s="105">
        <f t="shared" si="2"/>
        <v>3456</v>
      </c>
      <c r="O1270" s="108" t="str">
        <f>IFERROR(IF(IF(LEFT(I1270,1)="B",VLOOKUP(A1270,'item dashboard'!A:K,11,0),"")&lt;1,0,IF(LEFT(I1270,1)="b",VLOOKUP(A1270,'item dashboard'!A:K,11,0),"")),"")</f>
        <v/>
      </c>
      <c r="P1270" s="105" t="str">
        <f>IFERROR(VLOOKUP(A1270,[2]Sheet2!$A:$C,3,0),1)</f>
        <v>#ERROR!</v>
      </c>
      <c r="Q1270" s="109" t="str">
        <f>VLOOKUP(A1270,'item dashboard'!A:A,1,0)</f>
        <v>B-T101PP-N55</v>
      </c>
      <c r="R1270" s="109"/>
      <c r="S1270" s="109"/>
    </row>
    <row r="1271" ht="12.75" customHeight="1">
      <c r="A1271" s="15" t="s">
        <v>2488</v>
      </c>
      <c r="B1271" s="15" t="s">
        <v>2489</v>
      </c>
      <c r="C1271" s="107">
        <v>0.055</v>
      </c>
      <c r="D1271" s="15" t="s">
        <v>4148</v>
      </c>
      <c r="E1271" s="93">
        <v>3600.0</v>
      </c>
      <c r="F1271" s="93">
        <v>1.0</v>
      </c>
      <c r="G1271" s="93">
        <v>5.0</v>
      </c>
      <c r="H1271" s="93">
        <v>17280.0</v>
      </c>
      <c r="I1271" s="15" t="s">
        <v>2487</v>
      </c>
      <c r="J1271" s="107">
        <v>1.0</v>
      </c>
      <c r="K1271" s="93">
        <v>2.0</v>
      </c>
      <c r="L1271" s="15" t="s">
        <v>4147</v>
      </c>
      <c r="M1271" s="104" t="str">
        <f t="shared" si="1"/>
        <v>#REF!</v>
      </c>
      <c r="N1271" s="105">
        <f t="shared" si="2"/>
        <v>17280</v>
      </c>
      <c r="O1271" s="108">
        <f>IFERROR(IF(IF(LEFT(I1271,1)="B",VLOOKUP(A1271,'item dashboard'!A:K,11,0),"")&lt;1,0,IF(LEFT(I1271,1)="b",VLOOKUP(A1271,'item dashboard'!A:K,11,0),"")),"")</f>
        <v>0</v>
      </c>
      <c r="P1271" s="105" t="str">
        <f>IFERROR(VLOOKUP(A1271,[2]Sheet2!$A:$C,3,0),1)</f>
        <v>#ERROR!</v>
      </c>
      <c r="Q1271" s="109" t="str">
        <f>VLOOKUP(A1271,'item dashboard'!A:A,1,0)</f>
        <v>B-T101PP-N55ADE</v>
      </c>
      <c r="R1271" s="109"/>
      <c r="S1271" s="109"/>
    </row>
    <row r="1272" ht="12.75" customHeight="1">
      <c r="A1272" s="15" t="s">
        <v>2496</v>
      </c>
      <c r="B1272" s="15" t="s">
        <v>2497</v>
      </c>
      <c r="C1272" s="107">
        <v>0.042</v>
      </c>
      <c r="D1272" s="15" t="s">
        <v>4150</v>
      </c>
      <c r="E1272" s="93">
        <v>7200.0</v>
      </c>
      <c r="F1272" s="93">
        <v>1.0</v>
      </c>
      <c r="G1272" s="93">
        <v>16.0</v>
      </c>
      <c r="H1272" s="93">
        <v>37635.0</v>
      </c>
      <c r="I1272" s="15" t="s">
        <v>4146</v>
      </c>
      <c r="J1272" s="107">
        <v>0.009911999999999999</v>
      </c>
      <c r="K1272" s="93">
        <v>2.5</v>
      </c>
      <c r="L1272" s="15" t="s">
        <v>4147</v>
      </c>
      <c r="M1272" s="104" t="str">
        <f t="shared" si="1"/>
        <v>#REF!</v>
      </c>
      <c r="N1272" s="105">
        <f t="shared" si="2"/>
        <v>5400</v>
      </c>
      <c r="O1272" s="108" t="str">
        <f>IFERROR(IF(IF(LEFT(I1272,1)="B",VLOOKUP(A1272,'item dashboard'!A:K,11,0),"")&lt;1,0,IF(LEFT(I1272,1)="b",VLOOKUP(A1272,'item dashboard'!A:K,11,0),"")),"")</f>
        <v/>
      </c>
      <c r="P1272" s="105" t="str">
        <f>IFERROR(VLOOKUP(A1272,[2]Sheet2!$A:$C,3,0),1)</f>
        <v>#ERROR!</v>
      </c>
      <c r="Q1272" s="109" t="str">
        <f>VLOOKUP(A1272,'item dashboard'!A:A,1,0)</f>
        <v>B-T103-W42</v>
      </c>
      <c r="R1272" s="109"/>
      <c r="S1272" s="109"/>
    </row>
    <row r="1273" ht="12.75" customHeight="1">
      <c r="A1273" s="15" t="s">
        <v>115</v>
      </c>
      <c r="B1273" s="15" t="s">
        <v>2493</v>
      </c>
      <c r="C1273" s="107">
        <v>0.049</v>
      </c>
      <c r="D1273" s="15" t="s">
        <v>4150</v>
      </c>
      <c r="E1273" s="93">
        <v>7200.0</v>
      </c>
      <c r="F1273" s="93">
        <v>1.0</v>
      </c>
      <c r="G1273" s="93">
        <v>16.0</v>
      </c>
      <c r="H1273" s="93">
        <v>37800.0</v>
      </c>
      <c r="I1273" s="15" t="s">
        <v>4146</v>
      </c>
      <c r="J1273" s="107">
        <v>0.011564000000000001</v>
      </c>
      <c r="K1273" s="93">
        <v>2.5</v>
      </c>
      <c r="L1273" s="15" t="s">
        <v>4147</v>
      </c>
      <c r="M1273" s="104" t="str">
        <f t="shared" si="1"/>
        <v>#REF!</v>
      </c>
      <c r="N1273" s="105">
        <f t="shared" si="2"/>
        <v>5400</v>
      </c>
      <c r="O1273" s="108" t="str">
        <f>IFERROR(IF(IF(LEFT(I1273,1)="B",VLOOKUP(A1273,'item dashboard'!A:K,11,0),"")&lt;1,0,IF(LEFT(I1273,1)="b",VLOOKUP(A1273,'item dashboard'!A:K,11,0),"")),"")</f>
        <v/>
      </c>
      <c r="P1273" s="105" t="str">
        <f>IFERROR(VLOOKUP(A1273,[2]Sheet2!$A:$C,3,0),1)</f>
        <v>#ERROR!</v>
      </c>
      <c r="Q1273" s="109" t="str">
        <f>VLOOKUP(A1273,'item dashboard'!A:A,1,0)</f>
        <v>B-T103-W49</v>
      </c>
      <c r="R1273" s="109"/>
      <c r="S1273" s="109"/>
    </row>
    <row r="1274" ht="12.75" customHeight="1">
      <c r="A1274" s="15" t="s">
        <v>2498</v>
      </c>
      <c r="B1274" s="15" t="s">
        <v>2499</v>
      </c>
      <c r="C1274" s="107">
        <v>0.049</v>
      </c>
      <c r="D1274" s="15" t="s">
        <v>4148</v>
      </c>
      <c r="E1274" s="93">
        <v>3600.0</v>
      </c>
      <c r="F1274" s="93">
        <v>1.0</v>
      </c>
      <c r="G1274" s="93">
        <v>5.0</v>
      </c>
      <c r="H1274" s="93">
        <v>17280.0</v>
      </c>
      <c r="I1274" s="15" t="s">
        <v>115</v>
      </c>
      <c r="J1274" s="107">
        <v>1.0</v>
      </c>
      <c r="K1274" s="93">
        <v>2.0</v>
      </c>
      <c r="L1274" s="15" t="s">
        <v>4149</v>
      </c>
      <c r="M1274" s="104" t="str">
        <f t="shared" si="1"/>
        <v>#REF!</v>
      </c>
      <c r="N1274" s="105">
        <f t="shared" si="2"/>
        <v>17280</v>
      </c>
      <c r="O1274" s="108">
        <f>IFERROR(IF(IF(LEFT(I1274,1)="B",VLOOKUP(A1274,'item dashboard'!A:K,11,0),"")&lt;1,0,IF(LEFT(I1274,1)="b",VLOOKUP(A1274,'item dashboard'!A:K,11,0),"")),"")</f>
        <v>0</v>
      </c>
      <c r="P1274" s="105" t="str">
        <f>IFERROR(VLOOKUP(A1274,[2]Sheet2!$A:$C,3,0),1)</f>
        <v>#ERROR!</v>
      </c>
      <c r="Q1274" s="109" t="str">
        <f>VLOOKUP(A1274,'item dashboard'!A:A,1,0)</f>
        <v>B-T103-W49CHEM-WOOD</v>
      </c>
      <c r="R1274" s="109"/>
      <c r="S1274" s="109"/>
    </row>
    <row r="1275" ht="12.75" customHeight="1">
      <c r="A1275" s="15" t="s">
        <v>2500</v>
      </c>
      <c r="B1275" s="15" t="s">
        <v>2501</v>
      </c>
      <c r="C1275" s="107">
        <v>0.049</v>
      </c>
      <c r="D1275" s="15" t="s">
        <v>4150</v>
      </c>
      <c r="E1275" s="93">
        <v>7200.0</v>
      </c>
      <c r="F1275" s="93">
        <v>1.0</v>
      </c>
      <c r="G1275" s="93">
        <v>16.0</v>
      </c>
      <c r="H1275" s="93">
        <v>37635.0</v>
      </c>
      <c r="I1275" s="15" t="s">
        <v>115</v>
      </c>
      <c r="J1275" s="107">
        <v>1.0</v>
      </c>
      <c r="K1275" s="93">
        <v>2.0</v>
      </c>
      <c r="L1275" s="15" t="s">
        <v>4147</v>
      </c>
      <c r="M1275" s="104" t="str">
        <f t="shared" si="1"/>
        <v>#REF!</v>
      </c>
      <c r="N1275" s="105">
        <f t="shared" si="2"/>
        <v>5400</v>
      </c>
      <c r="O1275" s="108">
        <f>IFERROR(IF(IF(LEFT(I1275,1)="B",VLOOKUP(A1275,'item dashboard'!A:K,11,0),"")&lt;1,0,IF(LEFT(I1275,1)="b",VLOOKUP(A1275,'item dashboard'!A:K,11,0),"")),"")</f>
        <v>0</v>
      </c>
      <c r="P1275" s="105" t="str">
        <f>IFERROR(VLOOKUP(A1275,[2]Sheet2!$A:$C,3,0),1)</f>
        <v>#ERROR!</v>
      </c>
      <c r="Q1275" s="109" t="str">
        <f>VLOOKUP(A1275,'item dashboard'!A:A,1,0)</f>
        <v>B-T103-W49EXPRE</v>
      </c>
      <c r="R1275" s="109"/>
      <c r="S1275" s="109"/>
    </row>
    <row r="1276" ht="12.75" customHeight="1">
      <c r="A1276" s="15" t="s">
        <v>2502</v>
      </c>
      <c r="B1276" s="15" t="s">
        <v>2503</v>
      </c>
      <c r="C1276" s="107">
        <v>0.049</v>
      </c>
      <c r="D1276" s="15" t="s">
        <v>4150</v>
      </c>
      <c r="E1276" s="93">
        <v>7200.0</v>
      </c>
      <c r="F1276" s="93">
        <v>1.0</v>
      </c>
      <c r="G1276" s="93">
        <v>16.0</v>
      </c>
      <c r="H1276" s="93">
        <v>37635.0</v>
      </c>
      <c r="I1276" s="15" t="s">
        <v>115</v>
      </c>
      <c r="J1276" s="107">
        <v>1.0</v>
      </c>
      <c r="K1276" s="93">
        <v>2.0</v>
      </c>
      <c r="L1276" s="15" t="s">
        <v>4147</v>
      </c>
      <c r="M1276" s="104" t="str">
        <f t="shared" si="1"/>
        <v>#REF!</v>
      </c>
      <c r="N1276" s="105">
        <f t="shared" si="2"/>
        <v>5400</v>
      </c>
      <c r="O1276" s="108">
        <f>IFERROR(IF(IF(LEFT(I1276,1)="B",VLOOKUP(A1276,'item dashboard'!A:K,11,0),"")&lt;1,0,IF(LEFT(I1276,1)="b",VLOOKUP(A1276,'item dashboard'!A:K,11,0),"")),"")</f>
        <v>0</v>
      </c>
      <c r="P1276" s="105" t="str">
        <f>IFERROR(VLOOKUP(A1276,[2]Sheet2!$A:$C,3,0),1)</f>
        <v>#ERROR!</v>
      </c>
      <c r="Q1276" s="109" t="str">
        <f>VLOOKUP(A1276,'item dashboard'!A:A,1,0)</f>
        <v>B-T103-W49EXTRA</v>
      </c>
      <c r="R1276" s="109"/>
      <c r="S1276" s="109"/>
    </row>
    <row r="1277" ht="12.75" customHeight="1">
      <c r="A1277" s="15" t="s">
        <v>2504</v>
      </c>
      <c r="B1277" s="15" t="s">
        <v>2505</v>
      </c>
      <c r="C1277" s="107">
        <v>0.049</v>
      </c>
      <c r="D1277" s="15" t="s">
        <v>4150</v>
      </c>
      <c r="E1277" s="93">
        <v>7200.0</v>
      </c>
      <c r="F1277" s="93">
        <v>1.0</v>
      </c>
      <c r="G1277" s="93">
        <v>16.0</v>
      </c>
      <c r="H1277" s="93">
        <v>37635.0</v>
      </c>
      <c r="I1277" s="15" t="s">
        <v>115</v>
      </c>
      <c r="J1277" s="107">
        <v>1.0</v>
      </c>
      <c r="K1277" s="93">
        <v>2.0</v>
      </c>
      <c r="L1277" s="15" t="s">
        <v>4147</v>
      </c>
      <c r="M1277" s="104" t="str">
        <f t="shared" si="1"/>
        <v>#REF!</v>
      </c>
      <c r="N1277" s="105">
        <f t="shared" si="2"/>
        <v>5400</v>
      </c>
      <c r="O1277" s="108">
        <f>IFERROR(IF(IF(LEFT(I1277,1)="B",VLOOKUP(A1277,'item dashboard'!A:K,11,0),"")&lt;1,0,IF(LEFT(I1277,1)="b",VLOOKUP(A1277,'item dashboard'!A:K,11,0),"")),"")</f>
        <v>0</v>
      </c>
      <c r="P1277" s="105" t="str">
        <f>IFERROR(VLOOKUP(A1277,[2]Sheet2!$A:$C,3,0),1)</f>
        <v>#ERROR!</v>
      </c>
      <c r="Q1277" s="109" t="str">
        <f>VLOOKUP(A1277,'item dashboard'!A:A,1,0)</f>
        <v>B-T103-W49HCHEM</v>
      </c>
      <c r="R1277" s="109"/>
      <c r="S1277" s="109"/>
    </row>
    <row r="1278" ht="12.75" customHeight="1">
      <c r="A1278" s="15" t="s">
        <v>2506</v>
      </c>
      <c r="B1278" s="15" t="s">
        <v>2507</v>
      </c>
      <c r="C1278" s="107">
        <v>0.049</v>
      </c>
      <c r="D1278" s="15" t="s">
        <v>4150</v>
      </c>
      <c r="E1278" s="93">
        <v>7200.0</v>
      </c>
      <c r="F1278" s="93">
        <v>1.0</v>
      </c>
      <c r="G1278" s="93">
        <v>16.0</v>
      </c>
      <c r="H1278" s="93">
        <v>37800.0</v>
      </c>
      <c r="I1278" s="15" t="s">
        <v>115</v>
      </c>
      <c r="J1278" s="107">
        <v>1.0</v>
      </c>
      <c r="K1278" s="93">
        <v>2.0</v>
      </c>
      <c r="L1278" s="15" t="s">
        <v>4147</v>
      </c>
      <c r="M1278" s="104" t="str">
        <f t="shared" si="1"/>
        <v>#REF!</v>
      </c>
      <c r="N1278" s="105">
        <f t="shared" si="2"/>
        <v>5400</v>
      </c>
      <c r="O1278" s="108">
        <f>IFERROR(IF(IF(LEFT(I1278,1)="B",VLOOKUP(A1278,'item dashboard'!A:K,11,0),"")&lt;1,0,IF(LEFT(I1278,1)="b",VLOOKUP(A1278,'item dashboard'!A:K,11,0),"")),"")</f>
        <v>0</v>
      </c>
      <c r="P1278" s="105" t="str">
        <f>IFERROR(VLOOKUP(A1278,[2]Sheet2!$A:$C,3,0),1)</f>
        <v>#ERROR!</v>
      </c>
      <c r="Q1278" s="109" t="str">
        <f>VLOOKUP(A1278,'item dashboard'!A:A,1,0)</f>
        <v>B-T103-W49HENK</v>
      </c>
      <c r="R1278" s="109"/>
      <c r="S1278" s="109"/>
    </row>
    <row r="1279" ht="12.75" customHeight="1">
      <c r="A1279" s="15" t="s">
        <v>2508</v>
      </c>
      <c r="B1279" s="15" t="s">
        <v>2509</v>
      </c>
      <c r="C1279" s="107">
        <v>0.049</v>
      </c>
      <c r="D1279" s="15" t="s">
        <v>4150</v>
      </c>
      <c r="E1279" s="93">
        <v>7200.0</v>
      </c>
      <c r="F1279" s="93">
        <v>1.0</v>
      </c>
      <c r="G1279" s="93">
        <v>16.0</v>
      </c>
      <c r="H1279" s="93">
        <v>37635.0</v>
      </c>
      <c r="I1279" s="15" t="s">
        <v>115</v>
      </c>
      <c r="J1279" s="107">
        <v>1.0</v>
      </c>
      <c r="K1279" s="93">
        <v>2.0</v>
      </c>
      <c r="L1279" s="15" t="s">
        <v>4147</v>
      </c>
      <c r="M1279" s="104" t="str">
        <f t="shared" si="1"/>
        <v>#REF!</v>
      </c>
      <c r="N1279" s="105">
        <f t="shared" si="2"/>
        <v>5400</v>
      </c>
      <c r="O1279" s="108">
        <f>IFERROR(IF(IF(LEFT(I1279,1)="B",VLOOKUP(A1279,'item dashboard'!A:K,11,0),"")&lt;1,0,IF(LEFT(I1279,1)="b",VLOOKUP(A1279,'item dashboard'!A:K,11,0),"")),"")</f>
        <v>0</v>
      </c>
      <c r="P1279" s="105" t="str">
        <f>IFERROR(VLOOKUP(A1279,[2]Sheet2!$A:$C,3,0),1)</f>
        <v>#ERROR!</v>
      </c>
      <c r="Q1279" s="109" t="str">
        <f>VLOOKUP(A1279,'item dashboard'!A:A,1,0)</f>
        <v>B-T103-W49HK-PA</v>
      </c>
      <c r="R1279" s="109"/>
      <c r="S1279" s="109"/>
    </row>
    <row r="1280" ht="12.75" customHeight="1">
      <c r="A1280" s="15" t="s">
        <v>2510</v>
      </c>
      <c r="B1280" s="15" t="s">
        <v>2511</v>
      </c>
      <c r="C1280" s="107">
        <v>0.049</v>
      </c>
      <c r="D1280" s="15" t="s">
        <v>4150</v>
      </c>
      <c r="E1280" s="93">
        <v>7200.0</v>
      </c>
      <c r="F1280" s="93">
        <v>1.0</v>
      </c>
      <c r="G1280" s="93">
        <v>16.07</v>
      </c>
      <c r="H1280" s="93">
        <v>5377.0</v>
      </c>
      <c r="I1280" s="15" t="s">
        <v>115</v>
      </c>
      <c r="J1280" s="107">
        <v>1.0</v>
      </c>
      <c r="K1280" s="93">
        <v>2.0</v>
      </c>
      <c r="L1280" s="15" t="s">
        <v>4147</v>
      </c>
      <c r="M1280" s="104" t="str">
        <f t="shared" si="1"/>
        <v>#REF!</v>
      </c>
      <c r="N1280" s="105">
        <f t="shared" si="2"/>
        <v>5376.477909</v>
      </c>
      <c r="O1280" s="108">
        <f>IFERROR(IF(IF(LEFT(I1280,1)="B",VLOOKUP(A1280,'item dashboard'!A:K,11,0),"")&lt;1,0,IF(LEFT(I1280,1)="b",VLOOKUP(A1280,'item dashboard'!A:K,11,0),"")),"")</f>
        <v>0</v>
      </c>
      <c r="P1280" s="105" t="str">
        <f>IFERROR(VLOOKUP(A1280,[2]Sheet2!$A:$C,3,0),1)</f>
        <v>#ERROR!</v>
      </c>
      <c r="Q1280" s="109" t="str">
        <f>VLOOKUP(A1280,'item dashboard'!A:A,1,0)</f>
        <v>B-T103-W49HWOOD</v>
      </c>
      <c r="R1280" s="109"/>
      <c r="S1280" s="109"/>
    </row>
    <row r="1281" ht="12.75" customHeight="1">
      <c r="A1281" s="15" t="s">
        <v>2512</v>
      </c>
      <c r="B1281" s="15" t="s">
        <v>2513</v>
      </c>
      <c r="C1281" s="107">
        <v>0.049</v>
      </c>
      <c r="D1281" s="15" t="s">
        <v>4148</v>
      </c>
      <c r="E1281" s="93">
        <v>7200.0</v>
      </c>
      <c r="F1281" s="93">
        <v>1.0</v>
      </c>
      <c r="G1281" s="93">
        <v>5.0</v>
      </c>
      <c r="H1281" s="93">
        <v>17280.0</v>
      </c>
      <c r="I1281" s="15" t="s">
        <v>115</v>
      </c>
      <c r="J1281" s="107">
        <v>1.0</v>
      </c>
      <c r="K1281" s="93">
        <v>2.0</v>
      </c>
      <c r="L1281" s="15" t="s">
        <v>4147</v>
      </c>
      <c r="M1281" s="104" t="str">
        <f t="shared" si="1"/>
        <v>#REF!</v>
      </c>
      <c r="N1281" s="105">
        <f t="shared" si="2"/>
        <v>17280</v>
      </c>
      <c r="O1281" s="108">
        <f>IFERROR(IF(IF(LEFT(I1281,1)="B",VLOOKUP(A1281,'item dashboard'!A:K,11,0),"")&lt;1,0,IF(LEFT(I1281,1)="b",VLOOKUP(A1281,'item dashboard'!A:K,11,0),"")),"")</f>
        <v>0</v>
      </c>
      <c r="P1281" s="105" t="str">
        <f>IFERROR(VLOOKUP(A1281,[2]Sheet2!$A:$C,3,0),1)</f>
        <v>#ERROR!</v>
      </c>
      <c r="Q1281" s="109" t="str">
        <f>VLOOKUP(A1281,'item dashboard'!A:A,1,0)</f>
        <v>B-T103-W49PATTEX-ECO</v>
      </c>
      <c r="R1281" s="109"/>
      <c r="S1281" s="109"/>
    </row>
    <row r="1282" ht="12.75" customHeight="1">
      <c r="A1282" s="15" t="s">
        <v>2514</v>
      </c>
      <c r="B1282" s="15" t="s">
        <v>2495</v>
      </c>
      <c r="C1282" s="107">
        <v>0.049</v>
      </c>
      <c r="D1282" s="15" t="s">
        <v>4148</v>
      </c>
      <c r="E1282" s="93">
        <v>7200.0</v>
      </c>
      <c r="F1282" s="93">
        <v>1.0</v>
      </c>
      <c r="G1282" s="93">
        <v>5.0</v>
      </c>
      <c r="H1282" s="93">
        <v>120960.0</v>
      </c>
      <c r="I1282" s="15" t="s">
        <v>115</v>
      </c>
      <c r="J1282" s="107">
        <v>1.0</v>
      </c>
      <c r="K1282" s="93">
        <v>2.0</v>
      </c>
      <c r="L1282" s="15" t="s">
        <v>4147</v>
      </c>
      <c r="M1282" s="104" t="str">
        <f t="shared" si="1"/>
        <v>#REF!</v>
      </c>
      <c r="N1282" s="105">
        <f t="shared" si="2"/>
        <v>17280</v>
      </c>
      <c r="O1282" s="108">
        <f>IFERROR(IF(IF(LEFT(I1282,1)="B",VLOOKUP(A1282,'item dashboard'!A:K,11,0),"")&lt;1,0,IF(LEFT(I1282,1)="b",VLOOKUP(A1282,'item dashboard'!A:K,11,0),"")),"")</f>
        <v>0</v>
      </c>
      <c r="P1282" s="105" t="str">
        <f>IFERROR(VLOOKUP(A1282,[2]Sheet2!$A:$C,3,0),1)</f>
        <v>#ERROR!</v>
      </c>
      <c r="Q1282" s="109" t="str">
        <f>VLOOKUP(A1282,'item dashboard'!A:A,1,0)</f>
        <v>B-T103-W49SEWECO</v>
      </c>
      <c r="R1282" s="109"/>
      <c r="S1282" s="109"/>
    </row>
    <row r="1283" ht="12.75" customHeight="1">
      <c r="A1283" s="15" t="s">
        <v>2492</v>
      </c>
      <c r="B1283" s="15" t="s">
        <v>2493</v>
      </c>
      <c r="C1283" s="107">
        <v>0.04</v>
      </c>
      <c r="D1283" s="15" t="s">
        <v>4150</v>
      </c>
      <c r="E1283" s="93">
        <v>7200.0</v>
      </c>
      <c r="F1283" s="93">
        <v>1.0</v>
      </c>
      <c r="G1283" s="93">
        <v>16.07</v>
      </c>
      <c r="H1283" s="93">
        <v>5377.0</v>
      </c>
      <c r="I1283" s="15" t="s">
        <v>4146</v>
      </c>
      <c r="J1283" s="107">
        <v>0.009439999999999999</v>
      </c>
      <c r="K1283" s="93">
        <v>2.5</v>
      </c>
      <c r="L1283" s="15" t="s">
        <v>4147</v>
      </c>
      <c r="M1283" s="104" t="str">
        <f t="shared" si="1"/>
        <v>#REF!</v>
      </c>
      <c r="N1283" s="105">
        <f t="shared" si="2"/>
        <v>5376.477909</v>
      </c>
      <c r="O1283" s="108" t="str">
        <f>IFERROR(IF(IF(LEFT(I1283,1)="B",VLOOKUP(A1283,'item dashboard'!A:K,11,0),"")&lt;1,0,IF(LEFT(I1283,1)="b",VLOOKUP(A1283,'item dashboard'!A:K,11,0),"")),"")</f>
        <v/>
      </c>
      <c r="P1283" s="105" t="str">
        <f>IFERROR(VLOOKUP(A1283,[2]Sheet2!$A:$C,3,0),1)</f>
        <v>#ERROR!</v>
      </c>
      <c r="Q1283" s="109" t="str">
        <f>VLOOKUP(A1283,'item dashboard'!A:A,1,0)</f>
        <v>B-T103LB-W40</v>
      </c>
      <c r="R1283" s="109"/>
      <c r="S1283" s="109"/>
    </row>
    <row r="1284" ht="12.75" customHeight="1">
      <c r="A1284" s="15" t="s">
        <v>2494</v>
      </c>
      <c r="B1284" s="15" t="s">
        <v>2495</v>
      </c>
      <c r="C1284" s="107">
        <v>0.049</v>
      </c>
      <c r="D1284" s="15" t="s">
        <v>4148</v>
      </c>
      <c r="E1284" s="93">
        <v>3600.0</v>
      </c>
      <c r="F1284" s="93">
        <v>1.0</v>
      </c>
      <c r="G1284" s="93">
        <v>5.0</v>
      </c>
      <c r="H1284" s="93">
        <v>17280.0</v>
      </c>
      <c r="I1284" s="15" t="s">
        <v>115</v>
      </c>
      <c r="J1284" s="107">
        <v>1.0</v>
      </c>
      <c r="K1284" s="93">
        <v>2.0</v>
      </c>
      <c r="L1284" s="15" t="s">
        <v>4147</v>
      </c>
      <c r="M1284" s="104" t="str">
        <f t="shared" si="1"/>
        <v>#REF!</v>
      </c>
      <c r="N1284" s="105">
        <f t="shared" si="2"/>
        <v>17280</v>
      </c>
      <c r="O1284" s="108">
        <f>IFERROR(IF(IF(LEFT(I1284,1)="B",VLOOKUP(A1284,'item dashboard'!A:K,11,0),"")&lt;1,0,IF(LEFT(I1284,1)="b",VLOOKUP(A1284,'item dashboard'!A:K,11,0),"")),"")</f>
        <v>0</v>
      </c>
      <c r="P1284" s="105" t="str">
        <f>IFERROR(VLOOKUP(A1284,[2]Sheet2!$A:$C,3,0),1)</f>
        <v>#ERROR!</v>
      </c>
      <c r="Q1284" s="109" t="str">
        <f>VLOOKUP(A1284,'item dashboard'!A:A,1,0)</f>
        <v>B-T103SW-W49</v>
      </c>
      <c r="R1284" s="109"/>
      <c r="S1284" s="109"/>
    </row>
    <row r="1285" ht="12.75" customHeight="1">
      <c r="A1285" s="15" t="s">
        <v>2521</v>
      </c>
      <c r="B1285" s="15" t="s">
        <v>854</v>
      </c>
      <c r="C1285" s="107">
        <v>0.016</v>
      </c>
      <c r="D1285" s="15" t="s">
        <v>4150</v>
      </c>
      <c r="E1285" s="93">
        <v>7200.0</v>
      </c>
      <c r="F1285" s="93">
        <v>1.0</v>
      </c>
      <c r="G1285" s="93">
        <v>11.0</v>
      </c>
      <c r="H1285" s="93">
        <v>54982.0</v>
      </c>
      <c r="I1285" s="15" t="s">
        <v>4146</v>
      </c>
      <c r="J1285" s="107">
        <v>0.004</v>
      </c>
      <c r="K1285" s="93">
        <v>2.5</v>
      </c>
      <c r="L1285" s="15" t="s">
        <v>4147</v>
      </c>
      <c r="M1285" s="104" t="str">
        <f t="shared" si="1"/>
        <v>#REF!</v>
      </c>
      <c r="N1285" s="105">
        <f t="shared" si="2"/>
        <v>7854.545455</v>
      </c>
      <c r="O1285" s="108" t="str">
        <f>IFERROR(IF(IF(LEFT(I1285,1)="B",VLOOKUP(A1285,'item dashboard'!A:K,11,0),"")&lt;1,0,IF(LEFT(I1285,1)="b",VLOOKUP(A1285,'item dashboard'!A:K,11,0),"")),"")</f>
        <v/>
      </c>
      <c r="P1285" s="105" t="str">
        <f>IFERROR(VLOOKUP(A1285,[2]Sheet2!$A:$C,3,0),1)</f>
        <v>#ERROR!</v>
      </c>
      <c r="Q1285" s="109" t="str">
        <f>VLOOKUP(A1285,'item dashboard'!A:A,1,0)</f>
        <v>B-T23-N16</v>
      </c>
      <c r="R1285" s="109"/>
      <c r="S1285" s="109"/>
    </row>
    <row r="1286" ht="12.75" customHeight="1">
      <c r="A1286" s="15" t="s">
        <v>2522</v>
      </c>
      <c r="B1286" s="15" t="s">
        <v>1079</v>
      </c>
      <c r="C1286" s="107">
        <v>0.016</v>
      </c>
      <c r="D1286" s="15" t="s">
        <v>4150</v>
      </c>
      <c r="E1286" s="93">
        <v>7200.0</v>
      </c>
      <c r="F1286" s="93">
        <v>1.0</v>
      </c>
      <c r="G1286" s="93">
        <v>11.1</v>
      </c>
      <c r="H1286" s="93">
        <v>7784.0</v>
      </c>
      <c r="I1286" s="15" t="s">
        <v>4146</v>
      </c>
      <c r="J1286" s="107">
        <v>0.004</v>
      </c>
      <c r="K1286" s="93">
        <v>2.5</v>
      </c>
      <c r="L1286" s="15" t="s">
        <v>4147</v>
      </c>
      <c r="M1286" s="104" t="str">
        <f t="shared" si="1"/>
        <v>#REF!</v>
      </c>
      <c r="N1286" s="105">
        <f t="shared" si="2"/>
        <v>7783.783784</v>
      </c>
      <c r="O1286" s="108" t="str">
        <f>IFERROR(IF(IF(LEFT(I1286,1)="B",VLOOKUP(A1286,'item dashboard'!A:K,11,0),"")&lt;1,0,IF(LEFT(I1286,1)="b",VLOOKUP(A1286,'item dashboard'!A:K,11,0),"")),"")</f>
        <v/>
      </c>
      <c r="P1286" s="105" t="str">
        <f>IFERROR(VLOOKUP(A1286,[2]Sheet2!$A:$C,3,0),1)</f>
        <v>#ERROR!</v>
      </c>
      <c r="Q1286" s="109" t="str">
        <f>VLOOKUP(A1286,'item dashboard'!A:A,1,0)</f>
        <v>B-T23-N16EXP</v>
      </c>
      <c r="R1286" s="109"/>
      <c r="S1286" s="109"/>
    </row>
    <row r="1287" ht="12.75" customHeight="1">
      <c r="A1287" s="15" t="s">
        <v>2523</v>
      </c>
      <c r="B1287" s="15" t="s">
        <v>961</v>
      </c>
      <c r="C1287" s="107">
        <v>0.016</v>
      </c>
      <c r="D1287" s="15" t="s">
        <v>4150</v>
      </c>
      <c r="E1287" s="93">
        <v>7200.0</v>
      </c>
      <c r="F1287" s="93">
        <v>2.0</v>
      </c>
      <c r="G1287" s="93">
        <v>24.0</v>
      </c>
      <c r="H1287" s="93">
        <v>54982.0</v>
      </c>
      <c r="I1287" s="15" t="s">
        <v>4146</v>
      </c>
      <c r="J1287" s="107">
        <v>0.003776</v>
      </c>
      <c r="K1287" s="93">
        <v>2.5</v>
      </c>
      <c r="L1287" s="15" t="s">
        <v>4147</v>
      </c>
      <c r="M1287" s="104" t="str">
        <f t="shared" si="1"/>
        <v>#REF!</v>
      </c>
      <c r="N1287" s="105">
        <f t="shared" si="2"/>
        <v>7200</v>
      </c>
      <c r="O1287" s="108" t="str">
        <f>IFERROR(IF(IF(LEFT(I1287,1)="B",VLOOKUP(A1287,'item dashboard'!A:K,11,0),"")&lt;1,0,IF(LEFT(I1287,1)="b",VLOOKUP(A1287,'item dashboard'!A:K,11,0),"")),"")</f>
        <v/>
      </c>
      <c r="P1287" s="105" t="str">
        <f>IFERROR(VLOOKUP(A1287,[2]Sheet2!$A:$C,3,0),1)</f>
        <v>#ERROR!</v>
      </c>
      <c r="Q1287" s="109" t="str">
        <f>VLOOKUP(A1287,'item dashboard'!A:A,1,0)</f>
        <v>B-T23-W16</v>
      </c>
      <c r="R1287" s="109"/>
      <c r="S1287" s="109"/>
    </row>
    <row r="1288" ht="12.75" customHeight="1">
      <c r="A1288" s="15" t="s">
        <v>2524</v>
      </c>
      <c r="B1288" s="15" t="s">
        <v>2525</v>
      </c>
      <c r="C1288" s="107">
        <v>0.016</v>
      </c>
      <c r="D1288" s="15" t="s">
        <v>4148</v>
      </c>
      <c r="E1288" s="93">
        <v>3600.0</v>
      </c>
      <c r="F1288" s="93">
        <v>1.0</v>
      </c>
      <c r="G1288" s="93">
        <v>4.0</v>
      </c>
      <c r="H1288" s="93">
        <v>168000.0</v>
      </c>
      <c r="I1288" s="15" t="s">
        <v>2523</v>
      </c>
      <c r="J1288" s="107">
        <v>1.0</v>
      </c>
      <c r="K1288" s="93">
        <v>2.0</v>
      </c>
      <c r="L1288" s="15" t="s">
        <v>4147</v>
      </c>
      <c r="M1288" s="104" t="str">
        <f t="shared" si="1"/>
        <v>#REF!</v>
      </c>
      <c r="N1288" s="105">
        <f t="shared" si="2"/>
        <v>21600</v>
      </c>
      <c r="O1288" s="108">
        <f>IFERROR(IF(IF(LEFT(I1288,1)="B",VLOOKUP(A1288,'item dashboard'!A:K,11,0),"")&lt;1,0,IF(LEFT(I1288,1)="b",VLOOKUP(A1288,'item dashboard'!A:K,11,0),"")),"")</f>
        <v>0</v>
      </c>
      <c r="P1288" s="105" t="str">
        <f>IFERROR(VLOOKUP(A1288,[2]Sheet2!$A:$C,3,0),1)</f>
        <v>#ERROR!</v>
      </c>
      <c r="Q1288" s="109" t="str">
        <f>VLOOKUP(A1288,'item dashboard'!A:A,1,0)</f>
        <v>B-T23-W16TRI</v>
      </c>
      <c r="R1288" s="109"/>
      <c r="S1288" s="109"/>
    </row>
    <row r="1289" ht="12.75" customHeight="1">
      <c r="A1289" s="15" t="s">
        <v>2526</v>
      </c>
      <c r="B1289" s="15" t="s">
        <v>2527</v>
      </c>
      <c r="C1289" s="107">
        <v>0.013999999999999999</v>
      </c>
      <c r="D1289" s="15" t="s">
        <v>4150</v>
      </c>
      <c r="E1289" s="93">
        <v>7200.0</v>
      </c>
      <c r="F1289" s="93">
        <v>1.0</v>
      </c>
      <c r="G1289" s="93">
        <v>11.1</v>
      </c>
      <c r="H1289" s="93">
        <v>7784.0</v>
      </c>
      <c r="I1289" s="15" t="s">
        <v>4146</v>
      </c>
      <c r="J1289" s="107">
        <v>0.003304</v>
      </c>
      <c r="K1289" s="93">
        <v>2.5</v>
      </c>
      <c r="L1289" s="15" t="s">
        <v>4147</v>
      </c>
      <c r="M1289" s="104" t="str">
        <f t="shared" si="1"/>
        <v>#REF!</v>
      </c>
      <c r="N1289" s="105">
        <f t="shared" si="2"/>
        <v>7783.783784</v>
      </c>
      <c r="O1289" s="108" t="str">
        <f>IFERROR(IF(IF(LEFT(I1289,1)="B",VLOOKUP(A1289,'item dashboard'!A:K,11,0),"")&lt;1,0,IF(LEFT(I1289,1)="b",VLOOKUP(A1289,'item dashboard'!A:K,11,0),"")),"")</f>
        <v/>
      </c>
      <c r="P1289" s="105" t="str">
        <f>IFERROR(VLOOKUP(A1289,[2]Sheet2!$A:$C,3,0),1)</f>
        <v>#ERROR!</v>
      </c>
      <c r="Q1289" s="109" t="str">
        <f>VLOOKUP(A1289,'item dashboard'!A:A,1,0)</f>
        <v>B-T23-WHITE14</v>
      </c>
      <c r="R1289" s="109"/>
      <c r="S1289" s="109"/>
    </row>
    <row r="1290" ht="12.75" customHeight="1">
      <c r="A1290" s="15" t="s">
        <v>2528</v>
      </c>
      <c r="B1290" s="15" t="s">
        <v>2527</v>
      </c>
      <c r="C1290" s="107">
        <v>0.013999999999999999</v>
      </c>
      <c r="D1290" s="15" t="s">
        <v>4150</v>
      </c>
      <c r="E1290" s="93">
        <v>7200.0</v>
      </c>
      <c r="F1290" s="93">
        <v>1.0</v>
      </c>
      <c r="G1290" s="93">
        <v>11.1</v>
      </c>
      <c r="H1290" s="93">
        <v>7784.0</v>
      </c>
      <c r="I1290" s="15" t="s">
        <v>4146</v>
      </c>
      <c r="J1290" s="107">
        <v>0.003304</v>
      </c>
      <c r="K1290" s="93">
        <v>2.5</v>
      </c>
      <c r="L1290" s="15" t="s">
        <v>4147</v>
      </c>
      <c r="M1290" s="104" t="str">
        <f t="shared" si="1"/>
        <v>#REF!</v>
      </c>
      <c r="N1290" s="105">
        <f t="shared" si="2"/>
        <v>7783.783784</v>
      </c>
      <c r="O1290" s="108" t="str">
        <f>IFERROR(IF(IF(LEFT(I1290,1)="B",VLOOKUP(A1290,'item dashboard'!A:K,11,0),"")&lt;1,0,IF(LEFT(I1290,1)="b",VLOOKUP(A1290,'item dashboard'!A:K,11,0),"")),"")</f>
        <v/>
      </c>
      <c r="P1290" s="105" t="str">
        <f>IFERROR(VLOOKUP(A1290,[2]Sheet2!$A:$C,3,0),1)</f>
        <v>#ERROR!</v>
      </c>
      <c r="Q1290" s="109" t="str">
        <f>VLOOKUP(A1290,'item dashboard'!A:A,1,0)</f>
        <v>B-T23-WHITE14EXP</v>
      </c>
      <c r="R1290" s="109"/>
      <c r="S1290" s="109"/>
    </row>
    <row r="1291" ht="12.75" customHeight="1">
      <c r="A1291" s="15" t="s">
        <v>2532</v>
      </c>
      <c r="B1291" s="15" t="s">
        <v>2533</v>
      </c>
      <c r="C1291" s="107">
        <v>0.027999999999999997</v>
      </c>
      <c r="D1291" s="15" t="s">
        <v>4150</v>
      </c>
      <c r="E1291" s="93">
        <v>7200.0</v>
      </c>
      <c r="F1291" s="93">
        <v>1.0</v>
      </c>
      <c r="G1291" s="93">
        <v>19.51</v>
      </c>
      <c r="H1291" s="93">
        <v>30984.0</v>
      </c>
      <c r="I1291" s="15" t="s">
        <v>4146</v>
      </c>
      <c r="J1291" s="107">
        <v>0.006608</v>
      </c>
      <c r="K1291" s="93">
        <v>2.5</v>
      </c>
      <c r="L1291" s="15" t="s">
        <v>4147</v>
      </c>
      <c r="M1291" s="104" t="str">
        <f t="shared" si="1"/>
        <v>#REF!</v>
      </c>
      <c r="N1291" s="105">
        <f t="shared" si="2"/>
        <v>4428.498206</v>
      </c>
      <c r="O1291" s="108" t="str">
        <f>IFERROR(IF(IF(LEFT(I1291,1)="B",VLOOKUP(A1291,'item dashboard'!A:K,11,0),"")&lt;1,0,IF(LEFT(I1291,1)="b",VLOOKUP(A1291,'item dashboard'!A:K,11,0),"")),"")</f>
        <v/>
      </c>
      <c r="P1291" s="105" t="str">
        <f>IFERROR(VLOOKUP(A1291,[2]Sheet2!$A:$C,3,0),1)</f>
        <v>#ERROR!</v>
      </c>
      <c r="Q1291" s="109" t="str">
        <f>VLOOKUP(A1291,'item dashboard'!A:A,1,0)</f>
        <v>B-T25-W28</v>
      </c>
      <c r="R1291" s="109"/>
      <c r="S1291" s="109"/>
    </row>
    <row r="1292" ht="12.75" customHeight="1">
      <c r="A1292" s="15" t="s">
        <v>2534</v>
      </c>
      <c r="B1292" s="15" t="s">
        <v>2533</v>
      </c>
      <c r="C1292" s="107">
        <v>0.027999999999999997</v>
      </c>
      <c r="D1292" s="15" t="s">
        <v>4158</v>
      </c>
      <c r="E1292" s="93">
        <v>7200.0</v>
      </c>
      <c r="F1292" s="93">
        <v>1.0</v>
      </c>
      <c r="G1292" s="93">
        <v>19.52</v>
      </c>
      <c r="H1292" s="93">
        <v>4427.0</v>
      </c>
      <c r="I1292" s="15" t="s">
        <v>4146</v>
      </c>
      <c r="J1292" s="107">
        <v>0.006608</v>
      </c>
      <c r="K1292" s="93">
        <v>2.5</v>
      </c>
      <c r="L1292" s="15" t="s">
        <v>4147</v>
      </c>
      <c r="M1292" s="104" t="str">
        <f t="shared" si="1"/>
        <v>#REF!</v>
      </c>
      <c r="N1292" s="105">
        <f t="shared" si="2"/>
        <v>4426.229508</v>
      </c>
      <c r="O1292" s="108" t="str">
        <f>IFERROR(IF(IF(LEFT(I1292,1)="B",VLOOKUP(A1292,'item dashboard'!A:K,11,0),"")&lt;1,0,IF(LEFT(I1292,1)="b",VLOOKUP(A1292,'item dashboard'!A:K,11,0),"")),"")</f>
        <v/>
      </c>
      <c r="P1292" s="105" t="str">
        <f>IFERROR(VLOOKUP(A1292,[2]Sheet2!$A:$C,3,0),1)</f>
        <v>#ERROR!</v>
      </c>
      <c r="Q1292" s="109" t="str">
        <f>VLOOKUP(A1292,'item dashboard'!A:A,1,0)</f>
        <v>B-T25-W28EXP</v>
      </c>
      <c r="R1292" s="109"/>
      <c r="S1292" s="109"/>
    </row>
    <row r="1293" ht="12.75" customHeight="1">
      <c r="A1293" s="15" t="s">
        <v>2535</v>
      </c>
      <c r="B1293" s="15" t="s">
        <v>2533</v>
      </c>
      <c r="C1293" s="107">
        <v>0.027999999999999997</v>
      </c>
      <c r="D1293" s="15" t="s">
        <v>4158</v>
      </c>
      <c r="E1293" s="93">
        <v>7200.0</v>
      </c>
      <c r="F1293" s="93">
        <v>1.0</v>
      </c>
      <c r="G1293" s="93">
        <v>19.52</v>
      </c>
      <c r="H1293" s="93">
        <v>4427.0</v>
      </c>
      <c r="I1293" s="15" t="s">
        <v>4146</v>
      </c>
      <c r="J1293" s="107">
        <v>0.006608</v>
      </c>
      <c r="K1293" s="93">
        <v>2.5</v>
      </c>
      <c r="L1293" s="15" t="s">
        <v>4147</v>
      </c>
      <c r="M1293" s="104" t="str">
        <f t="shared" si="1"/>
        <v>#REF!</v>
      </c>
      <c r="N1293" s="105">
        <f t="shared" si="2"/>
        <v>4426.229508</v>
      </c>
      <c r="O1293" s="108" t="str">
        <f>IFERROR(IF(IF(LEFT(I1293,1)="B",VLOOKUP(A1293,'item dashboard'!A:K,11,0),"")&lt;1,0,IF(LEFT(I1293,1)="b",VLOOKUP(A1293,'item dashboard'!A:K,11,0),"")),"")</f>
        <v/>
      </c>
      <c r="P1293" s="105" t="str">
        <f>IFERROR(VLOOKUP(A1293,[2]Sheet2!$A:$C,3,0),1)</f>
        <v>#ERROR!</v>
      </c>
      <c r="Q1293" s="109" t="str">
        <f>VLOOKUP(A1293,'item dashboard'!A:A,1,0)</f>
        <v>B-T25-W28Z</v>
      </c>
      <c r="R1293" s="109"/>
      <c r="S1293" s="109"/>
    </row>
    <row r="1294" ht="12.75" customHeight="1">
      <c r="A1294" s="15" t="s">
        <v>2536</v>
      </c>
      <c r="B1294" s="15" t="s">
        <v>2533</v>
      </c>
      <c r="C1294" s="107">
        <v>0.027999999999999997</v>
      </c>
      <c r="D1294" s="15" t="s">
        <v>4150</v>
      </c>
      <c r="E1294" s="93">
        <v>7200.0</v>
      </c>
      <c r="F1294" s="93">
        <v>1.0</v>
      </c>
      <c r="G1294" s="93">
        <v>19.52</v>
      </c>
      <c r="H1294" s="93">
        <v>4427.0</v>
      </c>
      <c r="I1294" s="15" t="s">
        <v>4146</v>
      </c>
      <c r="J1294" s="107">
        <v>0.006608</v>
      </c>
      <c r="K1294" s="93">
        <v>2.5</v>
      </c>
      <c r="L1294" s="15" t="s">
        <v>4147</v>
      </c>
      <c r="M1294" s="104" t="str">
        <f t="shared" si="1"/>
        <v>#REF!</v>
      </c>
      <c r="N1294" s="105">
        <f t="shared" si="2"/>
        <v>4426.229508</v>
      </c>
      <c r="O1294" s="108" t="str">
        <f>IFERROR(IF(IF(LEFT(I1294,1)="B",VLOOKUP(A1294,'item dashboard'!A:K,11,0),"")&lt;1,0,IF(LEFT(I1294,1)="b",VLOOKUP(A1294,'item dashboard'!A:K,11,0),"")),"")</f>
        <v/>
      </c>
      <c r="P1294" s="105" t="str">
        <f>IFERROR(VLOOKUP(A1294,[2]Sheet2!$A:$C,3,0),1)</f>
        <v>#ERROR!</v>
      </c>
      <c r="Q1294" s="109" t="str">
        <f>VLOOKUP(A1294,'item dashboard'!A:A,1,0)</f>
        <v>B-T25-W28ZEXP</v>
      </c>
      <c r="R1294" s="109"/>
      <c r="S1294" s="109"/>
    </row>
    <row r="1295" ht="12.75" customHeight="1">
      <c r="A1295" s="15" t="s">
        <v>2529</v>
      </c>
      <c r="B1295" s="15" t="s">
        <v>2530</v>
      </c>
      <c r="C1295" s="107">
        <v>0.021</v>
      </c>
      <c r="D1295" s="15" t="s">
        <v>4150</v>
      </c>
      <c r="E1295" s="93">
        <v>7200.0</v>
      </c>
      <c r="F1295" s="93">
        <v>1.0</v>
      </c>
      <c r="G1295" s="93">
        <v>19.52</v>
      </c>
      <c r="H1295" s="93">
        <v>4427.0</v>
      </c>
      <c r="I1295" s="15" t="s">
        <v>4146</v>
      </c>
      <c r="J1295" s="107">
        <v>0.004998</v>
      </c>
      <c r="K1295" s="93">
        <v>2.5</v>
      </c>
      <c r="L1295" s="15" t="s">
        <v>4147</v>
      </c>
      <c r="M1295" s="104" t="str">
        <f t="shared" si="1"/>
        <v>#REF!</v>
      </c>
      <c r="N1295" s="105">
        <f t="shared" si="2"/>
        <v>4426.229508</v>
      </c>
      <c r="O1295" s="108" t="str">
        <f>IFERROR(IF(IF(LEFT(I1295,1)="B",VLOOKUP(A1295,'item dashboard'!A:K,11,0),"")&lt;1,0,IF(LEFT(I1295,1)="b",VLOOKUP(A1295,'item dashboard'!A:K,11,0),"")),"")</f>
        <v/>
      </c>
      <c r="P1295" s="105" t="str">
        <f>IFERROR(VLOOKUP(A1295,[2]Sheet2!$A:$C,3,0),1)</f>
        <v>#ERROR!</v>
      </c>
      <c r="Q1295" s="109" t="str">
        <f>VLOOKUP(A1295,'item dashboard'!A:A,1,0)</f>
        <v>B-T25B-Y21</v>
      </c>
      <c r="R1295" s="109"/>
      <c r="S1295" s="109"/>
    </row>
    <row r="1296" ht="12.75" customHeight="1">
      <c r="A1296" s="15" t="s">
        <v>2531</v>
      </c>
      <c r="B1296" s="15" t="s">
        <v>2530</v>
      </c>
      <c r="C1296" s="107">
        <v>0.027999999999999997</v>
      </c>
      <c r="D1296" s="15" t="s">
        <v>4150</v>
      </c>
      <c r="E1296" s="93">
        <v>7200.0</v>
      </c>
      <c r="F1296" s="93">
        <v>1.0</v>
      </c>
      <c r="G1296" s="93">
        <v>19.52</v>
      </c>
      <c r="H1296" s="93">
        <v>4427.0</v>
      </c>
      <c r="I1296" s="15" t="s">
        <v>4146</v>
      </c>
      <c r="J1296" s="107">
        <v>0.006664</v>
      </c>
      <c r="K1296" s="93">
        <v>2.5</v>
      </c>
      <c r="L1296" s="15" t="s">
        <v>4147</v>
      </c>
      <c r="M1296" s="104" t="str">
        <f t="shared" si="1"/>
        <v>#REF!</v>
      </c>
      <c r="N1296" s="105">
        <f t="shared" si="2"/>
        <v>4426.229508</v>
      </c>
      <c r="O1296" s="108" t="str">
        <f>IFERROR(IF(IF(LEFT(I1296,1)="B",VLOOKUP(A1296,'item dashboard'!A:K,11,0),"")&lt;1,0,IF(LEFT(I1296,1)="b",VLOOKUP(A1296,'item dashboard'!A:K,11,0),"")),"")</f>
        <v/>
      </c>
      <c r="P1296" s="105" t="str">
        <f>IFERROR(VLOOKUP(A1296,[2]Sheet2!$A:$C,3,0),1)</f>
        <v>#ERROR!</v>
      </c>
      <c r="Q1296" s="109" t="str">
        <f>VLOOKUP(A1296,'item dashboard'!A:A,1,0)</f>
        <v>B-T25B-Y28</v>
      </c>
      <c r="R1296" s="109"/>
      <c r="S1296" s="109"/>
    </row>
    <row r="1297" ht="12.75" customHeight="1">
      <c r="A1297" s="15" t="s">
        <v>2537</v>
      </c>
      <c r="B1297" s="15" t="s">
        <v>2538</v>
      </c>
      <c r="C1297" s="107">
        <v>0.04</v>
      </c>
      <c r="D1297" s="15" t="s">
        <v>4150</v>
      </c>
      <c r="E1297" s="93">
        <v>7200.0</v>
      </c>
      <c r="F1297" s="93">
        <v>1.0</v>
      </c>
      <c r="G1297" s="93">
        <v>22.0</v>
      </c>
      <c r="H1297" s="93">
        <v>27000.0</v>
      </c>
      <c r="I1297" s="15" t="s">
        <v>4146</v>
      </c>
      <c r="J1297" s="107">
        <v>0.00968</v>
      </c>
      <c r="K1297" s="93">
        <v>2.0</v>
      </c>
      <c r="L1297" s="15" t="s">
        <v>4147</v>
      </c>
      <c r="M1297" s="104" t="str">
        <f t="shared" si="1"/>
        <v>#REF!</v>
      </c>
      <c r="N1297" s="105">
        <f t="shared" si="2"/>
        <v>3927.272727</v>
      </c>
      <c r="O1297" s="108" t="str">
        <f>IFERROR(IF(IF(LEFT(I1297,1)="B",VLOOKUP(A1297,'item dashboard'!A:K,11,0),"")&lt;1,0,IF(LEFT(I1297,1)="b",VLOOKUP(A1297,'item dashboard'!A:K,11,0),"")),"")</f>
        <v/>
      </c>
      <c r="P1297" s="105" t="str">
        <f>IFERROR(VLOOKUP(A1297,[2]Sheet2!$A:$C,3,0),1)</f>
        <v>#ERROR!</v>
      </c>
      <c r="Q1297" s="109" t="str">
        <f>VLOOKUP(A1297,'item dashboard'!A:A,1,0)</f>
        <v>B-T50-GY40</v>
      </c>
      <c r="R1297" s="109"/>
      <c r="S1297" s="109"/>
    </row>
    <row r="1298" ht="12.75" customHeight="1">
      <c r="A1298" s="15" t="s">
        <v>2539</v>
      </c>
      <c r="B1298" s="15" t="s">
        <v>2540</v>
      </c>
      <c r="C1298" s="107">
        <v>0.04</v>
      </c>
      <c r="D1298" s="15" t="s">
        <v>4148</v>
      </c>
      <c r="E1298" s="93">
        <v>3600.0</v>
      </c>
      <c r="F1298" s="93">
        <v>1.0</v>
      </c>
      <c r="G1298" s="93">
        <v>3.6</v>
      </c>
      <c r="H1298" s="93">
        <v>24000.0</v>
      </c>
      <c r="I1298" s="15" t="s">
        <v>2537</v>
      </c>
      <c r="J1298" s="107">
        <v>1.0</v>
      </c>
      <c r="K1298" s="93">
        <v>2.0</v>
      </c>
      <c r="L1298" s="15" t="s">
        <v>4147</v>
      </c>
      <c r="M1298" s="104" t="str">
        <f t="shared" si="1"/>
        <v>#REF!</v>
      </c>
      <c r="N1298" s="105">
        <f t="shared" si="2"/>
        <v>24000</v>
      </c>
      <c r="O1298" s="108">
        <f>IFERROR(IF(IF(LEFT(I1298,1)="B",VLOOKUP(A1298,'item dashboard'!A:K,11,0),"")&lt;1,0,IF(LEFT(I1298,1)="b",VLOOKUP(A1298,'item dashboard'!A:K,11,0),"")),"")</f>
        <v>0</v>
      </c>
      <c r="P1298" s="105" t="str">
        <f>IFERROR(VLOOKUP(A1298,[2]Sheet2!$A:$C,3,0),1)</f>
        <v>#ERROR!</v>
      </c>
      <c r="Q1298" s="109" t="str">
        <f>VLOOKUP(A1298,'item dashboard'!A:A,1,0)</f>
        <v>B-T50-GY40KESH</v>
      </c>
      <c r="R1298" s="109"/>
      <c r="S1298" s="109"/>
    </row>
    <row r="1299" ht="12.75" customHeight="1">
      <c r="A1299" s="15" t="s">
        <v>2541</v>
      </c>
      <c r="B1299" s="15" t="s">
        <v>2542</v>
      </c>
      <c r="C1299" s="107">
        <v>0.04</v>
      </c>
      <c r="D1299" s="15" t="s">
        <v>4148</v>
      </c>
      <c r="E1299" s="93">
        <v>3600.0</v>
      </c>
      <c r="F1299" s="93">
        <v>1.0</v>
      </c>
      <c r="G1299" s="93">
        <v>3.6</v>
      </c>
      <c r="H1299" s="93">
        <v>24000.0</v>
      </c>
      <c r="I1299" s="15" t="s">
        <v>2537</v>
      </c>
      <c r="J1299" s="107">
        <v>1.0</v>
      </c>
      <c r="K1299" s="93">
        <v>2.0</v>
      </c>
      <c r="L1299" s="15" t="s">
        <v>4147</v>
      </c>
      <c r="M1299" s="104" t="str">
        <f t="shared" si="1"/>
        <v>#REF!</v>
      </c>
      <c r="N1299" s="105">
        <f t="shared" si="2"/>
        <v>24000</v>
      </c>
      <c r="O1299" s="108">
        <f>IFERROR(IF(IF(LEFT(I1299,1)="B",VLOOKUP(A1299,'item dashboard'!A:K,11,0),"")&lt;1,0,IF(LEFT(I1299,1)="b",VLOOKUP(A1299,'item dashboard'!A:K,11,0),"")),"")</f>
        <v>0</v>
      </c>
      <c r="P1299" s="105" t="str">
        <f>IFERROR(VLOOKUP(A1299,[2]Sheet2!$A:$C,3,0),1)</f>
        <v>#ERROR!</v>
      </c>
      <c r="Q1299" s="109" t="str">
        <f>VLOOKUP(A1299,'item dashboard'!A:A,1,0)</f>
        <v>B-T50-GY40MAU</v>
      </c>
      <c r="R1299" s="109"/>
      <c r="S1299" s="109"/>
    </row>
    <row r="1300" ht="12.75" customHeight="1">
      <c r="A1300" s="15" t="s">
        <v>2543</v>
      </c>
      <c r="B1300" s="15" t="s">
        <v>2544</v>
      </c>
      <c r="C1300" s="107">
        <v>0.04</v>
      </c>
      <c r="D1300" s="15" t="s">
        <v>4150</v>
      </c>
      <c r="E1300" s="93">
        <v>7200.0</v>
      </c>
      <c r="F1300" s="93">
        <v>1.0</v>
      </c>
      <c r="G1300" s="93">
        <v>22.0</v>
      </c>
      <c r="H1300" s="93">
        <v>27000.0</v>
      </c>
      <c r="I1300" s="15" t="s">
        <v>4146</v>
      </c>
      <c r="J1300" s="107">
        <v>0.01</v>
      </c>
      <c r="K1300" s="93">
        <v>2.5</v>
      </c>
      <c r="L1300" s="15" t="s">
        <v>4147</v>
      </c>
      <c r="M1300" s="104" t="str">
        <f t="shared" si="1"/>
        <v>#REF!</v>
      </c>
      <c r="N1300" s="105">
        <f t="shared" si="2"/>
        <v>3927.272727</v>
      </c>
      <c r="O1300" s="108" t="str">
        <f>IFERROR(IF(IF(LEFT(I1300,1)="B",VLOOKUP(A1300,'item dashboard'!A:K,11,0),"")&lt;1,0,IF(LEFT(I1300,1)="b",VLOOKUP(A1300,'item dashboard'!A:K,11,0),"")),"")</f>
        <v/>
      </c>
      <c r="P1300" s="105" t="str">
        <f>IFERROR(VLOOKUP(A1300,[2]Sheet2!$A:$C,3,0),1)</f>
        <v>#ERROR!</v>
      </c>
      <c r="Q1300" s="109" t="str">
        <f>VLOOKUP(A1300,'item dashboard'!A:A,1,0)</f>
        <v>B-T50-N40</v>
      </c>
      <c r="R1300" s="109"/>
      <c r="S1300" s="109"/>
    </row>
    <row r="1301" ht="12.75" customHeight="1">
      <c r="A1301" s="15" t="s">
        <v>2545</v>
      </c>
      <c r="B1301" s="15" t="s">
        <v>2546</v>
      </c>
      <c r="C1301" s="107">
        <v>0.04</v>
      </c>
      <c r="D1301" s="15" t="s">
        <v>4150</v>
      </c>
      <c r="E1301" s="93">
        <v>7200.0</v>
      </c>
      <c r="F1301" s="93">
        <v>1.0</v>
      </c>
      <c r="G1301" s="93">
        <v>22.0</v>
      </c>
      <c r="H1301" s="93">
        <v>27491.0</v>
      </c>
      <c r="I1301" s="15" t="s">
        <v>4146</v>
      </c>
      <c r="J1301" s="107">
        <v>0.009439999999999999</v>
      </c>
      <c r="K1301" s="93">
        <v>2.5</v>
      </c>
      <c r="L1301" s="15" t="s">
        <v>4147</v>
      </c>
      <c r="M1301" s="104" t="str">
        <f t="shared" si="1"/>
        <v>#REF!</v>
      </c>
      <c r="N1301" s="105">
        <f t="shared" si="2"/>
        <v>3927.272727</v>
      </c>
      <c r="O1301" s="108" t="str">
        <f>IFERROR(IF(IF(LEFT(I1301,1)="B",VLOOKUP(A1301,'item dashboard'!A:K,11,0),"")&lt;1,0,IF(LEFT(I1301,1)="b",VLOOKUP(A1301,'item dashboard'!A:K,11,0),"")),"")</f>
        <v/>
      </c>
      <c r="P1301" s="105" t="str">
        <f>IFERROR(VLOOKUP(A1301,[2]Sheet2!$A:$C,3,0),1)</f>
        <v>#ERROR!</v>
      </c>
      <c r="Q1301" s="109" t="str">
        <f>VLOOKUP(A1301,'item dashboard'!A:A,1,0)</f>
        <v>B-T50-W40</v>
      </c>
      <c r="R1301" s="109"/>
      <c r="S1301" s="109"/>
    </row>
    <row r="1302" ht="12.75" customHeight="1">
      <c r="A1302" s="15" t="s">
        <v>2547</v>
      </c>
      <c r="B1302" s="15" t="s">
        <v>2548</v>
      </c>
      <c r="C1302" s="107">
        <v>0.04</v>
      </c>
      <c r="D1302" s="15" t="s">
        <v>4148</v>
      </c>
      <c r="E1302" s="93">
        <v>3600.0</v>
      </c>
      <c r="F1302" s="93">
        <v>1.0</v>
      </c>
      <c r="G1302" s="93">
        <v>3.6</v>
      </c>
      <c r="H1302" s="93">
        <v>24000.0</v>
      </c>
      <c r="I1302" s="15" t="s">
        <v>2545</v>
      </c>
      <c r="J1302" s="107">
        <v>1.0</v>
      </c>
      <c r="K1302" s="93">
        <v>2.0</v>
      </c>
      <c r="L1302" s="15" t="s">
        <v>4147</v>
      </c>
      <c r="M1302" s="104" t="str">
        <f t="shared" si="1"/>
        <v>#REF!</v>
      </c>
      <c r="N1302" s="105">
        <f t="shared" si="2"/>
        <v>24000</v>
      </c>
      <c r="O1302" s="108">
        <f>IFERROR(IF(IF(LEFT(I1302,1)="B",VLOOKUP(A1302,'item dashboard'!A:K,11,0),"")&lt;1,0,IF(LEFT(I1302,1)="b",VLOOKUP(A1302,'item dashboard'!A:K,11,0),"")),"")</f>
        <v>0</v>
      </c>
      <c r="P1302" s="105" t="str">
        <f>IFERROR(VLOOKUP(A1302,[2]Sheet2!$A:$C,3,0),1)</f>
        <v>#ERROR!</v>
      </c>
      <c r="Q1302" s="109" t="str">
        <f>VLOOKUP(A1302,'item dashboard'!A:A,1,0)</f>
        <v>B-T50-W40BETA</v>
      </c>
      <c r="R1302" s="109"/>
      <c r="S1302" s="109"/>
    </row>
    <row r="1303" ht="12.75" customHeight="1">
      <c r="A1303" s="15" t="s">
        <v>2549</v>
      </c>
      <c r="B1303" s="15" t="s">
        <v>2548</v>
      </c>
      <c r="C1303" s="107">
        <v>0.032</v>
      </c>
      <c r="D1303" s="15" t="s">
        <v>4158</v>
      </c>
      <c r="E1303" s="93">
        <v>7200.0</v>
      </c>
      <c r="F1303" s="93">
        <v>1.0</v>
      </c>
      <c r="G1303" s="93">
        <v>25.61</v>
      </c>
      <c r="H1303" s="93">
        <v>3374.0</v>
      </c>
      <c r="I1303" s="15" t="s">
        <v>4146</v>
      </c>
      <c r="J1303" s="107">
        <v>0.007616</v>
      </c>
      <c r="K1303" s="93">
        <v>2.5</v>
      </c>
      <c r="L1303" s="15" t="s">
        <v>4149</v>
      </c>
      <c r="M1303" s="104" t="str">
        <f t="shared" si="1"/>
        <v>#REF!</v>
      </c>
      <c r="N1303" s="105">
        <f t="shared" si="2"/>
        <v>3373.682155</v>
      </c>
      <c r="O1303" s="108" t="str">
        <f>IFERROR(IF(IF(LEFT(I1303,1)="B",VLOOKUP(A1303,'item dashboard'!A:K,11,0),"")&lt;1,0,IF(LEFT(I1303,1)="b",VLOOKUP(A1303,'item dashboard'!A:K,11,0),"")),"")</f>
        <v/>
      </c>
      <c r="P1303" s="105" t="str">
        <f>IFERROR(VLOOKUP(A1303,[2]Sheet2!$A:$C,3,0),1)</f>
        <v>#ERROR!</v>
      </c>
      <c r="Q1303" s="109" t="str">
        <f>VLOOKUP(A1303,'item dashboard'!A:A,1,0)</f>
        <v>B-T51-BK32</v>
      </c>
      <c r="R1303" s="109"/>
      <c r="S1303" s="109"/>
    </row>
    <row r="1304" ht="12.75" customHeight="1">
      <c r="A1304" s="15" t="s">
        <v>2550</v>
      </c>
      <c r="B1304" s="15" t="s">
        <v>2548</v>
      </c>
      <c r="C1304" s="107">
        <v>0.032</v>
      </c>
      <c r="D1304" s="15" t="s">
        <v>4148</v>
      </c>
      <c r="E1304" s="93">
        <v>3600.0</v>
      </c>
      <c r="F1304" s="93">
        <v>1.0</v>
      </c>
      <c r="G1304" s="93">
        <v>3.6</v>
      </c>
      <c r="H1304" s="93">
        <v>24000.0</v>
      </c>
      <c r="I1304" s="15" t="s">
        <v>2549</v>
      </c>
      <c r="J1304" s="107">
        <v>1.0</v>
      </c>
      <c r="K1304" s="93">
        <v>0.0</v>
      </c>
      <c r="L1304" s="15" t="s">
        <v>4149</v>
      </c>
      <c r="M1304" s="104" t="str">
        <f t="shared" si="1"/>
        <v>#REF!</v>
      </c>
      <c r="N1304" s="105">
        <f t="shared" si="2"/>
        <v>24000</v>
      </c>
      <c r="O1304" s="108">
        <f>IFERROR(IF(IF(LEFT(I1304,1)="B",VLOOKUP(A1304,'item dashboard'!A:K,11,0),"")&lt;1,0,IF(LEFT(I1304,1)="b",VLOOKUP(A1304,'item dashboard'!A:K,11,0),"")),"")</f>
        <v>0</v>
      </c>
      <c r="P1304" s="105" t="str">
        <f>IFERROR(VLOOKUP(A1304,[2]Sheet2!$A:$C,3,0),1)</f>
        <v>#ERROR!</v>
      </c>
      <c r="Q1304" s="109" t="str">
        <f>VLOOKUP(A1304,'item dashboard'!A:A,1,0)</f>
        <v>B-T51-BW32</v>
      </c>
      <c r="R1304" s="109"/>
      <c r="S1304" s="109"/>
    </row>
    <row r="1305" ht="12.75" customHeight="1">
      <c r="A1305" s="15" t="s">
        <v>2551</v>
      </c>
      <c r="B1305" s="15" t="s">
        <v>2552</v>
      </c>
      <c r="C1305" s="107">
        <v>0.032</v>
      </c>
      <c r="D1305" s="15" t="s">
        <v>4150</v>
      </c>
      <c r="E1305" s="93">
        <v>7200.0</v>
      </c>
      <c r="F1305" s="93">
        <v>1.0</v>
      </c>
      <c r="G1305" s="93">
        <v>25.61</v>
      </c>
      <c r="H1305" s="93">
        <v>3374.0</v>
      </c>
      <c r="I1305" s="15" t="s">
        <v>4146</v>
      </c>
      <c r="J1305" s="107">
        <v>0.007616</v>
      </c>
      <c r="K1305" s="93">
        <v>2.5</v>
      </c>
      <c r="L1305" s="15" t="s">
        <v>4147</v>
      </c>
      <c r="M1305" s="104" t="str">
        <f t="shared" si="1"/>
        <v>#REF!</v>
      </c>
      <c r="N1305" s="105">
        <f t="shared" si="2"/>
        <v>3373.682155</v>
      </c>
      <c r="O1305" s="108" t="str">
        <f>IFERROR(IF(IF(LEFT(I1305,1)="B",VLOOKUP(A1305,'item dashboard'!A:K,11,0),"")&lt;1,0,IF(LEFT(I1305,1)="b",VLOOKUP(A1305,'item dashboard'!A:K,11,0),"")),"")</f>
        <v/>
      </c>
      <c r="P1305" s="105" t="str">
        <f>IFERROR(VLOOKUP(A1305,[2]Sheet2!$A:$C,3,0),1)</f>
        <v>#ERROR!</v>
      </c>
      <c r="Q1305" s="109" t="str">
        <f>VLOOKUP(A1305,'item dashboard'!A:A,1,0)</f>
        <v>B-T51-GN32</v>
      </c>
      <c r="R1305" s="109"/>
      <c r="S1305" s="109"/>
    </row>
    <row r="1306" ht="12.75" customHeight="1">
      <c r="A1306" s="15" t="s">
        <v>2553</v>
      </c>
      <c r="B1306" s="15" t="s">
        <v>2554</v>
      </c>
      <c r="C1306" s="107">
        <v>0.032</v>
      </c>
      <c r="D1306" s="15" t="s">
        <v>4150</v>
      </c>
      <c r="E1306" s="93">
        <v>7200.0</v>
      </c>
      <c r="F1306" s="93">
        <v>1.0</v>
      </c>
      <c r="G1306" s="93">
        <v>26.0</v>
      </c>
      <c r="H1306" s="93">
        <v>23616.0</v>
      </c>
      <c r="I1306" s="15" t="s">
        <v>4146</v>
      </c>
      <c r="J1306" s="107">
        <v>0.007744</v>
      </c>
      <c r="K1306" s="93">
        <v>2.5</v>
      </c>
      <c r="L1306" s="15" t="s">
        <v>4147</v>
      </c>
      <c r="M1306" s="104" t="str">
        <f t="shared" si="1"/>
        <v>#REF!</v>
      </c>
      <c r="N1306" s="105">
        <f t="shared" si="2"/>
        <v>3323.076923</v>
      </c>
      <c r="O1306" s="108" t="str">
        <f>IFERROR(IF(IF(LEFT(I1306,1)="B",VLOOKUP(A1306,'item dashboard'!A:K,11,0),"")&lt;1,0,IF(LEFT(I1306,1)="b",VLOOKUP(A1306,'item dashboard'!A:K,11,0),"")),"")</f>
        <v/>
      </c>
      <c r="P1306" s="105" t="str">
        <f>IFERROR(VLOOKUP(A1306,[2]Sheet2!$A:$C,3,0),1)</f>
        <v>#ERROR!</v>
      </c>
      <c r="Q1306" s="109" t="str">
        <f>VLOOKUP(A1306,'item dashboard'!A:A,1,0)</f>
        <v>B-T51-GY32</v>
      </c>
      <c r="R1306" s="109"/>
      <c r="S1306" s="109"/>
    </row>
    <row r="1307" ht="12.75" customHeight="1">
      <c r="A1307" s="15" t="s">
        <v>2555</v>
      </c>
      <c r="B1307" s="15" t="s">
        <v>2556</v>
      </c>
      <c r="C1307" s="107">
        <v>0.032</v>
      </c>
      <c r="D1307" s="15" t="s">
        <v>4148</v>
      </c>
      <c r="E1307" s="93">
        <v>3600.0</v>
      </c>
      <c r="F1307" s="93">
        <v>1.0</v>
      </c>
      <c r="G1307" s="93">
        <v>3.6</v>
      </c>
      <c r="H1307" s="93">
        <v>24000.0</v>
      </c>
      <c r="I1307" s="15" t="s">
        <v>2553</v>
      </c>
      <c r="J1307" s="107">
        <v>1.0</v>
      </c>
      <c r="K1307" s="93">
        <v>2.0</v>
      </c>
      <c r="L1307" s="15" t="s">
        <v>4147</v>
      </c>
      <c r="M1307" s="104" t="str">
        <f t="shared" si="1"/>
        <v>#REF!</v>
      </c>
      <c r="N1307" s="105">
        <f t="shared" si="2"/>
        <v>24000</v>
      </c>
      <c r="O1307" s="108">
        <f>IFERROR(IF(IF(LEFT(I1307,1)="B",VLOOKUP(A1307,'item dashboard'!A:K,11,0),"")&lt;1,0,IF(LEFT(I1307,1)="b",VLOOKUP(A1307,'item dashboard'!A:K,11,0),"")),"")</f>
        <v>0</v>
      </c>
      <c r="P1307" s="105" t="str">
        <f>IFERROR(VLOOKUP(A1307,[2]Sheet2!$A:$C,3,0),1)</f>
        <v>#ERROR!</v>
      </c>
      <c r="Q1307" s="109" t="str">
        <f>VLOOKUP(A1307,'item dashboard'!A:A,1,0)</f>
        <v>B-T51-GY32SIDON</v>
      </c>
      <c r="R1307" s="109"/>
      <c r="S1307" s="109"/>
    </row>
    <row r="1308" ht="12.75" customHeight="1">
      <c r="A1308" s="15" t="s">
        <v>2557</v>
      </c>
      <c r="B1308" s="15" t="s">
        <v>2558</v>
      </c>
      <c r="C1308" s="107">
        <v>0.032</v>
      </c>
      <c r="D1308" s="15" t="s">
        <v>4148</v>
      </c>
      <c r="E1308" s="93">
        <v>3600.0</v>
      </c>
      <c r="F1308" s="93">
        <v>1.0</v>
      </c>
      <c r="G1308" s="93">
        <v>3.6</v>
      </c>
      <c r="H1308" s="93">
        <v>24000.0</v>
      </c>
      <c r="I1308" s="15" t="s">
        <v>2553</v>
      </c>
      <c r="J1308" s="107">
        <v>1.0</v>
      </c>
      <c r="K1308" s="93">
        <v>2.0</v>
      </c>
      <c r="L1308" s="15" t="s">
        <v>4147</v>
      </c>
      <c r="M1308" s="104" t="str">
        <f t="shared" si="1"/>
        <v>#REF!</v>
      </c>
      <c r="N1308" s="105">
        <f t="shared" si="2"/>
        <v>24000</v>
      </c>
      <c r="O1308" s="108">
        <f>IFERROR(IF(IF(LEFT(I1308,1)="B",VLOOKUP(A1308,'item dashboard'!A:K,11,0),"")&lt;1,0,IF(LEFT(I1308,1)="b",VLOOKUP(A1308,'item dashboard'!A:K,11,0),"")),"")</f>
        <v>0</v>
      </c>
      <c r="P1308" s="105" t="str">
        <f>IFERROR(VLOOKUP(A1308,[2]Sheet2!$A:$C,3,0),1)</f>
        <v>#ERROR!</v>
      </c>
      <c r="Q1308" s="109" t="str">
        <f>VLOOKUP(A1308,'item dashboard'!A:A,1,0)</f>
        <v>B-T51-GY32SIDON-L</v>
      </c>
      <c r="R1308" s="109"/>
      <c r="S1308" s="109"/>
    </row>
    <row r="1309" ht="12.75" customHeight="1">
      <c r="A1309" s="15" t="s">
        <v>2559</v>
      </c>
      <c r="B1309" s="15" t="s">
        <v>2544</v>
      </c>
      <c r="C1309" s="107">
        <v>0.032</v>
      </c>
      <c r="D1309" s="15" t="s">
        <v>4158</v>
      </c>
      <c r="E1309" s="93">
        <v>7200.0</v>
      </c>
      <c r="F1309" s="93">
        <v>1.0</v>
      </c>
      <c r="G1309" s="93">
        <v>26.0</v>
      </c>
      <c r="H1309" s="93">
        <v>23262.0</v>
      </c>
      <c r="I1309" s="15" t="s">
        <v>4146</v>
      </c>
      <c r="J1309" s="107">
        <v>0.008</v>
      </c>
      <c r="K1309" s="93">
        <v>2.5</v>
      </c>
      <c r="L1309" s="15" t="s">
        <v>4147</v>
      </c>
      <c r="M1309" s="104" t="str">
        <f t="shared" si="1"/>
        <v>#REF!</v>
      </c>
      <c r="N1309" s="105">
        <f t="shared" si="2"/>
        <v>3323.076923</v>
      </c>
      <c r="O1309" s="108" t="str">
        <f>IFERROR(IF(IF(LEFT(I1309,1)="B",VLOOKUP(A1309,'item dashboard'!A:K,11,0),"")&lt;1,0,IF(LEFT(I1309,1)="b",VLOOKUP(A1309,'item dashboard'!A:K,11,0),"")),"")</f>
        <v/>
      </c>
      <c r="P1309" s="105" t="str">
        <f>IFERROR(VLOOKUP(A1309,[2]Sheet2!$A:$C,3,0),1)</f>
        <v>#ERROR!</v>
      </c>
      <c r="Q1309" s="109" t="str">
        <f>VLOOKUP(A1309,'item dashboard'!A:A,1,0)</f>
        <v>B-T51-N32</v>
      </c>
      <c r="R1309" s="109"/>
      <c r="S1309" s="109"/>
    </row>
    <row r="1310" ht="12.75" customHeight="1">
      <c r="A1310" s="15" t="s">
        <v>2560</v>
      </c>
      <c r="B1310" s="15" t="s">
        <v>2561</v>
      </c>
      <c r="C1310" s="107">
        <v>0.032</v>
      </c>
      <c r="D1310" s="15" t="s">
        <v>4150</v>
      </c>
      <c r="E1310" s="93">
        <v>7200.0</v>
      </c>
      <c r="F1310" s="93">
        <v>1.0</v>
      </c>
      <c r="G1310" s="93">
        <v>25.61</v>
      </c>
      <c r="H1310" s="93">
        <v>3374.0</v>
      </c>
      <c r="I1310" s="15" t="s">
        <v>4146</v>
      </c>
      <c r="J1310" s="107">
        <v>0.008</v>
      </c>
      <c r="K1310" s="93">
        <v>2.5</v>
      </c>
      <c r="L1310" s="15" t="s">
        <v>4147</v>
      </c>
      <c r="M1310" s="104" t="str">
        <f t="shared" si="1"/>
        <v>#REF!</v>
      </c>
      <c r="N1310" s="105">
        <f t="shared" si="2"/>
        <v>3373.682155</v>
      </c>
      <c r="O1310" s="108" t="str">
        <f>IFERROR(IF(IF(LEFT(I1310,1)="B",VLOOKUP(A1310,'item dashboard'!A:K,11,0),"")&lt;1,0,IF(LEFT(I1310,1)="b",VLOOKUP(A1310,'item dashboard'!A:K,11,0),"")),"")</f>
        <v/>
      </c>
      <c r="P1310" s="105" t="str">
        <f>IFERROR(VLOOKUP(A1310,[2]Sheet2!$A:$C,3,0),1)</f>
        <v>#ERROR!</v>
      </c>
      <c r="Q1310" s="109" t="str">
        <f>VLOOKUP(A1310,'item dashboard'!A:A,1,0)</f>
        <v>B-T51-N32SANIGO</v>
      </c>
      <c r="R1310" s="109"/>
      <c r="S1310" s="109"/>
    </row>
    <row r="1311" ht="12.75" customHeight="1">
      <c r="A1311" s="15" t="s">
        <v>2562</v>
      </c>
      <c r="B1311" s="15" t="s">
        <v>2563</v>
      </c>
      <c r="C1311" s="107">
        <v>0.032</v>
      </c>
      <c r="D1311" s="15" t="s">
        <v>4150</v>
      </c>
      <c r="E1311" s="93">
        <v>7200.0</v>
      </c>
      <c r="F1311" s="93">
        <v>1.0</v>
      </c>
      <c r="G1311" s="93">
        <v>26.0</v>
      </c>
      <c r="H1311" s="93">
        <v>23616.0</v>
      </c>
      <c r="I1311" s="15" t="s">
        <v>4146</v>
      </c>
      <c r="J1311" s="107">
        <v>0.00768</v>
      </c>
      <c r="K1311" s="93">
        <v>2.5</v>
      </c>
      <c r="L1311" s="15" t="s">
        <v>4147</v>
      </c>
      <c r="M1311" s="104" t="str">
        <f t="shared" si="1"/>
        <v>#REF!</v>
      </c>
      <c r="N1311" s="105">
        <f t="shared" si="2"/>
        <v>3323.076923</v>
      </c>
      <c r="O1311" s="108" t="str">
        <f>IFERROR(IF(IF(LEFT(I1311,1)="B",VLOOKUP(A1311,'item dashboard'!A:K,11,0),"")&lt;1,0,IF(LEFT(I1311,1)="b",VLOOKUP(A1311,'item dashboard'!A:K,11,0),"")),"")</f>
        <v/>
      </c>
      <c r="P1311" s="105" t="str">
        <f>IFERROR(VLOOKUP(A1311,[2]Sheet2!$A:$C,3,0),1)</f>
        <v>#ERROR!</v>
      </c>
      <c r="Q1311" s="109" t="str">
        <f>VLOOKUP(A1311,'item dashboard'!A:A,1,0)</f>
        <v>B-T51-O32</v>
      </c>
      <c r="R1311" s="109"/>
      <c r="S1311" s="109"/>
    </row>
    <row r="1312" ht="12.75" customHeight="1">
      <c r="A1312" s="15" t="s">
        <v>2564</v>
      </c>
      <c r="B1312" s="15" t="s">
        <v>2565</v>
      </c>
      <c r="C1312" s="107">
        <v>0.032</v>
      </c>
      <c r="D1312" s="15" t="s">
        <v>4148</v>
      </c>
      <c r="E1312" s="93">
        <v>3600.0</v>
      </c>
      <c r="F1312" s="93">
        <v>1.0</v>
      </c>
      <c r="G1312" s="93">
        <v>3.6</v>
      </c>
      <c r="H1312" s="93">
        <v>24000.0</v>
      </c>
      <c r="I1312" s="15" t="s">
        <v>2562</v>
      </c>
      <c r="J1312" s="107">
        <v>1.0</v>
      </c>
      <c r="K1312" s="93">
        <v>2.0</v>
      </c>
      <c r="L1312" s="15" t="s">
        <v>4147</v>
      </c>
      <c r="M1312" s="104" t="str">
        <f t="shared" si="1"/>
        <v>#REF!</v>
      </c>
      <c r="N1312" s="105">
        <f t="shared" si="2"/>
        <v>24000</v>
      </c>
      <c r="O1312" s="108">
        <f>IFERROR(IF(IF(LEFT(I1312,1)="B",VLOOKUP(A1312,'item dashboard'!A:K,11,0),"")&lt;1,0,IF(LEFT(I1312,1)="b",VLOOKUP(A1312,'item dashboard'!A:K,11,0),"")),"")</f>
        <v>0</v>
      </c>
      <c r="P1312" s="105" t="str">
        <f>IFERROR(VLOOKUP(A1312,[2]Sheet2!$A:$C,3,0),1)</f>
        <v>#ERROR!</v>
      </c>
      <c r="Q1312" s="109" t="str">
        <f>VLOOKUP(A1312,'item dashboard'!A:A,1,0)</f>
        <v>B-T51-O32MAROO</v>
      </c>
      <c r="R1312" s="109"/>
      <c r="S1312" s="109"/>
    </row>
    <row r="1313" ht="12.75" customHeight="1">
      <c r="A1313" s="15" t="s">
        <v>2566</v>
      </c>
      <c r="B1313" s="15" t="s">
        <v>2567</v>
      </c>
      <c r="C1313" s="107">
        <v>0.032</v>
      </c>
      <c r="D1313" s="15" t="s">
        <v>4150</v>
      </c>
      <c r="E1313" s="93">
        <v>7200.0</v>
      </c>
      <c r="F1313" s="93">
        <v>1.0</v>
      </c>
      <c r="G1313" s="93">
        <v>25.61</v>
      </c>
      <c r="H1313" s="93">
        <v>3374.0</v>
      </c>
      <c r="I1313" s="15" t="s">
        <v>4146</v>
      </c>
      <c r="J1313" s="107">
        <v>0.00768</v>
      </c>
      <c r="K1313" s="93">
        <v>2.5</v>
      </c>
      <c r="L1313" s="15" t="s">
        <v>4147</v>
      </c>
      <c r="M1313" s="104" t="str">
        <f t="shared" si="1"/>
        <v>#REF!</v>
      </c>
      <c r="N1313" s="105">
        <f t="shared" si="2"/>
        <v>3373.682155</v>
      </c>
      <c r="O1313" s="108" t="str">
        <f>IFERROR(IF(IF(LEFT(I1313,1)="B",VLOOKUP(A1313,'item dashboard'!A:K,11,0),"")&lt;1,0,IF(LEFT(I1313,1)="b",VLOOKUP(A1313,'item dashboard'!A:K,11,0),"")),"")</f>
        <v/>
      </c>
      <c r="P1313" s="105" t="str">
        <f>IFERROR(VLOOKUP(A1313,[2]Sheet2!$A:$C,3,0),1)</f>
        <v>#ERROR!</v>
      </c>
      <c r="Q1313" s="109" t="str">
        <f>VLOOKUP(A1313,'item dashboard'!A:A,1,0)</f>
        <v>B-T51-PK32</v>
      </c>
      <c r="R1313" s="109"/>
      <c r="S1313" s="109"/>
    </row>
    <row r="1314" ht="12.75" customHeight="1">
      <c r="A1314" s="15" t="s">
        <v>2568</v>
      </c>
      <c r="B1314" s="15" t="s">
        <v>2569</v>
      </c>
      <c r="C1314" s="107">
        <v>0.032</v>
      </c>
      <c r="D1314" s="15" t="s">
        <v>4148</v>
      </c>
      <c r="E1314" s="93">
        <v>3600.0</v>
      </c>
      <c r="F1314" s="93">
        <v>1.0</v>
      </c>
      <c r="G1314" s="93">
        <v>3.6</v>
      </c>
      <c r="H1314" s="93">
        <v>24000.0</v>
      </c>
      <c r="I1314" s="15" t="s">
        <v>2566</v>
      </c>
      <c r="J1314" s="107">
        <v>1.0</v>
      </c>
      <c r="K1314" s="93">
        <v>2.0</v>
      </c>
      <c r="L1314" s="15" t="s">
        <v>4147</v>
      </c>
      <c r="M1314" s="104" t="str">
        <f t="shared" si="1"/>
        <v>#REF!</v>
      </c>
      <c r="N1314" s="105">
        <f t="shared" si="2"/>
        <v>24000</v>
      </c>
      <c r="O1314" s="108">
        <f>IFERROR(IF(IF(LEFT(I1314,1)="B",VLOOKUP(A1314,'item dashboard'!A:K,11,0),"")&lt;1,0,IF(LEFT(I1314,1)="b",VLOOKUP(A1314,'item dashboard'!A:K,11,0),"")),"")</f>
        <v>0</v>
      </c>
      <c r="P1314" s="105" t="str">
        <f>IFERROR(VLOOKUP(A1314,[2]Sheet2!$A:$C,3,0),1)</f>
        <v>#ERROR!</v>
      </c>
      <c r="Q1314" s="109" t="str">
        <f>VLOOKUP(A1314,'item dashboard'!A:A,1,0)</f>
        <v>B-T51-PK32TRUE</v>
      </c>
      <c r="R1314" s="109"/>
      <c r="S1314" s="109"/>
    </row>
    <row r="1315" ht="12.75" customHeight="1">
      <c r="A1315" s="15" t="s">
        <v>2570</v>
      </c>
      <c r="B1315" s="15" t="s">
        <v>2571</v>
      </c>
      <c r="C1315" s="107">
        <v>0.032</v>
      </c>
      <c r="D1315" s="15" t="s">
        <v>4150</v>
      </c>
      <c r="E1315" s="93">
        <v>7200.0</v>
      </c>
      <c r="F1315" s="93">
        <v>1.0</v>
      </c>
      <c r="G1315" s="93">
        <v>25.61</v>
      </c>
      <c r="H1315" s="93">
        <v>3374.0</v>
      </c>
      <c r="I1315" s="15" t="s">
        <v>4146</v>
      </c>
      <c r="J1315" s="107">
        <v>0.007616</v>
      </c>
      <c r="K1315" s="93">
        <v>2.5</v>
      </c>
      <c r="L1315" s="15" t="s">
        <v>4147</v>
      </c>
      <c r="M1315" s="104" t="str">
        <f t="shared" si="1"/>
        <v>#REF!</v>
      </c>
      <c r="N1315" s="105">
        <f t="shared" si="2"/>
        <v>3373.682155</v>
      </c>
      <c r="O1315" s="108" t="str">
        <f>IFERROR(IF(IF(LEFT(I1315,1)="B",VLOOKUP(A1315,'item dashboard'!A:K,11,0),"")&lt;1,0,IF(LEFT(I1315,1)="b",VLOOKUP(A1315,'item dashboard'!A:K,11,0),"")),"")</f>
        <v/>
      </c>
      <c r="P1315" s="105" t="str">
        <f>IFERROR(VLOOKUP(A1315,[2]Sheet2!$A:$C,3,0),1)</f>
        <v>#ERROR!</v>
      </c>
      <c r="Q1315" s="109" t="str">
        <f>VLOOKUP(A1315,'item dashboard'!A:A,1,0)</f>
        <v>B-T51-PUR32</v>
      </c>
      <c r="R1315" s="109"/>
      <c r="S1315" s="109"/>
    </row>
    <row r="1316" ht="12.75" customHeight="1">
      <c r="A1316" s="15" t="s">
        <v>2572</v>
      </c>
      <c r="B1316" s="15" t="s">
        <v>2573</v>
      </c>
      <c r="C1316" s="107">
        <v>0.032</v>
      </c>
      <c r="D1316" s="15" t="s">
        <v>4150</v>
      </c>
      <c r="E1316" s="93">
        <v>7200.0</v>
      </c>
      <c r="F1316" s="93">
        <v>1.0</v>
      </c>
      <c r="G1316" s="93">
        <v>25.61</v>
      </c>
      <c r="H1316" s="93">
        <v>3374.0</v>
      </c>
      <c r="I1316" s="15" t="s">
        <v>4146</v>
      </c>
      <c r="J1316" s="107">
        <v>0.007616</v>
      </c>
      <c r="K1316" s="93">
        <v>2.5</v>
      </c>
      <c r="L1316" s="15" t="s">
        <v>4147</v>
      </c>
      <c r="M1316" s="104" t="str">
        <f t="shared" si="1"/>
        <v>#REF!</v>
      </c>
      <c r="N1316" s="105">
        <f t="shared" si="2"/>
        <v>3373.682155</v>
      </c>
      <c r="O1316" s="108" t="str">
        <f>IFERROR(IF(IF(LEFT(I1316,1)="B",VLOOKUP(A1316,'item dashboard'!A:K,11,0),"")&lt;1,0,IF(LEFT(I1316,1)="b",VLOOKUP(A1316,'item dashboard'!A:K,11,0),"")),"")</f>
        <v/>
      </c>
      <c r="P1316" s="105" t="str">
        <f>IFERROR(VLOOKUP(A1316,[2]Sheet2!$A:$C,3,0),1)</f>
        <v>#ERROR!</v>
      </c>
      <c r="Q1316" s="109" t="str">
        <f>VLOOKUP(A1316,'item dashboard'!A:A,1,0)</f>
        <v>B-T51-RD32</v>
      </c>
      <c r="R1316" s="109"/>
      <c r="S1316" s="109"/>
    </row>
    <row r="1317" ht="12.75" customHeight="1">
      <c r="A1317" s="15" t="s">
        <v>152</v>
      </c>
      <c r="B1317" s="15" t="s">
        <v>2546</v>
      </c>
      <c r="C1317" s="107">
        <v>0.032</v>
      </c>
      <c r="D1317" s="15" t="s">
        <v>4150</v>
      </c>
      <c r="E1317" s="93">
        <v>7200.0</v>
      </c>
      <c r="F1317" s="93">
        <v>1.0</v>
      </c>
      <c r="G1317" s="93">
        <v>26.0</v>
      </c>
      <c r="H1317" s="93">
        <v>23262.0</v>
      </c>
      <c r="I1317" s="15" t="s">
        <v>4151</v>
      </c>
      <c r="J1317" s="107">
        <v>0.007552</v>
      </c>
      <c r="K1317" s="93">
        <v>2.5</v>
      </c>
      <c r="L1317" s="15" t="s">
        <v>4200</v>
      </c>
      <c r="M1317" s="104" t="str">
        <f t="shared" si="1"/>
        <v>#REF!</v>
      </c>
      <c r="N1317" s="105">
        <f t="shared" si="2"/>
        <v>3323.076923</v>
      </c>
      <c r="O1317" s="108" t="str">
        <f>IFERROR(IF(IF(LEFT(I1317,1)="B",VLOOKUP(A1317,'item dashboard'!A:K,11,0),"")&lt;1,0,IF(LEFT(I1317,1)="b",VLOOKUP(A1317,'item dashboard'!A:K,11,0),"")),"")</f>
        <v/>
      </c>
      <c r="P1317" s="105" t="str">
        <f>IFERROR(VLOOKUP(A1317,[2]Sheet2!$A:$C,3,0),1)</f>
        <v>#ERROR!</v>
      </c>
      <c r="Q1317" s="109" t="str">
        <f>VLOOKUP(A1317,'item dashboard'!A:A,1,0)</f>
        <v>B-T51-W32</v>
      </c>
      <c r="R1317" s="109"/>
      <c r="S1317" s="109"/>
    </row>
    <row r="1318" ht="12.75" customHeight="1">
      <c r="A1318" s="15" t="s">
        <v>2576</v>
      </c>
      <c r="B1318" s="15" t="s">
        <v>2577</v>
      </c>
      <c r="C1318" s="107">
        <v>0.032</v>
      </c>
      <c r="D1318" s="15" t="s">
        <v>4148</v>
      </c>
      <c r="E1318" s="93">
        <v>3600.0</v>
      </c>
      <c r="F1318" s="93">
        <v>1.0</v>
      </c>
      <c r="G1318" s="93">
        <v>3.6</v>
      </c>
      <c r="H1318" s="93">
        <v>24000.0</v>
      </c>
      <c r="I1318" s="15" t="s">
        <v>152</v>
      </c>
      <c r="J1318" s="107">
        <v>1.0</v>
      </c>
      <c r="K1318" s="93">
        <v>2.0</v>
      </c>
      <c r="L1318" s="15" t="s">
        <v>4147</v>
      </c>
      <c r="M1318" s="104" t="str">
        <f t="shared" si="1"/>
        <v>#REF!</v>
      </c>
      <c r="N1318" s="105">
        <f t="shared" si="2"/>
        <v>24000</v>
      </c>
      <c r="O1318" s="108">
        <f>IFERROR(IF(IF(LEFT(I1318,1)="B",VLOOKUP(A1318,'item dashboard'!A:K,11,0),"")&lt;1,0,IF(LEFT(I1318,1)="b",VLOOKUP(A1318,'item dashboard'!A:K,11,0),"")),"")</f>
        <v>0</v>
      </c>
      <c r="P1318" s="105" t="str">
        <f>IFERROR(VLOOKUP(A1318,[2]Sheet2!$A:$C,3,0),1)</f>
        <v>#ERROR!</v>
      </c>
      <c r="Q1318" s="109" t="str">
        <f>VLOOKUP(A1318,'item dashboard'!A:A,1,0)</f>
        <v>B-T51-W32-KWOOD</v>
      </c>
      <c r="R1318" s="109"/>
      <c r="S1318" s="109"/>
    </row>
    <row r="1319" ht="12.75" customHeight="1">
      <c r="A1319" s="15" t="s">
        <v>2574</v>
      </c>
      <c r="B1319" s="15" t="s">
        <v>2575</v>
      </c>
      <c r="C1319" s="107">
        <v>0.032</v>
      </c>
      <c r="D1319" s="15" t="s">
        <v>4148</v>
      </c>
      <c r="E1319" s="93">
        <v>3600.0</v>
      </c>
      <c r="F1319" s="93">
        <v>1.0</v>
      </c>
      <c r="G1319" s="93">
        <v>4.0</v>
      </c>
      <c r="H1319" s="93">
        <v>168000.0</v>
      </c>
      <c r="I1319" s="15" t="s">
        <v>152</v>
      </c>
      <c r="J1319" s="107">
        <v>1.0</v>
      </c>
      <c r="K1319" s="93">
        <v>2.0</v>
      </c>
      <c r="L1319" s="15" t="s">
        <v>4147</v>
      </c>
      <c r="M1319" s="104" t="str">
        <f t="shared" si="1"/>
        <v>#REF!</v>
      </c>
      <c r="N1319" s="105">
        <f t="shared" si="2"/>
        <v>21600</v>
      </c>
      <c r="O1319" s="108">
        <f>IFERROR(IF(IF(LEFT(I1319,1)="B",VLOOKUP(A1319,'item dashboard'!A:K,11,0),"")&lt;1,0,IF(LEFT(I1319,1)="b",VLOOKUP(A1319,'item dashboard'!A:K,11,0),"")),"")</f>
        <v>0</v>
      </c>
      <c r="P1319" s="105" t="str">
        <f>IFERROR(VLOOKUP(A1319,[2]Sheet2!$A:$C,3,0),1)</f>
        <v>#ERROR!</v>
      </c>
      <c r="Q1319" s="109" t="str">
        <f>VLOOKUP(A1319,'item dashboard'!A:A,1,0)</f>
        <v>B-T51-W32EXPRE</v>
      </c>
      <c r="R1319" s="109"/>
      <c r="S1319" s="109"/>
    </row>
    <row r="1320" ht="12.75" customHeight="1">
      <c r="A1320" s="15" t="s">
        <v>2578</v>
      </c>
      <c r="B1320" s="15" t="s">
        <v>313</v>
      </c>
      <c r="C1320" s="107">
        <v>0.032</v>
      </c>
      <c r="D1320" s="15" t="s">
        <v>4148</v>
      </c>
      <c r="E1320" s="93">
        <v>3600.0</v>
      </c>
      <c r="F1320" s="93">
        <v>1.0</v>
      </c>
      <c r="G1320" s="93">
        <v>1.0</v>
      </c>
      <c r="H1320" s="93">
        <v>168000.0</v>
      </c>
      <c r="I1320" s="15" t="s">
        <v>152</v>
      </c>
      <c r="J1320" s="107">
        <v>1.0</v>
      </c>
      <c r="K1320" s="93">
        <v>0.0</v>
      </c>
      <c r="L1320" s="15" t="s">
        <v>4147</v>
      </c>
      <c r="M1320" s="104" t="str">
        <f t="shared" si="1"/>
        <v>#REF!</v>
      </c>
      <c r="N1320" s="105">
        <f t="shared" si="2"/>
        <v>86400</v>
      </c>
      <c r="O1320" s="108">
        <f>IFERROR(IF(IF(LEFT(I1320,1)="B",VLOOKUP(A1320,'item dashboard'!A:K,11,0),"")&lt;1,0,IF(LEFT(I1320,1)="b",VLOOKUP(A1320,'item dashboard'!A:K,11,0),"")),"")</f>
        <v>0</v>
      </c>
      <c r="P1320" s="105" t="str">
        <f>IFERROR(VLOOKUP(A1320,[2]Sheet2!$A:$C,3,0),1)</f>
        <v>#ERROR!</v>
      </c>
      <c r="Q1320" s="109" t="str">
        <f>VLOOKUP(A1320,'item dashboard'!A:A,1,0)</f>
        <v>B-T51-W32PNT</v>
      </c>
      <c r="R1320" s="109"/>
      <c r="S1320" s="109"/>
    </row>
    <row r="1321" ht="12.75" customHeight="1">
      <c r="A1321" s="15" t="s">
        <v>2579</v>
      </c>
      <c r="B1321" s="15" t="s">
        <v>2580</v>
      </c>
      <c r="C1321" s="107">
        <v>0.032</v>
      </c>
      <c r="D1321" s="15" t="s">
        <v>4148</v>
      </c>
      <c r="E1321" s="93">
        <v>3600.0</v>
      </c>
      <c r="F1321" s="93">
        <v>1.0</v>
      </c>
      <c r="G1321" s="93">
        <v>3.6</v>
      </c>
      <c r="H1321" s="93">
        <v>24000.0</v>
      </c>
      <c r="I1321" s="15" t="s">
        <v>152</v>
      </c>
      <c r="J1321" s="107">
        <v>1.0</v>
      </c>
      <c r="K1321" s="93">
        <v>2.0</v>
      </c>
      <c r="L1321" s="15" t="s">
        <v>4147</v>
      </c>
      <c r="M1321" s="104" t="str">
        <f t="shared" si="1"/>
        <v>#REF!</v>
      </c>
      <c r="N1321" s="105">
        <f t="shared" si="2"/>
        <v>24000</v>
      </c>
      <c r="O1321" s="108">
        <f>IFERROR(IF(IF(LEFT(I1321,1)="B",VLOOKUP(A1321,'item dashboard'!A:K,11,0),"")&lt;1,0,IF(LEFT(I1321,1)="b",VLOOKUP(A1321,'item dashboard'!A:K,11,0),"")),"")</f>
        <v>0</v>
      </c>
      <c r="P1321" s="105" t="str">
        <f>IFERROR(VLOOKUP(A1321,[2]Sheet2!$A:$C,3,0),1)</f>
        <v>#ERROR!</v>
      </c>
      <c r="Q1321" s="109" t="str">
        <f>VLOOKUP(A1321,'item dashboard'!A:A,1,0)</f>
        <v>B-T51-W32PWOOD</v>
      </c>
      <c r="R1321" s="109"/>
      <c r="S1321" s="109"/>
    </row>
    <row r="1322" ht="12.75" customHeight="1">
      <c r="A1322" s="15" t="s">
        <v>2581</v>
      </c>
      <c r="B1322" s="15" t="s">
        <v>2582</v>
      </c>
      <c r="C1322" s="107">
        <v>0.032</v>
      </c>
      <c r="D1322" s="15" t="s">
        <v>4148</v>
      </c>
      <c r="E1322" s="93">
        <v>3600.0</v>
      </c>
      <c r="F1322" s="93">
        <v>1.0</v>
      </c>
      <c r="G1322" s="93">
        <v>3.6</v>
      </c>
      <c r="H1322" s="93">
        <v>24000.0</v>
      </c>
      <c r="I1322" s="15" t="s">
        <v>152</v>
      </c>
      <c r="J1322" s="107">
        <v>1.0</v>
      </c>
      <c r="K1322" s="93">
        <v>2.0</v>
      </c>
      <c r="L1322" s="15" t="s">
        <v>4147</v>
      </c>
      <c r="M1322" s="104" t="str">
        <f t="shared" si="1"/>
        <v>#REF!</v>
      </c>
      <c r="N1322" s="105">
        <f t="shared" si="2"/>
        <v>24000</v>
      </c>
      <c r="O1322" s="108">
        <f>IFERROR(IF(IF(LEFT(I1322,1)="B",VLOOKUP(A1322,'item dashboard'!A:K,11,0),"")&lt;1,0,IF(LEFT(I1322,1)="b",VLOOKUP(A1322,'item dashboard'!A:K,11,0),"")),"")</f>
        <v>0</v>
      </c>
      <c r="P1322" s="105" t="str">
        <f>IFERROR(VLOOKUP(A1322,[2]Sheet2!$A:$C,3,0),1)</f>
        <v>#ERROR!</v>
      </c>
      <c r="Q1322" s="109" t="str">
        <f>VLOOKUP(A1322,'item dashboard'!A:A,1,0)</f>
        <v>B-T51-W32RING</v>
      </c>
      <c r="R1322" s="109"/>
      <c r="S1322" s="109"/>
    </row>
    <row r="1323" ht="12.75" customHeight="1">
      <c r="A1323" s="15" t="s">
        <v>2583</v>
      </c>
      <c r="B1323" s="15" t="s">
        <v>2584</v>
      </c>
      <c r="C1323" s="107">
        <v>0.032</v>
      </c>
      <c r="D1323" s="15" t="s">
        <v>4158</v>
      </c>
      <c r="E1323" s="93">
        <v>7200.0</v>
      </c>
      <c r="F1323" s="93">
        <v>1.0</v>
      </c>
      <c r="G1323" s="93">
        <v>25.8</v>
      </c>
      <c r="H1323" s="93">
        <v>3349.0</v>
      </c>
      <c r="I1323" s="15" t="s">
        <v>4146</v>
      </c>
      <c r="J1323" s="107">
        <v>0.015552</v>
      </c>
      <c r="K1323" s="93">
        <v>2.5</v>
      </c>
      <c r="L1323" s="15" t="s">
        <v>4149</v>
      </c>
      <c r="M1323" s="104" t="str">
        <f t="shared" si="1"/>
        <v>#REF!</v>
      </c>
      <c r="N1323" s="105">
        <f t="shared" si="2"/>
        <v>3348.837209</v>
      </c>
      <c r="O1323" s="108" t="str">
        <f>IFERROR(IF(IF(LEFT(I1323,1)="B",VLOOKUP(A1323,'item dashboard'!A:K,11,0),"")&lt;1,0,IF(LEFT(I1323,1)="b",VLOOKUP(A1323,'item dashboard'!A:K,11,0),"")),"")</f>
        <v/>
      </c>
      <c r="P1323" s="105" t="str">
        <f>IFERROR(VLOOKUP(A1323,[2]Sheet2!$A:$C,3,0),1)</f>
        <v>#ERROR!</v>
      </c>
      <c r="Q1323" s="109" t="str">
        <f>VLOOKUP(A1323,'item dashboard'!A:A,1,0)</f>
        <v>B-T51-W32SANIGO</v>
      </c>
      <c r="R1323" s="109"/>
      <c r="S1323" s="109"/>
    </row>
    <row r="1324" ht="12.75" customHeight="1">
      <c r="A1324" s="15" t="s">
        <v>2585</v>
      </c>
      <c r="B1324" s="15" t="s">
        <v>2586</v>
      </c>
      <c r="C1324" s="107">
        <v>0.032</v>
      </c>
      <c r="D1324" s="15" t="s">
        <v>4148</v>
      </c>
      <c r="E1324" s="93">
        <v>3600.0</v>
      </c>
      <c r="F1324" s="93">
        <v>1.0</v>
      </c>
      <c r="G1324" s="93">
        <v>3.6</v>
      </c>
      <c r="H1324" s="93">
        <v>24000.0</v>
      </c>
      <c r="I1324" s="15" t="s">
        <v>152</v>
      </c>
      <c r="J1324" s="107">
        <v>1.0</v>
      </c>
      <c r="K1324" s="93">
        <v>2.0</v>
      </c>
      <c r="L1324" s="15" t="s">
        <v>4149</v>
      </c>
      <c r="M1324" s="104" t="str">
        <f t="shared" si="1"/>
        <v>#REF!</v>
      </c>
      <c r="N1324" s="105">
        <f t="shared" si="2"/>
        <v>24000</v>
      </c>
      <c r="O1324" s="108">
        <f>IFERROR(IF(IF(LEFT(I1324,1)="B",VLOOKUP(A1324,'item dashboard'!A:K,11,0),"")&lt;1,0,IF(LEFT(I1324,1)="b",VLOOKUP(A1324,'item dashboard'!A:K,11,0),"")),"")</f>
        <v>0</v>
      </c>
      <c r="P1324" s="105" t="str">
        <f>IFERROR(VLOOKUP(A1324,[2]Sheet2!$A:$C,3,0),1)</f>
        <v>#ERROR!</v>
      </c>
      <c r="Q1324" s="109" t="str">
        <f>VLOOKUP(A1324,'item dashboard'!A:A,1,0)</f>
        <v>B-T51-W32SIDON</v>
      </c>
      <c r="R1324" s="109"/>
      <c r="S1324" s="109"/>
    </row>
    <row r="1325" ht="12.75" customHeight="1">
      <c r="A1325" s="15" t="s">
        <v>2587</v>
      </c>
      <c r="B1325" s="15" t="s">
        <v>2588</v>
      </c>
      <c r="C1325" s="107">
        <v>0.032</v>
      </c>
      <c r="D1325" s="15" t="s">
        <v>4148</v>
      </c>
      <c r="E1325" s="93">
        <v>3600.0</v>
      </c>
      <c r="F1325" s="93">
        <v>1.0</v>
      </c>
      <c r="G1325" s="93">
        <v>4.0</v>
      </c>
      <c r="H1325" s="93">
        <v>168000.0</v>
      </c>
      <c r="I1325" s="15" t="s">
        <v>152</v>
      </c>
      <c r="J1325" s="107">
        <v>1.0</v>
      </c>
      <c r="K1325" s="93">
        <v>2.0</v>
      </c>
      <c r="L1325" s="15" t="s">
        <v>4147</v>
      </c>
      <c r="M1325" s="104" t="str">
        <f t="shared" si="1"/>
        <v>#REF!</v>
      </c>
      <c r="N1325" s="105">
        <f t="shared" si="2"/>
        <v>21600</v>
      </c>
      <c r="O1325" s="108">
        <f>IFERROR(IF(IF(LEFT(I1325,1)="B",VLOOKUP(A1325,'item dashboard'!A:K,11,0),"")&lt;1,0,IF(LEFT(I1325,1)="b",VLOOKUP(A1325,'item dashboard'!A:K,11,0),"")),"")</f>
        <v>0</v>
      </c>
      <c r="P1325" s="105" t="str">
        <f>IFERROR(VLOOKUP(A1325,[2]Sheet2!$A:$C,3,0),1)</f>
        <v>#ERROR!</v>
      </c>
      <c r="Q1325" s="109" t="str">
        <f>VLOOKUP(A1325,'item dashboard'!A:A,1,0)</f>
        <v>B-T51-W32TRI</v>
      </c>
      <c r="R1325" s="109"/>
      <c r="S1325" s="109"/>
    </row>
    <row r="1326" ht="12.75" customHeight="1">
      <c r="A1326" s="15" t="s">
        <v>2589</v>
      </c>
      <c r="B1326" s="15" t="s">
        <v>2590</v>
      </c>
      <c r="C1326" s="107">
        <v>0.032</v>
      </c>
      <c r="D1326" s="15" t="s">
        <v>4150</v>
      </c>
      <c r="E1326" s="93">
        <v>7200.0</v>
      </c>
      <c r="F1326" s="93">
        <v>1.0</v>
      </c>
      <c r="G1326" s="93">
        <v>25.61</v>
      </c>
      <c r="H1326" s="93">
        <v>3374.0</v>
      </c>
      <c r="I1326" s="15" t="s">
        <v>4146</v>
      </c>
      <c r="J1326" s="107">
        <v>0.007616</v>
      </c>
      <c r="K1326" s="93">
        <v>2.5</v>
      </c>
      <c r="L1326" s="15" t="s">
        <v>4147</v>
      </c>
      <c r="M1326" s="104" t="str">
        <f t="shared" si="1"/>
        <v>#REF!</v>
      </c>
      <c r="N1326" s="105">
        <f t="shared" si="2"/>
        <v>3373.682155</v>
      </c>
      <c r="O1326" s="108" t="str">
        <f>IFERROR(IF(IF(LEFT(I1326,1)="B",VLOOKUP(A1326,'item dashboard'!A:K,11,0),"")&lt;1,0,IF(LEFT(I1326,1)="b",VLOOKUP(A1326,'item dashboard'!A:K,11,0),"")),"")</f>
        <v/>
      </c>
      <c r="P1326" s="105" t="str">
        <f>IFERROR(VLOOKUP(A1326,[2]Sheet2!$A:$C,3,0),1)</f>
        <v>#ERROR!</v>
      </c>
      <c r="Q1326" s="109" t="str">
        <f>VLOOKUP(A1326,'item dashboard'!A:A,1,0)</f>
        <v>B-T51-Y32</v>
      </c>
      <c r="R1326" s="109"/>
      <c r="S1326" s="109"/>
    </row>
    <row r="1327" ht="12.75" customHeight="1">
      <c r="A1327" s="15" t="s">
        <v>38</v>
      </c>
      <c r="B1327" s="15" t="s">
        <v>2591</v>
      </c>
      <c r="C1327" s="107">
        <v>0.025</v>
      </c>
      <c r="D1327" s="15" t="s">
        <v>4158</v>
      </c>
      <c r="E1327" s="93">
        <v>7200.0</v>
      </c>
      <c r="F1327" s="93">
        <v>1.0</v>
      </c>
      <c r="G1327" s="93">
        <v>21.0</v>
      </c>
      <c r="H1327" s="93">
        <v>28800.0</v>
      </c>
      <c r="I1327" s="15" t="s">
        <v>4146</v>
      </c>
      <c r="J1327" s="107">
        <v>0.0059</v>
      </c>
      <c r="K1327" s="93">
        <v>2.5</v>
      </c>
      <c r="L1327" s="15" t="s">
        <v>4147</v>
      </c>
      <c r="M1327" s="104" t="str">
        <f t="shared" si="1"/>
        <v>#REF!</v>
      </c>
      <c r="N1327" s="105">
        <f t="shared" si="2"/>
        <v>4114.285714</v>
      </c>
      <c r="O1327" s="108" t="str">
        <f>IFERROR(IF(IF(LEFT(I1327,1)="B",VLOOKUP(A1327,'item dashboard'!A:K,11,0),"")&lt;1,0,IF(LEFT(I1327,1)="b",VLOOKUP(A1327,'item dashboard'!A:K,11,0),"")),"")</f>
        <v/>
      </c>
      <c r="P1327" s="105" t="str">
        <f>IFERROR(VLOOKUP(A1327,[2]Sheet2!$A:$C,3,0),1)</f>
        <v>#ERROR!</v>
      </c>
      <c r="Q1327" s="109" t="str">
        <f>VLOOKUP(A1327,'item dashboard'!A:A,1,0)</f>
        <v>B-T53-W25</v>
      </c>
      <c r="R1327" s="109"/>
      <c r="S1327" s="109"/>
    </row>
    <row r="1328" ht="12.75" customHeight="1">
      <c r="A1328" s="15" t="s">
        <v>2592</v>
      </c>
      <c r="B1328" s="15" t="s">
        <v>2593</v>
      </c>
      <c r="C1328" s="107">
        <v>0.025</v>
      </c>
      <c r="D1328" s="15" t="s">
        <v>4148</v>
      </c>
      <c r="E1328" s="93">
        <v>3600.0</v>
      </c>
      <c r="F1328" s="93">
        <v>1.0</v>
      </c>
      <c r="G1328" s="93">
        <v>3.6</v>
      </c>
      <c r="H1328" s="93">
        <v>24000.0</v>
      </c>
      <c r="I1328" s="15" t="s">
        <v>38</v>
      </c>
      <c r="J1328" s="107">
        <v>1.0</v>
      </c>
      <c r="K1328" s="93">
        <v>2.0</v>
      </c>
      <c r="L1328" s="15" t="s">
        <v>4147</v>
      </c>
      <c r="M1328" s="104" t="str">
        <f t="shared" si="1"/>
        <v>#REF!</v>
      </c>
      <c r="N1328" s="105">
        <f t="shared" si="2"/>
        <v>24000</v>
      </c>
      <c r="O1328" s="108">
        <f>IFERROR(IF(IF(LEFT(I1328,1)="B",VLOOKUP(A1328,'item dashboard'!A:K,11,0),"")&lt;1,0,IF(LEFT(I1328,1)="b",VLOOKUP(A1328,'item dashboard'!A:K,11,0),"")),"")</f>
        <v>0</v>
      </c>
      <c r="P1328" s="105" t="str">
        <f>IFERROR(VLOOKUP(A1328,[2]Sheet2!$A:$C,3,0),1)</f>
        <v>#ERROR!</v>
      </c>
      <c r="Q1328" s="109" t="str">
        <f>VLOOKUP(A1328,'item dashboard'!A:A,1,0)</f>
        <v>B-T53-W25CHEM-WOOD</v>
      </c>
      <c r="R1328" s="109"/>
      <c r="S1328" s="109"/>
    </row>
    <row r="1329" ht="12.75" customHeight="1">
      <c r="A1329" s="15" t="s">
        <v>2594</v>
      </c>
      <c r="B1329" s="15" t="s">
        <v>2595</v>
      </c>
      <c r="C1329" s="107">
        <v>0.025</v>
      </c>
      <c r="D1329" s="15" t="s">
        <v>4148</v>
      </c>
      <c r="E1329" s="93">
        <v>3600.0</v>
      </c>
      <c r="F1329" s="93">
        <v>1.0</v>
      </c>
      <c r="G1329" s="93">
        <v>3.6</v>
      </c>
      <c r="H1329" s="93">
        <v>24000.0</v>
      </c>
      <c r="I1329" s="15" t="s">
        <v>38</v>
      </c>
      <c r="J1329" s="107">
        <v>1.0</v>
      </c>
      <c r="K1329" s="93">
        <v>2.0</v>
      </c>
      <c r="L1329" s="15" t="s">
        <v>4147</v>
      </c>
      <c r="M1329" s="104" t="str">
        <f t="shared" si="1"/>
        <v>#REF!</v>
      </c>
      <c r="N1329" s="105">
        <f t="shared" si="2"/>
        <v>24000</v>
      </c>
      <c r="O1329" s="108">
        <f>IFERROR(IF(IF(LEFT(I1329,1)="B",VLOOKUP(A1329,'item dashboard'!A:K,11,0),"")&lt;1,0,IF(LEFT(I1329,1)="b",VLOOKUP(A1329,'item dashboard'!A:K,11,0),"")),"")</f>
        <v>0</v>
      </c>
      <c r="P1329" s="105" t="str">
        <f>IFERROR(VLOOKUP(A1329,[2]Sheet2!$A:$C,3,0),1)</f>
        <v>#ERROR!</v>
      </c>
      <c r="Q1329" s="109" t="str">
        <f>VLOOKUP(A1329,'item dashboard'!A:A,1,0)</f>
        <v>B-T53-W25EXPRES</v>
      </c>
      <c r="R1329" s="109"/>
      <c r="S1329" s="109"/>
    </row>
    <row r="1330" ht="12.75" customHeight="1">
      <c r="A1330" s="15" t="s">
        <v>2596</v>
      </c>
      <c r="B1330" s="15" t="s">
        <v>2597</v>
      </c>
      <c r="C1330" s="107">
        <v>0.025</v>
      </c>
      <c r="D1330" s="15" t="s">
        <v>4148</v>
      </c>
      <c r="E1330" s="93">
        <v>3600.0</v>
      </c>
      <c r="F1330" s="93">
        <v>1.0</v>
      </c>
      <c r="G1330" s="93">
        <v>3.6</v>
      </c>
      <c r="H1330" s="93">
        <v>24000.0</v>
      </c>
      <c r="I1330" s="15" t="s">
        <v>38</v>
      </c>
      <c r="J1330" s="107">
        <v>1.0</v>
      </c>
      <c r="K1330" s="93">
        <v>2.0</v>
      </c>
      <c r="L1330" s="15" t="s">
        <v>4147</v>
      </c>
      <c r="M1330" s="104" t="str">
        <f t="shared" si="1"/>
        <v>#REF!</v>
      </c>
      <c r="N1330" s="105">
        <f t="shared" si="2"/>
        <v>24000</v>
      </c>
      <c r="O1330" s="108">
        <f>IFERROR(IF(IF(LEFT(I1330,1)="B",VLOOKUP(A1330,'item dashboard'!A:K,11,0),"")&lt;1,0,IF(LEFT(I1330,1)="b",VLOOKUP(A1330,'item dashboard'!A:K,11,0),"")),"")</f>
        <v>0</v>
      </c>
      <c r="P1330" s="105" t="str">
        <f>IFERROR(VLOOKUP(A1330,[2]Sheet2!$A:$C,3,0),1)</f>
        <v>#ERROR!</v>
      </c>
      <c r="Q1330" s="109" t="str">
        <f>VLOOKUP(A1330,'item dashboard'!A:A,1,0)</f>
        <v>B-T53-W25EXTRA</v>
      </c>
      <c r="R1330" s="109"/>
      <c r="S1330" s="109"/>
    </row>
    <row r="1331" ht="12.75" customHeight="1">
      <c r="A1331" s="15" t="s">
        <v>2598</v>
      </c>
      <c r="B1331" s="15" t="s">
        <v>2599</v>
      </c>
      <c r="C1331" s="107">
        <v>0.025</v>
      </c>
      <c r="D1331" s="15" t="s">
        <v>4148</v>
      </c>
      <c r="E1331" s="93">
        <v>3600.0</v>
      </c>
      <c r="F1331" s="93">
        <v>1.0</v>
      </c>
      <c r="G1331" s="93">
        <v>3.6</v>
      </c>
      <c r="H1331" s="93">
        <v>24000.0</v>
      </c>
      <c r="I1331" s="15" t="s">
        <v>38</v>
      </c>
      <c r="J1331" s="107">
        <v>1.0</v>
      </c>
      <c r="K1331" s="93">
        <v>2.0</v>
      </c>
      <c r="L1331" s="15" t="s">
        <v>4147</v>
      </c>
      <c r="M1331" s="104" t="str">
        <f t="shared" si="1"/>
        <v>#REF!</v>
      </c>
      <c r="N1331" s="105">
        <f t="shared" si="2"/>
        <v>24000</v>
      </c>
      <c r="O1331" s="108">
        <f>IFERROR(IF(IF(LEFT(I1331,1)="B",VLOOKUP(A1331,'item dashboard'!A:K,11,0),"")&lt;1,0,IF(LEFT(I1331,1)="b",VLOOKUP(A1331,'item dashboard'!A:K,11,0),"")),"")</f>
        <v>0</v>
      </c>
      <c r="P1331" s="105" t="str">
        <f>IFERROR(VLOOKUP(A1331,[2]Sheet2!$A:$C,3,0),1)</f>
        <v>#ERROR!</v>
      </c>
      <c r="Q1331" s="109" t="str">
        <f>VLOOKUP(A1331,'item dashboard'!A:A,1,0)</f>
        <v>B-T53-W25HCHEM</v>
      </c>
      <c r="R1331" s="109"/>
      <c r="S1331" s="109"/>
    </row>
    <row r="1332" ht="12.75" customHeight="1">
      <c r="A1332" s="15" t="s">
        <v>2600</v>
      </c>
      <c r="B1332" s="15" t="s">
        <v>2601</v>
      </c>
      <c r="C1332" s="107">
        <v>0.025</v>
      </c>
      <c r="D1332" s="15" t="s">
        <v>4148</v>
      </c>
      <c r="E1332" s="93">
        <v>3600.0</v>
      </c>
      <c r="F1332" s="93">
        <v>1.0</v>
      </c>
      <c r="G1332" s="93">
        <v>3.6</v>
      </c>
      <c r="H1332" s="93">
        <v>24000.0</v>
      </c>
      <c r="I1332" s="15" t="s">
        <v>38</v>
      </c>
      <c r="J1332" s="107">
        <v>1.0</v>
      </c>
      <c r="K1332" s="93">
        <v>2.0</v>
      </c>
      <c r="L1332" s="15" t="s">
        <v>4147</v>
      </c>
      <c r="M1332" s="104" t="str">
        <f t="shared" si="1"/>
        <v>#REF!</v>
      </c>
      <c r="N1332" s="105">
        <f t="shared" si="2"/>
        <v>24000</v>
      </c>
      <c r="O1332" s="108">
        <f>IFERROR(IF(IF(LEFT(I1332,1)="B",VLOOKUP(A1332,'item dashboard'!A:K,11,0),"")&lt;1,0,IF(LEFT(I1332,1)="b",VLOOKUP(A1332,'item dashboard'!A:K,11,0),"")),"")</f>
        <v>0</v>
      </c>
      <c r="P1332" s="105" t="str">
        <f>IFERROR(VLOOKUP(A1332,[2]Sheet2!$A:$C,3,0),1)</f>
        <v>#ERROR!</v>
      </c>
      <c r="Q1332" s="109" t="str">
        <f>VLOOKUP(A1332,'item dashboard'!A:A,1,0)</f>
        <v>B-T53-W25HENK</v>
      </c>
      <c r="R1332" s="109"/>
      <c r="S1332" s="109"/>
    </row>
    <row r="1333" ht="12.75" customHeight="1">
      <c r="A1333" s="15" t="s">
        <v>2602</v>
      </c>
      <c r="B1333" s="15" t="s">
        <v>2603</v>
      </c>
      <c r="C1333" s="107">
        <v>0.025</v>
      </c>
      <c r="D1333" s="15" t="s">
        <v>4148</v>
      </c>
      <c r="E1333" s="93">
        <v>3600.0</v>
      </c>
      <c r="F1333" s="93">
        <v>1.0</v>
      </c>
      <c r="G1333" s="93">
        <v>3.6</v>
      </c>
      <c r="H1333" s="93">
        <v>24000.0</v>
      </c>
      <c r="I1333" s="15" t="s">
        <v>38</v>
      </c>
      <c r="J1333" s="107">
        <v>1.0</v>
      </c>
      <c r="K1333" s="93">
        <v>2.0</v>
      </c>
      <c r="L1333" s="15" t="s">
        <v>4147</v>
      </c>
      <c r="M1333" s="104" t="str">
        <f t="shared" si="1"/>
        <v>#REF!</v>
      </c>
      <c r="N1333" s="105">
        <f t="shared" si="2"/>
        <v>24000</v>
      </c>
      <c r="O1333" s="108">
        <f>IFERROR(IF(IF(LEFT(I1333,1)="B",VLOOKUP(A1333,'item dashboard'!A:K,11,0),"")&lt;1,0,IF(LEFT(I1333,1)="b",VLOOKUP(A1333,'item dashboard'!A:K,11,0),"")),"")</f>
        <v>0</v>
      </c>
      <c r="P1333" s="105" t="str">
        <f>IFERROR(VLOOKUP(A1333,[2]Sheet2!$A:$C,3,0),1)</f>
        <v>#ERROR!</v>
      </c>
      <c r="Q1333" s="109" t="str">
        <f>VLOOKUP(A1333,'item dashboard'!A:A,1,0)</f>
        <v>B-T53-W25HWOOD</v>
      </c>
      <c r="R1333" s="109"/>
      <c r="S1333" s="109"/>
    </row>
    <row r="1334" ht="12.75" customHeight="1">
      <c r="A1334" s="15" t="s">
        <v>2604</v>
      </c>
      <c r="B1334" s="15" t="s">
        <v>2605</v>
      </c>
      <c r="C1334" s="107">
        <v>0.025</v>
      </c>
      <c r="D1334" s="15" t="s">
        <v>4148</v>
      </c>
      <c r="E1334" s="93">
        <v>3600.0</v>
      </c>
      <c r="F1334" s="93">
        <v>1.0</v>
      </c>
      <c r="G1334" s="93">
        <v>4.0</v>
      </c>
      <c r="H1334" s="93">
        <v>168000.0</v>
      </c>
      <c r="I1334" s="15" t="s">
        <v>38</v>
      </c>
      <c r="J1334" s="107">
        <v>1.0</v>
      </c>
      <c r="K1334" s="93">
        <v>2.0</v>
      </c>
      <c r="L1334" s="15" t="s">
        <v>4147</v>
      </c>
      <c r="M1334" s="104" t="str">
        <f t="shared" si="1"/>
        <v>#REF!</v>
      </c>
      <c r="N1334" s="105">
        <f t="shared" si="2"/>
        <v>21600</v>
      </c>
      <c r="O1334" s="108">
        <f>IFERROR(IF(IF(LEFT(I1334,1)="B",VLOOKUP(A1334,'item dashboard'!A:K,11,0),"")&lt;1,0,IF(LEFT(I1334,1)="b",VLOOKUP(A1334,'item dashboard'!A:K,11,0),"")),"")</f>
        <v>0</v>
      </c>
      <c r="P1334" s="105" t="str">
        <f>IFERROR(VLOOKUP(A1334,[2]Sheet2!$A:$C,3,0),1)</f>
        <v>#ERROR!</v>
      </c>
      <c r="Q1334" s="109" t="str">
        <f>VLOOKUP(A1334,'item dashboard'!A:A,1,0)</f>
        <v>B-T53-W25PATTEX-ECO</v>
      </c>
      <c r="R1334" s="109"/>
      <c r="S1334" s="109"/>
    </row>
    <row r="1335" ht="12.75" customHeight="1">
      <c r="A1335" s="15" t="s">
        <v>2606</v>
      </c>
      <c r="B1335" s="15" t="s">
        <v>2607</v>
      </c>
      <c r="C1335" s="107">
        <v>0.025</v>
      </c>
      <c r="D1335" s="15" t="s">
        <v>4148</v>
      </c>
      <c r="E1335" s="93">
        <v>3600.0</v>
      </c>
      <c r="F1335" s="93">
        <v>1.0</v>
      </c>
      <c r="G1335" s="93">
        <v>4.0</v>
      </c>
      <c r="H1335" s="93">
        <v>168000.0</v>
      </c>
      <c r="I1335" s="15" t="s">
        <v>38</v>
      </c>
      <c r="J1335" s="107">
        <v>1.0</v>
      </c>
      <c r="K1335" s="93">
        <v>2.0</v>
      </c>
      <c r="L1335" s="15" t="s">
        <v>4147</v>
      </c>
      <c r="M1335" s="104" t="str">
        <f t="shared" si="1"/>
        <v>#REF!</v>
      </c>
      <c r="N1335" s="105">
        <f t="shared" si="2"/>
        <v>21600</v>
      </c>
      <c r="O1335" s="108">
        <f>IFERROR(IF(IF(LEFT(I1335,1)="B",VLOOKUP(A1335,'item dashboard'!A:K,11,0),"")&lt;1,0,IF(LEFT(I1335,1)="b",VLOOKUP(A1335,'item dashboard'!A:K,11,0),"")),"")</f>
        <v>0</v>
      </c>
      <c r="P1335" s="105" t="str">
        <f>IFERROR(VLOOKUP(A1335,[2]Sheet2!$A:$C,3,0),1)</f>
        <v>#ERROR!</v>
      </c>
      <c r="Q1335" s="109" t="str">
        <f>VLOOKUP(A1335,'item dashboard'!A:A,1,0)</f>
        <v>B-T53-W25SEWECO</v>
      </c>
      <c r="R1335" s="109"/>
      <c r="S1335" s="109"/>
    </row>
    <row r="1336" ht="12.75" customHeight="1">
      <c r="A1336" s="15" t="s">
        <v>2608</v>
      </c>
      <c r="B1336" s="15" t="s">
        <v>2609</v>
      </c>
      <c r="C1336" s="107">
        <v>0.032</v>
      </c>
      <c r="D1336" s="15" t="s">
        <v>4148</v>
      </c>
      <c r="E1336" s="93">
        <v>3600.0</v>
      </c>
      <c r="F1336" s="93">
        <v>1.0</v>
      </c>
      <c r="G1336" s="93">
        <v>3.6</v>
      </c>
      <c r="H1336" s="93">
        <v>24000.0</v>
      </c>
      <c r="I1336" s="15" t="s">
        <v>38</v>
      </c>
      <c r="J1336" s="107">
        <v>1.0</v>
      </c>
      <c r="K1336" s="93">
        <v>2.0</v>
      </c>
      <c r="L1336" s="15" t="s">
        <v>4147</v>
      </c>
      <c r="M1336" s="104" t="str">
        <f t="shared" si="1"/>
        <v>#REF!</v>
      </c>
      <c r="N1336" s="105">
        <f t="shared" si="2"/>
        <v>24000</v>
      </c>
      <c r="O1336" s="108">
        <f>IFERROR(IF(IF(LEFT(I1336,1)="B",VLOOKUP(A1336,'item dashboard'!A:K,11,0),"")&lt;1,0,IF(LEFT(I1336,1)="b",VLOOKUP(A1336,'item dashboard'!A:K,11,0),"")),"")</f>
        <v>0</v>
      </c>
      <c r="P1336" s="105" t="str">
        <f>IFERROR(VLOOKUP(A1336,[2]Sheet2!$A:$C,3,0),1)</f>
        <v>#ERROR!</v>
      </c>
      <c r="Q1336" s="109" t="str">
        <f>VLOOKUP(A1336,'item dashboard'!A:A,1,0)</f>
        <v>B-T53-W32PEGRA</v>
      </c>
      <c r="R1336" s="109"/>
      <c r="S1336" s="109"/>
    </row>
    <row r="1337" ht="12.75" customHeight="1">
      <c r="A1337" s="15" t="s">
        <v>2614</v>
      </c>
      <c r="B1337" s="15" t="s">
        <v>2615</v>
      </c>
      <c r="C1337" s="107">
        <v>0.021</v>
      </c>
      <c r="D1337" s="15" t="s">
        <v>4150</v>
      </c>
      <c r="E1337" s="93">
        <v>7200.0</v>
      </c>
      <c r="F1337" s="93">
        <v>1.0</v>
      </c>
      <c r="G1337" s="93">
        <v>17.0</v>
      </c>
      <c r="H1337" s="93">
        <v>34960.0</v>
      </c>
      <c r="I1337" s="15" t="s">
        <v>4146</v>
      </c>
      <c r="J1337" s="107">
        <v>0.0049559999999999995</v>
      </c>
      <c r="K1337" s="93">
        <v>2.5</v>
      </c>
      <c r="L1337" s="15" t="s">
        <v>4147</v>
      </c>
      <c r="M1337" s="104" t="str">
        <f t="shared" si="1"/>
        <v>#REF!</v>
      </c>
      <c r="N1337" s="105">
        <f t="shared" si="2"/>
        <v>5082.352941</v>
      </c>
      <c r="O1337" s="108" t="str">
        <f>IFERROR(IF(IF(LEFT(I1337,1)="B",VLOOKUP(A1337,'item dashboard'!A:K,11,0),"")&lt;1,0,IF(LEFT(I1337,1)="b",VLOOKUP(A1337,'item dashboard'!A:K,11,0),"")),"")</f>
        <v/>
      </c>
      <c r="P1337" s="105" t="str">
        <f>IFERROR(VLOOKUP(A1337,[2]Sheet2!$A:$C,3,0),1)</f>
        <v>#ERROR!</v>
      </c>
      <c r="Q1337" s="109" t="str">
        <f>VLOOKUP(A1337,'item dashboard'!A:A,1,0)</f>
        <v>B-UNI1-W21</v>
      </c>
      <c r="R1337" s="109"/>
      <c r="S1337" s="109"/>
    </row>
    <row r="1338" ht="12.75" customHeight="1">
      <c r="A1338" s="15" t="s">
        <v>2616</v>
      </c>
      <c r="B1338" s="15" t="s">
        <v>2617</v>
      </c>
      <c r="C1338" s="107">
        <v>0.021</v>
      </c>
      <c r="D1338" s="15" t="s">
        <v>4156</v>
      </c>
      <c r="E1338" s="93">
        <v>0.0</v>
      </c>
      <c r="F1338" s="93">
        <v>1.0</v>
      </c>
      <c r="G1338" s="93">
        <v>1.0</v>
      </c>
      <c r="H1338" s="93">
        <v>1.0</v>
      </c>
      <c r="I1338" s="15" t="s">
        <v>2614</v>
      </c>
      <c r="J1338" s="107">
        <v>1.0</v>
      </c>
      <c r="K1338" s="93">
        <v>0.0</v>
      </c>
      <c r="L1338" s="15" t="s">
        <v>4149</v>
      </c>
      <c r="M1338" s="104" t="str">
        <f t="shared" si="1"/>
        <v>#REF!</v>
      </c>
      <c r="N1338" s="105">
        <f t="shared" si="2"/>
        <v>86400</v>
      </c>
      <c r="O1338" s="108">
        <f>IFERROR(IF(IF(LEFT(I1338,1)="B",VLOOKUP(A1338,'item dashboard'!A:K,11,0),"")&lt;1,0,IF(LEFT(I1338,1)="b",VLOOKUP(A1338,'item dashboard'!A:K,11,0),"")),"")</f>
        <v>0</v>
      </c>
      <c r="P1338" s="105" t="str">
        <f>IFERROR(VLOOKUP(A1338,[2]Sheet2!$A:$C,3,0),1)</f>
        <v>#ERROR!</v>
      </c>
      <c r="Q1338" s="109" t="str">
        <f>VLOOKUP(A1338,'item dashboard'!A:A,1,0)</f>
        <v>B-UNI1-W21DONAX</v>
      </c>
      <c r="R1338" s="109"/>
      <c r="S1338" s="109"/>
    </row>
    <row r="1339" ht="12.75" customHeight="1">
      <c r="A1339" s="15" t="s">
        <v>2618</v>
      </c>
      <c r="B1339" s="15" t="s">
        <v>2619</v>
      </c>
      <c r="C1339" s="107">
        <v>0.021</v>
      </c>
      <c r="D1339" s="15" t="s">
        <v>4156</v>
      </c>
      <c r="E1339" s="93">
        <v>1.0</v>
      </c>
      <c r="F1339" s="93">
        <v>1.0</v>
      </c>
      <c r="G1339" s="93">
        <v>3.0</v>
      </c>
      <c r="H1339" s="93">
        <v>201600.0</v>
      </c>
      <c r="I1339" s="15" t="s">
        <v>2614</v>
      </c>
      <c r="J1339" s="107">
        <v>1.0</v>
      </c>
      <c r="K1339" s="93">
        <v>0.0</v>
      </c>
      <c r="L1339" s="15" t="s">
        <v>4149</v>
      </c>
      <c r="M1339" s="104" t="str">
        <f t="shared" si="1"/>
        <v>#REF!</v>
      </c>
      <c r="N1339" s="105">
        <f t="shared" si="2"/>
        <v>28800</v>
      </c>
      <c r="O1339" s="108">
        <f>IFERROR(IF(IF(LEFT(I1339,1)="B",VLOOKUP(A1339,'item dashboard'!A:K,11,0),"")&lt;1,0,IF(LEFT(I1339,1)="b",VLOOKUP(A1339,'item dashboard'!A:K,11,0),"")),"")</f>
        <v>0</v>
      </c>
      <c r="P1339" s="105" t="str">
        <f>IFERROR(VLOOKUP(A1339,[2]Sheet2!$A:$C,3,0),1)</f>
        <v>#ERROR!</v>
      </c>
      <c r="Q1339" s="109" t="str">
        <f>VLOOKUP(A1339,'item dashboard'!A:A,1,0)</f>
        <v>B-UNI1-W21PRE</v>
      </c>
      <c r="R1339" s="109"/>
      <c r="S1339" s="109"/>
    </row>
    <row r="1340" ht="12.75" customHeight="1">
      <c r="A1340" s="15" t="s">
        <v>2612</v>
      </c>
      <c r="B1340" s="15" t="s">
        <v>2613</v>
      </c>
      <c r="C1340" s="107">
        <v>0.018000000000000002</v>
      </c>
      <c r="D1340" s="15" t="s">
        <v>4150</v>
      </c>
      <c r="E1340" s="93">
        <v>7200.0</v>
      </c>
      <c r="F1340" s="93">
        <v>1.0</v>
      </c>
      <c r="G1340" s="93">
        <v>15.73</v>
      </c>
      <c r="H1340" s="93">
        <v>5493.0</v>
      </c>
      <c r="I1340" s="15" t="s">
        <v>4146</v>
      </c>
      <c r="J1340" s="107">
        <v>0.004284</v>
      </c>
      <c r="K1340" s="93">
        <v>2.5</v>
      </c>
      <c r="L1340" s="15" t="s">
        <v>4147</v>
      </c>
      <c r="M1340" s="104" t="str">
        <f t="shared" si="1"/>
        <v>#REF!</v>
      </c>
      <c r="N1340" s="105">
        <f t="shared" si="2"/>
        <v>5492.689129</v>
      </c>
      <c r="O1340" s="108" t="str">
        <f>IFERROR(IF(IF(LEFT(I1340,1)="B",VLOOKUP(A1340,'item dashboard'!A:K,11,0),"")&lt;1,0,IF(LEFT(I1340,1)="b",VLOOKUP(A1340,'item dashboard'!A:K,11,0),"")),"")</f>
        <v/>
      </c>
      <c r="P1340" s="105" t="str">
        <f>IFERROR(VLOOKUP(A1340,[2]Sheet2!$A:$C,3,0),1)</f>
        <v>#ERROR!</v>
      </c>
      <c r="Q1340" s="109" t="str">
        <f>VLOOKUP(A1340,'item dashboard'!A:A,1,0)</f>
        <v>B-UNI100-W18</v>
      </c>
      <c r="R1340" s="109"/>
      <c r="S1340" s="109"/>
    </row>
    <row r="1341" ht="12.75" customHeight="1">
      <c r="A1341" s="15" t="s">
        <v>2610</v>
      </c>
      <c r="B1341" s="15" t="s">
        <v>2611</v>
      </c>
      <c r="C1341" s="107">
        <v>0.062</v>
      </c>
      <c r="D1341" s="15" t="s">
        <v>4150</v>
      </c>
      <c r="E1341" s="93">
        <v>7200.0</v>
      </c>
      <c r="F1341" s="93">
        <v>1.0</v>
      </c>
      <c r="G1341" s="93">
        <v>20.2</v>
      </c>
      <c r="H1341" s="93">
        <v>4278.0</v>
      </c>
      <c r="I1341" s="15" t="s">
        <v>4146</v>
      </c>
      <c r="J1341" s="107">
        <v>0.014632000000000001</v>
      </c>
      <c r="K1341" s="93">
        <v>2.5</v>
      </c>
      <c r="L1341" s="15" t="s">
        <v>4147</v>
      </c>
      <c r="M1341" s="104" t="str">
        <f t="shared" si="1"/>
        <v>#REF!</v>
      </c>
      <c r="N1341" s="105">
        <f t="shared" si="2"/>
        <v>4277.227723</v>
      </c>
      <c r="O1341" s="108" t="str">
        <f>IFERROR(IF(IF(LEFT(I1341,1)="B",VLOOKUP(A1341,'item dashboard'!A:K,11,0),"")&lt;1,0,IF(LEFT(I1341,1)="b",VLOOKUP(A1341,'item dashboard'!A:K,11,0),"")),"")</f>
        <v/>
      </c>
      <c r="P1341" s="105" t="str">
        <f>IFERROR(VLOOKUP(A1341,[2]Sheet2!$A:$C,3,0),1)</f>
        <v>#ERROR!</v>
      </c>
      <c r="Q1341" s="109" t="str">
        <f>VLOOKUP(A1341,'item dashboard'!A:A,1,0)</f>
        <v>B-UNI1000-W62</v>
      </c>
      <c r="R1341" s="109"/>
      <c r="S1341" s="109"/>
    </row>
    <row r="1342" ht="12.75" customHeight="1">
      <c r="A1342" s="15" t="s">
        <v>2622</v>
      </c>
      <c r="B1342" s="15" t="s">
        <v>2623</v>
      </c>
      <c r="C1342" s="107">
        <v>0.04</v>
      </c>
      <c r="D1342" s="15" t="s">
        <v>4158</v>
      </c>
      <c r="E1342" s="93">
        <v>7200.0</v>
      </c>
      <c r="F1342" s="93">
        <v>1.0</v>
      </c>
      <c r="G1342" s="93">
        <v>19.0</v>
      </c>
      <c r="H1342" s="93">
        <v>31272.0</v>
      </c>
      <c r="I1342" s="15" t="s">
        <v>4146</v>
      </c>
      <c r="J1342" s="107">
        <v>0.03944</v>
      </c>
      <c r="K1342" s="93">
        <v>2.5</v>
      </c>
      <c r="L1342" s="15" t="s">
        <v>4147</v>
      </c>
      <c r="M1342" s="104" t="str">
        <f t="shared" si="1"/>
        <v>#REF!</v>
      </c>
      <c r="N1342" s="105">
        <f t="shared" si="2"/>
        <v>4547.368421</v>
      </c>
      <c r="O1342" s="108" t="str">
        <f>IFERROR(IF(IF(LEFT(I1342,1)="B",VLOOKUP(A1342,'item dashboard'!A:K,11,0),"")&lt;1,0,IF(LEFT(I1342,1)="b",VLOOKUP(A1342,'item dashboard'!A:K,11,0),"")),"")</f>
        <v/>
      </c>
      <c r="P1342" s="105" t="str">
        <f>IFERROR(VLOOKUP(A1342,[2]Sheet2!$A:$C,3,0),1)</f>
        <v>#ERROR!</v>
      </c>
      <c r="Q1342" s="109" t="str">
        <f>VLOOKUP(A1342,'item dashboard'!A:A,1,0)</f>
        <v>B-UNI2-W40</v>
      </c>
      <c r="R1342" s="109"/>
      <c r="S1342" s="109"/>
    </row>
    <row r="1343" ht="12.75" customHeight="1">
      <c r="A1343" s="15" t="s">
        <v>2620</v>
      </c>
      <c r="B1343" s="15" t="s">
        <v>2621</v>
      </c>
      <c r="C1343" s="107">
        <v>0.03</v>
      </c>
      <c r="D1343" s="15" t="s">
        <v>4150</v>
      </c>
      <c r="E1343" s="93">
        <v>7200.0</v>
      </c>
      <c r="F1343" s="93">
        <v>1.0</v>
      </c>
      <c r="G1343" s="93">
        <v>20.63</v>
      </c>
      <c r="H1343" s="93">
        <v>4189.0</v>
      </c>
      <c r="I1343" s="15" t="s">
        <v>4146</v>
      </c>
      <c r="J1343" s="107">
        <v>0.0070799999999999995</v>
      </c>
      <c r="K1343" s="93">
        <v>2.5</v>
      </c>
      <c r="L1343" s="15" t="s">
        <v>4147</v>
      </c>
      <c r="M1343" s="104" t="str">
        <f t="shared" si="1"/>
        <v>#REF!</v>
      </c>
      <c r="N1343" s="105">
        <f t="shared" si="2"/>
        <v>4188.075618</v>
      </c>
      <c r="O1343" s="108" t="str">
        <f>IFERROR(IF(IF(LEFT(I1343,1)="B",VLOOKUP(A1343,'item dashboard'!A:K,11,0),"")&lt;1,0,IF(LEFT(I1343,1)="b",VLOOKUP(A1343,'item dashboard'!A:K,11,0),"")),"")</f>
        <v/>
      </c>
      <c r="P1343" s="105" t="str">
        <f>IFERROR(VLOOKUP(A1343,[2]Sheet2!$A:$C,3,0),1)</f>
        <v>#ERROR!</v>
      </c>
      <c r="Q1343" s="109" t="str">
        <f>VLOOKUP(A1343,'item dashboard'!A:A,1,0)</f>
        <v>B-UNI200-W30</v>
      </c>
      <c r="R1343" s="109"/>
      <c r="S1343" s="109"/>
    </row>
    <row r="1344" ht="12.75" customHeight="1">
      <c r="A1344" s="15" t="s">
        <v>2624</v>
      </c>
      <c r="B1344" s="15" t="s">
        <v>2625</v>
      </c>
      <c r="C1344" s="107">
        <v>0.025</v>
      </c>
      <c r="D1344" s="15" t="s">
        <v>4150</v>
      </c>
      <c r="E1344" s="93">
        <v>7200.0</v>
      </c>
      <c r="F1344" s="93">
        <v>1.0</v>
      </c>
      <c r="G1344" s="93">
        <v>19.0</v>
      </c>
      <c r="H1344" s="93">
        <v>31272.0</v>
      </c>
      <c r="I1344" s="15" t="s">
        <v>4146</v>
      </c>
      <c r="J1344" s="107">
        <v>0.02471</v>
      </c>
      <c r="K1344" s="93">
        <v>2.5</v>
      </c>
      <c r="L1344" s="15" t="s">
        <v>4147</v>
      </c>
      <c r="M1344" s="104" t="str">
        <f t="shared" si="1"/>
        <v>#REF!</v>
      </c>
      <c r="N1344" s="105">
        <f t="shared" si="2"/>
        <v>4547.368421</v>
      </c>
      <c r="O1344" s="108" t="str">
        <f>IFERROR(IF(IF(LEFT(I1344,1)="B",VLOOKUP(A1344,'item dashboard'!A:K,11,0),"")&lt;1,0,IF(LEFT(I1344,1)="b",VLOOKUP(A1344,'item dashboard'!A:K,11,0),"")),"")</f>
        <v/>
      </c>
      <c r="P1344" s="105" t="str">
        <f>IFERROR(VLOOKUP(A1344,[2]Sheet2!$A:$C,3,0),1)</f>
        <v>#ERROR!</v>
      </c>
      <c r="Q1344" s="109" t="str">
        <f>VLOOKUP(A1344,'item dashboard'!A:A,1,0)</f>
        <v>B-UNI3-Y25</v>
      </c>
      <c r="R1344" s="109"/>
      <c r="S1344" s="109"/>
    </row>
    <row r="1345" ht="12.75" customHeight="1">
      <c r="A1345" s="15" t="s">
        <v>2626</v>
      </c>
      <c r="B1345" s="15" t="s">
        <v>2627</v>
      </c>
      <c r="C1345" s="107">
        <v>0.035</v>
      </c>
      <c r="D1345" s="15" t="s">
        <v>4158</v>
      </c>
      <c r="E1345" s="93">
        <v>7200.0</v>
      </c>
      <c r="F1345" s="93">
        <v>1.0</v>
      </c>
      <c r="G1345" s="93">
        <v>26.0</v>
      </c>
      <c r="H1345" s="93">
        <v>23442.0</v>
      </c>
      <c r="I1345" s="15" t="s">
        <v>4146</v>
      </c>
      <c r="J1345" s="107">
        <v>0.008344</v>
      </c>
      <c r="K1345" s="93">
        <v>2.5</v>
      </c>
      <c r="L1345" s="15" t="s">
        <v>4147</v>
      </c>
      <c r="M1345" s="104" t="str">
        <f t="shared" si="1"/>
        <v>#REF!</v>
      </c>
      <c r="N1345" s="105">
        <f t="shared" si="2"/>
        <v>3323.076923</v>
      </c>
      <c r="O1345" s="108" t="str">
        <f>IFERROR(IF(IF(LEFT(I1345,1)="B",VLOOKUP(A1345,'item dashboard'!A:K,11,0),"")&lt;1,0,IF(LEFT(I1345,1)="b",VLOOKUP(A1345,'item dashboard'!A:K,11,0),"")),"")</f>
        <v/>
      </c>
      <c r="P1345" s="105" t="str">
        <f>IFERROR(VLOOKUP(A1345,[2]Sheet2!$A:$C,3,0),1)</f>
        <v>#ERROR!</v>
      </c>
      <c r="Q1345" s="109" t="str">
        <f>VLOOKUP(A1345,'item dashboard'!A:A,1,0)</f>
        <v>B-UNI4-Y35</v>
      </c>
      <c r="R1345" s="109"/>
      <c r="S1345" s="109"/>
    </row>
    <row r="1346" ht="12.75" customHeight="1">
      <c r="A1346" s="15" t="s">
        <v>2628</v>
      </c>
      <c r="B1346" s="15" t="s">
        <v>2629</v>
      </c>
      <c r="C1346" s="107">
        <v>0.052000000000000005</v>
      </c>
      <c r="D1346" s="15" t="s">
        <v>4158</v>
      </c>
      <c r="E1346" s="93">
        <v>7200.0</v>
      </c>
      <c r="F1346" s="93">
        <v>1.0</v>
      </c>
      <c r="G1346" s="93">
        <v>19.1</v>
      </c>
      <c r="H1346" s="93">
        <v>4524.0</v>
      </c>
      <c r="I1346" s="15" t="s">
        <v>4146</v>
      </c>
      <c r="J1346" s="107">
        <v>0.012272</v>
      </c>
      <c r="K1346" s="93">
        <v>2.5</v>
      </c>
      <c r="L1346" s="15" t="s">
        <v>4147</v>
      </c>
      <c r="M1346" s="104" t="str">
        <f t="shared" si="1"/>
        <v>#REF!</v>
      </c>
      <c r="N1346" s="105">
        <f t="shared" si="2"/>
        <v>4523.560209</v>
      </c>
      <c r="O1346" s="108" t="str">
        <f>IFERROR(IF(IF(LEFT(I1346,1)="B",VLOOKUP(A1346,'item dashboard'!A:K,11,0),"")&lt;1,0,IF(LEFT(I1346,1)="b",VLOOKUP(A1346,'item dashboard'!A:K,11,0),"")),"")</f>
        <v/>
      </c>
      <c r="P1346" s="105" t="str">
        <f>IFERROR(VLOOKUP(A1346,[2]Sheet2!$A:$C,3,0),1)</f>
        <v>#ERROR!</v>
      </c>
      <c r="Q1346" s="109" t="str">
        <f>VLOOKUP(A1346,'item dashboard'!A:A,1,0)</f>
        <v>B-UNI500-W52</v>
      </c>
      <c r="R1346" s="109"/>
      <c r="S1346" s="109"/>
    </row>
    <row r="1347" ht="12.75" customHeight="1">
      <c r="A1347" s="15" t="s">
        <v>2630</v>
      </c>
      <c r="B1347" s="15" t="s">
        <v>2631</v>
      </c>
      <c r="C1347" s="107">
        <v>0.013000000000000001</v>
      </c>
      <c r="D1347" s="15" t="s">
        <v>4150</v>
      </c>
      <c r="E1347" s="93">
        <v>7200.0</v>
      </c>
      <c r="F1347" s="93">
        <v>1.0</v>
      </c>
      <c r="G1347" s="93">
        <v>23.0</v>
      </c>
      <c r="H1347" s="93">
        <v>25946.0</v>
      </c>
      <c r="I1347" s="15" t="s">
        <v>4146</v>
      </c>
      <c r="J1347" s="107">
        <v>0.006500000000000001</v>
      </c>
      <c r="K1347" s="93">
        <v>2.5</v>
      </c>
      <c r="L1347" s="15" t="s">
        <v>4147</v>
      </c>
      <c r="M1347" s="104" t="str">
        <f t="shared" si="1"/>
        <v>#REF!</v>
      </c>
      <c r="N1347" s="105">
        <f t="shared" si="2"/>
        <v>3756.521739</v>
      </c>
      <c r="O1347" s="108" t="str">
        <f>IFERROR(IF(IF(LEFT(I1347,1)="B",VLOOKUP(A1347,'item dashboard'!A:K,11,0),"")&lt;1,0,IF(LEFT(I1347,1)="b",VLOOKUP(A1347,'item dashboard'!A:K,11,0),"")),"")</f>
        <v/>
      </c>
      <c r="P1347" s="105" t="str">
        <f>IFERROR(VLOOKUP(A1347,[2]Sheet2!$A:$C,3,0),1)</f>
        <v>#ERROR!</v>
      </c>
      <c r="Q1347" s="109" t="str">
        <f>VLOOKUP(A1347,'item dashboard'!A:A,1,0)</f>
        <v>B-UV40-N13</v>
      </c>
      <c r="R1347" s="109"/>
      <c r="S1347" s="109"/>
    </row>
    <row r="1348" ht="12.75" customHeight="1">
      <c r="A1348" s="15" t="s">
        <v>2632</v>
      </c>
      <c r="B1348" s="15" t="s">
        <v>2633</v>
      </c>
      <c r="C1348" s="107">
        <v>0.013000000000000001</v>
      </c>
      <c r="D1348" s="15" t="s">
        <v>4148</v>
      </c>
      <c r="E1348" s="93">
        <v>3600.0</v>
      </c>
      <c r="F1348" s="93">
        <v>1.0</v>
      </c>
      <c r="G1348" s="93">
        <v>5.0</v>
      </c>
      <c r="H1348" s="93">
        <v>17280.0</v>
      </c>
      <c r="I1348" s="15" t="s">
        <v>2630</v>
      </c>
      <c r="J1348" s="107">
        <v>1.0</v>
      </c>
      <c r="K1348" s="93">
        <v>0.0</v>
      </c>
      <c r="L1348" s="15" t="s">
        <v>4149</v>
      </c>
      <c r="M1348" s="104" t="str">
        <f t="shared" si="1"/>
        <v>#REF!</v>
      </c>
      <c r="N1348" s="105">
        <f t="shared" si="2"/>
        <v>17280</v>
      </c>
      <c r="O1348" s="108">
        <f>IFERROR(IF(IF(LEFT(I1348,1)="B",VLOOKUP(A1348,'item dashboard'!A:K,11,0),"")&lt;1,0,IF(LEFT(I1348,1)="b",VLOOKUP(A1348,'item dashboard'!A:K,11,0),"")),"")</f>
        <v>0</v>
      </c>
      <c r="P1348" s="105" t="str">
        <f>IFERROR(VLOOKUP(A1348,[2]Sheet2!$A:$C,3,0),1)</f>
        <v>#ERROR!</v>
      </c>
      <c r="Q1348" s="109" t="str">
        <f>VLOOKUP(A1348,'item dashboard'!A:A,1,0)</f>
        <v>B-UV40-N13ULT-E</v>
      </c>
      <c r="R1348" s="109"/>
      <c r="S1348" s="109"/>
    </row>
    <row r="1349" ht="12.75" customHeight="1">
      <c r="A1349" s="15" t="s">
        <v>2634</v>
      </c>
      <c r="B1349" s="15" t="s">
        <v>2958</v>
      </c>
      <c r="C1349" s="107">
        <v>0.013000000000000001</v>
      </c>
      <c r="D1349" s="15" t="s">
        <v>4148</v>
      </c>
      <c r="E1349" s="93">
        <v>3600.0</v>
      </c>
      <c r="F1349" s="93">
        <v>1.0</v>
      </c>
      <c r="G1349" s="93">
        <v>5.0</v>
      </c>
      <c r="H1349" s="93">
        <v>17280.0</v>
      </c>
      <c r="I1349" s="15" t="s">
        <v>2630</v>
      </c>
      <c r="J1349" s="107">
        <v>1.0</v>
      </c>
      <c r="K1349" s="93">
        <v>0.0</v>
      </c>
      <c r="L1349" s="15" t="s">
        <v>4149</v>
      </c>
      <c r="M1349" s="104" t="str">
        <f t="shared" si="1"/>
        <v>#REF!</v>
      </c>
      <c r="N1349" s="105">
        <f t="shared" si="2"/>
        <v>17280</v>
      </c>
      <c r="O1349" s="108">
        <f>IFERROR(IF(IF(LEFT(I1349,1)="B",VLOOKUP(A1349,'item dashboard'!A:K,11,0),"")&lt;1,0,IF(LEFT(I1349,1)="b",VLOOKUP(A1349,'item dashboard'!A:K,11,0),"")),"")</f>
        <v>0</v>
      </c>
      <c r="P1349" s="105" t="str">
        <f>IFERROR(VLOOKUP(A1349,[2]Sheet2!$A:$C,3,0),1)</f>
        <v>#ERROR!</v>
      </c>
      <c r="Q1349" s="109" t="str">
        <f>VLOOKUP(A1349,'item dashboard'!A:A,1,0)</f>
        <v>B-UV40-N13ULT-ELT</v>
      </c>
      <c r="R1349" s="109"/>
      <c r="S1349" s="109"/>
    </row>
    <row r="1350" ht="12.75" customHeight="1">
      <c r="A1350" s="15" t="s">
        <v>2635</v>
      </c>
      <c r="B1350" s="15" t="s">
        <v>2636</v>
      </c>
      <c r="C1350" s="107">
        <v>0.013000000000000001</v>
      </c>
      <c r="D1350" s="15" t="s">
        <v>4148</v>
      </c>
      <c r="E1350" s="93">
        <v>3600.0</v>
      </c>
      <c r="F1350" s="93">
        <v>1.0</v>
      </c>
      <c r="G1350" s="93">
        <v>5.0</v>
      </c>
      <c r="H1350" s="93">
        <v>17280.0</v>
      </c>
      <c r="I1350" s="15" t="s">
        <v>2630</v>
      </c>
      <c r="J1350" s="107">
        <v>1.0</v>
      </c>
      <c r="K1350" s="93">
        <v>2.0</v>
      </c>
      <c r="L1350" s="15" t="s">
        <v>4147</v>
      </c>
      <c r="M1350" s="104" t="str">
        <f t="shared" si="1"/>
        <v>#REF!</v>
      </c>
      <c r="N1350" s="105">
        <f t="shared" si="2"/>
        <v>17280</v>
      </c>
      <c r="O1350" s="108">
        <f>IFERROR(IF(IF(LEFT(I1350,1)="B",VLOOKUP(A1350,'item dashboard'!A:K,11,0),"")&lt;1,0,IF(LEFT(I1350,1)="b",VLOOKUP(A1350,'item dashboard'!A:K,11,0),"")),"")</f>
        <v>0</v>
      </c>
      <c r="P1350" s="105" t="str">
        <f>IFERROR(VLOOKUP(A1350,[2]Sheet2!$A:$C,3,0),1)</f>
        <v>#ERROR!</v>
      </c>
      <c r="Q1350" s="109" t="str">
        <f>VLOOKUP(A1350,'item dashboard'!A:A,1,0)</f>
        <v>B-UV40-N13ULT-V</v>
      </c>
      <c r="R1350" s="109"/>
      <c r="S1350" s="109"/>
    </row>
    <row r="1351" ht="12.75" customHeight="1">
      <c r="A1351" s="15" t="s">
        <v>2637</v>
      </c>
      <c r="B1351" s="15" t="s">
        <v>2638</v>
      </c>
      <c r="C1351" s="107">
        <v>0.013000000000000001</v>
      </c>
      <c r="D1351" s="15" t="s">
        <v>4150</v>
      </c>
      <c r="E1351" s="93">
        <v>7200.0</v>
      </c>
      <c r="F1351" s="93">
        <v>1.0</v>
      </c>
      <c r="G1351" s="93">
        <v>14.0</v>
      </c>
      <c r="H1351" s="93">
        <v>6172.0</v>
      </c>
      <c r="I1351" s="15" t="s">
        <v>4146</v>
      </c>
      <c r="J1351" s="107">
        <v>0.003208</v>
      </c>
      <c r="K1351" s="93">
        <v>2.5</v>
      </c>
      <c r="L1351" s="15" t="s">
        <v>4147</v>
      </c>
      <c r="M1351" s="104" t="str">
        <f t="shared" si="1"/>
        <v>#REF!</v>
      </c>
      <c r="N1351" s="105">
        <f t="shared" si="2"/>
        <v>6171.428571</v>
      </c>
      <c r="O1351" s="108" t="str">
        <f>IFERROR(IF(IF(LEFT(I1351,1)="B",VLOOKUP(A1351,'item dashboard'!A:K,11,0),"")&lt;1,0,IF(LEFT(I1351,1)="b",VLOOKUP(A1351,'item dashboard'!A:K,11,0),"")),"")</f>
        <v/>
      </c>
      <c r="P1351" s="105" t="str">
        <f>IFERROR(VLOOKUP(A1351,[2]Sheet2!$A:$C,3,0),1)</f>
        <v>#ERROR!</v>
      </c>
      <c r="Q1351" s="109" t="str">
        <f>VLOOKUP(A1351,'item dashboard'!A:A,1,0)</f>
        <v>B-V100-LBL13</v>
      </c>
      <c r="R1351" s="109"/>
      <c r="S1351" s="109"/>
    </row>
    <row r="1352" ht="12.75" customHeight="1">
      <c r="A1352" s="15" t="s">
        <v>41</v>
      </c>
      <c r="B1352" s="15" t="s">
        <v>2639</v>
      </c>
      <c r="C1352" s="107">
        <v>0.013000000000000001</v>
      </c>
      <c r="D1352" s="15" t="s">
        <v>4150</v>
      </c>
      <c r="E1352" s="93">
        <v>7200.0</v>
      </c>
      <c r="F1352" s="93">
        <v>1.0</v>
      </c>
      <c r="G1352" s="93">
        <v>14.0</v>
      </c>
      <c r="H1352" s="93">
        <v>43200.0</v>
      </c>
      <c r="I1352" s="15" t="s">
        <v>4146</v>
      </c>
      <c r="J1352" s="107">
        <v>0.0032500000000000003</v>
      </c>
      <c r="K1352" s="93">
        <v>2.5</v>
      </c>
      <c r="L1352" s="15" t="s">
        <v>4147</v>
      </c>
      <c r="M1352" s="104" t="str">
        <f t="shared" si="1"/>
        <v>#REF!</v>
      </c>
      <c r="N1352" s="105">
        <f t="shared" si="2"/>
        <v>6171.428571</v>
      </c>
      <c r="O1352" s="108" t="str">
        <f>IFERROR(IF(IF(LEFT(I1352,1)="B",VLOOKUP(A1352,'item dashboard'!A:K,11,0),"")&lt;1,0,IF(LEFT(I1352,1)="b",VLOOKUP(A1352,'item dashboard'!A:K,11,0),"")),"")</f>
        <v/>
      </c>
      <c r="P1352" s="105" t="str">
        <f>IFERROR(VLOOKUP(A1352,[2]Sheet2!$A:$C,3,0),1)</f>
        <v>#ERROR!</v>
      </c>
      <c r="Q1352" s="109" t="str">
        <f>VLOOKUP(A1352,'item dashboard'!A:A,1,0)</f>
        <v>B-V100-N13</v>
      </c>
      <c r="R1352" s="109"/>
      <c r="S1352" s="109"/>
    </row>
    <row r="1353" ht="12.75" customHeight="1">
      <c r="A1353" s="15" t="s">
        <v>2640</v>
      </c>
      <c r="B1353" s="15" t="s">
        <v>2641</v>
      </c>
      <c r="C1353" s="107">
        <v>0.013000000000000001</v>
      </c>
      <c r="D1353" s="15" t="s">
        <v>4150</v>
      </c>
      <c r="E1353" s="93">
        <v>3600.0</v>
      </c>
      <c r="F1353" s="93">
        <v>1.0</v>
      </c>
      <c r="G1353" s="93">
        <v>15.0</v>
      </c>
      <c r="H1353" s="93">
        <v>40320.0</v>
      </c>
      <c r="I1353" s="15" t="s">
        <v>4146</v>
      </c>
      <c r="J1353" s="107">
        <v>0.006500000000000001</v>
      </c>
      <c r="K1353" s="93">
        <v>2.5</v>
      </c>
      <c r="L1353" s="15" t="s">
        <v>4149</v>
      </c>
      <c r="M1353" s="104" t="str">
        <f t="shared" si="1"/>
        <v>#REF!</v>
      </c>
      <c r="N1353" s="105">
        <f t="shared" si="2"/>
        <v>5760</v>
      </c>
      <c r="O1353" s="108" t="str">
        <f>IFERROR(IF(IF(LEFT(I1353,1)="B",VLOOKUP(A1353,'item dashboard'!A:K,11,0),"")&lt;1,0,IF(LEFT(I1353,1)="b",VLOOKUP(A1353,'item dashboard'!A:K,11,0),"")),"")</f>
        <v/>
      </c>
      <c r="P1353" s="105" t="str">
        <f>IFERROR(VLOOKUP(A1353,[2]Sheet2!$A:$C,3,0),1)</f>
        <v>#ERROR!</v>
      </c>
      <c r="Q1353" s="109" t="str">
        <f>VLOOKUP(A1353,'item dashboard'!A:A,1,0)</f>
        <v>B-V100-N13PZ</v>
      </c>
      <c r="R1353" s="109"/>
      <c r="S1353" s="109"/>
    </row>
    <row r="1354" ht="12.75" customHeight="1">
      <c r="A1354" s="15" t="s">
        <v>2642</v>
      </c>
      <c r="B1354" s="15" t="s">
        <v>2643</v>
      </c>
      <c r="C1354" s="107">
        <v>0.013000000000000001</v>
      </c>
      <c r="D1354" s="15" t="s">
        <v>4150</v>
      </c>
      <c r="E1354" s="93">
        <v>7200.0</v>
      </c>
      <c r="F1354" s="93">
        <v>1.0</v>
      </c>
      <c r="G1354" s="93">
        <v>14.0</v>
      </c>
      <c r="H1354" s="93">
        <v>6172.0</v>
      </c>
      <c r="I1354" s="15" t="s">
        <v>4146</v>
      </c>
      <c r="J1354" s="107">
        <v>0.003211</v>
      </c>
      <c r="K1354" s="93">
        <v>2.5</v>
      </c>
      <c r="L1354" s="15" t="s">
        <v>4147</v>
      </c>
      <c r="M1354" s="104" t="str">
        <f t="shared" si="1"/>
        <v>#REF!</v>
      </c>
      <c r="N1354" s="105">
        <f t="shared" si="2"/>
        <v>6171.428571</v>
      </c>
      <c r="O1354" s="108" t="str">
        <f>IFERROR(IF(IF(LEFT(I1354,1)="B",VLOOKUP(A1354,'item dashboard'!A:K,11,0),"")&lt;1,0,IF(LEFT(I1354,1)="b",VLOOKUP(A1354,'item dashboard'!A:K,11,0),"")),"")</f>
        <v/>
      </c>
      <c r="P1354" s="105" t="str">
        <f>IFERROR(VLOOKUP(A1354,[2]Sheet2!$A:$C,3,0),1)</f>
        <v>#ERROR!</v>
      </c>
      <c r="Q1354" s="109" t="str">
        <f>VLOOKUP(A1354,'item dashboard'!A:A,1,0)</f>
        <v>B-V100-OR13</v>
      </c>
      <c r="R1354" s="109"/>
      <c r="S1354" s="109"/>
    </row>
    <row r="1355" ht="12.75" customHeight="1">
      <c r="A1355" s="15" t="s">
        <v>2644</v>
      </c>
      <c r="B1355" s="15" t="s">
        <v>2645</v>
      </c>
      <c r="C1355" s="107">
        <v>0.013000000000000001</v>
      </c>
      <c r="D1355" s="15" t="s">
        <v>4150</v>
      </c>
      <c r="E1355" s="93">
        <v>7200.0</v>
      </c>
      <c r="F1355" s="93">
        <v>1.0</v>
      </c>
      <c r="G1355" s="93">
        <v>14.0</v>
      </c>
      <c r="H1355" s="93">
        <v>6172.0</v>
      </c>
      <c r="I1355" s="15" t="s">
        <v>4146</v>
      </c>
      <c r="J1355" s="107">
        <v>0.003198</v>
      </c>
      <c r="K1355" s="93">
        <v>2.5</v>
      </c>
      <c r="L1355" s="15" t="s">
        <v>4147</v>
      </c>
      <c r="M1355" s="104" t="str">
        <f t="shared" si="1"/>
        <v>#REF!</v>
      </c>
      <c r="N1355" s="105">
        <f t="shared" si="2"/>
        <v>6171.428571</v>
      </c>
      <c r="O1355" s="108" t="str">
        <f>IFERROR(IF(IF(LEFT(I1355,1)="B",VLOOKUP(A1355,'item dashboard'!A:K,11,0),"")&lt;1,0,IF(LEFT(I1355,1)="b",VLOOKUP(A1355,'item dashboard'!A:K,11,0),"")),"")</f>
        <v/>
      </c>
      <c r="P1355" s="105" t="str">
        <f>IFERROR(VLOOKUP(A1355,[2]Sheet2!$A:$C,3,0),1)</f>
        <v>#ERROR!</v>
      </c>
      <c r="Q1355" s="109" t="str">
        <f>VLOOKUP(A1355,'item dashboard'!A:A,1,0)</f>
        <v>B-V100-PK13</v>
      </c>
      <c r="R1355" s="109"/>
      <c r="S1355" s="109"/>
    </row>
    <row r="1356" ht="12.75" customHeight="1">
      <c r="A1356" s="15" t="s">
        <v>2646</v>
      </c>
      <c r="B1356" s="15" t="s">
        <v>2647</v>
      </c>
      <c r="C1356" s="107">
        <v>0.013000000000000001</v>
      </c>
      <c r="D1356" s="15" t="s">
        <v>4150</v>
      </c>
      <c r="E1356" s="93">
        <v>7200.0</v>
      </c>
      <c r="F1356" s="93">
        <v>1.0</v>
      </c>
      <c r="G1356" s="93">
        <v>14.0</v>
      </c>
      <c r="H1356" s="93">
        <v>43200.0</v>
      </c>
      <c r="I1356" s="15" t="s">
        <v>4146</v>
      </c>
      <c r="J1356" s="107">
        <v>0.00299</v>
      </c>
      <c r="K1356" s="93">
        <v>2.5</v>
      </c>
      <c r="L1356" s="15" t="s">
        <v>4147</v>
      </c>
      <c r="M1356" s="104" t="str">
        <f t="shared" si="1"/>
        <v>#REF!</v>
      </c>
      <c r="N1356" s="105">
        <f t="shared" si="2"/>
        <v>6171.428571</v>
      </c>
      <c r="O1356" s="108" t="str">
        <f>IFERROR(IF(IF(LEFT(I1356,1)="B",VLOOKUP(A1356,'item dashboard'!A:K,11,0),"")&lt;1,0,IF(LEFT(I1356,1)="b",VLOOKUP(A1356,'item dashboard'!A:K,11,0),"")),"")</f>
        <v/>
      </c>
      <c r="P1356" s="105" t="str">
        <f>IFERROR(VLOOKUP(A1356,[2]Sheet2!$A:$C,3,0),1)</f>
        <v>#ERROR!</v>
      </c>
      <c r="Q1356" s="109" t="str">
        <f>VLOOKUP(A1356,'item dashboard'!A:A,1,0)</f>
        <v>B-V100-PW13</v>
      </c>
      <c r="R1356" s="109"/>
      <c r="S1356" s="109"/>
    </row>
    <row r="1357" ht="12.75" customHeight="1">
      <c r="A1357" s="15" t="s">
        <v>2648</v>
      </c>
      <c r="B1357" s="15" t="s">
        <v>1145</v>
      </c>
      <c r="C1357" s="107">
        <v>0.013000000000000001</v>
      </c>
      <c r="D1357" s="15" t="s">
        <v>4150</v>
      </c>
      <c r="E1357" s="93">
        <v>7200.0</v>
      </c>
      <c r="F1357" s="93">
        <v>1.0</v>
      </c>
      <c r="G1357" s="93">
        <v>14.0</v>
      </c>
      <c r="H1357" s="93">
        <v>43200.0</v>
      </c>
      <c r="I1357" s="15" t="s">
        <v>4146</v>
      </c>
      <c r="J1357" s="107">
        <v>0.003068</v>
      </c>
      <c r="K1357" s="93">
        <v>2.5</v>
      </c>
      <c r="L1357" s="15" t="s">
        <v>4147</v>
      </c>
      <c r="M1357" s="104" t="str">
        <f t="shared" si="1"/>
        <v>#REF!</v>
      </c>
      <c r="N1357" s="105">
        <f t="shared" si="2"/>
        <v>6171.428571</v>
      </c>
      <c r="O1357" s="108" t="str">
        <f>IFERROR(IF(IF(LEFT(I1357,1)="B",VLOOKUP(A1357,'item dashboard'!A:K,11,0),"")&lt;1,0,IF(LEFT(I1357,1)="b",VLOOKUP(A1357,'item dashboard'!A:K,11,0),"")),"")</f>
        <v/>
      </c>
      <c r="P1357" s="105" t="str">
        <f>IFERROR(VLOOKUP(A1357,[2]Sheet2!$A:$C,3,0),1)</f>
        <v>#ERROR!</v>
      </c>
      <c r="Q1357" s="109" t="str">
        <f>VLOOKUP(A1357,'item dashboard'!A:A,1,0)</f>
        <v>B-V100-W13</v>
      </c>
      <c r="R1357" s="109"/>
      <c r="S1357" s="109"/>
    </row>
    <row r="1358" ht="12.75" customHeight="1">
      <c r="A1358" s="15" t="s">
        <v>2663</v>
      </c>
      <c r="B1358" s="15" t="s">
        <v>2664</v>
      </c>
      <c r="C1358" s="107">
        <v>0.006999999999999999</v>
      </c>
      <c r="D1358" s="15" t="s">
        <v>4150</v>
      </c>
      <c r="E1358" s="93">
        <v>7200.0</v>
      </c>
      <c r="F1358" s="93">
        <v>1.0</v>
      </c>
      <c r="G1358" s="93">
        <v>19.34</v>
      </c>
      <c r="H1358" s="93">
        <v>4468.0</v>
      </c>
      <c r="I1358" s="15" t="s">
        <v>4146</v>
      </c>
      <c r="J1358" s="107">
        <v>0.006979</v>
      </c>
      <c r="K1358" s="93">
        <v>2.5</v>
      </c>
      <c r="L1358" s="15" t="s">
        <v>4147</v>
      </c>
      <c r="M1358" s="104" t="str">
        <f t="shared" si="1"/>
        <v>#REF!</v>
      </c>
      <c r="N1358" s="105">
        <f t="shared" si="2"/>
        <v>4467.425026</v>
      </c>
      <c r="O1358" s="108" t="str">
        <f>IFERROR(IF(IF(LEFT(I1358,1)="B",VLOOKUP(A1358,'item dashboard'!A:K,11,0),"")&lt;1,0,IF(LEFT(I1358,1)="b",VLOOKUP(A1358,'item dashboard'!A:K,11,0),"")),"")</f>
        <v/>
      </c>
      <c r="P1358" s="105" t="str">
        <f>IFERROR(VLOOKUP(A1358,[2]Sheet2!$A:$C,3,0),1)</f>
        <v>#ERROR!</v>
      </c>
      <c r="Q1358" s="109" t="str">
        <f>VLOOKUP(A1358,'item dashboard'!A:A,1,0)</f>
        <v>B-V25-PK7</v>
      </c>
      <c r="R1358" s="109"/>
      <c r="S1358" s="109"/>
    </row>
    <row r="1359" ht="12.75" customHeight="1">
      <c r="A1359" s="15" t="s">
        <v>2649</v>
      </c>
      <c r="B1359" s="15" t="s">
        <v>2650</v>
      </c>
      <c r="C1359" s="107">
        <v>0.023</v>
      </c>
      <c r="D1359" s="15" t="s">
        <v>4150</v>
      </c>
      <c r="E1359" s="93">
        <v>7200.0</v>
      </c>
      <c r="F1359" s="93">
        <v>1.0</v>
      </c>
      <c r="G1359" s="93">
        <v>16.81</v>
      </c>
      <c r="H1359" s="93">
        <v>5140.0</v>
      </c>
      <c r="I1359" s="15" t="s">
        <v>4146</v>
      </c>
      <c r="J1359" s="107">
        <v>0.005681</v>
      </c>
      <c r="K1359" s="93">
        <v>2.5</v>
      </c>
      <c r="L1359" s="15" t="s">
        <v>4147</v>
      </c>
      <c r="M1359" s="104" t="str">
        <f t="shared" si="1"/>
        <v>#REF!</v>
      </c>
      <c r="N1359" s="105">
        <f t="shared" si="2"/>
        <v>5139.797739</v>
      </c>
      <c r="O1359" s="108" t="str">
        <f>IFERROR(IF(IF(LEFT(I1359,1)="B",VLOOKUP(A1359,'item dashboard'!A:K,11,0),"")&lt;1,0,IF(LEFT(I1359,1)="b",VLOOKUP(A1359,'item dashboard'!A:K,11,0),"")),"")</f>
        <v/>
      </c>
      <c r="P1359" s="105" t="str">
        <f>IFERROR(VLOOKUP(A1359,[2]Sheet2!$A:$C,3,0),1)</f>
        <v>#ERROR!</v>
      </c>
      <c r="Q1359" s="109" t="str">
        <f>VLOOKUP(A1359,'item dashboard'!A:A,1,0)</f>
        <v>B-V250-LBL23</v>
      </c>
      <c r="R1359" s="109"/>
      <c r="S1359" s="109"/>
    </row>
    <row r="1360" ht="12.75" customHeight="1">
      <c r="A1360" s="15" t="s">
        <v>2651</v>
      </c>
      <c r="B1360" s="15" t="s">
        <v>2652</v>
      </c>
      <c r="C1360" s="107">
        <v>0.023</v>
      </c>
      <c r="D1360" s="15" t="s">
        <v>4150</v>
      </c>
      <c r="E1360" s="93">
        <v>7200.0</v>
      </c>
      <c r="F1360" s="93">
        <v>1.0</v>
      </c>
      <c r="G1360" s="93">
        <v>17.0</v>
      </c>
      <c r="H1360" s="93">
        <v>35576.0</v>
      </c>
      <c r="I1360" s="15" t="s">
        <v>4146</v>
      </c>
      <c r="J1360" s="107">
        <v>0.00575</v>
      </c>
      <c r="K1360" s="93">
        <v>2.5</v>
      </c>
      <c r="L1360" s="15" t="s">
        <v>4147</v>
      </c>
      <c r="M1360" s="104" t="str">
        <f t="shared" si="1"/>
        <v>#REF!</v>
      </c>
      <c r="N1360" s="105">
        <f t="shared" si="2"/>
        <v>5082.352941</v>
      </c>
      <c r="O1360" s="108" t="str">
        <f>IFERROR(IF(IF(LEFT(I1360,1)="B",VLOOKUP(A1360,'item dashboard'!A:K,11,0),"")&lt;1,0,IF(LEFT(I1360,1)="b",VLOOKUP(A1360,'item dashboard'!A:K,11,0),"")),"")</f>
        <v/>
      </c>
      <c r="P1360" s="105" t="str">
        <f>IFERROR(VLOOKUP(A1360,[2]Sheet2!$A:$C,3,0),1)</f>
        <v>#ERROR!</v>
      </c>
      <c r="Q1360" s="109" t="str">
        <f>VLOOKUP(A1360,'item dashboard'!A:A,1,0)</f>
        <v>B-V250-N23</v>
      </c>
      <c r="R1360" s="109"/>
      <c r="S1360" s="109"/>
    </row>
    <row r="1361" ht="12.75" customHeight="1">
      <c r="A1361" s="15" t="s">
        <v>2653</v>
      </c>
      <c r="B1361" s="15" t="s">
        <v>2654</v>
      </c>
      <c r="C1361" s="107">
        <v>0.023</v>
      </c>
      <c r="D1361" s="15" t="s">
        <v>4158</v>
      </c>
      <c r="E1361" s="93">
        <v>3600.0</v>
      </c>
      <c r="F1361" s="93">
        <v>1.0</v>
      </c>
      <c r="G1361" s="93">
        <v>17.0</v>
      </c>
      <c r="H1361" s="93">
        <v>35576.0</v>
      </c>
      <c r="I1361" s="15" t="s">
        <v>4146</v>
      </c>
      <c r="J1361" s="107">
        <v>0.0115</v>
      </c>
      <c r="K1361" s="93">
        <v>2.5</v>
      </c>
      <c r="L1361" s="15" t="s">
        <v>4149</v>
      </c>
      <c r="M1361" s="104" t="str">
        <f t="shared" si="1"/>
        <v>#REF!</v>
      </c>
      <c r="N1361" s="105">
        <f t="shared" si="2"/>
        <v>5082.352941</v>
      </c>
      <c r="O1361" s="108" t="str">
        <f>IFERROR(IF(IF(LEFT(I1361,1)="B",VLOOKUP(A1361,'item dashboard'!A:K,11,0),"")&lt;1,0,IF(LEFT(I1361,1)="b",VLOOKUP(A1361,'item dashboard'!A:K,11,0),"")),"")</f>
        <v/>
      </c>
      <c r="P1361" s="105" t="str">
        <f>IFERROR(VLOOKUP(A1361,[2]Sheet2!$A:$C,3,0),1)</f>
        <v>#ERROR!</v>
      </c>
      <c r="Q1361" s="109" t="str">
        <f>VLOOKUP(A1361,'item dashboard'!A:A,1,0)</f>
        <v>B-V250-N23PZ</v>
      </c>
      <c r="R1361" s="109"/>
      <c r="S1361" s="109"/>
    </row>
    <row r="1362" ht="12.75" customHeight="1">
      <c r="A1362" s="15" t="s">
        <v>2655</v>
      </c>
      <c r="B1362" s="15" t="s">
        <v>1040</v>
      </c>
      <c r="C1362" s="107">
        <v>0.023</v>
      </c>
      <c r="D1362" s="15" t="s">
        <v>4158</v>
      </c>
      <c r="E1362" s="93">
        <v>7200.0</v>
      </c>
      <c r="F1362" s="93">
        <v>1.0</v>
      </c>
      <c r="G1362" s="93">
        <v>16.81</v>
      </c>
      <c r="H1362" s="93">
        <v>5140.0</v>
      </c>
      <c r="I1362" s="15" t="s">
        <v>4146</v>
      </c>
      <c r="J1362" s="107">
        <v>0.005658</v>
      </c>
      <c r="K1362" s="93">
        <v>2.5</v>
      </c>
      <c r="L1362" s="15" t="s">
        <v>4147</v>
      </c>
      <c r="M1362" s="104" t="str">
        <f t="shared" si="1"/>
        <v>#REF!</v>
      </c>
      <c r="N1362" s="105">
        <f t="shared" si="2"/>
        <v>5139.797739</v>
      </c>
      <c r="O1362" s="108" t="str">
        <f>IFERROR(IF(IF(LEFT(I1362,1)="B",VLOOKUP(A1362,'item dashboard'!A:K,11,0),"")&lt;1,0,IF(LEFT(I1362,1)="b",VLOOKUP(A1362,'item dashboard'!A:K,11,0),"")),"")</f>
        <v/>
      </c>
      <c r="P1362" s="105" t="str">
        <f>IFERROR(VLOOKUP(A1362,[2]Sheet2!$A:$C,3,0),1)</f>
        <v>#ERROR!</v>
      </c>
      <c r="Q1362" s="109" t="str">
        <f>VLOOKUP(A1362,'item dashboard'!A:A,1,0)</f>
        <v>B-V250-OR23</v>
      </c>
      <c r="R1362" s="109"/>
      <c r="S1362" s="109"/>
    </row>
    <row r="1363" ht="12.75" customHeight="1">
      <c r="A1363" s="15" t="s">
        <v>2656</v>
      </c>
      <c r="B1363" s="15" t="s">
        <v>1044</v>
      </c>
      <c r="C1363" s="107">
        <v>0.023</v>
      </c>
      <c r="D1363" s="15" t="s">
        <v>4150</v>
      </c>
      <c r="E1363" s="93">
        <v>7200.0</v>
      </c>
      <c r="F1363" s="93">
        <v>1.0</v>
      </c>
      <c r="G1363" s="93">
        <v>16.81</v>
      </c>
      <c r="H1363" s="93">
        <v>5140.0</v>
      </c>
      <c r="I1363" s="15" t="s">
        <v>4146</v>
      </c>
      <c r="J1363" s="107">
        <v>0.005681</v>
      </c>
      <c r="K1363" s="93">
        <v>2.5</v>
      </c>
      <c r="L1363" s="15" t="s">
        <v>4147</v>
      </c>
      <c r="M1363" s="104" t="str">
        <f t="shared" si="1"/>
        <v>#REF!</v>
      </c>
      <c r="N1363" s="105">
        <f t="shared" si="2"/>
        <v>5139.797739</v>
      </c>
      <c r="O1363" s="108" t="str">
        <f>IFERROR(IF(IF(LEFT(I1363,1)="B",VLOOKUP(A1363,'item dashboard'!A:K,11,0),"")&lt;1,0,IF(LEFT(I1363,1)="b",VLOOKUP(A1363,'item dashboard'!A:K,11,0),"")),"")</f>
        <v/>
      </c>
      <c r="P1363" s="105" t="str">
        <f>IFERROR(VLOOKUP(A1363,[2]Sheet2!$A:$C,3,0),1)</f>
        <v>#ERROR!</v>
      </c>
      <c r="Q1363" s="109" t="str">
        <f>VLOOKUP(A1363,'item dashboard'!A:A,1,0)</f>
        <v>B-V250-PK23</v>
      </c>
      <c r="R1363" s="109"/>
      <c r="S1363" s="109"/>
    </row>
    <row r="1364" ht="12.75" customHeight="1">
      <c r="A1364" s="15" t="s">
        <v>2657</v>
      </c>
      <c r="B1364" s="15" t="s">
        <v>2658</v>
      </c>
      <c r="C1364" s="107">
        <v>0.023</v>
      </c>
      <c r="D1364" s="15" t="s">
        <v>4158</v>
      </c>
      <c r="E1364" s="93">
        <v>7200.0</v>
      </c>
      <c r="F1364" s="93">
        <v>1.0</v>
      </c>
      <c r="G1364" s="93">
        <v>17.0</v>
      </c>
      <c r="H1364" s="93">
        <v>35979.0</v>
      </c>
      <c r="I1364" s="15" t="s">
        <v>4146</v>
      </c>
      <c r="J1364" s="107">
        <v>0.00529</v>
      </c>
      <c r="K1364" s="93">
        <v>2.5</v>
      </c>
      <c r="L1364" s="15" t="s">
        <v>4147</v>
      </c>
      <c r="M1364" s="104" t="str">
        <f t="shared" si="1"/>
        <v>#REF!</v>
      </c>
      <c r="N1364" s="105">
        <f t="shared" si="2"/>
        <v>5082.352941</v>
      </c>
      <c r="O1364" s="108" t="str">
        <f>IFERROR(IF(IF(LEFT(I1364,1)="B",VLOOKUP(A1364,'item dashboard'!A:K,11,0),"")&lt;1,0,IF(LEFT(I1364,1)="b",VLOOKUP(A1364,'item dashboard'!A:K,11,0),"")),"")</f>
        <v/>
      </c>
      <c r="P1364" s="105" t="str">
        <f>IFERROR(VLOOKUP(A1364,[2]Sheet2!$A:$C,3,0),1)</f>
        <v>#ERROR!</v>
      </c>
      <c r="Q1364" s="109" t="str">
        <f>VLOOKUP(A1364,'item dashboard'!A:A,1,0)</f>
        <v>B-V250-PN23</v>
      </c>
      <c r="R1364" s="109"/>
      <c r="S1364" s="109"/>
    </row>
    <row r="1365" ht="12.75" customHeight="1">
      <c r="A1365" s="15" t="s">
        <v>2659</v>
      </c>
      <c r="B1365" s="15" t="s">
        <v>2660</v>
      </c>
      <c r="C1365" s="107">
        <v>0.023</v>
      </c>
      <c r="D1365" s="15" t="s">
        <v>4150</v>
      </c>
      <c r="E1365" s="93">
        <v>7200.0</v>
      </c>
      <c r="F1365" s="93">
        <v>1.0</v>
      </c>
      <c r="G1365" s="93">
        <v>17.0</v>
      </c>
      <c r="H1365" s="93">
        <v>35576.0</v>
      </c>
      <c r="I1365" s="15" t="s">
        <v>4146</v>
      </c>
      <c r="J1365" s="107">
        <v>0.011040000000000001</v>
      </c>
      <c r="K1365" s="93">
        <v>2.5</v>
      </c>
      <c r="L1365" s="15" t="s">
        <v>4149</v>
      </c>
      <c r="M1365" s="104" t="str">
        <f t="shared" si="1"/>
        <v>#REF!</v>
      </c>
      <c r="N1365" s="105">
        <f t="shared" si="2"/>
        <v>5082.352941</v>
      </c>
      <c r="O1365" s="108" t="str">
        <f>IFERROR(IF(IF(LEFT(I1365,1)="B",VLOOKUP(A1365,'item dashboard'!A:K,11,0),"")&lt;1,0,IF(LEFT(I1365,1)="b",VLOOKUP(A1365,'item dashboard'!A:K,11,0),"")),"")</f>
        <v/>
      </c>
      <c r="P1365" s="105" t="str">
        <f>IFERROR(VLOOKUP(A1365,[2]Sheet2!$A:$C,3,0),1)</f>
        <v>#ERROR!</v>
      </c>
      <c r="Q1365" s="109" t="str">
        <f>VLOOKUP(A1365,'item dashboard'!A:A,1,0)</f>
        <v>B-V250-PW23</v>
      </c>
      <c r="R1365" s="109"/>
      <c r="S1365" s="109"/>
    </row>
    <row r="1366" ht="12.75" customHeight="1">
      <c r="A1366" s="15" t="s">
        <v>2661</v>
      </c>
      <c r="B1366" s="15" t="s">
        <v>2662</v>
      </c>
      <c r="C1366" s="107">
        <v>0.023</v>
      </c>
      <c r="D1366" s="15" t="s">
        <v>4158</v>
      </c>
      <c r="E1366" s="93">
        <v>7200.0</v>
      </c>
      <c r="F1366" s="93">
        <v>1.0</v>
      </c>
      <c r="G1366" s="93">
        <v>20.0</v>
      </c>
      <c r="H1366" s="93">
        <v>30240.0</v>
      </c>
      <c r="I1366" s="15" t="s">
        <v>4146</v>
      </c>
      <c r="J1366" s="107">
        <v>0.0115</v>
      </c>
      <c r="K1366" s="93">
        <v>2.5</v>
      </c>
      <c r="L1366" s="15" t="s">
        <v>4149</v>
      </c>
      <c r="M1366" s="104" t="str">
        <f t="shared" si="1"/>
        <v>#REF!</v>
      </c>
      <c r="N1366" s="105">
        <f t="shared" si="2"/>
        <v>4320</v>
      </c>
      <c r="O1366" s="108" t="str">
        <f>IFERROR(IF(IF(LEFT(I1366,1)="B",VLOOKUP(A1366,'item dashboard'!A:K,11,0),"")&lt;1,0,IF(LEFT(I1366,1)="b",VLOOKUP(A1366,'item dashboard'!A:K,11,0),"")),"")</f>
        <v/>
      </c>
      <c r="P1366" s="105" t="str">
        <f>IFERROR(VLOOKUP(A1366,[2]Sheet2!$A:$C,3,0),1)</f>
        <v>#ERROR!</v>
      </c>
      <c r="Q1366" s="109" t="str">
        <f>VLOOKUP(A1366,'item dashboard'!A:A,1,0)</f>
        <v>B-V250UNI-N23</v>
      </c>
      <c r="R1366" s="109"/>
      <c r="S1366" s="109"/>
    </row>
    <row r="1367" ht="12.75" customHeight="1">
      <c r="A1367" s="15" t="s">
        <v>2665</v>
      </c>
      <c r="B1367" s="15" t="s">
        <v>2666</v>
      </c>
      <c r="C1367" s="107">
        <v>0.008</v>
      </c>
      <c r="D1367" s="15" t="s">
        <v>4150</v>
      </c>
      <c r="E1367" s="93">
        <v>7200.0</v>
      </c>
      <c r="F1367" s="93">
        <v>1.0</v>
      </c>
      <c r="G1367" s="93">
        <v>14.15</v>
      </c>
      <c r="H1367" s="93">
        <v>6107.0</v>
      </c>
      <c r="I1367" s="15" t="s">
        <v>4146</v>
      </c>
      <c r="J1367" s="107">
        <v>0.001976</v>
      </c>
      <c r="K1367" s="93">
        <v>2.5</v>
      </c>
      <c r="L1367" s="15" t="s">
        <v>4147</v>
      </c>
      <c r="M1367" s="104" t="str">
        <f t="shared" si="1"/>
        <v>#REF!</v>
      </c>
      <c r="N1367" s="105">
        <f t="shared" si="2"/>
        <v>6106.007067</v>
      </c>
      <c r="O1367" s="108" t="str">
        <f>IFERROR(IF(IF(LEFT(I1367,1)="B",VLOOKUP(A1367,'item dashboard'!A:K,11,0),"")&lt;1,0,IF(LEFT(I1367,1)="b",VLOOKUP(A1367,'item dashboard'!A:K,11,0),"")),"")</f>
        <v/>
      </c>
      <c r="P1367" s="105" t="str">
        <f>IFERROR(VLOOKUP(A1367,[2]Sheet2!$A:$C,3,0),1)</f>
        <v>#ERROR!</v>
      </c>
      <c r="Q1367" s="109" t="str">
        <f>VLOOKUP(A1367,'item dashboard'!A:A,1,0)</f>
        <v>B-V50-LBL8</v>
      </c>
      <c r="R1367" s="109"/>
      <c r="S1367" s="109"/>
    </row>
    <row r="1368" ht="12.75" customHeight="1">
      <c r="A1368" s="15" t="s">
        <v>2667</v>
      </c>
      <c r="B1368" s="15" t="s">
        <v>2668</v>
      </c>
      <c r="C1368" s="107">
        <v>0.008</v>
      </c>
      <c r="D1368" s="15" t="s">
        <v>4150</v>
      </c>
      <c r="E1368" s="93">
        <v>7200.0</v>
      </c>
      <c r="F1368" s="93">
        <v>1.0</v>
      </c>
      <c r="G1368" s="93">
        <v>16.07</v>
      </c>
      <c r="H1368" s="93">
        <v>37800.0</v>
      </c>
      <c r="I1368" s="15" t="s">
        <v>4146</v>
      </c>
      <c r="J1368" s="107">
        <v>0.002</v>
      </c>
      <c r="K1368" s="93">
        <v>2.5</v>
      </c>
      <c r="L1368" s="15" t="s">
        <v>4147</v>
      </c>
      <c r="M1368" s="104" t="str">
        <f t="shared" si="1"/>
        <v>#REF!</v>
      </c>
      <c r="N1368" s="105">
        <f t="shared" si="2"/>
        <v>5376.477909</v>
      </c>
      <c r="O1368" s="108" t="str">
        <f>IFERROR(IF(IF(LEFT(I1368,1)="B",VLOOKUP(A1368,'item dashboard'!A:K,11,0),"")&lt;1,0,IF(LEFT(I1368,1)="b",VLOOKUP(A1368,'item dashboard'!A:K,11,0),"")),"")</f>
        <v/>
      </c>
      <c r="P1368" s="105" t="str">
        <f>IFERROR(VLOOKUP(A1368,[2]Sheet2!$A:$C,3,0),1)</f>
        <v>#ERROR!</v>
      </c>
      <c r="Q1368" s="109" t="str">
        <f>VLOOKUP(A1368,'item dashboard'!A:A,1,0)</f>
        <v>B-V50-N8</v>
      </c>
      <c r="R1368" s="109"/>
      <c r="S1368" s="109"/>
    </row>
    <row r="1369" ht="12.75" customHeight="1">
      <c r="A1369" s="15" t="s">
        <v>2669</v>
      </c>
      <c r="B1369" s="15" t="s">
        <v>2670</v>
      </c>
      <c r="C1369" s="107">
        <v>0.008</v>
      </c>
      <c r="D1369" s="15" t="s">
        <v>4150</v>
      </c>
      <c r="E1369" s="93">
        <v>3600.0</v>
      </c>
      <c r="F1369" s="93">
        <v>1.0</v>
      </c>
      <c r="G1369" s="93">
        <v>16.0</v>
      </c>
      <c r="H1369" s="93">
        <v>37800.0</v>
      </c>
      <c r="I1369" s="15" t="s">
        <v>4146</v>
      </c>
      <c r="J1369" s="107">
        <v>0.004</v>
      </c>
      <c r="K1369" s="93">
        <v>2.5</v>
      </c>
      <c r="L1369" s="15" t="s">
        <v>4149</v>
      </c>
      <c r="M1369" s="104" t="str">
        <f t="shared" si="1"/>
        <v>#REF!</v>
      </c>
      <c r="N1369" s="105">
        <f t="shared" si="2"/>
        <v>5400</v>
      </c>
      <c r="O1369" s="108" t="str">
        <f>IFERROR(IF(IF(LEFT(I1369,1)="B",VLOOKUP(A1369,'item dashboard'!A:K,11,0),"")&lt;1,0,IF(LEFT(I1369,1)="b",VLOOKUP(A1369,'item dashboard'!A:K,11,0),"")),"")</f>
        <v/>
      </c>
      <c r="P1369" s="105" t="str">
        <f>IFERROR(VLOOKUP(A1369,[2]Sheet2!$A:$C,3,0),1)</f>
        <v>#ERROR!</v>
      </c>
      <c r="Q1369" s="109" t="str">
        <f>VLOOKUP(A1369,'item dashboard'!A:A,1,0)</f>
        <v>B-V50-N8PZ</v>
      </c>
      <c r="R1369" s="109"/>
      <c r="S1369" s="109"/>
    </row>
    <row r="1370" ht="12.75" customHeight="1">
      <c r="A1370" s="15" t="s">
        <v>2671</v>
      </c>
      <c r="B1370" s="15" t="s">
        <v>2672</v>
      </c>
      <c r="C1370" s="107">
        <v>0.008</v>
      </c>
      <c r="D1370" s="15" t="s">
        <v>4150</v>
      </c>
      <c r="E1370" s="93">
        <v>7200.0</v>
      </c>
      <c r="F1370" s="93">
        <v>1.0</v>
      </c>
      <c r="G1370" s="93">
        <v>14.15</v>
      </c>
      <c r="H1370" s="93">
        <v>6107.0</v>
      </c>
      <c r="I1370" s="15" t="s">
        <v>4146</v>
      </c>
      <c r="J1370" s="107">
        <v>0.001968</v>
      </c>
      <c r="K1370" s="93">
        <v>2.5</v>
      </c>
      <c r="L1370" s="15" t="s">
        <v>4147</v>
      </c>
      <c r="M1370" s="104" t="str">
        <f t="shared" si="1"/>
        <v>#REF!</v>
      </c>
      <c r="N1370" s="105">
        <f t="shared" si="2"/>
        <v>6106.007067</v>
      </c>
      <c r="O1370" s="108" t="str">
        <f>IFERROR(IF(IF(LEFT(I1370,1)="B",VLOOKUP(A1370,'item dashboard'!A:K,11,0),"")&lt;1,0,IF(LEFT(I1370,1)="b",VLOOKUP(A1370,'item dashboard'!A:K,11,0),"")),"")</f>
        <v/>
      </c>
      <c r="P1370" s="105" t="str">
        <f>IFERROR(VLOOKUP(A1370,[2]Sheet2!$A:$C,3,0),1)</f>
        <v>#ERROR!</v>
      </c>
      <c r="Q1370" s="109" t="str">
        <f>VLOOKUP(A1370,'item dashboard'!A:A,1,0)</f>
        <v>B-V50-O8</v>
      </c>
      <c r="R1370" s="109"/>
      <c r="S1370" s="109"/>
    </row>
    <row r="1371" ht="12.75" customHeight="1">
      <c r="A1371" s="15" t="s">
        <v>2673</v>
      </c>
      <c r="B1371" s="15" t="s">
        <v>2674</v>
      </c>
      <c r="C1371" s="107">
        <v>0.008</v>
      </c>
      <c r="D1371" s="15" t="s">
        <v>4150</v>
      </c>
      <c r="E1371" s="93">
        <v>7200.0</v>
      </c>
      <c r="F1371" s="93">
        <v>1.0</v>
      </c>
      <c r="G1371" s="93">
        <v>14.15</v>
      </c>
      <c r="H1371" s="93">
        <v>6107.0</v>
      </c>
      <c r="I1371" s="15" t="s">
        <v>4146</v>
      </c>
      <c r="J1371" s="107">
        <v>0.001976</v>
      </c>
      <c r="K1371" s="93">
        <v>2.5</v>
      </c>
      <c r="L1371" s="15" t="s">
        <v>4147</v>
      </c>
      <c r="M1371" s="104" t="str">
        <f t="shared" si="1"/>
        <v>#REF!</v>
      </c>
      <c r="N1371" s="105">
        <f t="shared" si="2"/>
        <v>6106.007067</v>
      </c>
      <c r="O1371" s="108" t="str">
        <f>IFERROR(IF(IF(LEFT(I1371,1)="B",VLOOKUP(A1371,'item dashboard'!A:K,11,0),"")&lt;1,0,IF(LEFT(I1371,1)="b",VLOOKUP(A1371,'item dashboard'!A:K,11,0),"")),"")</f>
        <v/>
      </c>
      <c r="P1371" s="105" t="str">
        <f>IFERROR(VLOOKUP(A1371,[2]Sheet2!$A:$C,3,0),1)</f>
        <v>#ERROR!</v>
      </c>
      <c r="Q1371" s="109" t="str">
        <f>VLOOKUP(A1371,'item dashboard'!A:A,1,0)</f>
        <v>B-V50-PK8</v>
      </c>
      <c r="R1371" s="109"/>
      <c r="S1371" s="109"/>
    </row>
    <row r="1372" ht="12.75" customHeight="1">
      <c r="A1372" s="15" t="s">
        <v>2675</v>
      </c>
      <c r="B1372" s="15" t="s">
        <v>2676</v>
      </c>
      <c r="C1372" s="107">
        <v>0.008</v>
      </c>
      <c r="D1372" s="15" t="s">
        <v>4150</v>
      </c>
      <c r="E1372" s="93">
        <v>7200.0</v>
      </c>
      <c r="F1372" s="93">
        <v>1.0</v>
      </c>
      <c r="G1372" s="93">
        <v>16.0</v>
      </c>
      <c r="H1372" s="93">
        <v>37800.0</v>
      </c>
      <c r="I1372" s="15" t="s">
        <v>4146</v>
      </c>
      <c r="J1372" s="107">
        <v>0.001904</v>
      </c>
      <c r="K1372" s="93">
        <v>2.5</v>
      </c>
      <c r="L1372" s="15" t="s">
        <v>4149</v>
      </c>
      <c r="M1372" s="104" t="str">
        <f t="shared" si="1"/>
        <v>#REF!</v>
      </c>
      <c r="N1372" s="105">
        <f t="shared" si="2"/>
        <v>5400</v>
      </c>
      <c r="O1372" s="108" t="str">
        <f>IFERROR(IF(IF(LEFT(I1372,1)="B",VLOOKUP(A1372,'item dashboard'!A:K,11,0),"")&lt;1,0,IF(LEFT(I1372,1)="b",VLOOKUP(A1372,'item dashboard'!A:K,11,0),"")),"")</f>
        <v/>
      </c>
      <c r="P1372" s="105" t="str">
        <f>IFERROR(VLOOKUP(A1372,[2]Sheet2!$A:$C,3,0),1)</f>
        <v>#ERROR!</v>
      </c>
      <c r="Q1372" s="109" t="str">
        <f>VLOOKUP(A1372,'item dashboard'!A:A,1,0)</f>
        <v>B-V50-PW8</v>
      </c>
      <c r="R1372" s="109"/>
      <c r="S1372" s="109"/>
    </row>
    <row r="1373" ht="12.75" customHeight="1">
      <c r="A1373" s="15" t="s">
        <v>2677</v>
      </c>
      <c r="B1373" s="15" t="s">
        <v>2678</v>
      </c>
      <c r="C1373" s="107">
        <v>0.008</v>
      </c>
      <c r="D1373" s="15" t="s">
        <v>4150</v>
      </c>
      <c r="E1373" s="93">
        <v>7200.0</v>
      </c>
      <c r="F1373" s="93">
        <v>1.0</v>
      </c>
      <c r="G1373" s="93">
        <v>16.0</v>
      </c>
      <c r="H1373" s="93">
        <v>37800.0</v>
      </c>
      <c r="I1373" s="15" t="s">
        <v>4146</v>
      </c>
      <c r="J1373" s="107">
        <v>0.001888</v>
      </c>
      <c r="K1373" s="93">
        <v>2.5</v>
      </c>
      <c r="L1373" s="15" t="s">
        <v>4147</v>
      </c>
      <c r="M1373" s="104" t="str">
        <f t="shared" si="1"/>
        <v>#REF!</v>
      </c>
      <c r="N1373" s="105">
        <f t="shared" si="2"/>
        <v>5400</v>
      </c>
      <c r="O1373" s="108" t="str">
        <f>IFERROR(IF(IF(LEFT(I1373,1)="B",VLOOKUP(A1373,'item dashboard'!A:K,11,0),"")&lt;1,0,IF(LEFT(I1373,1)="b",VLOOKUP(A1373,'item dashboard'!A:K,11,0),"")),"")</f>
        <v/>
      </c>
      <c r="P1373" s="105" t="str">
        <f>IFERROR(VLOOKUP(A1373,[2]Sheet2!$A:$C,3,0),1)</f>
        <v>#ERROR!</v>
      </c>
      <c r="Q1373" s="109" t="str">
        <f>VLOOKUP(A1373,'item dashboard'!A:A,1,0)</f>
        <v>B-V50-W8</v>
      </c>
      <c r="R1373" s="109"/>
      <c r="S1373" s="109"/>
    </row>
    <row r="1374" ht="12.75" customHeight="1">
      <c r="A1374" s="15" t="s">
        <v>2679</v>
      </c>
      <c r="B1374" s="15" t="s">
        <v>2680</v>
      </c>
      <c r="C1374" s="107">
        <v>0.008</v>
      </c>
      <c r="D1374" s="15" t="s">
        <v>4150</v>
      </c>
      <c r="E1374" s="93">
        <v>7200.0</v>
      </c>
      <c r="F1374" s="93">
        <v>1.0</v>
      </c>
      <c r="G1374" s="93">
        <v>14.15</v>
      </c>
      <c r="H1374" s="93">
        <v>6107.0</v>
      </c>
      <c r="I1374" s="15" t="s">
        <v>4146</v>
      </c>
      <c r="J1374" s="107">
        <v>0.001968</v>
      </c>
      <c r="K1374" s="93">
        <v>2.5</v>
      </c>
      <c r="L1374" s="15" t="s">
        <v>4147</v>
      </c>
      <c r="M1374" s="104" t="str">
        <f t="shared" si="1"/>
        <v>#REF!</v>
      </c>
      <c r="N1374" s="105">
        <f t="shared" si="2"/>
        <v>6106.007067</v>
      </c>
      <c r="O1374" s="108" t="str">
        <f>IFERROR(IF(IF(LEFT(I1374,1)="B",VLOOKUP(A1374,'item dashboard'!A:K,11,0),"")&lt;1,0,IF(LEFT(I1374,1)="b",VLOOKUP(A1374,'item dashboard'!A:K,11,0),"")),"")</f>
        <v/>
      </c>
      <c r="P1374" s="105" t="str">
        <f>IFERROR(VLOOKUP(A1374,[2]Sheet2!$A:$C,3,0),1)</f>
        <v>#ERROR!</v>
      </c>
      <c r="Q1374" s="109" t="str">
        <f>VLOOKUP(A1374,'item dashboard'!A:A,1,0)</f>
        <v>B-V50-Y8</v>
      </c>
      <c r="R1374" s="109"/>
      <c r="S1374" s="109"/>
    </row>
    <row r="1375" ht="12.75" customHeight="1">
      <c r="A1375" s="15" t="s">
        <v>2681</v>
      </c>
      <c r="B1375" s="15" t="s">
        <v>2682</v>
      </c>
      <c r="C1375" s="107">
        <v>0.0115</v>
      </c>
      <c r="D1375" s="15" t="s">
        <v>4150</v>
      </c>
      <c r="E1375" s="93">
        <v>2.0</v>
      </c>
      <c r="F1375" s="93">
        <v>1.0</v>
      </c>
      <c r="G1375" s="93">
        <v>16.0</v>
      </c>
      <c r="H1375" s="93">
        <v>37800.0</v>
      </c>
      <c r="I1375" s="15" t="s">
        <v>4146</v>
      </c>
      <c r="J1375" s="107">
        <v>0.0115</v>
      </c>
      <c r="K1375" s="93">
        <v>2.5</v>
      </c>
      <c r="L1375" s="15" t="s">
        <v>4149</v>
      </c>
      <c r="M1375" s="104" t="str">
        <f t="shared" si="1"/>
        <v>#REF!</v>
      </c>
      <c r="N1375" s="105">
        <f t="shared" si="2"/>
        <v>5400</v>
      </c>
      <c r="O1375" s="108" t="str">
        <f>IFERROR(IF(IF(LEFT(I1375,1)="B",VLOOKUP(A1375,'item dashboard'!A:K,11,0),"")&lt;1,0,IF(LEFT(I1375,1)="b",VLOOKUP(A1375,'item dashboard'!A:K,11,0),"")),"")</f>
        <v/>
      </c>
      <c r="P1375" s="105" t="str">
        <f>IFERROR(VLOOKUP(A1375,[2]Sheet2!$A:$C,3,0),1)</f>
        <v>#ERROR!</v>
      </c>
      <c r="Q1375" s="109" t="str">
        <f>VLOOKUP(A1375,'item dashboard'!A:A,1,0)</f>
        <v>B-V85-N11.5</v>
      </c>
      <c r="R1375" s="109"/>
      <c r="S1375" s="109"/>
    </row>
    <row r="1376" ht="12.75" customHeight="1">
      <c r="A1376" s="15" t="s">
        <v>2683</v>
      </c>
      <c r="B1376" s="15" t="s">
        <v>2684</v>
      </c>
      <c r="C1376" s="107">
        <v>0.04</v>
      </c>
      <c r="D1376" s="15" t="s">
        <v>4158</v>
      </c>
      <c r="E1376" s="93">
        <v>7200.0</v>
      </c>
      <c r="F1376" s="93">
        <v>1.0</v>
      </c>
      <c r="G1376" s="93">
        <v>26.0</v>
      </c>
      <c r="H1376" s="93">
        <v>23262.0</v>
      </c>
      <c r="I1376" s="15" t="s">
        <v>4146</v>
      </c>
      <c r="J1376" s="107">
        <v>0.01944</v>
      </c>
      <c r="K1376" s="93">
        <v>2.5</v>
      </c>
      <c r="L1376" s="15" t="s">
        <v>4147</v>
      </c>
      <c r="M1376" s="104" t="str">
        <f t="shared" si="1"/>
        <v>#REF!</v>
      </c>
      <c r="N1376" s="105">
        <f t="shared" si="2"/>
        <v>3323.076923</v>
      </c>
      <c r="O1376" s="108" t="str">
        <f>IFERROR(IF(IF(LEFT(I1376,1)="B",VLOOKUP(A1376,'item dashboard'!A:K,11,0),"")&lt;1,0,IF(LEFT(I1376,1)="b",VLOOKUP(A1376,'item dashboard'!A:K,11,0),"")),"")</f>
        <v/>
      </c>
      <c r="P1376" s="105" t="str">
        <f>IFERROR(VLOOKUP(A1376,[2]Sheet2!$A:$C,3,0),1)</f>
        <v>#ERROR!</v>
      </c>
      <c r="Q1376" s="109" t="str">
        <f>VLOOKUP(A1376,'item dashboard'!A:A,1,0)</f>
        <v>B-VDM400-W40</v>
      </c>
      <c r="R1376" s="109"/>
      <c r="S1376" s="109"/>
    </row>
    <row r="1377" ht="12.75" customHeight="1">
      <c r="A1377" s="15" t="s">
        <v>2685</v>
      </c>
      <c r="B1377" s="15" t="s">
        <v>2686</v>
      </c>
      <c r="C1377" s="107">
        <v>0.013000000000000001</v>
      </c>
      <c r="D1377" s="15" t="s">
        <v>4150</v>
      </c>
      <c r="E1377" s="93">
        <v>7200.0</v>
      </c>
      <c r="F1377" s="93">
        <v>1.0</v>
      </c>
      <c r="G1377" s="93">
        <v>15.0</v>
      </c>
      <c r="H1377" s="93">
        <v>40455.0</v>
      </c>
      <c r="I1377" s="15" t="s">
        <v>4146</v>
      </c>
      <c r="J1377" s="107">
        <v>0.006292</v>
      </c>
      <c r="K1377" s="93">
        <v>2.5</v>
      </c>
      <c r="L1377" s="15" t="s">
        <v>4147</v>
      </c>
      <c r="M1377" s="104" t="str">
        <f t="shared" si="1"/>
        <v>#REF!</v>
      </c>
      <c r="N1377" s="105">
        <f t="shared" si="2"/>
        <v>5760</v>
      </c>
      <c r="O1377" s="108" t="str">
        <f>IFERROR(IF(IF(LEFT(I1377,1)="B",VLOOKUP(A1377,'item dashboard'!A:K,11,0),"")&lt;1,0,IF(LEFT(I1377,1)="b",VLOOKUP(A1377,'item dashboard'!A:K,11,0),"")),"")</f>
        <v/>
      </c>
      <c r="P1377" s="105" t="str">
        <f>IFERROR(VLOOKUP(A1377,[2]Sheet2!$A:$C,3,0),1)</f>
        <v>#ERROR!</v>
      </c>
      <c r="Q1377" s="109" t="str">
        <f>VLOOKUP(A1377,'item dashboard'!A:A,1,0)</f>
        <v>B-VN100-LPK13</v>
      </c>
      <c r="R1377" s="109"/>
      <c r="S1377" s="109"/>
    </row>
    <row r="1378" ht="12.75" customHeight="1">
      <c r="A1378" s="15" t="s">
        <v>2687</v>
      </c>
      <c r="B1378" s="15" t="s">
        <v>2688</v>
      </c>
      <c r="C1378" s="107">
        <v>0.013000000000000001</v>
      </c>
      <c r="D1378" s="15" t="s">
        <v>4150</v>
      </c>
      <c r="E1378" s="93">
        <v>7200.0</v>
      </c>
      <c r="F1378" s="93">
        <v>1.0</v>
      </c>
      <c r="G1378" s="93">
        <v>15.0</v>
      </c>
      <c r="H1378" s="93">
        <v>40455.0</v>
      </c>
      <c r="I1378" s="15" t="s">
        <v>4146</v>
      </c>
      <c r="J1378" s="107">
        <v>0.006318000000000001</v>
      </c>
      <c r="K1378" s="93">
        <v>2.5</v>
      </c>
      <c r="L1378" s="15" t="s">
        <v>4147</v>
      </c>
      <c r="M1378" s="104" t="str">
        <f t="shared" si="1"/>
        <v>#REF!</v>
      </c>
      <c r="N1378" s="105">
        <f t="shared" si="2"/>
        <v>5760</v>
      </c>
      <c r="O1378" s="108" t="str">
        <f>IFERROR(IF(IF(LEFT(I1378,1)="B",VLOOKUP(A1378,'item dashboard'!A:K,11,0),"")&lt;1,0,IF(LEFT(I1378,1)="b",VLOOKUP(A1378,'item dashboard'!A:K,11,0),"")),"")</f>
        <v/>
      </c>
      <c r="P1378" s="105" t="str">
        <f>IFERROR(VLOOKUP(A1378,[2]Sheet2!$A:$C,3,0),1)</f>
        <v>#ERROR!</v>
      </c>
      <c r="Q1378" s="109" t="str">
        <f>VLOOKUP(A1378,'item dashboard'!A:A,1,0)</f>
        <v>B-VN100-W13</v>
      </c>
      <c r="R1378" s="109"/>
      <c r="S1378" s="109"/>
    </row>
    <row r="1379" ht="12.75" customHeight="1">
      <c r="A1379" s="15" t="s">
        <v>2689</v>
      </c>
      <c r="B1379" s="15" t="s">
        <v>2690</v>
      </c>
      <c r="C1379" s="107">
        <v>0.02</v>
      </c>
      <c r="D1379" s="15" t="s">
        <v>4158</v>
      </c>
      <c r="E1379" s="93">
        <v>7200.0</v>
      </c>
      <c r="F1379" s="93">
        <v>1.0</v>
      </c>
      <c r="G1379" s="93">
        <v>16.74</v>
      </c>
      <c r="H1379" s="93">
        <v>33600.0</v>
      </c>
      <c r="I1379" s="15" t="s">
        <v>4146</v>
      </c>
      <c r="J1379" s="107">
        <v>0.00972</v>
      </c>
      <c r="K1379" s="93">
        <v>2.5</v>
      </c>
      <c r="L1379" s="15" t="s">
        <v>4147</v>
      </c>
      <c r="M1379" s="104" t="str">
        <f t="shared" si="1"/>
        <v>#REF!</v>
      </c>
      <c r="N1379" s="105">
        <f t="shared" si="2"/>
        <v>5161.290323</v>
      </c>
      <c r="O1379" s="108" t="str">
        <f>IFERROR(IF(IF(LEFT(I1379,1)="B",VLOOKUP(A1379,'item dashboard'!A:K,11,0),"")&lt;1,0,IF(LEFT(I1379,1)="b",VLOOKUP(A1379,'item dashboard'!A:K,11,0),"")),"")</f>
        <v/>
      </c>
      <c r="P1379" s="105" t="str">
        <f>IFERROR(VLOOKUP(A1379,[2]Sheet2!$A:$C,3,0),1)</f>
        <v>#ERROR!</v>
      </c>
      <c r="Q1379" s="109" t="str">
        <f>VLOOKUP(A1379,'item dashboard'!A:A,1,0)</f>
        <v>B-VN250-PW20</v>
      </c>
      <c r="R1379" s="109"/>
      <c r="S1379" s="109"/>
    </row>
    <row r="1380" ht="12.75" customHeight="1">
      <c r="A1380" s="15" t="s">
        <v>2691</v>
      </c>
      <c r="B1380" s="15" t="s">
        <v>2692</v>
      </c>
      <c r="C1380" s="107">
        <v>0.02</v>
      </c>
      <c r="D1380" s="15" t="s">
        <v>4158</v>
      </c>
      <c r="E1380" s="93">
        <v>7200.0</v>
      </c>
      <c r="F1380" s="93">
        <v>1.0</v>
      </c>
      <c r="G1380" s="93">
        <v>17.1</v>
      </c>
      <c r="H1380" s="93">
        <v>33600.0</v>
      </c>
      <c r="I1380" s="15" t="s">
        <v>4146</v>
      </c>
      <c r="J1380" s="107">
        <v>0.00972</v>
      </c>
      <c r="K1380" s="93">
        <v>2.5</v>
      </c>
      <c r="L1380" s="15" t="s">
        <v>4147</v>
      </c>
      <c r="M1380" s="104" t="str">
        <f t="shared" si="1"/>
        <v>#REF!</v>
      </c>
      <c r="N1380" s="105">
        <f t="shared" si="2"/>
        <v>5052.631579</v>
      </c>
      <c r="O1380" s="108" t="str">
        <f>IFERROR(IF(IF(LEFT(I1380,1)="B",VLOOKUP(A1380,'item dashboard'!A:K,11,0),"")&lt;1,0,IF(LEFT(I1380,1)="b",VLOOKUP(A1380,'item dashboard'!A:K,11,0),"")),"")</f>
        <v/>
      </c>
      <c r="P1380" s="105" t="str">
        <f>IFERROR(VLOOKUP(A1380,[2]Sheet2!$A:$C,3,0),1)</f>
        <v>#ERROR!</v>
      </c>
      <c r="Q1380" s="109" t="str">
        <f>VLOOKUP(A1380,'item dashboard'!A:A,1,0)</f>
        <v>B-VN250-W20</v>
      </c>
      <c r="R1380" s="109"/>
      <c r="S1380" s="109"/>
    </row>
    <row r="1381" ht="12.75" customHeight="1">
      <c r="A1381" s="15" t="s">
        <v>2693</v>
      </c>
      <c r="B1381" s="15" t="s">
        <v>2694</v>
      </c>
      <c r="C1381" s="107">
        <v>0.03</v>
      </c>
      <c r="D1381" s="15" t="s">
        <v>4158</v>
      </c>
      <c r="E1381" s="93">
        <v>7200.0</v>
      </c>
      <c r="F1381" s="93">
        <v>1.0</v>
      </c>
      <c r="G1381" s="93">
        <v>21.0</v>
      </c>
      <c r="H1381" s="93">
        <v>28800.0</v>
      </c>
      <c r="I1381" s="15" t="s">
        <v>4146</v>
      </c>
      <c r="J1381" s="107">
        <v>0.01458</v>
      </c>
      <c r="K1381" s="93">
        <v>2.5</v>
      </c>
      <c r="L1381" s="15" t="s">
        <v>4147</v>
      </c>
      <c r="M1381" s="104" t="str">
        <f t="shared" si="1"/>
        <v>#REF!</v>
      </c>
      <c r="N1381" s="105">
        <f t="shared" si="2"/>
        <v>4114.285714</v>
      </c>
      <c r="O1381" s="108" t="str">
        <f>IFERROR(IF(IF(LEFT(I1381,1)="B",VLOOKUP(A1381,'item dashboard'!A:K,11,0),"")&lt;1,0,IF(LEFT(I1381,1)="b",VLOOKUP(A1381,'item dashboard'!A:K,11,0),"")),"")</f>
        <v/>
      </c>
      <c r="P1381" s="105" t="str">
        <f>IFERROR(VLOOKUP(A1381,[2]Sheet2!$A:$C,3,0),1)</f>
        <v>#ERROR!</v>
      </c>
      <c r="Q1381" s="109" t="str">
        <f>VLOOKUP(A1381,'item dashboard'!A:A,1,0)</f>
        <v>B-VN450-PW30</v>
      </c>
      <c r="R1381" s="109"/>
      <c r="S1381" s="109"/>
    </row>
    <row r="1382" ht="12.75" customHeight="1">
      <c r="A1382" s="15" t="s">
        <v>2695</v>
      </c>
      <c r="B1382" s="15" t="s">
        <v>2696</v>
      </c>
      <c r="C1382" s="107">
        <v>0.03</v>
      </c>
      <c r="D1382" s="15" t="s">
        <v>4158</v>
      </c>
      <c r="E1382" s="93">
        <v>7200.0</v>
      </c>
      <c r="F1382" s="93">
        <v>1.0</v>
      </c>
      <c r="G1382" s="93">
        <v>21.0</v>
      </c>
      <c r="H1382" s="93">
        <v>28800.0</v>
      </c>
      <c r="I1382" s="15" t="s">
        <v>4146</v>
      </c>
      <c r="J1382" s="107">
        <v>0.01458</v>
      </c>
      <c r="K1382" s="93">
        <v>2.5</v>
      </c>
      <c r="L1382" s="15" t="s">
        <v>4147</v>
      </c>
      <c r="M1382" s="104" t="str">
        <f t="shared" si="1"/>
        <v>#REF!</v>
      </c>
      <c r="N1382" s="105">
        <f t="shared" si="2"/>
        <v>4114.285714</v>
      </c>
      <c r="O1382" s="108" t="str">
        <f>IFERROR(IF(IF(LEFT(I1382,1)="B",VLOOKUP(A1382,'item dashboard'!A:K,11,0),"")&lt;1,0,IF(LEFT(I1382,1)="b",VLOOKUP(A1382,'item dashboard'!A:K,11,0),"")),"")</f>
        <v/>
      </c>
      <c r="P1382" s="105" t="str">
        <f>IFERROR(VLOOKUP(A1382,[2]Sheet2!$A:$C,3,0),1)</f>
        <v>#ERROR!</v>
      </c>
      <c r="Q1382" s="109" t="str">
        <f>VLOOKUP(A1382,'item dashboard'!A:A,1,0)</f>
        <v>B-VN450-W30</v>
      </c>
      <c r="R1382" s="109"/>
      <c r="S1382" s="109"/>
    </row>
    <row r="1383" ht="12.75" customHeight="1">
      <c r="A1383" s="15" t="s">
        <v>2697</v>
      </c>
      <c r="B1383" s="15" t="s">
        <v>2698</v>
      </c>
      <c r="C1383" s="107">
        <v>0.006999999999999999</v>
      </c>
      <c r="D1383" s="15" t="s">
        <v>4150</v>
      </c>
      <c r="E1383" s="93">
        <v>7200.0</v>
      </c>
      <c r="F1383" s="93">
        <v>1.0</v>
      </c>
      <c r="G1383" s="93">
        <v>16.0</v>
      </c>
      <c r="H1383" s="93">
        <v>37682.0</v>
      </c>
      <c r="I1383" s="15" t="s">
        <v>4146</v>
      </c>
      <c r="J1383" s="107">
        <v>0.003388</v>
      </c>
      <c r="K1383" s="93">
        <v>2.5</v>
      </c>
      <c r="L1383" s="15" t="s">
        <v>4147</v>
      </c>
      <c r="M1383" s="104" t="str">
        <f t="shared" si="1"/>
        <v>#REF!</v>
      </c>
      <c r="N1383" s="105">
        <f t="shared" si="2"/>
        <v>5400</v>
      </c>
      <c r="O1383" s="108" t="str">
        <f>IFERROR(IF(IF(LEFT(I1383,1)="B",VLOOKUP(A1383,'item dashboard'!A:K,11,0),"")&lt;1,0,IF(LEFT(I1383,1)="b",VLOOKUP(A1383,'item dashboard'!A:K,11,0),"")),"")</f>
        <v/>
      </c>
      <c r="P1383" s="105" t="str">
        <f>IFERROR(VLOOKUP(A1383,[2]Sheet2!$A:$C,3,0),1)</f>
        <v>#ERROR!</v>
      </c>
      <c r="Q1383" s="109" t="str">
        <f>VLOOKUP(A1383,'item dashboard'!A:A,1,0)</f>
        <v>B-VN50-BE7</v>
      </c>
      <c r="R1383" s="109"/>
      <c r="S1383" s="109"/>
    </row>
    <row r="1384" ht="12.75" customHeight="1">
      <c r="A1384" s="15" t="s">
        <v>2699</v>
      </c>
      <c r="B1384" s="15" t="s">
        <v>2700</v>
      </c>
      <c r="C1384" s="107">
        <v>0.006999999999999999</v>
      </c>
      <c r="D1384" s="15" t="s">
        <v>4150</v>
      </c>
      <c r="E1384" s="93">
        <v>7200.0</v>
      </c>
      <c r="F1384" s="93">
        <v>1.0</v>
      </c>
      <c r="G1384" s="93">
        <v>16.0</v>
      </c>
      <c r="H1384" s="93">
        <v>37682.0</v>
      </c>
      <c r="I1384" s="15" t="s">
        <v>4146</v>
      </c>
      <c r="J1384" s="107">
        <v>0.003388</v>
      </c>
      <c r="K1384" s="93">
        <v>2.5</v>
      </c>
      <c r="L1384" s="15" t="s">
        <v>4147</v>
      </c>
      <c r="M1384" s="104" t="str">
        <f t="shared" si="1"/>
        <v>#REF!</v>
      </c>
      <c r="N1384" s="105">
        <f t="shared" si="2"/>
        <v>5400</v>
      </c>
      <c r="O1384" s="108" t="str">
        <f>IFERROR(IF(IF(LEFT(I1384,1)="B",VLOOKUP(A1384,'item dashboard'!A:K,11,0),"")&lt;1,0,IF(LEFT(I1384,1)="b",VLOOKUP(A1384,'item dashboard'!A:K,11,0),"")),"")</f>
        <v/>
      </c>
      <c r="P1384" s="105" t="str">
        <f>IFERROR(VLOOKUP(A1384,[2]Sheet2!$A:$C,3,0),1)</f>
        <v>#ERROR!</v>
      </c>
      <c r="Q1384" s="109" t="str">
        <f>VLOOKUP(A1384,'item dashboard'!A:A,1,0)</f>
        <v>B-VN50-BL7</v>
      </c>
      <c r="R1384" s="109"/>
      <c r="S1384" s="109"/>
    </row>
    <row r="1385" ht="12.75" customHeight="1">
      <c r="A1385" s="15" t="s">
        <v>2701</v>
      </c>
      <c r="B1385" s="15" t="s">
        <v>2702</v>
      </c>
      <c r="C1385" s="107">
        <v>0.006999999999999999</v>
      </c>
      <c r="D1385" s="15" t="s">
        <v>4150</v>
      </c>
      <c r="E1385" s="93">
        <v>7200.0</v>
      </c>
      <c r="F1385" s="93">
        <v>1.0</v>
      </c>
      <c r="G1385" s="93">
        <v>16.0</v>
      </c>
      <c r="H1385" s="93">
        <v>37682.0</v>
      </c>
      <c r="I1385" s="15" t="s">
        <v>4146</v>
      </c>
      <c r="J1385" s="107">
        <v>0.003388</v>
      </c>
      <c r="K1385" s="93">
        <v>2.5</v>
      </c>
      <c r="L1385" s="15" t="s">
        <v>4147</v>
      </c>
      <c r="M1385" s="104" t="str">
        <f t="shared" si="1"/>
        <v>#REF!</v>
      </c>
      <c r="N1385" s="105">
        <f t="shared" si="2"/>
        <v>5400</v>
      </c>
      <c r="O1385" s="108" t="str">
        <f>IFERROR(IF(IF(LEFT(I1385,1)="B",VLOOKUP(A1385,'item dashboard'!A:K,11,0),"")&lt;1,0,IF(LEFT(I1385,1)="b",VLOOKUP(A1385,'item dashboard'!A:K,11,0),"")),"")</f>
        <v/>
      </c>
      <c r="P1385" s="105" t="str">
        <f>IFERROR(VLOOKUP(A1385,[2]Sheet2!$A:$C,3,0),1)</f>
        <v>#ERROR!</v>
      </c>
      <c r="Q1385" s="109" t="str">
        <f>VLOOKUP(A1385,'item dashboard'!A:A,1,0)</f>
        <v>B-VN50-LPK7</v>
      </c>
      <c r="R1385" s="109"/>
      <c r="S1385" s="109"/>
    </row>
    <row r="1386" ht="12.75" customHeight="1">
      <c r="A1386" s="15" t="s">
        <v>2703</v>
      </c>
      <c r="B1386" s="15" t="s">
        <v>2704</v>
      </c>
      <c r="C1386" s="107">
        <v>0.006999999999999999</v>
      </c>
      <c r="D1386" s="15" t="s">
        <v>4150</v>
      </c>
      <c r="E1386" s="93">
        <v>7200.0</v>
      </c>
      <c r="F1386" s="93">
        <v>1.0</v>
      </c>
      <c r="G1386" s="93">
        <v>16.0</v>
      </c>
      <c r="H1386" s="93">
        <v>37682.0</v>
      </c>
      <c r="I1386" s="15" t="s">
        <v>4146</v>
      </c>
      <c r="J1386" s="107">
        <v>0.003402</v>
      </c>
      <c r="K1386" s="93">
        <v>2.5</v>
      </c>
      <c r="L1386" s="15" t="s">
        <v>4147</v>
      </c>
      <c r="M1386" s="104" t="str">
        <f t="shared" si="1"/>
        <v>#REF!</v>
      </c>
      <c r="N1386" s="105">
        <f t="shared" si="2"/>
        <v>5400</v>
      </c>
      <c r="O1386" s="108" t="str">
        <f>IFERROR(IF(IF(LEFT(I1386,1)="B",VLOOKUP(A1386,'item dashboard'!A:K,11,0),"")&lt;1,0,IF(LEFT(I1386,1)="b",VLOOKUP(A1386,'item dashboard'!A:K,11,0),"")),"")</f>
        <v/>
      </c>
      <c r="P1386" s="105" t="str">
        <f>IFERROR(VLOOKUP(A1386,[2]Sheet2!$A:$C,3,0),1)</f>
        <v>#ERROR!</v>
      </c>
      <c r="Q1386" s="109" t="str">
        <f>VLOOKUP(A1386,'item dashboard'!A:A,1,0)</f>
        <v>B-VN50-PUR7</v>
      </c>
      <c r="R1386" s="109"/>
      <c r="S1386" s="109"/>
    </row>
    <row r="1387" ht="12.75" customHeight="1">
      <c r="A1387" s="15" t="s">
        <v>2705</v>
      </c>
      <c r="B1387" s="15" t="s">
        <v>2706</v>
      </c>
      <c r="C1387" s="107">
        <v>0.006999999999999999</v>
      </c>
      <c r="D1387" s="15" t="s">
        <v>4150</v>
      </c>
      <c r="E1387" s="93">
        <v>7200.0</v>
      </c>
      <c r="F1387" s="93">
        <v>1.0</v>
      </c>
      <c r="G1387" s="93">
        <v>16.0</v>
      </c>
      <c r="H1387" s="93">
        <v>37682.0</v>
      </c>
      <c r="I1387" s="15" t="s">
        <v>4146</v>
      </c>
      <c r="J1387" s="107">
        <v>0.003388</v>
      </c>
      <c r="K1387" s="93">
        <v>2.5</v>
      </c>
      <c r="L1387" s="15" t="s">
        <v>4147</v>
      </c>
      <c r="M1387" s="104" t="str">
        <f t="shared" si="1"/>
        <v>#REF!</v>
      </c>
      <c r="N1387" s="105">
        <f t="shared" si="2"/>
        <v>5400</v>
      </c>
      <c r="O1387" s="108" t="str">
        <f>IFERROR(IF(IF(LEFT(I1387,1)="B",VLOOKUP(A1387,'item dashboard'!A:K,11,0),"")&lt;1,0,IF(LEFT(I1387,1)="b",VLOOKUP(A1387,'item dashboard'!A:K,11,0),"")),"")</f>
        <v/>
      </c>
      <c r="P1387" s="105" t="str">
        <f>IFERROR(VLOOKUP(A1387,[2]Sheet2!$A:$C,3,0),1)</f>
        <v>#ERROR!</v>
      </c>
      <c r="Q1387" s="109" t="str">
        <f>VLOOKUP(A1387,'item dashboard'!A:A,1,0)</f>
        <v>B-VN50-Y7</v>
      </c>
      <c r="R1387" s="109"/>
      <c r="S1387" s="109"/>
    </row>
    <row r="1388" ht="12.75" customHeight="1">
      <c r="A1388" s="15" t="s">
        <v>2707</v>
      </c>
      <c r="B1388" s="15" t="s">
        <v>2708</v>
      </c>
      <c r="C1388" s="107">
        <v>0.013000000000000001</v>
      </c>
      <c r="D1388" s="15" t="s">
        <v>4150</v>
      </c>
      <c r="E1388" s="93">
        <v>7200.0</v>
      </c>
      <c r="F1388" s="93">
        <v>1.0</v>
      </c>
      <c r="G1388" s="93">
        <v>15.0</v>
      </c>
      <c r="H1388" s="93">
        <v>40320.0</v>
      </c>
      <c r="I1388" s="15" t="s">
        <v>4146</v>
      </c>
      <c r="J1388" s="107">
        <v>0.006292</v>
      </c>
      <c r="K1388" s="93">
        <v>2.5</v>
      </c>
      <c r="L1388" s="15" t="s">
        <v>4147</v>
      </c>
      <c r="M1388" s="104" t="str">
        <f t="shared" si="1"/>
        <v>#REF!</v>
      </c>
      <c r="N1388" s="105">
        <f t="shared" si="2"/>
        <v>5760</v>
      </c>
      <c r="O1388" s="108" t="str">
        <f>IFERROR(IF(IF(LEFT(I1388,1)="B",VLOOKUP(A1388,'item dashboard'!A:K,11,0),"")&lt;1,0,IF(LEFT(I1388,1)="b",VLOOKUP(A1388,'item dashboard'!A:K,11,0),"")),"")</f>
        <v/>
      </c>
      <c r="P1388" s="105" t="str">
        <f>IFERROR(VLOOKUP(A1388,[2]Sheet2!$A:$C,3,0),1)</f>
        <v>#ERROR!</v>
      </c>
      <c r="Q1388" s="109" t="str">
        <f>VLOOKUP(A1388,'item dashboard'!A:A,1,0)</f>
        <v>B-VNEW100-BL13</v>
      </c>
      <c r="R1388" s="109"/>
      <c r="S1388" s="109"/>
    </row>
    <row r="1389" ht="12.75" customHeight="1">
      <c r="A1389" s="15" t="s">
        <v>2709</v>
      </c>
      <c r="B1389" s="15" t="s">
        <v>2710</v>
      </c>
      <c r="C1389" s="107">
        <v>0.013000000000000001</v>
      </c>
      <c r="D1389" s="15" t="s">
        <v>4150</v>
      </c>
      <c r="E1389" s="93">
        <v>7200.0</v>
      </c>
      <c r="F1389" s="93">
        <v>1.0</v>
      </c>
      <c r="G1389" s="93">
        <v>15.0</v>
      </c>
      <c r="H1389" s="93">
        <v>40320.0</v>
      </c>
      <c r="I1389" s="15" t="s">
        <v>4146</v>
      </c>
      <c r="J1389" s="107">
        <v>0.006292</v>
      </c>
      <c r="K1389" s="93">
        <v>2.5</v>
      </c>
      <c r="L1389" s="15" t="s">
        <v>4147</v>
      </c>
      <c r="M1389" s="104" t="str">
        <f t="shared" si="1"/>
        <v>#REF!</v>
      </c>
      <c r="N1389" s="105">
        <f t="shared" si="2"/>
        <v>5760</v>
      </c>
      <c r="O1389" s="108" t="str">
        <f>IFERROR(IF(IF(LEFT(I1389,1)="B",VLOOKUP(A1389,'item dashboard'!A:K,11,0),"")&lt;1,0,IF(LEFT(I1389,1)="b",VLOOKUP(A1389,'item dashboard'!A:K,11,0),"")),"")</f>
        <v/>
      </c>
      <c r="P1389" s="105" t="str">
        <f>IFERROR(VLOOKUP(A1389,[2]Sheet2!$A:$C,3,0),1)</f>
        <v>#ERROR!</v>
      </c>
      <c r="Q1389" s="109" t="str">
        <f>VLOOKUP(A1389,'item dashboard'!A:A,1,0)</f>
        <v>B-VNEW100-PK13</v>
      </c>
      <c r="R1389" s="109"/>
      <c r="S1389" s="109"/>
    </row>
    <row r="1390" ht="12.75" customHeight="1">
      <c r="A1390" s="15" t="s">
        <v>2711</v>
      </c>
      <c r="B1390" s="15" t="s">
        <v>2712</v>
      </c>
      <c r="C1390" s="107">
        <v>0.013000000000000001</v>
      </c>
      <c r="D1390" s="15" t="s">
        <v>4150</v>
      </c>
      <c r="E1390" s="93">
        <v>7200.0</v>
      </c>
      <c r="F1390" s="93">
        <v>1.0</v>
      </c>
      <c r="G1390" s="93">
        <v>15.0</v>
      </c>
      <c r="H1390" s="93">
        <v>40320.0</v>
      </c>
      <c r="I1390" s="15" t="s">
        <v>4146</v>
      </c>
      <c r="J1390" s="107">
        <v>0.006318000000000001</v>
      </c>
      <c r="K1390" s="93">
        <v>2.5</v>
      </c>
      <c r="L1390" s="15" t="s">
        <v>4147</v>
      </c>
      <c r="M1390" s="104" t="str">
        <f t="shared" si="1"/>
        <v>#REF!</v>
      </c>
      <c r="N1390" s="105">
        <f t="shared" si="2"/>
        <v>5760</v>
      </c>
      <c r="O1390" s="108" t="str">
        <f>IFERROR(IF(IF(LEFT(I1390,1)="B",VLOOKUP(A1390,'item dashboard'!A:K,11,0),"")&lt;1,0,IF(LEFT(I1390,1)="b",VLOOKUP(A1390,'item dashboard'!A:K,11,0),"")),"")</f>
        <v/>
      </c>
      <c r="P1390" s="105" t="str">
        <f>IFERROR(VLOOKUP(A1390,[2]Sheet2!$A:$C,3,0),1)</f>
        <v>#ERROR!</v>
      </c>
      <c r="Q1390" s="109" t="str">
        <f>VLOOKUP(A1390,'item dashboard'!A:A,1,0)</f>
        <v>B-VNEW100-PUR13</v>
      </c>
      <c r="R1390" s="109"/>
      <c r="S1390" s="109"/>
    </row>
    <row r="1391" ht="12.75" customHeight="1">
      <c r="A1391" s="15" t="s">
        <v>2713</v>
      </c>
      <c r="B1391" s="15" t="s">
        <v>2714</v>
      </c>
      <c r="C1391" s="107">
        <v>0.013000000000000001</v>
      </c>
      <c r="D1391" s="15" t="s">
        <v>4150</v>
      </c>
      <c r="E1391" s="93">
        <v>7200.0</v>
      </c>
      <c r="F1391" s="93">
        <v>1.0</v>
      </c>
      <c r="G1391" s="93">
        <v>15.0</v>
      </c>
      <c r="H1391" s="93">
        <v>40455.0</v>
      </c>
      <c r="I1391" s="15" t="s">
        <v>4146</v>
      </c>
      <c r="J1391" s="107">
        <v>0.006292</v>
      </c>
      <c r="K1391" s="93">
        <v>2.5</v>
      </c>
      <c r="L1391" s="15" t="s">
        <v>4147</v>
      </c>
      <c r="M1391" s="104" t="str">
        <f t="shared" si="1"/>
        <v>#REF!</v>
      </c>
      <c r="N1391" s="105">
        <f t="shared" si="2"/>
        <v>5760</v>
      </c>
      <c r="O1391" s="108" t="str">
        <f>IFERROR(IF(IF(LEFT(I1391,1)="B",VLOOKUP(A1391,'item dashboard'!A:K,11,0),"")&lt;1,0,IF(LEFT(I1391,1)="b",VLOOKUP(A1391,'item dashboard'!A:K,11,0),"")),"")</f>
        <v/>
      </c>
      <c r="P1391" s="105" t="str">
        <f>IFERROR(VLOOKUP(A1391,[2]Sheet2!$A:$C,3,0),1)</f>
        <v>#ERROR!</v>
      </c>
      <c r="Q1391" s="109" t="str">
        <f>VLOOKUP(A1391,'item dashboard'!A:A,1,0)</f>
        <v>B-VNEW100-Y13</v>
      </c>
      <c r="R1391" s="109"/>
      <c r="S1391" s="109"/>
    </row>
    <row r="1392" ht="12.75" customHeight="1">
      <c r="A1392" s="15" t="s">
        <v>2715</v>
      </c>
      <c r="B1392" s="15" t="s">
        <v>2716</v>
      </c>
      <c r="C1392" s="107">
        <v>0.022000000000000002</v>
      </c>
      <c r="D1392" s="15" t="s">
        <v>4150</v>
      </c>
      <c r="E1392" s="93">
        <v>7200.0</v>
      </c>
      <c r="F1392" s="93">
        <v>1.0</v>
      </c>
      <c r="G1392" s="93">
        <v>18.0</v>
      </c>
      <c r="H1392" s="93">
        <v>33600.0</v>
      </c>
      <c r="I1392" s="15" t="s">
        <v>4146</v>
      </c>
      <c r="J1392" s="107">
        <v>0.010648</v>
      </c>
      <c r="K1392" s="93">
        <v>2.5</v>
      </c>
      <c r="L1392" s="15" t="s">
        <v>4147</v>
      </c>
      <c r="M1392" s="104" t="str">
        <f t="shared" si="1"/>
        <v>#REF!</v>
      </c>
      <c r="N1392" s="105">
        <f t="shared" si="2"/>
        <v>4800</v>
      </c>
      <c r="O1392" s="108" t="str">
        <f>IFERROR(IF(IF(LEFT(I1392,1)="B",VLOOKUP(A1392,'item dashboard'!A:K,11,0),"")&lt;1,0,IF(LEFT(I1392,1)="b",VLOOKUP(A1392,'item dashboard'!A:K,11,0),"")),"")</f>
        <v/>
      </c>
      <c r="P1392" s="105" t="str">
        <f>IFERROR(VLOOKUP(A1392,[2]Sheet2!$A:$C,3,0),1)</f>
        <v>#ERROR!</v>
      </c>
      <c r="Q1392" s="109" t="str">
        <f>VLOOKUP(A1392,'item dashboard'!A:A,1,0)</f>
        <v>B-VNEW200-BL22</v>
      </c>
      <c r="R1392" s="109"/>
      <c r="S1392" s="109"/>
    </row>
    <row r="1393" ht="12.75" customHeight="1">
      <c r="A1393" s="15" t="s">
        <v>2717</v>
      </c>
      <c r="B1393" s="15" t="s">
        <v>2718</v>
      </c>
      <c r="C1393" s="107">
        <v>0.022000000000000002</v>
      </c>
      <c r="D1393" s="15" t="s">
        <v>4150</v>
      </c>
      <c r="E1393" s="93">
        <v>7200.0</v>
      </c>
      <c r="F1393" s="93">
        <v>1.0</v>
      </c>
      <c r="G1393" s="93">
        <v>18.0</v>
      </c>
      <c r="H1393" s="93">
        <v>33600.0</v>
      </c>
      <c r="I1393" s="15" t="s">
        <v>4146</v>
      </c>
      <c r="J1393" s="107">
        <v>0.010648</v>
      </c>
      <c r="K1393" s="93">
        <v>2.5</v>
      </c>
      <c r="L1393" s="15" t="s">
        <v>4147</v>
      </c>
      <c r="M1393" s="104" t="str">
        <f t="shared" si="1"/>
        <v>#REF!</v>
      </c>
      <c r="N1393" s="105">
        <f t="shared" si="2"/>
        <v>4800</v>
      </c>
      <c r="O1393" s="108" t="str">
        <f>IFERROR(IF(IF(LEFT(I1393,1)="B",VLOOKUP(A1393,'item dashboard'!A:K,11,0),"")&lt;1,0,IF(LEFT(I1393,1)="b",VLOOKUP(A1393,'item dashboard'!A:K,11,0),"")),"")</f>
        <v/>
      </c>
      <c r="P1393" s="105" t="str">
        <f>IFERROR(VLOOKUP(A1393,[2]Sheet2!$A:$C,3,0),1)</f>
        <v>#ERROR!</v>
      </c>
      <c r="Q1393" s="109" t="str">
        <f>VLOOKUP(A1393,'item dashboard'!A:A,1,0)</f>
        <v>B-VNEW200-PK22</v>
      </c>
      <c r="R1393" s="109"/>
      <c r="S1393" s="109"/>
    </row>
    <row r="1394" ht="12.75" customHeight="1">
      <c r="A1394" s="15" t="s">
        <v>2719</v>
      </c>
      <c r="B1394" s="15" t="s">
        <v>2720</v>
      </c>
      <c r="C1394" s="107">
        <v>0.022000000000000002</v>
      </c>
      <c r="D1394" s="15" t="s">
        <v>4150</v>
      </c>
      <c r="E1394" s="93">
        <v>7200.0</v>
      </c>
      <c r="F1394" s="93">
        <v>1.0</v>
      </c>
      <c r="G1394" s="93">
        <v>18.0</v>
      </c>
      <c r="H1394" s="93">
        <v>33359.0</v>
      </c>
      <c r="I1394" s="15" t="s">
        <v>4146</v>
      </c>
      <c r="J1394" s="107">
        <v>0.010692</v>
      </c>
      <c r="K1394" s="93">
        <v>2.5</v>
      </c>
      <c r="L1394" s="15" t="s">
        <v>4147</v>
      </c>
      <c r="M1394" s="104" t="str">
        <f t="shared" si="1"/>
        <v>#REF!</v>
      </c>
      <c r="N1394" s="105">
        <f t="shared" si="2"/>
        <v>4800</v>
      </c>
      <c r="O1394" s="108" t="str">
        <f>IFERROR(IF(IF(LEFT(I1394,1)="B",VLOOKUP(A1394,'item dashboard'!A:K,11,0),"")&lt;1,0,IF(LEFT(I1394,1)="b",VLOOKUP(A1394,'item dashboard'!A:K,11,0),"")),"")</f>
        <v/>
      </c>
      <c r="P1394" s="105" t="str">
        <f>IFERROR(VLOOKUP(A1394,[2]Sheet2!$A:$C,3,0),1)</f>
        <v>#ERROR!</v>
      </c>
      <c r="Q1394" s="109" t="str">
        <f>VLOOKUP(A1394,'item dashboard'!A:A,1,0)</f>
        <v>B-VNEW200-PUR22</v>
      </c>
      <c r="R1394" s="109"/>
      <c r="S1394" s="109"/>
    </row>
    <row r="1395" ht="12.75" customHeight="1">
      <c r="A1395" s="15" t="s">
        <v>2721</v>
      </c>
      <c r="B1395" s="15" t="s">
        <v>2722</v>
      </c>
      <c r="C1395" s="107">
        <v>0.022000000000000002</v>
      </c>
      <c r="D1395" s="15" t="s">
        <v>4150</v>
      </c>
      <c r="E1395" s="93">
        <v>7200.0</v>
      </c>
      <c r="F1395" s="93">
        <v>1.0</v>
      </c>
      <c r="G1395" s="93">
        <v>18.0</v>
      </c>
      <c r="H1395" s="93">
        <v>33600.0</v>
      </c>
      <c r="I1395" s="15" t="s">
        <v>4146</v>
      </c>
      <c r="J1395" s="107">
        <v>0.010692</v>
      </c>
      <c r="K1395" s="93">
        <v>2.5</v>
      </c>
      <c r="L1395" s="15" t="s">
        <v>4149</v>
      </c>
      <c r="M1395" s="104" t="str">
        <f t="shared" si="1"/>
        <v>#REF!</v>
      </c>
      <c r="N1395" s="105">
        <f t="shared" si="2"/>
        <v>4800</v>
      </c>
      <c r="O1395" s="108" t="str">
        <f>IFERROR(IF(IF(LEFT(I1395,1)="B",VLOOKUP(A1395,'item dashboard'!A:K,11,0),"")&lt;1,0,IF(LEFT(I1395,1)="b",VLOOKUP(A1395,'item dashboard'!A:K,11,0),"")),"")</f>
        <v/>
      </c>
      <c r="P1395" s="105" t="str">
        <f>IFERROR(VLOOKUP(A1395,[2]Sheet2!$A:$C,3,0),1)</f>
        <v>#ERROR!</v>
      </c>
      <c r="Q1395" s="109" t="str">
        <f>VLOOKUP(A1395,'item dashboard'!A:A,1,0)</f>
        <v>B-VNEW200-W22</v>
      </c>
      <c r="R1395" s="109"/>
      <c r="S1395" s="109"/>
    </row>
    <row r="1396" ht="12.75" customHeight="1">
      <c r="A1396" s="15" t="s">
        <v>2723</v>
      </c>
      <c r="B1396" s="15" t="s">
        <v>2724</v>
      </c>
      <c r="C1396" s="107">
        <v>0.022000000000000002</v>
      </c>
      <c r="D1396" s="15" t="s">
        <v>4150</v>
      </c>
      <c r="E1396" s="93">
        <v>7200.0</v>
      </c>
      <c r="F1396" s="93">
        <v>1.0</v>
      </c>
      <c r="G1396" s="93">
        <v>18.0</v>
      </c>
      <c r="H1396" s="93">
        <v>33359.0</v>
      </c>
      <c r="I1396" s="15" t="s">
        <v>4146</v>
      </c>
      <c r="J1396" s="107">
        <v>0.010648</v>
      </c>
      <c r="K1396" s="93">
        <v>2.5</v>
      </c>
      <c r="L1396" s="15" t="s">
        <v>4147</v>
      </c>
      <c r="M1396" s="104" t="str">
        <f t="shared" si="1"/>
        <v>#REF!</v>
      </c>
      <c r="N1396" s="105">
        <f t="shared" si="2"/>
        <v>4800</v>
      </c>
      <c r="O1396" s="108" t="str">
        <f>IFERROR(IF(IF(LEFT(I1396,1)="B",VLOOKUP(A1396,'item dashboard'!A:K,11,0),"")&lt;1,0,IF(LEFT(I1396,1)="b",VLOOKUP(A1396,'item dashboard'!A:K,11,0),"")),"")</f>
        <v/>
      </c>
      <c r="P1396" s="105" t="str">
        <f>IFERROR(VLOOKUP(A1396,[2]Sheet2!$A:$C,3,0),1)</f>
        <v>#ERROR!</v>
      </c>
      <c r="Q1396" s="109" t="str">
        <f>VLOOKUP(A1396,'item dashboard'!A:A,1,0)</f>
        <v>B-VNEW200-Y22</v>
      </c>
      <c r="R1396" s="109"/>
      <c r="S1396" s="109"/>
    </row>
    <row r="1397" ht="12.75" customHeight="1">
      <c r="A1397" s="15" t="s">
        <v>2725</v>
      </c>
      <c r="B1397" s="15" t="s">
        <v>2726</v>
      </c>
      <c r="C1397" s="107">
        <v>0.033</v>
      </c>
      <c r="D1397" s="15" t="s">
        <v>4158</v>
      </c>
      <c r="E1397" s="93">
        <v>7200.0</v>
      </c>
      <c r="F1397" s="93">
        <v>1.0</v>
      </c>
      <c r="G1397" s="93">
        <v>22.94</v>
      </c>
      <c r="H1397" s="93">
        <v>23262.0</v>
      </c>
      <c r="I1397" s="15" t="s">
        <v>4146</v>
      </c>
      <c r="J1397" s="107">
        <v>0.016038</v>
      </c>
      <c r="K1397" s="93">
        <v>2.5</v>
      </c>
      <c r="L1397" s="15" t="s">
        <v>4149</v>
      </c>
      <c r="M1397" s="104" t="str">
        <f t="shared" si="1"/>
        <v>#REF!</v>
      </c>
      <c r="N1397" s="105">
        <f t="shared" si="2"/>
        <v>3766.346992</v>
      </c>
      <c r="O1397" s="108" t="str">
        <f>IFERROR(IF(IF(LEFT(I1397,1)="B",VLOOKUP(A1397,'item dashboard'!A:K,11,0),"")&lt;1,0,IF(LEFT(I1397,1)="b",VLOOKUP(A1397,'item dashboard'!A:K,11,0),"")),"")</f>
        <v/>
      </c>
      <c r="P1397" s="105" t="str">
        <f>IFERROR(VLOOKUP(A1397,[2]Sheet2!$A:$C,3,0),1)</f>
        <v>#ERROR!</v>
      </c>
      <c r="Q1397" s="109" t="str">
        <f>VLOOKUP(A1397,'item dashboard'!A:A,1,0)</f>
        <v>B-VNEW400-W33</v>
      </c>
      <c r="R1397" s="109"/>
      <c r="S1397" s="109"/>
    </row>
    <row r="1398" ht="12.75" customHeight="1">
      <c r="A1398" s="15" t="s">
        <v>2727</v>
      </c>
      <c r="B1398" s="15" t="s">
        <v>2728</v>
      </c>
      <c r="C1398" s="107">
        <v>0.015</v>
      </c>
      <c r="D1398" s="15" t="s">
        <v>4150</v>
      </c>
      <c r="E1398" s="93">
        <v>7200.0</v>
      </c>
      <c r="F1398" s="93">
        <v>1.0</v>
      </c>
      <c r="G1398" s="93">
        <v>13.36</v>
      </c>
      <c r="H1398" s="93">
        <v>6468.0</v>
      </c>
      <c r="I1398" s="15" t="s">
        <v>4146</v>
      </c>
      <c r="J1398" s="107">
        <v>0.00375</v>
      </c>
      <c r="K1398" s="93">
        <v>2.5</v>
      </c>
      <c r="L1398" s="15" t="s">
        <v>4147</v>
      </c>
      <c r="M1398" s="104" t="str">
        <f t="shared" si="1"/>
        <v>#REF!</v>
      </c>
      <c r="N1398" s="105">
        <f t="shared" si="2"/>
        <v>6467.065868</v>
      </c>
      <c r="O1398" s="108" t="str">
        <f>IFERROR(IF(IF(LEFT(I1398,1)="B",VLOOKUP(A1398,'item dashboard'!A:K,11,0),"")&lt;1,0,IF(LEFT(I1398,1)="b",VLOOKUP(A1398,'item dashboard'!A:K,11,0),"")),"")</f>
        <v/>
      </c>
      <c r="P1398" s="105" t="str">
        <f>IFERROR(VLOOKUP(A1398,[2]Sheet2!$A:$C,3,0),1)</f>
        <v>#ERROR!</v>
      </c>
      <c r="Q1398" s="109" t="str">
        <f>VLOOKUP(A1398,'item dashboard'!A:A,1,0)</f>
        <v>B-W1-N15</v>
      </c>
      <c r="R1398" s="109"/>
      <c r="S1398" s="109"/>
    </row>
    <row r="1399" ht="12.75" customHeight="1">
      <c r="A1399" s="15" t="s">
        <v>2729</v>
      </c>
      <c r="B1399" s="15" t="s">
        <v>2730</v>
      </c>
      <c r="C1399" s="107">
        <v>0.015</v>
      </c>
      <c r="D1399" s="15" t="s">
        <v>4148</v>
      </c>
      <c r="E1399" s="93">
        <v>3600.0</v>
      </c>
      <c r="F1399" s="93">
        <v>1.0</v>
      </c>
      <c r="G1399" s="93">
        <v>5.0</v>
      </c>
      <c r="H1399" s="93">
        <v>17280.0</v>
      </c>
      <c r="I1399" s="15" t="s">
        <v>2727</v>
      </c>
      <c r="J1399" s="107">
        <v>1.0</v>
      </c>
      <c r="K1399" s="93">
        <v>2.0</v>
      </c>
      <c r="L1399" s="15" t="s">
        <v>4147</v>
      </c>
      <c r="M1399" s="104" t="str">
        <f t="shared" si="1"/>
        <v>#REF!</v>
      </c>
      <c r="N1399" s="105">
        <f t="shared" si="2"/>
        <v>17280</v>
      </c>
      <c r="O1399" s="108">
        <f>IFERROR(IF(IF(LEFT(I1399,1)="B",VLOOKUP(A1399,'item dashboard'!A:K,11,0),"")&lt;1,0,IF(LEFT(I1399,1)="b",VLOOKUP(A1399,'item dashboard'!A:K,11,0),"")),"")</f>
        <v>0</v>
      </c>
      <c r="P1399" s="105" t="str">
        <f>IFERROR(VLOOKUP(A1399,[2]Sheet2!$A:$C,3,0),1)</f>
        <v>#ERROR!</v>
      </c>
      <c r="Q1399" s="109" t="str">
        <f>VLOOKUP(A1399,'item dashboard'!A:A,1,0)</f>
        <v>B-W1-N15ANGEL</v>
      </c>
      <c r="R1399" s="109"/>
      <c r="S1399" s="109"/>
    </row>
    <row r="1400" ht="12.75" customHeight="1">
      <c r="A1400" s="15" t="s">
        <v>2731</v>
      </c>
      <c r="B1400" s="15" t="s">
        <v>2732</v>
      </c>
      <c r="C1400" s="107">
        <v>0.015</v>
      </c>
      <c r="D1400" s="15" t="s">
        <v>4148</v>
      </c>
      <c r="E1400" s="93">
        <v>3600.0</v>
      </c>
      <c r="F1400" s="93">
        <v>1.0</v>
      </c>
      <c r="G1400" s="93">
        <v>5.0</v>
      </c>
      <c r="H1400" s="93">
        <v>17280.0</v>
      </c>
      <c r="I1400" s="15" t="s">
        <v>2727</v>
      </c>
      <c r="J1400" s="107">
        <v>1.0</v>
      </c>
      <c r="K1400" s="93">
        <v>2.0</v>
      </c>
      <c r="L1400" s="15" t="s">
        <v>4147</v>
      </c>
      <c r="M1400" s="104" t="str">
        <f t="shared" si="1"/>
        <v>#REF!</v>
      </c>
      <c r="N1400" s="105">
        <f t="shared" si="2"/>
        <v>17280</v>
      </c>
      <c r="O1400" s="108">
        <f>IFERROR(IF(IF(LEFT(I1400,1)="B",VLOOKUP(A1400,'item dashboard'!A:K,11,0),"")&lt;1,0,IF(LEFT(I1400,1)="b",VLOOKUP(A1400,'item dashboard'!A:K,11,0),"")),"")</f>
        <v>0</v>
      </c>
      <c r="P1400" s="105" t="str">
        <f>IFERROR(VLOOKUP(A1400,[2]Sheet2!$A:$C,3,0),1)</f>
        <v>#ERROR!</v>
      </c>
      <c r="Q1400" s="109" t="str">
        <f>VLOOKUP(A1400,'item dashboard'!A:A,1,0)</f>
        <v>B-W1-N15HENNA</v>
      </c>
      <c r="R1400" s="109"/>
      <c r="S1400" s="109"/>
    </row>
    <row r="1401" ht="12.75" customHeight="1">
      <c r="A1401" s="15" t="s">
        <v>2733</v>
      </c>
      <c r="B1401" s="15" t="s">
        <v>2734</v>
      </c>
      <c r="C1401" s="107">
        <v>0.015</v>
      </c>
      <c r="D1401" s="15" t="s">
        <v>4148</v>
      </c>
      <c r="E1401" s="93">
        <v>3600.0</v>
      </c>
      <c r="F1401" s="93">
        <v>1.0</v>
      </c>
      <c r="G1401" s="93">
        <v>5.0</v>
      </c>
      <c r="H1401" s="93">
        <v>17280.0</v>
      </c>
      <c r="I1401" s="15" t="s">
        <v>2727</v>
      </c>
      <c r="J1401" s="107">
        <v>1.0</v>
      </c>
      <c r="K1401" s="93">
        <v>2.0</v>
      </c>
      <c r="L1401" s="15" t="s">
        <v>4147</v>
      </c>
      <c r="M1401" s="104" t="str">
        <f t="shared" si="1"/>
        <v>#REF!</v>
      </c>
      <c r="N1401" s="105">
        <f t="shared" si="2"/>
        <v>17280</v>
      </c>
      <c r="O1401" s="108">
        <f>IFERROR(IF(IF(LEFT(I1401,1)="B",VLOOKUP(A1401,'item dashboard'!A:K,11,0),"")&lt;1,0,IF(LEFT(I1401,1)="b",VLOOKUP(A1401,'item dashboard'!A:K,11,0),"")),"")</f>
        <v>0</v>
      </c>
      <c r="P1401" s="105" t="str">
        <f>IFERROR(VLOOKUP(A1401,[2]Sheet2!$A:$C,3,0),1)</f>
        <v>#ERROR!</v>
      </c>
      <c r="Q1401" s="109" t="str">
        <f>VLOOKUP(A1401,'item dashboard'!A:A,1,0)</f>
        <v>B-W1-N15VINA</v>
      </c>
      <c r="R1401" s="109"/>
      <c r="S1401" s="109"/>
    </row>
    <row r="1402" ht="12.75" customHeight="1">
      <c r="A1402" s="15" t="s">
        <v>2735</v>
      </c>
      <c r="B1402" s="15" t="s">
        <v>2736</v>
      </c>
      <c r="C1402" s="107">
        <v>0.015</v>
      </c>
      <c r="D1402" s="15" t="s">
        <v>4150</v>
      </c>
      <c r="E1402" s="93">
        <v>7200.0</v>
      </c>
      <c r="F1402" s="93">
        <v>1.0</v>
      </c>
      <c r="G1402" s="93">
        <v>13.36</v>
      </c>
      <c r="H1402" s="93">
        <v>6468.0</v>
      </c>
      <c r="I1402" s="15" t="s">
        <v>4146</v>
      </c>
      <c r="J1402" s="107">
        <v>0.0035399999999999997</v>
      </c>
      <c r="K1402" s="93">
        <v>2.5</v>
      </c>
      <c r="L1402" s="15" t="s">
        <v>4147</v>
      </c>
      <c r="M1402" s="104" t="str">
        <f t="shared" si="1"/>
        <v>#REF!</v>
      </c>
      <c r="N1402" s="105">
        <f t="shared" si="2"/>
        <v>6467.065868</v>
      </c>
      <c r="O1402" s="108" t="str">
        <f>IFERROR(IF(IF(LEFT(I1402,1)="B",VLOOKUP(A1402,'item dashboard'!A:K,11,0),"")&lt;1,0,IF(LEFT(I1402,1)="b",VLOOKUP(A1402,'item dashboard'!A:K,11,0),"")),"")</f>
        <v/>
      </c>
      <c r="P1402" s="105" t="str">
        <f>IFERROR(VLOOKUP(A1402,[2]Sheet2!$A:$C,3,0),1)</f>
        <v>#ERROR!</v>
      </c>
      <c r="Q1402" s="109" t="str">
        <f>VLOOKUP(A1402,'item dashboard'!A:A,1,0)</f>
        <v>B-W1-W15</v>
      </c>
      <c r="R1402" s="109"/>
      <c r="S1402" s="109"/>
    </row>
    <row r="1403" ht="12.75" customHeight="1">
      <c r="A1403" s="15" t="s">
        <v>2737</v>
      </c>
      <c r="B1403" s="15" t="s">
        <v>2738</v>
      </c>
      <c r="C1403" s="107">
        <v>0.015</v>
      </c>
      <c r="D1403" s="15" t="s">
        <v>4150</v>
      </c>
      <c r="E1403" s="93">
        <v>7200.0</v>
      </c>
      <c r="F1403" s="93">
        <v>1.0</v>
      </c>
      <c r="G1403" s="93">
        <v>13.36</v>
      </c>
      <c r="H1403" s="93">
        <v>6468.0</v>
      </c>
      <c r="I1403" s="15" t="s">
        <v>4146</v>
      </c>
      <c r="J1403" s="107">
        <v>0.0035399999999999997</v>
      </c>
      <c r="K1403" s="93">
        <v>2.5</v>
      </c>
      <c r="L1403" s="15" t="s">
        <v>4147</v>
      </c>
      <c r="M1403" s="104" t="str">
        <f t="shared" si="1"/>
        <v>#REF!</v>
      </c>
      <c r="N1403" s="105">
        <f t="shared" si="2"/>
        <v>6467.065868</v>
      </c>
      <c r="O1403" s="108" t="str">
        <f>IFERROR(IF(IF(LEFT(I1403,1)="B",VLOOKUP(A1403,'item dashboard'!A:K,11,0),"")&lt;1,0,IF(LEFT(I1403,1)="b",VLOOKUP(A1403,'item dashboard'!A:K,11,0),"")),"")</f>
        <v/>
      </c>
      <c r="P1403" s="105" t="str">
        <f>IFERROR(VLOOKUP(A1403,[2]Sheet2!$A:$C,3,0),1)</f>
        <v>#ERROR!</v>
      </c>
      <c r="Q1403" s="109" t="str">
        <f>VLOOKUP(A1403,'item dashboard'!A:A,1,0)</f>
        <v>B-W1-W15BI</v>
      </c>
      <c r="R1403" s="109"/>
      <c r="S1403" s="109"/>
    </row>
    <row r="1404" ht="12.75" customHeight="1">
      <c r="A1404" s="15" t="s">
        <v>2739</v>
      </c>
      <c r="B1404" s="15" t="s">
        <v>2736</v>
      </c>
      <c r="C1404" s="107">
        <v>0.018000000000000002</v>
      </c>
      <c r="D1404" s="15" t="s">
        <v>4150</v>
      </c>
      <c r="E1404" s="93">
        <v>7200.0</v>
      </c>
      <c r="F1404" s="93">
        <v>1.0</v>
      </c>
      <c r="G1404" s="93">
        <v>13.36</v>
      </c>
      <c r="H1404" s="93">
        <v>6468.0</v>
      </c>
      <c r="I1404" s="15" t="s">
        <v>4146</v>
      </c>
      <c r="J1404" s="107">
        <v>0.004248</v>
      </c>
      <c r="K1404" s="93">
        <v>2.5</v>
      </c>
      <c r="L1404" s="15" t="s">
        <v>4147</v>
      </c>
      <c r="M1404" s="104" t="str">
        <f t="shared" si="1"/>
        <v>#REF!</v>
      </c>
      <c r="N1404" s="105">
        <f t="shared" si="2"/>
        <v>6467.065868</v>
      </c>
      <c r="O1404" s="108" t="str">
        <f>IFERROR(IF(IF(LEFT(I1404,1)="B",VLOOKUP(A1404,'item dashboard'!A:K,11,0),"")&lt;1,0,IF(LEFT(I1404,1)="b",VLOOKUP(A1404,'item dashboard'!A:K,11,0),"")),"")</f>
        <v/>
      </c>
      <c r="P1404" s="105" t="str">
        <f>IFERROR(VLOOKUP(A1404,[2]Sheet2!$A:$C,3,0),1)</f>
        <v>#ERROR!</v>
      </c>
      <c r="Q1404" s="109" t="str">
        <f>VLOOKUP(A1404,'item dashboard'!A:A,1,0)</f>
        <v>B-W1-W18</v>
      </c>
      <c r="R1404" s="109"/>
      <c r="S1404" s="109"/>
    </row>
    <row r="1405" ht="12.75" customHeight="1">
      <c r="A1405" s="15" t="s">
        <v>2740</v>
      </c>
      <c r="B1405" s="15" t="s">
        <v>2741</v>
      </c>
      <c r="C1405" s="107">
        <v>0.016</v>
      </c>
      <c r="D1405" s="15" t="s">
        <v>4148</v>
      </c>
      <c r="E1405" s="93">
        <v>3600.0</v>
      </c>
      <c r="F1405" s="93">
        <v>1.0</v>
      </c>
      <c r="G1405" s="93">
        <v>5.0</v>
      </c>
      <c r="H1405" s="93">
        <v>17280.0</v>
      </c>
      <c r="I1405" s="15" t="s">
        <v>2777</v>
      </c>
      <c r="J1405" s="107">
        <v>1.0</v>
      </c>
      <c r="K1405" s="93">
        <v>2.0</v>
      </c>
      <c r="L1405" s="15" t="s">
        <v>4147</v>
      </c>
      <c r="M1405" s="104" t="str">
        <f t="shared" si="1"/>
        <v>#REF!</v>
      </c>
      <c r="N1405" s="105">
        <f t="shared" si="2"/>
        <v>17280</v>
      </c>
      <c r="O1405" s="108">
        <f>IFERROR(IF(IF(LEFT(I1405,1)="B",VLOOKUP(A1405,'item dashboard'!A:K,11,0),"")&lt;1,0,IF(LEFT(I1405,1)="b",VLOOKUP(A1405,'item dashboard'!A:K,11,0),"")),"")</f>
        <v>0</v>
      </c>
      <c r="P1405" s="105" t="str">
        <f>IFERROR(VLOOKUP(A1405,[2]Sheet2!$A:$C,3,0),1)</f>
        <v>#ERROR!</v>
      </c>
      <c r="Q1405" s="109" t="str">
        <f>VLOOKUP(A1405,'item dashboard'!A:A,1,0)</f>
        <v>B-W3-16NARJIR</v>
      </c>
      <c r="R1405" s="109"/>
      <c r="S1405" s="109"/>
    </row>
    <row r="1406" ht="12.75" customHeight="1">
      <c r="A1406" s="15" t="s">
        <v>2750</v>
      </c>
      <c r="B1406" s="15" t="s">
        <v>2751</v>
      </c>
      <c r="C1406" s="107">
        <v>0.013999999999999999</v>
      </c>
      <c r="D1406" s="15" t="s">
        <v>4150</v>
      </c>
      <c r="E1406" s="93">
        <v>7200.0</v>
      </c>
      <c r="F1406" s="93">
        <v>1.0</v>
      </c>
      <c r="G1406" s="93">
        <v>11.5</v>
      </c>
      <c r="H1406" s="93">
        <v>7514.0</v>
      </c>
      <c r="I1406" s="15" t="s">
        <v>4146</v>
      </c>
      <c r="J1406" s="107">
        <v>0.003444</v>
      </c>
      <c r="K1406" s="93">
        <v>2.5</v>
      </c>
      <c r="L1406" s="15" t="s">
        <v>4147</v>
      </c>
      <c r="M1406" s="104" t="str">
        <f t="shared" si="1"/>
        <v>#REF!</v>
      </c>
      <c r="N1406" s="105">
        <f t="shared" si="2"/>
        <v>7513.043478</v>
      </c>
      <c r="O1406" s="108" t="str">
        <f>IFERROR(IF(IF(LEFT(I1406,1)="B",VLOOKUP(A1406,'item dashboard'!A:K,11,0),"")&lt;1,0,IF(LEFT(I1406,1)="b",VLOOKUP(A1406,'item dashboard'!A:K,11,0),"")),"")</f>
        <v/>
      </c>
      <c r="P1406" s="105" t="str">
        <f>IFERROR(VLOOKUP(A1406,[2]Sheet2!$A:$C,3,0),1)</f>
        <v>#ERROR!</v>
      </c>
      <c r="Q1406" s="109" t="str">
        <f>VLOOKUP(A1406,'item dashboard'!A:A,1,0)</f>
        <v>B-W3-GN14</v>
      </c>
      <c r="R1406" s="109"/>
      <c r="S1406" s="109"/>
    </row>
    <row r="1407" ht="12.75" customHeight="1">
      <c r="A1407" s="15" t="s">
        <v>2752</v>
      </c>
      <c r="B1407" s="15" t="s">
        <v>2753</v>
      </c>
      <c r="C1407" s="107">
        <v>0.013999999999999999</v>
      </c>
      <c r="D1407" s="15" t="s">
        <v>4148</v>
      </c>
      <c r="E1407" s="93">
        <v>3600.0</v>
      </c>
      <c r="F1407" s="93">
        <v>1.0</v>
      </c>
      <c r="G1407" s="93">
        <v>5.0</v>
      </c>
      <c r="H1407" s="93">
        <v>17280.0</v>
      </c>
      <c r="I1407" s="15" t="s">
        <v>2750</v>
      </c>
      <c r="J1407" s="107">
        <v>1.0</v>
      </c>
      <c r="K1407" s="93">
        <v>2.0</v>
      </c>
      <c r="L1407" s="15" t="s">
        <v>4147</v>
      </c>
      <c r="M1407" s="104" t="str">
        <f t="shared" si="1"/>
        <v>#REF!</v>
      </c>
      <c r="N1407" s="105">
        <f t="shared" si="2"/>
        <v>17280</v>
      </c>
      <c r="O1407" s="108">
        <f>IFERROR(IF(IF(LEFT(I1407,1)="B",VLOOKUP(A1407,'item dashboard'!A:K,11,0),"")&lt;1,0,IF(LEFT(I1407,1)="b",VLOOKUP(A1407,'item dashboard'!A:K,11,0),"")),"")</f>
        <v>0</v>
      </c>
      <c r="P1407" s="105" t="str">
        <f>IFERROR(VLOOKUP(A1407,[2]Sheet2!$A:$C,3,0),1)</f>
        <v>#ERROR!</v>
      </c>
      <c r="Q1407" s="109" t="str">
        <f>VLOOKUP(A1407,'item dashboard'!A:A,1,0)</f>
        <v>B-W3-GN14MANYA</v>
      </c>
      <c r="R1407" s="109"/>
      <c r="S1407" s="109"/>
    </row>
    <row r="1408" ht="12.75" customHeight="1">
      <c r="A1408" s="15" t="s">
        <v>2754</v>
      </c>
      <c r="B1408" s="15" t="s">
        <v>2755</v>
      </c>
      <c r="C1408" s="107">
        <v>0.013999999999999999</v>
      </c>
      <c r="D1408" s="15" t="s">
        <v>4148</v>
      </c>
      <c r="E1408" s="93">
        <v>3600.0</v>
      </c>
      <c r="F1408" s="93">
        <v>1.0</v>
      </c>
      <c r="G1408" s="93">
        <v>5.0</v>
      </c>
      <c r="H1408" s="93">
        <v>17280.0</v>
      </c>
      <c r="I1408" s="15" t="s">
        <v>2750</v>
      </c>
      <c r="J1408" s="107">
        <v>1.0</v>
      </c>
      <c r="K1408" s="93">
        <v>2.0</v>
      </c>
      <c r="L1408" s="15" t="s">
        <v>4147</v>
      </c>
      <c r="M1408" s="104" t="str">
        <f t="shared" si="1"/>
        <v>#REF!</v>
      </c>
      <c r="N1408" s="105">
        <f t="shared" si="2"/>
        <v>17280</v>
      </c>
      <c r="O1408" s="108">
        <f>IFERROR(IF(IF(LEFT(I1408,1)="B",VLOOKUP(A1408,'item dashboard'!A:K,11,0),"")&lt;1,0,IF(LEFT(I1408,1)="b",VLOOKUP(A1408,'item dashboard'!A:K,11,0),"")),"")</f>
        <v>0</v>
      </c>
      <c r="P1408" s="105" t="str">
        <f>IFERROR(VLOOKUP(A1408,[2]Sheet2!$A:$C,3,0),1)</f>
        <v>#ERROR!</v>
      </c>
      <c r="Q1408" s="109" t="str">
        <f>VLOOKUP(A1408,'item dashboard'!A:A,1,0)</f>
        <v>B-W3-GN14PALM</v>
      </c>
      <c r="R1408" s="109"/>
      <c r="S1408" s="109"/>
    </row>
    <row r="1409" ht="12.75" customHeight="1">
      <c r="A1409" s="15" t="s">
        <v>2756</v>
      </c>
      <c r="B1409" s="15" t="s">
        <v>2757</v>
      </c>
      <c r="C1409" s="107">
        <v>0.016</v>
      </c>
      <c r="D1409" s="15" t="s">
        <v>4148</v>
      </c>
      <c r="E1409" s="93">
        <v>3600.0</v>
      </c>
      <c r="F1409" s="93">
        <v>1.0</v>
      </c>
      <c r="G1409" s="93">
        <v>5.0</v>
      </c>
      <c r="H1409" s="93">
        <v>17280.0</v>
      </c>
      <c r="I1409" s="15" t="s">
        <v>2750</v>
      </c>
      <c r="J1409" s="107">
        <v>1.0</v>
      </c>
      <c r="K1409" s="93">
        <v>2.0</v>
      </c>
      <c r="L1409" s="15" t="s">
        <v>4149</v>
      </c>
      <c r="M1409" s="104" t="str">
        <f t="shared" si="1"/>
        <v>#REF!</v>
      </c>
      <c r="N1409" s="105">
        <f t="shared" si="2"/>
        <v>17280</v>
      </c>
      <c r="O1409" s="108">
        <f>IFERROR(IF(IF(LEFT(I1409,1)="B",VLOOKUP(A1409,'item dashboard'!A:K,11,0),"")&lt;1,0,IF(LEFT(I1409,1)="b",VLOOKUP(A1409,'item dashboard'!A:K,11,0),"")),"")</f>
        <v>0</v>
      </c>
      <c r="P1409" s="105" t="str">
        <f>IFERROR(VLOOKUP(A1409,[2]Sheet2!$A:$C,3,0),1)</f>
        <v>#ERROR!</v>
      </c>
      <c r="Q1409" s="109" t="str">
        <f>VLOOKUP(A1409,'item dashboard'!A:A,1,0)</f>
        <v>B-W3-GN16NURA</v>
      </c>
      <c r="R1409" s="109"/>
      <c r="S1409" s="109"/>
    </row>
    <row r="1410" ht="12.75" customHeight="1">
      <c r="A1410" s="15" t="s">
        <v>2758</v>
      </c>
      <c r="B1410" s="15" t="s">
        <v>1215</v>
      </c>
      <c r="C1410" s="107">
        <v>0.013999999999999999</v>
      </c>
      <c r="D1410" s="15" t="s">
        <v>4150</v>
      </c>
      <c r="E1410" s="93">
        <v>7200.0</v>
      </c>
      <c r="F1410" s="93">
        <v>1.0</v>
      </c>
      <c r="G1410" s="93">
        <v>11.5</v>
      </c>
      <c r="H1410" s="93">
        <v>7514.0</v>
      </c>
      <c r="I1410" s="15" t="s">
        <v>4146</v>
      </c>
      <c r="J1410" s="107">
        <v>0.0034999999999999996</v>
      </c>
      <c r="K1410" s="93">
        <v>2.5</v>
      </c>
      <c r="L1410" s="15" t="s">
        <v>4147</v>
      </c>
      <c r="M1410" s="104" t="str">
        <f t="shared" si="1"/>
        <v>#REF!</v>
      </c>
      <c r="N1410" s="105">
        <f t="shared" si="2"/>
        <v>7513.043478</v>
      </c>
      <c r="O1410" s="108" t="str">
        <f>IFERROR(IF(IF(LEFT(I1410,1)="B",VLOOKUP(A1410,'item dashboard'!A:K,11,0),"")&lt;1,0,IF(LEFT(I1410,1)="b",VLOOKUP(A1410,'item dashboard'!A:K,11,0),"")),"")</f>
        <v/>
      </c>
      <c r="P1410" s="105" t="str">
        <f>IFERROR(VLOOKUP(A1410,[2]Sheet2!$A:$C,3,0),1)</f>
        <v>#ERROR!</v>
      </c>
      <c r="Q1410" s="109" t="str">
        <f>VLOOKUP(A1410,'item dashboard'!A:A,1,0)</f>
        <v>B-W3-N14</v>
      </c>
      <c r="R1410" s="109"/>
      <c r="S1410" s="109"/>
    </row>
    <row r="1411" ht="12.75" customHeight="1">
      <c r="A1411" s="15" t="s">
        <v>2759</v>
      </c>
      <c r="B1411" s="15" t="s">
        <v>2760</v>
      </c>
      <c r="C1411" s="107">
        <v>0.013999999999999999</v>
      </c>
      <c r="D1411" s="15" t="s">
        <v>4148</v>
      </c>
      <c r="E1411" s="93">
        <v>3600.0</v>
      </c>
      <c r="F1411" s="93">
        <v>1.0</v>
      </c>
      <c r="G1411" s="93">
        <v>5.0</v>
      </c>
      <c r="H1411" s="93">
        <v>17280.0</v>
      </c>
      <c r="I1411" s="15" t="s">
        <v>2758</v>
      </c>
      <c r="J1411" s="107">
        <v>1.0</v>
      </c>
      <c r="K1411" s="93">
        <v>2.0</v>
      </c>
      <c r="L1411" s="15" t="s">
        <v>4147</v>
      </c>
      <c r="M1411" s="104" t="str">
        <f t="shared" si="1"/>
        <v>#REF!</v>
      </c>
      <c r="N1411" s="105">
        <f t="shared" si="2"/>
        <v>17280</v>
      </c>
      <c r="O1411" s="108">
        <f>IFERROR(IF(IF(LEFT(I1411,1)="B",VLOOKUP(A1411,'item dashboard'!A:K,11,0),"")&lt;1,0,IF(LEFT(I1411,1)="b",VLOOKUP(A1411,'item dashboard'!A:K,11,0),"")),"")</f>
        <v>0</v>
      </c>
      <c r="P1411" s="105" t="str">
        <f>IFERROR(VLOOKUP(A1411,[2]Sheet2!$A:$C,3,0),1)</f>
        <v>#ERROR!</v>
      </c>
      <c r="Q1411" s="109" t="str">
        <f>VLOOKUP(A1411,'item dashboard'!A:A,1,0)</f>
        <v>B-W3-N14ALI</v>
      </c>
      <c r="R1411" s="109"/>
      <c r="S1411" s="109"/>
    </row>
    <row r="1412" ht="12.75" customHeight="1">
      <c r="A1412" s="15" t="s">
        <v>2761</v>
      </c>
      <c r="B1412" s="15" t="s">
        <v>2762</v>
      </c>
      <c r="C1412" s="107">
        <v>0.013999999999999999</v>
      </c>
      <c r="D1412" s="15" t="s">
        <v>4148</v>
      </c>
      <c r="E1412" s="93">
        <v>3600.0</v>
      </c>
      <c r="F1412" s="93">
        <v>1.0</v>
      </c>
      <c r="G1412" s="93">
        <v>5.0</v>
      </c>
      <c r="H1412" s="93">
        <v>17280.0</v>
      </c>
      <c r="I1412" s="15" t="s">
        <v>2758</v>
      </c>
      <c r="J1412" s="107">
        <v>1.0</v>
      </c>
      <c r="K1412" s="93">
        <v>2.0</v>
      </c>
      <c r="L1412" s="15" t="s">
        <v>4147</v>
      </c>
      <c r="M1412" s="104" t="str">
        <f t="shared" si="1"/>
        <v>#REF!</v>
      </c>
      <c r="N1412" s="105">
        <f t="shared" si="2"/>
        <v>17280</v>
      </c>
      <c r="O1412" s="108">
        <f>IFERROR(IF(IF(LEFT(I1412,1)="B",VLOOKUP(A1412,'item dashboard'!A:K,11,0),"")&lt;1,0,IF(LEFT(I1412,1)="b",VLOOKUP(A1412,'item dashboard'!A:K,11,0),"")),"")</f>
        <v>0</v>
      </c>
      <c r="P1412" s="105" t="str">
        <f>IFERROR(VLOOKUP(A1412,[2]Sheet2!$A:$C,3,0),1)</f>
        <v>#ERROR!</v>
      </c>
      <c r="Q1412" s="109" t="str">
        <f>VLOOKUP(A1412,'item dashboard'!A:A,1,0)</f>
        <v>B-W3-N14HAYAT</v>
      </c>
      <c r="R1412" s="109"/>
      <c r="S1412" s="109"/>
    </row>
    <row r="1413" ht="12.75" customHeight="1">
      <c r="A1413" s="15" t="s">
        <v>2763</v>
      </c>
      <c r="B1413" s="15" t="s">
        <v>2764</v>
      </c>
      <c r="C1413" s="107">
        <v>0.013999999999999999</v>
      </c>
      <c r="D1413" s="15" t="s">
        <v>4148</v>
      </c>
      <c r="E1413" s="93">
        <v>3600.0</v>
      </c>
      <c r="F1413" s="93">
        <v>1.0</v>
      </c>
      <c r="G1413" s="93">
        <v>5.0</v>
      </c>
      <c r="H1413" s="93">
        <v>17280.0</v>
      </c>
      <c r="I1413" s="15" t="s">
        <v>2758</v>
      </c>
      <c r="J1413" s="107">
        <v>1.0</v>
      </c>
      <c r="K1413" s="93">
        <v>2.0</v>
      </c>
      <c r="L1413" s="15" t="s">
        <v>4147</v>
      </c>
      <c r="M1413" s="104" t="str">
        <f t="shared" si="1"/>
        <v>#REF!</v>
      </c>
      <c r="N1413" s="105">
        <f t="shared" si="2"/>
        <v>17280</v>
      </c>
      <c r="O1413" s="108">
        <f>IFERROR(IF(IF(LEFT(I1413,1)="B",VLOOKUP(A1413,'item dashboard'!A:K,11,0),"")&lt;1,0,IF(LEFT(I1413,1)="b",VLOOKUP(A1413,'item dashboard'!A:K,11,0),"")),"")</f>
        <v>0</v>
      </c>
      <c r="P1413" s="105" t="str">
        <f>IFERROR(VLOOKUP(A1413,[2]Sheet2!$A:$C,3,0),1)</f>
        <v>#ERROR!</v>
      </c>
      <c r="Q1413" s="109" t="str">
        <f>VLOOKUP(A1413,'item dashboard'!A:A,1,0)</f>
        <v>B-W3-N14MUNIRA</v>
      </c>
      <c r="R1413" s="109"/>
      <c r="S1413" s="109"/>
    </row>
    <row r="1414" ht="12.75" customHeight="1">
      <c r="A1414" s="15" t="s">
        <v>2765</v>
      </c>
      <c r="B1414" s="15" t="s">
        <v>2766</v>
      </c>
      <c r="C1414" s="107">
        <v>0.013999999999999999</v>
      </c>
      <c r="D1414" s="15" t="s">
        <v>4148</v>
      </c>
      <c r="E1414" s="93">
        <v>3600.0</v>
      </c>
      <c r="F1414" s="93">
        <v>1.0</v>
      </c>
      <c r="G1414" s="93">
        <v>5.0</v>
      </c>
      <c r="H1414" s="93">
        <v>17280.0</v>
      </c>
      <c r="I1414" s="15" t="s">
        <v>2758</v>
      </c>
      <c r="J1414" s="107">
        <v>1.0</v>
      </c>
      <c r="K1414" s="93">
        <v>2.0</v>
      </c>
      <c r="L1414" s="15" t="s">
        <v>4147</v>
      </c>
      <c r="M1414" s="104" t="str">
        <f t="shared" si="1"/>
        <v>#REF!</v>
      </c>
      <c r="N1414" s="105">
        <f t="shared" si="2"/>
        <v>17280</v>
      </c>
      <c r="O1414" s="108">
        <f>IFERROR(IF(IF(LEFT(I1414,1)="B",VLOOKUP(A1414,'item dashboard'!A:K,11,0),"")&lt;1,0,IF(LEFT(I1414,1)="b",VLOOKUP(A1414,'item dashboard'!A:K,11,0),"")),"")</f>
        <v>0</v>
      </c>
      <c r="P1414" s="105" t="str">
        <f>IFERROR(VLOOKUP(A1414,[2]Sheet2!$A:$C,3,0),1)</f>
        <v>#ERROR!</v>
      </c>
      <c r="Q1414" s="109" t="str">
        <f>VLOOKUP(A1414,'item dashboard'!A:A,1,0)</f>
        <v>B-W3-N14NAZ</v>
      </c>
      <c r="R1414" s="109"/>
      <c r="S1414" s="109"/>
    </row>
    <row r="1415" ht="12.75" customHeight="1">
      <c r="A1415" s="15" t="s">
        <v>2767</v>
      </c>
      <c r="B1415" s="15" t="s">
        <v>2768</v>
      </c>
      <c r="C1415" s="107">
        <v>0.013999999999999999</v>
      </c>
      <c r="D1415" s="15" t="s">
        <v>4148</v>
      </c>
      <c r="E1415" s="93">
        <v>3600.0</v>
      </c>
      <c r="F1415" s="93">
        <v>1.0</v>
      </c>
      <c r="G1415" s="93">
        <v>5.0</v>
      </c>
      <c r="H1415" s="93">
        <v>17280.0</v>
      </c>
      <c r="I1415" s="15" t="s">
        <v>2758</v>
      </c>
      <c r="J1415" s="107">
        <v>1.0</v>
      </c>
      <c r="K1415" s="93">
        <v>2.0</v>
      </c>
      <c r="L1415" s="15" t="s">
        <v>4147</v>
      </c>
      <c r="M1415" s="104" t="str">
        <f t="shared" si="1"/>
        <v>#REF!</v>
      </c>
      <c r="N1415" s="105">
        <f t="shared" si="2"/>
        <v>17280</v>
      </c>
      <c r="O1415" s="108">
        <f>IFERROR(IF(IF(LEFT(I1415,1)="B",VLOOKUP(A1415,'item dashboard'!A:K,11,0),"")&lt;1,0,IF(LEFT(I1415,1)="b",VLOOKUP(A1415,'item dashboard'!A:K,11,0),"")),"")</f>
        <v>0</v>
      </c>
      <c r="P1415" s="105" t="str">
        <f>IFERROR(VLOOKUP(A1415,[2]Sheet2!$A:$C,3,0),1)</f>
        <v>#ERROR!</v>
      </c>
      <c r="Q1415" s="109" t="str">
        <f>VLOOKUP(A1415,'item dashboard'!A:A,1,0)</f>
        <v>B-W3-N14PALM</v>
      </c>
      <c r="R1415" s="109"/>
      <c r="S1415" s="109"/>
    </row>
    <row r="1416" ht="12.75" customHeight="1">
      <c r="A1416" s="15" t="s">
        <v>2769</v>
      </c>
      <c r="B1416" s="15" t="s">
        <v>2770</v>
      </c>
      <c r="C1416" s="107">
        <v>0.013999999999999999</v>
      </c>
      <c r="D1416" s="15" t="s">
        <v>4148</v>
      </c>
      <c r="E1416" s="93">
        <v>3600.0</v>
      </c>
      <c r="F1416" s="93">
        <v>1.0</v>
      </c>
      <c r="G1416" s="93">
        <v>5.0</v>
      </c>
      <c r="H1416" s="93">
        <v>17280.0</v>
      </c>
      <c r="I1416" s="15" t="s">
        <v>2758</v>
      </c>
      <c r="J1416" s="107">
        <v>1.0</v>
      </c>
      <c r="K1416" s="93">
        <v>2.0</v>
      </c>
      <c r="L1416" s="15" t="s">
        <v>4147</v>
      </c>
      <c r="M1416" s="104" t="str">
        <f t="shared" si="1"/>
        <v>#REF!</v>
      </c>
      <c r="N1416" s="105">
        <f t="shared" si="2"/>
        <v>17280</v>
      </c>
      <c r="O1416" s="108">
        <f>IFERROR(IF(IF(LEFT(I1416,1)="B",VLOOKUP(A1416,'item dashboard'!A:K,11,0),"")&lt;1,0,IF(LEFT(I1416,1)="b",VLOOKUP(A1416,'item dashboard'!A:K,11,0),"")),"")</f>
        <v>0</v>
      </c>
      <c r="P1416" s="105" t="str">
        <f>IFERROR(VLOOKUP(A1416,[2]Sheet2!$A:$C,3,0),1)</f>
        <v>#ERROR!</v>
      </c>
      <c r="Q1416" s="109" t="str">
        <f>VLOOKUP(A1416,'item dashboard'!A:A,1,0)</f>
        <v>B-W3-N14PWANI</v>
      </c>
      <c r="R1416" s="109"/>
      <c r="S1416" s="109"/>
    </row>
    <row r="1417" ht="12.75" customHeight="1">
      <c r="A1417" s="15" t="s">
        <v>2771</v>
      </c>
      <c r="B1417" s="15" t="s">
        <v>2772</v>
      </c>
      <c r="C1417" s="107">
        <v>0.013999999999999999</v>
      </c>
      <c r="D1417" s="15" t="s">
        <v>4148</v>
      </c>
      <c r="E1417" s="93">
        <v>3600.0</v>
      </c>
      <c r="F1417" s="93">
        <v>1.0</v>
      </c>
      <c r="G1417" s="93">
        <v>5.0</v>
      </c>
      <c r="H1417" s="93">
        <v>17280.0</v>
      </c>
      <c r="I1417" s="15" t="s">
        <v>2758</v>
      </c>
      <c r="J1417" s="107">
        <v>1.0</v>
      </c>
      <c r="K1417" s="93">
        <v>2.0</v>
      </c>
      <c r="L1417" s="15" t="s">
        <v>4147</v>
      </c>
      <c r="M1417" s="104" t="str">
        <f t="shared" si="1"/>
        <v>#REF!</v>
      </c>
      <c r="N1417" s="105">
        <f t="shared" si="2"/>
        <v>17280</v>
      </c>
      <c r="O1417" s="108">
        <f>IFERROR(IF(IF(LEFT(I1417,1)="B",VLOOKUP(A1417,'item dashboard'!A:K,11,0),"")&lt;1,0,IF(LEFT(I1417,1)="b",VLOOKUP(A1417,'item dashboard'!A:K,11,0),"")),"")</f>
        <v>0</v>
      </c>
      <c r="P1417" s="105" t="str">
        <f>IFERROR(VLOOKUP(A1417,[2]Sheet2!$A:$C,3,0),1)</f>
        <v>#ERROR!</v>
      </c>
      <c r="Q1417" s="109" t="str">
        <f>VLOOKUP(A1417,'item dashboard'!A:A,1,0)</f>
        <v>B-W3-N14SAAFI</v>
      </c>
      <c r="R1417" s="109"/>
      <c r="S1417" s="109"/>
    </row>
    <row r="1418" ht="12.75" customHeight="1">
      <c r="A1418" s="15" t="s">
        <v>2773</v>
      </c>
      <c r="B1418" s="15" t="s">
        <v>2774</v>
      </c>
      <c r="C1418" s="107">
        <v>0.013999999999999999</v>
      </c>
      <c r="D1418" s="15" t="s">
        <v>4148</v>
      </c>
      <c r="E1418" s="93">
        <v>3600.0</v>
      </c>
      <c r="F1418" s="93">
        <v>1.0</v>
      </c>
      <c r="G1418" s="93">
        <v>5.0</v>
      </c>
      <c r="H1418" s="93">
        <v>17280.0</v>
      </c>
      <c r="I1418" s="15" t="s">
        <v>2758</v>
      </c>
      <c r="J1418" s="107">
        <v>1.0</v>
      </c>
      <c r="K1418" s="93">
        <v>2.0</v>
      </c>
      <c r="L1418" s="15" t="s">
        <v>4147</v>
      </c>
      <c r="M1418" s="104" t="str">
        <f t="shared" si="1"/>
        <v>#REF!</v>
      </c>
      <c r="N1418" s="105">
        <f t="shared" si="2"/>
        <v>17280</v>
      </c>
      <c r="O1418" s="108">
        <f>IFERROR(IF(IF(LEFT(I1418,1)="B",VLOOKUP(A1418,'item dashboard'!A:K,11,0),"")&lt;1,0,IF(LEFT(I1418,1)="b",VLOOKUP(A1418,'item dashboard'!A:K,11,0),"")),"")</f>
        <v>0</v>
      </c>
      <c r="P1418" s="105" t="str">
        <f>IFERROR(VLOOKUP(A1418,[2]Sheet2!$A:$C,3,0),1)</f>
        <v>#ERROR!</v>
      </c>
      <c r="Q1418" s="109" t="str">
        <f>VLOOKUP(A1418,'item dashboard'!A:A,1,0)</f>
        <v>B-W3-N14TANIA</v>
      </c>
      <c r="R1418" s="109"/>
      <c r="S1418" s="109"/>
    </row>
    <row r="1419" ht="12.75" customHeight="1">
      <c r="A1419" s="15" t="s">
        <v>2775</v>
      </c>
      <c r="B1419" s="15" t="s">
        <v>2776</v>
      </c>
      <c r="C1419" s="107">
        <v>0.013999999999999999</v>
      </c>
      <c r="D1419" s="15" t="s">
        <v>4148</v>
      </c>
      <c r="E1419" s="93">
        <v>3600.0</v>
      </c>
      <c r="F1419" s="93">
        <v>1.0</v>
      </c>
      <c r="G1419" s="93">
        <v>5.0</v>
      </c>
      <c r="H1419" s="93">
        <v>17280.0</v>
      </c>
      <c r="I1419" s="15" t="s">
        <v>2758</v>
      </c>
      <c r="J1419" s="107">
        <v>1.0</v>
      </c>
      <c r="K1419" s="93">
        <v>2.0</v>
      </c>
      <c r="L1419" s="15" t="s">
        <v>4147</v>
      </c>
      <c r="M1419" s="104" t="str">
        <f t="shared" si="1"/>
        <v>#REF!</v>
      </c>
      <c r="N1419" s="105">
        <f t="shared" si="2"/>
        <v>17280</v>
      </c>
      <c r="O1419" s="108">
        <f>IFERROR(IF(IF(LEFT(I1419,1)="B",VLOOKUP(A1419,'item dashboard'!A:K,11,0),"")&lt;1,0,IF(LEFT(I1419,1)="b",VLOOKUP(A1419,'item dashboard'!A:K,11,0),"")),"")</f>
        <v>0</v>
      </c>
      <c r="P1419" s="105" t="str">
        <f>IFERROR(VLOOKUP(A1419,[2]Sheet2!$A:$C,3,0),1)</f>
        <v>#ERROR!</v>
      </c>
      <c r="Q1419" s="109" t="str">
        <f>VLOOKUP(A1419,'item dashboard'!A:A,1,0)</f>
        <v>B-W3-N14YUSUF</v>
      </c>
      <c r="R1419" s="109"/>
      <c r="S1419" s="109"/>
    </row>
    <row r="1420" ht="12.75" customHeight="1">
      <c r="A1420" s="15" t="s">
        <v>2777</v>
      </c>
      <c r="B1420" s="15" t="s">
        <v>2778</v>
      </c>
      <c r="C1420" s="107">
        <v>0.016</v>
      </c>
      <c r="D1420" s="15" t="s">
        <v>4150</v>
      </c>
      <c r="E1420" s="93">
        <v>7200.0</v>
      </c>
      <c r="F1420" s="93">
        <v>1.0</v>
      </c>
      <c r="G1420" s="93">
        <v>11.5</v>
      </c>
      <c r="H1420" s="93">
        <v>7514.0</v>
      </c>
      <c r="I1420" s="15" t="s">
        <v>4146</v>
      </c>
      <c r="J1420" s="107">
        <v>0.004</v>
      </c>
      <c r="K1420" s="93">
        <v>2.5</v>
      </c>
      <c r="L1420" s="15" t="s">
        <v>4147</v>
      </c>
      <c r="M1420" s="104" t="str">
        <f t="shared" si="1"/>
        <v>#REF!</v>
      </c>
      <c r="N1420" s="105">
        <f t="shared" si="2"/>
        <v>7513.043478</v>
      </c>
      <c r="O1420" s="108" t="str">
        <f>IFERROR(IF(IF(LEFT(I1420,1)="B",VLOOKUP(A1420,'item dashboard'!A:K,11,0),"")&lt;1,0,IF(LEFT(I1420,1)="b",VLOOKUP(A1420,'item dashboard'!A:K,11,0),"")),"")</f>
        <v/>
      </c>
      <c r="P1420" s="105" t="str">
        <f>IFERROR(VLOOKUP(A1420,[2]Sheet2!$A:$C,3,0),1)</f>
        <v>#ERROR!</v>
      </c>
      <c r="Q1420" s="109" t="str">
        <f>VLOOKUP(A1420,'item dashboard'!A:A,1,0)</f>
        <v>B-W3-N16</v>
      </c>
      <c r="R1420" s="109"/>
      <c r="S1420" s="109"/>
    </row>
    <row r="1421" ht="12.75" customHeight="1">
      <c r="A1421" s="15" t="s">
        <v>2779</v>
      </c>
      <c r="B1421" s="15" t="s">
        <v>2780</v>
      </c>
      <c r="C1421" s="107">
        <v>0.016</v>
      </c>
      <c r="D1421" s="15" t="s">
        <v>4148</v>
      </c>
      <c r="E1421" s="93">
        <v>3600.0</v>
      </c>
      <c r="F1421" s="93">
        <v>1.0</v>
      </c>
      <c r="G1421" s="93">
        <v>5.0</v>
      </c>
      <c r="H1421" s="93">
        <v>17280.0</v>
      </c>
      <c r="I1421" s="15" t="s">
        <v>2777</v>
      </c>
      <c r="J1421" s="107">
        <v>1.0</v>
      </c>
      <c r="K1421" s="93">
        <v>2.0</v>
      </c>
      <c r="L1421" s="15" t="s">
        <v>4147</v>
      </c>
      <c r="M1421" s="104" t="str">
        <f t="shared" si="1"/>
        <v>#REF!</v>
      </c>
      <c r="N1421" s="105">
        <f t="shared" si="2"/>
        <v>17280</v>
      </c>
      <c r="O1421" s="108">
        <f>IFERROR(IF(IF(LEFT(I1421,1)="B",VLOOKUP(A1421,'item dashboard'!A:K,11,0),"")&lt;1,0,IF(LEFT(I1421,1)="b",VLOOKUP(A1421,'item dashboard'!A:K,11,0),"")),"")</f>
        <v>0</v>
      </c>
      <c r="P1421" s="105" t="str">
        <f>IFERROR(VLOOKUP(A1421,[2]Sheet2!$A:$C,3,0),1)</f>
        <v>#ERROR!</v>
      </c>
      <c r="Q1421" s="109" t="str">
        <f>VLOOKUP(A1421,'item dashboard'!A:A,1,0)</f>
        <v>B-W3-N16AZHAR</v>
      </c>
      <c r="R1421" s="109"/>
      <c r="S1421" s="109"/>
    </row>
    <row r="1422" ht="12.75" customHeight="1">
      <c r="A1422" s="15" t="s">
        <v>2781</v>
      </c>
      <c r="B1422" s="15" t="s">
        <v>2782</v>
      </c>
      <c r="C1422" s="107">
        <v>0.016</v>
      </c>
      <c r="D1422" s="15" t="s">
        <v>4148</v>
      </c>
      <c r="E1422" s="93">
        <v>3600.0</v>
      </c>
      <c r="F1422" s="93">
        <v>1.0</v>
      </c>
      <c r="G1422" s="93">
        <v>5.0</v>
      </c>
      <c r="H1422" s="93">
        <v>17280.0</v>
      </c>
      <c r="I1422" s="15" t="s">
        <v>2777</v>
      </c>
      <c r="J1422" s="107">
        <v>1.0</v>
      </c>
      <c r="K1422" s="93">
        <v>2.0</v>
      </c>
      <c r="L1422" s="15" t="s">
        <v>4147</v>
      </c>
      <c r="M1422" s="104" t="str">
        <f t="shared" si="1"/>
        <v>#REF!</v>
      </c>
      <c r="N1422" s="105">
        <f t="shared" si="2"/>
        <v>17280</v>
      </c>
      <c r="O1422" s="108">
        <f>IFERROR(IF(IF(LEFT(I1422,1)="B",VLOOKUP(A1422,'item dashboard'!A:K,11,0),"")&lt;1,0,IF(LEFT(I1422,1)="b",VLOOKUP(A1422,'item dashboard'!A:K,11,0),"")),"")</f>
        <v>0</v>
      </c>
      <c r="P1422" s="105" t="str">
        <f>IFERROR(VLOOKUP(A1422,[2]Sheet2!$A:$C,3,0),1)</f>
        <v>#ERROR!</v>
      </c>
      <c r="Q1422" s="109" t="str">
        <f>VLOOKUP(A1422,'item dashboard'!A:A,1,0)</f>
        <v>B-W3-N16NURA</v>
      </c>
      <c r="R1422" s="109"/>
      <c r="S1422" s="109"/>
    </row>
    <row r="1423" ht="12.75" customHeight="1">
      <c r="A1423" s="15" t="s">
        <v>2742</v>
      </c>
      <c r="B1423" s="15" t="s">
        <v>2743</v>
      </c>
      <c r="C1423" s="107">
        <v>0.013999999999999999</v>
      </c>
      <c r="D1423" s="15" t="s">
        <v>4150</v>
      </c>
      <c r="E1423" s="93">
        <v>7200.0</v>
      </c>
      <c r="F1423" s="93">
        <v>1.0</v>
      </c>
      <c r="G1423" s="93">
        <v>12.0</v>
      </c>
      <c r="H1423" s="93">
        <v>50400.0</v>
      </c>
      <c r="I1423" s="15" t="s">
        <v>4146</v>
      </c>
      <c r="J1423" s="107">
        <v>0.0034999999999999996</v>
      </c>
      <c r="K1423" s="93">
        <v>2.5</v>
      </c>
      <c r="L1423" s="15" t="s">
        <v>4147</v>
      </c>
      <c r="M1423" s="104" t="str">
        <f t="shared" si="1"/>
        <v>#REF!</v>
      </c>
      <c r="N1423" s="105">
        <f t="shared" si="2"/>
        <v>7200</v>
      </c>
      <c r="O1423" s="108" t="str">
        <f>IFERROR(IF(IF(LEFT(I1423,1)="B",VLOOKUP(A1423,'item dashboard'!A:K,11,0),"")&lt;1,0,IF(LEFT(I1423,1)="b",VLOOKUP(A1423,'item dashboard'!A:K,11,0),"")),"")</f>
        <v/>
      </c>
      <c r="P1423" s="105" t="str">
        <f>IFERROR(VLOOKUP(A1423,[2]Sheet2!$A:$C,3,0),1)</f>
        <v>#ERROR!</v>
      </c>
      <c r="Q1423" s="109" t="str">
        <f>VLOOKUP(A1423,'item dashboard'!A:A,1,0)</f>
        <v>B-W3B-N14</v>
      </c>
      <c r="R1423" s="109"/>
      <c r="S1423" s="109"/>
    </row>
    <row r="1424" ht="12.75" customHeight="1">
      <c r="A1424" s="15" t="s">
        <v>2744</v>
      </c>
      <c r="B1424" s="15" t="s">
        <v>2745</v>
      </c>
      <c r="C1424" s="107">
        <v>0.013999999999999999</v>
      </c>
      <c r="D1424" s="15" t="s">
        <v>4148</v>
      </c>
      <c r="E1424" s="93">
        <v>7200.0</v>
      </c>
      <c r="F1424" s="93">
        <v>1.0</v>
      </c>
      <c r="G1424" s="93">
        <v>5.0</v>
      </c>
      <c r="H1424" s="93">
        <v>17280.0</v>
      </c>
      <c r="I1424" s="15" t="s">
        <v>2742</v>
      </c>
      <c r="J1424" s="107">
        <v>1.0</v>
      </c>
      <c r="K1424" s="93">
        <v>0.0</v>
      </c>
      <c r="L1424" s="15" t="s">
        <v>4149</v>
      </c>
      <c r="M1424" s="104" t="str">
        <f t="shared" si="1"/>
        <v>#REF!</v>
      </c>
      <c r="N1424" s="105">
        <f t="shared" si="2"/>
        <v>17280</v>
      </c>
      <c r="O1424" s="108">
        <f>IFERROR(IF(IF(LEFT(I1424,1)="B",VLOOKUP(A1424,'item dashboard'!A:K,11,0),"")&lt;1,0,IF(LEFT(I1424,1)="b",VLOOKUP(A1424,'item dashboard'!A:K,11,0),"")),"")</f>
        <v>0</v>
      </c>
      <c r="P1424" s="105" t="str">
        <f>IFERROR(VLOOKUP(A1424,[2]Sheet2!$A:$C,3,0),1)</f>
        <v>#ERROR!</v>
      </c>
      <c r="Q1424" s="109" t="str">
        <f>VLOOKUP(A1424,'item dashboard'!A:A,1,0)</f>
        <v>B-W3B-N14NAZ</v>
      </c>
      <c r="R1424" s="109"/>
      <c r="S1424" s="109"/>
    </row>
    <row r="1425" ht="12.75" customHeight="1">
      <c r="A1425" s="15" t="s">
        <v>2746</v>
      </c>
      <c r="B1425" s="15" t="s">
        <v>2747</v>
      </c>
      <c r="C1425" s="107">
        <v>0.013999999999999999</v>
      </c>
      <c r="D1425" s="15" t="s">
        <v>4148</v>
      </c>
      <c r="E1425" s="93">
        <v>3600.0</v>
      </c>
      <c r="F1425" s="93">
        <v>1.0</v>
      </c>
      <c r="G1425" s="93">
        <v>5.0</v>
      </c>
      <c r="H1425" s="93">
        <v>17280.0</v>
      </c>
      <c r="I1425" s="15" t="s">
        <v>2742</v>
      </c>
      <c r="J1425" s="107">
        <v>1.0</v>
      </c>
      <c r="K1425" s="93">
        <v>0.0</v>
      </c>
      <c r="L1425" s="15" t="s">
        <v>4149</v>
      </c>
      <c r="M1425" s="104" t="str">
        <f t="shared" si="1"/>
        <v>#REF!</v>
      </c>
      <c r="N1425" s="105">
        <f t="shared" si="2"/>
        <v>17280</v>
      </c>
      <c r="O1425" s="108">
        <f>IFERROR(IF(IF(LEFT(I1425,1)="B",VLOOKUP(A1425,'item dashboard'!A:K,11,0),"")&lt;1,0,IF(LEFT(I1425,1)="b",VLOOKUP(A1425,'item dashboard'!A:K,11,0),"")),"")</f>
        <v>0</v>
      </c>
      <c r="P1425" s="105" t="str">
        <f>IFERROR(VLOOKUP(A1425,[2]Sheet2!$A:$C,3,0),1)</f>
        <v>#ERROR!</v>
      </c>
      <c r="Q1425" s="109" t="str">
        <f>VLOOKUP(A1425,'item dashboard'!A:A,1,0)</f>
        <v>B-W3B-N14PALM</v>
      </c>
      <c r="R1425" s="109"/>
      <c r="S1425" s="109"/>
    </row>
    <row r="1426" ht="12.75" customHeight="1">
      <c r="A1426" s="15" t="s">
        <v>2748</v>
      </c>
      <c r="B1426" s="15" t="s">
        <v>2749</v>
      </c>
      <c r="C1426" s="107">
        <v>0.013999999999999999</v>
      </c>
      <c r="D1426" s="15" t="s">
        <v>4148</v>
      </c>
      <c r="E1426" s="93">
        <v>3600.0</v>
      </c>
      <c r="F1426" s="93">
        <v>1.0</v>
      </c>
      <c r="G1426" s="93">
        <v>5.0</v>
      </c>
      <c r="H1426" s="93">
        <v>17280.0</v>
      </c>
      <c r="I1426" s="15" t="s">
        <v>2742</v>
      </c>
      <c r="J1426" s="107">
        <v>1.0</v>
      </c>
      <c r="K1426" s="93">
        <v>0.0</v>
      </c>
      <c r="L1426" s="15" t="s">
        <v>4149</v>
      </c>
      <c r="M1426" s="104" t="str">
        <f t="shared" si="1"/>
        <v>#REF!</v>
      </c>
      <c r="N1426" s="105">
        <f t="shared" si="2"/>
        <v>17280</v>
      </c>
      <c r="O1426" s="108">
        <f>IFERROR(IF(IF(LEFT(I1426,1)="B",VLOOKUP(A1426,'item dashboard'!A:K,11,0),"")&lt;1,0,IF(LEFT(I1426,1)="b",VLOOKUP(A1426,'item dashboard'!A:K,11,0),"")),"")</f>
        <v>0</v>
      </c>
      <c r="P1426" s="105" t="str">
        <f>IFERROR(VLOOKUP(A1426,[2]Sheet2!$A:$C,3,0),1)</f>
        <v>#ERROR!</v>
      </c>
      <c r="Q1426" s="109" t="str">
        <f>VLOOKUP(A1426,'item dashboard'!A:A,1,0)</f>
        <v>B-W3B-N14TANIA</v>
      </c>
      <c r="R1426" s="109"/>
      <c r="S1426" s="109"/>
    </row>
    <row r="1427" ht="12.75" customHeight="1">
      <c r="A1427" s="15" t="s">
        <v>2783</v>
      </c>
      <c r="B1427" s="15" t="s">
        <v>2784</v>
      </c>
      <c r="C1427" s="107">
        <v>0.0087</v>
      </c>
      <c r="D1427" s="15" t="s">
        <v>4148</v>
      </c>
      <c r="E1427" s="93">
        <v>3600.0</v>
      </c>
      <c r="F1427" s="93">
        <v>1.0</v>
      </c>
      <c r="G1427" s="93">
        <v>5.0</v>
      </c>
      <c r="H1427" s="93">
        <v>17280.0</v>
      </c>
      <c r="I1427" s="15" t="s">
        <v>2799</v>
      </c>
      <c r="J1427" s="107">
        <v>1.0</v>
      </c>
      <c r="K1427" s="93">
        <v>2.0</v>
      </c>
      <c r="L1427" s="15" t="s">
        <v>4147</v>
      </c>
      <c r="M1427" s="104" t="str">
        <f t="shared" si="1"/>
        <v>#REF!</v>
      </c>
      <c r="N1427" s="105">
        <f t="shared" si="2"/>
        <v>17280</v>
      </c>
      <c r="O1427" s="108">
        <f>IFERROR(IF(IF(LEFT(I1427,1)="B",VLOOKUP(A1427,'item dashboard'!A:K,11,0),"")&lt;1,0,IF(LEFT(I1427,1)="b",VLOOKUP(A1427,'item dashboard'!A:K,11,0),"")),"")</f>
        <v>0</v>
      </c>
      <c r="P1427" s="105" t="str">
        <f>IFERROR(VLOOKUP(A1427,[2]Sheet2!$A:$C,3,0),1)</f>
        <v>#ERROR!</v>
      </c>
      <c r="Q1427" s="109" t="str">
        <f>VLOOKUP(A1427,'item dashboard'!A:A,1,0)</f>
        <v>B-W4-7NARJIL</v>
      </c>
      <c r="R1427" s="109"/>
      <c r="S1427" s="109"/>
    </row>
    <row r="1428" ht="12.75" customHeight="1">
      <c r="A1428" s="15" t="s">
        <v>2791</v>
      </c>
      <c r="B1428" s="15" t="s">
        <v>2792</v>
      </c>
      <c r="C1428" s="107">
        <v>0.0087</v>
      </c>
      <c r="D1428" s="15" t="s">
        <v>4150</v>
      </c>
      <c r="E1428" s="93">
        <v>7200.0</v>
      </c>
      <c r="F1428" s="93">
        <v>1.0</v>
      </c>
      <c r="G1428" s="93">
        <v>13.98</v>
      </c>
      <c r="H1428" s="93">
        <v>6181.0</v>
      </c>
      <c r="I1428" s="15" t="s">
        <v>4146</v>
      </c>
      <c r="J1428" s="107">
        <v>0.00214</v>
      </c>
      <c r="K1428" s="93">
        <v>2.5</v>
      </c>
      <c r="L1428" s="15" t="s">
        <v>4147</v>
      </c>
      <c r="M1428" s="104" t="str">
        <f t="shared" si="1"/>
        <v>#REF!</v>
      </c>
      <c r="N1428" s="105">
        <f t="shared" si="2"/>
        <v>6180.257511</v>
      </c>
      <c r="O1428" s="108" t="str">
        <f>IFERROR(IF(IF(LEFT(I1428,1)="B",VLOOKUP(A1428,'item dashboard'!A:K,11,0),"")&lt;1,0,IF(LEFT(I1428,1)="b",VLOOKUP(A1428,'item dashboard'!A:K,11,0),"")),"")</f>
        <v/>
      </c>
      <c r="P1428" s="105" t="str">
        <f>IFERROR(VLOOKUP(A1428,[2]Sheet2!$A:$C,3,0),1)</f>
        <v>#ERROR!</v>
      </c>
      <c r="Q1428" s="109" t="str">
        <f>VLOOKUP(A1428,'item dashboard'!A:A,1,0)</f>
        <v>B-W4-GN7</v>
      </c>
      <c r="R1428" s="109"/>
      <c r="S1428" s="109"/>
    </row>
    <row r="1429" ht="12.75" customHeight="1">
      <c r="A1429" s="15" t="s">
        <v>2793</v>
      </c>
      <c r="B1429" s="15" t="s">
        <v>2794</v>
      </c>
      <c r="C1429" s="107">
        <v>0.0087</v>
      </c>
      <c r="D1429" s="15" t="s">
        <v>4148</v>
      </c>
      <c r="E1429" s="93">
        <v>3600.0</v>
      </c>
      <c r="F1429" s="93">
        <v>1.0</v>
      </c>
      <c r="G1429" s="93">
        <v>5.0</v>
      </c>
      <c r="H1429" s="93">
        <v>17280.0</v>
      </c>
      <c r="I1429" s="15" t="s">
        <v>2791</v>
      </c>
      <c r="J1429" s="107">
        <v>1.0</v>
      </c>
      <c r="K1429" s="93">
        <v>2.0</v>
      </c>
      <c r="L1429" s="15" t="s">
        <v>4147</v>
      </c>
      <c r="M1429" s="104" t="str">
        <f t="shared" si="1"/>
        <v>#REF!</v>
      </c>
      <c r="N1429" s="105">
        <f t="shared" si="2"/>
        <v>17280</v>
      </c>
      <c r="O1429" s="108">
        <f>IFERROR(IF(IF(LEFT(I1429,1)="B",VLOOKUP(A1429,'item dashboard'!A:K,11,0),"")&lt;1,0,IF(LEFT(I1429,1)="b",VLOOKUP(A1429,'item dashboard'!A:K,11,0),"")),"")</f>
        <v>0</v>
      </c>
      <c r="P1429" s="105" t="str">
        <f>IFERROR(VLOOKUP(A1429,[2]Sheet2!$A:$C,3,0),1)</f>
        <v>#ERROR!</v>
      </c>
      <c r="Q1429" s="109" t="str">
        <f>VLOOKUP(A1429,'item dashboard'!A:A,1,0)</f>
        <v>B-W4-GN7PALM</v>
      </c>
      <c r="R1429" s="109"/>
      <c r="S1429" s="109"/>
    </row>
    <row r="1430" ht="12.75" customHeight="1">
      <c r="A1430" s="15" t="s">
        <v>2795</v>
      </c>
      <c r="B1430" s="15" t="s">
        <v>2796</v>
      </c>
      <c r="C1430" s="107">
        <v>0.016</v>
      </c>
      <c r="D1430" s="15" t="s">
        <v>4150</v>
      </c>
      <c r="E1430" s="93">
        <v>7200.0</v>
      </c>
      <c r="F1430" s="93">
        <v>1.0</v>
      </c>
      <c r="G1430" s="93">
        <v>13.98</v>
      </c>
      <c r="H1430" s="93">
        <v>6181.0</v>
      </c>
      <c r="I1430" s="15" t="s">
        <v>4146</v>
      </c>
      <c r="J1430" s="107">
        <v>0.004</v>
      </c>
      <c r="K1430" s="93">
        <v>2.5</v>
      </c>
      <c r="L1430" s="15" t="s">
        <v>4147</v>
      </c>
      <c r="M1430" s="104" t="str">
        <f t="shared" si="1"/>
        <v>#REF!</v>
      </c>
      <c r="N1430" s="105">
        <f t="shared" si="2"/>
        <v>6180.257511</v>
      </c>
      <c r="O1430" s="108" t="str">
        <f>IFERROR(IF(IF(LEFT(I1430,1)="B",VLOOKUP(A1430,'item dashboard'!A:K,11,0),"")&lt;1,0,IF(LEFT(I1430,1)="b",VLOOKUP(A1430,'item dashboard'!A:K,11,0),"")),"")</f>
        <v/>
      </c>
      <c r="P1430" s="105" t="str">
        <f>IFERROR(VLOOKUP(A1430,[2]Sheet2!$A:$C,3,0),1)</f>
        <v>#ERROR!</v>
      </c>
      <c r="Q1430" s="109" t="str">
        <f>VLOOKUP(A1430,'item dashboard'!A:A,1,0)</f>
        <v>B-W4-N16</v>
      </c>
      <c r="R1430" s="109"/>
      <c r="S1430" s="109"/>
    </row>
    <row r="1431" ht="12.75" customHeight="1">
      <c r="A1431" s="15" t="s">
        <v>2797</v>
      </c>
      <c r="B1431" s="15" t="s">
        <v>2798</v>
      </c>
      <c r="C1431" s="107">
        <v>0.016</v>
      </c>
      <c r="D1431" s="15" t="s">
        <v>4148</v>
      </c>
      <c r="E1431" s="93">
        <v>3600.0</v>
      </c>
      <c r="F1431" s="93">
        <v>1.0</v>
      </c>
      <c r="G1431" s="93">
        <v>5.0</v>
      </c>
      <c r="H1431" s="93">
        <v>17280.0</v>
      </c>
      <c r="I1431" s="15" t="s">
        <v>2795</v>
      </c>
      <c r="J1431" s="107">
        <v>1.0</v>
      </c>
      <c r="K1431" s="93">
        <v>2.0</v>
      </c>
      <c r="L1431" s="15" t="s">
        <v>4147</v>
      </c>
      <c r="M1431" s="104" t="str">
        <f t="shared" si="1"/>
        <v>#REF!</v>
      </c>
      <c r="N1431" s="105">
        <f t="shared" si="2"/>
        <v>17280</v>
      </c>
      <c r="O1431" s="108">
        <f>IFERROR(IF(IF(LEFT(I1431,1)="B",VLOOKUP(A1431,'item dashboard'!A:K,11,0),"")&lt;1,0,IF(LEFT(I1431,1)="b",VLOOKUP(A1431,'item dashboard'!A:K,11,0),"")),"")</f>
        <v>0</v>
      </c>
      <c r="P1431" s="105" t="str">
        <f>IFERROR(VLOOKUP(A1431,[2]Sheet2!$A:$C,3,0),1)</f>
        <v>#ERROR!</v>
      </c>
      <c r="Q1431" s="109" t="str">
        <f>VLOOKUP(A1431,'item dashboard'!A:A,1,0)</f>
        <v>B-W4-N16 PALM</v>
      </c>
      <c r="R1431" s="109"/>
      <c r="S1431" s="109"/>
    </row>
    <row r="1432" ht="12.75" customHeight="1">
      <c r="A1432" s="15" t="s">
        <v>2799</v>
      </c>
      <c r="B1432" s="15" t="s">
        <v>2796</v>
      </c>
      <c r="C1432" s="107">
        <v>0.0087</v>
      </c>
      <c r="D1432" s="15" t="s">
        <v>4150</v>
      </c>
      <c r="E1432" s="93">
        <v>7200.0</v>
      </c>
      <c r="F1432" s="93">
        <v>1.0</v>
      </c>
      <c r="G1432" s="93">
        <v>13.98</v>
      </c>
      <c r="H1432" s="93">
        <v>6181.0</v>
      </c>
      <c r="I1432" s="15" t="s">
        <v>4146</v>
      </c>
      <c r="J1432" s="107">
        <v>0.002175</v>
      </c>
      <c r="K1432" s="93">
        <v>2.5</v>
      </c>
      <c r="L1432" s="15" t="s">
        <v>4147</v>
      </c>
      <c r="M1432" s="104" t="str">
        <f t="shared" si="1"/>
        <v>#REF!</v>
      </c>
      <c r="N1432" s="105">
        <f t="shared" si="2"/>
        <v>6180.257511</v>
      </c>
      <c r="O1432" s="108" t="str">
        <f>IFERROR(IF(IF(LEFT(I1432,1)="B",VLOOKUP(A1432,'item dashboard'!A:K,11,0),"")&lt;1,0,IF(LEFT(I1432,1)="b",VLOOKUP(A1432,'item dashboard'!A:K,11,0),"")),"")</f>
        <v/>
      </c>
      <c r="P1432" s="105" t="str">
        <f>IFERROR(VLOOKUP(A1432,[2]Sheet2!$A:$C,3,0),1)</f>
        <v>#ERROR!</v>
      </c>
      <c r="Q1432" s="109" t="str">
        <f>VLOOKUP(A1432,'item dashboard'!A:A,1,0)</f>
        <v>B-W4-N7</v>
      </c>
      <c r="R1432" s="109"/>
      <c r="S1432" s="109"/>
    </row>
    <row r="1433" ht="12.75" customHeight="1">
      <c r="A1433" s="15" t="s">
        <v>2800</v>
      </c>
      <c r="B1433" s="15" t="s">
        <v>2801</v>
      </c>
      <c r="C1433" s="107">
        <v>0.0087</v>
      </c>
      <c r="D1433" s="15" t="s">
        <v>4148</v>
      </c>
      <c r="E1433" s="93">
        <v>3600.0</v>
      </c>
      <c r="F1433" s="93">
        <v>1.0</v>
      </c>
      <c r="G1433" s="93">
        <v>5.0</v>
      </c>
      <c r="H1433" s="93">
        <v>17280.0</v>
      </c>
      <c r="I1433" s="15" t="s">
        <v>2799</v>
      </c>
      <c r="J1433" s="107">
        <v>1.0</v>
      </c>
      <c r="K1433" s="93">
        <v>2.0</v>
      </c>
      <c r="L1433" s="15" t="s">
        <v>4147</v>
      </c>
      <c r="M1433" s="104" t="str">
        <f t="shared" si="1"/>
        <v>#REF!</v>
      </c>
      <c r="N1433" s="105">
        <f t="shared" si="2"/>
        <v>17280</v>
      </c>
      <c r="O1433" s="108">
        <f>IFERROR(IF(IF(LEFT(I1433,1)="B",VLOOKUP(A1433,'item dashboard'!A:K,11,0),"")&lt;1,0,IF(LEFT(I1433,1)="b",VLOOKUP(A1433,'item dashboard'!A:K,11,0),"")),"")</f>
        <v>0</v>
      </c>
      <c r="P1433" s="105" t="str">
        <f>IFERROR(VLOOKUP(A1433,[2]Sheet2!$A:$C,3,0),1)</f>
        <v>#ERROR!</v>
      </c>
      <c r="Q1433" s="109" t="str">
        <f>VLOOKUP(A1433,'item dashboard'!A:A,1,0)</f>
        <v>B-W4-N7ANGEL</v>
      </c>
      <c r="R1433" s="109"/>
      <c r="S1433" s="109"/>
    </row>
    <row r="1434" ht="12.75" customHeight="1">
      <c r="A1434" s="15" t="s">
        <v>2802</v>
      </c>
      <c r="B1434" s="15" t="s">
        <v>2803</v>
      </c>
      <c r="C1434" s="107">
        <v>0.0087</v>
      </c>
      <c r="D1434" s="15" t="s">
        <v>4148</v>
      </c>
      <c r="E1434" s="93">
        <v>3600.0</v>
      </c>
      <c r="F1434" s="93">
        <v>1.0</v>
      </c>
      <c r="G1434" s="93">
        <v>5.0</v>
      </c>
      <c r="H1434" s="93">
        <v>17280.0</v>
      </c>
      <c r="I1434" s="15" t="s">
        <v>2799</v>
      </c>
      <c r="J1434" s="107">
        <v>1.0</v>
      </c>
      <c r="K1434" s="93">
        <v>2.0</v>
      </c>
      <c r="L1434" s="15" t="s">
        <v>4147</v>
      </c>
      <c r="M1434" s="104" t="str">
        <f t="shared" si="1"/>
        <v>#REF!</v>
      </c>
      <c r="N1434" s="105">
        <f t="shared" si="2"/>
        <v>17280</v>
      </c>
      <c r="O1434" s="108">
        <f>IFERROR(IF(IF(LEFT(I1434,1)="B",VLOOKUP(A1434,'item dashboard'!A:K,11,0),"")&lt;1,0,IF(LEFT(I1434,1)="b",VLOOKUP(A1434,'item dashboard'!A:K,11,0),"")),"")</f>
        <v>0</v>
      </c>
      <c r="P1434" s="105" t="str">
        <f>IFERROR(VLOOKUP(A1434,[2]Sheet2!$A:$C,3,0),1)</f>
        <v>#ERROR!</v>
      </c>
      <c r="Q1434" s="109" t="str">
        <f>VLOOKUP(A1434,'item dashboard'!A:A,1,0)</f>
        <v>B-W4-N7AZHAR</v>
      </c>
      <c r="R1434" s="109"/>
      <c r="S1434" s="109"/>
    </row>
    <row r="1435" ht="12.75" customHeight="1">
      <c r="A1435" s="15" t="s">
        <v>2804</v>
      </c>
      <c r="B1435" s="15" t="s">
        <v>2805</v>
      </c>
      <c r="C1435" s="107">
        <v>0.0087</v>
      </c>
      <c r="D1435" s="15" t="s">
        <v>4148</v>
      </c>
      <c r="E1435" s="93">
        <v>3600.0</v>
      </c>
      <c r="F1435" s="93">
        <v>1.0</v>
      </c>
      <c r="G1435" s="93">
        <v>5.0</v>
      </c>
      <c r="H1435" s="93">
        <v>17280.0</v>
      </c>
      <c r="I1435" s="15" t="s">
        <v>2799</v>
      </c>
      <c r="J1435" s="107">
        <v>1.0</v>
      </c>
      <c r="K1435" s="93">
        <v>2.0</v>
      </c>
      <c r="L1435" s="15" t="s">
        <v>4147</v>
      </c>
      <c r="M1435" s="104" t="str">
        <f t="shared" si="1"/>
        <v>#REF!</v>
      </c>
      <c r="N1435" s="105">
        <f t="shared" si="2"/>
        <v>17280</v>
      </c>
      <c r="O1435" s="108">
        <f>IFERROR(IF(IF(LEFT(I1435,1)="B",VLOOKUP(A1435,'item dashboard'!A:K,11,0),"")&lt;1,0,IF(LEFT(I1435,1)="b",VLOOKUP(A1435,'item dashboard'!A:K,11,0),"")),"")</f>
        <v>0</v>
      </c>
      <c r="P1435" s="105" t="str">
        <f>IFERROR(VLOOKUP(A1435,[2]Sheet2!$A:$C,3,0),1)</f>
        <v>#ERROR!</v>
      </c>
      <c r="Q1435" s="109" t="str">
        <f>VLOOKUP(A1435,'item dashboard'!A:A,1,0)</f>
        <v>B-W4-N7HAYAT</v>
      </c>
      <c r="R1435" s="109"/>
      <c r="S1435" s="109"/>
    </row>
    <row r="1436" ht="12.75" customHeight="1">
      <c r="A1436" s="15" t="s">
        <v>2806</v>
      </c>
      <c r="B1436" s="15" t="s">
        <v>2807</v>
      </c>
      <c r="C1436" s="107">
        <v>0.0087</v>
      </c>
      <c r="D1436" s="15" t="s">
        <v>4148</v>
      </c>
      <c r="E1436" s="93">
        <v>3600.0</v>
      </c>
      <c r="F1436" s="93">
        <v>1.0</v>
      </c>
      <c r="G1436" s="93">
        <v>5.0</v>
      </c>
      <c r="H1436" s="93">
        <v>17280.0</v>
      </c>
      <c r="I1436" s="15" t="s">
        <v>2799</v>
      </c>
      <c r="J1436" s="107">
        <v>1.0</v>
      </c>
      <c r="K1436" s="93">
        <v>2.0</v>
      </c>
      <c r="L1436" s="15" t="s">
        <v>4147</v>
      </c>
      <c r="M1436" s="104" t="str">
        <f t="shared" si="1"/>
        <v>#REF!</v>
      </c>
      <c r="N1436" s="105">
        <f t="shared" si="2"/>
        <v>17280</v>
      </c>
      <c r="O1436" s="108">
        <f>IFERROR(IF(IF(LEFT(I1436,1)="B",VLOOKUP(A1436,'item dashboard'!A:K,11,0),"")&lt;1,0,IF(LEFT(I1436,1)="b",VLOOKUP(A1436,'item dashboard'!A:K,11,0),"")),"")</f>
        <v>0</v>
      </c>
      <c r="P1436" s="105" t="str">
        <f>IFERROR(VLOOKUP(A1436,[2]Sheet2!$A:$C,3,0),1)</f>
        <v>#ERROR!</v>
      </c>
      <c r="Q1436" s="109" t="str">
        <f>VLOOKUP(A1436,'item dashboard'!A:A,1,0)</f>
        <v>B-W4-N7KOCO</v>
      </c>
      <c r="R1436" s="109"/>
      <c r="S1436" s="109"/>
    </row>
    <row r="1437" ht="12.75" customHeight="1">
      <c r="A1437" s="15" t="s">
        <v>2808</v>
      </c>
      <c r="B1437" s="15" t="s">
        <v>2809</v>
      </c>
      <c r="C1437" s="107">
        <v>0.0087</v>
      </c>
      <c r="D1437" s="15" t="s">
        <v>4148</v>
      </c>
      <c r="E1437" s="93">
        <v>3600.0</v>
      </c>
      <c r="F1437" s="93">
        <v>1.0</v>
      </c>
      <c r="G1437" s="93">
        <v>5.0</v>
      </c>
      <c r="H1437" s="93">
        <v>17280.0</v>
      </c>
      <c r="I1437" s="15" t="s">
        <v>2799</v>
      </c>
      <c r="J1437" s="107">
        <v>1.0</v>
      </c>
      <c r="K1437" s="93">
        <v>2.0</v>
      </c>
      <c r="L1437" s="15" t="s">
        <v>4147</v>
      </c>
      <c r="M1437" s="104" t="str">
        <f t="shared" si="1"/>
        <v>#REF!</v>
      </c>
      <c r="N1437" s="105">
        <f t="shared" si="2"/>
        <v>17280</v>
      </c>
      <c r="O1437" s="108">
        <f>IFERROR(IF(IF(LEFT(I1437,1)="B",VLOOKUP(A1437,'item dashboard'!A:K,11,0),"")&lt;1,0,IF(LEFT(I1437,1)="b",VLOOKUP(A1437,'item dashboard'!A:K,11,0),"")),"")</f>
        <v>0</v>
      </c>
      <c r="P1437" s="105" t="str">
        <f>IFERROR(VLOOKUP(A1437,[2]Sheet2!$A:$C,3,0),1)</f>
        <v>#ERROR!</v>
      </c>
      <c r="Q1437" s="109" t="str">
        <f>VLOOKUP(A1437,'item dashboard'!A:A,1,0)</f>
        <v>B-W4-N7MUNIRA</v>
      </c>
      <c r="R1437" s="109"/>
      <c r="S1437" s="109"/>
    </row>
    <row r="1438" ht="12.75" customHeight="1">
      <c r="A1438" s="15" t="s">
        <v>2810</v>
      </c>
      <c r="B1438" s="15" t="s">
        <v>2811</v>
      </c>
      <c r="C1438" s="107">
        <v>0.0087</v>
      </c>
      <c r="D1438" s="15" t="s">
        <v>4148</v>
      </c>
      <c r="E1438" s="93">
        <v>3600.0</v>
      </c>
      <c r="F1438" s="93">
        <v>1.0</v>
      </c>
      <c r="G1438" s="93">
        <v>5.0</v>
      </c>
      <c r="H1438" s="93">
        <v>120960.0</v>
      </c>
      <c r="I1438" s="15" t="s">
        <v>2799</v>
      </c>
      <c r="J1438" s="107">
        <v>1.0</v>
      </c>
      <c r="K1438" s="93">
        <v>2.0</v>
      </c>
      <c r="L1438" s="15" t="s">
        <v>4147</v>
      </c>
      <c r="M1438" s="104" t="str">
        <f t="shared" si="1"/>
        <v>#REF!</v>
      </c>
      <c r="N1438" s="105">
        <f t="shared" si="2"/>
        <v>17280</v>
      </c>
      <c r="O1438" s="108">
        <f>IFERROR(IF(IF(LEFT(I1438,1)="B",VLOOKUP(A1438,'item dashboard'!A:K,11,0),"")&lt;1,0,IF(LEFT(I1438,1)="b",VLOOKUP(A1438,'item dashboard'!A:K,11,0),"")),"")</f>
        <v>0</v>
      </c>
      <c r="P1438" s="105" t="str">
        <f>IFERROR(VLOOKUP(A1438,[2]Sheet2!$A:$C,3,0),1)</f>
        <v>#ERROR!</v>
      </c>
      <c r="Q1438" s="109" t="str">
        <f>VLOOKUP(A1438,'item dashboard'!A:A,1,0)</f>
        <v>B-W4-N7NAZ</v>
      </c>
      <c r="R1438" s="109"/>
      <c r="S1438" s="109"/>
    </row>
    <row r="1439" ht="12.75" customHeight="1">
      <c r="A1439" s="15" t="s">
        <v>2812</v>
      </c>
      <c r="B1439" s="15" t="s">
        <v>2813</v>
      </c>
      <c r="C1439" s="107">
        <v>0.0087</v>
      </c>
      <c r="D1439" s="15" t="s">
        <v>4148</v>
      </c>
      <c r="E1439" s="93">
        <v>3600.0</v>
      </c>
      <c r="F1439" s="93">
        <v>1.0</v>
      </c>
      <c r="G1439" s="93">
        <v>5.0</v>
      </c>
      <c r="H1439" s="93">
        <v>120960.0</v>
      </c>
      <c r="I1439" s="15" t="s">
        <v>2799</v>
      </c>
      <c r="J1439" s="107">
        <v>1.0</v>
      </c>
      <c r="K1439" s="93">
        <v>2.0</v>
      </c>
      <c r="L1439" s="15" t="s">
        <v>4147</v>
      </c>
      <c r="M1439" s="104" t="str">
        <f t="shared" si="1"/>
        <v>#REF!</v>
      </c>
      <c r="N1439" s="105">
        <f t="shared" si="2"/>
        <v>17280</v>
      </c>
      <c r="O1439" s="108">
        <f>IFERROR(IF(IF(LEFT(I1439,1)="B",VLOOKUP(A1439,'item dashboard'!A:K,11,0),"")&lt;1,0,IF(LEFT(I1439,1)="b",VLOOKUP(A1439,'item dashboard'!A:K,11,0),"")),"")</f>
        <v>0</v>
      </c>
      <c r="P1439" s="105" t="str">
        <f>IFERROR(VLOOKUP(A1439,[2]Sheet2!$A:$C,3,0),1)</f>
        <v>#ERROR!</v>
      </c>
      <c r="Q1439" s="109" t="str">
        <f>VLOOKUP(A1439,'item dashboard'!A:A,1,0)</f>
        <v>B-W4-N7PALM</v>
      </c>
      <c r="R1439" s="109"/>
      <c r="S1439" s="109"/>
    </row>
    <row r="1440" ht="12.75" customHeight="1">
      <c r="A1440" s="15" t="s">
        <v>2814</v>
      </c>
      <c r="B1440" s="15" t="s">
        <v>2815</v>
      </c>
      <c r="C1440" s="107">
        <v>0.0087</v>
      </c>
      <c r="D1440" s="15" t="s">
        <v>4148</v>
      </c>
      <c r="E1440" s="93">
        <v>3600.0</v>
      </c>
      <c r="F1440" s="93">
        <v>1.0</v>
      </c>
      <c r="G1440" s="93">
        <v>5.0</v>
      </c>
      <c r="H1440" s="93">
        <v>120960.0</v>
      </c>
      <c r="I1440" s="15" t="s">
        <v>2799</v>
      </c>
      <c r="J1440" s="107">
        <v>1.0</v>
      </c>
      <c r="K1440" s="93">
        <v>2.0</v>
      </c>
      <c r="L1440" s="15" t="s">
        <v>4147</v>
      </c>
      <c r="M1440" s="104" t="str">
        <f t="shared" si="1"/>
        <v>#REF!</v>
      </c>
      <c r="N1440" s="105">
        <f t="shared" si="2"/>
        <v>17280</v>
      </c>
      <c r="O1440" s="108">
        <f>IFERROR(IF(IF(LEFT(I1440,1)="B",VLOOKUP(A1440,'item dashboard'!A:K,11,0),"")&lt;1,0,IF(LEFT(I1440,1)="b",VLOOKUP(A1440,'item dashboard'!A:K,11,0),"")),"")</f>
        <v>0</v>
      </c>
      <c r="P1440" s="105" t="str">
        <f>IFERROR(VLOOKUP(A1440,[2]Sheet2!$A:$C,3,0),1)</f>
        <v>#ERROR!</v>
      </c>
      <c r="Q1440" s="109" t="str">
        <f>VLOOKUP(A1440,'item dashboard'!A:A,1,0)</f>
        <v>B-W4-N7PWANI</v>
      </c>
      <c r="R1440" s="109"/>
      <c r="S1440" s="109"/>
    </row>
    <row r="1441" ht="12.75" customHeight="1">
      <c r="A1441" s="15" t="s">
        <v>2816</v>
      </c>
      <c r="B1441" s="15" t="s">
        <v>2817</v>
      </c>
      <c r="C1441" s="107">
        <v>0.0087</v>
      </c>
      <c r="D1441" s="15" t="s">
        <v>4148</v>
      </c>
      <c r="E1441" s="93">
        <v>3600.0</v>
      </c>
      <c r="F1441" s="93">
        <v>1.0</v>
      </c>
      <c r="G1441" s="93">
        <v>5.0</v>
      </c>
      <c r="H1441" s="93">
        <v>17280.0</v>
      </c>
      <c r="I1441" s="15" t="s">
        <v>2799</v>
      </c>
      <c r="J1441" s="107">
        <v>1.0</v>
      </c>
      <c r="K1441" s="93">
        <v>2.0</v>
      </c>
      <c r="L1441" s="15" t="s">
        <v>4147</v>
      </c>
      <c r="M1441" s="104" t="str">
        <f t="shared" si="1"/>
        <v>#REF!</v>
      </c>
      <c r="N1441" s="105">
        <f t="shared" si="2"/>
        <v>17280</v>
      </c>
      <c r="O1441" s="108">
        <f>IFERROR(IF(IF(LEFT(I1441,1)="B",VLOOKUP(A1441,'item dashboard'!A:K,11,0),"")&lt;1,0,IF(LEFT(I1441,1)="b",VLOOKUP(A1441,'item dashboard'!A:K,11,0),"")),"")</f>
        <v>0</v>
      </c>
      <c r="P1441" s="105" t="str">
        <f>IFERROR(VLOOKUP(A1441,[2]Sheet2!$A:$C,3,0),1)</f>
        <v>#ERROR!</v>
      </c>
      <c r="Q1441" s="109" t="str">
        <f>VLOOKUP(A1441,'item dashboard'!A:A,1,0)</f>
        <v>B-W4-N7ROC</v>
      </c>
      <c r="R1441" s="109"/>
      <c r="S1441" s="109"/>
    </row>
    <row r="1442" ht="12.75" customHeight="1">
      <c r="A1442" s="15" t="s">
        <v>2818</v>
      </c>
      <c r="B1442" s="15" t="s">
        <v>2819</v>
      </c>
      <c r="C1442" s="107">
        <v>0.0087</v>
      </c>
      <c r="D1442" s="15" t="s">
        <v>4148</v>
      </c>
      <c r="E1442" s="93">
        <v>3600.0</v>
      </c>
      <c r="F1442" s="93">
        <v>1.0</v>
      </c>
      <c r="G1442" s="93">
        <v>5.0</v>
      </c>
      <c r="H1442" s="93">
        <v>17280.0</v>
      </c>
      <c r="I1442" s="15" t="s">
        <v>2799</v>
      </c>
      <c r="J1442" s="107">
        <v>1.0</v>
      </c>
      <c r="K1442" s="93">
        <v>2.0</v>
      </c>
      <c r="L1442" s="15" t="s">
        <v>4147</v>
      </c>
      <c r="M1442" s="104" t="str">
        <f t="shared" si="1"/>
        <v>#REF!</v>
      </c>
      <c r="N1442" s="105">
        <f t="shared" si="2"/>
        <v>17280</v>
      </c>
      <c r="O1442" s="108">
        <f>IFERROR(IF(IF(LEFT(I1442,1)="B",VLOOKUP(A1442,'item dashboard'!A:K,11,0),"")&lt;1,0,IF(LEFT(I1442,1)="b",VLOOKUP(A1442,'item dashboard'!A:K,11,0),"")),"")</f>
        <v>0</v>
      </c>
      <c r="P1442" s="105" t="str">
        <f>IFERROR(VLOOKUP(A1442,[2]Sheet2!$A:$C,3,0),1)</f>
        <v>#ERROR!</v>
      </c>
      <c r="Q1442" s="109" t="str">
        <f>VLOOKUP(A1442,'item dashboard'!A:A,1,0)</f>
        <v>B-W4-N7SHELA</v>
      </c>
      <c r="R1442" s="109"/>
      <c r="S1442" s="109"/>
    </row>
    <row r="1443" ht="12.75" customHeight="1">
      <c r="A1443" s="15" t="s">
        <v>2820</v>
      </c>
      <c r="B1443" s="15" t="s">
        <v>2821</v>
      </c>
      <c r="C1443" s="107">
        <v>0.0087</v>
      </c>
      <c r="D1443" s="15" t="s">
        <v>4148</v>
      </c>
      <c r="E1443" s="93">
        <v>3600.0</v>
      </c>
      <c r="F1443" s="93">
        <v>1.0</v>
      </c>
      <c r="G1443" s="93">
        <v>5.0</v>
      </c>
      <c r="H1443" s="93">
        <v>17280.0</v>
      </c>
      <c r="I1443" s="15" t="s">
        <v>2799</v>
      </c>
      <c r="J1443" s="107">
        <v>1.0</v>
      </c>
      <c r="K1443" s="93">
        <v>2.0</v>
      </c>
      <c r="L1443" s="15" t="s">
        <v>4147</v>
      </c>
      <c r="M1443" s="104" t="str">
        <f t="shared" si="1"/>
        <v>#REF!</v>
      </c>
      <c r="N1443" s="105">
        <f t="shared" si="2"/>
        <v>17280</v>
      </c>
      <c r="O1443" s="108">
        <f>IFERROR(IF(IF(LEFT(I1443,1)="B",VLOOKUP(A1443,'item dashboard'!A:K,11,0),"")&lt;1,0,IF(LEFT(I1443,1)="b",VLOOKUP(A1443,'item dashboard'!A:K,11,0),"")),"")</f>
        <v>0</v>
      </c>
      <c r="P1443" s="105" t="str">
        <f>IFERROR(VLOOKUP(A1443,[2]Sheet2!$A:$C,3,0),1)</f>
        <v>#ERROR!</v>
      </c>
      <c r="Q1443" s="109" t="str">
        <f>VLOOKUP(A1443,'item dashboard'!A:A,1,0)</f>
        <v>B-W4-N7TANIA</v>
      </c>
      <c r="R1443" s="109"/>
      <c r="S1443" s="109"/>
    </row>
    <row r="1444" ht="12.75" customHeight="1">
      <c r="A1444" s="15" t="s">
        <v>2822</v>
      </c>
      <c r="B1444" s="15" t="s">
        <v>2823</v>
      </c>
      <c r="C1444" s="107">
        <v>0.0087</v>
      </c>
      <c r="D1444" s="15" t="s">
        <v>4150</v>
      </c>
      <c r="E1444" s="93">
        <v>2.0</v>
      </c>
      <c r="F1444" s="93">
        <v>1.0</v>
      </c>
      <c r="G1444" s="93">
        <v>13.98</v>
      </c>
      <c r="H1444" s="93">
        <v>6181.0</v>
      </c>
      <c r="I1444" s="15" t="s">
        <v>4146</v>
      </c>
      <c r="J1444" s="107">
        <v>0.003402</v>
      </c>
      <c r="K1444" s="93">
        <v>2.5</v>
      </c>
      <c r="L1444" s="15" t="s">
        <v>4149</v>
      </c>
      <c r="M1444" s="104" t="str">
        <f t="shared" si="1"/>
        <v>#REF!</v>
      </c>
      <c r="N1444" s="105">
        <f t="shared" si="2"/>
        <v>6180.257511</v>
      </c>
      <c r="O1444" s="108" t="str">
        <f>IFERROR(IF(IF(LEFT(I1444,1)="B",VLOOKUP(A1444,'item dashboard'!A:K,11,0),"")&lt;1,0,IF(LEFT(I1444,1)="b",VLOOKUP(A1444,'item dashboard'!A:K,11,0),"")),"")</f>
        <v/>
      </c>
      <c r="P1444" s="105" t="str">
        <f>IFERROR(VLOOKUP(A1444,[2]Sheet2!$A:$C,3,0),1)</f>
        <v>#ERROR!</v>
      </c>
      <c r="Q1444" s="109" t="str">
        <f>VLOOKUP(A1444,'item dashboard'!A:A,1,0)</f>
        <v>B-W4-W7</v>
      </c>
      <c r="R1444" s="109"/>
      <c r="S1444" s="109"/>
    </row>
    <row r="1445" ht="12.75" customHeight="1">
      <c r="A1445" s="15" t="s">
        <v>2824</v>
      </c>
      <c r="B1445" s="15" t="s">
        <v>1147</v>
      </c>
      <c r="C1445" s="107">
        <v>0.0087</v>
      </c>
      <c r="D1445" s="15" t="s">
        <v>4148</v>
      </c>
      <c r="E1445" s="93">
        <v>3600.0</v>
      </c>
      <c r="F1445" s="93">
        <v>1.0</v>
      </c>
      <c r="G1445" s="93">
        <v>3.6</v>
      </c>
      <c r="H1445" s="93">
        <v>24000.0</v>
      </c>
      <c r="I1445" s="15" t="s">
        <v>2822</v>
      </c>
      <c r="J1445" s="107">
        <v>1.0</v>
      </c>
      <c r="K1445" s="93">
        <v>0.0</v>
      </c>
      <c r="L1445" s="15" t="s">
        <v>4149</v>
      </c>
      <c r="M1445" s="104" t="str">
        <f t="shared" si="1"/>
        <v>#REF!</v>
      </c>
      <c r="N1445" s="105">
        <f t="shared" si="2"/>
        <v>24000</v>
      </c>
      <c r="O1445" s="108">
        <f>IFERROR(IF(IF(LEFT(I1445,1)="B",VLOOKUP(A1445,'item dashboard'!A:K,11,0),"")&lt;1,0,IF(LEFT(I1445,1)="b",VLOOKUP(A1445,'item dashboard'!A:K,11,0),"")),"")</f>
        <v>0</v>
      </c>
      <c r="P1445" s="105" t="str">
        <f>IFERROR(VLOOKUP(A1445,[2]Sheet2!$A:$C,3,0),1)</f>
        <v>#ERROR!</v>
      </c>
      <c r="Q1445" s="109" t="str">
        <f>VLOOKUP(A1445,'item dashboard'!A:A,1,0)</f>
        <v>B-W4-W7KOCO</v>
      </c>
      <c r="R1445" s="109"/>
      <c r="S1445" s="109"/>
    </row>
    <row r="1446" ht="12.75" customHeight="1">
      <c r="A1446" s="15" t="s">
        <v>73</v>
      </c>
      <c r="B1446" s="15" t="s">
        <v>2743</v>
      </c>
      <c r="C1446" s="107">
        <v>0.006999999999999999</v>
      </c>
      <c r="D1446" s="15" t="s">
        <v>4150</v>
      </c>
      <c r="E1446" s="93">
        <v>7200.0</v>
      </c>
      <c r="F1446" s="93">
        <v>1.0</v>
      </c>
      <c r="G1446" s="93">
        <v>12.09</v>
      </c>
      <c r="H1446" s="93">
        <v>43200.0</v>
      </c>
      <c r="I1446" s="15" t="s">
        <v>4146</v>
      </c>
      <c r="J1446" s="107">
        <v>0.00435</v>
      </c>
      <c r="K1446" s="93">
        <v>2.5</v>
      </c>
      <c r="L1446" s="15" t="s">
        <v>4147</v>
      </c>
      <c r="M1446" s="104" t="str">
        <f t="shared" si="1"/>
        <v>#REF!</v>
      </c>
      <c r="N1446" s="105">
        <f t="shared" si="2"/>
        <v>7146.401985</v>
      </c>
      <c r="O1446" s="108" t="str">
        <f>IFERROR(IF(IF(LEFT(I1446,1)="B",VLOOKUP(A1446,'item dashboard'!A:K,11,0),"")&lt;1,0,IF(LEFT(I1446,1)="b",VLOOKUP(A1446,'item dashboard'!A:K,11,0),"")),"")</f>
        <v/>
      </c>
      <c r="P1446" s="105" t="str">
        <f>IFERROR(VLOOKUP(A1446,[2]Sheet2!$A:$C,3,0),1)</f>
        <v>#ERROR!</v>
      </c>
      <c r="Q1446" s="109" t="str">
        <f>VLOOKUP(A1446,'item dashboard'!A:A,1,0)</f>
        <v>B-W4B-N7</v>
      </c>
      <c r="R1446" s="109"/>
      <c r="S1446" s="109"/>
    </row>
    <row r="1447" ht="12.75" customHeight="1">
      <c r="A1447" s="15" t="s">
        <v>2785</v>
      </c>
      <c r="B1447" s="15" t="s">
        <v>2786</v>
      </c>
      <c r="C1447" s="107">
        <v>0.0087</v>
      </c>
      <c r="D1447" s="15" t="s">
        <v>4148</v>
      </c>
      <c r="E1447" s="93">
        <v>7200.0</v>
      </c>
      <c r="F1447" s="93">
        <v>1.0</v>
      </c>
      <c r="G1447" s="93">
        <v>5.0</v>
      </c>
      <c r="H1447" s="93">
        <v>17280.0</v>
      </c>
      <c r="I1447" s="15" t="s">
        <v>73</v>
      </c>
      <c r="J1447" s="107">
        <v>1.0</v>
      </c>
      <c r="K1447" s="93">
        <v>0.0</v>
      </c>
      <c r="L1447" s="15" t="s">
        <v>4149</v>
      </c>
      <c r="M1447" s="104" t="str">
        <f t="shared" si="1"/>
        <v>#REF!</v>
      </c>
      <c r="N1447" s="105">
        <f t="shared" si="2"/>
        <v>17280</v>
      </c>
      <c r="O1447" s="108">
        <f>IFERROR(IF(IF(LEFT(I1447,1)="B",VLOOKUP(A1447,'item dashboard'!A:K,11,0),"")&lt;1,0,IF(LEFT(I1447,1)="b",VLOOKUP(A1447,'item dashboard'!A:K,11,0),"")),"")</f>
        <v>0</v>
      </c>
      <c r="P1447" s="105" t="str">
        <f>IFERROR(VLOOKUP(A1447,[2]Sheet2!$A:$C,3,0),1)</f>
        <v>#ERROR!</v>
      </c>
      <c r="Q1447" s="109" t="str">
        <f>VLOOKUP(A1447,'item dashboard'!A:A,1,0)</f>
        <v>B-W4B-N7NAZ</v>
      </c>
      <c r="R1447" s="109"/>
      <c r="S1447" s="109"/>
    </row>
    <row r="1448" ht="12.75" customHeight="1">
      <c r="A1448" s="15" t="s">
        <v>2787</v>
      </c>
      <c r="B1448" s="15" t="s">
        <v>2788</v>
      </c>
      <c r="C1448" s="107">
        <v>0.006999999999999999</v>
      </c>
      <c r="D1448" s="15" t="s">
        <v>4148</v>
      </c>
      <c r="E1448" s="93">
        <v>3600.0</v>
      </c>
      <c r="F1448" s="93">
        <v>1.0</v>
      </c>
      <c r="G1448" s="93">
        <v>5.0</v>
      </c>
      <c r="H1448" s="93">
        <v>17280.0</v>
      </c>
      <c r="I1448" s="15" t="s">
        <v>73</v>
      </c>
      <c r="J1448" s="107">
        <v>1.0</v>
      </c>
      <c r="K1448" s="93">
        <v>0.0</v>
      </c>
      <c r="L1448" s="15" t="s">
        <v>4149</v>
      </c>
      <c r="M1448" s="104" t="str">
        <f t="shared" si="1"/>
        <v>#REF!</v>
      </c>
      <c r="N1448" s="105">
        <f t="shared" si="2"/>
        <v>17280</v>
      </c>
      <c r="O1448" s="108">
        <f>IFERROR(IF(IF(LEFT(I1448,1)="B",VLOOKUP(A1448,'item dashboard'!A:K,11,0),"")&lt;1,0,IF(LEFT(I1448,1)="b",VLOOKUP(A1448,'item dashboard'!A:K,11,0),"")),"")</f>
        <v>0</v>
      </c>
      <c r="P1448" s="105" t="str">
        <f>IFERROR(VLOOKUP(A1448,[2]Sheet2!$A:$C,3,0),1)</f>
        <v>#ERROR!</v>
      </c>
      <c r="Q1448" s="109" t="str">
        <f>VLOOKUP(A1448,'item dashboard'!A:A,1,0)</f>
        <v>B-W4B-N7PALM</v>
      </c>
      <c r="R1448" s="109"/>
      <c r="S1448" s="109"/>
    </row>
    <row r="1449" ht="12.75" customHeight="1">
      <c r="A1449" s="15" t="s">
        <v>2789</v>
      </c>
      <c r="B1449" s="15" t="s">
        <v>2790</v>
      </c>
      <c r="C1449" s="107">
        <v>0.006999999999999999</v>
      </c>
      <c r="D1449" s="15" t="s">
        <v>4148</v>
      </c>
      <c r="E1449" s="93">
        <v>3600.0</v>
      </c>
      <c r="F1449" s="93">
        <v>1.0</v>
      </c>
      <c r="G1449" s="93">
        <v>5.0</v>
      </c>
      <c r="H1449" s="93">
        <v>17280.0</v>
      </c>
      <c r="I1449" s="15" t="s">
        <v>73</v>
      </c>
      <c r="J1449" s="107">
        <v>1.0</v>
      </c>
      <c r="K1449" s="93">
        <v>0.0</v>
      </c>
      <c r="L1449" s="15" t="s">
        <v>4149</v>
      </c>
      <c r="M1449" s="104" t="str">
        <f t="shared" si="1"/>
        <v>#REF!</v>
      </c>
      <c r="N1449" s="105">
        <f t="shared" si="2"/>
        <v>17280</v>
      </c>
      <c r="O1449" s="108">
        <f>IFERROR(IF(IF(LEFT(I1449,1)="B",VLOOKUP(A1449,'item dashboard'!A:K,11,0),"")&lt;1,0,IF(LEFT(I1449,1)="b",VLOOKUP(A1449,'item dashboard'!A:K,11,0),"")),"")</f>
        <v>0</v>
      </c>
      <c r="P1449" s="105" t="str">
        <f>IFERROR(VLOOKUP(A1449,[2]Sheet2!$A:$C,3,0),1)</f>
        <v>#ERROR!</v>
      </c>
      <c r="Q1449" s="109" t="str">
        <f>VLOOKUP(A1449,'item dashboard'!A:A,1,0)</f>
        <v>B-W4B-N7TANIA</v>
      </c>
      <c r="R1449" s="109"/>
      <c r="S1449" s="109"/>
    </row>
    <row r="1450" ht="12.75" customHeight="1">
      <c r="A1450" s="15" t="s">
        <v>1834</v>
      </c>
      <c r="B1450" s="15" t="s">
        <v>1835</v>
      </c>
      <c r="C1450" s="107">
        <v>0.046</v>
      </c>
      <c r="D1450" s="15" t="s">
        <v>4158</v>
      </c>
      <c r="E1450" s="93">
        <v>7200.0</v>
      </c>
      <c r="F1450" s="93">
        <v>1.0</v>
      </c>
      <c r="G1450" s="93">
        <v>25.0</v>
      </c>
      <c r="H1450" s="93">
        <v>3456.0</v>
      </c>
      <c r="I1450" s="15" t="s">
        <v>4146</v>
      </c>
      <c r="J1450" s="107">
        <v>0.010948</v>
      </c>
      <c r="K1450" s="93">
        <v>2.5</v>
      </c>
      <c r="L1450" s="15" t="s">
        <v>4147</v>
      </c>
      <c r="M1450" s="104" t="str">
        <f t="shared" si="1"/>
        <v>#REF!</v>
      </c>
      <c r="N1450" s="105">
        <f t="shared" si="2"/>
        <v>3456</v>
      </c>
      <c r="O1450" s="108" t="str">
        <f>IFERROR(IF(IF(LEFT(I1450,1)="B",VLOOKUP(A1450,'item dashboard'!A:K,11,0),"")&lt;1,0,IF(LEFT(I1450,1)="b",VLOOKUP(A1450,'item dashboard'!A:K,11,0),"")),"")</f>
        <v/>
      </c>
      <c r="P1450" s="105" t="str">
        <f>IFERROR(VLOOKUP(A1450,[2]Sheet2!$A:$C,3,0),1)</f>
        <v>#ERROR!</v>
      </c>
      <c r="Q1450" s="109" t="str">
        <f>VLOOKUP(A1450,'item dashboard'!A:A,1,0)</f>
        <v>BL-500ANG-BL46</v>
      </c>
      <c r="R1450" s="109"/>
      <c r="S1450" s="109"/>
    </row>
    <row r="1451" ht="12.75" customHeight="1">
      <c r="A1451" s="15" t="s">
        <v>1836</v>
      </c>
      <c r="B1451" s="15" t="s">
        <v>1837</v>
      </c>
      <c r="C1451" s="107">
        <v>0.046</v>
      </c>
      <c r="D1451" s="15" t="s">
        <v>4158</v>
      </c>
      <c r="E1451" s="93">
        <v>7200.0</v>
      </c>
      <c r="F1451" s="93">
        <v>1.0</v>
      </c>
      <c r="G1451" s="93">
        <v>25.0</v>
      </c>
      <c r="H1451" s="93">
        <v>3456.0</v>
      </c>
      <c r="I1451" s="15" t="s">
        <v>4146</v>
      </c>
      <c r="J1451" s="107">
        <v>0.010948</v>
      </c>
      <c r="K1451" s="93">
        <v>2.5</v>
      </c>
      <c r="L1451" s="15" t="s">
        <v>4147</v>
      </c>
      <c r="M1451" s="104" t="str">
        <f t="shared" si="1"/>
        <v>#REF!</v>
      </c>
      <c r="N1451" s="105">
        <f t="shared" si="2"/>
        <v>3456</v>
      </c>
      <c r="O1451" s="108" t="str">
        <f>IFERROR(IF(IF(LEFT(I1451,1)="B",VLOOKUP(A1451,'item dashboard'!A:K,11,0),"")&lt;1,0,IF(LEFT(I1451,1)="b",VLOOKUP(A1451,'item dashboard'!A:K,11,0),"")),"")</f>
        <v/>
      </c>
      <c r="P1451" s="105" t="str">
        <f>IFERROR(VLOOKUP(A1451,[2]Sheet2!$A:$C,3,0),1)</f>
        <v>#ERROR!</v>
      </c>
      <c r="Q1451" s="109" t="str">
        <f>VLOOKUP(A1451,'item dashboard'!A:A,1,0)</f>
        <v>BL-500ANG-PUR46</v>
      </c>
      <c r="R1451" s="109"/>
      <c r="S1451" s="109"/>
    </row>
    <row r="1452" ht="12.75" customHeight="1">
      <c r="A1452" s="15" t="s">
        <v>1838</v>
      </c>
      <c r="B1452" s="15" t="s">
        <v>1839</v>
      </c>
      <c r="C1452" s="107">
        <v>0.046</v>
      </c>
      <c r="D1452" s="15" t="s">
        <v>4158</v>
      </c>
      <c r="E1452" s="93">
        <v>7200.0</v>
      </c>
      <c r="F1452" s="93">
        <v>1.0</v>
      </c>
      <c r="G1452" s="93">
        <v>25.0</v>
      </c>
      <c r="H1452" s="93">
        <v>3456.0</v>
      </c>
      <c r="I1452" s="15" t="s">
        <v>4146</v>
      </c>
      <c r="J1452" s="107">
        <v>0.010948</v>
      </c>
      <c r="K1452" s="93">
        <v>2.5</v>
      </c>
      <c r="L1452" s="15" t="s">
        <v>4147</v>
      </c>
      <c r="M1452" s="104" t="str">
        <f t="shared" si="1"/>
        <v>#REF!</v>
      </c>
      <c r="N1452" s="105">
        <f t="shared" si="2"/>
        <v>3456</v>
      </c>
      <c r="O1452" s="108" t="str">
        <f>IFERROR(IF(IF(LEFT(I1452,1)="B",VLOOKUP(A1452,'item dashboard'!A:K,11,0),"")&lt;1,0,IF(LEFT(I1452,1)="b",VLOOKUP(A1452,'item dashboard'!A:K,11,0),"")),"")</f>
        <v/>
      </c>
      <c r="P1452" s="105" t="str">
        <f>IFERROR(VLOOKUP(A1452,[2]Sheet2!$A:$C,3,0),1)</f>
        <v>#ERROR!</v>
      </c>
      <c r="Q1452" s="109" t="str">
        <f>VLOOKUP(A1452,'item dashboard'!A:A,1,0)</f>
        <v>BL-500ANG-YL46</v>
      </c>
      <c r="R1452" s="109"/>
      <c r="S1452" s="109"/>
    </row>
    <row r="1453" ht="12.75" customHeight="1">
      <c r="A1453" s="15" t="s">
        <v>318</v>
      </c>
      <c r="B1453" s="15" t="s">
        <v>319</v>
      </c>
      <c r="C1453" s="107">
        <v>0.075</v>
      </c>
      <c r="D1453" s="15" t="s">
        <v>4148</v>
      </c>
      <c r="E1453" s="93">
        <v>0.0</v>
      </c>
      <c r="F1453" s="93">
        <v>1.0</v>
      </c>
      <c r="G1453" s="93">
        <v>1.0</v>
      </c>
      <c r="H1453" s="93">
        <v>86400.0</v>
      </c>
      <c r="I1453" s="15" t="s">
        <v>4287</v>
      </c>
      <c r="J1453" s="107">
        <v>1.0</v>
      </c>
      <c r="K1453" s="93">
        <v>0.0</v>
      </c>
      <c r="L1453" s="15" t="s">
        <v>4149</v>
      </c>
      <c r="M1453" s="104" t="str">
        <f t="shared" si="1"/>
        <v>#REF!</v>
      </c>
      <c r="N1453" s="105">
        <f t="shared" si="2"/>
        <v>86400</v>
      </c>
      <c r="O1453" s="108" t="str">
        <f>IFERROR(IF(IF(LEFT(I1453,1)="B",VLOOKUP(A1453,'item dashboard'!A:K,11,0),"")&lt;1,0,IF(LEFT(I1453,1)="b",VLOOKUP(A1453,'item dashboard'!A:K,11,0),"")),"")</f>
        <v/>
      </c>
      <c r="P1453" s="105" t="str">
        <f>IFERROR(VLOOKUP(A1453,[2]Sheet2!$A:$C,3,0),1)</f>
        <v>#ERROR!</v>
      </c>
      <c r="Q1453" s="109" t="str">
        <f>VLOOKUP(A1453,'item dashboard'!A:A,1,0)</f>
        <v>B-1LTOILZONE-BK75MAGIC 4T</v>
      </c>
      <c r="R1453" s="109"/>
      <c r="S1453" s="109"/>
    </row>
    <row r="1454" ht="12.75" customHeight="1">
      <c r="A1454" s="15" t="s">
        <v>318</v>
      </c>
      <c r="B1454" s="15" t="s">
        <v>319</v>
      </c>
      <c r="C1454" s="107">
        <v>0.075</v>
      </c>
      <c r="D1454" s="15" t="s">
        <v>4148</v>
      </c>
      <c r="E1454" s="93">
        <v>0.0</v>
      </c>
      <c r="F1454" s="93">
        <v>1.0</v>
      </c>
      <c r="G1454" s="93">
        <v>1.0</v>
      </c>
      <c r="H1454" s="93">
        <v>86400.0</v>
      </c>
      <c r="I1454" s="15" t="s">
        <v>324</v>
      </c>
      <c r="J1454" s="107">
        <v>1.0</v>
      </c>
      <c r="K1454" s="93">
        <v>0.0</v>
      </c>
      <c r="L1454" s="15" t="s">
        <v>4147</v>
      </c>
      <c r="M1454" s="104" t="str">
        <f t="shared" si="1"/>
        <v>#REF!</v>
      </c>
      <c r="N1454" s="105">
        <f t="shared" si="2"/>
        <v>86400</v>
      </c>
      <c r="O1454" s="108">
        <f>IFERROR(IF(IF(LEFT(I1454,1)="B",VLOOKUP(A1454,'item dashboard'!A:K,11,0),"")&lt;1,0,IF(LEFT(I1454,1)="b",VLOOKUP(A1454,'item dashboard'!A:K,11,0),"")),"")</f>
        <v>0</v>
      </c>
      <c r="P1454" s="105" t="str">
        <f>IFERROR(VLOOKUP(A1454,[2]Sheet2!$A:$C,3,0),1)</f>
        <v>#ERROR!</v>
      </c>
      <c r="Q1454" s="109" t="str">
        <f>VLOOKUP(A1454,'item dashboard'!A:A,1,0)</f>
        <v>B-1LTOILZONE-BK75MAGIC 4T</v>
      </c>
      <c r="R1454" s="109"/>
      <c r="S1454" s="109"/>
    </row>
    <row r="1455" ht="12.75" customHeight="1">
      <c r="A1455" s="15" t="s">
        <v>324</v>
      </c>
      <c r="B1455" s="15" t="s">
        <v>325</v>
      </c>
      <c r="C1455" s="107">
        <v>0.075</v>
      </c>
      <c r="D1455" s="15" t="s">
        <v>4158</v>
      </c>
      <c r="E1455" s="93">
        <v>7200.0</v>
      </c>
      <c r="F1455" s="93">
        <v>1.0</v>
      </c>
      <c r="G1455" s="93">
        <v>26.8</v>
      </c>
      <c r="H1455" s="93">
        <v>21447.0</v>
      </c>
      <c r="I1455" s="15" t="s">
        <v>4288</v>
      </c>
      <c r="J1455" s="107">
        <v>9.0E-4</v>
      </c>
      <c r="K1455" s="93">
        <v>0.0</v>
      </c>
      <c r="L1455" s="15" t="s">
        <v>4147</v>
      </c>
      <c r="M1455" s="104" t="str">
        <f t="shared" si="1"/>
        <v>#REF!</v>
      </c>
      <c r="N1455" s="105">
        <f t="shared" si="2"/>
        <v>3223.880597</v>
      </c>
      <c r="O1455" s="108" t="str">
        <f>IFERROR(IF(IF(LEFT(I1455,1)="B",VLOOKUP(A1455,'item dashboard'!A:K,11,0),"")&lt;1,0,IF(LEFT(I1455,1)="b",VLOOKUP(A1455,'item dashboard'!A:K,11,0),"")),"")</f>
        <v/>
      </c>
      <c r="P1455" s="105" t="str">
        <f>IFERROR(VLOOKUP(A1455,[2]Sheet2!$A:$C,3,0),1)</f>
        <v>#ERROR!</v>
      </c>
      <c r="Q1455" s="109" t="str">
        <f>VLOOKUP(A1455,'item dashboard'!A:A,1,0)</f>
        <v>B-1LTROILZONE-BK75</v>
      </c>
      <c r="R1455" s="109"/>
      <c r="S1455" s="109"/>
    </row>
    <row r="1456" ht="12.75" customHeight="1">
      <c r="A1456" s="15" t="s">
        <v>324</v>
      </c>
      <c r="B1456" s="15" t="s">
        <v>325</v>
      </c>
      <c r="C1456" s="107">
        <v>0.075</v>
      </c>
      <c r="D1456" s="15" t="s">
        <v>4158</v>
      </c>
      <c r="E1456" s="93">
        <v>7200.0</v>
      </c>
      <c r="F1456" s="93">
        <v>1.0</v>
      </c>
      <c r="G1456" s="93">
        <v>26.8</v>
      </c>
      <c r="H1456" s="93">
        <v>21447.0</v>
      </c>
      <c r="I1456" s="15" t="s">
        <v>4289</v>
      </c>
      <c r="J1456" s="107">
        <v>0.011899999999999999</v>
      </c>
      <c r="K1456" s="93">
        <v>0.0</v>
      </c>
      <c r="L1456" s="15" t="s">
        <v>4290</v>
      </c>
      <c r="M1456" s="104" t="str">
        <f t="shared" si="1"/>
        <v>#REF!</v>
      </c>
      <c r="N1456" s="105">
        <f t="shared" si="2"/>
        <v>3223.880597</v>
      </c>
      <c r="O1456" s="108" t="str">
        <f>IFERROR(IF(IF(LEFT(I1456,1)="B",VLOOKUP(A1456,'item dashboard'!A:K,11,0),"")&lt;1,0,IF(LEFT(I1456,1)="b",VLOOKUP(A1456,'item dashboard'!A:K,11,0),"")),"")</f>
        <v/>
      </c>
      <c r="P1456" s="105" t="str">
        <f>IFERROR(VLOOKUP(A1456,[2]Sheet2!$A:$C,3,0),1)</f>
        <v>#ERROR!</v>
      </c>
      <c r="Q1456" s="109" t="str">
        <f>VLOOKUP(A1456,'item dashboard'!A:A,1,0)</f>
        <v>B-1LTROILZONE-BK75</v>
      </c>
      <c r="R1456" s="109"/>
      <c r="S1456" s="109"/>
    </row>
    <row r="1457" ht="12.75" customHeight="1">
      <c r="A1457" s="15" t="s">
        <v>324</v>
      </c>
      <c r="B1457" s="15" t="s">
        <v>325</v>
      </c>
      <c r="C1457" s="107">
        <v>0.075</v>
      </c>
      <c r="D1457" s="15" t="s">
        <v>4158</v>
      </c>
      <c r="E1457" s="93">
        <v>7200.0</v>
      </c>
      <c r="F1457" s="93">
        <v>1.0</v>
      </c>
      <c r="G1457" s="93">
        <v>26.8</v>
      </c>
      <c r="H1457" s="93">
        <v>21447.0</v>
      </c>
      <c r="I1457" s="15" t="s">
        <v>4291</v>
      </c>
      <c r="J1457" s="107">
        <v>0.0741</v>
      </c>
      <c r="K1457" s="93">
        <v>1.5</v>
      </c>
      <c r="L1457" s="15" t="s">
        <v>4292</v>
      </c>
      <c r="M1457" s="104" t="str">
        <f t="shared" si="1"/>
        <v>#REF!</v>
      </c>
      <c r="N1457" s="105">
        <f t="shared" si="2"/>
        <v>3223.880597</v>
      </c>
      <c r="O1457" s="108" t="str">
        <f>IFERROR(IF(IF(LEFT(I1457,1)="B",VLOOKUP(A1457,'item dashboard'!A:K,11,0),"")&lt;1,0,IF(LEFT(I1457,1)="b",VLOOKUP(A1457,'item dashboard'!A:K,11,0),"")),"")</f>
        <v/>
      </c>
      <c r="P1457" s="105" t="str">
        <f>IFERROR(VLOOKUP(A1457,[2]Sheet2!$A:$C,3,0),1)</f>
        <v>#ERROR!</v>
      </c>
      <c r="Q1457" s="109" t="str">
        <f>VLOOKUP(A1457,'item dashboard'!A:A,1,0)</f>
        <v>B-1LTROILZONE-BK75</v>
      </c>
      <c r="R1457" s="109"/>
      <c r="S1457" s="109"/>
    </row>
    <row r="1458" ht="12.75" customHeight="1">
      <c r="A1458" s="15" t="s">
        <v>324</v>
      </c>
      <c r="B1458" s="15" t="s">
        <v>325</v>
      </c>
      <c r="C1458" s="107">
        <v>0.075</v>
      </c>
      <c r="D1458" s="15" t="s">
        <v>4158</v>
      </c>
      <c r="E1458" s="93">
        <v>7200.0</v>
      </c>
      <c r="F1458" s="93">
        <v>1.0</v>
      </c>
      <c r="G1458" s="93">
        <v>26.8</v>
      </c>
      <c r="H1458" s="93">
        <v>21447.0</v>
      </c>
      <c r="I1458" s="15" t="s">
        <v>4293</v>
      </c>
      <c r="J1458" s="107">
        <v>0.011904999999999999</v>
      </c>
      <c r="K1458" s="93">
        <v>0.0</v>
      </c>
      <c r="L1458" s="15" t="s">
        <v>4162</v>
      </c>
      <c r="M1458" s="104" t="str">
        <f t="shared" si="1"/>
        <v>#REF!</v>
      </c>
      <c r="N1458" s="105">
        <f t="shared" si="2"/>
        <v>3223.880597</v>
      </c>
      <c r="O1458" s="108" t="str">
        <f>IFERROR(IF(IF(LEFT(I1458,1)="B",VLOOKUP(A1458,'item dashboard'!A:K,11,0),"")&lt;1,0,IF(LEFT(I1458,1)="b",VLOOKUP(A1458,'item dashboard'!A:K,11,0),"")),"")</f>
        <v/>
      </c>
      <c r="P1458" s="105" t="str">
        <f>IFERROR(VLOOKUP(A1458,[2]Sheet2!$A:$C,3,0),1)</f>
        <v>#ERROR!</v>
      </c>
      <c r="Q1458" s="109" t="str">
        <f>VLOOKUP(A1458,'item dashboard'!A:A,1,0)</f>
        <v>B-1LTROILZONE-BK75</v>
      </c>
      <c r="R1458" s="109"/>
      <c r="S1458" s="109"/>
    </row>
    <row r="1459" ht="12.75" customHeight="1">
      <c r="A1459" s="15" t="s">
        <v>326</v>
      </c>
      <c r="B1459" s="15" t="s">
        <v>327</v>
      </c>
      <c r="C1459" s="107">
        <v>0.075</v>
      </c>
      <c r="D1459" s="15" t="s">
        <v>4156</v>
      </c>
      <c r="E1459" s="93">
        <v>0.0</v>
      </c>
      <c r="F1459" s="93">
        <v>1.0</v>
      </c>
      <c r="G1459" s="93">
        <v>1.0</v>
      </c>
      <c r="H1459" s="93">
        <v>86400.0</v>
      </c>
      <c r="I1459" s="15" t="s">
        <v>4294</v>
      </c>
      <c r="J1459" s="107">
        <v>1.0</v>
      </c>
      <c r="K1459" s="93">
        <v>0.0</v>
      </c>
      <c r="L1459" s="15" t="s">
        <v>4149</v>
      </c>
      <c r="M1459" s="104" t="str">
        <f t="shared" si="1"/>
        <v>#REF!</v>
      </c>
      <c r="N1459" s="105">
        <f t="shared" si="2"/>
        <v>86400</v>
      </c>
      <c r="O1459" s="108" t="str">
        <f>IFERROR(IF(IF(LEFT(I1459,1)="B",VLOOKUP(A1459,'item dashboard'!A:K,11,0),"")&lt;1,0,IF(LEFT(I1459,1)="b",VLOOKUP(A1459,'item dashboard'!A:K,11,0),"")),"")</f>
        <v/>
      </c>
      <c r="P1459" s="105" t="str">
        <f>IFERROR(VLOOKUP(A1459,[2]Sheet2!$A:$C,3,0),1)</f>
        <v>#ERROR!</v>
      </c>
      <c r="Q1459" s="109" t="str">
        <f>VLOOKUP(A1459,'item dashboard'!A:A,1,0)</f>
        <v>B-1LTROILZONE-BK75 GALLANT</v>
      </c>
      <c r="R1459" s="109"/>
      <c r="S1459" s="109"/>
    </row>
    <row r="1460" ht="12.75" customHeight="1">
      <c r="A1460" s="15" t="s">
        <v>326</v>
      </c>
      <c r="B1460" s="15" t="s">
        <v>327</v>
      </c>
      <c r="C1460" s="107">
        <v>0.075</v>
      </c>
      <c r="D1460" s="15" t="s">
        <v>4156</v>
      </c>
      <c r="E1460" s="93">
        <v>0.0</v>
      </c>
      <c r="F1460" s="93">
        <v>1.0</v>
      </c>
      <c r="G1460" s="93">
        <v>1.0</v>
      </c>
      <c r="H1460" s="93">
        <v>86400.0</v>
      </c>
      <c r="I1460" s="15" t="s">
        <v>324</v>
      </c>
      <c r="J1460" s="107">
        <v>1.0</v>
      </c>
      <c r="K1460" s="93">
        <v>0.0</v>
      </c>
      <c r="L1460" s="15" t="s">
        <v>4147</v>
      </c>
      <c r="M1460" s="104" t="str">
        <f t="shared" si="1"/>
        <v>#REF!</v>
      </c>
      <c r="N1460" s="105">
        <f t="shared" si="2"/>
        <v>86400</v>
      </c>
      <c r="O1460" s="108">
        <f>IFERROR(IF(IF(LEFT(I1460,1)="B",VLOOKUP(A1460,'item dashboard'!A:K,11,0),"")&lt;1,0,IF(LEFT(I1460,1)="b",VLOOKUP(A1460,'item dashboard'!A:K,11,0),"")),"")</f>
        <v>0</v>
      </c>
      <c r="P1460" s="105" t="str">
        <f>IFERROR(VLOOKUP(A1460,[2]Sheet2!$A:$C,3,0),1)</f>
        <v>#ERROR!</v>
      </c>
      <c r="Q1460" s="109" t="str">
        <f>VLOOKUP(A1460,'item dashboard'!A:A,1,0)</f>
        <v>B-1LTROILZONE-BK75 GALLANT</v>
      </c>
      <c r="R1460" s="109"/>
      <c r="S1460" s="109"/>
    </row>
    <row r="1461" ht="12.75" customHeight="1">
      <c r="M1461" s="111"/>
      <c r="R1461" s="109"/>
      <c r="S1461" s="109"/>
    </row>
    <row r="1462" ht="12.75" customHeight="1">
      <c r="M1462" s="111"/>
      <c r="R1462" s="109"/>
      <c r="S1462" s="109"/>
    </row>
    <row r="1463" ht="12.75" customHeight="1">
      <c r="M1463" s="111"/>
      <c r="R1463" s="109"/>
      <c r="S1463" s="109"/>
    </row>
    <row r="1464" ht="12.75" customHeight="1">
      <c r="M1464" s="111"/>
      <c r="R1464" s="109"/>
      <c r="S1464" s="109"/>
    </row>
    <row r="1465" ht="12.75" customHeight="1">
      <c r="M1465" s="111"/>
      <c r="R1465" s="109"/>
      <c r="S1465" s="109"/>
    </row>
    <row r="1466" ht="12.75" customHeight="1">
      <c r="M1466" s="111"/>
      <c r="R1466" s="109"/>
      <c r="S1466" s="109"/>
    </row>
    <row r="1467" ht="12.75" customHeight="1">
      <c r="M1467" s="111"/>
      <c r="R1467" s="109"/>
      <c r="S1467" s="109"/>
    </row>
    <row r="1468" ht="12.75" customHeight="1">
      <c r="M1468" s="111"/>
      <c r="R1468" s="109"/>
      <c r="S1468" s="109"/>
    </row>
    <row r="1469" ht="12.75" customHeight="1">
      <c r="M1469" s="111"/>
      <c r="R1469" s="109"/>
      <c r="S1469" s="109"/>
    </row>
    <row r="1470" ht="12.75" customHeight="1">
      <c r="M1470" s="111"/>
      <c r="R1470" s="109"/>
      <c r="S1470" s="109"/>
    </row>
    <row r="1471" ht="12.75" customHeight="1">
      <c r="M1471" s="111"/>
      <c r="R1471" s="109"/>
      <c r="S1471" s="109"/>
    </row>
    <row r="1472" ht="12.75" customHeight="1">
      <c r="M1472" s="111"/>
      <c r="R1472" s="109"/>
      <c r="S1472" s="109"/>
    </row>
    <row r="1473" ht="12.75" customHeight="1">
      <c r="M1473" s="111"/>
      <c r="R1473" s="109"/>
      <c r="S1473" s="109"/>
    </row>
    <row r="1474" ht="12.75" customHeight="1">
      <c r="M1474" s="111"/>
      <c r="R1474" s="109"/>
      <c r="S1474" s="109"/>
    </row>
    <row r="1475" ht="12.75" customHeight="1">
      <c r="M1475" s="111"/>
      <c r="R1475" s="109"/>
      <c r="S1475" s="109"/>
    </row>
    <row r="1476" ht="12.75" customHeight="1">
      <c r="M1476" s="111"/>
      <c r="R1476" s="109"/>
      <c r="S1476" s="109"/>
    </row>
    <row r="1477" ht="12.75" customHeight="1">
      <c r="M1477" s="111"/>
      <c r="R1477" s="109"/>
      <c r="S1477" s="109"/>
    </row>
    <row r="1478" ht="12.75" customHeight="1">
      <c r="M1478" s="111"/>
      <c r="R1478" s="109"/>
      <c r="S1478" s="109"/>
    </row>
    <row r="1479" ht="12.75" customHeight="1">
      <c r="M1479" s="111"/>
      <c r="R1479" s="109"/>
      <c r="S1479" s="109"/>
    </row>
    <row r="1480" ht="12.75" customHeight="1">
      <c r="M1480" s="111"/>
      <c r="R1480" s="109"/>
      <c r="S1480" s="109"/>
    </row>
    <row r="1481" ht="12.75" customHeight="1">
      <c r="M1481" s="111"/>
      <c r="R1481" s="109"/>
      <c r="S1481" s="109"/>
    </row>
    <row r="1482" ht="12.75" customHeight="1">
      <c r="M1482" s="111"/>
      <c r="R1482" s="109"/>
      <c r="S1482" s="109"/>
    </row>
    <row r="1483" ht="12.75" customHeight="1">
      <c r="M1483" s="111"/>
      <c r="R1483" s="109"/>
      <c r="S1483" s="109"/>
    </row>
    <row r="1484" ht="12.75" customHeight="1">
      <c r="M1484" s="111"/>
      <c r="R1484" s="109"/>
      <c r="S1484" s="109"/>
    </row>
    <row r="1485" ht="12.75" customHeight="1">
      <c r="M1485" s="111"/>
      <c r="R1485" s="109"/>
      <c r="S1485" s="109"/>
    </row>
    <row r="1486" ht="12.75" customHeight="1">
      <c r="M1486" s="111"/>
      <c r="R1486" s="109"/>
      <c r="S1486" s="109"/>
    </row>
    <row r="1487" ht="12.75" customHeight="1">
      <c r="M1487" s="111"/>
      <c r="R1487" s="109"/>
      <c r="S1487" s="109"/>
    </row>
    <row r="1488" ht="12.75" customHeight="1">
      <c r="M1488" s="111"/>
      <c r="R1488" s="109"/>
      <c r="S1488" s="109"/>
    </row>
    <row r="1489" ht="12.75" customHeight="1">
      <c r="M1489" s="111"/>
      <c r="R1489" s="109"/>
      <c r="S1489" s="109"/>
    </row>
    <row r="1490" ht="12.75" customHeight="1">
      <c r="M1490" s="111"/>
      <c r="R1490" s="109"/>
      <c r="S1490" s="109"/>
    </row>
    <row r="1491" ht="12.75" customHeight="1">
      <c r="M1491" s="111"/>
      <c r="R1491" s="109"/>
      <c r="S1491" s="109"/>
    </row>
    <row r="1492" ht="12.75" customHeight="1">
      <c r="M1492" s="111"/>
      <c r="R1492" s="109"/>
      <c r="S1492" s="109"/>
    </row>
    <row r="1493" ht="12.75" customHeight="1">
      <c r="M1493" s="111"/>
      <c r="R1493" s="109"/>
      <c r="S1493" s="109"/>
    </row>
    <row r="1494" ht="12.75" customHeight="1">
      <c r="M1494" s="111"/>
      <c r="R1494" s="109"/>
      <c r="S1494" s="109"/>
    </row>
    <row r="1495" ht="12.75" customHeight="1">
      <c r="M1495" s="111"/>
      <c r="R1495" s="109"/>
      <c r="S1495" s="109"/>
    </row>
    <row r="1496" ht="12.75" customHeight="1">
      <c r="M1496" s="111"/>
      <c r="R1496" s="109"/>
      <c r="S1496" s="109"/>
    </row>
    <row r="1497" ht="12.75" customHeight="1">
      <c r="M1497" s="111"/>
      <c r="R1497" s="109"/>
      <c r="S1497" s="109"/>
    </row>
    <row r="1498" ht="12.75" customHeight="1">
      <c r="M1498" s="111"/>
      <c r="R1498" s="109"/>
      <c r="S1498" s="109"/>
    </row>
    <row r="1499" ht="12.75" customHeight="1">
      <c r="M1499" s="111"/>
      <c r="R1499" s="109"/>
      <c r="S1499" s="109"/>
    </row>
    <row r="1500" ht="12.75" customHeight="1">
      <c r="M1500" s="111"/>
      <c r="R1500" s="109"/>
      <c r="S1500" s="109"/>
    </row>
    <row r="1501" ht="12.75" customHeight="1">
      <c r="M1501" s="111"/>
      <c r="R1501" s="109"/>
      <c r="S1501" s="109"/>
    </row>
    <row r="1502" ht="12.75" customHeight="1">
      <c r="M1502" s="111"/>
      <c r="R1502" s="109"/>
      <c r="S1502" s="109"/>
    </row>
    <row r="1503" ht="12.75" customHeight="1">
      <c r="M1503" s="111"/>
      <c r="R1503" s="109"/>
      <c r="S1503" s="109"/>
    </row>
    <row r="1504" ht="12.75" customHeight="1">
      <c r="M1504" s="111"/>
      <c r="R1504" s="109"/>
      <c r="S1504" s="109"/>
    </row>
    <row r="1505" ht="12.75" customHeight="1">
      <c r="M1505" s="111"/>
      <c r="R1505" s="109"/>
      <c r="S1505" s="109"/>
    </row>
    <row r="1506" ht="12.75" customHeight="1">
      <c r="M1506" s="111"/>
      <c r="R1506" s="109"/>
      <c r="S1506" s="109"/>
    </row>
    <row r="1507" ht="12.75" customHeight="1">
      <c r="M1507" s="111"/>
      <c r="R1507" s="109"/>
      <c r="S1507" s="109"/>
    </row>
    <row r="1508" ht="12.75" customHeight="1">
      <c r="M1508" s="111"/>
      <c r="R1508" s="109"/>
      <c r="S1508" s="109"/>
    </row>
    <row r="1509" ht="12.75" customHeight="1">
      <c r="M1509" s="111"/>
      <c r="R1509" s="109"/>
      <c r="S1509" s="109"/>
    </row>
    <row r="1510" ht="12.75" customHeight="1">
      <c r="M1510" s="111"/>
      <c r="R1510" s="109"/>
      <c r="S1510" s="109"/>
    </row>
    <row r="1511" ht="12.75" customHeight="1">
      <c r="M1511" s="111"/>
      <c r="R1511" s="109"/>
      <c r="S1511" s="109"/>
    </row>
    <row r="1512" ht="12.75" customHeight="1">
      <c r="M1512" s="111"/>
      <c r="R1512" s="109"/>
      <c r="S1512" s="109"/>
    </row>
    <row r="1513" ht="12.75" customHeight="1">
      <c r="M1513" s="111"/>
      <c r="R1513" s="109"/>
      <c r="S1513" s="109"/>
    </row>
    <row r="1514" ht="12.75" customHeight="1">
      <c r="M1514" s="111"/>
      <c r="R1514" s="109"/>
      <c r="S1514" s="109"/>
    </row>
    <row r="1515" ht="12.75" customHeight="1">
      <c r="M1515" s="111"/>
      <c r="R1515" s="109"/>
      <c r="S1515" s="109"/>
    </row>
    <row r="1516" ht="12.75" customHeight="1">
      <c r="M1516" s="111"/>
      <c r="R1516" s="109"/>
      <c r="S1516" s="109"/>
    </row>
    <row r="1517" ht="12.75" customHeight="1">
      <c r="M1517" s="111"/>
      <c r="R1517" s="109"/>
      <c r="S1517" s="109"/>
    </row>
    <row r="1518" ht="12.75" customHeight="1">
      <c r="M1518" s="111"/>
      <c r="R1518" s="109"/>
      <c r="S1518" s="109"/>
    </row>
    <row r="1519" ht="12.75" customHeight="1">
      <c r="M1519" s="111"/>
      <c r="R1519" s="109"/>
      <c r="S1519" s="109"/>
    </row>
    <row r="1520" ht="12.75" customHeight="1">
      <c r="M1520" s="111"/>
      <c r="R1520" s="109"/>
      <c r="S1520" s="109"/>
    </row>
    <row r="1521" ht="12.75" customHeight="1">
      <c r="M1521" s="111"/>
      <c r="R1521" s="109"/>
      <c r="S1521" s="109"/>
    </row>
    <row r="1522" ht="12.75" customHeight="1">
      <c r="M1522" s="111"/>
      <c r="R1522" s="109"/>
      <c r="S1522" s="109"/>
    </row>
    <row r="1523" ht="12.75" customHeight="1">
      <c r="M1523" s="111"/>
      <c r="R1523" s="109"/>
      <c r="S1523" s="109"/>
    </row>
    <row r="1524" ht="12.75" customHeight="1">
      <c r="M1524" s="111"/>
      <c r="R1524" s="109"/>
      <c r="S1524" s="109"/>
    </row>
    <row r="1525" ht="12.75" customHeight="1">
      <c r="M1525" s="111"/>
      <c r="R1525" s="109"/>
      <c r="S1525" s="109"/>
    </row>
    <row r="1526" ht="12.75" customHeight="1">
      <c r="M1526" s="111"/>
      <c r="R1526" s="109"/>
      <c r="S1526" s="109"/>
    </row>
    <row r="1527" ht="12.75" customHeight="1">
      <c r="M1527" s="111"/>
      <c r="R1527" s="109"/>
      <c r="S1527" s="109"/>
    </row>
    <row r="1528" ht="12.75" customHeight="1">
      <c r="M1528" s="111"/>
      <c r="R1528" s="109"/>
      <c r="S1528" s="109"/>
    </row>
    <row r="1529" ht="12.75" customHeight="1">
      <c r="M1529" s="111"/>
      <c r="R1529" s="109"/>
      <c r="S1529" s="109"/>
    </row>
    <row r="1530" ht="12.75" customHeight="1">
      <c r="M1530" s="111"/>
      <c r="R1530" s="109"/>
      <c r="S1530" s="109"/>
    </row>
    <row r="1531" ht="12.75" customHeight="1">
      <c r="M1531" s="111"/>
      <c r="R1531" s="109"/>
      <c r="S1531" s="109"/>
    </row>
    <row r="1532" ht="12.75" customHeight="1">
      <c r="M1532" s="111"/>
      <c r="R1532" s="109"/>
      <c r="S1532" s="109"/>
    </row>
    <row r="1533" ht="12.75" customHeight="1">
      <c r="M1533" s="111"/>
      <c r="R1533" s="109"/>
      <c r="S1533" s="109"/>
    </row>
    <row r="1534" ht="12.75" customHeight="1">
      <c r="M1534" s="111"/>
      <c r="R1534" s="109"/>
      <c r="S1534" s="109"/>
    </row>
    <row r="1535" ht="12.75" customHeight="1">
      <c r="M1535" s="111"/>
      <c r="R1535" s="109"/>
      <c r="S1535" s="109"/>
    </row>
    <row r="1536" ht="12.75" customHeight="1">
      <c r="M1536" s="111"/>
      <c r="R1536" s="109"/>
      <c r="S1536" s="109"/>
    </row>
    <row r="1537" ht="12.75" customHeight="1">
      <c r="M1537" s="111"/>
      <c r="R1537" s="109"/>
      <c r="S1537" s="109"/>
    </row>
    <row r="1538" ht="12.75" customHeight="1">
      <c r="M1538" s="111"/>
      <c r="R1538" s="109"/>
      <c r="S1538" s="109"/>
    </row>
    <row r="1539" ht="12.75" customHeight="1">
      <c r="M1539" s="111"/>
      <c r="R1539" s="109"/>
      <c r="S1539" s="109"/>
    </row>
    <row r="1540" ht="12.75" customHeight="1">
      <c r="M1540" s="111"/>
      <c r="R1540" s="109"/>
      <c r="S1540" s="109"/>
    </row>
    <row r="1541" ht="12.75" customHeight="1">
      <c r="M1541" s="111"/>
      <c r="R1541" s="109"/>
      <c r="S1541" s="109"/>
    </row>
    <row r="1542" ht="12.75" customHeight="1">
      <c r="M1542" s="111"/>
      <c r="R1542" s="109"/>
      <c r="S1542" s="109"/>
    </row>
    <row r="1543" ht="12.75" customHeight="1">
      <c r="M1543" s="111"/>
      <c r="R1543" s="109"/>
      <c r="S1543" s="109"/>
    </row>
    <row r="1544" ht="12.75" customHeight="1">
      <c r="M1544" s="111"/>
      <c r="R1544" s="109"/>
      <c r="S1544" s="109"/>
    </row>
    <row r="1545" ht="12.75" customHeight="1">
      <c r="M1545" s="111"/>
      <c r="R1545" s="109"/>
      <c r="S1545" s="109"/>
    </row>
    <row r="1546" ht="12.75" customHeight="1">
      <c r="M1546" s="111"/>
      <c r="R1546" s="109"/>
      <c r="S1546" s="109"/>
    </row>
    <row r="1547" ht="12.75" customHeight="1">
      <c r="M1547" s="111"/>
      <c r="R1547" s="109"/>
      <c r="S1547" s="109"/>
    </row>
    <row r="1548" ht="12.75" customHeight="1">
      <c r="M1548" s="111"/>
      <c r="R1548" s="109"/>
      <c r="S1548" s="109"/>
    </row>
    <row r="1549" ht="12.75" customHeight="1">
      <c r="M1549" s="111"/>
      <c r="R1549" s="109"/>
      <c r="S1549" s="109"/>
    </row>
    <row r="1550" ht="12.75" customHeight="1">
      <c r="M1550" s="111"/>
      <c r="R1550" s="109"/>
      <c r="S1550" s="109"/>
    </row>
    <row r="1551" ht="12.75" customHeight="1">
      <c r="M1551" s="111"/>
      <c r="R1551" s="109"/>
      <c r="S1551" s="109"/>
    </row>
    <row r="1552" ht="12.75" customHeight="1">
      <c r="M1552" s="111"/>
      <c r="R1552" s="109"/>
      <c r="S1552" s="109"/>
    </row>
    <row r="1553" ht="12.75" customHeight="1">
      <c r="M1553" s="111"/>
      <c r="R1553" s="109"/>
      <c r="S1553" s="109"/>
    </row>
    <row r="1554" ht="12.75" customHeight="1">
      <c r="M1554" s="111"/>
      <c r="R1554" s="109"/>
      <c r="S1554" s="109"/>
    </row>
    <row r="1555" ht="12.75" customHeight="1">
      <c r="M1555" s="111"/>
      <c r="R1555" s="109"/>
      <c r="S1555" s="109"/>
    </row>
    <row r="1556" ht="12.75" customHeight="1">
      <c r="M1556" s="111"/>
      <c r="R1556" s="109"/>
      <c r="S1556" s="109"/>
    </row>
    <row r="1557" ht="12.75" customHeight="1">
      <c r="M1557" s="111"/>
      <c r="R1557" s="109"/>
      <c r="S1557" s="109"/>
    </row>
    <row r="1558" ht="12.75" customHeight="1">
      <c r="M1558" s="111"/>
      <c r="R1558" s="109"/>
      <c r="S1558" s="109"/>
    </row>
    <row r="1559" ht="12.75" customHeight="1">
      <c r="M1559" s="111"/>
      <c r="R1559" s="109"/>
      <c r="S1559" s="109"/>
    </row>
    <row r="1560" ht="12.75" customHeight="1">
      <c r="M1560" s="111"/>
      <c r="R1560" s="109"/>
      <c r="S1560" s="109"/>
    </row>
    <row r="1561" ht="12.75" customHeight="1">
      <c r="M1561" s="111"/>
      <c r="R1561" s="109"/>
      <c r="S1561" s="109"/>
    </row>
    <row r="1562" ht="12.75" customHeight="1">
      <c r="M1562" s="111"/>
      <c r="R1562" s="109"/>
      <c r="S1562" s="109"/>
    </row>
    <row r="1563" ht="12.75" customHeight="1">
      <c r="M1563" s="111"/>
      <c r="R1563" s="109"/>
      <c r="S1563" s="109"/>
    </row>
    <row r="1564" ht="12.75" customHeight="1">
      <c r="M1564" s="111"/>
      <c r="R1564" s="109"/>
      <c r="S1564" s="109"/>
    </row>
    <row r="1565" ht="12.75" customHeight="1">
      <c r="M1565" s="111"/>
      <c r="R1565" s="109"/>
      <c r="S1565" s="109"/>
    </row>
    <row r="1566" ht="12.75" customHeight="1">
      <c r="M1566" s="111"/>
      <c r="R1566" s="109"/>
      <c r="S1566" s="109"/>
    </row>
    <row r="1567" ht="12.75" customHeight="1">
      <c r="M1567" s="111"/>
      <c r="R1567" s="109"/>
      <c r="S1567" s="109"/>
    </row>
    <row r="1568" ht="12.75" customHeight="1">
      <c r="M1568" s="111"/>
      <c r="R1568" s="109"/>
      <c r="S1568" s="109"/>
    </row>
    <row r="1569" ht="12.75" customHeight="1">
      <c r="M1569" s="111"/>
      <c r="R1569" s="109"/>
      <c r="S1569" s="109"/>
    </row>
    <row r="1570" ht="12.75" customHeight="1">
      <c r="M1570" s="111"/>
      <c r="R1570" s="109"/>
      <c r="S1570" s="109"/>
    </row>
    <row r="1571" ht="12.75" customHeight="1">
      <c r="M1571" s="111"/>
      <c r="R1571" s="109"/>
      <c r="S1571" s="109"/>
    </row>
    <row r="1572" ht="12.75" customHeight="1">
      <c r="M1572" s="111"/>
      <c r="R1572" s="109"/>
      <c r="S1572" s="109"/>
    </row>
    <row r="1573" ht="12.75" customHeight="1">
      <c r="M1573" s="111"/>
      <c r="R1573" s="109"/>
      <c r="S1573" s="109"/>
    </row>
    <row r="1574" ht="12.75" customHeight="1">
      <c r="M1574" s="111"/>
      <c r="R1574" s="109"/>
      <c r="S1574" s="109"/>
    </row>
    <row r="1575" ht="12.75" customHeight="1">
      <c r="M1575" s="111"/>
      <c r="R1575" s="109"/>
      <c r="S1575" s="109"/>
    </row>
    <row r="1576" ht="12.75" customHeight="1">
      <c r="M1576" s="111"/>
      <c r="R1576" s="109"/>
      <c r="S1576" s="109"/>
    </row>
    <row r="1577" ht="12.75" customHeight="1">
      <c r="M1577" s="111"/>
      <c r="R1577" s="109"/>
      <c r="S1577" s="109"/>
    </row>
    <row r="1578" ht="12.75" customHeight="1">
      <c r="M1578" s="111"/>
      <c r="R1578" s="109"/>
      <c r="S1578" s="109"/>
    </row>
    <row r="1579" ht="12.75" customHeight="1">
      <c r="M1579" s="111"/>
      <c r="R1579" s="109"/>
      <c r="S1579" s="109"/>
    </row>
    <row r="1580" ht="12.75" customHeight="1">
      <c r="M1580" s="111"/>
      <c r="R1580" s="109"/>
      <c r="S1580" s="109"/>
    </row>
    <row r="1581" ht="12.75" customHeight="1">
      <c r="M1581" s="111"/>
      <c r="R1581" s="109"/>
      <c r="S1581" s="109"/>
    </row>
    <row r="1582" ht="12.75" customHeight="1">
      <c r="M1582" s="111"/>
      <c r="R1582" s="109"/>
      <c r="S1582" s="109"/>
    </row>
    <row r="1583" ht="12.75" customHeight="1">
      <c r="M1583" s="111"/>
      <c r="R1583" s="109"/>
      <c r="S1583" s="109"/>
    </row>
    <row r="1584" ht="12.75" customHeight="1">
      <c r="M1584" s="111"/>
      <c r="R1584" s="109"/>
      <c r="S1584" s="109"/>
    </row>
    <row r="1585" ht="12.75" customHeight="1">
      <c r="M1585" s="111"/>
      <c r="R1585" s="109"/>
      <c r="S1585" s="109"/>
    </row>
    <row r="1586" ht="12.75" customHeight="1">
      <c r="M1586" s="111"/>
      <c r="R1586" s="109"/>
      <c r="S1586" s="109"/>
    </row>
    <row r="1587" ht="12.75" customHeight="1">
      <c r="M1587" s="111"/>
      <c r="R1587" s="109"/>
      <c r="S1587" s="109"/>
    </row>
    <row r="1588" ht="12.75" customHeight="1">
      <c r="M1588" s="111"/>
      <c r="R1588" s="109"/>
      <c r="S1588" s="109"/>
    </row>
    <row r="1589" ht="12.75" customHeight="1">
      <c r="M1589" s="111"/>
      <c r="R1589" s="109"/>
      <c r="S1589" s="109"/>
    </row>
    <row r="1590" ht="12.75" customHeight="1">
      <c r="M1590" s="111"/>
      <c r="R1590" s="109"/>
      <c r="S1590" s="109"/>
    </row>
    <row r="1591" ht="12.75" customHeight="1">
      <c r="M1591" s="111"/>
      <c r="R1591" s="109"/>
      <c r="S1591" s="109"/>
    </row>
    <row r="1592" ht="12.75" customHeight="1">
      <c r="M1592" s="111"/>
      <c r="R1592" s="109"/>
      <c r="S1592" s="109"/>
    </row>
    <row r="1593" ht="12.75" customHeight="1">
      <c r="M1593" s="111"/>
      <c r="R1593" s="109"/>
      <c r="S1593" s="109"/>
    </row>
    <row r="1594" ht="12.75" customHeight="1">
      <c r="M1594" s="111"/>
      <c r="R1594" s="109"/>
      <c r="S1594" s="109"/>
    </row>
    <row r="1595" ht="12.75" customHeight="1">
      <c r="M1595" s="111"/>
      <c r="R1595" s="109"/>
      <c r="S1595" s="109"/>
    </row>
    <row r="1596" ht="12.75" customHeight="1">
      <c r="M1596" s="111"/>
      <c r="R1596" s="109"/>
      <c r="S1596" s="109"/>
    </row>
    <row r="1597" ht="12.75" customHeight="1">
      <c r="M1597" s="111"/>
      <c r="R1597" s="109"/>
      <c r="S1597" s="109"/>
    </row>
    <row r="1598" ht="12.75" customHeight="1">
      <c r="M1598" s="111"/>
      <c r="R1598" s="109"/>
      <c r="S1598" s="109"/>
    </row>
    <row r="1599" ht="12.75" customHeight="1">
      <c r="M1599" s="111"/>
      <c r="R1599" s="109"/>
      <c r="S1599" s="109"/>
    </row>
    <row r="1600" ht="12.75" customHeight="1">
      <c r="M1600" s="111"/>
      <c r="R1600" s="109"/>
      <c r="S1600" s="109"/>
    </row>
    <row r="1601" ht="12.75" customHeight="1">
      <c r="M1601" s="111"/>
      <c r="R1601" s="109"/>
      <c r="S1601" s="109"/>
    </row>
    <row r="1602" ht="12.75" customHeight="1">
      <c r="M1602" s="111"/>
      <c r="R1602" s="109"/>
      <c r="S1602" s="109"/>
    </row>
    <row r="1603" ht="12.75" customHeight="1">
      <c r="M1603" s="111"/>
      <c r="R1603" s="109"/>
      <c r="S1603" s="109"/>
    </row>
    <row r="1604" ht="12.75" customHeight="1">
      <c r="M1604" s="111"/>
      <c r="R1604" s="109"/>
      <c r="S1604" s="109"/>
    </row>
    <row r="1605" ht="12.75" customHeight="1">
      <c r="M1605" s="111"/>
      <c r="R1605" s="109"/>
      <c r="S1605" s="109"/>
    </row>
    <row r="1606" ht="12.75" customHeight="1">
      <c r="M1606" s="111"/>
      <c r="R1606" s="109"/>
      <c r="S1606" s="109"/>
    </row>
    <row r="1607" ht="12.75" customHeight="1">
      <c r="M1607" s="111"/>
      <c r="R1607" s="109"/>
      <c r="S1607" s="109"/>
    </row>
    <row r="1608" ht="12.75" customHeight="1">
      <c r="M1608" s="111"/>
      <c r="R1608" s="109"/>
      <c r="S1608" s="109"/>
    </row>
    <row r="1609" ht="12.75" customHeight="1">
      <c r="M1609" s="111"/>
      <c r="R1609" s="109"/>
      <c r="S1609" s="109"/>
    </row>
    <row r="1610" ht="12.75" customHeight="1">
      <c r="M1610" s="111"/>
      <c r="R1610" s="109"/>
      <c r="S1610" s="109"/>
    </row>
    <row r="1611" ht="12.75" customHeight="1">
      <c r="M1611" s="111"/>
      <c r="R1611" s="109"/>
      <c r="S1611" s="109"/>
    </row>
    <row r="1612" ht="12.75" customHeight="1">
      <c r="M1612" s="111"/>
      <c r="R1612" s="109"/>
      <c r="S1612" s="109"/>
    </row>
    <row r="1613" ht="12.75" customHeight="1">
      <c r="M1613" s="111"/>
      <c r="R1613" s="109"/>
      <c r="S1613" s="109"/>
    </row>
    <row r="1614" ht="12.75" customHeight="1">
      <c r="M1614" s="111"/>
      <c r="R1614" s="109"/>
      <c r="S1614" s="109"/>
    </row>
    <row r="1615" ht="12.75" customHeight="1">
      <c r="M1615" s="111"/>
      <c r="R1615" s="109"/>
      <c r="S1615" s="109"/>
    </row>
    <row r="1616" ht="12.75" customHeight="1">
      <c r="M1616" s="111"/>
      <c r="R1616" s="109"/>
      <c r="S1616" s="109"/>
    </row>
    <row r="1617" ht="12.75" customHeight="1">
      <c r="M1617" s="111"/>
      <c r="R1617" s="109"/>
      <c r="S1617" s="109"/>
    </row>
    <row r="1618" ht="12.75" customHeight="1">
      <c r="M1618" s="111"/>
      <c r="R1618" s="109"/>
      <c r="S1618" s="109"/>
    </row>
    <row r="1619" ht="12.75" customHeight="1">
      <c r="M1619" s="111"/>
      <c r="R1619" s="109"/>
      <c r="S1619" s="109"/>
    </row>
    <row r="1620" ht="12.75" customHeight="1">
      <c r="M1620" s="111"/>
      <c r="R1620" s="109"/>
      <c r="S1620" s="109"/>
    </row>
    <row r="1621" ht="12.75" customHeight="1">
      <c r="M1621" s="111"/>
      <c r="R1621" s="109"/>
      <c r="S1621" s="109"/>
    </row>
    <row r="1622" ht="12.75" customHeight="1">
      <c r="M1622" s="111"/>
      <c r="R1622" s="109"/>
      <c r="S1622" s="109"/>
    </row>
    <row r="1623" ht="12.75" customHeight="1">
      <c r="M1623" s="111"/>
      <c r="R1623" s="109"/>
      <c r="S1623" s="109"/>
    </row>
    <row r="1624" ht="12.75" customHeight="1">
      <c r="M1624" s="111"/>
      <c r="R1624" s="109"/>
      <c r="S1624" s="109"/>
    </row>
    <row r="1625" ht="12.75" customHeight="1">
      <c r="M1625" s="111"/>
      <c r="R1625" s="109"/>
      <c r="S1625" s="109"/>
    </row>
    <row r="1626" ht="12.75" customHeight="1">
      <c r="M1626" s="111"/>
      <c r="R1626" s="109"/>
      <c r="S1626" s="109"/>
    </row>
    <row r="1627" ht="12.75" customHeight="1">
      <c r="M1627" s="111"/>
      <c r="R1627" s="109"/>
      <c r="S1627" s="109"/>
    </row>
    <row r="1628" ht="12.75" customHeight="1">
      <c r="M1628" s="111"/>
      <c r="R1628" s="109"/>
      <c r="S1628" s="109"/>
    </row>
    <row r="1629" ht="12.75" customHeight="1">
      <c r="M1629" s="111"/>
      <c r="R1629" s="109"/>
      <c r="S1629" s="109"/>
    </row>
    <row r="1630" ht="12.75" customHeight="1">
      <c r="M1630" s="111"/>
      <c r="R1630" s="109"/>
      <c r="S1630" s="109"/>
    </row>
    <row r="1631" ht="12.75" customHeight="1">
      <c r="M1631" s="111"/>
      <c r="R1631" s="109"/>
      <c r="S1631" s="109"/>
    </row>
    <row r="1632" ht="12.75" customHeight="1">
      <c r="M1632" s="111"/>
      <c r="R1632" s="109"/>
      <c r="S1632" s="109"/>
    </row>
    <row r="1633" ht="12.75" customHeight="1">
      <c r="M1633" s="111"/>
      <c r="R1633" s="109"/>
      <c r="S1633" s="109"/>
    </row>
    <row r="1634" ht="12.75" customHeight="1">
      <c r="M1634" s="111"/>
      <c r="R1634" s="109"/>
      <c r="S1634" s="109"/>
    </row>
    <row r="1635" ht="12.75" customHeight="1">
      <c r="M1635" s="111"/>
      <c r="R1635" s="109"/>
      <c r="S1635" s="109"/>
    </row>
    <row r="1636" ht="12.75" customHeight="1">
      <c r="M1636" s="111"/>
      <c r="R1636" s="109"/>
      <c r="S1636" s="109"/>
    </row>
    <row r="1637" ht="12.75" customHeight="1">
      <c r="M1637" s="111"/>
      <c r="R1637" s="109"/>
      <c r="S1637" s="109"/>
    </row>
    <row r="1638" ht="12.75" customHeight="1">
      <c r="M1638" s="111"/>
      <c r="R1638" s="109"/>
      <c r="S1638" s="109"/>
    </row>
    <row r="1639" ht="12.75" customHeight="1">
      <c r="M1639" s="111"/>
      <c r="R1639" s="109"/>
      <c r="S1639" s="109"/>
    </row>
    <row r="1640" ht="12.75" customHeight="1">
      <c r="M1640" s="111"/>
      <c r="R1640" s="109"/>
      <c r="S1640" s="109"/>
    </row>
    <row r="1641" ht="12.75" customHeight="1">
      <c r="M1641" s="111"/>
      <c r="R1641" s="109"/>
      <c r="S1641" s="109"/>
    </row>
    <row r="1642" ht="12.75" customHeight="1">
      <c r="M1642" s="111"/>
      <c r="R1642" s="109"/>
      <c r="S1642" s="109"/>
    </row>
    <row r="1643" ht="12.75" customHeight="1">
      <c r="M1643" s="111"/>
      <c r="R1643" s="109"/>
      <c r="S1643" s="109"/>
    </row>
    <row r="1644" ht="12.75" customHeight="1">
      <c r="M1644" s="111"/>
      <c r="R1644" s="109"/>
      <c r="S1644" s="109"/>
    </row>
    <row r="1645" ht="12.75" customHeight="1">
      <c r="M1645" s="111"/>
      <c r="R1645" s="109"/>
      <c r="S1645" s="109"/>
    </row>
    <row r="1646" ht="12.75" customHeight="1">
      <c r="M1646" s="111"/>
      <c r="R1646" s="109"/>
      <c r="S1646" s="109"/>
    </row>
    <row r="1647" ht="12.75" customHeight="1">
      <c r="M1647" s="111"/>
      <c r="R1647" s="109"/>
      <c r="S1647" s="109"/>
    </row>
    <row r="1648" ht="12.75" customHeight="1">
      <c r="M1648" s="111"/>
      <c r="R1648" s="109"/>
      <c r="S1648" s="109"/>
    </row>
    <row r="1649" ht="12.75" customHeight="1">
      <c r="M1649" s="111"/>
      <c r="R1649" s="109"/>
      <c r="S1649" s="109"/>
    </row>
    <row r="1650" ht="12.75" customHeight="1">
      <c r="M1650" s="111"/>
      <c r="R1650" s="109"/>
      <c r="S1650" s="109"/>
    </row>
    <row r="1651" ht="12.75" customHeight="1">
      <c r="M1651" s="111"/>
      <c r="R1651" s="109"/>
      <c r="S1651" s="109"/>
    </row>
    <row r="1652" ht="12.75" customHeight="1">
      <c r="M1652" s="111"/>
      <c r="R1652" s="109"/>
      <c r="S1652" s="109"/>
    </row>
    <row r="1653" ht="12.75" customHeight="1">
      <c r="M1653" s="111"/>
      <c r="R1653" s="109"/>
      <c r="S1653" s="109"/>
    </row>
    <row r="1654" ht="12.75" customHeight="1">
      <c r="M1654" s="111"/>
      <c r="R1654" s="109"/>
      <c r="S1654" s="109"/>
    </row>
    <row r="1655" ht="12.75" customHeight="1">
      <c r="M1655" s="111"/>
      <c r="R1655" s="109"/>
      <c r="S1655" s="109"/>
    </row>
    <row r="1656" ht="12.75" customHeight="1">
      <c r="M1656" s="111"/>
      <c r="R1656" s="109"/>
      <c r="S1656" s="109"/>
    </row>
    <row r="1657" ht="12.75" customHeight="1">
      <c r="M1657" s="111"/>
      <c r="R1657" s="109"/>
      <c r="S1657" s="109"/>
    </row>
    <row r="1658" ht="12.75" customHeight="1">
      <c r="M1658" s="111"/>
      <c r="R1658" s="109"/>
      <c r="S1658" s="109"/>
    </row>
    <row r="1659" ht="12.75" customHeight="1">
      <c r="M1659" s="111"/>
      <c r="R1659" s="109"/>
      <c r="S1659" s="109"/>
    </row>
    <row r="1660" ht="12.75" customHeight="1">
      <c r="M1660" s="111"/>
      <c r="R1660" s="109"/>
      <c r="S1660" s="109"/>
    </row>
  </sheetData>
  <autoFilter ref="$A$1:$Q$1452"/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0"/>
  <cols>
    <col customWidth="1" min="1" max="11" width="8.75"/>
    <col customWidth="1" min="12" max="14" width="7.13"/>
  </cols>
  <sheetData>
    <row r="1" ht="12.75" customHeight="1">
      <c r="A1" s="15" t="s">
        <v>4295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02" t="s">
        <v>4296</v>
      </c>
      <c r="M1" s="103" t="s">
        <v>4297</v>
      </c>
      <c r="N1" s="102" t="s">
        <v>4298</v>
      </c>
    </row>
    <row r="2" ht="12.75" customHeight="1">
      <c r="A2" s="15" t="s">
        <v>4299</v>
      </c>
      <c r="B2" s="15" t="s">
        <v>4300</v>
      </c>
      <c r="C2" s="15" t="s">
        <v>4301</v>
      </c>
      <c r="D2" s="15" t="s">
        <v>4302</v>
      </c>
      <c r="E2" s="15" t="s">
        <v>4303</v>
      </c>
      <c r="F2" s="15" t="s">
        <v>4304</v>
      </c>
      <c r="G2" s="15" t="s">
        <v>4305</v>
      </c>
      <c r="H2" s="15" t="s">
        <v>4296</v>
      </c>
      <c r="I2" s="15" t="s">
        <v>4306</v>
      </c>
      <c r="J2" s="15"/>
      <c r="K2" s="15"/>
      <c r="L2" s="103" t="str">
        <f t="shared" ref="L2:L6831" si="1">IF(OR(C2="KGS",C2="PCS"),A2,L1)</f>
        <v>Code</v>
      </c>
      <c r="M2" s="103">
        <f t="shared" ref="M2:M6831" si="2">ABS(IF(OR(B2="103",B2="101"),D2,0))</f>
        <v>0</v>
      </c>
      <c r="N2" s="102" t="str">
        <f t="shared" ref="N2:N6831" si="3">"wk "&amp;IFERROR(WEEKNUM(A2,2),"")</f>
        <v>wk </v>
      </c>
    </row>
    <row r="3" ht="12.75" customHeight="1">
      <c r="A3" s="15" t="s">
        <v>4307</v>
      </c>
      <c r="B3" s="15" t="s">
        <v>2934</v>
      </c>
      <c r="C3" s="15" t="s">
        <v>3146</v>
      </c>
      <c r="D3" s="15" t="s">
        <v>3145</v>
      </c>
      <c r="E3" s="15"/>
      <c r="F3" s="15" t="s">
        <v>4308</v>
      </c>
      <c r="G3" s="15" t="s">
        <v>4309</v>
      </c>
      <c r="H3" s="15" t="s">
        <v>3149</v>
      </c>
      <c r="I3" s="15" t="s">
        <v>3177</v>
      </c>
      <c r="J3" s="15"/>
      <c r="K3" s="15"/>
      <c r="L3" s="103" t="str">
        <f t="shared" si="1"/>
        <v>B-1 Ltr.SPY-N70-1Ltr Natural Sprayer Bottle</v>
      </c>
      <c r="M3" s="103">
        <f t="shared" si="2"/>
        <v>0</v>
      </c>
      <c r="N3" s="102" t="str">
        <f t="shared" si="3"/>
        <v>wk </v>
      </c>
    </row>
    <row r="4" ht="12.75" customHeight="1">
      <c r="A4" s="15" t="s">
        <v>4310</v>
      </c>
      <c r="B4" s="15"/>
      <c r="C4" s="15"/>
      <c r="D4" s="15"/>
      <c r="E4" s="15"/>
      <c r="F4" s="15"/>
      <c r="G4" s="15"/>
      <c r="H4" s="15"/>
      <c r="I4" s="15"/>
      <c r="J4" s="15"/>
      <c r="K4" s="15"/>
      <c r="L4" s="103" t="str">
        <f t="shared" si="1"/>
        <v>B-1 Ltr.SPY-N70-1Ltr Natural Sprayer Bottle</v>
      </c>
      <c r="M4" s="103">
        <f t="shared" si="2"/>
        <v>0</v>
      </c>
      <c r="N4" s="102" t="str">
        <f t="shared" si="3"/>
        <v>wk </v>
      </c>
    </row>
    <row r="5" ht="12.75" customHeight="1">
      <c r="A5" s="15" t="s">
        <v>4311</v>
      </c>
      <c r="B5" s="15" t="s">
        <v>3118</v>
      </c>
      <c r="C5" s="15" t="s">
        <v>4312</v>
      </c>
      <c r="D5" s="15" t="s">
        <v>4313</v>
      </c>
      <c r="E5" s="15" t="s">
        <v>4314</v>
      </c>
      <c r="F5" s="15" t="s">
        <v>2828</v>
      </c>
      <c r="G5" s="15" t="s">
        <v>4315</v>
      </c>
      <c r="H5" s="15" t="s">
        <v>4316</v>
      </c>
      <c r="I5" s="15" t="s">
        <v>4317</v>
      </c>
      <c r="J5" s="15" t="s">
        <v>4318</v>
      </c>
      <c r="K5" s="15" t="s">
        <v>4319</v>
      </c>
      <c r="L5" s="103" t="str">
        <f t="shared" si="1"/>
        <v>B-1 Ltr.SPY-N70-1Ltr Natural Sprayer Bottle</v>
      </c>
      <c r="M5" s="103">
        <f t="shared" si="2"/>
        <v>0</v>
      </c>
      <c r="N5" s="102" t="str">
        <f t="shared" si="3"/>
        <v>wk </v>
      </c>
    </row>
    <row r="6" ht="12.75" customHeight="1">
      <c r="A6" s="15" t="s">
        <v>4320</v>
      </c>
      <c r="B6" s="15" t="s">
        <v>3123</v>
      </c>
      <c r="C6" s="15" t="s">
        <v>4321</v>
      </c>
      <c r="D6" s="15" t="s">
        <v>4322</v>
      </c>
      <c r="E6" s="15" t="s">
        <v>4323</v>
      </c>
      <c r="F6" s="15" t="s">
        <v>4324</v>
      </c>
      <c r="G6" s="15" t="s">
        <v>4325</v>
      </c>
      <c r="H6" s="15" t="s">
        <v>4326</v>
      </c>
      <c r="I6" s="15" t="s">
        <v>4327</v>
      </c>
      <c r="J6" s="15" t="s">
        <v>4328</v>
      </c>
      <c r="K6" s="15"/>
      <c r="L6" s="103" t="str">
        <f t="shared" si="1"/>
        <v>B-1 Ltr.SPY-N70-1Ltr Natural Sprayer Bottle</v>
      </c>
      <c r="M6" s="103">
        <f t="shared" si="2"/>
        <v>5040</v>
      </c>
      <c r="N6" s="102" t="str">
        <f t="shared" si="3"/>
        <v>wk </v>
      </c>
    </row>
    <row r="7" ht="12.75" customHeight="1">
      <c r="A7" s="15" t="s">
        <v>4329</v>
      </c>
      <c r="B7" s="15" t="s">
        <v>3123</v>
      </c>
      <c r="C7" s="15" t="s">
        <v>4321</v>
      </c>
      <c r="D7" s="15" t="s">
        <v>4330</v>
      </c>
      <c r="E7" s="15" t="s">
        <v>4331</v>
      </c>
      <c r="F7" s="15" t="s">
        <v>4324</v>
      </c>
      <c r="G7" s="15" t="s">
        <v>4332</v>
      </c>
      <c r="H7" s="15" t="s">
        <v>4333</v>
      </c>
      <c r="I7" s="15" t="s">
        <v>4327</v>
      </c>
      <c r="J7" s="15" t="s">
        <v>4328</v>
      </c>
      <c r="K7" s="15"/>
      <c r="L7" s="103" t="str">
        <f t="shared" si="1"/>
        <v>B-1 Ltr.SPY-N70-1Ltr Natural Sprayer Bottle</v>
      </c>
      <c r="M7" s="103">
        <f t="shared" si="2"/>
        <v>500</v>
      </c>
      <c r="N7" s="102" t="str">
        <f t="shared" si="3"/>
        <v>wk </v>
      </c>
    </row>
    <row r="8" ht="12.75" customHeight="1">
      <c r="A8" s="15" t="s">
        <v>4334</v>
      </c>
      <c r="B8" s="15" t="s">
        <v>3123</v>
      </c>
      <c r="C8" s="15" t="s">
        <v>4321</v>
      </c>
      <c r="D8" s="15" t="s">
        <v>3741</v>
      </c>
      <c r="E8" s="15" t="s">
        <v>4335</v>
      </c>
      <c r="F8" s="15" t="s">
        <v>4324</v>
      </c>
      <c r="G8" s="15" t="s">
        <v>4336</v>
      </c>
      <c r="H8" s="15" t="s">
        <v>4337</v>
      </c>
      <c r="I8" s="15" t="s">
        <v>4327</v>
      </c>
      <c r="J8" s="15" t="s">
        <v>4328</v>
      </c>
      <c r="K8" s="15"/>
      <c r="L8" s="103" t="str">
        <f t="shared" si="1"/>
        <v>B-1 Ltr.SPY-N70-1Ltr Natural Sprayer Bottle</v>
      </c>
      <c r="M8" s="103">
        <f t="shared" si="2"/>
        <v>72</v>
      </c>
      <c r="N8" s="102" t="str">
        <f t="shared" si="3"/>
        <v>wk </v>
      </c>
    </row>
    <row r="9" ht="12.75" customHeight="1">
      <c r="A9" s="15" t="s">
        <v>4338</v>
      </c>
      <c r="B9" s="15" t="s">
        <v>3123</v>
      </c>
      <c r="C9" s="15" t="s">
        <v>4321</v>
      </c>
      <c r="D9" s="15" t="s">
        <v>3741</v>
      </c>
      <c r="E9" s="15" t="s">
        <v>4339</v>
      </c>
      <c r="F9" s="15" t="s">
        <v>4324</v>
      </c>
      <c r="G9" s="15" t="s">
        <v>4336</v>
      </c>
      <c r="H9" s="15" t="s">
        <v>4340</v>
      </c>
      <c r="I9" s="15" t="s">
        <v>4327</v>
      </c>
      <c r="J9" s="15" t="s">
        <v>4328</v>
      </c>
      <c r="K9" s="15"/>
      <c r="L9" s="103" t="str">
        <f t="shared" si="1"/>
        <v>B-1 Ltr.SPY-N70-1Ltr Natural Sprayer Bottle</v>
      </c>
      <c r="M9" s="103">
        <f t="shared" si="2"/>
        <v>72</v>
      </c>
      <c r="N9" s="102" t="str">
        <f t="shared" si="3"/>
        <v>wk </v>
      </c>
    </row>
    <row r="10" ht="12.75" customHeight="1">
      <c r="A10" s="15" t="s">
        <v>4341</v>
      </c>
      <c r="B10" s="15" t="s">
        <v>3123</v>
      </c>
      <c r="C10" s="15" t="s">
        <v>4321</v>
      </c>
      <c r="D10" s="15" t="s">
        <v>3816</v>
      </c>
      <c r="E10" s="15" t="s">
        <v>4342</v>
      </c>
      <c r="F10" s="15" t="s">
        <v>4324</v>
      </c>
      <c r="G10" s="15" t="s">
        <v>4343</v>
      </c>
      <c r="H10" s="15" t="s">
        <v>4344</v>
      </c>
      <c r="I10" s="15" t="s">
        <v>4327</v>
      </c>
      <c r="J10" s="15" t="s">
        <v>4345</v>
      </c>
      <c r="K10" s="15"/>
      <c r="L10" s="103" t="str">
        <f t="shared" si="1"/>
        <v>B-1 Ltr.SPY-N70-1Ltr Natural Sprayer Bottle</v>
      </c>
      <c r="M10" s="103">
        <f t="shared" si="2"/>
        <v>144</v>
      </c>
      <c r="N10" s="102" t="str">
        <f t="shared" si="3"/>
        <v>wk 45</v>
      </c>
    </row>
    <row r="11" ht="12.75" customHeight="1">
      <c r="A11" s="15" t="s">
        <v>4346</v>
      </c>
      <c r="B11" s="15" t="s">
        <v>3123</v>
      </c>
      <c r="C11" s="15" t="s">
        <v>4321</v>
      </c>
      <c r="D11" s="15" t="s">
        <v>4347</v>
      </c>
      <c r="E11" s="15" t="s">
        <v>4348</v>
      </c>
      <c r="F11" s="15" t="s">
        <v>4324</v>
      </c>
      <c r="G11" s="15" t="s">
        <v>4349</v>
      </c>
      <c r="H11" s="15" t="s">
        <v>4350</v>
      </c>
      <c r="I11" s="15" t="s">
        <v>4327</v>
      </c>
      <c r="J11" s="15" t="s">
        <v>4345</v>
      </c>
      <c r="K11" s="15"/>
      <c r="L11" s="103" t="str">
        <f t="shared" si="1"/>
        <v>B-1 Ltr.SPY-N70-1Ltr Natural Sprayer Bottle</v>
      </c>
      <c r="M11" s="103">
        <f t="shared" si="2"/>
        <v>2596</v>
      </c>
      <c r="N11" s="102" t="str">
        <f t="shared" si="3"/>
        <v>wk </v>
      </c>
    </row>
    <row r="12" ht="12.75" customHeight="1">
      <c r="A12" s="15" t="s">
        <v>4351</v>
      </c>
      <c r="B12" s="15" t="s">
        <v>2849</v>
      </c>
      <c r="C12" s="15" t="s">
        <v>3146</v>
      </c>
      <c r="D12" s="15" t="s">
        <v>3145</v>
      </c>
      <c r="E12" s="15"/>
      <c r="F12" s="15" t="s">
        <v>4308</v>
      </c>
      <c r="G12" s="15" t="s">
        <v>4352</v>
      </c>
      <c r="H12" s="15" t="s">
        <v>3149</v>
      </c>
      <c r="I12" s="15" t="s">
        <v>3156</v>
      </c>
      <c r="J12" s="15"/>
      <c r="K12" s="15"/>
      <c r="L12" s="103" t="str">
        <f t="shared" si="1"/>
        <v>B-1000VIV-W66-1 Ltr. Vivek Angular White Bottle</v>
      </c>
      <c r="M12" s="103">
        <f t="shared" si="2"/>
        <v>0</v>
      </c>
      <c r="N12" s="102" t="str">
        <f t="shared" si="3"/>
        <v>wk </v>
      </c>
    </row>
    <row r="13" ht="12.75" customHeight="1">
      <c r="A13" s="15" t="s">
        <v>4353</v>
      </c>
      <c r="B13" s="15" t="s">
        <v>3123</v>
      </c>
      <c r="C13" s="15" t="s">
        <v>4321</v>
      </c>
      <c r="D13" s="15" t="s">
        <v>4354</v>
      </c>
      <c r="E13" s="15" t="s">
        <v>4355</v>
      </c>
      <c r="F13" s="15" t="s">
        <v>4356</v>
      </c>
      <c r="G13" s="15" t="s">
        <v>4357</v>
      </c>
      <c r="H13" s="15" t="s">
        <v>4358</v>
      </c>
      <c r="I13" s="15" t="s">
        <v>4327</v>
      </c>
      <c r="J13" s="15" t="s">
        <v>4359</v>
      </c>
      <c r="K13" s="15"/>
      <c r="L13" s="103" t="str">
        <f t="shared" si="1"/>
        <v>B-1000VIV-W66-1 Ltr. Vivek Angular White Bottle</v>
      </c>
      <c r="M13" s="103">
        <f t="shared" si="2"/>
        <v>3960</v>
      </c>
      <c r="N13" s="102" t="str">
        <f t="shared" si="3"/>
        <v>wk 9</v>
      </c>
    </row>
    <row r="14" ht="12.75" customHeight="1">
      <c r="A14" s="15" t="s">
        <v>4360</v>
      </c>
      <c r="B14" s="15" t="s">
        <v>2942</v>
      </c>
      <c r="C14" s="15" t="s">
        <v>3146</v>
      </c>
      <c r="D14" s="15" t="s">
        <v>3145</v>
      </c>
      <c r="E14" s="15"/>
      <c r="F14" s="15" t="s">
        <v>4308</v>
      </c>
      <c r="G14" s="15" t="s">
        <v>4352</v>
      </c>
      <c r="H14" s="15" t="s">
        <v>3149</v>
      </c>
      <c r="I14" s="15" t="s">
        <v>3149</v>
      </c>
      <c r="J14" s="15"/>
      <c r="K14" s="15"/>
      <c r="L14" s="103" t="str">
        <f t="shared" si="1"/>
        <v>B-100COC-W22-100 gm Cocoa Excel White jar</v>
      </c>
      <c r="M14" s="103">
        <f t="shared" si="2"/>
        <v>0</v>
      </c>
      <c r="N14" s="102" t="str">
        <f t="shared" si="3"/>
        <v>wk </v>
      </c>
    </row>
    <row r="15" ht="12.75" customHeight="1">
      <c r="A15" s="15" t="s">
        <v>4361</v>
      </c>
      <c r="B15" s="15" t="s">
        <v>3123</v>
      </c>
      <c r="C15" s="15" t="s">
        <v>4321</v>
      </c>
      <c r="D15" s="15" t="s">
        <v>4362</v>
      </c>
      <c r="E15" s="15" t="s">
        <v>4363</v>
      </c>
      <c r="F15" s="15" t="s">
        <v>4364</v>
      </c>
      <c r="G15" s="15" t="s">
        <v>4365</v>
      </c>
      <c r="H15" s="15" t="s">
        <v>4366</v>
      </c>
      <c r="I15" s="15" t="s">
        <v>4327</v>
      </c>
      <c r="J15" s="15" t="s">
        <v>4367</v>
      </c>
      <c r="K15" s="15"/>
      <c r="L15" s="103" t="str">
        <f t="shared" si="1"/>
        <v>B-100COC-W22-100 gm Cocoa Excel White jar</v>
      </c>
      <c r="M15" s="103">
        <f t="shared" si="2"/>
        <v>5400</v>
      </c>
      <c r="N15" s="102" t="str">
        <f t="shared" si="3"/>
        <v>wk 5</v>
      </c>
    </row>
    <row r="16" ht="12.75" customHeight="1">
      <c r="A16" s="15" t="s">
        <v>4368</v>
      </c>
      <c r="B16" s="15" t="s">
        <v>3123</v>
      </c>
      <c r="C16" s="15" t="s">
        <v>4321</v>
      </c>
      <c r="D16" s="15" t="s">
        <v>4369</v>
      </c>
      <c r="E16" s="15" t="s">
        <v>4370</v>
      </c>
      <c r="F16" s="15" t="s">
        <v>4364</v>
      </c>
      <c r="G16" s="15" t="s">
        <v>4371</v>
      </c>
      <c r="H16" s="15" t="s">
        <v>4372</v>
      </c>
      <c r="I16" s="15" t="s">
        <v>4327</v>
      </c>
      <c r="J16" s="15" t="s">
        <v>4367</v>
      </c>
      <c r="K16" s="15"/>
      <c r="L16" s="103" t="str">
        <f t="shared" si="1"/>
        <v>B-100COC-W22-100 gm Cocoa Excel White jar</v>
      </c>
      <c r="M16" s="103">
        <f t="shared" si="2"/>
        <v>9600</v>
      </c>
      <c r="N16" s="102" t="str">
        <f t="shared" si="3"/>
        <v>wk 49</v>
      </c>
    </row>
    <row r="17" ht="12.75" customHeight="1">
      <c r="A17" s="15" t="s">
        <v>4373</v>
      </c>
      <c r="B17" s="15" t="s">
        <v>3123</v>
      </c>
      <c r="C17" s="15" t="s">
        <v>4321</v>
      </c>
      <c r="D17" s="15" t="s">
        <v>4374</v>
      </c>
      <c r="E17" s="15" t="s">
        <v>4375</v>
      </c>
      <c r="F17" s="15" t="s">
        <v>4364</v>
      </c>
      <c r="G17" s="15" t="s">
        <v>4376</v>
      </c>
      <c r="H17" s="15" t="s">
        <v>4377</v>
      </c>
      <c r="I17" s="15" t="s">
        <v>4327</v>
      </c>
      <c r="J17" s="15" t="s">
        <v>4367</v>
      </c>
      <c r="K17" s="15"/>
      <c r="L17" s="103" t="str">
        <f t="shared" si="1"/>
        <v>B-100COC-W22-100 gm Cocoa Excel White jar</v>
      </c>
      <c r="M17" s="103">
        <f t="shared" si="2"/>
        <v>4800</v>
      </c>
      <c r="N17" s="102" t="str">
        <f t="shared" si="3"/>
        <v>wk </v>
      </c>
    </row>
    <row r="18" ht="12.75" customHeight="1">
      <c r="A18" s="15" t="s">
        <v>4378</v>
      </c>
      <c r="B18" s="15" t="s">
        <v>3123</v>
      </c>
      <c r="C18" s="15" t="s">
        <v>4321</v>
      </c>
      <c r="D18" s="15" t="s">
        <v>4379</v>
      </c>
      <c r="E18" s="15" t="s">
        <v>4380</v>
      </c>
      <c r="F18" s="15" t="s">
        <v>4364</v>
      </c>
      <c r="G18" s="15" t="s">
        <v>4381</v>
      </c>
      <c r="H18" s="15" t="s">
        <v>4382</v>
      </c>
      <c r="I18" s="15" t="s">
        <v>4327</v>
      </c>
      <c r="J18" s="15" t="s">
        <v>4367</v>
      </c>
      <c r="K18" s="15"/>
      <c r="L18" s="103" t="str">
        <f t="shared" si="1"/>
        <v>B-100COC-W22-100 gm Cocoa Excel White jar</v>
      </c>
      <c r="M18" s="103">
        <f t="shared" si="2"/>
        <v>6600</v>
      </c>
      <c r="N18" s="102" t="str">
        <f t="shared" si="3"/>
        <v>wk </v>
      </c>
    </row>
    <row r="19" ht="12.75" customHeight="1">
      <c r="A19" s="15" t="s">
        <v>4383</v>
      </c>
      <c r="B19" s="15" t="s">
        <v>3123</v>
      </c>
      <c r="C19" s="15" t="s">
        <v>4321</v>
      </c>
      <c r="D19" s="15" t="s">
        <v>3767</v>
      </c>
      <c r="E19" s="15" t="s">
        <v>4384</v>
      </c>
      <c r="F19" s="15" t="s">
        <v>4364</v>
      </c>
      <c r="G19" s="15" t="s">
        <v>4385</v>
      </c>
      <c r="H19" s="15" t="s">
        <v>4386</v>
      </c>
      <c r="I19" s="15" t="s">
        <v>4327</v>
      </c>
      <c r="J19" s="15" t="s">
        <v>4367</v>
      </c>
      <c r="K19" s="15"/>
      <c r="L19" s="103" t="str">
        <f t="shared" si="1"/>
        <v>B-100COC-W22-100 gm Cocoa Excel White jar</v>
      </c>
      <c r="M19" s="103">
        <f t="shared" si="2"/>
        <v>4500</v>
      </c>
      <c r="N19" s="102" t="str">
        <f t="shared" si="3"/>
        <v>wk </v>
      </c>
    </row>
    <row r="20" ht="12.75" customHeight="1">
      <c r="A20" s="15" t="s">
        <v>4387</v>
      </c>
      <c r="B20" s="15" t="s">
        <v>3123</v>
      </c>
      <c r="C20" s="15" t="s">
        <v>4321</v>
      </c>
      <c r="D20" s="15" t="s">
        <v>4388</v>
      </c>
      <c r="E20" s="15" t="s">
        <v>4389</v>
      </c>
      <c r="F20" s="15" t="s">
        <v>4364</v>
      </c>
      <c r="G20" s="15" t="s">
        <v>4390</v>
      </c>
      <c r="H20" s="15" t="s">
        <v>4391</v>
      </c>
      <c r="I20" s="15" t="s">
        <v>4327</v>
      </c>
      <c r="J20" s="15" t="s">
        <v>4367</v>
      </c>
      <c r="K20" s="15"/>
      <c r="L20" s="103" t="str">
        <f t="shared" si="1"/>
        <v>B-100COC-W22-100 gm Cocoa Excel White jar</v>
      </c>
      <c r="M20" s="103">
        <f t="shared" si="2"/>
        <v>6900</v>
      </c>
      <c r="N20" s="102" t="str">
        <f t="shared" si="3"/>
        <v>wk </v>
      </c>
    </row>
    <row r="21" ht="12.75" customHeight="1">
      <c r="A21" s="15" t="s">
        <v>4392</v>
      </c>
      <c r="B21" s="15" t="s">
        <v>3123</v>
      </c>
      <c r="C21" s="15" t="s">
        <v>4321</v>
      </c>
      <c r="D21" s="15" t="s">
        <v>4393</v>
      </c>
      <c r="E21" s="15" t="s">
        <v>4394</v>
      </c>
      <c r="F21" s="15" t="s">
        <v>4364</v>
      </c>
      <c r="G21" s="15" t="s">
        <v>4395</v>
      </c>
      <c r="H21" s="15" t="s">
        <v>4396</v>
      </c>
      <c r="I21" s="15" t="s">
        <v>4327</v>
      </c>
      <c r="J21" s="15" t="s">
        <v>4367</v>
      </c>
      <c r="K21" s="15"/>
      <c r="L21" s="103" t="str">
        <f t="shared" si="1"/>
        <v>B-100COC-W22-100 gm Cocoa Excel White jar</v>
      </c>
      <c r="M21" s="103">
        <f t="shared" si="2"/>
        <v>12900</v>
      </c>
      <c r="N21" s="102" t="str">
        <f t="shared" si="3"/>
        <v>wk </v>
      </c>
    </row>
    <row r="22" ht="12.75" customHeight="1">
      <c r="A22" s="15" t="s">
        <v>4397</v>
      </c>
      <c r="B22" s="15" t="s">
        <v>3123</v>
      </c>
      <c r="C22" s="15" t="s">
        <v>4321</v>
      </c>
      <c r="D22" s="15" t="s">
        <v>3616</v>
      </c>
      <c r="E22" s="15" t="s">
        <v>4398</v>
      </c>
      <c r="F22" s="15" t="s">
        <v>4364</v>
      </c>
      <c r="G22" s="15" t="s">
        <v>4399</v>
      </c>
      <c r="H22" s="15" t="s">
        <v>4400</v>
      </c>
      <c r="I22" s="15" t="s">
        <v>4327</v>
      </c>
      <c r="J22" s="15" t="s">
        <v>4367</v>
      </c>
      <c r="K22" s="15"/>
      <c r="L22" s="103" t="str">
        <f t="shared" si="1"/>
        <v>B-100COC-W22-100 gm Cocoa Excel White jar</v>
      </c>
      <c r="M22" s="103">
        <f t="shared" si="2"/>
        <v>3300</v>
      </c>
      <c r="N22" s="102" t="str">
        <f t="shared" si="3"/>
        <v>wk </v>
      </c>
    </row>
    <row r="23" ht="12.75" customHeight="1">
      <c r="A23" s="15" t="s">
        <v>4320</v>
      </c>
      <c r="B23" s="15" t="s">
        <v>3123</v>
      </c>
      <c r="C23" s="15" t="s">
        <v>4321</v>
      </c>
      <c r="D23" s="15" t="s">
        <v>4401</v>
      </c>
      <c r="E23" s="15" t="s">
        <v>4402</v>
      </c>
      <c r="F23" s="15" t="s">
        <v>4364</v>
      </c>
      <c r="G23" s="15" t="s">
        <v>4403</v>
      </c>
      <c r="H23" s="15" t="s">
        <v>4404</v>
      </c>
      <c r="I23" s="15" t="s">
        <v>4327</v>
      </c>
      <c r="J23" s="15" t="s">
        <v>4367</v>
      </c>
      <c r="K23" s="15"/>
      <c r="L23" s="103" t="str">
        <f t="shared" si="1"/>
        <v>B-100COC-W22-100 gm Cocoa Excel White jar</v>
      </c>
      <c r="M23" s="103">
        <f t="shared" si="2"/>
        <v>5100</v>
      </c>
      <c r="N23" s="102" t="str">
        <f t="shared" si="3"/>
        <v>wk </v>
      </c>
    </row>
    <row r="24" ht="12.75" customHeight="1">
      <c r="A24" s="15" t="s">
        <v>4405</v>
      </c>
      <c r="B24" s="15" t="s">
        <v>3123</v>
      </c>
      <c r="C24" s="15" t="s">
        <v>4321</v>
      </c>
      <c r="D24" s="15" t="s">
        <v>4401</v>
      </c>
      <c r="E24" s="15" t="s">
        <v>4406</v>
      </c>
      <c r="F24" s="15" t="s">
        <v>4364</v>
      </c>
      <c r="G24" s="15" t="s">
        <v>4403</v>
      </c>
      <c r="H24" s="15" t="s">
        <v>4404</v>
      </c>
      <c r="I24" s="15" t="s">
        <v>4327</v>
      </c>
      <c r="J24" s="15" t="s">
        <v>4367</v>
      </c>
      <c r="K24" s="15"/>
      <c r="L24" s="103" t="str">
        <f t="shared" si="1"/>
        <v>B-100COC-W22-100 gm Cocoa Excel White jar</v>
      </c>
      <c r="M24" s="103">
        <f t="shared" si="2"/>
        <v>5100</v>
      </c>
      <c r="N24" s="102" t="str">
        <f t="shared" si="3"/>
        <v>wk </v>
      </c>
    </row>
    <row r="25" ht="12.75" customHeight="1">
      <c r="A25" s="15" t="s">
        <v>4407</v>
      </c>
      <c r="B25" s="15" t="s">
        <v>3123</v>
      </c>
      <c r="C25" s="15" t="s">
        <v>4321</v>
      </c>
      <c r="D25" s="15" t="s">
        <v>4408</v>
      </c>
      <c r="E25" s="15" t="s">
        <v>4409</v>
      </c>
      <c r="F25" s="15" t="s">
        <v>4364</v>
      </c>
      <c r="G25" s="15" t="s">
        <v>4410</v>
      </c>
      <c r="H25" s="15" t="s">
        <v>4411</v>
      </c>
      <c r="I25" s="15" t="s">
        <v>4327</v>
      </c>
      <c r="J25" s="15" t="s">
        <v>4367</v>
      </c>
      <c r="K25" s="15"/>
      <c r="L25" s="103" t="str">
        <f t="shared" si="1"/>
        <v>B-100COC-W22-100 gm Cocoa Excel White jar</v>
      </c>
      <c r="M25" s="103">
        <f t="shared" si="2"/>
        <v>11100</v>
      </c>
      <c r="N25" s="102" t="str">
        <f t="shared" si="3"/>
        <v>wk </v>
      </c>
    </row>
    <row r="26" ht="12.75" customHeight="1">
      <c r="A26" s="15" t="s">
        <v>4412</v>
      </c>
      <c r="B26" s="15" t="s">
        <v>3123</v>
      </c>
      <c r="C26" s="15" t="s">
        <v>4321</v>
      </c>
      <c r="D26" s="15" t="s">
        <v>3150</v>
      </c>
      <c r="E26" s="15" t="s">
        <v>4413</v>
      </c>
      <c r="F26" s="15" t="s">
        <v>4364</v>
      </c>
      <c r="G26" s="15" t="s">
        <v>4414</v>
      </c>
      <c r="H26" s="15" t="s">
        <v>4415</v>
      </c>
      <c r="I26" s="15" t="s">
        <v>4327</v>
      </c>
      <c r="J26" s="15" t="s">
        <v>4367</v>
      </c>
      <c r="K26" s="15"/>
      <c r="L26" s="103" t="str">
        <f t="shared" si="1"/>
        <v>B-100COC-W22-100 gm Cocoa Excel White jar</v>
      </c>
      <c r="M26" s="103">
        <f t="shared" si="2"/>
        <v>6000</v>
      </c>
      <c r="N26" s="102" t="str">
        <f t="shared" si="3"/>
        <v>wk </v>
      </c>
    </row>
    <row r="27" ht="12.75" customHeight="1">
      <c r="A27" s="15" t="s">
        <v>4416</v>
      </c>
      <c r="B27" s="15" t="s">
        <v>3123</v>
      </c>
      <c r="C27" s="15" t="s">
        <v>4321</v>
      </c>
      <c r="D27" s="15" t="s">
        <v>4401</v>
      </c>
      <c r="E27" s="15" t="s">
        <v>4417</v>
      </c>
      <c r="F27" s="15" t="s">
        <v>4364</v>
      </c>
      <c r="G27" s="15" t="s">
        <v>4403</v>
      </c>
      <c r="H27" s="15" t="s">
        <v>4404</v>
      </c>
      <c r="I27" s="15" t="s">
        <v>4327</v>
      </c>
      <c r="J27" s="15" t="s">
        <v>4367</v>
      </c>
      <c r="K27" s="15"/>
      <c r="L27" s="103" t="str">
        <f t="shared" si="1"/>
        <v>B-100COC-W22-100 gm Cocoa Excel White jar</v>
      </c>
      <c r="M27" s="103">
        <f t="shared" si="2"/>
        <v>5100</v>
      </c>
      <c r="N27" s="102" t="str">
        <f t="shared" si="3"/>
        <v>wk </v>
      </c>
    </row>
    <row r="28" ht="12.75" customHeight="1">
      <c r="A28" s="15" t="s">
        <v>4418</v>
      </c>
      <c r="B28" s="15" t="s">
        <v>3123</v>
      </c>
      <c r="C28" s="15" t="s">
        <v>4321</v>
      </c>
      <c r="D28" s="15" t="s">
        <v>4419</v>
      </c>
      <c r="E28" s="15" t="s">
        <v>4420</v>
      </c>
      <c r="F28" s="15" t="s">
        <v>4364</v>
      </c>
      <c r="G28" s="15" t="s">
        <v>4421</v>
      </c>
      <c r="H28" s="15" t="s">
        <v>4422</v>
      </c>
      <c r="I28" s="15" t="s">
        <v>4327</v>
      </c>
      <c r="J28" s="15" t="s">
        <v>4367</v>
      </c>
      <c r="K28" s="15"/>
      <c r="L28" s="103" t="str">
        <f t="shared" si="1"/>
        <v>B-100COC-W22-100 gm Cocoa Excel White jar</v>
      </c>
      <c r="M28" s="103">
        <f t="shared" si="2"/>
        <v>12300</v>
      </c>
      <c r="N28" s="102" t="str">
        <f t="shared" si="3"/>
        <v>wk 36</v>
      </c>
    </row>
    <row r="29" ht="12.75" customHeight="1">
      <c r="A29" s="15" t="s">
        <v>4423</v>
      </c>
      <c r="B29" s="15" t="s">
        <v>3123</v>
      </c>
      <c r="C29" s="15" t="s">
        <v>4321</v>
      </c>
      <c r="D29" s="15" t="s">
        <v>4362</v>
      </c>
      <c r="E29" s="15" t="s">
        <v>4424</v>
      </c>
      <c r="F29" s="15" t="s">
        <v>4364</v>
      </c>
      <c r="G29" s="15" t="s">
        <v>4365</v>
      </c>
      <c r="H29" s="15" t="s">
        <v>4366</v>
      </c>
      <c r="I29" s="15" t="s">
        <v>4327</v>
      </c>
      <c r="J29" s="15" t="s">
        <v>4367</v>
      </c>
      <c r="K29" s="15"/>
      <c r="L29" s="103" t="str">
        <f t="shared" si="1"/>
        <v>B-100COC-W22-100 gm Cocoa Excel White jar</v>
      </c>
      <c r="M29" s="103">
        <f t="shared" si="2"/>
        <v>5400</v>
      </c>
      <c r="N29" s="102" t="str">
        <f t="shared" si="3"/>
        <v>wk 40</v>
      </c>
    </row>
    <row r="30" ht="12.75" customHeight="1">
      <c r="A30" s="15" t="s">
        <v>4425</v>
      </c>
      <c r="B30" s="15" t="s">
        <v>3123</v>
      </c>
      <c r="C30" s="15" t="s">
        <v>4321</v>
      </c>
      <c r="D30" s="15" t="s">
        <v>4426</v>
      </c>
      <c r="E30" s="15" t="s">
        <v>4427</v>
      </c>
      <c r="F30" s="15" t="s">
        <v>4364</v>
      </c>
      <c r="G30" s="15" t="s">
        <v>4428</v>
      </c>
      <c r="H30" s="15" t="s">
        <v>4429</v>
      </c>
      <c r="I30" s="15" t="s">
        <v>4327</v>
      </c>
      <c r="J30" s="15" t="s">
        <v>4367</v>
      </c>
      <c r="K30" s="15"/>
      <c r="L30" s="103" t="str">
        <f t="shared" si="1"/>
        <v>B-100COC-W22-100 gm Cocoa Excel White jar</v>
      </c>
      <c r="M30" s="103">
        <f t="shared" si="2"/>
        <v>3600</v>
      </c>
      <c r="N30" s="102" t="str">
        <f t="shared" si="3"/>
        <v>wk </v>
      </c>
    </row>
    <row r="31" ht="12.75" customHeight="1">
      <c r="A31" s="15" t="s">
        <v>4430</v>
      </c>
      <c r="B31" s="15" t="s">
        <v>3123</v>
      </c>
      <c r="C31" s="15" t="s">
        <v>4321</v>
      </c>
      <c r="D31" s="15" t="s">
        <v>4426</v>
      </c>
      <c r="E31" s="15" t="s">
        <v>4431</v>
      </c>
      <c r="F31" s="15" t="s">
        <v>4364</v>
      </c>
      <c r="G31" s="15" t="s">
        <v>4428</v>
      </c>
      <c r="H31" s="15" t="s">
        <v>4429</v>
      </c>
      <c r="I31" s="15" t="s">
        <v>4327</v>
      </c>
      <c r="J31" s="15" t="s">
        <v>4367</v>
      </c>
      <c r="K31" s="15"/>
      <c r="L31" s="103" t="str">
        <f t="shared" si="1"/>
        <v>B-100COC-W22-100 gm Cocoa Excel White jar</v>
      </c>
      <c r="M31" s="103">
        <f t="shared" si="2"/>
        <v>3600</v>
      </c>
      <c r="N31" s="102" t="str">
        <f t="shared" si="3"/>
        <v>wk </v>
      </c>
    </row>
    <row r="32" ht="12.75" customHeight="1">
      <c r="A32" s="15" t="s">
        <v>4329</v>
      </c>
      <c r="B32" s="15" t="s">
        <v>3123</v>
      </c>
      <c r="C32" s="15" t="s">
        <v>4321</v>
      </c>
      <c r="D32" s="15" t="s">
        <v>4426</v>
      </c>
      <c r="E32" s="15" t="s">
        <v>4432</v>
      </c>
      <c r="F32" s="15" t="s">
        <v>4364</v>
      </c>
      <c r="G32" s="15" t="s">
        <v>4428</v>
      </c>
      <c r="H32" s="15" t="s">
        <v>4429</v>
      </c>
      <c r="I32" s="15" t="s">
        <v>4327</v>
      </c>
      <c r="J32" s="15" t="s">
        <v>4367</v>
      </c>
      <c r="K32" s="15"/>
      <c r="L32" s="103" t="str">
        <f t="shared" si="1"/>
        <v>B-100COC-W22-100 gm Cocoa Excel White jar</v>
      </c>
      <c r="M32" s="103">
        <f t="shared" si="2"/>
        <v>3600</v>
      </c>
      <c r="N32" s="102" t="str">
        <f t="shared" si="3"/>
        <v>wk </v>
      </c>
    </row>
    <row r="33" ht="12.75" customHeight="1">
      <c r="A33" s="15" t="s">
        <v>4433</v>
      </c>
      <c r="B33" s="15" t="s">
        <v>3123</v>
      </c>
      <c r="C33" s="15" t="s">
        <v>4321</v>
      </c>
      <c r="D33" s="15" t="s">
        <v>4401</v>
      </c>
      <c r="E33" s="15" t="s">
        <v>4434</v>
      </c>
      <c r="F33" s="15" t="s">
        <v>4364</v>
      </c>
      <c r="G33" s="15" t="s">
        <v>4403</v>
      </c>
      <c r="H33" s="15" t="s">
        <v>4404</v>
      </c>
      <c r="I33" s="15" t="s">
        <v>4327</v>
      </c>
      <c r="J33" s="15" t="s">
        <v>4367</v>
      </c>
      <c r="K33" s="15"/>
      <c r="L33" s="103" t="str">
        <f t="shared" si="1"/>
        <v>B-100COC-W22-100 gm Cocoa Excel White jar</v>
      </c>
      <c r="M33" s="103">
        <f t="shared" si="2"/>
        <v>5100</v>
      </c>
      <c r="N33" s="102" t="str">
        <f t="shared" si="3"/>
        <v>wk </v>
      </c>
    </row>
    <row r="34" ht="12.75" customHeight="1">
      <c r="A34" s="15" t="s">
        <v>4435</v>
      </c>
      <c r="B34" s="15" t="s">
        <v>3123</v>
      </c>
      <c r="C34" s="15" t="s">
        <v>4321</v>
      </c>
      <c r="D34" s="15" t="s">
        <v>3616</v>
      </c>
      <c r="E34" s="15" t="s">
        <v>4436</v>
      </c>
      <c r="F34" s="15" t="s">
        <v>4364</v>
      </c>
      <c r="G34" s="15" t="s">
        <v>4399</v>
      </c>
      <c r="H34" s="15" t="s">
        <v>4400</v>
      </c>
      <c r="I34" s="15" t="s">
        <v>4327</v>
      </c>
      <c r="J34" s="15" t="s">
        <v>4367</v>
      </c>
      <c r="K34" s="15"/>
      <c r="L34" s="103" t="str">
        <f t="shared" si="1"/>
        <v>B-100COC-W22-100 gm Cocoa Excel White jar</v>
      </c>
      <c r="M34" s="103">
        <f t="shared" si="2"/>
        <v>3300</v>
      </c>
      <c r="N34" s="102" t="str">
        <f t="shared" si="3"/>
        <v>wk </v>
      </c>
    </row>
    <row r="35" ht="12.75" customHeight="1">
      <c r="A35" s="15" t="s">
        <v>4437</v>
      </c>
      <c r="B35" s="15" t="s">
        <v>3123</v>
      </c>
      <c r="C35" s="15" t="s">
        <v>4321</v>
      </c>
      <c r="D35" s="15" t="s">
        <v>3150</v>
      </c>
      <c r="E35" s="15" t="s">
        <v>4438</v>
      </c>
      <c r="F35" s="15" t="s">
        <v>4364</v>
      </c>
      <c r="G35" s="15" t="s">
        <v>4414</v>
      </c>
      <c r="H35" s="15" t="s">
        <v>4415</v>
      </c>
      <c r="I35" s="15" t="s">
        <v>4327</v>
      </c>
      <c r="J35" s="15" t="s">
        <v>4367</v>
      </c>
      <c r="K35" s="15"/>
      <c r="L35" s="103" t="str">
        <f t="shared" si="1"/>
        <v>B-100COC-W22-100 gm Cocoa Excel White jar</v>
      </c>
      <c r="M35" s="103">
        <f t="shared" si="2"/>
        <v>6000</v>
      </c>
      <c r="N35" s="102" t="str">
        <f t="shared" si="3"/>
        <v>wk </v>
      </c>
    </row>
    <row r="36" ht="12.75" customHeight="1">
      <c r="A36" s="15" t="s">
        <v>4439</v>
      </c>
      <c r="B36" s="15" t="s">
        <v>3123</v>
      </c>
      <c r="C36" s="15" t="s">
        <v>4321</v>
      </c>
      <c r="D36" s="15" t="s">
        <v>4401</v>
      </c>
      <c r="E36" s="15" t="s">
        <v>4440</v>
      </c>
      <c r="F36" s="15" t="s">
        <v>4364</v>
      </c>
      <c r="G36" s="15" t="s">
        <v>4403</v>
      </c>
      <c r="H36" s="15" t="s">
        <v>4404</v>
      </c>
      <c r="I36" s="15" t="s">
        <v>4327</v>
      </c>
      <c r="J36" s="15" t="s">
        <v>4367</v>
      </c>
      <c r="K36" s="15"/>
      <c r="L36" s="103" t="str">
        <f t="shared" si="1"/>
        <v>B-100COC-W22-100 gm Cocoa Excel White jar</v>
      </c>
      <c r="M36" s="103">
        <f t="shared" si="2"/>
        <v>5100</v>
      </c>
      <c r="N36" s="102" t="str">
        <f t="shared" si="3"/>
        <v>wk </v>
      </c>
    </row>
    <row r="37" ht="12.75" customHeight="1">
      <c r="A37" s="15" t="s">
        <v>4441</v>
      </c>
      <c r="B37" s="15" t="s">
        <v>3123</v>
      </c>
      <c r="C37" s="15" t="s">
        <v>4321</v>
      </c>
      <c r="D37" s="15" t="s">
        <v>3671</v>
      </c>
      <c r="E37" s="15" t="s">
        <v>4442</v>
      </c>
      <c r="F37" s="15" t="s">
        <v>4364</v>
      </c>
      <c r="G37" s="15" t="s">
        <v>4443</v>
      </c>
      <c r="H37" s="15" t="s">
        <v>4444</v>
      </c>
      <c r="I37" s="15" t="s">
        <v>4327</v>
      </c>
      <c r="J37" s="15" t="s">
        <v>4367</v>
      </c>
      <c r="K37" s="15"/>
      <c r="L37" s="103" t="str">
        <f t="shared" si="1"/>
        <v>B-100COC-W22-100 gm Cocoa Excel White jar</v>
      </c>
      <c r="M37" s="103">
        <f t="shared" si="2"/>
        <v>7200</v>
      </c>
      <c r="N37" s="102" t="str">
        <f t="shared" si="3"/>
        <v>wk </v>
      </c>
    </row>
    <row r="38" ht="12.75" customHeight="1">
      <c r="A38" s="15" t="s">
        <v>4445</v>
      </c>
      <c r="B38" s="15" t="s">
        <v>3123</v>
      </c>
      <c r="C38" s="15" t="s">
        <v>4321</v>
      </c>
      <c r="D38" s="15" t="s">
        <v>4426</v>
      </c>
      <c r="E38" s="15" t="s">
        <v>4446</v>
      </c>
      <c r="F38" s="15" t="s">
        <v>4364</v>
      </c>
      <c r="G38" s="15" t="s">
        <v>4428</v>
      </c>
      <c r="H38" s="15" t="s">
        <v>4429</v>
      </c>
      <c r="I38" s="15" t="s">
        <v>4327</v>
      </c>
      <c r="J38" s="15" t="s">
        <v>4367</v>
      </c>
      <c r="K38" s="15"/>
      <c r="L38" s="103" t="str">
        <f t="shared" si="1"/>
        <v>B-100COC-W22-100 gm Cocoa Excel White jar</v>
      </c>
      <c r="M38" s="103">
        <f t="shared" si="2"/>
        <v>3600</v>
      </c>
      <c r="N38" s="102" t="str">
        <f t="shared" si="3"/>
        <v>wk </v>
      </c>
    </row>
    <row r="39" ht="12.75" customHeight="1">
      <c r="A39" s="15" t="s">
        <v>4447</v>
      </c>
      <c r="B39" s="15" t="s">
        <v>3123</v>
      </c>
      <c r="C39" s="15" t="s">
        <v>4321</v>
      </c>
      <c r="D39" s="15" t="s">
        <v>4448</v>
      </c>
      <c r="E39" s="15" t="s">
        <v>4449</v>
      </c>
      <c r="F39" s="15" t="s">
        <v>4364</v>
      </c>
      <c r="G39" s="15" t="s">
        <v>4450</v>
      </c>
      <c r="H39" s="15" t="s">
        <v>4451</v>
      </c>
      <c r="I39" s="15" t="s">
        <v>4327</v>
      </c>
      <c r="J39" s="15" t="s">
        <v>4367</v>
      </c>
      <c r="K39" s="15"/>
      <c r="L39" s="103" t="str">
        <f t="shared" si="1"/>
        <v>B-100COC-W22-100 gm Cocoa Excel White jar</v>
      </c>
      <c r="M39" s="103">
        <f t="shared" si="2"/>
        <v>900</v>
      </c>
      <c r="N39" s="102" t="str">
        <f t="shared" si="3"/>
        <v>wk </v>
      </c>
    </row>
    <row r="40" ht="12.75" customHeight="1">
      <c r="A40" s="15" t="s">
        <v>4452</v>
      </c>
      <c r="B40" s="15" t="s">
        <v>3123</v>
      </c>
      <c r="C40" s="15" t="s">
        <v>4321</v>
      </c>
      <c r="D40" s="15" t="s">
        <v>4453</v>
      </c>
      <c r="E40" s="15" t="s">
        <v>4454</v>
      </c>
      <c r="F40" s="15" t="s">
        <v>4364</v>
      </c>
      <c r="G40" s="15" t="s">
        <v>4455</v>
      </c>
      <c r="H40" s="15" t="s">
        <v>4456</v>
      </c>
      <c r="I40" s="15" t="s">
        <v>4327</v>
      </c>
      <c r="J40" s="15" t="s">
        <v>4367</v>
      </c>
      <c r="K40" s="15"/>
      <c r="L40" s="103" t="str">
        <f t="shared" si="1"/>
        <v>B-100COC-W22-100 gm Cocoa Excel White jar</v>
      </c>
      <c r="M40" s="103">
        <f t="shared" si="2"/>
        <v>1500</v>
      </c>
      <c r="N40" s="102" t="str">
        <f t="shared" si="3"/>
        <v>wk </v>
      </c>
    </row>
    <row r="41" ht="12.75" customHeight="1">
      <c r="A41" s="15" t="s">
        <v>4457</v>
      </c>
      <c r="B41" s="15" t="s">
        <v>3123</v>
      </c>
      <c r="C41" s="15" t="s">
        <v>4321</v>
      </c>
      <c r="D41" s="15" t="s">
        <v>3150</v>
      </c>
      <c r="E41" s="15" t="s">
        <v>4458</v>
      </c>
      <c r="F41" s="15" t="s">
        <v>4364</v>
      </c>
      <c r="G41" s="15" t="s">
        <v>4459</v>
      </c>
      <c r="H41" s="15" t="s">
        <v>4415</v>
      </c>
      <c r="I41" s="15" t="s">
        <v>4327</v>
      </c>
      <c r="J41" s="15" t="s">
        <v>4367</v>
      </c>
      <c r="K41" s="15"/>
      <c r="L41" s="103" t="str">
        <f t="shared" si="1"/>
        <v>B-100COC-W22-100 gm Cocoa Excel White jar</v>
      </c>
      <c r="M41" s="103">
        <f t="shared" si="2"/>
        <v>6000</v>
      </c>
      <c r="N41" s="102" t="str">
        <f t="shared" si="3"/>
        <v>wk 6</v>
      </c>
    </row>
    <row r="42" ht="12.75" customHeight="1">
      <c r="A42" s="15" t="s">
        <v>4460</v>
      </c>
      <c r="B42" s="15" t="s">
        <v>3123</v>
      </c>
      <c r="C42" s="15" t="s">
        <v>4321</v>
      </c>
      <c r="D42" s="15" t="s">
        <v>4426</v>
      </c>
      <c r="E42" s="15" t="s">
        <v>4461</v>
      </c>
      <c r="F42" s="15" t="s">
        <v>4364</v>
      </c>
      <c r="G42" s="15" t="s">
        <v>4462</v>
      </c>
      <c r="H42" s="15" t="s">
        <v>4429</v>
      </c>
      <c r="I42" s="15" t="s">
        <v>4327</v>
      </c>
      <c r="J42" s="15" t="s">
        <v>4367</v>
      </c>
      <c r="K42" s="15"/>
      <c r="L42" s="103" t="str">
        <f t="shared" si="1"/>
        <v>B-100COC-W22-100 gm Cocoa Excel White jar</v>
      </c>
      <c r="M42" s="103">
        <f t="shared" si="2"/>
        <v>3600</v>
      </c>
      <c r="N42" s="102" t="str">
        <f t="shared" si="3"/>
        <v>wk 14</v>
      </c>
    </row>
    <row r="43" ht="12.75" customHeight="1">
      <c r="A43" s="15" t="s">
        <v>4463</v>
      </c>
      <c r="B43" s="15" t="s">
        <v>3123</v>
      </c>
      <c r="C43" s="15" t="s">
        <v>4321</v>
      </c>
      <c r="D43" s="15" t="s">
        <v>3600</v>
      </c>
      <c r="E43" s="15" t="s">
        <v>4464</v>
      </c>
      <c r="F43" s="15" t="s">
        <v>4364</v>
      </c>
      <c r="G43" s="15" t="s">
        <v>4465</v>
      </c>
      <c r="H43" s="15" t="s">
        <v>4466</v>
      </c>
      <c r="I43" s="15" t="s">
        <v>4327</v>
      </c>
      <c r="J43" s="15" t="s">
        <v>4367</v>
      </c>
      <c r="K43" s="15"/>
      <c r="L43" s="103" t="str">
        <f t="shared" si="1"/>
        <v>B-100COC-W22-100 gm Cocoa Excel White jar</v>
      </c>
      <c r="M43" s="103">
        <f t="shared" si="2"/>
        <v>4200</v>
      </c>
      <c r="N43" s="102" t="str">
        <f t="shared" si="3"/>
        <v>wk 18</v>
      </c>
    </row>
    <row r="44" ht="12.75" customHeight="1">
      <c r="A44" s="15" t="s">
        <v>4467</v>
      </c>
      <c r="B44" s="15" t="s">
        <v>3123</v>
      </c>
      <c r="C44" s="15" t="s">
        <v>4321</v>
      </c>
      <c r="D44" s="15" t="s">
        <v>4468</v>
      </c>
      <c r="E44" s="15" t="s">
        <v>4469</v>
      </c>
      <c r="F44" s="15" t="s">
        <v>4364</v>
      </c>
      <c r="G44" s="15" t="s">
        <v>4470</v>
      </c>
      <c r="H44" s="15" t="s">
        <v>4471</v>
      </c>
      <c r="I44" s="15" t="s">
        <v>4327</v>
      </c>
      <c r="J44" s="15" t="s">
        <v>4367</v>
      </c>
      <c r="K44" s="15"/>
      <c r="L44" s="103" t="str">
        <f t="shared" si="1"/>
        <v>B-100COC-W22-100 gm Cocoa Excel White jar</v>
      </c>
      <c r="M44" s="103">
        <f t="shared" si="2"/>
        <v>9300</v>
      </c>
      <c r="N44" s="102" t="str">
        <f t="shared" si="3"/>
        <v>wk 31</v>
      </c>
    </row>
    <row r="45" ht="12.75" customHeight="1">
      <c r="A45" s="15" t="s">
        <v>4467</v>
      </c>
      <c r="B45" s="15" t="s">
        <v>3123</v>
      </c>
      <c r="C45" s="15" t="s">
        <v>4321</v>
      </c>
      <c r="D45" s="15" t="s">
        <v>4374</v>
      </c>
      <c r="E45" s="15" t="s">
        <v>4472</v>
      </c>
      <c r="F45" s="15" t="s">
        <v>4364</v>
      </c>
      <c r="G45" s="15" t="s">
        <v>4473</v>
      </c>
      <c r="H45" s="15" t="s">
        <v>4377</v>
      </c>
      <c r="I45" s="15" t="s">
        <v>4327</v>
      </c>
      <c r="J45" s="15" t="s">
        <v>4367</v>
      </c>
      <c r="K45" s="15"/>
      <c r="L45" s="103" t="str">
        <f t="shared" si="1"/>
        <v>B-100COC-W22-100 gm Cocoa Excel White jar</v>
      </c>
      <c r="M45" s="103">
        <f t="shared" si="2"/>
        <v>4800</v>
      </c>
      <c r="N45" s="102" t="str">
        <f t="shared" si="3"/>
        <v>wk 31</v>
      </c>
    </row>
    <row r="46" ht="12.75" customHeight="1">
      <c r="A46" s="15" t="s">
        <v>4474</v>
      </c>
      <c r="B46" s="15" t="s">
        <v>3123</v>
      </c>
      <c r="C46" s="15" t="s">
        <v>4321</v>
      </c>
      <c r="D46" s="15" t="s">
        <v>3600</v>
      </c>
      <c r="E46" s="15" t="s">
        <v>4475</v>
      </c>
      <c r="F46" s="15" t="s">
        <v>4364</v>
      </c>
      <c r="G46" s="15" t="s">
        <v>4476</v>
      </c>
      <c r="H46" s="15" t="s">
        <v>4466</v>
      </c>
      <c r="I46" s="15" t="s">
        <v>4327</v>
      </c>
      <c r="J46" s="15" t="s">
        <v>4367</v>
      </c>
      <c r="K46" s="15"/>
      <c r="L46" s="103" t="str">
        <f t="shared" si="1"/>
        <v>B-100COC-W22-100 gm Cocoa Excel White jar</v>
      </c>
      <c r="M46" s="103">
        <f t="shared" si="2"/>
        <v>4200</v>
      </c>
      <c r="N46" s="102" t="str">
        <f t="shared" si="3"/>
        <v>wk 36</v>
      </c>
    </row>
    <row r="47" ht="12.75" customHeight="1">
      <c r="A47" s="15" t="s">
        <v>4477</v>
      </c>
      <c r="B47" s="15" t="s">
        <v>3123</v>
      </c>
      <c r="C47" s="15" t="s">
        <v>4321</v>
      </c>
      <c r="D47" s="15" t="s">
        <v>3767</v>
      </c>
      <c r="E47" s="15" t="s">
        <v>4478</v>
      </c>
      <c r="F47" s="15" t="s">
        <v>4364</v>
      </c>
      <c r="G47" s="15" t="s">
        <v>4479</v>
      </c>
      <c r="H47" s="15" t="s">
        <v>4386</v>
      </c>
      <c r="I47" s="15" t="s">
        <v>4327</v>
      </c>
      <c r="J47" s="15" t="s">
        <v>4367</v>
      </c>
      <c r="K47" s="15"/>
      <c r="L47" s="103" t="str">
        <f t="shared" si="1"/>
        <v>B-100COC-W22-100 gm Cocoa Excel White jar</v>
      </c>
      <c r="M47" s="103">
        <f t="shared" si="2"/>
        <v>4500</v>
      </c>
      <c r="N47" s="102" t="str">
        <f t="shared" si="3"/>
        <v>wk 40</v>
      </c>
    </row>
    <row r="48" ht="12.75" customHeight="1">
      <c r="A48" s="15" t="s">
        <v>4480</v>
      </c>
      <c r="B48" s="15" t="s">
        <v>3123</v>
      </c>
      <c r="C48" s="15" t="s">
        <v>4321</v>
      </c>
      <c r="D48" s="15" t="s">
        <v>3767</v>
      </c>
      <c r="E48" s="15" t="s">
        <v>4481</v>
      </c>
      <c r="F48" s="15" t="s">
        <v>4364</v>
      </c>
      <c r="G48" s="15" t="s">
        <v>4479</v>
      </c>
      <c r="H48" s="15" t="s">
        <v>4386</v>
      </c>
      <c r="I48" s="15" t="s">
        <v>4327</v>
      </c>
      <c r="J48" s="15" t="s">
        <v>4367</v>
      </c>
      <c r="K48" s="15"/>
      <c r="L48" s="103" t="str">
        <f t="shared" si="1"/>
        <v>B-100COC-W22-100 gm Cocoa Excel White jar</v>
      </c>
      <c r="M48" s="103">
        <f t="shared" si="2"/>
        <v>4500</v>
      </c>
      <c r="N48" s="102" t="str">
        <f t="shared" si="3"/>
        <v>wk 45</v>
      </c>
    </row>
    <row r="49" ht="12.75" customHeight="1">
      <c r="A49" s="15" t="s">
        <v>4482</v>
      </c>
      <c r="B49" s="15" t="s">
        <v>3123</v>
      </c>
      <c r="C49" s="15" t="s">
        <v>4321</v>
      </c>
      <c r="D49" s="15" t="s">
        <v>4483</v>
      </c>
      <c r="E49" s="15" t="s">
        <v>4484</v>
      </c>
      <c r="F49" s="15" t="s">
        <v>4364</v>
      </c>
      <c r="G49" s="15" t="s">
        <v>4485</v>
      </c>
      <c r="H49" s="15" t="s">
        <v>4486</v>
      </c>
      <c r="I49" s="15" t="s">
        <v>4327</v>
      </c>
      <c r="J49" s="15" t="s">
        <v>4367</v>
      </c>
      <c r="K49" s="15"/>
      <c r="L49" s="103" t="str">
        <f t="shared" si="1"/>
        <v>B-100COC-W22-100 gm Cocoa Excel White jar</v>
      </c>
      <c r="M49" s="103">
        <f t="shared" si="2"/>
        <v>6300</v>
      </c>
      <c r="N49" s="102" t="str">
        <f t="shared" si="3"/>
        <v>wk 49</v>
      </c>
    </row>
    <row r="50" ht="12.75" customHeight="1">
      <c r="A50" s="15" t="s">
        <v>4487</v>
      </c>
      <c r="B50" s="15" t="s">
        <v>3123</v>
      </c>
      <c r="C50" s="15" t="s">
        <v>4321</v>
      </c>
      <c r="D50" s="15" t="s">
        <v>3252</v>
      </c>
      <c r="E50" s="15" t="s">
        <v>4488</v>
      </c>
      <c r="F50" s="15" t="s">
        <v>4364</v>
      </c>
      <c r="G50" s="15" t="s">
        <v>4489</v>
      </c>
      <c r="H50" s="15" t="s">
        <v>4490</v>
      </c>
      <c r="I50" s="15" t="s">
        <v>4327</v>
      </c>
      <c r="J50" s="15" t="s">
        <v>4367</v>
      </c>
      <c r="K50" s="15"/>
      <c r="L50" s="103" t="str">
        <f t="shared" si="1"/>
        <v>B-100COC-W22-100 gm Cocoa Excel White jar</v>
      </c>
      <c r="M50" s="103">
        <f t="shared" si="2"/>
        <v>7800</v>
      </c>
      <c r="N50" s="102" t="str">
        <f t="shared" si="3"/>
        <v>wk </v>
      </c>
    </row>
    <row r="51" ht="12.75" customHeight="1">
      <c r="A51" s="15" t="s">
        <v>4491</v>
      </c>
      <c r="B51" s="15" t="s">
        <v>3123</v>
      </c>
      <c r="C51" s="15" t="s">
        <v>4321</v>
      </c>
      <c r="D51" s="15" t="s">
        <v>4362</v>
      </c>
      <c r="E51" s="15" t="s">
        <v>4492</v>
      </c>
      <c r="F51" s="15" t="s">
        <v>4364</v>
      </c>
      <c r="G51" s="15" t="s">
        <v>4493</v>
      </c>
      <c r="H51" s="15" t="s">
        <v>4366</v>
      </c>
      <c r="I51" s="15" t="s">
        <v>4327</v>
      </c>
      <c r="J51" s="15" t="s">
        <v>4367</v>
      </c>
      <c r="K51" s="15"/>
      <c r="L51" s="103" t="str">
        <f t="shared" si="1"/>
        <v>B-100COC-W22-100 gm Cocoa Excel White jar</v>
      </c>
      <c r="M51" s="103">
        <f t="shared" si="2"/>
        <v>5400</v>
      </c>
      <c r="N51" s="102" t="str">
        <f t="shared" si="3"/>
        <v>wk </v>
      </c>
    </row>
    <row r="52" ht="12.75" customHeight="1">
      <c r="A52" s="15" t="s">
        <v>4494</v>
      </c>
      <c r="B52" s="15" t="s">
        <v>3123</v>
      </c>
      <c r="C52" s="15" t="s">
        <v>4321</v>
      </c>
      <c r="D52" s="15" t="s">
        <v>3767</v>
      </c>
      <c r="E52" s="15" t="s">
        <v>4495</v>
      </c>
      <c r="F52" s="15" t="s">
        <v>4364</v>
      </c>
      <c r="G52" s="15" t="s">
        <v>4479</v>
      </c>
      <c r="H52" s="15" t="s">
        <v>4386</v>
      </c>
      <c r="I52" s="15" t="s">
        <v>4327</v>
      </c>
      <c r="J52" s="15" t="s">
        <v>4367</v>
      </c>
      <c r="K52" s="15"/>
      <c r="L52" s="103" t="str">
        <f t="shared" si="1"/>
        <v>B-100COC-W22-100 gm Cocoa Excel White jar</v>
      </c>
      <c r="M52" s="103">
        <f t="shared" si="2"/>
        <v>4500</v>
      </c>
      <c r="N52" s="102" t="str">
        <f t="shared" si="3"/>
        <v>wk </v>
      </c>
    </row>
    <row r="53" ht="12.75" customHeight="1">
      <c r="A53" s="15" t="s">
        <v>4496</v>
      </c>
      <c r="B53" s="15" t="s">
        <v>3123</v>
      </c>
      <c r="C53" s="15" t="s">
        <v>4321</v>
      </c>
      <c r="D53" s="15" t="s">
        <v>4497</v>
      </c>
      <c r="E53" s="15" t="s">
        <v>4498</v>
      </c>
      <c r="F53" s="15" t="s">
        <v>4364</v>
      </c>
      <c r="G53" s="15" t="s">
        <v>4499</v>
      </c>
      <c r="H53" s="15" t="s">
        <v>4500</v>
      </c>
      <c r="I53" s="15" t="s">
        <v>4327</v>
      </c>
      <c r="J53" s="15" t="s">
        <v>4367</v>
      </c>
      <c r="K53" s="15"/>
      <c r="L53" s="103" t="str">
        <f t="shared" si="1"/>
        <v>B-100COC-W22-100 gm Cocoa Excel White jar</v>
      </c>
      <c r="M53" s="103">
        <f t="shared" si="2"/>
        <v>5700</v>
      </c>
      <c r="N53" s="102" t="str">
        <f t="shared" si="3"/>
        <v>wk </v>
      </c>
    </row>
    <row r="54" ht="12.75" customHeight="1">
      <c r="A54" s="15" t="s">
        <v>4501</v>
      </c>
      <c r="B54" s="15" t="s">
        <v>3123</v>
      </c>
      <c r="C54" s="15" t="s">
        <v>4321</v>
      </c>
      <c r="D54" s="15" t="s">
        <v>4388</v>
      </c>
      <c r="E54" s="15" t="s">
        <v>4502</v>
      </c>
      <c r="F54" s="15" t="s">
        <v>4364</v>
      </c>
      <c r="G54" s="15" t="s">
        <v>4503</v>
      </c>
      <c r="H54" s="15" t="s">
        <v>4391</v>
      </c>
      <c r="I54" s="15" t="s">
        <v>4327</v>
      </c>
      <c r="J54" s="15" t="s">
        <v>4367</v>
      </c>
      <c r="K54" s="15"/>
      <c r="L54" s="103" t="str">
        <f t="shared" si="1"/>
        <v>B-100COC-W22-100 gm Cocoa Excel White jar</v>
      </c>
      <c r="M54" s="103">
        <f t="shared" si="2"/>
        <v>6900</v>
      </c>
      <c r="N54" s="102" t="str">
        <f t="shared" si="3"/>
        <v>wk </v>
      </c>
    </row>
    <row r="55" ht="12.75" customHeight="1">
      <c r="A55" s="15" t="s">
        <v>4504</v>
      </c>
      <c r="B55" s="15" t="s">
        <v>3123</v>
      </c>
      <c r="C55" s="15" t="s">
        <v>4321</v>
      </c>
      <c r="D55" s="15" t="s">
        <v>4362</v>
      </c>
      <c r="E55" s="15" t="s">
        <v>4505</v>
      </c>
      <c r="F55" s="15" t="s">
        <v>4364</v>
      </c>
      <c r="G55" s="15" t="s">
        <v>4493</v>
      </c>
      <c r="H55" s="15" t="s">
        <v>4366</v>
      </c>
      <c r="I55" s="15" t="s">
        <v>4327</v>
      </c>
      <c r="J55" s="15" t="s">
        <v>4367</v>
      </c>
      <c r="K55" s="15"/>
      <c r="L55" s="103" t="str">
        <f t="shared" si="1"/>
        <v>B-100COC-W22-100 gm Cocoa Excel White jar</v>
      </c>
      <c r="M55" s="103">
        <f t="shared" si="2"/>
        <v>5400</v>
      </c>
      <c r="N55" s="102" t="str">
        <f t="shared" si="3"/>
        <v>wk </v>
      </c>
    </row>
    <row r="56" ht="12.75" customHeight="1">
      <c r="A56" s="15" t="s">
        <v>4506</v>
      </c>
      <c r="B56" s="15" t="s">
        <v>3123</v>
      </c>
      <c r="C56" s="15" t="s">
        <v>4321</v>
      </c>
      <c r="D56" s="15" t="s">
        <v>3157</v>
      </c>
      <c r="E56" s="15" t="s">
        <v>4507</v>
      </c>
      <c r="F56" s="15" t="s">
        <v>4364</v>
      </c>
      <c r="G56" s="15" t="s">
        <v>4508</v>
      </c>
      <c r="H56" s="15" t="s">
        <v>4509</v>
      </c>
      <c r="I56" s="15" t="s">
        <v>4327</v>
      </c>
      <c r="J56" s="15" t="s">
        <v>4367</v>
      </c>
      <c r="K56" s="15"/>
      <c r="L56" s="103" t="str">
        <f t="shared" si="1"/>
        <v>B-100COC-W22-100 gm Cocoa Excel White jar</v>
      </c>
      <c r="M56" s="103">
        <f t="shared" si="2"/>
        <v>10200</v>
      </c>
      <c r="N56" s="102" t="str">
        <f t="shared" si="3"/>
        <v>wk </v>
      </c>
    </row>
    <row r="57" ht="12.75" customHeight="1">
      <c r="A57" s="15" t="s">
        <v>4510</v>
      </c>
      <c r="B57" s="15" t="s">
        <v>3123</v>
      </c>
      <c r="C57" s="15" t="s">
        <v>4321</v>
      </c>
      <c r="D57" s="15" t="s">
        <v>4379</v>
      </c>
      <c r="E57" s="15" t="s">
        <v>4511</v>
      </c>
      <c r="F57" s="15" t="s">
        <v>4364</v>
      </c>
      <c r="G57" s="15" t="s">
        <v>4512</v>
      </c>
      <c r="H57" s="15" t="s">
        <v>4382</v>
      </c>
      <c r="I57" s="15" t="s">
        <v>4327</v>
      </c>
      <c r="J57" s="15" t="s">
        <v>4367</v>
      </c>
      <c r="K57" s="15"/>
      <c r="L57" s="103" t="str">
        <f t="shared" si="1"/>
        <v>B-100COC-W22-100 gm Cocoa Excel White jar</v>
      </c>
      <c r="M57" s="103">
        <f t="shared" si="2"/>
        <v>6600</v>
      </c>
      <c r="N57" s="102" t="str">
        <f t="shared" si="3"/>
        <v>wk </v>
      </c>
    </row>
    <row r="58" ht="12.75" customHeight="1">
      <c r="A58" s="15" t="s">
        <v>4513</v>
      </c>
      <c r="B58" s="15" t="s">
        <v>3123</v>
      </c>
      <c r="C58" s="15" t="s">
        <v>4321</v>
      </c>
      <c r="D58" s="15" t="s">
        <v>3767</v>
      </c>
      <c r="E58" s="15" t="s">
        <v>4514</v>
      </c>
      <c r="F58" s="15" t="s">
        <v>4364</v>
      </c>
      <c r="G58" s="15" t="s">
        <v>4479</v>
      </c>
      <c r="H58" s="15" t="s">
        <v>4386</v>
      </c>
      <c r="I58" s="15" t="s">
        <v>4327</v>
      </c>
      <c r="J58" s="15" t="s">
        <v>4367</v>
      </c>
      <c r="K58" s="15"/>
      <c r="L58" s="103" t="str">
        <f t="shared" si="1"/>
        <v>B-100COC-W22-100 gm Cocoa Excel White jar</v>
      </c>
      <c r="M58" s="103">
        <f t="shared" si="2"/>
        <v>4500</v>
      </c>
      <c r="N58" s="102" t="str">
        <f t="shared" si="3"/>
        <v>wk </v>
      </c>
    </row>
    <row r="59" ht="12.75" customHeight="1">
      <c r="A59" s="15" t="s">
        <v>4515</v>
      </c>
      <c r="B59" s="15" t="s">
        <v>3123</v>
      </c>
      <c r="C59" s="15" t="s">
        <v>4321</v>
      </c>
      <c r="D59" s="15" t="s">
        <v>4497</v>
      </c>
      <c r="E59" s="15" t="s">
        <v>4516</v>
      </c>
      <c r="F59" s="15" t="s">
        <v>4364</v>
      </c>
      <c r="G59" s="15" t="s">
        <v>4499</v>
      </c>
      <c r="H59" s="15" t="s">
        <v>4500</v>
      </c>
      <c r="I59" s="15" t="s">
        <v>4327</v>
      </c>
      <c r="J59" s="15" t="s">
        <v>4367</v>
      </c>
      <c r="K59" s="15"/>
      <c r="L59" s="103" t="str">
        <f t="shared" si="1"/>
        <v>B-100COC-W22-100 gm Cocoa Excel White jar</v>
      </c>
      <c r="M59" s="103">
        <f t="shared" si="2"/>
        <v>5700</v>
      </c>
      <c r="N59" s="102" t="str">
        <f t="shared" si="3"/>
        <v>wk </v>
      </c>
    </row>
    <row r="60" ht="12.75" customHeight="1">
      <c r="A60" s="15" t="s">
        <v>4517</v>
      </c>
      <c r="B60" s="15" t="s">
        <v>3123</v>
      </c>
      <c r="C60" s="15" t="s">
        <v>4321</v>
      </c>
      <c r="D60" s="15" t="s">
        <v>4518</v>
      </c>
      <c r="E60" s="15" t="s">
        <v>4519</v>
      </c>
      <c r="F60" s="15" t="s">
        <v>4364</v>
      </c>
      <c r="G60" s="15" t="s">
        <v>4520</v>
      </c>
      <c r="H60" s="15" t="s">
        <v>4521</v>
      </c>
      <c r="I60" s="15" t="s">
        <v>4327</v>
      </c>
      <c r="J60" s="15" t="s">
        <v>4367</v>
      </c>
      <c r="K60" s="15"/>
      <c r="L60" s="103" t="str">
        <f t="shared" si="1"/>
        <v>B-100COC-W22-100 gm Cocoa Excel White jar</v>
      </c>
      <c r="M60" s="103">
        <f t="shared" si="2"/>
        <v>7500</v>
      </c>
      <c r="N60" s="102" t="str">
        <f t="shared" si="3"/>
        <v>wk </v>
      </c>
    </row>
    <row r="61" ht="12.75" customHeight="1">
      <c r="A61" s="15" t="s">
        <v>4522</v>
      </c>
      <c r="B61" s="15" t="s">
        <v>3123</v>
      </c>
      <c r="C61" s="15" t="s">
        <v>4321</v>
      </c>
      <c r="D61" s="15" t="s">
        <v>3767</v>
      </c>
      <c r="E61" s="15" t="s">
        <v>4523</v>
      </c>
      <c r="F61" s="15" t="s">
        <v>4364</v>
      </c>
      <c r="G61" s="15" t="s">
        <v>4479</v>
      </c>
      <c r="H61" s="15" t="s">
        <v>4386</v>
      </c>
      <c r="I61" s="15" t="s">
        <v>4327</v>
      </c>
      <c r="J61" s="15" t="s">
        <v>4367</v>
      </c>
      <c r="K61" s="15"/>
      <c r="L61" s="103" t="str">
        <f t="shared" si="1"/>
        <v>B-100COC-W22-100 gm Cocoa Excel White jar</v>
      </c>
      <c r="M61" s="103">
        <f t="shared" si="2"/>
        <v>4500</v>
      </c>
      <c r="N61" s="102" t="str">
        <f t="shared" si="3"/>
        <v>wk </v>
      </c>
    </row>
    <row r="62" ht="12.75" customHeight="1">
      <c r="A62" s="15" t="s">
        <v>4524</v>
      </c>
      <c r="B62" s="15" t="s">
        <v>3123</v>
      </c>
      <c r="C62" s="15" t="s">
        <v>4321</v>
      </c>
      <c r="D62" s="15" t="s">
        <v>4497</v>
      </c>
      <c r="E62" s="15" t="s">
        <v>4525</v>
      </c>
      <c r="F62" s="15" t="s">
        <v>4364</v>
      </c>
      <c r="G62" s="15" t="s">
        <v>4499</v>
      </c>
      <c r="H62" s="15" t="s">
        <v>4500</v>
      </c>
      <c r="I62" s="15" t="s">
        <v>4327</v>
      </c>
      <c r="J62" s="15" t="s">
        <v>4367</v>
      </c>
      <c r="K62" s="15"/>
      <c r="L62" s="103" t="str">
        <f t="shared" si="1"/>
        <v>B-100COC-W22-100 gm Cocoa Excel White jar</v>
      </c>
      <c r="M62" s="103">
        <f t="shared" si="2"/>
        <v>5700</v>
      </c>
      <c r="N62" s="102" t="str">
        <f t="shared" si="3"/>
        <v>wk </v>
      </c>
    </row>
    <row r="63" ht="12.75" customHeight="1">
      <c r="A63" s="15" t="s">
        <v>4334</v>
      </c>
      <c r="B63" s="15" t="s">
        <v>3123</v>
      </c>
      <c r="C63" s="15" t="s">
        <v>4321</v>
      </c>
      <c r="D63" s="15" t="s">
        <v>4426</v>
      </c>
      <c r="E63" s="15" t="s">
        <v>4526</v>
      </c>
      <c r="F63" s="15" t="s">
        <v>4364</v>
      </c>
      <c r="G63" s="15" t="s">
        <v>4462</v>
      </c>
      <c r="H63" s="15" t="s">
        <v>4429</v>
      </c>
      <c r="I63" s="15" t="s">
        <v>4327</v>
      </c>
      <c r="J63" s="15" t="s">
        <v>4367</v>
      </c>
      <c r="K63" s="15"/>
      <c r="L63" s="103" t="str">
        <f t="shared" si="1"/>
        <v>B-100COC-W22-100 gm Cocoa Excel White jar</v>
      </c>
      <c r="M63" s="103">
        <f t="shared" si="2"/>
        <v>3600</v>
      </c>
      <c r="N63" s="102" t="str">
        <f t="shared" si="3"/>
        <v>wk </v>
      </c>
    </row>
    <row r="64" ht="12.75" customHeight="1">
      <c r="A64" s="15" t="s">
        <v>4527</v>
      </c>
      <c r="B64" s="15" t="s">
        <v>3123</v>
      </c>
      <c r="C64" s="15" t="s">
        <v>4321</v>
      </c>
      <c r="D64" s="15" t="s">
        <v>3150</v>
      </c>
      <c r="E64" s="15" t="s">
        <v>4528</v>
      </c>
      <c r="F64" s="15" t="s">
        <v>4364</v>
      </c>
      <c r="G64" s="15" t="s">
        <v>4459</v>
      </c>
      <c r="H64" s="15" t="s">
        <v>4529</v>
      </c>
      <c r="I64" s="15" t="s">
        <v>4327</v>
      </c>
      <c r="J64" s="15" t="s">
        <v>4367</v>
      </c>
      <c r="K64" s="15"/>
      <c r="L64" s="103" t="str">
        <f t="shared" si="1"/>
        <v>B-100COC-W22-100 gm Cocoa Excel White jar</v>
      </c>
      <c r="M64" s="103">
        <f t="shared" si="2"/>
        <v>6000</v>
      </c>
      <c r="N64" s="102" t="str">
        <f t="shared" si="3"/>
        <v>wk </v>
      </c>
    </row>
    <row r="65" ht="12.75" customHeight="1">
      <c r="A65" s="15" t="s">
        <v>4530</v>
      </c>
      <c r="B65" s="15" t="s">
        <v>3123</v>
      </c>
      <c r="C65" s="15" t="s">
        <v>4321</v>
      </c>
      <c r="D65" s="15" t="s">
        <v>4401</v>
      </c>
      <c r="E65" s="15" t="s">
        <v>4531</v>
      </c>
      <c r="F65" s="15" t="s">
        <v>4364</v>
      </c>
      <c r="G65" s="15" t="s">
        <v>4532</v>
      </c>
      <c r="H65" s="15" t="s">
        <v>4533</v>
      </c>
      <c r="I65" s="15" t="s">
        <v>4327</v>
      </c>
      <c r="J65" s="15" t="s">
        <v>4367</v>
      </c>
      <c r="K65" s="15"/>
      <c r="L65" s="103" t="str">
        <f t="shared" si="1"/>
        <v>B-100COC-W22-100 gm Cocoa Excel White jar</v>
      </c>
      <c r="M65" s="103">
        <f t="shared" si="2"/>
        <v>5100</v>
      </c>
      <c r="N65" s="102" t="str">
        <f t="shared" si="3"/>
        <v>wk 6</v>
      </c>
    </row>
    <row r="66" ht="12.75" customHeight="1">
      <c r="A66" s="15" t="s">
        <v>4534</v>
      </c>
      <c r="B66" s="15" t="s">
        <v>3123</v>
      </c>
      <c r="C66" s="15" t="s">
        <v>4321</v>
      </c>
      <c r="D66" s="15" t="s">
        <v>4535</v>
      </c>
      <c r="E66" s="15" t="s">
        <v>4536</v>
      </c>
      <c r="F66" s="15" t="s">
        <v>4364</v>
      </c>
      <c r="G66" s="15" t="s">
        <v>4537</v>
      </c>
      <c r="H66" s="15" t="s">
        <v>4538</v>
      </c>
      <c r="I66" s="15" t="s">
        <v>4327</v>
      </c>
      <c r="J66" s="15" t="s">
        <v>4367</v>
      </c>
      <c r="K66" s="15"/>
      <c r="L66" s="103" t="str">
        <f t="shared" si="1"/>
        <v>B-100COC-W22-100 gm Cocoa Excel White jar</v>
      </c>
      <c r="M66" s="103">
        <f t="shared" si="2"/>
        <v>9200</v>
      </c>
      <c r="N66" s="102" t="str">
        <f t="shared" si="3"/>
        <v>wk 14</v>
      </c>
    </row>
    <row r="67" ht="12.75" customHeight="1">
      <c r="A67" s="15" t="s">
        <v>4534</v>
      </c>
      <c r="B67" s="15" t="s">
        <v>3123</v>
      </c>
      <c r="C67" s="15" t="s">
        <v>4321</v>
      </c>
      <c r="D67" s="15" t="s">
        <v>4539</v>
      </c>
      <c r="E67" s="15" t="s">
        <v>4540</v>
      </c>
      <c r="F67" s="15" t="s">
        <v>4364</v>
      </c>
      <c r="G67" s="15" t="s">
        <v>4541</v>
      </c>
      <c r="H67" s="15" t="s">
        <v>4542</v>
      </c>
      <c r="I67" s="15" t="s">
        <v>4327</v>
      </c>
      <c r="J67" s="15" t="s">
        <v>4367</v>
      </c>
      <c r="K67" s="15"/>
      <c r="L67" s="103" t="str">
        <f t="shared" si="1"/>
        <v>B-100COC-W22-100 gm Cocoa Excel White jar</v>
      </c>
      <c r="M67" s="103">
        <f t="shared" si="2"/>
        <v>3100</v>
      </c>
      <c r="N67" s="102" t="str">
        <f t="shared" si="3"/>
        <v>wk 14</v>
      </c>
    </row>
    <row r="68" ht="12.75" customHeight="1">
      <c r="A68" s="15" t="s">
        <v>4534</v>
      </c>
      <c r="B68" s="15" t="s">
        <v>3123</v>
      </c>
      <c r="C68" s="15" t="s">
        <v>4321</v>
      </c>
      <c r="D68" s="15" t="s">
        <v>4448</v>
      </c>
      <c r="E68" s="15" t="s">
        <v>4543</v>
      </c>
      <c r="F68" s="15" t="s">
        <v>4364</v>
      </c>
      <c r="G68" s="15" t="s">
        <v>4544</v>
      </c>
      <c r="H68" s="15" t="s">
        <v>4545</v>
      </c>
      <c r="I68" s="15" t="s">
        <v>4327</v>
      </c>
      <c r="J68" s="15" t="s">
        <v>4546</v>
      </c>
      <c r="K68" s="15"/>
      <c r="L68" s="103" t="str">
        <f t="shared" si="1"/>
        <v>B-100COC-W22-100 gm Cocoa Excel White jar</v>
      </c>
      <c r="M68" s="103">
        <f t="shared" si="2"/>
        <v>900</v>
      </c>
      <c r="N68" s="102" t="str">
        <f t="shared" si="3"/>
        <v>wk 14</v>
      </c>
    </row>
    <row r="69" ht="12.75" customHeight="1">
      <c r="A69" s="15" t="s">
        <v>4547</v>
      </c>
      <c r="B69" s="15" t="s">
        <v>3123</v>
      </c>
      <c r="C69" s="15" t="s">
        <v>4321</v>
      </c>
      <c r="D69" s="15" t="s">
        <v>4388</v>
      </c>
      <c r="E69" s="15" t="s">
        <v>4548</v>
      </c>
      <c r="F69" s="15" t="s">
        <v>4364</v>
      </c>
      <c r="G69" s="15" t="s">
        <v>4503</v>
      </c>
      <c r="H69" s="15" t="s">
        <v>4549</v>
      </c>
      <c r="I69" s="15" t="s">
        <v>4327</v>
      </c>
      <c r="J69" s="15" t="s">
        <v>4367</v>
      </c>
      <c r="K69" s="15"/>
      <c r="L69" s="103" t="str">
        <f t="shared" si="1"/>
        <v>B-100COC-W22-100 gm Cocoa Excel White jar</v>
      </c>
      <c r="M69" s="103">
        <f t="shared" si="2"/>
        <v>6900</v>
      </c>
      <c r="N69" s="102" t="str">
        <f t="shared" si="3"/>
        <v>wk 18</v>
      </c>
    </row>
    <row r="70" ht="12.75" customHeight="1">
      <c r="A70" s="15" t="s">
        <v>4550</v>
      </c>
      <c r="B70" s="15" t="s">
        <v>3123</v>
      </c>
      <c r="C70" s="15" t="s">
        <v>4321</v>
      </c>
      <c r="D70" s="15" t="s">
        <v>4518</v>
      </c>
      <c r="E70" s="15" t="s">
        <v>4551</v>
      </c>
      <c r="F70" s="15" t="s">
        <v>4364</v>
      </c>
      <c r="G70" s="15" t="s">
        <v>4520</v>
      </c>
      <c r="H70" s="15" t="s">
        <v>4552</v>
      </c>
      <c r="I70" s="15" t="s">
        <v>4327</v>
      </c>
      <c r="J70" s="15" t="s">
        <v>4367</v>
      </c>
      <c r="K70" s="15"/>
      <c r="L70" s="103" t="str">
        <f t="shared" si="1"/>
        <v>B-100COC-W22-100 gm Cocoa Excel White jar</v>
      </c>
      <c r="M70" s="103">
        <f t="shared" si="2"/>
        <v>7500</v>
      </c>
      <c r="N70" s="102" t="str">
        <f t="shared" si="3"/>
        <v>wk 23</v>
      </c>
    </row>
    <row r="71" ht="12.75" customHeight="1">
      <c r="A71" s="15" t="s">
        <v>4553</v>
      </c>
      <c r="B71" s="15" t="s">
        <v>3123</v>
      </c>
      <c r="C71" s="15" t="s">
        <v>4321</v>
      </c>
      <c r="D71" s="15" t="s">
        <v>4388</v>
      </c>
      <c r="E71" s="15" t="s">
        <v>4554</v>
      </c>
      <c r="F71" s="15" t="s">
        <v>4364</v>
      </c>
      <c r="G71" s="15" t="s">
        <v>4503</v>
      </c>
      <c r="H71" s="15" t="s">
        <v>4549</v>
      </c>
      <c r="I71" s="15" t="s">
        <v>4327</v>
      </c>
      <c r="J71" s="15" t="s">
        <v>4367</v>
      </c>
      <c r="K71" s="15"/>
      <c r="L71" s="103" t="str">
        <f t="shared" si="1"/>
        <v>B-100COC-W22-100 gm Cocoa Excel White jar</v>
      </c>
      <c r="M71" s="103">
        <f t="shared" si="2"/>
        <v>6900</v>
      </c>
      <c r="N71" s="102" t="str">
        <f t="shared" si="3"/>
        <v>wk 27</v>
      </c>
    </row>
    <row r="72" ht="12.75" customHeight="1">
      <c r="A72" s="15" t="s">
        <v>4555</v>
      </c>
      <c r="B72" s="15" t="s">
        <v>3123</v>
      </c>
      <c r="C72" s="15" t="s">
        <v>4321</v>
      </c>
      <c r="D72" s="15" t="s">
        <v>3252</v>
      </c>
      <c r="E72" s="15" t="s">
        <v>4556</v>
      </c>
      <c r="F72" s="15" t="s">
        <v>4364</v>
      </c>
      <c r="G72" s="15" t="s">
        <v>4489</v>
      </c>
      <c r="H72" s="15" t="s">
        <v>4557</v>
      </c>
      <c r="I72" s="15" t="s">
        <v>4327</v>
      </c>
      <c r="J72" s="15" t="s">
        <v>4367</v>
      </c>
      <c r="K72" s="15"/>
      <c r="L72" s="103" t="str">
        <f t="shared" si="1"/>
        <v>B-100COC-W22-100 gm Cocoa Excel White jar</v>
      </c>
      <c r="M72" s="103">
        <f t="shared" si="2"/>
        <v>7800</v>
      </c>
      <c r="N72" s="102" t="str">
        <f t="shared" si="3"/>
        <v>wk 32</v>
      </c>
    </row>
    <row r="73" ht="12.75" customHeight="1">
      <c r="A73" s="15" t="s">
        <v>4558</v>
      </c>
      <c r="B73" s="15" t="s">
        <v>3123</v>
      </c>
      <c r="C73" s="15" t="s">
        <v>4321</v>
      </c>
      <c r="D73" s="15" t="s">
        <v>3252</v>
      </c>
      <c r="E73" s="15" t="s">
        <v>4559</v>
      </c>
      <c r="F73" s="15" t="s">
        <v>4364</v>
      </c>
      <c r="G73" s="15" t="s">
        <v>4489</v>
      </c>
      <c r="H73" s="15" t="s">
        <v>4557</v>
      </c>
      <c r="I73" s="15" t="s">
        <v>4327</v>
      </c>
      <c r="J73" s="15" t="s">
        <v>4367</v>
      </c>
      <c r="K73" s="15"/>
      <c r="L73" s="103" t="str">
        <f t="shared" si="1"/>
        <v>B-100COC-W22-100 gm Cocoa Excel White jar</v>
      </c>
      <c r="M73" s="103">
        <f t="shared" si="2"/>
        <v>7800</v>
      </c>
      <c r="N73" s="102" t="str">
        <f t="shared" si="3"/>
        <v>wk 36</v>
      </c>
    </row>
    <row r="74" ht="12.75" customHeight="1">
      <c r="A74" s="15" t="s">
        <v>4560</v>
      </c>
      <c r="B74" s="15" t="s">
        <v>3123</v>
      </c>
      <c r="C74" s="15" t="s">
        <v>4321</v>
      </c>
      <c r="D74" s="15" t="s">
        <v>4561</v>
      </c>
      <c r="E74" s="15" t="s">
        <v>4562</v>
      </c>
      <c r="F74" s="15" t="s">
        <v>4364</v>
      </c>
      <c r="G74" s="15" t="s">
        <v>4563</v>
      </c>
      <c r="H74" s="15" t="s">
        <v>4564</v>
      </c>
      <c r="I74" s="15" t="s">
        <v>4327</v>
      </c>
      <c r="J74" s="15" t="s">
        <v>4367</v>
      </c>
      <c r="K74" s="15"/>
      <c r="L74" s="103" t="str">
        <f t="shared" si="1"/>
        <v>B-100COC-W22-100 gm Cocoa Excel White jar</v>
      </c>
      <c r="M74" s="103">
        <f t="shared" si="2"/>
        <v>14400</v>
      </c>
      <c r="N74" s="102" t="str">
        <f t="shared" si="3"/>
        <v>wk 45</v>
      </c>
    </row>
    <row r="75" ht="12.75" customHeight="1">
      <c r="A75" s="15" t="s">
        <v>4565</v>
      </c>
      <c r="B75" s="15" t="s">
        <v>3123</v>
      </c>
      <c r="C75" s="15" t="s">
        <v>4321</v>
      </c>
      <c r="D75" s="15" t="s">
        <v>4388</v>
      </c>
      <c r="E75" s="15" t="s">
        <v>4566</v>
      </c>
      <c r="F75" s="15" t="s">
        <v>4364</v>
      </c>
      <c r="G75" s="15" t="s">
        <v>4503</v>
      </c>
      <c r="H75" s="15" t="s">
        <v>4549</v>
      </c>
      <c r="I75" s="15" t="s">
        <v>4327</v>
      </c>
      <c r="J75" s="15" t="s">
        <v>4367</v>
      </c>
      <c r="K75" s="15"/>
      <c r="L75" s="103" t="str">
        <f t="shared" si="1"/>
        <v>B-100COC-W22-100 gm Cocoa Excel White jar</v>
      </c>
      <c r="M75" s="103">
        <f t="shared" si="2"/>
        <v>6900</v>
      </c>
      <c r="N75" s="102" t="str">
        <f t="shared" si="3"/>
        <v>wk 49</v>
      </c>
    </row>
    <row r="76" ht="12.75" customHeight="1">
      <c r="A76" s="15" t="s">
        <v>4567</v>
      </c>
      <c r="B76" s="15" t="s">
        <v>3123</v>
      </c>
      <c r="C76" s="15" t="s">
        <v>4321</v>
      </c>
      <c r="D76" s="15" t="s">
        <v>3252</v>
      </c>
      <c r="E76" s="15" t="s">
        <v>4568</v>
      </c>
      <c r="F76" s="15" t="s">
        <v>4364</v>
      </c>
      <c r="G76" s="15" t="s">
        <v>4489</v>
      </c>
      <c r="H76" s="15" t="s">
        <v>4557</v>
      </c>
      <c r="I76" s="15" t="s">
        <v>4327</v>
      </c>
      <c r="J76" s="15" t="s">
        <v>4367</v>
      </c>
      <c r="K76" s="15"/>
      <c r="L76" s="103" t="str">
        <f t="shared" si="1"/>
        <v>B-100COC-W22-100 gm Cocoa Excel White jar</v>
      </c>
      <c r="M76" s="103">
        <f t="shared" si="2"/>
        <v>7800</v>
      </c>
      <c r="N76" s="102" t="str">
        <f t="shared" si="3"/>
        <v>wk </v>
      </c>
    </row>
    <row r="77" ht="12.75" customHeight="1">
      <c r="A77" s="15" t="s">
        <v>4569</v>
      </c>
      <c r="B77" s="15" t="s">
        <v>3123</v>
      </c>
      <c r="C77" s="15" t="s">
        <v>4321</v>
      </c>
      <c r="D77" s="15" t="s">
        <v>4570</v>
      </c>
      <c r="E77" s="15" t="s">
        <v>4571</v>
      </c>
      <c r="F77" s="15" t="s">
        <v>4364</v>
      </c>
      <c r="G77" s="15" t="s">
        <v>4572</v>
      </c>
      <c r="H77" s="15" t="s">
        <v>4573</v>
      </c>
      <c r="I77" s="15" t="s">
        <v>4327</v>
      </c>
      <c r="J77" s="15" t="s">
        <v>4367</v>
      </c>
      <c r="K77" s="15"/>
      <c r="L77" s="103" t="str">
        <f t="shared" si="1"/>
        <v>B-100COC-W22-100 gm Cocoa Excel White jar</v>
      </c>
      <c r="M77" s="103">
        <f t="shared" si="2"/>
        <v>8400</v>
      </c>
      <c r="N77" s="102" t="str">
        <f t="shared" si="3"/>
        <v>wk </v>
      </c>
    </row>
    <row r="78" ht="12.75" customHeight="1">
      <c r="A78" s="15" t="s">
        <v>4338</v>
      </c>
      <c r="B78" s="15" t="s">
        <v>3123</v>
      </c>
      <c r="C78" s="15" t="s">
        <v>4321</v>
      </c>
      <c r="D78" s="15" t="s">
        <v>3150</v>
      </c>
      <c r="E78" s="15" t="s">
        <v>4574</v>
      </c>
      <c r="F78" s="15" t="s">
        <v>4364</v>
      </c>
      <c r="G78" s="15" t="s">
        <v>4459</v>
      </c>
      <c r="H78" s="15" t="s">
        <v>4529</v>
      </c>
      <c r="I78" s="15" t="s">
        <v>4327</v>
      </c>
      <c r="J78" s="15" t="s">
        <v>4367</v>
      </c>
      <c r="K78" s="15"/>
      <c r="L78" s="103" t="str">
        <f t="shared" si="1"/>
        <v>B-100COC-W22-100 gm Cocoa Excel White jar</v>
      </c>
      <c r="M78" s="103">
        <f t="shared" si="2"/>
        <v>6000</v>
      </c>
      <c r="N78" s="102" t="str">
        <f t="shared" si="3"/>
        <v>wk </v>
      </c>
    </row>
    <row r="79" ht="12.75" customHeight="1">
      <c r="A79" s="15" t="s">
        <v>4575</v>
      </c>
      <c r="B79" s="15" t="s">
        <v>3123</v>
      </c>
      <c r="C79" s="15" t="s">
        <v>4321</v>
      </c>
      <c r="D79" s="15" t="s">
        <v>3671</v>
      </c>
      <c r="E79" s="15" t="s">
        <v>4576</v>
      </c>
      <c r="F79" s="15" t="s">
        <v>4364</v>
      </c>
      <c r="G79" s="15" t="s">
        <v>4577</v>
      </c>
      <c r="H79" s="15" t="s">
        <v>4578</v>
      </c>
      <c r="I79" s="15" t="s">
        <v>4327</v>
      </c>
      <c r="J79" s="15" t="s">
        <v>4367</v>
      </c>
      <c r="K79" s="15"/>
      <c r="L79" s="103" t="str">
        <f t="shared" si="1"/>
        <v>B-100COC-W22-100 gm Cocoa Excel White jar</v>
      </c>
      <c r="M79" s="103">
        <f t="shared" si="2"/>
        <v>7200</v>
      </c>
      <c r="N79" s="102" t="str">
        <f t="shared" si="3"/>
        <v>wk </v>
      </c>
    </row>
    <row r="80" ht="12.75" customHeight="1">
      <c r="A80" s="15" t="s">
        <v>4579</v>
      </c>
      <c r="B80" s="15" t="s">
        <v>3123</v>
      </c>
      <c r="C80" s="15" t="s">
        <v>4321</v>
      </c>
      <c r="D80" s="15" t="s">
        <v>4388</v>
      </c>
      <c r="E80" s="15" t="s">
        <v>4580</v>
      </c>
      <c r="F80" s="15" t="s">
        <v>4364</v>
      </c>
      <c r="G80" s="15" t="s">
        <v>4503</v>
      </c>
      <c r="H80" s="15" t="s">
        <v>4549</v>
      </c>
      <c r="I80" s="15" t="s">
        <v>4327</v>
      </c>
      <c r="J80" s="15" t="s">
        <v>4367</v>
      </c>
      <c r="K80" s="15"/>
      <c r="L80" s="103" t="str">
        <f t="shared" si="1"/>
        <v>B-100COC-W22-100 gm Cocoa Excel White jar</v>
      </c>
      <c r="M80" s="103">
        <f t="shared" si="2"/>
        <v>6900</v>
      </c>
      <c r="N80" s="102" t="str">
        <f t="shared" si="3"/>
        <v>wk </v>
      </c>
    </row>
    <row r="81" ht="12.75" customHeight="1">
      <c r="A81" s="15" t="s">
        <v>4581</v>
      </c>
      <c r="B81" s="15" t="s">
        <v>3123</v>
      </c>
      <c r="C81" s="15" t="s">
        <v>4321</v>
      </c>
      <c r="D81" s="15" t="s">
        <v>4518</v>
      </c>
      <c r="E81" s="15" t="s">
        <v>4582</v>
      </c>
      <c r="F81" s="15" t="s">
        <v>4364</v>
      </c>
      <c r="G81" s="15" t="s">
        <v>4520</v>
      </c>
      <c r="H81" s="15" t="s">
        <v>4583</v>
      </c>
      <c r="I81" s="15" t="s">
        <v>4327</v>
      </c>
      <c r="J81" s="15" t="s">
        <v>4367</v>
      </c>
      <c r="K81" s="15"/>
      <c r="L81" s="103" t="str">
        <f t="shared" si="1"/>
        <v>B-100COC-W22-100 gm Cocoa Excel White jar</v>
      </c>
      <c r="M81" s="103">
        <f t="shared" si="2"/>
        <v>7500</v>
      </c>
      <c r="N81" s="102" t="str">
        <f t="shared" si="3"/>
        <v>wk </v>
      </c>
    </row>
    <row r="82" ht="12.75" customHeight="1">
      <c r="A82" s="15" t="s">
        <v>4584</v>
      </c>
      <c r="B82" s="15" t="s">
        <v>3123</v>
      </c>
      <c r="C82" s="15" t="s">
        <v>4321</v>
      </c>
      <c r="D82" s="15" t="s">
        <v>4585</v>
      </c>
      <c r="E82" s="15" t="s">
        <v>4586</v>
      </c>
      <c r="F82" s="15" t="s">
        <v>4364</v>
      </c>
      <c r="G82" s="15" t="s">
        <v>4587</v>
      </c>
      <c r="H82" s="15" t="s">
        <v>4588</v>
      </c>
      <c r="I82" s="15" t="s">
        <v>4327</v>
      </c>
      <c r="J82" s="15" t="s">
        <v>4367</v>
      </c>
      <c r="K82" s="15"/>
      <c r="L82" s="103" t="str">
        <f t="shared" si="1"/>
        <v>B-100COC-W22-100 gm Cocoa Excel White jar</v>
      </c>
      <c r="M82" s="103">
        <f t="shared" si="2"/>
        <v>8100</v>
      </c>
      <c r="N82" s="102" t="str">
        <f t="shared" si="3"/>
        <v>wk </v>
      </c>
    </row>
    <row r="83" ht="12.75" customHeight="1">
      <c r="A83" s="15" t="s">
        <v>4589</v>
      </c>
      <c r="B83" s="15" t="s">
        <v>3123</v>
      </c>
      <c r="C83" s="15" t="s">
        <v>4321</v>
      </c>
      <c r="D83" s="15" t="s">
        <v>4362</v>
      </c>
      <c r="E83" s="15" t="s">
        <v>4590</v>
      </c>
      <c r="F83" s="15" t="s">
        <v>4364</v>
      </c>
      <c r="G83" s="15" t="s">
        <v>4493</v>
      </c>
      <c r="H83" s="15" t="s">
        <v>4591</v>
      </c>
      <c r="I83" s="15" t="s">
        <v>4327</v>
      </c>
      <c r="J83" s="15" t="s">
        <v>4367</v>
      </c>
      <c r="K83" s="15"/>
      <c r="L83" s="103" t="str">
        <f t="shared" si="1"/>
        <v>B-100COC-W22-100 gm Cocoa Excel White jar</v>
      </c>
      <c r="M83" s="103">
        <f t="shared" si="2"/>
        <v>5400</v>
      </c>
      <c r="N83" s="102" t="str">
        <f t="shared" si="3"/>
        <v>wk </v>
      </c>
    </row>
    <row r="84" ht="12.75" customHeight="1">
      <c r="A84" s="15" t="s">
        <v>4592</v>
      </c>
      <c r="B84" s="15" t="s">
        <v>3123</v>
      </c>
      <c r="C84" s="15" t="s">
        <v>4321</v>
      </c>
      <c r="D84" s="15" t="s">
        <v>4593</v>
      </c>
      <c r="E84" s="15" t="s">
        <v>4594</v>
      </c>
      <c r="F84" s="15" t="s">
        <v>4364</v>
      </c>
      <c r="G84" s="15" t="s">
        <v>4595</v>
      </c>
      <c r="H84" s="15" t="s">
        <v>4596</v>
      </c>
      <c r="I84" s="15" t="s">
        <v>4327</v>
      </c>
      <c r="J84" s="15" t="s">
        <v>4367</v>
      </c>
      <c r="K84" s="15"/>
      <c r="L84" s="103" t="str">
        <f t="shared" si="1"/>
        <v>B-100COC-W22-100 gm Cocoa Excel White jar</v>
      </c>
      <c r="M84" s="103">
        <f t="shared" si="2"/>
        <v>15600</v>
      </c>
      <c r="N84" s="102" t="str">
        <f t="shared" si="3"/>
        <v>wk </v>
      </c>
    </row>
    <row r="85" ht="12.75" customHeight="1">
      <c r="A85" s="15" t="s">
        <v>4597</v>
      </c>
      <c r="B85" s="15" t="s">
        <v>3123</v>
      </c>
      <c r="C85" s="15" t="s">
        <v>4321</v>
      </c>
      <c r="D85" s="15" t="s">
        <v>4388</v>
      </c>
      <c r="E85" s="15" t="s">
        <v>4598</v>
      </c>
      <c r="F85" s="15" t="s">
        <v>4364</v>
      </c>
      <c r="G85" s="15" t="s">
        <v>4503</v>
      </c>
      <c r="H85" s="15" t="s">
        <v>4599</v>
      </c>
      <c r="I85" s="15" t="s">
        <v>4327</v>
      </c>
      <c r="J85" s="15" t="s">
        <v>4367</v>
      </c>
      <c r="K85" s="15"/>
      <c r="L85" s="103" t="str">
        <f t="shared" si="1"/>
        <v>B-100COC-W22-100 gm Cocoa Excel White jar</v>
      </c>
      <c r="M85" s="103">
        <f t="shared" si="2"/>
        <v>6900</v>
      </c>
      <c r="N85" s="102" t="str">
        <f t="shared" si="3"/>
        <v>wk </v>
      </c>
    </row>
    <row r="86" ht="12.75" customHeight="1">
      <c r="A86" s="15" t="s">
        <v>4600</v>
      </c>
      <c r="B86" s="15" t="s">
        <v>3123</v>
      </c>
      <c r="C86" s="15" t="s">
        <v>4321</v>
      </c>
      <c r="D86" s="15" t="s">
        <v>4497</v>
      </c>
      <c r="E86" s="15" t="s">
        <v>4601</v>
      </c>
      <c r="F86" s="15" t="s">
        <v>4364</v>
      </c>
      <c r="G86" s="15" t="s">
        <v>4499</v>
      </c>
      <c r="H86" s="15" t="s">
        <v>4602</v>
      </c>
      <c r="I86" s="15" t="s">
        <v>4327</v>
      </c>
      <c r="J86" s="15" t="s">
        <v>4367</v>
      </c>
      <c r="K86" s="15"/>
      <c r="L86" s="103" t="str">
        <f t="shared" si="1"/>
        <v>B-100COC-W22-100 gm Cocoa Excel White jar</v>
      </c>
      <c r="M86" s="103">
        <f t="shared" si="2"/>
        <v>5700</v>
      </c>
      <c r="N86" s="102" t="str">
        <f t="shared" si="3"/>
        <v>wk </v>
      </c>
    </row>
    <row r="87" ht="12.75" customHeight="1">
      <c r="A87" s="15" t="s">
        <v>4603</v>
      </c>
      <c r="B87" s="15" t="s">
        <v>3123</v>
      </c>
      <c r="C87" s="15" t="s">
        <v>4321</v>
      </c>
      <c r="D87" s="15" t="s">
        <v>4362</v>
      </c>
      <c r="E87" s="15" t="s">
        <v>4604</v>
      </c>
      <c r="F87" s="15" t="s">
        <v>4364</v>
      </c>
      <c r="G87" s="15" t="s">
        <v>4493</v>
      </c>
      <c r="H87" s="15" t="s">
        <v>4605</v>
      </c>
      <c r="I87" s="15" t="s">
        <v>4327</v>
      </c>
      <c r="J87" s="15" t="s">
        <v>4367</v>
      </c>
      <c r="K87" s="15"/>
      <c r="L87" s="103" t="str">
        <f t="shared" si="1"/>
        <v>B-100COC-W22-100 gm Cocoa Excel White jar</v>
      </c>
      <c r="M87" s="103">
        <f t="shared" si="2"/>
        <v>5400</v>
      </c>
      <c r="N87" s="102" t="str">
        <f t="shared" si="3"/>
        <v>wk </v>
      </c>
    </row>
    <row r="88" ht="12.75" customHeight="1">
      <c r="A88" s="15" t="s">
        <v>4606</v>
      </c>
      <c r="B88" s="15" t="s">
        <v>3123</v>
      </c>
      <c r="C88" s="15" t="s">
        <v>4321</v>
      </c>
      <c r="D88" s="15" t="s">
        <v>4379</v>
      </c>
      <c r="E88" s="15" t="s">
        <v>4607</v>
      </c>
      <c r="F88" s="15" t="s">
        <v>4364</v>
      </c>
      <c r="G88" s="15" t="s">
        <v>4512</v>
      </c>
      <c r="H88" s="15" t="s">
        <v>4608</v>
      </c>
      <c r="I88" s="15" t="s">
        <v>4327</v>
      </c>
      <c r="J88" s="15" t="s">
        <v>4367</v>
      </c>
      <c r="K88" s="15"/>
      <c r="L88" s="103" t="str">
        <f t="shared" si="1"/>
        <v>B-100COC-W22-100 gm Cocoa Excel White jar</v>
      </c>
      <c r="M88" s="103">
        <f t="shared" si="2"/>
        <v>6600</v>
      </c>
      <c r="N88" s="102" t="str">
        <f t="shared" si="3"/>
        <v>wk </v>
      </c>
    </row>
    <row r="89" ht="12.75" customHeight="1">
      <c r="A89" s="15" t="s">
        <v>4609</v>
      </c>
      <c r="B89" s="15" t="s">
        <v>3123</v>
      </c>
      <c r="C89" s="15" t="s">
        <v>4321</v>
      </c>
      <c r="D89" s="15" t="s">
        <v>3252</v>
      </c>
      <c r="E89" s="15" t="s">
        <v>4610</v>
      </c>
      <c r="F89" s="15" t="s">
        <v>4364</v>
      </c>
      <c r="G89" s="15" t="s">
        <v>4489</v>
      </c>
      <c r="H89" s="15" t="s">
        <v>4611</v>
      </c>
      <c r="I89" s="15" t="s">
        <v>4327</v>
      </c>
      <c r="J89" s="15" t="s">
        <v>4367</v>
      </c>
      <c r="K89" s="15"/>
      <c r="L89" s="103" t="str">
        <f t="shared" si="1"/>
        <v>B-100COC-W22-100 gm Cocoa Excel White jar</v>
      </c>
      <c r="M89" s="103">
        <f t="shared" si="2"/>
        <v>7800</v>
      </c>
      <c r="N89" s="102" t="str">
        <f t="shared" si="3"/>
        <v>wk 6</v>
      </c>
    </row>
    <row r="90" ht="12.75" customHeight="1">
      <c r="A90" s="15" t="s">
        <v>4612</v>
      </c>
      <c r="B90" s="15" t="s">
        <v>3123</v>
      </c>
      <c r="C90" s="15" t="s">
        <v>4321</v>
      </c>
      <c r="D90" s="15" t="s">
        <v>3247</v>
      </c>
      <c r="E90" s="15" t="s">
        <v>4613</v>
      </c>
      <c r="F90" s="15" t="s">
        <v>4364</v>
      </c>
      <c r="G90" s="15" t="s">
        <v>4614</v>
      </c>
      <c r="H90" s="15" t="s">
        <v>4615</v>
      </c>
      <c r="I90" s="15" t="s">
        <v>4327</v>
      </c>
      <c r="J90" s="15" t="s">
        <v>4367</v>
      </c>
      <c r="K90" s="15"/>
      <c r="L90" s="103" t="str">
        <f t="shared" si="1"/>
        <v>B-100COC-W22-100 gm Cocoa Excel White jar</v>
      </c>
      <c r="M90" s="103">
        <f t="shared" si="2"/>
        <v>2100</v>
      </c>
      <c r="N90" s="102" t="str">
        <f t="shared" si="3"/>
        <v>wk 10</v>
      </c>
    </row>
    <row r="91" ht="12.75" customHeight="1">
      <c r="A91" s="15" t="s">
        <v>4616</v>
      </c>
      <c r="B91" s="15" t="s">
        <v>3123</v>
      </c>
      <c r="C91" s="15" t="s">
        <v>4321</v>
      </c>
      <c r="D91" s="15" t="s">
        <v>4497</v>
      </c>
      <c r="E91" s="15" t="s">
        <v>4617</v>
      </c>
      <c r="F91" s="15" t="s">
        <v>4364</v>
      </c>
      <c r="G91" s="15" t="s">
        <v>4499</v>
      </c>
      <c r="H91" s="15" t="s">
        <v>4618</v>
      </c>
      <c r="I91" s="15" t="s">
        <v>4327</v>
      </c>
      <c r="J91" s="15" t="s">
        <v>4367</v>
      </c>
      <c r="K91" s="15"/>
      <c r="L91" s="103" t="str">
        <f t="shared" si="1"/>
        <v>B-100COC-W22-100 gm Cocoa Excel White jar</v>
      </c>
      <c r="M91" s="103">
        <f t="shared" si="2"/>
        <v>5700</v>
      </c>
      <c r="N91" s="102" t="str">
        <f t="shared" si="3"/>
        <v>wk 14</v>
      </c>
    </row>
    <row r="92" ht="12.75" customHeight="1">
      <c r="A92" s="15" t="s">
        <v>4619</v>
      </c>
      <c r="B92" s="15" t="s">
        <v>3123</v>
      </c>
      <c r="C92" s="15" t="s">
        <v>4321</v>
      </c>
      <c r="D92" s="15" t="s">
        <v>3228</v>
      </c>
      <c r="E92" s="15" t="s">
        <v>4620</v>
      </c>
      <c r="F92" s="15" t="s">
        <v>4364</v>
      </c>
      <c r="G92" s="15" t="s">
        <v>4621</v>
      </c>
      <c r="H92" s="15" t="s">
        <v>4622</v>
      </c>
      <c r="I92" s="15" t="s">
        <v>4327</v>
      </c>
      <c r="J92" s="15" t="s">
        <v>4367</v>
      </c>
      <c r="K92" s="15"/>
      <c r="L92" s="103" t="str">
        <f t="shared" si="1"/>
        <v>B-100COC-W22-100 gm Cocoa Excel White jar</v>
      </c>
      <c r="M92" s="103">
        <f t="shared" si="2"/>
        <v>600</v>
      </c>
      <c r="N92" s="102" t="str">
        <f t="shared" si="3"/>
        <v>wk 19</v>
      </c>
    </row>
    <row r="93" ht="12.75" customHeight="1">
      <c r="A93" s="15" t="s">
        <v>4619</v>
      </c>
      <c r="B93" s="15" t="s">
        <v>3123</v>
      </c>
      <c r="C93" s="15" t="s">
        <v>4321</v>
      </c>
      <c r="D93" s="15" t="s">
        <v>4388</v>
      </c>
      <c r="E93" s="15" t="s">
        <v>4623</v>
      </c>
      <c r="F93" s="15" t="s">
        <v>4364</v>
      </c>
      <c r="G93" s="15" t="s">
        <v>4503</v>
      </c>
      <c r="H93" s="15" t="s">
        <v>4624</v>
      </c>
      <c r="I93" s="15" t="s">
        <v>4327</v>
      </c>
      <c r="J93" s="15" t="s">
        <v>4546</v>
      </c>
      <c r="K93" s="15"/>
      <c r="L93" s="103" t="str">
        <f t="shared" si="1"/>
        <v>B-100COC-W22-100 gm Cocoa Excel White jar</v>
      </c>
      <c r="M93" s="103">
        <f t="shared" si="2"/>
        <v>6900</v>
      </c>
      <c r="N93" s="102" t="str">
        <f t="shared" si="3"/>
        <v>wk 19</v>
      </c>
    </row>
    <row r="94" ht="12.75" customHeight="1">
      <c r="A94" s="15" t="s">
        <v>4625</v>
      </c>
      <c r="B94" s="15" t="s">
        <v>3123</v>
      </c>
      <c r="C94" s="15" t="s">
        <v>4321</v>
      </c>
      <c r="D94" s="15" t="s">
        <v>4483</v>
      </c>
      <c r="E94" s="15" t="s">
        <v>4626</v>
      </c>
      <c r="F94" s="15" t="s">
        <v>4364</v>
      </c>
      <c r="G94" s="15" t="s">
        <v>4485</v>
      </c>
      <c r="H94" s="15" t="s">
        <v>4627</v>
      </c>
      <c r="I94" s="15" t="s">
        <v>4327</v>
      </c>
      <c r="J94" s="15" t="s">
        <v>4546</v>
      </c>
      <c r="K94" s="15"/>
      <c r="L94" s="103" t="str">
        <f t="shared" si="1"/>
        <v>B-100COC-W22-100 gm Cocoa Excel White jar</v>
      </c>
      <c r="M94" s="103">
        <f t="shared" si="2"/>
        <v>6300</v>
      </c>
      <c r="N94" s="102" t="str">
        <f t="shared" si="3"/>
        <v>wk 23</v>
      </c>
    </row>
    <row r="95" ht="12.75" customHeight="1">
      <c r="A95" s="15" t="s">
        <v>4628</v>
      </c>
      <c r="B95" s="15" t="s">
        <v>3123</v>
      </c>
      <c r="C95" s="15" t="s">
        <v>4321</v>
      </c>
      <c r="D95" s="15" t="s">
        <v>4497</v>
      </c>
      <c r="E95" s="15" t="s">
        <v>4629</v>
      </c>
      <c r="F95" s="15" t="s">
        <v>4364</v>
      </c>
      <c r="G95" s="15" t="s">
        <v>4499</v>
      </c>
      <c r="H95" s="15" t="s">
        <v>4630</v>
      </c>
      <c r="I95" s="15" t="s">
        <v>4327</v>
      </c>
      <c r="J95" s="15" t="s">
        <v>4546</v>
      </c>
      <c r="K95" s="15"/>
      <c r="L95" s="103" t="str">
        <f t="shared" si="1"/>
        <v>B-100COC-W22-100 gm Cocoa Excel White jar</v>
      </c>
      <c r="M95" s="103">
        <f t="shared" si="2"/>
        <v>5700</v>
      </c>
      <c r="N95" s="102" t="str">
        <f t="shared" si="3"/>
        <v>wk 27</v>
      </c>
    </row>
    <row r="96" ht="12.75" customHeight="1">
      <c r="A96" s="15" t="s">
        <v>4631</v>
      </c>
      <c r="B96" s="15" t="s">
        <v>3123</v>
      </c>
      <c r="C96" s="15" t="s">
        <v>4321</v>
      </c>
      <c r="D96" s="15" t="s">
        <v>4632</v>
      </c>
      <c r="E96" s="15" t="s">
        <v>4633</v>
      </c>
      <c r="F96" s="15" t="s">
        <v>4364</v>
      </c>
      <c r="G96" s="15" t="s">
        <v>4634</v>
      </c>
      <c r="H96" s="15" t="s">
        <v>4635</v>
      </c>
      <c r="I96" s="15" t="s">
        <v>4327</v>
      </c>
      <c r="J96" s="15" t="s">
        <v>4546</v>
      </c>
      <c r="K96" s="15"/>
      <c r="L96" s="103" t="str">
        <f t="shared" si="1"/>
        <v>B-100COC-W22-100 gm Cocoa Excel White jar</v>
      </c>
      <c r="M96" s="103">
        <f t="shared" si="2"/>
        <v>21000</v>
      </c>
      <c r="N96" s="102" t="str">
        <f t="shared" si="3"/>
        <v>wk 40</v>
      </c>
    </row>
    <row r="97" ht="12.75" customHeight="1">
      <c r="A97" s="15" t="s">
        <v>4636</v>
      </c>
      <c r="B97" s="15" t="s">
        <v>3123</v>
      </c>
      <c r="C97" s="15" t="s">
        <v>4321</v>
      </c>
      <c r="D97" s="15" t="s">
        <v>4362</v>
      </c>
      <c r="E97" s="15" t="s">
        <v>4637</v>
      </c>
      <c r="F97" s="15" t="s">
        <v>4364</v>
      </c>
      <c r="G97" s="15" t="s">
        <v>4493</v>
      </c>
      <c r="H97" s="15" t="s">
        <v>4638</v>
      </c>
      <c r="I97" s="15" t="s">
        <v>4327</v>
      </c>
      <c r="J97" s="15" t="s">
        <v>4546</v>
      </c>
      <c r="K97" s="15"/>
      <c r="L97" s="103" t="str">
        <f t="shared" si="1"/>
        <v>B-100COC-W22-100 gm Cocoa Excel White jar</v>
      </c>
      <c r="M97" s="103">
        <f t="shared" si="2"/>
        <v>5400</v>
      </c>
      <c r="N97" s="102" t="str">
        <f t="shared" si="3"/>
        <v>wk 45</v>
      </c>
    </row>
    <row r="98" ht="12.75" customHeight="1">
      <c r="A98" s="15" t="s">
        <v>4639</v>
      </c>
      <c r="B98" s="15" t="s">
        <v>3123</v>
      </c>
      <c r="C98" s="15" t="s">
        <v>4321</v>
      </c>
      <c r="D98" s="15" t="s">
        <v>3150</v>
      </c>
      <c r="E98" s="15" t="s">
        <v>4640</v>
      </c>
      <c r="F98" s="15" t="s">
        <v>4364</v>
      </c>
      <c r="G98" s="15" t="s">
        <v>4459</v>
      </c>
      <c r="H98" s="15" t="s">
        <v>4641</v>
      </c>
      <c r="I98" s="15" t="s">
        <v>4327</v>
      </c>
      <c r="J98" s="15" t="s">
        <v>4546</v>
      </c>
      <c r="K98" s="15"/>
      <c r="L98" s="103" t="str">
        <f t="shared" si="1"/>
        <v>B-100COC-W22-100 gm Cocoa Excel White jar</v>
      </c>
      <c r="M98" s="103">
        <f t="shared" si="2"/>
        <v>6000</v>
      </c>
      <c r="N98" s="102" t="str">
        <f t="shared" si="3"/>
        <v>wk 49</v>
      </c>
    </row>
    <row r="99" ht="12.75" customHeight="1">
      <c r="A99" s="15" t="s">
        <v>4642</v>
      </c>
      <c r="B99" s="15" t="s">
        <v>3123</v>
      </c>
      <c r="C99" s="15" t="s">
        <v>4321</v>
      </c>
      <c r="D99" s="15" t="s">
        <v>4379</v>
      </c>
      <c r="E99" s="15" t="s">
        <v>4643</v>
      </c>
      <c r="F99" s="15" t="s">
        <v>4364</v>
      </c>
      <c r="G99" s="15" t="s">
        <v>4512</v>
      </c>
      <c r="H99" s="15" t="s">
        <v>4644</v>
      </c>
      <c r="I99" s="15" t="s">
        <v>4327</v>
      </c>
      <c r="J99" s="15" t="s">
        <v>4546</v>
      </c>
      <c r="K99" s="15"/>
      <c r="L99" s="103" t="str">
        <f t="shared" si="1"/>
        <v>B-100COC-W22-100 gm Cocoa Excel White jar</v>
      </c>
      <c r="M99" s="103">
        <f t="shared" si="2"/>
        <v>6600</v>
      </c>
      <c r="N99" s="102" t="str">
        <f t="shared" si="3"/>
        <v>wk </v>
      </c>
    </row>
    <row r="100" ht="12.75" customHeight="1">
      <c r="A100" s="15" t="s">
        <v>4645</v>
      </c>
      <c r="B100" s="15" t="s">
        <v>3123</v>
      </c>
      <c r="C100" s="15" t="s">
        <v>4321</v>
      </c>
      <c r="D100" s="15" t="s">
        <v>4483</v>
      </c>
      <c r="E100" s="15" t="s">
        <v>4646</v>
      </c>
      <c r="F100" s="15" t="s">
        <v>4364</v>
      </c>
      <c r="G100" s="15" t="s">
        <v>4485</v>
      </c>
      <c r="H100" s="15" t="s">
        <v>4647</v>
      </c>
      <c r="I100" s="15" t="s">
        <v>4327</v>
      </c>
      <c r="J100" s="15" t="s">
        <v>4546</v>
      </c>
      <c r="K100" s="15"/>
      <c r="L100" s="103" t="str">
        <f t="shared" si="1"/>
        <v>B-100COC-W22-100 gm Cocoa Excel White jar</v>
      </c>
      <c r="M100" s="103">
        <f t="shared" si="2"/>
        <v>6300</v>
      </c>
      <c r="N100" s="102" t="str">
        <f t="shared" si="3"/>
        <v>wk </v>
      </c>
    </row>
    <row r="101" ht="12.75" customHeight="1">
      <c r="A101" s="15" t="s">
        <v>4648</v>
      </c>
      <c r="B101" s="15" t="s">
        <v>3123</v>
      </c>
      <c r="C101" s="15" t="s">
        <v>4321</v>
      </c>
      <c r="D101" s="15" t="s">
        <v>3616</v>
      </c>
      <c r="E101" s="15" t="s">
        <v>4649</v>
      </c>
      <c r="F101" s="15" t="s">
        <v>4364</v>
      </c>
      <c r="G101" s="15" t="s">
        <v>4650</v>
      </c>
      <c r="H101" s="15" t="s">
        <v>4651</v>
      </c>
      <c r="I101" s="15" t="s">
        <v>4327</v>
      </c>
      <c r="J101" s="15" t="s">
        <v>4546</v>
      </c>
      <c r="K101" s="15"/>
      <c r="L101" s="103" t="str">
        <f t="shared" si="1"/>
        <v>B-100COC-W22-100 gm Cocoa Excel White jar</v>
      </c>
      <c r="M101" s="103">
        <f t="shared" si="2"/>
        <v>3300</v>
      </c>
      <c r="N101" s="102" t="str">
        <f t="shared" si="3"/>
        <v>wk </v>
      </c>
    </row>
    <row r="102" ht="12.75" customHeight="1">
      <c r="A102" s="15" t="s">
        <v>4652</v>
      </c>
      <c r="B102" s="15" t="s">
        <v>3123</v>
      </c>
      <c r="C102" s="15" t="s">
        <v>4321</v>
      </c>
      <c r="D102" s="15" t="s">
        <v>3958</v>
      </c>
      <c r="E102" s="15" t="s">
        <v>4653</v>
      </c>
      <c r="F102" s="15" t="s">
        <v>4364</v>
      </c>
      <c r="G102" s="15" t="s">
        <v>4654</v>
      </c>
      <c r="H102" s="15" t="s">
        <v>4655</v>
      </c>
      <c r="I102" s="15" t="s">
        <v>4327</v>
      </c>
      <c r="J102" s="15" t="s">
        <v>4546</v>
      </c>
      <c r="K102" s="15"/>
      <c r="L102" s="103" t="str">
        <f t="shared" si="1"/>
        <v>B-100COC-W22-100 gm Cocoa Excel White jar</v>
      </c>
      <c r="M102" s="103">
        <f t="shared" si="2"/>
        <v>2400</v>
      </c>
      <c r="N102" s="102" t="str">
        <f t="shared" si="3"/>
        <v>wk </v>
      </c>
    </row>
    <row r="103" ht="12.75" customHeight="1">
      <c r="A103" s="15" t="s">
        <v>4656</v>
      </c>
      <c r="B103" s="15" t="s">
        <v>3123</v>
      </c>
      <c r="C103" s="15" t="s">
        <v>4321</v>
      </c>
      <c r="D103" s="15" t="s">
        <v>4388</v>
      </c>
      <c r="E103" s="15" t="s">
        <v>4657</v>
      </c>
      <c r="F103" s="15" t="s">
        <v>4364</v>
      </c>
      <c r="G103" s="15" t="s">
        <v>4503</v>
      </c>
      <c r="H103" s="15" t="s">
        <v>4658</v>
      </c>
      <c r="I103" s="15" t="s">
        <v>4327</v>
      </c>
      <c r="J103" s="15" t="s">
        <v>4546</v>
      </c>
      <c r="K103" s="15"/>
      <c r="L103" s="103" t="str">
        <f t="shared" si="1"/>
        <v>B-100COC-W22-100 gm Cocoa Excel White jar</v>
      </c>
      <c r="M103" s="103">
        <f t="shared" si="2"/>
        <v>6900</v>
      </c>
      <c r="N103" s="102" t="str">
        <f t="shared" si="3"/>
        <v>wk </v>
      </c>
    </row>
    <row r="104" ht="12.75" customHeight="1">
      <c r="A104" s="15" t="s">
        <v>4659</v>
      </c>
      <c r="B104" s="15" t="s">
        <v>3123</v>
      </c>
      <c r="C104" s="15" t="s">
        <v>4321</v>
      </c>
      <c r="D104" s="15" t="s">
        <v>4379</v>
      </c>
      <c r="E104" s="15" t="s">
        <v>4660</v>
      </c>
      <c r="F104" s="15" t="s">
        <v>4364</v>
      </c>
      <c r="G104" s="15" t="s">
        <v>4512</v>
      </c>
      <c r="H104" s="15" t="s">
        <v>4661</v>
      </c>
      <c r="I104" s="15" t="s">
        <v>4327</v>
      </c>
      <c r="J104" s="15" t="s">
        <v>4546</v>
      </c>
      <c r="K104" s="15"/>
      <c r="L104" s="103" t="str">
        <f t="shared" si="1"/>
        <v>B-100COC-W22-100 gm Cocoa Excel White jar</v>
      </c>
      <c r="M104" s="103">
        <f t="shared" si="2"/>
        <v>6600</v>
      </c>
      <c r="N104" s="102" t="str">
        <f t="shared" si="3"/>
        <v>wk </v>
      </c>
    </row>
    <row r="105" ht="12.75" customHeight="1">
      <c r="A105" s="15" t="s">
        <v>4662</v>
      </c>
      <c r="B105" s="15" t="s">
        <v>3123</v>
      </c>
      <c r="C105" s="15" t="s">
        <v>4321</v>
      </c>
      <c r="D105" s="15" t="s">
        <v>4497</v>
      </c>
      <c r="E105" s="15" t="s">
        <v>4663</v>
      </c>
      <c r="F105" s="15" t="s">
        <v>4364</v>
      </c>
      <c r="G105" s="15" t="s">
        <v>4499</v>
      </c>
      <c r="H105" s="15" t="s">
        <v>4664</v>
      </c>
      <c r="I105" s="15" t="s">
        <v>4327</v>
      </c>
      <c r="J105" s="15" t="s">
        <v>4546</v>
      </c>
      <c r="K105" s="15"/>
      <c r="L105" s="103" t="str">
        <f t="shared" si="1"/>
        <v>B-100COC-W22-100 gm Cocoa Excel White jar</v>
      </c>
      <c r="M105" s="103">
        <f t="shared" si="2"/>
        <v>5700</v>
      </c>
      <c r="N105" s="102" t="str">
        <f t="shared" si="3"/>
        <v>wk </v>
      </c>
    </row>
    <row r="106" ht="12.75" customHeight="1">
      <c r="A106" s="15" t="s">
        <v>4665</v>
      </c>
      <c r="B106" s="15" t="s">
        <v>3123</v>
      </c>
      <c r="C106" s="15" t="s">
        <v>4321</v>
      </c>
      <c r="D106" s="15" t="s">
        <v>4666</v>
      </c>
      <c r="E106" s="15" t="s">
        <v>4667</v>
      </c>
      <c r="F106" s="15" t="s">
        <v>4364</v>
      </c>
      <c r="G106" s="15" t="s">
        <v>4668</v>
      </c>
      <c r="H106" s="15" t="s">
        <v>4669</v>
      </c>
      <c r="I106" s="15" t="s">
        <v>4327</v>
      </c>
      <c r="J106" s="15" t="s">
        <v>4546</v>
      </c>
      <c r="K106" s="15"/>
      <c r="L106" s="103" t="str">
        <f t="shared" si="1"/>
        <v>B-100COC-W22-100 gm Cocoa Excel White jar</v>
      </c>
      <c r="M106" s="103">
        <f t="shared" si="2"/>
        <v>15300</v>
      </c>
      <c r="N106" s="102" t="str">
        <f t="shared" si="3"/>
        <v>wk </v>
      </c>
    </row>
    <row r="107" ht="12.75" customHeight="1">
      <c r="A107" s="15" t="s">
        <v>4670</v>
      </c>
      <c r="B107" s="15" t="s">
        <v>3123</v>
      </c>
      <c r="C107" s="15" t="s">
        <v>4321</v>
      </c>
      <c r="D107" s="15" t="s">
        <v>4374</v>
      </c>
      <c r="E107" s="15" t="s">
        <v>4671</v>
      </c>
      <c r="F107" s="15" t="s">
        <v>4364</v>
      </c>
      <c r="G107" s="15" t="s">
        <v>4473</v>
      </c>
      <c r="H107" s="15" t="s">
        <v>4672</v>
      </c>
      <c r="I107" s="15" t="s">
        <v>4327</v>
      </c>
      <c r="J107" s="15" t="s">
        <v>4546</v>
      </c>
      <c r="K107" s="15"/>
      <c r="L107" s="103" t="str">
        <f t="shared" si="1"/>
        <v>B-100COC-W22-100 gm Cocoa Excel White jar</v>
      </c>
      <c r="M107" s="103">
        <f t="shared" si="2"/>
        <v>4800</v>
      </c>
      <c r="N107" s="102" t="str">
        <f t="shared" si="3"/>
        <v>wk </v>
      </c>
    </row>
    <row r="108" ht="12.75" customHeight="1">
      <c r="A108" s="15" t="s">
        <v>4673</v>
      </c>
      <c r="B108" s="15" t="s">
        <v>3123</v>
      </c>
      <c r="C108" s="15" t="s">
        <v>4321</v>
      </c>
      <c r="D108" s="15" t="s">
        <v>4388</v>
      </c>
      <c r="E108" s="15" t="s">
        <v>4674</v>
      </c>
      <c r="F108" s="15" t="s">
        <v>4364</v>
      </c>
      <c r="G108" s="15" t="s">
        <v>4503</v>
      </c>
      <c r="H108" s="15" t="s">
        <v>4658</v>
      </c>
      <c r="I108" s="15" t="s">
        <v>4327</v>
      </c>
      <c r="J108" s="15" t="s">
        <v>4546</v>
      </c>
      <c r="K108" s="15"/>
      <c r="L108" s="103" t="str">
        <f t="shared" si="1"/>
        <v>B-100COC-W22-100 gm Cocoa Excel White jar</v>
      </c>
      <c r="M108" s="103">
        <f t="shared" si="2"/>
        <v>6900</v>
      </c>
      <c r="N108" s="102" t="str">
        <f t="shared" si="3"/>
        <v>wk </v>
      </c>
    </row>
    <row r="109" ht="12.75" customHeight="1">
      <c r="A109" s="15" t="s">
        <v>4675</v>
      </c>
      <c r="B109" s="15" t="s">
        <v>3123</v>
      </c>
      <c r="C109" s="15" t="s">
        <v>4321</v>
      </c>
      <c r="D109" s="15" t="s">
        <v>3252</v>
      </c>
      <c r="E109" s="15" t="s">
        <v>4676</v>
      </c>
      <c r="F109" s="15" t="s">
        <v>4364</v>
      </c>
      <c r="G109" s="15" t="s">
        <v>4489</v>
      </c>
      <c r="H109" s="15" t="s">
        <v>4677</v>
      </c>
      <c r="I109" s="15" t="s">
        <v>4327</v>
      </c>
      <c r="J109" s="15" t="s">
        <v>4546</v>
      </c>
      <c r="K109" s="15"/>
      <c r="L109" s="103" t="str">
        <f t="shared" si="1"/>
        <v>B-100COC-W22-100 gm Cocoa Excel White jar</v>
      </c>
      <c r="M109" s="103">
        <f t="shared" si="2"/>
        <v>7800</v>
      </c>
      <c r="N109" s="102" t="str">
        <f t="shared" si="3"/>
        <v>wk </v>
      </c>
    </row>
    <row r="110" ht="12.75" customHeight="1">
      <c r="A110" s="15" t="s">
        <v>4678</v>
      </c>
      <c r="B110" s="15" t="s">
        <v>3123</v>
      </c>
      <c r="C110" s="15" t="s">
        <v>4321</v>
      </c>
      <c r="D110" s="15" t="s">
        <v>4483</v>
      </c>
      <c r="E110" s="15" t="s">
        <v>4679</v>
      </c>
      <c r="F110" s="15" t="s">
        <v>4364</v>
      </c>
      <c r="G110" s="15" t="s">
        <v>4485</v>
      </c>
      <c r="H110" s="15" t="s">
        <v>4680</v>
      </c>
      <c r="I110" s="15" t="s">
        <v>4327</v>
      </c>
      <c r="J110" s="15" t="s">
        <v>4546</v>
      </c>
      <c r="K110" s="15"/>
      <c r="L110" s="103" t="str">
        <f t="shared" si="1"/>
        <v>B-100COC-W22-100 gm Cocoa Excel White jar</v>
      </c>
      <c r="M110" s="103">
        <f t="shared" si="2"/>
        <v>6300</v>
      </c>
      <c r="N110" s="102" t="str">
        <f t="shared" si="3"/>
        <v>wk </v>
      </c>
    </row>
    <row r="111" ht="12.75" customHeight="1">
      <c r="A111" s="15" t="s">
        <v>4681</v>
      </c>
      <c r="B111" s="15" t="s">
        <v>3123</v>
      </c>
      <c r="C111" s="15" t="s">
        <v>4321</v>
      </c>
      <c r="D111" s="15" t="s">
        <v>4518</v>
      </c>
      <c r="E111" s="15" t="s">
        <v>4682</v>
      </c>
      <c r="F111" s="15" t="s">
        <v>4364</v>
      </c>
      <c r="G111" s="15" t="s">
        <v>4520</v>
      </c>
      <c r="H111" s="15" t="s">
        <v>4683</v>
      </c>
      <c r="I111" s="15" t="s">
        <v>4327</v>
      </c>
      <c r="J111" s="15" t="s">
        <v>4546</v>
      </c>
      <c r="K111" s="15"/>
      <c r="L111" s="103" t="str">
        <f t="shared" si="1"/>
        <v>B-100COC-W22-100 gm Cocoa Excel White jar</v>
      </c>
      <c r="M111" s="103">
        <f t="shared" si="2"/>
        <v>7500</v>
      </c>
      <c r="N111" s="102" t="str">
        <f t="shared" si="3"/>
        <v>wk </v>
      </c>
    </row>
    <row r="112" ht="12.75" customHeight="1">
      <c r="A112" s="15" t="s">
        <v>4684</v>
      </c>
      <c r="B112" s="15" t="s">
        <v>3123</v>
      </c>
      <c r="C112" s="15" t="s">
        <v>4321</v>
      </c>
      <c r="D112" s="15" t="s">
        <v>3919</v>
      </c>
      <c r="E112" s="15" t="s">
        <v>4685</v>
      </c>
      <c r="F112" s="15" t="s">
        <v>4364</v>
      </c>
      <c r="G112" s="15" t="s">
        <v>4686</v>
      </c>
      <c r="H112" s="15" t="s">
        <v>4687</v>
      </c>
      <c r="I112" s="15" t="s">
        <v>4327</v>
      </c>
      <c r="J112" s="15" t="s">
        <v>4546</v>
      </c>
      <c r="K112" s="15"/>
      <c r="L112" s="103" t="str">
        <f t="shared" si="1"/>
        <v>B-100COC-W22-100 gm Cocoa Excel White jar</v>
      </c>
      <c r="M112" s="103">
        <f t="shared" si="2"/>
        <v>11400</v>
      </c>
      <c r="N112" s="102" t="str">
        <f t="shared" si="3"/>
        <v>wk </v>
      </c>
    </row>
    <row r="113" ht="12.75" customHeight="1">
      <c r="A113" s="15" t="s">
        <v>4684</v>
      </c>
      <c r="B113" s="15" t="s">
        <v>3123</v>
      </c>
      <c r="C113" s="15" t="s">
        <v>4321</v>
      </c>
      <c r="D113" s="15" t="s">
        <v>4688</v>
      </c>
      <c r="E113" s="15" t="s">
        <v>4689</v>
      </c>
      <c r="F113" s="15" t="s">
        <v>4364</v>
      </c>
      <c r="G113" s="15" t="s">
        <v>4690</v>
      </c>
      <c r="H113" s="15" t="s">
        <v>4691</v>
      </c>
      <c r="I113" s="15" t="s">
        <v>4327</v>
      </c>
      <c r="J113" s="15" t="s">
        <v>4546</v>
      </c>
      <c r="K113" s="15"/>
      <c r="L113" s="103" t="str">
        <f t="shared" si="1"/>
        <v>B-100COC-W22-100 gm Cocoa Excel White jar</v>
      </c>
      <c r="M113" s="103">
        <f t="shared" si="2"/>
        <v>3900</v>
      </c>
      <c r="N113" s="102" t="str">
        <f t="shared" si="3"/>
        <v>wk </v>
      </c>
    </row>
    <row r="114" ht="12.75" customHeight="1">
      <c r="A114" s="15" t="s">
        <v>4692</v>
      </c>
      <c r="B114" s="15" t="s">
        <v>3123</v>
      </c>
      <c r="C114" s="15" t="s">
        <v>4321</v>
      </c>
      <c r="D114" s="15" t="s">
        <v>3150</v>
      </c>
      <c r="E114" s="15" t="s">
        <v>4693</v>
      </c>
      <c r="F114" s="15" t="s">
        <v>4364</v>
      </c>
      <c r="G114" s="15" t="s">
        <v>4459</v>
      </c>
      <c r="H114" s="15" t="s">
        <v>4694</v>
      </c>
      <c r="I114" s="15" t="s">
        <v>4327</v>
      </c>
      <c r="J114" s="15" t="s">
        <v>4546</v>
      </c>
      <c r="K114" s="15"/>
      <c r="L114" s="103" t="str">
        <f t="shared" si="1"/>
        <v>B-100COC-W22-100 gm Cocoa Excel White jar</v>
      </c>
      <c r="M114" s="103">
        <f t="shared" si="2"/>
        <v>6000</v>
      </c>
      <c r="N114" s="102" t="str">
        <f t="shared" si="3"/>
        <v>wk 2</v>
      </c>
    </row>
    <row r="115" ht="12.75" customHeight="1">
      <c r="A115" s="15" t="s">
        <v>4695</v>
      </c>
      <c r="B115" s="15" t="s">
        <v>3123</v>
      </c>
      <c r="C115" s="15" t="s">
        <v>4321</v>
      </c>
      <c r="D115" s="15" t="s">
        <v>3671</v>
      </c>
      <c r="E115" s="15" t="s">
        <v>4696</v>
      </c>
      <c r="F115" s="15" t="s">
        <v>4364</v>
      </c>
      <c r="G115" s="15" t="s">
        <v>4577</v>
      </c>
      <c r="H115" s="15" t="s">
        <v>4697</v>
      </c>
      <c r="I115" s="15" t="s">
        <v>4327</v>
      </c>
      <c r="J115" s="15" t="s">
        <v>4546</v>
      </c>
      <c r="K115" s="15"/>
      <c r="L115" s="103" t="str">
        <f t="shared" si="1"/>
        <v>B-100COC-W22-100 gm Cocoa Excel White jar</v>
      </c>
      <c r="M115" s="103">
        <f t="shared" si="2"/>
        <v>7200</v>
      </c>
      <c r="N115" s="102" t="str">
        <f t="shared" si="3"/>
        <v>wk 6</v>
      </c>
    </row>
    <row r="116" ht="12.75" customHeight="1">
      <c r="A116" s="15" t="s">
        <v>4698</v>
      </c>
      <c r="B116" s="15" t="s">
        <v>3123</v>
      </c>
      <c r="C116" s="15" t="s">
        <v>4321</v>
      </c>
      <c r="D116" s="15" t="s">
        <v>3671</v>
      </c>
      <c r="E116" s="15" t="s">
        <v>4699</v>
      </c>
      <c r="F116" s="15" t="s">
        <v>4364</v>
      </c>
      <c r="G116" s="15" t="s">
        <v>4577</v>
      </c>
      <c r="H116" s="15" t="s">
        <v>4697</v>
      </c>
      <c r="I116" s="15" t="s">
        <v>4327</v>
      </c>
      <c r="J116" s="15" t="s">
        <v>4546</v>
      </c>
      <c r="K116" s="15"/>
      <c r="L116" s="103" t="str">
        <f t="shared" si="1"/>
        <v>B-100COC-W22-100 gm Cocoa Excel White jar</v>
      </c>
      <c r="M116" s="103">
        <f t="shared" si="2"/>
        <v>7200</v>
      </c>
      <c r="N116" s="102" t="str">
        <f t="shared" si="3"/>
        <v>wk 10</v>
      </c>
    </row>
    <row r="117" ht="12.75" customHeight="1">
      <c r="A117" s="15" t="s">
        <v>4700</v>
      </c>
      <c r="B117" s="15" t="s">
        <v>3123</v>
      </c>
      <c r="C117" s="15" t="s">
        <v>4321</v>
      </c>
      <c r="D117" s="15" t="s">
        <v>4497</v>
      </c>
      <c r="E117" s="15" t="s">
        <v>4701</v>
      </c>
      <c r="F117" s="15" t="s">
        <v>4364</v>
      </c>
      <c r="G117" s="15" t="s">
        <v>4499</v>
      </c>
      <c r="H117" s="15" t="s">
        <v>4702</v>
      </c>
      <c r="I117" s="15" t="s">
        <v>4327</v>
      </c>
      <c r="J117" s="15" t="s">
        <v>4546</v>
      </c>
      <c r="K117" s="15"/>
      <c r="L117" s="103" t="str">
        <f t="shared" si="1"/>
        <v>B-100COC-W22-100 gm Cocoa Excel White jar</v>
      </c>
      <c r="M117" s="103">
        <f t="shared" si="2"/>
        <v>5700</v>
      </c>
      <c r="N117" s="102" t="str">
        <f t="shared" si="3"/>
        <v>wk 14</v>
      </c>
    </row>
    <row r="118" ht="12.75" customHeight="1">
      <c r="A118" s="15" t="s">
        <v>4703</v>
      </c>
      <c r="B118" s="15" t="s">
        <v>3123</v>
      </c>
      <c r="C118" s="15" t="s">
        <v>4321</v>
      </c>
      <c r="D118" s="15" t="s">
        <v>4704</v>
      </c>
      <c r="E118" s="15" t="s">
        <v>4705</v>
      </c>
      <c r="F118" s="15" t="s">
        <v>4364</v>
      </c>
      <c r="G118" s="15" t="s">
        <v>4706</v>
      </c>
      <c r="H118" s="15" t="s">
        <v>4707</v>
      </c>
      <c r="I118" s="15" t="s">
        <v>4327</v>
      </c>
      <c r="J118" s="15" t="s">
        <v>4546</v>
      </c>
      <c r="K118" s="15"/>
      <c r="L118" s="103" t="str">
        <f t="shared" si="1"/>
        <v>B-100COC-W22-100 gm Cocoa Excel White jar</v>
      </c>
      <c r="M118" s="103">
        <f t="shared" si="2"/>
        <v>16800</v>
      </c>
      <c r="N118" s="102" t="str">
        <f t="shared" si="3"/>
        <v>wk 23</v>
      </c>
    </row>
    <row r="119" ht="12.75" customHeight="1">
      <c r="A119" s="15" t="s">
        <v>4708</v>
      </c>
      <c r="B119" s="15" t="s">
        <v>3123</v>
      </c>
      <c r="C119" s="15" t="s">
        <v>4321</v>
      </c>
      <c r="D119" s="15" t="s">
        <v>4518</v>
      </c>
      <c r="E119" s="15" t="s">
        <v>4709</v>
      </c>
      <c r="F119" s="15" t="s">
        <v>4364</v>
      </c>
      <c r="G119" s="15" t="s">
        <v>4520</v>
      </c>
      <c r="H119" s="15" t="s">
        <v>4683</v>
      </c>
      <c r="I119" s="15" t="s">
        <v>4327</v>
      </c>
      <c r="J119" s="15" t="s">
        <v>4546</v>
      </c>
      <c r="K119" s="15"/>
      <c r="L119" s="103" t="str">
        <f t="shared" si="1"/>
        <v>B-100COC-W22-100 gm Cocoa Excel White jar</v>
      </c>
      <c r="M119" s="103">
        <f t="shared" si="2"/>
        <v>7500</v>
      </c>
      <c r="N119" s="102" t="str">
        <f t="shared" si="3"/>
        <v>wk 27</v>
      </c>
    </row>
    <row r="120" ht="12.75" customHeight="1">
      <c r="A120" s="15" t="s">
        <v>4710</v>
      </c>
      <c r="B120" s="15" t="s">
        <v>3123</v>
      </c>
      <c r="C120" s="15" t="s">
        <v>4321</v>
      </c>
      <c r="D120" s="15" t="s">
        <v>4388</v>
      </c>
      <c r="E120" s="15" t="s">
        <v>4711</v>
      </c>
      <c r="F120" s="15" t="s">
        <v>4364</v>
      </c>
      <c r="G120" s="15" t="s">
        <v>4503</v>
      </c>
      <c r="H120" s="15" t="s">
        <v>4712</v>
      </c>
      <c r="I120" s="15" t="s">
        <v>4327</v>
      </c>
      <c r="J120" s="15" t="s">
        <v>4546</v>
      </c>
      <c r="K120" s="15"/>
      <c r="L120" s="103" t="str">
        <f t="shared" si="1"/>
        <v>B-100COC-W22-100 gm Cocoa Excel White jar</v>
      </c>
      <c r="M120" s="103">
        <f t="shared" si="2"/>
        <v>6900</v>
      </c>
      <c r="N120" s="102" t="str">
        <f t="shared" si="3"/>
        <v>wk 32</v>
      </c>
    </row>
    <row r="121" ht="12.75" customHeight="1">
      <c r="A121" s="15" t="s">
        <v>4713</v>
      </c>
      <c r="B121" s="15" t="s">
        <v>3123</v>
      </c>
      <c r="C121" s="15" t="s">
        <v>4321</v>
      </c>
      <c r="D121" s="15" t="s">
        <v>4518</v>
      </c>
      <c r="E121" s="15" t="s">
        <v>4714</v>
      </c>
      <c r="F121" s="15" t="s">
        <v>4364</v>
      </c>
      <c r="G121" s="15" t="s">
        <v>4520</v>
      </c>
      <c r="H121" s="15" t="s">
        <v>4683</v>
      </c>
      <c r="I121" s="15" t="s">
        <v>4327</v>
      </c>
      <c r="J121" s="15" t="s">
        <v>4546</v>
      </c>
      <c r="K121" s="15"/>
      <c r="L121" s="103" t="str">
        <f t="shared" si="1"/>
        <v>B-100COC-W22-100 gm Cocoa Excel White jar</v>
      </c>
      <c r="M121" s="103">
        <f t="shared" si="2"/>
        <v>7500</v>
      </c>
      <c r="N121" s="102" t="str">
        <f t="shared" si="3"/>
        <v>wk 36</v>
      </c>
    </row>
    <row r="122" ht="12.75" customHeight="1">
      <c r="A122" s="15" t="s">
        <v>4715</v>
      </c>
      <c r="B122" s="15" t="s">
        <v>3123</v>
      </c>
      <c r="C122" s="15" t="s">
        <v>4321</v>
      </c>
      <c r="D122" s="15" t="s">
        <v>4518</v>
      </c>
      <c r="E122" s="15" t="s">
        <v>4716</v>
      </c>
      <c r="F122" s="15" t="s">
        <v>4364</v>
      </c>
      <c r="G122" s="15" t="s">
        <v>4520</v>
      </c>
      <c r="H122" s="15" t="s">
        <v>4683</v>
      </c>
      <c r="I122" s="15" t="s">
        <v>4327</v>
      </c>
      <c r="J122" s="15" t="s">
        <v>4546</v>
      </c>
      <c r="K122" s="15"/>
      <c r="L122" s="103" t="str">
        <f t="shared" si="1"/>
        <v>B-100COC-W22-100 gm Cocoa Excel White jar</v>
      </c>
      <c r="M122" s="103">
        <f t="shared" si="2"/>
        <v>7500</v>
      </c>
      <c r="N122" s="102" t="str">
        <f t="shared" si="3"/>
        <v>wk 41</v>
      </c>
    </row>
    <row r="123" ht="12.75" customHeight="1">
      <c r="A123" s="15" t="s">
        <v>4341</v>
      </c>
      <c r="B123" s="15" t="s">
        <v>3123</v>
      </c>
      <c r="C123" s="15" t="s">
        <v>4321</v>
      </c>
      <c r="D123" s="15" t="s">
        <v>3671</v>
      </c>
      <c r="E123" s="15" t="s">
        <v>4717</v>
      </c>
      <c r="F123" s="15" t="s">
        <v>4364</v>
      </c>
      <c r="G123" s="15" t="s">
        <v>4577</v>
      </c>
      <c r="H123" s="15" t="s">
        <v>4697</v>
      </c>
      <c r="I123" s="15" t="s">
        <v>4327</v>
      </c>
      <c r="J123" s="15" t="s">
        <v>4546</v>
      </c>
      <c r="K123" s="15"/>
      <c r="L123" s="103" t="str">
        <f t="shared" si="1"/>
        <v>B-100COC-W22-100 gm Cocoa Excel White jar</v>
      </c>
      <c r="M123" s="103">
        <f t="shared" si="2"/>
        <v>7200</v>
      </c>
      <c r="N123" s="102" t="str">
        <f t="shared" si="3"/>
        <v>wk 45</v>
      </c>
    </row>
    <row r="124" ht="12.75" customHeight="1">
      <c r="A124" s="15" t="s">
        <v>4718</v>
      </c>
      <c r="B124" s="15" t="s">
        <v>3123</v>
      </c>
      <c r="C124" s="15" t="s">
        <v>4321</v>
      </c>
      <c r="D124" s="15" t="s">
        <v>4688</v>
      </c>
      <c r="E124" s="15" t="s">
        <v>4719</v>
      </c>
      <c r="F124" s="15" t="s">
        <v>4364</v>
      </c>
      <c r="G124" s="15" t="s">
        <v>4690</v>
      </c>
      <c r="H124" s="15" t="s">
        <v>4691</v>
      </c>
      <c r="I124" s="15" t="s">
        <v>4327</v>
      </c>
      <c r="J124" s="15" t="s">
        <v>4546</v>
      </c>
      <c r="K124" s="15"/>
      <c r="L124" s="103" t="str">
        <f t="shared" si="1"/>
        <v>B-100COC-W22-100 gm Cocoa Excel White jar</v>
      </c>
      <c r="M124" s="103">
        <f t="shared" si="2"/>
        <v>3900</v>
      </c>
      <c r="N124" s="102" t="str">
        <f t="shared" si="3"/>
        <v>wk </v>
      </c>
    </row>
    <row r="125" ht="12.75" customHeight="1">
      <c r="A125" s="15" t="s">
        <v>4720</v>
      </c>
      <c r="B125" s="15" t="s">
        <v>3123</v>
      </c>
      <c r="C125" s="15" t="s">
        <v>4321</v>
      </c>
      <c r="D125" s="15" t="s">
        <v>3150</v>
      </c>
      <c r="E125" s="15" t="s">
        <v>4721</v>
      </c>
      <c r="F125" s="15" t="s">
        <v>4364</v>
      </c>
      <c r="G125" s="15" t="s">
        <v>4459</v>
      </c>
      <c r="H125" s="15" t="s">
        <v>4694</v>
      </c>
      <c r="I125" s="15" t="s">
        <v>4327</v>
      </c>
      <c r="J125" s="15" t="s">
        <v>4546</v>
      </c>
      <c r="K125" s="15"/>
      <c r="L125" s="103" t="str">
        <f t="shared" si="1"/>
        <v>B-100COC-W22-100 gm Cocoa Excel White jar</v>
      </c>
      <c r="M125" s="103">
        <f t="shared" si="2"/>
        <v>6000</v>
      </c>
      <c r="N125" s="102" t="str">
        <f t="shared" si="3"/>
        <v>wk </v>
      </c>
    </row>
    <row r="126" ht="12.75" customHeight="1">
      <c r="A126" s="15" t="s">
        <v>4722</v>
      </c>
      <c r="B126" s="15" t="s">
        <v>3123</v>
      </c>
      <c r="C126" s="15" t="s">
        <v>4321</v>
      </c>
      <c r="D126" s="15" t="s">
        <v>3671</v>
      </c>
      <c r="E126" s="15" t="s">
        <v>4723</v>
      </c>
      <c r="F126" s="15" t="s">
        <v>4364</v>
      </c>
      <c r="G126" s="15" t="s">
        <v>4577</v>
      </c>
      <c r="H126" s="15" t="s">
        <v>4697</v>
      </c>
      <c r="I126" s="15" t="s">
        <v>4327</v>
      </c>
      <c r="J126" s="15" t="s">
        <v>4546</v>
      </c>
      <c r="K126" s="15"/>
      <c r="L126" s="103" t="str">
        <f t="shared" si="1"/>
        <v>B-100COC-W22-100 gm Cocoa Excel White jar</v>
      </c>
      <c r="M126" s="103">
        <f t="shared" si="2"/>
        <v>7200</v>
      </c>
      <c r="N126" s="102" t="str">
        <f t="shared" si="3"/>
        <v>wk </v>
      </c>
    </row>
    <row r="127" ht="12.75" customHeight="1">
      <c r="A127" s="15" t="s">
        <v>4724</v>
      </c>
      <c r="B127" s="15" t="s">
        <v>3123</v>
      </c>
      <c r="C127" s="15" t="s">
        <v>4321</v>
      </c>
      <c r="D127" s="15" t="s">
        <v>4497</v>
      </c>
      <c r="E127" s="15" t="s">
        <v>4725</v>
      </c>
      <c r="F127" s="15" t="s">
        <v>4364</v>
      </c>
      <c r="G127" s="15" t="s">
        <v>4499</v>
      </c>
      <c r="H127" s="15" t="s">
        <v>4702</v>
      </c>
      <c r="I127" s="15" t="s">
        <v>4327</v>
      </c>
      <c r="J127" s="15" t="s">
        <v>4546</v>
      </c>
      <c r="K127" s="15"/>
      <c r="L127" s="103" t="str">
        <f t="shared" si="1"/>
        <v>B-100COC-W22-100 gm Cocoa Excel White jar</v>
      </c>
      <c r="M127" s="103">
        <f t="shared" si="2"/>
        <v>5700</v>
      </c>
      <c r="N127" s="102" t="str">
        <f t="shared" si="3"/>
        <v>wk </v>
      </c>
    </row>
    <row r="128" ht="12.75" customHeight="1">
      <c r="A128" s="15" t="s">
        <v>4726</v>
      </c>
      <c r="B128" s="15" t="s">
        <v>3123</v>
      </c>
      <c r="C128" s="15" t="s">
        <v>4321</v>
      </c>
      <c r="D128" s="15" t="s">
        <v>3767</v>
      </c>
      <c r="E128" s="15" t="s">
        <v>4727</v>
      </c>
      <c r="F128" s="15" t="s">
        <v>4364</v>
      </c>
      <c r="G128" s="15" t="s">
        <v>4479</v>
      </c>
      <c r="H128" s="15" t="s">
        <v>4728</v>
      </c>
      <c r="I128" s="15" t="s">
        <v>4327</v>
      </c>
      <c r="J128" s="15" t="s">
        <v>4546</v>
      </c>
      <c r="K128" s="15"/>
      <c r="L128" s="103" t="str">
        <f t="shared" si="1"/>
        <v>B-100COC-W22-100 gm Cocoa Excel White jar</v>
      </c>
      <c r="M128" s="103">
        <f t="shared" si="2"/>
        <v>4500</v>
      </c>
      <c r="N128" s="102" t="str">
        <f t="shared" si="3"/>
        <v>wk </v>
      </c>
    </row>
    <row r="129" ht="12.75" customHeight="1">
      <c r="A129" s="15" t="s">
        <v>4729</v>
      </c>
      <c r="B129" s="15" t="s">
        <v>3123</v>
      </c>
      <c r="C129" s="15" t="s">
        <v>4321</v>
      </c>
      <c r="D129" s="15" t="s">
        <v>4448</v>
      </c>
      <c r="E129" s="15" t="s">
        <v>4730</v>
      </c>
      <c r="F129" s="15" t="s">
        <v>4364</v>
      </c>
      <c r="G129" s="15" t="s">
        <v>4544</v>
      </c>
      <c r="H129" s="15" t="s">
        <v>4731</v>
      </c>
      <c r="I129" s="15" t="s">
        <v>4327</v>
      </c>
      <c r="J129" s="15" t="s">
        <v>4546</v>
      </c>
      <c r="K129" s="15"/>
      <c r="L129" s="103" t="str">
        <f t="shared" si="1"/>
        <v>B-100COC-W22-100 gm Cocoa Excel White jar</v>
      </c>
      <c r="M129" s="103">
        <f t="shared" si="2"/>
        <v>900</v>
      </c>
      <c r="N129" s="102" t="str">
        <f t="shared" si="3"/>
        <v>wk </v>
      </c>
    </row>
    <row r="130" ht="12.75" customHeight="1">
      <c r="A130" s="15" t="s">
        <v>4729</v>
      </c>
      <c r="B130" s="15" t="s">
        <v>3123</v>
      </c>
      <c r="C130" s="15" t="s">
        <v>4321</v>
      </c>
      <c r="D130" s="15" t="s">
        <v>3228</v>
      </c>
      <c r="E130" s="15" t="s">
        <v>4732</v>
      </c>
      <c r="F130" s="15" t="s">
        <v>4364</v>
      </c>
      <c r="G130" s="15" t="s">
        <v>4621</v>
      </c>
      <c r="H130" s="15" t="s">
        <v>4733</v>
      </c>
      <c r="I130" s="15" t="s">
        <v>4327</v>
      </c>
      <c r="J130" s="15" t="s">
        <v>4546</v>
      </c>
      <c r="K130" s="15"/>
      <c r="L130" s="103" t="str">
        <f t="shared" si="1"/>
        <v>B-100COC-W22-100 gm Cocoa Excel White jar</v>
      </c>
      <c r="M130" s="103">
        <f t="shared" si="2"/>
        <v>600</v>
      </c>
      <c r="N130" s="102" t="str">
        <f t="shared" si="3"/>
        <v>wk </v>
      </c>
    </row>
    <row r="131" ht="12.75" customHeight="1">
      <c r="A131" s="15" t="s">
        <v>4734</v>
      </c>
      <c r="B131" s="15" t="s">
        <v>3123</v>
      </c>
      <c r="C131" s="15" t="s">
        <v>4321</v>
      </c>
      <c r="D131" s="15" t="s">
        <v>4735</v>
      </c>
      <c r="E131" s="15" t="s">
        <v>4736</v>
      </c>
      <c r="F131" s="15" t="s">
        <v>4364</v>
      </c>
      <c r="G131" s="15" t="s">
        <v>4737</v>
      </c>
      <c r="H131" s="15" t="s">
        <v>4738</v>
      </c>
      <c r="I131" s="15" t="s">
        <v>4327</v>
      </c>
      <c r="J131" s="15" t="s">
        <v>4546</v>
      </c>
      <c r="K131" s="15"/>
      <c r="L131" s="103" t="str">
        <f t="shared" si="1"/>
        <v>B-100COC-W22-100 gm Cocoa Excel White jar</v>
      </c>
      <c r="M131" s="103">
        <f t="shared" si="2"/>
        <v>14100</v>
      </c>
      <c r="N131" s="102" t="str">
        <f t="shared" si="3"/>
        <v>wk </v>
      </c>
    </row>
    <row r="132" ht="12.75" customHeight="1">
      <c r="A132" s="15" t="s">
        <v>4739</v>
      </c>
      <c r="B132" s="15" t="s">
        <v>3123</v>
      </c>
      <c r="C132" s="15" t="s">
        <v>4321</v>
      </c>
      <c r="D132" s="15" t="s">
        <v>4401</v>
      </c>
      <c r="E132" s="15" t="s">
        <v>4740</v>
      </c>
      <c r="F132" s="15" t="s">
        <v>4364</v>
      </c>
      <c r="G132" s="15" t="s">
        <v>4532</v>
      </c>
      <c r="H132" s="15" t="s">
        <v>4741</v>
      </c>
      <c r="I132" s="15" t="s">
        <v>4327</v>
      </c>
      <c r="J132" s="15" t="s">
        <v>4546</v>
      </c>
      <c r="K132" s="15"/>
      <c r="L132" s="103" t="str">
        <f t="shared" si="1"/>
        <v>B-100COC-W22-100 gm Cocoa Excel White jar</v>
      </c>
      <c r="M132" s="103">
        <f t="shared" si="2"/>
        <v>5100</v>
      </c>
      <c r="N132" s="102" t="str">
        <f t="shared" si="3"/>
        <v>wk </v>
      </c>
    </row>
    <row r="133" ht="12.75" customHeight="1">
      <c r="A133" s="15" t="s">
        <v>4742</v>
      </c>
      <c r="B133" s="15" t="s">
        <v>3123</v>
      </c>
      <c r="C133" s="15" t="s">
        <v>4321</v>
      </c>
      <c r="D133" s="15" t="s">
        <v>3600</v>
      </c>
      <c r="E133" s="15" t="s">
        <v>4743</v>
      </c>
      <c r="F133" s="15" t="s">
        <v>4364</v>
      </c>
      <c r="G133" s="15" t="s">
        <v>4476</v>
      </c>
      <c r="H133" s="15" t="s">
        <v>4744</v>
      </c>
      <c r="I133" s="15" t="s">
        <v>4327</v>
      </c>
      <c r="J133" s="15" t="s">
        <v>4546</v>
      </c>
      <c r="K133" s="15"/>
      <c r="L133" s="103" t="str">
        <f t="shared" si="1"/>
        <v>B-100COC-W22-100 gm Cocoa Excel White jar</v>
      </c>
      <c r="M133" s="103">
        <f t="shared" si="2"/>
        <v>4200</v>
      </c>
      <c r="N133" s="102" t="str">
        <f t="shared" si="3"/>
        <v>wk </v>
      </c>
    </row>
    <row r="134" ht="12.75" customHeight="1">
      <c r="A134" s="15" t="s">
        <v>4745</v>
      </c>
      <c r="B134" s="15" t="s">
        <v>3123</v>
      </c>
      <c r="C134" s="15" t="s">
        <v>4321</v>
      </c>
      <c r="D134" s="15" t="s">
        <v>4666</v>
      </c>
      <c r="E134" s="15" t="s">
        <v>4746</v>
      </c>
      <c r="F134" s="15" t="s">
        <v>4364</v>
      </c>
      <c r="G134" s="15" t="s">
        <v>4668</v>
      </c>
      <c r="H134" s="15" t="s">
        <v>4747</v>
      </c>
      <c r="I134" s="15" t="s">
        <v>4327</v>
      </c>
      <c r="J134" s="15" t="s">
        <v>4546</v>
      </c>
      <c r="K134" s="15"/>
      <c r="L134" s="103" t="str">
        <f t="shared" si="1"/>
        <v>B-100COC-W22-100 gm Cocoa Excel White jar</v>
      </c>
      <c r="M134" s="103">
        <f t="shared" si="2"/>
        <v>15300</v>
      </c>
      <c r="N134" s="102" t="str">
        <f t="shared" si="3"/>
        <v>wk </v>
      </c>
    </row>
    <row r="135" ht="12.75" customHeight="1">
      <c r="A135" s="15" t="s">
        <v>4748</v>
      </c>
      <c r="B135" s="15" t="s">
        <v>3123</v>
      </c>
      <c r="C135" s="15" t="s">
        <v>4321</v>
      </c>
      <c r="D135" s="15" t="s">
        <v>4426</v>
      </c>
      <c r="E135" s="15" t="s">
        <v>4749</v>
      </c>
      <c r="F135" s="15" t="s">
        <v>4364</v>
      </c>
      <c r="G135" s="15" t="s">
        <v>4462</v>
      </c>
      <c r="H135" s="15" t="s">
        <v>4750</v>
      </c>
      <c r="I135" s="15" t="s">
        <v>4327</v>
      </c>
      <c r="J135" s="15" t="s">
        <v>4546</v>
      </c>
      <c r="K135" s="15"/>
      <c r="L135" s="103" t="str">
        <f t="shared" si="1"/>
        <v>B-100COC-W22-100 gm Cocoa Excel White jar</v>
      </c>
      <c r="M135" s="103">
        <f t="shared" si="2"/>
        <v>3600</v>
      </c>
      <c r="N135" s="102" t="str">
        <f t="shared" si="3"/>
        <v>wk </v>
      </c>
    </row>
    <row r="136" ht="12.75" customHeight="1">
      <c r="A136" s="15" t="s">
        <v>4751</v>
      </c>
      <c r="B136" s="15" t="s">
        <v>3123</v>
      </c>
      <c r="C136" s="15" t="s">
        <v>4321</v>
      </c>
      <c r="D136" s="15" t="s">
        <v>3150</v>
      </c>
      <c r="E136" s="15" t="s">
        <v>4752</v>
      </c>
      <c r="F136" s="15" t="s">
        <v>4364</v>
      </c>
      <c r="G136" s="15" t="s">
        <v>4459</v>
      </c>
      <c r="H136" s="15" t="s">
        <v>4694</v>
      </c>
      <c r="I136" s="15" t="s">
        <v>4327</v>
      </c>
      <c r="J136" s="15" t="s">
        <v>4546</v>
      </c>
      <c r="K136" s="15"/>
      <c r="L136" s="103" t="str">
        <f t="shared" si="1"/>
        <v>B-100COC-W22-100 gm Cocoa Excel White jar</v>
      </c>
      <c r="M136" s="103">
        <f t="shared" si="2"/>
        <v>6000</v>
      </c>
      <c r="N136" s="102" t="str">
        <f t="shared" si="3"/>
        <v>wk </v>
      </c>
    </row>
    <row r="137" ht="12.75" customHeight="1">
      <c r="A137" s="15" t="s">
        <v>4753</v>
      </c>
      <c r="B137" s="15" t="s">
        <v>3123</v>
      </c>
      <c r="C137" s="15" t="s">
        <v>4321</v>
      </c>
      <c r="D137" s="15" t="s">
        <v>4379</v>
      </c>
      <c r="E137" s="15" t="s">
        <v>4754</v>
      </c>
      <c r="F137" s="15" t="s">
        <v>4364</v>
      </c>
      <c r="G137" s="15" t="s">
        <v>4512</v>
      </c>
      <c r="H137" s="15" t="s">
        <v>4755</v>
      </c>
      <c r="I137" s="15" t="s">
        <v>4327</v>
      </c>
      <c r="J137" s="15" t="s">
        <v>4546</v>
      </c>
      <c r="K137" s="15"/>
      <c r="L137" s="103" t="str">
        <f t="shared" si="1"/>
        <v>B-100COC-W22-100 gm Cocoa Excel White jar</v>
      </c>
      <c r="M137" s="103">
        <f t="shared" si="2"/>
        <v>6600</v>
      </c>
      <c r="N137" s="102" t="str">
        <f t="shared" si="3"/>
        <v>wk </v>
      </c>
    </row>
    <row r="138" ht="12.75" customHeight="1">
      <c r="A138" s="15" t="s">
        <v>4756</v>
      </c>
      <c r="B138" s="15" t="s">
        <v>3123</v>
      </c>
      <c r="C138" s="15" t="s">
        <v>4321</v>
      </c>
      <c r="D138" s="15" t="s">
        <v>4388</v>
      </c>
      <c r="E138" s="15" t="s">
        <v>4757</v>
      </c>
      <c r="F138" s="15" t="s">
        <v>4364</v>
      </c>
      <c r="G138" s="15" t="s">
        <v>4503</v>
      </c>
      <c r="H138" s="15" t="s">
        <v>4712</v>
      </c>
      <c r="I138" s="15" t="s">
        <v>4327</v>
      </c>
      <c r="J138" s="15" t="s">
        <v>4546</v>
      </c>
      <c r="K138" s="15"/>
      <c r="L138" s="103" t="str">
        <f t="shared" si="1"/>
        <v>B-100COC-W22-100 gm Cocoa Excel White jar</v>
      </c>
      <c r="M138" s="103">
        <f t="shared" si="2"/>
        <v>6900</v>
      </c>
      <c r="N138" s="102" t="str">
        <f t="shared" si="3"/>
        <v>wk 2</v>
      </c>
    </row>
    <row r="139" ht="12.75" customHeight="1">
      <c r="A139" s="15" t="s">
        <v>4758</v>
      </c>
      <c r="B139" s="15" t="s">
        <v>3123</v>
      </c>
      <c r="C139" s="15" t="s">
        <v>4321</v>
      </c>
      <c r="D139" s="15" t="s">
        <v>3574</v>
      </c>
      <c r="E139" s="15" t="s">
        <v>4759</v>
      </c>
      <c r="F139" s="15" t="s">
        <v>4364</v>
      </c>
      <c r="G139" s="15" t="s">
        <v>4760</v>
      </c>
      <c r="H139" s="15" t="s">
        <v>4761</v>
      </c>
      <c r="I139" s="15" t="s">
        <v>4327</v>
      </c>
      <c r="J139" s="15" t="s">
        <v>4546</v>
      </c>
      <c r="K139" s="15"/>
      <c r="L139" s="103" t="str">
        <f t="shared" si="1"/>
        <v>B-100COC-W22-100 gm Cocoa Excel White jar</v>
      </c>
      <c r="M139" s="103">
        <f t="shared" si="2"/>
        <v>13800</v>
      </c>
      <c r="N139" s="102" t="str">
        <f t="shared" si="3"/>
        <v>wk 10</v>
      </c>
    </row>
    <row r="140" ht="12.75" customHeight="1">
      <c r="A140" s="15" t="s">
        <v>4762</v>
      </c>
      <c r="B140" s="15" t="s">
        <v>3123</v>
      </c>
      <c r="C140" s="15" t="s">
        <v>4321</v>
      </c>
      <c r="D140" s="15" t="s">
        <v>4379</v>
      </c>
      <c r="E140" s="15" t="s">
        <v>4763</v>
      </c>
      <c r="F140" s="15" t="s">
        <v>4364</v>
      </c>
      <c r="G140" s="15" t="s">
        <v>4512</v>
      </c>
      <c r="H140" s="15" t="s">
        <v>4755</v>
      </c>
      <c r="I140" s="15" t="s">
        <v>4327</v>
      </c>
      <c r="J140" s="15" t="s">
        <v>4546</v>
      </c>
      <c r="K140" s="15"/>
      <c r="L140" s="103" t="str">
        <f t="shared" si="1"/>
        <v>B-100COC-W22-100 gm Cocoa Excel White jar</v>
      </c>
      <c r="M140" s="103">
        <f t="shared" si="2"/>
        <v>6600</v>
      </c>
      <c r="N140" s="102" t="str">
        <f t="shared" si="3"/>
        <v>wk 15</v>
      </c>
    </row>
    <row r="141" ht="12.75" customHeight="1">
      <c r="A141" s="15" t="s">
        <v>4764</v>
      </c>
      <c r="B141" s="15" t="s">
        <v>3123</v>
      </c>
      <c r="C141" s="15" t="s">
        <v>4321</v>
      </c>
      <c r="D141" s="15" t="s">
        <v>3671</v>
      </c>
      <c r="E141" s="15" t="s">
        <v>4765</v>
      </c>
      <c r="F141" s="15" t="s">
        <v>4364</v>
      </c>
      <c r="G141" s="15" t="s">
        <v>4577</v>
      </c>
      <c r="H141" s="15" t="s">
        <v>4697</v>
      </c>
      <c r="I141" s="15" t="s">
        <v>4327</v>
      </c>
      <c r="J141" s="15" t="s">
        <v>4546</v>
      </c>
      <c r="K141" s="15"/>
      <c r="L141" s="103" t="str">
        <f t="shared" si="1"/>
        <v>B-100COC-W22-100 gm Cocoa Excel White jar</v>
      </c>
      <c r="M141" s="103">
        <f t="shared" si="2"/>
        <v>7200</v>
      </c>
      <c r="N141" s="102" t="str">
        <f t="shared" si="3"/>
        <v>wk 19</v>
      </c>
    </row>
    <row r="142" ht="12.75" customHeight="1">
      <c r="A142" s="15" t="s">
        <v>4766</v>
      </c>
      <c r="B142" s="15" t="s">
        <v>3123</v>
      </c>
      <c r="C142" s="15" t="s">
        <v>4321</v>
      </c>
      <c r="D142" s="15" t="s">
        <v>3150</v>
      </c>
      <c r="E142" s="15" t="s">
        <v>4767</v>
      </c>
      <c r="F142" s="15" t="s">
        <v>4364</v>
      </c>
      <c r="G142" s="15" t="s">
        <v>4459</v>
      </c>
      <c r="H142" s="15" t="s">
        <v>4694</v>
      </c>
      <c r="I142" s="15" t="s">
        <v>4327</v>
      </c>
      <c r="J142" s="15" t="s">
        <v>4546</v>
      </c>
      <c r="K142" s="15"/>
      <c r="L142" s="103" t="str">
        <f t="shared" si="1"/>
        <v>B-100COC-W22-100 gm Cocoa Excel White jar</v>
      </c>
      <c r="M142" s="103">
        <f t="shared" si="2"/>
        <v>6000</v>
      </c>
      <c r="N142" s="102" t="str">
        <f t="shared" si="3"/>
        <v>wk 23</v>
      </c>
    </row>
    <row r="143" ht="12.75" customHeight="1">
      <c r="A143" s="15" t="s">
        <v>4766</v>
      </c>
      <c r="B143" s="15" t="s">
        <v>3123</v>
      </c>
      <c r="C143" s="15" t="s">
        <v>4321</v>
      </c>
      <c r="D143" s="15" t="s">
        <v>4448</v>
      </c>
      <c r="E143" s="15" t="s">
        <v>4768</v>
      </c>
      <c r="F143" s="15" t="s">
        <v>4364</v>
      </c>
      <c r="G143" s="15" t="s">
        <v>4544</v>
      </c>
      <c r="H143" s="15" t="s">
        <v>4731</v>
      </c>
      <c r="I143" s="15" t="s">
        <v>4327</v>
      </c>
      <c r="J143" s="15" t="s">
        <v>4546</v>
      </c>
      <c r="K143" s="15"/>
      <c r="L143" s="103" t="str">
        <f t="shared" si="1"/>
        <v>B-100COC-W22-100 gm Cocoa Excel White jar</v>
      </c>
      <c r="M143" s="103">
        <f t="shared" si="2"/>
        <v>900</v>
      </c>
      <c r="N143" s="102" t="str">
        <f t="shared" si="3"/>
        <v>wk 23</v>
      </c>
    </row>
    <row r="144" ht="12.75" customHeight="1">
      <c r="A144" s="15" t="s">
        <v>4769</v>
      </c>
      <c r="B144" s="15" t="s">
        <v>3123</v>
      </c>
      <c r="C144" s="15" t="s">
        <v>4321</v>
      </c>
      <c r="D144" s="15" t="s">
        <v>4518</v>
      </c>
      <c r="E144" s="15" t="s">
        <v>4770</v>
      </c>
      <c r="F144" s="15" t="s">
        <v>4364</v>
      </c>
      <c r="G144" s="15" t="s">
        <v>4520</v>
      </c>
      <c r="H144" s="15" t="s">
        <v>4683</v>
      </c>
      <c r="I144" s="15" t="s">
        <v>4327</v>
      </c>
      <c r="J144" s="15" t="s">
        <v>4546</v>
      </c>
      <c r="K144" s="15"/>
      <c r="L144" s="103" t="str">
        <f t="shared" si="1"/>
        <v>B-100COC-W22-100 gm Cocoa Excel White jar</v>
      </c>
      <c r="M144" s="103">
        <f t="shared" si="2"/>
        <v>7500</v>
      </c>
      <c r="N144" s="102" t="str">
        <f t="shared" si="3"/>
        <v>wk 28</v>
      </c>
    </row>
    <row r="145" ht="12.75" customHeight="1">
      <c r="A145" s="15" t="s">
        <v>4771</v>
      </c>
      <c r="B145" s="15" t="s">
        <v>3123</v>
      </c>
      <c r="C145" s="15" t="s">
        <v>4321</v>
      </c>
      <c r="D145" s="15" t="s">
        <v>4379</v>
      </c>
      <c r="E145" s="15" t="s">
        <v>4772</v>
      </c>
      <c r="F145" s="15" t="s">
        <v>4364</v>
      </c>
      <c r="G145" s="15" t="s">
        <v>4512</v>
      </c>
      <c r="H145" s="15" t="s">
        <v>4755</v>
      </c>
      <c r="I145" s="15" t="s">
        <v>4327</v>
      </c>
      <c r="J145" s="15" t="s">
        <v>4546</v>
      </c>
      <c r="K145" s="15"/>
      <c r="L145" s="103" t="str">
        <f t="shared" si="1"/>
        <v>B-100COC-W22-100 gm Cocoa Excel White jar</v>
      </c>
      <c r="M145" s="103">
        <f t="shared" si="2"/>
        <v>6600</v>
      </c>
      <c r="N145" s="102" t="str">
        <f t="shared" si="3"/>
        <v>wk 32</v>
      </c>
    </row>
    <row r="146" ht="12.75" customHeight="1">
      <c r="A146" s="15" t="s">
        <v>4773</v>
      </c>
      <c r="B146" s="15" t="s">
        <v>3123</v>
      </c>
      <c r="C146" s="15" t="s">
        <v>4321</v>
      </c>
      <c r="D146" s="15" t="s">
        <v>4561</v>
      </c>
      <c r="E146" s="15" t="s">
        <v>4774</v>
      </c>
      <c r="F146" s="15" t="s">
        <v>4364</v>
      </c>
      <c r="G146" s="15" t="s">
        <v>4563</v>
      </c>
      <c r="H146" s="15" t="s">
        <v>4775</v>
      </c>
      <c r="I146" s="15" t="s">
        <v>4327</v>
      </c>
      <c r="J146" s="15" t="s">
        <v>4546</v>
      </c>
      <c r="K146" s="15"/>
      <c r="L146" s="103" t="str">
        <f t="shared" si="1"/>
        <v>B-100COC-W22-100 gm Cocoa Excel White jar</v>
      </c>
      <c r="M146" s="103">
        <f t="shared" si="2"/>
        <v>14400</v>
      </c>
      <c r="N146" s="102" t="str">
        <f t="shared" si="3"/>
        <v>wk 41</v>
      </c>
    </row>
    <row r="147" ht="12.75" customHeight="1">
      <c r="A147" s="15" t="s">
        <v>4776</v>
      </c>
      <c r="B147" s="15" t="s">
        <v>3123</v>
      </c>
      <c r="C147" s="15" t="s">
        <v>4321</v>
      </c>
      <c r="D147" s="15" t="s">
        <v>4388</v>
      </c>
      <c r="E147" s="15" t="s">
        <v>4777</v>
      </c>
      <c r="F147" s="15" t="s">
        <v>4364</v>
      </c>
      <c r="G147" s="15" t="s">
        <v>4503</v>
      </c>
      <c r="H147" s="15" t="s">
        <v>4712</v>
      </c>
      <c r="I147" s="15" t="s">
        <v>4327</v>
      </c>
      <c r="J147" s="15" t="s">
        <v>4546</v>
      </c>
      <c r="K147" s="15"/>
      <c r="L147" s="103" t="str">
        <f t="shared" si="1"/>
        <v>B-100COC-W22-100 gm Cocoa Excel White jar</v>
      </c>
      <c r="M147" s="103">
        <f t="shared" si="2"/>
        <v>6900</v>
      </c>
      <c r="N147" s="102" t="str">
        <f t="shared" si="3"/>
        <v>wk 45</v>
      </c>
    </row>
    <row r="148" ht="12.75" customHeight="1">
      <c r="A148" s="15" t="s">
        <v>4778</v>
      </c>
      <c r="B148" s="15" t="s">
        <v>3123</v>
      </c>
      <c r="C148" s="15" t="s">
        <v>4321</v>
      </c>
      <c r="D148" s="15" t="s">
        <v>4388</v>
      </c>
      <c r="E148" s="15" t="s">
        <v>4779</v>
      </c>
      <c r="F148" s="15" t="s">
        <v>4364</v>
      </c>
      <c r="G148" s="15" t="s">
        <v>4503</v>
      </c>
      <c r="H148" s="15" t="s">
        <v>4712</v>
      </c>
      <c r="I148" s="15" t="s">
        <v>4327</v>
      </c>
      <c r="J148" s="15" t="s">
        <v>4546</v>
      </c>
      <c r="K148" s="15"/>
      <c r="L148" s="103" t="str">
        <f t="shared" si="1"/>
        <v>B-100COC-W22-100 gm Cocoa Excel White jar</v>
      </c>
      <c r="M148" s="103">
        <f t="shared" si="2"/>
        <v>6900</v>
      </c>
      <c r="N148" s="102" t="str">
        <f t="shared" si="3"/>
        <v>wk 49</v>
      </c>
    </row>
    <row r="149" ht="12.75" customHeight="1">
      <c r="A149" s="15" t="s">
        <v>4780</v>
      </c>
      <c r="B149" s="15" t="s">
        <v>3123</v>
      </c>
      <c r="C149" s="15" t="s">
        <v>4321</v>
      </c>
      <c r="D149" s="15" t="s">
        <v>4483</v>
      </c>
      <c r="E149" s="15" t="s">
        <v>4781</v>
      </c>
      <c r="F149" s="15" t="s">
        <v>4364</v>
      </c>
      <c r="G149" s="15" t="s">
        <v>4485</v>
      </c>
      <c r="H149" s="15" t="s">
        <v>4680</v>
      </c>
      <c r="I149" s="15" t="s">
        <v>4327</v>
      </c>
      <c r="J149" s="15" t="s">
        <v>4546</v>
      </c>
      <c r="K149" s="15"/>
      <c r="L149" s="103" t="str">
        <f t="shared" si="1"/>
        <v>B-100COC-W22-100 gm Cocoa Excel White jar</v>
      </c>
      <c r="M149" s="103">
        <f t="shared" si="2"/>
        <v>6300</v>
      </c>
      <c r="N149" s="102" t="str">
        <f t="shared" si="3"/>
        <v>wk </v>
      </c>
    </row>
    <row r="150" ht="12.75" customHeight="1">
      <c r="A150" s="15" t="s">
        <v>4782</v>
      </c>
      <c r="B150" s="15" t="s">
        <v>3123</v>
      </c>
      <c r="C150" s="15" t="s">
        <v>4321</v>
      </c>
      <c r="D150" s="15" t="s">
        <v>4518</v>
      </c>
      <c r="E150" s="15" t="s">
        <v>4783</v>
      </c>
      <c r="F150" s="15" t="s">
        <v>4364</v>
      </c>
      <c r="G150" s="15" t="s">
        <v>4520</v>
      </c>
      <c r="H150" s="15" t="s">
        <v>4683</v>
      </c>
      <c r="I150" s="15" t="s">
        <v>4327</v>
      </c>
      <c r="J150" s="15" t="s">
        <v>4546</v>
      </c>
      <c r="K150" s="15"/>
      <c r="L150" s="103" t="str">
        <f t="shared" si="1"/>
        <v>B-100COC-W22-100 gm Cocoa Excel White jar</v>
      </c>
      <c r="M150" s="103">
        <f t="shared" si="2"/>
        <v>7500</v>
      </c>
      <c r="N150" s="102" t="str">
        <f t="shared" si="3"/>
        <v>wk </v>
      </c>
    </row>
    <row r="151" ht="12.75" customHeight="1">
      <c r="A151" s="15" t="s">
        <v>4784</v>
      </c>
      <c r="B151" s="15" t="s">
        <v>3123</v>
      </c>
      <c r="C151" s="15" t="s">
        <v>4321</v>
      </c>
      <c r="D151" s="15" t="s">
        <v>4483</v>
      </c>
      <c r="E151" s="15" t="s">
        <v>4785</v>
      </c>
      <c r="F151" s="15" t="s">
        <v>4364</v>
      </c>
      <c r="G151" s="15" t="s">
        <v>4485</v>
      </c>
      <c r="H151" s="15" t="s">
        <v>4680</v>
      </c>
      <c r="I151" s="15" t="s">
        <v>4327</v>
      </c>
      <c r="J151" s="15" t="s">
        <v>4546</v>
      </c>
      <c r="K151" s="15"/>
      <c r="L151" s="103" t="str">
        <f t="shared" si="1"/>
        <v>B-100COC-W22-100 gm Cocoa Excel White jar</v>
      </c>
      <c r="M151" s="103">
        <f t="shared" si="2"/>
        <v>6300</v>
      </c>
      <c r="N151" s="102" t="str">
        <f t="shared" si="3"/>
        <v>wk </v>
      </c>
    </row>
    <row r="152" ht="12.75" customHeight="1">
      <c r="A152" s="15" t="s">
        <v>4786</v>
      </c>
      <c r="B152" s="15" t="s">
        <v>3123</v>
      </c>
      <c r="C152" s="15" t="s">
        <v>4321</v>
      </c>
      <c r="D152" s="15" t="s">
        <v>3446</v>
      </c>
      <c r="E152" s="15" t="s">
        <v>4787</v>
      </c>
      <c r="F152" s="15" t="s">
        <v>4364</v>
      </c>
      <c r="G152" s="15" t="s">
        <v>4410</v>
      </c>
      <c r="H152" s="15" t="s">
        <v>4788</v>
      </c>
      <c r="I152" s="15" t="s">
        <v>4327</v>
      </c>
      <c r="J152" s="15" t="s">
        <v>4546</v>
      </c>
      <c r="K152" s="15"/>
      <c r="L152" s="103" t="str">
        <f t="shared" si="1"/>
        <v>B-100COC-W22-100 gm Cocoa Excel White jar</v>
      </c>
      <c r="M152" s="103">
        <f t="shared" si="2"/>
        <v>12000</v>
      </c>
      <c r="N152" s="102" t="str">
        <f t="shared" si="3"/>
        <v>wk </v>
      </c>
    </row>
    <row r="153" ht="12.75" customHeight="1">
      <c r="A153" s="15" t="s">
        <v>4789</v>
      </c>
      <c r="B153" s="15" t="s">
        <v>3123</v>
      </c>
      <c r="C153" s="15" t="s">
        <v>4321</v>
      </c>
      <c r="D153" s="15" t="s">
        <v>4379</v>
      </c>
      <c r="E153" s="15" t="s">
        <v>4790</v>
      </c>
      <c r="F153" s="15" t="s">
        <v>4364</v>
      </c>
      <c r="G153" s="15" t="s">
        <v>4512</v>
      </c>
      <c r="H153" s="15" t="s">
        <v>4755</v>
      </c>
      <c r="I153" s="15" t="s">
        <v>4327</v>
      </c>
      <c r="J153" s="15" t="s">
        <v>4546</v>
      </c>
      <c r="K153" s="15"/>
      <c r="L153" s="103" t="str">
        <f t="shared" si="1"/>
        <v>B-100COC-W22-100 gm Cocoa Excel White jar</v>
      </c>
      <c r="M153" s="103">
        <f t="shared" si="2"/>
        <v>6600</v>
      </c>
      <c r="N153" s="102" t="str">
        <f t="shared" si="3"/>
        <v>wk </v>
      </c>
    </row>
    <row r="154" ht="12.75" customHeight="1">
      <c r="A154" s="15" t="s">
        <v>4346</v>
      </c>
      <c r="B154" s="15" t="s">
        <v>3123</v>
      </c>
      <c r="C154" s="15" t="s">
        <v>4321</v>
      </c>
      <c r="D154" s="15" t="s">
        <v>4497</v>
      </c>
      <c r="E154" s="15" t="s">
        <v>4791</v>
      </c>
      <c r="F154" s="15" t="s">
        <v>4364</v>
      </c>
      <c r="G154" s="15" t="s">
        <v>4499</v>
      </c>
      <c r="H154" s="15" t="s">
        <v>4792</v>
      </c>
      <c r="I154" s="15" t="s">
        <v>4327</v>
      </c>
      <c r="J154" s="15" t="s">
        <v>4546</v>
      </c>
      <c r="K154" s="15"/>
      <c r="L154" s="103" t="str">
        <f t="shared" si="1"/>
        <v>B-100COC-W22-100 gm Cocoa Excel White jar</v>
      </c>
      <c r="M154" s="103">
        <f t="shared" si="2"/>
        <v>5700</v>
      </c>
      <c r="N154" s="102" t="str">
        <f t="shared" si="3"/>
        <v>wk </v>
      </c>
    </row>
    <row r="155" ht="12.75" customHeight="1">
      <c r="A155" s="15" t="s">
        <v>4793</v>
      </c>
      <c r="B155" s="15" t="s">
        <v>3123</v>
      </c>
      <c r="C155" s="15" t="s">
        <v>4321</v>
      </c>
      <c r="D155" s="15" t="s">
        <v>3150</v>
      </c>
      <c r="E155" s="15" t="s">
        <v>4794</v>
      </c>
      <c r="F155" s="15" t="s">
        <v>4364</v>
      </c>
      <c r="G155" s="15" t="s">
        <v>4459</v>
      </c>
      <c r="H155" s="15" t="s">
        <v>3152</v>
      </c>
      <c r="I155" s="15" t="s">
        <v>4327</v>
      </c>
      <c r="J155" s="15" t="s">
        <v>4546</v>
      </c>
      <c r="K155" s="15"/>
      <c r="L155" s="103" t="str">
        <f t="shared" si="1"/>
        <v>B-100COC-W22-100 gm Cocoa Excel White jar</v>
      </c>
      <c r="M155" s="103">
        <f t="shared" si="2"/>
        <v>6000</v>
      </c>
      <c r="N155" s="102" t="str">
        <f t="shared" si="3"/>
        <v>wk </v>
      </c>
    </row>
    <row r="156" ht="12.75" customHeight="1">
      <c r="A156" s="15" t="s">
        <v>4795</v>
      </c>
      <c r="B156" s="15" t="s">
        <v>3123</v>
      </c>
      <c r="C156" s="15" t="s">
        <v>4321</v>
      </c>
      <c r="D156" s="15" t="s">
        <v>3884</v>
      </c>
      <c r="E156" s="15" t="s">
        <v>4796</v>
      </c>
      <c r="F156" s="15" t="s">
        <v>4364</v>
      </c>
      <c r="G156" s="15" t="s">
        <v>4797</v>
      </c>
      <c r="H156" s="15" t="s">
        <v>4798</v>
      </c>
      <c r="I156" s="15" t="s">
        <v>4327</v>
      </c>
      <c r="J156" s="15" t="s">
        <v>4546</v>
      </c>
      <c r="K156" s="15"/>
      <c r="L156" s="103" t="str">
        <f t="shared" si="1"/>
        <v>B-100COC-W22-100 gm Cocoa Excel White jar</v>
      </c>
      <c r="M156" s="103">
        <f t="shared" si="2"/>
        <v>9000</v>
      </c>
      <c r="N156" s="102" t="str">
        <f t="shared" si="3"/>
        <v>wk </v>
      </c>
    </row>
    <row r="157" ht="12.75" customHeight="1">
      <c r="A157" s="15" t="s">
        <v>4799</v>
      </c>
      <c r="B157" s="15" t="s">
        <v>3123</v>
      </c>
      <c r="C157" s="15" t="s">
        <v>4321</v>
      </c>
      <c r="D157" s="15" t="s">
        <v>4401</v>
      </c>
      <c r="E157" s="15" t="s">
        <v>4800</v>
      </c>
      <c r="F157" s="15" t="s">
        <v>4364</v>
      </c>
      <c r="G157" s="15" t="s">
        <v>4532</v>
      </c>
      <c r="H157" s="15" t="s">
        <v>4801</v>
      </c>
      <c r="I157" s="15" t="s">
        <v>4327</v>
      </c>
      <c r="J157" s="15" t="s">
        <v>4546</v>
      </c>
      <c r="K157" s="15"/>
      <c r="L157" s="103" t="str">
        <f t="shared" si="1"/>
        <v>B-100COC-W22-100 gm Cocoa Excel White jar</v>
      </c>
      <c r="M157" s="103">
        <f t="shared" si="2"/>
        <v>5100</v>
      </c>
      <c r="N157" s="102" t="str">
        <f t="shared" si="3"/>
        <v>wk </v>
      </c>
    </row>
    <row r="158" ht="12.75" customHeight="1">
      <c r="A158" s="15" t="s">
        <v>4802</v>
      </c>
      <c r="B158" s="15" t="s">
        <v>3123</v>
      </c>
      <c r="C158" s="15" t="s">
        <v>4321</v>
      </c>
      <c r="D158" s="15" t="s">
        <v>4735</v>
      </c>
      <c r="E158" s="15" t="s">
        <v>4803</v>
      </c>
      <c r="F158" s="15" t="s">
        <v>4364</v>
      </c>
      <c r="G158" s="15" t="s">
        <v>4737</v>
      </c>
      <c r="H158" s="15" t="s">
        <v>4804</v>
      </c>
      <c r="I158" s="15" t="s">
        <v>4327</v>
      </c>
      <c r="J158" s="15" t="s">
        <v>4546</v>
      </c>
      <c r="K158" s="15"/>
      <c r="L158" s="103" t="str">
        <f t="shared" si="1"/>
        <v>B-100COC-W22-100 gm Cocoa Excel White jar</v>
      </c>
      <c r="M158" s="103">
        <f t="shared" si="2"/>
        <v>14100</v>
      </c>
      <c r="N158" s="102" t="str">
        <f t="shared" si="3"/>
        <v>wk </v>
      </c>
    </row>
    <row r="159" ht="12.75" customHeight="1">
      <c r="A159" s="15" t="s">
        <v>4805</v>
      </c>
      <c r="B159" s="15" t="s">
        <v>3123</v>
      </c>
      <c r="C159" s="15" t="s">
        <v>4321</v>
      </c>
      <c r="D159" s="15" t="s">
        <v>3252</v>
      </c>
      <c r="E159" s="15" t="s">
        <v>4806</v>
      </c>
      <c r="F159" s="15" t="s">
        <v>4364</v>
      </c>
      <c r="G159" s="15" t="s">
        <v>4489</v>
      </c>
      <c r="H159" s="15" t="s">
        <v>4807</v>
      </c>
      <c r="I159" s="15" t="s">
        <v>4327</v>
      </c>
      <c r="J159" s="15" t="s">
        <v>4546</v>
      </c>
      <c r="K159" s="15"/>
      <c r="L159" s="103" t="str">
        <f t="shared" si="1"/>
        <v>B-100COC-W22-100 gm Cocoa Excel White jar</v>
      </c>
      <c r="M159" s="103">
        <f t="shared" si="2"/>
        <v>7800</v>
      </c>
      <c r="N159" s="102" t="str">
        <f t="shared" si="3"/>
        <v>wk </v>
      </c>
    </row>
    <row r="160" ht="12.75" customHeight="1">
      <c r="A160" s="15" t="s">
        <v>4808</v>
      </c>
      <c r="B160" s="15" t="s">
        <v>3123</v>
      </c>
      <c r="C160" s="15" t="s">
        <v>4321</v>
      </c>
      <c r="D160" s="15" t="s">
        <v>4401</v>
      </c>
      <c r="E160" s="15" t="s">
        <v>4809</v>
      </c>
      <c r="F160" s="15" t="s">
        <v>4364</v>
      </c>
      <c r="G160" s="15" t="s">
        <v>4532</v>
      </c>
      <c r="H160" s="15" t="s">
        <v>4801</v>
      </c>
      <c r="I160" s="15" t="s">
        <v>4327</v>
      </c>
      <c r="J160" s="15" t="s">
        <v>4546</v>
      </c>
      <c r="K160" s="15"/>
      <c r="L160" s="103" t="str">
        <f t="shared" si="1"/>
        <v>B-100COC-W22-100 gm Cocoa Excel White jar</v>
      </c>
      <c r="M160" s="103">
        <f t="shared" si="2"/>
        <v>5100</v>
      </c>
      <c r="N160" s="102" t="str">
        <f t="shared" si="3"/>
        <v>wk </v>
      </c>
    </row>
    <row r="161" ht="12.75" customHeight="1">
      <c r="A161" s="15" t="s">
        <v>4810</v>
      </c>
      <c r="B161" s="15" t="s">
        <v>3123</v>
      </c>
      <c r="C161" s="15" t="s">
        <v>4321</v>
      </c>
      <c r="D161" s="15" t="s">
        <v>3671</v>
      </c>
      <c r="E161" s="15" t="s">
        <v>4811</v>
      </c>
      <c r="F161" s="15" t="s">
        <v>4364</v>
      </c>
      <c r="G161" s="15" t="s">
        <v>4577</v>
      </c>
      <c r="H161" s="15" t="s">
        <v>4812</v>
      </c>
      <c r="I161" s="15" t="s">
        <v>4327</v>
      </c>
      <c r="J161" s="15" t="s">
        <v>4546</v>
      </c>
      <c r="K161" s="15"/>
      <c r="L161" s="103" t="str">
        <f t="shared" si="1"/>
        <v>B-100COC-W22-100 gm Cocoa Excel White jar</v>
      </c>
      <c r="M161" s="103">
        <f t="shared" si="2"/>
        <v>7200</v>
      </c>
      <c r="N161" s="102" t="str">
        <f t="shared" si="3"/>
        <v>wk </v>
      </c>
    </row>
    <row r="162" ht="12.75" customHeight="1">
      <c r="A162" s="15" t="s">
        <v>4813</v>
      </c>
      <c r="B162" s="15" t="s">
        <v>3123</v>
      </c>
      <c r="C162" s="15" t="s">
        <v>4321</v>
      </c>
      <c r="D162" s="15" t="s">
        <v>4374</v>
      </c>
      <c r="E162" s="15" t="s">
        <v>4814</v>
      </c>
      <c r="F162" s="15" t="s">
        <v>4364</v>
      </c>
      <c r="G162" s="15" t="s">
        <v>4473</v>
      </c>
      <c r="H162" s="15" t="s">
        <v>4815</v>
      </c>
      <c r="I162" s="15" t="s">
        <v>4327</v>
      </c>
      <c r="J162" s="15" t="s">
        <v>4546</v>
      </c>
      <c r="K162" s="15"/>
      <c r="L162" s="103" t="str">
        <f t="shared" si="1"/>
        <v>B-100COC-W22-100 gm Cocoa Excel White jar</v>
      </c>
      <c r="M162" s="103">
        <f t="shared" si="2"/>
        <v>4800</v>
      </c>
      <c r="N162" s="102" t="str">
        <f t="shared" si="3"/>
        <v>wk </v>
      </c>
    </row>
    <row r="163" ht="12.75" customHeight="1">
      <c r="A163" s="15" t="s">
        <v>4816</v>
      </c>
      <c r="B163" s="15" t="s">
        <v>3123</v>
      </c>
      <c r="C163" s="15" t="s">
        <v>4321</v>
      </c>
      <c r="D163" s="15" t="s">
        <v>4497</v>
      </c>
      <c r="E163" s="15" t="s">
        <v>4817</v>
      </c>
      <c r="F163" s="15" t="s">
        <v>4364</v>
      </c>
      <c r="G163" s="15" t="s">
        <v>4499</v>
      </c>
      <c r="H163" s="15" t="s">
        <v>4792</v>
      </c>
      <c r="I163" s="15" t="s">
        <v>4327</v>
      </c>
      <c r="J163" s="15" t="s">
        <v>4546</v>
      </c>
      <c r="K163" s="15"/>
      <c r="L163" s="103" t="str">
        <f t="shared" si="1"/>
        <v>B-100COC-W22-100 gm Cocoa Excel White jar</v>
      </c>
      <c r="M163" s="103">
        <f t="shared" si="2"/>
        <v>5700</v>
      </c>
      <c r="N163" s="102" t="str">
        <f t="shared" si="3"/>
        <v>wk 2</v>
      </c>
    </row>
    <row r="164" ht="12.75" customHeight="1">
      <c r="A164" s="15" t="s">
        <v>4818</v>
      </c>
      <c r="B164" s="15" t="s">
        <v>3123</v>
      </c>
      <c r="C164" s="15" t="s">
        <v>4321</v>
      </c>
      <c r="D164" s="15" t="s">
        <v>4374</v>
      </c>
      <c r="E164" s="15" t="s">
        <v>4819</v>
      </c>
      <c r="F164" s="15" t="s">
        <v>4364</v>
      </c>
      <c r="G164" s="15" t="s">
        <v>4473</v>
      </c>
      <c r="H164" s="15" t="s">
        <v>4815</v>
      </c>
      <c r="I164" s="15" t="s">
        <v>4327</v>
      </c>
      <c r="J164" s="15" t="s">
        <v>4546</v>
      </c>
      <c r="K164" s="15"/>
      <c r="L164" s="103" t="str">
        <f t="shared" si="1"/>
        <v>B-100COC-W22-100 gm Cocoa Excel White jar</v>
      </c>
      <c r="M164" s="103">
        <f t="shared" si="2"/>
        <v>4800</v>
      </c>
      <c r="N164" s="102" t="str">
        <f t="shared" si="3"/>
        <v>wk 6</v>
      </c>
    </row>
    <row r="165" ht="12.75" customHeight="1">
      <c r="A165" s="15" t="s">
        <v>4820</v>
      </c>
      <c r="B165" s="15" t="s">
        <v>3123</v>
      </c>
      <c r="C165" s="15" t="s">
        <v>4321</v>
      </c>
      <c r="D165" s="15" t="s">
        <v>4688</v>
      </c>
      <c r="E165" s="15" t="s">
        <v>4821</v>
      </c>
      <c r="F165" s="15" t="s">
        <v>4364</v>
      </c>
      <c r="G165" s="15" t="s">
        <v>4690</v>
      </c>
      <c r="H165" s="15" t="s">
        <v>4822</v>
      </c>
      <c r="I165" s="15" t="s">
        <v>4327</v>
      </c>
      <c r="J165" s="15" t="s">
        <v>4546</v>
      </c>
      <c r="K165" s="15"/>
      <c r="L165" s="103" t="str">
        <f t="shared" si="1"/>
        <v>B-100COC-W22-100 gm Cocoa Excel White jar</v>
      </c>
      <c r="M165" s="103">
        <f t="shared" si="2"/>
        <v>3900</v>
      </c>
      <c r="N165" s="102" t="str">
        <f t="shared" si="3"/>
        <v>wk 10</v>
      </c>
    </row>
    <row r="166" ht="12.75" customHeight="1">
      <c r="A166" s="15" t="s">
        <v>4823</v>
      </c>
      <c r="B166" s="15" t="s">
        <v>3123</v>
      </c>
      <c r="C166" s="15" t="s">
        <v>4321</v>
      </c>
      <c r="D166" s="15" t="s">
        <v>4362</v>
      </c>
      <c r="E166" s="15" t="s">
        <v>4824</v>
      </c>
      <c r="F166" s="15" t="s">
        <v>4364</v>
      </c>
      <c r="G166" s="15" t="s">
        <v>4493</v>
      </c>
      <c r="H166" s="15" t="s">
        <v>4825</v>
      </c>
      <c r="I166" s="15" t="s">
        <v>4327</v>
      </c>
      <c r="J166" s="15" t="s">
        <v>4546</v>
      </c>
      <c r="K166" s="15"/>
      <c r="L166" s="103" t="str">
        <f t="shared" si="1"/>
        <v>B-100COC-W22-100 gm Cocoa Excel White jar</v>
      </c>
      <c r="M166" s="103">
        <f t="shared" si="2"/>
        <v>5400</v>
      </c>
      <c r="N166" s="102" t="str">
        <f t="shared" si="3"/>
        <v>wk 15</v>
      </c>
    </row>
    <row r="167" ht="12.75" customHeight="1">
      <c r="A167" s="15" t="s">
        <v>4826</v>
      </c>
      <c r="B167" s="15" t="s">
        <v>3123</v>
      </c>
      <c r="C167" s="15" t="s">
        <v>4321</v>
      </c>
      <c r="D167" s="15" t="s">
        <v>4362</v>
      </c>
      <c r="E167" s="15" t="s">
        <v>4827</v>
      </c>
      <c r="F167" s="15" t="s">
        <v>4364</v>
      </c>
      <c r="G167" s="15" t="s">
        <v>4493</v>
      </c>
      <c r="H167" s="15" t="s">
        <v>4825</v>
      </c>
      <c r="I167" s="15" t="s">
        <v>4327</v>
      </c>
      <c r="J167" s="15" t="s">
        <v>4546</v>
      </c>
      <c r="K167" s="15"/>
      <c r="L167" s="103" t="str">
        <f t="shared" si="1"/>
        <v>B-100COC-W22-100 gm Cocoa Excel White jar</v>
      </c>
      <c r="M167" s="103">
        <f t="shared" si="2"/>
        <v>5400</v>
      </c>
      <c r="N167" s="102" t="str">
        <f t="shared" si="3"/>
        <v>wk 19</v>
      </c>
    </row>
    <row r="168" ht="12.75" customHeight="1">
      <c r="A168" s="15" t="s">
        <v>4828</v>
      </c>
      <c r="B168" s="15" t="s">
        <v>3123</v>
      </c>
      <c r="C168" s="15" t="s">
        <v>4321</v>
      </c>
      <c r="D168" s="15" t="s">
        <v>4688</v>
      </c>
      <c r="E168" s="15" t="s">
        <v>4829</v>
      </c>
      <c r="F168" s="15" t="s">
        <v>4364</v>
      </c>
      <c r="G168" s="15" t="s">
        <v>4690</v>
      </c>
      <c r="H168" s="15" t="s">
        <v>4822</v>
      </c>
      <c r="I168" s="15" t="s">
        <v>4327</v>
      </c>
      <c r="J168" s="15" t="s">
        <v>4546</v>
      </c>
      <c r="K168" s="15"/>
      <c r="L168" s="103" t="str">
        <f t="shared" si="1"/>
        <v>B-100COC-W22-100 gm Cocoa Excel White jar</v>
      </c>
      <c r="M168" s="103">
        <f t="shared" si="2"/>
        <v>3900</v>
      </c>
      <c r="N168" s="102" t="str">
        <f t="shared" si="3"/>
        <v>wk 23</v>
      </c>
    </row>
    <row r="169" ht="12.75" customHeight="1">
      <c r="A169" s="15" t="s">
        <v>4830</v>
      </c>
      <c r="B169" s="15" t="s">
        <v>3123</v>
      </c>
      <c r="C169" s="15" t="s">
        <v>4321</v>
      </c>
      <c r="D169" s="15" t="s">
        <v>4831</v>
      </c>
      <c r="E169" s="15" t="s">
        <v>4832</v>
      </c>
      <c r="F169" s="15" t="s">
        <v>4364</v>
      </c>
      <c r="G169" s="15" t="s">
        <v>4833</v>
      </c>
      <c r="H169" s="15" t="s">
        <v>4834</v>
      </c>
      <c r="I169" s="15" t="s">
        <v>4327</v>
      </c>
      <c r="J169" s="15" t="s">
        <v>4546</v>
      </c>
      <c r="K169" s="15"/>
      <c r="L169" s="103" t="str">
        <f t="shared" si="1"/>
        <v>B-100COC-W22-100 gm Cocoa Excel White jar</v>
      </c>
      <c r="M169" s="103">
        <f t="shared" si="2"/>
        <v>9900</v>
      </c>
      <c r="N169" s="102" t="str">
        <f t="shared" si="3"/>
        <v>wk 32</v>
      </c>
    </row>
    <row r="170" ht="12.75" customHeight="1">
      <c r="A170" s="15" t="s">
        <v>4835</v>
      </c>
      <c r="B170" s="15" t="s">
        <v>3123</v>
      </c>
      <c r="C170" s="15" t="s">
        <v>4321</v>
      </c>
      <c r="D170" s="15" t="s">
        <v>3767</v>
      </c>
      <c r="E170" s="15" t="s">
        <v>4836</v>
      </c>
      <c r="F170" s="15" t="s">
        <v>4364</v>
      </c>
      <c r="G170" s="15" t="s">
        <v>4479</v>
      </c>
      <c r="H170" s="15" t="s">
        <v>4837</v>
      </c>
      <c r="I170" s="15" t="s">
        <v>4327</v>
      </c>
      <c r="J170" s="15" t="s">
        <v>4546</v>
      </c>
      <c r="K170" s="15"/>
      <c r="L170" s="103" t="str">
        <f t="shared" si="1"/>
        <v>B-100COC-W22-100 gm Cocoa Excel White jar</v>
      </c>
      <c r="M170" s="103">
        <f t="shared" si="2"/>
        <v>4500</v>
      </c>
      <c r="N170" s="102" t="str">
        <f t="shared" si="3"/>
        <v>wk 37</v>
      </c>
    </row>
    <row r="171" ht="12.75" customHeight="1">
      <c r="A171" s="15" t="s">
        <v>4838</v>
      </c>
      <c r="B171" s="15" t="s">
        <v>3123</v>
      </c>
      <c r="C171" s="15" t="s">
        <v>4321</v>
      </c>
      <c r="D171" s="15" t="s">
        <v>4362</v>
      </c>
      <c r="E171" s="15" t="s">
        <v>4839</v>
      </c>
      <c r="F171" s="15" t="s">
        <v>4364</v>
      </c>
      <c r="G171" s="15" t="s">
        <v>4493</v>
      </c>
      <c r="H171" s="15" t="s">
        <v>4825</v>
      </c>
      <c r="I171" s="15" t="s">
        <v>4327</v>
      </c>
      <c r="J171" s="15" t="s">
        <v>4546</v>
      </c>
      <c r="K171" s="15"/>
      <c r="L171" s="103" t="str">
        <f t="shared" si="1"/>
        <v>B-100COC-W22-100 gm Cocoa Excel White jar</v>
      </c>
      <c r="M171" s="103">
        <f t="shared" si="2"/>
        <v>5400</v>
      </c>
      <c r="N171" s="102" t="str">
        <f t="shared" si="3"/>
        <v>wk 45</v>
      </c>
    </row>
    <row r="172" ht="12.75" customHeight="1">
      <c r="A172" s="15" t="s">
        <v>4840</v>
      </c>
      <c r="B172" s="15" t="s">
        <v>3123</v>
      </c>
      <c r="C172" s="15" t="s">
        <v>4321</v>
      </c>
      <c r="D172" s="15" t="s">
        <v>4362</v>
      </c>
      <c r="E172" s="15" t="s">
        <v>4841</v>
      </c>
      <c r="F172" s="15" t="s">
        <v>4364</v>
      </c>
      <c r="G172" s="15" t="s">
        <v>4493</v>
      </c>
      <c r="H172" s="15" t="s">
        <v>4825</v>
      </c>
      <c r="I172" s="15" t="s">
        <v>4327</v>
      </c>
      <c r="J172" s="15" t="s">
        <v>4546</v>
      </c>
      <c r="K172" s="15"/>
      <c r="L172" s="103" t="str">
        <f t="shared" si="1"/>
        <v>B-100COC-W22-100 gm Cocoa Excel White jar</v>
      </c>
      <c r="M172" s="103">
        <f t="shared" si="2"/>
        <v>5400</v>
      </c>
      <c r="N172" s="102" t="str">
        <f t="shared" si="3"/>
        <v>wk 50</v>
      </c>
    </row>
    <row r="173" ht="12.75" customHeight="1">
      <c r="A173" s="15" t="s">
        <v>4842</v>
      </c>
      <c r="B173" s="15" t="s">
        <v>3123</v>
      </c>
      <c r="C173" s="15" t="s">
        <v>4321</v>
      </c>
      <c r="D173" s="15" t="s">
        <v>3694</v>
      </c>
      <c r="E173" s="15" t="s">
        <v>4843</v>
      </c>
      <c r="F173" s="15" t="s">
        <v>4364</v>
      </c>
      <c r="G173" s="15" t="s">
        <v>4844</v>
      </c>
      <c r="H173" s="15" t="s">
        <v>4845</v>
      </c>
      <c r="I173" s="15" t="s">
        <v>4327</v>
      </c>
      <c r="J173" s="15" t="s">
        <v>4546</v>
      </c>
      <c r="K173" s="15"/>
      <c r="L173" s="103" t="str">
        <f t="shared" si="1"/>
        <v>B-100COC-W22-100 gm Cocoa Excel White jar</v>
      </c>
      <c r="M173" s="103">
        <f t="shared" si="2"/>
        <v>1800</v>
      </c>
      <c r="N173" s="102" t="str">
        <f t="shared" si="3"/>
        <v>wk </v>
      </c>
    </row>
    <row r="174" ht="12.75" customHeight="1">
      <c r="A174" s="15" t="s">
        <v>4846</v>
      </c>
      <c r="B174" s="15" t="s">
        <v>3123</v>
      </c>
      <c r="C174" s="15" t="s">
        <v>4321</v>
      </c>
      <c r="D174" s="15" t="s">
        <v>4847</v>
      </c>
      <c r="E174" s="15" t="s">
        <v>4848</v>
      </c>
      <c r="F174" s="15" t="s">
        <v>4364</v>
      </c>
      <c r="G174" s="15" t="s">
        <v>4849</v>
      </c>
      <c r="H174" s="15" t="s">
        <v>4850</v>
      </c>
      <c r="I174" s="15" t="s">
        <v>4327</v>
      </c>
      <c r="J174" s="15" t="s">
        <v>4546</v>
      </c>
      <c r="K174" s="15"/>
      <c r="L174" s="103" t="str">
        <f t="shared" si="1"/>
        <v>B-100COC-W22-100 gm Cocoa Excel White jar</v>
      </c>
      <c r="M174" s="103">
        <f t="shared" si="2"/>
        <v>14700</v>
      </c>
      <c r="N174" s="102" t="str">
        <f t="shared" si="3"/>
        <v>wk </v>
      </c>
    </row>
    <row r="175" ht="12.75" customHeight="1">
      <c r="A175" s="15" t="s">
        <v>4851</v>
      </c>
      <c r="B175" s="15" t="s">
        <v>3123</v>
      </c>
      <c r="C175" s="15" t="s">
        <v>4321</v>
      </c>
      <c r="D175" s="15" t="s">
        <v>3150</v>
      </c>
      <c r="E175" s="15" t="s">
        <v>4852</v>
      </c>
      <c r="F175" s="15" t="s">
        <v>4364</v>
      </c>
      <c r="G175" s="15" t="s">
        <v>4459</v>
      </c>
      <c r="H175" s="15" t="s">
        <v>3152</v>
      </c>
      <c r="I175" s="15" t="s">
        <v>4327</v>
      </c>
      <c r="J175" s="15" t="s">
        <v>4546</v>
      </c>
      <c r="K175" s="15"/>
      <c r="L175" s="103" t="str">
        <f t="shared" si="1"/>
        <v>B-100COC-W22-100 gm Cocoa Excel White jar</v>
      </c>
      <c r="M175" s="103">
        <f t="shared" si="2"/>
        <v>6000</v>
      </c>
      <c r="N175" s="102" t="str">
        <f t="shared" si="3"/>
        <v>wk </v>
      </c>
    </row>
    <row r="176" ht="12.75" customHeight="1">
      <c r="A176" s="15" t="s">
        <v>4853</v>
      </c>
      <c r="B176" s="15" t="s">
        <v>3123</v>
      </c>
      <c r="C176" s="15" t="s">
        <v>4321</v>
      </c>
      <c r="D176" s="15" t="s">
        <v>4497</v>
      </c>
      <c r="E176" s="15" t="s">
        <v>4854</v>
      </c>
      <c r="F176" s="15" t="s">
        <v>4364</v>
      </c>
      <c r="G176" s="15" t="s">
        <v>4499</v>
      </c>
      <c r="H176" s="15" t="s">
        <v>4792</v>
      </c>
      <c r="I176" s="15" t="s">
        <v>4327</v>
      </c>
      <c r="J176" s="15" t="s">
        <v>4546</v>
      </c>
      <c r="K176" s="15"/>
      <c r="L176" s="103" t="str">
        <f t="shared" si="1"/>
        <v>B-100COC-W22-100 gm Cocoa Excel White jar</v>
      </c>
      <c r="M176" s="103">
        <f t="shared" si="2"/>
        <v>5700</v>
      </c>
      <c r="N176" s="102" t="str">
        <f t="shared" si="3"/>
        <v>wk </v>
      </c>
    </row>
    <row r="177" ht="12.75" customHeight="1">
      <c r="A177" s="15" t="s">
        <v>4855</v>
      </c>
      <c r="B177" s="15" t="s">
        <v>3123</v>
      </c>
      <c r="C177" s="15" t="s">
        <v>4321</v>
      </c>
      <c r="D177" s="15" t="s">
        <v>4401</v>
      </c>
      <c r="E177" s="15" t="s">
        <v>4856</v>
      </c>
      <c r="F177" s="15" t="s">
        <v>4364</v>
      </c>
      <c r="G177" s="15" t="s">
        <v>4532</v>
      </c>
      <c r="H177" s="15" t="s">
        <v>4801</v>
      </c>
      <c r="I177" s="15" t="s">
        <v>4327</v>
      </c>
      <c r="J177" s="15" t="s">
        <v>4546</v>
      </c>
      <c r="K177" s="15"/>
      <c r="L177" s="103" t="str">
        <f t="shared" si="1"/>
        <v>B-100COC-W22-100 gm Cocoa Excel White jar</v>
      </c>
      <c r="M177" s="103">
        <f t="shared" si="2"/>
        <v>5100</v>
      </c>
      <c r="N177" s="102" t="str">
        <f t="shared" si="3"/>
        <v>wk </v>
      </c>
    </row>
    <row r="178" ht="12.75" customHeight="1">
      <c r="A178" s="15" t="s">
        <v>4857</v>
      </c>
      <c r="B178" s="15" t="s">
        <v>3123</v>
      </c>
      <c r="C178" s="15" t="s">
        <v>4321</v>
      </c>
      <c r="D178" s="15" t="s">
        <v>3150</v>
      </c>
      <c r="E178" s="15" t="s">
        <v>4858</v>
      </c>
      <c r="F178" s="15" t="s">
        <v>4364</v>
      </c>
      <c r="G178" s="15" t="s">
        <v>4459</v>
      </c>
      <c r="H178" s="15" t="s">
        <v>3152</v>
      </c>
      <c r="I178" s="15" t="s">
        <v>4327</v>
      </c>
      <c r="J178" s="15" t="s">
        <v>4546</v>
      </c>
      <c r="K178" s="15"/>
      <c r="L178" s="103" t="str">
        <f t="shared" si="1"/>
        <v>B-100COC-W22-100 gm Cocoa Excel White jar</v>
      </c>
      <c r="M178" s="103">
        <f t="shared" si="2"/>
        <v>6000</v>
      </c>
      <c r="N178" s="102" t="str">
        <f t="shared" si="3"/>
        <v>wk </v>
      </c>
    </row>
    <row r="179" ht="12.75" customHeight="1">
      <c r="A179" s="15" t="s">
        <v>4859</v>
      </c>
      <c r="B179" s="15" t="s">
        <v>3123</v>
      </c>
      <c r="C179" s="15" t="s">
        <v>4321</v>
      </c>
      <c r="D179" s="15" t="s">
        <v>4860</v>
      </c>
      <c r="E179" s="15" t="s">
        <v>4861</v>
      </c>
      <c r="F179" s="15" t="s">
        <v>4364</v>
      </c>
      <c r="G179" s="15" t="s">
        <v>4862</v>
      </c>
      <c r="H179" s="15" t="s">
        <v>4863</v>
      </c>
      <c r="I179" s="15" t="s">
        <v>4327</v>
      </c>
      <c r="J179" s="15" t="s">
        <v>4546</v>
      </c>
      <c r="K179" s="15"/>
      <c r="L179" s="103" t="str">
        <f t="shared" si="1"/>
        <v>B-100COC-W22-100 gm Cocoa Excel White jar</v>
      </c>
      <c r="M179" s="103">
        <f t="shared" si="2"/>
        <v>13500</v>
      </c>
      <c r="N179" s="102" t="str">
        <f t="shared" si="3"/>
        <v>wk </v>
      </c>
    </row>
    <row r="180" ht="12.75" customHeight="1">
      <c r="A180" s="15" t="s">
        <v>4864</v>
      </c>
      <c r="B180" s="15" t="s">
        <v>3123</v>
      </c>
      <c r="C180" s="15" t="s">
        <v>4321</v>
      </c>
      <c r="D180" s="15" t="s">
        <v>3252</v>
      </c>
      <c r="E180" s="15" t="s">
        <v>4865</v>
      </c>
      <c r="F180" s="15" t="s">
        <v>4364</v>
      </c>
      <c r="G180" s="15" t="s">
        <v>4489</v>
      </c>
      <c r="H180" s="15" t="s">
        <v>4807</v>
      </c>
      <c r="I180" s="15" t="s">
        <v>4327</v>
      </c>
      <c r="J180" s="15" t="s">
        <v>4546</v>
      </c>
      <c r="K180" s="15"/>
      <c r="L180" s="103" t="str">
        <f t="shared" si="1"/>
        <v>B-100COC-W22-100 gm Cocoa Excel White jar</v>
      </c>
      <c r="M180" s="103">
        <f t="shared" si="2"/>
        <v>7800</v>
      </c>
      <c r="N180" s="102" t="str">
        <f t="shared" si="3"/>
        <v>wk </v>
      </c>
    </row>
    <row r="181" ht="12.75" customHeight="1">
      <c r="A181" s="15" t="s">
        <v>4866</v>
      </c>
      <c r="B181" s="15" t="s">
        <v>3123</v>
      </c>
      <c r="C181" s="15" t="s">
        <v>4321</v>
      </c>
      <c r="D181" s="15" t="s">
        <v>4483</v>
      </c>
      <c r="E181" s="15" t="s">
        <v>4867</v>
      </c>
      <c r="F181" s="15" t="s">
        <v>4364</v>
      </c>
      <c r="G181" s="15" t="s">
        <v>4485</v>
      </c>
      <c r="H181" s="15" t="s">
        <v>4868</v>
      </c>
      <c r="I181" s="15" t="s">
        <v>4327</v>
      </c>
      <c r="J181" s="15" t="s">
        <v>4546</v>
      </c>
      <c r="K181" s="15"/>
      <c r="L181" s="103" t="str">
        <f t="shared" si="1"/>
        <v>B-100COC-W22-100 gm Cocoa Excel White jar</v>
      </c>
      <c r="M181" s="103">
        <f t="shared" si="2"/>
        <v>6300</v>
      </c>
      <c r="N181" s="102" t="str">
        <f t="shared" si="3"/>
        <v>wk </v>
      </c>
    </row>
    <row r="182" ht="12.75" customHeight="1">
      <c r="A182" s="15" t="s">
        <v>4869</v>
      </c>
      <c r="B182" s="15" t="s">
        <v>3123</v>
      </c>
      <c r="C182" s="15" t="s">
        <v>4321</v>
      </c>
      <c r="D182" s="15" t="s">
        <v>4379</v>
      </c>
      <c r="E182" s="15" t="s">
        <v>4870</v>
      </c>
      <c r="F182" s="15" t="s">
        <v>4364</v>
      </c>
      <c r="G182" s="15" t="s">
        <v>4512</v>
      </c>
      <c r="H182" s="15" t="s">
        <v>4871</v>
      </c>
      <c r="I182" s="15" t="s">
        <v>4327</v>
      </c>
      <c r="J182" s="15" t="s">
        <v>4546</v>
      </c>
      <c r="K182" s="15"/>
      <c r="L182" s="103" t="str">
        <f t="shared" si="1"/>
        <v>B-100COC-W22-100 gm Cocoa Excel White jar</v>
      </c>
      <c r="M182" s="103">
        <f t="shared" si="2"/>
        <v>6600</v>
      </c>
      <c r="N182" s="102" t="str">
        <f t="shared" si="3"/>
        <v>wk </v>
      </c>
    </row>
    <row r="183" ht="12.75" customHeight="1">
      <c r="A183" s="15" t="s">
        <v>4872</v>
      </c>
      <c r="B183" s="15" t="s">
        <v>3123</v>
      </c>
      <c r="C183" s="15" t="s">
        <v>4321</v>
      </c>
      <c r="D183" s="15" t="s">
        <v>4388</v>
      </c>
      <c r="E183" s="15" t="s">
        <v>4873</v>
      </c>
      <c r="F183" s="15" t="s">
        <v>4364</v>
      </c>
      <c r="G183" s="15" t="s">
        <v>4503</v>
      </c>
      <c r="H183" s="15" t="s">
        <v>4874</v>
      </c>
      <c r="I183" s="15" t="s">
        <v>4327</v>
      </c>
      <c r="J183" s="15" t="s">
        <v>4546</v>
      </c>
      <c r="K183" s="15"/>
      <c r="L183" s="103" t="str">
        <f t="shared" si="1"/>
        <v>B-100COC-W22-100 gm Cocoa Excel White jar</v>
      </c>
      <c r="M183" s="103">
        <f t="shared" si="2"/>
        <v>6900</v>
      </c>
      <c r="N183" s="102" t="str">
        <f t="shared" si="3"/>
        <v>wk </v>
      </c>
    </row>
    <row r="184" ht="12.75" customHeight="1">
      <c r="A184" s="15" t="s">
        <v>4875</v>
      </c>
      <c r="B184" s="15" t="s">
        <v>3123</v>
      </c>
      <c r="C184" s="15" t="s">
        <v>4321</v>
      </c>
      <c r="D184" s="15" t="s">
        <v>4585</v>
      </c>
      <c r="E184" s="15" t="s">
        <v>4876</v>
      </c>
      <c r="F184" s="15" t="s">
        <v>4364</v>
      </c>
      <c r="G184" s="15" t="s">
        <v>4587</v>
      </c>
      <c r="H184" s="15" t="s">
        <v>4877</v>
      </c>
      <c r="I184" s="15" t="s">
        <v>4327</v>
      </c>
      <c r="J184" s="15" t="s">
        <v>4546</v>
      </c>
      <c r="K184" s="15"/>
      <c r="L184" s="103" t="str">
        <f t="shared" si="1"/>
        <v>B-100COC-W22-100 gm Cocoa Excel White jar</v>
      </c>
      <c r="M184" s="103">
        <f t="shared" si="2"/>
        <v>8100</v>
      </c>
      <c r="N184" s="102" t="str">
        <f t="shared" si="3"/>
        <v>wk </v>
      </c>
    </row>
    <row r="185" ht="12.75" customHeight="1">
      <c r="A185" s="15" t="s">
        <v>4878</v>
      </c>
      <c r="B185" s="15" t="s">
        <v>3123</v>
      </c>
      <c r="C185" s="15" t="s">
        <v>4321</v>
      </c>
      <c r="D185" s="15" t="s">
        <v>4408</v>
      </c>
      <c r="E185" s="15" t="s">
        <v>4879</v>
      </c>
      <c r="F185" s="15" t="s">
        <v>4364</v>
      </c>
      <c r="G185" s="15" t="s">
        <v>4880</v>
      </c>
      <c r="H185" s="15" t="s">
        <v>4881</v>
      </c>
      <c r="I185" s="15" t="s">
        <v>4327</v>
      </c>
      <c r="J185" s="15" t="s">
        <v>4546</v>
      </c>
      <c r="K185" s="15"/>
      <c r="L185" s="103" t="str">
        <f t="shared" si="1"/>
        <v>B-100COC-W22-100 gm Cocoa Excel White jar</v>
      </c>
      <c r="M185" s="103">
        <f t="shared" si="2"/>
        <v>11100</v>
      </c>
      <c r="N185" s="102" t="str">
        <f t="shared" si="3"/>
        <v>wk </v>
      </c>
    </row>
    <row r="186" ht="12.75" customHeight="1">
      <c r="A186" s="15" t="s">
        <v>4882</v>
      </c>
      <c r="B186" s="15" t="s">
        <v>3123</v>
      </c>
      <c r="C186" s="15" t="s">
        <v>4321</v>
      </c>
      <c r="D186" s="15" t="s">
        <v>3150</v>
      </c>
      <c r="E186" s="15" t="s">
        <v>4883</v>
      </c>
      <c r="F186" s="15" t="s">
        <v>4364</v>
      </c>
      <c r="G186" s="15" t="s">
        <v>4459</v>
      </c>
      <c r="H186" s="15" t="s">
        <v>3152</v>
      </c>
      <c r="I186" s="15" t="s">
        <v>4327</v>
      </c>
      <c r="J186" s="15" t="s">
        <v>4328</v>
      </c>
      <c r="K186" s="15"/>
      <c r="L186" s="103" t="str">
        <f t="shared" si="1"/>
        <v>B-100COC-W22-100 gm Cocoa Excel White jar</v>
      </c>
      <c r="M186" s="103">
        <f t="shared" si="2"/>
        <v>6000</v>
      </c>
      <c r="N186" s="102" t="str">
        <f t="shared" si="3"/>
        <v>wk </v>
      </c>
    </row>
    <row r="187" ht="12.75" customHeight="1">
      <c r="A187" s="15" t="s">
        <v>4884</v>
      </c>
      <c r="B187" s="15" t="s">
        <v>3123</v>
      </c>
      <c r="C187" s="15" t="s">
        <v>4321</v>
      </c>
      <c r="D187" s="15" t="s">
        <v>4518</v>
      </c>
      <c r="E187" s="15" t="s">
        <v>4885</v>
      </c>
      <c r="F187" s="15" t="s">
        <v>4364</v>
      </c>
      <c r="G187" s="15" t="s">
        <v>4520</v>
      </c>
      <c r="H187" s="15" t="s">
        <v>4886</v>
      </c>
      <c r="I187" s="15" t="s">
        <v>4327</v>
      </c>
      <c r="J187" s="15" t="s">
        <v>4328</v>
      </c>
      <c r="K187" s="15"/>
      <c r="L187" s="103" t="str">
        <f t="shared" si="1"/>
        <v>B-100COC-W22-100 gm Cocoa Excel White jar</v>
      </c>
      <c r="M187" s="103">
        <f t="shared" si="2"/>
        <v>7500</v>
      </c>
      <c r="N187" s="102" t="str">
        <f t="shared" si="3"/>
        <v>wk 2</v>
      </c>
    </row>
    <row r="188" ht="12.75" customHeight="1">
      <c r="A188" s="15" t="s">
        <v>4887</v>
      </c>
      <c r="B188" s="15" t="s">
        <v>2849</v>
      </c>
      <c r="C188" s="15" t="s">
        <v>3146</v>
      </c>
      <c r="D188" s="15" t="s">
        <v>3145</v>
      </c>
      <c r="E188" s="15"/>
      <c r="F188" s="15" t="s">
        <v>4308</v>
      </c>
      <c r="G188" s="15" t="s">
        <v>4352</v>
      </c>
      <c r="H188" s="15" t="s">
        <v>3149</v>
      </c>
      <c r="I188" s="15" t="s">
        <v>3149</v>
      </c>
      <c r="J188" s="15"/>
      <c r="K188" s="15"/>
      <c r="L188" s="103" t="str">
        <f t="shared" si="1"/>
        <v>B-100IBL-PW14.5-100 ml Pearly White lotion bottle</v>
      </c>
      <c r="M188" s="103">
        <f t="shared" si="2"/>
        <v>0</v>
      </c>
      <c r="N188" s="102" t="str">
        <f t="shared" si="3"/>
        <v>wk </v>
      </c>
    </row>
    <row r="189" ht="12.75" customHeight="1">
      <c r="A189" s="15" t="s">
        <v>4373</v>
      </c>
      <c r="B189" s="15" t="s">
        <v>3123</v>
      </c>
      <c r="C189" s="15" t="s">
        <v>4321</v>
      </c>
      <c r="D189" s="15" t="s">
        <v>4888</v>
      </c>
      <c r="E189" s="15" t="s">
        <v>4889</v>
      </c>
      <c r="F189" s="15" t="s">
        <v>4890</v>
      </c>
      <c r="G189" s="15" t="s">
        <v>4891</v>
      </c>
      <c r="H189" s="15" t="s">
        <v>4892</v>
      </c>
      <c r="I189" s="15" t="s">
        <v>4327</v>
      </c>
      <c r="J189" s="15" t="s">
        <v>4367</v>
      </c>
      <c r="K189" s="15"/>
      <c r="L189" s="103" t="str">
        <f t="shared" si="1"/>
        <v>B-100IBL-PW14.5-100 ml Pearly White lotion bottle</v>
      </c>
      <c r="M189" s="103">
        <f t="shared" si="2"/>
        <v>67680</v>
      </c>
      <c r="N189" s="102" t="str">
        <f t="shared" si="3"/>
        <v>wk </v>
      </c>
    </row>
    <row r="190" ht="12.75" customHeight="1">
      <c r="A190" s="15" t="s">
        <v>4383</v>
      </c>
      <c r="B190" s="15" t="s">
        <v>3123</v>
      </c>
      <c r="C190" s="15" t="s">
        <v>4321</v>
      </c>
      <c r="D190" s="15" t="s">
        <v>4893</v>
      </c>
      <c r="E190" s="15" t="s">
        <v>4894</v>
      </c>
      <c r="F190" s="15" t="s">
        <v>4890</v>
      </c>
      <c r="G190" s="15" t="s">
        <v>4895</v>
      </c>
      <c r="H190" s="15" t="s">
        <v>4896</v>
      </c>
      <c r="I190" s="15" t="s">
        <v>4327</v>
      </c>
      <c r="J190" s="15" t="s">
        <v>4367</v>
      </c>
      <c r="K190" s="15"/>
      <c r="L190" s="103" t="str">
        <f t="shared" si="1"/>
        <v>B-100IBL-PW14.5-100 ml Pearly White lotion bottle</v>
      </c>
      <c r="M190" s="103">
        <f t="shared" si="2"/>
        <v>25200</v>
      </c>
      <c r="N190" s="102" t="str">
        <f t="shared" si="3"/>
        <v>wk </v>
      </c>
    </row>
    <row r="191" ht="12.75" customHeight="1">
      <c r="A191" s="15" t="s">
        <v>4407</v>
      </c>
      <c r="B191" s="15" t="s">
        <v>3123</v>
      </c>
      <c r="C191" s="15" t="s">
        <v>4321</v>
      </c>
      <c r="D191" s="15" t="s">
        <v>4897</v>
      </c>
      <c r="E191" s="15" t="s">
        <v>4898</v>
      </c>
      <c r="F191" s="15" t="s">
        <v>4890</v>
      </c>
      <c r="G191" s="15" t="s">
        <v>4899</v>
      </c>
      <c r="H191" s="15" t="s">
        <v>4900</v>
      </c>
      <c r="I191" s="15" t="s">
        <v>4327</v>
      </c>
      <c r="J191" s="15" t="s">
        <v>4367</v>
      </c>
      <c r="K191" s="15"/>
      <c r="L191" s="103" t="str">
        <f t="shared" si="1"/>
        <v>B-100IBL-PW14.5-100 ml Pearly White lotion bottle</v>
      </c>
      <c r="M191" s="103">
        <f t="shared" si="2"/>
        <v>8640</v>
      </c>
      <c r="N191" s="102" t="str">
        <f t="shared" si="3"/>
        <v>wk </v>
      </c>
    </row>
    <row r="192" ht="12.75" customHeight="1">
      <c r="A192" s="15" t="s">
        <v>4412</v>
      </c>
      <c r="B192" s="15" t="s">
        <v>3123</v>
      </c>
      <c r="C192" s="15" t="s">
        <v>4321</v>
      </c>
      <c r="D192" s="15" t="s">
        <v>4901</v>
      </c>
      <c r="E192" s="15" t="s">
        <v>4902</v>
      </c>
      <c r="F192" s="15" t="s">
        <v>4890</v>
      </c>
      <c r="G192" s="15" t="s">
        <v>4903</v>
      </c>
      <c r="H192" s="15" t="s">
        <v>4904</v>
      </c>
      <c r="I192" s="15" t="s">
        <v>4327</v>
      </c>
      <c r="J192" s="15" t="s">
        <v>4367</v>
      </c>
      <c r="K192" s="15"/>
      <c r="L192" s="103" t="str">
        <f t="shared" si="1"/>
        <v>B-100IBL-PW14.5-100 ml Pearly White lotion bottle</v>
      </c>
      <c r="M192" s="103">
        <f t="shared" si="2"/>
        <v>17280</v>
      </c>
      <c r="N192" s="102" t="str">
        <f t="shared" si="3"/>
        <v>wk </v>
      </c>
    </row>
    <row r="193" ht="12.75" customHeight="1">
      <c r="A193" s="15" t="s">
        <v>4416</v>
      </c>
      <c r="B193" s="15" t="s">
        <v>3123</v>
      </c>
      <c r="C193" s="15" t="s">
        <v>4321</v>
      </c>
      <c r="D193" s="15" t="s">
        <v>4905</v>
      </c>
      <c r="E193" s="15" t="s">
        <v>4906</v>
      </c>
      <c r="F193" s="15" t="s">
        <v>4890</v>
      </c>
      <c r="G193" s="15" t="s">
        <v>4907</v>
      </c>
      <c r="H193" s="15" t="s">
        <v>4908</v>
      </c>
      <c r="I193" s="15" t="s">
        <v>4327</v>
      </c>
      <c r="J193" s="15" t="s">
        <v>4367</v>
      </c>
      <c r="K193" s="15"/>
      <c r="L193" s="103" t="str">
        <f t="shared" si="1"/>
        <v>B-100IBL-PW14.5-100 ml Pearly White lotion bottle</v>
      </c>
      <c r="M193" s="103">
        <f t="shared" si="2"/>
        <v>5760</v>
      </c>
      <c r="N193" s="102" t="str">
        <f t="shared" si="3"/>
        <v>wk </v>
      </c>
    </row>
    <row r="194" ht="12.75" customHeight="1">
      <c r="A194" s="15" t="s">
        <v>4909</v>
      </c>
      <c r="B194" s="15" t="s">
        <v>3123</v>
      </c>
      <c r="C194" s="15" t="s">
        <v>4321</v>
      </c>
      <c r="D194" s="15" t="s">
        <v>3470</v>
      </c>
      <c r="E194" s="15" t="s">
        <v>4910</v>
      </c>
      <c r="F194" s="15" t="s">
        <v>4890</v>
      </c>
      <c r="G194" s="15" t="s">
        <v>4911</v>
      </c>
      <c r="H194" s="15" t="s">
        <v>4912</v>
      </c>
      <c r="I194" s="15" t="s">
        <v>4327</v>
      </c>
      <c r="J194" s="15" t="s">
        <v>4367</v>
      </c>
      <c r="K194" s="15"/>
      <c r="L194" s="103" t="str">
        <f t="shared" si="1"/>
        <v>B-100IBL-PW14.5-100 ml Pearly White lotion bottle</v>
      </c>
      <c r="M194" s="103">
        <f t="shared" si="2"/>
        <v>2880</v>
      </c>
      <c r="N194" s="102" t="str">
        <f t="shared" si="3"/>
        <v>wk </v>
      </c>
    </row>
    <row r="195" ht="12.75" customHeight="1">
      <c r="A195" s="15" t="s">
        <v>4418</v>
      </c>
      <c r="B195" s="15" t="s">
        <v>3123</v>
      </c>
      <c r="C195" s="15" t="s">
        <v>4321</v>
      </c>
      <c r="D195" s="15" t="s">
        <v>3894</v>
      </c>
      <c r="E195" s="15" t="s">
        <v>4913</v>
      </c>
      <c r="F195" s="15" t="s">
        <v>4890</v>
      </c>
      <c r="G195" s="15" t="s">
        <v>4914</v>
      </c>
      <c r="H195" s="15" t="s">
        <v>4915</v>
      </c>
      <c r="I195" s="15" t="s">
        <v>4327</v>
      </c>
      <c r="J195" s="15" t="s">
        <v>4367</v>
      </c>
      <c r="K195" s="15"/>
      <c r="L195" s="103" t="str">
        <f t="shared" si="1"/>
        <v>B-100IBL-PW14.5-100 ml Pearly White lotion bottle</v>
      </c>
      <c r="M195" s="103">
        <f t="shared" si="2"/>
        <v>21600</v>
      </c>
      <c r="N195" s="102" t="str">
        <f t="shared" si="3"/>
        <v>wk 36</v>
      </c>
    </row>
    <row r="196" ht="12.75" customHeight="1">
      <c r="A196" s="15" t="s">
        <v>4423</v>
      </c>
      <c r="B196" s="15" t="s">
        <v>3123</v>
      </c>
      <c r="C196" s="15" t="s">
        <v>4321</v>
      </c>
      <c r="D196" s="15" t="s">
        <v>4322</v>
      </c>
      <c r="E196" s="15" t="s">
        <v>4916</v>
      </c>
      <c r="F196" s="15" t="s">
        <v>4890</v>
      </c>
      <c r="G196" s="15" t="s">
        <v>4917</v>
      </c>
      <c r="H196" s="15" t="s">
        <v>4918</v>
      </c>
      <c r="I196" s="15" t="s">
        <v>4327</v>
      </c>
      <c r="J196" s="15" t="s">
        <v>4367</v>
      </c>
      <c r="K196" s="15"/>
      <c r="L196" s="103" t="str">
        <f t="shared" si="1"/>
        <v>B-100IBL-PW14.5-100 ml Pearly White lotion bottle</v>
      </c>
      <c r="M196" s="103">
        <f t="shared" si="2"/>
        <v>5040</v>
      </c>
      <c r="N196" s="102" t="str">
        <f t="shared" si="3"/>
        <v>wk 40</v>
      </c>
    </row>
    <row r="197" ht="12.75" customHeight="1">
      <c r="A197" s="15" t="s">
        <v>4425</v>
      </c>
      <c r="B197" s="15" t="s">
        <v>3123</v>
      </c>
      <c r="C197" s="15" t="s">
        <v>4321</v>
      </c>
      <c r="D197" s="15" t="s">
        <v>3470</v>
      </c>
      <c r="E197" s="15" t="s">
        <v>4919</v>
      </c>
      <c r="F197" s="15" t="s">
        <v>4890</v>
      </c>
      <c r="G197" s="15" t="s">
        <v>4911</v>
      </c>
      <c r="H197" s="15" t="s">
        <v>4912</v>
      </c>
      <c r="I197" s="15" t="s">
        <v>4327</v>
      </c>
      <c r="J197" s="15" t="s">
        <v>4367</v>
      </c>
      <c r="K197" s="15"/>
      <c r="L197" s="103" t="str">
        <f t="shared" si="1"/>
        <v>B-100IBL-PW14.5-100 ml Pearly White lotion bottle</v>
      </c>
      <c r="M197" s="103">
        <f t="shared" si="2"/>
        <v>2880</v>
      </c>
      <c r="N197" s="102" t="str">
        <f t="shared" si="3"/>
        <v>wk </v>
      </c>
    </row>
    <row r="198" ht="12.75" customHeight="1">
      <c r="A198" s="15" t="s">
        <v>4329</v>
      </c>
      <c r="B198" s="15" t="s">
        <v>3123</v>
      </c>
      <c r="C198" s="15" t="s">
        <v>4321</v>
      </c>
      <c r="D198" s="15" t="s">
        <v>4050</v>
      </c>
      <c r="E198" s="15" t="s">
        <v>4920</v>
      </c>
      <c r="F198" s="15" t="s">
        <v>4890</v>
      </c>
      <c r="G198" s="15" t="s">
        <v>4921</v>
      </c>
      <c r="H198" s="15" t="s">
        <v>4922</v>
      </c>
      <c r="I198" s="15" t="s">
        <v>4327</v>
      </c>
      <c r="J198" s="15" t="s">
        <v>4367</v>
      </c>
      <c r="K198" s="15"/>
      <c r="L198" s="103" t="str">
        <f t="shared" si="1"/>
        <v>B-100IBL-PW14.5-100 ml Pearly White lotion bottle</v>
      </c>
      <c r="M198" s="103">
        <f t="shared" si="2"/>
        <v>11520</v>
      </c>
      <c r="N198" s="102" t="str">
        <f t="shared" si="3"/>
        <v>wk </v>
      </c>
    </row>
    <row r="199" ht="12.75" customHeight="1">
      <c r="A199" s="15" t="s">
        <v>4433</v>
      </c>
      <c r="B199" s="15" t="s">
        <v>3123</v>
      </c>
      <c r="C199" s="15" t="s">
        <v>4321</v>
      </c>
      <c r="D199" s="15" t="s">
        <v>4322</v>
      </c>
      <c r="E199" s="15" t="s">
        <v>4923</v>
      </c>
      <c r="F199" s="15" t="s">
        <v>4890</v>
      </c>
      <c r="G199" s="15" t="s">
        <v>4917</v>
      </c>
      <c r="H199" s="15" t="s">
        <v>4918</v>
      </c>
      <c r="I199" s="15" t="s">
        <v>4327</v>
      </c>
      <c r="J199" s="15" t="s">
        <v>4367</v>
      </c>
      <c r="K199" s="15"/>
      <c r="L199" s="103" t="str">
        <f t="shared" si="1"/>
        <v>B-100IBL-PW14.5-100 ml Pearly White lotion bottle</v>
      </c>
      <c r="M199" s="103">
        <f t="shared" si="2"/>
        <v>5040</v>
      </c>
      <c r="N199" s="102" t="str">
        <f t="shared" si="3"/>
        <v>wk </v>
      </c>
    </row>
    <row r="200" ht="12.75" customHeight="1">
      <c r="A200" s="15" t="s">
        <v>4435</v>
      </c>
      <c r="B200" s="15" t="s">
        <v>3123</v>
      </c>
      <c r="C200" s="15" t="s">
        <v>4321</v>
      </c>
      <c r="D200" s="15" t="s">
        <v>4924</v>
      </c>
      <c r="E200" s="15" t="s">
        <v>4925</v>
      </c>
      <c r="F200" s="15" t="s">
        <v>4890</v>
      </c>
      <c r="G200" s="15" t="s">
        <v>4926</v>
      </c>
      <c r="H200" s="15" t="s">
        <v>4927</v>
      </c>
      <c r="I200" s="15" t="s">
        <v>4327</v>
      </c>
      <c r="J200" s="15" t="s">
        <v>4367</v>
      </c>
      <c r="K200" s="15"/>
      <c r="L200" s="103" t="str">
        <f t="shared" si="1"/>
        <v>B-100IBL-PW14.5-100 ml Pearly White lotion bottle</v>
      </c>
      <c r="M200" s="103">
        <f t="shared" si="2"/>
        <v>7920</v>
      </c>
      <c r="N200" s="102" t="str">
        <f t="shared" si="3"/>
        <v>wk </v>
      </c>
    </row>
    <row r="201" ht="12.75" customHeight="1">
      <c r="A201" s="15" t="s">
        <v>4437</v>
      </c>
      <c r="B201" s="15" t="s">
        <v>3123</v>
      </c>
      <c r="C201" s="15" t="s">
        <v>4321</v>
      </c>
      <c r="D201" s="15" t="s">
        <v>4905</v>
      </c>
      <c r="E201" s="15" t="s">
        <v>4928</v>
      </c>
      <c r="F201" s="15" t="s">
        <v>4890</v>
      </c>
      <c r="G201" s="15" t="s">
        <v>4907</v>
      </c>
      <c r="H201" s="15" t="s">
        <v>4908</v>
      </c>
      <c r="I201" s="15" t="s">
        <v>4327</v>
      </c>
      <c r="J201" s="15" t="s">
        <v>4367</v>
      </c>
      <c r="K201" s="15"/>
      <c r="L201" s="103" t="str">
        <f t="shared" si="1"/>
        <v>B-100IBL-PW14.5-100 ml Pearly White lotion bottle</v>
      </c>
      <c r="M201" s="103">
        <f t="shared" si="2"/>
        <v>5760</v>
      </c>
      <c r="N201" s="102" t="str">
        <f t="shared" si="3"/>
        <v>wk </v>
      </c>
    </row>
    <row r="202" ht="12.75" customHeight="1">
      <c r="A202" s="15" t="s">
        <v>4441</v>
      </c>
      <c r="B202" s="15" t="s">
        <v>3123</v>
      </c>
      <c r="C202" s="15" t="s">
        <v>4321</v>
      </c>
      <c r="D202" s="15" t="s">
        <v>4929</v>
      </c>
      <c r="E202" s="15" t="s">
        <v>4930</v>
      </c>
      <c r="F202" s="15" t="s">
        <v>4890</v>
      </c>
      <c r="G202" s="15" t="s">
        <v>4931</v>
      </c>
      <c r="H202" s="15" t="s">
        <v>4932</v>
      </c>
      <c r="I202" s="15" t="s">
        <v>4327</v>
      </c>
      <c r="J202" s="15" t="s">
        <v>4367</v>
      </c>
      <c r="K202" s="15"/>
      <c r="L202" s="103" t="str">
        <f t="shared" si="1"/>
        <v>B-100IBL-PW14.5-100 ml Pearly White lotion bottle</v>
      </c>
      <c r="M202" s="103">
        <f t="shared" si="2"/>
        <v>12960</v>
      </c>
      <c r="N202" s="102" t="str">
        <f t="shared" si="3"/>
        <v>wk </v>
      </c>
    </row>
    <row r="203" ht="12.75" customHeight="1">
      <c r="A203" s="15" t="s">
        <v>4933</v>
      </c>
      <c r="B203" s="15" t="s">
        <v>2849</v>
      </c>
      <c r="C203" s="15" t="s">
        <v>3146</v>
      </c>
      <c r="D203" s="15" t="s">
        <v>3145</v>
      </c>
      <c r="E203" s="15"/>
      <c r="F203" s="15" t="s">
        <v>4308</v>
      </c>
      <c r="G203" s="15" t="s">
        <v>4352</v>
      </c>
      <c r="H203" s="15" t="s">
        <v>3149</v>
      </c>
      <c r="I203" s="15" t="s">
        <v>3156</v>
      </c>
      <c r="J203" s="15"/>
      <c r="K203" s="15"/>
      <c r="L203" s="103" t="str">
        <f t="shared" si="1"/>
        <v>B-100JOH-W14-100 gm White Johnson Jar</v>
      </c>
      <c r="M203" s="103">
        <f t="shared" si="2"/>
        <v>0</v>
      </c>
      <c r="N203" s="102" t="str">
        <f t="shared" si="3"/>
        <v>wk </v>
      </c>
    </row>
    <row r="204" ht="12.75" customHeight="1">
      <c r="A204" s="15" t="s">
        <v>4934</v>
      </c>
      <c r="B204" s="15" t="s">
        <v>3123</v>
      </c>
      <c r="C204" s="15" t="s">
        <v>4321</v>
      </c>
      <c r="D204" s="15" t="s">
        <v>4935</v>
      </c>
      <c r="E204" s="15" t="s">
        <v>4936</v>
      </c>
      <c r="F204" s="15" t="s">
        <v>4937</v>
      </c>
      <c r="G204" s="15" t="s">
        <v>4938</v>
      </c>
      <c r="H204" s="15" t="s">
        <v>4939</v>
      </c>
      <c r="I204" s="15" t="s">
        <v>4327</v>
      </c>
      <c r="J204" s="15" t="s">
        <v>4359</v>
      </c>
      <c r="K204" s="15"/>
      <c r="L204" s="103" t="str">
        <f t="shared" si="1"/>
        <v>B-100JOH-W14-100 gm White Johnson Jar</v>
      </c>
      <c r="M204" s="103">
        <f t="shared" si="2"/>
        <v>2600</v>
      </c>
      <c r="N204" s="102" t="str">
        <f t="shared" si="3"/>
        <v>wk 1</v>
      </c>
    </row>
    <row r="205" ht="12.75" customHeight="1">
      <c r="A205" s="15" t="s">
        <v>4934</v>
      </c>
      <c r="B205" s="15" t="s">
        <v>3123</v>
      </c>
      <c r="C205" s="15" t="s">
        <v>4321</v>
      </c>
      <c r="D205" s="15" t="s">
        <v>4940</v>
      </c>
      <c r="E205" s="15" t="s">
        <v>4941</v>
      </c>
      <c r="F205" s="15" t="s">
        <v>4937</v>
      </c>
      <c r="G205" s="15" t="s">
        <v>4942</v>
      </c>
      <c r="H205" s="15" t="s">
        <v>4943</v>
      </c>
      <c r="I205" s="15" t="s">
        <v>4327</v>
      </c>
      <c r="J205" s="15" t="s">
        <v>4359</v>
      </c>
      <c r="K205" s="15"/>
      <c r="L205" s="103" t="str">
        <f t="shared" si="1"/>
        <v>B-100JOH-W14-100 gm White Johnson Jar</v>
      </c>
      <c r="M205" s="103">
        <f t="shared" si="2"/>
        <v>2200</v>
      </c>
      <c r="N205" s="102" t="str">
        <f t="shared" si="3"/>
        <v>wk 1</v>
      </c>
    </row>
    <row r="206" ht="12.75" customHeight="1">
      <c r="A206" s="15" t="s">
        <v>4361</v>
      </c>
      <c r="B206" s="15" t="s">
        <v>3123</v>
      </c>
      <c r="C206" s="15" t="s">
        <v>4321</v>
      </c>
      <c r="D206" s="15" t="s">
        <v>3958</v>
      </c>
      <c r="E206" s="15" t="s">
        <v>4944</v>
      </c>
      <c r="F206" s="15" t="s">
        <v>4937</v>
      </c>
      <c r="G206" s="15" t="s">
        <v>4945</v>
      </c>
      <c r="H206" s="15" t="s">
        <v>4946</v>
      </c>
      <c r="I206" s="15" t="s">
        <v>4327</v>
      </c>
      <c r="J206" s="15" t="s">
        <v>4359</v>
      </c>
      <c r="K206" s="15"/>
      <c r="L206" s="103" t="str">
        <f t="shared" si="1"/>
        <v>B-100JOH-W14-100 gm White Johnson Jar</v>
      </c>
      <c r="M206" s="103">
        <f t="shared" si="2"/>
        <v>2400</v>
      </c>
      <c r="N206" s="102" t="str">
        <f t="shared" si="3"/>
        <v>wk 5</v>
      </c>
    </row>
    <row r="207" ht="12.75" customHeight="1">
      <c r="A207" s="15" t="s">
        <v>4947</v>
      </c>
      <c r="B207" s="15" t="s">
        <v>3123</v>
      </c>
      <c r="C207" s="15" t="s">
        <v>4321</v>
      </c>
      <c r="D207" s="15" t="s">
        <v>3671</v>
      </c>
      <c r="E207" s="15" t="s">
        <v>4948</v>
      </c>
      <c r="F207" s="15" t="s">
        <v>4937</v>
      </c>
      <c r="G207" s="15" t="s">
        <v>4949</v>
      </c>
      <c r="H207" s="15" t="s">
        <v>4950</v>
      </c>
      <c r="I207" s="15" t="s">
        <v>4327</v>
      </c>
      <c r="J207" s="15" t="s">
        <v>4359</v>
      </c>
      <c r="K207" s="15"/>
      <c r="L207" s="103" t="str">
        <f t="shared" si="1"/>
        <v>B-100JOH-W14-100 gm White Johnson Jar</v>
      </c>
      <c r="M207" s="103">
        <f t="shared" si="2"/>
        <v>7200</v>
      </c>
      <c r="N207" s="102" t="str">
        <f t="shared" si="3"/>
        <v>wk 18</v>
      </c>
    </row>
    <row r="208" ht="12.75" customHeight="1">
      <c r="A208" s="15" t="s">
        <v>4435</v>
      </c>
      <c r="B208" s="15" t="s">
        <v>3123</v>
      </c>
      <c r="C208" s="15" t="s">
        <v>4321</v>
      </c>
      <c r="D208" s="15" t="s">
        <v>3600</v>
      </c>
      <c r="E208" s="15" t="s">
        <v>4951</v>
      </c>
      <c r="F208" s="15" t="s">
        <v>4937</v>
      </c>
      <c r="G208" s="15" t="s">
        <v>4952</v>
      </c>
      <c r="H208" s="15" t="s">
        <v>4953</v>
      </c>
      <c r="I208" s="15" t="s">
        <v>4327</v>
      </c>
      <c r="J208" s="15" t="s">
        <v>4359</v>
      </c>
      <c r="K208" s="15"/>
      <c r="L208" s="103" t="str">
        <f t="shared" si="1"/>
        <v>B-100JOH-W14-100 gm White Johnson Jar</v>
      </c>
      <c r="M208" s="103">
        <f t="shared" si="2"/>
        <v>4200</v>
      </c>
      <c r="N208" s="102" t="str">
        <f t="shared" si="3"/>
        <v>wk </v>
      </c>
    </row>
    <row r="209" ht="12.75" customHeight="1">
      <c r="A209" s="15" t="s">
        <v>4435</v>
      </c>
      <c r="B209" s="15" t="s">
        <v>3123</v>
      </c>
      <c r="C209" s="15" t="s">
        <v>4321</v>
      </c>
      <c r="D209" s="15" t="s">
        <v>3600</v>
      </c>
      <c r="E209" s="15" t="s">
        <v>4954</v>
      </c>
      <c r="F209" s="15" t="s">
        <v>4937</v>
      </c>
      <c r="G209" s="15" t="s">
        <v>4952</v>
      </c>
      <c r="H209" s="15" t="s">
        <v>4953</v>
      </c>
      <c r="I209" s="15" t="s">
        <v>4327</v>
      </c>
      <c r="J209" s="15" t="s">
        <v>4359</v>
      </c>
      <c r="K209" s="15"/>
      <c r="L209" s="103" t="str">
        <f t="shared" si="1"/>
        <v>B-100JOH-W14-100 gm White Johnson Jar</v>
      </c>
      <c r="M209" s="103">
        <f t="shared" si="2"/>
        <v>4200</v>
      </c>
      <c r="N209" s="102" t="str">
        <f t="shared" si="3"/>
        <v>wk </v>
      </c>
    </row>
    <row r="210" ht="12.75" customHeight="1">
      <c r="A210" s="15" t="s">
        <v>4457</v>
      </c>
      <c r="B210" s="15" t="s">
        <v>3123</v>
      </c>
      <c r="C210" s="15" t="s">
        <v>4321</v>
      </c>
      <c r="D210" s="15" t="s">
        <v>4374</v>
      </c>
      <c r="E210" s="15" t="s">
        <v>4955</v>
      </c>
      <c r="F210" s="15" t="s">
        <v>4937</v>
      </c>
      <c r="G210" s="15" t="s">
        <v>4956</v>
      </c>
      <c r="H210" s="15" t="s">
        <v>4957</v>
      </c>
      <c r="I210" s="15" t="s">
        <v>4327</v>
      </c>
      <c r="J210" s="15" t="s">
        <v>4359</v>
      </c>
      <c r="K210" s="15"/>
      <c r="L210" s="103" t="str">
        <f t="shared" si="1"/>
        <v>B-100JOH-W14-100 gm White Johnson Jar</v>
      </c>
      <c r="M210" s="103">
        <f t="shared" si="2"/>
        <v>4800</v>
      </c>
      <c r="N210" s="102" t="str">
        <f t="shared" si="3"/>
        <v>wk 6</v>
      </c>
    </row>
    <row r="211" ht="12.75" customHeight="1">
      <c r="A211" s="15" t="s">
        <v>4487</v>
      </c>
      <c r="B211" s="15" t="s">
        <v>3123</v>
      </c>
      <c r="C211" s="15" t="s">
        <v>4321</v>
      </c>
      <c r="D211" s="15" t="s">
        <v>4369</v>
      </c>
      <c r="E211" s="15" t="s">
        <v>4958</v>
      </c>
      <c r="F211" s="15" t="s">
        <v>4937</v>
      </c>
      <c r="G211" s="15" t="s">
        <v>4959</v>
      </c>
      <c r="H211" s="15" t="s">
        <v>4960</v>
      </c>
      <c r="I211" s="15" t="s">
        <v>4327</v>
      </c>
      <c r="J211" s="15" t="s">
        <v>4359</v>
      </c>
      <c r="K211" s="15"/>
      <c r="L211" s="103" t="str">
        <f t="shared" si="1"/>
        <v>B-100JOH-W14-100 gm White Johnson Jar</v>
      </c>
      <c r="M211" s="103">
        <f t="shared" si="2"/>
        <v>9600</v>
      </c>
      <c r="N211" s="102" t="str">
        <f t="shared" si="3"/>
        <v>wk </v>
      </c>
    </row>
    <row r="212" ht="12.75" customHeight="1">
      <c r="A212" s="15" t="s">
        <v>4491</v>
      </c>
      <c r="B212" s="15" t="s">
        <v>3123</v>
      </c>
      <c r="C212" s="15" t="s">
        <v>4321</v>
      </c>
      <c r="D212" s="15" t="s">
        <v>4426</v>
      </c>
      <c r="E212" s="15" t="s">
        <v>4961</v>
      </c>
      <c r="F212" s="15" t="s">
        <v>4937</v>
      </c>
      <c r="G212" s="15" t="s">
        <v>4962</v>
      </c>
      <c r="H212" s="15" t="s">
        <v>4963</v>
      </c>
      <c r="I212" s="15" t="s">
        <v>4327</v>
      </c>
      <c r="J212" s="15" t="s">
        <v>4359</v>
      </c>
      <c r="K212" s="15"/>
      <c r="L212" s="103" t="str">
        <f t="shared" si="1"/>
        <v>B-100JOH-W14-100 gm White Johnson Jar</v>
      </c>
      <c r="M212" s="103">
        <f t="shared" si="2"/>
        <v>3600</v>
      </c>
      <c r="N212" s="102" t="str">
        <f t="shared" si="3"/>
        <v>wk </v>
      </c>
    </row>
    <row r="213" ht="12.75" customHeight="1">
      <c r="A213" s="15" t="s">
        <v>4494</v>
      </c>
      <c r="B213" s="15" t="s">
        <v>3123</v>
      </c>
      <c r="C213" s="15" t="s">
        <v>4321</v>
      </c>
      <c r="D213" s="15" t="s">
        <v>3958</v>
      </c>
      <c r="E213" s="15" t="s">
        <v>4964</v>
      </c>
      <c r="F213" s="15" t="s">
        <v>4937</v>
      </c>
      <c r="G213" s="15" t="s">
        <v>4945</v>
      </c>
      <c r="H213" s="15" t="s">
        <v>4946</v>
      </c>
      <c r="I213" s="15" t="s">
        <v>4327</v>
      </c>
      <c r="J213" s="15" t="s">
        <v>4359</v>
      </c>
      <c r="K213" s="15"/>
      <c r="L213" s="103" t="str">
        <f t="shared" si="1"/>
        <v>B-100JOH-W14-100 gm White Johnson Jar</v>
      </c>
      <c r="M213" s="103">
        <f t="shared" si="2"/>
        <v>2400</v>
      </c>
      <c r="N213" s="102" t="str">
        <f t="shared" si="3"/>
        <v>wk </v>
      </c>
    </row>
    <row r="214" ht="12.75" customHeight="1">
      <c r="A214" s="15" t="s">
        <v>4494</v>
      </c>
      <c r="B214" s="15" t="s">
        <v>3123</v>
      </c>
      <c r="C214" s="15" t="s">
        <v>4965</v>
      </c>
      <c r="D214" s="15" t="s">
        <v>4966</v>
      </c>
      <c r="E214" s="15" t="s">
        <v>4967</v>
      </c>
      <c r="F214" s="15" t="s">
        <v>4937</v>
      </c>
      <c r="G214" s="15" t="s">
        <v>4968</v>
      </c>
      <c r="H214" s="15" t="s">
        <v>4969</v>
      </c>
      <c r="I214" s="15" t="s">
        <v>4327</v>
      </c>
      <c r="J214" s="15" t="s">
        <v>4359</v>
      </c>
      <c r="K214" s="15"/>
      <c r="L214" s="103" t="str">
        <f t="shared" si="1"/>
        <v>B-100JOH-W14-100 gm White Johnson Jar</v>
      </c>
      <c r="M214" s="103">
        <f t="shared" si="2"/>
        <v>2400</v>
      </c>
      <c r="N214" s="102" t="str">
        <f t="shared" si="3"/>
        <v>wk </v>
      </c>
    </row>
    <row r="215" ht="12.75" customHeight="1">
      <c r="A215" s="15" t="s">
        <v>4494</v>
      </c>
      <c r="B215" s="15" t="s">
        <v>3123</v>
      </c>
      <c r="C215" s="15" t="s">
        <v>4321</v>
      </c>
      <c r="D215" s="15" t="s">
        <v>3694</v>
      </c>
      <c r="E215" s="15" t="s">
        <v>4970</v>
      </c>
      <c r="F215" s="15" t="s">
        <v>4937</v>
      </c>
      <c r="G215" s="15" t="s">
        <v>4971</v>
      </c>
      <c r="H215" s="15" t="s">
        <v>4972</v>
      </c>
      <c r="I215" s="15" t="s">
        <v>4327</v>
      </c>
      <c r="J215" s="15" t="s">
        <v>4359</v>
      </c>
      <c r="K215" s="15"/>
      <c r="L215" s="103" t="str">
        <f t="shared" si="1"/>
        <v>B-100JOH-W14-100 gm White Johnson Jar</v>
      </c>
      <c r="M215" s="103">
        <f t="shared" si="2"/>
        <v>1800</v>
      </c>
      <c r="N215" s="102" t="str">
        <f t="shared" si="3"/>
        <v>wk </v>
      </c>
    </row>
    <row r="216" ht="12.75" customHeight="1">
      <c r="A216" s="15" t="s">
        <v>4609</v>
      </c>
      <c r="B216" s="15" t="s">
        <v>3123</v>
      </c>
      <c r="C216" s="15" t="s">
        <v>4321</v>
      </c>
      <c r="D216" s="15" t="s">
        <v>4379</v>
      </c>
      <c r="E216" s="15" t="s">
        <v>4973</v>
      </c>
      <c r="F216" s="15" t="s">
        <v>4937</v>
      </c>
      <c r="G216" s="15" t="s">
        <v>4974</v>
      </c>
      <c r="H216" s="15" t="s">
        <v>4975</v>
      </c>
      <c r="I216" s="15" t="s">
        <v>4327</v>
      </c>
      <c r="J216" s="15" t="s">
        <v>4359</v>
      </c>
      <c r="K216" s="15"/>
      <c r="L216" s="103" t="str">
        <f t="shared" si="1"/>
        <v>B-100JOH-W14-100 gm White Johnson Jar</v>
      </c>
      <c r="M216" s="103">
        <f t="shared" si="2"/>
        <v>6600</v>
      </c>
      <c r="N216" s="102" t="str">
        <f t="shared" si="3"/>
        <v>wk 6</v>
      </c>
    </row>
    <row r="217" ht="12.75" customHeight="1">
      <c r="A217" s="15" t="s">
        <v>4612</v>
      </c>
      <c r="B217" s="15" t="s">
        <v>3123</v>
      </c>
      <c r="C217" s="15" t="s">
        <v>4321</v>
      </c>
      <c r="D217" s="15" t="s">
        <v>4124</v>
      </c>
      <c r="E217" s="15" t="s">
        <v>4976</v>
      </c>
      <c r="F217" s="15" t="s">
        <v>4937</v>
      </c>
      <c r="G217" s="15" t="s">
        <v>4977</v>
      </c>
      <c r="H217" s="15" t="s">
        <v>4978</v>
      </c>
      <c r="I217" s="15" t="s">
        <v>4327</v>
      </c>
      <c r="J217" s="15" t="s">
        <v>4359</v>
      </c>
      <c r="K217" s="15"/>
      <c r="L217" s="103" t="str">
        <f t="shared" si="1"/>
        <v>B-100JOH-W14-100 gm White Johnson Jar</v>
      </c>
      <c r="M217" s="103">
        <f t="shared" si="2"/>
        <v>3000</v>
      </c>
      <c r="N217" s="102" t="str">
        <f t="shared" si="3"/>
        <v>wk 10</v>
      </c>
    </row>
    <row r="218" ht="12.75" customHeight="1">
      <c r="A218" s="15" t="s">
        <v>4979</v>
      </c>
      <c r="B218" s="15" t="s">
        <v>3123</v>
      </c>
      <c r="C218" s="15" t="s">
        <v>4321</v>
      </c>
      <c r="D218" s="15" t="s">
        <v>4980</v>
      </c>
      <c r="E218" s="15" t="s">
        <v>4981</v>
      </c>
      <c r="F218" s="15" t="s">
        <v>4937</v>
      </c>
      <c r="G218" s="15" t="s">
        <v>4982</v>
      </c>
      <c r="H218" s="15" t="s">
        <v>4983</v>
      </c>
      <c r="I218" s="15" t="s">
        <v>4327</v>
      </c>
      <c r="J218" s="15" t="s">
        <v>4359</v>
      </c>
      <c r="K218" s="15"/>
      <c r="L218" s="103" t="str">
        <f t="shared" si="1"/>
        <v>B-100JOH-W14-100 gm White Johnson Jar</v>
      </c>
      <c r="M218" s="103">
        <f t="shared" si="2"/>
        <v>22800</v>
      </c>
      <c r="N218" s="102" t="str">
        <f t="shared" si="3"/>
        <v>wk 36</v>
      </c>
    </row>
    <row r="219" ht="12.75" customHeight="1">
      <c r="A219" s="15" t="s">
        <v>4631</v>
      </c>
      <c r="B219" s="15" t="s">
        <v>3123</v>
      </c>
      <c r="C219" s="15" t="s">
        <v>4321</v>
      </c>
      <c r="D219" s="15" t="s">
        <v>4426</v>
      </c>
      <c r="E219" s="15" t="s">
        <v>4984</v>
      </c>
      <c r="F219" s="15" t="s">
        <v>4937</v>
      </c>
      <c r="G219" s="15" t="s">
        <v>4962</v>
      </c>
      <c r="H219" s="15" t="s">
        <v>4985</v>
      </c>
      <c r="I219" s="15" t="s">
        <v>4327</v>
      </c>
      <c r="J219" s="15" t="s">
        <v>4359</v>
      </c>
      <c r="K219" s="15"/>
      <c r="L219" s="103" t="str">
        <f t="shared" si="1"/>
        <v>B-100JOH-W14-100 gm White Johnson Jar</v>
      </c>
      <c r="M219" s="103">
        <f t="shared" si="2"/>
        <v>3600</v>
      </c>
      <c r="N219" s="102" t="str">
        <f t="shared" si="3"/>
        <v>wk 40</v>
      </c>
    </row>
    <row r="220" ht="12.75" customHeight="1">
      <c r="A220" s="15" t="s">
        <v>4636</v>
      </c>
      <c r="B220" s="15" t="s">
        <v>3123</v>
      </c>
      <c r="C220" s="15" t="s">
        <v>4321</v>
      </c>
      <c r="D220" s="15" t="s">
        <v>3694</v>
      </c>
      <c r="E220" s="15" t="s">
        <v>4986</v>
      </c>
      <c r="F220" s="15" t="s">
        <v>4937</v>
      </c>
      <c r="G220" s="15" t="s">
        <v>4971</v>
      </c>
      <c r="H220" s="15" t="s">
        <v>4987</v>
      </c>
      <c r="I220" s="15" t="s">
        <v>4327</v>
      </c>
      <c r="J220" s="15" t="s">
        <v>4359</v>
      </c>
      <c r="K220" s="15"/>
      <c r="L220" s="103" t="str">
        <f t="shared" si="1"/>
        <v>B-100JOH-W14-100 gm White Johnson Jar</v>
      </c>
      <c r="M220" s="103">
        <f t="shared" si="2"/>
        <v>1800</v>
      </c>
      <c r="N220" s="102" t="str">
        <f t="shared" si="3"/>
        <v>wk 45</v>
      </c>
    </row>
    <row r="221" ht="12.75" customHeight="1">
      <c r="A221" s="15" t="s">
        <v>4639</v>
      </c>
      <c r="B221" s="15" t="s">
        <v>3123</v>
      </c>
      <c r="C221" s="15" t="s">
        <v>4321</v>
      </c>
      <c r="D221" s="15" t="s">
        <v>3600</v>
      </c>
      <c r="E221" s="15" t="s">
        <v>4988</v>
      </c>
      <c r="F221" s="15" t="s">
        <v>4937</v>
      </c>
      <c r="G221" s="15" t="s">
        <v>4952</v>
      </c>
      <c r="H221" s="15" t="s">
        <v>4989</v>
      </c>
      <c r="I221" s="15" t="s">
        <v>4327</v>
      </c>
      <c r="J221" s="15" t="s">
        <v>4359</v>
      </c>
      <c r="K221" s="15"/>
      <c r="L221" s="103" t="str">
        <f t="shared" si="1"/>
        <v>B-100JOH-W14-100 gm White Johnson Jar</v>
      </c>
      <c r="M221" s="103">
        <f t="shared" si="2"/>
        <v>4200</v>
      </c>
      <c r="N221" s="102" t="str">
        <f t="shared" si="3"/>
        <v>wk 49</v>
      </c>
    </row>
    <row r="222" ht="12.75" customHeight="1">
      <c r="A222" s="15" t="s">
        <v>4648</v>
      </c>
      <c r="B222" s="15" t="s">
        <v>3123</v>
      </c>
      <c r="C222" s="15" t="s">
        <v>4321</v>
      </c>
      <c r="D222" s="15" t="s">
        <v>4570</v>
      </c>
      <c r="E222" s="15" t="s">
        <v>4990</v>
      </c>
      <c r="F222" s="15" t="s">
        <v>4937</v>
      </c>
      <c r="G222" s="15" t="s">
        <v>4991</v>
      </c>
      <c r="H222" s="15" t="s">
        <v>4992</v>
      </c>
      <c r="I222" s="15" t="s">
        <v>4327</v>
      </c>
      <c r="J222" s="15" t="s">
        <v>4359</v>
      </c>
      <c r="K222" s="15"/>
      <c r="L222" s="103" t="str">
        <f t="shared" si="1"/>
        <v>B-100JOH-W14-100 gm White Johnson Jar</v>
      </c>
      <c r="M222" s="103">
        <f t="shared" si="2"/>
        <v>8400</v>
      </c>
      <c r="N222" s="102" t="str">
        <f t="shared" si="3"/>
        <v>wk </v>
      </c>
    </row>
    <row r="223" ht="12.75" customHeight="1">
      <c r="A223" s="15" t="s">
        <v>4652</v>
      </c>
      <c r="B223" s="15" t="s">
        <v>3123</v>
      </c>
      <c r="C223" s="15" t="s">
        <v>4321</v>
      </c>
      <c r="D223" s="15" t="s">
        <v>4993</v>
      </c>
      <c r="E223" s="15" t="s">
        <v>4994</v>
      </c>
      <c r="F223" s="15" t="s">
        <v>4937</v>
      </c>
      <c r="G223" s="15" t="s">
        <v>4995</v>
      </c>
      <c r="H223" s="15" t="s">
        <v>4996</v>
      </c>
      <c r="I223" s="15" t="s">
        <v>4327</v>
      </c>
      <c r="J223" s="15" t="s">
        <v>4359</v>
      </c>
      <c r="K223" s="15"/>
      <c r="L223" s="103" t="str">
        <f t="shared" si="1"/>
        <v>B-100JOH-W14-100 gm White Johnson Jar</v>
      </c>
      <c r="M223" s="103">
        <f t="shared" si="2"/>
        <v>1200</v>
      </c>
      <c r="N223" s="102" t="str">
        <f t="shared" si="3"/>
        <v>wk </v>
      </c>
    </row>
    <row r="224" ht="12.75" customHeight="1">
      <c r="A224" s="15" t="s">
        <v>4656</v>
      </c>
      <c r="B224" s="15" t="s">
        <v>3123</v>
      </c>
      <c r="C224" s="15" t="s">
        <v>4321</v>
      </c>
      <c r="D224" s="15" t="s">
        <v>3958</v>
      </c>
      <c r="E224" s="15" t="s">
        <v>4997</v>
      </c>
      <c r="F224" s="15" t="s">
        <v>4937</v>
      </c>
      <c r="G224" s="15" t="s">
        <v>4945</v>
      </c>
      <c r="H224" s="15" t="s">
        <v>4998</v>
      </c>
      <c r="I224" s="15" t="s">
        <v>4327</v>
      </c>
      <c r="J224" s="15" t="s">
        <v>4359</v>
      </c>
      <c r="K224" s="15"/>
      <c r="L224" s="103" t="str">
        <f t="shared" si="1"/>
        <v>B-100JOH-W14-100 gm White Johnson Jar</v>
      </c>
      <c r="M224" s="103">
        <f t="shared" si="2"/>
        <v>2400</v>
      </c>
      <c r="N224" s="102" t="str">
        <f t="shared" si="3"/>
        <v>wk </v>
      </c>
    </row>
    <row r="225" ht="12.75" customHeight="1">
      <c r="A225" s="15" t="s">
        <v>4665</v>
      </c>
      <c r="B225" s="15" t="s">
        <v>3123</v>
      </c>
      <c r="C225" s="15" t="s">
        <v>4321</v>
      </c>
      <c r="D225" s="15" t="s">
        <v>4069</v>
      </c>
      <c r="E225" s="15" t="s">
        <v>4999</v>
      </c>
      <c r="F225" s="15" t="s">
        <v>4937</v>
      </c>
      <c r="G225" s="15" t="s">
        <v>5000</v>
      </c>
      <c r="H225" s="15" t="s">
        <v>5001</v>
      </c>
      <c r="I225" s="15" t="s">
        <v>4327</v>
      </c>
      <c r="J225" s="15" t="s">
        <v>4359</v>
      </c>
      <c r="K225" s="15"/>
      <c r="L225" s="103" t="str">
        <f t="shared" si="1"/>
        <v>B-100JOH-W14-100 gm White Johnson Jar</v>
      </c>
      <c r="M225" s="103">
        <f t="shared" si="2"/>
        <v>15000</v>
      </c>
      <c r="N225" s="102" t="str">
        <f t="shared" si="3"/>
        <v>wk </v>
      </c>
    </row>
    <row r="226" ht="12.75" customHeight="1">
      <c r="A226" s="15" t="s">
        <v>4670</v>
      </c>
      <c r="B226" s="15" t="s">
        <v>3123</v>
      </c>
      <c r="C226" s="15" t="s">
        <v>4321</v>
      </c>
      <c r="D226" s="15" t="s">
        <v>4426</v>
      </c>
      <c r="E226" s="15" t="s">
        <v>5002</v>
      </c>
      <c r="F226" s="15" t="s">
        <v>4937</v>
      </c>
      <c r="G226" s="15" t="s">
        <v>4962</v>
      </c>
      <c r="H226" s="15" t="s">
        <v>5003</v>
      </c>
      <c r="I226" s="15" t="s">
        <v>4327</v>
      </c>
      <c r="J226" s="15" t="s">
        <v>4359</v>
      </c>
      <c r="K226" s="15"/>
      <c r="L226" s="103" t="str">
        <f t="shared" si="1"/>
        <v>B-100JOH-W14-100 gm White Johnson Jar</v>
      </c>
      <c r="M226" s="103">
        <f t="shared" si="2"/>
        <v>3600</v>
      </c>
      <c r="N226" s="102" t="str">
        <f t="shared" si="3"/>
        <v>wk </v>
      </c>
    </row>
    <row r="227" ht="12.75" customHeight="1">
      <c r="A227" s="15" t="s">
        <v>4673</v>
      </c>
      <c r="B227" s="15" t="s">
        <v>3123</v>
      </c>
      <c r="C227" s="15" t="s">
        <v>4321</v>
      </c>
      <c r="D227" s="15" t="s">
        <v>4426</v>
      </c>
      <c r="E227" s="15" t="s">
        <v>5004</v>
      </c>
      <c r="F227" s="15" t="s">
        <v>4937</v>
      </c>
      <c r="G227" s="15" t="s">
        <v>4962</v>
      </c>
      <c r="H227" s="15" t="s">
        <v>5003</v>
      </c>
      <c r="I227" s="15" t="s">
        <v>4327</v>
      </c>
      <c r="J227" s="15" t="s">
        <v>4359</v>
      </c>
      <c r="K227" s="15"/>
      <c r="L227" s="103" t="str">
        <f t="shared" si="1"/>
        <v>B-100JOH-W14-100 gm White Johnson Jar</v>
      </c>
      <c r="M227" s="103">
        <f t="shared" si="2"/>
        <v>3600</v>
      </c>
      <c r="N227" s="102" t="str">
        <f t="shared" si="3"/>
        <v>wk </v>
      </c>
    </row>
    <row r="228" ht="12.75" customHeight="1">
      <c r="A228" s="15" t="s">
        <v>4684</v>
      </c>
      <c r="B228" s="15" t="s">
        <v>3123</v>
      </c>
      <c r="C228" s="15" t="s">
        <v>4321</v>
      </c>
      <c r="D228" s="15" t="s">
        <v>5005</v>
      </c>
      <c r="E228" s="15" t="s">
        <v>5006</v>
      </c>
      <c r="F228" s="15" t="s">
        <v>4937</v>
      </c>
      <c r="G228" s="15" t="s">
        <v>5007</v>
      </c>
      <c r="H228" s="15" t="s">
        <v>5008</v>
      </c>
      <c r="I228" s="15" t="s">
        <v>4327</v>
      </c>
      <c r="J228" s="15" t="s">
        <v>4359</v>
      </c>
      <c r="K228" s="15"/>
      <c r="L228" s="103" t="str">
        <f t="shared" si="1"/>
        <v>B-100JOH-W14-100 gm White Johnson Jar</v>
      </c>
      <c r="M228" s="103">
        <f t="shared" si="2"/>
        <v>16200</v>
      </c>
      <c r="N228" s="102" t="str">
        <f t="shared" si="3"/>
        <v>wk </v>
      </c>
    </row>
    <row r="229" ht="12.75" customHeight="1">
      <c r="A229" s="15" t="s">
        <v>4692</v>
      </c>
      <c r="B229" s="15" t="s">
        <v>3123</v>
      </c>
      <c r="C229" s="15" t="s">
        <v>4321</v>
      </c>
      <c r="D229" s="15" t="s">
        <v>4124</v>
      </c>
      <c r="E229" s="15" t="s">
        <v>5009</v>
      </c>
      <c r="F229" s="15" t="s">
        <v>4937</v>
      </c>
      <c r="G229" s="15" t="s">
        <v>4977</v>
      </c>
      <c r="H229" s="15" t="s">
        <v>5010</v>
      </c>
      <c r="I229" s="15" t="s">
        <v>4327</v>
      </c>
      <c r="J229" s="15" t="s">
        <v>4359</v>
      </c>
      <c r="K229" s="15"/>
      <c r="L229" s="103" t="str">
        <f t="shared" si="1"/>
        <v>B-100JOH-W14-100 gm White Johnson Jar</v>
      </c>
      <c r="M229" s="103">
        <f t="shared" si="2"/>
        <v>3000</v>
      </c>
      <c r="N229" s="102" t="str">
        <f t="shared" si="3"/>
        <v>wk 2</v>
      </c>
    </row>
    <row r="230" ht="12.75" customHeight="1">
      <c r="A230" s="15" t="s">
        <v>4703</v>
      </c>
      <c r="B230" s="15" t="s">
        <v>3123</v>
      </c>
      <c r="C230" s="15" t="s">
        <v>4321</v>
      </c>
      <c r="D230" s="15" t="s">
        <v>4374</v>
      </c>
      <c r="E230" s="15" t="s">
        <v>5011</v>
      </c>
      <c r="F230" s="15" t="s">
        <v>4937</v>
      </c>
      <c r="G230" s="15" t="s">
        <v>4956</v>
      </c>
      <c r="H230" s="15" t="s">
        <v>5012</v>
      </c>
      <c r="I230" s="15" t="s">
        <v>4327</v>
      </c>
      <c r="J230" s="15" t="s">
        <v>4359</v>
      </c>
      <c r="K230" s="15"/>
      <c r="L230" s="103" t="str">
        <f t="shared" si="1"/>
        <v>B-100JOH-W14-100 gm White Johnson Jar</v>
      </c>
      <c r="M230" s="103">
        <f t="shared" si="2"/>
        <v>4800</v>
      </c>
      <c r="N230" s="102" t="str">
        <f t="shared" si="3"/>
        <v>wk 23</v>
      </c>
    </row>
    <row r="231" ht="12.75" customHeight="1">
      <c r="A231" s="15" t="s">
        <v>4776</v>
      </c>
      <c r="B231" s="15" t="s">
        <v>3123</v>
      </c>
      <c r="C231" s="15" t="s">
        <v>4321</v>
      </c>
      <c r="D231" s="15" t="s">
        <v>5013</v>
      </c>
      <c r="E231" s="15" t="s">
        <v>5014</v>
      </c>
      <c r="F231" s="15" t="s">
        <v>4937</v>
      </c>
      <c r="G231" s="15" t="s">
        <v>5015</v>
      </c>
      <c r="H231" s="15" t="s">
        <v>5016</v>
      </c>
      <c r="I231" s="15" t="s">
        <v>4327</v>
      </c>
      <c r="J231" s="15" t="s">
        <v>4359</v>
      </c>
      <c r="K231" s="15"/>
      <c r="L231" s="103" t="str">
        <f t="shared" si="1"/>
        <v>B-100JOH-W14-100 gm White Johnson Jar</v>
      </c>
      <c r="M231" s="103">
        <f t="shared" si="2"/>
        <v>19800</v>
      </c>
      <c r="N231" s="102" t="str">
        <f t="shared" si="3"/>
        <v>wk 45</v>
      </c>
    </row>
    <row r="232" ht="12.75" customHeight="1">
      <c r="A232" s="15" t="s">
        <v>4776</v>
      </c>
      <c r="B232" s="15" t="s">
        <v>3123</v>
      </c>
      <c r="C232" s="15" t="s">
        <v>4321</v>
      </c>
      <c r="D232" s="15" t="s">
        <v>4993</v>
      </c>
      <c r="E232" s="15" t="s">
        <v>5017</v>
      </c>
      <c r="F232" s="15" t="s">
        <v>4937</v>
      </c>
      <c r="G232" s="15" t="s">
        <v>4995</v>
      </c>
      <c r="H232" s="15" t="s">
        <v>5018</v>
      </c>
      <c r="I232" s="15" t="s">
        <v>4327</v>
      </c>
      <c r="J232" s="15" t="s">
        <v>4359</v>
      </c>
      <c r="K232" s="15"/>
      <c r="L232" s="103" t="str">
        <f t="shared" si="1"/>
        <v>B-100JOH-W14-100 gm White Johnson Jar</v>
      </c>
      <c r="M232" s="103">
        <f t="shared" si="2"/>
        <v>1200</v>
      </c>
      <c r="N232" s="102" t="str">
        <f t="shared" si="3"/>
        <v>wk 45</v>
      </c>
    </row>
    <row r="233" ht="12.75" customHeight="1">
      <c r="A233" s="15" t="s">
        <v>4780</v>
      </c>
      <c r="B233" s="15" t="s">
        <v>3123</v>
      </c>
      <c r="C233" s="15" t="s">
        <v>4321</v>
      </c>
      <c r="D233" s="15" t="s">
        <v>4362</v>
      </c>
      <c r="E233" s="15" t="s">
        <v>5019</v>
      </c>
      <c r="F233" s="15" t="s">
        <v>4937</v>
      </c>
      <c r="G233" s="15" t="s">
        <v>5020</v>
      </c>
      <c r="H233" s="15" t="s">
        <v>5021</v>
      </c>
      <c r="I233" s="15" t="s">
        <v>4327</v>
      </c>
      <c r="J233" s="15" t="s">
        <v>4359</v>
      </c>
      <c r="K233" s="15"/>
      <c r="L233" s="103" t="str">
        <f t="shared" si="1"/>
        <v>B-100JOH-W14-100 gm White Johnson Jar</v>
      </c>
      <c r="M233" s="103">
        <f t="shared" si="2"/>
        <v>5400</v>
      </c>
      <c r="N233" s="102" t="str">
        <f t="shared" si="3"/>
        <v>wk </v>
      </c>
    </row>
    <row r="234" ht="12.75" customHeight="1">
      <c r="A234" s="15" t="s">
        <v>4789</v>
      </c>
      <c r="B234" s="15" t="s">
        <v>3123</v>
      </c>
      <c r="C234" s="15" t="s">
        <v>4321</v>
      </c>
      <c r="D234" s="15" t="s">
        <v>3694</v>
      </c>
      <c r="E234" s="15" t="s">
        <v>5022</v>
      </c>
      <c r="F234" s="15" t="s">
        <v>4937</v>
      </c>
      <c r="G234" s="15" t="s">
        <v>4971</v>
      </c>
      <c r="H234" s="15" t="s">
        <v>5023</v>
      </c>
      <c r="I234" s="15" t="s">
        <v>4327</v>
      </c>
      <c r="J234" s="15" t="s">
        <v>4359</v>
      </c>
      <c r="K234" s="15"/>
      <c r="L234" s="103" t="str">
        <f t="shared" si="1"/>
        <v>B-100JOH-W14-100 gm White Johnson Jar</v>
      </c>
      <c r="M234" s="103">
        <f t="shared" si="2"/>
        <v>1800</v>
      </c>
      <c r="N234" s="102" t="str">
        <f t="shared" si="3"/>
        <v>wk </v>
      </c>
    </row>
    <row r="235" ht="12.75" customHeight="1">
      <c r="A235" s="15" t="s">
        <v>4789</v>
      </c>
      <c r="B235" s="15" t="s">
        <v>3123</v>
      </c>
      <c r="C235" s="15" t="s">
        <v>4321</v>
      </c>
      <c r="D235" s="15" t="s">
        <v>5005</v>
      </c>
      <c r="E235" s="15" t="s">
        <v>5024</v>
      </c>
      <c r="F235" s="15" t="s">
        <v>4937</v>
      </c>
      <c r="G235" s="15" t="s">
        <v>5007</v>
      </c>
      <c r="H235" s="15" t="s">
        <v>5008</v>
      </c>
      <c r="I235" s="15" t="s">
        <v>4327</v>
      </c>
      <c r="J235" s="15" t="s">
        <v>4359</v>
      </c>
      <c r="K235" s="15"/>
      <c r="L235" s="103" t="str">
        <f t="shared" si="1"/>
        <v>B-100JOH-W14-100 gm White Johnson Jar</v>
      </c>
      <c r="M235" s="103">
        <f t="shared" si="2"/>
        <v>16200</v>
      </c>
      <c r="N235" s="102" t="str">
        <f t="shared" si="3"/>
        <v>wk </v>
      </c>
    </row>
    <row r="236" ht="12.75" customHeight="1">
      <c r="A236" s="15" t="s">
        <v>4346</v>
      </c>
      <c r="B236" s="15" t="s">
        <v>3123</v>
      </c>
      <c r="C236" s="15" t="s">
        <v>4321</v>
      </c>
      <c r="D236" s="15" t="s">
        <v>4124</v>
      </c>
      <c r="E236" s="15" t="s">
        <v>5025</v>
      </c>
      <c r="F236" s="15" t="s">
        <v>4937</v>
      </c>
      <c r="G236" s="15" t="s">
        <v>4977</v>
      </c>
      <c r="H236" s="15" t="s">
        <v>5026</v>
      </c>
      <c r="I236" s="15" t="s">
        <v>4327</v>
      </c>
      <c r="J236" s="15" t="s">
        <v>4359</v>
      </c>
      <c r="K236" s="15"/>
      <c r="L236" s="103" t="str">
        <f t="shared" si="1"/>
        <v>B-100JOH-W14-100 gm White Johnson Jar</v>
      </c>
      <c r="M236" s="103">
        <f t="shared" si="2"/>
        <v>3000</v>
      </c>
      <c r="N236" s="102" t="str">
        <f t="shared" si="3"/>
        <v>wk </v>
      </c>
    </row>
    <row r="237" ht="12.75" customHeight="1">
      <c r="A237" s="15" t="s">
        <v>4802</v>
      </c>
      <c r="B237" s="15" t="s">
        <v>3123</v>
      </c>
      <c r="C237" s="15" t="s">
        <v>4321</v>
      </c>
      <c r="D237" s="15" t="s">
        <v>3271</v>
      </c>
      <c r="E237" s="15" t="s">
        <v>5027</v>
      </c>
      <c r="F237" s="15" t="s">
        <v>4937</v>
      </c>
      <c r="G237" s="15" t="s">
        <v>5028</v>
      </c>
      <c r="H237" s="15" t="s">
        <v>5029</v>
      </c>
      <c r="I237" s="15" t="s">
        <v>4327</v>
      </c>
      <c r="J237" s="15" t="s">
        <v>4359</v>
      </c>
      <c r="K237" s="15"/>
      <c r="L237" s="103" t="str">
        <f t="shared" si="1"/>
        <v>B-100JOH-W14-100 gm White Johnson Jar</v>
      </c>
      <c r="M237" s="103">
        <f t="shared" si="2"/>
        <v>17400</v>
      </c>
      <c r="N237" s="102" t="str">
        <f t="shared" si="3"/>
        <v>wk </v>
      </c>
    </row>
    <row r="238" ht="12.75" customHeight="1">
      <c r="A238" s="15" t="s">
        <v>4810</v>
      </c>
      <c r="B238" s="15" t="s">
        <v>3123</v>
      </c>
      <c r="C238" s="15" t="s">
        <v>4321</v>
      </c>
      <c r="D238" s="15" t="s">
        <v>3884</v>
      </c>
      <c r="E238" s="15" t="s">
        <v>5030</v>
      </c>
      <c r="F238" s="15" t="s">
        <v>4937</v>
      </c>
      <c r="G238" s="15" t="s">
        <v>5031</v>
      </c>
      <c r="H238" s="15" t="s">
        <v>5032</v>
      </c>
      <c r="I238" s="15" t="s">
        <v>4327</v>
      </c>
      <c r="J238" s="15" t="s">
        <v>4359</v>
      </c>
      <c r="K238" s="15"/>
      <c r="L238" s="103" t="str">
        <f t="shared" si="1"/>
        <v>B-100JOH-W14-100 gm White Johnson Jar</v>
      </c>
      <c r="M238" s="103">
        <f t="shared" si="2"/>
        <v>9000</v>
      </c>
      <c r="N238" s="102" t="str">
        <f t="shared" si="3"/>
        <v>wk </v>
      </c>
    </row>
    <row r="239" ht="12.75" customHeight="1">
      <c r="A239" s="15" t="s">
        <v>4816</v>
      </c>
      <c r="B239" s="15" t="s">
        <v>3123</v>
      </c>
      <c r="C239" s="15" t="s">
        <v>4321</v>
      </c>
      <c r="D239" s="15" t="s">
        <v>3157</v>
      </c>
      <c r="E239" s="15" t="s">
        <v>5033</v>
      </c>
      <c r="F239" s="15" t="s">
        <v>4937</v>
      </c>
      <c r="G239" s="15" t="s">
        <v>5034</v>
      </c>
      <c r="H239" s="15" t="s">
        <v>3159</v>
      </c>
      <c r="I239" s="15" t="s">
        <v>4327</v>
      </c>
      <c r="J239" s="15" t="s">
        <v>4359</v>
      </c>
      <c r="K239" s="15"/>
      <c r="L239" s="103" t="str">
        <f t="shared" si="1"/>
        <v>B-100JOH-W14-100 gm White Johnson Jar</v>
      </c>
      <c r="M239" s="103">
        <f t="shared" si="2"/>
        <v>10200</v>
      </c>
      <c r="N239" s="102" t="str">
        <f t="shared" si="3"/>
        <v>wk 2</v>
      </c>
    </row>
    <row r="240" ht="12.75" customHeight="1">
      <c r="A240" s="15" t="s">
        <v>4818</v>
      </c>
      <c r="B240" s="15" t="s">
        <v>3123</v>
      </c>
      <c r="C240" s="15" t="s">
        <v>4321</v>
      </c>
      <c r="D240" s="15" t="s">
        <v>4426</v>
      </c>
      <c r="E240" s="15" t="s">
        <v>5035</v>
      </c>
      <c r="F240" s="15" t="s">
        <v>4937</v>
      </c>
      <c r="G240" s="15" t="s">
        <v>4962</v>
      </c>
      <c r="H240" s="15" t="s">
        <v>5036</v>
      </c>
      <c r="I240" s="15" t="s">
        <v>4327</v>
      </c>
      <c r="J240" s="15" t="s">
        <v>4359</v>
      </c>
      <c r="K240" s="15"/>
      <c r="L240" s="103" t="str">
        <f t="shared" si="1"/>
        <v>B-100JOH-W14-100 gm White Johnson Jar</v>
      </c>
      <c r="M240" s="103">
        <f t="shared" si="2"/>
        <v>3600</v>
      </c>
      <c r="N240" s="102" t="str">
        <f t="shared" si="3"/>
        <v>wk 6</v>
      </c>
    </row>
    <row r="241" ht="12.75" customHeight="1">
      <c r="A241" s="15" t="s">
        <v>4820</v>
      </c>
      <c r="B241" s="15" t="s">
        <v>3123</v>
      </c>
      <c r="C241" s="15" t="s">
        <v>4321</v>
      </c>
      <c r="D241" s="15" t="s">
        <v>4374</v>
      </c>
      <c r="E241" s="15" t="s">
        <v>5037</v>
      </c>
      <c r="F241" s="15" t="s">
        <v>4937</v>
      </c>
      <c r="G241" s="15" t="s">
        <v>4956</v>
      </c>
      <c r="H241" s="15" t="s">
        <v>5038</v>
      </c>
      <c r="I241" s="15" t="s">
        <v>4327</v>
      </c>
      <c r="J241" s="15" t="s">
        <v>4359</v>
      </c>
      <c r="K241" s="15"/>
      <c r="L241" s="103" t="str">
        <f t="shared" si="1"/>
        <v>B-100JOH-W14-100 gm White Johnson Jar</v>
      </c>
      <c r="M241" s="103">
        <f t="shared" si="2"/>
        <v>4800</v>
      </c>
      <c r="N241" s="102" t="str">
        <f t="shared" si="3"/>
        <v>wk 10</v>
      </c>
    </row>
    <row r="242" ht="12.75" customHeight="1">
      <c r="A242" s="15" t="s">
        <v>5039</v>
      </c>
      <c r="B242" s="15"/>
      <c r="C242" s="15" t="s">
        <v>3146</v>
      </c>
      <c r="D242" s="15" t="s">
        <v>3145</v>
      </c>
      <c r="E242" s="15"/>
      <c r="F242" s="15" t="s">
        <v>4308</v>
      </c>
      <c r="G242" s="15" t="s">
        <v>4352</v>
      </c>
      <c r="H242" s="15" t="s">
        <v>3149</v>
      </c>
      <c r="I242" s="15" t="s">
        <v>3161</v>
      </c>
      <c r="J242" s="15"/>
      <c r="K242" s="15"/>
      <c r="L242" s="103" t="str">
        <f t="shared" si="1"/>
        <v>B-100MOV-LY15-100 ml Movit Light Yellow Lotion Bottle</v>
      </c>
      <c r="M242" s="103">
        <f t="shared" si="2"/>
        <v>0</v>
      </c>
      <c r="N242" s="102" t="str">
        <f t="shared" si="3"/>
        <v>wk </v>
      </c>
    </row>
    <row r="243" ht="12.75" customHeight="1">
      <c r="A243" s="15" t="s">
        <v>4878</v>
      </c>
      <c r="B243" s="15" t="s">
        <v>3128</v>
      </c>
      <c r="C243" s="15" t="s">
        <v>4321</v>
      </c>
      <c r="D243" s="15" t="s">
        <v>5040</v>
      </c>
      <c r="E243" s="15" t="s">
        <v>5041</v>
      </c>
      <c r="F243" s="15" t="s">
        <v>5042</v>
      </c>
      <c r="G243" s="15" t="s">
        <v>5043</v>
      </c>
      <c r="H243" s="15" t="s">
        <v>5044</v>
      </c>
      <c r="I243" s="15" t="s">
        <v>5045</v>
      </c>
      <c r="J243" s="15" t="s">
        <v>4359</v>
      </c>
      <c r="K243" s="15"/>
      <c r="L243" s="103" t="str">
        <f t="shared" si="1"/>
        <v>B-100MOV-LY15-100 ml Movit Light Yellow Lotion Bottle</v>
      </c>
      <c r="M243" s="103">
        <f t="shared" si="2"/>
        <v>19152</v>
      </c>
      <c r="N243" s="102" t="str">
        <f t="shared" si="3"/>
        <v>wk </v>
      </c>
    </row>
    <row r="244" ht="12.75" customHeight="1">
      <c r="A244" s="15" t="s">
        <v>5046</v>
      </c>
      <c r="B244" s="15" t="s">
        <v>2849</v>
      </c>
      <c r="C244" s="15" t="s">
        <v>3146</v>
      </c>
      <c r="D244" s="15" t="s">
        <v>3145</v>
      </c>
      <c r="E244" s="15"/>
      <c r="F244" s="15" t="s">
        <v>4308</v>
      </c>
      <c r="G244" s="15" t="s">
        <v>4352</v>
      </c>
      <c r="H244" s="15" t="s">
        <v>3149</v>
      </c>
      <c r="I244" s="15" t="s">
        <v>3156</v>
      </c>
      <c r="J244" s="15"/>
      <c r="K244" s="15"/>
      <c r="L244" s="103" t="str">
        <f t="shared" si="1"/>
        <v>B-100STD17-DB16-100 ml Nivea std17 Dark Blue Bottle</v>
      </c>
      <c r="M244" s="103">
        <f t="shared" si="2"/>
        <v>0</v>
      </c>
      <c r="N244" s="102" t="str">
        <f t="shared" si="3"/>
        <v>wk </v>
      </c>
    </row>
    <row r="245" ht="12.75" customHeight="1">
      <c r="A245" s="15" t="s">
        <v>4392</v>
      </c>
      <c r="B245" s="15" t="s">
        <v>3123</v>
      </c>
      <c r="C245" s="15" t="s">
        <v>4321</v>
      </c>
      <c r="D245" s="15" t="s">
        <v>4322</v>
      </c>
      <c r="E245" s="15" t="s">
        <v>5047</v>
      </c>
      <c r="F245" s="15" t="s">
        <v>5048</v>
      </c>
      <c r="G245" s="15" t="s">
        <v>5049</v>
      </c>
      <c r="H245" s="15" t="s">
        <v>5050</v>
      </c>
      <c r="I245" s="15" t="s">
        <v>4327</v>
      </c>
      <c r="J245" s="15" t="s">
        <v>4359</v>
      </c>
      <c r="K245" s="15"/>
      <c r="L245" s="103" t="str">
        <f t="shared" si="1"/>
        <v>B-100STD17-DB16-100 ml Nivea std17 Dark Blue Bottle</v>
      </c>
      <c r="M245" s="103">
        <f t="shared" si="2"/>
        <v>5040</v>
      </c>
      <c r="N245" s="102" t="str">
        <f t="shared" si="3"/>
        <v>wk </v>
      </c>
    </row>
    <row r="246" ht="12.75" customHeight="1">
      <c r="A246" s="15" t="s">
        <v>4397</v>
      </c>
      <c r="B246" s="15" t="s">
        <v>3123</v>
      </c>
      <c r="C246" s="15" t="s">
        <v>4321</v>
      </c>
      <c r="D246" s="15" t="s">
        <v>3162</v>
      </c>
      <c r="E246" s="15" t="s">
        <v>5051</v>
      </c>
      <c r="F246" s="15" t="s">
        <v>5048</v>
      </c>
      <c r="G246" s="15" t="s">
        <v>5052</v>
      </c>
      <c r="H246" s="15" t="s">
        <v>5053</v>
      </c>
      <c r="I246" s="15" t="s">
        <v>4327</v>
      </c>
      <c r="J246" s="15" t="s">
        <v>4359</v>
      </c>
      <c r="K246" s="15"/>
      <c r="L246" s="103" t="str">
        <f t="shared" si="1"/>
        <v>B-100STD17-DB16-100 ml Nivea std17 Dark Blue Bottle</v>
      </c>
      <c r="M246" s="103">
        <f t="shared" si="2"/>
        <v>1512</v>
      </c>
      <c r="N246" s="102" t="str">
        <f t="shared" si="3"/>
        <v>wk </v>
      </c>
    </row>
    <row r="247" ht="12.75" customHeight="1">
      <c r="A247" s="15" t="s">
        <v>4320</v>
      </c>
      <c r="B247" s="15" t="s">
        <v>3123</v>
      </c>
      <c r="C247" s="15" t="s">
        <v>4321</v>
      </c>
      <c r="D247" s="15" t="s">
        <v>3812</v>
      </c>
      <c r="E247" s="15" t="s">
        <v>5054</v>
      </c>
      <c r="F247" s="15" t="s">
        <v>5048</v>
      </c>
      <c r="G247" s="15" t="s">
        <v>5055</v>
      </c>
      <c r="H247" s="15" t="s">
        <v>5056</v>
      </c>
      <c r="I247" s="15" t="s">
        <v>4327</v>
      </c>
      <c r="J247" s="15" t="s">
        <v>4359</v>
      </c>
      <c r="K247" s="15"/>
      <c r="L247" s="103" t="str">
        <f t="shared" si="1"/>
        <v>B-100STD17-DB16-100 ml Nivea std17 Dark Blue Bottle</v>
      </c>
      <c r="M247" s="103">
        <f t="shared" si="2"/>
        <v>3024</v>
      </c>
      <c r="N247" s="102" t="str">
        <f t="shared" si="3"/>
        <v>wk </v>
      </c>
    </row>
    <row r="248" ht="12.75" customHeight="1">
      <c r="A248" s="15" t="s">
        <v>4407</v>
      </c>
      <c r="B248" s="15" t="s">
        <v>3123</v>
      </c>
      <c r="C248" s="15" t="s">
        <v>4321</v>
      </c>
      <c r="D248" s="15" t="s">
        <v>5057</v>
      </c>
      <c r="E248" s="15" t="s">
        <v>5058</v>
      </c>
      <c r="F248" s="15" t="s">
        <v>5048</v>
      </c>
      <c r="G248" s="15" t="s">
        <v>5059</v>
      </c>
      <c r="H248" s="15" t="s">
        <v>5060</v>
      </c>
      <c r="I248" s="15" t="s">
        <v>4327</v>
      </c>
      <c r="J248" s="15" t="s">
        <v>4359</v>
      </c>
      <c r="K248" s="15"/>
      <c r="L248" s="103" t="str">
        <f t="shared" si="1"/>
        <v>B-100STD17-DB16-100 ml Nivea std17 Dark Blue Bottle</v>
      </c>
      <c r="M248" s="103">
        <f t="shared" si="2"/>
        <v>15120</v>
      </c>
      <c r="N248" s="102" t="str">
        <f t="shared" si="3"/>
        <v>wk </v>
      </c>
    </row>
    <row r="249" ht="12.75" customHeight="1">
      <c r="A249" s="15" t="s">
        <v>4412</v>
      </c>
      <c r="B249" s="15" t="s">
        <v>3123</v>
      </c>
      <c r="C249" s="15" t="s">
        <v>4321</v>
      </c>
      <c r="D249" s="15" t="s">
        <v>4322</v>
      </c>
      <c r="E249" s="15" t="s">
        <v>5061</v>
      </c>
      <c r="F249" s="15" t="s">
        <v>5048</v>
      </c>
      <c r="G249" s="15" t="s">
        <v>5049</v>
      </c>
      <c r="H249" s="15" t="s">
        <v>5050</v>
      </c>
      <c r="I249" s="15" t="s">
        <v>4327</v>
      </c>
      <c r="J249" s="15" t="s">
        <v>4359</v>
      </c>
      <c r="K249" s="15"/>
      <c r="L249" s="103" t="str">
        <f t="shared" si="1"/>
        <v>B-100STD17-DB16-100 ml Nivea std17 Dark Blue Bottle</v>
      </c>
      <c r="M249" s="103">
        <f t="shared" si="2"/>
        <v>5040</v>
      </c>
      <c r="N249" s="102" t="str">
        <f t="shared" si="3"/>
        <v>wk </v>
      </c>
    </row>
    <row r="250" ht="12.75" customHeight="1">
      <c r="A250" s="15" t="s">
        <v>4416</v>
      </c>
      <c r="B250" s="15" t="s">
        <v>3123</v>
      </c>
      <c r="C250" s="15" t="s">
        <v>4321</v>
      </c>
      <c r="D250" s="15" t="s">
        <v>4322</v>
      </c>
      <c r="E250" s="15" t="s">
        <v>5062</v>
      </c>
      <c r="F250" s="15" t="s">
        <v>5048</v>
      </c>
      <c r="G250" s="15" t="s">
        <v>5049</v>
      </c>
      <c r="H250" s="15" t="s">
        <v>5050</v>
      </c>
      <c r="I250" s="15" t="s">
        <v>4327</v>
      </c>
      <c r="J250" s="15" t="s">
        <v>4359</v>
      </c>
      <c r="K250" s="15"/>
      <c r="L250" s="103" t="str">
        <f t="shared" si="1"/>
        <v>B-100STD17-DB16-100 ml Nivea std17 Dark Blue Bottle</v>
      </c>
      <c r="M250" s="103">
        <f t="shared" si="2"/>
        <v>5040</v>
      </c>
      <c r="N250" s="102" t="str">
        <f t="shared" si="3"/>
        <v>wk </v>
      </c>
    </row>
    <row r="251" ht="12.75" customHeight="1">
      <c r="A251" s="15" t="s">
        <v>4418</v>
      </c>
      <c r="B251" s="15" t="s">
        <v>3123</v>
      </c>
      <c r="C251" s="15" t="s">
        <v>4321</v>
      </c>
      <c r="D251" s="15" t="s">
        <v>5063</v>
      </c>
      <c r="E251" s="15" t="s">
        <v>5064</v>
      </c>
      <c r="F251" s="15" t="s">
        <v>5048</v>
      </c>
      <c r="G251" s="15" t="s">
        <v>5065</v>
      </c>
      <c r="H251" s="15" t="s">
        <v>5066</v>
      </c>
      <c r="I251" s="15" t="s">
        <v>4327</v>
      </c>
      <c r="J251" s="15" t="s">
        <v>4359</v>
      </c>
      <c r="K251" s="15"/>
      <c r="L251" s="103" t="str">
        <f t="shared" si="1"/>
        <v>B-100STD17-DB16-100 ml Nivea std17 Dark Blue Bottle</v>
      </c>
      <c r="M251" s="103">
        <f t="shared" si="2"/>
        <v>14112</v>
      </c>
      <c r="N251" s="102" t="str">
        <f t="shared" si="3"/>
        <v>wk 36</v>
      </c>
    </row>
    <row r="252" ht="12.75" customHeight="1">
      <c r="A252" s="15" t="s">
        <v>5067</v>
      </c>
      <c r="B252" s="15" t="s">
        <v>3123</v>
      </c>
      <c r="C252" s="15" t="s">
        <v>4321</v>
      </c>
      <c r="D252" s="15" t="s">
        <v>5068</v>
      </c>
      <c r="E252" s="15" t="s">
        <v>5069</v>
      </c>
      <c r="F252" s="15" t="s">
        <v>5048</v>
      </c>
      <c r="G252" s="15" t="s">
        <v>5070</v>
      </c>
      <c r="H252" s="15" t="s">
        <v>5071</v>
      </c>
      <c r="I252" s="15" t="s">
        <v>4327</v>
      </c>
      <c r="J252" s="15" t="s">
        <v>4359</v>
      </c>
      <c r="K252" s="15"/>
      <c r="L252" s="103" t="str">
        <f t="shared" si="1"/>
        <v>B-100STD17-DB16-100 ml Nivea std17 Dark Blue Bottle</v>
      </c>
      <c r="M252" s="103">
        <f t="shared" si="2"/>
        <v>5544</v>
      </c>
      <c r="N252" s="102" t="str">
        <f t="shared" si="3"/>
        <v>wk 44</v>
      </c>
    </row>
    <row r="253" ht="12.75" customHeight="1">
      <c r="A253" s="15" t="s">
        <v>5072</v>
      </c>
      <c r="B253" s="15" t="s">
        <v>3123</v>
      </c>
      <c r="C253" s="15" t="s">
        <v>4321</v>
      </c>
      <c r="D253" s="15" t="s">
        <v>5073</v>
      </c>
      <c r="E253" s="15" t="s">
        <v>5074</v>
      </c>
      <c r="F253" s="15" t="s">
        <v>5048</v>
      </c>
      <c r="G253" s="15" t="s">
        <v>5075</v>
      </c>
      <c r="H253" s="15" t="s">
        <v>5076</v>
      </c>
      <c r="I253" s="15" t="s">
        <v>4327</v>
      </c>
      <c r="J253" s="15" t="s">
        <v>4359</v>
      </c>
      <c r="K253" s="15"/>
      <c r="L253" s="103" t="str">
        <f t="shared" si="1"/>
        <v>B-100STD17-DB16-100 ml Nivea std17 Dark Blue Bottle</v>
      </c>
      <c r="M253" s="103">
        <f t="shared" si="2"/>
        <v>4536</v>
      </c>
      <c r="N253" s="102" t="str">
        <f t="shared" si="3"/>
        <v>wk 49</v>
      </c>
    </row>
    <row r="254" ht="12.75" customHeight="1">
      <c r="A254" s="15" t="s">
        <v>4425</v>
      </c>
      <c r="B254" s="15" t="s">
        <v>3123</v>
      </c>
      <c r="C254" s="15" t="s">
        <v>4321</v>
      </c>
      <c r="D254" s="15" t="s">
        <v>5073</v>
      </c>
      <c r="E254" s="15" t="s">
        <v>5077</v>
      </c>
      <c r="F254" s="15" t="s">
        <v>5048</v>
      </c>
      <c r="G254" s="15" t="s">
        <v>5075</v>
      </c>
      <c r="H254" s="15" t="s">
        <v>5076</v>
      </c>
      <c r="I254" s="15" t="s">
        <v>4327</v>
      </c>
      <c r="J254" s="15" t="s">
        <v>4359</v>
      </c>
      <c r="K254" s="15"/>
      <c r="L254" s="103" t="str">
        <f t="shared" si="1"/>
        <v>B-100STD17-DB16-100 ml Nivea std17 Dark Blue Bottle</v>
      </c>
      <c r="M254" s="103">
        <f t="shared" si="2"/>
        <v>4536</v>
      </c>
      <c r="N254" s="102" t="str">
        <f t="shared" si="3"/>
        <v>wk </v>
      </c>
    </row>
    <row r="255" ht="12.75" customHeight="1">
      <c r="A255" s="15" t="s">
        <v>4329</v>
      </c>
      <c r="B255" s="15" t="s">
        <v>3123</v>
      </c>
      <c r="C255" s="15" t="s">
        <v>4321</v>
      </c>
      <c r="D255" s="15" t="s">
        <v>5078</v>
      </c>
      <c r="E255" s="15" t="s">
        <v>5079</v>
      </c>
      <c r="F255" s="15" t="s">
        <v>5048</v>
      </c>
      <c r="G255" s="15" t="s">
        <v>5080</v>
      </c>
      <c r="H255" s="15" t="s">
        <v>5081</v>
      </c>
      <c r="I255" s="15" t="s">
        <v>4327</v>
      </c>
      <c r="J255" s="15" t="s">
        <v>4359</v>
      </c>
      <c r="K255" s="15"/>
      <c r="L255" s="103" t="str">
        <f t="shared" si="1"/>
        <v>B-100STD17-DB16-100 ml Nivea std17 Dark Blue Bottle</v>
      </c>
      <c r="M255" s="103">
        <f t="shared" si="2"/>
        <v>1008</v>
      </c>
      <c r="N255" s="102" t="str">
        <f t="shared" si="3"/>
        <v>wk </v>
      </c>
    </row>
    <row r="256" ht="12.75" customHeight="1">
      <c r="A256" s="15" t="s">
        <v>4445</v>
      </c>
      <c r="B256" s="15" t="s">
        <v>3123</v>
      </c>
      <c r="C256" s="15" t="s">
        <v>4321</v>
      </c>
      <c r="D256" s="15" t="s">
        <v>3162</v>
      </c>
      <c r="E256" s="15" t="s">
        <v>5082</v>
      </c>
      <c r="F256" s="15" t="s">
        <v>5048</v>
      </c>
      <c r="G256" s="15" t="s">
        <v>5052</v>
      </c>
      <c r="H256" s="15" t="s">
        <v>5053</v>
      </c>
      <c r="I256" s="15" t="s">
        <v>4327</v>
      </c>
      <c r="J256" s="15" t="s">
        <v>4359</v>
      </c>
      <c r="K256" s="15"/>
      <c r="L256" s="103" t="str">
        <f t="shared" si="1"/>
        <v>B-100STD17-DB16-100 ml Nivea std17 Dark Blue Bottle</v>
      </c>
      <c r="M256" s="103">
        <f t="shared" si="2"/>
        <v>1512</v>
      </c>
      <c r="N256" s="102" t="str">
        <f t="shared" si="3"/>
        <v>wk </v>
      </c>
    </row>
    <row r="257" ht="12.75" customHeight="1">
      <c r="A257" s="15" t="s">
        <v>4713</v>
      </c>
      <c r="B257" s="15" t="s">
        <v>3123</v>
      </c>
      <c r="C257" s="15" t="s">
        <v>4321</v>
      </c>
      <c r="D257" s="15" t="s">
        <v>3167</v>
      </c>
      <c r="E257" s="15" t="s">
        <v>5083</v>
      </c>
      <c r="F257" s="15" t="s">
        <v>5048</v>
      </c>
      <c r="G257" s="15" t="s">
        <v>5084</v>
      </c>
      <c r="H257" s="15" t="s">
        <v>5085</v>
      </c>
      <c r="I257" s="15" t="s">
        <v>4327</v>
      </c>
      <c r="J257" s="15" t="s">
        <v>4359</v>
      </c>
      <c r="K257" s="15"/>
      <c r="L257" s="103" t="str">
        <f t="shared" si="1"/>
        <v>B-100STD17-DB16-100 ml Nivea std17 Dark Blue Bottle</v>
      </c>
      <c r="M257" s="103">
        <f t="shared" si="2"/>
        <v>11088</v>
      </c>
      <c r="N257" s="102" t="str">
        <f t="shared" si="3"/>
        <v>wk 36</v>
      </c>
    </row>
    <row r="258" ht="12.75" customHeight="1">
      <c r="A258" s="15" t="s">
        <v>4762</v>
      </c>
      <c r="B258" s="15" t="s">
        <v>3123</v>
      </c>
      <c r="C258" s="15" t="s">
        <v>4321</v>
      </c>
      <c r="D258" s="15" t="s">
        <v>5086</v>
      </c>
      <c r="E258" s="15" t="s">
        <v>5087</v>
      </c>
      <c r="F258" s="15" t="s">
        <v>5048</v>
      </c>
      <c r="G258" s="15" t="s">
        <v>5088</v>
      </c>
      <c r="H258" s="15" t="s">
        <v>5089</v>
      </c>
      <c r="I258" s="15" t="s">
        <v>4327</v>
      </c>
      <c r="J258" s="15" t="s">
        <v>4359</v>
      </c>
      <c r="K258" s="15"/>
      <c r="L258" s="103" t="str">
        <f t="shared" si="1"/>
        <v>B-100STD17-DB16-100 ml Nivea std17 Dark Blue Bottle</v>
      </c>
      <c r="M258" s="103">
        <f t="shared" si="2"/>
        <v>13104</v>
      </c>
      <c r="N258" s="102" t="str">
        <f t="shared" si="3"/>
        <v>wk 15</v>
      </c>
    </row>
    <row r="259" ht="12.75" customHeight="1">
      <c r="A259" s="15" t="s">
        <v>4764</v>
      </c>
      <c r="B259" s="15" t="s">
        <v>3123</v>
      </c>
      <c r="C259" s="15" t="s">
        <v>4321</v>
      </c>
      <c r="D259" s="15" t="s">
        <v>3784</v>
      </c>
      <c r="E259" s="15" t="s">
        <v>5090</v>
      </c>
      <c r="F259" s="15" t="s">
        <v>5048</v>
      </c>
      <c r="G259" s="15" t="s">
        <v>5091</v>
      </c>
      <c r="H259" s="15" t="s">
        <v>5092</v>
      </c>
      <c r="I259" s="15" t="s">
        <v>4327</v>
      </c>
      <c r="J259" s="15" t="s">
        <v>4359</v>
      </c>
      <c r="K259" s="15"/>
      <c r="L259" s="103" t="str">
        <f t="shared" si="1"/>
        <v>B-100STD17-DB16-100 ml Nivea std17 Dark Blue Bottle</v>
      </c>
      <c r="M259" s="103">
        <f t="shared" si="2"/>
        <v>4032</v>
      </c>
      <c r="N259" s="102" t="str">
        <f t="shared" si="3"/>
        <v>wk 19</v>
      </c>
    </row>
    <row r="260" ht="12.75" customHeight="1">
      <c r="A260" s="15" t="s">
        <v>4766</v>
      </c>
      <c r="B260" s="15" t="s">
        <v>3123</v>
      </c>
      <c r="C260" s="15" t="s">
        <v>4321</v>
      </c>
      <c r="D260" s="15" t="s">
        <v>3784</v>
      </c>
      <c r="E260" s="15" t="s">
        <v>5093</v>
      </c>
      <c r="F260" s="15" t="s">
        <v>5048</v>
      </c>
      <c r="G260" s="15" t="s">
        <v>5091</v>
      </c>
      <c r="H260" s="15" t="s">
        <v>5092</v>
      </c>
      <c r="I260" s="15" t="s">
        <v>4327</v>
      </c>
      <c r="J260" s="15" t="s">
        <v>4359</v>
      </c>
      <c r="K260" s="15"/>
      <c r="L260" s="103" t="str">
        <f t="shared" si="1"/>
        <v>B-100STD17-DB16-100 ml Nivea std17 Dark Blue Bottle</v>
      </c>
      <c r="M260" s="103">
        <f t="shared" si="2"/>
        <v>4032</v>
      </c>
      <c r="N260" s="102" t="str">
        <f t="shared" si="3"/>
        <v>wk 23</v>
      </c>
    </row>
    <row r="261" ht="12.75" customHeight="1">
      <c r="A261" s="15" t="s">
        <v>4846</v>
      </c>
      <c r="B261" s="15" t="s">
        <v>3123</v>
      </c>
      <c r="C261" s="15" t="s">
        <v>4321</v>
      </c>
      <c r="D261" s="15" t="s">
        <v>5068</v>
      </c>
      <c r="E261" s="15" t="s">
        <v>5094</v>
      </c>
      <c r="F261" s="15" t="s">
        <v>5048</v>
      </c>
      <c r="G261" s="15" t="s">
        <v>5095</v>
      </c>
      <c r="H261" s="15" t="s">
        <v>5096</v>
      </c>
      <c r="I261" s="15" t="s">
        <v>4327</v>
      </c>
      <c r="J261" s="15" t="s">
        <v>4359</v>
      </c>
      <c r="K261" s="15"/>
      <c r="L261" s="103" t="str">
        <f t="shared" si="1"/>
        <v>B-100STD17-DB16-100 ml Nivea std17 Dark Blue Bottle</v>
      </c>
      <c r="M261" s="103">
        <f t="shared" si="2"/>
        <v>5544</v>
      </c>
      <c r="N261" s="102" t="str">
        <f t="shared" si="3"/>
        <v>wk </v>
      </c>
    </row>
    <row r="262" ht="12.75" customHeight="1">
      <c r="A262" s="15" t="s">
        <v>5097</v>
      </c>
      <c r="B262" s="15" t="s">
        <v>2849</v>
      </c>
      <c r="C262" s="15" t="s">
        <v>3146</v>
      </c>
      <c r="D262" s="15" t="s">
        <v>3145</v>
      </c>
      <c r="E262" s="15"/>
      <c r="F262" s="15" t="s">
        <v>4308</v>
      </c>
      <c r="G262" s="15" t="s">
        <v>4352</v>
      </c>
      <c r="H262" s="15" t="s">
        <v>3149</v>
      </c>
      <c r="I262" s="15" t="s">
        <v>3156</v>
      </c>
      <c r="J262" s="15"/>
      <c r="K262" s="15"/>
      <c r="L262" s="103" t="str">
        <f t="shared" si="1"/>
        <v>B-100STD17-PB16-100 ml Nivea std17 Smooth Milk PearlyBlue</v>
      </c>
      <c r="M262" s="103">
        <f t="shared" si="2"/>
        <v>0</v>
      </c>
      <c r="N262" s="102" t="str">
        <f t="shared" si="3"/>
        <v>wk </v>
      </c>
    </row>
    <row r="263" ht="12.75" customHeight="1">
      <c r="A263" s="15" t="s">
        <v>5098</v>
      </c>
      <c r="B263" s="15" t="s">
        <v>3123</v>
      </c>
      <c r="C263" s="15" t="s">
        <v>4965</v>
      </c>
      <c r="D263" s="15" t="s">
        <v>5099</v>
      </c>
      <c r="E263" s="15" t="s">
        <v>5100</v>
      </c>
      <c r="F263" s="15" t="s">
        <v>5048</v>
      </c>
      <c r="G263" s="15" t="s">
        <v>5101</v>
      </c>
      <c r="H263" s="15" t="s">
        <v>5102</v>
      </c>
      <c r="I263" s="15" t="s">
        <v>4327</v>
      </c>
      <c r="J263" s="15" t="s">
        <v>4359</v>
      </c>
      <c r="K263" s="15"/>
      <c r="L263" s="103" t="str">
        <f t="shared" si="1"/>
        <v>B-100STD17-PB16-100 ml Nivea std17 Smooth Milk PearlyBlue</v>
      </c>
      <c r="M263" s="103">
        <f t="shared" si="2"/>
        <v>7056</v>
      </c>
      <c r="N263" s="102" t="str">
        <f t="shared" si="3"/>
        <v>wk 22</v>
      </c>
    </row>
    <row r="264" ht="12.75" customHeight="1">
      <c r="A264" s="15" t="s">
        <v>4412</v>
      </c>
      <c r="B264" s="15" t="s">
        <v>3123</v>
      </c>
      <c r="C264" s="15" t="s">
        <v>4321</v>
      </c>
      <c r="D264" s="15" t="s">
        <v>5073</v>
      </c>
      <c r="E264" s="15" t="s">
        <v>5103</v>
      </c>
      <c r="F264" s="15" t="s">
        <v>5048</v>
      </c>
      <c r="G264" s="15" t="s">
        <v>5104</v>
      </c>
      <c r="H264" s="15" t="s">
        <v>5105</v>
      </c>
      <c r="I264" s="15" t="s">
        <v>4327</v>
      </c>
      <c r="J264" s="15" t="s">
        <v>4359</v>
      </c>
      <c r="K264" s="15"/>
      <c r="L264" s="103" t="str">
        <f t="shared" si="1"/>
        <v>B-100STD17-PB16-100 ml Nivea std17 Smooth Milk PearlyBlue</v>
      </c>
      <c r="M264" s="103">
        <f t="shared" si="2"/>
        <v>4536</v>
      </c>
      <c r="N264" s="102" t="str">
        <f t="shared" si="3"/>
        <v>wk </v>
      </c>
    </row>
    <row r="265" ht="12.75" customHeight="1">
      <c r="A265" s="15" t="s">
        <v>4338</v>
      </c>
      <c r="B265" s="15" t="s">
        <v>3123</v>
      </c>
      <c r="C265" s="15" t="s">
        <v>4321</v>
      </c>
      <c r="D265" s="15" t="s">
        <v>5106</v>
      </c>
      <c r="E265" s="15" t="s">
        <v>5107</v>
      </c>
      <c r="F265" s="15" t="s">
        <v>5048</v>
      </c>
      <c r="G265" s="15" t="s">
        <v>5108</v>
      </c>
      <c r="H265" s="15" t="s">
        <v>5109</v>
      </c>
      <c r="I265" s="15" t="s">
        <v>4327</v>
      </c>
      <c r="J265" s="15" t="s">
        <v>4359</v>
      </c>
      <c r="K265" s="15"/>
      <c r="L265" s="103" t="str">
        <f t="shared" si="1"/>
        <v>B-100STD17-PB16-100 ml Nivea std17 Smooth Milk PearlyBlue</v>
      </c>
      <c r="M265" s="103">
        <f t="shared" si="2"/>
        <v>22680</v>
      </c>
      <c r="N265" s="102" t="str">
        <f t="shared" si="3"/>
        <v>wk </v>
      </c>
    </row>
    <row r="266" ht="12.75" customHeight="1">
      <c r="A266" s="15" t="s">
        <v>4642</v>
      </c>
      <c r="B266" s="15" t="s">
        <v>3123</v>
      </c>
      <c r="C266" s="15" t="s">
        <v>4321</v>
      </c>
      <c r="D266" s="15" t="s">
        <v>5110</v>
      </c>
      <c r="E266" s="15" t="s">
        <v>5111</v>
      </c>
      <c r="F266" s="15" t="s">
        <v>5048</v>
      </c>
      <c r="G266" s="15" t="s">
        <v>5112</v>
      </c>
      <c r="H266" s="15" t="s">
        <v>5113</v>
      </c>
      <c r="I266" s="15" t="s">
        <v>4327</v>
      </c>
      <c r="J266" s="15" t="s">
        <v>4359</v>
      </c>
      <c r="K266" s="15"/>
      <c r="L266" s="103" t="str">
        <f t="shared" si="1"/>
        <v>B-100STD17-PB16-100 ml Nivea std17 Smooth Milk PearlyBlue</v>
      </c>
      <c r="M266" s="103">
        <f t="shared" si="2"/>
        <v>15624</v>
      </c>
      <c r="N266" s="102" t="str">
        <f t="shared" si="3"/>
        <v>wk </v>
      </c>
    </row>
    <row r="267" ht="12.75" customHeight="1">
      <c r="A267" s="15" t="s">
        <v>4656</v>
      </c>
      <c r="B267" s="15" t="s">
        <v>3123</v>
      </c>
      <c r="C267" s="15" t="s">
        <v>4321</v>
      </c>
      <c r="D267" s="15" t="s">
        <v>5073</v>
      </c>
      <c r="E267" s="15" t="s">
        <v>5114</v>
      </c>
      <c r="F267" s="15" t="s">
        <v>5048</v>
      </c>
      <c r="G267" s="15" t="s">
        <v>5104</v>
      </c>
      <c r="H267" s="15" t="s">
        <v>5115</v>
      </c>
      <c r="I267" s="15" t="s">
        <v>4327</v>
      </c>
      <c r="J267" s="15" t="s">
        <v>4359</v>
      </c>
      <c r="K267" s="15"/>
      <c r="L267" s="103" t="str">
        <f t="shared" si="1"/>
        <v>B-100STD17-PB16-100 ml Nivea std17 Smooth Milk PearlyBlue</v>
      </c>
      <c r="M267" s="103">
        <f t="shared" si="2"/>
        <v>4536</v>
      </c>
      <c r="N267" s="102" t="str">
        <f t="shared" si="3"/>
        <v>wk </v>
      </c>
    </row>
    <row r="268" ht="12.75" customHeight="1">
      <c r="A268" s="15" t="s">
        <v>4678</v>
      </c>
      <c r="B268" s="15" t="s">
        <v>3123</v>
      </c>
      <c r="C268" s="15" t="s">
        <v>4321</v>
      </c>
      <c r="D268" s="15" t="s">
        <v>3422</v>
      </c>
      <c r="E268" s="15" t="s">
        <v>5116</v>
      </c>
      <c r="F268" s="15" t="s">
        <v>5048</v>
      </c>
      <c r="G268" s="15" t="s">
        <v>5117</v>
      </c>
      <c r="H268" s="15" t="s">
        <v>5118</v>
      </c>
      <c r="I268" s="15" t="s">
        <v>4327</v>
      </c>
      <c r="J268" s="15" t="s">
        <v>4359</v>
      </c>
      <c r="K268" s="15"/>
      <c r="L268" s="103" t="str">
        <f t="shared" si="1"/>
        <v>B-100STD17-PB16-100 ml Nivea std17 Smooth Milk PearlyBlue</v>
      </c>
      <c r="M268" s="103">
        <f t="shared" si="2"/>
        <v>3528</v>
      </c>
      <c r="N268" s="102" t="str">
        <f t="shared" si="3"/>
        <v>wk </v>
      </c>
    </row>
    <row r="269" ht="12.75" customHeight="1">
      <c r="A269" s="15" t="s">
        <v>4703</v>
      </c>
      <c r="B269" s="15" t="s">
        <v>3123</v>
      </c>
      <c r="C269" s="15" t="s">
        <v>4321</v>
      </c>
      <c r="D269" s="15" t="s">
        <v>5057</v>
      </c>
      <c r="E269" s="15" t="s">
        <v>5119</v>
      </c>
      <c r="F269" s="15" t="s">
        <v>5048</v>
      </c>
      <c r="G269" s="15" t="s">
        <v>5120</v>
      </c>
      <c r="H269" s="15" t="s">
        <v>5121</v>
      </c>
      <c r="I269" s="15" t="s">
        <v>4327</v>
      </c>
      <c r="J269" s="15" t="s">
        <v>4359</v>
      </c>
      <c r="K269" s="15"/>
      <c r="L269" s="103" t="str">
        <f t="shared" si="1"/>
        <v>B-100STD17-PB16-100 ml Nivea std17 Smooth Milk PearlyBlue</v>
      </c>
      <c r="M269" s="103">
        <f t="shared" si="2"/>
        <v>15120</v>
      </c>
      <c r="N269" s="102" t="str">
        <f t="shared" si="3"/>
        <v>wk 23</v>
      </c>
    </row>
    <row r="270" ht="12.75" customHeight="1">
      <c r="A270" s="15" t="s">
        <v>4776</v>
      </c>
      <c r="B270" s="15" t="s">
        <v>3123</v>
      </c>
      <c r="C270" s="15" t="s">
        <v>4321</v>
      </c>
      <c r="D270" s="15" t="s">
        <v>5068</v>
      </c>
      <c r="E270" s="15" t="s">
        <v>5122</v>
      </c>
      <c r="F270" s="15" t="s">
        <v>5048</v>
      </c>
      <c r="G270" s="15" t="s">
        <v>5123</v>
      </c>
      <c r="H270" s="15" t="s">
        <v>5124</v>
      </c>
      <c r="I270" s="15" t="s">
        <v>4327</v>
      </c>
      <c r="J270" s="15" t="s">
        <v>4359</v>
      </c>
      <c r="K270" s="15"/>
      <c r="L270" s="103" t="str">
        <f t="shared" si="1"/>
        <v>B-100STD17-PB16-100 ml Nivea std17 Smooth Milk PearlyBlue</v>
      </c>
      <c r="M270" s="103">
        <f t="shared" si="2"/>
        <v>5544</v>
      </c>
      <c r="N270" s="102" t="str">
        <f t="shared" si="3"/>
        <v>wk 45</v>
      </c>
    </row>
    <row r="271" ht="12.75" customHeight="1">
      <c r="A271" s="15" t="s">
        <v>4780</v>
      </c>
      <c r="B271" s="15" t="s">
        <v>3123</v>
      </c>
      <c r="C271" s="15" t="s">
        <v>4321</v>
      </c>
      <c r="D271" s="15" t="s">
        <v>5078</v>
      </c>
      <c r="E271" s="15" t="s">
        <v>5125</v>
      </c>
      <c r="F271" s="15" t="s">
        <v>5048</v>
      </c>
      <c r="G271" s="15" t="s">
        <v>5126</v>
      </c>
      <c r="H271" s="15" t="s">
        <v>5127</v>
      </c>
      <c r="I271" s="15" t="s">
        <v>4327</v>
      </c>
      <c r="J271" s="15" t="s">
        <v>4359</v>
      </c>
      <c r="K271" s="15"/>
      <c r="L271" s="103" t="str">
        <f t="shared" si="1"/>
        <v>B-100STD17-PB16-100 ml Nivea std17 Smooth Milk PearlyBlue</v>
      </c>
      <c r="M271" s="103">
        <f t="shared" si="2"/>
        <v>1008</v>
      </c>
      <c r="N271" s="102" t="str">
        <f t="shared" si="3"/>
        <v>wk </v>
      </c>
    </row>
    <row r="272" ht="12.75" customHeight="1">
      <c r="A272" s="15" t="s">
        <v>4786</v>
      </c>
      <c r="B272" s="15" t="s">
        <v>3123</v>
      </c>
      <c r="C272" s="15" t="s">
        <v>4321</v>
      </c>
      <c r="D272" s="15" t="s">
        <v>5128</v>
      </c>
      <c r="E272" s="15" t="s">
        <v>5129</v>
      </c>
      <c r="F272" s="15" t="s">
        <v>5048</v>
      </c>
      <c r="G272" s="15" t="s">
        <v>5130</v>
      </c>
      <c r="H272" s="15" t="s">
        <v>5131</v>
      </c>
      <c r="I272" s="15" t="s">
        <v>4327</v>
      </c>
      <c r="J272" s="15" t="s">
        <v>4359</v>
      </c>
      <c r="K272" s="15"/>
      <c r="L272" s="103" t="str">
        <f t="shared" si="1"/>
        <v>B-100STD17-PB16-100 ml Nivea std17 Smooth Milk PearlyBlue</v>
      </c>
      <c r="M272" s="103">
        <f t="shared" si="2"/>
        <v>12096</v>
      </c>
      <c r="N272" s="102" t="str">
        <f t="shared" si="3"/>
        <v>wk </v>
      </c>
    </row>
    <row r="273" ht="12.75" customHeight="1">
      <c r="A273" s="15" t="s">
        <v>4823</v>
      </c>
      <c r="B273" s="15" t="s">
        <v>3123</v>
      </c>
      <c r="C273" s="15" t="s">
        <v>4321</v>
      </c>
      <c r="D273" s="15" t="s">
        <v>5132</v>
      </c>
      <c r="E273" s="15" t="s">
        <v>5133</v>
      </c>
      <c r="F273" s="15" t="s">
        <v>5048</v>
      </c>
      <c r="G273" s="15" t="s">
        <v>5134</v>
      </c>
      <c r="H273" s="15" t="s">
        <v>5135</v>
      </c>
      <c r="I273" s="15" t="s">
        <v>4327</v>
      </c>
      <c r="J273" s="15" t="s">
        <v>4359</v>
      </c>
      <c r="K273" s="15"/>
      <c r="L273" s="103" t="str">
        <f t="shared" si="1"/>
        <v>B-100STD17-PB16-100 ml Nivea std17 Smooth Milk PearlyBlue</v>
      </c>
      <c r="M273" s="103">
        <f t="shared" si="2"/>
        <v>8500</v>
      </c>
      <c r="N273" s="102" t="str">
        <f t="shared" si="3"/>
        <v>wk 15</v>
      </c>
    </row>
    <row r="274" ht="12.75" customHeight="1">
      <c r="A274" s="15" t="s">
        <v>4826</v>
      </c>
      <c r="B274" s="15" t="s">
        <v>3123</v>
      </c>
      <c r="C274" s="15" t="s">
        <v>4321</v>
      </c>
      <c r="D274" s="15" t="s">
        <v>5136</v>
      </c>
      <c r="E274" s="15" t="s">
        <v>5137</v>
      </c>
      <c r="F274" s="15" t="s">
        <v>5048</v>
      </c>
      <c r="G274" s="15" t="s">
        <v>5138</v>
      </c>
      <c r="H274" s="15" t="s">
        <v>5139</v>
      </c>
      <c r="I274" s="15" t="s">
        <v>4327</v>
      </c>
      <c r="J274" s="15" t="s">
        <v>4359</v>
      </c>
      <c r="K274" s="15"/>
      <c r="L274" s="103" t="str">
        <f t="shared" si="1"/>
        <v>B-100STD17-PB16-100 ml Nivea std17 Smooth Milk PearlyBlue</v>
      </c>
      <c r="M274" s="103">
        <f t="shared" si="2"/>
        <v>68</v>
      </c>
      <c r="N274" s="102" t="str">
        <f t="shared" si="3"/>
        <v>wk 19</v>
      </c>
    </row>
    <row r="275" ht="12.75" customHeight="1">
      <c r="A275" s="15" t="s">
        <v>4830</v>
      </c>
      <c r="B275" s="15" t="s">
        <v>3123</v>
      </c>
      <c r="C275" s="15" t="s">
        <v>4321</v>
      </c>
      <c r="D275" s="15" t="s">
        <v>5140</v>
      </c>
      <c r="E275" s="15" t="s">
        <v>5141</v>
      </c>
      <c r="F275" s="15" t="s">
        <v>5048</v>
      </c>
      <c r="G275" s="15" t="s">
        <v>5142</v>
      </c>
      <c r="H275" s="15" t="s">
        <v>5143</v>
      </c>
      <c r="I275" s="15" t="s">
        <v>4327</v>
      </c>
      <c r="J275" s="15" t="s">
        <v>4359</v>
      </c>
      <c r="K275" s="15"/>
      <c r="L275" s="103" t="str">
        <f t="shared" si="1"/>
        <v>B-100STD17-PB16-100 ml Nivea std17 Smooth Milk PearlyBlue</v>
      </c>
      <c r="M275" s="103">
        <f t="shared" si="2"/>
        <v>6552</v>
      </c>
      <c r="N275" s="102" t="str">
        <f t="shared" si="3"/>
        <v>wk 32</v>
      </c>
    </row>
    <row r="276" ht="12.75" customHeight="1">
      <c r="A276" s="15" t="s">
        <v>5144</v>
      </c>
      <c r="B276" s="15" t="s">
        <v>2849</v>
      </c>
      <c r="C276" s="15" t="s">
        <v>3146</v>
      </c>
      <c r="D276" s="15" t="s">
        <v>3145</v>
      </c>
      <c r="E276" s="15"/>
      <c r="F276" s="15" t="s">
        <v>4308</v>
      </c>
      <c r="G276" s="15" t="s">
        <v>4352</v>
      </c>
      <c r="H276" s="15" t="s">
        <v>3149</v>
      </c>
      <c r="I276" s="15" t="s">
        <v>3156</v>
      </c>
      <c r="J276" s="15"/>
      <c r="K276" s="15"/>
      <c r="L276" s="103" t="str">
        <f t="shared" si="1"/>
        <v>B-100STD17-W16-100 ml Nivea STD17 White Bottle</v>
      </c>
      <c r="M276" s="103">
        <f t="shared" si="2"/>
        <v>0</v>
      </c>
      <c r="N276" s="102" t="str">
        <f t="shared" si="3"/>
        <v>wk </v>
      </c>
    </row>
    <row r="277" ht="12.75" customHeight="1">
      <c r="A277" s="15" t="s">
        <v>4437</v>
      </c>
      <c r="B277" s="15" t="s">
        <v>3123</v>
      </c>
      <c r="C277" s="15" t="s">
        <v>4321</v>
      </c>
      <c r="D277" s="15" t="s">
        <v>4322</v>
      </c>
      <c r="E277" s="15" t="s">
        <v>5145</v>
      </c>
      <c r="F277" s="15" t="s">
        <v>5048</v>
      </c>
      <c r="G277" s="15" t="s">
        <v>5146</v>
      </c>
      <c r="H277" s="15" t="s">
        <v>5147</v>
      </c>
      <c r="I277" s="15" t="s">
        <v>4327</v>
      </c>
      <c r="J277" s="15" t="s">
        <v>4359</v>
      </c>
      <c r="K277" s="15"/>
      <c r="L277" s="103" t="str">
        <f t="shared" si="1"/>
        <v>B-100STD17-W16-100 ml Nivea STD17 White Bottle</v>
      </c>
      <c r="M277" s="103">
        <f t="shared" si="2"/>
        <v>5040</v>
      </c>
      <c r="N277" s="102" t="str">
        <f t="shared" si="3"/>
        <v>wk </v>
      </c>
    </row>
    <row r="278" ht="12.75" customHeight="1">
      <c r="A278" s="15" t="s">
        <v>4439</v>
      </c>
      <c r="B278" s="15" t="s">
        <v>3123</v>
      </c>
      <c r="C278" s="15" t="s">
        <v>4321</v>
      </c>
      <c r="D278" s="15" t="s">
        <v>3162</v>
      </c>
      <c r="E278" s="15" t="s">
        <v>5148</v>
      </c>
      <c r="F278" s="15" t="s">
        <v>5048</v>
      </c>
      <c r="G278" s="15" t="s">
        <v>5149</v>
      </c>
      <c r="H278" s="15" t="s">
        <v>5150</v>
      </c>
      <c r="I278" s="15" t="s">
        <v>4327</v>
      </c>
      <c r="J278" s="15" t="s">
        <v>4359</v>
      </c>
      <c r="K278" s="15"/>
      <c r="L278" s="103" t="str">
        <f t="shared" si="1"/>
        <v>B-100STD17-W16-100 ml Nivea STD17 White Bottle</v>
      </c>
      <c r="M278" s="103">
        <f t="shared" si="2"/>
        <v>1512</v>
      </c>
      <c r="N278" s="102" t="str">
        <f t="shared" si="3"/>
        <v>wk </v>
      </c>
    </row>
    <row r="279" ht="12.75" customHeight="1">
      <c r="A279" s="15" t="s">
        <v>5151</v>
      </c>
      <c r="B279" s="15" t="s">
        <v>3123</v>
      </c>
      <c r="C279" s="15" t="s">
        <v>4321</v>
      </c>
      <c r="D279" s="15" t="s">
        <v>3812</v>
      </c>
      <c r="E279" s="15" t="s">
        <v>5152</v>
      </c>
      <c r="F279" s="15" t="s">
        <v>5048</v>
      </c>
      <c r="G279" s="15" t="s">
        <v>5153</v>
      </c>
      <c r="H279" s="15" t="s">
        <v>5154</v>
      </c>
      <c r="I279" s="15" t="s">
        <v>4327</v>
      </c>
      <c r="J279" s="15" t="s">
        <v>4359</v>
      </c>
      <c r="K279" s="15"/>
      <c r="L279" s="103" t="str">
        <f t="shared" si="1"/>
        <v>B-100STD17-W16-100 ml Nivea STD17 White Bottle</v>
      </c>
      <c r="M279" s="103">
        <f t="shared" si="2"/>
        <v>3024</v>
      </c>
      <c r="N279" s="102" t="str">
        <f t="shared" si="3"/>
        <v>wk </v>
      </c>
    </row>
    <row r="280" ht="12.75" customHeight="1">
      <c r="A280" s="15" t="s">
        <v>4510</v>
      </c>
      <c r="B280" s="15" t="s">
        <v>3123</v>
      </c>
      <c r="C280" s="15" t="s">
        <v>4321</v>
      </c>
      <c r="D280" s="15" t="s">
        <v>3746</v>
      </c>
      <c r="E280" s="15" t="s">
        <v>5155</v>
      </c>
      <c r="F280" s="15" t="s">
        <v>5048</v>
      </c>
      <c r="G280" s="15" t="s">
        <v>5156</v>
      </c>
      <c r="H280" s="15" t="s">
        <v>5157</v>
      </c>
      <c r="I280" s="15" t="s">
        <v>4327</v>
      </c>
      <c r="J280" s="15" t="s">
        <v>4359</v>
      </c>
      <c r="K280" s="15"/>
      <c r="L280" s="103" t="str">
        <f t="shared" si="1"/>
        <v>B-100STD17-W16-100 ml Nivea STD17 White Bottle</v>
      </c>
      <c r="M280" s="103">
        <f t="shared" si="2"/>
        <v>10080</v>
      </c>
      <c r="N280" s="102" t="str">
        <f t="shared" si="3"/>
        <v>wk </v>
      </c>
    </row>
    <row r="281" ht="12.75" customHeight="1">
      <c r="A281" s="15" t="s">
        <v>4515</v>
      </c>
      <c r="B281" s="15" t="s">
        <v>3123</v>
      </c>
      <c r="C281" s="15" t="s">
        <v>4321</v>
      </c>
      <c r="D281" s="15" t="s">
        <v>3812</v>
      </c>
      <c r="E281" s="15" t="s">
        <v>5158</v>
      </c>
      <c r="F281" s="15" t="s">
        <v>5048</v>
      </c>
      <c r="G281" s="15" t="s">
        <v>5153</v>
      </c>
      <c r="H281" s="15" t="s">
        <v>5154</v>
      </c>
      <c r="I281" s="15" t="s">
        <v>4327</v>
      </c>
      <c r="J281" s="15" t="s">
        <v>4359</v>
      </c>
      <c r="K281" s="15"/>
      <c r="L281" s="103" t="str">
        <f t="shared" si="1"/>
        <v>B-100STD17-W16-100 ml Nivea STD17 White Bottle</v>
      </c>
      <c r="M281" s="103">
        <f t="shared" si="2"/>
        <v>3024</v>
      </c>
      <c r="N281" s="102" t="str">
        <f t="shared" si="3"/>
        <v>wk </v>
      </c>
    </row>
    <row r="282" ht="12.75" customHeight="1">
      <c r="A282" s="15" t="s">
        <v>4524</v>
      </c>
      <c r="B282" s="15" t="s">
        <v>3123</v>
      </c>
      <c r="C282" s="15" t="s">
        <v>4321</v>
      </c>
      <c r="D282" s="15" t="s">
        <v>5159</v>
      </c>
      <c r="E282" s="15" t="s">
        <v>5160</v>
      </c>
      <c r="F282" s="15" t="s">
        <v>5048</v>
      </c>
      <c r="G282" s="15" t="s">
        <v>5161</v>
      </c>
      <c r="H282" s="15" t="s">
        <v>5162</v>
      </c>
      <c r="I282" s="15" t="s">
        <v>4327</v>
      </c>
      <c r="J282" s="15" t="s">
        <v>4359</v>
      </c>
      <c r="K282" s="15"/>
      <c r="L282" s="103" t="str">
        <f t="shared" si="1"/>
        <v>B-100STD17-W16-100 ml Nivea STD17 White Bottle</v>
      </c>
      <c r="M282" s="103">
        <f t="shared" si="2"/>
        <v>9072</v>
      </c>
      <c r="N282" s="102" t="str">
        <f t="shared" si="3"/>
        <v>wk </v>
      </c>
    </row>
    <row r="283" ht="12.75" customHeight="1">
      <c r="A283" s="15" t="s">
        <v>4771</v>
      </c>
      <c r="B283" s="15" t="s">
        <v>3123</v>
      </c>
      <c r="C283" s="15" t="s">
        <v>4321</v>
      </c>
      <c r="D283" s="15" t="s">
        <v>5063</v>
      </c>
      <c r="E283" s="15" t="s">
        <v>5163</v>
      </c>
      <c r="F283" s="15" t="s">
        <v>5048</v>
      </c>
      <c r="G283" s="15" t="s">
        <v>5164</v>
      </c>
      <c r="H283" s="15" t="s">
        <v>5165</v>
      </c>
      <c r="I283" s="15" t="s">
        <v>4327</v>
      </c>
      <c r="J283" s="15" t="s">
        <v>4359</v>
      </c>
      <c r="K283" s="15"/>
      <c r="L283" s="103" t="str">
        <f t="shared" si="1"/>
        <v>B-100STD17-W16-100 ml Nivea STD17 White Bottle</v>
      </c>
      <c r="M283" s="103">
        <f t="shared" si="2"/>
        <v>14112</v>
      </c>
      <c r="N283" s="102" t="str">
        <f t="shared" si="3"/>
        <v>wk 32</v>
      </c>
    </row>
    <row r="284" ht="12.75" customHeight="1">
      <c r="A284" s="15" t="s">
        <v>4793</v>
      </c>
      <c r="B284" s="15" t="s">
        <v>3123</v>
      </c>
      <c r="C284" s="15" t="s">
        <v>4321</v>
      </c>
      <c r="D284" s="15" t="s">
        <v>3422</v>
      </c>
      <c r="E284" s="15" t="s">
        <v>5166</v>
      </c>
      <c r="F284" s="15" t="s">
        <v>5048</v>
      </c>
      <c r="G284" s="15" t="s">
        <v>5167</v>
      </c>
      <c r="H284" s="15" t="s">
        <v>5168</v>
      </c>
      <c r="I284" s="15" t="s">
        <v>4327</v>
      </c>
      <c r="J284" s="15" t="s">
        <v>4359</v>
      </c>
      <c r="K284" s="15"/>
      <c r="L284" s="103" t="str">
        <f t="shared" si="1"/>
        <v>B-100STD17-W16-100 ml Nivea STD17 White Bottle</v>
      </c>
      <c r="M284" s="103">
        <f t="shared" si="2"/>
        <v>3528</v>
      </c>
      <c r="N284" s="102" t="str">
        <f t="shared" si="3"/>
        <v>wk </v>
      </c>
    </row>
    <row r="285" ht="12.75" customHeight="1">
      <c r="A285" s="15" t="s">
        <v>4795</v>
      </c>
      <c r="B285" s="15" t="s">
        <v>3123</v>
      </c>
      <c r="C285" s="15" t="s">
        <v>4321</v>
      </c>
      <c r="D285" s="15" t="s">
        <v>3784</v>
      </c>
      <c r="E285" s="15" t="s">
        <v>5169</v>
      </c>
      <c r="F285" s="15" t="s">
        <v>5048</v>
      </c>
      <c r="G285" s="15" t="s">
        <v>5170</v>
      </c>
      <c r="H285" s="15" t="s">
        <v>5171</v>
      </c>
      <c r="I285" s="15" t="s">
        <v>4327</v>
      </c>
      <c r="J285" s="15" t="s">
        <v>4359</v>
      </c>
      <c r="K285" s="15"/>
      <c r="L285" s="103" t="str">
        <f t="shared" si="1"/>
        <v>B-100STD17-W16-100 ml Nivea STD17 White Bottle</v>
      </c>
      <c r="M285" s="103">
        <f t="shared" si="2"/>
        <v>4032</v>
      </c>
      <c r="N285" s="102" t="str">
        <f t="shared" si="3"/>
        <v>wk </v>
      </c>
    </row>
    <row r="286" ht="12.75" customHeight="1">
      <c r="A286" s="15" t="s">
        <v>4805</v>
      </c>
      <c r="B286" s="15" t="s">
        <v>3123</v>
      </c>
      <c r="C286" s="15" t="s">
        <v>4321</v>
      </c>
      <c r="D286" s="15" t="s">
        <v>5172</v>
      </c>
      <c r="E286" s="15" t="s">
        <v>5173</v>
      </c>
      <c r="F286" s="15" t="s">
        <v>5048</v>
      </c>
      <c r="G286" s="15" t="s">
        <v>5174</v>
      </c>
      <c r="H286" s="15" t="s">
        <v>5175</v>
      </c>
      <c r="I286" s="15" t="s">
        <v>4327</v>
      </c>
      <c r="J286" s="15" t="s">
        <v>4359</v>
      </c>
      <c r="K286" s="15"/>
      <c r="L286" s="103" t="str">
        <f t="shared" si="1"/>
        <v>B-100STD17-W16-100 ml Nivea STD17 White Bottle</v>
      </c>
      <c r="M286" s="103">
        <f t="shared" si="2"/>
        <v>7560</v>
      </c>
      <c r="N286" s="102" t="str">
        <f t="shared" si="3"/>
        <v>wk </v>
      </c>
    </row>
    <row r="287" ht="12.75" customHeight="1">
      <c r="A287" s="15" t="s">
        <v>5176</v>
      </c>
      <c r="B287" s="15"/>
      <c r="C287" s="15" t="s">
        <v>3146</v>
      </c>
      <c r="D287" s="15" t="s">
        <v>3145</v>
      </c>
      <c r="E287" s="15"/>
      <c r="F287" s="15" t="s">
        <v>4308</v>
      </c>
      <c r="G287" s="15" t="s">
        <v>5177</v>
      </c>
      <c r="H287" s="15" t="s">
        <v>3149</v>
      </c>
      <c r="I287" s="15" t="s">
        <v>3156</v>
      </c>
      <c r="J287" s="15"/>
      <c r="K287" s="15"/>
      <c r="L287" s="103" t="str">
        <f t="shared" si="1"/>
        <v>B-100VC-N23-100 ml Bottle Only</v>
      </c>
      <c r="M287" s="103">
        <f t="shared" si="2"/>
        <v>0</v>
      </c>
      <c r="N287" s="102" t="str">
        <f t="shared" si="3"/>
        <v>wk </v>
      </c>
    </row>
    <row r="288" ht="12.75" customHeight="1">
      <c r="A288" s="15" t="s">
        <v>4934</v>
      </c>
      <c r="B288" s="15" t="s">
        <v>3123</v>
      </c>
      <c r="C288" s="15" t="s">
        <v>4321</v>
      </c>
      <c r="D288" s="15" t="s">
        <v>3694</v>
      </c>
      <c r="E288" s="15" t="s">
        <v>5178</v>
      </c>
      <c r="F288" s="15" t="s">
        <v>5179</v>
      </c>
      <c r="G288" s="15" t="s">
        <v>5180</v>
      </c>
      <c r="H288" s="15" t="s">
        <v>5181</v>
      </c>
      <c r="I288" s="15" t="s">
        <v>4327</v>
      </c>
      <c r="J288" s="15" t="s">
        <v>4359</v>
      </c>
      <c r="K288" s="15"/>
      <c r="L288" s="103" t="str">
        <f t="shared" si="1"/>
        <v>B-100VC-N23-100 ml Bottle Only</v>
      </c>
      <c r="M288" s="103">
        <f t="shared" si="2"/>
        <v>1800</v>
      </c>
      <c r="N288" s="102" t="str">
        <f t="shared" si="3"/>
        <v>wk 1</v>
      </c>
    </row>
    <row r="289" ht="12.75" customHeight="1">
      <c r="A289" s="15" t="s">
        <v>4373</v>
      </c>
      <c r="B289" s="15" t="s">
        <v>3123</v>
      </c>
      <c r="C289" s="15" t="s">
        <v>4321</v>
      </c>
      <c r="D289" s="15" t="s">
        <v>4993</v>
      </c>
      <c r="E289" s="15" t="s">
        <v>5182</v>
      </c>
      <c r="F289" s="15" t="s">
        <v>5179</v>
      </c>
      <c r="G289" s="15" t="s">
        <v>5183</v>
      </c>
      <c r="H289" s="15" t="s">
        <v>5184</v>
      </c>
      <c r="I289" s="15" t="s">
        <v>4327</v>
      </c>
      <c r="J289" s="15" t="s">
        <v>4359</v>
      </c>
      <c r="K289" s="15"/>
      <c r="L289" s="103" t="str">
        <f t="shared" si="1"/>
        <v>B-100VC-N23-100 ml Bottle Only</v>
      </c>
      <c r="M289" s="103">
        <f t="shared" si="2"/>
        <v>1200</v>
      </c>
      <c r="N289" s="102" t="str">
        <f t="shared" si="3"/>
        <v>wk </v>
      </c>
    </row>
    <row r="290" ht="12.75" customHeight="1">
      <c r="A290" s="15" t="s">
        <v>4567</v>
      </c>
      <c r="B290" s="15" t="s">
        <v>3123</v>
      </c>
      <c r="C290" s="15" t="s">
        <v>4321</v>
      </c>
      <c r="D290" s="15" t="s">
        <v>4362</v>
      </c>
      <c r="E290" s="15" t="s">
        <v>5185</v>
      </c>
      <c r="F290" s="15" t="s">
        <v>5179</v>
      </c>
      <c r="G290" s="15" t="s">
        <v>5186</v>
      </c>
      <c r="H290" s="15" t="s">
        <v>5187</v>
      </c>
      <c r="I290" s="15" t="s">
        <v>4327</v>
      </c>
      <c r="J290" s="15" t="s">
        <v>4359</v>
      </c>
      <c r="K290" s="15"/>
      <c r="L290" s="103" t="str">
        <f t="shared" si="1"/>
        <v>B-100VC-N23-100 ml Bottle Only</v>
      </c>
      <c r="M290" s="103">
        <f t="shared" si="2"/>
        <v>5400</v>
      </c>
      <c r="N290" s="102" t="str">
        <f t="shared" si="3"/>
        <v>wk </v>
      </c>
    </row>
    <row r="291" ht="12.75" customHeight="1">
      <c r="A291" s="15" t="s">
        <v>4581</v>
      </c>
      <c r="B291" s="15" t="s">
        <v>3123</v>
      </c>
      <c r="C291" s="15" t="s">
        <v>4321</v>
      </c>
      <c r="D291" s="15" t="s">
        <v>3150</v>
      </c>
      <c r="E291" s="15" t="s">
        <v>5188</v>
      </c>
      <c r="F291" s="15" t="s">
        <v>5179</v>
      </c>
      <c r="G291" s="15" t="s">
        <v>5189</v>
      </c>
      <c r="H291" s="15" t="s">
        <v>5190</v>
      </c>
      <c r="I291" s="15" t="s">
        <v>4327</v>
      </c>
      <c r="J291" s="15" t="s">
        <v>4359</v>
      </c>
      <c r="K291" s="15"/>
      <c r="L291" s="103" t="str">
        <f t="shared" si="1"/>
        <v>B-100VC-N23-100 ml Bottle Only</v>
      </c>
      <c r="M291" s="103">
        <f t="shared" si="2"/>
        <v>6000</v>
      </c>
      <c r="N291" s="102" t="str">
        <f t="shared" si="3"/>
        <v>wk </v>
      </c>
    </row>
    <row r="292" ht="12.75" customHeight="1">
      <c r="A292" s="15" t="s">
        <v>4584</v>
      </c>
      <c r="B292" s="15" t="s">
        <v>3123</v>
      </c>
      <c r="C292" s="15" t="s">
        <v>4321</v>
      </c>
      <c r="D292" s="15" t="s">
        <v>3958</v>
      </c>
      <c r="E292" s="15" t="s">
        <v>5191</v>
      </c>
      <c r="F292" s="15" t="s">
        <v>5179</v>
      </c>
      <c r="G292" s="15" t="s">
        <v>5192</v>
      </c>
      <c r="H292" s="15" t="s">
        <v>5193</v>
      </c>
      <c r="I292" s="15" t="s">
        <v>4327</v>
      </c>
      <c r="J292" s="15" t="s">
        <v>4359</v>
      </c>
      <c r="K292" s="15"/>
      <c r="L292" s="103" t="str">
        <f t="shared" si="1"/>
        <v>B-100VC-N23-100 ml Bottle Only</v>
      </c>
      <c r="M292" s="103">
        <f t="shared" si="2"/>
        <v>2400</v>
      </c>
      <c r="N292" s="102" t="str">
        <f t="shared" si="3"/>
        <v>wk </v>
      </c>
    </row>
    <row r="293" ht="12.75" customHeight="1">
      <c r="A293" s="15" t="s">
        <v>4592</v>
      </c>
      <c r="B293" s="15" t="s">
        <v>3123</v>
      </c>
      <c r="C293" s="15" t="s">
        <v>4321</v>
      </c>
      <c r="D293" s="15" t="s">
        <v>5194</v>
      </c>
      <c r="E293" s="15" t="s">
        <v>5195</v>
      </c>
      <c r="F293" s="15" t="s">
        <v>5179</v>
      </c>
      <c r="G293" s="15" t="s">
        <v>5196</v>
      </c>
      <c r="H293" s="15" t="s">
        <v>5197</v>
      </c>
      <c r="I293" s="15" t="s">
        <v>4327</v>
      </c>
      <c r="J293" s="15" t="s">
        <v>4359</v>
      </c>
      <c r="K293" s="15"/>
      <c r="L293" s="103" t="str">
        <f t="shared" si="1"/>
        <v>B-100VC-N23-100 ml Bottle Only</v>
      </c>
      <c r="M293" s="103">
        <f t="shared" si="2"/>
        <v>10800</v>
      </c>
      <c r="N293" s="102" t="str">
        <f t="shared" si="3"/>
        <v>wk </v>
      </c>
    </row>
    <row r="294" ht="12.75" customHeight="1">
      <c r="A294" s="15" t="s">
        <v>4597</v>
      </c>
      <c r="B294" s="15" t="s">
        <v>3123</v>
      </c>
      <c r="C294" s="15" t="s">
        <v>4321</v>
      </c>
      <c r="D294" s="15" t="s">
        <v>4993</v>
      </c>
      <c r="E294" s="15" t="s">
        <v>5198</v>
      </c>
      <c r="F294" s="15" t="s">
        <v>5179</v>
      </c>
      <c r="G294" s="15" t="s">
        <v>5183</v>
      </c>
      <c r="H294" s="15" t="s">
        <v>5199</v>
      </c>
      <c r="I294" s="15" t="s">
        <v>4327</v>
      </c>
      <c r="J294" s="15" t="s">
        <v>4359</v>
      </c>
      <c r="K294" s="15"/>
      <c r="L294" s="103" t="str">
        <f t="shared" si="1"/>
        <v>B-100VC-N23-100 ml Bottle Only</v>
      </c>
      <c r="M294" s="103">
        <f t="shared" si="2"/>
        <v>1200</v>
      </c>
      <c r="N294" s="102" t="str">
        <f t="shared" si="3"/>
        <v>wk </v>
      </c>
    </row>
    <row r="295" ht="12.75" customHeight="1">
      <c r="A295" s="15" t="s">
        <v>4603</v>
      </c>
      <c r="B295" s="15" t="s">
        <v>3123</v>
      </c>
      <c r="C295" s="15" t="s">
        <v>4321</v>
      </c>
      <c r="D295" s="15" t="s">
        <v>4362</v>
      </c>
      <c r="E295" s="15" t="s">
        <v>5200</v>
      </c>
      <c r="F295" s="15" t="s">
        <v>5179</v>
      </c>
      <c r="G295" s="15" t="s">
        <v>5186</v>
      </c>
      <c r="H295" s="15" t="s">
        <v>5201</v>
      </c>
      <c r="I295" s="15" t="s">
        <v>4327</v>
      </c>
      <c r="J295" s="15" t="s">
        <v>4359</v>
      </c>
      <c r="K295" s="15"/>
      <c r="L295" s="103" t="str">
        <f t="shared" si="1"/>
        <v>B-100VC-N23-100 ml Bottle Only</v>
      </c>
      <c r="M295" s="103">
        <f t="shared" si="2"/>
        <v>5400</v>
      </c>
      <c r="N295" s="102" t="str">
        <f t="shared" si="3"/>
        <v>wk </v>
      </c>
    </row>
    <row r="296" ht="12.75" customHeight="1">
      <c r="A296" s="15" t="s">
        <v>4609</v>
      </c>
      <c r="B296" s="15" t="s">
        <v>3123</v>
      </c>
      <c r="C296" s="15" t="s">
        <v>4321</v>
      </c>
      <c r="D296" s="15" t="s">
        <v>4570</v>
      </c>
      <c r="E296" s="15" t="s">
        <v>5202</v>
      </c>
      <c r="F296" s="15" t="s">
        <v>5179</v>
      </c>
      <c r="G296" s="15" t="s">
        <v>5203</v>
      </c>
      <c r="H296" s="15" t="s">
        <v>5204</v>
      </c>
      <c r="I296" s="15" t="s">
        <v>4327</v>
      </c>
      <c r="J296" s="15" t="s">
        <v>4359</v>
      </c>
      <c r="K296" s="15"/>
      <c r="L296" s="103" t="str">
        <f t="shared" si="1"/>
        <v>B-100VC-N23-100 ml Bottle Only</v>
      </c>
      <c r="M296" s="103">
        <f t="shared" si="2"/>
        <v>8400</v>
      </c>
      <c r="N296" s="102" t="str">
        <f t="shared" si="3"/>
        <v>wk 6</v>
      </c>
    </row>
    <row r="297" ht="12.75" customHeight="1">
      <c r="A297" s="15" t="s">
        <v>4616</v>
      </c>
      <c r="B297" s="15" t="s">
        <v>3123</v>
      </c>
      <c r="C297" s="15" t="s">
        <v>4321</v>
      </c>
      <c r="D297" s="15" t="s">
        <v>4374</v>
      </c>
      <c r="E297" s="15" t="s">
        <v>5205</v>
      </c>
      <c r="F297" s="15" t="s">
        <v>5179</v>
      </c>
      <c r="G297" s="15" t="s">
        <v>5206</v>
      </c>
      <c r="H297" s="15" t="s">
        <v>5207</v>
      </c>
      <c r="I297" s="15" t="s">
        <v>4327</v>
      </c>
      <c r="J297" s="15" t="s">
        <v>4359</v>
      </c>
      <c r="K297" s="15"/>
      <c r="L297" s="103" t="str">
        <f t="shared" si="1"/>
        <v>B-100VC-N23-100 ml Bottle Only</v>
      </c>
      <c r="M297" s="103">
        <f t="shared" si="2"/>
        <v>4800</v>
      </c>
      <c r="N297" s="102" t="str">
        <f t="shared" si="3"/>
        <v>wk 14</v>
      </c>
    </row>
    <row r="298" ht="12.75" customHeight="1">
      <c r="A298" s="15" t="s">
        <v>4619</v>
      </c>
      <c r="B298" s="15" t="s">
        <v>3123</v>
      </c>
      <c r="C298" s="15" t="s">
        <v>4321</v>
      </c>
      <c r="D298" s="15" t="s">
        <v>3694</v>
      </c>
      <c r="E298" s="15" t="s">
        <v>5208</v>
      </c>
      <c r="F298" s="15" t="s">
        <v>5179</v>
      </c>
      <c r="G298" s="15" t="s">
        <v>5180</v>
      </c>
      <c r="H298" s="15" t="s">
        <v>5209</v>
      </c>
      <c r="I298" s="15" t="s">
        <v>4327</v>
      </c>
      <c r="J298" s="15" t="s">
        <v>4359</v>
      </c>
      <c r="K298" s="15"/>
      <c r="L298" s="103" t="str">
        <f t="shared" si="1"/>
        <v>B-100VC-N23-100 ml Bottle Only</v>
      </c>
      <c r="M298" s="103">
        <f t="shared" si="2"/>
        <v>1800</v>
      </c>
      <c r="N298" s="102" t="str">
        <f t="shared" si="3"/>
        <v>wk 19</v>
      </c>
    </row>
    <row r="299" ht="12.75" customHeight="1">
      <c r="A299" s="15" t="s">
        <v>4979</v>
      </c>
      <c r="B299" s="15" t="s">
        <v>3123</v>
      </c>
      <c r="C299" s="15" t="s">
        <v>4321</v>
      </c>
      <c r="D299" s="15" t="s">
        <v>3884</v>
      </c>
      <c r="E299" s="15" t="s">
        <v>5210</v>
      </c>
      <c r="F299" s="15" t="s">
        <v>5179</v>
      </c>
      <c r="G299" s="15" t="s">
        <v>5211</v>
      </c>
      <c r="H299" s="15" t="s">
        <v>5212</v>
      </c>
      <c r="I299" s="15" t="s">
        <v>4327</v>
      </c>
      <c r="J299" s="15" t="s">
        <v>4359</v>
      </c>
      <c r="K299" s="15"/>
      <c r="L299" s="103" t="str">
        <f t="shared" si="1"/>
        <v>B-100VC-N23-100 ml Bottle Only</v>
      </c>
      <c r="M299" s="103">
        <f t="shared" si="2"/>
        <v>9000</v>
      </c>
      <c r="N299" s="102" t="str">
        <f t="shared" si="3"/>
        <v>wk 36</v>
      </c>
    </row>
    <row r="300" ht="12.75" customHeight="1">
      <c r="A300" s="15" t="s">
        <v>4652</v>
      </c>
      <c r="B300" s="15" t="s">
        <v>3123</v>
      </c>
      <c r="C300" s="15" t="s">
        <v>4321</v>
      </c>
      <c r="D300" s="15" t="s">
        <v>3157</v>
      </c>
      <c r="E300" s="15" t="s">
        <v>5213</v>
      </c>
      <c r="F300" s="15" t="s">
        <v>5179</v>
      </c>
      <c r="G300" s="15" t="s">
        <v>5214</v>
      </c>
      <c r="H300" s="15" t="s">
        <v>5215</v>
      </c>
      <c r="I300" s="15" t="s">
        <v>4327</v>
      </c>
      <c r="J300" s="15" t="s">
        <v>4359</v>
      </c>
      <c r="K300" s="15"/>
      <c r="L300" s="103" t="str">
        <f t="shared" si="1"/>
        <v>B-100VC-N23-100 ml Bottle Only</v>
      </c>
      <c r="M300" s="103">
        <f t="shared" si="2"/>
        <v>10200</v>
      </c>
      <c r="N300" s="102" t="str">
        <f t="shared" si="3"/>
        <v>wk </v>
      </c>
    </row>
    <row r="301" ht="12.75" customHeight="1">
      <c r="A301" s="15" t="s">
        <v>4652</v>
      </c>
      <c r="B301" s="15" t="s">
        <v>3123</v>
      </c>
      <c r="C301" s="15" t="s">
        <v>4321</v>
      </c>
      <c r="D301" s="15" t="s">
        <v>3228</v>
      </c>
      <c r="E301" s="15" t="s">
        <v>5216</v>
      </c>
      <c r="F301" s="15" t="s">
        <v>5179</v>
      </c>
      <c r="G301" s="15" t="s">
        <v>5217</v>
      </c>
      <c r="H301" s="15" t="s">
        <v>5218</v>
      </c>
      <c r="I301" s="15" t="s">
        <v>4327</v>
      </c>
      <c r="J301" s="15" t="s">
        <v>4359</v>
      </c>
      <c r="K301" s="15"/>
      <c r="L301" s="103" t="str">
        <f t="shared" si="1"/>
        <v>B-100VC-N23-100 ml Bottle Only</v>
      </c>
      <c r="M301" s="103">
        <f t="shared" si="2"/>
        <v>600</v>
      </c>
      <c r="N301" s="102" t="str">
        <f t="shared" si="3"/>
        <v>wk </v>
      </c>
    </row>
    <row r="302" ht="12.75" customHeight="1">
      <c r="A302" s="15" t="s">
        <v>4659</v>
      </c>
      <c r="B302" s="15" t="s">
        <v>3123</v>
      </c>
      <c r="C302" s="15" t="s">
        <v>4321</v>
      </c>
      <c r="D302" s="15" t="s">
        <v>4993</v>
      </c>
      <c r="E302" s="15" t="s">
        <v>5219</v>
      </c>
      <c r="F302" s="15" t="s">
        <v>5179</v>
      </c>
      <c r="G302" s="15" t="s">
        <v>5183</v>
      </c>
      <c r="H302" s="15" t="s">
        <v>5220</v>
      </c>
      <c r="I302" s="15" t="s">
        <v>4327</v>
      </c>
      <c r="J302" s="15" t="s">
        <v>4359</v>
      </c>
      <c r="K302" s="15"/>
      <c r="L302" s="103" t="str">
        <f t="shared" si="1"/>
        <v>B-100VC-N23-100 ml Bottle Only</v>
      </c>
      <c r="M302" s="103">
        <f t="shared" si="2"/>
        <v>1200</v>
      </c>
      <c r="N302" s="102" t="str">
        <f t="shared" si="3"/>
        <v>wk </v>
      </c>
    </row>
    <row r="303" ht="12.75" customHeight="1">
      <c r="A303" s="15" t="s">
        <v>4665</v>
      </c>
      <c r="B303" s="15" t="s">
        <v>3123</v>
      </c>
      <c r="C303" s="15" t="s">
        <v>4321</v>
      </c>
      <c r="D303" s="15" t="s">
        <v>4369</v>
      </c>
      <c r="E303" s="15" t="s">
        <v>5221</v>
      </c>
      <c r="F303" s="15" t="s">
        <v>5179</v>
      </c>
      <c r="G303" s="15" t="s">
        <v>5222</v>
      </c>
      <c r="H303" s="15" t="s">
        <v>5223</v>
      </c>
      <c r="I303" s="15" t="s">
        <v>4327</v>
      </c>
      <c r="J303" s="15" t="s">
        <v>4359</v>
      </c>
      <c r="K303" s="15"/>
      <c r="L303" s="103" t="str">
        <f t="shared" si="1"/>
        <v>B-100VC-N23-100 ml Bottle Only</v>
      </c>
      <c r="M303" s="103">
        <f t="shared" si="2"/>
        <v>9600</v>
      </c>
      <c r="N303" s="102" t="str">
        <f t="shared" si="3"/>
        <v>wk </v>
      </c>
    </row>
    <row r="304" ht="12.75" customHeight="1">
      <c r="A304" s="15" t="s">
        <v>4673</v>
      </c>
      <c r="B304" s="15" t="s">
        <v>3123</v>
      </c>
      <c r="C304" s="15" t="s">
        <v>4321</v>
      </c>
      <c r="D304" s="15" t="s">
        <v>3150</v>
      </c>
      <c r="E304" s="15" t="s">
        <v>5224</v>
      </c>
      <c r="F304" s="15" t="s">
        <v>5179</v>
      </c>
      <c r="G304" s="15" t="s">
        <v>5189</v>
      </c>
      <c r="H304" s="15" t="s">
        <v>5225</v>
      </c>
      <c r="I304" s="15" t="s">
        <v>4327</v>
      </c>
      <c r="J304" s="15" t="s">
        <v>4359</v>
      </c>
      <c r="K304" s="15"/>
      <c r="L304" s="103" t="str">
        <f t="shared" si="1"/>
        <v>B-100VC-N23-100 ml Bottle Only</v>
      </c>
      <c r="M304" s="103">
        <f t="shared" si="2"/>
        <v>6000</v>
      </c>
      <c r="N304" s="102" t="str">
        <f t="shared" si="3"/>
        <v>wk </v>
      </c>
    </row>
    <row r="305" ht="12.75" customHeight="1">
      <c r="A305" s="15" t="s">
        <v>4675</v>
      </c>
      <c r="B305" s="15" t="s">
        <v>3123</v>
      </c>
      <c r="C305" s="15" t="s">
        <v>4321</v>
      </c>
      <c r="D305" s="15" t="s">
        <v>3958</v>
      </c>
      <c r="E305" s="15" t="s">
        <v>5226</v>
      </c>
      <c r="F305" s="15" t="s">
        <v>5179</v>
      </c>
      <c r="G305" s="15" t="s">
        <v>5192</v>
      </c>
      <c r="H305" s="15" t="s">
        <v>5227</v>
      </c>
      <c r="I305" s="15" t="s">
        <v>4327</v>
      </c>
      <c r="J305" s="15" t="s">
        <v>4359</v>
      </c>
      <c r="K305" s="15"/>
      <c r="L305" s="103" t="str">
        <f t="shared" si="1"/>
        <v>B-100VC-N23-100 ml Bottle Only</v>
      </c>
      <c r="M305" s="103">
        <f t="shared" si="2"/>
        <v>2400</v>
      </c>
      <c r="N305" s="102" t="str">
        <f t="shared" si="3"/>
        <v>wk </v>
      </c>
    </row>
    <row r="306" ht="12.75" customHeight="1">
      <c r="A306" s="15" t="s">
        <v>4678</v>
      </c>
      <c r="B306" s="15" t="s">
        <v>3123</v>
      </c>
      <c r="C306" s="15" t="s">
        <v>4321</v>
      </c>
      <c r="D306" s="15" t="s">
        <v>4124</v>
      </c>
      <c r="E306" s="15" t="s">
        <v>5228</v>
      </c>
      <c r="F306" s="15" t="s">
        <v>5179</v>
      </c>
      <c r="G306" s="15" t="s">
        <v>5229</v>
      </c>
      <c r="H306" s="15" t="s">
        <v>5230</v>
      </c>
      <c r="I306" s="15" t="s">
        <v>4327</v>
      </c>
      <c r="J306" s="15" t="s">
        <v>4359</v>
      </c>
      <c r="K306" s="15"/>
      <c r="L306" s="103" t="str">
        <f t="shared" si="1"/>
        <v>B-100VC-N23-100 ml Bottle Only</v>
      </c>
      <c r="M306" s="103">
        <f t="shared" si="2"/>
        <v>3000</v>
      </c>
      <c r="N306" s="102" t="str">
        <f t="shared" si="3"/>
        <v>wk </v>
      </c>
    </row>
    <row r="307" ht="12.75" customHeight="1">
      <c r="A307" s="15" t="s">
        <v>4684</v>
      </c>
      <c r="B307" s="15" t="s">
        <v>3123</v>
      </c>
      <c r="C307" s="15" t="s">
        <v>4321</v>
      </c>
      <c r="D307" s="15" t="s">
        <v>4379</v>
      </c>
      <c r="E307" s="15" t="s">
        <v>5231</v>
      </c>
      <c r="F307" s="15" t="s">
        <v>5179</v>
      </c>
      <c r="G307" s="15" t="s">
        <v>5232</v>
      </c>
      <c r="H307" s="15" t="s">
        <v>5233</v>
      </c>
      <c r="I307" s="15" t="s">
        <v>4327</v>
      </c>
      <c r="J307" s="15" t="s">
        <v>4359</v>
      </c>
      <c r="K307" s="15"/>
      <c r="L307" s="103" t="str">
        <f t="shared" si="1"/>
        <v>B-100VC-N23-100 ml Bottle Only</v>
      </c>
      <c r="M307" s="103">
        <f t="shared" si="2"/>
        <v>6600</v>
      </c>
      <c r="N307" s="102" t="str">
        <f t="shared" si="3"/>
        <v>wk </v>
      </c>
    </row>
    <row r="308" ht="12.75" customHeight="1">
      <c r="A308" s="15" t="s">
        <v>4692</v>
      </c>
      <c r="B308" s="15" t="s">
        <v>3123</v>
      </c>
      <c r="C308" s="15" t="s">
        <v>4321</v>
      </c>
      <c r="D308" s="15" t="s">
        <v>4124</v>
      </c>
      <c r="E308" s="15" t="s">
        <v>5234</v>
      </c>
      <c r="F308" s="15" t="s">
        <v>5179</v>
      </c>
      <c r="G308" s="15" t="s">
        <v>5229</v>
      </c>
      <c r="H308" s="15" t="s">
        <v>5230</v>
      </c>
      <c r="I308" s="15" t="s">
        <v>4327</v>
      </c>
      <c r="J308" s="15" t="s">
        <v>4359</v>
      </c>
      <c r="K308" s="15"/>
      <c r="L308" s="103" t="str">
        <f t="shared" si="1"/>
        <v>B-100VC-N23-100 ml Bottle Only</v>
      </c>
      <c r="M308" s="103">
        <f t="shared" si="2"/>
        <v>3000</v>
      </c>
      <c r="N308" s="102" t="str">
        <f t="shared" si="3"/>
        <v>wk 2</v>
      </c>
    </row>
    <row r="309" ht="12.75" customHeight="1">
      <c r="A309" s="15" t="s">
        <v>4695</v>
      </c>
      <c r="B309" s="15" t="s">
        <v>3123</v>
      </c>
      <c r="C309" s="15" t="s">
        <v>4321</v>
      </c>
      <c r="D309" s="15" t="s">
        <v>3694</v>
      </c>
      <c r="E309" s="15" t="s">
        <v>5235</v>
      </c>
      <c r="F309" s="15" t="s">
        <v>5179</v>
      </c>
      <c r="G309" s="15" t="s">
        <v>5180</v>
      </c>
      <c r="H309" s="15" t="s">
        <v>5236</v>
      </c>
      <c r="I309" s="15" t="s">
        <v>4327</v>
      </c>
      <c r="J309" s="15" t="s">
        <v>4359</v>
      </c>
      <c r="K309" s="15"/>
      <c r="L309" s="103" t="str">
        <f t="shared" si="1"/>
        <v>B-100VC-N23-100 ml Bottle Only</v>
      </c>
      <c r="M309" s="103">
        <f t="shared" si="2"/>
        <v>1800</v>
      </c>
      <c r="N309" s="102" t="str">
        <f t="shared" si="3"/>
        <v>wk 6</v>
      </c>
    </row>
    <row r="310" ht="12.75" customHeight="1">
      <c r="A310" s="15" t="s">
        <v>4703</v>
      </c>
      <c r="B310" s="15" t="s">
        <v>3123</v>
      </c>
      <c r="C310" s="15" t="s">
        <v>4321</v>
      </c>
      <c r="D310" s="15" t="s">
        <v>4374</v>
      </c>
      <c r="E310" s="15" t="s">
        <v>5237</v>
      </c>
      <c r="F310" s="15" t="s">
        <v>5179</v>
      </c>
      <c r="G310" s="15" t="s">
        <v>5206</v>
      </c>
      <c r="H310" s="15" t="s">
        <v>5238</v>
      </c>
      <c r="I310" s="15" t="s">
        <v>4327</v>
      </c>
      <c r="J310" s="15" t="s">
        <v>4359</v>
      </c>
      <c r="K310" s="15"/>
      <c r="L310" s="103" t="str">
        <f t="shared" si="1"/>
        <v>B-100VC-N23-100 ml Bottle Only</v>
      </c>
      <c r="M310" s="103">
        <f t="shared" si="2"/>
        <v>4800</v>
      </c>
      <c r="N310" s="102" t="str">
        <f t="shared" si="3"/>
        <v>wk 23</v>
      </c>
    </row>
    <row r="311" ht="12.75" customHeight="1">
      <c r="A311" s="15" t="s">
        <v>4713</v>
      </c>
      <c r="B311" s="15" t="s">
        <v>3123</v>
      </c>
      <c r="C311" s="15" t="s">
        <v>4321</v>
      </c>
      <c r="D311" s="15" t="s">
        <v>3958</v>
      </c>
      <c r="E311" s="15" t="s">
        <v>5239</v>
      </c>
      <c r="F311" s="15" t="s">
        <v>5179</v>
      </c>
      <c r="G311" s="15" t="s">
        <v>5192</v>
      </c>
      <c r="H311" s="15" t="s">
        <v>5227</v>
      </c>
      <c r="I311" s="15" t="s">
        <v>4327</v>
      </c>
      <c r="J311" s="15" t="s">
        <v>4359</v>
      </c>
      <c r="K311" s="15"/>
      <c r="L311" s="103" t="str">
        <f t="shared" si="1"/>
        <v>B-100VC-N23-100 ml Bottle Only</v>
      </c>
      <c r="M311" s="103">
        <f t="shared" si="2"/>
        <v>2400</v>
      </c>
      <c r="N311" s="102" t="str">
        <f t="shared" si="3"/>
        <v>wk 36</v>
      </c>
    </row>
    <row r="312" ht="12.75" customHeight="1">
      <c r="A312" s="15" t="s">
        <v>5240</v>
      </c>
      <c r="B312" s="15"/>
      <c r="C312" s="15" t="s">
        <v>3146</v>
      </c>
      <c r="D312" s="15" t="s">
        <v>3145</v>
      </c>
      <c r="E312" s="15"/>
      <c r="F312" s="15" t="s">
        <v>4308</v>
      </c>
      <c r="G312" s="15" t="s">
        <v>4352</v>
      </c>
      <c r="H312" s="15" t="s">
        <v>3149</v>
      </c>
      <c r="I312" s="15" t="s">
        <v>3161</v>
      </c>
      <c r="J312" s="15"/>
      <c r="K312" s="15"/>
      <c r="L312" s="103" t="str">
        <f t="shared" si="1"/>
        <v>B-120AFR-N15-120 ml Natural Lego Bottle</v>
      </c>
      <c r="M312" s="103">
        <f t="shared" si="2"/>
        <v>0</v>
      </c>
      <c r="N312" s="102" t="str">
        <f t="shared" si="3"/>
        <v>wk </v>
      </c>
    </row>
    <row r="313" ht="12.75" customHeight="1">
      <c r="A313" s="15" t="s">
        <v>4670</v>
      </c>
      <c r="B313" s="15" t="s">
        <v>3123</v>
      </c>
      <c r="C313" s="15" t="s">
        <v>4321</v>
      </c>
      <c r="D313" s="15" t="s">
        <v>4632</v>
      </c>
      <c r="E313" s="15" t="s">
        <v>5241</v>
      </c>
      <c r="F313" s="15" t="s">
        <v>5242</v>
      </c>
      <c r="G313" s="15" t="s">
        <v>5243</v>
      </c>
      <c r="H313" s="15" t="s">
        <v>5244</v>
      </c>
      <c r="I313" s="15" t="s">
        <v>4327</v>
      </c>
      <c r="J313" s="15" t="s">
        <v>4359</v>
      </c>
      <c r="K313" s="15"/>
      <c r="L313" s="103" t="str">
        <f t="shared" si="1"/>
        <v>B-120AFR-N15-120 ml Natural Lego Bottle</v>
      </c>
      <c r="M313" s="103">
        <f t="shared" si="2"/>
        <v>21000</v>
      </c>
      <c r="N313" s="102" t="str">
        <f t="shared" si="3"/>
        <v>wk </v>
      </c>
    </row>
    <row r="314" ht="12.75" customHeight="1">
      <c r="A314" s="15" t="s">
        <v>4684</v>
      </c>
      <c r="B314" s="15" t="s">
        <v>3123</v>
      </c>
      <c r="C314" s="15" t="s">
        <v>4321</v>
      </c>
      <c r="D314" s="15" t="s">
        <v>4453</v>
      </c>
      <c r="E314" s="15" t="s">
        <v>5245</v>
      </c>
      <c r="F314" s="15" t="s">
        <v>5242</v>
      </c>
      <c r="G314" s="15" t="s">
        <v>5246</v>
      </c>
      <c r="H314" s="15" t="s">
        <v>5247</v>
      </c>
      <c r="I314" s="15" t="s">
        <v>4327</v>
      </c>
      <c r="J314" s="15" t="s">
        <v>4359</v>
      </c>
      <c r="K314" s="15"/>
      <c r="L314" s="103" t="str">
        <f t="shared" si="1"/>
        <v>B-120AFR-N15-120 ml Natural Lego Bottle</v>
      </c>
      <c r="M314" s="103">
        <f t="shared" si="2"/>
        <v>1500</v>
      </c>
      <c r="N314" s="102" t="str">
        <f t="shared" si="3"/>
        <v>wk </v>
      </c>
    </row>
    <row r="315" ht="12.75" customHeight="1">
      <c r="A315" s="15" t="s">
        <v>5248</v>
      </c>
      <c r="B315" s="15" t="s">
        <v>2942</v>
      </c>
      <c r="C315" s="15" t="s">
        <v>3146</v>
      </c>
      <c r="D315" s="15" t="s">
        <v>3145</v>
      </c>
      <c r="E315" s="15"/>
      <c r="F315" s="15" t="s">
        <v>4308</v>
      </c>
      <c r="G315" s="15" t="s">
        <v>4352</v>
      </c>
      <c r="H315" s="15" t="s">
        <v>3149</v>
      </c>
      <c r="I315" s="15" t="s">
        <v>3177</v>
      </c>
      <c r="J315" s="15"/>
      <c r="K315" s="15"/>
      <c r="L315" s="103" t="str">
        <f t="shared" si="1"/>
        <v>B-120FLME-CL12-120 gm Zoe Clear jar</v>
      </c>
      <c r="M315" s="103">
        <f t="shared" si="2"/>
        <v>0</v>
      </c>
      <c r="N315" s="102" t="str">
        <f t="shared" si="3"/>
        <v>wk </v>
      </c>
    </row>
    <row r="316" ht="12.75" customHeight="1">
      <c r="A316" s="15" t="s">
        <v>4560</v>
      </c>
      <c r="B316" s="15" t="s">
        <v>3123</v>
      </c>
      <c r="C316" s="15" t="s">
        <v>4321</v>
      </c>
      <c r="D316" s="15" t="s">
        <v>4993</v>
      </c>
      <c r="E316" s="15" t="s">
        <v>5249</v>
      </c>
      <c r="F316" s="15" t="s">
        <v>5250</v>
      </c>
      <c r="G316" s="15" t="s">
        <v>5251</v>
      </c>
      <c r="H316" s="15" t="s">
        <v>5252</v>
      </c>
      <c r="I316" s="15" t="s">
        <v>4327</v>
      </c>
      <c r="J316" s="15" t="s">
        <v>4367</v>
      </c>
      <c r="K316" s="15"/>
      <c r="L316" s="103" t="str">
        <f t="shared" si="1"/>
        <v>B-120FLME-CL12-120 gm Zoe Clear jar</v>
      </c>
      <c r="M316" s="103">
        <f t="shared" si="2"/>
        <v>1200</v>
      </c>
      <c r="N316" s="102" t="str">
        <f t="shared" si="3"/>
        <v>wk 45</v>
      </c>
    </row>
    <row r="317" ht="12.75" customHeight="1">
      <c r="A317" s="15" t="s">
        <v>4567</v>
      </c>
      <c r="B317" s="15" t="s">
        <v>3123</v>
      </c>
      <c r="C317" s="15" t="s">
        <v>4321</v>
      </c>
      <c r="D317" s="15" t="s">
        <v>3446</v>
      </c>
      <c r="E317" s="15" t="s">
        <v>5253</v>
      </c>
      <c r="F317" s="15" t="s">
        <v>5250</v>
      </c>
      <c r="G317" s="15" t="s">
        <v>5254</v>
      </c>
      <c r="H317" s="15" t="s">
        <v>5255</v>
      </c>
      <c r="I317" s="15" t="s">
        <v>4327</v>
      </c>
      <c r="J317" s="15" t="s">
        <v>4367</v>
      </c>
      <c r="K317" s="15"/>
      <c r="L317" s="103" t="str">
        <f t="shared" si="1"/>
        <v>B-120FLME-CL12-120 gm Zoe Clear jar</v>
      </c>
      <c r="M317" s="103">
        <f t="shared" si="2"/>
        <v>12000</v>
      </c>
      <c r="N317" s="102" t="str">
        <f t="shared" si="3"/>
        <v>wk </v>
      </c>
    </row>
    <row r="318" ht="12.75" customHeight="1">
      <c r="A318" s="15" t="s">
        <v>5256</v>
      </c>
      <c r="B318" s="15" t="s">
        <v>3123</v>
      </c>
      <c r="C318" s="15" t="s">
        <v>4321</v>
      </c>
      <c r="D318" s="15" t="s">
        <v>4374</v>
      </c>
      <c r="E318" s="15" t="s">
        <v>5257</v>
      </c>
      <c r="F318" s="15" t="s">
        <v>5250</v>
      </c>
      <c r="G318" s="15" t="s">
        <v>5258</v>
      </c>
      <c r="H318" s="15" t="s">
        <v>5259</v>
      </c>
      <c r="I318" s="15" t="s">
        <v>4327</v>
      </c>
      <c r="J318" s="15" t="s">
        <v>4367</v>
      </c>
      <c r="K318" s="15"/>
      <c r="L318" s="103" t="str">
        <f t="shared" si="1"/>
        <v>B-120FLME-CL12-120 gm Zoe Clear jar</v>
      </c>
      <c r="M318" s="103">
        <f t="shared" si="2"/>
        <v>4800</v>
      </c>
      <c r="N318" s="102" t="str">
        <f t="shared" si="3"/>
        <v>wk </v>
      </c>
    </row>
    <row r="319" ht="12.75" customHeight="1">
      <c r="A319" s="15" t="s">
        <v>5256</v>
      </c>
      <c r="B319" s="15" t="s">
        <v>3123</v>
      </c>
      <c r="C319" s="15" t="s">
        <v>4321</v>
      </c>
      <c r="D319" s="15" t="s">
        <v>4374</v>
      </c>
      <c r="E319" s="15" t="s">
        <v>5260</v>
      </c>
      <c r="F319" s="15" t="s">
        <v>5250</v>
      </c>
      <c r="G319" s="15" t="s">
        <v>5258</v>
      </c>
      <c r="H319" s="15" t="s">
        <v>5259</v>
      </c>
      <c r="I319" s="15" t="s">
        <v>4327</v>
      </c>
      <c r="J319" s="15" t="s">
        <v>4359</v>
      </c>
      <c r="K319" s="15"/>
      <c r="L319" s="103" t="str">
        <f t="shared" si="1"/>
        <v>B-120FLME-CL12-120 gm Zoe Clear jar</v>
      </c>
      <c r="M319" s="103">
        <f t="shared" si="2"/>
        <v>4800</v>
      </c>
      <c r="N319" s="102" t="str">
        <f t="shared" si="3"/>
        <v>wk </v>
      </c>
    </row>
    <row r="320" ht="12.75" customHeight="1">
      <c r="A320" s="15" t="s">
        <v>4579</v>
      </c>
      <c r="B320" s="15" t="s">
        <v>3123</v>
      </c>
      <c r="C320" s="15" t="s">
        <v>4321</v>
      </c>
      <c r="D320" s="15" t="s">
        <v>3919</v>
      </c>
      <c r="E320" s="15" t="s">
        <v>5261</v>
      </c>
      <c r="F320" s="15" t="s">
        <v>5250</v>
      </c>
      <c r="G320" s="15" t="s">
        <v>5262</v>
      </c>
      <c r="H320" s="15" t="s">
        <v>5263</v>
      </c>
      <c r="I320" s="15" t="s">
        <v>4327</v>
      </c>
      <c r="J320" s="15" t="s">
        <v>4359</v>
      </c>
      <c r="K320" s="15"/>
      <c r="L320" s="103" t="str">
        <f t="shared" si="1"/>
        <v>B-120FLME-CL12-120 gm Zoe Clear jar</v>
      </c>
      <c r="M320" s="103">
        <f t="shared" si="2"/>
        <v>11400</v>
      </c>
      <c r="N320" s="102" t="str">
        <f t="shared" si="3"/>
        <v>wk </v>
      </c>
    </row>
    <row r="321" ht="12.75" customHeight="1">
      <c r="A321" s="15" t="s">
        <v>4581</v>
      </c>
      <c r="B321" s="15" t="s">
        <v>3123</v>
      </c>
      <c r="C321" s="15" t="s">
        <v>4321</v>
      </c>
      <c r="D321" s="15" t="s">
        <v>4374</v>
      </c>
      <c r="E321" s="15" t="s">
        <v>5264</v>
      </c>
      <c r="F321" s="15" t="s">
        <v>5250</v>
      </c>
      <c r="G321" s="15" t="s">
        <v>5258</v>
      </c>
      <c r="H321" s="15" t="s">
        <v>5265</v>
      </c>
      <c r="I321" s="15" t="s">
        <v>4327</v>
      </c>
      <c r="J321" s="15" t="s">
        <v>4359</v>
      </c>
      <c r="K321" s="15"/>
      <c r="L321" s="103" t="str">
        <f t="shared" si="1"/>
        <v>B-120FLME-CL12-120 gm Zoe Clear jar</v>
      </c>
      <c r="M321" s="103">
        <f t="shared" si="2"/>
        <v>4800</v>
      </c>
      <c r="N321" s="102" t="str">
        <f t="shared" si="3"/>
        <v>wk </v>
      </c>
    </row>
    <row r="322" ht="12.75" customHeight="1">
      <c r="A322" s="15" t="s">
        <v>4734</v>
      </c>
      <c r="B322" s="15" t="s">
        <v>3123</v>
      </c>
      <c r="C322" s="15" t="s">
        <v>4321</v>
      </c>
      <c r="D322" s="15" t="s">
        <v>3157</v>
      </c>
      <c r="E322" s="15" t="s">
        <v>5266</v>
      </c>
      <c r="F322" s="15" t="s">
        <v>5250</v>
      </c>
      <c r="G322" s="15" t="s">
        <v>5267</v>
      </c>
      <c r="H322" s="15" t="s">
        <v>5268</v>
      </c>
      <c r="I322" s="15" t="s">
        <v>4327</v>
      </c>
      <c r="J322" s="15" t="s">
        <v>4359</v>
      </c>
      <c r="K322" s="15"/>
      <c r="L322" s="103" t="str">
        <f t="shared" si="1"/>
        <v>B-120FLME-CL12-120 gm Zoe Clear jar</v>
      </c>
      <c r="M322" s="103">
        <f t="shared" si="2"/>
        <v>10200</v>
      </c>
      <c r="N322" s="102" t="str">
        <f t="shared" si="3"/>
        <v>wk </v>
      </c>
    </row>
    <row r="323" ht="12.75" customHeight="1">
      <c r="A323" s="15" t="s">
        <v>5269</v>
      </c>
      <c r="B323" s="15" t="s">
        <v>3123</v>
      </c>
      <c r="C323" s="15" t="s">
        <v>4321</v>
      </c>
      <c r="D323" s="15" t="s">
        <v>4374</v>
      </c>
      <c r="E323" s="15" t="s">
        <v>5270</v>
      </c>
      <c r="F323" s="15" t="s">
        <v>5250</v>
      </c>
      <c r="G323" s="15" t="s">
        <v>5258</v>
      </c>
      <c r="H323" s="15" t="s">
        <v>5271</v>
      </c>
      <c r="I323" s="15" t="s">
        <v>4327</v>
      </c>
      <c r="J323" s="15" t="s">
        <v>4359</v>
      </c>
      <c r="K323" s="15"/>
      <c r="L323" s="103" t="str">
        <f t="shared" si="1"/>
        <v>B-120FLME-CL12-120 gm Zoe Clear jar</v>
      </c>
      <c r="M323" s="103">
        <f t="shared" si="2"/>
        <v>4800</v>
      </c>
      <c r="N323" s="102" t="str">
        <f t="shared" si="3"/>
        <v>wk </v>
      </c>
    </row>
    <row r="324" ht="12.75" customHeight="1">
      <c r="A324" s="15" t="s">
        <v>5272</v>
      </c>
      <c r="B324" s="15" t="s">
        <v>3123</v>
      </c>
      <c r="C324" s="15" t="s">
        <v>4321</v>
      </c>
      <c r="D324" s="15" t="s">
        <v>3600</v>
      </c>
      <c r="E324" s="15" t="s">
        <v>5273</v>
      </c>
      <c r="F324" s="15" t="s">
        <v>5250</v>
      </c>
      <c r="G324" s="15" t="s">
        <v>5274</v>
      </c>
      <c r="H324" s="15" t="s">
        <v>5275</v>
      </c>
      <c r="I324" s="15" t="s">
        <v>4327</v>
      </c>
      <c r="J324" s="15" t="s">
        <v>4359</v>
      </c>
      <c r="K324" s="15"/>
      <c r="L324" s="103" t="str">
        <f t="shared" si="1"/>
        <v>B-120FLME-CL12-120 gm Zoe Clear jar</v>
      </c>
      <c r="M324" s="103">
        <f t="shared" si="2"/>
        <v>4200</v>
      </c>
      <c r="N324" s="102" t="str">
        <f t="shared" si="3"/>
        <v>wk </v>
      </c>
    </row>
    <row r="325" ht="12.75" customHeight="1">
      <c r="A325" s="15" t="s">
        <v>4739</v>
      </c>
      <c r="B325" s="15" t="s">
        <v>3123</v>
      </c>
      <c r="C325" s="15" t="s">
        <v>4321</v>
      </c>
      <c r="D325" s="15" t="s">
        <v>4993</v>
      </c>
      <c r="E325" s="15" t="s">
        <v>5276</v>
      </c>
      <c r="F325" s="15" t="s">
        <v>5250</v>
      </c>
      <c r="G325" s="15" t="s">
        <v>5251</v>
      </c>
      <c r="H325" s="15" t="s">
        <v>5277</v>
      </c>
      <c r="I325" s="15" t="s">
        <v>4327</v>
      </c>
      <c r="J325" s="15" t="s">
        <v>4359</v>
      </c>
      <c r="K325" s="15"/>
      <c r="L325" s="103" t="str">
        <f t="shared" si="1"/>
        <v>B-120FLME-CL12-120 gm Zoe Clear jar</v>
      </c>
      <c r="M325" s="103">
        <f t="shared" si="2"/>
        <v>1200</v>
      </c>
      <c r="N325" s="102" t="str">
        <f t="shared" si="3"/>
        <v>wk </v>
      </c>
    </row>
    <row r="326" ht="12.75" customHeight="1">
      <c r="A326" s="15" t="s">
        <v>5278</v>
      </c>
      <c r="B326" s="15" t="s">
        <v>5279</v>
      </c>
      <c r="C326" s="15" t="s">
        <v>3146</v>
      </c>
      <c r="D326" s="15" t="s">
        <v>3145</v>
      </c>
      <c r="E326" s="15"/>
      <c r="F326" s="15" t="s">
        <v>4308</v>
      </c>
      <c r="G326" s="15" t="s">
        <v>4352</v>
      </c>
      <c r="H326" s="15" t="s">
        <v>3149</v>
      </c>
      <c r="I326" s="15" t="s">
        <v>3177</v>
      </c>
      <c r="J326" s="15"/>
      <c r="K326" s="15"/>
      <c r="L326" s="103" t="str">
        <f t="shared" si="1"/>
        <v>B-125CB-N12-C118125ml Natural C.B Jar</v>
      </c>
      <c r="M326" s="103">
        <f t="shared" si="2"/>
        <v>0</v>
      </c>
      <c r="N326" s="102" t="str">
        <f t="shared" si="3"/>
        <v>wk </v>
      </c>
    </row>
    <row r="327" ht="12.75" customHeight="1">
      <c r="A327" s="15" t="s">
        <v>4353</v>
      </c>
      <c r="B327" s="15" t="s">
        <v>3123</v>
      </c>
      <c r="C327" s="15" t="s">
        <v>4321</v>
      </c>
      <c r="D327" s="15" t="s">
        <v>5280</v>
      </c>
      <c r="E327" s="15" t="s">
        <v>5281</v>
      </c>
      <c r="F327" s="15" t="s">
        <v>5282</v>
      </c>
      <c r="G327" s="15" t="s">
        <v>5283</v>
      </c>
      <c r="H327" s="15" t="s">
        <v>5284</v>
      </c>
      <c r="I327" s="15" t="s">
        <v>4327</v>
      </c>
      <c r="J327" s="15" t="s">
        <v>4359</v>
      </c>
      <c r="K327" s="15"/>
      <c r="L327" s="103" t="str">
        <f t="shared" si="1"/>
        <v>B-125CB-N12-C118125ml Natural C.B Jar</v>
      </c>
      <c r="M327" s="103">
        <f t="shared" si="2"/>
        <v>13000</v>
      </c>
      <c r="N327" s="102" t="str">
        <f t="shared" si="3"/>
        <v>wk 9</v>
      </c>
    </row>
    <row r="328" ht="12.75" customHeight="1">
      <c r="A328" s="15" t="s">
        <v>5285</v>
      </c>
      <c r="B328" s="15" t="s">
        <v>2849</v>
      </c>
      <c r="C328" s="15" t="s">
        <v>3146</v>
      </c>
      <c r="D328" s="15" t="s">
        <v>3145</v>
      </c>
      <c r="E328" s="15"/>
      <c r="F328" s="15" t="s">
        <v>4308</v>
      </c>
      <c r="G328" s="15" t="s">
        <v>4352</v>
      </c>
      <c r="H328" s="15" t="s">
        <v>3149</v>
      </c>
      <c r="I328" s="15" t="s">
        <v>3177</v>
      </c>
      <c r="J328" s="15"/>
      <c r="K328" s="15"/>
      <c r="L328" s="103" t="str">
        <f t="shared" si="1"/>
        <v>B-125MOV-N15-125 ml Natural Body Milk Bottle</v>
      </c>
      <c r="M328" s="103">
        <f t="shared" si="2"/>
        <v>0</v>
      </c>
      <c r="N328" s="102" t="str">
        <f t="shared" si="3"/>
        <v>wk </v>
      </c>
    </row>
    <row r="329" ht="12.75" customHeight="1">
      <c r="A329" s="15" t="s">
        <v>4631</v>
      </c>
      <c r="B329" s="15" t="s">
        <v>3128</v>
      </c>
      <c r="C329" s="15" t="s">
        <v>4321</v>
      </c>
      <c r="D329" s="15" t="s">
        <v>5078</v>
      </c>
      <c r="E329" s="15" t="s">
        <v>5286</v>
      </c>
      <c r="F329" s="15" t="s">
        <v>5042</v>
      </c>
      <c r="G329" s="15" t="s">
        <v>5287</v>
      </c>
      <c r="H329" s="15" t="s">
        <v>5288</v>
      </c>
      <c r="I329" s="15" t="s">
        <v>5045</v>
      </c>
      <c r="J329" s="15" t="s">
        <v>4359</v>
      </c>
      <c r="K329" s="15"/>
      <c r="L329" s="103" t="str">
        <f t="shared" si="1"/>
        <v>B-125MOV-N15-125 ml Natural Body Milk Bottle</v>
      </c>
      <c r="M329" s="103">
        <f t="shared" si="2"/>
        <v>1008</v>
      </c>
      <c r="N329" s="102" t="str">
        <f t="shared" si="3"/>
        <v>wk 40</v>
      </c>
    </row>
    <row r="330" ht="12.75" customHeight="1">
      <c r="A330" s="15" t="s">
        <v>4675</v>
      </c>
      <c r="B330" s="15" t="s">
        <v>3128</v>
      </c>
      <c r="C330" s="15" t="s">
        <v>4321</v>
      </c>
      <c r="D330" s="15" t="s">
        <v>5128</v>
      </c>
      <c r="E330" s="15" t="s">
        <v>5289</v>
      </c>
      <c r="F330" s="15" t="s">
        <v>5042</v>
      </c>
      <c r="G330" s="15" t="s">
        <v>5290</v>
      </c>
      <c r="H330" s="15" t="s">
        <v>5291</v>
      </c>
      <c r="I330" s="15" t="s">
        <v>5045</v>
      </c>
      <c r="J330" s="15" t="s">
        <v>4359</v>
      </c>
      <c r="K330" s="15"/>
      <c r="L330" s="103" t="str">
        <f t="shared" si="1"/>
        <v>B-125MOV-N15-125 ml Natural Body Milk Bottle</v>
      </c>
      <c r="M330" s="103">
        <f t="shared" si="2"/>
        <v>12096</v>
      </c>
      <c r="N330" s="102" t="str">
        <f t="shared" si="3"/>
        <v>wk </v>
      </c>
    </row>
    <row r="331" ht="12.75" customHeight="1">
      <c r="A331" s="15" t="s">
        <v>4708</v>
      </c>
      <c r="B331" s="15" t="s">
        <v>3128</v>
      </c>
      <c r="C331" s="15" t="s">
        <v>4321</v>
      </c>
      <c r="D331" s="15" t="s">
        <v>5292</v>
      </c>
      <c r="E331" s="15" t="s">
        <v>5293</v>
      </c>
      <c r="F331" s="15" t="s">
        <v>5042</v>
      </c>
      <c r="G331" s="15" t="s">
        <v>5294</v>
      </c>
      <c r="H331" s="15" t="s">
        <v>5295</v>
      </c>
      <c r="I331" s="15" t="s">
        <v>5045</v>
      </c>
      <c r="J331" s="15" t="s">
        <v>4359</v>
      </c>
      <c r="K331" s="15"/>
      <c r="L331" s="103" t="str">
        <f t="shared" si="1"/>
        <v>B-125MOV-N15-125 ml Natural Body Milk Bottle</v>
      </c>
      <c r="M331" s="103">
        <f t="shared" si="2"/>
        <v>2896</v>
      </c>
      <c r="N331" s="102" t="str">
        <f t="shared" si="3"/>
        <v>wk 27</v>
      </c>
    </row>
    <row r="332" ht="12.75" customHeight="1">
      <c r="A332" s="15" t="s">
        <v>5296</v>
      </c>
      <c r="B332" s="15" t="s">
        <v>2849</v>
      </c>
      <c r="C332" s="15" t="s">
        <v>3146</v>
      </c>
      <c r="D332" s="15" t="s">
        <v>3145</v>
      </c>
      <c r="E332" s="15"/>
      <c r="F332" s="15" t="s">
        <v>4308</v>
      </c>
      <c r="G332" s="15" t="s">
        <v>4352</v>
      </c>
      <c r="H332" s="15" t="s">
        <v>3149</v>
      </c>
      <c r="I332" s="15" t="s">
        <v>3156</v>
      </c>
      <c r="J332" s="15"/>
      <c r="K332" s="15"/>
      <c r="L332" s="103" t="str">
        <f t="shared" si="1"/>
        <v>B-125MOV-W15-125 ml White Body Milk Lotion Bottlte</v>
      </c>
      <c r="M332" s="103">
        <f t="shared" si="2"/>
        <v>0</v>
      </c>
      <c r="N332" s="102" t="str">
        <f t="shared" si="3"/>
        <v>wk </v>
      </c>
    </row>
    <row r="333" ht="12.75" customHeight="1">
      <c r="A333" s="15" t="s">
        <v>4534</v>
      </c>
      <c r="B333" s="15" t="s">
        <v>3128</v>
      </c>
      <c r="C333" s="15" t="s">
        <v>4321</v>
      </c>
      <c r="D333" s="15" t="s">
        <v>5068</v>
      </c>
      <c r="E333" s="15" t="s">
        <v>5297</v>
      </c>
      <c r="F333" s="15" t="s">
        <v>5042</v>
      </c>
      <c r="G333" s="15" t="s">
        <v>5298</v>
      </c>
      <c r="H333" s="15" t="s">
        <v>5299</v>
      </c>
      <c r="I333" s="15" t="s">
        <v>5045</v>
      </c>
      <c r="J333" s="15" t="s">
        <v>4359</v>
      </c>
      <c r="K333" s="15"/>
      <c r="L333" s="103" t="str">
        <f t="shared" si="1"/>
        <v>B-125MOV-W15-125 ml White Body Milk Lotion Bottlte</v>
      </c>
      <c r="M333" s="103">
        <f t="shared" si="2"/>
        <v>5544</v>
      </c>
      <c r="N333" s="102" t="str">
        <f t="shared" si="3"/>
        <v>wk 14</v>
      </c>
    </row>
    <row r="334" ht="12.75" customHeight="1">
      <c r="A334" s="15" t="s">
        <v>4569</v>
      </c>
      <c r="B334" s="15" t="s">
        <v>3128</v>
      </c>
      <c r="C334" s="15" t="s">
        <v>4321</v>
      </c>
      <c r="D334" s="15" t="s">
        <v>3784</v>
      </c>
      <c r="E334" s="15" t="s">
        <v>5300</v>
      </c>
      <c r="F334" s="15" t="s">
        <v>5042</v>
      </c>
      <c r="G334" s="15" t="s">
        <v>5301</v>
      </c>
      <c r="H334" s="15" t="s">
        <v>5302</v>
      </c>
      <c r="I334" s="15" t="s">
        <v>5045</v>
      </c>
      <c r="J334" s="15" t="s">
        <v>4359</v>
      </c>
      <c r="K334" s="15"/>
      <c r="L334" s="103" t="str">
        <f t="shared" si="1"/>
        <v>B-125MOV-W15-125 ml White Body Milk Lotion Bottlte</v>
      </c>
      <c r="M334" s="103">
        <f t="shared" si="2"/>
        <v>4032</v>
      </c>
      <c r="N334" s="102" t="str">
        <f t="shared" si="3"/>
        <v>wk </v>
      </c>
    </row>
    <row r="335" ht="12.75" customHeight="1">
      <c r="A335" s="15" t="s">
        <v>4631</v>
      </c>
      <c r="B335" s="15" t="s">
        <v>3128</v>
      </c>
      <c r="C335" s="15" t="s">
        <v>4321</v>
      </c>
      <c r="D335" s="15" t="s">
        <v>5159</v>
      </c>
      <c r="E335" s="15" t="s">
        <v>5303</v>
      </c>
      <c r="F335" s="15" t="s">
        <v>5042</v>
      </c>
      <c r="G335" s="15" t="s">
        <v>5304</v>
      </c>
      <c r="H335" s="15" t="s">
        <v>5305</v>
      </c>
      <c r="I335" s="15" t="s">
        <v>5045</v>
      </c>
      <c r="J335" s="15" t="s">
        <v>4359</v>
      </c>
      <c r="K335" s="15"/>
      <c r="L335" s="103" t="str">
        <f t="shared" si="1"/>
        <v>B-125MOV-W15-125 ml White Body Milk Lotion Bottlte</v>
      </c>
      <c r="M335" s="103">
        <f t="shared" si="2"/>
        <v>9072</v>
      </c>
      <c r="N335" s="102" t="str">
        <f t="shared" si="3"/>
        <v>wk 40</v>
      </c>
    </row>
    <row r="336" ht="12.75" customHeight="1">
      <c r="A336" s="15" t="s">
        <v>4708</v>
      </c>
      <c r="B336" s="15" t="s">
        <v>3128</v>
      </c>
      <c r="C336" s="15" t="s">
        <v>4321</v>
      </c>
      <c r="D336" s="15" t="s">
        <v>5306</v>
      </c>
      <c r="E336" s="15" t="s">
        <v>5307</v>
      </c>
      <c r="F336" s="15" t="s">
        <v>5042</v>
      </c>
      <c r="G336" s="15" t="s">
        <v>5308</v>
      </c>
      <c r="H336" s="15" t="s">
        <v>5309</v>
      </c>
      <c r="I336" s="15" t="s">
        <v>5045</v>
      </c>
      <c r="J336" s="15" t="s">
        <v>4359</v>
      </c>
      <c r="K336" s="15"/>
      <c r="L336" s="103" t="str">
        <f t="shared" si="1"/>
        <v>B-125MOV-W15-125 ml White Body Milk Lotion Bottlte</v>
      </c>
      <c r="M336" s="103">
        <f t="shared" si="2"/>
        <v>26712</v>
      </c>
      <c r="N336" s="102" t="str">
        <f t="shared" si="3"/>
        <v>wk 27</v>
      </c>
    </row>
    <row r="337" ht="12.75" customHeight="1">
      <c r="A337" s="15" t="s">
        <v>5310</v>
      </c>
      <c r="B337" s="15" t="s">
        <v>2849</v>
      </c>
      <c r="C337" s="15" t="s">
        <v>3146</v>
      </c>
      <c r="D337" s="15" t="s">
        <v>3145</v>
      </c>
      <c r="E337" s="15"/>
      <c r="F337" s="15" t="s">
        <v>4308</v>
      </c>
      <c r="G337" s="15" t="s">
        <v>4352</v>
      </c>
      <c r="H337" s="15" t="s">
        <v>3149</v>
      </c>
      <c r="I337" s="15" t="s">
        <v>3177</v>
      </c>
      <c r="J337" s="15"/>
      <c r="K337" s="15"/>
      <c r="L337" s="103" t="str">
        <f t="shared" si="1"/>
        <v>B-125MOV-YL15-125 ml Yellow Lotion Bottle</v>
      </c>
      <c r="M337" s="103">
        <f t="shared" si="2"/>
        <v>0</v>
      </c>
      <c r="N337" s="102" t="str">
        <f t="shared" si="3"/>
        <v>wk </v>
      </c>
    </row>
    <row r="338" ht="12.75" customHeight="1">
      <c r="A338" s="15" t="s">
        <v>4589</v>
      </c>
      <c r="B338" s="15" t="s">
        <v>3128</v>
      </c>
      <c r="C338" s="15" t="s">
        <v>4321</v>
      </c>
      <c r="D338" s="15" t="s">
        <v>5311</v>
      </c>
      <c r="E338" s="15" t="s">
        <v>5312</v>
      </c>
      <c r="F338" s="15" t="s">
        <v>5042</v>
      </c>
      <c r="G338" s="15" t="s">
        <v>5313</v>
      </c>
      <c r="H338" s="15" t="s">
        <v>5314</v>
      </c>
      <c r="I338" s="15" t="s">
        <v>5045</v>
      </c>
      <c r="J338" s="15" t="s">
        <v>4359</v>
      </c>
      <c r="K338" s="15"/>
      <c r="L338" s="103" t="str">
        <f t="shared" si="1"/>
        <v>B-125MOV-YL15-125 ml Yellow Lotion Bottle</v>
      </c>
      <c r="M338" s="103">
        <f t="shared" si="2"/>
        <v>37296</v>
      </c>
      <c r="N338" s="102" t="str">
        <f t="shared" si="3"/>
        <v>wk </v>
      </c>
    </row>
    <row r="339" ht="12.75" customHeight="1">
      <c r="A339" s="15" t="s">
        <v>4708</v>
      </c>
      <c r="B339" s="15" t="s">
        <v>3128</v>
      </c>
      <c r="C339" s="15" t="s">
        <v>4321</v>
      </c>
      <c r="D339" s="15" t="s">
        <v>5315</v>
      </c>
      <c r="E339" s="15" t="s">
        <v>5316</v>
      </c>
      <c r="F339" s="15" t="s">
        <v>5042</v>
      </c>
      <c r="G339" s="15" t="s">
        <v>5317</v>
      </c>
      <c r="H339" s="15" t="s">
        <v>5318</v>
      </c>
      <c r="I339" s="15" t="s">
        <v>5045</v>
      </c>
      <c r="J339" s="15" t="s">
        <v>4359</v>
      </c>
      <c r="K339" s="15"/>
      <c r="L339" s="103" t="str">
        <f t="shared" si="1"/>
        <v>B-125MOV-YL15-125 ml Yellow Lotion Bottle</v>
      </c>
      <c r="M339" s="103">
        <f t="shared" si="2"/>
        <v>7704</v>
      </c>
      <c r="N339" s="102" t="str">
        <f t="shared" si="3"/>
        <v>wk 27</v>
      </c>
    </row>
    <row r="340" ht="12.75" customHeight="1">
      <c r="A340" s="15" t="s">
        <v>5319</v>
      </c>
      <c r="B340" s="15" t="s">
        <v>2849</v>
      </c>
      <c r="C340" s="15" t="s">
        <v>3146</v>
      </c>
      <c r="D340" s="15" t="s">
        <v>3145</v>
      </c>
      <c r="E340" s="15"/>
      <c r="F340" s="15" t="s">
        <v>4308</v>
      </c>
      <c r="G340" s="15" t="s">
        <v>4352</v>
      </c>
      <c r="H340" s="15" t="s">
        <v>3149</v>
      </c>
      <c r="I340" s="15" t="s">
        <v>3149</v>
      </c>
      <c r="J340" s="15"/>
      <c r="K340" s="15"/>
      <c r="L340" s="103" t="str">
        <f t="shared" si="1"/>
        <v>B-125NIV-DBL16-125 ml Nivea Men Lotion Dark Blue Bottle</v>
      </c>
      <c r="M340" s="103">
        <f t="shared" si="2"/>
        <v>0</v>
      </c>
      <c r="N340" s="102" t="str">
        <f t="shared" si="3"/>
        <v>wk </v>
      </c>
    </row>
    <row r="341" ht="12.75" customHeight="1">
      <c r="A341" s="15" t="s">
        <v>4392</v>
      </c>
      <c r="B341" s="15" t="s">
        <v>3123</v>
      </c>
      <c r="C341" s="15" t="s">
        <v>4321</v>
      </c>
      <c r="D341" s="15" t="s">
        <v>4322</v>
      </c>
      <c r="E341" s="15" t="s">
        <v>5320</v>
      </c>
      <c r="F341" s="15" t="s">
        <v>5048</v>
      </c>
      <c r="G341" s="15" t="s">
        <v>5321</v>
      </c>
      <c r="H341" s="15" t="s">
        <v>5322</v>
      </c>
      <c r="I341" s="15" t="s">
        <v>4327</v>
      </c>
      <c r="J341" s="15" t="s">
        <v>4359</v>
      </c>
      <c r="K341" s="15"/>
      <c r="L341" s="103" t="str">
        <f t="shared" si="1"/>
        <v>B-125NIV-DBL16-125 ml Nivea Men Lotion Dark Blue Bottle</v>
      </c>
      <c r="M341" s="103">
        <f t="shared" si="2"/>
        <v>5040</v>
      </c>
      <c r="N341" s="102" t="str">
        <f t="shared" si="3"/>
        <v>wk </v>
      </c>
    </row>
    <row r="342" ht="12.75" customHeight="1">
      <c r="A342" s="15" t="s">
        <v>5323</v>
      </c>
      <c r="B342" s="15" t="s">
        <v>3123</v>
      </c>
      <c r="C342" s="15" t="s">
        <v>4321</v>
      </c>
      <c r="D342" s="15" t="s">
        <v>3847</v>
      </c>
      <c r="E342" s="15" t="s">
        <v>5324</v>
      </c>
      <c r="F342" s="15" t="s">
        <v>5048</v>
      </c>
      <c r="G342" s="15" t="s">
        <v>5325</v>
      </c>
      <c r="H342" s="15" t="s">
        <v>5326</v>
      </c>
      <c r="I342" s="15" t="s">
        <v>4327</v>
      </c>
      <c r="J342" s="15" t="s">
        <v>4359</v>
      </c>
      <c r="K342" s="15"/>
      <c r="L342" s="103" t="str">
        <f t="shared" si="1"/>
        <v>B-125NIV-DBL16-125 ml Nivea Men Lotion Dark Blue Bottle</v>
      </c>
      <c r="M342" s="103">
        <f t="shared" si="2"/>
        <v>2016</v>
      </c>
      <c r="N342" s="102" t="str">
        <f t="shared" si="3"/>
        <v>wk </v>
      </c>
    </row>
    <row r="343" ht="12.75" customHeight="1">
      <c r="A343" s="15" t="s">
        <v>4397</v>
      </c>
      <c r="B343" s="15" t="s">
        <v>3123</v>
      </c>
      <c r="C343" s="15" t="s">
        <v>4321</v>
      </c>
      <c r="D343" s="15" t="s">
        <v>5327</v>
      </c>
      <c r="E343" s="15" t="s">
        <v>5328</v>
      </c>
      <c r="F343" s="15" t="s">
        <v>5048</v>
      </c>
      <c r="G343" s="15" t="s">
        <v>5329</v>
      </c>
      <c r="H343" s="15" t="s">
        <v>5330</v>
      </c>
      <c r="I343" s="15" t="s">
        <v>4327</v>
      </c>
      <c r="J343" s="15" t="s">
        <v>4359</v>
      </c>
      <c r="K343" s="15"/>
      <c r="L343" s="103" t="str">
        <f t="shared" si="1"/>
        <v>B-125NIV-DBL16-125 ml Nivea Men Lotion Dark Blue Bottle</v>
      </c>
      <c r="M343" s="103">
        <f t="shared" si="2"/>
        <v>504</v>
      </c>
      <c r="N343" s="102" t="str">
        <f t="shared" si="3"/>
        <v>wk </v>
      </c>
    </row>
    <row r="344" ht="12.75" customHeight="1">
      <c r="A344" s="15" t="s">
        <v>4320</v>
      </c>
      <c r="B344" s="15" t="s">
        <v>3123</v>
      </c>
      <c r="C344" s="15" t="s">
        <v>4321</v>
      </c>
      <c r="D344" s="15" t="s">
        <v>3422</v>
      </c>
      <c r="E344" s="15" t="s">
        <v>5331</v>
      </c>
      <c r="F344" s="15" t="s">
        <v>5048</v>
      </c>
      <c r="G344" s="15" t="s">
        <v>5332</v>
      </c>
      <c r="H344" s="15" t="s">
        <v>5333</v>
      </c>
      <c r="I344" s="15" t="s">
        <v>4327</v>
      </c>
      <c r="J344" s="15" t="s">
        <v>4359</v>
      </c>
      <c r="K344" s="15"/>
      <c r="L344" s="103" t="str">
        <f t="shared" si="1"/>
        <v>B-125NIV-DBL16-125 ml Nivea Men Lotion Dark Blue Bottle</v>
      </c>
      <c r="M344" s="103">
        <f t="shared" si="2"/>
        <v>3528</v>
      </c>
      <c r="N344" s="102" t="str">
        <f t="shared" si="3"/>
        <v>wk </v>
      </c>
    </row>
    <row r="345" ht="12.75" customHeight="1">
      <c r="A345" s="15" t="s">
        <v>4407</v>
      </c>
      <c r="B345" s="15" t="s">
        <v>3123</v>
      </c>
      <c r="C345" s="15" t="s">
        <v>4321</v>
      </c>
      <c r="D345" s="15" t="s">
        <v>5334</v>
      </c>
      <c r="E345" s="15" t="s">
        <v>5335</v>
      </c>
      <c r="F345" s="15" t="s">
        <v>5048</v>
      </c>
      <c r="G345" s="15" t="s">
        <v>5336</v>
      </c>
      <c r="H345" s="15" t="s">
        <v>5337</v>
      </c>
      <c r="I345" s="15" t="s">
        <v>4327</v>
      </c>
      <c r="J345" s="15" t="s">
        <v>4359</v>
      </c>
      <c r="K345" s="15"/>
      <c r="L345" s="103" t="str">
        <f t="shared" si="1"/>
        <v>B-125NIV-DBL16-125 ml Nivea Men Lotion Dark Blue Bottle</v>
      </c>
      <c r="M345" s="103">
        <f t="shared" si="2"/>
        <v>8568</v>
      </c>
      <c r="N345" s="102" t="str">
        <f t="shared" si="3"/>
        <v>wk </v>
      </c>
    </row>
    <row r="346" ht="12.75" customHeight="1">
      <c r="A346" s="15" t="s">
        <v>4412</v>
      </c>
      <c r="B346" s="15" t="s">
        <v>3123</v>
      </c>
      <c r="C346" s="15" t="s">
        <v>4321</v>
      </c>
      <c r="D346" s="15" t="s">
        <v>3784</v>
      </c>
      <c r="E346" s="15" t="s">
        <v>5338</v>
      </c>
      <c r="F346" s="15" t="s">
        <v>5048</v>
      </c>
      <c r="G346" s="15" t="s">
        <v>5339</v>
      </c>
      <c r="H346" s="15" t="s">
        <v>5340</v>
      </c>
      <c r="I346" s="15" t="s">
        <v>4327</v>
      </c>
      <c r="J346" s="15" t="s">
        <v>4359</v>
      </c>
      <c r="K346" s="15"/>
      <c r="L346" s="103" t="str">
        <f t="shared" si="1"/>
        <v>B-125NIV-DBL16-125 ml Nivea Men Lotion Dark Blue Bottle</v>
      </c>
      <c r="M346" s="103">
        <f t="shared" si="2"/>
        <v>4032</v>
      </c>
      <c r="N346" s="102" t="str">
        <f t="shared" si="3"/>
        <v>wk </v>
      </c>
    </row>
    <row r="347" ht="12.75" customHeight="1">
      <c r="A347" s="15" t="s">
        <v>4416</v>
      </c>
      <c r="B347" s="15" t="s">
        <v>3123</v>
      </c>
      <c r="C347" s="15" t="s">
        <v>4321</v>
      </c>
      <c r="D347" s="15" t="s">
        <v>5341</v>
      </c>
      <c r="E347" s="15" t="s">
        <v>5342</v>
      </c>
      <c r="F347" s="15" t="s">
        <v>5048</v>
      </c>
      <c r="G347" s="15" t="s">
        <v>5343</v>
      </c>
      <c r="H347" s="15" t="s">
        <v>5344</v>
      </c>
      <c r="I347" s="15" t="s">
        <v>4327</v>
      </c>
      <c r="J347" s="15" t="s">
        <v>4359</v>
      </c>
      <c r="K347" s="15"/>
      <c r="L347" s="103" t="str">
        <f t="shared" si="1"/>
        <v>B-125NIV-DBL16-125 ml Nivea Men Lotion Dark Blue Bottle</v>
      </c>
      <c r="M347" s="103">
        <f t="shared" si="2"/>
        <v>2520</v>
      </c>
      <c r="N347" s="102" t="str">
        <f t="shared" si="3"/>
        <v>wk </v>
      </c>
    </row>
    <row r="348" ht="12.75" customHeight="1">
      <c r="A348" s="15" t="s">
        <v>4418</v>
      </c>
      <c r="B348" s="15" t="s">
        <v>3123</v>
      </c>
      <c r="C348" s="15" t="s">
        <v>4321</v>
      </c>
      <c r="D348" s="15" t="s">
        <v>5345</v>
      </c>
      <c r="E348" s="15" t="s">
        <v>5346</v>
      </c>
      <c r="F348" s="15" t="s">
        <v>5048</v>
      </c>
      <c r="G348" s="15" t="s">
        <v>5347</v>
      </c>
      <c r="H348" s="15" t="s">
        <v>5348</v>
      </c>
      <c r="I348" s="15" t="s">
        <v>4327</v>
      </c>
      <c r="J348" s="15" t="s">
        <v>4359</v>
      </c>
      <c r="K348" s="15"/>
      <c r="L348" s="103" t="str">
        <f t="shared" si="1"/>
        <v>B-125NIV-DBL16-125 ml Nivea Men Lotion Dark Blue Bottle</v>
      </c>
      <c r="M348" s="103">
        <f t="shared" si="2"/>
        <v>7056</v>
      </c>
      <c r="N348" s="102" t="str">
        <f t="shared" si="3"/>
        <v>wk 36</v>
      </c>
    </row>
    <row r="349" ht="12.75" customHeight="1">
      <c r="A349" s="15" t="s">
        <v>5072</v>
      </c>
      <c r="B349" s="15" t="s">
        <v>3123</v>
      </c>
      <c r="C349" s="15" t="s">
        <v>4321</v>
      </c>
      <c r="D349" s="15" t="s">
        <v>3847</v>
      </c>
      <c r="E349" s="15" t="s">
        <v>5349</v>
      </c>
      <c r="F349" s="15" t="s">
        <v>5048</v>
      </c>
      <c r="G349" s="15" t="s">
        <v>5325</v>
      </c>
      <c r="H349" s="15" t="s">
        <v>5326</v>
      </c>
      <c r="I349" s="15" t="s">
        <v>4327</v>
      </c>
      <c r="J349" s="15" t="s">
        <v>4359</v>
      </c>
      <c r="K349" s="15"/>
      <c r="L349" s="103" t="str">
        <f t="shared" si="1"/>
        <v>B-125NIV-DBL16-125 ml Nivea Men Lotion Dark Blue Bottle</v>
      </c>
      <c r="M349" s="103">
        <f t="shared" si="2"/>
        <v>2016</v>
      </c>
      <c r="N349" s="102" t="str">
        <f t="shared" si="3"/>
        <v>wk 49</v>
      </c>
    </row>
    <row r="350" ht="12.75" customHeight="1">
      <c r="A350" s="15" t="s">
        <v>4425</v>
      </c>
      <c r="B350" s="15" t="s">
        <v>3123</v>
      </c>
      <c r="C350" s="15" t="s">
        <v>4321</v>
      </c>
      <c r="D350" s="15" t="s">
        <v>5073</v>
      </c>
      <c r="E350" s="15" t="s">
        <v>5350</v>
      </c>
      <c r="F350" s="15" t="s">
        <v>5048</v>
      </c>
      <c r="G350" s="15" t="s">
        <v>5351</v>
      </c>
      <c r="H350" s="15" t="s">
        <v>5352</v>
      </c>
      <c r="I350" s="15" t="s">
        <v>4327</v>
      </c>
      <c r="J350" s="15" t="s">
        <v>4359</v>
      </c>
      <c r="K350" s="15"/>
      <c r="L350" s="103" t="str">
        <f t="shared" si="1"/>
        <v>B-125NIV-DBL16-125 ml Nivea Men Lotion Dark Blue Bottle</v>
      </c>
      <c r="M350" s="103">
        <f t="shared" si="2"/>
        <v>4536</v>
      </c>
      <c r="N350" s="102" t="str">
        <f t="shared" si="3"/>
        <v>wk </v>
      </c>
    </row>
    <row r="351" ht="12.75" customHeight="1">
      <c r="A351" s="15" t="s">
        <v>4329</v>
      </c>
      <c r="B351" s="15" t="s">
        <v>3123</v>
      </c>
      <c r="C351" s="15" t="s">
        <v>4321</v>
      </c>
      <c r="D351" s="15" t="s">
        <v>3784</v>
      </c>
      <c r="E351" s="15" t="s">
        <v>5353</v>
      </c>
      <c r="F351" s="15" t="s">
        <v>5048</v>
      </c>
      <c r="G351" s="15" t="s">
        <v>5339</v>
      </c>
      <c r="H351" s="15" t="s">
        <v>5340</v>
      </c>
      <c r="I351" s="15" t="s">
        <v>4327</v>
      </c>
      <c r="J351" s="15" t="s">
        <v>4359</v>
      </c>
      <c r="K351" s="15"/>
      <c r="L351" s="103" t="str">
        <f t="shared" si="1"/>
        <v>B-125NIV-DBL16-125 ml Nivea Men Lotion Dark Blue Bottle</v>
      </c>
      <c r="M351" s="103">
        <f t="shared" si="2"/>
        <v>4032</v>
      </c>
      <c r="N351" s="102" t="str">
        <f t="shared" si="3"/>
        <v>wk </v>
      </c>
    </row>
    <row r="352" ht="12.75" customHeight="1">
      <c r="A352" s="15" t="s">
        <v>4437</v>
      </c>
      <c r="B352" s="15" t="s">
        <v>3123</v>
      </c>
      <c r="C352" s="15" t="s">
        <v>4321</v>
      </c>
      <c r="D352" s="15" t="s">
        <v>3784</v>
      </c>
      <c r="E352" s="15" t="s">
        <v>5354</v>
      </c>
      <c r="F352" s="15" t="s">
        <v>5048</v>
      </c>
      <c r="G352" s="15" t="s">
        <v>5339</v>
      </c>
      <c r="H352" s="15" t="s">
        <v>5340</v>
      </c>
      <c r="I352" s="15" t="s">
        <v>4327</v>
      </c>
      <c r="J352" s="15" t="s">
        <v>4359</v>
      </c>
      <c r="K352" s="15"/>
      <c r="L352" s="103" t="str">
        <f t="shared" si="1"/>
        <v>B-125NIV-DBL16-125 ml Nivea Men Lotion Dark Blue Bottle</v>
      </c>
      <c r="M352" s="103">
        <f t="shared" si="2"/>
        <v>4032</v>
      </c>
      <c r="N352" s="102" t="str">
        <f t="shared" si="3"/>
        <v>wk </v>
      </c>
    </row>
    <row r="353" ht="12.75" customHeight="1">
      <c r="A353" s="15" t="s">
        <v>4439</v>
      </c>
      <c r="B353" s="15" t="s">
        <v>3123</v>
      </c>
      <c r="C353" s="15" t="s">
        <v>4321</v>
      </c>
      <c r="D353" s="15" t="s">
        <v>5341</v>
      </c>
      <c r="E353" s="15" t="s">
        <v>5355</v>
      </c>
      <c r="F353" s="15" t="s">
        <v>5048</v>
      </c>
      <c r="G353" s="15" t="s">
        <v>5343</v>
      </c>
      <c r="H353" s="15" t="s">
        <v>5344</v>
      </c>
      <c r="I353" s="15" t="s">
        <v>4327</v>
      </c>
      <c r="J353" s="15" t="s">
        <v>4359</v>
      </c>
      <c r="K353" s="15"/>
      <c r="L353" s="103" t="str">
        <f t="shared" si="1"/>
        <v>B-125NIV-DBL16-125 ml Nivea Men Lotion Dark Blue Bottle</v>
      </c>
      <c r="M353" s="103">
        <f t="shared" si="2"/>
        <v>2520</v>
      </c>
      <c r="N353" s="102" t="str">
        <f t="shared" si="3"/>
        <v>wk </v>
      </c>
    </row>
    <row r="354" ht="12.75" customHeight="1">
      <c r="A354" s="15" t="s">
        <v>4445</v>
      </c>
      <c r="B354" s="15" t="s">
        <v>3123</v>
      </c>
      <c r="C354" s="15" t="s">
        <v>4321</v>
      </c>
      <c r="D354" s="15" t="s">
        <v>3162</v>
      </c>
      <c r="E354" s="15" t="s">
        <v>5356</v>
      </c>
      <c r="F354" s="15" t="s">
        <v>5048</v>
      </c>
      <c r="G354" s="15" t="s">
        <v>5357</v>
      </c>
      <c r="H354" s="15" t="s">
        <v>5358</v>
      </c>
      <c r="I354" s="15" t="s">
        <v>4327</v>
      </c>
      <c r="J354" s="15" t="s">
        <v>4359</v>
      </c>
      <c r="K354" s="15"/>
      <c r="L354" s="103" t="str">
        <f t="shared" si="1"/>
        <v>B-125NIV-DBL16-125 ml Nivea Men Lotion Dark Blue Bottle</v>
      </c>
      <c r="M354" s="103">
        <f t="shared" si="2"/>
        <v>1512</v>
      </c>
      <c r="N354" s="102" t="str">
        <f t="shared" si="3"/>
        <v>wk </v>
      </c>
    </row>
    <row r="355" ht="12.75" customHeight="1">
      <c r="A355" s="15" t="s">
        <v>4510</v>
      </c>
      <c r="B355" s="15" t="s">
        <v>3123</v>
      </c>
      <c r="C355" s="15" t="s">
        <v>4321</v>
      </c>
      <c r="D355" s="15" t="s">
        <v>3812</v>
      </c>
      <c r="E355" s="15" t="s">
        <v>5359</v>
      </c>
      <c r="F355" s="15" t="s">
        <v>5048</v>
      </c>
      <c r="G355" s="15" t="s">
        <v>5360</v>
      </c>
      <c r="H355" s="15" t="s">
        <v>5361</v>
      </c>
      <c r="I355" s="15" t="s">
        <v>4327</v>
      </c>
      <c r="J355" s="15" t="s">
        <v>4359</v>
      </c>
      <c r="K355" s="15"/>
      <c r="L355" s="103" t="str">
        <f t="shared" si="1"/>
        <v>B-125NIV-DBL16-125 ml Nivea Men Lotion Dark Blue Bottle</v>
      </c>
      <c r="M355" s="103">
        <f t="shared" si="2"/>
        <v>3024</v>
      </c>
      <c r="N355" s="102" t="str">
        <f t="shared" si="3"/>
        <v>wk </v>
      </c>
    </row>
    <row r="356" ht="12.75" customHeight="1">
      <c r="A356" s="15" t="s">
        <v>4515</v>
      </c>
      <c r="B356" s="15" t="s">
        <v>3123</v>
      </c>
      <c r="C356" s="15" t="s">
        <v>4321</v>
      </c>
      <c r="D356" s="15" t="s">
        <v>3427</v>
      </c>
      <c r="E356" s="15" t="s">
        <v>5362</v>
      </c>
      <c r="F356" s="15" t="s">
        <v>5048</v>
      </c>
      <c r="G356" s="15" t="s">
        <v>5363</v>
      </c>
      <c r="H356" s="15" t="s">
        <v>5364</v>
      </c>
      <c r="I356" s="15" t="s">
        <v>4327</v>
      </c>
      <c r="J356" s="15" t="s">
        <v>4359</v>
      </c>
      <c r="K356" s="15"/>
      <c r="L356" s="103" t="str">
        <f t="shared" si="1"/>
        <v>B-125NIV-DBL16-125 ml Nivea Men Lotion Dark Blue Bottle</v>
      </c>
      <c r="M356" s="103">
        <f t="shared" si="2"/>
        <v>9576</v>
      </c>
      <c r="N356" s="102" t="str">
        <f t="shared" si="3"/>
        <v>wk </v>
      </c>
    </row>
    <row r="357" ht="12.75" customHeight="1">
      <c r="A357" s="15" t="s">
        <v>4524</v>
      </c>
      <c r="B357" s="15" t="s">
        <v>3123</v>
      </c>
      <c r="C357" s="15" t="s">
        <v>4321</v>
      </c>
      <c r="D357" s="15" t="s">
        <v>3422</v>
      </c>
      <c r="E357" s="15" t="s">
        <v>5365</v>
      </c>
      <c r="F357" s="15" t="s">
        <v>5048</v>
      </c>
      <c r="G357" s="15" t="s">
        <v>5332</v>
      </c>
      <c r="H357" s="15" t="s">
        <v>5333</v>
      </c>
      <c r="I357" s="15" t="s">
        <v>4327</v>
      </c>
      <c r="J357" s="15" t="s">
        <v>4359</v>
      </c>
      <c r="K357" s="15"/>
      <c r="L357" s="103" t="str">
        <f t="shared" si="1"/>
        <v>B-125NIV-DBL16-125 ml Nivea Men Lotion Dark Blue Bottle</v>
      </c>
      <c r="M357" s="103">
        <f t="shared" si="2"/>
        <v>3528</v>
      </c>
      <c r="N357" s="102" t="str">
        <f t="shared" si="3"/>
        <v>wk </v>
      </c>
    </row>
    <row r="358" ht="12.75" customHeight="1">
      <c r="A358" s="15" t="s">
        <v>4524</v>
      </c>
      <c r="B358" s="15" t="s">
        <v>3123</v>
      </c>
      <c r="C358" s="15" t="s">
        <v>4321</v>
      </c>
      <c r="D358" s="15" t="s">
        <v>5366</v>
      </c>
      <c r="E358" s="15" t="s">
        <v>5367</v>
      </c>
      <c r="F358" s="15" t="s">
        <v>5048</v>
      </c>
      <c r="G358" s="15" t="s">
        <v>5368</v>
      </c>
      <c r="H358" s="15" t="s">
        <v>5369</v>
      </c>
      <c r="I358" s="15" t="s">
        <v>4327</v>
      </c>
      <c r="J358" s="15" t="s">
        <v>4359</v>
      </c>
      <c r="K358" s="15"/>
      <c r="L358" s="103" t="str">
        <f t="shared" si="1"/>
        <v>B-125NIV-DBL16-125 ml Nivea Men Lotion Dark Blue Bottle</v>
      </c>
      <c r="M358" s="103">
        <f t="shared" si="2"/>
        <v>6048</v>
      </c>
      <c r="N358" s="102" t="str">
        <f t="shared" si="3"/>
        <v>wk </v>
      </c>
    </row>
    <row r="359" ht="12.75" customHeight="1">
      <c r="A359" s="15" t="s">
        <v>4338</v>
      </c>
      <c r="B359" s="15" t="s">
        <v>3123</v>
      </c>
      <c r="C359" s="15" t="s">
        <v>4321</v>
      </c>
      <c r="D359" s="15" t="s">
        <v>5128</v>
      </c>
      <c r="E359" s="15" t="s">
        <v>5370</v>
      </c>
      <c r="F359" s="15" t="s">
        <v>5048</v>
      </c>
      <c r="G359" s="15" t="s">
        <v>5371</v>
      </c>
      <c r="H359" s="15" t="s">
        <v>5372</v>
      </c>
      <c r="I359" s="15" t="s">
        <v>4327</v>
      </c>
      <c r="J359" s="15" t="s">
        <v>4359</v>
      </c>
      <c r="K359" s="15"/>
      <c r="L359" s="103" t="str">
        <f t="shared" si="1"/>
        <v>B-125NIV-DBL16-125 ml Nivea Men Lotion Dark Blue Bottle</v>
      </c>
      <c r="M359" s="103">
        <f t="shared" si="2"/>
        <v>12096</v>
      </c>
      <c r="N359" s="102" t="str">
        <f t="shared" si="3"/>
        <v>wk </v>
      </c>
    </row>
    <row r="360" ht="12.75" customHeight="1">
      <c r="A360" s="15" t="s">
        <v>4612</v>
      </c>
      <c r="B360" s="15" t="s">
        <v>3123</v>
      </c>
      <c r="C360" s="15" t="s">
        <v>4321</v>
      </c>
      <c r="D360" s="15" t="s">
        <v>5057</v>
      </c>
      <c r="E360" s="15" t="s">
        <v>5373</v>
      </c>
      <c r="F360" s="15" t="s">
        <v>5048</v>
      </c>
      <c r="G360" s="15" t="s">
        <v>5374</v>
      </c>
      <c r="H360" s="15" t="s">
        <v>5375</v>
      </c>
      <c r="I360" s="15" t="s">
        <v>4327</v>
      </c>
      <c r="J360" s="15" t="s">
        <v>4359</v>
      </c>
      <c r="K360" s="15"/>
      <c r="L360" s="103" t="str">
        <f t="shared" si="1"/>
        <v>B-125NIV-DBL16-125 ml Nivea Men Lotion Dark Blue Bottle</v>
      </c>
      <c r="M360" s="103">
        <f t="shared" si="2"/>
        <v>15120</v>
      </c>
      <c r="N360" s="102" t="str">
        <f t="shared" si="3"/>
        <v>wk 10</v>
      </c>
    </row>
    <row r="361" ht="12.75" customHeight="1">
      <c r="A361" s="15" t="s">
        <v>4631</v>
      </c>
      <c r="B361" s="15" t="s">
        <v>3123</v>
      </c>
      <c r="C361" s="15" t="s">
        <v>4321</v>
      </c>
      <c r="D361" s="15" t="s">
        <v>5040</v>
      </c>
      <c r="E361" s="15" t="s">
        <v>5376</v>
      </c>
      <c r="F361" s="15" t="s">
        <v>5048</v>
      </c>
      <c r="G361" s="15" t="s">
        <v>5377</v>
      </c>
      <c r="H361" s="15" t="s">
        <v>5378</v>
      </c>
      <c r="I361" s="15" t="s">
        <v>4327</v>
      </c>
      <c r="J361" s="15" t="s">
        <v>4359</v>
      </c>
      <c r="K361" s="15"/>
      <c r="L361" s="103" t="str">
        <f t="shared" si="1"/>
        <v>B-125NIV-DBL16-125 ml Nivea Men Lotion Dark Blue Bottle</v>
      </c>
      <c r="M361" s="103">
        <f t="shared" si="2"/>
        <v>19152</v>
      </c>
      <c r="N361" s="102" t="str">
        <f t="shared" si="3"/>
        <v>wk 40</v>
      </c>
    </row>
    <row r="362" ht="12.75" customHeight="1">
      <c r="A362" s="15" t="s">
        <v>4684</v>
      </c>
      <c r="B362" s="15" t="s">
        <v>3123</v>
      </c>
      <c r="C362" s="15" t="s">
        <v>4321</v>
      </c>
      <c r="D362" s="15" t="s">
        <v>3649</v>
      </c>
      <c r="E362" s="15" t="s">
        <v>5379</v>
      </c>
      <c r="F362" s="15" t="s">
        <v>5048</v>
      </c>
      <c r="G362" s="15" t="s">
        <v>5380</v>
      </c>
      <c r="H362" s="15" t="s">
        <v>5381</v>
      </c>
      <c r="I362" s="15" t="s">
        <v>4327</v>
      </c>
      <c r="J362" s="15" t="s">
        <v>4359</v>
      </c>
      <c r="K362" s="15"/>
      <c r="L362" s="103" t="str">
        <f t="shared" si="1"/>
        <v>B-125NIV-DBL16-125 ml Nivea Men Lotion Dark Blue Bottle</v>
      </c>
      <c r="M362" s="103">
        <f t="shared" si="2"/>
        <v>8064</v>
      </c>
      <c r="N362" s="102" t="str">
        <f t="shared" si="3"/>
        <v>wk </v>
      </c>
    </row>
    <row r="363" ht="12.75" customHeight="1">
      <c r="A363" s="15" t="s">
        <v>4698</v>
      </c>
      <c r="B363" s="15" t="s">
        <v>3123</v>
      </c>
      <c r="C363" s="15" t="s">
        <v>4321</v>
      </c>
      <c r="D363" s="15" t="s">
        <v>5068</v>
      </c>
      <c r="E363" s="15" t="s">
        <v>5382</v>
      </c>
      <c r="F363" s="15" t="s">
        <v>5048</v>
      </c>
      <c r="G363" s="15" t="s">
        <v>5383</v>
      </c>
      <c r="H363" s="15" t="s">
        <v>5384</v>
      </c>
      <c r="I363" s="15" t="s">
        <v>4327</v>
      </c>
      <c r="J363" s="15" t="s">
        <v>4359</v>
      </c>
      <c r="K363" s="15"/>
      <c r="L363" s="103" t="str">
        <f t="shared" si="1"/>
        <v>B-125NIV-DBL16-125 ml Nivea Men Lotion Dark Blue Bottle</v>
      </c>
      <c r="M363" s="103">
        <f t="shared" si="2"/>
        <v>5544</v>
      </c>
      <c r="N363" s="102" t="str">
        <f t="shared" si="3"/>
        <v>wk 10</v>
      </c>
    </row>
    <row r="364" ht="12.75" customHeight="1">
      <c r="A364" s="15" t="s">
        <v>4703</v>
      </c>
      <c r="B364" s="15" t="s">
        <v>3123</v>
      </c>
      <c r="C364" s="15" t="s">
        <v>4321</v>
      </c>
      <c r="D364" s="15" t="s">
        <v>3427</v>
      </c>
      <c r="E364" s="15" t="s">
        <v>5385</v>
      </c>
      <c r="F364" s="15" t="s">
        <v>5048</v>
      </c>
      <c r="G364" s="15" t="s">
        <v>5363</v>
      </c>
      <c r="H364" s="15" t="s">
        <v>5386</v>
      </c>
      <c r="I364" s="15" t="s">
        <v>4327</v>
      </c>
      <c r="J364" s="15" t="s">
        <v>4359</v>
      </c>
      <c r="K364" s="15"/>
      <c r="L364" s="103" t="str">
        <f t="shared" si="1"/>
        <v>B-125NIV-DBL16-125 ml Nivea Men Lotion Dark Blue Bottle</v>
      </c>
      <c r="M364" s="103">
        <f t="shared" si="2"/>
        <v>9576</v>
      </c>
      <c r="N364" s="102" t="str">
        <f t="shared" si="3"/>
        <v>wk 23</v>
      </c>
    </row>
    <row r="365" ht="12.75" customHeight="1">
      <c r="A365" s="15" t="s">
        <v>4710</v>
      </c>
      <c r="B365" s="15" t="s">
        <v>3123</v>
      </c>
      <c r="C365" s="15" t="s">
        <v>4321</v>
      </c>
      <c r="D365" s="15" t="s">
        <v>3649</v>
      </c>
      <c r="E365" s="15" t="s">
        <v>5387</v>
      </c>
      <c r="F365" s="15" t="s">
        <v>5048</v>
      </c>
      <c r="G365" s="15" t="s">
        <v>5380</v>
      </c>
      <c r="H365" s="15" t="s">
        <v>5381</v>
      </c>
      <c r="I365" s="15" t="s">
        <v>4327</v>
      </c>
      <c r="J365" s="15" t="s">
        <v>4359</v>
      </c>
      <c r="K365" s="15"/>
      <c r="L365" s="103" t="str">
        <f t="shared" si="1"/>
        <v>B-125NIV-DBL16-125 ml Nivea Men Lotion Dark Blue Bottle</v>
      </c>
      <c r="M365" s="103">
        <f t="shared" si="2"/>
        <v>8064</v>
      </c>
      <c r="N365" s="102" t="str">
        <f t="shared" si="3"/>
        <v>wk 32</v>
      </c>
    </row>
    <row r="366" ht="12.75" customHeight="1">
      <c r="A366" s="15" t="s">
        <v>4713</v>
      </c>
      <c r="B366" s="15" t="s">
        <v>3123</v>
      </c>
      <c r="C366" s="15" t="s">
        <v>4321</v>
      </c>
      <c r="D366" s="15" t="s">
        <v>5073</v>
      </c>
      <c r="E366" s="15" t="s">
        <v>5388</v>
      </c>
      <c r="F366" s="15" t="s">
        <v>5048</v>
      </c>
      <c r="G366" s="15" t="s">
        <v>5351</v>
      </c>
      <c r="H366" s="15" t="s">
        <v>5389</v>
      </c>
      <c r="I366" s="15" t="s">
        <v>4327</v>
      </c>
      <c r="J366" s="15" t="s">
        <v>4359</v>
      </c>
      <c r="K366" s="15"/>
      <c r="L366" s="103" t="str">
        <f t="shared" si="1"/>
        <v>B-125NIV-DBL16-125 ml Nivea Men Lotion Dark Blue Bottle</v>
      </c>
      <c r="M366" s="103">
        <f t="shared" si="2"/>
        <v>4536</v>
      </c>
      <c r="N366" s="102" t="str">
        <f t="shared" si="3"/>
        <v>wk 36</v>
      </c>
    </row>
    <row r="367" ht="12.75" customHeight="1">
      <c r="A367" s="15" t="s">
        <v>4718</v>
      </c>
      <c r="B367" s="15" t="s">
        <v>3123</v>
      </c>
      <c r="C367" s="15" t="s">
        <v>4321</v>
      </c>
      <c r="D367" s="15" t="s">
        <v>5334</v>
      </c>
      <c r="E367" s="15" t="s">
        <v>5390</v>
      </c>
      <c r="F367" s="15" t="s">
        <v>5048</v>
      </c>
      <c r="G367" s="15" t="s">
        <v>5336</v>
      </c>
      <c r="H367" s="15" t="s">
        <v>5391</v>
      </c>
      <c r="I367" s="15" t="s">
        <v>4327</v>
      </c>
      <c r="J367" s="15" t="s">
        <v>4359</v>
      </c>
      <c r="K367" s="15"/>
      <c r="L367" s="103" t="str">
        <f t="shared" si="1"/>
        <v>B-125NIV-DBL16-125 ml Nivea Men Lotion Dark Blue Bottle</v>
      </c>
      <c r="M367" s="103">
        <f t="shared" si="2"/>
        <v>8568</v>
      </c>
      <c r="N367" s="102" t="str">
        <f t="shared" si="3"/>
        <v>wk </v>
      </c>
    </row>
    <row r="368" ht="12.75" customHeight="1">
      <c r="A368" s="15" t="s">
        <v>4720</v>
      </c>
      <c r="B368" s="15" t="s">
        <v>3123</v>
      </c>
      <c r="C368" s="15" t="s">
        <v>4321</v>
      </c>
      <c r="D368" s="15" t="s">
        <v>3812</v>
      </c>
      <c r="E368" s="15" t="s">
        <v>5392</v>
      </c>
      <c r="F368" s="15" t="s">
        <v>5048</v>
      </c>
      <c r="G368" s="15" t="s">
        <v>5360</v>
      </c>
      <c r="H368" s="15" t="s">
        <v>5393</v>
      </c>
      <c r="I368" s="15" t="s">
        <v>4327</v>
      </c>
      <c r="J368" s="15" t="s">
        <v>4359</v>
      </c>
      <c r="K368" s="15"/>
      <c r="L368" s="103" t="str">
        <f t="shared" si="1"/>
        <v>B-125NIV-DBL16-125 ml Nivea Men Lotion Dark Blue Bottle</v>
      </c>
      <c r="M368" s="103">
        <f t="shared" si="2"/>
        <v>3024</v>
      </c>
      <c r="N368" s="102" t="str">
        <f t="shared" si="3"/>
        <v>wk </v>
      </c>
    </row>
    <row r="369" ht="12.75" customHeight="1">
      <c r="A369" s="15" t="s">
        <v>4722</v>
      </c>
      <c r="B369" s="15" t="s">
        <v>3123</v>
      </c>
      <c r="C369" s="15" t="s">
        <v>4321</v>
      </c>
      <c r="D369" s="15" t="s">
        <v>3422</v>
      </c>
      <c r="E369" s="15" t="s">
        <v>5394</v>
      </c>
      <c r="F369" s="15" t="s">
        <v>5048</v>
      </c>
      <c r="G369" s="15" t="s">
        <v>5332</v>
      </c>
      <c r="H369" s="15" t="s">
        <v>5395</v>
      </c>
      <c r="I369" s="15" t="s">
        <v>4327</v>
      </c>
      <c r="J369" s="15" t="s">
        <v>4359</v>
      </c>
      <c r="K369" s="15"/>
      <c r="L369" s="103" t="str">
        <f t="shared" si="1"/>
        <v>B-125NIV-DBL16-125 ml Nivea Men Lotion Dark Blue Bottle</v>
      </c>
      <c r="M369" s="103">
        <f t="shared" si="2"/>
        <v>3528</v>
      </c>
      <c r="N369" s="102" t="str">
        <f t="shared" si="3"/>
        <v>wk </v>
      </c>
    </row>
    <row r="370" ht="12.75" customHeight="1">
      <c r="A370" s="15" t="s">
        <v>4724</v>
      </c>
      <c r="B370" s="15" t="s">
        <v>3123</v>
      </c>
      <c r="C370" s="15" t="s">
        <v>4321</v>
      </c>
      <c r="D370" s="15" t="s">
        <v>3422</v>
      </c>
      <c r="E370" s="15" t="s">
        <v>5396</v>
      </c>
      <c r="F370" s="15" t="s">
        <v>5048</v>
      </c>
      <c r="G370" s="15" t="s">
        <v>5332</v>
      </c>
      <c r="H370" s="15" t="s">
        <v>5395</v>
      </c>
      <c r="I370" s="15" t="s">
        <v>4327</v>
      </c>
      <c r="J370" s="15" t="s">
        <v>4359</v>
      </c>
      <c r="K370" s="15"/>
      <c r="L370" s="103" t="str">
        <f t="shared" si="1"/>
        <v>B-125NIV-DBL16-125 ml Nivea Men Lotion Dark Blue Bottle</v>
      </c>
      <c r="M370" s="103">
        <f t="shared" si="2"/>
        <v>3528</v>
      </c>
      <c r="N370" s="102" t="str">
        <f t="shared" si="3"/>
        <v>wk </v>
      </c>
    </row>
    <row r="371" ht="12.75" customHeight="1">
      <c r="A371" s="15" t="s">
        <v>4726</v>
      </c>
      <c r="B371" s="15" t="s">
        <v>3123</v>
      </c>
      <c r="C371" s="15" t="s">
        <v>4321</v>
      </c>
      <c r="D371" s="15" t="s">
        <v>5073</v>
      </c>
      <c r="E371" s="15" t="s">
        <v>5397</v>
      </c>
      <c r="F371" s="15" t="s">
        <v>5048</v>
      </c>
      <c r="G371" s="15" t="s">
        <v>5351</v>
      </c>
      <c r="H371" s="15" t="s">
        <v>5389</v>
      </c>
      <c r="I371" s="15" t="s">
        <v>4327</v>
      </c>
      <c r="J371" s="15" t="s">
        <v>4359</v>
      </c>
      <c r="K371" s="15"/>
      <c r="L371" s="103" t="str">
        <f t="shared" si="1"/>
        <v>B-125NIV-DBL16-125 ml Nivea Men Lotion Dark Blue Bottle</v>
      </c>
      <c r="M371" s="103">
        <f t="shared" si="2"/>
        <v>4536</v>
      </c>
      <c r="N371" s="102" t="str">
        <f t="shared" si="3"/>
        <v>wk </v>
      </c>
    </row>
    <row r="372" ht="12.75" customHeight="1">
      <c r="A372" s="15" t="s">
        <v>4734</v>
      </c>
      <c r="B372" s="15" t="s">
        <v>3123</v>
      </c>
      <c r="C372" s="15" t="s">
        <v>4321</v>
      </c>
      <c r="D372" s="15" t="s">
        <v>3167</v>
      </c>
      <c r="E372" s="15" t="s">
        <v>5398</v>
      </c>
      <c r="F372" s="15" t="s">
        <v>5048</v>
      </c>
      <c r="G372" s="15" t="s">
        <v>5399</v>
      </c>
      <c r="H372" s="15" t="s">
        <v>5400</v>
      </c>
      <c r="I372" s="15" t="s">
        <v>4327</v>
      </c>
      <c r="J372" s="15" t="s">
        <v>4359</v>
      </c>
      <c r="K372" s="15"/>
      <c r="L372" s="103" t="str">
        <f t="shared" si="1"/>
        <v>B-125NIV-DBL16-125 ml Nivea Men Lotion Dark Blue Bottle</v>
      </c>
      <c r="M372" s="103">
        <f t="shared" si="2"/>
        <v>11088</v>
      </c>
      <c r="N372" s="102" t="str">
        <f t="shared" si="3"/>
        <v>wk </v>
      </c>
    </row>
    <row r="373" ht="12.75" customHeight="1">
      <c r="A373" s="15" t="s">
        <v>5269</v>
      </c>
      <c r="B373" s="15" t="s">
        <v>3123</v>
      </c>
      <c r="C373" s="15" t="s">
        <v>4321</v>
      </c>
      <c r="D373" s="15" t="s">
        <v>3784</v>
      </c>
      <c r="E373" s="15" t="s">
        <v>5401</v>
      </c>
      <c r="F373" s="15" t="s">
        <v>5048</v>
      </c>
      <c r="G373" s="15" t="s">
        <v>5339</v>
      </c>
      <c r="H373" s="15" t="s">
        <v>5402</v>
      </c>
      <c r="I373" s="15" t="s">
        <v>4327</v>
      </c>
      <c r="J373" s="15" t="s">
        <v>4359</v>
      </c>
      <c r="K373" s="15"/>
      <c r="L373" s="103" t="str">
        <f t="shared" si="1"/>
        <v>B-125NIV-DBL16-125 ml Nivea Men Lotion Dark Blue Bottle</v>
      </c>
      <c r="M373" s="103">
        <f t="shared" si="2"/>
        <v>4032</v>
      </c>
      <c r="N373" s="102" t="str">
        <f t="shared" si="3"/>
        <v>wk </v>
      </c>
    </row>
    <row r="374" ht="12.75" customHeight="1">
      <c r="A374" s="15" t="s">
        <v>5272</v>
      </c>
      <c r="B374" s="15" t="s">
        <v>3123</v>
      </c>
      <c r="C374" s="15" t="s">
        <v>4321</v>
      </c>
      <c r="D374" s="15" t="s">
        <v>3847</v>
      </c>
      <c r="E374" s="15" t="s">
        <v>5403</v>
      </c>
      <c r="F374" s="15" t="s">
        <v>5048</v>
      </c>
      <c r="G374" s="15" t="s">
        <v>5325</v>
      </c>
      <c r="H374" s="15" t="s">
        <v>5404</v>
      </c>
      <c r="I374" s="15" t="s">
        <v>4327</v>
      </c>
      <c r="J374" s="15" t="s">
        <v>4359</v>
      </c>
      <c r="K374" s="15"/>
      <c r="L374" s="103" t="str">
        <f t="shared" si="1"/>
        <v>B-125NIV-DBL16-125 ml Nivea Men Lotion Dark Blue Bottle</v>
      </c>
      <c r="M374" s="103">
        <f t="shared" si="2"/>
        <v>2016</v>
      </c>
      <c r="N374" s="102" t="str">
        <f t="shared" si="3"/>
        <v>wk </v>
      </c>
    </row>
    <row r="375" ht="12.75" customHeight="1">
      <c r="A375" s="15" t="s">
        <v>4786</v>
      </c>
      <c r="B375" s="15" t="s">
        <v>3123</v>
      </c>
      <c r="C375" s="15" t="s">
        <v>4321</v>
      </c>
      <c r="D375" s="15" t="s">
        <v>5405</v>
      </c>
      <c r="E375" s="15" t="s">
        <v>5406</v>
      </c>
      <c r="F375" s="15" t="s">
        <v>5048</v>
      </c>
      <c r="G375" s="15" t="s">
        <v>5407</v>
      </c>
      <c r="H375" s="15" t="s">
        <v>5408</v>
      </c>
      <c r="I375" s="15" t="s">
        <v>4327</v>
      </c>
      <c r="J375" s="15" t="s">
        <v>4359</v>
      </c>
      <c r="K375" s="15"/>
      <c r="L375" s="103" t="str">
        <f t="shared" si="1"/>
        <v>B-125NIV-DBL16-125 ml Nivea Men Lotion Dark Blue Bottle</v>
      </c>
      <c r="M375" s="103">
        <f t="shared" si="2"/>
        <v>21672</v>
      </c>
      <c r="N375" s="102" t="str">
        <f t="shared" si="3"/>
        <v>wk </v>
      </c>
    </row>
    <row r="376" ht="12.75" customHeight="1">
      <c r="A376" s="15" t="s">
        <v>4846</v>
      </c>
      <c r="B376" s="15" t="s">
        <v>3123</v>
      </c>
      <c r="C376" s="15" t="s">
        <v>4321</v>
      </c>
      <c r="D376" s="15" t="s">
        <v>5409</v>
      </c>
      <c r="E376" s="15" t="s">
        <v>5410</v>
      </c>
      <c r="F376" s="15" t="s">
        <v>5048</v>
      </c>
      <c r="G376" s="15" t="s">
        <v>5411</v>
      </c>
      <c r="H376" s="15" t="s">
        <v>5412</v>
      </c>
      <c r="I376" s="15" t="s">
        <v>4327</v>
      </c>
      <c r="J376" s="15" t="s">
        <v>4359</v>
      </c>
      <c r="K376" s="15"/>
      <c r="L376" s="103" t="str">
        <f t="shared" si="1"/>
        <v>B-125NIV-DBL16-125 ml Nivea Men Lotion Dark Blue Bottle</v>
      </c>
      <c r="M376" s="103">
        <f t="shared" si="2"/>
        <v>33264</v>
      </c>
      <c r="N376" s="102" t="str">
        <f t="shared" si="3"/>
        <v>wk </v>
      </c>
    </row>
    <row r="377" ht="12.75" customHeight="1">
      <c r="A377" s="15" t="s">
        <v>5413</v>
      </c>
      <c r="B377" s="15" t="s">
        <v>2942</v>
      </c>
      <c r="C377" s="15" t="s">
        <v>3146</v>
      </c>
      <c r="D377" s="15" t="s">
        <v>3145</v>
      </c>
      <c r="E377" s="15"/>
      <c r="F377" s="15" t="s">
        <v>4308</v>
      </c>
      <c r="G377" s="15" t="s">
        <v>4352</v>
      </c>
      <c r="H377" s="15" t="s">
        <v>3149</v>
      </c>
      <c r="I377" s="15" t="s">
        <v>3149</v>
      </c>
      <c r="J377" s="15"/>
      <c r="K377" s="15"/>
      <c r="L377" s="103" t="str">
        <f t="shared" si="1"/>
        <v>B-150JOH-W16-150 gm White Johnson Jar</v>
      </c>
      <c r="M377" s="103">
        <f t="shared" si="2"/>
        <v>0</v>
      </c>
      <c r="N377" s="102" t="str">
        <f t="shared" si="3"/>
        <v>wk </v>
      </c>
    </row>
    <row r="378" ht="12.75" customHeight="1">
      <c r="A378" s="15" t="s">
        <v>4934</v>
      </c>
      <c r="B378" s="15" t="s">
        <v>3123</v>
      </c>
      <c r="C378" s="15" t="s">
        <v>4321</v>
      </c>
      <c r="D378" s="15" t="s">
        <v>3953</v>
      </c>
      <c r="E378" s="15" t="s">
        <v>5414</v>
      </c>
      <c r="F378" s="15" t="s">
        <v>4937</v>
      </c>
      <c r="G378" s="15" t="s">
        <v>5415</v>
      </c>
      <c r="H378" s="15" t="s">
        <v>5416</v>
      </c>
      <c r="I378" s="15" t="s">
        <v>4327</v>
      </c>
      <c r="J378" s="15" t="s">
        <v>4359</v>
      </c>
      <c r="K378" s="15"/>
      <c r="L378" s="103" t="str">
        <f t="shared" si="1"/>
        <v>B-150JOH-W16-150 gm White Johnson Jar</v>
      </c>
      <c r="M378" s="103">
        <f t="shared" si="2"/>
        <v>10000</v>
      </c>
      <c r="N378" s="102" t="str">
        <f t="shared" si="3"/>
        <v>wk 1</v>
      </c>
    </row>
    <row r="379" ht="12.75" customHeight="1">
      <c r="A379" s="15" t="s">
        <v>4361</v>
      </c>
      <c r="B379" s="15" t="s">
        <v>3123</v>
      </c>
      <c r="C379" s="15" t="s">
        <v>4321</v>
      </c>
      <c r="D379" s="15" t="s">
        <v>5417</v>
      </c>
      <c r="E379" s="15" t="s">
        <v>5418</v>
      </c>
      <c r="F379" s="15" t="s">
        <v>4937</v>
      </c>
      <c r="G379" s="15" t="s">
        <v>5419</v>
      </c>
      <c r="H379" s="15" t="s">
        <v>5420</v>
      </c>
      <c r="I379" s="15" t="s">
        <v>4327</v>
      </c>
      <c r="J379" s="15" t="s">
        <v>4359</v>
      </c>
      <c r="K379" s="15"/>
      <c r="L379" s="103" t="str">
        <f t="shared" si="1"/>
        <v>B-150JOH-W16-150 gm White Johnson Jar</v>
      </c>
      <c r="M379" s="103">
        <f t="shared" si="2"/>
        <v>2800</v>
      </c>
      <c r="N379" s="102" t="str">
        <f t="shared" si="3"/>
        <v>wk 5</v>
      </c>
    </row>
    <row r="380" ht="12.75" customHeight="1">
      <c r="A380" s="15" t="s">
        <v>4947</v>
      </c>
      <c r="B380" s="15" t="s">
        <v>3123</v>
      </c>
      <c r="C380" s="15" t="s">
        <v>4321</v>
      </c>
      <c r="D380" s="15" t="s">
        <v>5421</v>
      </c>
      <c r="E380" s="15" t="s">
        <v>5422</v>
      </c>
      <c r="F380" s="15" t="s">
        <v>4937</v>
      </c>
      <c r="G380" s="15" t="s">
        <v>5423</v>
      </c>
      <c r="H380" s="15" t="s">
        <v>5424</v>
      </c>
      <c r="I380" s="15" t="s">
        <v>4327</v>
      </c>
      <c r="J380" s="15" t="s">
        <v>4359</v>
      </c>
      <c r="K380" s="15"/>
      <c r="L380" s="103" t="str">
        <f t="shared" si="1"/>
        <v>B-150JOH-W16-150 gm White Johnson Jar</v>
      </c>
      <c r="M380" s="103">
        <f t="shared" si="2"/>
        <v>3200</v>
      </c>
      <c r="N380" s="102" t="str">
        <f t="shared" si="3"/>
        <v>wk 18</v>
      </c>
    </row>
    <row r="381" ht="12.75" customHeight="1">
      <c r="A381" s="15" t="s">
        <v>5072</v>
      </c>
      <c r="B381" s="15" t="s">
        <v>3123</v>
      </c>
      <c r="C381" s="15" t="s">
        <v>4321</v>
      </c>
      <c r="D381" s="15" t="s">
        <v>5425</v>
      </c>
      <c r="E381" s="15" t="s">
        <v>5426</v>
      </c>
      <c r="F381" s="15" t="s">
        <v>4937</v>
      </c>
      <c r="G381" s="15" t="s">
        <v>5427</v>
      </c>
      <c r="H381" s="15" t="s">
        <v>5428</v>
      </c>
      <c r="I381" s="15" t="s">
        <v>4327</v>
      </c>
      <c r="J381" s="15" t="s">
        <v>4359</v>
      </c>
      <c r="K381" s="15"/>
      <c r="L381" s="103" t="str">
        <f t="shared" si="1"/>
        <v>B-150JOH-W16-150 gm White Johnson Jar</v>
      </c>
      <c r="M381" s="103">
        <f t="shared" si="2"/>
        <v>5600</v>
      </c>
      <c r="N381" s="102" t="str">
        <f t="shared" si="3"/>
        <v>wk 49</v>
      </c>
    </row>
    <row r="382" ht="12.75" customHeight="1">
      <c r="A382" s="15" t="s">
        <v>4329</v>
      </c>
      <c r="B382" s="15" t="s">
        <v>3123</v>
      </c>
      <c r="C382" s="15" t="s">
        <v>4321</v>
      </c>
      <c r="D382" s="15" t="s">
        <v>4369</v>
      </c>
      <c r="E382" s="15" t="s">
        <v>5429</v>
      </c>
      <c r="F382" s="15" t="s">
        <v>4937</v>
      </c>
      <c r="G382" s="15" t="s">
        <v>5430</v>
      </c>
      <c r="H382" s="15" t="s">
        <v>5431</v>
      </c>
      <c r="I382" s="15" t="s">
        <v>4327</v>
      </c>
      <c r="J382" s="15" t="s">
        <v>4359</v>
      </c>
      <c r="K382" s="15"/>
      <c r="L382" s="103" t="str">
        <f t="shared" si="1"/>
        <v>B-150JOH-W16-150 gm White Johnson Jar</v>
      </c>
      <c r="M382" s="103">
        <f t="shared" si="2"/>
        <v>9600</v>
      </c>
      <c r="N382" s="102" t="str">
        <f t="shared" si="3"/>
        <v>wk </v>
      </c>
    </row>
    <row r="383" ht="12.75" customHeight="1">
      <c r="A383" s="15" t="s">
        <v>4435</v>
      </c>
      <c r="B383" s="15" t="s">
        <v>3123</v>
      </c>
      <c r="C383" s="15" t="s">
        <v>4321</v>
      </c>
      <c r="D383" s="15" t="s">
        <v>3437</v>
      </c>
      <c r="E383" s="15" t="s">
        <v>5432</v>
      </c>
      <c r="F383" s="15" t="s">
        <v>4937</v>
      </c>
      <c r="G383" s="15" t="s">
        <v>5433</v>
      </c>
      <c r="H383" s="15" t="s">
        <v>5434</v>
      </c>
      <c r="I383" s="15" t="s">
        <v>4327</v>
      </c>
      <c r="J383" s="15" t="s">
        <v>4359</v>
      </c>
      <c r="K383" s="15"/>
      <c r="L383" s="103" t="str">
        <f t="shared" si="1"/>
        <v>B-150JOH-W16-150 gm White Johnson Jar</v>
      </c>
      <c r="M383" s="103">
        <f t="shared" si="2"/>
        <v>4000</v>
      </c>
      <c r="N383" s="102" t="str">
        <f t="shared" si="3"/>
        <v>wk </v>
      </c>
    </row>
    <row r="384" ht="12.75" customHeight="1">
      <c r="A384" s="15" t="s">
        <v>4457</v>
      </c>
      <c r="B384" s="15" t="s">
        <v>3123</v>
      </c>
      <c r="C384" s="15" t="s">
        <v>4321</v>
      </c>
      <c r="D384" s="15" t="s">
        <v>5425</v>
      </c>
      <c r="E384" s="15" t="s">
        <v>5435</v>
      </c>
      <c r="F384" s="15" t="s">
        <v>4937</v>
      </c>
      <c r="G384" s="15" t="s">
        <v>5427</v>
      </c>
      <c r="H384" s="15" t="s">
        <v>5428</v>
      </c>
      <c r="I384" s="15" t="s">
        <v>4327</v>
      </c>
      <c r="J384" s="15" t="s">
        <v>4359</v>
      </c>
      <c r="K384" s="15"/>
      <c r="L384" s="103" t="str">
        <f t="shared" si="1"/>
        <v>B-150JOH-W16-150 gm White Johnson Jar</v>
      </c>
      <c r="M384" s="103">
        <f t="shared" si="2"/>
        <v>5600</v>
      </c>
      <c r="N384" s="102" t="str">
        <f t="shared" si="3"/>
        <v>wk 6</v>
      </c>
    </row>
    <row r="385" ht="12.75" customHeight="1">
      <c r="A385" s="15" t="s">
        <v>4494</v>
      </c>
      <c r="B385" s="15" t="s">
        <v>3123</v>
      </c>
      <c r="C385" s="15" t="s">
        <v>4321</v>
      </c>
      <c r="D385" s="15" t="s">
        <v>3307</v>
      </c>
      <c r="E385" s="15" t="s">
        <v>5436</v>
      </c>
      <c r="F385" s="15" t="s">
        <v>4937</v>
      </c>
      <c r="G385" s="15" t="s">
        <v>5437</v>
      </c>
      <c r="H385" s="15" t="s">
        <v>5438</v>
      </c>
      <c r="I385" s="15" t="s">
        <v>4327</v>
      </c>
      <c r="J385" s="15" t="s">
        <v>4359</v>
      </c>
      <c r="K385" s="15"/>
      <c r="L385" s="103" t="str">
        <f t="shared" si="1"/>
        <v>B-150JOH-W16-150 gm White Johnson Jar</v>
      </c>
      <c r="M385" s="103">
        <f t="shared" si="2"/>
        <v>1600</v>
      </c>
      <c r="N385" s="102" t="str">
        <f t="shared" si="3"/>
        <v>wk </v>
      </c>
    </row>
    <row r="386" ht="12.75" customHeight="1">
      <c r="A386" s="15" t="s">
        <v>4496</v>
      </c>
      <c r="B386" s="15" t="s">
        <v>3123</v>
      </c>
      <c r="C386" s="15" t="s">
        <v>4321</v>
      </c>
      <c r="D386" s="15" t="s">
        <v>5421</v>
      </c>
      <c r="E386" s="15" t="s">
        <v>5439</v>
      </c>
      <c r="F386" s="15" t="s">
        <v>4937</v>
      </c>
      <c r="G386" s="15" t="s">
        <v>5423</v>
      </c>
      <c r="H386" s="15" t="s">
        <v>5424</v>
      </c>
      <c r="I386" s="15" t="s">
        <v>4327</v>
      </c>
      <c r="J386" s="15" t="s">
        <v>4359</v>
      </c>
      <c r="K386" s="15"/>
      <c r="L386" s="103" t="str">
        <f t="shared" si="1"/>
        <v>B-150JOH-W16-150 gm White Johnson Jar</v>
      </c>
      <c r="M386" s="103">
        <f t="shared" si="2"/>
        <v>3200</v>
      </c>
      <c r="N386" s="102" t="str">
        <f t="shared" si="3"/>
        <v>wk </v>
      </c>
    </row>
    <row r="387" ht="12.75" customHeight="1">
      <c r="A387" s="15" t="s">
        <v>4506</v>
      </c>
      <c r="B387" s="15" t="s">
        <v>3123</v>
      </c>
      <c r="C387" s="15" t="s">
        <v>4321</v>
      </c>
      <c r="D387" s="15" t="s">
        <v>5440</v>
      </c>
      <c r="E387" s="15" t="s">
        <v>5441</v>
      </c>
      <c r="F387" s="15" t="s">
        <v>4937</v>
      </c>
      <c r="G387" s="15" t="s">
        <v>5442</v>
      </c>
      <c r="H387" s="15" t="s">
        <v>5443</v>
      </c>
      <c r="I387" s="15" t="s">
        <v>4327</v>
      </c>
      <c r="J387" s="15" t="s">
        <v>4359</v>
      </c>
      <c r="K387" s="15"/>
      <c r="L387" s="103" t="str">
        <f t="shared" si="1"/>
        <v>B-150JOH-W16-150 gm White Johnson Jar</v>
      </c>
      <c r="M387" s="103">
        <f t="shared" si="2"/>
        <v>17200</v>
      </c>
      <c r="N387" s="102" t="str">
        <f t="shared" si="3"/>
        <v>wk </v>
      </c>
    </row>
    <row r="388" ht="12.75" customHeight="1">
      <c r="A388" s="15" t="s">
        <v>4510</v>
      </c>
      <c r="B388" s="15" t="s">
        <v>3123</v>
      </c>
      <c r="C388" s="15" t="s">
        <v>4321</v>
      </c>
      <c r="D388" s="15" t="s">
        <v>5421</v>
      </c>
      <c r="E388" s="15" t="s">
        <v>5444</v>
      </c>
      <c r="F388" s="15" t="s">
        <v>4937</v>
      </c>
      <c r="G388" s="15" t="s">
        <v>5423</v>
      </c>
      <c r="H388" s="15" t="s">
        <v>5424</v>
      </c>
      <c r="I388" s="15" t="s">
        <v>4327</v>
      </c>
      <c r="J388" s="15" t="s">
        <v>4359</v>
      </c>
      <c r="K388" s="15"/>
      <c r="L388" s="103" t="str">
        <f t="shared" si="1"/>
        <v>B-150JOH-W16-150 gm White Johnson Jar</v>
      </c>
      <c r="M388" s="103">
        <f t="shared" si="2"/>
        <v>3200</v>
      </c>
      <c r="N388" s="102" t="str">
        <f t="shared" si="3"/>
        <v>wk </v>
      </c>
    </row>
    <row r="389" ht="12.75" customHeight="1">
      <c r="A389" s="15" t="s">
        <v>4513</v>
      </c>
      <c r="B389" s="15" t="s">
        <v>3123</v>
      </c>
      <c r="C389" s="15" t="s">
        <v>4321</v>
      </c>
      <c r="D389" s="15" t="s">
        <v>4426</v>
      </c>
      <c r="E389" s="15" t="s">
        <v>5445</v>
      </c>
      <c r="F389" s="15" t="s">
        <v>4937</v>
      </c>
      <c r="G389" s="15" t="s">
        <v>5446</v>
      </c>
      <c r="H389" s="15" t="s">
        <v>5447</v>
      </c>
      <c r="I389" s="15" t="s">
        <v>4327</v>
      </c>
      <c r="J389" s="15" t="s">
        <v>4359</v>
      </c>
      <c r="K389" s="15"/>
      <c r="L389" s="103" t="str">
        <f t="shared" si="1"/>
        <v>B-150JOH-W16-150 gm White Johnson Jar</v>
      </c>
      <c r="M389" s="103">
        <f t="shared" si="2"/>
        <v>3600</v>
      </c>
      <c r="N389" s="102" t="str">
        <f t="shared" si="3"/>
        <v>wk </v>
      </c>
    </row>
    <row r="390" ht="12.75" customHeight="1">
      <c r="A390" s="15" t="s">
        <v>4515</v>
      </c>
      <c r="B390" s="15" t="s">
        <v>3123</v>
      </c>
      <c r="C390" s="15" t="s">
        <v>4321</v>
      </c>
      <c r="D390" s="15" t="s">
        <v>5417</v>
      </c>
      <c r="E390" s="15" t="s">
        <v>5448</v>
      </c>
      <c r="F390" s="15" t="s">
        <v>4937</v>
      </c>
      <c r="G390" s="15" t="s">
        <v>5419</v>
      </c>
      <c r="H390" s="15" t="s">
        <v>5420</v>
      </c>
      <c r="I390" s="15" t="s">
        <v>4327</v>
      </c>
      <c r="J390" s="15" t="s">
        <v>4359</v>
      </c>
      <c r="K390" s="15"/>
      <c r="L390" s="103" t="str">
        <f t="shared" si="1"/>
        <v>B-150JOH-W16-150 gm White Johnson Jar</v>
      </c>
      <c r="M390" s="103">
        <f t="shared" si="2"/>
        <v>2800</v>
      </c>
      <c r="N390" s="102" t="str">
        <f t="shared" si="3"/>
        <v>wk </v>
      </c>
    </row>
    <row r="391" ht="12.75" customHeight="1">
      <c r="A391" s="15" t="s">
        <v>4524</v>
      </c>
      <c r="B391" s="15" t="s">
        <v>3123</v>
      </c>
      <c r="C391" s="15" t="s">
        <v>4321</v>
      </c>
      <c r="D391" s="15" t="s">
        <v>4369</v>
      </c>
      <c r="E391" s="15" t="s">
        <v>5449</v>
      </c>
      <c r="F391" s="15" t="s">
        <v>4937</v>
      </c>
      <c r="G391" s="15" t="s">
        <v>5430</v>
      </c>
      <c r="H391" s="15" t="s">
        <v>5431</v>
      </c>
      <c r="I391" s="15" t="s">
        <v>4327</v>
      </c>
      <c r="J391" s="15" t="s">
        <v>4359</v>
      </c>
      <c r="K391" s="15"/>
      <c r="L391" s="103" t="str">
        <f t="shared" si="1"/>
        <v>B-150JOH-W16-150 gm White Johnson Jar</v>
      </c>
      <c r="M391" s="103">
        <f t="shared" si="2"/>
        <v>9600</v>
      </c>
      <c r="N391" s="102" t="str">
        <f t="shared" si="3"/>
        <v>wk </v>
      </c>
    </row>
    <row r="392" ht="12.75" customHeight="1">
      <c r="A392" s="15" t="s">
        <v>4334</v>
      </c>
      <c r="B392" s="15" t="s">
        <v>3123</v>
      </c>
      <c r="C392" s="15" t="s">
        <v>4321</v>
      </c>
      <c r="D392" s="15" t="s">
        <v>4097</v>
      </c>
      <c r="E392" s="15" t="s">
        <v>5450</v>
      </c>
      <c r="F392" s="15" t="s">
        <v>4937</v>
      </c>
      <c r="G392" s="15" t="s">
        <v>5451</v>
      </c>
      <c r="H392" s="15" t="s">
        <v>5452</v>
      </c>
      <c r="I392" s="15" t="s">
        <v>4327</v>
      </c>
      <c r="J392" s="15" t="s">
        <v>4359</v>
      </c>
      <c r="K392" s="15"/>
      <c r="L392" s="103" t="str">
        <f t="shared" si="1"/>
        <v>B-150JOH-W16-150 gm White Johnson Jar</v>
      </c>
      <c r="M392" s="103">
        <f t="shared" si="2"/>
        <v>5200</v>
      </c>
      <c r="N392" s="102" t="str">
        <f t="shared" si="3"/>
        <v>wk </v>
      </c>
    </row>
    <row r="393" ht="12.75" customHeight="1">
      <c r="A393" s="15" t="s">
        <v>4534</v>
      </c>
      <c r="B393" s="15" t="s">
        <v>3123</v>
      </c>
      <c r="C393" s="15" t="s">
        <v>4321</v>
      </c>
      <c r="D393" s="15" t="s">
        <v>5453</v>
      </c>
      <c r="E393" s="15" t="s">
        <v>5454</v>
      </c>
      <c r="F393" s="15" t="s">
        <v>4937</v>
      </c>
      <c r="G393" s="15" t="s">
        <v>5455</v>
      </c>
      <c r="H393" s="15" t="s">
        <v>5456</v>
      </c>
      <c r="I393" s="15" t="s">
        <v>4327</v>
      </c>
      <c r="J393" s="15" t="s">
        <v>4359</v>
      </c>
      <c r="K393" s="15"/>
      <c r="L393" s="103" t="str">
        <f t="shared" si="1"/>
        <v>B-150JOH-W16-150 gm White Johnson Jar</v>
      </c>
      <c r="M393" s="103">
        <f t="shared" si="2"/>
        <v>12800</v>
      </c>
      <c r="N393" s="102" t="str">
        <f t="shared" si="3"/>
        <v>wk 14</v>
      </c>
    </row>
    <row r="394" ht="12.75" customHeight="1">
      <c r="A394" s="15" t="s">
        <v>4547</v>
      </c>
      <c r="B394" s="15" t="s">
        <v>3123</v>
      </c>
      <c r="C394" s="15" t="s">
        <v>4321</v>
      </c>
      <c r="D394" s="15" t="s">
        <v>5457</v>
      </c>
      <c r="E394" s="15" t="s">
        <v>5458</v>
      </c>
      <c r="F394" s="15" t="s">
        <v>4937</v>
      </c>
      <c r="G394" s="15" t="s">
        <v>5459</v>
      </c>
      <c r="H394" s="15" t="s">
        <v>5460</v>
      </c>
      <c r="I394" s="15" t="s">
        <v>4327</v>
      </c>
      <c r="J394" s="15" t="s">
        <v>4359</v>
      </c>
      <c r="K394" s="15"/>
      <c r="L394" s="103" t="str">
        <f t="shared" si="1"/>
        <v>B-150JOH-W16-150 gm White Johnson Jar</v>
      </c>
      <c r="M394" s="103">
        <f t="shared" si="2"/>
        <v>4400</v>
      </c>
      <c r="N394" s="102" t="str">
        <f t="shared" si="3"/>
        <v>wk 18</v>
      </c>
    </row>
    <row r="395" ht="12.75" customHeight="1">
      <c r="A395" s="15" t="s">
        <v>4550</v>
      </c>
      <c r="B395" s="15" t="s">
        <v>3123</v>
      </c>
      <c r="C395" s="15" t="s">
        <v>4321</v>
      </c>
      <c r="D395" s="15" t="s">
        <v>4426</v>
      </c>
      <c r="E395" s="15" t="s">
        <v>5461</v>
      </c>
      <c r="F395" s="15" t="s">
        <v>4937</v>
      </c>
      <c r="G395" s="15" t="s">
        <v>5446</v>
      </c>
      <c r="H395" s="15" t="s">
        <v>5462</v>
      </c>
      <c r="I395" s="15" t="s">
        <v>4327</v>
      </c>
      <c r="J395" s="15" t="s">
        <v>4359</v>
      </c>
      <c r="K395" s="15"/>
      <c r="L395" s="103" t="str">
        <f t="shared" si="1"/>
        <v>B-150JOH-W16-150 gm White Johnson Jar</v>
      </c>
      <c r="M395" s="103">
        <f t="shared" si="2"/>
        <v>3600</v>
      </c>
      <c r="N395" s="102" t="str">
        <f t="shared" si="3"/>
        <v>wk 23</v>
      </c>
    </row>
    <row r="396" ht="12.75" customHeight="1">
      <c r="A396" s="15" t="s">
        <v>4553</v>
      </c>
      <c r="B396" s="15" t="s">
        <v>3123</v>
      </c>
      <c r="C396" s="15" t="s">
        <v>4321</v>
      </c>
      <c r="D396" s="15" t="s">
        <v>5457</v>
      </c>
      <c r="E396" s="15" t="s">
        <v>5463</v>
      </c>
      <c r="F396" s="15" t="s">
        <v>4937</v>
      </c>
      <c r="G396" s="15" t="s">
        <v>5459</v>
      </c>
      <c r="H396" s="15" t="s">
        <v>5460</v>
      </c>
      <c r="I396" s="15" t="s">
        <v>4327</v>
      </c>
      <c r="J396" s="15" t="s">
        <v>4359</v>
      </c>
      <c r="K396" s="15"/>
      <c r="L396" s="103" t="str">
        <f t="shared" si="1"/>
        <v>B-150JOH-W16-150 gm White Johnson Jar</v>
      </c>
      <c r="M396" s="103">
        <f t="shared" si="2"/>
        <v>4400</v>
      </c>
      <c r="N396" s="102" t="str">
        <f t="shared" si="3"/>
        <v>wk 27</v>
      </c>
    </row>
    <row r="397" ht="12.75" customHeight="1">
      <c r="A397" s="15" t="s">
        <v>4567</v>
      </c>
      <c r="B397" s="15" t="s">
        <v>3123</v>
      </c>
      <c r="C397" s="15" t="s">
        <v>4321</v>
      </c>
      <c r="D397" s="15" t="s">
        <v>5464</v>
      </c>
      <c r="E397" s="15" t="s">
        <v>5465</v>
      </c>
      <c r="F397" s="15" t="s">
        <v>4937</v>
      </c>
      <c r="G397" s="15" t="s">
        <v>5466</v>
      </c>
      <c r="H397" s="15" t="s">
        <v>5467</v>
      </c>
      <c r="I397" s="15" t="s">
        <v>4327</v>
      </c>
      <c r="J397" s="15" t="s">
        <v>4359</v>
      </c>
      <c r="K397" s="15"/>
      <c r="L397" s="103" t="str">
        <f t="shared" si="1"/>
        <v>B-150JOH-W16-150 gm White Johnson Jar</v>
      </c>
      <c r="M397" s="103">
        <f t="shared" si="2"/>
        <v>22000</v>
      </c>
      <c r="N397" s="102" t="str">
        <f t="shared" si="3"/>
        <v>wk </v>
      </c>
    </row>
    <row r="398" ht="12.75" customHeight="1">
      <c r="A398" s="15" t="s">
        <v>5256</v>
      </c>
      <c r="B398" s="15" t="s">
        <v>3123</v>
      </c>
      <c r="C398" s="15" t="s">
        <v>4321</v>
      </c>
      <c r="D398" s="15" t="s">
        <v>5468</v>
      </c>
      <c r="E398" s="15" t="s">
        <v>5469</v>
      </c>
      <c r="F398" s="15" t="s">
        <v>4937</v>
      </c>
      <c r="G398" s="15" t="s">
        <v>5470</v>
      </c>
      <c r="H398" s="15" t="s">
        <v>5471</v>
      </c>
      <c r="I398" s="15" t="s">
        <v>4327</v>
      </c>
      <c r="J398" s="15" t="s">
        <v>4359</v>
      </c>
      <c r="K398" s="15"/>
      <c r="L398" s="103" t="str">
        <f t="shared" si="1"/>
        <v>B-150JOH-W16-150 gm White Johnson Jar</v>
      </c>
      <c r="M398" s="103">
        <f t="shared" si="2"/>
        <v>6400</v>
      </c>
      <c r="N398" s="102" t="str">
        <f t="shared" si="3"/>
        <v>wk </v>
      </c>
    </row>
    <row r="399" ht="12.75" customHeight="1">
      <c r="A399" s="15" t="s">
        <v>4575</v>
      </c>
      <c r="B399" s="15" t="s">
        <v>3123</v>
      </c>
      <c r="C399" s="15" t="s">
        <v>4321</v>
      </c>
      <c r="D399" s="15" t="s">
        <v>5421</v>
      </c>
      <c r="E399" s="15" t="s">
        <v>5472</v>
      </c>
      <c r="F399" s="15" t="s">
        <v>4937</v>
      </c>
      <c r="G399" s="15" t="s">
        <v>5423</v>
      </c>
      <c r="H399" s="15" t="s">
        <v>5473</v>
      </c>
      <c r="I399" s="15" t="s">
        <v>4327</v>
      </c>
      <c r="J399" s="15" t="s">
        <v>4359</v>
      </c>
      <c r="K399" s="15"/>
      <c r="L399" s="103" t="str">
        <f t="shared" si="1"/>
        <v>B-150JOH-W16-150 gm White Johnson Jar</v>
      </c>
      <c r="M399" s="103">
        <f t="shared" si="2"/>
        <v>3200</v>
      </c>
      <c r="N399" s="102" t="str">
        <f t="shared" si="3"/>
        <v>wk </v>
      </c>
    </row>
    <row r="400" ht="12.75" customHeight="1">
      <c r="A400" s="15" t="s">
        <v>4579</v>
      </c>
      <c r="B400" s="15" t="s">
        <v>3123</v>
      </c>
      <c r="C400" s="15" t="s">
        <v>4321</v>
      </c>
      <c r="D400" s="15" t="s">
        <v>5457</v>
      </c>
      <c r="E400" s="15" t="s">
        <v>5474</v>
      </c>
      <c r="F400" s="15" t="s">
        <v>4937</v>
      </c>
      <c r="G400" s="15" t="s">
        <v>5459</v>
      </c>
      <c r="H400" s="15" t="s">
        <v>5460</v>
      </c>
      <c r="I400" s="15" t="s">
        <v>4327</v>
      </c>
      <c r="J400" s="15" t="s">
        <v>4359</v>
      </c>
      <c r="K400" s="15"/>
      <c r="L400" s="103" t="str">
        <f t="shared" si="1"/>
        <v>B-150JOH-W16-150 gm White Johnson Jar</v>
      </c>
      <c r="M400" s="103">
        <f t="shared" si="2"/>
        <v>4400</v>
      </c>
      <c r="N400" s="102" t="str">
        <f t="shared" si="3"/>
        <v>wk </v>
      </c>
    </row>
    <row r="401" ht="12.75" customHeight="1">
      <c r="A401" s="15" t="s">
        <v>4581</v>
      </c>
      <c r="B401" s="15" t="s">
        <v>3123</v>
      </c>
      <c r="C401" s="15" t="s">
        <v>4321</v>
      </c>
      <c r="D401" s="15" t="s">
        <v>3437</v>
      </c>
      <c r="E401" s="15" t="s">
        <v>5475</v>
      </c>
      <c r="F401" s="15" t="s">
        <v>4937</v>
      </c>
      <c r="G401" s="15" t="s">
        <v>5433</v>
      </c>
      <c r="H401" s="15" t="s">
        <v>5476</v>
      </c>
      <c r="I401" s="15" t="s">
        <v>4327</v>
      </c>
      <c r="J401" s="15" t="s">
        <v>4359</v>
      </c>
      <c r="K401" s="15"/>
      <c r="L401" s="103" t="str">
        <f t="shared" si="1"/>
        <v>B-150JOH-W16-150 gm White Johnson Jar</v>
      </c>
      <c r="M401" s="103">
        <f t="shared" si="2"/>
        <v>4000</v>
      </c>
      <c r="N401" s="102" t="str">
        <f t="shared" si="3"/>
        <v>wk </v>
      </c>
    </row>
    <row r="402" ht="12.75" customHeight="1">
      <c r="A402" s="15" t="s">
        <v>4592</v>
      </c>
      <c r="B402" s="15" t="s">
        <v>3123</v>
      </c>
      <c r="C402" s="15" t="s">
        <v>4321</v>
      </c>
      <c r="D402" s="15" t="s">
        <v>4570</v>
      </c>
      <c r="E402" s="15" t="s">
        <v>5477</v>
      </c>
      <c r="F402" s="15" t="s">
        <v>4937</v>
      </c>
      <c r="G402" s="15" t="s">
        <v>5478</v>
      </c>
      <c r="H402" s="15" t="s">
        <v>5479</v>
      </c>
      <c r="I402" s="15" t="s">
        <v>4327</v>
      </c>
      <c r="J402" s="15" t="s">
        <v>4359</v>
      </c>
      <c r="K402" s="15"/>
      <c r="L402" s="103" t="str">
        <f t="shared" si="1"/>
        <v>B-150JOH-W16-150 gm White Johnson Jar</v>
      </c>
      <c r="M402" s="103">
        <f t="shared" si="2"/>
        <v>8400</v>
      </c>
      <c r="N402" s="102" t="str">
        <f t="shared" si="3"/>
        <v>wk </v>
      </c>
    </row>
    <row r="403" ht="12.75" customHeight="1">
      <c r="A403" s="15" t="s">
        <v>4597</v>
      </c>
      <c r="B403" s="15" t="s">
        <v>3123</v>
      </c>
      <c r="C403" s="15" t="s">
        <v>4321</v>
      </c>
      <c r="D403" s="15" t="s">
        <v>5480</v>
      </c>
      <c r="E403" s="15" t="s">
        <v>5481</v>
      </c>
      <c r="F403" s="15" t="s">
        <v>4937</v>
      </c>
      <c r="G403" s="15" t="s">
        <v>5482</v>
      </c>
      <c r="H403" s="15" t="s">
        <v>5483</v>
      </c>
      <c r="I403" s="15" t="s">
        <v>4327</v>
      </c>
      <c r="J403" s="15" t="s">
        <v>4359</v>
      </c>
      <c r="K403" s="15"/>
      <c r="L403" s="103" t="str">
        <f t="shared" si="1"/>
        <v>B-150JOH-W16-150 gm White Johnson Jar</v>
      </c>
      <c r="M403" s="103">
        <f t="shared" si="2"/>
        <v>8800</v>
      </c>
      <c r="N403" s="102" t="str">
        <f t="shared" si="3"/>
        <v>wk </v>
      </c>
    </row>
    <row r="404" ht="12.75" customHeight="1">
      <c r="A404" s="15" t="s">
        <v>4600</v>
      </c>
      <c r="B404" s="15" t="s">
        <v>3123</v>
      </c>
      <c r="C404" s="15" t="s">
        <v>4321</v>
      </c>
      <c r="D404" s="15" t="s">
        <v>4535</v>
      </c>
      <c r="E404" s="15" t="s">
        <v>5484</v>
      </c>
      <c r="F404" s="15" t="s">
        <v>4937</v>
      </c>
      <c r="G404" s="15" t="s">
        <v>5485</v>
      </c>
      <c r="H404" s="15" t="s">
        <v>5486</v>
      </c>
      <c r="I404" s="15" t="s">
        <v>4327</v>
      </c>
      <c r="J404" s="15" t="s">
        <v>4359</v>
      </c>
      <c r="K404" s="15"/>
      <c r="L404" s="103" t="str">
        <f t="shared" si="1"/>
        <v>B-150JOH-W16-150 gm White Johnson Jar</v>
      </c>
      <c r="M404" s="103">
        <f t="shared" si="2"/>
        <v>9200</v>
      </c>
      <c r="N404" s="102" t="str">
        <f t="shared" si="3"/>
        <v>wk </v>
      </c>
    </row>
    <row r="405" ht="12.75" customHeight="1">
      <c r="A405" s="15" t="s">
        <v>4600</v>
      </c>
      <c r="B405" s="15" t="s">
        <v>3123</v>
      </c>
      <c r="C405" s="15" t="s">
        <v>4965</v>
      </c>
      <c r="D405" s="15" t="s">
        <v>5487</v>
      </c>
      <c r="E405" s="15" t="s">
        <v>5488</v>
      </c>
      <c r="F405" s="15" t="s">
        <v>4937</v>
      </c>
      <c r="G405" s="15" t="s">
        <v>5489</v>
      </c>
      <c r="H405" s="15" t="s">
        <v>5490</v>
      </c>
      <c r="I405" s="15" t="s">
        <v>4327</v>
      </c>
      <c r="J405" s="15" t="s">
        <v>4359</v>
      </c>
      <c r="K405" s="15"/>
      <c r="L405" s="103" t="str">
        <f t="shared" si="1"/>
        <v>B-150JOH-W16-150 gm White Johnson Jar</v>
      </c>
      <c r="M405" s="103">
        <f t="shared" si="2"/>
        <v>9200</v>
      </c>
      <c r="N405" s="102" t="str">
        <f t="shared" si="3"/>
        <v>wk </v>
      </c>
    </row>
    <row r="406" ht="12.75" customHeight="1">
      <c r="A406" s="15" t="s">
        <v>4609</v>
      </c>
      <c r="B406" s="15" t="s">
        <v>3123</v>
      </c>
      <c r="C406" s="15" t="s">
        <v>4321</v>
      </c>
      <c r="D406" s="15" t="s">
        <v>5491</v>
      </c>
      <c r="E406" s="15" t="s">
        <v>5492</v>
      </c>
      <c r="F406" s="15" t="s">
        <v>4937</v>
      </c>
      <c r="G406" s="15" t="s">
        <v>5493</v>
      </c>
      <c r="H406" s="15" t="s">
        <v>5494</v>
      </c>
      <c r="I406" s="15" t="s">
        <v>4327</v>
      </c>
      <c r="J406" s="15" t="s">
        <v>4359</v>
      </c>
      <c r="K406" s="15"/>
      <c r="L406" s="103" t="str">
        <f t="shared" si="1"/>
        <v>B-150JOH-W16-150 gm White Johnson Jar</v>
      </c>
      <c r="M406" s="103">
        <f t="shared" si="2"/>
        <v>26000</v>
      </c>
      <c r="N406" s="102" t="str">
        <f t="shared" si="3"/>
        <v>wk 6</v>
      </c>
    </row>
    <row r="407" ht="12.75" customHeight="1">
      <c r="A407" s="15" t="s">
        <v>4612</v>
      </c>
      <c r="B407" s="15" t="s">
        <v>3123</v>
      </c>
      <c r="C407" s="15" t="s">
        <v>4321</v>
      </c>
      <c r="D407" s="15" t="s">
        <v>5457</v>
      </c>
      <c r="E407" s="15" t="s">
        <v>5495</v>
      </c>
      <c r="F407" s="15" t="s">
        <v>4937</v>
      </c>
      <c r="G407" s="15" t="s">
        <v>5459</v>
      </c>
      <c r="H407" s="15" t="s">
        <v>5496</v>
      </c>
      <c r="I407" s="15" t="s">
        <v>4327</v>
      </c>
      <c r="J407" s="15" t="s">
        <v>4359</v>
      </c>
      <c r="K407" s="15"/>
      <c r="L407" s="103" t="str">
        <f t="shared" si="1"/>
        <v>B-150JOH-W16-150 gm White Johnson Jar</v>
      </c>
      <c r="M407" s="103">
        <f t="shared" si="2"/>
        <v>4400</v>
      </c>
      <c r="N407" s="102" t="str">
        <f t="shared" si="3"/>
        <v>wk 10</v>
      </c>
    </row>
    <row r="408" ht="12.75" customHeight="1">
      <c r="A408" s="15" t="s">
        <v>4979</v>
      </c>
      <c r="B408" s="15" t="s">
        <v>3123</v>
      </c>
      <c r="C408" s="15" t="s">
        <v>4321</v>
      </c>
      <c r="D408" s="15" t="s">
        <v>5497</v>
      </c>
      <c r="E408" s="15" t="s">
        <v>5498</v>
      </c>
      <c r="F408" s="15" t="s">
        <v>4937</v>
      </c>
      <c r="G408" s="15" t="s">
        <v>5499</v>
      </c>
      <c r="H408" s="15" t="s">
        <v>5500</v>
      </c>
      <c r="I408" s="15" t="s">
        <v>4327</v>
      </c>
      <c r="J408" s="15" t="s">
        <v>4359</v>
      </c>
      <c r="K408" s="15"/>
      <c r="L408" s="103" t="str">
        <f t="shared" si="1"/>
        <v>B-150JOH-W16-150 gm White Johnson Jar</v>
      </c>
      <c r="M408" s="103">
        <f t="shared" si="2"/>
        <v>19600</v>
      </c>
      <c r="N408" s="102" t="str">
        <f t="shared" si="3"/>
        <v>wk 36</v>
      </c>
    </row>
    <row r="409" ht="12.75" customHeight="1">
      <c r="A409" s="15" t="s">
        <v>4631</v>
      </c>
      <c r="B409" s="15" t="s">
        <v>3123</v>
      </c>
      <c r="C409" s="15" t="s">
        <v>4321</v>
      </c>
      <c r="D409" s="15" t="s">
        <v>3958</v>
      </c>
      <c r="E409" s="15" t="s">
        <v>5501</v>
      </c>
      <c r="F409" s="15" t="s">
        <v>4937</v>
      </c>
      <c r="G409" s="15" t="s">
        <v>5502</v>
      </c>
      <c r="H409" s="15" t="s">
        <v>5503</v>
      </c>
      <c r="I409" s="15" t="s">
        <v>4327</v>
      </c>
      <c r="J409" s="15" t="s">
        <v>4359</v>
      </c>
      <c r="K409" s="15"/>
      <c r="L409" s="103" t="str">
        <f t="shared" si="1"/>
        <v>B-150JOH-W16-150 gm White Johnson Jar</v>
      </c>
      <c r="M409" s="103">
        <f t="shared" si="2"/>
        <v>2400</v>
      </c>
      <c r="N409" s="102" t="str">
        <f t="shared" si="3"/>
        <v>wk 40</v>
      </c>
    </row>
    <row r="410" ht="12.75" customHeight="1">
      <c r="A410" s="15" t="s">
        <v>4636</v>
      </c>
      <c r="B410" s="15" t="s">
        <v>3123</v>
      </c>
      <c r="C410" s="15" t="s">
        <v>4321</v>
      </c>
      <c r="D410" s="15" t="s">
        <v>4374</v>
      </c>
      <c r="E410" s="15" t="s">
        <v>5504</v>
      </c>
      <c r="F410" s="15" t="s">
        <v>4937</v>
      </c>
      <c r="G410" s="15" t="s">
        <v>5505</v>
      </c>
      <c r="H410" s="15" t="s">
        <v>5506</v>
      </c>
      <c r="I410" s="15" t="s">
        <v>4327</v>
      </c>
      <c r="J410" s="15" t="s">
        <v>4359</v>
      </c>
      <c r="K410" s="15"/>
      <c r="L410" s="103" t="str">
        <f t="shared" si="1"/>
        <v>B-150JOH-W16-150 gm White Johnson Jar</v>
      </c>
      <c r="M410" s="103">
        <f t="shared" si="2"/>
        <v>4800</v>
      </c>
      <c r="N410" s="102" t="str">
        <f t="shared" si="3"/>
        <v>wk 45</v>
      </c>
    </row>
    <row r="411" ht="12.75" customHeight="1">
      <c r="A411" s="15" t="s">
        <v>4639</v>
      </c>
      <c r="B411" s="15" t="s">
        <v>3123</v>
      </c>
      <c r="C411" s="15" t="s">
        <v>4321</v>
      </c>
      <c r="D411" s="15" t="s">
        <v>3437</v>
      </c>
      <c r="E411" s="15" t="s">
        <v>5507</v>
      </c>
      <c r="F411" s="15" t="s">
        <v>4937</v>
      </c>
      <c r="G411" s="15" t="s">
        <v>5433</v>
      </c>
      <c r="H411" s="15" t="s">
        <v>5508</v>
      </c>
      <c r="I411" s="15" t="s">
        <v>4327</v>
      </c>
      <c r="J411" s="15" t="s">
        <v>4359</v>
      </c>
      <c r="K411" s="15"/>
      <c r="L411" s="103" t="str">
        <f t="shared" si="1"/>
        <v>B-150JOH-W16-150 gm White Johnson Jar</v>
      </c>
      <c r="M411" s="103">
        <f t="shared" si="2"/>
        <v>4000</v>
      </c>
      <c r="N411" s="102" t="str">
        <f t="shared" si="3"/>
        <v>wk 49</v>
      </c>
    </row>
    <row r="412" ht="12.75" customHeight="1">
      <c r="A412" s="15" t="s">
        <v>4648</v>
      </c>
      <c r="B412" s="15" t="s">
        <v>3123</v>
      </c>
      <c r="C412" s="15" t="s">
        <v>4321</v>
      </c>
      <c r="D412" s="15" t="s">
        <v>5509</v>
      </c>
      <c r="E412" s="15" t="s">
        <v>5510</v>
      </c>
      <c r="F412" s="15" t="s">
        <v>4937</v>
      </c>
      <c r="G412" s="15" t="s">
        <v>5511</v>
      </c>
      <c r="H412" s="15" t="s">
        <v>5512</v>
      </c>
      <c r="I412" s="15" t="s">
        <v>4327</v>
      </c>
      <c r="J412" s="15" t="s">
        <v>4359</v>
      </c>
      <c r="K412" s="15"/>
      <c r="L412" s="103" t="str">
        <f t="shared" si="1"/>
        <v>B-150JOH-W16-150 gm White Johnson Jar</v>
      </c>
      <c r="M412" s="103">
        <f t="shared" si="2"/>
        <v>10400</v>
      </c>
      <c r="N412" s="102" t="str">
        <f t="shared" si="3"/>
        <v>wk </v>
      </c>
    </row>
    <row r="413" ht="12.75" customHeight="1">
      <c r="A413" s="15" t="s">
        <v>4652</v>
      </c>
      <c r="B413" s="15" t="s">
        <v>3123</v>
      </c>
      <c r="C413" s="15" t="s">
        <v>4321</v>
      </c>
      <c r="D413" s="15" t="s">
        <v>3441</v>
      </c>
      <c r="E413" s="15" t="s">
        <v>5513</v>
      </c>
      <c r="F413" s="15" t="s">
        <v>4937</v>
      </c>
      <c r="G413" s="15" t="s">
        <v>5514</v>
      </c>
      <c r="H413" s="15" t="s">
        <v>5515</v>
      </c>
      <c r="I413" s="15" t="s">
        <v>4327</v>
      </c>
      <c r="J413" s="15" t="s">
        <v>4359</v>
      </c>
      <c r="K413" s="15"/>
      <c r="L413" s="103" t="str">
        <f t="shared" si="1"/>
        <v>B-150JOH-W16-150 gm White Johnson Jar</v>
      </c>
      <c r="M413" s="103">
        <f t="shared" si="2"/>
        <v>2000</v>
      </c>
      <c r="N413" s="102" t="str">
        <f t="shared" si="3"/>
        <v>wk </v>
      </c>
    </row>
    <row r="414" ht="12.75" customHeight="1">
      <c r="A414" s="15" t="s">
        <v>4665</v>
      </c>
      <c r="B414" s="15" t="s">
        <v>3123</v>
      </c>
      <c r="C414" s="15" t="s">
        <v>4321</v>
      </c>
      <c r="D414" s="15" t="s">
        <v>3894</v>
      </c>
      <c r="E414" s="15" t="s">
        <v>5516</v>
      </c>
      <c r="F414" s="15" t="s">
        <v>4937</v>
      </c>
      <c r="G414" s="15" t="s">
        <v>5517</v>
      </c>
      <c r="H414" s="15" t="s">
        <v>5518</v>
      </c>
      <c r="I414" s="15" t="s">
        <v>4327</v>
      </c>
      <c r="J414" s="15" t="s">
        <v>4359</v>
      </c>
      <c r="K414" s="15"/>
      <c r="L414" s="103" t="str">
        <f t="shared" si="1"/>
        <v>B-150JOH-W16-150 gm White Johnson Jar</v>
      </c>
      <c r="M414" s="103">
        <f t="shared" si="2"/>
        <v>21600</v>
      </c>
      <c r="N414" s="102" t="str">
        <f t="shared" si="3"/>
        <v>wk </v>
      </c>
    </row>
    <row r="415" ht="12.75" customHeight="1">
      <c r="A415" s="15" t="s">
        <v>4665</v>
      </c>
      <c r="B415" s="15" t="s">
        <v>3123</v>
      </c>
      <c r="C415" s="15" t="s">
        <v>4321</v>
      </c>
      <c r="D415" s="15" t="s">
        <v>5417</v>
      </c>
      <c r="E415" s="15" t="s">
        <v>5519</v>
      </c>
      <c r="F415" s="15" t="s">
        <v>4937</v>
      </c>
      <c r="G415" s="15" t="s">
        <v>5419</v>
      </c>
      <c r="H415" s="15" t="s">
        <v>5520</v>
      </c>
      <c r="I415" s="15" t="s">
        <v>4327</v>
      </c>
      <c r="J415" s="15" t="s">
        <v>4359</v>
      </c>
      <c r="K415" s="15"/>
      <c r="L415" s="103" t="str">
        <f t="shared" si="1"/>
        <v>B-150JOH-W16-150 gm White Johnson Jar</v>
      </c>
      <c r="M415" s="103">
        <f t="shared" si="2"/>
        <v>2800</v>
      </c>
      <c r="N415" s="102" t="str">
        <f t="shared" si="3"/>
        <v>wk </v>
      </c>
    </row>
    <row r="416" ht="12.75" customHeight="1">
      <c r="A416" s="15" t="s">
        <v>4670</v>
      </c>
      <c r="B416" s="15" t="s">
        <v>3123</v>
      </c>
      <c r="C416" s="15" t="s">
        <v>4321</v>
      </c>
      <c r="D416" s="15" t="s">
        <v>4097</v>
      </c>
      <c r="E416" s="15" t="s">
        <v>5521</v>
      </c>
      <c r="F416" s="15" t="s">
        <v>4937</v>
      </c>
      <c r="G416" s="15" t="s">
        <v>5451</v>
      </c>
      <c r="H416" s="15" t="s">
        <v>5522</v>
      </c>
      <c r="I416" s="15" t="s">
        <v>4327</v>
      </c>
      <c r="J416" s="15" t="s">
        <v>4359</v>
      </c>
      <c r="K416" s="15"/>
      <c r="L416" s="103" t="str">
        <f t="shared" si="1"/>
        <v>B-150JOH-W16-150 gm White Johnson Jar</v>
      </c>
      <c r="M416" s="103">
        <f t="shared" si="2"/>
        <v>5200</v>
      </c>
      <c r="N416" s="102" t="str">
        <f t="shared" si="3"/>
        <v>wk </v>
      </c>
    </row>
    <row r="417" ht="12.75" customHeight="1">
      <c r="A417" s="15" t="s">
        <v>4673</v>
      </c>
      <c r="B417" s="15" t="s">
        <v>3123</v>
      </c>
      <c r="C417" s="15" t="s">
        <v>4321</v>
      </c>
      <c r="D417" s="15" t="s">
        <v>4097</v>
      </c>
      <c r="E417" s="15" t="s">
        <v>5523</v>
      </c>
      <c r="F417" s="15" t="s">
        <v>4937</v>
      </c>
      <c r="G417" s="15" t="s">
        <v>5451</v>
      </c>
      <c r="H417" s="15" t="s">
        <v>5522</v>
      </c>
      <c r="I417" s="15" t="s">
        <v>4327</v>
      </c>
      <c r="J417" s="15" t="s">
        <v>4359</v>
      </c>
      <c r="K417" s="15"/>
      <c r="L417" s="103" t="str">
        <f t="shared" si="1"/>
        <v>B-150JOH-W16-150 gm White Johnson Jar</v>
      </c>
      <c r="M417" s="103">
        <f t="shared" si="2"/>
        <v>5200</v>
      </c>
      <c r="N417" s="102" t="str">
        <f t="shared" si="3"/>
        <v>wk </v>
      </c>
    </row>
    <row r="418" ht="12.75" customHeight="1">
      <c r="A418" s="15" t="s">
        <v>4684</v>
      </c>
      <c r="B418" s="15" t="s">
        <v>3123</v>
      </c>
      <c r="C418" s="15" t="s">
        <v>4321</v>
      </c>
      <c r="D418" s="15" t="s">
        <v>5524</v>
      </c>
      <c r="E418" s="15" t="s">
        <v>5525</v>
      </c>
      <c r="F418" s="15" t="s">
        <v>4937</v>
      </c>
      <c r="G418" s="15" t="s">
        <v>5526</v>
      </c>
      <c r="H418" s="15" t="s">
        <v>5527</v>
      </c>
      <c r="I418" s="15" t="s">
        <v>4327</v>
      </c>
      <c r="J418" s="15" t="s">
        <v>4359</v>
      </c>
      <c r="K418" s="15"/>
      <c r="L418" s="103" t="str">
        <f t="shared" si="1"/>
        <v>B-150JOH-W16-150 gm White Johnson Jar</v>
      </c>
      <c r="M418" s="103">
        <f t="shared" si="2"/>
        <v>24400</v>
      </c>
      <c r="N418" s="102" t="str">
        <f t="shared" si="3"/>
        <v>wk </v>
      </c>
    </row>
    <row r="419" ht="12.75" customHeight="1">
      <c r="A419" s="15" t="s">
        <v>4692</v>
      </c>
      <c r="B419" s="15" t="s">
        <v>3123</v>
      </c>
      <c r="C419" s="15" t="s">
        <v>4321</v>
      </c>
      <c r="D419" s="15" t="s">
        <v>4426</v>
      </c>
      <c r="E419" s="15" t="s">
        <v>5528</v>
      </c>
      <c r="F419" s="15" t="s">
        <v>4937</v>
      </c>
      <c r="G419" s="15" t="s">
        <v>5446</v>
      </c>
      <c r="H419" s="15" t="s">
        <v>5529</v>
      </c>
      <c r="I419" s="15" t="s">
        <v>4327</v>
      </c>
      <c r="J419" s="15" t="s">
        <v>4359</v>
      </c>
      <c r="K419" s="15"/>
      <c r="L419" s="103" t="str">
        <f t="shared" si="1"/>
        <v>B-150JOH-W16-150 gm White Johnson Jar</v>
      </c>
      <c r="M419" s="103">
        <f t="shared" si="2"/>
        <v>3600</v>
      </c>
      <c r="N419" s="102" t="str">
        <f t="shared" si="3"/>
        <v>wk 2</v>
      </c>
    </row>
    <row r="420" ht="12.75" customHeight="1">
      <c r="A420" s="15" t="s">
        <v>4703</v>
      </c>
      <c r="B420" s="15" t="s">
        <v>3123</v>
      </c>
      <c r="C420" s="15" t="s">
        <v>4321</v>
      </c>
      <c r="D420" s="15" t="s">
        <v>5530</v>
      </c>
      <c r="E420" s="15" t="s">
        <v>5531</v>
      </c>
      <c r="F420" s="15" t="s">
        <v>4937</v>
      </c>
      <c r="G420" s="15" t="s">
        <v>5532</v>
      </c>
      <c r="H420" s="15" t="s">
        <v>5533</v>
      </c>
      <c r="I420" s="15" t="s">
        <v>4327</v>
      </c>
      <c r="J420" s="15" t="s">
        <v>4359</v>
      </c>
      <c r="K420" s="15"/>
      <c r="L420" s="103" t="str">
        <f t="shared" si="1"/>
        <v>B-150JOH-W16-150 gm White Johnson Jar</v>
      </c>
      <c r="M420" s="103">
        <f t="shared" si="2"/>
        <v>23600</v>
      </c>
      <c r="N420" s="102" t="str">
        <f t="shared" si="3"/>
        <v>wk 23</v>
      </c>
    </row>
    <row r="421" ht="12.75" customHeight="1">
      <c r="A421" s="15" t="s">
        <v>4708</v>
      </c>
      <c r="B421" s="15" t="s">
        <v>3123</v>
      </c>
      <c r="C421" s="15" t="s">
        <v>4321</v>
      </c>
      <c r="D421" s="15" t="s">
        <v>3958</v>
      </c>
      <c r="E421" s="15" t="s">
        <v>5534</v>
      </c>
      <c r="F421" s="15" t="s">
        <v>4937</v>
      </c>
      <c r="G421" s="15" t="s">
        <v>5502</v>
      </c>
      <c r="H421" s="15" t="s">
        <v>5535</v>
      </c>
      <c r="I421" s="15" t="s">
        <v>4327</v>
      </c>
      <c r="J421" s="15" t="s">
        <v>4359</v>
      </c>
      <c r="K421" s="15"/>
      <c r="L421" s="103" t="str">
        <f t="shared" si="1"/>
        <v>B-150JOH-W16-150 gm White Johnson Jar</v>
      </c>
      <c r="M421" s="103">
        <f t="shared" si="2"/>
        <v>2400</v>
      </c>
      <c r="N421" s="102" t="str">
        <f t="shared" si="3"/>
        <v>wk 27</v>
      </c>
    </row>
    <row r="422" ht="12.75" customHeight="1">
      <c r="A422" s="15" t="s">
        <v>4710</v>
      </c>
      <c r="B422" s="15" t="s">
        <v>3123</v>
      </c>
      <c r="C422" s="15" t="s">
        <v>4321</v>
      </c>
      <c r="D422" s="15" t="s">
        <v>5536</v>
      </c>
      <c r="E422" s="15" t="s">
        <v>5537</v>
      </c>
      <c r="F422" s="15" t="s">
        <v>4937</v>
      </c>
      <c r="G422" s="15" t="s">
        <v>5538</v>
      </c>
      <c r="H422" s="15" t="s">
        <v>5539</v>
      </c>
      <c r="I422" s="15" t="s">
        <v>4327</v>
      </c>
      <c r="J422" s="15" t="s">
        <v>4359</v>
      </c>
      <c r="K422" s="15"/>
      <c r="L422" s="103" t="str">
        <f t="shared" si="1"/>
        <v>B-150JOH-W16-150 gm White Johnson Jar</v>
      </c>
      <c r="M422" s="103">
        <f t="shared" si="2"/>
        <v>6800</v>
      </c>
      <c r="N422" s="102" t="str">
        <f t="shared" si="3"/>
        <v>wk 32</v>
      </c>
    </row>
    <row r="423" ht="12.75" customHeight="1">
      <c r="A423" s="15" t="s">
        <v>4713</v>
      </c>
      <c r="B423" s="15" t="s">
        <v>3123</v>
      </c>
      <c r="C423" s="15" t="s">
        <v>4321</v>
      </c>
      <c r="D423" s="15" t="s">
        <v>5457</v>
      </c>
      <c r="E423" s="15" t="s">
        <v>5540</v>
      </c>
      <c r="F423" s="15" t="s">
        <v>4937</v>
      </c>
      <c r="G423" s="15" t="s">
        <v>5459</v>
      </c>
      <c r="H423" s="15" t="s">
        <v>5541</v>
      </c>
      <c r="I423" s="15" t="s">
        <v>4327</v>
      </c>
      <c r="J423" s="15" t="s">
        <v>4359</v>
      </c>
      <c r="K423" s="15"/>
      <c r="L423" s="103" t="str">
        <f t="shared" si="1"/>
        <v>B-150JOH-W16-150 gm White Johnson Jar</v>
      </c>
      <c r="M423" s="103">
        <f t="shared" si="2"/>
        <v>4400</v>
      </c>
      <c r="N423" s="102" t="str">
        <f t="shared" si="3"/>
        <v>wk 36</v>
      </c>
    </row>
    <row r="424" ht="12.75" customHeight="1">
      <c r="A424" s="15" t="s">
        <v>4718</v>
      </c>
      <c r="B424" s="15" t="s">
        <v>3123</v>
      </c>
      <c r="C424" s="15" t="s">
        <v>4321</v>
      </c>
      <c r="D424" s="15" t="s">
        <v>5194</v>
      </c>
      <c r="E424" s="15" t="s">
        <v>5542</v>
      </c>
      <c r="F424" s="15" t="s">
        <v>4937</v>
      </c>
      <c r="G424" s="15" t="s">
        <v>5543</v>
      </c>
      <c r="H424" s="15" t="s">
        <v>5544</v>
      </c>
      <c r="I424" s="15" t="s">
        <v>4327</v>
      </c>
      <c r="J424" s="15" t="s">
        <v>4359</v>
      </c>
      <c r="K424" s="15"/>
      <c r="L424" s="103" t="str">
        <f t="shared" si="1"/>
        <v>B-150JOH-W16-150 gm White Johnson Jar</v>
      </c>
      <c r="M424" s="103">
        <f t="shared" si="2"/>
        <v>10800</v>
      </c>
      <c r="N424" s="102" t="str">
        <f t="shared" si="3"/>
        <v>wk </v>
      </c>
    </row>
    <row r="425" ht="12.75" customHeight="1">
      <c r="A425" s="15" t="s">
        <v>4720</v>
      </c>
      <c r="B425" s="15" t="s">
        <v>3123</v>
      </c>
      <c r="C425" s="15" t="s">
        <v>4321</v>
      </c>
      <c r="D425" s="15" t="s">
        <v>5457</v>
      </c>
      <c r="E425" s="15" t="s">
        <v>5545</v>
      </c>
      <c r="F425" s="15" t="s">
        <v>4937</v>
      </c>
      <c r="G425" s="15" t="s">
        <v>5459</v>
      </c>
      <c r="H425" s="15" t="s">
        <v>5541</v>
      </c>
      <c r="I425" s="15" t="s">
        <v>4327</v>
      </c>
      <c r="J425" s="15" t="s">
        <v>4359</v>
      </c>
      <c r="K425" s="15"/>
      <c r="L425" s="103" t="str">
        <f t="shared" si="1"/>
        <v>B-150JOH-W16-150 gm White Johnson Jar</v>
      </c>
      <c r="M425" s="103">
        <f t="shared" si="2"/>
        <v>4400</v>
      </c>
      <c r="N425" s="102" t="str">
        <f t="shared" si="3"/>
        <v>wk </v>
      </c>
    </row>
    <row r="426" ht="12.75" customHeight="1">
      <c r="A426" s="15" t="s">
        <v>4722</v>
      </c>
      <c r="B426" s="15" t="s">
        <v>3123</v>
      </c>
      <c r="C426" s="15" t="s">
        <v>4321</v>
      </c>
      <c r="D426" s="15" t="s">
        <v>4374</v>
      </c>
      <c r="E426" s="15" t="s">
        <v>5546</v>
      </c>
      <c r="F426" s="15" t="s">
        <v>4937</v>
      </c>
      <c r="G426" s="15" t="s">
        <v>5505</v>
      </c>
      <c r="H426" s="15" t="s">
        <v>5547</v>
      </c>
      <c r="I426" s="15" t="s">
        <v>4327</v>
      </c>
      <c r="J426" s="15" t="s">
        <v>4359</v>
      </c>
      <c r="K426" s="15"/>
      <c r="L426" s="103" t="str">
        <f t="shared" si="1"/>
        <v>B-150JOH-W16-150 gm White Johnson Jar</v>
      </c>
      <c r="M426" s="103">
        <f t="shared" si="2"/>
        <v>4800</v>
      </c>
      <c r="N426" s="102" t="str">
        <f t="shared" si="3"/>
        <v>wk </v>
      </c>
    </row>
    <row r="427" ht="12.75" customHeight="1">
      <c r="A427" s="15" t="s">
        <v>4734</v>
      </c>
      <c r="B427" s="15" t="s">
        <v>3123</v>
      </c>
      <c r="C427" s="15" t="s">
        <v>4321</v>
      </c>
      <c r="D427" s="15" t="s">
        <v>5464</v>
      </c>
      <c r="E427" s="15" t="s">
        <v>5548</v>
      </c>
      <c r="F427" s="15" t="s">
        <v>4937</v>
      </c>
      <c r="G427" s="15" t="s">
        <v>5466</v>
      </c>
      <c r="H427" s="15" t="s">
        <v>5549</v>
      </c>
      <c r="I427" s="15" t="s">
        <v>4327</v>
      </c>
      <c r="J427" s="15" t="s">
        <v>4359</v>
      </c>
      <c r="K427" s="15"/>
      <c r="L427" s="103" t="str">
        <f t="shared" si="1"/>
        <v>B-150JOH-W16-150 gm White Johnson Jar</v>
      </c>
      <c r="M427" s="103">
        <f t="shared" si="2"/>
        <v>22000</v>
      </c>
      <c r="N427" s="102" t="str">
        <f t="shared" si="3"/>
        <v>wk </v>
      </c>
    </row>
    <row r="428" ht="12.75" customHeight="1">
      <c r="A428" s="15" t="s">
        <v>5269</v>
      </c>
      <c r="B428" s="15" t="s">
        <v>3123</v>
      </c>
      <c r="C428" s="15" t="s">
        <v>4321</v>
      </c>
      <c r="D428" s="15" t="s">
        <v>5421</v>
      </c>
      <c r="E428" s="15" t="s">
        <v>5550</v>
      </c>
      <c r="F428" s="15" t="s">
        <v>4937</v>
      </c>
      <c r="G428" s="15" t="s">
        <v>5423</v>
      </c>
      <c r="H428" s="15" t="s">
        <v>5551</v>
      </c>
      <c r="I428" s="15" t="s">
        <v>4327</v>
      </c>
      <c r="J428" s="15" t="s">
        <v>4359</v>
      </c>
      <c r="K428" s="15"/>
      <c r="L428" s="103" t="str">
        <f t="shared" si="1"/>
        <v>B-150JOH-W16-150 gm White Johnson Jar</v>
      </c>
      <c r="M428" s="103">
        <f t="shared" si="2"/>
        <v>3200</v>
      </c>
      <c r="N428" s="102" t="str">
        <f t="shared" si="3"/>
        <v>wk </v>
      </c>
    </row>
    <row r="429" ht="12.75" customHeight="1">
      <c r="A429" s="15" t="s">
        <v>4745</v>
      </c>
      <c r="B429" s="15" t="s">
        <v>3123</v>
      </c>
      <c r="C429" s="15" t="s">
        <v>4321</v>
      </c>
      <c r="D429" s="15" t="s">
        <v>5552</v>
      </c>
      <c r="E429" s="15" t="s">
        <v>5553</v>
      </c>
      <c r="F429" s="15" t="s">
        <v>4937</v>
      </c>
      <c r="G429" s="15" t="s">
        <v>5554</v>
      </c>
      <c r="H429" s="15" t="s">
        <v>5555</v>
      </c>
      <c r="I429" s="15" t="s">
        <v>4327</v>
      </c>
      <c r="J429" s="15" t="s">
        <v>4359</v>
      </c>
      <c r="K429" s="15"/>
      <c r="L429" s="103" t="str">
        <f t="shared" si="1"/>
        <v>B-150JOH-W16-150 gm White Johnson Jar</v>
      </c>
      <c r="M429" s="103">
        <f t="shared" si="2"/>
        <v>7600</v>
      </c>
      <c r="N429" s="102" t="str">
        <f t="shared" si="3"/>
        <v>wk </v>
      </c>
    </row>
    <row r="430" ht="12.75" customHeight="1">
      <c r="A430" s="15" t="s">
        <v>4745</v>
      </c>
      <c r="B430" s="15" t="s">
        <v>3123</v>
      </c>
      <c r="C430" s="15" t="s">
        <v>4321</v>
      </c>
      <c r="D430" s="15" t="s">
        <v>5556</v>
      </c>
      <c r="E430" s="15" t="s">
        <v>5557</v>
      </c>
      <c r="F430" s="15" t="s">
        <v>4937</v>
      </c>
      <c r="G430" s="15" t="s">
        <v>5558</v>
      </c>
      <c r="H430" s="15" t="s">
        <v>5559</v>
      </c>
      <c r="I430" s="15" t="s">
        <v>4327</v>
      </c>
      <c r="J430" s="15" t="s">
        <v>4359</v>
      </c>
      <c r="K430" s="15"/>
      <c r="L430" s="103" t="str">
        <f t="shared" si="1"/>
        <v>B-150JOH-W16-150 gm White Johnson Jar</v>
      </c>
      <c r="M430" s="103">
        <f t="shared" si="2"/>
        <v>11600</v>
      </c>
      <c r="N430" s="102" t="str">
        <f t="shared" si="3"/>
        <v>wk </v>
      </c>
    </row>
    <row r="431" ht="12.75" customHeight="1">
      <c r="A431" s="15" t="s">
        <v>4751</v>
      </c>
      <c r="B431" s="15" t="s">
        <v>3123</v>
      </c>
      <c r="C431" s="15" t="s">
        <v>4321</v>
      </c>
      <c r="D431" s="15" t="s">
        <v>4374</v>
      </c>
      <c r="E431" s="15" t="s">
        <v>5560</v>
      </c>
      <c r="F431" s="15" t="s">
        <v>4937</v>
      </c>
      <c r="G431" s="15" t="s">
        <v>5505</v>
      </c>
      <c r="H431" s="15" t="s">
        <v>5547</v>
      </c>
      <c r="I431" s="15" t="s">
        <v>4327</v>
      </c>
      <c r="J431" s="15" t="s">
        <v>4359</v>
      </c>
      <c r="K431" s="15"/>
      <c r="L431" s="103" t="str">
        <f t="shared" si="1"/>
        <v>B-150JOH-W16-150 gm White Johnson Jar</v>
      </c>
      <c r="M431" s="103">
        <f t="shared" si="2"/>
        <v>4800</v>
      </c>
      <c r="N431" s="102" t="str">
        <f t="shared" si="3"/>
        <v>wk </v>
      </c>
    </row>
    <row r="432" ht="12.75" customHeight="1">
      <c r="A432" s="15" t="s">
        <v>4758</v>
      </c>
      <c r="B432" s="15" t="s">
        <v>3123</v>
      </c>
      <c r="C432" s="15" t="s">
        <v>4321</v>
      </c>
      <c r="D432" s="15" t="s">
        <v>4561</v>
      </c>
      <c r="E432" s="15" t="s">
        <v>5561</v>
      </c>
      <c r="F432" s="15" t="s">
        <v>4937</v>
      </c>
      <c r="G432" s="15" t="s">
        <v>5562</v>
      </c>
      <c r="H432" s="15" t="s">
        <v>5563</v>
      </c>
      <c r="I432" s="15" t="s">
        <v>4327</v>
      </c>
      <c r="J432" s="15" t="s">
        <v>4359</v>
      </c>
      <c r="K432" s="15"/>
      <c r="L432" s="103" t="str">
        <f t="shared" si="1"/>
        <v>B-150JOH-W16-150 gm White Johnson Jar</v>
      </c>
      <c r="M432" s="103">
        <f t="shared" si="2"/>
        <v>14400</v>
      </c>
      <c r="N432" s="102" t="str">
        <f t="shared" si="3"/>
        <v>wk 10</v>
      </c>
    </row>
    <row r="433" ht="12.75" customHeight="1">
      <c r="A433" s="15" t="s">
        <v>4762</v>
      </c>
      <c r="B433" s="15" t="s">
        <v>3123</v>
      </c>
      <c r="C433" s="15" t="s">
        <v>4321</v>
      </c>
      <c r="D433" s="15" t="s">
        <v>5421</v>
      </c>
      <c r="E433" s="15" t="s">
        <v>5564</v>
      </c>
      <c r="F433" s="15" t="s">
        <v>4937</v>
      </c>
      <c r="G433" s="15" t="s">
        <v>5423</v>
      </c>
      <c r="H433" s="15" t="s">
        <v>5551</v>
      </c>
      <c r="I433" s="15" t="s">
        <v>4327</v>
      </c>
      <c r="J433" s="15" t="s">
        <v>4359</v>
      </c>
      <c r="K433" s="15"/>
      <c r="L433" s="103" t="str">
        <f t="shared" si="1"/>
        <v>B-150JOH-W16-150 gm White Johnson Jar</v>
      </c>
      <c r="M433" s="103">
        <f t="shared" si="2"/>
        <v>3200</v>
      </c>
      <c r="N433" s="102" t="str">
        <f t="shared" si="3"/>
        <v>wk 15</v>
      </c>
    </row>
    <row r="434" ht="12.75" customHeight="1">
      <c r="A434" s="15" t="s">
        <v>4766</v>
      </c>
      <c r="B434" s="15" t="s">
        <v>3123</v>
      </c>
      <c r="C434" s="15" t="s">
        <v>4321</v>
      </c>
      <c r="D434" s="15" t="s">
        <v>4570</v>
      </c>
      <c r="E434" s="15" t="s">
        <v>5565</v>
      </c>
      <c r="F434" s="15" t="s">
        <v>4937</v>
      </c>
      <c r="G434" s="15" t="s">
        <v>5478</v>
      </c>
      <c r="H434" s="15" t="s">
        <v>5566</v>
      </c>
      <c r="I434" s="15" t="s">
        <v>4327</v>
      </c>
      <c r="J434" s="15" t="s">
        <v>4359</v>
      </c>
      <c r="K434" s="15"/>
      <c r="L434" s="103" t="str">
        <f t="shared" si="1"/>
        <v>B-150JOH-W16-150 gm White Johnson Jar</v>
      </c>
      <c r="M434" s="103">
        <f t="shared" si="2"/>
        <v>8400</v>
      </c>
      <c r="N434" s="102" t="str">
        <f t="shared" si="3"/>
        <v>wk 23</v>
      </c>
    </row>
    <row r="435" ht="12.75" customHeight="1">
      <c r="A435" s="15" t="s">
        <v>4773</v>
      </c>
      <c r="B435" s="15" t="s">
        <v>3123</v>
      </c>
      <c r="C435" s="15" t="s">
        <v>4321</v>
      </c>
      <c r="D435" s="15" t="s">
        <v>5567</v>
      </c>
      <c r="E435" s="15" t="s">
        <v>5568</v>
      </c>
      <c r="F435" s="15" t="s">
        <v>4937</v>
      </c>
      <c r="G435" s="15" t="s">
        <v>5569</v>
      </c>
      <c r="H435" s="15" t="s">
        <v>5570</v>
      </c>
      <c r="I435" s="15" t="s">
        <v>4327</v>
      </c>
      <c r="J435" s="15" t="s">
        <v>4359</v>
      </c>
      <c r="K435" s="15"/>
      <c r="L435" s="103" t="str">
        <f t="shared" si="1"/>
        <v>B-150JOH-W16-150 gm White Johnson Jar</v>
      </c>
      <c r="M435" s="103">
        <f t="shared" si="2"/>
        <v>16400</v>
      </c>
      <c r="N435" s="102" t="str">
        <f t="shared" si="3"/>
        <v>wk 41</v>
      </c>
    </row>
    <row r="436" ht="12.75" customHeight="1">
      <c r="A436" s="15" t="s">
        <v>4776</v>
      </c>
      <c r="B436" s="15" t="s">
        <v>3123</v>
      </c>
      <c r="C436" s="15" t="s">
        <v>4321</v>
      </c>
      <c r="D436" s="15" t="s">
        <v>4374</v>
      </c>
      <c r="E436" s="15" t="s">
        <v>5571</v>
      </c>
      <c r="F436" s="15" t="s">
        <v>4937</v>
      </c>
      <c r="G436" s="15" t="s">
        <v>5505</v>
      </c>
      <c r="H436" s="15" t="s">
        <v>5547</v>
      </c>
      <c r="I436" s="15" t="s">
        <v>4327</v>
      </c>
      <c r="J436" s="15" t="s">
        <v>4359</v>
      </c>
      <c r="K436" s="15"/>
      <c r="L436" s="103" t="str">
        <f t="shared" si="1"/>
        <v>B-150JOH-W16-150 gm White Johnson Jar</v>
      </c>
      <c r="M436" s="103">
        <f t="shared" si="2"/>
        <v>4800</v>
      </c>
      <c r="N436" s="102" t="str">
        <f t="shared" si="3"/>
        <v>wk 45</v>
      </c>
    </row>
    <row r="437" ht="12.75" customHeight="1">
      <c r="A437" s="15" t="s">
        <v>4776</v>
      </c>
      <c r="B437" s="15" t="s">
        <v>3123</v>
      </c>
      <c r="C437" s="15" t="s">
        <v>4321</v>
      </c>
      <c r="D437" s="15" t="s">
        <v>3307</v>
      </c>
      <c r="E437" s="15" t="s">
        <v>5572</v>
      </c>
      <c r="F437" s="15" t="s">
        <v>4937</v>
      </c>
      <c r="G437" s="15" t="s">
        <v>5437</v>
      </c>
      <c r="H437" s="15" t="s">
        <v>5573</v>
      </c>
      <c r="I437" s="15" t="s">
        <v>4327</v>
      </c>
      <c r="J437" s="15" t="s">
        <v>4359</v>
      </c>
      <c r="K437" s="15"/>
      <c r="L437" s="103" t="str">
        <f t="shared" si="1"/>
        <v>B-150JOH-W16-150 gm White Johnson Jar</v>
      </c>
      <c r="M437" s="103">
        <f t="shared" si="2"/>
        <v>1600</v>
      </c>
      <c r="N437" s="102" t="str">
        <f t="shared" si="3"/>
        <v>wk 45</v>
      </c>
    </row>
    <row r="438" ht="12.75" customHeight="1">
      <c r="A438" s="15" t="s">
        <v>4780</v>
      </c>
      <c r="B438" s="15" t="s">
        <v>3123</v>
      </c>
      <c r="C438" s="15" t="s">
        <v>4321</v>
      </c>
      <c r="D438" s="15" t="s">
        <v>4426</v>
      </c>
      <c r="E438" s="15" t="s">
        <v>5574</v>
      </c>
      <c r="F438" s="15" t="s">
        <v>4937</v>
      </c>
      <c r="G438" s="15" t="s">
        <v>5446</v>
      </c>
      <c r="H438" s="15" t="s">
        <v>5529</v>
      </c>
      <c r="I438" s="15" t="s">
        <v>4327</v>
      </c>
      <c r="J438" s="15" t="s">
        <v>4359</v>
      </c>
      <c r="K438" s="15"/>
      <c r="L438" s="103" t="str">
        <f t="shared" si="1"/>
        <v>B-150JOH-W16-150 gm White Johnson Jar</v>
      </c>
      <c r="M438" s="103">
        <f t="shared" si="2"/>
        <v>3600</v>
      </c>
      <c r="N438" s="102" t="str">
        <f t="shared" si="3"/>
        <v>wk </v>
      </c>
    </row>
    <row r="439" ht="12.75" customHeight="1">
      <c r="A439" s="15" t="s">
        <v>4780</v>
      </c>
      <c r="B439" s="15" t="s">
        <v>3123</v>
      </c>
      <c r="C439" s="15" t="s">
        <v>4321</v>
      </c>
      <c r="D439" s="15" t="s">
        <v>5457</v>
      </c>
      <c r="E439" s="15" t="s">
        <v>5575</v>
      </c>
      <c r="F439" s="15" t="s">
        <v>4937</v>
      </c>
      <c r="G439" s="15" t="s">
        <v>5459</v>
      </c>
      <c r="H439" s="15" t="s">
        <v>5541</v>
      </c>
      <c r="I439" s="15" t="s">
        <v>4327</v>
      </c>
      <c r="J439" s="15" t="s">
        <v>4359</v>
      </c>
      <c r="K439" s="15"/>
      <c r="L439" s="103" t="str">
        <f t="shared" si="1"/>
        <v>B-150JOH-W16-150 gm White Johnson Jar</v>
      </c>
      <c r="M439" s="103">
        <f t="shared" si="2"/>
        <v>4400</v>
      </c>
      <c r="N439" s="102" t="str">
        <f t="shared" si="3"/>
        <v>wk </v>
      </c>
    </row>
    <row r="440" ht="12.75" customHeight="1">
      <c r="A440" s="15" t="s">
        <v>4786</v>
      </c>
      <c r="B440" s="15" t="s">
        <v>3123</v>
      </c>
      <c r="C440" s="15" t="s">
        <v>4321</v>
      </c>
      <c r="D440" s="15" t="s">
        <v>5453</v>
      </c>
      <c r="E440" s="15" t="s">
        <v>5576</v>
      </c>
      <c r="F440" s="15" t="s">
        <v>4937</v>
      </c>
      <c r="G440" s="15" t="s">
        <v>5455</v>
      </c>
      <c r="H440" s="15" t="s">
        <v>5577</v>
      </c>
      <c r="I440" s="15" t="s">
        <v>4327</v>
      </c>
      <c r="J440" s="15" t="s">
        <v>4359</v>
      </c>
      <c r="K440" s="15"/>
      <c r="L440" s="103" t="str">
        <f t="shared" si="1"/>
        <v>B-150JOH-W16-150 gm White Johnson Jar</v>
      </c>
      <c r="M440" s="103">
        <f t="shared" si="2"/>
        <v>12800</v>
      </c>
      <c r="N440" s="102" t="str">
        <f t="shared" si="3"/>
        <v>wk </v>
      </c>
    </row>
    <row r="441" ht="12.75" customHeight="1">
      <c r="A441" s="15" t="s">
        <v>4789</v>
      </c>
      <c r="B441" s="15" t="s">
        <v>3123</v>
      </c>
      <c r="C441" s="15" t="s">
        <v>4321</v>
      </c>
      <c r="D441" s="15" t="s">
        <v>4570</v>
      </c>
      <c r="E441" s="15" t="s">
        <v>5578</v>
      </c>
      <c r="F441" s="15" t="s">
        <v>4937</v>
      </c>
      <c r="G441" s="15" t="s">
        <v>5478</v>
      </c>
      <c r="H441" s="15" t="s">
        <v>5566</v>
      </c>
      <c r="I441" s="15" t="s">
        <v>4327</v>
      </c>
      <c r="J441" s="15" t="s">
        <v>4359</v>
      </c>
      <c r="K441" s="15"/>
      <c r="L441" s="103" t="str">
        <f t="shared" si="1"/>
        <v>B-150JOH-W16-150 gm White Johnson Jar</v>
      </c>
      <c r="M441" s="103">
        <f t="shared" si="2"/>
        <v>8400</v>
      </c>
      <c r="N441" s="102" t="str">
        <f t="shared" si="3"/>
        <v>wk </v>
      </c>
    </row>
    <row r="442" ht="12.75" customHeight="1">
      <c r="A442" s="15" t="s">
        <v>4346</v>
      </c>
      <c r="B442" s="15" t="s">
        <v>3123</v>
      </c>
      <c r="C442" s="15" t="s">
        <v>4321</v>
      </c>
      <c r="D442" s="15" t="s">
        <v>5417</v>
      </c>
      <c r="E442" s="15" t="s">
        <v>5579</v>
      </c>
      <c r="F442" s="15" t="s">
        <v>4937</v>
      </c>
      <c r="G442" s="15" t="s">
        <v>5419</v>
      </c>
      <c r="H442" s="15" t="s">
        <v>5580</v>
      </c>
      <c r="I442" s="15" t="s">
        <v>4327</v>
      </c>
      <c r="J442" s="15" t="s">
        <v>4359</v>
      </c>
      <c r="K442" s="15"/>
      <c r="L442" s="103" t="str">
        <f t="shared" si="1"/>
        <v>B-150JOH-W16-150 gm White Johnson Jar</v>
      </c>
      <c r="M442" s="103">
        <f t="shared" si="2"/>
        <v>2800</v>
      </c>
      <c r="N442" s="102" t="str">
        <f t="shared" si="3"/>
        <v>wk </v>
      </c>
    </row>
    <row r="443" ht="12.75" customHeight="1">
      <c r="A443" s="15" t="s">
        <v>4802</v>
      </c>
      <c r="B443" s="15" t="s">
        <v>3123</v>
      </c>
      <c r="C443" s="15" t="s">
        <v>4321</v>
      </c>
      <c r="D443" s="15" t="s">
        <v>5552</v>
      </c>
      <c r="E443" s="15" t="s">
        <v>5581</v>
      </c>
      <c r="F443" s="15" t="s">
        <v>4937</v>
      </c>
      <c r="G443" s="15" t="s">
        <v>5554</v>
      </c>
      <c r="H443" s="15" t="s">
        <v>5582</v>
      </c>
      <c r="I443" s="15" t="s">
        <v>4327</v>
      </c>
      <c r="J443" s="15" t="s">
        <v>4359</v>
      </c>
      <c r="K443" s="15"/>
      <c r="L443" s="103" t="str">
        <f t="shared" si="1"/>
        <v>B-150JOH-W16-150 gm White Johnson Jar</v>
      </c>
      <c r="M443" s="103">
        <f t="shared" si="2"/>
        <v>7600</v>
      </c>
      <c r="N443" s="102" t="str">
        <f t="shared" si="3"/>
        <v>wk </v>
      </c>
    </row>
    <row r="444" ht="12.75" customHeight="1">
      <c r="A444" s="15" t="s">
        <v>4802</v>
      </c>
      <c r="B444" s="15" t="s">
        <v>3123</v>
      </c>
      <c r="C444" s="15" t="s">
        <v>4321</v>
      </c>
      <c r="D444" s="15" t="s">
        <v>3274</v>
      </c>
      <c r="E444" s="15" t="s">
        <v>5583</v>
      </c>
      <c r="F444" s="15" t="s">
        <v>4937</v>
      </c>
      <c r="G444" s="15" t="s">
        <v>5584</v>
      </c>
      <c r="H444" s="15" t="s">
        <v>5585</v>
      </c>
      <c r="I444" s="15" t="s">
        <v>4327</v>
      </c>
      <c r="J444" s="15" t="s">
        <v>4359</v>
      </c>
      <c r="K444" s="15"/>
      <c r="L444" s="103" t="str">
        <f t="shared" si="1"/>
        <v>B-150JOH-W16-150 gm White Johnson Jar</v>
      </c>
      <c r="M444" s="103">
        <f t="shared" si="2"/>
        <v>18000</v>
      </c>
      <c r="N444" s="102" t="str">
        <f t="shared" si="3"/>
        <v>wk </v>
      </c>
    </row>
    <row r="445" ht="12.75" customHeight="1">
      <c r="A445" s="15" t="s">
        <v>4810</v>
      </c>
      <c r="B445" s="15" t="s">
        <v>3123</v>
      </c>
      <c r="C445" s="15" t="s">
        <v>4321</v>
      </c>
      <c r="D445" s="15" t="s">
        <v>5586</v>
      </c>
      <c r="E445" s="15" t="s">
        <v>5587</v>
      </c>
      <c r="F445" s="15" t="s">
        <v>4937</v>
      </c>
      <c r="G445" s="15" t="s">
        <v>5588</v>
      </c>
      <c r="H445" s="15" t="s">
        <v>5589</v>
      </c>
      <c r="I445" s="15" t="s">
        <v>4327</v>
      </c>
      <c r="J445" s="15" t="s">
        <v>4359</v>
      </c>
      <c r="K445" s="15"/>
      <c r="L445" s="103" t="str">
        <f t="shared" si="1"/>
        <v>B-150JOH-W16-150 gm White Johnson Jar</v>
      </c>
      <c r="M445" s="103">
        <f t="shared" si="2"/>
        <v>15200</v>
      </c>
      <c r="N445" s="102" t="str">
        <f t="shared" si="3"/>
        <v>wk </v>
      </c>
    </row>
    <row r="446" ht="12.75" customHeight="1">
      <c r="A446" s="15" t="s">
        <v>4816</v>
      </c>
      <c r="B446" s="15" t="s">
        <v>3123</v>
      </c>
      <c r="C446" s="15" t="s">
        <v>4321</v>
      </c>
      <c r="D446" s="15" t="s">
        <v>5590</v>
      </c>
      <c r="E446" s="15" t="s">
        <v>5591</v>
      </c>
      <c r="F446" s="15" t="s">
        <v>4937</v>
      </c>
      <c r="G446" s="15" t="s">
        <v>5592</v>
      </c>
      <c r="H446" s="15" t="s">
        <v>5593</v>
      </c>
      <c r="I446" s="15" t="s">
        <v>4327</v>
      </c>
      <c r="J446" s="15" t="s">
        <v>4359</v>
      </c>
      <c r="K446" s="15"/>
      <c r="L446" s="103" t="str">
        <f t="shared" si="1"/>
        <v>B-150JOH-W16-150 gm White Johnson Jar</v>
      </c>
      <c r="M446" s="103">
        <f t="shared" si="2"/>
        <v>13600</v>
      </c>
      <c r="N446" s="102" t="str">
        <f t="shared" si="3"/>
        <v>wk 2</v>
      </c>
    </row>
    <row r="447" ht="12.75" customHeight="1">
      <c r="A447" s="15" t="s">
        <v>4818</v>
      </c>
      <c r="B447" s="15" t="s">
        <v>3123</v>
      </c>
      <c r="C447" s="15" t="s">
        <v>4321</v>
      </c>
      <c r="D447" s="15" t="s">
        <v>4374</v>
      </c>
      <c r="E447" s="15" t="s">
        <v>5594</v>
      </c>
      <c r="F447" s="15" t="s">
        <v>4937</v>
      </c>
      <c r="G447" s="15" t="s">
        <v>5505</v>
      </c>
      <c r="H447" s="15" t="s">
        <v>5595</v>
      </c>
      <c r="I447" s="15" t="s">
        <v>4327</v>
      </c>
      <c r="J447" s="15" t="s">
        <v>4359</v>
      </c>
      <c r="K447" s="15"/>
      <c r="L447" s="103" t="str">
        <f t="shared" si="1"/>
        <v>B-150JOH-W16-150 gm White Johnson Jar</v>
      </c>
      <c r="M447" s="103">
        <f t="shared" si="2"/>
        <v>4800</v>
      </c>
      <c r="N447" s="102" t="str">
        <f t="shared" si="3"/>
        <v>wk 6</v>
      </c>
    </row>
    <row r="448" ht="12.75" customHeight="1">
      <c r="A448" s="15" t="s">
        <v>4820</v>
      </c>
      <c r="B448" s="15" t="s">
        <v>3123</v>
      </c>
      <c r="C448" s="15" t="s">
        <v>4321</v>
      </c>
      <c r="D448" s="15" t="s">
        <v>5425</v>
      </c>
      <c r="E448" s="15" t="s">
        <v>5596</v>
      </c>
      <c r="F448" s="15" t="s">
        <v>4937</v>
      </c>
      <c r="G448" s="15" t="s">
        <v>5427</v>
      </c>
      <c r="H448" s="15" t="s">
        <v>5597</v>
      </c>
      <c r="I448" s="15" t="s">
        <v>4327</v>
      </c>
      <c r="J448" s="15" t="s">
        <v>4359</v>
      </c>
      <c r="K448" s="15"/>
      <c r="L448" s="103" t="str">
        <f t="shared" si="1"/>
        <v>B-150JOH-W16-150 gm White Johnson Jar</v>
      </c>
      <c r="M448" s="103">
        <f t="shared" si="2"/>
        <v>5600</v>
      </c>
      <c r="N448" s="102" t="str">
        <f t="shared" si="3"/>
        <v>wk 10</v>
      </c>
    </row>
    <row r="449" ht="12.75" customHeight="1">
      <c r="A449" s="15" t="s">
        <v>4846</v>
      </c>
      <c r="B449" s="15" t="s">
        <v>3123</v>
      </c>
      <c r="C449" s="15" t="s">
        <v>4321</v>
      </c>
      <c r="D449" s="15" t="s">
        <v>5598</v>
      </c>
      <c r="E449" s="15" t="s">
        <v>5599</v>
      </c>
      <c r="F449" s="15" t="s">
        <v>4937</v>
      </c>
      <c r="G449" s="15" t="s">
        <v>5600</v>
      </c>
      <c r="H449" s="15" t="s">
        <v>5601</v>
      </c>
      <c r="I449" s="15" t="s">
        <v>4327</v>
      </c>
      <c r="J449" s="15" t="s">
        <v>4359</v>
      </c>
      <c r="K449" s="15"/>
      <c r="L449" s="103" t="str">
        <f t="shared" si="1"/>
        <v>B-150JOH-W16-150 gm White Johnson Jar</v>
      </c>
      <c r="M449" s="103">
        <f t="shared" si="2"/>
        <v>46800</v>
      </c>
      <c r="N449" s="102" t="str">
        <f t="shared" si="3"/>
        <v>wk </v>
      </c>
    </row>
    <row r="450" ht="12.75" customHeight="1">
      <c r="A450" s="15" t="s">
        <v>4851</v>
      </c>
      <c r="B450" s="15" t="s">
        <v>3123</v>
      </c>
      <c r="C450" s="15" t="s">
        <v>4321</v>
      </c>
      <c r="D450" s="15" t="s">
        <v>3437</v>
      </c>
      <c r="E450" s="15" t="s">
        <v>5602</v>
      </c>
      <c r="F450" s="15" t="s">
        <v>4937</v>
      </c>
      <c r="G450" s="15" t="s">
        <v>5433</v>
      </c>
      <c r="H450" s="15" t="s">
        <v>5603</v>
      </c>
      <c r="I450" s="15" t="s">
        <v>4327</v>
      </c>
      <c r="J450" s="15" t="s">
        <v>4359</v>
      </c>
      <c r="K450" s="15"/>
      <c r="L450" s="103" t="str">
        <f t="shared" si="1"/>
        <v>B-150JOH-W16-150 gm White Johnson Jar</v>
      </c>
      <c r="M450" s="103">
        <f t="shared" si="2"/>
        <v>4000</v>
      </c>
      <c r="N450" s="102" t="str">
        <f t="shared" si="3"/>
        <v>wk </v>
      </c>
    </row>
    <row r="451" ht="12.75" customHeight="1">
      <c r="A451" s="15" t="s">
        <v>4855</v>
      </c>
      <c r="B451" s="15" t="s">
        <v>3123</v>
      </c>
      <c r="C451" s="15" t="s">
        <v>4321</v>
      </c>
      <c r="D451" s="15" t="s">
        <v>4374</v>
      </c>
      <c r="E451" s="15" t="s">
        <v>5604</v>
      </c>
      <c r="F451" s="15" t="s">
        <v>4937</v>
      </c>
      <c r="G451" s="15" t="s">
        <v>5505</v>
      </c>
      <c r="H451" s="15" t="s">
        <v>5595</v>
      </c>
      <c r="I451" s="15" t="s">
        <v>4327</v>
      </c>
      <c r="J451" s="15" t="s">
        <v>4359</v>
      </c>
      <c r="K451" s="15"/>
      <c r="L451" s="103" t="str">
        <f t="shared" si="1"/>
        <v>B-150JOH-W16-150 gm White Johnson Jar</v>
      </c>
      <c r="M451" s="103">
        <f t="shared" si="2"/>
        <v>4800</v>
      </c>
      <c r="N451" s="102" t="str">
        <f t="shared" si="3"/>
        <v>wk </v>
      </c>
    </row>
    <row r="452" ht="12.75" customHeight="1">
      <c r="A452" s="15" t="s">
        <v>4859</v>
      </c>
      <c r="B452" s="15" t="s">
        <v>3123</v>
      </c>
      <c r="C452" s="15" t="s">
        <v>4321</v>
      </c>
      <c r="D452" s="15" t="s">
        <v>5605</v>
      </c>
      <c r="E452" s="15" t="s">
        <v>5606</v>
      </c>
      <c r="F452" s="15" t="s">
        <v>4937</v>
      </c>
      <c r="G452" s="15" t="s">
        <v>5607</v>
      </c>
      <c r="H452" s="15" t="s">
        <v>5608</v>
      </c>
      <c r="I452" s="15" t="s">
        <v>4327</v>
      </c>
      <c r="J452" s="15" t="s">
        <v>4359</v>
      </c>
      <c r="K452" s="15"/>
      <c r="L452" s="103" t="str">
        <f t="shared" si="1"/>
        <v>B-150JOH-W16-150 gm White Johnson Jar</v>
      </c>
      <c r="M452" s="103">
        <f t="shared" si="2"/>
        <v>12400</v>
      </c>
      <c r="N452" s="102" t="str">
        <f t="shared" si="3"/>
        <v>wk </v>
      </c>
    </row>
    <row r="453" ht="12.75" customHeight="1">
      <c r="A453" s="15" t="s">
        <v>4866</v>
      </c>
      <c r="B453" s="15" t="s">
        <v>3123</v>
      </c>
      <c r="C453" s="15" t="s">
        <v>4321</v>
      </c>
      <c r="D453" s="15" t="s">
        <v>4535</v>
      </c>
      <c r="E453" s="15" t="s">
        <v>5609</v>
      </c>
      <c r="F453" s="15" t="s">
        <v>4937</v>
      </c>
      <c r="G453" s="15" t="s">
        <v>5485</v>
      </c>
      <c r="H453" s="15" t="s">
        <v>5610</v>
      </c>
      <c r="I453" s="15" t="s">
        <v>4327</v>
      </c>
      <c r="J453" s="15" t="s">
        <v>4359</v>
      </c>
      <c r="K453" s="15"/>
      <c r="L453" s="103" t="str">
        <f t="shared" si="1"/>
        <v>B-150JOH-W16-150 gm White Johnson Jar</v>
      </c>
      <c r="M453" s="103">
        <f t="shared" si="2"/>
        <v>9200</v>
      </c>
      <c r="N453" s="102" t="str">
        <f t="shared" si="3"/>
        <v>wk </v>
      </c>
    </row>
    <row r="454" ht="12.75" customHeight="1">
      <c r="A454" s="15" t="s">
        <v>4878</v>
      </c>
      <c r="B454" s="15" t="s">
        <v>3123</v>
      </c>
      <c r="C454" s="15" t="s">
        <v>4321</v>
      </c>
      <c r="D454" s="15" t="s">
        <v>5611</v>
      </c>
      <c r="E454" s="15" t="s">
        <v>5612</v>
      </c>
      <c r="F454" s="15" t="s">
        <v>4937</v>
      </c>
      <c r="G454" s="15" t="s">
        <v>5613</v>
      </c>
      <c r="H454" s="15" t="s">
        <v>5614</v>
      </c>
      <c r="I454" s="15" t="s">
        <v>4327</v>
      </c>
      <c r="J454" s="15" t="s">
        <v>4359</v>
      </c>
      <c r="K454" s="15"/>
      <c r="L454" s="103" t="str">
        <f t="shared" si="1"/>
        <v>B-150JOH-W16-150 gm White Johnson Jar</v>
      </c>
      <c r="M454" s="103">
        <f t="shared" si="2"/>
        <v>22400</v>
      </c>
      <c r="N454" s="102" t="str">
        <f t="shared" si="3"/>
        <v>wk </v>
      </c>
    </row>
    <row r="455" ht="12.75" customHeight="1">
      <c r="A455" s="15" t="s">
        <v>5615</v>
      </c>
      <c r="B455" s="15" t="s">
        <v>3123</v>
      </c>
      <c r="C455" s="15" t="s">
        <v>4321</v>
      </c>
      <c r="D455" s="15" t="s">
        <v>4374</v>
      </c>
      <c r="E455" s="15" t="s">
        <v>5616</v>
      </c>
      <c r="F455" s="15" t="s">
        <v>4937</v>
      </c>
      <c r="G455" s="15" t="s">
        <v>5505</v>
      </c>
      <c r="H455" s="15" t="s">
        <v>5595</v>
      </c>
      <c r="I455" s="15" t="s">
        <v>4327</v>
      </c>
      <c r="J455" s="15" t="s">
        <v>4359</v>
      </c>
      <c r="K455" s="15"/>
      <c r="L455" s="103" t="str">
        <f t="shared" si="1"/>
        <v>B-150JOH-W16-150 gm White Johnson Jar</v>
      </c>
      <c r="M455" s="103">
        <f t="shared" si="2"/>
        <v>4800</v>
      </c>
      <c r="N455" s="102" t="str">
        <f t="shared" si="3"/>
        <v>wk </v>
      </c>
    </row>
    <row r="456" ht="12.75" customHeight="1">
      <c r="A456" s="15" t="s">
        <v>4884</v>
      </c>
      <c r="B456" s="15" t="s">
        <v>3123</v>
      </c>
      <c r="C456" s="15" t="s">
        <v>4321</v>
      </c>
      <c r="D456" s="15" t="s">
        <v>4535</v>
      </c>
      <c r="E456" s="15" t="s">
        <v>5617</v>
      </c>
      <c r="F456" s="15" t="s">
        <v>4937</v>
      </c>
      <c r="G456" s="15" t="s">
        <v>5485</v>
      </c>
      <c r="H456" s="15" t="s">
        <v>5610</v>
      </c>
      <c r="I456" s="15" t="s">
        <v>4327</v>
      </c>
      <c r="J456" s="15" t="s">
        <v>4359</v>
      </c>
      <c r="K456" s="15"/>
      <c r="L456" s="103" t="str">
        <f t="shared" si="1"/>
        <v>B-150JOH-W16-150 gm White Johnson Jar</v>
      </c>
      <c r="M456" s="103">
        <f t="shared" si="2"/>
        <v>9200</v>
      </c>
      <c r="N456" s="102" t="str">
        <f t="shared" si="3"/>
        <v>wk 2</v>
      </c>
    </row>
    <row r="457" ht="12.75" customHeight="1">
      <c r="A457" s="15" t="s">
        <v>5618</v>
      </c>
      <c r="B457" s="15" t="s">
        <v>2849</v>
      </c>
      <c r="C457" s="15" t="s">
        <v>3146</v>
      </c>
      <c r="D457" s="15" t="s">
        <v>3145</v>
      </c>
      <c r="E457" s="15"/>
      <c r="F457" s="15" t="s">
        <v>4308</v>
      </c>
      <c r="G457" s="15" t="s">
        <v>4352</v>
      </c>
      <c r="H457" s="15" t="s">
        <v>3149</v>
      </c>
      <c r="I457" s="15" t="s">
        <v>3177</v>
      </c>
      <c r="J457" s="15"/>
      <c r="K457" s="15"/>
      <c r="L457" s="103" t="str">
        <f t="shared" si="1"/>
        <v>B-150SRV-PW16-150 ml Servechemn Pearly White Lotion Bottle</v>
      </c>
      <c r="M457" s="103">
        <f t="shared" si="2"/>
        <v>0</v>
      </c>
      <c r="N457" s="102" t="str">
        <f t="shared" si="3"/>
        <v>wk </v>
      </c>
    </row>
    <row r="458" ht="12.75" customHeight="1">
      <c r="A458" s="15" t="s">
        <v>4625</v>
      </c>
      <c r="B458" s="15" t="s">
        <v>3123</v>
      </c>
      <c r="C458" s="15" t="s">
        <v>4321</v>
      </c>
      <c r="D458" s="15" t="s">
        <v>3641</v>
      </c>
      <c r="E458" s="15" t="s">
        <v>5619</v>
      </c>
      <c r="F458" s="15" t="s">
        <v>5620</v>
      </c>
      <c r="G458" s="15" t="s">
        <v>5621</v>
      </c>
      <c r="H458" s="15" t="s">
        <v>5622</v>
      </c>
      <c r="I458" s="15" t="s">
        <v>4327</v>
      </c>
      <c r="J458" s="15" t="s">
        <v>4359</v>
      </c>
      <c r="K458" s="15"/>
      <c r="L458" s="103" t="str">
        <f t="shared" si="1"/>
        <v>B-150SRV-PW16-150 ml Servechemn Pearly White Lotion Bottle</v>
      </c>
      <c r="M458" s="103">
        <f t="shared" si="2"/>
        <v>5000</v>
      </c>
      <c r="N458" s="102" t="str">
        <f t="shared" si="3"/>
        <v>wk 23</v>
      </c>
    </row>
    <row r="459" ht="12.75" customHeight="1">
      <c r="A459" s="15" t="s">
        <v>4758</v>
      </c>
      <c r="B459" s="15" t="s">
        <v>3123</v>
      </c>
      <c r="C459" s="15" t="s">
        <v>4321</v>
      </c>
      <c r="D459" s="15" t="s">
        <v>3641</v>
      </c>
      <c r="E459" s="15" t="s">
        <v>5623</v>
      </c>
      <c r="F459" s="15" t="s">
        <v>5620</v>
      </c>
      <c r="G459" s="15" t="s">
        <v>5621</v>
      </c>
      <c r="H459" s="15" t="s">
        <v>5624</v>
      </c>
      <c r="I459" s="15" t="s">
        <v>4327</v>
      </c>
      <c r="J459" s="15" t="s">
        <v>4345</v>
      </c>
      <c r="K459" s="15"/>
      <c r="L459" s="103" t="str">
        <f t="shared" si="1"/>
        <v>B-150SRV-PW16-150 ml Servechemn Pearly White Lotion Bottle</v>
      </c>
      <c r="M459" s="103">
        <f t="shared" si="2"/>
        <v>5000</v>
      </c>
      <c r="N459" s="102" t="str">
        <f t="shared" si="3"/>
        <v>wk 10</v>
      </c>
    </row>
    <row r="460" ht="12.75" customHeight="1">
      <c r="A460" s="15" t="s">
        <v>5625</v>
      </c>
      <c r="B460" s="15" t="s">
        <v>2849</v>
      </c>
      <c r="C460" s="15" t="s">
        <v>3146</v>
      </c>
      <c r="D460" s="15" t="s">
        <v>3145</v>
      </c>
      <c r="E460" s="15"/>
      <c r="F460" s="15" t="s">
        <v>4308</v>
      </c>
      <c r="G460" s="15" t="s">
        <v>4352</v>
      </c>
      <c r="H460" s="15" t="s">
        <v>3149</v>
      </c>
      <c r="I460" s="15" t="s">
        <v>3149</v>
      </c>
      <c r="J460" s="15"/>
      <c r="K460" s="15"/>
      <c r="L460" s="103" t="str">
        <f t="shared" si="1"/>
        <v>B-1GFRY-Y66-1 Ltr. Golden Fry Yellow Jerrican</v>
      </c>
      <c r="M460" s="103">
        <f t="shared" si="2"/>
        <v>0</v>
      </c>
      <c r="N460" s="102" t="str">
        <f t="shared" si="3"/>
        <v>wk </v>
      </c>
    </row>
    <row r="461" ht="12.75" customHeight="1">
      <c r="A461" s="15" t="s">
        <v>4480</v>
      </c>
      <c r="B461" s="15" t="s">
        <v>3123</v>
      </c>
      <c r="C461" s="15" t="s">
        <v>4321</v>
      </c>
      <c r="D461" s="15" t="s">
        <v>3320</v>
      </c>
      <c r="E461" s="15" t="s">
        <v>5626</v>
      </c>
      <c r="F461" s="15" t="s">
        <v>5627</v>
      </c>
      <c r="G461" s="15" t="s">
        <v>5628</v>
      </c>
      <c r="H461" s="15" t="s">
        <v>5629</v>
      </c>
      <c r="I461" s="15" t="s">
        <v>4327</v>
      </c>
      <c r="J461" s="15" t="s">
        <v>4367</v>
      </c>
      <c r="K461" s="15"/>
      <c r="L461" s="103" t="str">
        <f t="shared" si="1"/>
        <v>B-1GFRY-Y66-1 Ltr. Golden Fry Yellow Jerrican</v>
      </c>
      <c r="M461" s="103">
        <f t="shared" si="2"/>
        <v>400</v>
      </c>
      <c r="N461" s="102" t="str">
        <f t="shared" si="3"/>
        <v>wk 45</v>
      </c>
    </row>
    <row r="462" ht="12.75" customHeight="1">
      <c r="A462" s="15" t="s">
        <v>5630</v>
      </c>
      <c r="B462" s="15" t="s">
        <v>2849</v>
      </c>
      <c r="C462" s="15" t="s">
        <v>3146</v>
      </c>
      <c r="D462" s="15" t="s">
        <v>3145</v>
      </c>
      <c r="E462" s="15"/>
      <c r="F462" s="15" t="s">
        <v>4308</v>
      </c>
      <c r="G462" s="15" t="s">
        <v>4352</v>
      </c>
      <c r="H462" s="15" t="s">
        <v>3149</v>
      </c>
      <c r="I462" s="15"/>
      <c r="J462" s="15"/>
      <c r="K462" s="15"/>
      <c r="L462" s="103" t="str">
        <f t="shared" si="1"/>
        <v>B-1GFRY-Y70-New 1 Ltr. Golden Fry Yellow Jerrican</v>
      </c>
      <c r="M462" s="103">
        <f t="shared" si="2"/>
        <v>0</v>
      </c>
      <c r="N462" s="102" t="str">
        <f t="shared" si="3"/>
        <v>wk </v>
      </c>
    </row>
    <row r="463" ht="12.75" customHeight="1">
      <c r="A463" s="15" t="s">
        <v>4864</v>
      </c>
      <c r="B463" s="15" t="s">
        <v>3123</v>
      </c>
      <c r="C463" s="15" t="s">
        <v>4321</v>
      </c>
      <c r="D463" s="15" t="s">
        <v>3150</v>
      </c>
      <c r="E463" s="15" t="s">
        <v>5631</v>
      </c>
      <c r="F463" s="15" t="s">
        <v>5627</v>
      </c>
      <c r="G463" s="15" t="s">
        <v>5632</v>
      </c>
      <c r="H463" s="15" t="s">
        <v>5633</v>
      </c>
      <c r="I463" s="15" t="s">
        <v>4327</v>
      </c>
      <c r="J463" s="15" t="s">
        <v>4546</v>
      </c>
      <c r="K463" s="15"/>
      <c r="L463" s="103" t="str">
        <f t="shared" si="1"/>
        <v>B-1GFRY-Y70-New 1 Ltr. Golden Fry Yellow Jerrican</v>
      </c>
      <c r="M463" s="103">
        <f t="shared" si="2"/>
        <v>6000</v>
      </c>
      <c r="N463" s="102" t="str">
        <f t="shared" si="3"/>
        <v>wk </v>
      </c>
    </row>
    <row r="464" ht="12.75" customHeight="1">
      <c r="A464" s="15" t="s">
        <v>4869</v>
      </c>
      <c r="B464" s="15" t="s">
        <v>3123</v>
      </c>
      <c r="C464" s="15" t="s">
        <v>4321</v>
      </c>
      <c r="D464" s="15" t="s">
        <v>4374</v>
      </c>
      <c r="E464" s="15" t="s">
        <v>5634</v>
      </c>
      <c r="F464" s="15" t="s">
        <v>5627</v>
      </c>
      <c r="G464" s="15" t="s">
        <v>5635</v>
      </c>
      <c r="H464" s="15" t="s">
        <v>5636</v>
      </c>
      <c r="I464" s="15" t="s">
        <v>4327</v>
      </c>
      <c r="J464" s="15" t="s">
        <v>4546</v>
      </c>
      <c r="K464" s="15"/>
      <c r="L464" s="103" t="str">
        <f t="shared" si="1"/>
        <v>B-1GFRY-Y70-New 1 Ltr. Golden Fry Yellow Jerrican</v>
      </c>
      <c r="M464" s="103">
        <f t="shared" si="2"/>
        <v>4800</v>
      </c>
      <c r="N464" s="102" t="str">
        <f t="shared" si="3"/>
        <v>wk </v>
      </c>
    </row>
    <row r="465" ht="12.75" customHeight="1">
      <c r="A465" s="15" t="s">
        <v>5637</v>
      </c>
      <c r="B465" s="15" t="s">
        <v>2849</v>
      </c>
      <c r="C465" s="15" t="s">
        <v>3146</v>
      </c>
      <c r="D465" s="15" t="s">
        <v>3145</v>
      </c>
      <c r="E465" s="15"/>
      <c r="F465" s="15" t="s">
        <v>4308</v>
      </c>
      <c r="G465" s="15" t="s">
        <v>4352</v>
      </c>
      <c r="H465" s="15" t="s">
        <v>3149</v>
      </c>
      <c r="I465" s="15" t="s">
        <v>3177</v>
      </c>
      <c r="J465" s="15"/>
      <c r="K465" s="15"/>
      <c r="L465" s="103" t="str">
        <f t="shared" si="1"/>
        <v>B-1LMOV-PK60-1Ltr Pink Divine Bottle</v>
      </c>
      <c r="M465" s="103">
        <f t="shared" si="2"/>
        <v>0</v>
      </c>
      <c r="N465" s="102" t="str">
        <f t="shared" si="3"/>
        <v>wk </v>
      </c>
    </row>
    <row r="466" ht="12.75" customHeight="1">
      <c r="A466" s="15" t="s">
        <v>4846</v>
      </c>
      <c r="B466" s="15" t="s">
        <v>3128</v>
      </c>
      <c r="C466" s="15" t="s">
        <v>4321</v>
      </c>
      <c r="D466" s="15" t="s">
        <v>5638</v>
      </c>
      <c r="E466" s="15" t="s">
        <v>3004</v>
      </c>
      <c r="F466" s="15" t="s">
        <v>5042</v>
      </c>
      <c r="G466" s="15" t="s">
        <v>5639</v>
      </c>
      <c r="H466" s="15" t="s">
        <v>5640</v>
      </c>
      <c r="I466" s="15" t="s">
        <v>5045</v>
      </c>
      <c r="J466" s="15" t="s">
        <v>4359</v>
      </c>
      <c r="K466" s="15"/>
      <c r="L466" s="103" t="str">
        <f t="shared" si="1"/>
        <v>B-1LMOV-PK60-1Ltr Pink Divine Bottle</v>
      </c>
      <c r="M466" s="103">
        <f t="shared" si="2"/>
        <v>5400</v>
      </c>
      <c r="N466" s="102" t="str">
        <f t="shared" si="3"/>
        <v>wk </v>
      </c>
    </row>
    <row r="467" ht="12.75" customHeight="1">
      <c r="A467" s="15" t="s">
        <v>5641</v>
      </c>
      <c r="B467" s="15" t="s">
        <v>2849</v>
      </c>
      <c r="C467" s="15" t="s">
        <v>3146</v>
      </c>
      <c r="D467" s="15" t="s">
        <v>3145</v>
      </c>
      <c r="E467" s="15"/>
      <c r="F467" s="15" t="s">
        <v>4308</v>
      </c>
      <c r="G467" s="15" t="s">
        <v>4352</v>
      </c>
      <c r="H467" s="15" t="s">
        <v>3149</v>
      </c>
      <c r="I467" s="15" t="s">
        <v>3161</v>
      </c>
      <c r="J467" s="15"/>
      <c r="K467" s="15"/>
      <c r="L467" s="103" t="str">
        <f t="shared" si="1"/>
        <v>B-1LMOV-W60-1Ltr White  Divine Bottle</v>
      </c>
      <c r="M467" s="103">
        <f t="shared" si="2"/>
        <v>0</v>
      </c>
      <c r="N467" s="102" t="str">
        <f t="shared" si="3"/>
        <v>wk </v>
      </c>
    </row>
    <row r="468" ht="12.75" customHeight="1">
      <c r="A468" s="15" t="s">
        <v>4846</v>
      </c>
      <c r="B468" s="15" t="s">
        <v>3128</v>
      </c>
      <c r="C468" s="15" t="s">
        <v>4321</v>
      </c>
      <c r="D468" s="15" t="s">
        <v>5642</v>
      </c>
      <c r="E468" s="15" t="s">
        <v>5643</v>
      </c>
      <c r="F468" s="15" t="s">
        <v>5042</v>
      </c>
      <c r="G468" s="15" t="s">
        <v>5644</v>
      </c>
      <c r="H468" s="15" t="s">
        <v>5645</v>
      </c>
      <c r="I468" s="15" t="s">
        <v>5045</v>
      </c>
      <c r="J468" s="15" t="s">
        <v>4359</v>
      </c>
      <c r="K468" s="15"/>
      <c r="L468" s="103" t="str">
        <f t="shared" si="1"/>
        <v>B-1LMOV-W60-1Ltr White  Divine Bottle</v>
      </c>
      <c r="M468" s="103">
        <f t="shared" si="2"/>
        <v>14000</v>
      </c>
      <c r="N468" s="102" t="str">
        <f t="shared" si="3"/>
        <v>wk </v>
      </c>
    </row>
    <row r="469" ht="12.75" customHeight="1">
      <c r="A469" s="15" t="s">
        <v>5646</v>
      </c>
      <c r="B469" s="15" t="s">
        <v>2849</v>
      </c>
      <c r="C469" s="15" t="s">
        <v>3146</v>
      </c>
      <c r="D469" s="15" t="s">
        <v>3145</v>
      </c>
      <c r="E469" s="15"/>
      <c r="F469" s="15" t="s">
        <v>4308</v>
      </c>
      <c r="G469" s="15" t="s">
        <v>5647</v>
      </c>
      <c r="H469" s="15" t="s">
        <v>3149</v>
      </c>
      <c r="I469" s="15" t="s">
        <v>3149</v>
      </c>
      <c r="J469" s="15"/>
      <c r="K469" s="15"/>
      <c r="L469" s="103" t="str">
        <f t="shared" si="1"/>
        <v>B-1LTROILZONE-BK75-1Ltr Black OilZone Bottle</v>
      </c>
      <c r="M469" s="103">
        <f t="shared" si="2"/>
        <v>0</v>
      </c>
      <c r="N469" s="102" t="str">
        <f t="shared" si="3"/>
        <v>wk </v>
      </c>
    </row>
    <row r="470" ht="12.75" customHeight="1">
      <c r="A470" s="15" t="s">
        <v>4361</v>
      </c>
      <c r="B470" s="15" t="s">
        <v>3123</v>
      </c>
      <c r="C470" s="15" t="s">
        <v>4321</v>
      </c>
      <c r="D470" s="15" t="s">
        <v>5648</v>
      </c>
      <c r="E470" s="15" t="s">
        <v>5649</v>
      </c>
      <c r="F470" s="15" t="s">
        <v>5650</v>
      </c>
      <c r="G470" s="15" t="s">
        <v>5651</v>
      </c>
      <c r="H470" s="15" t="s">
        <v>5652</v>
      </c>
      <c r="I470" s="15" t="s">
        <v>4327</v>
      </c>
      <c r="J470" s="15" t="s">
        <v>5653</v>
      </c>
      <c r="K470" s="15"/>
      <c r="L470" s="103" t="str">
        <f t="shared" si="1"/>
        <v>B-1LTROILZONE-BK75-1Ltr Black OilZone Bottle</v>
      </c>
      <c r="M470" s="103">
        <f t="shared" si="2"/>
        <v>3612</v>
      </c>
      <c r="N470" s="102" t="str">
        <f t="shared" si="3"/>
        <v>wk 5</v>
      </c>
    </row>
    <row r="471" ht="12.75" customHeight="1">
      <c r="A471" s="15" t="s">
        <v>4353</v>
      </c>
      <c r="B471" s="15" t="s">
        <v>3123</v>
      </c>
      <c r="C471" s="15" t="s">
        <v>4321</v>
      </c>
      <c r="D471" s="15" t="s">
        <v>5654</v>
      </c>
      <c r="E471" s="15" t="s">
        <v>5655</v>
      </c>
      <c r="F471" s="15" t="s">
        <v>5650</v>
      </c>
      <c r="G471" s="15" t="s">
        <v>5656</v>
      </c>
      <c r="H471" s="15" t="s">
        <v>5657</v>
      </c>
      <c r="I471" s="15" t="s">
        <v>4327</v>
      </c>
      <c r="J471" s="15" t="s">
        <v>5653</v>
      </c>
      <c r="K471" s="15"/>
      <c r="L471" s="103" t="str">
        <f t="shared" si="1"/>
        <v>B-1LTROILZONE-BK75-1Ltr Black OilZone Bottle</v>
      </c>
      <c r="M471" s="103">
        <f t="shared" si="2"/>
        <v>1092</v>
      </c>
      <c r="N471" s="102" t="str">
        <f t="shared" si="3"/>
        <v>wk 9</v>
      </c>
    </row>
    <row r="472" ht="12.75" customHeight="1">
      <c r="A472" s="15" t="s">
        <v>5658</v>
      </c>
      <c r="B472" s="15" t="s">
        <v>3123</v>
      </c>
      <c r="C472" s="15" t="s">
        <v>4321</v>
      </c>
      <c r="D472" s="15" t="s">
        <v>5659</v>
      </c>
      <c r="E472" s="15" t="s">
        <v>5660</v>
      </c>
      <c r="F472" s="15" t="s">
        <v>5650</v>
      </c>
      <c r="G472" s="15" t="s">
        <v>5661</v>
      </c>
      <c r="H472" s="15" t="s">
        <v>5662</v>
      </c>
      <c r="I472" s="15" t="s">
        <v>4327</v>
      </c>
      <c r="J472" s="15" t="s">
        <v>5653</v>
      </c>
      <c r="K472" s="15"/>
      <c r="L472" s="103" t="str">
        <f t="shared" si="1"/>
        <v>B-1LTROILZONE-BK75-1Ltr Black OilZone Bottle</v>
      </c>
      <c r="M472" s="103">
        <f t="shared" si="2"/>
        <v>3108</v>
      </c>
      <c r="N472" s="102" t="str">
        <f t="shared" si="3"/>
        <v>wk 31</v>
      </c>
    </row>
    <row r="473" ht="12.75" customHeight="1">
      <c r="A473" s="15" t="s">
        <v>5663</v>
      </c>
      <c r="B473" s="15" t="s">
        <v>3123</v>
      </c>
      <c r="C473" s="15" t="s">
        <v>4321</v>
      </c>
      <c r="D473" s="15" t="s">
        <v>5664</v>
      </c>
      <c r="E473" s="15" t="s">
        <v>5665</v>
      </c>
      <c r="F473" s="15" t="s">
        <v>5650</v>
      </c>
      <c r="G473" s="15" t="s">
        <v>5666</v>
      </c>
      <c r="H473" s="15" t="s">
        <v>5667</v>
      </c>
      <c r="I473" s="15" t="s">
        <v>4327</v>
      </c>
      <c r="J473" s="15" t="s">
        <v>5653</v>
      </c>
      <c r="K473" s="15"/>
      <c r="L473" s="103" t="str">
        <f t="shared" si="1"/>
        <v>B-1LTROILZONE-BK75-1Ltr Black OilZone Bottle</v>
      </c>
      <c r="M473" s="103">
        <f t="shared" si="2"/>
        <v>1764</v>
      </c>
      <c r="N473" s="102" t="str">
        <f t="shared" si="3"/>
        <v>wk 36</v>
      </c>
    </row>
    <row r="474" ht="12.75" customHeight="1">
      <c r="A474" s="15" t="s">
        <v>5668</v>
      </c>
      <c r="B474" s="15" t="s">
        <v>3123</v>
      </c>
      <c r="C474" s="15" t="s">
        <v>4321</v>
      </c>
      <c r="D474" s="15" t="s">
        <v>5669</v>
      </c>
      <c r="E474" s="15" t="s">
        <v>5670</v>
      </c>
      <c r="F474" s="15" t="s">
        <v>5650</v>
      </c>
      <c r="G474" s="15" t="s">
        <v>5671</v>
      </c>
      <c r="H474" s="15" t="s">
        <v>5672</v>
      </c>
      <c r="I474" s="15" t="s">
        <v>4327</v>
      </c>
      <c r="J474" s="15" t="s">
        <v>5653</v>
      </c>
      <c r="K474" s="15"/>
      <c r="L474" s="103" t="str">
        <f t="shared" si="1"/>
        <v>B-1LTROILZONE-BK75-1Ltr Black OilZone Bottle</v>
      </c>
      <c r="M474" s="103">
        <f t="shared" si="2"/>
        <v>2772</v>
      </c>
      <c r="N474" s="102" t="str">
        <f t="shared" si="3"/>
        <v>wk 40</v>
      </c>
    </row>
    <row r="475" ht="12.75" customHeight="1">
      <c r="A475" s="15" t="s">
        <v>4368</v>
      </c>
      <c r="B475" s="15" t="s">
        <v>3123</v>
      </c>
      <c r="C475" s="15" t="s">
        <v>4321</v>
      </c>
      <c r="D475" s="15" t="s">
        <v>5673</v>
      </c>
      <c r="E475" s="15" t="s">
        <v>5674</v>
      </c>
      <c r="F475" s="15" t="s">
        <v>5650</v>
      </c>
      <c r="G475" s="15" t="s">
        <v>5675</v>
      </c>
      <c r="H475" s="15" t="s">
        <v>5676</v>
      </c>
      <c r="I475" s="15" t="s">
        <v>4327</v>
      </c>
      <c r="J475" s="15" t="s">
        <v>5653</v>
      </c>
      <c r="K475" s="15"/>
      <c r="L475" s="103" t="str">
        <f t="shared" si="1"/>
        <v>B-1LTROILZONE-BK75-1Ltr Black OilZone Bottle</v>
      </c>
      <c r="M475" s="103">
        <f t="shared" si="2"/>
        <v>4116</v>
      </c>
      <c r="N475" s="102" t="str">
        <f t="shared" si="3"/>
        <v>wk 49</v>
      </c>
    </row>
    <row r="476" ht="12.75" customHeight="1">
      <c r="A476" s="15" t="s">
        <v>4373</v>
      </c>
      <c r="B476" s="15" t="s">
        <v>3123</v>
      </c>
      <c r="C476" s="15" t="s">
        <v>4321</v>
      </c>
      <c r="D476" s="15" t="s">
        <v>3772</v>
      </c>
      <c r="E476" s="15" t="s">
        <v>5677</v>
      </c>
      <c r="F476" s="15" t="s">
        <v>5650</v>
      </c>
      <c r="G476" s="15" t="s">
        <v>5678</v>
      </c>
      <c r="H476" s="15" t="s">
        <v>5679</v>
      </c>
      <c r="I476" s="15" t="s">
        <v>4327</v>
      </c>
      <c r="J476" s="15" t="s">
        <v>5653</v>
      </c>
      <c r="K476" s="15"/>
      <c r="L476" s="103" t="str">
        <f t="shared" si="1"/>
        <v>B-1LTROILZONE-BK75-1Ltr Black OilZone Bottle</v>
      </c>
      <c r="M476" s="103">
        <f t="shared" si="2"/>
        <v>1680</v>
      </c>
      <c r="N476" s="102" t="str">
        <f t="shared" si="3"/>
        <v>wk </v>
      </c>
    </row>
    <row r="477" ht="12.75" customHeight="1">
      <c r="A477" s="15" t="s">
        <v>4378</v>
      </c>
      <c r="B477" s="15" t="s">
        <v>3123</v>
      </c>
      <c r="C477" s="15" t="s">
        <v>4321</v>
      </c>
      <c r="D477" s="15" t="s">
        <v>4036</v>
      </c>
      <c r="E477" s="15" t="s">
        <v>5680</v>
      </c>
      <c r="F477" s="15" t="s">
        <v>5650</v>
      </c>
      <c r="G477" s="15" t="s">
        <v>5681</v>
      </c>
      <c r="H477" s="15" t="s">
        <v>5682</v>
      </c>
      <c r="I477" s="15" t="s">
        <v>4327</v>
      </c>
      <c r="J477" s="15" t="s">
        <v>5653</v>
      </c>
      <c r="K477" s="15"/>
      <c r="L477" s="103" t="str">
        <f t="shared" si="1"/>
        <v>B-1LTROILZONE-BK75-1Ltr Black OilZone Bottle</v>
      </c>
      <c r="M477" s="103">
        <f t="shared" si="2"/>
        <v>168</v>
      </c>
      <c r="N477" s="102" t="str">
        <f t="shared" si="3"/>
        <v>wk </v>
      </c>
    </row>
    <row r="478" ht="12.75" customHeight="1">
      <c r="A478" s="15" t="s">
        <v>4383</v>
      </c>
      <c r="B478" s="15" t="s">
        <v>3123</v>
      </c>
      <c r="C478" s="15" t="s">
        <v>4321</v>
      </c>
      <c r="D478" s="15" t="s">
        <v>5683</v>
      </c>
      <c r="E478" s="15" t="s">
        <v>5684</v>
      </c>
      <c r="F478" s="15" t="s">
        <v>5650</v>
      </c>
      <c r="G478" s="15" t="s">
        <v>5685</v>
      </c>
      <c r="H478" s="15" t="s">
        <v>5686</v>
      </c>
      <c r="I478" s="15" t="s">
        <v>4327</v>
      </c>
      <c r="J478" s="15" t="s">
        <v>5653</v>
      </c>
      <c r="K478" s="15"/>
      <c r="L478" s="103" t="str">
        <f t="shared" si="1"/>
        <v>B-1LTROILZONE-BK75-1Ltr Black OilZone Bottle</v>
      </c>
      <c r="M478" s="103">
        <f t="shared" si="2"/>
        <v>1932</v>
      </c>
      <c r="N478" s="102" t="str">
        <f t="shared" si="3"/>
        <v>wk </v>
      </c>
    </row>
    <row r="479" ht="12.75" customHeight="1">
      <c r="A479" s="15" t="s">
        <v>4387</v>
      </c>
      <c r="B479" s="15" t="s">
        <v>3123</v>
      </c>
      <c r="C479" s="15" t="s">
        <v>4321</v>
      </c>
      <c r="D479" s="15" t="s">
        <v>5664</v>
      </c>
      <c r="E479" s="15" t="s">
        <v>5687</v>
      </c>
      <c r="F479" s="15" t="s">
        <v>5650</v>
      </c>
      <c r="G479" s="15" t="s">
        <v>5666</v>
      </c>
      <c r="H479" s="15" t="s">
        <v>5688</v>
      </c>
      <c r="I479" s="15" t="s">
        <v>4327</v>
      </c>
      <c r="J479" s="15" t="s">
        <v>5653</v>
      </c>
      <c r="K479" s="15"/>
      <c r="L479" s="103" t="str">
        <f t="shared" si="1"/>
        <v>B-1LTROILZONE-BK75-1Ltr Black OilZone Bottle</v>
      </c>
      <c r="M479" s="103">
        <f t="shared" si="2"/>
        <v>1764</v>
      </c>
      <c r="N479" s="102" t="str">
        <f t="shared" si="3"/>
        <v>wk </v>
      </c>
    </row>
    <row r="480" ht="12.75" customHeight="1">
      <c r="A480" s="15" t="s">
        <v>4392</v>
      </c>
      <c r="B480" s="15" t="s">
        <v>3123</v>
      </c>
      <c r="C480" s="15" t="s">
        <v>4321</v>
      </c>
      <c r="D480" s="15" t="s">
        <v>3930</v>
      </c>
      <c r="E480" s="15" t="s">
        <v>5689</v>
      </c>
      <c r="F480" s="15" t="s">
        <v>5650</v>
      </c>
      <c r="G480" s="15" t="s">
        <v>5690</v>
      </c>
      <c r="H480" s="15" t="s">
        <v>5691</v>
      </c>
      <c r="I480" s="15" t="s">
        <v>4327</v>
      </c>
      <c r="J480" s="15" t="s">
        <v>5653</v>
      </c>
      <c r="K480" s="15"/>
      <c r="L480" s="103" t="str">
        <f t="shared" si="1"/>
        <v>B-1LTROILZONE-BK75-1Ltr Black OilZone Bottle</v>
      </c>
      <c r="M480" s="103">
        <f t="shared" si="2"/>
        <v>3360</v>
      </c>
      <c r="N480" s="102" t="str">
        <f t="shared" si="3"/>
        <v>wk </v>
      </c>
    </row>
    <row r="481" ht="12.75" customHeight="1">
      <c r="A481" s="15" t="s">
        <v>4392</v>
      </c>
      <c r="B481" s="15" t="s">
        <v>3123</v>
      </c>
      <c r="C481" s="15" t="s">
        <v>4321</v>
      </c>
      <c r="D481" s="15" t="s">
        <v>5068</v>
      </c>
      <c r="E481" s="15" t="s">
        <v>5692</v>
      </c>
      <c r="F481" s="15" t="s">
        <v>5650</v>
      </c>
      <c r="G481" s="15" t="s">
        <v>5693</v>
      </c>
      <c r="H481" s="15" t="s">
        <v>5694</v>
      </c>
      <c r="I481" s="15" t="s">
        <v>4327</v>
      </c>
      <c r="J481" s="15" t="s">
        <v>5653</v>
      </c>
      <c r="K481" s="15"/>
      <c r="L481" s="103" t="str">
        <f t="shared" si="1"/>
        <v>B-1LTROILZONE-BK75-1Ltr Black OilZone Bottle</v>
      </c>
      <c r="M481" s="103">
        <f t="shared" si="2"/>
        <v>5544</v>
      </c>
      <c r="N481" s="102" t="str">
        <f t="shared" si="3"/>
        <v>wk </v>
      </c>
    </row>
    <row r="482" ht="12.75" customHeight="1">
      <c r="A482" s="15" t="s">
        <v>5323</v>
      </c>
      <c r="B482" s="15" t="s">
        <v>3123</v>
      </c>
      <c r="C482" s="15" t="s">
        <v>4321</v>
      </c>
      <c r="D482" s="15" t="s">
        <v>5695</v>
      </c>
      <c r="E482" s="15" t="s">
        <v>5696</v>
      </c>
      <c r="F482" s="15" t="s">
        <v>5650</v>
      </c>
      <c r="G482" s="15" t="s">
        <v>5697</v>
      </c>
      <c r="H482" s="15" t="s">
        <v>5698</v>
      </c>
      <c r="I482" s="15" t="s">
        <v>4327</v>
      </c>
      <c r="J482" s="15" t="s">
        <v>5653</v>
      </c>
      <c r="K482" s="15"/>
      <c r="L482" s="103" t="str">
        <f t="shared" si="1"/>
        <v>B-1LTROILZONE-BK75-1Ltr Black OilZone Bottle</v>
      </c>
      <c r="M482" s="103">
        <f t="shared" si="2"/>
        <v>924</v>
      </c>
      <c r="N482" s="102" t="str">
        <f t="shared" si="3"/>
        <v>wk </v>
      </c>
    </row>
    <row r="483" ht="12.75" customHeight="1">
      <c r="A483" s="15" t="s">
        <v>4397</v>
      </c>
      <c r="B483" s="15" t="s">
        <v>3123</v>
      </c>
      <c r="C483" s="15" t="s">
        <v>4321</v>
      </c>
      <c r="D483" s="15" t="s">
        <v>5699</v>
      </c>
      <c r="E483" s="15" t="s">
        <v>5700</v>
      </c>
      <c r="F483" s="15" t="s">
        <v>5650</v>
      </c>
      <c r="G483" s="15" t="s">
        <v>5701</v>
      </c>
      <c r="H483" s="15" t="s">
        <v>5702</v>
      </c>
      <c r="I483" s="15" t="s">
        <v>4327</v>
      </c>
      <c r="J483" s="15" t="s">
        <v>5653</v>
      </c>
      <c r="K483" s="15"/>
      <c r="L483" s="103" t="str">
        <f t="shared" si="1"/>
        <v>B-1LTROILZONE-BK75-1Ltr Black OilZone Bottle</v>
      </c>
      <c r="M483" s="103">
        <f t="shared" si="2"/>
        <v>1176</v>
      </c>
      <c r="N483" s="102" t="str">
        <f t="shared" si="3"/>
        <v>wk </v>
      </c>
    </row>
    <row r="484" ht="12.75" customHeight="1">
      <c r="A484" s="15" t="s">
        <v>4320</v>
      </c>
      <c r="B484" s="15" t="s">
        <v>3123</v>
      </c>
      <c r="C484" s="15" t="s">
        <v>4321</v>
      </c>
      <c r="D484" s="15" t="s">
        <v>5703</v>
      </c>
      <c r="E484" s="15" t="s">
        <v>5704</v>
      </c>
      <c r="F484" s="15" t="s">
        <v>5650</v>
      </c>
      <c r="G484" s="15" t="s">
        <v>5705</v>
      </c>
      <c r="H484" s="15" t="s">
        <v>5706</v>
      </c>
      <c r="I484" s="15" t="s">
        <v>4327</v>
      </c>
      <c r="J484" s="15" t="s">
        <v>5653</v>
      </c>
      <c r="K484" s="15"/>
      <c r="L484" s="103" t="str">
        <f t="shared" si="1"/>
        <v>B-1LTROILZONE-BK75-1Ltr Black OilZone Bottle</v>
      </c>
      <c r="M484" s="103">
        <f t="shared" si="2"/>
        <v>420</v>
      </c>
      <c r="N484" s="102" t="str">
        <f t="shared" si="3"/>
        <v>wk </v>
      </c>
    </row>
    <row r="485" ht="12.75" customHeight="1">
      <c r="A485" s="15" t="s">
        <v>4405</v>
      </c>
      <c r="B485" s="15" t="s">
        <v>3123</v>
      </c>
      <c r="C485" s="15" t="s">
        <v>4321</v>
      </c>
      <c r="D485" s="15" t="s">
        <v>5707</v>
      </c>
      <c r="E485" s="15" t="s">
        <v>5708</v>
      </c>
      <c r="F485" s="15" t="s">
        <v>5650</v>
      </c>
      <c r="G485" s="15" t="s">
        <v>5709</v>
      </c>
      <c r="H485" s="15" t="s">
        <v>5710</v>
      </c>
      <c r="I485" s="15" t="s">
        <v>4327</v>
      </c>
      <c r="J485" s="15" t="s">
        <v>5653</v>
      </c>
      <c r="K485" s="15"/>
      <c r="L485" s="103" t="str">
        <f t="shared" si="1"/>
        <v>B-1LTROILZONE-BK75-1Ltr Black OilZone Bottle</v>
      </c>
      <c r="M485" s="103">
        <f t="shared" si="2"/>
        <v>672</v>
      </c>
      <c r="N485" s="102" t="str">
        <f t="shared" si="3"/>
        <v>wk </v>
      </c>
    </row>
    <row r="486" ht="12.75" customHeight="1">
      <c r="A486" s="15" t="s">
        <v>4407</v>
      </c>
      <c r="B486" s="15" t="s">
        <v>3123</v>
      </c>
      <c r="C486" s="15" t="s">
        <v>4321</v>
      </c>
      <c r="D486" s="15" t="s">
        <v>5711</v>
      </c>
      <c r="E486" s="15" t="s">
        <v>5712</v>
      </c>
      <c r="F486" s="15" t="s">
        <v>5650</v>
      </c>
      <c r="G486" s="15" t="s">
        <v>5713</v>
      </c>
      <c r="H486" s="15" t="s">
        <v>5714</v>
      </c>
      <c r="I486" s="15" t="s">
        <v>4327</v>
      </c>
      <c r="J486" s="15" t="s">
        <v>5653</v>
      </c>
      <c r="K486" s="15"/>
      <c r="L486" s="103" t="str">
        <f t="shared" si="1"/>
        <v>B-1LTROILZONE-BK75-1Ltr Black OilZone Bottle</v>
      </c>
      <c r="M486" s="103">
        <f t="shared" si="2"/>
        <v>5292</v>
      </c>
      <c r="N486" s="102" t="str">
        <f t="shared" si="3"/>
        <v>wk </v>
      </c>
    </row>
    <row r="487" ht="12.75" customHeight="1">
      <c r="A487" s="15" t="s">
        <v>4412</v>
      </c>
      <c r="B487" s="15" t="s">
        <v>3123</v>
      </c>
      <c r="C487" s="15" t="s">
        <v>4321</v>
      </c>
      <c r="D487" s="15" t="s">
        <v>3812</v>
      </c>
      <c r="E487" s="15" t="s">
        <v>5715</v>
      </c>
      <c r="F487" s="15" t="s">
        <v>5650</v>
      </c>
      <c r="G487" s="15" t="s">
        <v>5716</v>
      </c>
      <c r="H487" s="15" t="s">
        <v>5717</v>
      </c>
      <c r="I487" s="15" t="s">
        <v>4327</v>
      </c>
      <c r="J487" s="15" t="s">
        <v>5653</v>
      </c>
      <c r="K487" s="15"/>
      <c r="L487" s="103" t="str">
        <f t="shared" si="1"/>
        <v>B-1LTROILZONE-BK75-1Ltr Black OilZone Bottle</v>
      </c>
      <c r="M487" s="103">
        <f t="shared" si="2"/>
        <v>3024</v>
      </c>
      <c r="N487" s="102" t="str">
        <f t="shared" si="3"/>
        <v>wk </v>
      </c>
    </row>
    <row r="488" ht="12.75" customHeight="1">
      <c r="A488" s="15" t="s">
        <v>4416</v>
      </c>
      <c r="B488" s="15" t="s">
        <v>3123</v>
      </c>
      <c r="C488" s="15" t="s">
        <v>4321</v>
      </c>
      <c r="D488" s="15" t="s">
        <v>5718</v>
      </c>
      <c r="E488" s="15" t="s">
        <v>5719</v>
      </c>
      <c r="F488" s="15" t="s">
        <v>5650</v>
      </c>
      <c r="G488" s="15" t="s">
        <v>5720</v>
      </c>
      <c r="H488" s="15" t="s">
        <v>5721</v>
      </c>
      <c r="I488" s="15" t="s">
        <v>4327</v>
      </c>
      <c r="J488" s="15" t="s">
        <v>5653</v>
      </c>
      <c r="K488" s="15"/>
      <c r="L488" s="103" t="str">
        <f t="shared" si="1"/>
        <v>B-1LTROILZONE-BK75-1Ltr Black OilZone Bottle</v>
      </c>
      <c r="M488" s="103">
        <f t="shared" si="2"/>
        <v>2352</v>
      </c>
      <c r="N488" s="102" t="str">
        <f t="shared" si="3"/>
        <v>wk </v>
      </c>
    </row>
    <row r="489" ht="12.75" customHeight="1">
      <c r="A489" s="15" t="s">
        <v>5722</v>
      </c>
      <c r="B489" s="15" t="s">
        <v>3123</v>
      </c>
      <c r="C489" s="15" t="s">
        <v>4321</v>
      </c>
      <c r="D489" s="15" t="s">
        <v>5723</v>
      </c>
      <c r="E489" s="15" t="s">
        <v>5724</v>
      </c>
      <c r="F489" s="15" t="s">
        <v>5650</v>
      </c>
      <c r="G489" s="15" t="s">
        <v>5725</v>
      </c>
      <c r="H489" s="15" t="s">
        <v>5726</v>
      </c>
      <c r="I489" s="15" t="s">
        <v>4327</v>
      </c>
      <c r="J489" s="15" t="s">
        <v>5653</v>
      </c>
      <c r="K489" s="15"/>
      <c r="L489" s="103" t="str">
        <f t="shared" si="1"/>
        <v>B-1LTROILZONE-BK75-1Ltr Black OilZone Bottle</v>
      </c>
      <c r="M489" s="103">
        <f t="shared" si="2"/>
        <v>756</v>
      </c>
      <c r="N489" s="102" t="str">
        <f t="shared" si="3"/>
        <v>wk 9</v>
      </c>
    </row>
    <row r="490" ht="12.75" customHeight="1">
      <c r="A490" s="15" t="s">
        <v>4418</v>
      </c>
      <c r="B490" s="15" t="s">
        <v>3123</v>
      </c>
      <c r="C490" s="15" t="s">
        <v>4321</v>
      </c>
      <c r="D490" s="15" t="s">
        <v>4483</v>
      </c>
      <c r="E490" s="15" t="s">
        <v>5727</v>
      </c>
      <c r="F490" s="15" t="s">
        <v>5650</v>
      </c>
      <c r="G490" s="15" t="s">
        <v>5728</v>
      </c>
      <c r="H490" s="15" t="s">
        <v>5729</v>
      </c>
      <c r="I490" s="15" t="s">
        <v>4327</v>
      </c>
      <c r="J490" s="15" t="s">
        <v>5653</v>
      </c>
      <c r="K490" s="15"/>
      <c r="L490" s="103" t="str">
        <f t="shared" si="1"/>
        <v>B-1LTROILZONE-BK75-1Ltr Black OilZone Bottle</v>
      </c>
      <c r="M490" s="103">
        <f t="shared" si="2"/>
        <v>6300</v>
      </c>
      <c r="N490" s="102" t="str">
        <f t="shared" si="3"/>
        <v>wk 36</v>
      </c>
    </row>
    <row r="491" ht="12.75" customHeight="1">
      <c r="A491" s="15" t="s">
        <v>4423</v>
      </c>
      <c r="B491" s="15" t="s">
        <v>3123</v>
      </c>
      <c r="C491" s="15" t="s">
        <v>4321</v>
      </c>
      <c r="D491" s="15" t="s">
        <v>5730</v>
      </c>
      <c r="E491" s="15" t="s">
        <v>5731</v>
      </c>
      <c r="F491" s="15" t="s">
        <v>5650</v>
      </c>
      <c r="G491" s="15" t="s">
        <v>5732</v>
      </c>
      <c r="H491" s="15" t="s">
        <v>5733</v>
      </c>
      <c r="I491" s="15" t="s">
        <v>4327</v>
      </c>
      <c r="J491" s="15" t="s">
        <v>5653</v>
      </c>
      <c r="K491" s="15"/>
      <c r="L491" s="103" t="str">
        <f t="shared" si="1"/>
        <v>B-1LTROILZONE-BK75-1Ltr Black OilZone Bottle</v>
      </c>
      <c r="M491" s="103">
        <f t="shared" si="2"/>
        <v>3192</v>
      </c>
      <c r="N491" s="102" t="str">
        <f t="shared" si="3"/>
        <v>wk 40</v>
      </c>
    </row>
    <row r="492" ht="12.75" customHeight="1">
      <c r="A492" s="15" t="s">
        <v>5067</v>
      </c>
      <c r="B492" s="15" t="s">
        <v>3123</v>
      </c>
      <c r="C492" s="15" t="s">
        <v>4321</v>
      </c>
      <c r="D492" s="15" t="s">
        <v>5734</v>
      </c>
      <c r="E492" s="15" t="s">
        <v>5735</v>
      </c>
      <c r="F492" s="15" t="s">
        <v>5650</v>
      </c>
      <c r="G492" s="15" t="s">
        <v>5736</v>
      </c>
      <c r="H492" s="15" t="s">
        <v>5737</v>
      </c>
      <c r="I492" s="15" t="s">
        <v>4327</v>
      </c>
      <c r="J492" s="15" t="s">
        <v>5653</v>
      </c>
      <c r="K492" s="15"/>
      <c r="L492" s="103" t="str">
        <f t="shared" si="1"/>
        <v>B-1LTROILZONE-BK75-1Ltr Black OilZone Bottle</v>
      </c>
      <c r="M492" s="103">
        <f t="shared" si="2"/>
        <v>1596</v>
      </c>
      <c r="N492" s="102" t="str">
        <f t="shared" si="3"/>
        <v>wk 44</v>
      </c>
    </row>
    <row r="493" ht="12.75" customHeight="1">
      <c r="A493" s="15" t="s">
        <v>4425</v>
      </c>
      <c r="B493" s="15" t="s">
        <v>3123</v>
      </c>
      <c r="C493" s="15" t="s">
        <v>4321</v>
      </c>
      <c r="D493" s="15" t="s">
        <v>5738</v>
      </c>
      <c r="E493" s="15" t="s">
        <v>5739</v>
      </c>
      <c r="F493" s="15" t="s">
        <v>5650</v>
      </c>
      <c r="G493" s="15" t="s">
        <v>5740</v>
      </c>
      <c r="H493" s="15" t="s">
        <v>5741</v>
      </c>
      <c r="I493" s="15" t="s">
        <v>4327</v>
      </c>
      <c r="J493" s="15" t="s">
        <v>5653</v>
      </c>
      <c r="K493" s="15"/>
      <c r="L493" s="103" t="str">
        <f t="shared" si="1"/>
        <v>B-1LTROILZONE-BK75-1Ltr Black OilZone Bottle</v>
      </c>
      <c r="M493" s="103">
        <f t="shared" si="2"/>
        <v>2268</v>
      </c>
      <c r="N493" s="102" t="str">
        <f t="shared" si="3"/>
        <v>wk </v>
      </c>
    </row>
    <row r="494" ht="12.75" customHeight="1">
      <c r="A494" s="15" t="s">
        <v>4567</v>
      </c>
      <c r="B494" s="15" t="s">
        <v>3123</v>
      </c>
      <c r="C494" s="15" t="s">
        <v>4321</v>
      </c>
      <c r="D494" s="15" t="s">
        <v>5742</v>
      </c>
      <c r="E494" s="15" t="s">
        <v>5743</v>
      </c>
      <c r="F494" s="15" t="s">
        <v>5650</v>
      </c>
      <c r="G494" s="15" t="s">
        <v>5744</v>
      </c>
      <c r="H494" s="15" t="s">
        <v>5745</v>
      </c>
      <c r="I494" s="15" t="s">
        <v>4327</v>
      </c>
      <c r="J494" s="15" t="s">
        <v>4359</v>
      </c>
      <c r="K494" s="15"/>
      <c r="L494" s="103" t="str">
        <f t="shared" si="1"/>
        <v>B-1LTROILZONE-BK75-1Ltr Black OilZone Bottle</v>
      </c>
      <c r="M494" s="103">
        <f t="shared" si="2"/>
        <v>8484</v>
      </c>
      <c r="N494" s="102" t="str">
        <f t="shared" si="3"/>
        <v>wk </v>
      </c>
    </row>
    <row r="495" ht="12.75" customHeight="1">
      <c r="A495" s="15" t="s">
        <v>4569</v>
      </c>
      <c r="B495" s="15" t="s">
        <v>3123</v>
      </c>
      <c r="C495" s="15" t="s">
        <v>4321</v>
      </c>
      <c r="D495" s="15" t="s">
        <v>5746</v>
      </c>
      <c r="E495" s="15" t="s">
        <v>5747</v>
      </c>
      <c r="F495" s="15" t="s">
        <v>5650</v>
      </c>
      <c r="G495" s="15" t="s">
        <v>5748</v>
      </c>
      <c r="H495" s="15" t="s">
        <v>5749</v>
      </c>
      <c r="I495" s="15" t="s">
        <v>4327</v>
      </c>
      <c r="J495" s="15" t="s">
        <v>4359</v>
      </c>
      <c r="K495" s="15"/>
      <c r="L495" s="103" t="str">
        <f t="shared" si="1"/>
        <v>B-1LTROILZONE-BK75-1Ltr Black OilZone Bottle</v>
      </c>
      <c r="M495" s="103">
        <f t="shared" si="2"/>
        <v>3276</v>
      </c>
      <c r="N495" s="102" t="str">
        <f t="shared" si="3"/>
        <v>wk </v>
      </c>
    </row>
    <row r="496" ht="12.75" customHeight="1">
      <c r="A496" s="15" t="s">
        <v>4575</v>
      </c>
      <c r="B496" s="15" t="s">
        <v>3123</v>
      </c>
      <c r="C496" s="15" t="s">
        <v>4321</v>
      </c>
      <c r="D496" s="15" t="s">
        <v>5750</v>
      </c>
      <c r="E496" s="15" t="s">
        <v>5751</v>
      </c>
      <c r="F496" s="15" t="s">
        <v>5650</v>
      </c>
      <c r="G496" s="15" t="s">
        <v>5752</v>
      </c>
      <c r="H496" s="15" t="s">
        <v>5753</v>
      </c>
      <c r="I496" s="15" t="s">
        <v>4327</v>
      </c>
      <c r="J496" s="15" t="s">
        <v>4359</v>
      </c>
      <c r="K496" s="15"/>
      <c r="L496" s="103" t="str">
        <f t="shared" si="1"/>
        <v>B-1LTROILZONE-BK75-1Ltr Black OilZone Bottle</v>
      </c>
      <c r="M496" s="103">
        <f t="shared" si="2"/>
        <v>3696</v>
      </c>
      <c r="N496" s="102" t="str">
        <f t="shared" si="3"/>
        <v>wk </v>
      </c>
    </row>
    <row r="497" ht="12.75" customHeight="1">
      <c r="A497" s="15" t="s">
        <v>4579</v>
      </c>
      <c r="B497" s="15" t="s">
        <v>3123</v>
      </c>
      <c r="C497" s="15" t="s">
        <v>4321</v>
      </c>
      <c r="D497" s="15" t="s">
        <v>3784</v>
      </c>
      <c r="E497" s="15" t="s">
        <v>5754</v>
      </c>
      <c r="F497" s="15" t="s">
        <v>5650</v>
      </c>
      <c r="G497" s="15" t="s">
        <v>5755</v>
      </c>
      <c r="H497" s="15" t="s">
        <v>5756</v>
      </c>
      <c r="I497" s="15" t="s">
        <v>4327</v>
      </c>
      <c r="J497" s="15" t="s">
        <v>4359</v>
      </c>
      <c r="K497" s="15"/>
      <c r="L497" s="103" t="str">
        <f t="shared" si="1"/>
        <v>B-1LTROILZONE-BK75-1Ltr Black OilZone Bottle</v>
      </c>
      <c r="M497" s="103">
        <f t="shared" si="2"/>
        <v>4032</v>
      </c>
      <c r="N497" s="102" t="str">
        <f t="shared" si="3"/>
        <v>wk </v>
      </c>
    </row>
    <row r="498" ht="12.75" customHeight="1">
      <c r="A498" s="15" t="s">
        <v>4581</v>
      </c>
      <c r="B498" s="15" t="s">
        <v>3123</v>
      </c>
      <c r="C498" s="15" t="s">
        <v>4321</v>
      </c>
      <c r="D498" s="15" t="s">
        <v>3247</v>
      </c>
      <c r="E498" s="15" t="s">
        <v>5757</v>
      </c>
      <c r="F498" s="15" t="s">
        <v>5650</v>
      </c>
      <c r="G498" s="15" t="s">
        <v>5758</v>
      </c>
      <c r="H498" s="15" t="s">
        <v>5759</v>
      </c>
      <c r="I498" s="15" t="s">
        <v>4327</v>
      </c>
      <c r="J498" s="15" t="s">
        <v>4359</v>
      </c>
      <c r="K498" s="15"/>
      <c r="L498" s="103" t="str">
        <f t="shared" si="1"/>
        <v>B-1LTROILZONE-BK75-1Ltr Black OilZone Bottle</v>
      </c>
      <c r="M498" s="103">
        <f t="shared" si="2"/>
        <v>2100</v>
      </c>
      <c r="N498" s="102" t="str">
        <f t="shared" si="3"/>
        <v>wk </v>
      </c>
    </row>
    <row r="499" ht="12.75" customHeight="1">
      <c r="A499" s="15" t="s">
        <v>4612</v>
      </c>
      <c r="B499" s="15" t="s">
        <v>3123</v>
      </c>
      <c r="C499" s="15" t="s">
        <v>4321</v>
      </c>
      <c r="D499" s="15" t="s">
        <v>5760</v>
      </c>
      <c r="E499" s="15" t="s">
        <v>5761</v>
      </c>
      <c r="F499" s="15" t="s">
        <v>5650</v>
      </c>
      <c r="G499" s="15" t="s">
        <v>5762</v>
      </c>
      <c r="H499" s="15" t="s">
        <v>5763</v>
      </c>
      <c r="I499" s="15" t="s">
        <v>4327</v>
      </c>
      <c r="J499" s="15" t="s">
        <v>4359</v>
      </c>
      <c r="K499" s="15"/>
      <c r="L499" s="103" t="str">
        <f t="shared" si="1"/>
        <v>B-1LTROILZONE-BK75-1Ltr Black OilZone Bottle</v>
      </c>
      <c r="M499" s="103">
        <f t="shared" si="2"/>
        <v>5376</v>
      </c>
      <c r="N499" s="102" t="str">
        <f t="shared" si="3"/>
        <v>wk 10</v>
      </c>
    </row>
    <row r="500" ht="12.75" customHeight="1">
      <c r="A500" s="15" t="s">
        <v>4631</v>
      </c>
      <c r="B500" s="15" t="s">
        <v>3123</v>
      </c>
      <c r="C500" s="15" t="s">
        <v>4321</v>
      </c>
      <c r="D500" s="15" t="s">
        <v>5764</v>
      </c>
      <c r="E500" s="15" t="s">
        <v>5765</v>
      </c>
      <c r="F500" s="15" t="s">
        <v>5650</v>
      </c>
      <c r="G500" s="15" t="s">
        <v>5766</v>
      </c>
      <c r="H500" s="15" t="s">
        <v>5767</v>
      </c>
      <c r="I500" s="15" t="s">
        <v>4327</v>
      </c>
      <c r="J500" s="15" t="s">
        <v>4359</v>
      </c>
      <c r="K500" s="15"/>
      <c r="L500" s="103" t="str">
        <f t="shared" si="1"/>
        <v>B-1LTROILZONE-BK75-1Ltr Black OilZone Bottle</v>
      </c>
      <c r="M500" s="103">
        <f t="shared" si="2"/>
        <v>3864</v>
      </c>
      <c r="N500" s="102" t="str">
        <f t="shared" si="3"/>
        <v>wk 40</v>
      </c>
    </row>
    <row r="501" ht="12.75" customHeight="1">
      <c r="A501" s="15" t="s">
        <v>4636</v>
      </c>
      <c r="B501" s="15" t="s">
        <v>3123</v>
      </c>
      <c r="C501" s="15" t="s">
        <v>4321</v>
      </c>
      <c r="D501" s="15" t="s">
        <v>3772</v>
      </c>
      <c r="E501" s="15" t="s">
        <v>5768</v>
      </c>
      <c r="F501" s="15" t="s">
        <v>5650</v>
      </c>
      <c r="G501" s="15" t="s">
        <v>5678</v>
      </c>
      <c r="H501" s="15" t="s">
        <v>5769</v>
      </c>
      <c r="I501" s="15" t="s">
        <v>4327</v>
      </c>
      <c r="J501" s="15" t="s">
        <v>4359</v>
      </c>
      <c r="K501" s="15"/>
      <c r="L501" s="103" t="str">
        <f t="shared" si="1"/>
        <v>B-1LTROILZONE-BK75-1Ltr Black OilZone Bottle</v>
      </c>
      <c r="M501" s="103">
        <f t="shared" si="2"/>
        <v>1680</v>
      </c>
      <c r="N501" s="102" t="str">
        <f t="shared" si="3"/>
        <v>wk 45</v>
      </c>
    </row>
    <row r="502" ht="12.75" customHeight="1">
      <c r="A502" s="15" t="s">
        <v>4639</v>
      </c>
      <c r="B502" s="15" t="s">
        <v>3123</v>
      </c>
      <c r="C502" s="15" t="s">
        <v>4321</v>
      </c>
      <c r="D502" s="15" t="s">
        <v>5770</v>
      </c>
      <c r="E502" s="15" t="s">
        <v>5771</v>
      </c>
      <c r="F502" s="15" t="s">
        <v>5650</v>
      </c>
      <c r="G502" s="15" t="s">
        <v>5772</v>
      </c>
      <c r="H502" s="15" t="s">
        <v>5773</v>
      </c>
      <c r="I502" s="15" t="s">
        <v>4327</v>
      </c>
      <c r="J502" s="15" t="s">
        <v>4359</v>
      </c>
      <c r="K502" s="15"/>
      <c r="L502" s="103" t="str">
        <f t="shared" si="1"/>
        <v>B-1LTROILZONE-BK75-1Ltr Black OilZone Bottle</v>
      </c>
      <c r="M502" s="103">
        <f t="shared" si="2"/>
        <v>2940</v>
      </c>
      <c r="N502" s="102" t="str">
        <f t="shared" si="3"/>
        <v>wk 49</v>
      </c>
    </row>
    <row r="503" ht="12.75" customHeight="1">
      <c r="A503" s="15" t="s">
        <v>4648</v>
      </c>
      <c r="B503" s="15" t="s">
        <v>3123</v>
      </c>
      <c r="C503" s="15" t="s">
        <v>4321</v>
      </c>
      <c r="D503" s="15" t="s">
        <v>5327</v>
      </c>
      <c r="E503" s="15" t="s">
        <v>5774</v>
      </c>
      <c r="F503" s="15" t="s">
        <v>5650</v>
      </c>
      <c r="G503" s="15" t="s">
        <v>5775</v>
      </c>
      <c r="H503" s="15" t="s">
        <v>5776</v>
      </c>
      <c r="I503" s="15" t="s">
        <v>4327</v>
      </c>
      <c r="J503" s="15" t="s">
        <v>4359</v>
      </c>
      <c r="K503" s="15"/>
      <c r="L503" s="103" t="str">
        <f t="shared" si="1"/>
        <v>B-1LTROILZONE-BK75-1Ltr Black OilZone Bottle</v>
      </c>
      <c r="M503" s="103">
        <f t="shared" si="2"/>
        <v>504</v>
      </c>
      <c r="N503" s="102" t="str">
        <f t="shared" si="3"/>
        <v>wk </v>
      </c>
    </row>
    <row r="504" ht="12.75" customHeight="1">
      <c r="A504" s="15" t="s">
        <v>4703</v>
      </c>
      <c r="B504" s="15" t="s">
        <v>3123</v>
      </c>
      <c r="C504" s="15" t="s">
        <v>4321</v>
      </c>
      <c r="D504" s="15" t="s">
        <v>5777</v>
      </c>
      <c r="E504" s="15" t="s">
        <v>5778</v>
      </c>
      <c r="F504" s="15" t="s">
        <v>5650</v>
      </c>
      <c r="G504" s="15" t="s">
        <v>5779</v>
      </c>
      <c r="H504" s="15" t="s">
        <v>5780</v>
      </c>
      <c r="I504" s="15" t="s">
        <v>4327</v>
      </c>
      <c r="J504" s="15" t="s">
        <v>4359</v>
      </c>
      <c r="K504" s="15"/>
      <c r="L504" s="103" t="str">
        <f t="shared" si="1"/>
        <v>B-1LTROILZONE-BK75-1Ltr Black OilZone Bottle</v>
      </c>
      <c r="M504" s="103">
        <f t="shared" si="2"/>
        <v>2436</v>
      </c>
      <c r="N504" s="102" t="str">
        <f t="shared" si="3"/>
        <v>wk 23</v>
      </c>
    </row>
    <row r="505" ht="12.75" customHeight="1">
      <c r="A505" s="15" t="s">
        <v>4710</v>
      </c>
      <c r="B505" s="15" t="s">
        <v>3123</v>
      </c>
      <c r="C505" s="15" t="s">
        <v>4321</v>
      </c>
      <c r="D505" s="15" t="s">
        <v>5683</v>
      </c>
      <c r="E505" s="15" t="s">
        <v>5781</v>
      </c>
      <c r="F505" s="15" t="s">
        <v>5650</v>
      </c>
      <c r="G505" s="15" t="s">
        <v>5685</v>
      </c>
      <c r="H505" s="15" t="s">
        <v>5782</v>
      </c>
      <c r="I505" s="15" t="s">
        <v>4327</v>
      </c>
      <c r="J505" s="15" t="s">
        <v>4359</v>
      </c>
      <c r="K505" s="15"/>
      <c r="L505" s="103" t="str">
        <f t="shared" si="1"/>
        <v>B-1LTROILZONE-BK75-1Ltr Black OilZone Bottle</v>
      </c>
      <c r="M505" s="103">
        <f t="shared" si="2"/>
        <v>1932</v>
      </c>
      <c r="N505" s="102" t="str">
        <f t="shared" si="3"/>
        <v>wk 32</v>
      </c>
    </row>
    <row r="506" ht="12.75" customHeight="1">
      <c r="A506" s="15" t="s">
        <v>4713</v>
      </c>
      <c r="B506" s="15" t="s">
        <v>3123</v>
      </c>
      <c r="C506" s="15" t="s">
        <v>4321</v>
      </c>
      <c r="D506" s="15" t="s">
        <v>5770</v>
      </c>
      <c r="E506" s="15" t="s">
        <v>5783</v>
      </c>
      <c r="F506" s="15" t="s">
        <v>5650</v>
      </c>
      <c r="G506" s="15" t="s">
        <v>5772</v>
      </c>
      <c r="H506" s="15" t="s">
        <v>5784</v>
      </c>
      <c r="I506" s="15" t="s">
        <v>4327</v>
      </c>
      <c r="J506" s="15" t="s">
        <v>4359</v>
      </c>
      <c r="K506" s="15"/>
      <c r="L506" s="103" t="str">
        <f t="shared" si="1"/>
        <v>B-1LTROILZONE-BK75-1Ltr Black OilZone Bottle</v>
      </c>
      <c r="M506" s="103">
        <f t="shared" si="2"/>
        <v>2940</v>
      </c>
      <c r="N506" s="102" t="str">
        <f t="shared" si="3"/>
        <v>wk 36</v>
      </c>
    </row>
    <row r="507" ht="12.75" customHeight="1">
      <c r="A507" s="15" t="s">
        <v>4838</v>
      </c>
      <c r="B507" s="15" t="s">
        <v>3123</v>
      </c>
      <c r="C507" s="15" t="s">
        <v>4321</v>
      </c>
      <c r="D507" s="15" t="s">
        <v>5785</v>
      </c>
      <c r="E507" s="15" t="s">
        <v>5786</v>
      </c>
      <c r="F507" s="15" t="s">
        <v>5787</v>
      </c>
      <c r="G507" s="15" t="s">
        <v>5788</v>
      </c>
      <c r="H507" s="15" t="s">
        <v>5789</v>
      </c>
      <c r="I507" s="15" t="s">
        <v>4327</v>
      </c>
      <c r="J507" s="15" t="s">
        <v>4359</v>
      </c>
      <c r="K507" s="15"/>
      <c r="L507" s="103" t="str">
        <f t="shared" si="1"/>
        <v>B-1LTROILZONE-BK75-1Ltr Black OilZone Bottle</v>
      </c>
      <c r="M507" s="103">
        <f t="shared" si="2"/>
        <v>7392</v>
      </c>
      <c r="N507" s="102" t="str">
        <f t="shared" si="3"/>
        <v>wk 45</v>
      </c>
    </row>
    <row r="508" ht="12.75" customHeight="1">
      <c r="A508" s="15" t="s">
        <v>4851</v>
      </c>
      <c r="B508" s="15" t="s">
        <v>3123</v>
      </c>
      <c r="C508" s="15" t="s">
        <v>4321</v>
      </c>
      <c r="D508" s="15" t="s">
        <v>3340</v>
      </c>
      <c r="E508" s="15" t="s">
        <v>5790</v>
      </c>
      <c r="F508" s="15" t="s">
        <v>5787</v>
      </c>
      <c r="G508" s="15" t="s">
        <v>5791</v>
      </c>
      <c r="H508" s="15" t="s">
        <v>5792</v>
      </c>
      <c r="I508" s="15" t="s">
        <v>4327</v>
      </c>
      <c r="J508" s="15" t="s">
        <v>4359</v>
      </c>
      <c r="K508" s="15"/>
      <c r="L508" s="103" t="str">
        <f t="shared" si="1"/>
        <v>B-1LTROILZONE-BK75-1Ltr Black OilZone Bottle</v>
      </c>
      <c r="M508" s="103">
        <f t="shared" si="2"/>
        <v>840</v>
      </c>
      <c r="N508" s="102" t="str">
        <f t="shared" si="3"/>
        <v>wk </v>
      </c>
    </row>
    <row r="509" ht="12.75" customHeight="1">
      <c r="A509" s="15" t="s">
        <v>4866</v>
      </c>
      <c r="B509" s="15" t="s">
        <v>3123</v>
      </c>
      <c r="C509" s="15" t="s">
        <v>4321</v>
      </c>
      <c r="D509" s="15" t="s">
        <v>5738</v>
      </c>
      <c r="E509" s="15" t="s">
        <v>5793</v>
      </c>
      <c r="F509" s="15" t="s">
        <v>5787</v>
      </c>
      <c r="G509" s="15" t="s">
        <v>5740</v>
      </c>
      <c r="H509" s="15" t="s">
        <v>5794</v>
      </c>
      <c r="I509" s="15" t="s">
        <v>4327</v>
      </c>
      <c r="J509" s="15" t="s">
        <v>4359</v>
      </c>
      <c r="K509" s="15"/>
      <c r="L509" s="103" t="str">
        <f t="shared" si="1"/>
        <v>B-1LTROILZONE-BK75-1Ltr Black OilZone Bottle</v>
      </c>
      <c r="M509" s="103">
        <f t="shared" si="2"/>
        <v>2268</v>
      </c>
      <c r="N509" s="102" t="str">
        <f t="shared" si="3"/>
        <v>wk </v>
      </c>
    </row>
    <row r="510" ht="12.75" customHeight="1">
      <c r="A510" s="15" t="s">
        <v>4872</v>
      </c>
      <c r="B510" s="15" t="s">
        <v>3123</v>
      </c>
      <c r="C510" s="15" t="s">
        <v>4321</v>
      </c>
      <c r="D510" s="15" t="s">
        <v>5795</v>
      </c>
      <c r="E510" s="15" t="s">
        <v>5796</v>
      </c>
      <c r="F510" s="15" t="s">
        <v>5787</v>
      </c>
      <c r="G510" s="15" t="s">
        <v>5797</v>
      </c>
      <c r="H510" s="15" t="s">
        <v>5798</v>
      </c>
      <c r="I510" s="15" t="s">
        <v>4327</v>
      </c>
      <c r="J510" s="15" t="s">
        <v>4359</v>
      </c>
      <c r="K510" s="15"/>
      <c r="L510" s="103" t="str">
        <f t="shared" si="1"/>
        <v>B-1LTROILZONE-BK75-1Ltr Black OilZone Bottle</v>
      </c>
      <c r="M510" s="103">
        <f t="shared" si="2"/>
        <v>5796</v>
      </c>
      <c r="N510" s="102" t="str">
        <f t="shared" si="3"/>
        <v>wk </v>
      </c>
    </row>
    <row r="511" ht="12.75" customHeight="1">
      <c r="A511" s="15" t="s">
        <v>4875</v>
      </c>
      <c r="B511" s="15" t="s">
        <v>3123</v>
      </c>
      <c r="C511" s="15" t="s">
        <v>4321</v>
      </c>
      <c r="D511" s="15" t="s">
        <v>5799</v>
      </c>
      <c r="E511" s="15" t="s">
        <v>5800</v>
      </c>
      <c r="F511" s="15" t="s">
        <v>5787</v>
      </c>
      <c r="G511" s="15" t="s">
        <v>5801</v>
      </c>
      <c r="H511" s="15" t="s">
        <v>5802</v>
      </c>
      <c r="I511" s="15" t="s">
        <v>4327</v>
      </c>
      <c r="J511" s="15" t="s">
        <v>4359</v>
      </c>
      <c r="K511" s="15"/>
      <c r="L511" s="103" t="str">
        <f t="shared" si="1"/>
        <v>B-1LTROILZONE-BK75-1Ltr Black OilZone Bottle</v>
      </c>
      <c r="M511" s="103">
        <f t="shared" si="2"/>
        <v>6468</v>
      </c>
      <c r="N511" s="102" t="str">
        <f t="shared" si="3"/>
        <v>wk </v>
      </c>
    </row>
    <row r="512" ht="12.75" customHeight="1">
      <c r="A512" s="15" t="s">
        <v>4878</v>
      </c>
      <c r="B512" s="15" t="s">
        <v>3123</v>
      </c>
      <c r="C512" s="15" t="s">
        <v>4321</v>
      </c>
      <c r="D512" s="15" t="s">
        <v>5803</v>
      </c>
      <c r="E512" s="15" t="s">
        <v>5804</v>
      </c>
      <c r="F512" s="15" t="s">
        <v>5787</v>
      </c>
      <c r="G512" s="15" t="s">
        <v>5805</v>
      </c>
      <c r="H512" s="15" t="s">
        <v>5806</v>
      </c>
      <c r="I512" s="15" t="s">
        <v>4327</v>
      </c>
      <c r="J512" s="15" t="s">
        <v>4359</v>
      </c>
      <c r="K512" s="15"/>
      <c r="L512" s="103" t="str">
        <f t="shared" si="1"/>
        <v>B-1LTROILZONE-BK75-1Ltr Black OilZone Bottle</v>
      </c>
      <c r="M512" s="103">
        <f t="shared" si="2"/>
        <v>5964</v>
      </c>
      <c r="N512" s="102" t="str">
        <f t="shared" si="3"/>
        <v>wk </v>
      </c>
    </row>
    <row r="513" ht="12.75" customHeight="1">
      <c r="A513" s="15" t="s">
        <v>5807</v>
      </c>
      <c r="B513" s="15"/>
      <c r="C513" s="15" t="s">
        <v>3146</v>
      </c>
      <c r="D513" s="15" t="s">
        <v>3145</v>
      </c>
      <c r="E513" s="15"/>
      <c r="F513" s="15" t="s">
        <v>4308</v>
      </c>
      <c r="G513" s="15" t="s">
        <v>4352</v>
      </c>
      <c r="H513" s="15" t="s">
        <v>3149</v>
      </c>
      <c r="I513" s="15" t="s">
        <v>3177</v>
      </c>
      <c r="J513" s="15"/>
      <c r="K513" s="15"/>
      <c r="L513" s="103" t="str">
        <f t="shared" si="1"/>
        <v>B-1LVDM-W82-1Ltr Venus Cussons White jerrycan (500006263)</v>
      </c>
      <c r="M513" s="103">
        <f t="shared" si="2"/>
        <v>0</v>
      </c>
      <c r="N513" s="102" t="str">
        <f t="shared" si="3"/>
        <v>wk </v>
      </c>
    </row>
    <row r="514" ht="12.75" customHeight="1">
      <c r="A514" s="15" t="s">
        <v>4423</v>
      </c>
      <c r="B514" s="15" t="s">
        <v>3123</v>
      </c>
      <c r="C514" s="15" t="s">
        <v>4321</v>
      </c>
      <c r="D514" s="15" t="s">
        <v>5808</v>
      </c>
      <c r="E514" s="15" t="s">
        <v>5809</v>
      </c>
      <c r="F514" s="15" t="s">
        <v>5810</v>
      </c>
      <c r="G514" s="15" t="s">
        <v>5811</v>
      </c>
      <c r="H514" s="15" t="s">
        <v>5812</v>
      </c>
      <c r="I514" s="15" t="s">
        <v>4327</v>
      </c>
      <c r="J514" s="15" t="s">
        <v>4359</v>
      </c>
      <c r="K514" s="15"/>
      <c r="L514" s="103" t="str">
        <f t="shared" si="1"/>
        <v>B-1LVDM-W82-1Ltr Venus Cussons White jerrycan (500006263)</v>
      </c>
      <c r="M514" s="103">
        <f t="shared" si="2"/>
        <v>960</v>
      </c>
      <c r="N514" s="102" t="str">
        <f t="shared" si="3"/>
        <v>wk 40</v>
      </c>
    </row>
    <row r="515" ht="12.75" customHeight="1">
      <c r="A515" s="15" t="s">
        <v>5072</v>
      </c>
      <c r="B515" s="15" t="s">
        <v>3123</v>
      </c>
      <c r="C515" s="15" t="s">
        <v>4321</v>
      </c>
      <c r="D515" s="15" t="s">
        <v>5813</v>
      </c>
      <c r="E515" s="15" t="s">
        <v>5814</v>
      </c>
      <c r="F515" s="15" t="s">
        <v>5810</v>
      </c>
      <c r="G515" s="15" t="s">
        <v>5815</v>
      </c>
      <c r="H515" s="15" t="s">
        <v>5816</v>
      </c>
      <c r="I515" s="15" t="s">
        <v>4327</v>
      </c>
      <c r="J515" s="15" t="s">
        <v>4359</v>
      </c>
      <c r="K515" s="15"/>
      <c r="L515" s="103" t="str">
        <f t="shared" si="1"/>
        <v>B-1LVDM-W82-1Ltr Venus Cussons White jerrycan (500006263)</v>
      </c>
      <c r="M515" s="103">
        <f t="shared" si="2"/>
        <v>912</v>
      </c>
      <c r="N515" s="102" t="str">
        <f t="shared" si="3"/>
        <v>wk 49</v>
      </c>
    </row>
    <row r="516" ht="12.75" customHeight="1">
      <c r="A516" s="15" t="s">
        <v>4642</v>
      </c>
      <c r="B516" s="15" t="s">
        <v>3123</v>
      </c>
      <c r="C516" s="15" t="s">
        <v>4321</v>
      </c>
      <c r="D516" s="15" t="s">
        <v>5707</v>
      </c>
      <c r="E516" s="15" t="s">
        <v>5817</v>
      </c>
      <c r="F516" s="15" t="s">
        <v>5810</v>
      </c>
      <c r="G516" s="15" t="s">
        <v>5818</v>
      </c>
      <c r="H516" s="15" t="s">
        <v>5819</v>
      </c>
      <c r="I516" s="15" t="s">
        <v>4327</v>
      </c>
      <c r="J516" s="15" t="s">
        <v>4359</v>
      </c>
      <c r="K516" s="15"/>
      <c r="L516" s="103" t="str">
        <f t="shared" si="1"/>
        <v>B-1LVDM-W82-1Ltr Venus Cussons White jerrycan (500006263)</v>
      </c>
      <c r="M516" s="103">
        <f t="shared" si="2"/>
        <v>672</v>
      </c>
      <c r="N516" s="102" t="str">
        <f t="shared" si="3"/>
        <v>wk </v>
      </c>
    </row>
    <row r="517" ht="12.75" customHeight="1">
      <c r="A517" s="15" t="s">
        <v>4648</v>
      </c>
      <c r="B517" s="15" t="s">
        <v>3123</v>
      </c>
      <c r="C517" s="15" t="s">
        <v>4321</v>
      </c>
      <c r="D517" s="15" t="s">
        <v>5718</v>
      </c>
      <c r="E517" s="15" t="s">
        <v>5820</v>
      </c>
      <c r="F517" s="15" t="s">
        <v>5810</v>
      </c>
      <c r="G517" s="15" t="s">
        <v>5821</v>
      </c>
      <c r="H517" s="15" t="s">
        <v>5822</v>
      </c>
      <c r="I517" s="15" t="s">
        <v>4327</v>
      </c>
      <c r="J517" s="15" t="s">
        <v>4359</v>
      </c>
      <c r="K517" s="15"/>
      <c r="L517" s="103" t="str">
        <f t="shared" si="1"/>
        <v>B-1LVDM-W82-1Ltr Venus Cussons White jerrycan (500006263)</v>
      </c>
      <c r="M517" s="103">
        <f t="shared" si="2"/>
        <v>2352</v>
      </c>
      <c r="N517" s="102" t="str">
        <f t="shared" si="3"/>
        <v>wk </v>
      </c>
    </row>
    <row r="518" ht="12.75" customHeight="1">
      <c r="A518" s="15" t="s">
        <v>4855</v>
      </c>
      <c r="B518" s="15" t="s">
        <v>3123</v>
      </c>
      <c r="C518" s="15" t="s">
        <v>4321</v>
      </c>
      <c r="D518" s="15" t="s">
        <v>5823</v>
      </c>
      <c r="E518" s="15" t="s">
        <v>5824</v>
      </c>
      <c r="F518" s="15" t="s">
        <v>5810</v>
      </c>
      <c r="G518" s="15" t="s">
        <v>5825</v>
      </c>
      <c r="H518" s="15" t="s">
        <v>5826</v>
      </c>
      <c r="I518" s="15" t="s">
        <v>4327</v>
      </c>
      <c r="J518" s="15" t="s">
        <v>4359</v>
      </c>
      <c r="K518" s="15"/>
      <c r="L518" s="103" t="str">
        <f t="shared" si="1"/>
        <v>B-1LVDM-W82-1Ltr Venus Cussons White jerrycan (500006263)</v>
      </c>
      <c r="M518" s="103">
        <f t="shared" si="2"/>
        <v>1248</v>
      </c>
      <c r="N518" s="102" t="str">
        <f t="shared" si="3"/>
        <v>wk </v>
      </c>
    </row>
    <row r="519" ht="12.75" customHeight="1">
      <c r="A519" s="15" t="s">
        <v>4857</v>
      </c>
      <c r="B519" s="15" t="s">
        <v>3123</v>
      </c>
      <c r="C519" s="15" t="s">
        <v>4321</v>
      </c>
      <c r="D519" s="15" t="s">
        <v>5707</v>
      </c>
      <c r="E519" s="15" t="s">
        <v>5827</v>
      </c>
      <c r="F519" s="15" t="s">
        <v>5810</v>
      </c>
      <c r="G519" s="15" t="s">
        <v>5818</v>
      </c>
      <c r="H519" s="15" t="s">
        <v>5828</v>
      </c>
      <c r="I519" s="15" t="s">
        <v>4327</v>
      </c>
      <c r="J519" s="15" t="s">
        <v>4359</v>
      </c>
      <c r="K519" s="15"/>
      <c r="L519" s="103" t="str">
        <f t="shared" si="1"/>
        <v>B-1LVDM-W82-1Ltr Venus Cussons White jerrycan (500006263)</v>
      </c>
      <c r="M519" s="103">
        <f t="shared" si="2"/>
        <v>672</v>
      </c>
      <c r="N519" s="102" t="str">
        <f t="shared" si="3"/>
        <v>wk </v>
      </c>
    </row>
    <row r="520" ht="12.75" customHeight="1">
      <c r="A520" s="15" t="s">
        <v>4859</v>
      </c>
      <c r="B520" s="15" t="s">
        <v>3123</v>
      </c>
      <c r="C520" s="15" t="s">
        <v>4321</v>
      </c>
      <c r="D520" s="15" t="s">
        <v>3569</v>
      </c>
      <c r="E520" s="15" t="s">
        <v>5829</v>
      </c>
      <c r="F520" s="15" t="s">
        <v>5810</v>
      </c>
      <c r="G520" s="15" t="s">
        <v>5830</v>
      </c>
      <c r="H520" s="15" t="s">
        <v>5831</v>
      </c>
      <c r="I520" s="15" t="s">
        <v>4327</v>
      </c>
      <c r="J520" s="15" t="s">
        <v>4359</v>
      </c>
      <c r="K520" s="15"/>
      <c r="L520" s="103" t="str">
        <f t="shared" si="1"/>
        <v>B-1LVDM-W82-1Ltr Venus Cussons White jerrycan (500006263)</v>
      </c>
      <c r="M520" s="103">
        <f t="shared" si="2"/>
        <v>576</v>
      </c>
      <c r="N520" s="102" t="str">
        <f t="shared" si="3"/>
        <v>wk </v>
      </c>
    </row>
    <row r="521" ht="12.75" customHeight="1">
      <c r="A521" s="15" t="s">
        <v>5832</v>
      </c>
      <c r="B521" s="15"/>
      <c r="C521" s="15" t="s">
        <v>3146</v>
      </c>
      <c r="D521" s="15" t="s">
        <v>3145</v>
      </c>
      <c r="E521" s="15"/>
      <c r="F521" s="15" t="s">
        <v>4308</v>
      </c>
      <c r="G521" s="15" t="s">
        <v>4352</v>
      </c>
      <c r="H521" s="15" t="s">
        <v>3149</v>
      </c>
      <c r="I521" s="15" t="s">
        <v>3161</v>
      </c>
      <c r="J521" s="15"/>
      <c r="K521" s="15"/>
      <c r="L521" s="103" t="str">
        <f t="shared" si="1"/>
        <v>B-200AFR-N20-200 ml Natural Lego Bottle</v>
      </c>
      <c r="M521" s="103">
        <f t="shared" si="2"/>
        <v>0</v>
      </c>
      <c r="N521" s="102" t="str">
        <f t="shared" si="3"/>
        <v>wk </v>
      </c>
    </row>
    <row r="522" ht="12.75" customHeight="1">
      <c r="A522" s="15" t="s">
        <v>4670</v>
      </c>
      <c r="B522" s="15" t="s">
        <v>3123</v>
      </c>
      <c r="C522" s="15" t="s">
        <v>4321</v>
      </c>
      <c r="D522" s="15" t="s">
        <v>4408</v>
      </c>
      <c r="E522" s="15" t="s">
        <v>5833</v>
      </c>
      <c r="F522" s="15" t="s">
        <v>5242</v>
      </c>
      <c r="G522" s="15" t="s">
        <v>5834</v>
      </c>
      <c r="H522" s="15" t="s">
        <v>5835</v>
      </c>
      <c r="I522" s="15" t="s">
        <v>4327</v>
      </c>
      <c r="J522" s="15" t="s">
        <v>4359</v>
      </c>
      <c r="K522" s="15"/>
      <c r="L522" s="103" t="str">
        <f t="shared" si="1"/>
        <v>B-200AFR-N20-200 ml Natural Lego Bottle</v>
      </c>
      <c r="M522" s="103">
        <f t="shared" si="2"/>
        <v>11100</v>
      </c>
      <c r="N522" s="102" t="str">
        <f t="shared" si="3"/>
        <v>wk </v>
      </c>
    </row>
    <row r="523" ht="12.75" customHeight="1">
      <c r="A523" s="15" t="s">
        <v>4684</v>
      </c>
      <c r="B523" s="15" t="s">
        <v>3123</v>
      </c>
      <c r="C523" s="15" t="s">
        <v>4321</v>
      </c>
      <c r="D523" s="15" t="s">
        <v>3292</v>
      </c>
      <c r="E523" s="15" t="s">
        <v>5245</v>
      </c>
      <c r="F523" s="15" t="s">
        <v>5242</v>
      </c>
      <c r="G523" s="15" t="s">
        <v>5836</v>
      </c>
      <c r="H523" s="15" t="s">
        <v>5837</v>
      </c>
      <c r="I523" s="15" t="s">
        <v>4327</v>
      </c>
      <c r="J523" s="15" t="s">
        <v>4359</v>
      </c>
      <c r="K523" s="15"/>
      <c r="L523" s="103" t="str">
        <f t="shared" si="1"/>
        <v>B-200AFR-N20-200 ml Natural Lego Bottle</v>
      </c>
      <c r="M523" s="103">
        <f t="shared" si="2"/>
        <v>300</v>
      </c>
      <c r="N523" s="102" t="str">
        <f t="shared" si="3"/>
        <v>wk </v>
      </c>
    </row>
    <row r="524" ht="12.75" customHeight="1">
      <c r="A524" s="15" t="s">
        <v>5838</v>
      </c>
      <c r="B524" s="15" t="s">
        <v>2942</v>
      </c>
      <c r="C524" s="15" t="s">
        <v>3146</v>
      </c>
      <c r="D524" s="15" t="s">
        <v>3145</v>
      </c>
      <c r="E524" s="15"/>
      <c r="F524" s="15" t="s">
        <v>4308</v>
      </c>
      <c r="G524" s="15" t="s">
        <v>4352</v>
      </c>
      <c r="H524" s="15" t="s">
        <v>3149</v>
      </c>
      <c r="I524" s="15" t="s">
        <v>3149</v>
      </c>
      <c r="J524" s="15"/>
      <c r="K524" s="15"/>
      <c r="L524" s="103" t="str">
        <f t="shared" si="1"/>
        <v>B-200COC-W35-200 gm Cocoa Excel White jar</v>
      </c>
      <c r="M524" s="103">
        <f t="shared" si="2"/>
        <v>0</v>
      </c>
      <c r="N524" s="102" t="str">
        <f t="shared" si="3"/>
        <v>wk </v>
      </c>
    </row>
    <row r="525" ht="12.75" customHeight="1">
      <c r="A525" s="15" t="s">
        <v>4934</v>
      </c>
      <c r="B525" s="15" t="s">
        <v>3123</v>
      </c>
      <c r="C525" s="15" t="s">
        <v>4321</v>
      </c>
      <c r="D525" s="15" t="s">
        <v>5839</v>
      </c>
      <c r="E525" s="15" t="s">
        <v>5840</v>
      </c>
      <c r="F525" s="15" t="s">
        <v>4364</v>
      </c>
      <c r="G525" s="15" t="s">
        <v>5841</v>
      </c>
      <c r="H525" s="15" t="s">
        <v>5842</v>
      </c>
      <c r="I525" s="15" t="s">
        <v>4327</v>
      </c>
      <c r="J525" s="15" t="s">
        <v>4367</v>
      </c>
      <c r="K525" s="15"/>
      <c r="L525" s="103" t="str">
        <f t="shared" si="1"/>
        <v>B-200COC-W35-200 gm Cocoa Excel White jar</v>
      </c>
      <c r="M525" s="103">
        <f t="shared" si="2"/>
        <v>2250</v>
      </c>
      <c r="N525" s="102" t="str">
        <f t="shared" si="3"/>
        <v>wk 1</v>
      </c>
    </row>
    <row r="526" ht="12.75" customHeight="1">
      <c r="A526" s="15" t="s">
        <v>4368</v>
      </c>
      <c r="B526" s="15" t="s">
        <v>3123</v>
      </c>
      <c r="C526" s="15" t="s">
        <v>4321</v>
      </c>
      <c r="D526" s="15" t="s">
        <v>3600</v>
      </c>
      <c r="E526" s="15" t="s">
        <v>5843</v>
      </c>
      <c r="F526" s="15" t="s">
        <v>4364</v>
      </c>
      <c r="G526" s="15" t="s">
        <v>5844</v>
      </c>
      <c r="H526" s="15" t="s">
        <v>5845</v>
      </c>
      <c r="I526" s="15" t="s">
        <v>4327</v>
      </c>
      <c r="J526" s="15" t="s">
        <v>4367</v>
      </c>
      <c r="K526" s="15"/>
      <c r="L526" s="103" t="str">
        <f t="shared" si="1"/>
        <v>B-200COC-W35-200 gm Cocoa Excel White jar</v>
      </c>
      <c r="M526" s="103">
        <f t="shared" si="2"/>
        <v>4200</v>
      </c>
      <c r="N526" s="102" t="str">
        <f t="shared" si="3"/>
        <v>wk 49</v>
      </c>
    </row>
    <row r="527" ht="12.75" customHeight="1">
      <c r="A527" s="15" t="s">
        <v>4373</v>
      </c>
      <c r="B527" s="15" t="s">
        <v>3123</v>
      </c>
      <c r="C527" s="15" t="s">
        <v>4321</v>
      </c>
      <c r="D527" s="15" t="s">
        <v>5839</v>
      </c>
      <c r="E527" s="15" t="s">
        <v>5846</v>
      </c>
      <c r="F527" s="15" t="s">
        <v>4364</v>
      </c>
      <c r="G527" s="15" t="s">
        <v>5841</v>
      </c>
      <c r="H527" s="15" t="s">
        <v>5842</v>
      </c>
      <c r="I527" s="15" t="s">
        <v>4327</v>
      </c>
      <c r="J527" s="15" t="s">
        <v>4367</v>
      </c>
      <c r="K527" s="15"/>
      <c r="L527" s="103" t="str">
        <f t="shared" si="1"/>
        <v>B-200COC-W35-200 gm Cocoa Excel White jar</v>
      </c>
      <c r="M527" s="103">
        <f t="shared" si="2"/>
        <v>2250</v>
      </c>
      <c r="N527" s="102" t="str">
        <f t="shared" si="3"/>
        <v>wk </v>
      </c>
    </row>
    <row r="528" ht="12.75" customHeight="1">
      <c r="A528" s="15" t="s">
        <v>4378</v>
      </c>
      <c r="B528" s="15" t="s">
        <v>3123</v>
      </c>
      <c r="C528" s="15" t="s">
        <v>4321</v>
      </c>
      <c r="D528" s="15" t="s">
        <v>5839</v>
      </c>
      <c r="E528" s="15" t="s">
        <v>5847</v>
      </c>
      <c r="F528" s="15" t="s">
        <v>4364</v>
      </c>
      <c r="G528" s="15" t="s">
        <v>5841</v>
      </c>
      <c r="H528" s="15" t="s">
        <v>5842</v>
      </c>
      <c r="I528" s="15" t="s">
        <v>4327</v>
      </c>
      <c r="J528" s="15" t="s">
        <v>4367</v>
      </c>
      <c r="K528" s="15"/>
      <c r="L528" s="103" t="str">
        <f t="shared" si="1"/>
        <v>B-200COC-W35-200 gm Cocoa Excel White jar</v>
      </c>
      <c r="M528" s="103">
        <f t="shared" si="2"/>
        <v>2250</v>
      </c>
      <c r="N528" s="102" t="str">
        <f t="shared" si="3"/>
        <v>wk </v>
      </c>
    </row>
    <row r="529" ht="12.75" customHeight="1">
      <c r="A529" s="15" t="s">
        <v>4378</v>
      </c>
      <c r="B529" s="15" t="s">
        <v>3123</v>
      </c>
      <c r="C529" s="15" t="s">
        <v>4321</v>
      </c>
      <c r="D529" s="15" t="s">
        <v>5848</v>
      </c>
      <c r="E529" s="15" t="s">
        <v>5849</v>
      </c>
      <c r="F529" s="15" t="s">
        <v>4364</v>
      </c>
      <c r="G529" s="15" t="s">
        <v>5850</v>
      </c>
      <c r="H529" s="15" t="s">
        <v>5851</v>
      </c>
      <c r="I529" s="15" t="s">
        <v>4327</v>
      </c>
      <c r="J529" s="15" t="s">
        <v>4367</v>
      </c>
      <c r="K529" s="15"/>
      <c r="L529" s="103" t="str">
        <f t="shared" si="1"/>
        <v>B-200COC-W35-200 gm Cocoa Excel White jar</v>
      </c>
      <c r="M529" s="103">
        <f t="shared" si="2"/>
        <v>750</v>
      </c>
      <c r="N529" s="102" t="str">
        <f t="shared" si="3"/>
        <v>wk </v>
      </c>
    </row>
    <row r="530" ht="12.75" customHeight="1">
      <c r="A530" s="15" t="s">
        <v>4383</v>
      </c>
      <c r="B530" s="15" t="s">
        <v>3123</v>
      </c>
      <c r="C530" s="15" t="s">
        <v>4321</v>
      </c>
      <c r="D530" s="15" t="s">
        <v>5852</v>
      </c>
      <c r="E530" s="15" t="s">
        <v>5853</v>
      </c>
      <c r="F530" s="15" t="s">
        <v>4364</v>
      </c>
      <c r="G530" s="15" t="s">
        <v>5854</v>
      </c>
      <c r="H530" s="15" t="s">
        <v>5855</v>
      </c>
      <c r="I530" s="15" t="s">
        <v>4327</v>
      </c>
      <c r="J530" s="15" t="s">
        <v>4367</v>
      </c>
      <c r="K530" s="15"/>
      <c r="L530" s="103" t="str">
        <f t="shared" si="1"/>
        <v>B-200COC-W35-200 gm Cocoa Excel White jar</v>
      </c>
      <c r="M530" s="103">
        <f t="shared" si="2"/>
        <v>2550</v>
      </c>
      <c r="N530" s="102" t="str">
        <f t="shared" si="3"/>
        <v>wk </v>
      </c>
    </row>
    <row r="531" ht="12.75" customHeight="1">
      <c r="A531" s="15" t="s">
        <v>4387</v>
      </c>
      <c r="B531" s="15" t="s">
        <v>3123</v>
      </c>
      <c r="C531" s="15" t="s">
        <v>4321</v>
      </c>
      <c r="D531" s="15" t="s">
        <v>4426</v>
      </c>
      <c r="E531" s="15" t="s">
        <v>5856</v>
      </c>
      <c r="F531" s="15" t="s">
        <v>4364</v>
      </c>
      <c r="G531" s="15" t="s">
        <v>5857</v>
      </c>
      <c r="H531" s="15" t="s">
        <v>5858</v>
      </c>
      <c r="I531" s="15" t="s">
        <v>4327</v>
      </c>
      <c r="J531" s="15" t="s">
        <v>4367</v>
      </c>
      <c r="K531" s="15"/>
      <c r="L531" s="103" t="str">
        <f t="shared" si="1"/>
        <v>B-200COC-W35-200 gm Cocoa Excel White jar</v>
      </c>
      <c r="M531" s="103">
        <f t="shared" si="2"/>
        <v>3600</v>
      </c>
      <c r="N531" s="102" t="str">
        <f t="shared" si="3"/>
        <v>wk </v>
      </c>
    </row>
    <row r="532" ht="12.75" customHeight="1">
      <c r="A532" s="15" t="s">
        <v>4392</v>
      </c>
      <c r="B532" s="15" t="s">
        <v>3123</v>
      </c>
      <c r="C532" s="15" t="s">
        <v>4321</v>
      </c>
      <c r="D532" s="15" t="s">
        <v>5859</v>
      </c>
      <c r="E532" s="15" t="s">
        <v>5860</v>
      </c>
      <c r="F532" s="15" t="s">
        <v>4364</v>
      </c>
      <c r="G532" s="15" t="s">
        <v>5861</v>
      </c>
      <c r="H532" s="15" t="s">
        <v>5862</v>
      </c>
      <c r="I532" s="15" t="s">
        <v>4327</v>
      </c>
      <c r="J532" s="15" t="s">
        <v>4367</v>
      </c>
      <c r="K532" s="15"/>
      <c r="L532" s="103" t="str">
        <f t="shared" si="1"/>
        <v>B-200COC-W35-200 gm Cocoa Excel White jar</v>
      </c>
      <c r="M532" s="103">
        <f t="shared" si="2"/>
        <v>5550</v>
      </c>
      <c r="N532" s="102" t="str">
        <f t="shared" si="3"/>
        <v>wk </v>
      </c>
    </row>
    <row r="533" ht="12.75" customHeight="1">
      <c r="A533" s="15" t="s">
        <v>4397</v>
      </c>
      <c r="B533" s="15" t="s">
        <v>3123</v>
      </c>
      <c r="C533" s="15" t="s">
        <v>4321</v>
      </c>
      <c r="D533" s="15" t="s">
        <v>5839</v>
      </c>
      <c r="E533" s="15" t="s">
        <v>5863</v>
      </c>
      <c r="F533" s="15" t="s">
        <v>4364</v>
      </c>
      <c r="G533" s="15" t="s">
        <v>5841</v>
      </c>
      <c r="H533" s="15" t="s">
        <v>5842</v>
      </c>
      <c r="I533" s="15" t="s">
        <v>4327</v>
      </c>
      <c r="J533" s="15" t="s">
        <v>4367</v>
      </c>
      <c r="K533" s="15"/>
      <c r="L533" s="103" t="str">
        <f t="shared" si="1"/>
        <v>B-200COC-W35-200 gm Cocoa Excel White jar</v>
      </c>
      <c r="M533" s="103">
        <f t="shared" si="2"/>
        <v>2250</v>
      </c>
      <c r="N533" s="102" t="str">
        <f t="shared" si="3"/>
        <v>wk </v>
      </c>
    </row>
    <row r="534" ht="12.75" customHeight="1">
      <c r="A534" s="15" t="s">
        <v>4320</v>
      </c>
      <c r="B534" s="15" t="s">
        <v>3123</v>
      </c>
      <c r="C534" s="15" t="s">
        <v>4321</v>
      </c>
      <c r="D534" s="15" t="s">
        <v>5864</v>
      </c>
      <c r="E534" s="15" t="s">
        <v>5865</v>
      </c>
      <c r="F534" s="15" t="s">
        <v>4364</v>
      </c>
      <c r="G534" s="15" t="s">
        <v>5866</v>
      </c>
      <c r="H534" s="15" t="s">
        <v>5867</v>
      </c>
      <c r="I534" s="15" t="s">
        <v>4327</v>
      </c>
      <c r="J534" s="15" t="s">
        <v>4367</v>
      </c>
      <c r="K534" s="15"/>
      <c r="L534" s="103" t="str">
        <f t="shared" si="1"/>
        <v>B-200COC-W35-200 gm Cocoa Excel White jar</v>
      </c>
      <c r="M534" s="103">
        <f t="shared" si="2"/>
        <v>2850</v>
      </c>
      <c r="N534" s="102" t="str">
        <f t="shared" si="3"/>
        <v>wk </v>
      </c>
    </row>
    <row r="535" ht="12.75" customHeight="1">
      <c r="A535" s="15" t="s">
        <v>4405</v>
      </c>
      <c r="B535" s="15" t="s">
        <v>3123</v>
      </c>
      <c r="C535" s="15" t="s">
        <v>4321</v>
      </c>
      <c r="D535" s="15" t="s">
        <v>4124</v>
      </c>
      <c r="E535" s="15" t="s">
        <v>5868</v>
      </c>
      <c r="F535" s="15" t="s">
        <v>4364</v>
      </c>
      <c r="G535" s="15" t="s">
        <v>5869</v>
      </c>
      <c r="H535" s="15" t="s">
        <v>5870</v>
      </c>
      <c r="I535" s="15" t="s">
        <v>4327</v>
      </c>
      <c r="J535" s="15" t="s">
        <v>4367</v>
      </c>
      <c r="K535" s="15"/>
      <c r="L535" s="103" t="str">
        <f t="shared" si="1"/>
        <v>B-200COC-W35-200 gm Cocoa Excel White jar</v>
      </c>
      <c r="M535" s="103">
        <f t="shared" si="2"/>
        <v>3000</v>
      </c>
      <c r="N535" s="102" t="str">
        <f t="shared" si="3"/>
        <v>wk </v>
      </c>
    </row>
    <row r="536" ht="12.75" customHeight="1">
      <c r="A536" s="15" t="s">
        <v>4407</v>
      </c>
      <c r="B536" s="15" t="s">
        <v>3123</v>
      </c>
      <c r="C536" s="15" t="s">
        <v>4321</v>
      </c>
      <c r="D536" s="15" t="s">
        <v>4374</v>
      </c>
      <c r="E536" s="15" t="s">
        <v>5871</v>
      </c>
      <c r="F536" s="15" t="s">
        <v>4364</v>
      </c>
      <c r="G536" s="15" t="s">
        <v>5872</v>
      </c>
      <c r="H536" s="15" t="s">
        <v>5873</v>
      </c>
      <c r="I536" s="15" t="s">
        <v>4327</v>
      </c>
      <c r="J536" s="15" t="s">
        <v>4367</v>
      </c>
      <c r="K536" s="15"/>
      <c r="L536" s="103" t="str">
        <f t="shared" si="1"/>
        <v>B-200COC-W35-200 gm Cocoa Excel White jar</v>
      </c>
      <c r="M536" s="103">
        <f t="shared" si="2"/>
        <v>4800</v>
      </c>
      <c r="N536" s="102" t="str">
        <f t="shared" si="3"/>
        <v>wk </v>
      </c>
    </row>
    <row r="537" ht="12.75" customHeight="1">
      <c r="A537" s="15" t="s">
        <v>4412</v>
      </c>
      <c r="B537" s="15" t="s">
        <v>3123</v>
      </c>
      <c r="C537" s="15" t="s">
        <v>4321</v>
      </c>
      <c r="D537" s="15" t="s">
        <v>5852</v>
      </c>
      <c r="E537" s="15" t="s">
        <v>5874</v>
      </c>
      <c r="F537" s="15" t="s">
        <v>4364</v>
      </c>
      <c r="G537" s="15" t="s">
        <v>5854</v>
      </c>
      <c r="H537" s="15" t="s">
        <v>5855</v>
      </c>
      <c r="I537" s="15" t="s">
        <v>4327</v>
      </c>
      <c r="J537" s="15" t="s">
        <v>4367</v>
      </c>
      <c r="K537" s="15"/>
      <c r="L537" s="103" t="str">
        <f t="shared" si="1"/>
        <v>B-200COC-W35-200 gm Cocoa Excel White jar</v>
      </c>
      <c r="M537" s="103">
        <f t="shared" si="2"/>
        <v>2550</v>
      </c>
      <c r="N537" s="102" t="str">
        <f t="shared" si="3"/>
        <v>wk </v>
      </c>
    </row>
    <row r="538" ht="12.75" customHeight="1">
      <c r="A538" s="15" t="s">
        <v>4416</v>
      </c>
      <c r="B538" s="15" t="s">
        <v>3123</v>
      </c>
      <c r="C538" s="15" t="s">
        <v>4321</v>
      </c>
      <c r="D538" s="15" t="s">
        <v>4426</v>
      </c>
      <c r="E538" s="15" t="s">
        <v>5875</v>
      </c>
      <c r="F538" s="15" t="s">
        <v>4364</v>
      </c>
      <c r="G538" s="15" t="s">
        <v>5857</v>
      </c>
      <c r="H538" s="15" t="s">
        <v>5858</v>
      </c>
      <c r="I538" s="15" t="s">
        <v>4327</v>
      </c>
      <c r="J538" s="15" t="s">
        <v>4367</v>
      </c>
      <c r="K538" s="15"/>
      <c r="L538" s="103" t="str">
        <f t="shared" si="1"/>
        <v>B-200COC-W35-200 gm Cocoa Excel White jar</v>
      </c>
      <c r="M538" s="103">
        <f t="shared" si="2"/>
        <v>3600</v>
      </c>
      <c r="N538" s="102" t="str">
        <f t="shared" si="3"/>
        <v>wk </v>
      </c>
    </row>
    <row r="539" ht="12.75" customHeight="1">
      <c r="A539" s="15" t="s">
        <v>4418</v>
      </c>
      <c r="B539" s="15" t="s">
        <v>3123</v>
      </c>
      <c r="C539" s="15" t="s">
        <v>4321</v>
      </c>
      <c r="D539" s="15" t="s">
        <v>5876</v>
      </c>
      <c r="E539" s="15" t="s">
        <v>5877</v>
      </c>
      <c r="F539" s="15" t="s">
        <v>4364</v>
      </c>
      <c r="G539" s="15" t="s">
        <v>5878</v>
      </c>
      <c r="H539" s="15" t="s">
        <v>5879</v>
      </c>
      <c r="I539" s="15" t="s">
        <v>4327</v>
      </c>
      <c r="J539" s="15" t="s">
        <v>4367</v>
      </c>
      <c r="K539" s="15"/>
      <c r="L539" s="103" t="str">
        <f t="shared" si="1"/>
        <v>B-200COC-W35-200 gm Cocoa Excel White jar</v>
      </c>
      <c r="M539" s="103">
        <f t="shared" si="2"/>
        <v>6150</v>
      </c>
      <c r="N539" s="102" t="str">
        <f t="shared" si="3"/>
        <v>wk 36</v>
      </c>
    </row>
    <row r="540" ht="12.75" customHeight="1">
      <c r="A540" s="15" t="s">
        <v>4423</v>
      </c>
      <c r="B540" s="15" t="s">
        <v>3123</v>
      </c>
      <c r="C540" s="15" t="s">
        <v>4321</v>
      </c>
      <c r="D540" s="15" t="s">
        <v>3616</v>
      </c>
      <c r="E540" s="15" t="s">
        <v>5880</v>
      </c>
      <c r="F540" s="15" t="s">
        <v>4364</v>
      </c>
      <c r="G540" s="15" t="s">
        <v>5881</v>
      </c>
      <c r="H540" s="15" t="s">
        <v>5882</v>
      </c>
      <c r="I540" s="15" t="s">
        <v>4327</v>
      </c>
      <c r="J540" s="15" t="s">
        <v>4367</v>
      </c>
      <c r="K540" s="15"/>
      <c r="L540" s="103" t="str">
        <f t="shared" si="1"/>
        <v>B-200COC-W35-200 gm Cocoa Excel White jar</v>
      </c>
      <c r="M540" s="103">
        <f t="shared" si="2"/>
        <v>3300</v>
      </c>
      <c r="N540" s="102" t="str">
        <f t="shared" si="3"/>
        <v>wk 40</v>
      </c>
    </row>
    <row r="541" ht="12.75" customHeight="1">
      <c r="A541" s="15" t="s">
        <v>5072</v>
      </c>
      <c r="B541" s="15" t="s">
        <v>3123</v>
      </c>
      <c r="C541" s="15" t="s">
        <v>4321</v>
      </c>
      <c r="D541" s="15" t="s">
        <v>5883</v>
      </c>
      <c r="E541" s="15" t="s">
        <v>5884</v>
      </c>
      <c r="F541" s="15" t="s">
        <v>4364</v>
      </c>
      <c r="G541" s="15" t="s">
        <v>5885</v>
      </c>
      <c r="H541" s="15" t="s">
        <v>5886</v>
      </c>
      <c r="I541" s="15" t="s">
        <v>4327</v>
      </c>
      <c r="J541" s="15" t="s">
        <v>4367</v>
      </c>
      <c r="K541" s="15"/>
      <c r="L541" s="103" t="str">
        <f t="shared" si="1"/>
        <v>B-200COC-W35-200 gm Cocoa Excel White jar</v>
      </c>
      <c r="M541" s="103">
        <f t="shared" si="2"/>
        <v>3450</v>
      </c>
      <c r="N541" s="102" t="str">
        <f t="shared" si="3"/>
        <v>wk 49</v>
      </c>
    </row>
    <row r="542" ht="12.75" customHeight="1">
      <c r="A542" s="15" t="s">
        <v>4425</v>
      </c>
      <c r="B542" s="15" t="s">
        <v>3123</v>
      </c>
      <c r="C542" s="15" t="s">
        <v>4321</v>
      </c>
      <c r="D542" s="15" t="s">
        <v>5887</v>
      </c>
      <c r="E542" s="15" t="s">
        <v>5888</v>
      </c>
      <c r="F542" s="15" t="s">
        <v>4364</v>
      </c>
      <c r="G542" s="15" t="s">
        <v>5889</v>
      </c>
      <c r="H542" s="15" t="s">
        <v>5890</v>
      </c>
      <c r="I542" s="15" t="s">
        <v>4327</v>
      </c>
      <c r="J542" s="15" t="s">
        <v>4367</v>
      </c>
      <c r="K542" s="15"/>
      <c r="L542" s="103" t="str">
        <f t="shared" si="1"/>
        <v>B-200COC-W35-200 gm Cocoa Excel White jar</v>
      </c>
      <c r="M542" s="103">
        <f t="shared" si="2"/>
        <v>1950</v>
      </c>
      <c r="N542" s="102" t="str">
        <f t="shared" si="3"/>
        <v>wk </v>
      </c>
    </row>
    <row r="543" ht="12.75" customHeight="1">
      <c r="A543" s="15" t="s">
        <v>4430</v>
      </c>
      <c r="B543" s="15" t="s">
        <v>3123</v>
      </c>
      <c r="C543" s="15" t="s">
        <v>4321</v>
      </c>
      <c r="D543" s="15" t="s">
        <v>3694</v>
      </c>
      <c r="E543" s="15" t="s">
        <v>5891</v>
      </c>
      <c r="F543" s="15" t="s">
        <v>4364</v>
      </c>
      <c r="G543" s="15" t="s">
        <v>5892</v>
      </c>
      <c r="H543" s="15" t="s">
        <v>5893</v>
      </c>
      <c r="I543" s="15" t="s">
        <v>4327</v>
      </c>
      <c r="J543" s="15" t="s">
        <v>4367</v>
      </c>
      <c r="K543" s="15"/>
      <c r="L543" s="103" t="str">
        <f t="shared" si="1"/>
        <v>B-200COC-W35-200 gm Cocoa Excel White jar</v>
      </c>
      <c r="M543" s="103">
        <f t="shared" si="2"/>
        <v>1800</v>
      </c>
      <c r="N543" s="102" t="str">
        <f t="shared" si="3"/>
        <v>wk </v>
      </c>
    </row>
    <row r="544" ht="12.75" customHeight="1">
      <c r="A544" s="15" t="s">
        <v>4433</v>
      </c>
      <c r="B544" s="15" t="s">
        <v>3123</v>
      </c>
      <c r="C544" s="15" t="s">
        <v>4321</v>
      </c>
      <c r="D544" s="15" t="s">
        <v>5894</v>
      </c>
      <c r="E544" s="15" t="s">
        <v>5895</v>
      </c>
      <c r="F544" s="15" t="s">
        <v>4364</v>
      </c>
      <c r="G544" s="15" t="s">
        <v>5896</v>
      </c>
      <c r="H544" s="15" t="s">
        <v>5897</v>
      </c>
      <c r="I544" s="15" t="s">
        <v>4327</v>
      </c>
      <c r="J544" s="15" t="s">
        <v>4367</v>
      </c>
      <c r="K544" s="15"/>
      <c r="L544" s="103" t="str">
        <f t="shared" si="1"/>
        <v>B-200COC-W35-200 gm Cocoa Excel White jar</v>
      </c>
      <c r="M544" s="103">
        <f t="shared" si="2"/>
        <v>1650</v>
      </c>
      <c r="N544" s="102" t="str">
        <f t="shared" si="3"/>
        <v>wk </v>
      </c>
    </row>
    <row r="545" ht="12.75" customHeight="1">
      <c r="A545" s="15" t="s">
        <v>4435</v>
      </c>
      <c r="B545" s="15" t="s">
        <v>3123</v>
      </c>
      <c r="C545" s="15" t="s">
        <v>4321</v>
      </c>
      <c r="D545" s="15" t="s">
        <v>5883</v>
      </c>
      <c r="E545" s="15" t="s">
        <v>5898</v>
      </c>
      <c r="F545" s="15" t="s">
        <v>4364</v>
      </c>
      <c r="G545" s="15" t="s">
        <v>5885</v>
      </c>
      <c r="H545" s="15" t="s">
        <v>5886</v>
      </c>
      <c r="I545" s="15" t="s">
        <v>4327</v>
      </c>
      <c r="J545" s="15" t="s">
        <v>4367</v>
      </c>
      <c r="K545" s="15"/>
      <c r="L545" s="103" t="str">
        <f t="shared" si="1"/>
        <v>B-200COC-W35-200 gm Cocoa Excel White jar</v>
      </c>
      <c r="M545" s="103">
        <f t="shared" si="2"/>
        <v>3450</v>
      </c>
      <c r="N545" s="102" t="str">
        <f t="shared" si="3"/>
        <v>wk </v>
      </c>
    </row>
    <row r="546" ht="12.75" customHeight="1">
      <c r="A546" s="15" t="s">
        <v>4437</v>
      </c>
      <c r="B546" s="15" t="s">
        <v>3123</v>
      </c>
      <c r="C546" s="15" t="s">
        <v>4321</v>
      </c>
      <c r="D546" s="15" t="s">
        <v>5852</v>
      </c>
      <c r="E546" s="15" t="s">
        <v>5899</v>
      </c>
      <c r="F546" s="15" t="s">
        <v>4364</v>
      </c>
      <c r="G546" s="15" t="s">
        <v>5854</v>
      </c>
      <c r="H546" s="15" t="s">
        <v>5855</v>
      </c>
      <c r="I546" s="15" t="s">
        <v>4327</v>
      </c>
      <c r="J546" s="15" t="s">
        <v>4367</v>
      </c>
      <c r="K546" s="15"/>
      <c r="L546" s="103" t="str">
        <f t="shared" si="1"/>
        <v>B-200COC-W35-200 gm Cocoa Excel White jar</v>
      </c>
      <c r="M546" s="103">
        <f t="shared" si="2"/>
        <v>2550</v>
      </c>
      <c r="N546" s="102" t="str">
        <f t="shared" si="3"/>
        <v>wk </v>
      </c>
    </row>
    <row r="547" ht="12.75" customHeight="1">
      <c r="A547" s="15" t="s">
        <v>4439</v>
      </c>
      <c r="B547" s="15" t="s">
        <v>3123</v>
      </c>
      <c r="C547" s="15" t="s">
        <v>4321</v>
      </c>
      <c r="D547" s="15" t="s">
        <v>4453</v>
      </c>
      <c r="E547" s="15" t="s">
        <v>5900</v>
      </c>
      <c r="F547" s="15" t="s">
        <v>4364</v>
      </c>
      <c r="G547" s="15" t="s">
        <v>5901</v>
      </c>
      <c r="H547" s="15" t="s">
        <v>5902</v>
      </c>
      <c r="I547" s="15" t="s">
        <v>4327</v>
      </c>
      <c r="J547" s="15" t="s">
        <v>4367</v>
      </c>
      <c r="K547" s="15"/>
      <c r="L547" s="103" t="str">
        <f t="shared" si="1"/>
        <v>B-200COC-W35-200 gm Cocoa Excel White jar</v>
      </c>
      <c r="M547" s="103">
        <f t="shared" si="2"/>
        <v>1500</v>
      </c>
      <c r="N547" s="102" t="str">
        <f t="shared" si="3"/>
        <v>wk </v>
      </c>
    </row>
    <row r="548" ht="12.75" customHeight="1">
      <c r="A548" s="15" t="s">
        <v>4441</v>
      </c>
      <c r="B548" s="15" t="s">
        <v>3123</v>
      </c>
      <c r="C548" s="15" t="s">
        <v>4321</v>
      </c>
      <c r="D548" s="15" t="s">
        <v>4497</v>
      </c>
      <c r="E548" s="15" t="s">
        <v>5903</v>
      </c>
      <c r="F548" s="15" t="s">
        <v>4364</v>
      </c>
      <c r="G548" s="15" t="s">
        <v>5904</v>
      </c>
      <c r="H548" s="15" t="s">
        <v>5905</v>
      </c>
      <c r="I548" s="15" t="s">
        <v>4327</v>
      </c>
      <c r="J548" s="15" t="s">
        <v>4367</v>
      </c>
      <c r="K548" s="15"/>
      <c r="L548" s="103" t="str">
        <f t="shared" si="1"/>
        <v>B-200COC-W35-200 gm Cocoa Excel White jar</v>
      </c>
      <c r="M548" s="103">
        <f t="shared" si="2"/>
        <v>5700</v>
      </c>
      <c r="N548" s="102" t="str">
        <f t="shared" si="3"/>
        <v>wk </v>
      </c>
    </row>
    <row r="549" ht="12.75" customHeight="1">
      <c r="A549" s="15" t="s">
        <v>4445</v>
      </c>
      <c r="B549" s="15" t="s">
        <v>3123</v>
      </c>
      <c r="C549" s="15" t="s">
        <v>4321</v>
      </c>
      <c r="D549" s="15" t="s">
        <v>3247</v>
      </c>
      <c r="E549" s="15" t="s">
        <v>5906</v>
      </c>
      <c r="F549" s="15" t="s">
        <v>4364</v>
      </c>
      <c r="G549" s="15" t="s">
        <v>5907</v>
      </c>
      <c r="H549" s="15" t="s">
        <v>5908</v>
      </c>
      <c r="I549" s="15" t="s">
        <v>4327</v>
      </c>
      <c r="J549" s="15" t="s">
        <v>4367</v>
      </c>
      <c r="K549" s="15"/>
      <c r="L549" s="103" t="str">
        <f t="shared" si="1"/>
        <v>B-200COC-W35-200 gm Cocoa Excel White jar</v>
      </c>
      <c r="M549" s="103">
        <f t="shared" si="2"/>
        <v>2100</v>
      </c>
      <c r="N549" s="102" t="str">
        <f t="shared" si="3"/>
        <v>wk </v>
      </c>
    </row>
    <row r="550" ht="12.75" customHeight="1">
      <c r="A550" s="15" t="s">
        <v>4447</v>
      </c>
      <c r="B550" s="15" t="s">
        <v>3123</v>
      </c>
      <c r="C550" s="15" t="s">
        <v>4321</v>
      </c>
      <c r="D550" s="15" t="s">
        <v>3292</v>
      </c>
      <c r="E550" s="15" t="s">
        <v>5909</v>
      </c>
      <c r="F550" s="15" t="s">
        <v>4364</v>
      </c>
      <c r="G550" s="15" t="s">
        <v>5910</v>
      </c>
      <c r="H550" s="15" t="s">
        <v>5911</v>
      </c>
      <c r="I550" s="15" t="s">
        <v>4327</v>
      </c>
      <c r="J550" s="15" t="s">
        <v>4367</v>
      </c>
      <c r="K550" s="15"/>
      <c r="L550" s="103" t="str">
        <f t="shared" si="1"/>
        <v>B-200COC-W35-200 gm Cocoa Excel White jar</v>
      </c>
      <c r="M550" s="103">
        <f t="shared" si="2"/>
        <v>300</v>
      </c>
      <c r="N550" s="102" t="str">
        <f t="shared" si="3"/>
        <v>wk </v>
      </c>
    </row>
    <row r="551" ht="12.75" customHeight="1">
      <c r="A551" s="15" t="s">
        <v>4452</v>
      </c>
      <c r="B551" s="15" t="s">
        <v>3123</v>
      </c>
      <c r="C551" s="15" t="s">
        <v>4321</v>
      </c>
      <c r="D551" s="15" t="s">
        <v>5848</v>
      </c>
      <c r="E551" s="15" t="s">
        <v>5912</v>
      </c>
      <c r="F551" s="15" t="s">
        <v>4364</v>
      </c>
      <c r="G551" s="15" t="s">
        <v>5850</v>
      </c>
      <c r="H551" s="15" t="s">
        <v>5851</v>
      </c>
      <c r="I551" s="15" t="s">
        <v>4327</v>
      </c>
      <c r="J551" s="15" t="s">
        <v>4367</v>
      </c>
      <c r="K551" s="15"/>
      <c r="L551" s="103" t="str">
        <f t="shared" si="1"/>
        <v>B-200COC-W35-200 gm Cocoa Excel White jar</v>
      </c>
      <c r="M551" s="103">
        <f t="shared" si="2"/>
        <v>750</v>
      </c>
      <c r="N551" s="102" t="str">
        <f t="shared" si="3"/>
        <v>wk </v>
      </c>
    </row>
    <row r="552" ht="12.75" customHeight="1">
      <c r="A552" s="15" t="s">
        <v>4457</v>
      </c>
      <c r="B552" s="15" t="s">
        <v>3123</v>
      </c>
      <c r="C552" s="15" t="s">
        <v>4321</v>
      </c>
      <c r="D552" s="15" t="s">
        <v>5913</v>
      </c>
      <c r="E552" s="15" t="s">
        <v>5914</v>
      </c>
      <c r="F552" s="15" t="s">
        <v>4364</v>
      </c>
      <c r="G552" s="15" t="s">
        <v>5915</v>
      </c>
      <c r="H552" s="15" t="s">
        <v>5916</v>
      </c>
      <c r="I552" s="15" t="s">
        <v>4327</v>
      </c>
      <c r="J552" s="15" t="s">
        <v>4367</v>
      </c>
      <c r="K552" s="15"/>
      <c r="L552" s="103" t="str">
        <f t="shared" si="1"/>
        <v>B-200COC-W35-200 gm Cocoa Excel White jar</v>
      </c>
      <c r="M552" s="103">
        <f t="shared" si="2"/>
        <v>5250</v>
      </c>
      <c r="N552" s="102" t="str">
        <f t="shared" si="3"/>
        <v>wk 6</v>
      </c>
    </row>
    <row r="553" ht="12.75" customHeight="1">
      <c r="A553" s="15" t="s">
        <v>4460</v>
      </c>
      <c r="B553" s="15" t="s">
        <v>3123</v>
      </c>
      <c r="C553" s="15" t="s">
        <v>4321</v>
      </c>
      <c r="D553" s="15" t="s">
        <v>3694</v>
      </c>
      <c r="E553" s="15" t="s">
        <v>5917</v>
      </c>
      <c r="F553" s="15" t="s">
        <v>4364</v>
      </c>
      <c r="G553" s="15" t="s">
        <v>5918</v>
      </c>
      <c r="H553" s="15" t="s">
        <v>5893</v>
      </c>
      <c r="I553" s="15" t="s">
        <v>4327</v>
      </c>
      <c r="J553" s="15" t="s">
        <v>4367</v>
      </c>
      <c r="K553" s="15"/>
      <c r="L553" s="103" t="str">
        <f t="shared" si="1"/>
        <v>B-200COC-W35-200 gm Cocoa Excel White jar</v>
      </c>
      <c r="M553" s="103">
        <f t="shared" si="2"/>
        <v>1800</v>
      </c>
      <c r="N553" s="102" t="str">
        <f t="shared" si="3"/>
        <v>wk 14</v>
      </c>
    </row>
    <row r="554" ht="12.75" customHeight="1">
      <c r="A554" s="15" t="s">
        <v>4463</v>
      </c>
      <c r="B554" s="15" t="s">
        <v>3123</v>
      </c>
      <c r="C554" s="15" t="s">
        <v>4321</v>
      </c>
      <c r="D554" s="15" t="s">
        <v>5919</v>
      </c>
      <c r="E554" s="15" t="s">
        <v>5920</v>
      </c>
      <c r="F554" s="15" t="s">
        <v>4364</v>
      </c>
      <c r="G554" s="15" t="s">
        <v>5921</v>
      </c>
      <c r="H554" s="15" t="s">
        <v>5922</v>
      </c>
      <c r="I554" s="15" t="s">
        <v>4327</v>
      </c>
      <c r="J554" s="15" t="s">
        <v>4367</v>
      </c>
      <c r="K554" s="15"/>
      <c r="L554" s="103" t="str">
        <f t="shared" si="1"/>
        <v>B-200COC-W35-200 gm Cocoa Excel White jar</v>
      </c>
      <c r="M554" s="103">
        <f t="shared" si="2"/>
        <v>1050</v>
      </c>
      <c r="N554" s="102" t="str">
        <f t="shared" si="3"/>
        <v>wk 18</v>
      </c>
    </row>
    <row r="555" ht="12.75" customHeight="1">
      <c r="A555" s="15" t="s">
        <v>4467</v>
      </c>
      <c r="B555" s="15" t="s">
        <v>3123</v>
      </c>
      <c r="C555" s="15" t="s">
        <v>4321</v>
      </c>
      <c r="D555" s="15" t="s">
        <v>5894</v>
      </c>
      <c r="E555" s="15" t="s">
        <v>5923</v>
      </c>
      <c r="F555" s="15" t="s">
        <v>4364</v>
      </c>
      <c r="G555" s="15" t="s">
        <v>5924</v>
      </c>
      <c r="H555" s="15" t="s">
        <v>5897</v>
      </c>
      <c r="I555" s="15" t="s">
        <v>4327</v>
      </c>
      <c r="J555" s="15" t="s">
        <v>4367</v>
      </c>
      <c r="K555" s="15"/>
      <c r="L555" s="103" t="str">
        <f t="shared" si="1"/>
        <v>B-200COC-W35-200 gm Cocoa Excel White jar</v>
      </c>
      <c r="M555" s="103">
        <f t="shared" si="2"/>
        <v>1650</v>
      </c>
      <c r="N555" s="102" t="str">
        <f t="shared" si="3"/>
        <v>wk 31</v>
      </c>
    </row>
    <row r="556" ht="12.75" customHeight="1">
      <c r="A556" s="15" t="s">
        <v>4467</v>
      </c>
      <c r="B556" s="15" t="s">
        <v>3123</v>
      </c>
      <c r="C556" s="15" t="s">
        <v>4321</v>
      </c>
      <c r="D556" s="15" t="s">
        <v>5883</v>
      </c>
      <c r="E556" s="15" t="s">
        <v>5925</v>
      </c>
      <c r="F556" s="15" t="s">
        <v>4364</v>
      </c>
      <c r="G556" s="15" t="s">
        <v>5926</v>
      </c>
      <c r="H556" s="15" t="s">
        <v>5886</v>
      </c>
      <c r="I556" s="15" t="s">
        <v>4327</v>
      </c>
      <c r="J556" s="15" t="s">
        <v>4367</v>
      </c>
      <c r="K556" s="15"/>
      <c r="L556" s="103" t="str">
        <f t="shared" si="1"/>
        <v>B-200COC-W35-200 gm Cocoa Excel White jar</v>
      </c>
      <c r="M556" s="103">
        <f t="shared" si="2"/>
        <v>3450</v>
      </c>
      <c r="N556" s="102" t="str">
        <f t="shared" si="3"/>
        <v>wk 31</v>
      </c>
    </row>
    <row r="557" ht="12.75" customHeight="1">
      <c r="A557" s="15" t="s">
        <v>4474</v>
      </c>
      <c r="B557" s="15" t="s">
        <v>3123</v>
      </c>
      <c r="C557" s="15" t="s">
        <v>4321</v>
      </c>
      <c r="D557" s="15" t="s">
        <v>3616</v>
      </c>
      <c r="E557" s="15" t="s">
        <v>5927</v>
      </c>
      <c r="F557" s="15" t="s">
        <v>4364</v>
      </c>
      <c r="G557" s="15" t="s">
        <v>5928</v>
      </c>
      <c r="H557" s="15" t="s">
        <v>5882</v>
      </c>
      <c r="I557" s="15" t="s">
        <v>4327</v>
      </c>
      <c r="J557" s="15" t="s">
        <v>4546</v>
      </c>
      <c r="K557" s="15"/>
      <c r="L557" s="103" t="str">
        <f t="shared" si="1"/>
        <v>B-200COC-W35-200 gm Cocoa Excel White jar</v>
      </c>
      <c r="M557" s="103">
        <f t="shared" si="2"/>
        <v>3300</v>
      </c>
      <c r="N557" s="102" t="str">
        <f t="shared" si="3"/>
        <v>wk 36</v>
      </c>
    </row>
    <row r="558" ht="12.75" customHeight="1">
      <c r="A558" s="15" t="s">
        <v>4477</v>
      </c>
      <c r="B558" s="15" t="s">
        <v>3123</v>
      </c>
      <c r="C558" s="15" t="s">
        <v>4321</v>
      </c>
      <c r="D558" s="15" t="s">
        <v>3694</v>
      </c>
      <c r="E558" s="15" t="s">
        <v>5929</v>
      </c>
      <c r="F558" s="15" t="s">
        <v>4364</v>
      </c>
      <c r="G558" s="15" t="s">
        <v>5918</v>
      </c>
      <c r="H558" s="15" t="s">
        <v>5893</v>
      </c>
      <c r="I558" s="15" t="s">
        <v>4327</v>
      </c>
      <c r="J558" s="15" t="s">
        <v>4367</v>
      </c>
      <c r="K558" s="15"/>
      <c r="L558" s="103" t="str">
        <f t="shared" si="1"/>
        <v>B-200COC-W35-200 gm Cocoa Excel White jar</v>
      </c>
      <c r="M558" s="103">
        <f t="shared" si="2"/>
        <v>1800</v>
      </c>
      <c r="N558" s="102" t="str">
        <f t="shared" si="3"/>
        <v>wk 40</v>
      </c>
    </row>
    <row r="559" ht="12.75" customHeight="1">
      <c r="A559" s="15" t="s">
        <v>4480</v>
      </c>
      <c r="B559" s="15" t="s">
        <v>3123</v>
      </c>
      <c r="C559" s="15" t="s">
        <v>4321</v>
      </c>
      <c r="D559" s="15" t="s">
        <v>5930</v>
      </c>
      <c r="E559" s="15" t="s">
        <v>5931</v>
      </c>
      <c r="F559" s="15" t="s">
        <v>4364</v>
      </c>
      <c r="G559" s="15" t="s">
        <v>5932</v>
      </c>
      <c r="H559" s="15" t="s">
        <v>5933</v>
      </c>
      <c r="I559" s="15" t="s">
        <v>4327</v>
      </c>
      <c r="J559" s="15" t="s">
        <v>4367</v>
      </c>
      <c r="K559" s="15"/>
      <c r="L559" s="103" t="str">
        <f t="shared" si="1"/>
        <v>B-200COC-W35-200 gm Cocoa Excel White jar</v>
      </c>
      <c r="M559" s="103">
        <f t="shared" si="2"/>
        <v>4050</v>
      </c>
      <c r="N559" s="102" t="str">
        <f t="shared" si="3"/>
        <v>wk 45</v>
      </c>
    </row>
    <row r="560" ht="12.75" customHeight="1">
      <c r="A560" s="15" t="s">
        <v>4482</v>
      </c>
      <c r="B560" s="15" t="s">
        <v>3123</v>
      </c>
      <c r="C560" s="15" t="s">
        <v>4321</v>
      </c>
      <c r="D560" s="15" t="s">
        <v>5934</v>
      </c>
      <c r="E560" s="15" t="s">
        <v>5935</v>
      </c>
      <c r="F560" s="15" t="s">
        <v>4364</v>
      </c>
      <c r="G560" s="15" t="s">
        <v>5936</v>
      </c>
      <c r="H560" s="15" t="s">
        <v>5937</v>
      </c>
      <c r="I560" s="15" t="s">
        <v>4327</v>
      </c>
      <c r="J560" s="15" t="s">
        <v>4367</v>
      </c>
      <c r="K560" s="15"/>
      <c r="L560" s="103" t="str">
        <f t="shared" si="1"/>
        <v>B-200COC-W35-200 gm Cocoa Excel White jar</v>
      </c>
      <c r="M560" s="103">
        <f t="shared" si="2"/>
        <v>3750</v>
      </c>
      <c r="N560" s="102" t="str">
        <f t="shared" si="3"/>
        <v>wk 49</v>
      </c>
    </row>
    <row r="561" ht="12.75" customHeight="1">
      <c r="A561" s="15" t="s">
        <v>4487</v>
      </c>
      <c r="B561" s="15" t="s">
        <v>3123</v>
      </c>
      <c r="C561" s="15" t="s">
        <v>4321</v>
      </c>
      <c r="D561" s="15" t="s">
        <v>5938</v>
      </c>
      <c r="E561" s="15" t="s">
        <v>5939</v>
      </c>
      <c r="F561" s="15" t="s">
        <v>4364</v>
      </c>
      <c r="G561" s="15" t="s">
        <v>5940</v>
      </c>
      <c r="H561" s="15" t="s">
        <v>5941</v>
      </c>
      <c r="I561" s="15" t="s">
        <v>4327</v>
      </c>
      <c r="J561" s="15" t="s">
        <v>4367</v>
      </c>
      <c r="K561" s="15"/>
      <c r="L561" s="103" t="str">
        <f t="shared" si="1"/>
        <v>B-200COC-W35-200 gm Cocoa Excel White jar</v>
      </c>
      <c r="M561" s="103">
        <f t="shared" si="2"/>
        <v>4950</v>
      </c>
      <c r="N561" s="102" t="str">
        <f t="shared" si="3"/>
        <v>wk </v>
      </c>
    </row>
    <row r="562" ht="12.75" customHeight="1">
      <c r="A562" s="15" t="s">
        <v>4491</v>
      </c>
      <c r="B562" s="15" t="s">
        <v>3123</v>
      </c>
      <c r="C562" s="15" t="s">
        <v>4321</v>
      </c>
      <c r="D562" s="15" t="s">
        <v>5930</v>
      </c>
      <c r="E562" s="15" t="s">
        <v>5942</v>
      </c>
      <c r="F562" s="15" t="s">
        <v>4364</v>
      </c>
      <c r="G562" s="15" t="s">
        <v>5932</v>
      </c>
      <c r="H562" s="15" t="s">
        <v>5933</v>
      </c>
      <c r="I562" s="15" t="s">
        <v>4327</v>
      </c>
      <c r="J562" s="15" t="s">
        <v>4367</v>
      </c>
      <c r="K562" s="15"/>
      <c r="L562" s="103" t="str">
        <f t="shared" si="1"/>
        <v>B-200COC-W35-200 gm Cocoa Excel White jar</v>
      </c>
      <c r="M562" s="103">
        <f t="shared" si="2"/>
        <v>4050</v>
      </c>
      <c r="N562" s="102" t="str">
        <f t="shared" si="3"/>
        <v>wk </v>
      </c>
    </row>
    <row r="563" ht="12.75" customHeight="1">
      <c r="A563" s="15" t="s">
        <v>4494</v>
      </c>
      <c r="B563" s="15" t="s">
        <v>3123</v>
      </c>
      <c r="C563" s="15" t="s">
        <v>4321</v>
      </c>
      <c r="D563" s="15" t="s">
        <v>5943</v>
      </c>
      <c r="E563" s="15" t="s">
        <v>5944</v>
      </c>
      <c r="F563" s="15" t="s">
        <v>4364</v>
      </c>
      <c r="G563" s="15" t="s">
        <v>5945</v>
      </c>
      <c r="H563" s="15" t="s">
        <v>5946</v>
      </c>
      <c r="I563" s="15" t="s">
        <v>4327</v>
      </c>
      <c r="J563" s="15" t="s">
        <v>4367</v>
      </c>
      <c r="K563" s="15"/>
      <c r="L563" s="103" t="str">
        <f t="shared" si="1"/>
        <v>B-200COC-W35-200 gm Cocoa Excel White jar</v>
      </c>
      <c r="M563" s="103">
        <f t="shared" si="2"/>
        <v>3150</v>
      </c>
      <c r="N563" s="102" t="str">
        <f t="shared" si="3"/>
        <v>wk </v>
      </c>
    </row>
    <row r="564" ht="12.75" customHeight="1">
      <c r="A564" s="15" t="s">
        <v>4496</v>
      </c>
      <c r="B564" s="15" t="s">
        <v>3123</v>
      </c>
      <c r="C564" s="15" t="s">
        <v>4321</v>
      </c>
      <c r="D564" s="15" t="s">
        <v>3616</v>
      </c>
      <c r="E564" s="15" t="s">
        <v>5947</v>
      </c>
      <c r="F564" s="15" t="s">
        <v>4364</v>
      </c>
      <c r="G564" s="15" t="s">
        <v>5928</v>
      </c>
      <c r="H564" s="15" t="s">
        <v>5882</v>
      </c>
      <c r="I564" s="15" t="s">
        <v>4327</v>
      </c>
      <c r="J564" s="15" t="s">
        <v>4367</v>
      </c>
      <c r="K564" s="15"/>
      <c r="L564" s="103" t="str">
        <f t="shared" si="1"/>
        <v>B-200COC-W35-200 gm Cocoa Excel White jar</v>
      </c>
      <c r="M564" s="103">
        <f t="shared" si="2"/>
        <v>3300</v>
      </c>
      <c r="N564" s="102" t="str">
        <f t="shared" si="3"/>
        <v>wk </v>
      </c>
    </row>
    <row r="565" ht="12.75" customHeight="1">
      <c r="A565" s="15" t="s">
        <v>4501</v>
      </c>
      <c r="B565" s="15" t="s">
        <v>3123</v>
      </c>
      <c r="C565" s="15" t="s">
        <v>4321</v>
      </c>
      <c r="D565" s="15" t="s">
        <v>5887</v>
      </c>
      <c r="E565" s="15" t="s">
        <v>5948</v>
      </c>
      <c r="F565" s="15" t="s">
        <v>4364</v>
      </c>
      <c r="G565" s="15" t="s">
        <v>5949</v>
      </c>
      <c r="H565" s="15" t="s">
        <v>5890</v>
      </c>
      <c r="I565" s="15" t="s">
        <v>4327</v>
      </c>
      <c r="J565" s="15" t="s">
        <v>4367</v>
      </c>
      <c r="K565" s="15"/>
      <c r="L565" s="103" t="str">
        <f t="shared" si="1"/>
        <v>B-200COC-W35-200 gm Cocoa Excel White jar</v>
      </c>
      <c r="M565" s="103">
        <f t="shared" si="2"/>
        <v>1950</v>
      </c>
      <c r="N565" s="102" t="str">
        <f t="shared" si="3"/>
        <v>wk </v>
      </c>
    </row>
    <row r="566" ht="12.75" customHeight="1">
      <c r="A566" s="15" t="s">
        <v>4504</v>
      </c>
      <c r="B566" s="15" t="s">
        <v>3123</v>
      </c>
      <c r="C566" s="15" t="s">
        <v>4321</v>
      </c>
      <c r="D566" s="15" t="s">
        <v>4426</v>
      </c>
      <c r="E566" s="15" t="s">
        <v>5950</v>
      </c>
      <c r="F566" s="15" t="s">
        <v>4364</v>
      </c>
      <c r="G566" s="15" t="s">
        <v>5951</v>
      </c>
      <c r="H566" s="15" t="s">
        <v>5858</v>
      </c>
      <c r="I566" s="15" t="s">
        <v>4327</v>
      </c>
      <c r="J566" s="15" t="s">
        <v>4367</v>
      </c>
      <c r="K566" s="15"/>
      <c r="L566" s="103" t="str">
        <f t="shared" si="1"/>
        <v>B-200COC-W35-200 gm Cocoa Excel White jar</v>
      </c>
      <c r="M566" s="103">
        <f t="shared" si="2"/>
        <v>3600</v>
      </c>
      <c r="N566" s="102" t="str">
        <f t="shared" si="3"/>
        <v>wk </v>
      </c>
    </row>
    <row r="567" ht="12.75" customHeight="1">
      <c r="A567" s="15" t="s">
        <v>4506</v>
      </c>
      <c r="B567" s="15" t="s">
        <v>3123</v>
      </c>
      <c r="C567" s="15" t="s">
        <v>4321</v>
      </c>
      <c r="D567" s="15" t="s">
        <v>4497</v>
      </c>
      <c r="E567" s="15" t="s">
        <v>5952</v>
      </c>
      <c r="F567" s="15" t="s">
        <v>4364</v>
      </c>
      <c r="G567" s="15" t="s">
        <v>5953</v>
      </c>
      <c r="H567" s="15" t="s">
        <v>5905</v>
      </c>
      <c r="I567" s="15" t="s">
        <v>4327</v>
      </c>
      <c r="J567" s="15" t="s">
        <v>4367</v>
      </c>
      <c r="K567" s="15"/>
      <c r="L567" s="103" t="str">
        <f t="shared" si="1"/>
        <v>B-200COC-W35-200 gm Cocoa Excel White jar</v>
      </c>
      <c r="M567" s="103">
        <f t="shared" si="2"/>
        <v>5700</v>
      </c>
      <c r="N567" s="102" t="str">
        <f t="shared" si="3"/>
        <v>wk </v>
      </c>
    </row>
    <row r="568" ht="12.75" customHeight="1">
      <c r="A568" s="15" t="s">
        <v>4510</v>
      </c>
      <c r="B568" s="15" t="s">
        <v>3123</v>
      </c>
      <c r="C568" s="15" t="s">
        <v>4321</v>
      </c>
      <c r="D568" s="15" t="s">
        <v>5883</v>
      </c>
      <c r="E568" s="15" t="s">
        <v>5954</v>
      </c>
      <c r="F568" s="15" t="s">
        <v>4364</v>
      </c>
      <c r="G568" s="15" t="s">
        <v>5926</v>
      </c>
      <c r="H568" s="15" t="s">
        <v>5886</v>
      </c>
      <c r="I568" s="15" t="s">
        <v>4327</v>
      </c>
      <c r="J568" s="15" t="s">
        <v>4367</v>
      </c>
      <c r="K568" s="15"/>
      <c r="L568" s="103" t="str">
        <f t="shared" si="1"/>
        <v>B-200COC-W35-200 gm Cocoa Excel White jar</v>
      </c>
      <c r="M568" s="103">
        <f t="shared" si="2"/>
        <v>3450</v>
      </c>
      <c r="N568" s="102" t="str">
        <f t="shared" si="3"/>
        <v>wk </v>
      </c>
    </row>
    <row r="569" ht="12.75" customHeight="1">
      <c r="A569" s="15" t="s">
        <v>4513</v>
      </c>
      <c r="B569" s="15" t="s">
        <v>3123</v>
      </c>
      <c r="C569" s="15" t="s">
        <v>4321</v>
      </c>
      <c r="D569" s="15" t="s">
        <v>4993</v>
      </c>
      <c r="E569" s="15" t="s">
        <v>5955</v>
      </c>
      <c r="F569" s="15" t="s">
        <v>4364</v>
      </c>
      <c r="G569" s="15" t="s">
        <v>5956</v>
      </c>
      <c r="H569" s="15" t="s">
        <v>5957</v>
      </c>
      <c r="I569" s="15" t="s">
        <v>4327</v>
      </c>
      <c r="J569" s="15" t="s">
        <v>4367</v>
      </c>
      <c r="K569" s="15"/>
      <c r="L569" s="103" t="str">
        <f t="shared" si="1"/>
        <v>B-200COC-W35-200 gm Cocoa Excel White jar</v>
      </c>
      <c r="M569" s="103">
        <f t="shared" si="2"/>
        <v>1200</v>
      </c>
      <c r="N569" s="102" t="str">
        <f t="shared" si="3"/>
        <v>wk </v>
      </c>
    </row>
    <row r="570" ht="12.75" customHeight="1">
      <c r="A570" s="15" t="s">
        <v>4515</v>
      </c>
      <c r="B570" s="15" t="s">
        <v>3123</v>
      </c>
      <c r="C570" s="15" t="s">
        <v>4321</v>
      </c>
      <c r="D570" s="15" t="s">
        <v>5913</v>
      </c>
      <c r="E570" s="15" t="s">
        <v>5958</v>
      </c>
      <c r="F570" s="15" t="s">
        <v>4364</v>
      </c>
      <c r="G570" s="15" t="s">
        <v>5915</v>
      </c>
      <c r="H570" s="15" t="s">
        <v>5916</v>
      </c>
      <c r="I570" s="15" t="s">
        <v>4327</v>
      </c>
      <c r="J570" s="15" t="s">
        <v>4367</v>
      </c>
      <c r="K570" s="15"/>
      <c r="L570" s="103" t="str">
        <f t="shared" si="1"/>
        <v>B-200COC-W35-200 gm Cocoa Excel White jar</v>
      </c>
      <c r="M570" s="103">
        <f t="shared" si="2"/>
        <v>5250</v>
      </c>
      <c r="N570" s="102" t="str">
        <f t="shared" si="3"/>
        <v>wk </v>
      </c>
    </row>
    <row r="571" ht="12.75" customHeight="1">
      <c r="A571" s="15" t="s">
        <v>4517</v>
      </c>
      <c r="B571" s="15" t="s">
        <v>3123</v>
      </c>
      <c r="C571" s="15" t="s">
        <v>4321</v>
      </c>
      <c r="D571" s="15" t="s">
        <v>4374</v>
      </c>
      <c r="E571" s="15" t="s">
        <v>5959</v>
      </c>
      <c r="F571" s="15" t="s">
        <v>4364</v>
      </c>
      <c r="G571" s="15" t="s">
        <v>5960</v>
      </c>
      <c r="H571" s="15" t="s">
        <v>5873</v>
      </c>
      <c r="I571" s="15" t="s">
        <v>4327</v>
      </c>
      <c r="J571" s="15" t="s">
        <v>4367</v>
      </c>
      <c r="K571" s="15"/>
      <c r="L571" s="103" t="str">
        <f t="shared" si="1"/>
        <v>B-200COC-W35-200 gm Cocoa Excel White jar</v>
      </c>
      <c r="M571" s="103">
        <f t="shared" si="2"/>
        <v>4800</v>
      </c>
      <c r="N571" s="102" t="str">
        <f t="shared" si="3"/>
        <v>wk </v>
      </c>
    </row>
    <row r="572" ht="12.75" customHeight="1">
      <c r="A572" s="15" t="s">
        <v>4522</v>
      </c>
      <c r="B572" s="15" t="s">
        <v>3123</v>
      </c>
      <c r="C572" s="15" t="s">
        <v>4321</v>
      </c>
      <c r="D572" s="15" t="s">
        <v>3600</v>
      </c>
      <c r="E572" s="15" t="s">
        <v>5961</v>
      </c>
      <c r="F572" s="15" t="s">
        <v>4364</v>
      </c>
      <c r="G572" s="15" t="s">
        <v>5962</v>
      </c>
      <c r="H572" s="15" t="s">
        <v>5845</v>
      </c>
      <c r="I572" s="15" t="s">
        <v>4327</v>
      </c>
      <c r="J572" s="15" t="s">
        <v>4367</v>
      </c>
      <c r="K572" s="15"/>
      <c r="L572" s="103" t="str">
        <f t="shared" si="1"/>
        <v>B-200COC-W35-200 gm Cocoa Excel White jar</v>
      </c>
      <c r="M572" s="103">
        <f t="shared" si="2"/>
        <v>4200</v>
      </c>
      <c r="N572" s="102" t="str">
        <f t="shared" si="3"/>
        <v>wk </v>
      </c>
    </row>
    <row r="573" ht="12.75" customHeight="1">
      <c r="A573" s="15" t="s">
        <v>4524</v>
      </c>
      <c r="B573" s="15" t="s">
        <v>3123</v>
      </c>
      <c r="C573" s="15" t="s">
        <v>4321</v>
      </c>
      <c r="D573" s="15" t="s">
        <v>3767</v>
      </c>
      <c r="E573" s="15" t="s">
        <v>5963</v>
      </c>
      <c r="F573" s="15" t="s">
        <v>4364</v>
      </c>
      <c r="G573" s="15" t="s">
        <v>5964</v>
      </c>
      <c r="H573" s="15" t="s">
        <v>5965</v>
      </c>
      <c r="I573" s="15" t="s">
        <v>4327</v>
      </c>
      <c r="J573" s="15" t="s">
        <v>4367</v>
      </c>
      <c r="K573" s="15"/>
      <c r="L573" s="103" t="str">
        <f t="shared" si="1"/>
        <v>B-200COC-W35-200 gm Cocoa Excel White jar</v>
      </c>
      <c r="M573" s="103">
        <f t="shared" si="2"/>
        <v>4500</v>
      </c>
      <c r="N573" s="102" t="str">
        <f t="shared" si="3"/>
        <v>wk </v>
      </c>
    </row>
    <row r="574" ht="12.75" customHeight="1">
      <c r="A574" s="15" t="s">
        <v>4334</v>
      </c>
      <c r="B574" s="15" t="s">
        <v>3123</v>
      </c>
      <c r="C574" s="15" t="s">
        <v>4321</v>
      </c>
      <c r="D574" s="15" t="s">
        <v>5883</v>
      </c>
      <c r="E574" s="15" t="s">
        <v>5966</v>
      </c>
      <c r="F574" s="15" t="s">
        <v>4364</v>
      </c>
      <c r="G574" s="15" t="s">
        <v>5926</v>
      </c>
      <c r="H574" s="15" t="s">
        <v>5886</v>
      </c>
      <c r="I574" s="15" t="s">
        <v>4327</v>
      </c>
      <c r="J574" s="15" t="s">
        <v>4367</v>
      </c>
      <c r="K574" s="15"/>
      <c r="L574" s="103" t="str">
        <f t="shared" si="1"/>
        <v>B-200COC-W35-200 gm Cocoa Excel White jar</v>
      </c>
      <c r="M574" s="103">
        <f t="shared" si="2"/>
        <v>3450</v>
      </c>
      <c r="N574" s="102" t="str">
        <f t="shared" si="3"/>
        <v>wk </v>
      </c>
    </row>
    <row r="575" ht="12.75" customHeight="1">
      <c r="A575" s="15" t="s">
        <v>4527</v>
      </c>
      <c r="B575" s="15" t="s">
        <v>3123</v>
      </c>
      <c r="C575" s="15" t="s">
        <v>4321</v>
      </c>
      <c r="D575" s="15" t="s">
        <v>3767</v>
      </c>
      <c r="E575" s="15" t="s">
        <v>5967</v>
      </c>
      <c r="F575" s="15" t="s">
        <v>4364</v>
      </c>
      <c r="G575" s="15" t="s">
        <v>5964</v>
      </c>
      <c r="H575" s="15" t="s">
        <v>5968</v>
      </c>
      <c r="I575" s="15" t="s">
        <v>4327</v>
      </c>
      <c r="J575" s="15" t="s">
        <v>4367</v>
      </c>
      <c r="K575" s="15"/>
      <c r="L575" s="103" t="str">
        <f t="shared" si="1"/>
        <v>B-200COC-W35-200 gm Cocoa Excel White jar</v>
      </c>
      <c r="M575" s="103">
        <f t="shared" si="2"/>
        <v>4500</v>
      </c>
      <c r="N575" s="102" t="str">
        <f t="shared" si="3"/>
        <v>wk </v>
      </c>
    </row>
    <row r="576" ht="12.75" customHeight="1">
      <c r="A576" s="15" t="s">
        <v>4530</v>
      </c>
      <c r="B576" s="15" t="s">
        <v>3123</v>
      </c>
      <c r="C576" s="15" t="s">
        <v>4321</v>
      </c>
      <c r="D576" s="15" t="s">
        <v>3616</v>
      </c>
      <c r="E576" s="15" t="s">
        <v>5969</v>
      </c>
      <c r="F576" s="15" t="s">
        <v>4364</v>
      </c>
      <c r="G576" s="15" t="s">
        <v>5928</v>
      </c>
      <c r="H576" s="15" t="s">
        <v>5970</v>
      </c>
      <c r="I576" s="15" t="s">
        <v>4327</v>
      </c>
      <c r="J576" s="15" t="s">
        <v>4367</v>
      </c>
      <c r="K576" s="15"/>
      <c r="L576" s="103" t="str">
        <f t="shared" si="1"/>
        <v>B-200COC-W35-200 gm Cocoa Excel White jar</v>
      </c>
      <c r="M576" s="103">
        <f t="shared" si="2"/>
        <v>3300</v>
      </c>
      <c r="N576" s="102" t="str">
        <f t="shared" si="3"/>
        <v>wk 6</v>
      </c>
    </row>
    <row r="577" ht="12.75" customHeight="1">
      <c r="A577" s="15" t="s">
        <v>4534</v>
      </c>
      <c r="B577" s="15" t="s">
        <v>3123</v>
      </c>
      <c r="C577" s="15" t="s">
        <v>4321</v>
      </c>
      <c r="D577" s="15" t="s">
        <v>5971</v>
      </c>
      <c r="E577" s="15" t="s">
        <v>5972</v>
      </c>
      <c r="F577" s="15" t="s">
        <v>4364</v>
      </c>
      <c r="G577" s="15" t="s">
        <v>5973</v>
      </c>
      <c r="H577" s="15" t="s">
        <v>5974</v>
      </c>
      <c r="I577" s="15" t="s">
        <v>4327</v>
      </c>
      <c r="J577" s="15" t="s">
        <v>4367</v>
      </c>
      <c r="K577" s="15"/>
      <c r="L577" s="103" t="str">
        <f t="shared" si="1"/>
        <v>B-200COC-W35-200 gm Cocoa Excel White jar</v>
      </c>
      <c r="M577" s="103">
        <f t="shared" si="2"/>
        <v>2900</v>
      </c>
      <c r="N577" s="102" t="str">
        <f t="shared" si="3"/>
        <v>wk 14</v>
      </c>
    </row>
    <row r="578" ht="12.75" customHeight="1">
      <c r="A578" s="15" t="s">
        <v>4534</v>
      </c>
      <c r="B578" s="15" t="s">
        <v>3123</v>
      </c>
      <c r="C578" s="15" t="s">
        <v>4321</v>
      </c>
      <c r="D578" s="15" t="s">
        <v>5975</v>
      </c>
      <c r="E578" s="15" t="s">
        <v>5976</v>
      </c>
      <c r="F578" s="15" t="s">
        <v>4364</v>
      </c>
      <c r="G578" s="15" t="s">
        <v>5977</v>
      </c>
      <c r="H578" s="15" t="s">
        <v>5978</v>
      </c>
      <c r="I578" s="15" t="s">
        <v>4327</v>
      </c>
      <c r="J578" s="15" t="s">
        <v>4546</v>
      </c>
      <c r="K578" s="15"/>
      <c r="L578" s="103" t="str">
        <f t="shared" si="1"/>
        <v>B-200COC-W35-200 gm Cocoa Excel White jar</v>
      </c>
      <c r="M578" s="103">
        <f t="shared" si="2"/>
        <v>3550</v>
      </c>
      <c r="N578" s="102" t="str">
        <f t="shared" si="3"/>
        <v>wk 14</v>
      </c>
    </row>
    <row r="579" ht="12.75" customHeight="1">
      <c r="A579" s="15" t="s">
        <v>4534</v>
      </c>
      <c r="B579" s="15" t="s">
        <v>3123</v>
      </c>
      <c r="C579" s="15" t="s">
        <v>4321</v>
      </c>
      <c r="D579" s="15" t="s">
        <v>4426</v>
      </c>
      <c r="E579" s="15" t="s">
        <v>5979</v>
      </c>
      <c r="F579" s="15" t="s">
        <v>4364</v>
      </c>
      <c r="G579" s="15" t="s">
        <v>5951</v>
      </c>
      <c r="H579" s="15" t="s">
        <v>5980</v>
      </c>
      <c r="I579" s="15" t="s">
        <v>4327</v>
      </c>
      <c r="J579" s="15" t="s">
        <v>4546</v>
      </c>
      <c r="K579" s="15"/>
      <c r="L579" s="103" t="str">
        <f t="shared" si="1"/>
        <v>B-200COC-W35-200 gm Cocoa Excel White jar</v>
      </c>
      <c r="M579" s="103">
        <f t="shared" si="2"/>
        <v>3600</v>
      </c>
      <c r="N579" s="102" t="str">
        <f t="shared" si="3"/>
        <v>wk 14</v>
      </c>
    </row>
    <row r="580" ht="12.75" customHeight="1">
      <c r="A580" s="15" t="s">
        <v>4547</v>
      </c>
      <c r="B580" s="15" t="s">
        <v>3123</v>
      </c>
      <c r="C580" s="15" t="s">
        <v>4321</v>
      </c>
      <c r="D580" s="15" t="s">
        <v>5883</v>
      </c>
      <c r="E580" s="15" t="s">
        <v>5981</v>
      </c>
      <c r="F580" s="15" t="s">
        <v>4364</v>
      </c>
      <c r="G580" s="15" t="s">
        <v>5926</v>
      </c>
      <c r="H580" s="15" t="s">
        <v>5982</v>
      </c>
      <c r="I580" s="15" t="s">
        <v>4327</v>
      </c>
      <c r="J580" s="15" t="s">
        <v>4546</v>
      </c>
      <c r="K580" s="15"/>
      <c r="L580" s="103" t="str">
        <f t="shared" si="1"/>
        <v>B-200COC-W35-200 gm Cocoa Excel White jar</v>
      </c>
      <c r="M580" s="103">
        <f t="shared" si="2"/>
        <v>3450</v>
      </c>
      <c r="N580" s="102" t="str">
        <f t="shared" si="3"/>
        <v>wk 18</v>
      </c>
    </row>
    <row r="581" ht="12.75" customHeight="1">
      <c r="A581" s="15" t="s">
        <v>4550</v>
      </c>
      <c r="B581" s="15" t="s">
        <v>3123</v>
      </c>
      <c r="C581" s="15" t="s">
        <v>4321</v>
      </c>
      <c r="D581" s="15" t="s">
        <v>4401</v>
      </c>
      <c r="E581" s="15" t="s">
        <v>5983</v>
      </c>
      <c r="F581" s="15" t="s">
        <v>4364</v>
      </c>
      <c r="G581" s="15" t="s">
        <v>5984</v>
      </c>
      <c r="H581" s="15" t="s">
        <v>5985</v>
      </c>
      <c r="I581" s="15" t="s">
        <v>4327</v>
      </c>
      <c r="J581" s="15" t="s">
        <v>4546</v>
      </c>
      <c r="K581" s="15"/>
      <c r="L581" s="103" t="str">
        <f t="shared" si="1"/>
        <v>B-200COC-W35-200 gm Cocoa Excel White jar</v>
      </c>
      <c r="M581" s="103">
        <f t="shared" si="2"/>
        <v>5100</v>
      </c>
      <c r="N581" s="102" t="str">
        <f t="shared" si="3"/>
        <v>wk 23</v>
      </c>
    </row>
    <row r="582" ht="12.75" customHeight="1">
      <c r="A582" s="15" t="s">
        <v>4553</v>
      </c>
      <c r="B582" s="15" t="s">
        <v>3123</v>
      </c>
      <c r="C582" s="15" t="s">
        <v>4321</v>
      </c>
      <c r="D582" s="15" t="s">
        <v>5938</v>
      </c>
      <c r="E582" s="15" t="s">
        <v>5986</v>
      </c>
      <c r="F582" s="15" t="s">
        <v>4364</v>
      </c>
      <c r="G582" s="15" t="s">
        <v>5940</v>
      </c>
      <c r="H582" s="15" t="s">
        <v>5987</v>
      </c>
      <c r="I582" s="15" t="s">
        <v>4327</v>
      </c>
      <c r="J582" s="15" t="s">
        <v>4546</v>
      </c>
      <c r="K582" s="15"/>
      <c r="L582" s="103" t="str">
        <f t="shared" si="1"/>
        <v>B-200COC-W35-200 gm Cocoa Excel White jar</v>
      </c>
      <c r="M582" s="103">
        <f t="shared" si="2"/>
        <v>4950</v>
      </c>
      <c r="N582" s="102" t="str">
        <f t="shared" si="3"/>
        <v>wk 27</v>
      </c>
    </row>
    <row r="583" ht="12.75" customHeight="1">
      <c r="A583" s="15" t="s">
        <v>4555</v>
      </c>
      <c r="B583" s="15" t="s">
        <v>3123</v>
      </c>
      <c r="C583" s="15" t="s">
        <v>4321</v>
      </c>
      <c r="D583" s="15" t="s">
        <v>5913</v>
      </c>
      <c r="E583" s="15" t="s">
        <v>5988</v>
      </c>
      <c r="F583" s="15" t="s">
        <v>4364</v>
      </c>
      <c r="G583" s="15" t="s">
        <v>5915</v>
      </c>
      <c r="H583" s="15" t="s">
        <v>5989</v>
      </c>
      <c r="I583" s="15" t="s">
        <v>4327</v>
      </c>
      <c r="J583" s="15" t="s">
        <v>4546</v>
      </c>
      <c r="K583" s="15"/>
      <c r="L583" s="103" t="str">
        <f t="shared" si="1"/>
        <v>B-200COC-W35-200 gm Cocoa Excel White jar</v>
      </c>
      <c r="M583" s="103">
        <f t="shared" si="2"/>
        <v>5250</v>
      </c>
      <c r="N583" s="102" t="str">
        <f t="shared" si="3"/>
        <v>wk 32</v>
      </c>
    </row>
    <row r="584" ht="12.75" customHeight="1">
      <c r="A584" s="15" t="s">
        <v>4558</v>
      </c>
      <c r="B584" s="15" t="s">
        <v>3123</v>
      </c>
      <c r="C584" s="15" t="s">
        <v>4321</v>
      </c>
      <c r="D584" s="15" t="s">
        <v>4401</v>
      </c>
      <c r="E584" s="15" t="s">
        <v>5990</v>
      </c>
      <c r="F584" s="15" t="s">
        <v>4364</v>
      </c>
      <c r="G584" s="15" t="s">
        <v>5984</v>
      </c>
      <c r="H584" s="15" t="s">
        <v>5985</v>
      </c>
      <c r="I584" s="15" t="s">
        <v>4327</v>
      </c>
      <c r="J584" s="15" t="s">
        <v>4546</v>
      </c>
      <c r="K584" s="15"/>
      <c r="L584" s="103" t="str">
        <f t="shared" si="1"/>
        <v>B-200COC-W35-200 gm Cocoa Excel White jar</v>
      </c>
      <c r="M584" s="103">
        <f t="shared" si="2"/>
        <v>5100</v>
      </c>
      <c r="N584" s="102" t="str">
        <f t="shared" si="3"/>
        <v>wk 36</v>
      </c>
    </row>
    <row r="585" ht="12.75" customHeight="1">
      <c r="A585" s="15" t="s">
        <v>4560</v>
      </c>
      <c r="B585" s="15" t="s">
        <v>3123</v>
      </c>
      <c r="C585" s="15" t="s">
        <v>4321</v>
      </c>
      <c r="D585" s="15" t="s">
        <v>3611</v>
      </c>
      <c r="E585" s="15" t="s">
        <v>5991</v>
      </c>
      <c r="F585" s="15" t="s">
        <v>4364</v>
      </c>
      <c r="G585" s="15" t="s">
        <v>5992</v>
      </c>
      <c r="H585" s="15" t="s">
        <v>5993</v>
      </c>
      <c r="I585" s="15" t="s">
        <v>4327</v>
      </c>
      <c r="J585" s="15" t="s">
        <v>4546</v>
      </c>
      <c r="K585" s="15"/>
      <c r="L585" s="103" t="str">
        <f t="shared" si="1"/>
        <v>B-200COC-W35-200 gm Cocoa Excel White jar</v>
      </c>
      <c r="M585" s="103">
        <f t="shared" si="2"/>
        <v>2700</v>
      </c>
      <c r="N585" s="102" t="str">
        <f t="shared" si="3"/>
        <v>wk 45</v>
      </c>
    </row>
    <row r="586" ht="12.75" customHeight="1">
      <c r="A586" s="15" t="s">
        <v>4560</v>
      </c>
      <c r="B586" s="15" t="s">
        <v>3123</v>
      </c>
      <c r="C586" s="15" t="s">
        <v>4321</v>
      </c>
      <c r="D586" s="15" t="s">
        <v>4388</v>
      </c>
      <c r="E586" s="15" t="s">
        <v>5994</v>
      </c>
      <c r="F586" s="15" t="s">
        <v>4364</v>
      </c>
      <c r="G586" s="15" t="s">
        <v>5995</v>
      </c>
      <c r="H586" s="15" t="s">
        <v>5996</v>
      </c>
      <c r="I586" s="15" t="s">
        <v>4327</v>
      </c>
      <c r="J586" s="15" t="s">
        <v>4546</v>
      </c>
      <c r="K586" s="15"/>
      <c r="L586" s="103" t="str">
        <f t="shared" si="1"/>
        <v>B-200COC-W35-200 gm Cocoa Excel White jar</v>
      </c>
      <c r="M586" s="103">
        <f t="shared" si="2"/>
        <v>6900</v>
      </c>
      <c r="N586" s="102" t="str">
        <f t="shared" si="3"/>
        <v>wk 45</v>
      </c>
    </row>
    <row r="587" ht="12.75" customHeight="1">
      <c r="A587" s="15" t="s">
        <v>4565</v>
      </c>
      <c r="B587" s="15" t="s">
        <v>3123</v>
      </c>
      <c r="C587" s="15" t="s">
        <v>4321</v>
      </c>
      <c r="D587" s="15" t="s">
        <v>3600</v>
      </c>
      <c r="E587" s="15" t="s">
        <v>5997</v>
      </c>
      <c r="F587" s="15" t="s">
        <v>4364</v>
      </c>
      <c r="G587" s="15" t="s">
        <v>5962</v>
      </c>
      <c r="H587" s="15" t="s">
        <v>5998</v>
      </c>
      <c r="I587" s="15" t="s">
        <v>4327</v>
      </c>
      <c r="J587" s="15" t="s">
        <v>4546</v>
      </c>
      <c r="K587" s="15"/>
      <c r="L587" s="103" t="str">
        <f t="shared" si="1"/>
        <v>B-200COC-W35-200 gm Cocoa Excel White jar</v>
      </c>
      <c r="M587" s="103">
        <f t="shared" si="2"/>
        <v>4200</v>
      </c>
      <c r="N587" s="102" t="str">
        <f t="shared" si="3"/>
        <v>wk 49</v>
      </c>
    </row>
    <row r="588" ht="12.75" customHeight="1">
      <c r="A588" s="15" t="s">
        <v>4567</v>
      </c>
      <c r="B588" s="15" t="s">
        <v>3123</v>
      </c>
      <c r="C588" s="15" t="s">
        <v>4321</v>
      </c>
      <c r="D588" s="15" t="s">
        <v>5938</v>
      </c>
      <c r="E588" s="15" t="s">
        <v>5999</v>
      </c>
      <c r="F588" s="15" t="s">
        <v>4364</v>
      </c>
      <c r="G588" s="15" t="s">
        <v>5940</v>
      </c>
      <c r="H588" s="15" t="s">
        <v>5987</v>
      </c>
      <c r="I588" s="15" t="s">
        <v>4327</v>
      </c>
      <c r="J588" s="15" t="s">
        <v>4546</v>
      </c>
      <c r="K588" s="15"/>
      <c r="L588" s="103" t="str">
        <f t="shared" si="1"/>
        <v>B-200COC-W35-200 gm Cocoa Excel White jar</v>
      </c>
      <c r="M588" s="103">
        <f t="shared" si="2"/>
        <v>4950</v>
      </c>
      <c r="N588" s="102" t="str">
        <f t="shared" si="3"/>
        <v>wk </v>
      </c>
    </row>
    <row r="589" ht="12.75" customHeight="1">
      <c r="A589" s="15" t="s">
        <v>4569</v>
      </c>
      <c r="B589" s="15" t="s">
        <v>3123</v>
      </c>
      <c r="C589" s="15" t="s">
        <v>4321</v>
      </c>
      <c r="D589" s="15" t="s">
        <v>5913</v>
      </c>
      <c r="E589" s="15" t="s">
        <v>6000</v>
      </c>
      <c r="F589" s="15" t="s">
        <v>4364</v>
      </c>
      <c r="G589" s="15" t="s">
        <v>5915</v>
      </c>
      <c r="H589" s="15" t="s">
        <v>5989</v>
      </c>
      <c r="I589" s="15" t="s">
        <v>4327</v>
      </c>
      <c r="J589" s="15" t="s">
        <v>4546</v>
      </c>
      <c r="K589" s="15"/>
      <c r="L589" s="103" t="str">
        <f t="shared" si="1"/>
        <v>B-200COC-W35-200 gm Cocoa Excel White jar</v>
      </c>
      <c r="M589" s="103">
        <f t="shared" si="2"/>
        <v>5250</v>
      </c>
      <c r="N589" s="102" t="str">
        <f t="shared" si="3"/>
        <v>wk </v>
      </c>
    </row>
    <row r="590" ht="12.75" customHeight="1">
      <c r="A590" s="15" t="s">
        <v>4338</v>
      </c>
      <c r="B590" s="15" t="s">
        <v>3123</v>
      </c>
      <c r="C590" s="15" t="s">
        <v>4321</v>
      </c>
      <c r="D590" s="15" t="s">
        <v>5913</v>
      </c>
      <c r="E590" s="15" t="s">
        <v>6001</v>
      </c>
      <c r="F590" s="15" t="s">
        <v>4364</v>
      </c>
      <c r="G590" s="15" t="s">
        <v>5915</v>
      </c>
      <c r="H590" s="15" t="s">
        <v>5989</v>
      </c>
      <c r="I590" s="15" t="s">
        <v>4327</v>
      </c>
      <c r="J590" s="15" t="s">
        <v>4546</v>
      </c>
      <c r="K590" s="15"/>
      <c r="L590" s="103" t="str">
        <f t="shared" si="1"/>
        <v>B-200COC-W35-200 gm Cocoa Excel White jar</v>
      </c>
      <c r="M590" s="103">
        <f t="shared" si="2"/>
        <v>5250</v>
      </c>
      <c r="N590" s="102" t="str">
        <f t="shared" si="3"/>
        <v>wk </v>
      </c>
    </row>
    <row r="591" ht="12.75" customHeight="1">
      <c r="A591" s="15" t="s">
        <v>4575</v>
      </c>
      <c r="B591" s="15" t="s">
        <v>3123</v>
      </c>
      <c r="C591" s="15" t="s">
        <v>4321</v>
      </c>
      <c r="D591" s="15" t="s">
        <v>3600</v>
      </c>
      <c r="E591" s="15" t="s">
        <v>6002</v>
      </c>
      <c r="F591" s="15" t="s">
        <v>4364</v>
      </c>
      <c r="G591" s="15" t="s">
        <v>5962</v>
      </c>
      <c r="H591" s="15" t="s">
        <v>5998</v>
      </c>
      <c r="I591" s="15" t="s">
        <v>4327</v>
      </c>
      <c r="J591" s="15" t="s">
        <v>4546</v>
      </c>
      <c r="K591" s="15"/>
      <c r="L591" s="103" t="str">
        <f t="shared" si="1"/>
        <v>B-200COC-W35-200 gm Cocoa Excel White jar</v>
      </c>
      <c r="M591" s="103">
        <f t="shared" si="2"/>
        <v>4200</v>
      </c>
      <c r="N591" s="102" t="str">
        <f t="shared" si="3"/>
        <v>wk </v>
      </c>
    </row>
    <row r="592" ht="12.75" customHeight="1">
      <c r="A592" s="15" t="s">
        <v>4579</v>
      </c>
      <c r="B592" s="15" t="s">
        <v>3123</v>
      </c>
      <c r="C592" s="15" t="s">
        <v>4321</v>
      </c>
      <c r="D592" s="15" t="s">
        <v>6003</v>
      </c>
      <c r="E592" s="15" t="s">
        <v>6004</v>
      </c>
      <c r="F592" s="15" t="s">
        <v>4364</v>
      </c>
      <c r="G592" s="15" t="s">
        <v>6005</v>
      </c>
      <c r="H592" s="15" t="s">
        <v>6006</v>
      </c>
      <c r="I592" s="15" t="s">
        <v>4327</v>
      </c>
      <c r="J592" s="15" t="s">
        <v>4546</v>
      </c>
      <c r="K592" s="15"/>
      <c r="L592" s="103" t="str">
        <f t="shared" si="1"/>
        <v>B-200COC-W35-200 gm Cocoa Excel White jar</v>
      </c>
      <c r="M592" s="103">
        <f t="shared" si="2"/>
        <v>4350</v>
      </c>
      <c r="N592" s="102" t="str">
        <f t="shared" si="3"/>
        <v>wk </v>
      </c>
    </row>
    <row r="593" ht="12.75" customHeight="1">
      <c r="A593" s="15" t="s">
        <v>4581</v>
      </c>
      <c r="B593" s="15" t="s">
        <v>3123</v>
      </c>
      <c r="C593" s="15" t="s">
        <v>4321</v>
      </c>
      <c r="D593" s="15" t="s">
        <v>4426</v>
      </c>
      <c r="E593" s="15" t="s">
        <v>6007</v>
      </c>
      <c r="F593" s="15" t="s">
        <v>4364</v>
      </c>
      <c r="G593" s="15" t="s">
        <v>5951</v>
      </c>
      <c r="H593" s="15" t="s">
        <v>6008</v>
      </c>
      <c r="I593" s="15" t="s">
        <v>4327</v>
      </c>
      <c r="J593" s="15" t="s">
        <v>4546</v>
      </c>
      <c r="K593" s="15"/>
      <c r="L593" s="103" t="str">
        <f t="shared" si="1"/>
        <v>B-200COC-W35-200 gm Cocoa Excel White jar</v>
      </c>
      <c r="M593" s="103">
        <f t="shared" si="2"/>
        <v>3600</v>
      </c>
      <c r="N593" s="102" t="str">
        <f t="shared" si="3"/>
        <v>wk </v>
      </c>
    </row>
    <row r="594" ht="12.75" customHeight="1">
      <c r="A594" s="15" t="s">
        <v>4584</v>
      </c>
      <c r="B594" s="15" t="s">
        <v>3123</v>
      </c>
      <c r="C594" s="15" t="s">
        <v>4321</v>
      </c>
      <c r="D594" s="15" t="s">
        <v>5859</v>
      </c>
      <c r="E594" s="15" t="s">
        <v>6009</v>
      </c>
      <c r="F594" s="15" t="s">
        <v>4364</v>
      </c>
      <c r="G594" s="15" t="s">
        <v>6010</v>
      </c>
      <c r="H594" s="15" t="s">
        <v>6011</v>
      </c>
      <c r="I594" s="15" t="s">
        <v>4327</v>
      </c>
      <c r="J594" s="15" t="s">
        <v>4546</v>
      </c>
      <c r="K594" s="15"/>
      <c r="L594" s="103" t="str">
        <f t="shared" si="1"/>
        <v>B-200COC-W35-200 gm Cocoa Excel White jar</v>
      </c>
      <c r="M594" s="103">
        <f t="shared" si="2"/>
        <v>5550</v>
      </c>
      <c r="N594" s="102" t="str">
        <f t="shared" si="3"/>
        <v>wk </v>
      </c>
    </row>
    <row r="595" ht="12.75" customHeight="1">
      <c r="A595" s="15" t="s">
        <v>4589</v>
      </c>
      <c r="B595" s="15" t="s">
        <v>3123</v>
      </c>
      <c r="C595" s="15" t="s">
        <v>4321</v>
      </c>
      <c r="D595" s="15" t="s">
        <v>6012</v>
      </c>
      <c r="E595" s="15" t="s">
        <v>6013</v>
      </c>
      <c r="F595" s="15" t="s">
        <v>4364</v>
      </c>
      <c r="G595" s="15" t="s">
        <v>6014</v>
      </c>
      <c r="H595" s="15" t="s">
        <v>6015</v>
      </c>
      <c r="I595" s="15" t="s">
        <v>4327</v>
      </c>
      <c r="J595" s="15" t="s">
        <v>4546</v>
      </c>
      <c r="K595" s="15"/>
      <c r="L595" s="103" t="str">
        <f t="shared" si="1"/>
        <v>B-200COC-W35-200 gm Cocoa Excel White jar</v>
      </c>
      <c r="M595" s="103">
        <f t="shared" si="2"/>
        <v>4650</v>
      </c>
      <c r="N595" s="102" t="str">
        <f t="shared" si="3"/>
        <v>wk </v>
      </c>
    </row>
    <row r="596" ht="12.75" customHeight="1">
      <c r="A596" s="15" t="s">
        <v>4592</v>
      </c>
      <c r="B596" s="15" t="s">
        <v>3123</v>
      </c>
      <c r="C596" s="15" t="s">
        <v>4321</v>
      </c>
      <c r="D596" s="15" t="s">
        <v>6016</v>
      </c>
      <c r="E596" s="15" t="s">
        <v>6017</v>
      </c>
      <c r="F596" s="15" t="s">
        <v>4364</v>
      </c>
      <c r="G596" s="15" t="s">
        <v>6018</v>
      </c>
      <c r="H596" s="15" t="s">
        <v>6019</v>
      </c>
      <c r="I596" s="15" t="s">
        <v>4327</v>
      </c>
      <c r="J596" s="15" t="s">
        <v>4546</v>
      </c>
      <c r="K596" s="15"/>
      <c r="L596" s="103" t="str">
        <f t="shared" si="1"/>
        <v>B-200COC-W35-200 gm Cocoa Excel White jar</v>
      </c>
      <c r="M596" s="103">
        <f t="shared" si="2"/>
        <v>10350</v>
      </c>
      <c r="N596" s="102" t="str">
        <f t="shared" si="3"/>
        <v>wk </v>
      </c>
    </row>
    <row r="597" ht="12.75" customHeight="1">
      <c r="A597" s="15" t="s">
        <v>4597</v>
      </c>
      <c r="B597" s="15" t="s">
        <v>3123</v>
      </c>
      <c r="C597" s="15" t="s">
        <v>4321</v>
      </c>
      <c r="D597" s="15" t="s">
        <v>5934</v>
      </c>
      <c r="E597" s="15" t="s">
        <v>6020</v>
      </c>
      <c r="F597" s="15" t="s">
        <v>4364</v>
      </c>
      <c r="G597" s="15" t="s">
        <v>5936</v>
      </c>
      <c r="H597" s="15" t="s">
        <v>6021</v>
      </c>
      <c r="I597" s="15" t="s">
        <v>4327</v>
      </c>
      <c r="J597" s="15" t="s">
        <v>4546</v>
      </c>
      <c r="K597" s="15"/>
      <c r="L597" s="103" t="str">
        <f t="shared" si="1"/>
        <v>B-200COC-W35-200 gm Cocoa Excel White jar</v>
      </c>
      <c r="M597" s="103">
        <f t="shared" si="2"/>
        <v>3750</v>
      </c>
      <c r="N597" s="102" t="str">
        <f t="shared" si="3"/>
        <v>wk </v>
      </c>
    </row>
    <row r="598" ht="12.75" customHeight="1">
      <c r="A598" s="15" t="s">
        <v>4597</v>
      </c>
      <c r="B598" s="15" t="s">
        <v>3123</v>
      </c>
      <c r="C598" s="15" t="s">
        <v>4321</v>
      </c>
      <c r="D598" s="15" t="s">
        <v>5919</v>
      </c>
      <c r="E598" s="15" t="s">
        <v>6022</v>
      </c>
      <c r="F598" s="15" t="s">
        <v>4364</v>
      </c>
      <c r="G598" s="15" t="s">
        <v>6023</v>
      </c>
      <c r="H598" s="15" t="s">
        <v>6024</v>
      </c>
      <c r="I598" s="15" t="s">
        <v>4327</v>
      </c>
      <c r="J598" s="15" t="s">
        <v>4367</v>
      </c>
      <c r="K598" s="15"/>
      <c r="L598" s="103" t="str">
        <f t="shared" si="1"/>
        <v>B-200COC-W35-200 gm Cocoa Excel White jar</v>
      </c>
      <c r="M598" s="103">
        <f t="shared" si="2"/>
        <v>1050</v>
      </c>
      <c r="N598" s="102" t="str">
        <f t="shared" si="3"/>
        <v>wk </v>
      </c>
    </row>
    <row r="599" ht="12.75" customHeight="1">
      <c r="A599" s="15" t="s">
        <v>4600</v>
      </c>
      <c r="B599" s="15" t="s">
        <v>3123</v>
      </c>
      <c r="C599" s="15" t="s">
        <v>4321</v>
      </c>
      <c r="D599" s="15" t="s">
        <v>3767</v>
      </c>
      <c r="E599" s="15" t="s">
        <v>6025</v>
      </c>
      <c r="F599" s="15" t="s">
        <v>4364</v>
      </c>
      <c r="G599" s="15" t="s">
        <v>5964</v>
      </c>
      <c r="H599" s="15" t="s">
        <v>6026</v>
      </c>
      <c r="I599" s="15" t="s">
        <v>4327</v>
      </c>
      <c r="J599" s="15" t="s">
        <v>4367</v>
      </c>
      <c r="K599" s="15"/>
      <c r="L599" s="103" t="str">
        <f t="shared" si="1"/>
        <v>B-200COC-W35-200 gm Cocoa Excel White jar</v>
      </c>
      <c r="M599" s="103">
        <f t="shared" si="2"/>
        <v>4500</v>
      </c>
      <c r="N599" s="102" t="str">
        <f t="shared" si="3"/>
        <v>wk </v>
      </c>
    </row>
    <row r="600" ht="12.75" customHeight="1">
      <c r="A600" s="15" t="s">
        <v>4603</v>
      </c>
      <c r="B600" s="15" t="s">
        <v>3123</v>
      </c>
      <c r="C600" s="15" t="s">
        <v>4321</v>
      </c>
      <c r="D600" s="15" t="s">
        <v>4688</v>
      </c>
      <c r="E600" s="15" t="s">
        <v>6027</v>
      </c>
      <c r="F600" s="15" t="s">
        <v>4364</v>
      </c>
      <c r="G600" s="15" t="s">
        <v>6028</v>
      </c>
      <c r="H600" s="15" t="s">
        <v>6029</v>
      </c>
      <c r="I600" s="15" t="s">
        <v>4327</v>
      </c>
      <c r="J600" s="15" t="s">
        <v>4367</v>
      </c>
      <c r="K600" s="15"/>
      <c r="L600" s="103" t="str">
        <f t="shared" si="1"/>
        <v>B-200COC-W35-200 gm Cocoa Excel White jar</v>
      </c>
      <c r="M600" s="103">
        <f t="shared" si="2"/>
        <v>3900</v>
      </c>
      <c r="N600" s="102" t="str">
        <f t="shared" si="3"/>
        <v>wk </v>
      </c>
    </row>
    <row r="601" ht="12.75" customHeight="1">
      <c r="A601" s="15" t="s">
        <v>4606</v>
      </c>
      <c r="B601" s="15" t="s">
        <v>3123</v>
      </c>
      <c r="C601" s="15" t="s">
        <v>4321</v>
      </c>
      <c r="D601" s="15" t="s">
        <v>4688</v>
      </c>
      <c r="E601" s="15" t="s">
        <v>6030</v>
      </c>
      <c r="F601" s="15" t="s">
        <v>4364</v>
      </c>
      <c r="G601" s="15" t="s">
        <v>6028</v>
      </c>
      <c r="H601" s="15" t="s">
        <v>6029</v>
      </c>
      <c r="I601" s="15" t="s">
        <v>4327</v>
      </c>
      <c r="J601" s="15" t="s">
        <v>4367</v>
      </c>
      <c r="K601" s="15"/>
      <c r="L601" s="103" t="str">
        <f t="shared" si="1"/>
        <v>B-200COC-W35-200 gm Cocoa Excel White jar</v>
      </c>
      <c r="M601" s="103">
        <f t="shared" si="2"/>
        <v>3900</v>
      </c>
      <c r="N601" s="102" t="str">
        <f t="shared" si="3"/>
        <v>wk </v>
      </c>
    </row>
    <row r="602" ht="12.75" customHeight="1">
      <c r="A602" s="15" t="s">
        <v>4609</v>
      </c>
      <c r="B602" s="15" t="s">
        <v>3123</v>
      </c>
      <c r="C602" s="15" t="s">
        <v>4321</v>
      </c>
      <c r="D602" s="15" t="s">
        <v>6031</v>
      </c>
      <c r="E602" s="15" t="s">
        <v>6032</v>
      </c>
      <c r="F602" s="15" t="s">
        <v>4364</v>
      </c>
      <c r="G602" s="15" t="s">
        <v>6033</v>
      </c>
      <c r="H602" s="15" t="s">
        <v>6034</v>
      </c>
      <c r="I602" s="15" t="s">
        <v>4327</v>
      </c>
      <c r="J602" s="15" t="s">
        <v>4367</v>
      </c>
      <c r="K602" s="15"/>
      <c r="L602" s="103" t="str">
        <f t="shared" si="1"/>
        <v>B-200COC-W35-200 gm Cocoa Excel White jar</v>
      </c>
      <c r="M602" s="103">
        <f t="shared" si="2"/>
        <v>8250</v>
      </c>
      <c r="N602" s="102" t="str">
        <f t="shared" si="3"/>
        <v>wk 6</v>
      </c>
    </row>
    <row r="603" ht="12.75" customHeight="1">
      <c r="A603" s="15" t="s">
        <v>4612</v>
      </c>
      <c r="B603" s="15" t="s">
        <v>3123</v>
      </c>
      <c r="C603" s="15" t="s">
        <v>4321</v>
      </c>
      <c r="D603" s="15" t="s">
        <v>5887</v>
      </c>
      <c r="E603" s="15" t="s">
        <v>6035</v>
      </c>
      <c r="F603" s="15" t="s">
        <v>4364</v>
      </c>
      <c r="G603" s="15" t="s">
        <v>5949</v>
      </c>
      <c r="H603" s="15" t="s">
        <v>6036</v>
      </c>
      <c r="I603" s="15" t="s">
        <v>4327</v>
      </c>
      <c r="J603" s="15" t="s">
        <v>4367</v>
      </c>
      <c r="K603" s="15"/>
      <c r="L603" s="103" t="str">
        <f t="shared" si="1"/>
        <v>B-200COC-W35-200 gm Cocoa Excel White jar</v>
      </c>
      <c r="M603" s="103">
        <f t="shared" si="2"/>
        <v>1950</v>
      </c>
      <c r="N603" s="102" t="str">
        <f t="shared" si="3"/>
        <v>wk 10</v>
      </c>
    </row>
    <row r="604" ht="12.75" customHeight="1">
      <c r="A604" s="15" t="s">
        <v>4616</v>
      </c>
      <c r="B604" s="15" t="s">
        <v>3123</v>
      </c>
      <c r="C604" s="15" t="s">
        <v>4321</v>
      </c>
      <c r="D604" s="15" t="s">
        <v>4426</v>
      </c>
      <c r="E604" s="15" t="s">
        <v>6037</v>
      </c>
      <c r="F604" s="15" t="s">
        <v>4364</v>
      </c>
      <c r="G604" s="15" t="s">
        <v>5951</v>
      </c>
      <c r="H604" s="15" t="s">
        <v>6038</v>
      </c>
      <c r="I604" s="15" t="s">
        <v>4327</v>
      </c>
      <c r="J604" s="15" t="s">
        <v>4367</v>
      </c>
      <c r="K604" s="15"/>
      <c r="L604" s="103" t="str">
        <f t="shared" si="1"/>
        <v>B-200COC-W35-200 gm Cocoa Excel White jar</v>
      </c>
      <c r="M604" s="103">
        <f t="shared" si="2"/>
        <v>3600</v>
      </c>
      <c r="N604" s="102" t="str">
        <f t="shared" si="3"/>
        <v>wk 14</v>
      </c>
    </row>
    <row r="605" ht="12.75" customHeight="1">
      <c r="A605" s="15" t="s">
        <v>4619</v>
      </c>
      <c r="B605" s="15" t="s">
        <v>3123</v>
      </c>
      <c r="C605" s="15" t="s">
        <v>4321</v>
      </c>
      <c r="D605" s="15" t="s">
        <v>3767</v>
      </c>
      <c r="E605" s="15" t="s">
        <v>6039</v>
      </c>
      <c r="F605" s="15" t="s">
        <v>4364</v>
      </c>
      <c r="G605" s="15" t="s">
        <v>5964</v>
      </c>
      <c r="H605" s="15" t="s">
        <v>6040</v>
      </c>
      <c r="I605" s="15" t="s">
        <v>4327</v>
      </c>
      <c r="J605" s="15" t="s">
        <v>4367</v>
      </c>
      <c r="K605" s="15"/>
      <c r="L605" s="103" t="str">
        <f t="shared" si="1"/>
        <v>B-200COC-W35-200 gm Cocoa Excel White jar</v>
      </c>
      <c r="M605" s="103">
        <f t="shared" si="2"/>
        <v>4500</v>
      </c>
      <c r="N605" s="102" t="str">
        <f t="shared" si="3"/>
        <v>wk 19</v>
      </c>
    </row>
    <row r="606" ht="12.75" customHeight="1">
      <c r="A606" s="15" t="s">
        <v>4625</v>
      </c>
      <c r="B606" s="15" t="s">
        <v>3123</v>
      </c>
      <c r="C606" s="15" t="s">
        <v>4321</v>
      </c>
      <c r="D606" s="15" t="s">
        <v>4401</v>
      </c>
      <c r="E606" s="15" t="s">
        <v>6041</v>
      </c>
      <c r="F606" s="15" t="s">
        <v>4364</v>
      </c>
      <c r="G606" s="15" t="s">
        <v>5984</v>
      </c>
      <c r="H606" s="15" t="s">
        <v>6042</v>
      </c>
      <c r="I606" s="15" t="s">
        <v>4327</v>
      </c>
      <c r="J606" s="15" t="s">
        <v>4367</v>
      </c>
      <c r="K606" s="15"/>
      <c r="L606" s="103" t="str">
        <f t="shared" si="1"/>
        <v>B-200COC-W35-200 gm Cocoa Excel White jar</v>
      </c>
      <c r="M606" s="103">
        <f t="shared" si="2"/>
        <v>5100</v>
      </c>
      <c r="N606" s="102" t="str">
        <f t="shared" si="3"/>
        <v>wk 23</v>
      </c>
    </row>
    <row r="607" ht="12.75" customHeight="1">
      <c r="A607" s="15" t="s">
        <v>4628</v>
      </c>
      <c r="B607" s="15" t="s">
        <v>3123</v>
      </c>
      <c r="C607" s="15" t="s">
        <v>4321</v>
      </c>
      <c r="D607" s="15" t="s">
        <v>4362</v>
      </c>
      <c r="E607" s="15" t="s">
        <v>6043</v>
      </c>
      <c r="F607" s="15" t="s">
        <v>4364</v>
      </c>
      <c r="G607" s="15" t="s">
        <v>6044</v>
      </c>
      <c r="H607" s="15" t="s">
        <v>6045</v>
      </c>
      <c r="I607" s="15" t="s">
        <v>4327</v>
      </c>
      <c r="J607" s="15" t="s">
        <v>4367</v>
      </c>
      <c r="K607" s="15"/>
      <c r="L607" s="103" t="str">
        <f t="shared" si="1"/>
        <v>B-200COC-W35-200 gm Cocoa Excel White jar</v>
      </c>
      <c r="M607" s="103">
        <f t="shared" si="2"/>
        <v>5400</v>
      </c>
      <c r="N607" s="102" t="str">
        <f t="shared" si="3"/>
        <v>wk 27</v>
      </c>
    </row>
    <row r="608" ht="12.75" customHeight="1">
      <c r="A608" s="15" t="s">
        <v>4631</v>
      </c>
      <c r="B608" s="15" t="s">
        <v>3123</v>
      </c>
      <c r="C608" s="15" t="s">
        <v>4321</v>
      </c>
      <c r="D608" s="15" t="s">
        <v>6046</v>
      </c>
      <c r="E608" s="15" t="s">
        <v>6047</v>
      </c>
      <c r="F608" s="15" t="s">
        <v>4364</v>
      </c>
      <c r="G608" s="15" t="s">
        <v>6048</v>
      </c>
      <c r="H608" s="15" t="s">
        <v>6049</v>
      </c>
      <c r="I608" s="15" t="s">
        <v>4327</v>
      </c>
      <c r="J608" s="15" t="s">
        <v>4367</v>
      </c>
      <c r="K608" s="15"/>
      <c r="L608" s="103" t="str">
        <f t="shared" si="1"/>
        <v>B-200COC-W35-200 gm Cocoa Excel White jar</v>
      </c>
      <c r="M608" s="103">
        <f t="shared" si="2"/>
        <v>15150</v>
      </c>
      <c r="N608" s="102" t="str">
        <f t="shared" si="3"/>
        <v>wk 40</v>
      </c>
    </row>
    <row r="609" ht="12.75" customHeight="1">
      <c r="A609" s="15" t="s">
        <v>4636</v>
      </c>
      <c r="B609" s="15" t="s">
        <v>3123</v>
      </c>
      <c r="C609" s="15" t="s">
        <v>4321</v>
      </c>
      <c r="D609" s="15" t="s">
        <v>4374</v>
      </c>
      <c r="E609" s="15" t="s">
        <v>6050</v>
      </c>
      <c r="F609" s="15" t="s">
        <v>4364</v>
      </c>
      <c r="G609" s="15" t="s">
        <v>5960</v>
      </c>
      <c r="H609" s="15" t="s">
        <v>6051</v>
      </c>
      <c r="I609" s="15" t="s">
        <v>4327</v>
      </c>
      <c r="J609" s="15" t="s">
        <v>4367</v>
      </c>
      <c r="K609" s="15"/>
      <c r="L609" s="103" t="str">
        <f t="shared" si="1"/>
        <v>B-200COC-W35-200 gm Cocoa Excel White jar</v>
      </c>
      <c r="M609" s="103">
        <f t="shared" si="2"/>
        <v>4800</v>
      </c>
      <c r="N609" s="102" t="str">
        <f t="shared" si="3"/>
        <v>wk 45</v>
      </c>
    </row>
    <row r="610" ht="12.75" customHeight="1">
      <c r="A610" s="15" t="s">
        <v>4639</v>
      </c>
      <c r="B610" s="15" t="s">
        <v>3123</v>
      </c>
      <c r="C610" s="15" t="s">
        <v>4321</v>
      </c>
      <c r="D610" s="15" t="s">
        <v>5938</v>
      </c>
      <c r="E610" s="15" t="s">
        <v>6052</v>
      </c>
      <c r="F610" s="15" t="s">
        <v>4364</v>
      </c>
      <c r="G610" s="15" t="s">
        <v>5940</v>
      </c>
      <c r="H610" s="15" t="s">
        <v>6053</v>
      </c>
      <c r="I610" s="15" t="s">
        <v>4327</v>
      </c>
      <c r="J610" s="15" t="s">
        <v>4367</v>
      </c>
      <c r="K610" s="15"/>
      <c r="L610" s="103" t="str">
        <f t="shared" si="1"/>
        <v>B-200COC-W35-200 gm Cocoa Excel White jar</v>
      </c>
      <c r="M610" s="103">
        <f t="shared" si="2"/>
        <v>4950</v>
      </c>
      <c r="N610" s="102" t="str">
        <f t="shared" si="3"/>
        <v>wk 49</v>
      </c>
    </row>
    <row r="611" ht="12.75" customHeight="1">
      <c r="A611" s="15" t="s">
        <v>4642</v>
      </c>
      <c r="B611" s="15" t="s">
        <v>3123</v>
      </c>
      <c r="C611" s="15" t="s">
        <v>4321</v>
      </c>
      <c r="D611" s="15" t="s">
        <v>6012</v>
      </c>
      <c r="E611" s="15" t="s">
        <v>6054</v>
      </c>
      <c r="F611" s="15" t="s">
        <v>4364</v>
      </c>
      <c r="G611" s="15" t="s">
        <v>6014</v>
      </c>
      <c r="H611" s="15" t="s">
        <v>6055</v>
      </c>
      <c r="I611" s="15" t="s">
        <v>4327</v>
      </c>
      <c r="J611" s="15" t="s">
        <v>4367</v>
      </c>
      <c r="K611" s="15"/>
      <c r="L611" s="103" t="str">
        <f t="shared" si="1"/>
        <v>B-200COC-W35-200 gm Cocoa Excel White jar</v>
      </c>
      <c r="M611" s="103">
        <f t="shared" si="2"/>
        <v>4650</v>
      </c>
      <c r="N611" s="102" t="str">
        <f t="shared" si="3"/>
        <v>wk </v>
      </c>
    </row>
    <row r="612" ht="12.75" customHeight="1">
      <c r="A612" s="15" t="s">
        <v>4645</v>
      </c>
      <c r="B612" s="15" t="s">
        <v>3123</v>
      </c>
      <c r="C612" s="15" t="s">
        <v>4321</v>
      </c>
      <c r="D612" s="15" t="s">
        <v>3616</v>
      </c>
      <c r="E612" s="15" t="s">
        <v>6056</v>
      </c>
      <c r="F612" s="15" t="s">
        <v>4364</v>
      </c>
      <c r="G612" s="15" t="s">
        <v>5928</v>
      </c>
      <c r="H612" s="15" t="s">
        <v>6057</v>
      </c>
      <c r="I612" s="15" t="s">
        <v>4327</v>
      </c>
      <c r="J612" s="15" t="s">
        <v>4367</v>
      </c>
      <c r="K612" s="15"/>
      <c r="L612" s="103" t="str">
        <f t="shared" si="1"/>
        <v>B-200COC-W35-200 gm Cocoa Excel White jar</v>
      </c>
      <c r="M612" s="103">
        <f t="shared" si="2"/>
        <v>3300</v>
      </c>
      <c r="N612" s="102" t="str">
        <f t="shared" si="3"/>
        <v>wk </v>
      </c>
    </row>
    <row r="613" ht="12.75" customHeight="1">
      <c r="A613" s="15" t="s">
        <v>4645</v>
      </c>
      <c r="B613" s="15" t="s">
        <v>3123</v>
      </c>
      <c r="C613" s="15" t="s">
        <v>4321</v>
      </c>
      <c r="D613" s="15" t="s">
        <v>5852</v>
      </c>
      <c r="E613" s="15" t="s">
        <v>6058</v>
      </c>
      <c r="F613" s="15" t="s">
        <v>4364</v>
      </c>
      <c r="G613" s="15" t="s">
        <v>6059</v>
      </c>
      <c r="H613" s="15" t="s">
        <v>6060</v>
      </c>
      <c r="I613" s="15" t="s">
        <v>4327</v>
      </c>
      <c r="J613" s="15" t="s">
        <v>4546</v>
      </c>
      <c r="K613" s="15"/>
      <c r="L613" s="103" t="str">
        <f t="shared" si="1"/>
        <v>B-200COC-W35-200 gm Cocoa Excel White jar</v>
      </c>
      <c r="M613" s="103">
        <f t="shared" si="2"/>
        <v>2550</v>
      </c>
      <c r="N613" s="102" t="str">
        <f t="shared" si="3"/>
        <v>wk </v>
      </c>
    </row>
    <row r="614" ht="12.75" customHeight="1">
      <c r="A614" s="15" t="s">
        <v>4648</v>
      </c>
      <c r="B614" s="15" t="s">
        <v>3123</v>
      </c>
      <c r="C614" s="15" t="s">
        <v>4321</v>
      </c>
      <c r="D614" s="15" t="s">
        <v>5852</v>
      </c>
      <c r="E614" s="15" t="s">
        <v>6061</v>
      </c>
      <c r="F614" s="15" t="s">
        <v>4364</v>
      </c>
      <c r="G614" s="15" t="s">
        <v>6059</v>
      </c>
      <c r="H614" s="15" t="s">
        <v>6060</v>
      </c>
      <c r="I614" s="15" t="s">
        <v>4327</v>
      </c>
      <c r="J614" s="15" t="s">
        <v>4546</v>
      </c>
      <c r="K614" s="15"/>
      <c r="L614" s="103" t="str">
        <f t="shared" si="1"/>
        <v>B-200COC-W35-200 gm Cocoa Excel White jar</v>
      </c>
      <c r="M614" s="103">
        <f t="shared" si="2"/>
        <v>2550</v>
      </c>
      <c r="N614" s="102" t="str">
        <f t="shared" si="3"/>
        <v>wk </v>
      </c>
    </row>
    <row r="615" ht="12.75" customHeight="1">
      <c r="A615" s="15" t="s">
        <v>4652</v>
      </c>
      <c r="B615" s="15" t="s">
        <v>3123</v>
      </c>
      <c r="C615" s="15" t="s">
        <v>4321</v>
      </c>
      <c r="D615" s="15" t="s">
        <v>5894</v>
      </c>
      <c r="E615" s="15" t="s">
        <v>6062</v>
      </c>
      <c r="F615" s="15" t="s">
        <v>4364</v>
      </c>
      <c r="G615" s="15" t="s">
        <v>5924</v>
      </c>
      <c r="H615" s="15" t="s">
        <v>6063</v>
      </c>
      <c r="I615" s="15" t="s">
        <v>4327</v>
      </c>
      <c r="J615" s="15" t="s">
        <v>4546</v>
      </c>
      <c r="K615" s="15"/>
      <c r="L615" s="103" t="str">
        <f t="shared" si="1"/>
        <v>B-200COC-W35-200 gm Cocoa Excel White jar</v>
      </c>
      <c r="M615" s="103">
        <f t="shared" si="2"/>
        <v>1650</v>
      </c>
      <c r="N615" s="102" t="str">
        <f t="shared" si="3"/>
        <v>wk </v>
      </c>
    </row>
    <row r="616" ht="12.75" customHeight="1">
      <c r="A616" s="15" t="s">
        <v>4656</v>
      </c>
      <c r="B616" s="15" t="s">
        <v>3123</v>
      </c>
      <c r="C616" s="15" t="s">
        <v>4321</v>
      </c>
      <c r="D616" s="15" t="s">
        <v>4401</v>
      </c>
      <c r="E616" s="15" t="s">
        <v>6064</v>
      </c>
      <c r="F616" s="15" t="s">
        <v>4364</v>
      </c>
      <c r="G616" s="15" t="s">
        <v>5984</v>
      </c>
      <c r="H616" s="15" t="s">
        <v>6065</v>
      </c>
      <c r="I616" s="15" t="s">
        <v>4327</v>
      </c>
      <c r="J616" s="15" t="s">
        <v>4546</v>
      </c>
      <c r="K616" s="15"/>
      <c r="L616" s="103" t="str">
        <f t="shared" si="1"/>
        <v>B-200COC-W35-200 gm Cocoa Excel White jar</v>
      </c>
      <c r="M616" s="103">
        <f t="shared" si="2"/>
        <v>5100</v>
      </c>
      <c r="N616" s="102" t="str">
        <f t="shared" si="3"/>
        <v>wk </v>
      </c>
    </row>
    <row r="617" ht="12.75" customHeight="1">
      <c r="A617" s="15" t="s">
        <v>4659</v>
      </c>
      <c r="B617" s="15" t="s">
        <v>3123</v>
      </c>
      <c r="C617" s="15" t="s">
        <v>4321</v>
      </c>
      <c r="D617" s="15" t="s">
        <v>5938</v>
      </c>
      <c r="E617" s="15" t="s">
        <v>6066</v>
      </c>
      <c r="F617" s="15" t="s">
        <v>4364</v>
      </c>
      <c r="G617" s="15" t="s">
        <v>5940</v>
      </c>
      <c r="H617" s="15" t="s">
        <v>6067</v>
      </c>
      <c r="I617" s="15" t="s">
        <v>4327</v>
      </c>
      <c r="J617" s="15" t="s">
        <v>4546</v>
      </c>
      <c r="K617" s="15"/>
      <c r="L617" s="103" t="str">
        <f t="shared" si="1"/>
        <v>B-200COC-W35-200 gm Cocoa Excel White jar</v>
      </c>
      <c r="M617" s="103">
        <f t="shared" si="2"/>
        <v>4950</v>
      </c>
      <c r="N617" s="102" t="str">
        <f t="shared" si="3"/>
        <v>wk </v>
      </c>
    </row>
    <row r="618" ht="12.75" customHeight="1">
      <c r="A618" s="15" t="s">
        <v>4662</v>
      </c>
      <c r="B618" s="15" t="s">
        <v>3123</v>
      </c>
      <c r="C618" s="15" t="s">
        <v>4321</v>
      </c>
      <c r="D618" s="15" t="s">
        <v>4374</v>
      </c>
      <c r="E618" s="15" t="s">
        <v>6068</v>
      </c>
      <c r="F618" s="15" t="s">
        <v>4364</v>
      </c>
      <c r="G618" s="15" t="s">
        <v>5960</v>
      </c>
      <c r="H618" s="15" t="s">
        <v>6069</v>
      </c>
      <c r="I618" s="15" t="s">
        <v>4327</v>
      </c>
      <c r="J618" s="15" t="s">
        <v>4546</v>
      </c>
      <c r="K618" s="15"/>
      <c r="L618" s="103" t="str">
        <f t="shared" si="1"/>
        <v>B-200COC-W35-200 gm Cocoa Excel White jar</v>
      </c>
      <c r="M618" s="103">
        <f t="shared" si="2"/>
        <v>4800</v>
      </c>
      <c r="N618" s="102" t="str">
        <f t="shared" si="3"/>
        <v>wk </v>
      </c>
    </row>
    <row r="619" ht="12.75" customHeight="1">
      <c r="A619" s="15" t="s">
        <v>4665</v>
      </c>
      <c r="B619" s="15" t="s">
        <v>3123</v>
      </c>
      <c r="C619" s="15" t="s">
        <v>4321</v>
      </c>
      <c r="D619" s="15" t="s">
        <v>6070</v>
      </c>
      <c r="E619" s="15" t="s">
        <v>6071</v>
      </c>
      <c r="F619" s="15" t="s">
        <v>4364</v>
      </c>
      <c r="G619" s="15" t="s">
        <v>6072</v>
      </c>
      <c r="H619" s="15" t="s">
        <v>6073</v>
      </c>
      <c r="I619" s="15" t="s">
        <v>4327</v>
      </c>
      <c r="J619" s="15" t="s">
        <v>4546</v>
      </c>
      <c r="K619" s="15"/>
      <c r="L619" s="103" t="str">
        <f t="shared" si="1"/>
        <v>B-200COC-W35-200 gm Cocoa Excel White jar</v>
      </c>
      <c r="M619" s="103">
        <f t="shared" si="2"/>
        <v>11550</v>
      </c>
      <c r="N619" s="102" t="str">
        <f t="shared" si="3"/>
        <v>wk </v>
      </c>
    </row>
    <row r="620" ht="12.75" customHeight="1">
      <c r="A620" s="15" t="s">
        <v>4670</v>
      </c>
      <c r="B620" s="15" t="s">
        <v>3123</v>
      </c>
      <c r="C620" s="15" t="s">
        <v>4321</v>
      </c>
      <c r="D620" s="15" t="s">
        <v>5938</v>
      </c>
      <c r="E620" s="15" t="s">
        <v>6074</v>
      </c>
      <c r="F620" s="15" t="s">
        <v>4364</v>
      </c>
      <c r="G620" s="15" t="s">
        <v>5940</v>
      </c>
      <c r="H620" s="15" t="s">
        <v>6067</v>
      </c>
      <c r="I620" s="15" t="s">
        <v>4327</v>
      </c>
      <c r="J620" s="15" t="s">
        <v>4546</v>
      </c>
      <c r="K620" s="15"/>
      <c r="L620" s="103" t="str">
        <f t="shared" si="1"/>
        <v>B-200COC-W35-200 gm Cocoa Excel White jar</v>
      </c>
      <c r="M620" s="103">
        <f t="shared" si="2"/>
        <v>4950</v>
      </c>
      <c r="N620" s="102" t="str">
        <f t="shared" si="3"/>
        <v>wk </v>
      </c>
    </row>
    <row r="621" ht="12.75" customHeight="1">
      <c r="A621" s="15" t="s">
        <v>4673</v>
      </c>
      <c r="B621" s="15" t="s">
        <v>3123</v>
      </c>
      <c r="C621" s="15" t="s">
        <v>4321</v>
      </c>
      <c r="D621" s="15" t="s">
        <v>4401</v>
      </c>
      <c r="E621" s="15" t="s">
        <v>6075</v>
      </c>
      <c r="F621" s="15" t="s">
        <v>4364</v>
      </c>
      <c r="G621" s="15" t="s">
        <v>5984</v>
      </c>
      <c r="H621" s="15" t="s">
        <v>6065</v>
      </c>
      <c r="I621" s="15" t="s">
        <v>4327</v>
      </c>
      <c r="J621" s="15" t="s">
        <v>4546</v>
      </c>
      <c r="K621" s="15"/>
      <c r="L621" s="103" t="str">
        <f t="shared" si="1"/>
        <v>B-200COC-W35-200 gm Cocoa Excel White jar</v>
      </c>
      <c r="M621" s="103">
        <f t="shared" si="2"/>
        <v>5100</v>
      </c>
      <c r="N621" s="102" t="str">
        <f t="shared" si="3"/>
        <v>wk </v>
      </c>
    </row>
    <row r="622" ht="12.75" customHeight="1">
      <c r="A622" s="15" t="s">
        <v>4675</v>
      </c>
      <c r="B622" s="15" t="s">
        <v>3123</v>
      </c>
      <c r="C622" s="15" t="s">
        <v>4321</v>
      </c>
      <c r="D622" s="15" t="s">
        <v>4362</v>
      </c>
      <c r="E622" s="15" t="s">
        <v>6076</v>
      </c>
      <c r="F622" s="15" t="s">
        <v>4364</v>
      </c>
      <c r="G622" s="15" t="s">
        <v>6044</v>
      </c>
      <c r="H622" s="15" t="s">
        <v>6077</v>
      </c>
      <c r="I622" s="15" t="s">
        <v>4327</v>
      </c>
      <c r="J622" s="15" t="s">
        <v>4546</v>
      </c>
      <c r="K622" s="15"/>
      <c r="L622" s="103" t="str">
        <f t="shared" si="1"/>
        <v>B-200COC-W35-200 gm Cocoa Excel White jar</v>
      </c>
      <c r="M622" s="103">
        <f t="shared" si="2"/>
        <v>5400</v>
      </c>
      <c r="N622" s="102" t="str">
        <f t="shared" si="3"/>
        <v>wk </v>
      </c>
    </row>
    <row r="623" ht="12.75" customHeight="1">
      <c r="A623" s="15" t="s">
        <v>4678</v>
      </c>
      <c r="B623" s="15" t="s">
        <v>3123</v>
      </c>
      <c r="C623" s="15" t="s">
        <v>4321</v>
      </c>
      <c r="D623" s="15" t="s">
        <v>3767</v>
      </c>
      <c r="E623" s="15" t="s">
        <v>6078</v>
      </c>
      <c r="F623" s="15" t="s">
        <v>4364</v>
      </c>
      <c r="G623" s="15" t="s">
        <v>5964</v>
      </c>
      <c r="H623" s="15" t="s">
        <v>6079</v>
      </c>
      <c r="I623" s="15" t="s">
        <v>4327</v>
      </c>
      <c r="J623" s="15" t="s">
        <v>4546</v>
      </c>
      <c r="K623" s="15"/>
      <c r="L623" s="103" t="str">
        <f t="shared" si="1"/>
        <v>B-200COC-W35-200 gm Cocoa Excel White jar</v>
      </c>
      <c r="M623" s="103">
        <f t="shared" si="2"/>
        <v>4500</v>
      </c>
      <c r="N623" s="102" t="str">
        <f t="shared" si="3"/>
        <v>wk </v>
      </c>
    </row>
    <row r="624" ht="12.75" customHeight="1">
      <c r="A624" s="15" t="s">
        <v>4681</v>
      </c>
      <c r="B624" s="15" t="s">
        <v>3123</v>
      </c>
      <c r="C624" s="15" t="s">
        <v>4321</v>
      </c>
      <c r="D624" s="15" t="s">
        <v>4497</v>
      </c>
      <c r="E624" s="15" t="s">
        <v>6080</v>
      </c>
      <c r="F624" s="15" t="s">
        <v>4364</v>
      </c>
      <c r="G624" s="15" t="s">
        <v>5953</v>
      </c>
      <c r="H624" s="15" t="s">
        <v>6081</v>
      </c>
      <c r="I624" s="15" t="s">
        <v>4327</v>
      </c>
      <c r="J624" s="15" t="s">
        <v>4546</v>
      </c>
      <c r="K624" s="15"/>
      <c r="L624" s="103" t="str">
        <f t="shared" si="1"/>
        <v>B-200COC-W35-200 gm Cocoa Excel White jar</v>
      </c>
      <c r="M624" s="103">
        <f t="shared" si="2"/>
        <v>5700</v>
      </c>
      <c r="N624" s="102" t="str">
        <f t="shared" si="3"/>
        <v>wk </v>
      </c>
    </row>
    <row r="625" ht="12.75" customHeight="1">
      <c r="A625" s="15" t="s">
        <v>4684</v>
      </c>
      <c r="B625" s="15" t="s">
        <v>3123</v>
      </c>
      <c r="C625" s="15" t="s">
        <v>4321</v>
      </c>
      <c r="D625" s="15" t="s">
        <v>3919</v>
      </c>
      <c r="E625" s="15" t="s">
        <v>6082</v>
      </c>
      <c r="F625" s="15" t="s">
        <v>4364</v>
      </c>
      <c r="G625" s="15" t="s">
        <v>6083</v>
      </c>
      <c r="H625" s="15" t="s">
        <v>6084</v>
      </c>
      <c r="I625" s="15" t="s">
        <v>4327</v>
      </c>
      <c r="J625" s="15" t="s">
        <v>4546</v>
      </c>
      <c r="K625" s="15"/>
      <c r="L625" s="103" t="str">
        <f t="shared" si="1"/>
        <v>B-200COC-W35-200 gm Cocoa Excel White jar</v>
      </c>
      <c r="M625" s="103">
        <f t="shared" si="2"/>
        <v>11400</v>
      </c>
      <c r="N625" s="102" t="str">
        <f t="shared" si="3"/>
        <v>wk </v>
      </c>
    </row>
    <row r="626" ht="12.75" customHeight="1">
      <c r="A626" s="15" t="s">
        <v>4692</v>
      </c>
      <c r="B626" s="15" t="s">
        <v>3123</v>
      </c>
      <c r="C626" s="15" t="s">
        <v>4321</v>
      </c>
      <c r="D626" s="15" t="s">
        <v>6003</v>
      </c>
      <c r="E626" s="15" t="s">
        <v>6085</v>
      </c>
      <c r="F626" s="15" t="s">
        <v>4364</v>
      </c>
      <c r="G626" s="15" t="s">
        <v>6005</v>
      </c>
      <c r="H626" s="15" t="s">
        <v>6086</v>
      </c>
      <c r="I626" s="15" t="s">
        <v>4327</v>
      </c>
      <c r="J626" s="15" t="s">
        <v>4546</v>
      </c>
      <c r="K626" s="15"/>
      <c r="L626" s="103" t="str">
        <f t="shared" si="1"/>
        <v>B-200COC-W35-200 gm Cocoa Excel White jar</v>
      </c>
      <c r="M626" s="103">
        <f t="shared" si="2"/>
        <v>4350</v>
      </c>
      <c r="N626" s="102" t="str">
        <f t="shared" si="3"/>
        <v>wk 2</v>
      </c>
    </row>
    <row r="627" ht="12.75" customHeight="1">
      <c r="A627" s="15" t="s">
        <v>4695</v>
      </c>
      <c r="B627" s="15" t="s">
        <v>3123</v>
      </c>
      <c r="C627" s="15" t="s">
        <v>4321</v>
      </c>
      <c r="D627" s="15" t="s">
        <v>5938</v>
      </c>
      <c r="E627" s="15" t="s">
        <v>6087</v>
      </c>
      <c r="F627" s="15" t="s">
        <v>4364</v>
      </c>
      <c r="G627" s="15" t="s">
        <v>5940</v>
      </c>
      <c r="H627" s="15" t="s">
        <v>6088</v>
      </c>
      <c r="I627" s="15" t="s">
        <v>4327</v>
      </c>
      <c r="J627" s="15" t="s">
        <v>4546</v>
      </c>
      <c r="K627" s="15"/>
      <c r="L627" s="103" t="str">
        <f t="shared" si="1"/>
        <v>B-200COC-W35-200 gm Cocoa Excel White jar</v>
      </c>
      <c r="M627" s="103">
        <f t="shared" si="2"/>
        <v>4950</v>
      </c>
      <c r="N627" s="102" t="str">
        <f t="shared" si="3"/>
        <v>wk 6</v>
      </c>
    </row>
    <row r="628" ht="12.75" customHeight="1">
      <c r="A628" s="15" t="s">
        <v>4698</v>
      </c>
      <c r="B628" s="15" t="s">
        <v>3123</v>
      </c>
      <c r="C628" s="15" t="s">
        <v>4321</v>
      </c>
      <c r="D628" s="15" t="s">
        <v>4401</v>
      </c>
      <c r="E628" s="15" t="s">
        <v>6089</v>
      </c>
      <c r="F628" s="15" t="s">
        <v>4364</v>
      </c>
      <c r="G628" s="15" t="s">
        <v>5984</v>
      </c>
      <c r="H628" s="15" t="s">
        <v>6090</v>
      </c>
      <c r="I628" s="15" t="s">
        <v>4327</v>
      </c>
      <c r="J628" s="15" t="s">
        <v>4546</v>
      </c>
      <c r="K628" s="15"/>
      <c r="L628" s="103" t="str">
        <f t="shared" si="1"/>
        <v>B-200COC-W35-200 gm Cocoa Excel White jar</v>
      </c>
      <c r="M628" s="103">
        <f t="shared" si="2"/>
        <v>5100</v>
      </c>
      <c r="N628" s="102" t="str">
        <f t="shared" si="3"/>
        <v>wk 10</v>
      </c>
    </row>
    <row r="629" ht="12.75" customHeight="1">
      <c r="A629" s="15" t="s">
        <v>4700</v>
      </c>
      <c r="B629" s="15" t="s">
        <v>3123</v>
      </c>
      <c r="C629" s="15" t="s">
        <v>4321</v>
      </c>
      <c r="D629" s="15" t="s">
        <v>4374</v>
      </c>
      <c r="E629" s="15" t="s">
        <v>6091</v>
      </c>
      <c r="F629" s="15" t="s">
        <v>4364</v>
      </c>
      <c r="G629" s="15" t="s">
        <v>5960</v>
      </c>
      <c r="H629" s="15" t="s">
        <v>6092</v>
      </c>
      <c r="I629" s="15" t="s">
        <v>4327</v>
      </c>
      <c r="J629" s="15" t="s">
        <v>4546</v>
      </c>
      <c r="K629" s="15"/>
      <c r="L629" s="103" t="str">
        <f t="shared" si="1"/>
        <v>B-200COC-W35-200 gm Cocoa Excel White jar</v>
      </c>
      <c r="M629" s="103">
        <f t="shared" si="2"/>
        <v>4800</v>
      </c>
      <c r="N629" s="102" t="str">
        <f t="shared" si="3"/>
        <v>wk 14</v>
      </c>
    </row>
    <row r="630" ht="12.75" customHeight="1">
      <c r="A630" s="15" t="s">
        <v>4703</v>
      </c>
      <c r="B630" s="15" t="s">
        <v>3123</v>
      </c>
      <c r="C630" s="15" t="s">
        <v>4321</v>
      </c>
      <c r="D630" s="15" t="s">
        <v>6093</v>
      </c>
      <c r="E630" s="15" t="s">
        <v>6094</v>
      </c>
      <c r="F630" s="15" t="s">
        <v>4364</v>
      </c>
      <c r="G630" s="15" t="s">
        <v>6095</v>
      </c>
      <c r="H630" s="15" t="s">
        <v>6096</v>
      </c>
      <c r="I630" s="15" t="s">
        <v>4327</v>
      </c>
      <c r="J630" s="15" t="s">
        <v>4546</v>
      </c>
      <c r="K630" s="15"/>
      <c r="L630" s="103" t="str">
        <f t="shared" si="1"/>
        <v>B-200COC-W35-200 gm Cocoa Excel White jar</v>
      </c>
      <c r="M630" s="103">
        <f t="shared" si="2"/>
        <v>10600</v>
      </c>
      <c r="N630" s="102" t="str">
        <f t="shared" si="3"/>
        <v>wk 23</v>
      </c>
    </row>
    <row r="631" ht="12.75" customHeight="1">
      <c r="A631" s="15" t="s">
        <v>4703</v>
      </c>
      <c r="B631" s="15" t="s">
        <v>3123</v>
      </c>
      <c r="C631" s="15" t="s">
        <v>4321</v>
      </c>
      <c r="D631" s="15" t="s">
        <v>6097</v>
      </c>
      <c r="E631" s="15" t="s">
        <v>6098</v>
      </c>
      <c r="F631" s="15" t="s">
        <v>4364</v>
      </c>
      <c r="G631" s="15" t="s">
        <v>6099</v>
      </c>
      <c r="H631" s="15" t="s">
        <v>6100</v>
      </c>
      <c r="I631" s="15" t="s">
        <v>4327</v>
      </c>
      <c r="J631" s="15" t="s">
        <v>4546</v>
      </c>
      <c r="K631" s="15"/>
      <c r="L631" s="103" t="str">
        <f t="shared" si="1"/>
        <v>B-200COC-W35-200 gm Cocoa Excel White jar</v>
      </c>
      <c r="M631" s="103">
        <f t="shared" si="2"/>
        <v>800</v>
      </c>
      <c r="N631" s="102" t="str">
        <f t="shared" si="3"/>
        <v>wk 23</v>
      </c>
    </row>
    <row r="632" ht="12.75" customHeight="1">
      <c r="A632" s="15" t="s">
        <v>4708</v>
      </c>
      <c r="B632" s="15" t="s">
        <v>3123</v>
      </c>
      <c r="C632" s="15" t="s">
        <v>4321</v>
      </c>
      <c r="D632" s="15" t="s">
        <v>5859</v>
      </c>
      <c r="E632" s="15" t="s">
        <v>6101</v>
      </c>
      <c r="F632" s="15" t="s">
        <v>4364</v>
      </c>
      <c r="G632" s="15" t="s">
        <v>6010</v>
      </c>
      <c r="H632" s="15" t="s">
        <v>6102</v>
      </c>
      <c r="I632" s="15" t="s">
        <v>4327</v>
      </c>
      <c r="J632" s="15" t="s">
        <v>4546</v>
      </c>
      <c r="K632" s="15"/>
      <c r="L632" s="103" t="str">
        <f t="shared" si="1"/>
        <v>B-200COC-W35-200 gm Cocoa Excel White jar</v>
      </c>
      <c r="M632" s="103">
        <f t="shared" si="2"/>
        <v>5550</v>
      </c>
      <c r="N632" s="102" t="str">
        <f t="shared" si="3"/>
        <v>wk 27</v>
      </c>
    </row>
    <row r="633" ht="12.75" customHeight="1">
      <c r="A633" s="15" t="s">
        <v>4710</v>
      </c>
      <c r="B633" s="15" t="s">
        <v>3123</v>
      </c>
      <c r="C633" s="15" t="s">
        <v>4321</v>
      </c>
      <c r="D633" s="15" t="s">
        <v>4401</v>
      </c>
      <c r="E633" s="15" t="s">
        <v>6103</v>
      </c>
      <c r="F633" s="15" t="s">
        <v>4364</v>
      </c>
      <c r="G633" s="15" t="s">
        <v>5984</v>
      </c>
      <c r="H633" s="15" t="s">
        <v>6090</v>
      </c>
      <c r="I633" s="15" t="s">
        <v>4327</v>
      </c>
      <c r="J633" s="15" t="s">
        <v>4546</v>
      </c>
      <c r="K633" s="15"/>
      <c r="L633" s="103" t="str">
        <f t="shared" si="1"/>
        <v>B-200COC-W35-200 gm Cocoa Excel White jar</v>
      </c>
      <c r="M633" s="103">
        <f t="shared" si="2"/>
        <v>5100</v>
      </c>
      <c r="N633" s="102" t="str">
        <f t="shared" si="3"/>
        <v>wk 32</v>
      </c>
    </row>
    <row r="634" ht="12.75" customHeight="1">
      <c r="A634" s="15" t="s">
        <v>4713</v>
      </c>
      <c r="B634" s="15" t="s">
        <v>3123</v>
      </c>
      <c r="C634" s="15" t="s">
        <v>4321</v>
      </c>
      <c r="D634" s="15" t="s">
        <v>4401</v>
      </c>
      <c r="E634" s="15" t="s">
        <v>6104</v>
      </c>
      <c r="F634" s="15" t="s">
        <v>4364</v>
      </c>
      <c r="G634" s="15" t="s">
        <v>5984</v>
      </c>
      <c r="H634" s="15" t="s">
        <v>6090</v>
      </c>
      <c r="I634" s="15" t="s">
        <v>4327</v>
      </c>
      <c r="J634" s="15" t="s">
        <v>4546</v>
      </c>
      <c r="K634" s="15"/>
      <c r="L634" s="103" t="str">
        <f t="shared" si="1"/>
        <v>B-200COC-W35-200 gm Cocoa Excel White jar</v>
      </c>
      <c r="M634" s="103">
        <f t="shared" si="2"/>
        <v>5100</v>
      </c>
      <c r="N634" s="102" t="str">
        <f t="shared" si="3"/>
        <v>wk 36</v>
      </c>
    </row>
    <row r="635" ht="12.75" customHeight="1">
      <c r="A635" s="15" t="s">
        <v>4715</v>
      </c>
      <c r="B635" s="15" t="s">
        <v>3123</v>
      </c>
      <c r="C635" s="15" t="s">
        <v>4321</v>
      </c>
      <c r="D635" s="15" t="s">
        <v>4401</v>
      </c>
      <c r="E635" s="15" t="s">
        <v>6105</v>
      </c>
      <c r="F635" s="15" t="s">
        <v>4364</v>
      </c>
      <c r="G635" s="15" t="s">
        <v>5984</v>
      </c>
      <c r="H635" s="15" t="s">
        <v>6090</v>
      </c>
      <c r="I635" s="15" t="s">
        <v>4327</v>
      </c>
      <c r="J635" s="15" t="s">
        <v>4546</v>
      </c>
      <c r="K635" s="15"/>
      <c r="L635" s="103" t="str">
        <f t="shared" si="1"/>
        <v>B-200COC-W35-200 gm Cocoa Excel White jar</v>
      </c>
      <c r="M635" s="103">
        <f t="shared" si="2"/>
        <v>5100</v>
      </c>
      <c r="N635" s="102" t="str">
        <f t="shared" si="3"/>
        <v>wk 41</v>
      </c>
    </row>
    <row r="636" ht="12.75" customHeight="1">
      <c r="A636" s="15" t="s">
        <v>4341</v>
      </c>
      <c r="B636" s="15" t="s">
        <v>3123</v>
      </c>
      <c r="C636" s="15" t="s">
        <v>4321</v>
      </c>
      <c r="D636" s="15" t="s">
        <v>5938</v>
      </c>
      <c r="E636" s="15" t="s">
        <v>6106</v>
      </c>
      <c r="F636" s="15" t="s">
        <v>4364</v>
      </c>
      <c r="G636" s="15" t="s">
        <v>5940</v>
      </c>
      <c r="H636" s="15" t="s">
        <v>6088</v>
      </c>
      <c r="I636" s="15" t="s">
        <v>4327</v>
      </c>
      <c r="J636" s="15" t="s">
        <v>4546</v>
      </c>
      <c r="K636" s="15"/>
      <c r="L636" s="103" t="str">
        <f t="shared" si="1"/>
        <v>B-200COC-W35-200 gm Cocoa Excel White jar</v>
      </c>
      <c r="M636" s="103">
        <f t="shared" si="2"/>
        <v>4950</v>
      </c>
      <c r="N636" s="102" t="str">
        <f t="shared" si="3"/>
        <v>wk 45</v>
      </c>
    </row>
    <row r="637" ht="12.75" customHeight="1">
      <c r="A637" s="15" t="s">
        <v>4718</v>
      </c>
      <c r="B637" s="15" t="s">
        <v>3123</v>
      </c>
      <c r="C637" s="15" t="s">
        <v>4321</v>
      </c>
      <c r="D637" s="15" t="s">
        <v>5864</v>
      </c>
      <c r="E637" s="15" t="s">
        <v>6107</v>
      </c>
      <c r="F637" s="15" t="s">
        <v>4364</v>
      </c>
      <c r="G637" s="15" t="s">
        <v>6108</v>
      </c>
      <c r="H637" s="15" t="s">
        <v>6109</v>
      </c>
      <c r="I637" s="15" t="s">
        <v>4327</v>
      </c>
      <c r="J637" s="15" t="s">
        <v>4546</v>
      </c>
      <c r="K637" s="15"/>
      <c r="L637" s="103" t="str">
        <f t="shared" si="1"/>
        <v>B-200COC-W35-200 gm Cocoa Excel White jar</v>
      </c>
      <c r="M637" s="103">
        <f t="shared" si="2"/>
        <v>2850</v>
      </c>
      <c r="N637" s="102" t="str">
        <f t="shared" si="3"/>
        <v>wk </v>
      </c>
    </row>
    <row r="638" ht="12.75" customHeight="1">
      <c r="A638" s="15" t="s">
        <v>4720</v>
      </c>
      <c r="B638" s="15" t="s">
        <v>3123</v>
      </c>
      <c r="C638" s="15" t="s">
        <v>4321</v>
      </c>
      <c r="D638" s="15" t="s">
        <v>6003</v>
      </c>
      <c r="E638" s="15" t="s">
        <v>6110</v>
      </c>
      <c r="F638" s="15" t="s">
        <v>4364</v>
      </c>
      <c r="G638" s="15" t="s">
        <v>6005</v>
      </c>
      <c r="H638" s="15" t="s">
        <v>6086</v>
      </c>
      <c r="I638" s="15" t="s">
        <v>4327</v>
      </c>
      <c r="J638" s="15" t="s">
        <v>4546</v>
      </c>
      <c r="K638" s="15"/>
      <c r="L638" s="103" t="str">
        <f t="shared" si="1"/>
        <v>B-200COC-W35-200 gm Cocoa Excel White jar</v>
      </c>
      <c r="M638" s="103">
        <f t="shared" si="2"/>
        <v>4350</v>
      </c>
      <c r="N638" s="102" t="str">
        <f t="shared" si="3"/>
        <v>wk </v>
      </c>
    </row>
    <row r="639" ht="12.75" customHeight="1">
      <c r="A639" s="15" t="s">
        <v>4722</v>
      </c>
      <c r="B639" s="15" t="s">
        <v>3123</v>
      </c>
      <c r="C639" s="15" t="s">
        <v>4321</v>
      </c>
      <c r="D639" s="15" t="s">
        <v>6111</v>
      </c>
      <c r="E639" s="15" t="s">
        <v>6112</v>
      </c>
      <c r="F639" s="15" t="s">
        <v>4364</v>
      </c>
      <c r="G639" s="15" t="s">
        <v>6113</v>
      </c>
      <c r="H639" s="15" t="s">
        <v>6114</v>
      </c>
      <c r="I639" s="15" t="s">
        <v>4327</v>
      </c>
      <c r="J639" s="15" t="s">
        <v>4546</v>
      </c>
      <c r="K639" s="15"/>
      <c r="L639" s="103" t="str">
        <f t="shared" si="1"/>
        <v>B-200COC-W35-200 gm Cocoa Excel White jar</v>
      </c>
      <c r="M639" s="103">
        <f t="shared" si="2"/>
        <v>5850</v>
      </c>
      <c r="N639" s="102" t="str">
        <f t="shared" si="3"/>
        <v>wk </v>
      </c>
    </row>
    <row r="640" ht="12.75" customHeight="1">
      <c r="A640" s="15" t="s">
        <v>4724</v>
      </c>
      <c r="B640" s="15" t="s">
        <v>3123</v>
      </c>
      <c r="C640" s="15" t="s">
        <v>4321</v>
      </c>
      <c r="D640" s="15" t="s">
        <v>6012</v>
      </c>
      <c r="E640" s="15" t="s">
        <v>6115</v>
      </c>
      <c r="F640" s="15" t="s">
        <v>4364</v>
      </c>
      <c r="G640" s="15" t="s">
        <v>6014</v>
      </c>
      <c r="H640" s="15" t="s">
        <v>6116</v>
      </c>
      <c r="I640" s="15" t="s">
        <v>4327</v>
      </c>
      <c r="J640" s="15" t="s">
        <v>4546</v>
      </c>
      <c r="K640" s="15"/>
      <c r="L640" s="103" t="str">
        <f t="shared" si="1"/>
        <v>B-200COC-W35-200 gm Cocoa Excel White jar</v>
      </c>
      <c r="M640" s="103">
        <f t="shared" si="2"/>
        <v>4650</v>
      </c>
      <c r="N640" s="102" t="str">
        <f t="shared" si="3"/>
        <v>wk </v>
      </c>
    </row>
    <row r="641" ht="12.75" customHeight="1">
      <c r="A641" s="15" t="s">
        <v>4726</v>
      </c>
      <c r="B641" s="15" t="s">
        <v>3123</v>
      </c>
      <c r="C641" s="15" t="s">
        <v>4321</v>
      </c>
      <c r="D641" s="15" t="s">
        <v>4497</v>
      </c>
      <c r="E641" s="15" t="s">
        <v>6117</v>
      </c>
      <c r="F641" s="15" t="s">
        <v>4364</v>
      </c>
      <c r="G641" s="15" t="s">
        <v>5953</v>
      </c>
      <c r="H641" s="15" t="s">
        <v>6081</v>
      </c>
      <c r="I641" s="15" t="s">
        <v>4327</v>
      </c>
      <c r="J641" s="15" t="s">
        <v>4546</v>
      </c>
      <c r="K641" s="15"/>
      <c r="L641" s="103" t="str">
        <f t="shared" si="1"/>
        <v>B-200COC-W35-200 gm Cocoa Excel White jar</v>
      </c>
      <c r="M641" s="103">
        <f t="shared" si="2"/>
        <v>5700</v>
      </c>
      <c r="N641" s="102" t="str">
        <f t="shared" si="3"/>
        <v>wk </v>
      </c>
    </row>
    <row r="642" ht="12.75" customHeight="1">
      <c r="A642" s="15" t="s">
        <v>4729</v>
      </c>
      <c r="B642" s="15" t="s">
        <v>3123</v>
      </c>
      <c r="C642" s="15" t="s">
        <v>4321</v>
      </c>
      <c r="D642" s="15" t="s">
        <v>4374</v>
      </c>
      <c r="E642" s="15" t="s">
        <v>6118</v>
      </c>
      <c r="F642" s="15" t="s">
        <v>4364</v>
      </c>
      <c r="G642" s="15" t="s">
        <v>5960</v>
      </c>
      <c r="H642" s="15" t="s">
        <v>6092</v>
      </c>
      <c r="I642" s="15" t="s">
        <v>4327</v>
      </c>
      <c r="J642" s="15" t="s">
        <v>4546</v>
      </c>
      <c r="K642" s="15"/>
      <c r="L642" s="103" t="str">
        <f t="shared" si="1"/>
        <v>B-200COC-W35-200 gm Cocoa Excel White jar</v>
      </c>
      <c r="M642" s="103">
        <f t="shared" si="2"/>
        <v>4800</v>
      </c>
      <c r="N642" s="102" t="str">
        <f t="shared" si="3"/>
        <v>wk </v>
      </c>
    </row>
    <row r="643" ht="12.75" customHeight="1">
      <c r="A643" s="15" t="s">
        <v>4729</v>
      </c>
      <c r="B643" s="15" t="s">
        <v>3123</v>
      </c>
      <c r="C643" s="15" t="s">
        <v>4321</v>
      </c>
      <c r="D643" s="15" t="s">
        <v>3223</v>
      </c>
      <c r="E643" s="15" t="s">
        <v>6119</v>
      </c>
      <c r="F643" s="15" t="s">
        <v>4364</v>
      </c>
      <c r="G643" s="15" t="s">
        <v>6120</v>
      </c>
      <c r="H643" s="15" t="s">
        <v>6121</v>
      </c>
      <c r="I643" s="15" t="s">
        <v>4327</v>
      </c>
      <c r="J643" s="15" t="s">
        <v>4546</v>
      </c>
      <c r="K643" s="15"/>
      <c r="L643" s="103" t="str">
        <f t="shared" si="1"/>
        <v>B-200COC-W35-200 gm Cocoa Excel White jar</v>
      </c>
      <c r="M643" s="103">
        <f t="shared" si="2"/>
        <v>150</v>
      </c>
      <c r="N643" s="102" t="str">
        <f t="shared" si="3"/>
        <v>wk </v>
      </c>
    </row>
    <row r="644" ht="12.75" customHeight="1">
      <c r="A644" s="15" t="s">
        <v>4734</v>
      </c>
      <c r="B644" s="15" t="s">
        <v>3123</v>
      </c>
      <c r="C644" s="15" t="s">
        <v>4321</v>
      </c>
      <c r="D644" s="15" t="s">
        <v>6122</v>
      </c>
      <c r="E644" s="15" t="s">
        <v>6123</v>
      </c>
      <c r="F644" s="15" t="s">
        <v>4364</v>
      </c>
      <c r="G644" s="15" t="s">
        <v>6124</v>
      </c>
      <c r="H644" s="15" t="s">
        <v>6125</v>
      </c>
      <c r="I644" s="15" t="s">
        <v>4327</v>
      </c>
      <c r="J644" s="15" t="s">
        <v>4546</v>
      </c>
      <c r="K644" s="15"/>
      <c r="L644" s="103" t="str">
        <f t="shared" si="1"/>
        <v>B-200COC-W35-200 gm Cocoa Excel White jar</v>
      </c>
      <c r="M644" s="103">
        <f t="shared" si="2"/>
        <v>10950</v>
      </c>
      <c r="N644" s="102" t="str">
        <f t="shared" si="3"/>
        <v>wk </v>
      </c>
    </row>
    <row r="645" ht="12.75" customHeight="1">
      <c r="A645" s="15" t="s">
        <v>5269</v>
      </c>
      <c r="B645" s="15" t="s">
        <v>3123</v>
      </c>
      <c r="C645" s="15" t="s">
        <v>4321</v>
      </c>
      <c r="D645" s="15" t="s">
        <v>5864</v>
      </c>
      <c r="E645" s="15" t="s">
        <v>6126</v>
      </c>
      <c r="F645" s="15" t="s">
        <v>4364</v>
      </c>
      <c r="G645" s="15" t="s">
        <v>6108</v>
      </c>
      <c r="H645" s="15" t="s">
        <v>6109</v>
      </c>
      <c r="I645" s="15" t="s">
        <v>4327</v>
      </c>
      <c r="J645" s="15" t="s">
        <v>4546</v>
      </c>
      <c r="K645" s="15"/>
      <c r="L645" s="103" t="str">
        <f t="shared" si="1"/>
        <v>B-200COC-W35-200 gm Cocoa Excel White jar</v>
      </c>
      <c r="M645" s="103">
        <f t="shared" si="2"/>
        <v>2850</v>
      </c>
      <c r="N645" s="102" t="str">
        <f t="shared" si="3"/>
        <v>wk </v>
      </c>
    </row>
    <row r="646" ht="12.75" customHeight="1">
      <c r="A646" s="15" t="s">
        <v>4764</v>
      </c>
      <c r="B646" s="15" t="s">
        <v>3123</v>
      </c>
      <c r="C646" s="15" t="s">
        <v>4321</v>
      </c>
      <c r="D646" s="15" t="s">
        <v>3394</v>
      </c>
      <c r="E646" s="15" t="s">
        <v>6127</v>
      </c>
      <c r="F646" s="15" t="s">
        <v>4364</v>
      </c>
      <c r="G646" s="15" t="s">
        <v>6128</v>
      </c>
      <c r="H646" s="15" t="s">
        <v>6129</v>
      </c>
      <c r="I646" s="15" t="s">
        <v>4327</v>
      </c>
      <c r="J646" s="15" t="s">
        <v>4546</v>
      </c>
      <c r="K646" s="15"/>
      <c r="L646" s="103" t="str">
        <f t="shared" si="1"/>
        <v>B-200COC-W35-200 gm Cocoa Excel White jar</v>
      </c>
      <c r="M646" s="103">
        <f t="shared" si="2"/>
        <v>450</v>
      </c>
      <c r="N646" s="102" t="str">
        <f t="shared" si="3"/>
        <v>wk 19</v>
      </c>
    </row>
    <row r="647" ht="12.75" customHeight="1">
      <c r="A647" s="15" t="s">
        <v>4813</v>
      </c>
      <c r="B647" s="15" t="s">
        <v>3123</v>
      </c>
      <c r="C647" s="15" t="s">
        <v>4321</v>
      </c>
      <c r="D647" s="15" t="s">
        <v>3616</v>
      </c>
      <c r="E647" s="15" t="s">
        <v>6130</v>
      </c>
      <c r="F647" s="15" t="s">
        <v>4364</v>
      </c>
      <c r="G647" s="15" t="s">
        <v>5928</v>
      </c>
      <c r="H647" s="15" t="s">
        <v>6131</v>
      </c>
      <c r="I647" s="15" t="s">
        <v>4327</v>
      </c>
      <c r="J647" s="15" t="s">
        <v>4546</v>
      </c>
      <c r="K647" s="15"/>
      <c r="L647" s="103" t="str">
        <f t="shared" si="1"/>
        <v>B-200COC-W35-200 gm Cocoa Excel White jar</v>
      </c>
      <c r="M647" s="103">
        <f t="shared" si="2"/>
        <v>3300</v>
      </c>
      <c r="N647" s="102" t="str">
        <f t="shared" si="3"/>
        <v>wk </v>
      </c>
    </row>
    <row r="648" ht="12.75" customHeight="1">
      <c r="A648" s="15" t="s">
        <v>4816</v>
      </c>
      <c r="B648" s="15" t="s">
        <v>3123</v>
      </c>
      <c r="C648" s="15" t="s">
        <v>4321</v>
      </c>
      <c r="D648" s="15" t="s">
        <v>4585</v>
      </c>
      <c r="E648" s="15" t="s">
        <v>6132</v>
      </c>
      <c r="F648" s="15" t="s">
        <v>4364</v>
      </c>
      <c r="G648" s="15" t="s">
        <v>6133</v>
      </c>
      <c r="H648" s="15" t="s">
        <v>6134</v>
      </c>
      <c r="I648" s="15" t="s">
        <v>4327</v>
      </c>
      <c r="J648" s="15" t="s">
        <v>4546</v>
      </c>
      <c r="K648" s="15"/>
      <c r="L648" s="103" t="str">
        <f t="shared" si="1"/>
        <v>B-200COC-W35-200 gm Cocoa Excel White jar</v>
      </c>
      <c r="M648" s="103">
        <f t="shared" si="2"/>
        <v>8100</v>
      </c>
      <c r="N648" s="102" t="str">
        <f t="shared" si="3"/>
        <v>wk 2</v>
      </c>
    </row>
    <row r="649" ht="12.75" customHeight="1">
      <c r="A649" s="15" t="s">
        <v>4818</v>
      </c>
      <c r="B649" s="15" t="s">
        <v>3123</v>
      </c>
      <c r="C649" s="15" t="s">
        <v>4321</v>
      </c>
      <c r="D649" s="15" t="s">
        <v>5913</v>
      </c>
      <c r="E649" s="15" t="s">
        <v>6135</v>
      </c>
      <c r="F649" s="15" t="s">
        <v>4364</v>
      </c>
      <c r="G649" s="15" t="s">
        <v>5915</v>
      </c>
      <c r="H649" s="15" t="s">
        <v>6136</v>
      </c>
      <c r="I649" s="15" t="s">
        <v>4327</v>
      </c>
      <c r="J649" s="15" t="s">
        <v>4546</v>
      </c>
      <c r="K649" s="15"/>
      <c r="L649" s="103" t="str">
        <f t="shared" si="1"/>
        <v>B-200COC-W35-200 gm Cocoa Excel White jar</v>
      </c>
      <c r="M649" s="103">
        <f t="shared" si="2"/>
        <v>5250</v>
      </c>
      <c r="N649" s="102" t="str">
        <f t="shared" si="3"/>
        <v>wk 6</v>
      </c>
    </row>
    <row r="650" ht="12.75" customHeight="1">
      <c r="A650" s="15" t="s">
        <v>4820</v>
      </c>
      <c r="B650" s="15" t="s">
        <v>3123</v>
      </c>
      <c r="C650" s="15" t="s">
        <v>4965</v>
      </c>
      <c r="D650" s="15" t="s">
        <v>6137</v>
      </c>
      <c r="E650" s="15" t="s">
        <v>6138</v>
      </c>
      <c r="F650" s="15" t="s">
        <v>4364</v>
      </c>
      <c r="G650" s="15" t="s">
        <v>6139</v>
      </c>
      <c r="H650" s="15" t="s">
        <v>6140</v>
      </c>
      <c r="I650" s="15" t="s">
        <v>4327</v>
      </c>
      <c r="J650" s="15" t="s">
        <v>4546</v>
      </c>
      <c r="K650" s="15"/>
      <c r="L650" s="103" t="str">
        <f t="shared" si="1"/>
        <v>B-200COC-W35-200 gm Cocoa Excel White jar</v>
      </c>
      <c r="M650" s="103">
        <f t="shared" si="2"/>
        <v>5250</v>
      </c>
      <c r="N650" s="102" t="str">
        <f t="shared" si="3"/>
        <v>wk 10</v>
      </c>
    </row>
    <row r="651" ht="12.75" customHeight="1">
      <c r="A651" s="15" t="s">
        <v>4820</v>
      </c>
      <c r="B651" s="15" t="s">
        <v>3123</v>
      </c>
      <c r="C651" s="15" t="s">
        <v>4321</v>
      </c>
      <c r="D651" s="15" t="s">
        <v>3884</v>
      </c>
      <c r="E651" s="15" t="s">
        <v>6141</v>
      </c>
      <c r="F651" s="15" t="s">
        <v>4364</v>
      </c>
      <c r="G651" s="15" t="s">
        <v>6142</v>
      </c>
      <c r="H651" s="15" t="s">
        <v>6143</v>
      </c>
      <c r="I651" s="15" t="s">
        <v>4327</v>
      </c>
      <c r="J651" s="15" t="s">
        <v>4546</v>
      </c>
      <c r="K651" s="15"/>
      <c r="L651" s="103" t="str">
        <f t="shared" si="1"/>
        <v>B-200COC-W35-200 gm Cocoa Excel White jar</v>
      </c>
      <c r="M651" s="103">
        <f t="shared" si="2"/>
        <v>9000</v>
      </c>
      <c r="N651" s="102" t="str">
        <f t="shared" si="3"/>
        <v>wk 10</v>
      </c>
    </row>
    <row r="652" ht="12.75" customHeight="1">
      <c r="A652" s="15" t="s">
        <v>4823</v>
      </c>
      <c r="B652" s="15" t="s">
        <v>3123</v>
      </c>
      <c r="C652" s="15" t="s">
        <v>4321</v>
      </c>
      <c r="D652" s="15" t="s">
        <v>6144</v>
      </c>
      <c r="E652" s="15" t="s">
        <v>6145</v>
      </c>
      <c r="F652" s="15" t="s">
        <v>4364</v>
      </c>
      <c r="G652" s="15" t="s">
        <v>6146</v>
      </c>
      <c r="H652" s="15" t="s">
        <v>6147</v>
      </c>
      <c r="I652" s="15" t="s">
        <v>4327</v>
      </c>
      <c r="J652" s="15" t="s">
        <v>4546</v>
      </c>
      <c r="K652" s="15"/>
      <c r="L652" s="103" t="str">
        <f t="shared" si="1"/>
        <v>B-200COC-W35-200 gm Cocoa Excel White jar</v>
      </c>
      <c r="M652" s="103">
        <f t="shared" si="2"/>
        <v>5150</v>
      </c>
      <c r="N652" s="102" t="str">
        <f t="shared" si="3"/>
        <v>wk 15</v>
      </c>
    </row>
    <row r="653" ht="12.75" customHeight="1">
      <c r="A653" s="15" t="s">
        <v>4823</v>
      </c>
      <c r="B653" s="15" t="s">
        <v>3123</v>
      </c>
      <c r="C653" s="15" t="s">
        <v>4321</v>
      </c>
      <c r="D653" s="15" t="s">
        <v>3320</v>
      </c>
      <c r="E653" s="15" t="s">
        <v>6148</v>
      </c>
      <c r="F653" s="15" t="s">
        <v>4364</v>
      </c>
      <c r="G653" s="15" t="s">
        <v>6149</v>
      </c>
      <c r="H653" s="15" t="s">
        <v>6150</v>
      </c>
      <c r="I653" s="15" t="s">
        <v>4327</v>
      </c>
      <c r="J653" s="15" t="s">
        <v>4546</v>
      </c>
      <c r="K653" s="15"/>
      <c r="L653" s="103" t="str">
        <f t="shared" si="1"/>
        <v>B-200COC-W35-200 gm Cocoa Excel White jar</v>
      </c>
      <c r="M653" s="103">
        <f t="shared" si="2"/>
        <v>400</v>
      </c>
      <c r="N653" s="102" t="str">
        <f t="shared" si="3"/>
        <v>wk 15</v>
      </c>
    </row>
    <row r="654" ht="12.75" customHeight="1">
      <c r="A654" s="15" t="s">
        <v>4826</v>
      </c>
      <c r="B654" s="15" t="s">
        <v>3123</v>
      </c>
      <c r="C654" s="15" t="s">
        <v>4321</v>
      </c>
      <c r="D654" s="15" t="s">
        <v>6012</v>
      </c>
      <c r="E654" s="15" t="s">
        <v>6151</v>
      </c>
      <c r="F654" s="15" t="s">
        <v>4364</v>
      </c>
      <c r="G654" s="15" t="s">
        <v>6014</v>
      </c>
      <c r="H654" s="15" t="s">
        <v>6152</v>
      </c>
      <c r="I654" s="15" t="s">
        <v>4327</v>
      </c>
      <c r="J654" s="15" t="s">
        <v>4546</v>
      </c>
      <c r="K654" s="15"/>
      <c r="L654" s="103" t="str">
        <f t="shared" si="1"/>
        <v>B-200COC-W35-200 gm Cocoa Excel White jar</v>
      </c>
      <c r="M654" s="103">
        <f t="shared" si="2"/>
        <v>4650</v>
      </c>
      <c r="N654" s="102" t="str">
        <f t="shared" si="3"/>
        <v>wk 19</v>
      </c>
    </row>
    <row r="655" ht="12.75" customHeight="1">
      <c r="A655" s="15" t="s">
        <v>4828</v>
      </c>
      <c r="B655" s="15" t="s">
        <v>3123</v>
      </c>
      <c r="C655" s="15" t="s">
        <v>4321</v>
      </c>
      <c r="D655" s="15" t="s">
        <v>5913</v>
      </c>
      <c r="E655" s="15" t="s">
        <v>6153</v>
      </c>
      <c r="F655" s="15" t="s">
        <v>4364</v>
      </c>
      <c r="G655" s="15" t="s">
        <v>5915</v>
      </c>
      <c r="H655" s="15" t="s">
        <v>6136</v>
      </c>
      <c r="I655" s="15" t="s">
        <v>4327</v>
      </c>
      <c r="J655" s="15" t="s">
        <v>4546</v>
      </c>
      <c r="K655" s="15"/>
      <c r="L655" s="103" t="str">
        <f t="shared" si="1"/>
        <v>B-200COC-W35-200 gm Cocoa Excel White jar</v>
      </c>
      <c r="M655" s="103">
        <f t="shared" si="2"/>
        <v>5250</v>
      </c>
      <c r="N655" s="102" t="str">
        <f t="shared" si="3"/>
        <v>wk 23</v>
      </c>
    </row>
    <row r="656" ht="12.75" customHeight="1">
      <c r="A656" s="15" t="s">
        <v>4830</v>
      </c>
      <c r="B656" s="15" t="s">
        <v>3123</v>
      </c>
      <c r="C656" s="15" t="s">
        <v>4321</v>
      </c>
      <c r="D656" s="15" t="s">
        <v>6016</v>
      </c>
      <c r="E656" s="15" t="s">
        <v>6154</v>
      </c>
      <c r="F656" s="15" t="s">
        <v>4364</v>
      </c>
      <c r="G656" s="15" t="s">
        <v>6018</v>
      </c>
      <c r="H656" s="15" t="s">
        <v>6155</v>
      </c>
      <c r="I656" s="15" t="s">
        <v>4327</v>
      </c>
      <c r="J656" s="15" t="s">
        <v>4546</v>
      </c>
      <c r="K656" s="15"/>
      <c r="L656" s="103" t="str">
        <f t="shared" si="1"/>
        <v>B-200COC-W35-200 gm Cocoa Excel White jar</v>
      </c>
      <c r="M656" s="103">
        <f t="shared" si="2"/>
        <v>10350</v>
      </c>
      <c r="N656" s="102" t="str">
        <f t="shared" si="3"/>
        <v>wk 32</v>
      </c>
    </row>
    <row r="657" ht="12.75" customHeight="1">
      <c r="A657" s="15" t="s">
        <v>4835</v>
      </c>
      <c r="B657" s="15" t="s">
        <v>3123</v>
      </c>
      <c r="C657" s="15" t="s">
        <v>4321</v>
      </c>
      <c r="D657" s="15" t="s">
        <v>4362</v>
      </c>
      <c r="E657" s="15" t="s">
        <v>6156</v>
      </c>
      <c r="F657" s="15" t="s">
        <v>4364</v>
      </c>
      <c r="G657" s="15" t="s">
        <v>6044</v>
      </c>
      <c r="H657" s="15" t="s">
        <v>6157</v>
      </c>
      <c r="I657" s="15" t="s">
        <v>4327</v>
      </c>
      <c r="J657" s="15" t="s">
        <v>4546</v>
      </c>
      <c r="K657" s="15"/>
      <c r="L657" s="103" t="str">
        <f t="shared" si="1"/>
        <v>B-200COC-W35-200 gm Cocoa Excel White jar</v>
      </c>
      <c r="M657" s="103">
        <f t="shared" si="2"/>
        <v>5400</v>
      </c>
      <c r="N657" s="102" t="str">
        <f t="shared" si="3"/>
        <v>wk 37</v>
      </c>
    </row>
    <row r="658" ht="12.75" customHeight="1">
      <c r="A658" s="15" t="s">
        <v>4838</v>
      </c>
      <c r="B658" s="15" t="s">
        <v>3123</v>
      </c>
      <c r="C658" s="15" t="s">
        <v>4321</v>
      </c>
      <c r="D658" s="15" t="s">
        <v>5859</v>
      </c>
      <c r="E658" s="15" t="s">
        <v>6158</v>
      </c>
      <c r="F658" s="15" t="s">
        <v>4364</v>
      </c>
      <c r="G658" s="15" t="s">
        <v>6010</v>
      </c>
      <c r="H658" s="15" t="s">
        <v>6159</v>
      </c>
      <c r="I658" s="15" t="s">
        <v>4327</v>
      </c>
      <c r="J658" s="15" t="s">
        <v>4546</v>
      </c>
      <c r="K658" s="15"/>
      <c r="L658" s="103" t="str">
        <f t="shared" si="1"/>
        <v>B-200COC-W35-200 gm Cocoa Excel White jar</v>
      </c>
      <c r="M658" s="103">
        <f t="shared" si="2"/>
        <v>5550</v>
      </c>
      <c r="N658" s="102" t="str">
        <f t="shared" si="3"/>
        <v>wk 45</v>
      </c>
    </row>
    <row r="659" ht="12.75" customHeight="1">
      <c r="A659" s="15" t="s">
        <v>4840</v>
      </c>
      <c r="B659" s="15" t="s">
        <v>3123</v>
      </c>
      <c r="C659" s="15" t="s">
        <v>4321</v>
      </c>
      <c r="D659" s="15" t="s">
        <v>5938</v>
      </c>
      <c r="E659" s="15" t="s">
        <v>6160</v>
      </c>
      <c r="F659" s="15" t="s">
        <v>4364</v>
      </c>
      <c r="G659" s="15" t="s">
        <v>5940</v>
      </c>
      <c r="H659" s="15" t="s">
        <v>6161</v>
      </c>
      <c r="I659" s="15" t="s">
        <v>4327</v>
      </c>
      <c r="J659" s="15" t="s">
        <v>4546</v>
      </c>
      <c r="K659" s="15"/>
      <c r="L659" s="103" t="str">
        <f t="shared" si="1"/>
        <v>B-200COC-W35-200 gm Cocoa Excel White jar</v>
      </c>
      <c r="M659" s="103">
        <f t="shared" si="2"/>
        <v>4950</v>
      </c>
      <c r="N659" s="102" t="str">
        <f t="shared" si="3"/>
        <v>wk 50</v>
      </c>
    </row>
    <row r="660" ht="12.75" customHeight="1">
      <c r="A660" s="15" t="s">
        <v>4842</v>
      </c>
      <c r="B660" s="15" t="s">
        <v>3123</v>
      </c>
      <c r="C660" s="15" t="s">
        <v>4321</v>
      </c>
      <c r="D660" s="15" t="s">
        <v>6162</v>
      </c>
      <c r="E660" s="15" t="s">
        <v>6163</v>
      </c>
      <c r="F660" s="15" t="s">
        <v>4364</v>
      </c>
      <c r="G660" s="15" t="s">
        <v>6164</v>
      </c>
      <c r="H660" s="15" t="s">
        <v>6165</v>
      </c>
      <c r="I660" s="15" t="s">
        <v>4327</v>
      </c>
      <c r="J660" s="15" t="s">
        <v>4546</v>
      </c>
      <c r="K660" s="15"/>
      <c r="L660" s="103" t="str">
        <f t="shared" si="1"/>
        <v>B-200COC-W35-200 gm Cocoa Excel White jar</v>
      </c>
      <c r="M660" s="103">
        <f t="shared" si="2"/>
        <v>1350</v>
      </c>
      <c r="N660" s="102" t="str">
        <f t="shared" si="3"/>
        <v>wk </v>
      </c>
    </row>
    <row r="661" ht="12.75" customHeight="1">
      <c r="A661" s="15" t="s">
        <v>4846</v>
      </c>
      <c r="B661" s="15" t="s">
        <v>3123</v>
      </c>
      <c r="C661" s="15" t="s">
        <v>4321</v>
      </c>
      <c r="D661" s="15" t="s">
        <v>4483</v>
      </c>
      <c r="E661" s="15" t="s">
        <v>6166</v>
      </c>
      <c r="F661" s="15" t="s">
        <v>4364</v>
      </c>
      <c r="G661" s="15" t="s">
        <v>6167</v>
      </c>
      <c r="H661" s="15" t="s">
        <v>6168</v>
      </c>
      <c r="I661" s="15" t="s">
        <v>4327</v>
      </c>
      <c r="J661" s="15" t="s">
        <v>4546</v>
      </c>
      <c r="K661" s="15"/>
      <c r="L661" s="103" t="str">
        <f t="shared" si="1"/>
        <v>B-200COC-W35-200 gm Cocoa Excel White jar</v>
      </c>
      <c r="M661" s="103">
        <f t="shared" si="2"/>
        <v>6300</v>
      </c>
      <c r="N661" s="102" t="str">
        <f t="shared" si="3"/>
        <v>wk </v>
      </c>
    </row>
    <row r="662" ht="12.75" customHeight="1">
      <c r="A662" s="15" t="s">
        <v>4851</v>
      </c>
      <c r="B662" s="15" t="s">
        <v>3123</v>
      </c>
      <c r="C662" s="15" t="s">
        <v>4321</v>
      </c>
      <c r="D662" s="15" t="s">
        <v>4497</v>
      </c>
      <c r="E662" s="15" t="s">
        <v>6169</v>
      </c>
      <c r="F662" s="15" t="s">
        <v>4364</v>
      </c>
      <c r="G662" s="15" t="s">
        <v>5953</v>
      </c>
      <c r="H662" s="15" t="s">
        <v>6170</v>
      </c>
      <c r="I662" s="15" t="s">
        <v>4327</v>
      </c>
      <c r="J662" s="15" t="s">
        <v>4546</v>
      </c>
      <c r="K662" s="15"/>
      <c r="L662" s="103" t="str">
        <f t="shared" si="1"/>
        <v>B-200COC-W35-200 gm Cocoa Excel White jar</v>
      </c>
      <c r="M662" s="103">
        <f t="shared" si="2"/>
        <v>5700</v>
      </c>
      <c r="N662" s="102" t="str">
        <f t="shared" si="3"/>
        <v>wk </v>
      </c>
    </row>
    <row r="663" ht="12.75" customHeight="1">
      <c r="A663" s="15" t="s">
        <v>6171</v>
      </c>
      <c r="B663" s="15" t="s">
        <v>2849</v>
      </c>
      <c r="C663" s="15" t="s">
        <v>3146</v>
      </c>
      <c r="D663" s="15" t="s">
        <v>3145</v>
      </c>
      <c r="E663" s="15"/>
      <c r="F663" s="15" t="s">
        <v>4308</v>
      </c>
      <c r="G663" s="15" t="s">
        <v>6172</v>
      </c>
      <c r="H663" s="15" t="s">
        <v>3149</v>
      </c>
      <c r="I663" s="15" t="s">
        <v>3161</v>
      </c>
      <c r="J663" s="15"/>
      <c r="K663" s="15"/>
      <c r="L663" s="103" t="str">
        <f t="shared" si="1"/>
        <v>B-200ECL-W20-200 Ml Lotion Bottle</v>
      </c>
      <c r="M663" s="103">
        <f t="shared" si="2"/>
        <v>0</v>
      </c>
      <c r="N663" s="102" t="str">
        <f t="shared" si="3"/>
        <v>wk </v>
      </c>
    </row>
    <row r="664" ht="12.75" customHeight="1">
      <c r="A664" s="15" t="s">
        <v>4665</v>
      </c>
      <c r="B664" s="15" t="s">
        <v>3123</v>
      </c>
      <c r="C664" s="15" t="s">
        <v>4321</v>
      </c>
      <c r="D664" s="15" t="s">
        <v>6173</v>
      </c>
      <c r="E664" s="15" t="s">
        <v>6174</v>
      </c>
      <c r="F664" s="15" t="s">
        <v>6175</v>
      </c>
      <c r="G664" s="15" t="s">
        <v>6176</v>
      </c>
      <c r="H664" s="15" t="s">
        <v>6177</v>
      </c>
      <c r="I664" s="15" t="s">
        <v>4327</v>
      </c>
      <c r="J664" s="15" t="s">
        <v>4359</v>
      </c>
      <c r="K664" s="15"/>
      <c r="L664" s="103" t="str">
        <f t="shared" si="1"/>
        <v>B-200ECL-W20-200 Ml Lotion Bottle</v>
      </c>
      <c r="M664" s="103">
        <f t="shared" si="2"/>
        <v>20000</v>
      </c>
      <c r="N664" s="102" t="str">
        <f t="shared" si="3"/>
        <v>wk </v>
      </c>
    </row>
    <row r="665" ht="12.75" customHeight="1">
      <c r="A665" s="15" t="s">
        <v>6178</v>
      </c>
      <c r="B665" s="15" t="s">
        <v>2849</v>
      </c>
      <c r="C665" s="15" t="s">
        <v>3146</v>
      </c>
      <c r="D665" s="15" t="s">
        <v>3145</v>
      </c>
      <c r="E665" s="15"/>
      <c r="F665" s="15" t="s">
        <v>4308</v>
      </c>
      <c r="G665" s="15" t="s">
        <v>4352</v>
      </c>
      <c r="H665" s="15" t="s">
        <v>3149</v>
      </c>
      <c r="I665" s="15" t="s">
        <v>3149</v>
      </c>
      <c r="J665" s="15"/>
      <c r="K665" s="15"/>
      <c r="L665" s="103" t="str">
        <f t="shared" si="1"/>
        <v>B-200IBL-PW21-200 ml Pearly White Lotion Bottle</v>
      </c>
      <c r="M665" s="103">
        <f t="shared" si="2"/>
        <v>0</v>
      </c>
      <c r="N665" s="102" t="str">
        <f t="shared" si="3"/>
        <v>wk </v>
      </c>
    </row>
    <row r="666" ht="12.75" customHeight="1">
      <c r="A666" s="15" t="s">
        <v>4361</v>
      </c>
      <c r="B666" s="15" t="s">
        <v>3123</v>
      </c>
      <c r="C666" s="15" t="s">
        <v>4321</v>
      </c>
      <c r="D666" s="15" t="s">
        <v>6179</v>
      </c>
      <c r="E666" s="15" t="s">
        <v>6180</v>
      </c>
      <c r="F666" s="15" t="s">
        <v>4890</v>
      </c>
      <c r="G666" s="15" t="s">
        <v>6181</v>
      </c>
      <c r="H666" s="15" t="s">
        <v>6182</v>
      </c>
      <c r="I666" s="15" t="s">
        <v>4327</v>
      </c>
      <c r="J666" s="15" t="s">
        <v>4367</v>
      </c>
      <c r="K666" s="15"/>
      <c r="L666" s="103" t="str">
        <f t="shared" si="1"/>
        <v>B-200IBL-PW21-200 ml Pearly White Lotion Bottle</v>
      </c>
      <c r="M666" s="103">
        <f t="shared" si="2"/>
        <v>21240</v>
      </c>
      <c r="N666" s="102" t="str">
        <f t="shared" si="3"/>
        <v>wk 5</v>
      </c>
    </row>
    <row r="667" ht="12.75" customHeight="1">
      <c r="A667" s="15" t="s">
        <v>4947</v>
      </c>
      <c r="B667" s="15" t="s">
        <v>3123</v>
      </c>
      <c r="C667" s="15" t="s">
        <v>4321</v>
      </c>
      <c r="D667" s="15" t="s">
        <v>6183</v>
      </c>
      <c r="E667" s="15" t="s">
        <v>6184</v>
      </c>
      <c r="F667" s="15" t="s">
        <v>4890</v>
      </c>
      <c r="G667" s="15" t="s">
        <v>6185</v>
      </c>
      <c r="H667" s="15" t="s">
        <v>6186</v>
      </c>
      <c r="I667" s="15" t="s">
        <v>4327</v>
      </c>
      <c r="J667" s="15" t="s">
        <v>4367</v>
      </c>
      <c r="K667" s="15"/>
      <c r="L667" s="103" t="str">
        <f t="shared" si="1"/>
        <v>B-200IBL-PW21-200 ml Pearly White Lotion Bottle</v>
      </c>
      <c r="M667" s="103">
        <f t="shared" si="2"/>
        <v>15480</v>
      </c>
      <c r="N667" s="102" t="str">
        <f t="shared" si="3"/>
        <v>wk 18</v>
      </c>
    </row>
    <row r="668" ht="12.75" customHeight="1">
      <c r="A668" s="15" t="s">
        <v>4368</v>
      </c>
      <c r="B668" s="15" t="s">
        <v>3123</v>
      </c>
      <c r="C668" s="15" t="s">
        <v>4321</v>
      </c>
      <c r="D668" s="15" t="s">
        <v>6187</v>
      </c>
      <c r="E668" s="15" t="s">
        <v>6188</v>
      </c>
      <c r="F668" s="15" t="s">
        <v>4890</v>
      </c>
      <c r="G668" s="15" t="s">
        <v>6189</v>
      </c>
      <c r="H668" s="15" t="s">
        <v>6190</v>
      </c>
      <c r="I668" s="15" t="s">
        <v>4327</v>
      </c>
      <c r="J668" s="15" t="s">
        <v>4367</v>
      </c>
      <c r="K668" s="15"/>
      <c r="L668" s="103" t="str">
        <f t="shared" si="1"/>
        <v>B-200IBL-PW21-200 ml Pearly White Lotion Bottle</v>
      </c>
      <c r="M668" s="103">
        <f t="shared" si="2"/>
        <v>27360</v>
      </c>
      <c r="N668" s="102" t="str">
        <f t="shared" si="3"/>
        <v>wk 49</v>
      </c>
    </row>
    <row r="669" ht="12.75" customHeight="1">
      <c r="A669" s="15" t="s">
        <v>4378</v>
      </c>
      <c r="B669" s="15" t="s">
        <v>3123</v>
      </c>
      <c r="C669" s="15" t="s">
        <v>4321</v>
      </c>
      <c r="D669" s="15" t="s">
        <v>6191</v>
      </c>
      <c r="E669" s="15" t="s">
        <v>6192</v>
      </c>
      <c r="F669" s="15" t="s">
        <v>4890</v>
      </c>
      <c r="G669" s="15" t="s">
        <v>6193</v>
      </c>
      <c r="H669" s="15" t="s">
        <v>6194</v>
      </c>
      <c r="I669" s="15" t="s">
        <v>4327</v>
      </c>
      <c r="J669" s="15" t="s">
        <v>4367</v>
      </c>
      <c r="K669" s="15"/>
      <c r="L669" s="103" t="str">
        <f t="shared" si="1"/>
        <v>B-200IBL-PW21-200 ml Pearly White Lotion Bottle</v>
      </c>
      <c r="M669" s="103">
        <f t="shared" si="2"/>
        <v>25920</v>
      </c>
      <c r="N669" s="102" t="str">
        <f t="shared" si="3"/>
        <v>wk </v>
      </c>
    </row>
    <row r="670" ht="12.75" customHeight="1">
      <c r="A670" s="15" t="s">
        <v>4383</v>
      </c>
      <c r="B670" s="15" t="s">
        <v>3123</v>
      </c>
      <c r="C670" s="15" t="s">
        <v>4321</v>
      </c>
      <c r="D670" s="15" t="s">
        <v>6195</v>
      </c>
      <c r="E670" s="15" t="s">
        <v>6196</v>
      </c>
      <c r="F670" s="15" t="s">
        <v>4890</v>
      </c>
      <c r="G670" s="15" t="s">
        <v>6197</v>
      </c>
      <c r="H670" s="15" t="s">
        <v>6198</v>
      </c>
      <c r="I670" s="15" t="s">
        <v>4327</v>
      </c>
      <c r="J670" s="15" t="s">
        <v>4367</v>
      </c>
      <c r="K670" s="15"/>
      <c r="L670" s="103" t="str">
        <f t="shared" si="1"/>
        <v>B-200IBL-PW21-200 ml Pearly White Lotion Bottle</v>
      </c>
      <c r="M670" s="103">
        <f t="shared" si="2"/>
        <v>13320</v>
      </c>
      <c r="N670" s="102" t="str">
        <f t="shared" si="3"/>
        <v>wk </v>
      </c>
    </row>
    <row r="671" ht="12.75" customHeight="1">
      <c r="A671" s="15" t="s">
        <v>4392</v>
      </c>
      <c r="B671" s="15" t="s">
        <v>3123</v>
      </c>
      <c r="C671" s="15" t="s">
        <v>4321</v>
      </c>
      <c r="D671" s="15" t="s">
        <v>6199</v>
      </c>
      <c r="E671" s="15" t="s">
        <v>6200</v>
      </c>
      <c r="F671" s="15" t="s">
        <v>4890</v>
      </c>
      <c r="G671" s="15" t="s">
        <v>6201</v>
      </c>
      <c r="H671" s="15" t="s">
        <v>6202</v>
      </c>
      <c r="I671" s="15" t="s">
        <v>4327</v>
      </c>
      <c r="J671" s="15" t="s">
        <v>4367</v>
      </c>
      <c r="K671" s="15"/>
      <c r="L671" s="103" t="str">
        <f t="shared" si="1"/>
        <v>B-200IBL-PW21-200 ml Pearly White Lotion Bottle</v>
      </c>
      <c r="M671" s="103">
        <f t="shared" si="2"/>
        <v>31320</v>
      </c>
      <c r="N671" s="102" t="str">
        <f t="shared" si="3"/>
        <v>wk </v>
      </c>
    </row>
    <row r="672" ht="12.75" customHeight="1">
      <c r="A672" s="15" t="s">
        <v>5323</v>
      </c>
      <c r="B672" s="15" t="s">
        <v>3123</v>
      </c>
      <c r="C672" s="15" t="s">
        <v>4321</v>
      </c>
      <c r="D672" s="15" t="s">
        <v>6203</v>
      </c>
      <c r="E672" s="15" t="s">
        <v>6204</v>
      </c>
      <c r="F672" s="15" t="s">
        <v>4890</v>
      </c>
      <c r="G672" s="15" t="s">
        <v>6205</v>
      </c>
      <c r="H672" s="15" t="s">
        <v>6206</v>
      </c>
      <c r="I672" s="15" t="s">
        <v>4327</v>
      </c>
      <c r="J672" s="15" t="s">
        <v>4367</v>
      </c>
      <c r="K672" s="15"/>
      <c r="L672" s="103" t="str">
        <f t="shared" si="1"/>
        <v>B-200IBL-PW21-200 ml Pearly White Lotion Bottle</v>
      </c>
      <c r="M672" s="103">
        <f t="shared" si="2"/>
        <v>9360</v>
      </c>
      <c r="N672" s="102" t="str">
        <f t="shared" si="3"/>
        <v>wk </v>
      </c>
    </row>
    <row r="673" ht="12.75" customHeight="1">
      <c r="A673" s="15" t="s">
        <v>4397</v>
      </c>
      <c r="B673" s="15" t="s">
        <v>3123</v>
      </c>
      <c r="C673" s="15" t="s">
        <v>4321</v>
      </c>
      <c r="D673" s="15" t="s">
        <v>3630</v>
      </c>
      <c r="E673" s="15" t="s">
        <v>6207</v>
      </c>
      <c r="F673" s="15" t="s">
        <v>4890</v>
      </c>
      <c r="G673" s="15" t="s">
        <v>6208</v>
      </c>
      <c r="H673" s="15" t="s">
        <v>6209</v>
      </c>
      <c r="I673" s="15" t="s">
        <v>4327</v>
      </c>
      <c r="J673" s="15" t="s">
        <v>4367</v>
      </c>
      <c r="K673" s="15"/>
      <c r="L673" s="103" t="str">
        <f t="shared" si="1"/>
        <v>B-200IBL-PW21-200 ml Pearly White Lotion Bottle</v>
      </c>
      <c r="M673" s="103">
        <f t="shared" si="2"/>
        <v>2160</v>
      </c>
      <c r="N673" s="102" t="str">
        <f t="shared" si="3"/>
        <v>wk </v>
      </c>
    </row>
    <row r="674" ht="12.75" customHeight="1">
      <c r="A674" s="15" t="s">
        <v>4320</v>
      </c>
      <c r="B674" s="15" t="s">
        <v>3123</v>
      </c>
      <c r="C674" s="15" t="s">
        <v>4321</v>
      </c>
      <c r="D674" s="15" t="s">
        <v>6210</v>
      </c>
      <c r="E674" s="15" t="s">
        <v>6211</v>
      </c>
      <c r="F674" s="15" t="s">
        <v>4890</v>
      </c>
      <c r="G674" s="15" t="s">
        <v>6212</v>
      </c>
      <c r="H674" s="15" t="s">
        <v>6213</v>
      </c>
      <c r="I674" s="15" t="s">
        <v>4327</v>
      </c>
      <c r="J674" s="15" t="s">
        <v>4367</v>
      </c>
      <c r="K674" s="15"/>
      <c r="L674" s="103" t="str">
        <f t="shared" si="1"/>
        <v>B-200IBL-PW21-200 ml Pearly White Lotion Bottle</v>
      </c>
      <c r="M674" s="103">
        <f t="shared" si="2"/>
        <v>13680</v>
      </c>
      <c r="N674" s="102" t="str">
        <f t="shared" si="3"/>
        <v>wk </v>
      </c>
    </row>
    <row r="675" ht="12.75" customHeight="1">
      <c r="A675" s="15" t="s">
        <v>4407</v>
      </c>
      <c r="B675" s="15" t="s">
        <v>3123</v>
      </c>
      <c r="C675" s="15" t="s">
        <v>4321</v>
      </c>
      <c r="D675" s="15" t="s">
        <v>6214</v>
      </c>
      <c r="E675" s="15" t="s">
        <v>6215</v>
      </c>
      <c r="F675" s="15" t="s">
        <v>4890</v>
      </c>
      <c r="G675" s="15" t="s">
        <v>6216</v>
      </c>
      <c r="H675" s="15" t="s">
        <v>6217</v>
      </c>
      <c r="I675" s="15" t="s">
        <v>4327</v>
      </c>
      <c r="J675" s="15" t="s">
        <v>4367</v>
      </c>
      <c r="K675" s="15"/>
      <c r="L675" s="103" t="str">
        <f t="shared" si="1"/>
        <v>B-200IBL-PW21-200 ml Pearly White Lotion Bottle</v>
      </c>
      <c r="M675" s="103">
        <f t="shared" si="2"/>
        <v>43920</v>
      </c>
      <c r="N675" s="102" t="str">
        <f t="shared" si="3"/>
        <v>wk </v>
      </c>
    </row>
    <row r="676" ht="12.75" customHeight="1">
      <c r="A676" s="15" t="s">
        <v>4412</v>
      </c>
      <c r="B676" s="15" t="s">
        <v>3123</v>
      </c>
      <c r="C676" s="15" t="s">
        <v>4321</v>
      </c>
      <c r="D676" s="15" t="s">
        <v>4929</v>
      </c>
      <c r="E676" s="15" t="s">
        <v>6218</v>
      </c>
      <c r="F676" s="15" t="s">
        <v>4890</v>
      </c>
      <c r="G676" s="15" t="s">
        <v>6219</v>
      </c>
      <c r="H676" s="15" t="s">
        <v>6220</v>
      </c>
      <c r="I676" s="15" t="s">
        <v>4327</v>
      </c>
      <c r="J676" s="15" t="s">
        <v>4367</v>
      </c>
      <c r="K676" s="15"/>
      <c r="L676" s="103" t="str">
        <f t="shared" si="1"/>
        <v>B-200IBL-PW21-200 ml Pearly White Lotion Bottle</v>
      </c>
      <c r="M676" s="103">
        <f t="shared" si="2"/>
        <v>12960</v>
      </c>
      <c r="N676" s="102" t="str">
        <f t="shared" si="3"/>
        <v>wk </v>
      </c>
    </row>
    <row r="677" ht="12.75" customHeight="1">
      <c r="A677" s="15" t="s">
        <v>4416</v>
      </c>
      <c r="B677" s="15" t="s">
        <v>3123</v>
      </c>
      <c r="C677" s="15" t="s">
        <v>4321</v>
      </c>
      <c r="D677" s="15" t="s">
        <v>4929</v>
      </c>
      <c r="E677" s="15" t="s">
        <v>6221</v>
      </c>
      <c r="F677" s="15" t="s">
        <v>4890</v>
      </c>
      <c r="G677" s="15" t="s">
        <v>6219</v>
      </c>
      <c r="H677" s="15" t="s">
        <v>6220</v>
      </c>
      <c r="I677" s="15" t="s">
        <v>4327</v>
      </c>
      <c r="J677" s="15" t="s">
        <v>4367</v>
      </c>
      <c r="K677" s="15"/>
      <c r="L677" s="103" t="str">
        <f t="shared" si="1"/>
        <v>B-200IBL-PW21-200 ml Pearly White Lotion Bottle</v>
      </c>
      <c r="M677" s="103">
        <f t="shared" si="2"/>
        <v>12960</v>
      </c>
      <c r="N677" s="102" t="str">
        <f t="shared" si="3"/>
        <v>wk </v>
      </c>
    </row>
    <row r="678" ht="12.75" customHeight="1">
      <c r="A678" s="15" t="s">
        <v>4909</v>
      </c>
      <c r="B678" s="15" t="s">
        <v>3123</v>
      </c>
      <c r="C678" s="15" t="s">
        <v>4321</v>
      </c>
      <c r="D678" s="15" t="s">
        <v>4322</v>
      </c>
      <c r="E678" s="15" t="s">
        <v>6222</v>
      </c>
      <c r="F678" s="15" t="s">
        <v>4890</v>
      </c>
      <c r="G678" s="15" t="s">
        <v>6223</v>
      </c>
      <c r="H678" s="15" t="s">
        <v>6224</v>
      </c>
      <c r="I678" s="15" t="s">
        <v>4327</v>
      </c>
      <c r="J678" s="15" t="s">
        <v>4367</v>
      </c>
      <c r="K678" s="15"/>
      <c r="L678" s="103" t="str">
        <f t="shared" si="1"/>
        <v>B-200IBL-PW21-200 ml Pearly White Lotion Bottle</v>
      </c>
      <c r="M678" s="103">
        <f t="shared" si="2"/>
        <v>5040</v>
      </c>
      <c r="N678" s="102" t="str">
        <f t="shared" si="3"/>
        <v>wk </v>
      </c>
    </row>
    <row r="679" ht="12.75" customHeight="1">
      <c r="A679" s="15" t="s">
        <v>4418</v>
      </c>
      <c r="B679" s="15" t="s">
        <v>3123</v>
      </c>
      <c r="C679" s="15" t="s">
        <v>4321</v>
      </c>
      <c r="D679" s="15" t="s">
        <v>6225</v>
      </c>
      <c r="E679" s="15" t="s">
        <v>6226</v>
      </c>
      <c r="F679" s="15" t="s">
        <v>4890</v>
      </c>
      <c r="G679" s="15" t="s">
        <v>6227</v>
      </c>
      <c r="H679" s="15" t="s">
        <v>6228</v>
      </c>
      <c r="I679" s="15" t="s">
        <v>4327</v>
      </c>
      <c r="J679" s="15" t="s">
        <v>4367</v>
      </c>
      <c r="K679" s="15"/>
      <c r="L679" s="103" t="str">
        <f t="shared" si="1"/>
        <v>B-200IBL-PW21-200 ml Pearly White Lotion Bottle</v>
      </c>
      <c r="M679" s="103">
        <f t="shared" si="2"/>
        <v>50400</v>
      </c>
      <c r="N679" s="102" t="str">
        <f t="shared" si="3"/>
        <v>wk 36</v>
      </c>
    </row>
    <row r="680" ht="12.75" customHeight="1">
      <c r="A680" s="15" t="s">
        <v>4423</v>
      </c>
      <c r="B680" s="15" t="s">
        <v>3123</v>
      </c>
      <c r="C680" s="15" t="s">
        <v>4321</v>
      </c>
      <c r="D680" s="15" t="s">
        <v>4561</v>
      </c>
      <c r="E680" s="15" t="s">
        <v>6229</v>
      </c>
      <c r="F680" s="15" t="s">
        <v>4890</v>
      </c>
      <c r="G680" s="15" t="s">
        <v>6230</v>
      </c>
      <c r="H680" s="15" t="s">
        <v>6231</v>
      </c>
      <c r="I680" s="15" t="s">
        <v>4327</v>
      </c>
      <c r="J680" s="15" t="s">
        <v>4367</v>
      </c>
      <c r="K680" s="15"/>
      <c r="L680" s="103" t="str">
        <f t="shared" si="1"/>
        <v>B-200IBL-PW21-200 ml Pearly White Lotion Bottle</v>
      </c>
      <c r="M680" s="103">
        <f t="shared" si="2"/>
        <v>14400</v>
      </c>
      <c r="N680" s="102" t="str">
        <f t="shared" si="3"/>
        <v>wk 40</v>
      </c>
    </row>
    <row r="681" ht="12.75" customHeight="1">
      <c r="A681" s="15" t="s">
        <v>5072</v>
      </c>
      <c r="B681" s="15" t="s">
        <v>3123</v>
      </c>
      <c r="C681" s="15" t="s">
        <v>4321</v>
      </c>
      <c r="D681" s="15" t="s">
        <v>6195</v>
      </c>
      <c r="E681" s="15" t="s">
        <v>6232</v>
      </c>
      <c r="F681" s="15" t="s">
        <v>4890</v>
      </c>
      <c r="G681" s="15" t="s">
        <v>6197</v>
      </c>
      <c r="H681" s="15" t="s">
        <v>6198</v>
      </c>
      <c r="I681" s="15" t="s">
        <v>4327</v>
      </c>
      <c r="J681" s="15" t="s">
        <v>4367</v>
      </c>
      <c r="K681" s="15"/>
      <c r="L681" s="103" t="str">
        <f t="shared" si="1"/>
        <v>B-200IBL-PW21-200 ml Pearly White Lotion Bottle</v>
      </c>
      <c r="M681" s="103">
        <f t="shared" si="2"/>
        <v>13320</v>
      </c>
      <c r="N681" s="102" t="str">
        <f t="shared" si="3"/>
        <v>wk 49</v>
      </c>
    </row>
    <row r="682" ht="12.75" customHeight="1">
      <c r="A682" s="15" t="s">
        <v>5072</v>
      </c>
      <c r="B682" s="15" t="s">
        <v>3123</v>
      </c>
      <c r="C682" s="15" t="s">
        <v>4321</v>
      </c>
      <c r="D682" s="15" t="s">
        <v>3470</v>
      </c>
      <c r="E682" s="15" t="s">
        <v>6233</v>
      </c>
      <c r="F682" s="15" t="s">
        <v>4890</v>
      </c>
      <c r="G682" s="15" t="s">
        <v>6234</v>
      </c>
      <c r="H682" s="15" t="s">
        <v>6235</v>
      </c>
      <c r="I682" s="15" t="s">
        <v>4327</v>
      </c>
      <c r="J682" s="15" t="s">
        <v>4367</v>
      </c>
      <c r="K682" s="15"/>
      <c r="L682" s="103" t="str">
        <f t="shared" si="1"/>
        <v>B-200IBL-PW21-200 ml Pearly White Lotion Bottle</v>
      </c>
      <c r="M682" s="103">
        <f t="shared" si="2"/>
        <v>2880</v>
      </c>
      <c r="N682" s="102" t="str">
        <f t="shared" si="3"/>
        <v>wk 49</v>
      </c>
    </row>
    <row r="683" ht="12.75" customHeight="1">
      <c r="A683" s="15" t="s">
        <v>4425</v>
      </c>
      <c r="B683" s="15" t="s">
        <v>3123</v>
      </c>
      <c r="C683" s="15" t="s">
        <v>4321</v>
      </c>
      <c r="D683" s="15" t="s">
        <v>3884</v>
      </c>
      <c r="E683" s="15" t="s">
        <v>6236</v>
      </c>
      <c r="F683" s="15" t="s">
        <v>4890</v>
      </c>
      <c r="G683" s="15" t="s">
        <v>6237</v>
      </c>
      <c r="H683" s="15" t="s">
        <v>6238</v>
      </c>
      <c r="I683" s="15" t="s">
        <v>4327</v>
      </c>
      <c r="J683" s="15" t="s">
        <v>4367</v>
      </c>
      <c r="K683" s="15"/>
      <c r="L683" s="103" t="str">
        <f t="shared" si="1"/>
        <v>B-200IBL-PW21-200 ml Pearly White Lotion Bottle</v>
      </c>
      <c r="M683" s="103">
        <f t="shared" si="2"/>
        <v>9000</v>
      </c>
      <c r="N683" s="102" t="str">
        <f t="shared" si="3"/>
        <v>wk </v>
      </c>
    </row>
    <row r="684" ht="12.75" customHeight="1">
      <c r="A684" s="15" t="s">
        <v>4329</v>
      </c>
      <c r="B684" s="15" t="s">
        <v>3123</v>
      </c>
      <c r="C684" s="15" t="s">
        <v>4321</v>
      </c>
      <c r="D684" s="15" t="s">
        <v>6239</v>
      </c>
      <c r="E684" s="15" t="s">
        <v>6240</v>
      </c>
      <c r="F684" s="15" t="s">
        <v>4890</v>
      </c>
      <c r="G684" s="15" t="s">
        <v>6241</v>
      </c>
      <c r="H684" s="15" t="s">
        <v>6242</v>
      </c>
      <c r="I684" s="15" t="s">
        <v>4327</v>
      </c>
      <c r="J684" s="15" t="s">
        <v>4367</v>
      </c>
      <c r="K684" s="15"/>
      <c r="L684" s="103" t="str">
        <f t="shared" si="1"/>
        <v>B-200IBL-PW21-200 ml Pearly White Lotion Bottle</v>
      </c>
      <c r="M684" s="103">
        <f t="shared" si="2"/>
        <v>26280</v>
      </c>
      <c r="N684" s="102" t="str">
        <f t="shared" si="3"/>
        <v>wk </v>
      </c>
    </row>
    <row r="685" ht="12.75" customHeight="1">
      <c r="A685" s="15" t="s">
        <v>4433</v>
      </c>
      <c r="B685" s="15" t="s">
        <v>3123</v>
      </c>
      <c r="C685" s="15" t="s">
        <v>4321</v>
      </c>
      <c r="D685" s="15" t="s">
        <v>6243</v>
      </c>
      <c r="E685" s="15" t="s">
        <v>6244</v>
      </c>
      <c r="F685" s="15" t="s">
        <v>4890</v>
      </c>
      <c r="G685" s="15" t="s">
        <v>6245</v>
      </c>
      <c r="H685" s="15" t="s">
        <v>6246</v>
      </c>
      <c r="I685" s="15" t="s">
        <v>4327</v>
      </c>
      <c r="J685" s="15" t="s">
        <v>4367</v>
      </c>
      <c r="K685" s="15"/>
      <c r="L685" s="103" t="str">
        <f t="shared" si="1"/>
        <v>B-200IBL-PW21-200 ml Pearly White Lotion Bottle</v>
      </c>
      <c r="M685" s="103">
        <f t="shared" si="2"/>
        <v>6840</v>
      </c>
      <c r="N685" s="102" t="str">
        <f t="shared" si="3"/>
        <v>wk </v>
      </c>
    </row>
    <row r="686" ht="12.75" customHeight="1">
      <c r="A686" s="15" t="s">
        <v>4435</v>
      </c>
      <c r="B686" s="15" t="s">
        <v>3123</v>
      </c>
      <c r="C686" s="15" t="s">
        <v>4321</v>
      </c>
      <c r="D686" s="15" t="s">
        <v>5005</v>
      </c>
      <c r="E686" s="15" t="s">
        <v>6247</v>
      </c>
      <c r="F686" s="15" t="s">
        <v>4890</v>
      </c>
      <c r="G686" s="15" t="s">
        <v>6248</v>
      </c>
      <c r="H686" s="15" t="s">
        <v>6249</v>
      </c>
      <c r="I686" s="15" t="s">
        <v>4327</v>
      </c>
      <c r="J686" s="15" t="s">
        <v>4367</v>
      </c>
      <c r="K686" s="15"/>
      <c r="L686" s="103" t="str">
        <f t="shared" si="1"/>
        <v>B-200IBL-PW21-200 ml Pearly White Lotion Bottle</v>
      </c>
      <c r="M686" s="103">
        <f t="shared" si="2"/>
        <v>16200</v>
      </c>
      <c r="N686" s="102" t="str">
        <f t="shared" si="3"/>
        <v>wk </v>
      </c>
    </row>
    <row r="687" ht="12.75" customHeight="1">
      <c r="A687" s="15" t="s">
        <v>4437</v>
      </c>
      <c r="B687" s="15" t="s">
        <v>3123</v>
      </c>
      <c r="C687" s="15" t="s">
        <v>4321</v>
      </c>
      <c r="D687" s="15" t="s">
        <v>6250</v>
      </c>
      <c r="E687" s="15" t="s">
        <v>6251</v>
      </c>
      <c r="F687" s="15" t="s">
        <v>4890</v>
      </c>
      <c r="G687" s="15" t="s">
        <v>6252</v>
      </c>
      <c r="H687" s="15" t="s">
        <v>6253</v>
      </c>
      <c r="I687" s="15" t="s">
        <v>4327</v>
      </c>
      <c r="J687" s="15" t="s">
        <v>4367</v>
      </c>
      <c r="K687" s="15"/>
      <c r="L687" s="103" t="str">
        <f t="shared" si="1"/>
        <v>B-200IBL-PW21-200 ml Pearly White Lotion Bottle</v>
      </c>
      <c r="M687" s="103">
        <f t="shared" si="2"/>
        <v>15840</v>
      </c>
      <c r="N687" s="102" t="str">
        <f t="shared" si="3"/>
        <v>wk </v>
      </c>
    </row>
    <row r="688" ht="12.75" customHeight="1">
      <c r="A688" s="15" t="s">
        <v>4441</v>
      </c>
      <c r="B688" s="15" t="s">
        <v>3123</v>
      </c>
      <c r="C688" s="15" t="s">
        <v>4321</v>
      </c>
      <c r="D688" s="15" t="s">
        <v>6254</v>
      </c>
      <c r="E688" s="15" t="s">
        <v>6255</v>
      </c>
      <c r="F688" s="15" t="s">
        <v>4890</v>
      </c>
      <c r="G688" s="15" t="s">
        <v>6256</v>
      </c>
      <c r="H688" s="15" t="s">
        <v>6257</v>
      </c>
      <c r="I688" s="15" t="s">
        <v>4327</v>
      </c>
      <c r="J688" s="15" t="s">
        <v>4367</v>
      </c>
      <c r="K688" s="15"/>
      <c r="L688" s="103" t="str">
        <f t="shared" si="1"/>
        <v>B-200IBL-PW21-200 ml Pearly White Lotion Bottle</v>
      </c>
      <c r="M688" s="103">
        <f t="shared" si="2"/>
        <v>29520</v>
      </c>
      <c r="N688" s="102" t="str">
        <f t="shared" si="3"/>
        <v>wk </v>
      </c>
    </row>
    <row r="689" ht="12.75" customHeight="1">
      <c r="A689" s="15" t="s">
        <v>4445</v>
      </c>
      <c r="B689" s="15" t="s">
        <v>3123</v>
      </c>
      <c r="C689" s="15" t="s">
        <v>4321</v>
      </c>
      <c r="D689" s="15" t="s">
        <v>4354</v>
      </c>
      <c r="E689" s="15" t="s">
        <v>6258</v>
      </c>
      <c r="F689" s="15" t="s">
        <v>4890</v>
      </c>
      <c r="G689" s="15" t="s">
        <v>6259</v>
      </c>
      <c r="H689" s="15" t="s">
        <v>6260</v>
      </c>
      <c r="I689" s="15" t="s">
        <v>4327</v>
      </c>
      <c r="J689" s="15" t="s">
        <v>4367</v>
      </c>
      <c r="K689" s="15"/>
      <c r="L689" s="103" t="str">
        <f t="shared" si="1"/>
        <v>B-200IBL-PW21-200 ml Pearly White Lotion Bottle</v>
      </c>
      <c r="M689" s="103">
        <f t="shared" si="2"/>
        <v>3960</v>
      </c>
      <c r="N689" s="102" t="str">
        <f t="shared" si="3"/>
        <v>wk </v>
      </c>
    </row>
    <row r="690" ht="12.75" customHeight="1">
      <c r="A690" s="15" t="s">
        <v>4445</v>
      </c>
      <c r="B690" s="15" t="s">
        <v>3123</v>
      </c>
      <c r="C690" s="15" t="s">
        <v>4321</v>
      </c>
      <c r="D690" s="15" t="s">
        <v>5341</v>
      </c>
      <c r="E690" s="15" t="s">
        <v>6261</v>
      </c>
      <c r="F690" s="15" t="s">
        <v>4890</v>
      </c>
      <c r="G690" s="15" t="s">
        <v>6262</v>
      </c>
      <c r="H690" s="15" t="s">
        <v>6263</v>
      </c>
      <c r="I690" s="15" t="s">
        <v>4327</v>
      </c>
      <c r="J690" s="15" t="s">
        <v>4367</v>
      </c>
      <c r="K690" s="15"/>
      <c r="L690" s="103" t="str">
        <f t="shared" si="1"/>
        <v>B-200IBL-PW21-200 ml Pearly White Lotion Bottle</v>
      </c>
      <c r="M690" s="103">
        <f t="shared" si="2"/>
        <v>2520</v>
      </c>
      <c r="N690" s="102" t="str">
        <f t="shared" si="3"/>
        <v>wk </v>
      </c>
    </row>
    <row r="691" ht="12.75" customHeight="1">
      <c r="A691" s="15" t="s">
        <v>4447</v>
      </c>
      <c r="B691" s="15" t="s">
        <v>3123</v>
      </c>
      <c r="C691" s="15" t="s">
        <v>4321</v>
      </c>
      <c r="D691" s="15" t="s">
        <v>3630</v>
      </c>
      <c r="E691" s="15" t="s">
        <v>6264</v>
      </c>
      <c r="F691" s="15" t="s">
        <v>4890</v>
      </c>
      <c r="G691" s="15" t="s">
        <v>6208</v>
      </c>
      <c r="H691" s="15" t="s">
        <v>6209</v>
      </c>
      <c r="I691" s="15" t="s">
        <v>4327</v>
      </c>
      <c r="J691" s="15" t="s">
        <v>4367</v>
      </c>
      <c r="K691" s="15"/>
      <c r="L691" s="103" t="str">
        <f t="shared" si="1"/>
        <v>B-200IBL-PW21-200 ml Pearly White Lotion Bottle</v>
      </c>
      <c r="M691" s="103">
        <f t="shared" si="2"/>
        <v>2160</v>
      </c>
      <c r="N691" s="102" t="str">
        <f t="shared" si="3"/>
        <v>wk </v>
      </c>
    </row>
    <row r="692" ht="12.75" customHeight="1">
      <c r="A692" s="15" t="s">
        <v>6265</v>
      </c>
      <c r="B692" s="15"/>
      <c r="C692" s="15" t="s">
        <v>3146</v>
      </c>
      <c r="D692" s="15" t="s">
        <v>3145</v>
      </c>
      <c r="E692" s="15"/>
      <c r="F692" s="15" t="s">
        <v>4308</v>
      </c>
      <c r="G692" s="15" t="s">
        <v>4352</v>
      </c>
      <c r="H692" s="15" t="s">
        <v>3149</v>
      </c>
      <c r="I692" s="15" t="s">
        <v>3177</v>
      </c>
      <c r="J692" s="15"/>
      <c r="K692" s="15"/>
      <c r="L692" s="103" t="str">
        <f t="shared" si="1"/>
        <v>B-200MEN-DB22-200 ml Dark Blue Lotion Bottle</v>
      </c>
      <c r="M692" s="103">
        <f t="shared" si="2"/>
        <v>0</v>
      </c>
      <c r="N692" s="102" t="str">
        <f t="shared" si="3"/>
        <v>wk </v>
      </c>
    </row>
    <row r="693" ht="12.75" customHeight="1">
      <c r="A693" s="15" t="s">
        <v>4631</v>
      </c>
      <c r="B693" s="15" t="s">
        <v>3128</v>
      </c>
      <c r="C693" s="15" t="s">
        <v>4321</v>
      </c>
      <c r="D693" s="15" t="s">
        <v>6266</v>
      </c>
      <c r="E693" s="15" t="s">
        <v>6267</v>
      </c>
      <c r="F693" s="15" t="s">
        <v>5042</v>
      </c>
      <c r="G693" s="15" t="s">
        <v>6268</v>
      </c>
      <c r="H693" s="15" t="s">
        <v>6269</v>
      </c>
      <c r="I693" s="15" t="s">
        <v>5045</v>
      </c>
      <c r="J693" s="15" t="s">
        <v>4359</v>
      </c>
      <c r="K693" s="15"/>
      <c r="L693" s="103" t="str">
        <f t="shared" si="1"/>
        <v>B-200MEN-DB22-200 ml Dark Blue Lotion Bottle</v>
      </c>
      <c r="M693" s="103">
        <f t="shared" si="2"/>
        <v>11160</v>
      </c>
      <c r="N693" s="102" t="str">
        <f t="shared" si="3"/>
        <v>wk 40</v>
      </c>
    </row>
    <row r="694" ht="12.75" customHeight="1">
      <c r="A694" s="15" t="s">
        <v>4710</v>
      </c>
      <c r="B694" s="15" t="s">
        <v>3128</v>
      </c>
      <c r="C694" s="15" t="s">
        <v>4321</v>
      </c>
      <c r="D694" s="15" t="s">
        <v>6270</v>
      </c>
      <c r="E694" s="15" t="s">
        <v>6271</v>
      </c>
      <c r="F694" s="15" t="s">
        <v>5042</v>
      </c>
      <c r="G694" s="15" t="s">
        <v>6272</v>
      </c>
      <c r="H694" s="15" t="s">
        <v>6273</v>
      </c>
      <c r="I694" s="15" t="s">
        <v>5045</v>
      </c>
      <c r="J694" s="15" t="s">
        <v>4359</v>
      </c>
      <c r="K694" s="15"/>
      <c r="L694" s="103" t="str">
        <f t="shared" si="1"/>
        <v>B-200MEN-DB22-200 ml Dark Blue Lotion Bottle</v>
      </c>
      <c r="M694" s="103">
        <f t="shared" si="2"/>
        <v>32040</v>
      </c>
      <c r="N694" s="102" t="str">
        <f t="shared" si="3"/>
        <v>wk 32</v>
      </c>
    </row>
    <row r="695" ht="12.75" customHeight="1">
      <c r="A695" s="15" t="s">
        <v>4710</v>
      </c>
      <c r="B695" s="15" t="s">
        <v>3128</v>
      </c>
      <c r="C695" s="15" t="s">
        <v>4965</v>
      </c>
      <c r="D695" s="15" t="s">
        <v>6274</v>
      </c>
      <c r="E695" s="15" t="s">
        <v>6275</v>
      </c>
      <c r="F695" s="15" t="s">
        <v>5042</v>
      </c>
      <c r="G695" s="15" t="s">
        <v>6276</v>
      </c>
      <c r="H695" s="15" t="s">
        <v>6277</v>
      </c>
      <c r="I695" s="15" t="s">
        <v>5045</v>
      </c>
      <c r="J695" s="15" t="s">
        <v>4359</v>
      </c>
      <c r="K695" s="15"/>
      <c r="L695" s="103" t="str">
        <f t="shared" si="1"/>
        <v>B-200MEN-DB22-200 ml Dark Blue Lotion Bottle</v>
      </c>
      <c r="M695" s="103">
        <f t="shared" si="2"/>
        <v>32040</v>
      </c>
      <c r="N695" s="102" t="str">
        <f t="shared" si="3"/>
        <v>wk 32</v>
      </c>
    </row>
    <row r="696" ht="12.75" customHeight="1">
      <c r="A696" s="15" t="s">
        <v>4710</v>
      </c>
      <c r="B696" s="15" t="s">
        <v>3128</v>
      </c>
      <c r="C696" s="15" t="s">
        <v>4321</v>
      </c>
      <c r="D696" s="15" t="s">
        <v>6270</v>
      </c>
      <c r="E696" s="15" t="s">
        <v>6278</v>
      </c>
      <c r="F696" s="15" t="s">
        <v>5042</v>
      </c>
      <c r="G696" s="15" t="s">
        <v>6272</v>
      </c>
      <c r="H696" s="15" t="s">
        <v>6273</v>
      </c>
      <c r="I696" s="15" t="s">
        <v>5045</v>
      </c>
      <c r="J696" s="15" t="s">
        <v>4359</v>
      </c>
      <c r="K696" s="15"/>
      <c r="L696" s="103" t="str">
        <f t="shared" si="1"/>
        <v>B-200MEN-DB22-200 ml Dark Blue Lotion Bottle</v>
      </c>
      <c r="M696" s="103">
        <f t="shared" si="2"/>
        <v>32040</v>
      </c>
      <c r="N696" s="102" t="str">
        <f t="shared" si="3"/>
        <v>wk 32</v>
      </c>
    </row>
    <row r="697" ht="12.75" customHeight="1">
      <c r="A697" s="15" t="s">
        <v>4878</v>
      </c>
      <c r="B697" s="15" t="s">
        <v>3128</v>
      </c>
      <c r="C697" s="15" t="s">
        <v>4321</v>
      </c>
      <c r="D697" s="15" t="s">
        <v>6279</v>
      </c>
      <c r="E697" s="15" t="s">
        <v>6280</v>
      </c>
      <c r="F697" s="15" t="s">
        <v>5042</v>
      </c>
      <c r="G697" s="15" t="s">
        <v>6281</v>
      </c>
      <c r="H697" s="15" t="s">
        <v>6282</v>
      </c>
      <c r="I697" s="15" t="s">
        <v>5045</v>
      </c>
      <c r="J697" s="15" t="s">
        <v>4359</v>
      </c>
      <c r="K697" s="15"/>
      <c r="L697" s="103" t="str">
        <f t="shared" si="1"/>
        <v>B-200MEN-DB22-200 ml Dark Blue Lotion Bottle</v>
      </c>
      <c r="M697" s="103">
        <f t="shared" si="2"/>
        <v>24480</v>
      </c>
      <c r="N697" s="102" t="str">
        <f t="shared" si="3"/>
        <v>wk </v>
      </c>
    </row>
    <row r="698" ht="12.75" customHeight="1">
      <c r="A698" s="15" t="s">
        <v>6283</v>
      </c>
      <c r="B698" s="15" t="s">
        <v>2849</v>
      </c>
      <c r="C698" s="15" t="s">
        <v>3146</v>
      </c>
      <c r="D698" s="15" t="s">
        <v>3145</v>
      </c>
      <c r="E698" s="15"/>
      <c r="F698" s="15" t="s">
        <v>4308</v>
      </c>
      <c r="G698" s="15" t="s">
        <v>4352</v>
      </c>
      <c r="H698" s="15" t="s">
        <v>3149</v>
      </c>
      <c r="I698" s="15" t="s">
        <v>3156</v>
      </c>
      <c r="J698" s="15"/>
      <c r="K698" s="15"/>
      <c r="L698" s="103" t="str">
        <f t="shared" si="1"/>
        <v>B-200MEN-W22-200 ml White Lotion Bottle</v>
      </c>
      <c r="M698" s="103">
        <f t="shared" si="2"/>
        <v>0</v>
      </c>
      <c r="N698" s="102" t="str">
        <f t="shared" si="3"/>
        <v>wk </v>
      </c>
    </row>
    <row r="699" ht="12.75" customHeight="1">
      <c r="A699" s="15" t="s">
        <v>4569</v>
      </c>
      <c r="B699" s="15" t="s">
        <v>3128</v>
      </c>
      <c r="C699" s="15" t="s">
        <v>4321</v>
      </c>
      <c r="D699" s="15" t="s">
        <v>6284</v>
      </c>
      <c r="E699" s="15" t="s">
        <v>6285</v>
      </c>
      <c r="F699" s="15" t="s">
        <v>5042</v>
      </c>
      <c r="G699" s="15" t="s">
        <v>6286</v>
      </c>
      <c r="H699" s="15" t="s">
        <v>6287</v>
      </c>
      <c r="I699" s="15" t="s">
        <v>5045</v>
      </c>
      <c r="J699" s="15" t="s">
        <v>4359</v>
      </c>
      <c r="K699" s="15"/>
      <c r="L699" s="103" t="str">
        <f t="shared" si="1"/>
        <v>B-200MEN-W22-200 ml White Lotion Bottle</v>
      </c>
      <c r="M699" s="103">
        <f t="shared" si="2"/>
        <v>30800</v>
      </c>
      <c r="N699" s="102" t="str">
        <f t="shared" si="3"/>
        <v>wk </v>
      </c>
    </row>
    <row r="700" ht="12.75" customHeight="1">
      <c r="A700" s="15" t="s">
        <v>4708</v>
      </c>
      <c r="B700" s="15" t="s">
        <v>3128</v>
      </c>
      <c r="C700" s="15" t="s">
        <v>4321</v>
      </c>
      <c r="D700" s="15" t="s">
        <v>6288</v>
      </c>
      <c r="E700" s="15" t="s">
        <v>6289</v>
      </c>
      <c r="F700" s="15" t="s">
        <v>5042</v>
      </c>
      <c r="G700" s="15" t="s">
        <v>6290</v>
      </c>
      <c r="H700" s="15" t="s">
        <v>6291</v>
      </c>
      <c r="I700" s="15" t="s">
        <v>5045</v>
      </c>
      <c r="J700" s="15" t="s">
        <v>4359</v>
      </c>
      <c r="K700" s="15"/>
      <c r="L700" s="103" t="str">
        <f t="shared" si="1"/>
        <v>B-200MEN-W22-200 ml White Lotion Bottle</v>
      </c>
      <c r="M700" s="103">
        <f t="shared" si="2"/>
        <v>12600</v>
      </c>
      <c r="N700" s="102" t="str">
        <f t="shared" si="3"/>
        <v>wk 27</v>
      </c>
    </row>
    <row r="701" ht="12.75" customHeight="1">
      <c r="A701" s="15" t="s">
        <v>4846</v>
      </c>
      <c r="B701" s="15" t="s">
        <v>3128</v>
      </c>
      <c r="C701" s="15" t="s">
        <v>4321</v>
      </c>
      <c r="D701" s="15" t="s">
        <v>6292</v>
      </c>
      <c r="E701" s="15" t="s">
        <v>6293</v>
      </c>
      <c r="F701" s="15" t="s">
        <v>5042</v>
      </c>
      <c r="G701" s="15" t="s">
        <v>6294</v>
      </c>
      <c r="H701" s="15" t="s">
        <v>6295</v>
      </c>
      <c r="I701" s="15" t="s">
        <v>5045</v>
      </c>
      <c r="J701" s="15" t="s">
        <v>4359</v>
      </c>
      <c r="K701" s="15"/>
      <c r="L701" s="103" t="str">
        <f t="shared" si="1"/>
        <v>B-200MEN-W22-200 ml White Lotion Bottle</v>
      </c>
      <c r="M701" s="103">
        <f t="shared" si="2"/>
        <v>6120</v>
      </c>
      <c r="N701" s="102" t="str">
        <f t="shared" si="3"/>
        <v>wk </v>
      </c>
    </row>
    <row r="702" ht="12.75" customHeight="1">
      <c r="A702" s="15" t="s">
        <v>4878</v>
      </c>
      <c r="B702" s="15" t="s">
        <v>3128</v>
      </c>
      <c r="C702" s="15" t="s">
        <v>4321</v>
      </c>
      <c r="D702" s="15" t="s">
        <v>6279</v>
      </c>
      <c r="E702" s="15" t="s">
        <v>6296</v>
      </c>
      <c r="F702" s="15" t="s">
        <v>5042</v>
      </c>
      <c r="G702" s="15" t="s">
        <v>6281</v>
      </c>
      <c r="H702" s="15" t="s">
        <v>6297</v>
      </c>
      <c r="I702" s="15" t="s">
        <v>5045</v>
      </c>
      <c r="J702" s="15" t="s">
        <v>4359</v>
      </c>
      <c r="K702" s="15"/>
      <c r="L702" s="103" t="str">
        <f t="shared" si="1"/>
        <v>B-200MEN-W22-200 ml White Lotion Bottle</v>
      </c>
      <c r="M702" s="103">
        <f t="shared" si="2"/>
        <v>24480</v>
      </c>
      <c r="N702" s="102" t="str">
        <f t="shared" si="3"/>
        <v>wk </v>
      </c>
    </row>
    <row r="703" ht="12.75" customHeight="1">
      <c r="A703" s="15" t="s">
        <v>6298</v>
      </c>
      <c r="B703" s="15" t="s">
        <v>2849</v>
      </c>
      <c r="C703" s="15" t="s">
        <v>3146</v>
      </c>
      <c r="D703" s="15" t="s">
        <v>3145</v>
      </c>
      <c r="E703" s="15"/>
      <c r="F703" s="15" t="s">
        <v>4308</v>
      </c>
      <c r="G703" s="15" t="s">
        <v>4352</v>
      </c>
      <c r="H703" s="15" t="s">
        <v>3149</v>
      </c>
      <c r="I703" s="15" t="s">
        <v>3149</v>
      </c>
      <c r="J703" s="15"/>
      <c r="K703" s="15"/>
      <c r="L703" s="103" t="str">
        <f t="shared" si="1"/>
        <v>B-200NIV-DBL22-200 ml Nivea Men Lotion Dark Blue Bottle</v>
      </c>
      <c r="M703" s="103">
        <f t="shared" si="2"/>
        <v>0</v>
      </c>
      <c r="N703" s="102" t="str">
        <f t="shared" si="3"/>
        <v>wk </v>
      </c>
    </row>
    <row r="704" ht="12.75" customHeight="1">
      <c r="A704" s="15" t="s">
        <v>4392</v>
      </c>
      <c r="B704" s="15" t="s">
        <v>3123</v>
      </c>
      <c r="C704" s="15" t="s">
        <v>4321</v>
      </c>
      <c r="D704" s="15" t="s">
        <v>4401</v>
      </c>
      <c r="E704" s="15" t="s">
        <v>6299</v>
      </c>
      <c r="F704" s="15" t="s">
        <v>5048</v>
      </c>
      <c r="G704" s="15" t="s">
        <v>6300</v>
      </c>
      <c r="H704" s="15" t="s">
        <v>6301</v>
      </c>
      <c r="I704" s="15" t="s">
        <v>4327</v>
      </c>
      <c r="J704" s="15" t="s">
        <v>4359</v>
      </c>
      <c r="K704" s="15"/>
      <c r="L704" s="103" t="str">
        <f t="shared" si="1"/>
        <v>B-200NIV-DBL22-200 ml Nivea Men Lotion Dark Blue Bottle</v>
      </c>
      <c r="M704" s="103">
        <f t="shared" si="2"/>
        <v>5100</v>
      </c>
      <c r="N704" s="102" t="str">
        <f t="shared" si="3"/>
        <v>wk </v>
      </c>
    </row>
    <row r="705" ht="12.75" customHeight="1">
      <c r="A705" s="15" t="s">
        <v>5323</v>
      </c>
      <c r="B705" s="15" t="s">
        <v>3123</v>
      </c>
      <c r="C705" s="15" t="s">
        <v>4321</v>
      </c>
      <c r="D705" s="15" t="s">
        <v>4124</v>
      </c>
      <c r="E705" s="15" t="s">
        <v>6302</v>
      </c>
      <c r="F705" s="15" t="s">
        <v>5048</v>
      </c>
      <c r="G705" s="15" t="s">
        <v>6303</v>
      </c>
      <c r="H705" s="15" t="s">
        <v>6304</v>
      </c>
      <c r="I705" s="15" t="s">
        <v>4327</v>
      </c>
      <c r="J705" s="15" t="s">
        <v>4359</v>
      </c>
      <c r="K705" s="15"/>
      <c r="L705" s="103" t="str">
        <f t="shared" si="1"/>
        <v>B-200NIV-DBL22-200 ml Nivea Men Lotion Dark Blue Bottle</v>
      </c>
      <c r="M705" s="103">
        <f t="shared" si="2"/>
        <v>3000</v>
      </c>
      <c r="N705" s="102" t="str">
        <f t="shared" si="3"/>
        <v>wk </v>
      </c>
    </row>
    <row r="706" ht="12.75" customHeight="1">
      <c r="A706" s="15" t="s">
        <v>4397</v>
      </c>
      <c r="B706" s="15" t="s">
        <v>3123</v>
      </c>
      <c r="C706" s="15" t="s">
        <v>4321</v>
      </c>
      <c r="D706" s="15" t="s">
        <v>4993</v>
      </c>
      <c r="E706" s="15" t="s">
        <v>6305</v>
      </c>
      <c r="F706" s="15" t="s">
        <v>5048</v>
      </c>
      <c r="G706" s="15" t="s">
        <v>6306</v>
      </c>
      <c r="H706" s="15" t="s">
        <v>6307</v>
      </c>
      <c r="I706" s="15" t="s">
        <v>4327</v>
      </c>
      <c r="J706" s="15" t="s">
        <v>4359</v>
      </c>
      <c r="K706" s="15"/>
      <c r="L706" s="103" t="str">
        <f t="shared" si="1"/>
        <v>B-200NIV-DBL22-200 ml Nivea Men Lotion Dark Blue Bottle</v>
      </c>
      <c r="M706" s="103">
        <f t="shared" si="2"/>
        <v>1200</v>
      </c>
      <c r="N706" s="102" t="str">
        <f t="shared" si="3"/>
        <v>wk </v>
      </c>
    </row>
    <row r="707" ht="12.75" customHeight="1">
      <c r="A707" s="15" t="s">
        <v>4320</v>
      </c>
      <c r="B707" s="15" t="s">
        <v>3123</v>
      </c>
      <c r="C707" s="15" t="s">
        <v>4321</v>
      </c>
      <c r="D707" s="15" t="s">
        <v>4426</v>
      </c>
      <c r="E707" s="15" t="s">
        <v>6308</v>
      </c>
      <c r="F707" s="15" t="s">
        <v>5048</v>
      </c>
      <c r="G707" s="15" t="s">
        <v>6309</v>
      </c>
      <c r="H707" s="15" t="s">
        <v>6310</v>
      </c>
      <c r="I707" s="15" t="s">
        <v>4327</v>
      </c>
      <c r="J707" s="15" t="s">
        <v>4359</v>
      </c>
      <c r="K707" s="15"/>
      <c r="L707" s="103" t="str">
        <f t="shared" si="1"/>
        <v>B-200NIV-DBL22-200 ml Nivea Men Lotion Dark Blue Bottle</v>
      </c>
      <c r="M707" s="103">
        <f t="shared" si="2"/>
        <v>3600</v>
      </c>
      <c r="N707" s="102" t="str">
        <f t="shared" si="3"/>
        <v>wk </v>
      </c>
    </row>
    <row r="708" ht="12.75" customHeight="1">
      <c r="A708" s="15" t="s">
        <v>4407</v>
      </c>
      <c r="B708" s="15" t="s">
        <v>3123</v>
      </c>
      <c r="C708" s="15" t="s">
        <v>4321</v>
      </c>
      <c r="D708" s="15" t="s">
        <v>4419</v>
      </c>
      <c r="E708" s="15" t="s">
        <v>6311</v>
      </c>
      <c r="F708" s="15" t="s">
        <v>5048</v>
      </c>
      <c r="G708" s="15" t="s">
        <v>6312</v>
      </c>
      <c r="H708" s="15" t="s">
        <v>6313</v>
      </c>
      <c r="I708" s="15" t="s">
        <v>4327</v>
      </c>
      <c r="J708" s="15" t="s">
        <v>4359</v>
      </c>
      <c r="K708" s="15"/>
      <c r="L708" s="103" t="str">
        <f t="shared" si="1"/>
        <v>B-200NIV-DBL22-200 ml Nivea Men Lotion Dark Blue Bottle</v>
      </c>
      <c r="M708" s="103">
        <f t="shared" si="2"/>
        <v>12300</v>
      </c>
      <c r="N708" s="102" t="str">
        <f t="shared" si="3"/>
        <v>wk </v>
      </c>
    </row>
    <row r="709" ht="12.75" customHeight="1">
      <c r="A709" s="15" t="s">
        <v>4412</v>
      </c>
      <c r="B709" s="15" t="s">
        <v>3123</v>
      </c>
      <c r="C709" s="15" t="s">
        <v>4321</v>
      </c>
      <c r="D709" s="15" t="s">
        <v>4374</v>
      </c>
      <c r="E709" s="15" t="s">
        <v>6314</v>
      </c>
      <c r="F709" s="15" t="s">
        <v>5048</v>
      </c>
      <c r="G709" s="15" t="s">
        <v>6315</v>
      </c>
      <c r="H709" s="15" t="s">
        <v>6316</v>
      </c>
      <c r="I709" s="15" t="s">
        <v>4327</v>
      </c>
      <c r="J709" s="15" t="s">
        <v>4359</v>
      </c>
      <c r="K709" s="15"/>
      <c r="L709" s="103" t="str">
        <f t="shared" si="1"/>
        <v>B-200NIV-DBL22-200 ml Nivea Men Lotion Dark Blue Bottle</v>
      </c>
      <c r="M709" s="103">
        <f t="shared" si="2"/>
        <v>4800</v>
      </c>
      <c r="N709" s="102" t="str">
        <f t="shared" si="3"/>
        <v>wk </v>
      </c>
    </row>
    <row r="710" ht="12.75" customHeight="1">
      <c r="A710" s="15" t="s">
        <v>4416</v>
      </c>
      <c r="B710" s="15" t="s">
        <v>3123</v>
      </c>
      <c r="C710" s="15" t="s">
        <v>4321</v>
      </c>
      <c r="D710" s="15" t="s">
        <v>3767</v>
      </c>
      <c r="E710" s="15" t="s">
        <v>6317</v>
      </c>
      <c r="F710" s="15" t="s">
        <v>5048</v>
      </c>
      <c r="G710" s="15" t="s">
        <v>6318</v>
      </c>
      <c r="H710" s="15" t="s">
        <v>6319</v>
      </c>
      <c r="I710" s="15" t="s">
        <v>4327</v>
      </c>
      <c r="J710" s="15" t="s">
        <v>4359</v>
      </c>
      <c r="K710" s="15"/>
      <c r="L710" s="103" t="str">
        <f t="shared" si="1"/>
        <v>B-200NIV-DBL22-200 ml Nivea Men Lotion Dark Blue Bottle</v>
      </c>
      <c r="M710" s="103">
        <f t="shared" si="2"/>
        <v>4500</v>
      </c>
      <c r="N710" s="102" t="str">
        <f t="shared" si="3"/>
        <v>wk </v>
      </c>
    </row>
    <row r="711" ht="12.75" customHeight="1">
      <c r="A711" s="15" t="s">
        <v>4418</v>
      </c>
      <c r="B711" s="15" t="s">
        <v>3123</v>
      </c>
      <c r="C711" s="15" t="s">
        <v>4321</v>
      </c>
      <c r="D711" s="15" t="s">
        <v>3767</v>
      </c>
      <c r="E711" s="15" t="s">
        <v>6320</v>
      </c>
      <c r="F711" s="15" t="s">
        <v>5048</v>
      </c>
      <c r="G711" s="15" t="s">
        <v>6318</v>
      </c>
      <c r="H711" s="15" t="s">
        <v>6319</v>
      </c>
      <c r="I711" s="15" t="s">
        <v>4327</v>
      </c>
      <c r="J711" s="15" t="s">
        <v>4359</v>
      </c>
      <c r="K711" s="15"/>
      <c r="L711" s="103" t="str">
        <f t="shared" si="1"/>
        <v>B-200NIV-DBL22-200 ml Nivea Men Lotion Dark Blue Bottle</v>
      </c>
      <c r="M711" s="103">
        <f t="shared" si="2"/>
        <v>4500</v>
      </c>
      <c r="N711" s="102" t="str">
        <f t="shared" si="3"/>
        <v>wk 36</v>
      </c>
    </row>
    <row r="712" ht="12.75" customHeight="1">
      <c r="A712" s="15" t="s">
        <v>5072</v>
      </c>
      <c r="B712" s="15" t="s">
        <v>3123</v>
      </c>
      <c r="C712" s="15" t="s">
        <v>4321</v>
      </c>
      <c r="D712" s="15" t="s">
        <v>4426</v>
      </c>
      <c r="E712" s="15" t="s">
        <v>6321</v>
      </c>
      <c r="F712" s="15" t="s">
        <v>5048</v>
      </c>
      <c r="G712" s="15" t="s">
        <v>6309</v>
      </c>
      <c r="H712" s="15" t="s">
        <v>6310</v>
      </c>
      <c r="I712" s="15" t="s">
        <v>4327</v>
      </c>
      <c r="J712" s="15" t="s">
        <v>4359</v>
      </c>
      <c r="K712" s="15"/>
      <c r="L712" s="103" t="str">
        <f t="shared" si="1"/>
        <v>B-200NIV-DBL22-200 ml Nivea Men Lotion Dark Blue Bottle</v>
      </c>
      <c r="M712" s="103">
        <f t="shared" si="2"/>
        <v>3600</v>
      </c>
      <c r="N712" s="102" t="str">
        <f t="shared" si="3"/>
        <v>wk 49</v>
      </c>
    </row>
    <row r="713" ht="12.75" customHeight="1">
      <c r="A713" s="15" t="s">
        <v>4425</v>
      </c>
      <c r="B713" s="15" t="s">
        <v>3123</v>
      </c>
      <c r="C713" s="15" t="s">
        <v>4321</v>
      </c>
      <c r="D713" s="15" t="s">
        <v>3767</v>
      </c>
      <c r="E713" s="15" t="s">
        <v>6322</v>
      </c>
      <c r="F713" s="15" t="s">
        <v>5048</v>
      </c>
      <c r="G713" s="15" t="s">
        <v>6318</v>
      </c>
      <c r="H713" s="15" t="s">
        <v>6319</v>
      </c>
      <c r="I713" s="15" t="s">
        <v>4327</v>
      </c>
      <c r="J713" s="15" t="s">
        <v>4359</v>
      </c>
      <c r="K713" s="15"/>
      <c r="L713" s="103" t="str">
        <f t="shared" si="1"/>
        <v>B-200NIV-DBL22-200 ml Nivea Men Lotion Dark Blue Bottle</v>
      </c>
      <c r="M713" s="103">
        <f t="shared" si="2"/>
        <v>4500</v>
      </c>
      <c r="N713" s="102" t="str">
        <f t="shared" si="3"/>
        <v>wk </v>
      </c>
    </row>
    <row r="714" ht="12.75" customHeight="1">
      <c r="A714" s="15" t="s">
        <v>4329</v>
      </c>
      <c r="B714" s="15" t="s">
        <v>3123</v>
      </c>
      <c r="C714" s="15" t="s">
        <v>4321</v>
      </c>
      <c r="D714" s="15" t="s">
        <v>4374</v>
      </c>
      <c r="E714" s="15" t="s">
        <v>6323</v>
      </c>
      <c r="F714" s="15" t="s">
        <v>5048</v>
      </c>
      <c r="G714" s="15" t="s">
        <v>6315</v>
      </c>
      <c r="H714" s="15" t="s">
        <v>6316</v>
      </c>
      <c r="I714" s="15" t="s">
        <v>4327</v>
      </c>
      <c r="J714" s="15" t="s">
        <v>4359</v>
      </c>
      <c r="K714" s="15"/>
      <c r="L714" s="103" t="str">
        <f t="shared" si="1"/>
        <v>B-200NIV-DBL22-200 ml Nivea Men Lotion Dark Blue Bottle</v>
      </c>
      <c r="M714" s="103">
        <f t="shared" si="2"/>
        <v>4800</v>
      </c>
      <c r="N714" s="102" t="str">
        <f t="shared" si="3"/>
        <v>wk </v>
      </c>
    </row>
    <row r="715" ht="12.75" customHeight="1">
      <c r="A715" s="15" t="s">
        <v>4435</v>
      </c>
      <c r="B715" s="15" t="s">
        <v>3123</v>
      </c>
      <c r="C715" s="15" t="s">
        <v>4321</v>
      </c>
      <c r="D715" s="15" t="s">
        <v>3694</v>
      </c>
      <c r="E715" s="15" t="s">
        <v>6324</v>
      </c>
      <c r="F715" s="15" t="s">
        <v>5048</v>
      </c>
      <c r="G715" s="15" t="s">
        <v>6325</v>
      </c>
      <c r="H715" s="15" t="s">
        <v>6326</v>
      </c>
      <c r="I715" s="15" t="s">
        <v>4327</v>
      </c>
      <c r="J715" s="15" t="s">
        <v>4359</v>
      </c>
      <c r="K715" s="15"/>
      <c r="L715" s="103" t="str">
        <f t="shared" si="1"/>
        <v>B-200NIV-DBL22-200 ml Nivea Men Lotion Dark Blue Bottle</v>
      </c>
      <c r="M715" s="103">
        <f t="shared" si="2"/>
        <v>1800</v>
      </c>
      <c r="N715" s="102" t="str">
        <f t="shared" si="3"/>
        <v>wk </v>
      </c>
    </row>
    <row r="716" ht="12.75" customHeight="1">
      <c r="A716" s="15" t="s">
        <v>4437</v>
      </c>
      <c r="B716" s="15" t="s">
        <v>3123</v>
      </c>
      <c r="C716" s="15" t="s">
        <v>4321</v>
      </c>
      <c r="D716" s="15" t="s">
        <v>3616</v>
      </c>
      <c r="E716" s="15" t="s">
        <v>6327</v>
      </c>
      <c r="F716" s="15" t="s">
        <v>5048</v>
      </c>
      <c r="G716" s="15" t="s">
        <v>6328</v>
      </c>
      <c r="H716" s="15" t="s">
        <v>6329</v>
      </c>
      <c r="I716" s="15" t="s">
        <v>4327</v>
      </c>
      <c r="J716" s="15" t="s">
        <v>4359</v>
      </c>
      <c r="K716" s="15"/>
      <c r="L716" s="103" t="str">
        <f t="shared" si="1"/>
        <v>B-200NIV-DBL22-200 ml Nivea Men Lotion Dark Blue Bottle</v>
      </c>
      <c r="M716" s="103">
        <f t="shared" si="2"/>
        <v>3300</v>
      </c>
      <c r="N716" s="102" t="str">
        <f t="shared" si="3"/>
        <v>wk </v>
      </c>
    </row>
    <row r="717" ht="12.75" customHeight="1">
      <c r="A717" s="15" t="s">
        <v>4439</v>
      </c>
      <c r="B717" s="15" t="s">
        <v>3123</v>
      </c>
      <c r="C717" s="15" t="s">
        <v>4321</v>
      </c>
      <c r="D717" s="15" t="s">
        <v>3616</v>
      </c>
      <c r="E717" s="15" t="s">
        <v>6330</v>
      </c>
      <c r="F717" s="15" t="s">
        <v>5048</v>
      </c>
      <c r="G717" s="15" t="s">
        <v>6328</v>
      </c>
      <c r="H717" s="15" t="s">
        <v>6329</v>
      </c>
      <c r="I717" s="15" t="s">
        <v>4327</v>
      </c>
      <c r="J717" s="15" t="s">
        <v>4359</v>
      </c>
      <c r="K717" s="15"/>
      <c r="L717" s="103" t="str">
        <f t="shared" si="1"/>
        <v>B-200NIV-DBL22-200 ml Nivea Men Lotion Dark Blue Bottle</v>
      </c>
      <c r="M717" s="103">
        <f t="shared" si="2"/>
        <v>3300</v>
      </c>
      <c r="N717" s="102" t="str">
        <f t="shared" si="3"/>
        <v>wk </v>
      </c>
    </row>
    <row r="718" ht="12.75" customHeight="1">
      <c r="A718" s="15" t="s">
        <v>4445</v>
      </c>
      <c r="B718" s="15" t="s">
        <v>3123</v>
      </c>
      <c r="C718" s="15" t="s">
        <v>4321</v>
      </c>
      <c r="D718" s="15" t="s">
        <v>3694</v>
      </c>
      <c r="E718" s="15" t="s">
        <v>6331</v>
      </c>
      <c r="F718" s="15" t="s">
        <v>5048</v>
      </c>
      <c r="G718" s="15" t="s">
        <v>6325</v>
      </c>
      <c r="H718" s="15" t="s">
        <v>6326</v>
      </c>
      <c r="I718" s="15" t="s">
        <v>4327</v>
      </c>
      <c r="J718" s="15" t="s">
        <v>4359</v>
      </c>
      <c r="K718" s="15"/>
      <c r="L718" s="103" t="str">
        <f t="shared" si="1"/>
        <v>B-200NIV-DBL22-200 ml Nivea Men Lotion Dark Blue Bottle</v>
      </c>
      <c r="M718" s="103">
        <f t="shared" si="2"/>
        <v>1800</v>
      </c>
      <c r="N718" s="102" t="str">
        <f t="shared" si="3"/>
        <v>wk </v>
      </c>
    </row>
    <row r="719" ht="12.75" customHeight="1">
      <c r="A719" s="15" t="s">
        <v>4515</v>
      </c>
      <c r="B719" s="15" t="s">
        <v>3123</v>
      </c>
      <c r="C719" s="15" t="s">
        <v>4321</v>
      </c>
      <c r="D719" s="15" t="s">
        <v>4374</v>
      </c>
      <c r="E719" s="15" t="s">
        <v>6332</v>
      </c>
      <c r="F719" s="15" t="s">
        <v>5048</v>
      </c>
      <c r="G719" s="15" t="s">
        <v>6315</v>
      </c>
      <c r="H719" s="15" t="s">
        <v>6316</v>
      </c>
      <c r="I719" s="15" t="s">
        <v>4327</v>
      </c>
      <c r="J719" s="15" t="s">
        <v>4359</v>
      </c>
      <c r="K719" s="15"/>
      <c r="L719" s="103" t="str">
        <f t="shared" si="1"/>
        <v>B-200NIV-DBL22-200 ml Nivea Men Lotion Dark Blue Bottle</v>
      </c>
      <c r="M719" s="103">
        <f t="shared" si="2"/>
        <v>4800</v>
      </c>
      <c r="N719" s="102" t="str">
        <f t="shared" si="3"/>
        <v>wk </v>
      </c>
    </row>
    <row r="720" ht="12.75" customHeight="1">
      <c r="A720" s="15" t="s">
        <v>4524</v>
      </c>
      <c r="B720" s="15" t="s">
        <v>3123</v>
      </c>
      <c r="C720" s="15" t="s">
        <v>4321</v>
      </c>
      <c r="D720" s="15" t="s">
        <v>3767</v>
      </c>
      <c r="E720" s="15" t="s">
        <v>6333</v>
      </c>
      <c r="F720" s="15" t="s">
        <v>5048</v>
      </c>
      <c r="G720" s="15" t="s">
        <v>6318</v>
      </c>
      <c r="H720" s="15" t="s">
        <v>6319</v>
      </c>
      <c r="I720" s="15" t="s">
        <v>4327</v>
      </c>
      <c r="J720" s="15" t="s">
        <v>4359</v>
      </c>
      <c r="K720" s="15"/>
      <c r="L720" s="103" t="str">
        <f t="shared" si="1"/>
        <v>B-200NIV-DBL22-200 ml Nivea Men Lotion Dark Blue Bottle</v>
      </c>
      <c r="M720" s="103">
        <f t="shared" si="2"/>
        <v>4500</v>
      </c>
      <c r="N720" s="102" t="str">
        <f t="shared" si="3"/>
        <v>wk </v>
      </c>
    </row>
    <row r="721" ht="12.75" customHeight="1">
      <c r="A721" s="15" t="s">
        <v>4524</v>
      </c>
      <c r="B721" s="15" t="s">
        <v>3123</v>
      </c>
      <c r="C721" s="15" t="s">
        <v>4321</v>
      </c>
      <c r="D721" s="15" t="s">
        <v>4570</v>
      </c>
      <c r="E721" s="15" t="s">
        <v>6334</v>
      </c>
      <c r="F721" s="15" t="s">
        <v>5048</v>
      </c>
      <c r="G721" s="15" t="s">
        <v>6335</v>
      </c>
      <c r="H721" s="15" t="s">
        <v>6336</v>
      </c>
      <c r="I721" s="15" t="s">
        <v>4327</v>
      </c>
      <c r="J721" s="15" t="s">
        <v>4359</v>
      </c>
      <c r="K721" s="15"/>
      <c r="L721" s="103" t="str">
        <f t="shared" si="1"/>
        <v>B-200NIV-DBL22-200 ml Nivea Men Lotion Dark Blue Bottle</v>
      </c>
      <c r="M721" s="103">
        <f t="shared" si="2"/>
        <v>8400</v>
      </c>
      <c r="N721" s="102" t="str">
        <f t="shared" si="3"/>
        <v>wk </v>
      </c>
    </row>
    <row r="722" ht="12.75" customHeight="1">
      <c r="A722" s="15" t="s">
        <v>4338</v>
      </c>
      <c r="B722" s="15" t="s">
        <v>3123</v>
      </c>
      <c r="C722" s="15" t="s">
        <v>4321</v>
      </c>
      <c r="D722" s="15" t="s">
        <v>3157</v>
      </c>
      <c r="E722" s="15" t="s">
        <v>6337</v>
      </c>
      <c r="F722" s="15" t="s">
        <v>5048</v>
      </c>
      <c r="G722" s="15" t="s">
        <v>6338</v>
      </c>
      <c r="H722" s="15" t="s">
        <v>6339</v>
      </c>
      <c r="I722" s="15" t="s">
        <v>4327</v>
      </c>
      <c r="J722" s="15" t="s">
        <v>4359</v>
      </c>
      <c r="K722" s="15"/>
      <c r="L722" s="103" t="str">
        <f t="shared" si="1"/>
        <v>B-200NIV-DBL22-200 ml Nivea Men Lotion Dark Blue Bottle</v>
      </c>
      <c r="M722" s="103">
        <f t="shared" si="2"/>
        <v>10200</v>
      </c>
      <c r="N722" s="102" t="str">
        <f t="shared" si="3"/>
        <v>wk </v>
      </c>
    </row>
    <row r="723" ht="12.75" customHeight="1">
      <c r="A723" s="15" t="s">
        <v>4612</v>
      </c>
      <c r="B723" s="15" t="s">
        <v>3123</v>
      </c>
      <c r="C723" s="15" t="s">
        <v>4321</v>
      </c>
      <c r="D723" s="15" t="s">
        <v>6340</v>
      </c>
      <c r="E723" s="15" t="s">
        <v>6341</v>
      </c>
      <c r="F723" s="15" t="s">
        <v>5048</v>
      </c>
      <c r="G723" s="15" t="s">
        <v>6342</v>
      </c>
      <c r="H723" s="15" t="s">
        <v>6343</v>
      </c>
      <c r="I723" s="15" t="s">
        <v>4327</v>
      </c>
      <c r="J723" s="15" t="s">
        <v>4359</v>
      </c>
      <c r="K723" s="15"/>
      <c r="L723" s="103" t="str">
        <f t="shared" si="1"/>
        <v>B-200NIV-DBL22-200 ml Nivea Men Lotion Dark Blue Bottle</v>
      </c>
      <c r="M723" s="103">
        <f t="shared" si="2"/>
        <v>32400</v>
      </c>
      <c r="N723" s="102" t="str">
        <f t="shared" si="3"/>
        <v>wk 10</v>
      </c>
    </row>
    <row r="724" ht="12.75" customHeight="1">
      <c r="A724" s="15" t="s">
        <v>4698</v>
      </c>
      <c r="B724" s="15" t="s">
        <v>3123</v>
      </c>
      <c r="C724" s="15" t="s">
        <v>4321</v>
      </c>
      <c r="D724" s="15" t="s">
        <v>6344</v>
      </c>
      <c r="E724" s="15" t="s">
        <v>6345</v>
      </c>
      <c r="F724" s="15" t="s">
        <v>5048</v>
      </c>
      <c r="G724" s="15" t="s">
        <v>6346</v>
      </c>
      <c r="H724" s="15" t="s">
        <v>6347</v>
      </c>
      <c r="I724" s="15" t="s">
        <v>4327</v>
      </c>
      <c r="J724" s="15" t="s">
        <v>4359</v>
      </c>
      <c r="K724" s="15"/>
      <c r="L724" s="103" t="str">
        <f t="shared" si="1"/>
        <v>B-200NIV-DBL22-200 ml Nivea Men Lotion Dark Blue Bottle</v>
      </c>
      <c r="M724" s="103">
        <f t="shared" si="2"/>
        <v>17100</v>
      </c>
      <c r="N724" s="102" t="str">
        <f t="shared" si="3"/>
        <v>wk 10</v>
      </c>
    </row>
    <row r="725" ht="12.75" customHeight="1">
      <c r="A725" s="15" t="s">
        <v>4703</v>
      </c>
      <c r="B725" s="15" t="s">
        <v>3123</v>
      </c>
      <c r="C725" s="15" t="s">
        <v>4321</v>
      </c>
      <c r="D725" s="15" t="s">
        <v>3884</v>
      </c>
      <c r="E725" s="15" t="s">
        <v>6348</v>
      </c>
      <c r="F725" s="15" t="s">
        <v>5048</v>
      </c>
      <c r="G725" s="15" t="s">
        <v>6349</v>
      </c>
      <c r="H725" s="15" t="s">
        <v>6350</v>
      </c>
      <c r="I725" s="15" t="s">
        <v>4327</v>
      </c>
      <c r="J725" s="15" t="s">
        <v>4359</v>
      </c>
      <c r="K725" s="15"/>
      <c r="L725" s="103" t="str">
        <f t="shared" si="1"/>
        <v>B-200NIV-DBL22-200 ml Nivea Men Lotion Dark Blue Bottle</v>
      </c>
      <c r="M725" s="103">
        <f t="shared" si="2"/>
        <v>9000</v>
      </c>
      <c r="N725" s="102" t="str">
        <f t="shared" si="3"/>
        <v>wk 23</v>
      </c>
    </row>
    <row r="726" ht="12.75" customHeight="1">
      <c r="A726" s="15" t="s">
        <v>4710</v>
      </c>
      <c r="B726" s="15" t="s">
        <v>3123</v>
      </c>
      <c r="C726" s="15" t="s">
        <v>4321</v>
      </c>
      <c r="D726" s="15" t="s">
        <v>3671</v>
      </c>
      <c r="E726" s="15" t="s">
        <v>6351</v>
      </c>
      <c r="F726" s="15" t="s">
        <v>5048</v>
      </c>
      <c r="G726" s="15" t="s">
        <v>6352</v>
      </c>
      <c r="H726" s="15" t="s">
        <v>6353</v>
      </c>
      <c r="I726" s="15" t="s">
        <v>4327</v>
      </c>
      <c r="J726" s="15" t="s">
        <v>4359</v>
      </c>
      <c r="K726" s="15"/>
      <c r="L726" s="103" t="str">
        <f t="shared" si="1"/>
        <v>B-200NIV-DBL22-200 ml Nivea Men Lotion Dark Blue Bottle</v>
      </c>
      <c r="M726" s="103">
        <f t="shared" si="2"/>
        <v>7200</v>
      </c>
      <c r="N726" s="102" t="str">
        <f t="shared" si="3"/>
        <v>wk 32</v>
      </c>
    </row>
    <row r="727" ht="12.75" customHeight="1">
      <c r="A727" s="15" t="s">
        <v>4713</v>
      </c>
      <c r="B727" s="15" t="s">
        <v>3123</v>
      </c>
      <c r="C727" s="15" t="s">
        <v>4321</v>
      </c>
      <c r="D727" s="15" t="s">
        <v>4453</v>
      </c>
      <c r="E727" s="15" t="s">
        <v>6354</v>
      </c>
      <c r="F727" s="15" t="s">
        <v>5048</v>
      </c>
      <c r="G727" s="15" t="s">
        <v>6355</v>
      </c>
      <c r="H727" s="15" t="s">
        <v>6356</v>
      </c>
      <c r="I727" s="15" t="s">
        <v>4327</v>
      </c>
      <c r="J727" s="15" t="s">
        <v>4359</v>
      </c>
      <c r="K727" s="15"/>
      <c r="L727" s="103" t="str">
        <f t="shared" si="1"/>
        <v>B-200NIV-DBL22-200 ml Nivea Men Lotion Dark Blue Bottle</v>
      </c>
      <c r="M727" s="103">
        <f t="shared" si="2"/>
        <v>1500</v>
      </c>
      <c r="N727" s="102" t="str">
        <f t="shared" si="3"/>
        <v>wk 36</v>
      </c>
    </row>
    <row r="728" ht="12.75" customHeight="1">
      <c r="A728" s="15" t="s">
        <v>5272</v>
      </c>
      <c r="B728" s="15" t="s">
        <v>3123</v>
      </c>
      <c r="C728" s="15" t="s">
        <v>4321</v>
      </c>
      <c r="D728" s="15" t="s">
        <v>3611</v>
      </c>
      <c r="E728" s="15" t="s">
        <v>6357</v>
      </c>
      <c r="F728" s="15" t="s">
        <v>5048</v>
      </c>
      <c r="G728" s="15" t="s">
        <v>6358</v>
      </c>
      <c r="H728" s="15" t="s">
        <v>6359</v>
      </c>
      <c r="I728" s="15" t="s">
        <v>4327</v>
      </c>
      <c r="J728" s="15" t="s">
        <v>4359</v>
      </c>
      <c r="K728" s="15"/>
      <c r="L728" s="103" t="str">
        <f t="shared" si="1"/>
        <v>B-200NIV-DBL22-200 ml Nivea Men Lotion Dark Blue Bottle</v>
      </c>
      <c r="M728" s="103">
        <f t="shared" si="2"/>
        <v>2700</v>
      </c>
      <c r="N728" s="102" t="str">
        <f t="shared" si="3"/>
        <v>wk </v>
      </c>
    </row>
    <row r="729" ht="12.75" customHeight="1">
      <c r="A729" s="15" t="s">
        <v>4758</v>
      </c>
      <c r="B729" s="15" t="s">
        <v>3123</v>
      </c>
      <c r="C729" s="15" t="s">
        <v>4321</v>
      </c>
      <c r="D729" s="15" t="s">
        <v>6360</v>
      </c>
      <c r="E729" s="15" t="s">
        <v>6361</v>
      </c>
      <c r="F729" s="15" t="s">
        <v>5048</v>
      </c>
      <c r="G729" s="15" t="s">
        <v>6362</v>
      </c>
      <c r="H729" s="15" t="s">
        <v>6363</v>
      </c>
      <c r="I729" s="15" t="s">
        <v>4327</v>
      </c>
      <c r="J729" s="15" t="s">
        <v>4359</v>
      </c>
      <c r="K729" s="15"/>
      <c r="L729" s="103" t="str">
        <f t="shared" si="1"/>
        <v>B-200NIV-DBL22-200 ml Nivea Men Lotion Dark Blue Bottle</v>
      </c>
      <c r="M729" s="103">
        <f t="shared" si="2"/>
        <v>19500</v>
      </c>
      <c r="N729" s="102" t="str">
        <f t="shared" si="3"/>
        <v>wk 10</v>
      </c>
    </row>
    <row r="730" ht="12.75" customHeight="1">
      <c r="A730" s="15" t="s">
        <v>4758</v>
      </c>
      <c r="B730" s="15" t="s">
        <v>3123</v>
      </c>
      <c r="C730" s="15" t="s">
        <v>4321</v>
      </c>
      <c r="D730" s="15" t="s">
        <v>4468</v>
      </c>
      <c r="E730" s="15" t="s">
        <v>6364</v>
      </c>
      <c r="F730" s="15" t="s">
        <v>5048</v>
      </c>
      <c r="G730" s="15" t="s">
        <v>6365</v>
      </c>
      <c r="H730" s="15" t="s">
        <v>6366</v>
      </c>
      <c r="I730" s="15" t="s">
        <v>4327</v>
      </c>
      <c r="J730" s="15" t="s">
        <v>4359</v>
      </c>
      <c r="K730" s="15"/>
      <c r="L730" s="103" t="str">
        <f t="shared" si="1"/>
        <v>B-200NIV-DBL22-200 ml Nivea Men Lotion Dark Blue Bottle</v>
      </c>
      <c r="M730" s="103">
        <f t="shared" si="2"/>
        <v>9300</v>
      </c>
      <c r="N730" s="102" t="str">
        <f t="shared" si="3"/>
        <v>wk 10</v>
      </c>
    </row>
    <row r="731" ht="12.75" customHeight="1">
      <c r="A731" s="15" t="s">
        <v>4786</v>
      </c>
      <c r="B731" s="15" t="s">
        <v>3123</v>
      </c>
      <c r="C731" s="15" t="s">
        <v>4321</v>
      </c>
      <c r="D731" s="15" t="s">
        <v>4374</v>
      </c>
      <c r="E731" s="15" t="s">
        <v>6367</v>
      </c>
      <c r="F731" s="15" t="s">
        <v>5048</v>
      </c>
      <c r="G731" s="15" t="s">
        <v>6368</v>
      </c>
      <c r="H731" s="15" t="s">
        <v>6369</v>
      </c>
      <c r="I731" s="15" t="s">
        <v>4327</v>
      </c>
      <c r="J731" s="15" t="s">
        <v>4359</v>
      </c>
      <c r="K731" s="15"/>
      <c r="L731" s="103" t="str">
        <f t="shared" si="1"/>
        <v>B-200NIV-DBL22-200 ml Nivea Men Lotion Dark Blue Bottle</v>
      </c>
      <c r="M731" s="103">
        <f t="shared" si="2"/>
        <v>4800</v>
      </c>
      <c r="N731" s="102" t="str">
        <f t="shared" si="3"/>
        <v>wk </v>
      </c>
    </row>
    <row r="732" ht="12.75" customHeight="1">
      <c r="A732" s="15" t="s">
        <v>4789</v>
      </c>
      <c r="B732" s="15" t="s">
        <v>3123</v>
      </c>
      <c r="C732" s="15" t="s">
        <v>4321</v>
      </c>
      <c r="D732" s="15" t="s">
        <v>4570</v>
      </c>
      <c r="E732" s="15" t="s">
        <v>6370</v>
      </c>
      <c r="F732" s="15" t="s">
        <v>5048</v>
      </c>
      <c r="G732" s="15" t="s">
        <v>6371</v>
      </c>
      <c r="H732" s="15" t="s">
        <v>6372</v>
      </c>
      <c r="I732" s="15" t="s">
        <v>4327</v>
      </c>
      <c r="J732" s="15" t="s">
        <v>4359</v>
      </c>
      <c r="K732" s="15"/>
      <c r="L732" s="103" t="str">
        <f t="shared" si="1"/>
        <v>B-200NIV-DBL22-200 ml Nivea Men Lotion Dark Blue Bottle</v>
      </c>
      <c r="M732" s="103">
        <f t="shared" si="2"/>
        <v>8400</v>
      </c>
      <c r="N732" s="102" t="str">
        <f t="shared" si="3"/>
        <v>wk </v>
      </c>
    </row>
    <row r="733" ht="12.75" customHeight="1">
      <c r="A733" s="15" t="s">
        <v>4793</v>
      </c>
      <c r="B733" s="15" t="s">
        <v>3123</v>
      </c>
      <c r="C733" s="15" t="s">
        <v>4321</v>
      </c>
      <c r="D733" s="15" t="s">
        <v>3694</v>
      </c>
      <c r="E733" s="15" t="s">
        <v>6373</v>
      </c>
      <c r="F733" s="15" t="s">
        <v>5048</v>
      </c>
      <c r="G733" s="15" t="s">
        <v>6374</v>
      </c>
      <c r="H733" s="15" t="s">
        <v>6375</v>
      </c>
      <c r="I733" s="15" t="s">
        <v>4327</v>
      </c>
      <c r="J733" s="15" t="s">
        <v>4359</v>
      </c>
      <c r="K733" s="15"/>
      <c r="L733" s="103" t="str">
        <f t="shared" si="1"/>
        <v>B-200NIV-DBL22-200 ml Nivea Men Lotion Dark Blue Bottle</v>
      </c>
      <c r="M733" s="103">
        <f t="shared" si="2"/>
        <v>1800</v>
      </c>
      <c r="N733" s="102" t="str">
        <f t="shared" si="3"/>
        <v>wk </v>
      </c>
    </row>
    <row r="734" ht="12.75" customHeight="1">
      <c r="A734" s="15" t="s">
        <v>4795</v>
      </c>
      <c r="B734" s="15" t="s">
        <v>3123</v>
      </c>
      <c r="C734" s="15" t="s">
        <v>4321</v>
      </c>
      <c r="D734" s="15" t="s">
        <v>3252</v>
      </c>
      <c r="E734" s="15" t="s">
        <v>6376</v>
      </c>
      <c r="F734" s="15" t="s">
        <v>5048</v>
      </c>
      <c r="G734" s="15" t="s">
        <v>6377</v>
      </c>
      <c r="H734" s="15" t="s">
        <v>6378</v>
      </c>
      <c r="I734" s="15" t="s">
        <v>4327</v>
      </c>
      <c r="J734" s="15" t="s">
        <v>4359</v>
      </c>
      <c r="K734" s="15"/>
      <c r="L734" s="103" t="str">
        <f t="shared" si="1"/>
        <v>B-200NIV-DBL22-200 ml Nivea Men Lotion Dark Blue Bottle</v>
      </c>
      <c r="M734" s="103">
        <f t="shared" si="2"/>
        <v>7800</v>
      </c>
      <c r="N734" s="102" t="str">
        <f t="shared" si="3"/>
        <v>wk </v>
      </c>
    </row>
    <row r="735" ht="12.75" customHeight="1">
      <c r="A735" s="15" t="s">
        <v>4802</v>
      </c>
      <c r="B735" s="15" t="s">
        <v>3123</v>
      </c>
      <c r="C735" s="15" t="s">
        <v>4321</v>
      </c>
      <c r="D735" s="15" t="s">
        <v>3600</v>
      </c>
      <c r="E735" s="15" t="s">
        <v>6379</v>
      </c>
      <c r="F735" s="15" t="s">
        <v>5048</v>
      </c>
      <c r="G735" s="15" t="s">
        <v>6380</v>
      </c>
      <c r="H735" s="15" t="s">
        <v>6381</v>
      </c>
      <c r="I735" s="15" t="s">
        <v>4327</v>
      </c>
      <c r="J735" s="15" t="s">
        <v>4359</v>
      </c>
      <c r="K735" s="15"/>
      <c r="L735" s="103" t="str">
        <f t="shared" si="1"/>
        <v>B-200NIV-DBL22-200 ml Nivea Men Lotion Dark Blue Bottle</v>
      </c>
      <c r="M735" s="103">
        <f t="shared" si="2"/>
        <v>4200</v>
      </c>
      <c r="N735" s="102" t="str">
        <f t="shared" si="3"/>
        <v>wk </v>
      </c>
    </row>
    <row r="736" ht="12.75" customHeight="1">
      <c r="A736" s="15" t="s">
        <v>4805</v>
      </c>
      <c r="B736" s="15" t="s">
        <v>3123</v>
      </c>
      <c r="C736" s="15" t="s">
        <v>4321</v>
      </c>
      <c r="D736" s="15" t="s">
        <v>4483</v>
      </c>
      <c r="E736" s="15" t="s">
        <v>6382</v>
      </c>
      <c r="F736" s="15" t="s">
        <v>5048</v>
      </c>
      <c r="G736" s="15" t="s">
        <v>6383</v>
      </c>
      <c r="H736" s="15" t="s">
        <v>6384</v>
      </c>
      <c r="I736" s="15" t="s">
        <v>4327</v>
      </c>
      <c r="J736" s="15" t="s">
        <v>4359</v>
      </c>
      <c r="K736" s="15"/>
      <c r="L736" s="103" t="str">
        <f t="shared" si="1"/>
        <v>B-200NIV-DBL22-200 ml Nivea Men Lotion Dark Blue Bottle</v>
      </c>
      <c r="M736" s="103">
        <f t="shared" si="2"/>
        <v>6300</v>
      </c>
      <c r="N736" s="102" t="str">
        <f t="shared" si="3"/>
        <v>wk </v>
      </c>
    </row>
    <row r="737" ht="12.75" customHeight="1">
      <c r="A737" s="15" t="s">
        <v>4846</v>
      </c>
      <c r="B737" s="15" t="s">
        <v>3123</v>
      </c>
      <c r="C737" s="15" t="s">
        <v>4321</v>
      </c>
      <c r="D737" s="15" t="s">
        <v>3274</v>
      </c>
      <c r="E737" s="15" t="s">
        <v>6385</v>
      </c>
      <c r="F737" s="15" t="s">
        <v>5048</v>
      </c>
      <c r="G737" s="15" t="s">
        <v>6386</v>
      </c>
      <c r="H737" s="15" t="s">
        <v>6387</v>
      </c>
      <c r="I737" s="15" t="s">
        <v>4327</v>
      </c>
      <c r="J737" s="15" t="s">
        <v>4359</v>
      </c>
      <c r="K737" s="15"/>
      <c r="L737" s="103" t="str">
        <f t="shared" si="1"/>
        <v>B-200NIV-DBL22-200 ml Nivea Men Lotion Dark Blue Bottle</v>
      </c>
      <c r="M737" s="103">
        <f t="shared" si="2"/>
        <v>18000</v>
      </c>
      <c r="N737" s="102" t="str">
        <f t="shared" si="3"/>
        <v>wk </v>
      </c>
    </row>
    <row r="738" ht="12.75" customHeight="1">
      <c r="A738" s="15" t="s">
        <v>4846</v>
      </c>
      <c r="B738" s="15" t="s">
        <v>3123</v>
      </c>
      <c r="C738" s="15" t="s">
        <v>4321</v>
      </c>
      <c r="D738" s="15" t="s">
        <v>6388</v>
      </c>
      <c r="E738" s="15" t="s">
        <v>6389</v>
      </c>
      <c r="F738" s="15" t="s">
        <v>5048</v>
      </c>
      <c r="G738" s="15" t="s">
        <v>6390</v>
      </c>
      <c r="H738" s="15" t="s">
        <v>6391</v>
      </c>
      <c r="I738" s="15" t="s">
        <v>4327</v>
      </c>
      <c r="J738" s="15" t="s">
        <v>4359</v>
      </c>
      <c r="K738" s="15"/>
      <c r="L738" s="103" t="str">
        <f t="shared" si="1"/>
        <v>B-200NIV-DBL22-200 ml Nivea Men Lotion Dark Blue Bottle</v>
      </c>
      <c r="M738" s="103">
        <f t="shared" si="2"/>
        <v>33300</v>
      </c>
      <c r="N738" s="102" t="str">
        <f t="shared" si="3"/>
        <v>wk </v>
      </c>
    </row>
    <row r="739" ht="12.75" customHeight="1">
      <c r="A739" s="15" t="s">
        <v>6392</v>
      </c>
      <c r="B739" s="15" t="s">
        <v>2849</v>
      </c>
      <c r="C739" s="15" t="s">
        <v>3146</v>
      </c>
      <c r="D739" s="15" t="s">
        <v>3145</v>
      </c>
      <c r="E739" s="15"/>
      <c r="F739" s="15" t="s">
        <v>4308</v>
      </c>
      <c r="G739" s="15" t="s">
        <v>4352</v>
      </c>
      <c r="H739" s="15" t="s">
        <v>3149</v>
      </c>
      <c r="I739" s="15" t="s">
        <v>3177</v>
      </c>
      <c r="J739" s="15"/>
      <c r="K739" s="15"/>
      <c r="L739" s="103" t="str">
        <f t="shared" si="1"/>
        <v>B-200S-BL20PBOY-200 ml Sleeved Blue Poweboy Bottle</v>
      </c>
      <c r="M739" s="103">
        <f t="shared" si="2"/>
        <v>0</v>
      </c>
      <c r="N739" s="102" t="str">
        <f t="shared" si="3"/>
        <v>wk </v>
      </c>
    </row>
    <row r="740" ht="12.75" customHeight="1">
      <c r="A740" s="15" t="s">
        <v>4494</v>
      </c>
      <c r="B740" s="15" t="s">
        <v>3123</v>
      </c>
      <c r="C740" s="15" t="s">
        <v>4321</v>
      </c>
      <c r="D740" s="15" t="s">
        <v>6393</v>
      </c>
      <c r="E740" s="15" t="s">
        <v>6394</v>
      </c>
      <c r="F740" s="15" t="s">
        <v>5627</v>
      </c>
      <c r="G740" s="15" t="s">
        <v>6395</v>
      </c>
      <c r="H740" s="15" t="s">
        <v>6396</v>
      </c>
      <c r="I740" s="15" t="s">
        <v>4327</v>
      </c>
      <c r="J740" s="15" t="s">
        <v>4367</v>
      </c>
      <c r="K740" s="15"/>
      <c r="L740" s="103" t="str">
        <f t="shared" si="1"/>
        <v>B-200S-BL20PBOY-200 ml Sleeved Blue Poweboy Bottle</v>
      </c>
      <c r="M740" s="103">
        <f t="shared" si="2"/>
        <v>6336</v>
      </c>
      <c r="N740" s="102" t="str">
        <f t="shared" si="3"/>
        <v>wk </v>
      </c>
    </row>
    <row r="741" ht="12.75" customHeight="1">
      <c r="A741" s="15" t="s">
        <v>4513</v>
      </c>
      <c r="B741" s="15" t="s">
        <v>3123</v>
      </c>
      <c r="C741" s="15" t="s">
        <v>4965</v>
      </c>
      <c r="D741" s="15" t="s">
        <v>6397</v>
      </c>
      <c r="E741" s="15" t="s">
        <v>6398</v>
      </c>
      <c r="F741" s="15" t="s">
        <v>5627</v>
      </c>
      <c r="G741" s="15" t="s">
        <v>6399</v>
      </c>
      <c r="H741" s="15" t="s">
        <v>6400</v>
      </c>
      <c r="I741" s="15" t="s">
        <v>4327</v>
      </c>
      <c r="J741" s="15" t="s">
        <v>4367</v>
      </c>
      <c r="K741" s="15"/>
      <c r="L741" s="103" t="str">
        <f t="shared" si="1"/>
        <v>B-200S-BL20PBOY-200 ml Sleeved Blue Poweboy Bottle</v>
      </c>
      <c r="M741" s="103">
        <f t="shared" si="2"/>
        <v>6336</v>
      </c>
      <c r="N741" s="102" t="str">
        <f t="shared" si="3"/>
        <v>wk </v>
      </c>
    </row>
    <row r="742" ht="12.75" customHeight="1">
      <c r="A742" s="15" t="s">
        <v>4534</v>
      </c>
      <c r="B742" s="15" t="s">
        <v>3123</v>
      </c>
      <c r="C742" s="15" t="s">
        <v>4321</v>
      </c>
      <c r="D742" s="15" t="s">
        <v>6401</v>
      </c>
      <c r="E742" s="15" t="s">
        <v>6402</v>
      </c>
      <c r="F742" s="15" t="s">
        <v>5627</v>
      </c>
      <c r="G742" s="15" t="s">
        <v>6403</v>
      </c>
      <c r="H742" s="15" t="s">
        <v>6404</v>
      </c>
      <c r="I742" s="15" t="s">
        <v>4327</v>
      </c>
      <c r="J742" s="15" t="s">
        <v>4367</v>
      </c>
      <c r="K742" s="15"/>
      <c r="L742" s="103" t="str">
        <f t="shared" si="1"/>
        <v>B-200S-BL20PBOY-200 ml Sleeved Blue Poweboy Bottle</v>
      </c>
      <c r="M742" s="103">
        <f t="shared" si="2"/>
        <v>6250</v>
      </c>
      <c r="N742" s="102" t="str">
        <f t="shared" si="3"/>
        <v>wk 14</v>
      </c>
    </row>
    <row r="743" ht="12.75" customHeight="1">
      <c r="A743" s="15" t="s">
        <v>4773</v>
      </c>
      <c r="B743" s="15" t="s">
        <v>3123</v>
      </c>
      <c r="C743" s="15" t="s">
        <v>4321</v>
      </c>
      <c r="D743" s="15" t="s">
        <v>3247</v>
      </c>
      <c r="E743" s="15" t="s">
        <v>6405</v>
      </c>
      <c r="F743" s="15" t="s">
        <v>5627</v>
      </c>
      <c r="G743" s="15" t="s">
        <v>6406</v>
      </c>
      <c r="H743" s="15" t="s">
        <v>6407</v>
      </c>
      <c r="I743" s="15" t="s">
        <v>4327</v>
      </c>
      <c r="J743" s="15" t="s">
        <v>4546</v>
      </c>
      <c r="K743" s="15"/>
      <c r="L743" s="103" t="str">
        <f t="shared" si="1"/>
        <v>B-200S-BL20PBOY-200 ml Sleeved Blue Poweboy Bottle</v>
      </c>
      <c r="M743" s="103">
        <f t="shared" si="2"/>
        <v>2100</v>
      </c>
      <c r="N743" s="102" t="str">
        <f t="shared" si="3"/>
        <v>wk 41</v>
      </c>
    </row>
    <row r="744" ht="12.75" customHeight="1">
      <c r="A744" s="15" t="s">
        <v>6408</v>
      </c>
      <c r="B744" s="15" t="s">
        <v>2849</v>
      </c>
      <c r="C744" s="15" t="s">
        <v>3146</v>
      </c>
      <c r="D744" s="15" t="s">
        <v>3145</v>
      </c>
      <c r="E744" s="15"/>
      <c r="F744" s="15" t="s">
        <v>4308</v>
      </c>
      <c r="G744" s="15" t="s">
        <v>4352</v>
      </c>
      <c r="H744" s="15" t="s">
        <v>3149</v>
      </c>
      <c r="I744" s="15" t="s">
        <v>3156</v>
      </c>
      <c r="J744" s="15"/>
      <c r="K744" s="15"/>
      <c r="L744" s="103" t="str">
        <f t="shared" si="1"/>
        <v>B-200STD17-DB20-200 ml Nivea STD17 Dark Blue Bottle</v>
      </c>
      <c r="M744" s="103">
        <f t="shared" si="2"/>
        <v>0</v>
      </c>
      <c r="N744" s="102" t="str">
        <f t="shared" si="3"/>
        <v>wk </v>
      </c>
    </row>
    <row r="745" ht="12.75" customHeight="1">
      <c r="A745" s="15" t="s">
        <v>4392</v>
      </c>
      <c r="B745" s="15" t="s">
        <v>3123</v>
      </c>
      <c r="C745" s="15" t="s">
        <v>4321</v>
      </c>
      <c r="D745" s="15" t="s">
        <v>4518</v>
      </c>
      <c r="E745" s="15" t="s">
        <v>6409</v>
      </c>
      <c r="F745" s="15" t="s">
        <v>5048</v>
      </c>
      <c r="G745" s="15" t="s">
        <v>6410</v>
      </c>
      <c r="H745" s="15" t="s">
        <v>6411</v>
      </c>
      <c r="I745" s="15" t="s">
        <v>4327</v>
      </c>
      <c r="J745" s="15" t="s">
        <v>4359</v>
      </c>
      <c r="K745" s="15"/>
      <c r="L745" s="103" t="str">
        <f t="shared" si="1"/>
        <v>B-200STD17-DB20-200 ml Nivea STD17 Dark Blue Bottle</v>
      </c>
      <c r="M745" s="103">
        <f t="shared" si="2"/>
        <v>7500</v>
      </c>
      <c r="N745" s="102" t="str">
        <f t="shared" si="3"/>
        <v>wk </v>
      </c>
    </row>
    <row r="746" ht="12.75" customHeight="1">
      <c r="A746" s="15" t="s">
        <v>5323</v>
      </c>
      <c r="B746" s="15" t="s">
        <v>3123</v>
      </c>
      <c r="C746" s="15" t="s">
        <v>4321</v>
      </c>
      <c r="D746" s="15" t="s">
        <v>3694</v>
      </c>
      <c r="E746" s="15" t="s">
        <v>6412</v>
      </c>
      <c r="F746" s="15" t="s">
        <v>5048</v>
      </c>
      <c r="G746" s="15" t="s">
        <v>6413</v>
      </c>
      <c r="H746" s="15" t="s">
        <v>6414</v>
      </c>
      <c r="I746" s="15" t="s">
        <v>4327</v>
      </c>
      <c r="J746" s="15" t="s">
        <v>4359</v>
      </c>
      <c r="K746" s="15"/>
      <c r="L746" s="103" t="str">
        <f t="shared" si="1"/>
        <v>B-200STD17-DB20-200 ml Nivea STD17 Dark Blue Bottle</v>
      </c>
      <c r="M746" s="103">
        <f t="shared" si="2"/>
        <v>1800</v>
      </c>
      <c r="N746" s="102" t="str">
        <f t="shared" si="3"/>
        <v>wk </v>
      </c>
    </row>
    <row r="747" ht="12.75" customHeight="1">
      <c r="A747" s="15" t="s">
        <v>4397</v>
      </c>
      <c r="B747" s="15" t="s">
        <v>3123</v>
      </c>
      <c r="C747" s="15" t="s">
        <v>4321</v>
      </c>
      <c r="D747" s="15" t="s">
        <v>4518</v>
      </c>
      <c r="E747" s="15" t="s">
        <v>6415</v>
      </c>
      <c r="F747" s="15" t="s">
        <v>5048</v>
      </c>
      <c r="G747" s="15" t="s">
        <v>6410</v>
      </c>
      <c r="H747" s="15" t="s">
        <v>6411</v>
      </c>
      <c r="I747" s="15" t="s">
        <v>4327</v>
      </c>
      <c r="J747" s="15" t="s">
        <v>4359</v>
      </c>
      <c r="K747" s="15"/>
      <c r="L747" s="103" t="str">
        <f t="shared" si="1"/>
        <v>B-200STD17-DB20-200 ml Nivea STD17 Dark Blue Bottle</v>
      </c>
      <c r="M747" s="103">
        <f t="shared" si="2"/>
        <v>7500</v>
      </c>
      <c r="N747" s="102" t="str">
        <f t="shared" si="3"/>
        <v>wk </v>
      </c>
    </row>
    <row r="748" ht="12.75" customHeight="1">
      <c r="A748" s="15" t="s">
        <v>4320</v>
      </c>
      <c r="B748" s="15" t="s">
        <v>3123</v>
      </c>
      <c r="C748" s="15" t="s">
        <v>4321</v>
      </c>
      <c r="D748" s="15" t="s">
        <v>3611</v>
      </c>
      <c r="E748" s="15" t="s">
        <v>6416</v>
      </c>
      <c r="F748" s="15" t="s">
        <v>5048</v>
      </c>
      <c r="G748" s="15" t="s">
        <v>6417</v>
      </c>
      <c r="H748" s="15" t="s">
        <v>6418</v>
      </c>
      <c r="I748" s="15" t="s">
        <v>4327</v>
      </c>
      <c r="J748" s="15" t="s">
        <v>4359</v>
      </c>
      <c r="K748" s="15"/>
      <c r="L748" s="103" t="str">
        <f t="shared" si="1"/>
        <v>B-200STD17-DB20-200 ml Nivea STD17 Dark Blue Bottle</v>
      </c>
      <c r="M748" s="103">
        <f t="shared" si="2"/>
        <v>2700</v>
      </c>
      <c r="N748" s="102" t="str">
        <f t="shared" si="3"/>
        <v>wk </v>
      </c>
    </row>
    <row r="749" ht="12.75" customHeight="1">
      <c r="A749" s="15" t="s">
        <v>4407</v>
      </c>
      <c r="B749" s="15" t="s">
        <v>3123</v>
      </c>
      <c r="C749" s="15" t="s">
        <v>4321</v>
      </c>
      <c r="D749" s="15" t="s">
        <v>3157</v>
      </c>
      <c r="E749" s="15" t="s">
        <v>6419</v>
      </c>
      <c r="F749" s="15" t="s">
        <v>5048</v>
      </c>
      <c r="G749" s="15" t="s">
        <v>6420</v>
      </c>
      <c r="H749" s="15" t="s">
        <v>6421</v>
      </c>
      <c r="I749" s="15" t="s">
        <v>4327</v>
      </c>
      <c r="J749" s="15" t="s">
        <v>4359</v>
      </c>
      <c r="K749" s="15"/>
      <c r="L749" s="103" t="str">
        <f t="shared" si="1"/>
        <v>B-200STD17-DB20-200 ml Nivea STD17 Dark Blue Bottle</v>
      </c>
      <c r="M749" s="103">
        <f t="shared" si="2"/>
        <v>10200</v>
      </c>
      <c r="N749" s="102" t="str">
        <f t="shared" si="3"/>
        <v>wk </v>
      </c>
    </row>
    <row r="750" ht="12.75" customHeight="1">
      <c r="A750" s="15" t="s">
        <v>4412</v>
      </c>
      <c r="B750" s="15" t="s">
        <v>3123</v>
      </c>
      <c r="C750" s="15" t="s">
        <v>4321</v>
      </c>
      <c r="D750" s="15" t="s">
        <v>3600</v>
      </c>
      <c r="E750" s="15" t="s">
        <v>6422</v>
      </c>
      <c r="F750" s="15" t="s">
        <v>5048</v>
      </c>
      <c r="G750" s="15" t="s">
        <v>6423</v>
      </c>
      <c r="H750" s="15" t="s">
        <v>6424</v>
      </c>
      <c r="I750" s="15" t="s">
        <v>4327</v>
      </c>
      <c r="J750" s="15" t="s">
        <v>4359</v>
      </c>
      <c r="K750" s="15"/>
      <c r="L750" s="103" t="str">
        <f t="shared" si="1"/>
        <v>B-200STD17-DB20-200 ml Nivea STD17 Dark Blue Bottle</v>
      </c>
      <c r="M750" s="103">
        <f t="shared" si="2"/>
        <v>4200</v>
      </c>
      <c r="N750" s="102" t="str">
        <f t="shared" si="3"/>
        <v>wk </v>
      </c>
    </row>
    <row r="751" ht="12.75" customHeight="1">
      <c r="A751" s="15" t="s">
        <v>4416</v>
      </c>
      <c r="B751" s="15" t="s">
        <v>3123</v>
      </c>
      <c r="C751" s="15" t="s">
        <v>4321</v>
      </c>
      <c r="D751" s="15" t="s">
        <v>4426</v>
      </c>
      <c r="E751" s="15" t="s">
        <v>6425</v>
      </c>
      <c r="F751" s="15" t="s">
        <v>5048</v>
      </c>
      <c r="G751" s="15" t="s">
        <v>6426</v>
      </c>
      <c r="H751" s="15" t="s">
        <v>6427</v>
      </c>
      <c r="I751" s="15" t="s">
        <v>4327</v>
      </c>
      <c r="J751" s="15" t="s">
        <v>4359</v>
      </c>
      <c r="K751" s="15"/>
      <c r="L751" s="103" t="str">
        <f t="shared" si="1"/>
        <v>B-200STD17-DB20-200 ml Nivea STD17 Dark Blue Bottle</v>
      </c>
      <c r="M751" s="103">
        <f t="shared" si="2"/>
        <v>3600</v>
      </c>
      <c r="N751" s="102" t="str">
        <f t="shared" si="3"/>
        <v>wk </v>
      </c>
    </row>
    <row r="752" ht="12.75" customHeight="1">
      <c r="A752" s="15" t="s">
        <v>4418</v>
      </c>
      <c r="B752" s="15" t="s">
        <v>3123</v>
      </c>
      <c r="C752" s="15" t="s">
        <v>4321</v>
      </c>
      <c r="D752" s="15" t="s">
        <v>3157</v>
      </c>
      <c r="E752" s="15" t="s">
        <v>6428</v>
      </c>
      <c r="F752" s="15" t="s">
        <v>5048</v>
      </c>
      <c r="G752" s="15" t="s">
        <v>6420</v>
      </c>
      <c r="H752" s="15" t="s">
        <v>6421</v>
      </c>
      <c r="I752" s="15" t="s">
        <v>4327</v>
      </c>
      <c r="J752" s="15" t="s">
        <v>4359</v>
      </c>
      <c r="K752" s="15"/>
      <c r="L752" s="103" t="str">
        <f t="shared" si="1"/>
        <v>B-200STD17-DB20-200 ml Nivea STD17 Dark Blue Bottle</v>
      </c>
      <c r="M752" s="103">
        <f t="shared" si="2"/>
        <v>10200</v>
      </c>
      <c r="N752" s="102" t="str">
        <f t="shared" si="3"/>
        <v>wk 36</v>
      </c>
    </row>
    <row r="753" ht="12.75" customHeight="1">
      <c r="A753" s="15" t="s">
        <v>5067</v>
      </c>
      <c r="B753" s="15" t="s">
        <v>3123</v>
      </c>
      <c r="C753" s="15" t="s">
        <v>4321</v>
      </c>
      <c r="D753" s="15" t="s">
        <v>3958</v>
      </c>
      <c r="E753" s="15" t="s">
        <v>6429</v>
      </c>
      <c r="F753" s="15" t="s">
        <v>5048</v>
      </c>
      <c r="G753" s="15" t="s">
        <v>6430</v>
      </c>
      <c r="H753" s="15" t="s">
        <v>6431</v>
      </c>
      <c r="I753" s="15" t="s">
        <v>4327</v>
      </c>
      <c r="J753" s="15" t="s">
        <v>4359</v>
      </c>
      <c r="K753" s="15"/>
      <c r="L753" s="103" t="str">
        <f t="shared" si="1"/>
        <v>B-200STD17-DB20-200 ml Nivea STD17 Dark Blue Bottle</v>
      </c>
      <c r="M753" s="103">
        <f t="shared" si="2"/>
        <v>2400</v>
      </c>
      <c r="N753" s="102" t="str">
        <f t="shared" si="3"/>
        <v>wk 44</v>
      </c>
    </row>
    <row r="754" ht="12.75" customHeight="1">
      <c r="A754" s="15" t="s">
        <v>5072</v>
      </c>
      <c r="B754" s="15" t="s">
        <v>3123</v>
      </c>
      <c r="C754" s="15" t="s">
        <v>4321</v>
      </c>
      <c r="D754" s="15" t="s">
        <v>3958</v>
      </c>
      <c r="E754" s="15" t="s">
        <v>6432</v>
      </c>
      <c r="F754" s="15" t="s">
        <v>5048</v>
      </c>
      <c r="G754" s="15" t="s">
        <v>6430</v>
      </c>
      <c r="H754" s="15" t="s">
        <v>6431</v>
      </c>
      <c r="I754" s="15" t="s">
        <v>4327</v>
      </c>
      <c r="J754" s="15" t="s">
        <v>4359</v>
      </c>
      <c r="K754" s="15"/>
      <c r="L754" s="103" t="str">
        <f t="shared" si="1"/>
        <v>B-200STD17-DB20-200 ml Nivea STD17 Dark Blue Bottle</v>
      </c>
      <c r="M754" s="103">
        <f t="shared" si="2"/>
        <v>2400</v>
      </c>
      <c r="N754" s="102" t="str">
        <f t="shared" si="3"/>
        <v>wk 49</v>
      </c>
    </row>
    <row r="755" ht="12.75" customHeight="1">
      <c r="A755" s="15" t="s">
        <v>4425</v>
      </c>
      <c r="B755" s="15" t="s">
        <v>3123</v>
      </c>
      <c r="C755" s="15" t="s">
        <v>4321</v>
      </c>
      <c r="D755" s="15" t="s">
        <v>4993</v>
      </c>
      <c r="E755" s="15" t="s">
        <v>6433</v>
      </c>
      <c r="F755" s="15" t="s">
        <v>5048</v>
      </c>
      <c r="G755" s="15" t="s">
        <v>6434</v>
      </c>
      <c r="H755" s="15" t="s">
        <v>6435</v>
      </c>
      <c r="I755" s="15" t="s">
        <v>4327</v>
      </c>
      <c r="J755" s="15" t="s">
        <v>4359</v>
      </c>
      <c r="K755" s="15"/>
      <c r="L755" s="103" t="str">
        <f t="shared" si="1"/>
        <v>B-200STD17-DB20-200 ml Nivea STD17 Dark Blue Bottle</v>
      </c>
      <c r="M755" s="103">
        <f t="shared" si="2"/>
        <v>1200</v>
      </c>
      <c r="N755" s="102" t="str">
        <f t="shared" si="3"/>
        <v>wk </v>
      </c>
    </row>
    <row r="756" ht="12.75" customHeight="1">
      <c r="A756" s="15" t="s">
        <v>4329</v>
      </c>
      <c r="B756" s="15" t="s">
        <v>3123</v>
      </c>
      <c r="C756" s="15" t="s">
        <v>4321</v>
      </c>
      <c r="D756" s="15" t="s">
        <v>4124</v>
      </c>
      <c r="E756" s="15" t="s">
        <v>6436</v>
      </c>
      <c r="F756" s="15" t="s">
        <v>5048</v>
      </c>
      <c r="G756" s="15" t="s">
        <v>6437</v>
      </c>
      <c r="H756" s="15" t="s">
        <v>6438</v>
      </c>
      <c r="I756" s="15" t="s">
        <v>4327</v>
      </c>
      <c r="J756" s="15" t="s">
        <v>4359</v>
      </c>
      <c r="K756" s="15"/>
      <c r="L756" s="103" t="str">
        <f t="shared" si="1"/>
        <v>B-200STD17-DB20-200 ml Nivea STD17 Dark Blue Bottle</v>
      </c>
      <c r="M756" s="103">
        <f t="shared" si="2"/>
        <v>3000</v>
      </c>
      <c r="N756" s="102" t="str">
        <f t="shared" si="3"/>
        <v>wk </v>
      </c>
    </row>
    <row r="757" ht="12.75" customHeight="1">
      <c r="A757" s="15" t="s">
        <v>4435</v>
      </c>
      <c r="B757" s="15" t="s">
        <v>3123</v>
      </c>
      <c r="C757" s="15" t="s">
        <v>4321</v>
      </c>
      <c r="D757" s="15" t="s">
        <v>4453</v>
      </c>
      <c r="E757" s="15" t="s">
        <v>6439</v>
      </c>
      <c r="F757" s="15" t="s">
        <v>5048</v>
      </c>
      <c r="G757" s="15" t="s">
        <v>6440</v>
      </c>
      <c r="H757" s="15" t="s">
        <v>6441</v>
      </c>
      <c r="I757" s="15" t="s">
        <v>4327</v>
      </c>
      <c r="J757" s="15" t="s">
        <v>4359</v>
      </c>
      <c r="K757" s="15"/>
      <c r="L757" s="103" t="str">
        <f t="shared" si="1"/>
        <v>B-200STD17-DB20-200 ml Nivea STD17 Dark Blue Bottle</v>
      </c>
      <c r="M757" s="103">
        <f t="shared" si="2"/>
        <v>1500</v>
      </c>
      <c r="N757" s="102" t="str">
        <f t="shared" si="3"/>
        <v>wk </v>
      </c>
    </row>
    <row r="758" ht="12.75" customHeight="1">
      <c r="A758" s="15" t="s">
        <v>4437</v>
      </c>
      <c r="B758" s="15" t="s">
        <v>3123</v>
      </c>
      <c r="C758" s="15" t="s">
        <v>4321</v>
      </c>
      <c r="D758" s="15" t="s">
        <v>4426</v>
      </c>
      <c r="E758" s="15" t="s">
        <v>6442</v>
      </c>
      <c r="F758" s="15" t="s">
        <v>5048</v>
      </c>
      <c r="G758" s="15" t="s">
        <v>6426</v>
      </c>
      <c r="H758" s="15" t="s">
        <v>6427</v>
      </c>
      <c r="I758" s="15" t="s">
        <v>4327</v>
      </c>
      <c r="J758" s="15" t="s">
        <v>4359</v>
      </c>
      <c r="K758" s="15"/>
      <c r="L758" s="103" t="str">
        <f t="shared" si="1"/>
        <v>B-200STD17-DB20-200 ml Nivea STD17 Dark Blue Bottle</v>
      </c>
      <c r="M758" s="103">
        <f t="shared" si="2"/>
        <v>3600</v>
      </c>
      <c r="N758" s="102" t="str">
        <f t="shared" si="3"/>
        <v>wk </v>
      </c>
    </row>
    <row r="759" ht="12.75" customHeight="1">
      <c r="A759" s="15" t="s">
        <v>4439</v>
      </c>
      <c r="B759" s="15" t="s">
        <v>3123</v>
      </c>
      <c r="C759" s="15" t="s">
        <v>4321</v>
      </c>
      <c r="D759" s="15" t="s">
        <v>4453</v>
      </c>
      <c r="E759" s="15" t="s">
        <v>6443</v>
      </c>
      <c r="F759" s="15" t="s">
        <v>5048</v>
      </c>
      <c r="G759" s="15" t="s">
        <v>6440</v>
      </c>
      <c r="H759" s="15" t="s">
        <v>6441</v>
      </c>
      <c r="I759" s="15" t="s">
        <v>4327</v>
      </c>
      <c r="J759" s="15" t="s">
        <v>4359</v>
      </c>
      <c r="K759" s="15"/>
      <c r="L759" s="103" t="str">
        <f t="shared" si="1"/>
        <v>B-200STD17-DB20-200 ml Nivea STD17 Dark Blue Bottle</v>
      </c>
      <c r="M759" s="103">
        <f t="shared" si="2"/>
        <v>1500</v>
      </c>
      <c r="N759" s="102" t="str">
        <f t="shared" si="3"/>
        <v>wk </v>
      </c>
    </row>
    <row r="760" ht="12.75" customHeight="1">
      <c r="A760" s="15" t="s">
        <v>4445</v>
      </c>
      <c r="B760" s="15" t="s">
        <v>3123</v>
      </c>
      <c r="C760" s="15" t="s">
        <v>4321</v>
      </c>
      <c r="D760" s="15" t="s">
        <v>3616</v>
      </c>
      <c r="E760" s="15" t="s">
        <v>6444</v>
      </c>
      <c r="F760" s="15" t="s">
        <v>5048</v>
      </c>
      <c r="G760" s="15" t="s">
        <v>6445</v>
      </c>
      <c r="H760" s="15" t="s">
        <v>6446</v>
      </c>
      <c r="I760" s="15" t="s">
        <v>4327</v>
      </c>
      <c r="J760" s="15" t="s">
        <v>4359</v>
      </c>
      <c r="K760" s="15"/>
      <c r="L760" s="103" t="str">
        <f t="shared" si="1"/>
        <v>B-200STD17-DB20-200 ml Nivea STD17 Dark Blue Bottle</v>
      </c>
      <c r="M760" s="103">
        <f t="shared" si="2"/>
        <v>3300</v>
      </c>
      <c r="N760" s="102" t="str">
        <f t="shared" si="3"/>
        <v>wk </v>
      </c>
    </row>
    <row r="761" ht="12.75" customHeight="1">
      <c r="A761" s="15" t="s">
        <v>4510</v>
      </c>
      <c r="B761" s="15" t="s">
        <v>3123</v>
      </c>
      <c r="C761" s="15" t="s">
        <v>4321</v>
      </c>
      <c r="D761" s="15" t="s">
        <v>3958</v>
      </c>
      <c r="E761" s="15" t="s">
        <v>6447</v>
      </c>
      <c r="F761" s="15" t="s">
        <v>5048</v>
      </c>
      <c r="G761" s="15" t="s">
        <v>6430</v>
      </c>
      <c r="H761" s="15" t="s">
        <v>6431</v>
      </c>
      <c r="I761" s="15" t="s">
        <v>4327</v>
      </c>
      <c r="J761" s="15" t="s">
        <v>4359</v>
      </c>
      <c r="K761" s="15"/>
      <c r="L761" s="103" t="str">
        <f t="shared" si="1"/>
        <v>B-200STD17-DB20-200 ml Nivea STD17 Dark Blue Bottle</v>
      </c>
      <c r="M761" s="103">
        <f t="shared" si="2"/>
        <v>2400</v>
      </c>
      <c r="N761" s="102" t="str">
        <f t="shared" si="3"/>
        <v>wk </v>
      </c>
    </row>
    <row r="762" ht="12.75" customHeight="1">
      <c r="A762" s="15" t="s">
        <v>4515</v>
      </c>
      <c r="B762" s="15" t="s">
        <v>3123</v>
      </c>
      <c r="C762" s="15" t="s">
        <v>4321</v>
      </c>
      <c r="D762" s="15" t="s">
        <v>3252</v>
      </c>
      <c r="E762" s="15" t="s">
        <v>6448</v>
      </c>
      <c r="F762" s="15" t="s">
        <v>5048</v>
      </c>
      <c r="G762" s="15" t="s">
        <v>6449</v>
      </c>
      <c r="H762" s="15" t="s">
        <v>6450</v>
      </c>
      <c r="I762" s="15" t="s">
        <v>4327</v>
      </c>
      <c r="J762" s="15" t="s">
        <v>4359</v>
      </c>
      <c r="K762" s="15"/>
      <c r="L762" s="103" t="str">
        <f t="shared" si="1"/>
        <v>B-200STD17-DB20-200 ml Nivea STD17 Dark Blue Bottle</v>
      </c>
      <c r="M762" s="103">
        <f t="shared" si="2"/>
        <v>7800</v>
      </c>
      <c r="N762" s="102" t="str">
        <f t="shared" si="3"/>
        <v>wk </v>
      </c>
    </row>
    <row r="763" ht="12.75" customHeight="1">
      <c r="A763" s="15" t="s">
        <v>4524</v>
      </c>
      <c r="B763" s="15" t="s">
        <v>3123</v>
      </c>
      <c r="C763" s="15" t="s">
        <v>4321</v>
      </c>
      <c r="D763" s="15" t="s">
        <v>3150</v>
      </c>
      <c r="E763" s="15" t="s">
        <v>6451</v>
      </c>
      <c r="F763" s="15" t="s">
        <v>5048</v>
      </c>
      <c r="G763" s="15" t="s">
        <v>6452</v>
      </c>
      <c r="H763" s="15" t="s">
        <v>6453</v>
      </c>
      <c r="I763" s="15" t="s">
        <v>4327</v>
      </c>
      <c r="J763" s="15" t="s">
        <v>4359</v>
      </c>
      <c r="K763" s="15"/>
      <c r="L763" s="103" t="str">
        <f t="shared" si="1"/>
        <v>B-200STD17-DB20-200 ml Nivea STD17 Dark Blue Bottle</v>
      </c>
      <c r="M763" s="103">
        <f t="shared" si="2"/>
        <v>6000</v>
      </c>
      <c r="N763" s="102" t="str">
        <f t="shared" si="3"/>
        <v>wk </v>
      </c>
    </row>
    <row r="764" ht="12.75" customHeight="1">
      <c r="A764" s="15" t="s">
        <v>4703</v>
      </c>
      <c r="B764" s="15" t="s">
        <v>3123</v>
      </c>
      <c r="C764" s="15" t="s">
        <v>4321</v>
      </c>
      <c r="D764" s="15" t="s">
        <v>3671</v>
      </c>
      <c r="E764" s="15" t="s">
        <v>6454</v>
      </c>
      <c r="F764" s="15" t="s">
        <v>5048</v>
      </c>
      <c r="G764" s="15" t="s">
        <v>6455</v>
      </c>
      <c r="H764" s="15" t="s">
        <v>6456</v>
      </c>
      <c r="I764" s="15" t="s">
        <v>4327</v>
      </c>
      <c r="J764" s="15" t="s">
        <v>4359</v>
      </c>
      <c r="K764" s="15"/>
      <c r="L764" s="103" t="str">
        <f t="shared" si="1"/>
        <v>B-200STD17-DB20-200 ml Nivea STD17 Dark Blue Bottle</v>
      </c>
      <c r="M764" s="103">
        <f t="shared" si="2"/>
        <v>7200</v>
      </c>
      <c r="N764" s="102" t="str">
        <f t="shared" si="3"/>
        <v>wk 23</v>
      </c>
    </row>
    <row r="765" ht="12.75" customHeight="1">
      <c r="A765" s="15" t="s">
        <v>4758</v>
      </c>
      <c r="B765" s="15" t="s">
        <v>3123</v>
      </c>
      <c r="C765" s="15" t="s">
        <v>4321</v>
      </c>
      <c r="D765" s="15" t="s">
        <v>6360</v>
      </c>
      <c r="E765" s="15" t="s">
        <v>6457</v>
      </c>
      <c r="F765" s="15" t="s">
        <v>5048</v>
      </c>
      <c r="G765" s="15" t="s">
        <v>6458</v>
      </c>
      <c r="H765" s="15" t="s">
        <v>6459</v>
      </c>
      <c r="I765" s="15" t="s">
        <v>4327</v>
      </c>
      <c r="J765" s="15" t="s">
        <v>4359</v>
      </c>
      <c r="K765" s="15"/>
      <c r="L765" s="103" t="str">
        <f t="shared" si="1"/>
        <v>B-200STD17-DB20-200 ml Nivea STD17 Dark Blue Bottle</v>
      </c>
      <c r="M765" s="103">
        <f t="shared" si="2"/>
        <v>19500</v>
      </c>
      <c r="N765" s="102" t="str">
        <f t="shared" si="3"/>
        <v>wk 10</v>
      </c>
    </row>
    <row r="766" ht="12.75" customHeight="1">
      <c r="A766" s="15" t="s">
        <v>4764</v>
      </c>
      <c r="B766" s="15" t="s">
        <v>3123</v>
      </c>
      <c r="C766" s="15" t="s">
        <v>4321</v>
      </c>
      <c r="D766" s="15" t="s">
        <v>3247</v>
      </c>
      <c r="E766" s="15" t="s">
        <v>6460</v>
      </c>
      <c r="F766" s="15" t="s">
        <v>5048</v>
      </c>
      <c r="G766" s="15" t="s">
        <v>6461</v>
      </c>
      <c r="H766" s="15" t="s">
        <v>6462</v>
      </c>
      <c r="I766" s="15" t="s">
        <v>4327</v>
      </c>
      <c r="J766" s="15" t="s">
        <v>4359</v>
      </c>
      <c r="K766" s="15"/>
      <c r="L766" s="103" t="str">
        <f t="shared" si="1"/>
        <v>B-200STD17-DB20-200 ml Nivea STD17 Dark Blue Bottle</v>
      </c>
      <c r="M766" s="103">
        <f t="shared" si="2"/>
        <v>2100</v>
      </c>
      <c r="N766" s="102" t="str">
        <f t="shared" si="3"/>
        <v>wk 19</v>
      </c>
    </row>
    <row r="767" ht="12.75" customHeight="1">
      <c r="A767" s="15" t="s">
        <v>6463</v>
      </c>
      <c r="B767" s="15" t="s">
        <v>2849</v>
      </c>
      <c r="C767" s="15" t="s">
        <v>3146</v>
      </c>
      <c r="D767" s="15" t="s">
        <v>3145</v>
      </c>
      <c r="E767" s="15"/>
      <c r="F767" s="15" t="s">
        <v>4308</v>
      </c>
      <c r="G767" s="15" t="s">
        <v>4352</v>
      </c>
      <c r="H767" s="15" t="s">
        <v>3149</v>
      </c>
      <c r="I767" s="15" t="s">
        <v>3156</v>
      </c>
      <c r="J767" s="15"/>
      <c r="K767" s="15"/>
      <c r="L767" s="103" t="str">
        <f t="shared" si="1"/>
        <v>B-200STD17-PB20-200 ml Nivea STD 17 Pearly Blue bottle</v>
      </c>
      <c r="M767" s="103">
        <f t="shared" si="2"/>
        <v>0</v>
      </c>
      <c r="N767" s="102" t="str">
        <f t="shared" si="3"/>
        <v>wk </v>
      </c>
    </row>
    <row r="768" ht="12.75" customHeight="1">
      <c r="A768" s="15" t="s">
        <v>4501</v>
      </c>
      <c r="B768" s="15" t="s">
        <v>3123</v>
      </c>
      <c r="C768" s="15" t="s">
        <v>4321</v>
      </c>
      <c r="D768" s="15" t="s">
        <v>6464</v>
      </c>
      <c r="E768" s="15" t="s">
        <v>6465</v>
      </c>
      <c r="F768" s="15" t="s">
        <v>5048</v>
      </c>
      <c r="G768" s="15" t="s">
        <v>6466</v>
      </c>
      <c r="H768" s="15" t="s">
        <v>6467</v>
      </c>
      <c r="I768" s="15" t="s">
        <v>4327</v>
      </c>
      <c r="J768" s="15" t="s">
        <v>4359</v>
      </c>
      <c r="K768" s="15"/>
      <c r="L768" s="103" t="str">
        <f t="shared" si="1"/>
        <v>B-200STD17-PB20-200 ml Nivea STD 17 Pearly Blue bottle</v>
      </c>
      <c r="M768" s="103">
        <f t="shared" si="2"/>
        <v>8700</v>
      </c>
      <c r="N768" s="102" t="str">
        <f t="shared" si="3"/>
        <v>wk </v>
      </c>
    </row>
    <row r="769" ht="12.75" customHeight="1">
      <c r="A769" s="15" t="s">
        <v>4510</v>
      </c>
      <c r="B769" s="15" t="s">
        <v>3123</v>
      </c>
      <c r="C769" s="15" t="s">
        <v>4321</v>
      </c>
      <c r="D769" s="15" t="s">
        <v>3247</v>
      </c>
      <c r="E769" s="15" t="s">
        <v>6468</v>
      </c>
      <c r="F769" s="15" t="s">
        <v>5048</v>
      </c>
      <c r="G769" s="15" t="s">
        <v>6469</v>
      </c>
      <c r="H769" s="15" t="s">
        <v>6470</v>
      </c>
      <c r="I769" s="15" t="s">
        <v>4327</v>
      </c>
      <c r="J769" s="15" t="s">
        <v>4359</v>
      </c>
      <c r="K769" s="15"/>
      <c r="L769" s="103" t="str">
        <f t="shared" si="1"/>
        <v>B-200STD17-PB20-200 ml Nivea STD 17 Pearly Blue bottle</v>
      </c>
      <c r="M769" s="103">
        <f t="shared" si="2"/>
        <v>2100</v>
      </c>
      <c r="N769" s="102" t="str">
        <f t="shared" si="3"/>
        <v>wk </v>
      </c>
    </row>
    <row r="770" ht="12.75" customHeight="1">
      <c r="A770" s="15" t="s">
        <v>4642</v>
      </c>
      <c r="B770" s="15" t="s">
        <v>3123</v>
      </c>
      <c r="C770" s="15" t="s">
        <v>4321</v>
      </c>
      <c r="D770" s="15" t="s">
        <v>3919</v>
      </c>
      <c r="E770" s="15" t="s">
        <v>6471</v>
      </c>
      <c r="F770" s="15" t="s">
        <v>5048</v>
      </c>
      <c r="G770" s="15" t="s">
        <v>6472</v>
      </c>
      <c r="H770" s="15" t="s">
        <v>6473</v>
      </c>
      <c r="I770" s="15" t="s">
        <v>4327</v>
      </c>
      <c r="J770" s="15" t="s">
        <v>4359</v>
      </c>
      <c r="K770" s="15"/>
      <c r="L770" s="103" t="str">
        <f t="shared" si="1"/>
        <v>B-200STD17-PB20-200 ml Nivea STD 17 Pearly Blue bottle</v>
      </c>
      <c r="M770" s="103">
        <f t="shared" si="2"/>
        <v>11400</v>
      </c>
      <c r="N770" s="102" t="str">
        <f t="shared" si="3"/>
        <v>wk </v>
      </c>
    </row>
    <row r="771" ht="12.75" customHeight="1">
      <c r="A771" s="15" t="s">
        <v>4648</v>
      </c>
      <c r="B771" s="15" t="s">
        <v>3123</v>
      </c>
      <c r="C771" s="15" t="s">
        <v>4321</v>
      </c>
      <c r="D771" s="15" t="s">
        <v>4688</v>
      </c>
      <c r="E771" s="15" t="s">
        <v>6474</v>
      </c>
      <c r="F771" s="15" t="s">
        <v>5048</v>
      </c>
      <c r="G771" s="15" t="s">
        <v>6475</v>
      </c>
      <c r="H771" s="15" t="s">
        <v>6476</v>
      </c>
      <c r="I771" s="15" t="s">
        <v>4327</v>
      </c>
      <c r="J771" s="15" t="s">
        <v>4359</v>
      </c>
      <c r="K771" s="15"/>
      <c r="L771" s="103" t="str">
        <f t="shared" si="1"/>
        <v>B-200STD17-PB20-200 ml Nivea STD 17 Pearly Blue bottle</v>
      </c>
      <c r="M771" s="103">
        <f t="shared" si="2"/>
        <v>3900</v>
      </c>
      <c r="N771" s="102" t="str">
        <f t="shared" si="3"/>
        <v>wk </v>
      </c>
    </row>
    <row r="772" ht="12.75" customHeight="1">
      <c r="A772" s="15" t="s">
        <v>4656</v>
      </c>
      <c r="B772" s="15" t="s">
        <v>3123</v>
      </c>
      <c r="C772" s="15" t="s">
        <v>4321</v>
      </c>
      <c r="D772" s="15" t="s">
        <v>4448</v>
      </c>
      <c r="E772" s="15" t="s">
        <v>6477</v>
      </c>
      <c r="F772" s="15" t="s">
        <v>5048</v>
      </c>
      <c r="G772" s="15" t="s">
        <v>6478</v>
      </c>
      <c r="H772" s="15" t="s">
        <v>6479</v>
      </c>
      <c r="I772" s="15" t="s">
        <v>4327</v>
      </c>
      <c r="J772" s="15" t="s">
        <v>4359</v>
      </c>
      <c r="K772" s="15"/>
      <c r="L772" s="103" t="str">
        <f t="shared" si="1"/>
        <v>B-200STD17-PB20-200 ml Nivea STD 17 Pearly Blue bottle</v>
      </c>
      <c r="M772" s="103">
        <f t="shared" si="2"/>
        <v>900</v>
      </c>
      <c r="N772" s="102" t="str">
        <f t="shared" si="3"/>
        <v>wk </v>
      </c>
    </row>
    <row r="773" ht="12.75" customHeight="1">
      <c r="A773" s="15" t="s">
        <v>4678</v>
      </c>
      <c r="B773" s="15" t="s">
        <v>3123</v>
      </c>
      <c r="C773" s="15" t="s">
        <v>4321</v>
      </c>
      <c r="D773" s="15" t="s">
        <v>3228</v>
      </c>
      <c r="E773" s="15" t="s">
        <v>6480</v>
      </c>
      <c r="F773" s="15" t="s">
        <v>5048</v>
      </c>
      <c r="G773" s="15" t="s">
        <v>6481</v>
      </c>
      <c r="H773" s="15" t="s">
        <v>6482</v>
      </c>
      <c r="I773" s="15" t="s">
        <v>4327</v>
      </c>
      <c r="J773" s="15" t="s">
        <v>4359</v>
      </c>
      <c r="K773" s="15"/>
      <c r="L773" s="103" t="str">
        <f t="shared" si="1"/>
        <v>B-200STD17-PB20-200 ml Nivea STD 17 Pearly Blue bottle</v>
      </c>
      <c r="M773" s="103">
        <f t="shared" si="2"/>
        <v>600</v>
      </c>
      <c r="N773" s="102" t="str">
        <f t="shared" si="3"/>
        <v>wk </v>
      </c>
    </row>
    <row r="774" ht="12.75" customHeight="1">
      <c r="A774" s="15" t="s">
        <v>4684</v>
      </c>
      <c r="B774" s="15" t="s">
        <v>3123</v>
      </c>
      <c r="C774" s="15" t="s">
        <v>4321</v>
      </c>
      <c r="D774" s="15" t="s">
        <v>4993</v>
      </c>
      <c r="E774" s="15" t="s">
        <v>6483</v>
      </c>
      <c r="F774" s="15" t="s">
        <v>5048</v>
      </c>
      <c r="G774" s="15" t="s">
        <v>6484</v>
      </c>
      <c r="H774" s="15" t="s">
        <v>6485</v>
      </c>
      <c r="I774" s="15" t="s">
        <v>4327</v>
      </c>
      <c r="J774" s="15" t="s">
        <v>4359</v>
      </c>
      <c r="K774" s="15"/>
      <c r="L774" s="103" t="str">
        <f t="shared" si="1"/>
        <v>B-200STD17-PB20-200 ml Nivea STD 17 Pearly Blue bottle</v>
      </c>
      <c r="M774" s="103">
        <f t="shared" si="2"/>
        <v>1200</v>
      </c>
      <c r="N774" s="102" t="str">
        <f t="shared" si="3"/>
        <v>wk </v>
      </c>
    </row>
    <row r="775" ht="12.75" customHeight="1">
      <c r="A775" s="15" t="s">
        <v>4703</v>
      </c>
      <c r="B775" s="15" t="s">
        <v>3123</v>
      </c>
      <c r="C775" s="15" t="s">
        <v>4321</v>
      </c>
      <c r="D775" s="15" t="s">
        <v>6288</v>
      </c>
      <c r="E775" s="15" t="s">
        <v>6486</v>
      </c>
      <c r="F775" s="15" t="s">
        <v>5048</v>
      </c>
      <c r="G775" s="15" t="s">
        <v>6487</v>
      </c>
      <c r="H775" s="15" t="s">
        <v>6488</v>
      </c>
      <c r="I775" s="15" t="s">
        <v>4327</v>
      </c>
      <c r="J775" s="15" t="s">
        <v>4359</v>
      </c>
      <c r="K775" s="15"/>
      <c r="L775" s="103" t="str">
        <f t="shared" si="1"/>
        <v>B-200STD17-PB20-200 ml Nivea STD 17 Pearly Blue bottle</v>
      </c>
      <c r="M775" s="103">
        <f t="shared" si="2"/>
        <v>12600</v>
      </c>
      <c r="N775" s="102" t="str">
        <f t="shared" si="3"/>
        <v>wk 23</v>
      </c>
    </row>
    <row r="776" ht="12.75" customHeight="1">
      <c r="A776" s="15" t="s">
        <v>4764</v>
      </c>
      <c r="B776" s="15" t="s">
        <v>3123</v>
      </c>
      <c r="C776" s="15" t="s">
        <v>4321</v>
      </c>
      <c r="D776" s="15" t="s">
        <v>4426</v>
      </c>
      <c r="E776" s="15" t="s">
        <v>6489</v>
      </c>
      <c r="F776" s="15" t="s">
        <v>5048</v>
      </c>
      <c r="G776" s="15" t="s">
        <v>6490</v>
      </c>
      <c r="H776" s="15" t="s">
        <v>6491</v>
      </c>
      <c r="I776" s="15" t="s">
        <v>4327</v>
      </c>
      <c r="J776" s="15" t="s">
        <v>4359</v>
      </c>
      <c r="K776" s="15"/>
      <c r="L776" s="103" t="str">
        <f t="shared" si="1"/>
        <v>B-200STD17-PB20-200 ml Nivea STD 17 Pearly Blue bottle</v>
      </c>
      <c r="M776" s="103">
        <f t="shared" si="2"/>
        <v>3600</v>
      </c>
      <c r="N776" s="102" t="str">
        <f t="shared" si="3"/>
        <v>wk 19</v>
      </c>
    </row>
    <row r="777" ht="12.75" customHeight="1">
      <c r="A777" s="15" t="s">
        <v>4764</v>
      </c>
      <c r="B777" s="15" t="s">
        <v>3123</v>
      </c>
      <c r="C777" s="15" t="s">
        <v>4321</v>
      </c>
      <c r="D777" s="15" t="s">
        <v>4453</v>
      </c>
      <c r="E777" s="15" t="s">
        <v>6492</v>
      </c>
      <c r="F777" s="15" t="s">
        <v>5048</v>
      </c>
      <c r="G777" s="15" t="s">
        <v>6493</v>
      </c>
      <c r="H777" s="15" t="s">
        <v>6494</v>
      </c>
      <c r="I777" s="15" t="s">
        <v>4327</v>
      </c>
      <c r="J777" s="15" t="s">
        <v>4359</v>
      </c>
      <c r="K777" s="15"/>
      <c r="L777" s="103" t="str">
        <f t="shared" si="1"/>
        <v>B-200STD17-PB20-200 ml Nivea STD 17 Pearly Blue bottle</v>
      </c>
      <c r="M777" s="103">
        <f t="shared" si="2"/>
        <v>1500</v>
      </c>
      <c r="N777" s="102" t="str">
        <f t="shared" si="3"/>
        <v>wk 19</v>
      </c>
    </row>
    <row r="778" ht="12.75" customHeight="1">
      <c r="A778" s="15" t="s">
        <v>4766</v>
      </c>
      <c r="B778" s="15" t="s">
        <v>3123</v>
      </c>
      <c r="C778" s="15" t="s">
        <v>4321</v>
      </c>
      <c r="D778" s="15" t="s">
        <v>3616</v>
      </c>
      <c r="E778" s="15" t="s">
        <v>6495</v>
      </c>
      <c r="F778" s="15" t="s">
        <v>5048</v>
      </c>
      <c r="G778" s="15" t="s">
        <v>6496</v>
      </c>
      <c r="H778" s="15" t="s">
        <v>6497</v>
      </c>
      <c r="I778" s="15" t="s">
        <v>4327</v>
      </c>
      <c r="J778" s="15" t="s">
        <v>4359</v>
      </c>
      <c r="K778" s="15"/>
      <c r="L778" s="103" t="str">
        <f t="shared" si="1"/>
        <v>B-200STD17-PB20-200 ml Nivea STD 17 Pearly Blue bottle</v>
      </c>
      <c r="M778" s="103">
        <f t="shared" si="2"/>
        <v>3300</v>
      </c>
      <c r="N778" s="102" t="str">
        <f t="shared" si="3"/>
        <v>wk 23</v>
      </c>
    </row>
    <row r="779" ht="12.75" customHeight="1">
      <c r="A779" s="15" t="s">
        <v>4771</v>
      </c>
      <c r="B779" s="15" t="s">
        <v>3123</v>
      </c>
      <c r="C779" s="15" t="s">
        <v>4321</v>
      </c>
      <c r="D779" s="15" t="s">
        <v>4468</v>
      </c>
      <c r="E779" s="15" t="s">
        <v>6498</v>
      </c>
      <c r="F779" s="15" t="s">
        <v>5048</v>
      </c>
      <c r="G779" s="15" t="s">
        <v>6499</v>
      </c>
      <c r="H779" s="15" t="s">
        <v>6500</v>
      </c>
      <c r="I779" s="15" t="s">
        <v>4327</v>
      </c>
      <c r="J779" s="15" t="s">
        <v>4359</v>
      </c>
      <c r="K779" s="15"/>
      <c r="L779" s="103" t="str">
        <f t="shared" si="1"/>
        <v>B-200STD17-PB20-200 ml Nivea STD 17 Pearly Blue bottle</v>
      </c>
      <c r="M779" s="103">
        <f t="shared" si="2"/>
        <v>9300</v>
      </c>
      <c r="N779" s="102" t="str">
        <f t="shared" si="3"/>
        <v>wk 32</v>
      </c>
    </row>
    <row r="780" ht="12.75" customHeight="1">
      <c r="A780" s="15" t="s">
        <v>4823</v>
      </c>
      <c r="B780" s="15" t="s">
        <v>3123</v>
      </c>
      <c r="C780" s="15" t="s">
        <v>4321</v>
      </c>
      <c r="D780" s="15" t="s">
        <v>4585</v>
      </c>
      <c r="E780" s="15" t="s">
        <v>6501</v>
      </c>
      <c r="F780" s="15" t="s">
        <v>5048</v>
      </c>
      <c r="G780" s="15" t="s">
        <v>6502</v>
      </c>
      <c r="H780" s="15" t="s">
        <v>6503</v>
      </c>
      <c r="I780" s="15" t="s">
        <v>4327</v>
      </c>
      <c r="J780" s="15" t="s">
        <v>4359</v>
      </c>
      <c r="K780" s="15"/>
      <c r="L780" s="103" t="str">
        <f t="shared" si="1"/>
        <v>B-200STD17-PB20-200 ml Nivea STD 17 Pearly Blue bottle</v>
      </c>
      <c r="M780" s="103">
        <f t="shared" si="2"/>
        <v>8100</v>
      </c>
      <c r="N780" s="102" t="str">
        <f t="shared" si="3"/>
        <v>wk 15</v>
      </c>
    </row>
    <row r="781" ht="12.75" customHeight="1">
      <c r="A781" s="15" t="s">
        <v>6504</v>
      </c>
      <c r="B781" s="15" t="s">
        <v>2849</v>
      </c>
      <c r="C781" s="15" t="s">
        <v>3146</v>
      </c>
      <c r="D781" s="15" t="s">
        <v>3145</v>
      </c>
      <c r="E781" s="15"/>
      <c r="F781" s="15" t="s">
        <v>4308</v>
      </c>
      <c r="G781" s="15" t="s">
        <v>4352</v>
      </c>
      <c r="H781" s="15" t="s">
        <v>3149</v>
      </c>
      <c r="I781" s="15" t="s">
        <v>3156</v>
      </c>
      <c r="J781" s="15"/>
      <c r="K781" s="15"/>
      <c r="L781" s="103" t="str">
        <f t="shared" si="1"/>
        <v>B-200STD17-W20-200 ml Nivea std17 White bottle</v>
      </c>
      <c r="M781" s="103">
        <f t="shared" si="2"/>
        <v>0</v>
      </c>
      <c r="N781" s="102" t="str">
        <f t="shared" si="3"/>
        <v>wk </v>
      </c>
    </row>
    <row r="782" ht="12.75" customHeight="1">
      <c r="A782" s="15" t="s">
        <v>4612</v>
      </c>
      <c r="B782" s="15" t="s">
        <v>3123</v>
      </c>
      <c r="C782" s="15" t="s">
        <v>4321</v>
      </c>
      <c r="D782" s="15" t="s">
        <v>5013</v>
      </c>
      <c r="E782" s="15" t="s">
        <v>6505</v>
      </c>
      <c r="F782" s="15" t="s">
        <v>5048</v>
      </c>
      <c r="G782" s="15" t="s">
        <v>6506</v>
      </c>
      <c r="H782" s="15" t="s">
        <v>6507</v>
      </c>
      <c r="I782" s="15" t="s">
        <v>4327</v>
      </c>
      <c r="J782" s="15" t="s">
        <v>4359</v>
      </c>
      <c r="K782" s="15"/>
      <c r="L782" s="103" t="str">
        <f t="shared" si="1"/>
        <v>B-200STD17-W20-200 ml Nivea std17 White bottle</v>
      </c>
      <c r="M782" s="103">
        <f t="shared" si="2"/>
        <v>19800</v>
      </c>
      <c r="N782" s="102" t="str">
        <f t="shared" si="3"/>
        <v>wk 10</v>
      </c>
    </row>
    <row r="783" ht="12.75" customHeight="1">
      <c r="A783" s="15" t="s">
        <v>4710</v>
      </c>
      <c r="B783" s="15" t="s">
        <v>3123</v>
      </c>
      <c r="C783" s="15" t="s">
        <v>4321</v>
      </c>
      <c r="D783" s="15" t="s">
        <v>3574</v>
      </c>
      <c r="E783" s="15" t="s">
        <v>6508</v>
      </c>
      <c r="F783" s="15" t="s">
        <v>5048</v>
      </c>
      <c r="G783" s="15" t="s">
        <v>6509</v>
      </c>
      <c r="H783" s="15" t="s">
        <v>6510</v>
      </c>
      <c r="I783" s="15" t="s">
        <v>4327</v>
      </c>
      <c r="J783" s="15" t="s">
        <v>4359</v>
      </c>
      <c r="K783" s="15"/>
      <c r="L783" s="103" t="str">
        <f t="shared" si="1"/>
        <v>B-200STD17-W20-200 ml Nivea std17 White bottle</v>
      </c>
      <c r="M783" s="103">
        <f t="shared" si="2"/>
        <v>13800</v>
      </c>
      <c r="N783" s="102" t="str">
        <f t="shared" si="3"/>
        <v>wk 32</v>
      </c>
    </row>
    <row r="784" ht="12.75" customHeight="1">
      <c r="A784" s="15" t="s">
        <v>4780</v>
      </c>
      <c r="B784" s="15" t="s">
        <v>3123</v>
      </c>
      <c r="C784" s="15" t="s">
        <v>4321</v>
      </c>
      <c r="D784" s="15" t="s">
        <v>3274</v>
      </c>
      <c r="E784" s="15" t="s">
        <v>6511</v>
      </c>
      <c r="F784" s="15" t="s">
        <v>5048</v>
      </c>
      <c r="G784" s="15" t="s">
        <v>6512</v>
      </c>
      <c r="H784" s="15" t="s">
        <v>6513</v>
      </c>
      <c r="I784" s="15" t="s">
        <v>4327</v>
      </c>
      <c r="J784" s="15" t="s">
        <v>4359</v>
      </c>
      <c r="K784" s="15"/>
      <c r="L784" s="103" t="str">
        <f t="shared" si="1"/>
        <v>B-200STD17-W20-200 ml Nivea std17 White bottle</v>
      </c>
      <c r="M784" s="103">
        <f t="shared" si="2"/>
        <v>18000</v>
      </c>
      <c r="N784" s="102" t="str">
        <f t="shared" si="3"/>
        <v>wk </v>
      </c>
    </row>
    <row r="785" ht="12.75" customHeight="1">
      <c r="A785" s="15" t="s">
        <v>6514</v>
      </c>
      <c r="B785" s="15" t="s">
        <v>2934</v>
      </c>
      <c r="C785" s="15" t="s">
        <v>3146</v>
      </c>
      <c r="D785" s="15" t="s">
        <v>3145</v>
      </c>
      <c r="E785" s="15"/>
      <c r="F785" s="15" t="s">
        <v>4308</v>
      </c>
      <c r="G785" s="15" t="s">
        <v>6515</v>
      </c>
      <c r="H785" s="15" t="s">
        <v>3149</v>
      </c>
      <c r="I785" s="15" t="s">
        <v>3156</v>
      </c>
      <c r="J785" s="15"/>
      <c r="K785" s="15"/>
      <c r="L785" s="103" t="str">
        <f t="shared" si="1"/>
        <v>B-200VC-N37-200 ml Bottle Only</v>
      </c>
      <c r="M785" s="103">
        <f t="shared" si="2"/>
        <v>0</v>
      </c>
      <c r="N785" s="102" t="str">
        <f t="shared" si="3"/>
        <v>wk </v>
      </c>
    </row>
    <row r="786" ht="12.75" customHeight="1">
      <c r="A786" s="15" t="s">
        <v>4373</v>
      </c>
      <c r="B786" s="15" t="s">
        <v>3123</v>
      </c>
      <c r="C786" s="15" t="s">
        <v>4321</v>
      </c>
      <c r="D786" s="15" t="s">
        <v>6516</v>
      </c>
      <c r="E786" s="15" t="s">
        <v>6517</v>
      </c>
      <c r="F786" s="15" t="s">
        <v>5179</v>
      </c>
      <c r="G786" s="15" t="s">
        <v>6518</v>
      </c>
      <c r="H786" s="15" t="s">
        <v>6519</v>
      </c>
      <c r="I786" s="15" t="s">
        <v>4327</v>
      </c>
      <c r="J786" s="15" t="s">
        <v>4359</v>
      </c>
      <c r="K786" s="15"/>
      <c r="L786" s="103" t="str">
        <f t="shared" si="1"/>
        <v>B-200VC-N37-200 ml Bottle Only</v>
      </c>
      <c r="M786" s="103">
        <f t="shared" si="2"/>
        <v>8750</v>
      </c>
      <c r="N786" s="102" t="str">
        <f t="shared" si="3"/>
        <v>wk </v>
      </c>
    </row>
    <row r="787" ht="12.75" customHeight="1">
      <c r="A787" s="15" t="s">
        <v>4378</v>
      </c>
      <c r="B787" s="15" t="s">
        <v>3123</v>
      </c>
      <c r="C787" s="15" t="s">
        <v>4321</v>
      </c>
      <c r="D787" s="15" t="s">
        <v>3247</v>
      </c>
      <c r="E787" s="15" t="s">
        <v>6520</v>
      </c>
      <c r="F787" s="15" t="s">
        <v>5179</v>
      </c>
      <c r="G787" s="15" t="s">
        <v>6521</v>
      </c>
      <c r="H787" s="15" t="s">
        <v>6522</v>
      </c>
      <c r="I787" s="15" t="s">
        <v>4327</v>
      </c>
      <c r="J787" s="15" t="s">
        <v>4359</v>
      </c>
      <c r="K787" s="15"/>
      <c r="L787" s="103" t="str">
        <f t="shared" si="1"/>
        <v>B-200VC-N37-200 ml Bottle Only</v>
      </c>
      <c r="M787" s="103">
        <f t="shared" si="2"/>
        <v>2100</v>
      </c>
      <c r="N787" s="102" t="str">
        <f t="shared" si="3"/>
        <v>wk </v>
      </c>
    </row>
    <row r="788" ht="12.75" customHeight="1">
      <c r="A788" s="15" t="s">
        <v>4383</v>
      </c>
      <c r="B788" s="15" t="s">
        <v>3123</v>
      </c>
      <c r="C788" s="15" t="s">
        <v>4321</v>
      </c>
      <c r="D788" s="15" t="s">
        <v>5913</v>
      </c>
      <c r="E788" s="15" t="s">
        <v>6523</v>
      </c>
      <c r="F788" s="15" t="s">
        <v>5179</v>
      </c>
      <c r="G788" s="15" t="s">
        <v>6524</v>
      </c>
      <c r="H788" s="15" t="s">
        <v>6525</v>
      </c>
      <c r="I788" s="15" t="s">
        <v>4327</v>
      </c>
      <c r="J788" s="15" t="s">
        <v>4359</v>
      </c>
      <c r="K788" s="15"/>
      <c r="L788" s="103" t="str">
        <f t="shared" si="1"/>
        <v>B-200VC-N37-200 ml Bottle Only</v>
      </c>
      <c r="M788" s="103">
        <f t="shared" si="2"/>
        <v>5250</v>
      </c>
      <c r="N788" s="102" t="str">
        <f t="shared" si="3"/>
        <v>wk </v>
      </c>
    </row>
    <row r="789" ht="12.75" customHeight="1">
      <c r="A789" s="15" t="s">
        <v>4392</v>
      </c>
      <c r="B789" s="15" t="s">
        <v>3123</v>
      </c>
      <c r="C789" s="15" t="s">
        <v>4321</v>
      </c>
      <c r="D789" s="15" t="s">
        <v>3247</v>
      </c>
      <c r="E789" s="15" t="s">
        <v>6526</v>
      </c>
      <c r="F789" s="15" t="s">
        <v>5179</v>
      </c>
      <c r="G789" s="15" t="s">
        <v>6521</v>
      </c>
      <c r="H789" s="15" t="s">
        <v>6522</v>
      </c>
      <c r="I789" s="15" t="s">
        <v>4327</v>
      </c>
      <c r="J789" s="15" t="s">
        <v>4359</v>
      </c>
      <c r="K789" s="15"/>
      <c r="L789" s="103" t="str">
        <f t="shared" si="1"/>
        <v>B-200VC-N37-200 ml Bottle Only</v>
      </c>
      <c r="M789" s="103">
        <f t="shared" si="2"/>
        <v>2100</v>
      </c>
      <c r="N789" s="102" t="str">
        <f t="shared" si="3"/>
        <v>wk </v>
      </c>
    </row>
    <row r="790" ht="12.75" customHeight="1">
      <c r="A790" s="15" t="s">
        <v>6527</v>
      </c>
      <c r="B790" s="15" t="s">
        <v>3123</v>
      </c>
      <c r="C790" s="15" t="s">
        <v>4321</v>
      </c>
      <c r="D790" s="15" t="s">
        <v>3982</v>
      </c>
      <c r="E790" s="15" t="s">
        <v>6528</v>
      </c>
      <c r="F790" s="15" t="s">
        <v>5179</v>
      </c>
      <c r="G790" s="15" t="s">
        <v>6529</v>
      </c>
      <c r="H790" s="15" t="s">
        <v>6530</v>
      </c>
      <c r="I790" s="15" t="s">
        <v>4327</v>
      </c>
      <c r="J790" s="15" t="s">
        <v>4359</v>
      </c>
      <c r="K790" s="15"/>
      <c r="L790" s="103" t="str">
        <f t="shared" si="1"/>
        <v>B-200VC-N37-200 ml Bottle Only</v>
      </c>
      <c r="M790" s="103">
        <f t="shared" si="2"/>
        <v>1750</v>
      </c>
      <c r="N790" s="102" t="str">
        <f t="shared" si="3"/>
        <v>wk </v>
      </c>
    </row>
    <row r="791" ht="12.75" customHeight="1">
      <c r="A791" s="15" t="s">
        <v>4407</v>
      </c>
      <c r="B791" s="15" t="s">
        <v>3123</v>
      </c>
      <c r="C791" s="15" t="s">
        <v>4321</v>
      </c>
      <c r="D791" s="15" t="s">
        <v>6531</v>
      </c>
      <c r="E791" s="15" t="s">
        <v>6532</v>
      </c>
      <c r="F791" s="15" t="s">
        <v>5179</v>
      </c>
      <c r="G791" s="15" t="s">
        <v>6533</v>
      </c>
      <c r="H791" s="15" t="s">
        <v>6534</v>
      </c>
      <c r="I791" s="15" t="s">
        <v>4327</v>
      </c>
      <c r="J791" s="15" t="s">
        <v>4359</v>
      </c>
      <c r="K791" s="15"/>
      <c r="L791" s="103" t="str">
        <f t="shared" si="1"/>
        <v>B-200VC-N37-200 ml Bottle Only</v>
      </c>
      <c r="M791" s="103">
        <f t="shared" si="2"/>
        <v>9450</v>
      </c>
      <c r="N791" s="102" t="str">
        <f t="shared" si="3"/>
        <v>wk </v>
      </c>
    </row>
    <row r="792" ht="12.75" customHeight="1">
      <c r="A792" s="15" t="s">
        <v>4652</v>
      </c>
      <c r="B792" s="15" t="s">
        <v>3123</v>
      </c>
      <c r="C792" s="15" t="s">
        <v>4321</v>
      </c>
      <c r="D792" s="15" t="s">
        <v>3586</v>
      </c>
      <c r="E792" s="15" t="s">
        <v>6535</v>
      </c>
      <c r="F792" s="15" t="s">
        <v>5179</v>
      </c>
      <c r="G792" s="15" t="s">
        <v>6536</v>
      </c>
      <c r="H792" s="15" t="s">
        <v>6537</v>
      </c>
      <c r="I792" s="15" t="s">
        <v>4327</v>
      </c>
      <c r="J792" s="15" t="s">
        <v>4359</v>
      </c>
      <c r="K792" s="15"/>
      <c r="L792" s="103" t="str">
        <f t="shared" si="1"/>
        <v>B-200VC-N37-200 ml Bottle Only</v>
      </c>
      <c r="M792" s="103">
        <f t="shared" si="2"/>
        <v>1400</v>
      </c>
      <c r="N792" s="102" t="str">
        <f t="shared" si="3"/>
        <v>wk </v>
      </c>
    </row>
    <row r="793" ht="12.75" customHeight="1">
      <c r="A793" s="15" t="s">
        <v>4678</v>
      </c>
      <c r="B793" s="15" t="s">
        <v>3123</v>
      </c>
      <c r="C793" s="15" t="s">
        <v>4321</v>
      </c>
      <c r="D793" s="15" t="s">
        <v>5919</v>
      </c>
      <c r="E793" s="15" t="s">
        <v>6538</v>
      </c>
      <c r="F793" s="15" t="s">
        <v>5179</v>
      </c>
      <c r="G793" s="15" t="s">
        <v>6539</v>
      </c>
      <c r="H793" s="15" t="s">
        <v>6540</v>
      </c>
      <c r="I793" s="15" t="s">
        <v>4327</v>
      </c>
      <c r="J793" s="15" t="s">
        <v>4359</v>
      </c>
      <c r="K793" s="15"/>
      <c r="L793" s="103" t="str">
        <f t="shared" si="1"/>
        <v>B-200VC-N37-200 ml Bottle Only</v>
      </c>
      <c r="M793" s="103">
        <f t="shared" si="2"/>
        <v>1050</v>
      </c>
      <c r="N793" s="102" t="str">
        <f t="shared" si="3"/>
        <v>wk </v>
      </c>
    </row>
    <row r="794" ht="12.75" customHeight="1">
      <c r="A794" s="15" t="s">
        <v>4684</v>
      </c>
      <c r="B794" s="15" t="s">
        <v>3123</v>
      </c>
      <c r="C794" s="15" t="s">
        <v>4321</v>
      </c>
      <c r="D794" s="15" t="s">
        <v>3600</v>
      </c>
      <c r="E794" s="15" t="s">
        <v>6541</v>
      </c>
      <c r="F794" s="15" t="s">
        <v>5179</v>
      </c>
      <c r="G794" s="15" t="s">
        <v>6542</v>
      </c>
      <c r="H794" s="15" t="s">
        <v>6543</v>
      </c>
      <c r="I794" s="15" t="s">
        <v>4327</v>
      </c>
      <c r="J794" s="15" t="s">
        <v>4359</v>
      </c>
      <c r="K794" s="15"/>
      <c r="L794" s="103" t="str">
        <f t="shared" si="1"/>
        <v>B-200VC-N37-200 ml Bottle Only</v>
      </c>
      <c r="M794" s="103">
        <f t="shared" si="2"/>
        <v>4200</v>
      </c>
      <c r="N794" s="102" t="str">
        <f t="shared" si="3"/>
        <v>wk </v>
      </c>
    </row>
    <row r="795" ht="12.75" customHeight="1">
      <c r="A795" s="15" t="s">
        <v>4692</v>
      </c>
      <c r="B795" s="15" t="s">
        <v>3123</v>
      </c>
      <c r="C795" s="15" t="s">
        <v>4321</v>
      </c>
      <c r="D795" s="15" t="s">
        <v>6544</v>
      </c>
      <c r="E795" s="15" t="s">
        <v>6545</v>
      </c>
      <c r="F795" s="15" t="s">
        <v>5179</v>
      </c>
      <c r="G795" s="15" t="s">
        <v>6546</v>
      </c>
      <c r="H795" s="15" t="s">
        <v>6547</v>
      </c>
      <c r="I795" s="15" t="s">
        <v>4327</v>
      </c>
      <c r="J795" s="15" t="s">
        <v>4359</v>
      </c>
      <c r="K795" s="15"/>
      <c r="L795" s="103" t="str">
        <f t="shared" si="1"/>
        <v>B-200VC-N37-200 ml Bottle Only</v>
      </c>
      <c r="M795" s="103">
        <f t="shared" si="2"/>
        <v>4550</v>
      </c>
      <c r="N795" s="102" t="str">
        <f t="shared" si="3"/>
        <v>wk 2</v>
      </c>
    </row>
    <row r="796" ht="12.75" customHeight="1">
      <c r="A796" s="15" t="s">
        <v>4695</v>
      </c>
      <c r="B796" s="15" t="s">
        <v>3123</v>
      </c>
      <c r="C796" s="15" t="s">
        <v>4321</v>
      </c>
      <c r="D796" s="15" t="s">
        <v>3247</v>
      </c>
      <c r="E796" s="15" t="s">
        <v>6548</v>
      </c>
      <c r="F796" s="15" t="s">
        <v>5179</v>
      </c>
      <c r="G796" s="15" t="s">
        <v>6521</v>
      </c>
      <c r="H796" s="15" t="s">
        <v>6549</v>
      </c>
      <c r="I796" s="15" t="s">
        <v>4327</v>
      </c>
      <c r="J796" s="15" t="s">
        <v>4359</v>
      </c>
      <c r="K796" s="15"/>
      <c r="L796" s="103" t="str">
        <f t="shared" si="1"/>
        <v>B-200VC-N37-200 ml Bottle Only</v>
      </c>
      <c r="M796" s="103">
        <f t="shared" si="2"/>
        <v>2100</v>
      </c>
      <c r="N796" s="102" t="str">
        <f t="shared" si="3"/>
        <v>wk 6</v>
      </c>
    </row>
    <row r="797" ht="12.75" customHeight="1">
      <c r="A797" s="15" t="s">
        <v>4703</v>
      </c>
      <c r="B797" s="15" t="s">
        <v>3123</v>
      </c>
      <c r="C797" s="15" t="s">
        <v>4321</v>
      </c>
      <c r="D797" s="15" t="s">
        <v>5425</v>
      </c>
      <c r="E797" s="15" t="s">
        <v>6550</v>
      </c>
      <c r="F797" s="15" t="s">
        <v>5179</v>
      </c>
      <c r="G797" s="15" t="s">
        <v>6551</v>
      </c>
      <c r="H797" s="15" t="s">
        <v>6552</v>
      </c>
      <c r="I797" s="15" t="s">
        <v>4327</v>
      </c>
      <c r="J797" s="15" t="s">
        <v>4359</v>
      </c>
      <c r="K797" s="15"/>
      <c r="L797" s="103" t="str">
        <f t="shared" si="1"/>
        <v>B-200VC-N37-200 ml Bottle Only</v>
      </c>
      <c r="M797" s="103">
        <f t="shared" si="2"/>
        <v>5600</v>
      </c>
      <c r="N797" s="102" t="str">
        <f t="shared" si="3"/>
        <v>wk 23</v>
      </c>
    </row>
    <row r="798" ht="12.75" customHeight="1">
      <c r="A798" s="15" t="s">
        <v>4846</v>
      </c>
      <c r="B798" s="15" t="s">
        <v>3123</v>
      </c>
      <c r="C798" s="15" t="s">
        <v>4321</v>
      </c>
      <c r="D798" s="15" t="s">
        <v>6553</v>
      </c>
      <c r="E798" s="15" t="s">
        <v>6554</v>
      </c>
      <c r="F798" s="15" t="s">
        <v>5179</v>
      </c>
      <c r="G798" s="15" t="s">
        <v>6555</v>
      </c>
      <c r="H798" s="15" t="s">
        <v>6556</v>
      </c>
      <c r="I798" s="15" t="s">
        <v>4327</v>
      </c>
      <c r="J798" s="15" t="s">
        <v>4359</v>
      </c>
      <c r="K798" s="15"/>
      <c r="L798" s="103" t="str">
        <f t="shared" si="1"/>
        <v>B-200VC-N37-200 ml Bottle Only</v>
      </c>
      <c r="M798" s="103">
        <f t="shared" si="2"/>
        <v>2450</v>
      </c>
      <c r="N798" s="102" t="str">
        <f t="shared" si="3"/>
        <v>wk </v>
      </c>
    </row>
    <row r="799" ht="12.75" customHeight="1">
      <c r="A799" s="15" t="s">
        <v>4851</v>
      </c>
      <c r="B799" s="15" t="s">
        <v>3123</v>
      </c>
      <c r="C799" s="15" t="s">
        <v>4321</v>
      </c>
      <c r="D799" s="15" t="s">
        <v>6557</v>
      </c>
      <c r="E799" s="15" t="s">
        <v>6558</v>
      </c>
      <c r="F799" s="15" t="s">
        <v>5179</v>
      </c>
      <c r="G799" s="15" t="s">
        <v>6559</v>
      </c>
      <c r="H799" s="15" t="s">
        <v>6560</v>
      </c>
      <c r="I799" s="15" t="s">
        <v>4327</v>
      </c>
      <c r="J799" s="15" t="s">
        <v>4359</v>
      </c>
      <c r="K799" s="15"/>
      <c r="L799" s="103" t="str">
        <f t="shared" si="1"/>
        <v>B-200VC-N37-200 ml Bottle Only</v>
      </c>
      <c r="M799" s="103">
        <f t="shared" si="2"/>
        <v>3500</v>
      </c>
      <c r="N799" s="102" t="str">
        <f t="shared" si="3"/>
        <v>wk </v>
      </c>
    </row>
    <row r="800" ht="12.75" customHeight="1">
      <c r="A800" s="15" t="s">
        <v>4851</v>
      </c>
      <c r="B800" s="15" t="s">
        <v>3123</v>
      </c>
      <c r="C800" s="15" t="s">
        <v>4321</v>
      </c>
      <c r="D800" s="15" t="s">
        <v>3586</v>
      </c>
      <c r="E800" s="15" t="s">
        <v>6561</v>
      </c>
      <c r="F800" s="15" t="s">
        <v>5179</v>
      </c>
      <c r="G800" s="15" t="s">
        <v>6562</v>
      </c>
      <c r="H800" s="15" t="s">
        <v>6563</v>
      </c>
      <c r="I800" s="15" t="s">
        <v>4327</v>
      </c>
      <c r="J800" s="15" t="s">
        <v>4359</v>
      </c>
      <c r="K800" s="15"/>
      <c r="L800" s="103" t="str">
        <f t="shared" si="1"/>
        <v>B-200VC-N37-200 ml Bottle Only</v>
      </c>
      <c r="M800" s="103">
        <f t="shared" si="2"/>
        <v>1400</v>
      </c>
      <c r="N800" s="102" t="str">
        <f t="shared" si="3"/>
        <v>wk </v>
      </c>
    </row>
    <row r="801" ht="12.75" customHeight="1">
      <c r="A801" s="15" t="s">
        <v>4853</v>
      </c>
      <c r="B801" s="15" t="s">
        <v>3123</v>
      </c>
      <c r="C801" s="15" t="s">
        <v>4321</v>
      </c>
      <c r="D801" s="15" t="s">
        <v>3586</v>
      </c>
      <c r="E801" s="15" t="s">
        <v>6564</v>
      </c>
      <c r="F801" s="15" t="s">
        <v>5179</v>
      </c>
      <c r="G801" s="15" t="s">
        <v>6562</v>
      </c>
      <c r="H801" s="15" t="s">
        <v>6563</v>
      </c>
      <c r="I801" s="15" t="s">
        <v>4327</v>
      </c>
      <c r="J801" s="15" t="s">
        <v>4359</v>
      </c>
      <c r="K801" s="15"/>
      <c r="L801" s="103" t="str">
        <f t="shared" si="1"/>
        <v>B-200VC-N37-200 ml Bottle Only</v>
      </c>
      <c r="M801" s="103">
        <f t="shared" si="2"/>
        <v>1400</v>
      </c>
      <c r="N801" s="102" t="str">
        <f t="shared" si="3"/>
        <v>wk </v>
      </c>
    </row>
    <row r="802" ht="12.75" customHeight="1">
      <c r="A802" s="15" t="s">
        <v>4855</v>
      </c>
      <c r="B802" s="15" t="s">
        <v>3123</v>
      </c>
      <c r="C802" s="15" t="s">
        <v>4321</v>
      </c>
      <c r="D802" s="15" t="s">
        <v>3586</v>
      </c>
      <c r="E802" s="15" t="s">
        <v>6565</v>
      </c>
      <c r="F802" s="15" t="s">
        <v>5179</v>
      </c>
      <c r="G802" s="15" t="s">
        <v>6562</v>
      </c>
      <c r="H802" s="15" t="s">
        <v>6563</v>
      </c>
      <c r="I802" s="15" t="s">
        <v>4327</v>
      </c>
      <c r="J802" s="15" t="s">
        <v>4359</v>
      </c>
      <c r="K802" s="15"/>
      <c r="L802" s="103" t="str">
        <f t="shared" si="1"/>
        <v>B-200VC-N37-200 ml Bottle Only</v>
      </c>
      <c r="M802" s="103">
        <f t="shared" si="2"/>
        <v>1400</v>
      </c>
      <c r="N802" s="102" t="str">
        <f t="shared" si="3"/>
        <v>wk </v>
      </c>
    </row>
    <row r="803" ht="12.75" customHeight="1">
      <c r="A803" s="15" t="s">
        <v>4859</v>
      </c>
      <c r="B803" s="15" t="s">
        <v>3123</v>
      </c>
      <c r="C803" s="15" t="s">
        <v>4321</v>
      </c>
      <c r="D803" s="15" t="s">
        <v>6566</v>
      </c>
      <c r="E803" s="15" t="s">
        <v>6567</v>
      </c>
      <c r="F803" s="15" t="s">
        <v>5179</v>
      </c>
      <c r="G803" s="15" t="s">
        <v>6568</v>
      </c>
      <c r="H803" s="15" t="s">
        <v>6569</v>
      </c>
      <c r="I803" s="15" t="s">
        <v>4327</v>
      </c>
      <c r="J803" s="15" t="s">
        <v>4359</v>
      </c>
      <c r="K803" s="15"/>
      <c r="L803" s="103" t="str">
        <f t="shared" si="1"/>
        <v>B-200VC-N37-200 ml Bottle Only</v>
      </c>
      <c r="M803" s="103">
        <f t="shared" si="2"/>
        <v>8050</v>
      </c>
      <c r="N803" s="102" t="str">
        <f t="shared" si="3"/>
        <v>wk </v>
      </c>
    </row>
    <row r="804" ht="12.75" customHeight="1">
      <c r="A804" s="15" t="s">
        <v>4869</v>
      </c>
      <c r="B804" s="15" t="s">
        <v>3123</v>
      </c>
      <c r="C804" s="15" t="s">
        <v>4321</v>
      </c>
      <c r="D804" s="15" t="s">
        <v>6570</v>
      </c>
      <c r="E804" s="15" t="s">
        <v>6571</v>
      </c>
      <c r="F804" s="15" t="s">
        <v>5179</v>
      </c>
      <c r="G804" s="15" t="s">
        <v>6572</v>
      </c>
      <c r="H804" s="15" t="s">
        <v>6573</v>
      </c>
      <c r="I804" s="15" t="s">
        <v>4327</v>
      </c>
      <c r="J804" s="15" t="s">
        <v>4359</v>
      </c>
      <c r="K804" s="15"/>
      <c r="L804" s="103" t="str">
        <f t="shared" si="1"/>
        <v>B-200VC-N37-200 ml Bottle Only</v>
      </c>
      <c r="M804" s="103">
        <f t="shared" si="2"/>
        <v>6650</v>
      </c>
      <c r="N804" s="102" t="str">
        <f t="shared" si="3"/>
        <v>wk </v>
      </c>
    </row>
    <row r="805" ht="12.75" customHeight="1">
      <c r="A805" s="15" t="s">
        <v>4878</v>
      </c>
      <c r="B805" s="15" t="s">
        <v>3123</v>
      </c>
      <c r="C805" s="15" t="s">
        <v>4321</v>
      </c>
      <c r="D805" s="15" t="s">
        <v>3586</v>
      </c>
      <c r="E805" s="15" t="s">
        <v>6574</v>
      </c>
      <c r="F805" s="15" t="s">
        <v>5179</v>
      </c>
      <c r="G805" s="15" t="s">
        <v>6562</v>
      </c>
      <c r="H805" s="15" t="s">
        <v>6563</v>
      </c>
      <c r="I805" s="15" t="s">
        <v>4327</v>
      </c>
      <c r="J805" s="15" t="s">
        <v>4359</v>
      </c>
      <c r="K805" s="15"/>
      <c r="L805" s="103" t="str">
        <f t="shared" si="1"/>
        <v>B-200VC-N37-200 ml Bottle Only</v>
      </c>
      <c r="M805" s="103">
        <f t="shared" si="2"/>
        <v>1400</v>
      </c>
      <c r="N805" s="102" t="str">
        <f t="shared" si="3"/>
        <v>wk </v>
      </c>
    </row>
    <row r="806" ht="12.75" customHeight="1">
      <c r="A806" s="15" t="s">
        <v>4882</v>
      </c>
      <c r="B806" s="15" t="s">
        <v>3123</v>
      </c>
      <c r="C806" s="15" t="s">
        <v>4321</v>
      </c>
      <c r="D806" s="15" t="s">
        <v>3586</v>
      </c>
      <c r="E806" s="15" t="s">
        <v>6575</v>
      </c>
      <c r="F806" s="15" t="s">
        <v>5179</v>
      </c>
      <c r="G806" s="15" t="s">
        <v>6562</v>
      </c>
      <c r="H806" s="15" t="s">
        <v>6563</v>
      </c>
      <c r="I806" s="15" t="s">
        <v>4327</v>
      </c>
      <c r="J806" s="15" t="s">
        <v>4359</v>
      </c>
      <c r="K806" s="15"/>
      <c r="L806" s="103" t="str">
        <f t="shared" si="1"/>
        <v>B-200VC-N37-200 ml Bottle Only</v>
      </c>
      <c r="M806" s="103">
        <f t="shared" si="2"/>
        <v>1400</v>
      </c>
      <c r="N806" s="102" t="str">
        <f t="shared" si="3"/>
        <v>wk </v>
      </c>
    </row>
    <row r="807" ht="12.75" customHeight="1">
      <c r="A807" s="15" t="s">
        <v>6576</v>
      </c>
      <c r="B807" s="15" t="s">
        <v>2849</v>
      </c>
      <c r="C807" s="15" t="s">
        <v>3146</v>
      </c>
      <c r="D807" s="15" t="s">
        <v>3145</v>
      </c>
      <c r="E807" s="15"/>
      <c r="F807" s="15" t="s">
        <v>4308</v>
      </c>
      <c r="G807" s="15" t="s">
        <v>4352</v>
      </c>
      <c r="H807" s="15" t="s">
        <v>3149</v>
      </c>
      <c r="I807" s="15" t="s">
        <v>3161</v>
      </c>
      <c r="J807" s="15"/>
      <c r="K807" s="15"/>
      <c r="L807" s="103" t="str">
        <f t="shared" si="1"/>
        <v>B-240MOV-N22-240 ml Natural Body Milk Lotion Bottle</v>
      </c>
      <c r="M807" s="103">
        <f t="shared" si="2"/>
        <v>0</v>
      </c>
      <c r="N807" s="102" t="str">
        <f t="shared" si="3"/>
        <v>wk </v>
      </c>
    </row>
    <row r="808" ht="12.75" customHeight="1">
      <c r="A808" s="15" t="s">
        <v>4846</v>
      </c>
      <c r="B808" s="15" t="s">
        <v>3128</v>
      </c>
      <c r="C808" s="15" t="s">
        <v>4321</v>
      </c>
      <c r="D808" s="15" t="s">
        <v>4518</v>
      </c>
      <c r="E808" s="15" t="s">
        <v>6577</v>
      </c>
      <c r="F808" s="15" t="s">
        <v>5042</v>
      </c>
      <c r="G808" s="15" t="s">
        <v>6578</v>
      </c>
      <c r="H808" s="15" t="s">
        <v>6579</v>
      </c>
      <c r="I808" s="15" t="s">
        <v>5045</v>
      </c>
      <c r="J808" s="15" t="s">
        <v>4359</v>
      </c>
      <c r="K808" s="15"/>
      <c r="L808" s="103" t="str">
        <f t="shared" si="1"/>
        <v>B-240MOV-N22-240 ml Natural Body Milk Lotion Bottle</v>
      </c>
      <c r="M808" s="103">
        <f t="shared" si="2"/>
        <v>7500</v>
      </c>
      <c r="N808" s="102" t="str">
        <f t="shared" si="3"/>
        <v>wk </v>
      </c>
    </row>
    <row r="809" ht="12.75" customHeight="1">
      <c r="A809" s="15" t="s">
        <v>6580</v>
      </c>
      <c r="B809" s="15" t="s">
        <v>2849</v>
      </c>
      <c r="C809" s="15" t="s">
        <v>3146</v>
      </c>
      <c r="D809" s="15" t="s">
        <v>3145</v>
      </c>
      <c r="E809" s="15"/>
      <c r="F809" s="15" t="s">
        <v>4308</v>
      </c>
      <c r="G809" s="15" t="s">
        <v>4352</v>
      </c>
      <c r="H809" s="15" t="s">
        <v>3149</v>
      </c>
      <c r="I809" s="15" t="s">
        <v>3156</v>
      </c>
      <c r="J809" s="15"/>
      <c r="K809" s="15"/>
      <c r="L809" s="103" t="str">
        <f t="shared" si="1"/>
        <v>B-240MOV-W22-240 ml White Body Milk Lotion Bottle</v>
      </c>
      <c r="M809" s="103">
        <f t="shared" si="2"/>
        <v>0</v>
      </c>
      <c r="N809" s="102" t="str">
        <f t="shared" si="3"/>
        <v>wk </v>
      </c>
    </row>
    <row r="810" ht="12.75" customHeight="1">
      <c r="A810" s="15" t="s">
        <v>4534</v>
      </c>
      <c r="B810" s="15" t="s">
        <v>3128</v>
      </c>
      <c r="C810" s="15" t="s">
        <v>4321</v>
      </c>
      <c r="D810" s="15" t="s">
        <v>3574</v>
      </c>
      <c r="E810" s="15" t="s">
        <v>6581</v>
      </c>
      <c r="F810" s="15" t="s">
        <v>5042</v>
      </c>
      <c r="G810" s="15" t="s">
        <v>6582</v>
      </c>
      <c r="H810" s="15" t="s">
        <v>6583</v>
      </c>
      <c r="I810" s="15" t="s">
        <v>5045</v>
      </c>
      <c r="J810" s="15" t="s">
        <v>4359</v>
      </c>
      <c r="K810" s="15"/>
      <c r="L810" s="103" t="str">
        <f t="shared" si="1"/>
        <v>B-240MOV-W22-240 ml White Body Milk Lotion Bottle</v>
      </c>
      <c r="M810" s="103">
        <f t="shared" si="2"/>
        <v>13800</v>
      </c>
      <c r="N810" s="102" t="str">
        <f t="shared" si="3"/>
        <v>wk 14</v>
      </c>
    </row>
    <row r="811" ht="12.75" customHeight="1">
      <c r="A811" s="15" t="s">
        <v>4569</v>
      </c>
      <c r="B811" s="15" t="s">
        <v>3128</v>
      </c>
      <c r="C811" s="15" t="s">
        <v>4321</v>
      </c>
      <c r="D811" s="15" t="s">
        <v>4124</v>
      </c>
      <c r="E811" s="15" t="s">
        <v>6584</v>
      </c>
      <c r="F811" s="15" t="s">
        <v>5042</v>
      </c>
      <c r="G811" s="15" t="s">
        <v>6585</v>
      </c>
      <c r="H811" s="15" t="s">
        <v>6586</v>
      </c>
      <c r="I811" s="15" t="s">
        <v>5045</v>
      </c>
      <c r="J811" s="15" t="s">
        <v>4359</v>
      </c>
      <c r="K811" s="15"/>
      <c r="L811" s="103" t="str">
        <f t="shared" si="1"/>
        <v>B-240MOV-W22-240 ml White Body Milk Lotion Bottle</v>
      </c>
      <c r="M811" s="103">
        <f t="shared" si="2"/>
        <v>3000</v>
      </c>
      <c r="N811" s="102" t="str">
        <f t="shared" si="3"/>
        <v>wk </v>
      </c>
    </row>
    <row r="812" ht="12.75" customHeight="1">
      <c r="A812" s="15" t="s">
        <v>4569</v>
      </c>
      <c r="B812" s="15" t="s">
        <v>3128</v>
      </c>
      <c r="C812" s="15" t="s">
        <v>4321</v>
      </c>
      <c r="D812" s="15" t="s">
        <v>3228</v>
      </c>
      <c r="E812" s="15" t="s">
        <v>6587</v>
      </c>
      <c r="F812" s="15" t="s">
        <v>5042</v>
      </c>
      <c r="G812" s="15" t="s">
        <v>6588</v>
      </c>
      <c r="H812" s="15" t="s">
        <v>6589</v>
      </c>
      <c r="I812" s="15" t="s">
        <v>5045</v>
      </c>
      <c r="J812" s="15" t="s">
        <v>4359</v>
      </c>
      <c r="K812" s="15"/>
      <c r="L812" s="103" t="str">
        <f t="shared" si="1"/>
        <v>B-240MOV-W22-240 ml White Body Milk Lotion Bottle</v>
      </c>
      <c r="M812" s="103">
        <f t="shared" si="2"/>
        <v>600</v>
      </c>
      <c r="N812" s="102" t="str">
        <f t="shared" si="3"/>
        <v>wk </v>
      </c>
    </row>
    <row r="813" ht="12.75" customHeight="1">
      <c r="A813" s="15" t="s">
        <v>4569</v>
      </c>
      <c r="B813" s="15" t="s">
        <v>3128</v>
      </c>
      <c r="C813" s="15" t="s">
        <v>4321</v>
      </c>
      <c r="D813" s="15" t="s">
        <v>4688</v>
      </c>
      <c r="E813" s="15" t="s">
        <v>6590</v>
      </c>
      <c r="F813" s="15" t="s">
        <v>5042</v>
      </c>
      <c r="G813" s="15" t="s">
        <v>6591</v>
      </c>
      <c r="H813" s="15" t="s">
        <v>6592</v>
      </c>
      <c r="I813" s="15" t="s">
        <v>5045</v>
      </c>
      <c r="J813" s="15" t="s">
        <v>4359</v>
      </c>
      <c r="K813" s="15"/>
      <c r="L813" s="103" t="str">
        <f t="shared" si="1"/>
        <v>B-240MOV-W22-240 ml White Body Milk Lotion Bottle</v>
      </c>
      <c r="M813" s="103">
        <f t="shared" si="2"/>
        <v>3900</v>
      </c>
      <c r="N813" s="102" t="str">
        <f t="shared" si="3"/>
        <v>wk </v>
      </c>
    </row>
    <row r="814" ht="12.75" customHeight="1">
      <c r="A814" s="15" t="s">
        <v>4710</v>
      </c>
      <c r="B814" s="15" t="s">
        <v>3128</v>
      </c>
      <c r="C814" s="15" t="s">
        <v>4321</v>
      </c>
      <c r="D814" s="15" t="s">
        <v>6593</v>
      </c>
      <c r="E814" s="15" t="s">
        <v>6594</v>
      </c>
      <c r="F814" s="15" t="s">
        <v>5042</v>
      </c>
      <c r="G814" s="15" t="s">
        <v>6595</v>
      </c>
      <c r="H814" s="15" t="s">
        <v>6596</v>
      </c>
      <c r="I814" s="15" t="s">
        <v>5045</v>
      </c>
      <c r="J814" s="15" t="s">
        <v>4359</v>
      </c>
      <c r="K814" s="15"/>
      <c r="L814" s="103" t="str">
        <f t="shared" si="1"/>
        <v>B-240MOV-W22-240 ml White Body Milk Lotion Bottle</v>
      </c>
      <c r="M814" s="103">
        <f t="shared" si="2"/>
        <v>26660</v>
      </c>
      <c r="N814" s="102" t="str">
        <f t="shared" si="3"/>
        <v>wk 32</v>
      </c>
    </row>
    <row r="815" ht="12.75" customHeight="1">
      <c r="A815" s="15" t="s">
        <v>4846</v>
      </c>
      <c r="B815" s="15" t="s">
        <v>3128</v>
      </c>
      <c r="C815" s="15" t="s">
        <v>4321</v>
      </c>
      <c r="D815" s="15" t="s">
        <v>5005</v>
      </c>
      <c r="E815" s="15" t="s">
        <v>6597</v>
      </c>
      <c r="F815" s="15" t="s">
        <v>5042</v>
      </c>
      <c r="G815" s="15" t="s">
        <v>6598</v>
      </c>
      <c r="H815" s="15" t="s">
        <v>6599</v>
      </c>
      <c r="I815" s="15" t="s">
        <v>5045</v>
      </c>
      <c r="J815" s="15" t="s">
        <v>4359</v>
      </c>
      <c r="K815" s="15"/>
      <c r="L815" s="103" t="str">
        <f t="shared" si="1"/>
        <v>B-240MOV-W22-240 ml White Body Milk Lotion Bottle</v>
      </c>
      <c r="M815" s="103">
        <f t="shared" si="2"/>
        <v>16200</v>
      </c>
      <c r="N815" s="102" t="str">
        <f t="shared" si="3"/>
        <v>wk </v>
      </c>
    </row>
    <row r="816" ht="12.75" customHeight="1">
      <c r="A816" s="15" t="s">
        <v>4878</v>
      </c>
      <c r="B816" s="15" t="s">
        <v>3128</v>
      </c>
      <c r="C816" s="15" t="s">
        <v>4321</v>
      </c>
      <c r="D816" s="15" t="s">
        <v>6600</v>
      </c>
      <c r="E816" s="15" t="s">
        <v>6601</v>
      </c>
      <c r="F816" s="15" t="s">
        <v>5042</v>
      </c>
      <c r="G816" s="15" t="s">
        <v>6602</v>
      </c>
      <c r="H816" s="15" t="s">
        <v>6603</v>
      </c>
      <c r="I816" s="15" t="s">
        <v>5045</v>
      </c>
      <c r="J816" s="15" t="s">
        <v>4359</v>
      </c>
      <c r="K816" s="15"/>
      <c r="L816" s="103" t="str">
        <f t="shared" si="1"/>
        <v>B-240MOV-W22-240 ml White Body Milk Lotion Bottle</v>
      </c>
      <c r="M816" s="103">
        <f t="shared" si="2"/>
        <v>22200</v>
      </c>
      <c r="N816" s="102" t="str">
        <f t="shared" si="3"/>
        <v>wk </v>
      </c>
    </row>
    <row r="817" ht="12.75" customHeight="1">
      <c r="A817" s="15" t="s">
        <v>6604</v>
      </c>
      <c r="B817" s="15" t="s">
        <v>2942</v>
      </c>
      <c r="C817" s="15" t="s">
        <v>3146</v>
      </c>
      <c r="D817" s="15" t="s">
        <v>3145</v>
      </c>
      <c r="E817" s="15"/>
      <c r="F817" s="15" t="s">
        <v>4308</v>
      </c>
      <c r="G817" s="15" t="s">
        <v>4352</v>
      </c>
      <c r="H817" s="15" t="s">
        <v>3149</v>
      </c>
      <c r="I817" s="15" t="s">
        <v>3177</v>
      </c>
      <c r="J817" s="15"/>
      <c r="K817" s="15"/>
      <c r="L817" s="103" t="str">
        <f t="shared" si="1"/>
        <v>B-250GS-W15PA-250 ml Githunguri Sleeved Passion Bottle</v>
      </c>
      <c r="M817" s="103">
        <f t="shared" si="2"/>
        <v>0</v>
      </c>
      <c r="N817" s="102" t="str">
        <f t="shared" si="3"/>
        <v>wk </v>
      </c>
    </row>
    <row r="818" ht="12.75" customHeight="1">
      <c r="A818" s="15" t="s">
        <v>4947</v>
      </c>
      <c r="B818" s="15" t="s">
        <v>3123</v>
      </c>
      <c r="C818" s="15" t="s">
        <v>4321</v>
      </c>
      <c r="D818" s="15" t="s">
        <v>4518</v>
      </c>
      <c r="E818" s="15" t="s">
        <v>6605</v>
      </c>
      <c r="F818" s="15" t="s">
        <v>6606</v>
      </c>
      <c r="G818" s="15" t="s">
        <v>6607</v>
      </c>
      <c r="H818" s="15" t="s">
        <v>6608</v>
      </c>
      <c r="I818" s="15" t="s">
        <v>4327</v>
      </c>
      <c r="J818" s="15" t="s">
        <v>4359</v>
      </c>
      <c r="K818" s="15"/>
      <c r="L818" s="103" t="str">
        <f t="shared" si="1"/>
        <v>B-250GS-W15PA-250 ml Githunguri Sleeved Passion Bottle</v>
      </c>
      <c r="M818" s="103">
        <f t="shared" si="2"/>
        <v>7500</v>
      </c>
      <c r="N818" s="102" t="str">
        <f t="shared" si="3"/>
        <v>wk 18</v>
      </c>
    </row>
    <row r="819" ht="12.75" customHeight="1">
      <c r="A819" s="15" t="s">
        <v>4423</v>
      </c>
      <c r="B819" s="15" t="s">
        <v>3123</v>
      </c>
      <c r="C819" s="15" t="s">
        <v>4321</v>
      </c>
      <c r="D819" s="15" t="s">
        <v>4092</v>
      </c>
      <c r="E819" s="15" t="s">
        <v>6609</v>
      </c>
      <c r="F819" s="15" t="s">
        <v>6606</v>
      </c>
      <c r="G819" s="15" t="s">
        <v>6610</v>
      </c>
      <c r="H819" s="15" t="s">
        <v>6611</v>
      </c>
      <c r="I819" s="15" t="s">
        <v>4327</v>
      </c>
      <c r="J819" s="15" t="s">
        <v>4359</v>
      </c>
      <c r="K819" s="15"/>
      <c r="L819" s="103" t="str">
        <f t="shared" si="1"/>
        <v>B-250GS-W15PA-250 ml Githunguri Sleeved Passion Bottle</v>
      </c>
      <c r="M819" s="103">
        <f t="shared" si="2"/>
        <v>2500</v>
      </c>
      <c r="N819" s="102" t="str">
        <f t="shared" si="3"/>
        <v>wk 40</v>
      </c>
    </row>
    <row r="820" ht="12.75" customHeight="1">
      <c r="A820" s="15" t="s">
        <v>6612</v>
      </c>
      <c r="B820" s="15" t="s">
        <v>2942</v>
      </c>
      <c r="C820" s="15" t="s">
        <v>3146</v>
      </c>
      <c r="D820" s="15" t="s">
        <v>3145</v>
      </c>
      <c r="E820" s="15"/>
      <c r="F820" s="15" t="s">
        <v>4308</v>
      </c>
      <c r="G820" s="15" t="s">
        <v>4352</v>
      </c>
      <c r="H820" s="15" t="s">
        <v>3149</v>
      </c>
      <c r="I820" s="15" t="s">
        <v>3177</v>
      </c>
      <c r="J820" s="15"/>
      <c r="K820" s="15"/>
      <c r="L820" s="103" t="str">
        <f t="shared" si="1"/>
        <v>B-250GS-W15PI-250 ml Githunguri Sleeved Pineapple Bottl</v>
      </c>
      <c r="M820" s="103">
        <f t="shared" si="2"/>
        <v>0</v>
      </c>
      <c r="N820" s="102" t="str">
        <f t="shared" si="3"/>
        <v>wk </v>
      </c>
    </row>
    <row r="821" ht="12.75" customHeight="1">
      <c r="A821" s="15" t="s">
        <v>5072</v>
      </c>
      <c r="B821" s="15" t="s">
        <v>3123</v>
      </c>
      <c r="C821" s="15" t="s">
        <v>4321</v>
      </c>
      <c r="D821" s="15" t="s">
        <v>3325</v>
      </c>
      <c r="E821" s="15" t="s">
        <v>6613</v>
      </c>
      <c r="F821" s="15" t="s">
        <v>6606</v>
      </c>
      <c r="G821" s="15" t="s">
        <v>6614</v>
      </c>
      <c r="H821" s="15" t="s">
        <v>6615</v>
      </c>
      <c r="I821" s="15" t="s">
        <v>4327</v>
      </c>
      <c r="J821" s="15" t="s">
        <v>4359</v>
      </c>
      <c r="K821" s="15"/>
      <c r="L821" s="103" t="str">
        <f t="shared" si="1"/>
        <v>B-250GS-W15PI-250 ml Githunguri Sleeved Pineapple Bottl</v>
      </c>
      <c r="M821" s="103">
        <f t="shared" si="2"/>
        <v>8000</v>
      </c>
      <c r="N821" s="102" t="str">
        <f t="shared" si="3"/>
        <v>wk 49</v>
      </c>
    </row>
    <row r="822" ht="12.75" customHeight="1">
      <c r="A822" s="15" t="s">
        <v>4433</v>
      </c>
      <c r="B822" s="15" t="s">
        <v>3123</v>
      </c>
      <c r="C822" s="15" t="s">
        <v>4321</v>
      </c>
      <c r="D822" s="15" t="s">
        <v>3914</v>
      </c>
      <c r="E822" s="15" t="s">
        <v>6616</v>
      </c>
      <c r="F822" s="15" t="s">
        <v>6606</v>
      </c>
      <c r="G822" s="15" t="s">
        <v>6617</v>
      </c>
      <c r="H822" s="15" t="s">
        <v>6618</v>
      </c>
      <c r="I822" s="15" t="s">
        <v>4327</v>
      </c>
      <c r="J822" s="15" t="s">
        <v>4359</v>
      </c>
      <c r="K822" s="15"/>
      <c r="L822" s="103" t="str">
        <f t="shared" si="1"/>
        <v>B-250GS-W15PI-250 ml Githunguri Sleeved Pineapple Bottl</v>
      </c>
      <c r="M822" s="103">
        <f t="shared" si="2"/>
        <v>5500</v>
      </c>
      <c r="N822" s="102" t="str">
        <f t="shared" si="3"/>
        <v>wk </v>
      </c>
    </row>
    <row r="823" ht="12.75" customHeight="1">
      <c r="A823" s="15" t="s">
        <v>4441</v>
      </c>
      <c r="B823" s="15" t="s">
        <v>3123</v>
      </c>
      <c r="C823" s="15" t="s">
        <v>4321</v>
      </c>
      <c r="D823" s="15" t="s">
        <v>6557</v>
      </c>
      <c r="E823" s="15" t="s">
        <v>6619</v>
      </c>
      <c r="F823" s="15" t="s">
        <v>6606</v>
      </c>
      <c r="G823" s="15" t="s">
        <v>6620</v>
      </c>
      <c r="H823" s="15" t="s">
        <v>6621</v>
      </c>
      <c r="I823" s="15" t="s">
        <v>4327</v>
      </c>
      <c r="J823" s="15" t="s">
        <v>4359</v>
      </c>
      <c r="K823" s="15"/>
      <c r="L823" s="103" t="str">
        <f t="shared" si="1"/>
        <v>B-250GS-W15PI-250 ml Githunguri Sleeved Pineapple Bottl</v>
      </c>
      <c r="M823" s="103">
        <f t="shared" si="2"/>
        <v>3500</v>
      </c>
      <c r="N823" s="102" t="str">
        <f t="shared" si="3"/>
        <v>wk </v>
      </c>
    </row>
    <row r="824" ht="12.75" customHeight="1">
      <c r="A824" s="15" t="s">
        <v>6622</v>
      </c>
      <c r="B824" s="15" t="s">
        <v>2942</v>
      </c>
      <c r="C824" s="15" t="s">
        <v>3146</v>
      </c>
      <c r="D824" s="15" t="s">
        <v>3145</v>
      </c>
      <c r="E824" s="15"/>
      <c r="F824" s="15" t="s">
        <v>4308</v>
      </c>
      <c r="G824" s="15" t="s">
        <v>4352</v>
      </c>
      <c r="H824" s="15" t="s">
        <v>3149</v>
      </c>
      <c r="I824" s="15" t="s">
        <v>3177</v>
      </c>
      <c r="J824" s="15"/>
      <c r="K824" s="15"/>
      <c r="L824" s="103" t="str">
        <f t="shared" si="1"/>
        <v>B-250GS-W15SB-250 ml Githunguri Sleeved Strawberry Bottle</v>
      </c>
      <c r="M824" s="103">
        <f t="shared" si="2"/>
        <v>0</v>
      </c>
      <c r="N824" s="102" t="str">
        <f t="shared" si="3"/>
        <v>wk </v>
      </c>
    </row>
    <row r="825" ht="12.75" customHeight="1">
      <c r="A825" s="15" t="s">
        <v>4407</v>
      </c>
      <c r="B825" s="15" t="s">
        <v>3123</v>
      </c>
      <c r="C825" s="15" t="s">
        <v>4321</v>
      </c>
      <c r="D825" s="15" t="s">
        <v>3641</v>
      </c>
      <c r="E825" s="15" t="s">
        <v>6623</v>
      </c>
      <c r="F825" s="15" t="s">
        <v>6606</v>
      </c>
      <c r="G825" s="15" t="s">
        <v>6624</v>
      </c>
      <c r="H825" s="15" t="s">
        <v>6625</v>
      </c>
      <c r="I825" s="15" t="s">
        <v>4327</v>
      </c>
      <c r="J825" s="15" t="s">
        <v>4359</v>
      </c>
      <c r="K825" s="15"/>
      <c r="L825" s="103" t="str">
        <f t="shared" si="1"/>
        <v>B-250GS-W15SB-250 ml Githunguri Sleeved Strawberry Bottle</v>
      </c>
      <c r="M825" s="103">
        <f t="shared" si="2"/>
        <v>5000</v>
      </c>
      <c r="N825" s="102" t="str">
        <f t="shared" si="3"/>
        <v>wk </v>
      </c>
    </row>
    <row r="826" ht="12.75" customHeight="1">
      <c r="A826" s="15" t="s">
        <v>4412</v>
      </c>
      <c r="B826" s="15" t="s">
        <v>3123</v>
      </c>
      <c r="C826" s="15" t="s">
        <v>4321</v>
      </c>
      <c r="D826" s="15" t="s">
        <v>3150</v>
      </c>
      <c r="E826" s="15" t="s">
        <v>6626</v>
      </c>
      <c r="F826" s="15" t="s">
        <v>6606</v>
      </c>
      <c r="G826" s="15" t="s">
        <v>6627</v>
      </c>
      <c r="H826" s="15" t="s">
        <v>6628</v>
      </c>
      <c r="I826" s="15" t="s">
        <v>4327</v>
      </c>
      <c r="J826" s="15" t="s">
        <v>4359</v>
      </c>
      <c r="K826" s="15"/>
      <c r="L826" s="103" t="str">
        <f t="shared" si="1"/>
        <v>B-250GS-W15SB-250 ml Githunguri Sleeved Strawberry Bottle</v>
      </c>
      <c r="M826" s="103">
        <f t="shared" si="2"/>
        <v>6000</v>
      </c>
      <c r="N826" s="102" t="str">
        <f t="shared" si="3"/>
        <v>wk </v>
      </c>
    </row>
    <row r="827" ht="12.75" customHeight="1">
      <c r="A827" s="15" t="s">
        <v>4423</v>
      </c>
      <c r="B827" s="15" t="s">
        <v>3123</v>
      </c>
      <c r="C827" s="15" t="s">
        <v>4321</v>
      </c>
      <c r="D827" s="15" t="s">
        <v>3437</v>
      </c>
      <c r="E827" s="15" t="s">
        <v>6629</v>
      </c>
      <c r="F827" s="15" t="s">
        <v>6606</v>
      </c>
      <c r="G827" s="15" t="s">
        <v>6630</v>
      </c>
      <c r="H827" s="15" t="s">
        <v>6631</v>
      </c>
      <c r="I827" s="15" t="s">
        <v>4327</v>
      </c>
      <c r="J827" s="15" t="s">
        <v>4359</v>
      </c>
      <c r="K827" s="15"/>
      <c r="L827" s="103" t="str">
        <f t="shared" si="1"/>
        <v>B-250GS-W15SB-250 ml Githunguri Sleeved Strawberry Bottle</v>
      </c>
      <c r="M827" s="103">
        <f t="shared" si="2"/>
        <v>4000</v>
      </c>
      <c r="N827" s="102" t="str">
        <f t="shared" si="3"/>
        <v>wk 40</v>
      </c>
    </row>
    <row r="828" ht="12.75" customHeight="1">
      <c r="A828" s="15" t="s">
        <v>6632</v>
      </c>
      <c r="B828" s="15" t="s">
        <v>2942</v>
      </c>
      <c r="C828" s="15" t="s">
        <v>3146</v>
      </c>
      <c r="D828" s="15" t="s">
        <v>3145</v>
      </c>
      <c r="E828" s="15"/>
      <c r="F828" s="15" t="s">
        <v>4308</v>
      </c>
      <c r="G828" s="15" t="s">
        <v>4352</v>
      </c>
      <c r="H828" s="15" t="s">
        <v>3149</v>
      </c>
      <c r="I828" s="15" t="s">
        <v>3156</v>
      </c>
      <c r="J828" s="15"/>
      <c r="K828" s="15"/>
      <c r="L828" s="103" t="str">
        <f t="shared" si="1"/>
        <v>B-250GS-W15VA-250 ml Githunguri sleeved Vanilla Bottle</v>
      </c>
      <c r="M828" s="103">
        <f t="shared" si="2"/>
        <v>0</v>
      </c>
      <c r="N828" s="102" t="str">
        <f t="shared" si="3"/>
        <v>wk </v>
      </c>
    </row>
    <row r="829" ht="12.75" customHeight="1">
      <c r="A829" s="15" t="s">
        <v>4412</v>
      </c>
      <c r="B829" s="15" t="s">
        <v>3123</v>
      </c>
      <c r="C829" s="15" t="s">
        <v>4321</v>
      </c>
      <c r="D829" s="15" t="s">
        <v>6633</v>
      </c>
      <c r="E829" s="15" t="s">
        <v>6626</v>
      </c>
      <c r="F829" s="15" t="s">
        <v>6606</v>
      </c>
      <c r="G829" s="15" t="s">
        <v>6634</v>
      </c>
      <c r="H829" s="15" t="s">
        <v>6635</v>
      </c>
      <c r="I829" s="15" t="s">
        <v>4327</v>
      </c>
      <c r="J829" s="15" t="s">
        <v>4359</v>
      </c>
      <c r="K829" s="15"/>
      <c r="L829" s="103" t="str">
        <f t="shared" si="1"/>
        <v>B-250GS-W15VA-250 ml Githunguri sleeved Vanilla Bottle</v>
      </c>
      <c r="M829" s="103">
        <f t="shared" si="2"/>
        <v>12750</v>
      </c>
      <c r="N829" s="102" t="str">
        <f t="shared" si="3"/>
        <v>wk </v>
      </c>
    </row>
    <row r="830" ht="12.75" customHeight="1">
      <c r="A830" s="15" t="s">
        <v>4423</v>
      </c>
      <c r="B830" s="15" t="s">
        <v>3123</v>
      </c>
      <c r="C830" s="15" t="s">
        <v>4321</v>
      </c>
      <c r="D830" s="15" t="s">
        <v>3277</v>
      </c>
      <c r="E830" s="15" t="s">
        <v>6636</v>
      </c>
      <c r="F830" s="15" t="s">
        <v>6606</v>
      </c>
      <c r="G830" s="15" t="s">
        <v>6637</v>
      </c>
      <c r="H830" s="15" t="s">
        <v>6638</v>
      </c>
      <c r="I830" s="15" t="s">
        <v>4327</v>
      </c>
      <c r="J830" s="15" t="s">
        <v>4359</v>
      </c>
      <c r="K830" s="15"/>
      <c r="L830" s="103" t="str">
        <f t="shared" si="1"/>
        <v>B-250GS-W15VA-250 ml Githunguri sleeved Vanilla Bottle</v>
      </c>
      <c r="M830" s="103">
        <f t="shared" si="2"/>
        <v>250</v>
      </c>
      <c r="N830" s="102" t="str">
        <f t="shared" si="3"/>
        <v>wk 40</v>
      </c>
    </row>
    <row r="831" ht="12.75" customHeight="1">
      <c r="A831" s="15" t="s">
        <v>6639</v>
      </c>
      <c r="B831" s="15" t="s">
        <v>2942</v>
      </c>
      <c r="C831" s="15" t="s">
        <v>3146</v>
      </c>
      <c r="D831" s="15" t="s">
        <v>3145</v>
      </c>
      <c r="E831" s="15"/>
      <c r="F831" s="15" t="s">
        <v>4308</v>
      </c>
      <c r="G831" s="15" t="s">
        <v>4352</v>
      </c>
      <c r="H831" s="15" t="s">
        <v>3149</v>
      </c>
      <c r="I831" s="15" t="s">
        <v>3177</v>
      </c>
      <c r="J831" s="15"/>
      <c r="K831" s="15"/>
      <c r="L831" s="103" t="str">
        <f t="shared" si="1"/>
        <v>B-250GS-W15YSB-250 ml Githunguri Sleeved Yuppi Stawberry</v>
      </c>
      <c r="M831" s="103">
        <f t="shared" si="2"/>
        <v>0</v>
      </c>
      <c r="N831" s="102" t="str">
        <f t="shared" si="3"/>
        <v>wk </v>
      </c>
    </row>
    <row r="832" ht="12.75" customHeight="1">
      <c r="A832" s="15" t="s">
        <v>4407</v>
      </c>
      <c r="B832" s="15" t="s">
        <v>3123</v>
      </c>
      <c r="C832" s="15" t="s">
        <v>4321</v>
      </c>
      <c r="D832" s="15" t="s">
        <v>3641</v>
      </c>
      <c r="E832" s="15" t="s">
        <v>6640</v>
      </c>
      <c r="F832" s="15" t="s">
        <v>6606</v>
      </c>
      <c r="G832" s="15" t="s">
        <v>6624</v>
      </c>
      <c r="H832" s="15" t="s">
        <v>6625</v>
      </c>
      <c r="I832" s="15" t="s">
        <v>4327</v>
      </c>
      <c r="J832" s="15" t="s">
        <v>4359</v>
      </c>
      <c r="K832" s="15"/>
      <c r="L832" s="103" t="str">
        <f t="shared" si="1"/>
        <v>B-250GS-W15YSB-250 ml Githunguri Sleeved Yuppi Stawberry</v>
      </c>
      <c r="M832" s="103">
        <f t="shared" si="2"/>
        <v>5000</v>
      </c>
      <c r="N832" s="102" t="str">
        <f t="shared" si="3"/>
        <v>wk </v>
      </c>
    </row>
    <row r="833" ht="12.75" customHeight="1">
      <c r="A833" s="15" t="s">
        <v>4423</v>
      </c>
      <c r="B833" s="15" t="s">
        <v>3123</v>
      </c>
      <c r="C833" s="15" t="s">
        <v>4321</v>
      </c>
      <c r="D833" s="15" t="s">
        <v>5913</v>
      </c>
      <c r="E833" s="15" t="s">
        <v>6641</v>
      </c>
      <c r="F833" s="15" t="s">
        <v>6606</v>
      </c>
      <c r="G833" s="15" t="s">
        <v>6642</v>
      </c>
      <c r="H833" s="15" t="s">
        <v>6643</v>
      </c>
      <c r="I833" s="15" t="s">
        <v>4327</v>
      </c>
      <c r="J833" s="15" t="s">
        <v>4359</v>
      </c>
      <c r="K833" s="15"/>
      <c r="L833" s="103" t="str">
        <f t="shared" si="1"/>
        <v>B-250GS-W15YSB-250 ml Githunguri Sleeved Yuppi Stawberry</v>
      </c>
      <c r="M833" s="103">
        <f t="shared" si="2"/>
        <v>5250</v>
      </c>
      <c r="N833" s="102" t="str">
        <f t="shared" si="3"/>
        <v>wk 40</v>
      </c>
    </row>
    <row r="834" ht="12.75" customHeight="1">
      <c r="A834" s="15" t="s">
        <v>5072</v>
      </c>
      <c r="B834" s="15" t="s">
        <v>3123</v>
      </c>
      <c r="C834" s="15" t="s">
        <v>4321</v>
      </c>
      <c r="D834" s="15" t="s">
        <v>3325</v>
      </c>
      <c r="E834" s="15" t="s">
        <v>6644</v>
      </c>
      <c r="F834" s="15" t="s">
        <v>6606</v>
      </c>
      <c r="G834" s="15" t="s">
        <v>6614</v>
      </c>
      <c r="H834" s="15" t="s">
        <v>6615</v>
      </c>
      <c r="I834" s="15" t="s">
        <v>4327</v>
      </c>
      <c r="J834" s="15" t="s">
        <v>4359</v>
      </c>
      <c r="K834" s="15"/>
      <c r="L834" s="103" t="str">
        <f t="shared" si="1"/>
        <v>B-250GS-W15YSB-250 ml Githunguri Sleeved Yuppi Stawberry</v>
      </c>
      <c r="M834" s="103">
        <f t="shared" si="2"/>
        <v>8000</v>
      </c>
      <c r="N834" s="102" t="str">
        <f t="shared" si="3"/>
        <v>wk 49</v>
      </c>
    </row>
    <row r="835" ht="12.75" customHeight="1">
      <c r="A835" s="15" t="s">
        <v>4329</v>
      </c>
      <c r="B835" s="15" t="s">
        <v>3123</v>
      </c>
      <c r="C835" s="15" t="s">
        <v>4321</v>
      </c>
      <c r="D835" s="15" t="s">
        <v>5913</v>
      </c>
      <c r="E835" s="15" t="s">
        <v>6645</v>
      </c>
      <c r="F835" s="15" t="s">
        <v>6606</v>
      </c>
      <c r="G835" s="15" t="s">
        <v>6642</v>
      </c>
      <c r="H835" s="15" t="s">
        <v>6643</v>
      </c>
      <c r="I835" s="15" t="s">
        <v>4327</v>
      </c>
      <c r="J835" s="15" t="s">
        <v>4359</v>
      </c>
      <c r="K835" s="15"/>
      <c r="L835" s="103" t="str">
        <f t="shared" si="1"/>
        <v>B-250GS-W15YSB-250 ml Githunguri Sleeved Yuppi Stawberry</v>
      </c>
      <c r="M835" s="103">
        <f t="shared" si="2"/>
        <v>5250</v>
      </c>
      <c r="N835" s="102" t="str">
        <f t="shared" si="3"/>
        <v>wk </v>
      </c>
    </row>
    <row r="836" ht="12.75" customHeight="1">
      <c r="A836" s="15" t="s">
        <v>4433</v>
      </c>
      <c r="B836" s="15" t="s">
        <v>3123</v>
      </c>
      <c r="C836" s="15" t="s">
        <v>4321</v>
      </c>
      <c r="D836" s="15" t="s">
        <v>3277</v>
      </c>
      <c r="E836" s="15" t="s">
        <v>6646</v>
      </c>
      <c r="F836" s="15" t="s">
        <v>6606</v>
      </c>
      <c r="G836" s="15" t="s">
        <v>6637</v>
      </c>
      <c r="H836" s="15" t="s">
        <v>6638</v>
      </c>
      <c r="I836" s="15" t="s">
        <v>4327</v>
      </c>
      <c r="J836" s="15" t="s">
        <v>4359</v>
      </c>
      <c r="K836" s="15"/>
      <c r="L836" s="103" t="str">
        <f t="shared" si="1"/>
        <v>B-250GS-W15YSB-250 ml Githunguri Sleeved Yuppi Stawberry</v>
      </c>
      <c r="M836" s="103">
        <f t="shared" si="2"/>
        <v>250</v>
      </c>
      <c r="N836" s="102" t="str">
        <f t="shared" si="3"/>
        <v>wk </v>
      </c>
    </row>
    <row r="837" ht="12.75" customHeight="1">
      <c r="A837" s="15" t="s">
        <v>4441</v>
      </c>
      <c r="B837" s="15" t="s">
        <v>3123</v>
      </c>
      <c r="C837" s="15" t="s">
        <v>4321</v>
      </c>
      <c r="D837" s="15" t="s">
        <v>6557</v>
      </c>
      <c r="E837" s="15" t="s">
        <v>6647</v>
      </c>
      <c r="F837" s="15" t="s">
        <v>6606</v>
      </c>
      <c r="G837" s="15" t="s">
        <v>6620</v>
      </c>
      <c r="H837" s="15" t="s">
        <v>6621</v>
      </c>
      <c r="I837" s="15" t="s">
        <v>4327</v>
      </c>
      <c r="J837" s="15" t="s">
        <v>4359</v>
      </c>
      <c r="K837" s="15"/>
      <c r="L837" s="103" t="str">
        <f t="shared" si="1"/>
        <v>B-250GS-W15YSB-250 ml Githunguri Sleeved Yuppi Stawberry</v>
      </c>
      <c r="M837" s="103">
        <f t="shared" si="2"/>
        <v>3500</v>
      </c>
      <c r="N837" s="102" t="str">
        <f t="shared" si="3"/>
        <v>wk </v>
      </c>
    </row>
    <row r="838" ht="12.75" customHeight="1">
      <c r="A838" s="15" t="s">
        <v>4482</v>
      </c>
      <c r="B838" s="15" t="s">
        <v>3123</v>
      </c>
      <c r="C838" s="15" t="s">
        <v>4321</v>
      </c>
      <c r="D838" s="15" t="s">
        <v>3982</v>
      </c>
      <c r="E838" s="15" t="s">
        <v>6648</v>
      </c>
      <c r="F838" s="15" t="s">
        <v>6606</v>
      </c>
      <c r="G838" s="15" t="s">
        <v>6649</v>
      </c>
      <c r="H838" s="15" t="s">
        <v>6650</v>
      </c>
      <c r="I838" s="15" t="s">
        <v>4327</v>
      </c>
      <c r="J838" s="15" t="s">
        <v>4359</v>
      </c>
      <c r="K838" s="15"/>
      <c r="L838" s="103" t="str">
        <f t="shared" si="1"/>
        <v>B-250GS-W15YSB-250 ml Githunguri Sleeved Yuppi Stawberry</v>
      </c>
      <c r="M838" s="103">
        <f t="shared" si="2"/>
        <v>1750</v>
      </c>
      <c r="N838" s="102" t="str">
        <f t="shared" si="3"/>
        <v>wk 49</v>
      </c>
    </row>
    <row r="839" ht="12.75" customHeight="1">
      <c r="A839" s="15" t="s">
        <v>6651</v>
      </c>
      <c r="B839" s="15" t="s">
        <v>2942</v>
      </c>
      <c r="C839" s="15" t="s">
        <v>3146</v>
      </c>
      <c r="D839" s="15" t="s">
        <v>3145</v>
      </c>
      <c r="E839" s="15"/>
      <c r="F839" s="15" t="s">
        <v>4308</v>
      </c>
      <c r="G839" s="15" t="s">
        <v>4352</v>
      </c>
      <c r="H839" s="15" t="s">
        <v>3149</v>
      </c>
      <c r="I839" s="15" t="s">
        <v>3177</v>
      </c>
      <c r="J839" s="15"/>
      <c r="K839" s="15"/>
      <c r="L839" s="103" t="str">
        <f t="shared" si="1"/>
        <v>B-250MS-W16MA-250 ml White Sleeved Mango Molito Bottle</v>
      </c>
      <c r="M839" s="103">
        <f t="shared" si="2"/>
        <v>0</v>
      </c>
      <c r="N839" s="102" t="str">
        <f t="shared" si="3"/>
        <v>wk </v>
      </c>
    </row>
    <row r="840" ht="12.75" customHeight="1">
      <c r="A840" s="15" t="s">
        <v>4383</v>
      </c>
      <c r="B840" s="15" t="s">
        <v>3123</v>
      </c>
      <c r="C840" s="15" t="s">
        <v>4321</v>
      </c>
      <c r="D840" s="15" t="s">
        <v>3277</v>
      </c>
      <c r="E840" s="15" t="s">
        <v>6652</v>
      </c>
      <c r="F840" s="15" t="s">
        <v>6653</v>
      </c>
      <c r="G840" s="15" t="s">
        <v>6654</v>
      </c>
      <c r="H840" s="15" t="s">
        <v>6655</v>
      </c>
      <c r="I840" s="15" t="s">
        <v>4327</v>
      </c>
      <c r="J840" s="15" t="s">
        <v>5653</v>
      </c>
      <c r="K840" s="15"/>
      <c r="L840" s="103" t="str">
        <f t="shared" si="1"/>
        <v>B-250MS-W16MA-250 ml White Sleeved Mango Molito Bottle</v>
      </c>
      <c r="M840" s="103">
        <f t="shared" si="2"/>
        <v>250</v>
      </c>
      <c r="N840" s="102" t="str">
        <f t="shared" si="3"/>
        <v>wk </v>
      </c>
    </row>
    <row r="841" ht="12.75" customHeight="1">
      <c r="A841" s="15" t="s">
        <v>6656</v>
      </c>
      <c r="B841" s="15" t="s">
        <v>2942</v>
      </c>
      <c r="C841" s="15" t="s">
        <v>3146</v>
      </c>
      <c r="D841" s="15" t="s">
        <v>3145</v>
      </c>
      <c r="E841" s="15"/>
      <c r="F841" s="15" t="s">
        <v>4308</v>
      </c>
      <c r="G841" s="15" t="s">
        <v>4352</v>
      </c>
      <c r="H841" s="15" t="s">
        <v>3149</v>
      </c>
      <c r="I841" s="15" t="s">
        <v>3177</v>
      </c>
      <c r="J841" s="15"/>
      <c r="K841" s="15"/>
      <c r="L841" s="103" t="str">
        <f t="shared" si="1"/>
        <v>B-250MS-W16PE-250 ml White Sleeved Molito Peach Bottle</v>
      </c>
      <c r="M841" s="103">
        <f t="shared" si="2"/>
        <v>0</v>
      </c>
      <c r="N841" s="102" t="str">
        <f t="shared" si="3"/>
        <v>wk </v>
      </c>
    </row>
    <row r="842" ht="12.75" customHeight="1">
      <c r="A842" s="15" t="s">
        <v>4592</v>
      </c>
      <c r="B842" s="15" t="s">
        <v>3123</v>
      </c>
      <c r="C842" s="15" t="s">
        <v>4321</v>
      </c>
      <c r="D842" s="15" t="s">
        <v>6657</v>
      </c>
      <c r="E842" s="15" t="s">
        <v>6658</v>
      </c>
      <c r="F842" s="15" t="s">
        <v>6653</v>
      </c>
      <c r="G842" s="15" t="s">
        <v>6659</v>
      </c>
      <c r="H842" s="15" t="s">
        <v>6660</v>
      </c>
      <c r="I842" s="15" t="s">
        <v>4327</v>
      </c>
      <c r="J842" s="15" t="s">
        <v>4328</v>
      </c>
      <c r="K842" s="15"/>
      <c r="L842" s="103" t="str">
        <f t="shared" si="1"/>
        <v>B-250MS-W16PE-250 ml White Sleeved Molito Peach Bottle</v>
      </c>
      <c r="M842" s="103">
        <f t="shared" si="2"/>
        <v>820</v>
      </c>
      <c r="N842" s="102" t="str">
        <f t="shared" si="3"/>
        <v>wk </v>
      </c>
    </row>
    <row r="843" ht="12.75" customHeight="1">
      <c r="A843" s="15" t="s">
        <v>6661</v>
      </c>
      <c r="B843" s="15" t="s">
        <v>2942</v>
      </c>
      <c r="C843" s="15" t="s">
        <v>3146</v>
      </c>
      <c r="D843" s="15" t="s">
        <v>3145</v>
      </c>
      <c r="E843" s="15"/>
      <c r="F843" s="15" t="s">
        <v>4308</v>
      </c>
      <c r="G843" s="15" t="s">
        <v>4352</v>
      </c>
      <c r="H843" s="15" t="s">
        <v>3149</v>
      </c>
      <c r="I843" s="15" t="s">
        <v>3177</v>
      </c>
      <c r="J843" s="15"/>
      <c r="K843" s="15"/>
      <c r="L843" s="103" t="str">
        <f t="shared" si="1"/>
        <v>B-250MS-W16SB-250 ml White Sleeved Strawberry Molito Bottle</v>
      </c>
      <c r="M843" s="103">
        <f t="shared" si="2"/>
        <v>0</v>
      </c>
      <c r="N843" s="102" t="str">
        <f t="shared" si="3"/>
        <v>wk </v>
      </c>
    </row>
    <row r="844" ht="12.75" customHeight="1">
      <c r="A844" s="15" t="s">
        <v>4383</v>
      </c>
      <c r="B844" s="15" t="s">
        <v>3123</v>
      </c>
      <c r="C844" s="15" t="s">
        <v>4321</v>
      </c>
      <c r="D844" s="15" t="s">
        <v>4453</v>
      </c>
      <c r="E844" s="15" t="s">
        <v>6652</v>
      </c>
      <c r="F844" s="15" t="s">
        <v>6653</v>
      </c>
      <c r="G844" s="15" t="s">
        <v>6662</v>
      </c>
      <c r="H844" s="15" t="s">
        <v>6663</v>
      </c>
      <c r="I844" s="15" t="s">
        <v>4327</v>
      </c>
      <c r="J844" s="15" t="s">
        <v>5653</v>
      </c>
      <c r="K844" s="15"/>
      <c r="L844" s="103" t="str">
        <f t="shared" si="1"/>
        <v>B-250MS-W16SB-250 ml White Sleeved Strawberry Molito Bottle</v>
      </c>
      <c r="M844" s="103">
        <f t="shared" si="2"/>
        <v>1500</v>
      </c>
      <c r="N844" s="102" t="str">
        <f t="shared" si="3"/>
        <v>wk </v>
      </c>
    </row>
    <row r="845" ht="12.75" customHeight="1">
      <c r="A845" s="15" t="s">
        <v>5072</v>
      </c>
      <c r="B845" s="15" t="s">
        <v>3123</v>
      </c>
      <c r="C845" s="15" t="s">
        <v>4321</v>
      </c>
      <c r="D845" s="15" t="s">
        <v>3282</v>
      </c>
      <c r="E845" s="15" t="s">
        <v>6664</v>
      </c>
      <c r="F845" s="15" t="s">
        <v>6653</v>
      </c>
      <c r="G845" s="15" t="s">
        <v>6665</v>
      </c>
      <c r="H845" s="15" t="s">
        <v>6666</v>
      </c>
      <c r="I845" s="15" t="s">
        <v>4327</v>
      </c>
      <c r="J845" s="15" t="s">
        <v>4328</v>
      </c>
      <c r="K845" s="15"/>
      <c r="L845" s="103" t="str">
        <f t="shared" si="1"/>
        <v>B-250MS-W16SB-250 ml White Sleeved Strawberry Molito Bottle</v>
      </c>
      <c r="M845" s="103">
        <f t="shared" si="2"/>
        <v>1000</v>
      </c>
      <c r="N845" s="102" t="str">
        <f t="shared" si="3"/>
        <v>wk 49</v>
      </c>
    </row>
    <row r="846" ht="12.75" customHeight="1">
      <c r="A846" s="15" t="s">
        <v>6667</v>
      </c>
      <c r="B846" s="15" t="s">
        <v>2942</v>
      </c>
      <c r="C846" s="15" t="s">
        <v>3146</v>
      </c>
      <c r="D846" s="15" t="s">
        <v>3145</v>
      </c>
      <c r="E846" s="15"/>
      <c r="F846" s="15" t="s">
        <v>4308</v>
      </c>
      <c r="G846" s="15" t="s">
        <v>4352</v>
      </c>
      <c r="H846" s="15" t="s">
        <v>3149</v>
      </c>
      <c r="I846" s="15" t="s">
        <v>3177</v>
      </c>
      <c r="J846" s="15"/>
      <c r="K846" s="15"/>
      <c r="L846" s="103" t="str">
        <f t="shared" si="1"/>
        <v>B-250MS-W16VA-250 ml White Sleeved Vanila Molito Bottle</v>
      </c>
      <c r="M846" s="103">
        <f t="shared" si="2"/>
        <v>0</v>
      </c>
      <c r="N846" s="102" t="str">
        <f t="shared" si="3"/>
        <v>wk </v>
      </c>
    </row>
    <row r="847" ht="12.75" customHeight="1">
      <c r="A847" s="15" t="s">
        <v>4383</v>
      </c>
      <c r="B847" s="15" t="s">
        <v>3123</v>
      </c>
      <c r="C847" s="15" t="s">
        <v>4321</v>
      </c>
      <c r="D847" s="15" t="s">
        <v>4453</v>
      </c>
      <c r="E847" s="15" t="s">
        <v>6652</v>
      </c>
      <c r="F847" s="15" t="s">
        <v>6653</v>
      </c>
      <c r="G847" s="15" t="s">
        <v>6668</v>
      </c>
      <c r="H847" s="15" t="s">
        <v>6663</v>
      </c>
      <c r="I847" s="15" t="s">
        <v>4327</v>
      </c>
      <c r="J847" s="15" t="s">
        <v>5653</v>
      </c>
      <c r="K847" s="15"/>
      <c r="L847" s="103" t="str">
        <f t="shared" si="1"/>
        <v>B-250MS-W16VA-250 ml White Sleeved Vanila Molito Bottle</v>
      </c>
      <c r="M847" s="103">
        <f t="shared" si="2"/>
        <v>1500</v>
      </c>
      <c r="N847" s="102" t="str">
        <f t="shared" si="3"/>
        <v>wk </v>
      </c>
    </row>
    <row r="848" ht="12.75" customHeight="1">
      <c r="A848" s="15" t="s">
        <v>5072</v>
      </c>
      <c r="B848" s="15" t="s">
        <v>3123</v>
      </c>
      <c r="C848" s="15" t="s">
        <v>4321</v>
      </c>
      <c r="D848" s="15" t="s">
        <v>6669</v>
      </c>
      <c r="E848" s="15" t="s">
        <v>6664</v>
      </c>
      <c r="F848" s="15" t="s">
        <v>6653</v>
      </c>
      <c r="G848" s="15" t="s">
        <v>6670</v>
      </c>
      <c r="H848" s="15" t="s">
        <v>6671</v>
      </c>
      <c r="I848" s="15" t="s">
        <v>4327</v>
      </c>
      <c r="J848" s="15" t="s">
        <v>4328</v>
      </c>
      <c r="K848" s="15"/>
      <c r="L848" s="103" t="str">
        <f t="shared" si="1"/>
        <v>B-250MS-W16VA-250 ml White Sleeved Vanila Molito Bottle</v>
      </c>
      <c r="M848" s="103">
        <f t="shared" si="2"/>
        <v>1250</v>
      </c>
      <c r="N848" s="102" t="str">
        <f t="shared" si="3"/>
        <v>wk 49</v>
      </c>
    </row>
    <row r="849" ht="12.75" customHeight="1">
      <c r="A849" s="15" t="s">
        <v>6672</v>
      </c>
      <c r="B849" s="15" t="s">
        <v>2849</v>
      </c>
      <c r="C849" s="15" t="s">
        <v>3146</v>
      </c>
      <c r="D849" s="15" t="s">
        <v>3145</v>
      </c>
      <c r="E849" s="15"/>
      <c r="F849" s="15" t="s">
        <v>4308</v>
      </c>
      <c r="G849" s="15" t="s">
        <v>4352</v>
      </c>
      <c r="H849" s="15" t="s">
        <v>3149</v>
      </c>
      <c r="I849" s="15" t="s">
        <v>3156</v>
      </c>
      <c r="J849" s="15"/>
      <c r="K849" s="15"/>
      <c r="L849" s="103" t="str">
        <f t="shared" si="1"/>
        <v>B-250SRV-PW21-250 ml Servechem Pearly White Lotion Bottle</v>
      </c>
      <c r="M849" s="103">
        <f t="shared" si="2"/>
        <v>0</v>
      </c>
      <c r="N849" s="102" t="str">
        <f t="shared" si="3"/>
        <v>wk </v>
      </c>
    </row>
    <row r="850" ht="12.75" customHeight="1">
      <c r="A850" s="15" t="s">
        <v>4418</v>
      </c>
      <c r="B850" s="15" t="s">
        <v>3123</v>
      </c>
      <c r="C850" s="15" t="s">
        <v>4321</v>
      </c>
      <c r="D850" s="15" t="s">
        <v>4448</v>
      </c>
      <c r="E850" s="15" t="s">
        <v>6673</v>
      </c>
      <c r="F850" s="15" t="s">
        <v>5620</v>
      </c>
      <c r="G850" s="15" t="s">
        <v>6674</v>
      </c>
      <c r="H850" s="15" t="s">
        <v>6675</v>
      </c>
      <c r="I850" s="15" t="s">
        <v>4327</v>
      </c>
      <c r="J850" s="15" t="s">
        <v>5653</v>
      </c>
      <c r="K850" s="15"/>
      <c r="L850" s="103" t="str">
        <f t="shared" si="1"/>
        <v>B-250SRV-PW21-250 ml Servechem Pearly White Lotion Bottle</v>
      </c>
      <c r="M850" s="103">
        <f t="shared" si="2"/>
        <v>900</v>
      </c>
      <c r="N850" s="102" t="str">
        <f t="shared" si="3"/>
        <v>wk 36</v>
      </c>
    </row>
    <row r="851" ht="12.75" customHeight="1">
      <c r="A851" s="15" t="s">
        <v>4418</v>
      </c>
      <c r="B851" s="15" t="s">
        <v>3123</v>
      </c>
      <c r="C851" s="15" t="s">
        <v>4321</v>
      </c>
      <c r="D851" s="15" t="s">
        <v>4570</v>
      </c>
      <c r="E851" s="15" t="s">
        <v>6676</v>
      </c>
      <c r="F851" s="15" t="s">
        <v>5620</v>
      </c>
      <c r="G851" s="15" t="s">
        <v>6677</v>
      </c>
      <c r="H851" s="15" t="s">
        <v>6678</v>
      </c>
      <c r="I851" s="15" t="s">
        <v>4327</v>
      </c>
      <c r="J851" s="15" t="s">
        <v>5653</v>
      </c>
      <c r="K851" s="15"/>
      <c r="L851" s="103" t="str">
        <f t="shared" si="1"/>
        <v>B-250SRV-PW21-250 ml Servechem Pearly White Lotion Bottle</v>
      </c>
      <c r="M851" s="103">
        <f t="shared" si="2"/>
        <v>8400</v>
      </c>
      <c r="N851" s="102" t="str">
        <f t="shared" si="3"/>
        <v>wk 36</v>
      </c>
    </row>
    <row r="852" ht="12.75" customHeight="1">
      <c r="A852" s="15" t="s">
        <v>4423</v>
      </c>
      <c r="B852" s="15" t="s">
        <v>3123</v>
      </c>
      <c r="C852" s="15" t="s">
        <v>4321</v>
      </c>
      <c r="D852" s="15" t="s">
        <v>4453</v>
      </c>
      <c r="E852" s="15" t="s">
        <v>6679</v>
      </c>
      <c r="F852" s="15" t="s">
        <v>5620</v>
      </c>
      <c r="G852" s="15" t="s">
        <v>6680</v>
      </c>
      <c r="H852" s="15" t="s">
        <v>6681</v>
      </c>
      <c r="I852" s="15" t="s">
        <v>4327</v>
      </c>
      <c r="J852" s="15" t="s">
        <v>4345</v>
      </c>
      <c r="K852" s="15"/>
      <c r="L852" s="103" t="str">
        <f t="shared" si="1"/>
        <v>B-250SRV-PW21-250 ml Servechem Pearly White Lotion Bottle</v>
      </c>
      <c r="M852" s="103">
        <f t="shared" si="2"/>
        <v>1500</v>
      </c>
      <c r="N852" s="102" t="str">
        <f t="shared" si="3"/>
        <v>wk 40</v>
      </c>
    </row>
    <row r="853" ht="12.75" customHeight="1">
      <c r="A853" s="15" t="s">
        <v>4467</v>
      </c>
      <c r="B853" s="15" t="s">
        <v>3123</v>
      </c>
      <c r="C853" s="15" t="s">
        <v>4321</v>
      </c>
      <c r="D853" s="15" t="s">
        <v>4124</v>
      </c>
      <c r="E853" s="15" t="s">
        <v>6682</v>
      </c>
      <c r="F853" s="15" t="s">
        <v>5620</v>
      </c>
      <c r="G853" s="15" t="s">
        <v>6683</v>
      </c>
      <c r="H853" s="15" t="s">
        <v>6684</v>
      </c>
      <c r="I853" s="15" t="s">
        <v>4327</v>
      </c>
      <c r="J853" s="15" t="s">
        <v>4345</v>
      </c>
      <c r="K853" s="15"/>
      <c r="L853" s="103" t="str">
        <f t="shared" si="1"/>
        <v>B-250SRV-PW21-250 ml Servechem Pearly White Lotion Bottle</v>
      </c>
      <c r="M853" s="103">
        <f t="shared" si="2"/>
        <v>3000</v>
      </c>
      <c r="N853" s="102" t="str">
        <f t="shared" si="3"/>
        <v>wk 31</v>
      </c>
    </row>
    <row r="854" ht="12.75" customHeight="1">
      <c r="A854" s="15" t="s">
        <v>4477</v>
      </c>
      <c r="B854" s="15" t="s">
        <v>3123</v>
      </c>
      <c r="C854" s="15" t="s">
        <v>4321</v>
      </c>
      <c r="D854" s="15" t="s">
        <v>3958</v>
      </c>
      <c r="E854" s="15" t="s">
        <v>6685</v>
      </c>
      <c r="F854" s="15" t="s">
        <v>5620</v>
      </c>
      <c r="G854" s="15" t="s">
        <v>6686</v>
      </c>
      <c r="H854" s="15" t="s">
        <v>6687</v>
      </c>
      <c r="I854" s="15" t="s">
        <v>4327</v>
      </c>
      <c r="J854" s="15" t="s">
        <v>4345</v>
      </c>
      <c r="K854" s="15"/>
      <c r="L854" s="103" t="str">
        <f t="shared" si="1"/>
        <v>B-250SRV-PW21-250 ml Servechem Pearly White Lotion Bottle</v>
      </c>
      <c r="M854" s="103">
        <f t="shared" si="2"/>
        <v>2400</v>
      </c>
      <c r="N854" s="102" t="str">
        <f t="shared" si="3"/>
        <v>wk 40</v>
      </c>
    </row>
    <row r="855" ht="12.75" customHeight="1">
      <c r="A855" s="15" t="s">
        <v>4534</v>
      </c>
      <c r="B855" s="15" t="s">
        <v>3123</v>
      </c>
      <c r="C855" s="15" t="s">
        <v>4321</v>
      </c>
      <c r="D855" s="15" t="s">
        <v>3767</v>
      </c>
      <c r="E855" s="15" t="s">
        <v>6688</v>
      </c>
      <c r="F855" s="15" t="s">
        <v>5620</v>
      </c>
      <c r="G855" s="15" t="s">
        <v>6689</v>
      </c>
      <c r="H855" s="15" t="s">
        <v>6690</v>
      </c>
      <c r="I855" s="15" t="s">
        <v>4327</v>
      </c>
      <c r="J855" s="15" t="s">
        <v>4345</v>
      </c>
      <c r="K855" s="15"/>
      <c r="L855" s="103" t="str">
        <f t="shared" si="1"/>
        <v>B-250SRV-PW21-250 ml Servechem Pearly White Lotion Bottle</v>
      </c>
      <c r="M855" s="103">
        <f t="shared" si="2"/>
        <v>4500</v>
      </c>
      <c r="N855" s="102" t="str">
        <f t="shared" si="3"/>
        <v>wk 14</v>
      </c>
    </row>
    <row r="856" ht="12.75" customHeight="1">
      <c r="A856" s="15" t="s">
        <v>4612</v>
      </c>
      <c r="B856" s="15" t="s">
        <v>3123</v>
      </c>
      <c r="C856" s="15" t="s">
        <v>4321</v>
      </c>
      <c r="D856" s="15" t="s">
        <v>3247</v>
      </c>
      <c r="E856" s="15" t="s">
        <v>6691</v>
      </c>
      <c r="F856" s="15" t="s">
        <v>5620</v>
      </c>
      <c r="G856" s="15" t="s">
        <v>6692</v>
      </c>
      <c r="H856" s="15" t="s">
        <v>6693</v>
      </c>
      <c r="I856" s="15" t="s">
        <v>4327</v>
      </c>
      <c r="J856" s="15" t="s">
        <v>4359</v>
      </c>
      <c r="K856" s="15"/>
      <c r="L856" s="103" t="str">
        <f t="shared" si="1"/>
        <v>B-250SRV-PW21-250 ml Servechem Pearly White Lotion Bottle</v>
      </c>
      <c r="M856" s="103">
        <f t="shared" si="2"/>
        <v>2100</v>
      </c>
      <c r="N856" s="102" t="str">
        <f t="shared" si="3"/>
        <v>wk 10</v>
      </c>
    </row>
    <row r="857" ht="12.75" customHeight="1">
      <c r="A857" s="15" t="s">
        <v>4616</v>
      </c>
      <c r="B857" s="15" t="s">
        <v>3123</v>
      </c>
      <c r="C857" s="15" t="s">
        <v>4321</v>
      </c>
      <c r="D857" s="15" t="s">
        <v>5971</v>
      </c>
      <c r="E857" s="15" t="s">
        <v>6694</v>
      </c>
      <c r="F857" s="15" t="s">
        <v>5620</v>
      </c>
      <c r="G857" s="15" t="s">
        <v>6695</v>
      </c>
      <c r="H857" s="15" t="s">
        <v>6696</v>
      </c>
      <c r="I857" s="15" t="s">
        <v>4327</v>
      </c>
      <c r="J857" s="15" t="s">
        <v>4345</v>
      </c>
      <c r="K857" s="15"/>
      <c r="L857" s="103" t="str">
        <f t="shared" si="1"/>
        <v>B-250SRV-PW21-250 ml Servechem Pearly White Lotion Bottle</v>
      </c>
      <c r="M857" s="103">
        <f t="shared" si="2"/>
        <v>2900</v>
      </c>
      <c r="N857" s="102" t="str">
        <f t="shared" si="3"/>
        <v>wk 14</v>
      </c>
    </row>
    <row r="858" ht="12.75" customHeight="1">
      <c r="A858" s="15" t="s">
        <v>4659</v>
      </c>
      <c r="B858" s="15" t="s">
        <v>3123</v>
      </c>
      <c r="C858" s="15" t="s">
        <v>4321</v>
      </c>
      <c r="D858" s="15" t="s">
        <v>6464</v>
      </c>
      <c r="E858" s="15" t="s">
        <v>6697</v>
      </c>
      <c r="F858" s="15" t="s">
        <v>5620</v>
      </c>
      <c r="G858" s="15" t="s">
        <v>6698</v>
      </c>
      <c r="H858" s="15" t="s">
        <v>6699</v>
      </c>
      <c r="I858" s="15" t="s">
        <v>4327</v>
      </c>
      <c r="J858" s="15" t="s">
        <v>4345</v>
      </c>
      <c r="K858" s="15"/>
      <c r="L858" s="103" t="str">
        <f t="shared" si="1"/>
        <v>B-250SRV-PW21-250 ml Servechem Pearly White Lotion Bottle</v>
      </c>
      <c r="M858" s="103">
        <f t="shared" si="2"/>
        <v>8700</v>
      </c>
      <c r="N858" s="102" t="str">
        <f t="shared" si="3"/>
        <v>wk </v>
      </c>
    </row>
    <row r="859" ht="12.75" customHeight="1">
      <c r="A859" s="15" t="s">
        <v>4739</v>
      </c>
      <c r="B859" s="15" t="s">
        <v>3123</v>
      </c>
      <c r="C859" s="15" t="s">
        <v>4321</v>
      </c>
      <c r="D859" s="15" t="s">
        <v>3616</v>
      </c>
      <c r="E859" s="15" t="s">
        <v>6700</v>
      </c>
      <c r="F859" s="15" t="s">
        <v>5620</v>
      </c>
      <c r="G859" s="15" t="s">
        <v>6701</v>
      </c>
      <c r="H859" s="15" t="s">
        <v>6702</v>
      </c>
      <c r="I859" s="15" t="s">
        <v>4327</v>
      </c>
      <c r="J859" s="15" t="s">
        <v>4345</v>
      </c>
      <c r="K859" s="15"/>
      <c r="L859" s="103" t="str">
        <f t="shared" si="1"/>
        <v>B-250SRV-PW21-250 ml Servechem Pearly White Lotion Bottle</v>
      </c>
      <c r="M859" s="103">
        <f t="shared" si="2"/>
        <v>3300</v>
      </c>
      <c r="N859" s="102" t="str">
        <f t="shared" si="3"/>
        <v>wk </v>
      </c>
    </row>
    <row r="860" ht="12.75" customHeight="1">
      <c r="A860" s="15" t="s">
        <v>4758</v>
      </c>
      <c r="B860" s="15" t="s">
        <v>3123</v>
      </c>
      <c r="C860" s="15" t="s">
        <v>4321</v>
      </c>
      <c r="D860" s="15" t="s">
        <v>6703</v>
      </c>
      <c r="E860" s="15" t="s">
        <v>6704</v>
      </c>
      <c r="F860" s="15" t="s">
        <v>5620</v>
      </c>
      <c r="G860" s="15" t="s">
        <v>6705</v>
      </c>
      <c r="H860" s="15" t="s">
        <v>6706</v>
      </c>
      <c r="I860" s="15" t="s">
        <v>4327</v>
      </c>
      <c r="J860" s="15" t="s">
        <v>4345</v>
      </c>
      <c r="K860" s="15"/>
      <c r="L860" s="103" t="str">
        <f t="shared" si="1"/>
        <v>B-250SRV-PW21-250 ml Servechem Pearly White Lotion Bottle</v>
      </c>
      <c r="M860" s="103">
        <f t="shared" si="2"/>
        <v>1700</v>
      </c>
      <c r="N860" s="102" t="str">
        <f t="shared" si="3"/>
        <v>wk 10</v>
      </c>
    </row>
    <row r="861" ht="12.75" customHeight="1">
      <c r="A861" s="15" t="s">
        <v>4758</v>
      </c>
      <c r="B861" s="15" t="s">
        <v>3123</v>
      </c>
      <c r="C861" s="15" t="s">
        <v>4321</v>
      </c>
      <c r="D861" s="15" t="s">
        <v>4453</v>
      </c>
      <c r="E861" s="15" t="s">
        <v>6707</v>
      </c>
      <c r="F861" s="15" t="s">
        <v>5620</v>
      </c>
      <c r="G861" s="15" t="s">
        <v>6680</v>
      </c>
      <c r="H861" s="15" t="s">
        <v>6708</v>
      </c>
      <c r="I861" s="15" t="s">
        <v>4327</v>
      </c>
      <c r="J861" s="15" t="s">
        <v>4345</v>
      </c>
      <c r="K861" s="15"/>
      <c r="L861" s="103" t="str">
        <f t="shared" si="1"/>
        <v>B-250SRV-PW21-250 ml Servechem Pearly White Lotion Bottle</v>
      </c>
      <c r="M861" s="103">
        <f t="shared" si="2"/>
        <v>1500</v>
      </c>
      <c r="N861" s="102" t="str">
        <f t="shared" si="3"/>
        <v>wk 10</v>
      </c>
    </row>
    <row r="862" ht="12.75" customHeight="1">
      <c r="A862" s="15" t="s">
        <v>4784</v>
      </c>
      <c r="B862" s="15" t="s">
        <v>3123</v>
      </c>
      <c r="C862" s="15" t="s">
        <v>4321</v>
      </c>
      <c r="D862" s="15" t="s">
        <v>6709</v>
      </c>
      <c r="E862" s="15" t="s">
        <v>6710</v>
      </c>
      <c r="F862" s="15" t="s">
        <v>5620</v>
      </c>
      <c r="G862" s="15" t="s">
        <v>6711</v>
      </c>
      <c r="H862" s="15" t="s">
        <v>6712</v>
      </c>
      <c r="I862" s="15" t="s">
        <v>4327</v>
      </c>
      <c r="J862" s="15" t="s">
        <v>4345</v>
      </c>
      <c r="K862" s="15"/>
      <c r="L862" s="103" t="str">
        <f t="shared" si="1"/>
        <v>B-250SRV-PW21-250 ml Servechem Pearly White Lotion Bottle</v>
      </c>
      <c r="M862" s="103">
        <f t="shared" si="2"/>
        <v>1900</v>
      </c>
      <c r="N862" s="102" t="str">
        <f t="shared" si="3"/>
        <v>wk </v>
      </c>
    </row>
    <row r="863" ht="12.75" customHeight="1">
      <c r="A863" s="15" t="s">
        <v>4784</v>
      </c>
      <c r="B863" s="15" t="s">
        <v>3123</v>
      </c>
      <c r="C863" s="15" t="s">
        <v>4965</v>
      </c>
      <c r="D863" s="15" t="s">
        <v>6713</v>
      </c>
      <c r="E863" s="15" t="s">
        <v>6714</v>
      </c>
      <c r="F863" s="15" t="s">
        <v>5620</v>
      </c>
      <c r="G863" s="15" t="s">
        <v>6715</v>
      </c>
      <c r="H863" s="15" t="s">
        <v>6716</v>
      </c>
      <c r="I863" s="15" t="s">
        <v>4327</v>
      </c>
      <c r="J863" s="15" t="s">
        <v>4345</v>
      </c>
      <c r="K863" s="15"/>
      <c r="L863" s="103" t="str">
        <f t="shared" si="1"/>
        <v>B-250SRV-PW21-250 ml Servechem Pearly White Lotion Bottle</v>
      </c>
      <c r="M863" s="103">
        <f t="shared" si="2"/>
        <v>1700</v>
      </c>
      <c r="N863" s="102" t="str">
        <f t="shared" si="3"/>
        <v>wk </v>
      </c>
    </row>
    <row r="864" ht="12.75" customHeight="1">
      <c r="A864" s="15" t="s">
        <v>4784</v>
      </c>
      <c r="B864" s="15" t="s">
        <v>3123</v>
      </c>
      <c r="C864" s="15" t="s">
        <v>4321</v>
      </c>
      <c r="D864" s="15" t="s">
        <v>3213</v>
      </c>
      <c r="E864" s="15" t="s">
        <v>6717</v>
      </c>
      <c r="F864" s="15" t="s">
        <v>5620</v>
      </c>
      <c r="G864" s="15" t="s">
        <v>6718</v>
      </c>
      <c r="H864" s="15" t="s">
        <v>6719</v>
      </c>
      <c r="I864" s="15" t="s">
        <v>4327</v>
      </c>
      <c r="J864" s="15" t="s">
        <v>4345</v>
      </c>
      <c r="K864" s="15"/>
      <c r="L864" s="103" t="str">
        <f t="shared" si="1"/>
        <v>B-250SRV-PW21-250 ml Servechem Pearly White Lotion Bottle</v>
      </c>
      <c r="M864" s="103">
        <f t="shared" si="2"/>
        <v>100</v>
      </c>
      <c r="N864" s="102" t="str">
        <f t="shared" si="3"/>
        <v>wk </v>
      </c>
    </row>
    <row r="865" ht="12.75" customHeight="1">
      <c r="A865" s="15" t="s">
        <v>4784</v>
      </c>
      <c r="B865" s="15" t="s">
        <v>3123</v>
      </c>
      <c r="C865" s="15" t="s">
        <v>4321</v>
      </c>
      <c r="D865" s="15" t="s">
        <v>3213</v>
      </c>
      <c r="E865" s="15" t="s">
        <v>6720</v>
      </c>
      <c r="F865" s="15" t="s">
        <v>5620</v>
      </c>
      <c r="G865" s="15" t="s">
        <v>6718</v>
      </c>
      <c r="H865" s="15" t="s">
        <v>6719</v>
      </c>
      <c r="I865" s="15" t="s">
        <v>4327</v>
      </c>
      <c r="J865" s="15" t="s">
        <v>4345</v>
      </c>
      <c r="K865" s="15"/>
      <c r="L865" s="103" t="str">
        <f t="shared" si="1"/>
        <v>B-250SRV-PW21-250 ml Servechem Pearly White Lotion Bottle</v>
      </c>
      <c r="M865" s="103">
        <f t="shared" si="2"/>
        <v>100</v>
      </c>
      <c r="N865" s="102" t="str">
        <f t="shared" si="3"/>
        <v>wk </v>
      </c>
    </row>
    <row r="866" ht="12.75" customHeight="1">
      <c r="A866" s="15" t="s">
        <v>4802</v>
      </c>
      <c r="B866" s="15" t="s">
        <v>3123</v>
      </c>
      <c r="C866" s="15" t="s">
        <v>4321</v>
      </c>
      <c r="D866" s="15" t="s">
        <v>4401</v>
      </c>
      <c r="E866" s="15" t="s">
        <v>6721</v>
      </c>
      <c r="F866" s="15" t="s">
        <v>5620</v>
      </c>
      <c r="G866" s="15" t="s">
        <v>6722</v>
      </c>
      <c r="H866" s="15" t="s">
        <v>6723</v>
      </c>
      <c r="I866" s="15" t="s">
        <v>4327</v>
      </c>
      <c r="J866" s="15" t="s">
        <v>4345</v>
      </c>
      <c r="K866" s="15"/>
      <c r="L866" s="103" t="str">
        <f t="shared" si="1"/>
        <v>B-250SRV-PW21-250 ml Servechem Pearly White Lotion Bottle</v>
      </c>
      <c r="M866" s="103">
        <f t="shared" si="2"/>
        <v>5100</v>
      </c>
      <c r="N866" s="102" t="str">
        <f t="shared" si="3"/>
        <v>wk </v>
      </c>
    </row>
    <row r="867" ht="12.75" customHeight="1">
      <c r="A867" s="15" t="s">
        <v>6724</v>
      </c>
      <c r="B867" s="15" t="s">
        <v>2849</v>
      </c>
      <c r="C867" s="15" t="s">
        <v>3146</v>
      </c>
      <c r="D867" s="15" t="s">
        <v>3145</v>
      </c>
      <c r="E867" s="15"/>
      <c r="F867" s="15" t="s">
        <v>4308</v>
      </c>
      <c r="G867" s="15" t="s">
        <v>4352</v>
      </c>
      <c r="H867" s="15" t="s">
        <v>3149</v>
      </c>
      <c r="I867" s="15" t="s">
        <v>3177</v>
      </c>
      <c r="J867" s="15"/>
      <c r="K867" s="15"/>
      <c r="L867" s="103" t="str">
        <f t="shared" si="1"/>
        <v>B-25BBYJR-W9-25 gm White Junior Powder Bottle</v>
      </c>
      <c r="M867" s="103">
        <f t="shared" si="2"/>
        <v>0</v>
      </c>
      <c r="N867" s="102" t="str">
        <f t="shared" si="3"/>
        <v>wk </v>
      </c>
    </row>
    <row r="868" ht="12.75" customHeight="1">
      <c r="A868" s="15" t="s">
        <v>4589</v>
      </c>
      <c r="B868" s="15" t="s">
        <v>3128</v>
      </c>
      <c r="C868" s="15" t="s">
        <v>4321</v>
      </c>
      <c r="D868" s="15" t="s">
        <v>6725</v>
      </c>
      <c r="E868" s="15" t="s">
        <v>6726</v>
      </c>
      <c r="F868" s="15" t="s">
        <v>5042</v>
      </c>
      <c r="G868" s="15" t="s">
        <v>6727</v>
      </c>
      <c r="H868" s="15" t="s">
        <v>6728</v>
      </c>
      <c r="I868" s="15" t="s">
        <v>5045</v>
      </c>
      <c r="J868" s="15" t="s">
        <v>4359</v>
      </c>
      <c r="K868" s="15"/>
      <c r="L868" s="103" t="str">
        <f t="shared" si="1"/>
        <v>B-25BBYJR-W9-25 gm White Junior Powder Bottle</v>
      </c>
      <c r="M868" s="103">
        <f t="shared" si="2"/>
        <v>11000</v>
      </c>
      <c r="N868" s="102" t="str">
        <f t="shared" si="3"/>
        <v>wk </v>
      </c>
    </row>
    <row r="869" ht="12.75" customHeight="1">
      <c r="A869" s="15" t="s">
        <v>4675</v>
      </c>
      <c r="B869" s="15" t="s">
        <v>3128</v>
      </c>
      <c r="C869" s="15" t="s">
        <v>4321</v>
      </c>
      <c r="D869" s="15" t="s">
        <v>3884</v>
      </c>
      <c r="E869" s="15" t="s">
        <v>6729</v>
      </c>
      <c r="F869" s="15" t="s">
        <v>5042</v>
      </c>
      <c r="G869" s="15" t="s">
        <v>6730</v>
      </c>
      <c r="H869" s="15" t="s">
        <v>6731</v>
      </c>
      <c r="I869" s="15" t="s">
        <v>5045</v>
      </c>
      <c r="J869" s="15" t="s">
        <v>4359</v>
      </c>
      <c r="K869" s="15"/>
      <c r="L869" s="103" t="str">
        <f t="shared" si="1"/>
        <v>B-25BBYJR-W9-25 gm White Junior Powder Bottle</v>
      </c>
      <c r="M869" s="103">
        <f t="shared" si="2"/>
        <v>9000</v>
      </c>
      <c r="N869" s="102" t="str">
        <f t="shared" si="3"/>
        <v>wk </v>
      </c>
    </row>
    <row r="870" ht="12.75" customHeight="1">
      <c r="A870" s="15" t="s">
        <v>4708</v>
      </c>
      <c r="B870" s="15" t="s">
        <v>3128</v>
      </c>
      <c r="C870" s="15" t="s">
        <v>4321</v>
      </c>
      <c r="D870" s="15" t="s">
        <v>3953</v>
      </c>
      <c r="E870" s="15" t="s">
        <v>6732</v>
      </c>
      <c r="F870" s="15" t="s">
        <v>5042</v>
      </c>
      <c r="G870" s="15" t="s">
        <v>6733</v>
      </c>
      <c r="H870" s="15" t="s">
        <v>6734</v>
      </c>
      <c r="I870" s="15" t="s">
        <v>5045</v>
      </c>
      <c r="J870" s="15" t="s">
        <v>4359</v>
      </c>
      <c r="K870" s="15"/>
      <c r="L870" s="103" t="str">
        <f t="shared" si="1"/>
        <v>B-25BBYJR-W9-25 gm White Junior Powder Bottle</v>
      </c>
      <c r="M870" s="103">
        <f t="shared" si="2"/>
        <v>10000</v>
      </c>
      <c r="N870" s="102" t="str">
        <f t="shared" si="3"/>
        <v>wk 27</v>
      </c>
    </row>
    <row r="871" ht="12.75" customHeight="1">
      <c r="A871" s="15" t="s">
        <v>4840</v>
      </c>
      <c r="B871" s="15" t="s">
        <v>3128</v>
      </c>
      <c r="C871" s="15" t="s">
        <v>4321</v>
      </c>
      <c r="D871" s="15" t="s">
        <v>6735</v>
      </c>
      <c r="E871" s="15" t="s">
        <v>6736</v>
      </c>
      <c r="F871" s="15" t="s">
        <v>5042</v>
      </c>
      <c r="G871" s="15" t="s">
        <v>6737</v>
      </c>
      <c r="H871" s="15" t="s">
        <v>6738</v>
      </c>
      <c r="I871" s="15" t="s">
        <v>5045</v>
      </c>
      <c r="J871" s="15" t="s">
        <v>4359</v>
      </c>
      <c r="K871" s="15"/>
      <c r="L871" s="103" t="str">
        <f t="shared" si="1"/>
        <v>B-25BBYJR-W9-25 gm White Junior Powder Bottle</v>
      </c>
      <c r="M871" s="103">
        <f t="shared" si="2"/>
        <v>25000</v>
      </c>
      <c r="N871" s="102" t="str">
        <f t="shared" si="3"/>
        <v>wk 50</v>
      </c>
    </row>
    <row r="872" ht="12.75" customHeight="1">
      <c r="A872" s="15" t="s">
        <v>4878</v>
      </c>
      <c r="B872" s="15" t="s">
        <v>3128</v>
      </c>
      <c r="C872" s="15" t="s">
        <v>4321</v>
      </c>
      <c r="D872" s="15" t="s">
        <v>6739</v>
      </c>
      <c r="E872" s="15" t="s">
        <v>6740</v>
      </c>
      <c r="F872" s="15" t="s">
        <v>5042</v>
      </c>
      <c r="G872" s="15" t="s">
        <v>6741</v>
      </c>
      <c r="H872" s="15" t="s">
        <v>6742</v>
      </c>
      <c r="I872" s="15" t="s">
        <v>5045</v>
      </c>
      <c r="J872" s="15" t="s">
        <v>4359</v>
      </c>
      <c r="K872" s="15"/>
      <c r="L872" s="103" t="str">
        <f t="shared" si="1"/>
        <v>B-25BBYJR-W9-25 gm White Junior Powder Bottle</v>
      </c>
      <c r="M872" s="103">
        <f t="shared" si="2"/>
        <v>31000</v>
      </c>
      <c r="N872" s="102" t="str">
        <f t="shared" si="3"/>
        <v>wk </v>
      </c>
    </row>
    <row r="873" ht="12.75" customHeight="1">
      <c r="A873" s="15" t="s">
        <v>6743</v>
      </c>
      <c r="B873" s="15" t="s">
        <v>2849</v>
      </c>
      <c r="C873" s="15" t="s">
        <v>3146</v>
      </c>
      <c r="D873" s="15" t="s">
        <v>3145</v>
      </c>
      <c r="E873" s="15"/>
      <c r="F873" s="15" t="s">
        <v>4308</v>
      </c>
      <c r="G873" s="15" t="s">
        <v>4352</v>
      </c>
      <c r="H873" s="15" t="s">
        <v>3149</v>
      </c>
      <c r="I873" s="15" t="s">
        <v>3149</v>
      </c>
      <c r="J873" s="15"/>
      <c r="K873" s="15"/>
      <c r="L873" s="103" t="str">
        <f t="shared" si="1"/>
        <v>B-2GFRY-Y115-2L Golden Fry Yellow Jerrican</v>
      </c>
      <c r="M873" s="103">
        <f t="shared" si="2"/>
        <v>0</v>
      </c>
      <c r="N873" s="102" t="str">
        <f t="shared" si="3"/>
        <v>wk </v>
      </c>
    </row>
    <row r="874" ht="12.75" customHeight="1">
      <c r="A874" s="15" t="s">
        <v>4353</v>
      </c>
      <c r="B874" s="15" t="s">
        <v>3123</v>
      </c>
      <c r="C874" s="15" t="s">
        <v>4321</v>
      </c>
      <c r="D874" s="15" t="s">
        <v>3228</v>
      </c>
      <c r="E874" s="15" t="s">
        <v>6744</v>
      </c>
      <c r="F874" s="15" t="s">
        <v>5627</v>
      </c>
      <c r="G874" s="15" t="s">
        <v>6745</v>
      </c>
      <c r="H874" s="15" t="s">
        <v>6746</v>
      </c>
      <c r="I874" s="15" t="s">
        <v>4327</v>
      </c>
      <c r="J874" s="15" t="s">
        <v>4367</v>
      </c>
      <c r="K874" s="15"/>
      <c r="L874" s="103" t="str">
        <f t="shared" si="1"/>
        <v>B-2GFRY-Y115-2L Golden Fry Yellow Jerrican</v>
      </c>
      <c r="M874" s="103">
        <f t="shared" si="2"/>
        <v>600</v>
      </c>
      <c r="N874" s="102" t="str">
        <f t="shared" si="3"/>
        <v>wk 9</v>
      </c>
    </row>
    <row r="875" ht="12.75" customHeight="1">
      <c r="A875" s="15" t="s">
        <v>4480</v>
      </c>
      <c r="B875" s="15" t="s">
        <v>3123</v>
      </c>
      <c r="C875" s="15" t="s">
        <v>4321</v>
      </c>
      <c r="D875" s="15" t="s">
        <v>6747</v>
      </c>
      <c r="E875" s="15" t="s">
        <v>6748</v>
      </c>
      <c r="F875" s="15" t="s">
        <v>5627</v>
      </c>
      <c r="G875" s="15" t="s">
        <v>6749</v>
      </c>
      <c r="H875" s="15" t="s">
        <v>6750</v>
      </c>
      <c r="I875" s="15" t="s">
        <v>4327</v>
      </c>
      <c r="J875" s="15" t="s">
        <v>4367</v>
      </c>
      <c r="K875" s="15"/>
      <c r="L875" s="103" t="str">
        <f t="shared" si="1"/>
        <v>B-2GFRY-Y115-2L Golden Fry Yellow Jerrican</v>
      </c>
      <c r="M875" s="103">
        <f t="shared" si="2"/>
        <v>7400</v>
      </c>
      <c r="N875" s="102" t="str">
        <f t="shared" si="3"/>
        <v>wk 45</v>
      </c>
    </row>
    <row r="876" ht="12.75" customHeight="1">
      <c r="A876" s="15" t="s">
        <v>6751</v>
      </c>
      <c r="B876" s="15" t="s">
        <v>2849</v>
      </c>
      <c r="C876" s="15" t="s">
        <v>3146</v>
      </c>
      <c r="D876" s="15" t="s">
        <v>3145</v>
      </c>
      <c r="E876" s="15"/>
      <c r="F876" s="15" t="s">
        <v>4308</v>
      </c>
      <c r="G876" s="15" t="s">
        <v>4352</v>
      </c>
      <c r="H876" s="15" t="s">
        <v>3149</v>
      </c>
      <c r="I876" s="15"/>
      <c r="J876" s="15"/>
      <c r="K876" s="15"/>
      <c r="L876" s="103" t="str">
        <f t="shared" si="1"/>
        <v>B-2GFRY-Y124-New 2L Golden Fry Yellow Jerrican</v>
      </c>
      <c r="M876" s="103">
        <f t="shared" si="2"/>
        <v>0</v>
      </c>
      <c r="N876" s="102" t="str">
        <f t="shared" si="3"/>
        <v>wk </v>
      </c>
    </row>
    <row r="877" ht="12.75" customHeight="1">
      <c r="A877" s="15" t="s">
        <v>4840</v>
      </c>
      <c r="B877" s="15" t="s">
        <v>3123</v>
      </c>
      <c r="C877" s="15" t="s">
        <v>4321</v>
      </c>
      <c r="D877" s="15" t="s">
        <v>6752</v>
      </c>
      <c r="E877" s="15" t="s">
        <v>6753</v>
      </c>
      <c r="F877" s="15" t="s">
        <v>5627</v>
      </c>
      <c r="G877" s="15" t="s">
        <v>6754</v>
      </c>
      <c r="H877" s="15" t="s">
        <v>6755</v>
      </c>
      <c r="I877" s="15" t="s">
        <v>4327</v>
      </c>
      <c r="J877" s="15" t="s">
        <v>4546</v>
      </c>
      <c r="K877" s="15"/>
      <c r="L877" s="103" t="str">
        <f t="shared" si="1"/>
        <v>B-2GFRY-Y124-New 2L Golden Fry Yellow Jerrican</v>
      </c>
      <c r="M877" s="103">
        <f t="shared" si="2"/>
        <v>4160</v>
      </c>
      <c r="N877" s="102" t="str">
        <f t="shared" si="3"/>
        <v>wk 50</v>
      </c>
    </row>
    <row r="878" ht="12.75" customHeight="1">
      <c r="A878" s="15" t="s">
        <v>4846</v>
      </c>
      <c r="B878" s="15" t="s">
        <v>3123</v>
      </c>
      <c r="C878" s="15" t="s">
        <v>4321</v>
      </c>
      <c r="D878" s="15" t="s">
        <v>6756</v>
      </c>
      <c r="E878" s="15" t="s">
        <v>6757</v>
      </c>
      <c r="F878" s="15" t="s">
        <v>5627</v>
      </c>
      <c r="G878" s="15" t="s">
        <v>6758</v>
      </c>
      <c r="H878" s="15" t="s">
        <v>6759</v>
      </c>
      <c r="I878" s="15" t="s">
        <v>4327</v>
      </c>
      <c r="J878" s="15" t="s">
        <v>4546</v>
      </c>
      <c r="K878" s="15"/>
      <c r="L878" s="103" t="str">
        <f t="shared" si="1"/>
        <v>B-2GFRY-Y124-New 2L Golden Fry Yellow Jerrican</v>
      </c>
      <c r="M878" s="103">
        <f t="shared" si="2"/>
        <v>2240</v>
      </c>
      <c r="N878" s="102" t="str">
        <f t="shared" si="3"/>
        <v>wk </v>
      </c>
    </row>
    <row r="879" ht="12.75" customHeight="1">
      <c r="A879" s="15" t="s">
        <v>6760</v>
      </c>
      <c r="B879" s="15" t="s">
        <v>2849</v>
      </c>
      <c r="C879" s="15" t="s">
        <v>3146</v>
      </c>
      <c r="D879" s="15" t="s">
        <v>3145</v>
      </c>
      <c r="E879" s="15"/>
      <c r="F879" s="15" t="s">
        <v>4308</v>
      </c>
      <c r="G879" s="15" t="s">
        <v>4352</v>
      </c>
      <c r="H879" s="15" t="s">
        <v>3149</v>
      </c>
      <c r="I879" s="15" t="s">
        <v>3149</v>
      </c>
      <c r="J879" s="15"/>
      <c r="K879" s="15"/>
      <c r="L879" s="103" t="str">
        <f t="shared" si="1"/>
        <v>B-2LBROOK-N55-2 Ltr. Brookside Natural jerrican</v>
      </c>
      <c r="M879" s="103">
        <f t="shared" si="2"/>
        <v>0</v>
      </c>
      <c r="N879" s="102" t="str">
        <f t="shared" si="3"/>
        <v>wk </v>
      </c>
    </row>
    <row r="880" ht="12.75" customHeight="1">
      <c r="A880" s="15" t="s">
        <v>4383</v>
      </c>
      <c r="B880" s="15" t="s">
        <v>3123</v>
      </c>
      <c r="C880" s="15" t="s">
        <v>4321</v>
      </c>
      <c r="D880" s="15" t="s">
        <v>4362</v>
      </c>
      <c r="E880" s="15" t="s">
        <v>6761</v>
      </c>
      <c r="F880" s="15" t="s">
        <v>6762</v>
      </c>
      <c r="G880" s="15" t="s">
        <v>6763</v>
      </c>
      <c r="H880" s="15" t="s">
        <v>6764</v>
      </c>
      <c r="I880" s="15" t="s">
        <v>4327</v>
      </c>
      <c r="J880" s="15" t="s">
        <v>4359</v>
      </c>
      <c r="K880" s="15"/>
      <c r="L880" s="103" t="str">
        <f t="shared" si="1"/>
        <v>B-2LBROOK-N55-2 Ltr. Brookside Natural jerrican</v>
      </c>
      <c r="M880" s="103">
        <f t="shared" si="2"/>
        <v>5400</v>
      </c>
      <c r="N880" s="102" t="str">
        <f t="shared" si="3"/>
        <v>wk </v>
      </c>
    </row>
    <row r="881" ht="12.75" customHeight="1">
      <c r="A881" s="15" t="s">
        <v>6765</v>
      </c>
      <c r="B881" s="15" t="s">
        <v>3123</v>
      </c>
      <c r="C881" s="15" t="s">
        <v>4321</v>
      </c>
      <c r="D881" s="15" t="s">
        <v>6766</v>
      </c>
      <c r="E881" s="15" t="s">
        <v>6767</v>
      </c>
      <c r="F881" s="15" t="s">
        <v>6762</v>
      </c>
      <c r="G881" s="15" t="s">
        <v>6768</v>
      </c>
      <c r="H881" s="15" t="s">
        <v>6769</v>
      </c>
      <c r="I881" s="15" t="s">
        <v>4327</v>
      </c>
      <c r="J881" s="15" t="s">
        <v>4359</v>
      </c>
      <c r="K881" s="15"/>
      <c r="L881" s="103" t="str">
        <f t="shared" si="1"/>
        <v>B-2LBROOK-N55-2 Ltr. Brookside Natural jerrican</v>
      </c>
      <c r="M881" s="103">
        <f t="shared" si="2"/>
        <v>1080</v>
      </c>
      <c r="N881" s="102" t="str">
        <f t="shared" si="3"/>
        <v>wk </v>
      </c>
    </row>
    <row r="882" ht="12.75" customHeight="1">
      <c r="A882" s="15" t="s">
        <v>4320</v>
      </c>
      <c r="B882" s="15" t="s">
        <v>3123</v>
      </c>
      <c r="C882" s="15" t="s">
        <v>4321</v>
      </c>
      <c r="D882" s="15" t="s">
        <v>3247</v>
      </c>
      <c r="E882" s="15" t="s">
        <v>6770</v>
      </c>
      <c r="F882" s="15" t="s">
        <v>6762</v>
      </c>
      <c r="G882" s="15" t="s">
        <v>6771</v>
      </c>
      <c r="H882" s="15" t="s">
        <v>6772</v>
      </c>
      <c r="I882" s="15" t="s">
        <v>4327</v>
      </c>
      <c r="J882" s="15" t="s">
        <v>4359</v>
      </c>
      <c r="K882" s="15"/>
      <c r="L882" s="103" t="str">
        <f t="shared" si="1"/>
        <v>B-2LBROOK-N55-2 Ltr. Brookside Natural jerrican</v>
      </c>
      <c r="M882" s="103">
        <f t="shared" si="2"/>
        <v>2100</v>
      </c>
      <c r="N882" s="102" t="str">
        <f t="shared" si="3"/>
        <v>wk </v>
      </c>
    </row>
    <row r="883" ht="12.75" customHeight="1">
      <c r="A883" s="15" t="s">
        <v>4407</v>
      </c>
      <c r="B883" s="15" t="s">
        <v>3123</v>
      </c>
      <c r="C883" s="15" t="s">
        <v>4321</v>
      </c>
      <c r="D883" s="15" t="s">
        <v>6773</v>
      </c>
      <c r="E883" s="15" t="s">
        <v>6774</v>
      </c>
      <c r="F883" s="15" t="s">
        <v>6762</v>
      </c>
      <c r="G883" s="15" t="s">
        <v>6775</v>
      </c>
      <c r="H883" s="15" t="s">
        <v>6776</v>
      </c>
      <c r="I883" s="15" t="s">
        <v>4327</v>
      </c>
      <c r="J883" s="15" t="s">
        <v>4359</v>
      </c>
      <c r="K883" s="15"/>
      <c r="L883" s="103" t="str">
        <f t="shared" si="1"/>
        <v>B-2LBROOK-N55-2 Ltr. Brookside Natural jerrican</v>
      </c>
      <c r="M883" s="103">
        <f t="shared" si="2"/>
        <v>2640</v>
      </c>
      <c r="N883" s="102" t="str">
        <f t="shared" si="3"/>
        <v>wk </v>
      </c>
    </row>
    <row r="884" ht="12.75" customHeight="1">
      <c r="A884" s="15" t="s">
        <v>4418</v>
      </c>
      <c r="B884" s="15" t="s">
        <v>3123</v>
      </c>
      <c r="C884" s="15" t="s">
        <v>4321</v>
      </c>
      <c r="D884" s="15" t="s">
        <v>6777</v>
      </c>
      <c r="E884" s="15" t="s">
        <v>6778</v>
      </c>
      <c r="F884" s="15" t="s">
        <v>6762</v>
      </c>
      <c r="G884" s="15" t="s">
        <v>6779</v>
      </c>
      <c r="H884" s="15" t="s">
        <v>6780</v>
      </c>
      <c r="I884" s="15" t="s">
        <v>4327</v>
      </c>
      <c r="J884" s="15" t="s">
        <v>4359</v>
      </c>
      <c r="K884" s="15"/>
      <c r="L884" s="103" t="str">
        <f t="shared" si="1"/>
        <v>B-2LBROOK-N55-2 Ltr. Brookside Natural jerrican</v>
      </c>
      <c r="M884" s="103">
        <f t="shared" si="2"/>
        <v>7140</v>
      </c>
      <c r="N884" s="102" t="str">
        <f t="shared" si="3"/>
        <v>wk 36</v>
      </c>
    </row>
    <row r="885" ht="12.75" customHeight="1">
      <c r="A885" s="15" t="s">
        <v>4423</v>
      </c>
      <c r="B885" s="15" t="s">
        <v>3123</v>
      </c>
      <c r="C885" s="15" t="s">
        <v>4321</v>
      </c>
      <c r="D885" s="15" t="s">
        <v>6781</v>
      </c>
      <c r="E885" s="15" t="s">
        <v>6782</v>
      </c>
      <c r="F885" s="15" t="s">
        <v>6762</v>
      </c>
      <c r="G885" s="15" t="s">
        <v>6783</v>
      </c>
      <c r="H885" s="15" t="s">
        <v>6784</v>
      </c>
      <c r="I885" s="15" t="s">
        <v>4327</v>
      </c>
      <c r="J885" s="15" t="s">
        <v>4359</v>
      </c>
      <c r="K885" s="15"/>
      <c r="L885" s="103" t="str">
        <f t="shared" si="1"/>
        <v>B-2LBROOK-N55-2 Ltr. Brookside Natural jerrican</v>
      </c>
      <c r="M885" s="103">
        <f t="shared" si="2"/>
        <v>2460</v>
      </c>
      <c r="N885" s="102" t="str">
        <f t="shared" si="3"/>
        <v>wk 40</v>
      </c>
    </row>
    <row r="886" ht="12.75" customHeight="1">
      <c r="A886" s="15" t="s">
        <v>5067</v>
      </c>
      <c r="B886" s="15" t="s">
        <v>3123</v>
      </c>
      <c r="C886" s="15" t="s">
        <v>4321</v>
      </c>
      <c r="D886" s="15" t="s">
        <v>6785</v>
      </c>
      <c r="E886" s="15" t="s">
        <v>6786</v>
      </c>
      <c r="F886" s="15" t="s">
        <v>6762</v>
      </c>
      <c r="G886" s="15" t="s">
        <v>6787</v>
      </c>
      <c r="H886" s="15" t="s">
        <v>6788</v>
      </c>
      <c r="I886" s="15" t="s">
        <v>4327</v>
      </c>
      <c r="J886" s="15" t="s">
        <v>4359</v>
      </c>
      <c r="K886" s="15"/>
      <c r="L886" s="103" t="str">
        <f t="shared" si="1"/>
        <v>B-2LBROOK-N55-2 Ltr. Brookside Natural jerrican</v>
      </c>
      <c r="M886" s="103">
        <f t="shared" si="2"/>
        <v>780</v>
      </c>
      <c r="N886" s="102" t="str">
        <f t="shared" si="3"/>
        <v>wk 44</v>
      </c>
    </row>
    <row r="887" ht="12.75" customHeight="1">
      <c r="A887" s="15" t="s">
        <v>5072</v>
      </c>
      <c r="B887" s="15" t="s">
        <v>3123</v>
      </c>
      <c r="C887" s="15" t="s">
        <v>4321</v>
      </c>
      <c r="D887" s="15" t="s">
        <v>3630</v>
      </c>
      <c r="E887" s="15" t="s">
        <v>6789</v>
      </c>
      <c r="F887" s="15" t="s">
        <v>6762</v>
      </c>
      <c r="G887" s="15" t="s">
        <v>6790</v>
      </c>
      <c r="H887" s="15" t="s">
        <v>6791</v>
      </c>
      <c r="I887" s="15" t="s">
        <v>4327</v>
      </c>
      <c r="J887" s="15" t="s">
        <v>4359</v>
      </c>
      <c r="K887" s="15"/>
      <c r="L887" s="103" t="str">
        <f t="shared" si="1"/>
        <v>B-2LBROOK-N55-2 Ltr. Brookside Natural jerrican</v>
      </c>
      <c r="M887" s="103">
        <f t="shared" si="2"/>
        <v>2160</v>
      </c>
      <c r="N887" s="102" t="str">
        <f t="shared" si="3"/>
        <v>wk 49</v>
      </c>
    </row>
    <row r="888" ht="12.75" customHeight="1">
      <c r="A888" s="15" t="s">
        <v>4425</v>
      </c>
      <c r="B888" s="15" t="s">
        <v>3123</v>
      </c>
      <c r="C888" s="15" t="s">
        <v>4321</v>
      </c>
      <c r="D888" s="15" t="s">
        <v>6792</v>
      </c>
      <c r="E888" s="15" t="s">
        <v>6793</v>
      </c>
      <c r="F888" s="15" t="s">
        <v>6762</v>
      </c>
      <c r="G888" s="15" t="s">
        <v>6794</v>
      </c>
      <c r="H888" s="15" t="s">
        <v>6795</v>
      </c>
      <c r="I888" s="15" t="s">
        <v>4327</v>
      </c>
      <c r="J888" s="15" t="s">
        <v>4359</v>
      </c>
      <c r="K888" s="15"/>
      <c r="L888" s="103" t="str">
        <f t="shared" si="1"/>
        <v>B-2LBROOK-N55-2 Ltr. Brookside Natural jerrican</v>
      </c>
      <c r="M888" s="103">
        <f t="shared" si="2"/>
        <v>1860</v>
      </c>
      <c r="N888" s="102" t="str">
        <f t="shared" si="3"/>
        <v>wk </v>
      </c>
    </row>
    <row r="889" ht="12.75" customHeight="1">
      <c r="A889" s="15" t="s">
        <v>4329</v>
      </c>
      <c r="B889" s="15" t="s">
        <v>3123</v>
      </c>
      <c r="C889" s="15" t="s">
        <v>4321</v>
      </c>
      <c r="D889" s="15" t="s">
        <v>6796</v>
      </c>
      <c r="E889" s="15" t="s">
        <v>6797</v>
      </c>
      <c r="F889" s="15" t="s">
        <v>6762</v>
      </c>
      <c r="G889" s="15" t="s">
        <v>6798</v>
      </c>
      <c r="H889" s="15" t="s">
        <v>6799</v>
      </c>
      <c r="I889" s="15" t="s">
        <v>4327</v>
      </c>
      <c r="J889" s="15" t="s">
        <v>4359</v>
      </c>
      <c r="K889" s="15"/>
      <c r="L889" s="103" t="str">
        <f t="shared" si="1"/>
        <v>B-2LBROOK-N55-2 Ltr. Brookside Natural jerrican</v>
      </c>
      <c r="M889" s="103">
        <f t="shared" si="2"/>
        <v>1980</v>
      </c>
      <c r="N889" s="102" t="str">
        <f t="shared" si="3"/>
        <v>wk </v>
      </c>
    </row>
    <row r="890" ht="12.75" customHeight="1">
      <c r="A890" s="15" t="s">
        <v>6800</v>
      </c>
      <c r="B890" s="15" t="s">
        <v>3123</v>
      </c>
      <c r="C890" s="15" t="s">
        <v>4321</v>
      </c>
      <c r="D890" s="15" t="s">
        <v>6781</v>
      </c>
      <c r="E890" s="15" t="s">
        <v>6801</v>
      </c>
      <c r="F890" s="15" t="s">
        <v>6762</v>
      </c>
      <c r="G890" s="15" t="s">
        <v>6783</v>
      </c>
      <c r="H890" s="15" t="s">
        <v>6784</v>
      </c>
      <c r="I890" s="15" t="s">
        <v>4327</v>
      </c>
      <c r="J890" s="15" t="s">
        <v>4359</v>
      </c>
      <c r="K890" s="15"/>
      <c r="L890" s="103" t="str">
        <f t="shared" si="1"/>
        <v>B-2LBROOK-N55-2 Ltr. Brookside Natural jerrican</v>
      </c>
      <c r="M890" s="103">
        <f t="shared" si="2"/>
        <v>2460</v>
      </c>
      <c r="N890" s="102" t="str">
        <f t="shared" si="3"/>
        <v>wk 10</v>
      </c>
    </row>
    <row r="891" ht="12.75" customHeight="1">
      <c r="A891" s="15" t="s">
        <v>4467</v>
      </c>
      <c r="B891" s="15" t="s">
        <v>3123</v>
      </c>
      <c r="C891" s="15" t="s">
        <v>4321</v>
      </c>
      <c r="D891" s="15" t="s">
        <v>6802</v>
      </c>
      <c r="E891" s="15" t="s">
        <v>6803</v>
      </c>
      <c r="F891" s="15" t="s">
        <v>6762</v>
      </c>
      <c r="G891" s="15" t="s">
        <v>6804</v>
      </c>
      <c r="H891" s="15" t="s">
        <v>6805</v>
      </c>
      <c r="I891" s="15" t="s">
        <v>4327</v>
      </c>
      <c r="J891" s="15" t="s">
        <v>4359</v>
      </c>
      <c r="K891" s="15"/>
      <c r="L891" s="103" t="str">
        <f t="shared" si="1"/>
        <v>B-2LBROOK-N55-2 Ltr. Brookside Natural jerrican</v>
      </c>
      <c r="M891" s="103">
        <f t="shared" si="2"/>
        <v>3480</v>
      </c>
      <c r="N891" s="102" t="str">
        <f t="shared" si="3"/>
        <v>wk 31</v>
      </c>
    </row>
    <row r="892" ht="12.75" customHeight="1">
      <c r="A892" s="15" t="s">
        <v>4474</v>
      </c>
      <c r="B892" s="15" t="s">
        <v>3123</v>
      </c>
      <c r="C892" s="15" t="s">
        <v>4321</v>
      </c>
      <c r="D892" s="15" t="s">
        <v>6806</v>
      </c>
      <c r="E892" s="15" t="s">
        <v>6807</v>
      </c>
      <c r="F892" s="15" t="s">
        <v>6762</v>
      </c>
      <c r="G892" s="15" t="s">
        <v>6808</v>
      </c>
      <c r="H892" s="15" t="s">
        <v>6809</v>
      </c>
      <c r="I892" s="15" t="s">
        <v>4327</v>
      </c>
      <c r="J892" s="15" t="s">
        <v>4359</v>
      </c>
      <c r="K892" s="15"/>
      <c r="L892" s="103" t="str">
        <f t="shared" si="1"/>
        <v>B-2LBROOK-N55-2 Ltr. Brookside Natural jerrican</v>
      </c>
      <c r="M892" s="103">
        <f t="shared" si="2"/>
        <v>1440</v>
      </c>
      <c r="N892" s="102" t="str">
        <f t="shared" si="3"/>
        <v>wk 36</v>
      </c>
    </row>
    <row r="893" ht="12.75" customHeight="1">
      <c r="A893" s="15" t="s">
        <v>4553</v>
      </c>
      <c r="B893" s="15" t="s">
        <v>3123</v>
      </c>
      <c r="C893" s="15" t="s">
        <v>4321</v>
      </c>
      <c r="D893" s="15" t="s">
        <v>4453</v>
      </c>
      <c r="E893" s="15" t="s">
        <v>6810</v>
      </c>
      <c r="F893" s="15" t="s">
        <v>6762</v>
      </c>
      <c r="G893" s="15" t="s">
        <v>6811</v>
      </c>
      <c r="H893" s="15" t="s">
        <v>6812</v>
      </c>
      <c r="I893" s="15" t="s">
        <v>4327</v>
      </c>
      <c r="J893" s="15" t="s">
        <v>4359</v>
      </c>
      <c r="K893" s="15"/>
      <c r="L893" s="103" t="str">
        <f t="shared" si="1"/>
        <v>B-2LBROOK-N55-2 Ltr. Brookside Natural jerrican</v>
      </c>
      <c r="M893" s="103">
        <f t="shared" si="2"/>
        <v>1500</v>
      </c>
      <c r="N893" s="102" t="str">
        <f t="shared" si="3"/>
        <v>wk 27</v>
      </c>
    </row>
    <row r="894" ht="12.75" customHeight="1">
      <c r="A894" s="15" t="s">
        <v>4553</v>
      </c>
      <c r="B894" s="15" t="s">
        <v>3123</v>
      </c>
      <c r="C894" s="15" t="s">
        <v>4321</v>
      </c>
      <c r="D894" s="15" t="s">
        <v>6813</v>
      </c>
      <c r="E894" s="15" t="s">
        <v>6814</v>
      </c>
      <c r="F894" s="15" t="s">
        <v>6762</v>
      </c>
      <c r="G894" s="15" t="s">
        <v>6815</v>
      </c>
      <c r="H894" s="15" t="s">
        <v>6816</v>
      </c>
      <c r="I894" s="15" t="s">
        <v>4327</v>
      </c>
      <c r="J894" s="15" t="s">
        <v>4359</v>
      </c>
      <c r="K894" s="15"/>
      <c r="L894" s="103" t="str">
        <f t="shared" si="1"/>
        <v>B-2LBROOK-N55-2 Ltr. Brookside Natural jerrican</v>
      </c>
      <c r="M894" s="103">
        <f t="shared" si="2"/>
        <v>1380</v>
      </c>
      <c r="N894" s="102" t="str">
        <f t="shared" si="3"/>
        <v>wk 27</v>
      </c>
    </row>
    <row r="895" ht="12.75" customHeight="1">
      <c r="A895" s="15" t="s">
        <v>4560</v>
      </c>
      <c r="B895" s="15" t="s">
        <v>3123</v>
      </c>
      <c r="C895" s="15" t="s">
        <v>4321</v>
      </c>
      <c r="D895" s="15" t="s">
        <v>4374</v>
      </c>
      <c r="E895" s="15" t="s">
        <v>6817</v>
      </c>
      <c r="F895" s="15" t="s">
        <v>6762</v>
      </c>
      <c r="G895" s="15" t="s">
        <v>6818</v>
      </c>
      <c r="H895" s="15" t="s">
        <v>6819</v>
      </c>
      <c r="I895" s="15" t="s">
        <v>4327</v>
      </c>
      <c r="J895" s="15" t="s">
        <v>4359</v>
      </c>
      <c r="K895" s="15"/>
      <c r="L895" s="103" t="str">
        <f t="shared" si="1"/>
        <v>B-2LBROOK-N55-2 Ltr. Brookside Natural jerrican</v>
      </c>
      <c r="M895" s="103">
        <f t="shared" si="2"/>
        <v>4800</v>
      </c>
      <c r="N895" s="102" t="str">
        <f t="shared" si="3"/>
        <v>wk 45</v>
      </c>
    </row>
    <row r="896" ht="12.75" customHeight="1">
      <c r="A896" s="15" t="s">
        <v>4565</v>
      </c>
      <c r="B896" s="15" t="s">
        <v>3123</v>
      </c>
      <c r="C896" s="15" t="s">
        <v>4321</v>
      </c>
      <c r="D896" s="15" t="s">
        <v>6820</v>
      </c>
      <c r="E896" s="15" t="s">
        <v>6821</v>
      </c>
      <c r="F896" s="15" t="s">
        <v>6762</v>
      </c>
      <c r="G896" s="15" t="s">
        <v>6822</v>
      </c>
      <c r="H896" s="15" t="s">
        <v>6823</v>
      </c>
      <c r="I896" s="15" t="s">
        <v>4327</v>
      </c>
      <c r="J896" s="15" t="s">
        <v>4359</v>
      </c>
      <c r="K896" s="15"/>
      <c r="L896" s="103" t="str">
        <f t="shared" si="1"/>
        <v>B-2LBROOK-N55-2 Ltr. Brookside Natural jerrican</v>
      </c>
      <c r="M896" s="103">
        <f t="shared" si="2"/>
        <v>4920</v>
      </c>
      <c r="N896" s="102" t="str">
        <f t="shared" si="3"/>
        <v>wk 49</v>
      </c>
    </row>
    <row r="897" ht="12.75" customHeight="1">
      <c r="A897" s="15" t="s">
        <v>4565</v>
      </c>
      <c r="B897" s="15" t="s">
        <v>3123</v>
      </c>
      <c r="C897" s="15" t="s">
        <v>4321</v>
      </c>
      <c r="D897" s="15" t="s">
        <v>4448</v>
      </c>
      <c r="E897" s="15" t="s">
        <v>6824</v>
      </c>
      <c r="F897" s="15" t="s">
        <v>6762</v>
      </c>
      <c r="G897" s="15" t="s">
        <v>6825</v>
      </c>
      <c r="H897" s="15" t="s">
        <v>6826</v>
      </c>
      <c r="I897" s="15" t="s">
        <v>4327</v>
      </c>
      <c r="J897" s="15" t="s">
        <v>4359</v>
      </c>
      <c r="K897" s="15"/>
      <c r="L897" s="103" t="str">
        <f t="shared" si="1"/>
        <v>B-2LBROOK-N55-2 Ltr. Brookside Natural jerrican</v>
      </c>
      <c r="M897" s="103">
        <f t="shared" si="2"/>
        <v>900</v>
      </c>
      <c r="N897" s="102" t="str">
        <f t="shared" si="3"/>
        <v>wk 49</v>
      </c>
    </row>
    <row r="898" ht="12.75" customHeight="1">
      <c r="A898" s="15" t="s">
        <v>4569</v>
      </c>
      <c r="B898" s="15" t="s">
        <v>3123</v>
      </c>
      <c r="C898" s="15" t="s">
        <v>4321</v>
      </c>
      <c r="D898" s="15" t="s">
        <v>6827</v>
      </c>
      <c r="E898" s="15" t="s">
        <v>6828</v>
      </c>
      <c r="F898" s="15" t="s">
        <v>6762</v>
      </c>
      <c r="G898" s="15" t="s">
        <v>6829</v>
      </c>
      <c r="H898" s="15" t="s">
        <v>6830</v>
      </c>
      <c r="I898" s="15" t="s">
        <v>4327</v>
      </c>
      <c r="J898" s="15" t="s">
        <v>4359</v>
      </c>
      <c r="K898" s="15"/>
      <c r="L898" s="103" t="str">
        <f t="shared" si="1"/>
        <v>B-2LBROOK-N55-2 Ltr. Brookside Natural jerrican</v>
      </c>
      <c r="M898" s="103">
        <f t="shared" si="2"/>
        <v>3120</v>
      </c>
      <c r="N898" s="102" t="str">
        <f t="shared" si="3"/>
        <v>wk </v>
      </c>
    </row>
    <row r="899" ht="12.75" customHeight="1">
      <c r="A899" s="15" t="s">
        <v>4338</v>
      </c>
      <c r="B899" s="15" t="s">
        <v>3123</v>
      </c>
      <c r="C899" s="15" t="s">
        <v>4321</v>
      </c>
      <c r="D899" s="15" t="s">
        <v>6831</v>
      </c>
      <c r="E899" s="15" t="s">
        <v>6832</v>
      </c>
      <c r="F899" s="15" t="s">
        <v>6762</v>
      </c>
      <c r="G899" s="15" t="s">
        <v>6833</v>
      </c>
      <c r="H899" s="15" t="s">
        <v>6834</v>
      </c>
      <c r="I899" s="15" t="s">
        <v>4327</v>
      </c>
      <c r="J899" s="15" t="s">
        <v>4359</v>
      </c>
      <c r="K899" s="15"/>
      <c r="L899" s="103" t="str">
        <f t="shared" si="1"/>
        <v>B-2LBROOK-N55-2 Ltr. Brookside Natural jerrican</v>
      </c>
      <c r="M899" s="103">
        <f t="shared" si="2"/>
        <v>6360</v>
      </c>
      <c r="N899" s="102" t="str">
        <f t="shared" si="3"/>
        <v>wk </v>
      </c>
    </row>
    <row r="900" ht="12.75" customHeight="1">
      <c r="A900" s="15" t="s">
        <v>6835</v>
      </c>
      <c r="B900" s="15" t="s">
        <v>2849</v>
      </c>
      <c r="C900" s="15" t="s">
        <v>3146</v>
      </c>
      <c r="D900" s="15" t="s">
        <v>3145</v>
      </c>
      <c r="E900" s="15"/>
      <c r="F900" s="15" t="s">
        <v>4308</v>
      </c>
      <c r="G900" s="15" t="s">
        <v>4352</v>
      </c>
      <c r="H900" s="15" t="s">
        <v>3149</v>
      </c>
      <c r="I900" s="15" t="s">
        <v>3156</v>
      </c>
      <c r="J900" s="15"/>
      <c r="K900" s="15"/>
      <c r="L900" s="103" t="str">
        <f t="shared" si="1"/>
        <v>B-2LGITH-N58-2L Natural Githunguri Bottle</v>
      </c>
      <c r="M900" s="103">
        <f t="shared" si="2"/>
        <v>0</v>
      </c>
      <c r="N900" s="102" t="str">
        <f t="shared" si="3"/>
        <v>wk </v>
      </c>
    </row>
    <row r="901" ht="12.75" customHeight="1">
      <c r="A901" s="15" t="s">
        <v>4934</v>
      </c>
      <c r="B901" s="15" t="s">
        <v>3123</v>
      </c>
      <c r="C901" s="15" t="s">
        <v>4321</v>
      </c>
      <c r="D901" s="15" t="s">
        <v>3694</v>
      </c>
      <c r="E901" s="15" t="s">
        <v>6836</v>
      </c>
      <c r="F901" s="15" t="s">
        <v>6606</v>
      </c>
      <c r="G901" s="15" t="s">
        <v>6837</v>
      </c>
      <c r="H901" s="15" t="s">
        <v>6838</v>
      </c>
      <c r="I901" s="15" t="s">
        <v>4327</v>
      </c>
      <c r="J901" s="15" t="s">
        <v>4359</v>
      </c>
      <c r="K901" s="15"/>
      <c r="L901" s="103" t="str">
        <f t="shared" si="1"/>
        <v>B-2LGITH-N58-2L Natural Githunguri Bottle</v>
      </c>
      <c r="M901" s="103">
        <f t="shared" si="2"/>
        <v>1800</v>
      </c>
      <c r="N901" s="102" t="str">
        <f t="shared" si="3"/>
        <v>wk 1</v>
      </c>
    </row>
    <row r="902" ht="12.75" customHeight="1">
      <c r="A902" s="15" t="s">
        <v>6839</v>
      </c>
      <c r="B902" s="15" t="s">
        <v>2934</v>
      </c>
      <c r="C902" s="15" t="s">
        <v>3146</v>
      </c>
      <c r="D902" s="15" t="s">
        <v>3145</v>
      </c>
      <c r="E902" s="15"/>
      <c r="F902" s="15" t="s">
        <v>4308</v>
      </c>
      <c r="G902" s="15" t="s">
        <v>6840</v>
      </c>
      <c r="H902" s="15" t="s">
        <v>3149</v>
      </c>
      <c r="I902" s="15" t="s">
        <v>3161</v>
      </c>
      <c r="J902" s="15"/>
      <c r="K902" s="15"/>
      <c r="L902" s="103" t="str">
        <f t="shared" si="1"/>
        <v>B-2L-N60-2 Ltr. Natural Milk JerryCan</v>
      </c>
      <c r="M902" s="103">
        <f t="shared" si="2"/>
        <v>0</v>
      </c>
      <c r="N902" s="102" t="str">
        <f t="shared" si="3"/>
        <v>wk </v>
      </c>
    </row>
    <row r="903" ht="12.75" customHeight="1">
      <c r="A903" s="15" t="s">
        <v>6841</v>
      </c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03" t="str">
        <f t="shared" si="1"/>
        <v>B-2L-N60-2 Ltr. Natural Milk JerryCan</v>
      </c>
      <c r="M903" s="103">
        <f t="shared" si="2"/>
        <v>0</v>
      </c>
      <c r="N903" s="102" t="str">
        <f t="shared" si="3"/>
        <v>wk </v>
      </c>
    </row>
    <row r="904" ht="12.75" customHeight="1">
      <c r="A904" s="15" t="s">
        <v>4692</v>
      </c>
      <c r="B904" s="15" t="s">
        <v>3123</v>
      </c>
      <c r="C904" s="15" t="s">
        <v>4321</v>
      </c>
      <c r="D904" s="15" t="s">
        <v>6842</v>
      </c>
      <c r="E904" s="15" t="s">
        <v>6843</v>
      </c>
      <c r="F904" s="15" t="s">
        <v>4324</v>
      </c>
      <c r="G904" s="15" t="s">
        <v>6844</v>
      </c>
      <c r="H904" s="15" t="s">
        <v>6845</v>
      </c>
      <c r="I904" s="15" t="s">
        <v>4327</v>
      </c>
      <c r="J904" s="15" t="s">
        <v>4328</v>
      </c>
      <c r="K904" s="15"/>
      <c r="L904" s="103" t="str">
        <f t="shared" si="1"/>
        <v>B-2L-N60-2 Ltr. Natural Milk JerryCan</v>
      </c>
      <c r="M904" s="103">
        <f t="shared" si="2"/>
        <v>120</v>
      </c>
      <c r="N904" s="102" t="str">
        <f t="shared" si="3"/>
        <v>wk 2</v>
      </c>
    </row>
    <row r="905" ht="12.75" customHeight="1">
      <c r="A905" s="15" t="s">
        <v>6846</v>
      </c>
      <c r="B905" s="15" t="s">
        <v>2934</v>
      </c>
      <c r="C905" s="15" t="s">
        <v>3146</v>
      </c>
      <c r="D905" s="15" t="s">
        <v>3145</v>
      </c>
      <c r="E905" s="15"/>
      <c r="F905" s="15" t="s">
        <v>4308</v>
      </c>
      <c r="G905" s="15" t="s">
        <v>6847</v>
      </c>
      <c r="H905" s="15" t="s">
        <v>3149</v>
      </c>
      <c r="I905" s="15" t="s">
        <v>3177</v>
      </c>
      <c r="J905" s="15"/>
      <c r="K905" s="15"/>
      <c r="L905" s="103" t="str">
        <f t="shared" si="1"/>
        <v>B-2L-PK60-2 Ltr. Pink Milk JerryCan</v>
      </c>
      <c r="M905" s="103">
        <f t="shared" si="2"/>
        <v>0</v>
      </c>
      <c r="N905" s="102" t="str">
        <f t="shared" si="3"/>
        <v>wk </v>
      </c>
    </row>
    <row r="906" ht="12.75" customHeight="1">
      <c r="A906" s="15" t="s">
        <v>4435</v>
      </c>
      <c r="B906" s="15" t="s">
        <v>3123</v>
      </c>
      <c r="C906" s="15" t="s">
        <v>4321</v>
      </c>
      <c r="D906" s="15" t="s">
        <v>4330</v>
      </c>
      <c r="E906" s="15" t="s">
        <v>6848</v>
      </c>
      <c r="F906" s="15" t="s">
        <v>6849</v>
      </c>
      <c r="G906" s="15" t="s">
        <v>6850</v>
      </c>
      <c r="H906" s="15" t="s">
        <v>6851</v>
      </c>
      <c r="I906" s="15" t="s">
        <v>4327</v>
      </c>
      <c r="J906" s="15" t="s">
        <v>4328</v>
      </c>
      <c r="K906" s="15"/>
      <c r="L906" s="103" t="str">
        <f t="shared" si="1"/>
        <v>B-2L-PK60-2 Ltr. Pink Milk JerryCan</v>
      </c>
      <c r="M906" s="103">
        <f t="shared" si="2"/>
        <v>500</v>
      </c>
      <c r="N906" s="102" t="str">
        <f t="shared" si="3"/>
        <v>wk </v>
      </c>
    </row>
    <row r="907" ht="12.75" customHeight="1">
      <c r="A907" s="15" t="s">
        <v>4441</v>
      </c>
      <c r="B907" s="15" t="s">
        <v>3123</v>
      </c>
      <c r="C907" s="15" t="s">
        <v>4321</v>
      </c>
      <c r="D907" s="15" t="s">
        <v>6852</v>
      </c>
      <c r="E907" s="15" t="s">
        <v>6853</v>
      </c>
      <c r="F907" s="15" t="s">
        <v>4324</v>
      </c>
      <c r="G907" s="15" t="s">
        <v>6854</v>
      </c>
      <c r="H907" s="15" t="s">
        <v>6855</v>
      </c>
      <c r="I907" s="15" t="s">
        <v>4327</v>
      </c>
      <c r="J907" s="15" t="s">
        <v>4328</v>
      </c>
      <c r="K907" s="15"/>
      <c r="L907" s="103" t="str">
        <f t="shared" si="1"/>
        <v>B-2L-PK60-2 Ltr. Pink Milk JerryCan</v>
      </c>
      <c r="M907" s="103">
        <f t="shared" si="2"/>
        <v>50</v>
      </c>
      <c r="N907" s="102" t="str">
        <f t="shared" si="3"/>
        <v>wk </v>
      </c>
    </row>
    <row r="908" ht="12.75" customHeight="1">
      <c r="A908" s="15" t="s">
        <v>4445</v>
      </c>
      <c r="B908" s="15" t="s">
        <v>3123</v>
      </c>
      <c r="C908" s="15" t="s">
        <v>4321</v>
      </c>
      <c r="D908" s="15" t="s">
        <v>6856</v>
      </c>
      <c r="E908" s="15" t="s">
        <v>6857</v>
      </c>
      <c r="F908" s="15" t="s">
        <v>6858</v>
      </c>
      <c r="G908" s="15" t="s">
        <v>6859</v>
      </c>
      <c r="H908" s="15" t="s">
        <v>6860</v>
      </c>
      <c r="I908" s="15" t="s">
        <v>4327</v>
      </c>
      <c r="J908" s="15" t="s">
        <v>4328</v>
      </c>
      <c r="K908" s="15"/>
      <c r="L908" s="103" t="str">
        <f t="shared" si="1"/>
        <v>B-2L-PK60-2 Ltr. Pink Milk JerryCan</v>
      </c>
      <c r="M908" s="103">
        <f t="shared" si="2"/>
        <v>350</v>
      </c>
      <c r="N908" s="102" t="str">
        <f t="shared" si="3"/>
        <v>wk </v>
      </c>
    </row>
    <row r="909" ht="12.75" customHeight="1">
      <c r="A909" s="15" t="s">
        <v>6861</v>
      </c>
      <c r="B909" s="15" t="s">
        <v>2942</v>
      </c>
      <c r="C909" s="15" t="s">
        <v>3146</v>
      </c>
      <c r="D909" s="15" t="s">
        <v>3145</v>
      </c>
      <c r="E909" s="15"/>
      <c r="F909" s="15" t="s">
        <v>4308</v>
      </c>
      <c r="G909" s="15" t="s">
        <v>4352</v>
      </c>
      <c r="H909" s="15" t="s">
        <v>3149</v>
      </c>
      <c r="I909" s="15" t="s">
        <v>3177</v>
      </c>
      <c r="J909" s="15"/>
      <c r="K909" s="15"/>
      <c r="L909" s="103" t="str">
        <f t="shared" si="1"/>
        <v>B-300FLME-CL22-300 gm Zoe Clear jar</v>
      </c>
      <c r="M909" s="103">
        <f t="shared" si="2"/>
        <v>0</v>
      </c>
      <c r="N909" s="102" t="str">
        <f t="shared" si="3"/>
        <v>wk </v>
      </c>
    </row>
    <row r="910" ht="12.75" customHeight="1">
      <c r="A910" s="15" t="s">
        <v>4560</v>
      </c>
      <c r="B910" s="15" t="s">
        <v>3123</v>
      </c>
      <c r="C910" s="15" t="s">
        <v>4321</v>
      </c>
      <c r="D910" s="15" t="s">
        <v>3707</v>
      </c>
      <c r="E910" s="15" t="s">
        <v>6862</v>
      </c>
      <c r="F910" s="15" t="s">
        <v>5250</v>
      </c>
      <c r="G910" s="15" t="s">
        <v>6863</v>
      </c>
      <c r="H910" s="15" t="s">
        <v>6864</v>
      </c>
      <c r="I910" s="15" t="s">
        <v>4327</v>
      </c>
      <c r="J910" s="15" t="s">
        <v>4367</v>
      </c>
      <c r="K910" s="15"/>
      <c r="L910" s="103" t="str">
        <f t="shared" si="1"/>
        <v>B-300FLME-CL22-300 gm Zoe Clear jar</v>
      </c>
      <c r="M910" s="103">
        <f t="shared" si="2"/>
        <v>4080</v>
      </c>
      <c r="N910" s="102" t="str">
        <f t="shared" si="3"/>
        <v>wk 45</v>
      </c>
    </row>
    <row r="911" ht="12.75" customHeight="1">
      <c r="A911" s="15" t="s">
        <v>4567</v>
      </c>
      <c r="B911" s="15" t="s">
        <v>3123</v>
      </c>
      <c r="C911" s="15" t="s">
        <v>4321</v>
      </c>
      <c r="D911" s="15" t="s">
        <v>3150</v>
      </c>
      <c r="E911" s="15" t="s">
        <v>6865</v>
      </c>
      <c r="F911" s="15" t="s">
        <v>5250</v>
      </c>
      <c r="G911" s="15" t="s">
        <v>6866</v>
      </c>
      <c r="H911" s="15" t="s">
        <v>6867</v>
      </c>
      <c r="I911" s="15" t="s">
        <v>4327</v>
      </c>
      <c r="J911" s="15" t="s">
        <v>4359</v>
      </c>
      <c r="K911" s="15"/>
      <c r="L911" s="103" t="str">
        <f t="shared" si="1"/>
        <v>B-300FLME-CL22-300 gm Zoe Clear jar</v>
      </c>
      <c r="M911" s="103">
        <f t="shared" si="2"/>
        <v>6000</v>
      </c>
      <c r="N911" s="102" t="str">
        <f t="shared" si="3"/>
        <v>wk </v>
      </c>
    </row>
    <row r="912" ht="12.75" customHeight="1">
      <c r="A912" s="15" t="s">
        <v>4579</v>
      </c>
      <c r="B912" s="15" t="s">
        <v>3123</v>
      </c>
      <c r="C912" s="15" t="s">
        <v>4321</v>
      </c>
      <c r="D912" s="15" t="s">
        <v>6806</v>
      </c>
      <c r="E912" s="15" t="s">
        <v>6868</v>
      </c>
      <c r="F912" s="15" t="s">
        <v>5250</v>
      </c>
      <c r="G912" s="15" t="s">
        <v>6869</v>
      </c>
      <c r="H912" s="15" t="s">
        <v>6870</v>
      </c>
      <c r="I912" s="15" t="s">
        <v>4327</v>
      </c>
      <c r="J912" s="15" t="s">
        <v>4359</v>
      </c>
      <c r="K912" s="15"/>
      <c r="L912" s="103" t="str">
        <f t="shared" si="1"/>
        <v>B-300FLME-CL22-300 gm Zoe Clear jar</v>
      </c>
      <c r="M912" s="103">
        <f t="shared" si="2"/>
        <v>1440</v>
      </c>
      <c r="N912" s="102" t="str">
        <f t="shared" si="3"/>
        <v>wk </v>
      </c>
    </row>
    <row r="913" ht="12.75" customHeight="1">
      <c r="A913" s="15" t="s">
        <v>4773</v>
      </c>
      <c r="B913" s="15" t="s">
        <v>3123</v>
      </c>
      <c r="C913" s="15" t="s">
        <v>4321</v>
      </c>
      <c r="D913" s="15" t="s">
        <v>3150</v>
      </c>
      <c r="E913" s="15" t="s">
        <v>6871</v>
      </c>
      <c r="F913" s="15" t="s">
        <v>5250</v>
      </c>
      <c r="G913" s="15" t="s">
        <v>6866</v>
      </c>
      <c r="H913" s="15" t="s">
        <v>6867</v>
      </c>
      <c r="I913" s="15" t="s">
        <v>4327</v>
      </c>
      <c r="J913" s="15" t="s">
        <v>4359</v>
      </c>
      <c r="K913" s="15"/>
      <c r="L913" s="103" t="str">
        <f t="shared" si="1"/>
        <v>B-300FLME-CL22-300 gm Zoe Clear jar</v>
      </c>
      <c r="M913" s="103">
        <f t="shared" si="2"/>
        <v>6000</v>
      </c>
      <c r="N913" s="102" t="str">
        <f t="shared" si="3"/>
        <v>wk 41</v>
      </c>
    </row>
    <row r="914" ht="12.75" customHeight="1">
      <c r="A914" s="15" t="s">
        <v>6872</v>
      </c>
      <c r="B914" s="15" t="s">
        <v>2849</v>
      </c>
      <c r="C914" s="15" t="s">
        <v>3146</v>
      </c>
      <c r="D914" s="15" t="s">
        <v>3145</v>
      </c>
      <c r="E914" s="15"/>
      <c r="F914" s="15" t="s">
        <v>4308</v>
      </c>
      <c r="G914" s="15" t="s">
        <v>4352</v>
      </c>
      <c r="H914" s="15" t="s">
        <v>3149</v>
      </c>
      <c r="I914" s="15" t="s">
        <v>3149</v>
      </c>
      <c r="J914" s="15"/>
      <c r="K914" s="15"/>
      <c r="L914" s="103" t="str">
        <f t="shared" si="1"/>
        <v>B-3GFRY-Y175-3L Golden Fry Yellow Jerrycan</v>
      </c>
      <c r="M914" s="103">
        <f t="shared" si="2"/>
        <v>0</v>
      </c>
      <c r="N914" s="102" t="str">
        <f t="shared" si="3"/>
        <v>wk </v>
      </c>
    </row>
    <row r="915" ht="12.75" customHeight="1">
      <c r="A915" s="15" t="s">
        <v>4846</v>
      </c>
      <c r="B915" s="15" t="s">
        <v>3123</v>
      </c>
      <c r="C915" s="15" t="s">
        <v>4321</v>
      </c>
      <c r="D915" s="15" t="s">
        <v>3247</v>
      </c>
      <c r="E915" s="15" t="s">
        <v>6873</v>
      </c>
      <c r="F915" s="15" t="s">
        <v>5627</v>
      </c>
      <c r="G915" s="15" t="s">
        <v>6874</v>
      </c>
      <c r="H915" s="15" t="s">
        <v>6875</v>
      </c>
      <c r="I915" s="15" t="s">
        <v>4327</v>
      </c>
      <c r="J915" s="15" t="s">
        <v>4546</v>
      </c>
      <c r="K915" s="15"/>
      <c r="L915" s="103" t="str">
        <f t="shared" si="1"/>
        <v>B-3GFRY-Y175-3L Golden Fry Yellow Jerrycan</v>
      </c>
      <c r="M915" s="103">
        <f t="shared" si="2"/>
        <v>2100</v>
      </c>
      <c r="N915" s="102" t="str">
        <f t="shared" si="3"/>
        <v>wk </v>
      </c>
    </row>
    <row r="916" ht="12.75" customHeight="1">
      <c r="A916" s="15" t="s">
        <v>4857</v>
      </c>
      <c r="B916" s="15" t="s">
        <v>3123</v>
      </c>
      <c r="C916" s="15" t="s">
        <v>4321</v>
      </c>
      <c r="D916" s="15" t="s">
        <v>4426</v>
      </c>
      <c r="E916" s="15" t="s">
        <v>6876</v>
      </c>
      <c r="F916" s="15" t="s">
        <v>5627</v>
      </c>
      <c r="G916" s="15" t="s">
        <v>6877</v>
      </c>
      <c r="H916" s="15" t="s">
        <v>6878</v>
      </c>
      <c r="I916" s="15" t="s">
        <v>4327</v>
      </c>
      <c r="J916" s="15" t="s">
        <v>4546</v>
      </c>
      <c r="K916" s="15"/>
      <c r="L916" s="103" t="str">
        <f t="shared" si="1"/>
        <v>B-3GFRY-Y175-3L Golden Fry Yellow Jerrycan</v>
      </c>
      <c r="M916" s="103">
        <f t="shared" si="2"/>
        <v>3600</v>
      </c>
      <c r="N916" s="102" t="str">
        <f t="shared" si="3"/>
        <v>wk </v>
      </c>
    </row>
    <row r="917" ht="12.75" customHeight="1">
      <c r="A917" s="15" t="s">
        <v>6879</v>
      </c>
      <c r="B917" s="15"/>
      <c r="C917" s="15" t="s">
        <v>3146</v>
      </c>
      <c r="D917" s="15" t="s">
        <v>3145</v>
      </c>
      <c r="E917" s="15"/>
      <c r="F917" s="15" t="s">
        <v>4308</v>
      </c>
      <c r="G917" s="15" t="s">
        <v>4352</v>
      </c>
      <c r="H917" s="15" t="s">
        <v>3149</v>
      </c>
      <c r="I917" s="15" t="s">
        <v>3161</v>
      </c>
      <c r="J917" s="15"/>
      <c r="K917" s="15"/>
      <c r="L917" s="103" t="str">
        <f t="shared" si="1"/>
        <v>B-400AFR-N38-400 ml Natural Lego Bottle</v>
      </c>
      <c r="M917" s="103">
        <f t="shared" si="2"/>
        <v>0</v>
      </c>
      <c r="N917" s="102" t="str">
        <f t="shared" si="3"/>
        <v>wk </v>
      </c>
    </row>
    <row r="918" ht="12.75" customHeight="1">
      <c r="A918" s="15" t="s">
        <v>4670</v>
      </c>
      <c r="B918" s="15" t="s">
        <v>3123</v>
      </c>
      <c r="C918" s="15" t="s">
        <v>4321</v>
      </c>
      <c r="D918" s="15" t="s">
        <v>3671</v>
      </c>
      <c r="E918" s="15" t="s">
        <v>6880</v>
      </c>
      <c r="F918" s="15" t="s">
        <v>5242</v>
      </c>
      <c r="G918" s="15" t="s">
        <v>6881</v>
      </c>
      <c r="H918" s="15" t="s">
        <v>6882</v>
      </c>
      <c r="I918" s="15" t="s">
        <v>4327</v>
      </c>
      <c r="J918" s="15" t="s">
        <v>4359</v>
      </c>
      <c r="K918" s="15"/>
      <c r="L918" s="103" t="str">
        <f t="shared" si="1"/>
        <v>B-400AFR-N38-400 ml Natural Lego Bottle</v>
      </c>
      <c r="M918" s="103">
        <f t="shared" si="2"/>
        <v>7200</v>
      </c>
      <c r="N918" s="102" t="str">
        <f t="shared" si="3"/>
        <v>wk </v>
      </c>
    </row>
    <row r="919" ht="12.75" customHeight="1">
      <c r="A919" s="15" t="s">
        <v>6883</v>
      </c>
      <c r="B919" s="15" t="s">
        <v>2942</v>
      </c>
      <c r="C919" s="15" t="s">
        <v>3146</v>
      </c>
      <c r="D919" s="15" t="s">
        <v>3145</v>
      </c>
      <c r="E919" s="15"/>
      <c r="F919" s="15" t="s">
        <v>4308</v>
      </c>
      <c r="G919" s="15" t="s">
        <v>4352</v>
      </c>
      <c r="H919" s="15" t="s">
        <v>3149</v>
      </c>
      <c r="I919" s="15" t="s">
        <v>3149</v>
      </c>
      <c r="J919" s="15"/>
      <c r="K919" s="15"/>
      <c r="L919" s="103" t="str">
        <f t="shared" si="1"/>
        <v>B-400COC-W50-400 gm White Excel cocoa jar</v>
      </c>
      <c r="M919" s="103">
        <f t="shared" si="2"/>
        <v>0</v>
      </c>
      <c r="N919" s="102" t="str">
        <f t="shared" si="3"/>
        <v>wk </v>
      </c>
    </row>
    <row r="920" ht="12.75" customHeight="1">
      <c r="A920" s="15" t="s">
        <v>4418</v>
      </c>
      <c r="B920" s="15" t="s">
        <v>3123</v>
      </c>
      <c r="C920" s="15" t="s">
        <v>4321</v>
      </c>
      <c r="D920" s="15" t="s">
        <v>5341</v>
      </c>
      <c r="E920" s="15" t="s">
        <v>6884</v>
      </c>
      <c r="F920" s="15" t="s">
        <v>4364</v>
      </c>
      <c r="G920" s="15" t="s">
        <v>6885</v>
      </c>
      <c r="H920" s="15" t="s">
        <v>6886</v>
      </c>
      <c r="I920" s="15" t="s">
        <v>4327</v>
      </c>
      <c r="J920" s="15" t="s">
        <v>4367</v>
      </c>
      <c r="K920" s="15"/>
      <c r="L920" s="103" t="str">
        <f t="shared" si="1"/>
        <v>B-400COC-W50-400 gm White Excel cocoa jar</v>
      </c>
      <c r="M920" s="103">
        <f t="shared" si="2"/>
        <v>2520</v>
      </c>
      <c r="N920" s="102" t="str">
        <f t="shared" si="3"/>
        <v>wk 36</v>
      </c>
    </row>
    <row r="921" ht="12.75" customHeight="1">
      <c r="A921" s="15" t="s">
        <v>4423</v>
      </c>
      <c r="B921" s="15" t="s">
        <v>3123</v>
      </c>
      <c r="C921" s="15" t="s">
        <v>4321</v>
      </c>
      <c r="D921" s="15" t="s">
        <v>6887</v>
      </c>
      <c r="E921" s="15" t="s">
        <v>6888</v>
      </c>
      <c r="F921" s="15" t="s">
        <v>4364</v>
      </c>
      <c r="G921" s="15" t="s">
        <v>6889</v>
      </c>
      <c r="H921" s="15" t="s">
        <v>6890</v>
      </c>
      <c r="I921" s="15" t="s">
        <v>4327</v>
      </c>
      <c r="J921" s="15" t="s">
        <v>4367</v>
      </c>
      <c r="K921" s="15"/>
      <c r="L921" s="103" t="str">
        <f t="shared" si="1"/>
        <v>B-400COC-W50-400 gm White Excel cocoa jar</v>
      </c>
      <c r="M921" s="103">
        <f t="shared" si="2"/>
        <v>2970</v>
      </c>
      <c r="N921" s="102" t="str">
        <f t="shared" si="3"/>
        <v>wk 40</v>
      </c>
    </row>
    <row r="922" ht="12.75" customHeight="1">
      <c r="A922" s="15" t="s">
        <v>5072</v>
      </c>
      <c r="B922" s="15" t="s">
        <v>3123</v>
      </c>
      <c r="C922" s="15" t="s">
        <v>4321</v>
      </c>
      <c r="D922" s="15" t="s">
        <v>5341</v>
      </c>
      <c r="E922" s="15" t="s">
        <v>6891</v>
      </c>
      <c r="F922" s="15" t="s">
        <v>4364</v>
      </c>
      <c r="G922" s="15" t="s">
        <v>6885</v>
      </c>
      <c r="H922" s="15" t="s">
        <v>6886</v>
      </c>
      <c r="I922" s="15" t="s">
        <v>4327</v>
      </c>
      <c r="J922" s="15" t="s">
        <v>4367</v>
      </c>
      <c r="K922" s="15"/>
      <c r="L922" s="103" t="str">
        <f t="shared" si="1"/>
        <v>B-400COC-W50-400 gm White Excel cocoa jar</v>
      </c>
      <c r="M922" s="103">
        <f t="shared" si="2"/>
        <v>2520</v>
      </c>
      <c r="N922" s="102" t="str">
        <f t="shared" si="3"/>
        <v>wk 49</v>
      </c>
    </row>
    <row r="923" ht="12.75" customHeight="1">
      <c r="A923" s="15" t="s">
        <v>4425</v>
      </c>
      <c r="B923" s="15" t="s">
        <v>3123</v>
      </c>
      <c r="C923" s="15" t="s">
        <v>4321</v>
      </c>
      <c r="D923" s="15" t="s">
        <v>3694</v>
      </c>
      <c r="E923" s="15" t="s">
        <v>6892</v>
      </c>
      <c r="F923" s="15" t="s">
        <v>4364</v>
      </c>
      <c r="G923" s="15" t="s">
        <v>6893</v>
      </c>
      <c r="H923" s="15" t="s">
        <v>6894</v>
      </c>
      <c r="I923" s="15" t="s">
        <v>4327</v>
      </c>
      <c r="J923" s="15" t="s">
        <v>4367</v>
      </c>
      <c r="K923" s="15"/>
      <c r="L923" s="103" t="str">
        <f t="shared" si="1"/>
        <v>B-400COC-W50-400 gm White Excel cocoa jar</v>
      </c>
      <c r="M923" s="103">
        <f t="shared" si="2"/>
        <v>1800</v>
      </c>
      <c r="N923" s="102" t="str">
        <f t="shared" si="3"/>
        <v>wk </v>
      </c>
    </row>
    <row r="924" ht="12.75" customHeight="1">
      <c r="A924" s="15" t="s">
        <v>4430</v>
      </c>
      <c r="B924" s="15" t="s">
        <v>3123</v>
      </c>
      <c r="C924" s="15" t="s">
        <v>4321</v>
      </c>
      <c r="D924" s="15" t="s">
        <v>6895</v>
      </c>
      <c r="E924" s="15" t="s">
        <v>6896</v>
      </c>
      <c r="F924" s="15" t="s">
        <v>4364</v>
      </c>
      <c r="G924" s="15" t="s">
        <v>6897</v>
      </c>
      <c r="H924" s="15" t="s">
        <v>6898</v>
      </c>
      <c r="I924" s="15" t="s">
        <v>4327</v>
      </c>
      <c r="J924" s="15" t="s">
        <v>4367</v>
      </c>
      <c r="K924" s="15"/>
      <c r="L924" s="103" t="str">
        <f t="shared" si="1"/>
        <v>B-400COC-W50-400 gm White Excel cocoa jar</v>
      </c>
      <c r="M924" s="103">
        <f t="shared" si="2"/>
        <v>1890</v>
      </c>
      <c r="N924" s="102" t="str">
        <f t="shared" si="3"/>
        <v>wk </v>
      </c>
    </row>
    <row r="925" ht="12.75" customHeight="1">
      <c r="A925" s="15" t="s">
        <v>4329</v>
      </c>
      <c r="B925" s="15" t="s">
        <v>3123</v>
      </c>
      <c r="C925" s="15" t="s">
        <v>4321</v>
      </c>
      <c r="D925" s="15" t="s">
        <v>6899</v>
      </c>
      <c r="E925" s="15" t="s">
        <v>6900</v>
      </c>
      <c r="F925" s="15" t="s">
        <v>4364</v>
      </c>
      <c r="G925" s="15" t="s">
        <v>6901</v>
      </c>
      <c r="H925" s="15" t="s">
        <v>6902</v>
      </c>
      <c r="I925" s="15" t="s">
        <v>4327</v>
      </c>
      <c r="J925" s="15" t="s">
        <v>4367</v>
      </c>
      <c r="K925" s="15"/>
      <c r="L925" s="103" t="str">
        <f t="shared" si="1"/>
        <v>B-400COC-W50-400 gm White Excel cocoa jar</v>
      </c>
      <c r="M925" s="103">
        <f t="shared" si="2"/>
        <v>630</v>
      </c>
      <c r="N925" s="102" t="str">
        <f t="shared" si="3"/>
        <v>wk </v>
      </c>
    </row>
    <row r="926" ht="12.75" customHeight="1">
      <c r="A926" s="15" t="s">
        <v>4433</v>
      </c>
      <c r="B926" s="15" t="s">
        <v>3123</v>
      </c>
      <c r="C926" s="15" t="s">
        <v>4321</v>
      </c>
      <c r="D926" s="15" t="s">
        <v>6806</v>
      </c>
      <c r="E926" s="15" t="s">
        <v>6903</v>
      </c>
      <c r="F926" s="15" t="s">
        <v>4364</v>
      </c>
      <c r="G926" s="15" t="s">
        <v>6904</v>
      </c>
      <c r="H926" s="15" t="s">
        <v>6905</v>
      </c>
      <c r="I926" s="15" t="s">
        <v>4327</v>
      </c>
      <c r="J926" s="15" t="s">
        <v>4367</v>
      </c>
      <c r="K926" s="15"/>
      <c r="L926" s="103" t="str">
        <f t="shared" si="1"/>
        <v>B-400COC-W50-400 gm White Excel cocoa jar</v>
      </c>
      <c r="M926" s="103">
        <f t="shared" si="2"/>
        <v>1440</v>
      </c>
      <c r="N926" s="102" t="str">
        <f t="shared" si="3"/>
        <v>wk </v>
      </c>
    </row>
    <row r="927" ht="12.75" customHeight="1">
      <c r="A927" s="15" t="s">
        <v>4435</v>
      </c>
      <c r="B927" s="15" t="s">
        <v>3123</v>
      </c>
      <c r="C927" s="15" t="s">
        <v>4321</v>
      </c>
      <c r="D927" s="15" t="s">
        <v>6906</v>
      </c>
      <c r="E927" s="15" t="s">
        <v>6907</v>
      </c>
      <c r="F927" s="15" t="s">
        <v>4364</v>
      </c>
      <c r="G927" s="15" t="s">
        <v>6908</v>
      </c>
      <c r="H927" s="15" t="s">
        <v>6909</v>
      </c>
      <c r="I927" s="15" t="s">
        <v>4327</v>
      </c>
      <c r="J927" s="15" t="s">
        <v>4367</v>
      </c>
      <c r="K927" s="15"/>
      <c r="L927" s="103" t="str">
        <f t="shared" si="1"/>
        <v>B-400COC-W50-400 gm White Excel cocoa jar</v>
      </c>
      <c r="M927" s="103">
        <f t="shared" si="2"/>
        <v>2340</v>
      </c>
      <c r="N927" s="102" t="str">
        <f t="shared" si="3"/>
        <v>wk </v>
      </c>
    </row>
    <row r="928" ht="12.75" customHeight="1">
      <c r="A928" s="15" t="s">
        <v>4437</v>
      </c>
      <c r="B928" s="15" t="s">
        <v>3123</v>
      </c>
      <c r="C928" s="15" t="s">
        <v>4321</v>
      </c>
      <c r="D928" s="15" t="s">
        <v>6910</v>
      </c>
      <c r="E928" s="15" t="s">
        <v>6911</v>
      </c>
      <c r="F928" s="15" t="s">
        <v>4364</v>
      </c>
      <c r="G928" s="15" t="s">
        <v>6912</v>
      </c>
      <c r="H928" s="15" t="s">
        <v>6913</v>
      </c>
      <c r="I928" s="15" t="s">
        <v>4327</v>
      </c>
      <c r="J928" s="15" t="s">
        <v>4367</v>
      </c>
      <c r="K928" s="15"/>
      <c r="L928" s="103" t="str">
        <f t="shared" si="1"/>
        <v>B-400COC-W50-400 gm White Excel cocoa jar</v>
      </c>
      <c r="M928" s="103">
        <f t="shared" si="2"/>
        <v>1260</v>
      </c>
      <c r="N928" s="102" t="str">
        <f t="shared" si="3"/>
        <v>wk </v>
      </c>
    </row>
    <row r="929" ht="12.75" customHeight="1">
      <c r="A929" s="15" t="s">
        <v>4441</v>
      </c>
      <c r="B929" s="15" t="s">
        <v>3123</v>
      </c>
      <c r="C929" s="15" t="s">
        <v>4321</v>
      </c>
      <c r="D929" s="15" t="s">
        <v>6806</v>
      </c>
      <c r="E929" s="15" t="s">
        <v>6914</v>
      </c>
      <c r="F929" s="15" t="s">
        <v>4364</v>
      </c>
      <c r="G929" s="15" t="s">
        <v>6904</v>
      </c>
      <c r="H929" s="15" t="s">
        <v>6905</v>
      </c>
      <c r="I929" s="15" t="s">
        <v>4327</v>
      </c>
      <c r="J929" s="15" t="s">
        <v>4367</v>
      </c>
      <c r="K929" s="15"/>
      <c r="L929" s="103" t="str">
        <f t="shared" si="1"/>
        <v>B-400COC-W50-400 gm White Excel cocoa jar</v>
      </c>
      <c r="M929" s="103">
        <f t="shared" si="2"/>
        <v>1440</v>
      </c>
      <c r="N929" s="102" t="str">
        <f t="shared" si="3"/>
        <v>wk </v>
      </c>
    </row>
    <row r="930" ht="12.75" customHeight="1">
      <c r="A930" s="15" t="s">
        <v>4452</v>
      </c>
      <c r="B930" s="15" t="s">
        <v>3123</v>
      </c>
      <c r="C930" s="15" t="s">
        <v>4321</v>
      </c>
      <c r="D930" s="15" t="s">
        <v>3544</v>
      </c>
      <c r="E930" s="15" t="s">
        <v>6915</v>
      </c>
      <c r="F930" s="15" t="s">
        <v>4364</v>
      </c>
      <c r="G930" s="15" t="s">
        <v>6916</v>
      </c>
      <c r="H930" s="15" t="s">
        <v>6917</v>
      </c>
      <c r="I930" s="15" t="s">
        <v>4327</v>
      </c>
      <c r="J930" s="15" t="s">
        <v>4367</v>
      </c>
      <c r="K930" s="15"/>
      <c r="L930" s="103" t="str">
        <f t="shared" si="1"/>
        <v>B-400COC-W50-400 gm White Excel cocoa jar</v>
      </c>
      <c r="M930" s="103">
        <f t="shared" si="2"/>
        <v>720</v>
      </c>
      <c r="N930" s="102" t="str">
        <f t="shared" si="3"/>
        <v>wk </v>
      </c>
    </row>
    <row r="931" ht="12.75" customHeight="1">
      <c r="A931" s="15" t="s">
        <v>4457</v>
      </c>
      <c r="B931" s="15" t="s">
        <v>3123</v>
      </c>
      <c r="C931" s="15" t="s">
        <v>4321</v>
      </c>
      <c r="D931" s="15" t="s">
        <v>6918</v>
      </c>
      <c r="E931" s="15" t="s">
        <v>6919</v>
      </c>
      <c r="F931" s="15" t="s">
        <v>4364</v>
      </c>
      <c r="G931" s="15" t="s">
        <v>6920</v>
      </c>
      <c r="H931" s="15" t="s">
        <v>6921</v>
      </c>
      <c r="I931" s="15" t="s">
        <v>4327</v>
      </c>
      <c r="J931" s="15" t="s">
        <v>4367</v>
      </c>
      <c r="K931" s="15"/>
      <c r="L931" s="103" t="str">
        <f t="shared" si="1"/>
        <v>B-400COC-W50-400 gm White Excel cocoa jar</v>
      </c>
      <c r="M931" s="103">
        <f t="shared" si="2"/>
        <v>2610</v>
      </c>
      <c r="N931" s="102" t="str">
        <f t="shared" si="3"/>
        <v>wk 6</v>
      </c>
    </row>
    <row r="932" ht="12.75" customHeight="1">
      <c r="A932" s="15" t="s">
        <v>4460</v>
      </c>
      <c r="B932" s="15" t="s">
        <v>3123</v>
      </c>
      <c r="C932" s="15" t="s">
        <v>4321</v>
      </c>
      <c r="D932" s="15" t="s">
        <v>3694</v>
      </c>
      <c r="E932" s="15" t="s">
        <v>6922</v>
      </c>
      <c r="F932" s="15" t="s">
        <v>4364</v>
      </c>
      <c r="G932" s="15" t="s">
        <v>6923</v>
      </c>
      <c r="H932" s="15" t="s">
        <v>6894</v>
      </c>
      <c r="I932" s="15" t="s">
        <v>4327</v>
      </c>
      <c r="J932" s="15" t="s">
        <v>4367</v>
      </c>
      <c r="K932" s="15"/>
      <c r="L932" s="103" t="str">
        <f t="shared" si="1"/>
        <v>B-400COC-W50-400 gm White Excel cocoa jar</v>
      </c>
      <c r="M932" s="103">
        <f t="shared" si="2"/>
        <v>1800</v>
      </c>
      <c r="N932" s="102" t="str">
        <f t="shared" si="3"/>
        <v>wk 14</v>
      </c>
    </row>
    <row r="933" ht="12.75" customHeight="1">
      <c r="A933" s="15" t="s">
        <v>4463</v>
      </c>
      <c r="B933" s="15" t="s">
        <v>3123</v>
      </c>
      <c r="C933" s="15" t="s">
        <v>4321</v>
      </c>
      <c r="D933" s="15" t="s">
        <v>6766</v>
      </c>
      <c r="E933" s="15" t="s">
        <v>6924</v>
      </c>
      <c r="F933" s="15" t="s">
        <v>4364</v>
      </c>
      <c r="G933" s="15" t="s">
        <v>6925</v>
      </c>
      <c r="H933" s="15" t="s">
        <v>6926</v>
      </c>
      <c r="I933" s="15" t="s">
        <v>4327</v>
      </c>
      <c r="J933" s="15" t="s">
        <v>4367</v>
      </c>
      <c r="K933" s="15"/>
      <c r="L933" s="103" t="str">
        <f t="shared" si="1"/>
        <v>B-400COC-W50-400 gm White Excel cocoa jar</v>
      </c>
      <c r="M933" s="103">
        <f t="shared" si="2"/>
        <v>1080</v>
      </c>
      <c r="N933" s="102" t="str">
        <f t="shared" si="3"/>
        <v>wk 18</v>
      </c>
    </row>
    <row r="934" ht="12.75" customHeight="1">
      <c r="A934" s="15" t="s">
        <v>4467</v>
      </c>
      <c r="B934" s="15" t="s">
        <v>3123</v>
      </c>
      <c r="C934" s="15" t="s">
        <v>4321</v>
      </c>
      <c r="D934" s="15" t="s">
        <v>6906</v>
      </c>
      <c r="E934" s="15" t="s">
        <v>6927</v>
      </c>
      <c r="F934" s="15" t="s">
        <v>4364</v>
      </c>
      <c r="G934" s="15" t="s">
        <v>6928</v>
      </c>
      <c r="H934" s="15" t="s">
        <v>6909</v>
      </c>
      <c r="I934" s="15" t="s">
        <v>4327</v>
      </c>
      <c r="J934" s="15" t="s">
        <v>4367</v>
      </c>
      <c r="K934" s="15"/>
      <c r="L934" s="103" t="str">
        <f t="shared" si="1"/>
        <v>B-400COC-W50-400 gm White Excel cocoa jar</v>
      </c>
      <c r="M934" s="103">
        <f t="shared" si="2"/>
        <v>2340</v>
      </c>
      <c r="N934" s="102" t="str">
        <f t="shared" si="3"/>
        <v>wk 31</v>
      </c>
    </row>
    <row r="935" ht="12.75" customHeight="1">
      <c r="A935" s="15" t="s">
        <v>4467</v>
      </c>
      <c r="B935" s="15" t="s">
        <v>3123</v>
      </c>
      <c r="C935" s="15" t="s">
        <v>4321</v>
      </c>
      <c r="D935" s="15" t="s">
        <v>6796</v>
      </c>
      <c r="E935" s="15" t="s">
        <v>6929</v>
      </c>
      <c r="F935" s="15" t="s">
        <v>4364</v>
      </c>
      <c r="G935" s="15" t="s">
        <v>6930</v>
      </c>
      <c r="H935" s="15" t="s">
        <v>6931</v>
      </c>
      <c r="I935" s="15" t="s">
        <v>4327</v>
      </c>
      <c r="J935" s="15" t="s">
        <v>4367</v>
      </c>
      <c r="K935" s="15"/>
      <c r="L935" s="103" t="str">
        <f t="shared" si="1"/>
        <v>B-400COC-W50-400 gm White Excel cocoa jar</v>
      </c>
      <c r="M935" s="103">
        <f t="shared" si="2"/>
        <v>1980</v>
      </c>
      <c r="N935" s="102" t="str">
        <f t="shared" si="3"/>
        <v>wk 31</v>
      </c>
    </row>
    <row r="936" ht="12.75" customHeight="1">
      <c r="A936" s="15" t="s">
        <v>4467</v>
      </c>
      <c r="B936" s="15" t="s">
        <v>3123</v>
      </c>
      <c r="C936" s="15" t="s">
        <v>4321</v>
      </c>
      <c r="D936" s="15" t="s">
        <v>6910</v>
      </c>
      <c r="E936" s="15" t="s">
        <v>6932</v>
      </c>
      <c r="F936" s="15" t="s">
        <v>4364</v>
      </c>
      <c r="G936" s="15" t="s">
        <v>6933</v>
      </c>
      <c r="H936" s="15" t="s">
        <v>6913</v>
      </c>
      <c r="I936" s="15" t="s">
        <v>4327</v>
      </c>
      <c r="J936" s="15" t="s">
        <v>4367</v>
      </c>
      <c r="K936" s="15"/>
      <c r="L936" s="103" t="str">
        <f t="shared" si="1"/>
        <v>B-400COC-W50-400 gm White Excel cocoa jar</v>
      </c>
      <c r="M936" s="103">
        <f t="shared" si="2"/>
        <v>1260</v>
      </c>
      <c r="N936" s="102" t="str">
        <f t="shared" si="3"/>
        <v>wk 31</v>
      </c>
    </row>
    <row r="937" ht="12.75" customHeight="1">
      <c r="A937" s="15" t="s">
        <v>4474</v>
      </c>
      <c r="B937" s="15" t="s">
        <v>3123</v>
      </c>
      <c r="C937" s="15" t="s">
        <v>4321</v>
      </c>
      <c r="D937" s="15" t="s">
        <v>6934</v>
      </c>
      <c r="E937" s="15" t="s">
        <v>6935</v>
      </c>
      <c r="F937" s="15" t="s">
        <v>4364</v>
      </c>
      <c r="G937" s="15" t="s">
        <v>6936</v>
      </c>
      <c r="H937" s="15" t="s">
        <v>6937</v>
      </c>
      <c r="I937" s="15" t="s">
        <v>4327</v>
      </c>
      <c r="J937" s="15" t="s">
        <v>4367</v>
      </c>
      <c r="K937" s="15"/>
      <c r="L937" s="103" t="str">
        <f t="shared" si="1"/>
        <v>B-400COC-W50-400 gm White Excel cocoa jar</v>
      </c>
      <c r="M937" s="103">
        <f t="shared" si="2"/>
        <v>1530</v>
      </c>
      <c r="N937" s="102" t="str">
        <f t="shared" si="3"/>
        <v>wk 36</v>
      </c>
    </row>
    <row r="938" ht="12.75" customHeight="1">
      <c r="A938" s="15" t="s">
        <v>4477</v>
      </c>
      <c r="B938" s="15" t="s">
        <v>3123</v>
      </c>
      <c r="C938" s="15" t="s">
        <v>4321</v>
      </c>
      <c r="D938" s="15" t="s">
        <v>6796</v>
      </c>
      <c r="E938" s="15" t="s">
        <v>6938</v>
      </c>
      <c r="F938" s="15" t="s">
        <v>4364</v>
      </c>
      <c r="G938" s="15" t="s">
        <v>6930</v>
      </c>
      <c r="H938" s="15" t="s">
        <v>6931</v>
      </c>
      <c r="I938" s="15" t="s">
        <v>4327</v>
      </c>
      <c r="J938" s="15" t="s">
        <v>4367</v>
      </c>
      <c r="K938" s="15"/>
      <c r="L938" s="103" t="str">
        <f t="shared" si="1"/>
        <v>B-400COC-W50-400 gm White Excel cocoa jar</v>
      </c>
      <c r="M938" s="103">
        <f t="shared" si="2"/>
        <v>1980</v>
      </c>
      <c r="N938" s="102" t="str">
        <f t="shared" si="3"/>
        <v>wk 40</v>
      </c>
    </row>
    <row r="939" ht="12.75" customHeight="1">
      <c r="A939" s="15" t="s">
        <v>4480</v>
      </c>
      <c r="B939" s="15" t="s">
        <v>3123</v>
      </c>
      <c r="C939" s="15" t="s">
        <v>4321</v>
      </c>
      <c r="D939" s="15" t="s">
        <v>6895</v>
      </c>
      <c r="E939" s="15" t="s">
        <v>6939</v>
      </c>
      <c r="F939" s="15" t="s">
        <v>4364</v>
      </c>
      <c r="G939" s="15" t="s">
        <v>6940</v>
      </c>
      <c r="H939" s="15" t="s">
        <v>6898</v>
      </c>
      <c r="I939" s="15" t="s">
        <v>4327</v>
      </c>
      <c r="J939" s="15" t="s">
        <v>4367</v>
      </c>
      <c r="K939" s="15"/>
      <c r="L939" s="103" t="str">
        <f t="shared" si="1"/>
        <v>B-400COC-W50-400 gm White Excel cocoa jar</v>
      </c>
      <c r="M939" s="103">
        <f t="shared" si="2"/>
        <v>1890</v>
      </c>
      <c r="N939" s="102" t="str">
        <f t="shared" si="3"/>
        <v>wk 45</v>
      </c>
    </row>
    <row r="940" ht="12.75" customHeight="1">
      <c r="A940" s="15" t="s">
        <v>4482</v>
      </c>
      <c r="B940" s="15" t="s">
        <v>3123</v>
      </c>
      <c r="C940" s="15" t="s">
        <v>4321</v>
      </c>
      <c r="D940" s="15" t="s">
        <v>6906</v>
      </c>
      <c r="E940" s="15" t="s">
        <v>6941</v>
      </c>
      <c r="F940" s="15" t="s">
        <v>4364</v>
      </c>
      <c r="G940" s="15" t="s">
        <v>6928</v>
      </c>
      <c r="H940" s="15" t="s">
        <v>6909</v>
      </c>
      <c r="I940" s="15" t="s">
        <v>4327</v>
      </c>
      <c r="J940" s="15" t="s">
        <v>4367</v>
      </c>
      <c r="K940" s="15"/>
      <c r="L940" s="103" t="str">
        <f t="shared" si="1"/>
        <v>B-400COC-W50-400 gm White Excel cocoa jar</v>
      </c>
      <c r="M940" s="103">
        <f t="shared" si="2"/>
        <v>2340</v>
      </c>
      <c r="N940" s="102" t="str">
        <f t="shared" si="3"/>
        <v>wk 49</v>
      </c>
    </row>
    <row r="941" ht="12.75" customHeight="1">
      <c r="A941" s="15" t="s">
        <v>4487</v>
      </c>
      <c r="B941" s="15" t="s">
        <v>3123</v>
      </c>
      <c r="C941" s="15" t="s">
        <v>4321</v>
      </c>
      <c r="D941" s="15" t="s">
        <v>6942</v>
      </c>
      <c r="E941" s="15" t="s">
        <v>6943</v>
      </c>
      <c r="F941" s="15" t="s">
        <v>4364</v>
      </c>
      <c r="G941" s="15" t="s">
        <v>6944</v>
      </c>
      <c r="H941" s="15" t="s">
        <v>6945</v>
      </c>
      <c r="I941" s="15" t="s">
        <v>4327</v>
      </c>
      <c r="J941" s="15" t="s">
        <v>4367</v>
      </c>
      <c r="K941" s="15"/>
      <c r="L941" s="103" t="str">
        <f t="shared" si="1"/>
        <v>B-400COC-W50-400 gm White Excel cocoa jar</v>
      </c>
      <c r="M941" s="103">
        <f t="shared" si="2"/>
        <v>4320</v>
      </c>
      <c r="N941" s="102" t="str">
        <f t="shared" si="3"/>
        <v>wk </v>
      </c>
    </row>
    <row r="942" ht="12.75" customHeight="1">
      <c r="A942" s="15" t="s">
        <v>4491</v>
      </c>
      <c r="B942" s="15" t="s">
        <v>3123</v>
      </c>
      <c r="C942" s="15" t="s">
        <v>4321</v>
      </c>
      <c r="D942" s="15" t="s">
        <v>3611</v>
      </c>
      <c r="E942" s="15" t="s">
        <v>6946</v>
      </c>
      <c r="F942" s="15" t="s">
        <v>4364</v>
      </c>
      <c r="G942" s="15" t="s">
        <v>6947</v>
      </c>
      <c r="H942" s="15" t="s">
        <v>6948</v>
      </c>
      <c r="I942" s="15" t="s">
        <v>4327</v>
      </c>
      <c r="J942" s="15" t="s">
        <v>4367</v>
      </c>
      <c r="K942" s="15"/>
      <c r="L942" s="103" t="str">
        <f t="shared" si="1"/>
        <v>B-400COC-W50-400 gm White Excel cocoa jar</v>
      </c>
      <c r="M942" s="103">
        <f t="shared" si="2"/>
        <v>2700</v>
      </c>
      <c r="N942" s="102" t="str">
        <f t="shared" si="3"/>
        <v>wk </v>
      </c>
    </row>
    <row r="943" ht="12.75" customHeight="1">
      <c r="A943" s="15" t="s">
        <v>4494</v>
      </c>
      <c r="B943" s="15" t="s">
        <v>3123</v>
      </c>
      <c r="C943" s="15" t="s">
        <v>4321</v>
      </c>
      <c r="D943" s="15" t="s">
        <v>6949</v>
      </c>
      <c r="E943" s="15" t="s">
        <v>6950</v>
      </c>
      <c r="F943" s="15" t="s">
        <v>4364</v>
      </c>
      <c r="G943" s="15" t="s">
        <v>6951</v>
      </c>
      <c r="H943" s="15" t="s">
        <v>6952</v>
      </c>
      <c r="I943" s="15" t="s">
        <v>4327</v>
      </c>
      <c r="J943" s="15" t="s">
        <v>4367</v>
      </c>
      <c r="K943" s="15"/>
      <c r="L943" s="103" t="str">
        <f t="shared" si="1"/>
        <v>B-400COC-W50-400 gm White Excel cocoa jar</v>
      </c>
      <c r="M943" s="103">
        <f t="shared" si="2"/>
        <v>1170</v>
      </c>
      <c r="N943" s="102" t="str">
        <f t="shared" si="3"/>
        <v>wk </v>
      </c>
    </row>
    <row r="944" ht="12.75" customHeight="1">
      <c r="A944" s="15" t="s">
        <v>4496</v>
      </c>
      <c r="B944" s="15" t="s">
        <v>3123</v>
      </c>
      <c r="C944" s="15" t="s">
        <v>4321</v>
      </c>
      <c r="D944" s="15" t="s">
        <v>5341</v>
      </c>
      <c r="E944" s="15" t="s">
        <v>6953</v>
      </c>
      <c r="F944" s="15" t="s">
        <v>4364</v>
      </c>
      <c r="G944" s="15" t="s">
        <v>6954</v>
      </c>
      <c r="H944" s="15" t="s">
        <v>6886</v>
      </c>
      <c r="I944" s="15" t="s">
        <v>4327</v>
      </c>
      <c r="J944" s="15" t="s">
        <v>4367</v>
      </c>
      <c r="K944" s="15"/>
      <c r="L944" s="103" t="str">
        <f t="shared" si="1"/>
        <v>B-400COC-W50-400 gm White Excel cocoa jar</v>
      </c>
      <c r="M944" s="103">
        <f t="shared" si="2"/>
        <v>2520</v>
      </c>
      <c r="N944" s="102" t="str">
        <f t="shared" si="3"/>
        <v>wk </v>
      </c>
    </row>
    <row r="945" ht="12.75" customHeight="1">
      <c r="A945" s="15" t="s">
        <v>4501</v>
      </c>
      <c r="B945" s="15" t="s">
        <v>3123</v>
      </c>
      <c r="C945" s="15" t="s">
        <v>4321</v>
      </c>
      <c r="D945" s="15" t="s">
        <v>3611</v>
      </c>
      <c r="E945" s="15" t="s">
        <v>6955</v>
      </c>
      <c r="F945" s="15" t="s">
        <v>4364</v>
      </c>
      <c r="G945" s="15" t="s">
        <v>6947</v>
      </c>
      <c r="H945" s="15" t="s">
        <v>6948</v>
      </c>
      <c r="I945" s="15" t="s">
        <v>4327</v>
      </c>
      <c r="J945" s="15" t="s">
        <v>4546</v>
      </c>
      <c r="K945" s="15"/>
      <c r="L945" s="103" t="str">
        <f t="shared" si="1"/>
        <v>B-400COC-W50-400 gm White Excel cocoa jar</v>
      </c>
      <c r="M945" s="103">
        <f t="shared" si="2"/>
        <v>2700</v>
      </c>
      <c r="N945" s="102" t="str">
        <f t="shared" si="3"/>
        <v>wk </v>
      </c>
    </row>
    <row r="946" ht="12.75" customHeight="1">
      <c r="A946" s="15" t="s">
        <v>4504</v>
      </c>
      <c r="B946" s="15" t="s">
        <v>3123</v>
      </c>
      <c r="C946" s="15" t="s">
        <v>4321</v>
      </c>
      <c r="D946" s="15" t="s">
        <v>3470</v>
      </c>
      <c r="E946" s="15" t="s">
        <v>6956</v>
      </c>
      <c r="F946" s="15" t="s">
        <v>4364</v>
      </c>
      <c r="G946" s="15" t="s">
        <v>6957</v>
      </c>
      <c r="H946" s="15" t="s">
        <v>6958</v>
      </c>
      <c r="I946" s="15" t="s">
        <v>4327</v>
      </c>
      <c r="J946" s="15" t="s">
        <v>4546</v>
      </c>
      <c r="K946" s="15"/>
      <c r="L946" s="103" t="str">
        <f t="shared" si="1"/>
        <v>B-400COC-W50-400 gm White Excel cocoa jar</v>
      </c>
      <c r="M946" s="103">
        <f t="shared" si="2"/>
        <v>2880</v>
      </c>
      <c r="N946" s="102" t="str">
        <f t="shared" si="3"/>
        <v>wk </v>
      </c>
    </row>
    <row r="947" ht="12.75" customHeight="1">
      <c r="A947" s="15" t="s">
        <v>4506</v>
      </c>
      <c r="B947" s="15" t="s">
        <v>3123</v>
      </c>
      <c r="C947" s="15" t="s">
        <v>4321</v>
      </c>
      <c r="D947" s="15" t="s">
        <v>5938</v>
      </c>
      <c r="E947" s="15" t="s">
        <v>6959</v>
      </c>
      <c r="F947" s="15" t="s">
        <v>4364</v>
      </c>
      <c r="G947" s="15" t="s">
        <v>6960</v>
      </c>
      <c r="H947" s="15" t="s">
        <v>6961</v>
      </c>
      <c r="I947" s="15" t="s">
        <v>4327</v>
      </c>
      <c r="J947" s="15" t="s">
        <v>4546</v>
      </c>
      <c r="K947" s="15"/>
      <c r="L947" s="103" t="str">
        <f t="shared" si="1"/>
        <v>B-400COC-W50-400 gm White Excel cocoa jar</v>
      </c>
      <c r="M947" s="103">
        <f t="shared" si="2"/>
        <v>4950</v>
      </c>
      <c r="N947" s="102" t="str">
        <f t="shared" si="3"/>
        <v>wk </v>
      </c>
    </row>
    <row r="948" ht="12.75" customHeight="1">
      <c r="A948" s="15" t="s">
        <v>4510</v>
      </c>
      <c r="B948" s="15" t="s">
        <v>3123</v>
      </c>
      <c r="C948" s="15" t="s">
        <v>4321</v>
      </c>
      <c r="D948" s="15" t="s">
        <v>3470</v>
      </c>
      <c r="E948" s="15" t="s">
        <v>6962</v>
      </c>
      <c r="F948" s="15" t="s">
        <v>4364</v>
      </c>
      <c r="G948" s="15" t="s">
        <v>6957</v>
      </c>
      <c r="H948" s="15" t="s">
        <v>6958</v>
      </c>
      <c r="I948" s="15" t="s">
        <v>4327</v>
      </c>
      <c r="J948" s="15" t="s">
        <v>4546</v>
      </c>
      <c r="K948" s="15"/>
      <c r="L948" s="103" t="str">
        <f t="shared" si="1"/>
        <v>B-400COC-W50-400 gm White Excel cocoa jar</v>
      </c>
      <c r="M948" s="103">
        <f t="shared" si="2"/>
        <v>2880</v>
      </c>
      <c r="N948" s="102" t="str">
        <f t="shared" si="3"/>
        <v>wk </v>
      </c>
    </row>
    <row r="949" ht="12.75" customHeight="1">
      <c r="A949" s="15" t="s">
        <v>4513</v>
      </c>
      <c r="B949" s="15" t="s">
        <v>3123</v>
      </c>
      <c r="C949" s="15" t="s">
        <v>4321</v>
      </c>
      <c r="D949" s="15" t="s">
        <v>6162</v>
      </c>
      <c r="E949" s="15" t="s">
        <v>6963</v>
      </c>
      <c r="F949" s="15" t="s">
        <v>4364</v>
      </c>
      <c r="G949" s="15" t="s">
        <v>6964</v>
      </c>
      <c r="H949" s="15" t="s">
        <v>6965</v>
      </c>
      <c r="I949" s="15" t="s">
        <v>4327</v>
      </c>
      <c r="J949" s="15" t="s">
        <v>4546</v>
      </c>
      <c r="K949" s="15"/>
      <c r="L949" s="103" t="str">
        <f t="shared" si="1"/>
        <v>B-400COC-W50-400 gm White Excel cocoa jar</v>
      </c>
      <c r="M949" s="103">
        <f t="shared" si="2"/>
        <v>1350</v>
      </c>
      <c r="N949" s="102" t="str">
        <f t="shared" si="3"/>
        <v>wk </v>
      </c>
    </row>
    <row r="950" ht="12.75" customHeight="1">
      <c r="A950" s="15" t="s">
        <v>4515</v>
      </c>
      <c r="B950" s="15" t="s">
        <v>3123</v>
      </c>
      <c r="C950" s="15" t="s">
        <v>4321</v>
      </c>
      <c r="D950" s="15" t="s">
        <v>3470</v>
      </c>
      <c r="E950" s="15" t="s">
        <v>6966</v>
      </c>
      <c r="F950" s="15" t="s">
        <v>4364</v>
      </c>
      <c r="G950" s="15" t="s">
        <v>6957</v>
      </c>
      <c r="H950" s="15" t="s">
        <v>6958</v>
      </c>
      <c r="I950" s="15" t="s">
        <v>4327</v>
      </c>
      <c r="J950" s="15" t="s">
        <v>4546</v>
      </c>
      <c r="K950" s="15"/>
      <c r="L950" s="103" t="str">
        <f t="shared" si="1"/>
        <v>B-400COC-W50-400 gm White Excel cocoa jar</v>
      </c>
      <c r="M950" s="103">
        <f t="shared" si="2"/>
        <v>2880</v>
      </c>
      <c r="N950" s="102" t="str">
        <f t="shared" si="3"/>
        <v>wk </v>
      </c>
    </row>
    <row r="951" ht="12.75" customHeight="1">
      <c r="A951" s="15" t="s">
        <v>4517</v>
      </c>
      <c r="B951" s="15" t="s">
        <v>3123</v>
      </c>
      <c r="C951" s="15" t="s">
        <v>4321</v>
      </c>
      <c r="D951" s="15" t="s">
        <v>6906</v>
      </c>
      <c r="E951" s="15" t="s">
        <v>6967</v>
      </c>
      <c r="F951" s="15" t="s">
        <v>4364</v>
      </c>
      <c r="G951" s="15" t="s">
        <v>6928</v>
      </c>
      <c r="H951" s="15" t="s">
        <v>6909</v>
      </c>
      <c r="I951" s="15" t="s">
        <v>4327</v>
      </c>
      <c r="J951" s="15" t="s">
        <v>4546</v>
      </c>
      <c r="K951" s="15"/>
      <c r="L951" s="103" t="str">
        <f t="shared" si="1"/>
        <v>B-400COC-W50-400 gm White Excel cocoa jar</v>
      </c>
      <c r="M951" s="103">
        <f t="shared" si="2"/>
        <v>2340</v>
      </c>
      <c r="N951" s="102" t="str">
        <f t="shared" si="3"/>
        <v>wk </v>
      </c>
    </row>
    <row r="952" ht="12.75" customHeight="1">
      <c r="A952" s="15" t="s">
        <v>4522</v>
      </c>
      <c r="B952" s="15" t="s">
        <v>3123</v>
      </c>
      <c r="C952" s="15" t="s">
        <v>4321</v>
      </c>
      <c r="D952" s="15" t="s">
        <v>5839</v>
      </c>
      <c r="E952" s="15" t="s">
        <v>6968</v>
      </c>
      <c r="F952" s="15" t="s">
        <v>4364</v>
      </c>
      <c r="G952" s="15" t="s">
        <v>6969</v>
      </c>
      <c r="H952" s="15" t="s">
        <v>6970</v>
      </c>
      <c r="I952" s="15" t="s">
        <v>4327</v>
      </c>
      <c r="J952" s="15" t="s">
        <v>4546</v>
      </c>
      <c r="K952" s="15"/>
      <c r="L952" s="103" t="str">
        <f t="shared" si="1"/>
        <v>B-400COC-W50-400 gm White Excel cocoa jar</v>
      </c>
      <c r="M952" s="103">
        <f t="shared" si="2"/>
        <v>2250</v>
      </c>
      <c r="N952" s="102" t="str">
        <f t="shared" si="3"/>
        <v>wk </v>
      </c>
    </row>
    <row r="953" ht="12.75" customHeight="1">
      <c r="A953" s="15" t="s">
        <v>4524</v>
      </c>
      <c r="B953" s="15" t="s">
        <v>3123</v>
      </c>
      <c r="C953" s="15" t="s">
        <v>4321</v>
      </c>
      <c r="D953" s="15" t="s">
        <v>5839</v>
      </c>
      <c r="E953" s="15" t="s">
        <v>6971</v>
      </c>
      <c r="F953" s="15" t="s">
        <v>4364</v>
      </c>
      <c r="G953" s="15" t="s">
        <v>6969</v>
      </c>
      <c r="H953" s="15" t="s">
        <v>6970</v>
      </c>
      <c r="I953" s="15" t="s">
        <v>4327</v>
      </c>
      <c r="J953" s="15" t="s">
        <v>4546</v>
      </c>
      <c r="K953" s="15"/>
      <c r="L953" s="103" t="str">
        <f t="shared" si="1"/>
        <v>B-400COC-W50-400 gm White Excel cocoa jar</v>
      </c>
      <c r="M953" s="103">
        <f t="shared" si="2"/>
        <v>2250</v>
      </c>
      <c r="N953" s="102" t="str">
        <f t="shared" si="3"/>
        <v>wk </v>
      </c>
    </row>
    <row r="954" ht="12.75" customHeight="1">
      <c r="A954" s="15" t="s">
        <v>4334</v>
      </c>
      <c r="B954" s="15" t="s">
        <v>3123</v>
      </c>
      <c r="C954" s="15" t="s">
        <v>4321</v>
      </c>
      <c r="D954" s="15" t="s">
        <v>5839</v>
      </c>
      <c r="E954" s="15" t="s">
        <v>6972</v>
      </c>
      <c r="F954" s="15" t="s">
        <v>4364</v>
      </c>
      <c r="G954" s="15" t="s">
        <v>6969</v>
      </c>
      <c r="H954" s="15" t="s">
        <v>6970</v>
      </c>
      <c r="I954" s="15" t="s">
        <v>4327</v>
      </c>
      <c r="J954" s="15" t="s">
        <v>4546</v>
      </c>
      <c r="K954" s="15"/>
      <c r="L954" s="103" t="str">
        <f t="shared" si="1"/>
        <v>B-400COC-W50-400 gm White Excel cocoa jar</v>
      </c>
      <c r="M954" s="103">
        <f t="shared" si="2"/>
        <v>2250</v>
      </c>
      <c r="N954" s="102" t="str">
        <f t="shared" si="3"/>
        <v>wk </v>
      </c>
    </row>
    <row r="955" ht="12.75" customHeight="1">
      <c r="A955" s="15" t="s">
        <v>4527</v>
      </c>
      <c r="B955" s="15" t="s">
        <v>3123</v>
      </c>
      <c r="C955" s="15" t="s">
        <v>4321</v>
      </c>
      <c r="D955" s="15" t="s">
        <v>5839</v>
      </c>
      <c r="E955" s="15" t="s">
        <v>6973</v>
      </c>
      <c r="F955" s="15" t="s">
        <v>4364</v>
      </c>
      <c r="G955" s="15" t="s">
        <v>6969</v>
      </c>
      <c r="H955" s="15" t="s">
        <v>6974</v>
      </c>
      <c r="I955" s="15" t="s">
        <v>4327</v>
      </c>
      <c r="J955" s="15" t="s">
        <v>4546</v>
      </c>
      <c r="K955" s="15"/>
      <c r="L955" s="103" t="str">
        <f t="shared" si="1"/>
        <v>B-400COC-W50-400 gm White Excel cocoa jar</v>
      </c>
      <c r="M955" s="103">
        <f t="shared" si="2"/>
        <v>2250</v>
      </c>
      <c r="N955" s="102" t="str">
        <f t="shared" si="3"/>
        <v>wk </v>
      </c>
    </row>
    <row r="956" ht="12.75" customHeight="1">
      <c r="A956" s="15" t="s">
        <v>4530</v>
      </c>
      <c r="B956" s="15" t="s">
        <v>3123</v>
      </c>
      <c r="C956" s="15" t="s">
        <v>4321</v>
      </c>
      <c r="D956" s="15" t="s">
        <v>6975</v>
      </c>
      <c r="E956" s="15" t="s">
        <v>6976</v>
      </c>
      <c r="F956" s="15" t="s">
        <v>4364</v>
      </c>
      <c r="G956" s="15" t="s">
        <v>6977</v>
      </c>
      <c r="H956" s="15" t="s">
        <v>6978</v>
      </c>
      <c r="I956" s="15" t="s">
        <v>4327</v>
      </c>
      <c r="J956" s="15" t="s">
        <v>4546</v>
      </c>
      <c r="K956" s="15"/>
      <c r="L956" s="103" t="str">
        <f t="shared" si="1"/>
        <v>B-400COC-W50-400 gm White Excel cocoa jar</v>
      </c>
      <c r="M956" s="103">
        <f t="shared" si="2"/>
        <v>1020</v>
      </c>
      <c r="N956" s="102" t="str">
        <f t="shared" si="3"/>
        <v>wk 6</v>
      </c>
    </row>
    <row r="957" ht="12.75" customHeight="1">
      <c r="A957" s="15" t="s">
        <v>4530</v>
      </c>
      <c r="B957" s="15" t="s">
        <v>3123</v>
      </c>
      <c r="C957" s="15" t="s">
        <v>4321</v>
      </c>
      <c r="D957" s="15" t="s">
        <v>5808</v>
      </c>
      <c r="E957" s="15" t="s">
        <v>6979</v>
      </c>
      <c r="F957" s="15" t="s">
        <v>4364</v>
      </c>
      <c r="G957" s="15" t="s">
        <v>6980</v>
      </c>
      <c r="H957" s="15" t="s">
        <v>6981</v>
      </c>
      <c r="I957" s="15" t="s">
        <v>4327</v>
      </c>
      <c r="J957" s="15" t="s">
        <v>4546</v>
      </c>
      <c r="K957" s="15"/>
      <c r="L957" s="103" t="str">
        <f t="shared" si="1"/>
        <v>B-400COC-W50-400 gm White Excel cocoa jar</v>
      </c>
      <c r="M957" s="103">
        <f t="shared" si="2"/>
        <v>960</v>
      </c>
      <c r="N957" s="102" t="str">
        <f t="shared" si="3"/>
        <v>wk 6</v>
      </c>
    </row>
    <row r="958" ht="12.75" customHeight="1">
      <c r="A958" s="15" t="s">
        <v>4534</v>
      </c>
      <c r="B958" s="15" t="s">
        <v>3123</v>
      </c>
      <c r="C958" s="15" t="s">
        <v>4321</v>
      </c>
      <c r="D958" s="15" t="s">
        <v>6982</v>
      </c>
      <c r="E958" s="15" t="s">
        <v>6983</v>
      </c>
      <c r="F958" s="15" t="s">
        <v>4364</v>
      </c>
      <c r="G958" s="15" t="s">
        <v>6984</v>
      </c>
      <c r="H958" s="15" t="s">
        <v>6985</v>
      </c>
      <c r="I958" s="15" t="s">
        <v>4327</v>
      </c>
      <c r="J958" s="15" t="s">
        <v>4546</v>
      </c>
      <c r="K958" s="15"/>
      <c r="L958" s="103" t="str">
        <f t="shared" si="1"/>
        <v>B-400COC-W50-400 gm White Excel cocoa jar</v>
      </c>
      <c r="M958" s="103">
        <f t="shared" si="2"/>
        <v>5220</v>
      </c>
      <c r="N958" s="102" t="str">
        <f t="shared" si="3"/>
        <v>wk 14</v>
      </c>
    </row>
    <row r="959" ht="12.75" customHeight="1">
      <c r="A959" s="15" t="s">
        <v>4534</v>
      </c>
      <c r="B959" s="15" t="s">
        <v>3123</v>
      </c>
      <c r="C959" s="15" t="s">
        <v>4321</v>
      </c>
      <c r="D959" s="15" t="s">
        <v>3544</v>
      </c>
      <c r="E959" s="15" t="s">
        <v>6986</v>
      </c>
      <c r="F959" s="15" t="s">
        <v>4364</v>
      </c>
      <c r="G959" s="15" t="s">
        <v>6987</v>
      </c>
      <c r="H959" s="15" t="s">
        <v>6988</v>
      </c>
      <c r="I959" s="15" t="s">
        <v>4327</v>
      </c>
      <c r="J959" s="15" t="s">
        <v>4546</v>
      </c>
      <c r="K959" s="15"/>
      <c r="L959" s="103" t="str">
        <f t="shared" si="1"/>
        <v>B-400COC-W50-400 gm White Excel cocoa jar</v>
      </c>
      <c r="M959" s="103">
        <f t="shared" si="2"/>
        <v>720</v>
      </c>
      <c r="N959" s="102" t="str">
        <f t="shared" si="3"/>
        <v>wk 14</v>
      </c>
    </row>
    <row r="960" ht="12.75" customHeight="1">
      <c r="A960" s="15" t="s">
        <v>4547</v>
      </c>
      <c r="B960" s="15" t="s">
        <v>3123</v>
      </c>
      <c r="C960" s="15" t="s">
        <v>4321</v>
      </c>
      <c r="D960" s="15" t="s">
        <v>6895</v>
      </c>
      <c r="E960" s="15" t="s">
        <v>6989</v>
      </c>
      <c r="F960" s="15" t="s">
        <v>4364</v>
      </c>
      <c r="G960" s="15" t="s">
        <v>6940</v>
      </c>
      <c r="H960" s="15" t="s">
        <v>6990</v>
      </c>
      <c r="I960" s="15" t="s">
        <v>4327</v>
      </c>
      <c r="J960" s="15" t="s">
        <v>4546</v>
      </c>
      <c r="K960" s="15"/>
      <c r="L960" s="103" t="str">
        <f t="shared" si="1"/>
        <v>B-400COC-W50-400 gm White Excel cocoa jar</v>
      </c>
      <c r="M960" s="103">
        <f t="shared" si="2"/>
        <v>1890</v>
      </c>
      <c r="N960" s="102" t="str">
        <f t="shared" si="3"/>
        <v>wk 18</v>
      </c>
    </row>
    <row r="961" ht="12.75" customHeight="1">
      <c r="A961" s="15" t="s">
        <v>4550</v>
      </c>
      <c r="B961" s="15" t="s">
        <v>3123</v>
      </c>
      <c r="C961" s="15" t="s">
        <v>4321</v>
      </c>
      <c r="D961" s="15" t="s">
        <v>5839</v>
      </c>
      <c r="E961" s="15" t="s">
        <v>6991</v>
      </c>
      <c r="F961" s="15" t="s">
        <v>4364</v>
      </c>
      <c r="G961" s="15" t="s">
        <v>6969</v>
      </c>
      <c r="H961" s="15" t="s">
        <v>6974</v>
      </c>
      <c r="I961" s="15" t="s">
        <v>4327</v>
      </c>
      <c r="J961" s="15" t="s">
        <v>4546</v>
      </c>
      <c r="K961" s="15"/>
      <c r="L961" s="103" t="str">
        <f t="shared" si="1"/>
        <v>B-400COC-W50-400 gm White Excel cocoa jar</v>
      </c>
      <c r="M961" s="103">
        <f t="shared" si="2"/>
        <v>2250</v>
      </c>
      <c r="N961" s="102" t="str">
        <f t="shared" si="3"/>
        <v>wk 23</v>
      </c>
    </row>
    <row r="962" ht="12.75" customHeight="1">
      <c r="A962" s="15" t="s">
        <v>4553</v>
      </c>
      <c r="B962" s="15" t="s">
        <v>3123</v>
      </c>
      <c r="C962" s="15" t="s">
        <v>4321</v>
      </c>
      <c r="D962" s="15" t="s">
        <v>6992</v>
      </c>
      <c r="E962" s="15" t="s">
        <v>6993</v>
      </c>
      <c r="F962" s="15" t="s">
        <v>4364</v>
      </c>
      <c r="G962" s="15" t="s">
        <v>6994</v>
      </c>
      <c r="H962" s="15" t="s">
        <v>6995</v>
      </c>
      <c r="I962" s="15" t="s">
        <v>4327</v>
      </c>
      <c r="J962" s="15" t="s">
        <v>4546</v>
      </c>
      <c r="K962" s="15"/>
      <c r="L962" s="103" t="str">
        <f t="shared" si="1"/>
        <v>B-400COC-W50-400 gm White Excel cocoa jar</v>
      </c>
      <c r="M962" s="103">
        <f t="shared" si="2"/>
        <v>3060</v>
      </c>
      <c r="N962" s="102" t="str">
        <f t="shared" si="3"/>
        <v>wk 27</v>
      </c>
    </row>
    <row r="963" ht="12.75" customHeight="1">
      <c r="A963" s="15" t="s">
        <v>4555</v>
      </c>
      <c r="B963" s="15" t="s">
        <v>3123</v>
      </c>
      <c r="C963" s="15" t="s">
        <v>4321</v>
      </c>
      <c r="D963" s="15" t="s">
        <v>6996</v>
      </c>
      <c r="E963" s="15" t="s">
        <v>6997</v>
      </c>
      <c r="F963" s="15" t="s">
        <v>4364</v>
      </c>
      <c r="G963" s="15" t="s">
        <v>6998</v>
      </c>
      <c r="H963" s="15" t="s">
        <v>6999</v>
      </c>
      <c r="I963" s="15" t="s">
        <v>4327</v>
      </c>
      <c r="J963" s="15" t="s">
        <v>4546</v>
      </c>
      <c r="K963" s="15"/>
      <c r="L963" s="103" t="str">
        <f t="shared" si="1"/>
        <v>B-400COC-W50-400 gm White Excel cocoa jar</v>
      </c>
      <c r="M963" s="103">
        <f t="shared" si="2"/>
        <v>2430</v>
      </c>
      <c r="N963" s="102" t="str">
        <f t="shared" si="3"/>
        <v>wk 32</v>
      </c>
    </row>
    <row r="964" ht="12.75" customHeight="1">
      <c r="A964" s="15" t="s">
        <v>4558</v>
      </c>
      <c r="B964" s="15" t="s">
        <v>3123</v>
      </c>
      <c r="C964" s="15" t="s">
        <v>4321</v>
      </c>
      <c r="D964" s="15" t="s">
        <v>5839</v>
      </c>
      <c r="E964" s="15" t="s">
        <v>7000</v>
      </c>
      <c r="F964" s="15" t="s">
        <v>4364</v>
      </c>
      <c r="G964" s="15" t="s">
        <v>6969</v>
      </c>
      <c r="H964" s="15" t="s">
        <v>6974</v>
      </c>
      <c r="I964" s="15" t="s">
        <v>4327</v>
      </c>
      <c r="J964" s="15" t="s">
        <v>4546</v>
      </c>
      <c r="K964" s="15"/>
      <c r="L964" s="103" t="str">
        <f t="shared" si="1"/>
        <v>B-400COC-W50-400 gm White Excel cocoa jar</v>
      </c>
      <c r="M964" s="103">
        <f t="shared" si="2"/>
        <v>2250</v>
      </c>
      <c r="N964" s="102" t="str">
        <f t="shared" si="3"/>
        <v>wk 36</v>
      </c>
    </row>
    <row r="965" ht="12.75" customHeight="1">
      <c r="A965" s="15" t="s">
        <v>4560</v>
      </c>
      <c r="B965" s="15" t="s">
        <v>3123</v>
      </c>
      <c r="C965" s="15" t="s">
        <v>4321</v>
      </c>
      <c r="D965" s="15" t="s">
        <v>6992</v>
      </c>
      <c r="E965" s="15" t="s">
        <v>7001</v>
      </c>
      <c r="F965" s="15" t="s">
        <v>4364</v>
      </c>
      <c r="G965" s="15" t="s">
        <v>6994</v>
      </c>
      <c r="H965" s="15" t="s">
        <v>6995</v>
      </c>
      <c r="I965" s="15" t="s">
        <v>4327</v>
      </c>
      <c r="J965" s="15" t="s">
        <v>4546</v>
      </c>
      <c r="K965" s="15"/>
      <c r="L965" s="103" t="str">
        <f t="shared" si="1"/>
        <v>B-400COC-W50-400 gm White Excel cocoa jar</v>
      </c>
      <c r="M965" s="103">
        <f t="shared" si="2"/>
        <v>3060</v>
      </c>
      <c r="N965" s="102" t="str">
        <f t="shared" si="3"/>
        <v>wk 45</v>
      </c>
    </row>
    <row r="966" ht="12.75" customHeight="1">
      <c r="A966" s="15" t="s">
        <v>4565</v>
      </c>
      <c r="B966" s="15" t="s">
        <v>3123</v>
      </c>
      <c r="C966" s="15" t="s">
        <v>4321</v>
      </c>
      <c r="D966" s="15" t="s">
        <v>7002</v>
      </c>
      <c r="E966" s="15" t="s">
        <v>7003</v>
      </c>
      <c r="F966" s="15" t="s">
        <v>4364</v>
      </c>
      <c r="G966" s="15" t="s">
        <v>7004</v>
      </c>
      <c r="H966" s="15" t="s">
        <v>7005</v>
      </c>
      <c r="I966" s="15" t="s">
        <v>4327</v>
      </c>
      <c r="J966" s="15" t="s">
        <v>4546</v>
      </c>
      <c r="K966" s="15"/>
      <c r="L966" s="103" t="str">
        <f t="shared" si="1"/>
        <v>B-400COC-W50-400 gm White Excel cocoa jar</v>
      </c>
      <c r="M966" s="103">
        <f t="shared" si="2"/>
        <v>4680</v>
      </c>
      <c r="N966" s="102" t="str">
        <f t="shared" si="3"/>
        <v>wk 49</v>
      </c>
    </row>
    <row r="967" ht="12.75" customHeight="1">
      <c r="A967" s="15" t="s">
        <v>4567</v>
      </c>
      <c r="B967" s="15" t="s">
        <v>3123</v>
      </c>
      <c r="C967" s="15" t="s">
        <v>4321</v>
      </c>
      <c r="D967" s="15" t="s">
        <v>6996</v>
      </c>
      <c r="E967" s="15" t="s">
        <v>7006</v>
      </c>
      <c r="F967" s="15" t="s">
        <v>4364</v>
      </c>
      <c r="G967" s="15" t="s">
        <v>6998</v>
      </c>
      <c r="H967" s="15" t="s">
        <v>6999</v>
      </c>
      <c r="I967" s="15" t="s">
        <v>4327</v>
      </c>
      <c r="J967" s="15" t="s">
        <v>4546</v>
      </c>
      <c r="K967" s="15"/>
      <c r="L967" s="103" t="str">
        <f t="shared" si="1"/>
        <v>B-400COC-W50-400 gm White Excel cocoa jar</v>
      </c>
      <c r="M967" s="103">
        <f t="shared" si="2"/>
        <v>2430</v>
      </c>
      <c r="N967" s="102" t="str">
        <f t="shared" si="3"/>
        <v>wk </v>
      </c>
    </row>
    <row r="968" ht="12.75" customHeight="1">
      <c r="A968" s="15" t="s">
        <v>4569</v>
      </c>
      <c r="B968" s="15" t="s">
        <v>3123</v>
      </c>
      <c r="C968" s="15" t="s">
        <v>4321</v>
      </c>
      <c r="D968" s="15" t="s">
        <v>3611</v>
      </c>
      <c r="E968" s="15" t="s">
        <v>7007</v>
      </c>
      <c r="F968" s="15" t="s">
        <v>4364</v>
      </c>
      <c r="G968" s="15" t="s">
        <v>6947</v>
      </c>
      <c r="H968" s="15" t="s">
        <v>7008</v>
      </c>
      <c r="I968" s="15" t="s">
        <v>4327</v>
      </c>
      <c r="J968" s="15" t="s">
        <v>4546</v>
      </c>
      <c r="K968" s="15"/>
      <c r="L968" s="103" t="str">
        <f t="shared" si="1"/>
        <v>B-400COC-W50-400 gm White Excel cocoa jar</v>
      </c>
      <c r="M968" s="103">
        <f t="shared" si="2"/>
        <v>2700</v>
      </c>
      <c r="N968" s="102" t="str">
        <f t="shared" si="3"/>
        <v>wk </v>
      </c>
    </row>
    <row r="969" ht="12.75" customHeight="1">
      <c r="A969" s="15" t="s">
        <v>4338</v>
      </c>
      <c r="B969" s="15" t="s">
        <v>3123</v>
      </c>
      <c r="C969" s="15" t="s">
        <v>4321</v>
      </c>
      <c r="D969" s="15" t="s">
        <v>3630</v>
      </c>
      <c r="E969" s="15" t="s">
        <v>7009</v>
      </c>
      <c r="F969" s="15" t="s">
        <v>4364</v>
      </c>
      <c r="G969" s="15" t="s">
        <v>7010</v>
      </c>
      <c r="H969" s="15" t="s">
        <v>7011</v>
      </c>
      <c r="I969" s="15" t="s">
        <v>4327</v>
      </c>
      <c r="J969" s="15" t="s">
        <v>4546</v>
      </c>
      <c r="K969" s="15"/>
      <c r="L969" s="103" t="str">
        <f t="shared" si="1"/>
        <v>B-400COC-W50-400 gm White Excel cocoa jar</v>
      </c>
      <c r="M969" s="103">
        <f t="shared" si="2"/>
        <v>2160</v>
      </c>
      <c r="N969" s="102" t="str">
        <f t="shared" si="3"/>
        <v>wk </v>
      </c>
    </row>
    <row r="970" ht="12.75" customHeight="1">
      <c r="A970" s="15" t="s">
        <v>4575</v>
      </c>
      <c r="B970" s="15" t="s">
        <v>3123</v>
      </c>
      <c r="C970" s="15" t="s">
        <v>4321</v>
      </c>
      <c r="D970" s="15" t="s">
        <v>6934</v>
      </c>
      <c r="E970" s="15" t="s">
        <v>7012</v>
      </c>
      <c r="F970" s="15" t="s">
        <v>4364</v>
      </c>
      <c r="G970" s="15" t="s">
        <v>6936</v>
      </c>
      <c r="H970" s="15" t="s">
        <v>7013</v>
      </c>
      <c r="I970" s="15" t="s">
        <v>4327</v>
      </c>
      <c r="J970" s="15" t="s">
        <v>4546</v>
      </c>
      <c r="K970" s="15"/>
      <c r="L970" s="103" t="str">
        <f t="shared" si="1"/>
        <v>B-400COC-W50-400 gm White Excel cocoa jar</v>
      </c>
      <c r="M970" s="103">
        <f t="shared" si="2"/>
        <v>1530</v>
      </c>
      <c r="N970" s="102" t="str">
        <f t="shared" si="3"/>
        <v>wk </v>
      </c>
    </row>
    <row r="971" ht="12.75" customHeight="1">
      <c r="A971" s="15" t="s">
        <v>4579</v>
      </c>
      <c r="B971" s="15" t="s">
        <v>3123</v>
      </c>
      <c r="C971" s="15" t="s">
        <v>4321</v>
      </c>
      <c r="D971" s="15" t="s">
        <v>7014</v>
      </c>
      <c r="E971" s="15" t="s">
        <v>7015</v>
      </c>
      <c r="F971" s="15" t="s">
        <v>4364</v>
      </c>
      <c r="G971" s="15" t="s">
        <v>7016</v>
      </c>
      <c r="H971" s="15" t="s">
        <v>7017</v>
      </c>
      <c r="I971" s="15" t="s">
        <v>4327</v>
      </c>
      <c r="J971" s="15" t="s">
        <v>4546</v>
      </c>
      <c r="K971" s="15"/>
      <c r="L971" s="103" t="str">
        <f t="shared" si="1"/>
        <v>B-400COC-W50-400 gm White Excel cocoa jar</v>
      </c>
      <c r="M971" s="103">
        <f t="shared" si="2"/>
        <v>2790</v>
      </c>
      <c r="N971" s="102" t="str">
        <f t="shared" si="3"/>
        <v>wk </v>
      </c>
    </row>
    <row r="972" ht="12.75" customHeight="1">
      <c r="A972" s="15" t="s">
        <v>4581</v>
      </c>
      <c r="B972" s="15" t="s">
        <v>3123</v>
      </c>
      <c r="C972" s="15" t="s">
        <v>4321</v>
      </c>
      <c r="D972" s="15" t="s">
        <v>6906</v>
      </c>
      <c r="E972" s="15" t="s">
        <v>7018</v>
      </c>
      <c r="F972" s="15" t="s">
        <v>4364</v>
      </c>
      <c r="G972" s="15" t="s">
        <v>6928</v>
      </c>
      <c r="H972" s="15" t="s">
        <v>7019</v>
      </c>
      <c r="I972" s="15" t="s">
        <v>4327</v>
      </c>
      <c r="J972" s="15" t="s">
        <v>4546</v>
      </c>
      <c r="K972" s="15"/>
      <c r="L972" s="103" t="str">
        <f t="shared" si="1"/>
        <v>B-400COC-W50-400 gm White Excel cocoa jar</v>
      </c>
      <c r="M972" s="103">
        <f t="shared" si="2"/>
        <v>2340</v>
      </c>
      <c r="N972" s="102" t="str">
        <f t="shared" si="3"/>
        <v>wk </v>
      </c>
    </row>
    <row r="973" ht="12.75" customHeight="1">
      <c r="A973" s="15" t="s">
        <v>4584</v>
      </c>
      <c r="B973" s="15" t="s">
        <v>3123</v>
      </c>
      <c r="C973" s="15" t="s">
        <v>4321</v>
      </c>
      <c r="D973" s="15" t="s">
        <v>6918</v>
      </c>
      <c r="E973" s="15" t="s">
        <v>7020</v>
      </c>
      <c r="F973" s="15" t="s">
        <v>4364</v>
      </c>
      <c r="G973" s="15" t="s">
        <v>6920</v>
      </c>
      <c r="H973" s="15" t="s">
        <v>7021</v>
      </c>
      <c r="I973" s="15" t="s">
        <v>4327</v>
      </c>
      <c r="J973" s="15" t="s">
        <v>4546</v>
      </c>
      <c r="K973" s="15"/>
      <c r="L973" s="103" t="str">
        <f t="shared" si="1"/>
        <v>B-400COC-W50-400 gm White Excel cocoa jar</v>
      </c>
      <c r="M973" s="103">
        <f t="shared" si="2"/>
        <v>2610</v>
      </c>
      <c r="N973" s="102" t="str">
        <f t="shared" si="3"/>
        <v>wk </v>
      </c>
    </row>
    <row r="974" ht="12.75" customHeight="1">
      <c r="A974" s="15" t="s">
        <v>4589</v>
      </c>
      <c r="B974" s="15" t="s">
        <v>3123</v>
      </c>
      <c r="C974" s="15" t="s">
        <v>4321</v>
      </c>
      <c r="D974" s="15" t="s">
        <v>6766</v>
      </c>
      <c r="E974" s="15" t="s">
        <v>7022</v>
      </c>
      <c r="F974" s="15" t="s">
        <v>4364</v>
      </c>
      <c r="G974" s="15" t="s">
        <v>7023</v>
      </c>
      <c r="H974" s="15" t="s">
        <v>7024</v>
      </c>
      <c r="I974" s="15" t="s">
        <v>4327</v>
      </c>
      <c r="J974" s="15" t="s">
        <v>4546</v>
      </c>
      <c r="K974" s="15"/>
      <c r="L974" s="103" t="str">
        <f t="shared" si="1"/>
        <v>B-400COC-W50-400 gm White Excel cocoa jar</v>
      </c>
      <c r="M974" s="103">
        <f t="shared" si="2"/>
        <v>1080</v>
      </c>
      <c r="N974" s="102" t="str">
        <f t="shared" si="3"/>
        <v>wk </v>
      </c>
    </row>
    <row r="975" ht="12.75" customHeight="1">
      <c r="A975" s="15" t="s">
        <v>4592</v>
      </c>
      <c r="B975" s="15" t="s">
        <v>3123</v>
      </c>
      <c r="C975" s="15" t="s">
        <v>4321</v>
      </c>
      <c r="D975" s="15" t="s">
        <v>7025</v>
      </c>
      <c r="E975" s="15" t="s">
        <v>7026</v>
      </c>
      <c r="F975" s="15" t="s">
        <v>4364</v>
      </c>
      <c r="G975" s="15" t="s">
        <v>7027</v>
      </c>
      <c r="H975" s="15" t="s">
        <v>7028</v>
      </c>
      <c r="I975" s="15" t="s">
        <v>4327</v>
      </c>
      <c r="J975" s="15" t="s">
        <v>4546</v>
      </c>
      <c r="K975" s="15"/>
      <c r="L975" s="103" t="str">
        <f t="shared" si="1"/>
        <v>B-400COC-W50-400 gm White Excel cocoa jar</v>
      </c>
      <c r="M975" s="103">
        <f t="shared" si="2"/>
        <v>3420</v>
      </c>
      <c r="N975" s="102" t="str">
        <f t="shared" si="3"/>
        <v>wk </v>
      </c>
    </row>
    <row r="976" ht="12.75" customHeight="1">
      <c r="A976" s="15" t="s">
        <v>4597</v>
      </c>
      <c r="B976" s="15" t="s">
        <v>3123</v>
      </c>
      <c r="C976" s="15" t="s">
        <v>4321</v>
      </c>
      <c r="D976" s="15" t="s">
        <v>6906</v>
      </c>
      <c r="E976" s="15" t="s">
        <v>7029</v>
      </c>
      <c r="F976" s="15" t="s">
        <v>4364</v>
      </c>
      <c r="G976" s="15" t="s">
        <v>6928</v>
      </c>
      <c r="H976" s="15" t="s">
        <v>7030</v>
      </c>
      <c r="I976" s="15" t="s">
        <v>4327</v>
      </c>
      <c r="J976" s="15" t="s">
        <v>4546</v>
      </c>
      <c r="K976" s="15"/>
      <c r="L976" s="103" t="str">
        <f t="shared" si="1"/>
        <v>B-400COC-W50-400 gm White Excel cocoa jar</v>
      </c>
      <c r="M976" s="103">
        <f t="shared" si="2"/>
        <v>2340</v>
      </c>
      <c r="N976" s="102" t="str">
        <f t="shared" si="3"/>
        <v>wk </v>
      </c>
    </row>
    <row r="977" ht="12.75" customHeight="1">
      <c r="A977" s="15" t="s">
        <v>4600</v>
      </c>
      <c r="B977" s="15" t="s">
        <v>3123</v>
      </c>
      <c r="C977" s="15" t="s">
        <v>4321</v>
      </c>
      <c r="D977" s="15" t="s">
        <v>6918</v>
      </c>
      <c r="E977" s="15" t="s">
        <v>7031</v>
      </c>
      <c r="F977" s="15" t="s">
        <v>4364</v>
      </c>
      <c r="G977" s="15" t="s">
        <v>6920</v>
      </c>
      <c r="H977" s="15" t="s">
        <v>7032</v>
      </c>
      <c r="I977" s="15" t="s">
        <v>4327</v>
      </c>
      <c r="J977" s="15" t="s">
        <v>4546</v>
      </c>
      <c r="K977" s="15"/>
      <c r="L977" s="103" t="str">
        <f t="shared" si="1"/>
        <v>B-400COC-W50-400 gm White Excel cocoa jar</v>
      </c>
      <c r="M977" s="103">
        <f t="shared" si="2"/>
        <v>2610</v>
      </c>
      <c r="N977" s="102" t="str">
        <f t="shared" si="3"/>
        <v>wk </v>
      </c>
    </row>
    <row r="978" ht="12.75" customHeight="1">
      <c r="A978" s="15" t="s">
        <v>4603</v>
      </c>
      <c r="B978" s="15" t="s">
        <v>3123</v>
      </c>
      <c r="C978" s="15" t="s">
        <v>4321</v>
      </c>
      <c r="D978" s="15" t="s">
        <v>7014</v>
      </c>
      <c r="E978" s="15" t="s">
        <v>7033</v>
      </c>
      <c r="F978" s="15" t="s">
        <v>4364</v>
      </c>
      <c r="G978" s="15" t="s">
        <v>7016</v>
      </c>
      <c r="H978" s="15" t="s">
        <v>7034</v>
      </c>
      <c r="I978" s="15" t="s">
        <v>4327</v>
      </c>
      <c r="J978" s="15" t="s">
        <v>4546</v>
      </c>
      <c r="K978" s="15"/>
      <c r="L978" s="103" t="str">
        <f t="shared" si="1"/>
        <v>B-400COC-W50-400 gm White Excel cocoa jar</v>
      </c>
      <c r="M978" s="103">
        <f t="shared" si="2"/>
        <v>2790</v>
      </c>
      <c r="N978" s="102" t="str">
        <f t="shared" si="3"/>
        <v>wk </v>
      </c>
    </row>
    <row r="979" ht="12.75" customHeight="1">
      <c r="A979" s="15" t="s">
        <v>4606</v>
      </c>
      <c r="B979" s="15" t="s">
        <v>3123</v>
      </c>
      <c r="C979" s="15" t="s">
        <v>4321</v>
      </c>
      <c r="D979" s="15" t="s">
        <v>7035</v>
      </c>
      <c r="E979" s="15" t="s">
        <v>7036</v>
      </c>
      <c r="F979" s="15" t="s">
        <v>4364</v>
      </c>
      <c r="G979" s="15" t="s">
        <v>7037</v>
      </c>
      <c r="H979" s="15" t="s">
        <v>7038</v>
      </c>
      <c r="I979" s="15" t="s">
        <v>4327</v>
      </c>
      <c r="J979" s="15" t="s">
        <v>4546</v>
      </c>
      <c r="K979" s="15"/>
      <c r="L979" s="103" t="str">
        <f t="shared" si="1"/>
        <v>B-400COC-W50-400 gm White Excel cocoa jar</v>
      </c>
      <c r="M979" s="103">
        <f t="shared" si="2"/>
        <v>2070</v>
      </c>
      <c r="N979" s="102" t="str">
        <f t="shared" si="3"/>
        <v>wk </v>
      </c>
    </row>
    <row r="980" ht="12.75" customHeight="1">
      <c r="A980" s="15" t="s">
        <v>4616</v>
      </c>
      <c r="B980" s="15" t="s">
        <v>3123</v>
      </c>
      <c r="C980" s="15" t="s">
        <v>4321</v>
      </c>
      <c r="D980" s="15" t="s">
        <v>7039</v>
      </c>
      <c r="E980" s="15" t="s">
        <v>7040</v>
      </c>
      <c r="F980" s="15" t="s">
        <v>4364</v>
      </c>
      <c r="G980" s="15" t="s">
        <v>7041</v>
      </c>
      <c r="H980" s="15" t="s">
        <v>7042</v>
      </c>
      <c r="I980" s="15" t="s">
        <v>4327</v>
      </c>
      <c r="J980" s="15" t="s">
        <v>4546</v>
      </c>
      <c r="K980" s="15"/>
      <c r="L980" s="103" t="str">
        <f t="shared" si="1"/>
        <v>B-400COC-W50-400 gm White Excel cocoa jar</v>
      </c>
      <c r="M980" s="103">
        <f t="shared" si="2"/>
        <v>3690</v>
      </c>
      <c r="N980" s="102" t="str">
        <f t="shared" si="3"/>
        <v>wk 14</v>
      </c>
    </row>
    <row r="981" ht="12.75" customHeight="1">
      <c r="A981" s="15" t="s">
        <v>4619</v>
      </c>
      <c r="B981" s="15" t="s">
        <v>3123</v>
      </c>
      <c r="C981" s="15" t="s">
        <v>4321</v>
      </c>
      <c r="D981" s="15" t="s">
        <v>3470</v>
      </c>
      <c r="E981" s="15" t="s">
        <v>7043</v>
      </c>
      <c r="F981" s="15" t="s">
        <v>4364</v>
      </c>
      <c r="G981" s="15" t="s">
        <v>6957</v>
      </c>
      <c r="H981" s="15" t="s">
        <v>7044</v>
      </c>
      <c r="I981" s="15" t="s">
        <v>4327</v>
      </c>
      <c r="J981" s="15" t="s">
        <v>4546</v>
      </c>
      <c r="K981" s="15"/>
      <c r="L981" s="103" t="str">
        <f t="shared" si="1"/>
        <v>B-400COC-W50-400 gm White Excel cocoa jar</v>
      </c>
      <c r="M981" s="103">
        <f t="shared" si="2"/>
        <v>2880</v>
      </c>
      <c r="N981" s="102" t="str">
        <f t="shared" si="3"/>
        <v>wk 19</v>
      </c>
    </row>
    <row r="982" ht="12.75" customHeight="1">
      <c r="A982" s="15" t="s">
        <v>4625</v>
      </c>
      <c r="B982" s="15" t="s">
        <v>3123</v>
      </c>
      <c r="C982" s="15" t="s">
        <v>4321</v>
      </c>
      <c r="D982" s="15" t="s">
        <v>6906</v>
      </c>
      <c r="E982" s="15" t="s">
        <v>7045</v>
      </c>
      <c r="F982" s="15" t="s">
        <v>4364</v>
      </c>
      <c r="G982" s="15" t="s">
        <v>6928</v>
      </c>
      <c r="H982" s="15" t="s">
        <v>7046</v>
      </c>
      <c r="I982" s="15" t="s">
        <v>4327</v>
      </c>
      <c r="J982" s="15" t="s">
        <v>4546</v>
      </c>
      <c r="K982" s="15"/>
      <c r="L982" s="103" t="str">
        <f t="shared" si="1"/>
        <v>B-400COC-W50-400 gm White Excel cocoa jar</v>
      </c>
      <c r="M982" s="103">
        <f t="shared" si="2"/>
        <v>2340</v>
      </c>
      <c r="N982" s="102" t="str">
        <f t="shared" si="3"/>
        <v>wk 23</v>
      </c>
    </row>
    <row r="983" ht="12.75" customHeight="1">
      <c r="A983" s="15" t="s">
        <v>4628</v>
      </c>
      <c r="B983" s="15" t="s">
        <v>3123</v>
      </c>
      <c r="C983" s="15" t="s">
        <v>4321</v>
      </c>
      <c r="D983" s="15" t="s">
        <v>3611</v>
      </c>
      <c r="E983" s="15" t="s">
        <v>7047</v>
      </c>
      <c r="F983" s="15" t="s">
        <v>4364</v>
      </c>
      <c r="G983" s="15" t="s">
        <v>6947</v>
      </c>
      <c r="H983" s="15" t="s">
        <v>7048</v>
      </c>
      <c r="I983" s="15" t="s">
        <v>4327</v>
      </c>
      <c r="J983" s="15" t="s">
        <v>4546</v>
      </c>
      <c r="K983" s="15"/>
      <c r="L983" s="103" t="str">
        <f t="shared" si="1"/>
        <v>B-400COC-W50-400 gm White Excel cocoa jar</v>
      </c>
      <c r="M983" s="103">
        <f t="shared" si="2"/>
        <v>2700</v>
      </c>
      <c r="N983" s="102" t="str">
        <f t="shared" si="3"/>
        <v>wk 27</v>
      </c>
    </row>
    <row r="984" ht="12.75" customHeight="1">
      <c r="A984" s="15" t="s">
        <v>4631</v>
      </c>
      <c r="B984" s="15" t="s">
        <v>3123</v>
      </c>
      <c r="C984" s="15" t="s">
        <v>4321</v>
      </c>
      <c r="D984" s="15" t="s">
        <v>3694</v>
      </c>
      <c r="E984" s="15" t="s">
        <v>7049</v>
      </c>
      <c r="F984" s="15" t="s">
        <v>4364</v>
      </c>
      <c r="G984" s="15" t="s">
        <v>6923</v>
      </c>
      <c r="H984" s="15" t="s">
        <v>7050</v>
      </c>
      <c r="I984" s="15" t="s">
        <v>4327</v>
      </c>
      <c r="J984" s="15" t="s">
        <v>4546</v>
      </c>
      <c r="K984" s="15"/>
      <c r="L984" s="103" t="str">
        <f t="shared" si="1"/>
        <v>B-400COC-W50-400 gm White Excel cocoa jar</v>
      </c>
      <c r="M984" s="103">
        <f t="shared" si="2"/>
        <v>1800</v>
      </c>
      <c r="N984" s="102" t="str">
        <f t="shared" si="3"/>
        <v>wk 40</v>
      </c>
    </row>
    <row r="985" ht="12.75" customHeight="1">
      <c r="A985" s="15" t="s">
        <v>4631</v>
      </c>
      <c r="B985" s="15" t="s">
        <v>3123</v>
      </c>
      <c r="C985" s="15" t="s">
        <v>4321</v>
      </c>
      <c r="D985" s="15" t="s">
        <v>7051</v>
      </c>
      <c r="E985" s="15" t="s">
        <v>7052</v>
      </c>
      <c r="F985" s="15" t="s">
        <v>4364</v>
      </c>
      <c r="G985" s="15" t="s">
        <v>7053</v>
      </c>
      <c r="H985" s="15" t="s">
        <v>7054</v>
      </c>
      <c r="I985" s="15" t="s">
        <v>4327</v>
      </c>
      <c r="J985" s="15" t="s">
        <v>4546</v>
      </c>
      <c r="K985" s="15"/>
      <c r="L985" s="103" t="str">
        <f t="shared" si="1"/>
        <v>B-400COC-W50-400 gm White Excel cocoa jar</v>
      </c>
      <c r="M985" s="103">
        <f t="shared" si="2"/>
        <v>3780</v>
      </c>
      <c r="N985" s="102" t="str">
        <f t="shared" si="3"/>
        <v>wk 40</v>
      </c>
    </row>
    <row r="986" ht="12.75" customHeight="1">
      <c r="A986" s="15" t="s">
        <v>4652</v>
      </c>
      <c r="B986" s="15" t="s">
        <v>3123</v>
      </c>
      <c r="C986" s="15" t="s">
        <v>4321</v>
      </c>
      <c r="D986" s="15" t="s">
        <v>6162</v>
      </c>
      <c r="E986" s="15" t="s">
        <v>7055</v>
      </c>
      <c r="F986" s="15" t="s">
        <v>4364</v>
      </c>
      <c r="G986" s="15" t="s">
        <v>6964</v>
      </c>
      <c r="H986" s="15" t="s">
        <v>7056</v>
      </c>
      <c r="I986" s="15" t="s">
        <v>4327</v>
      </c>
      <c r="J986" s="15" t="s">
        <v>4546</v>
      </c>
      <c r="K986" s="15"/>
      <c r="L986" s="103" t="str">
        <f t="shared" si="1"/>
        <v>B-400COC-W50-400 gm White Excel cocoa jar</v>
      </c>
      <c r="M986" s="103">
        <f t="shared" si="2"/>
        <v>1350</v>
      </c>
      <c r="N986" s="102" t="str">
        <f t="shared" si="3"/>
        <v>wk </v>
      </c>
    </row>
    <row r="987" ht="12.75" customHeight="1">
      <c r="A987" s="15" t="s">
        <v>4656</v>
      </c>
      <c r="B987" s="15" t="s">
        <v>3123</v>
      </c>
      <c r="C987" s="15" t="s">
        <v>4321</v>
      </c>
      <c r="D987" s="15" t="s">
        <v>6766</v>
      </c>
      <c r="E987" s="15" t="s">
        <v>7057</v>
      </c>
      <c r="F987" s="15" t="s">
        <v>4364</v>
      </c>
      <c r="G987" s="15" t="s">
        <v>7023</v>
      </c>
      <c r="H987" s="15" t="s">
        <v>7058</v>
      </c>
      <c r="I987" s="15" t="s">
        <v>4327</v>
      </c>
      <c r="J987" s="15" t="s">
        <v>4546</v>
      </c>
      <c r="K987" s="15"/>
      <c r="L987" s="103" t="str">
        <f t="shared" si="1"/>
        <v>B-400COC-W50-400 gm White Excel cocoa jar</v>
      </c>
      <c r="M987" s="103">
        <f t="shared" si="2"/>
        <v>1080</v>
      </c>
      <c r="N987" s="102" t="str">
        <f t="shared" si="3"/>
        <v>wk </v>
      </c>
    </row>
    <row r="988" ht="12.75" customHeight="1">
      <c r="A988" s="15" t="s">
        <v>4656</v>
      </c>
      <c r="B988" s="15" t="s">
        <v>3123</v>
      </c>
      <c r="C988" s="15" t="s">
        <v>4321</v>
      </c>
      <c r="D988" s="15" t="s">
        <v>5839</v>
      </c>
      <c r="E988" s="15" t="s">
        <v>7059</v>
      </c>
      <c r="F988" s="15" t="s">
        <v>4364</v>
      </c>
      <c r="G988" s="15" t="s">
        <v>7060</v>
      </c>
      <c r="H988" s="15" t="s">
        <v>7061</v>
      </c>
      <c r="I988" s="15" t="s">
        <v>4327</v>
      </c>
      <c r="J988" s="15" t="s">
        <v>4546</v>
      </c>
      <c r="K988" s="15"/>
      <c r="L988" s="103" t="str">
        <f t="shared" si="1"/>
        <v>B-400COC-W50-400 gm White Excel cocoa jar</v>
      </c>
      <c r="M988" s="103">
        <f t="shared" si="2"/>
        <v>2250</v>
      </c>
      <c r="N988" s="102" t="str">
        <f t="shared" si="3"/>
        <v>wk </v>
      </c>
    </row>
    <row r="989" ht="12.75" customHeight="1">
      <c r="A989" s="15" t="s">
        <v>4659</v>
      </c>
      <c r="B989" s="15" t="s">
        <v>3123</v>
      </c>
      <c r="C989" s="15" t="s">
        <v>4321</v>
      </c>
      <c r="D989" s="15" t="s">
        <v>6992</v>
      </c>
      <c r="E989" s="15" t="s">
        <v>7062</v>
      </c>
      <c r="F989" s="15" t="s">
        <v>4364</v>
      </c>
      <c r="G989" s="15" t="s">
        <v>7063</v>
      </c>
      <c r="H989" s="15" t="s">
        <v>7064</v>
      </c>
      <c r="I989" s="15" t="s">
        <v>4327</v>
      </c>
      <c r="J989" s="15" t="s">
        <v>4546</v>
      </c>
      <c r="K989" s="15"/>
      <c r="L989" s="103" t="str">
        <f t="shared" si="1"/>
        <v>B-400COC-W50-400 gm White Excel cocoa jar</v>
      </c>
      <c r="M989" s="103">
        <f t="shared" si="2"/>
        <v>3060</v>
      </c>
      <c r="N989" s="102" t="str">
        <f t="shared" si="3"/>
        <v>wk </v>
      </c>
    </row>
    <row r="990" ht="12.75" customHeight="1">
      <c r="A990" s="15" t="s">
        <v>4662</v>
      </c>
      <c r="B990" s="15" t="s">
        <v>3123</v>
      </c>
      <c r="C990" s="15" t="s">
        <v>4321</v>
      </c>
      <c r="D990" s="15" t="s">
        <v>3611</v>
      </c>
      <c r="E990" s="15" t="s">
        <v>7065</v>
      </c>
      <c r="F990" s="15" t="s">
        <v>4364</v>
      </c>
      <c r="G990" s="15" t="s">
        <v>7066</v>
      </c>
      <c r="H990" s="15" t="s">
        <v>7067</v>
      </c>
      <c r="I990" s="15" t="s">
        <v>4327</v>
      </c>
      <c r="J990" s="15" t="s">
        <v>4546</v>
      </c>
      <c r="K990" s="15"/>
      <c r="L990" s="103" t="str">
        <f t="shared" si="1"/>
        <v>B-400COC-W50-400 gm White Excel cocoa jar</v>
      </c>
      <c r="M990" s="103">
        <f t="shared" si="2"/>
        <v>2700</v>
      </c>
      <c r="N990" s="102" t="str">
        <f t="shared" si="3"/>
        <v>wk </v>
      </c>
    </row>
    <row r="991" ht="12.75" customHeight="1">
      <c r="A991" s="15" t="s">
        <v>4665</v>
      </c>
      <c r="B991" s="15" t="s">
        <v>3123</v>
      </c>
      <c r="C991" s="15" t="s">
        <v>4321</v>
      </c>
      <c r="D991" s="15" t="s">
        <v>7068</v>
      </c>
      <c r="E991" s="15" t="s">
        <v>7069</v>
      </c>
      <c r="F991" s="15" t="s">
        <v>4364</v>
      </c>
      <c r="G991" s="15" t="s">
        <v>7070</v>
      </c>
      <c r="H991" s="15" t="s">
        <v>7071</v>
      </c>
      <c r="I991" s="15" t="s">
        <v>4327</v>
      </c>
      <c r="J991" s="15" t="s">
        <v>4546</v>
      </c>
      <c r="K991" s="15"/>
      <c r="L991" s="103" t="str">
        <f t="shared" si="1"/>
        <v>B-400COC-W50-400 gm White Excel cocoa jar</v>
      </c>
      <c r="M991" s="103">
        <f t="shared" si="2"/>
        <v>5670</v>
      </c>
      <c r="N991" s="102" t="str">
        <f t="shared" si="3"/>
        <v>wk </v>
      </c>
    </row>
    <row r="992" ht="12.75" customHeight="1">
      <c r="A992" s="15" t="s">
        <v>4670</v>
      </c>
      <c r="B992" s="15" t="s">
        <v>3123</v>
      </c>
      <c r="C992" s="15" t="s">
        <v>4321</v>
      </c>
      <c r="D992" s="15" t="s">
        <v>7072</v>
      </c>
      <c r="E992" s="15" t="s">
        <v>7073</v>
      </c>
      <c r="F992" s="15" t="s">
        <v>4364</v>
      </c>
      <c r="G992" s="15" t="s">
        <v>7074</v>
      </c>
      <c r="H992" s="15" t="s">
        <v>7075</v>
      </c>
      <c r="I992" s="15" t="s">
        <v>4327</v>
      </c>
      <c r="J992" s="15" t="s">
        <v>4546</v>
      </c>
      <c r="K992" s="15"/>
      <c r="L992" s="103" t="str">
        <f t="shared" si="1"/>
        <v>B-400COC-W50-400 gm White Excel cocoa jar</v>
      </c>
      <c r="M992" s="103">
        <f t="shared" si="2"/>
        <v>1620</v>
      </c>
      <c r="N992" s="102" t="str">
        <f t="shared" si="3"/>
        <v>wk </v>
      </c>
    </row>
    <row r="993" ht="12.75" customHeight="1">
      <c r="A993" s="15" t="s">
        <v>4673</v>
      </c>
      <c r="B993" s="15" t="s">
        <v>3123</v>
      </c>
      <c r="C993" s="15" t="s">
        <v>4321</v>
      </c>
      <c r="D993" s="15" t="s">
        <v>3470</v>
      </c>
      <c r="E993" s="15" t="s">
        <v>7076</v>
      </c>
      <c r="F993" s="15" t="s">
        <v>4364</v>
      </c>
      <c r="G993" s="15" t="s">
        <v>6957</v>
      </c>
      <c r="H993" s="15" t="s">
        <v>7077</v>
      </c>
      <c r="I993" s="15" t="s">
        <v>4327</v>
      </c>
      <c r="J993" s="15" t="s">
        <v>4546</v>
      </c>
      <c r="K993" s="15"/>
      <c r="L993" s="103" t="str">
        <f t="shared" si="1"/>
        <v>B-400COC-W50-400 gm White Excel cocoa jar</v>
      </c>
      <c r="M993" s="103">
        <f t="shared" si="2"/>
        <v>2880</v>
      </c>
      <c r="N993" s="102" t="str">
        <f t="shared" si="3"/>
        <v>wk </v>
      </c>
    </row>
    <row r="994" ht="12.75" customHeight="1">
      <c r="A994" s="15" t="s">
        <v>4675</v>
      </c>
      <c r="B994" s="15" t="s">
        <v>3123</v>
      </c>
      <c r="C994" s="15" t="s">
        <v>4321</v>
      </c>
      <c r="D994" s="15" t="s">
        <v>6887</v>
      </c>
      <c r="E994" s="15" t="s">
        <v>7078</v>
      </c>
      <c r="F994" s="15" t="s">
        <v>4364</v>
      </c>
      <c r="G994" s="15" t="s">
        <v>7079</v>
      </c>
      <c r="H994" s="15" t="s">
        <v>7080</v>
      </c>
      <c r="I994" s="15" t="s">
        <v>4327</v>
      </c>
      <c r="J994" s="15" t="s">
        <v>4546</v>
      </c>
      <c r="K994" s="15"/>
      <c r="L994" s="103" t="str">
        <f t="shared" si="1"/>
        <v>B-400COC-W50-400 gm White Excel cocoa jar</v>
      </c>
      <c r="M994" s="103">
        <f t="shared" si="2"/>
        <v>2970</v>
      </c>
      <c r="N994" s="102" t="str">
        <f t="shared" si="3"/>
        <v>wk </v>
      </c>
    </row>
    <row r="995" ht="12.75" customHeight="1">
      <c r="A995" s="15" t="s">
        <v>4678</v>
      </c>
      <c r="B995" s="15" t="s">
        <v>3123</v>
      </c>
      <c r="C995" s="15" t="s">
        <v>4321</v>
      </c>
      <c r="D995" s="15" t="s">
        <v>6887</v>
      </c>
      <c r="E995" s="15" t="s">
        <v>7081</v>
      </c>
      <c r="F995" s="15" t="s">
        <v>4364</v>
      </c>
      <c r="G995" s="15" t="s">
        <v>7079</v>
      </c>
      <c r="H995" s="15" t="s">
        <v>7080</v>
      </c>
      <c r="I995" s="15" t="s">
        <v>4327</v>
      </c>
      <c r="J995" s="15" t="s">
        <v>4546</v>
      </c>
      <c r="K995" s="15"/>
      <c r="L995" s="103" t="str">
        <f t="shared" si="1"/>
        <v>B-400COC-W50-400 gm White Excel cocoa jar</v>
      </c>
      <c r="M995" s="103">
        <f t="shared" si="2"/>
        <v>2970</v>
      </c>
      <c r="N995" s="102" t="str">
        <f t="shared" si="3"/>
        <v>wk </v>
      </c>
    </row>
    <row r="996" ht="12.75" customHeight="1">
      <c r="A996" s="15" t="s">
        <v>4681</v>
      </c>
      <c r="B996" s="15" t="s">
        <v>3123</v>
      </c>
      <c r="C996" s="15" t="s">
        <v>4321</v>
      </c>
      <c r="D996" s="15" t="s">
        <v>6910</v>
      </c>
      <c r="E996" s="15" t="s">
        <v>7082</v>
      </c>
      <c r="F996" s="15" t="s">
        <v>4364</v>
      </c>
      <c r="G996" s="15" t="s">
        <v>6933</v>
      </c>
      <c r="H996" s="15" t="s">
        <v>7083</v>
      </c>
      <c r="I996" s="15" t="s">
        <v>4327</v>
      </c>
      <c r="J996" s="15" t="s">
        <v>4546</v>
      </c>
      <c r="K996" s="15"/>
      <c r="L996" s="103" t="str">
        <f t="shared" si="1"/>
        <v>B-400COC-W50-400 gm White Excel cocoa jar</v>
      </c>
      <c r="M996" s="103">
        <f t="shared" si="2"/>
        <v>1260</v>
      </c>
      <c r="N996" s="102" t="str">
        <f t="shared" si="3"/>
        <v>wk </v>
      </c>
    </row>
    <row r="997" ht="12.75" customHeight="1">
      <c r="A997" s="15" t="s">
        <v>7084</v>
      </c>
      <c r="B997" s="15" t="s">
        <v>2849</v>
      </c>
      <c r="C997" s="15" t="s">
        <v>3146</v>
      </c>
      <c r="D997" s="15" t="s">
        <v>3145</v>
      </c>
      <c r="E997" s="15"/>
      <c r="F997" s="15" t="s">
        <v>4308</v>
      </c>
      <c r="G997" s="15" t="s">
        <v>7085</v>
      </c>
      <c r="H997" s="15" t="s">
        <v>3149</v>
      </c>
      <c r="I997" s="15" t="s">
        <v>3161</v>
      </c>
      <c r="J997" s="15"/>
      <c r="K997" s="15"/>
      <c r="L997" s="103" t="str">
        <f t="shared" si="1"/>
        <v>B-400ECL-W30-400 ml Lotion Bottle</v>
      </c>
      <c r="M997" s="103">
        <f t="shared" si="2"/>
        <v>0</v>
      </c>
      <c r="N997" s="102" t="str">
        <f t="shared" si="3"/>
        <v>wk </v>
      </c>
    </row>
    <row r="998" ht="12.75" customHeight="1">
      <c r="A998" s="15" t="s">
        <v>4665</v>
      </c>
      <c r="B998" s="15" t="s">
        <v>3123</v>
      </c>
      <c r="C998" s="15" t="s">
        <v>4321</v>
      </c>
      <c r="D998" s="15" t="s">
        <v>6173</v>
      </c>
      <c r="E998" s="15" t="s">
        <v>7086</v>
      </c>
      <c r="F998" s="15" t="s">
        <v>6175</v>
      </c>
      <c r="G998" s="15" t="s">
        <v>7087</v>
      </c>
      <c r="H998" s="15" t="s">
        <v>7088</v>
      </c>
      <c r="I998" s="15" t="s">
        <v>4327</v>
      </c>
      <c r="J998" s="15" t="s">
        <v>4359</v>
      </c>
      <c r="K998" s="15"/>
      <c r="L998" s="103" t="str">
        <f t="shared" si="1"/>
        <v>B-400ECL-W30-400 ml Lotion Bottle</v>
      </c>
      <c r="M998" s="103">
        <f t="shared" si="2"/>
        <v>20000</v>
      </c>
      <c r="N998" s="102" t="str">
        <f t="shared" si="3"/>
        <v>wk </v>
      </c>
    </row>
    <row r="999" ht="12.75" customHeight="1">
      <c r="A999" s="15" t="s">
        <v>7089</v>
      </c>
      <c r="B999" s="15" t="s">
        <v>2849</v>
      </c>
      <c r="C999" s="15" t="s">
        <v>3146</v>
      </c>
      <c r="D999" s="15" t="s">
        <v>3145</v>
      </c>
      <c r="E999" s="15"/>
      <c r="F999" s="15" t="s">
        <v>4308</v>
      </c>
      <c r="G999" s="15" t="s">
        <v>4352</v>
      </c>
      <c r="H999" s="15" t="s">
        <v>3149</v>
      </c>
      <c r="I999" s="15" t="s">
        <v>3149</v>
      </c>
      <c r="J999" s="15"/>
      <c r="K999" s="15"/>
      <c r="L999" s="103" t="str">
        <f t="shared" si="1"/>
        <v>B-400NIV-DBL41-400 ml Nivea Men Lotion Dark Blue Bottle</v>
      </c>
      <c r="M999" s="103">
        <f t="shared" si="2"/>
        <v>0</v>
      </c>
      <c r="N999" s="102" t="str">
        <f t="shared" si="3"/>
        <v>wk </v>
      </c>
    </row>
    <row r="1000" ht="12.75" customHeight="1">
      <c r="A1000" s="15" t="s">
        <v>4392</v>
      </c>
      <c r="B1000" s="15" t="s">
        <v>3123</v>
      </c>
      <c r="C1000" s="15" t="s">
        <v>4321</v>
      </c>
      <c r="D1000" s="15" t="s">
        <v>7090</v>
      </c>
      <c r="E1000" s="15" t="s">
        <v>7091</v>
      </c>
      <c r="F1000" s="15" t="s">
        <v>5048</v>
      </c>
      <c r="G1000" s="15" t="s">
        <v>7092</v>
      </c>
      <c r="H1000" s="15" t="s">
        <v>7093</v>
      </c>
      <c r="I1000" s="15" t="s">
        <v>4327</v>
      </c>
      <c r="J1000" s="15" t="s">
        <v>4359</v>
      </c>
      <c r="K1000" s="15"/>
      <c r="L1000" s="103" t="str">
        <f t="shared" si="1"/>
        <v>B-400NIV-DBL41-400 ml Nivea Men Lotion Dark Blue Bottle</v>
      </c>
      <c r="M1000" s="103">
        <f t="shared" si="2"/>
        <v>3400</v>
      </c>
      <c r="N1000" s="102" t="str">
        <f t="shared" si="3"/>
        <v>wk </v>
      </c>
    </row>
    <row r="1001" ht="12.75" customHeight="1">
      <c r="A1001" s="15" t="s">
        <v>4320</v>
      </c>
      <c r="B1001" s="15" t="s">
        <v>3123</v>
      </c>
      <c r="C1001" s="15" t="s">
        <v>4321</v>
      </c>
      <c r="D1001" s="15" t="s">
        <v>4993</v>
      </c>
      <c r="E1001" s="15" t="s">
        <v>7094</v>
      </c>
      <c r="F1001" s="15" t="s">
        <v>5048</v>
      </c>
      <c r="G1001" s="15" t="s">
        <v>7095</v>
      </c>
      <c r="H1001" s="15" t="s">
        <v>7096</v>
      </c>
      <c r="I1001" s="15" t="s">
        <v>4327</v>
      </c>
      <c r="J1001" s="15" t="s">
        <v>4359</v>
      </c>
      <c r="K1001" s="15"/>
      <c r="L1001" s="103" t="str">
        <f t="shared" si="1"/>
        <v>B-400NIV-DBL41-400 ml Nivea Men Lotion Dark Blue Bottle</v>
      </c>
      <c r="M1001" s="103">
        <f t="shared" si="2"/>
        <v>1200</v>
      </c>
      <c r="N1001" s="102" t="str">
        <f t="shared" si="3"/>
        <v>wk </v>
      </c>
    </row>
    <row r="1002" ht="12.75" customHeight="1">
      <c r="A1002" s="15" t="s">
        <v>4407</v>
      </c>
      <c r="B1002" s="15" t="s">
        <v>3123</v>
      </c>
      <c r="C1002" s="15" t="s">
        <v>4321</v>
      </c>
      <c r="D1002" s="15" t="s">
        <v>5536</v>
      </c>
      <c r="E1002" s="15" t="s">
        <v>7097</v>
      </c>
      <c r="F1002" s="15" t="s">
        <v>5048</v>
      </c>
      <c r="G1002" s="15" t="s">
        <v>7098</v>
      </c>
      <c r="H1002" s="15" t="s">
        <v>7099</v>
      </c>
      <c r="I1002" s="15" t="s">
        <v>4327</v>
      </c>
      <c r="J1002" s="15" t="s">
        <v>4359</v>
      </c>
      <c r="K1002" s="15"/>
      <c r="L1002" s="103" t="str">
        <f t="shared" si="1"/>
        <v>B-400NIV-DBL41-400 ml Nivea Men Lotion Dark Blue Bottle</v>
      </c>
      <c r="M1002" s="103">
        <f t="shared" si="2"/>
        <v>6800</v>
      </c>
      <c r="N1002" s="102" t="str">
        <f t="shared" si="3"/>
        <v>wk </v>
      </c>
    </row>
    <row r="1003" ht="12.75" customHeight="1">
      <c r="A1003" s="15" t="s">
        <v>4412</v>
      </c>
      <c r="B1003" s="15" t="s">
        <v>3123</v>
      </c>
      <c r="C1003" s="15" t="s">
        <v>4321</v>
      </c>
      <c r="D1003" s="15" t="s">
        <v>4124</v>
      </c>
      <c r="E1003" s="15" t="s">
        <v>7100</v>
      </c>
      <c r="F1003" s="15" t="s">
        <v>5048</v>
      </c>
      <c r="G1003" s="15" t="s">
        <v>7101</v>
      </c>
      <c r="H1003" s="15" t="s">
        <v>7102</v>
      </c>
      <c r="I1003" s="15" t="s">
        <v>4327</v>
      </c>
      <c r="J1003" s="15" t="s">
        <v>4359</v>
      </c>
      <c r="K1003" s="15"/>
      <c r="L1003" s="103" t="str">
        <f t="shared" si="1"/>
        <v>B-400NIV-DBL41-400 ml Nivea Men Lotion Dark Blue Bottle</v>
      </c>
      <c r="M1003" s="103">
        <f t="shared" si="2"/>
        <v>3000</v>
      </c>
      <c r="N1003" s="102" t="str">
        <f t="shared" si="3"/>
        <v>wk </v>
      </c>
    </row>
    <row r="1004" ht="12.75" customHeight="1">
      <c r="A1004" s="15" t="s">
        <v>4416</v>
      </c>
      <c r="B1004" s="15" t="s">
        <v>3123</v>
      </c>
      <c r="C1004" s="15" t="s">
        <v>4321</v>
      </c>
      <c r="D1004" s="15" t="s">
        <v>4935</v>
      </c>
      <c r="E1004" s="15" t="s">
        <v>7103</v>
      </c>
      <c r="F1004" s="15" t="s">
        <v>5048</v>
      </c>
      <c r="G1004" s="15" t="s">
        <v>7104</v>
      </c>
      <c r="H1004" s="15" t="s">
        <v>7105</v>
      </c>
      <c r="I1004" s="15" t="s">
        <v>4327</v>
      </c>
      <c r="J1004" s="15" t="s">
        <v>4359</v>
      </c>
      <c r="K1004" s="15"/>
      <c r="L1004" s="103" t="str">
        <f t="shared" si="1"/>
        <v>B-400NIV-DBL41-400 ml Nivea Men Lotion Dark Blue Bottle</v>
      </c>
      <c r="M1004" s="103">
        <f t="shared" si="2"/>
        <v>2600</v>
      </c>
      <c r="N1004" s="102" t="str">
        <f t="shared" si="3"/>
        <v>wk </v>
      </c>
    </row>
    <row r="1005" ht="12.75" customHeight="1">
      <c r="A1005" s="15" t="s">
        <v>4418</v>
      </c>
      <c r="B1005" s="15" t="s">
        <v>3123</v>
      </c>
      <c r="C1005" s="15" t="s">
        <v>4321</v>
      </c>
      <c r="D1005" s="15" t="s">
        <v>7106</v>
      </c>
      <c r="E1005" s="15" t="s">
        <v>7107</v>
      </c>
      <c r="F1005" s="15" t="s">
        <v>5048</v>
      </c>
      <c r="G1005" s="15" t="s">
        <v>7108</v>
      </c>
      <c r="H1005" s="15" t="s">
        <v>7109</v>
      </c>
      <c r="I1005" s="15" t="s">
        <v>4327</v>
      </c>
      <c r="J1005" s="15" t="s">
        <v>4359</v>
      </c>
      <c r="K1005" s="15"/>
      <c r="L1005" s="103" t="str">
        <f t="shared" si="1"/>
        <v>B-400NIV-DBL41-400 ml Nivea Men Lotion Dark Blue Bottle</v>
      </c>
      <c r="M1005" s="103">
        <f t="shared" si="2"/>
        <v>4600</v>
      </c>
      <c r="N1005" s="102" t="str">
        <f t="shared" si="3"/>
        <v>wk 36</v>
      </c>
    </row>
    <row r="1006" ht="12.75" customHeight="1">
      <c r="A1006" s="15" t="s">
        <v>5067</v>
      </c>
      <c r="B1006" s="15" t="s">
        <v>3123</v>
      </c>
      <c r="C1006" s="15" t="s">
        <v>4965</v>
      </c>
      <c r="D1006" s="15" t="s">
        <v>7110</v>
      </c>
      <c r="E1006" s="15" t="s">
        <v>7111</v>
      </c>
      <c r="F1006" s="15" t="s">
        <v>5048</v>
      </c>
      <c r="G1006" s="15" t="s">
        <v>7112</v>
      </c>
      <c r="H1006" s="15" t="s">
        <v>7113</v>
      </c>
      <c r="I1006" s="15" t="s">
        <v>4327</v>
      </c>
      <c r="J1006" s="15" t="s">
        <v>4359</v>
      </c>
      <c r="K1006" s="15"/>
      <c r="L1006" s="103" t="str">
        <f t="shared" si="1"/>
        <v>B-400NIV-DBL41-400 ml Nivea Men Lotion Dark Blue Bottle</v>
      </c>
      <c r="M1006" s="103">
        <f t="shared" si="2"/>
        <v>4600</v>
      </c>
      <c r="N1006" s="102" t="str">
        <f t="shared" si="3"/>
        <v>wk 44</v>
      </c>
    </row>
    <row r="1007" ht="12.75" customHeight="1">
      <c r="A1007" s="15" t="s">
        <v>5072</v>
      </c>
      <c r="B1007" s="15" t="s">
        <v>3123</v>
      </c>
      <c r="C1007" s="15" t="s">
        <v>4321</v>
      </c>
      <c r="D1007" s="15" t="s">
        <v>3150</v>
      </c>
      <c r="E1007" s="15" t="s">
        <v>7114</v>
      </c>
      <c r="F1007" s="15" t="s">
        <v>5048</v>
      </c>
      <c r="G1007" s="15" t="s">
        <v>7115</v>
      </c>
      <c r="H1007" s="15" t="s">
        <v>7116</v>
      </c>
      <c r="I1007" s="15" t="s">
        <v>4327</v>
      </c>
      <c r="J1007" s="15" t="s">
        <v>4359</v>
      </c>
      <c r="K1007" s="15"/>
      <c r="L1007" s="103" t="str">
        <f t="shared" si="1"/>
        <v>B-400NIV-DBL41-400 ml Nivea Men Lotion Dark Blue Bottle</v>
      </c>
      <c r="M1007" s="103">
        <f t="shared" si="2"/>
        <v>6000</v>
      </c>
      <c r="N1007" s="102" t="str">
        <f t="shared" si="3"/>
        <v>wk 49</v>
      </c>
    </row>
    <row r="1008" ht="12.75" customHeight="1">
      <c r="A1008" s="15" t="s">
        <v>4425</v>
      </c>
      <c r="B1008" s="15" t="s">
        <v>3123</v>
      </c>
      <c r="C1008" s="15" t="s">
        <v>4321</v>
      </c>
      <c r="D1008" s="15" t="s">
        <v>4124</v>
      </c>
      <c r="E1008" s="15" t="s">
        <v>7117</v>
      </c>
      <c r="F1008" s="15" t="s">
        <v>5048</v>
      </c>
      <c r="G1008" s="15" t="s">
        <v>7101</v>
      </c>
      <c r="H1008" s="15" t="s">
        <v>7102</v>
      </c>
      <c r="I1008" s="15" t="s">
        <v>4327</v>
      </c>
      <c r="J1008" s="15" t="s">
        <v>4359</v>
      </c>
      <c r="K1008" s="15"/>
      <c r="L1008" s="103" t="str">
        <f t="shared" si="1"/>
        <v>B-400NIV-DBL41-400 ml Nivea Men Lotion Dark Blue Bottle</v>
      </c>
      <c r="M1008" s="103">
        <f t="shared" si="2"/>
        <v>3000</v>
      </c>
      <c r="N1008" s="102" t="str">
        <f t="shared" si="3"/>
        <v>wk </v>
      </c>
    </row>
    <row r="1009" ht="12.75" customHeight="1">
      <c r="A1009" s="15" t="s">
        <v>4329</v>
      </c>
      <c r="B1009" s="15" t="s">
        <v>3123</v>
      </c>
      <c r="C1009" s="15" t="s">
        <v>4321</v>
      </c>
      <c r="D1009" s="15" t="s">
        <v>3958</v>
      </c>
      <c r="E1009" s="15" t="s">
        <v>7118</v>
      </c>
      <c r="F1009" s="15" t="s">
        <v>5048</v>
      </c>
      <c r="G1009" s="15" t="s">
        <v>7119</v>
      </c>
      <c r="H1009" s="15" t="s">
        <v>7120</v>
      </c>
      <c r="I1009" s="15" t="s">
        <v>4327</v>
      </c>
      <c r="J1009" s="15" t="s">
        <v>4359</v>
      </c>
      <c r="K1009" s="15"/>
      <c r="L1009" s="103" t="str">
        <f t="shared" si="1"/>
        <v>B-400NIV-DBL41-400 ml Nivea Men Lotion Dark Blue Bottle</v>
      </c>
      <c r="M1009" s="103">
        <f t="shared" si="2"/>
        <v>2400</v>
      </c>
      <c r="N1009" s="102" t="str">
        <f t="shared" si="3"/>
        <v>wk </v>
      </c>
    </row>
    <row r="1010" ht="12.75" customHeight="1">
      <c r="A1010" s="15" t="s">
        <v>4435</v>
      </c>
      <c r="B1010" s="15" t="s">
        <v>3123</v>
      </c>
      <c r="C1010" s="15" t="s">
        <v>4321</v>
      </c>
      <c r="D1010" s="15" t="s">
        <v>3282</v>
      </c>
      <c r="E1010" s="15" t="s">
        <v>7121</v>
      </c>
      <c r="F1010" s="15" t="s">
        <v>5048</v>
      </c>
      <c r="G1010" s="15" t="s">
        <v>7122</v>
      </c>
      <c r="H1010" s="15" t="s">
        <v>7123</v>
      </c>
      <c r="I1010" s="15" t="s">
        <v>4327</v>
      </c>
      <c r="J1010" s="15" t="s">
        <v>4359</v>
      </c>
      <c r="K1010" s="15"/>
      <c r="L1010" s="103" t="str">
        <f t="shared" si="1"/>
        <v>B-400NIV-DBL41-400 ml Nivea Men Lotion Dark Blue Bottle</v>
      </c>
      <c r="M1010" s="103">
        <f t="shared" si="2"/>
        <v>1000</v>
      </c>
      <c r="N1010" s="102" t="str">
        <f t="shared" si="3"/>
        <v>wk </v>
      </c>
    </row>
    <row r="1011" ht="12.75" customHeight="1">
      <c r="A1011" s="15" t="s">
        <v>4437</v>
      </c>
      <c r="B1011" s="15" t="s">
        <v>3123</v>
      </c>
      <c r="C1011" s="15" t="s">
        <v>4321</v>
      </c>
      <c r="D1011" s="15" t="s">
        <v>5417</v>
      </c>
      <c r="E1011" s="15" t="s">
        <v>7124</v>
      </c>
      <c r="F1011" s="15" t="s">
        <v>5048</v>
      </c>
      <c r="G1011" s="15" t="s">
        <v>7125</v>
      </c>
      <c r="H1011" s="15" t="s">
        <v>7126</v>
      </c>
      <c r="I1011" s="15" t="s">
        <v>4327</v>
      </c>
      <c r="J1011" s="15" t="s">
        <v>4359</v>
      </c>
      <c r="K1011" s="15"/>
      <c r="L1011" s="103" t="str">
        <f t="shared" si="1"/>
        <v>B-400NIV-DBL41-400 ml Nivea Men Lotion Dark Blue Bottle</v>
      </c>
      <c r="M1011" s="103">
        <f t="shared" si="2"/>
        <v>2800</v>
      </c>
      <c r="N1011" s="102" t="str">
        <f t="shared" si="3"/>
        <v>wk </v>
      </c>
    </row>
    <row r="1012" ht="12.75" customHeight="1">
      <c r="A1012" s="15" t="s">
        <v>4439</v>
      </c>
      <c r="B1012" s="15" t="s">
        <v>3123</v>
      </c>
      <c r="C1012" s="15" t="s">
        <v>4321</v>
      </c>
      <c r="D1012" s="15" t="s">
        <v>4124</v>
      </c>
      <c r="E1012" s="15" t="s">
        <v>7127</v>
      </c>
      <c r="F1012" s="15" t="s">
        <v>5048</v>
      </c>
      <c r="G1012" s="15" t="s">
        <v>7101</v>
      </c>
      <c r="H1012" s="15" t="s">
        <v>7102</v>
      </c>
      <c r="I1012" s="15" t="s">
        <v>4327</v>
      </c>
      <c r="J1012" s="15" t="s">
        <v>4359</v>
      </c>
      <c r="K1012" s="15"/>
      <c r="L1012" s="103" t="str">
        <f t="shared" si="1"/>
        <v>B-400NIV-DBL41-400 ml Nivea Men Lotion Dark Blue Bottle</v>
      </c>
      <c r="M1012" s="103">
        <f t="shared" si="2"/>
        <v>3000</v>
      </c>
      <c r="N1012" s="102" t="str">
        <f t="shared" si="3"/>
        <v>wk </v>
      </c>
    </row>
    <row r="1013" ht="12.75" customHeight="1">
      <c r="A1013" s="15" t="s">
        <v>4515</v>
      </c>
      <c r="B1013" s="15" t="s">
        <v>3123</v>
      </c>
      <c r="C1013" s="15" t="s">
        <v>4321</v>
      </c>
      <c r="D1013" s="15" t="s">
        <v>4426</v>
      </c>
      <c r="E1013" s="15" t="s">
        <v>7128</v>
      </c>
      <c r="F1013" s="15" t="s">
        <v>5048</v>
      </c>
      <c r="G1013" s="15" t="s">
        <v>7129</v>
      </c>
      <c r="H1013" s="15" t="s">
        <v>7130</v>
      </c>
      <c r="I1013" s="15" t="s">
        <v>4327</v>
      </c>
      <c r="J1013" s="15" t="s">
        <v>4359</v>
      </c>
      <c r="K1013" s="15"/>
      <c r="L1013" s="103" t="str">
        <f t="shared" si="1"/>
        <v>B-400NIV-DBL41-400 ml Nivea Men Lotion Dark Blue Bottle</v>
      </c>
      <c r="M1013" s="103">
        <f t="shared" si="2"/>
        <v>3600</v>
      </c>
      <c r="N1013" s="102" t="str">
        <f t="shared" si="3"/>
        <v>wk </v>
      </c>
    </row>
    <row r="1014" ht="12.75" customHeight="1">
      <c r="A1014" s="15" t="s">
        <v>4524</v>
      </c>
      <c r="B1014" s="15" t="s">
        <v>3123</v>
      </c>
      <c r="C1014" s="15" t="s">
        <v>4321</v>
      </c>
      <c r="D1014" s="15" t="s">
        <v>5552</v>
      </c>
      <c r="E1014" s="15" t="s">
        <v>7131</v>
      </c>
      <c r="F1014" s="15" t="s">
        <v>5048</v>
      </c>
      <c r="G1014" s="15" t="s">
        <v>7132</v>
      </c>
      <c r="H1014" s="15" t="s">
        <v>7133</v>
      </c>
      <c r="I1014" s="15" t="s">
        <v>4327</v>
      </c>
      <c r="J1014" s="15" t="s">
        <v>4359</v>
      </c>
      <c r="K1014" s="15"/>
      <c r="L1014" s="103" t="str">
        <f t="shared" si="1"/>
        <v>B-400NIV-DBL41-400 ml Nivea Men Lotion Dark Blue Bottle</v>
      </c>
      <c r="M1014" s="103">
        <f t="shared" si="2"/>
        <v>7600</v>
      </c>
      <c r="N1014" s="102" t="str">
        <f t="shared" si="3"/>
        <v>wk </v>
      </c>
    </row>
    <row r="1015" ht="12.75" customHeight="1">
      <c r="A1015" s="15" t="s">
        <v>4698</v>
      </c>
      <c r="B1015" s="15" t="s">
        <v>3123</v>
      </c>
      <c r="C1015" s="15" t="s">
        <v>4321</v>
      </c>
      <c r="D1015" s="15" t="s">
        <v>4069</v>
      </c>
      <c r="E1015" s="15" t="s">
        <v>7134</v>
      </c>
      <c r="F1015" s="15" t="s">
        <v>5048</v>
      </c>
      <c r="G1015" s="15" t="s">
        <v>7135</v>
      </c>
      <c r="H1015" s="15" t="s">
        <v>7136</v>
      </c>
      <c r="I1015" s="15" t="s">
        <v>4327</v>
      </c>
      <c r="J1015" s="15" t="s">
        <v>4359</v>
      </c>
      <c r="K1015" s="15"/>
      <c r="L1015" s="103" t="str">
        <f t="shared" si="1"/>
        <v>B-400NIV-DBL41-400 ml Nivea Men Lotion Dark Blue Bottle</v>
      </c>
      <c r="M1015" s="103">
        <f t="shared" si="2"/>
        <v>15000</v>
      </c>
      <c r="N1015" s="102" t="str">
        <f t="shared" si="3"/>
        <v>wk 10</v>
      </c>
    </row>
    <row r="1016" ht="12.75" customHeight="1">
      <c r="A1016" s="15" t="s">
        <v>4726</v>
      </c>
      <c r="B1016" s="15" t="s">
        <v>3123</v>
      </c>
      <c r="C1016" s="15" t="s">
        <v>4321</v>
      </c>
      <c r="D1016" s="15" t="s">
        <v>4570</v>
      </c>
      <c r="E1016" s="15" t="s">
        <v>7137</v>
      </c>
      <c r="F1016" s="15" t="s">
        <v>5048</v>
      </c>
      <c r="G1016" s="15" t="s">
        <v>7138</v>
      </c>
      <c r="H1016" s="15" t="s">
        <v>7139</v>
      </c>
      <c r="I1016" s="15" t="s">
        <v>4327</v>
      </c>
      <c r="J1016" s="15" t="s">
        <v>4359</v>
      </c>
      <c r="K1016" s="15"/>
      <c r="L1016" s="103" t="str">
        <f t="shared" si="1"/>
        <v>B-400NIV-DBL41-400 ml Nivea Men Lotion Dark Blue Bottle</v>
      </c>
      <c r="M1016" s="103">
        <f t="shared" si="2"/>
        <v>8400</v>
      </c>
      <c r="N1016" s="102" t="str">
        <f t="shared" si="3"/>
        <v>wk </v>
      </c>
    </row>
    <row r="1017" ht="12.75" customHeight="1">
      <c r="A1017" s="15" t="s">
        <v>4734</v>
      </c>
      <c r="B1017" s="15" t="s">
        <v>3123</v>
      </c>
      <c r="C1017" s="15" t="s">
        <v>4321</v>
      </c>
      <c r="D1017" s="15" t="s">
        <v>7140</v>
      </c>
      <c r="E1017" s="15" t="s">
        <v>7141</v>
      </c>
      <c r="F1017" s="15" t="s">
        <v>5048</v>
      </c>
      <c r="G1017" s="15" t="s">
        <v>7142</v>
      </c>
      <c r="H1017" s="15" t="s">
        <v>7143</v>
      </c>
      <c r="I1017" s="15" t="s">
        <v>4327</v>
      </c>
      <c r="J1017" s="15" t="s">
        <v>4359</v>
      </c>
      <c r="K1017" s="15"/>
      <c r="L1017" s="103" t="str">
        <f t="shared" si="1"/>
        <v>B-400NIV-DBL41-400 ml Nivea Men Lotion Dark Blue Bottle</v>
      </c>
      <c r="M1017" s="103">
        <f t="shared" si="2"/>
        <v>8200</v>
      </c>
      <c r="N1017" s="102" t="str">
        <f t="shared" si="3"/>
        <v>wk </v>
      </c>
    </row>
    <row r="1018" ht="12.75" customHeight="1">
      <c r="A1018" s="15" t="s">
        <v>5269</v>
      </c>
      <c r="B1018" s="15" t="s">
        <v>3123</v>
      </c>
      <c r="C1018" s="15" t="s">
        <v>4321</v>
      </c>
      <c r="D1018" s="15" t="s">
        <v>3441</v>
      </c>
      <c r="E1018" s="15" t="s">
        <v>7144</v>
      </c>
      <c r="F1018" s="15" t="s">
        <v>5048</v>
      </c>
      <c r="G1018" s="15" t="s">
        <v>7145</v>
      </c>
      <c r="H1018" s="15" t="s">
        <v>7146</v>
      </c>
      <c r="I1018" s="15" t="s">
        <v>4327</v>
      </c>
      <c r="J1018" s="15" t="s">
        <v>4359</v>
      </c>
      <c r="K1018" s="15"/>
      <c r="L1018" s="103" t="str">
        <f t="shared" si="1"/>
        <v>B-400NIV-DBL41-400 ml Nivea Men Lotion Dark Blue Bottle</v>
      </c>
      <c r="M1018" s="103">
        <f t="shared" si="2"/>
        <v>2000</v>
      </c>
      <c r="N1018" s="102" t="str">
        <f t="shared" si="3"/>
        <v>wk </v>
      </c>
    </row>
    <row r="1019" ht="12.75" customHeight="1">
      <c r="A1019" s="15" t="s">
        <v>5272</v>
      </c>
      <c r="B1019" s="15" t="s">
        <v>3123</v>
      </c>
      <c r="C1019" s="15" t="s">
        <v>4321</v>
      </c>
      <c r="D1019" s="15" t="s">
        <v>3694</v>
      </c>
      <c r="E1019" s="15" t="s">
        <v>7147</v>
      </c>
      <c r="F1019" s="15" t="s">
        <v>5048</v>
      </c>
      <c r="G1019" s="15" t="s">
        <v>7148</v>
      </c>
      <c r="H1019" s="15" t="s">
        <v>7149</v>
      </c>
      <c r="I1019" s="15" t="s">
        <v>4327</v>
      </c>
      <c r="J1019" s="15" t="s">
        <v>4359</v>
      </c>
      <c r="K1019" s="15"/>
      <c r="L1019" s="103" t="str">
        <f t="shared" si="1"/>
        <v>B-400NIV-DBL41-400 ml Nivea Men Lotion Dark Blue Bottle</v>
      </c>
      <c r="M1019" s="103">
        <f t="shared" si="2"/>
        <v>1800</v>
      </c>
      <c r="N1019" s="102" t="str">
        <f t="shared" si="3"/>
        <v>wk </v>
      </c>
    </row>
    <row r="1020" ht="12.75" customHeight="1">
      <c r="A1020" s="15" t="s">
        <v>4758</v>
      </c>
      <c r="B1020" s="15" t="s">
        <v>3123</v>
      </c>
      <c r="C1020" s="15" t="s">
        <v>4321</v>
      </c>
      <c r="D1020" s="15" t="s">
        <v>7150</v>
      </c>
      <c r="E1020" s="15" t="s">
        <v>7151</v>
      </c>
      <c r="F1020" s="15" t="s">
        <v>5048</v>
      </c>
      <c r="G1020" s="15" t="s">
        <v>7152</v>
      </c>
      <c r="H1020" s="15" t="s">
        <v>7153</v>
      </c>
      <c r="I1020" s="15" t="s">
        <v>4327</v>
      </c>
      <c r="J1020" s="15" t="s">
        <v>4359</v>
      </c>
      <c r="K1020" s="15"/>
      <c r="L1020" s="103" t="str">
        <f t="shared" si="1"/>
        <v>B-400NIV-DBL41-400 ml Nivea Men Lotion Dark Blue Bottle</v>
      </c>
      <c r="M1020" s="103">
        <f t="shared" si="2"/>
        <v>19200</v>
      </c>
      <c r="N1020" s="102" t="str">
        <f t="shared" si="3"/>
        <v>wk 10</v>
      </c>
    </row>
    <row r="1021" ht="12.75" customHeight="1">
      <c r="A1021" s="15" t="s">
        <v>4762</v>
      </c>
      <c r="B1021" s="15" t="s">
        <v>3123</v>
      </c>
      <c r="C1021" s="15" t="s">
        <v>4321</v>
      </c>
      <c r="D1021" s="15" t="s">
        <v>6097</v>
      </c>
      <c r="E1021" s="15" t="s">
        <v>7154</v>
      </c>
      <c r="F1021" s="15" t="s">
        <v>5048</v>
      </c>
      <c r="G1021" s="15" t="s">
        <v>7155</v>
      </c>
      <c r="H1021" s="15" t="s">
        <v>7156</v>
      </c>
      <c r="I1021" s="15" t="s">
        <v>4327</v>
      </c>
      <c r="J1021" s="15" t="s">
        <v>4359</v>
      </c>
      <c r="K1021" s="15"/>
      <c r="L1021" s="103" t="str">
        <f t="shared" si="1"/>
        <v>B-400NIV-DBL41-400 ml Nivea Men Lotion Dark Blue Bottle</v>
      </c>
      <c r="M1021" s="103">
        <f t="shared" si="2"/>
        <v>800</v>
      </c>
      <c r="N1021" s="102" t="str">
        <f t="shared" si="3"/>
        <v>wk 15</v>
      </c>
    </row>
    <row r="1022" ht="12.75" customHeight="1">
      <c r="A1022" s="15" t="s">
        <v>4764</v>
      </c>
      <c r="B1022" s="15" t="s">
        <v>3123</v>
      </c>
      <c r="C1022" s="15" t="s">
        <v>4321</v>
      </c>
      <c r="D1022" s="15" t="s">
        <v>5421</v>
      </c>
      <c r="E1022" s="15" t="s">
        <v>7157</v>
      </c>
      <c r="F1022" s="15" t="s">
        <v>5048</v>
      </c>
      <c r="G1022" s="15" t="s">
        <v>7158</v>
      </c>
      <c r="H1022" s="15" t="s">
        <v>7159</v>
      </c>
      <c r="I1022" s="15" t="s">
        <v>4327</v>
      </c>
      <c r="J1022" s="15" t="s">
        <v>4359</v>
      </c>
      <c r="K1022" s="15"/>
      <c r="L1022" s="103" t="str">
        <f t="shared" si="1"/>
        <v>B-400NIV-DBL41-400 ml Nivea Men Lotion Dark Blue Bottle</v>
      </c>
      <c r="M1022" s="103">
        <f t="shared" si="2"/>
        <v>3200</v>
      </c>
      <c r="N1022" s="102" t="str">
        <f t="shared" si="3"/>
        <v>wk 19</v>
      </c>
    </row>
    <row r="1023" ht="12.75" customHeight="1">
      <c r="A1023" s="15" t="s">
        <v>4766</v>
      </c>
      <c r="B1023" s="15" t="s">
        <v>3123</v>
      </c>
      <c r="C1023" s="15" t="s">
        <v>4321</v>
      </c>
      <c r="D1023" s="15" t="s">
        <v>3694</v>
      </c>
      <c r="E1023" s="15" t="s">
        <v>7160</v>
      </c>
      <c r="F1023" s="15" t="s">
        <v>5048</v>
      </c>
      <c r="G1023" s="15" t="s">
        <v>7161</v>
      </c>
      <c r="H1023" s="15" t="s">
        <v>7149</v>
      </c>
      <c r="I1023" s="15" t="s">
        <v>4327</v>
      </c>
      <c r="J1023" s="15" t="s">
        <v>4359</v>
      </c>
      <c r="K1023" s="15"/>
      <c r="L1023" s="103" t="str">
        <f t="shared" si="1"/>
        <v>B-400NIV-DBL41-400 ml Nivea Men Lotion Dark Blue Bottle</v>
      </c>
      <c r="M1023" s="103">
        <f t="shared" si="2"/>
        <v>1800</v>
      </c>
      <c r="N1023" s="102" t="str">
        <f t="shared" si="3"/>
        <v>wk 23</v>
      </c>
    </row>
    <row r="1024" ht="12.75" customHeight="1">
      <c r="A1024" s="15" t="s">
        <v>7162</v>
      </c>
      <c r="B1024" s="15" t="s">
        <v>2849</v>
      </c>
      <c r="C1024" s="15" t="s">
        <v>3146</v>
      </c>
      <c r="D1024" s="15" t="s">
        <v>3145</v>
      </c>
      <c r="E1024" s="15"/>
      <c r="F1024" s="15" t="s">
        <v>4308</v>
      </c>
      <c r="G1024" s="15" t="s">
        <v>4352</v>
      </c>
      <c r="H1024" s="15" t="s">
        <v>3149</v>
      </c>
      <c r="I1024" s="15" t="s">
        <v>3177</v>
      </c>
      <c r="J1024" s="15"/>
      <c r="K1024" s="15"/>
      <c r="L1024" s="103" t="str">
        <f t="shared" si="1"/>
        <v>B-400S-BL35PBOY-400 ml Sleeved Blue Power Boy Bottle</v>
      </c>
      <c r="M1024" s="103">
        <f t="shared" si="2"/>
        <v>0</v>
      </c>
      <c r="N1024" s="102" t="str">
        <f t="shared" si="3"/>
        <v>wk </v>
      </c>
    </row>
    <row r="1025" ht="12.75" customHeight="1">
      <c r="A1025" s="15" t="s">
        <v>4480</v>
      </c>
      <c r="B1025" s="15" t="s">
        <v>3123</v>
      </c>
      <c r="C1025" s="15" t="s">
        <v>4321</v>
      </c>
      <c r="D1025" s="15" t="s">
        <v>4905</v>
      </c>
      <c r="E1025" s="15" t="s">
        <v>7163</v>
      </c>
      <c r="F1025" s="15" t="s">
        <v>5627</v>
      </c>
      <c r="G1025" s="15" t="s">
        <v>7164</v>
      </c>
      <c r="H1025" s="15" t="s">
        <v>7165</v>
      </c>
      <c r="I1025" s="15" t="s">
        <v>4327</v>
      </c>
      <c r="J1025" s="15" t="s">
        <v>4367</v>
      </c>
      <c r="K1025" s="15"/>
      <c r="L1025" s="103" t="str">
        <f t="shared" si="1"/>
        <v>B-400S-BL35PBOY-400 ml Sleeved Blue Power Boy Bottle</v>
      </c>
      <c r="M1025" s="103">
        <f t="shared" si="2"/>
        <v>5760</v>
      </c>
      <c r="N1025" s="102" t="str">
        <f t="shared" si="3"/>
        <v>wk 45</v>
      </c>
    </row>
    <row r="1026" ht="12.75" customHeight="1">
      <c r="A1026" s="15" t="s">
        <v>4494</v>
      </c>
      <c r="B1026" s="15" t="s">
        <v>3123</v>
      </c>
      <c r="C1026" s="15" t="s">
        <v>4321</v>
      </c>
      <c r="D1026" s="15" t="s">
        <v>7166</v>
      </c>
      <c r="E1026" s="15" t="s">
        <v>7167</v>
      </c>
      <c r="F1026" s="15" t="s">
        <v>5627</v>
      </c>
      <c r="G1026" s="15" t="s">
        <v>7168</v>
      </c>
      <c r="H1026" s="15" t="s">
        <v>7169</v>
      </c>
      <c r="I1026" s="15" t="s">
        <v>4327</v>
      </c>
      <c r="J1026" s="15" t="s">
        <v>4367</v>
      </c>
      <c r="K1026" s="15"/>
      <c r="L1026" s="103" t="str">
        <f t="shared" si="1"/>
        <v>B-400S-BL35PBOY-400 ml Sleeved Blue Power Boy Bottle</v>
      </c>
      <c r="M1026" s="103">
        <f t="shared" si="2"/>
        <v>6610</v>
      </c>
      <c r="N1026" s="102" t="str">
        <f t="shared" si="3"/>
        <v>wk </v>
      </c>
    </row>
    <row r="1027" ht="12.75" customHeight="1">
      <c r="A1027" s="15" t="s">
        <v>4773</v>
      </c>
      <c r="B1027" s="15" t="s">
        <v>3123</v>
      </c>
      <c r="C1027" s="15" t="s">
        <v>4321</v>
      </c>
      <c r="D1027" s="15" t="s">
        <v>3315</v>
      </c>
      <c r="E1027" s="15" t="s">
        <v>7170</v>
      </c>
      <c r="F1027" s="15" t="s">
        <v>5627</v>
      </c>
      <c r="G1027" s="15" t="s">
        <v>7171</v>
      </c>
      <c r="H1027" s="15" t="s">
        <v>7172</v>
      </c>
      <c r="I1027" s="15" t="s">
        <v>4327</v>
      </c>
      <c r="J1027" s="15" t="s">
        <v>4546</v>
      </c>
      <c r="K1027" s="15"/>
      <c r="L1027" s="103" t="str">
        <f t="shared" si="1"/>
        <v>B-400S-BL35PBOY-400 ml Sleeved Blue Power Boy Bottle</v>
      </c>
      <c r="M1027" s="103">
        <f t="shared" si="2"/>
        <v>4040</v>
      </c>
      <c r="N1027" s="102" t="str">
        <f t="shared" si="3"/>
        <v>wk 41</v>
      </c>
    </row>
    <row r="1028" ht="12.75" customHeight="1">
      <c r="A1028" s="15" t="s">
        <v>7173</v>
      </c>
      <c r="B1028" s="15" t="s">
        <v>2849</v>
      </c>
      <c r="C1028" s="15" t="s">
        <v>3146</v>
      </c>
      <c r="D1028" s="15" t="s">
        <v>3145</v>
      </c>
      <c r="E1028" s="15"/>
      <c r="F1028" s="15" t="s">
        <v>4308</v>
      </c>
      <c r="G1028" s="15" t="s">
        <v>4352</v>
      </c>
      <c r="H1028" s="15" t="s">
        <v>3149</v>
      </c>
      <c r="I1028" s="15" t="s">
        <v>3156</v>
      </c>
      <c r="J1028" s="15"/>
      <c r="K1028" s="15"/>
      <c r="L1028" s="103" t="str">
        <f t="shared" si="1"/>
        <v>B-400SRV-PW35-400 ml Servechem Pearly White Lotion Bottle</v>
      </c>
      <c r="M1028" s="103">
        <f t="shared" si="2"/>
        <v>0</v>
      </c>
      <c r="N1028" s="102" t="str">
        <f t="shared" si="3"/>
        <v>wk </v>
      </c>
    </row>
    <row r="1029" ht="12.75" customHeight="1">
      <c r="A1029" s="15" t="s">
        <v>4361</v>
      </c>
      <c r="B1029" s="15" t="s">
        <v>3123</v>
      </c>
      <c r="C1029" s="15" t="s">
        <v>4321</v>
      </c>
      <c r="D1029" s="15" t="s">
        <v>4940</v>
      </c>
      <c r="E1029" s="15" t="s">
        <v>7174</v>
      </c>
      <c r="F1029" s="15" t="s">
        <v>5620</v>
      </c>
      <c r="G1029" s="15" t="s">
        <v>7175</v>
      </c>
      <c r="H1029" s="15" t="s">
        <v>7176</v>
      </c>
      <c r="I1029" s="15" t="s">
        <v>4327</v>
      </c>
      <c r="J1029" s="15" t="s">
        <v>5653</v>
      </c>
      <c r="K1029" s="15"/>
      <c r="L1029" s="103" t="str">
        <f t="shared" si="1"/>
        <v>B-400SRV-PW35-400 ml Servechem Pearly White Lotion Bottle</v>
      </c>
      <c r="M1029" s="103">
        <f t="shared" si="2"/>
        <v>2200</v>
      </c>
      <c r="N1029" s="102" t="str">
        <f t="shared" si="3"/>
        <v>wk 5</v>
      </c>
    </row>
    <row r="1030" ht="12.75" customHeight="1">
      <c r="A1030" s="15" t="s">
        <v>4947</v>
      </c>
      <c r="B1030" s="15" t="s">
        <v>3123</v>
      </c>
      <c r="C1030" s="15" t="s">
        <v>4321</v>
      </c>
      <c r="D1030" s="15" t="s">
        <v>4426</v>
      </c>
      <c r="E1030" s="15" t="s">
        <v>7177</v>
      </c>
      <c r="F1030" s="15" t="s">
        <v>5620</v>
      </c>
      <c r="G1030" s="15" t="s">
        <v>7178</v>
      </c>
      <c r="H1030" s="15" t="s">
        <v>7179</v>
      </c>
      <c r="I1030" s="15" t="s">
        <v>4327</v>
      </c>
      <c r="J1030" s="15" t="s">
        <v>5653</v>
      </c>
      <c r="K1030" s="15"/>
      <c r="L1030" s="103" t="str">
        <f t="shared" si="1"/>
        <v>B-400SRV-PW35-400 ml Servechem Pearly White Lotion Bottle</v>
      </c>
      <c r="M1030" s="103">
        <f t="shared" si="2"/>
        <v>3600</v>
      </c>
      <c r="N1030" s="102" t="str">
        <f t="shared" si="3"/>
        <v>wk 18</v>
      </c>
    </row>
    <row r="1031" ht="12.75" customHeight="1">
      <c r="A1031" s="15" t="s">
        <v>4467</v>
      </c>
      <c r="B1031" s="15" t="s">
        <v>3123</v>
      </c>
      <c r="C1031" s="15" t="s">
        <v>4321</v>
      </c>
      <c r="D1031" s="15" t="s">
        <v>7180</v>
      </c>
      <c r="E1031" s="15" t="s">
        <v>7181</v>
      </c>
      <c r="F1031" s="15" t="s">
        <v>5620</v>
      </c>
      <c r="G1031" s="15" t="s">
        <v>7182</v>
      </c>
      <c r="H1031" s="15" t="s">
        <v>7183</v>
      </c>
      <c r="I1031" s="15" t="s">
        <v>4327</v>
      </c>
      <c r="J1031" s="15" t="s">
        <v>5653</v>
      </c>
      <c r="K1031" s="15"/>
      <c r="L1031" s="103" t="str">
        <f t="shared" si="1"/>
        <v>B-400SRV-PW35-400 ml Servechem Pearly White Lotion Bottle</v>
      </c>
      <c r="M1031" s="103">
        <f t="shared" si="2"/>
        <v>3800</v>
      </c>
      <c r="N1031" s="102" t="str">
        <f t="shared" si="3"/>
        <v>wk 31</v>
      </c>
    </row>
    <row r="1032" ht="12.75" customHeight="1">
      <c r="A1032" s="15" t="s">
        <v>4477</v>
      </c>
      <c r="B1032" s="15" t="s">
        <v>3123</v>
      </c>
      <c r="C1032" s="15" t="s">
        <v>4321</v>
      </c>
      <c r="D1032" s="15" t="s">
        <v>4993</v>
      </c>
      <c r="E1032" s="15" t="s">
        <v>7184</v>
      </c>
      <c r="F1032" s="15" t="s">
        <v>5620</v>
      </c>
      <c r="G1032" s="15" t="s">
        <v>7185</v>
      </c>
      <c r="H1032" s="15" t="s">
        <v>7186</v>
      </c>
      <c r="I1032" s="15" t="s">
        <v>4327</v>
      </c>
      <c r="J1032" s="15" t="s">
        <v>5653</v>
      </c>
      <c r="K1032" s="15"/>
      <c r="L1032" s="103" t="str">
        <f t="shared" si="1"/>
        <v>B-400SRV-PW35-400 ml Servechem Pearly White Lotion Bottle</v>
      </c>
      <c r="M1032" s="103">
        <f t="shared" si="2"/>
        <v>1200</v>
      </c>
      <c r="N1032" s="102" t="str">
        <f t="shared" si="3"/>
        <v>wk 40</v>
      </c>
    </row>
    <row r="1033" ht="12.75" customHeight="1">
      <c r="A1033" s="15" t="s">
        <v>4534</v>
      </c>
      <c r="B1033" s="15" t="s">
        <v>3123</v>
      </c>
      <c r="C1033" s="15" t="s">
        <v>4321</v>
      </c>
      <c r="D1033" s="15" t="s">
        <v>3641</v>
      </c>
      <c r="E1033" s="15" t="s">
        <v>7187</v>
      </c>
      <c r="F1033" s="15" t="s">
        <v>5620</v>
      </c>
      <c r="G1033" s="15" t="s">
        <v>7188</v>
      </c>
      <c r="H1033" s="15" t="s">
        <v>7189</v>
      </c>
      <c r="I1033" s="15" t="s">
        <v>4327</v>
      </c>
      <c r="J1033" s="15" t="s">
        <v>4345</v>
      </c>
      <c r="K1033" s="15"/>
      <c r="L1033" s="103" t="str">
        <f t="shared" si="1"/>
        <v>B-400SRV-PW35-400 ml Servechem Pearly White Lotion Bottle</v>
      </c>
      <c r="M1033" s="103">
        <f t="shared" si="2"/>
        <v>5000</v>
      </c>
      <c r="N1033" s="102" t="str">
        <f t="shared" si="3"/>
        <v>wk 14</v>
      </c>
    </row>
    <row r="1034" ht="12.75" customHeight="1">
      <c r="A1034" s="15" t="s">
        <v>4979</v>
      </c>
      <c r="B1034" s="15" t="s">
        <v>3123</v>
      </c>
      <c r="C1034" s="15" t="s">
        <v>4321</v>
      </c>
      <c r="D1034" s="15" t="s">
        <v>3641</v>
      </c>
      <c r="E1034" s="15" t="s">
        <v>7190</v>
      </c>
      <c r="F1034" s="15" t="s">
        <v>5620</v>
      </c>
      <c r="G1034" s="15" t="s">
        <v>7188</v>
      </c>
      <c r="H1034" s="15" t="s">
        <v>7191</v>
      </c>
      <c r="I1034" s="15" t="s">
        <v>4327</v>
      </c>
      <c r="J1034" s="15" t="s">
        <v>4345</v>
      </c>
      <c r="K1034" s="15"/>
      <c r="L1034" s="103" t="str">
        <f t="shared" si="1"/>
        <v>B-400SRV-PW35-400 ml Servechem Pearly White Lotion Bottle</v>
      </c>
      <c r="M1034" s="103">
        <f t="shared" si="2"/>
        <v>5000</v>
      </c>
      <c r="N1034" s="102" t="str">
        <f t="shared" si="3"/>
        <v>wk 36</v>
      </c>
    </row>
    <row r="1035" ht="12.75" customHeight="1">
      <c r="A1035" s="15" t="s">
        <v>4715</v>
      </c>
      <c r="B1035" s="15" t="s">
        <v>3123</v>
      </c>
      <c r="C1035" s="15" t="s">
        <v>4321</v>
      </c>
      <c r="D1035" s="15" t="s">
        <v>3641</v>
      </c>
      <c r="E1035" s="15" t="s">
        <v>7192</v>
      </c>
      <c r="F1035" s="15" t="s">
        <v>5620</v>
      </c>
      <c r="G1035" s="15" t="s">
        <v>7188</v>
      </c>
      <c r="H1035" s="15" t="s">
        <v>7193</v>
      </c>
      <c r="I1035" s="15" t="s">
        <v>4327</v>
      </c>
      <c r="J1035" s="15" t="s">
        <v>4345</v>
      </c>
      <c r="K1035" s="15"/>
      <c r="L1035" s="103" t="str">
        <f t="shared" si="1"/>
        <v>B-400SRV-PW35-400 ml Servechem Pearly White Lotion Bottle</v>
      </c>
      <c r="M1035" s="103">
        <f t="shared" si="2"/>
        <v>5000</v>
      </c>
      <c r="N1035" s="102" t="str">
        <f t="shared" si="3"/>
        <v>wk 41</v>
      </c>
    </row>
    <row r="1036" ht="12.75" customHeight="1">
      <c r="A1036" s="15" t="s">
        <v>4778</v>
      </c>
      <c r="B1036" s="15" t="s">
        <v>3123</v>
      </c>
      <c r="C1036" s="15" t="s">
        <v>4321</v>
      </c>
      <c r="D1036" s="15" t="s">
        <v>3441</v>
      </c>
      <c r="E1036" s="15" t="s">
        <v>7194</v>
      </c>
      <c r="F1036" s="15" t="s">
        <v>5620</v>
      </c>
      <c r="G1036" s="15" t="s">
        <v>7195</v>
      </c>
      <c r="H1036" s="15" t="s">
        <v>7196</v>
      </c>
      <c r="I1036" s="15" t="s">
        <v>4327</v>
      </c>
      <c r="J1036" s="15" t="s">
        <v>4345</v>
      </c>
      <c r="K1036" s="15"/>
      <c r="L1036" s="103" t="str">
        <f t="shared" si="1"/>
        <v>B-400SRV-PW35-400 ml Servechem Pearly White Lotion Bottle</v>
      </c>
      <c r="M1036" s="103">
        <f t="shared" si="2"/>
        <v>2000</v>
      </c>
      <c r="N1036" s="102" t="str">
        <f t="shared" si="3"/>
        <v>wk 49</v>
      </c>
    </row>
    <row r="1037" ht="12.75" customHeight="1">
      <c r="A1037" s="15" t="s">
        <v>4802</v>
      </c>
      <c r="B1037" s="15" t="s">
        <v>3123</v>
      </c>
      <c r="C1037" s="15" t="s">
        <v>4321</v>
      </c>
      <c r="D1037" s="15" t="s">
        <v>3641</v>
      </c>
      <c r="E1037" s="15" t="s">
        <v>7197</v>
      </c>
      <c r="F1037" s="15" t="s">
        <v>5620</v>
      </c>
      <c r="G1037" s="15" t="s">
        <v>7188</v>
      </c>
      <c r="H1037" s="15" t="s">
        <v>7198</v>
      </c>
      <c r="I1037" s="15" t="s">
        <v>4327</v>
      </c>
      <c r="J1037" s="15" t="s">
        <v>4359</v>
      </c>
      <c r="K1037" s="15"/>
      <c r="L1037" s="103" t="str">
        <f t="shared" si="1"/>
        <v>B-400SRV-PW35-400 ml Servechem Pearly White Lotion Bottle</v>
      </c>
      <c r="M1037" s="103">
        <f t="shared" si="2"/>
        <v>5000</v>
      </c>
      <c r="N1037" s="102" t="str">
        <f t="shared" si="3"/>
        <v>wk </v>
      </c>
    </row>
    <row r="1038" ht="12.75" customHeight="1">
      <c r="A1038" s="15" t="s">
        <v>7199</v>
      </c>
      <c r="B1038" s="15" t="s">
        <v>2849</v>
      </c>
      <c r="C1038" s="15" t="s">
        <v>3146</v>
      </c>
      <c r="D1038" s="15" t="s">
        <v>3145</v>
      </c>
      <c r="E1038" s="15"/>
      <c r="F1038" s="15" t="s">
        <v>4308</v>
      </c>
      <c r="G1038" s="15" t="s">
        <v>4352</v>
      </c>
      <c r="H1038" s="15" t="s">
        <v>3149</v>
      </c>
      <c r="I1038" s="15" t="s">
        <v>3156</v>
      </c>
      <c r="J1038" s="15"/>
      <c r="K1038" s="15"/>
      <c r="L1038" s="103" t="str">
        <f t="shared" si="1"/>
        <v>B-400STD17-DB34-400 ml Nivea STD17 Dark Blue Bottle</v>
      </c>
      <c r="M1038" s="103">
        <f t="shared" si="2"/>
        <v>0</v>
      </c>
      <c r="N1038" s="102" t="str">
        <f t="shared" si="3"/>
        <v>wk </v>
      </c>
    </row>
    <row r="1039" ht="12.75" customHeight="1">
      <c r="A1039" s="15" t="s">
        <v>4392</v>
      </c>
      <c r="B1039" s="15" t="s">
        <v>3123</v>
      </c>
      <c r="C1039" s="15" t="s">
        <v>4321</v>
      </c>
      <c r="D1039" s="15" t="s">
        <v>7180</v>
      </c>
      <c r="E1039" s="15" t="s">
        <v>7200</v>
      </c>
      <c r="F1039" s="15" t="s">
        <v>5048</v>
      </c>
      <c r="G1039" s="15" t="s">
        <v>7201</v>
      </c>
      <c r="H1039" s="15" t="s">
        <v>7202</v>
      </c>
      <c r="I1039" s="15" t="s">
        <v>4327</v>
      </c>
      <c r="J1039" s="15" t="s">
        <v>4359</v>
      </c>
      <c r="K1039" s="15"/>
      <c r="L1039" s="103" t="str">
        <f t="shared" si="1"/>
        <v>B-400STD17-DB34-400 ml Nivea STD17 Dark Blue Bottle</v>
      </c>
      <c r="M1039" s="103">
        <f t="shared" si="2"/>
        <v>3800</v>
      </c>
      <c r="N1039" s="102" t="str">
        <f t="shared" si="3"/>
        <v>wk </v>
      </c>
    </row>
    <row r="1040" ht="12.75" customHeight="1">
      <c r="A1040" s="15" t="s">
        <v>4397</v>
      </c>
      <c r="B1040" s="15" t="s">
        <v>3123</v>
      </c>
      <c r="C1040" s="15" t="s">
        <v>4321</v>
      </c>
      <c r="D1040" s="15" t="s">
        <v>5421</v>
      </c>
      <c r="E1040" s="15" t="s">
        <v>7203</v>
      </c>
      <c r="F1040" s="15" t="s">
        <v>5048</v>
      </c>
      <c r="G1040" s="15" t="s">
        <v>7204</v>
      </c>
      <c r="H1040" s="15" t="s">
        <v>7205</v>
      </c>
      <c r="I1040" s="15" t="s">
        <v>4327</v>
      </c>
      <c r="J1040" s="15" t="s">
        <v>4359</v>
      </c>
      <c r="K1040" s="15"/>
      <c r="L1040" s="103" t="str">
        <f t="shared" si="1"/>
        <v>B-400STD17-DB34-400 ml Nivea STD17 Dark Blue Bottle</v>
      </c>
      <c r="M1040" s="103">
        <f t="shared" si="2"/>
        <v>3200</v>
      </c>
      <c r="N1040" s="102" t="str">
        <f t="shared" si="3"/>
        <v>wk </v>
      </c>
    </row>
    <row r="1041" ht="12.75" customHeight="1">
      <c r="A1041" s="15" t="s">
        <v>4320</v>
      </c>
      <c r="B1041" s="15" t="s">
        <v>3123</v>
      </c>
      <c r="C1041" s="15" t="s">
        <v>4321</v>
      </c>
      <c r="D1041" s="15" t="s">
        <v>4935</v>
      </c>
      <c r="E1041" s="15" t="s">
        <v>7206</v>
      </c>
      <c r="F1041" s="15" t="s">
        <v>5048</v>
      </c>
      <c r="G1041" s="15" t="s">
        <v>7207</v>
      </c>
      <c r="H1041" s="15" t="s">
        <v>7208</v>
      </c>
      <c r="I1041" s="15" t="s">
        <v>4327</v>
      </c>
      <c r="J1041" s="15" t="s">
        <v>4359</v>
      </c>
      <c r="K1041" s="15"/>
      <c r="L1041" s="103" t="str">
        <f t="shared" si="1"/>
        <v>B-400STD17-DB34-400 ml Nivea STD17 Dark Blue Bottle</v>
      </c>
      <c r="M1041" s="103">
        <f t="shared" si="2"/>
        <v>2600</v>
      </c>
      <c r="N1041" s="102" t="str">
        <f t="shared" si="3"/>
        <v>wk </v>
      </c>
    </row>
    <row r="1042" ht="12.75" customHeight="1">
      <c r="A1042" s="15" t="s">
        <v>4407</v>
      </c>
      <c r="B1042" s="15" t="s">
        <v>3123</v>
      </c>
      <c r="C1042" s="15" t="s">
        <v>4321</v>
      </c>
      <c r="D1042" s="15" t="s">
        <v>3953</v>
      </c>
      <c r="E1042" s="15" t="s">
        <v>7209</v>
      </c>
      <c r="F1042" s="15" t="s">
        <v>5048</v>
      </c>
      <c r="G1042" s="15" t="s">
        <v>7210</v>
      </c>
      <c r="H1042" s="15" t="s">
        <v>7211</v>
      </c>
      <c r="I1042" s="15" t="s">
        <v>4327</v>
      </c>
      <c r="J1042" s="15" t="s">
        <v>4359</v>
      </c>
      <c r="K1042" s="15"/>
      <c r="L1042" s="103" t="str">
        <f t="shared" si="1"/>
        <v>B-400STD17-DB34-400 ml Nivea STD17 Dark Blue Bottle</v>
      </c>
      <c r="M1042" s="103">
        <f t="shared" si="2"/>
        <v>10000</v>
      </c>
      <c r="N1042" s="102" t="str">
        <f t="shared" si="3"/>
        <v>wk </v>
      </c>
    </row>
    <row r="1043" ht="12.75" customHeight="1">
      <c r="A1043" s="15" t="s">
        <v>4412</v>
      </c>
      <c r="B1043" s="15" t="s">
        <v>3123</v>
      </c>
      <c r="C1043" s="15" t="s">
        <v>4321</v>
      </c>
      <c r="D1043" s="15" t="s">
        <v>4426</v>
      </c>
      <c r="E1043" s="15" t="s">
        <v>7212</v>
      </c>
      <c r="F1043" s="15" t="s">
        <v>5048</v>
      </c>
      <c r="G1043" s="15" t="s">
        <v>7213</v>
      </c>
      <c r="H1043" s="15" t="s">
        <v>7214</v>
      </c>
      <c r="I1043" s="15" t="s">
        <v>4327</v>
      </c>
      <c r="J1043" s="15" t="s">
        <v>4359</v>
      </c>
      <c r="K1043" s="15"/>
      <c r="L1043" s="103" t="str">
        <f t="shared" si="1"/>
        <v>B-400STD17-DB34-400 ml Nivea STD17 Dark Blue Bottle</v>
      </c>
      <c r="M1043" s="103">
        <f t="shared" si="2"/>
        <v>3600</v>
      </c>
      <c r="N1043" s="102" t="str">
        <f t="shared" si="3"/>
        <v>wk </v>
      </c>
    </row>
    <row r="1044" ht="12.75" customHeight="1">
      <c r="A1044" s="15" t="s">
        <v>4416</v>
      </c>
      <c r="B1044" s="15" t="s">
        <v>3123</v>
      </c>
      <c r="C1044" s="15" t="s">
        <v>4321</v>
      </c>
      <c r="D1044" s="15" t="s">
        <v>5421</v>
      </c>
      <c r="E1044" s="15" t="s">
        <v>7215</v>
      </c>
      <c r="F1044" s="15" t="s">
        <v>5048</v>
      </c>
      <c r="G1044" s="15" t="s">
        <v>7204</v>
      </c>
      <c r="H1044" s="15" t="s">
        <v>7205</v>
      </c>
      <c r="I1044" s="15" t="s">
        <v>4327</v>
      </c>
      <c r="J1044" s="15" t="s">
        <v>4359</v>
      </c>
      <c r="K1044" s="15"/>
      <c r="L1044" s="103" t="str">
        <f t="shared" si="1"/>
        <v>B-400STD17-DB34-400 ml Nivea STD17 Dark Blue Bottle</v>
      </c>
      <c r="M1044" s="103">
        <f t="shared" si="2"/>
        <v>3200</v>
      </c>
      <c r="N1044" s="102" t="str">
        <f t="shared" si="3"/>
        <v>wk </v>
      </c>
    </row>
    <row r="1045" ht="12.75" customHeight="1">
      <c r="A1045" s="15" t="s">
        <v>4418</v>
      </c>
      <c r="B1045" s="15" t="s">
        <v>3123</v>
      </c>
      <c r="C1045" s="15" t="s">
        <v>4321</v>
      </c>
      <c r="D1045" s="15" t="s">
        <v>6093</v>
      </c>
      <c r="E1045" s="15" t="s">
        <v>7216</v>
      </c>
      <c r="F1045" s="15" t="s">
        <v>5048</v>
      </c>
      <c r="G1045" s="15" t="s">
        <v>7217</v>
      </c>
      <c r="H1045" s="15" t="s">
        <v>7218</v>
      </c>
      <c r="I1045" s="15" t="s">
        <v>4327</v>
      </c>
      <c r="J1045" s="15" t="s">
        <v>4359</v>
      </c>
      <c r="K1045" s="15"/>
      <c r="L1045" s="103" t="str">
        <f t="shared" si="1"/>
        <v>B-400STD17-DB34-400 ml Nivea STD17 Dark Blue Bottle</v>
      </c>
      <c r="M1045" s="103">
        <f t="shared" si="2"/>
        <v>10600</v>
      </c>
      <c r="N1045" s="102" t="str">
        <f t="shared" si="3"/>
        <v>wk 36</v>
      </c>
    </row>
    <row r="1046" ht="12.75" customHeight="1">
      <c r="A1046" s="15" t="s">
        <v>5067</v>
      </c>
      <c r="B1046" s="15" t="s">
        <v>3123</v>
      </c>
      <c r="C1046" s="15" t="s">
        <v>4321</v>
      </c>
      <c r="D1046" s="15" t="s">
        <v>7090</v>
      </c>
      <c r="E1046" s="15" t="s">
        <v>7219</v>
      </c>
      <c r="F1046" s="15" t="s">
        <v>5048</v>
      </c>
      <c r="G1046" s="15" t="s">
        <v>7220</v>
      </c>
      <c r="H1046" s="15" t="s">
        <v>7221</v>
      </c>
      <c r="I1046" s="15" t="s">
        <v>4327</v>
      </c>
      <c r="J1046" s="15" t="s">
        <v>4359</v>
      </c>
      <c r="K1046" s="15"/>
      <c r="L1046" s="103" t="str">
        <f t="shared" si="1"/>
        <v>B-400STD17-DB34-400 ml Nivea STD17 Dark Blue Bottle</v>
      </c>
      <c r="M1046" s="103">
        <f t="shared" si="2"/>
        <v>3400</v>
      </c>
      <c r="N1046" s="102" t="str">
        <f t="shared" si="3"/>
        <v>wk 44</v>
      </c>
    </row>
    <row r="1047" ht="12.75" customHeight="1">
      <c r="A1047" s="15" t="s">
        <v>5072</v>
      </c>
      <c r="B1047" s="15" t="s">
        <v>3123</v>
      </c>
      <c r="C1047" s="15" t="s">
        <v>4321</v>
      </c>
      <c r="D1047" s="15" t="s">
        <v>3958</v>
      </c>
      <c r="E1047" s="15" t="s">
        <v>7222</v>
      </c>
      <c r="F1047" s="15" t="s">
        <v>5048</v>
      </c>
      <c r="G1047" s="15" t="s">
        <v>7223</v>
      </c>
      <c r="H1047" s="15" t="s">
        <v>7224</v>
      </c>
      <c r="I1047" s="15" t="s">
        <v>4327</v>
      </c>
      <c r="J1047" s="15" t="s">
        <v>4359</v>
      </c>
      <c r="K1047" s="15"/>
      <c r="L1047" s="103" t="str">
        <f t="shared" si="1"/>
        <v>B-400STD17-DB34-400 ml Nivea STD17 Dark Blue Bottle</v>
      </c>
      <c r="M1047" s="103">
        <f t="shared" si="2"/>
        <v>2400</v>
      </c>
      <c r="N1047" s="102" t="str">
        <f t="shared" si="3"/>
        <v>wk 49</v>
      </c>
    </row>
    <row r="1048" ht="12.75" customHeight="1">
      <c r="A1048" s="15" t="s">
        <v>4425</v>
      </c>
      <c r="B1048" s="15" t="s">
        <v>3123</v>
      </c>
      <c r="C1048" s="15" t="s">
        <v>4321</v>
      </c>
      <c r="D1048" s="15" t="s">
        <v>4124</v>
      </c>
      <c r="E1048" s="15" t="s">
        <v>7225</v>
      </c>
      <c r="F1048" s="15" t="s">
        <v>5048</v>
      </c>
      <c r="G1048" s="15" t="s">
        <v>7226</v>
      </c>
      <c r="H1048" s="15" t="s">
        <v>7227</v>
      </c>
      <c r="I1048" s="15" t="s">
        <v>4327</v>
      </c>
      <c r="J1048" s="15" t="s">
        <v>4359</v>
      </c>
      <c r="K1048" s="15"/>
      <c r="L1048" s="103" t="str">
        <f t="shared" si="1"/>
        <v>B-400STD17-DB34-400 ml Nivea STD17 Dark Blue Bottle</v>
      </c>
      <c r="M1048" s="103">
        <f t="shared" si="2"/>
        <v>3000</v>
      </c>
      <c r="N1048" s="102" t="str">
        <f t="shared" si="3"/>
        <v>wk </v>
      </c>
    </row>
    <row r="1049" ht="12.75" customHeight="1">
      <c r="A1049" s="15" t="s">
        <v>4329</v>
      </c>
      <c r="B1049" s="15" t="s">
        <v>3123</v>
      </c>
      <c r="C1049" s="15" t="s">
        <v>4321</v>
      </c>
      <c r="D1049" s="15" t="s">
        <v>3958</v>
      </c>
      <c r="E1049" s="15" t="s">
        <v>7228</v>
      </c>
      <c r="F1049" s="15" t="s">
        <v>5048</v>
      </c>
      <c r="G1049" s="15" t="s">
        <v>7223</v>
      </c>
      <c r="H1049" s="15" t="s">
        <v>7224</v>
      </c>
      <c r="I1049" s="15" t="s">
        <v>4327</v>
      </c>
      <c r="J1049" s="15" t="s">
        <v>4359</v>
      </c>
      <c r="K1049" s="15"/>
      <c r="L1049" s="103" t="str">
        <f t="shared" si="1"/>
        <v>B-400STD17-DB34-400 ml Nivea STD17 Dark Blue Bottle</v>
      </c>
      <c r="M1049" s="103">
        <f t="shared" si="2"/>
        <v>2400</v>
      </c>
      <c r="N1049" s="102" t="str">
        <f t="shared" si="3"/>
        <v>wk </v>
      </c>
    </row>
    <row r="1050" ht="12.75" customHeight="1">
      <c r="A1050" s="15" t="s">
        <v>4501</v>
      </c>
      <c r="B1050" s="15" t="s">
        <v>3123</v>
      </c>
      <c r="C1050" s="15" t="s">
        <v>4321</v>
      </c>
      <c r="D1050" s="15" t="s">
        <v>7140</v>
      </c>
      <c r="E1050" s="15" t="s">
        <v>7229</v>
      </c>
      <c r="F1050" s="15" t="s">
        <v>5048</v>
      </c>
      <c r="G1050" s="15" t="s">
        <v>7230</v>
      </c>
      <c r="H1050" s="15" t="s">
        <v>7231</v>
      </c>
      <c r="I1050" s="15" t="s">
        <v>4327</v>
      </c>
      <c r="J1050" s="15" t="s">
        <v>4359</v>
      </c>
      <c r="K1050" s="15"/>
      <c r="L1050" s="103" t="str">
        <f t="shared" si="1"/>
        <v>B-400STD17-DB34-400 ml Nivea STD17 Dark Blue Bottle</v>
      </c>
      <c r="M1050" s="103">
        <f t="shared" si="2"/>
        <v>8200</v>
      </c>
      <c r="N1050" s="102" t="str">
        <f t="shared" si="3"/>
        <v>wk </v>
      </c>
    </row>
    <row r="1051" ht="12.75" customHeight="1">
      <c r="A1051" s="15" t="s">
        <v>4510</v>
      </c>
      <c r="B1051" s="15" t="s">
        <v>3123</v>
      </c>
      <c r="C1051" s="15" t="s">
        <v>4321</v>
      </c>
      <c r="D1051" s="15" t="s">
        <v>5421</v>
      </c>
      <c r="E1051" s="15" t="s">
        <v>7232</v>
      </c>
      <c r="F1051" s="15" t="s">
        <v>5048</v>
      </c>
      <c r="G1051" s="15" t="s">
        <v>7204</v>
      </c>
      <c r="H1051" s="15" t="s">
        <v>7205</v>
      </c>
      <c r="I1051" s="15" t="s">
        <v>4327</v>
      </c>
      <c r="J1051" s="15" t="s">
        <v>4359</v>
      </c>
      <c r="K1051" s="15"/>
      <c r="L1051" s="103" t="str">
        <f t="shared" si="1"/>
        <v>B-400STD17-DB34-400 ml Nivea STD17 Dark Blue Bottle</v>
      </c>
      <c r="M1051" s="103">
        <f t="shared" si="2"/>
        <v>3200</v>
      </c>
      <c r="N1051" s="102" t="str">
        <f t="shared" si="3"/>
        <v>wk </v>
      </c>
    </row>
    <row r="1052" ht="12.75" customHeight="1">
      <c r="A1052" s="15" t="s">
        <v>4513</v>
      </c>
      <c r="B1052" s="15" t="s">
        <v>3123</v>
      </c>
      <c r="C1052" s="15" t="s">
        <v>4321</v>
      </c>
      <c r="D1052" s="15" t="s">
        <v>6097</v>
      </c>
      <c r="E1052" s="15" t="s">
        <v>7233</v>
      </c>
      <c r="F1052" s="15" t="s">
        <v>5048</v>
      </c>
      <c r="G1052" s="15" t="s">
        <v>7234</v>
      </c>
      <c r="H1052" s="15" t="s">
        <v>7235</v>
      </c>
      <c r="I1052" s="15" t="s">
        <v>4327</v>
      </c>
      <c r="J1052" s="15" t="s">
        <v>4359</v>
      </c>
      <c r="K1052" s="15"/>
      <c r="L1052" s="103" t="str">
        <f t="shared" si="1"/>
        <v>B-400STD17-DB34-400 ml Nivea STD17 Dark Blue Bottle</v>
      </c>
      <c r="M1052" s="103">
        <f t="shared" si="2"/>
        <v>800</v>
      </c>
      <c r="N1052" s="102" t="str">
        <f t="shared" si="3"/>
        <v>wk </v>
      </c>
    </row>
    <row r="1053" ht="12.75" customHeight="1">
      <c r="A1053" s="15" t="s">
        <v>4515</v>
      </c>
      <c r="B1053" s="15" t="s">
        <v>3123</v>
      </c>
      <c r="C1053" s="15" t="s">
        <v>4321</v>
      </c>
      <c r="D1053" s="15" t="s">
        <v>3335</v>
      </c>
      <c r="E1053" s="15" t="s">
        <v>7236</v>
      </c>
      <c r="F1053" s="15" t="s">
        <v>5048</v>
      </c>
      <c r="G1053" s="15" t="s">
        <v>7237</v>
      </c>
      <c r="H1053" s="15" t="s">
        <v>7238</v>
      </c>
      <c r="I1053" s="15" t="s">
        <v>4327</v>
      </c>
      <c r="J1053" s="15" t="s">
        <v>4359</v>
      </c>
      <c r="K1053" s="15"/>
      <c r="L1053" s="103" t="str">
        <f t="shared" si="1"/>
        <v>B-400STD17-DB34-400 ml Nivea STD17 Dark Blue Bottle</v>
      </c>
      <c r="M1053" s="103">
        <f t="shared" si="2"/>
        <v>5800</v>
      </c>
      <c r="N1053" s="102" t="str">
        <f t="shared" si="3"/>
        <v>wk </v>
      </c>
    </row>
    <row r="1054" ht="12.75" customHeight="1">
      <c r="A1054" s="15" t="s">
        <v>4648</v>
      </c>
      <c r="B1054" s="15" t="s">
        <v>3123</v>
      </c>
      <c r="C1054" s="15" t="s">
        <v>4321</v>
      </c>
      <c r="D1054" s="15" t="s">
        <v>3252</v>
      </c>
      <c r="E1054" s="15" t="s">
        <v>7239</v>
      </c>
      <c r="F1054" s="15" t="s">
        <v>5048</v>
      </c>
      <c r="G1054" s="15" t="s">
        <v>7240</v>
      </c>
      <c r="H1054" s="15" t="s">
        <v>7241</v>
      </c>
      <c r="I1054" s="15" t="s">
        <v>4327</v>
      </c>
      <c r="J1054" s="15" t="s">
        <v>4359</v>
      </c>
      <c r="K1054" s="15"/>
      <c r="L1054" s="103" t="str">
        <f t="shared" si="1"/>
        <v>B-400STD17-DB34-400 ml Nivea STD17 Dark Blue Bottle</v>
      </c>
      <c r="M1054" s="103">
        <f t="shared" si="2"/>
        <v>7800</v>
      </c>
      <c r="N1054" s="102" t="str">
        <f t="shared" si="3"/>
        <v>wk </v>
      </c>
    </row>
    <row r="1055" ht="12.75" customHeight="1">
      <c r="A1055" s="15" t="s">
        <v>4713</v>
      </c>
      <c r="B1055" s="15" t="s">
        <v>3123</v>
      </c>
      <c r="C1055" s="15" t="s">
        <v>4321</v>
      </c>
      <c r="D1055" s="15" t="s">
        <v>3953</v>
      </c>
      <c r="E1055" s="15" t="s">
        <v>7242</v>
      </c>
      <c r="F1055" s="15" t="s">
        <v>5048</v>
      </c>
      <c r="G1055" s="15" t="s">
        <v>7210</v>
      </c>
      <c r="H1055" s="15" t="s">
        <v>7243</v>
      </c>
      <c r="I1055" s="15" t="s">
        <v>4327</v>
      </c>
      <c r="J1055" s="15" t="s">
        <v>4359</v>
      </c>
      <c r="K1055" s="15"/>
      <c r="L1055" s="103" t="str">
        <f t="shared" si="1"/>
        <v>B-400STD17-DB34-400 ml Nivea STD17 Dark Blue Bottle</v>
      </c>
      <c r="M1055" s="103">
        <f t="shared" si="2"/>
        <v>10000</v>
      </c>
      <c r="N1055" s="102" t="str">
        <f t="shared" si="3"/>
        <v>wk 36</v>
      </c>
    </row>
    <row r="1056" ht="12.75" customHeight="1">
      <c r="A1056" s="15" t="s">
        <v>4758</v>
      </c>
      <c r="B1056" s="15" t="s">
        <v>3123</v>
      </c>
      <c r="C1056" s="15" t="s">
        <v>4321</v>
      </c>
      <c r="D1056" s="15" t="s">
        <v>4374</v>
      </c>
      <c r="E1056" s="15" t="s">
        <v>7244</v>
      </c>
      <c r="F1056" s="15" t="s">
        <v>5048</v>
      </c>
      <c r="G1056" s="15" t="s">
        <v>7245</v>
      </c>
      <c r="H1056" s="15" t="s">
        <v>7246</v>
      </c>
      <c r="I1056" s="15" t="s">
        <v>4327</v>
      </c>
      <c r="J1056" s="15" t="s">
        <v>4359</v>
      </c>
      <c r="K1056" s="15"/>
      <c r="L1056" s="103" t="str">
        <f t="shared" si="1"/>
        <v>B-400STD17-DB34-400 ml Nivea STD17 Dark Blue Bottle</v>
      </c>
      <c r="M1056" s="103">
        <f t="shared" si="2"/>
        <v>4800</v>
      </c>
      <c r="N1056" s="102" t="str">
        <f t="shared" si="3"/>
        <v>wk 10</v>
      </c>
    </row>
    <row r="1057" ht="12.75" customHeight="1">
      <c r="A1057" s="15" t="s">
        <v>4764</v>
      </c>
      <c r="B1057" s="15" t="s">
        <v>3123</v>
      </c>
      <c r="C1057" s="15" t="s">
        <v>4321</v>
      </c>
      <c r="D1057" s="15" t="s">
        <v>4097</v>
      </c>
      <c r="E1057" s="15" t="s">
        <v>7247</v>
      </c>
      <c r="F1057" s="15" t="s">
        <v>5048</v>
      </c>
      <c r="G1057" s="15" t="s">
        <v>7248</v>
      </c>
      <c r="H1057" s="15" t="s">
        <v>7249</v>
      </c>
      <c r="I1057" s="15" t="s">
        <v>4327</v>
      </c>
      <c r="J1057" s="15" t="s">
        <v>4359</v>
      </c>
      <c r="K1057" s="15"/>
      <c r="L1057" s="103" t="str">
        <f t="shared" si="1"/>
        <v>B-400STD17-DB34-400 ml Nivea STD17 Dark Blue Bottle</v>
      </c>
      <c r="M1057" s="103">
        <f t="shared" si="2"/>
        <v>5200</v>
      </c>
      <c r="N1057" s="102" t="str">
        <f t="shared" si="3"/>
        <v>wk 19</v>
      </c>
    </row>
    <row r="1058" ht="12.75" customHeight="1">
      <c r="A1058" s="15" t="s">
        <v>4766</v>
      </c>
      <c r="B1058" s="15" t="s">
        <v>3123</v>
      </c>
      <c r="C1058" s="15" t="s">
        <v>4321</v>
      </c>
      <c r="D1058" s="15" t="s">
        <v>5417</v>
      </c>
      <c r="E1058" s="15" t="s">
        <v>7250</v>
      </c>
      <c r="F1058" s="15" t="s">
        <v>5048</v>
      </c>
      <c r="G1058" s="15" t="s">
        <v>7251</v>
      </c>
      <c r="H1058" s="15" t="s">
        <v>7252</v>
      </c>
      <c r="I1058" s="15" t="s">
        <v>4327</v>
      </c>
      <c r="J1058" s="15" t="s">
        <v>4359</v>
      </c>
      <c r="K1058" s="15"/>
      <c r="L1058" s="103" t="str">
        <f t="shared" si="1"/>
        <v>B-400STD17-DB34-400 ml Nivea STD17 Dark Blue Bottle</v>
      </c>
      <c r="M1058" s="103">
        <f t="shared" si="2"/>
        <v>2800</v>
      </c>
      <c r="N1058" s="102" t="str">
        <f t="shared" si="3"/>
        <v>wk 23</v>
      </c>
    </row>
    <row r="1059" ht="12.75" customHeight="1">
      <c r="A1059" s="15" t="s">
        <v>4771</v>
      </c>
      <c r="B1059" s="15" t="s">
        <v>3123</v>
      </c>
      <c r="C1059" s="15" t="s">
        <v>4321</v>
      </c>
      <c r="D1059" s="15" t="s">
        <v>3150</v>
      </c>
      <c r="E1059" s="15" t="s">
        <v>7253</v>
      </c>
      <c r="F1059" s="15" t="s">
        <v>5048</v>
      </c>
      <c r="G1059" s="15" t="s">
        <v>7254</v>
      </c>
      <c r="H1059" s="15" t="s">
        <v>7255</v>
      </c>
      <c r="I1059" s="15" t="s">
        <v>4327</v>
      </c>
      <c r="J1059" s="15" t="s">
        <v>4359</v>
      </c>
      <c r="K1059" s="15"/>
      <c r="L1059" s="103" t="str">
        <f t="shared" si="1"/>
        <v>B-400STD17-DB34-400 ml Nivea STD17 Dark Blue Bottle</v>
      </c>
      <c r="M1059" s="103">
        <f t="shared" si="2"/>
        <v>6000</v>
      </c>
      <c r="N1059" s="102" t="str">
        <f t="shared" si="3"/>
        <v>wk 32</v>
      </c>
    </row>
    <row r="1060" ht="12.75" customHeight="1">
      <c r="A1060" s="15" t="s">
        <v>4773</v>
      </c>
      <c r="B1060" s="15" t="s">
        <v>3123</v>
      </c>
      <c r="C1060" s="15" t="s">
        <v>4321</v>
      </c>
      <c r="D1060" s="15" t="s">
        <v>4362</v>
      </c>
      <c r="E1060" s="15" t="s">
        <v>7256</v>
      </c>
      <c r="F1060" s="15" t="s">
        <v>5048</v>
      </c>
      <c r="G1060" s="15" t="s">
        <v>7257</v>
      </c>
      <c r="H1060" s="15" t="s">
        <v>7258</v>
      </c>
      <c r="I1060" s="15" t="s">
        <v>4327</v>
      </c>
      <c r="J1060" s="15" t="s">
        <v>4359</v>
      </c>
      <c r="K1060" s="15"/>
      <c r="L1060" s="103" t="str">
        <f t="shared" si="1"/>
        <v>B-400STD17-DB34-400 ml Nivea STD17 Dark Blue Bottle</v>
      </c>
      <c r="M1060" s="103">
        <f t="shared" si="2"/>
        <v>5400</v>
      </c>
      <c r="N1060" s="102" t="str">
        <f t="shared" si="3"/>
        <v>wk 41</v>
      </c>
    </row>
    <row r="1061" ht="12.75" customHeight="1">
      <c r="A1061" s="15" t="s">
        <v>4776</v>
      </c>
      <c r="B1061" s="15" t="s">
        <v>3123</v>
      </c>
      <c r="C1061" s="15" t="s">
        <v>4321</v>
      </c>
      <c r="D1061" s="15" t="s">
        <v>3441</v>
      </c>
      <c r="E1061" s="15" t="s">
        <v>7259</v>
      </c>
      <c r="F1061" s="15" t="s">
        <v>5048</v>
      </c>
      <c r="G1061" s="15" t="s">
        <v>7260</v>
      </c>
      <c r="H1061" s="15" t="s">
        <v>7261</v>
      </c>
      <c r="I1061" s="15" t="s">
        <v>4327</v>
      </c>
      <c r="J1061" s="15" t="s">
        <v>4359</v>
      </c>
      <c r="K1061" s="15"/>
      <c r="L1061" s="103" t="str">
        <f t="shared" si="1"/>
        <v>B-400STD17-DB34-400 ml Nivea STD17 Dark Blue Bottle</v>
      </c>
      <c r="M1061" s="103">
        <f t="shared" si="2"/>
        <v>2000</v>
      </c>
      <c r="N1061" s="102" t="str">
        <f t="shared" si="3"/>
        <v>wk 45</v>
      </c>
    </row>
    <row r="1062" ht="12.75" customHeight="1">
      <c r="A1062" s="15" t="s">
        <v>7262</v>
      </c>
      <c r="B1062" s="15" t="s">
        <v>2849</v>
      </c>
      <c r="C1062" s="15" t="s">
        <v>3146</v>
      </c>
      <c r="D1062" s="15" t="s">
        <v>3145</v>
      </c>
      <c r="E1062" s="15"/>
      <c r="F1062" s="15" t="s">
        <v>4308</v>
      </c>
      <c r="G1062" s="15" t="s">
        <v>4352</v>
      </c>
      <c r="H1062" s="15" t="s">
        <v>3149</v>
      </c>
      <c r="I1062" s="15" t="s">
        <v>3156</v>
      </c>
      <c r="J1062" s="15"/>
      <c r="K1062" s="15"/>
      <c r="L1062" s="103" t="str">
        <f t="shared" si="1"/>
        <v>B-400STD17-PB34-400 ml Nivea STD17 Smooth Milky Pearly Bottle</v>
      </c>
      <c r="M1062" s="103">
        <f t="shared" si="2"/>
        <v>0</v>
      </c>
      <c r="N1062" s="102" t="str">
        <f t="shared" si="3"/>
        <v>wk </v>
      </c>
    </row>
    <row r="1063" ht="12.75" customHeight="1">
      <c r="A1063" s="15" t="s">
        <v>4642</v>
      </c>
      <c r="B1063" s="15" t="s">
        <v>3123</v>
      </c>
      <c r="C1063" s="15" t="s">
        <v>4321</v>
      </c>
      <c r="D1063" s="15" t="s">
        <v>4570</v>
      </c>
      <c r="E1063" s="15" t="s">
        <v>7263</v>
      </c>
      <c r="F1063" s="15" t="s">
        <v>5048</v>
      </c>
      <c r="G1063" s="15" t="s">
        <v>7264</v>
      </c>
      <c r="H1063" s="15" t="s">
        <v>7265</v>
      </c>
      <c r="I1063" s="15" t="s">
        <v>4327</v>
      </c>
      <c r="J1063" s="15" t="s">
        <v>4359</v>
      </c>
      <c r="K1063" s="15"/>
      <c r="L1063" s="103" t="str">
        <f t="shared" si="1"/>
        <v>B-400STD17-PB34-400 ml Nivea STD17 Smooth Milky Pearly Bottle</v>
      </c>
      <c r="M1063" s="103">
        <f t="shared" si="2"/>
        <v>8400</v>
      </c>
      <c r="N1063" s="102" t="str">
        <f t="shared" si="3"/>
        <v>wk </v>
      </c>
    </row>
    <row r="1064" ht="12.75" customHeight="1">
      <c r="A1064" s="15" t="s">
        <v>4648</v>
      </c>
      <c r="B1064" s="15" t="s">
        <v>3123</v>
      </c>
      <c r="C1064" s="15" t="s">
        <v>4321</v>
      </c>
      <c r="D1064" s="15" t="s">
        <v>3694</v>
      </c>
      <c r="E1064" s="15" t="s">
        <v>7266</v>
      </c>
      <c r="F1064" s="15" t="s">
        <v>5048</v>
      </c>
      <c r="G1064" s="15" t="s">
        <v>7267</v>
      </c>
      <c r="H1064" s="15" t="s">
        <v>7268</v>
      </c>
      <c r="I1064" s="15" t="s">
        <v>4327</v>
      </c>
      <c r="J1064" s="15" t="s">
        <v>4359</v>
      </c>
      <c r="K1064" s="15"/>
      <c r="L1064" s="103" t="str">
        <f t="shared" si="1"/>
        <v>B-400STD17-PB34-400 ml Nivea STD17 Smooth Milky Pearly Bottle</v>
      </c>
      <c r="M1064" s="103">
        <f t="shared" si="2"/>
        <v>1800</v>
      </c>
      <c r="N1064" s="102" t="str">
        <f t="shared" si="3"/>
        <v>wk </v>
      </c>
    </row>
    <row r="1065" ht="12.75" customHeight="1">
      <c r="A1065" s="15" t="s">
        <v>4656</v>
      </c>
      <c r="B1065" s="15" t="s">
        <v>3123</v>
      </c>
      <c r="C1065" s="15" t="s">
        <v>4321</v>
      </c>
      <c r="D1065" s="15" t="s">
        <v>4935</v>
      </c>
      <c r="E1065" s="15" t="s">
        <v>7269</v>
      </c>
      <c r="F1065" s="15" t="s">
        <v>5048</v>
      </c>
      <c r="G1065" s="15" t="s">
        <v>7270</v>
      </c>
      <c r="H1065" s="15" t="s">
        <v>7271</v>
      </c>
      <c r="I1065" s="15" t="s">
        <v>4327</v>
      </c>
      <c r="J1065" s="15" t="s">
        <v>4359</v>
      </c>
      <c r="K1065" s="15"/>
      <c r="L1065" s="103" t="str">
        <f t="shared" si="1"/>
        <v>B-400STD17-PB34-400 ml Nivea STD17 Smooth Milky Pearly Bottle</v>
      </c>
      <c r="M1065" s="103">
        <f t="shared" si="2"/>
        <v>2600</v>
      </c>
      <c r="N1065" s="102" t="str">
        <f t="shared" si="3"/>
        <v>wk </v>
      </c>
    </row>
    <row r="1066" ht="12.75" customHeight="1">
      <c r="A1066" s="15" t="s">
        <v>4673</v>
      </c>
      <c r="B1066" s="15" t="s">
        <v>3123</v>
      </c>
      <c r="C1066" s="15" t="s">
        <v>4321</v>
      </c>
      <c r="D1066" s="15" t="s">
        <v>3307</v>
      </c>
      <c r="E1066" s="15" t="s">
        <v>7272</v>
      </c>
      <c r="F1066" s="15" t="s">
        <v>5048</v>
      </c>
      <c r="G1066" s="15" t="s">
        <v>7273</v>
      </c>
      <c r="H1066" s="15" t="s">
        <v>7274</v>
      </c>
      <c r="I1066" s="15" t="s">
        <v>4327</v>
      </c>
      <c r="J1066" s="15" t="s">
        <v>4359</v>
      </c>
      <c r="K1066" s="15"/>
      <c r="L1066" s="103" t="str">
        <f t="shared" si="1"/>
        <v>B-400STD17-PB34-400 ml Nivea STD17 Smooth Milky Pearly Bottle</v>
      </c>
      <c r="M1066" s="103">
        <f t="shared" si="2"/>
        <v>1600</v>
      </c>
      <c r="N1066" s="102" t="str">
        <f t="shared" si="3"/>
        <v>wk </v>
      </c>
    </row>
    <row r="1067" ht="12.75" customHeight="1">
      <c r="A1067" s="15" t="s">
        <v>4675</v>
      </c>
      <c r="B1067" s="15" t="s">
        <v>3123</v>
      </c>
      <c r="C1067" s="15" t="s">
        <v>4321</v>
      </c>
      <c r="D1067" s="15" t="s">
        <v>4940</v>
      </c>
      <c r="E1067" s="15" t="s">
        <v>7275</v>
      </c>
      <c r="F1067" s="15" t="s">
        <v>5048</v>
      </c>
      <c r="G1067" s="15" t="s">
        <v>7276</v>
      </c>
      <c r="H1067" s="15" t="s">
        <v>7277</v>
      </c>
      <c r="I1067" s="15" t="s">
        <v>4327</v>
      </c>
      <c r="J1067" s="15" t="s">
        <v>4359</v>
      </c>
      <c r="K1067" s="15"/>
      <c r="L1067" s="103" t="str">
        <f t="shared" si="1"/>
        <v>B-400STD17-PB34-400 ml Nivea STD17 Smooth Milky Pearly Bottle</v>
      </c>
      <c r="M1067" s="103">
        <f t="shared" si="2"/>
        <v>2200</v>
      </c>
      <c r="N1067" s="102" t="str">
        <f t="shared" si="3"/>
        <v>wk </v>
      </c>
    </row>
    <row r="1068" ht="12.75" customHeight="1">
      <c r="A1068" s="15" t="s">
        <v>4678</v>
      </c>
      <c r="B1068" s="15" t="s">
        <v>3123</v>
      </c>
      <c r="C1068" s="15" t="s">
        <v>4321</v>
      </c>
      <c r="D1068" s="15" t="s">
        <v>4940</v>
      </c>
      <c r="E1068" s="15" t="s">
        <v>7278</v>
      </c>
      <c r="F1068" s="15" t="s">
        <v>5048</v>
      </c>
      <c r="G1068" s="15" t="s">
        <v>7276</v>
      </c>
      <c r="H1068" s="15" t="s">
        <v>7277</v>
      </c>
      <c r="I1068" s="15" t="s">
        <v>4327</v>
      </c>
      <c r="J1068" s="15" t="s">
        <v>4359</v>
      </c>
      <c r="K1068" s="15"/>
      <c r="L1068" s="103" t="str">
        <f t="shared" si="1"/>
        <v>B-400STD17-PB34-400 ml Nivea STD17 Smooth Milky Pearly Bottle</v>
      </c>
      <c r="M1068" s="103">
        <f t="shared" si="2"/>
        <v>2200</v>
      </c>
      <c r="N1068" s="102" t="str">
        <f t="shared" si="3"/>
        <v>wk </v>
      </c>
    </row>
    <row r="1069" ht="12.75" customHeight="1">
      <c r="A1069" s="15" t="s">
        <v>4703</v>
      </c>
      <c r="B1069" s="15" t="s">
        <v>3123</v>
      </c>
      <c r="C1069" s="15" t="s">
        <v>4321</v>
      </c>
      <c r="D1069" s="15" t="s">
        <v>4535</v>
      </c>
      <c r="E1069" s="15" t="s">
        <v>7279</v>
      </c>
      <c r="F1069" s="15" t="s">
        <v>5048</v>
      </c>
      <c r="G1069" s="15" t="s">
        <v>7280</v>
      </c>
      <c r="H1069" s="15" t="s">
        <v>7281</v>
      </c>
      <c r="I1069" s="15" t="s">
        <v>4327</v>
      </c>
      <c r="J1069" s="15" t="s">
        <v>4359</v>
      </c>
      <c r="K1069" s="15"/>
      <c r="L1069" s="103" t="str">
        <f t="shared" si="1"/>
        <v>B-400STD17-PB34-400 ml Nivea STD17 Smooth Milky Pearly Bottle</v>
      </c>
      <c r="M1069" s="103">
        <f t="shared" si="2"/>
        <v>9200</v>
      </c>
      <c r="N1069" s="102" t="str">
        <f t="shared" si="3"/>
        <v>wk 23</v>
      </c>
    </row>
    <row r="1070" ht="12.75" customHeight="1">
      <c r="A1070" s="15" t="s">
        <v>4786</v>
      </c>
      <c r="B1070" s="15" t="s">
        <v>3123</v>
      </c>
      <c r="C1070" s="15" t="s">
        <v>4321</v>
      </c>
      <c r="D1070" s="15" t="s">
        <v>3335</v>
      </c>
      <c r="E1070" s="15" t="s">
        <v>7282</v>
      </c>
      <c r="F1070" s="15" t="s">
        <v>5048</v>
      </c>
      <c r="G1070" s="15" t="s">
        <v>7283</v>
      </c>
      <c r="H1070" s="15" t="s">
        <v>7284</v>
      </c>
      <c r="I1070" s="15" t="s">
        <v>4327</v>
      </c>
      <c r="J1070" s="15" t="s">
        <v>4359</v>
      </c>
      <c r="K1070" s="15"/>
      <c r="L1070" s="103" t="str">
        <f t="shared" si="1"/>
        <v>B-400STD17-PB34-400 ml Nivea STD17 Smooth Milky Pearly Bottle</v>
      </c>
      <c r="M1070" s="103">
        <f t="shared" si="2"/>
        <v>5800</v>
      </c>
      <c r="N1070" s="102" t="str">
        <f t="shared" si="3"/>
        <v>wk </v>
      </c>
    </row>
    <row r="1071" ht="12.75" customHeight="1">
      <c r="A1071" s="15" t="s">
        <v>4789</v>
      </c>
      <c r="B1071" s="15" t="s">
        <v>3123</v>
      </c>
      <c r="C1071" s="15" t="s">
        <v>4321</v>
      </c>
      <c r="D1071" s="15" t="s">
        <v>7090</v>
      </c>
      <c r="E1071" s="15" t="s">
        <v>7285</v>
      </c>
      <c r="F1071" s="15" t="s">
        <v>5048</v>
      </c>
      <c r="G1071" s="15" t="s">
        <v>7286</v>
      </c>
      <c r="H1071" s="15" t="s">
        <v>7287</v>
      </c>
      <c r="I1071" s="15" t="s">
        <v>4327</v>
      </c>
      <c r="J1071" s="15" t="s">
        <v>4359</v>
      </c>
      <c r="K1071" s="15"/>
      <c r="L1071" s="103" t="str">
        <f t="shared" si="1"/>
        <v>B-400STD17-PB34-400 ml Nivea STD17 Smooth Milky Pearly Bottle</v>
      </c>
      <c r="M1071" s="103">
        <f t="shared" si="2"/>
        <v>3400</v>
      </c>
      <c r="N1071" s="102" t="str">
        <f t="shared" si="3"/>
        <v>wk </v>
      </c>
    </row>
    <row r="1072" ht="12.75" customHeight="1">
      <c r="A1072" s="15" t="s">
        <v>4823</v>
      </c>
      <c r="B1072" s="15" t="s">
        <v>3123</v>
      </c>
      <c r="C1072" s="15" t="s">
        <v>4321</v>
      </c>
      <c r="D1072" s="15" t="s">
        <v>3958</v>
      </c>
      <c r="E1072" s="15" t="s">
        <v>7288</v>
      </c>
      <c r="F1072" s="15" t="s">
        <v>5048</v>
      </c>
      <c r="G1072" s="15" t="s">
        <v>7289</v>
      </c>
      <c r="H1072" s="15" t="s">
        <v>7290</v>
      </c>
      <c r="I1072" s="15" t="s">
        <v>4327</v>
      </c>
      <c r="J1072" s="15" t="s">
        <v>4359</v>
      </c>
      <c r="K1072" s="15"/>
      <c r="L1072" s="103" t="str">
        <f t="shared" si="1"/>
        <v>B-400STD17-PB34-400 ml Nivea STD17 Smooth Milky Pearly Bottle</v>
      </c>
      <c r="M1072" s="103">
        <f t="shared" si="2"/>
        <v>2400</v>
      </c>
      <c r="N1072" s="102" t="str">
        <f t="shared" si="3"/>
        <v>wk 15</v>
      </c>
    </row>
    <row r="1073" ht="12.75" customHeight="1">
      <c r="A1073" s="15" t="s">
        <v>4830</v>
      </c>
      <c r="B1073" s="15" t="s">
        <v>3123</v>
      </c>
      <c r="C1073" s="15" t="s">
        <v>4321</v>
      </c>
      <c r="D1073" s="15" t="s">
        <v>3437</v>
      </c>
      <c r="E1073" s="15" t="s">
        <v>7291</v>
      </c>
      <c r="F1073" s="15" t="s">
        <v>5048</v>
      </c>
      <c r="G1073" s="15" t="s">
        <v>7292</v>
      </c>
      <c r="H1073" s="15" t="s">
        <v>7293</v>
      </c>
      <c r="I1073" s="15" t="s">
        <v>4327</v>
      </c>
      <c r="J1073" s="15" t="s">
        <v>4359</v>
      </c>
      <c r="K1073" s="15"/>
      <c r="L1073" s="103" t="str">
        <f t="shared" si="1"/>
        <v>B-400STD17-PB34-400 ml Nivea STD17 Smooth Milky Pearly Bottle</v>
      </c>
      <c r="M1073" s="103">
        <f t="shared" si="2"/>
        <v>4000</v>
      </c>
      <c r="N1073" s="102" t="str">
        <f t="shared" si="3"/>
        <v>wk 32</v>
      </c>
    </row>
    <row r="1074" ht="12.75" customHeight="1">
      <c r="A1074" s="15" t="s">
        <v>7294</v>
      </c>
      <c r="B1074" s="15" t="s">
        <v>2849</v>
      </c>
      <c r="C1074" s="15" t="s">
        <v>3146</v>
      </c>
      <c r="D1074" s="15" t="s">
        <v>3145</v>
      </c>
      <c r="E1074" s="15"/>
      <c r="F1074" s="15" t="s">
        <v>4308</v>
      </c>
      <c r="G1074" s="15" t="s">
        <v>4352</v>
      </c>
      <c r="H1074" s="15" t="s">
        <v>3149</v>
      </c>
      <c r="I1074" s="15" t="s">
        <v>3149</v>
      </c>
      <c r="J1074" s="15"/>
      <c r="K1074" s="15"/>
      <c r="L1074" s="103" t="str">
        <f t="shared" si="1"/>
        <v>B-400STD17-W34-400 ml Nivea Std17 White Bottle</v>
      </c>
      <c r="M1074" s="103">
        <f t="shared" si="2"/>
        <v>0</v>
      </c>
      <c r="N1074" s="102" t="str">
        <f t="shared" si="3"/>
        <v>wk </v>
      </c>
    </row>
    <row r="1075" ht="12.75" customHeight="1">
      <c r="A1075" s="15" t="s">
        <v>4435</v>
      </c>
      <c r="B1075" s="15" t="s">
        <v>3123</v>
      </c>
      <c r="C1075" s="15" t="s">
        <v>4321</v>
      </c>
      <c r="D1075" s="15" t="s">
        <v>3228</v>
      </c>
      <c r="E1075" s="15" t="s">
        <v>7295</v>
      </c>
      <c r="F1075" s="15" t="s">
        <v>5048</v>
      </c>
      <c r="G1075" s="15" t="s">
        <v>7296</v>
      </c>
      <c r="H1075" s="15" t="s">
        <v>7297</v>
      </c>
      <c r="I1075" s="15" t="s">
        <v>4327</v>
      </c>
      <c r="J1075" s="15" t="s">
        <v>4359</v>
      </c>
      <c r="K1075" s="15"/>
      <c r="L1075" s="103" t="str">
        <f t="shared" si="1"/>
        <v>B-400STD17-W34-400 ml Nivea Std17 White Bottle</v>
      </c>
      <c r="M1075" s="103">
        <f t="shared" si="2"/>
        <v>600</v>
      </c>
      <c r="N1075" s="102" t="str">
        <f t="shared" si="3"/>
        <v>wk </v>
      </c>
    </row>
    <row r="1076" ht="12.75" customHeight="1">
      <c r="A1076" s="15" t="s">
        <v>4437</v>
      </c>
      <c r="B1076" s="15" t="s">
        <v>3123</v>
      </c>
      <c r="C1076" s="15" t="s">
        <v>4321</v>
      </c>
      <c r="D1076" s="15" t="s">
        <v>4124</v>
      </c>
      <c r="E1076" s="15" t="s">
        <v>7298</v>
      </c>
      <c r="F1076" s="15" t="s">
        <v>5048</v>
      </c>
      <c r="G1076" s="15" t="s">
        <v>7299</v>
      </c>
      <c r="H1076" s="15" t="s">
        <v>7300</v>
      </c>
      <c r="I1076" s="15" t="s">
        <v>4327</v>
      </c>
      <c r="J1076" s="15" t="s">
        <v>4359</v>
      </c>
      <c r="K1076" s="15"/>
      <c r="L1076" s="103" t="str">
        <f t="shared" si="1"/>
        <v>B-400STD17-W34-400 ml Nivea Std17 White Bottle</v>
      </c>
      <c r="M1076" s="103">
        <f t="shared" si="2"/>
        <v>3000</v>
      </c>
      <c r="N1076" s="102" t="str">
        <f t="shared" si="3"/>
        <v>wk </v>
      </c>
    </row>
    <row r="1077" ht="12.75" customHeight="1">
      <c r="A1077" s="15" t="s">
        <v>4439</v>
      </c>
      <c r="B1077" s="15" t="s">
        <v>3123</v>
      </c>
      <c r="C1077" s="15" t="s">
        <v>4321</v>
      </c>
      <c r="D1077" s="15" t="s">
        <v>4124</v>
      </c>
      <c r="E1077" s="15" t="s">
        <v>7301</v>
      </c>
      <c r="F1077" s="15" t="s">
        <v>5048</v>
      </c>
      <c r="G1077" s="15" t="s">
        <v>7299</v>
      </c>
      <c r="H1077" s="15" t="s">
        <v>7300</v>
      </c>
      <c r="I1077" s="15" t="s">
        <v>4327</v>
      </c>
      <c r="J1077" s="15" t="s">
        <v>4359</v>
      </c>
      <c r="K1077" s="15"/>
      <c r="L1077" s="103" t="str">
        <f t="shared" si="1"/>
        <v>B-400STD17-W34-400 ml Nivea Std17 White Bottle</v>
      </c>
      <c r="M1077" s="103">
        <f t="shared" si="2"/>
        <v>3000</v>
      </c>
      <c r="N1077" s="102" t="str">
        <f t="shared" si="3"/>
        <v>wk </v>
      </c>
    </row>
    <row r="1078" ht="12.75" customHeight="1">
      <c r="A1078" s="15" t="s">
        <v>4445</v>
      </c>
      <c r="B1078" s="15" t="s">
        <v>3123</v>
      </c>
      <c r="C1078" s="15" t="s">
        <v>4321</v>
      </c>
      <c r="D1078" s="15" t="s">
        <v>3307</v>
      </c>
      <c r="E1078" s="15" t="s">
        <v>7302</v>
      </c>
      <c r="F1078" s="15" t="s">
        <v>5048</v>
      </c>
      <c r="G1078" s="15" t="s">
        <v>7303</v>
      </c>
      <c r="H1078" s="15" t="s">
        <v>7304</v>
      </c>
      <c r="I1078" s="15" t="s">
        <v>4327</v>
      </c>
      <c r="J1078" s="15" t="s">
        <v>4359</v>
      </c>
      <c r="K1078" s="15"/>
      <c r="L1078" s="103" t="str">
        <f t="shared" si="1"/>
        <v>B-400STD17-W34-400 ml Nivea Std17 White Bottle</v>
      </c>
      <c r="M1078" s="103">
        <f t="shared" si="2"/>
        <v>1600</v>
      </c>
      <c r="N1078" s="102" t="str">
        <f t="shared" si="3"/>
        <v>wk </v>
      </c>
    </row>
    <row r="1079" ht="12.75" customHeight="1">
      <c r="A1079" s="15" t="s">
        <v>4524</v>
      </c>
      <c r="B1079" s="15" t="s">
        <v>3123</v>
      </c>
      <c r="C1079" s="15" t="s">
        <v>4321</v>
      </c>
      <c r="D1079" s="15" t="s">
        <v>3441</v>
      </c>
      <c r="E1079" s="15" t="s">
        <v>7305</v>
      </c>
      <c r="F1079" s="15" t="s">
        <v>5048</v>
      </c>
      <c r="G1079" s="15" t="s">
        <v>7306</v>
      </c>
      <c r="H1079" s="15" t="s">
        <v>7307</v>
      </c>
      <c r="I1079" s="15" t="s">
        <v>4327</v>
      </c>
      <c r="J1079" s="15" t="s">
        <v>4359</v>
      </c>
      <c r="K1079" s="15"/>
      <c r="L1079" s="103" t="str">
        <f t="shared" si="1"/>
        <v>B-400STD17-W34-400 ml Nivea Std17 White Bottle</v>
      </c>
      <c r="M1079" s="103">
        <f t="shared" si="2"/>
        <v>2000</v>
      </c>
      <c r="N1079" s="102" t="str">
        <f t="shared" si="3"/>
        <v>wk </v>
      </c>
    </row>
    <row r="1080" ht="12.75" customHeight="1">
      <c r="A1080" s="15" t="s">
        <v>4565</v>
      </c>
      <c r="B1080" s="15" t="s">
        <v>3123</v>
      </c>
      <c r="C1080" s="15" t="s">
        <v>4321</v>
      </c>
      <c r="D1080" s="15" t="s">
        <v>7308</v>
      </c>
      <c r="E1080" s="15" t="s">
        <v>7309</v>
      </c>
      <c r="F1080" s="15" t="s">
        <v>5048</v>
      </c>
      <c r="G1080" s="15" t="s">
        <v>7310</v>
      </c>
      <c r="H1080" s="15" t="s">
        <v>7311</v>
      </c>
      <c r="I1080" s="15" t="s">
        <v>4327</v>
      </c>
      <c r="J1080" s="15" t="s">
        <v>4359</v>
      </c>
      <c r="K1080" s="15"/>
      <c r="L1080" s="103" t="str">
        <f t="shared" si="1"/>
        <v>B-400STD17-W34-400 ml Nivea Std17 White Bottle</v>
      </c>
      <c r="M1080" s="103">
        <f t="shared" si="2"/>
        <v>27400</v>
      </c>
      <c r="N1080" s="102" t="str">
        <f t="shared" si="3"/>
        <v>wk 49</v>
      </c>
    </row>
    <row r="1081" ht="12.75" customHeight="1">
      <c r="A1081" s="15" t="s">
        <v>4648</v>
      </c>
      <c r="B1081" s="15" t="s">
        <v>3123</v>
      </c>
      <c r="C1081" s="15" t="s">
        <v>4321</v>
      </c>
      <c r="D1081" s="15" t="s">
        <v>4426</v>
      </c>
      <c r="E1081" s="15" t="s">
        <v>7312</v>
      </c>
      <c r="F1081" s="15" t="s">
        <v>5048</v>
      </c>
      <c r="G1081" s="15" t="s">
        <v>7313</v>
      </c>
      <c r="H1081" s="15" t="s">
        <v>7314</v>
      </c>
      <c r="I1081" s="15" t="s">
        <v>4327</v>
      </c>
      <c r="J1081" s="15" t="s">
        <v>4359</v>
      </c>
      <c r="K1081" s="15"/>
      <c r="L1081" s="103" t="str">
        <f t="shared" si="1"/>
        <v>B-400STD17-W34-400 ml Nivea Std17 White Bottle</v>
      </c>
      <c r="M1081" s="103">
        <f t="shared" si="2"/>
        <v>3600</v>
      </c>
      <c r="N1081" s="102" t="str">
        <f t="shared" si="3"/>
        <v>wk </v>
      </c>
    </row>
    <row r="1082" ht="12.75" customHeight="1">
      <c r="A1082" s="15" t="s">
        <v>4665</v>
      </c>
      <c r="B1082" s="15" t="s">
        <v>3123</v>
      </c>
      <c r="C1082" s="15" t="s">
        <v>4321</v>
      </c>
      <c r="D1082" s="15" t="s">
        <v>3516</v>
      </c>
      <c r="E1082" s="15" t="s">
        <v>7315</v>
      </c>
      <c r="F1082" s="15" t="s">
        <v>5048</v>
      </c>
      <c r="G1082" s="15" t="s">
        <v>7316</v>
      </c>
      <c r="H1082" s="15" t="s">
        <v>7317</v>
      </c>
      <c r="I1082" s="15" t="s">
        <v>4327</v>
      </c>
      <c r="J1082" s="15" t="s">
        <v>4359</v>
      </c>
      <c r="K1082" s="15"/>
      <c r="L1082" s="103" t="str">
        <f t="shared" si="1"/>
        <v>B-400STD17-W34-400 ml Nivea Std17 White Bottle</v>
      </c>
      <c r="M1082" s="103">
        <f t="shared" si="2"/>
        <v>11200</v>
      </c>
      <c r="N1082" s="102" t="str">
        <f t="shared" si="3"/>
        <v>wk </v>
      </c>
    </row>
    <row r="1083" ht="12.75" customHeight="1">
      <c r="A1083" s="15" t="s">
        <v>4710</v>
      </c>
      <c r="B1083" s="15" t="s">
        <v>3123</v>
      </c>
      <c r="C1083" s="15" t="s">
        <v>4321</v>
      </c>
      <c r="D1083" s="15" t="s">
        <v>3516</v>
      </c>
      <c r="E1083" s="15" t="s">
        <v>7318</v>
      </c>
      <c r="F1083" s="15" t="s">
        <v>5048</v>
      </c>
      <c r="G1083" s="15" t="s">
        <v>7316</v>
      </c>
      <c r="H1083" s="15" t="s">
        <v>7319</v>
      </c>
      <c r="I1083" s="15" t="s">
        <v>4327</v>
      </c>
      <c r="J1083" s="15" t="s">
        <v>4359</v>
      </c>
      <c r="K1083" s="15"/>
      <c r="L1083" s="103" t="str">
        <f t="shared" si="1"/>
        <v>B-400STD17-W34-400 ml Nivea Std17 White Bottle</v>
      </c>
      <c r="M1083" s="103">
        <f t="shared" si="2"/>
        <v>11200</v>
      </c>
      <c r="N1083" s="102" t="str">
        <f t="shared" si="3"/>
        <v>wk 32</v>
      </c>
    </row>
    <row r="1084" ht="12.75" customHeight="1">
      <c r="A1084" s="15" t="s">
        <v>4771</v>
      </c>
      <c r="B1084" s="15" t="s">
        <v>3123</v>
      </c>
      <c r="C1084" s="15" t="s">
        <v>4321</v>
      </c>
      <c r="D1084" s="15" t="s">
        <v>7320</v>
      </c>
      <c r="E1084" s="15" t="s">
        <v>7321</v>
      </c>
      <c r="F1084" s="15" t="s">
        <v>5048</v>
      </c>
      <c r="G1084" s="15" t="s">
        <v>7322</v>
      </c>
      <c r="H1084" s="15" t="s">
        <v>7323</v>
      </c>
      <c r="I1084" s="15" t="s">
        <v>4327</v>
      </c>
      <c r="J1084" s="15" t="s">
        <v>4359</v>
      </c>
      <c r="K1084" s="15"/>
      <c r="L1084" s="103" t="str">
        <f t="shared" si="1"/>
        <v>B-400STD17-W34-400 ml Nivea Std17 White Bottle</v>
      </c>
      <c r="M1084" s="103">
        <f t="shared" si="2"/>
        <v>18600</v>
      </c>
      <c r="N1084" s="102" t="str">
        <f t="shared" si="3"/>
        <v>wk 32</v>
      </c>
    </row>
    <row r="1085" ht="12.75" customHeight="1">
      <c r="A1085" s="15" t="s">
        <v>7324</v>
      </c>
      <c r="B1085" s="15"/>
      <c r="C1085" s="15" t="s">
        <v>3146</v>
      </c>
      <c r="D1085" s="15" t="s">
        <v>3145</v>
      </c>
      <c r="E1085" s="15"/>
      <c r="F1085" s="15" t="s">
        <v>4308</v>
      </c>
      <c r="G1085" s="15" t="s">
        <v>7325</v>
      </c>
      <c r="H1085" s="15" t="s">
        <v>3149</v>
      </c>
      <c r="I1085" s="15"/>
      <c r="J1085" s="15"/>
      <c r="K1085" s="15"/>
      <c r="L1085" s="103" t="str">
        <f t="shared" si="1"/>
        <v>B-500ANG-GN46THIKA-500ml Angular Thika Wax Green Bottle</v>
      </c>
      <c r="M1085" s="103">
        <f t="shared" si="2"/>
        <v>0</v>
      </c>
      <c r="N1085" s="102" t="str">
        <f t="shared" si="3"/>
        <v>wk </v>
      </c>
    </row>
    <row r="1086" ht="12.75" customHeight="1">
      <c r="A1086" s="15" t="s">
        <v>4805</v>
      </c>
      <c r="B1086" s="15" t="s">
        <v>3123</v>
      </c>
      <c r="C1086" s="15" t="s">
        <v>4321</v>
      </c>
      <c r="D1086" s="15" t="s">
        <v>7326</v>
      </c>
      <c r="E1086" s="15" t="s">
        <v>7327</v>
      </c>
      <c r="F1086" s="15" t="s">
        <v>7328</v>
      </c>
      <c r="G1086" s="15" t="s">
        <v>7329</v>
      </c>
      <c r="H1086" s="15" t="s">
        <v>7330</v>
      </c>
      <c r="I1086" s="15" t="s">
        <v>4327</v>
      </c>
      <c r="J1086" s="15" t="s">
        <v>4359</v>
      </c>
      <c r="K1086" s="15"/>
      <c r="L1086" s="103" t="str">
        <f t="shared" si="1"/>
        <v>B-500ANG-GN46THIKA-500ml Angular Thika Wax Green Bottle</v>
      </c>
      <c r="M1086" s="103">
        <f t="shared" si="2"/>
        <v>2304</v>
      </c>
      <c r="N1086" s="102" t="str">
        <f t="shared" si="3"/>
        <v>wk </v>
      </c>
    </row>
    <row r="1087" ht="12.75" customHeight="1">
      <c r="A1087" s="15" t="s">
        <v>4808</v>
      </c>
      <c r="B1087" s="15" t="s">
        <v>3123</v>
      </c>
      <c r="C1087" s="15" t="s">
        <v>4321</v>
      </c>
      <c r="D1087" s="15" t="s">
        <v>7331</v>
      </c>
      <c r="E1087" s="15" t="s">
        <v>7332</v>
      </c>
      <c r="F1087" s="15" t="s">
        <v>7328</v>
      </c>
      <c r="G1087" s="15" t="s">
        <v>7333</v>
      </c>
      <c r="H1087" s="15" t="s">
        <v>7334</v>
      </c>
      <c r="I1087" s="15" t="s">
        <v>4327</v>
      </c>
      <c r="J1087" s="15" t="s">
        <v>4359</v>
      </c>
      <c r="K1087" s="15"/>
      <c r="L1087" s="103" t="str">
        <f t="shared" si="1"/>
        <v>B-500ANG-GN46THIKA-500ml Angular Thika Wax Green Bottle</v>
      </c>
      <c r="M1087" s="103">
        <f t="shared" si="2"/>
        <v>1584</v>
      </c>
      <c r="N1087" s="102" t="str">
        <f t="shared" si="3"/>
        <v>wk </v>
      </c>
    </row>
    <row r="1088" ht="12.75" customHeight="1">
      <c r="A1088" s="15" t="s">
        <v>4813</v>
      </c>
      <c r="B1088" s="15" t="s">
        <v>3123</v>
      </c>
      <c r="C1088" s="15" t="s">
        <v>4321</v>
      </c>
      <c r="D1088" s="15" t="s">
        <v>7335</v>
      </c>
      <c r="E1088" s="15" t="s">
        <v>7336</v>
      </c>
      <c r="F1088" s="15" t="s">
        <v>7328</v>
      </c>
      <c r="G1088" s="15" t="s">
        <v>7337</v>
      </c>
      <c r="H1088" s="15" t="s">
        <v>7338</v>
      </c>
      <c r="I1088" s="15" t="s">
        <v>4327</v>
      </c>
      <c r="J1088" s="15" t="s">
        <v>4359</v>
      </c>
      <c r="K1088" s="15"/>
      <c r="L1088" s="103" t="str">
        <f t="shared" si="1"/>
        <v>B-500ANG-GN46THIKA-500ml Angular Thika Wax Green Bottle</v>
      </c>
      <c r="M1088" s="103">
        <f t="shared" si="2"/>
        <v>144</v>
      </c>
      <c r="N1088" s="102" t="str">
        <f t="shared" si="3"/>
        <v>wk </v>
      </c>
    </row>
    <row r="1089" ht="12.75" customHeight="1">
      <c r="A1089" s="15" t="s">
        <v>4878</v>
      </c>
      <c r="B1089" s="15" t="s">
        <v>3123</v>
      </c>
      <c r="C1089" s="15" t="s">
        <v>4321</v>
      </c>
      <c r="D1089" s="15" t="s">
        <v>7339</v>
      </c>
      <c r="E1089" s="15" t="s">
        <v>7340</v>
      </c>
      <c r="F1089" s="15" t="s">
        <v>7328</v>
      </c>
      <c r="G1089" s="15" t="s">
        <v>7341</v>
      </c>
      <c r="H1089" s="15" t="s">
        <v>7342</v>
      </c>
      <c r="I1089" s="15" t="s">
        <v>4327</v>
      </c>
      <c r="J1089" s="15" t="s">
        <v>4359</v>
      </c>
      <c r="K1089" s="15"/>
      <c r="L1089" s="103" t="str">
        <f t="shared" si="1"/>
        <v>B-500ANG-GN46THIKA-500ml Angular Thika Wax Green Bottle</v>
      </c>
      <c r="M1089" s="103">
        <f t="shared" si="2"/>
        <v>1728</v>
      </c>
      <c r="N1089" s="102" t="str">
        <f t="shared" si="3"/>
        <v>wk </v>
      </c>
    </row>
    <row r="1090" ht="12.75" customHeight="1">
      <c r="A1090" s="15" t="s">
        <v>5615</v>
      </c>
      <c r="B1090" s="15" t="s">
        <v>3123</v>
      </c>
      <c r="C1090" s="15" t="s">
        <v>4321</v>
      </c>
      <c r="D1090" s="15" t="s">
        <v>7326</v>
      </c>
      <c r="E1090" s="15" t="s">
        <v>7343</v>
      </c>
      <c r="F1090" s="15" t="s">
        <v>7328</v>
      </c>
      <c r="G1090" s="15" t="s">
        <v>7329</v>
      </c>
      <c r="H1090" s="15" t="s">
        <v>7330</v>
      </c>
      <c r="I1090" s="15" t="s">
        <v>4327</v>
      </c>
      <c r="J1090" s="15" t="s">
        <v>4359</v>
      </c>
      <c r="K1090" s="15"/>
      <c r="L1090" s="103" t="str">
        <f t="shared" si="1"/>
        <v>B-500ANG-GN46THIKA-500ml Angular Thika Wax Green Bottle</v>
      </c>
      <c r="M1090" s="103">
        <f t="shared" si="2"/>
        <v>2304</v>
      </c>
      <c r="N1090" s="102" t="str">
        <f t="shared" si="3"/>
        <v>wk </v>
      </c>
    </row>
    <row r="1091" ht="12.75" customHeight="1">
      <c r="A1091" s="15" t="s">
        <v>7344</v>
      </c>
      <c r="B1091" s="15" t="s">
        <v>2849</v>
      </c>
      <c r="C1091" s="15" t="s">
        <v>3146</v>
      </c>
      <c r="D1091" s="15" t="s">
        <v>3145</v>
      </c>
      <c r="E1091" s="15"/>
      <c r="F1091" s="15" t="s">
        <v>4308</v>
      </c>
      <c r="G1091" s="15" t="s">
        <v>4352</v>
      </c>
      <c r="H1091" s="15" t="s">
        <v>3149</v>
      </c>
      <c r="I1091" s="15" t="s">
        <v>3177</v>
      </c>
      <c r="J1091" s="15"/>
      <c r="K1091" s="15"/>
      <c r="L1091" s="103" t="str">
        <f t="shared" si="1"/>
        <v>B-500ANG-PUR46THIKA-500ml Angular Thika Wax Purple Bottle</v>
      </c>
      <c r="M1091" s="103">
        <f t="shared" si="2"/>
        <v>0</v>
      </c>
      <c r="N1091" s="102" t="str">
        <f t="shared" si="3"/>
        <v>wk </v>
      </c>
    </row>
    <row r="1092" ht="12.75" customHeight="1">
      <c r="A1092" s="15" t="s">
        <v>4934</v>
      </c>
      <c r="B1092" s="15" t="s">
        <v>3123</v>
      </c>
      <c r="C1092" s="15" t="s">
        <v>4321</v>
      </c>
      <c r="D1092" s="15" t="s">
        <v>6806</v>
      </c>
      <c r="E1092" s="15" t="s">
        <v>7345</v>
      </c>
      <c r="F1092" s="15" t="s">
        <v>7328</v>
      </c>
      <c r="G1092" s="15" t="s">
        <v>7346</v>
      </c>
      <c r="H1092" s="15" t="s">
        <v>7347</v>
      </c>
      <c r="I1092" s="15" t="s">
        <v>4327</v>
      </c>
      <c r="J1092" s="15" t="s">
        <v>4359</v>
      </c>
      <c r="K1092" s="15"/>
      <c r="L1092" s="103" t="str">
        <f t="shared" si="1"/>
        <v>B-500ANG-PUR46THIKA-500ml Angular Thika Wax Purple Bottle</v>
      </c>
      <c r="M1092" s="103">
        <f t="shared" si="2"/>
        <v>1440</v>
      </c>
      <c r="N1092" s="102" t="str">
        <f t="shared" si="3"/>
        <v>wk 1</v>
      </c>
    </row>
    <row r="1093" ht="12.75" customHeight="1">
      <c r="A1093" s="15" t="s">
        <v>4776</v>
      </c>
      <c r="B1093" s="15" t="s">
        <v>3123</v>
      </c>
      <c r="C1093" s="15" t="s">
        <v>4321</v>
      </c>
      <c r="D1093" s="15" t="s">
        <v>3784</v>
      </c>
      <c r="E1093" s="15" t="s">
        <v>7348</v>
      </c>
      <c r="F1093" s="15" t="s">
        <v>7328</v>
      </c>
      <c r="G1093" s="15" t="s">
        <v>7349</v>
      </c>
      <c r="H1093" s="15" t="s">
        <v>7350</v>
      </c>
      <c r="I1093" s="15" t="s">
        <v>4327</v>
      </c>
      <c r="J1093" s="15" t="s">
        <v>4359</v>
      </c>
      <c r="K1093" s="15"/>
      <c r="L1093" s="103" t="str">
        <f t="shared" si="1"/>
        <v>B-500ANG-PUR46THIKA-500ml Angular Thika Wax Purple Bottle</v>
      </c>
      <c r="M1093" s="103">
        <f t="shared" si="2"/>
        <v>4032</v>
      </c>
      <c r="N1093" s="102" t="str">
        <f t="shared" si="3"/>
        <v>wk 45</v>
      </c>
    </row>
    <row r="1094" ht="12.75" customHeight="1">
      <c r="A1094" s="15" t="s">
        <v>4869</v>
      </c>
      <c r="B1094" s="15" t="s">
        <v>3123</v>
      </c>
      <c r="C1094" s="15" t="s">
        <v>4321</v>
      </c>
      <c r="D1094" s="15" t="s">
        <v>3507</v>
      </c>
      <c r="E1094" s="15" t="s">
        <v>7351</v>
      </c>
      <c r="F1094" s="15" t="s">
        <v>7328</v>
      </c>
      <c r="G1094" s="15" t="s">
        <v>7341</v>
      </c>
      <c r="H1094" s="15" t="s">
        <v>7352</v>
      </c>
      <c r="I1094" s="15" t="s">
        <v>4327</v>
      </c>
      <c r="J1094" s="15" t="s">
        <v>4359</v>
      </c>
      <c r="K1094" s="15"/>
      <c r="L1094" s="103" t="str">
        <f t="shared" si="1"/>
        <v>B-500ANG-PUR46THIKA-500ml Angular Thika Wax Purple Bottle</v>
      </c>
      <c r="M1094" s="103">
        <f t="shared" si="2"/>
        <v>1728</v>
      </c>
      <c r="N1094" s="102" t="str">
        <f t="shared" si="3"/>
        <v>wk </v>
      </c>
    </row>
    <row r="1095" ht="12.75" customHeight="1">
      <c r="A1095" s="15" t="s">
        <v>4875</v>
      </c>
      <c r="B1095" s="15" t="s">
        <v>3123</v>
      </c>
      <c r="C1095" s="15" t="s">
        <v>4321</v>
      </c>
      <c r="D1095" s="15" t="s">
        <v>3657</v>
      </c>
      <c r="E1095" s="15" t="s">
        <v>7353</v>
      </c>
      <c r="F1095" s="15" t="s">
        <v>7328</v>
      </c>
      <c r="G1095" s="15" t="s">
        <v>7329</v>
      </c>
      <c r="H1095" s="15" t="s">
        <v>7354</v>
      </c>
      <c r="I1095" s="15" t="s">
        <v>4327</v>
      </c>
      <c r="J1095" s="15" t="s">
        <v>4359</v>
      </c>
      <c r="K1095" s="15"/>
      <c r="L1095" s="103" t="str">
        <f t="shared" si="1"/>
        <v>B-500ANG-PUR46THIKA-500ml Angular Thika Wax Purple Bottle</v>
      </c>
      <c r="M1095" s="103">
        <f t="shared" si="2"/>
        <v>2304</v>
      </c>
      <c r="N1095" s="102" t="str">
        <f t="shared" si="3"/>
        <v>wk </v>
      </c>
    </row>
    <row r="1096" ht="12.75" customHeight="1">
      <c r="A1096" s="15" t="s">
        <v>7355</v>
      </c>
      <c r="B1096" s="15"/>
      <c r="C1096" s="15" t="s">
        <v>3146</v>
      </c>
      <c r="D1096" s="15" t="s">
        <v>3145</v>
      </c>
      <c r="E1096" s="15"/>
      <c r="F1096" s="15" t="s">
        <v>4308</v>
      </c>
      <c r="G1096" s="15" t="s">
        <v>4352</v>
      </c>
      <c r="H1096" s="15" t="s">
        <v>3149</v>
      </c>
      <c r="I1096" s="15" t="s">
        <v>3149</v>
      </c>
      <c r="J1096" s="15"/>
      <c r="K1096" s="15"/>
      <c r="L1096" s="103" t="str">
        <f t="shared" si="1"/>
        <v>B-500ANG-W46THIKA-500ml AngularThika Wax White Bottle</v>
      </c>
      <c r="M1096" s="103">
        <f t="shared" si="2"/>
        <v>0</v>
      </c>
      <c r="N1096" s="102" t="str">
        <f t="shared" si="3"/>
        <v>wk </v>
      </c>
    </row>
    <row r="1097" ht="12.75" customHeight="1">
      <c r="A1097" s="15" t="s">
        <v>5151</v>
      </c>
      <c r="B1097" s="15" t="s">
        <v>3123</v>
      </c>
      <c r="C1097" s="15" t="s">
        <v>4321</v>
      </c>
      <c r="D1097" s="15" t="s">
        <v>7339</v>
      </c>
      <c r="E1097" s="15" t="s">
        <v>7356</v>
      </c>
      <c r="F1097" s="15" t="s">
        <v>7328</v>
      </c>
      <c r="G1097" s="15" t="s">
        <v>7357</v>
      </c>
      <c r="H1097" s="15" t="s">
        <v>7358</v>
      </c>
      <c r="I1097" s="15" t="s">
        <v>4327</v>
      </c>
      <c r="J1097" s="15" t="s">
        <v>4359</v>
      </c>
      <c r="K1097" s="15"/>
      <c r="L1097" s="103" t="str">
        <f t="shared" si="1"/>
        <v>B-500ANG-W46THIKA-500ml AngularThika Wax White Bottle</v>
      </c>
      <c r="M1097" s="103">
        <f t="shared" si="2"/>
        <v>1728</v>
      </c>
      <c r="N1097" s="102" t="str">
        <f t="shared" si="3"/>
        <v>wk </v>
      </c>
    </row>
    <row r="1098" ht="12.75" customHeight="1">
      <c r="A1098" s="15" t="s">
        <v>4452</v>
      </c>
      <c r="B1098" s="15" t="s">
        <v>3123</v>
      </c>
      <c r="C1098" s="15" t="s">
        <v>4321</v>
      </c>
      <c r="D1098" s="15" t="s">
        <v>7359</v>
      </c>
      <c r="E1098" s="15" t="s">
        <v>7360</v>
      </c>
      <c r="F1098" s="15" t="s">
        <v>7328</v>
      </c>
      <c r="G1098" s="15" t="s">
        <v>7361</v>
      </c>
      <c r="H1098" s="15" t="s">
        <v>7362</v>
      </c>
      <c r="I1098" s="15" t="s">
        <v>4327</v>
      </c>
      <c r="J1098" s="15" t="s">
        <v>4359</v>
      </c>
      <c r="K1098" s="15"/>
      <c r="L1098" s="103" t="str">
        <f t="shared" si="1"/>
        <v>B-500ANG-W46THIKA-500ml AngularThika Wax White Bottle</v>
      </c>
      <c r="M1098" s="103">
        <f t="shared" si="2"/>
        <v>2592</v>
      </c>
      <c r="N1098" s="102" t="str">
        <f t="shared" si="3"/>
        <v>wk </v>
      </c>
    </row>
    <row r="1099" ht="12.75" customHeight="1">
      <c r="A1099" s="15" t="s">
        <v>7363</v>
      </c>
      <c r="B1099" s="15" t="s">
        <v>3123</v>
      </c>
      <c r="C1099" s="15" t="s">
        <v>4321</v>
      </c>
      <c r="D1099" s="15" t="s">
        <v>7364</v>
      </c>
      <c r="E1099" s="15" t="s">
        <v>7365</v>
      </c>
      <c r="F1099" s="15" t="s">
        <v>7328</v>
      </c>
      <c r="G1099" s="15" t="s">
        <v>7366</v>
      </c>
      <c r="H1099" s="15" t="s">
        <v>7367</v>
      </c>
      <c r="I1099" s="15" t="s">
        <v>4327</v>
      </c>
      <c r="J1099" s="15" t="s">
        <v>4359</v>
      </c>
      <c r="K1099" s="15"/>
      <c r="L1099" s="103" t="str">
        <f t="shared" si="1"/>
        <v>B-500ANG-W46THIKA-500ml AngularThika Wax White Bottle</v>
      </c>
      <c r="M1099" s="103">
        <f t="shared" si="2"/>
        <v>2448</v>
      </c>
      <c r="N1099" s="102" t="str">
        <f t="shared" si="3"/>
        <v>wk </v>
      </c>
    </row>
    <row r="1100" ht="12.75" customHeight="1">
      <c r="A1100" s="15" t="s">
        <v>4457</v>
      </c>
      <c r="B1100" s="15" t="s">
        <v>3123</v>
      </c>
      <c r="C1100" s="15" t="s">
        <v>4321</v>
      </c>
      <c r="D1100" s="15" t="s">
        <v>7368</v>
      </c>
      <c r="E1100" s="15" t="s">
        <v>7369</v>
      </c>
      <c r="F1100" s="15" t="s">
        <v>7328</v>
      </c>
      <c r="G1100" s="15" t="s">
        <v>7370</v>
      </c>
      <c r="H1100" s="15" t="s">
        <v>7371</v>
      </c>
      <c r="I1100" s="15" t="s">
        <v>4327</v>
      </c>
      <c r="J1100" s="15" t="s">
        <v>4359</v>
      </c>
      <c r="K1100" s="15"/>
      <c r="L1100" s="103" t="str">
        <f t="shared" si="1"/>
        <v>B-500ANG-W46THIKA-500ml AngularThika Wax White Bottle</v>
      </c>
      <c r="M1100" s="103">
        <f t="shared" si="2"/>
        <v>2736</v>
      </c>
      <c r="N1100" s="102" t="str">
        <f t="shared" si="3"/>
        <v>wk 6</v>
      </c>
    </row>
    <row r="1101" ht="12.75" customHeight="1">
      <c r="A1101" s="15" t="s">
        <v>4460</v>
      </c>
      <c r="B1101" s="15" t="s">
        <v>3123</v>
      </c>
      <c r="C1101" s="15" t="s">
        <v>4321</v>
      </c>
      <c r="D1101" s="15" t="s">
        <v>7372</v>
      </c>
      <c r="E1101" s="15" t="s">
        <v>7373</v>
      </c>
      <c r="F1101" s="15" t="s">
        <v>7328</v>
      </c>
      <c r="G1101" s="15" t="s">
        <v>7374</v>
      </c>
      <c r="H1101" s="15" t="s">
        <v>7375</v>
      </c>
      <c r="I1101" s="15" t="s">
        <v>4327</v>
      </c>
      <c r="J1101" s="15" t="s">
        <v>4359</v>
      </c>
      <c r="K1101" s="15"/>
      <c r="L1101" s="103" t="str">
        <f t="shared" si="1"/>
        <v>B-500ANG-W46THIKA-500ml AngularThika Wax White Bottle</v>
      </c>
      <c r="M1101" s="103">
        <f t="shared" si="2"/>
        <v>2496</v>
      </c>
      <c r="N1101" s="102" t="str">
        <f t="shared" si="3"/>
        <v>wk 14</v>
      </c>
    </row>
    <row r="1102" ht="12.75" customHeight="1">
      <c r="A1102" s="15" t="s">
        <v>4460</v>
      </c>
      <c r="B1102" s="15" t="s">
        <v>3123</v>
      </c>
      <c r="C1102" s="15" t="s">
        <v>4321</v>
      </c>
      <c r="D1102" s="15" t="s">
        <v>7376</v>
      </c>
      <c r="E1102" s="15" t="s">
        <v>7377</v>
      </c>
      <c r="F1102" s="15" t="s">
        <v>7328</v>
      </c>
      <c r="G1102" s="15" t="s">
        <v>7378</v>
      </c>
      <c r="H1102" s="15" t="s">
        <v>7379</v>
      </c>
      <c r="I1102" s="15" t="s">
        <v>4327</v>
      </c>
      <c r="J1102" s="15" t="s">
        <v>4359</v>
      </c>
      <c r="K1102" s="15"/>
      <c r="L1102" s="103" t="str">
        <f t="shared" si="1"/>
        <v>B-500ANG-W46THIKA-500ml AngularThika Wax White Bottle</v>
      </c>
      <c r="M1102" s="103">
        <f t="shared" si="2"/>
        <v>1824</v>
      </c>
      <c r="N1102" s="102" t="str">
        <f t="shared" si="3"/>
        <v>wk 14</v>
      </c>
    </row>
    <row r="1103" ht="12.75" customHeight="1">
      <c r="A1103" s="15" t="s">
        <v>4496</v>
      </c>
      <c r="B1103" s="15" t="s">
        <v>3123</v>
      </c>
      <c r="C1103" s="15" t="s">
        <v>4321</v>
      </c>
      <c r="D1103" s="15" t="s">
        <v>7380</v>
      </c>
      <c r="E1103" s="15" t="s">
        <v>7381</v>
      </c>
      <c r="F1103" s="15" t="s">
        <v>7328</v>
      </c>
      <c r="G1103" s="15" t="s">
        <v>7382</v>
      </c>
      <c r="H1103" s="15" t="s">
        <v>7383</v>
      </c>
      <c r="I1103" s="15" t="s">
        <v>4327</v>
      </c>
      <c r="J1103" s="15" t="s">
        <v>4359</v>
      </c>
      <c r="K1103" s="15"/>
      <c r="L1103" s="103" t="str">
        <f t="shared" si="1"/>
        <v>B-500ANG-W46THIKA-500ml AngularThika Wax White Bottle</v>
      </c>
      <c r="M1103" s="103">
        <f t="shared" si="2"/>
        <v>10512</v>
      </c>
      <c r="N1103" s="102" t="str">
        <f t="shared" si="3"/>
        <v>wk </v>
      </c>
    </row>
    <row r="1104" ht="12.75" customHeight="1">
      <c r="A1104" s="15" t="s">
        <v>4703</v>
      </c>
      <c r="B1104" s="15" t="s">
        <v>3123</v>
      </c>
      <c r="C1104" s="15" t="s">
        <v>4321</v>
      </c>
      <c r="D1104" s="15" t="s">
        <v>7384</v>
      </c>
      <c r="E1104" s="15" t="s">
        <v>7385</v>
      </c>
      <c r="F1104" s="15" t="s">
        <v>7328</v>
      </c>
      <c r="G1104" s="15" t="s">
        <v>7386</v>
      </c>
      <c r="H1104" s="15" t="s">
        <v>7387</v>
      </c>
      <c r="I1104" s="15" t="s">
        <v>4327</v>
      </c>
      <c r="J1104" s="15" t="s">
        <v>4359</v>
      </c>
      <c r="K1104" s="15"/>
      <c r="L1104" s="103" t="str">
        <f t="shared" si="1"/>
        <v>B-500ANG-W46THIKA-500ml AngularThika Wax White Bottle</v>
      </c>
      <c r="M1104" s="103">
        <f t="shared" si="2"/>
        <v>720</v>
      </c>
      <c r="N1104" s="102" t="str">
        <f t="shared" si="3"/>
        <v>wk 23</v>
      </c>
    </row>
    <row r="1105" ht="12.75" customHeight="1">
      <c r="A1105" s="15" t="s">
        <v>4708</v>
      </c>
      <c r="B1105" s="15" t="s">
        <v>3123</v>
      </c>
      <c r="C1105" s="15" t="s">
        <v>4321</v>
      </c>
      <c r="D1105" s="15" t="s">
        <v>7388</v>
      </c>
      <c r="E1105" s="15" t="s">
        <v>7389</v>
      </c>
      <c r="F1105" s="15" t="s">
        <v>7328</v>
      </c>
      <c r="G1105" s="15" t="s">
        <v>7390</v>
      </c>
      <c r="H1105" s="15" t="s">
        <v>7391</v>
      </c>
      <c r="I1105" s="15" t="s">
        <v>4327</v>
      </c>
      <c r="J1105" s="15" t="s">
        <v>4359</v>
      </c>
      <c r="K1105" s="15"/>
      <c r="L1105" s="103" t="str">
        <f t="shared" si="1"/>
        <v>B-500ANG-W46THIKA-500ml AngularThika Wax White Bottle</v>
      </c>
      <c r="M1105" s="103">
        <f t="shared" si="2"/>
        <v>2160</v>
      </c>
      <c r="N1105" s="102" t="str">
        <f t="shared" si="3"/>
        <v>wk 27</v>
      </c>
    </row>
    <row r="1106" ht="12.75" customHeight="1">
      <c r="A1106" s="15" t="s">
        <v>4713</v>
      </c>
      <c r="B1106" s="15" t="s">
        <v>3123</v>
      </c>
      <c r="C1106" s="15" t="s">
        <v>4321</v>
      </c>
      <c r="D1106" s="15" t="s">
        <v>7392</v>
      </c>
      <c r="E1106" s="15" t="s">
        <v>7393</v>
      </c>
      <c r="F1106" s="15" t="s">
        <v>7328</v>
      </c>
      <c r="G1106" s="15" t="s">
        <v>7394</v>
      </c>
      <c r="H1106" s="15" t="s">
        <v>7395</v>
      </c>
      <c r="I1106" s="15" t="s">
        <v>4327</v>
      </c>
      <c r="J1106" s="15" t="s">
        <v>4359</v>
      </c>
      <c r="K1106" s="15"/>
      <c r="L1106" s="103" t="str">
        <f t="shared" si="1"/>
        <v>B-500ANG-W46THIKA-500ml AngularThika Wax White Bottle</v>
      </c>
      <c r="M1106" s="103">
        <f t="shared" si="2"/>
        <v>3744</v>
      </c>
      <c r="N1106" s="102" t="str">
        <f t="shared" si="3"/>
        <v>wk 36</v>
      </c>
    </row>
    <row r="1107" ht="12.75" customHeight="1">
      <c r="A1107" s="15" t="s">
        <v>4715</v>
      </c>
      <c r="B1107" s="15" t="s">
        <v>3123</v>
      </c>
      <c r="C1107" s="15" t="s">
        <v>4321</v>
      </c>
      <c r="D1107" s="15" t="s">
        <v>7368</v>
      </c>
      <c r="E1107" s="15" t="s">
        <v>7396</v>
      </c>
      <c r="F1107" s="15" t="s">
        <v>7328</v>
      </c>
      <c r="G1107" s="15" t="s">
        <v>7370</v>
      </c>
      <c r="H1107" s="15" t="s">
        <v>7397</v>
      </c>
      <c r="I1107" s="15" t="s">
        <v>4327</v>
      </c>
      <c r="J1107" s="15" t="s">
        <v>4359</v>
      </c>
      <c r="K1107" s="15"/>
      <c r="L1107" s="103" t="str">
        <f t="shared" si="1"/>
        <v>B-500ANG-W46THIKA-500ml AngularThika Wax White Bottle</v>
      </c>
      <c r="M1107" s="103">
        <f t="shared" si="2"/>
        <v>2736</v>
      </c>
      <c r="N1107" s="102" t="str">
        <f t="shared" si="3"/>
        <v>wk 41</v>
      </c>
    </row>
    <row r="1108" ht="12.75" customHeight="1">
      <c r="A1108" s="15" t="s">
        <v>4341</v>
      </c>
      <c r="B1108" s="15" t="s">
        <v>3123</v>
      </c>
      <c r="C1108" s="15" t="s">
        <v>4321</v>
      </c>
      <c r="D1108" s="15" t="s">
        <v>7384</v>
      </c>
      <c r="E1108" s="15" t="s">
        <v>7398</v>
      </c>
      <c r="F1108" s="15" t="s">
        <v>7328</v>
      </c>
      <c r="G1108" s="15" t="s">
        <v>7386</v>
      </c>
      <c r="H1108" s="15" t="s">
        <v>7387</v>
      </c>
      <c r="I1108" s="15" t="s">
        <v>4327</v>
      </c>
      <c r="J1108" s="15" t="s">
        <v>4359</v>
      </c>
      <c r="K1108" s="15"/>
      <c r="L1108" s="103" t="str">
        <f t="shared" si="1"/>
        <v>B-500ANG-W46THIKA-500ml AngularThika Wax White Bottle</v>
      </c>
      <c r="M1108" s="103">
        <f t="shared" si="2"/>
        <v>720</v>
      </c>
      <c r="N1108" s="102" t="str">
        <f t="shared" si="3"/>
        <v>wk 45</v>
      </c>
    </row>
    <row r="1109" ht="12.75" customHeight="1">
      <c r="A1109" s="15" t="s">
        <v>4776</v>
      </c>
      <c r="B1109" s="15" t="s">
        <v>3123</v>
      </c>
      <c r="C1109" s="15" t="s">
        <v>4321</v>
      </c>
      <c r="D1109" s="15" t="s">
        <v>7399</v>
      </c>
      <c r="E1109" s="15" t="s">
        <v>7400</v>
      </c>
      <c r="F1109" s="15" t="s">
        <v>7328</v>
      </c>
      <c r="G1109" s="15" t="s">
        <v>7401</v>
      </c>
      <c r="H1109" s="15" t="s">
        <v>7402</v>
      </c>
      <c r="I1109" s="15" t="s">
        <v>4327</v>
      </c>
      <c r="J1109" s="15" t="s">
        <v>4359</v>
      </c>
      <c r="K1109" s="15"/>
      <c r="L1109" s="103" t="str">
        <f t="shared" si="1"/>
        <v>B-500ANG-W46THIKA-500ml AngularThika Wax White Bottle</v>
      </c>
      <c r="M1109" s="103">
        <f t="shared" si="2"/>
        <v>2016</v>
      </c>
      <c r="N1109" s="102" t="str">
        <f t="shared" si="3"/>
        <v>wk 45</v>
      </c>
    </row>
    <row r="1110" ht="12.75" customHeight="1">
      <c r="A1110" s="15" t="s">
        <v>7403</v>
      </c>
      <c r="B1110" s="15" t="s">
        <v>2849</v>
      </c>
      <c r="C1110" s="15" t="s">
        <v>3146</v>
      </c>
      <c r="D1110" s="15" t="s">
        <v>3145</v>
      </c>
      <c r="E1110" s="15"/>
      <c r="F1110" s="15" t="s">
        <v>4308</v>
      </c>
      <c r="G1110" s="15" t="s">
        <v>4352</v>
      </c>
      <c r="H1110" s="15" t="s">
        <v>3149</v>
      </c>
      <c r="I1110" s="15" t="s">
        <v>3177</v>
      </c>
      <c r="J1110" s="15"/>
      <c r="K1110" s="15"/>
      <c r="L1110" s="103" t="str">
        <f t="shared" si="1"/>
        <v>B-500ANG-YL46THIKA-500ml Angular Thika Wax Yellow Bottle</v>
      </c>
      <c r="M1110" s="103">
        <f t="shared" si="2"/>
        <v>0</v>
      </c>
      <c r="N1110" s="102" t="str">
        <f t="shared" si="3"/>
        <v>wk </v>
      </c>
    </row>
    <row r="1111" ht="12.75" customHeight="1">
      <c r="A1111" s="15" t="s">
        <v>4416</v>
      </c>
      <c r="B1111" s="15" t="s">
        <v>3123</v>
      </c>
      <c r="C1111" s="15" t="s">
        <v>4321</v>
      </c>
      <c r="D1111" s="15" t="s">
        <v>3507</v>
      </c>
      <c r="E1111" s="15" t="s">
        <v>7404</v>
      </c>
      <c r="F1111" s="15" t="s">
        <v>7328</v>
      </c>
      <c r="G1111" s="15" t="s">
        <v>7405</v>
      </c>
      <c r="H1111" s="15" t="s">
        <v>7406</v>
      </c>
      <c r="I1111" s="15" t="s">
        <v>4327</v>
      </c>
      <c r="J1111" s="15" t="s">
        <v>4359</v>
      </c>
      <c r="K1111" s="15"/>
      <c r="L1111" s="103" t="str">
        <f t="shared" si="1"/>
        <v>B-500ANG-YL46THIKA-500ml Angular Thika Wax Yellow Bottle</v>
      </c>
      <c r="M1111" s="103">
        <f t="shared" si="2"/>
        <v>1728</v>
      </c>
      <c r="N1111" s="102" t="str">
        <f t="shared" si="3"/>
        <v>wk </v>
      </c>
    </row>
    <row r="1112" ht="12.75" customHeight="1">
      <c r="A1112" s="15" t="s">
        <v>5072</v>
      </c>
      <c r="B1112" s="15" t="s">
        <v>3123</v>
      </c>
      <c r="C1112" s="15" t="s">
        <v>4321</v>
      </c>
      <c r="D1112" s="15" t="s">
        <v>3372</v>
      </c>
      <c r="E1112" s="15" t="s">
        <v>7407</v>
      </c>
      <c r="F1112" s="15" t="s">
        <v>7328</v>
      </c>
      <c r="G1112" s="15" t="s">
        <v>7408</v>
      </c>
      <c r="H1112" s="15" t="s">
        <v>7409</v>
      </c>
      <c r="I1112" s="15" t="s">
        <v>4327</v>
      </c>
      <c r="J1112" s="15" t="s">
        <v>4359</v>
      </c>
      <c r="K1112" s="15"/>
      <c r="L1112" s="103" t="str">
        <f t="shared" si="1"/>
        <v>B-500ANG-YL46THIKA-500ml Angular Thika Wax Yellow Bottle</v>
      </c>
      <c r="M1112" s="103">
        <f t="shared" si="2"/>
        <v>288</v>
      </c>
      <c r="N1112" s="102" t="str">
        <f t="shared" si="3"/>
        <v>wk 49</v>
      </c>
    </row>
    <row r="1113" ht="12.75" customHeight="1">
      <c r="A1113" s="15" t="s">
        <v>4776</v>
      </c>
      <c r="B1113" s="15" t="s">
        <v>3123</v>
      </c>
      <c r="C1113" s="15" t="s">
        <v>4321</v>
      </c>
      <c r="D1113" s="15" t="s">
        <v>3963</v>
      </c>
      <c r="E1113" s="15" t="s">
        <v>7410</v>
      </c>
      <c r="F1113" s="15" t="s">
        <v>7328</v>
      </c>
      <c r="G1113" s="15" t="s">
        <v>6904</v>
      </c>
      <c r="H1113" s="15" t="s">
        <v>7411</v>
      </c>
      <c r="I1113" s="15" t="s">
        <v>4327</v>
      </c>
      <c r="J1113" s="15" t="s">
        <v>4359</v>
      </c>
      <c r="K1113" s="15"/>
      <c r="L1113" s="103" t="str">
        <f t="shared" si="1"/>
        <v>B-500ANG-YL46THIKA-500ml Angular Thika Wax Yellow Bottle</v>
      </c>
      <c r="M1113" s="103">
        <f t="shared" si="2"/>
        <v>1296</v>
      </c>
      <c r="N1113" s="102" t="str">
        <f t="shared" si="3"/>
        <v>wk 45</v>
      </c>
    </row>
    <row r="1114" ht="12.75" customHeight="1">
      <c r="A1114" s="15" t="s">
        <v>4786</v>
      </c>
      <c r="B1114" s="15" t="s">
        <v>3123</v>
      </c>
      <c r="C1114" s="15" t="s">
        <v>4321</v>
      </c>
      <c r="D1114" s="15" t="s">
        <v>7412</v>
      </c>
      <c r="E1114" s="15" t="s">
        <v>7413</v>
      </c>
      <c r="F1114" s="15" t="s">
        <v>7328</v>
      </c>
      <c r="G1114" s="15" t="s">
        <v>7414</v>
      </c>
      <c r="H1114" s="15" t="s">
        <v>7415</v>
      </c>
      <c r="I1114" s="15" t="s">
        <v>4327</v>
      </c>
      <c r="J1114" s="15" t="s">
        <v>4359</v>
      </c>
      <c r="K1114" s="15"/>
      <c r="L1114" s="103" t="str">
        <f t="shared" si="1"/>
        <v>B-500ANG-YL46THIKA-500ml Angular Thika Wax Yellow Bottle</v>
      </c>
      <c r="M1114" s="103">
        <f t="shared" si="2"/>
        <v>2736</v>
      </c>
      <c r="N1114" s="102" t="str">
        <f t="shared" si="3"/>
        <v>wk </v>
      </c>
    </row>
    <row r="1115" ht="12.75" customHeight="1">
      <c r="A1115" s="15" t="s">
        <v>4875</v>
      </c>
      <c r="B1115" s="15" t="s">
        <v>3123</v>
      </c>
      <c r="C1115" s="15" t="s">
        <v>4321</v>
      </c>
      <c r="D1115" s="15" t="s">
        <v>3544</v>
      </c>
      <c r="E1115" s="15" t="s">
        <v>7416</v>
      </c>
      <c r="F1115" s="15" t="s">
        <v>7328</v>
      </c>
      <c r="G1115" s="15" t="s">
        <v>7417</v>
      </c>
      <c r="H1115" s="15" t="s">
        <v>7418</v>
      </c>
      <c r="I1115" s="15" t="s">
        <v>4327</v>
      </c>
      <c r="J1115" s="15" t="s">
        <v>4359</v>
      </c>
      <c r="K1115" s="15"/>
      <c r="L1115" s="103" t="str">
        <f t="shared" si="1"/>
        <v>B-500ANG-YL46THIKA-500ml Angular Thika Wax Yellow Bottle</v>
      </c>
      <c r="M1115" s="103">
        <f t="shared" si="2"/>
        <v>720</v>
      </c>
      <c r="N1115" s="102" t="str">
        <f t="shared" si="3"/>
        <v>wk </v>
      </c>
    </row>
    <row r="1116" ht="12.75" customHeight="1">
      <c r="A1116" s="15" t="s">
        <v>4878</v>
      </c>
      <c r="B1116" s="15" t="s">
        <v>3123</v>
      </c>
      <c r="C1116" s="15" t="s">
        <v>4321</v>
      </c>
      <c r="D1116" s="15" t="s">
        <v>3842</v>
      </c>
      <c r="E1116" s="15" t="s">
        <v>7419</v>
      </c>
      <c r="F1116" s="15" t="s">
        <v>7328</v>
      </c>
      <c r="G1116" s="15" t="s">
        <v>7420</v>
      </c>
      <c r="H1116" s="15" t="s">
        <v>7421</v>
      </c>
      <c r="I1116" s="15" t="s">
        <v>4327</v>
      </c>
      <c r="J1116" s="15" t="s">
        <v>4359</v>
      </c>
      <c r="K1116" s="15"/>
      <c r="L1116" s="103" t="str">
        <f t="shared" si="1"/>
        <v>B-500ANG-YL46THIKA-500ml Angular Thika Wax Yellow Bottle</v>
      </c>
      <c r="M1116" s="103">
        <f t="shared" si="2"/>
        <v>3312</v>
      </c>
      <c r="N1116" s="102" t="str">
        <f t="shared" si="3"/>
        <v>wk </v>
      </c>
    </row>
    <row r="1117" ht="12.75" customHeight="1">
      <c r="A1117" s="15" t="s">
        <v>7422</v>
      </c>
      <c r="B1117" s="15" t="s">
        <v>2942</v>
      </c>
      <c r="C1117" s="15" t="s">
        <v>3146</v>
      </c>
      <c r="D1117" s="15" t="s">
        <v>3145</v>
      </c>
      <c r="E1117" s="15"/>
      <c r="F1117" s="15" t="s">
        <v>4308</v>
      </c>
      <c r="G1117" s="15" t="s">
        <v>4352</v>
      </c>
      <c r="H1117" s="15" t="s">
        <v>3149</v>
      </c>
      <c r="I1117" s="15" t="s">
        <v>3177</v>
      </c>
      <c r="J1117" s="15"/>
      <c r="K1117" s="15"/>
      <c r="L1117" s="103" t="str">
        <f t="shared" si="1"/>
        <v>B-500FLME-CL34-500 gm Zoe Clear jar</v>
      </c>
      <c r="M1117" s="103">
        <f t="shared" si="2"/>
        <v>0</v>
      </c>
      <c r="N1117" s="102" t="str">
        <f t="shared" si="3"/>
        <v>wk </v>
      </c>
    </row>
    <row r="1118" ht="12.75" customHeight="1">
      <c r="A1118" s="15" t="s">
        <v>4773</v>
      </c>
      <c r="B1118" s="15" t="s">
        <v>3123</v>
      </c>
      <c r="C1118" s="15" t="s">
        <v>4321</v>
      </c>
      <c r="D1118" s="15" t="s">
        <v>3150</v>
      </c>
      <c r="E1118" s="15" t="s">
        <v>7423</v>
      </c>
      <c r="F1118" s="15" t="s">
        <v>5250</v>
      </c>
      <c r="G1118" s="15" t="s">
        <v>7424</v>
      </c>
      <c r="H1118" s="15" t="s">
        <v>7425</v>
      </c>
      <c r="I1118" s="15" t="s">
        <v>4327</v>
      </c>
      <c r="J1118" s="15" t="s">
        <v>4359</v>
      </c>
      <c r="K1118" s="15"/>
      <c r="L1118" s="103" t="str">
        <f t="shared" si="1"/>
        <v>B-500FLME-CL34-500 gm Zoe Clear jar</v>
      </c>
      <c r="M1118" s="103">
        <f t="shared" si="2"/>
        <v>6000</v>
      </c>
      <c r="N1118" s="102" t="str">
        <f t="shared" si="3"/>
        <v>wk 41</v>
      </c>
    </row>
    <row r="1119" ht="12.75" customHeight="1">
      <c r="A1119" s="15" t="s">
        <v>7426</v>
      </c>
      <c r="B1119" s="15" t="s">
        <v>2849</v>
      </c>
      <c r="C1119" s="15" t="s">
        <v>3146</v>
      </c>
      <c r="D1119" s="15" t="s">
        <v>3145</v>
      </c>
      <c r="E1119" s="15"/>
      <c r="F1119" s="15" t="s">
        <v>4308</v>
      </c>
      <c r="G1119" s="15" t="s">
        <v>4352</v>
      </c>
      <c r="H1119" s="15" t="s">
        <v>3149</v>
      </c>
      <c r="I1119" s="15" t="s">
        <v>3149</v>
      </c>
      <c r="J1119" s="15"/>
      <c r="K1119" s="15"/>
      <c r="L1119" s="103" t="str">
        <f t="shared" si="1"/>
        <v>B-500GFRY-Y38-500 ml Golden Fry Yellow Jerrycan</v>
      </c>
      <c r="M1119" s="103">
        <f t="shared" si="2"/>
        <v>0</v>
      </c>
      <c r="N1119" s="102" t="str">
        <f t="shared" si="3"/>
        <v>wk </v>
      </c>
    </row>
    <row r="1120" ht="12.75" customHeight="1">
      <c r="A1120" s="15" t="s">
        <v>4353</v>
      </c>
      <c r="B1120" s="15" t="s">
        <v>3123</v>
      </c>
      <c r="C1120" s="15" t="s">
        <v>4321</v>
      </c>
      <c r="D1120" s="15" t="s">
        <v>3958</v>
      </c>
      <c r="E1120" s="15" t="s">
        <v>7427</v>
      </c>
      <c r="F1120" s="15" t="s">
        <v>5627</v>
      </c>
      <c r="G1120" s="15" t="s">
        <v>7428</v>
      </c>
      <c r="H1120" s="15" t="s">
        <v>7429</v>
      </c>
      <c r="I1120" s="15" t="s">
        <v>4327</v>
      </c>
      <c r="J1120" s="15" t="s">
        <v>4367</v>
      </c>
      <c r="K1120" s="15"/>
      <c r="L1120" s="103" t="str">
        <f t="shared" si="1"/>
        <v>B-500GFRY-Y38-500 ml Golden Fry Yellow Jerrycan</v>
      </c>
      <c r="M1120" s="103">
        <f t="shared" si="2"/>
        <v>2400</v>
      </c>
      <c r="N1120" s="102" t="str">
        <f t="shared" si="3"/>
        <v>wk 9</v>
      </c>
    </row>
    <row r="1121" ht="12.75" customHeight="1">
      <c r="A1121" s="15" t="s">
        <v>7430</v>
      </c>
      <c r="B1121" s="15" t="s">
        <v>2849</v>
      </c>
      <c r="C1121" s="15" t="s">
        <v>3146</v>
      </c>
      <c r="D1121" s="15" t="s">
        <v>3145</v>
      </c>
      <c r="E1121" s="15"/>
      <c r="F1121" s="15" t="s">
        <v>4308</v>
      </c>
      <c r="G1121" s="15" t="s">
        <v>4352</v>
      </c>
      <c r="H1121" s="15" t="s">
        <v>3149</v>
      </c>
      <c r="I1121" s="15"/>
      <c r="J1121" s="15"/>
      <c r="K1121" s="15"/>
      <c r="L1121" s="103" t="str">
        <f t="shared" si="1"/>
        <v>B-500GFRY-Y44-New 500 ml Golden Fry Yellow Jerrycan</v>
      </c>
      <c r="M1121" s="103">
        <f t="shared" si="2"/>
        <v>0</v>
      </c>
      <c r="N1121" s="102" t="str">
        <f t="shared" si="3"/>
        <v>wk </v>
      </c>
    </row>
    <row r="1122" ht="12.75" customHeight="1">
      <c r="A1122" s="15" t="s">
        <v>4857</v>
      </c>
      <c r="B1122" s="15" t="s">
        <v>3123</v>
      </c>
      <c r="C1122" s="15" t="s">
        <v>4321</v>
      </c>
      <c r="D1122" s="15" t="s">
        <v>3340</v>
      </c>
      <c r="E1122" s="15" t="s">
        <v>7431</v>
      </c>
      <c r="F1122" s="15" t="s">
        <v>5627</v>
      </c>
      <c r="G1122" s="15" t="s">
        <v>7432</v>
      </c>
      <c r="H1122" s="15" t="s">
        <v>3342</v>
      </c>
      <c r="I1122" s="15" t="s">
        <v>4327</v>
      </c>
      <c r="J1122" s="15" t="s">
        <v>4546</v>
      </c>
      <c r="K1122" s="15"/>
      <c r="L1122" s="103" t="str">
        <f t="shared" si="1"/>
        <v>B-500GFRY-Y44-New 500 ml Golden Fry Yellow Jerrycan</v>
      </c>
      <c r="M1122" s="103">
        <f t="shared" si="2"/>
        <v>840</v>
      </c>
      <c r="N1122" s="102" t="str">
        <f t="shared" si="3"/>
        <v>wk </v>
      </c>
    </row>
    <row r="1123" ht="12.75" customHeight="1">
      <c r="A1123" s="15" t="s">
        <v>4864</v>
      </c>
      <c r="B1123" s="15" t="s">
        <v>3123</v>
      </c>
      <c r="C1123" s="15" t="s">
        <v>4321</v>
      </c>
      <c r="D1123" s="15" t="s">
        <v>3150</v>
      </c>
      <c r="E1123" s="15" t="s">
        <v>7433</v>
      </c>
      <c r="F1123" s="15" t="s">
        <v>5627</v>
      </c>
      <c r="G1123" s="15" t="s">
        <v>7434</v>
      </c>
      <c r="H1123" s="15" t="s">
        <v>7435</v>
      </c>
      <c r="I1123" s="15" t="s">
        <v>4327</v>
      </c>
      <c r="J1123" s="15" t="s">
        <v>4546</v>
      </c>
      <c r="K1123" s="15"/>
      <c r="L1123" s="103" t="str">
        <f t="shared" si="1"/>
        <v>B-500GFRY-Y44-New 500 ml Golden Fry Yellow Jerrycan</v>
      </c>
      <c r="M1123" s="103">
        <f t="shared" si="2"/>
        <v>6000</v>
      </c>
      <c r="N1123" s="102" t="str">
        <f t="shared" si="3"/>
        <v>wk </v>
      </c>
    </row>
    <row r="1124" ht="12.75" customHeight="1">
      <c r="A1124" s="15" t="s">
        <v>4869</v>
      </c>
      <c r="B1124" s="15" t="s">
        <v>3123</v>
      </c>
      <c r="C1124" s="15" t="s">
        <v>4321</v>
      </c>
      <c r="D1124" s="15" t="s">
        <v>3958</v>
      </c>
      <c r="E1124" s="15" t="s">
        <v>7436</v>
      </c>
      <c r="F1124" s="15" t="s">
        <v>5627</v>
      </c>
      <c r="G1124" s="15" t="s">
        <v>7437</v>
      </c>
      <c r="H1124" s="15" t="s">
        <v>7438</v>
      </c>
      <c r="I1124" s="15" t="s">
        <v>4327</v>
      </c>
      <c r="J1124" s="15" t="s">
        <v>4546</v>
      </c>
      <c r="K1124" s="15"/>
      <c r="L1124" s="103" t="str">
        <f t="shared" si="1"/>
        <v>B-500GFRY-Y44-New 500 ml Golden Fry Yellow Jerrycan</v>
      </c>
      <c r="M1124" s="103">
        <f t="shared" si="2"/>
        <v>2400</v>
      </c>
      <c r="N1124" s="102" t="str">
        <f t="shared" si="3"/>
        <v>wk </v>
      </c>
    </row>
    <row r="1125" ht="12.75" customHeight="1">
      <c r="A1125" s="15" t="s">
        <v>4878</v>
      </c>
      <c r="B1125" s="15" t="s">
        <v>3123</v>
      </c>
      <c r="C1125" s="15" t="s">
        <v>4321</v>
      </c>
      <c r="D1125" s="15" t="s">
        <v>3157</v>
      </c>
      <c r="E1125" s="15" t="s">
        <v>7439</v>
      </c>
      <c r="F1125" s="15" t="s">
        <v>5627</v>
      </c>
      <c r="G1125" s="15" t="s">
        <v>7440</v>
      </c>
      <c r="H1125" s="15" t="s">
        <v>7441</v>
      </c>
      <c r="I1125" s="15" t="s">
        <v>4327</v>
      </c>
      <c r="J1125" s="15" t="s">
        <v>4546</v>
      </c>
      <c r="K1125" s="15"/>
      <c r="L1125" s="103" t="str">
        <f t="shared" si="1"/>
        <v>B-500GFRY-Y44-New 500 ml Golden Fry Yellow Jerrycan</v>
      </c>
      <c r="M1125" s="103">
        <f t="shared" si="2"/>
        <v>10200</v>
      </c>
      <c r="N1125" s="102" t="str">
        <f t="shared" si="3"/>
        <v>wk </v>
      </c>
    </row>
    <row r="1126" ht="12.75" customHeight="1">
      <c r="A1126" s="15" t="s">
        <v>7442</v>
      </c>
      <c r="B1126" s="15" t="s">
        <v>2942</v>
      </c>
      <c r="C1126" s="15" t="s">
        <v>3146</v>
      </c>
      <c r="D1126" s="15" t="s">
        <v>3145</v>
      </c>
      <c r="E1126" s="15"/>
      <c r="F1126" s="15" t="s">
        <v>4308</v>
      </c>
      <c r="G1126" s="15" t="s">
        <v>4352</v>
      </c>
      <c r="H1126" s="15" t="s">
        <v>3149</v>
      </c>
      <c r="I1126" s="15" t="s">
        <v>3177</v>
      </c>
      <c r="J1126" s="15"/>
      <c r="K1126" s="15"/>
      <c r="L1126" s="103" t="str">
        <f t="shared" si="1"/>
        <v>B-500GS-W24PA-500 ml Githunguri Sleeved Passion Bottle</v>
      </c>
      <c r="M1126" s="103">
        <f t="shared" si="2"/>
        <v>0</v>
      </c>
      <c r="N1126" s="102" t="str">
        <f t="shared" si="3"/>
        <v>wk </v>
      </c>
    </row>
    <row r="1127" ht="12.75" customHeight="1">
      <c r="A1127" s="15" t="s">
        <v>4368</v>
      </c>
      <c r="B1127" s="15" t="s">
        <v>3123</v>
      </c>
      <c r="C1127" s="15" t="s">
        <v>4321</v>
      </c>
      <c r="D1127" s="15" t="s">
        <v>4322</v>
      </c>
      <c r="E1127" s="15" t="s">
        <v>7443</v>
      </c>
      <c r="F1127" s="15" t="s">
        <v>6606</v>
      </c>
      <c r="G1127" s="15" t="s">
        <v>7444</v>
      </c>
      <c r="H1127" s="15" t="s">
        <v>7445</v>
      </c>
      <c r="I1127" s="15" t="s">
        <v>4327</v>
      </c>
      <c r="J1127" s="15" t="s">
        <v>4359</v>
      </c>
      <c r="K1127" s="15"/>
      <c r="L1127" s="103" t="str">
        <f t="shared" si="1"/>
        <v>B-500GS-W24PA-500 ml Githunguri Sleeved Passion Bottle</v>
      </c>
      <c r="M1127" s="103">
        <f t="shared" si="2"/>
        <v>5040</v>
      </c>
      <c r="N1127" s="102" t="str">
        <f t="shared" si="3"/>
        <v>wk 49</v>
      </c>
    </row>
    <row r="1128" ht="12.75" customHeight="1">
      <c r="A1128" s="15" t="s">
        <v>7446</v>
      </c>
      <c r="B1128" s="15" t="s">
        <v>2942</v>
      </c>
      <c r="C1128" s="15" t="s">
        <v>3146</v>
      </c>
      <c r="D1128" s="15" t="s">
        <v>3145</v>
      </c>
      <c r="E1128" s="15"/>
      <c r="F1128" s="15" t="s">
        <v>4308</v>
      </c>
      <c r="G1128" s="15" t="s">
        <v>4352</v>
      </c>
      <c r="H1128" s="15" t="s">
        <v>3149</v>
      </c>
      <c r="I1128" s="15" t="s">
        <v>3156</v>
      </c>
      <c r="J1128" s="15"/>
      <c r="K1128" s="15"/>
      <c r="L1128" s="103" t="str">
        <f t="shared" si="1"/>
        <v>B-500GS-W24PI-500 ml Githunguri Sleeved Pineapple bottle</v>
      </c>
      <c r="M1128" s="103">
        <f t="shared" si="2"/>
        <v>0</v>
      </c>
      <c r="N1128" s="102" t="str">
        <f t="shared" si="3"/>
        <v>wk </v>
      </c>
    </row>
    <row r="1129" ht="12.75" customHeight="1">
      <c r="A1129" s="15" t="s">
        <v>4934</v>
      </c>
      <c r="B1129" s="15" t="s">
        <v>3123</v>
      </c>
      <c r="C1129" s="15" t="s">
        <v>4321</v>
      </c>
      <c r="D1129" s="15" t="s">
        <v>6942</v>
      </c>
      <c r="E1129" s="15" t="s">
        <v>7447</v>
      </c>
      <c r="F1129" s="15" t="s">
        <v>6606</v>
      </c>
      <c r="G1129" s="15" t="s">
        <v>7448</v>
      </c>
      <c r="H1129" s="15" t="s">
        <v>7449</v>
      </c>
      <c r="I1129" s="15" t="s">
        <v>4327</v>
      </c>
      <c r="J1129" s="15" t="s">
        <v>4359</v>
      </c>
      <c r="K1129" s="15"/>
      <c r="L1129" s="103" t="str">
        <f t="shared" si="1"/>
        <v>B-500GS-W24PI-500 ml Githunguri Sleeved Pineapple bottle</v>
      </c>
      <c r="M1129" s="103">
        <f t="shared" si="2"/>
        <v>4320</v>
      </c>
      <c r="N1129" s="102" t="str">
        <f t="shared" si="3"/>
        <v>wk 1</v>
      </c>
    </row>
    <row r="1130" ht="12.75" customHeight="1">
      <c r="A1130" s="15" t="s">
        <v>4947</v>
      </c>
      <c r="B1130" s="15" t="s">
        <v>3123</v>
      </c>
      <c r="C1130" s="15" t="s">
        <v>4321</v>
      </c>
      <c r="D1130" s="15" t="s">
        <v>3470</v>
      </c>
      <c r="E1130" s="15" t="s">
        <v>7450</v>
      </c>
      <c r="F1130" s="15" t="s">
        <v>6606</v>
      </c>
      <c r="G1130" s="15" t="s">
        <v>7451</v>
      </c>
      <c r="H1130" s="15" t="s">
        <v>7452</v>
      </c>
      <c r="I1130" s="15" t="s">
        <v>4327</v>
      </c>
      <c r="J1130" s="15" t="s">
        <v>4359</v>
      </c>
      <c r="K1130" s="15"/>
      <c r="L1130" s="103" t="str">
        <f t="shared" si="1"/>
        <v>B-500GS-W24PI-500 ml Githunguri Sleeved Pineapple bottle</v>
      </c>
      <c r="M1130" s="103">
        <f t="shared" si="2"/>
        <v>2880</v>
      </c>
      <c r="N1130" s="102" t="str">
        <f t="shared" si="3"/>
        <v>wk 18</v>
      </c>
    </row>
    <row r="1131" ht="12.75" customHeight="1">
      <c r="A1131" s="15" t="s">
        <v>4368</v>
      </c>
      <c r="B1131" s="15" t="s">
        <v>3123</v>
      </c>
      <c r="C1131" s="15" t="s">
        <v>4321</v>
      </c>
      <c r="D1131" s="15" t="s">
        <v>3754</v>
      </c>
      <c r="E1131" s="15" t="s">
        <v>7443</v>
      </c>
      <c r="F1131" s="15" t="s">
        <v>6606</v>
      </c>
      <c r="G1131" s="15" t="s">
        <v>7453</v>
      </c>
      <c r="H1131" s="15" t="s">
        <v>7454</v>
      </c>
      <c r="I1131" s="15" t="s">
        <v>4327</v>
      </c>
      <c r="J1131" s="15" t="s">
        <v>4359</v>
      </c>
      <c r="K1131" s="15"/>
      <c r="L1131" s="103" t="str">
        <f t="shared" si="1"/>
        <v>B-500GS-W24PI-500 ml Githunguri Sleeved Pineapple bottle</v>
      </c>
      <c r="M1131" s="103">
        <f t="shared" si="2"/>
        <v>5184</v>
      </c>
      <c r="N1131" s="102" t="str">
        <f t="shared" si="3"/>
        <v>wk 49</v>
      </c>
    </row>
    <row r="1132" ht="12.75" customHeight="1">
      <c r="A1132" s="15" t="s">
        <v>7455</v>
      </c>
      <c r="B1132" s="15" t="s">
        <v>2942</v>
      </c>
      <c r="C1132" s="15" t="s">
        <v>3146</v>
      </c>
      <c r="D1132" s="15" t="s">
        <v>3145</v>
      </c>
      <c r="E1132" s="15"/>
      <c r="F1132" s="15" t="s">
        <v>4308</v>
      </c>
      <c r="G1132" s="15" t="s">
        <v>4352</v>
      </c>
      <c r="H1132" s="15" t="s">
        <v>3149</v>
      </c>
      <c r="I1132" s="15" t="s">
        <v>3156</v>
      </c>
      <c r="J1132" s="15"/>
      <c r="K1132" s="15"/>
      <c r="L1132" s="103" t="str">
        <f t="shared" si="1"/>
        <v>B-500GS-W24YSB-500 ml Sleeved Yuppi Strawberry Bottle</v>
      </c>
      <c r="M1132" s="103">
        <f t="shared" si="2"/>
        <v>0</v>
      </c>
      <c r="N1132" s="102" t="str">
        <f t="shared" si="3"/>
        <v>wk </v>
      </c>
    </row>
    <row r="1133" ht="12.75" customHeight="1">
      <c r="A1133" s="15" t="s">
        <v>4934</v>
      </c>
      <c r="B1133" s="15" t="s">
        <v>3123</v>
      </c>
      <c r="C1133" s="15" t="s">
        <v>4321</v>
      </c>
      <c r="D1133" s="15" t="s">
        <v>3460</v>
      </c>
      <c r="E1133" s="15" t="s">
        <v>7447</v>
      </c>
      <c r="F1133" s="15" t="s">
        <v>6606</v>
      </c>
      <c r="G1133" s="15" t="s">
        <v>5170</v>
      </c>
      <c r="H1133" s="15" t="s">
        <v>7456</v>
      </c>
      <c r="I1133" s="15" t="s">
        <v>4327</v>
      </c>
      <c r="J1133" s="15" t="s">
        <v>4359</v>
      </c>
      <c r="K1133" s="15"/>
      <c r="L1133" s="103" t="str">
        <f t="shared" si="1"/>
        <v>B-500GS-W24YSB-500 ml Sleeved Yuppi Strawberry Bottle</v>
      </c>
      <c r="M1133" s="103">
        <f t="shared" si="2"/>
        <v>3168</v>
      </c>
      <c r="N1133" s="102" t="str">
        <f t="shared" si="3"/>
        <v>wk 1</v>
      </c>
    </row>
    <row r="1134" ht="12.75" customHeight="1">
      <c r="A1134" s="15" t="s">
        <v>4947</v>
      </c>
      <c r="B1134" s="15" t="s">
        <v>3123</v>
      </c>
      <c r="C1134" s="15" t="s">
        <v>4321</v>
      </c>
      <c r="D1134" s="15" t="s">
        <v>7457</v>
      </c>
      <c r="E1134" s="15" t="s">
        <v>7450</v>
      </c>
      <c r="F1134" s="15" t="s">
        <v>6606</v>
      </c>
      <c r="G1134" s="15" t="s">
        <v>7458</v>
      </c>
      <c r="H1134" s="15" t="s">
        <v>7459</v>
      </c>
      <c r="I1134" s="15" t="s">
        <v>4327</v>
      </c>
      <c r="J1134" s="15" t="s">
        <v>4359</v>
      </c>
      <c r="K1134" s="15"/>
      <c r="L1134" s="103" t="str">
        <f t="shared" si="1"/>
        <v>B-500GS-W24YSB-500 ml Sleeved Yuppi Strawberry Bottle</v>
      </c>
      <c r="M1134" s="103">
        <f t="shared" si="2"/>
        <v>4176</v>
      </c>
      <c r="N1134" s="102" t="str">
        <f t="shared" si="3"/>
        <v>wk 18</v>
      </c>
    </row>
    <row r="1135" ht="12.75" customHeight="1">
      <c r="A1135" s="15" t="s">
        <v>4368</v>
      </c>
      <c r="B1135" s="15" t="s">
        <v>3123</v>
      </c>
      <c r="C1135" s="15" t="s">
        <v>4321</v>
      </c>
      <c r="D1135" s="15" t="s">
        <v>3784</v>
      </c>
      <c r="E1135" s="15" t="s">
        <v>7443</v>
      </c>
      <c r="F1135" s="15" t="s">
        <v>6606</v>
      </c>
      <c r="G1135" s="15" t="s">
        <v>5351</v>
      </c>
      <c r="H1135" s="15" t="s">
        <v>7460</v>
      </c>
      <c r="I1135" s="15" t="s">
        <v>4327</v>
      </c>
      <c r="J1135" s="15" t="s">
        <v>4359</v>
      </c>
      <c r="K1135" s="15"/>
      <c r="L1135" s="103" t="str">
        <f t="shared" si="1"/>
        <v>B-500GS-W24YSB-500 ml Sleeved Yuppi Strawberry Bottle</v>
      </c>
      <c r="M1135" s="103">
        <f t="shared" si="2"/>
        <v>4032</v>
      </c>
      <c r="N1135" s="102" t="str">
        <f t="shared" si="3"/>
        <v>wk 49</v>
      </c>
    </row>
    <row r="1136" ht="12.75" customHeight="1">
      <c r="A1136" s="15" t="s">
        <v>7461</v>
      </c>
      <c r="B1136" s="15"/>
      <c r="C1136" s="15" t="s">
        <v>3146</v>
      </c>
      <c r="D1136" s="15" t="s">
        <v>3145</v>
      </c>
      <c r="E1136" s="15"/>
      <c r="F1136" s="15" t="s">
        <v>4308</v>
      </c>
      <c r="G1136" s="15" t="s">
        <v>7462</v>
      </c>
      <c r="H1136" s="15" t="s">
        <v>3149</v>
      </c>
      <c r="I1136" s="15" t="s">
        <v>3156</v>
      </c>
      <c r="J1136" s="15"/>
      <c r="K1136" s="15"/>
      <c r="L1136" s="103" t="str">
        <f t="shared" si="1"/>
        <v>B-500IB-LGN29-500 Ml  Light Green Bottle</v>
      </c>
      <c r="M1136" s="103">
        <f t="shared" si="2"/>
        <v>0</v>
      </c>
      <c r="N1136" s="102" t="str">
        <f t="shared" si="3"/>
        <v>wk </v>
      </c>
    </row>
    <row r="1137" ht="12.75" customHeight="1">
      <c r="A1137" s="15" t="s">
        <v>4603</v>
      </c>
      <c r="B1137" s="15" t="s">
        <v>3123</v>
      </c>
      <c r="C1137" s="15" t="s">
        <v>4321</v>
      </c>
      <c r="D1137" s="15" t="s">
        <v>4322</v>
      </c>
      <c r="E1137" s="15" t="s">
        <v>7463</v>
      </c>
      <c r="F1137" s="15" t="s">
        <v>7464</v>
      </c>
      <c r="G1137" s="15" t="s">
        <v>5716</v>
      </c>
      <c r="H1137" s="15" t="s">
        <v>7465</v>
      </c>
      <c r="I1137" s="15" t="s">
        <v>4327</v>
      </c>
      <c r="J1137" s="15" t="s">
        <v>4328</v>
      </c>
      <c r="K1137" s="15"/>
      <c r="L1137" s="103" t="str">
        <f t="shared" si="1"/>
        <v>B-500IB-LGN29-500 Ml  Light Green Bottle</v>
      </c>
      <c r="M1137" s="103">
        <f t="shared" si="2"/>
        <v>5040</v>
      </c>
      <c r="N1137" s="102" t="str">
        <f t="shared" si="3"/>
        <v>wk </v>
      </c>
    </row>
    <row r="1138" ht="12.75" customHeight="1">
      <c r="A1138" s="15" t="s">
        <v>4656</v>
      </c>
      <c r="B1138" s="15" t="s">
        <v>3123</v>
      </c>
      <c r="C1138" s="15" t="s">
        <v>4321</v>
      </c>
      <c r="D1138" s="15" t="s">
        <v>4322</v>
      </c>
      <c r="E1138" s="15" t="s">
        <v>7466</v>
      </c>
      <c r="F1138" s="15" t="s">
        <v>7464</v>
      </c>
      <c r="G1138" s="15" t="s">
        <v>5716</v>
      </c>
      <c r="H1138" s="15" t="s">
        <v>7467</v>
      </c>
      <c r="I1138" s="15" t="s">
        <v>4327</v>
      </c>
      <c r="J1138" s="15" t="s">
        <v>4328</v>
      </c>
      <c r="K1138" s="15"/>
      <c r="L1138" s="103" t="str">
        <f t="shared" si="1"/>
        <v>B-500IB-LGN29-500 Ml  Light Green Bottle</v>
      </c>
      <c r="M1138" s="103">
        <f t="shared" si="2"/>
        <v>5040</v>
      </c>
      <c r="N1138" s="102" t="str">
        <f t="shared" si="3"/>
        <v>wk </v>
      </c>
    </row>
    <row r="1139" ht="12.75" customHeight="1">
      <c r="A1139" s="15" t="s">
        <v>4703</v>
      </c>
      <c r="B1139" s="15" t="s">
        <v>3123</v>
      </c>
      <c r="C1139" s="15" t="s">
        <v>4321</v>
      </c>
      <c r="D1139" s="15" t="s">
        <v>6820</v>
      </c>
      <c r="E1139" s="15" t="s">
        <v>7468</v>
      </c>
      <c r="F1139" s="15" t="s">
        <v>7464</v>
      </c>
      <c r="G1139" s="15" t="s">
        <v>7469</v>
      </c>
      <c r="H1139" s="15" t="s">
        <v>7470</v>
      </c>
      <c r="I1139" s="15" t="s">
        <v>4327</v>
      </c>
      <c r="J1139" s="15" t="s">
        <v>4328</v>
      </c>
      <c r="K1139" s="15"/>
      <c r="L1139" s="103" t="str">
        <f t="shared" si="1"/>
        <v>B-500IB-LGN29-500 Ml  Light Green Bottle</v>
      </c>
      <c r="M1139" s="103">
        <f t="shared" si="2"/>
        <v>4920</v>
      </c>
      <c r="N1139" s="102" t="str">
        <f t="shared" si="3"/>
        <v>wk 23</v>
      </c>
    </row>
    <row r="1140" ht="12.75" customHeight="1">
      <c r="A1140" s="15" t="s">
        <v>7471</v>
      </c>
      <c r="B1140" s="15"/>
      <c r="C1140" s="15" t="s">
        <v>3146</v>
      </c>
      <c r="D1140" s="15" t="s">
        <v>3145</v>
      </c>
      <c r="E1140" s="15"/>
      <c r="F1140" s="15" t="s">
        <v>4308</v>
      </c>
      <c r="G1140" s="15" t="s">
        <v>7472</v>
      </c>
      <c r="H1140" s="15" t="s">
        <v>3149</v>
      </c>
      <c r="I1140" s="15"/>
      <c r="J1140" s="15"/>
      <c r="K1140" s="15"/>
      <c r="L1140" s="103" t="str">
        <f t="shared" si="1"/>
        <v>B-500IB-LGN33-500 Ml  Light Green Bottle</v>
      </c>
      <c r="M1140" s="103">
        <f t="shared" si="2"/>
        <v>0</v>
      </c>
      <c r="N1140" s="102" t="str">
        <f t="shared" si="3"/>
        <v>wk </v>
      </c>
    </row>
    <row r="1141" ht="12.75" customHeight="1">
      <c r="A1141" s="15" t="s">
        <v>4782</v>
      </c>
      <c r="B1141" s="15" t="s">
        <v>3123</v>
      </c>
      <c r="C1141" s="15" t="s">
        <v>4321</v>
      </c>
      <c r="D1141" s="15" t="s">
        <v>4426</v>
      </c>
      <c r="E1141" s="15" t="s">
        <v>7473</v>
      </c>
      <c r="F1141" s="15" t="s">
        <v>7464</v>
      </c>
      <c r="G1141" s="15" t="s">
        <v>7474</v>
      </c>
      <c r="H1141" s="15" t="s">
        <v>7475</v>
      </c>
      <c r="I1141" s="15" t="s">
        <v>4327</v>
      </c>
      <c r="J1141" s="15" t="s">
        <v>4328</v>
      </c>
      <c r="K1141" s="15"/>
      <c r="L1141" s="103" t="str">
        <f t="shared" si="1"/>
        <v>B-500IB-LGN33-500 Ml  Light Green Bottle</v>
      </c>
      <c r="M1141" s="103">
        <f t="shared" si="2"/>
        <v>3600</v>
      </c>
      <c r="N1141" s="102" t="str">
        <f t="shared" si="3"/>
        <v>wk </v>
      </c>
    </row>
    <row r="1142" ht="12.75" customHeight="1">
      <c r="A1142" s="15" t="s">
        <v>4793</v>
      </c>
      <c r="B1142" s="15" t="s">
        <v>3123</v>
      </c>
      <c r="C1142" s="15" t="s">
        <v>4321</v>
      </c>
      <c r="D1142" s="15" t="s">
        <v>4426</v>
      </c>
      <c r="E1142" s="15" t="s">
        <v>7476</v>
      </c>
      <c r="F1142" s="15" t="s">
        <v>7464</v>
      </c>
      <c r="G1142" s="15" t="s">
        <v>7474</v>
      </c>
      <c r="H1142" s="15" t="s">
        <v>7477</v>
      </c>
      <c r="I1142" s="15" t="s">
        <v>4327</v>
      </c>
      <c r="J1142" s="15" t="s">
        <v>4328</v>
      </c>
      <c r="K1142" s="15"/>
      <c r="L1142" s="103" t="str">
        <f t="shared" si="1"/>
        <v>B-500IB-LGN33-500 Ml  Light Green Bottle</v>
      </c>
      <c r="M1142" s="103">
        <f t="shared" si="2"/>
        <v>3600</v>
      </c>
      <c r="N1142" s="102" t="str">
        <f t="shared" si="3"/>
        <v>wk </v>
      </c>
    </row>
    <row r="1143" ht="12.75" customHeight="1">
      <c r="A1143" s="15" t="s">
        <v>4835</v>
      </c>
      <c r="B1143" s="15" t="s">
        <v>3123</v>
      </c>
      <c r="C1143" s="15" t="s">
        <v>4321</v>
      </c>
      <c r="D1143" s="15" t="s">
        <v>4426</v>
      </c>
      <c r="E1143" s="15" t="s">
        <v>7478</v>
      </c>
      <c r="F1143" s="15" t="s">
        <v>7464</v>
      </c>
      <c r="G1143" s="15" t="s">
        <v>7474</v>
      </c>
      <c r="H1143" s="15" t="s">
        <v>7477</v>
      </c>
      <c r="I1143" s="15" t="s">
        <v>4327</v>
      </c>
      <c r="J1143" s="15" t="s">
        <v>4328</v>
      </c>
      <c r="K1143" s="15"/>
      <c r="L1143" s="103" t="str">
        <f t="shared" si="1"/>
        <v>B-500IB-LGN33-500 Ml  Light Green Bottle</v>
      </c>
      <c r="M1143" s="103">
        <f t="shared" si="2"/>
        <v>3600</v>
      </c>
      <c r="N1143" s="102" t="str">
        <f t="shared" si="3"/>
        <v>wk 37</v>
      </c>
    </row>
    <row r="1144" ht="12.75" customHeight="1">
      <c r="A1144" s="15" t="s">
        <v>4869</v>
      </c>
      <c r="B1144" s="15" t="s">
        <v>3123</v>
      </c>
      <c r="C1144" s="15" t="s">
        <v>4321</v>
      </c>
      <c r="D1144" s="15" t="s">
        <v>3544</v>
      </c>
      <c r="E1144" s="15" t="s">
        <v>7479</v>
      </c>
      <c r="F1144" s="15" t="s">
        <v>7464</v>
      </c>
      <c r="G1144" s="15" t="s">
        <v>7480</v>
      </c>
      <c r="H1144" s="15" t="s">
        <v>7481</v>
      </c>
      <c r="I1144" s="15" t="s">
        <v>4327</v>
      </c>
      <c r="J1144" s="15" t="s">
        <v>4328</v>
      </c>
      <c r="K1144" s="15"/>
      <c r="L1144" s="103" t="str">
        <f t="shared" si="1"/>
        <v>B-500IB-LGN33-500 Ml  Light Green Bottle</v>
      </c>
      <c r="M1144" s="103">
        <f t="shared" si="2"/>
        <v>720</v>
      </c>
      <c r="N1144" s="102" t="str">
        <f t="shared" si="3"/>
        <v>wk </v>
      </c>
    </row>
    <row r="1145" ht="12.75" customHeight="1">
      <c r="A1145" s="15" t="s">
        <v>7482</v>
      </c>
      <c r="B1145" s="15" t="s">
        <v>2942</v>
      </c>
      <c r="C1145" s="15" t="s">
        <v>3146</v>
      </c>
      <c r="D1145" s="15" t="s">
        <v>3145</v>
      </c>
      <c r="E1145" s="15"/>
      <c r="F1145" s="15" t="s">
        <v>4308</v>
      </c>
      <c r="G1145" s="15" t="s">
        <v>4352</v>
      </c>
      <c r="H1145" s="15" t="s">
        <v>3149</v>
      </c>
      <c r="I1145" s="15" t="s">
        <v>3177</v>
      </c>
      <c r="J1145" s="15"/>
      <c r="K1145" s="15"/>
      <c r="L1145" s="103" t="str">
        <f t="shared" si="1"/>
        <v>B-500MS-W23PE-500 ml White Sleeved Molito Peach Bottle</v>
      </c>
      <c r="M1145" s="103">
        <f t="shared" si="2"/>
        <v>0</v>
      </c>
      <c r="N1145" s="102" t="str">
        <f t="shared" si="3"/>
        <v>wk </v>
      </c>
    </row>
    <row r="1146" ht="12.75" customHeight="1">
      <c r="A1146" s="15" t="s">
        <v>4383</v>
      </c>
      <c r="B1146" s="15" t="s">
        <v>3123</v>
      </c>
      <c r="C1146" s="15" t="s">
        <v>4321</v>
      </c>
      <c r="D1146" s="15" t="s">
        <v>7483</v>
      </c>
      <c r="E1146" s="15" t="s">
        <v>6652</v>
      </c>
      <c r="F1146" s="15" t="s">
        <v>6653</v>
      </c>
      <c r="G1146" s="15" t="s">
        <v>7484</v>
      </c>
      <c r="H1146" s="15" t="s">
        <v>7485</v>
      </c>
      <c r="I1146" s="15" t="s">
        <v>4327</v>
      </c>
      <c r="J1146" s="15" t="s">
        <v>5653</v>
      </c>
      <c r="K1146" s="15"/>
      <c r="L1146" s="103" t="str">
        <f t="shared" si="1"/>
        <v>B-500MS-W23PE-500 ml White Sleeved Molito Peach Bottle</v>
      </c>
      <c r="M1146" s="103">
        <f t="shared" si="2"/>
        <v>432</v>
      </c>
      <c r="N1146" s="102" t="str">
        <f t="shared" si="3"/>
        <v>wk </v>
      </c>
    </row>
    <row r="1147" ht="12.75" customHeight="1">
      <c r="A1147" s="15" t="s">
        <v>4592</v>
      </c>
      <c r="B1147" s="15" t="s">
        <v>3123</v>
      </c>
      <c r="C1147" s="15" t="s">
        <v>4321</v>
      </c>
      <c r="D1147" s="15" t="s">
        <v>7486</v>
      </c>
      <c r="E1147" s="15" t="s">
        <v>6658</v>
      </c>
      <c r="F1147" s="15" t="s">
        <v>6653</v>
      </c>
      <c r="G1147" s="15" t="s">
        <v>7487</v>
      </c>
      <c r="H1147" s="15" t="s">
        <v>7488</v>
      </c>
      <c r="I1147" s="15" t="s">
        <v>4327</v>
      </c>
      <c r="J1147" s="15" t="s">
        <v>4328</v>
      </c>
      <c r="K1147" s="15"/>
      <c r="L1147" s="103" t="str">
        <f t="shared" si="1"/>
        <v>B-500MS-W23PE-500 ml White Sleeved Molito Peach Bottle</v>
      </c>
      <c r="M1147" s="103">
        <f t="shared" si="2"/>
        <v>418</v>
      </c>
      <c r="N1147" s="102" t="str">
        <f t="shared" si="3"/>
        <v>wk </v>
      </c>
    </row>
    <row r="1148" ht="12.75" customHeight="1">
      <c r="A1148" s="15" t="s">
        <v>7489</v>
      </c>
      <c r="B1148" s="15" t="s">
        <v>2942</v>
      </c>
      <c r="C1148" s="15" t="s">
        <v>3146</v>
      </c>
      <c r="D1148" s="15" t="s">
        <v>3145</v>
      </c>
      <c r="E1148" s="15"/>
      <c r="F1148" s="15" t="s">
        <v>4308</v>
      </c>
      <c r="G1148" s="15" t="s">
        <v>4352</v>
      </c>
      <c r="H1148" s="15" t="s">
        <v>3149</v>
      </c>
      <c r="I1148" s="15" t="s">
        <v>3177</v>
      </c>
      <c r="J1148" s="15"/>
      <c r="K1148" s="15"/>
      <c r="L1148" s="103" t="str">
        <f t="shared" si="1"/>
        <v>B-500MS-W23VA-500 ml Molito sleeved Vanilla Bottle</v>
      </c>
      <c r="M1148" s="103">
        <f t="shared" si="2"/>
        <v>0</v>
      </c>
      <c r="N1148" s="102" t="str">
        <f t="shared" si="3"/>
        <v>wk </v>
      </c>
    </row>
    <row r="1149" ht="12.75" customHeight="1">
      <c r="A1149" s="15" t="s">
        <v>5663</v>
      </c>
      <c r="B1149" s="15" t="s">
        <v>3123</v>
      </c>
      <c r="C1149" s="15" t="s">
        <v>4321</v>
      </c>
      <c r="D1149" s="15" t="s">
        <v>3763</v>
      </c>
      <c r="E1149" s="15" t="s">
        <v>7490</v>
      </c>
      <c r="F1149" s="15" t="s">
        <v>6653</v>
      </c>
      <c r="G1149" s="15" t="s">
        <v>7491</v>
      </c>
      <c r="H1149" s="15" t="s">
        <v>7492</v>
      </c>
      <c r="I1149" s="15" t="s">
        <v>4327</v>
      </c>
      <c r="J1149" s="15" t="s">
        <v>5653</v>
      </c>
      <c r="K1149" s="15"/>
      <c r="L1149" s="103" t="str">
        <f t="shared" si="1"/>
        <v>B-500MS-W23VA-500 ml Molito sleeved Vanilla Bottle</v>
      </c>
      <c r="M1149" s="103">
        <f t="shared" si="2"/>
        <v>1152</v>
      </c>
      <c r="N1149" s="102" t="str">
        <f t="shared" si="3"/>
        <v>wk 36</v>
      </c>
    </row>
    <row r="1150" ht="12.75" customHeight="1">
      <c r="A1150" s="15" t="s">
        <v>5072</v>
      </c>
      <c r="B1150" s="15" t="s">
        <v>3123</v>
      </c>
      <c r="C1150" s="15" t="s">
        <v>4321</v>
      </c>
      <c r="D1150" s="15" t="s">
        <v>3569</v>
      </c>
      <c r="E1150" s="15" t="s">
        <v>6664</v>
      </c>
      <c r="F1150" s="15" t="s">
        <v>6653</v>
      </c>
      <c r="G1150" s="15" t="s">
        <v>7493</v>
      </c>
      <c r="H1150" s="15" t="s">
        <v>7494</v>
      </c>
      <c r="I1150" s="15" t="s">
        <v>4327</v>
      </c>
      <c r="J1150" s="15" t="s">
        <v>4328</v>
      </c>
      <c r="K1150" s="15"/>
      <c r="L1150" s="103" t="str">
        <f t="shared" si="1"/>
        <v>B-500MS-W23VA-500 ml Molito sleeved Vanilla Bottle</v>
      </c>
      <c r="M1150" s="103">
        <f t="shared" si="2"/>
        <v>576</v>
      </c>
      <c r="N1150" s="102" t="str">
        <f t="shared" si="3"/>
        <v>wk 49</v>
      </c>
    </row>
    <row r="1151" ht="12.75" customHeight="1">
      <c r="A1151" s="15" t="s">
        <v>4592</v>
      </c>
      <c r="B1151" s="15" t="s">
        <v>3123</v>
      </c>
      <c r="C1151" s="15" t="s">
        <v>4321</v>
      </c>
      <c r="D1151" s="15" t="s">
        <v>3544</v>
      </c>
      <c r="E1151" s="15" t="s">
        <v>6658</v>
      </c>
      <c r="F1151" s="15" t="s">
        <v>6653</v>
      </c>
      <c r="G1151" s="15" t="s">
        <v>7495</v>
      </c>
      <c r="H1151" s="15" t="s">
        <v>7496</v>
      </c>
      <c r="I1151" s="15" t="s">
        <v>4327</v>
      </c>
      <c r="J1151" s="15" t="s">
        <v>4328</v>
      </c>
      <c r="K1151" s="15"/>
      <c r="L1151" s="103" t="str">
        <f t="shared" si="1"/>
        <v>B-500MS-W23VA-500 ml Molito sleeved Vanilla Bottle</v>
      </c>
      <c r="M1151" s="103">
        <f t="shared" si="2"/>
        <v>720</v>
      </c>
      <c r="N1151" s="102" t="str">
        <f t="shared" si="3"/>
        <v>wk </v>
      </c>
    </row>
    <row r="1152" ht="12.75" customHeight="1">
      <c r="A1152" s="15" t="s">
        <v>7497</v>
      </c>
      <c r="B1152" s="15"/>
      <c r="C1152" s="15" t="s">
        <v>3146</v>
      </c>
      <c r="D1152" s="15" t="s">
        <v>3145</v>
      </c>
      <c r="E1152" s="15"/>
      <c r="F1152" s="15" t="s">
        <v>4308</v>
      </c>
      <c r="G1152" s="15" t="s">
        <v>4352</v>
      </c>
      <c r="H1152" s="15" t="s">
        <v>3149</v>
      </c>
      <c r="I1152" s="15" t="s">
        <v>3149</v>
      </c>
      <c r="J1152" s="15"/>
      <c r="K1152" s="15"/>
      <c r="L1152" s="103" t="str">
        <f t="shared" si="1"/>
        <v>B-500NURO-LGN35-500 Ml Nuro Light Green Bottle</v>
      </c>
      <c r="M1152" s="103">
        <f t="shared" si="2"/>
        <v>0</v>
      </c>
      <c r="N1152" s="102" t="str">
        <f t="shared" si="3"/>
        <v>wk </v>
      </c>
    </row>
    <row r="1153" ht="12.75" customHeight="1">
      <c r="A1153" s="15" t="s">
        <v>4418</v>
      </c>
      <c r="B1153" s="15" t="s">
        <v>3123</v>
      </c>
      <c r="C1153" s="15" t="s">
        <v>4321</v>
      </c>
      <c r="D1153" s="15" t="s">
        <v>3367</v>
      </c>
      <c r="E1153" s="15" t="s">
        <v>7498</v>
      </c>
      <c r="F1153" s="15" t="s">
        <v>7499</v>
      </c>
      <c r="G1153" s="15" t="s">
        <v>7500</v>
      </c>
      <c r="H1153" s="15" t="s">
        <v>7501</v>
      </c>
      <c r="I1153" s="15" t="s">
        <v>4327</v>
      </c>
      <c r="J1153" s="15" t="s">
        <v>4359</v>
      </c>
      <c r="K1153" s="15"/>
      <c r="L1153" s="103" t="str">
        <f t="shared" si="1"/>
        <v>B-500NURO-LGN35-500 Ml Nuro Light Green Bottle</v>
      </c>
      <c r="M1153" s="103">
        <f t="shared" si="2"/>
        <v>3744</v>
      </c>
      <c r="N1153" s="102" t="str">
        <f t="shared" si="3"/>
        <v>wk 36</v>
      </c>
    </row>
    <row r="1154" ht="12.75" customHeight="1">
      <c r="A1154" s="15" t="s">
        <v>4329</v>
      </c>
      <c r="B1154" s="15" t="s">
        <v>3123</v>
      </c>
      <c r="C1154" s="15" t="s">
        <v>4321</v>
      </c>
      <c r="D1154" s="15" t="s">
        <v>7502</v>
      </c>
      <c r="E1154" s="15" t="s">
        <v>7503</v>
      </c>
      <c r="F1154" s="15" t="s">
        <v>7499</v>
      </c>
      <c r="G1154" s="15" t="s">
        <v>7504</v>
      </c>
      <c r="H1154" s="15" t="s">
        <v>7505</v>
      </c>
      <c r="I1154" s="15" t="s">
        <v>4327</v>
      </c>
      <c r="J1154" s="15" t="s">
        <v>4359</v>
      </c>
      <c r="K1154" s="15"/>
      <c r="L1154" s="103" t="str">
        <f t="shared" si="1"/>
        <v>B-500NURO-LGN35-500 Ml Nuro Light Green Bottle</v>
      </c>
      <c r="M1154" s="103">
        <f t="shared" si="2"/>
        <v>8496</v>
      </c>
      <c r="N1154" s="102" t="str">
        <f t="shared" si="3"/>
        <v>wk </v>
      </c>
    </row>
    <row r="1155" ht="12.75" customHeight="1">
      <c r="A1155" s="15" t="s">
        <v>4482</v>
      </c>
      <c r="B1155" s="15" t="s">
        <v>3123</v>
      </c>
      <c r="C1155" s="15" t="s">
        <v>4321</v>
      </c>
      <c r="D1155" s="15" t="s">
        <v>3507</v>
      </c>
      <c r="E1155" s="15" t="s">
        <v>7506</v>
      </c>
      <c r="F1155" s="15" t="s">
        <v>7499</v>
      </c>
      <c r="G1155" s="15" t="s">
        <v>7507</v>
      </c>
      <c r="H1155" s="15" t="s">
        <v>7508</v>
      </c>
      <c r="I1155" s="15" t="s">
        <v>4327</v>
      </c>
      <c r="J1155" s="15" t="s">
        <v>4359</v>
      </c>
      <c r="K1155" s="15"/>
      <c r="L1155" s="103" t="str">
        <f t="shared" si="1"/>
        <v>B-500NURO-LGN35-500 Ml Nuro Light Green Bottle</v>
      </c>
      <c r="M1155" s="103">
        <f t="shared" si="2"/>
        <v>1728</v>
      </c>
      <c r="N1155" s="102" t="str">
        <f t="shared" si="3"/>
        <v>wk 49</v>
      </c>
    </row>
    <row r="1156" ht="12.75" customHeight="1">
      <c r="A1156" s="15" t="s">
        <v>4487</v>
      </c>
      <c r="B1156" s="15" t="s">
        <v>3123</v>
      </c>
      <c r="C1156" s="15" t="s">
        <v>4321</v>
      </c>
      <c r="D1156" s="15" t="s">
        <v>5078</v>
      </c>
      <c r="E1156" s="15" t="s">
        <v>7509</v>
      </c>
      <c r="F1156" s="15" t="s">
        <v>7499</v>
      </c>
      <c r="G1156" s="15" t="s">
        <v>7510</v>
      </c>
      <c r="H1156" s="15" t="s">
        <v>7511</v>
      </c>
      <c r="I1156" s="15" t="s">
        <v>4327</v>
      </c>
      <c r="J1156" s="15" t="s">
        <v>4359</v>
      </c>
      <c r="K1156" s="15"/>
      <c r="L1156" s="103" t="str">
        <f t="shared" si="1"/>
        <v>B-500NURO-LGN35-500 Ml Nuro Light Green Bottle</v>
      </c>
      <c r="M1156" s="103">
        <f t="shared" si="2"/>
        <v>1008</v>
      </c>
      <c r="N1156" s="102" t="str">
        <f t="shared" si="3"/>
        <v>wk </v>
      </c>
    </row>
    <row r="1157" ht="12.75" customHeight="1">
      <c r="A1157" s="15" t="s">
        <v>4491</v>
      </c>
      <c r="B1157" s="15" t="s">
        <v>3123</v>
      </c>
      <c r="C1157" s="15" t="s">
        <v>4321</v>
      </c>
      <c r="D1157" s="15" t="s">
        <v>3675</v>
      </c>
      <c r="E1157" s="15" t="s">
        <v>7512</v>
      </c>
      <c r="F1157" s="15" t="s">
        <v>7499</v>
      </c>
      <c r="G1157" s="15" t="s">
        <v>7513</v>
      </c>
      <c r="H1157" s="15" t="s">
        <v>7514</v>
      </c>
      <c r="I1157" s="15" t="s">
        <v>4327</v>
      </c>
      <c r="J1157" s="15" t="s">
        <v>4359</v>
      </c>
      <c r="K1157" s="15"/>
      <c r="L1157" s="103" t="str">
        <f t="shared" si="1"/>
        <v>B-500NURO-LGN35-500 Ml Nuro Light Green Bottle</v>
      </c>
      <c r="M1157" s="103">
        <f t="shared" si="2"/>
        <v>4464</v>
      </c>
      <c r="N1157" s="102" t="str">
        <f t="shared" si="3"/>
        <v>wk </v>
      </c>
    </row>
    <row r="1158" ht="12.75" customHeight="1">
      <c r="A1158" s="15" t="s">
        <v>4506</v>
      </c>
      <c r="B1158" s="15" t="s">
        <v>3123</v>
      </c>
      <c r="C1158" s="15" t="s">
        <v>4321</v>
      </c>
      <c r="D1158" s="15" t="s">
        <v>6942</v>
      </c>
      <c r="E1158" s="15" t="s">
        <v>7515</v>
      </c>
      <c r="F1158" s="15" t="s">
        <v>7499</v>
      </c>
      <c r="G1158" s="15" t="s">
        <v>7516</v>
      </c>
      <c r="H1158" s="15" t="s">
        <v>7517</v>
      </c>
      <c r="I1158" s="15" t="s">
        <v>4327</v>
      </c>
      <c r="J1158" s="15" t="s">
        <v>4359</v>
      </c>
      <c r="K1158" s="15"/>
      <c r="L1158" s="103" t="str">
        <f t="shared" si="1"/>
        <v>B-500NURO-LGN35-500 Ml Nuro Light Green Bottle</v>
      </c>
      <c r="M1158" s="103">
        <f t="shared" si="2"/>
        <v>4320</v>
      </c>
      <c r="N1158" s="102" t="str">
        <f t="shared" si="3"/>
        <v>wk </v>
      </c>
    </row>
    <row r="1159" ht="12.75" customHeight="1">
      <c r="A1159" s="15" t="s">
        <v>4534</v>
      </c>
      <c r="B1159" s="15" t="s">
        <v>3123</v>
      </c>
      <c r="C1159" s="15" t="s">
        <v>4321</v>
      </c>
      <c r="D1159" s="15" t="s">
        <v>3671</v>
      </c>
      <c r="E1159" s="15" t="s">
        <v>7518</v>
      </c>
      <c r="F1159" s="15" t="s">
        <v>7499</v>
      </c>
      <c r="G1159" s="15" t="s">
        <v>7519</v>
      </c>
      <c r="H1159" s="15" t="s">
        <v>7520</v>
      </c>
      <c r="I1159" s="15" t="s">
        <v>4327</v>
      </c>
      <c r="J1159" s="15" t="s">
        <v>4359</v>
      </c>
      <c r="K1159" s="15"/>
      <c r="L1159" s="103" t="str">
        <f t="shared" si="1"/>
        <v>B-500NURO-LGN35-500 Ml Nuro Light Green Bottle</v>
      </c>
      <c r="M1159" s="103">
        <f t="shared" si="2"/>
        <v>7200</v>
      </c>
      <c r="N1159" s="102" t="str">
        <f t="shared" si="3"/>
        <v>wk 14</v>
      </c>
    </row>
    <row r="1160" ht="12.75" customHeight="1">
      <c r="A1160" s="15" t="s">
        <v>4603</v>
      </c>
      <c r="B1160" s="15" t="s">
        <v>3123</v>
      </c>
      <c r="C1160" s="15" t="s">
        <v>4321</v>
      </c>
      <c r="D1160" s="15" t="s">
        <v>7521</v>
      </c>
      <c r="E1160" s="15" t="s">
        <v>7522</v>
      </c>
      <c r="F1160" s="15" t="s">
        <v>7499</v>
      </c>
      <c r="G1160" s="15" t="s">
        <v>7523</v>
      </c>
      <c r="H1160" s="15" t="s">
        <v>7524</v>
      </c>
      <c r="I1160" s="15" t="s">
        <v>4327</v>
      </c>
      <c r="J1160" s="15" t="s">
        <v>4359</v>
      </c>
      <c r="K1160" s="15"/>
      <c r="L1160" s="103" t="str">
        <f t="shared" si="1"/>
        <v>B-500NURO-LGN35-500 Ml Nuro Light Green Bottle</v>
      </c>
      <c r="M1160" s="103">
        <f t="shared" si="2"/>
        <v>1584</v>
      </c>
      <c r="N1160" s="102" t="str">
        <f t="shared" si="3"/>
        <v>wk </v>
      </c>
    </row>
    <row r="1161" ht="12.75" customHeight="1">
      <c r="A1161" s="15" t="s">
        <v>4616</v>
      </c>
      <c r="B1161" s="15" t="s">
        <v>3123</v>
      </c>
      <c r="C1161" s="15" t="s">
        <v>4321</v>
      </c>
      <c r="D1161" s="15" t="s">
        <v>7525</v>
      </c>
      <c r="E1161" s="15" t="s">
        <v>7526</v>
      </c>
      <c r="F1161" s="15" t="s">
        <v>7499</v>
      </c>
      <c r="G1161" s="15" t="s">
        <v>7527</v>
      </c>
      <c r="H1161" s="15" t="s">
        <v>7528</v>
      </c>
      <c r="I1161" s="15" t="s">
        <v>4327</v>
      </c>
      <c r="J1161" s="15" t="s">
        <v>4359</v>
      </c>
      <c r="K1161" s="15"/>
      <c r="L1161" s="103" t="str">
        <f t="shared" si="1"/>
        <v>B-500NURO-LGN35-500 Ml Nuro Light Green Bottle</v>
      </c>
      <c r="M1161" s="103">
        <f t="shared" si="2"/>
        <v>14256</v>
      </c>
      <c r="N1161" s="102" t="str">
        <f t="shared" si="3"/>
        <v>wk 14</v>
      </c>
    </row>
    <row r="1162" ht="12.75" customHeight="1">
      <c r="A1162" s="15" t="s">
        <v>4619</v>
      </c>
      <c r="B1162" s="15" t="s">
        <v>3123</v>
      </c>
      <c r="C1162" s="15" t="s">
        <v>4321</v>
      </c>
      <c r="D1162" s="15" t="s">
        <v>3684</v>
      </c>
      <c r="E1162" s="15" t="s">
        <v>7529</v>
      </c>
      <c r="F1162" s="15" t="s">
        <v>7499</v>
      </c>
      <c r="G1162" s="15" t="s">
        <v>7530</v>
      </c>
      <c r="H1162" s="15" t="s">
        <v>7531</v>
      </c>
      <c r="I1162" s="15" t="s">
        <v>4327</v>
      </c>
      <c r="J1162" s="15" t="s">
        <v>4359</v>
      </c>
      <c r="K1162" s="15"/>
      <c r="L1162" s="103" t="str">
        <f t="shared" si="1"/>
        <v>B-500NURO-LGN35-500 Ml Nuro Light Green Bottle</v>
      </c>
      <c r="M1162" s="103">
        <f t="shared" si="2"/>
        <v>1872</v>
      </c>
      <c r="N1162" s="102" t="str">
        <f t="shared" si="3"/>
        <v>wk 19</v>
      </c>
    </row>
    <row r="1163" ht="12.75" customHeight="1">
      <c r="A1163" s="15" t="s">
        <v>4979</v>
      </c>
      <c r="B1163" s="15" t="s">
        <v>3123</v>
      </c>
      <c r="C1163" s="15" t="s">
        <v>4321</v>
      </c>
      <c r="D1163" s="15" t="s">
        <v>7532</v>
      </c>
      <c r="E1163" s="15" t="s">
        <v>7533</v>
      </c>
      <c r="F1163" s="15" t="s">
        <v>7499</v>
      </c>
      <c r="G1163" s="15" t="s">
        <v>7534</v>
      </c>
      <c r="H1163" s="15" t="s">
        <v>7535</v>
      </c>
      <c r="I1163" s="15" t="s">
        <v>4327</v>
      </c>
      <c r="J1163" s="15" t="s">
        <v>4359</v>
      </c>
      <c r="K1163" s="15"/>
      <c r="L1163" s="103" t="str">
        <f t="shared" si="1"/>
        <v>B-500NURO-LGN35-500 Ml Nuro Light Green Bottle</v>
      </c>
      <c r="M1163" s="103">
        <f t="shared" si="2"/>
        <v>11664</v>
      </c>
      <c r="N1163" s="102" t="str">
        <f t="shared" si="3"/>
        <v>wk 36</v>
      </c>
    </row>
    <row r="1164" ht="12.75" customHeight="1">
      <c r="A1164" s="15" t="s">
        <v>4670</v>
      </c>
      <c r="B1164" s="15" t="s">
        <v>3123</v>
      </c>
      <c r="C1164" s="15" t="s">
        <v>4321</v>
      </c>
      <c r="D1164" s="15" t="s">
        <v>3666</v>
      </c>
      <c r="E1164" s="15" t="s">
        <v>7536</v>
      </c>
      <c r="F1164" s="15" t="s">
        <v>7499</v>
      </c>
      <c r="G1164" s="15" t="s">
        <v>7537</v>
      </c>
      <c r="H1164" s="15" t="s">
        <v>7538</v>
      </c>
      <c r="I1164" s="15" t="s">
        <v>4327</v>
      </c>
      <c r="J1164" s="15" t="s">
        <v>4359</v>
      </c>
      <c r="K1164" s="15"/>
      <c r="L1164" s="103" t="str">
        <f t="shared" si="1"/>
        <v>B-500NURO-LGN35-500 Ml Nuro Light Green Bottle</v>
      </c>
      <c r="M1164" s="103">
        <f t="shared" si="2"/>
        <v>3888</v>
      </c>
      <c r="N1164" s="102" t="str">
        <f t="shared" si="3"/>
        <v>wk </v>
      </c>
    </row>
    <row r="1165" ht="12.75" customHeight="1">
      <c r="A1165" s="15" t="s">
        <v>4710</v>
      </c>
      <c r="B1165" s="15" t="s">
        <v>3123</v>
      </c>
      <c r="C1165" s="15" t="s">
        <v>4321</v>
      </c>
      <c r="D1165" s="15" t="s">
        <v>7457</v>
      </c>
      <c r="E1165" s="15" t="s">
        <v>7539</v>
      </c>
      <c r="F1165" s="15" t="s">
        <v>7499</v>
      </c>
      <c r="G1165" s="15" t="s">
        <v>7540</v>
      </c>
      <c r="H1165" s="15" t="s">
        <v>7541</v>
      </c>
      <c r="I1165" s="15" t="s">
        <v>4327</v>
      </c>
      <c r="J1165" s="15" t="s">
        <v>4359</v>
      </c>
      <c r="K1165" s="15"/>
      <c r="L1165" s="103" t="str">
        <f t="shared" si="1"/>
        <v>B-500NURO-LGN35-500 Ml Nuro Light Green Bottle</v>
      </c>
      <c r="M1165" s="103">
        <f t="shared" si="2"/>
        <v>4176</v>
      </c>
      <c r="N1165" s="102" t="str">
        <f t="shared" si="3"/>
        <v>wk 32</v>
      </c>
    </row>
    <row r="1166" ht="12.75" customHeight="1">
      <c r="A1166" s="15" t="s">
        <v>4718</v>
      </c>
      <c r="B1166" s="15" t="s">
        <v>3123</v>
      </c>
      <c r="C1166" s="15" t="s">
        <v>4321</v>
      </c>
      <c r="D1166" s="15" t="s">
        <v>5194</v>
      </c>
      <c r="E1166" s="15" t="s">
        <v>7542</v>
      </c>
      <c r="F1166" s="15" t="s">
        <v>7499</v>
      </c>
      <c r="G1166" s="15" t="s">
        <v>7543</v>
      </c>
      <c r="H1166" s="15" t="s">
        <v>7544</v>
      </c>
      <c r="I1166" s="15" t="s">
        <v>4327</v>
      </c>
      <c r="J1166" s="15" t="s">
        <v>4359</v>
      </c>
      <c r="K1166" s="15"/>
      <c r="L1166" s="103" t="str">
        <f t="shared" si="1"/>
        <v>B-500NURO-LGN35-500 Ml Nuro Light Green Bottle</v>
      </c>
      <c r="M1166" s="103">
        <f t="shared" si="2"/>
        <v>10800</v>
      </c>
      <c r="N1166" s="102" t="str">
        <f t="shared" si="3"/>
        <v>wk </v>
      </c>
    </row>
    <row r="1167" ht="12.75" customHeight="1">
      <c r="A1167" s="15" t="s">
        <v>4722</v>
      </c>
      <c r="B1167" s="15" t="s">
        <v>3123</v>
      </c>
      <c r="C1167" s="15" t="s">
        <v>4321</v>
      </c>
      <c r="D1167" s="15" t="s">
        <v>4322</v>
      </c>
      <c r="E1167" s="15" t="s">
        <v>7545</v>
      </c>
      <c r="F1167" s="15" t="s">
        <v>7499</v>
      </c>
      <c r="G1167" s="15" t="s">
        <v>7546</v>
      </c>
      <c r="H1167" s="15" t="s">
        <v>7547</v>
      </c>
      <c r="I1167" s="15" t="s">
        <v>4327</v>
      </c>
      <c r="J1167" s="15" t="s">
        <v>4359</v>
      </c>
      <c r="K1167" s="15"/>
      <c r="L1167" s="103" t="str">
        <f t="shared" si="1"/>
        <v>B-500NURO-LGN35-500 Ml Nuro Light Green Bottle</v>
      </c>
      <c r="M1167" s="103">
        <f t="shared" si="2"/>
        <v>5040</v>
      </c>
      <c r="N1167" s="102" t="str">
        <f t="shared" si="3"/>
        <v>wk </v>
      </c>
    </row>
    <row r="1168" ht="12.75" customHeight="1">
      <c r="A1168" s="15" t="s">
        <v>4724</v>
      </c>
      <c r="B1168" s="15" t="s">
        <v>3123</v>
      </c>
      <c r="C1168" s="15" t="s">
        <v>4321</v>
      </c>
      <c r="D1168" s="15" t="s">
        <v>3367</v>
      </c>
      <c r="E1168" s="15" t="s">
        <v>7548</v>
      </c>
      <c r="F1168" s="15" t="s">
        <v>7499</v>
      </c>
      <c r="G1168" s="15" t="s">
        <v>7500</v>
      </c>
      <c r="H1168" s="15" t="s">
        <v>7549</v>
      </c>
      <c r="I1168" s="15" t="s">
        <v>4327</v>
      </c>
      <c r="J1168" s="15" t="s">
        <v>4359</v>
      </c>
      <c r="K1168" s="15"/>
      <c r="L1168" s="103" t="str">
        <f t="shared" si="1"/>
        <v>B-500NURO-LGN35-500 Ml Nuro Light Green Bottle</v>
      </c>
      <c r="M1168" s="103">
        <f t="shared" si="2"/>
        <v>3744</v>
      </c>
      <c r="N1168" s="102" t="str">
        <f t="shared" si="3"/>
        <v>wk </v>
      </c>
    </row>
    <row r="1169" ht="12.75" customHeight="1">
      <c r="A1169" s="15" t="s">
        <v>4734</v>
      </c>
      <c r="B1169" s="15" t="s">
        <v>3123</v>
      </c>
      <c r="C1169" s="15" t="s">
        <v>4321</v>
      </c>
      <c r="D1169" s="15" t="s">
        <v>3167</v>
      </c>
      <c r="E1169" s="15" t="s">
        <v>7550</v>
      </c>
      <c r="F1169" s="15" t="s">
        <v>7499</v>
      </c>
      <c r="G1169" s="15" t="s">
        <v>7551</v>
      </c>
      <c r="H1169" s="15" t="s">
        <v>7552</v>
      </c>
      <c r="I1169" s="15" t="s">
        <v>4327</v>
      </c>
      <c r="J1169" s="15" t="s">
        <v>4359</v>
      </c>
      <c r="K1169" s="15"/>
      <c r="L1169" s="103" t="str">
        <f t="shared" si="1"/>
        <v>B-500NURO-LGN35-500 Ml Nuro Light Green Bottle</v>
      </c>
      <c r="M1169" s="103">
        <f t="shared" si="2"/>
        <v>11088</v>
      </c>
      <c r="N1169" s="102" t="str">
        <f t="shared" si="3"/>
        <v>wk </v>
      </c>
    </row>
    <row r="1170" ht="12.75" customHeight="1">
      <c r="A1170" s="15" t="s">
        <v>4739</v>
      </c>
      <c r="B1170" s="15" t="s">
        <v>3123</v>
      </c>
      <c r="C1170" s="15" t="s">
        <v>4321</v>
      </c>
      <c r="D1170" s="15" t="s">
        <v>7412</v>
      </c>
      <c r="E1170" s="15" t="s">
        <v>7553</v>
      </c>
      <c r="F1170" s="15" t="s">
        <v>7499</v>
      </c>
      <c r="G1170" s="15" t="s">
        <v>7554</v>
      </c>
      <c r="H1170" s="15" t="s">
        <v>7555</v>
      </c>
      <c r="I1170" s="15" t="s">
        <v>4327</v>
      </c>
      <c r="J1170" s="15" t="s">
        <v>4359</v>
      </c>
      <c r="K1170" s="15"/>
      <c r="L1170" s="103" t="str">
        <f t="shared" si="1"/>
        <v>B-500NURO-LGN35-500 Ml Nuro Light Green Bottle</v>
      </c>
      <c r="M1170" s="103">
        <f t="shared" si="2"/>
        <v>2736</v>
      </c>
      <c r="N1170" s="102" t="str">
        <f t="shared" si="3"/>
        <v>wk </v>
      </c>
    </row>
    <row r="1171" ht="12.75" customHeight="1">
      <c r="A1171" s="15" t="s">
        <v>4830</v>
      </c>
      <c r="B1171" s="15" t="s">
        <v>3123</v>
      </c>
      <c r="C1171" s="15" t="s">
        <v>4321</v>
      </c>
      <c r="D1171" s="15" t="s">
        <v>7556</v>
      </c>
      <c r="E1171" s="15" t="s">
        <v>7557</v>
      </c>
      <c r="F1171" s="15" t="s">
        <v>7499</v>
      </c>
      <c r="G1171" s="15" t="s">
        <v>7558</v>
      </c>
      <c r="H1171" s="15" t="s">
        <v>7559</v>
      </c>
      <c r="I1171" s="15" t="s">
        <v>4327</v>
      </c>
      <c r="J1171" s="15" t="s">
        <v>4359</v>
      </c>
      <c r="K1171" s="15"/>
      <c r="L1171" s="103" t="str">
        <f t="shared" si="1"/>
        <v>B-500NURO-LGN35-500 Ml Nuro Light Green Bottle</v>
      </c>
      <c r="M1171" s="103">
        <f t="shared" si="2"/>
        <v>9936</v>
      </c>
      <c r="N1171" s="102" t="str">
        <f t="shared" si="3"/>
        <v>wk 32</v>
      </c>
    </row>
    <row r="1172" ht="12.75" customHeight="1">
      <c r="A1172" s="15" t="s">
        <v>4859</v>
      </c>
      <c r="B1172" s="15" t="s">
        <v>3123</v>
      </c>
      <c r="C1172" s="15" t="s">
        <v>4321</v>
      </c>
      <c r="D1172" s="15" t="s">
        <v>7560</v>
      </c>
      <c r="E1172" s="15" t="s">
        <v>7561</v>
      </c>
      <c r="F1172" s="15" t="s">
        <v>7499</v>
      </c>
      <c r="G1172" s="15" t="s">
        <v>7562</v>
      </c>
      <c r="H1172" s="15" t="s">
        <v>7563</v>
      </c>
      <c r="I1172" s="15" t="s">
        <v>4327</v>
      </c>
      <c r="J1172" s="15" t="s">
        <v>4359</v>
      </c>
      <c r="K1172" s="15"/>
      <c r="L1172" s="103" t="str">
        <f t="shared" si="1"/>
        <v>B-500NURO-LGN35-500 Ml Nuro Light Green Bottle</v>
      </c>
      <c r="M1172" s="103">
        <f t="shared" si="2"/>
        <v>10944</v>
      </c>
      <c r="N1172" s="102" t="str">
        <f t="shared" si="3"/>
        <v>wk </v>
      </c>
    </row>
    <row r="1173" ht="12.75" customHeight="1">
      <c r="A1173" s="15" t="s">
        <v>7564</v>
      </c>
      <c r="B1173" s="15" t="s">
        <v>2934</v>
      </c>
      <c r="C1173" s="15" t="s">
        <v>3146</v>
      </c>
      <c r="D1173" s="15" t="s">
        <v>3145</v>
      </c>
      <c r="E1173" s="15"/>
      <c r="F1173" s="15" t="s">
        <v>4308</v>
      </c>
      <c r="G1173" s="15" t="s">
        <v>4352</v>
      </c>
      <c r="H1173" s="15" t="s">
        <v>3149</v>
      </c>
      <c r="I1173" s="15" t="s">
        <v>3177</v>
      </c>
      <c r="J1173" s="15"/>
      <c r="K1173" s="15"/>
      <c r="L1173" s="103" t="str">
        <f t="shared" si="1"/>
        <v>B-500POL-BL44-500 ml Polmerk Blue Bottle</v>
      </c>
      <c r="M1173" s="103">
        <f t="shared" si="2"/>
        <v>0</v>
      </c>
      <c r="N1173" s="102" t="str">
        <f t="shared" si="3"/>
        <v>wk </v>
      </c>
    </row>
    <row r="1174" ht="12.75" customHeight="1">
      <c r="A1174" s="15" t="s">
        <v>5072</v>
      </c>
      <c r="B1174" s="15" t="s">
        <v>3123</v>
      </c>
      <c r="C1174" s="15" t="s">
        <v>4321</v>
      </c>
      <c r="D1174" s="15" t="s">
        <v>7565</v>
      </c>
      <c r="E1174" s="15" t="s">
        <v>7566</v>
      </c>
      <c r="F1174" s="15" t="s">
        <v>7567</v>
      </c>
      <c r="G1174" s="15" t="s">
        <v>7568</v>
      </c>
      <c r="H1174" s="15" t="s">
        <v>7569</v>
      </c>
      <c r="I1174" s="15" t="s">
        <v>4327</v>
      </c>
      <c r="J1174" s="15" t="s">
        <v>5653</v>
      </c>
      <c r="K1174" s="15"/>
      <c r="L1174" s="103" t="str">
        <f t="shared" si="1"/>
        <v>B-500POL-BL44-500 ml Polmerk Blue Bottle</v>
      </c>
      <c r="M1174" s="103">
        <f t="shared" si="2"/>
        <v>6624</v>
      </c>
      <c r="N1174" s="102" t="str">
        <f t="shared" si="3"/>
        <v>wk 49</v>
      </c>
    </row>
    <row r="1175" ht="12.75" customHeight="1">
      <c r="A1175" s="15" t="s">
        <v>4433</v>
      </c>
      <c r="B1175" s="15" t="s">
        <v>3123</v>
      </c>
      <c r="C1175" s="15" t="s">
        <v>4321</v>
      </c>
      <c r="D1175" s="15" t="s">
        <v>7570</v>
      </c>
      <c r="E1175" s="15" t="s">
        <v>7571</v>
      </c>
      <c r="F1175" s="15" t="s">
        <v>7567</v>
      </c>
      <c r="G1175" s="15" t="s">
        <v>7572</v>
      </c>
      <c r="H1175" s="15" t="s">
        <v>7573</v>
      </c>
      <c r="I1175" s="15" t="s">
        <v>4327</v>
      </c>
      <c r="J1175" s="15" t="s">
        <v>5653</v>
      </c>
      <c r="K1175" s="15"/>
      <c r="L1175" s="103" t="str">
        <f t="shared" si="1"/>
        <v>B-500POL-BL44-500 ml Polmerk Blue Bottle</v>
      </c>
      <c r="M1175" s="103">
        <f t="shared" si="2"/>
        <v>4752</v>
      </c>
      <c r="N1175" s="102" t="str">
        <f t="shared" si="3"/>
        <v>wk </v>
      </c>
    </row>
    <row r="1176" ht="12.75" customHeight="1">
      <c r="A1176" s="15" t="s">
        <v>4437</v>
      </c>
      <c r="B1176" s="15" t="s">
        <v>3123</v>
      </c>
      <c r="C1176" s="15" t="s">
        <v>4321</v>
      </c>
      <c r="D1176" s="15" t="s">
        <v>7521</v>
      </c>
      <c r="E1176" s="15" t="s">
        <v>7574</v>
      </c>
      <c r="F1176" s="15" t="s">
        <v>7567</v>
      </c>
      <c r="G1176" s="15" t="s">
        <v>6808</v>
      </c>
      <c r="H1176" s="15" t="s">
        <v>7575</v>
      </c>
      <c r="I1176" s="15" t="s">
        <v>4327</v>
      </c>
      <c r="J1176" s="15" t="s">
        <v>5653</v>
      </c>
      <c r="K1176" s="15"/>
      <c r="L1176" s="103" t="str">
        <f t="shared" si="1"/>
        <v>B-500POL-BL44-500 ml Polmerk Blue Bottle</v>
      </c>
      <c r="M1176" s="103">
        <f t="shared" si="2"/>
        <v>1584</v>
      </c>
      <c r="N1176" s="102" t="str">
        <f t="shared" si="3"/>
        <v>wk </v>
      </c>
    </row>
    <row r="1177" ht="12.75" customHeight="1">
      <c r="A1177" s="15" t="s">
        <v>4439</v>
      </c>
      <c r="B1177" s="15" t="s">
        <v>3123</v>
      </c>
      <c r="C1177" s="15" t="s">
        <v>4321</v>
      </c>
      <c r="D1177" s="15" t="s">
        <v>3507</v>
      </c>
      <c r="E1177" s="15" t="s">
        <v>7576</v>
      </c>
      <c r="F1177" s="15" t="s">
        <v>7567</v>
      </c>
      <c r="G1177" s="15" t="s">
        <v>7223</v>
      </c>
      <c r="H1177" s="15" t="s">
        <v>7577</v>
      </c>
      <c r="I1177" s="15" t="s">
        <v>4327</v>
      </c>
      <c r="J1177" s="15" t="s">
        <v>5653</v>
      </c>
      <c r="K1177" s="15"/>
      <c r="L1177" s="103" t="str">
        <f t="shared" si="1"/>
        <v>B-500POL-BL44-500 ml Polmerk Blue Bottle</v>
      </c>
      <c r="M1177" s="103">
        <f t="shared" si="2"/>
        <v>1728</v>
      </c>
      <c r="N1177" s="102" t="str">
        <f t="shared" si="3"/>
        <v>wk </v>
      </c>
    </row>
    <row r="1178" ht="12.75" customHeight="1">
      <c r="A1178" s="15" t="s">
        <v>7578</v>
      </c>
      <c r="B1178" s="15"/>
      <c r="C1178" s="15" t="s">
        <v>3146</v>
      </c>
      <c r="D1178" s="15" t="s">
        <v>3145</v>
      </c>
      <c r="E1178" s="15"/>
      <c r="F1178" s="15" t="s">
        <v>4308</v>
      </c>
      <c r="G1178" s="15" t="s">
        <v>4352</v>
      </c>
      <c r="H1178" s="15" t="s">
        <v>3149</v>
      </c>
      <c r="I1178" s="15" t="s">
        <v>3161</v>
      </c>
      <c r="J1178" s="15"/>
      <c r="K1178" s="15"/>
      <c r="L1178" s="103" t="str">
        <f t="shared" si="1"/>
        <v>B-500POL-GN44-500 ml Polmerk Green Bottle</v>
      </c>
      <c r="M1178" s="103">
        <f t="shared" si="2"/>
        <v>0</v>
      </c>
      <c r="N1178" s="102" t="str">
        <f t="shared" si="3"/>
        <v>wk </v>
      </c>
    </row>
    <row r="1179" ht="12.75" customHeight="1">
      <c r="A1179" s="15" t="s">
        <v>4816</v>
      </c>
      <c r="B1179" s="15" t="s">
        <v>3123</v>
      </c>
      <c r="C1179" s="15" t="s">
        <v>4321</v>
      </c>
      <c r="D1179" s="15" t="s">
        <v>4322</v>
      </c>
      <c r="E1179" s="15" t="s">
        <v>7579</v>
      </c>
      <c r="F1179" s="15" t="s">
        <v>7567</v>
      </c>
      <c r="G1179" s="15" t="s">
        <v>7580</v>
      </c>
      <c r="H1179" s="15" t="s">
        <v>7581</v>
      </c>
      <c r="I1179" s="15" t="s">
        <v>4327</v>
      </c>
      <c r="J1179" s="15" t="s">
        <v>4345</v>
      </c>
      <c r="K1179" s="15"/>
      <c r="L1179" s="103" t="str">
        <f t="shared" si="1"/>
        <v>B-500POL-GN44-500 ml Polmerk Green Bottle</v>
      </c>
      <c r="M1179" s="103">
        <f t="shared" si="2"/>
        <v>5040</v>
      </c>
      <c r="N1179" s="102" t="str">
        <f t="shared" si="3"/>
        <v>wk 2</v>
      </c>
    </row>
    <row r="1180" ht="12.75" customHeight="1">
      <c r="A1180" s="15" t="s">
        <v>7582</v>
      </c>
      <c r="B1180" s="15" t="s">
        <v>2934</v>
      </c>
      <c r="C1180" s="15" t="s">
        <v>3146</v>
      </c>
      <c r="D1180" s="15" t="s">
        <v>3145</v>
      </c>
      <c r="E1180" s="15"/>
      <c r="F1180" s="15" t="s">
        <v>4308</v>
      </c>
      <c r="G1180" s="15" t="s">
        <v>4352</v>
      </c>
      <c r="H1180" s="15" t="s">
        <v>3149</v>
      </c>
      <c r="I1180" s="15" t="s">
        <v>3177</v>
      </c>
      <c r="J1180" s="15"/>
      <c r="K1180" s="15"/>
      <c r="L1180" s="103" t="str">
        <f t="shared" si="1"/>
        <v>B-500POL-PUR44-500 ml Polmerk Lavender Purple Bottle</v>
      </c>
      <c r="M1180" s="103">
        <f t="shared" si="2"/>
        <v>0</v>
      </c>
      <c r="N1180" s="102" t="str">
        <f t="shared" si="3"/>
        <v>wk </v>
      </c>
    </row>
    <row r="1181" ht="12.75" customHeight="1">
      <c r="A1181" s="15" t="s">
        <v>4816</v>
      </c>
      <c r="B1181" s="15" t="s">
        <v>3123</v>
      </c>
      <c r="C1181" s="15" t="s">
        <v>4321</v>
      </c>
      <c r="D1181" s="15" t="s">
        <v>4322</v>
      </c>
      <c r="E1181" s="15" t="s">
        <v>7583</v>
      </c>
      <c r="F1181" s="15" t="s">
        <v>7567</v>
      </c>
      <c r="G1181" s="15" t="s">
        <v>7580</v>
      </c>
      <c r="H1181" s="15" t="s">
        <v>7584</v>
      </c>
      <c r="I1181" s="15" t="s">
        <v>4327</v>
      </c>
      <c r="J1181" s="15" t="s">
        <v>4345</v>
      </c>
      <c r="K1181" s="15"/>
      <c r="L1181" s="103" t="str">
        <f t="shared" si="1"/>
        <v>B-500POL-PUR44-500 ml Polmerk Lavender Purple Bottle</v>
      </c>
      <c r="M1181" s="103">
        <f t="shared" si="2"/>
        <v>5040</v>
      </c>
      <c r="N1181" s="102" t="str">
        <f t="shared" si="3"/>
        <v>wk 2</v>
      </c>
    </row>
    <row r="1182" ht="12.75" customHeight="1">
      <c r="A1182" s="15" t="s">
        <v>7585</v>
      </c>
      <c r="B1182" s="15" t="s">
        <v>2942</v>
      </c>
      <c r="C1182" s="15" t="s">
        <v>3146</v>
      </c>
      <c r="D1182" s="15" t="s">
        <v>3145</v>
      </c>
      <c r="E1182" s="15"/>
      <c r="F1182" s="15" t="s">
        <v>4308</v>
      </c>
      <c r="G1182" s="15" t="s">
        <v>4352</v>
      </c>
      <c r="H1182" s="15" t="s">
        <v>3149</v>
      </c>
      <c r="I1182" s="15" t="s">
        <v>3156</v>
      </c>
      <c r="J1182" s="15"/>
      <c r="K1182" s="15"/>
      <c r="L1182" s="103" t="str">
        <f t="shared" si="1"/>
        <v>B-500TRO-BL44-500 ml Angular Blue bottle</v>
      </c>
      <c r="M1182" s="103">
        <f t="shared" si="2"/>
        <v>0</v>
      </c>
      <c r="N1182" s="102" t="str">
        <f t="shared" si="3"/>
        <v>wk </v>
      </c>
    </row>
    <row r="1183" ht="12.75" customHeight="1">
      <c r="A1183" s="15" t="s">
        <v>4407</v>
      </c>
      <c r="B1183" s="15" t="s">
        <v>3123</v>
      </c>
      <c r="C1183" s="15" t="s">
        <v>4321</v>
      </c>
      <c r="D1183" s="15" t="s">
        <v>3684</v>
      </c>
      <c r="E1183" s="15" t="s">
        <v>7586</v>
      </c>
      <c r="F1183" s="15" t="s">
        <v>7587</v>
      </c>
      <c r="G1183" s="15" t="s">
        <v>7588</v>
      </c>
      <c r="H1183" s="15" t="s">
        <v>7589</v>
      </c>
      <c r="I1183" s="15" t="s">
        <v>4327</v>
      </c>
      <c r="J1183" s="15" t="s">
        <v>4359</v>
      </c>
      <c r="K1183" s="15"/>
      <c r="L1183" s="103" t="str">
        <f t="shared" si="1"/>
        <v>B-500TRO-BL44-500 ml Angular Blue bottle</v>
      </c>
      <c r="M1183" s="103">
        <f t="shared" si="2"/>
        <v>1872</v>
      </c>
      <c r="N1183" s="102" t="str">
        <f t="shared" si="3"/>
        <v>wk </v>
      </c>
    </row>
    <row r="1184" ht="12.75" customHeight="1">
      <c r="A1184" s="15" t="s">
        <v>4412</v>
      </c>
      <c r="B1184" s="15" t="s">
        <v>3123</v>
      </c>
      <c r="C1184" s="15" t="s">
        <v>4321</v>
      </c>
      <c r="D1184" s="15" t="s">
        <v>7457</v>
      </c>
      <c r="E1184" s="15" t="s">
        <v>7590</v>
      </c>
      <c r="F1184" s="15" t="s">
        <v>7587</v>
      </c>
      <c r="G1184" s="15" t="s">
        <v>7591</v>
      </c>
      <c r="H1184" s="15" t="s">
        <v>7592</v>
      </c>
      <c r="I1184" s="15" t="s">
        <v>4327</v>
      </c>
      <c r="J1184" s="15" t="s">
        <v>4359</v>
      </c>
      <c r="K1184" s="15"/>
      <c r="L1184" s="103" t="str">
        <f t="shared" si="1"/>
        <v>B-500TRO-BL44-500 ml Angular Blue bottle</v>
      </c>
      <c r="M1184" s="103">
        <f t="shared" si="2"/>
        <v>4176</v>
      </c>
      <c r="N1184" s="102" t="str">
        <f t="shared" si="3"/>
        <v>wk </v>
      </c>
    </row>
    <row r="1185" ht="12.75" customHeight="1">
      <c r="A1185" s="15" t="s">
        <v>7593</v>
      </c>
      <c r="B1185" s="15" t="s">
        <v>3123</v>
      </c>
      <c r="C1185" s="15" t="s">
        <v>4321</v>
      </c>
      <c r="D1185" s="15" t="s">
        <v>4426</v>
      </c>
      <c r="E1185" s="15" t="s">
        <v>7594</v>
      </c>
      <c r="F1185" s="15" t="s">
        <v>7587</v>
      </c>
      <c r="G1185" s="15" t="s">
        <v>7595</v>
      </c>
      <c r="H1185" s="15" t="s">
        <v>7596</v>
      </c>
      <c r="I1185" s="15" t="s">
        <v>4327</v>
      </c>
      <c r="J1185" s="15" t="s">
        <v>4359</v>
      </c>
      <c r="K1185" s="15"/>
      <c r="L1185" s="103" t="str">
        <f t="shared" si="1"/>
        <v>B-500TRO-BL44-500 ml Angular Blue bottle</v>
      </c>
      <c r="M1185" s="103">
        <f t="shared" si="2"/>
        <v>3600</v>
      </c>
      <c r="N1185" s="102" t="str">
        <f t="shared" si="3"/>
        <v>wk 18</v>
      </c>
    </row>
    <row r="1186" ht="12.75" customHeight="1">
      <c r="A1186" s="15" t="s">
        <v>4425</v>
      </c>
      <c r="B1186" s="15" t="s">
        <v>3123</v>
      </c>
      <c r="C1186" s="15" t="s">
        <v>4321</v>
      </c>
      <c r="D1186" s="15" t="s">
        <v>3460</v>
      </c>
      <c r="E1186" s="15" t="s">
        <v>7597</v>
      </c>
      <c r="F1186" s="15" t="s">
        <v>7587</v>
      </c>
      <c r="G1186" s="15" t="s">
        <v>7598</v>
      </c>
      <c r="H1186" s="15" t="s">
        <v>7599</v>
      </c>
      <c r="I1186" s="15" t="s">
        <v>4327</v>
      </c>
      <c r="J1186" s="15" t="s">
        <v>4359</v>
      </c>
      <c r="K1186" s="15"/>
      <c r="L1186" s="103" t="str">
        <f t="shared" si="1"/>
        <v>B-500TRO-BL44-500 ml Angular Blue bottle</v>
      </c>
      <c r="M1186" s="103">
        <f t="shared" si="2"/>
        <v>3168</v>
      </c>
      <c r="N1186" s="102" t="str">
        <f t="shared" si="3"/>
        <v>wk </v>
      </c>
    </row>
    <row r="1187" ht="12.75" customHeight="1">
      <c r="A1187" s="15" t="s">
        <v>4830</v>
      </c>
      <c r="B1187" s="15" t="s">
        <v>3123</v>
      </c>
      <c r="C1187" s="15" t="s">
        <v>4321</v>
      </c>
      <c r="D1187" s="15" t="s">
        <v>4924</v>
      </c>
      <c r="E1187" s="15" t="s">
        <v>7600</v>
      </c>
      <c r="F1187" s="15" t="s">
        <v>7587</v>
      </c>
      <c r="G1187" s="15" t="s">
        <v>7601</v>
      </c>
      <c r="H1187" s="15" t="s">
        <v>7602</v>
      </c>
      <c r="I1187" s="15" t="s">
        <v>4327</v>
      </c>
      <c r="J1187" s="15" t="s">
        <v>4359</v>
      </c>
      <c r="K1187" s="15"/>
      <c r="L1187" s="103" t="str">
        <f t="shared" si="1"/>
        <v>B-500TRO-BL44-500 ml Angular Blue bottle</v>
      </c>
      <c r="M1187" s="103">
        <f t="shared" si="2"/>
        <v>7920</v>
      </c>
      <c r="N1187" s="102" t="str">
        <f t="shared" si="3"/>
        <v>wk 32</v>
      </c>
    </row>
    <row r="1188" ht="12.75" customHeight="1">
      <c r="A1188" s="15" t="s">
        <v>4838</v>
      </c>
      <c r="B1188" s="15" t="s">
        <v>3123</v>
      </c>
      <c r="C1188" s="15" t="s">
        <v>4321</v>
      </c>
      <c r="D1188" s="15" t="s">
        <v>7570</v>
      </c>
      <c r="E1188" s="15" t="s">
        <v>7603</v>
      </c>
      <c r="F1188" s="15" t="s">
        <v>7587</v>
      </c>
      <c r="G1188" s="15" t="s">
        <v>7604</v>
      </c>
      <c r="H1188" s="15" t="s">
        <v>7605</v>
      </c>
      <c r="I1188" s="15" t="s">
        <v>4327</v>
      </c>
      <c r="J1188" s="15" t="s">
        <v>4359</v>
      </c>
      <c r="K1188" s="15"/>
      <c r="L1188" s="103" t="str">
        <f t="shared" si="1"/>
        <v>B-500TRO-BL44-500 ml Angular Blue bottle</v>
      </c>
      <c r="M1188" s="103">
        <f t="shared" si="2"/>
        <v>4752</v>
      </c>
      <c r="N1188" s="102" t="str">
        <f t="shared" si="3"/>
        <v>wk 45</v>
      </c>
    </row>
    <row r="1189" ht="12.75" customHeight="1">
      <c r="A1189" s="15" t="s">
        <v>4846</v>
      </c>
      <c r="B1189" s="15" t="s">
        <v>3123</v>
      </c>
      <c r="C1189" s="15" t="s">
        <v>4321</v>
      </c>
      <c r="D1189" s="15" t="s">
        <v>7606</v>
      </c>
      <c r="E1189" s="15" t="s">
        <v>7607</v>
      </c>
      <c r="F1189" s="15" t="s">
        <v>7587</v>
      </c>
      <c r="G1189" s="15" t="s">
        <v>7608</v>
      </c>
      <c r="H1189" s="15" t="s">
        <v>7609</v>
      </c>
      <c r="I1189" s="15" t="s">
        <v>4327</v>
      </c>
      <c r="J1189" s="15" t="s">
        <v>4359</v>
      </c>
      <c r="K1189" s="15"/>
      <c r="L1189" s="103" t="str">
        <f t="shared" si="1"/>
        <v>B-500TRO-BL44-500 ml Angular Blue bottle</v>
      </c>
      <c r="M1189" s="103">
        <f t="shared" si="2"/>
        <v>2328</v>
      </c>
      <c r="N1189" s="102" t="str">
        <f t="shared" si="3"/>
        <v>wk </v>
      </c>
    </row>
    <row r="1190" ht="12.75" customHeight="1">
      <c r="A1190" s="15" t="s">
        <v>7610</v>
      </c>
      <c r="B1190" s="15"/>
      <c r="C1190" s="15" t="s">
        <v>3146</v>
      </c>
      <c r="D1190" s="15" t="s">
        <v>3145</v>
      </c>
      <c r="E1190" s="15"/>
      <c r="F1190" s="15" t="s">
        <v>4308</v>
      </c>
      <c r="G1190" s="15" t="s">
        <v>4352</v>
      </c>
      <c r="H1190" s="15" t="s">
        <v>3149</v>
      </c>
      <c r="I1190" s="15" t="s">
        <v>3177</v>
      </c>
      <c r="J1190" s="15"/>
      <c r="K1190" s="15"/>
      <c r="L1190" s="103" t="str">
        <f t="shared" si="1"/>
        <v>B-500TRO-GN44-500 ml Angular Green Bottle</v>
      </c>
      <c r="M1190" s="103">
        <f t="shared" si="2"/>
        <v>0</v>
      </c>
      <c r="N1190" s="102" t="str">
        <f t="shared" si="3"/>
        <v>wk </v>
      </c>
    </row>
    <row r="1191" ht="12.75" customHeight="1">
      <c r="A1191" s="15" t="s">
        <v>4477</v>
      </c>
      <c r="B1191" s="15" t="s">
        <v>3123</v>
      </c>
      <c r="C1191" s="15" t="s">
        <v>4321</v>
      </c>
      <c r="D1191" s="15" t="s">
        <v>3630</v>
      </c>
      <c r="E1191" s="15" t="s">
        <v>7611</v>
      </c>
      <c r="F1191" s="15" t="s">
        <v>7587</v>
      </c>
      <c r="G1191" s="15" t="s">
        <v>7612</v>
      </c>
      <c r="H1191" s="15" t="s">
        <v>7613</v>
      </c>
      <c r="I1191" s="15" t="s">
        <v>4327</v>
      </c>
      <c r="J1191" s="15" t="s">
        <v>4359</v>
      </c>
      <c r="K1191" s="15"/>
      <c r="L1191" s="103" t="str">
        <f t="shared" si="1"/>
        <v>B-500TRO-GN44-500 ml Angular Green Bottle</v>
      </c>
      <c r="M1191" s="103">
        <f t="shared" si="2"/>
        <v>2160</v>
      </c>
      <c r="N1191" s="102" t="str">
        <f t="shared" si="3"/>
        <v>wk 40</v>
      </c>
    </row>
    <row r="1192" ht="12.75" customHeight="1">
      <c r="A1192" s="15" t="s">
        <v>7614</v>
      </c>
      <c r="B1192" s="15" t="s">
        <v>2942</v>
      </c>
      <c r="C1192" s="15" t="s">
        <v>3146</v>
      </c>
      <c r="D1192" s="15" t="s">
        <v>3145</v>
      </c>
      <c r="E1192" s="15"/>
      <c r="F1192" s="15" t="s">
        <v>4308</v>
      </c>
      <c r="G1192" s="15" t="s">
        <v>4352</v>
      </c>
      <c r="H1192" s="15" t="s">
        <v>3149</v>
      </c>
      <c r="I1192" s="15" t="s">
        <v>3156</v>
      </c>
      <c r="J1192" s="15"/>
      <c r="K1192" s="15"/>
      <c r="L1192" s="103" t="str">
        <f t="shared" si="1"/>
        <v>B-500TRO-PK44-500 ml Angular Pink Bottle</v>
      </c>
      <c r="M1192" s="103">
        <f t="shared" si="2"/>
        <v>0</v>
      </c>
      <c r="N1192" s="102" t="str">
        <f t="shared" si="3"/>
        <v>wk </v>
      </c>
    </row>
    <row r="1193" ht="12.75" customHeight="1">
      <c r="A1193" s="15" t="s">
        <v>4477</v>
      </c>
      <c r="B1193" s="15" t="s">
        <v>3123</v>
      </c>
      <c r="C1193" s="15" t="s">
        <v>4321</v>
      </c>
      <c r="D1193" s="15" t="s">
        <v>3460</v>
      </c>
      <c r="E1193" s="15" t="s">
        <v>7615</v>
      </c>
      <c r="F1193" s="15" t="s">
        <v>7587</v>
      </c>
      <c r="G1193" s="15" t="s">
        <v>7616</v>
      </c>
      <c r="H1193" s="15" t="s">
        <v>7617</v>
      </c>
      <c r="I1193" s="15" t="s">
        <v>4327</v>
      </c>
      <c r="J1193" s="15" t="s">
        <v>4359</v>
      </c>
      <c r="K1193" s="15"/>
      <c r="L1193" s="103" t="str">
        <f t="shared" si="1"/>
        <v>B-500TRO-PK44-500 ml Angular Pink Bottle</v>
      </c>
      <c r="M1193" s="103">
        <f t="shared" si="2"/>
        <v>3168</v>
      </c>
      <c r="N1193" s="102" t="str">
        <f t="shared" si="3"/>
        <v>wk 40</v>
      </c>
    </row>
    <row r="1194" ht="12.75" customHeight="1">
      <c r="A1194" s="15" t="s">
        <v>4487</v>
      </c>
      <c r="B1194" s="15" t="s">
        <v>3123</v>
      </c>
      <c r="C1194" s="15" t="s">
        <v>4321</v>
      </c>
      <c r="D1194" s="15" t="s">
        <v>3649</v>
      </c>
      <c r="E1194" s="15" t="s">
        <v>7618</v>
      </c>
      <c r="F1194" s="15" t="s">
        <v>7587</v>
      </c>
      <c r="G1194" s="15" t="s">
        <v>7619</v>
      </c>
      <c r="H1194" s="15" t="s">
        <v>7620</v>
      </c>
      <c r="I1194" s="15" t="s">
        <v>4327</v>
      </c>
      <c r="J1194" s="15" t="s">
        <v>4359</v>
      </c>
      <c r="K1194" s="15"/>
      <c r="L1194" s="103" t="str">
        <f t="shared" si="1"/>
        <v>B-500TRO-PK44-500 ml Angular Pink Bottle</v>
      </c>
      <c r="M1194" s="103">
        <f t="shared" si="2"/>
        <v>8064</v>
      </c>
      <c r="N1194" s="102" t="str">
        <f t="shared" si="3"/>
        <v>wk </v>
      </c>
    </row>
    <row r="1195" ht="12.75" customHeight="1">
      <c r="A1195" s="15" t="s">
        <v>4496</v>
      </c>
      <c r="B1195" s="15" t="s">
        <v>3123</v>
      </c>
      <c r="C1195" s="15" t="s">
        <v>4321</v>
      </c>
      <c r="D1195" s="15" t="s">
        <v>6806</v>
      </c>
      <c r="E1195" s="15" t="s">
        <v>7621</v>
      </c>
      <c r="F1195" s="15" t="s">
        <v>7587</v>
      </c>
      <c r="G1195" s="15" t="s">
        <v>7622</v>
      </c>
      <c r="H1195" s="15" t="s">
        <v>7623</v>
      </c>
      <c r="I1195" s="15" t="s">
        <v>4327</v>
      </c>
      <c r="J1195" s="15" t="s">
        <v>4359</v>
      </c>
      <c r="K1195" s="15"/>
      <c r="L1195" s="103" t="str">
        <f t="shared" si="1"/>
        <v>B-500TRO-PK44-500 ml Angular Pink Bottle</v>
      </c>
      <c r="M1195" s="103">
        <f t="shared" si="2"/>
        <v>1440</v>
      </c>
      <c r="N1195" s="102" t="str">
        <f t="shared" si="3"/>
        <v>wk </v>
      </c>
    </row>
    <row r="1196" ht="12.75" customHeight="1">
      <c r="A1196" s="15" t="s">
        <v>7624</v>
      </c>
      <c r="B1196" s="15" t="s">
        <v>2942</v>
      </c>
      <c r="C1196" s="15" t="s">
        <v>3146</v>
      </c>
      <c r="D1196" s="15" t="s">
        <v>3145</v>
      </c>
      <c r="E1196" s="15"/>
      <c r="F1196" s="15" t="s">
        <v>4308</v>
      </c>
      <c r="G1196" s="15" t="s">
        <v>4352</v>
      </c>
      <c r="H1196" s="15" t="s">
        <v>3149</v>
      </c>
      <c r="I1196" s="15" t="s">
        <v>3156</v>
      </c>
      <c r="J1196" s="15"/>
      <c r="K1196" s="15"/>
      <c r="L1196" s="103" t="str">
        <f t="shared" si="1"/>
        <v>B-500TRO-Y44-500 ml Angular Yellow bottle</v>
      </c>
      <c r="M1196" s="103">
        <f t="shared" si="2"/>
        <v>0</v>
      </c>
      <c r="N1196" s="102" t="str">
        <f t="shared" si="3"/>
        <v>wk </v>
      </c>
    </row>
    <row r="1197" ht="12.75" customHeight="1">
      <c r="A1197" s="15" t="s">
        <v>4412</v>
      </c>
      <c r="B1197" s="15" t="s">
        <v>3123</v>
      </c>
      <c r="C1197" s="15" t="s">
        <v>4321</v>
      </c>
      <c r="D1197" s="15" t="s">
        <v>7521</v>
      </c>
      <c r="E1197" s="15" t="s">
        <v>7625</v>
      </c>
      <c r="F1197" s="15" t="s">
        <v>7587</v>
      </c>
      <c r="G1197" s="15" t="s">
        <v>7626</v>
      </c>
      <c r="H1197" s="15" t="s">
        <v>7627</v>
      </c>
      <c r="I1197" s="15" t="s">
        <v>4327</v>
      </c>
      <c r="J1197" s="15" t="s">
        <v>4359</v>
      </c>
      <c r="K1197" s="15"/>
      <c r="L1197" s="103" t="str">
        <f t="shared" si="1"/>
        <v>B-500TRO-Y44-500 ml Angular Yellow bottle</v>
      </c>
      <c r="M1197" s="103">
        <f t="shared" si="2"/>
        <v>1584</v>
      </c>
      <c r="N1197" s="102" t="str">
        <f t="shared" si="3"/>
        <v>wk </v>
      </c>
    </row>
    <row r="1198" ht="12.75" customHeight="1">
      <c r="A1198" s="15" t="s">
        <v>4846</v>
      </c>
      <c r="B1198" s="15" t="s">
        <v>3123</v>
      </c>
      <c r="C1198" s="15" t="s">
        <v>4321</v>
      </c>
      <c r="D1198" s="15" t="s">
        <v>3689</v>
      </c>
      <c r="E1198" s="15" t="s">
        <v>7628</v>
      </c>
      <c r="F1198" s="15" t="s">
        <v>7587</v>
      </c>
      <c r="G1198" s="15" t="s">
        <v>7629</v>
      </c>
      <c r="H1198" s="15" t="s">
        <v>7630</v>
      </c>
      <c r="I1198" s="15" t="s">
        <v>4327</v>
      </c>
      <c r="J1198" s="15" t="s">
        <v>4359</v>
      </c>
      <c r="K1198" s="15"/>
      <c r="L1198" s="103" t="str">
        <f t="shared" si="1"/>
        <v>B-500TRO-Y44-500 ml Angular Yellow bottle</v>
      </c>
      <c r="M1198" s="103">
        <f t="shared" si="2"/>
        <v>5472</v>
      </c>
      <c r="N1198" s="102" t="str">
        <f t="shared" si="3"/>
        <v>wk </v>
      </c>
    </row>
    <row r="1199" ht="12.75" customHeight="1">
      <c r="A1199" s="15" t="s">
        <v>4851</v>
      </c>
      <c r="B1199" s="15" t="s">
        <v>3123</v>
      </c>
      <c r="C1199" s="15" t="s">
        <v>4321</v>
      </c>
      <c r="D1199" s="15" t="s">
        <v>3847</v>
      </c>
      <c r="E1199" s="15" t="s">
        <v>7631</v>
      </c>
      <c r="F1199" s="15" t="s">
        <v>7587</v>
      </c>
      <c r="G1199" s="15" t="s">
        <v>7632</v>
      </c>
      <c r="H1199" s="15" t="s">
        <v>7633</v>
      </c>
      <c r="I1199" s="15" t="s">
        <v>4327</v>
      </c>
      <c r="J1199" s="15" t="s">
        <v>4359</v>
      </c>
      <c r="K1199" s="15"/>
      <c r="L1199" s="103" t="str">
        <f t="shared" si="1"/>
        <v>B-500TRO-Y44-500 ml Angular Yellow bottle</v>
      </c>
      <c r="M1199" s="103">
        <f t="shared" si="2"/>
        <v>2016</v>
      </c>
      <c r="N1199" s="102" t="str">
        <f t="shared" si="3"/>
        <v>wk </v>
      </c>
    </row>
    <row r="1200" ht="12.75" customHeight="1">
      <c r="A1200" s="15" t="s">
        <v>4853</v>
      </c>
      <c r="B1200" s="15" t="s">
        <v>3123</v>
      </c>
      <c r="C1200" s="15" t="s">
        <v>4321</v>
      </c>
      <c r="D1200" s="15" t="s">
        <v>3470</v>
      </c>
      <c r="E1200" s="15" t="s">
        <v>7634</v>
      </c>
      <c r="F1200" s="15" t="s">
        <v>7587</v>
      </c>
      <c r="G1200" s="15" t="s">
        <v>7635</v>
      </c>
      <c r="H1200" s="15" t="s">
        <v>7636</v>
      </c>
      <c r="I1200" s="15" t="s">
        <v>4327</v>
      </c>
      <c r="J1200" s="15" t="s">
        <v>4359</v>
      </c>
      <c r="K1200" s="15"/>
      <c r="L1200" s="103" t="str">
        <f t="shared" si="1"/>
        <v>B-500TRO-Y44-500 ml Angular Yellow bottle</v>
      </c>
      <c r="M1200" s="103">
        <f t="shared" si="2"/>
        <v>2880</v>
      </c>
      <c r="N1200" s="102" t="str">
        <f t="shared" si="3"/>
        <v>wk </v>
      </c>
    </row>
    <row r="1201" ht="12.75" customHeight="1">
      <c r="A1201" s="15" t="s">
        <v>4857</v>
      </c>
      <c r="B1201" s="15" t="s">
        <v>3123</v>
      </c>
      <c r="C1201" s="15" t="s">
        <v>4321</v>
      </c>
      <c r="D1201" s="15" t="s">
        <v>4426</v>
      </c>
      <c r="E1201" s="15" t="s">
        <v>7637</v>
      </c>
      <c r="F1201" s="15" t="s">
        <v>7587</v>
      </c>
      <c r="G1201" s="15" t="s">
        <v>7638</v>
      </c>
      <c r="H1201" s="15" t="s">
        <v>7639</v>
      </c>
      <c r="I1201" s="15" t="s">
        <v>4327</v>
      </c>
      <c r="J1201" s="15" t="s">
        <v>4359</v>
      </c>
      <c r="K1201" s="15"/>
      <c r="L1201" s="103" t="str">
        <f t="shared" si="1"/>
        <v>B-500TRO-Y44-500 ml Angular Yellow bottle</v>
      </c>
      <c r="M1201" s="103">
        <f t="shared" si="2"/>
        <v>3600</v>
      </c>
      <c r="N1201" s="102" t="str">
        <f t="shared" si="3"/>
        <v>wk </v>
      </c>
    </row>
    <row r="1202" ht="12.75" customHeight="1">
      <c r="A1202" s="15" t="s">
        <v>4859</v>
      </c>
      <c r="B1202" s="15" t="s">
        <v>3123</v>
      </c>
      <c r="C1202" s="15" t="s">
        <v>4321</v>
      </c>
      <c r="D1202" s="15" t="s">
        <v>5078</v>
      </c>
      <c r="E1202" s="15" t="s">
        <v>7640</v>
      </c>
      <c r="F1202" s="15" t="s">
        <v>7587</v>
      </c>
      <c r="G1202" s="15" t="s">
        <v>7641</v>
      </c>
      <c r="H1202" s="15" t="s">
        <v>7642</v>
      </c>
      <c r="I1202" s="15" t="s">
        <v>4327</v>
      </c>
      <c r="J1202" s="15" t="s">
        <v>4359</v>
      </c>
      <c r="K1202" s="15"/>
      <c r="L1202" s="103" t="str">
        <f t="shared" si="1"/>
        <v>B-500TRO-Y44-500 ml Angular Yellow bottle</v>
      </c>
      <c r="M1202" s="103">
        <f t="shared" si="2"/>
        <v>1008</v>
      </c>
      <c r="N1202" s="102" t="str">
        <f t="shared" si="3"/>
        <v>wk </v>
      </c>
    </row>
    <row r="1203" ht="12.75" customHeight="1">
      <c r="A1203" s="15" t="s">
        <v>7643</v>
      </c>
      <c r="B1203" s="15" t="s">
        <v>2849</v>
      </c>
      <c r="C1203" s="15" t="s">
        <v>3146</v>
      </c>
      <c r="D1203" s="15" t="s">
        <v>3145</v>
      </c>
      <c r="E1203" s="15"/>
      <c r="F1203" s="15" t="s">
        <v>4308</v>
      </c>
      <c r="G1203" s="15" t="s">
        <v>4352</v>
      </c>
      <c r="H1203" s="15" t="s">
        <v>3149</v>
      </c>
      <c r="I1203" s="15" t="s">
        <v>3156</v>
      </c>
      <c r="J1203" s="15"/>
      <c r="K1203" s="15"/>
      <c r="L1203" s="103" t="str">
        <f t="shared" si="1"/>
        <v>B-500VIV-W43-500 ml Vivek Angular White Bottle</v>
      </c>
      <c r="M1203" s="103">
        <f t="shared" si="2"/>
        <v>0</v>
      </c>
      <c r="N1203" s="102" t="str">
        <f t="shared" si="3"/>
        <v>wk </v>
      </c>
    </row>
    <row r="1204" ht="12.75" customHeight="1">
      <c r="A1204" s="15" t="s">
        <v>4353</v>
      </c>
      <c r="B1204" s="15" t="s">
        <v>3123</v>
      </c>
      <c r="C1204" s="15" t="s">
        <v>4321</v>
      </c>
      <c r="D1204" s="15" t="s">
        <v>5345</v>
      </c>
      <c r="E1204" s="15" t="s">
        <v>7644</v>
      </c>
      <c r="F1204" s="15" t="s">
        <v>4356</v>
      </c>
      <c r="G1204" s="15" t="s">
        <v>7645</v>
      </c>
      <c r="H1204" s="15" t="s">
        <v>7646</v>
      </c>
      <c r="I1204" s="15" t="s">
        <v>4327</v>
      </c>
      <c r="J1204" s="15" t="s">
        <v>4359</v>
      </c>
      <c r="K1204" s="15"/>
      <c r="L1204" s="103" t="str">
        <f t="shared" si="1"/>
        <v>B-500VIV-W43-500 ml Vivek Angular White Bottle</v>
      </c>
      <c r="M1204" s="103">
        <f t="shared" si="2"/>
        <v>7056</v>
      </c>
      <c r="N1204" s="102" t="str">
        <f t="shared" si="3"/>
        <v>wk 9</v>
      </c>
    </row>
    <row r="1205" ht="12.75" customHeight="1">
      <c r="A1205" s="15" t="s">
        <v>4353</v>
      </c>
      <c r="B1205" s="15" t="s">
        <v>3123</v>
      </c>
      <c r="C1205" s="15" t="s">
        <v>4965</v>
      </c>
      <c r="D1205" s="15" t="s">
        <v>5099</v>
      </c>
      <c r="E1205" s="15" t="s">
        <v>7647</v>
      </c>
      <c r="F1205" s="15" t="s">
        <v>4356</v>
      </c>
      <c r="G1205" s="15" t="s">
        <v>7648</v>
      </c>
      <c r="H1205" s="15" t="s">
        <v>7649</v>
      </c>
      <c r="I1205" s="15" t="s">
        <v>4327</v>
      </c>
      <c r="J1205" s="15" t="s">
        <v>4359</v>
      </c>
      <c r="K1205" s="15"/>
      <c r="L1205" s="103" t="str">
        <f t="shared" si="1"/>
        <v>B-500VIV-W43-500 ml Vivek Angular White Bottle</v>
      </c>
      <c r="M1205" s="103">
        <f t="shared" si="2"/>
        <v>7056</v>
      </c>
      <c r="N1205" s="102" t="str">
        <f t="shared" si="3"/>
        <v>wk 9</v>
      </c>
    </row>
    <row r="1206" ht="12.75" customHeight="1">
      <c r="A1206" s="15" t="s">
        <v>4353</v>
      </c>
      <c r="B1206" s="15" t="s">
        <v>3123</v>
      </c>
      <c r="C1206" s="15" t="s">
        <v>4321</v>
      </c>
      <c r="D1206" s="15" t="s">
        <v>5345</v>
      </c>
      <c r="E1206" s="15" t="s">
        <v>7650</v>
      </c>
      <c r="F1206" s="15" t="s">
        <v>4356</v>
      </c>
      <c r="G1206" s="15" t="s">
        <v>7645</v>
      </c>
      <c r="H1206" s="15" t="s">
        <v>7646</v>
      </c>
      <c r="I1206" s="15" t="s">
        <v>4327</v>
      </c>
      <c r="J1206" s="15" t="s">
        <v>4359</v>
      </c>
      <c r="K1206" s="15"/>
      <c r="L1206" s="103" t="str">
        <f t="shared" si="1"/>
        <v>B-500VIV-W43-500 ml Vivek Angular White Bottle</v>
      </c>
      <c r="M1206" s="103">
        <f t="shared" si="2"/>
        <v>7056</v>
      </c>
      <c r="N1206" s="102" t="str">
        <f t="shared" si="3"/>
        <v>wk 9</v>
      </c>
    </row>
    <row r="1207" ht="12.75" customHeight="1">
      <c r="A1207" s="15" t="s">
        <v>5658</v>
      </c>
      <c r="B1207" s="15" t="s">
        <v>3123</v>
      </c>
      <c r="C1207" s="15" t="s">
        <v>4321</v>
      </c>
      <c r="D1207" s="15" t="s">
        <v>3539</v>
      </c>
      <c r="E1207" s="15" t="s">
        <v>7651</v>
      </c>
      <c r="F1207" s="15" t="s">
        <v>4356</v>
      </c>
      <c r="G1207" s="15" t="s">
        <v>7652</v>
      </c>
      <c r="H1207" s="15" t="s">
        <v>7653</v>
      </c>
      <c r="I1207" s="15" t="s">
        <v>4327</v>
      </c>
      <c r="J1207" s="15" t="s">
        <v>4359</v>
      </c>
      <c r="K1207" s="15"/>
      <c r="L1207" s="103" t="str">
        <f t="shared" si="1"/>
        <v>B-500VIV-W43-500 ml Vivek Angular White Bottle</v>
      </c>
      <c r="M1207" s="103">
        <f t="shared" si="2"/>
        <v>864</v>
      </c>
      <c r="N1207" s="102" t="str">
        <f t="shared" si="3"/>
        <v>wk 31</v>
      </c>
    </row>
    <row r="1208" ht="12.75" customHeight="1">
      <c r="A1208" s="15" t="s">
        <v>4368</v>
      </c>
      <c r="B1208" s="15" t="s">
        <v>3123</v>
      </c>
      <c r="C1208" s="15" t="s">
        <v>4321</v>
      </c>
      <c r="D1208" s="15" t="s">
        <v>7654</v>
      </c>
      <c r="E1208" s="15" t="s">
        <v>7655</v>
      </c>
      <c r="F1208" s="15" t="s">
        <v>4356</v>
      </c>
      <c r="G1208" s="15" t="s">
        <v>7656</v>
      </c>
      <c r="H1208" s="15" t="s">
        <v>7657</v>
      </c>
      <c r="I1208" s="15" t="s">
        <v>4327</v>
      </c>
      <c r="J1208" s="15" t="s">
        <v>4359</v>
      </c>
      <c r="K1208" s="15"/>
      <c r="L1208" s="103" t="str">
        <f t="shared" si="1"/>
        <v>B-500VIV-W43-500 ml Vivek Angular White Bottle</v>
      </c>
      <c r="M1208" s="103">
        <f t="shared" si="2"/>
        <v>1216</v>
      </c>
      <c r="N1208" s="102" t="str">
        <f t="shared" si="3"/>
        <v>wk 49</v>
      </c>
    </row>
    <row r="1209" ht="12.75" customHeight="1">
      <c r="A1209" s="15" t="s">
        <v>4368</v>
      </c>
      <c r="B1209" s="15" t="s">
        <v>3123</v>
      </c>
      <c r="C1209" s="15" t="s">
        <v>4321</v>
      </c>
      <c r="D1209" s="15" t="s">
        <v>7658</v>
      </c>
      <c r="E1209" s="15" t="s">
        <v>7659</v>
      </c>
      <c r="F1209" s="15" t="s">
        <v>4356</v>
      </c>
      <c r="G1209" s="15" t="s">
        <v>7660</v>
      </c>
      <c r="H1209" s="15" t="s">
        <v>7661</v>
      </c>
      <c r="I1209" s="15" t="s">
        <v>4327</v>
      </c>
      <c r="J1209" s="15" t="s">
        <v>4359</v>
      </c>
      <c r="K1209" s="15"/>
      <c r="L1209" s="103" t="str">
        <f t="shared" si="1"/>
        <v>B-500VIV-W43-500 ml Vivek Angular White Bottle</v>
      </c>
      <c r="M1209" s="103">
        <f t="shared" si="2"/>
        <v>224</v>
      </c>
      <c r="N1209" s="102" t="str">
        <f t="shared" si="3"/>
        <v>wk 49</v>
      </c>
    </row>
    <row r="1210" ht="12.75" customHeight="1">
      <c r="A1210" s="15" t="s">
        <v>7662</v>
      </c>
      <c r="B1210" s="15" t="s">
        <v>2849</v>
      </c>
      <c r="C1210" s="15" t="s">
        <v>3146</v>
      </c>
      <c r="D1210" s="15" t="s">
        <v>3145</v>
      </c>
      <c r="E1210" s="15"/>
      <c r="F1210" s="15" t="s">
        <v>4308</v>
      </c>
      <c r="G1210" s="15" t="s">
        <v>4352</v>
      </c>
      <c r="H1210" s="15" t="s">
        <v>3149</v>
      </c>
      <c r="I1210" s="15" t="s">
        <v>3177</v>
      </c>
      <c r="J1210" s="15"/>
      <c r="K1210" s="15"/>
      <c r="L1210" s="103" t="str">
        <f t="shared" si="1"/>
        <v>B-50BBYJR-W13-50 gm White Junior Powder Bottle</v>
      </c>
      <c r="M1210" s="103">
        <f t="shared" si="2"/>
        <v>0</v>
      </c>
      <c r="N1210" s="102" t="str">
        <f t="shared" si="3"/>
        <v>wk </v>
      </c>
    </row>
    <row r="1211" ht="12.75" customHeight="1">
      <c r="A1211" s="15" t="s">
        <v>4368</v>
      </c>
      <c r="B1211" s="15" t="s">
        <v>3128</v>
      </c>
      <c r="C1211" s="15" t="s">
        <v>4321</v>
      </c>
      <c r="D1211" s="15" t="s">
        <v>7663</v>
      </c>
      <c r="E1211" s="15" t="s">
        <v>7664</v>
      </c>
      <c r="F1211" s="15" t="s">
        <v>5042</v>
      </c>
      <c r="G1211" s="15" t="s">
        <v>7665</v>
      </c>
      <c r="H1211" s="15" t="s">
        <v>7666</v>
      </c>
      <c r="I1211" s="15" t="s">
        <v>5045</v>
      </c>
      <c r="J1211" s="15" t="s">
        <v>4359</v>
      </c>
      <c r="K1211" s="15"/>
      <c r="L1211" s="103" t="str">
        <f t="shared" si="1"/>
        <v>B-50BBYJR-W13-50 gm White Junior Powder Bottle</v>
      </c>
      <c r="M1211" s="103">
        <f t="shared" si="2"/>
        <v>28000</v>
      </c>
      <c r="N1211" s="102" t="str">
        <f t="shared" si="3"/>
        <v>wk 49</v>
      </c>
    </row>
    <row r="1212" ht="12.75" customHeight="1">
      <c r="A1212" s="15" t="s">
        <v>4708</v>
      </c>
      <c r="B1212" s="15" t="s">
        <v>3128</v>
      </c>
      <c r="C1212" s="15" t="s">
        <v>4321</v>
      </c>
      <c r="D1212" s="15" t="s">
        <v>7667</v>
      </c>
      <c r="E1212" s="15" t="s">
        <v>7668</v>
      </c>
      <c r="F1212" s="15" t="s">
        <v>5042</v>
      </c>
      <c r="G1212" s="15" t="s">
        <v>7669</v>
      </c>
      <c r="H1212" s="15" t="s">
        <v>7670</v>
      </c>
      <c r="I1212" s="15" t="s">
        <v>5045</v>
      </c>
      <c r="J1212" s="15" t="s">
        <v>4359</v>
      </c>
      <c r="K1212" s="15"/>
      <c r="L1212" s="103" t="str">
        <f t="shared" si="1"/>
        <v>B-50BBYJR-W13-50 gm White Junior Powder Bottle</v>
      </c>
      <c r="M1212" s="103">
        <f t="shared" si="2"/>
        <v>25600</v>
      </c>
      <c r="N1212" s="102" t="str">
        <f t="shared" si="3"/>
        <v>wk 27</v>
      </c>
    </row>
    <row r="1213" ht="12.75" customHeight="1">
      <c r="A1213" s="15" t="s">
        <v>4846</v>
      </c>
      <c r="B1213" s="15" t="s">
        <v>3128</v>
      </c>
      <c r="C1213" s="15" t="s">
        <v>4321</v>
      </c>
      <c r="D1213" s="15" t="s">
        <v>3641</v>
      </c>
      <c r="E1213" s="15" t="s">
        <v>7671</v>
      </c>
      <c r="F1213" s="15" t="s">
        <v>5042</v>
      </c>
      <c r="G1213" s="15" t="s">
        <v>7672</v>
      </c>
      <c r="H1213" s="15" t="s">
        <v>7673</v>
      </c>
      <c r="I1213" s="15" t="s">
        <v>5045</v>
      </c>
      <c r="J1213" s="15" t="s">
        <v>4359</v>
      </c>
      <c r="K1213" s="15"/>
      <c r="L1213" s="103" t="str">
        <f t="shared" si="1"/>
        <v>B-50BBYJR-W13-50 gm White Junior Powder Bottle</v>
      </c>
      <c r="M1213" s="103">
        <f t="shared" si="2"/>
        <v>5000</v>
      </c>
      <c r="N1213" s="102" t="str">
        <f t="shared" si="3"/>
        <v>wk </v>
      </c>
    </row>
    <row r="1214" ht="12.75" customHeight="1">
      <c r="A1214" s="15" t="s">
        <v>4878</v>
      </c>
      <c r="B1214" s="15" t="s">
        <v>3128</v>
      </c>
      <c r="C1214" s="15" t="s">
        <v>4321</v>
      </c>
      <c r="D1214" s="15" t="s">
        <v>6739</v>
      </c>
      <c r="E1214" s="15" t="s">
        <v>7674</v>
      </c>
      <c r="F1214" s="15" t="s">
        <v>5042</v>
      </c>
      <c r="G1214" s="15" t="s">
        <v>7675</v>
      </c>
      <c r="H1214" s="15" t="s">
        <v>7676</v>
      </c>
      <c r="I1214" s="15" t="s">
        <v>5045</v>
      </c>
      <c r="J1214" s="15" t="s">
        <v>4359</v>
      </c>
      <c r="K1214" s="15"/>
      <c r="L1214" s="103" t="str">
        <f t="shared" si="1"/>
        <v>B-50BBYJR-W13-50 gm White Junior Powder Bottle</v>
      </c>
      <c r="M1214" s="103">
        <f t="shared" si="2"/>
        <v>31000</v>
      </c>
      <c r="N1214" s="102" t="str">
        <f t="shared" si="3"/>
        <v>wk </v>
      </c>
    </row>
    <row r="1215" ht="12.75" customHeight="1">
      <c r="A1215" s="15" t="s">
        <v>7677</v>
      </c>
      <c r="B1215" s="15" t="s">
        <v>2934</v>
      </c>
      <c r="C1215" s="15" t="s">
        <v>3146</v>
      </c>
      <c r="D1215" s="15" t="s">
        <v>3145</v>
      </c>
      <c r="E1215" s="15"/>
      <c r="F1215" s="15" t="s">
        <v>4308</v>
      </c>
      <c r="G1215" s="15" t="s">
        <v>7678</v>
      </c>
      <c r="H1215" s="15" t="s">
        <v>3149</v>
      </c>
      <c r="I1215" s="15" t="s">
        <v>3177</v>
      </c>
      <c r="J1215" s="15"/>
      <c r="K1215" s="15"/>
      <c r="L1215" s="103" t="str">
        <f t="shared" si="1"/>
        <v>B-50VC-N14-50 ml Bottle Only</v>
      </c>
      <c r="M1215" s="103">
        <f t="shared" si="2"/>
        <v>0</v>
      </c>
      <c r="N1215" s="102" t="str">
        <f t="shared" si="3"/>
        <v>wk </v>
      </c>
    </row>
    <row r="1216" ht="12.75" customHeight="1">
      <c r="A1216" s="15" t="s">
        <v>4652</v>
      </c>
      <c r="B1216" s="15" t="s">
        <v>3123</v>
      </c>
      <c r="C1216" s="15" t="s">
        <v>4321</v>
      </c>
      <c r="D1216" s="15" t="s">
        <v>4069</v>
      </c>
      <c r="E1216" s="15" t="s">
        <v>7679</v>
      </c>
      <c r="F1216" s="15" t="s">
        <v>5179</v>
      </c>
      <c r="G1216" s="15" t="s">
        <v>7680</v>
      </c>
      <c r="H1216" s="15" t="s">
        <v>7681</v>
      </c>
      <c r="I1216" s="15" t="s">
        <v>4327</v>
      </c>
      <c r="J1216" s="15" t="s">
        <v>4359</v>
      </c>
      <c r="K1216" s="15"/>
      <c r="L1216" s="103" t="str">
        <f t="shared" si="1"/>
        <v>B-50VC-N14-50 ml Bottle Only</v>
      </c>
      <c r="M1216" s="103">
        <f t="shared" si="2"/>
        <v>15000</v>
      </c>
      <c r="N1216" s="102" t="str">
        <f t="shared" si="3"/>
        <v>wk </v>
      </c>
    </row>
    <row r="1217" ht="12.75" customHeight="1">
      <c r="A1217" s="15" t="s">
        <v>7682</v>
      </c>
      <c r="B1217" s="15" t="s">
        <v>2942</v>
      </c>
      <c r="C1217" s="15" t="s">
        <v>3146</v>
      </c>
      <c r="D1217" s="15" t="s">
        <v>3145</v>
      </c>
      <c r="E1217" s="15"/>
      <c r="F1217" s="15" t="s">
        <v>4308</v>
      </c>
      <c r="G1217" s="15" t="s">
        <v>4352</v>
      </c>
      <c r="H1217" s="15" t="s">
        <v>3149</v>
      </c>
      <c r="I1217" s="15" t="s">
        <v>3177</v>
      </c>
      <c r="J1217" s="15"/>
      <c r="K1217" s="15"/>
      <c r="L1217" s="103" t="str">
        <f t="shared" si="1"/>
        <v>B-60FLME-CL8-60 gm Flame Tree Clear jar</v>
      </c>
      <c r="M1217" s="103">
        <f t="shared" si="2"/>
        <v>0</v>
      </c>
      <c r="N1217" s="102" t="str">
        <f t="shared" si="3"/>
        <v>wk </v>
      </c>
    </row>
    <row r="1218" ht="12.75" customHeight="1">
      <c r="A1218" s="15" t="s">
        <v>4560</v>
      </c>
      <c r="B1218" s="15" t="s">
        <v>3123</v>
      </c>
      <c r="C1218" s="15" t="s">
        <v>4321</v>
      </c>
      <c r="D1218" s="15" t="s">
        <v>4069</v>
      </c>
      <c r="E1218" s="15" t="s">
        <v>7683</v>
      </c>
      <c r="F1218" s="15" t="s">
        <v>5250</v>
      </c>
      <c r="G1218" s="15" t="s">
        <v>7684</v>
      </c>
      <c r="H1218" s="15" t="s">
        <v>7685</v>
      </c>
      <c r="I1218" s="15" t="s">
        <v>4327</v>
      </c>
      <c r="J1218" s="15" t="s">
        <v>4367</v>
      </c>
      <c r="K1218" s="15"/>
      <c r="L1218" s="103" t="str">
        <f t="shared" si="1"/>
        <v>B-60FLME-CL8-60 gm Flame Tree Clear jar</v>
      </c>
      <c r="M1218" s="103">
        <f t="shared" si="2"/>
        <v>15000</v>
      </c>
      <c r="N1218" s="102" t="str">
        <f t="shared" si="3"/>
        <v>wk 45</v>
      </c>
    </row>
    <row r="1219" ht="12.75" customHeight="1">
      <c r="A1219" s="15" t="s">
        <v>4560</v>
      </c>
      <c r="B1219" s="15" t="s">
        <v>3123</v>
      </c>
      <c r="C1219" s="15" t="s">
        <v>4321</v>
      </c>
      <c r="D1219" s="15" t="s">
        <v>7686</v>
      </c>
      <c r="E1219" s="15" t="s">
        <v>7687</v>
      </c>
      <c r="F1219" s="15" t="s">
        <v>5250</v>
      </c>
      <c r="G1219" s="15" t="s">
        <v>7688</v>
      </c>
      <c r="H1219" s="15" t="s">
        <v>7689</v>
      </c>
      <c r="I1219" s="15" t="s">
        <v>4327</v>
      </c>
      <c r="J1219" s="15" t="s">
        <v>4359</v>
      </c>
      <c r="K1219" s="15"/>
      <c r="L1219" s="103" t="str">
        <f t="shared" si="1"/>
        <v>B-60FLME-CL8-60 gm Flame Tree Clear jar</v>
      </c>
      <c r="M1219" s="103">
        <f t="shared" si="2"/>
        <v>13200</v>
      </c>
      <c r="N1219" s="102" t="str">
        <f t="shared" si="3"/>
        <v>wk 45</v>
      </c>
    </row>
    <row r="1220" ht="12.75" customHeight="1">
      <c r="A1220" s="15" t="s">
        <v>4567</v>
      </c>
      <c r="B1220" s="15" t="s">
        <v>3123</v>
      </c>
      <c r="C1220" s="15" t="s">
        <v>4321</v>
      </c>
      <c r="D1220" s="15" t="s">
        <v>3958</v>
      </c>
      <c r="E1220" s="15" t="s">
        <v>7690</v>
      </c>
      <c r="F1220" s="15" t="s">
        <v>5250</v>
      </c>
      <c r="G1220" s="15" t="s">
        <v>7691</v>
      </c>
      <c r="H1220" s="15" t="s">
        <v>7692</v>
      </c>
      <c r="I1220" s="15" t="s">
        <v>4327</v>
      </c>
      <c r="J1220" s="15" t="s">
        <v>4359</v>
      </c>
      <c r="K1220" s="15"/>
      <c r="L1220" s="103" t="str">
        <f t="shared" si="1"/>
        <v>B-60FLME-CL8-60 gm Flame Tree Clear jar</v>
      </c>
      <c r="M1220" s="103">
        <f t="shared" si="2"/>
        <v>2400</v>
      </c>
      <c r="N1220" s="102" t="str">
        <f t="shared" si="3"/>
        <v>wk </v>
      </c>
    </row>
    <row r="1221" ht="12.75" customHeight="1">
      <c r="A1221" s="15" t="s">
        <v>4581</v>
      </c>
      <c r="B1221" s="15" t="s">
        <v>3123</v>
      </c>
      <c r="C1221" s="15" t="s">
        <v>4321</v>
      </c>
      <c r="D1221" s="15" t="s">
        <v>3694</v>
      </c>
      <c r="E1221" s="15" t="s">
        <v>7693</v>
      </c>
      <c r="F1221" s="15" t="s">
        <v>5250</v>
      </c>
      <c r="G1221" s="15" t="s">
        <v>7694</v>
      </c>
      <c r="H1221" s="15" t="s">
        <v>7695</v>
      </c>
      <c r="I1221" s="15" t="s">
        <v>4327</v>
      </c>
      <c r="J1221" s="15" t="s">
        <v>4359</v>
      </c>
      <c r="K1221" s="15"/>
      <c r="L1221" s="103" t="str">
        <f t="shared" si="1"/>
        <v>B-60FLME-CL8-60 gm Flame Tree Clear jar</v>
      </c>
      <c r="M1221" s="103">
        <f t="shared" si="2"/>
        <v>1800</v>
      </c>
      <c r="N1221" s="102" t="str">
        <f t="shared" si="3"/>
        <v>wk </v>
      </c>
    </row>
    <row r="1222" ht="12.75" customHeight="1">
      <c r="A1222" s="15" t="s">
        <v>4584</v>
      </c>
      <c r="B1222" s="15" t="s">
        <v>3123</v>
      </c>
      <c r="C1222" s="15" t="s">
        <v>4321</v>
      </c>
      <c r="D1222" s="15" t="s">
        <v>3958</v>
      </c>
      <c r="E1222" s="15" t="s">
        <v>7696</v>
      </c>
      <c r="F1222" s="15" t="s">
        <v>5250</v>
      </c>
      <c r="G1222" s="15" t="s">
        <v>7691</v>
      </c>
      <c r="H1222" s="15" t="s">
        <v>7692</v>
      </c>
      <c r="I1222" s="15" t="s">
        <v>4327</v>
      </c>
      <c r="J1222" s="15" t="s">
        <v>4359</v>
      </c>
      <c r="K1222" s="15"/>
      <c r="L1222" s="103" t="str">
        <f t="shared" si="1"/>
        <v>B-60FLME-CL8-60 gm Flame Tree Clear jar</v>
      </c>
      <c r="M1222" s="103">
        <f t="shared" si="2"/>
        <v>2400</v>
      </c>
      <c r="N1222" s="102" t="str">
        <f t="shared" si="3"/>
        <v>wk </v>
      </c>
    </row>
    <row r="1223" ht="12.75" customHeight="1">
      <c r="A1223" s="15" t="s">
        <v>4584</v>
      </c>
      <c r="B1223" s="15" t="s">
        <v>3123</v>
      </c>
      <c r="C1223" s="15" t="s">
        <v>4321</v>
      </c>
      <c r="D1223" s="15" t="s">
        <v>3600</v>
      </c>
      <c r="E1223" s="15" t="s">
        <v>7697</v>
      </c>
      <c r="F1223" s="15" t="s">
        <v>5250</v>
      </c>
      <c r="G1223" s="15" t="s">
        <v>7698</v>
      </c>
      <c r="H1223" s="15" t="s">
        <v>7699</v>
      </c>
      <c r="I1223" s="15" t="s">
        <v>4327</v>
      </c>
      <c r="J1223" s="15" t="s">
        <v>4359</v>
      </c>
      <c r="K1223" s="15"/>
      <c r="L1223" s="103" t="str">
        <f t="shared" si="1"/>
        <v>B-60FLME-CL8-60 gm Flame Tree Clear jar</v>
      </c>
      <c r="M1223" s="103">
        <f t="shared" si="2"/>
        <v>4200</v>
      </c>
      <c r="N1223" s="102" t="str">
        <f t="shared" si="3"/>
        <v>wk </v>
      </c>
    </row>
    <row r="1224" ht="12.75" customHeight="1">
      <c r="A1224" s="15" t="s">
        <v>4592</v>
      </c>
      <c r="B1224" s="15" t="s">
        <v>3123</v>
      </c>
      <c r="C1224" s="15" t="s">
        <v>4321</v>
      </c>
      <c r="D1224" s="15" t="s">
        <v>3228</v>
      </c>
      <c r="E1224" s="15" t="s">
        <v>7700</v>
      </c>
      <c r="F1224" s="15" t="s">
        <v>5250</v>
      </c>
      <c r="G1224" s="15" t="s">
        <v>7701</v>
      </c>
      <c r="H1224" s="15" t="s">
        <v>7702</v>
      </c>
      <c r="I1224" s="15" t="s">
        <v>4327</v>
      </c>
      <c r="J1224" s="15" t="s">
        <v>4359</v>
      </c>
      <c r="K1224" s="15"/>
      <c r="L1224" s="103" t="str">
        <f t="shared" si="1"/>
        <v>B-60FLME-CL8-60 gm Flame Tree Clear jar</v>
      </c>
      <c r="M1224" s="103">
        <f t="shared" si="2"/>
        <v>600</v>
      </c>
      <c r="N1224" s="102" t="str">
        <f t="shared" si="3"/>
        <v>wk </v>
      </c>
    </row>
    <row r="1225" ht="12.75" customHeight="1">
      <c r="A1225" s="15" t="s">
        <v>4734</v>
      </c>
      <c r="B1225" s="15" t="s">
        <v>3123</v>
      </c>
      <c r="C1225" s="15" t="s">
        <v>4321</v>
      </c>
      <c r="D1225" s="15" t="s">
        <v>4561</v>
      </c>
      <c r="E1225" s="15" t="s">
        <v>7703</v>
      </c>
      <c r="F1225" s="15" t="s">
        <v>5250</v>
      </c>
      <c r="G1225" s="15" t="s">
        <v>7704</v>
      </c>
      <c r="H1225" s="15" t="s">
        <v>7705</v>
      </c>
      <c r="I1225" s="15" t="s">
        <v>4327</v>
      </c>
      <c r="J1225" s="15" t="s">
        <v>4359</v>
      </c>
      <c r="K1225" s="15"/>
      <c r="L1225" s="103" t="str">
        <f t="shared" si="1"/>
        <v>B-60FLME-CL8-60 gm Flame Tree Clear jar</v>
      </c>
      <c r="M1225" s="103">
        <f t="shared" si="2"/>
        <v>14400</v>
      </c>
      <c r="N1225" s="102" t="str">
        <f t="shared" si="3"/>
        <v>wk </v>
      </c>
    </row>
    <row r="1226" ht="12.75" customHeight="1">
      <c r="A1226" s="15" t="s">
        <v>5269</v>
      </c>
      <c r="B1226" s="15" t="s">
        <v>3123</v>
      </c>
      <c r="C1226" s="15" t="s">
        <v>4321</v>
      </c>
      <c r="D1226" s="15" t="s">
        <v>3150</v>
      </c>
      <c r="E1226" s="15" t="s">
        <v>7706</v>
      </c>
      <c r="F1226" s="15" t="s">
        <v>5250</v>
      </c>
      <c r="G1226" s="15" t="s">
        <v>7707</v>
      </c>
      <c r="H1226" s="15" t="s">
        <v>7708</v>
      </c>
      <c r="I1226" s="15" t="s">
        <v>4327</v>
      </c>
      <c r="J1226" s="15" t="s">
        <v>4359</v>
      </c>
      <c r="K1226" s="15"/>
      <c r="L1226" s="103" t="str">
        <f t="shared" si="1"/>
        <v>B-60FLME-CL8-60 gm Flame Tree Clear jar</v>
      </c>
      <c r="M1226" s="103">
        <f t="shared" si="2"/>
        <v>6000</v>
      </c>
      <c r="N1226" s="102" t="str">
        <f t="shared" si="3"/>
        <v>wk </v>
      </c>
    </row>
    <row r="1227" ht="12.75" customHeight="1">
      <c r="A1227" s="15" t="s">
        <v>7709</v>
      </c>
      <c r="B1227" s="15" t="s">
        <v>2849</v>
      </c>
      <c r="C1227" s="15" t="s">
        <v>3146</v>
      </c>
      <c r="D1227" s="15" t="s">
        <v>3145</v>
      </c>
      <c r="E1227" s="15"/>
      <c r="F1227" s="15" t="s">
        <v>4308</v>
      </c>
      <c r="G1227" s="15" t="s">
        <v>4352</v>
      </c>
      <c r="H1227" s="15" t="s">
        <v>3149</v>
      </c>
      <c r="I1227" s="15" t="s">
        <v>3156</v>
      </c>
      <c r="J1227" s="15"/>
      <c r="K1227" s="15"/>
      <c r="L1227" s="103" t="str">
        <f t="shared" si="1"/>
        <v>B-60JOH-W12-60 gm White Johnson Jar</v>
      </c>
      <c r="M1227" s="103">
        <f t="shared" si="2"/>
        <v>0</v>
      </c>
      <c r="N1227" s="102" t="str">
        <f t="shared" si="3"/>
        <v>wk </v>
      </c>
    </row>
    <row r="1228" ht="12.75" customHeight="1">
      <c r="A1228" s="15" t="s">
        <v>4423</v>
      </c>
      <c r="B1228" s="15" t="s">
        <v>3123</v>
      </c>
      <c r="C1228" s="15" t="s">
        <v>4321</v>
      </c>
      <c r="D1228" s="15" t="s">
        <v>3446</v>
      </c>
      <c r="E1228" s="15" t="s">
        <v>7710</v>
      </c>
      <c r="F1228" s="15" t="s">
        <v>4937</v>
      </c>
      <c r="G1228" s="15" t="s">
        <v>7711</v>
      </c>
      <c r="H1228" s="15" t="s">
        <v>7712</v>
      </c>
      <c r="I1228" s="15" t="s">
        <v>4327</v>
      </c>
      <c r="J1228" s="15" t="s">
        <v>4359</v>
      </c>
      <c r="K1228" s="15"/>
      <c r="L1228" s="103" t="str">
        <f t="shared" si="1"/>
        <v>B-60JOH-W12-60 gm White Johnson Jar</v>
      </c>
      <c r="M1228" s="103">
        <f t="shared" si="2"/>
        <v>12000</v>
      </c>
      <c r="N1228" s="102" t="str">
        <f t="shared" si="3"/>
        <v>wk 40</v>
      </c>
    </row>
    <row r="1229" ht="12.75" customHeight="1">
      <c r="A1229" s="15" t="s">
        <v>5067</v>
      </c>
      <c r="B1229" s="15" t="s">
        <v>3123</v>
      </c>
      <c r="C1229" s="15" t="s">
        <v>4321</v>
      </c>
      <c r="D1229" s="15" t="s">
        <v>5480</v>
      </c>
      <c r="E1229" s="15" t="s">
        <v>7713</v>
      </c>
      <c r="F1229" s="15" t="s">
        <v>4937</v>
      </c>
      <c r="G1229" s="15" t="s">
        <v>7714</v>
      </c>
      <c r="H1229" s="15" t="s">
        <v>7715</v>
      </c>
      <c r="I1229" s="15" t="s">
        <v>4327</v>
      </c>
      <c r="J1229" s="15" t="s">
        <v>4359</v>
      </c>
      <c r="K1229" s="15"/>
      <c r="L1229" s="103" t="str">
        <f t="shared" si="1"/>
        <v>B-60JOH-W12-60 gm White Johnson Jar</v>
      </c>
      <c r="M1229" s="103">
        <f t="shared" si="2"/>
        <v>8800</v>
      </c>
      <c r="N1229" s="102" t="str">
        <f t="shared" si="3"/>
        <v>wk 44</v>
      </c>
    </row>
    <row r="1230" ht="12.75" customHeight="1">
      <c r="A1230" s="15" t="s">
        <v>5072</v>
      </c>
      <c r="B1230" s="15" t="s">
        <v>3123</v>
      </c>
      <c r="C1230" s="15" t="s">
        <v>4321</v>
      </c>
      <c r="D1230" s="15" t="s">
        <v>5421</v>
      </c>
      <c r="E1230" s="15" t="s">
        <v>7716</v>
      </c>
      <c r="F1230" s="15" t="s">
        <v>4937</v>
      </c>
      <c r="G1230" s="15" t="s">
        <v>7717</v>
      </c>
      <c r="H1230" s="15" t="s">
        <v>7718</v>
      </c>
      <c r="I1230" s="15" t="s">
        <v>4327</v>
      </c>
      <c r="J1230" s="15" t="s">
        <v>4359</v>
      </c>
      <c r="K1230" s="15"/>
      <c r="L1230" s="103" t="str">
        <f t="shared" si="1"/>
        <v>B-60JOH-W12-60 gm White Johnson Jar</v>
      </c>
      <c r="M1230" s="103">
        <f t="shared" si="2"/>
        <v>3200</v>
      </c>
      <c r="N1230" s="102" t="str">
        <f t="shared" si="3"/>
        <v>wk 49</v>
      </c>
    </row>
    <row r="1231" ht="12.75" customHeight="1">
      <c r="A1231" s="15" t="s">
        <v>4329</v>
      </c>
      <c r="B1231" s="15" t="s">
        <v>3123</v>
      </c>
      <c r="C1231" s="15" t="s">
        <v>4321</v>
      </c>
      <c r="D1231" s="15" t="s">
        <v>3325</v>
      </c>
      <c r="E1231" s="15" t="s">
        <v>7719</v>
      </c>
      <c r="F1231" s="15" t="s">
        <v>4937</v>
      </c>
      <c r="G1231" s="15" t="s">
        <v>7720</v>
      </c>
      <c r="H1231" s="15" t="s">
        <v>7721</v>
      </c>
      <c r="I1231" s="15" t="s">
        <v>4327</v>
      </c>
      <c r="J1231" s="15" t="s">
        <v>4359</v>
      </c>
      <c r="K1231" s="15"/>
      <c r="L1231" s="103" t="str">
        <f t="shared" si="1"/>
        <v>B-60JOH-W12-60 gm White Johnson Jar</v>
      </c>
      <c r="M1231" s="103">
        <f t="shared" si="2"/>
        <v>8000</v>
      </c>
      <c r="N1231" s="102" t="str">
        <f t="shared" si="3"/>
        <v>wk </v>
      </c>
    </row>
    <row r="1232" ht="12.75" customHeight="1">
      <c r="A1232" s="15" t="s">
        <v>4435</v>
      </c>
      <c r="B1232" s="15" t="s">
        <v>3123</v>
      </c>
      <c r="C1232" s="15" t="s">
        <v>4321</v>
      </c>
      <c r="D1232" s="15" t="s">
        <v>3671</v>
      </c>
      <c r="E1232" s="15" t="s">
        <v>7722</v>
      </c>
      <c r="F1232" s="15" t="s">
        <v>4937</v>
      </c>
      <c r="G1232" s="15" t="s">
        <v>7723</v>
      </c>
      <c r="H1232" s="15" t="s">
        <v>7724</v>
      </c>
      <c r="I1232" s="15" t="s">
        <v>4327</v>
      </c>
      <c r="J1232" s="15" t="s">
        <v>4359</v>
      </c>
      <c r="K1232" s="15"/>
      <c r="L1232" s="103" t="str">
        <f t="shared" si="1"/>
        <v>B-60JOH-W12-60 gm White Johnson Jar</v>
      </c>
      <c r="M1232" s="103">
        <f t="shared" si="2"/>
        <v>7200</v>
      </c>
      <c r="N1232" s="102" t="str">
        <f t="shared" si="3"/>
        <v>wk </v>
      </c>
    </row>
    <row r="1233" ht="12.75" customHeight="1">
      <c r="A1233" s="15" t="s">
        <v>4441</v>
      </c>
      <c r="B1233" s="15" t="s">
        <v>3123</v>
      </c>
      <c r="C1233" s="15" t="s">
        <v>4321</v>
      </c>
      <c r="D1233" s="15" t="s">
        <v>6097</v>
      </c>
      <c r="E1233" s="15" t="s">
        <v>7725</v>
      </c>
      <c r="F1233" s="15" t="s">
        <v>4937</v>
      </c>
      <c r="G1233" s="15" t="s">
        <v>7726</v>
      </c>
      <c r="H1233" s="15" t="s">
        <v>7727</v>
      </c>
      <c r="I1233" s="15" t="s">
        <v>4327</v>
      </c>
      <c r="J1233" s="15" t="s">
        <v>4359</v>
      </c>
      <c r="K1233" s="15"/>
      <c r="L1233" s="103" t="str">
        <f t="shared" si="1"/>
        <v>B-60JOH-W12-60 gm White Johnson Jar</v>
      </c>
      <c r="M1233" s="103">
        <f t="shared" si="2"/>
        <v>800</v>
      </c>
      <c r="N1233" s="102" t="str">
        <f t="shared" si="3"/>
        <v>wk </v>
      </c>
    </row>
    <row r="1234" ht="12.75" customHeight="1">
      <c r="A1234" s="15" t="s">
        <v>4496</v>
      </c>
      <c r="B1234" s="15" t="s">
        <v>3123</v>
      </c>
      <c r="C1234" s="15" t="s">
        <v>4321</v>
      </c>
      <c r="D1234" s="15" t="s">
        <v>5421</v>
      </c>
      <c r="E1234" s="15" t="s">
        <v>7728</v>
      </c>
      <c r="F1234" s="15" t="s">
        <v>4937</v>
      </c>
      <c r="G1234" s="15" t="s">
        <v>7717</v>
      </c>
      <c r="H1234" s="15" t="s">
        <v>7718</v>
      </c>
      <c r="I1234" s="15" t="s">
        <v>4327</v>
      </c>
      <c r="J1234" s="15" t="s">
        <v>4359</v>
      </c>
      <c r="K1234" s="15"/>
      <c r="L1234" s="103" t="str">
        <f t="shared" si="1"/>
        <v>B-60JOH-W12-60 gm White Johnson Jar</v>
      </c>
      <c r="M1234" s="103">
        <f t="shared" si="2"/>
        <v>3200</v>
      </c>
      <c r="N1234" s="102" t="str">
        <f t="shared" si="3"/>
        <v>wk </v>
      </c>
    </row>
    <row r="1235" ht="12.75" customHeight="1">
      <c r="A1235" s="15" t="s">
        <v>4506</v>
      </c>
      <c r="B1235" s="15" t="s">
        <v>3123</v>
      </c>
      <c r="C1235" s="15" t="s">
        <v>4321</v>
      </c>
      <c r="D1235" s="15" t="s">
        <v>4369</v>
      </c>
      <c r="E1235" s="15" t="s">
        <v>7729</v>
      </c>
      <c r="F1235" s="15" t="s">
        <v>4937</v>
      </c>
      <c r="G1235" s="15" t="s">
        <v>7730</v>
      </c>
      <c r="H1235" s="15" t="s">
        <v>7731</v>
      </c>
      <c r="I1235" s="15" t="s">
        <v>4327</v>
      </c>
      <c r="J1235" s="15" t="s">
        <v>4359</v>
      </c>
      <c r="K1235" s="15"/>
      <c r="L1235" s="103" t="str">
        <f t="shared" si="1"/>
        <v>B-60JOH-W12-60 gm White Johnson Jar</v>
      </c>
      <c r="M1235" s="103">
        <f t="shared" si="2"/>
        <v>9600</v>
      </c>
      <c r="N1235" s="102" t="str">
        <f t="shared" si="3"/>
        <v>wk </v>
      </c>
    </row>
    <row r="1236" ht="12.75" customHeight="1">
      <c r="A1236" s="15" t="s">
        <v>4506</v>
      </c>
      <c r="B1236" s="15" t="s">
        <v>3123</v>
      </c>
      <c r="C1236" s="15" t="s">
        <v>4321</v>
      </c>
      <c r="D1236" s="15" t="s">
        <v>3958</v>
      </c>
      <c r="E1236" s="15" t="s">
        <v>7732</v>
      </c>
      <c r="F1236" s="15" t="s">
        <v>4937</v>
      </c>
      <c r="G1236" s="15" t="s">
        <v>7733</v>
      </c>
      <c r="H1236" s="15" t="s">
        <v>7734</v>
      </c>
      <c r="I1236" s="15" t="s">
        <v>4327</v>
      </c>
      <c r="J1236" s="15" t="s">
        <v>4359</v>
      </c>
      <c r="K1236" s="15"/>
      <c r="L1236" s="103" t="str">
        <f t="shared" si="1"/>
        <v>B-60JOH-W12-60 gm White Johnson Jar</v>
      </c>
      <c r="M1236" s="103">
        <f t="shared" si="2"/>
        <v>2400</v>
      </c>
      <c r="N1236" s="102" t="str">
        <f t="shared" si="3"/>
        <v>wk </v>
      </c>
    </row>
    <row r="1237" ht="12.75" customHeight="1">
      <c r="A1237" s="15" t="s">
        <v>4510</v>
      </c>
      <c r="B1237" s="15" t="s">
        <v>3123</v>
      </c>
      <c r="C1237" s="15" t="s">
        <v>4321</v>
      </c>
      <c r="D1237" s="15" t="s">
        <v>3307</v>
      </c>
      <c r="E1237" s="15" t="s">
        <v>7735</v>
      </c>
      <c r="F1237" s="15" t="s">
        <v>4937</v>
      </c>
      <c r="G1237" s="15" t="s">
        <v>7736</v>
      </c>
      <c r="H1237" s="15" t="s">
        <v>7737</v>
      </c>
      <c r="I1237" s="15" t="s">
        <v>4327</v>
      </c>
      <c r="J1237" s="15" t="s">
        <v>4359</v>
      </c>
      <c r="K1237" s="15"/>
      <c r="L1237" s="103" t="str">
        <f t="shared" si="1"/>
        <v>B-60JOH-W12-60 gm White Johnson Jar</v>
      </c>
      <c r="M1237" s="103">
        <f t="shared" si="2"/>
        <v>1600</v>
      </c>
      <c r="N1237" s="102" t="str">
        <f t="shared" si="3"/>
        <v>wk </v>
      </c>
    </row>
    <row r="1238" ht="12.75" customHeight="1">
      <c r="A1238" s="15" t="s">
        <v>4513</v>
      </c>
      <c r="B1238" s="15" t="s">
        <v>3123</v>
      </c>
      <c r="C1238" s="15" t="s">
        <v>4321</v>
      </c>
      <c r="D1238" s="15" t="s">
        <v>3958</v>
      </c>
      <c r="E1238" s="15" t="s">
        <v>7738</v>
      </c>
      <c r="F1238" s="15" t="s">
        <v>4937</v>
      </c>
      <c r="G1238" s="15" t="s">
        <v>7733</v>
      </c>
      <c r="H1238" s="15" t="s">
        <v>7734</v>
      </c>
      <c r="I1238" s="15" t="s">
        <v>4327</v>
      </c>
      <c r="J1238" s="15" t="s">
        <v>4359</v>
      </c>
      <c r="K1238" s="15"/>
      <c r="L1238" s="103" t="str">
        <f t="shared" si="1"/>
        <v>B-60JOH-W12-60 gm White Johnson Jar</v>
      </c>
      <c r="M1238" s="103">
        <f t="shared" si="2"/>
        <v>2400</v>
      </c>
      <c r="N1238" s="102" t="str">
        <f t="shared" si="3"/>
        <v>wk </v>
      </c>
    </row>
    <row r="1239" ht="12.75" customHeight="1">
      <c r="A1239" s="15" t="s">
        <v>4515</v>
      </c>
      <c r="B1239" s="15" t="s">
        <v>3123</v>
      </c>
      <c r="C1239" s="15" t="s">
        <v>4321</v>
      </c>
      <c r="D1239" s="15" t="s">
        <v>5421</v>
      </c>
      <c r="E1239" s="15" t="s">
        <v>7739</v>
      </c>
      <c r="F1239" s="15" t="s">
        <v>4937</v>
      </c>
      <c r="G1239" s="15" t="s">
        <v>7717</v>
      </c>
      <c r="H1239" s="15" t="s">
        <v>7718</v>
      </c>
      <c r="I1239" s="15" t="s">
        <v>4327</v>
      </c>
      <c r="J1239" s="15" t="s">
        <v>4359</v>
      </c>
      <c r="K1239" s="15"/>
      <c r="L1239" s="103" t="str">
        <f t="shared" si="1"/>
        <v>B-60JOH-W12-60 gm White Johnson Jar</v>
      </c>
      <c r="M1239" s="103">
        <f t="shared" si="2"/>
        <v>3200</v>
      </c>
      <c r="N1239" s="102" t="str">
        <f t="shared" si="3"/>
        <v>wk </v>
      </c>
    </row>
    <row r="1240" ht="12.75" customHeight="1">
      <c r="A1240" s="15" t="s">
        <v>4524</v>
      </c>
      <c r="B1240" s="15" t="s">
        <v>3123</v>
      </c>
      <c r="C1240" s="15" t="s">
        <v>4321</v>
      </c>
      <c r="D1240" s="15" t="s">
        <v>5468</v>
      </c>
      <c r="E1240" s="15" t="s">
        <v>7740</v>
      </c>
      <c r="F1240" s="15" t="s">
        <v>4937</v>
      </c>
      <c r="G1240" s="15" t="s">
        <v>7741</v>
      </c>
      <c r="H1240" s="15" t="s">
        <v>7742</v>
      </c>
      <c r="I1240" s="15" t="s">
        <v>4327</v>
      </c>
      <c r="J1240" s="15" t="s">
        <v>4359</v>
      </c>
      <c r="K1240" s="15"/>
      <c r="L1240" s="103" t="str">
        <f t="shared" si="1"/>
        <v>B-60JOH-W12-60 gm White Johnson Jar</v>
      </c>
      <c r="M1240" s="103">
        <f t="shared" si="2"/>
        <v>6400</v>
      </c>
      <c r="N1240" s="102" t="str">
        <f t="shared" si="3"/>
        <v>wk </v>
      </c>
    </row>
    <row r="1241" ht="12.75" customHeight="1">
      <c r="A1241" s="15" t="s">
        <v>4334</v>
      </c>
      <c r="B1241" s="15" t="s">
        <v>3123</v>
      </c>
      <c r="C1241" s="15" t="s">
        <v>4321</v>
      </c>
      <c r="D1241" s="15" t="s">
        <v>3437</v>
      </c>
      <c r="E1241" s="15" t="s">
        <v>7743</v>
      </c>
      <c r="F1241" s="15" t="s">
        <v>4937</v>
      </c>
      <c r="G1241" s="15" t="s">
        <v>7744</v>
      </c>
      <c r="H1241" s="15" t="s">
        <v>7745</v>
      </c>
      <c r="I1241" s="15" t="s">
        <v>4327</v>
      </c>
      <c r="J1241" s="15" t="s">
        <v>4359</v>
      </c>
      <c r="K1241" s="15"/>
      <c r="L1241" s="103" t="str">
        <f t="shared" si="1"/>
        <v>B-60JOH-W12-60 gm White Johnson Jar</v>
      </c>
      <c r="M1241" s="103">
        <f t="shared" si="2"/>
        <v>4000</v>
      </c>
      <c r="N1241" s="102" t="str">
        <f t="shared" si="3"/>
        <v>wk </v>
      </c>
    </row>
    <row r="1242" ht="12.75" customHeight="1">
      <c r="A1242" s="15" t="s">
        <v>4534</v>
      </c>
      <c r="B1242" s="15" t="s">
        <v>3123</v>
      </c>
      <c r="C1242" s="15" t="s">
        <v>4321</v>
      </c>
      <c r="D1242" s="15" t="s">
        <v>3754</v>
      </c>
      <c r="E1242" s="15" t="s">
        <v>7746</v>
      </c>
      <c r="F1242" s="15" t="s">
        <v>4937</v>
      </c>
      <c r="G1242" s="15" t="s">
        <v>7747</v>
      </c>
      <c r="H1242" s="15" t="s">
        <v>7748</v>
      </c>
      <c r="I1242" s="15" t="s">
        <v>4327</v>
      </c>
      <c r="J1242" s="15" t="s">
        <v>4359</v>
      </c>
      <c r="K1242" s="15"/>
      <c r="L1242" s="103" t="str">
        <f t="shared" si="1"/>
        <v>B-60JOH-W12-60 gm White Johnson Jar</v>
      </c>
      <c r="M1242" s="103">
        <f t="shared" si="2"/>
        <v>5184</v>
      </c>
      <c r="N1242" s="102" t="str">
        <f t="shared" si="3"/>
        <v>wk 14</v>
      </c>
    </row>
    <row r="1243" ht="12.75" customHeight="1">
      <c r="A1243" s="15" t="s">
        <v>4547</v>
      </c>
      <c r="B1243" s="15" t="s">
        <v>3123</v>
      </c>
      <c r="C1243" s="15" t="s">
        <v>4321</v>
      </c>
      <c r="D1243" s="15" t="s">
        <v>5366</v>
      </c>
      <c r="E1243" s="15" t="s">
        <v>7749</v>
      </c>
      <c r="F1243" s="15" t="s">
        <v>4937</v>
      </c>
      <c r="G1243" s="15" t="s">
        <v>7750</v>
      </c>
      <c r="H1243" s="15" t="s">
        <v>7751</v>
      </c>
      <c r="I1243" s="15" t="s">
        <v>4327</v>
      </c>
      <c r="J1243" s="15" t="s">
        <v>4359</v>
      </c>
      <c r="K1243" s="15"/>
      <c r="L1243" s="103" t="str">
        <f t="shared" si="1"/>
        <v>B-60JOH-W12-60 gm White Johnson Jar</v>
      </c>
      <c r="M1243" s="103">
        <f t="shared" si="2"/>
        <v>6048</v>
      </c>
      <c r="N1243" s="102" t="str">
        <f t="shared" si="3"/>
        <v>wk 18</v>
      </c>
    </row>
    <row r="1244" ht="12.75" customHeight="1">
      <c r="A1244" s="15" t="s">
        <v>4550</v>
      </c>
      <c r="B1244" s="15" t="s">
        <v>3123</v>
      </c>
      <c r="C1244" s="15" t="s">
        <v>4321</v>
      </c>
      <c r="D1244" s="15" t="s">
        <v>5366</v>
      </c>
      <c r="E1244" s="15" t="s">
        <v>7752</v>
      </c>
      <c r="F1244" s="15" t="s">
        <v>4937</v>
      </c>
      <c r="G1244" s="15" t="s">
        <v>7750</v>
      </c>
      <c r="H1244" s="15" t="s">
        <v>7751</v>
      </c>
      <c r="I1244" s="15" t="s">
        <v>4327</v>
      </c>
      <c r="J1244" s="15" t="s">
        <v>4359</v>
      </c>
      <c r="K1244" s="15"/>
      <c r="L1244" s="103" t="str">
        <f t="shared" si="1"/>
        <v>B-60JOH-W12-60 gm White Johnson Jar</v>
      </c>
      <c r="M1244" s="103">
        <f t="shared" si="2"/>
        <v>6048</v>
      </c>
      <c r="N1244" s="102" t="str">
        <f t="shared" si="3"/>
        <v>wk 23</v>
      </c>
    </row>
    <row r="1245" ht="12.75" customHeight="1">
      <c r="A1245" s="15" t="s">
        <v>4553</v>
      </c>
      <c r="B1245" s="15" t="s">
        <v>3123</v>
      </c>
      <c r="C1245" s="15" t="s">
        <v>4321</v>
      </c>
      <c r="D1245" s="15" t="s">
        <v>7753</v>
      </c>
      <c r="E1245" s="15" t="s">
        <v>7754</v>
      </c>
      <c r="F1245" s="15" t="s">
        <v>4937</v>
      </c>
      <c r="G1245" s="15" t="s">
        <v>7755</v>
      </c>
      <c r="H1245" s="15" t="s">
        <v>7756</v>
      </c>
      <c r="I1245" s="15" t="s">
        <v>4327</v>
      </c>
      <c r="J1245" s="15" t="s">
        <v>4359</v>
      </c>
      <c r="K1245" s="15"/>
      <c r="L1245" s="103" t="str">
        <f t="shared" si="1"/>
        <v>B-60JOH-W12-60 gm White Johnson Jar</v>
      </c>
      <c r="M1245" s="103">
        <f t="shared" si="2"/>
        <v>2592</v>
      </c>
      <c r="N1245" s="102" t="str">
        <f t="shared" si="3"/>
        <v>wk 27</v>
      </c>
    </row>
    <row r="1246" ht="12.75" customHeight="1">
      <c r="A1246" s="15" t="s">
        <v>4575</v>
      </c>
      <c r="B1246" s="15" t="s">
        <v>3123</v>
      </c>
      <c r="C1246" s="15" t="s">
        <v>4321</v>
      </c>
      <c r="D1246" s="15" t="s">
        <v>7757</v>
      </c>
      <c r="E1246" s="15" t="s">
        <v>7758</v>
      </c>
      <c r="F1246" s="15" t="s">
        <v>4937</v>
      </c>
      <c r="G1246" s="15" t="s">
        <v>7759</v>
      </c>
      <c r="H1246" s="15" t="s">
        <v>7760</v>
      </c>
      <c r="I1246" s="15" t="s">
        <v>4327</v>
      </c>
      <c r="J1246" s="15" t="s">
        <v>4359</v>
      </c>
      <c r="K1246" s="15"/>
      <c r="L1246" s="103" t="str">
        <f t="shared" si="1"/>
        <v>B-60JOH-W12-60 gm White Johnson Jar</v>
      </c>
      <c r="M1246" s="103">
        <f t="shared" si="2"/>
        <v>10368</v>
      </c>
      <c r="N1246" s="102" t="str">
        <f t="shared" si="3"/>
        <v>wk </v>
      </c>
    </row>
    <row r="1247" ht="12.75" customHeight="1">
      <c r="A1247" s="15" t="s">
        <v>4859</v>
      </c>
      <c r="B1247" s="15" t="s">
        <v>3123</v>
      </c>
      <c r="C1247" s="15" t="s">
        <v>4321</v>
      </c>
      <c r="D1247" s="15" t="s">
        <v>3972</v>
      </c>
      <c r="E1247" s="15" t="s">
        <v>7761</v>
      </c>
      <c r="F1247" s="15" t="s">
        <v>4937</v>
      </c>
      <c r="G1247" s="15" t="s">
        <v>7762</v>
      </c>
      <c r="H1247" s="15" t="s">
        <v>7763</v>
      </c>
      <c r="I1247" s="15" t="s">
        <v>4327</v>
      </c>
      <c r="J1247" s="15" t="s">
        <v>4359</v>
      </c>
      <c r="K1247" s="15"/>
      <c r="L1247" s="103" t="str">
        <f t="shared" si="1"/>
        <v>B-60JOH-W12-60 gm White Johnson Jar</v>
      </c>
      <c r="M1247" s="103">
        <f t="shared" si="2"/>
        <v>7776</v>
      </c>
      <c r="N1247" s="102" t="str">
        <f t="shared" si="3"/>
        <v>wk </v>
      </c>
    </row>
    <row r="1248" ht="12.75" customHeight="1">
      <c r="A1248" s="15" t="s">
        <v>4866</v>
      </c>
      <c r="B1248" s="15" t="s">
        <v>3123</v>
      </c>
      <c r="C1248" s="15" t="s">
        <v>4321</v>
      </c>
      <c r="D1248" s="15" t="s">
        <v>4897</v>
      </c>
      <c r="E1248" s="15" t="s">
        <v>7764</v>
      </c>
      <c r="F1248" s="15" t="s">
        <v>4937</v>
      </c>
      <c r="G1248" s="15" t="s">
        <v>7765</v>
      </c>
      <c r="H1248" s="15" t="s">
        <v>7766</v>
      </c>
      <c r="I1248" s="15" t="s">
        <v>4327</v>
      </c>
      <c r="J1248" s="15" t="s">
        <v>4359</v>
      </c>
      <c r="K1248" s="15"/>
      <c r="L1248" s="103" t="str">
        <f t="shared" si="1"/>
        <v>B-60JOH-W12-60 gm White Johnson Jar</v>
      </c>
      <c r="M1248" s="103">
        <f t="shared" si="2"/>
        <v>8640</v>
      </c>
      <c r="N1248" s="102" t="str">
        <f t="shared" si="3"/>
        <v>wk </v>
      </c>
    </row>
    <row r="1249" ht="12.75" customHeight="1">
      <c r="A1249" s="15" t="s">
        <v>4878</v>
      </c>
      <c r="B1249" s="15" t="s">
        <v>3123</v>
      </c>
      <c r="C1249" s="15" t="s">
        <v>4321</v>
      </c>
      <c r="D1249" s="15" t="s">
        <v>3507</v>
      </c>
      <c r="E1249" s="15" t="s">
        <v>7767</v>
      </c>
      <c r="F1249" s="15" t="s">
        <v>4937</v>
      </c>
      <c r="G1249" s="15" t="s">
        <v>7768</v>
      </c>
      <c r="H1249" s="15" t="s">
        <v>7769</v>
      </c>
      <c r="I1249" s="15" t="s">
        <v>4327</v>
      </c>
      <c r="J1249" s="15" t="s">
        <v>4359</v>
      </c>
      <c r="K1249" s="15"/>
      <c r="L1249" s="103" t="str">
        <f t="shared" si="1"/>
        <v>B-60JOH-W12-60 gm White Johnson Jar</v>
      </c>
      <c r="M1249" s="103">
        <f t="shared" si="2"/>
        <v>1728</v>
      </c>
      <c r="N1249" s="102" t="str">
        <f t="shared" si="3"/>
        <v>wk </v>
      </c>
    </row>
    <row r="1250" ht="12.75" customHeight="1">
      <c r="A1250" s="15" t="s">
        <v>7770</v>
      </c>
      <c r="B1250" s="15" t="s">
        <v>2942</v>
      </c>
      <c r="C1250" s="15" t="s">
        <v>3146</v>
      </c>
      <c r="D1250" s="15" t="s">
        <v>3145</v>
      </c>
      <c r="E1250" s="15"/>
      <c r="F1250" s="15" t="s">
        <v>4308</v>
      </c>
      <c r="G1250" s="15" t="s">
        <v>4352</v>
      </c>
      <c r="H1250" s="15" t="s">
        <v>3149</v>
      </c>
      <c r="I1250" s="15" t="s">
        <v>3149</v>
      </c>
      <c r="J1250" s="15"/>
      <c r="K1250" s="15"/>
      <c r="L1250" s="103" t="str">
        <f t="shared" si="1"/>
        <v>B-60ZOE-CL10-60 ml Zoe Clear Bottle</v>
      </c>
      <c r="M1250" s="103">
        <f t="shared" si="2"/>
        <v>0</v>
      </c>
      <c r="N1250" s="102" t="str">
        <f t="shared" si="3"/>
        <v>wk </v>
      </c>
    </row>
    <row r="1251" ht="12.75" customHeight="1">
      <c r="A1251" s="15" t="s">
        <v>4934</v>
      </c>
      <c r="B1251" s="15" t="s">
        <v>3123</v>
      </c>
      <c r="C1251" s="15" t="s">
        <v>4321</v>
      </c>
      <c r="D1251" s="15" t="s">
        <v>3330</v>
      </c>
      <c r="E1251" s="15" t="s">
        <v>7771</v>
      </c>
      <c r="F1251" s="15" t="s">
        <v>5250</v>
      </c>
      <c r="G1251" s="15" t="s">
        <v>7772</v>
      </c>
      <c r="H1251" s="15" t="s">
        <v>7773</v>
      </c>
      <c r="I1251" s="15" t="s">
        <v>4327</v>
      </c>
      <c r="J1251" s="15" t="s">
        <v>4367</v>
      </c>
      <c r="K1251" s="15"/>
      <c r="L1251" s="103" t="str">
        <f t="shared" si="1"/>
        <v>B-60ZOE-CL10-60 ml Zoe Clear Bottle</v>
      </c>
      <c r="M1251" s="103">
        <f t="shared" si="2"/>
        <v>20400</v>
      </c>
      <c r="N1251" s="102" t="str">
        <f t="shared" si="3"/>
        <v>wk 1</v>
      </c>
    </row>
    <row r="1252" ht="12.75" customHeight="1">
      <c r="A1252" s="15" t="s">
        <v>4592</v>
      </c>
      <c r="B1252" s="15" t="s">
        <v>3123</v>
      </c>
      <c r="C1252" s="15" t="s">
        <v>4321</v>
      </c>
      <c r="D1252" s="15" t="s">
        <v>3252</v>
      </c>
      <c r="E1252" s="15" t="s">
        <v>7774</v>
      </c>
      <c r="F1252" s="15" t="s">
        <v>5250</v>
      </c>
      <c r="G1252" s="15" t="s">
        <v>7775</v>
      </c>
      <c r="H1252" s="15" t="s">
        <v>7776</v>
      </c>
      <c r="I1252" s="15" t="s">
        <v>4327</v>
      </c>
      <c r="J1252" s="15" t="s">
        <v>4359</v>
      </c>
      <c r="K1252" s="15"/>
      <c r="L1252" s="103" t="str">
        <f t="shared" si="1"/>
        <v>B-60ZOE-CL10-60 ml Zoe Clear Bottle</v>
      </c>
      <c r="M1252" s="103">
        <f t="shared" si="2"/>
        <v>7800</v>
      </c>
      <c r="N1252" s="102" t="str">
        <f t="shared" si="3"/>
        <v>wk </v>
      </c>
    </row>
    <row r="1253" ht="12.75" customHeight="1">
      <c r="A1253" s="15" t="s">
        <v>4597</v>
      </c>
      <c r="B1253" s="15" t="s">
        <v>3123</v>
      </c>
      <c r="C1253" s="15" t="s">
        <v>4321</v>
      </c>
      <c r="D1253" s="15" t="s">
        <v>3252</v>
      </c>
      <c r="E1253" s="15" t="s">
        <v>7777</v>
      </c>
      <c r="F1253" s="15" t="s">
        <v>5250</v>
      </c>
      <c r="G1253" s="15" t="s">
        <v>7775</v>
      </c>
      <c r="H1253" s="15" t="s">
        <v>7776</v>
      </c>
      <c r="I1253" s="15" t="s">
        <v>4327</v>
      </c>
      <c r="J1253" s="15" t="s">
        <v>4359</v>
      </c>
      <c r="K1253" s="15"/>
      <c r="L1253" s="103" t="str">
        <f t="shared" si="1"/>
        <v>B-60ZOE-CL10-60 ml Zoe Clear Bottle</v>
      </c>
      <c r="M1253" s="103">
        <f t="shared" si="2"/>
        <v>7800</v>
      </c>
      <c r="N1253" s="102" t="str">
        <f t="shared" si="3"/>
        <v>wk </v>
      </c>
    </row>
    <row r="1254" ht="12.75" customHeight="1">
      <c r="A1254" s="15" t="s">
        <v>4600</v>
      </c>
      <c r="B1254" s="15" t="s">
        <v>3123</v>
      </c>
      <c r="C1254" s="15" t="s">
        <v>4321</v>
      </c>
      <c r="D1254" s="15" t="s">
        <v>4374</v>
      </c>
      <c r="E1254" s="15" t="s">
        <v>7778</v>
      </c>
      <c r="F1254" s="15" t="s">
        <v>5250</v>
      </c>
      <c r="G1254" s="15" t="s">
        <v>7779</v>
      </c>
      <c r="H1254" s="15" t="s">
        <v>7780</v>
      </c>
      <c r="I1254" s="15" t="s">
        <v>4327</v>
      </c>
      <c r="J1254" s="15" t="s">
        <v>4359</v>
      </c>
      <c r="K1254" s="15"/>
      <c r="L1254" s="103" t="str">
        <f t="shared" si="1"/>
        <v>B-60ZOE-CL10-60 ml Zoe Clear Bottle</v>
      </c>
      <c r="M1254" s="103">
        <f t="shared" si="2"/>
        <v>4800</v>
      </c>
      <c r="N1254" s="102" t="str">
        <f t="shared" si="3"/>
        <v>wk </v>
      </c>
    </row>
    <row r="1255" ht="12.75" customHeight="1">
      <c r="A1255" s="15" t="s">
        <v>4603</v>
      </c>
      <c r="B1255" s="15" t="s">
        <v>3123</v>
      </c>
      <c r="C1255" s="15" t="s">
        <v>4321</v>
      </c>
      <c r="D1255" s="15" t="s">
        <v>4570</v>
      </c>
      <c r="E1255" s="15" t="s">
        <v>7781</v>
      </c>
      <c r="F1255" s="15" t="s">
        <v>5250</v>
      </c>
      <c r="G1255" s="15" t="s">
        <v>7782</v>
      </c>
      <c r="H1255" s="15" t="s">
        <v>7783</v>
      </c>
      <c r="I1255" s="15" t="s">
        <v>4327</v>
      </c>
      <c r="J1255" s="15" t="s">
        <v>4359</v>
      </c>
      <c r="K1255" s="15"/>
      <c r="L1255" s="103" t="str">
        <f t="shared" si="1"/>
        <v>B-60ZOE-CL10-60 ml Zoe Clear Bottle</v>
      </c>
      <c r="M1255" s="103">
        <f t="shared" si="2"/>
        <v>8400</v>
      </c>
      <c r="N1255" s="102" t="str">
        <f t="shared" si="3"/>
        <v>wk </v>
      </c>
    </row>
    <row r="1256" ht="12.75" customHeight="1">
      <c r="A1256" s="15" t="s">
        <v>4606</v>
      </c>
      <c r="B1256" s="15" t="s">
        <v>3123</v>
      </c>
      <c r="C1256" s="15" t="s">
        <v>4321</v>
      </c>
      <c r="D1256" s="15" t="s">
        <v>3157</v>
      </c>
      <c r="E1256" s="15" t="s">
        <v>7784</v>
      </c>
      <c r="F1256" s="15" t="s">
        <v>5250</v>
      </c>
      <c r="G1256" s="15" t="s">
        <v>7785</v>
      </c>
      <c r="H1256" s="15" t="s">
        <v>7786</v>
      </c>
      <c r="I1256" s="15" t="s">
        <v>4327</v>
      </c>
      <c r="J1256" s="15" t="s">
        <v>4359</v>
      </c>
      <c r="K1256" s="15"/>
      <c r="L1256" s="103" t="str">
        <f t="shared" si="1"/>
        <v>B-60ZOE-CL10-60 ml Zoe Clear Bottle</v>
      </c>
      <c r="M1256" s="103">
        <f t="shared" si="2"/>
        <v>10200</v>
      </c>
      <c r="N1256" s="102" t="str">
        <f t="shared" si="3"/>
        <v>wk </v>
      </c>
    </row>
    <row r="1257" ht="12.75" customHeight="1">
      <c r="A1257" s="15" t="s">
        <v>4609</v>
      </c>
      <c r="B1257" s="15" t="s">
        <v>3123</v>
      </c>
      <c r="C1257" s="15" t="s">
        <v>4321</v>
      </c>
      <c r="D1257" s="15" t="s">
        <v>3894</v>
      </c>
      <c r="E1257" s="15" t="s">
        <v>7787</v>
      </c>
      <c r="F1257" s="15" t="s">
        <v>5250</v>
      </c>
      <c r="G1257" s="15" t="s">
        <v>6512</v>
      </c>
      <c r="H1257" s="15" t="s">
        <v>7788</v>
      </c>
      <c r="I1257" s="15" t="s">
        <v>4327</v>
      </c>
      <c r="J1257" s="15" t="s">
        <v>4359</v>
      </c>
      <c r="K1257" s="15"/>
      <c r="L1257" s="103" t="str">
        <f t="shared" si="1"/>
        <v>B-60ZOE-CL10-60 ml Zoe Clear Bottle</v>
      </c>
      <c r="M1257" s="103">
        <f t="shared" si="2"/>
        <v>21600</v>
      </c>
      <c r="N1257" s="102" t="str">
        <f t="shared" si="3"/>
        <v>wk 6</v>
      </c>
    </row>
    <row r="1258" ht="12.75" customHeight="1">
      <c r="A1258" s="15" t="s">
        <v>4612</v>
      </c>
      <c r="B1258" s="15" t="s">
        <v>3123</v>
      </c>
      <c r="C1258" s="15" t="s">
        <v>4321</v>
      </c>
      <c r="D1258" s="15" t="s">
        <v>4593</v>
      </c>
      <c r="E1258" s="15" t="s">
        <v>7789</v>
      </c>
      <c r="F1258" s="15" t="s">
        <v>5250</v>
      </c>
      <c r="G1258" s="15" t="s">
        <v>7790</v>
      </c>
      <c r="H1258" s="15" t="s">
        <v>7791</v>
      </c>
      <c r="I1258" s="15" t="s">
        <v>4327</v>
      </c>
      <c r="J1258" s="15" t="s">
        <v>4359</v>
      </c>
      <c r="K1258" s="15"/>
      <c r="L1258" s="103" t="str">
        <f t="shared" si="1"/>
        <v>B-60ZOE-CL10-60 ml Zoe Clear Bottle</v>
      </c>
      <c r="M1258" s="103">
        <f t="shared" si="2"/>
        <v>15600</v>
      </c>
      <c r="N1258" s="102" t="str">
        <f t="shared" si="3"/>
        <v>wk 10</v>
      </c>
    </row>
    <row r="1259" ht="12.75" customHeight="1">
      <c r="A1259" s="15" t="s">
        <v>4616</v>
      </c>
      <c r="B1259" s="15" t="s">
        <v>3123</v>
      </c>
      <c r="C1259" s="15" t="s">
        <v>4321</v>
      </c>
      <c r="D1259" s="15" t="s">
        <v>3252</v>
      </c>
      <c r="E1259" s="15" t="s">
        <v>7792</v>
      </c>
      <c r="F1259" s="15" t="s">
        <v>5250</v>
      </c>
      <c r="G1259" s="15" t="s">
        <v>7775</v>
      </c>
      <c r="H1259" s="15" t="s">
        <v>7776</v>
      </c>
      <c r="I1259" s="15" t="s">
        <v>4327</v>
      </c>
      <c r="J1259" s="15" t="s">
        <v>4359</v>
      </c>
      <c r="K1259" s="15"/>
      <c r="L1259" s="103" t="str">
        <f t="shared" si="1"/>
        <v>B-60ZOE-CL10-60 ml Zoe Clear Bottle</v>
      </c>
      <c r="M1259" s="103">
        <f t="shared" si="2"/>
        <v>7800</v>
      </c>
      <c r="N1259" s="102" t="str">
        <f t="shared" si="3"/>
        <v>wk 14</v>
      </c>
    </row>
    <row r="1260" ht="12.75" customHeight="1">
      <c r="A1260" s="15" t="s">
        <v>4619</v>
      </c>
      <c r="B1260" s="15" t="s">
        <v>3123</v>
      </c>
      <c r="C1260" s="15" t="s">
        <v>4321</v>
      </c>
      <c r="D1260" s="15" t="s">
        <v>5194</v>
      </c>
      <c r="E1260" s="15" t="s">
        <v>7793</v>
      </c>
      <c r="F1260" s="15" t="s">
        <v>5250</v>
      </c>
      <c r="G1260" s="15" t="s">
        <v>7595</v>
      </c>
      <c r="H1260" s="15" t="s">
        <v>7794</v>
      </c>
      <c r="I1260" s="15" t="s">
        <v>4327</v>
      </c>
      <c r="J1260" s="15" t="s">
        <v>4359</v>
      </c>
      <c r="K1260" s="15"/>
      <c r="L1260" s="103" t="str">
        <f t="shared" si="1"/>
        <v>B-60ZOE-CL10-60 ml Zoe Clear Bottle</v>
      </c>
      <c r="M1260" s="103">
        <f t="shared" si="2"/>
        <v>10800</v>
      </c>
      <c r="N1260" s="102" t="str">
        <f t="shared" si="3"/>
        <v>wk 19</v>
      </c>
    </row>
    <row r="1261" ht="12.75" customHeight="1">
      <c r="A1261" s="15" t="s">
        <v>4625</v>
      </c>
      <c r="B1261" s="15" t="s">
        <v>3123</v>
      </c>
      <c r="C1261" s="15" t="s">
        <v>4321</v>
      </c>
      <c r="D1261" s="15" t="s">
        <v>5005</v>
      </c>
      <c r="E1261" s="15" t="s">
        <v>7795</v>
      </c>
      <c r="F1261" s="15" t="s">
        <v>5250</v>
      </c>
      <c r="G1261" s="15" t="s">
        <v>7796</v>
      </c>
      <c r="H1261" s="15" t="s">
        <v>7797</v>
      </c>
      <c r="I1261" s="15" t="s">
        <v>4327</v>
      </c>
      <c r="J1261" s="15" t="s">
        <v>4359</v>
      </c>
      <c r="K1261" s="15"/>
      <c r="L1261" s="103" t="str">
        <f t="shared" si="1"/>
        <v>B-60ZOE-CL10-60 ml Zoe Clear Bottle</v>
      </c>
      <c r="M1261" s="103">
        <f t="shared" si="2"/>
        <v>16200</v>
      </c>
      <c r="N1261" s="102" t="str">
        <f t="shared" si="3"/>
        <v>wk 23</v>
      </c>
    </row>
    <row r="1262" ht="12.75" customHeight="1">
      <c r="A1262" s="15" t="s">
        <v>4628</v>
      </c>
      <c r="B1262" s="15" t="s">
        <v>3123</v>
      </c>
      <c r="C1262" s="15" t="s">
        <v>4321</v>
      </c>
      <c r="D1262" s="15" t="s">
        <v>3884</v>
      </c>
      <c r="E1262" s="15" t="s">
        <v>7798</v>
      </c>
      <c r="F1262" s="15" t="s">
        <v>5250</v>
      </c>
      <c r="G1262" s="15" t="s">
        <v>7799</v>
      </c>
      <c r="H1262" s="15" t="s">
        <v>7800</v>
      </c>
      <c r="I1262" s="15" t="s">
        <v>4327</v>
      </c>
      <c r="J1262" s="15" t="s">
        <v>4359</v>
      </c>
      <c r="K1262" s="15"/>
      <c r="L1262" s="103" t="str">
        <f t="shared" si="1"/>
        <v>B-60ZOE-CL10-60 ml Zoe Clear Bottle</v>
      </c>
      <c r="M1262" s="103">
        <f t="shared" si="2"/>
        <v>9000</v>
      </c>
      <c r="N1262" s="102" t="str">
        <f t="shared" si="3"/>
        <v>wk 27</v>
      </c>
    </row>
    <row r="1263" ht="12.75" customHeight="1">
      <c r="A1263" s="15" t="s">
        <v>4979</v>
      </c>
      <c r="B1263" s="15" t="s">
        <v>3123</v>
      </c>
      <c r="C1263" s="15" t="s">
        <v>4321</v>
      </c>
      <c r="D1263" s="15" t="s">
        <v>7801</v>
      </c>
      <c r="E1263" s="15" t="s">
        <v>7802</v>
      </c>
      <c r="F1263" s="15" t="s">
        <v>5250</v>
      </c>
      <c r="G1263" s="15" t="s">
        <v>7803</v>
      </c>
      <c r="H1263" s="15" t="s">
        <v>7804</v>
      </c>
      <c r="I1263" s="15" t="s">
        <v>4327</v>
      </c>
      <c r="J1263" s="15" t="s">
        <v>4359</v>
      </c>
      <c r="K1263" s="15"/>
      <c r="L1263" s="103" t="str">
        <f t="shared" si="1"/>
        <v>B-60ZOE-CL10-60 ml Zoe Clear Bottle</v>
      </c>
      <c r="M1263" s="103">
        <f t="shared" si="2"/>
        <v>34200</v>
      </c>
      <c r="N1263" s="102" t="str">
        <f t="shared" si="3"/>
        <v>wk 36</v>
      </c>
    </row>
    <row r="1264" ht="12.75" customHeight="1">
      <c r="A1264" s="15" t="s">
        <v>4631</v>
      </c>
      <c r="B1264" s="15" t="s">
        <v>3123</v>
      </c>
      <c r="C1264" s="15" t="s">
        <v>4321</v>
      </c>
      <c r="D1264" s="15" t="s">
        <v>4069</v>
      </c>
      <c r="E1264" s="15" t="s">
        <v>7805</v>
      </c>
      <c r="F1264" s="15" t="s">
        <v>5250</v>
      </c>
      <c r="G1264" s="15" t="s">
        <v>7806</v>
      </c>
      <c r="H1264" s="15" t="s">
        <v>7807</v>
      </c>
      <c r="I1264" s="15" t="s">
        <v>4327</v>
      </c>
      <c r="J1264" s="15" t="s">
        <v>4359</v>
      </c>
      <c r="K1264" s="15"/>
      <c r="L1264" s="103" t="str">
        <f t="shared" si="1"/>
        <v>B-60ZOE-CL10-60 ml Zoe Clear Bottle</v>
      </c>
      <c r="M1264" s="103">
        <f t="shared" si="2"/>
        <v>15000</v>
      </c>
      <c r="N1264" s="102" t="str">
        <f t="shared" si="3"/>
        <v>wk 40</v>
      </c>
    </row>
    <row r="1265" ht="12.75" customHeight="1">
      <c r="A1265" s="15" t="s">
        <v>4636</v>
      </c>
      <c r="B1265" s="15" t="s">
        <v>3123</v>
      </c>
      <c r="C1265" s="15" t="s">
        <v>4321</v>
      </c>
      <c r="D1265" s="15" t="s">
        <v>4069</v>
      </c>
      <c r="E1265" s="15" t="s">
        <v>7808</v>
      </c>
      <c r="F1265" s="15" t="s">
        <v>5250</v>
      </c>
      <c r="G1265" s="15" t="s">
        <v>7806</v>
      </c>
      <c r="H1265" s="15" t="s">
        <v>7807</v>
      </c>
      <c r="I1265" s="15" t="s">
        <v>4327</v>
      </c>
      <c r="J1265" s="15" t="s">
        <v>4359</v>
      </c>
      <c r="K1265" s="15"/>
      <c r="L1265" s="103" t="str">
        <f t="shared" si="1"/>
        <v>B-60ZOE-CL10-60 ml Zoe Clear Bottle</v>
      </c>
      <c r="M1265" s="103">
        <f t="shared" si="2"/>
        <v>15000</v>
      </c>
      <c r="N1265" s="102" t="str">
        <f t="shared" si="3"/>
        <v>wk 45</v>
      </c>
    </row>
    <row r="1266" ht="12.75" customHeight="1">
      <c r="A1266" s="15" t="s">
        <v>4639</v>
      </c>
      <c r="B1266" s="15" t="s">
        <v>3123</v>
      </c>
      <c r="C1266" s="15" t="s">
        <v>4321</v>
      </c>
      <c r="D1266" s="15" t="s">
        <v>4069</v>
      </c>
      <c r="E1266" s="15" t="s">
        <v>7809</v>
      </c>
      <c r="F1266" s="15" t="s">
        <v>5250</v>
      </c>
      <c r="G1266" s="15" t="s">
        <v>7806</v>
      </c>
      <c r="H1266" s="15" t="s">
        <v>7807</v>
      </c>
      <c r="I1266" s="15" t="s">
        <v>4327</v>
      </c>
      <c r="J1266" s="15" t="s">
        <v>4359</v>
      </c>
      <c r="K1266" s="15"/>
      <c r="L1266" s="103" t="str">
        <f t="shared" si="1"/>
        <v>B-60ZOE-CL10-60 ml Zoe Clear Bottle</v>
      </c>
      <c r="M1266" s="103">
        <f t="shared" si="2"/>
        <v>15000</v>
      </c>
      <c r="N1266" s="102" t="str">
        <f t="shared" si="3"/>
        <v>wk 49</v>
      </c>
    </row>
    <row r="1267" ht="12.75" customHeight="1">
      <c r="A1267" s="15" t="s">
        <v>4642</v>
      </c>
      <c r="B1267" s="15" t="s">
        <v>3123</v>
      </c>
      <c r="C1267" s="15" t="s">
        <v>4321</v>
      </c>
      <c r="D1267" s="15" t="s">
        <v>3252</v>
      </c>
      <c r="E1267" s="15" t="s">
        <v>7810</v>
      </c>
      <c r="F1267" s="15" t="s">
        <v>5250</v>
      </c>
      <c r="G1267" s="15" t="s">
        <v>7775</v>
      </c>
      <c r="H1267" s="15" t="s">
        <v>7776</v>
      </c>
      <c r="I1267" s="15" t="s">
        <v>4327</v>
      </c>
      <c r="J1267" s="15" t="s">
        <v>4359</v>
      </c>
      <c r="K1267" s="15"/>
      <c r="L1267" s="103" t="str">
        <f t="shared" si="1"/>
        <v>B-60ZOE-CL10-60 ml Zoe Clear Bottle</v>
      </c>
      <c r="M1267" s="103">
        <f t="shared" si="2"/>
        <v>7800</v>
      </c>
      <c r="N1267" s="102" t="str">
        <f t="shared" si="3"/>
        <v>wk </v>
      </c>
    </row>
    <row r="1268" ht="12.75" customHeight="1">
      <c r="A1268" s="15" t="s">
        <v>4652</v>
      </c>
      <c r="B1268" s="15" t="s">
        <v>3123</v>
      </c>
      <c r="C1268" s="15" t="s">
        <v>4321</v>
      </c>
      <c r="D1268" s="15" t="s">
        <v>4426</v>
      </c>
      <c r="E1268" s="15" t="s">
        <v>7811</v>
      </c>
      <c r="F1268" s="15" t="s">
        <v>5250</v>
      </c>
      <c r="G1268" s="15" t="s">
        <v>7812</v>
      </c>
      <c r="H1268" s="15" t="s">
        <v>7813</v>
      </c>
      <c r="I1268" s="15" t="s">
        <v>4327</v>
      </c>
      <c r="J1268" s="15" t="s">
        <v>4359</v>
      </c>
      <c r="K1268" s="15"/>
      <c r="L1268" s="103" t="str">
        <f t="shared" si="1"/>
        <v>B-60ZOE-CL10-60 ml Zoe Clear Bottle</v>
      </c>
      <c r="M1268" s="103">
        <f t="shared" si="2"/>
        <v>3600</v>
      </c>
      <c r="N1268" s="102" t="str">
        <f t="shared" si="3"/>
        <v>wk </v>
      </c>
    </row>
    <row r="1269" ht="12.75" customHeight="1">
      <c r="A1269" s="15" t="s">
        <v>4656</v>
      </c>
      <c r="B1269" s="15" t="s">
        <v>3123</v>
      </c>
      <c r="C1269" s="15" t="s">
        <v>4321</v>
      </c>
      <c r="D1269" s="15" t="s">
        <v>4069</v>
      </c>
      <c r="E1269" s="15" t="s">
        <v>7814</v>
      </c>
      <c r="F1269" s="15" t="s">
        <v>5250</v>
      </c>
      <c r="G1269" s="15" t="s">
        <v>7806</v>
      </c>
      <c r="H1269" s="15" t="s">
        <v>7807</v>
      </c>
      <c r="I1269" s="15" t="s">
        <v>4327</v>
      </c>
      <c r="J1269" s="15" t="s">
        <v>4359</v>
      </c>
      <c r="K1269" s="15"/>
      <c r="L1269" s="103" t="str">
        <f t="shared" si="1"/>
        <v>B-60ZOE-CL10-60 ml Zoe Clear Bottle</v>
      </c>
      <c r="M1269" s="103">
        <f t="shared" si="2"/>
        <v>15000</v>
      </c>
      <c r="N1269" s="102" t="str">
        <f t="shared" si="3"/>
        <v>wk </v>
      </c>
    </row>
    <row r="1270" ht="12.75" customHeight="1">
      <c r="A1270" s="15" t="s">
        <v>4659</v>
      </c>
      <c r="B1270" s="15" t="s">
        <v>3123</v>
      </c>
      <c r="C1270" s="15" t="s">
        <v>4321</v>
      </c>
      <c r="D1270" s="15" t="s">
        <v>4069</v>
      </c>
      <c r="E1270" s="15" t="s">
        <v>7815</v>
      </c>
      <c r="F1270" s="15" t="s">
        <v>5250</v>
      </c>
      <c r="G1270" s="15" t="s">
        <v>7806</v>
      </c>
      <c r="H1270" s="15" t="s">
        <v>7807</v>
      </c>
      <c r="I1270" s="15" t="s">
        <v>4327</v>
      </c>
      <c r="J1270" s="15" t="s">
        <v>4359</v>
      </c>
      <c r="K1270" s="15"/>
      <c r="L1270" s="103" t="str">
        <f t="shared" si="1"/>
        <v>B-60ZOE-CL10-60 ml Zoe Clear Bottle</v>
      </c>
      <c r="M1270" s="103">
        <f t="shared" si="2"/>
        <v>15000</v>
      </c>
      <c r="N1270" s="102" t="str">
        <f t="shared" si="3"/>
        <v>wk </v>
      </c>
    </row>
    <row r="1271" ht="12.75" customHeight="1">
      <c r="A1271" s="15" t="s">
        <v>4662</v>
      </c>
      <c r="B1271" s="15" t="s">
        <v>3123</v>
      </c>
      <c r="C1271" s="15" t="s">
        <v>4321</v>
      </c>
      <c r="D1271" s="15" t="s">
        <v>4593</v>
      </c>
      <c r="E1271" s="15" t="s">
        <v>7816</v>
      </c>
      <c r="F1271" s="15" t="s">
        <v>5250</v>
      </c>
      <c r="G1271" s="15" t="s">
        <v>7790</v>
      </c>
      <c r="H1271" s="15" t="s">
        <v>7791</v>
      </c>
      <c r="I1271" s="15" t="s">
        <v>4327</v>
      </c>
      <c r="J1271" s="15" t="s">
        <v>4359</v>
      </c>
      <c r="K1271" s="15"/>
      <c r="L1271" s="103" t="str">
        <f t="shared" si="1"/>
        <v>B-60ZOE-CL10-60 ml Zoe Clear Bottle</v>
      </c>
      <c r="M1271" s="103">
        <f t="shared" si="2"/>
        <v>15600</v>
      </c>
      <c r="N1271" s="102" t="str">
        <f t="shared" si="3"/>
        <v>wk </v>
      </c>
    </row>
    <row r="1272" ht="12.75" customHeight="1">
      <c r="A1272" s="15" t="s">
        <v>4665</v>
      </c>
      <c r="B1272" s="15" t="s">
        <v>3123</v>
      </c>
      <c r="C1272" s="15" t="s">
        <v>4321</v>
      </c>
      <c r="D1272" s="15" t="s">
        <v>4069</v>
      </c>
      <c r="E1272" s="15" t="s">
        <v>7817</v>
      </c>
      <c r="F1272" s="15" t="s">
        <v>5250</v>
      </c>
      <c r="G1272" s="15" t="s">
        <v>7806</v>
      </c>
      <c r="H1272" s="15" t="s">
        <v>7807</v>
      </c>
      <c r="I1272" s="15" t="s">
        <v>4327</v>
      </c>
      <c r="J1272" s="15" t="s">
        <v>4359</v>
      </c>
      <c r="K1272" s="15"/>
      <c r="L1272" s="103" t="str">
        <f t="shared" si="1"/>
        <v>B-60ZOE-CL10-60 ml Zoe Clear Bottle</v>
      </c>
      <c r="M1272" s="103">
        <f t="shared" si="2"/>
        <v>15000</v>
      </c>
      <c r="N1272" s="102" t="str">
        <f t="shared" si="3"/>
        <v>wk </v>
      </c>
    </row>
    <row r="1273" ht="12.75" customHeight="1">
      <c r="A1273" s="15" t="s">
        <v>4665</v>
      </c>
      <c r="B1273" s="15" t="s">
        <v>3123</v>
      </c>
      <c r="C1273" s="15" t="s">
        <v>4321</v>
      </c>
      <c r="D1273" s="15" t="s">
        <v>4561</v>
      </c>
      <c r="E1273" s="15" t="s">
        <v>7818</v>
      </c>
      <c r="F1273" s="15" t="s">
        <v>5250</v>
      </c>
      <c r="G1273" s="15" t="s">
        <v>7819</v>
      </c>
      <c r="H1273" s="15" t="s">
        <v>7820</v>
      </c>
      <c r="I1273" s="15" t="s">
        <v>4327</v>
      </c>
      <c r="J1273" s="15" t="s">
        <v>4359</v>
      </c>
      <c r="K1273" s="15"/>
      <c r="L1273" s="103" t="str">
        <f t="shared" si="1"/>
        <v>B-60ZOE-CL10-60 ml Zoe Clear Bottle</v>
      </c>
      <c r="M1273" s="103">
        <f t="shared" si="2"/>
        <v>14400</v>
      </c>
      <c r="N1273" s="102" t="str">
        <f t="shared" si="3"/>
        <v>wk </v>
      </c>
    </row>
    <row r="1274" ht="12.75" customHeight="1">
      <c r="A1274" s="15" t="s">
        <v>4670</v>
      </c>
      <c r="B1274" s="15" t="s">
        <v>3123</v>
      </c>
      <c r="C1274" s="15" t="s">
        <v>4321</v>
      </c>
      <c r="D1274" s="15" t="s">
        <v>4561</v>
      </c>
      <c r="E1274" s="15" t="s">
        <v>7821</v>
      </c>
      <c r="F1274" s="15" t="s">
        <v>5250</v>
      </c>
      <c r="G1274" s="15" t="s">
        <v>7819</v>
      </c>
      <c r="H1274" s="15" t="s">
        <v>7820</v>
      </c>
      <c r="I1274" s="15" t="s">
        <v>4327</v>
      </c>
      <c r="J1274" s="15" t="s">
        <v>4359</v>
      </c>
      <c r="K1274" s="15"/>
      <c r="L1274" s="103" t="str">
        <f t="shared" si="1"/>
        <v>B-60ZOE-CL10-60 ml Zoe Clear Bottle</v>
      </c>
      <c r="M1274" s="103">
        <f t="shared" si="2"/>
        <v>14400</v>
      </c>
      <c r="N1274" s="102" t="str">
        <f t="shared" si="3"/>
        <v>wk </v>
      </c>
    </row>
    <row r="1275" ht="12.75" customHeight="1">
      <c r="A1275" s="15" t="s">
        <v>4673</v>
      </c>
      <c r="B1275" s="15" t="s">
        <v>3123</v>
      </c>
      <c r="C1275" s="15" t="s">
        <v>4321</v>
      </c>
      <c r="D1275" s="15" t="s">
        <v>3600</v>
      </c>
      <c r="E1275" s="15" t="s">
        <v>7822</v>
      </c>
      <c r="F1275" s="15" t="s">
        <v>5250</v>
      </c>
      <c r="G1275" s="15" t="s">
        <v>7823</v>
      </c>
      <c r="H1275" s="15" t="s">
        <v>7824</v>
      </c>
      <c r="I1275" s="15" t="s">
        <v>4327</v>
      </c>
      <c r="J1275" s="15" t="s">
        <v>4359</v>
      </c>
      <c r="K1275" s="15"/>
      <c r="L1275" s="103" t="str">
        <f t="shared" si="1"/>
        <v>B-60ZOE-CL10-60 ml Zoe Clear Bottle</v>
      </c>
      <c r="M1275" s="103">
        <f t="shared" si="2"/>
        <v>4200</v>
      </c>
      <c r="N1275" s="102" t="str">
        <f t="shared" si="3"/>
        <v>wk </v>
      </c>
    </row>
    <row r="1276" ht="12.75" customHeight="1">
      <c r="A1276" s="15" t="s">
        <v>7825</v>
      </c>
      <c r="B1276" s="15" t="s">
        <v>2880</v>
      </c>
      <c r="C1276" s="15" t="s">
        <v>3146</v>
      </c>
      <c r="D1276" s="15" t="s">
        <v>3145</v>
      </c>
      <c r="E1276" s="15"/>
      <c r="F1276" s="15" t="s">
        <v>4308</v>
      </c>
      <c r="G1276" s="15" t="s">
        <v>7826</v>
      </c>
      <c r="H1276" s="15" t="s">
        <v>3149</v>
      </c>
      <c r="I1276" s="15" t="s">
        <v>3156</v>
      </c>
      <c r="J1276" s="15"/>
      <c r="K1276" s="15"/>
      <c r="L1276" s="103" t="str">
        <f t="shared" si="1"/>
        <v>B-750ANG-BL57-750 ml Angular Blue Bottle</v>
      </c>
      <c r="M1276" s="103">
        <f t="shared" si="2"/>
        <v>0</v>
      </c>
      <c r="N1276" s="102" t="str">
        <f t="shared" si="3"/>
        <v>wk </v>
      </c>
    </row>
    <row r="1277" ht="12.75" customHeight="1">
      <c r="A1277" s="15" t="s">
        <v>4934</v>
      </c>
      <c r="B1277" s="15" t="s">
        <v>3123</v>
      </c>
      <c r="C1277" s="15" t="s">
        <v>4321</v>
      </c>
      <c r="D1277" s="15" t="s">
        <v>6842</v>
      </c>
      <c r="E1277" s="15" t="s">
        <v>7827</v>
      </c>
      <c r="F1277" s="15" t="s">
        <v>4324</v>
      </c>
      <c r="G1277" s="15" t="s">
        <v>7828</v>
      </c>
      <c r="H1277" s="15" t="s">
        <v>7829</v>
      </c>
      <c r="I1277" s="15" t="s">
        <v>4327</v>
      </c>
      <c r="J1277" s="15" t="s">
        <v>4328</v>
      </c>
      <c r="K1277" s="15"/>
      <c r="L1277" s="103" t="str">
        <f t="shared" si="1"/>
        <v>B-750ANG-BL57-750 ml Angular Blue Bottle</v>
      </c>
      <c r="M1277" s="103">
        <f t="shared" si="2"/>
        <v>120</v>
      </c>
      <c r="N1277" s="102" t="str">
        <f t="shared" si="3"/>
        <v>wk 1</v>
      </c>
    </row>
    <row r="1278" ht="12.75" customHeight="1">
      <c r="A1278" s="15" t="s">
        <v>4353</v>
      </c>
      <c r="B1278" s="15" t="s">
        <v>3123</v>
      </c>
      <c r="C1278" s="15" t="s">
        <v>4321</v>
      </c>
      <c r="D1278" s="15" t="s">
        <v>6842</v>
      </c>
      <c r="E1278" s="15" t="s">
        <v>7830</v>
      </c>
      <c r="F1278" s="15" t="s">
        <v>4324</v>
      </c>
      <c r="G1278" s="15" t="s">
        <v>7828</v>
      </c>
      <c r="H1278" s="15" t="s">
        <v>7829</v>
      </c>
      <c r="I1278" s="15" t="s">
        <v>4327</v>
      </c>
      <c r="J1278" s="15" t="s">
        <v>5653</v>
      </c>
      <c r="K1278" s="15"/>
      <c r="L1278" s="103" t="str">
        <f t="shared" si="1"/>
        <v>B-750ANG-BL57-750 ml Angular Blue Bottle</v>
      </c>
      <c r="M1278" s="103">
        <f t="shared" si="2"/>
        <v>120</v>
      </c>
      <c r="N1278" s="102" t="str">
        <f t="shared" si="3"/>
        <v>wk 9</v>
      </c>
    </row>
    <row r="1279" ht="12.75" customHeight="1">
      <c r="A1279" s="15" t="s">
        <v>4353</v>
      </c>
      <c r="B1279" s="15" t="s">
        <v>3123</v>
      </c>
      <c r="C1279" s="15" t="s">
        <v>4321</v>
      </c>
      <c r="D1279" s="15" t="s">
        <v>3465</v>
      </c>
      <c r="E1279" s="15" t="s">
        <v>7831</v>
      </c>
      <c r="F1279" s="15" t="s">
        <v>4324</v>
      </c>
      <c r="G1279" s="15" t="s">
        <v>7832</v>
      </c>
      <c r="H1279" s="15" t="s">
        <v>7833</v>
      </c>
      <c r="I1279" s="15" t="s">
        <v>4327</v>
      </c>
      <c r="J1279" s="15" t="s">
        <v>4328</v>
      </c>
      <c r="K1279" s="15"/>
      <c r="L1279" s="103" t="str">
        <f t="shared" si="1"/>
        <v>B-750ANG-BL57-750 ml Angular Blue Bottle</v>
      </c>
      <c r="M1279" s="103">
        <f t="shared" si="2"/>
        <v>240</v>
      </c>
      <c r="N1279" s="102" t="str">
        <f t="shared" si="3"/>
        <v>wk 9</v>
      </c>
    </row>
    <row r="1280" ht="12.75" customHeight="1">
      <c r="A1280" s="15" t="s">
        <v>4373</v>
      </c>
      <c r="B1280" s="15" t="s">
        <v>3123</v>
      </c>
      <c r="C1280" s="15" t="s">
        <v>4321</v>
      </c>
      <c r="D1280" s="15" t="s">
        <v>6842</v>
      </c>
      <c r="E1280" s="15" t="s">
        <v>7834</v>
      </c>
      <c r="F1280" s="15" t="s">
        <v>4324</v>
      </c>
      <c r="G1280" s="15" t="s">
        <v>7828</v>
      </c>
      <c r="H1280" s="15" t="s">
        <v>7829</v>
      </c>
      <c r="I1280" s="15" t="s">
        <v>4327</v>
      </c>
      <c r="J1280" s="15" t="s">
        <v>4328</v>
      </c>
      <c r="K1280" s="15"/>
      <c r="L1280" s="103" t="str">
        <f t="shared" si="1"/>
        <v>B-750ANG-BL57-750 ml Angular Blue Bottle</v>
      </c>
      <c r="M1280" s="103">
        <f t="shared" si="2"/>
        <v>120</v>
      </c>
      <c r="N1280" s="102" t="str">
        <f t="shared" si="3"/>
        <v>wk </v>
      </c>
    </row>
    <row r="1281" ht="12.75" customHeight="1">
      <c r="A1281" s="15" t="s">
        <v>5067</v>
      </c>
      <c r="B1281" s="15" t="s">
        <v>3123</v>
      </c>
      <c r="C1281" s="15" t="s">
        <v>4321</v>
      </c>
      <c r="D1281" s="15" t="s">
        <v>6842</v>
      </c>
      <c r="E1281" s="15" t="s">
        <v>7835</v>
      </c>
      <c r="F1281" s="15" t="s">
        <v>4324</v>
      </c>
      <c r="G1281" s="15" t="s">
        <v>7828</v>
      </c>
      <c r="H1281" s="15" t="s">
        <v>7829</v>
      </c>
      <c r="I1281" s="15" t="s">
        <v>4327</v>
      </c>
      <c r="J1281" s="15" t="s">
        <v>4328</v>
      </c>
      <c r="K1281" s="15"/>
      <c r="L1281" s="103" t="str">
        <f t="shared" si="1"/>
        <v>B-750ANG-BL57-750 ml Angular Blue Bottle</v>
      </c>
      <c r="M1281" s="103">
        <f t="shared" si="2"/>
        <v>120</v>
      </c>
      <c r="N1281" s="102" t="str">
        <f t="shared" si="3"/>
        <v>wk 44</v>
      </c>
    </row>
    <row r="1282" ht="12.75" customHeight="1">
      <c r="A1282" s="15" t="s">
        <v>4435</v>
      </c>
      <c r="B1282" s="15" t="s">
        <v>3123</v>
      </c>
      <c r="C1282" s="15" t="s">
        <v>4321</v>
      </c>
      <c r="D1282" s="15" t="s">
        <v>6842</v>
      </c>
      <c r="E1282" s="15" t="s">
        <v>7836</v>
      </c>
      <c r="F1282" s="15" t="s">
        <v>4324</v>
      </c>
      <c r="G1282" s="15" t="s">
        <v>7828</v>
      </c>
      <c r="H1282" s="15" t="s">
        <v>7829</v>
      </c>
      <c r="I1282" s="15" t="s">
        <v>4327</v>
      </c>
      <c r="J1282" s="15" t="s">
        <v>4345</v>
      </c>
      <c r="K1282" s="15"/>
      <c r="L1282" s="103" t="str">
        <f t="shared" si="1"/>
        <v>B-750ANG-BL57-750 ml Angular Blue Bottle</v>
      </c>
      <c r="M1282" s="103">
        <f t="shared" si="2"/>
        <v>120</v>
      </c>
      <c r="N1282" s="102" t="str">
        <f t="shared" si="3"/>
        <v>wk </v>
      </c>
    </row>
    <row r="1283" ht="12.75" customHeight="1">
      <c r="A1283" s="15" t="s">
        <v>4437</v>
      </c>
      <c r="B1283" s="15" t="s">
        <v>3123</v>
      </c>
      <c r="C1283" s="15" t="s">
        <v>4321</v>
      </c>
      <c r="D1283" s="15" t="s">
        <v>6842</v>
      </c>
      <c r="E1283" s="15" t="s">
        <v>7837</v>
      </c>
      <c r="F1283" s="15" t="s">
        <v>4324</v>
      </c>
      <c r="G1283" s="15" t="s">
        <v>7828</v>
      </c>
      <c r="H1283" s="15" t="s">
        <v>7829</v>
      </c>
      <c r="I1283" s="15" t="s">
        <v>4327</v>
      </c>
      <c r="J1283" s="15" t="s">
        <v>4328</v>
      </c>
      <c r="K1283" s="15"/>
      <c r="L1283" s="103" t="str">
        <f t="shared" si="1"/>
        <v>B-750ANG-BL57-750 ml Angular Blue Bottle</v>
      </c>
      <c r="M1283" s="103">
        <f t="shared" si="2"/>
        <v>120</v>
      </c>
      <c r="N1283" s="102" t="str">
        <f t="shared" si="3"/>
        <v>wk </v>
      </c>
    </row>
    <row r="1284" ht="12.75" customHeight="1">
      <c r="A1284" s="15" t="s">
        <v>4457</v>
      </c>
      <c r="B1284" s="15" t="s">
        <v>3123</v>
      </c>
      <c r="C1284" s="15" t="s">
        <v>4321</v>
      </c>
      <c r="D1284" s="15" t="s">
        <v>6842</v>
      </c>
      <c r="E1284" s="15" t="s">
        <v>7838</v>
      </c>
      <c r="F1284" s="15" t="s">
        <v>4324</v>
      </c>
      <c r="G1284" s="15" t="s">
        <v>7828</v>
      </c>
      <c r="H1284" s="15" t="s">
        <v>7829</v>
      </c>
      <c r="I1284" s="15" t="s">
        <v>4327</v>
      </c>
      <c r="J1284" s="15" t="s">
        <v>4328</v>
      </c>
      <c r="K1284" s="15"/>
      <c r="L1284" s="103" t="str">
        <f t="shared" si="1"/>
        <v>B-750ANG-BL57-750 ml Angular Blue Bottle</v>
      </c>
      <c r="M1284" s="103">
        <f t="shared" si="2"/>
        <v>120</v>
      </c>
      <c r="N1284" s="102" t="str">
        <f t="shared" si="3"/>
        <v>wk 6</v>
      </c>
    </row>
    <row r="1285" ht="12.75" customHeight="1">
      <c r="A1285" s="15" t="s">
        <v>4457</v>
      </c>
      <c r="B1285" s="15" t="s">
        <v>3123</v>
      </c>
      <c r="C1285" s="15" t="s">
        <v>4321</v>
      </c>
      <c r="D1285" s="15" t="s">
        <v>6766</v>
      </c>
      <c r="E1285" s="15" t="s">
        <v>7839</v>
      </c>
      <c r="F1285" s="15" t="s">
        <v>4324</v>
      </c>
      <c r="G1285" s="15" t="s">
        <v>7840</v>
      </c>
      <c r="H1285" s="15" t="s">
        <v>7841</v>
      </c>
      <c r="I1285" s="15" t="s">
        <v>4327</v>
      </c>
      <c r="J1285" s="15" t="s">
        <v>4328</v>
      </c>
      <c r="K1285" s="15"/>
      <c r="L1285" s="103" t="str">
        <f t="shared" si="1"/>
        <v>B-750ANG-BL57-750 ml Angular Blue Bottle</v>
      </c>
      <c r="M1285" s="103">
        <f t="shared" si="2"/>
        <v>1080</v>
      </c>
      <c r="N1285" s="102" t="str">
        <f t="shared" si="3"/>
        <v>wk 6</v>
      </c>
    </row>
    <row r="1286" ht="12.75" customHeight="1">
      <c r="A1286" s="15" t="s">
        <v>4474</v>
      </c>
      <c r="B1286" s="15" t="s">
        <v>3123</v>
      </c>
      <c r="C1286" s="15" t="s">
        <v>4321</v>
      </c>
      <c r="D1286" s="15" t="s">
        <v>3465</v>
      </c>
      <c r="E1286" s="15" t="s">
        <v>7842</v>
      </c>
      <c r="F1286" s="15" t="s">
        <v>4324</v>
      </c>
      <c r="G1286" s="15" t="s">
        <v>7832</v>
      </c>
      <c r="H1286" s="15" t="s">
        <v>7833</v>
      </c>
      <c r="I1286" s="15" t="s">
        <v>4327</v>
      </c>
      <c r="J1286" s="15" t="s">
        <v>4328</v>
      </c>
      <c r="K1286" s="15"/>
      <c r="L1286" s="103" t="str">
        <f t="shared" si="1"/>
        <v>B-750ANG-BL57-750 ml Angular Blue Bottle</v>
      </c>
      <c r="M1286" s="103">
        <f t="shared" si="2"/>
        <v>240</v>
      </c>
      <c r="N1286" s="102" t="str">
        <f t="shared" si="3"/>
        <v>wk 36</v>
      </c>
    </row>
    <row r="1287" ht="12.75" customHeight="1">
      <c r="A1287" s="15" t="s">
        <v>4477</v>
      </c>
      <c r="B1287" s="15" t="s">
        <v>3123</v>
      </c>
      <c r="C1287" s="15" t="s">
        <v>4321</v>
      </c>
      <c r="D1287" s="15" t="s">
        <v>6842</v>
      </c>
      <c r="E1287" s="15" t="s">
        <v>7843</v>
      </c>
      <c r="F1287" s="15" t="s">
        <v>4324</v>
      </c>
      <c r="G1287" s="15" t="s">
        <v>7828</v>
      </c>
      <c r="H1287" s="15" t="s">
        <v>7829</v>
      </c>
      <c r="I1287" s="15" t="s">
        <v>4327</v>
      </c>
      <c r="J1287" s="15" t="s">
        <v>4345</v>
      </c>
      <c r="K1287" s="15"/>
      <c r="L1287" s="103" t="str">
        <f t="shared" si="1"/>
        <v>B-750ANG-BL57-750 ml Angular Blue Bottle</v>
      </c>
      <c r="M1287" s="103">
        <f t="shared" si="2"/>
        <v>120</v>
      </c>
      <c r="N1287" s="102" t="str">
        <f t="shared" si="3"/>
        <v>wk 40</v>
      </c>
    </row>
    <row r="1288" ht="12.75" customHeight="1">
      <c r="A1288" s="15" t="s">
        <v>4482</v>
      </c>
      <c r="B1288" s="15" t="s">
        <v>3123</v>
      </c>
      <c r="C1288" s="15" t="s">
        <v>4321</v>
      </c>
      <c r="D1288" s="15" t="s">
        <v>6842</v>
      </c>
      <c r="E1288" s="15" t="s">
        <v>7844</v>
      </c>
      <c r="F1288" s="15" t="s">
        <v>4324</v>
      </c>
      <c r="G1288" s="15" t="s">
        <v>7828</v>
      </c>
      <c r="H1288" s="15" t="s">
        <v>7829</v>
      </c>
      <c r="I1288" s="15" t="s">
        <v>4327</v>
      </c>
      <c r="J1288" s="15" t="s">
        <v>4328</v>
      </c>
      <c r="K1288" s="15"/>
      <c r="L1288" s="103" t="str">
        <f t="shared" si="1"/>
        <v>B-750ANG-BL57-750 ml Angular Blue Bottle</v>
      </c>
      <c r="M1288" s="103">
        <f t="shared" si="2"/>
        <v>120</v>
      </c>
      <c r="N1288" s="102" t="str">
        <f t="shared" si="3"/>
        <v>wk 49</v>
      </c>
    </row>
    <row r="1289" ht="12.75" customHeight="1">
      <c r="A1289" s="15" t="s">
        <v>4482</v>
      </c>
      <c r="B1289" s="15" t="s">
        <v>3123</v>
      </c>
      <c r="C1289" s="15" t="s">
        <v>4321</v>
      </c>
      <c r="D1289" s="15" t="s">
        <v>3228</v>
      </c>
      <c r="E1289" s="15" t="s">
        <v>7845</v>
      </c>
      <c r="F1289" s="15" t="s">
        <v>4324</v>
      </c>
      <c r="G1289" s="15" t="s">
        <v>7846</v>
      </c>
      <c r="H1289" s="15" t="s">
        <v>7847</v>
      </c>
      <c r="I1289" s="15" t="s">
        <v>4327</v>
      </c>
      <c r="J1289" s="15" t="s">
        <v>4345</v>
      </c>
      <c r="K1289" s="15"/>
      <c r="L1289" s="103" t="str">
        <f t="shared" si="1"/>
        <v>B-750ANG-BL57-750 ml Angular Blue Bottle</v>
      </c>
      <c r="M1289" s="103">
        <f t="shared" si="2"/>
        <v>600</v>
      </c>
      <c r="N1289" s="102" t="str">
        <f t="shared" si="3"/>
        <v>wk 49</v>
      </c>
    </row>
    <row r="1290" ht="12.75" customHeight="1">
      <c r="A1290" s="15" t="s">
        <v>4487</v>
      </c>
      <c r="B1290" s="15" t="s">
        <v>3123</v>
      </c>
      <c r="C1290" s="15" t="s">
        <v>4321</v>
      </c>
      <c r="D1290" s="15" t="s">
        <v>6842</v>
      </c>
      <c r="E1290" s="15" t="s">
        <v>7848</v>
      </c>
      <c r="F1290" s="15" t="s">
        <v>4324</v>
      </c>
      <c r="G1290" s="15" t="s">
        <v>7828</v>
      </c>
      <c r="H1290" s="15" t="s">
        <v>7829</v>
      </c>
      <c r="I1290" s="15" t="s">
        <v>4327</v>
      </c>
      <c r="J1290" s="15" t="s">
        <v>4345</v>
      </c>
      <c r="K1290" s="15"/>
      <c r="L1290" s="103" t="str">
        <f t="shared" si="1"/>
        <v>B-750ANG-BL57-750 ml Angular Blue Bottle</v>
      </c>
      <c r="M1290" s="103">
        <f t="shared" si="2"/>
        <v>120</v>
      </c>
      <c r="N1290" s="102" t="str">
        <f t="shared" si="3"/>
        <v>wk </v>
      </c>
    </row>
    <row r="1291" ht="12.75" customHeight="1">
      <c r="A1291" s="15" t="s">
        <v>4491</v>
      </c>
      <c r="B1291" s="15" t="s">
        <v>3123</v>
      </c>
      <c r="C1291" s="15" t="s">
        <v>4321</v>
      </c>
      <c r="D1291" s="15" t="s">
        <v>3465</v>
      </c>
      <c r="E1291" s="15" t="s">
        <v>7849</v>
      </c>
      <c r="F1291" s="15" t="s">
        <v>4324</v>
      </c>
      <c r="G1291" s="15" t="s">
        <v>7832</v>
      </c>
      <c r="H1291" s="15" t="s">
        <v>7833</v>
      </c>
      <c r="I1291" s="15" t="s">
        <v>4327</v>
      </c>
      <c r="J1291" s="15" t="s">
        <v>4345</v>
      </c>
      <c r="K1291" s="15"/>
      <c r="L1291" s="103" t="str">
        <f t="shared" si="1"/>
        <v>B-750ANG-BL57-750 ml Angular Blue Bottle</v>
      </c>
      <c r="M1291" s="103">
        <f t="shared" si="2"/>
        <v>240</v>
      </c>
      <c r="N1291" s="102" t="str">
        <f t="shared" si="3"/>
        <v>wk </v>
      </c>
    </row>
    <row r="1292" ht="12.75" customHeight="1">
      <c r="A1292" s="15" t="s">
        <v>4494</v>
      </c>
      <c r="B1292" s="15" t="s">
        <v>3123</v>
      </c>
      <c r="C1292" s="15" t="s">
        <v>4321</v>
      </c>
      <c r="D1292" s="15" t="s">
        <v>6842</v>
      </c>
      <c r="E1292" s="15" t="s">
        <v>7850</v>
      </c>
      <c r="F1292" s="15" t="s">
        <v>4324</v>
      </c>
      <c r="G1292" s="15" t="s">
        <v>7828</v>
      </c>
      <c r="H1292" s="15" t="s">
        <v>7829</v>
      </c>
      <c r="I1292" s="15" t="s">
        <v>4327</v>
      </c>
      <c r="J1292" s="15" t="s">
        <v>4345</v>
      </c>
      <c r="K1292" s="15"/>
      <c r="L1292" s="103" t="str">
        <f t="shared" si="1"/>
        <v>B-750ANG-BL57-750 ml Angular Blue Bottle</v>
      </c>
      <c r="M1292" s="103">
        <f t="shared" si="2"/>
        <v>120</v>
      </c>
      <c r="N1292" s="102" t="str">
        <f t="shared" si="3"/>
        <v>wk </v>
      </c>
    </row>
    <row r="1293" ht="12.75" customHeight="1">
      <c r="A1293" s="15" t="s">
        <v>4501</v>
      </c>
      <c r="B1293" s="15" t="s">
        <v>3123</v>
      </c>
      <c r="C1293" s="15" t="s">
        <v>4321</v>
      </c>
      <c r="D1293" s="15" t="s">
        <v>6842</v>
      </c>
      <c r="E1293" s="15" t="s">
        <v>7851</v>
      </c>
      <c r="F1293" s="15" t="s">
        <v>4324</v>
      </c>
      <c r="G1293" s="15" t="s">
        <v>7828</v>
      </c>
      <c r="H1293" s="15" t="s">
        <v>7829</v>
      </c>
      <c r="I1293" s="15" t="s">
        <v>4327</v>
      </c>
      <c r="J1293" s="15" t="s">
        <v>4328</v>
      </c>
      <c r="K1293" s="15"/>
      <c r="L1293" s="103" t="str">
        <f t="shared" si="1"/>
        <v>B-750ANG-BL57-750 ml Angular Blue Bottle</v>
      </c>
      <c r="M1293" s="103">
        <f t="shared" si="2"/>
        <v>120</v>
      </c>
      <c r="N1293" s="102" t="str">
        <f t="shared" si="3"/>
        <v>wk </v>
      </c>
    </row>
    <row r="1294" ht="12.75" customHeight="1">
      <c r="A1294" s="15" t="s">
        <v>4506</v>
      </c>
      <c r="B1294" s="15" t="s">
        <v>3123</v>
      </c>
      <c r="C1294" s="15" t="s">
        <v>4321</v>
      </c>
      <c r="D1294" s="15" t="s">
        <v>6842</v>
      </c>
      <c r="E1294" s="15" t="s">
        <v>7852</v>
      </c>
      <c r="F1294" s="15" t="s">
        <v>4324</v>
      </c>
      <c r="G1294" s="15" t="s">
        <v>7828</v>
      </c>
      <c r="H1294" s="15" t="s">
        <v>7829</v>
      </c>
      <c r="I1294" s="15" t="s">
        <v>4327</v>
      </c>
      <c r="J1294" s="15" t="s">
        <v>4345</v>
      </c>
      <c r="K1294" s="15"/>
      <c r="L1294" s="103" t="str">
        <f t="shared" si="1"/>
        <v>B-750ANG-BL57-750 ml Angular Blue Bottle</v>
      </c>
      <c r="M1294" s="103">
        <f t="shared" si="2"/>
        <v>120</v>
      </c>
      <c r="N1294" s="102" t="str">
        <f t="shared" si="3"/>
        <v>wk </v>
      </c>
    </row>
    <row r="1295" ht="12.75" customHeight="1">
      <c r="A1295" s="15" t="s">
        <v>4510</v>
      </c>
      <c r="B1295" s="15" t="s">
        <v>3123</v>
      </c>
      <c r="C1295" s="15" t="s">
        <v>4321</v>
      </c>
      <c r="D1295" s="15" t="s">
        <v>3465</v>
      </c>
      <c r="E1295" s="15" t="s">
        <v>7853</v>
      </c>
      <c r="F1295" s="15" t="s">
        <v>7854</v>
      </c>
      <c r="G1295" s="15" t="s">
        <v>7832</v>
      </c>
      <c r="H1295" s="15" t="s">
        <v>7833</v>
      </c>
      <c r="I1295" s="15" t="s">
        <v>4327</v>
      </c>
      <c r="J1295" s="15" t="s">
        <v>4345</v>
      </c>
      <c r="K1295" s="15"/>
      <c r="L1295" s="103" t="str">
        <f t="shared" si="1"/>
        <v>B-750ANG-BL57-750 ml Angular Blue Bottle</v>
      </c>
      <c r="M1295" s="103">
        <f t="shared" si="2"/>
        <v>240</v>
      </c>
      <c r="N1295" s="102" t="str">
        <f t="shared" si="3"/>
        <v>wk </v>
      </c>
    </row>
    <row r="1296" ht="12.75" customHeight="1">
      <c r="A1296" s="15" t="s">
        <v>4513</v>
      </c>
      <c r="B1296" s="15" t="s">
        <v>3123</v>
      </c>
      <c r="C1296" s="15" t="s">
        <v>4321</v>
      </c>
      <c r="D1296" s="15" t="s">
        <v>6842</v>
      </c>
      <c r="E1296" s="15" t="s">
        <v>7855</v>
      </c>
      <c r="F1296" s="15" t="s">
        <v>4324</v>
      </c>
      <c r="G1296" s="15" t="s">
        <v>7828</v>
      </c>
      <c r="H1296" s="15" t="s">
        <v>7829</v>
      </c>
      <c r="I1296" s="15" t="s">
        <v>4327</v>
      </c>
      <c r="J1296" s="15" t="s">
        <v>4328</v>
      </c>
      <c r="K1296" s="15"/>
      <c r="L1296" s="103" t="str">
        <f t="shared" si="1"/>
        <v>B-750ANG-BL57-750 ml Angular Blue Bottle</v>
      </c>
      <c r="M1296" s="103">
        <f t="shared" si="2"/>
        <v>120</v>
      </c>
      <c r="N1296" s="102" t="str">
        <f t="shared" si="3"/>
        <v>wk </v>
      </c>
    </row>
    <row r="1297" ht="12.75" customHeight="1">
      <c r="A1297" s="15" t="s">
        <v>4513</v>
      </c>
      <c r="B1297" s="15" t="s">
        <v>3123</v>
      </c>
      <c r="C1297" s="15" t="s">
        <v>4321</v>
      </c>
      <c r="D1297" s="15" t="s">
        <v>6842</v>
      </c>
      <c r="E1297" s="15" t="s">
        <v>7856</v>
      </c>
      <c r="F1297" s="15" t="s">
        <v>4324</v>
      </c>
      <c r="G1297" s="15" t="s">
        <v>7828</v>
      </c>
      <c r="H1297" s="15" t="s">
        <v>7829</v>
      </c>
      <c r="I1297" s="15" t="s">
        <v>4327</v>
      </c>
      <c r="J1297" s="15" t="s">
        <v>4328</v>
      </c>
      <c r="K1297" s="15"/>
      <c r="L1297" s="103" t="str">
        <f t="shared" si="1"/>
        <v>B-750ANG-BL57-750 ml Angular Blue Bottle</v>
      </c>
      <c r="M1297" s="103">
        <f t="shared" si="2"/>
        <v>120</v>
      </c>
      <c r="N1297" s="102" t="str">
        <f t="shared" si="3"/>
        <v>wk </v>
      </c>
    </row>
    <row r="1298" ht="12.75" customHeight="1">
      <c r="A1298" s="15" t="s">
        <v>4515</v>
      </c>
      <c r="B1298" s="15" t="s">
        <v>3123</v>
      </c>
      <c r="C1298" s="15" t="s">
        <v>4321</v>
      </c>
      <c r="D1298" s="15" t="s">
        <v>3465</v>
      </c>
      <c r="E1298" s="15" t="s">
        <v>7857</v>
      </c>
      <c r="F1298" s="15" t="s">
        <v>4324</v>
      </c>
      <c r="G1298" s="15" t="s">
        <v>7832</v>
      </c>
      <c r="H1298" s="15" t="s">
        <v>7833</v>
      </c>
      <c r="I1298" s="15" t="s">
        <v>4327</v>
      </c>
      <c r="J1298" s="15" t="s">
        <v>4328</v>
      </c>
      <c r="K1298" s="15"/>
      <c r="L1298" s="103" t="str">
        <f t="shared" si="1"/>
        <v>B-750ANG-BL57-750 ml Angular Blue Bottle</v>
      </c>
      <c r="M1298" s="103">
        <f t="shared" si="2"/>
        <v>240</v>
      </c>
      <c r="N1298" s="102" t="str">
        <f t="shared" si="3"/>
        <v>wk </v>
      </c>
    </row>
    <row r="1299" ht="12.75" customHeight="1">
      <c r="A1299" s="15" t="s">
        <v>4515</v>
      </c>
      <c r="B1299" s="15" t="s">
        <v>3123</v>
      </c>
      <c r="C1299" s="15" t="s">
        <v>4965</v>
      </c>
      <c r="D1299" s="15" t="s">
        <v>7858</v>
      </c>
      <c r="E1299" s="15" t="s">
        <v>7859</v>
      </c>
      <c r="F1299" s="15" t="s">
        <v>4324</v>
      </c>
      <c r="G1299" s="15" t="s">
        <v>7860</v>
      </c>
      <c r="H1299" s="15" t="s">
        <v>7861</v>
      </c>
      <c r="I1299" s="15" t="s">
        <v>4327</v>
      </c>
      <c r="J1299" s="15" t="s">
        <v>4328</v>
      </c>
      <c r="K1299" s="15"/>
      <c r="L1299" s="103" t="str">
        <f t="shared" si="1"/>
        <v>B-750ANG-BL57-750 ml Angular Blue Bottle</v>
      </c>
      <c r="M1299" s="103">
        <f t="shared" si="2"/>
        <v>1080</v>
      </c>
      <c r="N1299" s="102" t="str">
        <f t="shared" si="3"/>
        <v>wk </v>
      </c>
    </row>
    <row r="1300" ht="12.75" customHeight="1">
      <c r="A1300" s="15" t="s">
        <v>4560</v>
      </c>
      <c r="B1300" s="15" t="s">
        <v>3123</v>
      </c>
      <c r="C1300" s="15" t="s">
        <v>4321</v>
      </c>
      <c r="D1300" s="15" t="s">
        <v>6766</v>
      </c>
      <c r="E1300" s="15" t="s">
        <v>7862</v>
      </c>
      <c r="F1300" s="15" t="s">
        <v>4324</v>
      </c>
      <c r="G1300" s="15" t="s">
        <v>7840</v>
      </c>
      <c r="H1300" s="15" t="s">
        <v>7863</v>
      </c>
      <c r="I1300" s="15" t="s">
        <v>4327</v>
      </c>
      <c r="J1300" s="15" t="s">
        <v>4345</v>
      </c>
      <c r="K1300" s="15"/>
      <c r="L1300" s="103" t="str">
        <f t="shared" si="1"/>
        <v>B-750ANG-BL57-750 ml Angular Blue Bottle</v>
      </c>
      <c r="M1300" s="103">
        <f t="shared" si="2"/>
        <v>1080</v>
      </c>
      <c r="N1300" s="102" t="str">
        <f t="shared" si="3"/>
        <v>wk 45</v>
      </c>
    </row>
    <row r="1301" ht="12.75" customHeight="1">
      <c r="A1301" s="15" t="s">
        <v>4565</v>
      </c>
      <c r="B1301" s="15" t="s">
        <v>3123</v>
      </c>
      <c r="C1301" s="15" t="s">
        <v>4321</v>
      </c>
      <c r="D1301" s="15" t="s">
        <v>6842</v>
      </c>
      <c r="E1301" s="15" t="s">
        <v>7864</v>
      </c>
      <c r="F1301" s="15" t="s">
        <v>4324</v>
      </c>
      <c r="G1301" s="15" t="s">
        <v>7828</v>
      </c>
      <c r="H1301" s="15" t="s">
        <v>7865</v>
      </c>
      <c r="I1301" s="15" t="s">
        <v>4327</v>
      </c>
      <c r="J1301" s="15" t="s">
        <v>4328</v>
      </c>
      <c r="K1301" s="15"/>
      <c r="L1301" s="103" t="str">
        <f t="shared" si="1"/>
        <v>B-750ANG-BL57-750 ml Angular Blue Bottle</v>
      </c>
      <c r="M1301" s="103">
        <f t="shared" si="2"/>
        <v>120</v>
      </c>
      <c r="N1301" s="102" t="str">
        <f t="shared" si="3"/>
        <v>wk 49</v>
      </c>
    </row>
    <row r="1302" ht="12.75" customHeight="1">
      <c r="A1302" s="15" t="s">
        <v>4575</v>
      </c>
      <c r="B1302" s="15" t="s">
        <v>3123</v>
      </c>
      <c r="C1302" s="15" t="s">
        <v>4321</v>
      </c>
      <c r="D1302" s="15" t="s">
        <v>6842</v>
      </c>
      <c r="E1302" s="15" t="s">
        <v>7866</v>
      </c>
      <c r="F1302" s="15" t="s">
        <v>4324</v>
      </c>
      <c r="G1302" s="15" t="s">
        <v>7828</v>
      </c>
      <c r="H1302" s="15" t="s">
        <v>7865</v>
      </c>
      <c r="I1302" s="15" t="s">
        <v>4327</v>
      </c>
      <c r="J1302" s="15" t="s">
        <v>4328</v>
      </c>
      <c r="K1302" s="15"/>
      <c r="L1302" s="103" t="str">
        <f t="shared" si="1"/>
        <v>B-750ANG-BL57-750 ml Angular Blue Bottle</v>
      </c>
      <c r="M1302" s="103">
        <f t="shared" si="2"/>
        <v>120</v>
      </c>
      <c r="N1302" s="102" t="str">
        <f t="shared" si="3"/>
        <v>wk </v>
      </c>
    </row>
    <row r="1303" ht="12.75" customHeight="1">
      <c r="A1303" s="15" t="s">
        <v>4581</v>
      </c>
      <c r="B1303" s="15" t="s">
        <v>3123</v>
      </c>
      <c r="C1303" s="15" t="s">
        <v>4321</v>
      </c>
      <c r="D1303" s="15" t="s">
        <v>6842</v>
      </c>
      <c r="E1303" s="15" t="s">
        <v>7867</v>
      </c>
      <c r="F1303" s="15" t="s">
        <v>4324</v>
      </c>
      <c r="G1303" s="15" t="s">
        <v>7828</v>
      </c>
      <c r="H1303" s="15" t="s">
        <v>7868</v>
      </c>
      <c r="I1303" s="15" t="s">
        <v>4327</v>
      </c>
      <c r="J1303" s="15" t="s">
        <v>4328</v>
      </c>
      <c r="K1303" s="15"/>
      <c r="L1303" s="103" t="str">
        <f t="shared" si="1"/>
        <v>B-750ANG-BL57-750 ml Angular Blue Bottle</v>
      </c>
      <c r="M1303" s="103">
        <f t="shared" si="2"/>
        <v>120</v>
      </c>
      <c r="N1303" s="102" t="str">
        <f t="shared" si="3"/>
        <v>wk </v>
      </c>
    </row>
    <row r="1304" ht="12.75" customHeight="1">
      <c r="A1304" s="15" t="s">
        <v>4581</v>
      </c>
      <c r="B1304" s="15" t="s">
        <v>3123</v>
      </c>
      <c r="C1304" s="15" t="s">
        <v>4321</v>
      </c>
      <c r="D1304" s="15" t="s">
        <v>3183</v>
      </c>
      <c r="E1304" s="15" t="s">
        <v>7869</v>
      </c>
      <c r="F1304" s="15" t="s">
        <v>4324</v>
      </c>
      <c r="G1304" s="15" t="s">
        <v>7870</v>
      </c>
      <c r="H1304" s="15" t="s">
        <v>7871</v>
      </c>
      <c r="I1304" s="15" t="s">
        <v>4327</v>
      </c>
      <c r="J1304" s="15" t="s">
        <v>4345</v>
      </c>
      <c r="K1304" s="15"/>
      <c r="L1304" s="103" t="str">
        <f t="shared" si="1"/>
        <v>B-750ANG-BL57-750 ml Angular Blue Bottle</v>
      </c>
      <c r="M1304" s="103">
        <f t="shared" si="2"/>
        <v>360</v>
      </c>
      <c r="N1304" s="102" t="str">
        <f t="shared" si="3"/>
        <v>wk </v>
      </c>
    </row>
    <row r="1305" ht="12.75" customHeight="1">
      <c r="A1305" s="15" t="s">
        <v>4597</v>
      </c>
      <c r="B1305" s="15" t="s">
        <v>3123</v>
      </c>
      <c r="C1305" s="15" t="s">
        <v>4321</v>
      </c>
      <c r="D1305" s="15" t="s">
        <v>6842</v>
      </c>
      <c r="E1305" s="15" t="s">
        <v>7872</v>
      </c>
      <c r="F1305" s="15" t="s">
        <v>4324</v>
      </c>
      <c r="G1305" s="15" t="s">
        <v>7828</v>
      </c>
      <c r="H1305" s="15" t="s">
        <v>7873</v>
      </c>
      <c r="I1305" s="15" t="s">
        <v>4327</v>
      </c>
      <c r="J1305" s="15" t="s">
        <v>4328</v>
      </c>
      <c r="K1305" s="15"/>
      <c r="L1305" s="103" t="str">
        <f t="shared" si="1"/>
        <v>B-750ANG-BL57-750 ml Angular Blue Bottle</v>
      </c>
      <c r="M1305" s="103">
        <f t="shared" si="2"/>
        <v>120</v>
      </c>
      <c r="N1305" s="102" t="str">
        <f t="shared" si="3"/>
        <v>wk </v>
      </c>
    </row>
    <row r="1306" ht="12.75" customHeight="1">
      <c r="A1306" s="15" t="s">
        <v>4600</v>
      </c>
      <c r="B1306" s="15" t="s">
        <v>3123</v>
      </c>
      <c r="C1306" s="15" t="s">
        <v>4321</v>
      </c>
      <c r="D1306" s="15" t="s">
        <v>6842</v>
      </c>
      <c r="E1306" s="15" t="s">
        <v>7874</v>
      </c>
      <c r="F1306" s="15" t="s">
        <v>4324</v>
      </c>
      <c r="G1306" s="15" t="s">
        <v>7828</v>
      </c>
      <c r="H1306" s="15" t="s">
        <v>7873</v>
      </c>
      <c r="I1306" s="15" t="s">
        <v>4327</v>
      </c>
      <c r="J1306" s="15" t="s">
        <v>4328</v>
      </c>
      <c r="K1306" s="15"/>
      <c r="L1306" s="103" t="str">
        <f t="shared" si="1"/>
        <v>B-750ANG-BL57-750 ml Angular Blue Bottle</v>
      </c>
      <c r="M1306" s="103">
        <f t="shared" si="2"/>
        <v>120</v>
      </c>
      <c r="N1306" s="102" t="str">
        <f t="shared" si="3"/>
        <v>wk </v>
      </c>
    </row>
    <row r="1307" ht="12.75" customHeight="1">
      <c r="A1307" s="15" t="s">
        <v>4609</v>
      </c>
      <c r="B1307" s="15" t="s">
        <v>3123</v>
      </c>
      <c r="C1307" s="15" t="s">
        <v>4321</v>
      </c>
      <c r="D1307" s="15" t="s">
        <v>3465</v>
      </c>
      <c r="E1307" s="15" t="s">
        <v>7875</v>
      </c>
      <c r="F1307" s="15" t="s">
        <v>4324</v>
      </c>
      <c r="G1307" s="15" t="s">
        <v>7832</v>
      </c>
      <c r="H1307" s="15" t="s">
        <v>7876</v>
      </c>
      <c r="I1307" s="15" t="s">
        <v>4327</v>
      </c>
      <c r="J1307" s="15" t="s">
        <v>4328</v>
      </c>
      <c r="K1307" s="15"/>
      <c r="L1307" s="103" t="str">
        <f t="shared" si="1"/>
        <v>B-750ANG-BL57-750 ml Angular Blue Bottle</v>
      </c>
      <c r="M1307" s="103">
        <f t="shared" si="2"/>
        <v>240</v>
      </c>
      <c r="N1307" s="102" t="str">
        <f t="shared" si="3"/>
        <v>wk 6</v>
      </c>
    </row>
    <row r="1308" ht="12.75" customHeight="1">
      <c r="A1308" s="15" t="s">
        <v>4612</v>
      </c>
      <c r="B1308" s="15" t="s">
        <v>3123</v>
      </c>
      <c r="C1308" s="15" t="s">
        <v>4321</v>
      </c>
      <c r="D1308" s="15" t="s">
        <v>3340</v>
      </c>
      <c r="E1308" s="15" t="s">
        <v>7877</v>
      </c>
      <c r="F1308" s="15" t="s">
        <v>7878</v>
      </c>
      <c r="G1308" s="15" t="s">
        <v>5360</v>
      </c>
      <c r="H1308" s="15" t="s">
        <v>7879</v>
      </c>
      <c r="I1308" s="15" t="s">
        <v>4327</v>
      </c>
      <c r="J1308" s="15" t="s">
        <v>7880</v>
      </c>
      <c r="K1308" s="15"/>
      <c r="L1308" s="103" t="str">
        <f t="shared" si="1"/>
        <v>B-750ANG-BL57-750 ml Angular Blue Bottle</v>
      </c>
      <c r="M1308" s="103">
        <f t="shared" si="2"/>
        <v>840</v>
      </c>
      <c r="N1308" s="102" t="str">
        <f t="shared" si="3"/>
        <v>wk 10</v>
      </c>
    </row>
    <row r="1309" ht="12.75" customHeight="1">
      <c r="A1309" s="15" t="s">
        <v>4698</v>
      </c>
      <c r="B1309" s="15" t="s">
        <v>3123</v>
      </c>
      <c r="C1309" s="15" t="s">
        <v>4321</v>
      </c>
      <c r="D1309" s="15" t="s">
        <v>4124</v>
      </c>
      <c r="E1309" s="15" t="s">
        <v>7881</v>
      </c>
      <c r="F1309" s="15" t="s">
        <v>7878</v>
      </c>
      <c r="G1309" s="15" t="s">
        <v>7882</v>
      </c>
      <c r="H1309" s="15" t="s">
        <v>7883</v>
      </c>
      <c r="I1309" s="15" t="s">
        <v>4327</v>
      </c>
      <c r="J1309" s="15" t="s">
        <v>4328</v>
      </c>
      <c r="K1309" s="15"/>
      <c r="L1309" s="103" t="str">
        <f t="shared" si="1"/>
        <v>B-750ANG-BL57-750 ml Angular Blue Bottle</v>
      </c>
      <c r="M1309" s="103">
        <f t="shared" si="2"/>
        <v>3000</v>
      </c>
      <c r="N1309" s="102" t="str">
        <f t="shared" si="3"/>
        <v>wk 10</v>
      </c>
    </row>
    <row r="1310" ht="12.75" customHeight="1">
      <c r="A1310" s="15" t="s">
        <v>4698</v>
      </c>
      <c r="B1310" s="15" t="s">
        <v>3123</v>
      </c>
      <c r="C1310" s="15" t="s">
        <v>4321</v>
      </c>
      <c r="D1310" s="15" t="s">
        <v>4993</v>
      </c>
      <c r="E1310" s="15" t="s">
        <v>7884</v>
      </c>
      <c r="F1310" s="15" t="s">
        <v>4324</v>
      </c>
      <c r="G1310" s="15" t="s">
        <v>7223</v>
      </c>
      <c r="H1310" s="15" t="s">
        <v>7885</v>
      </c>
      <c r="I1310" s="15" t="s">
        <v>4327</v>
      </c>
      <c r="J1310" s="15" t="s">
        <v>4328</v>
      </c>
      <c r="K1310" s="15"/>
      <c r="L1310" s="103" t="str">
        <f t="shared" si="1"/>
        <v>B-750ANG-BL57-750 ml Angular Blue Bottle</v>
      </c>
      <c r="M1310" s="103">
        <f t="shared" si="2"/>
        <v>1200</v>
      </c>
      <c r="N1310" s="102" t="str">
        <f t="shared" si="3"/>
        <v>wk 10</v>
      </c>
    </row>
    <row r="1311" ht="12.75" customHeight="1">
      <c r="A1311" s="15" t="s">
        <v>4713</v>
      </c>
      <c r="B1311" s="15" t="s">
        <v>3123</v>
      </c>
      <c r="C1311" s="15" t="s">
        <v>4321</v>
      </c>
      <c r="D1311" s="15" t="s">
        <v>3465</v>
      </c>
      <c r="E1311" s="15" t="s">
        <v>7886</v>
      </c>
      <c r="F1311" s="15" t="s">
        <v>4324</v>
      </c>
      <c r="G1311" s="15" t="s">
        <v>7832</v>
      </c>
      <c r="H1311" s="15" t="s">
        <v>7887</v>
      </c>
      <c r="I1311" s="15" t="s">
        <v>4327</v>
      </c>
      <c r="J1311" s="15" t="s">
        <v>4345</v>
      </c>
      <c r="K1311" s="15"/>
      <c r="L1311" s="103" t="str">
        <f t="shared" si="1"/>
        <v>B-750ANG-BL57-750 ml Angular Blue Bottle</v>
      </c>
      <c r="M1311" s="103">
        <f t="shared" si="2"/>
        <v>240</v>
      </c>
      <c r="N1311" s="102" t="str">
        <f t="shared" si="3"/>
        <v>wk 36</v>
      </c>
    </row>
    <row r="1312" ht="12.75" customHeight="1">
      <c r="A1312" s="15" t="s">
        <v>4722</v>
      </c>
      <c r="B1312" s="15" t="s">
        <v>3123</v>
      </c>
      <c r="C1312" s="15" t="s">
        <v>4321</v>
      </c>
      <c r="D1312" s="15" t="s">
        <v>3465</v>
      </c>
      <c r="E1312" s="15" t="s">
        <v>7888</v>
      </c>
      <c r="F1312" s="15" t="s">
        <v>4324</v>
      </c>
      <c r="G1312" s="15" t="s">
        <v>7832</v>
      </c>
      <c r="H1312" s="15" t="s">
        <v>7887</v>
      </c>
      <c r="I1312" s="15" t="s">
        <v>4327</v>
      </c>
      <c r="J1312" s="15" t="s">
        <v>4345</v>
      </c>
      <c r="K1312" s="15"/>
      <c r="L1312" s="103" t="str">
        <f t="shared" si="1"/>
        <v>B-750ANG-BL57-750 ml Angular Blue Bottle</v>
      </c>
      <c r="M1312" s="103">
        <f t="shared" si="2"/>
        <v>240</v>
      </c>
      <c r="N1312" s="102" t="str">
        <f t="shared" si="3"/>
        <v>wk </v>
      </c>
    </row>
    <row r="1313" ht="12.75" customHeight="1">
      <c r="A1313" s="15" t="s">
        <v>4726</v>
      </c>
      <c r="B1313" s="15" t="s">
        <v>3123</v>
      </c>
      <c r="C1313" s="15" t="s">
        <v>4321</v>
      </c>
      <c r="D1313" s="15" t="s">
        <v>4322</v>
      </c>
      <c r="E1313" s="15" t="s">
        <v>7889</v>
      </c>
      <c r="F1313" s="15" t="s">
        <v>4324</v>
      </c>
      <c r="G1313" s="15" t="s">
        <v>7890</v>
      </c>
      <c r="H1313" s="15" t="s">
        <v>7891</v>
      </c>
      <c r="I1313" s="15" t="s">
        <v>4327</v>
      </c>
      <c r="J1313" s="15" t="s">
        <v>4345</v>
      </c>
      <c r="K1313" s="15"/>
      <c r="L1313" s="103" t="str">
        <f t="shared" si="1"/>
        <v>B-750ANG-BL57-750 ml Angular Blue Bottle</v>
      </c>
      <c r="M1313" s="103">
        <f t="shared" si="2"/>
        <v>5040</v>
      </c>
      <c r="N1313" s="102" t="str">
        <f t="shared" si="3"/>
        <v>wk </v>
      </c>
    </row>
    <row r="1314" ht="12.75" customHeight="1">
      <c r="A1314" s="15" t="s">
        <v>4734</v>
      </c>
      <c r="B1314" s="15" t="s">
        <v>3123</v>
      </c>
      <c r="C1314" s="15" t="s">
        <v>4321</v>
      </c>
      <c r="D1314" s="15" t="s">
        <v>6842</v>
      </c>
      <c r="E1314" s="15" t="s">
        <v>7892</v>
      </c>
      <c r="F1314" s="15" t="s">
        <v>4324</v>
      </c>
      <c r="G1314" s="15" t="s">
        <v>7828</v>
      </c>
      <c r="H1314" s="15" t="s">
        <v>7893</v>
      </c>
      <c r="I1314" s="15" t="s">
        <v>4327</v>
      </c>
      <c r="J1314" s="15" t="s">
        <v>4345</v>
      </c>
      <c r="K1314" s="15"/>
      <c r="L1314" s="103" t="str">
        <f t="shared" si="1"/>
        <v>B-750ANG-BL57-750 ml Angular Blue Bottle</v>
      </c>
      <c r="M1314" s="103">
        <f t="shared" si="2"/>
        <v>120</v>
      </c>
      <c r="N1314" s="102" t="str">
        <f t="shared" si="3"/>
        <v>wk </v>
      </c>
    </row>
    <row r="1315" ht="12.75" customHeight="1">
      <c r="A1315" s="15" t="s">
        <v>4745</v>
      </c>
      <c r="B1315" s="15" t="s">
        <v>3123</v>
      </c>
      <c r="C1315" s="15" t="s">
        <v>4321</v>
      </c>
      <c r="D1315" s="15" t="s">
        <v>6842</v>
      </c>
      <c r="E1315" s="15" t="s">
        <v>7894</v>
      </c>
      <c r="F1315" s="15" t="s">
        <v>4324</v>
      </c>
      <c r="G1315" s="15" t="s">
        <v>7828</v>
      </c>
      <c r="H1315" s="15" t="s">
        <v>7893</v>
      </c>
      <c r="I1315" s="15" t="s">
        <v>4327</v>
      </c>
      <c r="J1315" s="15" t="s">
        <v>4328</v>
      </c>
      <c r="K1315" s="15"/>
      <c r="L1315" s="103" t="str">
        <f t="shared" si="1"/>
        <v>B-750ANG-BL57-750 ml Angular Blue Bottle</v>
      </c>
      <c r="M1315" s="103">
        <f t="shared" si="2"/>
        <v>120</v>
      </c>
      <c r="N1315" s="102" t="str">
        <f t="shared" si="3"/>
        <v>wk </v>
      </c>
    </row>
    <row r="1316" ht="12.75" customHeight="1">
      <c r="A1316" s="15" t="s">
        <v>4753</v>
      </c>
      <c r="B1316" s="15" t="s">
        <v>3123</v>
      </c>
      <c r="C1316" s="15" t="s">
        <v>4321</v>
      </c>
      <c r="D1316" s="15" t="s">
        <v>6842</v>
      </c>
      <c r="E1316" s="15" t="s">
        <v>7895</v>
      </c>
      <c r="F1316" s="15" t="s">
        <v>4324</v>
      </c>
      <c r="G1316" s="15" t="s">
        <v>7828</v>
      </c>
      <c r="H1316" s="15" t="s">
        <v>7893</v>
      </c>
      <c r="I1316" s="15" t="s">
        <v>4327</v>
      </c>
      <c r="J1316" s="15" t="s">
        <v>4345</v>
      </c>
      <c r="K1316" s="15"/>
      <c r="L1316" s="103" t="str">
        <f t="shared" si="1"/>
        <v>B-750ANG-BL57-750 ml Angular Blue Bottle</v>
      </c>
      <c r="M1316" s="103">
        <f t="shared" si="2"/>
        <v>120</v>
      </c>
      <c r="N1316" s="102" t="str">
        <f t="shared" si="3"/>
        <v>wk </v>
      </c>
    </row>
    <row r="1317" ht="12.75" customHeight="1">
      <c r="A1317" s="15" t="s">
        <v>4753</v>
      </c>
      <c r="B1317" s="15" t="s">
        <v>3123</v>
      </c>
      <c r="C1317" s="15" t="s">
        <v>4321</v>
      </c>
      <c r="D1317" s="15" t="s">
        <v>6842</v>
      </c>
      <c r="E1317" s="15" t="s">
        <v>7896</v>
      </c>
      <c r="F1317" s="15" t="s">
        <v>4324</v>
      </c>
      <c r="G1317" s="15" t="s">
        <v>7828</v>
      </c>
      <c r="H1317" s="15" t="s">
        <v>7893</v>
      </c>
      <c r="I1317" s="15" t="s">
        <v>4327</v>
      </c>
      <c r="J1317" s="15" t="s">
        <v>4345</v>
      </c>
      <c r="K1317" s="15"/>
      <c r="L1317" s="103" t="str">
        <f t="shared" si="1"/>
        <v>B-750ANG-BL57-750 ml Angular Blue Bottle</v>
      </c>
      <c r="M1317" s="103">
        <f t="shared" si="2"/>
        <v>120</v>
      </c>
      <c r="N1317" s="102" t="str">
        <f t="shared" si="3"/>
        <v>wk </v>
      </c>
    </row>
    <row r="1318" ht="12.75" customHeight="1">
      <c r="A1318" s="15" t="s">
        <v>4756</v>
      </c>
      <c r="B1318" s="15" t="s">
        <v>3123</v>
      </c>
      <c r="C1318" s="15" t="s">
        <v>4321</v>
      </c>
      <c r="D1318" s="15" t="s">
        <v>6842</v>
      </c>
      <c r="E1318" s="15" t="s">
        <v>7897</v>
      </c>
      <c r="F1318" s="15" t="s">
        <v>4324</v>
      </c>
      <c r="G1318" s="15" t="s">
        <v>7828</v>
      </c>
      <c r="H1318" s="15" t="s">
        <v>7893</v>
      </c>
      <c r="I1318" s="15" t="s">
        <v>4327</v>
      </c>
      <c r="J1318" s="15" t="s">
        <v>4345</v>
      </c>
      <c r="K1318" s="15"/>
      <c r="L1318" s="103" t="str">
        <f t="shared" si="1"/>
        <v>B-750ANG-BL57-750 ml Angular Blue Bottle</v>
      </c>
      <c r="M1318" s="103">
        <f t="shared" si="2"/>
        <v>120</v>
      </c>
      <c r="N1318" s="102" t="str">
        <f t="shared" si="3"/>
        <v>wk 2</v>
      </c>
    </row>
    <row r="1319" ht="12.75" customHeight="1">
      <c r="A1319" s="15" t="s">
        <v>4758</v>
      </c>
      <c r="B1319" s="15" t="s">
        <v>3123</v>
      </c>
      <c r="C1319" s="15" t="s">
        <v>4321</v>
      </c>
      <c r="D1319" s="15" t="s">
        <v>3183</v>
      </c>
      <c r="E1319" s="15" t="s">
        <v>7898</v>
      </c>
      <c r="F1319" s="15" t="s">
        <v>4324</v>
      </c>
      <c r="G1319" s="15" t="s">
        <v>7870</v>
      </c>
      <c r="H1319" s="15" t="s">
        <v>7899</v>
      </c>
      <c r="I1319" s="15" t="s">
        <v>4327</v>
      </c>
      <c r="J1319" s="15" t="s">
        <v>4345</v>
      </c>
      <c r="K1319" s="15"/>
      <c r="L1319" s="103" t="str">
        <f t="shared" si="1"/>
        <v>B-750ANG-BL57-750 ml Angular Blue Bottle</v>
      </c>
      <c r="M1319" s="103">
        <f t="shared" si="2"/>
        <v>360</v>
      </c>
      <c r="N1319" s="102" t="str">
        <f t="shared" si="3"/>
        <v>wk 10</v>
      </c>
    </row>
    <row r="1320" ht="12.75" customHeight="1">
      <c r="A1320" s="15" t="s">
        <v>4758</v>
      </c>
      <c r="B1320" s="15" t="s">
        <v>3123</v>
      </c>
      <c r="C1320" s="15" t="s">
        <v>4321</v>
      </c>
      <c r="D1320" s="15" t="s">
        <v>6842</v>
      </c>
      <c r="E1320" s="15" t="s">
        <v>7900</v>
      </c>
      <c r="F1320" s="15" t="s">
        <v>4324</v>
      </c>
      <c r="G1320" s="15" t="s">
        <v>7828</v>
      </c>
      <c r="H1320" s="15" t="s">
        <v>7893</v>
      </c>
      <c r="I1320" s="15" t="s">
        <v>4327</v>
      </c>
      <c r="J1320" s="15" t="s">
        <v>4345</v>
      </c>
      <c r="K1320" s="15"/>
      <c r="L1320" s="103" t="str">
        <f t="shared" si="1"/>
        <v>B-750ANG-BL57-750 ml Angular Blue Bottle</v>
      </c>
      <c r="M1320" s="103">
        <f t="shared" si="2"/>
        <v>120</v>
      </c>
      <c r="N1320" s="102" t="str">
        <f t="shared" si="3"/>
        <v>wk 10</v>
      </c>
    </row>
    <row r="1321" ht="12.75" customHeight="1">
      <c r="A1321" s="15" t="s">
        <v>4780</v>
      </c>
      <c r="B1321" s="15" t="s">
        <v>3123</v>
      </c>
      <c r="C1321" s="15" t="s">
        <v>4321</v>
      </c>
      <c r="D1321" s="15" t="s">
        <v>7901</v>
      </c>
      <c r="E1321" s="15" t="s">
        <v>7902</v>
      </c>
      <c r="F1321" s="15" t="s">
        <v>4324</v>
      </c>
      <c r="G1321" s="15" t="s">
        <v>7903</v>
      </c>
      <c r="H1321" s="15" t="s">
        <v>7904</v>
      </c>
      <c r="I1321" s="15" t="s">
        <v>4327</v>
      </c>
      <c r="J1321" s="15" t="s">
        <v>4345</v>
      </c>
      <c r="K1321" s="15"/>
      <c r="L1321" s="103" t="str">
        <f t="shared" si="1"/>
        <v>B-750ANG-BL57-750 ml Angular Blue Bottle</v>
      </c>
      <c r="M1321" s="103">
        <f t="shared" si="2"/>
        <v>1320</v>
      </c>
      <c r="N1321" s="102" t="str">
        <f t="shared" si="3"/>
        <v>wk </v>
      </c>
    </row>
    <row r="1322" ht="12.75" customHeight="1">
      <c r="A1322" s="15" t="s">
        <v>4782</v>
      </c>
      <c r="B1322" s="15" t="s">
        <v>3123</v>
      </c>
      <c r="C1322" s="15" t="s">
        <v>4321</v>
      </c>
      <c r="D1322" s="15" t="s">
        <v>6842</v>
      </c>
      <c r="E1322" s="15" t="s">
        <v>7905</v>
      </c>
      <c r="F1322" s="15" t="s">
        <v>4324</v>
      </c>
      <c r="G1322" s="15" t="s">
        <v>7828</v>
      </c>
      <c r="H1322" s="15" t="s">
        <v>7893</v>
      </c>
      <c r="I1322" s="15" t="s">
        <v>4327</v>
      </c>
      <c r="J1322" s="15" t="s">
        <v>4345</v>
      </c>
      <c r="K1322" s="15"/>
      <c r="L1322" s="103" t="str">
        <f t="shared" si="1"/>
        <v>B-750ANG-BL57-750 ml Angular Blue Bottle</v>
      </c>
      <c r="M1322" s="103">
        <f t="shared" si="2"/>
        <v>120</v>
      </c>
      <c r="N1322" s="102" t="str">
        <f t="shared" si="3"/>
        <v>wk </v>
      </c>
    </row>
    <row r="1323" ht="12.75" customHeight="1">
      <c r="A1323" s="15" t="s">
        <v>4782</v>
      </c>
      <c r="B1323" s="15" t="s">
        <v>3123</v>
      </c>
      <c r="C1323" s="15" t="s">
        <v>4321</v>
      </c>
      <c r="D1323" s="15" t="s">
        <v>4993</v>
      </c>
      <c r="E1323" s="15" t="s">
        <v>7906</v>
      </c>
      <c r="F1323" s="15" t="s">
        <v>7854</v>
      </c>
      <c r="G1323" s="15" t="s">
        <v>7223</v>
      </c>
      <c r="H1323" s="15" t="s">
        <v>7885</v>
      </c>
      <c r="I1323" s="15" t="s">
        <v>4327</v>
      </c>
      <c r="J1323" s="15" t="s">
        <v>4345</v>
      </c>
      <c r="K1323" s="15"/>
      <c r="L1323" s="103" t="str">
        <f t="shared" si="1"/>
        <v>B-750ANG-BL57-750 ml Angular Blue Bottle</v>
      </c>
      <c r="M1323" s="103">
        <f t="shared" si="2"/>
        <v>1200</v>
      </c>
      <c r="N1323" s="102" t="str">
        <f t="shared" si="3"/>
        <v>wk </v>
      </c>
    </row>
    <row r="1324" ht="12.75" customHeight="1">
      <c r="A1324" s="15" t="s">
        <v>4784</v>
      </c>
      <c r="B1324" s="15" t="s">
        <v>3123</v>
      </c>
      <c r="C1324" s="15" t="s">
        <v>4321</v>
      </c>
      <c r="D1324" s="15" t="s">
        <v>6842</v>
      </c>
      <c r="E1324" s="15" t="s">
        <v>7907</v>
      </c>
      <c r="F1324" s="15" t="s">
        <v>4324</v>
      </c>
      <c r="G1324" s="15" t="s">
        <v>7828</v>
      </c>
      <c r="H1324" s="15" t="s">
        <v>7893</v>
      </c>
      <c r="I1324" s="15" t="s">
        <v>4327</v>
      </c>
      <c r="J1324" s="15" t="s">
        <v>4345</v>
      </c>
      <c r="K1324" s="15"/>
      <c r="L1324" s="103" t="str">
        <f t="shared" si="1"/>
        <v>B-750ANG-BL57-750 ml Angular Blue Bottle</v>
      </c>
      <c r="M1324" s="103">
        <f t="shared" si="2"/>
        <v>120</v>
      </c>
      <c r="N1324" s="102" t="str">
        <f t="shared" si="3"/>
        <v>wk </v>
      </c>
    </row>
    <row r="1325" ht="12.75" customHeight="1">
      <c r="A1325" s="15" t="s">
        <v>4784</v>
      </c>
      <c r="B1325" s="15" t="s">
        <v>3123</v>
      </c>
      <c r="C1325" s="15" t="s">
        <v>4321</v>
      </c>
      <c r="D1325" s="15" t="s">
        <v>6842</v>
      </c>
      <c r="E1325" s="15" t="s">
        <v>7908</v>
      </c>
      <c r="F1325" s="15" t="s">
        <v>4324</v>
      </c>
      <c r="G1325" s="15" t="s">
        <v>7828</v>
      </c>
      <c r="H1325" s="15" t="s">
        <v>7893</v>
      </c>
      <c r="I1325" s="15" t="s">
        <v>4327</v>
      </c>
      <c r="J1325" s="15" t="s">
        <v>4345</v>
      </c>
      <c r="K1325" s="15"/>
      <c r="L1325" s="103" t="str">
        <f t="shared" si="1"/>
        <v>B-750ANG-BL57-750 ml Angular Blue Bottle</v>
      </c>
      <c r="M1325" s="103">
        <f t="shared" si="2"/>
        <v>120</v>
      </c>
      <c r="N1325" s="102" t="str">
        <f t="shared" si="3"/>
        <v>wk </v>
      </c>
    </row>
    <row r="1326" ht="12.75" customHeight="1">
      <c r="A1326" s="15" t="s">
        <v>4789</v>
      </c>
      <c r="B1326" s="15" t="s">
        <v>3123</v>
      </c>
      <c r="C1326" s="15" t="s">
        <v>4321</v>
      </c>
      <c r="D1326" s="15" t="s">
        <v>6842</v>
      </c>
      <c r="E1326" s="15" t="s">
        <v>7909</v>
      </c>
      <c r="F1326" s="15" t="s">
        <v>4324</v>
      </c>
      <c r="G1326" s="15" t="s">
        <v>7828</v>
      </c>
      <c r="H1326" s="15" t="s">
        <v>7910</v>
      </c>
      <c r="I1326" s="15" t="s">
        <v>4327</v>
      </c>
      <c r="J1326" s="15" t="s">
        <v>4328</v>
      </c>
      <c r="K1326" s="15"/>
      <c r="L1326" s="103" t="str">
        <f t="shared" si="1"/>
        <v>B-750ANG-BL57-750 ml Angular Blue Bottle</v>
      </c>
      <c r="M1326" s="103">
        <f t="shared" si="2"/>
        <v>120</v>
      </c>
      <c r="N1326" s="102" t="str">
        <f t="shared" si="3"/>
        <v>wk </v>
      </c>
    </row>
    <row r="1327" ht="12.75" customHeight="1">
      <c r="A1327" s="15" t="s">
        <v>4793</v>
      </c>
      <c r="B1327" s="15" t="s">
        <v>3123</v>
      </c>
      <c r="C1327" s="15" t="s">
        <v>4321</v>
      </c>
      <c r="D1327" s="15" t="s">
        <v>6766</v>
      </c>
      <c r="E1327" s="15" t="s">
        <v>7911</v>
      </c>
      <c r="F1327" s="15" t="s">
        <v>4324</v>
      </c>
      <c r="G1327" s="15" t="s">
        <v>7840</v>
      </c>
      <c r="H1327" s="15" t="s">
        <v>7912</v>
      </c>
      <c r="I1327" s="15" t="s">
        <v>4327</v>
      </c>
      <c r="J1327" s="15" t="s">
        <v>4345</v>
      </c>
      <c r="K1327" s="15"/>
      <c r="L1327" s="103" t="str">
        <f t="shared" si="1"/>
        <v>B-750ANG-BL57-750 ml Angular Blue Bottle</v>
      </c>
      <c r="M1327" s="103">
        <f t="shared" si="2"/>
        <v>1080</v>
      </c>
      <c r="N1327" s="102" t="str">
        <f t="shared" si="3"/>
        <v>wk </v>
      </c>
    </row>
    <row r="1328" ht="12.75" customHeight="1">
      <c r="A1328" s="15" t="s">
        <v>4793</v>
      </c>
      <c r="B1328" s="15" t="s">
        <v>3123</v>
      </c>
      <c r="C1328" s="15" t="s">
        <v>4321</v>
      </c>
      <c r="D1328" s="15" t="s">
        <v>6842</v>
      </c>
      <c r="E1328" s="15" t="s">
        <v>7913</v>
      </c>
      <c r="F1328" s="15" t="s">
        <v>4324</v>
      </c>
      <c r="G1328" s="15" t="s">
        <v>7828</v>
      </c>
      <c r="H1328" s="15" t="s">
        <v>7910</v>
      </c>
      <c r="I1328" s="15" t="s">
        <v>4327</v>
      </c>
      <c r="J1328" s="15" t="s">
        <v>4328</v>
      </c>
      <c r="K1328" s="15"/>
      <c r="L1328" s="103" t="str">
        <f t="shared" si="1"/>
        <v>B-750ANG-BL57-750 ml Angular Blue Bottle</v>
      </c>
      <c r="M1328" s="103">
        <f t="shared" si="2"/>
        <v>120</v>
      </c>
      <c r="N1328" s="102" t="str">
        <f t="shared" si="3"/>
        <v>wk </v>
      </c>
    </row>
    <row r="1329" ht="12.75" customHeight="1">
      <c r="A1329" s="15" t="s">
        <v>4793</v>
      </c>
      <c r="B1329" s="15" t="s">
        <v>3123</v>
      </c>
      <c r="C1329" s="15" t="s">
        <v>4321</v>
      </c>
      <c r="D1329" s="15" t="s">
        <v>6842</v>
      </c>
      <c r="E1329" s="15" t="s">
        <v>7914</v>
      </c>
      <c r="F1329" s="15" t="s">
        <v>4324</v>
      </c>
      <c r="G1329" s="15" t="s">
        <v>7828</v>
      </c>
      <c r="H1329" s="15" t="s">
        <v>7910</v>
      </c>
      <c r="I1329" s="15" t="s">
        <v>4327</v>
      </c>
      <c r="J1329" s="15" t="s">
        <v>4328</v>
      </c>
      <c r="K1329" s="15"/>
      <c r="L1329" s="103" t="str">
        <f t="shared" si="1"/>
        <v>B-750ANG-BL57-750 ml Angular Blue Bottle</v>
      </c>
      <c r="M1329" s="103">
        <f t="shared" si="2"/>
        <v>120</v>
      </c>
      <c r="N1329" s="102" t="str">
        <f t="shared" si="3"/>
        <v>wk </v>
      </c>
    </row>
    <row r="1330" ht="12.75" customHeight="1">
      <c r="A1330" s="15" t="s">
        <v>4793</v>
      </c>
      <c r="B1330" s="15" t="s">
        <v>3123</v>
      </c>
      <c r="C1330" s="15" t="s">
        <v>4321</v>
      </c>
      <c r="D1330" s="15" t="s">
        <v>6842</v>
      </c>
      <c r="E1330" s="15" t="s">
        <v>7915</v>
      </c>
      <c r="F1330" s="15" t="s">
        <v>4324</v>
      </c>
      <c r="G1330" s="15" t="s">
        <v>7828</v>
      </c>
      <c r="H1330" s="15" t="s">
        <v>7910</v>
      </c>
      <c r="I1330" s="15" t="s">
        <v>4327</v>
      </c>
      <c r="J1330" s="15" t="s">
        <v>4328</v>
      </c>
      <c r="K1330" s="15"/>
      <c r="L1330" s="103" t="str">
        <f t="shared" si="1"/>
        <v>B-750ANG-BL57-750 ml Angular Blue Bottle</v>
      </c>
      <c r="M1330" s="103">
        <f t="shared" si="2"/>
        <v>120</v>
      </c>
      <c r="N1330" s="102" t="str">
        <f t="shared" si="3"/>
        <v>wk </v>
      </c>
    </row>
    <row r="1331" ht="12.75" customHeight="1">
      <c r="A1331" s="15" t="s">
        <v>4793</v>
      </c>
      <c r="B1331" s="15" t="s">
        <v>3123</v>
      </c>
      <c r="C1331" s="15" t="s">
        <v>4321</v>
      </c>
      <c r="D1331" s="15" t="s">
        <v>3228</v>
      </c>
      <c r="E1331" s="15" t="s">
        <v>7916</v>
      </c>
      <c r="F1331" s="15" t="s">
        <v>4324</v>
      </c>
      <c r="G1331" s="15" t="s">
        <v>7846</v>
      </c>
      <c r="H1331" s="15" t="s">
        <v>3400</v>
      </c>
      <c r="I1331" s="15" t="s">
        <v>4327</v>
      </c>
      <c r="J1331" s="15" t="s">
        <v>4328</v>
      </c>
      <c r="K1331" s="15"/>
      <c r="L1331" s="103" t="str">
        <f t="shared" si="1"/>
        <v>B-750ANG-BL57-750 ml Angular Blue Bottle</v>
      </c>
      <c r="M1331" s="103">
        <f t="shared" si="2"/>
        <v>600</v>
      </c>
      <c r="N1331" s="102" t="str">
        <f t="shared" si="3"/>
        <v>wk </v>
      </c>
    </row>
    <row r="1332" ht="12.75" customHeight="1">
      <c r="A1332" s="15" t="s">
        <v>4795</v>
      </c>
      <c r="B1332" s="15" t="s">
        <v>3123</v>
      </c>
      <c r="C1332" s="15" t="s">
        <v>4321</v>
      </c>
      <c r="D1332" s="15" t="s">
        <v>6842</v>
      </c>
      <c r="E1332" s="15" t="s">
        <v>7917</v>
      </c>
      <c r="F1332" s="15" t="s">
        <v>4324</v>
      </c>
      <c r="G1332" s="15" t="s">
        <v>7828</v>
      </c>
      <c r="H1332" s="15" t="s">
        <v>7910</v>
      </c>
      <c r="I1332" s="15" t="s">
        <v>4327</v>
      </c>
      <c r="J1332" s="15" t="s">
        <v>4328</v>
      </c>
      <c r="K1332" s="15"/>
      <c r="L1332" s="103" t="str">
        <f t="shared" si="1"/>
        <v>B-750ANG-BL57-750 ml Angular Blue Bottle</v>
      </c>
      <c r="M1332" s="103">
        <f t="shared" si="2"/>
        <v>120</v>
      </c>
      <c r="N1332" s="102" t="str">
        <f t="shared" si="3"/>
        <v>wk </v>
      </c>
    </row>
    <row r="1333" ht="12.75" customHeight="1">
      <c r="A1333" s="15" t="s">
        <v>4795</v>
      </c>
      <c r="B1333" s="15" t="s">
        <v>3123</v>
      </c>
      <c r="C1333" s="15" t="s">
        <v>4321</v>
      </c>
      <c r="D1333" s="15" t="s">
        <v>6842</v>
      </c>
      <c r="E1333" s="15" t="s">
        <v>7918</v>
      </c>
      <c r="F1333" s="15" t="s">
        <v>4324</v>
      </c>
      <c r="G1333" s="15" t="s">
        <v>7828</v>
      </c>
      <c r="H1333" s="15" t="s">
        <v>7910</v>
      </c>
      <c r="I1333" s="15" t="s">
        <v>4327</v>
      </c>
      <c r="J1333" s="15" t="s">
        <v>4328</v>
      </c>
      <c r="K1333" s="15"/>
      <c r="L1333" s="103" t="str">
        <f t="shared" si="1"/>
        <v>B-750ANG-BL57-750 ml Angular Blue Bottle</v>
      </c>
      <c r="M1333" s="103">
        <f t="shared" si="2"/>
        <v>120</v>
      </c>
      <c r="N1333" s="102" t="str">
        <f t="shared" si="3"/>
        <v>wk </v>
      </c>
    </row>
    <row r="1334" ht="12.75" customHeight="1">
      <c r="A1334" s="15" t="s">
        <v>4795</v>
      </c>
      <c r="B1334" s="15" t="s">
        <v>3123</v>
      </c>
      <c r="C1334" s="15" t="s">
        <v>4321</v>
      </c>
      <c r="D1334" s="15" t="s">
        <v>6842</v>
      </c>
      <c r="E1334" s="15" t="s">
        <v>7919</v>
      </c>
      <c r="F1334" s="15" t="s">
        <v>4324</v>
      </c>
      <c r="G1334" s="15" t="s">
        <v>7828</v>
      </c>
      <c r="H1334" s="15" t="s">
        <v>7910</v>
      </c>
      <c r="I1334" s="15" t="s">
        <v>4327</v>
      </c>
      <c r="J1334" s="15" t="s">
        <v>4328</v>
      </c>
      <c r="K1334" s="15"/>
      <c r="L1334" s="103" t="str">
        <f t="shared" si="1"/>
        <v>B-750ANG-BL57-750 ml Angular Blue Bottle</v>
      </c>
      <c r="M1334" s="103">
        <f t="shared" si="2"/>
        <v>120</v>
      </c>
      <c r="N1334" s="102" t="str">
        <f t="shared" si="3"/>
        <v>wk </v>
      </c>
    </row>
    <row r="1335" ht="12.75" customHeight="1">
      <c r="A1335" s="15" t="s">
        <v>4795</v>
      </c>
      <c r="B1335" s="15" t="s">
        <v>3123</v>
      </c>
      <c r="C1335" s="15" t="s">
        <v>4321</v>
      </c>
      <c r="D1335" s="15" t="s">
        <v>6842</v>
      </c>
      <c r="E1335" s="15" t="s">
        <v>7920</v>
      </c>
      <c r="F1335" s="15" t="s">
        <v>4324</v>
      </c>
      <c r="G1335" s="15" t="s">
        <v>7828</v>
      </c>
      <c r="H1335" s="15" t="s">
        <v>7910</v>
      </c>
      <c r="I1335" s="15" t="s">
        <v>4327</v>
      </c>
      <c r="J1335" s="15" t="s">
        <v>4328</v>
      </c>
      <c r="K1335" s="15"/>
      <c r="L1335" s="103" t="str">
        <f t="shared" si="1"/>
        <v>B-750ANG-BL57-750 ml Angular Blue Bottle</v>
      </c>
      <c r="M1335" s="103">
        <f t="shared" si="2"/>
        <v>120</v>
      </c>
      <c r="N1335" s="102" t="str">
        <f t="shared" si="3"/>
        <v>wk </v>
      </c>
    </row>
    <row r="1336" ht="12.75" customHeight="1">
      <c r="A1336" s="15" t="s">
        <v>4795</v>
      </c>
      <c r="B1336" s="15" t="s">
        <v>3123</v>
      </c>
      <c r="C1336" s="15" t="s">
        <v>4321</v>
      </c>
      <c r="D1336" s="15" t="s">
        <v>6842</v>
      </c>
      <c r="E1336" s="15" t="s">
        <v>7921</v>
      </c>
      <c r="F1336" s="15" t="s">
        <v>4324</v>
      </c>
      <c r="G1336" s="15" t="s">
        <v>7828</v>
      </c>
      <c r="H1336" s="15" t="s">
        <v>7910</v>
      </c>
      <c r="I1336" s="15" t="s">
        <v>4327</v>
      </c>
      <c r="J1336" s="15" t="s">
        <v>4328</v>
      </c>
      <c r="K1336" s="15"/>
      <c r="L1336" s="103" t="str">
        <f t="shared" si="1"/>
        <v>B-750ANG-BL57-750 ml Angular Blue Bottle</v>
      </c>
      <c r="M1336" s="103">
        <f t="shared" si="2"/>
        <v>120</v>
      </c>
      <c r="N1336" s="102" t="str">
        <f t="shared" si="3"/>
        <v>wk </v>
      </c>
    </row>
    <row r="1337" ht="12.75" customHeight="1">
      <c r="A1337" s="15" t="s">
        <v>4805</v>
      </c>
      <c r="B1337" s="15" t="s">
        <v>3123</v>
      </c>
      <c r="C1337" s="15" t="s">
        <v>4321</v>
      </c>
      <c r="D1337" s="15" t="s">
        <v>6842</v>
      </c>
      <c r="E1337" s="15" t="s">
        <v>7922</v>
      </c>
      <c r="F1337" s="15" t="s">
        <v>4324</v>
      </c>
      <c r="G1337" s="15" t="s">
        <v>7828</v>
      </c>
      <c r="H1337" s="15" t="s">
        <v>7910</v>
      </c>
      <c r="I1337" s="15" t="s">
        <v>4327</v>
      </c>
      <c r="J1337" s="15" t="s">
        <v>4328</v>
      </c>
      <c r="K1337" s="15"/>
      <c r="L1337" s="103" t="str">
        <f t="shared" si="1"/>
        <v>B-750ANG-BL57-750 ml Angular Blue Bottle</v>
      </c>
      <c r="M1337" s="103">
        <f t="shared" si="2"/>
        <v>120</v>
      </c>
      <c r="N1337" s="102" t="str">
        <f t="shared" si="3"/>
        <v>wk </v>
      </c>
    </row>
    <row r="1338" ht="12.75" customHeight="1">
      <c r="A1338" s="15" t="s">
        <v>4805</v>
      </c>
      <c r="B1338" s="15" t="s">
        <v>3123</v>
      </c>
      <c r="C1338" s="15" t="s">
        <v>4321</v>
      </c>
      <c r="D1338" s="15" t="s">
        <v>3465</v>
      </c>
      <c r="E1338" s="15" t="s">
        <v>7923</v>
      </c>
      <c r="F1338" s="15" t="s">
        <v>4324</v>
      </c>
      <c r="G1338" s="15" t="s">
        <v>7832</v>
      </c>
      <c r="H1338" s="15" t="s">
        <v>7924</v>
      </c>
      <c r="I1338" s="15" t="s">
        <v>4327</v>
      </c>
      <c r="J1338" s="15" t="s">
        <v>4328</v>
      </c>
      <c r="K1338" s="15"/>
      <c r="L1338" s="103" t="str">
        <f t="shared" si="1"/>
        <v>B-750ANG-BL57-750 ml Angular Blue Bottle</v>
      </c>
      <c r="M1338" s="103">
        <f t="shared" si="2"/>
        <v>240</v>
      </c>
      <c r="N1338" s="102" t="str">
        <f t="shared" si="3"/>
        <v>wk </v>
      </c>
    </row>
    <row r="1339" ht="12.75" customHeight="1">
      <c r="A1339" s="15" t="s">
        <v>4805</v>
      </c>
      <c r="B1339" s="15" t="s">
        <v>3123</v>
      </c>
      <c r="C1339" s="15" t="s">
        <v>4321</v>
      </c>
      <c r="D1339" s="15" t="s">
        <v>6842</v>
      </c>
      <c r="E1339" s="15" t="s">
        <v>7925</v>
      </c>
      <c r="F1339" s="15" t="s">
        <v>4324</v>
      </c>
      <c r="G1339" s="15" t="s">
        <v>7828</v>
      </c>
      <c r="H1339" s="15" t="s">
        <v>7910</v>
      </c>
      <c r="I1339" s="15" t="s">
        <v>4327</v>
      </c>
      <c r="J1339" s="15" t="s">
        <v>4328</v>
      </c>
      <c r="K1339" s="15"/>
      <c r="L1339" s="103" t="str">
        <f t="shared" si="1"/>
        <v>B-750ANG-BL57-750 ml Angular Blue Bottle</v>
      </c>
      <c r="M1339" s="103">
        <f t="shared" si="2"/>
        <v>120</v>
      </c>
      <c r="N1339" s="102" t="str">
        <f t="shared" si="3"/>
        <v>wk </v>
      </c>
    </row>
    <row r="1340" ht="12.75" customHeight="1">
      <c r="A1340" s="15" t="s">
        <v>4808</v>
      </c>
      <c r="B1340" s="15" t="s">
        <v>3123</v>
      </c>
      <c r="C1340" s="15" t="s">
        <v>4321</v>
      </c>
      <c r="D1340" s="15" t="s">
        <v>6842</v>
      </c>
      <c r="E1340" s="15" t="s">
        <v>7926</v>
      </c>
      <c r="F1340" s="15" t="s">
        <v>4324</v>
      </c>
      <c r="G1340" s="15" t="s">
        <v>7828</v>
      </c>
      <c r="H1340" s="15" t="s">
        <v>7910</v>
      </c>
      <c r="I1340" s="15" t="s">
        <v>4327</v>
      </c>
      <c r="J1340" s="15" t="s">
        <v>4328</v>
      </c>
      <c r="K1340" s="15"/>
      <c r="L1340" s="103" t="str">
        <f t="shared" si="1"/>
        <v>B-750ANG-BL57-750 ml Angular Blue Bottle</v>
      </c>
      <c r="M1340" s="103">
        <f t="shared" si="2"/>
        <v>120</v>
      </c>
      <c r="N1340" s="102" t="str">
        <f t="shared" si="3"/>
        <v>wk </v>
      </c>
    </row>
    <row r="1341" ht="12.75" customHeight="1">
      <c r="A1341" s="15" t="s">
        <v>4808</v>
      </c>
      <c r="B1341" s="15" t="s">
        <v>3123</v>
      </c>
      <c r="C1341" s="15" t="s">
        <v>4321</v>
      </c>
      <c r="D1341" s="15" t="s">
        <v>6842</v>
      </c>
      <c r="E1341" s="15" t="s">
        <v>7927</v>
      </c>
      <c r="F1341" s="15" t="s">
        <v>4324</v>
      </c>
      <c r="G1341" s="15" t="s">
        <v>7828</v>
      </c>
      <c r="H1341" s="15" t="s">
        <v>7910</v>
      </c>
      <c r="I1341" s="15" t="s">
        <v>4327</v>
      </c>
      <c r="J1341" s="15" t="s">
        <v>4328</v>
      </c>
      <c r="K1341" s="15"/>
      <c r="L1341" s="103" t="str">
        <f t="shared" si="1"/>
        <v>B-750ANG-BL57-750 ml Angular Blue Bottle</v>
      </c>
      <c r="M1341" s="103">
        <f t="shared" si="2"/>
        <v>120</v>
      </c>
      <c r="N1341" s="102" t="str">
        <f t="shared" si="3"/>
        <v>wk </v>
      </c>
    </row>
    <row r="1342" ht="12.75" customHeight="1">
      <c r="A1342" s="15" t="s">
        <v>4813</v>
      </c>
      <c r="B1342" s="15" t="s">
        <v>3123</v>
      </c>
      <c r="C1342" s="15" t="s">
        <v>4321</v>
      </c>
      <c r="D1342" s="15" t="s">
        <v>6842</v>
      </c>
      <c r="E1342" s="15" t="s">
        <v>7928</v>
      </c>
      <c r="F1342" s="15" t="s">
        <v>4324</v>
      </c>
      <c r="G1342" s="15" t="s">
        <v>7828</v>
      </c>
      <c r="H1342" s="15" t="s">
        <v>7910</v>
      </c>
      <c r="I1342" s="15" t="s">
        <v>4327</v>
      </c>
      <c r="J1342" s="15" t="s">
        <v>4345</v>
      </c>
      <c r="K1342" s="15"/>
      <c r="L1342" s="103" t="str">
        <f t="shared" si="1"/>
        <v>B-750ANG-BL57-750 ml Angular Blue Bottle</v>
      </c>
      <c r="M1342" s="103">
        <f t="shared" si="2"/>
        <v>120</v>
      </c>
      <c r="N1342" s="102" t="str">
        <f t="shared" si="3"/>
        <v>wk </v>
      </c>
    </row>
    <row r="1343" ht="12.75" customHeight="1">
      <c r="A1343" s="15" t="s">
        <v>4818</v>
      </c>
      <c r="B1343" s="15" t="s">
        <v>3123</v>
      </c>
      <c r="C1343" s="15" t="s">
        <v>4321</v>
      </c>
      <c r="D1343" s="15" t="s">
        <v>3465</v>
      </c>
      <c r="E1343" s="15" t="s">
        <v>7929</v>
      </c>
      <c r="F1343" s="15" t="s">
        <v>4324</v>
      </c>
      <c r="G1343" s="15" t="s">
        <v>7832</v>
      </c>
      <c r="H1343" s="15" t="s">
        <v>7924</v>
      </c>
      <c r="I1343" s="15" t="s">
        <v>4327</v>
      </c>
      <c r="J1343" s="15" t="s">
        <v>4345</v>
      </c>
      <c r="K1343" s="15"/>
      <c r="L1343" s="103" t="str">
        <f t="shared" si="1"/>
        <v>B-750ANG-BL57-750 ml Angular Blue Bottle</v>
      </c>
      <c r="M1343" s="103">
        <f t="shared" si="2"/>
        <v>240</v>
      </c>
      <c r="N1343" s="102" t="str">
        <f t="shared" si="3"/>
        <v>wk 6</v>
      </c>
    </row>
    <row r="1344" ht="12.75" customHeight="1">
      <c r="A1344" s="15" t="s">
        <v>4823</v>
      </c>
      <c r="B1344" s="15" t="s">
        <v>3123</v>
      </c>
      <c r="C1344" s="15" t="s">
        <v>4321</v>
      </c>
      <c r="D1344" s="15" t="s">
        <v>6842</v>
      </c>
      <c r="E1344" s="15" t="s">
        <v>7930</v>
      </c>
      <c r="F1344" s="15" t="s">
        <v>4324</v>
      </c>
      <c r="G1344" s="15" t="s">
        <v>7828</v>
      </c>
      <c r="H1344" s="15" t="s">
        <v>7910</v>
      </c>
      <c r="I1344" s="15" t="s">
        <v>4327</v>
      </c>
      <c r="J1344" s="15" t="s">
        <v>4345</v>
      </c>
      <c r="K1344" s="15"/>
      <c r="L1344" s="103" t="str">
        <f t="shared" si="1"/>
        <v>B-750ANG-BL57-750 ml Angular Blue Bottle</v>
      </c>
      <c r="M1344" s="103">
        <f t="shared" si="2"/>
        <v>120</v>
      </c>
      <c r="N1344" s="102" t="str">
        <f t="shared" si="3"/>
        <v>wk 15</v>
      </c>
    </row>
    <row r="1345" ht="12.75" customHeight="1">
      <c r="A1345" s="15" t="s">
        <v>4823</v>
      </c>
      <c r="B1345" s="15" t="s">
        <v>3123</v>
      </c>
      <c r="C1345" s="15" t="s">
        <v>4321</v>
      </c>
      <c r="D1345" s="15" t="s">
        <v>6842</v>
      </c>
      <c r="E1345" s="15" t="s">
        <v>7931</v>
      </c>
      <c r="F1345" s="15" t="s">
        <v>4324</v>
      </c>
      <c r="G1345" s="15" t="s">
        <v>7828</v>
      </c>
      <c r="H1345" s="15" t="s">
        <v>7910</v>
      </c>
      <c r="I1345" s="15" t="s">
        <v>4327</v>
      </c>
      <c r="J1345" s="15" t="s">
        <v>4328</v>
      </c>
      <c r="K1345" s="15"/>
      <c r="L1345" s="103" t="str">
        <f t="shared" si="1"/>
        <v>B-750ANG-BL57-750 ml Angular Blue Bottle</v>
      </c>
      <c r="M1345" s="103">
        <f t="shared" si="2"/>
        <v>120</v>
      </c>
      <c r="N1345" s="102" t="str">
        <f t="shared" si="3"/>
        <v>wk 15</v>
      </c>
    </row>
    <row r="1346" ht="12.75" customHeight="1">
      <c r="A1346" s="15" t="s">
        <v>4823</v>
      </c>
      <c r="B1346" s="15" t="s">
        <v>3123</v>
      </c>
      <c r="C1346" s="15" t="s">
        <v>4321</v>
      </c>
      <c r="D1346" s="15" t="s">
        <v>6842</v>
      </c>
      <c r="E1346" s="15" t="s">
        <v>7932</v>
      </c>
      <c r="F1346" s="15" t="s">
        <v>4324</v>
      </c>
      <c r="G1346" s="15" t="s">
        <v>7828</v>
      </c>
      <c r="H1346" s="15" t="s">
        <v>7910</v>
      </c>
      <c r="I1346" s="15" t="s">
        <v>4327</v>
      </c>
      <c r="J1346" s="15" t="s">
        <v>4345</v>
      </c>
      <c r="K1346" s="15"/>
      <c r="L1346" s="103" t="str">
        <f t="shared" si="1"/>
        <v>B-750ANG-BL57-750 ml Angular Blue Bottle</v>
      </c>
      <c r="M1346" s="103">
        <f t="shared" si="2"/>
        <v>120</v>
      </c>
      <c r="N1346" s="102" t="str">
        <f t="shared" si="3"/>
        <v>wk 15</v>
      </c>
    </row>
    <row r="1347" ht="12.75" customHeight="1">
      <c r="A1347" s="15" t="s">
        <v>4823</v>
      </c>
      <c r="B1347" s="15" t="s">
        <v>3123</v>
      </c>
      <c r="C1347" s="15" t="s">
        <v>4321</v>
      </c>
      <c r="D1347" s="15" t="s">
        <v>6842</v>
      </c>
      <c r="E1347" s="15" t="s">
        <v>7933</v>
      </c>
      <c r="F1347" s="15" t="s">
        <v>4324</v>
      </c>
      <c r="G1347" s="15" t="s">
        <v>7828</v>
      </c>
      <c r="H1347" s="15" t="s">
        <v>7910</v>
      </c>
      <c r="I1347" s="15" t="s">
        <v>4327</v>
      </c>
      <c r="J1347" s="15" t="s">
        <v>4328</v>
      </c>
      <c r="K1347" s="15"/>
      <c r="L1347" s="103" t="str">
        <f t="shared" si="1"/>
        <v>B-750ANG-BL57-750 ml Angular Blue Bottle</v>
      </c>
      <c r="M1347" s="103">
        <f t="shared" si="2"/>
        <v>120</v>
      </c>
      <c r="N1347" s="102" t="str">
        <f t="shared" si="3"/>
        <v>wk 15</v>
      </c>
    </row>
    <row r="1348" ht="12.75" customHeight="1">
      <c r="A1348" s="15" t="s">
        <v>4823</v>
      </c>
      <c r="B1348" s="15" t="s">
        <v>3123</v>
      </c>
      <c r="C1348" s="15" t="s">
        <v>4321</v>
      </c>
      <c r="D1348" s="15" t="s">
        <v>6842</v>
      </c>
      <c r="E1348" s="15" t="s">
        <v>7934</v>
      </c>
      <c r="F1348" s="15" t="s">
        <v>4324</v>
      </c>
      <c r="G1348" s="15" t="s">
        <v>7828</v>
      </c>
      <c r="H1348" s="15" t="s">
        <v>7910</v>
      </c>
      <c r="I1348" s="15" t="s">
        <v>4327</v>
      </c>
      <c r="J1348" s="15" t="s">
        <v>4328</v>
      </c>
      <c r="K1348" s="15"/>
      <c r="L1348" s="103" t="str">
        <f t="shared" si="1"/>
        <v>B-750ANG-BL57-750 ml Angular Blue Bottle</v>
      </c>
      <c r="M1348" s="103">
        <f t="shared" si="2"/>
        <v>120</v>
      </c>
      <c r="N1348" s="102" t="str">
        <f t="shared" si="3"/>
        <v>wk 15</v>
      </c>
    </row>
    <row r="1349" ht="12.75" customHeight="1">
      <c r="A1349" s="15" t="s">
        <v>4826</v>
      </c>
      <c r="B1349" s="15" t="s">
        <v>3123</v>
      </c>
      <c r="C1349" s="15" t="s">
        <v>4321</v>
      </c>
      <c r="D1349" s="15" t="s">
        <v>3544</v>
      </c>
      <c r="E1349" s="15" t="s">
        <v>7935</v>
      </c>
      <c r="F1349" s="15" t="s">
        <v>4324</v>
      </c>
      <c r="G1349" s="15" t="s">
        <v>7936</v>
      </c>
      <c r="H1349" s="15" t="s">
        <v>7937</v>
      </c>
      <c r="I1349" s="15" t="s">
        <v>4327</v>
      </c>
      <c r="J1349" s="15" t="s">
        <v>4328</v>
      </c>
      <c r="K1349" s="15"/>
      <c r="L1349" s="103" t="str">
        <f t="shared" si="1"/>
        <v>B-750ANG-BL57-750 ml Angular Blue Bottle</v>
      </c>
      <c r="M1349" s="103">
        <f t="shared" si="2"/>
        <v>720</v>
      </c>
      <c r="N1349" s="102" t="str">
        <f t="shared" si="3"/>
        <v>wk 19</v>
      </c>
    </row>
    <row r="1350" ht="12.75" customHeight="1">
      <c r="A1350" s="15" t="s">
        <v>4828</v>
      </c>
      <c r="B1350" s="15" t="s">
        <v>3123</v>
      </c>
      <c r="C1350" s="15" t="s">
        <v>4321</v>
      </c>
      <c r="D1350" s="15" t="s">
        <v>6842</v>
      </c>
      <c r="E1350" s="15" t="s">
        <v>7938</v>
      </c>
      <c r="F1350" s="15" t="s">
        <v>4324</v>
      </c>
      <c r="G1350" s="15" t="s">
        <v>7828</v>
      </c>
      <c r="H1350" s="15" t="s">
        <v>7910</v>
      </c>
      <c r="I1350" s="15" t="s">
        <v>4327</v>
      </c>
      <c r="J1350" s="15" t="s">
        <v>4345</v>
      </c>
      <c r="K1350" s="15"/>
      <c r="L1350" s="103" t="str">
        <f t="shared" si="1"/>
        <v>B-750ANG-BL57-750 ml Angular Blue Bottle</v>
      </c>
      <c r="M1350" s="103">
        <f t="shared" si="2"/>
        <v>120</v>
      </c>
      <c r="N1350" s="102" t="str">
        <f t="shared" si="3"/>
        <v>wk 23</v>
      </c>
    </row>
    <row r="1351" ht="12.75" customHeight="1">
      <c r="A1351" s="15" t="s">
        <v>4830</v>
      </c>
      <c r="B1351" s="15" t="s">
        <v>3123</v>
      </c>
      <c r="C1351" s="15" t="s">
        <v>4321</v>
      </c>
      <c r="D1351" s="15" t="s">
        <v>3465</v>
      </c>
      <c r="E1351" s="15" t="s">
        <v>7939</v>
      </c>
      <c r="F1351" s="15" t="s">
        <v>4324</v>
      </c>
      <c r="G1351" s="15" t="s">
        <v>7832</v>
      </c>
      <c r="H1351" s="15" t="s">
        <v>7924</v>
      </c>
      <c r="I1351" s="15" t="s">
        <v>4327</v>
      </c>
      <c r="J1351" s="15" t="s">
        <v>4345</v>
      </c>
      <c r="K1351" s="15"/>
      <c r="L1351" s="103" t="str">
        <f t="shared" si="1"/>
        <v>B-750ANG-BL57-750 ml Angular Blue Bottle</v>
      </c>
      <c r="M1351" s="103">
        <f t="shared" si="2"/>
        <v>240</v>
      </c>
      <c r="N1351" s="102" t="str">
        <f t="shared" si="3"/>
        <v>wk 32</v>
      </c>
    </row>
    <row r="1352" ht="12.75" customHeight="1">
      <c r="A1352" s="15" t="s">
        <v>4835</v>
      </c>
      <c r="B1352" s="15" t="s">
        <v>3123</v>
      </c>
      <c r="C1352" s="15" t="s">
        <v>4321</v>
      </c>
      <c r="D1352" s="15" t="s">
        <v>3465</v>
      </c>
      <c r="E1352" s="15" t="s">
        <v>7940</v>
      </c>
      <c r="F1352" s="15" t="s">
        <v>4324</v>
      </c>
      <c r="G1352" s="15" t="s">
        <v>7832</v>
      </c>
      <c r="H1352" s="15" t="s">
        <v>7924</v>
      </c>
      <c r="I1352" s="15" t="s">
        <v>4327</v>
      </c>
      <c r="J1352" s="15" t="s">
        <v>4328</v>
      </c>
      <c r="K1352" s="15"/>
      <c r="L1352" s="103" t="str">
        <f t="shared" si="1"/>
        <v>B-750ANG-BL57-750 ml Angular Blue Bottle</v>
      </c>
      <c r="M1352" s="103">
        <f t="shared" si="2"/>
        <v>240</v>
      </c>
      <c r="N1352" s="102" t="str">
        <f t="shared" si="3"/>
        <v>wk 37</v>
      </c>
    </row>
    <row r="1353" ht="12.75" customHeight="1">
      <c r="A1353" s="15" t="s">
        <v>4838</v>
      </c>
      <c r="B1353" s="15" t="s">
        <v>3123</v>
      </c>
      <c r="C1353" s="15" t="s">
        <v>4321</v>
      </c>
      <c r="D1353" s="15" t="s">
        <v>7941</v>
      </c>
      <c r="E1353" s="15" t="s">
        <v>7942</v>
      </c>
      <c r="F1353" s="15" t="s">
        <v>4324</v>
      </c>
      <c r="G1353" s="15" t="s">
        <v>7943</v>
      </c>
      <c r="H1353" s="15" t="s">
        <v>7944</v>
      </c>
      <c r="I1353" s="15" t="s">
        <v>4327</v>
      </c>
      <c r="J1353" s="15" t="s">
        <v>4328</v>
      </c>
      <c r="K1353" s="15"/>
      <c r="L1353" s="103" t="str">
        <f t="shared" si="1"/>
        <v>B-750ANG-BL57-750 ml Angular Blue Bottle</v>
      </c>
      <c r="M1353" s="103">
        <f t="shared" si="2"/>
        <v>480</v>
      </c>
      <c r="N1353" s="102" t="str">
        <f t="shared" si="3"/>
        <v>wk 45</v>
      </c>
    </row>
    <row r="1354" ht="12.75" customHeight="1">
      <c r="A1354" s="15" t="s">
        <v>4840</v>
      </c>
      <c r="B1354" s="15" t="s">
        <v>3123</v>
      </c>
      <c r="C1354" s="15" t="s">
        <v>4321</v>
      </c>
      <c r="D1354" s="15" t="s">
        <v>6842</v>
      </c>
      <c r="E1354" s="15" t="s">
        <v>7945</v>
      </c>
      <c r="F1354" s="15" t="s">
        <v>4324</v>
      </c>
      <c r="G1354" s="15" t="s">
        <v>7828</v>
      </c>
      <c r="H1354" s="15" t="s">
        <v>7910</v>
      </c>
      <c r="I1354" s="15" t="s">
        <v>4327</v>
      </c>
      <c r="J1354" s="15" t="s">
        <v>4328</v>
      </c>
      <c r="K1354" s="15"/>
      <c r="L1354" s="103" t="str">
        <f t="shared" si="1"/>
        <v>B-750ANG-BL57-750 ml Angular Blue Bottle</v>
      </c>
      <c r="M1354" s="103">
        <f t="shared" si="2"/>
        <v>120</v>
      </c>
      <c r="N1354" s="102" t="str">
        <f t="shared" si="3"/>
        <v>wk 50</v>
      </c>
    </row>
    <row r="1355" ht="12.75" customHeight="1">
      <c r="A1355" s="15" t="s">
        <v>4840</v>
      </c>
      <c r="B1355" s="15" t="s">
        <v>3123</v>
      </c>
      <c r="C1355" s="15" t="s">
        <v>4321</v>
      </c>
      <c r="D1355" s="15" t="s">
        <v>6842</v>
      </c>
      <c r="E1355" s="15" t="s">
        <v>7946</v>
      </c>
      <c r="F1355" s="15" t="s">
        <v>4324</v>
      </c>
      <c r="G1355" s="15" t="s">
        <v>7828</v>
      </c>
      <c r="H1355" s="15" t="s">
        <v>7910</v>
      </c>
      <c r="I1355" s="15" t="s">
        <v>4327</v>
      </c>
      <c r="J1355" s="15" t="s">
        <v>4328</v>
      </c>
      <c r="K1355" s="15"/>
      <c r="L1355" s="103" t="str">
        <f t="shared" si="1"/>
        <v>B-750ANG-BL57-750 ml Angular Blue Bottle</v>
      </c>
      <c r="M1355" s="103">
        <f t="shared" si="2"/>
        <v>120</v>
      </c>
      <c r="N1355" s="102" t="str">
        <f t="shared" si="3"/>
        <v>wk 50</v>
      </c>
    </row>
    <row r="1356" ht="12.75" customHeight="1">
      <c r="A1356" s="15" t="s">
        <v>4846</v>
      </c>
      <c r="B1356" s="15" t="s">
        <v>3123</v>
      </c>
      <c r="C1356" s="15" t="s">
        <v>4321</v>
      </c>
      <c r="D1356" s="15" t="s">
        <v>7941</v>
      </c>
      <c r="E1356" s="15" t="s">
        <v>7947</v>
      </c>
      <c r="F1356" s="15" t="s">
        <v>4324</v>
      </c>
      <c r="G1356" s="15" t="s">
        <v>7943</v>
      </c>
      <c r="H1356" s="15" t="s">
        <v>7944</v>
      </c>
      <c r="I1356" s="15" t="s">
        <v>4327</v>
      </c>
      <c r="J1356" s="15" t="s">
        <v>4328</v>
      </c>
      <c r="K1356" s="15"/>
      <c r="L1356" s="103" t="str">
        <f t="shared" si="1"/>
        <v>B-750ANG-BL57-750 ml Angular Blue Bottle</v>
      </c>
      <c r="M1356" s="103">
        <f t="shared" si="2"/>
        <v>480</v>
      </c>
      <c r="N1356" s="102" t="str">
        <f t="shared" si="3"/>
        <v>wk </v>
      </c>
    </row>
    <row r="1357" ht="12.75" customHeight="1">
      <c r="A1357" s="15" t="s">
        <v>4859</v>
      </c>
      <c r="B1357" s="15" t="s">
        <v>3123</v>
      </c>
      <c r="C1357" s="15" t="s">
        <v>4321</v>
      </c>
      <c r="D1357" s="15" t="s">
        <v>6842</v>
      </c>
      <c r="E1357" s="15" t="s">
        <v>7948</v>
      </c>
      <c r="F1357" s="15" t="s">
        <v>4324</v>
      </c>
      <c r="G1357" s="15" t="s">
        <v>7828</v>
      </c>
      <c r="H1357" s="15" t="s">
        <v>7910</v>
      </c>
      <c r="I1357" s="15" t="s">
        <v>4327</v>
      </c>
      <c r="J1357" s="15" t="s">
        <v>4328</v>
      </c>
      <c r="K1357" s="15"/>
      <c r="L1357" s="103" t="str">
        <f t="shared" si="1"/>
        <v>B-750ANG-BL57-750 ml Angular Blue Bottle</v>
      </c>
      <c r="M1357" s="103">
        <f t="shared" si="2"/>
        <v>120</v>
      </c>
      <c r="N1357" s="102" t="str">
        <f t="shared" si="3"/>
        <v>wk </v>
      </c>
    </row>
    <row r="1358" ht="12.75" customHeight="1">
      <c r="A1358" s="15" t="s">
        <v>4864</v>
      </c>
      <c r="B1358" s="15" t="s">
        <v>3123</v>
      </c>
      <c r="C1358" s="15" t="s">
        <v>4321</v>
      </c>
      <c r="D1358" s="15" t="s">
        <v>6842</v>
      </c>
      <c r="E1358" s="15" t="s">
        <v>7949</v>
      </c>
      <c r="F1358" s="15" t="s">
        <v>4324</v>
      </c>
      <c r="G1358" s="15" t="s">
        <v>7828</v>
      </c>
      <c r="H1358" s="15" t="s">
        <v>7910</v>
      </c>
      <c r="I1358" s="15" t="s">
        <v>4327</v>
      </c>
      <c r="J1358" s="15" t="s">
        <v>4328</v>
      </c>
      <c r="K1358" s="15"/>
      <c r="L1358" s="103" t="str">
        <f t="shared" si="1"/>
        <v>B-750ANG-BL57-750 ml Angular Blue Bottle</v>
      </c>
      <c r="M1358" s="103">
        <f t="shared" si="2"/>
        <v>120</v>
      </c>
      <c r="N1358" s="102" t="str">
        <f t="shared" si="3"/>
        <v>wk </v>
      </c>
    </row>
    <row r="1359" ht="12.75" customHeight="1">
      <c r="A1359" s="15" t="s">
        <v>4866</v>
      </c>
      <c r="B1359" s="15" t="s">
        <v>3123</v>
      </c>
      <c r="C1359" s="15" t="s">
        <v>4321</v>
      </c>
      <c r="D1359" s="15" t="s">
        <v>6842</v>
      </c>
      <c r="E1359" s="15" t="s">
        <v>7950</v>
      </c>
      <c r="F1359" s="15" t="s">
        <v>4324</v>
      </c>
      <c r="G1359" s="15" t="s">
        <v>7828</v>
      </c>
      <c r="H1359" s="15" t="s">
        <v>7910</v>
      </c>
      <c r="I1359" s="15" t="s">
        <v>4327</v>
      </c>
      <c r="J1359" s="15" t="s">
        <v>4345</v>
      </c>
      <c r="K1359" s="15"/>
      <c r="L1359" s="103" t="str">
        <f t="shared" si="1"/>
        <v>B-750ANG-BL57-750 ml Angular Blue Bottle</v>
      </c>
      <c r="M1359" s="103">
        <f t="shared" si="2"/>
        <v>120</v>
      </c>
      <c r="N1359" s="102" t="str">
        <f t="shared" si="3"/>
        <v>wk </v>
      </c>
    </row>
    <row r="1360" ht="12.75" customHeight="1">
      <c r="A1360" s="15" t="s">
        <v>4869</v>
      </c>
      <c r="B1360" s="15" t="s">
        <v>3123</v>
      </c>
      <c r="C1360" s="15" t="s">
        <v>4321</v>
      </c>
      <c r="D1360" s="15" t="s">
        <v>3465</v>
      </c>
      <c r="E1360" s="15" t="s">
        <v>7951</v>
      </c>
      <c r="F1360" s="15" t="s">
        <v>4324</v>
      </c>
      <c r="G1360" s="15" t="s">
        <v>7832</v>
      </c>
      <c r="H1360" s="15" t="s">
        <v>7924</v>
      </c>
      <c r="I1360" s="15" t="s">
        <v>4327</v>
      </c>
      <c r="J1360" s="15" t="s">
        <v>4345</v>
      </c>
      <c r="K1360" s="15"/>
      <c r="L1360" s="103" t="str">
        <f t="shared" si="1"/>
        <v>B-750ANG-BL57-750 ml Angular Blue Bottle</v>
      </c>
      <c r="M1360" s="103">
        <f t="shared" si="2"/>
        <v>240</v>
      </c>
      <c r="N1360" s="102" t="str">
        <f t="shared" si="3"/>
        <v>wk </v>
      </c>
    </row>
    <row r="1361" ht="12.75" customHeight="1">
      <c r="A1361" s="15" t="s">
        <v>4875</v>
      </c>
      <c r="B1361" s="15" t="s">
        <v>3123</v>
      </c>
      <c r="C1361" s="15" t="s">
        <v>4321</v>
      </c>
      <c r="D1361" s="15" t="s">
        <v>3183</v>
      </c>
      <c r="E1361" s="15" t="s">
        <v>7952</v>
      </c>
      <c r="F1361" s="15" t="s">
        <v>4324</v>
      </c>
      <c r="G1361" s="15" t="s">
        <v>7870</v>
      </c>
      <c r="H1361" s="15" t="s">
        <v>7953</v>
      </c>
      <c r="I1361" s="15" t="s">
        <v>4327</v>
      </c>
      <c r="J1361" s="15" t="s">
        <v>4345</v>
      </c>
      <c r="K1361" s="15"/>
      <c r="L1361" s="103" t="str">
        <f t="shared" si="1"/>
        <v>B-750ANG-BL57-750 ml Angular Blue Bottle</v>
      </c>
      <c r="M1361" s="103">
        <f t="shared" si="2"/>
        <v>360</v>
      </c>
      <c r="N1361" s="102" t="str">
        <f t="shared" si="3"/>
        <v>wk </v>
      </c>
    </row>
    <row r="1362" ht="12.75" customHeight="1">
      <c r="A1362" s="15" t="s">
        <v>5615</v>
      </c>
      <c r="B1362" s="15" t="s">
        <v>3123</v>
      </c>
      <c r="C1362" s="15" t="s">
        <v>4321</v>
      </c>
      <c r="D1362" s="15" t="s">
        <v>3544</v>
      </c>
      <c r="E1362" s="15" t="s">
        <v>7954</v>
      </c>
      <c r="F1362" s="15" t="s">
        <v>4324</v>
      </c>
      <c r="G1362" s="15" t="s">
        <v>7936</v>
      </c>
      <c r="H1362" s="15" t="s">
        <v>7937</v>
      </c>
      <c r="I1362" s="15" t="s">
        <v>4327</v>
      </c>
      <c r="J1362" s="15" t="s">
        <v>4345</v>
      </c>
      <c r="K1362" s="15"/>
      <c r="L1362" s="103" t="str">
        <f t="shared" si="1"/>
        <v>B-750ANG-BL57-750 ml Angular Blue Bottle</v>
      </c>
      <c r="M1362" s="103">
        <f t="shared" si="2"/>
        <v>720</v>
      </c>
      <c r="N1362" s="102" t="str">
        <f t="shared" si="3"/>
        <v>wk </v>
      </c>
    </row>
    <row r="1363" ht="12.75" customHeight="1">
      <c r="A1363" s="15" t="s">
        <v>4884</v>
      </c>
      <c r="B1363" s="15" t="s">
        <v>3123</v>
      </c>
      <c r="C1363" s="15" t="s">
        <v>4321</v>
      </c>
      <c r="D1363" s="15" t="s">
        <v>3694</v>
      </c>
      <c r="E1363" s="15" t="s">
        <v>7955</v>
      </c>
      <c r="F1363" s="15" t="s">
        <v>4324</v>
      </c>
      <c r="G1363" s="15" t="s">
        <v>7213</v>
      </c>
      <c r="H1363" s="15" t="s">
        <v>7956</v>
      </c>
      <c r="I1363" s="15" t="s">
        <v>4327</v>
      </c>
      <c r="J1363" s="15" t="s">
        <v>4328</v>
      </c>
      <c r="K1363" s="15"/>
      <c r="L1363" s="103" t="str">
        <f t="shared" si="1"/>
        <v>B-750ANG-BL57-750 ml Angular Blue Bottle</v>
      </c>
      <c r="M1363" s="103">
        <f t="shared" si="2"/>
        <v>1800</v>
      </c>
      <c r="N1363" s="102" t="str">
        <f t="shared" si="3"/>
        <v>wk 2</v>
      </c>
    </row>
    <row r="1364" ht="12.75" customHeight="1">
      <c r="A1364" s="15" t="s">
        <v>4441</v>
      </c>
      <c r="B1364" s="15" t="s">
        <v>3128</v>
      </c>
      <c r="C1364" s="15" t="s">
        <v>4321</v>
      </c>
      <c r="D1364" s="15" t="s">
        <v>6842</v>
      </c>
      <c r="E1364" s="15" t="s">
        <v>7957</v>
      </c>
      <c r="F1364" s="15" t="s">
        <v>4324</v>
      </c>
      <c r="G1364" s="15" t="s">
        <v>7828</v>
      </c>
      <c r="H1364" s="15" t="s">
        <v>7829</v>
      </c>
      <c r="I1364" s="15" t="s">
        <v>4327</v>
      </c>
      <c r="J1364" s="15" t="s">
        <v>4328</v>
      </c>
      <c r="K1364" s="15"/>
      <c r="L1364" s="103" t="str">
        <f t="shared" si="1"/>
        <v>B-750ANG-BL57-750 ml Angular Blue Bottle</v>
      </c>
      <c r="M1364" s="103">
        <f t="shared" si="2"/>
        <v>120</v>
      </c>
      <c r="N1364" s="102" t="str">
        <f t="shared" si="3"/>
        <v>wk </v>
      </c>
    </row>
    <row r="1365" ht="12.75" customHeight="1">
      <c r="A1365" s="15" t="s">
        <v>4441</v>
      </c>
      <c r="B1365" s="15" t="s">
        <v>3128</v>
      </c>
      <c r="C1365" s="15" t="s">
        <v>4321</v>
      </c>
      <c r="D1365" s="15" t="s">
        <v>6842</v>
      </c>
      <c r="E1365" s="15" t="s">
        <v>7958</v>
      </c>
      <c r="F1365" s="15" t="s">
        <v>4324</v>
      </c>
      <c r="G1365" s="15" t="s">
        <v>7828</v>
      </c>
      <c r="H1365" s="15" t="s">
        <v>7829</v>
      </c>
      <c r="I1365" s="15" t="s">
        <v>4327</v>
      </c>
      <c r="J1365" s="15" t="s">
        <v>4328</v>
      </c>
      <c r="K1365" s="15"/>
      <c r="L1365" s="103" t="str">
        <f t="shared" si="1"/>
        <v>B-750ANG-BL57-750 ml Angular Blue Bottle</v>
      </c>
      <c r="M1365" s="103">
        <f t="shared" si="2"/>
        <v>120</v>
      </c>
      <c r="N1365" s="102" t="str">
        <f t="shared" si="3"/>
        <v>wk </v>
      </c>
    </row>
    <row r="1366" ht="12.75" customHeight="1">
      <c r="A1366" s="15" t="s">
        <v>4445</v>
      </c>
      <c r="B1366" s="15" t="s">
        <v>3128</v>
      </c>
      <c r="C1366" s="15" t="s">
        <v>4321</v>
      </c>
      <c r="D1366" s="15" t="s">
        <v>6842</v>
      </c>
      <c r="E1366" s="15" t="s">
        <v>7959</v>
      </c>
      <c r="F1366" s="15" t="s">
        <v>4324</v>
      </c>
      <c r="G1366" s="15" t="s">
        <v>7828</v>
      </c>
      <c r="H1366" s="15" t="s">
        <v>7829</v>
      </c>
      <c r="I1366" s="15" t="s">
        <v>4327</v>
      </c>
      <c r="J1366" s="15" t="s">
        <v>4328</v>
      </c>
      <c r="K1366" s="15"/>
      <c r="L1366" s="103" t="str">
        <f t="shared" si="1"/>
        <v>B-750ANG-BL57-750 ml Angular Blue Bottle</v>
      </c>
      <c r="M1366" s="103">
        <f t="shared" si="2"/>
        <v>120</v>
      </c>
      <c r="N1366" s="102" t="str">
        <f t="shared" si="3"/>
        <v>wk </v>
      </c>
    </row>
    <row r="1367" ht="12.75" customHeight="1">
      <c r="A1367" s="15" t="s">
        <v>4445</v>
      </c>
      <c r="B1367" s="15" t="s">
        <v>3128</v>
      </c>
      <c r="C1367" s="15" t="s">
        <v>4321</v>
      </c>
      <c r="D1367" s="15" t="s">
        <v>7960</v>
      </c>
      <c r="E1367" s="15" t="s">
        <v>7961</v>
      </c>
      <c r="F1367" s="15" t="s">
        <v>4324</v>
      </c>
      <c r="G1367" s="15" t="s">
        <v>7962</v>
      </c>
      <c r="H1367" s="15" t="s">
        <v>7963</v>
      </c>
      <c r="I1367" s="15" t="s">
        <v>4327</v>
      </c>
      <c r="J1367" s="15" t="s">
        <v>4328</v>
      </c>
      <c r="K1367" s="15"/>
      <c r="L1367" s="103" t="str">
        <f t="shared" si="1"/>
        <v>B-750ANG-BL57-750 ml Angular Blue Bottle</v>
      </c>
      <c r="M1367" s="103">
        <f t="shared" si="2"/>
        <v>2040</v>
      </c>
      <c r="N1367" s="102" t="str">
        <f t="shared" si="3"/>
        <v>wk </v>
      </c>
    </row>
    <row r="1368" ht="12.75" customHeight="1">
      <c r="A1368" s="15" t="s">
        <v>4447</v>
      </c>
      <c r="B1368" s="15" t="s">
        <v>3128</v>
      </c>
      <c r="C1368" s="15" t="s">
        <v>4321</v>
      </c>
      <c r="D1368" s="15" t="s">
        <v>3446</v>
      </c>
      <c r="E1368" s="15" t="s">
        <v>7964</v>
      </c>
      <c r="F1368" s="15" t="s">
        <v>7965</v>
      </c>
      <c r="G1368" s="15" t="s">
        <v>7966</v>
      </c>
      <c r="H1368" s="15" t="s">
        <v>7967</v>
      </c>
      <c r="I1368" s="15" t="s">
        <v>5045</v>
      </c>
      <c r="J1368" s="15" t="s">
        <v>5653</v>
      </c>
      <c r="K1368" s="15"/>
      <c r="L1368" s="103" t="str">
        <f t="shared" si="1"/>
        <v>B-750ANG-BL57-750 ml Angular Blue Bottle</v>
      </c>
      <c r="M1368" s="103">
        <f t="shared" si="2"/>
        <v>12000</v>
      </c>
      <c r="N1368" s="102" t="str">
        <f t="shared" si="3"/>
        <v>wk </v>
      </c>
    </row>
    <row r="1369" ht="12.75" customHeight="1">
      <c r="A1369" s="15" t="s">
        <v>5151</v>
      </c>
      <c r="B1369" s="15" t="s">
        <v>3128</v>
      </c>
      <c r="C1369" s="15" t="s">
        <v>4321</v>
      </c>
      <c r="D1369" s="15" t="s">
        <v>3465</v>
      </c>
      <c r="E1369" s="15" t="s">
        <v>7968</v>
      </c>
      <c r="F1369" s="15" t="s">
        <v>4324</v>
      </c>
      <c r="G1369" s="15" t="s">
        <v>7832</v>
      </c>
      <c r="H1369" s="15" t="s">
        <v>7833</v>
      </c>
      <c r="I1369" s="15" t="s">
        <v>4327</v>
      </c>
      <c r="J1369" s="15" t="s">
        <v>4345</v>
      </c>
      <c r="K1369" s="15"/>
      <c r="L1369" s="103" t="str">
        <f t="shared" si="1"/>
        <v>B-750ANG-BL57-750 ml Angular Blue Bottle</v>
      </c>
      <c r="M1369" s="103">
        <f t="shared" si="2"/>
        <v>240</v>
      </c>
      <c r="N1369" s="102" t="str">
        <f t="shared" si="3"/>
        <v>wk </v>
      </c>
    </row>
    <row r="1370" ht="12.75" customHeight="1">
      <c r="A1370" s="15" t="s">
        <v>7969</v>
      </c>
      <c r="B1370" s="15" t="s">
        <v>2880</v>
      </c>
      <c r="C1370" s="15" t="s">
        <v>3146</v>
      </c>
      <c r="D1370" s="15" t="s">
        <v>3145</v>
      </c>
      <c r="E1370" s="15"/>
      <c r="F1370" s="15" t="s">
        <v>4308</v>
      </c>
      <c r="G1370" s="15" t="s">
        <v>7826</v>
      </c>
      <c r="H1370" s="15" t="s">
        <v>3149</v>
      </c>
      <c r="I1370" s="15" t="s">
        <v>3177</v>
      </c>
      <c r="J1370" s="15"/>
      <c r="K1370" s="15"/>
      <c r="L1370" s="103" t="str">
        <f t="shared" si="1"/>
        <v>B-750ANG-GN57-750 ml Angular Green Bottle</v>
      </c>
      <c r="M1370" s="103">
        <f t="shared" si="2"/>
        <v>0</v>
      </c>
      <c r="N1370" s="102" t="str">
        <f t="shared" si="3"/>
        <v>wk </v>
      </c>
    </row>
    <row r="1371" ht="12.75" customHeight="1">
      <c r="A1371" s="15" t="s">
        <v>4698</v>
      </c>
      <c r="B1371" s="15" t="s">
        <v>3123</v>
      </c>
      <c r="C1371" s="15" t="s">
        <v>4321</v>
      </c>
      <c r="D1371" s="15" t="s">
        <v>7941</v>
      </c>
      <c r="E1371" s="15" t="s">
        <v>7881</v>
      </c>
      <c r="F1371" s="15" t="s">
        <v>7878</v>
      </c>
      <c r="G1371" s="15" t="s">
        <v>7943</v>
      </c>
      <c r="H1371" s="15" t="s">
        <v>7970</v>
      </c>
      <c r="I1371" s="15" t="s">
        <v>4327</v>
      </c>
      <c r="J1371" s="15" t="s">
        <v>4328</v>
      </c>
      <c r="K1371" s="15"/>
      <c r="L1371" s="103" t="str">
        <f t="shared" si="1"/>
        <v>B-750ANG-GN57-750 ml Angular Green Bottle</v>
      </c>
      <c r="M1371" s="103">
        <f t="shared" si="2"/>
        <v>480</v>
      </c>
      <c r="N1371" s="102" t="str">
        <f t="shared" si="3"/>
        <v>wk 10</v>
      </c>
    </row>
    <row r="1372" ht="12.75" customHeight="1">
      <c r="A1372" s="15" t="s">
        <v>4748</v>
      </c>
      <c r="B1372" s="15" t="s">
        <v>3123</v>
      </c>
      <c r="C1372" s="15" t="s">
        <v>4321</v>
      </c>
      <c r="D1372" s="15" t="s">
        <v>7971</v>
      </c>
      <c r="E1372" s="15" t="s">
        <v>7972</v>
      </c>
      <c r="F1372" s="15" t="s">
        <v>7878</v>
      </c>
      <c r="G1372" s="15" t="s">
        <v>7973</v>
      </c>
      <c r="H1372" s="15" t="s">
        <v>7974</v>
      </c>
      <c r="I1372" s="15" t="s">
        <v>4327</v>
      </c>
      <c r="J1372" s="15" t="s">
        <v>4328</v>
      </c>
      <c r="K1372" s="15"/>
      <c r="L1372" s="103" t="str">
        <f t="shared" si="1"/>
        <v>B-750ANG-GN57-750 ml Angular Green Bottle</v>
      </c>
      <c r="M1372" s="103">
        <f t="shared" si="2"/>
        <v>4560</v>
      </c>
      <c r="N1372" s="102" t="str">
        <f t="shared" si="3"/>
        <v>wk </v>
      </c>
    </row>
    <row r="1373" ht="12.75" customHeight="1">
      <c r="A1373" s="15" t="s">
        <v>7975</v>
      </c>
      <c r="B1373" s="15" t="s">
        <v>2880</v>
      </c>
      <c r="C1373" s="15" t="s">
        <v>3146</v>
      </c>
      <c r="D1373" s="15" t="s">
        <v>3145</v>
      </c>
      <c r="E1373" s="15"/>
      <c r="F1373" s="15" t="s">
        <v>4308</v>
      </c>
      <c r="G1373" s="15" t="s">
        <v>7826</v>
      </c>
      <c r="H1373" s="15" t="s">
        <v>3149</v>
      </c>
      <c r="I1373" s="15" t="s">
        <v>3177</v>
      </c>
      <c r="J1373" s="15"/>
      <c r="K1373" s="15"/>
      <c r="L1373" s="103" t="str">
        <f t="shared" si="1"/>
        <v>B-750ANG-PUR57-750 ml Angular Purple Bottle</v>
      </c>
      <c r="M1373" s="103">
        <f t="shared" si="2"/>
        <v>0</v>
      </c>
      <c r="N1373" s="102" t="str">
        <f t="shared" si="3"/>
        <v>wk </v>
      </c>
    </row>
    <row r="1374" ht="12.75" customHeight="1">
      <c r="A1374" s="15" t="s">
        <v>7976</v>
      </c>
      <c r="B1374" s="15" t="s">
        <v>3123</v>
      </c>
      <c r="C1374" s="15" t="s">
        <v>4321</v>
      </c>
      <c r="D1374" s="15" t="s">
        <v>6842</v>
      </c>
      <c r="E1374" s="15" t="s">
        <v>7977</v>
      </c>
      <c r="F1374" s="15" t="s">
        <v>4324</v>
      </c>
      <c r="G1374" s="15" t="s">
        <v>7828</v>
      </c>
      <c r="H1374" s="15" t="s">
        <v>7978</v>
      </c>
      <c r="I1374" s="15" t="s">
        <v>4327</v>
      </c>
      <c r="J1374" s="15" t="s">
        <v>4328</v>
      </c>
      <c r="K1374" s="15"/>
      <c r="L1374" s="103" t="str">
        <f t="shared" si="1"/>
        <v>B-750ANG-PUR57-750 ml Angular Purple Bottle</v>
      </c>
      <c r="M1374" s="103">
        <f t="shared" si="2"/>
        <v>120</v>
      </c>
      <c r="N1374" s="102" t="str">
        <f t="shared" si="3"/>
        <v>wk 27</v>
      </c>
    </row>
    <row r="1375" ht="12.75" customHeight="1">
      <c r="A1375" s="15" t="s">
        <v>4515</v>
      </c>
      <c r="B1375" s="15" t="s">
        <v>3123</v>
      </c>
      <c r="C1375" s="15" t="s">
        <v>4321</v>
      </c>
      <c r="D1375" s="15" t="s">
        <v>3340</v>
      </c>
      <c r="E1375" s="15" t="s">
        <v>7857</v>
      </c>
      <c r="F1375" s="15" t="s">
        <v>4324</v>
      </c>
      <c r="G1375" s="15" t="s">
        <v>5360</v>
      </c>
      <c r="H1375" s="15" t="s">
        <v>7979</v>
      </c>
      <c r="I1375" s="15" t="s">
        <v>4327</v>
      </c>
      <c r="J1375" s="15" t="s">
        <v>4328</v>
      </c>
      <c r="K1375" s="15"/>
      <c r="L1375" s="103" t="str">
        <f t="shared" si="1"/>
        <v>B-750ANG-PUR57-750 ml Angular Purple Bottle</v>
      </c>
      <c r="M1375" s="103">
        <f t="shared" si="2"/>
        <v>840</v>
      </c>
      <c r="N1375" s="102" t="str">
        <f t="shared" si="3"/>
        <v>wk </v>
      </c>
    </row>
    <row r="1376" ht="12.75" customHeight="1">
      <c r="A1376" s="15" t="s">
        <v>4534</v>
      </c>
      <c r="B1376" s="15" t="s">
        <v>3123</v>
      </c>
      <c r="C1376" s="15" t="s">
        <v>4321</v>
      </c>
      <c r="D1376" s="15" t="s">
        <v>6842</v>
      </c>
      <c r="E1376" s="15" t="s">
        <v>7980</v>
      </c>
      <c r="F1376" s="15" t="s">
        <v>4324</v>
      </c>
      <c r="G1376" s="15" t="s">
        <v>7828</v>
      </c>
      <c r="H1376" s="15" t="s">
        <v>7981</v>
      </c>
      <c r="I1376" s="15" t="s">
        <v>4327</v>
      </c>
      <c r="J1376" s="15" t="s">
        <v>4328</v>
      </c>
      <c r="K1376" s="15"/>
      <c r="L1376" s="103" t="str">
        <f t="shared" si="1"/>
        <v>B-750ANG-PUR57-750 ml Angular Purple Bottle</v>
      </c>
      <c r="M1376" s="103">
        <f t="shared" si="2"/>
        <v>120</v>
      </c>
      <c r="N1376" s="102" t="str">
        <f t="shared" si="3"/>
        <v>wk 14</v>
      </c>
    </row>
    <row r="1377" ht="12.75" customHeight="1">
      <c r="A1377" s="15" t="s">
        <v>4534</v>
      </c>
      <c r="B1377" s="15" t="s">
        <v>3123</v>
      </c>
      <c r="C1377" s="15" t="s">
        <v>4321</v>
      </c>
      <c r="D1377" s="15" t="s">
        <v>6842</v>
      </c>
      <c r="E1377" s="15" t="s">
        <v>7982</v>
      </c>
      <c r="F1377" s="15" t="s">
        <v>4324</v>
      </c>
      <c r="G1377" s="15" t="s">
        <v>7828</v>
      </c>
      <c r="H1377" s="15" t="s">
        <v>7981</v>
      </c>
      <c r="I1377" s="15" t="s">
        <v>4327</v>
      </c>
      <c r="J1377" s="15" t="s">
        <v>4345</v>
      </c>
      <c r="K1377" s="15"/>
      <c r="L1377" s="103" t="str">
        <f t="shared" si="1"/>
        <v>B-750ANG-PUR57-750 ml Angular Purple Bottle</v>
      </c>
      <c r="M1377" s="103">
        <f t="shared" si="2"/>
        <v>120</v>
      </c>
      <c r="N1377" s="102" t="str">
        <f t="shared" si="3"/>
        <v>wk 14</v>
      </c>
    </row>
    <row r="1378" ht="12.75" customHeight="1">
      <c r="A1378" s="15" t="s">
        <v>4579</v>
      </c>
      <c r="B1378" s="15" t="s">
        <v>3123</v>
      </c>
      <c r="C1378" s="15" t="s">
        <v>4321</v>
      </c>
      <c r="D1378" s="15" t="s">
        <v>6842</v>
      </c>
      <c r="E1378" s="15" t="s">
        <v>7983</v>
      </c>
      <c r="F1378" s="15" t="s">
        <v>4324</v>
      </c>
      <c r="G1378" s="15" t="s">
        <v>7828</v>
      </c>
      <c r="H1378" s="15" t="s">
        <v>7981</v>
      </c>
      <c r="I1378" s="15" t="s">
        <v>4327</v>
      </c>
      <c r="J1378" s="15" t="s">
        <v>4328</v>
      </c>
      <c r="K1378" s="15"/>
      <c r="L1378" s="103" t="str">
        <f t="shared" si="1"/>
        <v>B-750ANG-PUR57-750 ml Angular Purple Bottle</v>
      </c>
      <c r="M1378" s="103">
        <f t="shared" si="2"/>
        <v>120</v>
      </c>
      <c r="N1378" s="102" t="str">
        <f t="shared" si="3"/>
        <v>wk </v>
      </c>
    </row>
    <row r="1379" ht="12.75" customHeight="1">
      <c r="A1379" s="15" t="s">
        <v>4979</v>
      </c>
      <c r="B1379" s="15" t="s">
        <v>3123</v>
      </c>
      <c r="C1379" s="15" t="s">
        <v>4321</v>
      </c>
      <c r="D1379" s="15" t="s">
        <v>6842</v>
      </c>
      <c r="E1379" s="15" t="s">
        <v>7984</v>
      </c>
      <c r="F1379" s="15" t="s">
        <v>4324</v>
      </c>
      <c r="G1379" s="15" t="s">
        <v>7828</v>
      </c>
      <c r="H1379" s="15" t="s">
        <v>7985</v>
      </c>
      <c r="I1379" s="15" t="s">
        <v>4327</v>
      </c>
      <c r="J1379" s="15" t="s">
        <v>4328</v>
      </c>
      <c r="K1379" s="15"/>
      <c r="L1379" s="103" t="str">
        <f t="shared" si="1"/>
        <v>B-750ANG-PUR57-750 ml Angular Purple Bottle</v>
      </c>
      <c r="M1379" s="103">
        <f t="shared" si="2"/>
        <v>120</v>
      </c>
      <c r="N1379" s="102" t="str">
        <f t="shared" si="3"/>
        <v>wk 36</v>
      </c>
    </row>
    <row r="1380" ht="12.75" customHeight="1">
      <c r="A1380" s="15" t="s">
        <v>4979</v>
      </c>
      <c r="B1380" s="15" t="s">
        <v>3123</v>
      </c>
      <c r="C1380" s="15" t="s">
        <v>4321</v>
      </c>
      <c r="D1380" s="15" t="s">
        <v>6842</v>
      </c>
      <c r="E1380" s="15" t="s">
        <v>7986</v>
      </c>
      <c r="F1380" s="15" t="s">
        <v>4324</v>
      </c>
      <c r="G1380" s="15" t="s">
        <v>7828</v>
      </c>
      <c r="H1380" s="15" t="s">
        <v>7985</v>
      </c>
      <c r="I1380" s="15" t="s">
        <v>4327</v>
      </c>
      <c r="J1380" s="15" t="s">
        <v>4345</v>
      </c>
      <c r="K1380" s="15"/>
      <c r="L1380" s="103" t="str">
        <f t="shared" si="1"/>
        <v>B-750ANG-PUR57-750 ml Angular Purple Bottle</v>
      </c>
      <c r="M1380" s="103">
        <f t="shared" si="2"/>
        <v>120</v>
      </c>
      <c r="N1380" s="102" t="str">
        <f t="shared" si="3"/>
        <v>wk 36</v>
      </c>
    </row>
    <row r="1381" ht="12.75" customHeight="1">
      <c r="A1381" s="15" t="s">
        <v>7987</v>
      </c>
      <c r="B1381" s="15" t="s">
        <v>2880</v>
      </c>
      <c r="C1381" s="15" t="s">
        <v>3146</v>
      </c>
      <c r="D1381" s="15" t="s">
        <v>3145</v>
      </c>
      <c r="E1381" s="15"/>
      <c r="F1381" s="15" t="s">
        <v>4308</v>
      </c>
      <c r="G1381" s="15" t="s">
        <v>7826</v>
      </c>
      <c r="H1381" s="15" t="s">
        <v>3149</v>
      </c>
      <c r="I1381" s="15" t="s">
        <v>3177</v>
      </c>
      <c r="J1381" s="15"/>
      <c r="K1381" s="15"/>
      <c r="L1381" s="103" t="str">
        <f t="shared" si="1"/>
        <v>B-750ANG-W57-750 ml Aangular White Bottle</v>
      </c>
      <c r="M1381" s="103">
        <f t="shared" si="2"/>
        <v>0</v>
      </c>
      <c r="N1381" s="102" t="str">
        <f t="shared" si="3"/>
        <v>wk </v>
      </c>
    </row>
    <row r="1382" ht="12.75" customHeight="1">
      <c r="A1382" s="15" t="s">
        <v>4412</v>
      </c>
      <c r="B1382" s="15" t="s">
        <v>3123</v>
      </c>
      <c r="C1382" s="15" t="s">
        <v>4321</v>
      </c>
      <c r="D1382" s="15" t="s">
        <v>3465</v>
      </c>
      <c r="E1382" s="15" t="s">
        <v>7988</v>
      </c>
      <c r="F1382" s="15" t="s">
        <v>4324</v>
      </c>
      <c r="G1382" s="15" t="s">
        <v>7832</v>
      </c>
      <c r="H1382" s="15" t="s">
        <v>7989</v>
      </c>
      <c r="I1382" s="15" t="s">
        <v>4327</v>
      </c>
      <c r="J1382" s="15" t="s">
        <v>4328</v>
      </c>
      <c r="K1382" s="15"/>
      <c r="L1382" s="103" t="str">
        <f t="shared" si="1"/>
        <v>B-750ANG-W57-750 ml Aangular White Bottle</v>
      </c>
      <c r="M1382" s="103">
        <f t="shared" si="2"/>
        <v>240</v>
      </c>
      <c r="N1382" s="102" t="str">
        <f t="shared" si="3"/>
        <v>wk </v>
      </c>
    </row>
    <row r="1383" ht="12.75" customHeight="1">
      <c r="A1383" s="15" t="s">
        <v>4452</v>
      </c>
      <c r="B1383" s="15" t="s">
        <v>3123</v>
      </c>
      <c r="C1383" s="15" t="s">
        <v>4321</v>
      </c>
      <c r="D1383" s="15" t="s">
        <v>4322</v>
      </c>
      <c r="E1383" s="15" t="s">
        <v>7990</v>
      </c>
      <c r="F1383" s="15" t="s">
        <v>7991</v>
      </c>
      <c r="G1383" s="15" t="s">
        <v>7992</v>
      </c>
      <c r="H1383" s="15" t="s">
        <v>7993</v>
      </c>
      <c r="I1383" s="15" t="s">
        <v>4327</v>
      </c>
      <c r="J1383" s="15" t="s">
        <v>7880</v>
      </c>
      <c r="K1383" s="15"/>
      <c r="L1383" s="103" t="str">
        <f t="shared" si="1"/>
        <v>B-750ANG-W57-750 ml Aangular White Bottle</v>
      </c>
      <c r="M1383" s="103">
        <f t="shared" si="2"/>
        <v>5040</v>
      </c>
      <c r="N1383" s="102" t="str">
        <f t="shared" si="3"/>
        <v>wk </v>
      </c>
    </row>
    <row r="1384" ht="12.75" customHeight="1">
      <c r="A1384" s="15" t="s">
        <v>4616</v>
      </c>
      <c r="B1384" s="15" t="s">
        <v>3123</v>
      </c>
      <c r="C1384" s="15" t="s">
        <v>4321</v>
      </c>
      <c r="D1384" s="15" t="s">
        <v>6842</v>
      </c>
      <c r="E1384" s="15" t="s">
        <v>7994</v>
      </c>
      <c r="F1384" s="15" t="s">
        <v>4324</v>
      </c>
      <c r="G1384" s="15" t="s">
        <v>7828</v>
      </c>
      <c r="H1384" s="15" t="s">
        <v>7995</v>
      </c>
      <c r="I1384" s="15" t="s">
        <v>4327</v>
      </c>
      <c r="J1384" s="15" t="s">
        <v>4345</v>
      </c>
      <c r="K1384" s="15"/>
      <c r="L1384" s="103" t="str">
        <f t="shared" si="1"/>
        <v>B-750ANG-W57-750 ml Aangular White Bottle</v>
      </c>
      <c r="M1384" s="103">
        <f t="shared" si="2"/>
        <v>120</v>
      </c>
      <c r="N1384" s="102" t="str">
        <f t="shared" si="3"/>
        <v>wk 14</v>
      </c>
    </row>
    <row r="1385" ht="12.75" customHeight="1">
      <c r="A1385" s="15" t="s">
        <v>4619</v>
      </c>
      <c r="B1385" s="15" t="s">
        <v>3123</v>
      </c>
      <c r="C1385" s="15" t="s">
        <v>4321</v>
      </c>
      <c r="D1385" s="15" t="s">
        <v>6842</v>
      </c>
      <c r="E1385" s="15" t="s">
        <v>7996</v>
      </c>
      <c r="F1385" s="15" t="s">
        <v>4324</v>
      </c>
      <c r="G1385" s="15" t="s">
        <v>7828</v>
      </c>
      <c r="H1385" s="15" t="s">
        <v>7997</v>
      </c>
      <c r="I1385" s="15" t="s">
        <v>4327</v>
      </c>
      <c r="J1385" s="15" t="s">
        <v>4328</v>
      </c>
      <c r="K1385" s="15"/>
      <c r="L1385" s="103" t="str">
        <f t="shared" si="1"/>
        <v>B-750ANG-W57-750 ml Aangular White Bottle</v>
      </c>
      <c r="M1385" s="103">
        <f t="shared" si="2"/>
        <v>120</v>
      </c>
      <c r="N1385" s="102" t="str">
        <f t="shared" si="3"/>
        <v>wk 19</v>
      </c>
    </row>
    <row r="1386" ht="12.75" customHeight="1">
      <c r="A1386" s="15" t="s">
        <v>4631</v>
      </c>
      <c r="B1386" s="15" t="s">
        <v>3123</v>
      </c>
      <c r="C1386" s="15" t="s">
        <v>4321</v>
      </c>
      <c r="D1386" s="15" t="s">
        <v>6842</v>
      </c>
      <c r="E1386" s="15" t="s">
        <v>7998</v>
      </c>
      <c r="F1386" s="15" t="s">
        <v>4324</v>
      </c>
      <c r="G1386" s="15" t="s">
        <v>7828</v>
      </c>
      <c r="H1386" s="15" t="s">
        <v>7999</v>
      </c>
      <c r="I1386" s="15" t="s">
        <v>4327</v>
      </c>
      <c r="J1386" s="15" t="s">
        <v>4328</v>
      </c>
      <c r="K1386" s="15"/>
      <c r="L1386" s="103" t="str">
        <f t="shared" si="1"/>
        <v>B-750ANG-W57-750 ml Aangular White Bottle</v>
      </c>
      <c r="M1386" s="103">
        <f t="shared" si="2"/>
        <v>120</v>
      </c>
      <c r="N1386" s="102" t="str">
        <f t="shared" si="3"/>
        <v>wk 40</v>
      </c>
    </row>
    <row r="1387" ht="12.75" customHeight="1">
      <c r="A1387" s="15" t="s">
        <v>4639</v>
      </c>
      <c r="B1387" s="15" t="s">
        <v>3123</v>
      </c>
      <c r="C1387" s="15" t="s">
        <v>4321</v>
      </c>
      <c r="D1387" s="15" t="s">
        <v>6842</v>
      </c>
      <c r="E1387" s="15" t="s">
        <v>8000</v>
      </c>
      <c r="F1387" s="15" t="s">
        <v>4324</v>
      </c>
      <c r="G1387" s="15" t="s">
        <v>7828</v>
      </c>
      <c r="H1387" s="15" t="s">
        <v>7999</v>
      </c>
      <c r="I1387" s="15" t="s">
        <v>4327</v>
      </c>
      <c r="J1387" s="15" t="s">
        <v>4345</v>
      </c>
      <c r="K1387" s="15"/>
      <c r="L1387" s="103" t="str">
        <f t="shared" si="1"/>
        <v>B-750ANG-W57-750 ml Aangular White Bottle</v>
      </c>
      <c r="M1387" s="103">
        <f t="shared" si="2"/>
        <v>120</v>
      </c>
      <c r="N1387" s="102" t="str">
        <f t="shared" si="3"/>
        <v>wk 49</v>
      </c>
    </row>
    <row r="1388" ht="12.75" customHeight="1">
      <c r="A1388" s="15" t="s">
        <v>4642</v>
      </c>
      <c r="B1388" s="15" t="s">
        <v>3123</v>
      </c>
      <c r="C1388" s="15" t="s">
        <v>4321</v>
      </c>
      <c r="D1388" s="15" t="s">
        <v>6842</v>
      </c>
      <c r="E1388" s="15" t="s">
        <v>8001</v>
      </c>
      <c r="F1388" s="15" t="s">
        <v>4324</v>
      </c>
      <c r="G1388" s="15" t="s">
        <v>7828</v>
      </c>
      <c r="H1388" s="15" t="s">
        <v>7999</v>
      </c>
      <c r="I1388" s="15" t="s">
        <v>4327</v>
      </c>
      <c r="J1388" s="15" t="s">
        <v>4328</v>
      </c>
      <c r="K1388" s="15"/>
      <c r="L1388" s="103" t="str">
        <f t="shared" si="1"/>
        <v>B-750ANG-W57-750 ml Aangular White Bottle</v>
      </c>
      <c r="M1388" s="103">
        <f t="shared" si="2"/>
        <v>120</v>
      </c>
      <c r="N1388" s="102" t="str">
        <f t="shared" si="3"/>
        <v>wk </v>
      </c>
    </row>
    <row r="1389" ht="12.75" customHeight="1">
      <c r="A1389" s="15" t="s">
        <v>4645</v>
      </c>
      <c r="B1389" s="15" t="s">
        <v>3123</v>
      </c>
      <c r="C1389" s="15" t="s">
        <v>4321</v>
      </c>
      <c r="D1389" s="15" t="s">
        <v>6842</v>
      </c>
      <c r="E1389" s="15" t="s">
        <v>8002</v>
      </c>
      <c r="F1389" s="15" t="s">
        <v>4324</v>
      </c>
      <c r="G1389" s="15" t="s">
        <v>7828</v>
      </c>
      <c r="H1389" s="15" t="s">
        <v>7999</v>
      </c>
      <c r="I1389" s="15" t="s">
        <v>4327</v>
      </c>
      <c r="J1389" s="15" t="s">
        <v>4345</v>
      </c>
      <c r="K1389" s="15"/>
      <c r="L1389" s="103" t="str">
        <f t="shared" si="1"/>
        <v>B-750ANG-W57-750 ml Aangular White Bottle</v>
      </c>
      <c r="M1389" s="103">
        <f t="shared" si="2"/>
        <v>120</v>
      </c>
      <c r="N1389" s="102" t="str">
        <f t="shared" si="3"/>
        <v>wk </v>
      </c>
    </row>
    <row r="1390" ht="12.75" customHeight="1">
      <c r="A1390" s="15" t="s">
        <v>4648</v>
      </c>
      <c r="B1390" s="15" t="s">
        <v>3123</v>
      </c>
      <c r="C1390" s="15" t="s">
        <v>4321</v>
      </c>
      <c r="D1390" s="15" t="s">
        <v>6842</v>
      </c>
      <c r="E1390" s="15" t="s">
        <v>8003</v>
      </c>
      <c r="F1390" s="15" t="s">
        <v>4324</v>
      </c>
      <c r="G1390" s="15" t="s">
        <v>7828</v>
      </c>
      <c r="H1390" s="15" t="s">
        <v>7999</v>
      </c>
      <c r="I1390" s="15" t="s">
        <v>4327</v>
      </c>
      <c r="J1390" s="15" t="s">
        <v>4345</v>
      </c>
      <c r="K1390" s="15"/>
      <c r="L1390" s="103" t="str">
        <f t="shared" si="1"/>
        <v>B-750ANG-W57-750 ml Aangular White Bottle</v>
      </c>
      <c r="M1390" s="103">
        <f t="shared" si="2"/>
        <v>120</v>
      </c>
      <c r="N1390" s="102" t="str">
        <f t="shared" si="3"/>
        <v>wk </v>
      </c>
    </row>
    <row r="1391" ht="12.75" customHeight="1">
      <c r="A1391" s="15" t="s">
        <v>4652</v>
      </c>
      <c r="B1391" s="15" t="s">
        <v>3123</v>
      </c>
      <c r="C1391" s="15" t="s">
        <v>4321</v>
      </c>
      <c r="D1391" s="15" t="s">
        <v>6842</v>
      </c>
      <c r="E1391" s="15" t="s">
        <v>8004</v>
      </c>
      <c r="F1391" s="15" t="s">
        <v>4324</v>
      </c>
      <c r="G1391" s="15" t="s">
        <v>7828</v>
      </c>
      <c r="H1391" s="15" t="s">
        <v>8005</v>
      </c>
      <c r="I1391" s="15" t="s">
        <v>4327</v>
      </c>
      <c r="J1391" s="15" t="s">
        <v>4328</v>
      </c>
      <c r="K1391" s="15"/>
      <c r="L1391" s="103" t="str">
        <f t="shared" si="1"/>
        <v>B-750ANG-W57-750 ml Aangular White Bottle</v>
      </c>
      <c r="M1391" s="103">
        <f t="shared" si="2"/>
        <v>120</v>
      </c>
      <c r="N1391" s="102" t="str">
        <f t="shared" si="3"/>
        <v>wk </v>
      </c>
    </row>
    <row r="1392" ht="12.75" customHeight="1">
      <c r="A1392" s="15" t="s">
        <v>4652</v>
      </c>
      <c r="B1392" s="15" t="s">
        <v>3123</v>
      </c>
      <c r="C1392" s="15" t="s">
        <v>4321</v>
      </c>
      <c r="D1392" s="15" t="s">
        <v>6842</v>
      </c>
      <c r="E1392" s="15" t="s">
        <v>8006</v>
      </c>
      <c r="F1392" s="15" t="s">
        <v>4324</v>
      </c>
      <c r="G1392" s="15" t="s">
        <v>7828</v>
      </c>
      <c r="H1392" s="15" t="s">
        <v>8005</v>
      </c>
      <c r="I1392" s="15" t="s">
        <v>4327</v>
      </c>
      <c r="J1392" s="15" t="s">
        <v>4328</v>
      </c>
      <c r="K1392" s="15"/>
      <c r="L1392" s="103" t="str">
        <f t="shared" si="1"/>
        <v>B-750ANG-W57-750 ml Aangular White Bottle</v>
      </c>
      <c r="M1392" s="103">
        <f t="shared" si="2"/>
        <v>120</v>
      </c>
      <c r="N1392" s="102" t="str">
        <f t="shared" si="3"/>
        <v>wk </v>
      </c>
    </row>
    <row r="1393" ht="12.75" customHeight="1">
      <c r="A1393" s="15" t="s">
        <v>4656</v>
      </c>
      <c r="B1393" s="15" t="s">
        <v>3123</v>
      </c>
      <c r="C1393" s="15" t="s">
        <v>4321</v>
      </c>
      <c r="D1393" s="15" t="s">
        <v>6842</v>
      </c>
      <c r="E1393" s="15" t="s">
        <v>8007</v>
      </c>
      <c r="F1393" s="15" t="s">
        <v>4324</v>
      </c>
      <c r="G1393" s="15" t="s">
        <v>7828</v>
      </c>
      <c r="H1393" s="15" t="s">
        <v>8005</v>
      </c>
      <c r="I1393" s="15" t="s">
        <v>4327</v>
      </c>
      <c r="J1393" s="15" t="s">
        <v>4345</v>
      </c>
      <c r="K1393" s="15"/>
      <c r="L1393" s="103" t="str">
        <f t="shared" si="1"/>
        <v>B-750ANG-W57-750 ml Aangular White Bottle</v>
      </c>
      <c r="M1393" s="103">
        <f t="shared" si="2"/>
        <v>120</v>
      </c>
      <c r="N1393" s="102" t="str">
        <f t="shared" si="3"/>
        <v>wk </v>
      </c>
    </row>
    <row r="1394" ht="12.75" customHeight="1">
      <c r="A1394" s="15" t="s">
        <v>4662</v>
      </c>
      <c r="B1394" s="15" t="s">
        <v>3123</v>
      </c>
      <c r="C1394" s="15" t="s">
        <v>4321</v>
      </c>
      <c r="D1394" s="15" t="s">
        <v>6842</v>
      </c>
      <c r="E1394" s="15" t="s">
        <v>8008</v>
      </c>
      <c r="F1394" s="15" t="s">
        <v>4324</v>
      </c>
      <c r="G1394" s="15" t="s">
        <v>7828</v>
      </c>
      <c r="H1394" s="15" t="s">
        <v>8005</v>
      </c>
      <c r="I1394" s="15" t="s">
        <v>4327</v>
      </c>
      <c r="J1394" s="15" t="s">
        <v>4345</v>
      </c>
      <c r="K1394" s="15"/>
      <c r="L1394" s="103" t="str">
        <f t="shared" si="1"/>
        <v>B-750ANG-W57-750 ml Aangular White Bottle</v>
      </c>
      <c r="M1394" s="103">
        <f t="shared" si="2"/>
        <v>120</v>
      </c>
      <c r="N1394" s="102" t="str">
        <f t="shared" si="3"/>
        <v>wk </v>
      </c>
    </row>
    <row r="1395" ht="12.75" customHeight="1">
      <c r="A1395" s="15" t="s">
        <v>4665</v>
      </c>
      <c r="B1395" s="15" t="s">
        <v>3123</v>
      </c>
      <c r="C1395" s="15" t="s">
        <v>4321</v>
      </c>
      <c r="D1395" s="15" t="s">
        <v>6842</v>
      </c>
      <c r="E1395" s="15" t="s">
        <v>8009</v>
      </c>
      <c r="F1395" s="15" t="s">
        <v>4324</v>
      </c>
      <c r="G1395" s="15" t="s">
        <v>7828</v>
      </c>
      <c r="H1395" s="15" t="s">
        <v>8005</v>
      </c>
      <c r="I1395" s="15" t="s">
        <v>4327</v>
      </c>
      <c r="J1395" s="15" t="s">
        <v>4328</v>
      </c>
      <c r="K1395" s="15"/>
      <c r="L1395" s="103" t="str">
        <f t="shared" si="1"/>
        <v>B-750ANG-W57-750 ml Aangular White Bottle</v>
      </c>
      <c r="M1395" s="103">
        <f t="shared" si="2"/>
        <v>120</v>
      </c>
      <c r="N1395" s="102" t="str">
        <f t="shared" si="3"/>
        <v>wk </v>
      </c>
    </row>
    <row r="1396" ht="12.75" customHeight="1">
      <c r="A1396" s="15" t="s">
        <v>4670</v>
      </c>
      <c r="B1396" s="15" t="s">
        <v>3123</v>
      </c>
      <c r="C1396" s="15" t="s">
        <v>4321</v>
      </c>
      <c r="D1396" s="15" t="s">
        <v>3465</v>
      </c>
      <c r="E1396" s="15" t="s">
        <v>8010</v>
      </c>
      <c r="F1396" s="15" t="s">
        <v>4324</v>
      </c>
      <c r="G1396" s="15" t="s">
        <v>7832</v>
      </c>
      <c r="H1396" s="15" t="s">
        <v>8011</v>
      </c>
      <c r="I1396" s="15" t="s">
        <v>4327</v>
      </c>
      <c r="J1396" s="15" t="s">
        <v>4328</v>
      </c>
      <c r="K1396" s="15"/>
      <c r="L1396" s="103" t="str">
        <f t="shared" si="1"/>
        <v>B-750ANG-W57-750 ml Aangular White Bottle</v>
      </c>
      <c r="M1396" s="103">
        <f t="shared" si="2"/>
        <v>240</v>
      </c>
      <c r="N1396" s="102" t="str">
        <f t="shared" si="3"/>
        <v>wk </v>
      </c>
    </row>
    <row r="1397" ht="12.75" customHeight="1">
      <c r="A1397" s="15" t="s">
        <v>4675</v>
      </c>
      <c r="B1397" s="15" t="s">
        <v>3123</v>
      </c>
      <c r="C1397" s="15" t="s">
        <v>4321</v>
      </c>
      <c r="D1397" s="15" t="s">
        <v>6842</v>
      </c>
      <c r="E1397" s="15" t="s">
        <v>8012</v>
      </c>
      <c r="F1397" s="15" t="s">
        <v>4324</v>
      </c>
      <c r="G1397" s="15" t="s">
        <v>7828</v>
      </c>
      <c r="H1397" s="15" t="s">
        <v>8013</v>
      </c>
      <c r="I1397" s="15" t="s">
        <v>4327</v>
      </c>
      <c r="J1397" s="15" t="s">
        <v>4328</v>
      </c>
      <c r="K1397" s="15"/>
      <c r="L1397" s="103" t="str">
        <f t="shared" si="1"/>
        <v>B-750ANG-W57-750 ml Aangular White Bottle</v>
      </c>
      <c r="M1397" s="103">
        <f t="shared" si="2"/>
        <v>120</v>
      </c>
      <c r="N1397" s="102" t="str">
        <f t="shared" si="3"/>
        <v>wk </v>
      </c>
    </row>
    <row r="1398" ht="12.75" customHeight="1">
      <c r="A1398" s="15" t="s">
        <v>4684</v>
      </c>
      <c r="B1398" s="15" t="s">
        <v>3123</v>
      </c>
      <c r="C1398" s="15" t="s">
        <v>4321</v>
      </c>
      <c r="D1398" s="15" t="s">
        <v>3183</v>
      </c>
      <c r="E1398" s="15" t="s">
        <v>8014</v>
      </c>
      <c r="F1398" s="15" t="s">
        <v>4324</v>
      </c>
      <c r="G1398" s="15" t="s">
        <v>7870</v>
      </c>
      <c r="H1398" s="15" t="s">
        <v>8015</v>
      </c>
      <c r="I1398" s="15" t="s">
        <v>4327</v>
      </c>
      <c r="J1398" s="15" t="s">
        <v>4328</v>
      </c>
      <c r="K1398" s="15"/>
      <c r="L1398" s="103" t="str">
        <f t="shared" si="1"/>
        <v>B-750ANG-W57-750 ml Aangular White Bottle</v>
      </c>
      <c r="M1398" s="103">
        <f t="shared" si="2"/>
        <v>360</v>
      </c>
      <c r="N1398" s="102" t="str">
        <f t="shared" si="3"/>
        <v>wk </v>
      </c>
    </row>
    <row r="1399" ht="12.75" customHeight="1">
      <c r="A1399" s="15" t="s">
        <v>4708</v>
      </c>
      <c r="B1399" s="15" t="s">
        <v>3123</v>
      </c>
      <c r="C1399" s="15" t="s">
        <v>4321</v>
      </c>
      <c r="D1399" s="15" t="s">
        <v>7941</v>
      </c>
      <c r="E1399" s="15" t="s">
        <v>8016</v>
      </c>
      <c r="F1399" s="15" t="s">
        <v>4324</v>
      </c>
      <c r="G1399" s="15" t="s">
        <v>7943</v>
      </c>
      <c r="H1399" s="15" t="s">
        <v>8017</v>
      </c>
      <c r="I1399" s="15" t="s">
        <v>4327</v>
      </c>
      <c r="J1399" s="15" t="s">
        <v>4345</v>
      </c>
      <c r="K1399" s="15"/>
      <c r="L1399" s="103" t="str">
        <f t="shared" si="1"/>
        <v>B-750ANG-W57-750 ml Aangular White Bottle</v>
      </c>
      <c r="M1399" s="103">
        <f t="shared" si="2"/>
        <v>480</v>
      </c>
      <c r="N1399" s="102" t="str">
        <f t="shared" si="3"/>
        <v>wk 27</v>
      </c>
    </row>
    <row r="1400" ht="12.75" customHeight="1">
      <c r="A1400" s="15" t="s">
        <v>4720</v>
      </c>
      <c r="B1400" s="15" t="s">
        <v>3123</v>
      </c>
      <c r="C1400" s="15" t="s">
        <v>4321</v>
      </c>
      <c r="D1400" s="15" t="s">
        <v>3465</v>
      </c>
      <c r="E1400" s="15" t="s">
        <v>8018</v>
      </c>
      <c r="F1400" s="15" t="s">
        <v>4324</v>
      </c>
      <c r="G1400" s="15" t="s">
        <v>7832</v>
      </c>
      <c r="H1400" s="15" t="s">
        <v>8019</v>
      </c>
      <c r="I1400" s="15" t="s">
        <v>4327</v>
      </c>
      <c r="J1400" s="15" t="s">
        <v>4328</v>
      </c>
      <c r="K1400" s="15"/>
      <c r="L1400" s="103" t="str">
        <f t="shared" si="1"/>
        <v>B-750ANG-W57-750 ml Aangular White Bottle</v>
      </c>
      <c r="M1400" s="103">
        <f t="shared" si="2"/>
        <v>240</v>
      </c>
      <c r="N1400" s="102" t="str">
        <f t="shared" si="3"/>
        <v>wk </v>
      </c>
    </row>
    <row r="1401" ht="12.75" customHeight="1">
      <c r="A1401" s="15" t="s">
        <v>4722</v>
      </c>
      <c r="B1401" s="15" t="s">
        <v>3123</v>
      </c>
      <c r="C1401" s="15" t="s">
        <v>4321</v>
      </c>
      <c r="D1401" s="15" t="s">
        <v>6842</v>
      </c>
      <c r="E1401" s="15" t="s">
        <v>8020</v>
      </c>
      <c r="F1401" s="15" t="s">
        <v>4324</v>
      </c>
      <c r="G1401" s="15" t="s">
        <v>7828</v>
      </c>
      <c r="H1401" s="15" t="s">
        <v>8013</v>
      </c>
      <c r="I1401" s="15" t="s">
        <v>4327</v>
      </c>
      <c r="J1401" s="15" t="s">
        <v>4345</v>
      </c>
      <c r="K1401" s="15"/>
      <c r="L1401" s="103" t="str">
        <f t="shared" si="1"/>
        <v>B-750ANG-W57-750 ml Aangular White Bottle</v>
      </c>
      <c r="M1401" s="103">
        <f t="shared" si="2"/>
        <v>120</v>
      </c>
      <c r="N1401" s="102" t="str">
        <f t="shared" si="3"/>
        <v>wk </v>
      </c>
    </row>
    <row r="1402" ht="12.75" customHeight="1">
      <c r="A1402" s="15" t="s">
        <v>4724</v>
      </c>
      <c r="B1402" s="15" t="s">
        <v>3123</v>
      </c>
      <c r="C1402" s="15" t="s">
        <v>4321</v>
      </c>
      <c r="D1402" s="15" t="s">
        <v>7941</v>
      </c>
      <c r="E1402" s="15" t="s">
        <v>8021</v>
      </c>
      <c r="F1402" s="15" t="s">
        <v>4324</v>
      </c>
      <c r="G1402" s="15" t="s">
        <v>7943</v>
      </c>
      <c r="H1402" s="15" t="s">
        <v>8017</v>
      </c>
      <c r="I1402" s="15" t="s">
        <v>4327</v>
      </c>
      <c r="J1402" s="15" t="s">
        <v>4328</v>
      </c>
      <c r="K1402" s="15"/>
      <c r="L1402" s="103" t="str">
        <f t="shared" si="1"/>
        <v>B-750ANG-W57-750 ml Aangular White Bottle</v>
      </c>
      <c r="M1402" s="103">
        <f t="shared" si="2"/>
        <v>480</v>
      </c>
      <c r="N1402" s="102" t="str">
        <f t="shared" si="3"/>
        <v>wk </v>
      </c>
    </row>
    <row r="1403" ht="12.75" customHeight="1">
      <c r="A1403" s="15" t="s">
        <v>4726</v>
      </c>
      <c r="B1403" s="15" t="s">
        <v>3123</v>
      </c>
      <c r="C1403" s="15" t="s">
        <v>4321</v>
      </c>
      <c r="D1403" s="15" t="s">
        <v>7960</v>
      </c>
      <c r="E1403" s="15" t="s">
        <v>8022</v>
      </c>
      <c r="F1403" s="15" t="s">
        <v>7991</v>
      </c>
      <c r="G1403" s="15" t="s">
        <v>7782</v>
      </c>
      <c r="H1403" s="15" t="s">
        <v>8023</v>
      </c>
      <c r="I1403" s="15" t="s">
        <v>4327</v>
      </c>
      <c r="J1403" s="15" t="s">
        <v>4328</v>
      </c>
      <c r="K1403" s="15"/>
      <c r="L1403" s="103" t="str">
        <f t="shared" si="1"/>
        <v>B-750ANG-W57-750 ml Aangular White Bottle</v>
      </c>
      <c r="M1403" s="103">
        <f t="shared" si="2"/>
        <v>2040</v>
      </c>
      <c r="N1403" s="102" t="str">
        <f t="shared" si="3"/>
        <v>wk </v>
      </c>
    </row>
    <row r="1404" ht="12.75" customHeight="1">
      <c r="A1404" s="15" t="s">
        <v>4762</v>
      </c>
      <c r="B1404" s="15" t="s">
        <v>3123</v>
      </c>
      <c r="C1404" s="15" t="s">
        <v>4321</v>
      </c>
      <c r="D1404" s="15" t="s">
        <v>6842</v>
      </c>
      <c r="E1404" s="15" t="s">
        <v>8024</v>
      </c>
      <c r="F1404" s="15" t="s">
        <v>4324</v>
      </c>
      <c r="G1404" s="15" t="s">
        <v>7828</v>
      </c>
      <c r="H1404" s="15" t="s">
        <v>8013</v>
      </c>
      <c r="I1404" s="15" t="s">
        <v>4327</v>
      </c>
      <c r="J1404" s="15" t="s">
        <v>4345</v>
      </c>
      <c r="K1404" s="15"/>
      <c r="L1404" s="103" t="str">
        <f t="shared" si="1"/>
        <v>B-750ANG-W57-750 ml Aangular White Bottle</v>
      </c>
      <c r="M1404" s="103">
        <f t="shared" si="2"/>
        <v>120</v>
      </c>
      <c r="N1404" s="102" t="str">
        <f t="shared" si="3"/>
        <v>wk 15</v>
      </c>
    </row>
    <row r="1405" ht="12.75" customHeight="1">
      <c r="A1405" s="15" t="s">
        <v>4764</v>
      </c>
      <c r="B1405" s="15" t="s">
        <v>3123</v>
      </c>
      <c r="C1405" s="15" t="s">
        <v>4321</v>
      </c>
      <c r="D1405" s="15" t="s">
        <v>6842</v>
      </c>
      <c r="E1405" s="15" t="s">
        <v>8025</v>
      </c>
      <c r="F1405" s="15" t="s">
        <v>4324</v>
      </c>
      <c r="G1405" s="15" t="s">
        <v>7828</v>
      </c>
      <c r="H1405" s="15" t="s">
        <v>8013</v>
      </c>
      <c r="I1405" s="15" t="s">
        <v>4327</v>
      </c>
      <c r="J1405" s="15" t="s">
        <v>4345</v>
      </c>
      <c r="K1405" s="15"/>
      <c r="L1405" s="103" t="str">
        <f t="shared" si="1"/>
        <v>B-750ANG-W57-750 ml Aangular White Bottle</v>
      </c>
      <c r="M1405" s="103">
        <f t="shared" si="2"/>
        <v>120</v>
      </c>
      <c r="N1405" s="102" t="str">
        <f t="shared" si="3"/>
        <v>wk 19</v>
      </c>
    </row>
    <row r="1406" ht="12.75" customHeight="1">
      <c r="A1406" s="15" t="s">
        <v>4764</v>
      </c>
      <c r="B1406" s="15" t="s">
        <v>3123</v>
      </c>
      <c r="C1406" s="15" t="s">
        <v>4321</v>
      </c>
      <c r="D1406" s="15" t="s">
        <v>6842</v>
      </c>
      <c r="E1406" s="15" t="s">
        <v>8026</v>
      </c>
      <c r="F1406" s="15" t="s">
        <v>4324</v>
      </c>
      <c r="G1406" s="15" t="s">
        <v>7828</v>
      </c>
      <c r="H1406" s="15" t="s">
        <v>8013</v>
      </c>
      <c r="I1406" s="15" t="s">
        <v>4327</v>
      </c>
      <c r="J1406" s="15" t="s">
        <v>4345</v>
      </c>
      <c r="K1406" s="15"/>
      <c r="L1406" s="103" t="str">
        <f t="shared" si="1"/>
        <v>B-750ANG-W57-750 ml Aangular White Bottle</v>
      </c>
      <c r="M1406" s="103">
        <f t="shared" si="2"/>
        <v>120</v>
      </c>
      <c r="N1406" s="102" t="str">
        <f t="shared" si="3"/>
        <v>wk 19</v>
      </c>
    </row>
    <row r="1407" ht="12.75" customHeight="1">
      <c r="A1407" s="15" t="s">
        <v>4776</v>
      </c>
      <c r="B1407" s="15" t="s">
        <v>3123</v>
      </c>
      <c r="C1407" s="15" t="s">
        <v>4321</v>
      </c>
      <c r="D1407" s="15" t="s">
        <v>6842</v>
      </c>
      <c r="E1407" s="15" t="s">
        <v>8027</v>
      </c>
      <c r="F1407" s="15" t="s">
        <v>4324</v>
      </c>
      <c r="G1407" s="15" t="s">
        <v>7828</v>
      </c>
      <c r="H1407" s="15" t="s">
        <v>8013</v>
      </c>
      <c r="I1407" s="15" t="s">
        <v>4327</v>
      </c>
      <c r="J1407" s="15" t="s">
        <v>4328</v>
      </c>
      <c r="K1407" s="15"/>
      <c r="L1407" s="103" t="str">
        <f t="shared" si="1"/>
        <v>B-750ANG-W57-750 ml Aangular White Bottle</v>
      </c>
      <c r="M1407" s="103">
        <f t="shared" si="2"/>
        <v>120</v>
      </c>
      <c r="N1407" s="102" t="str">
        <f t="shared" si="3"/>
        <v>wk 45</v>
      </c>
    </row>
    <row r="1408" ht="12.75" customHeight="1">
      <c r="A1408" s="15" t="s">
        <v>4826</v>
      </c>
      <c r="B1408" s="15" t="s">
        <v>3123</v>
      </c>
      <c r="C1408" s="15" t="s">
        <v>4321</v>
      </c>
      <c r="D1408" s="15" t="s">
        <v>7971</v>
      </c>
      <c r="E1408" s="15" t="s">
        <v>8028</v>
      </c>
      <c r="F1408" s="15" t="s">
        <v>7991</v>
      </c>
      <c r="G1408" s="15" t="s">
        <v>8029</v>
      </c>
      <c r="H1408" s="15" t="s">
        <v>8030</v>
      </c>
      <c r="I1408" s="15" t="s">
        <v>4327</v>
      </c>
      <c r="J1408" s="15" t="s">
        <v>4328</v>
      </c>
      <c r="K1408" s="15"/>
      <c r="L1408" s="103" t="str">
        <f t="shared" si="1"/>
        <v>B-750ANG-W57-750 ml Aangular White Bottle</v>
      </c>
      <c r="M1408" s="103">
        <f t="shared" si="2"/>
        <v>4560</v>
      </c>
      <c r="N1408" s="102" t="str">
        <f t="shared" si="3"/>
        <v>wk 19</v>
      </c>
    </row>
    <row r="1409" ht="12.75" customHeight="1">
      <c r="A1409" s="15" t="s">
        <v>4826</v>
      </c>
      <c r="B1409" s="15" t="s">
        <v>3123</v>
      </c>
      <c r="C1409" s="15" t="s">
        <v>4321</v>
      </c>
      <c r="D1409" s="15" t="s">
        <v>6842</v>
      </c>
      <c r="E1409" s="15" t="s">
        <v>8031</v>
      </c>
      <c r="F1409" s="15" t="s">
        <v>4324</v>
      </c>
      <c r="G1409" s="15" t="s">
        <v>7828</v>
      </c>
      <c r="H1409" s="15" t="s">
        <v>8032</v>
      </c>
      <c r="I1409" s="15" t="s">
        <v>4327</v>
      </c>
      <c r="J1409" s="15" t="s">
        <v>4328</v>
      </c>
      <c r="K1409" s="15"/>
      <c r="L1409" s="103" t="str">
        <f t="shared" si="1"/>
        <v>B-750ANG-W57-750 ml Aangular White Bottle</v>
      </c>
      <c r="M1409" s="103">
        <f t="shared" si="2"/>
        <v>120</v>
      </c>
      <c r="N1409" s="102" t="str">
        <f t="shared" si="3"/>
        <v>wk 19</v>
      </c>
    </row>
    <row r="1410" ht="12.75" customHeight="1">
      <c r="A1410" s="15" t="s">
        <v>8033</v>
      </c>
      <c r="B1410" s="15" t="s">
        <v>2934</v>
      </c>
      <c r="C1410" s="15" t="s">
        <v>3146</v>
      </c>
      <c r="D1410" s="15" t="s">
        <v>3145</v>
      </c>
      <c r="E1410" s="15"/>
      <c r="F1410" s="15" t="s">
        <v>4308</v>
      </c>
      <c r="G1410" s="15" t="s">
        <v>8034</v>
      </c>
      <c r="H1410" s="15" t="s">
        <v>3149</v>
      </c>
      <c r="I1410" s="15" t="s">
        <v>3177</v>
      </c>
      <c r="J1410" s="15"/>
      <c r="K1410" s="15"/>
      <c r="L1410" s="103" t="str">
        <f t="shared" si="1"/>
        <v>B-750BL-BL42-750 ml Bleach Blue Bottle</v>
      </c>
      <c r="M1410" s="103">
        <f t="shared" si="2"/>
        <v>0</v>
      </c>
      <c r="N1410" s="102" t="str">
        <f t="shared" si="3"/>
        <v>wk </v>
      </c>
    </row>
    <row r="1411" ht="12.75" customHeight="1">
      <c r="A1411" s="15" t="s">
        <v>4934</v>
      </c>
      <c r="B1411" s="15" t="s">
        <v>3123</v>
      </c>
      <c r="C1411" s="15" t="s">
        <v>4321</v>
      </c>
      <c r="D1411" s="15" t="s">
        <v>8035</v>
      </c>
      <c r="E1411" s="15" t="s">
        <v>8036</v>
      </c>
      <c r="F1411" s="15" t="s">
        <v>4324</v>
      </c>
      <c r="G1411" s="15" t="s">
        <v>8037</v>
      </c>
      <c r="H1411" s="15" t="s">
        <v>8038</v>
      </c>
      <c r="I1411" s="15" t="s">
        <v>4327</v>
      </c>
      <c r="J1411" s="15" t="s">
        <v>4328</v>
      </c>
      <c r="K1411" s="15"/>
      <c r="L1411" s="103" t="str">
        <f t="shared" si="1"/>
        <v>B-750BL-BL42-750 ml Bleach Blue Bottle</v>
      </c>
      <c r="M1411" s="103">
        <f t="shared" si="2"/>
        <v>78</v>
      </c>
      <c r="N1411" s="102" t="str">
        <f t="shared" si="3"/>
        <v>wk 1</v>
      </c>
    </row>
    <row r="1412" ht="12.75" customHeight="1">
      <c r="A1412" s="15" t="s">
        <v>4412</v>
      </c>
      <c r="B1412" s="15" t="s">
        <v>3123</v>
      </c>
      <c r="C1412" s="15" t="s">
        <v>4321</v>
      </c>
      <c r="D1412" s="15" t="s">
        <v>3407</v>
      </c>
      <c r="E1412" s="15" t="s">
        <v>7988</v>
      </c>
      <c r="F1412" s="15" t="s">
        <v>4324</v>
      </c>
      <c r="G1412" s="15" t="s">
        <v>8039</v>
      </c>
      <c r="H1412" s="15" t="s">
        <v>8040</v>
      </c>
      <c r="I1412" s="15" t="s">
        <v>4327</v>
      </c>
      <c r="J1412" s="15" t="s">
        <v>4328</v>
      </c>
      <c r="K1412" s="15"/>
      <c r="L1412" s="103" t="str">
        <f t="shared" si="1"/>
        <v>B-750BL-BL42-750 ml Bleach Blue Bottle</v>
      </c>
      <c r="M1412" s="103">
        <f t="shared" si="2"/>
        <v>80</v>
      </c>
      <c r="N1412" s="102" t="str">
        <f t="shared" si="3"/>
        <v>wk </v>
      </c>
    </row>
    <row r="1413" ht="12.75" customHeight="1">
      <c r="A1413" s="15" t="s">
        <v>4412</v>
      </c>
      <c r="B1413" s="15" t="s">
        <v>3123</v>
      </c>
      <c r="C1413" s="15" t="s">
        <v>4321</v>
      </c>
      <c r="D1413" s="15" t="s">
        <v>3407</v>
      </c>
      <c r="E1413" s="15" t="s">
        <v>8041</v>
      </c>
      <c r="F1413" s="15" t="s">
        <v>4324</v>
      </c>
      <c r="G1413" s="15" t="s">
        <v>8039</v>
      </c>
      <c r="H1413" s="15" t="s">
        <v>8040</v>
      </c>
      <c r="I1413" s="15" t="s">
        <v>4327</v>
      </c>
      <c r="J1413" s="15" t="s">
        <v>4328</v>
      </c>
      <c r="K1413" s="15"/>
      <c r="L1413" s="103" t="str">
        <f t="shared" si="1"/>
        <v>B-750BL-BL42-750 ml Bleach Blue Bottle</v>
      </c>
      <c r="M1413" s="103">
        <f t="shared" si="2"/>
        <v>80</v>
      </c>
      <c r="N1413" s="102" t="str">
        <f t="shared" si="3"/>
        <v>wk </v>
      </c>
    </row>
    <row r="1414" ht="12.75" customHeight="1">
      <c r="A1414" s="15" t="s">
        <v>4441</v>
      </c>
      <c r="B1414" s="15" t="s">
        <v>3123</v>
      </c>
      <c r="C1414" s="15" t="s">
        <v>4321</v>
      </c>
      <c r="D1414" s="15" t="s">
        <v>3407</v>
      </c>
      <c r="E1414" s="15" t="s">
        <v>7957</v>
      </c>
      <c r="F1414" s="15" t="s">
        <v>4324</v>
      </c>
      <c r="G1414" s="15" t="s">
        <v>8039</v>
      </c>
      <c r="H1414" s="15" t="s">
        <v>8040</v>
      </c>
      <c r="I1414" s="15" t="s">
        <v>4327</v>
      </c>
      <c r="J1414" s="15" t="s">
        <v>4328</v>
      </c>
      <c r="K1414" s="15"/>
      <c r="L1414" s="103" t="str">
        <f t="shared" si="1"/>
        <v>B-750BL-BL42-750 ml Bleach Blue Bottle</v>
      </c>
      <c r="M1414" s="103">
        <f t="shared" si="2"/>
        <v>80</v>
      </c>
      <c r="N1414" s="102" t="str">
        <f t="shared" si="3"/>
        <v>wk </v>
      </c>
    </row>
    <row r="1415" ht="12.75" customHeight="1">
      <c r="A1415" s="15" t="s">
        <v>8042</v>
      </c>
      <c r="B1415" s="15" t="s">
        <v>2934</v>
      </c>
      <c r="C1415" s="15" t="s">
        <v>3146</v>
      </c>
      <c r="D1415" s="15" t="s">
        <v>3145</v>
      </c>
      <c r="E1415" s="15"/>
      <c r="F1415" s="15" t="s">
        <v>4308</v>
      </c>
      <c r="G1415" s="15" t="s">
        <v>8043</v>
      </c>
      <c r="H1415" s="15" t="s">
        <v>3149</v>
      </c>
      <c r="I1415" s="15" t="s">
        <v>3149</v>
      </c>
      <c r="J1415" s="15"/>
      <c r="K1415" s="15"/>
      <c r="L1415" s="103" t="str">
        <f t="shared" si="1"/>
        <v>B-750BL-W42-750 ml Bleach White Bottle</v>
      </c>
      <c r="M1415" s="103">
        <f t="shared" si="2"/>
        <v>0</v>
      </c>
      <c r="N1415" s="102" t="str">
        <f t="shared" si="3"/>
        <v>wk </v>
      </c>
    </row>
    <row r="1416" ht="12.75" customHeight="1">
      <c r="A1416" s="15" t="s">
        <v>4435</v>
      </c>
      <c r="B1416" s="15" t="s">
        <v>3123</v>
      </c>
      <c r="C1416" s="15" t="s">
        <v>4321</v>
      </c>
      <c r="D1416" s="15" t="s">
        <v>8044</v>
      </c>
      <c r="E1416" s="15" t="s">
        <v>8045</v>
      </c>
      <c r="F1416" s="15" t="s">
        <v>7328</v>
      </c>
      <c r="G1416" s="15" t="s">
        <v>8046</v>
      </c>
      <c r="H1416" s="15" t="s">
        <v>8047</v>
      </c>
      <c r="I1416" s="15" t="s">
        <v>4327</v>
      </c>
      <c r="J1416" s="15" t="s">
        <v>4359</v>
      </c>
      <c r="K1416" s="15"/>
      <c r="L1416" s="103" t="str">
        <f t="shared" si="1"/>
        <v>B-750BL-W42-750 ml Bleach White Bottle</v>
      </c>
      <c r="M1416" s="103">
        <f t="shared" si="2"/>
        <v>4480</v>
      </c>
      <c r="N1416" s="102" t="str">
        <f t="shared" si="3"/>
        <v>wk </v>
      </c>
    </row>
    <row r="1417" ht="12.75" customHeight="1">
      <c r="A1417" s="15" t="s">
        <v>4437</v>
      </c>
      <c r="B1417" s="15" t="s">
        <v>3123</v>
      </c>
      <c r="C1417" s="15" t="s">
        <v>4321</v>
      </c>
      <c r="D1417" s="15" t="s">
        <v>8048</v>
      </c>
      <c r="E1417" s="15" t="s">
        <v>8049</v>
      </c>
      <c r="F1417" s="15" t="s">
        <v>7328</v>
      </c>
      <c r="G1417" s="15" t="s">
        <v>8050</v>
      </c>
      <c r="H1417" s="15" t="s">
        <v>8051</v>
      </c>
      <c r="I1417" s="15" t="s">
        <v>4327</v>
      </c>
      <c r="J1417" s="15" t="s">
        <v>4359</v>
      </c>
      <c r="K1417" s="15"/>
      <c r="L1417" s="103" t="str">
        <f t="shared" si="1"/>
        <v>B-750BL-W42-750 ml Bleach White Bottle</v>
      </c>
      <c r="M1417" s="103">
        <f t="shared" si="2"/>
        <v>2960</v>
      </c>
      <c r="N1417" s="102" t="str">
        <f t="shared" si="3"/>
        <v>wk </v>
      </c>
    </row>
    <row r="1418" ht="12.75" customHeight="1">
      <c r="A1418" s="15" t="s">
        <v>4439</v>
      </c>
      <c r="B1418" s="15" t="s">
        <v>3123</v>
      </c>
      <c r="C1418" s="15" t="s">
        <v>4321</v>
      </c>
      <c r="D1418" s="15" t="s">
        <v>8052</v>
      </c>
      <c r="E1418" s="15" t="s">
        <v>8053</v>
      </c>
      <c r="F1418" s="15" t="s">
        <v>7328</v>
      </c>
      <c r="G1418" s="15" t="s">
        <v>8054</v>
      </c>
      <c r="H1418" s="15" t="s">
        <v>8055</v>
      </c>
      <c r="I1418" s="15" t="s">
        <v>4327</v>
      </c>
      <c r="J1418" s="15" t="s">
        <v>4359</v>
      </c>
      <c r="K1418" s="15"/>
      <c r="L1418" s="103" t="str">
        <f t="shared" si="1"/>
        <v>B-750BL-W42-750 ml Bleach White Bottle</v>
      </c>
      <c r="M1418" s="103">
        <f t="shared" si="2"/>
        <v>1360</v>
      </c>
      <c r="N1418" s="102" t="str">
        <f t="shared" si="3"/>
        <v>wk </v>
      </c>
    </row>
    <row r="1419" ht="12.75" customHeight="1">
      <c r="A1419" s="15" t="s">
        <v>4441</v>
      </c>
      <c r="B1419" s="15" t="s">
        <v>3123</v>
      </c>
      <c r="C1419" s="15" t="s">
        <v>4321</v>
      </c>
      <c r="D1419" s="15" t="s">
        <v>8056</v>
      </c>
      <c r="E1419" s="15" t="s">
        <v>8057</v>
      </c>
      <c r="F1419" s="15" t="s">
        <v>7328</v>
      </c>
      <c r="G1419" s="15" t="s">
        <v>8058</v>
      </c>
      <c r="H1419" s="15" t="s">
        <v>8059</v>
      </c>
      <c r="I1419" s="15" t="s">
        <v>4327</v>
      </c>
      <c r="J1419" s="15" t="s">
        <v>4359</v>
      </c>
      <c r="K1419" s="15"/>
      <c r="L1419" s="103" t="str">
        <f t="shared" si="1"/>
        <v>B-750BL-W42-750 ml Bleach White Bottle</v>
      </c>
      <c r="M1419" s="103">
        <f t="shared" si="2"/>
        <v>560</v>
      </c>
      <c r="N1419" s="102" t="str">
        <f t="shared" si="3"/>
        <v>wk </v>
      </c>
    </row>
    <row r="1420" ht="12.75" customHeight="1">
      <c r="A1420" s="15" t="s">
        <v>4441</v>
      </c>
      <c r="B1420" s="15" t="s">
        <v>3123</v>
      </c>
      <c r="C1420" s="15" t="s">
        <v>4321</v>
      </c>
      <c r="D1420" s="15" t="s">
        <v>7941</v>
      </c>
      <c r="E1420" s="15" t="s">
        <v>8060</v>
      </c>
      <c r="F1420" s="15" t="s">
        <v>7965</v>
      </c>
      <c r="G1420" s="15" t="s">
        <v>8061</v>
      </c>
      <c r="H1420" s="15" t="s">
        <v>8062</v>
      </c>
      <c r="I1420" s="15" t="s">
        <v>5045</v>
      </c>
      <c r="J1420" s="15" t="s">
        <v>4345</v>
      </c>
      <c r="K1420" s="15"/>
      <c r="L1420" s="103" t="str">
        <f t="shared" si="1"/>
        <v>B-750BL-W42-750 ml Bleach White Bottle</v>
      </c>
      <c r="M1420" s="103">
        <f t="shared" si="2"/>
        <v>480</v>
      </c>
      <c r="N1420" s="102" t="str">
        <f t="shared" si="3"/>
        <v>wk </v>
      </c>
    </row>
    <row r="1421" ht="12.75" customHeight="1">
      <c r="A1421" s="15" t="s">
        <v>5151</v>
      </c>
      <c r="B1421" s="15" t="s">
        <v>3123</v>
      </c>
      <c r="C1421" s="15" t="s">
        <v>4321</v>
      </c>
      <c r="D1421" s="15" t="s">
        <v>6773</v>
      </c>
      <c r="E1421" s="15" t="s">
        <v>8063</v>
      </c>
      <c r="F1421" s="15" t="s">
        <v>7328</v>
      </c>
      <c r="G1421" s="15" t="s">
        <v>8064</v>
      </c>
      <c r="H1421" s="15" t="s">
        <v>8065</v>
      </c>
      <c r="I1421" s="15" t="s">
        <v>4327</v>
      </c>
      <c r="J1421" s="15" t="s">
        <v>4359</v>
      </c>
      <c r="K1421" s="15"/>
      <c r="L1421" s="103" t="str">
        <f t="shared" si="1"/>
        <v>B-750BL-W42-750 ml Bleach White Bottle</v>
      </c>
      <c r="M1421" s="103">
        <f t="shared" si="2"/>
        <v>2640</v>
      </c>
      <c r="N1421" s="102" t="str">
        <f t="shared" si="3"/>
        <v>wk </v>
      </c>
    </row>
    <row r="1422" ht="12.75" customHeight="1">
      <c r="A1422" s="15" t="s">
        <v>4517</v>
      </c>
      <c r="B1422" s="15" t="s">
        <v>3123</v>
      </c>
      <c r="C1422" s="15" t="s">
        <v>4321</v>
      </c>
      <c r="D1422" s="15" t="s">
        <v>8066</v>
      </c>
      <c r="E1422" s="15" t="s">
        <v>8067</v>
      </c>
      <c r="F1422" s="15" t="s">
        <v>4324</v>
      </c>
      <c r="G1422" s="15" t="s">
        <v>8068</v>
      </c>
      <c r="H1422" s="15" t="s">
        <v>8069</v>
      </c>
      <c r="I1422" s="15" t="s">
        <v>4327</v>
      </c>
      <c r="J1422" s="15" t="s">
        <v>4345</v>
      </c>
      <c r="K1422" s="15"/>
      <c r="L1422" s="103" t="str">
        <f t="shared" si="1"/>
        <v>B-750BL-W42-750 ml Bleach White Bottle</v>
      </c>
      <c r="M1422" s="103">
        <f t="shared" si="2"/>
        <v>160</v>
      </c>
      <c r="N1422" s="102" t="str">
        <f t="shared" si="3"/>
        <v>wk </v>
      </c>
    </row>
    <row r="1423" ht="12.75" customHeight="1">
      <c r="A1423" s="15" t="s">
        <v>4555</v>
      </c>
      <c r="B1423" s="15" t="s">
        <v>3123</v>
      </c>
      <c r="C1423" s="15" t="s">
        <v>4321</v>
      </c>
      <c r="D1423" s="15" t="s">
        <v>8066</v>
      </c>
      <c r="E1423" s="15" t="s">
        <v>8070</v>
      </c>
      <c r="F1423" s="15" t="s">
        <v>4324</v>
      </c>
      <c r="G1423" s="15" t="s">
        <v>8068</v>
      </c>
      <c r="H1423" s="15" t="s">
        <v>8071</v>
      </c>
      <c r="I1423" s="15" t="s">
        <v>4327</v>
      </c>
      <c r="J1423" s="15" t="s">
        <v>4328</v>
      </c>
      <c r="K1423" s="15"/>
      <c r="L1423" s="103" t="str">
        <f t="shared" si="1"/>
        <v>B-750BL-W42-750 ml Bleach White Bottle</v>
      </c>
      <c r="M1423" s="103">
        <f t="shared" si="2"/>
        <v>160</v>
      </c>
      <c r="N1423" s="102" t="str">
        <f t="shared" si="3"/>
        <v>wk 32</v>
      </c>
    </row>
    <row r="1424" ht="12.75" customHeight="1">
      <c r="A1424" s="15" t="s">
        <v>4692</v>
      </c>
      <c r="B1424" s="15" t="s">
        <v>3123</v>
      </c>
      <c r="C1424" s="15" t="s">
        <v>4321</v>
      </c>
      <c r="D1424" s="15" t="s">
        <v>8072</v>
      </c>
      <c r="E1424" s="15" t="s">
        <v>8073</v>
      </c>
      <c r="F1424" s="15" t="s">
        <v>8074</v>
      </c>
      <c r="G1424" s="15" t="s">
        <v>8075</v>
      </c>
      <c r="H1424" s="15" t="s">
        <v>8076</v>
      </c>
      <c r="I1424" s="15" t="s">
        <v>4327</v>
      </c>
      <c r="J1424" s="15" t="s">
        <v>4359</v>
      </c>
      <c r="K1424" s="15"/>
      <c r="L1424" s="103" t="str">
        <f t="shared" si="1"/>
        <v>B-750BL-W42-750 ml Bleach White Bottle</v>
      </c>
      <c r="M1424" s="103">
        <f t="shared" si="2"/>
        <v>9840</v>
      </c>
      <c r="N1424" s="102" t="str">
        <f t="shared" si="3"/>
        <v>wk 2</v>
      </c>
    </row>
    <row r="1425" ht="12.75" customHeight="1">
      <c r="A1425" s="15" t="s">
        <v>4695</v>
      </c>
      <c r="B1425" s="15" t="s">
        <v>3123</v>
      </c>
      <c r="C1425" s="15" t="s">
        <v>4321</v>
      </c>
      <c r="D1425" s="15" t="s">
        <v>8066</v>
      </c>
      <c r="E1425" s="15" t="s">
        <v>8077</v>
      </c>
      <c r="F1425" s="15" t="s">
        <v>8074</v>
      </c>
      <c r="G1425" s="15" t="s">
        <v>8068</v>
      </c>
      <c r="H1425" s="15" t="s">
        <v>8078</v>
      </c>
      <c r="I1425" s="15" t="s">
        <v>4327</v>
      </c>
      <c r="J1425" s="15" t="s">
        <v>4359</v>
      </c>
      <c r="K1425" s="15"/>
      <c r="L1425" s="103" t="str">
        <f t="shared" si="1"/>
        <v>B-750BL-W42-750 ml Bleach White Bottle</v>
      </c>
      <c r="M1425" s="103">
        <f t="shared" si="2"/>
        <v>160</v>
      </c>
      <c r="N1425" s="102" t="str">
        <f t="shared" si="3"/>
        <v>wk 6</v>
      </c>
    </row>
    <row r="1426" ht="12.75" customHeight="1">
      <c r="A1426" s="15" t="s">
        <v>4698</v>
      </c>
      <c r="B1426" s="15" t="s">
        <v>3123</v>
      </c>
      <c r="C1426" s="15" t="s">
        <v>4321</v>
      </c>
      <c r="D1426" s="15" t="s">
        <v>3702</v>
      </c>
      <c r="E1426" s="15" t="s">
        <v>8079</v>
      </c>
      <c r="F1426" s="15" t="s">
        <v>7328</v>
      </c>
      <c r="G1426" s="15" t="s">
        <v>8080</v>
      </c>
      <c r="H1426" s="15" t="s">
        <v>8081</v>
      </c>
      <c r="I1426" s="15" t="s">
        <v>4327</v>
      </c>
      <c r="J1426" s="15" t="s">
        <v>4359</v>
      </c>
      <c r="K1426" s="15"/>
      <c r="L1426" s="103" t="str">
        <f t="shared" si="1"/>
        <v>B-750BL-W42-750 ml Bleach White Bottle</v>
      </c>
      <c r="M1426" s="103">
        <f t="shared" si="2"/>
        <v>1040</v>
      </c>
      <c r="N1426" s="102" t="str">
        <f t="shared" si="3"/>
        <v>wk 10</v>
      </c>
    </row>
    <row r="1427" ht="12.75" customHeight="1">
      <c r="A1427" s="15" t="s">
        <v>4703</v>
      </c>
      <c r="B1427" s="15" t="s">
        <v>3123</v>
      </c>
      <c r="C1427" s="15" t="s">
        <v>4321</v>
      </c>
      <c r="D1427" s="15" t="s">
        <v>8082</v>
      </c>
      <c r="E1427" s="15" t="s">
        <v>8083</v>
      </c>
      <c r="F1427" s="15" t="s">
        <v>7328</v>
      </c>
      <c r="G1427" s="15" t="s">
        <v>8084</v>
      </c>
      <c r="H1427" s="15" t="s">
        <v>8085</v>
      </c>
      <c r="I1427" s="15" t="s">
        <v>4327</v>
      </c>
      <c r="J1427" s="15" t="s">
        <v>4359</v>
      </c>
      <c r="K1427" s="15"/>
      <c r="L1427" s="103" t="str">
        <f t="shared" si="1"/>
        <v>B-750BL-W42-750 ml Bleach White Bottle</v>
      </c>
      <c r="M1427" s="103">
        <f t="shared" si="2"/>
        <v>6960</v>
      </c>
      <c r="N1427" s="102" t="str">
        <f t="shared" si="3"/>
        <v>wk 23</v>
      </c>
    </row>
    <row r="1428" ht="12.75" customHeight="1">
      <c r="A1428" s="15" t="s">
        <v>4703</v>
      </c>
      <c r="B1428" s="15" t="s">
        <v>3123</v>
      </c>
      <c r="C1428" s="15" t="s">
        <v>4321</v>
      </c>
      <c r="D1428" s="15" t="s">
        <v>3702</v>
      </c>
      <c r="E1428" s="15" t="s">
        <v>8086</v>
      </c>
      <c r="F1428" s="15" t="s">
        <v>7328</v>
      </c>
      <c r="G1428" s="15" t="s">
        <v>8080</v>
      </c>
      <c r="H1428" s="15" t="s">
        <v>8081</v>
      </c>
      <c r="I1428" s="15" t="s">
        <v>4327</v>
      </c>
      <c r="J1428" s="15" t="s">
        <v>4359</v>
      </c>
      <c r="K1428" s="15"/>
      <c r="L1428" s="103" t="str">
        <f t="shared" si="1"/>
        <v>B-750BL-W42-750 ml Bleach White Bottle</v>
      </c>
      <c r="M1428" s="103">
        <f t="shared" si="2"/>
        <v>1040</v>
      </c>
      <c r="N1428" s="102" t="str">
        <f t="shared" si="3"/>
        <v>wk 23</v>
      </c>
    </row>
    <row r="1429" ht="12.75" customHeight="1">
      <c r="A1429" s="15" t="s">
        <v>4708</v>
      </c>
      <c r="B1429" s="15" t="s">
        <v>3123</v>
      </c>
      <c r="C1429" s="15" t="s">
        <v>4321</v>
      </c>
      <c r="D1429" s="15" t="s">
        <v>8048</v>
      </c>
      <c r="E1429" s="15" t="s">
        <v>8087</v>
      </c>
      <c r="F1429" s="15" t="s">
        <v>7328</v>
      </c>
      <c r="G1429" s="15" t="s">
        <v>8050</v>
      </c>
      <c r="H1429" s="15" t="s">
        <v>8088</v>
      </c>
      <c r="I1429" s="15" t="s">
        <v>4327</v>
      </c>
      <c r="J1429" s="15" t="s">
        <v>4359</v>
      </c>
      <c r="K1429" s="15"/>
      <c r="L1429" s="103" t="str">
        <f t="shared" si="1"/>
        <v>B-750BL-W42-750 ml Bleach White Bottle</v>
      </c>
      <c r="M1429" s="103">
        <f t="shared" si="2"/>
        <v>2960</v>
      </c>
      <c r="N1429" s="102" t="str">
        <f t="shared" si="3"/>
        <v>wk 27</v>
      </c>
    </row>
    <row r="1430" ht="12.75" customHeight="1">
      <c r="A1430" s="15" t="s">
        <v>4805</v>
      </c>
      <c r="B1430" s="15" t="s">
        <v>3123</v>
      </c>
      <c r="C1430" s="15" t="s">
        <v>4321</v>
      </c>
      <c r="D1430" s="15" t="s">
        <v>8044</v>
      </c>
      <c r="E1430" s="15" t="s">
        <v>8089</v>
      </c>
      <c r="F1430" s="15" t="s">
        <v>7328</v>
      </c>
      <c r="G1430" s="15" t="s">
        <v>8046</v>
      </c>
      <c r="H1430" s="15" t="s">
        <v>8090</v>
      </c>
      <c r="I1430" s="15" t="s">
        <v>4327</v>
      </c>
      <c r="J1430" s="15" t="s">
        <v>4359</v>
      </c>
      <c r="K1430" s="15"/>
      <c r="L1430" s="103" t="str">
        <f t="shared" si="1"/>
        <v>B-750BL-W42-750 ml Bleach White Bottle</v>
      </c>
      <c r="M1430" s="103">
        <f t="shared" si="2"/>
        <v>4480</v>
      </c>
      <c r="N1430" s="102" t="str">
        <f t="shared" si="3"/>
        <v>wk </v>
      </c>
    </row>
    <row r="1431" ht="12.75" customHeight="1">
      <c r="A1431" s="15" t="s">
        <v>4808</v>
      </c>
      <c r="B1431" s="15" t="s">
        <v>3123</v>
      </c>
      <c r="C1431" s="15" t="s">
        <v>4321</v>
      </c>
      <c r="D1431" s="15" t="s">
        <v>5421</v>
      </c>
      <c r="E1431" s="15" t="s">
        <v>8091</v>
      </c>
      <c r="F1431" s="15" t="s">
        <v>7328</v>
      </c>
      <c r="G1431" s="15" t="s">
        <v>8092</v>
      </c>
      <c r="H1431" s="15" t="s">
        <v>8093</v>
      </c>
      <c r="I1431" s="15" t="s">
        <v>4327</v>
      </c>
      <c r="J1431" s="15" t="s">
        <v>4359</v>
      </c>
      <c r="K1431" s="15"/>
      <c r="L1431" s="103" t="str">
        <f t="shared" si="1"/>
        <v>B-750BL-W42-750 ml Bleach White Bottle</v>
      </c>
      <c r="M1431" s="103">
        <f t="shared" si="2"/>
        <v>3200</v>
      </c>
      <c r="N1431" s="102" t="str">
        <f t="shared" si="3"/>
        <v>wk </v>
      </c>
    </row>
    <row r="1432" ht="12.75" customHeight="1">
      <c r="A1432" s="15" t="s">
        <v>4810</v>
      </c>
      <c r="B1432" s="15" t="s">
        <v>3123</v>
      </c>
      <c r="C1432" s="15" t="s">
        <v>4321</v>
      </c>
      <c r="D1432" s="15" t="s">
        <v>3707</v>
      </c>
      <c r="E1432" s="15" t="s">
        <v>8094</v>
      </c>
      <c r="F1432" s="15" t="s">
        <v>7328</v>
      </c>
      <c r="G1432" s="15" t="s">
        <v>8095</v>
      </c>
      <c r="H1432" s="15" t="s">
        <v>8096</v>
      </c>
      <c r="I1432" s="15" t="s">
        <v>4327</v>
      </c>
      <c r="J1432" s="15" t="s">
        <v>4359</v>
      </c>
      <c r="K1432" s="15"/>
      <c r="L1432" s="103" t="str">
        <f t="shared" si="1"/>
        <v>B-750BL-W42-750 ml Bleach White Bottle</v>
      </c>
      <c r="M1432" s="103">
        <f t="shared" si="2"/>
        <v>4080</v>
      </c>
      <c r="N1432" s="102" t="str">
        <f t="shared" si="3"/>
        <v>wk </v>
      </c>
    </row>
    <row r="1433" ht="12.75" customHeight="1">
      <c r="A1433" s="15" t="s">
        <v>4813</v>
      </c>
      <c r="B1433" s="15" t="s">
        <v>3123</v>
      </c>
      <c r="C1433" s="15" t="s">
        <v>4321</v>
      </c>
      <c r="D1433" s="15" t="s">
        <v>3465</v>
      </c>
      <c r="E1433" s="15" t="s">
        <v>8097</v>
      </c>
      <c r="F1433" s="15" t="s">
        <v>7328</v>
      </c>
      <c r="G1433" s="15" t="s">
        <v>8098</v>
      </c>
      <c r="H1433" s="15" t="s">
        <v>8099</v>
      </c>
      <c r="I1433" s="15" t="s">
        <v>4327</v>
      </c>
      <c r="J1433" s="15" t="s">
        <v>4359</v>
      </c>
      <c r="K1433" s="15"/>
      <c r="L1433" s="103" t="str">
        <f t="shared" si="1"/>
        <v>B-750BL-W42-750 ml Bleach White Bottle</v>
      </c>
      <c r="M1433" s="103">
        <f t="shared" si="2"/>
        <v>240</v>
      </c>
      <c r="N1433" s="102" t="str">
        <f t="shared" si="3"/>
        <v>wk </v>
      </c>
    </row>
    <row r="1434" ht="12.75" customHeight="1">
      <c r="A1434" s="15" t="s">
        <v>4813</v>
      </c>
      <c r="B1434" s="15" t="s">
        <v>3123</v>
      </c>
      <c r="C1434" s="15" t="s">
        <v>4321</v>
      </c>
      <c r="D1434" s="15" t="s">
        <v>3407</v>
      </c>
      <c r="E1434" s="15" t="s">
        <v>7928</v>
      </c>
      <c r="F1434" s="15" t="s">
        <v>4324</v>
      </c>
      <c r="G1434" s="15" t="s">
        <v>8100</v>
      </c>
      <c r="H1434" s="15" t="s">
        <v>3409</v>
      </c>
      <c r="I1434" s="15" t="s">
        <v>4327</v>
      </c>
      <c r="J1434" s="15" t="s">
        <v>4345</v>
      </c>
      <c r="K1434" s="15"/>
      <c r="L1434" s="103" t="str">
        <f t="shared" si="1"/>
        <v>B-750BL-W42-750 ml Bleach White Bottle</v>
      </c>
      <c r="M1434" s="103">
        <f t="shared" si="2"/>
        <v>80</v>
      </c>
      <c r="N1434" s="102" t="str">
        <f t="shared" si="3"/>
        <v>wk </v>
      </c>
    </row>
    <row r="1435" ht="12.75" customHeight="1">
      <c r="A1435" s="15" t="s">
        <v>4816</v>
      </c>
      <c r="B1435" s="15" t="s">
        <v>3123</v>
      </c>
      <c r="C1435" s="15" t="s">
        <v>4321</v>
      </c>
      <c r="D1435" s="15" t="s">
        <v>3407</v>
      </c>
      <c r="E1435" s="15" t="s">
        <v>8101</v>
      </c>
      <c r="F1435" s="15" t="s">
        <v>4324</v>
      </c>
      <c r="G1435" s="15" t="s">
        <v>8100</v>
      </c>
      <c r="H1435" s="15" t="s">
        <v>3409</v>
      </c>
      <c r="I1435" s="15" t="s">
        <v>4327</v>
      </c>
      <c r="J1435" s="15" t="s">
        <v>4345</v>
      </c>
      <c r="K1435" s="15"/>
      <c r="L1435" s="103" t="str">
        <f t="shared" si="1"/>
        <v>B-750BL-W42-750 ml Bleach White Bottle</v>
      </c>
      <c r="M1435" s="103">
        <f t="shared" si="2"/>
        <v>80</v>
      </c>
      <c r="N1435" s="102" t="str">
        <f t="shared" si="3"/>
        <v>wk 2</v>
      </c>
    </row>
    <row r="1436" ht="12.75" customHeight="1">
      <c r="A1436" s="15" t="s">
        <v>4823</v>
      </c>
      <c r="B1436" s="15" t="s">
        <v>3123</v>
      </c>
      <c r="C1436" s="15" t="s">
        <v>4321</v>
      </c>
      <c r="D1436" s="15" t="s">
        <v>3407</v>
      </c>
      <c r="E1436" s="15" t="s">
        <v>7932</v>
      </c>
      <c r="F1436" s="15" t="s">
        <v>4324</v>
      </c>
      <c r="G1436" s="15" t="s">
        <v>8100</v>
      </c>
      <c r="H1436" s="15" t="s">
        <v>3409</v>
      </c>
      <c r="I1436" s="15" t="s">
        <v>4327</v>
      </c>
      <c r="J1436" s="15" t="s">
        <v>4345</v>
      </c>
      <c r="K1436" s="15"/>
      <c r="L1436" s="103" t="str">
        <f t="shared" si="1"/>
        <v>B-750BL-W42-750 ml Bleach White Bottle</v>
      </c>
      <c r="M1436" s="103">
        <f t="shared" si="2"/>
        <v>80</v>
      </c>
      <c r="N1436" s="102" t="str">
        <f t="shared" si="3"/>
        <v>wk 15</v>
      </c>
    </row>
    <row r="1437" ht="12.75" customHeight="1">
      <c r="A1437" s="15" t="s">
        <v>4835</v>
      </c>
      <c r="B1437" s="15" t="s">
        <v>3123</v>
      </c>
      <c r="C1437" s="15" t="s">
        <v>4321</v>
      </c>
      <c r="D1437" s="15" t="s">
        <v>3465</v>
      </c>
      <c r="E1437" s="15" t="s">
        <v>8102</v>
      </c>
      <c r="F1437" s="15" t="s">
        <v>7878</v>
      </c>
      <c r="G1437" s="15" t="s">
        <v>8103</v>
      </c>
      <c r="H1437" s="15" t="s">
        <v>8099</v>
      </c>
      <c r="I1437" s="15" t="s">
        <v>4327</v>
      </c>
      <c r="J1437" s="15" t="s">
        <v>4328</v>
      </c>
      <c r="K1437" s="15"/>
      <c r="L1437" s="103" t="str">
        <f t="shared" si="1"/>
        <v>B-750BL-W42-750 ml Bleach White Bottle</v>
      </c>
      <c r="M1437" s="103">
        <f t="shared" si="2"/>
        <v>240</v>
      </c>
      <c r="N1437" s="102" t="str">
        <f t="shared" si="3"/>
        <v>wk 37</v>
      </c>
    </row>
    <row r="1438" ht="12.75" customHeight="1">
      <c r="A1438" s="15" t="s">
        <v>4838</v>
      </c>
      <c r="B1438" s="15" t="s">
        <v>3123</v>
      </c>
      <c r="C1438" s="15" t="s">
        <v>4965</v>
      </c>
      <c r="D1438" s="15" t="s">
        <v>8104</v>
      </c>
      <c r="E1438" s="15" t="s">
        <v>8105</v>
      </c>
      <c r="F1438" s="15" t="s">
        <v>7878</v>
      </c>
      <c r="G1438" s="15" t="s">
        <v>8106</v>
      </c>
      <c r="H1438" s="15" t="s">
        <v>8107</v>
      </c>
      <c r="I1438" s="15" t="s">
        <v>4327</v>
      </c>
      <c r="J1438" s="15" t="s">
        <v>4328</v>
      </c>
      <c r="K1438" s="15"/>
      <c r="L1438" s="103" t="str">
        <f t="shared" si="1"/>
        <v>B-750BL-W42-750 ml Bleach White Bottle</v>
      </c>
      <c r="M1438" s="103">
        <f t="shared" si="2"/>
        <v>240</v>
      </c>
      <c r="N1438" s="102" t="str">
        <f t="shared" si="3"/>
        <v>wk 45</v>
      </c>
    </row>
    <row r="1439" ht="12.75" customHeight="1">
      <c r="A1439" s="15" t="s">
        <v>4840</v>
      </c>
      <c r="B1439" s="15" t="s">
        <v>3123</v>
      </c>
      <c r="C1439" s="15" t="s">
        <v>4321</v>
      </c>
      <c r="D1439" s="15" t="s">
        <v>3407</v>
      </c>
      <c r="E1439" s="15" t="s">
        <v>7945</v>
      </c>
      <c r="F1439" s="15" t="s">
        <v>4324</v>
      </c>
      <c r="G1439" s="15" t="s">
        <v>8100</v>
      </c>
      <c r="H1439" s="15" t="s">
        <v>3409</v>
      </c>
      <c r="I1439" s="15" t="s">
        <v>4327</v>
      </c>
      <c r="J1439" s="15" t="s">
        <v>4328</v>
      </c>
      <c r="K1439" s="15"/>
      <c r="L1439" s="103" t="str">
        <f t="shared" si="1"/>
        <v>B-750BL-W42-750 ml Bleach White Bottle</v>
      </c>
      <c r="M1439" s="103">
        <f t="shared" si="2"/>
        <v>80</v>
      </c>
      <c r="N1439" s="102" t="str">
        <f t="shared" si="3"/>
        <v>wk 50</v>
      </c>
    </row>
    <row r="1440" ht="12.75" customHeight="1">
      <c r="A1440" s="15" t="s">
        <v>4857</v>
      </c>
      <c r="B1440" s="15" t="s">
        <v>3123</v>
      </c>
      <c r="C1440" s="15" t="s">
        <v>4321</v>
      </c>
      <c r="D1440" s="15" t="s">
        <v>3407</v>
      </c>
      <c r="E1440" s="15" t="s">
        <v>8108</v>
      </c>
      <c r="F1440" s="15" t="s">
        <v>4324</v>
      </c>
      <c r="G1440" s="15" t="s">
        <v>8100</v>
      </c>
      <c r="H1440" s="15" t="s">
        <v>3409</v>
      </c>
      <c r="I1440" s="15" t="s">
        <v>4327</v>
      </c>
      <c r="J1440" s="15" t="s">
        <v>4328</v>
      </c>
      <c r="K1440" s="15"/>
      <c r="L1440" s="103" t="str">
        <f t="shared" si="1"/>
        <v>B-750BL-W42-750 ml Bleach White Bottle</v>
      </c>
      <c r="M1440" s="103">
        <f t="shared" si="2"/>
        <v>80</v>
      </c>
      <c r="N1440" s="102" t="str">
        <f t="shared" si="3"/>
        <v>wk </v>
      </c>
    </row>
    <row r="1441" ht="12.75" customHeight="1">
      <c r="A1441" s="15" t="s">
        <v>4441</v>
      </c>
      <c r="B1441" s="15" t="s">
        <v>3128</v>
      </c>
      <c r="C1441" s="15" t="s">
        <v>4321</v>
      </c>
      <c r="D1441" s="15" t="s">
        <v>8109</v>
      </c>
      <c r="E1441" s="15" t="s">
        <v>8110</v>
      </c>
      <c r="F1441" s="15" t="s">
        <v>7965</v>
      </c>
      <c r="G1441" s="15" t="s">
        <v>8111</v>
      </c>
      <c r="H1441" s="15" t="s">
        <v>8112</v>
      </c>
      <c r="I1441" s="15" t="s">
        <v>5045</v>
      </c>
      <c r="J1441" s="15" t="s">
        <v>4345</v>
      </c>
      <c r="K1441" s="15"/>
      <c r="L1441" s="103" t="str">
        <f t="shared" si="1"/>
        <v>B-750BL-W42-750 ml Bleach White Bottle</v>
      </c>
      <c r="M1441" s="103">
        <f t="shared" si="2"/>
        <v>5440</v>
      </c>
      <c r="N1441" s="102" t="str">
        <f t="shared" si="3"/>
        <v>wk </v>
      </c>
    </row>
    <row r="1442" ht="12.75" customHeight="1">
      <c r="A1442" s="15" t="s">
        <v>4447</v>
      </c>
      <c r="B1442" s="15" t="s">
        <v>3128</v>
      </c>
      <c r="C1442" s="15" t="s">
        <v>4321</v>
      </c>
      <c r="D1442" s="15" t="s">
        <v>8113</v>
      </c>
      <c r="E1442" s="15" t="s">
        <v>8114</v>
      </c>
      <c r="F1442" s="15" t="s">
        <v>7965</v>
      </c>
      <c r="G1442" s="15" t="s">
        <v>8115</v>
      </c>
      <c r="H1442" s="15" t="s">
        <v>8116</v>
      </c>
      <c r="I1442" s="15" t="s">
        <v>5045</v>
      </c>
      <c r="J1442" s="15" t="s">
        <v>4345</v>
      </c>
      <c r="K1442" s="15"/>
      <c r="L1442" s="103" t="str">
        <f t="shared" si="1"/>
        <v>B-750BL-W42-750 ml Bleach White Bottle</v>
      </c>
      <c r="M1442" s="103">
        <f t="shared" si="2"/>
        <v>5360</v>
      </c>
      <c r="N1442" s="102" t="str">
        <f t="shared" si="3"/>
        <v>wk </v>
      </c>
    </row>
    <row r="1443" ht="12.75" customHeight="1">
      <c r="A1443" s="15" t="s">
        <v>4567</v>
      </c>
      <c r="B1443" s="15" t="s">
        <v>3128</v>
      </c>
      <c r="C1443" s="15" t="s">
        <v>4321</v>
      </c>
      <c r="D1443" s="15" t="s">
        <v>8117</v>
      </c>
      <c r="E1443" s="15" t="s">
        <v>8118</v>
      </c>
      <c r="F1443" s="15" t="s">
        <v>7965</v>
      </c>
      <c r="G1443" s="15" t="s">
        <v>8119</v>
      </c>
      <c r="H1443" s="15" t="s">
        <v>8120</v>
      </c>
      <c r="I1443" s="15" t="s">
        <v>5045</v>
      </c>
      <c r="J1443" s="15" t="s">
        <v>4345</v>
      </c>
      <c r="K1443" s="15"/>
      <c r="L1443" s="103" t="str">
        <f t="shared" si="1"/>
        <v>B-750BL-W42-750 ml Bleach White Bottle</v>
      </c>
      <c r="M1443" s="103">
        <f t="shared" si="2"/>
        <v>8720</v>
      </c>
      <c r="N1443" s="102" t="str">
        <f t="shared" si="3"/>
        <v>wk </v>
      </c>
    </row>
    <row r="1444" ht="12.75" customHeight="1">
      <c r="A1444" s="15" t="s">
        <v>8121</v>
      </c>
      <c r="B1444" s="15" t="s">
        <v>2849</v>
      </c>
      <c r="C1444" s="15" t="s">
        <v>3146</v>
      </c>
      <c r="D1444" s="15" t="s">
        <v>3145</v>
      </c>
      <c r="E1444" s="15"/>
      <c r="F1444" s="15" t="s">
        <v>4308</v>
      </c>
      <c r="G1444" s="15" t="s">
        <v>4352</v>
      </c>
      <c r="H1444" s="15" t="s">
        <v>3149</v>
      </c>
      <c r="I1444" s="15" t="s">
        <v>3177</v>
      </c>
      <c r="J1444" s="15"/>
      <c r="K1444" s="15"/>
      <c r="L1444" s="103" t="str">
        <f t="shared" si="1"/>
        <v>B-750MOV-CM58-750ml Cream Radiant Shower Gel Bottle</v>
      </c>
      <c r="M1444" s="103">
        <f t="shared" si="2"/>
        <v>0</v>
      </c>
      <c r="N1444" s="102" t="str">
        <f t="shared" si="3"/>
        <v>wk </v>
      </c>
    </row>
    <row r="1445" ht="12.75" customHeight="1">
      <c r="A1445" s="15" t="s">
        <v>4846</v>
      </c>
      <c r="B1445" s="15" t="s">
        <v>3128</v>
      </c>
      <c r="C1445" s="15" t="s">
        <v>4321</v>
      </c>
      <c r="D1445" s="15" t="s">
        <v>8122</v>
      </c>
      <c r="E1445" s="15" t="s">
        <v>8123</v>
      </c>
      <c r="F1445" s="15" t="s">
        <v>5042</v>
      </c>
      <c r="G1445" s="15" t="s">
        <v>8124</v>
      </c>
      <c r="H1445" s="15" t="s">
        <v>8125</v>
      </c>
      <c r="I1445" s="15" t="s">
        <v>5045</v>
      </c>
      <c r="J1445" s="15" t="s">
        <v>4359</v>
      </c>
      <c r="K1445" s="15"/>
      <c r="L1445" s="103" t="str">
        <f t="shared" si="1"/>
        <v>B-750MOV-CM58-750ml Cream Radiant Shower Gel Bottle</v>
      </c>
      <c r="M1445" s="103">
        <f t="shared" si="2"/>
        <v>8040</v>
      </c>
      <c r="N1445" s="102" t="str">
        <f t="shared" si="3"/>
        <v>wk </v>
      </c>
    </row>
    <row r="1446" ht="12.75" customHeight="1">
      <c r="A1446" s="15" t="s">
        <v>4878</v>
      </c>
      <c r="B1446" s="15" t="s">
        <v>3128</v>
      </c>
      <c r="C1446" s="15" t="s">
        <v>4321</v>
      </c>
      <c r="D1446" s="15" t="s">
        <v>8126</v>
      </c>
      <c r="E1446" s="15" t="s">
        <v>8127</v>
      </c>
      <c r="F1446" s="15" t="s">
        <v>5042</v>
      </c>
      <c r="G1446" s="15" t="s">
        <v>8128</v>
      </c>
      <c r="H1446" s="15" t="s">
        <v>8129</v>
      </c>
      <c r="I1446" s="15" t="s">
        <v>5045</v>
      </c>
      <c r="J1446" s="15" t="s">
        <v>4359</v>
      </c>
      <c r="K1446" s="15"/>
      <c r="L1446" s="103" t="str">
        <f t="shared" si="1"/>
        <v>B-750MOV-CM58-750ml Cream Radiant Shower Gel Bottle</v>
      </c>
      <c r="M1446" s="103">
        <f t="shared" si="2"/>
        <v>7320</v>
      </c>
      <c r="N1446" s="102" t="str">
        <f t="shared" si="3"/>
        <v>wk </v>
      </c>
    </row>
    <row r="1447" ht="12.75" customHeight="1">
      <c r="A1447" s="15" t="s">
        <v>8130</v>
      </c>
      <c r="B1447" s="15" t="s">
        <v>2942</v>
      </c>
      <c r="C1447" s="15" t="s">
        <v>3146</v>
      </c>
      <c r="D1447" s="15" t="s">
        <v>3145</v>
      </c>
      <c r="E1447" s="15"/>
      <c r="F1447" s="15" t="s">
        <v>4308</v>
      </c>
      <c r="G1447" s="15" t="s">
        <v>4352</v>
      </c>
      <c r="H1447" s="15" t="s">
        <v>3149</v>
      </c>
      <c r="I1447" s="15" t="s">
        <v>3177</v>
      </c>
      <c r="J1447" s="15"/>
      <c r="K1447" s="15"/>
      <c r="L1447" s="103" t="str">
        <f t="shared" si="1"/>
        <v>B-750S-BL59PBOY-750 ml Sleeved Blue Power Boy Bottle</v>
      </c>
      <c r="M1447" s="103">
        <f t="shared" si="2"/>
        <v>0</v>
      </c>
      <c r="N1447" s="102" t="str">
        <f t="shared" si="3"/>
        <v>wk </v>
      </c>
    </row>
    <row r="1448" ht="12.75" customHeight="1">
      <c r="A1448" s="15" t="s">
        <v>4480</v>
      </c>
      <c r="B1448" s="15" t="s">
        <v>3123</v>
      </c>
      <c r="C1448" s="15" t="s">
        <v>4321</v>
      </c>
      <c r="D1448" s="15" t="s">
        <v>8131</v>
      </c>
      <c r="E1448" s="15" t="s">
        <v>8132</v>
      </c>
      <c r="F1448" s="15" t="s">
        <v>5627</v>
      </c>
      <c r="G1448" s="15" t="s">
        <v>8133</v>
      </c>
      <c r="H1448" s="15" t="s">
        <v>8134</v>
      </c>
      <c r="I1448" s="15" t="s">
        <v>4327</v>
      </c>
      <c r="J1448" s="15" t="s">
        <v>4367</v>
      </c>
      <c r="K1448" s="15"/>
      <c r="L1448" s="103" t="str">
        <f t="shared" si="1"/>
        <v>B-750S-BL59PBOY-750 ml Sleeved Blue Power Boy Bottle</v>
      </c>
      <c r="M1448" s="103">
        <f t="shared" si="2"/>
        <v>6254</v>
      </c>
      <c r="N1448" s="102" t="str">
        <f t="shared" si="3"/>
        <v>wk 45</v>
      </c>
    </row>
    <row r="1449" ht="12.75" customHeight="1">
      <c r="A1449" s="15" t="s">
        <v>8135</v>
      </c>
      <c r="B1449" s="15" t="s">
        <v>2855</v>
      </c>
      <c r="C1449" s="15" t="s">
        <v>3146</v>
      </c>
      <c r="D1449" s="15" t="s">
        <v>3145</v>
      </c>
      <c r="E1449" s="15"/>
      <c r="F1449" s="15" t="s">
        <v>4308</v>
      </c>
      <c r="G1449" s="15" t="s">
        <v>8136</v>
      </c>
      <c r="H1449" s="15" t="s">
        <v>3149</v>
      </c>
      <c r="I1449" s="15" t="s">
        <v>3149</v>
      </c>
      <c r="J1449" s="15"/>
      <c r="K1449" s="15"/>
      <c r="L1449" s="103" t="str">
        <f t="shared" si="1"/>
        <v>B-B25-W25-250 ml White Brake Fluid Bottle</v>
      </c>
      <c r="M1449" s="103">
        <f t="shared" si="2"/>
        <v>0</v>
      </c>
      <c r="N1449" s="102" t="str">
        <f t="shared" si="3"/>
        <v>wk </v>
      </c>
    </row>
    <row r="1450" ht="12.75" customHeight="1">
      <c r="A1450" s="15" t="s">
        <v>4934</v>
      </c>
      <c r="B1450" s="15" t="s">
        <v>3123</v>
      </c>
      <c r="C1450" s="15" t="s">
        <v>4321</v>
      </c>
      <c r="D1450" s="15" t="s">
        <v>6910</v>
      </c>
      <c r="E1450" s="15" t="s">
        <v>8137</v>
      </c>
      <c r="F1450" s="15" t="s">
        <v>8138</v>
      </c>
      <c r="G1450" s="15" t="s">
        <v>8139</v>
      </c>
      <c r="H1450" s="15" t="s">
        <v>8140</v>
      </c>
      <c r="I1450" s="15" t="s">
        <v>4327</v>
      </c>
      <c r="J1450" s="15" t="s">
        <v>5653</v>
      </c>
      <c r="K1450" s="15"/>
      <c r="L1450" s="103" t="str">
        <f t="shared" si="1"/>
        <v>B-B25-W25-250 ml White Brake Fluid Bottle</v>
      </c>
      <c r="M1450" s="103">
        <f t="shared" si="2"/>
        <v>1260</v>
      </c>
      <c r="N1450" s="102" t="str">
        <f t="shared" si="3"/>
        <v>wk 1</v>
      </c>
    </row>
    <row r="1451" ht="12.75" customHeight="1">
      <c r="A1451" s="15" t="s">
        <v>4934</v>
      </c>
      <c r="B1451" s="15" t="s">
        <v>3123</v>
      </c>
      <c r="C1451" s="15" t="s">
        <v>4321</v>
      </c>
      <c r="D1451" s="15" t="s">
        <v>8141</v>
      </c>
      <c r="E1451" s="15" t="s">
        <v>8142</v>
      </c>
      <c r="F1451" s="15" t="s">
        <v>4324</v>
      </c>
      <c r="G1451" s="15" t="s">
        <v>8143</v>
      </c>
      <c r="H1451" s="15" t="s">
        <v>8144</v>
      </c>
      <c r="I1451" s="15" t="s">
        <v>4327</v>
      </c>
      <c r="J1451" s="15" t="s">
        <v>5653</v>
      </c>
      <c r="K1451" s="15"/>
      <c r="L1451" s="103" t="str">
        <f t="shared" si="1"/>
        <v>B-B25-W25-250 ml White Brake Fluid Bottle</v>
      </c>
      <c r="M1451" s="103">
        <f t="shared" si="2"/>
        <v>252</v>
      </c>
      <c r="N1451" s="102" t="str">
        <f t="shared" si="3"/>
        <v>wk 1</v>
      </c>
    </row>
    <row r="1452" ht="12.75" customHeight="1">
      <c r="A1452" s="15" t="s">
        <v>4353</v>
      </c>
      <c r="B1452" s="15" t="s">
        <v>3123</v>
      </c>
      <c r="C1452" s="15" t="s">
        <v>4321</v>
      </c>
      <c r="D1452" s="15" t="s">
        <v>5327</v>
      </c>
      <c r="E1452" s="15" t="s">
        <v>8145</v>
      </c>
      <c r="F1452" s="15" t="s">
        <v>4324</v>
      </c>
      <c r="G1452" s="15" t="s">
        <v>8146</v>
      </c>
      <c r="H1452" s="15" t="s">
        <v>8147</v>
      </c>
      <c r="I1452" s="15" t="s">
        <v>4327</v>
      </c>
      <c r="J1452" s="15" t="s">
        <v>4328</v>
      </c>
      <c r="K1452" s="15"/>
      <c r="L1452" s="103" t="str">
        <f t="shared" si="1"/>
        <v>B-B25-W25-250 ml White Brake Fluid Bottle</v>
      </c>
      <c r="M1452" s="103">
        <f t="shared" si="2"/>
        <v>504</v>
      </c>
      <c r="N1452" s="102" t="str">
        <f t="shared" si="3"/>
        <v>wk 9</v>
      </c>
    </row>
    <row r="1453" ht="12.75" customHeight="1">
      <c r="A1453" s="15" t="s">
        <v>4947</v>
      </c>
      <c r="B1453" s="15" t="s">
        <v>3123</v>
      </c>
      <c r="C1453" s="15" t="s">
        <v>4321</v>
      </c>
      <c r="D1453" s="15" t="s">
        <v>3162</v>
      </c>
      <c r="E1453" s="15" t="s">
        <v>8148</v>
      </c>
      <c r="F1453" s="15" t="s">
        <v>8138</v>
      </c>
      <c r="G1453" s="15" t="s">
        <v>8149</v>
      </c>
      <c r="H1453" s="15" t="s">
        <v>8150</v>
      </c>
      <c r="I1453" s="15" t="s">
        <v>4327</v>
      </c>
      <c r="J1453" s="15" t="s">
        <v>5653</v>
      </c>
      <c r="K1453" s="15"/>
      <c r="L1453" s="103" t="str">
        <f t="shared" si="1"/>
        <v>B-B25-W25-250 ml White Brake Fluid Bottle</v>
      </c>
      <c r="M1453" s="103">
        <f t="shared" si="2"/>
        <v>1512</v>
      </c>
      <c r="N1453" s="102" t="str">
        <f t="shared" si="3"/>
        <v>wk 18</v>
      </c>
    </row>
    <row r="1454" ht="12.75" customHeight="1">
      <c r="A1454" s="15" t="s">
        <v>4947</v>
      </c>
      <c r="B1454" s="15" t="s">
        <v>3123</v>
      </c>
      <c r="C1454" s="15" t="s">
        <v>4321</v>
      </c>
      <c r="D1454" s="15" t="s">
        <v>3812</v>
      </c>
      <c r="E1454" s="15" t="s">
        <v>8151</v>
      </c>
      <c r="F1454" s="15" t="s">
        <v>4324</v>
      </c>
      <c r="G1454" s="15" t="s">
        <v>8152</v>
      </c>
      <c r="H1454" s="15" t="s">
        <v>8153</v>
      </c>
      <c r="I1454" s="15" t="s">
        <v>4327</v>
      </c>
      <c r="J1454" s="15" t="s">
        <v>4328</v>
      </c>
      <c r="K1454" s="15"/>
      <c r="L1454" s="103" t="str">
        <f t="shared" si="1"/>
        <v>B-B25-W25-250 ml White Brake Fluid Bottle</v>
      </c>
      <c r="M1454" s="103">
        <f t="shared" si="2"/>
        <v>3024</v>
      </c>
      <c r="N1454" s="102" t="str">
        <f t="shared" si="3"/>
        <v>wk 18</v>
      </c>
    </row>
    <row r="1455" ht="12.75" customHeight="1">
      <c r="A1455" s="15" t="s">
        <v>5658</v>
      </c>
      <c r="B1455" s="15" t="s">
        <v>3123</v>
      </c>
      <c r="C1455" s="15" t="s">
        <v>4321</v>
      </c>
      <c r="D1455" s="15" t="s">
        <v>6910</v>
      </c>
      <c r="E1455" s="15" t="s">
        <v>8154</v>
      </c>
      <c r="F1455" s="15" t="s">
        <v>4324</v>
      </c>
      <c r="G1455" s="15" t="s">
        <v>8155</v>
      </c>
      <c r="H1455" s="15" t="s">
        <v>8140</v>
      </c>
      <c r="I1455" s="15" t="s">
        <v>4327</v>
      </c>
      <c r="J1455" s="15" t="s">
        <v>5653</v>
      </c>
      <c r="K1455" s="15"/>
      <c r="L1455" s="103" t="str">
        <f t="shared" si="1"/>
        <v>B-B25-W25-250 ml White Brake Fluid Bottle</v>
      </c>
      <c r="M1455" s="103">
        <f t="shared" si="2"/>
        <v>1260</v>
      </c>
      <c r="N1455" s="102" t="str">
        <f t="shared" si="3"/>
        <v>wk 31</v>
      </c>
    </row>
    <row r="1456" ht="12.75" customHeight="1">
      <c r="A1456" s="15" t="s">
        <v>5668</v>
      </c>
      <c r="B1456" s="15" t="s">
        <v>3123</v>
      </c>
      <c r="C1456" s="15" t="s">
        <v>4321</v>
      </c>
      <c r="D1456" s="15" t="s">
        <v>8141</v>
      </c>
      <c r="E1456" s="15" t="s">
        <v>8156</v>
      </c>
      <c r="F1456" s="15" t="s">
        <v>4324</v>
      </c>
      <c r="G1456" s="15" t="s">
        <v>8143</v>
      </c>
      <c r="H1456" s="15" t="s">
        <v>8144</v>
      </c>
      <c r="I1456" s="15" t="s">
        <v>4327</v>
      </c>
      <c r="J1456" s="15" t="s">
        <v>5653</v>
      </c>
      <c r="K1456" s="15"/>
      <c r="L1456" s="103" t="str">
        <f t="shared" si="1"/>
        <v>B-B25-W25-250 ml White Brake Fluid Bottle</v>
      </c>
      <c r="M1456" s="103">
        <f t="shared" si="2"/>
        <v>252</v>
      </c>
      <c r="N1456" s="102" t="str">
        <f t="shared" si="3"/>
        <v>wk 40</v>
      </c>
    </row>
    <row r="1457" ht="12.75" customHeight="1">
      <c r="A1457" s="15" t="s">
        <v>5668</v>
      </c>
      <c r="B1457" s="15" t="s">
        <v>3123</v>
      </c>
      <c r="C1457" s="15" t="s">
        <v>4321</v>
      </c>
      <c r="D1457" s="15" t="s">
        <v>8141</v>
      </c>
      <c r="E1457" s="15" t="s">
        <v>8157</v>
      </c>
      <c r="F1457" s="15" t="s">
        <v>4324</v>
      </c>
      <c r="G1457" s="15" t="s">
        <v>8143</v>
      </c>
      <c r="H1457" s="15" t="s">
        <v>8144</v>
      </c>
      <c r="I1457" s="15" t="s">
        <v>4327</v>
      </c>
      <c r="J1457" s="15" t="s">
        <v>5653</v>
      </c>
      <c r="K1457" s="15"/>
      <c r="L1457" s="103" t="str">
        <f t="shared" si="1"/>
        <v>B-B25-W25-250 ml White Brake Fluid Bottle</v>
      </c>
      <c r="M1457" s="103">
        <f t="shared" si="2"/>
        <v>252</v>
      </c>
      <c r="N1457" s="102" t="str">
        <f t="shared" si="3"/>
        <v>wk 40</v>
      </c>
    </row>
    <row r="1458" ht="12.75" customHeight="1">
      <c r="A1458" s="15" t="s">
        <v>4368</v>
      </c>
      <c r="B1458" s="15" t="s">
        <v>3123</v>
      </c>
      <c r="C1458" s="15" t="s">
        <v>4321</v>
      </c>
      <c r="D1458" s="15" t="s">
        <v>6910</v>
      </c>
      <c r="E1458" s="15" t="s">
        <v>8158</v>
      </c>
      <c r="F1458" s="15" t="s">
        <v>8138</v>
      </c>
      <c r="G1458" s="15" t="s">
        <v>8139</v>
      </c>
      <c r="H1458" s="15" t="s">
        <v>8140</v>
      </c>
      <c r="I1458" s="15" t="s">
        <v>4327</v>
      </c>
      <c r="J1458" s="15" t="s">
        <v>5653</v>
      </c>
      <c r="K1458" s="15"/>
      <c r="L1458" s="103" t="str">
        <f t="shared" si="1"/>
        <v>B-B25-W25-250 ml White Brake Fluid Bottle</v>
      </c>
      <c r="M1458" s="103">
        <f t="shared" si="2"/>
        <v>1260</v>
      </c>
      <c r="N1458" s="102" t="str">
        <f t="shared" si="3"/>
        <v>wk 49</v>
      </c>
    </row>
    <row r="1459" ht="12.75" customHeight="1">
      <c r="A1459" s="15" t="s">
        <v>4368</v>
      </c>
      <c r="B1459" s="15" t="s">
        <v>3123</v>
      </c>
      <c r="C1459" s="15" t="s">
        <v>4321</v>
      </c>
      <c r="D1459" s="15" t="s">
        <v>8141</v>
      </c>
      <c r="E1459" s="15" t="s">
        <v>8159</v>
      </c>
      <c r="F1459" s="15" t="s">
        <v>4324</v>
      </c>
      <c r="G1459" s="15" t="s">
        <v>8143</v>
      </c>
      <c r="H1459" s="15" t="s">
        <v>8144</v>
      </c>
      <c r="I1459" s="15" t="s">
        <v>4327</v>
      </c>
      <c r="J1459" s="15" t="s">
        <v>5653</v>
      </c>
      <c r="K1459" s="15"/>
      <c r="L1459" s="103" t="str">
        <f t="shared" si="1"/>
        <v>B-B25-W25-250 ml White Brake Fluid Bottle</v>
      </c>
      <c r="M1459" s="103">
        <f t="shared" si="2"/>
        <v>252</v>
      </c>
      <c r="N1459" s="102" t="str">
        <f t="shared" si="3"/>
        <v>wk 49</v>
      </c>
    </row>
    <row r="1460" ht="12.75" customHeight="1">
      <c r="A1460" s="15" t="s">
        <v>4368</v>
      </c>
      <c r="B1460" s="15" t="s">
        <v>3123</v>
      </c>
      <c r="C1460" s="15" t="s">
        <v>4321</v>
      </c>
      <c r="D1460" s="15" t="s">
        <v>5341</v>
      </c>
      <c r="E1460" s="15" t="s">
        <v>8160</v>
      </c>
      <c r="F1460" s="15" t="s">
        <v>4324</v>
      </c>
      <c r="G1460" s="15" t="s">
        <v>8161</v>
      </c>
      <c r="H1460" s="15" t="s">
        <v>8162</v>
      </c>
      <c r="I1460" s="15" t="s">
        <v>4327</v>
      </c>
      <c r="J1460" s="15" t="s">
        <v>4328</v>
      </c>
      <c r="K1460" s="15"/>
      <c r="L1460" s="103" t="str">
        <f t="shared" si="1"/>
        <v>B-B25-W25-250 ml White Brake Fluid Bottle</v>
      </c>
      <c r="M1460" s="103">
        <f t="shared" si="2"/>
        <v>2520</v>
      </c>
      <c r="N1460" s="102" t="str">
        <f t="shared" si="3"/>
        <v>wk 49</v>
      </c>
    </row>
    <row r="1461" ht="12.75" customHeight="1">
      <c r="A1461" s="15" t="s">
        <v>4378</v>
      </c>
      <c r="B1461" s="15" t="s">
        <v>3123</v>
      </c>
      <c r="C1461" s="15" t="s">
        <v>4321</v>
      </c>
      <c r="D1461" s="15" t="s">
        <v>8141</v>
      </c>
      <c r="E1461" s="15" t="s">
        <v>8163</v>
      </c>
      <c r="F1461" s="15" t="s">
        <v>8138</v>
      </c>
      <c r="G1461" s="15" t="s">
        <v>8164</v>
      </c>
      <c r="H1461" s="15" t="s">
        <v>8165</v>
      </c>
      <c r="I1461" s="15" t="s">
        <v>4327</v>
      </c>
      <c r="J1461" s="15" t="s">
        <v>5653</v>
      </c>
      <c r="K1461" s="15"/>
      <c r="L1461" s="103" t="str">
        <f t="shared" si="1"/>
        <v>B-B25-W25-250 ml White Brake Fluid Bottle</v>
      </c>
      <c r="M1461" s="103">
        <f t="shared" si="2"/>
        <v>252</v>
      </c>
      <c r="N1461" s="102" t="str">
        <f t="shared" si="3"/>
        <v>wk </v>
      </c>
    </row>
    <row r="1462" ht="12.75" customHeight="1">
      <c r="A1462" s="15" t="s">
        <v>5323</v>
      </c>
      <c r="B1462" s="15" t="s">
        <v>3123</v>
      </c>
      <c r="C1462" s="15" t="s">
        <v>4321</v>
      </c>
      <c r="D1462" s="15" t="s">
        <v>5738</v>
      </c>
      <c r="E1462" s="15" t="s">
        <v>8166</v>
      </c>
      <c r="F1462" s="15" t="s">
        <v>4324</v>
      </c>
      <c r="G1462" s="15" t="s">
        <v>8167</v>
      </c>
      <c r="H1462" s="15" t="s">
        <v>8168</v>
      </c>
      <c r="I1462" s="15" t="s">
        <v>4327</v>
      </c>
      <c r="J1462" s="15" t="s">
        <v>4328</v>
      </c>
      <c r="K1462" s="15"/>
      <c r="L1462" s="103" t="str">
        <f t="shared" si="1"/>
        <v>B-B25-W25-250 ml White Brake Fluid Bottle</v>
      </c>
      <c r="M1462" s="103">
        <f t="shared" si="2"/>
        <v>2268</v>
      </c>
      <c r="N1462" s="102" t="str">
        <f t="shared" si="3"/>
        <v>wk </v>
      </c>
    </row>
    <row r="1463" ht="12.75" customHeight="1">
      <c r="A1463" s="15" t="s">
        <v>4407</v>
      </c>
      <c r="B1463" s="15" t="s">
        <v>3123</v>
      </c>
      <c r="C1463" s="15" t="s">
        <v>4321</v>
      </c>
      <c r="D1463" s="15" t="s">
        <v>5795</v>
      </c>
      <c r="E1463" s="15" t="s">
        <v>8169</v>
      </c>
      <c r="F1463" s="15" t="s">
        <v>8170</v>
      </c>
      <c r="G1463" s="15" t="s">
        <v>8171</v>
      </c>
      <c r="H1463" s="15" t="s">
        <v>8172</v>
      </c>
      <c r="I1463" s="15" t="s">
        <v>4327</v>
      </c>
      <c r="J1463" s="15" t="s">
        <v>4328</v>
      </c>
      <c r="K1463" s="15"/>
      <c r="L1463" s="103" t="str">
        <f t="shared" si="1"/>
        <v>B-B25-W25-250 ml White Brake Fluid Bottle</v>
      </c>
      <c r="M1463" s="103">
        <f t="shared" si="2"/>
        <v>5796</v>
      </c>
      <c r="N1463" s="102" t="str">
        <f t="shared" si="3"/>
        <v>wk </v>
      </c>
    </row>
    <row r="1464" ht="12.75" customHeight="1">
      <c r="A1464" s="15" t="s">
        <v>4407</v>
      </c>
      <c r="B1464" s="15" t="s">
        <v>3123</v>
      </c>
      <c r="C1464" s="15" t="s">
        <v>4321</v>
      </c>
      <c r="D1464" s="15" t="s">
        <v>5327</v>
      </c>
      <c r="E1464" s="15" t="s">
        <v>8173</v>
      </c>
      <c r="F1464" s="15" t="s">
        <v>4324</v>
      </c>
      <c r="G1464" s="15" t="s">
        <v>8146</v>
      </c>
      <c r="H1464" s="15" t="s">
        <v>8174</v>
      </c>
      <c r="I1464" s="15" t="s">
        <v>4327</v>
      </c>
      <c r="J1464" s="15" t="s">
        <v>4328</v>
      </c>
      <c r="K1464" s="15"/>
      <c r="L1464" s="103" t="str">
        <f t="shared" si="1"/>
        <v>B-B25-W25-250 ml White Brake Fluid Bottle</v>
      </c>
      <c r="M1464" s="103">
        <f t="shared" si="2"/>
        <v>504</v>
      </c>
      <c r="N1464" s="102" t="str">
        <f t="shared" si="3"/>
        <v>wk </v>
      </c>
    </row>
    <row r="1465" ht="12.75" customHeight="1">
      <c r="A1465" s="15" t="s">
        <v>5722</v>
      </c>
      <c r="B1465" s="15" t="s">
        <v>3123</v>
      </c>
      <c r="C1465" s="15" t="s">
        <v>4321</v>
      </c>
      <c r="D1465" s="15" t="s">
        <v>5078</v>
      </c>
      <c r="E1465" s="15" t="s">
        <v>8175</v>
      </c>
      <c r="F1465" s="15" t="s">
        <v>8176</v>
      </c>
      <c r="G1465" s="15" t="s">
        <v>8177</v>
      </c>
      <c r="H1465" s="15" t="s">
        <v>8178</v>
      </c>
      <c r="I1465" s="15" t="s">
        <v>4327</v>
      </c>
      <c r="J1465" s="15" t="s">
        <v>4328</v>
      </c>
      <c r="K1465" s="15"/>
      <c r="L1465" s="103" t="str">
        <f t="shared" si="1"/>
        <v>B-B25-W25-250 ml White Brake Fluid Bottle</v>
      </c>
      <c r="M1465" s="103">
        <f t="shared" si="2"/>
        <v>1008</v>
      </c>
      <c r="N1465" s="102" t="str">
        <f t="shared" si="3"/>
        <v>wk 9</v>
      </c>
    </row>
    <row r="1466" ht="12.75" customHeight="1">
      <c r="A1466" s="15" t="s">
        <v>8179</v>
      </c>
      <c r="B1466" s="15" t="s">
        <v>3123</v>
      </c>
      <c r="C1466" s="15" t="s">
        <v>4321</v>
      </c>
      <c r="D1466" s="15" t="s">
        <v>5078</v>
      </c>
      <c r="E1466" s="15" t="s">
        <v>8180</v>
      </c>
      <c r="F1466" s="15" t="s">
        <v>8176</v>
      </c>
      <c r="G1466" s="15" t="s">
        <v>8177</v>
      </c>
      <c r="H1466" s="15" t="s">
        <v>8178</v>
      </c>
      <c r="I1466" s="15" t="s">
        <v>4327</v>
      </c>
      <c r="J1466" s="15" t="s">
        <v>4328</v>
      </c>
      <c r="K1466" s="15"/>
      <c r="L1466" s="103" t="str">
        <f t="shared" si="1"/>
        <v>B-B25-W25-250 ml White Brake Fluid Bottle</v>
      </c>
      <c r="M1466" s="103">
        <f t="shared" si="2"/>
        <v>1008</v>
      </c>
      <c r="N1466" s="102" t="str">
        <f t="shared" si="3"/>
        <v>wk 23</v>
      </c>
    </row>
    <row r="1467" ht="12.75" customHeight="1">
      <c r="A1467" s="15" t="s">
        <v>5067</v>
      </c>
      <c r="B1467" s="15" t="s">
        <v>3123</v>
      </c>
      <c r="C1467" s="15" t="s">
        <v>4321</v>
      </c>
      <c r="D1467" s="15" t="s">
        <v>8181</v>
      </c>
      <c r="E1467" s="15" t="s">
        <v>8182</v>
      </c>
      <c r="F1467" s="15" t="s">
        <v>8183</v>
      </c>
      <c r="G1467" s="15" t="s">
        <v>8184</v>
      </c>
      <c r="H1467" s="15" t="s">
        <v>8185</v>
      </c>
      <c r="I1467" s="15" t="s">
        <v>4327</v>
      </c>
      <c r="J1467" s="15" t="s">
        <v>4345</v>
      </c>
      <c r="K1467" s="15"/>
      <c r="L1467" s="103" t="str">
        <f t="shared" si="1"/>
        <v>B-B25-W25-250 ml White Brake Fluid Bottle</v>
      </c>
      <c r="M1467" s="103">
        <f t="shared" si="2"/>
        <v>4788</v>
      </c>
      <c r="N1467" s="102" t="str">
        <f t="shared" si="3"/>
        <v>wk 44</v>
      </c>
    </row>
    <row r="1468" ht="12.75" customHeight="1">
      <c r="A1468" s="15" t="s">
        <v>5072</v>
      </c>
      <c r="B1468" s="15" t="s">
        <v>3123</v>
      </c>
      <c r="C1468" s="15" t="s">
        <v>4321</v>
      </c>
      <c r="D1468" s="15" t="s">
        <v>5723</v>
      </c>
      <c r="E1468" s="15" t="s">
        <v>8186</v>
      </c>
      <c r="F1468" s="15" t="s">
        <v>8176</v>
      </c>
      <c r="G1468" s="15" t="s">
        <v>8187</v>
      </c>
      <c r="H1468" s="15" t="s">
        <v>8188</v>
      </c>
      <c r="I1468" s="15" t="s">
        <v>4327</v>
      </c>
      <c r="J1468" s="15" t="s">
        <v>4328</v>
      </c>
      <c r="K1468" s="15"/>
      <c r="L1468" s="103" t="str">
        <f t="shared" si="1"/>
        <v>B-B25-W25-250 ml White Brake Fluid Bottle</v>
      </c>
      <c r="M1468" s="103">
        <f t="shared" si="2"/>
        <v>756</v>
      </c>
      <c r="N1468" s="102" t="str">
        <f t="shared" si="3"/>
        <v>wk 49</v>
      </c>
    </row>
    <row r="1469" ht="12.75" customHeight="1">
      <c r="A1469" s="15" t="s">
        <v>5072</v>
      </c>
      <c r="B1469" s="15" t="s">
        <v>3123</v>
      </c>
      <c r="C1469" s="15" t="s">
        <v>4321</v>
      </c>
      <c r="D1469" s="15" t="s">
        <v>8141</v>
      </c>
      <c r="E1469" s="15" t="s">
        <v>8189</v>
      </c>
      <c r="F1469" s="15" t="s">
        <v>4324</v>
      </c>
      <c r="G1469" s="15" t="s">
        <v>8143</v>
      </c>
      <c r="H1469" s="15" t="s">
        <v>8165</v>
      </c>
      <c r="I1469" s="15" t="s">
        <v>4327</v>
      </c>
      <c r="J1469" s="15" t="s">
        <v>4345</v>
      </c>
      <c r="K1469" s="15"/>
      <c r="L1469" s="103" t="str">
        <f t="shared" si="1"/>
        <v>B-B25-W25-250 ml White Brake Fluid Bottle</v>
      </c>
      <c r="M1469" s="103">
        <f t="shared" si="2"/>
        <v>252</v>
      </c>
      <c r="N1469" s="102" t="str">
        <f t="shared" si="3"/>
        <v>wk 49</v>
      </c>
    </row>
    <row r="1470" ht="12.75" customHeight="1">
      <c r="A1470" s="15" t="s">
        <v>4433</v>
      </c>
      <c r="B1470" s="15" t="s">
        <v>3123</v>
      </c>
      <c r="C1470" s="15" t="s">
        <v>4321</v>
      </c>
      <c r="D1470" s="15" t="s">
        <v>5723</v>
      </c>
      <c r="E1470" s="15" t="s">
        <v>8190</v>
      </c>
      <c r="F1470" s="15" t="s">
        <v>8170</v>
      </c>
      <c r="G1470" s="15" t="s">
        <v>8187</v>
      </c>
      <c r="H1470" s="15" t="s">
        <v>8188</v>
      </c>
      <c r="I1470" s="15" t="s">
        <v>4327</v>
      </c>
      <c r="J1470" s="15" t="s">
        <v>4345</v>
      </c>
      <c r="K1470" s="15"/>
      <c r="L1470" s="103" t="str">
        <f t="shared" si="1"/>
        <v>B-B25-W25-250 ml White Brake Fluid Bottle</v>
      </c>
      <c r="M1470" s="103">
        <f t="shared" si="2"/>
        <v>756</v>
      </c>
      <c r="N1470" s="102" t="str">
        <f t="shared" si="3"/>
        <v>wk </v>
      </c>
    </row>
    <row r="1471" ht="12.75" customHeight="1">
      <c r="A1471" s="15" t="s">
        <v>4435</v>
      </c>
      <c r="B1471" s="15" t="s">
        <v>3123</v>
      </c>
      <c r="C1471" s="15" t="s">
        <v>4321</v>
      </c>
      <c r="D1471" s="15" t="s">
        <v>5327</v>
      </c>
      <c r="E1471" s="15" t="s">
        <v>8191</v>
      </c>
      <c r="F1471" s="15" t="s">
        <v>8138</v>
      </c>
      <c r="G1471" s="15" t="s">
        <v>8192</v>
      </c>
      <c r="H1471" s="15" t="s">
        <v>8174</v>
      </c>
      <c r="I1471" s="15" t="s">
        <v>4327</v>
      </c>
      <c r="J1471" s="15" t="s">
        <v>4328</v>
      </c>
      <c r="K1471" s="15"/>
      <c r="L1471" s="103" t="str">
        <f t="shared" si="1"/>
        <v>B-B25-W25-250 ml White Brake Fluid Bottle</v>
      </c>
      <c r="M1471" s="103">
        <f t="shared" si="2"/>
        <v>504</v>
      </c>
      <c r="N1471" s="102" t="str">
        <f t="shared" si="3"/>
        <v>wk </v>
      </c>
    </row>
    <row r="1472" ht="12.75" customHeight="1">
      <c r="A1472" s="15" t="s">
        <v>4463</v>
      </c>
      <c r="B1472" s="15" t="s">
        <v>3123</v>
      </c>
      <c r="C1472" s="15" t="s">
        <v>4321</v>
      </c>
      <c r="D1472" s="15" t="s">
        <v>8141</v>
      </c>
      <c r="E1472" s="15" t="s">
        <v>8193</v>
      </c>
      <c r="F1472" s="15" t="s">
        <v>8176</v>
      </c>
      <c r="G1472" s="15" t="s">
        <v>8143</v>
      </c>
      <c r="H1472" s="15" t="s">
        <v>8165</v>
      </c>
      <c r="I1472" s="15" t="s">
        <v>4327</v>
      </c>
      <c r="J1472" s="15" t="s">
        <v>4328</v>
      </c>
      <c r="K1472" s="15"/>
      <c r="L1472" s="103" t="str">
        <f t="shared" si="1"/>
        <v>B-B25-W25-250 ml White Brake Fluid Bottle</v>
      </c>
      <c r="M1472" s="103">
        <f t="shared" si="2"/>
        <v>252</v>
      </c>
      <c r="N1472" s="102" t="str">
        <f t="shared" si="3"/>
        <v>wk 18</v>
      </c>
    </row>
    <row r="1473" ht="12.75" customHeight="1">
      <c r="A1473" s="15" t="s">
        <v>4467</v>
      </c>
      <c r="B1473" s="15" t="s">
        <v>3123</v>
      </c>
      <c r="C1473" s="15" t="s">
        <v>4321</v>
      </c>
      <c r="D1473" s="15" t="s">
        <v>8194</v>
      </c>
      <c r="E1473" s="15" t="s">
        <v>8195</v>
      </c>
      <c r="F1473" s="15" t="s">
        <v>8170</v>
      </c>
      <c r="G1473" s="15" t="s">
        <v>8196</v>
      </c>
      <c r="H1473" s="15" t="s">
        <v>8197</v>
      </c>
      <c r="I1473" s="15" t="s">
        <v>4327</v>
      </c>
      <c r="J1473" s="15" t="s">
        <v>4345</v>
      </c>
      <c r="K1473" s="15"/>
      <c r="L1473" s="103" t="str">
        <f t="shared" si="1"/>
        <v>B-B25-W25-250 ml White Brake Fluid Bottle</v>
      </c>
      <c r="M1473" s="103">
        <f t="shared" si="2"/>
        <v>9828</v>
      </c>
      <c r="N1473" s="102" t="str">
        <f t="shared" si="3"/>
        <v>wk 31</v>
      </c>
    </row>
    <row r="1474" ht="12.75" customHeight="1">
      <c r="A1474" s="15" t="s">
        <v>4467</v>
      </c>
      <c r="B1474" s="15" t="s">
        <v>3123</v>
      </c>
      <c r="C1474" s="15" t="s">
        <v>4321</v>
      </c>
      <c r="D1474" s="15" t="s">
        <v>5669</v>
      </c>
      <c r="E1474" s="15" t="s">
        <v>8198</v>
      </c>
      <c r="F1474" s="15" t="s">
        <v>8170</v>
      </c>
      <c r="G1474" s="15" t="s">
        <v>8199</v>
      </c>
      <c r="H1474" s="15" t="s">
        <v>8200</v>
      </c>
      <c r="I1474" s="15" t="s">
        <v>4327</v>
      </c>
      <c r="J1474" s="15" t="s">
        <v>4345</v>
      </c>
      <c r="K1474" s="15"/>
      <c r="L1474" s="103" t="str">
        <f t="shared" si="1"/>
        <v>B-B25-W25-250 ml White Brake Fluid Bottle</v>
      </c>
      <c r="M1474" s="103">
        <f t="shared" si="2"/>
        <v>2772</v>
      </c>
      <c r="N1474" s="102" t="str">
        <f t="shared" si="3"/>
        <v>wk 31</v>
      </c>
    </row>
    <row r="1475" ht="12.75" customHeight="1">
      <c r="A1475" s="15" t="s">
        <v>4474</v>
      </c>
      <c r="B1475" s="15" t="s">
        <v>3123</v>
      </c>
      <c r="C1475" s="15" t="s">
        <v>4321</v>
      </c>
      <c r="D1475" s="15" t="s">
        <v>5078</v>
      </c>
      <c r="E1475" s="15" t="s">
        <v>8201</v>
      </c>
      <c r="F1475" s="15" t="s">
        <v>8176</v>
      </c>
      <c r="G1475" s="15" t="s">
        <v>8177</v>
      </c>
      <c r="H1475" s="15" t="s">
        <v>8178</v>
      </c>
      <c r="I1475" s="15" t="s">
        <v>4327</v>
      </c>
      <c r="J1475" s="15" t="s">
        <v>4328</v>
      </c>
      <c r="K1475" s="15"/>
      <c r="L1475" s="103" t="str">
        <f t="shared" si="1"/>
        <v>B-B25-W25-250 ml White Brake Fluid Bottle</v>
      </c>
      <c r="M1475" s="103">
        <f t="shared" si="2"/>
        <v>1008</v>
      </c>
      <c r="N1475" s="102" t="str">
        <f t="shared" si="3"/>
        <v>wk 36</v>
      </c>
    </row>
    <row r="1476" ht="12.75" customHeight="1">
      <c r="A1476" s="15" t="s">
        <v>4477</v>
      </c>
      <c r="B1476" s="15" t="s">
        <v>3123</v>
      </c>
      <c r="C1476" s="15" t="s">
        <v>4321</v>
      </c>
      <c r="D1476" s="15" t="s">
        <v>5078</v>
      </c>
      <c r="E1476" s="15" t="s">
        <v>8202</v>
      </c>
      <c r="F1476" s="15" t="s">
        <v>8176</v>
      </c>
      <c r="G1476" s="15" t="s">
        <v>8177</v>
      </c>
      <c r="H1476" s="15" t="s">
        <v>8178</v>
      </c>
      <c r="I1476" s="15" t="s">
        <v>4327</v>
      </c>
      <c r="J1476" s="15" t="s">
        <v>4328</v>
      </c>
      <c r="K1476" s="15"/>
      <c r="L1476" s="103" t="str">
        <f t="shared" si="1"/>
        <v>B-B25-W25-250 ml White Brake Fluid Bottle</v>
      </c>
      <c r="M1476" s="103">
        <f t="shared" si="2"/>
        <v>1008</v>
      </c>
      <c r="N1476" s="102" t="str">
        <f t="shared" si="3"/>
        <v>wk 40</v>
      </c>
    </row>
    <row r="1477" ht="12.75" customHeight="1">
      <c r="A1477" s="15" t="s">
        <v>4487</v>
      </c>
      <c r="B1477" s="15" t="s">
        <v>3123</v>
      </c>
      <c r="C1477" s="15" t="s">
        <v>4321</v>
      </c>
      <c r="D1477" s="15" t="s">
        <v>5078</v>
      </c>
      <c r="E1477" s="15" t="s">
        <v>8203</v>
      </c>
      <c r="F1477" s="15" t="s">
        <v>8138</v>
      </c>
      <c r="G1477" s="15" t="s">
        <v>8204</v>
      </c>
      <c r="H1477" s="15" t="s">
        <v>8178</v>
      </c>
      <c r="I1477" s="15" t="s">
        <v>4327</v>
      </c>
      <c r="J1477" s="15" t="s">
        <v>4328</v>
      </c>
      <c r="K1477" s="15"/>
      <c r="L1477" s="103" t="str">
        <f t="shared" si="1"/>
        <v>B-B25-W25-250 ml White Brake Fluid Bottle</v>
      </c>
      <c r="M1477" s="103">
        <f t="shared" si="2"/>
        <v>1008</v>
      </c>
      <c r="N1477" s="102" t="str">
        <f t="shared" si="3"/>
        <v>wk </v>
      </c>
    </row>
    <row r="1478" ht="12.75" customHeight="1">
      <c r="A1478" s="15" t="s">
        <v>4491</v>
      </c>
      <c r="B1478" s="15" t="s">
        <v>3123</v>
      </c>
      <c r="C1478" s="15" t="s">
        <v>4321</v>
      </c>
      <c r="D1478" s="15" t="s">
        <v>5327</v>
      </c>
      <c r="E1478" s="15" t="s">
        <v>8205</v>
      </c>
      <c r="F1478" s="15" t="s">
        <v>8138</v>
      </c>
      <c r="G1478" s="15" t="s">
        <v>8192</v>
      </c>
      <c r="H1478" s="15" t="s">
        <v>8174</v>
      </c>
      <c r="I1478" s="15" t="s">
        <v>4327</v>
      </c>
      <c r="J1478" s="15" t="s">
        <v>4345</v>
      </c>
      <c r="K1478" s="15"/>
      <c r="L1478" s="103" t="str">
        <f t="shared" si="1"/>
        <v>B-B25-W25-250 ml White Brake Fluid Bottle</v>
      </c>
      <c r="M1478" s="103">
        <f t="shared" si="2"/>
        <v>504</v>
      </c>
      <c r="N1478" s="102" t="str">
        <f t="shared" si="3"/>
        <v>wk </v>
      </c>
    </row>
    <row r="1479" ht="12.75" customHeight="1">
      <c r="A1479" s="15" t="s">
        <v>4491</v>
      </c>
      <c r="B1479" s="15" t="s">
        <v>3123</v>
      </c>
      <c r="C1479" s="15" t="s">
        <v>4321</v>
      </c>
      <c r="D1479" s="15" t="s">
        <v>5327</v>
      </c>
      <c r="E1479" s="15" t="s">
        <v>8206</v>
      </c>
      <c r="F1479" s="15" t="s">
        <v>4324</v>
      </c>
      <c r="G1479" s="15" t="s">
        <v>8146</v>
      </c>
      <c r="H1479" s="15" t="s">
        <v>8174</v>
      </c>
      <c r="I1479" s="15" t="s">
        <v>4327</v>
      </c>
      <c r="J1479" s="15" t="s">
        <v>4328</v>
      </c>
      <c r="K1479" s="15"/>
      <c r="L1479" s="103" t="str">
        <f t="shared" si="1"/>
        <v>B-B25-W25-250 ml White Brake Fluid Bottle</v>
      </c>
      <c r="M1479" s="103">
        <f t="shared" si="2"/>
        <v>504</v>
      </c>
      <c r="N1479" s="102" t="str">
        <f t="shared" si="3"/>
        <v>wk </v>
      </c>
    </row>
    <row r="1480" ht="12.75" customHeight="1">
      <c r="A1480" s="15" t="s">
        <v>4491</v>
      </c>
      <c r="B1480" s="15" t="s">
        <v>3123</v>
      </c>
      <c r="C1480" s="15" t="s">
        <v>4321</v>
      </c>
      <c r="D1480" s="15" t="s">
        <v>3847</v>
      </c>
      <c r="E1480" s="15" t="s">
        <v>8207</v>
      </c>
      <c r="F1480" s="15" t="s">
        <v>8176</v>
      </c>
      <c r="G1480" s="15" t="s">
        <v>8208</v>
      </c>
      <c r="H1480" s="15" t="s">
        <v>8209</v>
      </c>
      <c r="I1480" s="15" t="s">
        <v>4327</v>
      </c>
      <c r="J1480" s="15" t="s">
        <v>4328</v>
      </c>
      <c r="K1480" s="15"/>
      <c r="L1480" s="103" t="str">
        <f t="shared" si="1"/>
        <v>B-B25-W25-250 ml White Brake Fluid Bottle</v>
      </c>
      <c r="M1480" s="103">
        <f t="shared" si="2"/>
        <v>2016</v>
      </c>
      <c r="N1480" s="102" t="str">
        <f t="shared" si="3"/>
        <v>wk </v>
      </c>
    </row>
    <row r="1481" ht="12.75" customHeight="1">
      <c r="A1481" s="15" t="s">
        <v>4494</v>
      </c>
      <c r="B1481" s="15" t="s">
        <v>3123</v>
      </c>
      <c r="C1481" s="15" t="s">
        <v>4321</v>
      </c>
      <c r="D1481" s="15" t="s">
        <v>8141</v>
      </c>
      <c r="E1481" s="15" t="s">
        <v>8210</v>
      </c>
      <c r="F1481" s="15" t="s">
        <v>4324</v>
      </c>
      <c r="G1481" s="15" t="s">
        <v>8143</v>
      </c>
      <c r="H1481" s="15" t="s">
        <v>8165</v>
      </c>
      <c r="I1481" s="15" t="s">
        <v>4327</v>
      </c>
      <c r="J1481" s="15" t="s">
        <v>4328</v>
      </c>
      <c r="K1481" s="15"/>
      <c r="L1481" s="103" t="str">
        <f t="shared" si="1"/>
        <v>B-B25-W25-250 ml White Brake Fluid Bottle</v>
      </c>
      <c r="M1481" s="103">
        <f t="shared" si="2"/>
        <v>252</v>
      </c>
      <c r="N1481" s="102" t="str">
        <f t="shared" si="3"/>
        <v>wk </v>
      </c>
    </row>
    <row r="1482" ht="12.75" customHeight="1">
      <c r="A1482" s="15" t="s">
        <v>4494</v>
      </c>
      <c r="B1482" s="15" t="s">
        <v>3123</v>
      </c>
      <c r="C1482" s="15" t="s">
        <v>4321</v>
      </c>
      <c r="D1482" s="15" t="s">
        <v>4322</v>
      </c>
      <c r="E1482" s="15" t="s">
        <v>8211</v>
      </c>
      <c r="F1482" s="15" t="s">
        <v>8170</v>
      </c>
      <c r="G1482" s="15" t="s">
        <v>8212</v>
      </c>
      <c r="H1482" s="15" t="s">
        <v>8213</v>
      </c>
      <c r="I1482" s="15" t="s">
        <v>4327</v>
      </c>
      <c r="J1482" s="15" t="s">
        <v>4345</v>
      </c>
      <c r="K1482" s="15"/>
      <c r="L1482" s="103" t="str">
        <f t="shared" si="1"/>
        <v>B-B25-W25-250 ml White Brake Fluid Bottle</v>
      </c>
      <c r="M1482" s="103">
        <f t="shared" si="2"/>
        <v>5040</v>
      </c>
      <c r="N1482" s="102" t="str">
        <f t="shared" si="3"/>
        <v>wk </v>
      </c>
    </row>
    <row r="1483" ht="12.75" customHeight="1">
      <c r="A1483" s="15" t="s">
        <v>4496</v>
      </c>
      <c r="B1483" s="15" t="s">
        <v>3123</v>
      </c>
      <c r="C1483" s="15" t="s">
        <v>4321</v>
      </c>
      <c r="D1483" s="15" t="s">
        <v>8141</v>
      </c>
      <c r="E1483" s="15" t="s">
        <v>8214</v>
      </c>
      <c r="F1483" s="15" t="s">
        <v>4324</v>
      </c>
      <c r="G1483" s="15" t="s">
        <v>8143</v>
      </c>
      <c r="H1483" s="15" t="s">
        <v>8165</v>
      </c>
      <c r="I1483" s="15" t="s">
        <v>4327</v>
      </c>
      <c r="J1483" s="15" t="s">
        <v>4345</v>
      </c>
      <c r="K1483" s="15"/>
      <c r="L1483" s="103" t="str">
        <f t="shared" si="1"/>
        <v>B-B25-W25-250 ml White Brake Fluid Bottle</v>
      </c>
      <c r="M1483" s="103">
        <f t="shared" si="2"/>
        <v>252</v>
      </c>
      <c r="N1483" s="102" t="str">
        <f t="shared" si="3"/>
        <v>wk </v>
      </c>
    </row>
    <row r="1484" ht="12.75" customHeight="1">
      <c r="A1484" s="15" t="s">
        <v>4496</v>
      </c>
      <c r="B1484" s="15" t="s">
        <v>3123</v>
      </c>
      <c r="C1484" s="15" t="s">
        <v>4321</v>
      </c>
      <c r="D1484" s="15" t="s">
        <v>5327</v>
      </c>
      <c r="E1484" s="15" t="s">
        <v>8215</v>
      </c>
      <c r="F1484" s="15" t="s">
        <v>4324</v>
      </c>
      <c r="G1484" s="15" t="s">
        <v>8146</v>
      </c>
      <c r="H1484" s="15" t="s">
        <v>8174</v>
      </c>
      <c r="I1484" s="15" t="s">
        <v>4327</v>
      </c>
      <c r="J1484" s="15" t="s">
        <v>4328</v>
      </c>
      <c r="K1484" s="15"/>
      <c r="L1484" s="103" t="str">
        <f t="shared" si="1"/>
        <v>B-B25-W25-250 ml White Brake Fluid Bottle</v>
      </c>
      <c r="M1484" s="103">
        <f t="shared" si="2"/>
        <v>504</v>
      </c>
      <c r="N1484" s="102" t="str">
        <f t="shared" si="3"/>
        <v>wk </v>
      </c>
    </row>
    <row r="1485" ht="12.75" customHeight="1">
      <c r="A1485" s="15" t="s">
        <v>4496</v>
      </c>
      <c r="B1485" s="15" t="s">
        <v>3123</v>
      </c>
      <c r="C1485" s="15" t="s">
        <v>4321</v>
      </c>
      <c r="D1485" s="15" t="s">
        <v>5327</v>
      </c>
      <c r="E1485" s="15" t="s">
        <v>8216</v>
      </c>
      <c r="F1485" s="15" t="s">
        <v>8138</v>
      </c>
      <c r="G1485" s="15" t="s">
        <v>8192</v>
      </c>
      <c r="H1485" s="15" t="s">
        <v>8174</v>
      </c>
      <c r="I1485" s="15" t="s">
        <v>4327</v>
      </c>
      <c r="J1485" s="15" t="s">
        <v>4345</v>
      </c>
      <c r="K1485" s="15"/>
      <c r="L1485" s="103" t="str">
        <f t="shared" si="1"/>
        <v>B-B25-W25-250 ml White Brake Fluid Bottle</v>
      </c>
      <c r="M1485" s="103">
        <f t="shared" si="2"/>
        <v>504</v>
      </c>
      <c r="N1485" s="102" t="str">
        <f t="shared" si="3"/>
        <v>wk </v>
      </c>
    </row>
    <row r="1486" ht="12.75" customHeight="1">
      <c r="A1486" s="15" t="s">
        <v>4510</v>
      </c>
      <c r="B1486" s="15" t="s">
        <v>3123</v>
      </c>
      <c r="C1486" s="15" t="s">
        <v>4321</v>
      </c>
      <c r="D1486" s="15" t="s">
        <v>5327</v>
      </c>
      <c r="E1486" s="15" t="s">
        <v>8217</v>
      </c>
      <c r="F1486" s="15" t="s">
        <v>4324</v>
      </c>
      <c r="G1486" s="15" t="s">
        <v>8146</v>
      </c>
      <c r="H1486" s="15" t="s">
        <v>8174</v>
      </c>
      <c r="I1486" s="15" t="s">
        <v>4327</v>
      </c>
      <c r="J1486" s="15" t="s">
        <v>4345</v>
      </c>
      <c r="K1486" s="15"/>
      <c r="L1486" s="103" t="str">
        <f t="shared" si="1"/>
        <v>B-B25-W25-250 ml White Brake Fluid Bottle</v>
      </c>
      <c r="M1486" s="103">
        <f t="shared" si="2"/>
        <v>504</v>
      </c>
      <c r="N1486" s="102" t="str">
        <f t="shared" si="3"/>
        <v>wk </v>
      </c>
    </row>
    <row r="1487" ht="12.75" customHeight="1">
      <c r="A1487" s="15" t="s">
        <v>4510</v>
      </c>
      <c r="B1487" s="15" t="s">
        <v>3123</v>
      </c>
      <c r="C1487" s="15" t="s">
        <v>4321</v>
      </c>
      <c r="D1487" s="15" t="s">
        <v>5327</v>
      </c>
      <c r="E1487" s="15" t="s">
        <v>8218</v>
      </c>
      <c r="F1487" s="15" t="s">
        <v>8138</v>
      </c>
      <c r="G1487" s="15" t="s">
        <v>8192</v>
      </c>
      <c r="H1487" s="15" t="s">
        <v>8174</v>
      </c>
      <c r="I1487" s="15" t="s">
        <v>4327</v>
      </c>
      <c r="J1487" s="15" t="s">
        <v>4345</v>
      </c>
      <c r="K1487" s="15"/>
      <c r="L1487" s="103" t="str">
        <f t="shared" si="1"/>
        <v>B-B25-W25-250 ml White Brake Fluid Bottle</v>
      </c>
      <c r="M1487" s="103">
        <f t="shared" si="2"/>
        <v>504</v>
      </c>
      <c r="N1487" s="102" t="str">
        <f t="shared" si="3"/>
        <v>wk </v>
      </c>
    </row>
    <row r="1488" ht="12.75" customHeight="1">
      <c r="A1488" s="15" t="s">
        <v>4513</v>
      </c>
      <c r="B1488" s="15" t="s">
        <v>3123</v>
      </c>
      <c r="C1488" s="15" t="s">
        <v>4321</v>
      </c>
      <c r="D1488" s="15" t="s">
        <v>5327</v>
      </c>
      <c r="E1488" s="15" t="s">
        <v>8219</v>
      </c>
      <c r="F1488" s="15" t="s">
        <v>8138</v>
      </c>
      <c r="G1488" s="15" t="s">
        <v>8192</v>
      </c>
      <c r="H1488" s="15" t="s">
        <v>8174</v>
      </c>
      <c r="I1488" s="15" t="s">
        <v>4327</v>
      </c>
      <c r="J1488" s="15" t="s">
        <v>4328</v>
      </c>
      <c r="K1488" s="15"/>
      <c r="L1488" s="103" t="str">
        <f t="shared" si="1"/>
        <v>B-B25-W25-250 ml White Brake Fluid Bottle</v>
      </c>
      <c r="M1488" s="103">
        <f t="shared" si="2"/>
        <v>504</v>
      </c>
      <c r="N1488" s="102" t="str">
        <f t="shared" si="3"/>
        <v>wk </v>
      </c>
    </row>
    <row r="1489" ht="12.75" customHeight="1">
      <c r="A1489" s="15" t="s">
        <v>4524</v>
      </c>
      <c r="B1489" s="15" t="s">
        <v>3123</v>
      </c>
      <c r="C1489" s="15" t="s">
        <v>4321</v>
      </c>
      <c r="D1489" s="15" t="s">
        <v>5327</v>
      </c>
      <c r="E1489" s="15" t="s">
        <v>8220</v>
      </c>
      <c r="F1489" s="15" t="s">
        <v>8138</v>
      </c>
      <c r="G1489" s="15" t="s">
        <v>8192</v>
      </c>
      <c r="H1489" s="15" t="s">
        <v>8174</v>
      </c>
      <c r="I1489" s="15" t="s">
        <v>4327</v>
      </c>
      <c r="J1489" s="15" t="s">
        <v>4328</v>
      </c>
      <c r="K1489" s="15"/>
      <c r="L1489" s="103" t="str">
        <f t="shared" si="1"/>
        <v>B-B25-W25-250 ml White Brake Fluid Bottle</v>
      </c>
      <c r="M1489" s="103">
        <f t="shared" si="2"/>
        <v>504</v>
      </c>
      <c r="N1489" s="102" t="str">
        <f t="shared" si="3"/>
        <v>wk </v>
      </c>
    </row>
    <row r="1490" ht="12.75" customHeight="1">
      <c r="A1490" s="15" t="s">
        <v>4334</v>
      </c>
      <c r="B1490" s="15" t="s">
        <v>3123</v>
      </c>
      <c r="C1490" s="15" t="s">
        <v>4321</v>
      </c>
      <c r="D1490" s="15" t="s">
        <v>5795</v>
      </c>
      <c r="E1490" s="15" t="s">
        <v>8221</v>
      </c>
      <c r="F1490" s="15" t="s">
        <v>8138</v>
      </c>
      <c r="G1490" s="15" t="s">
        <v>8222</v>
      </c>
      <c r="H1490" s="15" t="s">
        <v>8223</v>
      </c>
      <c r="I1490" s="15" t="s">
        <v>4327</v>
      </c>
      <c r="J1490" s="15" t="s">
        <v>4328</v>
      </c>
      <c r="K1490" s="15"/>
      <c r="L1490" s="103" t="str">
        <f t="shared" si="1"/>
        <v>B-B25-W25-250 ml White Brake Fluid Bottle</v>
      </c>
      <c r="M1490" s="103">
        <f t="shared" si="2"/>
        <v>5796</v>
      </c>
      <c r="N1490" s="102" t="str">
        <f t="shared" si="3"/>
        <v>wk </v>
      </c>
    </row>
    <row r="1491" ht="12.75" customHeight="1">
      <c r="A1491" s="15" t="s">
        <v>4534</v>
      </c>
      <c r="B1491" s="15" t="s">
        <v>3123</v>
      </c>
      <c r="C1491" s="15" t="s">
        <v>4321</v>
      </c>
      <c r="D1491" s="15" t="s">
        <v>8141</v>
      </c>
      <c r="E1491" s="15" t="s">
        <v>8224</v>
      </c>
      <c r="F1491" s="15" t="s">
        <v>4324</v>
      </c>
      <c r="G1491" s="15" t="s">
        <v>8143</v>
      </c>
      <c r="H1491" s="15" t="s">
        <v>8225</v>
      </c>
      <c r="I1491" s="15" t="s">
        <v>4327</v>
      </c>
      <c r="J1491" s="15" t="s">
        <v>4328</v>
      </c>
      <c r="K1491" s="15"/>
      <c r="L1491" s="103" t="str">
        <f t="shared" si="1"/>
        <v>B-B25-W25-250 ml White Brake Fluid Bottle</v>
      </c>
      <c r="M1491" s="103">
        <f t="shared" si="2"/>
        <v>252</v>
      </c>
      <c r="N1491" s="102" t="str">
        <f t="shared" si="3"/>
        <v>wk 14</v>
      </c>
    </row>
    <row r="1492" ht="12.75" customHeight="1">
      <c r="A1492" s="15" t="s">
        <v>4547</v>
      </c>
      <c r="B1492" s="15" t="s">
        <v>3123</v>
      </c>
      <c r="C1492" s="15" t="s">
        <v>4321</v>
      </c>
      <c r="D1492" s="15" t="s">
        <v>4322</v>
      </c>
      <c r="E1492" s="15" t="s">
        <v>8226</v>
      </c>
      <c r="F1492" s="15" t="s">
        <v>8138</v>
      </c>
      <c r="G1492" s="15" t="s">
        <v>8227</v>
      </c>
      <c r="H1492" s="15" t="s">
        <v>8228</v>
      </c>
      <c r="I1492" s="15" t="s">
        <v>4327</v>
      </c>
      <c r="J1492" s="15" t="s">
        <v>4328</v>
      </c>
      <c r="K1492" s="15"/>
      <c r="L1492" s="103" t="str">
        <f t="shared" si="1"/>
        <v>B-B25-W25-250 ml White Brake Fluid Bottle</v>
      </c>
      <c r="M1492" s="103">
        <f t="shared" si="2"/>
        <v>5040</v>
      </c>
      <c r="N1492" s="102" t="str">
        <f t="shared" si="3"/>
        <v>wk 18</v>
      </c>
    </row>
    <row r="1493" ht="12.75" customHeight="1">
      <c r="A1493" s="15" t="s">
        <v>4558</v>
      </c>
      <c r="B1493" s="15" t="s">
        <v>3123</v>
      </c>
      <c r="C1493" s="15" t="s">
        <v>4321</v>
      </c>
      <c r="D1493" s="15" t="s">
        <v>4322</v>
      </c>
      <c r="E1493" s="15" t="s">
        <v>8229</v>
      </c>
      <c r="F1493" s="15" t="s">
        <v>8170</v>
      </c>
      <c r="G1493" s="15" t="s">
        <v>8212</v>
      </c>
      <c r="H1493" s="15" t="s">
        <v>8228</v>
      </c>
      <c r="I1493" s="15" t="s">
        <v>4327</v>
      </c>
      <c r="J1493" s="15" t="s">
        <v>4345</v>
      </c>
      <c r="K1493" s="15"/>
      <c r="L1493" s="103" t="str">
        <f t="shared" si="1"/>
        <v>B-B25-W25-250 ml White Brake Fluid Bottle</v>
      </c>
      <c r="M1493" s="103">
        <f t="shared" si="2"/>
        <v>5040</v>
      </c>
      <c r="N1493" s="102" t="str">
        <f t="shared" si="3"/>
        <v>wk 36</v>
      </c>
    </row>
    <row r="1494" ht="12.75" customHeight="1">
      <c r="A1494" s="15" t="s">
        <v>4565</v>
      </c>
      <c r="B1494" s="15" t="s">
        <v>3123</v>
      </c>
      <c r="C1494" s="15" t="s">
        <v>4321</v>
      </c>
      <c r="D1494" s="15" t="s">
        <v>6910</v>
      </c>
      <c r="E1494" s="15" t="s">
        <v>8230</v>
      </c>
      <c r="F1494" s="15" t="s">
        <v>4324</v>
      </c>
      <c r="G1494" s="15" t="s">
        <v>8155</v>
      </c>
      <c r="H1494" s="15" t="s">
        <v>8231</v>
      </c>
      <c r="I1494" s="15" t="s">
        <v>4327</v>
      </c>
      <c r="J1494" s="15" t="s">
        <v>4345</v>
      </c>
      <c r="K1494" s="15"/>
      <c r="L1494" s="103" t="str">
        <f t="shared" si="1"/>
        <v>B-B25-W25-250 ml White Brake Fluid Bottle</v>
      </c>
      <c r="M1494" s="103">
        <f t="shared" si="2"/>
        <v>1260</v>
      </c>
      <c r="N1494" s="102" t="str">
        <f t="shared" si="3"/>
        <v>wk 49</v>
      </c>
    </row>
    <row r="1495" ht="12.75" customHeight="1">
      <c r="A1495" s="15" t="s">
        <v>4567</v>
      </c>
      <c r="B1495" s="15" t="s">
        <v>3123</v>
      </c>
      <c r="C1495" s="15" t="s">
        <v>4321</v>
      </c>
      <c r="D1495" s="15" t="s">
        <v>4322</v>
      </c>
      <c r="E1495" s="15" t="s">
        <v>8232</v>
      </c>
      <c r="F1495" s="15" t="s">
        <v>8138</v>
      </c>
      <c r="G1495" s="15" t="s">
        <v>8227</v>
      </c>
      <c r="H1495" s="15" t="s">
        <v>8228</v>
      </c>
      <c r="I1495" s="15" t="s">
        <v>4327</v>
      </c>
      <c r="J1495" s="15" t="s">
        <v>4328</v>
      </c>
      <c r="K1495" s="15"/>
      <c r="L1495" s="103" t="str">
        <f t="shared" si="1"/>
        <v>B-B25-W25-250 ml White Brake Fluid Bottle</v>
      </c>
      <c r="M1495" s="103">
        <f t="shared" si="2"/>
        <v>5040</v>
      </c>
      <c r="N1495" s="102" t="str">
        <f t="shared" si="3"/>
        <v>wk </v>
      </c>
    </row>
    <row r="1496" ht="12.75" customHeight="1">
      <c r="A1496" s="15" t="s">
        <v>4584</v>
      </c>
      <c r="B1496" s="15" t="s">
        <v>3123</v>
      </c>
      <c r="C1496" s="15" t="s">
        <v>4321</v>
      </c>
      <c r="D1496" s="15" t="s">
        <v>8233</v>
      </c>
      <c r="E1496" s="15" t="s">
        <v>8234</v>
      </c>
      <c r="F1496" s="15" t="s">
        <v>8170</v>
      </c>
      <c r="G1496" s="15" t="s">
        <v>8235</v>
      </c>
      <c r="H1496" s="15" t="s">
        <v>8236</v>
      </c>
      <c r="I1496" s="15" t="s">
        <v>4327</v>
      </c>
      <c r="J1496" s="15" t="s">
        <v>4328</v>
      </c>
      <c r="K1496" s="15"/>
      <c r="L1496" s="103" t="str">
        <f t="shared" si="1"/>
        <v>B-B25-W25-250 ml White Brake Fluid Bottle</v>
      </c>
      <c r="M1496" s="103">
        <f t="shared" si="2"/>
        <v>6804</v>
      </c>
      <c r="N1496" s="102" t="str">
        <f t="shared" si="3"/>
        <v>wk </v>
      </c>
    </row>
    <row r="1497" ht="12.75" customHeight="1">
      <c r="A1497" s="15" t="s">
        <v>4584</v>
      </c>
      <c r="B1497" s="15" t="s">
        <v>3123</v>
      </c>
      <c r="C1497" s="15" t="s">
        <v>4321</v>
      </c>
      <c r="D1497" s="15" t="s">
        <v>4322</v>
      </c>
      <c r="E1497" s="15" t="s">
        <v>8237</v>
      </c>
      <c r="F1497" s="15" t="s">
        <v>8138</v>
      </c>
      <c r="G1497" s="15" t="s">
        <v>8227</v>
      </c>
      <c r="H1497" s="15" t="s">
        <v>8238</v>
      </c>
      <c r="I1497" s="15" t="s">
        <v>4327</v>
      </c>
      <c r="J1497" s="15" t="s">
        <v>4328</v>
      </c>
      <c r="K1497" s="15"/>
      <c r="L1497" s="103" t="str">
        <f t="shared" si="1"/>
        <v>B-B25-W25-250 ml White Brake Fluid Bottle</v>
      </c>
      <c r="M1497" s="103">
        <f t="shared" si="2"/>
        <v>5040</v>
      </c>
      <c r="N1497" s="102" t="str">
        <f t="shared" si="3"/>
        <v>wk </v>
      </c>
    </row>
    <row r="1498" ht="12.75" customHeight="1">
      <c r="A1498" s="15" t="s">
        <v>4597</v>
      </c>
      <c r="B1498" s="15" t="s">
        <v>3123</v>
      </c>
      <c r="C1498" s="15" t="s">
        <v>4321</v>
      </c>
      <c r="D1498" s="15" t="s">
        <v>5341</v>
      </c>
      <c r="E1498" s="15" t="s">
        <v>8239</v>
      </c>
      <c r="F1498" s="15" t="s">
        <v>8138</v>
      </c>
      <c r="G1498" s="15" t="s">
        <v>8240</v>
      </c>
      <c r="H1498" s="15" t="s">
        <v>8241</v>
      </c>
      <c r="I1498" s="15" t="s">
        <v>4327</v>
      </c>
      <c r="J1498" s="15" t="s">
        <v>4328</v>
      </c>
      <c r="K1498" s="15"/>
      <c r="L1498" s="103" t="str">
        <f t="shared" si="1"/>
        <v>B-B25-W25-250 ml White Brake Fluid Bottle</v>
      </c>
      <c r="M1498" s="103">
        <f t="shared" si="2"/>
        <v>2520</v>
      </c>
      <c r="N1498" s="102" t="str">
        <f t="shared" si="3"/>
        <v>wk </v>
      </c>
    </row>
    <row r="1499" ht="12.75" customHeight="1">
      <c r="A1499" s="15" t="s">
        <v>4597</v>
      </c>
      <c r="B1499" s="15" t="s">
        <v>3123</v>
      </c>
      <c r="C1499" s="15" t="s">
        <v>4321</v>
      </c>
      <c r="D1499" s="15" t="s">
        <v>8141</v>
      </c>
      <c r="E1499" s="15" t="s">
        <v>8242</v>
      </c>
      <c r="F1499" s="15" t="s">
        <v>4324</v>
      </c>
      <c r="G1499" s="15" t="s">
        <v>8143</v>
      </c>
      <c r="H1499" s="15" t="s">
        <v>8243</v>
      </c>
      <c r="I1499" s="15" t="s">
        <v>4327</v>
      </c>
      <c r="J1499" s="15" t="s">
        <v>4328</v>
      </c>
      <c r="K1499" s="15"/>
      <c r="L1499" s="103" t="str">
        <f t="shared" si="1"/>
        <v>B-B25-W25-250 ml White Brake Fluid Bottle</v>
      </c>
      <c r="M1499" s="103">
        <f t="shared" si="2"/>
        <v>252</v>
      </c>
      <c r="N1499" s="102" t="str">
        <f t="shared" si="3"/>
        <v>wk </v>
      </c>
    </row>
    <row r="1500" ht="12.75" customHeight="1">
      <c r="A1500" s="15" t="s">
        <v>4606</v>
      </c>
      <c r="B1500" s="15" t="s">
        <v>3123</v>
      </c>
      <c r="C1500" s="15" t="s">
        <v>4321</v>
      </c>
      <c r="D1500" s="15" t="s">
        <v>5078</v>
      </c>
      <c r="E1500" s="15" t="s">
        <v>8244</v>
      </c>
      <c r="F1500" s="15" t="s">
        <v>8170</v>
      </c>
      <c r="G1500" s="15" t="s">
        <v>8177</v>
      </c>
      <c r="H1500" s="15" t="s">
        <v>8245</v>
      </c>
      <c r="I1500" s="15" t="s">
        <v>4327</v>
      </c>
      <c r="J1500" s="15" t="s">
        <v>4345</v>
      </c>
      <c r="K1500" s="15"/>
      <c r="L1500" s="103" t="str">
        <f t="shared" si="1"/>
        <v>B-B25-W25-250 ml White Brake Fluid Bottle</v>
      </c>
      <c r="M1500" s="103">
        <f t="shared" si="2"/>
        <v>1008</v>
      </c>
      <c r="N1500" s="102" t="str">
        <f t="shared" si="3"/>
        <v>wk </v>
      </c>
    </row>
    <row r="1501" ht="12.75" customHeight="1">
      <c r="A1501" s="15" t="s">
        <v>4609</v>
      </c>
      <c r="B1501" s="15" t="s">
        <v>3123</v>
      </c>
      <c r="C1501" s="15" t="s">
        <v>4321</v>
      </c>
      <c r="D1501" s="15" t="s">
        <v>8141</v>
      </c>
      <c r="E1501" s="15" t="s">
        <v>8246</v>
      </c>
      <c r="F1501" s="15" t="s">
        <v>4324</v>
      </c>
      <c r="G1501" s="15" t="s">
        <v>8143</v>
      </c>
      <c r="H1501" s="15" t="s">
        <v>8243</v>
      </c>
      <c r="I1501" s="15" t="s">
        <v>4327</v>
      </c>
      <c r="J1501" s="15" t="s">
        <v>4328</v>
      </c>
      <c r="K1501" s="15"/>
      <c r="L1501" s="103" t="str">
        <f t="shared" si="1"/>
        <v>B-B25-W25-250 ml White Brake Fluid Bottle</v>
      </c>
      <c r="M1501" s="103">
        <f t="shared" si="2"/>
        <v>252</v>
      </c>
      <c r="N1501" s="102" t="str">
        <f t="shared" si="3"/>
        <v>wk 6</v>
      </c>
    </row>
    <row r="1502" ht="12.75" customHeight="1">
      <c r="A1502" s="15" t="s">
        <v>4619</v>
      </c>
      <c r="B1502" s="15" t="s">
        <v>3123</v>
      </c>
      <c r="C1502" s="15" t="s">
        <v>4321</v>
      </c>
      <c r="D1502" s="15" t="s">
        <v>8247</v>
      </c>
      <c r="E1502" s="15" t="s">
        <v>8248</v>
      </c>
      <c r="F1502" s="15" t="s">
        <v>8170</v>
      </c>
      <c r="G1502" s="15" t="s">
        <v>8249</v>
      </c>
      <c r="H1502" s="15" t="s">
        <v>8250</v>
      </c>
      <c r="I1502" s="15" t="s">
        <v>4327</v>
      </c>
      <c r="J1502" s="15" t="s">
        <v>4345</v>
      </c>
      <c r="K1502" s="15"/>
      <c r="L1502" s="103" t="str">
        <f t="shared" si="1"/>
        <v>B-B25-W25-250 ml White Brake Fluid Bottle</v>
      </c>
      <c r="M1502" s="103">
        <f t="shared" si="2"/>
        <v>6040</v>
      </c>
      <c r="N1502" s="102" t="str">
        <f t="shared" si="3"/>
        <v>wk 19</v>
      </c>
    </row>
    <row r="1503" ht="12.75" customHeight="1">
      <c r="A1503" s="15" t="s">
        <v>4619</v>
      </c>
      <c r="B1503" s="15" t="s">
        <v>3123</v>
      </c>
      <c r="C1503" s="15" t="s">
        <v>4321</v>
      </c>
      <c r="D1503" s="15" t="s">
        <v>8251</v>
      </c>
      <c r="E1503" s="15" t="s">
        <v>8252</v>
      </c>
      <c r="F1503" s="15" t="s">
        <v>8170</v>
      </c>
      <c r="G1503" s="15" t="s">
        <v>8253</v>
      </c>
      <c r="H1503" s="15" t="s">
        <v>8254</v>
      </c>
      <c r="I1503" s="15" t="s">
        <v>4327</v>
      </c>
      <c r="J1503" s="15" t="s">
        <v>4345</v>
      </c>
      <c r="K1503" s="15"/>
      <c r="L1503" s="103" t="str">
        <f t="shared" si="1"/>
        <v>B-B25-W25-250 ml White Brake Fluid Bottle</v>
      </c>
      <c r="M1503" s="103">
        <f t="shared" si="2"/>
        <v>8</v>
      </c>
      <c r="N1503" s="102" t="str">
        <f t="shared" si="3"/>
        <v>wk 19</v>
      </c>
    </row>
    <row r="1504" ht="12.75" customHeight="1">
      <c r="A1504" s="15" t="s">
        <v>4979</v>
      </c>
      <c r="B1504" s="15" t="s">
        <v>3123</v>
      </c>
      <c r="C1504" s="15" t="s">
        <v>4321</v>
      </c>
      <c r="D1504" s="15" t="s">
        <v>5345</v>
      </c>
      <c r="E1504" s="15" t="s">
        <v>8255</v>
      </c>
      <c r="F1504" s="15" t="s">
        <v>8170</v>
      </c>
      <c r="G1504" s="15" t="s">
        <v>8256</v>
      </c>
      <c r="H1504" s="15" t="s">
        <v>8257</v>
      </c>
      <c r="I1504" s="15" t="s">
        <v>4327</v>
      </c>
      <c r="J1504" s="15" t="s">
        <v>4345</v>
      </c>
      <c r="K1504" s="15"/>
      <c r="L1504" s="103" t="str">
        <f t="shared" si="1"/>
        <v>B-B25-W25-250 ml White Brake Fluid Bottle</v>
      </c>
      <c r="M1504" s="103">
        <f t="shared" si="2"/>
        <v>7056</v>
      </c>
      <c r="N1504" s="102" t="str">
        <f t="shared" si="3"/>
        <v>wk 36</v>
      </c>
    </row>
    <row r="1505" ht="12.75" customHeight="1">
      <c r="A1505" s="15" t="s">
        <v>8258</v>
      </c>
      <c r="B1505" s="15" t="s">
        <v>3123</v>
      </c>
      <c r="C1505" s="15" t="s">
        <v>4321</v>
      </c>
      <c r="D1505" s="15" t="s">
        <v>4322</v>
      </c>
      <c r="E1505" s="15" t="s">
        <v>8259</v>
      </c>
      <c r="F1505" s="15" t="s">
        <v>8138</v>
      </c>
      <c r="G1505" s="15" t="s">
        <v>8227</v>
      </c>
      <c r="H1505" s="15" t="s">
        <v>8260</v>
      </c>
      <c r="I1505" s="15" t="s">
        <v>4327</v>
      </c>
      <c r="J1505" s="15" t="s">
        <v>4328</v>
      </c>
      <c r="K1505" s="15"/>
      <c r="L1505" s="103" t="str">
        <f t="shared" si="1"/>
        <v>B-B25-W25-250 ml White Brake Fluid Bottle</v>
      </c>
      <c r="M1505" s="103">
        <f t="shared" si="2"/>
        <v>5040</v>
      </c>
      <c r="N1505" s="102" t="str">
        <f t="shared" si="3"/>
        <v>wk </v>
      </c>
    </row>
    <row r="1506" ht="12.75" customHeight="1">
      <c r="A1506" s="15" t="s">
        <v>4656</v>
      </c>
      <c r="B1506" s="15" t="s">
        <v>3123</v>
      </c>
      <c r="C1506" s="15" t="s">
        <v>4321</v>
      </c>
      <c r="D1506" s="15" t="s">
        <v>5327</v>
      </c>
      <c r="E1506" s="15" t="s">
        <v>8261</v>
      </c>
      <c r="F1506" s="15" t="s">
        <v>8262</v>
      </c>
      <c r="G1506" s="15" t="s">
        <v>8263</v>
      </c>
      <c r="H1506" s="15" t="s">
        <v>8264</v>
      </c>
      <c r="I1506" s="15" t="s">
        <v>4327</v>
      </c>
      <c r="J1506" s="15" t="s">
        <v>4328</v>
      </c>
      <c r="K1506" s="15"/>
      <c r="L1506" s="103" t="str">
        <f t="shared" si="1"/>
        <v>B-B25-W25-250 ml White Brake Fluid Bottle</v>
      </c>
      <c r="M1506" s="103">
        <f t="shared" si="2"/>
        <v>504</v>
      </c>
      <c r="N1506" s="102" t="str">
        <f t="shared" si="3"/>
        <v>wk </v>
      </c>
    </row>
    <row r="1507" ht="12.75" customHeight="1">
      <c r="A1507" s="15" t="s">
        <v>4656</v>
      </c>
      <c r="B1507" s="15" t="s">
        <v>3123</v>
      </c>
      <c r="C1507" s="15" t="s">
        <v>4321</v>
      </c>
      <c r="D1507" s="15" t="s">
        <v>3847</v>
      </c>
      <c r="E1507" s="15" t="s">
        <v>8265</v>
      </c>
      <c r="F1507" s="15" t="s">
        <v>4324</v>
      </c>
      <c r="G1507" s="15" t="s">
        <v>8266</v>
      </c>
      <c r="H1507" s="15" t="s">
        <v>8267</v>
      </c>
      <c r="I1507" s="15" t="s">
        <v>4327</v>
      </c>
      <c r="J1507" s="15" t="s">
        <v>4328</v>
      </c>
      <c r="K1507" s="15"/>
      <c r="L1507" s="103" t="str">
        <f t="shared" si="1"/>
        <v>B-B25-W25-250 ml White Brake Fluid Bottle</v>
      </c>
      <c r="M1507" s="103">
        <f t="shared" si="2"/>
        <v>2016</v>
      </c>
      <c r="N1507" s="102" t="str">
        <f t="shared" si="3"/>
        <v>wk </v>
      </c>
    </row>
    <row r="1508" ht="12.75" customHeight="1">
      <c r="A1508" s="15" t="s">
        <v>4659</v>
      </c>
      <c r="B1508" s="15" t="s">
        <v>3123</v>
      </c>
      <c r="C1508" s="15" t="s">
        <v>4321</v>
      </c>
      <c r="D1508" s="15" t="s">
        <v>8141</v>
      </c>
      <c r="E1508" s="15" t="s">
        <v>8268</v>
      </c>
      <c r="F1508" s="15" t="s">
        <v>4324</v>
      </c>
      <c r="G1508" s="15" t="s">
        <v>8269</v>
      </c>
      <c r="H1508" s="15" t="s">
        <v>8270</v>
      </c>
      <c r="I1508" s="15" t="s">
        <v>4327</v>
      </c>
      <c r="J1508" s="15" t="s">
        <v>4328</v>
      </c>
      <c r="K1508" s="15"/>
      <c r="L1508" s="103" t="str">
        <f t="shared" si="1"/>
        <v>B-B25-W25-250 ml White Brake Fluid Bottle</v>
      </c>
      <c r="M1508" s="103">
        <f t="shared" si="2"/>
        <v>252</v>
      </c>
      <c r="N1508" s="102" t="str">
        <f t="shared" si="3"/>
        <v>wk </v>
      </c>
    </row>
    <row r="1509" ht="12.75" customHeight="1">
      <c r="A1509" s="15" t="s">
        <v>4665</v>
      </c>
      <c r="B1509" s="15" t="s">
        <v>3123</v>
      </c>
      <c r="C1509" s="15" t="s">
        <v>4321</v>
      </c>
      <c r="D1509" s="15" t="s">
        <v>5341</v>
      </c>
      <c r="E1509" s="15" t="s">
        <v>8271</v>
      </c>
      <c r="F1509" s="15" t="s">
        <v>8138</v>
      </c>
      <c r="G1509" s="15" t="s">
        <v>8240</v>
      </c>
      <c r="H1509" s="15" t="s">
        <v>8272</v>
      </c>
      <c r="I1509" s="15" t="s">
        <v>4327</v>
      </c>
      <c r="J1509" s="15" t="s">
        <v>4328</v>
      </c>
      <c r="K1509" s="15"/>
      <c r="L1509" s="103" t="str">
        <f t="shared" si="1"/>
        <v>B-B25-W25-250 ml White Brake Fluid Bottle</v>
      </c>
      <c r="M1509" s="103">
        <f t="shared" si="2"/>
        <v>2520</v>
      </c>
      <c r="N1509" s="102" t="str">
        <f t="shared" si="3"/>
        <v>wk </v>
      </c>
    </row>
    <row r="1510" ht="12.75" customHeight="1">
      <c r="A1510" s="15" t="s">
        <v>4665</v>
      </c>
      <c r="B1510" s="15" t="s">
        <v>3123</v>
      </c>
      <c r="C1510" s="15" t="s">
        <v>4321</v>
      </c>
      <c r="D1510" s="15" t="s">
        <v>4322</v>
      </c>
      <c r="E1510" s="15" t="s">
        <v>8273</v>
      </c>
      <c r="F1510" s="15" t="s">
        <v>8170</v>
      </c>
      <c r="G1510" s="15" t="s">
        <v>8274</v>
      </c>
      <c r="H1510" s="15" t="s">
        <v>8275</v>
      </c>
      <c r="I1510" s="15" t="s">
        <v>4327</v>
      </c>
      <c r="J1510" s="15" t="s">
        <v>4328</v>
      </c>
      <c r="K1510" s="15"/>
      <c r="L1510" s="103" t="str">
        <f t="shared" si="1"/>
        <v>B-B25-W25-250 ml White Brake Fluid Bottle</v>
      </c>
      <c r="M1510" s="103">
        <f t="shared" si="2"/>
        <v>5040</v>
      </c>
      <c r="N1510" s="102" t="str">
        <f t="shared" si="3"/>
        <v>wk </v>
      </c>
    </row>
    <row r="1511" ht="12.75" customHeight="1">
      <c r="A1511" s="15" t="s">
        <v>4670</v>
      </c>
      <c r="B1511" s="15" t="s">
        <v>3123</v>
      </c>
      <c r="C1511" s="15" t="s">
        <v>4321</v>
      </c>
      <c r="D1511" s="15" t="s">
        <v>5327</v>
      </c>
      <c r="E1511" s="15" t="s">
        <v>8276</v>
      </c>
      <c r="F1511" s="15" t="s">
        <v>4324</v>
      </c>
      <c r="G1511" s="15" t="s">
        <v>8263</v>
      </c>
      <c r="H1511" s="15" t="s">
        <v>8264</v>
      </c>
      <c r="I1511" s="15" t="s">
        <v>4327</v>
      </c>
      <c r="J1511" s="15" t="s">
        <v>4328</v>
      </c>
      <c r="K1511" s="15"/>
      <c r="L1511" s="103" t="str">
        <f t="shared" si="1"/>
        <v>B-B25-W25-250 ml White Brake Fluid Bottle</v>
      </c>
      <c r="M1511" s="103">
        <f t="shared" si="2"/>
        <v>504</v>
      </c>
      <c r="N1511" s="102" t="str">
        <f t="shared" si="3"/>
        <v>wk </v>
      </c>
    </row>
    <row r="1512" ht="12.75" customHeight="1">
      <c r="A1512" s="15" t="s">
        <v>4678</v>
      </c>
      <c r="B1512" s="15" t="s">
        <v>3123</v>
      </c>
      <c r="C1512" s="15" t="s">
        <v>4321</v>
      </c>
      <c r="D1512" s="15" t="s">
        <v>6910</v>
      </c>
      <c r="E1512" s="15" t="s">
        <v>8277</v>
      </c>
      <c r="F1512" s="15" t="s">
        <v>8138</v>
      </c>
      <c r="G1512" s="15" t="s">
        <v>8139</v>
      </c>
      <c r="H1512" s="15" t="s">
        <v>8278</v>
      </c>
      <c r="I1512" s="15" t="s">
        <v>4327</v>
      </c>
      <c r="J1512" s="15" t="s">
        <v>4328</v>
      </c>
      <c r="K1512" s="15"/>
      <c r="L1512" s="103" t="str">
        <f t="shared" si="1"/>
        <v>B-B25-W25-250 ml White Brake Fluid Bottle</v>
      </c>
      <c r="M1512" s="103">
        <f t="shared" si="2"/>
        <v>1260</v>
      </c>
      <c r="N1512" s="102" t="str">
        <f t="shared" si="3"/>
        <v>wk </v>
      </c>
    </row>
    <row r="1513" ht="12.75" customHeight="1">
      <c r="A1513" s="15" t="s">
        <v>4684</v>
      </c>
      <c r="B1513" s="15" t="s">
        <v>3123</v>
      </c>
      <c r="C1513" s="15" t="s">
        <v>4321</v>
      </c>
      <c r="D1513" s="15" t="s">
        <v>5327</v>
      </c>
      <c r="E1513" s="15" t="s">
        <v>8279</v>
      </c>
      <c r="F1513" s="15" t="s">
        <v>4324</v>
      </c>
      <c r="G1513" s="15" t="s">
        <v>8263</v>
      </c>
      <c r="H1513" s="15" t="s">
        <v>8280</v>
      </c>
      <c r="I1513" s="15" t="s">
        <v>4327</v>
      </c>
      <c r="J1513" s="15" t="s">
        <v>4328</v>
      </c>
      <c r="K1513" s="15"/>
      <c r="L1513" s="103" t="str">
        <f t="shared" si="1"/>
        <v>B-B25-W25-250 ml White Brake Fluid Bottle</v>
      </c>
      <c r="M1513" s="103">
        <f t="shared" si="2"/>
        <v>504</v>
      </c>
      <c r="N1513" s="102" t="str">
        <f t="shared" si="3"/>
        <v>wk </v>
      </c>
    </row>
    <row r="1514" ht="12.75" customHeight="1">
      <c r="A1514" s="15" t="s">
        <v>4692</v>
      </c>
      <c r="B1514" s="15" t="s">
        <v>3123</v>
      </c>
      <c r="C1514" s="15" t="s">
        <v>4321</v>
      </c>
      <c r="D1514" s="15" t="s">
        <v>6910</v>
      </c>
      <c r="E1514" s="15" t="s">
        <v>8281</v>
      </c>
      <c r="F1514" s="15" t="s">
        <v>8138</v>
      </c>
      <c r="G1514" s="15" t="s">
        <v>8139</v>
      </c>
      <c r="H1514" s="15" t="s">
        <v>8278</v>
      </c>
      <c r="I1514" s="15" t="s">
        <v>4327</v>
      </c>
      <c r="J1514" s="15" t="s">
        <v>4328</v>
      </c>
      <c r="K1514" s="15"/>
      <c r="L1514" s="103" t="str">
        <f t="shared" si="1"/>
        <v>B-B25-W25-250 ml White Brake Fluid Bottle</v>
      </c>
      <c r="M1514" s="103">
        <f t="shared" si="2"/>
        <v>1260</v>
      </c>
      <c r="N1514" s="102" t="str">
        <f t="shared" si="3"/>
        <v>wk 2</v>
      </c>
    </row>
    <row r="1515" ht="12.75" customHeight="1">
      <c r="A1515" s="15" t="s">
        <v>4698</v>
      </c>
      <c r="B1515" s="15" t="s">
        <v>3123</v>
      </c>
      <c r="C1515" s="15" t="s">
        <v>4321</v>
      </c>
      <c r="D1515" s="15" t="s">
        <v>5078</v>
      </c>
      <c r="E1515" s="15" t="s">
        <v>8282</v>
      </c>
      <c r="F1515" s="15" t="s">
        <v>4324</v>
      </c>
      <c r="G1515" s="15" t="s">
        <v>8283</v>
      </c>
      <c r="H1515" s="15" t="s">
        <v>8284</v>
      </c>
      <c r="I1515" s="15" t="s">
        <v>4327</v>
      </c>
      <c r="J1515" s="15" t="s">
        <v>4328</v>
      </c>
      <c r="K1515" s="15"/>
      <c r="L1515" s="103" t="str">
        <f t="shared" si="1"/>
        <v>B-B25-W25-250 ml White Brake Fluid Bottle</v>
      </c>
      <c r="M1515" s="103">
        <f t="shared" si="2"/>
        <v>1008</v>
      </c>
      <c r="N1515" s="102" t="str">
        <f t="shared" si="3"/>
        <v>wk 10</v>
      </c>
    </row>
    <row r="1516" ht="12.75" customHeight="1">
      <c r="A1516" s="15" t="s">
        <v>4708</v>
      </c>
      <c r="B1516" s="15" t="s">
        <v>3123</v>
      </c>
      <c r="C1516" s="15" t="s">
        <v>4321</v>
      </c>
      <c r="D1516" s="15" t="s">
        <v>6910</v>
      </c>
      <c r="E1516" s="15" t="s">
        <v>8285</v>
      </c>
      <c r="F1516" s="15" t="s">
        <v>8138</v>
      </c>
      <c r="G1516" s="15" t="s">
        <v>8139</v>
      </c>
      <c r="H1516" s="15" t="s">
        <v>8278</v>
      </c>
      <c r="I1516" s="15" t="s">
        <v>4327</v>
      </c>
      <c r="J1516" s="15" t="s">
        <v>4328</v>
      </c>
      <c r="K1516" s="15"/>
      <c r="L1516" s="103" t="str">
        <f t="shared" si="1"/>
        <v>B-B25-W25-250 ml White Brake Fluid Bottle</v>
      </c>
      <c r="M1516" s="103">
        <f t="shared" si="2"/>
        <v>1260</v>
      </c>
      <c r="N1516" s="102" t="str">
        <f t="shared" si="3"/>
        <v>wk 27</v>
      </c>
    </row>
    <row r="1517" ht="12.75" customHeight="1">
      <c r="A1517" s="15" t="s">
        <v>4708</v>
      </c>
      <c r="B1517" s="15" t="s">
        <v>3123</v>
      </c>
      <c r="C1517" s="15" t="s">
        <v>4321</v>
      </c>
      <c r="D1517" s="15" t="s">
        <v>5078</v>
      </c>
      <c r="E1517" s="15" t="s">
        <v>8286</v>
      </c>
      <c r="F1517" s="15" t="s">
        <v>4324</v>
      </c>
      <c r="G1517" s="15" t="s">
        <v>8283</v>
      </c>
      <c r="H1517" s="15" t="s">
        <v>8284</v>
      </c>
      <c r="I1517" s="15" t="s">
        <v>4327</v>
      </c>
      <c r="J1517" s="15" t="s">
        <v>4345</v>
      </c>
      <c r="K1517" s="15"/>
      <c r="L1517" s="103" t="str">
        <f t="shared" si="1"/>
        <v>B-B25-W25-250 ml White Brake Fluid Bottle</v>
      </c>
      <c r="M1517" s="103">
        <f t="shared" si="2"/>
        <v>1008</v>
      </c>
      <c r="N1517" s="102" t="str">
        <f t="shared" si="3"/>
        <v>wk 27</v>
      </c>
    </row>
    <row r="1518" ht="12.75" customHeight="1">
      <c r="A1518" s="15" t="s">
        <v>4710</v>
      </c>
      <c r="B1518" s="15" t="s">
        <v>3123</v>
      </c>
      <c r="C1518" s="15" t="s">
        <v>4321</v>
      </c>
      <c r="D1518" s="15" t="s">
        <v>5341</v>
      </c>
      <c r="E1518" s="15" t="s">
        <v>8287</v>
      </c>
      <c r="F1518" s="15" t="s">
        <v>8138</v>
      </c>
      <c r="G1518" s="15" t="s">
        <v>8240</v>
      </c>
      <c r="H1518" s="15" t="s">
        <v>8288</v>
      </c>
      <c r="I1518" s="15" t="s">
        <v>4327</v>
      </c>
      <c r="J1518" s="15" t="s">
        <v>4328</v>
      </c>
      <c r="K1518" s="15"/>
      <c r="L1518" s="103" t="str">
        <f t="shared" si="1"/>
        <v>B-B25-W25-250 ml White Brake Fluid Bottle</v>
      </c>
      <c r="M1518" s="103">
        <f t="shared" si="2"/>
        <v>2520</v>
      </c>
      <c r="N1518" s="102" t="str">
        <f t="shared" si="3"/>
        <v>wk 32</v>
      </c>
    </row>
    <row r="1519" ht="12.75" customHeight="1">
      <c r="A1519" s="15" t="s">
        <v>4720</v>
      </c>
      <c r="B1519" s="15" t="s">
        <v>3123</v>
      </c>
      <c r="C1519" s="15" t="s">
        <v>4321</v>
      </c>
      <c r="D1519" s="15" t="s">
        <v>8141</v>
      </c>
      <c r="E1519" s="15" t="s">
        <v>8289</v>
      </c>
      <c r="F1519" s="15" t="s">
        <v>4324</v>
      </c>
      <c r="G1519" s="15" t="s">
        <v>8269</v>
      </c>
      <c r="H1519" s="15" t="s">
        <v>8290</v>
      </c>
      <c r="I1519" s="15" t="s">
        <v>4327</v>
      </c>
      <c r="J1519" s="15" t="s">
        <v>4328</v>
      </c>
      <c r="K1519" s="15"/>
      <c r="L1519" s="103" t="str">
        <f t="shared" si="1"/>
        <v>B-B25-W25-250 ml White Brake Fluid Bottle</v>
      </c>
      <c r="M1519" s="103">
        <f t="shared" si="2"/>
        <v>252</v>
      </c>
      <c r="N1519" s="102" t="str">
        <f t="shared" si="3"/>
        <v>wk </v>
      </c>
    </row>
    <row r="1520" ht="12.75" customHeight="1">
      <c r="A1520" s="15" t="s">
        <v>4724</v>
      </c>
      <c r="B1520" s="15" t="s">
        <v>3123</v>
      </c>
      <c r="C1520" s="15" t="s">
        <v>4321</v>
      </c>
      <c r="D1520" s="15" t="s">
        <v>5172</v>
      </c>
      <c r="E1520" s="15" t="s">
        <v>8291</v>
      </c>
      <c r="F1520" s="15" t="s">
        <v>4324</v>
      </c>
      <c r="G1520" s="15" t="s">
        <v>8292</v>
      </c>
      <c r="H1520" s="15" t="s">
        <v>8293</v>
      </c>
      <c r="I1520" s="15" t="s">
        <v>4327</v>
      </c>
      <c r="J1520" s="15" t="s">
        <v>4328</v>
      </c>
      <c r="K1520" s="15"/>
      <c r="L1520" s="103" t="str">
        <f t="shared" si="1"/>
        <v>B-B25-W25-250 ml White Brake Fluid Bottle</v>
      </c>
      <c r="M1520" s="103">
        <f t="shared" si="2"/>
        <v>7560</v>
      </c>
      <c r="N1520" s="102" t="str">
        <f t="shared" si="3"/>
        <v>wk </v>
      </c>
    </row>
    <row r="1521" ht="12.75" customHeight="1">
      <c r="A1521" s="15" t="s">
        <v>4726</v>
      </c>
      <c r="B1521" s="15" t="s">
        <v>3123</v>
      </c>
      <c r="C1521" s="15" t="s">
        <v>4321</v>
      </c>
      <c r="D1521" s="15" t="s">
        <v>6910</v>
      </c>
      <c r="E1521" s="15" t="s">
        <v>8294</v>
      </c>
      <c r="F1521" s="15" t="s">
        <v>8138</v>
      </c>
      <c r="G1521" s="15" t="s">
        <v>8139</v>
      </c>
      <c r="H1521" s="15" t="s">
        <v>8278</v>
      </c>
      <c r="I1521" s="15" t="s">
        <v>4327</v>
      </c>
      <c r="J1521" s="15" t="s">
        <v>4328</v>
      </c>
      <c r="K1521" s="15"/>
      <c r="L1521" s="103" t="str">
        <f t="shared" si="1"/>
        <v>B-B25-W25-250 ml White Brake Fluid Bottle</v>
      </c>
      <c r="M1521" s="103">
        <f t="shared" si="2"/>
        <v>1260</v>
      </c>
      <c r="N1521" s="102" t="str">
        <f t="shared" si="3"/>
        <v>wk </v>
      </c>
    </row>
    <row r="1522" ht="12.75" customHeight="1">
      <c r="A1522" s="15" t="s">
        <v>5269</v>
      </c>
      <c r="B1522" s="15" t="s">
        <v>3123</v>
      </c>
      <c r="C1522" s="15" t="s">
        <v>4321</v>
      </c>
      <c r="D1522" s="15" t="s">
        <v>6910</v>
      </c>
      <c r="E1522" s="15" t="s">
        <v>8295</v>
      </c>
      <c r="F1522" s="15" t="s">
        <v>8138</v>
      </c>
      <c r="G1522" s="15" t="s">
        <v>8139</v>
      </c>
      <c r="H1522" s="15" t="s">
        <v>8278</v>
      </c>
      <c r="I1522" s="15" t="s">
        <v>4327</v>
      </c>
      <c r="J1522" s="15" t="s">
        <v>4328</v>
      </c>
      <c r="K1522" s="15"/>
      <c r="L1522" s="103" t="str">
        <f t="shared" si="1"/>
        <v>B-B25-W25-250 ml White Brake Fluid Bottle</v>
      </c>
      <c r="M1522" s="103">
        <f t="shared" si="2"/>
        <v>1260</v>
      </c>
      <c r="N1522" s="102" t="str">
        <f t="shared" si="3"/>
        <v>wk </v>
      </c>
    </row>
    <row r="1523" ht="12.75" customHeight="1">
      <c r="A1523" s="15" t="s">
        <v>5272</v>
      </c>
      <c r="B1523" s="15" t="s">
        <v>3123</v>
      </c>
      <c r="C1523" s="15" t="s">
        <v>4321</v>
      </c>
      <c r="D1523" s="15" t="s">
        <v>6910</v>
      </c>
      <c r="E1523" s="15" t="s">
        <v>8296</v>
      </c>
      <c r="F1523" s="15" t="s">
        <v>8138</v>
      </c>
      <c r="G1523" s="15" t="s">
        <v>8139</v>
      </c>
      <c r="H1523" s="15" t="s">
        <v>8278</v>
      </c>
      <c r="I1523" s="15" t="s">
        <v>4327</v>
      </c>
      <c r="J1523" s="15" t="s">
        <v>4328</v>
      </c>
      <c r="K1523" s="15"/>
      <c r="L1523" s="103" t="str">
        <f t="shared" si="1"/>
        <v>B-B25-W25-250 ml White Brake Fluid Bottle</v>
      </c>
      <c r="M1523" s="103">
        <f t="shared" si="2"/>
        <v>1260</v>
      </c>
      <c r="N1523" s="102" t="str">
        <f t="shared" si="3"/>
        <v>wk </v>
      </c>
    </row>
    <row r="1524" ht="12.75" customHeight="1">
      <c r="A1524" s="15" t="s">
        <v>4742</v>
      </c>
      <c r="B1524" s="15" t="s">
        <v>3123</v>
      </c>
      <c r="C1524" s="15" t="s">
        <v>4321</v>
      </c>
      <c r="D1524" s="15" t="s">
        <v>3847</v>
      </c>
      <c r="E1524" s="15" t="s">
        <v>8297</v>
      </c>
      <c r="F1524" s="15" t="s">
        <v>4324</v>
      </c>
      <c r="G1524" s="15" t="s">
        <v>8266</v>
      </c>
      <c r="H1524" s="15" t="s">
        <v>8298</v>
      </c>
      <c r="I1524" s="15" t="s">
        <v>4327</v>
      </c>
      <c r="J1524" s="15" t="s">
        <v>4345</v>
      </c>
      <c r="K1524" s="15"/>
      <c r="L1524" s="103" t="str">
        <f t="shared" si="1"/>
        <v>B-B25-W25-250 ml White Brake Fluid Bottle</v>
      </c>
      <c r="M1524" s="103">
        <f t="shared" si="2"/>
        <v>2016</v>
      </c>
      <c r="N1524" s="102" t="str">
        <f t="shared" si="3"/>
        <v>wk </v>
      </c>
    </row>
    <row r="1525" ht="12.75" customHeight="1">
      <c r="A1525" s="15" t="s">
        <v>4748</v>
      </c>
      <c r="B1525" s="15" t="s">
        <v>3123</v>
      </c>
      <c r="C1525" s="15" t="s">
        <v>4321</v>
      </c>
      <c r="D1525" s="15" t="s">
        <v>6910</v>
      </c>
      <c r="E1525" s="15" t="s">
        <v>8299</v>
      </c>
      <c r="F1525" s="15" t="s">
        <v>8138</v>
      </c>
      <c r="G1525" s="15" t="s">
        <v>8139</v>
      </c>
      <c r="H1525" s="15" t="s">
        <v>8278</v>
      </c>
      <c r="I1525" s="15" t="s">
        <v>4327</v>
      </c>
      <c r="J1525" s="15" t="s">
        <v>4345</v>
      </c>
      <c r="K1525" s="15"/>
      <c r="L1525" s="103" t="str">
        <f t="shared" si="1"/>
        <v>B-B25-W25-250 ml White Brake Fluid Bottle</v>
      </c>
      <c r="M1525" s="103">
        <f t="shared" si="2"/>
        <v>1260</v>
      </c>
      <c r="N1525" s="102" t="str">
        <f t="shared" si="3"/>
        <v>wk </v>
      </c>
    </row>
    <row r="1526" ht="12.75" customHeight="1">
      <c r="A1526" s="15" t="s">
        <v>4751</v>
      </c>
      <c r="B1526" s="15" t="s">
        <v>3123</v>
      </c>
      <c r="C1526" s="15" t="s">
        <v>4321</v>
      </c>
      <c r="D1526" s="15" t="s">
        <v>8141</v>
      </c>
      <c r="E1526" s="15" t="s">
        <v>8300</v>
      </c>
      <c r="F1526" s="15" t="s">
        <v>4324</v>
      </c>
      <c r="G1526" s="15" t="s">
        <v>8269</v>
      </c>
      <c r="H1526" s="15" t="s">
        <v>8290</v>
      </c>
      <c r="I1526" s="15" t="s">
        <v>4327</v>
      </c>
      <c r="J1526" s="15" t="s">
        <v>4345</v>
      </c>
      <c r="K1526" s="15"/>
      <c r="L1526" s="103" t="str">
        <f t="shared" si="1"/>
        <v>B-B25-W25-250 ml White Brake Fluid Bottle</v>
      </c>
      <c r="M1526" s="103">
        <f t="shared" si="2"/>
        <v>252</v>
      </c>
      <c r="N1526" s="102" t="str">
        <f t="shared" si="3"/>
        <v>wk </v>
      </c>
    </row>
    <row r="1527" ht="12.75" customHeight="1">
      <c r="A1527" s="15" t="s">
        <v>4753</v>
      </c>
      <c r="B1527" s="15" t="s">
        <v>3123</v>
      </c>
      <c r="C1527" s="15" t="s">
        <v>4321</v>
      </c>
      <c r="D1527" s="15" t="s">
        <v>5078</v>
      </c>
      <c r="E1527" s="15" t="s">
        <v>8301</v>
      </c>
      <c r="F1527" s="15" t="s">
        <v>8138</v>
      </c>
      <c r="G1527" s="15" t="s">
        <v>8204</v>
      </c>
      <c r="H1527" s="15" t="s">
        <v>8284</v>
      </c>
      <c r="I1527" s="15" t="s">
        <v>4327</v>
      </c>
      <c r="J1527" s="15" t="s">
        <v>4345</v>
      </c>
      <c r="K1527" s="15"/>
      <c r="L1527" s="103" t="str">
        <f t="shared" si="1"/>
        <v>B-B25-W25-250 ml White Brake Fluid Bottle</v>
      </c>
      <c r="M1527" s="103">
        <f t="shared" si="2"/>
        <v>1008</v>
      </c>
      <c r="N1527" s="102" t="str">
        <f t="shared" si="3"/>
        <v>wk </v>
      </c>
    </row>
    <row r="1528" ht="12.75" customHeight="1">
      <c r="A1528" s="15" t="s">
        <v>4758</v>
      </c>
      <c r="B1528" s="15" t="s">
        <v>3123</v>
      </c>
      <c r="C1528" s="15" t="s">
        <v>4321</v>
      </c>
      <c r="D1528" s="15" t="s">
        <v>5159</v>
      </c>
      <c r="E1528" s="15" t="s">
        <v>8302</v>
      </c>
      <c r="F1528" s="15" t="s">
        <v>4324</v>
      </c>
      <c r="G1528" s="15" t="s">
        <v>8303</v>
      </c>
      <c r="H1528" s="15" t="s">
        <v>8304</v>
      </c>
      <c r="I1528" s="15" t="s">
        <v>4327</v>
      </c>
      <c r="J1528" s="15" t="s">
        <v>4345</v>
      </c>
      <c r="K1528" s="15"/>
      <c r="L1528" s="103" t="str">
        <f t="shared" si="1"/>
        <v>B-B25-W25-250 ml White Brake Fluid Bottle</v>
      </c>
      <c r="M1528" s="103">
        <f t="shared" si="2"/>
        <v>9072</v>
      </c>
      <c r="N1528" s="102" t="str">
        <f t="shared" si="3"/>
        <v>wk 10</v>
      </c>
    </row>
    <row r="1529" ht="12.75" customHeight="1">
      <c r="A1529" s="15" t="s">
        <v>4764</v>
      </c>
      <c r="B1529" s="15" t="s">
        <v>3123</v>
      </c>
      <c r="C1529" s="15" t="s">
        <v>4321</v>
      </c>
      <c r="D1529" s="15" t="s">
        <v>5078</v>
      </c>
      <c r="E1529" s="15" t="s">
        <v>8305</v>
      </c>
      <c r="F1529" s="15" t="s">
        <v>8138</v>
      </c>
      <c r="G1529" s="15" t="s">
        <v>8204</v>
      </c>
      <c r="H1529" s="15" t="s">
        <v>8284</v>
      </c>
      <c r="I1529" s="15" t="s">
        <v>4327</v>
      </c>
      <c r="J1529" s="15" t="s">
        <v>4328</v>
      </c>
      <c r="K1529" s="15"/>
      <c r="L1529" s="103" t="str">
        <f t="shared" si="1"/>
        <v>B-B25-W25-250 ml White Brake Fluid Bottle</v>
      </c>
      <c r="M1529" s="103">
        <f t="shared" si="2"/>
        <v>1008</v>
      </c>
      <c r="N1529" s="102" t="str">
        <f t="shared" si="3"/>
        <v>wk 19</v>
      </c>
    </row>
    <row r="1530" ht="12.75" customHeight="1">
      <c r="A1530" s="15" t="s">
        <v>4766</v>
      </c>
      <c r="B1530" s="15" t="s">
        <v>3123</v>
      </c>
      <c r="C1530" s="15" t="s">
        <v>4321</v>
      </c>
      <c r="D1530" s="15" t="s">
        <v>8141</v>
      </c>
      <c r="E1530" s="15" t="s">
        <v>8306</v>
      </c>
      <c r="F1530" s="15" t="s">
        <v>4324</v>
      </c>
      <c r="G1530" s="15" t="s">
        <v>8269</v>
      </c>
      <c r="H1530" s="15" t="s">
        <v>8290</v>
      </c>
      <c r="I1530" s="15" t="s">
        <v>4327</v>
      </c>
      <c r="J1530" s="15" t="s">
        <v>4328</v>
      </c>
      <c r="K1530" s="15"/>
      <c r="L1530" s="103" t="str">
        <f t="shared" si="1"/>
        <v>B-B25-W25-250 ml White Brake Fluid Bottle</v>
      </c>
      <c r="M1530" s="103">
        <f t="shared" si="2"/>
        <v>252</v>
      </c>
      <c r="N1530" s="102" t="str">
        <f t="shared" si="3"/>
        <v>wk 23</v>
      </c>
    </row>
    <row r="1531" ht="12.75" customHeight="1">
      <c r="A1531" s="15" t="s">
        <v>4766</v>
      </c>
      <c r="B1531" s="15" t="s">
        <v>3123</v>
      </c>
      <c r="C1531" s="15" t="s">
        <v>4321</v>
      </c>
      <c r="D1531" s="15" t="s">
        <v>8141</v>
      </c>
      <c r="E1531" s="15" t="s">
        <v>8307</v>
      </c>
      <c r="F1531" s="15" t="s">
        <v>4324</v>
      </c>
      <c r="G1531" s="15" t="s">
        <v>8269</v>
      </c>
      <c r="H1531" s="15" t="s">
        <v>8290</v>
      </c>
      <c r="I1531" s="15" t="s">
        <v>4327</v>
      </c>
      <c r="J1531" s="15" t="s">
        <v>4328</v>
      </c>
      <c r="K1531" s="15"/>
      <c r="L1531" s="103" t="str">
        <f t="shared" si="1"/>
        <v>B-B25-W25-250 ml White Brake Fluid Bottle</v>
      </c>
      <c r="M1531" s="103">
        <f t="shared" si="2"/>
        <v>252</v>
      </c>
      <c r="N1531" s="102" t="str">
        <f t="shared" si="3"/>
        <v>wk 23</v>
      </c>
    </row>
    <row r="1532" ht="12.75" customHeight="1">
      <c r="A1532" s="15" t="s">
        <v>4769</v>
      </c>
      <c r="B1532" s="15" t="s">
        <v>3123</v>
      </c>
      <c r="C1532" s="15" t="s">
        <v>4321</v>
      </c>
      <c r="D1532" s="15" t="s">
        <v>8141</v>
      </c>
      <c r="E1532" s="15" t="s">
        <v>8308</v>
      </c>
      <c r="F1532" s="15" t="s">
        <v>4324</v>
      </c>
      <c r="G1532" s="15" t="s">
        <v>8269</v>
      </c>
      <c r="H1532" s="15" t="s">
        <v>8290</v>
      </c>
      <c r="I1532" s="15" t="s">
        <v>4327</v>
      </c>
      <c r="J1532" s="15" t="s">
        <v>4328</v>
      </c>
      <c r="K1532" s="15"/>
      <c r="L1532" s="103" t="str">
        <f t="shared" si="1"/>
        <v>B-B25-W25-250 ml White Brake Fluid Bottle</v>
      </c>
      <c r="M1532" s="103">
        <f t="shared" si="2"/>
        <v>252</v>
      </c>
      <c r="N1532" s="102" t="str">
        <f t="shared" si="3"/>
        <v>wk 28</v>
      </c>
    </row>
    <row r="1533" ht="12.75" customHeight="1">
      <c r="A1533" s="15" t="s">
        <v>4769</v>
      </c>
      <c r="B1533" s="15" t="s">
        <v>3123</v>
      </c>
      <c r="C1533" s="15" t="s">
        <v>4321</v>
      </c>
      <c r="D1533" s="15" t="s">
        <v>6910</v>
      </c>
      <c r="E1533" s="15" t="s">
        <v>8309</v>
      </c>
      <c r="F1533" s="15" t="s">
        <v>8138</v>
      </c>
      <c r="G1533" s="15" t="s">
        <v>8139</v>
      </c>
      <c r="H1533" s="15" t="s">
        <v>8278</v>
      </c>
      <c r="I1533" s="15" t="s">
        <v>4327</v>
      </c>
      <c r="J1533" s="15" t="s">
        <v>4328</v>
      </c>
      <c r="K1533" s="15"/>
      <c r="L1533" s="103" t="str">
        <f t="shared" si="1"/>
        <v>B-B25-W25-250 ml White Brake Fluid Bottle</v>
      </c>
      <c r="M1533" s="103">
        <f t="shared" si="2"/>
        <v>1260</v>
      </c>
      <c r="N1533" s="102" t="str">
        <f t="shared" si="3"/>
        <v>wk 28</v>
      </c>
    </row>
    <row r="1534" ht="12.75" customHeight="1">
      <c r="A1534" s="15" t="s">
        <v>4771</v>
      </c>
      <c r="B1534" s="15" t="s">
        <v>3123</v>
      </c>
      <c r="C1534" s="15" t="s">
        <v>4321</v>
      </c>
      <c r="D1534" s="15" t="s">
        <v>5327</v>
      </c>
      <c r="E1534" s="15" t="s">
        <v>8310</v>
      </c>
      <c r="F1534" s="15" t="s">
        <v>4324</v>
      </c>
      <c r="G1534" s="15" t="s">
        <v>8263</v>
      </c>
      <c r="H1534" s="15" t="s">
        <v>8280</v>
      </c>
      <c r="I1534" s="15" t="s">
        <v>4327</v>
      </c>
      <c r="J1534" s="15" t="s">
        <v>4345</v>
      </c>
      <c r="K1534" s="15"/>
      <c r="L1534" s="103" t="str">
        <f t="shared" si="1"/>
        <v>B-B25-W25-250 ml White Brake Fluid Bottle</v>
      </c>
      <c r="M1534" s="103">
        <f t="shared" si="2"/>
        <v>504</v>
      </c>
      <c r="N1534" s="102" t="str">
        <f t="shared" si="3"/>
        <v>wk 32</v>
      </c>
    </row>
    <row r="1535" ht="12.75" customHeight="1">
      <c r="A1535" s="15" t="s">
        <v>4776</v>
      </c>
      <c r="B1535" s="15" t="s">
        <v>3123</v>
      </c>
      <c r="C1535" s="15" t="s">
        <v>4321</v>
      </c>
      <c r="D1535" s="15" t="s">
        <v>5723</v>
      </c>
      <c r="E1535" s="15" t="s">
        <v>8311</v>
      </c>
      <c r="F1535" s="15" t="s">
        <v>8138</v>
      </c>
      <c r="G1535" s="15" t="s">
        <v>8312</v>
      </c>
      <c r="H1535" s="15" t="s">
        <v>8313</v>
      </c>
      <c r="I1535" s="15" t="s">
        <v>4327</v>
      </c>
      <c r="J1535" s="15" t="s">
        <v>4328</v>
      </c>
      <c r="K1535" s="15"/>
      <c r="L1535" s="103" t="str">
        <f t="shared" si="1"/>
        <v>B-B25-W25-250 ml White Brake Fluid Bottle</v>
      </c>
      <c r="M1535" s="103">
        <f t="shared" si="2"/>
        <v>756</v>
      </c>
      <c r="N1535" s="102" t="str">
        <f t="shared" si="3"/>
        <v>wk 45</v>
      </c>
    </row>
    <row r="1536" ht="12.75" customHeight="1">
      <c r="A1536" s="15" t="s">
        <v>4778</v>
      </c>
      <c r="B1536" s="15" t="s">
        <v>3123</v>
      </c>
      <c r="C1536" s="15" t="s">
        <v>4321</v>
      </c>
      <c r="D1536" s="15" t="s">
        <v>6910</v>
      </c>
      <c r="E1536" s="15" t="s">
        <v>8314</v>
      </c>
      <c r="F1536" s="15" t="s">
        <v>8138</v>
      </c>
      <c r="G1536" s="15" t="s">
        <v>8139</v>
      </c>
      <c r="H1536" s="15" t="s">
        <v>8278</v>
      </c>
      <c r="I1536" s="15" t="s">
        <v>4327</v>
      </c>
      <c r="J1536" s="15" t="s">
        <v>4328</v>
      </c>
      <c r="K1536" s="15"/>
      <c r="L1536" s="103" t="str">
        <f t="shared" si="1"/>
        <v>B-B25-W25-250 ml White Brake Fluid Bottle</v>
      </c>
      <c r="M1536" s="103">
        <f t="shared" si="2"/>
        <v>1260</v>
      </c>
      <c r="N1536" s="102" t="str">
        <f t="shared" si="3"/>
        <v>wk 49</v>
      </c>
    </row>
    <row r="1537" ht="12.75" customHeight="1">
      <c r="A1537" s="15" t="s">
        <v>4780</v>
      </c>
      <c r="B1537" s="15" t="s">
        <v>3123</v>
      </c>
      <c r="C1537" s="15" t="s">
        <v>4321</v>
      </c>
      <c r="D1537" s="15" t="s">
        <v>8141</v>
      </c>
      <c r="E1537" s="15" t="s">
        <v>8315</v>
      </c>
      <c r="F1537" s="15" t="s">
        <v>4324</v>
      </c>
      <c r="G1537" s="15" t="s">
        <v>8269</v>
      </c>
      <c r="H1537" s="15" t="s">
        <v>8290</v>
      </c>
      <c r="I1537" s="15" t="s">
        <v>4327</v>
      </c>
      <c r="J1537" s="15" t="s">
        <v>4345</v>
      </c>
      <c r="K1537" s="15"/>
      <c r="L1537" s="103" t="str">
        <f t="shared" si="1"/>
        <v>B-B25-W25-250 ml White Brake Fluid Bottle</v>
      </c>
      <c r="M1537" s="103">
        <f t="shared" si="2"/>
        <v>252</v>
      </c>
      <c r="N1537" s="102" t="str">
        <f t="shared" si="3"/>
        <v>wk </v>
      </c>
    </row>
    <row r="1538" ht="12.75" customHeight="1">
      <c r="A1538" s="15" t="s">
        <v>4782</v>
      </c>
      <c r="B1538" s="15" t="s">
        <v>3123</v>
      </c>
      <c r="C1538" s="15" t="s">
        <v>4321</v>
      </c>
      <c r="D1538" s="15" t="s">
        <v>4893</v>
      </c>
      <c r="E1538" s="15" t="s">
        <v>8316</v>
      </c>
      <c r="F1538" s="15" t="s">
        <v>8170</v>
      </c>
      <c r="G1538" s="15" t="s">
        <v>8317</v>
      </c>
      <c r="H1538" s="15" t="s">
        <v>8318</v>
      </c>
      <c r="I1538" s="15" t="s">
        <v>4327</v>
      </c>
      <c r="J1538" s="15" t="s">
        <v>4328</v>
      </c>
      <c r="K1538" s="15"/>
      <c r="L1538" s="103" t="str">
        <f t="shared" si="1"/>
        <v>B-B25-W25-250 ml White Brake Fluid Bottle</v>
      </c>
      <c r="M1538" s="103">
        <f t="shared" si="2"/>
        <v>25200</v>
      </c>
      <c r="N1538" s="102" t="str">
        <f t="shared" si="3"/>
        <v>wk </v>
      </c>
    </row>
    <row r="1539" ht="12.75" customHeight="1">
      <c r="A1539" s="15" t="s">
        <v>4782</v>
      </c>
      <c r="B1539" s="15" t="s">
        <v>3123</v>
      </c>
      <c r="C1539" s="15" t="s">
        <v>4321</v>
      </c>
      <c r="D1539" s="15" t="s">
        <v>3162</v>
      </c>
      <c r="E1539" s="15" t="s">
        <v>8319</v>
      </c>
      <c r="F1539" s="15" t="s">
        <v>8138</v>
      </c>
      <c r="G1539" s="15" t="s">
        <v>8149</v>
      </c>
      <c r="H1539" s="15" t="s">
        <v>8320</v>
      </c>
      <c r="I1539" s="15" t="s">
        <v>4327</v>
      </c>
      <c r="J1539" s="15" t="s">
        <v>4328</v>
      </c>
      <c r="K1539" s="15"/>
      <c r="L1539" s="103" t="str">
        <f t="shared" si="1"/>
        <v>B-B25-W25-250 ml White Brake Fluid Bottle</v>
      </c>
      <c r="M1539" s="103">
        <f t="shared" si="2"/>
        <v>1512</v>
      </c>
      <c r="N1539" s="102" t="str">
        <f t="shared" si="3"/>
        <v>wk </v>
      </c>
    </row>
    <row r="1540" ht="12.75" customHeight="1">
      <c r="A1540" s="15" t="s">
        <v>4789</v>
      </c>
      <c r="B1540" s="15" t="s">
        <v>3123</v>
      </c>
      <c r="C1540" s="15" t="s">
        <v>4321</v>
      </c>
      <c r="D1540" s="15" t="s">
        <v>8141</v>
      </c>
      <c r="E1540" s="15" t="s">
        <v>8321</v>
      </c>
      <c r="F1540" s="15" t="s">
        <v>4324</v>
      </c>
      <c r="G1540" s="15" t="s">
        <v>8269</v>
      </c>
      <c r="H1540" s="15" t="s">
        <v>8290</v>
      </c>
      <c r="I1540" s="15" t="s">
        <v>4327</v>
      </c>
      <c r="J1540" s="15" t="s">
        <v>4328</v>
      </c>
      <c r="K1540" s="15"/>
      <c r="L1540" s="103" t="str">
        <f t="shared" si="1"/>
        <v>B-B25-W25-250 ml White Brake Fluid Bottle</v>
      </c>
      <c r="M1540" s="103">
        <f t="shared" si="2"/>
        <v>252</v>
      </c>
      <c r="N1540" s="102" t="str">
        <f t="shared" si="3"/>
        <v>wk </v>
      </c>
    </row>
    <row r="1541" ht="12.75" customHeight="1">
      <c r="A1541" s="15" t="s">
        <v>4789</v>
      </c>
      <c r="B1541" s="15" t="s">
        <v>3123</v>
      </c>
      <c r="C1541" s="15" t="s">
        <v>4321</v>
      </c>
      <c r="D1541" s="15" t="s">
        <v>5723</v>
      </c>
      <c r="E1541" s="15" t="s">
        <v>8322</v>
      </c>
      <c r="F1541" s="15" t="s">
        <v>8138</v>
      </c>
      <c r="G1541" s="15" t="s">
        <v>8312</v>
      </c>
      <c r="H1541" s="15" t="s">
        <v>8313</v>
      </c>
      <c r="I1541" s="15" t="s">
        <v>4327</v>
      </c>
      <c r="J1541" s="15" t="s">
        <v>4328</v>
      </c>
      <c r="K1541" s="15"/>
      <c r="L1541" s="103" t="str">
        <f t="shared" si="1"/>
        <v>B-B25-W25-250 ml White Brake Fluid Bottle</v>
      </c>
      <c r="M1541" s="103">
        <f t="shared" si="2"/>
        <v>756</v>
      </c>
      <c r="N1541" s="102" t="str">
        <f t="shared" si="3"/>
        <v>wk </v>
      </c>
    </row>
    <row r="1542" ht="12.75" customHeight="1">
      <c r="A1542" s="15" t="s">
        <v>4789</v>
      </c>
      <c r="B1542" s="15" t="s">
        <v>3123</v>
      </c>
      <c r="C1542" s="15" t="s">
        <v>4321</v>
      </c>
      <c r="D1542" s="15" t="s">
        <v>6910</v>
      </c>
      <c r="E1542" s="15" t="s">
        <v>8323</v>
      </c>
      <c r="F1542" s="15" t="s">
        <v>4324</v>
      </c>
      <c r="G1542" s="15" t="s">
        <v>8324</v>
      </c>
      <c r="H1542" s="15" t="s">
        <v>8325</v>
      </c>
      <c r="I1542" s="15" t="s">
        <v>4327</v>
      </c>
      <c r="J1542" s="15" t="s">
        <v>4345</v>
      </c>
      <c r="K1542" s="15"/>
      <c r="L1542" s="103" t="str">
        <f t="shared" si="1"/>
        <v>B-B25-W25-250 ml White Brake Fluid Bottle</v>
      </c>
      <c r="M1542" s="103">
        <f t="shared" si="2"/>
        <v>1260</v>
      </c>
      <c r="N1542" s="102" t="str">
        <f t="shared" si="3"/>
        <v>wk </v>
      </c>
    </row>
    <row r="1543" ht="12.75" customHeight="1">
      <c r="A1543" s="15" t="s">
        <v>4346</v>
      </c>
      <c r="B1543" s="15" t="s">
        <v>3123</v>
      </c>
      <c r="C1543" s="15" t="s">
        <v>4321</v>
      </c>
      <c r="D1543" s="15" t="s">
        <v>5327</v>
      </c>
      <c r="E1543" s="15" t="s">
        <v>8326</v>
      </c>
      <c r="F1543" s="15" t="s">
        <v>4324</v>
      </c>
      <c r="G1543" s="15" t="s">
        <v>8263</v>
      </c>
      <c r="H1543" s="15" t="s">
        <v>8327</v>
      </c>
      <c r="I1543" s="15" t="s">
        <v>4327</v>
      </c>
      <c r="J1543" s="15" t="s">
        <v>4328</v>
      </c>
      <c r="K1543" s="15"/>
      <c r="L1543" s="103" t="str">
        <f t="shared" si="1"/>
        <v>B-B25-W25-250 ml White Brake Fluid Bottle</v>
      </c>
      <c r="M1543" s="103">
        <f t="shared" si="2"/>
        <v>504</v>
      </c>
      <c r="N1543" s="102" t="str">
        <f t="shared" si="3"/>
        <v>wk </v>
      </c>
    </row>
    <row r="1544" ht="12.75" customHeight="1">
      <c r="A1544" s="15" t="s">
        <v>4346</v>
      </c>
      <c r="B1544" s="15" t="s">
        <v>3123</v>
      </c>
      <c r="C1544" s="15" t="s">
        <v>4321</v>
      </c>
      <c r="D1544" s="15" t="s">
        <v>5078</v>
      </c>
      <c r="E1544" s="15" t="s">
        <v>8328</v>
      </c>
      <c r="F1544" s="15" t="s">
        <v>4324</v>
      </c>
      <c r="G1544" s="15" t="s">
        <v>8283</v>
      </c>
      <c r="H1544" s="15" t="s">
        <v>8329</v>
      </c>
      <c r="I1544" s="15" t="s">
        <v>4327</v>
      </c>
      <c r="J1544" s="15" t="s">
        <v>4328</v>
      </c>
      <c r="K1544" s="15"/>
      <c r="L1544" s="103" t="str">
        <f t="shared" si="1"/>
        <v>B-B25-W25-250 ml White Brake Fluid Bottle</v>
      </c>
      <c r="M1544" s="103">
        <f t="shared" si="2"/>
        <v>1008</v>
      </c>
      <c r="N1544" s="102" t="str">
        <f t="shared" si="3"/>
        <v>wk </v>
      </c>
    </row>
    <row r="1545" ht="12.75" customHeight="1">
      <c r="A1545" s="15" t="s">
        <v>4346</v>
      </c>
      <c r="B1545" s="15" t="s">
        <v>3123</v>
      </c>
      <c r="C1545" s="15" t="s">
        <v>4321</v>
      </c>
      <c r="D1545" s="15" t="s">
        <v>8141</v>
      </c>
      <c r="E1545" s="15" t="s">
        <v>8330</v>
      </c>
      <c r="F1545" s="15" t="s">
        <v>4324</v>
      </c>
      <c r="G1545" s="15" t="s">
        <v>8269</v>
      </c>
      <c r="H1545" s="15" t="s">
        <v>8331</v>
      </c>
      <c r="I1545" s="15" t="s">
        <v>4327</v>
      </c>
      <c r="J1545" s="15" t="s">
        <v>4328</v>
      </c>
      <c r="K1545" s="15"/>
      <c r="L1545" s="103" t="str">
        <f t="shared" si="1"/>
        <v>B-B25-W25-250 ml White Brake Fluid Bottle</v>
      </c>
      <c r="M1545" s="103">
        <f t="shared" si="2"/>
        <v>252</v>
      </c>
      <c r="N1545" s="102" t="str">
        <f t="shared" si="3"/>
        <v>wk </v>
      </c>
    </row>
    <row r="1546" ht="12.75" customHeight="1">
      <c r="A1546" s="15" t="s">
        <v>4793</v>
      </c>
      <c r="B1546" s="15" t="s">
        <v>3123</v>
      </c>
      <c r="C1546" s="15" t="s">
        <v>4321</v>
      </c>
      <c r="D1546" s="15" t="s">
        <v>5078</v>
      </c>
      <c r="E1546" s="15" t="s">
        <v>8332</v>
      </c>
      <c r="F1546" s="15" t="s">
        <v>8138</v>
      </c>
      <c r="G1546" s="15" t="s">
        <v>8204</v>
      </c>
      <c r="H1546" s="15" t="s">
        <v>8329</v>
      </c>
      <c r="I1546" s="15" t="s">
        <v>4327</v>
      </c>
      <c r="J1546" s="15" t="s">
        <v>4328</v>
      </c>
      <c r="K1546" s="15"/>
      <c r="L1546" s="103" t="str">
        <f t="shared" si="1"/>
        <v>B-B25-W25-250 ml White Brake Fluid Bottle</v>
      </c>
      <c r="M1546" s="103">
        <f t="shared" si="2"/>
        <v>1008</v>
      </c>
      <c r="N1546" s="102" t="str">
        <f t="shared" si="3"/>
        <v>wk </v>
      </c>
    </row>
    <row r="1547" ht="12.75" customHeight="1">
      <c r="A1547" s="15" t="s">
        <v>4793</v>
      </c>
      <c r="B1547" s="15" t="s">
        <v>3123</v>
      </c>
      <c r="C1547" s="15" t="s">
        <v>4321</v>
      </c>
      <c r="D1547" s="15" t="s">
        <v>6910</v>
      </c>
      <c r="E1547" s="15" t="s">
        <v>8333</v>
      </c>
      <c r="F1547" s="15" t="s">
        <v>4324</v>
      </c>
      <c r="G1547" s="15" t="s">
        <v>8324</v>
      </c>
      <c r="H1547" s="15" t="s">
        <v>8325</v>
      </c>
      <c r="I1547" s="15" t="s">
        <v>4327</v>
      </c>
      <c r="J1547" s="15" t="s">
        <v>4345</v>
      </c>
      <c r="K1547" s="15"/>
      <c r="L1547" s="103" t="str">
        <f t="shared" si="1"/>
        <v>B-B25-W25-250 ml White Brake Fluid Bottle</v>
      </c>
      <c r="M1547" s="103">
        <f t="shared" si="2"/>
        <v>1260</v>
      </c>
      <c r="N1547" s="102" t="str">
        <f t="shared" si="3"/>
        <v>wk </v>
      </c>
    </row>
    <row r="1548" ht="12.75" customHeight="1">
      <c r="A1548" s="15" t="s">
        <v>4795</v>
      </c>
      <c r="B1548" s="15" t="s">
        <v>3123</v>
      </c>
      <c r="C1548" s="15" t="s">
        <v>4321</v>
      </c>
      <c r="D1548" s="15" t="s">
        <v>5078</v>
      </c>
      <c r="E1548" s="15" t="s">
        <v>8334</v>
      </c>
      <c r="F1548" s="15" t="s">
        <v>8138</v>
      </c>
      <c r="G1548" s="15" t="s">
        <v>8204</v>
      </c>
      <c r="H1548" s="15" t="s">
        <v>8329</v>
      </c>
      <c r="I1548" s="15" t="s">
        <v>4327</v>
      </c>
      <c r="J1548" s="15" t="s">
        <v>4328</v>
      </c>
      <c r="K1548" s="15"/>
      <c r="L1548" s="103" t="str">
        <f t="shared" si="1"/>
        <v>B-B25-W25-250 ml White Brake Fluid Bottle</v>
      </c>
      <c r="M1548" s="103">
        <f t="shared" si="2"/>
        <v>1008</v>
      </c>
      <c r="N1548" s="102" t="str">
        <f t="shared" si="3"/>
        <v>wk </v>
      </c>
    </row>
    <row r="1549" ht="12.75" customHeight="1">
      <c r="A1549" s="15" t="s">
        <v>4799</v>
      </c>
      <c r="B1549" s="15" t="s">
        <v>3123</v>
      </c>
      <c r="C1549" s="15" t="s">
        <v>4321</v>
      </c>
      <c r="D1549" s="15" t="s">
        <v>8141</v>
      </c>
      <c r="E1549" s="15" t="s">
        <v>8335</v>
      </c>
      <c r="F1549" s="15" t="s">
        <v>4324</v>
      </c>
      <c r="G1549" s="15" t="s">
        <v>8269</v>
      </c>
      <c r="H1549" s="15" t="s">
        <v>8331</v>
      </c>
      <c r="I1549" s="15" t="s">
        <v>4327</v>
      </c>
      <c r="J1549" s="15" t="s">
        <v>4345</v>
      </c>
      <c r="K1549" s="15"/>
      <c r="L1549" s="103" t="str">
        <f t="shared" si="1"/>
        <v>B-B25-W25-250 ml White Brake Fluid Bottle</v>
      </c>
      <c r="M1549" s="103">
        <f t="shared" si="2"/>
        <v>252</v>
      </c>
      <c r="N1549" s="102" t="str">
        <f t="shared" si="3"/>
        <v>wk </v>
      </c>
    </row>
    <row r="1550" ht="12.75" customHeight="1">
      <c r="A1550" s="15" t="s">
        <v>4799</v>
      </c>
      <c r="B1550" s="15" t="s">
        <v>3123</v>
      </c>
      <c r="C1550" s="15" t="s">
        <v>4321</v>
      </c>
      <c r="D1550" s="15" t="s">
        <v>6910</v>
      </c>
      <c r="E1550" s="15" t="s">
        <v>8336</v>
      </c>
      <c r="F1550" s="15" t="s">
        <v>8138</v>
      </c>
      <c r="G1550" s="15" t="s">
        <v>8139</v>
      </c>
      <c r="H1550" s="15" t="s">
        <v>8325</v>
      </c>
      <c r="I1550" s="15" t="s">
        <v>4327</v>
      </c>
      <c r="J1550" s="15" t="s">
        <v>4328</v>
      </c>
      <c r="K1550" s="15"/>
      <c r="L1550" s="103" t="str">
        <f t="shared" si="1"/>
        <v>B-B25-W25-250 ml White Brake Fluid Bottle</v>
      </c>
      <c r="M1550" s="103">
        <f t="shared" si="2"/>
        <v>1260</v>
      </c>
      <c r="N1550" s="102" t="str">
        <f t="shared" si="3"/>
        <v>wk </v>
      </c>
    </row>
    <row r="1551" ht="12.75" customHeight="1">
      <c r="A1551" s="15" t="s">
        <v>4802</v>
      </c>
      <c r="B1551" s="15" t="s">
        <v>3123</v>
      </c>
      <c r="C1551" s="15" t="s">
        <v>4321</v>
      </c>
      <c r="D1551" s="15" t="s">
        <v>5327</v>
      </c>
      <c r="E1551" s="15" t="s">
        <v>8337</v>
      </c>
      <c r="F1551" s="15" t="s">
        <v>4324</v>
      </c>
      <c r="G1551" s="15" t="s">
        <v>8263</v>
      </c>
      <c r="H1551" s="15" t="s">
        <v>8327</v>
      </c>
      <c r="I1551" s="15" t="s">
        <v>4327</v>
      </c>
      <c r="J1551" s="15" t="s">
        <v>4345</v>
      </c>
      <c r="K1551" s="15"/>
      <c r="L1551" s="103" t="str">
        <f t="shared" si="1"/>
        <v>B-B25-W25-250 ml White Brake Fluid Bottle</v>
      </c>
      <c r="M1551" s="103">
        <f t="shared" si="2"/>
        <v>504</v>
      </c>
      <c r="N1551" s="102" t="str">
        <f t="shared" si="3"/>
        <v>wk </v>
      </c>
    </row>
    <row r="1552" ht="12.75" customHeight="1">
      <c r="A1552" s="15" t="s">
        <v>4808</v>
      </c>
      <c r="B1552" s="15" t="s">
        <v>3123</v>
      </c>
      <c r="C1552" s="15" t="s">
        <v>4321</v>
      </c>
      <c r="D1552" s="15" t="s">
        <v>5723</v>
      </c>
      <c r="E1552" s="15" t="s">
        <v>8338</v>
      </c>
      <c r="F1552" s="15" t="s">
        <v>8138</v>
      </c>
      <c r="G1552" s="15" t="s">
        <v>8312</v>
      </c>
      <c r="H1552" s="15" t="s">
        <v>8339</v>
      </c>
      <c r="I1552" s="15" t="s">
        <v>4327</v>
      </c>
      <c r="J1552" s="15" t="s">
        <v>4328</v>
      </c>
      <c r="K1552" s="15"/>
      <c r="L1552" s="103" t="str">
        <f t="shared" si="1"/>
        <v>B-B25-W25-250 ml White Brake Fluid Bottle</v>
      </c>
      <c r="M1552" s="103">
        <f t="shared" si="2"/>
        <v>756</v>
      </c>
      <c r="N1552" s="102" t="str">
        <f t="shared" si="3"/>
        <v>wk </v>
      </c>
    </row>
    <row r="1553" ht="12.75" customHeight="1">
      <c r="A1553" s="15" t="s">
        <v>4810</v>
      </c>
      <c r="B1553" s="15" t="s">
        <v>3123</v>
      </c>
      <c r="C1553" s="15" t="s">
        <v>4321</v>
      </c>
      <c r="D1553" s="15" t="s">
        <v>8340</v>
      </c>
      <c r="E1553" s="15" t="s">
        <v>8341</v>
      </c>
      <c r="F1553" s="15" t="s">
        <v>4324</v>
      </c>
      <c r="G1553" s="15" t="s">
        <v>8342</v>
      </c>
      <c r="H1553" s="15" t="s">
        <v>8343</v>
      </c>
      <c r="I1553" s="15" t="s">
        <v>4327</v>
      </c>
      <c r="J1553" s="15" t="s">
        <v>4328</v>
      </c>
      <c r="K1553" s="15"/>
      <c r="L1553" s="103" t="str">
        <f t="shared" si="1"/>
        <v>B-B25-W25-250 ml White Brake Fluid Bottle</v>
      </c>
      <c r="M1553" s="103">
        <f t="shared" si="2"/>
        <v>8820</v>
      </c>
      <c r="N1553" s="102" t="str">
        <f t="shared" si="3"/>
        <v>wk </v>
      </c>
    </row>
    <row r="1554" ht="12.75" customHeight="1">
      <c r="A1554" s="15" t="s">
        <v>4810</v>
      </c>
      <c r="B1554" s="15" t="s">
        <v>3123</v>
      </c>
      <c r="C1554" s="15" t="s">
        <v>4321</v>
      </c>
      <c r="D1554" s="15" t="s">
        <v>5078</v>
      </c>
      <c r="E1554" s="15" t="s">
        <v>8344</v>
      </c>
      <c r="F1554" s="15" t="s">
        <v>8138</v>
      </c>
      <c r="G1554" s="15" t="s">
        <v>8204</v>
      </c>
      <c r="H1554" s="15" t="s">
        <v>8329</v>
      </c>
      <c r="I1554" s="15" t="s">
        <v>4327</v>
      </c>
      <c r="J1554" s="15" t="s">
        <v>4328</v>
      </c>
      <c r="K1554" s="15"/>
      <c r="L1554" s="103" t="str">
        <f t="shared" si="1"/>
        <v>B-B25-W25-250 ml White Brake Fluid Bottle</v>
      </c>
      <c r="M1554" s="103">
        <f t="shared" si="2"/>
        <v>1008</v>
      </c>
      <c r="N1554" s="102" t="str">
        <f t="shared" si="3"/>
        <v>wk </v>
      </c>
    </row>
    <row r="1555" ht="12.75" customHeight="1">
      <c r="A1555" s="15" t="s">
        <v>4816</v>
      </c>
      <c r="B1555" s="15" t="s">
        <v>3123</v>
      </c>
      <c r="C1555" s="15" t="s">
        <v>4321</v>
      </c>
      <c r="D1555" s="15" t="s">
        <v>5327</v>
      </c>
      <c r="E1555" s="15" t="s">
        <v>8345</v>
      </c>
      <c r="F1555" s="15" t="s">
        <v>4324</v>
      </c>
      <c r="G1555" s="15" t="s">
        <v>8263</v>
      </c>
      <c r="H1555" s="15" t="s">
        <v>8327</v>
      </c>
      <c r="I1555" s="15" t="s">
        <v>4327</v>
      </c>
      <c r="J1555" s="15" t="s">
        <v>4345</v>
      </c>
      <c r="K1555" s="15"/>
      <c r="L1555" s="103" t="str">
        <f t="shared" si="1"/>
        <v>B-B25-W25-250 ml White Brake Fluid Bottle</v>
      </c>
      <c r="M1555" s="103">
        <f t="shared" si="2"/>
        <v>504</v>
      </c>
      <c r="N1555" s="102" t="str">
        <f t="shared" si="3"/>
        <v>wk 2</v>
      </c>
    </row>
    <row r="1556" ht="12.75" customHeight="1">
      <c r="A1556" s="15" t="s">
        <v>4818</v>
      </c>
      <c r="B1556" s="15" t="s">
        <v>3123</v>
      </c>
      <c r="C1556" s="15" t="s">
        <v>4321</v>
      </c>
      <c r="D1556" s="15" t="s">
        <v>4322</v>
      </c>
      <c r="E1556" s="15" t="s">
        <v>8346</v>
      </c>
      <c r="F1556" s="15" t="s">
        <v>4324</v>
      </c>
      <c r="G1556" s="15" t="s">
        <v>8274</v>
      </c>
      <c r="H1556" s="15" t="s">
        <v>8347</v>
      </c>
      <c r="I1556" s="15" t="s">
        <v>4327</v>
      </c>
      <c r="J1556" s="15" t="s">
        <v>4328</v>
      </c>
      <c r="K1556" s="15"/>
      <c r="L1556" s="103" t="str">
        <f t="shared" si="1"/>
        <v>B-B25-W25-250 ml White Brake Fluid Bottle</v>
      </c>
      <c r="M1556" s="103">
        <f t="shared" si="2"/>
        <v>5040</v>
      </c>
      <c r="N1556" s="102" t="str">
        <f t="shared" si="3"/>
        <v>wk 6</v>
      </c>
    </row>
    <row r="1557" ht="12.75" customHeight="1">
      <c r="A1557" s="15" t="s">
        <v>4820</v>
      </c>
      <c r="B1557" s="15" t="s">
        <v>3123</v>
      </c>
      <c r="C1557" s="15" t="s">
        <v>4321</v>
      </c>
      <c r="D1557" s="15" t="s">
        <v>5664</v>
      </c>
      <c r="E1557" s="15" t="s">
        <v>8348</v>
      </c>
      <c r="F1557" s="15" t="s">
        <v>4324</v>
      </c>
      <c r="G1557" s="15" t="s">
        <v>8349</v>
      </c>
      <c r="H1557" s="15" t="s">
        <v>8350</v>
      </c>
      <c r="I1557" s="15" t="s">
        <v>4327</v>
      </c>
      <c r="J1557" s="15" t="s">
        <v>4328</v>
      </c>
      <c r="K1557" s="15"/>
      <c r="L1557" s="103" t="str">
        <f t="shared" si="1"/>
        <v>B-B25-W25-250 ml White Brake Fluid Bottle</v>
      </c>
      <c r="M1557" s="103">
        <f t="shared" si="2"/>
        <v>1764</v>
      </c>
      <c r="N1557" s="102" t="str">
        <f t="shared" si="3"/>
        <v>wk 10</v>
      </c>
    </row>
    <row r="1558" ht="12.75" customHeight="1">
      <c r="A1558" s="15" t="s">
        <v>4820</v>
      </c>
      <c r="B1558" s="15" t="s">
        <v>3123</v>
      </c>
      <c r="C1558" s="15" t="s">
        <v>4321</v>
      </c>
      <c r="D1558" s="15" t="s">
        <v>5078</v>
      </c>
      <c r="E1558" s="15" t="s">
        <v>8351</v>
      </c>
      <c r="F1558" s="15" t="s">
        <v>8138</v>
      </c>
      <c r="G1558" s="15" t="s">
        <v>8204</v>
      </c>
      <c r="H1558" s="15" t="s">
        <v>8329</v>
      </c>
      <c r="I1558" s="15" t="s">
        <v>4327</v>
      </c>
      <c r="J1558" s="15" t="s">
        <v>4328</v>
      </c>
      <c r="K1558" s="15"/>
      <c r="L1558" s="103" t="str">
        <f t="shared" si="1"/>
        <v>B-B25-W25-250 ml White Brake Fluid Bottle</v>
      </c>
      <c r="M1558" s="103">
        <f t="shared" si="2"/>
        <v>1008</v>
      </c>
      <c r="N1558" s="102" t="str">
        <f t="shared" si="3"/>
        <v>wk 10</v>
      </c>
    </row>
    <row r="1559" ht="12.75" customHeight="1">
      <c r="A1559" s="15" t="s">
        <v>4820</v>
      </c>
      <c r="B1559" s="15" t="s">
        <v>3123</v>
      </c>
      <c r="C1559" s="15" t="s">
        <v>4321</v>
      </c>
      <c r="D1559" s="15" t="s">
        <v>8141</v>
      </c>
      <c r="E1559" s="15" t="s">
        <v>8352</v>
      </c>
      <c r="F1559" s="15" t="s">
        <v>4324</v>
      </c>
      <c r="G1559" s="15" t="s">
        <v>8269</v>
      </c>
      <c r="H1559" s="15" t="s">
        <v>8331</v>
      </c>
      <c r="I1559" s="15" t="s">
        <v>4327</v>
      </c>
      <c r="J1559" s="15" t="s">
        <v>4328</v>
      </c>
      <c r="K1559" s="15"/>
      <c r="L1559" s="103" t="str">
        <f t="shared" si="1"/>
        <v>B-B25-W25-250 ml White Brake Fluid Bottle</v>
      </c>
      <c r="M1559" s="103">
        <f t="shared" si="2"/>
        <v>252</v>
      </c>
      <c r="N1559" s="102" t="str">
        <f t="shared" si="3"/>
        <v>wk 10</v>
      </c>
    </row>
    <row r="1560" ht="12.75" customHeight="1">
      <c r="A1560" s="15" t="s">
        <v>4820</v>
      </c>
      <c r="B1560" s="15" t="s">
        <v>3123</v>
      </c>
      <c r="C1560" s="15" t="s">
        <v>4321</v>
      </c>
      <c r="D1560" s="15" t="s">
        <v>8141</v>
      </c>
      <c r="E1560" s="15" t="s">
        <v>8353</v>
      </c>
      <c r="F1560" s="15" t="s">
        <v>4324</v>
      </c>
      <c r="G1560" s="15" t="s">
        <v>8269</v>
      </c>
      <c r="H1560" s="15" t="s">
        <v>8331</v>
      </c>
      <c r="I1560" s="15" t="s">
        <v>4327</v>
      </c>
      <c r="J1560" s="15" t="s">
        <v>4328</v>
      </c>
      <c r="K1560" s="15"/>
      <c r="L1560" s="103" t="str">
        <f t="shared" si="1"/>
        <v>B-B25-W25-250 ml White Brake Fluid Bottle</v>
      </c>
      <c r="M1560" s="103">
        <f t="shared" si="2"/>
        <v>252</v>
      </c>
      <c r="N1560" s="102" t="str">
        <f t="shared" si="3"/>
        <v>wk 10</v>
      </c>
    </row>
    <row r="1561" ht="12.75" customHeight="1">
      <c r="A1561" s="15" t="s">
        <v>4826</v>
      </c>
      <c r="B1561" s="15" t="s">
        <v>3123</v>
      </c>
      <c r="C1561" s="15" t="s">
        <v>4321</v>
      </c>
      <c r="D1561" s="15" t="s">
        <v>5327</v>
      </c>
      <c r="E1561" s="15" t="s">
        <v>8354</v>
      </c>
      <c r="F1561" s="15" t="s">
        <v>4324</v>
      </c>
      <c r="G1561" s="15" t="s">
        <v>8263</v>
      </c>
      <c r="H1561" s="15" t="s">
        <v>8327</v>
      </c>
      <c r="I1561" s="15" t="s">
        <v>4327</v>
      </c>
      <c r="J1561" s="15" t="s">
        <v>4328</v>
      </c>
      <c r="K1561" s="15"/>
      <c r="L1561" s="103" t="str">
        <f t="shared" si="1"/>
        <v>B-B25-W25-250 ml White Brake Fluid Bottle</v>
      </c>
      <c r="M1561" s="103">
        <f t="shared" si="2"/>
        <v>504</v>
      </c>
      <c r="N1561" s="102" t="str">
        <f t="shared" si="3"/>
        <v>wk 19</v>
      </c>
    </row>
    <row r="1562" ht="12.75" customHeight="1">
      <c r="A1562" s="15" t="s">
        <v>4830</v>
      </c>
      <c r="B1562" s="15" t="s">
        <v>3123</v>
      </c>
      <c r="C1562" s="15" t="s">
        <v>4321</v>
      </c>
      <c r="D1562" s="15" t="s">
        <v>3162</v>
      </c>
      <c r="E1562" s="15" t="s">
        <v>8355</v>
      </c>
      <c r="F1562" s="15" t="s">
        <v>8138</v>
      </c>
      <c r="G1562" s="15" t="s">
        <v>8149</v>
      </c>
      <c r="H1562" s="15" t="s">
        <v>8356</v>
      </c>
      <c r="I1562" s="15" t="s">
        <v>4327</v>
      </c>
      <c r="J1562" s="15" t="s">
        <v>4328</v>
      </c>
      <c r="K1562" s="15"/>
      <c r="L1562" s="103" t="str">
        <f t="shared" si="1"/>
        <v>B-B25-W25-250 ml White Brake Fluid Bottle</v>
      </c>
      <c r="M1562" s="103">
        <f t="shared" si="2"/>
        <v>1512</v>
      </c>
      <c r="N1562" s="102" t="str">
        <f t="shared" si="3"/>
        <v>wk 32</v>
      </c>
    </row>
    <row r="1563" ht="12.75" customHeight="1">
      <c r="A1563" s="15" t="s">
        <v>4830</v>
      </c>
      <c r="B1563" s="15" t="s">
        <v>3123</v>
      </c>
      <c r="C1563" s="15" t="s">
        <v>4321</v>
      </c>
      <c r="D1563" s="15" t="s">
        <v>5723</v>
      </c>
      <c r="E1563" s="15" t="s">
        <v>8357</v>
      </c>
      <c r="F1563" s="15" t="s">
        <v>4324</v>
      </c>
      <c r="G1563" s="15" t="s">
        <v>8358</v>
      </c>
      <c r="H1563" s="15" t="s">
        <v>8339</v>
      </c>
      <c r="I1563" s="15" t="s">
        <v>4327</v>
      </c>
      <c r="J1563" s="15" t="s">
        <v>4345</v>
      </c>
      <c r="K1563" s="15"/>
      <c r="L1563" s="103" t="str">
        <f t="shared" si="1"/>
        <v>B-B25-W25-250 ml White Brake Fluid Bottle</v>
      </c>
      <c r="M1563" s="103">
        <f t="shared" si="2"/>
        <v>756</v>
      </c>
      <c r="N1563" s="102" t="str">
        <f t="shared" si="3"/>
        <v>wk 32</v>
      </c>
    </row>
    <row r="1564" ht="12.75" customHeight="1">
      <c r="A1564" s="15" t="s">
        <v>4835</v>
      </c>
      <c r="B1564" s="15" t="s">
        <v>3123</v>
      </c>
      <c r="C1564" s="15" t="s">
        <v>4321</v>
      </c>
      <c r="D1564" s="15" t="s">
        <v>5078</v>
      </c>
      <c r="E1564" s="15" t="s">
        <v>8359</v>
      </c>
      <c r="F1564" s="15" t="s">
        <v>4324</v>
      </c>
      <c r="G1564" s="15" t="s">
        <v>8283</v>
      </c>
      <c r="H1564" s="15" t="s">
        <v>8329</v>
      </c>
      <c r="I1564" s="15" t="s">
        <v>4327</v>
      </c>
      <c r="J1564" s="15" t="s">
        <v>4328</v>
      </c>
      <c r="K1564" s="15"/>
      <c r="L1564" s="103" t="str">
        <f t="shared" si="1"/>
        <v>B-B25-W25-250 ml White Brake Fluid Bottle</v>
      </c>
      <c r="M1564" s="103">
        <f t="shared" si="2"/>
        <v>1008</v>
      </c>
      <c r="N1564" s="102" t="str">
        <f t="shared" si="3"/>
        <v>wk 37</v>
      </c>
    </row>
    <row r="1565" ht="12.75" customHeight="1">
      <c r="A1565" s="15" t="s">
        <v>4846</v>
      </c>
      <c r="B1565" s="15" t="s">
        <v>3123</v>
      </c>
      <c r="C1565" s="15" t="s">
        <v>4321</v>
      </c>
      <c r="D1565" s="15" t="s">
        <v>8141</v>
      </c>
      <c r="E1565" s="15" t="s">
        <v>8360</v>
      </c>
      <c r="F1565" s="15" t="s">
        <v>4324</v>
      </c>
      <c r="G1565" s="15" t="s">
        <v>8269</v>
      </c>
      <c r="H1565" s="15" t="s">
        <v>8331</v>
      </c>
      <c r="I1565" s="15" t="s">
        <v>4327</v>
      </c>
      <c r="J1565" s="15" t="s">
        <v>4328</v>
      </c>
      <c r="K1565" s="15"/>
      <c r="L1565" s="103" t="str">
        <f t="shared" si="1"/>
        <v>B-B25-W25-250 ml White Brake Fluid Bottle</v>
      </c>
      <c r="M1565" s="103">
        <f t="shared" si="2"/>
        <v>252</v>
      </c>
      <c r="N1565" s="102" t="str">
        <f t="shared" si="3"/>
        <v>wk </v>
      </c>
    </row>
    <row r="1566" ht="12.75" customHeight="1">
      <c r="A1566" s="15" t="s">
        <v>4846</v>
      </c>
      <c r="B1566" s="15" t="s">
        <v>3123</v>
      </c>
      <c r="C1566" s="15" t="s">
        <v>4321</v>
      </c>
      <c r="D1566" s="15" t="s">
        <v>5723</v>
      </c>
      <c r="E1566" s="15" t="s">
        <v>8361</v>
      </c>
      <c r="F1566" s="15" t="s">
        <v>8138</v>
      </c>
      <c r="G1566" s="15" t="s">
        <v>8312</v>
      </c>
      <c r="H1566" s="15" t="s">
        <v>8339</v>
      </c>
      <c r="I1566" s="15" t="s">
        <v>4327</v>
      </c>
      <c r="J1566" s="15" t="s">
        <v>4328</v>
      </c>
      <c r="K1566" s="15"/>
      <c r="L1566" s="103" t="str">
        <f t="shared" si="1"/>
        <v>B-B25-W25-250 ml White Brake Fluid Bottle</v>
      </c>
      <c r="M1566" s="103">
        <f t="shared" si="2"/>
        <v>756</v>
      </c>
      <c r="N1566" s="102" t="str">
        <f t="shared" si="3"/>
        <v>wk </v>
      </c>
    </row>
    <row r="1567" ht="12.75" customHeight="1">
      <c r="A1567" s="15" t="s">
        <v>4846</v>
      </c>
      <c r="B1567" s="15" t="s">
        <v>3123</v>
      </c>
      <c r="C1567" s="15" t="s">
        <v>4321</v>
      </c>
      <c r="D1567" s="15" t="s">
        <v>8141</v>
      </c>
      <c r="E1567" s="15" t="s">
        <v>8362</v>
      </c>
      <c r="F1567" s="15" t="s">
        <v>4324</v>
      </c>
      <c r="G1567" s="15" t="s">
        <v>8269</v>
      </c>
      <c r="H1567" s="15" t="s">
        <v>8331</v>
      </c>
      <c r="I1567" s="15" t="s">
        <v>4327</v>
      </c>
      <c r="J1567" s="15" t="s">
        <v>4328</v>
      </c>
      <c r="K1567" s="15"/>
      <c r="L1567" s="103" t="str">
        <f t="shared" si="1"/>
        <v>B-B25-W25-250 ml White Brake Fluid Bottle</v>
      </c>
      <c r="M1567" s="103">
        <f t="shared" si="2"/>
        <v>252</v>
      </c>
      <c r="N1567" s="102" t="str">
        <f t="shared" si="3"/>
        <v>wk </v>
      </c>
    </row>
    <row r="1568" ht="12.75" customHeight="1">
      <c r="A1568" s="15" t="s">
        <v>4853</v>
      </c>
      <c r="B1568" s="15" t="s">
        <v>3123</v>
      </c>
      <c r="C1568" s="15" t="s">
        <v>4321</v>
      </c>
      <c r="D1568" s="15" t="s">
        <v>5327</v>
      </c>
      <c r="E1568" s="15" t="s">
        <v>8363</v>
      </c>
      <c r="F1568" s="15" t="s">
        <v>4324</v>
      </c>
      <c r="G1568" s="15" t="s">
        <v>8263</v>
      </c>
      <c r="H1568" s="15" t="s">
        <v>8327</v>
      </c>
      <c r="I1568" s="15" t="s">
        <v>4327</v>
      </c>
      <c r="J1568" s="15" t="s">
        <v>4328</v>
      </c>
      <c r="K1568" s="15"/>
      <c r="L1568" s="103" t="str">
        <f t="shared" si="1"/>
        <v>B-B25-W25-250 ml White Brake Fluid Bottle</v>
      </c>
      <c r="M1568" s="103">
        <f t="shared" si="2"/>
        <v>504</v>
      </c>
      <c r="N1568" s="102" t="str">
        <f t="shared" si="3"/>
        <v>wk </v>
      </c>
    </row>
    <row r="1569" ht="12.75" customHeight="1">
      <c r="A1569" s="15" t="s">
        <v>4853</v>
      </c>
      <c r="B1569" s="15" t="s">
        <v>3123</v>
      </c>
      <c r="C1569" s="15" t="s">
        <v>4321</v>
      </c>
      <c r="D1569" s="15" t="s">
        <v>5078</v>
      </c>
      <c r="E1569" s="15" t="s">
        <v>8364</v>
      </c>
      <c r="F1569" s="15" t="s">
        <v>8138</v>
      </c>
      <c r="G1569" s="15" t="s">
        <v>8204</v>
      </c>
      <c r="H1569" s="15" t="s">
        <v>8329</v>
      </c>
      <c r="I1569" s="15" t="s">
        <v>4327</v>
      </c>
      <c r="J1569" s="15" t="s">
        <v>4328</v>
      </c>
      <c r="K1569" s="15"/>
      <c r="L1569" s="103" t="str">
        <f t="shared" si="1"/>
        <v>B-B25-W25-250 ml White Brake Fluid Bottle</v>
      </c>
      <c r="M1569" s="103">
        <f t="shared" si="2"/>
        <v>1008</v>
      </c>
      <c r="N1569" s="102" t="str">
        <f t="shared" si="3"/>
        <v>wk </v>
      </c>
    </row>
    <row r="1570" ht="12.75" customHeight="1">
      <c r="A1570" s="15" t="s">
        <v>4855</v>
      </c>
      <c r="B1570" s="15" t="s">
        <v>3123</v>
      </c>
      <c r="C1570" s="15" t="s">
        <v>4321</v>
      </c>
      <c r="D1570" s="15" t="s">
        <v>5327</v>
      </c>
      <c r="E1570" s="15" t="s">
        <v>8365</v>
      </c>
      <c r="F1570" s="15" t="s">
        <v>4324</v>
      </c>
      <c r="G1570" s="15" t="s">
        <v>8263</v>
      </c>
      <c r="H1570" s="15" t="s">
        <v>8327</v>
      </c>
      <c r="I1570" s="15" t="s">
        <v>4327</v>
      </c>
      <c r="J1570" s="15" t="s">
        <v>4328</v>
      </c>
      <c r="K1570" s="15"/>
      <c r="L1570" s="103" t="str">
        <f t="shared" si="1"/>
        <v>B-B25-W25-250 ml White Brake Fluid Bottle</v>
      </c>
      <c r="M1570" s="103">
        <f t="shared" si="2"/>
        <v>504</v>
      </c>
      <c r="N1570" s="102" t="str">
        <f t="shared" si="3"/>
        <v>wk </v>
      </c>
    </row>
    <row r="1571" ht="12.75" customHeight="1">
      <c r="A1571" s="15" t="s">
        <v>4857</v>
      </c>
      <c r="B1571" s="15" t="s">
        <v>3123</v>
      </c>
      <c r="C1571" s="15" t="s">
        <v>4321</v>
      </c>
      <c r="D1571" s="15" t="s">
        <v>8141</v>
      </c>
      <c r="E1571" s="15" t="s">
        <v>8366</v>
      </c>
      <c r="F1571" s="15" t="s">
        <v>4324</v>
      </c>
      <c r="G1571" s="15" t="s">
        <v>8269</v>
      </c>
      <c r="H1571" s="15" t="s">
        <v>8331</v>
      </c>
      <c r="I1571" s="15" t="s">
        <v>4327</v>
      </c>
      <c r="J1571" s="15" t="s">
        <v>4328</v>
      </c>
      <c r="K1571" s="15"/>
      <c r="L1571" s="103" t="str">
        <f t="shared" si="1"/>
        <v>B-B25-W25-250 ml White Brake Fluid Bottle</v>
      </c>
      <c r="M1571" s="103">
        <f t="shared" si="2"/>
        <v>252</v>
      </c>
      <c r="N1571" s="102" t="str">
        <f t="shared" si="3"/>
        <v>wk </v>
      </c>
    </row>
    <row r="1572" ht="12.75" customHeight="1">
      <c r="A1572" s="15" t="s">
        <v>4859</v>
      </c>
      <c r="B1572" s="15" t="s">
        <v>3123</v>
      </c>
      <c r="C1572" s="15" t="s">
        <v>4321</v>
      </c>
      <c r="D1572" s="15" t="s">
        <v>8141</v>
      </c>
      <c r="E1572" s="15" t="s">
        <v>8367</v>
      </c>
      <c r="F1572" s="15" t="s">
        <v>4324</v>
      </c>
      <c r="G1572" s="15" t="s">
        <v>8269</v>
      </c>
      <c r="H1572" s="15" t="s">
        <v>8331</v>
      </c>
      <c r="I1572" s="15" t="s">
        <v>4327</v>
      </c>
      <c r="J1572" s="15" t="s">
        <v>4328</v>
      </c>
      <c r="K1572" s="15"/>
      <c r="L1572" s="103" t="str">
        <f t="shared" si="1"/>
        <v>B-B25-W25-250 ml White Brake Fluid Bottle</v>
      </c>
      <c r="M1572" s="103">
        <f t="shared" si="2"/>
        <v>252</v>
      </c>
      <c r="N1572" s="102" t="str">
        <f t="shared" si="3"/>
        <v>wk </v>
      </c>
    </row>
    <row r="1573" ht="12.75" customHeight="1">
      <c r="A1573" s="15" t="s">
        <v>4864</v>
      </c>
      <c r="B1573" s="15" t="s">
        <v>3123</v>
      </c>
      <c r="C1573" s="15" t="s">
        <v>4321</v>
      </c>
      <c r="D1573" s="15" t="s">
        <v>5327</v>
      </c>
      <c r="E1573" s="15" t="s">
        <v>8368</v>
      </c>
      <c r="F1573" s="15" t="s">
        <v>4324</v>
      </c>
      <c r="G1573" s="15" t="s">
        <v>8263</v>
      </c>
      <c r="H1573" s="15" t="s">
        <v>8327</v>
      </c>
      <c r="I1573" s="15" t="s">
        <v>4327</v>
      </c>
      <c r="J1573" s="15" t="s">
        <v>4328</v>
      </c>
      <c r="K1573" s="15"/>
      <c r="L1573" s="103" t="str">
        <f t="shared" si="1"/>
        <v>B-B25-W25-250 ml White Brake Fluid Bottle</v>
      </c>
      <c r="M1573" s="103">
        <f t="shared" si="2"/>
        <v>504</v>
      </c>
      <c r="N1573" s="102" t="str">
        <f t="shared" si="3"/>
        <v>wk </v>
      </c>
    </row>
    <row r="1574" ht="12.75" customHeight="1">
      <c r="A1574" s="15" t="s">
        <v>4864</v>
      </c>
      <c r="B1574" s="15" t="s">
        <v>3123</v>
      </c>
      <c r="C1574" s="15" t="s">
        <v>4321</v>
      </c>
      <c r="D1574" s="15" t="s">
        <v>5723</v>
      </c>
      <c r="E1574" s="15" t="s">
        <v>8369</v>
      </c>
      <c r="F1574" s="15" t="s">
        <v>4324</v>
      </c>
      <c r="G1574" s="15" t="s">
        <v>8358</v>
      </c>
      <c r="H1574" s="15" t="s">
        <v>8339</v>
      </c>
      <c r="I1574" s="15" t="s">
        <v>4327</v>
      </c>
      <c r="J1574" s="15" t="s">
        <v>4345</v>
      </c>
      <c r="K1574" s="15"/>
      <c r="L1574" s="103" t="str">
        <f t="shared" si="1"/>
        <v>B-B25-W25-250 ml White Brake Fluid Bottle</v>
      </c>
      <c r="M1574" s="103">
        <f t="shared" si="2"/>
        <v>756</v>
      </c>
      <c r="N1574" s="102" t="str">
        <f t="shared" si="3"/>
        <v>wk </v>
      </c>
    </row>
    <row r="1575" ht="12.75" customHeight="1">
      <c r="A1575" s="15" t="s">
        <v>4864</v>
      </c>
      <c r="B1575" s="15" t="s">
        <v>3123</v>
      </c>
      <c r="C1575" s="15" t="s">
        <v>4321</v>
      </c>
      <c r="D1575" s="15" t="s">
        <v>8141</v>
      </c>
      <c r="E1575" s="15" t="s">
        <v>8370</v>
      </c>
      <c r="F1575" s="15" t="s">
        <v>4324</v>
      </c>
      <c r="G1575" s="15" t="s">
        <v>8269</v>
      </c>
      <c r="H1575" s="15" t="s">
        <v>8331</v>
      </c>
      <c r="I1575" s="15" t="s">
        <v>4327</v>
      </c>
      <c r="J1575" s="15" t="s">
        <v>4328</v>
      </c>
      <c r="K1575" s="15"/>
      <c r="L1575" s="103" t="str">
        <f t="shared" si="1"/>
        <v>B-B25-W25-250 ml White Brake Fluid Bottle</v>
      </c>
      <c r="M1575" s="103">
        <f t="shared" si="2"/>
        <v>252</v>
      </c>
      <c r="N1575" s="102" t="str">
        <f t="shared" si="3"/>
        <v>wk </v>
      </c>
    </row>
    <row r="1576" ht="12.75" customHeight="1">
      <c r="A1576" s="15" t="s">
        <v>4872</v>
      </c>
      <c r="B1576" s="15" t="s">
        <v>3123</v>
      </c>
      <c r="C1576" s="15" t="s">
        <v>4321</v>
      </c>
      <c r="D1576" s="15" t="s">
        <v>5327</v>
      </c>
      <c r="E1576" s="15" t="s">
        <v>8371</v>
      </c>
      <c r="F1576" s="15" t="s">
        <v>4324</v>
      </c>
      <c r="G1576" s="15" t="s">
        <v>8263</v>
      </c>
      <c r="H1576" s="15" t="s">
        <v>8327</v>
      </c>
      <c r="I1576" s="15" t="s">
        <v>4327</v>
      </c>
      <c r="J1576" s="15" t="s">
        <v>4328</v>
      </c>
      <c r="K1576" s="15"/>
      <c r="L1576" s="103" t="str">
        <f t="shared" si="1"/>
        <v>B-B25-W25-250 ml White Brake Fluid Bottle</v>
      </c>
      <c r="M1576" s="103">
        <f t="shared" si="2"/>
        <v>504</v>
      </c>
      <c r="N1576" s="102" t="str">
        <f t="shared" si="3"/>
        <v>wk </v>
      </c>
    </row>
    <row r="1577" ht="12.75" customHeight="1">
      <c r="A1577" s="15" t="s">
        <v>4875</v>
      </c>
      <c r="B1577" s="15" t="s">
        <v>3123</v>
      </c>
      <c r="C1577" s="15" t="s">
        <v>4321</v>
      </c>
      <c r="D1577" s="15" t="s">
        <v>8141</v>
      </c>
      <c r="E1577" s="15" t="s">
        <v>8372</v>
      </c>
      <c r="F1577" s="15" t="s">
        <v>4324</v>
      </c>
      <c r="G1577" s="15" t="s">
        <v>8269</v>
      </c>
      <c r="H1577" s="15" t="s">
        <v>8331</v>
      </c>
      <c r="I1577" s="15" t="s">
        <v>4327</v>
      </c>
      <c r="J1577" s="15" t="s">
        <v>4345</v>
      </c>
      <c r="K1577" s="15"/>
      <c r="L1577" s="103" t="str">
        <f t="shared" si="1"/>
        <v>B-B25-W25-250 ml White Brake Fluid Bottle</v>
      </c>
      <c r="M1577" s="103">
        <f t="shared" si="2"/>
        <v>252</v>
      </c>
      <c r="N1577" s="102" t="str">
        <f t="shared" si="3"/>
        <v>wk </v>
      </c>
    </row>
    <row r="1578" ht="12.75" customHeight="1">
      <c r="A1578" s="15" t="s">
        <v>4878</v>
      </c>
      <c r="B1578" s="15" t="s">
        <v>3123</v>
      </c>
      <c r="C1578" s="15" t="s">
        <v>4321</v>
      </c>
      <c r="D1578" s="15" t="s">
        <v>5723</v>
      </c>
      <c r="E1578" s="15" t="s">
        <v>8373</v>
      </c>
      <c r="F1578" s="15" t="s">
        <v>4324</v>
      </c>
      <c r="G1578" s="15" t="s">
        <v>8358</v>
      </c>
      <c r="H1578" s="15" t="s">
        <v>8339</v>
      </c>
      <c r="I1578" s="15" t="s">
        <v>4327</v>
      </c>
      <c r="J1578" s="15" t="s">
        <v>4345</v>
      </c>
      <c r="K1578" s="15"/>
      <c r="L1578" s="103" t="str">
        <f t="shared" si="1"/>
        <v>B-B25-W25-250 ml White Brake Fluid Bottle</v>
      </c>
      <c r="M1578" s="103">
        <f t="shared" si="2"/>
        <v>756</v>
      </c>
      <c r="N1578" s="102" t="str">
        <f t="shared" si="3"/>
        <v>wk </v>
      </c>
    </row>
    <row r="1579" ht="12.75" customHeight="1">
      <c r="A1579" s="15" t="s">
        <v>4878</v>
      </c>
      <c r="B1579" s="15" t="s">
        <v>3123</v>
      </c>
      <c r="C1579" s="15" t="s">
        <v>4321</v>
      </c>
      <c r="D1579" s="15" t="s">
        <v>5078</v>
      </c>
      <c r="E1579" s="15" t="s">
        <v>8374</v>
      </c>
      <c r="F1579" s="15" t="s">
        <v>8138</v>
      </c>
      <c r="G1579" s="15" t="s">
        <v>8204</v>
      </c>
      <c r="H1579" s="15" t="s">
        <v>8329</v>
      </c>
      <c r="I1579" s="15" t="s">
        <v>4327</v>
      </c>
      <c r="J1579" s="15" t="s">
        <v>4328</v>
      </c>
      <c r="K1579" s="15"/>
      <c r="L1579" s="103" t="str">
        <f t="shared" si="1"/>
        <v>B-B25-W25-250 ml White Brake Fluid Bottle</v>
      </c>
      <c r="M1579" s="103">
        <f t="shared" si="2"/>
        <v>1008</v>
      </c>
      <c r="N1579" s="102" t="str">
        <f t="shared" si="3"/>
        <v>wk </v>
      </c>
    </row>
    <row r="1580" ht="12.75" customHeight="1">
      <c r="A1580" s="15" t="s">
        <v>5615</v>
      </c>
      <c r="B1580" s="15" t="s">
        <v>3123</v>
      </c>
      <c r="C1580" s="15" t="s">
        <v>4321</v>
      </c>
      <c r="D1580" s="15" t="s">
        <v>5341</v>
      </c>
      <c r="E1580" s="15" t="s">
        <v>8375</v>
      </c>
      <c r="F1580" s="15" t="s">
        <v>4324</v>
      </c>
      <c r="G1580" s="15" t="s">
        <v>8376</v>
      </c>
      <c r="H1580" s="15" t="s">
        <v>8377</v>
      </c>
      <c r="I1580" s="15" t="s">
        <v>4327</v>
      </c>
      <c r="J1580" s="15" t="s">
        <v>4328</v>
      </c>
      <c r="K1580" s="15"/>
      <c r="L1580" s="103" t="str">
        <f t="shared" si="1"/>
        <v>B-B25-W25-250 ml White Brake Fluid Bottle</v>
      </c>
      <c r="M1580" s="103">
        <f t="shared" si="2"/>
        <v>2520</v>
      </c>
      <c r="N1580" s="102" t="str">
        <f t="shared" si="3"/>
        <v>wk </v>
      </c>
    </row>
    <row r="1581" ht="12.75" customHeight="1">
      <c r="A1581" s="15" t="s">
        <v>5615</v>
      </c>
      <c r="B1581" s="15" t="s">
        <v>3123</v>
      </c>
      <c r="C1581" s="15" t="s">
        <v>4321</v>
      </c>
      <c r="D1581" s="15" t="s">
        <v>5723</v>
      </c>
      <c r="E1581" s="15" t="s">
        <v>8378</v>
      </c>
      <c r="F1581" s="15" t="s">
        <v>4324</v>
      </c>
      <c r="G1581" s="15" t="s">
        <v>8358</v>
      </c>
      <c r="H1581" s="15" t="s">
        <v>8339</v>
      </c>
      <c r="I1581" s="15" t="s">
        <v>4327</v>
      </c>
      <c r="J1581" s="15" t="s">
        <v>4345</v>
      </c>
      <c r="K1581" s="15"/>
      <c r="L1581" s="103" t="str">
        <f t="shared" si="1"/>
        <v>B-B25-W25-250 ml White Brake Fluid Bottle</v>
      </c>
      <c r="M1581" s="103">
        <f t="shared" si="2"/>
        <v>756</v>
      </c>
      <c r="N1581" s="102" t="str">
        <f t="shared" si="3"/>
        <v>wk </v>
      </c>
    </row>
    <row r="1582" ht="12.75" customHeight="1">
      <c r="A1582" s="15" t="s">
        <v>4882</v>
      </c>
      <c r="B1582" s="15" t="s">
        <v>3123</v>
      </c>
      <c r="C1582" s="15" t="s">
        <v>4321</v>
      </c>
      <c r="D1582" s="15" t="s">
        <v>5723</v>
      </c>
      <c r="E1582" s="15" t="s">
        <v>8379</v>
      </c>
      <c r="F1582" s="15" t="s">
        <v>8138</v>
      </c>
      <c r="G1582" s="15" t="s">
        <v>8312</v>
      </c>
      <c r="H1582" s="15" t="s">
        <v>8339</v>
      </c>
      <c r="I1582" s="15" t="s">
        <v>4327</v>
      </c>
      <c r="J1582" s="15" t="s">
        <v>4328</v>
      </c>
      <c r="K1582" s="15"/>
      <c r="L1582" s="103" t="str">
        <f t="shared" si="1"/>
        <v>B-B25-W25-250 ml White Brake Fluid Bottle</v>
      </c>
      <c r="M1582" s="103">
        <f t="shared" si="2"/>
        <v>756</v>
      </c>
      <c r="N1582" s="102" t="str">
        <f t="shared" si="3"/>
        <v>wk </v>
      </c>
    </row>
    <row r="1583" ht="12.75" customHeight="1">
      <c r="A1583" s="15" t="s">
        <v>8380</v>
      </c>
      <c r="B1583" s="15" t="s">
        <v>2934</v>
      </c>
      <c r="C1583" s="15" t="s">
        <v>3146</v>
      </c>
      <c r="D1583" s="15" t="s">
        <v>3145</v>
      </c>
      <c r="E1583" s="15"/>
      <c r="F1583" s="15" t="s">
        <v>4308</v>
      </c>
      <c r="G1583" s="15" t="s">
        <v>8381</v>
      </c>
      <c r="H1583" s="15" t="s">
        <v>3149</v>
      </c>
      <c r="I1583" s="15" t="s">
        <v>3156</v>
      </c>
      <c r="J1583" s="15"/>
      <c r="K1583" s="15"/>
      <c r="L1583" s="103" t="str">
        <f t="shared" si="1"/>
        <v>B-BIL100-W15-100 ml White Lotion Bottle</v>
      </c>
      <c r="M1583" s="103">
        <f t="shared" si="2"/>
        <v>0</v>
      </c>
      <c r="N1583" s="102" t="str">
        <f t="shared" si="3"/>
        <v>wk </v>
      </c>
    </row>
    <row r="1584" ht="12.75" customHeight="1">
      <c r="A1584" s="15" t="s">
        <v>4934</v>
      </c>
      <c r="B1584" s="15" t="s">
        <v>3123</v>
      </c>
      <c r="C1584" s="15" t="s">
        <v>4321</v>
      </c>
      <c r="D1584" s="15" t="s">
        <v>8382</v>
      </c>
      <c r="E1584" s="15" t="s">
        <v>8383</v>
      </c>
      <c r="F1584" s="15" t="s">
        <v>8384</v>
      </c>
      <c r="G1584" s="15" t="s">
        <v>8385</v>
      </c>
      <c r="H1584" s="15" t="s">
        <v>8386</v>
      </c>
      <c r="I1584" s="15" t="s">
        <v>4327</v>
      </c>
      <c r="J1584" s="15" t="s">
        <v>8387</v>
      </c>
      <c r="K1584" s="15"/>
      <c r="L1584" s="103" t="str">
        <f t="shared" si="1"/>
        <v>B-BIL100-W15-100 ml White Lotion Bottle</v>
      </c>
      <c r="M1584" s="103">
        <f t="shared" si="2"/>
        <v>3850</v>
      </c>
      <c r="N1584" s="102" t="str">
        <f t="shared" si="3"/>
        <v>wk 1</v>
      </c>
    </row>
    <row r="1585" ht="12.75" customHeight="1">
      <c r="A1585" s="15" t="s">
        <v>4361</v>
      </c>
      <c r="B1585" s="15" t="s">
        <v>3123</v>
      </c>
      <c r="C1585" s="15" t="s">
        <v>4321</v>
      </c>
      <c r="D1585" s="15" t="s">
        <v>4940</v>
      </c>
      <c r="E1585" s="15" t="s">
        <v>8388</v>
      </c>
      <c r="F1585" s="15" t="s">
        <v>8384</v>
      </c>
      <c r="G1585" s="15" t="s">
        <v>8389</v>
      </c>
      <c r="H1585" s="15" t="s">
        <v>8390</v>
      </c>
      <c r="I1585" s="15" t="s">
        <v>4327</v>
      </c>
      <c r="J1585" s="15" t="s">
        <v>8387</v>
      </c>
      <c r="K1585" s="15"/>
      <c r="L1585" s="103" t="str">
        <f t="shared" si="1"/>
        <v>B-BIL100-W15-100 ml White Lotion Bottle</v>
      </c>
      <c r="M1585" s="103">
        <f t="shared" si="2"/>
        <v>2200</v>
      </c>
      <c r="N1585" s="102" t="str">
        <f t="shared" si="3"/>
        <v>wk 5</v>
      </c>
    </row>
    <row r="1586" ht="12.75" customHeight="1">
      <c r="A1586" s="15" t="s">
        <v>4947</v>
      </c>
      <c r="B1586" s="15" t="s">
        <v>3123</v>
      </c>
      <c r="C1586" s="15" t="s">
        <v>4321</v>
      </c>
      <c r="D1586" s="15" t="s">
        <v>3914</v>
      </c>
      <c r="E1586" s="15" t="s">
        <v>8391</v>
      </c>
      <c r="F1586" s="15" t="s">
        <v>8384</v>
      </c>
      <c r="G1586" s="15" t="s">
        <v>8392</v>
      </c>
      <c r="H1586" s="15" t="s">
        <v>8393</v>
      </c>
      <c r="I1586" s="15" t="s">
        <v>4327</v>
      </c>
      <c r="J1586" s="15" t="s">
        <v>8387</v>
      </c>
      <c r="K1586" s="15"/>
      <c r="L1586" s="103" t="str">
        <f t="shared" si="1"/>
        <v>B-BIL100-W15-100 ml White Lotion Bottle</v>
      </c>
      <c r="M1586" s="103">
        <f t="shared" si="2"/>
        <v>5500</v>
      </c>
      <c r="N1586" s="102" t="str">
        <f t="shared" si="3"/>
        <v>wk 18</v>
      </c>
    </row>
    <row r="1587" ht="12.75" customHeight="1">
      <c r="A1587" s="15" t="s">
        <v>4423</v>
      </c>
      <c r="B1587" s="15" t="s">
        <v>3123</v>
      </c>
      <c r="C1587" s="15" t="s">
        <v>4321</v>
      </c>
      <c r="D1587" s="15" t="s">
        <v>8394</v>
      </c>
      <c r="E1587" s="15" t="s">
        <v>8395</v>
      </c>
      <c r="F1587" s="15" t="s">
        <v>8384</v>
      </c>
      <c r="G1587" s="15" t="s">
        <v>8396</v>
      </c>
      <c r="H1587" s="15" t="s">
        <v>8397</v>
      </c>
      <c r="I1587" s="15" t="s">
        <v>4327</v>
      </c>
      <c r="J1587" s="15" t="s">
        <v>4359</v>
      </c>
      <c r="K1587" s="15"/>
      <c r="L1587" s="103" t="str">
        <f t="shared" si="1"/>
        <v>B-BIL100-W15-100 ml White Lotion Bottle</v>
      </c>
      <c r="M1587" s="103">
        <f t="shared" si="2"/>
        <v>12650</v>
      </c>
      <c r="N1587" s="102" t="str">
        <f t="shared" si="3"/>
        <v>wk 40</v>
      </c>
    </row>
    <row r="1588" ht="12.75" customHeight="1">
      <c r="A1588" s="15" t="s">
        <v>5067</v>
      </c>
      <c r="B1588" s="15" t="s">
        <v>3123</v>
      </c>
      <c r="C1588" s="15" t="s">
        <v>4321</v>
      </c>
      <c r="D1588" s="15" t="s">
        <v>3616</v>
      </c>
      <c r="E1588" s="15" t="s">
        <v>8398</v>
      </c>
      <c r="F1588" s="15" t="s">
        <v>8384</v>
      </c>
      <c r="G1588" s="15" t="s">
        <v>8399</v>
      </c>
      <c r="H1588" s="15" t="s">
        <v>8400</v>
      </c>
      <c r="I1588" s="15" t="s">
        <v>4327</v>
      </c>
      <c r="J1588" s="15" t="s">
        <v>4359</v>
      </c>
      <c r="K1588" s="15"/>
      <c r="L1588" s="103" t="str">
        <f t="shared" si="1"/>
        <v>B-BIL100-W15-100 ml White Lotion Bottle</v>
      </c>
      <c r="M1588" s="103">
        <f t="shared" si="2"/>
        <v>3300</v>
      </c>
      <c r="N1588" s="102" t="str">
        <f t="shared" si="3"/>
        <v>wk 44</v>
      </c>
    </row>
    <row r="1589" ht="12.75" customHeight="1">
      <c r="A1589" s="15" t="s">
        <v>5072</v>
      </c>
      <c r="B1589" s="15" t="s">
        <v>3123</v>
      </c>
      <c r="C1589" s="15" t="s">
        <v>4321</v>
      </c>
      <c r="D1589" s="15" t="s">
        <v>8382</v>
      </c>
      <c r="E1589" s="15" t="s">
        <v>8401</v>
      </c>
      <c r="F1589" s="15" t="s">
        <v>8384</v>
      </c>
      <c r="G1589" s="15" t="s">
        <v>8402</v>
      </c>
      <c r="H1589" s="15" t="s">
        <v>8386</v>
      </c>
      <c r="I1589" s="15" t="s">
        <v>4327</v>
      </c>
      <c r="J1589" s="15" t="s">
        <v>4359</v>
      </c>
      <c r="K1589" s="15"/>
      <c r="L1589" s="103" t="str">
        <f t="shared" si="1"/>
        <v>B-BIL100-W15-100 ml White Lotion Bottle</v>
      </c>
      <c r="M1589" s="103">
        <f t="shared" si="2"/>
        <v>3850</v>
      </c>
      <c r="N1589" s="102" t="str">
        <f t="shared" si="3"/>
        <v>wk 49</v>
      </c>
    </row>
    <row r="1590" ht="12.75" customHeight="1">
      <c r="A1590" s="15" t="s">
        <v>4425</v>
      </c>
      <c r="B1590" s="15" t="s">
        <v>3123</v>
      </c>
      <c r="C1590" s="15" t="s">
        <v>4321</v>
      </c>
      <c r="D1590" s="15" t="s">
        <v>3417</v>
      </c>
      <c r="E1590" s="15" t="s">
        <v>8403</v>
      </c>
      <c r="F1590" s="15" t="s">
        <v>8384</v>
      </c>
      <c r="G1590" s="15" t="s">
        <v>8404</v>
      </c>
      <c r="H1590" s="15" t="s">
        <v>8405</v>
      </c>
      <c r="I1590" s="15" t="s">
        <v>4327</v>
      </c>
      <c r="J1590" s="15" t="s">
        <v>4359</v>
      </c>
      <c r="K1590" s="15"/>
      <c r="L1590" s="103" t="str">
        <f t="shared" si="1"/>
        <v>B-BIL100-W15-100 ml White Lotion Bottle</v>
      </c>
      <c r="M1590" s="103">
        <f t="shared" si="2"/>
        <v>1100</v>
      </c>
      <c r="N1590" s="102" t="str">
        <f t="shared" si="3"/>
        <v>wk </v>
      </c>
    </row>
    <row r="1591" ht="12.75" customHeight="1">
      <c r="A1591" s="15" t="s">
        <v>4708</v>
      </c>
      <c r="B1591" s="15" t="s">
        <v>3123</v>
      </c>
      <c r="C1591" s="15" t="s">
        <v>4321</v>
      </c>
      <c r="D1591" s="15" t="s">
        <v>8406</v>
      </c>
      <c r="E1591" s="15" t="s">
        <v>8407</v>
      </c>
      <c r="F1591" s="15" t="s">
        <v>8384</v>
      </c>
      <c r="G1591" s="15" t="s">
        <v>8408</v>
      </c>
      <c r="H1591" s="15" t="s">
        <v>8409</v>
      </c>
      <c r="I1591" s="15" t="s">
        <v>4327</v>
      </c>
      <c r="J1591" s="15" t="s">
        <v>4359</v>
      </c>
      <c r="K1591" s="15"/>
      <c r="L1591" s="103" t="str">
        <f t="shared" si="1"/>
        <v>B-BIL100-W15-100 ml White Lotion Bottle</v>
      </c>
      <c r="M1591" s="103">
        <f t="shared" si="2"/>
        <v>20900</v>
      </c>
      <c r="N1591" s="102" t="str">
        <f t="shared" si="3"/>
        <v>wk 27</v>
      </c>
    </row>
    <row r="1592" ht="12.75" customHeight="1">
      <c r="A1592" s="15" t="s">
        <v>4710</v>
      </c>
      <c r="B1592" s="15" t="s">
        <v>3123</v>
      </c>
      <c r="C1592" s="15" t="s">
        <v>4321</v>
      </c>
      <c r="D1592" s="15" t="s">
        <v>5457</v>
      </c>
      <c r="E1592" s="15" t="s">
        <v>8410</v>
      </c>
      <c r="F1592" s="15" t="s">
        <v>8384</v>
      </c>
      <c r="G1592" s="15" t="s">
        <v>8411</v>
      </c>
      <c r="H1592" s="15" t="s">
        <v>8412</v>
      </c>
      <c r="I1592" s="15" t="s">
        <v>4327</v>
      </c>
      <c r="J1592" s="15" t="s">
        <v>4359</v>
      </c>
      <c r="K1592" s="15"/>
      <c r="L1592" s="103" t="str">
        <f t="shared" si="1"/>
        <v>B-BIL100-W15-100 ml White Lotion Bottle</v>
      </c>
      <c r="M1592" s="103">
        <f t="shared" si="2"/>
        <v>4400</v>
      </c>
      <c r="N1592" s="102" t="str">
        <f t="shared" si="3"/>
        <v>wk 32</v>
      </c>
    </row>
    <row r="1593" ht="12.75" customHeight="1">
      <c r="A1593" s="15" t="s">
        <v>4713</v>
      </c>
      <c r="B1593" s="15" t="s">
        <v>3123</v>
      </c>
      <c r="C1593" s="15" t="s">
        <v>4321</v>
      </c>
      <c r="D1593" s="15" t="s">
        <v>5457</v>
      </c>
      <c r="E1593" s="15" t="s">
        <v>8413</v>
      </c>
      <c r="F1593" s="15" t="s">
        <v>8384</v>
      </c>
      <c r="G1593" s="15" t="s">
        <v>8411</v>
      </c>
      <c r="H1593" s="15" t="s">
        <v>8412</v>
      </c>
      <c r="I1593" s="15" t="s">
        <v>4327</v>
      </c>
      <c r="J1593" s="15" t="s">
        <v>4359</v>
      </c>
      <c r="K1593" s="15"/>
      <c r="L1593" s="103" t="str">
        <f t="shared" si="1"/>
        <v>B-BIL100-W15-100 ml White Lotion Bottle</v>
      </c>
      <c r="M1593" s="103">
        <f t="shared" si="2"/>
        <v>4400</v>
      </c>
      <c r="N1593" s="102" t="str">
        <f t="shared" si="3"/>
        <v>wk 36</v>
      </c>
    </row>
    <row r="1594" ht="12.75" customHeight="1">
      <c r="A1594" s="15" t="s">
        <v>4715</v>
      </c>
      <c r="B1594" s="15" t="s">
        <v>3123</v>
      </c>
      <c r="C1594" s="15" t="s">
        <v>4321</v>
      </c>
      <c r="D1594" s="15" t="s">
        <v>3616</v>
      </c>
      <c r="E1594" s="15" t="s">
        <v>8414</v>
      </c>
      <c r="F1594" s="15" t="s">
        <v>8384</v>
      </c>
      <c r="G1594" s="15" t="s">
        <v>8399</v>
      </c>
      <c r="H1594" s="15" t="s">
        <v>8415</v>
      </c>
      <c r="I1594" s="15" t="s">
        <v>4327</v>
      </c>
      <c r="J1594" s="15" t="s">
        <v>4359</v>
      </c>
      <c r="K1594" s="15"/>
      <c r="L1594" s="103" t="str">
        <f t="shared" si="1"/>
        <v>B-BIL100-W15-100 ml White Lotion Bottle</v>
      </c>
      <c r="M1594" s="103">
        <f t="shared" si="2"/>
        <v>3300</v>
      </c>
      <c r="N1594" s="102" t="str">
        <f t="shared" si="3"/>
        <v>wk 41</v>
      </c>
    </row>
    <row r="1595" ht="12.75" customHeight="1">
      <c r="A1595" s="15" t="s">
        <v>4720</v>
      </c>
      <c r="B1595" s="15" t="s">
        <v>3123</v>
      </c>
      <c r="C1595" s="15" t="s">
        <v>4321</v>
      </c>
      <c r="D1595" s="15" t="s">
        <v>3441</v>
      </c>
      <c r="E1595" s="15" t="s">
        <v>8416</v>
      </c>
      <c r="F1595" s="15" t="s">
        <v>8384</v>
      </c>
      <c r="G1595" s="15" t="s">
        <v>8417</v>
      </c>
      <c r="H1595" s="15" t="s">
        <v>8418</v>
      </c>
      <c r="I1595" s="15" t="s">
        <v>4327</v>
      </c>
      <c r="J1595" s="15" t="s">
        <v>4359</v>
      </c>
      <c r="K1595" s="15"/>
      <c r="L1595" s="103" t="str">
        <f t="shared" si="1"/>
        <v>B-BIL100-W15-100 ml White Lotion Bottle</v>
      </c>
      <c r="M1595" s="103">
        <f t="shared" si="2"/>
        <v>2000</v>
      </c>
      <c r="N1595" s="102" t="str">
        <f t="shared" si="3"/>
        <v>wk </v>
      </c>
    </row>
    <row r="1596" ht="12.75" customHeight="1">
      <c r="A1596" s="15" t="s">
        <v>4838</v>
      </c>
      <c r="B1596" s="15" t="s">
        <v>3123</v>
      </c>
      <c r="C1596" s="15" t="s">
        <v>4321</v>
      </c>
      <c r="D1596" s="15" t="s">
        <v>6725</v>
      </c>
      <c r="E1596" s="15" t="s">
        <v>8419</v>
      </c>
      <c r="F1596" s="15" t="s">
        <v>8384</v>
      </c>
      <c r="G1596" s="15" t="s">
        <v>8420</v>
      </c>
      <c r="H1596" s="15" t="s">
        <v>8421</v>
      </c>
      <c r="I1596" s="15" t="s">
        <v>4327</v>
      </c>
      <c r="J1596" s="15" t="s">
        <v>4328</v>
      </c>
      <c r="K1596" s="15"/>
      <c r="L1596" s="103" t="str">
        <f t="shared" si="1"/>
        <v>B-BIL100-W15-100 ml White Lotion Bottle</v>
      </c>
      <c r="M1596" s="103">
        <f t="shared" si="2"/>
        <v>11000</v>
      </c>
      <c r="N1596" s="102" t="str">
        <f t="shared" si="3"/>
        <v>wk 45</v>
      </c>
    </row>
    <row r="1597" ht="12.75" customHeight="1">
      <c r="A1597" s="15" t="s">
        <v>4846</v>
      </c>
      <c r="B1597" s="15" t="s">
        <v>3123</v>
      </c>
      <c r="C1597" s="15" t="s">
        <v>4321</v>
      </c>
      <c r="D1597" s="15" t="s">
        <v>7686</v>
      </c>
      <c r="E1597" s="15" t="s">
        <v>8422</v>
      </c>
      <c r="F1597" s="15" t="s">
        <v>8384</v>
      </c>
      <c r="G1597" s="15" t="s">
        <v>8423</v>
      </c>
      <c r="H1597" s="15" t="s">
        <v>8424</v>
      </c>
      <c r="I1597" s="15" t="s">
        <v>4327</v>
      </c>
      <c r="J1597" s="15" t="s">
        <v>4328</v>
      </c>
      <c r="K1597" s="15"/>
      <c r="L1597" s="103" t="str">
        <f t="shared" si="1"/>
        <v>B-BIL100-W15-100 ml White Lotion Bottle</v>
      </c>
      <c r="M1597" s="103">
        <f t="shared" si="2"/>
        <v>13200</v>
      </c>
      <c r="N1597" s="102" t="str">
        <f t="shared" si="3"/>
        <v>wk </v>
      </c>
    </row>
    <row r="1598" ht="12.75" customHeight="1">
      <c r="A1598" s="15" t="s">
        <v>4851</v>
      </c>
      <c r="B1598" s="15" t="s">
        <v>3123</v>
      </c>
      <c r="C1598" s="15" t="s">
        <v>4321</v>
      </c>
      <c r="D1598" s="15" t="s">
        <v>8425</v>
      </c>
      <c r="E1598" s="15" t="s">
        <v>8426</v>
      </c>
      <c r="F1598" s="15" t="s">
        <v>8384</v>
      </c>
      <c r="G1598" s="15" t="s">
        <v>8427</v>
      </c>
      <c r="H1598" s="15" t="s">
        <v>8428</v>
      </c>
      <c r="I1598" s="15" t="s">
        <v>4327</v>
      </c>
      <c r="J1598" s="15" t="s">
        <v>4328</v>
      </c>
      <c r="K1598" s="15"/>
      <c r="L1598" s="103" t="str">
        <f t="shared" si="1"/>
        <v>B-BIL100-W15-100 ml White Lotion Bottle</v>
      </c>
      <c r="M1598" s="103">
        <f t="shared" si="2"/>
        <v>2750</v>
      </c>
      <c r="N1598" s="102" t="str">
        <f t="shared" si="3"/>
        <v>wk </v>
      </c>
    </row>
    <row r="1599" ht="12.75" customHeight="1">
      <c r="A1599" s="15" t="s">
        <v>4855</v>
      </c>
      <c r="B1599" s="15" t="s">
        <v>3123</v>
      </c>
      <c r="C1599" s="15" t="s">
        <v>4321</v>
      </c>
      <c r="D1599" s="15" t="s">
        <v>4379</v>
      </c>
      <c r="E1599" s="15" t="s">
        <v>8429</v>
      </c>
      <c r="F1599" s="15" t="s">
        <v>8384</v>
      </c>
      <c r="G1599" s="15" t="s">
        <v>4974</v>
      </c>
      <c r="H1599" s="15" t="s">
        <v>8430</v>
      </c>
      <c r="I1599" s="15" t="s">
        <v>4327</v>
      </c>
      <c r="J1599" s="15" t="s">
        <v>4328</v>
      </c>
      <c r="K1599" s="15"/>
      <c r="L1599" s="103" t="str">
        <f t="shared" si="1"/>
        <v>B-BIL100-W15-100 ml White Lotion Bottle</v>
      </c>
      <c r="M1599" s="103">
        <f t="shared" si="2"/>
        <v>6600</v>
      </c>
      <c r="N1599" s="102" t="str">
        <f t="shared" si="3"/>
        <v>wk </v>
      </c>
    </row>
    <row r="1600" ht="12.75" customHeight="1">
      <c r="A1600" s="15" t="s">
        <v>8431</v>
      </c>
      <c r="B1600" s="15" t="s">
        <v>2934</v>
      </c>
      <c r="C1600" s="15" t="s">
        <v>3146</v>
      </c>
      <c r="D1600" s="15" t="s">
        <v>3145</v>
      </c>
      <c r="E1600" s="15"/>
      <c r="F1600" s="15" t="s">
        <v>4308</v>
      </c>
      <c r="G1600" s="15" t="s">
        <v>4352</v>
      </c>
      <c r="H1600" s="15" t="s">
        <v>3149</v>
      </c>
      <c r="I1600" s="15" t="s">
        <v>3177</v>
      </c>
      <c r="J1600" s="15"/>
      <c r="K1600" s="15"/>
      <c r="L1600" s="103" t="str">
        <f t="shared" si="1"/>
        <v>B-BIL200-W20-200 ml White Lotion Bottle Only</v>
      </c>
      <c r="M1600" s="103">
        <f t="shared" si="2"/>
        <v>0</v>
      </c>
      <c r="N1600" s="102" t="str">
        <f t="shared" si="3"/>
        <v>wk </v>
      </c>
    </row>
    <row r="1601" ht="12.75" customHeight="1">
      <c r="A1601" s="15" t="s">
        <v>4457</v>
      </c>
      <c r="B1601" s="15" t="s">
        <v>3123</v>
      </c>
      <c r="C1601" s="15" t="s">
        <v>4321</v>
      </c>
      <c r="D1601" s="15" t="s">
        <v>4448</v>
      </c>
      <c r="E1601" s="15" t="s">
        <v>8432</v>
      </c>
      <c r="F1601" s="15" t="s">
        <v>8384</v>
      </c>
      <c r="G1601" s="15" t="s">
        <v>8433</v>
      </c>
      <c r="H1601" s="15" t="s">
        <v>8434</v>
      </c>
      <c r="I1601" s="15" t="s">
        <v>4327</v>
      </c>
      <c r="J1601" s="15" t="s">
        <v>4359</v>
      </c>
      <c r="K1601" s="15"/>
      <c r="L1601" s="103" t="str">
        <f t="shared" si="1"/>
        <v>B-BIL200-W20-200 ml White Lotion Bottle Only</v>
      </c>
      <c r="M1601" s="103">
        <f t="shared" si="2"/>
        <v>900</v>
      </c>
      <c r="N1601" s="102" t="str">
        <f t="shared" si="3"/>
        <v>wk 6</v>
      </c>
    </row>
    <row r="1602" ht="12.75" customHeight="1">
      <c r="A1602" s="15" t="s">
        <v>4460</v>
      </c>
      <c r="B1602" s="15" t="s">
        <v>3123</v>
      </c>
      <c r="C1602" s="15" t="s">
        <v>4321</v>
      </c>
      <c r="D1602" s="15" t="s">
        <v>3600</v>
      </c>
      <c r="E1602" s="15" t="s">
        <v>8435</v>
      </c>
      <c r="F1602" s="15" t="s">
        <v>8384</v>
      </c>
      <c r="G1602" s="15" t="s">
        <v>8436</v>
      </c>
      <c r="H1602" s="15" t="s">
        <v>8437</v>
      </c>
      <c r="I1602" s="15" t="s">
        <v>4327</v>
      </c>
      <c r="J1602" s="15" t="s">
        <v>4359</v>
      </c>
      <c r="K1602" s="15"/>
      <c r="L1602" s="103" t="str">
        <f t="shared" si="1"/>
        <v>B-BIL200-W20-200 ml White Lotion Bottle Only</v>
      </c>
      <c r="M1602" s="103">
        <f t="shared" si="2"/>
        <v>4200</v>
      </c>
      <c r="N1602" s="102" t="str">
        <f t="shared" si="3"/>
        <v>wk 14</v>
      </c>
    </row>
    <row r="1603" ht="12.75" customHeight="1">
      <c r="A1603" s="15" t="s">
        <v>4467</v>
      </c>
      <c r="B1603" s="15" t="s">
        <v>3123</v>
      </c>
      <c r="C1603" s="15" t="s">
        <v>4321</v>
      </c>
      <c r="D1603" s="15" t="s">
        <v>3919</v>
      </c>
      <c r="E1603" s="15" t="s">
        <v>8438</v>
      </c>
      <c r="F1603" s="15" t="s">
        <v>8384</v>
      </c>
      <c r="G1603" s="15" t="s">
        <v>8439</v>
      </c>
      <c r="H1603" s="15" t="s">
        <v>8440</v>
      </c>
      <c r="I1603" s="15" t="s">
        <v>4327</v>
      </c>
      <c r="J1603" s="15" t="s">
        <v>4359</v>
      </c>
      <c r="K1603" s="15"/>
      <c r="L1603" s="103" t="str">
        <f t="shared" si="1"/>
        <v>B-BIL200-W20-200 ml White Lotion Bottle Only</v>
      </c>
      <c r="M1603" s="103">
        <f t="shared" si="2"/>
        <v>11400</v>
      </c>
      <c r="N1603" s="102" t="str">
        <f t="shared" si="3"/>
        <v>wk 31</v>
      </c>
    </row>
    <row r="1604" ht="12.75" customHeight="1">
      <c r="A1604" s="15" t="s">
        <v>4670</v>
      </c>
      <c r="B1604" s="15" t="s">
        <v>3123</v>
      </c>
      <c r="C1604" s="15" t="s">
        <v>4321</v>
      </c>
      <c r="D1604" s="15" t="s">
        <v>4993</v>
      </c>
      <c r="E1604" s="15" t="s">
        <v>8441</v>
      </c>
      <c r="F1604" s="15" t="s">
        <v>8384</v>
      </c>
      <c r="G1604" s="15" t="s">
        <v>8442</v>
      </c>
      <c r="H1604" s="15" t="s">
        <v>8443</v>
      </c>
      <c r="I1604" s="15" t="s">
        <v>4327</v>
      </c>
      <c r="J1604" s="15" t="s">
        <v>4359</v>
      </c>
      <c r="K1604" s="15"/>
      <c r="L1604" s="103" t="str">
        <f t="shared" si="1"/>
        <v>B-BIL200-W20-200 ml White Lotion Bottle Only</v>
      </c>
      <c r="M1604" s="103">
        <f t="shared" si="2"/>
        <v>1200</v>
      </c>
      <c r="N1604" s="102" t="str">
        <f t="shared" si="3"/>
        <v>wk </v>
      </c>
    </row>
    <row r="1605" ht="12.75" customHeight="1">
      <c r="A1605" s="15" t="s">
        <v>8444</v>
      </c>
      <c r="B1605" s="15"/>
      <c r="C1605" s="15" t="s">
        <v>3146</v>
      </c>
      <c r="D1605" s="15" t="s">
        <v>3145</v>
      </c>
      <c r="E1605" s="15"/>
      <c r="F1605" s="15" t="s">
        <v>4308</v>
      </c>
      <c r="G1605" s="15" t="s">
        <v>4352</v>
      </c>
      <c r="H1605" s="15" t="s">
        <v>3149</v>
      </c>
      <c r="I1605" s="15" t="s">
        <v>3177</v>
      </c>
      <c r="J1605" s="15"/>
      <c r="K1605" s="15"/>
      <c r="L1605" s="103" t="str">
        <f t="shared" si="1"/>
        <v>B-BIL400-W35-400 ml White Lotion Bottle</v>
      </c>
      <c r="M1605" s="103">
        <f t="shared" si="2"/>
        <v>0</v>
      </c>
      <c r="N1605" s="102" t="str">
        <f t="shared" si="3"/>
        <v>wk </v>
      </c>
    </row>
    <row r="1606" ht="12.75" customHeight="1">
      <c r="A1606" s="15" t="s">
        <v>4457</v>
      </c>
      <c r="B1606" s="15" t="s">
        <v>3123</v>
      </c>
      <c r="C1606" s="15" t="s">
        <v>4321</v>
      </c>
      <c r="D1606" s="15" t="s">
        <v>3958</v>
      </c>
      <c r="E1606" s="15" t="s">
        <v>8445</v>
      </c>
      <c r="F1606" s="15" t="s">
        <v>8384</v>
      </c>
      <c r="G1606" s="15" t="s">
        <v>7405</v>
      </c>
      <c r="H1606" s="15" t="s">
        <v>8446</v>
      </c>
      <c r="I1606" s="15" t="s">
        <v>4327</v>
      </c>
      <c r="J1606" s="15" t="s">
        <v>4359</v>
      </c>
      <c r="K1606" s="15"/>
      <c r="L1606" s="103" t="str">
        <f t="shared" si="1"/>
        <v>B-BIL400-W35-400 ml White Lotion Bottle</v>
      </c>
      <c r="M1606" s="103">
        <f t="shared" si="2"/>
        <v>2400</v>
      </c>
      <c r="N1606" s="102" t="str">
        <f t="shared" si="3"/>
        <v>wk 6</v>
      </c>
    </row>
    <row r="1607" ht="12.75" customHeight="1">
      <c r="A1607" s="15" t="s">
        <v>4460</v>
      </c>
      <c r="B1607" s="15" t="s">
        <v>3123</v>
      </c>
      <c r="C1607" s="15" t="s">
        <v>4321</v>
      </c>
      <c r="D1607" s="15" t="s">
        <v>4374</v>
      </c>
      <c r="E1607" s="15" t="s">
        <v>8447</v>
      </c>
      <c r="F1607" s="15" t="s">
        <v>8384</v>
      </c>
      <c r="G1607" s="15" t="s">
        <v>8448</v>
      </c>
      <c r="H1607" s="15" t="s">
        <v>8449</v>
      </c>
      <c r="I1607" s="15" t="s">
        <v>4327</v>
      </c>
      <c r="J1607" s="15" t="s">
        <v>4359</v>
      </c>
      <c r="K1607" s="15"/>
      <c r="L1607" s="103" t="str">
        <f t="shared" si="1"/>
        <v>B-BIL400-W35-400 ml White Lotion Bottle</v>
      </c>
      <c r="M1607" s="103">
        <f t="shared" si="2"/>
        <v>4800</v>
      </c>
      <c r="N1607" s="102" t="str">
        <f t="shared" si="3"/>
        <v>wk 14</v>
      </c>
    </row>
    <row r="1608" ht="12.75" customHeight="1">
      <c r="A1608" s="15" t="s">
        <v>4467</v>
      </c>
      <c r="B1608" s="15" t="s">
        <v>3123</v>
      </c>
      <c r="C1608" s="15" t="s">
        <v>4321</v>
      </c>
      <c r="D1608" s="15" t="s">
        <v>3252</v>
      </c>
      <c r="E1608" s="15" t="s">
        <v>8450</v>
      </c>
      <c r="F1608" s="15" t="s">
        <v>8384</v>
      </c>
      <c r="G1608" s="15" t="s">
        <v>8451</v>
      </c>
      <c r="H1608" s="15" t="s">
        <v>8452</v>
      </c>
      <c r="I1608" s="15" t="s">
        <v>4327</v>
      </c>
      <c r="J1608" s="15" t="s">
        <v>4359</v>
      </c>
      <c r="K1608" s="15"/>
      <c r="L1608" s="103" t="str">
        <f t="shared" si="1"/>
        <v>B-BIL400-W35-400 ml White Lotion Bottle</v>
      </c>
      <c r="M1608" s="103">
        <f t="shared" si="2"/>
        <v>7800</v>
      </c>
      <c r="N1608" s="102" t="str">
        <f t="shared" si="3"/>
        <v>wk 31</v>
      </c>
    </row>
    <row r="1609" ht="12.75" customHeight="1">
      <c r="A1609" s="15" t="s">
        <v>8453</v>
      </c>
      <c r="B1609" s="15" t="s">
        <v>2934</v>
      </c>
      <c r="C1609" s="15" t="s">
        <v>3146</v>
      </c>
      <c r="D1609" s="15" t="s">
        <v>3145</v>
      </c>
      <c r="E1609" s="15"/>
      <c r="F1609" s="15" t="s">
        <v>4308</v>
      </c>
      <c r="G1609" s="15" t="s">
        <v>8454</v>
      </c>
      <c r="H1609" s="15" t="s">
        <v>3149</v>
      </c>
      <c r="I1609" s="15" t="s">
        <v>3156</v>
      </c>
      <c r="J1609" s="15"/>
      <c r="K1609" s="15"/>
      <c r="L1609" s="103" t="str">
        <f t="shared" si="1"/>
        <v>B-BL1000-W60-1 Ltr. Bleach White Bottle</v>
      </c>
      <c r="M1609" s="103">
        <f t="shared" si="2"/>
        <v>0</v>
      </c>
      <c r="N1609" s="102" t="str">
        <f t="shared" si="3"/>
        <v>wk </v>
      </c>
    </row>
    <row r="1610" ht="12.75" customHeight="1">
      <c r="A1610" s="15" t="s">
        <v>5098</v>
      </c>
      <c r="B1610" s="15" t="s">
        <v>3123</v>
      </c>
      <c r="C1610" s="15" t="s">
        <v>4965</v>
      </c>
      <c r="D1610" s="15" t="s">
        <v>8455</v>
      </c>
      <c r="E1610" s="15" t="s">
        <v>8456</v>
      </c>
      <c r="F1610" s="15" t="s">
        <v>7328</v>
      </c>
      <c r="G1610" s="15" t="s">
        <v>8457</v>
      </c>
      <c r="H1610" s="15" t="s">
        <v>8458</v>
      </c>
      <c r="I1610" s="15" t="s">
        <v>4327</v>
      </c>
      <c r="J1610" s="15" t="s">
        <v>4359</v>
      </c>
      <c r="K1610" s="15"/>
      <c r="L1610" s="103" t="str">
        <f t="shared" si="1"/>
        <v>B-BL1000-W60-1 Ltr. Bleach White Bottle</v>
      </c>
      <c r="M1610" s="103">
        <f t="shared" si="2"/>
        <v>2496</v>
      </c>
      <c r="N1610" s="102" t="str">
        <f t="shared" si="3"/>
        <v>wk 22</v>
      </c>
    </row>
    <row r="1611" ht="12.75" customHeight="1">
      <c r="A1611" s="15" t="s">
        <v>6527</v>
      </c>
      <c r="B1611" s="15" t="s">
        <v>3123</v>
      </c>
      <c r="C1611" s="15" t="s">
        <v>4321</v>
      </c>
      <c r="D1611" s="15" t="s">
        <v>8459</v>
      </c>
      <c r="E1611" s="15" t="s">
        <v>8460</v>
      </c>
      <c r="F1611" s="15" t="s">
        <v>7567</v>
      </c>
      <c r="G1611" s="15" t="s">
        <v>8461</v>
      </c>
      <c r="H1611" s="15" t="s">
        <v>8462</v>
      </c>
      <c r="I1611" s="15" t="s">
        <v>4327</v>
      </c>
      <c r="J1611" s="15" t="s">
        <v>5653</v>
      </c>
      <c r="K1611" s="15"/>
      <c r="L1611" s="103" t="str">
        <f t="shared" si="1"/>
        <v>B-BL1000-W60-1 Ltr. Bleach White Bottle</v>
      </c>
      <c r="M1611" s="103">
        <f t="shared" si="2"/>
        <v>2028</v>
      </c>
      <c r="N1611" s="102" t="str">
        <f t="shared" si="3"/>
        <v>wk </v>
      </c>
    </row>
    <row r="1612" ht="12.75" customHeight="1">
      <c r="A1612" s="15" t="s">
        <v>4433</v>
      </c>
      <c r="B1612" s="15" t="s">
        <v>3123</v>
      </c>
      <c r="C1612" s="15" t="s">
        <v>4321</v>
      </c>
      <c r="D1612" s="15" t="s">
        <v>8035</v>
      </c>
      <c r="E1612" s="15" t="s">
        <v>8463</v>
      </c>
      <c r="F1612" s="15" t="s">
        <v>4324</v>
      </c>
      <c r="G1612" s="15" t="s">
        <v>8464</v>
      </c>
      <c r="H1612" s="15" t="s">
        <v>8465</v>
      </c>
      <c r="I1612" s="15" t="s">
        <v>4327</v>
      </c>
      <c r="J1612" s="15" t="s">
        <v>4345</v>
      </c>
      <c r="K1612" s="15"/>
      <c r="L1612" s="103" t="str">
        <f t="shared" si="1"/>
        <v>B-BL1000-W60-1 Ltr. Bleach White Bottle</v>
      </c>
      <c r="M1612" s="103">
        <f t="shared" si="2"/>
        <v>78</v>
      </c>
      <c r="N1612" s="102" t="str">
        <f t="shared" si="3"/>
        <v>wk </v>
      </c>
    </row>
    <row r="1613" ht="12.75" customHeight="1">
      <c r="A1613" s="15" t="s">
        <v>4437</v>
      </c>
      <c r="B1613" s="15" t="s">
        <v>3123</v>
      </c>
      <c r="C1613" s="15" t="s">
        <v>4321</v>
      </c>
      <c r="D1613" s="15" t="s">
        <v>8035</v>
      </c>
      <c r="E1613" s="15" t="s">
        <v>8466</v>
      </c>
      <c r="F1613" s="15" t="s">
        <v>4324</v>
      </c>
      <c r="G1613" s="15" t="s">
        <v>8464</v>
      </c>
      <c r="H1613" s="15" t="s">
        <v>8465</v>
      </c>
      <c r="I1613" s="15" t="s">
        <v>4327</v>
      </c>
      <c r="J1613" s="15" t="s">
        <v>4345</v>
      </c>
      <c r="K1613" s="15"/>
      <c r="L1613" s="103" t="str">
        <f t="shared" si="1"/>
        <v>B-BL1000-W60-1 Ltr. Bleach White Bottle</v>
      </c>
      <c r="M1613" s="103">
        <f t="shared" si="2"/>
        <v>78</v>
      </c>
      <c r="N1613" s="102" t="str">
        <f t="shared" si="3"/>
        <v>wk </v>
      </c>
    </row>
    <row r="1614" ht="12.75" customHeight="1">
      <c r="A1614" s="15" t="s">
        <v>4445</v>
      </c>
      <c r="B1614" s="15" t="s">
        <v>3123</v>
      </c>
      <c r="C1614" s="15" t="s">
        <v>4321</v>
      </c>
      <c r="D1614" s="15" t="s">
        <v>8459</v>
      </c>
      <c r="E1614" s="15" t="s">
        <v>7961</v>
      </c>
      <c r="F1614" s="15" t="s">
        <v>4324</v>
      </c>
      <c r="G1614" s="15" t="s">
        <v>8467</v>
      </c>
      <c r="H1614" s="15" t="s">
        <v>8462</v>
      </c>
      <c r="I1614" s="15" t="s">
        <v>4327</v>
      </c>
      <c r="J1614" s="15" t="s">
        <v>4328</v>
      </c>
      <c r="K1614" s="15"/>
      <c r="L1614" s="103" t="str">
        <f t="shared" si="1"/>
        <v>B-BL1000-W60-1 Ltr. Bleach White Bottle</v>
      </c>
      <c r="M1614" s="103">
        <f t="shared" si="2"/>
        <v>2028</v>
      </c>
      <c r="N1614" s="102" t="str">
        <f t="shared" si="3"/>
        <v>wk </v>
      </c>
    </row>
    <row r="1615" ht="12.75" customHeight="1">
      <c r="A1615" s="15" t="s">
        <v>4487</v>
      </c>
      <c r="B1615" s="15" t="s">
        <v>3123</v>
      </c>
      <c r="C1615" s="15" t="s">
        <v>4321</v>
      </c>
      <c r="D1615" s="15" t="s">
        <v>8035</v>
      </c>
      <c r="E1615" s="15" t="s">
        <v>7848</v>
      </c>
      <c r="F1615" s="15" t="s">
        <v>4324</v>
      </c>
      <c r="G1615" s="15" t="s">
        <v>8464</v>
      </c>
      <c r="H1615" s="15" t="s">
        <v>8465</v>
      </c>
      <c r="I1615" s="15" t="s">
        <v>4327</v>
      </c>
      <c r="J1615" s="15" t="s">
        <v>4345</v>
      </c>
      <c r="K1615" s="15"/>
      <c r="L1615" s="103" t="str">
        <f t="shared" si="1"/>
        <v>B-BL1000-W60-1 Ltr. Bleach White Bottle</v>
      </c>
      <c r="M1615" s="103">
        <f t="shared" si="2"/>
        <v>78</v>
      </c>
      <c r="N1615" s="102" t="str">
        <f t="shared" si="3"/>
        <v>wk </v>
      </c>
    </row>
    <row r="1616" ht="12.75" customHeight="1">
      <c r="A1616" s="15" t="s">
        <v>4506</v>
      </c>
      <c r="B1616" s="15" t="s">
        <v>3123</v>
      </c>
      <c r="C1616" s="15" t="s">
        <v>4321</v>
      </c>
      <c r="D1616" s="15" t="s">
        <v>8035</v>
      </c>
      <c r="E1616" s="15" t="s">
        <v>8468</v>
      </c>
      <c r="F1616" s="15" t="s">
        <v>7854</v>
      </c>
      <c r="G1616" s="15" t="s">
        <v>8464</v>
      </c>
      <c r="H1616" s="15" t="s">
        <v>8465</v>
      </c>
      <c r="I1616" s="15" t="s">
        <v>4327</v>
      </c>
      <c r="J1616" s="15" t="s">
        <v>4345</v>
      </c>
      <c r="K1616" s="15"/>
      <c r="L1616" s="103" t="str">
        <f t="shared" si="1"/>
        <v>B-BL1000-W60-1 Ltr. Bleach White Bottle</v>
      </c>
      <c r="M1616" s="103">
        <f t="shared" si="2"/>
        <v>78</v>
      </c>
      <c r="N1616" s="102" t="str">
        <f t="shared" si="3"/>
        <v>wk </v>
      </c>
    </row>
    <row r="1617" ht="12.75" customHeight="1">
      <c r="A1617" s="15" t="s">
        <v>4692</v>
      </c>
      <c r="B1617" s="15" t="s">
        <v>3123</v>
      </c>
      <c r="C1617" s="15" t="s">
        <v>4321</v>
      </c>
      <c r="D1617" s="15" t="s">
        <v>7002</v>
      </c>
      <c r="E1617" s="15" t="s">
        <v>8469</v>
      </c>
      <c r="F1617" s="15" t="s">
        <v>8074</v>
      </c>
      <c r="G1617" s="15" t="s">
        <v>8470</v>
      </c>
      <c r="H1617" s="15" t="s">
        <v>8471</v>
      </c>
      <c r="I1617" s="15" t="s">
        <v>4327</v>
      </c>
      <c r="J1617" s="15" t="s">
        <v>4359</v>
      </c>
      <c r="K1617" s="15"/>
      <c r="L1617" s="103" t="str">
        <f t="shared" si="1"/>
        <v>B-BL1000-W60-1 Ltr. Bleach White Bottle</v>
      </c>
      <c r="M1617" s="103">
        <f t="shared" si="2"/>
        <v>4680</v>
      </c>
      <c r="N1617" s="102" t="str">
        <f t="shared" si="3"/>
        <v>wk 2</v>
      </c>
    </row>
    <row r="1618" ht="12.75" customHeight="1">
      <c r="A1618" s="15" t="s">
        <v>4695</v>
      </c>
      <c r="B1618" s="15" t="s">
        <v>3123</v>
      </c>
      <c r="C1618" s="15" t="s">
        <v>4321</v>
      </c>
      <c r="D1618" s="15" t="s">
        <v>8472</v>
      </c>
      <c r="E1618" s="15" t="s">
        <v>8473</v>
      </c>
      <c r="F1618" s="15" t="s">
        <v>8074</v>
      </c>
      <c r="G1618" s="15" t="s">
        <v>8474</v>
      </c>
      <c r="H1618" s="15" t="s">
        <v>8475</v>
      </c>
      <c r="I1618" s="15" t="s">
        <v>4327</v>
      </c>
      <c r="J1618" s="15" t="s">
        <v>4359</v>
      </c>
      <c r="K1618" s="15"/>
      <c r="L1618" s="103" t="str">
        <f t="shared" si="1"/>
        <v>B-BL1000-W60-1 Ltr. Bleach White Bottle</v>
      </c>
      <c r="M1618" s="103">
        <f t="shared" si="2"/>
        <v>4836</v>
      </c>
      <c r="N1618" s="102" t="str">
        <f t="shared" si="3"/>
        <v>wk 6</v>
      </c>
    </row>
    <row r="1619" ht="12.75" customHeight="1">
      <c r="A1619" s="15" t="s">
        <v>4698</v>
      </c>
      <c r="B1619" s="15" t="s">
        <v>3123</v>
      </c>
      <c r="C1619" s="15" t="s">
        <v>4321</v>
      </c>
      <c r="D1619" s="15" t="s">
        <v>8476</v>
      </c>
      <c r="E1619" s="15" t="s">
        <v>8477</v>
      </c>
      <c r="F1619" s="15" t="s">
        <v>8074</v>
      </c>
      <c r="G1619" s="15" t="s">
        <v>8478</v>
      </c>
      <c r="H1619" s="15" t="s">
        <v>8479</v>
      </c>
      <c r="I1619" s="15" t="s">
        <v>4327</v>
      </c>
      <c r="J1619" s="15" t="s">
        <v>4359</v>
      </c>
      <c r="K1619" s="15"/>
      <c r="L1619" s="103" t="str">
        <f t="shared" si="1"/>
        <v>B-BL1000-W60-1 Ltr. Bleach White Bottle</v>
      </c>
      <c r="M1619" s="103">
        <f t="shared" si="2"/>
        <v>468</v>
      </c>
      <c r="N1619" s="102" t="str">
        <f t="shared" si="3"/>
        <v>wk 10</v>
      </c>
    </row>
    <row r="1620" ht="12.75" customHeight="1">
      <c r="A1620" s="15" t="s">
        <v>4720</v>
      </c>
      <c r="B1620" s="15" t="s">
        <v>3123</v>
      </c>
      <c r="C1620" s="15" t="s">
        <v>4321</v>
      </c>
      <c r="D1620" s="15" t="s">
        <v>8035</v>
      </c>
      <c r="E1620" s="15" t="s">
        <v>8480</v>
      </c>
      <c r="F1620" s="15" t="s">
        <v>4324</v>
      </c>
      <c r="G1620" s="15" t="s">
        <v>8464</v>
      </c>
      <c r="H1620" s="15" t="s">
        <v>8481</v>
      </c>
      <c r="I1620" s="15" t="s">
        <v>4327</v>
      </c>
      <c r="J1620" s="15" t="s">
        <v>4345</v>
      </c>
      <c r="K1620" s="15"/>
      <c r="L1620" s="103" t="str">
        <f t="shared" si="1"/>
        <v>B-BL1000-W60-1 Ltr. Bleach White Bottle</v>
      </c>
      <c r="M1620" s="103">
        <f t="shared" si="2"/>
        <v>78</v>
      </c>
      <c r="N1620" s="102" t="str">
        <f t="shared" si="3"/>
        <v>wk </v>
      </c>
    </row>
    <row r="1621" ht="12.75" customHeight="1">
      <c r="A1621" s="15" t="s">
        <v>4756</v>
      </c>
      <c r="B1621" s="15" t="s">
        <v>3123</v>
      </c>
      <c r="C1621" s="15" t="s">
        <v>4321</v>
      </c>
      <c r="D1621" s="15" t="s">
        <v>8035</v>
      </c>
      <c r="E1621" s="15" t="s">
        <v>7897</v>
      </c>
      <c r="F1621" s="15" t="s">
        <v>4324</v>
      </c>
      <c r="G1621" s="15" t="s">
        <v>8464</v>
      </c>
      <c r="H1621" s="15" t="s">
        <v>8481</v>
      </c>
      <c r="I1621" s="15" t="s">
        <v>4327</v>
      </c>
      <c r="J1621" s="15" t="s">
        <v>4345</v>
      </c>
      <c r="K1621" s="15"/>
      <c r="L1621" s="103" t="str">
        <f t="shared" si="1"/>
        <v>B-BL1000-W60-1 Ltr. Bleach White Bottle</v>
      </c>
      <c r="M1621" s="103">
        <f t="shared" si="2"/>
        <v>78</v>
      </c>
      <c r="N1621" s="102" t="str">
        <f t="shared" si="3"/>
        <v>wk 2</v>
      </c>
    </row>
    <row r="1622" ht="12.75" customHeight="1">
      <c r="A1622" s="15" t="s">
        <v>4782</v>
      </c>
      <c r="B1622" s="15" t="s">
        <v>3123</v>
      </c>
      <c r="C1622" s="15" t="s">
        <v>4321</v>
      </c>
      <c r="D1622" s="15" t="s">
        <v>8035</v>
      </c>
      <c r="E1622" s="15" t="s">
        <v>7905</v>
      </c>
      <c r="F1622" s="15" t="s">
        <v>4324</v>
      </c>
      <c r="G1622" s="15" t="s">
        <v>8464</v>
      </c>
      <c r="H1622" s="15" t="s">
        <v>8481</v>
      </c>
      <c r="I1622" s="15" t="s">
        <v>4327</v>
      </c>
      <c r="J1622" s="15" t="s">
        <v>4345</v>
      </c>
      <c r="K1622" s="15"/>
      <c r="L1622" s="103" t="str">
        <f t="shared" si="1"/>
        <v>B-BL1000-W60-1 Ltr. Bleach White Bottle</v>
      </c>
      <c r="M1622" s="103">
        <f t="shared" si="2"/>
        <v>78</v>
      </c>
      <c r="N1622" s="102" t="str">
        <f t="shared" si="3"/>
        <v>wk </v>
      </c>
    </row>
    <row r="1623" ht="12.75" customHeight="1">
      <c r="A1623" s="15" t="s">
        <v>4346</v>
      </c>
      <c r="B1623" s="15" t="s">
        <v>3123</v>
      </c>
      <c r="C1623" s="15" t="s">
        <v>4321</v>
      </c>
      <c r="D1623" s="15" t="s">
        <v>8482</v>
      </c>
      <c r="E1623" s="15" t="s">
        <v>8483</v>
      </c>
      <c r="F1623" s="15" t="s">
        <v>7567</v>
      </c>
      <c r="G1623" s="15" t="s">
        <v>8484</v>
      </c>
      <c r="H1623" s="15" t="s">
        <v>8485</v>
      </c>
      <c r="I1623" s="15" t="s">
        <v>4327</v>
      </c>
      <c r="J1623" s="15" t="s">
        <v>4345</v>
      </c>
      <c r="K1623" s="15"/>
      <c r="L1623" s="103" t="str">
        <f t="shared" si="1"/>
        <v>B-BL1000-W60-1 Ltr. Bleach White Bottle</v>
      </c>
      <c r="M1623" s="103">
        <f t="shared" si="2"/>
        <v>390</v>
      </c>
      <c r="N1623" s="102" t="str">
        <f t="shared" si="3"/>
        <v>wk </v>
      </c>
    </row>
    <row r="1624" ht="12.75" customHeight="1">
      <c r="A1624" s="15" t="s">
        <v>4795</v>
      </c>
      <c r="B1624" s="15" t="s">
        <v>3123</v>
      </c>
      <c r="C1624" s="15" t="s">
        <v>4321</v>
      </c>
      <c r="D1624" s="15" t="s">
        <v>8486</v>
      </c>
      <c r="E1624" s="15" t="s">
        <v>8487</v>
      </c>
      <c r="F1624" s="15" t="s">
        <v>7328</v>
      </c>
      <c r="G1624" s="15" t="s">
        <v>8488</v>
      </c>
      <c r="H1624" s="15" t="s">
        <v>8489</v>
      </c>
      <c r="I1624" s="15" t="s">
        <v>4327</v>
      </c>
      <c r="J1624" s="15" t="s">
        <v>4359</v>
      </c>
      <c r="K1624" s="15"/>
      <c r="L1624" s="103" t="str">
        <f t="shared" si="1"/>
        <v>B-BL1000-W60-1 Ltr. Bleach White Bottle</v>
      </c>
      <c r="M1624" s="103">
        <f t="shared" si="2"/>
        <v>4758</v>
      </c>
      <c r="N1624" s="102" t="str">
        <f t="shared" si="3"/>
        <v>wk </v>
      </c>
    </row>
    <row r="1625" ht="12.75" customHeight="1">
      <c r="A1625" s="15" t="s">
        <v>4799</v>
      </c>
      <c r="B1625" s="15" t="s">
        <v>3123</v>
      </c>
      <c r="C1625" s="15" t="s">
        <v>4321</v>
      </c>
      <c r="D1625" s="15" t="s">
        <v>8490</v>
      </c>
      <c r="E1625" s="15" t="s">
        <v>8491</v>
      </c>
      <c r="F1625" s="15" t="s">
        <v>7328</v>
      </c>
      <c r="G1625" s="15" t="s">
        <v>8492</v>
      </c>
      <c r="H1625" s="15" t="s">
        <v>8493</v>
      </c>
      <c r="I1625" s="15" t="s">
        <v>4327</v>
      </c>
      <c r="J1625" s="15" t="s">
        <v>4359</v>
      </c>
      <c r="K1625" s="15"/>
      <c r="L1625" s="103" t="str">
        <f t="shared" si="1"/>
        <v>B-BL1000-W60-1 Ltr. Bleach White Bottle</v>
      </c>
      <c r="M1625" s="103">
        <f t="shared" si="2"/>
        <v>2106</v>
      </c>
      <c r="N1625" s="102" t="str">
        <f t="shared" si="3"/>
        <v>wk </v>
      </c>
    </row>
    <row r="1626" ht="12.75" customHeight="1">
      <c r="A1626" s="15" t="s">
        <v>4802</v>
      </c>
      <c r="B1626" s="15" t="s">
        <v>3123</v>
      </c>
      <c r="C1626" s="15" t="s">
        <v>4321</v>
      </c>
      <c r="D1626" s="15" t="s">
        <v>8494</v>
      </c>
      <c r="E1626" s="15" t="s">
        <v>8495</v>
      </c>
      <c r="F1626" s="15" t="s">
        <v>7328</v>
      </c>
      <c r="G1626" s="15" t="s">
        <v>8496</v>
      </c>
      <c r="H1626" s="15" t="s">
        <v>8497</v>
      </c>
      <c r="I1626" s="15" t="s">
        <v>4327</v>
      </c>
      <c r="J1626" s="15" t="s">
        <v>4359</v>
      </c>
      <c r="K1626" s="15"/>
      <c r="L1626" s="103" t="str">
        <f t="shared" si="1"/>
        <v>B-BL1000-W60-1 Ltr. Bleach White Bottle</v>
      </c>
      <c r="M1626" s="103">
        <f t="shared" si="2"/>
        <v>5148</v>
      </c>
      <c r="N1626" s="102" t="str">
        <f t="shared" si="3"/>
        <v>wk </v>
      </c>
    </row>
    <row r="1627" ht="12.75" customHeight="1">
      <c r="A1627" s="15" t="s">
        <v>4805</v>
      </c>
      <c r="B1627" s="15" t="s">
        <v>3123</v>
      </c>
      <c r="C1627" s="15" t="s">
        <v>4321</v>
      </c>
      <c r="D1627" s="15" t="s">
        <v>8035</v>
      </c>
      <c r="E1627" s="15" t="s">
        <v>7925</v>
      </c>
      <c r="F1627" s="15" t="s">
        <v>4324</v>
      </c>
      <c r="G1627" s="15" t="s">
        <v>8464</v>
      </c>
      <c r="H1627" s="15" t="s">
        <v>8498</v>
      </c>
      <c r="I1627" s="15" t="s">
        <v>4327</v>
      </c>
      <c r="J1627" s="15" t="s">
        <v>4328</v>
      </c>
      <c r="K1627" s="15"/>
      <c r="L1627" s="103" t="str">
        <f t="shared" si="1"/>
        <v>B-BL1000-W60-1 Ltr. Bleach White Bottle</v>
      </c>
      <c r="M1627" s="103">
        <f t="shared" si="2"/>
        <v>78</v>
      </c>
      <c r="N1627" s="102" t="str">
        <f t="shared" si="3"/>
        <v>wk </v>
      </c>
    </row>
    <row r="1628" ht="12.75" customHeight="1">
      <c r="A1628" s="15" t="s">
        <v>4808</v>
      </c>
      <c r="B1628" s="15" t="s">
        <v>3123</v>
      </c>
      <c r="C1628" s="15" t="s">
        <v>4321</v>
      </c>
      <c r="D1628" s="15" t="s">
        <v>8499</v>
      </c>
      <c r="E1628" s="15" t="s">
        <v>7927</v>
      </c>
      <c r="F1628" s="15" t="s">
        <v>4324</v>
      </c>
      <c r="G1628" s="15" t="s">
        <v>8500</v>
      </c>
      <c r="H1628" s="15" t="s">
        <v>8501</v>
      </c>
      <c r="I1628" s="15" t="s">
        <v>4327</v>
      </c>
      <c r="J1628" s="15" t="s">
        <v>4328</v>
      </c>
      <c r="K1628" s="15"/>
      <c r="L1628" s="103" t="str">
        <f t="shared" si="1"/>
        <v>B-BL1000-W60-1 Ltr. Bleach White Bottle</v>
      </c>
      <c r="M1628" s="103">
        <f t="shared" si="2"/>
        <v>156</v>
      </c>
      <c r="N1628" s="102" t="str">
        <f t="shared" si="3"/>
        <v>wk </v>
      </c>
    </row>
    <row r="1629" ht="12.75" customHeight="1">
      <c r="A1629" s="15" t="s">
        <v>4823</v>
      </c>
      <c r="B1629" s="15" t="s">
        <v>3123</v>
      </c>
      <c r="C1629" s="15" t="s">
        <v>4321</v>
      </c>
      <c r="D1629" s="15" t="s">
        <v>8035</v>
      </c>
      <c r="E1629" s="15" t="s">
        <v>7930</v>
      </c>
      <c r="F1629" s="15" t="s">
        <v>4324</v>
      </c>
      <c r="G1629" s="15" t="s">
        <v>8464</v>
      </c>
      <c r="H1629" s="15" t="s">
        <v>8498</v>
      </c>
      <c r="I1629" s="15" t="s">
        <v>4327</v>
      </c>
      <c r="J1629" s="15" t="s">
        <v>4345</v>
      </c>
      <c r="K1629" s="15"/>
      <c r="L1629" s="103" t="str">
        <f t="shared" si="1"/>
        <v>B-BL1000-W60-1 Ltr. Bleach White Bottle</v>
      </c>
      <c r="M1629" s="103">
        <f t="shared" si="2"/>
        <v>78</v>
      </c>
      <c r="N1629" s="102" t="str">
        <f t="shared" si="3"/>
        <v>wk 15</v>
      </c>
    </row>
    <row r="1630" ht="12.75" customHeight="1">
      <c r="A1630" s="15" t="s">
        <v>4823</v>
      </c>
      <c r="B1630" s="15" t="s">
        <v>3123</v>
      </c>
      <c r="C1630" s="15" t="s">
        <v>4321</v>
      </c>
      <c r="D1630" s="15" t="s">
        <v>8499</v>
      </c>
      <c r="E1630" s="15" t="s">
        <v>7933</v>
      </c>
      <c r="F1630" s="15" t="s">
        <v>4324</v>
      </c>
      <c r="G1630" s="15" t="s">
        <v>8500</v>
      </c>
      <c r="H1630" s="15" t="s">
        <v>8501</v>
      </c>
      <c r="I1630" s="15" t="s">
        <v>4327</v>
      </c>
      <c r="J1630" s="15" t="s">
        <v>4328</v>
      </c>
      <c r="K1630" s="15"/>
      <c r="L1630" s="103" t="str">
        <f t="shared" si="1"/>
        <v>B-BL1000-W60-1 Ltr. Bleach White Bottle</v>
      </c>
      <c r="M1630" s="103">
        <f t="shared" si="2"/>
        <v>156</v>
      </c>
      <c r="N1630" s="102" t="str">
        <f t="shared" si="3"/>
        <v>wk 15</v>
      </c>
    </row>
    <row r="1631" ht="12.75" customHeight="1">
      <c r="A1631" s="15" t="s">
        <v>4823</v>
      </c>
      <c r="B1631" s="15" t="s">
        <v>3123</v>
      </c>
      <c r="C1631" s="15" t="s">
        <v>4321</v>
      </c>
      <c r="D1631" s="15" t="s">
        <v>8035</v>
      </c>
      <c r="E1631" s="15" t="s">
        <v>7934</v>
      </c>
      <c r="F1631" s="15" t="s">
        <v>4324</v>
      </c>
      <c r="G1631" s="15" t="s">
        <v>8464</v>
      </c>
      <c r="H1631" s="15" t="s">
        <v>8498</v>
      </c>
      <c r="I1631" s="15" t="s">
        <v>4327</v>
      </c>
      <c r="J1631" s="15" t="s">
        <v>4328</v>
      </c>
      <c r="K1631" s="15"/>
      <c r="L1631" s="103" t="str">
        <f t="shared" si="1"/>
        <v>B-BL1000-W60-1 Ltr. Bleach White Bottle</v>
      </c>
      <c r="M1631" s="103">
        <f t="shared" si="2"/>
        <v>78</v>
      </c>
      <c r="N1631" s="102" t="str">
        <f t="shared" si="3"/>
        <v>wk 15</v>
      </c>
    </row>
    <row r="1632" ht="12.75" customHeight="1">
      <c r="A1632" s="15" t="s">
        <v>4835</v>
      </c>
      <c r="B1632" s="15" t="s">
        <v>3123</v>
      </c>
      <c r="C1632" s="15" t="s">
        <v>4321</v>
      </c>
      <c r="D1632" s="15" t="s">
        <v>8499</v>
      </c>
      <c r="E1632" s="15" t="s">
        <v>7940</v>
      </c>
      <c r="F1632" s="15" t="s">
        <v>4324</v>
      </c>
      <c r="G1632" s="15" t="s">
        <v>8500</v>
      </c>
      <c r="H1632" s="15" t="s">
        <v>8501</v>
      </c>
      <c r="I1632" s="15" t="s">
        <v>4327</v>
      </c>
      <c r="J1632" s="15" t="s">
        <v>4328</v>
      </c>
      <c r="K1632" s="15"/>
      <c r="L1632" s="103" t="str">
        <f t="shared" si="1"/>
        <v>B-BL1000-W60-1 Ltr. Bleach White Bottle</v>
      </c>
      <c r="M1632" s="103">
        <f t="shared" si="2"/>
        <v>156</v>
      </c>
      <c r="N1632" s="102" t="str">
        <f t="shared" si="3"/>
        <v>wk 37</v>
      </c>
    </row>
    <row r="1633" ht="12.75" customHeight="1">
      <c r="A1633" s="15" t="s">
        <v>4835</v>
      </c>
      <c r="B1633" s="15" t="s">
        <v>3123</v>
      </c>
      <c r="C1633" s="15" t="s">
        <v>4321</v>
      </c>
      <c r="D1633" s="15" t="s">
        <v>8502</v>
      </c>
      <c r="E1633" s="15" t="s">
        <v>8102</v>
      </c>
      <c r="F1633" s="15" t="s">
        <v>7878</v>
      </c>
      <c r="G1633" s="15" t="s">
        <v>8503</v>
      </c>
      <c r="H1633" s="15" t="s">
        <v>8504</v>
      </c>
      <c r="I1633" s="15" t="s">
        <v>4327</v>
      </c>
      <c r="J1633" s="15" t="s">
        <v>4328</v>
      </c>
      <c r="K1633" s="15"/>
      <c r="L1633" s="103" t="str">
        <f t="shared" si="1"/>
        <v>B-BL1000-W60-1 Ltr. Bleach White Bottle</v>
      </c>
      <c r="M1633" s="103">
        <f t="shared" si="2"/>
        <v>1560</v>
      </c>
      <c r="N1633" s="102" t="str">
        <f t="shared" si="3"/>
        <v>wk 37</v>
      </c>
    </row>
    <row r="1634" ht="12.75" customHeight="1">
      <c r="A1634" s="15" t="s">
        <v>4838</v>
      </c>
      <c r="B1634" s="15" t="s">
        <v>3123</v>
      </c>
      <c r="C1634" s="15" t="s">
        <v>4965</v>
      </c>
      <c r="D1634" s="15" t="s">
        <v>8505</v>
      </c>
      <c r="E1634" s="15" t="s">
        <v>8105</v>
      </c>
      <c r="F1634" s="15" t="s">
        <v>7878</v>
      </c>
      <c r="G1634" s="15" t="s">
        <v>8506</v>
      </c>
      <c r="H1634" s="15" t="s">
        <v>8507</v>
      </c>
      <c r="I1634" s="15" t="s">
        <v>4327</v>
      </c>
      <c r="J1634" s="15" t="s">
        <v>4328</v>
      </c>
      <c r="K1634" s="15"/>
      <c r="L1634" s="103" t="str">
        <f t="shared" si="1"/>
        <v>B-BL1000-W60-1 Ltr. Bleach White Bottle</v>
      </c>
      <c r="M1634" s="103">
        <f t="shared" si="2"/>
        <v>1560</v>
      </c>
      <c r="N1634" s="102" t="str">
        <f t="shared" si="3"/>
        <v>wk 45</v>
      </c>
    </row>
    <row r="1635" ht="12.75" customHeight="1">
      <c r="A1635" s="15" t="s">
        <v>4853</v>
      </c>
      <c r="B1635" s="15" t="s">
        <v>3123</v>
      </c>
      <c r="C1635" s="15" t="s">
        <v>4321</v>
      </c>
      <c r="D1635" s="15" t="s">
        <v>8499</v>
      </c>
      <c r="E1635" s="15" t="s">
        <v>8508</v>
      </c>
      <c r="F1635" s="15" t="s">
        <v>4324</v>
      </c>
      <c r="G1635" s="15" t="s">
        <v>8500</v>
      </c>
      <c r="H1635" s="15" t="s">
        <v>8501</v>
      </c>
      <c r="I1635" s="15" t="s">
        <v>4327</v>
      </c>
      <c r="J1635" s="15" t="s">
        <v>4328</v>
      </c>
      <c r="K1635" s="15"/>
      <c r="L1635" s="103" t="str">
        <f t="shared" si="1"/>
        <v>B-BL1000-W60-1 Ltr. Bleach White Bottle</v>
      </c>
      <c r="M1635" s="103">
        <f t="shared" si="2"/>
        <v>156</v>
      </c>
      <c r="N1635" s="102" t="str">
        <f t="shared" si="3"/>
        <v>wk </v>
      </c>
    </row>
    <row r="1636" ht="12.75" customHeight="1">
      <c r="A1636" s="15" t="s">
        <v>4857</v>
      </c>
      <c r="B1636" s="15" t="s">
        <v>3123</v>
      </c>
      <c r="C1636" s="15" t="s">
        <v>4321</v>
      </c>
      <c r="D1636" s="15" t="s">
        <v>8035</v>
      </c>
      <c r="E1636" s="15" t="s">
        <v>8108</v>
      </c>
      <c r="F1636" s="15" t="s">
        <v>4324</v>
      </c>
      <c r="G1636" s="15" t="s">
        <v>8464</v>
      </c>
      <c r="H1636" s="15" t="s">
        <v>8498</v>
      </c>
      <c r="I1636" s="15" t="s">
        <v>4327</v>
      </c>
      <c r="J1636" s="15" t="s">
        <v>4328</v>
      </c>
      <c r="K1636" s="15"/>
      <c r="L1636" s="103" t="str">
        <f t="shared" si="1"/>
        <v>B-BL1000-W60-1 Ltr. Bleach White Bottle</v>
      </c>
      <c r="M1636" s="103">
        <f t="shared" si="2"/>
        <v>78</v>
      </c>
      <c r="N1636" s="102" t="str">
        <f t="shared" si="3"/>
        <v>wk </v>
      </c>
    </row>
    <row r="1637" ht="12.75" customHeight="1">
      <c r="A1637" s="15" t="s">
        <v>4859</v>
      </c>
      <c r="B1637" s="15" t="s">
        <v>3123</v>
      </c>
      <c r="C1637" s="15" t="s">
        <v>4321</v>
      </c>
      <c r="D1637" s="15" t="s">
        <v>8035</v>
      </c>
      <c r="E1637" s="15" t="s">
        <v>8509</v>
      </c>
      <c r="F1637" s="15" t="s">
        <v>4324</v>
      </c>
      <c r="G1637" s="15" t="s">
        <v>8464</v>
      </c>
      <c r="H1637" s="15" t="s">
        <v>8498</v>
      </c>
      <c r="I1637" s="15" t="s">
        <v>4327</v>
      </c>
      <c r="J1637" s="15" t="s">
        <v>4328</v>
      </c>
      <c r="K1637" s="15"/>
      <c r="L1637" s="103" t="str">
        <f t="shared" si="1"/>
        <v>B-BL1000-W60-1 Ltr. Bleach White Bottle</v>
      </c>
      <c r="M1637" s="103">
        <f t="shared" si="2"/>
        <v>78</v>
      </c>
      <c r="N1637" s="102" t="str">
        <f t="shared" si="3"/>
        <v>wk </v>
      </c>
    </row>
    <row r="1638" ht="12.75" customHeight="1">
      <c r="A1638" s="15" t="s">
        <v>4859</v>
      </c>
      <c r="B1638" s="15" t="s">
        <v>3123</v>
      </c>
      <c r="C1638" s="15" t="s">
        <v>4321</v>
      </c>
      <c r="D1638" s="15" t="s">
        <v>8035</v>
      </c>
      <c r="E1638" s="15" t="s">
        <v>8510</v>
      </c>
      <c r="F1638" s="15" t="s">
        <v>4324</v>
      </c>
      <c r="G1638" s="15" t="s">
        <v>8464</v>
      </c>
      <c r="H1638" s="15" t="s">
        <v>8498</v>
      </c>
      <c r="I1638" s="15" t="s">
        <v>4327</v>
      </c>
      <c r="J1638" s="15" t="s">
        <v>4328</v>
      </c>
      <c r="K1638" s="15"/>
      <c r="L1638" s="103" t="str">
        <f t="shared" si="1"/>
        <v>B-BL1000-W60-1 Ltr. Bleach White Bottle</v>
      </c>
      <c r="M1638" s="103">
        <f t="shared" si="2"/>
        <v>78</v>
      </c>
      <c r="N1638" s="102" t="str">
        <f t="shared" si="3"/>
        <v>wk </v>
      </c>
    </row>
    <row r="1639" ht="12.75" customHeight="1">
      <c r="A1639" s="15" t="s">
        <v>4859</v>
      </c>
      <c r="B1639" s="15" t="s">
        <v>3123</v>
      </c>
      <c r="C1639" s="15" t="s">
        <v>4321</v>
      </c>
      <c r="D1639" s="15" t="s">
        <v>8476</v>
      </c>
      <c r="E1639" s="15" t="s">
        <v>8511</v>
      </c>
      <c r="F1639" s="15" t="s">
        <v>7567</v>
      </c>
      <c r="G1639" s="15" t="s">
        <v>8512</v>
      </c>
      <c r="H1639" s="15" t="s">
        <v>8513</v>
      </c>
      <c r="I1639" s="15" t="s">
        <v>4327</v>
      </c>
      <c r="J1639" s="15" t="s">
        <v>4328</v>
      </c>
      <c r="K1639" s="15"/>
      <c r="L1639" s="103" t="str">
        <f t="shared" si="1"/>
        <v>B-BL1000-W60-1 Ltr. Bleach White Bottle</v>
      </c>
      <c r="M1639" s="103">
        <f t="shared" si="2"/>
        <v>468</v>
      </c>
      <c r="N1639" s="102" t="str">
        <f t="shared" si="3"/>
        <v>wk </v>
      </c>
    </row>
    <row r="1640" ht="12.75" customHeight="1">
      <c r="A1640" s="15" t="s">
        <v>4859</v>
      </c>
      <c r="B1640" s="15" t="s">
        <v>3123</v>
      </c>
      <c r="C1640" s="15" t="s">
        <v>4321</v>
      </c>
      <c r="D1640" s="15" t="s">
        <v>8514</v>
      </c>
      <c r="E1640" s="15" t="s">
        <v>8515</v>
      </c>
      <c r="F1640" s="15" t="s">
        <v>7567</v>
      </c>
      <c r="G1640" s="15" t="s">
        <v>8516</v>
      </c>
      <c r="H1640" s="15" t="s">
        <v>8517</v>
      </c>
      <c r="I1640" s="15" t="s">
        <v>4327</v>
      </c>
      <c r="J1640" s="15" t="s">
        <v>4328</v>
      </c>
      <c r="K1640" s="15"/>
      <c r="L1640" s="103" t="str">
        <f t="shared" si="1"/>
        <v>B-BL1000-W60-1 Ltr. Bleach White Bottle</v>
      </c>
      <c r="M1640" s="103">
        <f t="shared" si="2"/>
        <v>702</v>
      </c>
      <c r="N1640" s="102" t="str">
        <f t="shared" si="3"/>
        <v>wk </v>
      </c>
    </row>
    <row r="1641" ht="12.75" customHeight="1">
      <c r="A1641" s="15" t="s">
        <v>8518</v>
      </c>
      <c r="B1641" s="15" t="s">
        <v>2934</v>
      </c>
      <c r="C1641" s="15" t="s">
        <v>3146</v>
      </c>
      <c r="D1641" s="15" t="s">
        <v>3145</v>
      </c>
      <c r="E1641" s="15"/>
      <c r="F1641" s="15" t="s">
        <v>4308</v>
      </c>
      <c r="G1641" s="15" t="s">
        <v>8519</v>
      </c>
      <c r="H1641" s="15" t="s">
        <v>3149</v>
      </c>
      <c r="I1641" s="15" t="s">
        <v>3156</v>
      </c>
      <c r="J1641" s="15"/>
      <c r="K1641" s="15"/>
      <c r="L1641" s="103" t="str">
        <f t="shared" si="1"/>
        <v>B-BL250-W25-250 ml Bleach White Bottle</v>
      </c>
      <c r="M1641" s="103">
        <f t="shared" si="2"/>
        <v>0</v>
      </c>
      <c r="N1641" s="102" t="str">
        <f t="shared" si="3"/>
        <v>wk </v>
      </c>
    </row>
    <row r="1642" ht="12.75" customHeight="1">
      <c r="A1642" s="15" t="s">
        <v>4416</v>
      </c>
      <c r="B1642" s="15" t="s">
        <v>3123</v>
      </c>
      <c r="C1642" s="15" t="s">
        <v>4321</v>
      </c>
      <c r="D1642" s="15" t="s">
        <v>3277</v>
      </c>
      <c r="E1642" s="15" t="s">
        <v>8520</v>
      </c>
      <c r="F1642" s="15" t="s">
        <v>4324</v>
      </c>
      <c r="G1642" s="15" t="s">
        <v>8521</v>
      </c>
      <c r="H1642" s="15" t="s">
        <v>8522</v>
      </c>
      <c r="I1642" s="15" t="s">
        <v>4327</v>
      </c>
      <c r="J1642" s="15" t="s">
        <v>4345</v>
      </c>
      <c r="K1642" s="15"/>
      <c r="L1642" s="103" t="str">
        <f t="shared" si="1"/>
        <v>B-BL250-W25-250 ml Bleach White Bottle</v>
      </c>
      <c r="M1642" s="103">
        <f t="shared" si="2"/>
        <v>250</v>
      </c>
      <c r="N1642" s="102" t="str">
        <f t="shared" si="3"/>
        <v>wk </v>
      </c>
    </row>
    <row r="1643" ht="12.75" customHeight="1">
      <c r="A1643" s="15" t="s">
        <v>6800</v>
      </c>
      <c r="B1643" s="15" t="s">
        <v>3123</v>
      </c>
      <c r="C1643" s="15" t="s">
        <v>4321</v>
      </c>
      <c r="D1643" s="15" t="s">
        <v>3277</v>
      </c>
      <c r="E1643" s="15" t="s">
        <v>8523</v>
      </c>
      <c r="F1643" s="15" t="s">
        <v>4324</v>
      </c>
      <c r="G1643" s="15" t="s">
        <v>8521</v>
      </c>
      <c r="H1643" s="15" t="s">
        <v>8522</v>
      </c>
      <c r="I1643" s="15" t="s">
        <v>4327</v>
      </c>
      <c r="J1643" s="15" t="s">
        <v>4328</v>
      </c>
      <c r="K1643" s="15"/>
      <c r="L1643" s="103" t="str">
        <f t="shared" si="1"/>
        <v>B-BL250-W25-250 ml Bleach White Bottle</v>
      </c>
      <c r="M1643" s="103">
        <f t="shared" si="2"/>
        <v>250</v>
      </c>
      <c r="N1643" s="102" t="str">
        <f t="shared" si="3"/>
        <v>wk 10</v>
      </c>
    </row>
    <row r="1644" ht="12.75" customHeight="1">
      <c r="A1644" s="15" t="s">
        <v>4460</v>
      </c>
      <c r="B1644" s="15" t="s">
        <v>3123</v>
      </c>
      <c r="C1644" s="15" t="s">
        <v>4321</v>
      </c>
      <c r="D1644" s="15" t="s">
        <v>4124</v>
      </c>
      <c r="E1644" s="15" t="s">
        <v>8524</v>
      </c>
      <c r="F1644" s="15" t="s">
        <v>4324</v>
      </c>
      <c r="G1644" s="15" t="s">
        <v>8525</v>
      </c>
      <c r="H1644" s="15" t="s">
        <v>8526</v>
      </c>
      <c r="I1644" s="15" t="s">
        <v>4327</v>
      </c>
      <c r="J1644" s="15" t="s">
        <v>4328</v>
      </c>
      <c r="K1644" s="15"/>
      <c r="L1644" s="103" t="str">
        <f t="shared" si="1"/>
        <v>B-BL250-W25-250 ml Bleach White Bottle</v>
      </c>
      <c r="M1644" s="103">
        <f t="shared" si="2"/>
        <v>3000</v>
      </c>
      <c r="N1644" s="102" t="str">
        <f t="shared" si="3"/>
        <v>wk 14</v>
      </c>
    </row>
    <row r="1645" ht="12.75" customHeight="1">
      <c r="A1645" s="15" t="s">
        <v>4467</v>
      </c>
      <c r="B1645" s="15" t="s">
        <v>3123</v>
      </c>
      <c r="C1645" s="15" t="s">
        <v>4321</v>
      </c>
      <c r="D1645" s="15" t="s">
        <v>3277</v>
      </c>
      <c r="E1645" s="15" t="s">
        <v>8527</v>
      </c>
      <c r="F1645" s="15" t="s">
        <v>4324</v>
      </c>
      <c r="G1645" s="15" t="s">
        <v>8521</v>
      </c>
      <c r="H1645" s="15" t="s">
        <v>8522</v>
      </c>
      <c r="I1645" s="15" t="s">
        <v>4327</v>
      </c>
      <c r="J1645" s="15" t="s">
        <v>4345</v>
      </c>
      <c r="K1645" s="15"/>
      <c r="L1645" s="103" t="str">
        <f t="shared" si="1"/>
        <v>B-BL250-W25-250 ml Bleach White Bottle</v>
      </c>
      <c r="M1645" s="103">
        <f t="shared" si="2"/>
        <v>250</v>
      </c>
      <c r="N1645" s="102" t="str">
        <f t="shared" si="3"/>
        <v>wk 31</v>
      </c>
    </row>
    <row r="1646" ht="12.75" customHeight="1">
      <c r="A1646" s="15" t="s">
        <v>4513</v>
      </c>
      <c r="B1646" s="15" t="s">
        <v>3123</v>
      </c>
      <c r="C1646" s="15" t="s">
        <v>4321</v>
      </c>
      <c r="D1646" s="15" t="s">
        <v>3277</v>
      </c>
      <c r="E1646" s="15" t="s">
        <v>8528</v>
      </c>
      <c r="F1646" s="15" t="s">
        <v>4324</v>
      </c>
      <c r="G1646" s="15" t="s">
        <v>8521</v>
      </c>
      <c r="H1646" s="15" t="s">
        <v>8522</v>
      </c>
      <c r="I1646" s="15" t="s">
        <v>4327</v>
      </c>
      <c r="J1646" s="15" t="s">
        <v>4345</v>
      </c>
      <c r="K1646" s="15"/>
      <c r="L1646" s="103" t="str">
        <f t="shared" si="1"/>
        <v>B-BL250-W25-250 ml Bleach White Bottle</v>
      </c>
      <c r="M1646" s="103">
        <f t="shared" si="2"/>
        <v>250</v>
      </c>
      <c r="N1646" s="102" t="str">
        <f t="shared" si="3"/>
        <v>wk </v>
      </c>
    </row>
    <row r="1647" ht="12.75" customHeight="1">
      <c r="A1647" s="15" t="s">
        <v>4547</v>
      </c>
      <c r="B1647" s="15" t="s">
        <v>3123</v>
      </c>
      <c r="C1647" s="15" t="s">
        <v>4321</v>
      </c>
      <c r="D1647" s="15" t="s">
        <v>5848</v>
      </c>
      <c r="E1647" s="15" t="s">
        <v>8529</v>
      </c>
      <c r="F1647" s="15" t="s">
        <v>4324</v>
      </c>
      <c r="G1647" s="15" t="s">
        <v>8530</v>
      </c>
      <c r="H1647" s="15" t="s">
        <v>8531</v>
      </c>
      <c r="I1647" s="15" t="s">
        <v>4327</v>
      </c>
      <c r="J1647" s="15" t="s">
        <v>4345</v>
      </c>
      <c r="K1647" s="15"/>
      <c r="L1647" s="103" t="str">
        <f t="shared" si="1"/>
        <v>B-BL250-W25-250 ml Bleach White Bottle</v>
      </c>
      <c r="M1647" s="103">
        <f t="shared" si="2"/>
        <v>750</v>
      </c>
      <c r="N1647" s="102" t="str">
        <f t="shared" si="3"/>
        <v>wk 18</v>
      </c>
    </row>
    <row r="1648" ht="12.75" customHeight="1">
      <c r="A1648" s="15" t="s">
        <v>4569</v>
      </c>
      <c r="B1648" s="15" t="s">
        <v>3123</v>
      </c>
      <c r="C1648" s="15" t="s">
        <v>4321</v>
      </c>
      <c r="D1648" s="15" t="s">
        <v>3277</v>
      </c>
      <c r="E1648" s="15" t="s">
        <v>8532</v>
      </c>
      <c r="F1648" s="15" t="s">
        <v>4324</v>
      </c>
      <c r="G1648" s="15" t="s">
        <v>8521</v>
      </c>
      <c r="H1648" s="15" t="s">
        <v>8533</v>
      </c>
      <c r="I1648" s="15" t="s">
        <v>4327</v>
      </c>
      <c r="J1648" s="15" t="s">
        <v>4345</v>
      </c>
      <c r="K1648" s="15"/>
      <c r="L1648" s="103" t="str">
        <f t="shared" si="1"/>
        <v>B-BL250-W25-250 ml Bleach White Bottle</v>
      </c>
      <c r="M1648" s="103">
        <f t="shared" si="2"/>
        <v>250</v>
      </c>
      <c r="N1648" s="102" t="str">
        <f t="shared" si="3"/>
        <v>wk </v>
      </c>
    </row>
    <row r="1649" ht="12.75" customHeight="1">
      <c r="A1649" s="15" t="s">
        <v>4592</v>
      </c>
      <c r="B1649" s="15" t="s">
        <v>3123</v>
      </c>
      <c r="C1649" s="15" t="s">
        <v>4321</v>
      </c>
      <c r="D1649" s="15" t="s">
        <v>3277</v>
      </c>
      <c r="E1649" s="15" t="s">
        <v>8534</v>
      </c>
      <c r="F1649" s="15" t="s">
        <v>4324</v>
      </c>
      <c r="G1649" s="15" t="s">
        <v>8521</v>
      </c>
      <c r="H1649" s="15" t="s">
        <v>8535</v>
      </c>
      <c r="I1649" s="15" t="s">
        <v>4327</v>
      </c>
      <c r="J1649" s="15" t="s">
        <v>4345</v>
      </c>
      <c r="K1649" s="15"/>
      <c r="L1649" s="103" t="str">
        <f t="shared" si="1"/>
        <v>B-BL250-W25-250 ml Bleach White Bottle</v>
      </c>
      <c r="M1649" s="103">
        <f t="shared" si="2"/>
        <v>250</v>
      </c>
      <c r="N1649" s="102" t="str">
        <f t="shared" si="3"/>
        <v>wk </v>
      </c>
    </row>
    <row r="1650" ht="12.75" customHeight="1">
      <c r="A1650" s="15" t="s">
        <v>4628</v>
      </c>
      <c r="B1650" s="15" t="s">
        <v>3123</v>
      </c>
      <c r="C1650" s="15" t="s">
        <v>4321</v>
      </c>
      <c r="D1650" s="15" t="s">
        <v>3277</v>
      </c>
      <c r="E1650" s="15" t="s">
        <v>8536</v>
      </c>
      <c r="F1650" s="15" t="s">
        <v>4324</v>
      </c>
      <c r="G1650" s="15" t="s">
        <v>8521</v>
      </c>
      <c r="H1650" s="15" t="s">
        <v>8537</v>
      </c>
      <c r="I1650" s="15" t="s">
        <v>4327</v>
      </c>
      <c r="J1650" s="15" t="s">
        <v>4345</v>
      </c>
      <c r="K1650" s="15"/>
      <c r="L1650" s="103" t="str">
        <f t="shared" si="1"/>
        <v>B-BL250-W25-250 ml Bleach White Bottle</v>
      </c>
      <c r="M1650" s="103">
        <f t="shared" si="2"/>
        <v>250</v>
      </c>
      <c r="N1650" s="102" t="str">
        <f t="shared" si="3"/>
        <v>wk 27</v>
      </c>
    </row>
    <row r="1651" ht="12.75" customHeight="1">
      <c r="A1651" s="15" t="s">
        <v>4979</v>
      </c>
      <c r="B1651" s="15" t="s">
        <v>3123</v>
      </c>
      <c r="C1651" s="15" t="s">
        <v>4321</v>
      </c>
      <c r="D1651" s="15" t="s">
        <v>3277</v>
      </c>
      <c r="E1651" s="15" t="s">
        <v>7986</v>
      </c>
      <c r="F1651" s="15" t="s">
        <v>4324</v>
      </c>
      <c r="G1651" s="15" t="s">
        <v>8521</v>
      </c>
      <c r="H1651" s="15" t="s">
        <v>8538</v>
      </c>
      <c r="I1651" s="15" t="s">
        <v>4327</v>
      </c>
      <c r="J1651" s="15" t="s">
        <v>4345</v>
      </c>
      <c r="K1651" s="15"/>
      <c r="L1651" s="103" t="str">
        <f t="shared" si="1"/>
        <v>B-BL250-W25-250 ml Bleach White Bottle</v>
      </c>
      <c r="M1651" s="103">
        <f t="shared" si="2"/>
        <v>250</v>
      </c>
      <c r="N1651" s="102" t="str">
        <f t="shared" si="3"/>
        <v>wk 36</v>
      </c>
    </row>
    <row r="1652" ht="12.75" customHeight="1">
      <c r="A1652" s="15" t="s">
        <v>4636</v>
      </c>
      <c r="B1652" s="15" t="s">
        <v>3123</v>
      </c>
      <c r="C1652" s="15" t="s">
        <v>4321</v>
      </c>
      <c r="D1652" s="15" t="s">
        <v>3277</v>
      </c>
      <c r="E1652" s="15" t="s">
        <v>8539</v>
      </c>
      <c r="F1652" s="15" t="s">
        <v>4324</v>
      </c>
      <c r="G1652" s="15" t="s">
        <v>8521</v>
      </c>
      <c r="H1652" s="15" t="s">
        <v>8538</v>
      </c>
      <c r="I1652" s="15" t="s">
        <v>4327</v>
      </c>
      <c r="J1652" s="15" t="s">
        <v>4345</v>
      </c>
      <c r="K1652" s="15"/>
      <c r="L1652" s="103" t="str">
        <f t="shared" si="1"/>
        <v>B-BL250-W25-250 ml Bleach White Bottle</v>
      </c>
      <c r="M1652" s="103">
        <f t="shared" si="2"/>
        <v>250</v>
      </c>
      <c r="N1652" s="102" t="str">
        <f t="shared" si="3"/>
        <v>wk 45</v>
      </c>
    </row>
    <row r="1653" ht="12.75" customHeight="1">
      <c r="A1653" s="15" t="s">
        <v>4639</v>
      </c>
      <c r="B1653" s="15" t="s">
        <v>3123</v>
      </c>
      <c r="C1653" s="15" t="s">
        <v>4321</v>
      </c>
      <c r="D1653" s="15" t="s">
        <v>3277</v>
      </c>
      <c r="E1653" s="15" t="s">
        <v>8000</v>
      </c>
      <c r="F1653" s="15" t="s">
        <v>4324</v>
      </c>
      <c r="G1653" s="15" t="s">
        <v>8521</v>
      </c>
      <c r="H1653" s="15" t="s">
        <v>8538</v>
      </c>
      <c r="I1653" s="15" t="s">
        <v>4327</v>
      </c>
      <c r="J1653" s="15" t="s">
        <v>4345</v>
      </c>
      <c r="K1653" s="15"/>
      <c r="L1653" s="103" t="str">
        <f t="shared" si="1"/>
        <v>B-BL250-W25-250 ml Bleach White Bottle</v>
      </c>
      <c r="M1653" s="103">
        <f t="shared" si="2"/>
        <v>250</v>
      </c>
      <c r="N1653" s="102" t="str">
        <f t="shared" si="3"/>
        <v>wk 49</v>
      </c>
    </row>
    <row r="1654" ht="12.75" customHeight="1">
      <c r="A1654" s="15" t="s">
        <v>4642</v>
      </c>
      <c r="B1654" s="15" t="s">
        <v>3123</v>
      </c>
      <c r="C1654" s="15" t="s">
        <v>4321</v>
      </c>
      <c r="D1654" s="15" t="s">
        <v>3277</v>
      </c>
      <c r="E1654" s="15" t="s">
        <v>8540</v>
      </c>
      <c r="F1654" s="15" t="s">
        <v>4324</v>
      </c>
      <c r="G1654" s="15" t="s">
        <v>8521</v>
      </c>
      <c r="H1654" s="15" t="s">
        <v>8538</v>
      </c>
      <c r="I1654" s="15" t="s">
        <v>4327</v>
      </c>
      <c r="J1654" s="15" t="s">
        <v>4345</v>
      </c>
      <c r="K1654" s="15"/>
      <c r="L1654" s="103" t="str">
        <f t="shared" si="1"/>
        <v>B-BL250-W25-250 ml Bleach White Bottle</v>
      </c>
      <c r="M1654" s="103">
        <f t="shared" si="2"/>
        <v>250</v>
      </c>
      <c r="N1654" s="102" t="str">
        <f t="shared" si="3"/>
        <v>wk </v>
      </c>
    </row>
    <row r="1655" ht="12.75" customHeight="1">
      <c r="A1655" s="15" t="s">
        <v>4670</v>
      </c>
      <c r="B1655" s="15" t="s">
        <v>3123</v>
      </c>
      <c r="C1655" s="15" t="s">
        <v>4321</v>
      </c>
      <c r="D1655" s="15" t="s">
        <v>3441</v>
      </c>
      <c r="E1655" s="15" t="s">
        <v>8541</v>
      </c>
      <c r="F1655" s="15" t="s">
        <v>4324</v>
      </c>
      <c r="G1655" s="15" t="s">
        <v>8542</v>
      </c>
      <c r="H1655" s="15" t="s">
        <v>8543</v>
      </c>
      <c r="I1655" s="15" t="s">
        <v>4327</v>
      </c>
      <c r="J1655" s="15" t="s">
        <v>4328</v>
      </c>
      <c r="K1655" s="15"/>
      <c r="L1655" s="103" t="str">
        <f t="shared" si="1"/>
        <v>B-BL250-W25-250 ml Bleach White Bottle</v>
      </c>
      <c r="M1655" s="103">
        <f t="shared" si="2"/>
        <v>2000</v>
      </c>
      <c r="N1655" s="102" t="str">
        <f t="shared" si="3"/>
        <v>wk </v>
      </c>
    </row>
    <row r="1656" ht="12.75" customHeight="1">
      <c r="A1656" s="15" t="s">
        <v>4670</v>
      </c>
      <c r="B1656" s="15" t="s">
        <v>3123</v>
      </c>
      <c r="C1656" s="15" t="s">
        <v>4321</v>
      </c>
      <c r="D1656" s="15" t="s">
        <v>4092</v>
      </c>
      <c r="E1656" s="15" t="s">
        <v>8544</v>
      </c>
      <c r="F1656" s="15" t="s">
        <v>7567</v>
      </c>
      <c r="G1656" s="15" t="s">
        <v>8545</v>
      </c>
      <c r="H1656" s="15" t="s">
        <v>8546</v>
      </c>
      <c r="I1656" s="15" t="s">
        <v>4327</v>
      </c>
      <c r="J1656" s="15" t="s">
        <v>4328</v>
      </c>
      <c r="K1656" s="15"/>
      <c r="L1656" s="103" t="str">
        <f t="shared" si="1"/>
        <v>B-BL250-W25-250 ml Bleach White Bottle</v>
      </c>
      <c r="M1656" s="103">
        <f t="shared" si="2"/>
        <v>2500</v>
      </c>
      <c r="N1656" s="102" t="str">
        <f t="shared" si="3"/>
        <v>wk </v>
      </c>
    </row>
    <row r="1657" ht="12.75" customHeight="1">
      <c r="A1657" s="15" t="s">
        <v>4720</v>
      </c>
      <c r="B1657" s="15" t="s">
        <v>3123</v>
      </c>
      <c r="C1657" s="15" t="s">
        <v>4321</v>
      </c>
      <c r="D1657" s="15" t="s">
        <v>3277</v>
      </c>
      <c r="E1657" s="15" t="s">
        <v>8480</v>
      </c>
      <c r="F1657" s="15" t="s">
        <v>4324</v>
      </c>
      <c r="G1657" s="15" t="s">
        <v>8521</v>
      </c>
      <c r="H1657" s="15" t="s">
        <v>8547</v>
      </c>
      <c r="I1657" s="15" t="s">
        <v>4327</v>
      </c>
      <c r="J1657" s="15" t="s">
        <v>4345</v>
      </c>
      <c r="K1657" s="15"/>
      <c r="L1657" s="103" t="str">
        <f t="shared" si="1"/>
        <v>B-BL250-W25-250 ml Bleach White Bottle</v>
      </c>
      <c r="M1657" s="103">
        <f t="shared" si="2"/>
        <v>250</v>
      </c>
      <c r="N1657" s="102" t="str">
        <f t="shared" si="3"/>
        <v>wk </v>
      </c>
    </row>
    <row r="1658" ht="12.75" customHeight="1">
      <c r="A1658" s="15" t="s">
        <v>4722</v>
      </c>
      <c r="B1658" s="15" t="s">
        <v>3123</v>
      </c>
      <c r="C1658" s="15" t="s">
        <v>4321</v>
      </c>
      <c r="D1658" s="15" t="s">
        <v>3277</v>
      </c>
      <c r="E1658" s="15" t="s">
        <v>8548</v>
      </c>
      <c r="F1658" s="15" t="s">
        <v>4324</v>
      </c>
      <c r="G1658" s="15" t="s">
        <v>8521</v>
      </c>
      <c r="H1658" s="15" t="s">
        <v>8547</v>
      </c>
      <c r="I1658" s="15" t="s">
        <v>4327</v>
      </c>
      <c r="J1658" s="15" t="s">
        <v>4345</v>
      </c>
      <c r="K1658" s="15"/>
      <c r="L1658" s="103" t="str">
        <f t="shared" si="1"/>
        <v>B-BL250-W25-250 ml Bleach White Bottle</v>
      </c>
      <c r="M1658" s="103">
        <f t="shared" si="2"/>
        <v>250</v>
      </c>
      <c r="N1658" s="102" t="str">
        <f t="shared" si="3"/>
        <v>wk </v>
      </c>
    </row>
    <row r="1659" ht="12.75" customHeight="1">
      <c r="A1659" s="15" t="s">
        <v>4722</v>
      </c>
      <c r="B1659" s="15" t="s">
        <v>3123</v>
      </c>
      <c r="C1659" s="15" t="s">
        <v>4321</v>
      </c>
      <c r="D1659" s="15" t="s">
        <v>4453</v>
      </c>
      <c r="E1659" s="15" t="s">
        <v>8549</v>
      </c>
      <c r="F1659" s="15" t="s">
        <v>4324</v>
      </c>
      <c r="G1659" s="15" t="s">
        <v>8550</v>
      </c>
      <c r="H1659" s="15" t="s">
        <v>8551</v>
      </c>
      <c r="I1659" s="15" t="s">
        <v>4327</v>
      </c>
      <c r="J1659" s="15" t="s">
        <v>4328</v>
      </c>
      <c r="K1659" s="15"/>
      <c r="L1659" s="103" t="str">
        <f t="shared" si="1"/>
        <v>B-BL250-W25-250 ml Bleach White Bottle</v>
      </c>
      <c r="M1659" s="103">
        <f t="shared" si="2"/>
        <v>1500</v>
      </c>
      <c r="N1659" s="102" t="str">
        <f t="shared" si="3"/>
        <v>wk </v>
      </c>
    </row>
    <row r="1660" ht="12.75" customHeight="1">
      <c r="A1660" s="15" t="s">
        <v>4802</v>
      </c>
      <c r="B1660" s="15" t="s">
        <v>3123</v>
      </c>
      <c r="C1660" s="15" t="s">
        <v>4321</v>
      </c>
      <c r="D1660" s="15" t="s">
        <v>3641</v>
      </c>
      <c r="E1660" s="15" t="s">
        <v>8552</v>
      </c>
      <c r="F1660" s="15" t="s">
        <v>4324</v>
      </c>
      <c r="G1660" s="15" t="s">
        <v>8553</v>
      </c>
      <c r="H1660" s="15" t="s">
        <v>8554</v>
      </c>
      <c r="I1660" s="15" t="s">
        <v>4327</v>
      </c>
      <c r="J1660" s="15" t="s">
        <v>4345</v>
      </c>
      <c r="K1660" s="15"/>
      <c r="L1660" s="103" t="str">
        <f t="shared" si="1"/>
        <v>B-BL250-W25-250 ml Bleach White Bottle</v>
      </c>
      <c r="M1660" s="103">
        <f t="shared" si="2"/>
        <v>5000</v>
      </c>
      <c r="N1660" s="102" t="str">
        <f t="shared" si="3"/>
        <v>wk </v>
      </c>
    </row>
    <row r="1661" ht="12.75" customHeight="1">
      <c r="A1661" s="15" t="s">
        <v>4441</v>
      </c>
      <c r="B1661" s="15" t="s">
        <v>3128</v>
      </c>
      <c r="C1661" s="15" t="s">
        <v>4321</v>
      </c>
      <c r="D1661" s="15" t="s">
        <v>6735</v>
      </c>
      <c r="E1661" s="15" t="s">
        <v>8555</v>
      </c>
      <c r="F1661" s="15" t="s">
        <v>7965</v>
      </c>
      <c r="G1661" s="15" t="s">
        <v>8556</v>
      </c>
      <c r="H1661" s="15" t="s">
        <v>8557</v>
      </c>
      <c r="I1661" s="15" t="s">
        <v>5045</v>
      </c>
      <c r="J1661" s="15" t="s">
        <v>5653</v>
      </c>
      <c r="K1661" s="15"/>
      <c r="L1661" s="103" t="str">
        <f t="shared" si="1"/>
        <v>B-BL250-W25-250 ml Bleach White Bottle</v>
      </c>
      <c r="M1661" s="103">
        <f t="shared" si="2"/>
        <v>25000</v>
      </c>
      <c r="N1661" s="102" t="str">
        <f t="shared" si="3"/>
        <v>wk </v>
      </c>
    </row>
    <row r="1662" ht="12.75" customHeight="1">
      <c r="A1662" s="15" t="s">
        <v>8558</v>
      </c>
      <c r="B1662" s="15" t="s">
        <v>2934</v>
      </c>
      <c r="C1662" s="15" t="s">
        <v>3146</v>
      </c>
      <c r="D1662" s="15" t="s">
        <v>3145</v>
      </c>
      <c r="E1662" s="15"/>
      <c r="F1662" s="15" t="s">
        <v>4308</v>
      </c>
      <c r="G1662" s="15" t="s">
        <v>8559</v>
      </c>
      <c r="H1662" s="15" t="s">
        <v>3149</v>
      </c>
      <c r="I1662" s="15" t="s">
        <v>3156</v>
      </c>
      <c r="J1662" s="15"/>
      <c r="K1662" s="15"/>
      <c r="L1662" s="103" t="str">
        <f t="shared" si="1"/>
        <v>B-BL500-W32-500 ml Bleach White Bottle</v>
      </c>
      <c r="M1662" s="103">
        <f t="shared" si="2"/>
        <v>0</v>
      </c>
      <c r="N1662" s="102" t="str">
        <f t="shared" si="3"/>
        <v>wk </v>
      </c>
    </row>
    <row r="1663" ht="12.75" customHeight="1">
      <c r="A1663" s="15" t="s">
        <v>4368</v>
      </c>
      <c r="B1663" s="15" t="s">
        <v>3123</v>
      </c>
      <c r="C1663" s="15" t="s">
        <v>4321</v>
      </c>
      <c r="D1663" s="15" t="s">
        <v>5128</v>
      </c>
      <c r="E1663" s="15" t="s">
        <v>8560</v>
      </c>
      <c r="F1663" s="15" t="s">
        <v>7328</v>
      </c>
      <c r="G1663" s="15" t="s">
        <v>8561</v>
      </c>
      <c r="H1663" s="15" t="s">
        <v>8562</v>
      </c>
      <c r="I1663" s="15" t="s">
        <v>4327</v>
      </c>
      <c r="J1663" s="15" t="s">
        <v>4359</v>
      </c>
      <c r="K1663" s="15"/>
      <c r="L1663" s="103" t="str">
        <f t="shared" si="1"/>
        <v>B-BL500-W32-500 ml Bleach White Bottle</v>
      </c>
      <c r="M1663" s="103">
        <f t="shared" si="2"/>
        <v>12096</v>
      </c>
      <c r="N1663" s="102" t="str">
        <f t="shared" si="3"/>
        <v>wk 49</v>
      </c>
    </row>
    <row r="1664" ht="12.75" customHeight="1">
      <c r="A1664" s="15" t="s">
        <v>4368</v>
      </c>
      <c r="B1664" s="15" t="s">
        <v>3123</v>
      </c>
      <c r="C1664" s="15" t="s">
        <v>4321</v>
      </c>
      <c r="D1664" s="15" t="s">
        <v>3816</v>
      </c>
      <c r="E1664" s="15" t="s">
        <v>8563</v>
      </c>
      <c r="F1664" s="15" t="s">
        <v>4324</v>
      </c>
      <c r="G1664" s="15" t="s">
        <v>4352</v>
      </c>
      <c r="H1664" s="15" t="s">
        <v>8564</v>
      </c>
      <c r="I1664" s="15" t="s">
        <v>4327</v>
      </c>
      <c r="J1664" s="15" t="s">
        <v>4328</v>
      </c>
      <c r="K1664" s="15"/>
      <c r="L1664" s="103" t="str">
        <f t="shared" si="1"/>
        <v>B-BL500-W32-500 ml Bleach White Bottle</v>
      </c>
      <c r="M1664" s="103">
        <f t="shared" si="2"/>
        <v>144</v>
      </c>
      <c r="N1664" s="102" t="str">
        <f t="shared" si="3"/>
        <v>wk 49</v>
      </c>
    </row>
    <row r="1665" ht="12.75" customHeight="1">
      <c r="A1665" s="15" t="s">
        <v>4373</v>
      </c>
      <c r="B1665" s="15" t="s">
        <v>3123</v>
      </c>
      <c r="C1665" s="15" t="s">
        <v>4321</v>
      </c>
      <c r="D1665" s="15" t="s">
        <v>6852</v>
      </c>
      <c r="E1665" s="15" t="s">
        <v>8565</v>
      </c>
      <c r="F1665" s="15" t="s">
        <v>4324</v>
      </c>
      <c r="G1665" s="15" t="s">
        <v>8566</v>
      </c>
      <c r="H1665" s="15" t="s">
        <v>8567</v>
      </c>
      <c r="I1665" s="15" t="s">
        <v>4327</v>
      </c>
      <c r="J1665" s="15" t="s">
        <v>4328</v>
      </c>
      <c r="K1665" s="15"/>
      <c r="L1665" s="103" t="str">
        <f t="shared" si="1"/>
        <v>B-BL500-W32-500 ml Bleach White Bottle</v>
      </c>
      <c r="M1665" s="103">
        <f t="shared" si="2"/>
        <v>50</v>
      </c>
      <c r="N1665" s="102" t="str">
        <f t="shared" si="3"/>
        <v>wk </v>
      </c>
    </row>
    <row r="1666" ht="12.75" customHeight="1">
      <c r="A1666" s="15" t="s">
        <v>4378</v>
      </c>
      <c r="B1666" s="15" t="s">
        <v>3123</v>
      </c>
      <c r="C1666" s="15" t="s">
        <v>4321</v>
      </c>
      <c r="D1666" s="15" t="s">
        <v>3816</v>
      </c>
      <c r="E1666" s="15" t="s">
        <v>8568</v>
      </c>
      <c r="F1666" s="15" t="s">
        <v>4324</v>
      </c>
      <c r="G1666" s="15" t="s">
        <v>8569</v>
      </c>
      <c r="H1666" s="15" t="s">
        <v>8564</v>
      </c>
      <c r="I1666" s="15" t="s">
        <v>4327</v>
      </c>
      <c r="J1666" s="15" t="s">
        <v>4328</v>
      </c>
      <c r="K1666" s="15"/>
      <c r="L1666" s="103" t="str">
        <f t="shared" si="1"/>
        <v>B-BL500-W32-500 ml Bleach White Bottle</v>
      </c>
      <c r="M1666" s="103">
        <f t="shared" si="2"/>
        <v>144</v>
      </c>
      <c r="N1666" s="102" t="str">
        <f t="shared" si="3"/>
        <v>wk </v>
      </c>
    </row>
    <row r="1667" ht="12.75" customHeight="1">
      <c r="A1667" s="15" t="s">
        <v>4416</v>
      </c>
      <c r="B1667" s="15" t="s">
        <v>3123</v>
      </c>
      <c r="C1667" s="15" t="s">
        <v>4321</v>
      </c>
      <c r="D1667" s="15" t="s">
        <v>3277</v>
      </c>
      <c r="E1667" s="15" t="s">
        <v>8570</v>
      </c>
      <c r="F1667" s="15" t="s">
        <v>4324</v>
      </c>
      <c r="G1667" s="15" t="s">
        <v>8571</v>
      </c>
      <c r="H1667" s="15" t="s">
        <v>8572</v>
      </c>
      <c r="I1667" s="15" t="s">
        <v>4327</v>
      </c>
      <c r="J1667" s="15" t="s">
        <v>4345</v>
      </c>
      <c r="K1667" s="15"/>
      <c r="L1667" s="103" t="str">
        <f t="shared" si="1"/>
        <v>B-BL500-W32-500 ml Bleach White Bottle</v>
      </c>
      <c r="M1667" s="103">
        <f t="shared" si="2"/>
        <v>250</v>
      </c>
      <c r="N1667" s="102" t="str">
        <f t="shared" si="3"/>
        <v>wk </v>
      </c>
    </row>
    <row r="1668" ht="12.75" customHeight="1">
      <c r="A1668" s="15" t="s">
        <v>4416</v>
      </c>
      <c r="B1668" s="15" t="s">
        <v>3123</v>
      </c>
      <c r="C1668" s="15" t="s">
        <v>4321</v>
      </c>
      <c r="D1668" s="15" t="s">
        <v>3816</v>
      </c>
      <c r="E1668" s="15" t="s">
        <v>8573</v>
      </c>
      <c r="F1668" s="15" t="s">
        <v>4324</v>
      </c>
      <c r="G1668" s="15" t="s">
        <v>8569</v>
      </c>
      <c r="H1668" s="15" t="s">
        <v>8564</v>
      </c>
      <c r="I1668" s="15" t="s">
        <v>4327</v>
      </c>
      <c r="J1668" s="15" t="s">
        <v>4345</v>
      </c>
      <c r="K1668" s="15"/>
      <c r="L1668" s="103" t="str">
        <f t="shared" si="1"/>
        <v>B-BL500-W32-500 ml Bleach White Bottle</v>
      </c>
      <c r="M1668" s="103">
        <f t="shared" si="2"/>
        <v>144</v>
      </c>
      <c r="N1668" s="102" t="str">
        <f t="shared" si="3"/>
        <v>wk </v>
      </c>
    </row>
    <row r="1669" ht="12.75" customHeight="1">
      <c r="A1669" s="15" t="s">
        <v>8179</v>
      </c>
      <c r="B1669" s="15" t="s">
        <v>3123</v>
      </c>
      <c r="C1669" s="15" t="s">
        <v>4965</v>
      </c>
      <c r="D1669" s="15" t="s">
        <v>8574</v>
      </c>
      <c r="E1669" s="15" t="s">
        <v>8575</v>
      </c>
      <c r="F1669" s="15" t="s">
        <v>4324</v>
      </c>
      <c r="G1669" s="15" t="s">
        <v>8576</v>
      </c>
      <c r="H1669" s="15" t="s">
        <v>8577</v>
      </c>
      <c r="I1669" s="15" t="s">
        <v>4327</v>
      </c>
      <c r="J1669" s="15" t="s">
        <v>4345</v>
      </c>
      <c r="K1669" s="15"/>
      <c r="L1669" s="103" t="str">
        <f t="shared" si="1"/>
        <v>B-BL500-W32-500 ml Bleach White Bottle</v>
      </c>
      <c r="M1669" s="103">
        <f t="shared" si="2"/>
        <v>250</v>
      </c>
      <c r="N1669" s="102" t="str">
        <f t="shared" si="3"/>
        <v>wk 23</v>
      </c>
    </row>
    <row r="1670" ht="12.75" customHeight="1">
      <c r="A1670" s="15" t="s">
        <v>5067</v>
      </c>
      <c r="B1670" s="15" t="s">
        <v>3123</v>
      </c>
      <c r="C1670" s="15" t="s">
        <v>4321</v>
      </c>
      <c r="D1670" s="15" t="s">
        <v>3816</v>
      </c>
      <c r="E1670" s="15" t="s">
        <v>8578</v>
      </c>
      <c r="F1670" s="15" t="s">
        <v>4324</v>
      </c>
      <c r="G1670" s="15" t="s">
        <v>8569</v>
      </c>
      <c r="H1670" s="15" t="s">
        <v>8564</v>
      </c>
      <c r="I1670" s="15" t="s">
        <v>4327</v>
      </c>
      <c r="J1670" s="15" t="s">
        <v>4328</v>
      </c>
      <c r="K1670" s="15"/>
      <c r="L1670" s="103" t="str">
        <f t="shared" si="1"/>
        <v>B-BL500-W32-500 ml Bleach White Bottle</v>
      </c>
      <c r="M1670" s="103">
        <f t="shared" si="2"/>
        <v>144</v>
      </c>
      <c r="N1670" s="102" t="str">
        <f t="shared" si="3"/>
        <v>wk 44</v>
      </c>
    </row>
    <row r="1671" ht="12.75" customHeight="1">
      <c r="A1671" s="15" t="s">
        <v>4467</v>
      </c>
      <c r="B1671" s="15" t="s">
        <v>3123</v>
      </c>
      <c r="C1671" s="15" t="s">
        <v>4321</v>
      </c>
      <c r="D1671" s="15" t="s">
        <v>3816</v>
      </c>
      <c r="E1671" s="15" t="s">
        <v>8527</v>
      </c>
      <c r="F1671" s="15" t="s">
        <v>4324</v>
      </c>
      <c r="G1671" s="15" t="s">
        <v>8569</v>
      </c>
      <c r="H1671" s="15" t="s">
        <v>8564</v>
      </c>
      <c r="I1671" s="15" t="s">
        <v>4327</v>
      </c>
      <c r="J1671" s="15" t="s">
        <v>4345</v>
      </c>
      <c r="K1671" s="15"/>
      <c r="L1671" s="103" t="str">
        <f t="shared" si="1"/>
        <v>B-BL500-W32-500 ml Bleach White Bottle</v>
      </c>
      <c r="M1671" s="103">
        <f t="shared" si="2"/>
        <v>144</v>
      </c>
      <c r="N1671" s="102" t="str">
        <f t="shared" si="3"/>
        <v>wk 31</v>
      </c>
    </row>
    <row r="1672" ht="12.75" customHeight="1">
      <c r="A1672" s="15" t="s">
        <v>4560</v>
      </c>
      <c r="B1672" s="15" t="s">
        <v>3123</v>
      </c>
      <c r="C1672" s="15" t="s">
        <v>4321</v>
      </c>
      <c r="D1672" s="15" t="s">
        <v>8579</v>
      </c>
      <c r="E1672" s="15" t="s">
        <v>8580</v>
      </c>
      <c r="F1672" s="15" t="s">
        <v>7328</v>
      </c>
      <c r="G1672" s="15" t="s">
        <v>8581</v>
      </c>
      <c r="H1672" s="15" t="s">
        <v>8582</v>
      </c>
      <c r="I1672" s="15" t="s">
        <v>4327</v>
      </c>
      <c r="J1672" s="15" t="s">
        <v>4359</v>
      </c>
      <c r="K1672" s="15"/>
      <c r="L1672" s="103" t="str">
        <f t="shared" si="1"/>
        <v>B-BL500-W32-500 ml Bleach White Bottle</v>
      </c>
      <c r="M1672" s="103">
        <f t="shared" si="2"/>
        <v>6480</v>
      </c>
      <c r="N1672" s="102" t="str">
        <f t="shared" si="3"/>
        <v>wk 45</v>
      </c>
    </row>
    <row r="1673" ht="12.75" customHeight="1">
      <c r="A1673" s="15" t="s">
        <v>4592</v>
      </c>
      <c r="B1673" s="15" t="s">
        <v>3123</v>
      </c>
      <c r="C1673" s="15" t="s">
        <v>4321</v>
      </c>
      <c r="D1673" s="15" t="s">
        <v>3689</v>
      </c>
      <c r="E1673" s="15" t="s">
        <v>8583</v>
      </c>
      <c r="F1673" s="15" t="s">
        <v>7328</v>
      </c>
      <c r="G1673" s="15" t="s">
        <v>8584</v>
      </c>
      <c r="H1673" s="15" t="s">
        <v>8585</v>
      </c>
      <c r="I1673" s="15" t="s">
        <v>4327</v>
      </c>
      <c r="J1673" s="15" t="s">
        <v>4359</v>
      </c>
      <c r="K1673" s="15"/>
      <c r="L1673" s="103" t="str">
        <f t="shared" si="1"/>
        <v>B-BL500-W32-500 ml Bleach White Bottle</v>
      </c>
      <c r="M1673" s="103">
        <f t="shared" si="2"/>
        <v>5472</v>
      </c>
      <c r="N1673" s="102" t="str">
        <f t="shared" si="3"/>
        <v>wk </v>
      </c>
    </row>
    <row r="1674" ht="12.75" customHeight="1">
      <c r="A1674" s="15" t="s">
        <v>4597</v>
      </c>
      <c r="B1674" s="15" t="s">
        <v>3123</v>
      </c>
      <c r="C1674" s="15" t="s">
        <v>4321</v>
      </c>
      <c r="D1674" s="15" t="s">
        <v>3816</v>
      </c>
      <c r="E1674" s="15" t="s">
        <v>8586</v>
      </c>
      <c r="F1674" s="15" t="s">
        <v>4324</v>
      </c>
      <c r="G1674" s="15" t="s">
        <v>8569</v>
      </c>
      <c r="H1674" s="15" t="s">
        <v>8587</v>
      </c>
      <c r="I1674" s="15" t="s">
        <v>4327</v>
      </c>
      <c r="J1674" s="15" t="s">
        <v>4328</v>
      </c>
      <c r="K1674" s="15"/>
      <c r="L1674" s="103" t="str">
        <f t="shared" si="1"/>
        <v>B-BL500-W32-500 ml Bleach White Bottle</v>
      </c>
      <c r="M1674" s="103">
        <f t="shared" si="2"/>
        <v>144</v>
      </c>
      <c r="N1674" s="102" t="str">
        <f t="shared" si="3"/>
        <v>wk </v>
      </c>
    </row>
    <row r="1675" ht="12.75" customHeight="1">
      <c r="A1675" s="15" t="s">
        <v>4692</v>
      </c>
      <c r="B1675" s="15" t="s">
        <v>3123</v>
      </c>
      <c r="C1675" s="15" t="s">
        <v>4321</v>
      </c>
      <c r="D1675" s="15" t="s">
        <v>8588</v>
      </c>
      <c r="E1675" s="15" t="s">
        <v>8589</v>
      </c>
      <c r="F1675" s="15" t="s">
        <v>8074</v>
      </c>
      <c r="G1675" s="15" t="s">
        <v>8590</v>
      </c>
      <c r="H1675" s="15" t="s">
        <v>8591</v>
      </c>
      <c r="I1675" s="15" t="s">
        <v>4327</v>
      </c>
      <c r="J1675" s="15" t="s">
        <v>4359</v>
      </c>
      <c r="K1675" s="15"/>
      <c r="L1675" s="103" t="str">
        <f t="shared" si="1"/>
        <v>B-BL500-W32-500 ml Bleach White Bottle</v>
      </c>
      <c r="M1675" s="103">
        <f t="shared" si="2"/>
        <v>6192</v>
      </c>
      <c r="N1675" s="102" t="str">
        <f t="shared" si="3"/>
        <v>wk 2</v>
      </c>
    </row>
    <row r="1676" ht="12.75" customHeight="1">
      <c r="A1676" s="15" t="s">
        <v>4695</v>
      </c>
      <c r="B1676" s="15" t="s">
        <v>3123</v>
      </c>
      <c r="C1676" s="15" t="s">
        <v>4321</v>
      </c>
      <c r="D1676" s="15" t="s">
        <v>3507</v>
      </c>
      <c r="E1676" s="15" t="s">
        <v>8592</v>
      </c>
      <c r="F1676" s="15" t="s">
        <v>8074</v>
      </c>
      <c r="G1676" s="15" t="s">
        <v>8593</v>
      </c>
      <c r="H1676" s="15" t="s">
        <v>8594</v>
      </c>
      <c r="I1676" s="15" t="s">
        <v>4327</v>
      </c>
      <c r="J1676" s="15" t="s">
        <v>4359</v>
      </c>
      <c r="K1676" s="15"/>
      <c r="L1676" s="103" t="str">
        <f t="shared" si="1"/>
        <v>B-BL500-W32-500 ml Bleach White Bottle</v>
      </c>
      <c r="M1676" s="103">
        <f t="shared" si="2"/>
        <v>1728</v>
      </c>
      <c r="N1676" s="102" t="str">
        <f t="shared" si="3"/>
        <v>wk 6</v>
      </c>
    </row>
    <row r="1677" ht="12.75" customHeight="1">
      <c r="A1677" s="15" t="s">
        <v>4698</v>
      </c>
      <c r="B1677" s="15" t="s">
        <v>3123</v>
      </c>
      <c r="C1677" s="15" t="s">
        <v>4321</v>
      </c>
      <c r="D1677" s="15" t="s">
        <v>3847</v>
      </c>
      <c r="E1677" s="15" t="s">
        <v>8595</v>
      </c>
      <c r="F1677" s="15" t="s">
        <v>8074</v>
      </c>
      <c r="G1677" s="15" t="s">
        <v>8596</v>
      </c>
      <c r="H1677" s="15" t="s">
        <v>8597</v>
      </c>
      <c r="I1677" s="15" t="s">
        <v>4327</v>
      </c>
      <c r="J1677" s="15" t="s">
        <v>4359</v>
      </c>
      <c r="K1677" s="15"/>
      <c r="L1677" s="103" t="str">
        <f t="shared" si="1"/>
        <v>B-BL500-W32-500 ml Bleach White Bottle</v>
      </c>
      <c r="M1677" s="103">
        <f t="shared" si="2"/>
        <v>2016</v>
      </c>
      <c r="N1677" s="102" t="str">
        <f t="shared" si="3"/>
        <v>wk 10</v>
      </c>
    </row>
    <row r="1678" ht="12.75" customHeight="1">
      <c r="A1678" s="15" t="s">
        <v>4758</v>
      </c>
      <c r="B1678" s="15" t="s">
        <v>3123</v>
      </c>
      <c r="C1678" s="15" t="s">
        <v>4321</v>
      </c>
      <c r="D1678" s="15" t="s">
        <v>7457</v>
      </c>
      <c r="E1678" s="15" t="s">
        <v>8598</v>
      </c>
      <c r="F1678" s="15" t="s">
        <v>7328</v>
      </c>
      <c r="G1678" s="15" t="s">
        <v>8599</v>
      </c>
      <c r="H1678" s="15" t="s">
        <v>8600</v>
      </c>
      <c r="I1678" s="15" t="s">
        <v>4327</v>
      </c>
      <c r="J1678" s="15" t="s">
        <v>4359</v>
      </c>
      <c r="K1678" s="15"/>
      <c r="L1678" s="103" t="str">
        <f t="shared" si="1"/>
        <v>B-BL500-W32-500 ml Bleach White Bottle</v>
      </c>
      <c r="M1678" s="103">
        <f t="shared" si="2"/>
        <v>4176</v>
      </c>
      <c r="N1678" s="102" t="str">
        <f t="shared" si="3"/>
        <v>wk 10</v>
      </c>
    </row>
    <row r="1679" ht="12.75" customHeight="1">
      <c r="A1679" s="15" t="s">
        <v>4758</v>
      </c>
      <c r="B1679" s="15" t="s">
        <v>3123</v>
      </c>
      <c r="C1679" s="15" t="s">
        <v>4321</v>
      </c>
      <c r="D1679" s="15" t="s">
        <v>3816</v>
      </c>
      <c r="E1679" s="15" t="s">
        <v>8601</v>
      </c>
      <c r="F1679" s="15" t="s">
        <v>4324</v>
      </c>
      <c r="G1679" s="15" t="s">
        <v>8569</v>
      </c>
      <c r="H1679" s="15" t="s">
        <v>8602</v>
      </c>
      <c r="I1679" s="15" t="s">
        <v>4327</v>
      </c>
      <c r="J1679" s="15" t="s">
        <v>4328</v>
      </c>
      <c r="K1679" s="15"/>
      <c r="L1679" s="103" t="str">
        <f t="shared" si="1"/>
        <v>B-BL500-W32-500 ml Bleach White Bottle</v>
      </c>
      <c r="M1679" s="103">
        <f t="shared" si="2"/>
        <v>144</v>
      </c>
      <c r="N1679" s="102" t="str">
        <f t="shared" si="3"/>
        <v>wk 10</v>
      </c>
    </row>
    <row r="1680" ht="12.75" customHeight="1">
      <c r="A1680" s="15" t="s">
        <v>4773</v>
      </c>
      <c r="B1680" s="15" t="s">
        <v>3123</v>
      </c>
      <c r="C1680" s="15" t="s">
        <v>4321</v>
      </c>
      <c r="D1680" s="15" t="s">
        <v>3816</v>
      </c>
      <c r="E1680" s="15" t="s">
        <v>8603</v>
      </c>
      <c r="F1680" s="15" t="s">
        <v>4324</v>
      </c>
      <c r="G1680" s="15" t="s">
        <v>8569</v>
      </c>
      <c r="H1680" s="15" t="s">
        <v>8602</v>
      </c>
      <c r="I1680" s="15" t="s">
        <v>4327</v>
      </c>
      <c r="J1680" s="15" t="s">
        <v>4345</v>
      </c>
      <c r="K1680" s="15"/>
      <c r="L1680" s="103" t="str">
        <f t="shared" si="1"/>
        <v>B-BL500-W32-500 ml Bleach White Bottle</v>
      </c>
      <c r="M1680" s="103">
        <f t="shared" si="2"/>
        <v>144</v>
      </c>
      <c r="N1680" s="102" t="str">
        <f t="shared" si="3"/>
        <v>wk 41</v>
      </c>
    </row>
    <row r="1681" ht="12.75" customHeight="1">
      <c r="A1681" s="15" t="s">
        <v>4776</v>
      </c>
      <c r="B1681" s="15" t="s">
        <v>3123</v>
      </c>
      <c r="C1681" s="15" t="s">
        <v>4321</v>
      </c>
      <c r="D1681" s="15" t="s">
        <v>3455</v>
      </c>
      <c r="E1681" s="15" t="s">
        <v>8604</v>
      </c>
      <c r="F1681" s="15" t="s">
        <v>7328</v>
      </c>
      <c r="G1681" s="15" t="s">
        <v>8605</v>
      </c>
      <c r="H1681" s="15" t="s">
        <v>8606</v>
      </c>
      <c r="I1681" s="15" t="s">
        <v>4327</v>
      </c>
      <c r="J1681" s="15" t="s">
        <v>4359</v>
      </c>
      <c r="K1681" s="15"/>
      <c r="L1681" s="103" t="str">
        <f t="shared" si="1"/>
        <v>B-BL500-W32-500 ml Bleach White Bottle</v>
      </c>
      <c r="M1681" s="103">
        <f t="shared" si="2"/>
        <v>3456</v>
      </c>
      <c r="N1681" s="102" t="str">
        <f t="shared" si="3"/>
        <v>wk 45</v>
      </c>
    </row>
    <row r="1682" ht="12.75" customHeight="1">
      <c r="A1682" s="15" t="s">
        <v>4780</v>
      </c>
      <c r="B1682" s="15" t="s">
        <v>3123</v>
      </c>
      <c r="C1682" s="15" t="s">
        <v>4321</v>
      </c>
      <c r="D1682" s="15" t="s">
        <v>3470</v>
      </c>
      <c r="E1682" s="15" t="s">
        <v>8607</v>
      </c>
      <c r="F1682" s="15" t="s">
        <v>4324</v>
      </c>
      <c r="G1682" s="15" t="s">
        <v>8608</v>
      </c>
      <c r="H1682" s="15" t="s">
        <v>8609</v>
      </c>
      <c r="I1682" s="15" t="s">
        <v>4327</v>
      </c>
      <c r="J1682" s="15" t="s">
        <v>4345</v>
      </c>
      <c r="K1682" s="15"/>
      <c r="L1682" s="103" t="str">
        <f t="shared" si="1"/>
        <v>B-BL500-W32-500 ml Bleach White Bottle</v>
      </c>
      <c r="M1682" s="103">
        <f t="shared" si="2"/>
        <v>2880</v>
      </c>
      <c r="N1682" s="102" t="str">
        <f t="shared" si="3"/>
        <v>wk </v>
      </c>
    </row>
    <row r="1683" ht="12.75" customHeight="1">
      <c r="A1683" s="15" t="s">
        <v>4782</v>
      </c>
      <c r="B1683" s="15" t="s">
        <v>3123</v>
      </c>
      <c r="C1683" s="15" t="s">
        <v>4321</v>
      </c>
      <c r="D1683" s="15" t="s">
        <v>3816</v>
      </c>
      <c r="E1683" s="15" t="s">
        <v>8610</v>
      </c>
      <c r="F1683" s="15" t="s">
        <v>4324</v>
      </c>
      <c r="G1683" s="15" t="s">
        <v>8569</v>
      </c>
      <c r="H1683" s="15" t="s">
        <v>8602</v>
      </c>
      <c r="I1683" s="15" t="s">
        <v>4327</v>
      </c>
      <c r="J1683" s="15" t="s">
        <v>4345</v>
      </c>
      <c r="K1683" s="15"/>
      <c r="L1683" s="103" t="str">
        <f t="shared" si="1"/>
        <v>B-BL500-W32-500 ml Bleach White Bottle</v>
      </c>
      <c r="M1683" s="103">
        <f t="shared" si="2"/>
        <v>144</v>
      </c>
      <c r="N1683" s="102" t="str">
        <f t="shared" si="3"/>
        <v>wk </v>
      </c>
    </row>
    <row r="1684" ht="12.75" customHeight="1">
      <c r="A1684" s="15" t="s">
        <v>4793</v>
      </c>
      <c r="B1684" s="15" t="s">
        <v>3123</v>
      </c>
      <c r="C1684" s="15" t="s">
        <v>4321</v>
      </c>
      <c r="D1684" s="15" t="s">
        <v>8066</v>
      </c>
      <c r="E1684" s="15" t="s">
        <v>8611</v>
      </c>
      <c r="F1684" s="15" t="s">
        <v>4324</v>
      </c>
      <c r="G1684" s="15" t="s">
        <v>8612</v>
      </c>
      <c r="H1684" s="15" t="s">
        <v>8613</v>
      </c>
      <c r="I1684" s="15" t="s">
        <v>4327</v>
      </c>
      <c r="J1684" s="15" t="s">
        <v>4328</v>
      </c>
      <c r="K1684" s="15"/>
      <c r="L1684" s="103" t="str">
        <f t="shared" si="1"/>
        <v>B-BL500-W32-500 ml Bleach White Bottle</v>
      </c>
      <c r="M1684" s="103">
        <f t="shared" si="2"/>
        <v>160</v>
      </c>
      <c r="N1684" s="102" t="str">
        <f t="shared" si="3"/>
        <v>wk </v>
      </c>
    </row>
    <row r="1685" ht="12.75" customHeight="1">
      <c r="A1685" s="15" t="s">
        <v>4793</v>
      </c>
      <c r="B1685" s="15" t="s">
        <v>3123</v>
      </c>
      <c r="C1685" s="15" t="s">
        <v>4321</v>
      </c>
      <c r="D1685" s="15" t="s">
        <v>3816</v>
      </c>
      <c r="E1685" s="15" t="s">
        <v>8614</v>
      </c>
      <c r="F1685" s="15" t="s">
        <v>4324</v>
      </c>
      <c r="G1685" s="15" t="s">
        <v>8569</v>
      </c>
      <c r="H1685" s="15" t="s">
        <v>8615</v>
      </c>
      <c r="I1685" s="15" t="s">
        <v>4327</v>
      </c>
      <c r="J1685" s="15" t="s">
        <v>4328</v>
      </c>
      <c r="K1685" s="15"/>
      <c r="L1685" s="103" t="str">
        <f t="shared" si="1"/>
        <v>B-BL500-W32-500 ml Bleach White Bottle</v>
      </c>
      <c r="M1685" s="103">
        <f t="shared" si="2"/>
        <v>144</v>
      </c>
      <c r="N1685" s="102" t="str">
        <f t="shared" si="3"/>
        <v>wk </v>
      </c>
    </row>
    <row r="1686" ht="12.75" customHeight="1">
      <c r="A1686" s="15" t="s">
        <v>4795</v>
      </c>
      <c r="B1686" s="15" t="s">
        <v>3123</v>
      </c>
      <c r="C1686" s="15" t="s">
        <v>4321</v>
      </c>
      <c r="D1686" s="15" t="s">
        <v>8616</v>
      </c>
      <c r="E1686" s="15" t="s">
        <v>8617</v>
      </c>
      <c r="F1686" s="15" t="s">
        <v>7328</v>
      </c>
      <c r="G1686" s="15" t="s">
        <v>8618</v>
      </c>
      <c r="H1686" s="15" t="s">
        <v>8619</v>
      </c>
      <c r="I1686" s="15" t="s">
        <v>4327</v>
      </c>
      <c r="J1686" s="15" t="s">
        <v>4359</v>
      </c>
      <c r="K1686" s="15"/>
      <c r="L1686" s="103" t="str">
        <f t="shared" si="1"/>
        <v>B-BL500-W32-500 ml Bleach White Bottle</v>
      </c>
      <c r="M1686" s="103">
        <f t="shared" si="2"/>
        <v>6768</v>
      </c>
      <c r="N1686" s="102" t="str">
        <f t="shared" si="3"/>
        <v>wk </v>
      </c>
    </row>
    <row r="1687" ht="12.75" customHeight="1">
      <c r="A1687" s="15" t="s">
        <v>4799</v>
      </c>
      <c r="B1687" s="15" t="s">
        <v>3123</v>
      </c>
      <c r="C1687" s="15" t="s">
        <v>4321</v>
      </c>
      <c r="D1687" s="15" t="s">
        <v>3367</v>
      </c>
      <c r="E1687" s="15" t="s">
        <v>8620</v>
      </c>
      <c r="F1687" s="15" t="s">
        <v>7328</v>
      </c>
      <c r="G1687" s="15" t="s">
        <v>8621</v>
      </c>
      <c r="H1687" s="15" t="s">
        <v>8622</v>
      </c>
      <c r="I1687" s="15" t="s">
        <v>4327</v>
      </c>
      <c r="J1687" s="15" t="s">
        <v>4359</v>
      </c>
      <c r="K1687" s="15"/>
      <c r="L1687" s="103" t="str">
        <f t="shared" si="1"/>
        <v>B-BL500-W32-500 ml Bleach White Bottle</v>
      </c>
      <c r="M1687" s="103">
        <f t="shared" si="2"/>
        <v>3744</v>
      </c>
      <c r="N1687" s="102" t="str">
        <f t="shared" si="3"/>
        <v>wk </v>
      </c>
    </row>
    <row r="1688" ht="12.75" customHeight="1">
      <c r="A1688" s="15" t="s">
        <v>4802</v>
      </c>
      <c r="B1688" s="15" t="s">
        <v>3123</v>
      </c>
      <c r="C1688" s="15" t="s">
        <v>4321</v>
      </c>
      <c r="D1688" s="15" t="s">
        <v>7521</v>
      </c>
      <c r="E1688" s="15" t="s">
        <v>8623</v>
      </c>
      <c r="F1688" s="15" t="s">
        <v>7328</v>
      </c>
      <c r="G1688" s="15" t="s">
        <v>8624</v>
      </c>
      <c r="H1688" s="15" t="s">
        <v>8625</v>
      </c>
      <c r="I1688" s="15" t="s">
        <v>4327</v>
      </c>
      <c r="J1688" s="15" t="s">
        <v>4359</v>
      </c>
      <c r="K1688" s="15"/>
      <c r="L1688" s="103" t="str">
        <f t="shared" si="1"/>
        <v>B-BL500-W32-500 ml Bleach White Bottle</v>
      </c>
      <c r="M1688" s="103">
        <f t="shared" si="2"/>
        <v>1584</v>
      </c>
      <c r="N1688" s="102" t="str">
        <f t="shared" si="3"/>
        <v>wk </v>
      </c>
    </row>
    <row r="1689" ht="12.75" customHeight="1">
      <c r="A1689" s="15" t="s">
        <v>4805</v>
      </c>
      <c r="B1689" s="15" t="s">
        <v>3123</v>
      </c>
      <c r="C1689" s="15" t="s">
        <v>4321</v>
      </c>
      <c r="D1689" s="15" t="s">
        <v>3816</v>
      </c>
      <c r="E1689" s="15" t="s">
        <v>7923</v>
      </c>
      <c r="F1689" s="15" t="s">
        <v>4324</v>
      </c>
      <c r="G1689" s="15" t="s">
        <v>8569</v>
      </c>
      <c r="H1689" s="15" t="s">
        <v>8615</v>
      </c>
      <c r="I1689" s="15" t="s">
        <v>4327</v>
      </c>
      <c r="J1689" s="15" t="s">
        <v>4328</v>
      </c>
      <c r="K1689" s="15"/>
      <c r="L1689" s="103" t="str">
        <f t="shared" si="1"/>
        <v>B-BL500-W32-500 ml Bleach White Bottle</v>
      </c>
      <c r="M1689" s="103">
        <f t="shared" si="2"/>
        <v>144</v>
      </c>
      <c r="N1689" s="102" t="str">
        <f t="shared" si="3"/>
        <v>wk </v>
      </c>
    </row>
    <row r="1690" ht="12.75" customHeight="1">
      <c r="A1690" s="15" t="s">
        <v>4441</v>
      </c>
      <c r="B1690" s="15" t="s">
        <v>3128</v>
      </c>
      <c r="C1690" s="15" t="s">
        <v>4321</v>
      </c>
      <c r="D1690" s="15" t="s">
        <v>8626</v>
      </c>
      <c r="E1690" s="15" t="s">
        <v>8627</v>
      </c>
      <c r="F1690" s="15" t="s">
        <v>7965</v>
      </c>
      <c r="G1690" s="15" t="s">
        <v>8628</v>
      </c>
      <c r="H1690" s="15" t="s">
        <v>8629</v>
      </c>
      <c r="I1690" s="15" t="s">
        <v>5045</v>
      </c>
      <c r="J1690" s="15" t="s">
        <v>5653</v>
      </c>
      <c r="K1690" s="15"/>
      <c r="L1690" s="103" t="str">
        <f t="shared" si="1"/>
        <v>B-BL500-W32-500 ml Bleach White Bottle</v>
      </c>
      <c r="M1690" s="103">
        <f t="shared" si="2"/>
        <v>20016</v>
      </c>
      <c r="N1690" s="102" t="str">
        <f t="shared" si="3"/>
        <v>wk </v>
      </c>
    </row>
    <row r="1691" ht="12.75" customHeight="1">
      <c r="A1691" s="15" t="s">
        <v>8630</v>
      </c>
      <c r="B1691" s="15"/>
      <c r="C1691" s="15" t="s">
        <v>3146</v>
      </c>
      <c r="D1691" s="15" t="s">
        <v>3145</v>
      </c>
      <c r="E1691" s="15"/>
      <c r="F1691" s="15" t="s">
        <v>4308</v>
      </c>
      <c r="G1691" s="15" t="s">
        <v>8631</v>
      </c>
      <c r="H1691" s="15" t="s">
        <v>3149</v>
      </c>
      <c r="I1691" s="15" t="s">
        <v>3177</v>
      </c>
      <c r="J1691" s="15"/>
      <c r="K1691" s="15"/>
      <c r="L1691" s="103" t="str">
        <f t="shared" si="1"/>
        <v>B-BL70-W8-70 ml Bleach White bottle</v>
      </c>
      <c r="M1691" s="103">
        <f t="shared" si="2"/>
        <v>0</v>
      </c>
      <c r="N1691" s="102" t="str">
        <f t="shared" si="3"/>
        <v>wk </v>
      </c>
    </row>
    <row r="1692" ht="12.75" customHeight="1">
      <c r="A1692" s="15" t="s">
        <v>4418</v>
      </c>
      <c r="B1692" s="15" t="s">
        <v>3123</v>
      </c>
      <c r="C1692" s="15" t="s">
        <v>4321</v>
      </c>
      <c r="D1692" s="15" t="s">
        <v>5425</v>
      </c>
      <c r="E1692" s="15" t="s">
        <v>8632</v>
      </c>
      <c r="F1692" s="15" t="s">
        <v>8633</v>
      </c>
      <c r="G1692" s="15" t="s">
        <v>8634</v>
      </c>
      <c r="H1692" s="15" t="s">
        <v>8635</v>
      </c>
      <c r="I1692" s="15" t="s">
        <v>4327</v>
      </c>
      <c r="J1692" s="15" t="s">
        <v>5653</v>
      </c>
      <c r="K1692" s="15"/>
      <c r="L1692" s="103" t="str">
        <f t="shared" si="1"/>
        <v>B-BL70-W8-70 ml Bleach White bottle</v>
      </c>
      <c r="M1692" s="103">
        <f t="shared" si="2"/>
        <v>5600</v>
      </c>
      <c r="N1692" s="102" t="str">
        <f t="shared" si="3"/>
        <v>wk 36</v>
      </c>
    </row>
    <row r="1693" ht="12.75" customHeight="1">
      <c r="A1693" s="15" t="s">
        <v>4433</v>
      </c>
      <c r="B1693" s="15" t="s">
        <v>3123</v>
      </c>
      <c r="C1693" s="15" t="s">
        <v>4321</v>
      </c>
      <c r="D1693" s="15" t="s">
        <v>4374</v>
      </c>
      <c r="E1693" s="15" t="s">
        <v>8636</v>
      </c>
      <c r="F1693" s="15" t="s">
        <v>8633</v>
      </c>
      <c r="G1693" s="15" t="s">
        <v>8637</v>
      </c>
      <c r="H1693" s="15" t="s">
        <v>8638</v>
      </c>
      <c r="I1693" s="15" t="s">
        <v>4327</v>
      </c>
      <c r="J1693" s="15" t="s">
        <v>4345</v>
      </c>
      <c r="K1693" s="15"/>
      <c r="L1693" s="103" t="str">
        <f t="shared" si="1"/>
        <v>B-BL70-W8-70 ml Bleach White bottle</v>
      </c>
      <c r="M1693" s="103">
        <f t="shared" si="2"/>
        <v>4800</v>
      </c>
      <c r="N1693" s="102" t="str">
        <f t="shared" si="3"/>
        <v>wk </v>
      </c>
    </row>
    <row r="1694" ht="12.75" customHeight="1">
      <c r="A1694" s="15" t="s">
        <v>4460</v>
      </c>
      <c r="B1694" s="15" t="s">
        <v>3123</v>
      </c>
      <c r="C1694" s="15" t="s">
        <v>4321</v>
      </c>
      <c r="D1694" s="15" t="s">
        <v>3437</v>
      </c>
      <c r="E1694" s="15" t="s">
        <v>8639</v>
      </c>
      <c r="F1694" s="15" t="s">
        <v>8633</v>
      </c>
      <c r="G1694" s="15" t="s">
        <v>8640</v>
      </c>
      <c r="H1694" s="15" t="s">
        <v>8641</v>
      </c>
      <c r="I1694" s="15" t="s">
        <v>4327</v>
      </c>
      <c r="J1694" s="15" t="s">
        <v>4345</v>
      </c>
      <c r="K1694" s="15"/>
      <c r="L1694" s="103" t="str">
        <f t="shared" si="1"/>
        <v>B-BL70-W8-70 ml Bleach White bottle</v>
      </c>
      <c r="M1694" s="103">
        <f t="shared" si="2"/>
        <v>4000</v>
      </c>
      <c r="N1694" s="102" t="str">
        <f t="shared" si="3"/>
        <v>wk 14</v>
      </c>
    </row>
    <row r="1695" ht="12.75" customHeight="1">
      <c r="A1695" s="15" t="s">
        <v>4766</v>
      </c>
      <c r="B1695" s="15" t="s">
        <v>3123</v>
      </c>
      <c r="C1695" s="15" t="s">
        <v>4321</v>
      </c>
      <c r="D1695" s="15" t="s">
        <v>3641</v>
      </c>
      <c r="E1695" s="15" t="s">
        <v>8642</v>
      </c>
      <c r="F1695" s="15" t="s">
        <v>8633</v>
      </c>
      <c r="G1695" s="15" t="s">
        <v>8643</v>
      </c>
      <c r="H1695" s="15" t="s">
        <v>8644</v>
      </c>
      <c r="I1695" s="15" t="s">
        <v>4327</v>
      </c>
      <c r="J1695" s="15" t="s">
        <v>4345</v>
      </c>
      <c r="K1695" s="15"/>
      <c r="L1695" s="103" t="str">
        <f t="shared" si="1"/>
        <v>B-BL70-W8-70 ml Bleach White bottle</v>
      </c>
      <c r="M1695" s="103">
        <f t="shared" si="2"/>
        <v>5000</v>
      </c>
      <c r="N1695" s="102" t="str">
        <f t="shared" si="3"/>
        <v>wk 23</v>
      </c>
    </row>
    <row r="1696" ht="12.75" customHeight="1">
      <c r="A1696" s="15" t="s">
        <v>4766</v>
      </c>
      <c r="B1696" s="15" t="s">
        <v>3123</v>
      </c>
      <c r="C1696" s="15" t="s">
        <v>4321</v>
      </c>
      <c r="D1696" s="15" t="s">
        <v>5425</v>
      </c>
      <c r="E1696" s="15" t="s">
        <v>8645</v>
      </c>
      <c r="F1696" s="15" t="s">
        <v>8633</v>
      </c>
      <c r="G1696" s="15" t="s">
        <v>8634</v>
      </c>
      <c r="H1696" s="15" t="s">
        <v>8646</v>
      </c>
      <c r="I1696" s="15" t="s">
        <v>4327</v>
      </c>
      <c r="J1696" s="15" t="s">
        <v>4345</v>
      </c>
      <c r="K1696" s="15"/>
      <c r="L1696" s="103" t="str">
        <f t="shared" si="1"/>
        <v>B-BL70-W8-70 ml Bleach White bottle</v>
      </c>
      <c r="M1696" s="103">
        <f t="shared" si="2"/>
        <v>5600</v>
      </c>
      <c r="N1696" s="102" t="str">
        <f t="shared" si="3"/>
        <v>wk 23</v>
      </c>
    </row>
    <row r="1697" ht="12.75" customHeight="1">
      <c r="A1697" s="15" t="s">
        <v>4780</v>
      </c>
      <c r="B1697" s="15" t="s">
        <v>3123</v>
      </c>
      <c r="C1697" s="15" t="s">
        <v>4321</v>
      </c>
      <c r="D1697" s="15" t="s">
        <v>3958</v>
      </c>
      <c r="E1697" s="15" t="s">
        <v>8607</v>
      </c>
      <c r="F1697" s="15" t="s">
        <v>4324</v>
      </c>
      <c r="G1697" s="15" t="s">
        <v>8647</v>
      </c>
      <c r="H1697" s="15" t="s">
        <v>8648</v>
      </c>
      <c r="I1697" s="15" t="s">
        <v>4327</v>
      </c>
      <c r="J1697" s="15" t="s">
        <v>4345</v>
      </c>
      <c r="K1697" s="15"/>
      <c r="L1697" s="103" t="str">
        <f t="shared" si="1"/>
        <v>B-BL70-W8-70 ml Bleach White bottle</v>
      </c>
      <c r="M1697" s="103">
        <f t="shared" si="2"/>
        <v>2400</v>
      </c>
      <c r="N1697" s="102" t="str">
        <f t="shared" si="3"/>
        <v>wk </v>
      </c>
    </row>
    <row r="1698" ht="12.75" customHeight="1">
      <c r="A1698" s="15" t="s">
        <v>4842</v>
      </c>
      <c r="B1698" s="15" t="s">
        <v>3123</v>
      </c>
      <c r="C1698" s="15" t="s">
        <v>4321</v>
      </c>
      <c r="D1698" s="15" t="s">
        <v>5421</v>
      </c>
      <c r="E1698" s="15" t="s">
        <v>8649</v>
      </c>
      <c r="F1698" s="15" t="s">
        <v>4324</v>
      </c>
      <c r="G1698" s="15" t="s">
        <v>8650</v>
      </c>
      <c r="H1698" s="15" t="s">
        <v>8651</v>
      </c>
      <c r="I1698" s="15" t="s">
        <v>4327</v>
      </c>
      <c r="J1698" s="15" t="s">
        <v>4345</v>
      </c>
      <c r="K1698" s="15"/>
      <c r="L1698" s="103" t="str">
        <f t="shared" si="1"/>
        <v>B-BL70-W8-70 ml Bleach White bottle</v>
      </c>
      <c r="M1698" s="103">
        <f t="shared" si="2"/>
        <v>3200</v>
      </c>
      <c r="N1698" s="102" t="str">
        <f t="shared" si="3"/>
        <v>wk </v>
      </c>
    </row>
    <row r="1699" ht="12.75" customHeight="1">
      <c r="A1699" s="15" t="s">
        <v>4846</v>
      </c>
      <c r="B1699" s="15" t="s">
        <v>3123</v>
      </c>
      <c r="C1699" s="15" t="s">
        <v>4321</v>
      </c>
      <c r="D1699" s="15" t="s">
        <v>4374</v>
      </c>
      <c r="E1699" s="15" t="s">
        <v>8652</v>
      </c>
      <c r="F1699" s="15" t="s">
        <v>4324</v>
      </c>
      <c r="G1699" s="15" t="s">
        <v>8653</v>
      </c>
      <c r="H1699" s="15" t="s">
        <v>8654</v>
      </c>
      <c r="I1699" s="15" t="s">
        <v>4327</v>
      </c>
      <c r="J1699" s="15" t="s">
        <v>4328</v>
      </c>
      <c r="K1699" s="15"/>
      <c r="L1699" s="103" t="str">
        <f t="shared" si="1"/>
        <v>B-BL70-W8-70 ml Bleach White bottle</v>
      </c>
      <c r="M1699" s="103">
        <f t="shared" si="2"/>
        <v>4800</v>
      </c>
      <c r="N1699" s="102" t="str">
        <f t="shared" si="3"/>
        <v>wk </v>
      </c>
    </row>
    <row r="1700" ht="12.75" customHeight="1">
      <c r="A1700" s="15" t="s">
        <v>8655</v>
      </c>
      <c r="B1700" s="15" t="s">
        <v>2855</v>
      </c>
      <c r="C1700" s="15" t="s">
        <v>3146</v>
      </c>
      <c r="D1700" s="15" t="s">
        <v>3145</v>
      </c>
      <c r="E1700" s="15"/>
      <c r="F1700" s="15" t="s">
        <v>4308</v>
      </c>
      <c r="G1700" s="15" t="s">
        <v>8656</v>
      </c>
      <c r="H1700" s="15" t="s">
        <v>3149</v>
      </c>
      <c r="I1700" s="15" t="s">
        <v>3177</v>
      </c>
      <c r="J1700" s="15"/>
      <c r="K1700" s="15"/>
      <c r="L1700" s="103" t="str">
        <f t="shared" si="1"/>
        <v>B-C1-N10-100 gm Natural Bottle</v>
      </c>
      <c r="M1700" s="103">
        <f t="shared" si="2"/>
        <v>0</v>
      </c>
      <c r="N1700" s="102" t="str">
        <f t="shared" si="3"/>
        <v>wk </v>
      </c>
    </row>
    <row r="1701" ht="12.75" customHeight="1">
      <c r="A1701" s="15" t="s">
        <v>4480</v>
      </c>
      <c r="B1701" s="15" t="s">
        <v>3123</v>
      </c>
      <c r="C1701" s="15" t="s">
        <v>4321</v>
      </c>
      <c r="D1701" s="15" t="s">
        <v>5327</v>
      </c>
      <c r="E1701" s="15" t="s">
        <v>8657</v>
      </c>
      <c r="F1701" s="15" t="s">
        <v>4324</v>
      </c>
      <c r="G1701" s="15" t="s">
        <v>8658</v>
      </c>
      <c r="H1701" s="15" t="s">
        <v>8659</v>
      </c>
      <c r="I1701" s="15" t="s">
        <v>4327</v>
      </c>
      <c r="J1701" s="15" t="s">
        <v>4345</v>
      </c>
      <c r="K1701" s="15"/>
      <c r="L1701" s="103" t="str">
        <f t="shared" si="1"/>
        <v>B-C1-N10-100 gm Natural Bottle</v>
      </c>
      <c r="M1701" s="103">
        <f t="shared" si="2"/>
        <v>504</v>
      </c>
      <c r="N1701" s="102" t="str">
        <f t="shared" si="3"/>
        <v>wk 45</v>
      </c>
    </row>
    <row r="1702" ht="12.75" customHeight="1">
      <c r="A1702" s="15" t="s">
        <v>4506</v>
      </c>
      <c r="B1702" s="15" t="s">
        <v>3123</v>
      </c>
      <c r="C1702" s="15" t="s">
        <v>4321</v>
      </c>
      <c r="D1702" s="15" t="s">
        <v>5327</v>
      </c>
      <c r="E1702" s="15" t="s">
        <v>8660</v>
      </c>
      <c r="F1702" s="15" t="s">
        <v>4324</v>
      </c>
      <c r="G1702" s="15" t="s">
        <v>8658</v>
      </c>
      <c r="H1702" s="15" t="s">
        <v>8659</v>
      </c>
      <c r="I1702" s="15" t="s">
        <v>4327</v>
      </c>
      <c r="J1702" s="15" t="s">
        <v>4345</v>
      </c>
      <c r="K1702" s="15"/>
      <c r="L1702" s="103" t="str">
        <f t="shared" si="1"/>
        <v>B-C1-N10-100 gm Natural Bottle</v>
      </c>
      <c r="M1702" s="103">
        <f t="shared" si="2"/>
        <v>504</v>
      </c>
      <c r="N1702" s="102" t="str">
        <f t="shared" si="3"/>
        <v>wk </v>
      </c>
    </row>
    <row r="1703" ht="12.75" customHeight="1">
      <c r="A1703" s="15" t="s">
        <v>8661</v>
      </c>
      <c r="B1703" s="15" t="s">
        <v>2855</v>
      </c>
      <c r="C1703" s="15" t="s">
        <v>3146</v>
      </c>
      <c r="D1703" s="15" t="s">
        <v>3145</v>
      </c>
      <c r="E1703" s="15"/>
      <c r="F1703" s="15" t="s">
        <v>4308</v>
      </c>
      <c r="G1703" s="15" t="s">
        <v>8662</v>
      </c>
      <c r="H1703" s="15" t="s">
        <v>3149</v>
      </c>
      <c r="I1703" s="15" t="s">
        <v>3177</v>
      </c>
      <c r="J1703" s="15"/>
      <c r="K1703" s="15"/>
      <c r="L1703" s="103" t="str">
        <f t="shared" si="1"/>
        <v>B-C1-W10-100 ml White Bottle</v>
      </c>
      <c r="M1703" s="103">
        <f t="shared" si="2"/>
        <v>0</v>
      </c>
      <c r="N1703" s="102" t="str">
        <f t="shared" si="3"/>
        <v>wk </v>
      </c>
    </row>
    <row r="1704" ht="12.75" customHeight="1">
      <c r="A1704" s="15" t="s">
        <v>6765</v>
      </c>
      <c r="B1704" s="15" t="s">
        <v>3123</v>
      </c>
      <c r="C1704" s="15" t="s">
        <v>4321</v>
      </c>
      <c r="D1704" s="15" t="s">
        <v>5078</v>
      </c>
      <c r="E1704" s="15" t="s">
        <v>8663</v>
      </c>
      <c r="F1704" s="15" t="s">
        <v>4324</v>
      </c>
      <c r="G1704" s="15" t="s">
        <v>8664</v>
      </c>
      <c r="H1704" s="15" t="s">
        <v>8665</v>
      </c>
      <c r="I1704" s="15" t="s">
        <v>4327</v>
      </c>
      <c r="J1704" s="15" t="s">
        <v>5653</v>
      </c>
      <c r="K1704" s="15"/>
      <c r="L1704" s="103" t="str">
        <f t="shared" si="1"/>
        <v>B-C1-W10-100 ml White Bottle</v>
      </c>
      <c r="M1704" s="103">
        <f t="shared" si="2"/>
        <v>1008</v>
      </c>
      <c r="N1704" s="102" t="str">
        <f t="shared" si="3"/>
        <v>wk </v>
      </c>
    </row>
    <row r="1705" ht="12.75" customHeight="1">
      <c r="A1705" s="15" t="s">
        <v>4387</v>
      </c>
      <c r="B1705" s="15" t="s">
        <v>3123</v>
      </c>
      <c r="C1705" s="15" t="s">
        <v>4321</v>
      </c>
      <c r="D1705" s="15" t="s">
        <v>5327</v>
      </c>
      <c r="E1705" s="15" t="s">
        <v>8666</v>
      </c>
      <c r="F1705" s="15" t="s">
        <v>4324</v>
      </c>
      <c r="G1705" s="15" t="s">
        <v>8667</v>
      </c>
      <c r="H1705" s="15" t="s">
        <v>8668</v>
      </c>
      <c r="I1705" s="15" t="s">
        <v>4327</v>
      </c>
      <c r="J1705" s="15" t="s">
        <v>4328</v>
      </c>
      <c r="K1705" s="15"/>
      <c r="L1705" s="103" t="str">
        <f t="shared" si="1"/>
        <v>B-C1-W10-100 ml White Bottle</v>
      </c>
      <c r="M1705" s="103">
        <f t="shared" si="2"/>
        <v>504</v>
      </c>
      <c r="N1705" s="102" t="str">
        <f t="shared" si="3"/>
        <v>wk </v>
      </c>
    </row>
    <row r="1706" ht="12.75" customHeight="1">
      <c r="A1706" s="15" t="s">
        <v>4581</v>
      </c>
      <c r="B1706" s="15" t="s">
        <v>3123</v>
      </c>
      <c r="C1706" s="15" t="s">
        <v>4321</v>
      </c>
      <c r="D1706" s="15" t="s">
        <v>5327</v>
      </c>
      <c r="E1706" s="15" t="s">
        <v>8669</v>
      </c>
      <c r="F1706" s="15" t="s">
        <v>4324</v>
      </c>
      <c r="G1706" s="15" t="s">
        <v>8667</v>
      </c>
      <c r="H1706" s="15" t="s">
        <v>8670</v>
      </c>
      <c r="I1706" s="15" t="s">
        <v>4327</v>
      </c>
      <c r="J1706" s="15" t="s">
        <v>4345</v>
      </c>
      <c r="K1706" s="15"/>
      <c r="L1706" s="103" t="str">
        <f t="shared" si="1"/>
        <v>B-C1-W10-100 ml White Bottle</v>
      </c>
      <c r="M1706" s="103">
        <f t="shared" si="2"/>
        <v>504</v>
      </c>
      <c r="N1706" s="102" t="str">
        <f t="shared" si="3"/>
        <v>wk </v>
      </c>
    </row>
    <row r="1707" ht="12.75" customHeight="1">
      <c r="A1707" s="15" t="s">
        <v>4589</v>
      </c>
      <c r="B1707" s="15" t="s">
        <v>3123</v>
      </c>
      <c r="C1707" s="15" t="s">
        <v>4321</v>
      </c>
      <c r="D1707" s="15" t="s">
        <v>5078</v>
      </c>
      <c r="E1707" s="15" t="s">
        <v>8671</v>
      </c>
      <c r="F1707" s="15" t="s">
        <v>4324</v>
      </c>
      <c r="G1707" s="15" t="s">
        <v>8664</v>
      </c>
      <c r="H1707" s="15" t="s">
        <v>8672</v>
      </c>
      <c r="I1707" s="15" t="s">
        <v>4327</v>
      </c>
      <c r="J1707" s="15" t="s">
        <v>4345</v>
      </c>
      <c r="K1707" s="15"/>
      <c r="L1707" s="103" t="str">
        <f t="shared" si="1"/>
        <v>B-C1-W10-100 ml White Bottle</v>
      </c>
      <c r="M1707" s="103">
        <f t="shared" si="2"/>
        <v>1008</v>
      </c>
      <c r="N1707" s="102" t="str">
        <f t="shared" si="3"/>
        <v>wk </v>
      </c>
    </row>
    <row r="1708" ht="12.75" customHeight="1">
      <c r="A1708" s="15" t="s">
        <v>4766</v>
      </c>
      <c r="B1708" s="15" t="s">
        <v>3123</v>
      </c>
      <c r="C1708" s="15" t="s">
        <v>4321</v>
      </c>
      <c r="D1708" s="15" t="s">
        <v>5327</v>
      </c>
      <c r="E1708" s="15" t="s">
        <v>8673</v>
      </c>
      <c r="F1708" s="15" t="s">
        <v>8674</v>
      </c>
      <c r="G1708" s="15" t="s">
        <v>8675</v>
      </c>
      <c r="H1708" s="15" t="s">
        <v>8676</v>
      </c>
      <c r="I1708" s="15" t="s">
        <v>4327</v>
      </c>
      <c r="J1708" s="15" t="s">
        <v>8677</v>
      </c>
      <c r="K1708" s="15"/>
      <c r="L1708" s="103" t="str">
        <f t="shared" si="1"/>
        <v>B-C1-W10-100 ml White Bottle</v>
      </c>
      <c r="M1708" s="103">
        <f t="shared" si="2"/>
        <v>504</v>
      </c>
      <c r="N1708" s="102" t="str">
        <f t="shared" si="3"/>
        <v>wk 23</v>
      </c>
    </row>
    <row r="1709" ht="12.75" customHeight="1">
      <c r="A1709" s="15" t="s">
        <v>4780</v>
      </c>
      <c r="B1709" s="15" t="s">
        <v>3123</v>
      </c>
      <c r="C1709" s="15" t="s">
        <v>4321</v>
      </c>
      <c r="D1709" s="15" t="s">
        <v>5327</v>
      </c>
      <c r="E1709" s="15" t="s">
        <v>8678</v>
      </c>
      <c r="F1709" s="15" t="s">
        <v>4324</v>
      </c>
      <c r="G1709" s="15" t="s">
        <v>8667</v>
      </c>
      <c r="H1709" s="15" t="s">
        <v>8676</v>
      </c>
      <c r="I1709" s="15" t="s">
        <v>4327</v>
      </c>
      <c r="J1709" s="15" t="s">
        <v>4328</v>
      </c>
      <c r="K1709" s="15"/>
      <c r="L1709" s="103" t="str">
        <f t="shared" si="1"/>
        <v>B-C1-W10-100 ml White Bottle</v>
      </c>
      <c r="M1709" s="103">
        <f t="shared" si="2"/>
        <v>504</v>
      </c>
      <c r="N1709" s="102" t="str">
        <f t="shared" si="3"/>
        <v>wk </v>
      </c>
    </row>
    <row r="1710" ht="12.75" customHeight="1">
      <c r="A1710" s="15" t="s">
        <v>4786</v>
      </c>
      <c r="B1710" s="15" t="s">
        <v>3123</v>
      </c>
      <c r="C1710" s="15" t="s">
        <v>4321</v>
      </c>
      <c r="D1710" s="15" t="s">
        <v>3847</v>
      </c>
      <c r="E1710" s="15" t="s">
        <v>8679</v>
      </c>
      <c r="F1710" s="15" t="s">
        <v>4324</v>
      </c>
      <c r="G1710" s="15" t="s">
        <v>8680</v>
      </c>
      <c r="H1710" s="15" t="s">
        <v>8681</v>
      </c>
      <c r="I1710" s="15" t="s">
        <v>4327</v>
      </c>
      <c r="J1710" s="15" t="s">
        <v>4345</v>
      </c>
      <c r="K1710" s="15"/>
      <c r="L1710" s="103" t="str">
        <f t="shared" si="1"/>
        <v>B-C1-W10-100 ml White Bottle</v>
      </c>
      <c r="M1710" s="103">
        <f t="shared" si="2"/>
        <v>2016</v>
      </c>
      <c r="N1710" s="102" t="str">
        <f t="shared" si="3"/>
        <v>wk </v>
      </c>
    </row>
    <row r="1711" ht="12.75" customHeight="1">
      <c r="A1711" s="15" t="s">
        <v>4840</v>
      </c>
      <c r="B1711" s="15" t="s">
        <v>3123</v>
      </c>
      <c r="C1711" s="15" t="s">
        <v>4321</v>
      </c>
      <c r="D1711" s="15" t="s">
        <v>5078</v>
      </c>
      <c r="E1711" s="15" t="s">
        <v>8682</v>
      </c>
      <c r="F1711" s="15" t="s">
        <v>4324</v>
      </c>
      <c r="G1711" s="15" t="s">
        <v>8664</v>
      </c>
      <c r="H1711" s="15" t="s">
        <v>8683</v>
      </c>
      <c r="I1711" s="15" t="s">
        <v>4327</v>
      </c>
      <c r="J1711" s="15" t="s">
        <v>4345</v>
      </c>
      <c r="K1711" s="15"/>
      <c r="L1711" s="103" t="str">
        <f t="shared" si="1"/>
        <v>B-C1-W10-100 ml White Bottle</v>
      </c>
      <c r="M1711" s="103">
        <f t="shared" si="2"/>
        <v>1008</v>
      </c>
      <c r="N1711" s="102" t="str">
        <f t="shared" si="3"/>
        <v>wk 50</v>
      </c>
    </row>
    <row r="1712" ht="12.75" customHeight="1">
      <c r="A1712" s="15" t="s">
        <v>4857</v>
      </c>
      <c r="B1712" s="15" t="s">
        <v>3123</v>
      </c>
      <c r="C1712" s="15" t="s">
        <v>4321</v>
      </c>
      <c r="D1712" s="15" t="s">
        <v>4322</v>
      </c>
      <c r="E1712" s="15" t="s">
        <v>8684</v>
      </c>
      <c r="F1712" s="15" t="s">
        <v>4324</v>
      </c>
      <c r="G1712" s="15" t="s">
        <v>8685</v>
      </c>
      <c r="H1712" s="15" t="s">
        <v>8686</v>
      </c>
      <c r="I1712" s="15" t="s">
        <v>4327</v>
      </c>
      <c r="J1712" s="15" t="s">
        <v>4328</v>
      </c>
      <c r="K1712" s="15"/>
      <c r="L1712" s="103" t="str">
        <f t="shared" si="1"/>
        <v>B-C1-W10-100 ml White Bottle</v>
      </c>
      <c r="M1712" s="103">
        <f t="shared" si="2"/>
        <v>5040</v>
      </c>
      <c r="N1712" s="102" t="str">
        <f t="shared" si="3"/>
        <v>wk </v>
      </c>
    </row>
    <row r="1713" ht="12.75" customHeight="1">
      <c r="A1713" s="15" t="s">
        <v>4878</v>
      </c>
      <c r="B1713" s="15" t="s">
        <v>3123</v>
      </c>
      <c r="C1713" s="15" t="s">
        <v>4321</v>
      </c>
      <c r="D1713" s="15" t="s">
        <v>5327</v>
      </c>
      <c r="E1713" s="15" t="s">
        <v>8687</v>
      </c>
      <c r="F1713" s="15" t="s">
        <v>4324</v>
      </c>
      <c r="G1713" s="15" t="s">
        <v>8667</v>
      </c>
      <c r="H1713" s="15" t="s">
        <v>8688</v>
      </c>
      <c r="I1713" s="15" t="s">
        <v>4327</v>
      </c>
      <c r="J1713" s="15" t="s">
        <v>4345</v>
      </c>
      <c r="K1713" s="15"/>
      <c r="L1713" s="103" t="str">
        <f t="shared" si="1"/>
        <v>B-C1-W10-100 ml White Bottle</v>
      </c>
      <c r="M1713" s="103">
        <f t="shared" si="2"/>
        <v>504</v>
      </c>
      <c r="N1713" s="102" t="str">
        <f t="shared" si="3"/>
        <v>wk </v>
      </c>
    </row>
    <row r="1714" ht="12.75" customHeight="1">
      <c r="A1714" s="15" t="s">
        <v>4606</v>
      </c>
      <c r="B1714" s="15" t="s">
        <v>3128</v>
      </c>
      <c r="C1714" s="15" t="s">
        <v>4321</v>
      </c>
      <c r="D1714" s="15" t="s">
        <v>4322</v>
      </c>
      <c r="E1714" s="15" t="s">
        <v>8689</v>
      </c>
      <c r="F1714" s="15" t="s">
        <v>8690</v>
      </c>
      <c r="G1714" s="15" t="s">
        <v>8691</v>
      </c>
      <c r="H1714" s="15" t="s">
        <v>8692</v>
      </c>
      <c r="I1714" s="15" t="s">
        <v>5045</v>
      </c>
      <c r="J1714" s="15" t="s">
        <v>4359</v>
      </c>
      <c r="K1714" s="15"/>
      <c r="L1714" s="103" t="str">
        <f t="shared" si="1"/>
        <v>B-C1-W10-100 ml White Bottle</v>
      </c>
      <c r="M1714" s="103">
        <f t="shared" si="2"/>
        <v>5040</v>
      </c>
      <c r="N1714" s="102" t="str">
        <f t="shared" si="3"/>
        <v>wk </v>
      </c>
    </row>
    <row r="1715" ht="12.75" customHeight="1">
      <c r="A1715" s="15" t="s">
        <v>4835</v>
      </c>
      <c r="B1715" s="15" t="s">
        <v>3128</v>
      </c>
      <c r="C1715" s="15" t="s">
        <v>4321</v>
      </c>
      <c r="D1715" s="15" t="s">
        <v>3649</v>
      </c>
      <c r="E1715" s="15" t="s">
        <v>8693</v>
      </c>
      <c r="F1715" s="15" t="s">
        <v>4324</v>
      </c>
      <c r="G1715" s="15" t="s">
        <v>8694</v>
      </c>
      <c r="H1715" s="15" t="s">
        <v>8695</v>
      </c>
      <c r="I1715" s="15" t="s">
        <v>4327</v>
      </c>
      <c r="J1715" s="15" t="s">
        <v>4345</v>
      </c>
      <c r="K1715" s="15"/>
      <c r="L1715" s="103" t="str">
        <f t="shared" si="1"/>
        <v>B-C1-W10-100 ml White Bottle</v>
      </c>
      <c r="M1715" s="103">
        <f t="shared" si="2"/>
        <v>8064</v>
      </c>
      <c r="N1715" s="102" t="str">
        <f t="shared" si="3"/>
        <v>wk 37</v>
      </c>
    </row>
    <row r="1716" ht="12.75" customHeight="1">
      <c r="A1716" s="15" t="s">
        <v>4857</v>
      </c>
      <c r="B1716" s="15" t="s">
        <v>3128</v>
      </c>
      <c r="C1716" s="15" t="s">
        <v>4321</v>
      </c>
      <c r="D1716" s="15" t="s">
        <v>8696</v>
      </c>
      <c r="E1716" s="15" t="s">
        <v>8697</v>
      </c>
      <c r="F1716" s="15" t="s">
        <v>8690</v>
      </c>
      <c r="G1716" s="15" t="s">
        <v>8698</v>
      </c>
      <c r="H1716" s="15" t="s">
        <v>8699</v>
      </c>
      <c r="I1716" s="15" t="s">
        <v>5045</v>
      </c>
      <c r="J1716" s="15" t="s">
        <v>4328</v>
      </c>
      <c r="K1716" s="15"/>
      <c r="L1716" s="103" t="str">
        <f t="shared" si="1"/>
        <v>B-C1-W10-100 ml White Bottle</v>
      </c>
      <c r="M1716" s="103">
        <f t="shared" si="2"/>
        <v>20160</v>
      </c>
      <c r="N1716" s="102" t="str">
        <f t="shared" si="3"/>
        <v>wk </v>
      </c>
    </row>
    <row r="1717" ht="12.75" customHeight="1">
      <c r="A1717" s="15" t="s">
        <v>8700</v>
      </c>
      <c r="B1717" s="15" t="s">
        <v>2942</v>
      </c>
      <c r="C1717" s="15" t="s">
        <v>3146</v>
      </c>
      <c r="D1717" s="15" t="s">
        <v>3145</v>
      </c>
      <c r="E1717" s="15"/>
      <c r="F1717" s="15" t="s">
        <v>4308</v>
      </c>
      <c r="G1717" s="15" t="s">
        <v>4352</v>
      </c>
      <c r="H1717" s="15" t="s">
        <v>3149</v>
      </c>
      <c r="I1717" s="15" t="s">
        <v>3149</v>
      </c>
      <c r="J1717" s="15"/>
      <c r="K1717" s="15"/>
      <c r="L1717" s="103" t="str">
        <f t="shared" si="1"/>
        <v>B-C2-BK13SARA-S-100 gm Black Printed Suede Cleaner Bottle</v>
      </c>
      <c r="M1717" s="103">
        <f t="shared" si="2"/>
        <v>0</v>
      </c>
      <c r="N1717" s="102" t="str">
        <f t="shared" si="3"/>
        <v>wk </v>
      </c>
    </row>
    <row r="1718" ht="12.75" customHeight="1">
      <c r="A1718" s="15" t="s">
        <v>4934</v>
      </c>
      <c r="B1718" s="15" t="s">
        <v>3123</v>
      </c>
      <c r="C1718" s="15" t="s">
        <v>4321</v>
      </c>
      <c r="D1718" s="15" t="s">
        <v>3914</v>
      </c>
      <c r="E1718" s="15" t="s">
        <v>8701</v>
      </c>
      <c r="F1718" s="15" t="s">
        <v>4937</v>
      </c>
      <c r="G1718" s="15" t="s">
        <v>8702</v>
      </c>
      <c r="H1718" s="15" t="s">
        <v>8703</v>
      </c>
      <c r="I1718" s="15" t="s">
        <v>4327</v>
      </c>
      <c r="J1718" s="15" t="s">
        <v>4359</v>
      </c>
      <c r="K1718" s="15"/>
      <c r="L1718" s="103" t="str">
        <f t="shared" si="1"/>
        <v>B-C2-BK13SARA-S-100 gm Black Printed Suede Cleaner Bottle</v>
      </c>
      <c r="M1718" s="103">
        <f t="shared" si="2"/>
        <v>5500</v>
      </c>
      <c r="N1718" s="102" t="str">
        <f t="shared" si="3"/>
        <v>wk 1</v>
      </c>
    </row>
    <row r="1719" ht="12.75" customHeight="1">
      <c r="A1719" s="15" t="s">
        <v>4947</v>
      </c>
      <c r="B1719" s="15" t="s">
        <v>3123</v>
      </c>
      <c r="C1719" s="15" t="s">
        <v>4321</v>
      </c>
      <c r="D1719" s="15" t="s">
        <v>3437</v>
      </c>
      <c r="E1719" s="15" t="s">
        <v>8704</v>
      </c>
      <c r="F1719" s="15" t="s">
        <v>4937</v>
      </c>
      <c r="G1719" s="15" t="s">
        <v>8705</v>
      </c>
      <c r="H1719" s="15" t="s">
        <v>8706</v>
      </c>
      <c r="I1719" s="15" t="s">
        <v>4327</v>
      </c>
      <c r="J1719" s="15" t="s">
        <v>4359</v>
      </c>
      <c r="K1719" s="15"/>
      <c r="L1719" s="103" t="str">
        <f t="shared" si="1"/>
        <v>B-C2-BK13SARA-S-100 gm Black Printed Suede Cleaner Bottle</v>
      </c>
      <c r="M1719" s="103">
        <f t="shared" si="2"/>
        <v>4000</v>
      </c>
      <c r="N1719" s="102" t="str">
        <f t="shared" si="3"/>
        <v>wk 18</v>
      </c>
    </row>
    <row r="1720" ht="12.75" customHeight="1">
      <c r="A1720" s="15" t="s">
        <v>4378</v>
      </c>
      <c r="B1720" s="15" t="s">
        <v>3123</v>
      </c>
      <c r="C1720" s="15" t="s">
        <v>4321</v>
      </c>
      <c r="D1720" s="15" t="s">
        <v>3767</v>
      </c>
      <c r="E1720" s="15" t="s">
        <v>8707</v>
      </c>
      <c r="F1720" s="15" t="s">
        <v>4937</v>
      </c>
      <c r="G1720" s="15" t="s">
        <v>8708</v>
      </c>
      <c r="H1720" s="15" t="s">
        <v>8709</v>
      </c>
      <c r="I1720" s="15" t="s">
        <v>4327</v>
      </c>
      <c r="J1720" s="15" t="s">
        <v>4359</v>
      </c>
      <c r="K1720" s="15"/>
      <c r="L1720" s="103" t="str">
        <f t="shared" si="1"/>
        <v>B-C2-BK13SARA-S-100 gm Black Printed Suede Cleaner Bottle</v>
      </c>
      <c r="M1720" s="103">
        <f t="shared" si="2"/>
        <v>4500</v>
      </c>
      <c r="N1720" s="102" t="str">
        <f t="shared" si="3"/>
        <v>wk </v>
      </c>
    </row>
    <row r="1721" ht="12.75" customHeight="1">
      <c r="A1721" s="15" t="s">
        <v>4383</v>
      </c>
      <c r="B1721" s="15" t="s">
        <v>3123</v>
      </c>
      <c r="C1721" s="15" t="s">
        <v>4321</v>
      </c>
      <c r="D1721" s="15" t="s">
        <v>3767</v>
      </c>
      <c r="E1721" s="15" t="s">
        <v>8710</v>
      </c>
      <c r="F1721" s="15" t="s">
        <v>4937</v>
      </c>
      <c r="G1721" s="15" t="s">
        <v>8708</v>
      </c>
      <c r="H1721" s="15" t="s">
        <v>8709</v>
      </c>
      <c r="I1721" s="15" t="s">
        <v>4327</v>
      </c>
      <c r="J1721" s="15" t="s">
        <v>4359</v>
      </c>
      <c r="K1721" s="15"/>
      <c r="L1721" s="103" t="str">
        <f t="shared" si="1"/>
        <v>B-C2-BK13SARA-S-100 gm Black Printed Suede Cleaner Bottle</v>
      </c>
      <c r="M1721" s="103">
        <f t="shared" si="2"/>
        <v>4500</v>
      </c>
      <c r="N1721" s="102" t="str">
        <f t="shared" si="3"/>
        <v>wk </v>
      </c>
    </row>
    <row r="1722" ht="12.75" customHeight="1">
      <c r="A1722" s="15" t="s">
        <v>4392</v>
      </c>
      <c r="B1722" s="15" t="s">
        <v>3123</v>
      </c>
      <c r="C1722" s="15" t="s">
        <v>4321</v>
      </c>
      <c r="D1722" s="15" t="s">
        <v>3150</v>
      </c>
      <c r="E1722" s="15" t="s">
        <v>8711</v>
      </c>
      <c r="F1722" s="15" t="s">
        <v>4937</v>
      </c>
      <c r="G1722" s="15" t="s">
        <v>8712</v>
      </c>
      <c r="H1722" s="15" t="s">
        <v>8713</v>
      </c>
      <c r="I1722" s="15" t="s">
        <v>4327</v>
      </c>
      <c r="J1722" s="15" t="s">
        <v>4359</v>
      </c>
      <c r="K1722" s="15"/>
      <c r="L1722" s="103" t="str">
        <f t="shared" si="1"/>
        <v>B-C2-BK13SARA-S-100 gm Black Printed Suede Cleaner Bottle</v>
      </c>
      <c r="M1722" s="103">
        <f t="shared" si="2"/>
        <v>6000</v>
      </c>
      <c r="N1722" s="102" t="str">
        <f t="shared" si="3"/>
        <v>wk </v>
      </c>
    </row>
    <row r="1723" ht="12.75" customHeight="1">
      <c r="A1723" s="15" t="s">
        <v>6527</v>
      </c>
      <c r="B1723" s="15" t="s">
        <v>3123</v>
      </c>
      <c r="C1723" s="15" t="s">
        <v>4321</v>
      </c>
      <c r="D1723" s="15" t="s">
        <v>4330</v>
      </c>
      <c r="E1723" s="15" t="s">
        <v>8714</v>
      </c>
      <c r="F1723" s="15" t="s">
        <v>4937</v>
      </c>
      <c r="G1723" s="15" t="s">
        <v>8715</v>
      </c>
      <c r="H1723" s="15" t="s">
        <v>8716</v>
      </c>
      <c r="I1723" s="15" t="s">
        <v>4327</v>
      </c>
      <c r="J1723" s="15" t="s">
        <v>4359</v>
      </c>
      <c r="K1723" s="15"/>
      <c r="L1723" s="103" t="str">
        <f t="shared" si="1"/>
        <v>B-C2-BK13SARA-S-100 gm Black Printed Suede Cleaner Bottle</v>
      </c>
      <c r="M1723" s="103">
        <f t="shared" si="2"/>
        <v>500</v>
      </c>
      <c r="N1723" s="102" t="str">
        <f t="shared" si="3"/>
        <v>wk </v>
      </c>
    </row>
    <row r="1724" ht="12.75" customHeight="1">
      <c r="A1724" s="15" t="s">
        <v>6527</v>
      </c>
      <c r="B1724" s="15" t="s">
        <v>3123</v>
      </c>
      <c r="C1724" s="15" t="s">
        <v>4321</v>
      </c>
      <c r="D1724" s="15" t="s">
        <v>3437</v>
      </c>
      <c r="E1724" s="15" t="s">
        <v>8717</v>
      </c>
      <c r="F1724" s="15" t="s">
        <v>4937</v>
      </c>
      <c r="G1724" s="15" t="s">
        <v>8705</v>
      </c>
      <c r="H1724" s="15" t="s">
        <v>8706</v>
      </c>
      <c r="I1724" s="15" t="s">
        <v>4327</v>
      </c>
      <c r="J1724" s="15" t="s">
        <v>4359</v>
      </c>
      <c r="K1724" s="15"/>
      <c r="L1724" s="103" t="str">
        <f t="shared" si="1"/>
        <v>B-C2-BK13SARA-S-100 gm Black Printed Suede Cleaner Bottle</v>
      </c>
      <c r="M1724" s="103">
        <f t="shared" si="2"/>
        <v>4000</v>
      </c>
      <c r="N1724" s="102" t="str">
        <f t="shared" si="3"/>
        <v>wk </v>
      </c>
    </row>
    <row r="1725" ht="12.75" customHeight="1">
      <c r="A1725" s="15" t="s">
        <v>7593</v>
      </c>
      <c r="B1725" s="15" t="s">
        <v>3123</v>
      </c>
      <c r="C1725" s="15" t="s">
        <v>4321</v>
      </c>
      <c r="D1725" s="15" t="s">
        <v>6735</v>
      </c>
      <c r="E1725" s="15" t="s">
        <v>8718</v>
      </c>
      <c r="F1725" s="15" t="s">
        <v>4937</v>
      </c>
      <c r="G1725" s="15" t="s">
        <v>8719</v>
      </c>
      <c r="H1725" s="15" t="s">
        <v>8720</v>
      </c>
      <c r="I1725" s="15" t="s">
        <v>4327</v>
      </c>
      <c r="J1725" s="15" t="s">
        <v>4359</v>
      </c>
      <c r="K1725" s="15"/>
      <c r="L1725" s="103" t="str">
        <f t="shared" si="1"/>
        <v>B-C2-BK13SARA-S-100 gm Black Printed Suede Cleaner Bottle</v>
      </c>
      <c r="M1725" s="103">
        <f t="shared" si="2"/>
        <v>25000</v>
      </c>
      <c r="N1725" s="102" t="str">
        <f t="shared" si="3"/>
        <v>wk 18</v>
      </c>
    </row>
    <row r="1726" ht="12.75" customHeight="1">
      <c r="A1726" s="15" t="s">
        <v>5067</v>
      </c>
      <c r="B1726" s="15" t="s">
        <v>3123</v>
      </c>
      <c r="C1726" s="15" t="s">
        <v>4321</v>
      </c>
      <c r="D1726" s="15" t="s">
        <v>6725</v>
      </c>
      <c r="E1726" s="15" t="s">
        <v>8721</v>
      </c>
      <c r="F1726" s="15" t="s">
        <v>4937</v>
      </c>
      <c r="G1726" s="15" t="s">
        <v>8722</v>
      </c>
      <c r="H1726" s="15" t="s">
        <v>8723</v>
      </c>
      <c r="I1726" s="15" t="s">
        <v>4327</v>
      </c>
      <c r="J1726" s="15" t="s">
        <v>4359</v>
      </c>
      <c r="K1726" s="15"/>
      <c r="L1726" s="103" t="str">
        <f t="shared" si="1"/>
        <v>B-C2-BK13SARA-S-100 gm Black Printed Suede Cleaner Bottle</v>
      </c>
      <c r="M1726" s="103">
        <f t="shared" si="2"/>
        <v>11000</v>
      </c>
      <c r="N1726" s="102" t="str">
        <f t="shared" si="3"/>
        <v>wk 44</v>
      </c>
    </row>
    <row r="1727" ht="12.75" customHeight="1">
      <c r="A1727" s="15" t="s">
        <v>4435</v>
      </c>
      <c r="B1727" s="15" t="s">
        <v>3123</v>
      </c>
      <c r="C1727" s="15" t="s">
        <v>4321</v>
      </c>
      <c r="D1727" s="15" t="s">
        <v>8724</v>
      </c>
      <c r="E1727" s="15" t="s">
        <v>8725</v>
      </c>
      <c r="F1727" s="15" t="s">
        <v>4937</v>
      </c>
      <c r="G1727" s="15" t="s">
        <v>8726</v>
      </c>
      <c r="H1727" s="15" t="s">
        <v>8727</v>
      </c>
      <c r="I1727" s="15" t="s">
        <v>4327</v>
      </c>
      <c r="J1727" s="15" t="s">
        <v>4359</v>
      </c>
      <c r="K1727" s="15"/>
      <c r="L1727" s="103" t="str">
        <f t="shared" si="1"/>
        <v>B-C2-BK13SARA-S-100 gm Black Printed Suede Cleaner Bottle</v>
      </c>
      <c r="M1727" s="103">
        <f t="shared" si="2"/>
        <v>11500</v>
      </c>
      <c r="N1727" s="102" t="str">
        <f t="shared" si="3"/>
        <v>wk </v>
      </c>
    </row>
    <row r="1728" ht="12.75" customHeight="1">
      <c r="A1728" s="15" t="s">
        <v>4441</v>
      </c>
      <c r="B1728" s="15" t="s">
        <v>3123</v>
      </c>
      <c r="C1728" s="15" t="s">
        <v>4321</v>
      </c>
      <c r="D1728" s="15" t="s">
        <v>3914</v>
      </c>
      <c r="E1728" s="15" t="s">
        <v>8728</v>
      </c>
      <c r="F1728" s="15" t="s">
        <v>4937</v>
      </c>
      <c r="G1728" s="15" t="s">
        <v>8702</v>
      </c>
      <c r="H1728" s="15" t="s">
        <v>8703</v>
      </c>
      <c r="I1728" s="15" t="s">
        <v>4327</v>
      </c>
      <c r="J1728" s="15" t="s">
        <v>4359</v>
      </c>
      <c r="K1728" s="15"/>
      <c r="L1728" s="103" t="str">
        <f t="shared" si="1"/>
        <v>B-C2-BK13SARA-S-100 gm Black Printed Suede Cleaner Bottle</v>
      </c>
      <c r="M1728" s="103">
        <f t="shared" si="2"/>
        <v>5500</v>
      </c>
      <c r="N1728" s="102" t="str">
        <f t="shared" si="3"/>
        <v>wk </v>
      </c>
    </row>
    <row r="1729" ht="12.75" customHeight="1">
      <c r="A1729" s="15" t="s">
        <v>4447</v>
      </c>
      <c r="B1729" s="15" t="s">
        <v>3123</v>
      </c>
      <c r="C1729" s="15" t="s">
        <v>4321</v>
      </c>
      <c r="D1729" s="15" t="s">
        <v>4124</v>
      </c>
      <c r="E1729" s="15" t="s">
        <v>8729</v>
      </c>
      <c r="F1729" s="15" t="s">
        <v>4937</v>
      </c>
      <c r="G1729" s="15" t="s">
        <v>8730</v>
      </c>
      <c r="H1729" s="15" t="s">
        <v>8731</v>
      </c>
      <c r="I1729" s="15" t="s">
        <v>4327</v>
      </c>
      <c r="J1729" s="15" t="s">
        <v>4359</v>
      </c>
      <c r="K1729" s="15"/>
      <c r="L1729" s="103" t="str">
        <f t="shared" si="1"/>
        <v>B-C2-BK13SARA-S-100 gm Black Printed Suede Cleaner Bottle</v>
      </c>
      <c r="M1729" s="103">
        <f t="shared" si="2"/>
        <v>3000</v>
      </c>
      <c r="N1729" s="102" t="str">
        <f t="shared" si="3"/>
        <v>wk </v>
      </c>
    </row>
    <row r="1730" ht="12.75" customHeight="1">
      <c r="A1730" s="15" t="s">
        <v>4447</v>
      </c>
      <c r="B1730" s="15" t="s">
        <v>3123</v>
      </c>
      <c r="C1730" s="15" t="s">
        <v>4321</v>
      </c>
      <c r="D1730" s="15" t="s">
        <v>3641</v>
      </c>
      <c r="E1730" s="15" t="s">
        <v>8732</v>
      </c>
      <c r="F1730" s="15" t="s">
        <v>4937</v>
      </c>
      <c r="G1730" s="15" t="s">
        <v>8733</v>
      </c>
      <c r="H1730" s="15" t="s">
        <v>8734</v>
      </c>
      <c r="I1730" s="15" t="s">
        <v>4327</v>
      </c>
      <c r="J1730" s="15" t="s">
        <v>4359</v>
      </c>
      <c r="K1730" s="15"/>
      <c r="L1730" s="103" t="str">
        <f t="shared" si="1"/>
        <v>B-C2-BK13SARA-S-100 gm Black Printed Suede Cleaner Bottle</v>
      </c>
      <c r="M1730" s="103">
        <f t="shared" si="2"/>
        <v>5000</v>
      </c>
      <c r="N1730" s="102" t="str">
        <f t="shared" si="3"/>
        <v>wk </v>
      </c>
    </row>
    <row r="1731" ht="12.75" customHeight="1">
      <c r="A1731" s="15" t="s">
        <v>4457</v>
      </c>
      <c r="B1731" s="15" t="s">
        <v>3123</v>
      </c>
      <c r="C1731" s="15" t="s">
        <v>4321</v>
      </c>
      <c r="D1731" s="15" t="s">
        <v>8735</v>
      </c>
      <c r="E1731" s="15" t="s">
        <v>8736</v>
      </c>
      <c r="F1731" s="15" t="s">
        <v>4937</v>
      </c>
      <c r="G1731" s="15" t="s">
        <v>8737</v>
      </c>
      <c r="H1731" s="15" t="s">
        <v>8738</v>
      </c>
      <c r="I1731" s="15" t="s">
        <v>4327</v>
      </c>
      <c r="J1731" s="15" t="s">
        <v>4359</v>
      </c>
      <c r="K1731" s="15"/>
      <c r="L1731" s="103" t="str">
        <f t="shared" si="1"/>
        <v>B-C2-BK13SARA-S-100 gm Black Printed Suede Cleaner Bottle</v>
      </c>
      <c r="M1731" s="103">
        <f t="shared" si="2"/>
        <v>9500</v>
      </c>
      <c r="N1731" s="102" t="str">
        <f t="shared" si="3"/>
        <v>wk 6</v>
      </c>
    </row>
    <row r="1732" ht="12.75" customHeight="1">
      <c r="A1732" s="15" t="s">
        <v>7976</v>
      </c>
      <c r="B1732" s="15" t="s">
        <v>3123</v>
      </c>
      <c r="C1732" s="15" t="s">
        <v>4321</v>
      </c>
      <c r="D1732" s="15" t="s">
        <v>3441</v>
      </c>
      <c r="E1732" s="15" t="s">
        <v>8739</v>
      </c>
      <c r="F1732" s="15" t="s">
        <v>4937</v>
      </c>
      <c r="G1732" s="15" t="s">
        <v>8740</v>
      </c>
      <c r="H1732" s="15" t="s">
        <v>8741</v>
      </c>
      <c r="I1732" s="15" t="s">
        <v>4327</v>
      </c>
      <c r="J1732" s="15" t="s">
        <v>4359</v>
      </c>
      <c r="K1732" s="15"/>
      <c r="L1732" s="103" t="str">
        <f t="shared" si="1"/>
        <v>B-C2-BK13SARA-S-100 gm Black Printed Suede Cleaner Bottle</v>
      </c>
      <c r="M1732" s="103">
        <f t="shared" si="2"/>
        <v>2000</v>
      </c>
      <c r="N1732" s="102" t="str">
        <f t="shared" si="3"/>
        <v>wk 27</v>
      </c>
    </row>
    <row r="1733" ht="12.75" customHeight="1">
      <c r="A1733" s="15" t="s">
        <v>4477</v>
      </c>
      <c r="B1733" s="15" t="s">
        <v>3123</v>
      </c>
      <c r="C1733" s="15" t="s">
        <v>4321</v>
      </c>
      <c r="D1733" s="15" t="s">
        <v>6557</v>
      </c>
      <c r="E1733" s="15" t="s">
        <v>8742</v>
      </c>
      <c r="F1733" s="15" t="s">
        <v>4937</v>
      </c>
      <c r="G1733" s="15" t="s">
        <v>8743</v>
      </c>
      <c r="H1733" s="15" t="s">
        <v>8744</v>
      </c>
      <c r="I1733" s="15" t="s">
        <v>4327</v>
      </c>
      <c r="J1733" s="15" t="s">
        <v>4359</v>
      </c>
      <c r="K1733" s="15"/>
      <c r="L1733" s="103" t="str">
        <f t="shared" si="1"/>
        <v>B-C2-BK13SARA-S-100 gm Black Printed Suede Cleaner Bottle</v>
      </c>
      <c r="M1733" s="103">
        <f t="shared" si="2"/>
        <v>3500</v>
      </c>
      <c r="N1733" s="102" t="str">
        <f t="shared" si="3"/>
        <v>wk 40</v>
      </c>
    </row>
    <row r="1734" ht="12.75" customHeight="1">
      <c r="A1734" s="15" t="s">
        <v>4491</v>
      </c>
      <c r="B1734" s="15" t="s">
        <v>3123</v>
      </c>
      <c r="C1734" s="15" t="s">
        <v>4321</v>
      </c>
      <c r="D1734" s="15" t="s">
        <v>3441</v>
      </c>
      <c r="E1734" s="15" t="s">
        <v>8745</v>
      </c>
      <c r="F1734" s="15" t="s">
        <v>4937</v>
      </c>
      <c r="G1734" s="15" t="s">
        <v>8740</v>
      </c>
      <c r="H1734" s="15" t="s">
        <v>8741</v>
      </c>
      <c r="I1734" s="15" t="s">
        <v>4327</v>
      </c>
      <c r="J1734" s="15" t="s">
        <v>4359</v>
      </c>
      <c r="K1734" s="15"/>
      <c r="L1734" s="103" t="str">
        <f t="shared" si="1"/>
        <v>B-C2-BK13SARA-S-100 gm Black Printed Suede Cleaner Bottle</v>
      </c>
      <c r="M1734" s="103">
        <f t="shared" si="2"/>
        <v>2000</v>
      </c>
      <c r="N1734" s="102" t="str">
        <f t="shared" si="3"/>
        <v>wk </v>
      </c>
    </row>
    <row r="1735" ht="12.75" customHeight="1">
      <c r="A1735" s="15" t="s">
        <v>4515</v>
      </c>
      <c r="B1735" s="15" t="s">
        <v>3123</v>
      </c>
      <c r="C1735" s="15" t="s">
        <v>4965</v>
      </c>
      <c r="D1735" s="15" t="s">
        <v>8746</v>
      </c>
      <c r="E1735" s="15" t="s">
        <v>8747</v>
      </c>
      <c r="F1735" s="15" t="s">
        <v>4937</v>
      </c>
      <c r="G1735" s="15" t="s">
        <v>8748</v>
      </c>
      <c r="H1735" s="15" t="s">
        <v>8749</v>
      </c>
      <c r="I1735" s="15" t="s">
        <v>4327</v>
      </c>
      <c r="J1735" s="15" t="s">
        <v>4359</v>
      </c>
      <c r="K1735" s="15"/>
      <c r="L1735" s="103" t="str">
        <f t="shared" si="1"/>
        <v>B-C2-BK13SARA-S-100 gm Black Printed Suede Cleaner Bottle</v>
      </c>
      <c r="M1735" s="103">
        <f t="shared" si="2"/>
        <v>2000</v>
      </c>
      <c r="N1735" s="102" t="str">
        <f t="shared" si="3"/>
        <v>wk </v>
      </c>
    </row>
    <row r="1736" ht="12.75" customHeight="1">
      <c r="A1736" s="15" t="s">
        <v>4515</v>
      </c>
      <c r="B1736" s="15" t="s">
        <v>3123</v>
      </c>
      <c r="C1736" s="15" t="s">
        <v>4321</v>
      </c>
      <c r="D1736" s="15" t="s">
        <v>3441</v>
      </c>
      <c r="E1736" s="15" t="s">
        <v>8750</v>
      </c>
      <c r="F1736" s="15" t="s">
        <v>4937</v>
      </c>
      <c r="G1736" s="15" t="s">
        <v>8740</v>
      </c>
      <c r="H1736" s="15" t="s">
        <v>8741</v>
      </c>
      <c r="I1736" s="15" t="s">
        <v>4327</v>
      </c>
      <c r="J1736" s="15" t="s">
        <v>4359</v>
      </c>
      <c r="K1736" s="15"/>
      <c r="L1736" s="103" t="str">
        <f t="shared" si="1"/>
        <v>B-C2-BK13SARA-S-100 gm Black Printed Suede Cleaner Bottle</v>
      </c>
      <c r="M1736" s="103">
        <f t="shared" si="2"/>
        <v>2000</v>
      </c>
      <c r="N1736" s="102" t="str">
        <f t="shared" si="3"/>
        <v>wk </v>
      </c>
    </row>
    <row r="1737" ht="12.75" customHeight="1">
      <c r="A1737" s="15" t="s">
        <v>4524</v>
      </c>
      <c r="B1737" s="15" t="s">
        <v>3123</v>
      </c>
      <c r="C1737" s="15" t="s">
        <v>4321</v>
      </c>
      <c r="D1737" s="15" t="s">
        <v>3450</v>
      </c>
      <c r="E1737" s="15" t="s">
        <v>8751</v>
      </c>
      <c r="F1737" s="15" t="s">
        <v>4937</v>
      </c>
      <c r="G1737" s="15" t="s">
        <v>8752</v>
      </c>
      <c r="H1737" s="15" t="s">
        <v>8753</v>
      </c>
      <c r="I1737" s="15" t="s">
        <v>4327</v>
      </c>
      <c r="J1737" s="15" t="s">
        <v>4359</v>
      </c>
      <c r="K1737" s="15"/>
      <c r="L1737" s="103" t="str">
        <f t="shared" si="1"/>
        <v>B-C2-BK13SARA-S-100 gm Black Printed Suede Cleaner Bottle</v>
      </c>
      <c r="M1737" s="103">
        <f t="shared" si="2"/>
        <v>14000</v>
      </c>
      <c r="N1737" s="102" t="str">
        <f t="shared" si="3"/>
        <v>wk </v>
      </c>
    </row>
    <row r="1738" ht="12.75" customHeight="1">
      <c r="A1738" s="15" t="s">
        <v>4527</v>
      </c>
      <c r="B1738" s="15" t="s">
        <v>3123</v>
      </c>
      <c r="C1738" s="15" t="s">
        <v>4321</v>
      </c>
      <c r="D1738" s="15" t="s">
        <v>4518</v>
      </c>
      <c r="E1738" s="15" t="s">
        <v>8754</v>
      </c>
      <c r="F1738" s="15" t="s">
        <v>4937</v>
      </c>
      <c r="G1738" s="15" t="s">
        <v>8755</v>
      </c>
      <c r="H1738" s="15" t="s">
        <v>8756</v>
      </c>
      <c r="I1738" s="15" t="s">
        <v>4327</v>
      </c>
      <c r="J1738" s="15" t="s">
        <v>4359</v>
      </c>
      <c r="K1738" s="15"/>
      <c r="L1738" s="103" t="str">
        <f t="shared" si="1"/>
        <v>B-C2-BK13SARA-S-100 gm Black Printed Suede Cleaner Bottle</v>
      </c>
      <c r="M1738" s="103">
        <f t="shared" si="2"/>
        <v>7500</v>
      </c>
      <c r="N1738" s="102" t="str">
        <f t="shared" si="3"/>
        <v>wk </v>
      </c>
    </row>
    <row r="1739" ht="12.75" customHeight="1">
      <c r="A1739" s="15" t="s">
        <v>4527</v>
      </c>
      <c r="B1739" s="15" t="s">
        <v>3123</v>
      </c>
      <c r="C1739" s="15" t="s">
        <v>4965</v>
      </c>
      <c r="D1739" s="15" t="s">
        <v>8757</v>
      </c>
      <c r="E1739" s="15" t="s">
        <v>8758</v>
      </c>
      <c r="F1739" s="15" t="s">
        <v>4937</v>
      </c>
      <c r="G1739" s="15" t="s">
        <v>8759</v>
      </c>
      <c r="H1739" s="15" t="s">
        <v>8760</v>
      </c>
      <c r="I1739" s="15" t="s">
        <v>4327</v>
      </c>
      <c r="J1739" s="15" t="s">
        <v>4359</v>
      </c>
      <c r="K1739" s="15"/>
      <c r="L1739" s="103" t="str">
        <f t="shared" si="1"/>
        <v>B-C2-BK13SARA-S-100 gm Black Printed Suede Cleaner Bottle</v>
      </c>
      <c r="M1739" s="103">
        <f t="shared" si="2"/>
        <v>7500</v>
      </c>
      <c r="N1739" s="102" t="str">
        <f t="shared" si="3"/>
        <v>wk </v>
      </c>
    </row>
    <row r="1740" ht="12.75" customHeight="1">
      <c r="A1740" s="15" t="s">
        <v>4527</v>
      </c>
      <c r="B1740" s="15" t="s">
        <v>3123</v>
      </c>
      <c r="C1740" s="15" t="s">
        <v>4321</v>
      </c>
      <c r="D1740" s="15" t="s">
        <v>4518</v>
      </c>
      <c r="E1740" s="15" t="s">
        <v>8761</v>
      </c>
      <c r="F1740" s="15" t="s">
        <v>4937</v>
      </c>
      <c r="G1740" s="15" t="s">
        <v>8755</v>
      </c>
      <c r="H1740" s="15" t="s">
        <v>8756</v>
      </c>
      <c r="I1740" s="15" t="s">
        <v>4327</v>
      </c>
      <c r="J1740" s="15" t="s">
        <v>4359</v>
      </c>
      <c r="K1740" s="15"/>
      <c r="L1740" s="103" t="str">
        <f t="shared" si="1"/>
        <v>B-C2-BK13SARA-S-100 gm Black Printed Suede Cleaner Bottle</v>
      </c>
      <c r="M1740" s="103">
        <f t="shared" si="2"/>
        <v>7500</v>
      </c>
      <c r="N1740" s="102" t="str">
        <f t="shared" si="3"/>
        <v>wk </v>
      </c>
    </row>
    <row r="1741" ht="12.75" customHeight="1">
      <c r="A1741" s="15" t="s">
        <v>4534</v>
      </c>
      <c r="B1741" s="15" t="s">
        <v>3123</v>
      </c>
      <c r="C1741" s="15" t="s">
        <v>4321</v>
      </c>
      <c r="D1741" s="15" t="s">
        <v>6557</v>
      </c>
      <c r="E1741" s="15" t="s">
        <v>8762</v>
      </c>
      <c r="F1741" s="15" t="s">
        <v>4937</v>
      </c>
      <c r="G1741" s="15" t="s">
        <v>8743</v>
      </c>
      <c r="H1741" s="15" t="s">
        <v>8763</v>
      </c>
      <c r="I1741" s="15" t="s">
        <v>4327</v>
      </c>
      <c r="J1741" s="15" t="s">
        <v>4359</v>
      </c>
      <c r="K1741" s="15"/>
      <c r="L1741" s="103" t="str">
        <f t="shared" si="1"/>
        <v>B-C2-BK13SARA-S-100 gm Black Printed Suede Cleaner Bottle</v>
      </c>
      <c r="M1741" s="103">
        <f t="shared" si="2"/>
        <v>3500</v>
      </c>
      <c r="N1741" s="102" t="str">
        <f t="shared" si="3"/>
        <v>wk 14</v>
      </c>
    </row>
    <row r="1742" ht="12.75" customHeight="1">
      <c r="A1742" s="15" t="s">
        <v>4547</v>
      </c>
      <c r="B1742" s="15" t="s">
        <v>3123</v>
      </c>
      <c r="C1742" s="15" t="s">
        <v>4321</v>
      </c>
      <c r="D1742" s="15" t="s">
        <v>3641</v>
      </c>
      <c r="E1742" s="15" t="s">
        <v>8764</v>
      </c>
      <c r="F1742" s="15" t="s">
        <v>4937</v>
      </c>
      <c r="G1742" s="15" t="s">
        <v>8733</v>
      </c>
      <c r="H1742" s="15" t="s">
        <v>8765</v>
      </c>
      <c r="I1742" s="15" t="s">
        <v>4327</v>
      </c>
      <c r="J1742" s="15" t="s">
        <v>4359</v>
      </c>
      <c r="K1742" s="15"/>
      <c r="L1742" s="103" t="str">
        <f t="shared" si="1"/>
        <v>B-C2-BK13SARA-S-100 gm Black Printed Suede Cleaner Bottle</v>
      </c>
      <c r="M1742" s="103">
        <f t="shared" si="2"/>
        <v>5000</v>
      </c>
      <c r="N1742" s="102" t="str">
        <f t="shared" si="3"/>
        <v>wk 18</v>
      </c>
    </row>
    <row r="1743" ht="12.75" customHeight="1">
      <c r="A1743" s="15" t="s">
        <v>4553</v>
      </c>
      <c r="B1743" s="15" t="s">
        <v>3123</v>
      </c>
      <c r="C1743" s="15" t="s">
        <v>4321</v>
      </c>
      <c r="D1743" s="15" t="s">
        <v>4124</v>
      </c>
      <c r="E1743" s="15" t="s">
        <v>8766</v>
      </c>
      <c r="F1743" s="15" t="s">
        <v>4937</v>
      </c>
      <c r="G1743" s="15" t="s">
        <v>8730</v>
      </c>
      <c r="H1743" s="15" t="s">
        <v>8767</v>
      </c>
      <c r="I1743" s="15" t="s">
        <v>4327</v>
      </c>
      <c r="J1743" s="15" t="s">
        <v>4359</v>
      </c>
      <c r="K1743" s="15"/>
      <c r="L1743" s="103" t="str">
        <f t="shared" si="1"/>
        <v>B-C2-BK13SARA-S-100 gm Black Printed Suede Cleaner Bottle</v>
      </c>
      <c r="M1743" s="103">
        <f t="shared" si="2"/>
        <v>3000</v>
      </c>
      <c r="N1743" s="102" t="str">
        <f t="shared" si="3"/>
        <v>wk 27</v>
      </c>
    </row>
    <row r="1744" ht="12.75" customHeight="1">
      <c r="A1744" s="15" t="s">
        <v>4555</v>
      </c>
      <c r="B1744" s="15" t="s">
        <v>3123</v>
      </c>
      <c r="C1744" s="15" t="s">
        <v>4321</v>
      </c>
      <c r="D1744" s="15" t="s">
        <v>3914</v>
      </c>
      <c r="E1744" s="15" t="s">
        <v>8768</v>
      </c>
      <c r="F1744" s="15" t="s">
        <v>4937</v>
      </c>
      <c r="G1744" s="15" t="s">
        <v>8702</v>
      </c>
      <c r="H1744" s="15" t="s">
        <v>8769</v>
      </c>
      <c r="I1744" s="15" t="s">
        <v>4327</v>
      </c>
      <c r="J1744" s="15" t="s">
        <v>4359</v>
      </c>
      <c r="K1744" s="15"/>
      <c r="L1744" s="103" t="str">
        <f t="shared" si="1"/>
        <v>B-C2-BK13SARA-S-100 gm Black Printed Suede Cleaner Bottle</v>
      </c>
      <c r="M1744" s="103">
        <f t="shared" si="2"/>
        <v>5500</v>
      </c>
      <c r="N1744" s="102" t="str">
        <f t="shared" si="3"/>
        <v>wk 32</v>
      </c>
    </row>
    <row r="1745" ht="12.75" customHeight="1">
      <c r="A1745" s="15" t="s">
        <v>4567</v>
      </c>
      <c r="B1745" s="15" t="s">
        <v>3123</v>
      </c>
      <c r="C1745" s="15" t="s">
        <v>4321</v>
      </c>
      <c r="D1745" s="15" t="s">
        <v>4124</v>
      </c>
      <c r="E1745" s="15" t="s">
        <v>8770</v>
      </c>
      <c r="F1745" s="15" t="s">
        <v>4937</v>
      </c>
      <c r="G1745" s="15" t="s">
        <v>8730</v>
      </c>
      <c r="H1745" s="15" t="s">
        <v>8767</v>
      </c>
      <c r="I1745" s="15" t="s">
        <v>4327</v>
      </c>
      <c r="J1745" s="15" t="s">
        <v>4359</v>
      </c>
      <c r="K1745" s="15"/>
      <c r="L1745" s="103" t="str">
        <f t="shared" si="1"/>
        <v>B-C2-BK13SARA-S-100 gm Black Printed Suede Cleaner Bottle</v>
      </c>
      <c r="M1745" s="103">
        <f t="shared" si="2"/>
        <v>3000</v>
      </c>
      <c r="N1745" s="102" t="str">
        <f t="shared" si="3"/>
        <v>wk </v>
      </c>
    </row>
    <row r="1746" ht="12.75" customHeight="1">
      <c r="A1746" s="15" t="s">
        <v>4575</v>
      </c>
      <c r="B1746" s="15" t="s">
        <v>3123</v>
      </c>
      <c r="C1746" s="15" t="s">
        <v>4321</v>
      </c>
      <c r="D1746" s="15" t="s">
        <v>8771</v>
      </c>
      <c r="E1746" s="15" t="s">
        <v>8772</v>
      </c>
      <c r="F1746" s="15" t="s">
        <v>4937</v>
      </c>
      <c r="G1746" s="15" t="s">
        <v>8773</v>
      </c>
      <c r="H1746" s="15" t="s">
        <v>8774</v>
      </c>
      <c r="I1746" s="15" t="s">
        <v>4327</v>
      </c>
      <c r="J1746" s="15" t="s">
        <v>4359</v>
      </c>
      <c r="K1746" s="15"/>
      <c r="L1746" s="103" t="str">
        <f t="shared" si="1"/>
        <v>B-C2-BK13SARA-S-100 gm Black Printed Suede Cleaner Bottle</v>
      </c>
      <c r="M1746" s="103">
        <f t="shared" si="2"/>
        <v>10500</v>
      </c>
      <c r="N1746" s="102" t="str">
        <f t="shared" si="3"/>
        <v>wk </v>
      </c>
    </row>
    <row r="1747" ht="12.75" customHeight="1">
      <c r="A1747" s="15" t="s">
        <v>4579</v>
      </c>
      <c r="B1747" s="15" t="s">
        <v>3123</v>
      </c>
      <c r="C1747" s="15" t="s">
        <v>4321</v>
      </c>
      <c r="D1747" s="15" t="s">
        <v>3282</v>
      </c>
      <c r="E1747" s="15" t="s">
        <v>8775</v>
      </c>
      <c r="F1747" s="15" t="s">
        <v>4937</v>
      </c>
      <c r="G1747" s="15" t="s">
        <v>8776</v>
      </c>
      <c r="H1747" s="15" t="s">
        <v>8777</v>
      </c>
      <c r="I1747" s="15" t="s">
        <v>4327</v>
      </c>
      <c r="J1747" s="15" t="s">
        <v>4359</v>
      </c>
      <c r="K1747" s="15"/>
      <c r="L1747" s="103" t="str">
        <f t="shared" si="1"/>
        <v>B-C2-BK13SARA-S-100 gm Black Printed Suede Cleaner Bottle</v>
      </c>
      <c r="M1747" s="103">
        <f t="shared" si="2"/>
        <v>1000</v>
      </c>
      <c r="N1747" s="102" t="str">
        <f t="shared" si="3"/>
        <v>wk </v>
      </c>
    </row>
    <row r="1748" ht="12.75" customHeight="1">
      <c r="A1748" s="15" t="s">
        <v>4581</v>
      </c>
      <c r="B1748" s="15" t="s">
        <v>3123</v>
      </c>
      <c r="C1748" s="15" t="s">
        <v>4321</v>
      </c>
      <c r="D1748" s="15" t="s">
        <v>3767</v>
      </c>
      <c r="E1748" s="15" t="s">
        <v>8778</v>
      </c>
      <c r="F1748" s="15" t="s">
        <v>4937</v>
      </c>
      <c r="G1748" s="15" t="s">
        <v>8708</v>
      </c>
      <c r="H1748" s="15" t="s">
        <v>8779</v>
      </c>
      <c r="I1748" s="15" t="s">
        <v>4327</v>
      </c>
      <c r="J1748" s="15" t="s">
        <v>4359</v>
      </c>
      <c r="K1748" s="15"/>
      <c r="L1748" s="103" t="str">
        <f t="shared" si="1"/>
        <v>B-C2-BK13SARA-S-100 gm Black Printed Suede Cleaner Bottle</v>
      </c>
      <c r="M1748" s="103">
        <f t="shared" si="2"/>
        <v>4500</v>
      </c>
      <c r="N1748" s="102" t="str">
        <f t="shared" si="3"/>
        <v>wk </v>
      </c>
    </row>
    <row r="1749" ht="12.75" customHeight="1">
      <c r="A1749" s="15" t="s">
        <v>4609</v>
      </c>
      <c r="B1749" s="15" t="s">
        <v>3123</v>
      </c>
      <c r="C1749" s="15" t="s">
        <v>4321</v>
      </c>
      <c r="D1749" s="15" t="s">
        <v>8780</v>
      </c>
      <c r="E1749" s="15" t="s">
        <v>8781</v>
      </c>
      <c r="F1749" s="15" t="s">
        <v>4937</v>
      </c>
      <c r="G1749" s="15" t="s">
        <v>8782</v>
      </c>
      <c r="H1749" s="15" t="s">
        <v>8783</v>
      </c>
      <c r="I1749" s="15" t="s">
        <v>4327</v>
      </c>
      <c r="J1749" s="15" t="s">
        <v>4359</v>
      </c>
      <c r="K1749" s="15"/>
      <c r="L1749" s="103" t="str">
        <f t="shared" si="1"/>
        <v>B-C2-BK13SARA-S-100 gm Black Printed Suede Cleaner Bottle</v>
      </c>
      <c r="M1749" s="103">
        <f t="shared" si="2"/>
        <v>29500</v>
      </c>
      <c r="N1749" s="102" t="str">
        <f t="shared" si="3"/>
        <v>wk 6</v>
      </c>
    </row>
    <row r="1750" ht="12.75" customHeight="1">
      <c r="A1750" s="15" t="s">
        <v>4979</v>
      </c>
      <c r="B1750" s="15" t="s">
        <v>3123</v>
      </c>
      <c r="C1750" s="15" t="s">
        <v>4321</v>
      </c>
      <c r="D1750" s="15" t="s">
        <v>4518</v>
      </c>
      <c r="E1750" s="15" t="s">
        <v>8784</v>
      </c>
      <c r="F1750" s="15" t="s">
        <v>4937</v>
      </c>
      <c r="G1750" s="15" t="s">
        <v>8755</v>
      </c>
      <c r="H1750" s="15" t="s">
        <v>8785</v>
      </c>
      <c r="I1750" s="15" t="s">
        <v>4327</v>
      </c>
      <c r="J1750" s="15" t="s">
        <v>4359</v>
      </c>
      <c r="K1750" s="15"/>
      <c r="L1750" s="103" t="str">
        <f t="shared" si="1"/>
        <v>B-C2-BK13SARA-S-100 gm Black Printed Suede Cleaner Bottle</v>
      </c>
      <c r="M1750" s="103">
        <f t="shared" si="2"/>
        <v>7500</v>
      </c>
      <c r="N1750" s="102" t="str">
        <f t="shared" si="3"/>
        <v>wk 36</v>
      </c>
    </row>
    <row r="1751" ht="12.75" customHeight="1">
      <c r="A1751" s="15" t="s">
        <v>4636</v>
      </c>
      <c r="B1751" s="15" t="s">
        <v>3123</v>
      </c>
      <c r="C1751" s="15" t="s">
        <v>4321</v>
      </c>
      <c r="D1751" s="15" t="s">
        <v>6557</v>
      </c>
      <c r="E1751" s="15" t="s">
        <v>8786</v>
      </c>
      <c r="F1751" s="15" t="s">
        <v>4937</v>
      </c>
      <c r="G1751" s="15" t="s">
        <v>8743</v>
      </c>
      <c r="H1751" s="15" t="s">
        <v>8787</v>
      </c>
      <c r="I1751" s="15" t="s">
        <v>4327</v>
      </c>
      <c r="J1751" s="15" t="s">
        <v>4359</v>
      </c>
      <c r="K1751" s="15"/>
      <c r="L1751" s="103" t="str">
        <f t="shared" si="1"/>
        <v>B-C2-BK13SARA-S-100 gm Black Printed Suede Cleaner Bottle</v>
      </c>
      <c r="M1751" s="103">
        <f t="shared" si="2"/>
        <v>3500</v>
      </c>
      <c r="N1751" s="102" t="str">
        <f t="shared" si="3"/>
        <v>wk 45</v>
      </c>
    </row>
    <row r="1752" ht="12.75" customHeight="1">
      <c r="A1752" s="15" t="s">
        <v>4636</v>
      </c>
      <c r="B1752" s="15" t="s">
        <v>3123</v>
      </c>
      <c r="C1752" s="15" t="s">
        <v>4321</v>
      </c>
      <c r="D1752" s="15" t="s">
        <v>6557</v>
      </c>
      <c r="E1752" s="15" t="s">
        <v>8788</v>
      </c>
      <c r="F1752" s="15" t="s">
        <v>4937</v>
      </c>
      <c r="G1752" s="15" t="s">
        <v>8743</v>
      </c>
      <c r="H1752" s="15" t="s">
        <v>8787</v>
      </c>
      <c r="I1752" s="15" t="s">
        <v>4327</v>
      </c>
      <c r="J1752" s="15" t="s">
        <v>4359</v>
      </c>
      <c r="K1752" s="15"/>
      <c r="L1752" s="103" t="str">
        <f t="shared" si="1"/>
        <v>B-C2-BK13SARA-S-100 gm Black Printed Suede Cleaner Bottle</v>
      </c>
      <c r="M1752" s="103">
        <f t="shared" si="2"/>
        <v>3500</v>
      </c>
      <c r="N1752" s="102" t="str">
        <f t="shared" si="3"/>
        <v>wk 45</v>
      </c>
    </row>
    <row r="1753" ht="12.75" customHeight="1">
      <c r="A1753" s="15" t="s">
        <v>4639</v>
      </c>
      <c r="B1753" s="15" t="s">
        <v>3123</v>
      </c>
      <c r="C1753" s="15" t="s">
        <v>4321</v>
      </c>
      <c r="D1753" s="15" t="s">
        <v>3150</v>
      </c>
      <c r="E1753" s="15" t="s">
        <v>8789</v>
      </c>
      <c r="F1753" s="15" t="s">
        <v>4937</v>
      </c>
      <c r="G1753" s="15" t="s">
        <v>8712</v>
      </c>
      <c r="H1753" s="15" t="s">
        <v>8790</v>
      </c>
      <c r="I1753" s="15" t="s">
        <v>4327</v>
      </c>
      <c r="J1753" s="15" t="s">
        <v>4359</v>
      </c>
      <c r="K1753" s="15"/>
      <c r="L1753" s="103" t="str">
        <f t="shared" si="1"/>
        <v>B-C2-BK13SARA-S-100 gm Black Printed Suede Cleaner Bottle</v>
      </c>
      <c r="M1753" s="103">
        <f t="shared" si="2"/>
        <v>6000</v>
      </c>
      <c r="N1753" s="102" t="str">
        <f t="shared" si="3"/>
        <v>wk 49</v>
      </c>
    </row>
    <row r="1754" ht="12.75" customHeight="1">
      <c r="A1754" s="15" t="s">
        <v>4652</v>
      </c>
      <c r="B1754" s="15" t="s">
        <v>3123</v>
      </c>
      <c r="C1754" s="15" t="s">
        <v>4321</v>
      </c>
      <c r="D1754" s="15" t="s">
        <v>3953</v>
      </c>
      <c r="E1754" s="15" t="s">
        <v>8791</v>
      </c>
      <c r="F1754" s="15" t="s">
        <v>4937</v>
      </c>
      <c r="G1754" s="15" t="s">
        <v>8792</v>
      </c>
      <c r="H1754" s="15" t="s">
        <v>8793</v>
      </c>
      <c r="I1754" s="15" t="s">
        <v>4327</v>
      </c>
      <c r="J1754" s="15" t="s">
        <v>4359</v>
      </c>
      <c r="K1754" s="15"/>
      <c r="L1754" s="103" t="str">
        <f t="shared" si="1"/>
        <v>B-C2-BK13SARA-S-100 gm Black Printed Suede Cleaner Bottle</v>
      </c>
      <c r="M1754" s="103">
        <f t="shared" si="2"/>
        <v>10000</v>
      </c>
      <c r="N1754" s="102" t="str">
        <f t="shared" si="3"/>
        <v>wk </v>
      </c>
    </row>
    <row r="1755" ht="12.75" customHeight="1">
      <c r="A1755" s="15" t="s">
        <v>4665</v>
      </c>
      <c r="B1755" s="15" t="s">
        <v>3123</v>
      </c>
      <c r="C1755" s="15" t="s">
        <v>4321</v>
      </c>
      <c r="D1755" s="15" t="s">
        <v>8735</v>
      </c>
      <c r="E1755" s="15" t="s">
        <v>8794</v>
      </c>
      <c r="F1755" s="15" t="s">
        <v>4937</v>
      </c>
      <c r="G1755" s="15" t="s">
        <v>8737</v>
      </c>
      <c r="H1755" s="15" t="s">
        <v>8795</v>
      </c>
      <c r="I1755" s="15" t="s">
        <v>4327</v>
      </c>
      <c r="J1755" s="15" t="s">
        <v>4359</v>
      </c>
      <c r="K1755" s="15"/>
      <c r="L1755" s="103" t="str">
        <f t="shared" si="1"/>
        <v>B-C2-BK13SARA-S-100 gm Black Printed Suede Cleaner Bottle</v>
      </c>
      <c r="M1755" s="103">
        <f t="shared" si="2"/>
        <v>9500</v>
      </c>
      <c r="N1755" s="102" t="str">
        <f t="shared" si="3"/>
        <v>wk </v>
      </c>
    </row>
    <row r="1756" ht="12.75" customHeight="1">
      <c r="A1756" s="15" t="s">
        <v>4684</v>
      </c>
      <c r="B1756" s="15" t="s">
        <v>3123</v>
      </c>
      <c r="C1756" s="15" t="s">
        <v>4321</v>
      </c>
      <c r="D1756" s="15" t="s">
        <v>3953</v>
      </c>
      <c r="E1756" s="15" t="s">
        <v>8796</v>
      </c>
      <c r="F1756" s="15" t="s">
        <v>4937</v>
      </c>
      <c r="G1756" s="15" t="s">
        <v>8792</v>
      </c>
      <c r="H1756" s="15" t="s">
        <v>8797</v>
      </c>
      <c r="I1756" s="15" t="s">
        <v>4327</v>
      </c>
      <c r="J1756" s="15" t="s">
        <v>4359</v>
      </c>
      <c r="K1756" s="15"/>
      <c r="L1756" s="103" t="str">
        <f t="shared" si="1"/>
        <v>B-C2-BK13SARA-S-100 gm Black Printed Suede Cleaner Bottle</v>
      </c>
      <c r="M1756" s="103">
        <f t="shared" si="2"/>
        <v>10000</v>
      </c>
      <c r="N1756" s="102" t="str">
        <f t="shared" si="3"/>
        <v>wk </v>
      </c>
    </row>
    <row r="1757" ht="12.75" customHeight="1">
      <c r="A1757" s="15" t="s">
        <v>4692</v>
      </c>
      <c r="B1757" s="15" t="s">
        <v>3123</v>
      </c>
      <c r="C1757" s="15" t="s">
        <v>4321</v>
      </c>
      <c r="D1757" s="15" t="s">
        <v>4092</v>
      </c>
      <c r="E1757" s="15" t="s">
        <v>8798</v>
      </c>
      <c r="F1757" s="15" t="s">
        <v>4937</v>
      </c>
      <c r="G1757" s="15" t="s">
        <v>8799</v>
      </c>
      <c r="H1757" s="15" t="s">
        <v>8800</v>
      </c>
      <c r="I1757" s="15" t="s">
        <v>4327</v>
      </c>
      <c r="J1757" s="15" t="s">
        <v>4359</v>
      </c>
      <c r="K1757" s="15"/>
      <c r="L1757" s="103" t="str">
        <f t="shared" si="1"/>
        <v>B-C2-BK13SARA-S-100 gm Black Printed Suede Cleaner Bottle</v>
      </c>
      <c r="M1757" s="103">
        <f t="shared" si="2"/>
        <v>2500</v>
      </c>
      <c r="N1757" s="102" t="str">
        <f t="shared" si="3"/>
        <v>wk 2</v>
      </c>
    </row>
    <row r="1758" ht="12.75" customHeight="1">
      <c r="A1758" s="15" t="s">
        <v>4720</v>
      </c>
      <c r="B1758" s="15" t="s">
        <v>3123</v>
      </c>
      <c r="C1758" s="15" t="s">
        <v>4321</v>
      </c>
      <c r="D1758" s="15" t="s">
        <v>8801</v>
      </c>
      <c r="E1758" s="15" t="s">
        <v>8802</v>
      </c>
      <c r="F1758" s="15" t="s">
        <v>4937</v>
      </c>
      <c r="G1758" s="15" t="s">
        <v>8803</v>
      </c>
      <c r="H1758" s="15" t="s">
        <v>8804</v>
      </c>
      <c r="I1758" s="15" t="s">
        <v>4327</v>
      </c>
      <c r="J1758" s="15" t="s">
        <v>4359</v>
      </c>
      <c r="K1758" s="15"/>
      <c r="L1758" s="103" t="str">
        <f t="shared" si="1"/>
        <v>B-C2-BK13SARA-S-100 gm Black Printed Suede Cleaner Bottle</v>
      </c>
      <c r="M1758" s="103">
        <f t="shared" si="2"/>
        <v>7000</v>
      </c>
      <c r="N1758" s="102" t="str">
        <f t="shared" si="3"/>
        <v>wk </v>
      </c>
    </row>
    <row r="1759" ht="12.75" customHeight="1">
      <c r="A1759" s="15" t="s">
        <v>4745</v>
      </c>
      <c r="B1759" s="15" t="s">
        <v>3123</v>
      </c>
      <c r="C1759" s="15" t="s">
        <v>4321</v>
      </c>
      <c r="D1759" s="15" t="s">
        <v>4453</v>
      </c>
      <c r="E1759" s="15" t="s">
        <v>8805</v>
      </c>
      <c r="F1759" s="15" t="s">
        <v>4937</v>
      </c>
      <c r="G1759" s="15" t="s">
        <v>8806</v>
      </c>
      <c r="H1759" s="15" t="s">
        <v>8807</v>
      </c>
      <c r="I1759" s="15" t="s">
        <v>4327</v>
      </c>
      <c r="J1759" s="15" t="s">
        <v>4359</v>
      </c>
      <c r="K1759" s="15"/>
      <c r="L1759" s="103" t="str">
        <f t="shared" si="1"/>
        <v>B-C2-BK13SARA-S-100 gm Black Printed Suede Cleaner Bottle</v>
      </c>
      <c r="M1759" s="103">
        <f t="shared" si="2"/>
        <v>1500</v>
      </c>
      <c r="N1759" s="102" t="str">
        <f t="shared" si="3"/>
        <v>wk </v>
      </c>
    </row>
    <row r="1760" ht="12.75" customHeight="1">
      <c r="A1760" s="15" t="s">
        <v>4745</v>
      </c>
      <c r="B1760" s="15" t="s">
        <v>3123</v>
      </c>
      <c r="C1760" s="15" t="s">
        <v>4321</v>
      </c>
      <c r="D1760" s="15" t="s">
        <v>3325</v>
      </c>
      <c r="E1760" s="15" t="s">
        <v>8808</v>
      </c>
      <c r="F1760" s="15" t="s">
        <v>4937</v>
      </c>
      <c r="G1760" s="15" t="s">
        <v>8809</v>
      </c>
      <c r="H1760" s="15" t="s">
        <v>8810</v>
      </c>
      <c r="I1760" s="15" t="s">
        <v>4327</v>
      </c>
      <c r="J1760" s="15" t="s">
        <v>4359</v>
      </c>
      <c r="K1760" s="15"/>
      <c r="L1760" s="103" t="str">
        <f t="shared" si="1"/>
        <v>B-C2-BK13SARA-S-100 gm Black Printed Suede Cleaner Bottle</v>
      </c>
      <c r="M1760" s="103">
        <f t="shared" si="2"/>
        <v>8000</v>
      </c>
      <c r="N1760" s="102" t="str">
        <f t="shared" si="3"/>
        <v>wk </v>
      </c>
    </row>
    <row r="1761" ht="12.75" customHeight="1">
      <c r="A1761" s="15" t="s">
        <v>4751</v>
      </c>
      <c r="B1761" s="15" t="s">
        <v>3123</v>
      </c>
      <c r="C1761" s="15" t="s">
        <v>4321</v>
      </c>
      <c r="D1761" s="15" t="s">
        <v>4092</v>
      </c>
      <c r="E1761" s="15" t="s">
        <v>8811</v>
      </c>
      <c r="F1761" s="15" t="s">
        <v>4937</v>
      </c>
      <c r="G1761" s="15" t="s">
        <v>8799</v>
      </c>
      <c r="H1761" s="15" t="s">
        <v>8800</v>
      </c>
      <c r="I1761" s="15" t="s">
        <v>4327</v>
      </c>
      <c r="J1761" s="15" t="s">
        <v>4359</v>
      </c>
      <c r="K1761" s="15"/>
      <c r="L1761" s="103" t="str">
        <f t="shared" si="1"/>
        <v>B-C2-BK13SARA-S-100 gm Black Printed Suede Cleaner Bottle</v>
      </c>
      <c r="M1761" s="103">
        <f t="shared" si="2"/>
        <v>2500</v>
      </c>
      <c r="N1761" s="102" t="str">
        <f t="shared" si="3"/>
        <v>wk </v>
      </c>
    </row>
    <row r="1762" ht="12.75" customHeight="1">
      <c r="A1762" s="15" t="s">
        <v>4758</v>
      </c>
      <c r="B1762" s="15" t="s">
        <v>3123</v>
      </c>
      <c r="C1762" s="15" t="s">
        <v>4321</v>
      </c>
      <c r="D1762" s="15" t="s">
        <v>3325</v>
      </c>
      <c r="E1762" s="15" t="s">
        <v>8812</v>
      </c>
      <c r="F1762" s="15" t="s">
        <v>4937</v>
      </c>
      <c r="G1762" s="15" t="s">
        <v>8809</v>
      </c>
      <c r="H1762" s="15" t="s">
        <v>8810</v>
      </c>
      <c r="I1762" s="15" t="s">
        <v>4327</v>
      </c>
      <c r="J1762" s="15" t="s">
        <v>4359</v>
      </c>
      <c r="K1762" s="15"/>
      <c r="L1762" s="103" t="str">
        <f t="shared" si="1"/>
        <v>B-C2-BK13SARA-S-100 gm Black Printed Suede Cleaner Bottle</v>
      </c>
      <c r="M1762" s="103">
        <f t="shared" si="2"/>
        <v>8000</v>
      </c>
      <c r="N1762" s="102" t="str">
        <f t="shared" si="3"/>
        <v>wk 10</v>
      </c>
    </row>
    <row r="1763" ht="12.75" customHeight="1">
      <c r="A1763" s="15" t="s">
        <v>4762</v>
      </c>
      <c r="B1763" s="15" t="s">
        <v>3123</v>
      </c>
      <c r="C1763" s="15" t="s">
        <v>4321</v>
      </c>
      <c r="D1763" s="15" t="s">
        <v>3441</v>
      </c>
      <c r="E1763" s="15" t="s">
        <v>8813</v>
      </c>
      <c r="F1763" s="15" t="s">
        <v>4937</v>
      </c>
      <c r="G1763" s="15" t="s">
        <v>8740</v>
      </c>
      <c r="H1763" s="15" t="s">
        <v>8814</v>
      </c>
      <c r="I1763" s="15" t="s">
        <v>4327</v>
      </c>
      <c r="J1763" s="15" t="s">
        <v>4359</v>
      </c>
      <c r="K1763" s="15"/>
      <c r="L1763" s="103" t="str">
        <f t="shared" si="1"/>
        <v>B-C2-BK13SARA-S-100 gm Black Printed Suede Cleaner Bottle</v>
      </c>
      <c r="M1763" s="103">
        <f t="shared" si="2"/>
        <v>2000</v>
      </c>
      <c r="N1763" s="102" t="str">
        <f t="shared" si="3"/>
        <v>wk 15</v>
      </c>
    </row>
    <row r="1764" ht="12.75" customHeight="1">
      <c r="A1764" s="15" t="s">
        <v>4773</v>
      </c>
      <c r="B1764" s="15" t="s">
        <v>3123</v>
      </c>
      <c r="C1764" s="15" t="s">
        <v>4321</v>
      </c>
      <c r="D1764" s="15" t="s">
        <v>4518</v>
      </c>
      <c r="E1764" s="15" t="s">
        <v>8815</v>
      </c>
      <c r="F1764" s="15" t="s">
        <v>4937</v>
      </c>
      <c r="G1764" s="15" t="s">
        <v>8755</v>
      </c>
      <c r="H1764" s="15" t="s">
        <v>8816</v>
      </c>
      <c r="I1764" s="15" t="s">
        <v>4327</v>
      </c>
      <c r="J1764" s="15" t="s">
        <v>4359</v>
      </c>
      <c r="K1764" s="15"/>
      <c r="L1764" s="103" t="str">
        <f t="shared" si="1"/>
        <v>B-C2-BK13SARA-S-100 gm Black Printed Suede Cleaner Bottle</v>
      </c>
      <c r="M1764" s="103">
        <f t="shared" si="2"/>
        <v>7500</v>
      </c>
      <c r="N1764" s="102" t="str">
        <f t="shared" si="3"/>
        <v>wk 41</v>
      </c>
    </row>
    <row r="1765" ht="12.75" customHeight="1">
      <c r="A1765" s="15" t="s">
        <v>4773</v>
      </c>
      <c r="B1765" s="15" t="s">
        <v>3123</v>
      </c>
      <c r="C1765" s="15" t="s">
        <v>4321</v>
      </c>
      <c r="D1765" s="15" t="s">
        <v>8817</v>
      </c>
      <c r="E1765" s="15" t="s">
        <v>8818</v>
      </c>
      <c r="F1765" s="15" t="s">
        <v>4937</v>
      </c>
      <c r="G1765" s="15" t="s">
        <v>8819</v>
      </c>
      <c r="H1765" s="15" t="s">
        <v>8820</v>
      </c>
      <c r="I1765" s="15" t="s">
        <v>4327</v>
      </c>
      <c r="J1765" s="15" t="s">
        <v>4359</v>
      </c>
      <c r="K1765" s="15"/>
      <c r="L1765" s="103" t="str">
        <f t="shared" si="1"/>
        <v>B-C2-BK13SARA-S-100 gm Black Printed Suede Cleaner Bottle</v>
      </c>
      <c r="M1765" s="103">
        <f t="shared" si="2"/>
        <v>6500</v>
      </c>
      <c r="N1765" s="102" t="str">
        <f t="shared" si="3"/>
        <v>wk 41</v>
      </c>
    </row>
    <row r="1766" ht="12.75" customHeight="1">
      <c r="A1766" s="15" t="s">
        <v>4776</v>
      </c>
      <c r="B1766" s="15" t="s">
        <v>3123</v>
      </c>
      <c r="C1766" s="15" t="s">
        <v>4321</v>
      </c>
      <c r="D1766" s="15" t="s">
        <v>3914</v>
      </c>
      <c r="E1766" s="15" t="s">
        <v>8821</v>
      </c>
      <c r="F1766" s="15" t="s">
        <v>4937</v>
      </c>
      <c r="G1766" s="15" t="s">
        <v>8702</v>
      </c>
      <c r="H1766" s="15" t="s">
        <v>8822</v>
      </c>
      <c r="I1766" s="15" t="s">
        <v>4327</v>
      </c>
      <c r="J1766" s="15" t="s">
        <v>4359</v>
      </c>
      <c r="K1766" s="15"/>
      <c r="L1766" s="103" t="str">
        <f t="shared" si="1"/>
        <v>B-C2-BK13SARA-S-100 gm Black Printed Suede Cleaner Bottle</v>
      </c>
      <c r="M1766" s="103">
        <f t="shared" si="2"/>
        <v>5500</v>
      </c>
      <c r="N1766" s="102" t="str">
        <f t="shared" si="3"/>
        <v>wk 45</v>
      </c>
    </row>
    <row r="1767" ht="12.75" customHeight="1">
      <c r="A1767" s="15" t="s">
        <v>4786</v>
      </c>
      <c r="B1767" s="15" t="s">
        <v>3123</v>
      </c>
      <c r="C1767" s="15" t="s">
        <v>4321</v>
      </c>
      <c r="D1767" s="15" t="s">
        <v>3641</v>
      </c>
      <c r="E1767" s="15" t="s">
        <v>8823</v>
      </c>
      <c r="F1767" s="15" t="s">
        <v>4937</v>
      </c>
      <c r="G1767" s="15" t="s">
        <v>8733</v>
      </c>
      <c r="H1767" s="15" t="s">
        <v>8824</v>
      </c>
      <c r="I1767" s="15" t="s">
        <v>4327</v>
      </c>
      <c r="J1767" s="15" t="s">
        <v>4359</v>
      </c>
      <c r="K1767" s="15"/>
      <c r="L1767" s="103" t="str">
        <f t="shared" si="1"/>
        <v>B-C2-BK13SARA-S-100 gm Black Printed Suede Cleaner Bottle</v>
      </c>
      <c r="M1767" s="103">
        <f t="shared" si="2"/>
        <v>5000</v>
      </c>
      <c r="N1767" s="102" t="str">
        <f t="shared" si="3"/>
        <v>wk </v>
      </c>
    </row>
    <row r="1768" ht="12.75" customHeight="1">
      <c r="A1768" s="15" t="s">
        <v>4346</v>
      </c>
      <c r="B1768" s="15" t="s">
        <v>3123</v>
      </c>
      <c r="C1768" s="15" t="s">
        <v>4321</v>
      </c>
      <c r="D1768" s="15" t="s">
        <v>3641</v>
      </c>
      <c r="E1768" s="15" t="s">
        <v>8825</v>
      </c>
      <c r="F1768" s="15" t="s">
        <v>4937</v>
      </c>
      <c r="G1768" s="15" t="s">
        <v>8733</v>
      </c>
      <c r="H1768" s="15" t="s">
        <v>8826</v>
      </c>
      <c r="I1768" s="15" t="s">
        <v>4327</v>
      </c>
      <c r="J1768" s="15" t="s">
        <v>4359</v>
      </c>
      <c r="K1768" s="15"/>
      <c r="L1768" s="103" t="str">
        <f t="shared" si="1"/>
        <v>B-C2-BK13SARA-S-100 gm Black Printed Suede Cleaner Bottle</v>
      </c>
      <c r="M1768" s="103">
        <f t="shared" si="2"/>
        <v>5000</v>
      </c>
      <c r="N1768" s="102" t="str">
        <f t="shared" si="3"/>
        <v>wk </v>
      </c>
    </row>
    <row r="1769" ht="12.75" customHeight="1">
      <c r="A1769" s="15" t="s">
        <v>4810</v>
      </c>
      <c r="B1769" s="15" t="s">
        <v>3123</v>
      </c>
      <c r="C1769" s="15" t="s">
        <v>4321</v>
      </c>
      <c r="D1769" s="15" t="s">
        <v>3441</v>
      </c>
      <c r="E1769" s="15" t="s">
        <v>8827</v>
      </c>
      <c r="F1769" s="15" t="s">
        <v>4937</v>
      </c>
      <c r="G1769" s="15" t="s">
        <v>8740</v>
      </c>
      <c r="H1769" s="15" t="s">
        <v>8828</v>
      </c>
      <c r="I1769" s="15" t="s">
        <v>4327</v>
      </c>
      <c r="J1769" s="15" t="s">
        <v>4359</v>
      </c>
      <c r="K1769" s="15"/>
      <c r="L1769" s="103" t="str">
        <f t="shared" si="1"/>
        <v>B-C2-BK13SARA-S-100 gm Black Printed Suede Cleaner Bottle</v>
      </c>
      <c r="M1769" s="103">
        <f t="shared" si="2"/>
        <v>2000</v>
      </c>
      <c r="N1769" s="102" t="str">
        <f t="shared" si="3"/>
        <v>wk </v>
      </c>
    </row>
    <row r="1770" ht="12.75" customHeight="1">
      <c r="A1770" s="15" t="s">
        <v>4810</v>
      </c>
      <c r="B1770" s="15" t="s">
        <v>3123</v>
      </c>
      <c r="C1770" s="15" t="s">
        <v>4321</v>
      </c>
      <c r="D1770" s="15" t="s">
        <v>3150</v>
      </c>
      <c r="E1770" s="15" t="s">
        <v>8829</v>
      </c>
      <c r="F1770" s="15" t="s">
        <v>4937</v>
      </c>
      <c r="G1770" s="15" t="s">
        <v>8712</v>
      </c>
      <c r="H1770" s="15" t="s">
        <v>8830</v>
      </c>
      <c r="I1770" s="15" t="s">
        <v>4327</v>
      </c>
      <c r="J1770" s="15" t="s">
        <v>4359</v>
      </c>
      <c r="K1770" s="15"/>
      <c r="L1770" s="103" t="str">
        <f t="shared" si="1"/>
        <v>B-C2-BK13SARA-S-100 gm Black Printed Suede Cleaner Bottle</v>
      </c>
      <c r="M1770" s="103">
        <f t="shared" si="2"/>
        <v>6000</v>
      </c>
      <c r="N1770" s="102" t="str">
        <f t="shared" si="3"/>
        <v>wk </v>
      </c>
    </row>
    <row r="1771" ht="12.75" customHeight="1">
      <c r="A1771" s="15" t="s">
        <v>4816</v>
      </c>
      <c r="B1771" s="15" t="s">
        <v>3123</v>
      </c>
      <c r="C1771" s="15" t="s">
        <v>4321</v>
      </c>
      <c r="D1771" s="15" t="s">
        <v>5132</v>
      </c>
      <c r="E1771" s="15" t="s">
        <v>8831</v>
      </c>
      <c r="F1771" s="15" t="s">
        <v>4937</v>
      </c>
      <c r="G1771" s="15" t="s">
        <v>8832</v>
      </c>
      <c r="H1771" s="15" t="s">
        <v>8833</v>
      </c>
      <c r="I1771" s="15" t="s">
        <v>4327</v>
      </c>
      <c r="J1771" s="15" t="s">
        <v>4359</v>
      </c>
      <c r="K1771" s="15"/>
      <c r="L1771" s="103" t="str">
        <f t="shared" si="1"/>
        <v>B-C2-BK13SARA-S-100 gm Black Printed Suede Cleaner Bottle</v>
      </c>
      <c r="M1771" s="103">
        <f t="shared" si="2"/>
        <v>8500</v>
      </c>
      <c r="N1771" s="102" t="str">
        <f t="shared" si="3"/>
        <v>wk 2</v>
      </c>
    </row>
    <row r="1772" ht="12.75" customHeight="1">
      <c r="A1772" s="15" t="s">
        <v>4818</v>
      </c>
      <c r="B1772" s="15" t="s">
        <v>3123</v>
      </c>
      <c r="C1772" s="15" t="s">
        <v>4321</v>
      </c>
      <c r="D1772" s="15" t="s">
        <v>4124</v>
      </c>
      <c r="E1772" s="15" t="s">
        <v>8834</v>
      </c>
      <c r="F1772" s="15" t="s">
        <v>4937</v>
      </c>
      <c r="G1772" s="15" t="s">
        <v>8730</v>
      </c>
      <c r="H1772" s="15" t="s">
        <v>8835</v>
      </c>
      <c r="I1772" s="15" t="s">
        <v>4327</v>
      </c>
      <c r="J1772" s="15" t="s">
        <v>4359</v>
      </c>
      <c r="K1772" s="15"/>
      <c r="L1772" s="103" t="str">
        <f t="shared" si="1"/>
        <v>B-C2-BK13SARA-S-100 gm Black Printed Suede Cleaner Bottle</v>
      </c>
      <c r="M1772" s="103">
        <f t="shared" si="2"/>
        <v>3000</v>
      </c>
      <c r="N1772" s="102" t="str">
        <f t="shared" si="3"/>
        <v>wk 6</v>
      </c>
    </row>
    <row r="1773" ht="12.75" customHeight="1">
      <c r="A1773" s="15" t="s">
        <v>8836</v>
      </c>
      <c r="B1773" s="15" t="s">
        <v>2880</v>
      </c>
      <c r="C1773" s="15" t="s">
        <v>3146</v>
      </c>
      <c r="D1773" s="15" t="s">
        <v>3145</v>
      </c>
      <c r="E1773" s="15"/>
      <c r="F1773" s="15" t="s">
        <v>4308</v>
      </c>
      <c r="G1773" s="15" t="s">
        <v>8837</v>
      </c>
      <c r="H1773" s="15" t="s">
        <v>3149</v>
      </c>
      <c r="I1773" s="15" t="s">
        <v>3156</v>
      </c>
      <c r="J1773" s="15"/>
      <c r="K1773" s="15"/>
      <c r="L1773" s="103" t="str">
        <f t="shared" si="1"/>
        <v>B-D1-N5-25 ml Eye dropper Natural Bottle</v>
      </c>
      <c r="M1773" s="103">
        <f t="shared" si="2"/>
        <v>0</v>
      </c>
      <c r="N1773" s="102" t="str">
        <f t="shared" si="3"/>
        <v>wk </v>
      </c>
    </row>
    <row r="1774" ht="12.75" customHeight="1">
      <c r="A1774" s="15" t="s">
        <v>4373</v>
      </c>
      <c r="B1774" s="15" t="s">
        <v>3123</v>
      </c>
      <c r="C1774" s="15" t="s">
        <v>4321</v>
      </c>
      <c r="D1774" s="15" t="s">
        <v>3437</v>
      </c>
      <c r="E1774" s="15" t="s">
        <v>8838</v>
      </c>
      <c r="F1774" s="15" t="s">
        <v>8138</v>
      </c>
      <c r="G1774" s="15" t="s">
        <v>8839</v>
      </c>
      <c r="H1774" s="15" t="s">
        <v>8840</v>
      </c>
      <c r="I1774" s="15" t="s">
        <v>4327</v>
      </c>
      <c r="J1774" s="15" t="s">
        <v>5653</v>
      </c>
      <c r="K1774" s="15"/>
      <c r="L1774" s="103" t="str">
        <f t="shared" si="1"/>
        <v>B-D1-N5-25 ml Eye dropper Natural Bottle</v>
      </c>
      <c r="M1774" s="103">
        <f t="shared" si="2"/>
        <v>4000</v>
      </c>
      <c r="N1774" s="102" t="str">
        <f t="shared" si="3"/>
        <v>wk </v>
      </c>
    </row>
    <row r="1775" ht="12.75" customHeight="1">
      <c r="A1775" s="15" t="s">
        <v>4373</v>
      </c>
      <c r="B1775" s="15" t="s">
        <v>3123</v>
      </c>
      <c r="C1775" s="15" t="s">
        <v>4321</v>
      </c>
      <c r="D1775" s="15" t="s">
        <v>3150</v>
      </c>
      <c r="E1775" s="15" t="s">
        <v>8841</v>
      </c>
      <c r="F1775" s="15" t="s">
        <v>8842</v>
      </c>
      <c r="G1775" s="15" t="s">
        <v>8843</v>
      </c>
      <c r="H1775" s="15" t="s">
        <v>8844</v>
      </c>
      <c r="I1775" s="15" t="s">
        <v>4327</v>
      </c>
      <c r="J1775" s="15" t="s">
        <v>4359</v>
      </c>
      <c r="K1775" s="15"/>
      <c r="L1775" s="103" t="str">
        <f t="shared" si="1"/>
        <v>B-D1-N5-25 ml Eye dropper Natural Bottle</v>
      </c>
      <c r="M1775" s="103">
        <f t="shared" si="2"/>
        <v>6000</v>
      </c>
      <c r="N1775" s="102" t="str">
        <f t="shared" si="3"/>
        <v>wk </v>
      </c>
    </row>
    <row r="1776" ht="12.75" customHeight="1">
      <c r="A1776" s="15" t="s">
        <v>4373</v>
      </c>
      <c r="B1776" s="15" t="s">
        <v>3123</v>
      </c>
      <c r="C1776" s="15" t="s">
        <v>4321</v>
      </c>
      <c r="D1776" s="15" t="s">
        <v>3441</v>
      </c>
      <c r="E1776" s="15" t="s">
        <v>8845</v>
      </c>
      <c r="F1776" s="15" t="s">
        <v>4324</v>
      </c>
      <c r="G1776" s="15" t="s">
        <v>8846</v>
      </c>
      <c r="H1776" s="15" t="s">
        <v>8847</v>
      </c>
      <c r="I1776" s="15" t="s">
        <v>4327</v>
      </c>
      <c r="J1776" s="15" t="s">
        <v>5653</v>
      </c>
      <c r="K1776" s="15"/>
      <c r="L1776" s="103" t="str">
        <f t="shared" si="1"/>
        <v>B-D1-N5-25 ml Eye dropper Natural Bottle</v>
      </c>
      <c r="M1776" s="103">
        <f t="shared" si="2"/>
        <v>2000</v>
      </c>
      <c r="N1776" s="102" t="str">
        <f t="shared" si="3"/>
        <v>wk </v>
      </c>
    </row>
    <row r="1777" ht="12.75" customHeight="1">
      <c r="A1777" s="15" t="s">
        <v>4378</v>
      </c>
      <c r="B1777" s="15" t="s">
        <v>3123</v>
      </c>
      <c r="C1777" s="15" t="s">
        <v>4321</v>
      </c>
      <c r="D1777" s="15" t="s">
        <v>3150</v>
      </c>
      <c r="E1777" s="15" t="s">
        <v>8163</v>
      </c>
      <c r="F1777" s="15" t="s">
        <v>8138</v>
      </c>
      <c r="G1777" s="15" t="s">
        <v>8843</v>
      </c>
      <c r="H1777" s="15" t="s">
        <v>8844</v>
      </c>
      <c r="I1777" s="15" t="s">
        <v>4327</v>
      </c>
      <c r="J1777" s="15" t="s">
        <v>5653</v>
      </c>
      <c r="K1777" s="15"/>
      <c r="L1777" s="103" t="str">
        <f t="shared" si="1"/>
        <v>B-D1-N5-25 ml Eye dropper Natural Bottle</v>
      </c>
      <c r="M1777" s="103">
        <f t="shared" si="2"/>
        <v>6000</v>
      </c>
      <c r="N1777" s="102" t="str">
        <f t="shared" si="3"/>
        <v>wk </v>
      </c>
    </row>
    <row r="1778" ht="12.75" customHeight="1">
      <c r="A1778" s="15" t="s">
        <v>5067</v>
      </c>
      <c r="B1778" s="15" t="s">
        <v>3123</v>
      </c>
      <c r="C1778" s="15" t="s">
        <v>4321</v>
      </c>
      <c r="D1778" s="15" t="s">
        <v>3437</v>
      </c>
      <c r="E1778" s="15" t="s">
        <v>8848</v>
      </c>
      <c r="F1778" s="15" t="s">
        <v>8849</v>
      </c>
      <c r="G1778" s="15" t="s">
        <v>8850</v>
      </c>
      <c r="H1778" s="15" t="s">
        <v>8840</v>
      </c>
      <c r="I1778" s="15" t="s">
        <v>4327</v>
      </c>
      <c r="J1778" s="15" t="s">
        <v>8677</v>
      </c>
      <c r="K1778" s="15"/>
      <c r="L1778" s="103" t="str">
        <f t="shared" si="1"/>
        <v>B-D1-N5-25 ml Eye dropper Natural Bottle</v>
      </c>
      <c r="M1778" s="103">
        <f t="shared" si="2"/>
        <v>4000</v>
      </c>
      <c r="N1778" s="102" t="str">
        <f t="shared" si="3"/>
        <v>wk 44</v>
      </c>
    </row>
    <row r="1779" ht="12.75" customHeight="1">
      <c r="A1779" s="15" t="s">
        <v>4433</v>
      </c>
      <c r="B1779" s="15" t="s">
        <v>3123</v>
      </c>
      <c r="C1779" s="15" t="s">
        <v>4321</v>
      </c>
      <c r="D1779" s="15" t="s">
        <v>3441</v>
      </c>
      <c r="E1779" s="15" t="s">
        <v>8851</v>
      </c>
      <c r="F1779" s="15" t="s">
        <v>4324</v>
      </c>
      <c r="G1779" s="15" t="s">
        <v>8846</v>
      </c>
      <c r="H1779" s="15" t="s">
        <v>8847</v>
      </c>
      <c r="I1779" s="15" t="s">
        <v>4327</v>
      </c>
      <c r="J1779" s="15" t="s">
        <v>4328</v>
      </c>
      <c r="K1779" s="15"/>
      <c r="L1779" s="103" t="str">
        <f t="shared" si="1"/>
        <v>B-D1-N5-25 ml Eye dropper Natural Bottle</v>
      </c>
      <c r="M1779" s="103">
        <f t="shared" si="2"/>
        <v>2000</v>
      </c>
      <c r="N1779" s="102" t="str">
        <f t="shared" si="3"/>
        <v>wk </v>
      </c>
    </row>
    <row r="1780" ht="12.75" customHeight="1">
      <c r="A1780" s="15" t="s">
        <v>4435</v>
      </c>
      <c r="B1780" s="15" t="s">
        <v>3123</v>
      </c>
      <c r="C1780" s="15" t="s">
        <v>4321</v>
      </c>
      <c r="D1780" s="15" t="s">
        <v>3437</v>
      </c>
      <c r="E1780" s="15" t="s">
        <v>8852</v>
      </c>
      <c r="F1780" s="15" t="s">
        <v>4324</v>
      </c>
      <c r="G1780" s="15" t="s">
        <v>8850</v>
      </c>
      <c r="H1780" s="15" t="s">
        <v>8840</v>
      </c>
      <c r="I1780" s="15" t="s">
        <v>4327</v>
      </c>
      <c r="J1780" s="15" t="s">
        <v>4328</v>
      </c>
      <c r="K1780" s="15"/>
      <c r="L1780" s="103" t="str">
        <f t="shared" si="1"/>
        <v>B-D1-N5-25 ml Eye dropper Natural Bottle</v>
      </c>
      <c r="M1780" s="103">
        <f t="shared" si="2"/>
        <v>4000</v>
      </c>
      <c r="N1780" s="102" t="str">
        <f t="shared" si="3"/>
        <v>wk </v>
      </c>
    </row>
    <row r="1781" ht="12.75" customHeight="1">
      <c r="A1781" s="15" t="s">
        <v>4435</v>
      </c>
      <c r="B1781" s="15" t="s">
        <v>3123</v>
      </c>
      <c r="C1781" s="15" t="s">
        <v>4321</v>
      </c>
      <c r="D1781" s="15" t="s">
        <v>3437</v>
      </c>
      <c r="E1781" s="15" t="s">
        <v>8853</v>
      </c>
      <c r="F1781" s="15" t="s">
        <v>4324</v>
      </c>
      <c r="G1781" s="15" t="s">
        <v>8850</v>
      </c>
      <c r="H1781" s="15" t="s">
        <v>8840</v>
      </c>
      <c r="I1781" s="15" t="s">
        <v>4327</v>
      </c>
      <c r="J1781" s="15" t="s">
        <v>4328</v>
      </c>
      <c r="K1781" s="15"/>
      <c r="L1781" s="103" t="str">
        <f t="shared" si="1"/>
        <v>B-D1-N5-25 ml Eye dropper Natural Bottle</v>
      </c>
      <c r="M1781" s="103">
        <f t="shared" si="2"/>
        <v>4000</v>
      </c>
      <c r="N1781" s="102" t="str">
        <f t="shared" si="3"/>
        <v>wk </v>
      </c>
    </row>
    <row r="1782" ht="12.75" customHeight="1">
      <c r="A1782" s="15" t="s">
        <v>4435</v>
      </c>
      <c r="B1782" s="15" t="s">
        <v>3123</v>
      </c>
      <c r="C1782" s="15" t="s">
        <v>4321</v>
      </c>
      <c r="D1782" s="15" t="s">
        <v>3437</v>
      </c>
      <c r="E1782" s="15" t="s">
        <v>8854</v>
      </c>
      <c r="F1782" s="15" t="s">
        <v>4324</v>
      </c>
      <c r="G1782" s="15" t="s">
        <v>8850</v>
      </c>
      <c r="H1782" s="15" t="s">
        <v>8840</v>
      </c>
      <c r="I1782" s="15" t="s">
        <v>4327</v>
      </c>
      <c r="J1782" s="15" t="s">
        <v>4345</v>
      </c>
      <c r="K1782" s="15"/>
      <c r="L1782" s="103" t="str">
        <f t="shared" si="1"/>
        <v>B-D1-N5-25 ml Eye dropper Natural Bottle</v>
      </c>
      <c r="M1782" s="103">
        <f t="shared" si="2"/>
        <v>4000</v>
      </c>
      <c r="N1782" s="102" t="str">
        <f t="shared" si="3"/>
        <v>wk </v>
      </c>
    </row>
    <row r="1783" ht="12.75" customHeight="1">
      <c r="A1783" s="15" t="s">
        <v>8855</v>
      </c>
      <c r="B1783" s="15" t="s">
        <v>3123</v>
      </c>
      <c r="C1783" s="15" t="s">
        <v>4965</v>
      </c>
      <c r="D1783" s="15" t="s">
        <v>8856</v>
      </c>
      <c r="E1783" s="15" t="s">
        <v>8857</v>
      </c>
      <c r="F1783" s="15" t="s">
        <v>4324</v>
      </c>
      <c r="G1783" s="15" t="s">
        <v>8858</v>
      </c>
      <c r="H1783" s="15" t="s">
        <v>8859</v>
      </c>
      <c r="I1783" s="15" t="s">
        <v>4327</v>
      </c>
      <c r="J1783" s="15" t="s">
        <v>4328</v>
      </c>
      <c r="K1783" s="15"/>
      <c r="L1783" s="103" t="str">
        <f t="shared" si="1"/>
        <v>B-D1-N5-25 ml Eye dropper Natural Bottle</v>
      </c>
      <c r="M1783" s="103">
        <f t="shared" si="2"/>
        <v>4000</v>
      </c>
      <c r="N1783" s="102" t="str">
        <f t="shared" si="3"/>
        <v>wk </v>
      </c>
    </row>
    <row r="1784" ht="12.75" customHeight="1">
      <c r="A1784" s="15" t="s">
        <v>4445</v>
      </c>
      <c r="B1784" s="15" t="s">
        <v>3123</v>
      </c>
      <c r="C1784" s="15" t="s">
        <v>4321</v>
      </c>
      <c r="D1784" s="15" t="s">
        <v>3437</v>
      </c>
      <c r="E1784" s="15" t="s">
        <v>8860</v>
      </c>
      <c r="F1784" s="15" t="s">
        <v>4324</v>
      </c>
      <c r="G1784" s="15" t="s">
        <v>8850</v>
      </c>
      <c r="H1784" s="15" t="s">
        <v>8840</v>
      </c>
      <c r="I1784" s="15" t="s">
        <v>4327</v>
      </c>
      <c r="J1784" s="15" t="s">
        <v>4345</v>
      </c>
      <c r="K1784" s="15"/>
      <c r="L1784" s="103" t="str">
        <f t="shared" si="1"/>
        <v>B-D1-N5-25 ml Eye dropper Natural Bottle</v>
      </c>
      <c r="M1784" s="103">
        <f t="shared" si="2"/>
        <v>4000</v>
      </c>
      <c r="N1784" s="102" t="str">
        <f t="shared" si="3"/>
        <v>wk </v>
      </c>
    </row>
    <row r="1785" ht="12.75" customHeight="1">
      <c r="A1785" s="15" t="s">
        <v>4452</v>
      </c>
      <c r="B1785" s="15" t="s">
        <v>3123</v>
      </c>
      <c r="C1785" s="15" t="s">
        <v>4965</v>
      </c>
      <c r="D1785" s="15" t="s">
        <v>8856</v>
      </c>
      <c r="E1785" s="15" t="s">
        <v>8861</v>
      </c>
      <c r="F1785" s="15" t="s">
        <v>4324</v>
      </c>
      <c r="G1785" s="15" t="s">
        <v>8858</v>
      </c>
      <c r="H1785" s="15" t="s">
        <v>8859</v>
      </c>
      <c r="I1785" s="15" t="s">
        <v>4327</v>
      </c>
      <c r="J1785" s="15" t="s">
        <v>4345</v>
      </c>
      <c r="K1785" s="15"/>
      <c r="L1785" s="103" t="str">
        <f t="shared" si="1"/>
        <v>B-D1-N5-25 ml Eye dropper Natural Bottle</v>
      </c>
      <c r="M1785" s="103">
        <f t="shared" si="2"/>
        <v>4000</v>
      </c>
      <c r="N1785" s="102" t="str">
        <f t="shared" si="3"/>
        <v>wk </v>
      </c>
    </row>
    <row r="1786" ht="12.75" customHeight="1">
      <c r="A1786" s="15" t="s">
        <v>7976</v>
      </c>
      <c r="B1786" s="15" t="s">
        <v>3123</v>
      </c>
      <c r="C1786" s="15" t="s">
        <v>4321</v>
      </c>
      <c r="D1786" s="15" t="s">
        <v>3450</v>
      </c>
      <c r="E1786" s="15" t="s">
        <v>8862</v>
      </c>
      <c r="F1786" s="15" t="s">
        <v>4324</v>
      </c>
      <c r="G1786" s="15" t="s">
        <v>7580</v>
      </c>
      <c r="H1786" s="15" t="s">
        <v>8863</v>
      </c>
      <c r="I1786" s="15" t="s">
        <v>4327</v>
      </c>
      <c r="J1786" s="15" t="s">
        <v>4328</v>
      </c>
      <c r="K1786" s="15"/>
      <c r="L1786" s="103" t="str">
        <f t="shared" si="1"/>
        <v>B-D1-N5-25 ml Eye dropper Natural Bottle</v>
      </c>
      <c r="M1786" s="103">
        <f t="shared" si="2"/>
        <v>14000</v>
      </c>
      <c r="N1786" s="102" t="str">
        <f t="shared" si="3"/>
        <v>wk 27</v>
      </c>
    </row>
    <row r="1787" ht="12.75" customHeight="1">
      <c r="A1787" s="15" t="s">
        <v>4467</v>
      </c>
      <c r="B1787" s="15" t="s">
        <v>3123</v>
      </c>
      <c r="C1787" s="15" t="s">
        <v>4965</v>
      </c>
      <c r="D1787" s="15" t="s">
        <v>8864</v>
      </c>
      <c r="E1787" s="15" t="s">
        <v>8865</v>
      </c>
      <c r="F1787" s="15" t="s">
        <v>4324</v>
      </c>
      <c r="G1787" s="15" t="s">
        <v>8866</v>
      </c>
      <c r="H1787" s="15" t="s">
        <v>8867</v>
      </c>
      <c r="I1787" s="15" t="s">
        <v>4327</v>
      </c>
      <c r="J1787" s="15" t="s">
        <v>4328</v>
      </c>
      <c r="K1787" s="15"/>
      <c r="L1787" s="103" t="str">
        <f t="shared" si="1"/>
        <v>B-D1-N5-25 ml Eye dropper Natural Bottle</v>
      </c>
      <c r="M1787" s="103">
        <f t="shared" si="2"/>
        <v>14000</v>
      </c>
      <c r="N1787" s="102" t="str">
        <f t="shared" si="3"/>
        <v>wk 31</v>
      </c>
    </row>
    <row r="1788" ht="12.75" customHeight="1">
      <c r="A1788" s="15" t="s">
        <v>4477</v>
      </c>
      <c r="B1788" s="15" t="s">
        <v>3123</v>
      </c>
      <c r="C1788" s="15" t="s">
        <v>4321</v>
      </c>
      <c r="D1788" s="15" t="s">
        <v>3150</v>
      </c>
      <c r="E1788" s="15" t="s">
        <v>8868</v>
      </c>
      <c r="F1788" s="15" t="s">
        <v>4324</v>
      </c>
      <c r="G1788" s="15" t="s">
        <v>7226</v>
      </c>
      <c r="H1788" s="15" t="s">
        <v>8844</v>
      </c>
      <c r="I1788" s="15" t="s">
        <v>4327</v>
      </c>
      <c r="J1788" s="15" t="s">
        <v>4328</v>
      </c>
      <c r="K1788" s="15"/>
      <c r="L1788" s="103" t="str">
        <f t="shared" si="1"/>
        <v>B-D1-N5-25 ml Eye dropper Natural Bottle</v>
      </c>
      <c r="M1788" s="103">
        <f t="shared" si="2"/>
        <v>6000</v>
      </c>
      <c r="N1788" s="102" t="str">
        <f t="shared" si="3"/>
        <v>wk 40</v>
      </c>
    </row>
    <row r="1789" ht="12.75" customHeight="1">
      <c r="A1789" s="15" t="s">
        <v>4477</v>
      </c>
      <c r="B1789" s="15" t="s">
        <v>3123</v>
      </c>
      <c r="C1789" s="15" t="s">
        <v>4321</v>
      </c>
      <c r="D1789" s="15" t="s">
        <v>3441</v>
      </c>
      <c r="E1789" s="15" t="s">
        <v>8869</v>
      </c>
      <c r="F1789" s="15" t="s">
        <v>4324</v>
      </c>
      <c r="G1789" s="15" t="s">
        <v>8846</v>
      </c>
      <c r="H1789" s="15" t="s">
        <v>8847</v>
      </c>
      <c r="I1789" s="15" t="s">
        <v>4327</v>
      </c>
      <c r="J1789" s="15" t="s">
        <v>4345</v>
      </c>
      <c r="K1789" s="15"/>
      <c r="L1789" s="103" t="str">
        <f t="shared" si="1"/>
        <v>B-D1-N5-25 ml Eye dropper Natural Bottle</v>
      </c>
      <c r="M1789" s="103">
        <f t="shared" si="2"/>
        <v>2000</v>
      </c>
      <c r="N1789" s="102" t="str">
        <f t="shared" si="3"/>
        <v>wk 40</v>
      </c>
    </row>
    <row r="1790" ht="12.75" customHeight="1">
      <c r="A1790" s="15" t="s">
        <v>4477</v>
      </c>
      <c r="B1790" s="15" t="s">
        <v>3123</v>
      </c>
      <c r="C1790" s="15" t="s">
        <v>4321</v>
      </c>
      <c r="D1790" s="15" t="s">
        <v>3325</v>
      </c>
      <c r="E1790" s="15" t="s">
        <v>8870</v>
      </c>
      <c r="F1790" s="15" t="s">
        <v>8871</v>
      </c>
      <c r="G1790" s="15" t="s">
        <v>8872</v>
      </c>
      <c r="H1790" s="15" t="s">
        <v>8873</v>
      </c>
      <c r="I1790" s="15" t="s">
        <v>4327</v>
      </c>
      <c r="J1790" s="15" t="s">
        <v>4345</v>
      </c>
      <c r="K1790" s="15"/>
      <c r="L1790" s="103" t="str">
        <f t="shared" si="1"/>
        <v>B-D1-N5-25 ml Eye dropper Natural Bottle</v>
      </c>
      <c r="M1790" s="103">
        <f t="shared" si="2"/>
        <v>8000</v>
      </c>
      <c r="N1790" s="102" t="str">
        <f t="shared" si="3"/>
        <v>wk 40</v>
      </c>
    </row>
    <row r="1791" ht="12.75" customHeight="1">
      <c r="A1791" s="15" t="s">
        <v>4496</v>
      </c>
      <c r="B1791" s="15" t="s">
        <v>3123</v>
      </c>
      <c r="C1791" s="15" t="s">
        <v>4321</v>
      </c>
      <c r="D1791" s="15" t="s">
        <v>3437</v>
      </c>
      <c r="E1791" s="15" t="s">
        <v>8874</v>
      </c>
      <c r="F1791" s="15" t="s">
        <v>4324</v>
      </c>
      <c r="G1791" s="15" t="s">
        <v>8850</v>
      </c>
      <c r="H1791" s="15" t="s">
        <v>8840</v>
      </c>
      <c r="I1791" s="15" t="s">
        <v>4327</v>
      </c>
      <c r="J1791" s="15" t="s">
        <v>4345</v>
      </c>
      <c r="K1791" s="15"/>
      <c r="L1791" s="103" t="str">
        <f t="shared" si="1"/>
        <v>B-D1-N5-25 ml Eye dropper Natural Bottle</v>
      </c>
      <c r="M1791" s="103">
        <f t="shared" si="2"/>
        <v>4000</v>
      </c>
      <c r="N1791" s="102" t="str">
        <f t="shared" si="3"/>
        <v>wk </v>
      </c>
    </row>
    <row r="1792" ht="12.75" customHeight="1">
      <c r="A1792" s="15" t="s">
        <v>4501</v>
      </c>
      <c r="B1792" s="15" t="s">
        <v>3123</v>
      </c>
      <c r="C1792" s="15" t="s">
        <v>4321</v>
      </c>
      <c r="D1792" s="15" t="s">
        <v>3325</v>
      </c>
      <c r="E1792" s="15" t="s">
        <v>8875</v>
      </c>
      <c r="F1792" s="15" t="s">
        <v>8674</v>
      </c>
      <c r="G1792" s="15" t="s">
        <v>8876</v>
      </c>
      <c r="H1792" s="15" t="s">
        <v>8873</v>
      </c>
      <c r="I1792" s="15" t="s">
        <v>4327</v>
      </c>
      <c r="J1792" s="15" t="s">
        <v>5653</v>
      </c>
      <c r="K1792" s="15"/>
      <c r="L1792" s="103" t="str">
        <f t="shared" si="1"/>
        <v>B-D1-N5-25 ml Eye dropper Natural Bottle</v>
      </c>
      <c r="M1792" s="103">
        <f t="shared" si="2"/>
        <v>8000</v>
      </c>
      <c r="N1792" s="102" t="str">
        <f t="shared" si="3"/>
        <v>wk </v>
      </c>
    </row>
    <row r="1793" ht="12.75" customHeight="1">
      <c r="A1793" s="15" t="s">
        <v>4501</v>
      </c>
      <c r="B1793" s="15" t="s">
        <v>3123</v>
      </c>
      <c r="C1793" s="15" t="s">
        <v>4321</v>
      </c>
      <c r="D1793" s="15" t="s">
        <v>3441</v>
      </c>
      <c r="E1793" s="15" t="s">
        <v>8877</v>
      </c>
      <c r="F1793" s="15" t="s">
        <v>8849</v>
      </c>
      <c r="G1793" s="15" t="s">
        <v>8846</v>
      </c>
      <c r="H1793" s="15" t="s">
        <v>8847</v>
      </c>
      <c r="I1793" s="15" t="s">
        <v>4327</v>
      </c>
      <c r="J1793" s="15" t="s">
        <v>5653</v>
      </c>
      <c r="K1793" s="15"/>
      <c r="L1793" s="103" t="str">
        <f t="shared" si="1"/>
        <v>B-D1-N5-25 ml Eye dropper Natural Bottle</v>
      </c>
      <c r="M1793" s="103">
        <f t="shared" si="2"/>
        <v>2000</v>
      </c>
      <c r="N1793" s="102" t="str">
        <f t="shared" si="3"/>
        <v>wk </v>
      </c>
    </row>
    <row r="1794" ht="12.75" customHeight="1">
      <c r="A1794" s="15" t="s">
        <v>4501</v>
      </c>
      <c r="B1794" s="15" t="s">
        <v>3123</v>
      </c>
      <c r="C1794" s="15" t="s">
        <v>4321</v>
      </c>
      <c r="D1794" s="15" t="s">
        <v>3437</v>
      </c>
      <c r="E1794" s="15" t="s">
        <v>8878</v>
      </c>
      <c r="F1794" s="15" t="s">
        <v>8138</v>
      </c>
      <c r="G1794" s="15" t="s">
        <v>8839</v>
      </c>
      <c r="H1794" s="15" t="s">
        <v>8840</v>
      </c>
      <c r="I1794" s="15" t="s">
        <v>4327</v>
      </c>
      <c r="J1794" s="15" t="s">
        <v>4328</v>
      </c>
      <c r="K1794" s="15"/>
      <c r="L1794" s="103" t="str">
        <f t="shared" si="1"/>
        <v>B-D1-N5-25 ml Eye dropper Natural Bottle</v>
      </c>
      <c r="M1794" s="103">
        <f t="shared" si="2"/>
        <v>4000</v>
      </c>
      <c r="N1794" s="102" t="str">
        <f t="shared" si="3"/>
        <v>wk </v>
      </c>
    </row>
    <row r="1795" ht="12.75" customHeight="1">
      <c r="A1795" s="15" t="s">
        <v>4501</v>
      </c>
      <c r="B1795" s="15" t="s">
        <v>3123</v>
      </c>
      <c r="C1795" s="15" t="s">
        <v>4321</v>
      </c>
      <c r="D1795" s="15" t="s">
        <v>3437</v>
      </c>
      <c r="E1795" s="15" t="s">
        <v>8879</v>
      </c>
      <c r="F1795" s="15" t="s">
        <v>8880</v>
      </c>
      <c r="G1795" s="15" t="s">
        <v>8850</v>
      </c>
      <c r="H1795" s="15" t="s">
        <v>8840</v>
      </c>
      <c r="I1795" s="15" t="s">
        <v>4327</v>
      </c>
      <c r="J1795" s="15" t="s">
        <v>4345</v>
      </c>
      <c r="K1795" s="15"/>
      <c r="L1795" s="103" t="str">
        <f t="shared" si="1"/>
        <v>B-D1-N5-25 ml Eye dropper Natural Bottle</v>
      </c>
      <c r="M1795" s="103">
        <f t="shared" si="2"/>
        <v>4000</v>
      </c>
      <c r="N1795" s="102" t="str">
        <f t="shared" si="3"/>
        <v>wk </v>
      </c>
    </row>
    <row r="1796" ht="12.75" customHeight="1">
      <c r="A1796" s="15" t="s">
        <v>4506</v>
      </c>
      <c r="B1796" s="15" t="s">
        <v>3123</v>
      </c>
      <c r="C1796" s="15" t="s">
        <v>4321</v>
      </c>
      <c r="D1796" s="15" t="s">
        <v>3441</v>
      </c>
      <c r="E1796" s="15" t="s">
        <v>8881</v>
      </c>
      <c r="F1796" s="15" t="s">
        <v>4324</v>
      </c>
      <c r="G1796" s="15" t="s">
        <v>8846</v>
      </c>
      <c r="H1796" s="15" t="s">
        <v>8847</v>
      </c>
      <c r="I1796" s="15" t="s">
        <v>4327</v>
      </c>
      <c r="J1796" s="15" t="s">
        <v>4328</v>
      </c>
      <c r="K1796" s="15"/>
      <c r="L1796" s="103" t="str">
        <f t="shared" si="1"/>
        <v>B-D1-N5-25 ml Eye dropper Natural Bottle</v>
      </c>
      <c r="M1796" s="103">
        <f t="shared" si="2"/>
        <v>2000</v>
      </c>
      <c r="N1796" s="102" t="str">
        <f t="shared" si="3"/>
        <v>wk </v>
      </c>
    </row>
    <row r="1797" ht="12.75" customHeight="1">
      <c r="A1797" s="15" t="s">
        <v>4515</v>
      </c>
      <c r="B1797" s="15" t="s">
        <v>3123</v>
      </c>
      <c r="C1797" s="15" t="s">
        <v>4321</v>
      </c>
      <c r="D1797" s="15" t="s">
        <v>3441</v>
      </c>
      <c r="E1797" s="15" t="s">
        <v>8882</v>
      </c>
      <c r="F1797" s="15" t="s">
        <v>4324</v>
      </c>
      <c r="G1797" s="15" t="s">
        <v>8846</v>
      </c>
      <c r="H1797" s="15" t="s">
        <v>8847</v>
      </c>
      <c r="I1797" s="15" t="s">
        <v>4327</v>
      </c>
      <c r="J1797" s="15" t="s">
        <v>4345</v>
      </c>
      <c r="K1797" s="15"/>
      <c r="L1797" s="103" t="str">
        <f t="shared" si="1"/>
        <v>B-D1-N5-25 ml Eye dropper Natural Bottle</v>
      </c>
      <c r="M1797" s="103">
        <f t="shared" si="2"/>
        <v>2000</v>
      </c>
      <c r="N1797" s="102" t="str">
        <f t="shared" si="3"/>
        <v>wk </v>
      </c>
    </row>
    <row r="1798" ht="12.75" customHeight="1">
      <c r="A1798" s="15" t="s">
        <v>4522</v>
      </c>
      <c r="B1798" s="15" t="s">
        <v>3123</v>
      </c>
      <c r="C1798" s="15" t="s">
        <v>4321</v>
      </c>
      <c r="D1798" s="15" t="s">
        <v>3441</v>
      </c>
      <c r="E1798" s="15" t="s">
        <v>8883</v>
      </c>
      <c r="F1798" s="15" t="s">
        <v>4324</v>
      </c>
      <c r="G1798" s="15" t="s">
        <v>8846</v>
      </c>
      <c r="H1798" s="15" t="s">
        <v>8847</v>
      </c>
      <c r="I1798" s="15" t="s">
        <v>4327</v>
      </c>
      <c r="J1798" s="15" t="s">
        <v>4345</v>
      </c>
      <c r="K1798" s="15"/>
      <c r="L1798" s="103" t="str">
        <f t="shared" si="1"/>
        <v>B-D1-N5-25 ml Eye dropper Natural Bottle</v>
      </c>
      <c r="M1798" s="103">
        <f t="shared" si="2"/>
        <v>2000</v>
      </c>
      <c r="N1798" s="102" t="str">
        <f t="shared" si="3"/>
        <v>wk </v>
      </c>
    </row>
    <row r="1799" ht="12.75" customHeight="1">
      <c r="A1799" s="15" t="s">
        <v>4547</v>
      </c>
      <c r="B1799" s="15" t="s">
        <v>3123</v>
      </c>
      <c r="C1799" s="15" t="s">
        <v>4321</v>
      </c>
      <c r="D1799" s="15" t="s">
        <v>3437</v>
      </c>
      <c r="E1799" s="15" t="s">
        <v>8226</v>
      </c>
      <c r="F1799" s="15" t="s">
        <v>8138</v>
      </c>
      <c r="G1799" s="15" t="s">
        <v>8839</v>
      </c>
      <c r="H1799" s="15" t="s">
        <v>8884</v>
      </c>
      <c r="I1799" s="15" t="s">
        <v>4327</v>
      </c>
      <c r="J1799" s="15" t="s">
        <v>4328</v>
      </c>
      <c r="K1799" s="15"/>
      <c r="L1799" s="103" t="str">
        <f t="shared" si="1"/>
        <v>B-D1-N5-25 ml Eye dropper Natural Bottle</v>
      </c>
      <c r="M1799" s="103">
        <f t="shared" si="2"/>
        <v>4000</v>
      </c>
      <c r="N1799" s="102" t="str">
        <f t="shared" si="3"/>
        <v>wk 18</v>
      </c>
    </row>
    <row r="1800" ht="12.75" customHeight="1">
      <c r="A1800" s="15" t="s">
        <v>4555</v>
      </c>
      <c r="B1800" s="15" t="s">
        <v>3123</v>
      </c>
      <c r="C1800" s="15" t="s">
        <v>4321</v>
      </c>
      <c r="D1800" s="15" t="s">
        <v>3441</v>
      </c>
      <c r="E1800" s="15" t="s">
        <v>8885</v>
      </c>
      <c r="F1800" s="15" t="s">
        <v>4324</v>
      </c>
      <c r="G1800" s="15" t="s">
        <v>8846</v>
      </c>
      <c r="H1800" s="15" t="s">
        <v>8886</v>
      </c>
      <c r="I1800" s="15" t="s">
        <v>4327</v>
      </c>
      <c r="J1800" s="15" t="s">
        <v>4345</v>
      </c>
      <c r="K1800" s="15"/>
      <c r="L1800" s="103" t="str">
        <f t="shared" si="1"/>
        <v>B-D1-N5-25 ml Eye dropper Natural Bottle</v>
      </c>
      <c r="M1800" s="103">
        <f t="shared" si="2"/>
        <v>2000</v>
      </c>
      <c r="N1800" s="102" t="str">
        <f t="shared" si="3"/>
        <v>wk 32</v>
      </c>
    </row>
    <row r="1801" ht="12.75" customHeight="1">
      <c r="A1801" s="15" t="s">
        <v>4565</v>
      </c>
      <c r="B1801" s="15" t="s">
        <v>3123</v>
      </c>
      <c r="C1801" s="15" t="s">
        <v>4321</v>
      </c>
      <c r="D1801" s="15" t="s">
        <v>3441</v>
      </c>
      <c r="E1801" s="15" t="s">
        <v>8887</v>
      </c>
      <c r="F1801" s="15" t="s">
        <v>4324</v>
      </c>
      <c r="G1801" s="15" t="s">
        <v>8846</v>
      </c>
      <c r="H1801" s="15" t="s">
        <v>8886</v>
      </c>
      <c r="I1801" s="15" t="s">
        <v>4327</v>
      </c>
      <c r="J1801" s="15" t="s">
        <v>4345</v>
      </c>
      <c r="K1801" s="15"/>
      <c r="L1801" s="103" t="str">
        <f t="shared" si="1"/>
        <v>B-D1-N5-25 ml Eye dropper Natural Bottle</v>
      </c>
      <c r="M1801" s="103">
        <f t="shared" si="2"/>
        <v>2000</v>
      </c>
      <c r="N1801" s="102" t="str">
        <f t="shared" si="3"/>
        <v>wk 49</v>
      </c>
    </row>
    <row r="1802" ht="12.75" customHeight="1">
      <c r="A1802" s="15" t="s">
        <v>5256</v>
      </c>
      <c r="B1802" s="15" t="s">
        <v>3123</v>
      </c>
      <c r="C1802" s="15" t="s">
        <v>4321</v>
      </c>
      <c r="D1802" s="15" t="s">
        <v>3437</v>
      </c>
      <c r="E1802" s="15" t="s">
        <v>8888</v>
      </c>
      <c r="F1802" s="15" t="s">
        <v>8889</v>
      </c>
      <c r="G1802" s="15" t="s">
        <v>8850</v>
      </c>
      <c r="H1802" s="15" t="s">
        <v>8884</v>
      </c>
      <c r="I1802" s="15" t="s">
        <v>4327</v>
      </c>
      <c r="J1802" s="15" t="s">
        <v>4345</v>
      </c>
      <c r="K1802" s="15"/>
      <c r="L1802" s="103" t="str">
        <f t="shared" si="1"/>
        <v>B-D1-N5-25 ml Eye dropper Natural Bottle</v>
      </c>
      <c r="M1802" s="103">
        <f t="shared" si="2"/>
        <v>4000</v>
      </c>
      <c r="N1802" s="102" t="str">
        <f t="shared" si="3"/>
        <v>wk </v>
      </c>
    </row>
    <row r="1803" ht="12.75" customHeight="1">
      <c r="A1803" s="15" t="s">
        <v>4579</v>
      </c>
      <c r="B1803" s="15" t="s">
        <v>3123</v>
      </c>
      <c r="C1803" s="15" t="s">
        <v>4321</v>
      </c>
      <c r="D1803" s="15" t="s">
        <v>3437</v>
      </c>
      <c r="E1803" s="15" t="s">
        <v>8890</v>
      </c>
      <c r="F1803" s="15" t="s">
        <v>8138</v>
      </c>
      <c r="G1803" s="15" t="s">
        <v>8839</v>
      </c>
      <c r="H1803" s="15" t="s">
        <v>8884</v>
      </c>
      <c r="I1803" s="15" t="s">
        <v>4327</v>
      </c>
      <c r="J1803" s="15" t="s">
        <v>4328</v>
      </c>
      <c r="K1803" s="15"/>
      <c r="L1803" s="103" t="str">
        <f t="shared" si="1"/>
        <v>B-D1-N5-25 ml Eye dropper Natural Bottle</v>
      </c>
      <c r="M1803" s="103">
        <f t="shared" si="2"/>
        <v>4000</v>
      </c>
      <c r="N1803" s="102" t="str">
        <f t="shared" si="3"/>
        <v>wk </v>
      </c>
    </row>
    <row r="1804" ht="12.75" customHeight="1">
      <c r="A1804" s="15" t="s">
        <v>4592</v>
      </c>
      <c r="B1804" s="15" t="s">
        <v>3123</v>
      </c>
      <c r="C1804" s="15" t="s">
        <v>4321</v>
      </c>
      <c r="D1804" s="15" t="s">
        <v>3441</v>
      </c>
      <c r="E1804" s="15" t="s">
        <v>8891</v>
      </c>
      <c r="F1804" s="15" t="s">
        <v>4324</v>
      </c>
      <c r="G1804" s="15" t="s">
        <v>8846</v>
      </c>
      <c r="H1804" s="15" t="s">
        <v>8892</v>
      </c>
      <c r="I1804" s="15" t="s">
        <v>4327</v>
      </c>
      <c r="J1804" s="15" t="s">
        <v>4345</v>
      </c>
      <c r="K1804" s="15"/>
      <c r="L1804" s="103" t="str">
        <f t="shared" si="1"/>
        <v>B-D1-N5-25 ml Eye dropper Natural Bottle</v>
      </c>
      <c r="M1804" s="103">
        <f t="shared" si="2"/>
        <v>2000</v>
      </c>
      <c r="N1804" s="102" t="str">
        <f t="shared" si="3"/>
        <v>wk </v>
      </c>
    </row>
    <row r="1805" ht="12.75" customHeight="1">
      <c r="A1805" s="15" t="s">
        <v>4592</v>
      </c>
      <c r="B1805" s="15" t="s">
        <v>3123</v>
      </c>
      <c r="C1805" s="15" t="s">
        <v>4321</v>
      </c>
      <c r="D1805" s="15" t="s">
        <v>3441</v>
      </c>
      <c r="E1805" s="15" t="s">
        <v>8893</v>
      </c>
      <c r="F1805" s="15" t="s">
        <v>4324</v>
      </c>
      <c r="G1805" s="15" t="s">
        <v>8846</v>
      </c>
      <c r="H1805" s="15" t="s">
        <v>8892</v>
      </c>
      <c r="I1805" s="15" t="s">
        <v>4327</v>
      </c>
      <c r="J1805" s="15" t="s">
        <v>4345</v>
      </c>
      <c r="K1805" s="15"/>
      <c r="L1805" s="103" t="str">
        <f t="shared" si="1"/>
        <v>B-D1-N5-25 ml Eye dropper Natural Bottle</v>
      </c>
      <c r="M1805" s="103">
        <f t="shared" si="2"/>
        <v>2000</v>
      </c>
      <c r="N1805" s="102" t="str">
        <f t="shared" si="3"/>
        <v>wk </v>
      </c>
    </row>
    <row r="1806" ht="12.75" customHeight="1">
      <c r="A1806" s="15" t="s">
        <v>4606</v>
      </c>
      <c r="B1806" s="15" t="s">
        <v>3123</v>
      </c>
      <c r="C1806" s="15" t="s">
        <v>4321</v>
      </c>
      <c r="D1806" s="15" t="s">
        <v>6173</v>
      </c>
      <c r="E1806" s="15" t="s">
        <v>8894</v>
      </c>
      <c r="F1806" s="15" t="s">
        <v>4324</v>
      </c>
      <c r="G1806" s="15" t="s">
        <v>7210</v>
      </c>
      <c r="H1806" s="15" t="s">
        <v>8895</v>
      </c>
      <c r="I1806" s="15" t="s">
        <v>4327</v>
      </c>
      <c r="J1806" s="15" t="s">
        <v>4328</v>
      </c>
      <c r="K1806" s="15"/>
      <c r="L1806" s="103" t="str">
        <f t="shared" si="1"/>
        <v>B-D1-N5-25 ml Eye dropper Natural Bottle</v>
      </c>
      <c r="M1806" s="103">
        <f t="shared" si="2"/>
        <v>20000</v>
      </c>
      <c r="N1806" s="102" t="str">
        <f t="shared" si="3"/>
        <v>wk </v>
      </c>
    </row>
    <row r="1807" ht="12.75" customHeight="1">
      <c r="A1807" s="15" t="s">
        <v>4609</v>
      </c>
      <c r="B1807" s="15" t="s">
        <v>3123</v>
      </c>
      <c r="C1807" s="15" t="s">
        <v>4321</v>
      </c>
      <c r="D1807" s="15" t="s">
        <v>3437</v>
      </c>
      <c r="E1807" s="15" t="s">
        <v>8896</v>
      </c>
      <c r="F1807" s="15" t="s">
        <v>8674</v>
      </c>
      <c r="G1807" s="15" t="s">
        <v>8897</v>
      </c>
      <c r="H1807" s="15" t="s">
        <v>8898</v>
      </c>
      <c r="I1807" s="15" t="s">
        <v>4327</v>
      </c>
      <c r="J1807" s="15" t="s">
        <v>8677</v>
      </c>
      <c r="K1807" s="15"/>
      <c r="L1807" s="103" t="str">
        <f t="shared" si="1"/>
        <v>B-D1-N5-25 ml Eye dropper Natural Bottle</v>
      </c>
      <c r="M1807" s="103">
        <f t="shared" si="2"/>
        <v>4000</v>
      </c>
      <c r="N1807" s="102" t="str">
        <f t="shared" si="3"/>
        <v>wk 6</v>
      </c>
    </row>
    <row r="1808" ht="12.75" customHeight="1">
      <c r="A1808" s="15" t="s">
        <v>4612</v>
      </c>
      <c r="B1808" s="15" t="s">
        <v>3123</v>
      </c>
      <c r="C1808" s="15" t="s">
        <v>4321</v>
      </c>
      <c r="D1808" s="15" t="s">
        <v>3441</v>
      </c>
      <c r="E1808" s="15" t="s">
        <v>8899</v>
      </c>
      <c r="F1808" s="15" t="s">
        <v>4324</v>
      </c>
      <c r="G1808" s="15" t="s">
        <v>8846</v>
      </c>
      <c r="H1808" s="15" t="s">
        <v>8900</v>
      </c>
      <c r="I1808" s="15" t="s">
        <v>4327</v>
      </c>
      <c r="J1808" s="15" t="s">
        <v>4328</v>
      </c>
      <c r="K1808" s="15"/>
      <c r="L1808" s="103" t="str">
        <f t="shared" si="1"/>
        <v>B-D1-N5-25 ml Eye dropper Natural Bottle</v>
      </c>
      <c r="M1808" s="103">
        <f t="shared" si="2"/>
        <v>2000</v>
      </c>
      <c r="N1808" s="102" t="str">
        <f t="shared" si="3"/>
        <v>wk 10</v>
      </c>
    </row>
    <row r="1809" ht="12.75" customHeight="1">
      <c r="A1809" s="15" t="s">
        <v>4612</v>
      </c>
      <c r="B1809" s="15" t="s">
        <v>3123</v>
      </c>
      <c r="C1809" s="15" t="s">
        <v>4321</v>
      </c>
      <c r="D1809" s="15" t="s">
        <v>3441</v>
      </c>
      <c r="E1809" s="15" t="s">
        <v>8901</v>
      </c>
      <c r="F1809" s="15" t="s">
        <v>8138</v>
      </c>
      <c r="G1809" s="15" t="s">
        <v>8902</v>
      </c>
      <c r="H1809" s="15" t="s">
        <v>8900</v>
      </c>
      <c r="I1809" s="15" t="s">
        <v>4327</v>
      </c>
      <c r="J1809" s="15" t="s">
        <v>4328</v>
      </c>
      <c r="K1809" s="15"/>
      <c r="L1809" s="103" t="str">
        <f t="shared" si="1"/>
        <v>B-D1-N5-25 ml Eye dropper Natural Bottle</v>
      </c>
      <c r="M1809" s="103">
        <f t="shared" si="2"/>
        <v>2000</v>
      </c>
      <c r="N1809" s="102" t="str">
        <f t="shared" si="3"/>
        <v>wk 10</v>
      </c>
    </row>
    <row r="1810" ht="12.75" customHeight="1">
      <c r="A1810" s="15" t="s">
        <v>4616</v>
      </c>
      <c r="B1810" s="15" t="s">
        <v>3123</v>
      </c>
      <c r="C1810" s="15" t="s">
        <v>4321</v>
      </c>
      <c r="D1810" s="15" t="s">
        <v>3437</v>
      </c>
      <c r="E1810" s="15" t="s">
        <v>8903</v>
      </c>
      <c r="F1810" s="15" t="s">
        <v>4324</v>
      </c>
      <c r="G1810" s="15" t="s">
        <v>8850</v>
      </c>
      <c r="H1810" s="15" t="s">
        <v>8904</v>
      </c>
      <c r="I1810" s="15" t="s">
        <v>4327</v>
      </c>
      <c r="J1810" s="15" t="s">
        <v>4345</v>
      </c>
      <c r="K1810" s="15"/>
      <c r="L1810" s="103" t="str">
        <f t="shared" si="1"/>
        <v>B-D1-N5-25 ml Eye dropper Natural Bottle</v>
      </c>
      <c r="M1810" s="103">
        <f t="shared" si="2"/>
        <v>4000</v>
      </c>
      <c r="N1810" s="102" t="str">
        <f t="shared" si="3"/>
        <v>wk 14</v>
      </c>
    </row>
    <row r="1811" ht="12.75" customHeight="1">
      <c r="A1811" s="15" t="s">
        <v>4619</v>
      </c>
      <c r="B1811" s="15" t="s">
        <v>3123</v>
      </c>
      <c r="C1811" s="15" t="s">
        <v>4321</v>
      </c>
      <c r="D1811" s="15" t="s">
        <v>3437</v>
      </c>
      <c r="E1811" s="15" t="s">
        <v>8905</v>
      </c>
      <c r="F1811" s="15" t="s">
        <v>8849</v>
      </c>
      <c r="G1811" s="15" t="s">
        <v>8850</v>
      </c>
      <c r="H1811" s="15" t="s">
        <v>8906</v>
      </c>
      <c r="I1811" s="15" t="s">
        <v>4327</v>
      </c>
      <c r="J1811" s="15" t="s">
        <v>4345</v>
      </c>
      <c r="K1811" s="15"/>
      <c r="L1811" s="103" t="str">
        <f t="shared" si="1"/>
        <v>B-D1-N5-25 ml Eye dropper Natural Bottle</v>
      </c>
      <c r="M1811" s="103">
        <f t="shared" si="2"/>
        <v>4000</v>
      </c>
      <c r="N1811" s="102" t="str">
        <f t="shared" si="3"/>
        <v>wk 19</v>
      </c>
    </row>
    <row r="1812" ht="12.75" customHeight="1">
      <c r="A1812" s="15" t="s">
        <v>4631</v>
      </c>
      <c r="B1812" s="15" t="s">
        <v>3123</v>
      </c>
      <c r="C1812" s="15" t="s">
        <v>4321</v>
      </c>
      <c r="D1812" s="15" t="s">
        <v>3953</v>
      </c>
      <c r="E1812" s="15" t="s">
        <v>8907</v>
      </c>
      <c r="F1812" s="15" t="s">
        <v>4324</v>
      </c>
      <c r="G1812" s="15" t="s">
        <v>8908</v>
      </c>
      <c r="H1812" s="15" t="s">
        <v>8909</v>
      </c>
      <c r="I1812" s="15" t="s">
        <v>4327</v>
      </c>
      <c r="J1812" s="15" t="s">
        <v>4328</v>
      </c>
      <c r="K1812" s="15"/>
      <c r="L1812" s="103" t="str">
        <f t="shared" si="1"/>
        <v>B-D1-N5-25 ml Eye dropper Natural Bottle</v>
      </c>
      <c r="M1812" s="103">
        <f t="shared" si="2"/>
        <v>10000</v>
      </c>
      <c r="N1812" s="102" t="str">
        <f t="shared" si="3"/>
        <v>wk 40</v>
      </c>
    </row>
    <row r="1813" ht="12.75" customHeight="1">
      <c r="A1813" s="15" t="s">
        <v>4631</v>
      </c>
      <c r="B1813" s="15" t="s">
        <v>3123</v>
      </c>
      <c r="C1813" s="15" t="s">
        <v>4321</v>
      </c>
      <c r="D1813" s="15" t="s">
        <v>3441</v>
      </c>
      <c r="E1813" s="15" t="s">
        <v>8910</v>
      </c>
      <c r="F1813" s="15" t="s">
        <v>8138</v>
      </c>
      <c r="G1813" s="15" t="s">
        <v>8902</v>
      </c>
      <c r="H1813" s="15" t="s">
        <v>8911</v>
      </c>
      <c r="I1813" s="15" t="s">
        <v>4327</v>
      </c>
      <c r="J1813" s="15" t="s">
        <v>4328</v>
      </c>
      <c r="K1813" s="15"/>
      <c r="L1813" s="103" t="str">
        <f t="shared" si="1"/>
        <v>B-D1-N5-25 ml Eye dropper Natural Bottle</v>
      </c>
      <c r="M1813" s="103">
        <f t="shared" si="2"/>
        <v>2000</v>
      </c>
      <c r="N1813" s="102" t="str">
        <f t="shared" si="3"/>
        <v>wk 40</v>
      </c>
    </row>
    <row r="1814" ht="12.75" customHeight="1">
      <c r="A1814" s="15" t="s">
        <v>4639</v>
      </c>
      <c r="B1814" s="15" t="s">
        <v>3123</v>
      </c>
      <c r="C1814" s="15" t="s">
        <v>4321</v>
      </c>
      <c r="D1814" s="15" t="s">
        <v>3150</v>
      </c>
      <c r="E1814" s="15" t="s">
        <v>8912</v>
      </c>
      <c r="F1814" s="15" t="s">
        <v>8138</v>
      </c>
      <c r="G1814" s="15" t="s">
        <v>8843</v>
      </c>
      <c r="H1814" s="15" t="s">
        <v>8913</v>
      </c>
      <c r="I1814" s="15" t="s">
        <v>4327</v>
      </c>
      <c r="J1814" s="15" t="s">
        <v>4345</v>
      </c>
      <c r="K1814" s="15"/>
      <c r="L1814" s="103" t="str">
        <f t="shared" si="1"/>
        <v>B-D1-N5-25 ml Eye dropper Natural Bottle</v>
      </c>
      <c r="M1814" s="103">
        <f t="shared" si="2"/>
        <v>6000</v>
      </c>
      <c r="N1814" s="102" t="str">
        <f t="shared" si="3"/>
        <v>wk 49</v>
      </c>
    </row>
    <row r="1815" ht="12.75" customHeight="1">
      <c r="A1815" s="15" t="s">
        <v>4642</v>
      </c>
      <c r="B1815" s="15" t="s">
        <v>3123</v>
      </c>
      <c r="C1815" s="15" t="s">
        <v>4321</v>
      </c>
      <c r="D1815" s="15" t="s">
        <v>3150</v>
      </c>
      <c r="E1815" s="15" t="s">
        <v>8914</v>
      </c>
      <c r="F1815" s="15" t="s">
        <v>4324</v>
      </c>
      <c r="G1815" s="15" t="s">
        <v>7226</v>
      </c>
      <c r="H1815" s="15" t="s">
        <v>8913</v>
      </c>
      <c r="I1815" s="15" t="s">
        <v>4327</v>
      </c>
      <c r="J1815" s="15" t="s">
        <v>4328</v>
      </c>
      <c r="K1815" s="15"/>
      <c r="L1815" s="103" t="str">
        <f t="shared" si="1"/>
        <v>B-D1-N5-25 ml Eye dropper Natural Bottle</v>
      </c>
      <c r="M1815" s="103">
        <f t="shared" si="2"/>
        <v>6000</v>
      </c>
      <c r="N1815" s="102" t="str">
        <f t="shared" si="3"/>
        <v>wk </v>
      </c>
    </row>
    <row r="1816" ht="12.75" customHeight="1">
      <c r="A1816" s="15" t="s">
        <v>4648</v>
      </c>
      <c r="B1816" s="15" t="s">
        <v>3123</v>
      </c>
      <c r="C1816" s="15" t="s">
        <v>4321</v>
      </c>
      <c r="D1816" s="15" t="s">
        <v>3441</v>
      </c>
      <c r="E1816" s="15" t="s">
        <v>8915</v>
      </c>
      <c r="F1816" s="15" t="s">
        <v>4324</v>
      </c>
      <c r="G1816" s="15" t="s">
        <v>8846</v>
      </c>
      <c r="H1816" s="15" t="s">
        <v>8911</v>
      </c>
      <c r="I1816" s="15" t="s">
        <v>4327</v>
      </c>
      <c r="J1816" s="15" t="s">
        <v>4345</v>
      </c>
      <c r="K1816" s="15"/>
      <c r="L1816" s="103" t="str">
        <f t="shared" si="1"/>
        <v>B-D1-N5-25 ml Eye dropper Natural Bottle</v>
      </c>
      <c r="M1816" s="103">
        <f t="shared" si="2"/>
        <v>2000</v>
      </c>
      <c r="N1816" s="102" t="str">
        <f t="shared" si="3"/>
        <v>wk </v>
      </c>
    </row>
    <row r="1817" ht="12.75" customHeight="1">
      <c r="A1817" s="15" t="s">
        <v>4648</v>
      </c>
      <c r="B1817" s="15" t="s">
        <v>3123</v>
      </c>
      <c r="C1817" s="15" t="s">
        <v>4321</v>
      </c>
      <c r="D1817" s="15" t="s">
        <v>3441</v>
      </c>
      <c r="E1817" s="15" t="s">
        <v>8916</v>
      </c>
      <c r="F1817" s="15" t="s">
        <v>8849</v>
      </c>
      <c r="G1817" s="15" t="s">
        <v>8846</v>
      </c>
      <c r="H1817" s="15" t="s">
        <v>8911</v>
      </c>
      <c r="I1817" s="15" t="s">
        <v>4327</v>
      </c>
      <c r="J1817" s="15" t="s">
        <v>4345</v>
      </c>
      <c r="K1817" s="15"/>
      <c r="L1817" s="103" t="str">
        <f t="shared" si="1"/>
        <v>B-D1-N5-25 ml Eye dropper Natural Bottle</v>
      </c>
      <c r="M1817" s="103">
        <f t="shared" si="2"/>
        <v>2000</v>
      </c>
      <c r="N1817" s="102" t="str">
        <f t="shared" si="3"/>
        <v>wk </v>
      </c>
    </row>
    <row r="1818" ht="12.75" customHeight="1">
      <c r="A1818" s="15" t="s">
        <v>4652</v>
      </c>
      <c r="B1818" s="15" t="s">
        <v>3123</v>
      </c>
      <c r="C1818" s="15" t="s">
        <v>4321</v>
      </c>
      <c r="D1818" s="15" t="s">
        <v>3437</v>
      </c>
      <c r="E1818" s="15" t="s">
        <v>8917</v>
      </c>
      <c r="F1818" s="15" t="s">
        <v>8918</v>
      </c>
      <c r="G1818" s="15" t="s">
        <v>8850</v>
      </c>
      <c r="H1818" s="15" t="s">
        <v>8919</v>
      </c>
      <c r="I1818" s="15" t="s">
        <v>4327</v>
      </c>
      <c r="J1818" s="15" t="s">
        <v>7880</v>
      </c>
      <c r="K1818" s="15"/>
      <c r="L1818" s="103" t="str">
        <f t="shared" si="1"/>
        <v>B-D1-N5-25 ml Eye dropper Natural Bottle</v>
      </c>
      <c r="M1818" s="103">
        <f t="shared" si="2"/>
        <v>4000</v>
      </c>
      <c r="N1818" s="102" t="str">
        <f t="shared" si="3"/>
        <v>wk </v>
      </c>
    </row>
    <row r="1819" ht="12.75" customHeight="1">
      <c r="A1819" s="15" t="s">
        <v>4662</v>
      </c>
      <c r="B1819" s="15" t="s">
        <v>3123</v>
      </c>
      <c r="C1819" s="15" t="s">
        <v>4321</v>
      </c>
      <c r="D1819" s="15" t="s">
        <v>3441</v>
      </c>
      <c r="E1819" s="15" t="s">
        <v>8920</v>
      </c>
      <c r="F1819" s="15" t="s">
        <v>4324</v>
      </c>
      <c r="G1819" s="15" t="s">
        <v>8846</v>
      </c>
      <c r="H1819" s="15" t="s">
        <v>8921</v>
      </c>
      <c r="I1819" s="15" t="s">
        <v>4327</v>
      </c>
      <c r="J1819" s="15" t="s">
        <v>4345</v>
      </c>
      <c r="K1819" s="15"/>
      <c r="L1819" s="103" t="str">
        <f t="shared" si="1"/>
        <v>B-D1-N5-25 ml Eye dropper Natural Bottle</v>
      </c>
      <c r="M1819" s="103">
        <f t="shared" si="2"/>
        <v>2000</v>
      </c>
      <c r="N1819" s="102" t="str">
        <f t="shared" si="3"/>
        <v>wk </v>
      </c>
    </row>
    <row r="1820" ht="12.75" customHeight="1">
      <c r="A1820" s="15" t="s">
        <v>4665</v>
      </c>
      <c r="B1820" s="15" t="s">
        <v>3123</v>
      </c>
      <c r="C1820" s="15" t="s">
        <v>4321</v>
      </c>
      <c r="D1820" s="15" t="s">
        <v>3441</v>
      </c>
      <c r="E1820" s="15" t="s">
        <v>8922</v>
      </c>
      <c r="F1820" s="15" t="s">
        <v>4324</v>
      </c>
      <c r="G1820" s="15" t="s">
        <v>8846</v>
      </c>
      <c r="H1820" s="15" t="s">
        <v>8921</v>
      </c>
      <c r="I1820" s="15" t="s">
        <v>4327</v>
      </c>
      <c r="J1820" s="15" t="s">
        <v>4328</v>
      </c>
      <c r="K1820" s="15"/>
      <c r="L1820" s="103" t="str">
        <f t="shared" si="1"/>
        <v>B-D1-N5-25 ml Eye dropper Natural Bottle</v>
      </c>
      <c r="M1820" s="103">
        <f t="shared" si="2"/>
        <v>2000</v>
      </c>
      <c r="N1820" s="102" t="str">
        <f t="shared" si="3"/>
        <v>wk </v>
      </c>
    </row>
    <row r="1821" ht="12.75" customHeight="1">
      <c r="A1821" s="15" t="s">
        <v>4665</v>
      </c>
      <c r="B1821" s="15" t="s">
        <v>3123</v>
      </c>
      <c r="C1821" s="15" t="s">
        <v>4321</v>
      </c>
      <c r="D1821" s="15" t="s">
        <v>3441</v>
      </c>
      <c r="E1821" s="15" t="s">
        <v>8923</v>
      </c>
      <c r="F1821" s="15" t="s">
        <v>8918</v>
      </c>
      <c r="G1821" s="15" t="s">
        <v>8846</v>
      </c>
      <c r="H1821" s="15" t="s">
        <v>8921</v>
      </c>
      <c r="I1821" s="15" t="s">
        <v>4327</v>
      </c>
      <c r="J1821" s="15" t="s">
        <v>8924</v>
      </c>
      <c r="K1821" s="15"/>
      <c r="L1821" s="103" t="str">
        <f t="shared" si="1"/>
        <v>B-D1-N5-25 ml Eye dropper Natural Bottle</v>
      </c>
      <c r="M1821" s="103">
        <f t="shared" si="2"/>
        <v>2000</v>
      </c>
      <c r="N1821" s="102" t="str">
        <f t="shared" si="3"/>
        <v>wk </v>
      </c>
    </row>
    <row r="1822" ht="12.75" customHeight="1">
      <c r="A1822" s="15" t="s">
        <v>4684</v>
      </c>
      <c r="B1822" s="15" t="s">
        <v>3123</v>
      </c>
      <c r="C1822" s="15" t="s">
        <v>4965</v>
      </c>
      <c r="D1822" s="15" t="s">
        <v>8746</v>
      </c>
      <c r="E1822" s="15" t="s">
        <v>8925</v>
      </c>
      <c r="F1822" s="15" t="s">
        <v>8918</v>
      </c>
      <c r="G1822" s="15" t="s">
        <v>8926</v>
      </c>
      <c r="H1822" s="15" t="s">
        <v>8927</v>
      </c>
      <c r="I1822" s="15" t="s">
        <v>4327</v>
      </c>
      <c r="J1822" s="15" t="s">
        <v>8924</v>
      </c>
      <c r="K1822" s="15"/>
      <c r="L1822" s="103" t="str">
        <f t="shared" si="1"/>
        <v>B-D1-N5-25 ml Eye dropper Natural Bottle</v>
      </c>
      <c r="M1822" s="103">
        <f t="shared" si="2"/>
        <v>2000</v>
      </c>
      <c r="N1822" s="102" t="str">
        <f t="shared" si="3"/>
        <v>wk </v>
      </c>
    </row>
    <row r="1823" ht="12.75" customHeight="1">
      <c r="A1823" s="15" t="s">
        <v>4684</v>
      </c>
      <c r="B1823" s="15" t="s">
        <v>3123</v>
      </c>
      <c r="C1823" s="15" t="s">
        <v>4321</v>
      </c>
      <c r="D1823" s="15" t="s">
        <v>3441</v>
      </c>
      <c r="E1823" s="15" t="s">
        <v>8928</v>
      </c>
      <c r="F1823" s="15" t="s">
        <v>4324</v>
      </c>
      <c r="G1823" s="15" t="s">
        <v>8846</v>
      </c>
      <c r="H1823" s="15" t="s">
        <v>8929</v>
      </c>
      <c r="I1823" s="15" t="s">
        <v>4327</v>
      </c>
      <c r="J1823" s="15" t="s">
        <v>4328</v>
      </c>
      <c r="K1823" s="15"/>
      <c r="L1823" s="103" t="str">
        <f t="shared" si="1"/>
        <v>B-D1-N5-25 ml Eye dropper Natural Bottle</v>
      </c>
      <c r="M1823" s="103">
        <f t="shared" si="2"/>
        <v>2000</v>
      </c>
      <c r="N1823" s="102" t="str">
        <f t="shared" si="3"/>
        <v>wk </v>
      </c>
    </row>
    <row r="1824" ht="12.75" customHeight="1">
      <c r="A1824" s="15" t="s">
        <v>4695</v>
      </c>
      <c r="B1824" s="15" t="s">
        <v>3123</v>
      </c>
      <c r="C1824" s="15" t="s">
        <v>4321</v>
      </c>
      <c r="D1824" s="15" t="s">
        <v>3437</v>
      </c>
      <c r="E1824" s="15" t="s">
        <v>8930</v>
      </c>
      <c r="F1824" s="15" t="s">
        <v>8138</v>
      </c>
      <c r="G1824" s="15" t="s">
        <v>8839</v>
      </c>
      <c r="H1824" s="15" t="s">
        <v>8931</v>
      </c>
      <c r="I1824" s="15" t="s">
        <v>4327</v>
      </c>
      <c r="J1824" s="15" t="s">
        <v>4328</v>
      </c>
      <c r="K1824" s="15"/>
      <c r="L1824" s="103" t="str">
        <f t="shared" si="1"/>
        <v>B-D1-N5-25 ml Eye dropper Natural Bottle</v>
      </c>
      <c r="M1824" s="103">
        <f t="shared" si="2"/>
        <v>4000</v>
      </c>
      <c r="N1824" s="102" t="str">
        <f t="shared" si="3"/>
        <v>wk 6</v>
      </c>
    </row>
    <row r="1825" ht="12.75" customHeight="1">
      <c r="A1825" s="15" t="s">
        <v>4695</v>
      </c>
      <c r="B1825" s="15" t="s">
        <v>3123</v>
      </c>
      <c r="C1825" s="15" t="s">
        <v>4321</v>
      </c>
      <c r="D1825" s="15" t="s">
        <v>3441</v>
      </c>
      <c r="E1825" s="15" t="s">
        <v>8932</v>
      </c>
      <c r="F1825" s="15" t="s">
        <v>4324</v>
      </c>
      <c r="G1825" s="15" t="s">
        <v>8846</v>
      </c>
      <c r="H1825" s="15" t="s">
        <v>8929</v>
      </c>
      <c r="I1825" s="15" t="s">
        <v>4327</v>
      </c>
      <c r="J1825" s="15" t="s">
        <v>4328</v>
      </c>
      <c r="K1825" s="15"/>
      <c r="L1825" s="103" t="str">
        <f t="shared" si="1"/>
        <v>B-D1-N5-25 ml Eye dropper Natural Bottle</v>
      </c>
      <c r="M1825" s="103">
        <f t="shared" si="2"/>
        <v>2000</v>
      </c>
      <c r="N1825" s="102" t="str">
        <f t="shared" si="3"/>
        <v>wk 6</v>
      </c>
    </row>
    <row r="1826" ht="12.75" customHeight="1">
      <c r="A1826" s="15" t="s">
        <v>4713</v>
      </c>
      <c r="B1826" s="15" t="s">
        <v>3123</v>
      </c>
      <c r="C1826" s="15" t="s">
        <v>4321</v>
      </c>
      <c r="D1826" s="15" t="s">
        <v>3441</v>
      </c>
      <c r="E1826" s="15" t="s">
        <v>8933</v>
      </c>
      <c r="F1826" s="15" t="s">
        <v>4324</v>
      </c>
      <c r="G1826" s="15" t="s">
        <v>8846</v>
      </c>
      <c r="H1826" s="15" t="s">
        <v>8929</v>
      </c>
      <c r="I1826" s="15" t="s">
        <v>4327</v>
      </c>
      <c r="J1826" s="15" t="s">
        <v>4345</v>
      </c>
      <c r="K1826" s="15"/>
      <c r="L1826" s="103" t="str">
        <f t="shared" si="1"/>
        <v>B-D1-N5-25 ml Eye dropper Natural Bottle</v>
      </c>
      <c r="M1826" s="103">
        <f t="shared" si="2"/>
        <v>2000</v>
      </c>
      <c r="N1826" s="102" t="str">
        <f t="shared" si="3"/>
        <v>wk 36</v>
      </c>
    </row>
    <row r="1827" ht="12.75" customHeight="1">
      <c r="A1827" s="15" t="s">
        <v>4715</v>
      </c>
      <c r="B1827" s="15" t="s">
        <v>3123</v>
      </c>
      <c r="C1827" s="15" t="s">
        <v>4321</v>
      </c>
      <c r="D1827" s="15" t="s">
        <v>3441</v>
      </c>
      <c r="E1827" s="15" t="s">
        <v>8934</v>
      </c>
      <c r="F1827" s="15" t="s">
        <v>4324</v>
      </c>
      <c r="G1827" s="15" t="s">
        <v>8846</v>
      </c>
      <c r="H1827" s="15" t="s">
        <v>8929</v>
      </c>
      <c r="I1827" s="15" t="s">
        <v>4327</v>
      </c>
      <c r="J1827" s="15" t="s">
        <v>4345</v>
      </c>
      <c r="K1827" s="15"/>
      <c r="L1827" s="103" t="str">
        <f t="shared" si="1"/>
        <v>B-D1-N5-25 ml Eye dropper Natural Bottle</v>
      </c>
      <c r="M1827" s="103">
        <f t="shared" si="2"/>
        <v>2000</v>
      </c>
      <c r="N1827" s="102" t="str">
        <f t="shared" si="3"/>
        <v>wk 41</v>
      </c>
    </row>
    <row r="1828" ht="12.75" customHeight="1">
      <c r="A1828" s="15" t="s">
        <v>4718</v>
      </c>
      <c r="B1828" s="15" t="s">
        <v>3123</v>
      </c>
      <c r="C1828" s="15" t="s">
        <v>4321</v>
      </c>
      <c r="D1828" s="15" t="s">
        <v>3441</v>
      </c>
      <c r="E1828" s="15" t="s">
        <v>8935</v>
      </c>
      <c r="F1828" s="15" t="s">
        <v>4324</v>
      </c>
      <c r="G1828" s="15" t="s">
        <v>8846</v>
      </c>
      <c r="H1828" s="15" t="s">
        <v>8929</v>
      </c>
      <c r="I1828" s="15" t="s">
        <v>4327</v>
      </c>
      <c r="J1828" s="15" t="s">
        <v>4345</v>
      </c>
      <c r="K1828" s="15"/>
      <c r="L1828" s="103" t="str">
        <f t="shared" si="1"/>
        <v>B-D1-N5-25 ml Eye dropper Natural Bottle</v>
      </c>
      <c r="M1828" s="103">
        <f t="shared" si="2"/>
        <v>2000</v>
      </c>
      <c r="N1828" s="102" t="str">
        <f t="shared" si="3"/>
        <v>wk </v>
      </c>
    </row>
    <row r="1829" ht="12.75" customHeight="1">
      <c r="A1829" s="15" t="s">
        <v>4720</v>
      </c>
      <c r="B1829" s="15" t="s">
        <v>3123</v>
      </c>
      <c r="C1829" s="15" t="s">
        <v>4321</v>
      </c>
      <c r="D1829" s="15" t="s">
        <v>3441</v>
      </c>
      <c r="E1829" s="15" t="s">
        <v>8936</v>
      </c>
      <c r="F1829" s="15" t="s">
        <v>4324</v>
      </c>
      <c r="G1829" s="15" t="s">
        <v>8846</v>
      </c>
      <c r="H1829" s="15" t="s">
        <v>8929</v>
      </c>
      <c r="I1829" s="15" t="s">
        <v>4327</v>
      </c>
      <c r="J1829" s="15" t="s">
        <v>4345</v>
      </c>
      <c r="K1829" s="15"/>
      <c r="L1829" s="103" t="str">
        <f t="shared" si="1"/>
        <v>B-D1-N5-25 ml Eye dropper Natural Bottle</v>
      </c>
      <c r="M1829" s="103">
        <f t="shared" si="2"/>
        <v>2000</v>
      </c>
      <c r="N1829" s="102" t="str">
        <f t="shared" si="3"/>
        <v>wk </v>
      </c>
    </row>
    <row r="1830" ht="12.75" customHeight="1">
      <c r="A1830" s="15" t="s">
        <v>4745</v>
      </c>
      <c r="B1830" s="15" t="s">
        <v>3123</v>
      </c>
      <c r="C1830" s="15" t="s">
        <v>4321</v>
      </c>
      <c r="D1830" s="15" t="s">
        <v>3953</v>
      </c>
      <c r="E1830" s="15" t="s">
        <v>8937</v>
      </c>
      <c r="F1830" s="15" t="s">
        <v>8938</v>
      </c>
      <c r="G1830" s="15" t="s">
        <v>8939</v>
      </c>
      <c r="H1830" s="15" t="s">
        <v>8940</v>
      </c>
      <c r="I1830" s="15" t="s">
        <v>5045</v>
      </c>
      <c r="J1830" s="15" t="s">
        <v>4328</v>
      </c>
      <c r="K1830" s="15"/>
      <c r="L1830" s="103" t="str">
        <f t="shared" si="1"/>
        <v>B-D1-N5-25 ml Eye dropper Natural Bottle</v>
      </c>
      <c r="M1830" s="103">
        <f t="shared" si="2"/>
        <v>10000</v>
      </c>
      <c r="N1830" s="102" t="str">
        <f t="shared" si="3"/>
        <v>wk </v>
      </c>
    </row>
    <row r="1831" ht="12.75" customHeight="1">
      <c r="A1831" s="15" t="s">
        <v>4748</v>
      </c>
      <c r="B1831" s="15" t="s">
        <v>3123</v>
      </c>
      <c r="C1831" s="15" t="s">
        <v>4321</v>
      </c>
      <c r="D1831" s="15" t="s">
        <v>3441</v>
      </c>
      <c r="E1831" s="15" t="s">
        <v>8941</v>
      </c>
      <c r="F1831" s="15" t="s">
        <v>4324</v>
      </c>
      <c r="G1831" s="15" t="s">
        <v>8846</v>
      </c>
      <c r="H1831" s="15" t="s">
        <v>8929</v>
      </c>
      <c r="I1831" s="15" t="s">
        <v>4327</v>
      </c>
      <c r="J1831" s="15" t="s">
        <v>4345</v>
      </c>
      <c r="K1831" s="15"/>
      <c r="L1831" s="103" t="str">
        <f t="shared" si="1"/>
        <v>B-D1-N5-25 ml Eye dropper Natural Bottle</v>
      </c>
      <c r="M1831" s="103">
        <f t="shared" si="2"/>
        <v>2000</v>
      </c>
      <c r="N1831" s="102" t="str">
        <f t="shared" si="3"/>
        <v>wk </v>
      </c>
    </row>
    <row r="1832" ht="12.75" customHeight="1">
      <c r="A1832" s="15" t="s">
        <v>4748</v>
      </c>
      <c r="B1832" s="15" t="s">
        <v>3123</v>
      </c>
      <c r="C1832" s="15" t="s">
        <v>4321</v>
      </c>
      <c r="D1832" s="15" t="s">
        <v>3446</v>
      </c>
      <c r="E1832" s="15" t="s">
        <v>8942</v>
      </c>
      <c r="F1832" s="15" t="s">
        <v>8943</v>
      </c>
      <c r="G1832" s="15" t="s">
        <v>7882</v>
      </c>
      <c r="H1832" s="15" t="s">
        <v>8944</v>
      </c>
      <c r="I1832" s="15" t="s">
        <v>4327</v>
      </c>
      <c r="J1832" s="15" t="s">
        <v>4345</v>
      </c>
      <c r="K1832" s="15"/>
      <c r="L1832" s="103" t="str">
        <f t="shared" si="1"/>
        <v>B-D1-N5-25 ml Eye dropper Natural Bottle</v>
      </c>
      <c r="M1832" s="103">
        <f t="shared" si="2"/>
        <v>12000</v>
      </c>
      <c r="N1832" s="102" t="str">
        <f t="shared" si="3"/>
        <v>wk </v>
      </c>
    </row>
    <row r="1833" ht="12.75" customHeight="1">
      <c r="A1833" s="15" t="s">
        <v>4753</v>
      </c>
      <c r="B1833" s="15" t="s">
        <v>3123</v>
      </c>
      <c r="C1833" s="15" t="s">
        <v>4321</v>
      </c>
      <c r="D1833" s="15" t="s">
        <v>3441</v>
      </c>
      <c r="E1833" s="15" t="s">
        <v>8945</v>
      </c>
      <c r="F1833" s="15" t="s">
        <v>8674</v>
      </c>
      <c r="G1833" s="15" t="s">
        <v>8946</v>
      </c>
      <c r="H1833" s="15" t="s">
        <v>8929</v>
      </c>
      <c r="I1833" s="15" t="s">
        <v>4327</v>
      </c>
      <c r="J1833" s="15" t="s">
        <v>4345</v>
      </c>
      <c r="K1833" s="15"/>
      <c r="L1833" s="103" t="str">
        <f t="shared" si="1"/>
        <v>B-D1-N5-25 ml Eye dropper Natural Bottle</v>
      </c>
      <c r="M1833" s="103">
        <f t="shared" si="2"/>
        <v>2000</v>
      </c>
      <c r="N1833" s="102" t="str">
        <f t="shared" si="3"/>
        <v>wk </v>
      </c>
    </row>
    <row r="1834" ht="12.75" customHeight="1">
      <c r="A1834" s="15" t="s">
        <v>4762</v>
      </c>
      <c r="B1834" s="15" t="s">
        <v>3123</v>
      </c>
      <c r="C1834" s="15" t="s">
        <v>4321</v>
      </c>
      <c r="D1834" s="15" t="s">
        <v>3441</v>
      </c>
      <c r="E1834" s="15" t="s">
        <v>8947</v>
      </c>
      <c r="F1834" s="15" t="s">
        <v>4324</v>
      </c>
      <c r="G1834" s="15" t="s">
        <v>8846</v>
      </c>
      <c r="H1834" s="15" t="s">
        <v>8929</v>
      </c>
      <c r="I1834" s="15" t="s">
        <v>4327</v>
      </c>
      <c r="J1834" s="15" t="s">
        <v>4328</v>
      </c>
      <c r="K1834" s="15"/>
      <c r="L1834" s="103" t="str">
        <f t="shared" si="1"/>
        <v>B-D1-N5-25 ml Eye dropper Natural Bottle</v>
      </c>
      <c r="M1834" s="103">
        <f t="shared" si="2"/>
        <v>2000</v>
      </c>
      <c r="N1834" s="102" t="str">
        <f t="shared" si="3"/>
        <v>wk 15</v>
      </c>
    </row>
    <row r="1835" ht="12.75" customHeight="1">
      <c r="A1835" s="15" t="s">
        <v>4764</v>
      </c>
      <c r="B1835" s="15" t="s">
        <v>3123</v>
      </c>
      <c r="C1835" s="15" t="s">
        <v>4321</v>
      </c>
      <c r="D1835" s="15" t="s">
        <v>3441</v>
      </c>
      <c r="E1835" s="15" t="s">
        <v>8948</v>
      </c>
      <c r="F1835" s="15" t="s">
        <v>8138</v>
      </c>
      <c r="G1835" s="15" t="s">
        <v>8902</v>
      </c>
      <c r="H1835" s="15" t="s">
        <v>8929</v>
      </c>
      <c r="I1835" s="15" t="s">
        <v>4327</v>
      </c>
      <c r="J1835" s="15" t="s">
        <v>4328</v>
      </c>
      <c r="K1835" s="15"/>
      <c r="L1835" s="103" t="str">
        <f t="shared" si="1"/>
        <v>B-D1-N5-25 ml Eye dropper Natural Bottle</v>
      </c>
      <c r="M1835" s="103">
        <f t="shared" si="2"/>
        <v>2000</v>
      </c>
      <c r="N1835" s="102" t="str">
        <f t="shared" si="3"/>
        <v>wk 19</v>
      </c>
    </row>
    <row r="1836" ht="12.75" customHeight="1">
      <c r="A1836" s="15" t="s">
        <v>4766</v>
      </c>
      <c r="B1836" s="15" t="s">
        <v>3123</v>
      </c>
      <c r="C1836" s="15" t="s">
        <v>4321</v>
      </c>
      <c r="D1836" s="15" t="s">
        <v>3441</v>
      </c>
      <c r="E1836" s="15" t="s">
        <v>8949</v>
      </c>
      <c r="F1836" s="15" t="s">
        <v>8138</v>
      </c>
      <c r="G1836" s="15" t="s">
        <v>8902</v>
      </c>
      <c r="H1836" s="15" t="s">
        <v>8929</v>
      </c>
      <c r="I1836" s="15" t="s">
        <v>4327</v>
      </c>
      <c r="J1836" s="15" t="s">
        <v>4328</v>
      </c>
      <c r="K1836" s="15"/>
      <c r="L1836" s="103" t="str">
        <f t="shared" si="1"/>
        <v>B-D1-N5-25 ml Eye dropper Natural Bottle</v>
      </c>
      <c r="M1836" s="103">
        <f t="shared" si="2"/>
        <v>2000</v>
      </c>
      <c r="N1836" s="102" t="str">
        <f t="shared" si="3"/>
        <v>wk 23</v>
      </c>
    </row>
    <row r="1837" ht="12.75" customHeight="1">
      <c r="A1837" s="15" t="s">
        <v>4773</v>
      </c>
      <c r="B1837" s="15" t="s">
        <v>3123</v>
      </c>
      <c r="C1837" s="15" t="s">
        <v>4321</v>
      </c>
      <c r="D1837" s="15" t="s">
        <v>3441</v>
      </c>
      <c r="E1837" s="15" t="s">
        <v>8950</v>
      </c>
      <c r="F1837" s="15" t="s">
        <v>4324</v>
      </c>
      <c r="G1837" s="15" t="s">
        <v>8846</v>
      </c>
      <c r="H1837" s="15" t="s">
        <v>8929</v>
      </c>
      <c r="I1837" s="15" t="s">
        <v>4327</v>
      </c>
      <c r="J1837" s="15" t="s">
        <v>4328</v>
      </c>
      <c r="K1837" s="15"/>
      <c r="L1837" s="103" t="str">
        <f t="shared" si="1"/>
        <v>B-D1-N5-25 ml Eye dropper Natural Bottle</v>
      </c>
      <c r="M1837" s="103">
        <f t="shared" si="2"/>
        <v>2000</v>
      </c>
      <c r="N1837" s="102" t="str">
        <f t="shared" si="3"/>
        <v>wk 41</v>
      </c>
    </row>
    <row r="1838" ht="12.75" customHeight="1">
      <c r="A1838" s="15" t="s">
        <v>4773</v>
      </c>
      <c r="B1838" s="15" t="s">
        <v>3123</v>
      </c>
      <c r="C1838" s="15" t="s">
        <v>4321</v>
      </c>
      <c r="D1838" s="15" t="s">
        <v>3441</v>
      </c>
      <c r="E1838" s="15" t="s">
        <v>8951</v>
      </c>
      <c r="F1838" s="15" t="s">
        <v>4324</v>
      </c>
      <c r="G1838" s="15" t="s">
        <v>8846</v>
      </c>
      <c r="H1838" s="15" t="s">
        <v>8929</v>
      </c>
      <c r="I1838" s="15" t="s">
        <v>4327</v>
      </c>
      <c r="J1838" s="15" t="s">
        <v>4345</v>
      </c>
      <c r="K1838" s="15"/>
      <c r="L1838" s="103" t="str">
        <f t="shared" si="1"/>
        <v>B-D1-N5-25 ml Eye dropper Natural Bottle</v>
      </c>
      <c r="M1838" s="103">
        <f t="shared" si="2"/>
        <v>2000</v>
      </c>
      <c r="N1838" s="102" t="str">
        <f t="shared" si="3"/>
        <v>wk 41</v>
      </c>
    </row>
    <row r="1839" ht="12.75" customHeight="1">
      <c r="A1839" s="15" t="s">
        <v>4773</v>
      </c>
      <c r="B1839" s="15" t="s">
        <v>3123</v>
      </c>
      <c r="C1839" s="15" t="s">
        <v>4321</v>
      </c>
      <c r="D1839" s="15" t="s">
        <v>3441</v>
      </c>
      <c r="E1839" s="15" t="s">
        <v>8952</v>
      </c>
      <c r="F1839" s="15" t="s">
        <v>4324</v>
      </c>
      <c r="G1839" s="15" t="s">
        <v>8846</v>
      </c>
      <c r="H1839" s="15" t="s">
        <v>8929</v>
      </c>
      <c r="I1839" s="15" t="s">
        <v>4327</v>
      </c>
      <c r="J1839" s="15" t="s">
        <v>4345</v>
      </c>
      <c r="K1839" s="15"/>
      <c r="L1839" s="103" t="str">
        <f t="shared" si="1"/>
        <v>B-D1-N5-25 ml Eye dropper Natural Bottle</v>
      </c>
      <c r="M1839" s="103">
        <f t="shared" si="2"/>
        <v>2000</v>
      </c>
      <c r="N1839" s="102" t="str">
        <f t="shared" si="3"/>
        <v>wk 41</v>
      </c>
    </row>
    <row r="1840" ht="12.75" customHeight="1">
      <c r="A1840" s="15" t="s">
        <v>4778</v>
      </c>
      <c r="B1840" s="15" t="s">
        <v>3123</v>
      </c>
      <c r="C1840" s="15" t="s">
        <v>4321</v>
      </c>
      <c r="D1840" s="15" t="s">
        <v>3441</v>
      </c>
      <c r="E1840" s="15" t="s">
        <v>8953</v>
      </c>
      <c r="F1840" s="15" t="s">
        <v>4324</v>
      </c>
      <c r="G1840" s="15" t="s">
        <v>8846</v>
      </c>
      <c r="H1840" s="15" t="s">
        <v>8929</v>
      </c>
      <c r="I1840" s="15" t="s">
        <v>4327</v>
      </c>
      <c r="J1840" s="15" t="s">
        <v>4345</v>
      </c>
      <c r="K1840" s="15"/>
      <c r="L1840" s="103" t="str">
        <f t="shared" si="1"/>
        <v>B-D1-N5-25 ml Eye dropper Natural Bottle</v>
      </c>
      <c r="M1840" s="103">
        <f t="shared" si="2"/>
        <v>2000</v>
      </c>
      <c r="N1840" s="102" t="str">
        <f t="shared" si="3"/>
        <v>wk 49</v>
      </c>
    </row>
    <row r="1841" ht="12.75" customHeight="1">
      <c r="A1841" s="15" t="s">
        <v>4780</v>
      </c>
      <c r="B1841" s="15" t="s">
        <v>3123</v>
      </c>
      <c r="C1841" s="15" t="s">
        <v>4321</v>
      </c>
      <c r="D1841" s="15" t="s">
        <v>3437</v>
      </c>
      <c r="E1841" s="15" t="s">
        <v>8954</v>
      </c>
      <c r="F1841" s="15" t="s">
        <v>8849</v>
      </c>
      <c r="G1841" s="15" t="s">
        <v>8850</v>
      </c>
      <c r="H1841" s="15" t="s">
        <v>8931</v>
      </c>
      <c r="I1841" s="15" t="s">
        <v>4327</v>
      </c>
      <c r="J1841" s="15" t="s">
        <v>4345</v>
      </c>
      <c r="K1841" s="15"/>
      <c r="L1841" s="103" t="str">
        <f t="shared" si="1"/>
        <v>B-D1-N5-25 ml Eye dropper Natural Bottle</v>
      </c>
      <c r="M1841" s="103">
        <f t="shared" si="2"/>
        <v>4000</v>
      </c>
      <c r="N1841" s="102" t="str">
        <f t="shared" si="3"/>
        <v>wk </v>
      </c>
    </row>
    <row r="1842" ht="12.75" customHeight="1">
      <c r="A1842" s="15" t="s">
        <v>4782</v>
      </c>
      <c r="B1842" s="15" t="s">
        <v>3123</v>
      </c>
      <c r="C1842" s="15" t="s">
        <v>4321</v>
      </c>
      <c r="D1842" s="15" t="s">
        <v>3437</v>
      </c>
      <c r="E1842" s="15" t="s">
        <v>8955</v>
      </c>
      <c r="F1842" s="15" t="s">
        <v>4324</v>
      </c>
      <c r="G1842" s="15" t="s">
        <v>8850</v>
      </c>
      <c r="H1842" s="15" t="s">
        <v>8931</v>
      </c>
      <c r="I1842" s="15" t="s">
        <v>4327</v>
      </c>
      <c r="J1842" s="15" t="s">
        <v>4328</v>
      </c>
      <c r="K1842" s="15"/>
      <c r="L1842" s="103" t="str">
        <f t="shared" si="1"/>
        <v>B-D1-N5-25 ml Eye dropper Natural Bottle</v>
      </c>
      <c r="M1842" s="103">
        <f t="shared" si="2"/>
        <v>4000</v>
      </c>
      <c r="N1842" s="102" t="str">
        <f t="shared" si="3"/>
        <v>wk </v>
      </c>
    </row>
    <row r="1843" ht="12.75" customHeight="1">
      <c r="A1843" s="15" t="s">
        <v>4346</v>
      </c>
      <c r="B1843" s="15" t="s">
        <v>3123</v>
      </c>
      <c r="C1843" s="15" t="s">
        <v>4321</v>
      </c>
      <c r="D1843" s="15" t="s">
        <v>3441</v>
      </c>
      <c r="E1843" s="15" t="s">
        <v>8956</v>
      </c>
      <c r="F1843" s="15" t="s">
        <v>4324</v>
      </c>
      <c r="G1843" s="15" t="s">
        <v>8846</v>
      </c>
      <c r="H1843" s="15" t="s">
        <v>8957</v>
      </c>
      <c r="I1843" s="15" t="s">
        <v>4327</v>
      </c>
      <c r="J1843" s="15" t="s">
        <v>4345</v>
      </c>
      <c r="K1843" s="15"/>
      <c r="L1843" s="103" t="str">
        <f t="shared" si="1"/>
        <v>B-D1-N5-25 ml Eye dropper Natural Bottle</v>
      </c>
      <c r="M1843" s="103">
        <f t="shared" si="2"/>
        <v>2000</v>
      </c>
      <c r="N1843" s="102" t="str">
        <f t="shared" si="3"/>
        <v>wk </v>
      </c>
    </row>
    <row r="1844" ht="12.75" customHeight="1">
      <c r="A1844" s="15" t="s">
        <v>4346</v>
      </c>
      <c r="B1844" s="15" t="s">
        <v>3123</v>
      </c>
      <c r="C1844" s="15" t="s">
        <v>4965</v>
      </c>
      <c r="D1844" s="15" t="s">
        <v>8746</v>
      </c>
      <c r="E1844" s="15" t="s">
        <v>8958</v>
      </c>
      <c r="F1844" s="15" t="s">
        <v>4324</v>
      </c>
      <c r="G1844" s="15" t="s">
        <v>8926</v>
      </c>
      <c r="H1844" s="15" t="s">
        <v>8959</v>
      </c>
      <c r="I1844" s="15" t="s">
        <v>4327</v>
      </c>
      <c r="J1844" s="15" t="s">
        <v>4345</v>
      </c>
      <c r="K1844" s="15"/>
      <c r="L1844" s="103" t="str">
        <f t="shared" si="1"/>
        <v>B-D1-N5-25 ml Eye dropper Natural Bottle</v>
      </c>
      <c r="M1844" s="103">
        <f t="shared" si="2"/>
        <v>2000</v>
      </c>
      <c r="N1844" s="102" t="str">
        <f t="shared" si="3"/>
        <v>wk </v>
      </c>
    </row>
    <row r="1845" ht="12.75" customHeight="1">
      <c r="A1845" s="15" t="s">
        <v>4346</v>
      </c>
      <c r="B1845" s="15" t="s">
        <v>3123</v>
      </c>
      <c r="C1845" s="15" t="s">
        <v>4321</v>
      </c>
      <c r="D1845" s="15" t="s">
        <v>3441</v>
      </c>
      <c r="E1845" s="15" t="s">
        <v>8960</v>
      </c>
      <c r="F1845" s="15" t="s">
        <v>4324</v>
      </c>
      <c r="G1845" s="15" t="s">
        <v>8846</v>
      </c>
      <c r="H1845" s="15" t="s">
        <v>8957</v>
      </c>
      <c r="I1845" s="15" t="s">
        <v>4327</v>
      </c>
      <c r="J1845" s="15" t="s">
        <v>4345</v>
      </c>
      <c r="K1845" s="15"/>
      <c r="L1845" s="103" t="str">
        <f t="shared" si="1"/>
        <v>B-D1-N5-25 ml Eye dropper Natural Bottle</v>
      </c>
      <c r="M1845" s="103">
        <f t="shared" si="2"/>
        <v>2000</v>
      </c>
      <c r="N1845" s="102" t="str">
        <f t="shared" si="3"/>
        <v>wk </v>
      </c>
    </row>
    <row r="1846" ht="12.75" customHeight="1">
      <c r="A1846" s="15" t="s">
        <v>4346</v>
      </c>
      <c r="B1846" s="15" t="s">
        <v>3123</v>
      </c>
      <c r="C1846" s="15" t="s">
        <v>4321</v>
      </c>
      <c r="D1846" s="15" t="s">
        <v>3441</v>
      </c>
      <c r="E1846" s="15" t="s">
        <v>8961</v>
      </c>
      <c r="F1846" s="15" t="s">
        <v>8849</v>
      </c>
      <c r="G1846" s="15" t="s">
        <v>8846</v>
      </c>
      <c r="H1846" s="15" t="s">
        <v>8957</v>
      </c>
      <c r="I1846" s="15" t="s">
        <v>4327</v>
      </c>
      <c r="J1846" s="15" t="s">
        <v>4345</v>
      </c>
      <c r="K1846" s="15"/>
      <c r="L1846" s="103" t="str">
        <f t="shared" si="1"/>
        <v>B-D1-N5-25 ml Eye dropper Natural Bottle</v>
      </c>
      <c r="M1846" s="103">
        <f t="shared" si="2"/>
        <v>2000</v>
      </c>
      <c r="N1846" s="102" t="str">
        <f t="shared" si="3"/>
        <v>wk </v>
      </c>
    </row>
    <row r="1847" ht="12.75" customHeight="1">
      <c r="A1847" s="15" t="s">
        <v>4799</v>
      </c>
      <c r="B1847" s="15" t="s">
        <v>3123</v>
      </c>
      <c r="C1847" s="15" t="s">
        <v>4321</v>
      </c>
      <c r="D1847" s="15" t="s">
        <v>3437</v>
      </c>
      <c r="E1847" s="15" t="s">
        <v>8962</v>
      </c>
      <c r="F1847" s="15" t="s">
        <v>8138</v>
      </c>
      <c r="G1847" s="15" t="s">
        <v>8839</v>
      </c>
      <c r="H1847" s="15" t="s">
        <v>3439</v>
      </c>
      <c r="I1847" s="15" t="s">
        <v>4327</v>
      </c>
      <c r="J1847" s="15" t="s">
        <v>4345</v>
      </c>
      <c r="K1847" s="15"/>
      <c r="L1847" s="103" t="str">
        <f t="shared" si="1"/>
        <v>B-D1-N5-25 ml Eye dropper Natural Bottle</v>
      </c>
      <c r="M1847" s="103">
        <f t="shared" si="2"/>
        <v>4000</v>
      </c>
      <c r="N1847" s="102" t="str">
        <f t="shared" si="3"/>
        <v>wk </v>
      </c>
    </row>
    <row r="1848" ht="12.75" customHeight="1">
      <c r="A1848" s="15" t="s">
        <v>4805</v>
      </c>
      <c r="B1848" s="15" t="s">
        <v>3123</v>
      </c>
      <c r="C1848" s="15" t="s">
        <v>4321</v>
      </c>
      <c r="D1848" s="15" t="s">
        <v>3441</v>
      </c>
      <c r="E1848" s="15" t="s">
        <v>8963</v>
      </c>
      <c r="F1848" s="15" t="s">
        <v>4324</v>
      </c>
      <c r="G1848" s="15" t="s">
        <v>8846</v>
      </c>
      <c r="H1848" s="15" t="s">
        <v>8957</v>
      </c>
      <c r="I1848" s="15" t="s">
        <v>4327</v>
      </c>
      <c r="J1848" s="15" t="s">
        <v>4328</v>
      </c>
      <c r="K1848" s="15"/>
      <c r="L1848" s="103" t="str">
        <f t="shared" si="1"/>
        <v>B-D1-N5-25 ml Eye dropper Natural Bottle</v>
      </c>
      <c r="M1848" s="103">
        <f t="shared" si="2"/>
        <v>2000</v>
      </c>
      <c r="N1848" s="102" t="str">
        <f t="shared" si="3"/>
        <v>wk </v>
      </c>
    </row>
    <row r="1849" ht="12.75" customHeight="1">
      <c r="A1849" s="15" t="s">
        <v>4810</v>
      </c>
      <c r="B1849" s="15" t="s">
        <v>3123</v>
      </c>
      <c r="C1849" s="15" t="s">
        <v>4321</v>
      </c>
      <c r="D1849" s="15" t="s">
        <v>3441</v>
      </c>
      <c r="E1849" s="15" t="s">
        <v>8964</v>
      </c>
      <c r="F1849" s="15" t="s">
        <v>4324</v>
      </c>
      <c r="G1849" s="15" t="s">
        <v>8846</v>
      </c>
      <c r="H1849" s="15" t="s">
        <v>8957</v>
      </c>
      <c r="I1849" s="15" t="s">
        <v>4327</v>
      </c>
      <c r="J1849" s="15" t="s">
        <v>4345</v>
      </c>
      <c r="K1849" s="15"/>
      <c r="L1849" s="103" t="str">
        <f t="shared" si="1"/>
        <v>B-D1-N5-25 ml Eye dropper Natural Bottle</v>
      </c>
      <c r="M1849" s="103">
        <f t="shared" si="2"/>
        <v>2000</v>
      </c>
      <c r="N1849" s="102" t="str">
        <f t="shared" si="3"/>
        <v>wk </v>
      </c>
    </row>
    <row r="1850" ht="12.75" customHeight="1">
      <c r="A1850" s="15" t="s">
        <v>4818</v>
      </c>
      <c r="B1850" s="15" t="s">
        <v>3123</v>
      </c>
      <c r="C1850" s="15" t="s">
        <v>4321</v>
      </c>
      <c r="D1850" s="15" t="s">
        <v>3441</v>
      </c>
      <c r="E1850" s="15" t="s">
        <v>8965</v>
      </c>
      <c r="F1850" s="15" t="s">
        <v>4324</v>
      </c>
      <c r="G1850" s="15" t="s">
        <v>8846</v>
      </c>
      <c r="H1850" s="15" t="s">
        <v>8957</v>
      </c>
      <c r="I1850" s="15" t="s">
        <v>4327</v>
      </c>
      <c r="J1850" s="15" t="s">
        <v>4345</v>
      </c>
      <c r="K1850" s="15"/>
      <c r="L1850" s="103" t="str">
        <f t="shared" si="1"/>
        <v>B-D1-N5-25 ml Eye dropper Natural Bottle</v>
      </c>
      <c r="M1850" s="103">
        <f t="shared" si="2"/>
        <v>2000</v>
      </c>
      <c r="N1850" s="102" t="str">
        <f t="shared" si="3"/>
        <v>wk 6</v>
      </c>
    </row>
    <row r="1851" ht="12.75" customHeight="1">
      <c r="A1851" s="15" t="s">
        <v>4823</v>
      </c>
      <c r="B1851" s="15" t="s">
        <v>3123</v>
      </c>
      <c r="C1851" s="15" t="s">
        <v>4321</v>
      </c>
      <c r="D1851" s="15" t="s">
        <v>3150</v>
      </c>
      <c r="E1851" s="15" t="s">
        <v>8966</v>
      </c>
      <c r="F1851" s="15" t="s">
        <v>8849</v>
      </c>
      <c r="G1851" s="15" t="s">
        <v>7226</v>
      </c>
      <c r="H1851" s="15" t="s">
        <v>8967</v>
      </c>
      <c r="I1851" s="15" t="s">
        <v>4327</v>
      </c>
      <c r="J1851" s="15" t="s">
        <v>4345</v>
      </c>
      <c r="K1851" s="15"/>
      <c r="L1851" s="103" t="str">
        <f t="shared" si="1"/>
        <v>B-D1-N5-25 ml Eye dropper Natural Bottle</v>
      </c>
      <c r="M1851" s="103">
        <f t="shared" si="2"/>
        <v>6000</v>
      </c>
      <c r="N1851" s="102" t="str">
        <f t="shared" si="3"/>
        <v>wk 15</v>
      </c>
    </row>
    <row r="1852" ht="12.75" customHeight="1">
      <c r="A1852" s="15" t="s">
        <v>4838</v>
      </c>
      <c r="B1852" s="15" t="s">
        <v>3123</v>
      </c>
      <c r="C1852" s="15" t="s">
        <v>4321</v>
      </c>
      <c r="D1852" s="15" t="s">
        <v>3150</v>
      </c>
      <c r="E1852" s="15" t="s">
        <v>8968</v>
      </c>
      <c r="F1852" s="15" t="s">
        <v>4324</v>
      </c>
      <c r="G1852" s="15" t="s">
        <v>7226</v>
      </c>
      <c r="H1852" s="15" t="s">
        <v>8967</v>
      </c>
      <c r="I1852" s="15" t="s">
        <v>4327</v>
      </c>
      <c r="J1852" s="15" t="s">
        <v>4345</v>
      </c>
      <c r="K1852" s="15"/>
      <c r="L1852" s="103" t="str">
        <f t="shared" si="1"/>
        <v>B-D1-N5-25 ml Eye dropper Natural Bottle</v>
      </c>
      <c r="M1852" s="103">
        <f t="shared" si="2"/>
        <v>6000</v>
      </c>
      <c r="N1852" s="102" t="str">
        <f t="shared" si="3"/>
        <v>wk 45</v>
      </c>
    </row>
    <row r="1853" ht="12.75" customHeight="1">
      <c r="A1853" s="15" t="s">
        <v>4840</v>
      </c>
      <c r="B1853" s="15" t="s">
        <v>3123</v>
      </c>
      <c r="C1853" s="15" t="s">
        <v>4321</v>
      </c>
      <c r="D1853" s="15" t="s">
        <v>3441</v>
      </c>
      <c r="E1853" s="15" t="s">
        <v>8969</v>
      </c>
      <c r="F1853" s="15" t="s">
        <v>8918</v>
      </c>
      <c r="G1853" s="15" t="s">
        <v>8902</v>
      </c>
      <c r="H1853" s="15" t="s">
        <v>8957</v>
      </c>
      <c r="I1853" s="15" t="s">
        <v>4327</v>
      </c>
      <c r="J1853" s="15" t="s">
        <v>8924</v>
      </c>
      <c r="K1853" s="15"/>
      <c r="L1853" s="103" t="str">
        <f t="shared" si="1"/>
        <v>B-D1-N5-25 ml Eye dropper Natural Bottle</v>
      </c>
      <c r="M1853" s="103">
        <f t="shared" si="2"/>
        <v>2000</v>
      </c>
      <c r="N1853" s="102" t="str">
        <f t="shared" si="3"/>
        <v>wk 50</v>
      </c>
    </row>
    <row r="1854" ht="12.75" customHeight="1">
      <c r="A1854" s="15" t="s">
        <v>4846</v>
      </c>
      <c r="B1854" s="15" t="s">
        <v>3123</v>
      </c>
      <c r="C1854" s="15" t="s">
        <v>4321</v>
      </c>
      <c r="D1854" s="15" t="s">
        <v>3437</v>
      </c>
      <c r="E1854" s="15" t="s">
        <v>8970</v>
      </c>
      <c r="F1854" s="15" t="s">
        <v>8138</v>
      </c>
      <c r="G1854" s="15" t="s">
        <v>8839</v>
      </c>
      <c r="H1854" s="15" t="s">
        <v>3439</v>
      </c>
      <c r="I1854" s="15" t="s">
        <v>4327</v>
      </c>
      <c r="J1854" s="15" t="s">
        <v>4328</v>
      </c>
      <c r="K1854" s="15"/>
      <c r="L1854" s="103" t="str">
        <f t="shared" si="1"/>
        <v>B-D1-N5-25 ml Eye dropper Natural Bottle</v>
      </c>
      <c r="M1854" s="103">
        <f t="shared" si="2"/>
        <v>4000</v>
      </c>
      <c r="N1854" s="102" t="str">
        <f t="shared" si="3"/>
        <v>wk </v>
      </c>
    </row>
    <row r="1855" ht="12.75" customHeight="1">
      <c r="A1855" s="15" t="s">
        <v>4851</v>
      </c>
      <c r="B1855" s="15" t="s">
        <v>3123</v>
      </c>
      <c r="C1855" s="15" t="s">
        <v>4321</v>
      </c>
      <c r="D1855" s="15" t="s">
        <v>3441</v>
      </c>
      <c r="E1855" s="15" t="s">
        <v>8971</v>
      </c>
      <c r="F1855" s="15" t="s">
        <v>4324</v>
      </c>
      <c r="G1855" s="15" t="s">
        <v>8846</v>
      </c>
      <c r="H1855" s="15" t="s">
        <v>8957</v>
      </c>
      <c r="I1855" s="15" t="s">
        <v>4327</v>
      </c>
      <c r="J1855" s="15" t="s">
        <v>4328</v>
      </c>
      <c r="K1855" s="15"/>
      <c r="L1855" s="103" t="str">
        <f t="shared" si="1"/>
        <v>B-D1-N5-25 ml Eye dropper Natural Bottle</v>
      </c>
      <c r="M1855" s="103">
        <f t="shared" si="2"/>
        <v>2000</v>
      </c>
      <c r="N1855" s="102" t="str">
        <f t="shared" si="3"/>
        <v>wk </v>
      </c>
    </row>
    <row r="1856" ht="12.75" customHeight="1">
      <c r="A1856" s="15" t="s">
        <v>4851</v>
      </c>
      <c r="B1856" s="15" t="s">
        <v>3123</v>
      </c>
      <c r="C1856" s="15" t="s">
        <v>4321</v>
      </c>
      <c r="D1856" s="15" t="s">
        <v>3441</v>
      </c>
      <c r="E1856" s="15" t="s">
        <v>8972</v>
      </c>
      <c r="F1856" s="15" t="s">
        <v>8674</v>
      </c>
      <c r="G1856" s="15" t="s">
        <v>8946</v>
      </c>
      <c r="H1856" s="15" t="s">
        <v>8957</v>
      </c>
      <c r="I1856" s="15" t="s">
        <v>4327</v>
      </c>
      <c r="J1856" s="15" t="s">
        <v>4328</v>
      </c>
      <c r="K1856" s="15"/>
      <c r="L1856" s="103" t="str">
        <f t="shared" si="1"/>
        <v>B-D1-N5-25 ml Eye dropper Natural Bottle</v>
      </c>
      <c r="M1856" s="103">
        <f t="shared" si="2"/>
        <v>2000</v>
      </c>
      <c r="N1856" s="102" t="str">
        <f t="shared" si="3"/>
        <v>wk </v>
      </c>
    </row>
    <row r="1857" ht="12.75" customHeight="1">
      <c r="A1857" s="15" t="s">
        <v>4855</v>
      </c>
      <c r="B1857" s="15" t="s">
        <v>3123</v>
      </c>
      <c r="C1857" s="15" t="s">
        <v>4321</v>
      </c>
      <c r="D1857" s="15" t="s">
        <v>3441</v>
      </c>
      <c r="E1857" s="15" t="s">
        <v>8973</v>
      </c>
      <c r="F1857" s="15" t="s">
        <v>4324</v>
      </c>
      <c r="G1857" s="15" t="s">
        <v>8846</v>
      </c>
      <c r="H1857" s="15" t="s">
        <v>8957</v>
      </c>
      <c r="I1857" s="15" t="s">
        <v>4327</v>
      </c>
      <c r="J1857" s="15" t="s">
        <v>4328</v>
      </c>
      <c r="K1857" s="15"/>
      <c r="L1857" s="103" t="str">
        <f t="shared" si="1"/>
        <v>B-D1-N5-25 ml Eye dropper Natural Bottle</v>
      </c>
      <c r="M1857" s="103">
        <f t="shared" si="2"/>
        <v>2000</v>
      </c>
      <c r="N1857" s="102" t="str">
        <f t="shared" si="3"/>
        <v>wk </v>
      </c>
    </row>
    <row r="1858" ht="12.75" customHeight="1">
      <c r="A1858" s="15" t="s">
        <v>4882</v>
      </c>
      <c r="B1858" s="15" t="s">
        <v>3123</v>
      </c>
      <c r="C1858" s="15" t="s">
        <v>4321</v>
      </c>
      <c r="D1858" s="15" t="s">
        <v>3150</v>
      </c>
      <c r="E1858" s="15" t="s">
        <v>8974</v>
      </c>
      <c r="F1858" s="15" t="s">
        <v>8674</v>
      </c>
      <c r="G1858" s="15" t="s">
        <v>8975</v>
      </c>
      <c r="H1858" s="15" t="s">
        <v>8967</v>
      </c>
      <c r="I1858" s="15" t="s">
        <v>4327</v>
      </c>
      <c r="J1858" s="15" t="s">
        <v>4328</v>
      </c>
      <c r="K1858" s="15"/>
      <c r="L1858" s="103" t="str">
        <f t="shared" si="1"/>
        <v>B-D1-N5-25 ml Eye dropper Natural Bottle</v>
      </c>
      <c r="M1858" s="103">
        <f t="shared" si="2"/>
        <v>6000</v>
      </c>
      <c r="N1858" s="102" t="str">
        <f t="shared" si="3"/>
        <v>wk </v>
      </c>
    </row>
    <row r="1859" ht="12.75" customHeight="1">
      <c r="A1859" s="15" t="s">
        <v>4882</v>
      </c>
      <c r="B1859" s="15" t="s">
        <v>3123</v>
      </c>
      <c r="C1859" s="15" t="s">
        <v>4965</v>
      </c>
      <c r="D1859" s="15" t="s">
        <v>8746</v>
      </c>
      <c r="E1859" s="15" t="s">
        <v>8976</v>
      </c>
      <c r="F1859" s="15" t="s">
        <v>8918</v>
      </c>
      <c r="G1859" s="15" t="s">
        <v>8977</v>
      </c>
      <c r="H1859" s="15" t="s">
        <v>8959</v>
      </c>
      <c r="I1859" s="15" t="s">
        <v>4327</v>
      </c>
      <c r="J1859" s="15" t="s">
        <v>7880</v>
      </c>
      <c r="K1859" s="15"/>
      <c r="L1859" s="103" t="str">
        <f t="shared" si="1"/>
        <v>B-D1-N5-25 ml Eye dropper Natural Bottle</v>
      </c>
      <c r="M1859" s="103">
        <f t="shared" si="2"/>
        <v>2000</v>
      </c>
      <c r="N1859" s="102" t="str">
        <f t="shared" si="3"/>
        <v>wk </v>
      </c>
    </row>
    <row r="1860" ht="12.75" customHeight="1">
      <c r="A1860" s="15" t="s">
        <v>4884</v>
      </c>
      <c r="B1860" s="15" t="s">
        <v>3123</v>
      </c>
      <c r="C1860" s="15" t="s">
        <v>4321</v>
      </c>
      <c r="D1860" s="15" t="s">
        <v>3150</v>
      </c>
      <c r="E1860" s="15" t="s">
        <v>8978</v>
      </c>
      <c r="F1860" s="15" t="s">
        <v>8849</v>
      </c>
      <c r="G1860" s="15" t="s">
        <v>8843</v>
      </c>
      <c r="H1860" s="15" t="s">
        <v>8967</v>
      </c>
      <c r="I1860" s="15" t="s">
        <v>4327</v>
      </c>
      <c r="J1860" s="15" t="s">
        <v>4328</v>
      </c>
      <c r="K1860" s="15"/>
      <c r="L1860" s="103" t="str">
        <f t="shared" si="1"/>
        <v>B-D1-N5-25 ml Eye dropper Natural Bottle</v>
      </c>
      <c r="M1860" s="103">
        <f t="shared" si="2"/>
        <v>6000</v>
      </c>
      <c r="N1860" s="102" t="str">
        <f t="shared" si="3"/>
        <v>wk 2</v>
      </c>
    </row>
    <row r="1861" ht="12.75" customHeight="1">
      <c r="A1861" s="15" t="s">
        <v>4884</v>
      </c>
      <c r="B1861" s="15" t="s">
        <v>3123</v>
      </c>
      <c r="C1861" s="15" t="s">
        <v>4321</v>
      </c>
      <c r="D1861" s="15" t="s">
        <v>3441</v>
      </c>
      <c r="E1861" s="15" t="s">
        <v>8979</v>
      </c>
      <c r="F1861" s="15" t="s">
        <v>4324</v>
      </c>
      <c r="G1861" s="15" t="s">
        <v>8846</v>
      </c>
      <c r="H1861" s="15" t="s">
        <v>8957</v>
      </c>
      <c r="I1861" s="15" t="s">
        <v>4327</v>
      </c>
      <c r="J1861" s="15" t="s">
        <v>4345</v>
      </c>
      <c r="K1861" s="15"/>
      <c r="L1861" s="103" t="str">
        <f t="shared" si="1"/>
        <v>B-D1-N5-25 ml Eye dropper Natural Bottle</v>
      </c>
      <c r="M1861" s="103">
        <f t="shared" si="2"/>
        <v>2000</v>
      </c>
      <c r="N1861" s="102" t="str">
        <f t="shared" si="3"/>
        <v>wk 2</v>
      </c>
    </row>
    <row r="1862" ht="12.75" customHeight="1">
      <c r="A1862" s="15" t="s">
        <v>4884</v>
      </c>
      <c r="B1862" s="15" t="s">
        <v>3123</v>
      </c>
      <c r="C1862" s="15" t="s">
        <v>4321</v>
      </c>
      <c r="D1862" s="15" t="s">
        <v>3441</v>
      </c>
      <c r="E1862" s="15" t="s">
        <v>8980</v>
      </c>
      <c r="F1862" s="15" t="s">
        <v>8918</v>
      </c>
      <c r="G1862" s="15" t="s">
        <v>8902</v>
      </c>
      <c r="H1862" s="15" t="s">
        <v>8957</v>
      </c>
      <c r="I1862" s="15" t="s">
        <v>4327</v>
      </c>
      <c r="J1862" s="15" t="s">
        <v>7880</v>
      </c>
      <c r="K1862" s="15"/>
      <c r="L1862" s="103" t="str">
        <f t="shared" si="1"/>
        <v>B-D1-N5-25 ml Eye dropper Natural Bottle</v>
      </c>
      <c r="M1862" s="103">
        <f t="shared" si="2"/>
        <v>2000</v>
      </c>
      <c r="N1862" s="102" t="str">
        <f t="shared" si="3"/>
        <v>wk 2</v>
      </c>
    </row>
    <row r="1863" ht="12.75" customHeight="1">
      <c r="A1863" s="15" t="s">
        <v>4884</v>
      </c>
      <c r="B1863" s="15" t="s">
        <v>3123</v>
      </c>
      <c r="C1863" s="15" t="s">
        <v>4321</v>
      </c>
      <c r="D1863" s="15" t="s">
        <v>3441</v>
      </c>
      <c r="E1863" s="15" t="s">
        <v>8981</v>
      </c>
      <c r="F1863" s="15" t="s">
        <v>8918</v>
      </c>
      <c r="G1863" s="15" t="s">
        <v>8902</v>
      </c>
      <c r="H1863" s="15" t="s">
        <v>8957</v>
      </c>
      <c r="I1863" s="15" t="s">
        <v>4327</v>
      </c>
      <c r="J1863" s="15" t="s">
        <v>7880</v>
      </c>
      <c r="K1863" s="15"/>
      <c r="L1863" s="103" t="str">
        <f t="shared" si="1"/>
        <v>B-D1-N5-25 ml Eye dropper Natural Bottle</v>
      </c>
      <c r="M1863" s="103">
        <f t="shared" si="2"/>
        <v>2000</v>
      </c>
      <c r="N1863" s="102" t="str">
        <f t="shared" si="3"/>
        <v>wk 2</v>
      </c>
    </row>
    <row r="1864" ht="12.75" customHeight="1">
      <c r="A1864" s="15" t="s">
        <v>4884</v>
      </c>
      <c r="B1864" s="15" t="s">
        <v>3123</v>
      </c>
      <c r="C1864" s="15" t="s">
        <v>4321</v>
      </c>
      <c r="D1864" s="15" t="s">
        <v>3441</v>
      </c>
      <c r="E1864" s="15" t="s">
        <v>8982</v>
      </c>
      <c r="F1864" s="15" t="s">
        <v>8849</v>
      </c>
      <c r="G1864" s="15" t="s">
        <v>8902</v>
      </c>
      <c r="H1864" s="15" t="s">
        <v>8957</v>
      </c>
      <c r="I1864" s="15" t="s">
        <v>4327</v>
      </c>
      <c r="J1864" s="15" t="s">
        <v>4345</v>
      </c>
      <c r="K1864" s="15"/>
      <c r="L1864" s="103" t="str">
        <f t="shared" si="1"/>
        <v>B-D1-N5-25 ml Eye dropper Natural Bottle</v>
      </c>
      <c r="M1864" s="103">
        <f t="shared" si="2"/>
        <v>2000</v>
      </c>
      <c r="N1864" s="102" t="str">
        <f t="shared" si="3"/>
        <v>wk 2</v>
      </c>
    </row>
    <row r="1865" ht="12.75" customHeight="1">
      <c r="A1865" s="15" t="s">
        <v>4517</v>
      </c>
      <c r="B1865" s="15" t="s">
        <v>3128</v>
      </c>
      <c r="C1865" s="15" t="s">
        <v>4321</v>
      </c>
      <c r="D1865" s="15" t="s">
        <v>3953</v>
      </c>
      <c r="E1865" s="15" t="s">
        <v>8983</v>
      </c>
      <c r="F1865" s="15" t="s">
        <v>8938</v>
      </c>
      <c r="G1865" s="15" t="s">
        <v>8984</v>
      </c>
      <c r="H1865" s="15" t="s">
        <v>8985</v>
      </c>
      <c r="I1865" s="15" t="s">
        <v>5045</v>
      </c>
      <c r="J1865" s="15" t="s">
        <v>8986</v>
      </c>
      <c r="K1865" s="15"/>
      <c r="L1865" s="103" t="str">
        <f t="shared" si="1"/>
        <v>B-D1-N5-25 ml Eye dropper Natural Bottle</v>
      </c>
      <c r="M1865" s="103">
        <f t="shared" si="2"/>
        <v>10000</v>
      </c>
      <c r="N1865" s="102" t="str">
        <f t="shared" si="3"/>
        <v>wk </v>
      </c>
    </row>
    <row r="1866" ht="12.75" customHeight="1">
      <c r="A1866" s="15" t="s">
        <v>4659</v>
      </c>
      <c r="B1866" s="15" t="s">
        <v>3128</v>
      </c>
      <c r="C1866" s="15" t="s">
        <v>4321</v>
      </c>
      <c r="D1866" s="15" t="s">
        <v>3437</v>
      </c>
      <c r="E1866" s="15" t="s">
        <v>8987</v>
      </c>
      <c r="F1866" s="15" t="s">
        <v>8849</v>
      </c>
      <c r="G1866" s="15" t="s">
        <v>8850</v>
      </c>
      <c r="H1866" s="15" t="s">
        <v>8919</v>
      </c>
      <c r="I1866" s="15" t="s">
        <v>4327</v>
      </c>
      <c r="J1866" s="15" t="s">
        <v>4345</v>
      </c>
      <c r="K1866" s="15"/>
      <c r="L1866" s="103" t="str">
        <f t="shared" si="1"/>
        <v>B-D1-N5-25 ml Eye dropper Natural Bottle</v>
      </c>
      <c r="M1866" s="103">
        <f t="shared" si="2"/>
        <v>4000</v>
      </c>
      <c r="N1866" s="102" t="str">
        <f t="shared" si="3"/>
        <v>wk </v>
      </c>
    </row>
    <row r="1867" ht="12.75" customHeight="1">
      <c r="A1867" s="15" t="s">
        <v>4675</v>
      </c>
      <c r="B1867" s="15" t="s">
        <v>3128</v>
      </c>
      <c r="C1867" s="15" t="s">
        <v>4321</v>
      </c>
      <c r="D1867" s="15" t="s">
        <v>3441</v>
      </c>
      <c r="E1867" s="15" t="s">
        <v>8988</v>
      </c>
      <c r="F1867" s="15" t="s">
        <v>8849</v>
      </c>
      <c r="G1867" s="15" t="s">
        <v>8846</v>
      </c>
      <c r="H1867" s="15" t="s">
        <v>8929</v>
      </c>
      <c r="I1867" s="15" t="s">
        <v>4327</v>
      </c>
      <c r="J1867" s="15" t="s">
        <v>4345</v>
      </c>
      <c r="K1867" s="15"/>
      <c r="L1867" s="103" t="str">
        <f t="shared" si="1"/>
        <v>B-D1-N5-25 ml Eye dropper Natural Bottle</v>
      </c>
      <c r="M1867" s="103">
        <f t="shared" si="2"/>
        <v>2000</v>
      </c>
      <c r="N1867" s="102" t="str">
        <f t="shared" si="3"/>
        <v>wk </v>
      </c>
    </row>
    <row r="1868" ht="12.75" customHeight="1">
      <c r="A1868" s="15" t="s">
        <v>4751</v>
      </c>
      <c r="B1868" s="15" t="s">
        <v>3128</v>
      </c>
      <c r="C1868" s="15" t="s">
        <v>4321</v>
      </c>
      <c r="D1868" s="15" t="s">
        <v>3325</v>
      </c>
      <c r="E1868" s="15" t="s">
        <v>8989</v>
      </c>
      <c r="F1868" s="15" t="s">
        <v>8943</v>
      </c>
      <c r="G1868" s="15" t="s">
        <v>8872</v>
      </c>
      <c r="H1868" s="15" t="s">
        <v>8990</v>
      </c>
      <c r="I1868" s="15" t="s">
        <v>4327</v>
      </c>
      <c r="J1868" s="15" t="s">
        <v>4345</v>
      </c>
      <c r="K1868" s="15"/>
      <c r="L1868" s="103" t="str">
        <f t="shared" si="1"/>
        <v>B-D1-N5-25 ml Eye dropper Natural Bottle</v>
      </c>
      <c r="M1868" s="103">
        <f t="shared" si="2"/>
        <v>8000</v>
      </c>
      <c r="N1868" s="102" t="str">
        <f t="shared" si="3"/>
        <v>wk </v>
      </c>
    </row>
    <row r="1869" ht="12.75" customHeight="1">
      <c r="A1869" s="15" t="s">
        <v>8991</v>
      </c>
      <c r="B1869" s="15" t="s">
        <v>2880</v>
      </c>
      <c r="C1869" s="15" t="s">
        <v>3146</v>
      </c>
      <c r="D1869" s="15" t="s">
        <v>3145</v>
      </c>
      <c r="E1869" s="15"/>
      <c r="F1869" s="15" t="s">
        <v>4308</v>
      </c>
      <c r="G1869" s="15" t="s">
        <v>8992</v>
      </c>
      <c r="H1869" s="15" t="s">
        <v>3149</v>
      </c>
      <c r="I1869" s="15" t="s">
        <v>3177</v>
      </c>
      <c r="J1869" s="15"/>
      <c r="K1869" s="15"/>
      <c r="L1869" s="103" t="str">
        <f t="shared" si="1"/>
        <v>B-D1-W3-25 ml Eye dropper White Bottle</v>
      </c>
      <c r="M1869" s="103">
        <f t="shared" si="2"/>
        <v>0</v>
      </c>
      <c r="N1869" s="102" t="str">
        <f t="shared" si="3"/>
        <v>wk </v>
      </c>
    </row>
    <row r="1870" ht="12.75" customHeight="1">
      <c r="A1870" s="15" t="s">
        <v>4412</v>
      </c>
      <c r="B1870" s="15" t="s">
        <v>3123</v>
      </c>
      <c r="C1870" s="15" t="s">
        <v>4321</v>
      </c>
      <c r="D1870" s="15" t="s">
        <v>3441</v>
      </c>
      <c r="E1870" s="15" t="s">
        <v>8993</v>
      </c>
      <c r="F1870" s="15" t="s">
        <v>4324</v>
      </c>
      <c r="G1870" s="15" t="s">
        <v>8994</v>
      </c>
      <c r="H1870" s="15" t="s">
        <v>8995</v>
      </c>
      <c r="I1870" s="15" t="s">
        <v>4327</v>
      </c>
      <c r="J1870" s="15" t="s">
        <v>4328</v>
      </c>
      <c r="K1870" s="15"/>
      <c r="L1870" s="103" t="str">
        <f t="shared" si="1"/>
        <v>B-D1-W3-25 ml Eye dropper White Bottle</v>
      </c>
      <c r="M1870" s="103">
        <f t="shared" si="2"/>
        <v>2000</v>
      </c>
      <c r="N1870" s="102" t="str">
        <f t="shared" si="3"/>
        <v>wk </v>
      </c>
    </row>
    <row r="1871" ht="12.75" customHeight="1">
      <c r="A1871" s="15" t="s">
        <v>4435</v>
      </c>
      <c r="B1871" s="15" t="s">
        <v>3123</v>
      </c>
      <c r="C1871" s="15" t="s">
        <v>4321</v>
      </c>
      <c r="D1871" s="15" t="s">
        <v>3150</v>
      </c>
      <c r="E1871" s="15" t="s">
        <v>8996</v>
      </c>
      <c r="F1871" s="15" t="s">
        <v>4324</v>
      </c>
      <c r="G1871" s="15" t="s">
        <v>8997</v>
      </c>
      <c r="H1871" s="15" t="s">
        <v>8998</v>
      </c>
      <c r="I1871" s="15" t="s">
        <v>4327</v>
      </c>
      <c r="J1871" s="15" t="s">
        <v>4345</v>
      </c>
      <c r="K1871" s="15"/>
      <c r="L1871" s="103" t="str">
        <f t="shared" si="1"/>
        <v>B-D1-W3-25 ml Eye dropper White Bottle</v>
      </c>
      <c r="M1871" s="103">
        <f t="shared" si="2"/>
        <v>6000</v>
      </c>
      <c r="N1871" s="102" t="str">
        <f t="shared" si="3"/>
        <v>wk </v>
      </c>
    </row>
    <row r="1872" ht="12.75" customHeight="1">
      <c r="A1872" s="15" t="s">
        <v>4445</v>
      </c>
      <c r="B1872" s="15" t="s">
        <v>3123</v>
      </c>
      <c r="C1872" s="15" t="s">
        <v>4321</v>
      </c>
      <c r="D1872" s="15" t="s">
        <v>3953</v>
      </c>
      <c r="E1872" s="15" t="s">
        <v>8999</v>
      </c>
      <c r="F1872" s="15" t="s">
        <v>8842</v>
      </c>
      <c r="G1872" s="15" t="s">
        <v>9000</v>
      </c>
      <c r="H1872" s="15" t="s">
        <v>9001</v>
      </c>
      <c r="I1872" s="15" t="s">
        <v>4327</v>
      </c>
      <c r="J1872" s="15" t="s">
        <v>4359</v>
      </c>
      <c r="K1872" s="15"/>
      <c r="L1872" s="103" t="str">
        <f t="shared" si="1"/>
        <v>B-D1-W3-25 ml Eye dropper White Bottle</v>
      </c>
      <c r="M1872" s="103">
        <f t="shared" si="2"/>
        <v>10000</v>
      </c>
      <c r="N1872" s="102" t="str">
        <f t="shared" si="3"/>
        <v>wk </v>
      </c>
    </row>
    <row r="1873" ht="12.75" customHeight="1">
      <c r="A1873" s="15" t="s">
        <v>4467</v>
      </c>
      <c r="B1873" s="15" t="s">
        <v>3123</v>
      </c>
      <c r="C1873" s="15" t="s">
        <v>4321</v>
      </c>
      <c r="D1873" s="15" t="s">
        <v>3437</v>
      </c>
      <c r="E1873" s="15" t="s">
        <v>9002</v>
      </c>
      <c r="F1873" s="15" t="s">
        <v>8842</v>
      </c>
      <c r="G1873" s="15" t="s">
        <v>8637</v>
      </c>
      <c r="H1873" s="15" t="s">
        <v>9003</v>
      </c>
      <c r="I1873" s="15" t="s">
        <v>4327</v>
      </c>
      <c r="J1873" s="15" t="s">
        <v>4359</v>
      </c>
      <c r="K1873" s="15"/>
      <c r="L1873" s="103" t="str">
        <f t="shared" si="1"/>
        <v>B-D1-W3-25 ml Eye dropper White Bottle</v>
      </c>
      <c r="M1873" s="103">
        <f t="shared" si="2"/>
        <v>4000</v>
      </c>
      <c r="N1873" s="102" t="str">
        <f t="shared" si="3"/>
        <v>wk 31</v>
      </c>
    </row>
    <row r="1874" ht="12.75" customHeight="1">
      <c r="A1874" s="15" t="s">
        <v>4625</v>
      </c>
      <c r="B1874" s="15" t="s">
        <v>3123</v>
      </c>
      <c r="C1874" s="15" t="s">
        <v>4321</v>
      </c>
      <c r="D1874" s="15" t="s">
        <v>4124</v>
      </c>
      <c r="E1874" s="15" t="s">
        <v>9004</v>
      </c>
      <c r="F1874" s="15" t="s">
        <v>8842</v>
      </c>
      <c r="G1874" s="15" t="s">
        <v>9005</v>
      </c>
      <c r="H1874" s="15" t="s">
        <v>9006</v>
      </c>
      <c r="I1874" s="15" t="s">
        <v>4327</v>
      </c>
      <c r="J1874" s="15" t="s">
        <v>4359</v>
      </c>
      <c r="K1874" s="15"/>
      <c r="L1874" s="103" t="str">
        <f t="shared" si="1"/>
        <v>B-D1-W3-25 ml Eye dropper White Bottle</v>
      </c>
      <c r="M1874" s="103">
        <f t="shared" si="2"/>
        <v>3000</v>
      </c>
      <c r="N1874" s="102" t="str">
        <f t="shared" si="3"/>
        <v>wk 23</v>
      </c>
    </row>
    <row r="1875" ht="12.75" customHeight="1">
      <c r="A1875" s="15" t="s">
        <v>4979</v>
      </c>
      <c r="B1875" s="15" t="s">
        <v>3123</v>
      </c>
      <c r="C1875" s="15" t="s">
        <v>4321</v>
      </c>
      <c r="D1875" s="15" t="s">
        <v>3641</v>
      </c>
      <c r="E1875" s="15" t="s">
        <v>9007</v>
      </c>
      <c r="F1875" s="15" t="s">
        <v>4324</v>
      </c>
      <c r="G1875" s="15" t="s">
        <v>9008</v>
      </c>
      <c r="H1875" s="15" t="s">
        <v>9009</v>
      </c>
      <c r="I1875" s="15" t="s">
        <v>4327</v>
      </c>
      <c r="J1875" s="15" t="s">
        <v>4345</v>
      </c>
      <c r="K1875" s="15"/>
      <c r="L1875" s="103" t="str">
        <f t="shared" si="1"/>
        <v>B-D1-W3-25 ml Eye dropper White Bottle</v>
      </c>
      <c r="M1875" s="103">
        <f t="shared" si="2"/>
        <v>5000</v>
      </c>
      <c r="N1875" s="102" t="str">
        <f t="shared" si="3"/>
        <v>wk 36</v>
      </c>
    </row>
    <row r="1876" ht="12.75" customHeight="1">
      <c r="A1876" s="15" t="s">
        <v>4703</v>
      </c>
      <c r="B1876" s="15" t="s">
        <v>3123</v>
      </c>
      <c r="C1876" s="15" t="s">
        <v>4321</v>
      </c>
      <c r="D1876" s="15" t="s">
        <v>3325</v>
      </c>
      <c r="E1876" s="15" t="s">
        <v>9010</v>
      </c>
      <c r="F1876" s="15" t="s">
        <v>8842</v>
      </c>
      <c r="G1876" s="15" t="s">
        <v>9011</v>
      </c>
      <c r="H1876" s="15" t="s">
        <v>9012</v>
      </c>
      <c r="I1876" s="15" t="s">
        <v>4327</v>
      </c>
      <c r="J1876" s="15" t="s">
        <v>4359</v>
      </c>
      <c r="K1876" s="15"/>
      <c r="L1876" s="103" t="str">
        <f t="shared" si="1"/>
        <v>B-D1-W3-25 ml Eye dropper White Bottle</v>
      </c>
      <c r="M1876" s="103">
        <f t="shared" si="2"/>
        <v>8000</v>
      </c>
      <c r="N1876" s="102" t="str">
        <f t="shared" si="3"/>
        <v>wk 23</v>
      </c>
    </row>
    <row r="1877" ht="12.75" customHeight="1">
      <c r="A1877" s="15" t="s">
        <v>4713</v>
      </c>
      <c r="B1877" s="15" t="s">
        <v>3123</v>
      </c>
      <c r="C1877" s="15" t="s">
        <v>4321</v>
      </c>
      <c r="D1877" s="15" t="s">
        <v>3437</v>
      </c>
      <c r="E1877" s="15" t="s">
        <v>9013</v>
      </c>
      <c r="F1877" s="15" t="s">
        <v>8842</v>
      </c>
      <c r="G1877" s="15" t="s">
        <v>8637</v>
      </c>
      <c r="H1877" s="15" t="s">
        <v>9014</v>
      </c>
      <c r="I1877" s="15" t="s">
        <v>4327</v>
      </c>
      <c r="J1877" s="15" t="s">
        <v>4359</v>
      </c>
      <c r="K1877" s="15"/>
      <c r="L1877" s="103" t="str">
        <f t="shared" si="1"/>
        <v>B-D1-W3-25 ml Eye dropper White Bottle</v>
      </c>
      <c r="M1877" s="103">
        <f t="shared" si="2"/>
        <v>4000</v>
      </c>
      <c r="N1877" s="102" t="str">
        <f t="shared" si="3"/>
        <v>wk 36</v>
      </c>
    </row>
    <row r="1878" ht="12.75" customHeight="1">
      <c r="A1878" s="15" t="s">
        <v>4715</v>
      </c>
      <c r="B1878" s="15" t="s">
        <v>3123</v>
      </c>
      <c r="C1878" s="15" t="s">
        <v>4321</v>
      </c>
      <c r="D1878" s="15" t="s">
        <v>3437</v>
      </c>
      <c r="E1878" s="15" t="s">
        <v>9015</v>
      </c>
      <c r="F1878" s="15" t="s">
        <v>8842</v>
      </c>
      <c r="G1878" s="15" t="s">
        <v>8637</v>
      </c>
      <c r="H1878" s="15" t="s">
        <v>9014</v>
      </c>
      <c r="I1878" s="15" t="s">
        <v>4327</v>
      </c>
      <c r="J1878" s="15" t="s">
        <v>4359</v>
      </c>
      <c r="K1878" s="15"/>
      <c r="L1878" s="103" t="str">
        <f t="shared" si="1"/>
        <v>B-D1-W3-25 ml Eye dropper White Bottle</v>
      </c>
      <c r="M1878" s="103">
        <f t="shared" si="2"/>
        <v>4000</v>
      </c>
      <c r="N1878" s="102" t="str">
        <f t="shared" si="3"/>
        <v>wk 41</v>
      </c>
    </row>
    <row r="1879" ht="12.75" customHeight="1">
      <c r="A1879" s="15" t="s">
        <v>4718</v>
      </c>
      <c r="B1879" s="15" t="s">
        <v>3123</v>
      </c>
      <c r="C1879" s="15" t="s">
        <v>4321</v>
      </c>
      <c r="D1879" s="15" t="s">
        <v>3150</v>
      </c>
      <c r="E1879" s="15" t="s">
        <v>9016</v>
      </c>
      <c r="F1879" s="15" t="s">
        <v>9017</v>
      </c>
      <c r="G1879" s="15" t="s">
        <v>8997</v>
      </c>
      <c r="H1879" s="15" t="s">
        <v>9018</v>
      </c>
      <c r="I1879" s="15" t="s">
        <v>4327</v>
      </c>
      <c r="J1879" s="15" t="s">
        <v>4345</v>
      </c>
      <c r="K1879" s="15"/>
      <c r="L1879" s="103" t="str">
        <f t="shared" si="1"/>
        <v>B-D1-W3-25 ml Eye dropper White Bottle</v>
      </c>
      <c r="M1879" s="103">
        <f t="shared" si="2"/>
        <v>6000</v>
      </c>
      <c r="N1879" s="102" t="str">
        <f t="shared" si="3"/>
        <v>wk </v>
      </c>
    </row>
    <row r="1880" ht="12.75" customHeight="1">
      <c r="A1880" s="15" t="s">
        <v>4739</v>
      </c>
      <c r="B1880" s="15" t="s">
        <v>3123</v>
      </c>
      <c r="C1880" s="15" t="s">
        <v>4321</v>
      </c>
      <c r="D1880" s="15" t="s">
        <v>3441</v>
      </c>
      <c r="E1880" s="15" t="s">
        <v>9019</v>
      </c>
      <c r="F1880" s="15" t="s">
        <v>4324</v>
      </c>
      <c r="G1880" s="15" t="s">
        <v>8994</v>
      </c>
      <c r="H1880" s="15" t="s">
        <v>9020</v>
      </c>
      <c r="I1880" s="15" t="s">
        <v>4327</v>
      </c>
      <c r="J1880" s="15" t="s">
        <v>4345</v>
      </c>
      <c r="K1880" s="15"/>
      <c r="L1880" s="103" t="str">
        <f t="shared" si="1"/>
        <v>B-D1-W3-25 ml Eye dropper White Bottle</v>
      </c>
      <c r="M1880" s="103">
        <f t="shared" si="2"/>
        <v>2000</v>
      </c>
      <c r="N1880" s="102" t="str">
        <f t="shared" si="3"/>
        <v>wk </v>
      </c>
    </row>
    <row r="1881" ht="12.75" customHeight="1">
      <c r="A1881" s="15" t="s">
        <v>4745</v>
      </c>
      <c r="B1881" s="15" t="s">
        <v>3123</v>
      </c>
      <c r="C1881" s="15" t="s">
        <v>4321</v>
      </c>
      <c r="D1881" s="15" t="s">
        <v>3437</v>
      </c>
      <c r="E1881" s="15" t="s">
        <v>9021</v>
      </c>
      <c r="F1881" s="15" t="s">
        <v>8138</v>
      </c>
      <c r="G1881" s="15" t="s">
        <v>9022</v>
      </c>
      <c r="H1881" s="15" t="s">
        <v>9014</v>
      </c>
      <c r="I1881" s="15" t="s">
        <v>4327</v>
      </c>
      <c r="J1881" s="15" t="s">
        <v>4328</v>
      </c>
      <c r="K1881" s="15"/>
      <c r="L1881" s="103" t="str">
        <f t="shared" si="1"/>
        <v>B-D1-W3-25 ml Eye dropper White Bottle</v>
      </c>
      <c r="M1881" s="103">
        <f t="shared" si="2"/>
        <v>4000</v>
      </c>
      <c r="N1881" s="102" t="str">
        <f t="shared" si="3"/>
        <v>wk </v>
      </c>
    </row>
    <row r="1882" ht="12.75" customHeight="1">
      <c r="A1882" s="15" t="s">
        <v>4802</v>
      </c>
      <c r="B1882" s="15" t="s">
        <v>3123</v>
      </c>
      <c r="C1882" s="15" t="s">
        <v>4321</v>
      </c>
      <c r="D1882" s="15" t="s">
        <v>3437</v>
      </c>
      <c r="E1882" s="15" t="s">
        <v>9023</v>
      </c>
      <c r="F1882" s="15" t="s">
        <v>8842</v>
      </c>
      <c r="G1882" s="15" t="s">
        <v>8637</v>
      </c>
      <c r="H1882" s="15" t="s">
        <v>9024</v>
      </c>
      <c r="I1882" s="15" t="s">
        <v>4327</v>
      </c>
      <c r="J1882" s="15" t="s">
        <v>4359</v>
      </c>
      <c r="K1882" s="15"/>
      <c r="L1882" s="103" t="str">
        <f t="shared" si="1"/>
        <v>B-D1-W3-25 ml Eye dropper White Bottle</v>
      </c>
      <c r="M1882" s="103">
        <f t="shared" si="2"/>
        <v>4000</v>
      </c>
      <c r="N1882" s="102" t="str">
        <f t="shared" si="3"/>
        <v>wk </v>
      </c>
    </row>
    <row r="1883" ht="12.75" customHeight="1">
      <c r="A1883" s="15" t="s">
        <v>4805</v>
      </c>
      <c r="B1883" s="15" t="s">
        <v>3123</v>
      </c>
      <c r="C1883" s="15" t="s">
        <v>4321</v>
      </c>
      <c r="D1883" s="15" t="s">
        <v>3441</v>
      </c>
      <c r="E1883" s="15" t="s">
        <v>9025</v>
      </c>
      <c r="F1883" s="15" t="s">
        <v>8842</v>
      </c>
      <c r="G1883" s="15" t="s">
        <v>9026</v>
      </c>
      <c r="H1883" s="15" t="s">
        <v>3443</v>
      </c>
      <c r="I1883" s="15" t="s">
        <v>4327</v>
      </c>
      <c r="J1883" s="15" t="s">
        <v>4359</v>
      </c>
      <c r="K1883" s="15"/>
      <c r="L1883" s="103" t="str">
        <f t="shared" si="1"/>
        <v>B-D1-W3-25 ml Eye dropper White Bottle</v>
      </c>
      <c r="M1883" s="103">
        <f t="shared" si="2"/>
        <v>2000</v>
      </c>
      <c r="N1883" s="102" t="str">
        <f t="shared" si="3"/>
        <v>wk </v>
      </c>
    </row>
    <row r="1884" ht="12.75" customHeight="1">
      <c r="A1884" s="15" t="s">
        <v>4808</v>
      </c>
      <c r="B1884" s="15" t="s">
        <v>3123</v>
      </c>
      <c r="C1884" s="15" t="s">
        <v>4321</v>
      </c>
      <c r="D1884" s="15" t="s">
        <v>3325</v>
      </c>
      <c r="E1884" s="15" t="s">
        <v>9027</v>
      </c>
      <c r="F1884" s="15" t="s">
        <v>8842</v>
      </c>
      <c r="G1884" s="15" t="s">
        <v>9011</v>
      </c>
      <c r="H1884" s="15" t="s">
        <v>9028</v>
      </c>
      <c r="I1884" s="15" t="s">
        <v>4327</v>
      </c>
      <c r="J1884" s="15" t="s">
        <v>4359</v>
      </c>
      <c r="K1884" s="15"/>
      <c r="L1884" s="103" t="str">
        <f t="shared" si="1"/>
        <v>B-D1-W3-25 ml Eye dropper White Bottle</v>
      </c>
      <c r="M1884" s="103">
        <f t="shared" si="2"/>
        <v>8000</v>
      </c>
      <c r="N1884" s="102" t="str">
        <f t="shared" si="3"/>
        <v>wk </v>
      </c>
    </row>
    <row r="1885" ht="12.75" customHeight="1">
      <c r="A1885" s="15" t="s">
        <v>4810</v>
      </c>
      <c r="B1885" s="15" t="s">
        <v>3123</v>
      </c>
      <c r="C1885" s="15" t="s">
        <v>4321</v>
      </c>
      <c r="D1885" s="15" t="s">
        <v>3437</v>
      </c>
      <c r="E1885" s="15" t="s">
        <v>9029</v>
      </c>
      <c r="F1885" s="15" t="s">
        <v>8842</v>
      </c>
      <c r="G1885" s="15" t="s">
        <v>8637</v>
      </c>
      <c r="H1885" s="15" t="s">
        <v>9024</v>
      </c>
      <c r="I1885" s="15" t="s">
        <v>4327</v>
      </c>
      <c r="J1885" s="15" t="s">
        <v>4359</v>
      </c>
      <c r="K1885" s="15"/>
      <c r="L1885" s="103" t="str">
        <f t="shared" si="1"/>
        <v>B-D1-W3-25 ml Eye dropper White Bottle</v>
      </c>
      <c r="M1885" s="103">
        <f t="shared" si="2"/>
        <v>4000</v>
      </c>
      <c r="N1885" s="102" t="str">
        <f t="shared" si="3"/>
        <v>wk </v>
      </c>
    </row>
    <row r="1886" ht="12.75" customHeight="1">
      <c r="A1886" s="15" t="s">
        <v>4816</v>
      </c>
      <c r="B1886" s="15" t="s">
        <v>3123</v>
      </c>
      <c r="C1886" s="15" t="s">
        <v>4321</v>
      </c>
      <c r="D1886" s="15" t="s">
        <v>3150</v>
      </c>
      <c r="E1886" s="15" t="s">
        <v>9030</v>
      </c>
      <c r="F1886" s="15" t="s">
        <v>8842</v>
      </c>
      <c r="G1886" s="15" t="s">
        <v>9031</v>
      </c>
      <c r="H1886" s="15" t="s">
        <v>9032</v>
      </c>
      <c r="I1886" s="15" t="s">
        <v>4327</v>
      </c>
      <c r="J1886" s="15" t="s">
        <v>4359</v>
      </c>
      <c r="K1886" s="15"/>
      <c r="L1886" s="103" t="str">
        <f t="shared" si="1"/>
        <v>B-D1-W3-25 ml Eye dropper White Bottle</v>
      </c>
      <c r="M1886" s="103">
        <f t="shared" si="2"/>
        <v>6000</v>
      </c>
      <c r="N1886" s="102" t="str">
        <f t="shared" si="3"/>
        <v>wk 2</v>
      </c>
    </row>
    <row r="1887" ht="12.75" customHeight="1">
      <c r="A1887" s="15" t="s">
        <v>4878</v>
      </c>
      <c r="B1887" s="15" t="s">
        <v>3123</v>
      </c>
      <c r="C1887" s="15" t="s">
        <v>4321</v>
      </c>
      <c r="D1887" s="15" t="s">
        <v>3441</v>
      </c>
      <c r="E1887" s="15" t="s">
        <v>9033</v>
      </c>
      <c r="F1887" s="15" t="s">
        <v>8138</v>
      </c>
      <c r="G1887" s="15" t="s">
        <v>9034</v>
      </c>
      <c r="H1887" s="15" t="s">
        <v>3443</v>
      </c>
      <c r="I1887" s="15" t="s">
        <v>4327</v>
      </c>
      <c r="J1887" s="15" t="s">
        <v>4328</v>
      </c>
      <c r="K1887" s="15"/>
      <c r="L1887" s="103" t="str">
        <f t="shared" si="1"/>
        <v>B-D1-W3-25 ml Eye dropper White Bottle</v>
      </c>
      <c r="M1887" s="103">
        <f t="shared" si="2"/>
        <v>2000</v>
      </c>
      <c r="N1887" s="102" t="str">
        <f t="shared" si="3"/>
        <v>wk </v>
      </c>
    </row>
    <row r="1888" ht="12.75" customHeight="1">
      <c r="A1888" s="15" t="s">
        <v>4882</v>
      </c>
      <c r="B1888" s="15" t="s">
        <v>3123</v>
      </c>
      <c r="C1888" s="15" t="s">
        <v>4321</v>
      </c>
      <c r="D1888" s="15" t="s">
        <v>3150</v>
      </c>
      <c r="E1888" s="15" t="s">
        <v>9035</v>
      </c>
      <c r="F1888" s="15" t="s">
        <v>8138</v>
      </c>
      <c r="G1888" s="15" t="s">
        <v>9036</v>
      </c>
      <c r="H1888" s="15" t="s">
        <v>9032</v>
      </c>
      <c r="I1888" s="15" t="s">
        <v>4327</v>
      </c>
      <c r="J1888" s="15" t="s">
        <v>4328</v>
      </c>
      <c r="K1888" s="15"/>
      <c r="L1888" s="103" t="str">
        <f t="shared" si="1"/>
        <v>B-D1-W3-25 ml Eye dropper White Bottle</v>
      </c>
      <c r="M1888" s="103">
        <f t="shared" si="2"/>
        <v>6000</v>
      </c>
      <c r="N1888" s="102" t="str">
        <f t="shared" si="3"/>
        <v>wk </v>
      </c>
    </row>
    <row r="1889" ht="12.75" customHeight="1">
      <c r="A1889" s="15" t="s">
        <v>9037</v>
      </c>
      <c r="B1889" s="15" t="s">
        <v>2880</v>
      </c>
      <c r="C1889" s="15" t="s">
        <v>3146</v>
      </c>
      <c r="D1889" s="15" t="s">
        <v>3145</v>
      </c>
      <c r="E1889" s="15"/>
      <c r="F1889" s="15" t="s">
        <v>4308</v>
      </c>
      <c r="G1889" s="15" t="s">
        <v>9038</v>
      </c>
      <c r="H1889" s="15" t="s">
        <v>3149</v>
      </c>
      <c r="I1889" s="15" t="s">
        <v>3149</v>
      </c>
      <c r="J1889" s="15"/>
      <c r="K1889" s="15"/>
      <c r="L1889" s="103" t="str">
        <f t="shared" si="1"/>
        <v>B-D2-N4-15 ml Eye dropper Natural Bottle</v>
      </c>
      <c r="M1889" s="103">
        <f t="shared" si="2"/>
        <v>0</v>
      </c>
      <c r="N1889" s="102" t="str">
        <f t="shared" si="3"/>
        <v>wk </v>
      </c>
    </row>
    <row r="1890" ht="12.75" customHeight="1">
      <c r="A1890" s="15" t="s">
        <v>5098</v>
      </c>
      <c r="B1890" s="15" t="s">
        <v>3123</v>
      </c>
      <c r="C1890" s="15" t="s">
        <v>4321</v>
      </c>
      <c r="D1890" s="15" t="s">
        <v>3437</v>
      </c>
      <c r="E1890" s="15" t="s">
        <v>9039</v>
      </c>
      <c r="F1890" s="15" t="s">
        <v>8918</v>
      </c>
      <c r="G1890" s="15" t="s">
        <v>9040</v>
      </c>
      <c r="H1890" s="15" t="s">
        <v>9041</v>
      </c>
      <c r="I1890" s="15" t="s">
        <v>4327</v>
      </c>
      <c r="J1890" s="15" t="s">
        <v>8924</v>
      </c>
      <c r="K1890" s="15"/>
      <c r="L1890" s="103" t="str">
        <f t="shared" si="1"/>
        <v>B-D2-N4-15 ml Eye dropper Natural Bottle</v>
      </c>
      <c r="M1890" s="103">
        <f t="shared" si="2"/>
        <v>4000</v>
      </c>
      <c r="N1890" s="102" t="str">
        <f t="shared" si="3"/>
        <v>wk 22</v>
      </c>
    </row>
    <row r="1891" ht="12.75" customHeight="1">
      <c r="A1891" s="15" t="s">
        <v>9042</v>
      </c>
      <c r="B1891" s="15" t="s">
        <v>3123</v>
      </c>
      <c r="C1891" s="15" t="s">
        <v>4321</v>
      </c>
      <c r="D1891" s="15" t="s">
        <v>3325</v>
      </c>
      <c r="E1891" s="15" t="s">
        <v>9043</v>
      </c>
      <c r="F1891" s="15" t="s">
        <v>4324</v>
      </c>
      <c r="G1891" s="15" t="s">
        <v>9044</v>
      </c>
      <c r="H1891" s="15" t="s">
        <v>9045</v>
      </c>
      <c r="I1891" s="15" t="s">
        <v>4327</v>
      </c>
      <c r="J1891" s="15" t="s">
        <v>5653</v>
      </c>
      <c r="K1891" s="15"/>
      <c r="L1891" s="103" t="str">
        <f t="shared" si="1"/>
        <v>B-D2-N4-15 ml Eye dropper Natural Bottle</v>
      </c>
      <c r="M1891" s="103">
        <f t="shared" si="2"/>
        <v>8000</v>
      </c>
      <c r="N1891" s="102" t="str">
        <f t="shared" si="3"/>
        <v>wk 27</v>
      </c>
    </row>
    <row r="1892" ht="12.75" customHeight="1">
      <c r="A1892" s="15" t="s">
        <v>5663</v>
      </c>
      <c r="B1892" s="15" t="s">
        <v>3123</v>
      </c>
      <c r="C1892" s="15" t="s">
        <v>4321</v>
      </c>
      <c r="D1892" s="15" t="s">
        <v>3441</v>
      </c>
      <c r="E1892" s="15" t="s">
        <v>9046</v>
      </c>
      <c r="F1892" s="15" t="s">
        <v>4324</v>
      </c>
      <c r="G1892" s="15" t="s">
        <v>9047</v>
      </c>
      <c r="H1892" s="15" t="s">
        <v>9048</v>
      </c>
      <c r="I1892" s="15" t="s">
        <v>4327</v>
      </c>
      <c r="J1892" s="15" t="s">
        <v>5653</v>
      </c>
      <c r="K1892" s="15"/>
      <c r="L1892" s="103" t="str">
        <f t="shared" si="1"/>
        <v>B-D2-N4-15 ml Eye dropper Natural Bottle</v>
      </c>
      <c r="M1892" s="103">
        <f t="shared" si="2"/>
        <v>2000</v>
      </c>
      <c r="N1892" s="102" t="str">
        <f t="shared" si="3"/>
        <v>wk 36</v>
      </c>
    </row>
    <row r="1893" ht="12.75" customHeight="1">
      <c r="A1893" s="15" t="s">
        <v>6765</v>
      </c>
      <c r="B1893" s="15" t="s">
        <v>3123</v>
      </c>
      <c r="C1893" s="15" t="s">
        <v>4321</v>
      </c>
      <c r="D1893" s="15" t="s">
        <v>3437</v>
      </c>
      <c r="E1893" s="15" t="s">
        <v>9049</v>
      </c>
      <c r="F1893" s="15" t="s">
        <v>8674</v>
      </c>
      <c r="G1893" s="15" t="s">
        <v>9050</v>
      </c>
      <c r="H1893" s="15" t="s">
        <v>9041</v>
      </c>
      <c r="I1893" s="15" t="s">
        <v>4327</v>
      </c>
      <c r="J1893" s="15" t="s">
        <v>9051</v>
      </c>
      <c r="K1893" s="15"/>
      <c r="L1893" s="103" t="str">
        <f t="shared" si="1"/>
        <v>B-D2-N4-15 ml Eye dropper Natural Bottle</v>
      </c>
      <c r="M1893" s="103">
        <f t="shared" si="2"/>
        <v>4000</v>
      </c>
      <c r="N1893" s="102" t="str">
        <f t="shared" si="3"/>
        <v>wk </v>
      </c>
    </row>
    <row r="1894" ht="12.75" customHeight="1">
      <c r="A1894" s="15" t="s">
        <v>5323</v>
      </c>
      <c r="B1894" s="15" t="s">
        <v>3123</v>
      </c>
      <c r="C1894" s="15" t="s">
        <v>4321</v>
      </c>
      <c r="D1894" s="15" t="s">
        <v>3441</v>
      </c>
      <c r="E1894" s="15" t="s">
        <v>9052</v>
      </c>
      <c r="F1894" s="15" t="s">
        <v>4324</v>
      </c>
      <c r="G1894" s="15" t="s">
        <v>9047</v>
      </c>
      <c r="H1894" s="15" t="s">
        <v>9048</v>
      </c>
      <c r="I1894" s="15" t="s">
        <v>4327</v>
      </c>
      <c r="J1894" s="15" t="s">
        <v>4328</v>
      </c>
      <c r="K1894" s="15"/>
      <c r="L1894" s="103" t="str">
        <f t="shared" si="1"/>
        <v>B-D2-N4-15 ml Eye dropper Natural Bottle</v>
      </c>
      <c r="M1894" s="103">
        <f t="shared" si="2"/>
        <v>2000</v>
      </c>
      <c r="N1894" s="102" t="str">
        <f t="shared" si="3"/>
        <v>wk </v>
      </c>
    </row>
    <row r="1895" ht="12.75" customHeight="1">
      <c r="A1895" s="15" t="s">
        <v>6527</v>
      </c>
      <c r="B1895" s="15" t="s">
        <v>3123</v>
      </c>
      <c r="C1895" s="15" t="s">
        <v>4321</v>
      </c>
      <c r="D1895" s="15" t="s">
        <v>3441</v>
      </c>
      <c r="E1895" s="15" t="s">
        <v>9053</v>
      </c>
      <c r="F1895" s="15" t="s">
        <v>9054</v>
      </c>
      <c r="G1895" s="15" t="s">
        <v>9055</v>
      </c>
      <c r="H1895" s="15" t="s">
        <v>9048</v>
      </c>
      <c r="I1895" s="15" t="s">
        <v>4327</v>
      </c>
      <c r="J1895" s="15" t="s">
        <v>4359</v>
      </c>
      <c r="K1895" s="15"/>
      <c r="L1895" s="103" t="str">
        <f t="shared" si="1"/>
        <v>B-D2-N4-15 ml Eye dropper Natural Bottle</v>
      </c>
      <c r="M1895" s="103">
        <f t="shared" si="2"/>
        <v>2000</v>
      </c>
      <c r="N1895" s="102" t="str">
        <f t="shared" si="3"/>
        <v>wk </v>
      </c>
    </row>
    <row r="1896" ht="12.75" customHeight="1">
      <c r="A1896" s="15" t="s">
        <v>6527</v>
      </c>
      <c r="B1896" s="15" t="s">
        <v>3123</v>
      </c>
      <c r="C1896" s="15" t="s">
        <v>4321</v>
      </c>
      <c r="D1896" s="15" t="s">
        <v>3441</v>
      </c>
      <c r="E1896" s="15" t="s">
        <v>9056</v>
      </c>
      <c r="F1896" s="15" t="s">
        <v>8918</v>
      </c>
      <c r="G1896" s="15" t="s">
        <v>9047</v>
      </c>
      <c r="H1896" s="15" t="s">
        <v>9048</v>
      </c>
      <c r="I1896" s="15" t="s">
        <v>4327</v>
      </c>
      <c r="J1896" s="15" t="s">
        <v>8924</v>
      </c>
      <c r="K1896" s="15"/>
      <c r="L1896" s="103" t="str">
        <f t="shared" si="1"/>
        <v>B-D2-N4-15 ml Eye dropper Natural Bottle</v>
      </c>
      <c r="M1896" s="103">
        <f t="shared" si="2"/>
        <v>2000</v>
      </c>
      <c r="N1896" s="102" t="str">
        <f t="shared" si="3"/>
        <v>wk </v>
      </c>
    </row>
    <row r="1897" ht="12.75" customHeight="1">
      <c r="A1897" s="15" t="s">
        <v>6527</v>
      </c>
      <c r="B1897" s="15" t="s">
        <v>3123</v>
      </c>
      <c r="C1897" s="15" t="s">
        <v>4321</v>
      </c>
      <c r="D1897" s="15" t="s">
        <v>3441</v>
      </c>
      <c r="E1897" s="15" t="s">
        <v>9057</v>
      </c>
      <c r="F1897" s="15" t="s">
        <v>8849</v>
      </c>
      <c r="G1897" s="15" t="s">
        <v>9047</v>
      </c>
      <c r="H1897" s="15" t="s">
        <v>9048</v>
      </c>
      <c r="I1897" s="15" t="s">
        <v>4327</v>
      </c>
      <c r="J1897" s="15" t="s">
        <v>5653</v>
      </c>
      <c r="K1897" s="15"/>
      <c r="L1897" s="103" t="str">
        <f t="shared" si="1"/>
        <v>B-D2-N4-15 ml Eye dropper Natural Bottle</v>
      </c>
      <c r="M1897" s="103">
        <f t="shared" si="2"/>
        <v>2000</v>
      </c>
      <c r="N1897" s="102" t="str">
        <f t="shared" si="3"/>
        <v>wk </v>
      </c>
    </row>
    <row r="1898" ht="12.75" customHeight="1">
      <c r="A1898" s="15" t="s">
        <v>4407</v>
      </c>
      <c r="B1898" s="15" t="s">
        <v>3123</v>
      </c>
      <c r="C1898" s="15" t="s">
        <v>4321</v>
      </c>
      <c r="D1898" s="15" t="s">
        <v>3150</v>
      </c>
      <c r="E1898" s="15" t="s">
        <v>9058</v>
      </c>
      <c r="F1898" s="15" t="s">
        <v>4324</v>
      </c>
      <c r="G1898" s="15" t="s">
        <v>9059</v>
      </c>
      <c r="H1898" s="15" t="s">
        <v>9060</v>
      </c>
      <c r="I1898" s="15" t="s">
        <v>4327</v>
      </c>
      <c r="J1898" s="15" t="s">
        <v>5653</v>
      </c>
      <c r="K1898" s="15"/>
      <c r="L1898" s="103" t="str">
        <f t="shared" si="1"/>
        <v>B-D2-N4-15 ml Eye dropper Natural Bottle</v>
      </c>
      <c r="M1898" s="103">
        <f t="shared" si="2"/>
        <v>6000</v>
      </c>
      <c r="N1898" s="102" t="str">
        <f t="shared" si="3"/>
        <v>wk </v>
      </c>
    </row>
    <row r="1899" ht="12.75" customHeight="1">
      <c r="A1899" s="15" t="s">
        <v>4467</v>
      </c>
      <c r="B1899" s="15" t="s">
        <v>3123</v>
      </c>
      <c r="C1899" s="15" t="s">
        <v>4321</v>
      </c>
      <c r="D1899" s="15" t="s">
        <v>9061</v>
      </c>
      <c r="E1899" s="15" t="s">
        <v>9062</v>
      </c>
      <c r="F1899" s="15" t="s">
        <v>4324</v>
      </c>
      <c r="G1899" s="15" t="s">
        <v>9063</v>
      </c>
      <c r="H1899" s="15" t="s">
        <v>9064</v>
      </c>
      <c r="I1899" s="15" t="s">
        <v>4327</v>
      </c>
      <c r="J1899" s="15" t="s">
        <v>4328</v>
      </c>
      <c r="K1899" s="15"/>
      <c r="L1899" s="103" t="str">
        <f t="shared" si="1"/>
        <v>B-D2-N4-15 ml Eye dropper Natural Bottle</v>
      </c>
      <c r="M1899" s="103">
        <f t="shared" si="2"/>
        <v>34000</v>
      </c>
      <c r="N1899" s="102" t="str">
        <f t="shared" si="3"/>
        <v>wk 31</v>
      </c>
    </row>
    <row r="1900" ht="12.75" customHeight="1">
      <c r="A1900" s="15" t="s">
        <v>4477</v>
      </c>
      <c r="B1900" s="15" t="s">
        <v>3123</v>
      </c>
      <c r="C1900" s="15" t="s">
        <v>4321</v>
      </c>
      <c r="D1900" s="15" t="s">
        <v>3150</v>
      </c>
      <c r="E1900" s="15" t="s">
        <v>9065</v>
      </c>
      <c r="F1900" s="15" t="s">
        <v>4324</v>
      </c>
      <c r="G1900" s="15" t="s">
        <v>9059</v>
      </c>
      <c r="H1900" s="15" t="s">
        <v>9060</v>
      </c>
      <c r="I1900" s="15" t="s">
        <v>4327</v>
      </c>
      <c r="J1900" s="15" t="s">
        <v>4328</v>
      </c>
      <c r="K1900" s="15"/>
      <c r="L1900" s="103" t="str">
        <f t="shared" si="1"/>
        <v>B-D2-N4-15 ml Eye dropper Natural Bottle</v>
      </c>
      <c r="M1900" s="103">
        <f t="shared" si="2"/>
        <v>6000</v>
      </c>
      <c r="N1900" s="102" t="str">
        <f t="shared" si="3"/>
        <v>wk 40</v>
      </c>
    </row>
    <row r="1901" ht="12.75" customHeight="1">
      <c r="A1901" s="15" t="s">
        <v>4480</v>
      </c>
      <c r="B1901" s="15" t="s">
        <v>3123</v>
      </c>
      <c r="C1901" s="15" t="s">
        <v>4321</v>
      </c>
      <c r="D1901" s="15" t="s">
        <v>3437</v>
      </c>
      <c r="E1901" s="15" t="s">
        <v>9066</v>
      </c>
      <c r="F1901" s="15" t="s">
        <v>4324</v>
      </c>
      <c r="G1901" s="15" t="s">
        <v>9040</v>
      </c>
      <c r="H1901" s="15" t="s">
        <v>9041</v>
      </c>
      <c r="I1901" s="15" t="s">
        <v>4327</v>
      </c>
      <c r="J1901" s="15" t="s">
        <v>4328</v>
      </c>
      <c r="K1901" s="15"/>
      <c r="L1901" s="103" t="str">
        <f t="shared" si="1"/>
        <v>B-D2-N4-15 ml Eye dropper Natural Bottle</v>
      </c>
      <c r="M1901" s="103">
        <f t="shared" si="2"/>
        <v>4000</v>
      </c>
      <c r="N1901" s="102" t="str">
        <f t="shared" si="3"/>
        <v>wk 45</v>
      </c>
    </row>
    <row r="1902" ht="12.75" customHeight="1">
      <c r="A1902" s="15" t="s">
        <v>4482</v>
      </c>
      <c r="B1902" s="15" t="s">
        <v>3123</v>
      </c>
      <c r="C1902" s="15" t="s">
        <v>4321</v>
      </c>
      <c r="D1902" s="15" t="s">
        <v>3150</v>
      </c>
      <c r="E1902" s="15" t="s">
        <v>9067</v>
      </c>
      <c r="F1902" s="15" t="s">
        <v>4324</v>
      </c>
      <c r="G1902" s="15" t="s">
        <v>9059</v>
      </c>
      <c r="H1902" s="15" t="s">
        <v>9060</v>
      </c>
      <c r="I1902" s="15" t="s">
        <v>4327</v>
      </c>
      <c r="J1902" s="15" t="s">
        <v>4328</v>
      </c>
      <c r="K1902" s="15"/>
      <c r="L1902" s="103" t="str">
        <f t="shared" si="1"/>
        <v>B-D2-N4-15 ml Eye dropper Natural Bottle</v>
      </c>
      <c r="M1902" s="103">
        <f t="shared" si="2"/>
        <v>6000</v>
      </c>
      <c r="N1902" s="102" t="str">
        <f t="shared" si="3"/>
        <v>wk 49</v>
      </c>
    </row>
    <row r="1903" ht="12.75" customHeight="1">
      <c r="A1903" s="15" t="s">
        <v>4487</v>
      </c>
      <c r="B1903" s="15" t="s">
        <v>3123</v>
      </c>
      <c r="C1903" s="15" t="s">
        <v>4321</v>
      </c>
      <c r="D1903" s="15" t="s">
        <v>3953</v>
      </c>
      <c r="E1903" s="15" t="s">
        <v>9068</v>
      </c>
      <c r="F1903" s="15" t="s">
        <v>4324</v>
      </c>
      <c r="G1903" s="15" t="s">
        <v>9069</v>
      </c>
      <c r="H1903" s="15" t="s">
        <v>9070</v>
      </c>
      <c r="I1903" s="15" t="s">
        <v>4327</v>
      </c>
      <c r="J1903" s="15" t="s">
        <v>4328</v>
      </c>
      <c r="K1903" s="15"/>
      <c r="L1903" s="103" t="str">
        <f t="shared" si="1"/>
        <v>B-D2-N4-15 ml Eye dropper Natural Bottle</v>
      </c>
      <c r="M1903" s="103">
        <f t="shared" si="2"/>
        <v>10000</v>
      </c>
      <c r="N1903" s="102" t="str">
        <f t="shared" si="3"/>
        <v>wk </v>
      </c>
    </row>
    <row r="1904" ht="12.75" customHeight="1">
      <c r="A1904" s="15" t="s">
        <v>4491</v>
      </c>
      <c r="B1904" s="15" t="s">
        <v>3123</v>
      </c>
      <c r="C1904" s="15" t="s">
        <v>4321</v>
      </c>
      <c r="D1904" s="15" t="s">
        <v>3437</v>
      </c>
      <c r="E1904" s="15" t="s">
        <v>9071</v>
      </c>
      <c r="F1904" s="15" t="s">
        <v>4324</v>
      </c>
      <c r="G1904" s="15" t="s">
        <v>9040</v>
      </c>
      <c r="H1904" s="15" t="s">
        <v>9041</v>
      </c>
      <c r="I1904" s="15" t="s">
        <v>4327</v>
      </c>
      <c r="J1904" s="15" t="s">
        <v>4328</v>
      </c>
      <c r="K1904" s="15"/>
      <c r="L1904" s="103" t="str">
        <f t="shared" si="1"/>
        <v>B-D2-N4-15 ml Eye dropper Natural Bottle</v>
      </c>
      <c r="M1904" s="103">
        <f t="shared" si="2"/>
        <v>4000</v>
      </c>
      <c r="N1904" s="102" t="str">
        <f t="shared" si="3"/>
        <v>wk </v>
      </c>
    </row>
    <row r="1905" ht="12.75" customHeight="1">
      <c r="A1905" s="15" t="s">
        <v>4513</v>
      </c>
      <c r="B1905" s="15" t="s">
        <v>3123</v>
      </c>
      <c r="C1905" s="15" t="s">
        <v>4321</v>
      </c>
      <c r="D1905" s="15" t="s">
        <v>3441</v>
      </c>
      <c r="E1905" s="15" t="s">
        <v>9072</v>
      </c>
      <c r="F1905" s="15" t="s">
        <v>4324</v>
      </c>
      <c r="G1905" s="15" t="s">
        <v>9047</v>
      </c>
      <c r="H1905" s="15" t="s">
        <v>9048</v>
      </c>
      <c r="I1905" s="15" t="s">
        <v>4327</v>
      </c>
      <c r="J1905" s="15" t="s">
        <v>4345</v>
      </c>
      <c r="K1905" s="15"/>
      <c r="L1905" s="103" t="str">
        <f t="shared" si="1"/>
        <v>B-D2-N4-15 ml Eye dropper Natural Bottle</v>
      </c>
      <c r="M1905" s="103">
        <f t="shared" si="2"/>
        <v>2000</v>
      </c>
      <c r="N1905" s="102" t="str">
        <f t="shared" si="3"/>
        <v>wk </v>
      </c>
    </row>
    <row r="1906" ht="12.75" customHeight="1">
      <c r="A1906" s="15" t="s">
        <v>4527</v>
      </c>
      <c r="B1906" s="15" t="s">
        <v>3123</v>
      </c>
      <c r="C1906" s="15" t="s">
        <v>4321</v>
      </c>
      <c r="D1906" s="15" t="s">
        <v>9061</v>
      </c>
      <c r="E1906" s="15" t="s">
        <v>9073</v>
      </c>
      <c r="F1906" s="15" t="s">
        <v>4324</v>
      </c>
      <c r="G1906" s="15" t="s">
        <v>9063</v>
      </c>
      <c r="H1906" s="15" t="s">
        <v>9074</v>
      </c>
      <c r="I1906" s="15" t="s">
        <v>4327</v>
      </c>
      <c r="J1906" s="15" t="s">
        <v>4328</v>
      </c>
      <c r="K1906" s="15"/>
      <c r="L1906" s="103" t="str">
        <f t="shared" si="1"/>
        <v>B-D2-N4-15 ml Eye dropper Natural Bottle</v>
      </c>
      <c r="M1906" s="103">
        <f t="shared" si="2"/>
        <v>34000</v>
      </c>
      <c r="N1906" s="102" t="str">
        <f t="shared" si="3"/>
        <v>wk </v>
      </c>
    </row>
    <row r="1907" ht="12.75" customHeight="1">
      <c r="A1907" s="15" t="s">
        <v>4550</v>
      </c>
      <c r="B1907" s="15" t="s">
        <v>3123</v>
      </c>
      <c r="C1907" s="15" t="s">
        <v>4321</v>
      </c>
      <c r="D1907" s="15" t="s">
        <v>3150</v>
      </c>
      <c r="E1907" s="15" t="s">
        <v>9075</v>
      </c>
      <c r="F1907" s="15" t="s">
        <v>8674</v>
      </c>
      <c r="G1907" s="15" t="s">
        <v>7428</v>
      </c>
      <c r="H1907" s="15" t="s">
        <v>9076</v>
      </c>
      <c r="I1907" s="15" t="s">
        <v>4327</v>
      </c>
      <c r="J1907" s="15" t="s">
        <v>8677</v>
      </c>
      <c r="K1907" s="15"/>
      <c r="L1907" s="103" t="str">
        <f t="shared" si="1"/>
        <v>B-D2-N4-15 ml Eye dropper Natural Bottle</v>
      </c>
      <c r="M1907" s="103">
        <f t="shared" si="2"/>
        <v>6000</v>
      </c>
      <c r="N1907" s="102" t="str">
        <f t="shared" si="3"/>
        <v>wk 23</v>
      </c>
    </row>
    <row r="1908" ht="12.75" customHeight="1">
      <c r="A1908" s="15" t="s">
        <v>4560</v>
      </c>
      <c r="B1908" s="15" t="s">
        <v>3123</v>
      </c>
      <c r="C1908" s="15" t="s">
        <v>4321</v>
      </c>
      <c r="D1908" s="15" t="s">
        <v>9077</v>
      </c>
      <c r="E1908" s="15" t="s">
        <v>9078</v>
      </c>
      <c r="F1908" s="15" t="s">
        <v>4324</v>
      </c>
      <c r="G1908" s="15" t="s">
        <v>9079</v>
      </c>
      <c r="H1908" s="15" t="s">
        <v>9080</v>
      </c>
      <c r="I1908" s="15" t="s">
        <v>4327</v>
      </c>
      <c r="J1908" s="15" t="s">
        <v>4328</v>
      </c>
      <c r="K1908" s="15"/>
      <c r="L1908" s="103" t="str">
        <f t="shared" si="1"/>
        <v>B-D2-N4-15 ml Eye dropper Natural Bottle</v>
      </c>
      <c r="M1908" s="103">
        <f t="shared" si="2"/>
        <v>40000</v>
      </c>
      <c r="N1908" s="102" t="str">
        <f t="shared" si="3"/>
        <v>wk 45</v>
      </c>
    </row>
    <row r="1909" ht="12.75" customHeight="1">
      <c r="A1909" s="15" t="s">
        <v>4565</v>
      </c>
      <c r="B1909" s="15" t="s">
        <v>3123</v>
      </c>
      <c r="C1909" s="15" t="s">
        <v>4321</v>
      </c>
      <c r="D1909" s="15" t="s">
        <v>3437</v>
      </c>
      <c r="E1909" s="15" t="s">
        <v>8887</v>
      </c>
      <c r="F1909" s="15" t="s">
        <v>4324</v>
      </c>
      <c r="G1909" s="15" t="s">
        <v>9040</v>
      </c>
      <c r="H1909" s="15" t="s">
        <v>9081</v>
      </c>
      <c r="I1909" s="15" t="s">
        <v>4327</v>
      </c>
      <c r="J1909" s="15" t="s">
        <v>4345</v>
      </c>
      <c r="K1909" s="15"/>
      <c r="L1909" s="103" t="str">
        <f t="shared" si="1"/>
        <v>B-D2-N4-15 ml Eye dropper Natural Bottle</v>
      </c>
      <c r="M1909" s="103">
        <f t="shared" si="2"/>
        <v>4000</v>
      </c>
      <c r="N1909" s="102" t="str">
        <f t="shared" si="3"/>
        <v>wk 49</v>
      </c>
    </row>
    <row r="1910" ht="12.75" customHeight="1">
      <c r="A1910" s="15" t="s">
        <v>5256</v>
      </c>
      <c r="B1910" s="15" t="s">
        <v>3123</v>
      </c>
      <c r="C1910" s="15" t="s">
        <v>4321</v>
      </c>
      <c r="D1910" s="15" t="s">
        <v>3446</v>
      </c>
      <c r="E1910" s="15" t="s">
        <v>9082</v>
      </c>
      <c r="F1910" s="15" t="s">
        <v>4324</v>
      </c>
      <c r="G1910" s="15" t="s">
        <v>9083</v>
      </c>
      <c r="H1910" s="15" t="s">
        <v>9084</v>
      </c>
      <c r="I1910" s="15" t="s">
        <v>4327</v>
      </c>
      <c r="J1910" s="15" t="s">
        <v>4345</v>
      </c>
      <c r="K1910" s="15"/>
      <c r="L1910" s="103" t="str">
        <f t="shared" si="1"/>
        <v>B-D2-N4-15 ml Eye dropper Natural Bottle</v>
      </c>
      <c r="M1910" s="103">
        <f t="shared" si="2"/>
        <v>12000</v>
      </c>
      <c r="N1910" s="102" t="str">
        <f t="shared" si="3"/>
        <v>wk </v>
      </c>
    </row>
    <row r="1911" ht="12.75" customHeight="1">
      <c r="A1911" s="15" t="s">
        <v>4584</v>
      </c>
      <c r="B1911" s="15" t="s">
        <v>3123</v>
      </c>
      <c r="C1911" s="15" t="s">
        <v>4321</v>
      </c>
      <c r="D1911" s="15" t="s">
        <v>3441</v>
      </c>
      <c r="E1911" s="15" t="s">
        <v>9085</v>
      </c>
      <c r="F1911" s="15" t="s">
        <v>4324</v>
      </c>
      <c r="G1911" s="15" t="s">
        <v>9047</v>
      </c>
      <c r="H1911" s="15" t="s">
        <v>9086</v>
      </c>
      <c r="I1911" s="15" t="s">
        <v>4327</v>
      </c>
      <c r="J1911" s="15" t="s">
        <v>4345</v>
      </c>
      <c r="K1911" s="15"/>
      <c r="L1911" s="103" t="str">
        <f t="shared" si="1"/>
        <v>B-D2-N4-15 ml Eye dropper Natural Bottle</v>
      </c>
      <c r="M1911" s="103">
        <f t="shared" si="2"/>
        <v>2000</v>
      </c>
      <c r="N1911" s="102" t="str">
        <f t="shared" si="3"/>
        <v>wk </v>
      </c>
    </row>
    <row r="1912" ht="12.75" customHeight="1">
      <c r="A1912" s="15" t="s">
        <v>4584</v>
      </c>
      <c r="B1912" s="15" t="s">
        <v>3123</v>
      </c>
      <c r="C1912" s="15" t="s">
        <v>4321</v>
      </c>
      <c r="D1912" s="15" t="s">
        <v>3953</v>
      </c>
      <c r="E1912" s="15" t="s">
        <v>9087</v>
      </c>
      <c r="F1912" s="15" t="s">
        <v>4324</v>
      </c>
      <c r="G1912" s="15" t="s">
        <v>9069</v>
      </c>
      <c r="H1912" s="15" t="s">
        <v>9088</v>
      </c>
      <c r="I1912" s="15" t="s">
        <v>4327</v>
      </c>
      <c r="J1912" s="15" t="s">
        <v>4328</v>
      </c>
      <c r="K1912" s="15"/>
      <c r="L1912" s="103" t="str">
        <f t="shared" si="1"/>
        <v>B-D2-N4-15 ml Eye dropper Natural Bottle</v>
      </c>
      <c r="M1912" s="103">
        <f t="shared" si="2"/>
        <v>10000</v>
      </c>
      <c r="N1912" s="102" t="str">
        <f t="shared" si="3"/>
        <v>wk </v>
      </c>
    </row>
    <row r="1913" ht="12.75" customHeight="1">
      <c r="A1913" s="15" t="s">
        <v>4592</v>
      </c>
      <c r="B1913" s="15" t="s">
        <v>3123</v>
      </c>
      <c r="C1913" s="15" t="s">
        <v>4321</v>
      </c>
      <c r="D1913" s="15" t="s">
        <v>9077</v>
      </c>
      <c r="E1913" s="15" t="s">
        <v>9089</v>
      </c>
      <c r="F1913" s="15" t="s">
        <v>4324</v>
      </c>
      <c r="G1913" s="15" t="s">
        <v>9079</v>
      </c>
      <c r="H1913" s="15" t="s">
        <v>9090</v>
      </c>
      <c r="I1913" s="15" t="s">
        <v>4327</v>
      </c>
      <c r="J1913" s="15" t="s">
        <v>4328</v>
      </c>
      <c r="K1913" s="15"/>
      <c r="L1913" s="103" t="str">
        <f t="shared" si="1"/>
        <v>B-D2-N4-15 ml Eye dropper Natural Bottle</v>
      </c>
      <c r="M1913" s="103">
        <f t="shared" si="2"/>
        <v>40000</v>
      </c>
      <c r="N1913" s="102" t="str">
        <f t="shared" si="3"/>
        <v>wk </v>
      </c>
    </row>
    <row r="1914" ht="12.75" customHeight="1">
      <c r="A1914" s="15" t="s">
        <v>4603</v>
      </c>
      <c r="B1914" s="15" t="s">
        <v>3123</v>
      </c>
      <c r="C1914" s="15" t="s">
        <v>4321</v>
      </c>
      <c r="D1914" s="15" t="s">
        <v>3441</v>
      </c>
      <c r="E1914" s="15" t="s">
        <v>9091</v>
      </c>
      <c r="F1914" s="15" t="s">
        <v>4324</v>
      </c>
      <c r="G1914" s="15" t="s">
        <v>9047</v>
      </c>
      <c r="H1914" s="15" t="s">
        <v>9092</v>
      </c>
      <c r="I1914" s="15" t="s">
        <v>4327</v>
      </c>
      <c r="J1914" s="15" t="s">
        <v>4328</v>
      </c>
      <c r="K1914" s="15"/>
      <c r="L1914" s="103" t="str">
        <f t="shared" si="1"/>
        <v>B-D2-N4-15 ml Eye dropper Natural Bottle</v>
      </c>
      <c r="M1914" s="103">
        <f t="shared" si="2"/>
        <v>2000</v>
      </c>
      <c r="N1914" s="102" t="str">
        <f t="shared" si="3"/>
        <v>wk </v>
      </c>
    </row>
    <row r="1915" ht="12.75" customHeight="1">
      <c r="A1915" s="15" t="s">
        <v>4603</v>
      </c>
      <c r="B1915" s="15" t="s">
        <v>3123</v>
      </c>
      <c r="C1915" s="15" t="s">
        <v>4321</v>
      </c>
      <c r="D1915" s="15" t="s">
        <v>3441</v>
      </c>
      <c r="E1915" s="15" t="s">
        <v>9093</v>
      </c>
      <c r="F1915" s="15" t="s">
        <v>4324</v>
      </c>
      <c r="G1915" s="15" t="s">
        <v>9047</v>
      </c>
      <c r="H1915" s="15" t="s">
        <v>9092</v>
      </c>
      <c r="I1915" s="15" t="s">
        <v>4327</v>
      </c>
      <c r="J1915" s="15" t="s">
        <v>4328</v>
      </c>
      <c r="K1915" s="15"/>
      <c r="L1915" s="103" t="str">
        <f t="shared" si="1"/>
        <v>B-D2-N4-15 ml Eye dropper Natural Bottle</v>
      </c>
      <c r="M1915" s="103">
        <f t="shared" si="2"/>
        <v>2000</v>
      </c>
      <c r="N1915" s="102" t="str">
        <f t="shared" si="3"/>
        <v>wk </v>
      </c>
    </row>
    <row r="1916" ht="12.75" customHeight="1">
      <c r="A1916" s="15" t="s">
        <v>4625</v>
      </c>
      <c r="B1916" s="15" t="s">
        <v>3123</v>
      </c>
      <c r="C1916" s="15" t="s">
        <v>4321</v>
      </c>
      <c r="D1916" s="15" t="s">
        <v>9094</v>
      </c>
      <c r="E1916" s="15" t="s">
        <v>9095</v>
      </c>
      <c r="F1916" s="15" t="s">
        <v>4324</v>
      </c>
      <c r="G1916" s="15" t="s">
        <v>9096</v>
      </c>
      <c r="H1916" s="15" t="s">
        <v>9097</v>
      </c>
      <c r="I1916" s="15" t="s">
        <v>4327</v>
      </c>
      <c r="J1916" s="15" t="s">
        <v>4328</v>
      </c>
      <c r="K1916" s="15"/>
      <c r="L1916" s="103" t="str">
        <f t="shared" si="1"/>
        <v>B-D2-N4-15 ml Eye dropper Natural Bottle</v>
      </c>
      <c r="M1916" s="103">
        <f t="shared" si="2"/>
        <v>54000</v>
      </c>
      <c r="N1916" s="102" t="str">
        <f t="shared" si="3"/>
        <v>wk 23</v>
      </c>
    </row>
    <row r="1917" ht="12.75" customHeight="1">
      <c r="A1917" s="15" t="s">
        <v>4625</v>
      </c>
      <c r="B1917" s="15" t="s">
        <v>3123</v>
      </c>
      <c r="C1917" s="15" t="s">
        <v>4321</v>
      </c>
      <c r="D1917" s="15" t="s">
        <v>3441</v>
      </c>
      <c r="E1917" s="15" t="s">
        <v>9098</v>
      </c>
      <c r="F1917" s="15" t="s">
        <v>4324</v>
      </c>
      <c r="G1917" s="15" t="s">
        <v>9047</v>
      </c>
      <c r="H1917" s="15" t="s">
        <v>9099</v>
      </c>
      <c r="I1917" s="15" t="s">
        <v>4327</v>
      </c>
      <c r="J1917" s="15" t="s">
        <v>4345</v>
      </c>
      <c r="K1917" s="15"/>
      <c r="L1917" s="103" t="str">
        <f t="shared" si="1"/>
        <v>B-D2-N4-15 ml Eye dropper Natural Bottle</v>
      </c>
      <c r="M1917" s="103">
        <f t="shared" si="2"/>
        <v>2000</v>
      </c>
      <c r="N1917" s="102" t="str">
        <f t="shared" si="3"/>
        <v>wk 23</v>
      </c>
    </row>
    <row r="1918" ht="12.75" customHeight="1">
      <c r="A1918" s="15" t="s">
        <v>4979</v>
      </c>
      <c r="B1918" s="15" t="s">
        <v>3123</v>
      </c>
      <c r="C1918" s="15" t="s">
        <v>4321</v>
      </c>
      <c r="D1918" s="15" t="s">
        <v>3150</v>
      </c>
      <c r="E1918" s="15" t="s">
        <v>9007</v>
      </c>
      <c r="F1918" s="15" t="s">
        <v>4324</v>
      </c>
      <c r="G1918" s="15" t="s">
        <v>9059</v>
      </c>
      <c r="H1918" s="15" t="s">
        <v>9100</v>
      </c>
      <c r="I1918" s="15" t="s">
        <v>4327</v>
      </c>
      <c r="J1918" s="15" t="s">
        <v>4345</v>
      </c>
      <c r="K1918" s="15"/>
      <c r="L1918" s="103" t="str">
        <f t="shared" si="1"/>
        <v>B-D2-N4-15 ml Eye dropper Natural Bottle</v>
      </c>
      <c r="M1918" s="103">
        <f t="shared" si="2"/>
        <v>6000</v>
      </c>
      <c r="N1918" s="102" t="str">
        <f t="shared" si="3"/>
        <v>wk 36</v>
      </c>
    </row>
    <row r="1919" ht="12.75" customHeight="1">
      <c r="A1919" s="15" t="s">
        <v>4631</v>
      </c>
      <c r="B1919" s="15" t="s">
        <v>3123</v>
      </c>
      <c r="C1919" s="15" t="s">
        <v>4321</v>
      </c>
      <c r="D1919" s="15" t="s">
        <v>3441</v>
      </c>
      <c r="E1919" s="15" t="s">
        <v>9101</v>
      </c>
      <c r="F1919" s="15" t="s">
        <v>4324</v>
      </c>
      <c r="G1919" s="15" t="s">
        <v>9047</v>
      </c>
      <c r="H1919" s="15" t="s">
        <v>9102</v>
      </c>
      <c r="I1919" s="15" t="s">
        <v>4327</v>
      </c>
      <c r="J1919" s="15" t="s">
        <v>4345</v>
      </c>
      <c r="K1919" s="15"/>
      <c r="L1919" s="103" t="str">
        <f t="shared" si="1"/>
        <v>B-D2-N4-15 ml Eye dropper Natural Bottle</v>
      </c>
      <c r="M1919" s="103">
        <f t="shared" si="2"/>
        <v>2000</v>
      </c>
      <c r="N1919" s="102" t="str">
        <f t="shared" si="3"/>
        <v>wk 40</v>
      </c>
    </row>
    <row r="1920" ht="12.75" customHeight="1">
      <c r="A1920" s="15" t="s">
        <v>4642</v>
      </c>
      <c r="B1920" s="15" t="s">
        <v>3123</v>
      </c>
      <c r="C1920" s="15" t="s">
        <v>4321</v>
      </c>
      <c r="D1920" s="15" t="s">
        <v>3441</v>
      </c>
      <c r="E1920" s="15" t="s">
        <v>9103</v>
      </c>
      <c r="F1920" s="15" t="s">
        <v>4324</v>
      </c>
      <c r="G1920" s="15" t="s">
        <v>9047</v>
      </c>
      <c r="H1920" s="15" t="s">
        <v>9102</v>
      </c>
      <c r="I1920" s="15" t="s">
        <v>4327</v>
      </c>
      <c r="J1920" s="15" t="s">
        <v>4328</v>
      </c>
      <c r="K1920" s="15"/>
      <c r="L1920" s="103" t="str">
        <f t="shared" si="1"/>
        <v>B-D2-N4-15 ml Eye dropper Natural Bottle</v>
      </c>
      <c r="M1920" s="103">
        <f t="shared" si="2"/>
        <v>2000</v>
      </c>
      <c r="N1920" s="102" t="str">
        <f t="shared" si="3"/>
        <v>wk </v>
      </c>
    </row>
    <row r="1921" ht="12.75" customHeight="1">
      <c r="A1921" s="15" t="s">
        <v>4656</v>
      </c>
      <c r="B1921" s="15" t="s">
        <v>3123</v>
      </c>
      <c r="C1921" s="15" t="s">
        <v>4321</v>
      </c>
      <c r="D1921" s="15" t="s">
        <v>3953</v>
      </c>
      <c r="E1921" s="15" t="s">
        <v>9104</v>
      </c>
      <c r="F1921" s="15" t="s">
        <v>4324</v>
      </c>
      <c r="G1921" s="15" t="s">
        <v>9069</v>
      </c>
      <c r="H1921" s="15" t="s">
        <v>9105</v>
      </c>
      <c r="I1921" s="15" t="s">
        <v>4327</v>
      </c>
      <c r="J1921" s="15" t="s">
        <v>4345</v>
      </c>
      <c r="K1921" s="15"/>
      <c r="L1921" s="103" t="str">
        <f t="shared" si="1"/>
        <v>B-D2-N4-15 ml Eye dropper Natural Bottle</v>
      </c>
      <c r="M1921" s="103">
        <f t="shared" si="2"/>
        <v>10000</v>
      </c>
      <c r="N1921" s="102" t="str">
        <f t="shared" si="3"/>
        <v>wk </v>
      </c>
    </row>
    <row r="1922" ht="12.75" customHeight="1">
      <c r="A1922" s="15" t="s">
        <v>4656</v>
      </c>
      <c r="B1922" s="15" t="s">
        <v>3123</v>
      </c>
      <c r="C1922" s="15" t="s">
        <v>4321</v>
      </c>
      <c r="D1922" s="15" t="s">
        <v>3953</v>
      </c>
      <c r="E1922" s="15" t="s">
        <v>9106</v>
      </c>
      <c r="F1922" s="15" t="s">
        <v>4324</v>
      </c>
      <c r="G1922" s="15" t="s">
        <v>9069</v>
      </c>
      <c r="H1922" s="15" t="s">
        <v>9105</v>
      </c>
      <c r="I1922" s="15" t="s">
        <v>4327</v>
      </c>
      <c r="J1922" s="15" t="s">
        <v>4345</v>
      </c>
      <c r="K1922" s="15"/>
      <c r="L1922" s="103" t="str">
        <f t="shared" si="1"/>
        <v>B-D2-N4-15 ml Eye dropper Natural Bottle</v>
      </c>
      <c r="M1922" s="103">
        <f t="shared" si="2"/>
        <v>10000</v>
      </c>
      <c r="N1922" s="102" t="str">
        <f t="shared" si="3"/>
        <v>wk </v>
      </c>
    </row>
    <row r="1923" ht="12.75" customHeight="1">
      <c r="A1923" s="15" t="s">
        <v>4656</v>
      </c>
      <c r="B1923" s="15" t="s">
        <v>3123</v>
      </c>
      <c r="C1923" s="15" t="s">
        <v>4321</v>
      </c>
      <c r="D1923" s="15" t="s">
        <v>6173</v>
      </c>
      <c r="E1923" s="15" t="s">
        <v>9107</v>
      </c>
      <c r="F1923" s="15" t="s">
        <v>4324</v>
      </c>
      <c r="G1923" s="15" t="s">
        <v>9108</v>
      </c>
      <c r="H1923" s="15" t="s">
        <v>9109</v>
      </c>
      <c r="I1923" s="15" t="s">
        <v>4327</v>
      </c>
      <c r="J1923" s="15" t="s">
        <v>4345</v>
      </c>
      <c r="K1923" s="15"/>
      <c r="L1923" s="103" t="str">
        <f t="shared" si="1"/>
        <v>B-D2-N4-15 ml Eye dropper Natural Bottle</v>
      </c>
      <c r="M1923" s="103">
        <f t="shared" si="2"/>
        <v>20000</v>
      </c>
      <c r="N1923" s="102" t="str">
        <f t="shared" si="3"/>
        <v>wk </v>
      </c>
    </row>
    <row r="1924" ht="12.75" customHeight="1">
      <c r="A1924" s="15" t="s">
        <v>4665</v>
      </c>
      <c r="B1924" s="15" t="s">
        <v>3123</v>
      </c>
      <c r="C1924" s="15" t="s">
        <v>4321</v>
      </c>
      <c r="D1924" s="15" t="s">
        <v>3441</v>
      </c>
      <c r="E1924" s="15" t="s">
        <v>8922</v>
      </c>
      <c r="F1924" s="15" t="s">
        <v>4324</v>
      </c>
      <c r="G1924" s="15" t="s">
        <v>9047</v>
      </c>
      <c r="H1924" s="15" t="s">
        <v>9110</v>
      </c>
      <c r="I1924" s="15" t="s">
        <v>4327</v>
      </c>
      <c r="J1924" s="15" t="s">
        <v>4328</v>
      </c>
      <c r="K1924" s="15"/>
      <c r="L1924" s="103" t="str">
        <f t="shared" si="1"/>
        <v>B-D2-N4-15 ml Eye dropper Natural Bottle</v>
      </c>
      <c r="M1924" s="103">
        <f t="shared" si="2"/>
        <v>2000</v>
      </c>
      <c r="N1924" s="102" t="str">
        <f t="shared" si="3"/>
        <v>wk </v>
      </c>
    </row>
    <row r="1925" ht="12.75" customHeight="1">
      <c r="A1925" s="15" t="s">
        <v>4670</v>
      </c>
      <c r="B1925" s="15" t="s">
        <v>3123</v>
      </c>
      <c r="C1925" s="15" t="s">
        <v>4965</v>
      </c>
      <c r="D1925" s="15" t="s">
        <v>9111</v>
      </c>
      <c r="E1925" s="15" t="s">
        <v>9112</v>
      </c>
      <c r="F1925" s="15" t="s">
        <v>4324</v>
      </c>
      <c r="G1925" s="15" t="s">
        <v>9113</v>
      </c>
      <c r="H1925" s="15" t="s">
        <v>9114</v>
      </c>
      <c r="I1925" s="15" t="s">
        <v>4327</v>
      </c>
      <c r="J1925" s="15" t="s">
        <v>4345</v>
      </c>
      <c r="K1925" s="15"/>
      <c r="L1925" s="103" t="str">
        <f t="shared" si="1"/>
        <v>B-D2-N4-15 ml Eye dropper Natural Bottle</v>
      </c>
      <c r="M1925" s="103">
        <f t="shared" si="2"/>
        <v>10000</v>
      </c>
      <c r="N1925" s="102" t="str">
        <f t="shared" si="3"/>
        <v>wk </v>
      </c>
    </row>
    <row r="1926" ht="12.75" customHeight="1">
      <c r="A1926" s="15" t="s">
        <v>4673</v>
      </c>
      <c r="B1926" s="15" t="s">
        <v>3123</v>
      </c>
      <c r="C1926" s="15" t="s">
        <v>4321</v>
      </c>
      <c r="D1926" s="15" t="s">
        <v>6173</v>
      </c>
      <c r="E1926" s="15" t="s">
        <v>9115</v>
      </c>
      <c r="F1926" s="15" t="s">
        <v>4324</v>
      </c>
      <c r="G1926" s="15" t="s">
        <v>9108</v>
      </c>
      <c r="H1926" s="15" t="s">
        <v>9109</v>
      </c>
      <c r="I1926" s="15" t="s">
        <v>4327</v>
      </c>
      <c r="J1926" s="15" t="s">
        <v>4345</v>
      </c>
      <c r="K1926" s="15"/>
      <c r="L1926" s="103" t="str">
        <f t="shared" si="1"/>
        <v>B-D2-N4-15 ml Eye dropper Natural Bottle</v>
      </c>
      <c r="M1926" s="103">
        <f t="shared" si="2"/>
        <v>20000</v>
      </c>
      <c r="N1926" s="102" t="str">
        <f t="shared" si="3"/>
        <v>wk </v>
      </c>
    </row>
    <row r="1927" ht="12.75" customHeight="1">
      <c r="A1927" s="15" t="s">
        <v>4678</v>
      </c>
      <c r="B1927" s="15" t="s">
        <v>3123</v>
      </c>
      <c r="C1927" s="15" t="s">
        <v>4321</v>
      </c>
      <c r="D1927" s="15" t="s">
        <v>3441</v>
      </c>
      <c r="E1927" s="15" t="s">
        <v>9116</v>
      </c>
      <c r="F1927" s="15" t="s">
        <v>4324</v>
      </c>
      <c r="G1927" s="15" t="s">
        <v>9047</v>
      </c>
      <c r="H1927" s="15" t="s">
        <v>9110</v>
      </c>
      <c r="I1927" s="15" t="s">
        <v>4327</v>
      </c>
      <c r="J1927" s="15" t="s">
        <v>4328</v>
      </c>
      <c r="K1927" s="15"/>
      <c r="L1927" s="103" t="str">
        <f t="shared" si="1"/>
        <v>B-D2-N4-15 ml Eye dropper Natural Bottle</v>
      </c>
      <c r="M1927" s="103">
        <f t="shared" si="2"/>
        <v>2000</v>
      </c>
      <c r="N1927" s="102" t="str">
        <f t="shared" si="3"/>
        <v>wk </v>
      </c>
    </row>
    <row r="1928" ht="12.75" customHeight="1">
      <c r="A1928" s="15" t="s">
        <v>4678</v>
      </c>
      <c r="B1928" s="15" t="s">
        <v>3123</v>
      </c>
      <c r="C1928" s="15" t="s">
        <v>4321</v>
      </c>
      <c r="D1928" s="15" t="s">
        <v>3441</v>
      </c>
      <c r="E1928" s="15" t="s">
        <v>9117</v>
      </c>
      <c r="F1928" s="15" t="s">
        <v>4324</v>
      </c>
      <c r="G1928" s="15" t="s">
        <v>9047</v>
      </c>
      <c r="H1928" s="15" t="s">
        <v>9110</v>
      </c>
      <c r="I1928" s="15" t="s">
        <v>4327</v>
      </c>
      <c r="J1928" s="15" t="s">
        <v>4328</v>
      </c>
      <c r="K1928" s="15"/>
      <c r="L1928" s="103" t="str">
        <f t="shared" si="1"/>
        <v>B-D2-N4-15 ml Eye dropper Natural Bottle</v>
      </c>
      <c r="M1928" s="103">
        <f t="shared" si="2"/>
        <v>2000</v>
      </c>
      <c r="N1928" s="102" t="str">
        <f t="shared" si="3"/>
        <v>wk </v>
      </c>
    </row>
    <row r="1929" ht="12.75" customHeight="1">
      <c r="A1929" s="15" t="s">
        <v>4684</v>
      </c>
      <c r="B1929" s="15" t="s">
        <v>3123</v>
      </c>
      <c r="C1929" s="15" t="s">
        <v>4321</v>
      </c>
      <c r="D1929" s="15" t="s">
        <v>3953</v>
      </c>
      <c r="E1929" s="15" t="s">
        <v>9118</v>
      </c>
      <c r="F1929" s="15" t="s">
        <v>4324</v>
      </c>
      <c r="G1929" s="15" t="s">
        <v>9069</v>
      </c>
      <c r="H1929" s="15" t="s">
        <v>9105</v>
      </c>
      <c r="I1929" s="15" t="s">
        <v>4327</v>
      </c>
      <c r="J1929" s="15" t="s">
        <v>4328</v>
      </c>
      <c r="K1929" s="15"/>
      <c r="L1929" s="103" t="str">
        <f t="shared" si="1"/>
        <v>B-D2-N4-15 ml Eye dropper Natural Bottle</v>
      </c>
      <c r="M1929" s="103">
        <f t="shared" si="2"/>
        <v>10000</v>
      </c>
      <c r="N1929" s="102" t="str">
        <f t="shared" si="3"/>
        <v>wk </v>
      </c>
    </row>
    <row r="1930" ht="12.75" customHeight="1">
      <c r="A1930" s="15" t="s">
        <v>4708</v>
      </c>
      <c r="B1930" s="15" t="s">
        <v>3123</v>
      </c>
      <c r="C1930" s="15" t="s">
        <v>4321</v>
      </c>
      <c r="D1930" s="15" t="s">
        <v>3953</v>
      </c>
      <c r="E1930" s="15" t="s">
        <v>9119</v>
      </c>
      <c r="F1930" s="15" t="s">
        <v>4324</v>
      </c>
      <c r="G1930" s="15" t="s">
        <v>9069</v>
      </c>
      <c r="H1930" s="15" t="s">
        <v>9105</v>
      </c>
      <c r="I1930" s="15" t="s">
        <v>4327</v>
      </c>
      <c r="J1930" s="15" t="s">
        <v>4328</v>
      </c>
      <c r="K1930" s="15"/>
      <c r="L1930" s="103" t="str">
        <f t="shared" si="1"/>
        <v>B-D2-N4-15 ml Eye dropper Natural Bottle</v>
      </c>
      <c r="M1930" s="103">
        <f t="shared" si="2"/>
        <v>10000</v>
      </c>
      <c r="N1930" s="102" t="str">
        <f t="shared" si="3"/>
        <v>wk 27</v>
      </c>
    </row>
    <row r="1931" ht="12.75" customHeight="1">
      <c r="A1931" s="15" t="s">
        <v>4708</v>
      </c>
      <c r="B1931" s="15" t="s">
        <v>3123</v>
      </c>
      <c r="C1931" s="15" t="s">
        <v>4321</v>
      </c>
      <c r="D1931" s="15" t="s">
        <v>3495</v>
      </c>
      <c r="E1931" s="15" t="s">
        <v>9120</v>
      </c>
      <c r="F1931" s="15" t="s">
        <v>4324</v>
      </c>
      <c r="G1931" s="15" t="s">
        <v>9121</v>
      </c>
      <c r="H1931" s="15" t="s">
        <v>9122</v>
      </c>
      <c r="I1931" s="15" t="s">
        <v>4327</v>
      </c>
      <c r="J1931" s="15" t="s">
        <v>4328</v>
      </c>
      <c r="K1931" s="15"/>
      <c r="L1931" s="103" t="str">
        <f t="shared" si="1"/>
        <v>B-D2-N4-15 ml Eye dropper Natural Bottle</v>
      </c>
      <c r="M1931" s="103">
        <f t="shared" si="2"/>
        <v>16000</v>
      </c>
      <c r="N1931" s="102" t="str">
        <f t="shared" si="3"/>
        <v>wk 27</v>
      </c>
    </row>
    <row r="1932" ht="12.75" customHeight="1">
      <c r="A1932" s="15" t="s">
        <v>4713</v>
      </c>
      <c r="B1932" s="15" t="s">
        <v>3123</v>
      </c>
      <c r="C1932" s="15" t="s">
        <v>4321</v>
      </c>
      <c r="D1932" s="15" t="s">
        <v>6173</v>
      </c>
      <c r="E1932" s="15" t="s">
        <v>9123</v>
      </c>
      <c r="F1932" s="15" t="s">
        <v>9124</v>
      </c>
      <c r="G1932" s="15" t="s">
        <v>9108</v>
      </c>
      <c r="H1932" s="15" t="s">
        <v>9109</v>
      </c>
      <c r="I1932" s="15" t="s">
        <v>4327</v>
      </c>
      <c r="J1932" s="15" t="s">
        <v>4328</v>
      </c>
      <c r="K1932" s="15"/>
      <c r="L1932" s="103" t="str">
        <f t="shared" si="1"/>
        <v>B-D2-N4-15 ml Eye dropper Natural Bottle</v>
      </c>
      <c r="M1932" s="103">
        <f t="shared" si="2"/>
        <v>20000</v>
      </c>
      <c r="N1932" s="102" t="str">
        <f t="shared" si="3"/>
        <v>wk 36</v>
      </c>
    </row>
    <row r="1933" ht="12.75" customHeight="1">
      <c r="A1933" s="15" t="s">
        <v>4726</v>
      </c>
      <c r="B1933" s="15" t="s">
        <v>3123</v>
      </c>
      <c r="C1933" s="15" t="s">
        <v>4321</v>
      </c>
      <c r="D1933" s="15" t="s">
        <v>7663</v>
      </c>
      <c r="E1933" s="15" t="s">
        <v>9125</v>
      </c>
      <c r="F1933" s="15" t="s">
        <v>4324</v>
      </c>
      <c r="G1933" s="15" t="s">
        <v>9126</v>
      </c>
      <c r="H1933" s="15" t="s">
        <v>9127</v>
      </c>
      <c r="I1933" s="15" t="s">
        <v>4327</v>
      </c>
      <c r="J1933" s="15" t="s">
        <v>4328</v>
      </c>
      <c r="K1933" s="15"/>
      <c r="L1933" s="103" t="str">
        <f t="shared" si="1"/>
        <v>B-D2-N4-15 ml Eye dropper Natural Bottle</v>
      </c>
      <c r="M1933" s="103">
        <f t="shared" si="2"/>
        <v>28000</v>
      </c>
      <c r="N1933" s="102" t="str">
        <f t="shared" si="3"/>
        <v>wk </v>
      </c>
    </row>
    <row r="1934" ht="12.75" customHeight="1">
      <c r="A1934" s="15" t="s">
        <v>4729</v>
      </c>
      <c r="B1934" s="15" t="s">
        <v>3123</v>
      </c>
      <c r="C1934" s="15" t="s">
        <v>4321</v>
      </c>
      <c r="D1934" s="15" t="s">
        <v>3437</v>
      </c>
      <c r="E1934" s="15" t="s">
        <v>9128</v>
      </c>
      <c r="F1934" s="15" t="s">
        <v>4324</v>
      </c>
      <c r="G1934" s="15" t="s">
        <v>9040</v>
      </c>
      <c r="H1934" s="15" t="s">
        <v>9129</v>
      </c>
      <c r="I1934" s="15" t="s">
        <v>4327</v>
      </c>
      <c r="J1934" s="15" t="s">
        <v>4345</v>
      </c>
      <c r="K1934" s="15"/>
      <c r="L1934" s="103" t="str">
        <f t="shared" si="1"/>
        <v>B-D2-N4-15 ml Eye dropper Natural Bottle</v>
      </c>
      <c r="M1934" s="103">
        <f t="shared" si="2"/>
        <v>4000</v>
      </c>
      <c r="N1934" s="102" t="str">
        <f t="shared" si="3"/>
        <v>wk </v>
      </c>
    </row>
    <row r="1935" ht="12.75" customHeight="1">
      <c r="A1935" s="15" t="s">
        <v>5269</v>
      </c>
      <c r="B1935" s="15" t="s">
        <v>3123</v>
      </c>
      <c r="C1935" s="15" t="s">
        <v>4321</v>
      </c>
      <c r="D1935" s="15" t="s">
        <v>3441</v>
      </c>
      <c r="E1935" s="15" t="s">
        <v>9130</v>
      </c>
      <c r="F1935" s="15" t="s">
        <v>4324</v>
      </c>
      <c r="G1935" s="15" t="s">
        <v>9047</v>
      </c>
      <c r="H1935" s="15" t="s">
        <v>9110</v>
      </c>
      <c r="I1935" s="15" t="s">
        <v>4327</v>
      </c>
      <c r="J1935" s="15" t="s">
        <v>4328</v>
      </c>
      <c r="K1935" s="15"/>
      <c r="L1935" s="103" t="str">
        <f t="shared" si="1"/>
        <v>B-D2-N4-15 ml Eye dropper Natural Bottle</v>
      </c>
      <c r="M1935" s="103">
        <f t="shared" si="2"/>
        <v>2000</v>
      </c>
      <c r="N1935" s="102" t="str">
        <f t="shared" si="3"/>
        <v>wk </v>
      </c>
    </row>
    <row r="1936" ht="12.75" customHeight="1">
      <c r="A1936" s="15" t="s">
        <v>5272</v>
      </c>
      <c r="B1936" s="15" t="s">
        <v>3123</v>
      </c>
      <c r="C1936" s="15" t="s">
        <v>4321</v>
      </c>
      <c r="D1936" s="15" t="s">
        <v>3150</v>
      </c>
      <c r="E1936" s="15" t="s">
        <v>9131</v>
      </c>
      <c r="F1936" s="15" t="s">
        <v>4324</v>
      </c>
      <c r="G1936" s="15" t="s">
        <v>9059</v>
      </c>
      <c r="H1936" s="15" t="s">
        <v>9132</v>
      </c>
      <c r="I1936" s="15" t="s">
        <v>4327</v>
      </c>
      <c r="J1936" s="15" t="s">
        <v>4345</v>
      </c>
      <c r="K1936" s="15"/>
      <c r="L1936" s="103" t="str">
        <f t="shared" si="1"/>
        <v>B-D2-N4-15 ml Eye dropper Natural Bottle</v>
      </c>
      <c r="M1936" s="103">
        <f t="shared" si="2"/>
        <v>6000</v>
      </c>
      <c r="N1936" s="102" t="str">
        <f t="shared" si="3"/>
        <v>wk </v>
      </c>
    </row>
    <row r="1937" ht="12.75" customHeight="1">
      <c r="A1937" s="15" t="s">
        <v>4745</v>
      </c>
      <c r="B1937" s="15" t="s">
        <v>3123</v>
      </c>
      <c r="C1937" s="15" t="s">
        <v>4321</v>
      </c>
      <c r="D1937" s="15" t="s">
        <v>9133</v>
      </c>
      <c r="E1937" s="15" t="s">
        <v>9134</v>
      </c>
      <c r="F1937" s="15" t="s">
        <v>4324</v>
      </c>
      <c r="G1937" s="15" t="s">
        <v>9135</v>
      </c>
      <c r="H1937" s="15" t="s">
        <v>9136</v>
      </c>
      <c r="I1937" s="15" t="s">
        <v>4327</v>
      </c>
      <c r="J1937" s="15" t="s">
        <v>4328</v>
      </c>
      <c r="K1937" s="15"/>
      <c r="L1937" s="103" t="str">
        <f t="shared" si="1"/>
        <v>B-D2-N4-15 ml Eye dropper Natural Bottle</v>
      </c>
      <c r="M1937" s="103">
        <f t="shared" si="2"/>
        <v>32000</v>
      </c>
      <c r="N1937" s="102" t="str">
        <f t="shared" si="3"/>
        <v>wk </v>
      </c>
    </row>
    <row r="1938" ht="12.75" customHeight="1">
      <c r="A1938" s="15" t="s">
        <v>4753</v>
      </c>
      <c r="B1938" s="15" t="s">
        <v>3123</v>
      </c>
      <c r="C1938" s="15" t="s">
        <v>4321</v>
      </c>
      <c r="D1938" s="15" t="s">
        <v>3441</v>
      </c>
      <c r="E1938" s="15" t="s">
        <v>9137</v>
      </c>
      <c r="F1938" s="15" t="s">
        <v>8674</v>
      </c>
      <c r="G1938" s="15" t="s">
        <v>9055</v>
      </c>
      <c r="H1938" s="15" t="s">
        <v>9110</v>
      </c>
      <c r="I1938" s="15" t="s">
        <v>4327</v>
      </c>
      <c r="J1938" s="15" t="s">
        <v>4345</v>
      </c>
      <c r="K1938" s="15"/>
      <c r="L1938" s="103" t="str">
        <f t="shared" si="1"/>
        <v>B-D2-N4-15 ml Eye dropper Natural Bottle</v>
      </c>
      <c r="M1938" s="103">
        <f t="shared" si="2"/>
        <v>2000</v>
      </c>
      <c r="N1938" s="102" t="str">
        <f t="shared" si="3"/>
        <v>wk </v>
      </c>
    </row>
    <row r="1939" ht="12.75" customHeight="1">
      <c r="A1939" s="15" t="s">
        <v>4769</v>
      </c>
      <c r="B1939" s="15" t="s">
        <v>3123</v>
      </c>
      <c r="C1939" s="15" t="s">
        <v>4321</v>
      </c>
      <c r="D1939" s="15" t="s">
        <v>3437</v>
      </c>
      <c r="E1939" s="15" t="s">
        <v>9138</v>
      </c>
      <c r="F1939" s="15" t="s">
        <v>4324</v>
      </c>
      <c r="G1939" s="15" t="s">
        <v>9040</v>
      </c>
      <c r="H1939" s="15" t="s">
        <v>9129</v>
      </c>
      <c r="I1939" s="15" t="s">
        <v>4327</v>
      </c>
      <c r="J1939" s="15" t="s">
        <v>4345</v>
      </c>
      <c r="K1939" s="15"/>
      <c r="L1939" s="103" t="str">
        <f t="shared" si="1"/>
        <v>B-D2-N4-15 ml Eye dropper Natural Bottle</v>
      </c>
      <c r="M1939" s="103">
        <f t="shared" si="2"/>
        <v>4000</v>
      </c>
      <c r="N1939" s="102" t="str">
        <f t="shared" si="3"/>
        <v>wk 28</v>
      </c>
    </row>
    <row r="1940" ht="12.75" customHeight="1">
      <c r="A1940" s="15" t="s">
        <v>4773</v>
      </c>
      <c r="B1940" s="15" t="s">
        <v>3123</v>
      </c>
      <c r="C1940" s="15" t="s">
        <v>4321</v>
      </c>
      <c r="D1940" s="15" t="s">
        <v>3450</v>
      </c>
      <c r="E1940" s="15" t="s">
        <v>9139</v>
      </c>
      <c r="F1940" s="15" t="s">
        <v>4324</v>
      </c>
      <c r="G1940" s="15" t="s">
        <v>9140</v>
      </c>
      <c r="H1940" s="15" t="s">
        <v>9141</v>
      </c>
      <c r="I1940" s="15" t="s">
        <v>4327</v>
      </c>
      <c r="J1940" s="15" t="s">
        <v>4328</v>
      </c>
      <c r="K1940" s="15"/>
      <c r="L1940" s="103" t="str">
        <f t="shared" si="1"/>
        <v>B-D2-N4-15 ml Eye dropper Natural Bottle</v>
      </c>
      <c r="M1940" s="103">
        <f t="shared" si="2"/>
        <v>14000</v>
      </c>
      <c r="N1940" s="102" t="str">
        <f t="shared" si="3"/>
        <v>wk 41</v>
      </c>
    </row>
    <row r="1941" ht="12.75" customHeight="1">
      <c r="A1941" s="15" t="s">
        <v>4776</v>
      </c>
      <c r="B1941" s="15" t="s">
        <v>3123</v>
      </c>
      <c r="C1941" s="15" t="s">
        <v>4321</v>
      </c>
      <c r="D1941" s="15" t="s">
        <v>3441</v>
      </c>
      <c r="E1941" s="15" t="s">
        <v>9142</v>
      </c>
      <c r="F1941" s="15" t="s">
        <v>4324</v>
      </c>
      <c r="G1941" s="15" t="s">
        <v>9047</v>
      </c>
      <c r="H1941" s="15" t="s">
        <v>9110</v>
      </c>
      <c r="I1941" s="15" t="s">
        <v>4327</v>
      </c>
      <c r="J1941" s="15" t="s">
        <v>4345</v>
      </c>
      <c r="K1941" s="15"/>
      <c r="L1941" s="103" t="str">
        <f t="shared" si="1"/>
        <v>B-D2-N4-15 ml Eye dropper Natural Bottle</v>
      </c>
      <c r="M1941" s="103">
        <f t="shared" si="2"/>
        <v>2000</v>
      </c>
      <c r="N1941" s="102" t="str">
        <f t="shared" si="3"/>
        <v>wk 45</v>
      </c>
    </row>
    <row r="1942" ht="12.75" customHeight="1">
      <c r="A1942" s="15" t="s">
        <v>4778</v>
      </c>
      <c r="B1942" s="15" t="s">
        <v>3123</v>
      </c>
      <c r="C1942" s="15" t="s">
        <v>4321</v>
      </c>
      <c r="D1942" s="15" t="s">
        <v>3441</v>
      </c>
      <c r="E1942" s="15" t="s">
        <v>9143</v>
      </c>
      <c r="F1942" s="15" t="s">
        <v>4324</v>
      </c>
      <c r="G1942" s="15" t="s">
        <v>9047</v>
      </c>
      <c r="H1942" s="15" t="s">
        <v>9110</v>
      </c>
      <c r="I1942" s="15" t="s">
        <v>4327</v>
      </c>
      <c r="J1942" s="15" t="s">
        <v>4328</v>
      </c>
      <c r="K1942" s="15"/>
      <c r="L1942" s="103" t="str">
        <f t="shared" si="1"/>
        <v>B-D2-N4-15 ml Eye dropper Natural Bottle</v>
      </c>
      <c r="M1942" s="103">
        <f t="shared" si="2"/>
        <v>2000</v>
      </c>
      <c r="N1942" s="102" t="str">
        <f t="shared" si="3"/>
        <v>wk 49</v>
      </c>
    </row>
    <row r="1943" ht="12.75" customHeight="1">
      <c r="A1943" s="15" t="s">
        <v>4778</v>
      </c>
      <c r="B1943" s="15" t="s">
        <v>3123</v>
      </c>
      <c r="C1943" s="15" t="s">
        <v>4321</v>
      </c>
      <c r="D1943" s="15" t="s">
        <v>3953</v>
      </c>
      <c r="E1943" s="15" t="s">
        <v>9144</v>
      </c>
      <c r="F1943" s="15" t="s">
        <v>4324</v>
      </c>
      <c r="G1943" s="15" t="s">
        <v>9069</v>
      </c>
      <c r="H1943" s="15" t="s">
        <v>9105</v>
      </c>
      <c r="I1943" s="15" t="s">
        <v>4327</v>
      </c>
      <c r="J1943" s="15" t="s">
        <v>4328</v>
      </c>
      <c r="K1943" s="15"/>
      <c r="L1943" s="103" t="str">
        <f t="shared" si="1"/>
        <v>B-D2-N4-15 ml Eye dropper Natural Bottle</v>
      </c>
      <c r="M1943" s="103">
        <f t="shared" si="2"/>
        <v>10000</v>
      </c>
      <c r="N1943" s="102" t="str">
        <f t="shared" si="3"/>
        <v>wk 49</v>
      </c>
    </row>
    <row r="1944" ht="12.75" customHeight="1">
      <c r="A1944" s="15" t="s">
        <v>4789</v>
      </c>
      <c r="B1944" s="15" t="s">
        <v>3123</v>
      </c>
      <c r="C1944" s="15" t="s">
        <v>4321</v>
      </c>
      <c r="D1944" s="15" t="s">
        <v>3441</v>
      </c>
      <c r="E1944" s="15" t="s">
        <v>9145</v>
      </c>
      <c r="F1944" s="15" t="s">
        <v>4324</v>
      </c>
      <c r="G1944" s="15" t="s">
        <v>9047</v>
      </c>
      <c r="H1944" s="15" t="s">
        <v>9110</v>
      </c>
      <c r="I1944" s="15" t="s">
        <v>4327</v>
      </c>
      <c r="J1944" s="15" t="s">
        <v>4345</v>
      </c>
      <c r="K1944" s="15"/>
      <c r="L1944" s="103" t="str">
        <f t="shared" si="1"/>
        <v>B-D2-N4-15 ml Eye dropper Natural Bottle</v>
      </c>
      <c r="M1944" s="103">
        <f t="shared" si="2"/>
        <v>2000</v>
      </c>
      <c r="N1944" s="102" t="str">
        <f t="shared" si="3"/>
        <v>wk </v>
      </c>
    </row>
    <row r="1945" ht="12.75" customHeight="1">
      <c r="A1945" s="15" t="s">
        <v>4793</v>
      </c>
      <c r="B1945" s="15" t="s">
        <v>3123</v>
      </c>
      <c r="C1945" s="15" t="s">
        <v>4321</v>
      </c>
      <c r="D1945" s="15" t="s">
        <v>3441</v>
      </c>
      <c r="E1945" s="15" t="s">
        <v>9146</v>
      </c>
      <c r="F1945" s="15" t="s">
        <v>4324</v>
      </c>
      <c r="G1945" s="15" t="s">
        <v>9047</v>
      </c>
      <c r="H1945" s="15" t="s">
        <v>9147</v>
      </c>
      <c r="I1945" s="15" t="s">
        <v>4327</v>
      </c>
      <c r="J1945" s="15" t="s">
        <v>4328</v>
      </c>
      <c r="K1945" s="15"/>
      <c r="L1945" s="103" t="str">
        <f t="shared" si="1"/>
        <v>B-D2-N4-15 ml Eye dropper Natural Bottle</v>
      </c>
      <c r="M1945" s="103">
        <f t="shared" si="2"/>
        <v>2000</v>
      </c>
      <c r="N1945" s="102" t="str">
        <f t="shared" si="3"/>
        <v>wk </v>
      </c>
    </row>
    <row r="1946" ht="12.75" customHeight="1">
      <c r="A1946" s="15" t="s">
        <v>4805</v>
      </c>
      <c r="B1946" s="15" t="s">
        <v>3123</v>
      </c>
      <c r="C1946" s="15" t="s">
        <v>4321</v>
      </c>
      <c r="D1946" s="15" t="s">
        <v>3437</v>
      </c>
      <c r="E1946" s="15" t="s">
        <v>9148</v>
      </c>
      <c r="F1946" s="15" t="s">
        <v>4324</v>
      </c>
      <c r="G1946" s="15" t="s">
        <v>9040</v>
      </c>
      <c r="H1946" s="15" t="s">
        <v>9149</v>
      </c>
      <c r="I1946" s="15" t="s">
        <v>4327</v>
      </c>
      <c r="J1946" s="15" t="s">
        <v>4345</v>
      </c>
      <c r="K1946" s="15"/>
      <c r="L1946" s="103" t="str">
        <f t="shared" si="1"/>
        <v>B-D2-N4-15 ml Eye dropper Natural Bottle</v>
      </c>
      <c r="M1946" s="103">
        <f t="shared" si="2"/>
        <v>4000</v>
      </c>
      <c r="N1946" s="102" t="str">
        <f t="shared" si="3"/>
        <v>wk </v>
      </c>
    </row>
    <row r="1947" ht="12.75" customHeight="1">
      <c r="A1947" s="15" t="s">
        <v>4823</v>
      </c>
      <c r="B1947" s="15" t="s">
        <v>3123</v>
      </c>
      <c r="C1947" s="15" t="s">
        <v>4321</v>
      </c>
      <c r="D1947" s="15" t="s">
        <v>3325</v>
      </c>
      <c r="E1947" s="15" t="s">
        <v>9150</v>
      </c>
      <c r="F1947" s="15" t="s">
        <v>4324</v>
      </c>
      <c r="G1947" s="15" t="s">
        <v>9044</v>
      </c>
      <c r="H1947" s="15" t="s">
        <v>9151</v>
      </c>
      <c r="I1947" s="15" t="s">
        <v>4327</v>
      </c>
      <c r="J1947" s="15" t="s">
        <v>4328</v>
      </c>
      <c r="K1947" s="15"/>
      <c r="L1947" s="103" t="str">
        <f t="shared" si="1"/>
        <v>B-D2-N4-15 ml Eye dropper Natural Bottle</v>
      </c>
      <c r="M1947" s="103">
        <f t="shared" si="2"/>
        <v>8000</v>
      </c>
      <c r="N1947" s="102" t="str">
        <f t="shared" si="3"/>
        <v>wk 15</v>
      </c>
    </row>
    <row r="1948" ht="12.75" customHeight="1">
      <c r="A1948" s="15" t="s">
        <v>4830</v>
      </c>
      <c r="B1948" s="15" t="s">
        <v>3123</v>
      </c>
      <c r="C1948" s="15" t="s">
        <v>4321</v>
      </c>
      <c r="D1948" s="15" t="s">
        <v>9152</v>
      </c>
      <c r="E1948" s="15" t="s">
        <v>9153</v>
      </c>
      <c r="F1948" s="15" t="s">
        <v>4324</v>
      </c>
      <c r="G1948" s="15" t="s">
        <v>9154</v>
      </c>
      <c r="H1948" s="15" t="s">
        <v>9155</v>
      </c>
      <c r="I1948" s="15" t="s">
        <v>4327</v>
      </c>
      <c r="J1948" s="15" t="s">
        <v>4328</v>
      </c>
      <c r="K1948" s="15"/>
      <c r="L1948" s="103" t="str">
        <f t="shared" si="1"/>
        <v>B-D2-N4-15 ml Eye dropper Natural Bottle</v>
      </c>
      <c r="M1948" s="103">
        <f t="shared" si="2"/>
        <v>60000</v>
      </c>
      <c r="N1948" s="102" t="str">
        <f t="shared" si="3"/>
        <v>wk 32</v>
      </c>
    </row>
    <row r="1949" ht="12.75" customHeight="1">
      <c r="A1949" s="15" t="s">
        <v>4838</v>
      </c>
      <c r="B1949" s="15" t="s">
        <v>3123</v>
      </c>
      <c r="C1949" s="15" t="s">
        <v>4321</v>
      </c>
      <c r="D1949" s="15" t="s">
        <v>3441</v>
      </c>
      <c r="E1949" s="15" t="s">
        <v>9156</v>
      </c>
      <c r="F1949" s="15" t="s">
        <v>4324</v>
      </c>
      <c r="G1949" s="15" t="s">
        <v>9047</v>
      </c>
      <c r="H1949" s="15" t="s">
        <v>9147</v>
      </c>
      <c r="I1949" s="15" t="s">
        <v>4327</v>
      </c>
      <c r="J1949" s="15" t="s">
        <v>4328</v>
      </c>
      <c r="K1949" s="15"/>
      <c r="L1949" s="103" t="str">
        <f t="shared" si="1"/>
        <v>B-D2-N4-15 ml Eye dropper Natural Bottle</v>
      </c>
      <c r="M1949" s="103">
        <f t="shared" si="2"/>
        <v>2000</v>
      </c>
      <c r="N1949" s="102" t="str">
        <f t="shared" si="3"/>
        <v>wk 45</v>
      </c>
    </row>
    <row r="1950" ht="12.75" customHeight="1">
      <c r="A1950" s="15" t="s">
        <v>4838</v>
      </c>
      <c r="B1950" s="15" t="s">
        <v>3123</v>
      </c>
      <c r="C1950" s="15" t="s">
        <v>4321</v>
      </c>
      <c r="D1950" s="15" t="s">
        <v>3441</v>
      </c>
      <c r="E1950" s="15" t="s">
        <v>9157</v>
      </c>
      <c r="F1950" s="15" t="s">
        <v>4324</v>
      </c>
      <c r="G1950" s="15" t="s">
        <v>9047</v>
      </c>
      <c r="H1950" s="15" t="s">
        <v>9147</v>
      </c>
      <c r="I1950" s="15" t="s">
        <v>4327</v>
      </c>
      <c r="J1950" s="15" t="s">
        <v>4328</v>
      </c>
      <c r="K1950" s="15"/>
      <c r="L1950" s="103" t="str">
        <f t="shared" si="1"/>
        <v>B-D2-N4-15 ml Eye dropper Natural Bottle</v>
      </c>
      <c r="M1950" s="103">
        <f t="shared" si="2"/>
        <v>2000</v>
      </c>
      <c r="N1950" s="102" t="str">
        <f t="shared" si="3"/>
        <v>wk 45</v>
      </c>
    </row>
    <row r="1951" ht="12.75" customHeight="1">
      <c r="A1951" s="15" t="s">
        <v>4842</v>
      </c>
      <c r="B1951" s="15" t="s">
        <v>3123</v>
      </c>
      <c r="C1951" s="15" t="s">
        <v>4321</v>
      </c>
      <c r="D1951" s="15" t="s">
        <v>3441</v>
      </c>
      <c r="E1951" s="15" t="s">
        <v>9158</v>
      </c>
      <c r="F1951" s="15" t="s">
        <v>4324</v>
      </c>
      <c r="G1951" s="15" t="s">
        <v>9047</v>
      </c>
      <c r="H1951" s="15" t="s">
        <v>9147</v>
      </c>
      <c r="I1951" s="15" t="s">
        <v>4327</v>
      </c>
      <c r="J1951" s="15" t="s">
        <v>4345</v>
      </c>
      <c r="K1951" s="15"/>
      <c r="L1951" s="103" t="str">
        <f t="shared" si="1"/>
        <v>B-D2-N4-15 ml Eye dropper Natural Bottle</v>
      </c>
      <c r="M1951" s="103">
        <f t="shared" si="2"/>
        <v>2000</v>
      </c>
      <c r="N1951" s="102" t="str">
        <f t="shared" si="3"/>
        <v>wk </v>
      </c>
    </row>
    <row r="1952" ht="12.75" customHeight="1">
      <c r="A1952" s="15" t="s">
        <v>4851</v>
      </c>
      <c r="B1952" s="15" t="s">
        <v>3123</v>
      </c>
      <c r="C1952" s="15" t="s">
        <v>4321</v>
      </c>
      <c r="D1952" s="15" t="s">
        <v>3437</v>
      </c>
      <c r="E1952" s="15" t="s">
        <v>8972</v>
      </c>
      <c r="F1952" s="15" t="s">
        <v>8674</v>
      </c>
      <c r="G1952" s="15" t="s">
        <v>9050</v>
      </c>
      <c r="H1952" s="15" t="s">
        <v>9149</v>
      </c>
      <c r="I1952" s="15" t="s">
        <v>4327</v>
      </c>
      <c r="J1952" s="15" t="s">
        <v>4328</v>
      </c>
      <c r="K1952" s="15"/>
      <c r="L1952" s="103" t="str">
        <f t="shared" si="1"/>
        <v>B-D2-N4-15 ml Eye dropper Natural Bottle</v>
      </c>
      <c r="M1952" s="103">
        <f t="shared" si="2"/>
        <v>4000</v>
      </c>
      <c r="N1952" s="102" t="str">
        <f t="shared" si="3"/>
        <v>wk </v>
      </c>
    </row>
    <row r="1953" ht="12.75" customHeight="1">
      <c r="A1953" s="15" t="s">
        <v>4853</v>
      </c>
      <c r="B1953" s="15" t="s">
        <v>3123</v>
      </c>
      <c r="C1953" s="15" t="s">
        <v>4321</v>
      </c>
      <c r="D1953" s="15" t="s">
        <v>3441</v>
      </c>
      <c r="E1953" s="15" t="s">
        <v>9159</v>
      </c>
      <c r="F1953" s="15" t="s">
        <v>4324</v>
      </c>
      <c r="G1953" s="15" t="s">
        <v>9047</v>
      </c>
      <c r="H1953" s="15" t="s">
        <v>9147</v>
      </c>
      <c r="I1953" s="15" t="s">
        <v>4327</v>
      </c>
      <c r="J1953" s="15" t="s">
        <v>4328</v>
      </c>
      <c r="K1953" s="15"/>
      <c r="L1953" s="103" t="str">
        <f t="shared" si="1"/>
        <v>B-D2-N4-15 ml Eye dropper Natural Bottle</v>
      </c>
      <c r="M1953" s="103">
        <f t="shared" si="2"/>
        <v>2000</v>
      </c>
      <c r="N1953" s="102" t="str">
        <f t="shared" si="3"/>
        <v>wk </v>
      </c>
    </row>
    <row r="1954" ht="12.75" customHeight="1">
      <c r="A1954" s="15" t="s">
        <v>4857</v>
      </c>
      <c r="B1954" s="15" t="s">
        <v>3123</v>
      </c>
      <c r="C1954" s="15" t="s">
        <v>4321</v>
      </c>
      <c r="D1954" s="15" t="s">
        <v>3325</v>
      </c>
      <c r="E1954" s="15" t="s">
        <v>9160</v>
      </c>
      <c r="F1954" s="15" t="s">
        <v>4324</v>
      </c>
      <c r="G1954" s="15" t="s">
        <v>9044</v>
      </c>
      <c r="H1954" s="15" t="s">
        <v>9151</v>
      </c>
      <c r="I1954" s="15" t="s">
        <v>4327</v>
      </c>
      <c r="J1954" s="15" t="s">
        <v>4328</v>
      </c>
      <c r="K1954" s="15"/>
      <c r="L1954" s="103" t="str">
        <f t="shared" si="1"/>
        <v>B-D2-N4-15 ml Eye dropper Natural Bottle</v>
      </c>
      <c r="M1954" s="103">
        <f t="shared" si="2"/>
        <v>8000</v>
      </c>
      <c r="N1954" s="102" t="str">
        <f t="shared" si="3"/>
        <v>wk </v>
      </c>
    </row>
    <row r="1955" ht="12.75" customHeight="1">
      <c r="A1955" s="15" t="s">
        <v>4857</v>
      </c>
      <c r="B1955" s="15" t="s">
        <v>3123</v>
      </c>
      <c r="C1955" s="15" t="s">
        <v>4321</v>
      </c>
      <c r="D1955" s="15" t="s">
        <v>3437</v>
      </c>
      <c r="E1955" s="15" t="s">
        <v>9161</v>
      </c>
      <c r="F1955" s="15" t="s">
        <v>4324</v>
      </c>
      <c r="G1955" s="15" t="s">
        <v>9040</v>
      </c>
      <c r="H1955" s="15" t="s">
        <v>9149</v>
      </c>
      <c r="I1955" s="15" t="s">
        <v>4327</v>
      </c>
      <c r="J1955" s="15" t="s">
        <v>4328</v>
      </c>
      <c r="K1955" s="15"/>
      <c r="L1955" s="103" t="str">
        <f t="shared" si="1"/>
        <v>B-D2-N4-15 ml Eye dropper Natural Bottle</v>
      </c>
      <c r="M1955" s="103">
        <f t="shared" si="2"/>
        <v>4000</v>
      </c>
      <c r="N1955" s="102" t="str">
        <f t="shared" si="3"/>
        <v>wk </v>
      </c>
    </row>
    <row r="1956" ht="12.75" customHeight="1">
      <c r="A1956" s="15" t="s">
        <v>4857</v>
      </c>
      <c r="B1956" s="15" t="s">
        <v>3123</v>
      </c>
      <c r="C1956" s="15" t="s">
        <v>4321</v>
      </c>
      <c r="D1956" s="15" t="s">
        <v>3441</v>
      </c>
      <c r="E1956" s="15" t="s">
        <v>9162</v>
      </c>
      <c r="F1956" s="15" t="s">
        <v>4324</v>
      </c>
      <c r="G1956" s="15" t="s">
        <v>9047</v>
      </c>
      <c r="H1956" s="15" t="s">
        <v>9147</v>
      </c>
      <c r="I1956" s="15" t="s">
        <v>4327</v>
      </c>
      <c r="J1956" s="15" t="s">
        <v>4328</v>
      </c>
      <c r="K1956" s="15"/>
      <c r="L1956" s="103" t="str">
        <f t="shared" si="1"/>
        <v>B-D2-N4-15 ml Eye dropper Natural Bottle</v>
      </c>
      <c r="M1956" s="103">
        <f t="shared" si="2"/>
        <v>2000</v>
      </c>
      <c r="N1956" s="102" t="str">
        <f t="shared" si="3"/>
        <v>wk </v>
      </c>
    </row>
    <row r="1957" ht="12.75" customHeight="1">
      <c r="A1957" s="15" t="s">
        <v>4859</v>
      </c>
      <c r="B1957" s="15" t="s">
        <v>3123</v>
      </c>
      <c r="C1957" s="15" t="s">
        <v>4321</v>
      </c>
      <c r="D1957" s="15" t="s">
        <v>3150</v>
      </c>
      <c r="E1957" s="15" t="s">
        <v>9163</v>
      </c>
      <c r="F1957" s="15" t="s">
        <v>4324</v>
      </c>
      <c r="G1957" s="15" t="s">
        <v>9059</v>
      </c>
      <c r="H1957" s="15" t="s">
        <v>9164</v>
      </c>
      <c r="I1957" s="15" t="s">
        <v>4327</v>
      </c>
      <c r="J1957" s="15" t="s">
        <v>4328</v>
      </c>
      <c r="K1957" s="15"/>
      <c r="L1957" s="103" t="str">
        <f t="shared" si="1"/>
        <v>B-D2-N4-15 ml Eye dropper Natural Bottle</v>
      </c>
      <c r="M1957" s="103">
        <f t="shared" si="2"/>
        <v>6000</v>
      </c>
      <c r="N1957" s="102" t="str">
        <f t="shared" si="3"/>
        <v>wk </v>
      </c>
    </row>
    <row r="1958" ht="12.75" customHeight="1">
      <c r="A1958" s="15" t="s">
        <v>4866</v>
      </c>
      <c r="B1958" s="15" t="s">
        <v>3123</v>
      </c>
      <c r="C1958" s="15" t="s">
        <v>4321</v>
      </c>
      <c r="D1958" s="15" t="s">
        <v>3441</v>
      </c>
      <c r="E1958" s="15" t="s">
        <v>9165</v>
      </c>
      <c r="F1958" s="15" t="s">
        <v>4324</v>
      </c>
      <c r="G1958" s="15" t="s">
        <v>9047</v>
      </c>
      <c r="H1958" s="15" t="s">
        <v>9147</v>
      </c>
      <c r="I1958" s="15" t="s">
        <v>4327</v>
      </c>
      <c r="J1958" s="15" t="s">
        <v>4345</v>
      </c>
      <c r="K1958" s="15"/>
      <c r="L1958" s="103" t="str">
        <f t="shared" si="1"/>
        <v>B-D2-N4-15 ml Eye dropper Natural Bottle</v>
      </c>
      <c r="M1958" s="103">
        <f t="shared" si="2"/>
        <v>2000</v>
      </c>
      <c r="N1958" s="102" t="str">
        <f t="shared" si="3"/>
        <v>wk </v>
      </c>
    </row>
    <row r="1959" ht="12.75" customHeight="1">
      <c r="A1959" s="15" t="s">
        <v>4866</v>
      </c>
      <c r="B1959" s="15" t="s">
        <v>3123</v>
      </c>
      <c r="C1959" s="15" t="s">
        <v>4321</v>
      </c>
      <c r="D1959" s="15" t="s">
        <v>3441</v>
      </c>
      <c r="E1959" s="15" t="s">
        <v>9166</v>
      </c>
      <c r="F1959" s="15" t="s">
        <v>4324</v>
      </c>
      <c r="G1959" s="15" t="s">
        <v>9047</v>
      </c>
      <c r="H1959" s="15" t="s">
        <v>9147</v>
      </c>
      <c r="I1959" s="15" t="s">
        <v>4327</v>
      </c>
      <c r="J1959" s="15" t="s">
        <v>4328</v>
      </c>
      <c r="K1959" s="15"/>
      <c r="L1959" s="103" t="str">
        <f t="shared" si="1"/>
        <v>B-D2-N4-15 ml Eye dropper Natural Bottle</v>
      </c>
      <c r="M1959" s="103">
        <f t="shared" si="2"/>
        <v>2000</v>
      </c>
      <c r="N1959" s="102" t="str">
        <f t="shared" si="3"/>
        <v>wk </v>
      </c>
    </row>
    <row r="1960" ht="12.75" customHeight="1">
      <c r="A1960" s="15" t="s">
        <v>4869</v>
      </c>
      <c r="B1960" s="15" t="s">
        <v>3123</v>
      </c>
      <c r="C1960" s="15" t="s">
        <v>4321</v>
      </c>
      <c r="D1960" s="15" t="s">
        <v>3441</v>
      </c>
      <c r="E1960" s="15" t="s">
        <v>9167</v>
      </c>
      <c r="F1960" s="15" t="s">
        <v>8918</v>
      </c>
      <c r="G1960" s="15" t="s">
        <v>9055</v>
      </c>
      <c r="H1960" s="15" t="s">
        <v>9147</v>
      </c>
      <c r="I1960" s="15" t="s">
        <v>4327</v>
      </c>
      <c r="J1960" s="15" t="s">
        <v>7880</v>
      </c>
      <c r="K1960" s="15"/>
      <c r="L1960" s="103" t="str">
        <f t="shared" si="1"/>
        <v>B-D2-N4-15 ml Eye dropper Natural Bottle</v>
      </c>
      <c r="M1960" s="103">
        <f t="shared" si="2"/>
        <v>2000</v>
      </c>
      <c r="N1960" s="102" t="str">
        <f t="shared" si="3"/>
        <v>wk </v>
      </c>
    </row>
    <row r="1961" ht="12.75" customHeight="1">
      <c r="A1961" s="15" t="s">
        <v>4872</v>
      </c>
      <c r="B1961" s="15" t="s">
        <v>3123</v>
      </c>
      <c r="C1961" s="15" t="s">
        <v>4321</v>
      </c>
      <c r="D1961" s="15" t="s">
        <v>3437</v>
      </c>
      <c r="E1961" s="15" t="s">
        <v>9168</v>
      </c>
      <c r="F1961" s="15" t="s">
        <v>8918</v>
      </c>
      <c r="G1961" s="15" t="s">
        <v>9050</v>
      </c>
      <c r="H1961" s="15" t="s">
        <v>9149</v>
      </c>
      <c r="I1961" s="15" t="s">
        <v>4327</v>
      </c>
      <c r="J1961" s="15" t="s">
        <v>7880</v>
      </c>
      <c r="K1961" s="15"/>
      <c r="L1961" s="103" t="str">
        <f t="shared" si="1"/>
        <v>B-D2-N4-15 ml Eye dropper Natural Bottle</v>
      </c>
      <c r="M1961" s="103">
        <f t="shared" si="2"/>
        <v>4000</v>
      </c>
      <c r="N1961" s="102" t="str">
        <f t="shared" si="3"/>
        <v>wk </v>
      </c>
    </row>
    <row r="1962" ht="12.75" customHeight="1">
      <c r="A1962" s="15" t="s">
        <v>4872</v>
      </c>
      <c r="B1962" s="15" t="s">
        <v>3123</v>
      </c>
      <c r="C1962" s="15" t="s">
        <v>4321</v>
      </c>
      <c r="D1962" s="15" t="s">
        <v>3441</v>
      </c>
      <c r="E1962" s="15" t="s">
        <v>9169</v>
      </c>
      <c r="F1962" s="15" t="s">
        <v>8849</v>
      </c>
      <c r="G1962" s="15" t="s">
        <v>9055</v>
      </c>
      <c r="H1962" s="15" t="s">
        <v>9147</v>
      </c>
      <c r="I1962" s="15" t="s">
        <v>4327</v>
      </c>
      <c r="J1962" s="15" t="s">
        <v>4328</v>
      </c>
      <c r="K1962" s="15"/>
      <c r="L1962" s="103" t="str">
        <f t="shared" si="1"/>
        <v>B-D2-N4-15 ml Eye dropper Natural Bottle</v>
      </c>
      <c r="M1962" s="103">
        <f t="shared" si="2"/>
        <v>2000</v>
      </c>
      <c r="N1962" s="102" t="str">
        <f t="shared" si="3"/>
        <v>wk </v>
      </c>
    </row>
    <row r="1963" ht="12.75" customHeight="1">
      <c r="A1963" s="15" t="s">
        <v>4872</v>
      </c>
      <c r="B1963" s="15" t="s">
        <v>3123</v>
      </c>
      <c r="C1963" s="15" t="s">
        <v>4321</v>
      </c>
      <c r="D1963" s="15" t="s">
        <v>3441</v>
      </c>
      <c r="E1963" s="15" t="s">
        <v>9170</v>
      </c>
      <c r="F1963" s="15" t="s">
        <v>4324</v>
      </c>
      <c r="G1963" s="15" t="s">
        <v>9047</v>
      </c>
      <c r="H1963" s="15" t="s">
        <v>9147</v>
      </c>
      <c r="I1963" s="15" t="s">
        <v>4327</v>
      </c>
      <c r="J1963" s="15" t="s">
        <v>4328</v>
      </c>
      <c r="K1963" s="15"/>
      <c r="L1963" s="103" t="str">
        <f t="shared" si="1"/>
        <v>B-D2-N4-15 ml Eye dropper Natural Bottle</v>
      </c>
      <c r="M1963" s="103">
        <f t="shared" si="2"/>
        <v>2000</v>
      </c>
      <c r="N1963" s="102" t="str">
        <f t="shared" si="3"/>
        <v>wk </v>
      </c>
    </row>
    <row r="1964" ht="12.75" customHeight="1">
      <c r="A1964" s="15" t="s">
        <v>4872</v>
      </c>
      <c r="B1964" s="15" t="s">
        <v>3123</v>
      </c>
      <c r="C1964" s="15" t="s">
        <v>4321</v>
      </c>
      <c r="D1964" s="15" t="s">
        <v>3441</v>
      </c>
      <c r="E1964" s="15" t="s">
        <v>9171</v>
      </c>
      <c r="F1964" s="15" t="s">
        <v>8138</v>
      </c>
      <c r="G1964" s="15" t="s">
        <v>9055</v>
      </c>
      <c r="H1964" s="15" t="s">
        <v>9147</v>
      </c>
      <c r="I1964" s="15" t="s">
        <v>4327</v>
      </c>
      <c r="J1964" s="15" t="s">
        <v>4328</v>
      </c>
      <c r="K1964" s="15"/>
      <c r="L1964" s="103" t="str">
        <f t="shared" si="1"/>
        <v>B-D2-N4-15 ml Eye dropper Natural Bottle</v>
      </c>
      <c r="M1964" s="103">
        <f t="shared" si="2"/>
        <v>2000</v>
      </c>
      <c r="N1964" s="102" t="str">
        <f t="shared" si="3"/>
        <v>wk </v>
      </c>
    </row>
    <row r="1965" ht="12.75" customHeight="1">
      <c r="A1965" s="15" t="s">
        <v>4878</v>
      </c>
      <c r="B1965" s="15" t="s">
        <v>3123</v>
      </c>
      <c r="C1965" s="15" t="s">
        <v>4321</v>
      </c>
      <c r="D1965" s="15" t="s">
        <v>3441</v>
      </c>
      <c r="E1965" s="15" t="s">
        <v>9172</v>
      </c>
      <c r="F1965" s="15" t="s">
        <v>4324</v>
      </c>
      <c r="G1965" s="15" t="s">
        <v>9047</v>
      </c>
      <c r="H1965" s="15" t="s">
        <v>9147</v>
      </c>
      <c r="I1965" s="15" t="s">
        <v>4327</v>
      </c>
      <c r="J1965" s="15" t="s">
        <v>4345</v>
      </c>
      <c r="K1965" s="15"/>
      <c r="L1965" s="103" t="str">
        <f t="shared" si="1"/>
        <v>B-D2-N4-15 ml Eye dropper Natural Bottle</v>
      </c>
      <c r="M1965" s="103">
        <f t="shared" si="2"/>
        <v>2000</v>
      </c>
      <c r="N1965" s="102" t="str">
        <f t="shared" si="3"/>
        <v>wk </v>
      </c>
    </row>
    <row r="1966" ht="12.75" customHeight="1">
      <c r="A1966" s="15" t="s">
        <v>4882</v>
      </c>
      <c r="B1966" s="15" t="s">
        <v>3123</v>
      </c>
      <c r="C1966" s="15" t="s">
        <v>4321</v>
      </c>
      <c r="D1966" s="15" t="s">
        <v>3437</v>
      </c>
      <c r="E1966" s="15" t="s">
        <v>9173</v>
      </c>
      <c r="F1966" s="15" t="s">
        <v>4324</v>
      </c>
      <c r="G1966" s="15" t="s">
        <v>9040</v>
      </c>
      <c r="H1966" s="15" t="s">
        <v>9149</v>
      </c>
      <c r="I1966" s="15" t="s">
        <v>4327</v>
      </c>
      <c r="J1966" s="15" t="s">
        <v>4345</v>
      </c>
      <c r="K1966" s="15"/>
      <c r="L1966" s="103" t="str">
        <f t="shared" si="1"/>
        <v>B-D2-N4-15 ml Eye dropper Natural Bottle</v>
      </c>
      <c r="M1966" s="103">
        <f t="shared" si="2"/>
        <v>4000</v>
      </c>
      <c r="N1966" s="102" t="str">
        <f t="shared" si="3"/>
        <v>wk </v>
      </c>
    </row>
    <row r="1967" ht="12.75" customHeight="1">
      <c r="A1967" s="15" t="s">
        <v>4510</v>
      </c>
      <c r="B1967" s="15" t="s">
        <v>3128</v>
      </c>
      <c r="C1967" s="15" t="s">
        <v>4321</v>
      </c>
      <c r="D1967" s="15" t="s">
        <v>9174</v>
      </c>
      <c r="E1967" s="15" t="s">
        <v>9175</v>
      </c>
      <c r="F1967" s="15" t="s">
        <v>4324</v>
      </c>
      <c r="G1967" s="15" t="s">
        <v>9176</v>
      </c>
      <c r="H1967" s="15" t="s">
        <v>9177</v>
      </c>
      <c r="I1967" s="15" t="s">
        <v>4327</v>
      </c>
      <c r="J1967" s="15" t="s">
        <v>4328</v>
      </c>
      <c r="K1967" s="15"/>
      <c r="L1967" s="103" t="str">
        <f t="shared" si="1"/>
        <v>B-D2-N4-15 ml Eye dropper Natural Bottle</v>
      </c>
      <c r="M1967" s="103">
        <f t="shared" si="2"/>
        <v>36000</v>
      </c>
      <c r="N1967" s="102" t="str">
        <f t="shared" si="3"/>
        <v>wk </v>
      </c>
    </row>
    <row r="1968" ht="12.75" customHeight="1">
      <c r="A1968" s="15" t="s">
        <v>9178</v>
      </c>
      <c r="B1968" s="15" t="s">
        <v>2880</v>
      </c>
      <c r="C1968" s="15" t="s">
        <v>3146</v>
      </c>
      <c r="D1968" s="15" t="s">
        <v>3145</v>
      </c>
      <c r="E1968" s="15"/>
      <c r="F1968" s="15" t="s">
        <v>4308</v>
      </c>
      <c r="G1968" s="15" t="s">
        <v>9038</v>
      </c>
      <c r="H1968" s="15" t="s">
        <v>3149</v>
      </c>
      <c r="I1968" s="15" t="s">
        <v>3177</v>
      </c>
      <c r="J1968" s="15"/>
      <c r="K1968" s="15"/>
      <c r="L1968" s="103" t="str">
        <f t="shared" si="1"/>
        <v>B-D2-W4-15 ml Eye dropper White Bottle</v>
      </c>
      <c r="M1968" s="103">
        <f t="shared" si="2"/>
        <v>0</v>
      </c>
      <c r="N1968" s="102" t="str">
        <f t="shared" si="3"/>
        <v>wk </v>
      </c>
    </row>
    <row r="1969" ht="12.75" customHeight="1">
      <c r="A1969" s="15" t="s">
        <v>5098</v>
      </c>
      <c r="B1969" s="15" t="s">
        <v>3123</v>
      </c>
      <c r="C1969" s="15" t="s">
        <v>4321</v>
      </c>
      <c r="D1969" s="15" t="s">
        <v>3437</v>
      </c>
      <c r="E1969" s="15" t="s">
        <v>9179</v>
      </c>
      <c r="F1969" s="15" t="s">
        <v>8138</v>
      </c>
      <c r="G1969" s="15" t="s">
        <v>9050</v>
      </c>
      <c r="H1969" s="15" t="s">
        <v>9180</v>
      </c>
      <c r="I1969" s="15" t="s">
        <v>4327</v>
      </c>
      <c r="J1969" s="15" t="s">
        <v>5653</v>
      </c>
      <c r="K1969" s="15"/>
      <c r="L1969" s="103" t="str">
        <f t="shared" si="1"/>
        <v>B-D2-W4-15 ml Eye dropper White Bottle</v>
      </c>
      <c r="M1969" s="103">
        <f t="shared" si="2"/>
        <v>4000</v>
      </c>
      <c r="N1969" s="102" t="str">
        <f t="shared" si="3"/>
        <v>wk 22</v>
      </c>
    </row>
    <row r="1970" ht="12.75" customHeight="1">
      <c r="A1970" s="15" t="s">
        <v>6765</v>
      </c>
      <c r="B1970" s="15" t="s">
        <v>3123</v>
      </c>
      <c r="C1970" s="15" t="s">
        <v>4321</v>
      </c>
      <c r="D1970" s="15" t="s">
        <v>3282</v>
      </c>
      <c r="E1970" s="15" t="s">
        <v>9181</v>
      </c>
      <c r="F1970" s="15" t="s">
        <v>4324</v>
      </c>
      <c r="G1970" s="15" t="s">
        <v>9182</v>
      </c>
      <c r="H1970" s="15" t="s">
        <v>9183</v>
      </c>
      <c r="I1970" s="15" t="s">
        <v>4327</v>
      </c>
      <c r="J1970" s="15" t="s">
        <v>5653</v>
      </c>
      <c r="K1970" s="15"/>
      <c r="L1970" s="103" t="str">
        <f t="shared" si="1"/>
        <v>B-D2-W4-15 ml Eye dropper White Bottle</v>
      </c>
      <c r="M1970" s="103">
        <f t="shared" si="2"/>
        <v>1000</v>
      </c>
      <c r="N1970" s="102" t="str">
        <f t="shared" si="3"/>
        <v>wk </v>
      </c>
    </row>
    <row r="1971" ht="12.75" customHeight="1">
      <c r="A1971" s="15" t="s">
        <v>6527</v>
      </c>
      <c r="B1971" s="15" t="s">
        <v>3123</v>
      </c>
      <c r="C1971" s="15" t="s">
        <v>4321</v>
      </c>
      <c r="D1971" s="15" t="s">
        <v>3884</v>
      </c>
      <c r="E1971" s="15" t="s">
        <v>9184</v>
      </c>
      <c r="F1971" s="15" t="s">
        <v>4324</v>
      </c>
      <c r="G1971" s="15" t="s">
        <v>9185</v>
      </c>
      <c r="H1971" s="15" t="s">
        <v>9186</v>
      </c>
      <c r="I1971" s="15" t="s">
        <v>4327</v>
      </c>
      <c r="J1971" s="15" t="s">
        <v>5653</v>
      </c>
      <c r="K1971" s="15"/>
      <c r="L1971" s="103" t="str">
        <f t="shared" si="1"/>
        <v>B-D2-W4-15 ml Eye dropper White Bottle</v>
      </c>
      <c r="M1971" s="103">
        <f t="shared" si="2"/>
        <v>9000</v>
      </c>
      <c r="N1971" s="102" t="str">
        <f t="shared" si="3"/>
        <v>wk </v>
      </c>
    </row>
    <row r="1972" ht="12.75" customHeight="1">
      <c r="A1972" s="15" t="s">
        <v>9187</v>
      </c>
      <c r="B1972" s="15" t="s">
        <v>2849</v>
      </c>
      <c r="C1972" s="15" t="s">
        <v>3146</v>
      </c>
      <c r="D1972" s="15" t="s">
        <v>3145</v>
      </c>
      <c r="E1972" s="15"/>
      <c r="F1972" s="15" t="s">
        <v>4308</v>
      </c>
      <c r="G1972" s="15" t="s">
        <v>4352</v>
      </c>
      <c r="H1972" s="15" t="s">
        <v>3149</v>
      </c>
      <c r="I1972" s="15" t="s">
        <v>3177</v>
      </c>
      <c r="J1972" s="15"/>
      <c r="K1972" s="15"/>
      <c r="L1972" s="103" t="str">
        <f t="shared" si="1"/>
        <v>B-EP110-W13-110 gm White Jar</v>
      </c>
      <c r="M1972" s="103">
        <f t="shared" si="2"/>
        <v>0</v>
      </c>
      <c r="N1972" s="102" t="str">
        <f t="shared" si="3"/>
        <v>wk </v>
      </c>
    </row>
    <row r="1973" ht="12.75" customHeight="1">
      <c r="A1973" s="15" t="s">
        <v>4639</v>
      </c>
      <c r="B1973" s="15" t="s">
        <v>3123</v>
      </c>
      <c r="C1973" s="15" t="s">
        <v>4321</v>
      </c>
      <c r="D1973" s="15" t="s">
        <v>9188</v>
      </c>
      <c r="E1973" s="15" t="s">
        <v>9189</v>
      </c>
      <c r="F1973" s="15" t="s">
        <v>9190</v>
      </c>
      <c r="G1973" s="15" t="s">
        <v>9191</v>
      </c>
      <c r="H1973" s="15" t="s">
        <v>9192</v>
      </c>
      <c r="I1973" s="15" t="s">
        <v>4327</v>
      </c>
      <c r="J1973" s="15" t="s">
        <v>4359</v>
      </c>
      <c r="K1973" s="15"/>
      <c r="L1973" s="103" t="str">
        <f t="shared" si="1"/>
        <v>B-EP110-W13-110 gm White Jar</v>
      </c>
      <c r="M1973" s="103">
        <f t="shared" si="2"/>
        <v>6912</v>
      </c>
      <c r="N1973" s="102" t="str">
        <f t="shared" si="3"/>
        <v>wk 49</v>
      </c>
    </row>
    <row r="1974" ht="12.75" customHeight="1">
      <c r="A1974" s="15" t="s">
        <v>4642</v>
      </c>
      <c r="B1974" s="15" t="s">
        <v>3123</v>
      </c>
      <c r="C1974" s="15" t="s">
        <v>4321</v>
      </c>
      <c r="D1974" s="15" t="s">
        <v>9193</v>
      </c>
      <c r="E1974" s="15" t="s">
        <v>9194</v>
      </c>
      <c r="F1974" s="15" t="s">
        <v>9190</v>
      </c>
      <c r="G1974" s="15" t="s">
        <v>9195</v>
      </c>
      <c r="H1974" s="15" t="s">
        <v>9196</v>
      </c>
      <c r="I1974" s="15" t="s">
        <v>4327</v>
      </c>
      <c r="J1974" s="15" t="s">
        <v>4359</v>
      </c>
      <c r="K1974" s="15"/>
      <c r="L1974" s="103" t="str">
        <f t="shared" si="1"/>
        <v>B-EP110-W13-110 gm White Jar</v>
      </c>
      <c r="M1974" s="103">
        <f t="shared" si="2"/>
        <v>4608</v>
      </c>
      <c r="N1974" s="102" t="str">
        <f t="shared" si="3"/>
        <v>wk </v>
      </c>
    </row>
    <row r="1975" ht="12.75" customHeight="1">
      <c r="A1975" s="15" t="s">
        <v>4648</v>
      </c>
      <c r="B1975" s="15" t="s">
        <v>3123</v>
      </c>
      <c r="C1975" s="15" t="s">
        <v>4321</v>
      </c>
      <c r="D1975" s="15" t="s">
        <v>3507</v>
      </c>
      <c r="E1975" s="15" t="s">
        <v>9197</v>
      </c>
      <c r="F1975" s="15" t="s">
        <v>9190</v>
      </c>
      <c r="G1975" s="15" t="s">
        <v>9198</v>
      </c>
      <c r="H1975" s="15" t="s">
        <v>9199</v>
      </c>
      <c r="I1975" s="15" t="s">
        <v>4327</v>
      </c>
      <c r="J1975" s="15" t="s">
        <v>4359</v>
      </c>
      <c r="K1975" s="15"/>
      <c r="L1975" s="103" t="str">
        <f t="shared" si="1"/>
        <v>B-EP110-W13-110 gm White Jar</v>
      </c>
      <c r="M1975" s="103">
        <f t="shared" si="2"/>
        <v>1728</v>
      </c>
      <c r="N1975" s="102" t="str">
        <f t="shared" si="3"/>
        <v>wk </v>
      </c>
    </row>
    <row r="1976" ht="12.75" customHeight="1">
      <c r="A1976" s="15" t="s">
        <v>9200</v>
      </c>
      <c r="B1976" s="15" t="s">
        <v>2849</v>
      </c>
      <c r="C1976" s="15" t="s">
        <v>3146</v>
      </c>
      <c r="D1976" s="15" t="s">
        <v>3145</v>
      </c>
      <c r="E1976" s="15"/>
      <c r="F1976" s="15" t="s">
        <v>4308</v>
      </c>
      <c r="G1976" s="15" t="s">
        <v>4352</v>
      </c>
      <c r="H1976" s="15" t="s">
        <v>3149</v>
      </c>
      <c r="I1976" s="15" t="s">
        <v>3156</v>
      </c>
      <c r="J1976" s="15"/>
      <c r="K1976" s="15"/>
      <c r="L1976" s="103" t="str">
        <f t="shared" si="1"/>
        <v>B-F10-N27-500 gm Natural jar</v>
      </c>
      <c r="M1976" s="103">
        <f t="shared" si="2"/>
        <v>0</v>
      </c>
      <c r="N1976" s="102" t="str">
        <f t="shared" si="3"/>
        <v>wk </v>
      </c>
    </row>
    <row r="1977" ht="12.75" customHeight="1">
      <c r="A1977" s="15" t="s">
        <v>4368</v>
      </c>
      <c r="B1977" s="15" t="s">
        <v>3123</v>
      </c>
      <c r="C1977" s="15" t="s">
        <v>4321</v>
      </c>
      <c r="D1977" s="15" t="s">
        <v>9201</v>
      </c>
      <c r="E1977" s="15" t="s">
        <v>9202</v>
      </c>
      <c r="F1977" s="15" t="s">
        <v>5242</v>
      </c>
      <c r="G1977" s="15" t="s">
        <v>9203</v>
      </c>
      <c r="H1977" s="15" t="s">
        <v>9204</v>
      </c>
      <c r="I1977" s="15" t="s">
        <v>4327</v>
      </c>
      <c r="J1977" s="15" t="s">
        <v>8986</v>
      </c>
      <c r="K1977" s="15"/>
      <c r="L1977" s="103" t="str">
        <f t="shared" si="1"/>
        <v>B-F10-N27-500 gm Natural jar</v>
      </c>
      <c r="M1977" s="103">
        <f t="shared" si="2"/>
        <v>3045</v>
      </c>
      <c r="N1977" s="102" t="str">
        <f t="shared" si="3"/>
        <v>wk 49</v>
      </c>
    </row>
    <row r="1978" ht="12.75" customHeight="1">
      <c r="A1978" s="15" t="s">
        <v>4378</v>
      </c>
      <c r="B1978" s="15" t="s">
        <v>3123</v>
      </c>
      <c r="C1978" s="15" t="s">
        <v>4321</v>
      </c>
      <c r="D1978" s="15" t="s">
        <v>9205</v>
      </c>
      <c r="E1978" s="15" t="s">
        <v>9206</v>
      </c>
      <c r="F1978" s="15" t="s">
        <v>5242</v>
      </c>
      <c r="G1978" s="15" t="s">
        <v>9207</v>
      </c>
      <c r="H1978" s="15" t="s">
        <v>9208</v>
      </c>
      <c r="I1978" s="15" t="s">
        <v>4327</v>
      </c>
      <c r="J1978" s="15" t="s">
        <v>8986</v>
      </c>
      <c r="K1978" s="15"/>
      <c r="L1978" s="103" t="str">
        <f t="shared" si="1"/>
        <v>B-F10-N27-500 gm Natural jar</v>
      </c>
      <c r="M1978" s="103">
        <f t="shared" si="2"/>
        <v>5145</v>
      </c>
      <c r="N1978" s="102" t="str">
        <f t="shared" si="3"/>
        <v>wk </v>
      </c>
    </row>
    <row r="1979" ht="12.75" customHeight="1">
      <c r="A1979" s="15" t="s">
        <v>4387</v>
      </c>
      <c r="B1979" s="15" t="s">
        <v>3123</v>
      </c>
      <c r="C1979" s="15" t="s">
        <v>4321</v>
      </c>
      <c r="D1979" s="15" t="s">
        <v>9209</v>
      </c>
      <c r="E1979" s="15" t="s">
        <v>9210</v>
      </c>
      <c r="F1979" s="15" t="s">
        <v>5242</v>
      </c>
      <c r="G1979" s="15" t="s">
        <v>9211</v>
      </c>
      <c r="H1979" s="15" t="s">
        <v>9212</v>
      </c>
      <c r="I1979" s="15" t="s">
        <v>4327</v>
      </c>
      <c r="J1979" s="15" t="s">
        <v>8986</v>
      </c>
      <c r="K1979" s="15"/>
      <c r="L1979" s="103" t="str">
        <f t="shared" si="1"/>
        <v>B-F10-N27-500 gm Natural jar</v>
      </c>
      <c r="M1979" s="103">
        <f t="shared" si="2"/>
        <v>2665</v>
      </c>
      <c r="N1979" s="102" t="str">
        <f t="shared" si="3"/>
        <v>wk </v>
      </c>
    </row>
    <row r="1980" ht="12.75" customHeight="1">
      <c r="A1980" s="15" t="s">
        <v>4387</v>
      </c>
      <c r="B1980" s="15" t="s">
        <v>3123</v>
      </c>
      <c r="C1980" s="15" t="s">
        <v>4321</v>
      </c>
      <c r="D1980" s="15" t="s">
        <v>9213</v>
      </c>
      <c r="E1980" s="15" t="s">
        <v>9214</v>
      </c>
      <c r="F1980" s="15" t="s">
        <v>5242</v>
      </c>
      <c r="G1980" s="15" t="s">
        <v>9215</v>
      </c>
      <c r="H1980" s="15" t="s">
        <v>9216</v>
      </c>
      <c r="I1980" s="15" t="s">
        <v>4327</v>
      </c>
      <c r="J1980" s="15" t="s">
        <v>8986</v>
      </c>
      <c r="K1980" s="15"/>
      <c r="L1980" s="103" t="str">
        <f t="shared" si="1"/>
        <v>B-F10-N27-500 gm Natural jar</v>
      </c>
      <c r="M1980" s="103">
        <f t="shared" si="2"/>
        <v>3530</v>
      </c>
      <c r="N1980" s="102" t="str">
        <f t="shared" si="3"/>
        <v>wk </v>
      </c>
    </row>
    <row r="1981" ht="12.75" customHeight="1">
      <c r="A1981" s="15" t="s">
        <v>4392</v>
      </c>
      <c r="B1981" s="15" t="s">
        <v>3123</v>
      </c>
      <c r="C1981" s="15" t="s">
        <v>4321</v>
      </c>
      <c r="D1981" s="15" t="s">
        <v>9217</v>
      </c>
      <c r="E1981" s="15" t="s">
        <v>9218</v>
      </c>
      <c r="F1981" s="15" t="s">
        <v>5242</v>
      </c>
      <c r="G1981" s="15" t="s">
        <v>9219</v>
      </c>
      <c r="H1981" s="15" t="s">
        <v>9220</v>
      </c>
      <c r="I1981" s="15" t="s">
        <v>4327</v>
      </c>
      <c r="J1981" s="15" t="s">
        <v>8986</v>
      </c>
      <c r="K1981" s="15"/>
      <c r="L1981" s="103" t="str">
        <f t="shared" si="1"/>
        <v>B-F10-N27-500 gm Natural jar</v>
      </c>
      <c r="M1981" s="103">
        <f t="shared" si="2"/>
        <v>5460</v>
      </c>
      <c r="N1981" s="102" t="str">
        <f t="shared" si="3"/>
        <v>wk </v>
      </c>
    </row>
    <row r="1982" ht="12.75" customHeight="1">
      <c r="A1982" s="15" t="s">
        <v>6527</v>
      </c>
      <c r="B1982" s="15" t="s">
        <v>3123</v>
      </c>
      <c r="C1982" s="15" t="s">
        <v>4321</v>
      </c>
      <c r="D1982" s="15" t="s">
        <v>6899</v>
      </c>
      <c r="E1982" s="15" t="s">
        <v>9221</v>
      </c>
      <c r="F1982" s="15" t="s">
        <v>5242</v>
      </c>
      <c r="G1982" s="15" t="s">
        <v>9222</v>
      </c>
      <c r="H1982" s="15" t="s">
        <v>9223</v>
      </c>
      <c r="I1982" s="15" t="s">
        <v>4327</v>
      </c>
      <c r="J1982" s="15" t="s">
        <v>8986</v>
      </c>
      <c r="K1982" s="15"/>
      <c r="L1982" s="103" t="str">
        <f t="shared" si="1"/>
        <v>B-F10-N27-500 gm Natural jar</v>
      </c>
      <c r="M1982" s="103">
        <f t="shared" si="2"/>
        <v>630</v>
      </c>
      <c r="N1982" s="102" t="str">
        <f t="shared" si="3"/>
        <v>wk </v>
      </c>
    </row>
    <row r="1983" ht="12.75" customHeight="1">
      <c r="A1983" s="15" t="s">
        <v>4407</v>
      </c>
      <c r="B1983" s="15" t="s">
        <v>3123</v>
      </c>
      <c r="C1983" s="15" t="s">
        <v>4321</v>
      </c>
      <c r="D1983" s="15" t="s">
        <v>9224</v>
      </c>
      <c r="E1983" s="15" t="s">
        <v>9225</v>
      </c>
      <c r="F1983" s="15" t="s">
        <v>5242</v>
      </c>
      <c r="G1983" s="15" t="s">
        <v>9226</v>
      </c>
      <c r="H1983" s="15" t="s">
        <v>9227</v>
      </c>
      <c r="I1983" s="15" t="s">
        <v>4327</v>
      </c>
      <c r="J1983" s="15" t="s">
        <v>8986</v>
      </c>
      <c r="K1983" s="15"/>
      <c r="L1983" s="103" t="str">
        <f t="shared" si="1"/>
        <v>B-F10-N27-500 gm Natural jar</v>
      </c>
      <c r="M1983" s="103">
        <f t="shared" si="2"/>
        <v>9660</v>
      </c>
      <c r="N1983" s="102" t="str">
        <f t="shared" si="3"/>
        <v>wk </v>
      </c>
    </row>
    <row r="1984" ht="12.75" customHeight="1">
      <c r="A1984" s="15" t="s">
        <v>4418</v>
      </c>
      <c r="B1984" s="15" t="s">
        <v>3123</v>
      </c>
      <c r="C1984" s="15" t="s">
        <v>4321</v>
      </c>
      <c r="D1984" s="15" t="s">
        <v>9205</v>
      </c>
      <c r="E1984" s="15" t="s">
        <v>9228</v>
      </c>
      <c r="F1984" s="15" t="s">
        <v>5242</v>
      </c>
      <c r="G1984" s="15" t="s">
        <v>9207</v>
      </c>
      <c r="H1984" s="15" t="s">
        <v>9208</v>
      </c>
      <c r="I1984" s="15" t="s">
        <v>4327</v>
      </c>
      <c r="J1984" s="15" t="s">
        <v>8986</v>
      </c>
      <c r="K1984" s="15"/>
      <c r="L1984" s="103" t="str">
        <f t="shared" si="1"/>
        <v>B-F10-N27-500 gm Natural jar</v>
      </c>
      <c r="M1984" s="103">
        <f t="shared" si="2"/>
        <v>5145</v>
      </c>
      <c r="N1984" s="102" t="str">
        <f t="shared" si="3"/>
        <v>wk 36</v>
      </c>
    </row>
    <row r="1985" ht="12.75" customHeight="1">
      <c r="A1985" s="15" t="s">
        <v>4510</v>
      </c>
      <c r="B1985" s="15" t="s">
        <v>3123</v>
      </c>
      <c r="C1985" s="15" t="s">
        <v>4321</v>
      </c>
      <c r="D1985" s="15" t="s">
        <v>9229</v>
      </c>
      <c r="E1985" s="15" t="s">
        <v>9230</v>
      </c>
      <c r="F1985" s="15" t="s">
        <v>5242</v>
      </c>
      <c r="G1985" s="15" t="s">
        <v>9231</v>
      </c>
      <c r="H1985" s="15" t="s">
        <v>9232</v>
      </c>
      <c r="I1985" s="15" t="s">
        <v>4327</v>
      </c>
      <c r="J1985" s="15" t="s">
        <v>4359</v>
      </c>
      <c r="K1985" s="15"/>
      <c r="L1985" s="103" t="str">
        <f t="shared" si="1"/>
        <v>B-F10-N27-500 gm Natural jar</v>
      </c>
      <c r="M1985" s="103">
        <f t="shared" si="2"/>
        <v>1995</v>
      </c>
      <c r="N1985" s="102" t="str">
        <f t="shared" si="3"/>
        <v>wk </v>
      </c>
    </row>
    <row r="1986" ht="12.75" customHeight="1">
      <c r="A1986" s="15" t="s">
        <v>4522</v>
      </c>
      <c r="B1986" s="15" t="s">
        <v>3123</v>
      </c>
      <c r="C1986" s="15" t="s">
        <v>4321</v>
      </c>
      <c r="D1986" s="15" t="s">
        <v>9233</v>
      </c>
      <c r="E1986" s="15" t="s">
        <v>9234</v>
      </c>
      <c r="F1986" s="15" t="s">
        <v>5242</v>
      </c>
      <c r="G1986" s="15" t="s">
        <v>9235</v>
      </c>
      <c r="H1986" s="15" t="s">
        <v>9236</v>
      </c>
      <c r="I1986" s="15" t="s">
        <v>4327</v>
      </c>
      <c r="J1986" s="15" t="s">
        <v>4359</v>
      </c>
      <c r="K1986" s="15"/>
      <c r="L1986" s="103" t="str">
        <f t="shared" si="1"/>
        <v>B-F10-N27-500 gm Natural jar</v>
      </c>
      <c r="M1986" s="103">
        <f t="shared" si="2"/>
        <v>6195</v>
      </c>
      <c r="N1986" s="102" t="str">
        <f t="shared" si="3"/>
        <v>wk </v>
      </c>
    </row>
    <row r="1987" ht="12.75" customHeight="1">
      <c r="A1987" s="15" t="s">
        <v>4555</v>
      </c>
      <c r="B1987" s="15" t="s">
        <v>3123</v>
      </c>
      <c r="C1987" s="15" t="s">
        <v>4321</v>
      </c>
      <c r="D1987" s="15" t="s">
        <v>9229</v>
      </c>
      <c r="E1987" s="15" t="s">
        <v>9237</v>
      </c>
      <c r="F1987" s="15" t="s">
        <v>5242</v>
      </c>
      <c r="G1987" s="15" t="s">
        <v>9231</v>
      </c>
      <c r="H1987" s="15" t="s">
        <v>9238</v>
      </c>
      <c r="I1987" s="15" t="s">
        <v>4327</v>
      </c>
      <c r="J1987" s="15" t="s">
        <v>4359</v>
      </c>
      <c r="K1987" s="15"/>
      <c r="L1987" s="103" t="str">
        <f t="shared" si="1"/>
        <v>B-F10-N27-500 gm Natural jar</v>
      </c>
      <c r="M1987" s="103">
        <f t="shared" si="2"/>
        <v>1995</v>
      </c>
      <c r="N1987" s="102" t="str">
        <f t="shared" si="3"/>
        <v>wk 32</v>
      </c>
    </row>
    <row r="1988" ht="12.75" customHeight="1">
      <c r="A1988" s="15" t="s">
        <v>4558</v>
      </c>
      <c r="B1988" s="15" t="s">
        <v>3123</v>
      </c>
      <c r="C1988" s="15" t="s">
        <v>4321</v>
      </c>
      <c r="D1988" s="15" t="s">
        <v>9239</v>
      </c>
      <c r="E1988" s="15" t="s">
        <v>9240</v>
      </c>
      <c r="F1988" s="15" t="s">
        <v>5242</v>
      </c>
      <c r="G1988" s="15" t="s">
        <v>9241</v>
      </c>
      <c r="H1988" s="15" t="s">
        <v>9242</v>
      </c>
      <c r="I1988" s="15" t="s">
        <v>4327</v>
      </c>
      <c r="J1988" s="15" t="s">
        <v>4359</v>
      </c>
      <c r="K1988" s="15"/>
      <c r="L1988" s="103" t="str">
        <f t="shared" si="1"/>
        <v>B-F10-N27-500 gm Natural jar</v>
      </c>
      <c r="M1988" s="103">
        <f t="shared" si="2"/>
        <v>610</v>
      </c>
      <c r="N1988" s="102" t="str">
        <f t="shared" si="3"/>
        <v>wk 36</v>
      </c>
    </row>
    <row r="1989" ht="12.75" customHeight="1">
      <c r="A1989" s="15" t="s">
        <v>4558</v>
      </c>
      <c r="B1989" s="15" t="s">
        <v>3123</v>
      </c>
      <c r="C1989" s="15" t="s">
        <v>4321</v>
      </c>
      <c r="D1989" s="15" t="s">
        <v>6703</v>
      </c>
      <c r="E1989" s="15" t="s">
        <v>9243</v>
      </c>
      <c r="F1989" s="15" t="s">
        <v>5242</v>
      </c>
      <c r="G1989" s="15" t="s">
        <v>9244</v>
      </c>
      <c r="H1989" s="15" t="s">
        <v>9245</v>
      </c>
      <c r="I1989" s="15" t="s">
        <v>4327</v>
      </c>
      <c r="J1989" s="15" t="s">
        <v>4359</v>
      </c>
      <c r="K1989" s="15"/>
      <c r="L1989" s="103" t="str">
        <f t="shared" si="1"/>
        <v>B-F10-N27-500 gm Natural jar</v>
      </c>
      <c r="M1989" s="103">
        <f t="shared" si="2"/>
        <v>1700</v>
      </c>
      <c r="N1989" s="102" t="str">
        <f t="shared" si="3"/>
        <v>wk 36</v>
      </c>
    </row>
    <row r="1990" ht="12.75" customHeight="1">
      <c r="A1990" s="15" t="s">
        <v>4567</v>
      </c>
      <c r="B1990" s="15" t="s">
        <v>3123</v>
      </c>
      <c r="C1990" s="15" t="s">
        <v>4321</v>
      </c>
      <c r="D1990" s="15" t="s">
        <v>9246</v>
      </c>
      <c r="E1990" s="15" t="s">
        <v>9247</v>
      </c>
      <c r="F1990" s="15" t="s">
        <v>5242</v>
      </c>
      <c r="G1990" s="15" t="s">
        <v>9248</v>
      </c>
      <c r="H1990" s="15" t="s">
        <v>9249</v>
      </c>
      <c r="I1990" s="15" t="s">
        <v>4327</v>
      </c>
      <c r="J1990" s="15" t="s">
        <v>4359</v>
      </c>
      <c r="K1990" s="15"/>
      <c r="L1990" s="103" t="str">
        <f t="shared" si="1"/>
        <v>B-F10-N27-500 gm Natural jar</v>
      </c>
      <c r="M1990" s="103">
        <f t="shared" si="2"/>
        <v>8295</v>
      </c>
      <c r="N1990" s="102" t="str">
        <f t="shared" si="3"/>
        <v>wk </v>
      </c>
    </row>
    <row r="1991" ht="12.75" customHeight="1">
      <c r="A1991" s="15" t="s">
        <v>4575</v>
      </c>
      <c r="B1991" s="15" t="s">
        <v>3123</v>
      </c>
      <c r="C1991" s="15" t="s">
        <v>4321</v>
      </c>
      <c r="D1991" s="15" t="s">
        <v>9250</v>
      </c>
      <c r="E1991" s="15" t="s">
        <v>9251</v>
      </c>
      <c r="F1991" s="15" t="s">
        <v>5242</v>
      </c>
      <c r="G1991" s="15" t="s">
        <v>9252</v>
      </c>
      <c r="H1991" s="15" t="s">
        <v>9253</v>
      </c>
      <c r="I1991" s="15" t="s">
        <v>4327</v>
      </c>
      <c r="J1991" s="15" t="s">
        <v>4359</v>
      </c>
      <c r="K1991" s="15"/>
      <c r="L1991" s="103" t="str">
        <f t="shared" si="1"/>
        <v>B-F10-N27-500 gm Natural jar</v>
      </c>
      <c r="M1991" s="103">
        <f t="shared" si="2"/>
        <v>8085</v>
      </c>
      <c r="N1991" s="102" t="str">
        <f t="shared" si="3"/>
        <v>wk </v>
      </c>
    </row>
    <row r="1992" ht="12.75" customHeight="1">
      <c r="A1992" s="15" t="s">
        <v>4600</v>
      </c>
      <c r="B1992" s="15" t="s">
        <v>3123</v>
      </c>
      <c r="C1992" s="15" t="s">
        <v>4321</v>
      </c>
      <c r="D1992" s="15" t="s">
        <v>6895</v>
      </c>
      <c r="E1992" s="15" t="s">
        <v>9254</v>
      </c>
      <c r="F1992" s="15" t="s">
        <v>5242</v>
      </c>
      <c r="G1992" s="15" t="s">
        <v>9255</v>
      </c>
      <c r="H1992" s="15" t="s">
        <v>9256</v>
      </c>
      <c r="I1992" s="15" t="s">
        <v>4327</v>
      </c>
      <c r="J1992" s="15" t="s">
        <v>4359</v>
      </c>
      <c r="K1992" s="15"/>
      <c r="L1992" s="103" t="str">
        <f t="shared" si="1"/>
        <v>B-F10-N27-500 gm Natural jar</v>
      </c>
      <c r="M1992" s="103">
        <f t="shared" si="2"/>
        <v>1890</v>
      </c>
      <c r="N1992" s="102" t="str">
        <f t="shared" si="3"/>
        <v>wk </v>
      </c>
    </row>
    <row r="1993" ht="12.75" customHeight="1">
      <c r="A1993" s="15" t="s">
        <v>4762</v>
      </c>
      <c r="B1993" s="15" t="s">
        <v>3123</v>
      </c>
      <c r="C1993" s="15" t="s">
        <v>4321</v>
      </c>
      <c r="D1993" s="15" t="s">
        <v>9257</v>
      </c>
      <c r="E1993" s="15" t="s">
        <v>9258</v>
      </c>
      <c r="F1993" s="15" t="s">
        <v>5242</v>
      </c>
      <c r="G1993" s="15" t="s">
        <v>9259</v>
      </c>
      <c r="H1993" s="15" t="s">
        <v>9260</v>
      </c>
      <c r="I1993" s="15" t="s">
        <v>4327</v>
      </c>
      <c r="J1993" s="15" t="s">
        <v>4359</v>
      </c>
      <c r="K1993" s="15"/>
      <c r="L1993" s="103" t="str">
        <f t="shared" si="1"/>
        <v>B-F10-N27-500 gm Natural jar</v>
      </c>
      <c r="M1993" s="103">
        <f t="shared" si="2"/>
        <v>2835</v>
      </c>
      <c r="N1993" s="102" t="str">
        <f t="shared" si="3"/>
        <v>wk 15</v>
      </c>
    </row>
    <row r="1994" ht="12.75" customHeight="1">
      <c r="A1994" s="15" t="s">
        <v>4776</v>
      </c>
      <c r="B1994" s="15" t="s">
        <v>3123</v>
      </c>
      <c r="C1994" s="15" t="s">
        <v>4321</v>
      </c>
      <c r="D1994" s="15" t="s">
        <v>7068</v>
      </c>
      <c r="E1994" s="15" t="s">
        <v>9261</v>
      </c>
      <c r="F1994" s="15" t="s">
        <v>5242</v>
      </c>
      <c r="G1994" s="15" t="s">
        <v>9262</v>
      </c>
      <c r="H1994" s="15" t="s">
        <v>9263</v>
      </c>
      <c r="I1994" s="15" t="s">
        <v>4327</v>
      </c>
      <c r="J1994" s="15" t="s">
        <v>4359</v>
      </c>
      <c r="K1994" s="15"/>
      <c r="L1994" s="103" t="str">
        <f t="shared" si="1"/>
        <v>B-F10-N27-500 gm Natural jar</v>
      </c>
      <c r="M1994" s="103">
        <f t="shared" si="2"/>
        <v>5670</v>
      </c>
      <c r="N1994" s="102" t="str">
        <f t="shared" si="3"/>
        <v>wk 45</v>
      </c>
    </row>
    <row r="1995" ht="12.75" customHeight="1">
      <c r="A1995" s="15" t="s">
        <v>4786</v>
      </c>
      <c r="B1995" s="15" t="s">
        <v>3123</v>
      </c>
      <c r="C1995" s="15" t="s">
        <v>4321</v>
      </c>
      <c r="D1995" s="15" t="s">
        <v>9229</v>
      </c>
      <c r="E1995" s="15" t="s">
        <v>9264</v>
      </c>
      <c r="F1995" s="15" t="s">
        <v>5242</v>
      </c>
      <c r="G1995" s="15" t="s">
        <v>9231</v>
      </c>
      <c r="H1995" s="15" t="s">
        <v>9265</v>
      </c>
      <c r="I1995" s="15" t="s">
        <v>4327</v>
      </c>
      <c r="J1995" s="15" t="s">
        <v>4359</v>
      </c>
      <c r="K1995" s="15"/>
      <c r="L1995" s="103" t="str">
        <f t="shared" si="1"/>
        <v>B-F10-N27-500 gm Natural jar</v>
      </c>
      <c r="M1995" s="103">
        <f t="shared" si="2"/>
        <v>1995</v>
      </c>
      <c r="N1995" s="102" t="str">
        <f t="shared" si="3"/>
        <v>wk </v>
      </c>
    </row>
    <row r="1996" ht="12.75" customHeight="1">
      <c r="A1996" s="15" t="s">
        <v>4805</v>
      </c>
      <c r="B1996" s="15" t="s">
        <v>3123</v>
      </c>
      <c r="C1996" s="15" t="s">
        <v>4321</v>
      </c>
      <c r="D1996" s="15" t="s">
        <v>9266</v>
      </c>
      <c r="E1996" s="15" t="s">
        <v>9267</v>
      </c>
      <c r="F1996" s="15" t="s">
        <v>5242</v>
      </c>
      <c r="G1996" s="15" t="s">
        <v>9268</v>
      </c>
      <c r="H1996" s="15" t="s">
        <v>9269</v>
      </c>
      <c r="I1996" s="15" t="s">
        <v>4327</v>
      </c>
      <c r="J1996" s="15" t="s">
        <v>4359</v>
      </c>
      <c r="K1996" s="15"/>
      <c r="L1996" s="103" t="str">
        <f t="shared" si="1"/>
        <v>B-F10-N27-500 gm Natural jar</v>
      </c>
      <c r="M1996" s="103">
        <f t="shared" si="2"/>
        <v>4830</v>
      </c>
      <c r="N1996" s="102" t="str">
        <f t="shared" si="3"/>
        <v>wk </v>
      </c>
    </row>
    <row r="1997" ht="12.75" customHeight="1">
      <c r="A1997" s="15" t="s">
        <v>4810</v>
      </c>
      <c r="B1997" s="15" t="s">
        <v>3123</v>
      </c>
      <c r="C1997" s="15" t="s">
        <v>4321</v>
      </c>
      <c r="D1997" s="15" t="s">
        <v>9217</v>
      </c>
      <c r="E1997" s="15" t="s">
        <v>9270</v>
      </c>
      <c r="F1997" s="15" t="s">
        <v>5242</v>
      </c>
      <c r="G1997" s="15" t="s">
        <v>9219</v>
      </c>
      <c r="H1997" s="15" t="s">
        <v>9271</v>
      </c>
      <c r="I1997" s="15" t="s">
        <v>4327</v>
      </c>
      <c r="J1997" s="15" t="s">
        <v>4359</v>
      </c>
      <c r="K1997" s="15"/>
      <c r="L1997" s="103" t="str">
        <f t="shared" si="1"/>
        <v>B-F10-N27-500 gm Natural jar</v>
      </c>
      <c r="M1997" s="103">
        <f t="shared" si="2"/>
        <v>5460</v>
      </c>
      <c r="N1997" s="102" t="str">
        <f t="shared" si="3"/>
        <v>wk </v>
      </c>
    </row>
    <row r="1998" ht="12.75" customHeight="1">
      <c r="A1998" s="15" t="s">
        <v>4816</v>
      </c>
      <c r="B1998" s="15" t="s">
        <v>3123</v>
      </c>
      <c r="C1998" s="15" t="s">
        <v>4321</v>
      </c>
      <c r="D1998" s="15" t="s">
        <v>9272</v>
      </c>
      <c r="E1998" s="15" t="s">
        <v>9273</v>
      </c>
      <c r="F1998" s="15" t="s">
        <v>5242</v>
      </c>
      <c r="G1998" s="15" t="s">
        <v>9274</v>
      </c>
      <c r="H1998" s="15" t="s">
        <v>9275</v>
      </c>
      <c r="I1998" s="15" t="s">
        <v>4327</v>
      </c>
      <c r="J1998" s="15" t="s">
        <v>4359</v>
      </c>
      <c r="K1998" s="15"/>
      <c r="L1998" s="103" t="str">
        <f t="shared" si="1"/>
        <v>B-F10-N27-500 gm Natural jar</v>
      </c>
      <c r="M1998" s="103">
        <f t="shared" si="2"/>
        <v>9765</v>
      </c>
      <c r="N1998" s="102" t="str">
        <f t="shared" si="3"/>
        <v>wk 2</v>
      </c>
    </row>
    <row r="1999" ht="12.75" customHeight="1">
      <c r="A1999" s="15" t="s">
        <v>4818</v>
      </c>
      <c r="B1999" s="15" t="s">
        <v>3123</v>
      </c>
      <c r="C1999" s="15" t="s">
        <v>4321</v>
      </c>
      <c r="D1999" s="15" t="s">
        <v>9229</v>
      </c>
      <c r="E1999" s="15" t="s">
        <v>9276</v>
      </c>
      <c r="F1999" s="15" t="s">
        <v>5242</v>
      </c>
      <c r="G1999" s="15" t="s">
        <v>9231</v>
      </c>
      <c r="H1999" s="15" t="s">
        <v>9277</v>
      </c>
      <c r="I1999" s="15" t="s">
        <v>4327</v>
      </c>
      <c r="J1999" s="15" t="s">
        <v>4359</v>
      </c>
      <c r="K1999" s="15"/>
      <c r="L1999" s="103" t="str">
        <f t="shared" si="1"/>
        <v>B-F10-N27-500 gm Natural jar</v>
      </c>
      <c r="M1999" s="103">
        <f t="shared" si="2"/>
        <v>1995</v>
      </c>
      <c r="N1999" s="102" t="str">
        <f t="shared" si="3"/>
        <v>wk 6</v>
      </c>
    </row>
    <row r="2000" ht="12.75" customHeight="1">
      <c r="A2000" s="15" t="s">
        <v>9278</v>
      </c>
      <c r="B2000" s="15" t="s">
        <v>2934</v>
      </c>
      <c r="C2000" s="15" t="s">
        <v>3146</v>
      </c>
      <c r="D2000" s="15" t="s">
        <v>3145</v>
      </c>
      <c r="E2000" s="15"/>
      <c r="F2000" s="15" t="s">
        <v>4308</v>
      </c>
      <c r="G2000" s="15" t="s">
        <v>9279</v>
      </c>
      <c r="H2000" s="15" t="s">
        <v>3149</v>
      </c>
      <c r="I2000" s="15" t="s">
        <v>3156</v>
      </c>
      <c r="J2000" s="15"/>
      <c r="K2000" s="15"/>
      <c r="L2000" s="103" t="str">
        <f t="shared" si="1"/>
        <v>B-F6HD-N14-200 gm Natural jar</v>
      </c>
      <c r="M2000" s="103">
        <f t="shared" si="2"/>
        <v>0</v>
      </c>
      <c r="N2000" s="102" t="str">
        <f t="shared" si="3"/>
        <v>wk </v>
      </c>
    </row>
    <row r="2001" ht="12.75" customHeight="1">
      <c r="A2001" s="15" t="s">
        <v>4439</v>
      </c>
      <c r="B2001" s="15" t="s">
        <v>3123</v>
      </c>
      <c r="C2001" s="15" t="s">
        <v>4321</v>
      </c>
      <c r="D2001" s="15" t="s">
        <v>3372</v>
      </c>
      <c r="E2001" s="15" t="s">
        <v>9280</v>
      </c>
      <c r="F2001" s="15" t="s">
        <v>4324</v>
      </c>
      <c r="G2001" s="15" t="s">
        <v>9281</v>
      </c>
      <c r="H2001" s="15" t="s">
        <v>9282</v>
      </c>
      <c r="I2001" s="15" t="s">
        <v>4327</v>
      </c>
      <c r="J2001" s="15" t="s">
        <v>4328</v>
      </c>
      <c r="K2001" s="15"/>
      <c r="L2001" s="103" t="str">
        <f t="shared" si="1"/>
        <v>B-F6HD-N14-200 gm Natural jar</v>
      </c>
      <c r="M2001" s="103">
        <f t="shared" si="2"/>
        <v>288</v>
      </c>
      <c r="N2001" s="102" t="str">
        <f t="shared" si="3"/>
        <v>wk </v>
      </c>
    </row>
    <row r="2002" ht="12.75" customHeight="1">
      <c r="A2002" s="15" t="s">
        <v>4439</v>
      </c>
      <c r="B2002" s="15" t="s">
        <v>3123</v>
      </c>
      <c r="C2002" s="15" t="s">
        <v>4321</v>
      </c>
      <c r="D2002" s="15" t="s">
        <v>3372</v>
      </c>
      <c r="E2002" s="15" t="s">
        <v>9283</v>
      </c>
      <c r="F2002" s="15" t="s">
        <v>4324</v>
      </c>
      <c r="G2002" s="15" t="s">
        <v>9281</v>
      </c>
      <c r="H2002" s="15" t="s">
        <v>9282</v>
      </c>
      <c r="I2002" s="15" t="s">
        <v>4327</v>
      </c>
      <c r="J2002" s="15" t="s">
        <v>4328</v>
      </c>
      <c r="K2002" s="15"/>
      <c r="L2002" s="103" t="str">
        <f t="shared" si="1"/>
        <v>B-F6HD-N14-200 gm Natural jar</v>
      </c>
      <c r="M2002" s="103">
        <f t="shared" si="2"/>
        <v>288</v>
      </c>
      <c r="N2002" s="102" t="str">
        <f t="shared" si="3"/>
        <v>wk </v>
      </c>
    </row>
    <row r="2003" ht="12.75" customHeight="1">
      <c r="A2003" s="15" t="s">
        <v>4447</v>
      </c>
      <c r="B2003" s="15" t="s">
        <v>3123</v>
      </c>
      <c r="C2003" s="15" t="s">
        <v>4321</v>
      </c>
      <c r="D2003" s="15" t="s">
        <v>3372</v>
      </c>
      <c r="E2003" s="15" t="s">
        <v>9284</v>
      </c>
      <c r="F2003" s="15" t="s">
        <v>4324</v>
      </c>
      <c r="G2003" s="15" t="s">
        <v>9281</v>
      </c>
      <c r="H2003" s="15" t="s">
        <v>9282</v>
      </c>
      <c r="I2003" s="15" t="s">
        <v>4327</v>
      </c>
      <c r="J2003" s="15" t="s">
        <v>4345</v>
      </c>
      <c r="K2003" s="15"/>
      <c r="L2003" s="103" t="str">
        <f t="shared" si="1"/>
        <v>B-F6HD-N14-200 gm Natural jar</v>
      </c>
      <c r="M2003" s="103">
        <f t="shared" si="2"/>
        <v>288</v>
      </c>
      <c r="N2003" s="102" t="str">
        <f t="shared" si="3"/>
        <v>wk </v>
      </c>
    </row>
    <row r="2004" ht="12.75" customHeight="1">
      <c r="A2004" s="15" t="s">
        <v>5151</v>
      </c>
      <c r="B2004" s="15" t="s">
        <v>3123</v>
      </c>
      <c r="C2004" s="15" t="s">
        <v>4321</v>
      </c>
      <c r="D2004" s="15" t="s">
        <v>3372</v>
      </c>
      <c r="E2004" s="15" t="s">
        <v>9285</v>
      </c>
      <c r="F2004" s="15" t="s">
        <v>4324</v>
      </c>
      <c r="G2004" s="15" t="s">
        <v>9281</v>
      </c>
      <c r="H2004" s="15" t="s">
        <v>9282</v>
      </c>
      <c r="I2004" s="15" t="s">
        <v>4327</v>
      </c>
      <c r="J2004" s="15" t="s">
        <v>4345</v>
      </c>
      <c r="K2004" s="15"/>
      <c r="L2004" s="103" t="str">
        <f t="shared" si="1"/>
        <v>B-F6HD-N14-200 gm Natural jar</v>
      </c>
      <c r="M2004" s="103">
        <f t="shared" si="2"/>
        <v>288</v>
      </c>
      <c r="N2004" s="102" t="str">
        <f t="shared" si="3"/>
        <v>wk </v>
      </c>
    </row>
    <row r="2005" ht="12.75" customHeight="1">
      <c r="A2005" s="15" t="s">
        <v>7363</v>
      </c>
      <c r="B2005" s="15" t="s">
        <v>3123</v>
      </c>
      <c r="C2005" s="15" t="s">
        <v>4321</v>
      </c>
      <c r="D2005" s="15" t="s">
        <v>3569</v>
      </c>
      <c r="E2005" s="15" t="s">
        <v>9286</v>
      </c>
      <c r="F2005" s="15" t="s">
        <v>4324</v>
      </c>
      <c r="G2005" s="15" t="s">
        <v>9287</v>
      </c>
      <c r="H2005" s="15" t="s">
        <v>9288</v>
      </c>
      <c r="I2005" s="15" t="s">
        <v>4327</v>
      </c>
      <c r="J2005" s="15" t="s">
        <v>4328</v>
      </c>
      <c r="K2005" s="15"/>
      <c r="L2005" s="103" t="str">
        <f t="shared" si="1"/>
        <v>B-F6HD-N14-200 gm Natural jar</v>
      </c>
      <c r="M2005" s="103">
        <f t="shared" si="2"/>
        <v>576</v>
      </c>
      <c r="N2005" s="102" t="str">
        <f t="shared" si="3"/>
        <v>wk </v>
      </c>
    </row>
    <row r="2006" ht="12.75" customHeight="1">
      <c r="A2006" s="15" t="s">
        <v>7363</v>
      </c>
      <c r="B2006" s="15" t="s">
        <v>3123</v>
      </c>
      <c r="C2006" s="15" t="s">
        <v>4321</v>
      </c>
      <c r="D2006" s="15" t="s">
        <v>3372</v>
      </c>
      <c r="E2006" s="15" t="s">
        <v>9289</v>
      </c>
      <c r="F2006" s="15" t="s">
        <v>4324</v>
      </c>
      <c r="G2006" s="15" t="s">
        <v>9281</v>
      </c>
      <c r="H2006" s="15" t="s">
        <v>9282</v>
      </c>
      <c r="I2006" s="15" t="s">
        <v>4327</v>
      </c>
      <c r="J2006" s="15" t="s">
        <v>4328</v>
      </c>
      <c r="K2006" s="15"/>
      <c r="L2006" s="103" t="str">
        <f t="shared" si="1"/>
        <v>B-F6HD-N14-200 gm Natural jar</v>
      </c>
      <c r="M2006" s="103">
        <f t="shared" si="2"/>
        <v>288</v>
      </c>
      <c r="N2006" s="102" t="str">
        <f t="shared" si="3"/>
        <v>wk </v>
      </c>
    </row>
    <row r="2007" ht="12.75" customHeight="1">
      <c r="A2007" s="15" t="s">
        <v>4474</v>
      </c>
      <c r="B2007" s="15" t="s">
        <v>3123</v>
      </c>
      <c r="C2007" s="15" t="s">
        <v>4321</v>
      </c>
      <c r="D2007" s="15" t="s">
        <v>9290</v>
      </c>
      <c r="E2007" s="15" t="s">
        <v>9291</v>
      </c>
      <c r="F2007" s="15" t="s">
        <v>9292</v>
      </c>
      <c r="G2007" s="15" t="s">
        <v>9293</v>
      </c>
      <c r="H2007" s="15" t="s">
        <v>9294</v>
      </c>
      <c r="I2007" s="15" t="s">
        <v>4327</v>
      </c>
      <c r="J2007" s="15" t="s">
        <v>4359</v>
      </c>
      <c r="K2007" s="15"/>
      <c r="L2007" s="103" t="str">
        <f t="shared" si="1"/>
        <v>B-F6HD-N14-200 gm Natural jar</v>
      </c>
      <c r="M2007" s="103">
        <f t="shared" si="2"/>
        <v>10728</v>
      </c>
      <c r="N2007" s="102" t="str">
        <f t="shared" si="3"/>
        <v>wk 36</v>
      </c>
    </row>
    <row r="2008" ht="12.75" customHeight="1">
      <c r="A2008" s="15" t="s">
        <v>4477</v>
      </c>
      <c r="B2008" s="15" t="s">
        <v>3123</v>
      </c>
      <c r="C2008" s="15" t="s">
        <v>4321</v>
      </c>
      <c r="D2008" s="15" t="s">
        <v>4426</v>
      </c>
      <c r="E2008" s="15" t="s">
        <v>9295</v>
      </c>
      <c r="F2008" s="15" t="s">
        <v>9292</v>
      </c>
      <c r="G2008" s="15" t="s">
        <v>9296</v>
      </c>
      <c r="H2008" s="15" t="s">
        <v>9297</v>
      </c>
      <c r="I2008" s="15" t="s">
        <v>4327</v>
      </c>
      <c r="J2008" s="15" t="s">
        <v>4359</v>
      </c>
      <c r="K2008" s="15"/>
      <c r="L2008" s="103" t="str">
        <f t="shared" si="1"/>
        <v>B-F6HD-N14-200 gm Natural jar</v>
      </c>
      <c r="M2008" s="103">
        <f t="shared" si="2"/>
        <v>3600</v>
      </c>
      <c r="N2008" s="102" t="str">
        <f t="shared" si="3"/>
        <v>wk 40</v>
      </c>
    </row>
    <row r="2009" ht="12.75" customHeight="1">
      <c r="A2009" s="15" t="s">
        <v>4480</v>
      </c>
      <c r="B2009" s="15" t="s">
        <v>3123</v>
      </c>
      <c r="C2009" s="15" t="s">
        <v>4321</v>
      </c>
      <c r="D2009" s="15" t="s">
        <v>4905</v>
      </c>
      <c r="E2009" s="15" t="s">
        <v>9298</v>
      </c>
      <c r="F2009" s="15" t="s">
        <v>9292</v>
      </c>
      <c r="G2009" s="15" t="s">
        <v>9299</v>
      </c>
      <c r="H2009" s="15" t="s">
        <v>9300</v>
      </c>
      <c r="I2009" s="15" t="s">
        <v>4327</v>
      </c>
      <c r="J2009" s="15" t="s">
        <v>4359</v>
      </c>
      <c r="K2009" s="15"/>
      <c r="L2009" s="103" t="str">
        <f t="shared" si="1"/>
        <v>B-F6HD-N14-200 gm Natural jar</v>
      </c>
      <c r="M2009" s="103">
        <f t="shared" si="2"/>
        <v>5760</v>
      </c>
      <c r="N2009" s="102" t="str">
        <f t="shared" si="3"/>
        <v>wk 45</v>
      </c>
    </row>
    <row r="2010" ht="12.75" customHeight="1">
      <c r="A2010" s="15" t="s">
        <v>4491</v>
      </c>
      <c r="B2010" s="15" t="s">
        <v>3123</v>
      </c>
      <c r="C2010" s="15" t="s">
        <v>4321</v>
      </c>
      <c r="D2010" s="15" t="s">
        <v>9301</v>
      </c>
      <c r="E2010" s="15" t="s">
        <v>9302</v>
      </c>
      <c r="F2010" s="15" t="s">
        <v>9292</v>
      </c>
      <c r="G2010" s="15" t="s">
        <v>9303</v>
      </c>
      <c r="H2010" s="15" t="s">
        <v>9304</v>
      </c>
      <c r="I2010" s="15" t="s">
        <v>4327</v>
      </c>
      <c r="J2010" s="15" t="s">
        <v>4359</v>
      </c>
      <c r="K2010" s="15"/>
      <c r="L2010" s="103" t="str">
        <f t="shared" si="1"/>
        <v>B-F6HD-N14-200 gm Natural jar</v>
      </c>
      <c r="M2010" s="103">
        <f t="shared" si="2"/>
        <v>216</v>
      </c>
      <c r="N2010" s="102" t="str">
        <f t="shared" si="3"/>
        <v>wk </v>
      </c>
    </row>
    <row r="2011" ht="12.75" customHeight="1">
      <c r="A2011" s="15" t="s">
        <v>4513</v>
      </c>
      <c r="B2011" s="15" t="s">
        <v>3123</v>
      </c>
      <c r="C2011" s="15" t="s">
        <v>4321</v>
      </c>
      <c r="D2011" s="15" t="s">
        <v>3569</v>
      </c>
      <c r="E2011" s="15" t="s">
        <v>9305</v>
      </c>
      <c r="F2011" s="15" t="s">
        <v>4324</v>
      </c>
      <c r="G2011" s="15" t="s">
        <v>9287</v>
      </c>
      <c r="H2011" s="15" t="s">
        <v>9288</v>
      </c>
      <c r="I2011" s="15" t="s">
        <v>4327</v>
      </c>
      <c r="J2011" s="15" t="s">
        <v>4328</v>
      </c>
      <c r="K2011" s="15"/>
      <c r="L2011" s="103" t="str">
        <f t="shared" si="1"/>
        <v>B-F6HD-N14-200 gm Natural jar</v>
      </c>
      <c r="M2011" s="103">
        <f t="shared" si="2"/>
        <v>576</v>
      </c>
      <c r="N2011" s="102" t="str">
        <f t="shared" si="3"/>
        <v>wk </v>
      </c>
    </row>
    <row r="2012" ht="12.75" customHeight="1">
      <c r="A2012" s="15" t="s">
        <v>4522</v>
      </c>
      <c r="B2012" s="15" t="s">
        <v>3123</v>
      </c>
      <c r="C2012" s="15" t="s">
        <v>4321</v>
      </c>
      <c r="D2012" s="15" t="s">
        <v>3372</v>
      </c>
      <c r="E2012" s="15" t="s">
        <v>9306</v>
      </c>
      <c r="F2012" s="15" t="s">
        <v>4324</v>
      </c>
      <c r="G2012" s="15" t="s">
        <v>9281</v>
      </c>
      <c r="H2012" s="15" t="s">
        <v>9282</v>
      </c>
      <c r="I2012" s="15" t="s">
        <v>4327</v>
      </c>
      <c r="J2012" s="15" t="s">
        <v>4328</v>
      </c>
      <c r="K2012" s="15"/>
      <c r="L2012" s="103" t="str">
        <f t="shared" si="1"/>
        <v>B-F6HD-N14-200 gm Natural jar</v>
      </c>
      <c r="M2012" s="103">
        <f t="shared" si="2"/>
        <v>288</v>
      </c>
      <c r="N2012" s="102" t="str">
        <f t="shared" si="3"/>
        <v>wk </v>
      </c>
    </row>
    <row r="2013" ht="12.75" customHeight="1">
      <c r="A2013" s="15" t="s">
        <v>4530</v>
      </c>
      <c r="B2013" s="15" t="s">
        <v>3123</v>
      </c>
      <c r="C2013" s="15" t="s">
        <v>4321</v>
      </c>
      <c r="D2013" s="15" t="s">
        <v>3539</v>
      </c>
      <c r="E2013" s="15" t="s">
        <v>9307</v>
      </c>
      <c r="F2013" s="15" t="s">
        <v>4324</v>
      </c>
      <c r="G2013" s="15" t="s">
        <v>9308</v>
      </c>
      <c r="H2013" s="15" t="s">
        <v>9309</v>
      </c>
      <c r="I2013" s="15" t="s">
        <v>4327</v>
      </c>
      <c r="J2013" s="15" t="s">
        <v>4345</v>
      </c>
      <c r="K2013" s="15"/>
      <c r="L2013" s="103" t="str">
        <f t="shared" si="1"/>
        <v>B-F6HD-N14-200 gm Natural jar</v>
      </c>
      <c r="M2013" s="103">
        <f t="shared" si="2"/>
        <v>864</v>
      </c>
      <c r="N2013" s="102" t="str">
        <f t="shared" si="3"/>
        <v>wk 6</v>
      </c>
    </row>
    <row r="2014" ht="12.75" customHeight="1">
      <c r="A2014" s="15" t="s">
        <v>4575</v>
      </c>
      <c r="B2014" s="15" t="s">
        <v>3123</v>
      </c>
      <c r="C2014" s="15" t="s">
        <v>4321</v>
      </c>
      <c r="D2014" s="15" t="s">
        <v>3372</v>
      </c>
      <c r="E2014" s="15" t="s">
        <v>9310</v>
      </c>
      <c r="F2014" s="15" t="s">
        <v>4324</v>
      </c>
      <c r="G2014" s="15" t="s">
        <v>9281</v>
      </c>
      <c r="H2014" s="15" t="s">
        <v>9311</v>
      </c>
      <c r="I2014" s="15" t="s">
        <v>4327</v>
      </c>
      <c r="J2014" s="15" t="s">
        <v>4345</v>
      </c>
      <c r="K2014" s="15"/>
      <c r="L2014" s="103" t="str">
        <f t="shared" si="1"/>
        <v>B-F6HD-N14-200 gm Natural jar</v>
      </c>
      <c r="M2014" s="103">
        <f t="shared" si="2"/>
        <v>288</v>
      </c>
      <c r="N2014" s="102" t="str">
        <f t="shared" si="3"/>
        <v>wk </v>
      </c>
    </row>
    <row r="2015" ht="12.75" customHeight="1">
      <c r="A2015" s="15" t="s">
        <v>4592</v>
      </c>
      <c r="B2015" s="15" t="s">
        <v>3123</v>
      </c>
      <c r="C2015" s="15" t="s">
        <v>4321</v>
      </c>
      <c r="D2015" s="15" t="s">
        <v>3372</v>
      </c>
      <c r="E2015" s="15" t="s">
        <v>9312</v>
      </c>
      <c r="F2015" s="15" t="s">
        <v>4324</v>
      </c>
      <c r="G2015" s="15" t="s">
        <v>9281</v>
      </c>
      <c r="H2015" s="15" t="s">
        <v>9313</v>
      </c>
      <c r="I2015" s="15" t="s">
        <v>4327</v>
      </c>
      <c r="J2015" s="15" t="s">
        <v>4328</v>
      </c>
      <c r="K2015" s="15"/>
      <c r="L2015" s="103" t="str">
        <f t="shared" si="1"/>
        <v>B-F6HD-N14-200 gm Natural jar</v>
      </c>
      <c r="M2015" s="103">
        <f t="shared" si="2"/>
        <v>288</v>
      </c>
      <c r="N2015" s="102" t="str">
        <f t="shared" si="3"/>
        <v>wk </v>
      </c>
    </row>
    <row r="2016" ht="12.75" customHeight="1">
      <c r="A2016" s="15" t="s">
        <v>4619</v>
      </c>
      <c r="B2016" s="15" t="s">
        <v>3123</v>
      </c>
      <c r="C2016" s="15" t="s">
        <v>4321</v>
      </c>
      <c r="D2016" s="15" t="s">
        <v>3569</v>
      </c>
      <c r="E2016" s="15" t="s">
        <v>9314</v>
      </c>
      <c r="F2016" s="15" t="s">
        <v>4324</v>
      </c>
      <c r="G2016" s="15" t="s">
        <v>9287</v>
      </c>
      <c r="H2016" s="15" t="s">
        <v>9315</v>
      </c>
      <c r="I2016" s="15" t="s">
        <v>4327</v>
      </c>
      <c r="J2016" s="15" t="s">
        <v>4328</v>
      </c>
      <c r="K2016" s="15"/>
      <c r="L2016" s="103" t="str">
        <f t="shared" si="1"/>
        <v>B-F6HD-N14-200 gm Natural jar</v>
      </c>
      <c r="M2016" s="103">
        <f t="shared" si="2"/>
        <v>576</v>
      </c>
      <c r="N2016" s="102" t="str">
        <f t="shared" si="3"/>
        <v>wk 19</v>
      </c>
    </row>
    <row r="2017" ht="12.75" customHeight="1">
      <c r="A2017" s="15" t="s">
        <v>4642</v>
      </c>
      <c r="B2017" s="15" t="s">
        <v>3123</v>
      </c>
      <c r="C2017" s="15" t="s">
        <v>4321</v>
      </c>
      <c r="D2017" s="15" t="s">
        <v>3569</v>
      </c>
      <c r="E2017" s="15" t="s">
        <v>9316</v>
      </c>
      <c r="F2017" s="15" t="s">
        <v>4324</v>
      </c>
      <c r="G2017" s="15" t="s">
        <v>9287</v>
      </c>
      <c r="H2017" s="15" t="s">
        <v>9317</v>
      </c>
      <c r="I2017" s="15" t="s">
        <v>4327</v>
      </c>
      <c r="J2017" s="15" t="s">
        <v>4328</v>
      </c>
      <c r="K2017" s="15"/>
      <c r="L2017" s="103" t="str">
        <f t="shared" si="1"/>
        <v>B-F6HD-N14-200 gm Natural jar</v>
      </c>
      <c r="M2017" s="103">
        <f t="shared" si="2"/>
        <v>576</v>
      </c>
      <c r="N2017" s="102" t="str">
        <f t="shared" si="3"/>
        <v>wk </v>
      </c>
    </row>
    <row r="2018" ht="12.75" customHeight="1">
      <c r="A2018" s="15" t="s">
        <v>8258</v>
      </c>
      <c r="B2018" s="15" t="s">
        <v>3123</v>
      </c>
      <c r="C2018" s="15" t="s">
        <v>4321</v>
      </c>
      <c r="D2018" s="15" t="s">
        <v>3372</v>
      </c>
      <c r="E2018" s="15" t="s">
        <v>9318</v>
      </c>
      <c r="F2018" s="15" t="s">
        <v>4324</v>
      </c>
      <c r="G2018" s="15" t="s">
        <v>9281</v>
      </c>
      <c r="H2018" s="15" t="s">
        <v>9319</v>
      </c>
      <c r="I2018" s="15" t="s">
        <v>4327</v>
      </c>
      <c r="J2018" s="15" t="s">
        <v>4345</v>
      </c>
      <c r="K2018" s="15"/>
      <c r="L2018" s="103" t="str">
        <f t="shared" si="1"/>
        <v>B-F6HD-N14-200 gm Natural jar</v>
      </c>
      <c r="M2018" s="103">
        <f t="shared" si="2"/>
        <v>288</v>
      </c>
      <c r="N2018" s="102" t="str">
        <f t="shared" si="3"/>
        <v>wk </v>
      </c>
    </row>
    <row r="2019" ht="12.75" customHeight="1">
      <c r="A2019" s="15" t="s">
        <v>4659</v>
      </c>
      <c r="B2019" s="15" t="s">
        <v>3123</v>
      </c>
      <c r="C2019" s="15" t="s">
        <v>4321</v>
      </c>
      <c r="D2019" s="15" t="s">
        <v>3372</v>
      </c>
      <c r="E2019" s="15" t="s">
        <v>9320</v>
      </c>
      <c r="F2019" s="15" t="s">
        <v>4324</v>
      </c>
      <c r="G2019" s="15" t="s">
        <v>9281</v>
      </c>
      <c r="H2019" s="15" t="s">
        <v>9321</v>
      </c>
      <c r="I2019" s="15" t="s">
        <v>4327</v>
      </c>
      <c r="J2019" s="15" t="s">
        <v>4328</v>
      </c>
      <c r="K2019" s="15"/>
      <c r="L2019" s="103" t="str">
        <f t="shared" si="1"/>
        <v>B-F6HD-N14-200 gm Natural jar</v>
      </c>
      <c r="M2019" s="103">
        <f t="shared" si="2"/>
        <v>288</v>
      </c>
      <c r="N2019" s="102" t="str">
        <f t="shared" si="3"/>
        <v>wk </v>
      </c>
    </row>
    <row r="2020" ht="12.75" customHeight="1">
      <c r="A2020" s="15" t="s">
        <v>4675</v>
      </c>
      <c r="B2020" s="15" t="s">
        <v>3123</v>
      </c>
      <c r="C2020" s="15" t="s">
        <v>4321</v>
      </c>
      <c r="D2020" s="15" t="s">
        <v>3372</v>
      </c>
      <c r="E2020" s="15" t="s">
        <v>9322</v>
      </c>
      <c r="F2020" s="15" t="s">
        <v>4324</v>
      </c>
      <c r="G2020" s="15" t="s">
        <v>9281</v>
      </c>
      <c r="H2020" s="15" t="s">
        <v>9321</v>
      </c>
      <c r="I2020" s="15" t="s">
        <v>4327</v>
      </c>
      <c r="J2020" s="15" t="s">
        <v>4328</v>
      </c>
      <c r="K2020" s="15"/>
      <c r="L2020" s="103" t="str">
        <f t="shared" si="1"/>
        <v>B-F6HD-N14-200 gm Natural jar</v>
      </c>
      <c r="M2020" s="103">
        <f t="shared" si="2"/>
        <v>288</v>
      </c>
      <c r="N2020" s="102" t="str">
        <f t="shared" si="3"/>
        <v>wk </v>
      </c>
    </row>
    <row r="2021" ht="12.75" customHeight="1">
      <c r="A2021" s="15" t="s">
        <v>4692</v>
      </c>
      <c r="B2021" s="15" t="s">
        <v>3123</v>
      </c>
      <c r="C2021" s="15" t="s">
        <v>4321</v>
      </c>
      <c r="D2021" s="15" t="s">
        <v>3372</v>
      </c>
      <c r="E2021" s="15" t="s">
        <v>9323</v>
      </c>
      <c r="F2021" s="15" t="s">
        <v>4324</v>
      </c>
      <c r="G2021" s="15" t="s">
        <v>9281</v>
      </c>
      <c r="H2021" s="15" t="s">
        <v>9321</v>
      </c>
      <c r="I2021" s="15" t="s">
        <v>4327</v>
      </c>
      <c r="J2021" s="15" t="s">
        <v>4328</v>
      </c>
      <c r="K2021" s="15"/>
      <c r="L2021" s="103" t="str">
        <f t="shared" si="1"/>
        <v>B-F6HD-N14-200 gm Natural jar</v>
      </c>
      <c r="M2021" s="103">
        <f t="shared" si="2"/>
        <v>288</v>
      </c>
      <c r="N2021" s="102" t="str">
        <f t="shared" si="3"/>
        <v>wk 2</v>
      </c>
    </row>
    <row r="2022" ht="12.75" customHeight="1">
      <c r="A2022" s="15" t="s">
        <v>4708</v>
      </c>
      <c r="B2022" s="15" t="s">
        <v>3123</v>
      </c>
      <c r="C2022" s="15" t="s">
        <v>4321</v>
      </c>
      <c r="D2022" s="15" t="s">
        <v>3372</v>
      </c>
      <c r="E2022" s="15" t="s">
        <v>9324</v>
      </c>
      <c r="F2022" s="15" t="s">
        <v>4324</v>
      </c>
      <c r="G2022" s="15" t="s">
        <v>9281</v>
      </c>
      <c r="H2022" s="15" t="s">
        <v>9321</v>
      </c>
      <c r="I2022" s="15" t="s">
        <v>4327</v>
      </c>
      <c r="J2022" s="15" t="s">
        <v>4328</v>
      </c>
      <c r="K2022" s="15"/>
      <c r="L2022" s="103" t="str">
        <f t="shared" si="1"/>
        <v>B-F6HD-N14-200 gm Natural jar</v>
      </c>
      <c r="M2022" s="103">
        <f t="shared" si="2"/>
        <v>288</v>
      </c>
      <c r="N2022" s="102" t="str">
        <f t="shared" si="3"/>
        <v>wk 27</v>
      </c>
    </row>
    <row r="2023" ht="12.75" customHeight="1">
      <c r="A2023" s="15" t="s">
        <v>4341</v>
      </c>
      <c r="B2023" s="15" t="s">
        <v>3123</v>
      </c>
      <c r="C2023" s="15" t="s">
        <v>4321</v>
      </c>
      <c r="D2023" s="15" t="s">
        <v>3569</v>
      </c>
      <c r="E2023" s="15" t="s">
        <v>9325</v>
      </c>
      <c r="F2023" s="15" t="s">
        <v>4324</v>
      </c>
      <c r="G2023" s="15" t="s">
        <v>9287</v>
      </c>
      <c r="H2023" s="15" t="s">
        <v>9326</v>
      </c>
      <c r="I2023" s="15" t="s">
        <v>4327</v>
      </c>
      <c r="J2023" s="15" t="s">
        <v>4345</v>
      </c>
      <c r="K2023" s="15"/>
      <c r="L2023" s="103" t="str">
        <f t="shared" si="1"/>
        <v>B-F6HD-N14-200 gm Natural jar</v>
      </c>
      <c r="M2023" s="103">
        <f t="shared" si="2"/>
        <v>576</v>
      </c>
      <c r="N2023" s="102" t="str">
        <f t="shared" si="3"/>
        <v>wk 45</v>
      </c>
    </row>
    <row r="2024" ht="12.75" customHeight="1">
      <c r="A2024" s="15" t="s">
        <v>4726</v>
      </c>
      <c r="B2024" s="15" t="s">
        <v>3123</v>
      </c>
      <c r="C2024" s="15" t="s">
        <v>4321</v>
      </c>
      <c r="D2024" s="15" t="s">
        <v>3372</v>
      </c>
      <c r="E2024" s="15" t="s">
        <v>9327</v>
      </c>
      <c r="F2024" s="15" t="s">
        <v>4324</v>
      </c>
      <c r="G2024" s="15" t="s">
        <v>9281</v>
      </c>
      <c r="H2024" s="15" t="s">
        <v>9321</v>
      </c>
      <c r="I2024" s="15" t="s">
        <v>4327</v>
      </c>
      <c r="J2024" s="15" t="s">
        <v>4328</v>
      </c>
      <c r="K2024" s="15"/>
      <c r="L2024" s="103" t="str">
        <f t="shared" si="1"/>
        <v>B-F6HD-N14-200 gm Natural jar</v>
      </c>
      <c r="M2024" s="103">
        <f t="shared" si="2"/>
        <v>288</v>
      </c>
      <c r="N2024" s="102" t="str">
        <f t="shared" si="3"/>
        <v>wk </v>
      </c>
    </row>
    <row r="2025" ht="12.75" customHeight="1">
      <c r="A2025" s="15" t="s">
        <v>4726</v>
      </c>
      <c r="B2025" s="15" t="s">
        <v>3123</v>
      </c>
      <c r="C2025" s="15" t="s">
        <v>4321</v>
      </c>
      <c r="D2025" s="15" t="s">
        <v>3372</v>
      </c>
      <c r="E2025" s="15" t="s">
        <v>9328</v>
      </c>
      <c r="F2025" s="15" t="s">
        <v>4324</v>
      </c>
      <c r="G2025" s="15" t="s">
        <v>9281</v>
      </c>
      <c r="H2025" s="15" t="s">
        <v>9321</v>
      </c>
      <c r="I2025" s="15" t="s">
        <v>4327</v>
      </c>
      <c r="J2025" s="15" t="s">
        <v>4328</v>
      </c>
      <c r="K2025" s="15"/>
      <c r="L2025" s="103" t="str">
        <f t="shared" si="1"/>
        <v>B-F6HD-N14-200 gm Natural jar</v>
      </c>
      <c r="M2025" s="103">
        <f t="shared" si="2"/>
        <v>288</v>
      </c>
      <c r="N2025" s="102" t="str">
        <f t="shared" si="3"/>
        <v>wk </v>
      </c>
    </row>
    <row r="2026" ht="12.75" customHeight="1">
      <c r="A2026" s="15" t="s">
        <v>5272</v>
      </c>
      <c r="B2026" s="15" t="s">
        <v>3123</v>
      </c>
      <c r="C2026" s="15" t="s">
        <v>4321</v>
      </c>
      <c r="D2026" s="15" t="s">
        <v>3569</v>
      </c>
      <c r="E2026" s="15" t="s">
        <v>9329</v>
      </c>
      <c r="F2026" s="15" t="s">
        <v>4324</v>
      </c>
      <c r="G2026" s="15" t="s">
        <v>9287</v>
      </c>
      <c r="H2026" s="15" t="s">
        <v>9326</v>
      </c>
      <c r="I2026" s="15" t="s">
        <v>4327</v>
      </c>
      <c r="J2026" s="15" t="s">
        <v>4328</v>
      </c>
      <c r="K2026" s="15"/>
      <c r="L2026" s="103" t="str">
        <f t="shared" si="1"/>
        <v>B-F6HD-N14-200 gm Natural jar</v>
      </c>
      <c r="M2026" s="103">
        <f t="shared" si="2"/>
        <v>576</v>
      </c>
      <c r="N2026" s="102" t="str">
        <f t="shared" si="3"/>
        <v>wk </v>
      </c>
    </row>
    <row r="2027" ht="12.75" customHeight="1">
      <c r="A2027" s="15" t="s">
        <v>4753</v>
      </c>
      <c r="B2027" s="15" t="s">
        <v>3123</v>
      </c>
      <c r="C2027" s="15" t="s">
        <v>4321</v>
      </c>
      <c r="D2027" s="15" t="s">
        <v>3569</v>
      </c>
      <c r="E2027" s="15" t="s">
        <v>9330</v>
      </c>
      <c r="F2027" s="15" t="s">
        <v>4324</v>
      </c>
      <c r="G2027" s="15" t="s">
        <v>9287</v>
      </c>
      <c r="H2027" s="15" t="s">
        <v>9326</v>
      </c>
      <c r="I2027" s="15" t="s">
        <v>4327</v>
      </c>
      <c r="J2027" s="15" t="s">
        <v>4345</v>
      </c>
      <c r="K2027" s="15"/>
      <c r="L2027" s="103" t="str">
        <f t="shared" si="1"/>
        <v>B-F6HD-N14-200 gm Natural jar</v>
      </c>
      <c r="M2027" s="103">
        <f t="shared" si="2"/>
        <v>576</v>
      </c>
      <c r="N2027" s="102" t="str">
        <f t="shared" si="3"/>
        <v>wk </v>
      </c>
    </row>
    <row r="2028" ht="12.75" customHeight="1">
      <c r="A2028" s="15" t="s">
        <v>4758</v>
      </c>
      <c r="B2028" s="15" t="s">
        <v>3123</v>
      </c>
      <c r="C2028" s="15" t="s">
        <v>4321</v>
      </c>
      <c r="D2028" s="15" t="s">
        <v>3539</v>
      </c>
      <c r="E2028" s="15" t="s">
        <v>9331</v>
      </c>
      <c r="F2028" s="15" t="s">
        <v>4324</v>
      </c>
      <c r="G2028" s="15" t="s">
        <v>9308</v>
      </c>
      <c r="H2028" s="15" t="s">
        <v>9332</v>
      </c>
      <c r="I2028" s="15" t="s">
        <v>4327</v>
      </c>
      <c r="J2028" s="15" t="s">
        <v>4345</v>
      </c>
      <c r="K2028" s="15"/>
      <c r="L2028" s="103" t="str">
        <f t="shared" si="1"/>
        <v>B-F6HD-N14-200 gm Natural jar</v>
      </c>
      <c r="M2028" s="103">
        <f t="shared" si="2"/>
        <v>864</v>
      </c>
      <c r="N2028" s="102" t="str">
        <f t="shared" si="3"/>
        <v>wk 10</v>
      </c>
    </row>
    <row r="2029" ht="12.75" customHeight="1">
      <c r="A2029" s="15" t="s">
        <v>4764</v>
      </c>
      <c r="B2029" s="15" t="s">
        <v>3123</v>
      </c>
      <c r="C2029" s="15" t="s">
        <v>4321</v>
      </c>
      <c r="D2029" s="15" t="s">
        <v>5128</v>
      </c>
      <c r="E2029" s="15" t="s">
        <v>9333</v>
      </c>
      <c r="F2029" s="15" t="s">
        <v>9292</v>
      </c>
      <c r="G2029" s="15" t="s">
        <v>9334</v>
      </c>
      <c r="H2029" s="15" t="s">
        <v>9335</v>
      </c>
      <c r="I2029" s="15" t="s">
        <v>4327</v>
      </c>
      <c r="J2029" s="15" t="s">
        <v>4359</v>
      </c>
      <c r="K2029" s="15"/>
      <c r="L2029" s="103" t="str">
        <f t="shared" si="1"/>
        <v>B-F6HD-N14-200 gm Natural jar</v>
      </c>
      <c r="M2029" s="103">
        <f t="shared" si="2"/>
        <v>12096</v>
      </c>
      <c r="N2029" s="102" t="str">
        <f t="shared" si="3"/>
        <v>wk 19</v>
      </c>
    </row>
    <row r="2030" ht="12.75" customHeight="1">
      <c r="A2030" s="15" t="s">
        <v>4784</v>
      </c>
      <c r="B2030" s="15" t="s">
        <v>3123</v>
      </c>
      <c r="C2030" s="15" t="s">
        <v>4321</v>
      </c>
      <c r="D2030" s="15" t="s">
        <v>3569</v>
      </c>
      <c r="E2030" s="15" t="s">
        <v>9336</v>
      </c>
      <c r="F2030" s="15" t="s">
        <v>4324</v>
      </c>
      <c r="G2030" s="15" t="s">
        <v>9287</v>
      </c>
      <c r="H2030" s="15" t="s">
        <v>9326</v>
      </c>
      <c r="I2030" s="15" t="s">
        <v>4327</v>
      </c>
      <c r="J2030" s="15" t="s">
        <v>4345</v>
      </c>
      <c r="K2030" s="15"/>
      <c r="L2030" s="103" t="str">
        <f t="shared" si="1"/>
        <v>B-F6HD-N14-200 gm Natural jar</v>
      </c>
      <c r="M2030" s="103">
        <f t="shared" si="2"/>
        <v>576</v>
      </c>
      <c r="N2030" s="102" t="str">
        <f t="shared" si="3"/>
        <v>wk </v>
      </c>
    </row>
    <row r="2031" ht="12.75" customHeight="1">
      <c r="A2031" s="15" t="s">
        <v>4786</v>
      </c>
      <c r="B2031" s="15" t="s">
        <v>3123</v>
      </c>
      <c r="C2031" s="15" t="s">
        <v>4321</v>
      </c>
      <c r="D2031" s="15" t="s">
        <v>9337</v>
      </c>
      <c r="E2031" s="15" t="s">
        <v>9338</v>
      </c>
      <c r="F2031" s="15" t="s">
        <v>9292</v>
      </c>
      <c r="G2031" s="15" t="s">
        <v>9339</v>
      </c>
      <c r="H2031" s="15" t="s">
        <v>9340</v>
      </c>
      <c r="I2031" s="15" t="s">
        <v>4327</v>
      </c>
      <c r="J2031" s="15" t="s">
        <v>4359</v>
      </c>
      <c r="K2031" s="15"/>
      <c r="L2031" s="103" t="str">
        <f t="shared" si="1"/>
        <v>B-F6HD-N14-200 gm Natural jar</v>
      </c>
      <c r="M2031" s="103">
        <f t="shared" si="2"/>
        <v>14328</v>
      </c>
      <c r="N2031" s="102" t="str">
        <f t="shared" si="3"/>
        <v>wk </v>
      </c>
    </row>
    <row r="2032" ht="12.75" customHeight="1">
      <c r="A2032" s="15" t="s">
        <v>4793</v>
      </c>
      <c r="B2032" s="15" t="s">
        <v>3123</v>
      </c>
      <c r="C2032" s="15" t="s">
        <v>4321</v>
      </c>
      <c r="D2032" s="15" t="s">
        <v>3569</v>
      </c>
      <c r="E2032" s="15" t="s">
        <v>9341</v>
      </c>
      <c r="F2032" s="15" t="s">
        <v>4324</v>
      </c>
      <c r="G2032" s="15" t="s">
        <v>9287</v>
      </c>
      <c r="H2032" s="15" t="s">
        <v>9342</v>
      </c>
      <c r="I2032" s="15" t="s">
        <v>4327</v>
      </c>
      <c r="J2032" s="15" t="s">
        <v>4345</v>
      </c>
      <c r="K2032" s="15"/>
      <c r="L2032" s="103" t="str">
        <f t="shared" si="1"/>
        <v>B-F6HD-N14-200 gm Natural jar</v>
      </c>
      <c r="M2032" s="103">
        <f t="shared" si="2"/>
        <v>576</v>
      </c>
      <c r="N2032" s="102" t="str">
        <f t="shared" si="3"/>
        <v>wk </v>
      </c>
    </row>
    <row r="2033" ht="12.75" customHeight="1">
      <c r="A2033" s="15" t="s">
        <v>4793</v>
      </c>
      <c r="B2033" s="15" t="s">
        <v>3123</v>
      </c>
      <c r="C2033" s="15" t="s">
        <v>4321</v>
      </c>
      <c r="D2033" s="15" t="s">
        <v>3569</v>
      </c>
      <c r="E2033" s="15" t="s">
        <v>9343</v>
      </c>
      <c r="F2033" s="15" t="s">
        <v>4324</v>
      </c>
      <c r="G2033" s="15" t="s">
        <v>9287</v>
      </c>
      <c r="H2033" s="15" t="s">
        <v>9342</v>
      </c>
      <c r="I2033" s="15" t="s">
        <v>4327</v>
      </c>
      <c r="J2033" s="15" t="s">
        <v>4345</v>
      </c>
      <c r="K2033" s="15"/>
      <c r="L2033" s="103" t="str">
        <f t="shared" si="1"/>
        <v>B-F6HD-N14-200 gm Natural jar</v>
      </c>
      <c r="M2033" s="103">
        <f t="shared" si="2"/>
        <v>576</v>
      </c>
      <c r="N2033" s="102" t="str">
        <f t="shared" si="3"/>
        <v>wk </v>
      </c>
    </row>
    <row r="2034" ht="12.75" customHeight="1">
      <c r="A2034" s="15" t="s">
        <v>4795</v>
      </c>
      <c r="B2034" s="15" t="s">
        <v>3123</v>
      </c>
      <c r="C2034" s="15" t="s">
        <v>4321</v>
      </c>
      <c r="D2034" s="15" t="s">
        <v>9344</v>
      </c>
      <c r="E2034" s="15" t="s">
        <v>9345</v>
      </c>
      <c r="F2034" s="15" t="s">
        <v>9292</v>
      </c>
      <c r="G2034" s="15" t="s">
        <v>9346</v>
      </c>
      <c r="H2034" s="15" t="s">
        <v>9347</v>
      </c>
      <c r="I2034" s="15" t="s">
        <v>4327</v>
      </c>
      <c r="J2034" s="15" t="s">
        <v>4359</v>
      </c>
      <c r="K2034" s="15"/>
      <c r="L2034" s="103" t="str">
        <f t="shared" si="1"/>
        <v>B-F6HD-N14-200 gm Natural jar</v>
      </c>
      <c r="M2034" s="103">
        <f t="shared" si="2"/>
        <v>3672</v>
      </c>
      <c r="N2034" s="102" t="str">
        <f t="shared" si="3"/>
        <v>wk </v>
      </c>
    </row>
    <row r="2035" ht="12.75" customHeight="1">
      <c r="A2035" s="15" t="s">
        <v>4820</v>
      </c>
      <c r="B2035" s="15" t="s">
        <v>3123</v>
      </c>
      <c r="C2035" s="15" t="s">
        <v>4321</v>
      </c>
      <c r="D2035" s="15" t="s">
        <v>3372</v>
      </c>
      <c r="E2035" s="15" t="s">
        <v>9348</v>
      </c>
      <c r="F2035" s="15" t="s">
        <v>4324</v>
      </c>
      <c r="G2035" s="15" t="s">
        <v>9281</v>
      </c>
      <c r="H2035" s="15" t="s">
        <v>9349</v>
      </c>
      <c r="I2035" s="15" t="s">
        <v>4327</v>
      </c>
      <c r="J2035" s="15" t="s">
        <v>4328</v>
      </c>
      <c r="K2035" s="15"/>
      <c r="L2035" s="103" t="str">
        <f t="shared" si="1"/>
        <v>B-F6HD-N14-200 gm Natural jar</v>
      </c>
      <c r="M2035" s="103">
        <f t="shared" si="2"/>
        <v>288</v>
      </c>
      <c r="N2035" s="102" t="str">
        <f t="shared" si="3"/>
        <v>wk 10</v>
      </c>
    </row>
    <row r="2036" ht="12.75" customHeight="1">
      <c r="A2036" s="15" t="s">
        <v>4823</v>
      </c>
      <c r="B2036" s="15" t="s">
        <v>3123</v>
      </c>
      <c r="C2036" s="15" t="s">
        <v>4321</v>
      </c>
      <c r="D2036" s="15" t="s">
        <v>3569</v>
      </c>
      <c r="E2036" s="15" t="s">
        <v>9350</v>
      </c>
      <c r="F2036" s="15" t="s">
        <v>4324</v>
      </c>
      <c r="G2036" s="15" t="s">
        <v>9287</v>
      </c>
      <c r="H2036" s="15" t="s">
        <v>9342</v>
      </c>
      <c r="I2036" s="15" t="s">
        <v>4327</v>
      </c>
      <c r="J2036" s="15" t="s">
        <v>4345</v>
      </c>
      <c r="K2036" s="15"/>
      <c r="L2036" s="103" t="str">
        <f t="shared" si="1"/>
        <v>B-F6HD-N14-200 gm Natural jar</v>
      </c>
      <c r="M2036" s="103">
        <f t="shared" si="2"/>
        <v>576</v>
      </c>
      <c r="N2036" s="102" t="str">
        <f t="shared" si="3"/>
        <v>wk 15</v>
      </c>
    </row>
    <row r="2037" ht="12.75" customHeight="1">
      <c r="A2037" s="15" t="s">
        <v>4846</v>
      </c>
      <c r="B2037" s="15" t="s">
        <v>3123</v>
      </c>
      <c r="C2037" s="15" t="s">
        <v>4321</v>
      </c>
      <c r="D2037" s="15" t="s">
        <v>3372</v>
      </c>
      <c r="E2037" s="15" t="s">
        <v>9351</v>
      </c>
      <c r="F2037" s="15" t="s">
        <v>4324</v>
      </c>
      <c r="G2037" s="15" t="s">
        <v>9281</v>
      </c>
      <c r="H2037" s="15" t="s">
        <v>9349</v>
      </c>
      <c r="I2037" s="15" t="s">
        <v>4327</v>
      </c>
      <c r="J2037" s="15" t="s">
        <v>4328</v>
      </c>
      <c r="K2037" s="15"/>
      <c r="L2037" s="103" t="str">
        <f t="shared" si="1"/>
        <v>B-F6HD-N14-200 gm Natural jar</v>
      </c>
      <c r="M2037" s="103">
        <f t="shared" si="2"/>
        <v>288</v>
      </c>
      <c r="N2037" s="102" t="str">
        <f t="shared" si="3"/>
        <v>wk </v>
      </c>
    </row>
    <row r="2038" ht="12.75" customHeight="1">
      <c r="A2038" s="15" t="s">
        <v>4846</v>
      </c>
      <c r="B2038" s="15" t="s">
        <v>3123</v>
      </c>
      <c r="C2038" s="15" t="s">
        <v>4321</v>
      </c>
      <c r="D2038" s="15" t="s">
        <v>3372</v>
      </c>
      <c r="E2038" s="15" t="s">
        <v>9352</v>
      </c>
      <c r="F2038" s="15" t="s">
        <v>4324</v>
      </c>
      <c r="G2038" s="15" t="s">
        <v>9281</v>
      </c>
      <c r="H2038" s="15" t="s">
        <v>9349</v>
      </c>
      <c r="I2038" s="15" t="s">
        <v>4327</v>
      </c>
      <c r="J2038" s="15" t="s">
        <v>4328</v>
      </c>
      <c r="K2038" s="15"/>
      <c r="L2038" s="103" t="str">
        <f t="shared" si="1"/>
        <v>B-F6HD-N14-200 gm Natural jar</v>
      </c>
      <c r="M2038" s="103">
        <f t="shared" si="2"/>
        <v>288</v>
      </c>
      <c r="N2038" s="102" t="str">
        <f t="shared" si="3"/>
        <v>wk </v>
      </c>
    </row>
    <row r="2039" ht="12.75" customHeight="1">
      <c r="A2039" s="15" t="s">
        <v>4859</v>
      </c>
      <c r="B2039" s="15" t="s">
        <v>3123</v>
      </c>
      <c r="C2039" s="15" t="s">
        <v>4321</v>
      </c>
      <c r="D2039" s="15" t="s">
        <v>3372</v>
      </c>
      <c r="E2039" s="15" t="s">
        <v>9353</v>
      </c>
      <c r="F2039" s="15" t="s">
        <v>4324</v>
      </c>
      <c r="G2039" s="15" t="s">
        <v>9281</v>
      </c>
      <c r="H2039" s="15" t="s">
        <v>9349</v>
      </c>
      <c r="I2039" s="15" t="s">
        <v>4327</v>
      </c>
      <c r="J2039" s="15" t="s">
        <v>4328</v>
      </c>
      <c r="K2039" s="15"/>
      <c r="L2039" s="103" t="str">
        <f t="shared" si="1"/>
        <v>B-F6HD-N14-200 gm Natural jar</v>
      </c>
      <c r="M2039" s="103">
        <f t="shared" si="2"/>
        <v>288</v>
      </c>
      <c r="N2039" s="102" t="str">
        <f t="shared" si="3"/>
        <v>wk </v>
      </c>
    </row>
    <row r="2040" ht="12.75" customHeight="1">
      <c r="A2040" s="15" t="s">
        <v>4878</v>
      </c>
      <c r="B2040" s="15" t="s">
        <v>3123</v>
      </c>
      <c r="C2040" s="15" t="s">
        <v>4321</v>
      </c>
      <c r="D2040" s="15" t="s">
        <v>3372</v>
      </c>
      <c r="E2040" s="15" t="s">
        <v>9354</v>
      </c>
      <c r="F2040" s="15" t="s">
        <v>4324</v>
      </c>
      <c r="G2040" s="15" t="s">
        <v>9281</v>
      </c>
      <c r="H2040" s="15" t="s">
        <v>9349</v>
      </c>
      <c r="I2040" s="15" t="s">
        <v>4327</v>
      </c>
      <c r="J2040" s="15" t="s">
        <v>4328</v>
      </c>
      <c r="K2040" s="15"/>
      <c r="L2040" s="103" t="str">
        <f t="shared" si="1"/>
        <v>B-F6HD-N14-200 gm Natural jar</v>
      </c>
      <c r="M2040" s="103">
        <f t="shared" si="2"/>
        <v>288</v>
      </c>
      <c r="N2040" s="102" t="str">
        <f t="shared" si="3"/>
        <v>wk </v>
      </c>
    </row>
    <row r="2041" ht="12.75" customHeight="1">
      <c r="A2041" s="15" t="s">
        <v>4884</v>
      </c>
      <c r="B2041" s="15" t="s">
        <v>3123</v>
      </c>
      <c r="C2041" s="15" t="s">
        <v>4321</v>
      </c>
      <c r="D2041" s="15" t="s">
        <v>3372</v>
      </c>
      <c r="E2041" s="15" t="s">
        <v>9355</v>
      </c>
      <c r="F2041" s="15" t="s">
        <v>4324</v>
      </c>
      <c r="G2041" s="15" t="s">
        <v>9281</v>
      </c>
      <c r="H2041" s="15" t="s">
        <v>9349</v>
      </c>
      <c r="I2041" s="15" t="s">
        <v>4327</v>
      </c>
      <c r="J2041" s="15" t="s">
        <v>4328</v>
      </c>
      <c r="K2041" s="15"/>
      <c r="L2041" s="103" t="str">
        <f t="shared" si="1"/>
        <v>B-F6HD-N14-200 gm Natural jar</v>
      </c>
      <c r="M2041" s="103">
        <f t="shared" si="2"/>
        <v>288</v>
      </c>
      <c r="N2041" s="102" t="str">
        <f t="shared" si="3"/>
        <v>wk 2</v>
      </c>
    </row>
    <row r="2042" ht="12.75" customHeight="1">
      <c r="A2042" s="15" t="s">
        <v>4884</v>
      </c>
      <c r="B2042" s="15" t="s">
        <v>3123</v>
      </c>
      <c r="C2042" s="15" t="s">
        <v>4321</v>
      </c>
      <c r="D2042" s="15" t="s">
        <v>4561</v>
      </c>
      <c r="E2042" s="15" t="s">
        <v>9356</v>
      </c>
      <c r="F2042" s="15" t="s">
        <v>9292</v>
      </c>
      <c r="G2042" s="15" t="s">
        <v>9357</v>
      </c>
      <c r="H2042" s="15" t="s">
        <v>9358</v>
      </c>
      <c r="I2042" s="15" t="s">
        <v>4327</v>
      </c>
      <c r="J2042" s="15" t="s">
        <v>4359</v>
      </c>
      <c r="K2042" s="15"/>
      <c r="L2042" s="103" t="str">
        <f t="shared" si="1"/>
        <v>B-F6HD-N14-200 gm Natural jar</v>
      </c>
      <c r="M2042" s="103">
        <f t="shared" si="2"/>
        <v>14400</v>
      </c>
      <c r="N2042" s="102" t="str">
        <f t="shared" si="3"/>
        <v>wk 2</v>
      </c>
    </row>
    <row r="2043" ht="12.75" customHeight="1">
      <c r="A2043" s="15" t="s">
        <v>9359</v>
      </c>
      <c r="B2043" s="15" t="s">
        <v>2855</v>
      </c>
      <c r="C2043" s="15" t="s">
        <v>3146</v>
      </c>
      <c r="D2043" s="15" t="s">
        <v>3145</v>
      </c>
      <c r="E2043" s="15"/>
      <c r="F2043" s="15" t="s">
        <v>4308</v>
      </c>
      <c r="G2043" s="15" t="s">
        <v>9360</v>
      </c>
      <c r="H2043" s="15" t="s">
        <v>3149</v>
      </c>
      <c r="I2043" s="15" t="s">
        <v>3177</v>
      </c>
      <c r="J2043" s="15"/>
      <c r="K2043" s="15"/>
      <c r="L2043" s="103" t="str">
        <f t="shared" si="1"/>
        <v>B-F8-PN18-250gm Pearly Natural Jar</v>
      </c>
      <c r="M2043" s="103">
        <f t="shared" si="2"/>
        <v>0</v>
      </c>
      <c r="N2043" s="102" t="str">
        <f t="shared" si="3"/>
        <v>wk </v>
      </c>
    </row>
    <row r="2044" ht="12.75" customHeight="1">
      <c r="A2044" s="15" t="s">
        <v>4487</v>
      </c>
      <c r="B2044" s="15" t="s">
        <v>3123</v>
      </c>
      <c r="C2044" s="15" t="s">
        <v>4321</v>
      </c>
      <c r="D2044" s="15" t="s">
        <v>3958</v>
      </c>
      <c r="E2044" s="15" t="s">
        <v>9361</v>
      </c>
      <c r="F2044" s="15" t="s">
        <v>9362</v>
      </c>
      <c r="G2044" s="15" t="s">
        <v>9363</v>
      </c>
      <c r="H2044" s="15" t="s">
        <v>9364</v>
      </c>
      <c r="I2044" s="15" t="s">
        <v>4327</v>
      </c>
      <c r="J2044" s="15" t="s">
        <v>4328</v>
      </c>
      <c r="K2044" s="15"/>
      <c r="L2044" s="103" t="str">
        <f t="shared" si="1"/>
        <v>B-F8-PN18-250gm Pearly Natural Jar</v>
      </c>
      <c r="M2044" s="103">
        <f t="shared" si="2"/>
        <v>2400</v>
      </c>
      <c r="N2044" s="102" t="str">
        <f t="shared" si="3"/>
        <v>wk </v>
      </c>
    </row>
    <row r="2045" ht="12.75" customHeight="1">
      <c r="A2045" s="15" t="s">
        <v>4487</v>
      </c>
      <c r="B2045" s="15" t="s">
        <v>3123</v>
      </c>
      <c r="C2045" s="15" t="s">
        <v>4321</v>
      </c>
      <c r="D2045" s="15" t="s">
        <v>4374</v>
      </c>
      <c r="E2045" s="15" t="s">
        <v>9365</v>
      </c>
      <c r="F2045" s="15" t="s">
        <v>9362</v>
      </c>
      <c r="G2045" s="15" t="s">
        <v>9366</v>
      </c>
      <c r="H2045" s="15" t="s">
        <v>9367</v>
      </c>
      <c r="I2045" s="15" t="s">
        <v>4327</v>
      </c>
      <c r="J2045" s="15" t="s">
        <v>4328</v>
      </c>
      <c r="K2045" s="15"/>
      <c r="L2045" s="103" t="str">
        <f t="shared" si="1"/>
        <v>B-F8-PN18-250gm Pearly Natural Jar</v>
      </c>
      <c r="M2045" s="103">
        <f t="shared" si="2"/>
        <v>4800</v>
      </c>
      <c r="N2045" s="102" t="str">
        <f t="shared" si="3"/>
        <v>wk </v>
      </c>
    </row>
    <row r="2046" ht="12.75" customHeight="1">
      <c r="A2046" s="15" t="s">
        <v>4487</v>
      </c>
      <c r="B2046" s="15" t="s">
        <v>3123</v>
      </c>
      <c r="C2046" s="15" t="s">
        <v>4321</v>
      </c>
      <c r="D2046" s="15" t="s">
        <v>3465</v>
      </c>
      <c r="E2046" s="15" t="s">
        <v>9368</v>
      </c>
      <c r="F2046" s="15" t="s">
        <v>4324</v>
      </c>
      <c r="G2046" s="15" t="s">
        <v>9369</v>
      </c>
      <c r="H2046" s="15" t="s">
        <v>9370</v>
      </c>
      <c r="I2046" s="15" t="s">
        <v>4327</v>
      </c>
      <c r="J2046" s="15" t="s">
        <v>4345</v>
      </c>
      <c r="K2046" s="15"/>
      <c r="L2046" s="103" t="str">
        <f t="shared" si="1"/>
        <v>B-F8-PN18-250gm Pearly Natural Jar</v>
      </c>
      <c r="M2046" s="103">
        <f t="shared" si="2"/>
        <v>240</v>
      </c>
      <c r="N2046" s="102" t="str">
        <f t="shared" si="3"/>
        <v>wk </v>
      </c>
    </row>
    <row r="2047" ht="12.75" customHeight="1">
      <c r="A2047" s="15" t="s">
        <v>4491</v>
      </c>
      <c r="B2047" s="15" t="s">
        <v>3123</v>
      </c>
      <c r="C2047" s="15" t="s">
        <v>4321</v>
      </c>
      <c r="D2047" s="15" t="s">
        <v>3544</v>
      </c>
      <c r="E2047" s="15" t="s">
        <v>9371</v>
      </c>
      <c r="F2047" s="15" t="s">
        <v>9362</v>
      </c>
      <c r="G2047" s="15" t="s">
        <v>9372</v>
      </c>
      <c r="H2047" s="15" t="s">
        <v>9373</v>
      </c>
      <c r="I2047" s="15" t="s">
        <v>4327</v>
      </c>
      <c r="J2047" s="15" t="s">
        <v>4328</v>
      </c>
      <c r="K2047" s="15"/>
      <c r="L2047" s="103" t="str">
        <f t="shared" si="1"/>
        <v>B-F8-PN18-250gm Pearly Natural Jar</v>
      </c>
      <c r="M2047" s="103">
        <f t="shared" si="2"/>
        <v>720</v>
      </c>
      <c r="N2047" s="102" t="str">
        <f t="shared" si="3"/>
        <v>wk </v>
      </c>
    </row>
    <row r="2048" ht="12.75" customHeight="1">
      <c r="A2048" s="15" t="s">
        <v>4506</v>
      </c>
      <c r="B2048" s="15" t="s">
        <v>3123</v>
      </c>
      <c r="C2048" s="15" t="s">
        <v>4321</v>
      </c>
      <c r="D2048" s="15" t="s">
        <v>3465</v>
      </c>
      <c r="E2048" s="15" t="s">
        <v>9374</v>
      </c>
      <c r="F2048" s="15" t="s">
        <v>4324</v>
      </c>
      <c r="G2048" s="15" t="s">
        <v>9369</v>
      </c>
      <c r="H2048" s="15" t="s">
        <v>9370</v>
      </c>
      <c r="I2048" s="15" t="s">
        <v>4327</v>
      </c>
      <c r="J2048" s="15" t="s">
        <v>4345</v>
      </c>
      <c r="K2048" s="15"/>
      <c r="L2048" s="103" t="str">
        <f t="shared" si="1"/>
        <v>B-F8-PN18-250gm Pearly Natural Jar</v>
      </c>
      <c r="M2048" s="103">
        <f t="shared" si="2"/>
        <v>240</v>
      </c>
      <c r="N2048" s="102" t="str">
        <f t="shared" si="3"/>
        <v>wk </v>
      </c>
    </row>
    <row r="2049" ht="12.75" customHeight="1">
      <c r="A2049" s="15" t="s">
        <v>4565</v>
      </c>
      <c r="B2049" s="15" t="s">
        <v>3123</v>
      </c>
      <c r="C2049" s="15" t="s">
        <v>4321</v>
      </c>
      <c r="D2049" s="15" t="s">
        <v>4993</v>
      </c>
      <c r="E2049" s="15" t="s">
        <v>9375</v>
      </c>
      <c r="F2049" s="15" t="s">
        <v>9362</v>
      </c>
      <c r="G2049" s="15" t="s">
        <v>9376</v>
      </c>
      <c r="H2049" s="15" t="s">
        <v>9377</v>
      </c>
      <c r="I2049" s="15" t="s">
        <v>4327</v>
      </c>
      <c r="J2049" s="15" t="s">
        <v>4328</v>
      </c>
      <c r="K2049" s="15"/>
      <c r="L2049" s="103" t="str">
        <f t="shared" si="1"/>
        <v>B-F8-PN18-250gm Pearly Natural Jar</v>
      </c>
      <c r="M2049" s="103">
        <f t="shared" si="2"/>
        <v>1200</v>
      </c>
      <c r="N2049" s="102" t="str">
        <f t="shared" si="3"/>
        <v>wk 49</v>
      </c>
    </row>
    <row r="2050" ht="12.75" customHeight="1">
      <c r="A2050" s="15" t="s">
        <v>9378</v>
      </c>
      <c r="B2050" s="15" t="s">
        <v>2855</v>
      </c>
      <c r="C2050" s="15" t="s">
        <v>3146</v>
      </c>
      <c r="D2050" s="15" t="s">
        <v>3145</v>
      </c>
      <c r="E2050" s="15"/>
      <c r="F2050" s="15" t="s">
        <v>4308</v>
      </c>
      <c r="G2050" s="15" t="s">
        <v>9379</v>
      </c>
      <c r="H2050" s="15" t="s">
        <v>3149</v>
      </c>
      <c r="I2050" s="15" t="s">
        <v>3149</v>
      </c>
      <c r="J2050" s="15"/>
      <c r="K2050" s="15"/>
      <c r="L2050" s="103" t="str">
        <f t="shared" si="1"/>
        <v>B-F8PP-BK18-250 gm Black jar</v>
      </c>
      <c r="M2050" s="103">
        <f t="shared" si="2"/>
        <v>0</v>
      </c>
      <c r="N2050" s="102" t="str">
        <f t="shared" si="3"/>
        <v>wk </v>
      </c>
    </row>
    <row r="2051" ht="12.75" customHeight="1">
      <c r="A2051" s="15" t="s">
        <v>4670</v>
      </c>
      <c r="B2051" s="15" t="s">
        <v>3123</v>
      </c>
      <c r="C2051" s="15" t="s">
        <v>4321</v>
      </c>
      <c r="D2051" s="15" t="s">
        <v>3465</v>
      </c>
      <c r="E2051" s="15" t="s">
        <v>9380</v>
      </c>
      <c r="F2051" s="15" t="s">
        <v>4324</v>
      </c>
      <c r="G2051" s="15" t="s">
        <v>9381</v>
      </c>
      <c r="H2051" s="15" t="s">
        <v>9382</v>
      </c>
      <c r="I2051" s="15" t="s">
        <v>4327</v>
      </c>
      <c r="J2051" s="15" t="s">
        <v>4345</v>
      </c>
      <c r="K2051" s="15"/>
      <c r="L2051" s="103" t="str">
        <f t="shared" si="1"/>
        <v>B-F8PP-BK18-250 gm Black jar</v>
      </c>
      <c r="M2051" s="103">
        <f t="shared" si="2"/>
        <v>240</v>
      </c>
      <c r="N2051" s="102" t="str">
        <f t="shared" si="3"/>
        <v>wk </v>
      </c>
    </row>
    <row r="2052" ht="12.75" customHeight="1">
      <c r="A2052" s="15" t="s">
        <v>4581</v>
      </c>
      <c r="B2052" s="15" t="s">
        <v>3128</v>
      </c>
      <c r="C2052" s="15" t="s">
        <v>4321</v>
      </c>
      <c r="D2052" s="15" t="s">
        <v>7941</v>
      </c>
      <c r="E2052" s="15" t="s">
        <v>9383</v>
      </c>
      <c r="F2052" s="15" t="s">
        <v>4324</v>
      </c>
      <c r="G2052" s="15" t="s">
        <v>9384</v>
      </c>
      <c r="H2052" s="15" t="s">
        <v>9385</v>
      </c>
      <c r="I2052" s="15" t="s">
        <v>4327</v>
      </c>
      <c r="J2052" s="15" t="s">
        <v>4345</v>
      </c>
      <c r="K2052" s="15"/>
      <c r="L2052" s="103" t="str">
        <f t="shared" si="1"/>
        <v>B-F8PP-BK18-250 gm Black jar</v>
      </c>
      <c r="M2052" s="103">
        <f t="shared" si="2"/>
        <v>480</v>
      </c>
      <c r="N2052" s="102" t="str">
        <f t="shared" si="3"/>
        <v>wk </v>
      </c>
    </row>
    <row r="2053" ht="12.75" customHeight="1">
      <c r="A2053" s="15" t="s">
        <v>4612</v>
      </c>
      <c r="B2053" s="15" t="s">
        <v>3128</v>
      </c>
      <c r="C2053" s="15" t="s">
        <v>4321</v>
      </c>
      <c r="D2053" s="15" t="s">
        <v>9386</v>
      </c>
      <c r="E2053" s="15" t="s">
        <v>9387</v>
      </c>
      <c r="F2053" s="15" t="s">
        <v>9388</v>
      </c>
      <c r="G2053" s="15" t="s">
        <v>9389</v>
      </c>
      <c r="H2053" s="15" t="s">
        <v>9390</v>
      </c>
      <c r="I2053" s="15" t="s">
        <v>5045</v>
      </c>
      <c r="J2053" s="15" t="s">
        <v>4345</v>
      </c>
      <c r="K2053" s="15"/>
      <c r="L2053" s="103" t="str">
        <f t="shared" si="1"/>
        <v>B-F8PP-BK18-250 gm Black jar</v>
      </c>
      <c r="M2053" s="103">
        <f t="shared" si="2"/>
        <v>36720</v>
      </c>
      <c r="N2053" s="102" t="str">
        <f t="shared" si="3"/>
        <v>wk 10</v>
      </c>
    </row>
    <row r="2054" ht="12.75" customHeight="1">
      <c r="A2054" s="15" t="s">
        <v>4612</v>
      </c>
      <c r="B2054" s="15" t="s">
        <v>3128</v>
      </c>
      <c r="C2054" s="15" t="s">
        <v>4321</v>
      </c>
      <c r="D2054" s="15" t="s">
        <v>4905</v>
      </c>
      <c r="E2054" s="15" t="s">
        <v>9391</v>
      </c>
      <c r="F2054" s="15" t="s">
        <v>9388</v>
      </c>
      <c r="G2054" s="15" t="s">
        <v>9392</v>
      </c>
      <c r="H2054" s="15" t="s">
        <v>9393</v>
      </c>
      <c r="I2054" s="15" t="s">
        <v>5045</v>
      </c>
      <c r="J2054" s="15" t="s">
        <v>4345</v>
      </c>
      <c r="K2054" s="15"/>
      <c r="L2054" s="103" t="str">
        <f t="shared" si="1"/>
        <v>B-F8PP-BK18-250 gm Black jar</v>
      </c>
      <c r="M2054" s="103">
        <f t="shared" si="2"/>
        <v>5760</v>
      </c>
      <c r="N2054" s="102" t="str">
        <f t="shared" si="3"/>
        <v>wk 10</v>
      </c>
    </row>
    <row r="2055" ht="12.75" customHeight="1">
      <c r="A2055" s="15" t="s">
        <v>4639</v>
      </c>
      <c r="B2055" s="15" t="s">
        <v>3128</v>
      </c>
      <c r="C2055" s="15" t="s">
        <v>4965</v>
      </c>
      <c r="D2055" s="15" t="s">
        <v>9394</v>
      </c>
      <c r="E2055" s="15" t="s">
        <v>9395</v>
      </c>
      <c r="F2055" s="15" t="s">
        <v>9388</v>
      </c>
      <c r="G2055" s="15" t="s">
        <v>9396</v>
      </c>
      <c r="H2055" s="15" t="s">
        <v>9397</v>
      </c>
      <c r="I2055" s="15" t="s">
        <v>5045</v>
      </c>
      <c r="J2055" s="15" t="s">
        <v>4345</v>
      </c>
      <c r="K2055" s="15"/>
      <c r="L2055" s="103" t="str">
        <f t="shared" si="1"/>
        <v>B-F8PP-BK18-250 gm Black jar</v>
      </c>
      <c r="M2055" s="103">
        <f t="shared" si="2"/>
        <v>36720</v>
      </c>
      <c r="N2055" s="102" t="str">
        <f t="shared" si="3"/>
        <v>wk 49</v>
      </c>
    </row>
    <row r="2056" ht="12.75" customHeight="1">
      <c r="A2056" s="15" t="s">
        <v>4639</v>
      </c>
      <c r="B2056" s="15" t="s">
        <v>3128</v>
      </c>
      <c r="C2056" s="15" t="s">
        <v>4321</v>
      </c>
      <c r="D2056" s="15" t="s">
        <v>9386</v>
      </c>
      <c r="E2056" s="15" t="s">
        <v>9398</v>
      </c>
      <c r="F2056" s="15" t="s">
        <v>9388</v>
      </c>
      <c r="G2056" s="15" t="s">
        <v>9399</v>
      </c>
      <c r="H2056" s="15" t="s">
        <v>9400</v>
      </c>
      <c r="I2056" s="15" t="s">
        <v>5045</v>
      </c>
      <c r="J2056" s="15" t="s">
        <v>4345</v>
      </c>
      <c r="K2056" s="15"/>
      <c r="L2056" s="103" t="str">
        <f t="shared" si="1"/>
        <v>B-F8PP-BK18-250 gm Black jar</v>
      </c>
      <c r="M2056" s="103">
        <f t="shared" si="2"/>
        <v>36720</v>
      </c>
      <c r="N2056" s="102" t="str">
        <f t="shared" si="3"/>
        <v>wk 49</v>
      </c>
    </row>
    <row r="2057" ht="12.75" customHeight="1">
      <c r="A2057" s="15" t="s">
        <v>4692</v>
      </c>
      <c r="B2057" s="15" t="s">
        <v>3128</v>
      </c>
      <c r="C2057" s="15" t="s">
        <v>4321</v>
      </c>
      <c r="D2057" s="15" t="s">
        <v>6191</v>
      </c>
      <c r="E2057" s="15" t="s">
        <v>9401</v>
      </c>
      <c r="F2057" s="15" t="s">
        <v>9388</v>
      </c>
      <c r="G2057" s="15" t="s">
        <v>9402</v>
      </c>
      <c r="H2057" s="15" t="s">
        <v>9403</v>
      </c>
      <c r="I2057" s="15" t="s">
        <v>5045</v>
      </c>
      <c r="J2057" s="15" t="s">
        <v>4345</v>
      </c>
      <c r="K2057" s="15"/>
      <c r="L2057" s="103" t="str">
        <f t="shared" si="1"/>
        <v>B-F8PP-BK18-250 gm Black jar</v>
      </c>
      <c r="M2057" s="103">
        <f t="shared" si="2"/>
        <v>25920</v>
      </c>
      <c r="N2057" s="102" t="str">
        <f t="shared" si="3"/>
        <v>wk 2</v>
      </c>
    </row>
    <row r="2058" ht="12.75" customHeight="1">
      <c r="A2058" s="15" t="s">
        <v>4692</v>
      </c>
      <c r="B2058" s="15" t="s">
        <v>3128</v>
      </c>
      <c r="C2058" s="15" t="s">
        <v>4321</v>
      </c>
      <c r="D2058" s="15" t="s">
        <v>9404</v>
      </c>
      <c r="E2058" s="15" t="s">
        <v>9405</v>
      </c>
      <c r="F2058" s="15" t="s">
        <v>9388</v>
      </c>
      <c r="G2058" s="15" t="s">
        <v>9406</v>
      </c>
      <c r="H2058" s="15" t="s">
        <v>9407</v>
      </c>
      <c r="I2058" s="15" t="s">
        <v>5045</v>
      </c>
      <c r="J2058" s="15" t="s">
        <v>4345</v>
      </c>
      <c r="K2058" s="15"/>
      <c r="L2058" s="103" t="str">
        <f t="shared" si="1"/>
        <v>B-F8PP-BK18-250 gm Black jar</v>
      </c>
      <c r="M2058" s="103">
        <f t="shared" si="2"/>
        <v>31680</v>
      </c>
      <c r="N2058" s="102" t="str">
        <f t="shared" si="3"/>
        <v>wk 2</v>
      </c>
    </row>
    <row r="2059" ht="12.75" customHeight="1">
      <c r="A2059" s="15" t="s">
        <v>4722</v>
      </c>
      <c r="B2059" s="15" t="s">
        <v>3128</v>
      </c>
      <c r="C2059" s="15" t="s">
        <v>4965</v>
      </c>
      <c r="D2059" s="15" t="s">
        <v>9408</v>
      </c>
      <c r="E2059" s="15" t="s">
        <v>9409</v>
      </c>
      <c r="F2059" s="15" t="s">
        <v>9388</v>
      </c>
      <c r="G2059" s="15" t="s">
        <v>9410</v>
      </c>
      <c r="H2059" s="15" t="s">
        <v>9411</v>
      </c>
      <c r="I2059" s="15" t="s">
        <v>5045</v>
      </c>
      <c r="J2059" s="15" t="s">
        <v>4345</v>
      </c>
      <c r="K2059" s="15"/>
      <c r="L2059" s="103" t="str">
        <f t="shared" si="1"/>
        <v>B-F8PP-BK18-250 gm Black jar</v>
      </c>
      <c r="M2059" s="103">
        <f t="shared" si="2"/>
        <v>5760</v>
      </c>
      <c r="N2059" s="102" t="str">
        <f t="shared" si="3"/>
        <v>wk </v>
      </c>
    </row>
    <row r="2060" ht="12.75" customHeight="1">
      <c r="A2060" s="15" t="s">
        <v>4726</v>
      </c>
      <c r="B2060" s="15" t="s">
        <v>3128</v>
      </c>
      <c r="C2060" s="15" t="s">
        <v>4321</v>
      </c>
      <c r="D2060" s="15" t="s">
        <v>4905</v>
      </c>
      <c r="E2060" s="15" t="s">
        <v>9412</v>
      </c>
      <c r="F2060" s="15" t="s">
        <v>9388</v>
      </c>
      <c r="G2060" s="15" t="s">
        <v>9413</v>
      </c>
      <c r="H2060" s="15" t="s">
        <v>9414</v>
      </c>
      <c r="I2060" s="15" t="s">
        <v>5045</v>
      </c>
      <c r="J2060" s="15" t="s">
        <v>4345</v>
      </c>
      <c r="K2060" s="15"/>
      <c r="L2060" s="103" t="str">
        <f t="shared" si="1"/>
        <v>B-F8PP-BK18-250 gm Black jar</v>
      </c>
      <c r="M2060" s="103">
        <f t="shared" si="2"/>
        <v>5760</v>
      </c>
      <c r="N2060" s="102" t="str">
        <f t="shared" si="3"/>
        <v>wk </v>
      </c>
    </row>
    <row r="2061" ht="12.75" customHeight="1">
      <c r="A2061" s="15" t="s">
        <v>4753</v>
      </c>
      <c r="B2061" s="15" t="s">
        <v>3128</v>
      </c>
      <c r="C2061" s="15" t="s">
        <v>4321</v>
      </c>
      <c r="D2061" s="15" t="s">
        <v>3465</v>
      </c>
      <c r="E2061" s="15" t="s">
        <v>9415</v>
      </c>
      <c r="F2061" s="15" t="s">
        <v>4324</v>
      </c>
      <c r="G2061" s="15" t="s">
        <v>9381</v>
      </c>
      <c r="H2061" s="15" t="s">
        <v>9416</v>
      </c>
      <c r="I2061" s="15" t="s">
        <v>4327</v>
      </c>
      <c r="J2061" s="15" t="s">
        <v>4345</v>
      </c>
      <c r="K2061" s="15"/>
      <c r="L2061" s="103" t="str">
        <f t="shared" si="1"/>
        <v>B-F8PP-BK18-250 gm Black jar</v>
      </c>
      <c r="M2061" s="103">
        <f t="shared" si="2"/>
        <v>240</v>
      </c>
      <c r="N2061" s="102" t="str">
        <f t="shared" si="3"/>
        <v>wk </v>
      </c>
    </row>
    <row r="2062" ht="12.75" customHeight="1">
      <c r="A2062" s="15" t="s">
        <v>4789</v>
      </c>
      <c r="B2062" s="15" t="s">
        <v>3128</v>
      </c>
      <c r="C2062" s="15" t="s">
        <v>4321</v>
      </c>
      <c r="D2062" s="15" t="s">
        <v>3465</v>
      </c>
      <c r="E2062" s="15" t="s">
        <v>9417</v>
      </c>
      <c r="F2062" s="15" t="s">
        <v>4324</v>
      </c>
      <c r="G2062" s="15" t="s">
        <v>9381</v>
      </c>
      <c r="H2062" s="15" t="s">
        <v>9418</v>
      </c>
      <c r="I2062" s="15" t="s">
        <v>4327</v>
      </c>
      <c r="J2062" s="15" t="s">
        <v>4345</v>
      </c>
      <c r="K2062" s="15"/>
      <c r="L2062" s="103" t="str">
        <f t="shared" si="1"/>
        <v>B-F8PP-BK18-250 gm Black jar</v>
      </c>
      <c r="M2062" s="103">
        <f t="shared" si="2"/>
        <v>240</v>
      </c>
      <c r="N2062" s="102" t="str">
        <f t="shared" si="3"/>
        <v>wk </v>
      </c>
    </row>
    <row r="2063" ht="12.75" customHeight="1">
      <c r="A2063" s="15" t="s">
        <v>4840</v>
      </c>
      <c r="B2063" s="15" t="s">
        <v>3128</v>
      </c>
      <c r="C2063" s="15" t="s">
        <v>4321</v>
      </c>
      <c r="D2063" s="15" t="s">
        <v>3465</v>
      </c>
      <c r="E2063" s="15" t="s">
        <v>9419</v>
      </c>
      <c r="F2063" s="15" t="s">
        <v>4324</v>
      </c>
      <c r="G2063" s="15" t="s">
        <v>9381</v>
      </c>
      <c r="H2063" s="15" t="s">
        <v>9418</v>
      </c>
      <c r="I2063" s="15" t="s">
        <v>4327</v>
      </c>
      <c r="J2063" s="15" t="s">
        <v>4345</v>
      </c>
      <c r="K2063" s="15"/>
      <c r="L2063" s="103" t="str">
        <f t="shared" si="1"/>
        <v>B-F8PP-BK18-250 gm Black jar</v>
      </c>
      <c r="M2063" s="103">
        <f t="shared" si="2"/>
        <v>240</v>
      </c>
      <c r="N2063" s="102" t="str">
        <f t="shared" si="3"/>
        <v>wk 50</v>
      </c>
    </row>
    <row r="2064" ht="12.75" customHeight="1">
      <c r="A2064" s="15" t="s">
        <v>4846</v>
      </c>
      <c r="B2064" s="15" t="s">
        <v>3128</v>
      </c>
      <c r="C2064" s="15" t="s">
        <v>4321</v>
      </c>
      <c r="D2064" s="15" t="s">
        <v>3465</v>
      </c>
      <c r="E2064" s="15" t="s">
        <v>9420</v>
      </c>
      <c r="F2064" s="15" t="s">
        <v>4324</v>
      </c>
      <c r="G2064" s="15" t="s">
        <v>9381</v>
      </c>
      <c r="H2064" s="15" t="s">
        <v>9418</v>
      </c>
      <c r="I2064" s="15" t="s">
        <v>4327</v>
      </c>
      <c r="J2064" s="15" t="s">
        <v>4328</v>
      </c>
      <c r="K2064" s="15"/>
      <c r="L2064" s="103" t="str">
        <f t="shared" si="1"/>
        <v>B-F8PP-BK18-250 gm Black jar</v>
      </c>
      <c r="M2064" s="103">
        <f t="shared" si="2"/>
        <v>240</v>
      </c>
      <c r="N2064" s="102" t="str">
        <f t="shared" si="3"/>
        <v>wk </v>
      </c>
    </row>
    <row r="2065" ht="12.75" customHeight="1">
      <c r="A2065" s="15" t="s">
        <v>9421</v>
      </c>
      <c r="B2065" s="15" t="s">
        <v>2855</v>
      </c>
      <c r="C2065" s="15" t="s">
        <v>3146</v>
      </c>
      <c r="D2065" s="15" t="s">
        <v>3145</v>
      </c>
      <c r="E2065" s="15"/>
      <c r="F2065" s="15" t="s">
        <v>4308</v>
      </c>
      <c r="G2065" s="15" t="s">
        <v>9422</v>
      </c>
      <c r="H2065" s="15" t="s">
        <v>3149</v>
      </c>
      <c r="I2065" s="15" t="s">
        <v>3156</v>
      </c>
      <c r="J2065" s="15"/>
      <c r="K2065" s="15"/>
      <c r="L2065" s="103" t="str">
        <f t="shared" si="1"/>
        <v>B-F8PP-N18-250 gm Natural jar</v>
      </c>
      <c r="M2065" s="103">
        <f t="shared" si="2"/>
        <v>0</v>
      </c>
      <c r="N2065" s="102" t="str">
        <f t="shared" si="3"/>
        <v>wk </v>
      </c>
    </row>
    <row r="2066" ht="12.75" customHeight="1">
      <c r="A2066" s="15" t="s">
        <v>4934</v>
      </c>
      <c r="B2066" s="15" t="s">
        <v>3123</v>
      </c>
      <c r="C2066" s="15" t="s">
        <v>4321</v>
      </c>
      <c r="D2066" s="15" t="s">
        <v>3465</v>
      </c>
      <c r="E2066" s="15" t="s">
        <v>8036</v>
      </c>
      <c r="F2066" s="15" t="s">
        <v>4324</v>
      </c>
      <c r="G2066" s="15" t="s">
        <v>9423</v>
      </c>
      <c r="H2066" s="15" t="s">
        <v>9424</v>
      </c>
      <c r="I2066" s="15" t="s">
        <v>4327</v>
      </c>
      <c r="J2066" s="15" t="s">
        <v>4328</v>
      </c>
      <c r="K2066" s="15"/>
      <c r="L2066" s="103" t="str">
        <f t="shared" si="1"/>
        <v>B-F8PP-N18-250 gm Natural jar</v>
      </c>
      <c r="M2066" s="103">
        <f t="shared" si="2"/>
        <v>240</v>
      </c>
      <c r="N2066" s="102" t="str">
        <f t="shared" si="3"/>
        <v>wk 1</v>
      </c>
    </row>
    <row r="2067" ht="12.75" customHeight="1">
      <c r="A2067" s="15" t="s">
        <v>4934</v>
      </c>
      <c r="B2067" s="15" t="s">
        <v>3123</v>
      </c>
      <c r="C2067" s="15" t="s">
        <v>4321</v>
      </c>
      <c r="D2067" s="15" t="s">
        <v>3228</v>
      </c>
      <c r="E2067" s="15" t="s">
        <v>9425</v>
      </c>
      <c r="F2067" s="15" t="s">
        <v>4324</v>
      </c>
      <c r="G2067" s="15" t="s">
        <v>9426</v>
      </c>
      <c r="H2067" s="15" t="s">
        <v>9427</v>
      </c>
      <c r="I2067" s="15" t="s">
        <v>4327</v>
      </c>
      <c r="J2067" s="15" t="s">
        <v>5653</v>
      </c>
      <c r="K2067" s="15"/>
      <c r="L2067" s="103" t="str">
        <f t="shared" si="1"/>
        <v>B-F8PP-N18-250 gm Natural jar</v>
      </c>
      <c r="M2067" s="103">
        <f t="shared" si="2"/>
        <v>600</v>
      </c>
      <c r="N2067" s="102" t="str">
        <f t="shared" si="3"/>
        <v>wk 1</v>
      </c>
    </row>
    <row r="2068" ht="12.75" customHeight="1">
      <c r="A2068" s="15" t="s">
        <v>4934</v>
      </c>
      <c r="B2068" s="15" t="s">
        <v>3123</v>
      </c>
      <c r="C2068" s="15" t="s">
        <v>4321</v>
      </c>
      <c r="D2068" s="15" t="s">
        <v>6842</v>
      </c>
      <c r="E2068" s="15" t="s">
        <v>9428</v>
      </c>
      <c r="F2068" s="15" t="s">
        <v>4324</v>
      </c>
      <c r="G2068" s="15" t="s">
        <v>9429</v>
      </c>
      <c r="H2068" s="15" t="s">
        <v>9430</v>
      </c>
      <c r="I2068" s="15" t="s">
        <v>4327</v>
      </c>
      <c r="J2068" s="15" t="s">
        <v>5653</v>
      </c>
      <c r="K2068" s="15"/>
      <c r="L2068" s="103" t="str">
        <f t="shared" si="1"/>
        <v>B-F8PP-N18-250 gm Natural jar</v>
      </c>
      <c r="M2068" s="103">
        <f t="shared" si="2"/>
        <v>120</v>
      </c>
      <c r="N2068" s="102" t="str">
        <f t="shared" si="3"/>
        <v>wk 1</v>
      </c>
    </row>
    <row r="2069" ht="12.75" customHeight="1">
      <c r="A2069" s="15" t="s">
        <v>4361</v>
      </c>
      <c r="B2069" s="15" t="s">
        <v>3123</v>
      </c>
      <c r="C2069" s="15" t="s">
        <v>4321</v>
      </c>
      <c r="D2069" s="15" t="s">
        <v>4993</v>
      </c>
      <c r="E2069" s="15" t="s">
        <v>9431</v>
      </c>
      <c r="F2069" s="15" t="s">
        <v>9432</v>
      </c>
      <c r="G2069" s="15" t="s">
        <v>9433</v>
      </c>
      <c r="H2069" s="15" t="s">
        <v>9434</v>
      </c>
      <c r="I2069" s="15" t="s">
        <v>4327</v>
      </c>
      <c r="J2069" s="15" t="s">
        <v>5653</v>
      </c>
      <c r="K2069" s="15"/>
      <c r="L2069" s="103" t="str">
        <f t="shared" si="1"/>
        <v>B-F8PP-N18-250 gm Natural jar</v>
      </c>
      <c r="M2069" s="103">
        <f t="shared" si="2"/>
        <v>1200</v>
      </c>
      <c r="N2069" s="102" t="str">
        <f t="shared" si="3"/>
        <v>wk 5</v>
      </c>
    </row>
    <row r="2070" ht="12.75" customHeight="1">
      <c r="A2070" s="15" t="s">
        <v>4361</v>
      </c>
      <c r="B2070" s="15" t="s">
        <v>3123</v>
      </c>
      <c r="C2070" s="15" t="s">
        <v>4321</v>
      </c>
      <c r="D2070" s="15" t="s">
        <v>3465</v>
      </c>
      <c r="E2070" s="15" t="s">
        <v>9435</v>
      </c>
      <c r="F2070" s="15" t="s">
        <v>4324</v>
      </c>
      <c r="G2070" s="15" t="s">
        <v>9423</v>
      </c>
      <c r="H2070" s="15" t="s">
        <v>9424</v>
      </c>
      <c r="I2070" s="15" t="s">
        <v>4327</v>
      </c>
      <c r="J2070" s="15" t="s">
        <v>5653</v>
      </c>
      <c r="K2070" s="15"/>
      <c r="L2070" s="103" t="str">
        <f t="shared" si="1"/>
        <v>B-F8PP-N18-250 gm Natural jar</v>
      </c>
      <c r="M2070" s="103">
        <f t="shared" si="2"/>
        <v>240</v>
      </c>
      <c r="N2070" s="102" t="str">
        <f t="shared" si="3"/>
        <v>wk 5</v>
      </c>
    </row>
    <row r="2071" ht="12.75" customHeight="1">
      <c r="A2071" s="15" t="s">
        <v>4418</v>
      </c>
      <c r="B2071" s="15" t="s">
        <v>3123</v>
      </c>
      <c r="C2071" s="15" t="s">
        <v>4321</v>
      </c>
      <c r="D2071" s="15" t="s">
        <v>4905</v>
      </c>
      <c r="E2071" s="15" t="s">
        <v>9436</v>
      </c>
      <c r="F2071" s="15" t="s">
        <v>5242</v>
      </c>
      <c r="G2071" s="15" t="s">
        <v>9437</v>
      </c>
      <c r="H2071" s="15" t="s">
        <v>9438</v>
      </c>
      <c r="I2071" s="15" t="s">
        <v>4327</v>
      </c>
      <c r="J2071" s="15" t="s">
        <v>8986</v>
      </c>
      <c r="K2071" s="15"/>
      <c r="L2071" s="103" t="str">
        <f t="shared" si="1"/>
        <v>B-F8PP-N18-250 gm Natural jar</v>
      </c>
      <c r="M2071" s="103">
        <f t="shared" si="2"/>
        <v>5760</v>
      </c>
      <c r="N2071" s="102" t="str">
        <f t="shared" si="3"/>
        <v>wk 36</v>
      </c>
    </row>
    <row r="2072" ht="12.75" customHeight="1">
      <c r="A2072" s="15" t="s">
        <v>5067</v>
      </c>
      <c r="B2072" s="15" t="s">
        <v>3123</v>
      </c>
      <c r="C2072" s="15" t="s">
        <v>4321</v>
      </c>
      <c r="D2072" s="15" t="s">
        <v>3475</v>
      </c>
      <c r="E2072" s="15" t="s">
        <v>9439</v>
      </c>
      <c r="F2072" s="15" t="s">
        <v>5242</v>
      </c>
      <c r="G2072" s="15" t="s">
        <v>5321</v>
      </c>
      <c r="H2072" s="15" t="s">
        <v>9440</v>
      </c>
      <c r="I2072" s="15" t="s">
        <v>4327</v>
      </c>
      <c r="J2072" s="15" t="s">
        <v>8986</v>
      </c>
      <c r="K2072" s="15"/>
      <c r="L2072" s="103" t="str">
        <f t="shared" si="1"/>
        <v>B-F8PP-N18-250 gm Natural jar</v>
      </c>
      <c r="M2072" s="103">
        <f t="shared" si="2"/>
        <v>3840</v>
      </c>
      <c r="N2072" s="102" t="str">
        <f t="shared" si="3"/>
        <v>wk 44</v>
      </c>
    </row>
    <row r="2073" ht="12.75" customHeight="1">
      <c r="A2073" s="15" t="s">
        <v>4425</v>
      </c>
      <c r="B2073" s="15" t="s">
        <v>3123</v>
      </c>
      <c r="C2073" s="15" t="s">
        <v>4321</v>
      </c>
      <c r="D2073" s="15" t="s">
        <v>3630</v>
      </c>
      <c r="E2073" s="15" t="s">
        <v>9441</v>
      </c>
      <c r="F2073" s="15" t="s">
        <v>9432</v>
      </c>
      <c r="G2073" s="15" t="s">
        <v>9442</v>
      </c>
      <c r="H2073" s="15" t="s">
        <v>9443</v>
      </c>
      <c r="I2073" s="15" t="s">
        <v>4327</v>
      </c>
      <c r="J2073" s="15" t="s">
        <v>5653</v>
      </c>
      <c r="K2073" s="15"/>
      <c r="L2073" s="103" t="str">
        <f t="shared" si="1"/>
        <v>B-F8PP-N18-250 gm Natural jar</v>
      </c>
      <c r="M2073" s="103">
        <f t="shared" si="2"/>
        <v>2160</v>
      </c>
      <c r="N2073" s="102" t="str">
        <f t="shared" si="3"/>
        <v>wk </v>
      </c>
    </row>
    <row r="2074" ht="12.75" customHeight="1">
      <c r="A2074" s="15" t="s">
        <v>4425</v>
      </c>
      <c r="B2074" s="15" t="s">
        <v>3123</v>
      </c>
      <c r="C2074" s="15" t="s">
        <v>4321</v>
      </c>
      <c r="D2074" s="15" t="s">
        <v>5808</v>
      </c>
      <c r="E2074" s="15" t="s">
        <v>9444</v>
      </c>
      <c r="F2074" s="15" t="s">
        <v>9432</v>
      </c>
      <c r="G2074" s="15" t="s">
        <v>9445</v>
      </c>
      <c r="H2074" s="15" t="s">
        <v>9446</v>
      </c>
      <c r="I2074" s="15" t="s">
        <v>4327</v>
      </c>
      <c r="J2074" s="15" t="s">
        <v>5653</v>
      </c>
      <c r="K2074" s="15"/>
      <c r="L2074" s="103" t="str">
        <f t="shared" si="1"/>
        <v>B-F8PP-N18-250 gm Natural jar</v>
      </c>
      <c r="M2074" s="103">
        <f t="shared" si="2"/>
        <v>960</v>
      </c>
      <c r="N2074" s="102" t="str">
        <f t="shared" si="3"/>
        <v>wk </v>
      </c>
    </row>
    <row r="2075" ht="12.75" customHeight="1">
      <c r="A2075" s="15" t="s">
        <v>4425</v>
      </c>
      <c r="B2075" s="15" t="s">
        <v>3123</v>
      </c>
      <c r="C2075" s="15" t="s">
        <v>4321</v>
      </c>
      <c r="D2075" s="15" t="s">
        <v>5808</v>
      </c>
      <c r="E2075" s="15" t="s">
        <v>9447</v>
      </c>
      <c r="F2075" s="15" t="s">
        <v>9448</v>
      </c>
      <c r="G2075" s="15" t="s">
        <v>9449</v>
      </c>
      <c r="H2075" s="15" t="s">
        <v>9446</v>
      </c>
      <c r="I2075" s="15" t="s">
        <v>4327</v>
      </c>
      <c r="J2075" s="15" t="s">
        <v>4328</v>
      </c>
      <c r="K2075" s="15"/>
      <c r="L2075" s="103" t="str">
        <f t="shared" si="1"/>
        <v>B-F8PP-N18-250 gm Natural jar</v>
      </c>
      <c r="M2075" s="103">
        <f t="shared" si="2"/>
        <v>960</v>
      </c>
      <c r="N2075" s="102" t="str">
        <f t="shared" si="3"/>
        <v>wk </v>
      </c>
    </row>
    <row r="2076" ht="12.75" customHeight="1">
      <c r="A2076" s="15" t="s">
        <v>4329</v>
      </c>
      <c r="B2076" s="15" t="s">
        <v>3123</v>
      </c>
      <c r="C2076" s="15" t="s">
        <v>4321</v>
      </c>
      <c r="D2076" s="15" t="s">
        <v>3465</v>
      </c>
      <c r="E2076" s="15" t="s">
        <v>9450</v>
      </c>
      <c r="F2076" s="15" t="s">
        <v>4324</v>
      </c>
      <c r="G2076" s="15" t="s">
        <v>9423</v>
      </c>
      <c r="H2076" s="15" t="s">
        <v>9424</v>
      </c>
      <c r="I2076" s="15" t="s">
        <v>4327</v>
      </c>
      <c r="J2076" s="15" t="s">
        <v>4328</v>
      </c>
      <c r="K2076" s="15"/>
      <c r="L2076" s="103" t="str">
        <f t="shared" si="1"/>
        <v>B-F8PP-N18-250 gm Natural jar</v>
      </c>
      <c r="M2076" s="103">
        <f t="shared" si="2"/>
        <v>240</v>
      </c>
      <c r="N2076" s="102" t="str">
        <f t="shared" si="3"/>
        <v>wk </v>
      </c>
    </row>
    <row r="2077" ht="12.75" customHeight="1">
      <c r="A2077" s="15" t="s">
        <v>4435</v>
      </c>
      <c r="B2077" s="15" t="s">
        <v>3123</v>
      </c>
      <c r="C2077" s="15" t="s">
        <v>4321</v>
      </c>
      <c r="D2077" s="15" t="s">
        <v>3465</v>
      </c>
      <c r="E2077" s="15" t="s">
        <v>9451</v>
      </c>
      <c r="F2077" s="15" t="s">
        <v>4324</v>
      </c>
      <c r="G2077" s="15" t="s">
        <v>9423</v>
      </c>
      <c r="H2077" s="15" t="s">
        <v>9424</v>
      </c>
      <c r="I2077" s="15" t="s">
        <v>4327</v>
      </c>
      <c r="J2077" s="15" t="s">
        <v>4328</v>
      </c>
      <c r="K2077" s="15"/>
      <c r="L2077" s="103" t="str">
        <f t="shared" si="1"/>
        <v>B-F8PP-N18-250 gm Natural jar</v>
      </c>
      <c r="M2077" s="103">
        <f t="shared" si="2"/>
        <v>240</v>
      </c>
      <c r="N2077" s="102" t="str">
        <f t="shared" si="3"/>
        <v>wk </v>
      </c>
    </row>
    <row r="2078" ht="12.75" customHeight="1">
      <c r="A2078" s="15" t="s">
        <v>4439</v>
      </c>
      <c r="B2078" s="15" t="s">
        <v>3123</v>
      </c>
      <c r="C2078" s="15" t="s">
        <v>4321</v>
      </c>
      <c r="D2078" s="15" t="s">
        <v>3465</v>
      </c>
      <c r="E2078" s="15" t="s">
        <v>9452</v>
      </c>
      <c r="F2078" s="15" t="s">
        <v>4324</v>
      </c>
      <c r="G2078" s="15" t="s">
        <v>9423</v>
      </c>
      <c r="H2078" s="15" t="s">
        <v>9424</v>
      </c>
      <c r="I2078" s="15" t="s">
        <v>4327</v>
      </c>
      <c r="J2078" s="15" t="s">
        <v>4328</v>
      </c>
      <c r="K2078" s="15"/>
      <c r="L2078" s="103" t="str">
        <f t="shared" si="1"/>
        <v>B-F8PP-N18-250 gm Natural jar</v>
      </c>
      <c r="M2078" s="103">
        <f t="shared" si="2"/>
        <v>240</v>
      </c>
      <c r="N2078" s="102" t="str">
        <f t="shared" si="3"/>
        <v>wk </v>
      </c>
    </row>
    <row r="2079" ht="12.75" customHeight="1">
      <c r="A2079" s="15" t="s">
        <v>5151</v>
      </c>
      <c r="B2079" s="15" t="s">
        <v>3123</v>
      </c>
      <c r="C2079" s="15" t="s">
        <v>4321</v>
      </c>
      <c r="D2079" s="15" t="s">
        <v>7941</v>
      </c>
      <c r="E2079" s="15" t="s">
        <v>9453</v>
      </c>
      <c r="F2079" s="15" t="s">
        <v>5242</v>
      </c>
      <c r="G2079" s="15" t="s">
        <v>9454</v>
      </c>
      <c r="H2079" s="15" t="s">
        <v>9455</v>
      </c>
      <c r="I2079" s="15" t="s">
        <v>4327</v>
      </c>
      <c r="J2079" s="15" t="s">
        <v>8986</v>
      </c>
      <c r="K2079" s="15"/>
      <c r="L2079" s="103" t="str">
        <f t="shared" si="1"/>
        <v>B-F8PP-N18-250 gm Natural jar</v>
      </c>
      <c r="M2079" s="103">
        <f t="shared" si="2"/>
        <v>480</v>
      </c>
      <c r="N2079" s="102" t="str">
        <f t="shared" si="3"/>
        <v>wk </v>
      </c>
    </row>
    <row r="2080" ht="12.75" customHeight="1">
      <c r="A2080" s="15" t="s">
        <v>4467</v>
      </c>
      <c r="B2080" s="15" t="s">
        <v>3123</v>
      </c>
      <c r="C2080" s="15" t="s">
        <v>4321</v>
      </c>
      <c r="D2080" s="15" t="s">
        <v>3465</v>
      </c>
      <c r="E2080" s="15" t="s">
        <v>9456</v>
      </c>
      <c r="F2080" s="15" t="s">
        <v>4324</v>
      </c>
      <c r="G2080" s="15" t="s">
        <v>9423</v>
      </c>
      <c r="H2080" s="15" t="s">
        <v>9424</v>
      </c>
      <c r="I2080" s="15" t="s">
        <v>4327</v>
      </c>
      <c r="J2080" s="15" t="s">
        <v>4345</v>
      </c>
      <c r="K2080" s="15"/>
      <c r="L2080" s="103" t="str">
        <f t="shared" si="1"/>
        <v>B-F8PP-N18-250 gm Natural jar</v>
      </c>
      <c r="M2080" s="103">
        <f t="shared" si="2"/>
        <v>240</v>
      </c>
      <c r="N2080" s="102" t="str">
        <f t="shared" si="3"/>
        <v>wk 31</v>
      </c>
    </row>
    <row r="2081" ht="12.75" customHeight="1">
      <c r="A2081" s="15" t="s">
        <v>4474</v>
      </c>
      <c r="B2081" s="15" t="s">
        <v>3123</v>
      </c>
      <c r="C2081" s="15" t="s">
        <v>4321</v>
      </c>
      <c r="D2081" s="15" t="s">
        <v>3465</v>
      </c>
      <c r="E2081" s="15" t="s">
        <v>9457</v>
      </c>
      <c r="F2081" s="15" t="s">
        <v>4324</v>
      </c>
      <c r="G2081" s="15" t="s">
        <v>9423</v>
      </c>
      <c r="H2081" s="15" t="s">
        <v>9424</v>
      </c>
      <c r="I2081" s="15" t="s">
        <v>4327</v>
      </c>
      <c r="J2081" s="15" t="s">
        <v>4345</v>
      </c>
      <c r="K2081" s="15"/>
      <c r="L2081" s="103" t="str">
        <f t="shared" si="1"/>
        <v>B-F8PP-N18-250 gm Natural jar</v>
      </c>
      <c r="M2081" s="103">
        <f t="shared" si="2"/>
        <v>240</v>
      </c>
      <c r="N2081" s="102" t="str">
        <f t="shared" si="3"/>
        <v>wk 36</v>
      </c>
    </row>
    <row r="2082" ht="12.75" customHeight="1">
      <c r="A2082" s="15" t="s">
        <v>4480</v>
      </c>
      <c r="B2082" s="15" t="s">
        <v>3123</v>
      </c>
      <c r="C2082" s="15" t="s">
        <v>4965</v>
      </c>
      <c r="D2082" s="15" t="s">
        <v>8104</v>
      </c>
      <c r="E2082" s="15" t="s">
        <v>9458</v>
      </c>
      <c r="F2082" s="15" t="s">
        <v>4324</v>
      </c>
      <c r="G2082" s="15" t="s">
        <v>9459</v>
      </c>
      <c r="H2082" s="15" t="s">
        <v>9460</v>
      </c>
      <c r="I2082" s="15" t="s">
        <v>4327</v>
      </c>
      <c r="J2082" s="15" t="s">
        <v>4345</v>
      </c>
      <c r="K2082" s="15"/>
      <c r="L2082" s="103" t="str">
        <f t="shared" si="1"/>
        <v>B-F8PP-N18-250 gm Natural jar</v>
      </c>
      <c r="M2082" s="103">
        <f t="shared" si="2"/>
        <v>240</v>
      </c>
      <c r="N2082" s="102" t="str">
        <f t="shared" si="3"/>
        <v>wk 45</v>
      </c>
    </row>
    <row r="2083" ht="12.75" customHeight="1">
      <c r="A2083" s="15" t="s">
        <v>4491</v>
      </c>
      <c r="B2083" s="15" t="s">
        <v>3123</v>
      </c>
      <c r="C2083" s="15" t="s">
        <v>4321</v>
      </c>
      <c r="D2083" s="15" t="s">
        <v>3630</v>
      </c>
      <c r="E2083" s="15" t="s">
        <v>9461</v>
      </c>
      <c r="F2083" s="15" t="s">
        <v>9432</v>
      </c>
      <c r="G2083" s="15" t="s">
        <v>9442</v>
      </c>
      <c r="H2083" s="15" t="s">
        <v>9443</v>
      </c>
      <c r="I2083" s="15" t="s">
        <v>4327</v>
      </c>
      <c r="J2083" s="15" t="s">
        <v>5653</v>
      </c>
      <c r="K2083" s="15"/>
      <c r="L2083" s="103" t="str">
        <f t="shared" si="1"/>
        <v>B-F8PP-N18-250 gm Natural jar</v>
      </c>
      <c r="M2083" s="103">
        <f t="shared" si="2"/>
        <v>2160</v>
      </c>
      <c r="N2083" s="102" t="str">
        <f t="shared" si="3"/>
        <v>wk </v>
      </c>
    </row>
    <row r="2084" ht="12.75" customHeight="1">
      <c r="A2084" s="15" t="s">
        <v>4494</v>
      </c>
      <c r="B2084" s="15" t="s">
        <v>3123</v>
      </c>
      <c r="C2084" s="15" t="s">
        <v>4321</v>
      </c>
      <c r="D2084" s="15" t="s">
        <v>3772</v>
      </c>
      <c r="E2084" s="15" t="s">
        <v>9462</v>
      </c>
      <c r="F2084" s="15" t="s">
        <v>9432</v>
      </c>
      <c r="G2084" s="15" t="s">
        <v>9463</v>
      </c>
      <c r="H2084" s="15" t="s">
        <v>9464</v>
      </c>
      <c r="I2084" s="15" t="s">
        <v>4327</v>
      </c>
      <c r="J2084" s="15" t="s">
        <v>5653</v>
      </c>
      <c r="K2084" s="15"/>
      <c r="L2084" s="103" t="str">
        <f t="shared" si="1"/>
        <v>B-F8PP-N18-250 gm Natural jar</v>
      </c>
      <c r="M2084" s="103">
        <f t="shared" si="2"/>
        <v>1680</v>
      </c>
      <c r="N2084" s="102" t="str">
        <f t="shared" si="3"/>
        <v>wk </v>
      </c>
    </row>
    <row r="2085" ht="12.75" customHeight="1">
      <c r="A2085" s="15" t="s">
        <v>4496</v>
      </c>
      <c r="B2085" s="15" t="s">
        <v>3123</v>
      </c>
      <c r="C2085" s="15" t="s">
        <v>4321</v>
      </c>
      <c r="D2085" s="15" t="s">
        <v>7941</v>
      </c>
      <c r="E2085" s="15" t="s">
        <v>9465</v>
      </c>
      <c r="F2085" s="15" t="s">
        <v>4324</v>
      </c>
      <c r="G2085" s="15" t="s">
        <v>9466</v>
      </c>
      <c r="H2085" s="15" t="s">
        <v>9455</v>
      </c>
      <c r="I2085" s="15" t="s">
        <v>4327</v>
      </c>
      <c r="J2085" s="15" t="s">
        <v>4328</v>
      </c>
      <c r="K2085" s="15"/>
      <c r="L2085" s="103" t="str">
        <f t="shared" si="1"/>
        <v>B-F8PP-N18-250 gm Natural jar</v>
      </c>
      <c r="M2085" s="103">
        <f t="shared" si="2"/>
        <v>480</v>
      </c>
      <c r="N2085" s="102" t="str">
        <f t="shared" si="3"/>
        <v>wk </v>
      </c>
    </row>
    <row r="2086" ht="12.75" customHeight="1">
      <c r="A2086" s="15" t="s">
        <v>4501</v>
      </c>
      <c r="B2086" s="15" t="s">
        <v>3123</v>
      </c>
      <c r="C2086" s="15" t="s">
        <v>4321</v>
      </c>
      <c r="D2086" s="15" t="s">
        <v>6827</v>
      </c>
      <c r="E2086" s="15" t="s">
        <v>9467</v>
      </c>
      <c r="F2086" s="15" t="s">
        <v>9432</v>
      </c>
      <c r="G2086" s="15" t="s">
        <v>9468</v>
      </c>
      <c r="H2086" s="15" t="s">
        <v>9469</v>
      </c>
      <c r="I2086" s="15" t="s">
        <v>4327</v>
      </c>
      <c r="J2086" s="15" t="s">
        <v>5653</v>
      </c>
      <c r="K2086" s="15"/>
      <c r="L2086" s="103" t="str">
        <f t="shared" si="1"/>
        <v>B-F8PP-N18-250 gm Natural jar</v>
      </c>
      <c r="M2086" s="103">
        <f t="shared" si="2"/>
        <v>3120</v>
      </c>
      <c r="N2086" s="102" t="str">
        <f t="shared" si="3"/>
        <v>wk </v>
      </c>
    </row>
    <row r="2087" ht="12.75" customHeight="1">
      <c r="A2087" s="15" t="s">
        <v>4506</v>
      </c>
      <c r="B2087" s="15" t="s">
        <v>3123</v>
      </c>
      <c r="C2087" s="15" t="s">
        <v>4321</v>
      </c>
      <c r="D2087" s="15" t="s">
        <v>9470</v>
      </c>
      <c r="E2087" s="15" t="s">
        <v>9471</v>
      </c>
      <c r="F2087" s="15" t="s">
        <v>5242</v>
      </c>
      <c r="G2087" s="15" t="s">
        <v>9472</v>
      </c>
      <c r="H2087" s="15" t="s">
        <v>9473</v>
      </c>
      <c r="I2087" s="15" t="s">
        <v>4327</v>
      </c>
      <c r="J2087" s="15" t="s">
        <v>8986</v>
      </c>
      <c r="K2087" s="15"/>
      <c r="L2087" s="103" t="str">
        <f t="shared" si="1"/>
        <v>B-F8PP-N18-250 gm Natural jar</v>
      </c>
      <c r="M2087" s="103">
        <f t="shared" si="2"/>
        <v>8160</v>
      </c>
      <c r="N2087" s="102" t="str">
        <f t="shared" si="3"/>
        <v>wk </v>
      </c>
    </row>
    <row r="2088" ht="12.75" customHeight="1">
      <c r="A2088" s="15" t="s">
        <v>4510</v>
      </c>
      <c r="B2088" s="15" t="s">
        <v>3123</v>
      </c>
      <c r="C2088" s="15" t="s">
        <v>4321</v>
      </c>
      <c r="D2088" s="15" t="s">
        <v>7941</v>
      </c>
      <c r="E2088" s="15" t="s">
        <v>9474</v>
      </c>
      <c r="F2088" s="15" t="s">
        <v>9432</v>
      </c>
      <c r="G2088" s="15" t="s">
        <v>9475</v>
      </c>
      <c r="H2088" s="15" t="s">
        <v>9455</v>
      </c>
      <c r="I2088" s="15" t="s">
        <v>4327</v>
      </c>
      <c r="J2088" s="15" t="s">
        <v>5653</v>
      </c>
      <c r="K2088" s="15"/>
      <c r="L2088" s="103" t="str">
        <f t="shared" si="1"/>
        <v>B-F8PP-N18-250 gm Natural jar</v>
      </c>
      <c r="M2088" s="103">
        <f t="shared" si="2"/>
        <v>480</v>
      </c>
      <c r="N2088" s="102" t="str">
        <f t="shared" si="3"/>
        <v>wk </v>
      </c>
    </row>
    <row r="2089" ht="12.75" customHeight="1">
      <c r="A2089" s="15" t="s">
        <v>4513</v>
      </c>
      <c r="B2089" s="15" t="s">
        <v>3123</v>
      </c>
      <c r="C2089" s="15" t="s">
        <v>4321</v>
      </c>
      <c r="D2089" s="15" t="s">
        <v>6942</v>
      </c>
      <c r="E2089" s="15" t="s">
        <v>9476</v>
      </c>
      <c r="F2089" s="15" t="s">
        <v>9432</v>
      </c>
      <c r="G2089" s="15" t="s">
        <v>9477</v>
      </c>
      <c r="H2089" s="15" t="s">
        <v>9478</v>
      </c>
      <c r="I2089" s="15" t="s">
        <v>4327</v>
      </c>
      <c r="J2089" s="15" t="s">
        <v>5653</v>
      </c>
      <c r="K2089" s="15"/>
      <c r="L2089" s="103" t="str">
        <f t="shared" si="1"/>
        <v>B-F8PP-N18-250 gm Natural jar</v>
      </c>
      <c r="M2089" s="103">
        <f t="shared" si="2"/>
        <v>4320</v>
      </c>
      <c r="N2089" s="102" t="str">
        <f t="shared" si="3"/>
        <v>wk </v>
      </c>
    </row>
    <row r="2090" ht="12.75" customHeight="1">
      <c r="A2090" s="15" t="s">
        <v>4517</v>
      </c>
      <c r="B2090" s="15" t="s">
        <v>3123</v>
      </c>
      <c r="C2090" s="15" t="s">
        <v>4321</v>
      </c>
      <c r="D2090" s="15" t="s">
        <v>3958</v>
      </c>
      <c r="E2090" s="15" t="s">
        <v>9479</v>
      </c>
      <c r="F2090" s="15" t="s">
        <v>9432</v>
      </c>
      <c r="G2090" s="15" t="s">
        <v>9480</v>
      </c>
      <c r="H2090" s="15" t="s">
        <v>9481</v>
      </c>
      <c r="I2090" s="15" t="s">
        <v>4327</v>
      </c>
      <c r="J2090" s="15" t="s">
        <v>5653</v>
      </c>
      <c r="K2090" s="15"/>
      <c r="L2090" s="103" t="str">
        <f t="shared" si="1"/>
        <v>B-F8PP-N18-250 gm Natural jar</v>
      </c>
      <c r="M2090" s="103">
        <f t="shared" si="2"/>
        <v>2400</v>
      </c>
      <c r="N2090" s="102" t="str">
        <f t="shared" si="3"/>
        <v>wk </v>
      </c>
    </row>
    <row r="2091" ht="12.75" customHeight="1">
      <c r="A2091" s="15" t="s">
        <v>4517</v>
      </c>
      <c r="B2091" s="15" t="s">
        <v>3123</v>
      </c>
      <c r="C2091" s="15" t="s">
        <v>4321</v>
      </c>
      <c r="D2091" s="15" t="s">
        <v>3465</v>
      </c>
      <c r="E2091" s="15" t="s">
        <v>9482</v>
      </c>
      <c r="F2091" s="15" t="s">
        <v>4324</v>
      </c>
      <c r="G2091" s="15" t="s">
        <v>9483</v>
      </c>
      <c r="H2091" s="15" t="s">
        <v>9424</v>
      </c>
      <c r="I2091" s="15" t="s">
        <v>4327</v>
      </c>
      <c r="J2091" s="15" t="s">
        <v>4328</v>
      </c>
      <c r="K2091" s="15"/>
      <c r="L2091" s="103" t="str">
        <f t="shared" si="1"/>
        <v>B-F8PP-N18-250 gm Natural jar</v>
      </c>
      <c r="M2091" s="103">
        <f t="shared" si="2"/>
        <v>240</v>
      </c>
      <c r="N2091" s="102" t="str">
        <f t="shared" si="3"/>
        <v>wk </v>
      </c>
    </row>
    <row r="2092" ht="12.75" customHeight="1">
      <c r="A2092" s="15" t="s">
        <v>4522</v>
      </c>
      <c r="B2092" s="15" t="s">
        <v>3123</v>
      </c>
      <c r="C2092" s="15" t="s">
        <v>4321</v>
      </c>
      <c r="D2092" s="15" t="s">
        <v>3544</v>
      </c>
      <c r="E2092" s="15" t="s">
        <v>9484</v>
      </c>
      <c r="F2092" s="15" t="s">
        <v>9448</v>
      </c>
      <c r="G2092" s="15" t="s">
        <v>9485</v>
      </c>
      <c r="H2092" s="15" t="s">
        <v>9486</v>
      </c>
      <c r="I2092" s="15" t="s">
        <v>4327</v>
      </c>
      <c r="J2092" s="15" t="s">
        <v>4345</v>
      </c>
      <c r="K2092" s="15"/>
      <c r="L2092" s="103" t="str">
        <f t="shared" si="1"/>
        <v>B-F8PP-N18-250 gm Natural jar</v>
      </c>
      <c r="M2092" s="103">
        <f t="shared" si="2"/>
        <v>720</v>
      </c>
      <c r="N2092" s="102" t="str">
        <f t="shared" si="3"/>
        <v>wk </v>
      </c>
    </row>
    <row r="2093" ht="12.75" customHeight="1">
      <c r="A2093" s="15" t="s">
        <v>4522</v>
      </c>
      <c r="B2093" s="15" t="s">
        <v>3123</v>
      </c>
      <c r="C2093" s="15" t="s">
        <v>4321</v>
      </c>
      <c r="D2093" s="15" t="s">
        <v>4993</v>
      </c>
      <c r="E2093" s="15" t="s">
        <v>9487</v>
      </c>
      <c r="F2093" s="15" t="s">
        <v>9488</v>
      </c>
      <c r="G2093" s="15" t="s">
        <v>9489</v>
      </c>
      <c r="H2093" s="15" t="s">
        <v>9434</v>
      </c>
      <c r="I2093" s="15" t="s">
        <v>4327</v>
      </c>
      <c r="J2093" s="15" t="s">
        <v>4328</v>
      </c>
      <c r="K2093" s="15"/>
      <c r="L2093" s="103" t="str">
        <f t="shared" si="1"/>
        <v>B-F8PP-N18-250 gm Natural jar</v>
      </c>
      <c r="M2093" s="103">
        <f t="shared" si="2"/>
        <v>1200</v>
      </c>
      <c r="N2093" s="102" t="str">
        <f t="shared" si="3"/>
        <v>wk </v>
      </c>
    </row>
    <row r="2094" ht="12.75" customHeight="1">
      <c r="A2094" s="15" t="s">
        <v>4522</v>
      </c>
      <c r="B2094" s="15" t="s">
        <v>3123</v>
      </c>
      <c r="C2094" s="15" t="s">
        <v>4321</v>
      </c>
      <c r="D2094" s="15" t="s">
        <v>7971</v>
      </c>
      <c r="E2094" s="15" t="s">
        <v>9490</v>
      </c>
      <c r="F2094" s="15" t="s">
        <v>9432</v>
      </c>
      <c r="G2094" s="15" t="s">
        <v>9491</v>
      </c>
      <c r="H2094" s="15" t="s">
        <v>9492</v>
      </c>
      <c r="I2094" s="15" t="s">
        <v>4327</v>
      </c>
      <c r="J2094" s="15" t="s">
        <v>5653</v>
      </c>
      <c r="K2094" s="15"/>
      <c r="L2094" s="103" t="str">
        <f t="shared" si="1"/>
        <v>B-F8PP-N18-250 gm Natural jar</v>
      </c>
      <c r="M2094" s="103">
        <f t="shared" si="2"/>
        <v>4560</v>
      </c>
      <c r="N2094" s="102" t="str">
        <f t="shared" si="3"/>
        <v>wk </v>
      </c>
    </row>
    <row r="2095" ht="12.75" customHeight="1">
      <c r="A2095" s="15" t="s">
        <v>4524</v>
      </c>
      <c r="B2095" s="15" t="s">
        <v>3123</v>
      </c>
      <c r="C2095" s="15" t="s">
        <v>4321</v>
      </c>
      <c r="D2095" s="15" t="s">
        <v>3465</v>
      </c>
      <c r="E2095" s="15" t="s">
        <v>9493</v>
      </c>
      <c r="F2095" s="15" t="s">
        <v>4324</v>
      </c>
      <c r="G2095" s="15" t="s">
        <v>9483</v>
      </c>
      <c r="H2095" s="15" t="s">
        <v>9424</v>
      </c>
      <c r="I2095" s="15" t="s">
        <v>4327</v>
      </c>
      <c r="J2095" s="15" t="s">
        <v>4328</v>
      </c>
      <c r="K2095" s="15"/>
      <c r="L2095" s="103" t="str">
        <f t="shared" si="1"/>
        <v>B-F8PP-N18-250 gm Natural jar</v>
      </c>
      <c r="M2095" s="103">
        <f t="shared" si="2"/>
        <v>240</v>
      </c>
      <c r="N2095" s="102" t="str">
        <f t="shared" si="3"/>
        <v>wk </v>
      </c>
    </row>
    <row r="2096" ht="12.75" customHeight="1">
      <c r="A2096" s="15" t="s">
        <v>4334</v>
      </c>
      <c r="B2096" s="15" t="s">
        <v>3123</v>
      </c>
      <c r="C2096" s="15" t="s">
        <v>4321</v>
      </c>
      <c r="D2096" s="15" t="s">
        <v>3465</v>
      </c>
      <c r="E2096" s="15" t="s">
        <v>9494</v>
      </c>
      <c r="F2096" s="15" t="s">
        <v>4324</v>
      </c>
      <c r="G2096" s="15" t="s">
        <v>9483</v>
      </c>
      <c r="H2096" s="15" t="s">
        <v>9424</v>
      </c>
      <c r="I2096" s="15" t="s">
        <v>4327</v>
      </c>
      <c r="J2096" s="15" t="s">
        <v>4345</v>
      </c>
      <c r="K2096" s="15"/>
      <c r="L2096" s="103" t="str">
        <f t="shared" si="1"/>
        <v>B-F8PP-N18-250 gm Natural jar</v>
      </c>
      <c r="M2096" s="103">
        <f t="shared" si="2"/>
        <v>240</v>
      </c>
      <c r="N2096" s="102" t="str">
        <f t="shared" si="3"/>
        <v>wk </v>
      </c>
    </row>
    <row r="2097" ht="12.75" customHeight="1">
      <c r="A2097" s="15" t="s">
        <v>4527</v>
      </c>
      <c r="B2097" s="15" t="s">
        <v>3123</v>
      </c>
      <c r="C2097" s="15" t="s">
        <v>4321</v>
      </c>
      <c r="D2097" s="15" t="s">
        <v>3465</v>
      </c>
      <c r="E2097" s="15" t="s">
        <v>9495</v>
      </c>
      <c r="F2097" s="15" t="s">
        <v>4324</v>
      </c>
      <c r="G2097" s="15" t="s">
        <v>9483</v>
      </c>
      <c r="H2097" s="15" t="s">
        <v>9496</v>
      </c>
      <c r="I2097" s="15" t="s">
        <v>4327</v>
      </c>
      <c r="J2097" s="15" t="s">
        <v>4328</v>
      </c>
      <c r="K2097" s="15"/>
      <c r="L2097" s="103" t="str">
        <f t="shared" si="1"/>
        <v>B-F8PP-N18-250 gm Natural jar</v>
      </c>
      <c r="M2097" s="103">
        <f t="shared" si="2"/>
        <v>240</v>
      </c>
      <c r="N2097" s="102" t="str">
        <f t="shared" si="3"/>
        <v>wk </v>
      </c>
    </row>
    <row r="2098" ht="12.75" customHeight="1">
      <c r="A2098" s="15" t="s">
        <v>4530</v>
      </c>
      <c r="B2098" s="15" t="s">
        <v>3123</v>
      </c>
      <c r="C2098" s="15" t="s">
        <v>4321</v>
      </c>
      <c r="D2098" s="15" t="s">
        <v>3465</v>
      </c>
      <c r="E2098" s="15" t="s">
        <v>9497</v>
      </c>
      <c r="F2098" s="15" t="s">
        <v>4324</v>
      </c>
      <c r="G2098" s="15" t="s">
        <v>9483</v>
      </c>
      <c r="H2098" s="15" t="s">
        <v>9496</v>
      </c>
      <c r="I2098" s="15" t="s">
        <v>4327</v>
      </c>
      <c r="J2098" s="15" t="s">
        <v>4345</v>
      </c>
      <c r="K2098" s="15"/>
      <c r="L2098" s="103" t="str">
        <f t="shared" si="1"/>
        <v>B-F8PP-N18-250 gm Natural jar</v>
      </c>
      <c r="M2098" s="103">
        <f t="shared" si="2"/>
        <v>240</v>
      </c>
      <c r="N2098" s="102" t="str">
        <f t="shared" si="3"/>
        <v>wk 6</v>
      </c>
    </row>
    <row r="2099" ht="12.75" customHeight="1">
      <c r="A2099" s="15" t="s">
        <v>4530</v>
      </c>
      <c r="B2099" s="15" t="s">
        <v>3123</v>
      </c>
      <c r="C2099" s="15" t="s">
        <v>4321</v>
      </c>
      <c r="D2099" s="15" t="s">
        <v>3465</v>
      </c>
      <c r="E2099" s="15" t="s">
        <v>9498</v>
      </c>
      <c r="F2099" s="15" t="s">
        <v>4324</v>
      </c>
      <c r="G2099" s="15" t="s">
        <v>9483</v>
      </c>
      <c r="H2099" s="15" t="s">
        <v>9496</v>
      </c>
      <c r="I2099" s="15" t="s">
        <v>4327</v>
      </c>
      <c r="J2099" s="15" t="s">
        <v>4345</v>
      </c>
      <c r="K2099" s="15"/>
      <c r="L2099" s="103" t="str">
        <f t="shared" si="1"/>
        <v>B-F8PP-N18-250 gm Natural jar</v>
      </c>
      <c r="M2099" s="103">
        <f t="shared" si="2"/>
        <v>240</v>
      </c>
      <c r="N2099" s="102" t="str">
        <f t="shared" si="3"/>
        <v>wk 6</v>
      </c>
    </row>
    <row r="2100" ht="12.75" customHeight="1">
      <c r="A2100" s="15" t="s">
        <v>4547</v>
      </c>
      <c r="B2100" s="15" t="s">
        <v>3123</v>
      </c>
      <c r="C2100" s="15" t="s">
        <v>4321</v>
      </c>
      <c r="D2100" s="15" t="s">
        <v>3465</v>
      </c>
      <c r="E2100" s="15" t="s">
        <v>9499</v>
      </c>
      <c r="F2100" s="15" t="s">
        <v>4324</v>
      </c>
      <c r="G2100" s="15" t="s">
        <v>9483</v>
      </c>
      <c r="H2100" s="15" t="s">
        <v>9496</v>
      </c>
      <c r="I2100" s="15" t="s">
        <v>4327</v>
      </c>
      <c r="J2100" s="15" t="s">
        <v>4328</v>
      </c>
      <c r="K2100" s="15"/>
      <c r="L2100" s="103" t="str">
        <f t="shared" si="1"/>
        <v>B-F8PP-N18-250 gm Natural jar</v>
      </c>
      <c r="M2100" s="103">
        <f t="shared" si="2"/>
        <v>240</v>
      </c>
      <c r="N2100" s="102" t="str">
        <f t="shared" si="3"/>
        <v>wk 18</v>
      </c>
    </row>
    <row r="2101" ht="12.75" customHeight="1">
      <c r="A2101" s="15" t="s">
        <v>4547</v>
      </c>
      <c r="B2101" s="15" t="s">
        <v>3123</v>
      </c>
      <c r="C2101" s="15" t="s">
        <v>4321</v>
      </c>
      <c r="D2101" s="15" t="s">
        <v>4374</v>
      </c>
      <c r="E2101" s="15" t="s">
        <v>9500</v>
      </c>
      <c r="F2101" s="15" t="s">
        <v>9432</v>
      </c>
      <c r="G2101" s="15" t="s">
        <v>9501</v>
      </c>
      <c r="H2101" s="15" t="s">
        <v>9502</v>
      </c>
      <c r="I2101" s="15" t="s">
        <v>4327</v>
      </c>
      <c r="J2101" s="15" t="s">
        <v>5653</v>
      </c>
      <c r="K2101" s="15"/>
      <c r="L2101" s="103" t="str">
        <f t="shared" si="1"/>
        <v>B-F8PP-N18-250 gm Natural jar</v>
      </c>
      <c r="M2101" s="103">
        <f t="shared" si="2"/>
        <v>4800</v>
      </c>
      <c r="N2101" s="102" t="str">
        <f t="shared" si="3"/>
        <v>wk 18</v>
      </c>
    </row>
    <row r="2102" ht="12.75" customHeight="1">
      <c r="A2102" s="15" t="s">
        <v>4550</v>
      </c>
      <c r="B2102" s="15" t="s">
        <v>3123</v>
      </c>
      <c r="C2102" s="15" t="s">
        <v>4321</v>
      </c>
      <c r="D2102" s="15" t="s">
        <v>3465</v>
      </c>
      <c r="E2102" s="15" t="s">
        <v>9503</v>
      </c>
      <c r="F2102" s="15" t="s">
        <v>4324</v>
      </c>
      <c r="G2102" s="15" t="s">
        <v>9483</v>
      </c>
      <c r="H2102" s="15" t="s">
        <v>9496</v>
      </c>
      <c r="I2102" s="15" t="s">
        <v>4327</v>
      </c>
      <c r="J2102" s="15" t="s">
        <v>4345</v>
      </c>
      <c r="K2102" s="15"/>
      <c r="L2102" s="103" t="str">
        <f t="shared" si="1"/>
        <v>B-F8PP-N18-250 gm Natural jar</v>
      </c>
      <c r="M2102" s="103">
        <f t="shared" si="2"/>
        <v>240</v>
      </c>
      <c r="N2102" s="102" t="str">
        <f t="shared" si="3"/>
        <v>wk 23</v>
      </c>
    </row>
    <row r="2103" ht="12.75" customHeight="1">
      <c r="A2103" s="15" t="s">
        <v>4553</v>
      </c>
      <c r="B2103" s="15" t="s">
        <v>3123</v>
      </c>
      <c r="C2103" s="15" t="s">
        <v>4321</v>
      </c>
      <c r="D2103" s="15" t="s">
        <v>7941</v>
      </c>
      <c r="E2103" s="15" t="s">
        <v>9504</v>
      </c>
      <c r="F2103" s="15" t="s">
        <v>4324</v>
      </c>
      <c r="G2103" s="15" t="s">
        <v>9466</v>
      </c>
      <c r="H2103" s="15" t="s">
        <v>9505</v>
      </c>
      <c r="I2103" s="15" t="s">
        <v>4327</v>
      </c>
      <c r="J2103" s="15" t="s">
        <v>4345</v>
      </c>
      <c r="K2103" s="15"/>
      <c r="L2103" s="103" t="str">
        <f t="shared" si="1"/>
        <v>B-F8PP-N18-250 gm Natural jar</v>
      </c>
      <c r="M2103" s="103">
        <f t="shared" si="2"/>
        <v>480</v>
      </c>
      <c r="N2103" s="102" t="str">
        <f t="shared" si="3"/>
        <v>wk 27</v>
      </c>
    </row>
    <row r="2104" ht="12.75" customHeight="1">
      <c r="A2104" s="15" t="s">
        <v>4553</v>
      </c>
      <c r="B2104" s="15" t="s">
        <v>3123</v>
      </c>
      <c r="C2104" s="15" t="s">
        <v>4321</v>
      </c>
      <c r="D2104" s="15" t="s">
        <v>3465</v>
      </c>
      <c r="E2104" s="15" t="s">
        <v>9506</v>
      </c>
      <c r="F2104" s="15" t="s">
        <v>4324</v>
      </c>
      <c r="G2104" s="15" t="s">
        <v>9483</v>
      </c>
      <c r="H2104" s="15" t="s">
        <v>9496</v>
      </c>
      <c r="I2104" s="15" t="s">
        <v>4327</v>
      </c>
      <c r="J2104" s="15" t="s">
        <v>4345</v>
      </c>
      <c r="K2104" s="15"/>
      <c r="L2104" s="103" t="str">
        <f t="shared" si="1"/>
        <v>B-F8PP-N18-250 gm Natural jar</v>
      </c>
      <c r="M2104" s="103">
        <f t="shared" si="2"/>
        <v>240</v>
      </c>
      <c r="N2104" s="102" t="str">
        <f t="shared" si="3"/>
        <v>wk 27</v>
      </c>
    </row>
    <row r="2105" ht="12.75" customHeight="1">
      <c r="A2105" s="15" t="s">
        <v>4555</v>
      </c>
      <c r="B2105" s="15" t="s">
        <v>3123</v>
      </c>
      <c r="C2105" s="15" t="s">
        <v>4321</v>
      </c>
      <c r="D2105" s="15" t="s">
        <v>4905</v>
      </c>
      <c r="E2105" s="15" t="s">
        <v>9507</v>
      </c>
      <c r="F2105" s="15" t="s">
        <v>5242</v>
      </c>
      <c r="G2105" s="15" t="s">
        <v>9508</v>
      </c>
      <c r="H2105" s="15" t="s">
        <v>9509</v>
      </c>
      <c r="I2105" s="15" t="s">
        <v>4327</v>
      </c>
      <c r="J2105" s="15" t="s">
        <v>4359</v>
      </c>
      <c r="K2105" s="15"/>
      <c r="L2105" s="103" t="str">
        <f t="shared" si="1"/>
        <v>B-F8PP-N18-250 gm Natural jar</v>
      </c>
      <c r="M2105" s="103">
        <f t="shared" si="2"/>
        <v>5760</v>
      </c>
      <c r="N2105" s="102" t="str">
        <f t="shared" si="3"/>
        <v>wk 32</v>
      </c>
    </row>
    <row r="2106" ht="12.75" customHeight="1">
      <c r="A2106" s="15" t="s">
        <v>4558</v>
      </c>
      <c r="B2106" s="15" t="s">
        <v>3123</v>
      </c>
      <c r="C2106" s="15" t="s">
        <v>4321</v>
      </c>
      <c r="D2106" s="15" t="s">
        <v>4561</v>
      </c>
      <c r="E2106" s="15" t="s">
        <v>9510</v>
      </c>
      <c r="F2106" s="15" t="s">
        <v>5242</v>
      </c>
      <c r="G2106" s="15" t="s">
        <v>9511</v>
      </c>
      <c r="H2106" s="15" t="s">
        <v>9512</v>
      </c>
      <c r="I2106" s="15" t="s">
        <v>4327</v>
      </c>
      <c r="J2106" s="15" t="s">
        <v>4359</v>
      </c>
      <c r="K2106" s="15"/>
      <c r="L2106" s="103" t="str">
        <f t="shared" si="1"/>
        <v>B-F8PP-N18-250 gm Natural jar</v>
      </c>
      <c r="M2106" s="103">
        <f t="shared" si="2"/>
        <v>14400</v>
      </c>
      <c r="N2106" s="102" t="str">
        <f t="shared" si="3"/>
        <v>wk 36</v>
      </c>
    </row>
    <row r="2107" ht="12.75" customHeight="1">
      <c r="A2107" s="15" t="s">
        <v>4565</v>
      </c>
      <c r="B2107" s="15" t="s">
        <v>3123</v>
      </c>
      <c r="C2107" s="15" t="s">
        <v>4321</v>
      </c>
      <c r="D2107" s="15" t="s">
        <v>3465</v>
      </c>
      <c r="E2107" s="15" t="s">
        <v>9513</v>
      </c>
      <c r="F2107" s="15" t="s">
        <v>4324</v>
      </c>
      <c r="G2107" s="15" t="s">
        <v>9483</v>
      </c>
      <c r="H2107" s="15" t="s">
        <v>9496</v>
      </c>
      <c r="I2107" s="15" t="s">
        <v>4327</v>
      </c>
      <c r="J2107" s="15" t="s">
        <v>4345</v>
      </c>
      <c r="K2107" s="15"/>
      <c r="L2107" s="103" t="str">
        <f t="shared" si="1"/>
        <v>B-F8PP-N18-250 gm Natural jar</v>
      </c>
      <c r="M2107" s="103">
        <f t="shared" si="2"/>
        <v>240</v>
      </c>
      <c r="N2107" s="102" t="str">
        <f t="shared" si="3"/>
        <v>wk 49</v>
      </c>
    </row>
    <row r="2108" ht="12.75" customHeight="1">
      <c r="A2108" s="15" t="s">
        <v>4567</v>
      </c>
      <c r="B2108" s="15" t="s">
        <v>3123</v>
      </c>
      <c r="C2108" s="15" t="s">
        <v>4321</v>
      </c>
      <c r="D2108" s="15" t="s">
        <v>3465</v>
      </c>
      <c r="E2108" s="15" t="s">
        <v>9514</v>
      </c>
      <c r="F2108" s="15" t="s">
        <v>4324</v>
      </c>
      <c r="G2108" s="15" t="s">
        <v>9483</v>
      </c>
      <c r="H2108" s="15" t="s">
        <v>9496</v>
      </c>
      <c r="I2108" s="15" t="s">
        <v>4327</v>
      </c>
      <c r="J2108" s="15" t="s">
        <v>4345</v>
      </c>
      <c r="K2108" s="15"/>
      <c r="L2108" s="103" t="str">
        <f t="shared" si="1"/>
        <v>B-F8PP-N18-250 gm Natural jar</v>
      </c>
      <c r="M2108" s="103">
        <f t="shared" si="2"/>
        <v>240</v>
      </c>
      <c r="N2108" s="102" t="str">
        <f t="shared" si="3"/>
        <v>wk </v>
      </c>
    </row>
    <row r="2109" ht="12.75" customHeight="1">
      <c r="A2109" s="15" t="s">
        <v>4567</v>
      </c>
      <c r="B2109" s="15" t="s">
        <v>3123</v>
      </c>
      <c r="C2109" s="15" t="s">
        <v>4321</v>
      </c>
      <c r="D2109" s="15" t="s">
        <v>4993</v>
      </c>
      <c r="E2109" s="15" t="s">
        <v>9515</v>
      </c>
      <c r="F2109" s="15" t="s">
        <v>9488</v>
      </c>
      <c r="G2109" s="15" t="s">
        <v>9489</v>
      </c>
      <c r="H2109" s="15" t="s">
        <v>9516</v>
      </c>
      <c r="I2109" s="15" t="s">
        <v>4327</v>
      </c>
      <c r="J2109" s="15" t="s">
        <v>4328</v>
      </c>
      <c r="K2109" s="15"/>
      <c r="L2109" s="103" t="str">
        <f t="shared" si="1"/>
        <v>B-F8PP-N18-250 gm Natural jar</v>
      </c>
      <c r="M2109" s="103">
        <f t="shared" si="2"/>
        <v>1200</v>
      </c>
      <c r="N2109" s="102" t="str">
        <f t="shared" si="3"/>
        <v>wk </v>
      </c>
    </row>
    <row r="2110" ht="12.75" customHeight="1">
      <c r="A2110" s="15" t="s">
        <v>5256</v>
      </c>
      <c r="B2110" s="15" t="s">
        <v>3123</v>
      </c>
      <c r="C2110" s="15" t="s">
        <v>4321</v>
      </c>
      <c r="D2110" s="15" t="s">
        <v>3465</v>
      </c>
      <c r="E2110" s="15" t="s">
        <v>9517</v>
      </c>
      <c r="F2110" s="15" t="s">
        <v>4324</v>
      </c>
      <c r="G2110" s="15" t="s">
        <v>9483</v>
      </c>
      <c r="H2110" s="15" t="s">
        <v>9496</v>
      </c>
      <c r="I2110" s="15" t="s">
        <v>4327</v>
      </c>
      <c r="J2110" s="15" t="s">
        <v>4345</v>
      </c>
      <c r="K2110" s="15"/>
      <c r="L2110" s="103" t="str">
        <f t="shared" si="1"/>
        <v>B-F8PP-N18-250 gm Natural jar</v>
      </c>
      <c r="M2110" s="103">
        <f t="shared" si="2"/>
        <v>240</v>
      </c>
      <c r="N2110" s="102" t="str">
        <f t="shared" si="3"/>
        <v>wk </v>
      </c>
    </row>
    <row r="2111" ht="12.75" customHeight="1">
      <c r="A2111" s="15" t="s">
        <v>4575</v>
      </c>
      <c r="B2111" s="15" t="s">
        <v>3123</v>
      </c>
      <c r="C2111" s="15" t="s">
        <v>4321</v>
      </c>
      <c r="D2111" s="15" t="s">
        <v>7941</v>
      </c>
      <c r="E2111" s="15" t="s">
        <v>9518</v>
      </c>
      <c r="F2111" s="15" t="s">
        <v>4324</v>
      </c>
      <c r="G2111" s="15" t="s">
        <v>9466</v>
      </c>
      <c r="H2111" s="15" t="s">
        <v>9505</v>
      </c>
      <c r="I2111" s="15" t="s">
        <v>4327</v>
      </c>
      <c r="J2111" s="15" t="s">
        <v>4345</v>
      </c>
      <c r="K2111" s="15"/>
      <c r="L2111" s="103" t="str">
        <f t="shared" si="1"/>
        <v>B-F8PP-N18-250 gm Natural jar</v>
      </c>
      <c r="M2111" s="103">
        <f t="shared" si="2"/>
        <v>480</v>
      </c>
      <c r="N2111" s="102" t="str">
        <f t="shared" si="3"/>
        <v>wk </v>
      </c>
    </row>
    <row r="2112" ht="12.75" customHeight="1">
      <c r="A2112" s="15" t="s">
        <v>4579</v>
      </c>
      <c r="B2112" s="15" t="s">
        <v>3123</v>
      </c>
      <c r="C2112" s="15" t="s">
        <v>4321</v>
      </c>
      <c r="D2112" s="15" t="s">
        <v>3465</v>
      </c>
      <c r="E2112" s="15" t="s">
        <v>9519</v>
      </c>
      <c r="F2112" s="15" t="s">
        <v>4324</v>
      </c>
      <c r="G2112" s="15" t="s">
        <v>9483</v>
      </c>
      <c r="H2112" s="15" t="s">
        <v>9496</v>
      </c>
      <c r="I2112" s="15" t="s">
        <v>4327</v>
      </c>
      <c r="J2112" s="15" t="s">
        <v>4345</v>
      </c>
      <c r="K2112" s="15"/>
      <c r="L2112" s="103" t="str">
        <f t="shared" si="1"/>
        <v>B-F8PP-N18-250 gm Natural jar</v>
      </c>
      <c r="M2112" s="103">
        <f t="shared" si="2"/>
        <v>240</v>
      </c>
      <c r="N2112" s="102" t="str">
        <f t="shared" si="3"/>
        <v>wk </v>
      </c>
    </row>
    <row r="2113" ht="12.75" customHeight="1">
      <c r="A2113" s="15" t="s">
        <v>4581</v>
      </c>
      <c r="B2113" s="15" t="s">
        <v>3123</v>
      </c>
      <c r="C2113" s="15" t="s">
        <v>4321</v>
      </c>
      <c r="D2113" s="15" t="s">
        <v>3465</v>
      </c>
      <c r="E2113" s="15" t="s">
        <v>9520</v>
      </c>
      <c r="F2113" s="15" t="s">
        <v>4324</v>
      </c>
      <c r="G2113" s="15" t="s">
        <v>9483</v>
      </c>
      <c r="H2113" s="15" t="s">
        <v>9521</v>
      </c>
      <c r="I2113" s="15" t="s">
        <v>4327</v>
      </c>
      <c r="J2113" s="15" t="s">
        <v>4328</v>
      </c>
      <c r="K2113" s="15"/>
      <c r="L2113" s="103" t="str">
        <f t="shared" si="1"/>
        <v>B-F8PP-N18-250 gm Natural jar</v>
      </c>
      <c r="M2113" s="103">
        <f t="shared" si="2"/>
        <v>240</v>
      </c>
      <c r="N2113" s="102" t="str">
        <f t="shared" si="3"/>
        <v>wk </v>
      </c>
    </row>
    <row r="2114" ht="12.75" customHeight="1">
      <c r="A2114" s="15" t="s">
        <v>4581</v>
      </c>
      <c r="B2114" s="15" t="s">
        <v>3123</v>
      </c>
      <c r="C2114" s="15" t="s">
        <v>4321</v>
      </c>
      <c r="D2114" s="15" t="s">
        <v>3544</v>
      </c>
      <c r="E2114" s="15" t="s">
        <v>9522</v>
      </c>
      <c r="F2114" s="15" t="s">
        <v>4324</v>
      </c>
      <c r="G2114" s="15" t="s">
        <v>9485</v>
      </c>
      <c r="H2114" s="15" t="s">
        <v>9523</v>
      </c>
      <c r="I2114" s="15" t="s">
        <v>4327</v>
      </c>
      <c r="J2114" s="15" t="s">
        <v>4328</v>
      </c>
      <c r="K2114" s="15"/>
      <c r="L2114" s="103" t="str">
        <f t="shared" si="1"/>
        <v>B-F8PP-N18-250 gm Natural jar</v>
      </c>
      <c r="M2114" s="103">
        <f t="shared" si="2"/>
        <v>720</v>
      </c>
      <c r="N2114" s="102" t="str">
        <f t="shared" si="3"/>
        <v>wk </v>
      </c>
    </row>
    <row r="2115" ht="12.75" customHeight="1">
      <c r="A2115" s="15" t="s">
        <v>4581</v>
      </c>
      <c r="B2115" s="15" t="s">
        <v>3123</v>
      </c>
      <c r="C2115" s="15" t="s">
        <v>4321</v>
      </c>
      <c r="D2115" s="15" t="s">
        <v>7941</v>
      </c>
      <c r="E2115" s="15" t="s">
        <v>9524</v>
      </c>
      <c r="F2115" s="15" t="s">
        <v>9525</v>
      </c>
      <c r="G2115" s="15" t="s">
        <v>9466</v>
      </c>
      <c r="H2115" s="15" t="s">
        <v>9526</v>
      </c>
      <c r="I2115" s="15" t="s">
        <v>4327</v>
      </c>
      <c r="J2115" s="15" t="s">
        <v>4345</v>
      </c>
      <c r="K2115" s="15"/>
      <c r="L2115" s="103" t="str">
        <f t="shared" si="1"/>
        <v>B-F8PP-N18-250 gm Natural jar</v>
      </c>
      <c r="M2115" s="103">
        <f t="shared" si="2"/>
        <v>480</v>
      </c>
      <c r="N2115" s="102" t="str">
        <f t="shared" si="3"/>
        <v>wk </v>
      </c>
    </row>
    <row r="2116" ht="12.75" customHeight="1">
      <c r="A2116" s="15" t="s">
        <v>4592</v>
      </c>
      <c r="B2116" s="15" t="s">
        <v>3123</v>
      </c>
      <c r="C2116" s="15" t="s">
        <v>4965</v>
      </c>
      <c r="D2116" s="15" t="s">
        <v>8104</v>
      </c>
      <c r="E2116" s="15" t="s">
        <v>9527</v>
      </c>
      <c r="F2116" s="15" t="s">
        <v>4324</v>
      </c>
      <c r="G2116" s="15" t="s">
        <v>9528</v>
      </c>
      <c r="H2116" s="15" t="s">
        <v>9529</v>
      </c>
      <c r="I2116" s="15" t="s">
        <v>4327</v>
      </c>
      <c r="J2116" s="15" t="s">
        <v>4345</v>
      </c>
      <c r="K2116" s="15"/>
      <c r="L2116" s="103" t="str">
        <f t="shared" si="1"/>
        <v>B-F8PP-N18-250 gm Natural jar</v>
      </c>
      <c r="M2116" s="103">
        <f t="shared" si="2"/>
        <v>240</v>
      </c>
      <c r="N2116" s="102" t="str">
        <f t="shared" si="3"/>
        <v>wk </v>
      </c>
    </row>
    <row r="2117" ht="12.75" customHeight="1">
      <c r="A2117" s="15" t="s">
        <v>4600</v>
      </c>
      <c r="B2117" s="15" t="s">
        <v>3123</v>
      </c>
      <c r="C2117" s="15" t="s">
        <v>4321</v>
      </c>
      <c r="D2117" s="15" t="s">
        <v>3465</v>
      </c>
      <c r="E2117" s="15" t="s">
        <v>9530</v>
      </c>
      <c r="F2117" s="15" t="s">
        <v>4324</v>
      </c>
      <c r="G2117" s="15" t="s">
        <v>9483</v>
      </c>
      <c r="H2117" s="15" t="s">
        <v>9531</v>
      </c>
      <c r="I2117" s="15" t="s">
        <v>4327</v>
      </c>
      <c r="J2117" s="15" t="s">
        <v>4328</v>
      </c>
      <c r="K2117" s="15"/>
      <c r="L2117" s="103" t="str">
        <f t="shared" si="1"/>
        <v>B-F8PP-N18-250 gm Natural jar</v>
      </c>
      <c r="M2117" s="103">
        <f t="shared" si="2"/>
        <v>240</v>
      </c>
      <c r="N2117" s="102" t="str">
        <f t="shared" si="3"/>
        <v>wk </v>
      </c>
    </row>
    <row r="2118" ht="12.75" customHeight="1">
      <c r="A2118" s="15" t="s">
        <v>4600</v>
      </c>
      <c r="B2118" s="15" t="s">
        <v>3123</v>
      </c>
      <c r="C2118" s="15" t="s">
        <v>4321</v>
      </c>
      <c r="D2118" s="15" t="s">
        <v>3465</v>
      </c>
      <c r="E2118" s="15" t="s">
        <v>9532</v>
      </c>
      <c r="F2118" s="15" t="s">
        <v>4324</v>
      </c>
      <c r="G2118" s="15" t="s">
        <v>9483</v>
      </c>
      <c r="H2118" s="15" t="s">
        <v>9531</v>
      </c>
      <c r="I2118" s="15" t="s">
        <v>4327</v>
      </c>
      <c r="J2118" s="15" t="s">
        <v>4328</v>
      </c>
      <c r="K2118" s="15"/>
      <c r="L2118" s="103" t="str">
        <f t="shared" si="1"/>
        <v>B-F8PP-N18-250 gm Natural jar</v>
      </c>
      <c r="M2118" s="103">
        <f t="shared" si="2"/>
        <v>240</v>
      </c>
      <c r="N2118" s="102" t="str">
        <f t="shared" si="3"/>
        <v>wk </v>
      </c>
    </row>
    <row r="2119" ht="12.75" customHeight="1">
      <c r="A2119" s="15" t="s">
        <v>4612</v>
      </c>
      <c r="B2119" s="15" t="s">
        <v>3123</v>
      </c>
      <c r="C2119" s="15" t="s">
        <v>4321</v>
      </c>
      <c r="D2119" s="15" t="s">
        <v>7941</v>
      </c>
      <c r="E2119" s="15" t="s">
        <v>9533</v>
      </c>
      <c r="F2119" s="15" t="s">
        <v>4324</v>
      </c>
      <c r="G2119" s="15" t="s">
        <v>9466</v>
      </c>
      <c r="H2119" s="15" t="s">
        <v>9534</v>
      </c>
      <c r="I2119" s="15" t="s">
        <v>4327</v>
      </c>
      <c r="J2119" s="15" t="s">
        <v>4328</v>
      </c>
      <c r="K2119" s="15"/>
      <c r="L2119" s="103" t="str">
        <f t="shared" si="1"/>
        <v>B-F8PP-N18-250 gm Natural jar</v>
      </c>
      <c r="M2119" s="103">
        <f t="shared" si="2"/>
        <v>480</v>
      </c>
      <c r="N2119" s="102" t="str">
        <f t="shared" si="3"/>
        <v>wk 10</v>
      </c>
    </row>
    <row r="2120" ht="12.75" customHeight="1">
      <c r="A2120" s="15" t="s">
        <v>4631</v>
      </c>
      <c r="B2120" s="15" t="s">
        <v>3123</v>
      </c>
      <c r="C2120" s="15" t="s">
        <v>4321</v>
      </c>
      <c r="D2120" s="15" t="s">
        <v>7941</v>
      </c>
      <c r="E2120" s="15" t="s">
        <v>9535</v>
      </c>
      <c r="F2120" s="15" t="s">
        <v>9536</v>
      </c>
      <c r="G2120" s="15" t="s">
        <v>9537</v>
      </c>
      <c r="H2120" s="15" t="s">
        <v>9538</v>
      </c>
      <c r="I2120" s="15" t="s">
        <v>4327</v>
      </c>
      <c r="J2120" s="15" t="s">
        <v>4345</v>
      </c>
      <c r="K2120" s="15"/>
      <c r="L2120" s="103" t="str">
        <f t="shared" si="1"/>
        <v>B-F8PP-N18-250 gm Natural jar</v>
      </c>
      <c r="M2120" s="103">
        <f t="shared" si="2"/>
        <v>480</v>
      </c>
      <c r="N2120" s="102" t="str">
        <f t="shared" si="3"/>
        <v>wk 40</v>
      </c>
    </row>
    <row r="2121" ht="12.75" customHeight="1">
      <c r="A2121" s="15" t="s">
        <v>4642</v>
      </c>
      <c r="B2121" s="15" t="s">
        <v>3123</v>
      </c>
      <c r="C2121" s="15" t="s">
        <v>4321</v>
      </c>
      <c r="D2121" s="15" t="s">
        <v>7941</v>
      </c>
      <c r="E2121" s="15" t="s">
        <v>8540</v>
      </c>
      <c r="F2121" s="15" t="s">
        <v>4324</v>
      </c>
      <c r="G2121" s="15" t="s">
        <v>9537</v>
      </c>
      <c r="H2121" s="15" t="s">
        <v>9538</v>
      </c>
      <c r="I2121" s="15" t="s">
        <v>4327</v>
      </c>
      <c r="J2121" s="15" t="s">
        <v>4345</v>
      </c>
      <c r="K2121" s="15"/>
      <c r="L2121" s="103" t="str">
        <f t="shared" si="1"/>
        <v>B-F8PP-N18-250 gm Natural jar</v>
      </c>
      <c r="M2121" s="103">
        <f t="shared" si="2"/>
        <v>480</v>
      </c>
      <c r="N2121" s="102" t="str">
        <f t="shared" si="3"/>
        <v>wk </v>
      </c>
    </row>
    <row r="2122" ht="12.75" customHeight="1">
      <c r="A2122" s="15" t="s">
        <v>4648</v>
      </c>
      <c r="B2122" s="15" t="s">
        <v>3123</v>
      </c>
      <c r="C2122" s="15" t="s">
        <v>4321</v>
      </c>
      <c r="D2122" s="15" t="s">
        <v>3465</v>
      </c>
      <c r="E2122" s="15" t="s">
        <v>9539</v>
      </c>
      <c r="F2122" s="15" t="s">
        <v>4324</v>
      </c>
      <c r="G2122" s="15" t="s">
        <v>9540</v>
      </c>
      <c r="H2122" s="15" t="s">
        <v>9541</v>
      </c>
      <c r="I2122" s="15" t="s">
        <v>4327</v>
      </c>
      <c r="J2122" s="15" t="s">
        <v>4345</v>
      </c>
      <c r="K2122" s="15"/>
      <c r="L2122" s="103" t="str">
        <f t="shared" si="1"/>
        <v>B-F8PP-N18-250 gm Natural jar</v>
      </c>
      <c r="M2122" s="103">
        <f t="shared" si="2"/>
        <v>240</v>
      </c>
      <c r="N2122" s="102" t="str">
        <f t="shared" si="3"/>
        <v>wk </v>
      </c>
    </row>
    <row r="2123" ht="12.75" customHeight="1">
      <c r="A2123" s="15" t="s">
        <v>4648</v>
      </c>
      <c r="B2123" s="15" t="s">
        <v>3123</v>
      </c>
      <c r="C2123" s="15" t="s">
        <v>4321</v>
      </c>
      <c r="D2123" s="15" t="s">
        <v>7941</v>
      </c>
      <c r="E2123" s="15" t="s">
        <v>9542</v>
      </c>
      <c r="F2123" s="15" t="s">
        <v>4324</v>
      </c>
      <c r="G2123" s="15" t="s">
        <v>9537</v>
      </c>
      <c r="H2123" s="15" t="s">
        <v>9538</v>
      </c>
      <c r="I2123" s="15" t="s">
        <v>4327</v>
      </c>
      <c r="J2123" s="15" t="s">
        <v>4328</v>
      </c>
      <c r="K2123" s="15"/>
      <c r="L2123" s="103" t="str">
        <f t="shared" si="1"/>
        <v>B-F8PP-N18-250 gm Natural jar</v>
      </c>
      <c r="M2123" s="103">
        <f t="shared" si="2"/>
        <v>480</v>
      </c>
      <c r="N2123" s="102" t="str">
        <f t="shared" si="3"/>
        <v>wk </v>
      </c>
    </row>
    <row r="2124" ht="12.75" customHeight="1">
      <c r="A2124" s="15" t="s">
        <v>4656</v>
      </c>
      <c r="B2124" s="15" t="s">
        <v>3123</v>
      </c>
      <c r="C2124" s="15" t="s">
        <v>4321</v>
      </c>
      <c r="D2124" s="15" t="s">
        <v>3465</v>
      </c>
      <c r="E2124" s="15" t="s">
        <v>9543</v>
      </c>
      <c r="F2124" s="15" t="s">
        <v>4324</v>
      </c>
      <c r="G2124" s="15" t="s">
        <v>9540</v>
      </c>
      <c r="H2124" s="15" t="s">
        <v>9544</v>
      </c>
      <c r="I2124" s="15" t="s">
        <v>4327</v>
      </c>
      <c r="J2124" s="15" t="s">
        <v>4328</v>
      </c>
      <c r="K2124" s="15"/>
      <c r="L2124" s="103" t="str">
        <f t="shared" si="1"/>
        <v>B-F8PP-N18-250 gm Natural jar</v>
      </c>
      <c r="M2124" s="103">
        <f t="shared" si="2"/>
        <v>240</v>
      </c>
      <c r="N2124" s="102" t="str">
        <f t="shared" si="3"/>
        <v>wk </v>
      </c>
    </row>
    <row r="2125" ht="12.75" customHeight="1">
      <c r="A2125" s="15" t="s">
        <v>4659</v>
      </c>
      <c r="B2125" s="15" t="s">
        <v>3123</v>
      </c>
      <c r="C2125" s="15" t="s">
        <v>4321</v>
      </c>
      <c r="D2125" s="15" t="s">
        <v>6773</v>
      </c>
      <c r="E2125" s="15" t="s">
        <v>9545</v>
      </c>
      <c r="F2125" s="15" t="s">
        <v>4324</v>
      </c>
      <c r="G2125" s="15" t="s">
        <v>9546</v>
      </c>
      <c r="H2125" s="15" t="s">
        <v>9547</v>
      </c>
      <c r="I2125" s="15" t="s">
        <v>4327</v>
      </c>
      <c r="J2125" s="15" t="s">
        <v>4328</v>
      </c>
      <c r="K2125" s="15"/>
      <c r="L2125" s="103" t="str">
        <f t="shared" si="1"/>
        <v>B-F8PP-N18-250 gm Natural jar</v>
      </c>
      <c r="M2125" s="103">
        <f t="shared" si="2"/>
        <v>2640</v>
      </c>
      <c r="N2125" s="102" t="str">
        <f t="shared" si="3"/>
        <v>wk </v>
      </c>
    </row>
    <row r="2126" ht="12.75" customHeight="1">
      <c r="A2126" s="15" t="s">
        <v>4659</v>
      </c>
      <c r="B2126" s="15" t="s">
        <v>3123</v>
      </c>
      <c r="C2126" s="15" t="s">
        <v>4321</v>
      </c>
      <c r="D2126" s="15" t="s">
        <v>4993</v>
      </c>
      <c r="E2126" s="15" t="s">
        <v>9548</v>
      </c>
      <c r="F2126" s="15" t="s">
        <v>4324</v>
      </c>
      <c r="G2126" s="15" t="s">
        <v>9549</v>
      </c>
      <c r="H2126" s="15" t="s">
        <v>9550</v>
      </c>
      <c r="I2126" s="15" t="s">
        <v>4327</v>
      </c>
      <c r="J2126" s="15" t="s">
        <v>4328</v>
      </c>
      <c r="K2126" s="15"/>
      <c r="L2126" s="103" t="str">
        <f t="shared" si="1"/>
        <v>B-F8PP-N18-250 gm Natural jar</v>
      </c>
      <c r="M2126" s="103">
        <f t="shared" si="2"/>
        <v>1200</v>
      </c>
      <c r="N2126" s="102" t="str">
        <f t="shared" si="3"/>
        <v>wk </v>
      </c>
    </row>
    <row r="2127" ht="12.75" customHeight="1">
      <c r="A2127" s="15" t="s">
        <v>4670</v>
      </c>
      <c r="B2127" s="15" t="s">
        <v>3123</v>
      </c>
      <c r="C2127" s="15" t="s">
        <v>4321</v>
      </c>
      <c r="D2127" s="15" t="s">
        <v>7941</v>
      </c>
      <c r="E2127" s="15" t="s">
        <v>9551</v>
      </c>
      <c r="F2127" s="15" t="s">
        <v>4324</v>
      </c>
      <c r="G2127" s="15" t="s">
        <v>9537</v>
      </c>
      <c r="H2127" s="15" t="s">
        <v>9552</v>
      </c>
      <c r="I2127" s="15" t="s">
        <v>4327</v>
      </c>
      <c r="J2127" s="15" t="s">
        <v>4328</v>
      </c>
      <c r="K2127" s="15"/>
      <c r="L2127" s="103" t="str">
        <f t="shared" si="1"/>
        <v>B-F8PP-N18-250 gm Natural jar</v>
      </c>
      <c r="M2127" s="103">
        <f t="shared" si="2"/>
        <v>480</v>
      </c>
      <c r="N2127" s="102" t="str">
        <f t="shared" si="3"/>
        <v>wk </v>
      </c>
    </row>
    <row r="2128" ht="12.75" customHeight="1">
      <c r="A2128" s="15" t="s">
        <v>4670</v>
      </c>
      <c r="B2128" s="15" t="s">
        <v>3123</v>
      </c>
      <c r="C2128" s="15" t="s">
        <v>4321</v>
      </c>
      <c r="D2128" s="15" t="s">
        <v>3465</v>
      </c>
      <c r="E2128" s="15" t="s">
        <v>9380</v>
      </c>
      <c r="F2128" s="15" t="s">
        <v>4324</v>
      </c>
      <c r="G2128" s="15" t="s">
        <v>9540</v>
      </c>
      <c r="H2128" s="15" t="s">
        <v>9544</v>
      </c>
      <c r="I2128" s="15" t="s">
        <v>4327</v>
      </c>
      <c r="J2128" s="15" t="s">
        <v>4345</v>
      </c>
      <c r="K2128" s="15"/>
      <c r="L2128" s="103" t="str">
        <f t="shared" si="1"/>
        <v>B-F8PP-N18-250 gm Natural jar</v>
      </c>
      <c r="M2128" s="103">
        <f t="shared" si="2"/>
        <v>240</v>
      </c>
      <c r="N2128" s="102" t="str">
        <f t="shared" si="3"/>
        <v>wk </v>
      </c>
    </row>
    <row r="2129" ht="12.75" customHeight="1">
      <c r="A2129" s="15" t="s">
        <v>4703</v>
      </c>
      <c r="B2129" s="15" t="s">
        <v>3123</v>
      </c>
      <c r="C2129" s="15" t="s">
        <v>4321</v>
      </c>
      <c r="D2129" s="15" t="s">
        <v>3465</v>
      </c>
      <c r="E2129" s="15" t="s">
        <v>9553</v>
      </c>
      <c r="F2129" s="15" t="s">
        <v>4324</v>
      </c>
      <c r="G2129" s="15" t="s">
        <v>9540</v>
      </c>
      <c r="H2129" s="15" t="s">
        <v>9554</v>
      </c>
      <c r="I2129" s="15" t="s">
        <v>4327</v>
      </c>
      <c r="J2129" s="15" t="s">
        <v>4345</v>
      </c>
      <c r="K2129" s="15"/>
      <c r="L2129" s="103" t="str">
        <f t="shared" si="1"/>
        <v>B-F8PP-N18-250 gm Natural jar</v>
      </c>
      <c r="M2129" s="103">
        <f t="shared" si="2"/>
        <v>240</v>
      </c>
      <c r="N2129" s="102" t="str">
        <f t="shared" si="3"/>
        <v>wk 23</v>
      </c>
    </row>
    <row r="2130" ht="12.75" customHeight="1">
      <c r="A2130" s="15" t="s">
        <v>4703</v>
      </c>
      <c r="B2130" s="15" t="s">
        <v>3123</v>
      </c>
      <c r="C2130" s="15" t="s">
        <v>4321</v>
      </c>
      <c r="D2130" s="15" t="s">
        <v>3465</v>
      </c>
      <c r="E2130" s="15" t="s">
        <v>9555</v>
      </c>
      <c r="F2130" s="15" t="s">
        <v>4324</v>
      </c>
      <c r="G2130" s="15" t="s">
        <v>9540</v>
      </c>
      <c r="H2130" s="15" t="s">
        <v>9554</v>
      </c>
      <c r="I2130" s="15" t="s">
        <v>4327</v>
      </c>
      <c r="J2130" s="15" t="s">
        <v>4345</v>
      </c>
      <c r="K2130" s="15"/>
      <c r="L2130" s="103" t="str">
        <f t="shared" si="1"/>
        <v>B-F8PP-N18-250 gm Natural jar</v>
      </c>
      <c r="M2130" s="103">
        <f t="shared" si="2"/>
        <v>240</v>
      </c>
      <c r="N2130" s="102" t="str">
        <f t="shared" si="3"/>
        <v>wk 23</v>
      </c>
    </row>
    <row r="2131" ht="12.75" customHeight="1">
      <c r="A2131" s="15" t="s">
        <v>4720</v>
      </c>
      <c r="B2131" s="15" t="s">
        <v>3123</v>
      </c>
      <c r="C2131" s="15" t="s">
        <v>4321</v>
      </c>
      <c r="D2131" s="15" t="s">
        <v>7941</v>
      </c>
      <c r="E2131" s="15" t="s">
        <v>9556</v>
      </c>
      <c r="F2131" s="15" t="s">
        <v>4324</v>
      </c>
      <c r="G2131" s="15" t="s">
        <v>9537</v>
      </c>
      <c r="H2131" s="15" t="s">
        <v>9557</v>
      </c>
      <c r="I2131" s="15" t="s">
        <v>4327</v>
      </c>
      <c r="J2131" s="15" t="s">
        <v>4345</v>
      </c>
      <c r="K2131" s="15"/>
      <c r="L2131" s="103" t="str">
        <f t="shared" si="1"/>
        <v>B-F8PP-N18-250 gm Natural jar</v>
      </c>
      <c r="M2131" s="103">
        <f t="shared" si="2"/>
        <v>480</v>
      </c>
      <c r="N2131" s="102" t="str">
        <f t="shared" si="3"/>
        <v>wk </v>
      </c>
    </row>
    <row r="2132" ht="12.75" customHeight="1">
      <c r="A2132" s="15" t="s">
        <v>4722</v>
      </c>
      <c r="B2132" s="15" t="s">
        <v>3123</v>
      </c>
      <c r="C2132" s="15" t="s">
        <v>4321</v>
      </c>
      <c r="D2132" s="15" t="s">
        <v>3465</v>
      </c>
      <c r="E2132" s="15" t="s">
        <v>9558</v>
      </c>
      <c r="F2132" s="15" t="s">
        <v>4324</v>
      </c>
      <c r="G2132" s="15" t="s">
        <v>9540</v>
      </c>
      <c r="H2132" s="15" t="s">
        <v>9554</v>
      </c>
      <c r="I2132" s="15" t="s">
        <v>4327</v>
      </c>
      <c r="J2132" s="15" t="s">
        <v>4345</v>
      </c>
      <c r="K2132" s="15"/>
      <c r="L2132" s="103" t="str">
        <f t="shared" si="1"/>
        <v>B-F8PP-N18-250 gm Natural jar</v>
      </c>
      <c r="M2132" s="103">
        <f t="shared" si="2"/>
        <v>240</v>
      </c>
      <c r="N2132" s="102" t="str">
        <f t="shared" si="3"/>
        <v>wk </v>
      </c>
    </row>
    <row r="2133" ht="12.75" customHeight="1">
      <c r="A2133" s="15" t="s">
        <v>4724</v>
      </c>
      <c r="B2133" s="15" t="s">
        <v>3123</v>
      </c>
      <c r="C2133" s="15" t="s">
        <v>4321</v>
      </c>
      <c r="D2133" s="15" t="s">
        <v>3465</v>
      </c>
      <c r="E2133" s="15" t="s">
        <v>9559</v>
      </c>
      <c r="F2133" s="15" t="s">
        <v>4324</v>
      </c>
      <c r="G2133" s="15" t="s">
        <v>9540</v>
      </c>
      <c r="H2133" s="15" t="s">
        <v>9554</v>
      </c>
      <c r="I2133" s="15" t="s">
        <v>4327</v>
      </c>
      <c r="J2133" s="15" t="s">
        <v>4328</v>
      </c>
      <c r="K2133" s="15"/>
      <c r="L2133" s="103" t="str">
        <f t="shared" si="1"/>
        <v>B-F8PP-N18-250 gm Natural jar</v>
      </c>
      <c r="M2133" s="103">
        <f t="shared" si="2"/>
        <v>240</v>
      </c>
      <c r="N2133" s="102" t="str">
        <f t="shared" si="3"/>
        <v>wk </v>
      </c>
    </row>
    <row r="2134" ht="12.75" customHeight="1">
      <c r="A2134" s="15" t="s">
        <v>4724</v>
      </c>
      <c r="B2134" s="15" t="s">
        <v>3123</v>
      </c>
      <c r="C2134" s="15" t="s">
        <v>4321</v>
      </c>
      <c r="D2134" s="15" t="s">
        <v>3544</v>
      </c>
      <c r="E2134" s="15" t="s">
        <v>9560</v>
      </c>
      <c r="F2134" s="15" t="s">
        <v>4324</v>
      </c>
      <c r="G2134" s="15" t="s">
        <v>9561</v>
      </c>
      <c r="H2134" s="15" t="s">
        <v>9562</v>
      </c>
      <c r="I2134" s="15" t="s">
        <v>4327</v>
      </c>
      <c r="J2134" s="15" t="s">
        <v>4328</v>
      </c>
      <c r="K2134" s="15"/>
      <c r="L2134" s="103" t="str">
        <f t="shared" si="1"/>
        <v>B-F8PP-N18-250 gm Natural jar</v>
      </c>
      <c r="M2134" s="103">
        <f t="shared" si="2"/>
        <v>720</v>
      </c>
      <c r="N2134" s="102" t="str">
        <f t="shared" si="3"/>
        <v>wk </v>
      </c>
    </row>
    <row r="2135" ht="12.75" customHeight="1">
      <c r="A2135" s="15" t="s">
        <v>4734</v>
      </c>
      <c r="B2135" s="15" t="s">
        <v>3123</v>
      </c>
      <c r="C2135" s="15" t="s">
        <v>4321</v>
      </c>
      <c r="D2135" s="15" t="s">
        <v>3465</v>
      </c>
      <c r="E2135" s="15" t="s">
        <v>9563</v>
      </c>
      <c r="F2135" s="15" t="s">
        <v>4324</v>
      </c>
      <c r="G2135" s="15" t="s">
        <v>9540</v>
      </c>
      <c r="H2135" s="15" t="s">
        <v>9554</v>
      </c>
      <c r="I2135" s="15" t="s">
        <v>4327</v>
      </c>
      <c r="J2135" s="15" t="s">
        <v>4345</v>
      </c>
      <c r="K2135" s="15"/>
      <c r="L2135" s="103" t="str">
        <f t="shared" si="1"/>
        <v>B-F8PP-N18-250 gm Natural jar</v>
      </c>
      <c r="M2135" s="103">
        <f t="shared" si="2"/>
        <v>240</v>
      </c>
      <c r="N2135" s="102" t="str">
        <f t="shared" si="3"/>
        <v>wk </v>
      </c>
    </row>
    <row r="2136" ht="12.75" customHeight="1">
      <c r="A2136" s="15" t="s">
        <v>4734</v>
      </c>
      <c r="B2136" s="15" t="s">
        <v>3123</v>
      </c>
      <c r="C2136" s="15" t="s">
        <v>4321</v>
      </c>
      <c r="D2136" s="15" t="s">
        <v>3465</v>
      </c>
      <c r="E2136" s="15" t="s">
        <v>9564</v>
      </c>
      <c r="F2136" s="15" t="s">
        <v>4324</v>
      </c>
      <c r="G2136" s="15" t="s">
        <v>9540</v>
      </c>
      <c r="H2136" s="15" t="s">
        <v>9554</v>
      </c>
      <c r="I2136" s="15" t="s">
        <v>4327</v>
      </c>
      <c r="J2136" s="15" t="s">
        <v>4345</v>
      </c>
      <c r="K2136" s="15"/>
      <c r="L2136" s="103" t="str">
        <f t="shared" si="1"/>
        <v>B-F8PP-N18-250 gm Natural jar</v>
      </c>
      <c r="M2136" s="103">
        <f t="shared" si="2"/>
        <v>240</v>
      </c>
      <c r="N2136" s="102" t="str">
        <f t="shared" si="3"/>
        <v>wk </v>
      </c>
    </row>
    <row r="2137" ht="12.75" customHeight="1">
      <c r="A2137" s="15" t="s">
        <v>5272</v>
      </c>
      <c r="B2137" s="15" t="s">
        <v>3123</v>
      </c>
      <c r="C2137" s="15" t="s">
        <v>4321</v>
      </c>
      <c r="D2137" s="15" t="s">
        <v>3465</v>
      </c>
      <c r="E2137" s="15" t="s">
        <v>9565</v>
      </c>
      <c r="F2137" s="15" t="s">
        <v>4324</v>
      </c>
      <c r="G2137" s="15" t="s">
        <v>9540</v>
      </c>
      <c r="H2137" s="15" t="s">
        <v>9554</v>
      </c>
      <c r="I2137" s="15" t="s">
        <v>4327</v>
      </c>
      <c r="J2137" s="15" t="s">
        <v>4345</v>
      </c>
      <c r="K2137" s="15"/>
      <c r="L2137" s="103" t="str">
        <f t="shared" si="1"/>
        <v>B-F8PP-N18-250 gm Natural jar</v>
      </c>
      <c r="M2137" s="103">
        <f t="shared" si="2"/>
        <v>240</v>
      </c>
      <c r="N2137" s="102" t="str">
        <f t="shared" si="3"/>
        <v>wk </v>
      </c>
    </row>
    <row r="2138" ht="12.75" customHeight="1">
      <c r="A2138" s="15" t="s">
        <v>4745</v>
      </c>
      <c r="B2138" s="15" t="s">
        <v>3123</v>
      </c>
      <c r="C2138" s="15" t="s">
        <v>4321</v>
      </c>
      <c r="D2138" s="15" t="s">
        <v>3465</v>
      </c>
      <c r="E2138" s="15" t="s">
        <v>9566</v>
      </c>
      <c r="F2138" s="15" t="s">
        <v>4324</v>
      </c>
      <c r="G2138" s="15" t="s">
        <v>9540</v>
      </c>
      <c r="H2138" s="15" t="s">
        <v>9554</v>
      </c>
      <c r="I2138" s="15" t="s">
        <v>4327</v>
      </c>
      <c r="J2138" s="15" t="s">
        <v>4328</v>
      </c>
      <c r="K2138" s="15"/>
      <c r="L2138" s="103" t="str">
        <f t="shared" si="1"/>
        <v>B-F8PP-N18-250 gm Natural jar</v>
      </c>
      <c r="M2138" s="103">
        <f t="shared" si="2"/>
        <v>240</v>
      </c>
      <c r="N2138" s="102" t="str">
        <f t="shared" si="3"/>
        <v>wk </v>
      </c>
    </row>
    <row r="2139" ht="12.75" customHeight="1">
      <c r="A2139" s="15" t="s">
        <v>4756</v>
      </c>
      <c r="B2139" s="15" t="s">
        <v>3123</v>
      </c>
      <c r="C2139" s="15" t="s">
        <v>4321</v>
      </c>
      <c r="D2139" s="15" t="s">
        <v>3465</v>
      </c>
      <c r="E2139" s="15" t="s">
        <v>9567</v>
      </c>
      <c r="F2139" s="15" t="s">
        <v>4324</v>
      </c>
      <c r="G2139" s="15" t="s">
        <v>9540</v>
      </c>
      <c r="H2139" s="15" t="s">
        <v>9554</v>
      </c>
      <c r="I2139" s="15" t="s">
        <v>4327</v>
      </c>
      <c r="J2139" s="15" t="s">
        <v>4345</v>
      </c>
      <c r="K2139" s="15"/>
      <c r="L2139" s="103" t="str">
        <f t="shared" si="1"/>
        <v>B-F8PP-N18-250 gm Natural jar</v>
      </c>
      <c r="M2139" s="103">
        <f t="shared" si="2"/>
        <v>240</v>
      </c>
      <c r="N2139" s="102" t="str">
        <f t="shared" si="3"/>
        <v>wk 2</v>
      </c>
    </row>
    <row r="2140" ht="12.75" customHeight="1">
      <c r="A2140" s="15" t="s">
        <v>4773</v>
      </c>
      <c r="B2140" s="15" t="s">
        <v>3123</v>
      </c>
      <c r="C2140" s="15" t="s">
        <v>4321</v>
      </c>
      <c r="D2140" s="15" t="s">
        <v>6806</v>
      </c>
      <c r="E2140" s="15" t="s">
        <v>9568</v>
      </c>
      <c r="F2140" s="15" t="s">
        <v>4324</v>
      </c>
      <c r="G2140" s="15" t="s">
        <v>9569</v>
      </c>
      <c r="H2140" s="15" t="s">
        <v>9570</v>
      </c>
      <c r="I2140" s="15" t="s">
        <v>4327</v>
      </c>
      <c r="J2140" s="15" t="s">
        <v>4345</v>
      </c>
      <c r="K2140" s="15"/>
      <c r="L2140" s="103" t="str">
        <f t="shared" si="1"/>
        <v>B-F8PP-N18-250 gm Natural jar</v>
      </c>
      <c r="M2140" s="103">
        <f t="shared" si="2"/>
        <v>1440</v>
      </c>
      <c r="N2140" s="102" t="str">
        <f t="shared" si="3"/>
        <v>wk 41</v>
      </c>
    </row>
    <row r="2141" ht="12.75" customHeight="1">
      <c r="A2141" s="15" t="s">
        <v>4780</v>
      </c>
      <c r="B2141" s="15" t="s">
        <v>3123</v>
      </c>
      <c r="C2141" s="15" t="s">
        <v>4321</v>
      </c>
      <c r="D2141" s="15" t="s">
        <v>7941</v>
      </c>
      <c r="E2141" s="15" t="s">
        <v>9571</v>
      </c>
      <c r="F2141" s="15" t="s">
        <v>4324</v>
      </c>
      <c r="G2141" s="15" t="s">
        <v>9537</v>
      </c>
      <c r="H2141" s="15" t="s">
        <v>9557</v>
      </c>
      <c r="I2141" s="15" t="s">
        <v>4327</v>
      </c>
      <c r="J2141" s="15" t="s">
        <v>4328</v>
      </c>
      <c r="K2141" s="15"/>
      <c r="L2141" s="103" t="str">
        <f t="shared" si="1"/>
        <v>B-F8PP-N18-250 gm Natural jar</v>
      </c>
      <c r="M2141" s="103">
        <f t="shared" si="2"/>
        <v>480</v>
      </c>
      <c r="N2141" s="102" t="str">
        <f t="shared" si="3"/>
        <v>wk </v>
      </c>
    </row>
    <row r="2142" ht="12.75" customHeight="1">
      <c r="A2142" s="15" t="s">
        <v>4780</v>
      </c>
      <c r="B2142" s="15" t="s">
        <v>3123</v>
      </c>
      <c r="C2142" s="15" t="s">
        <v>4321</v>
      </c>
      <c r="D2142" s="15" t="s">
        <v>3465</v>
      </c>
      <c r="E2142" s="15" t="s">
        <v>9572</v>
      </c>
      <c r="F2142" s="15" t="s">
        <v>4324</v>
      </c>
      <c r="G2142" s="15" t="s">
        <v>9540</v>
      </c>
      <c r="H2142" s="15" t="s">
        <v>9554</v>
      </c>
      <c r="I2142" s="15" t="s">
        <v>4327</v>
      </c>
      <c r="J2142" s="15" t="s">
        <v>4328</v>
      </c>
      <c r="K2142" s="15"/>
      <c r="L2142" s="103" t="str">
        <f t="shared" si="1"/>
        <v>B-F8PP-N18-250 gm Natural jar</v>
      </c>
      <c r="M2142" s="103">
        <f t="shared" si="2"/>
        <v>240</v>
      </c>
      <c r="N2142" s="102" t="str">
        <f t="shared" si="3"/>
        <v>wk </v>
      </c>
    </row>
    <row r="2143" ht="12.75" customHeight="1">
      <c r="A2143" s="15" t="s">
        <v>4782</v>
      </c>
      <c r="B2143" s="15" t="s">
        <v>3123</v>
      </c>
      <c r="C2143" s="15" t="s">
        <v>4321</v>
      </c>
      <c r="D2143" s="15" t="s">
        <v>6827</v>
      </c>
      <c r="E2143" s="15" t="s">
        <v>9573</v>
      </c>
      <c r="F2143" s="15" t="s">
        <v>9432</v>
      </c>
      <c r="G2143" s="15" t="s">
        <v>9468</v>
      </c>
      <c r="H2143" s="15" t="s">
        <v>9574</v>
      </c>
      <c r="I2143" s="15" t="s">
        <v>4327</v>
      </c>
      <c r="J2143" s="15" t="s">
        <v>4328</v>
      </c>
      <c r="K2143" s="15"/>
      <c r="L2143" s="103" t="str">
        <f t="shared" si="1"/>
        <v>B-F8PP-N18-250 gm Natural jar</v>
      </c>
      <c r="M2143" s="103">
        <f t="shared" si="2"/>
        <v>3120</v>
      </c>
      <c r="N2143" s="102" t="str">
        <f t="shared" si="3"/>
        <v>wk </v>
      </c>
    </row>
    <row r="2144" ht="12.75" customHeight="1">
      <c r="A2144" s="15" t="s">
        <v>4782</v>
      </c>
      <c r="B2144" s="15" t="s">
        <v>3123</v>
      </c>
      <c r="C2144" s="15" t="s">
        <v>4321</v>
      </c>
      <c r="D2144" s="15" t="s">
        <v>5808</v>
      </c>
      <c r="E2144" s="15" t="s">
        <v>9575</v>
      </c>
      <c r="F2144" s="15" t="s">
        <v>4324</v>
      </c>
      <c r="G2144" s="15" t="s">
        <v>9576</v>
      </c>
      <c r="H2144" s="15" t="s">
        <v>9577</v>
      </c>
      <c r="I2144" s="15" t="s">
        <v>4327</v>
      </c>
      <c r="J2144" s="15" t="s">
        <v>4345</v>
      </c>
      <c r="K2144" s="15"/>
      <c r="L2144" s="103" t="str">
        <f t="shared" si="1"/>
        <v>B-F8PP-N18-250 gm Natural jar</v>
      </c>
      <c r="M2144" s="103">
        <f t="shared" si="2"/>
        <v>960</v>
      </c>
      <c r="N2144" s="102" t="str">
        <f t="shared" si="3"/>
        <v>wk </v>
      </c>
    </row>
    <row r="2145" ht="12.75" customHeight="1">
      <c r="A2145" s="15" t="s">
        <v>4782</v>
      </c>
      <c r="B2145" s="15" t="s">
        <v>3123</v>
      </c>
      <c r="C2145" s="15" t="s">
        <v>4321</v>
      </c>
      <c r="D2145" s="15" t="s">
        <v>7941</v>
      </c>
      <c r="E2145" s="15" t="s">
        <v>9578</v>
      </c>
      <c r="F2145" s="15" t="s">
        <v>4324</v>
      </c>
      <c r="G2145" s="15" t="s">
        <v>9537</v>
      </c>
      <c r="H2145" s="15" t="s">
        <v>9557</v>
      </c>
      <c r="I2145" s="15" t="s">
        <v>4327</v>
      </c>
      <c r="J2145" s="15" t="s">
        <v>4345</v>
      </c>
      <c r="K2145" s="15"/>
      <c r="L2145" s="103" t="str">
        <f t="shared" si="1"/>
        <v>B-F8PP-N18-250 gm Natural jar</v>
      </c>
      <c r="M2145" s="103">
        <f t="shared" si="2"/>
        <v>480</v>
      </c>
      <c r="N2145" s="102" t="str">
        <f t="shared" si="3"/>
        <v>wk </v>
      </c>
    </row>
    <row r="2146" ht="12.75" customHeight="1">
      <c r="A2146" s="15" t="s">
        <v>4786</v>
      </c>
      <c r="B2146" s="15" t="s">
        <v>3123</v>
      </c>
      <c r="C2146" s="15" t="s">
        <v>4321</v>
      </c>
      <c r="D2146" s="15" t="s">
        <v>4426</v>
      </c>
      <c r="E2146" s="15" t="s">
        <v>9579</v>
      </c>
      <c r="F2146" s="15" t="s">
        <v>9432</v>
      </c>
      <c r="G2146" s="15" t="s">
        <v>9580</v>
      </c>
      <c r="H2146" s="15" t="s">
        <v>9581</v>
      </c>
      <c r="I2146" s="15" t="s">
        <v>4327</v>
      </c>
      <c r="J2146" s="15" t="s">
        <v>4328</v>
      </c>
      <c r="K2146" s="15"/>
      <c r="L2146" s="103" t="str">
        <f t="shared" si="1"/>
        <v>B-F8PP-N18-250 gm Natural jar</v>
      </c>
      <c r="M2146" s="103">
        <f t="shared" si="2"/>
        <v>3600</v>
      </c>
      <c r="N2146" s="102" t="str">
        <f t="shared" si="3"/>
        <v>wk </v>
      </c>
    </row>
    <row r="2147" ht="12.75" customHeight="1">
      <c r="A2147" s="15" t="s">
        <v>4789</v>
      </c>
      <c r="B2147" s="15" t="s">
        <v>3123</v>
      </c>
      <c r="C2147" s="15" t="s">
        <v>4321</v>
      </c>
      <c r="D2147" s="15" t="s">
        <v>4426</v>
      </c>
      <c r="E2147" s="15" t="s">
        <v>9582</v>
      </c>
      <c r="F2147" s="15" t="s">
        <v>9432</v>
      </c>
      <c r="G2147" s="15" t="s">
        <v>9580</v>
      </c>
      <c r="H2147" s="15" t="s">
        <v>9581</v>
      </c>
      <c r="I2147" s="15" t="s">
        <v>4327</v>
      </c>
      <c r="J2147" s="15" t="s">
        <v>4328</v>
      </c>
      <c r="K2147" s="15"/>
      <c r="L2147" s="103" t="str">
        <f t="shared" si="1"/>
        <v>B-F8PP-N18-250 gm Natural jar</v>
      </c>
      <c r="M2147" s="103">
        <f t="shared" si="2"/>
        <v>3600</v>
      </c>
      <c r="N2147" s="102" t="str">
        <f t="shared" si="3"/>
        <v>wk </v>
      </c>
    </row>
    <row r="2148" ht="12.75" customHeight="1">
      <c r="A2148" s="15" t="s">
        <v>4789</v>
      </c>
      <c r="B2148" s="15" t="s">
        <v>3123</v>
      </c>
      <c r="C2148" s="15" t="s">
        <v>4321</v>
      </c>
      <c r="D2148" s="15" t="s">
        <v>7941</v>
      </c>
      <c r="E2148" s="15" t="s">
        <v>9583</v>
      </c>
      <c r="F2148" s="15" t="s">
        <v>4324</v>
      </c>
      <c r="G2148" s="15" t="s">
        <v>9537</v>
      </c>
      <c r="H2148" s="15" t="s">
        <v>9557</v>
      </c>
      <c r="I2148" s="15" t="s">
        <v>4327</v>
      </c>
      <c r="J2148" s="15" t="s">
        <v>4328</v>
      </c>
      <c r="K2148" s="15"/>
      <c r="L2148" s="103" t="str">
        <f t="shared" si="1"/>
        <v>B-F8PP-N18-250 gm Natural jar</v>
      </c>
      <c r="M2148" s="103">
        <f t="shared" si="2"/>
        <v>480</v>
      </c>
      <c r="N2148" s="102" t="str">
        <f t="shared" si="3"/>
        <v>wk </v>
      </c>
    </row>
    <row r="2149" ht="12.75" customHeight="1">
      <c r="A2149" s="15" t="s">
        <v>4346</v>
      </c>
      <c r="B2149" s="15" t="s">
        <v>3123</v>
      </c>
      <c r="C2149" s="15" t="s">
        <v>4321</v>
      </c>
      <c r="D2149" s="15" t="s">
        <v>7941</v>
      </c>
      <c r="E2149" s="15" t="s">
        <v>9584</v>
      </c>
      <c r="F2149" s="15" t="s">
        <v>4324</v>
      </c>
      <c r="G2149" s="15" t="s">
        <v>9537</v>
      </c>
      <c r="H2149" s="15" t="s">
        <v>9585</v>
      </c>
      <c r="I2149" s="15" t="s">
        <v>4327</v>
      </c>
      <c r="J2149" s="15" t="s">
        <v>4345</v>
      </c>
      <c r="K2149" s="15"/>
      <c r="L2149" s="103" t="str">
        <f t="shared" si="1"/>
        <v>B-F8PP-N18-250 gm Natural jar</v>
      </c>
      <c r="M2149" s="103">
        <f t="shared" si="2"/>
        <v>480</v>
      </c>
      <c r="N2149" s="102" t="str">
        <f t="shared" si="3"/>
        <v>wk </v>
      </c>
    </row>
    <row r="2150" ht="12.75" customHeight="1">
      <c r="A2150" s="15" t="s">
        <v>4793</v>
      </c>
      <c r="B2150" s="15" t="s">
        <v>3123</v>
      </c>
      <c r="C2150" s="15" t="s">
        <v>4321</v>
      </c>
      <c r="D2150" s="15" t="s">
        <v>9586</v>
      </c>
      <c r="E2150" s="15" t="s">
        <v>9587</v>
      </c>
      <c r="F2150" s="15" t="s">
        <v>5242</v>
      </c>
      <c r="G2150" s="15" t="s">
        <v>9588</v>
      </c>
      <c r="H2150" s="15" t="s">
        <v>9589</v>
      </c>
      <c r="I2150" s="15" t="s">
        <v>4327</v>
      </c>
      <c r="J2150" s="15" t="s">
        <v>4359</v>
      </c>
      <c r="K2150" s="15"/>
      <c r="L2150" s="103" t="str">
        <f t="shared" si="1"/>
        <v>B-F8PP-N18-250 gm Natural jar</v>
      </c>
      <c r="M2150" s="103">
        <f t="shared" si="2"/>
        <v>10560</v>
      </c>
      <c r="N2150" s="102" t="str">
        <f t="shared" si="3"/>
        <v>wk </v>
      </c>
    </row>
    <row r="2151" ht="12.75" customHeight="1">
      <c r="A2151" s="15" t="s">
        <v>4802</v>
      </c>
      <c r="B2151" s="15" t="s">
        <v>3123</v>
      </c>
      <c r="C2151" s="15" t="s">
        <v>4321</v>
      </c>
      <c r="D2151" s="15" t="s">
        <v>3465</v>
      </c>
      <c r="E2151" s="15" t="s">
        <v>9590</v>
      </c>
      <c r="F2151" s="15" t="s">
        <v>4324</v>
      </c>
      <c r="G2151" s="15" t="s">
        <v>9540</v>
      </c>
      <c r="H2151" s="15" t="s">
        <v>9591</v>
      </c>
      <c r="I2151" s="15" t="s">
        <v>4327</v>
      </c>
      <c r="J2151" s="15" t="s">
        <v>4345</v>
      </c>
      <c r="K2151" s="15"/>
      <c r="L2151" s="103" t="str">
        <f t="shared" si="1"/>
        <v>B-F8PP-N18-250 gm Natural jar</v>
      </c>
      <c r="M2151" s="103">
        <f t="shared" si="2"/>
        <v>240</v>
      </c>
      <c r="N2151" s="102" t="str">
        <f t="shared" si="3"/>
        <v>wk </v>
      </c>
    </row>
    <row r="2152" ht="12.75" customHeight="1">
      <c r="A2152" s="15" t="s">
        <v>4802</v>
      </c>
      <c r="B2152" s="15" t="s">
        <v>3123</v>
      </c>
      <c r="C2152" s="15" t="s">
        <v>4321</v>
      </c>
      <c r="D2152" s="15" t="s">
        <v>3465</v>
      </c>
      <c r="E2152" s="15" t="s">
        <v>9592</v>
      </c>
      <c r="F2152" s="15" t="s">
        <v>4324</v>
      </c>
      <c r="G2152" s="15" t="s">
        <v>9540</v>
      </c>
      <c r="H2152" s="15" t="s">
        <v>9591</v>
      </c>
      <c r="I2152" s="15" t="s">
        <v>4327</v>
      </c>
      <c r="J2152" s="15" t="s">
        <v>4345</v>
      </c>
      <c r="K2152" s="15"/>
      <c r="L2152" s="103" t="str">
        <f t="shared" si="1"/>
        <v>B-F8PP-N18-250 gm Natural jar</v>
      </c>
      <c r="M2152" s="103">
        <f t="shared" si="2"/>
        <v>240</v>
      </c>
      <c r="N2152" s="102" t="str">
        <f t="shared" si="3"/>
        <v>wk </v>
      </c>
    </row>
    <row r="2153" ht="12.75" customHeight="1">
      <c r="A2153" s="15" t="s">
        <v>4802</v>
      </c>
      <c r="B2153" s="15" t="s">
        <v>3123</v>
      </c>
      <c r="C2153" s="15" t="s">
        <v>4321</v>
      </c>
      <c r="D2153" s="15" t="s">
        <v>6806</v>
      </c>
      <c r="E2153" s="15" t="s">
        <v>9593</v>
      </c>
      <c r="F2153" s="15" t="s">
        <v>4324</v>
      </c>
      <c r="G2153" s="15" t="s">
        <v>9569</v>
      </c>
      <c r="H2153" s="15" t="s">
        <v>9594</v>
      </c>
      <c r="I2153" s="15" t="s">
        <v>4327</v>
      </c>
      <c r="J2153" s="15" t="s">
        <v>4345</v>
      </c>
      <c r="K2153" s="15"/>
      <c r="L2153" s="103" t="str">
        <f t="shared" si="1"/>
        <v>B-F8PP-N18-250 gm Natural jar</v>
      </c>
      <c r="M2153" s="103">
        <f t="shared" si="2"/>
        <v>1440</v>
      </c>
      <c r="N2153" s="102" t="str">
        <f t="shared" si="3"/>
        <v>wk </v>
      </c>
    </row>
    <row r="2154" ht="12.75" customHeight="1">
      <c r="A2154" s="15" t="s">
        <v>4805</v>
      </c>
      <c r="B2154" s="15" t="s">
        <v>3123</v>
      </c>
      <c r="C2154" s="15" t="s">
        <v>4321</v>
      </c>
      <c r="D2154" s="15" t="s">
        <v>4369</v>
      </c>
      <c r="E2154" s="15" t="s">
        <v>9595</v>
      </c>
      <c r="F2154" s="15" t="s">
        <v>5242</v>
      </c>
      <c r="G2154" s="15" t="s">
        <v>9596</v>
      </c>
      <c r="H2154" s="15" t="s">
        <v>9597</v>
      </c>
      <c r="I2154" s="15" t="s">
        <v>4327</v>
      </c>
      <c r="J2154" s="15" t="s">
        <v>4359</v>
      </c>
      <c r="K2154" s="15"/>
      <c r="L2154" s="103" t="str">
        <f t="shared" si="1"/>
        <v>B-F8PP-N18-250 gm Natural jar</v>
      </c>
      <c r="M2154" s="103">
        <f t="shared" si="2"/>
        <v>9600</v>
      </c>
      <c r="N2154" s="102" t="str">
        <f t="shared" si="3"/>
        <v>wk </v>
      </c>
    </row>
    <row r="2155" ht="12.75" customHeight="1">
      <c r="A2155" s="15" t="s">
        <v>4808</v>
      </c>
      <c r="B2155" s="15" t="s">
        <v>3123</v>
      </c>
      <c r="C2155" s="15" t="s">
        <v>4321</v>
      </c>
      <c r="D2155" s="15" t="s">
        <v>3958</v>
      </c>
      <c r="E2155" s="15" t="s">
        <v>9598</v>
      </c>
      <c r="F2155" s="15" t="s">
        <v>9432</v>
      </c>
      <c r="G2155" s="15" t="s">
        <v>9480</v>
      </c>
      <c r="H2155" s="15" t="s">
        <v>9599</v>
      </c>
      <c r="I2155" s="15" t="s">
        <v>4327</v>
      </c>
      <c r="J2155" s="15" t="s">
        <v>4328</v>
      </c>
      <c r="K2155" s="15"/>
      <c r="L2155" s="103" t="str">
        <f t="shared" si="1"/>
        <v>B-F8PP-N18-250 gm Natural jar</v>
      </c>
      <c r="M2155" s="103">
        <f t="shared" si="2"/>
        <v>2400</v>
      </c>
      <c r="N2155" s="102" t="str">
        <f t="shared" si="3"/>
        <v>wk </v>
      </c>
    </row>
    <row r="2156" ht="12.75" customHeight="1">
      <c r="A2156" s="15" t="s">
        <v>4808</v>
      </c>
      <c r="B2156" s="15" t="s">
        <v>3123</v>
      </c>
      <c r="C2156" s="15" t="s">
        <v>4321</v>
      </c>
      <c r="D2156" s="15" t="s">
        <v>3465</v>
      </c>
      <c r="E2156" s="15" t="s">
        <v>9600</v>
      </c>
      <c r="F2156" s="15" t="s">
        <v>4324</v>
      </c>
      <c r="G2156" s="15" t="s">
        <v>9540</v>
      </c>
      <c r="H2156" s="15" t="s">
        <v>9591</v>
      </c>
      <c r="I2156" s="15" t="s">
        <v>4327</v>
      </c>
      <c r="J2156" s="15" t="s">
        <v>4345</v>
      </c>
      <c r="K2156" s="15"/>
      <c r="L2156" s="103" t="str">
        <f t="shared" si="1"/>
        <v>B-F8PP-N18-250 gm Natural jar</v>
      </c>
      <c r="M2156" s="103">
        <f t="shared" si="2"/>
        <v>240</v>
      </c>
      <c r="N2156" s="102" t="str">
        <f t="shared" si="3"/>
        <v>wk </v>
      </c>
    </row>
    <row r="2157" ht="12.75" customHeight="1">
      <c r="A2157" s="15" t="s">
        <v>4813</v>
      </c>
      <c r="B2157" s="15" t="s">
        <v>3123</v>
      </c>
      <c r="C2157" s="15" t="s">
        <v>4321</v>
      </c>
      <c r="D2157" s="15" t="s">
        <v>7941</v>
      </c>
      <c r="E2157" s="15" t="s">
        <v>9601</v>
      </c>
      <c r="F2157" s="15" t="s">
        <v>4324</v>
      </c>
      <c r="G2157" s="15" t="s">
        <v>9537</v>
      </c>
      <c r="H2157" s="15" t="s">
        <v>9585</v>
      </c>
      <c r="I2157" s="15" t="s">
        <v>4327</v>
      </c>
      <c r="J2157" s="15" t="s">
        <v>4345</v>
      </c>
      <c r="K2157" s="15"/>
      <c r="L2157" s="103" t="str">
        <f t="shared" si="1"/>
        <v>B-F8PP-N18-250 gm Natural jar</v>
      </c>
      <c r="M2157" s="103">
        <f t="shared" si="2"/>
        <v>480</v>
      </c>
      <c r="N2157" s="102" t="str">
        <f t="shared" si="3"/>
        <v>wk </v>
      </c>
    </row>
    <row r="2158" ht="12.75" customHeight="1">
      <c r="A2158" s="15" t="s">
        <v>4816</v>
      </c>
      <c r="B2158" s="15" t="s">
        <v>3123</v>
      </c>
      <c r="C2158" s="15" t="s">
        <v>4321</v>
      </c>
      <c r="D2158" s="15" t="s">
        <v>3465</v>
      </c>
      <c r="E2158" s="15" t="s">
        <v>9602</v>
      </c>
      <c r="F2158" s="15" t="s">
        <v>4324</v>
      </c>
      <c r="G2158" s="15" t="s">
        <v>9540</v>
      </c>
      <c r="H2158" s="15" t="s">
        <v>9591</v>
      </c>
      <c r="I2158" s="15" t="s">
        <v>4327</v>
      </c>
      <c r="J2158" s="15" t="s">
        <v>4345</v>
      </c>
      <c r="K2158" s="15"/>
      <c r="L2158" s="103" t="str">
        <f t="shared" si="1"/>
        <v>B-F8PP-N18-250 gm Natural jar</v>
      </c>
      <c r="M2158" s="103">
        <f t="shared" si="2"/>
        <v>240</v>
      </c>
      <c r="N2158" s="102" t="str">
        <f t="shared" si="3"/>
        <v>wk 2</v>
      </c>
    </row>
    <row r="2159" ht="12.75" customHeight="1">
      <c r="A2159" s="15" t="s">
        <v>4816</v>
      </c>
      <c r="B2159" s="15" t="s">
        <v>3123</v>
      </c>
      <c r="C2159" s="15" t="s">
        <v>4321</v>
      </c>
      <c r="D2159" s="15" t="s">
        <v>7941</v>
      </c>
      <c r="E2159" s="15" t="s">
        <v>9603</v>
      </c>
      <c r="F2159" s="15" t="s">
        <v>4324</v>
      </c>
      <c r="G2159" s="15" t="s">
        <v>9537</v>
      </c>
      <c r="H2159" s="15" t="s">
        <v>9585</v>
      </c>
      <c r="I2159" s="15" t="s">
        <v>4327</v>
      </c>
      <c r="J2159" s="15" t="s">
        <v>4328</v>
      </c>
      <c r="K2159" s="15"/>
      <c r="L2159" s="103" t="str">
        <f t="shared" si="1"/>
        <v>B-F8PP-N18-250 gm Natural jar</v>
      </c>
      <c r="M2159" s="103">
        <f t="shared" si="2"/>
        <v>480</v>
      </c>
      <c r="N2159" s="102" t="str">
        <f t="shared" si="3"/>
        <v>wk 2</v>
      </c>
    </row>
    <row r="2160" ht="12.75" customHeight="1">
      <c r="A2160" s="15" t="s">
        <v>4816</v>
      </c>
      <c r="B2160" s="15" t="s">
        <v>3123</v>
      </c>
      <c r="C2160" s="15" t="s">
        <v>4321</v>
      </c>
      <c r="D2160" s="15" t="s">
        <v>3544</v>
      </c>
      <c r="E2160" s="15" t="s">
        <v>9604</v>
      </c>
      <c r="F2160" s="15" t="s">
        <v>4324</v>
      </c>
      <c r="G2160" s="15" t="s">
        <v>9561</v>
      </c>
      <c r="H2160" s="15" t="s">
        <v>9605</v>
      </c>
      <c r="I2160" s="15" t="s">
        <v>4327</v>
      </c>
      <c r="J2160" s="15" t="s">
        <v>4345</v>
      </c>
      <c r="K2160" s="15"/>
      <c r="L2160" s="103" t="str">
        <f t="shared" si="1"/>
        <v>B-F8PP-N18-250 gm Natural jar</v>
      </c>
      <c r="M2160" s="103">
        <f t="shared" si="2"/>
        <v>720</v>
      </c>
      <c r="N2160" s="102" t="str">
        <f t="shared" si="3"/>
        <v>wk 2</v>
      </c>
    </row>
    <row r="2161" ht="12.75" customHeight="1">
      <c r="A2161" s="15" t="s">
        <v>4818</v>
      </c>
      <c r="B2161" s="15" t="s">
        <v>3123</v>
      </c>
      <c r="C2161" s="15" t="s">
        <v>4321</v>
      </c>
      <c r="D2161" s="15" t="s">
        <v>5808</v>
      </c>
      <c r="E2161" s="15" t="s">
        <v>9606</v>
      </c>
      <c r="F2161" s="15" t="s">
        <v>4324</v>
      </c>
      <c r="G2161" s="15" t="s">
        <v>9576</v>
      </c>
      <c r="H2161" s="15" t="s">
        <v>9607</v>
      </c>
      <c r="I2161" s="15" t="s">
        <v>4327</v>
      </c>
      <c r="J2161" s="15" t="s">
        <v>4345</v>
      </c>
      <c r="K2161" s="15"/>
      <c r="L2161" s="103" t="str">
        <f t="shared" si="1"/>
        <v>B-F8PP-N18-250 gm Natural jar</v>
      </c>
      <c r="M2161" s="103">
        <f t="shared" si="2"/>
        <v>960</v>
      </c>
      <c r="N2161" s="102" t="str">
        <f t="shared" si="3"/>
        <v>wk 6</v>
      </c>
    </row>
    <row r="2162" ht="12.75" customHeight="1">
      <c r="A2162" s="15" t="s">
        <v>4818</v>
      </c>
      <c r="B2162" s="15" t="s">
        <v>3123</v>
      </c>
      <c r="C2162" s="15" t="s">
        <v>4321</v>
      </c>
      <c r="D2162" s="15" t="s">
        <v>6773</v>
      </c>
      <c r="E2162" s="15" t="s">
        <v>9608</v>
      </c>
      <c r="F2162" s="15" t="s">
        <v>4324</v>
      </c>
      <c r="G2162" s="15" t="s">
        <v>9546</v>
      </c>
      <c r="H2162" s="15" t="s">
        <v>9609</v>
      </c>
      <c r="I2162" s="15" t="s">
        <v>4327</v>
      </c>
      <c r="J2162" s="15" t="s">
        <v>4345</v>
      </c>
      <c r="K2162" s="15"/>
      <c r="L2162" s="103" t="str">
        <f t="shared" si="1"/>
        <v>B-F8PP-N18-250 gm Natural jar</v>
      </c>
      <c r="M2162" s="103">
        <f t="shared" si="2"/>
        <v>2640</v>
      </c>
      <c r="N2162" s="102" t="str">
        <f t="shared" si="3"/>
        <v>wk 6</v>
      </c>
    </row>
    <row r="2163" ht="12.75" customHeight="1">
      <c r="A2163" s="15" t="s">
        <v>4818</v>
      </c>
      <c r="B2163" s="15" t="s">
        <v>3123</v>
      </c>
      <c r="C2163" s="15" t="s">
        <v>4965</v>
      </c>
      <c r="D2163" s="15" t="s">
        <v>9610</v>
      </c>
      <c r="E2163" s="15" t="s">
        <v>9611</v>
      </c>
      <c r="F2163" s="15" t="s">
        <v>4324</v>
      </c>
      <c r="G2163" s="15" t="s">
        <v>9612</v>
      </c>
      <c r="H2163" s="15" t="s">
        <v>9613</v>
      </c>
      <c r="I2163" s="15" t="s">
        <v>4327</v>
      </c>
      <c r="J2163" s="15" t="s">
        <v>4345</v>
      </c>
      <c r="K2163" s="15"/>
      <c r="L2163" s="103" t="str">
        <f t="shared" si="1"/>
        <v>B-F8PP-N18-250 gm Natural jar</v>
      </c>
      <c r="M2163" s="103">
        <f t="shared" si="2"/>
        <v>2640</v>
      </c>
      <c r="N2163" s="102" t="str">
        <f t="shared" si="3"/>
        <v>wk 6</v>
      </c>
    </row>
    <row r="2164" ht="12.75" customHeight="1">
      <c r="A2164" s="15" t="s">
        <v>4826</v>
      </c>
      <c r="B2164" s="15" t="s">
        <v>3123</v>
      </c>
      <c r="C2164" s="15" t="s">
        <v>4321</v>
      </c>
      <c r="D2164" s="15" t="s">
        <v>3465</v>
      </c>
      <c r="E2164" s="15" t="s">
        <v>9614</v>
      </c>
      <c r="F2164" s="15" t="s">
        <v>4324</v>
      </c>
      <c r="G2164" s="15" t="s">
        <v>9540</v>
      </c>
      <c r="H2164" s="15" t="s">
        <v>9591</v>
      </c>
      <c r="I2164" s="15" t="s">
        <v>4327</v>
      </c>
      <c r="J2164" s="15" t="s">
        <v>4328</v>
      </c>
      <c r="K2164" s="15"/>
      <c r="L2164" s="103" t="str">
        <f t="shared" si="1"/>
        <v>B-F8PP-N18-250 gm Natural jar</v>
      </c>
      <c r="M2164" s="103">
        <f t="shared" si="2"/>
        <v>240</v>
      </c>
      <c r="N2164" s="102" t="str">
        <f t="shared" si="3"/>
        <v>wk 19</v>
      </c>
    </row>
    <row r="2165" ht="12.75" customHeight="1">
      <c r="A2165" s="15" t="s">
        <v>4830</v>
      </c>
      <c r="B2165" s="15" t="s">
        <v>3123</v>
      </c>
      <c r="C2165" s="15" t="s">
        <v>4321</v>
      </c>
      <c r="D2165" s="15" t="s">
        <v>3465</v>
      </c>
      <c r="E2165" s="15" t="s">
        <v>9615</v>
      </c>
      <c r="F2165" s="15" t="s">
        <v>4324</v>
      </c>
      <c r="G2165" s="15" t="s">
        <v>9540</v>
      </c>
      <c r="H2165" s="15" t="s">
        <v>9591</v>
      </c>
      <c r="I2165" s="15" t="s">
        <v>4327</v>
      </c>
      <c r="J2165" s="15" t="s">
        <v>4345</v>
      </c>
      <c r="K2165" s="15"/>
      <c r="L2165" s="103" t="str">
        <f t="shared" si="1"/>
        <v>B-F8PP-N18-250 gm Natural jar</v>
      </c>
      <c r="M2165" s="103">
        <f t="shared" si="2"/>
        <v>240</v>
      </c>
      <c r="N2165" s="102" t="str">
        <f t="shared" si="3"/>
        <v>wk 32</v>
      </c>
    </row>
    <row r="2166" ht="12.75" customHeight="1">
      <c r="A2166" s="15" t="s">
        <v>4830</v>
      </c>
      <c r="B2166" s="15" t="s">
        <v>3123</v>
      </c>
      <c r="C2166" s="15" t="s">
        <v>4321</v>
      </c>
      <c r="D2166" s="15" t="s">
        <v>7941</v>
      </c>
      <c r="E2166" s="15" t="s">
        <v>9616</v>
      </c>
      <c r="F2166" s="15" t="s">
        <v>4324</v>
      </c>
      <c r="G2166" s="15" t="s">
        <v>9537</v>
      </c>
      <c r="H2166" s="15" t="s">
        <v>9585</v>
      </c>
      <c r="I2166" s="15" t="s">
        <v>4327</v>
      </c>
      <c r="J2166" s="15" t="s">
        <v>4328</v>
      </c>
      <c r="K2166" s="15"/>
      <c r="L2166" s="103" t="str">
        <f t="shared" si="1"/>
        <v>B-F8PP-N18-250 gm Natural jar</v>
      </c>
      <c r="M2166" s="103">
        <f t="shared" si="2"/>
        <v>480</v>
      </c>
      <c r="N2166" s="102" t="str">
        <f t="shared" si="3"/>
        <v>wk 32</v>
      </c>
    </row>
    <row r="2167" ht="12.75" customHeight="1">
      <c r="A2167" s="15" t="s">
        <v>4838</v>
      </c>
      <c r="B2167" s="15" t="s">
        <v>3123</v>
      </c>
      <c r="C2167" s="15" t="s">
        <v>4321</v>
      </c>
      <c r="D2167" s="15" t="s">
        <v>3465</v>
      </c>
      <c r="E2167" s="15" t="s">
        <v>9617</v>
      </c>
      <c r="F2167" s="15" t="s">
        <v>4324</v>
      </c>
      <c r="G2167" s="15" t="s">
        <v>9540</v>
      </c>
      <c r="H2167" s="15" t="s">
        <v>9591</v>
      </c>
      <c r="I2167" s="15" t="s">
        <v>4327</v>
      </c>
      <c r="J2167" s="15" t="s">
        <v>4345</v>
      </c>
      <c r="K2167" s="15"/>
      <c r="L2167" s="103" t="str">
        <f t="shared" si="1"/>
        <v>B-F8PP-N18-250 gm Natural jar</v>
      </c>
      <c r="M2167" s="103">
        <f t="shared" si="2"/>
        <v>240</v>
      </c>
      <c r="N2167" s="102" t="str">
        <f t="shared" si="3"/>
        <v>wk 45</v>
      </c>
    </row>
    <row r="2168" ht="12.75" customHeight="1">
      <c r="A2168" s="15" t="s">
        <v>4846</v>
      </c>
      <c r="B2168" s="15" t="s">
        <v>3123</v>
      </c>
      <c r="C2168" s="15" t="s">
        <v>4321</v>
      </c>
      <c r="D2168" s="15" t="s">
        <v>3465</v>
      </c>
      <c r="E2168" s="15" t="s">
        <v>9618</v>
      </c>
      <c r="F2168" s="15" t="s">
        <v>4324</v>
      </c>
      <c r="G2168" s="15" t="s">
        <v>9540</v>
      </c>
      <c r="H2168" s="15" t="s">
        <v>9591</v>
      </c>
      <c r="I2168" s="15" t="s">
        <v>4327</v>
      </c>
      <c r="J2168" s="15" t="s">
        <v>4328</v>
      </c>
      <c r="K2168" s="15"/>
      <c r="L2168" s="103" t="str">
        <f t="shared" si="1"/>
        <v>B-F8PP-N18-250 gm Natural jar</v>
      </c>
      <c r="M2168" s="103">
        <f t="shared" si="2"/>
        <v>240</v>
      </c>
      <c r="N2168" s="102" t="str">
        <f t="shared" si="3"/>
        <v>wk </v>
      </c>
    </row>
    <row r="2169" ht="12.75" customHeight="1">
      <c r="A2169" s="15" t="s">
        <v>4855</v>
      </c>
      <c r="B2169" s="15" t="s">
        <v>3123</v>
      </c>
      <c r="C2169" s="15" t="s">
        <v>4321</v>
      </c>
      <c r="D2169" s="15" t="s">
        <v>3465</v>
      </c>
      <c r="E2169" s="15" t="s">
        <v>9619</v>
      </c>
      <c r="F2169" s="15" t="s">
        <v>4324</v>
      </c>
      <c r="G2169" s="15" t="s">
        <v>9540</v>
      </c>
      <c r="H2169" s="15" t="s">
        <v>9591</v>
      </c>
      <c r="I2169" s="15" t="s">
        <v>4327</v>
      </c>
      <c r="J2169" s="15" t="s">
        <v>4328</v>
      </c>
      <c r="K2169" s="15"/>
      <c r="L2169" s="103" t="str">
        <f t="shared" si="1"/>
        <v>B-F8PP-N18-250 gm Natural jar</v>
      </c>
      <c r="M2169" s="103">
        <f t="shared" si="2"/>
        <v>240</v>
      </c>
      <c r="N2169" s="102" t="str">
        <f t="shared" si="3"/>
        <v>wk </v>
      </c>
    </row>
    <row r="2170" ht="12.75" customHeight="1">
      <c r="A2170" s="15" t="s">
        <v>4857</v>
      </c>
      <c r="B2170" s="15" t="s">
        <v>3123</v>
      </c>
      <c r="C2170" s="15" t="s">
        <v>4321</v>
      </c>
      <c r="D2170" s="15" t="s">
        <v>3465</v>
      </c>
      <c r="E2170" s="15" t="s">
        <v>9620</v>
      </c>
      <c r="F2170" s="15" t="s">
        <v>4324</v>
      </c>
      <c r="G2170" s="15" t="s">
        <v>9540</v>
      </c>
      <c r="H2170" s="15" t="s">
        <v>9591</v>
      </c>
      <c r="I2170" s="15" t="s">
        <v>4327</v>
      </c>
      <c r="J2170" s="15" t="s">
        <v>4328</v>
      </c>
      <c r="K2170" s="15"/>
      <c r="L2170" s="103" t="str">
        <f t="shared" si="1"/>
        <v>B-F8PP-N18-250 gm Natural jar</v>
      </c>
      <c r="M2170" s="103">
        <f t="shared" si="2"/>
        <v>240</v>
      </c>
      <c r="N2170" s="102" t="str">
        <f t="shared" si="3"/>
        <v>wk </v>
      </c>
    </row>
    <row r="2171" ht="12.75" customHeight="1">
      <c r="A2171" s="15" t="s">
        <v>4869</v>
      </c>
      <c r="B2171" s="15" t="s">
        <v>3123</v>
      </c>
      <c r="C2171" s="15" t="s">
        <v>4321</v>
      </c>
      <c r="D2171" s="15" t="s">
        <v>3465</v>
      </c>
      <c r="E2171" s="15" t="s">
        <v>9621</v>
      </c>
      <c r="F2171" s="15" t="s">
        <v>4324</v>
      </c>
      <c r="G2171" s="15" t="s">
        <v>9540</v>
      </c>
      <c r="H2171" s="15" t="s">
        <v>9591</v>
      </c>
      <c r="I2171" s="15" t="s">
        <v>4327</v>
      </c>
      <c r="J2171" s="15" t="s">
        <v>4328</v>
      </c>
      <c r="K2171" s="15"/>
      <c r="L2171" s="103" t="str">
        <f t="shared" si="1"/>
        <v>B-F8PP-N18-250 gm Natural jar</v>
      </c>
      <c r="M2171" s="103">
        <f t="shared" si="2"/>
        <v>240</v>
      </c>
      <c r="N2171" s="102" t="str">
        <f t="shared" si="3"/>
        <v>wk </v>
      </c>
    </row>
    <row r="2172" ht="12.75" customHeight="1">
      <c r="A2172" s="15" t="s">
        <v>4869</v>
      </c>
      <c r="B2172" s="15" t="s">
        <v>3123</v>
      </c>
      <c r="C2172" s="15" t="s">
        <v>4321</v>
      </c>
      <c r="D2172" s="15" t="s">
        <v>3465</v>
      </c>
      <c r="E2172" s="15" t="s">
        <v>9622</v>
      </c>
      <c r="F2172" s="15" t="s">
        <v>4324</v>
      </c>
      <c r="G2172" s="15" t="s">
        <v>9540</v>
      </c>
      <c r="H2172" s="15" t="s">
        <v>9591</v>
      </c>
      <c r="I2172" s="15" t="s">
        <v>4327</v>
      </c>
      <c r="J2172" s="15" t="s">
        <v>4328</v>
      </c>
      <c r="K2172" s="15"/>
      <c r="L2172" s="103" t="str">
        <f t="shared" si="1"/>
        <v>B-F8PP-N18-250 gm Natural jar</v>
      </c>
      <c r="M2172" s="103">
        <f t="shared" si="2"/>
        <v>240</v>
      </c>
      <c r="N2172" s="102" t="str">
        <f t="shared" si="3"/>
        <v>wk </v>
      </c>
    </row>
    <row r="2173" ht="12.75" customHeight="1">
      <c r="A2173" s="15" t="s">
        <v>4869</v>
      </c>
      <c r="B2173" s="15" t="s">
        <v>3123</v>
      </c>
      <c r="C2173" s="15" t="s">
        <v>4321</v>
      </c>
      <c r="D2173" s="15" t="s">
        <v>3465</v>
      </c>
      <c r="E2173" s="15" t="s">
        <v>9623</v>
      </c>
      <c r="F2173" s="15" t="s">
        <v>4324</v>
      </c>
      <c r="G2173" s="15" t="s">
        <v>9540</v>
      </c>
      <c r="H2173" s="15" t="s">
        <v>9591</v>
      </c>
      <c r="I2173" s="15" t="s">
        <v>4327</v>
      </c>
      <c r="J2173" s="15" t="s">
        <v>4328</v>
      </c>
      <c r="K2173" s="15"/>
      <c r="L2173" s="103" t="str">
        <f t="shared" si="1"/>
        <v>B-F8PP-N18-250 gm Natural jar</v>
      </c>
      <c r="M2173" s="103">
        <f t="shared" si="2"/>
        <v>240</v>
      </c>
      <c r="N2173" s="102" t="str">
        <f t="shared" si="3"/>
        <v>wk </v>
      </c>
    </row>
    <row r="2174" ht="12.75" customHeight="1">
      <c r="A2174" s="15" t="s">
        <v>5615</v>
      </c>
      <c r="B2174" s="15" t="s">
        <v>3123</v>
      </c>
      <c r="C2174" s="15" t="s">
        <v>4321</v>
      </c>
      <c r="D2174" s="15" t="s">
        <v>3465</v>
      </c>
      <c r="E2174" s="15" t="s">
        <v>9624</v>
      </c>
      <c r="F2174" s="15" t="s">
        <v>4324</v>
      </c>
      <c r="G2174" s="15" t="s">
        <v>9540</v>
      </c>
      <c r="H2174" s="15" t="s">
        <v>9591</v>
      </c>
      <c r="I2174" s="15" t="s">
        <v>4327</v>
      </c>
      <c r="J2174" s="15" t="s">
        <v>4345</v>
      </c>
      <c r="K2174" s="15"/>
      <c r="L2174" s="103" t="str">
        <f t="shared" si="1"/>
        <v>B-F8PP-N18-250 gm Natural jar</v>
      </c>
      <c r="M2174" s="103">
        <f t="shared" si="2"/>
        <v>240</v>
      </c>
      <c r="N2174" s="102" t="str">
        <f t="shared" si="3"/>
        <v>wk </v>
      </c>
    </row>
    <row r="2175" ht="12.75" customHeight="1">
      <c r="A2175" s="15" t="s">
        <v>4882</v>
      </c>
      <c r="B2175" s="15" t="s">
        <v>3123</v>
      </c>
      <c r="C2175" s="15" t="s">
        <v>4321</v>
      </c>
      <c r="D2175" s="15" t="s">
        <v>3465</v>
      </c>
      <c r="E2175" s="15" t="s">
        <v>9625</v>
      </c>
      <c r="F2175" s="15" t="s">
        <v>4324</v>
      </c>
      <c r="G2175" s="15" t="s">
        <v>9540</v>
      </c>
      <c r="H2175" s="15" t="s">
        <v>9591</v>
      </c>
      <c r="I2175" s="15" t="s">
        <v>4327</v>
      </c>
      <c r="J2175" s="15" t="s">
        <v>4345</v>
      </c>
      <c r="K2175" s="15"/>
      <c r="L2175" s="103" t="str">
        <f t="shared" si="1"/>
        <v>B-F8PP-N18-250 gm Natural jar</v>
      </c>
      <c r="M2175" s="103">
        <f t="shared" si="2"/>
        <v>240</v>
      </c>
      <c r="N2175" s="102" t="str">
        <f t="shared" si="3"/>
        <v>wk </v>
      </c>
    </row>
    <row r="2176" ht="12.75" customHeight="1">
      <c r="A2176" s="15" t="s">
        <v>4742</v>
      </c>
      <c r="B2176" s="15" t="s">
        <v>3128</v>
      </c>
      <c r="C2176" s="15" t="s">
        <v>4321</v>
      </c>
      <c r="D2176" s="15" t="s">
        <v>4893</v>
      </c>
      <c r="E2176" s="15" t="s">
        <v>9626</v>
      </c>
      <c r="F2176" s="15" t="s">
        <v>9627</v>
      </c>
      <c r="G2176" s="15" t="s">
        <v>9628</v>
      </c>
      <c r="H2176" s="15" t="s">
        <v>9629</v>
      </c>
      <c r="I2176" s="15" t="s">
        <v>5045</v>
      </c>
      <c r="J2176" s="15" t="s">
        <v>4345</v>
      </c>
      <c r="K2176" s="15"/>
      <c r="L2176" s="103" t="str">
        <f t="shared" si="1"/>
        <v>B-F8PP-N18-250 gm Natural jar</v>
      </c>
      <c r="M2176" s="103">
        <f t="shared" si="2"/>
        <v>25200</v>
      </c>
      <c r="N2176" s="102" t="str">
        <f t="shared" si="3"/>
        <v>wk </v>
      </c>
    </row>
    <row r="2177" ht="12.75" customHeight="1">
      <c r="A2177" s="15" t="s">
        <v>9630</v>
      </c>
      <c r="B2177" s="15" t="s">
        <v>2855</v>
      </c>
      <c r="C2177" s="15" t="s">
        <v>3146</v>
      </c>
      <c r="D2177" s="15" t="s">
        <v>3145</v>
      </c>
      <c r="E2177" s="15"/>
      <c r="F2177" s="15" t="s">
        <v>4308</v>
      </c>
      <c r="G2177" s="15" t="s">
        <v>9631</v>
      </c>
      <c r="H2177" s="15" t="s">
        <v>3149</v>
      </c>
      <c r="I2177" s="15" t="s">
        <v>3156</v>
      </c>
      <c r="J2177" s="15"/>
      <c r="K2177" s="15"/>
      <c r="L2177" s="103" t="str">
        <f t="shared" si="1"/>
        <v>B-F8PP-W18-250 gm White jar</v>
      </c>
      <c r="M2177" s="103">
        <f t="shared" si="2"/>
        <v>0</v>
      </c>
      <c r="N2177" s="102" t="str">
        <f t="shared" si="3"/>
        <v>wk </v>
      </c>
    </row>
    <row r="2178" ht="12.75" customHeight="1">
      <c r="A2178" s="15" t="s">
        <v>4392</v>
      </c>
      <c r="B2178" s="15" t="s">
        <v>3123</v>
      </c>
      <c r="C2178" s="15" t="s">
        <v>4321</v>
      </c>
      <c r="D2178" s="15" t="s">
        <v>3465</v>
      </c>
      <c r="E2178" s="15" t="s">
        <v>9632</v>
      </c>
      <c r="F2178" s="15" t="s">
        <v>4324</v>
      </c>
      <c r="G2178" s="15" t="s">
        <v>9633</v>
      </c>
      <c r="H2178" s="15" t="s">
        <v>9634</v>
      </c>
      <c r="I2178" s="15" t="s">
        <v>4327</v>
      </c>
      <c r="J2178" s="15" t="s">
        <v>4328</v>
      </c>
      <c r="K2178" s="15"/>
      <c r="L2178" s="103" t="str">
        <f t="shared" si="1"/>
        <v>B-F8PP-W18-250 gm White jar</v>
      </c>
      <c r="M2178" s="103">
        <f t="shared" si="2"/>
        <v>240</v>
      </c>
      <c r="N2178" s="102" t="str">
        <f t="shared" si="3"/>
        <v>wk </v>
      </c>
    </row>
    <row r="2179" ht="12.75" customHeight="1">
      <c r="A2179" s="15" t="s">
        <v>4320</v>
      </c>
      <c r="B2179" s="15" t="s">
        <v>3123</v>
      </c>
      <c r="C2179" s="15" t="s">
        <v>4321</v>
      </c>
      <c r="D2179" s="15" t="s">
        <v>3465</v>
      </c>
      <c r="E2179" s="15" t="s">
        <v>9635</v>
      </c>
      <c r="F2179" s="15" t="s">
        <v>4324</v>
      </c>
      <c r="G2179" s="15" t="s">
        <v>9633</v>
      </c>
      <c r="H2179" s="15" t="s">
        <v>9634</v>
      </c>
      <c r="I2179" s="15" t="s">
        <v>4327</v>
      </c>
      <c r="J2179" s="15" t="s">
        <v>5653</v>
      </c>
      <c r="K2179" s="15"/>
      <c r="L2179" s="103" t="str">
        <f t="shared" si="1"/>
        <v>B-F8PP-W18-250 gm White jar</v>
      </c>
      <c r="M2179" s="103">
        <f t="shared" si="2"/>
        <v>240</v>
      </c>
      <c r="N2179" s="102" t="str">
        <f t="shared" si="3"/>
        <v>wk </v>
      </c>
    </row>
    <row r="2180" ht="12.75" customHeight="1">
      <c r="A2180" s="15" t="s">
        <v>4407</v>
      </c>
      <c r="B2180" s="15" t="s">
        <v>3123</v>
      </c>
      <c r="C2180" s="15" t="s">
        <v>4321</v>
      </c>
      <c r="D2180" s="15" t="s">
        <v>3707</v>
      </c>
      <c r="E2180" s="15" t="s">
        <v>9636</v>
      </c>
      <c r="F2180" s="15" t="s">
        <v>4324</v>
      </c>
      <c r="G2180" s="15" t="s">
        <v>9637</v>
      </c>
      <c r="H2180" s="15" t="s">
        <v>9638</v>
      </c>
      <c r="I2180" s="15" t="s">
        <v>4327</v>
      </c>
      <c r="J2180" s="15" t="s">
        <v>4328</v>
      </c>
      <c r="K2180" s="15"/>
      <c r="L2180" s="103" t="str">
        <f t="shared" si="1"/>
        <v>B-F8PP-W18-250 gm White jar</v>
      </c>
      <c r="M2180" s="103">
        <f t="shared" si="2"/>
        <v>4080</v>
      </c>
      <c r="N2180" s="102" t="str">
        <f t="shared" si="3"/>
        <v>wk </v>
      </c>
    </row>
    <row r="2181" ht="12.75" customHeight="1">
      <c r="A2181" s="15" t="s">
        <v>4467</v>
      </c>
      <c r="B2181" s="15" t="s">
        <v>3123</v>
      </c>
      <c r="C2181" s="15" t="s">
        <v>4321</v>
      </c>
      <c r="D2181" s="15" t="s">
        <v>3772</v>
      </c>
      <c r="E2181" s="15" t="s">
        <v>9639</v>
      </c>
      <c r="F2181" s="15" t="s">
        <v>4324</v>
      </c>
      <c r="G2181" s="15" t="s">
        <v>9640</v>
      </c>
      <c r="H2181" s="15" t="s">
        <v>9641</v>
      </c>
      <c r="I2181" s="15" t="s">
        <v>4327</v>
      </c>
      <c r="J2181" s="15" t="s">
        <v>4328</v>
      </c>
      <c r="K2181" s="15"/>
      <c r="L2181" s="103" t="str">
        <f t="shared" si="1"/>
        <v>B-F8PP-W18-250 gm White jar</v>
      </c>
      <c r="M2181" s="103">
        <f t="shared" si="2"/>
        <v>1680</v>
      </c>
      <c r="N2181" s="102" t="str">
        <f t="shared" si="3"/>
        <v>wk 31</v>
      </c>
    </row>
    <row r="2182" ht="12.75" customHeight="1">
      <c r="A2182" s="15" t="s">
        <v>4467</v>
      </c>
      <c r="B2182" s="15" t="s">
        <v>3123</v>
      </c>
      <c r="C2182" s="15" t="s">
        <v>4321</v>
      </c>
      <c r="D2182" s="15" t="s">
        <v>3465</v>
      </c>
      <c r="E2182" s="15" t="s">
        <v>9642</v>
      </c>
      <c r="F2182" s="15" t="s">
        <v>4324</v>
      </c>
      <c r="G2182" s="15" t="s">
        <v>9633</v>
      </c>
      <c r="H2182" s="15" t="s">
        <v>9634</v>
      </c>
      <c r="I2182" s="15" t="s">
        <v>4327</v>
      </c>
      <c r="J2182" s="15" t="s">
        <v>4345</v>
      </c>
      <c r="K2182" s="15"/>
      <c r="L2182" s="103" t="str">
        <f t="shared" si="1"/>
        <v>B-F8PP-W18-250 gm White jar</v>
      </c>
      <c r="M2182" s="103">
        <f t="shared" si="2"/>
        <v>240</v>
      </c>
      <c r="N2182" s="102" t="str">
        <f t="shared" si="3"/>
        <v>wk 31</v>
      </c>
    </row>
    <row r="2183" ht="12.75" customHeight="1">
      <c r="A2183" s="15" t="s">
        <v>4467</v>
      </c>
      <c r="B2183" s="15" t="s">
        <v>3123</v>
      </c>
      <c r="C2183" s="15" t="s">
        <v>4321</v>
      </c>
      <c r="D2183" s="15" t="s">
        <v>3475</v>
      </c>
      <c r="E2183" s="15" t="s">
        <v>9643</v>
      </c>
      <c r="F2183" s="15" t="s">
        <v>4324</v>
      </c>
      <c r="G2183" s="15" t="s">
        <v>9644</v>
      </c>
      <c r="H2183" s="15" t="s">
        <v>9645</v>
      </c>
      <c r="I2183" s="15" t="s">
        <v>4327</v>
      </c>
      <c r="J2183" s="15" t="s">
        <v>4328</v>
      </c>
      <c r="K2183" s="15"/>
      <c r="L2183" s="103" t="str">
        <f t="shared" si="1"/>
        <v>B-F8PP-W18-250 gm White jar</v>
      </c>
      <c r="M2183" s="103">
        <f t="shared" si="2"/>
        <v>3840</v>
      </c>
      <c r="N2183" s="102" t="str">
        <f t="shared" si="3"/>
        <v>wk 31</v>
      </c>
    </row>
    <row r="2184" ht="12.75" customHeight="1">
      <c r="A2184" s="15" t="s">
        <v>4467</v>
      </c>
      <c r="B2184" s="15" t="s">
        <v>3123</v>
      </c>
      <c r="C2184" s="15" t="s">
        <v>4321</v>
      </c>
      <c r="D2184" s="15" t="s">
        <v>3475</v>
      </c>
      <c r="E2184" s="15" t="s">
        <v>9646</v>
      </c>
      <c r="F2184" s="15" t="s">
        <v>4324</v>
      </c>
      <c r="G2184" s="15" t="s">
        <v>9644</v>
      </c>
      <c r="H2184" s="15" t="s">
        <v>9645</v>
      </c>
      <c r="I2184" s="15" t="s">
        <v>4327</v>
      </c>
      <c r="J2184" s="15" t="s">
        <v>4328</v>
      </c>
      <c r="K2184" s="15"/>
      <c r="L2184" s="103" t="str">
        <f t="shared" si="1"/>
        <v>B-F8PP-W18-250 gm White jar</v>
      </c>
      <c r="M2184" s="103">
        <f t="shared" si="2"/>
        <v>3840</v>
      </c>
      <c r="N2184" s="102" t="str">
        <f t="shared" si="3"/>
        <v>wk 31</v>
      </c>
    </row>
    <row r="2185" ht="12.75" customHeight="1">
      <c r="A2185" s="15" t="s">
        <v>4474</v>
      </c>
      <c r="B2185" s="15" t="s">
        <v>3123</v>
      </c>
      <c r="C2185" s="15" t="s">
        <v>4321</v>
      </c>
      <c r="D2185" s="15" t="s">
        <v>4993</v>
      </c>
      <c r="E2185" s="15" t="s">
        <v>9647</v>
      </c>
      <c r="F2185" s="15" t="s">
        <v>4324</v>
      </c>
      <c r="G2185" s="15" t="s">
        <v>9648</v>
      </c>
      <c r="H2185" s="15" t="s">
        <v>9649</v>
      </c>
      <c r="I2185" s="15" t="s">
        <v>4327</v>
      </c>
      <c r="J2185" s="15" t="s">
        <v>4345</v>
      </c>
      <c r="K2185" s="15"/>
      <c r="L2185" s="103" t="str">
        <f t="shared" si="1"/>
        <v>B-F8PP-W18-250 gm White jar</v>
      </c>
      <c r="M2185" s="103">
        <f t="shared" si="2"/>
        <v>1200</v>
      </c>
      <c r="N2185" s="102" t="str">
        <f t="shared" si="3"/>
        <v>wk 36</v>
      </c>
    </row>
    <row r="2186" ht="12.75" customHeight="1">
      <c r="A2186" s="15" t="s">
        <v>4474</v>
      </c>
      <c r="B2186" s="15" t="s">
        <v>3123</v>
      </c>
      <c r="C2186" s="15" t="s">
        <v>4321</v>
      </c>
      <c r="D2186" s="15" t="s">
        <v>3465</v>
      </c>
      <c r="E2186" s="15" t="s">
        <v>9650</v>
      </c>
      <c r="F2186" s="15" t="s">
        <v>4324</v>
      </c>
      <c r="G2186" s="15" t="s">
        <v>9633</v>
      </c>
      <c r="H2186" s="15" t="s">
        <v>9634</v>
      </c>
      <c r="I2186" s="15" t="s">
        <v>4327</v>
      </c>
      <c r="J2186" s="15" t="s">
        <v>4345</v>
      </c>
      <c r="K2186" s="15"/>
      <c r="L2186" s="103" t="str">
        <f t="shared" si="1"/>
        <v>B-F8PP-W18-250 gm White jar</v>
      </c>
      <c r="M2186" s="103">
        <f t="shared" si="2"/>
        <v>240</v>
      </c>
      <c r="N2186" s="102" t="str">
        <f t="shared" si="3"/>
        <v>wk 36</v>
      </c>
    </row>
    <row r="2187" ht="12.75" customHeight="1">
      <c r="A2187" s="15" t="s">
        <v>4474</v>
      </c>
      <c r="B2187" s="15" t="s">
        <v>3123</v>
      </c>
      <c r="C2187" s="15" t="s">
        <v>4321</v>
      </c>
      <c r="D2187" s="15" t="s">
        <v>3465</v>
      </c>
      <c r="E2187" s="15" t="s">
        <v>9651</v>
      </c>
      <c r="F2187" s="15" t="s">
        <v>4324</v>
      </c>
      <c r="G2187" s="15" t="s">
        <v>9633</v>
      </c>
      <c r="H2187" s="15" t="s">
        <v>9634</v>
      </c>
      <c r="I2187" s="15" t="s">
        <v>4327</v>
      </c>
      <c r="J2187" s="15" t="s">
        <v>4345</v>
      </c>
      <c r="K2187" s="15"/>
      <c r="L2187" s="103" t="str">
        <f t="shared" si="1"/>
        <v>B-F8PP-W18-250 gm White jar</v>
      </c>
      <c r="M2187" s="103">
        <f t="shared" si="2"/>
        <v>240</v>
      </c>
      <c r="N2187" s="102" t="str">
        <f t="shared" si="3"/>
        <v>wk 36</v>
      </c>
    </row>
    <row r="2188" ht="12.75" customHeight="1">
      <c r="A2188" s="15" t="s">
        <v>4477</v>
      </c>
      <c r="B2188" s="15" t="s">
        <v>3123</v>
      </c>
      <c r="C2188" s="15" t="s">
        <v>4321</v>
      </c>
      <c r="D2188" s="15" t="s">
        <v>5808</v>
      </c>
      <c r="E2188" s="15" t="s">
        <v>9652</v>
      </c>
      <c r="F2188" s="15" t="s">
        <v>4324</v>
      </c>
      <c r="G2188" s="15" t="s">
        <v>9653</v>
      </c>
      <c r="H2188" s="15" t="s">
        <v>9654</v>
      </c>
      <c r="I2188" s="15" t="s">
        <v>4327</v>
      </c>
      <c r="J2188" s="15" t="s">
        <v>4328</v>
      </c>
      <c r="K2188" s="15"/>
      <c r="L2188" s="103" t="str">
        <f t="shared" si="1"/>
        <v>B-F8PP-W18-250 gm White jar</v>
      </c>
      <c r="M2188" s="103">
        <f t="shared" si="2"/>
        <v>960</v>
      </c>
      <c r="N2188" s="102" t="str">
        <f t="shared" si="3"/>
        <v>wk 40</v>
      </c>
    </row>
    <row r="2189" ht="12.75" customHeight="1">
      <c r="A2189" s="15" t="s">
        <v>4477</v>
      </c>
      <c r="B2189" s="15" t="s">
        <v>3123</v>
      </c>
      <c r="C2189" s="15" t="s">
        <v>4321</v>
      </c>
      <c r="D2189" s="15" t="s">
        <v>4993</v>
      </c>
      <c r="E2189" s="15" t="s">
        <v>9655</v>
      </c>
      <c r="F2189" s="15" t="s">
        <v>4324</v>
      </c>
      <c r="G2189" s="15" t="s">
        <v>9648</v>
      </c>
      <c r="H2189" s="15" t="s">
        <v>9649</v>
      </c>
      <c r="I2189" s="15" t="s">
        <v>4327</v>
      </c>
      <c r="J2189" s="15" t="s">
        <v>4328</v>
      </c>
      <c r="K2189" s="15"/>
      <c r="L2189" s="103" t="str">
        <f t="shared" si="1"/>
        <v>B-F8PP-W18-250 gm White jar</v>
      </c>
      <c r="M2189" s="103">
        <f t="shared" si="2"/>
        <v>1200</v>
      </c>
      <c r="N2189" s="102" t="str">
        <f t="shared" si="3"/>
        <v>wk 40</v>
      </c>
    </row>
    <row r="2190" ht="12.75" customHeight="1">
      <c r="A2190" s="15" t="s">
        <v>4480</v>
      </c>
      <c r="B2190" s="15" t="s">
        <v>3123</v>
      </c>
      <c r="C2190" s="15" t="s">
        <v>4321</v>
      </c>
      <c r="D2190" s="15" t="s">
        <v>3465</v>
      </c>
      <c r="E2190" s="15" t="s">
        <v>9656</v>
      </c>
      <c r="F2190" s="15" t="s">
        <v>4324</v>
      </c>
      <c r="G2190" s="15" t="s">
        <v>9633</v>
      </c>
      <c r="H2190" s="15" t="s">
        <v>9634</v>
      </c>
      <c r="I2190" s="15" t="s">
        <v>4327</v>
      </c>
      <c r="J2190" s="15" t="s">
        <v>4328</v>
      </c>
      <c r="K2190" s="15"/>
      <c r="L2190" s="103" t="str">
        <f t="shared" si="1"/>
        <v>B-F8PP-W18-250 gm White jar</v>
      </c>
      <c r="M2190" s="103">
        <f t="shared" si="2"/>
        <v>240</v>
      </c>
      <c r="N2190" s="102" t="str">
        <f t="shared" si="3"/>
        <v>wk 45</v>
      </c>
    </row>
    <row r="2191" ht="12.75" customHeight="1">
      <c r="A2191" s="15" t="s">
        <v>4480</v>
      </c>
      <c r="B2191" s="15" t="s">
        <v>3123</v>
      </c>
      <c r="C2191" s="15" t="s">
        <v>4965</v>
      </c>
      <c r="D2191" s="15" t="s">
        <v>9657</v>
      </c>
      <c r="E2191" s="15" t="s">
        <v>9658</v>
      </c>
      <c r="F2191" s="15" t="s">
        <v>4324</v>
      </c>
      <c r="G2191" s="15" t="s">
        <v>9659</v>
      </c>
      <c r="H2191" s="15" t="s">
        <v>9660</v>
      </c>
      <c r="I2191" s="15" t="s">
        <v>4327</v>
      </c>
      <c r="J2191" s="15" t="s">
        <v>4328</v>
      </c>
      <c r="K2191" s="15"/>
      <c r="L2191" s="103" t="str">
        <f t="shared" si="1"/>
        <v>B-F8PP-W18-250 gm White jar</v>
      </c>
      <c r="M2191" s="103">
        <f t="shared" si="2"/>
        <v>3840</v>
      </c>
      <c r="N2191" s="102" t="str">
        <f t="shared" si="3"/>
        <v>wk 45</v>
      </c>
    </row>
    <row r="2192" ht="12.75" customHeight="1">
      <c r="A2192" s="15" t="s">
        <v>4491</v>
      </c>
      <c r="B2192" s="15" t="s">
        <v>3123</v>
      </c>
      <c r="C2192" s="15" t="s">
        <v>4321</v>
      </c>
      <c r="D2192" s="15" t="s">
        <v>3465</v>
      </c>
      <c r="E2192" s="15" t="s">
        <v>9661</v>
      </c>
      <c r="F2192" s="15" t="s">
        <v>4324</v>
      </c>
      <c r="G2192" s="15" t="s">
        <v>9633</v>
      </c>
      <c r="H2192" s="15" t="s">
        <v>9634</v>
      </c>
      <c r="I2192" s="15" t="s">
        <v>4327</v>
      </c>
      <c r="J2192" s="15" t="s">
        <v>4328</v>
      </c>
      <c r="K2192" s="15"/>
      <c r="L2192" s="103" t="str">
        <f t="shared" si="1"/>
        <v>B-F8PP-W18-250 gm White jar</v>
      </c>
      <c r="M2192" s="103">
        <f t="shared" si="2"/>
        <v>240</v>
      </c>
      <c r="N2192" s="102" t="str">
        <f t="shared" si="3"/>
        <v>wk </v>
      </c>
    </row>
    <row r="2193" ht="12.75" customHeight="1">
      <c r="A2193" s="15" t="s">
        <v>4491</v>
      </c>
      <c r="B2193" s="15" t="s">
        <v>3123</v>
      </c>
      <c r="C2193" s="15" t="s">
        <v>4321</v>
      </c>
      <c r="D2193" s="15" t="s">
        <v>3465</v>
      </c>
      <c r="E2193" s="15" t="s">
        <v>9662</v>
      </c>
      <c r="F2193" s="15" t="s">
        <v>4324</v>
      </c>
      <c r="G2193" s="15" t="s">
        <v>9633</v>
      </c>
      <c r="H2193" s="15" t="s">
        <v>9634</v>
      </c>
      <c r="I2193" s="15" t="s">
        <v>4327</v>
      </c>
      <c r="J2193" s="15" t="s">
        <v>4345</v>
      </c>
      <c r="K2193" s="15"/>
      <c r="L2193" s="103" t="str">
        <f t="shared" si="1"/>
        <v>B-F8PP-W18-250 gm White jar</v>
      </c>
      <c r="M2193" s="103">
        <f t="shared" si="2"/>
        <v>240</v>
      </c>
      <c r="N2193" s="102" t="str">
        <f t="shared" si="3"/>
        <v>wk </v>
      </c>
    </row>
    <row r="2194" ht="12.75" customHeight="1">
      <c r="A2194" s="15" t="s">
        <v>4510</v>
      </c>
      <c r="B2194" s="15" t="s">
        <v>3123</v>
      </c>
      <c r="C2194" s="15" t="s">
        <v>4321</v>
      </c>
      <c r="D2194" s="15" t="s">
        <v>3465</v>
      </c>
      <c r="E2194" s="15" t="s">
        <v>9663</v>
      </c>
      <c r="F2194" s="15" t="s">
        <v>4324</v>
      </c>
      <c r="G2194" s="15" t="s">
        <v>9633</v>
      </c>
      <c r="H2194" s="15" t="s">
        <v>9634</v>
      </c>
      <c r="I2194" s="15" t="s">
        <v>4327</v>
      </c>
      <c r="J2194" s="15" t="s">
        <v>4328</v>
      </c>
      <c r="K2194" s="15"/>
      <c r="L2194" s="103" t="str">
        <f t="shared" si="1"/>
        <v>B-F8PP-W18-250 gm White jar</v>
      </c>
      <c r="M2194" s="103">
        <f t="shared" si="2"/>
        <v>240</v>
      </c>
      <c r="N2194" s="102" t="str">
        <f t="shared" si="3"/>
        <v>wk </v>
      </c>
    </row>
    <row r="2195" ht="12.75" customHeight="1">
      <c r="A2195" s="15" t="s">
        <v>4560</v>
      </c>
      <c r="B2195" s="15" t="s">
        <v>3123</v>
      </c>
      <c r="C2195" s="15" t="s">
        <v>4321</v>
      </c>
      <c r="D2195" s="15" t="s">
        <v>3465</v>
      </c>
      <c r="E2195" s="15" t="s">
        <v>9664</v>
      </c>
      <c r="F2195" s="15" t="s">
        <v>4324</v>
      </c>
      <c r="G2195" s="15" t="s">
        <v>9633</v>
      </c>
      <c r="H2195" s="15" t="s">
        <v>9665</v>
      </c>
      <c r="I2195" s="15" t="s">
        <v>4327</v>
      </c>
      <c r="J2195" s="15" t="s">
        <v>4345</v>
      </c>
      <c r="K2195" s="15"/>
      <c r="L2195" s="103" t="str">
        <f t="shared" si="1"/>
        <v>B-F8PP-W18-250 gm White jar</v>
      </c>
      <c r="M2195" s="103">
        <f t="shared" si="2"/>
        <v>240</v>
      </c>
      <c r="N2195" s="102" t="str">
        <f t="shared" si="3"/>
        <v>wk 45</v>
      </c>
    </row>
    <row r="2196" ht="12.75" customHeight="1">
      <c r="A2196" s="15" t="s">
        <v>4616</v>
      </c>
      <c r="B2196" s="15" t="s">
        <v>3123</v>
      </c>
      <c r="C2196" s="15" t="s">
        <v>4321</v>
      </c>
      <c r="D2196" s="15" t="s">
        <v>6827</v>
      </c>
      <c r="E2196" s="15" t="s">
        <v>9666</v>
      </c>
      <c r="F2196" s="15" t="s">
        <v>4324</v>
      </c>
      <c r="G2196" s="15" t="s">
        <v>9667</v>
      </c>
      <c r="H2196" s="15" t="s">
        <v>9668</v>
      </c>
      <c r="I2196" s="15" t="s">
        <v>4327</v>
      </c>
      <c r="J2196" s="15" t="s">
        <v>4345</v>
      </c>
      <c r="K2196" s="15"/>
      <c r="L2196" s="103" t="str">
        <f t="shared" si="1"/>
        <v>B-F8PP-W18-250 gm White jar</v>
      </c>
      <c r="M2196" s="103">
        <f t="shared" si="2"/>
        <v>3120</v>
      </c>
      <c r="N2196" s="102" t="str">
        <f t="shared" si="3"/>
        <v>wk 14</v>
      </c>
    </row>
    <row r="2197" ht="12.75" customHeight="1">
      <c r="A2197" s="15" t="s">
        <v>4616</v>
      </c>
      <c r="B2197" s="15" t="s">
        <v>3123</v>
      </c>
      <c r="C2197" s="15" t="s">
        <v>4321</v>
      </c>
      <c r="D2197" s="15" t="s">
        <v>3465</v>
      </c>
      <c r="E2197" s="15" t="s">
        <v>9669</v>
      </c>
      <c r="F2197" s="15" t="s">
        <v>4324</v>
      </c>
      <c r="G2197" s="15" t="s">
        <v>9633</v>
      </c>
      <c r="H2197" s="15" t="s">
        <v>9670</v>
      </c>
      <c r="I2197" s="15" t="s">
        <v>4327</v>
      </c>
      <c r="J2197" s="15" t="s">
        <v>4345</v>
      </c>
      <c r="K2197" s="15"/>
      <c r="L2197" s="103" t="str">
        <f t="shared" si="1"/>
        <v>B-F8PP-W18-250 gm White jar</v>
      </c>
      <c r="M2197" s="103">
        <f t="shared" si="2"/>
        <v>240</v>
      </c>
      <c r="N2197" s="102" t="str">
        <f t="shared" si="3"/>
        <v>wk 14</v>
      </c>
    </row>
    <row r="2198" ht="12.75" customHeight="1">
      <c r="A2198" s="15" t="s">
        <v>4616</v>
      </c>
      <c r="B2198" s="15" t="s">
        <v>3123</v>
      </c>
      <c r="C2198" s="15" t="s">
        <v>4321</v>
      </c>
      <c r="D2198" s="15" t="s">
        <v>7941</v>
      </c>
      <c r="E2198" s="15" t="s">
        <v>9671</v>
      </c>
      <c r="F2198" s="15" t="s">
        <v>4324</v>
      </c>
      <c r="G2198" s="15" t="s">
        <v>9672</v>
      </c>
      <c r="H2198" s="15" t="s">
        <v>9673</v>
      </c>
      <c r="I2198" s="15" t="s">
        <v>4327</v>
      </c>
      <c r="J2198" s="15" t="s">
        <v>4345</v>
      </c>
      <c r="K2198" s="15"/>
      <c r="L2198" s="103" t="str">
        <f t="shared" si="1"/>
        <v>B-F8PP-W18-250 gm White jar</v>
      </c>
      <c r="M2198" s="103">
        <f t="shared" si="2"/>
        <v>480</v>
      </c>
      <c r="N2198" s="102" t="str">
        <f t="shared" si="3"/>
        <v>wk 14</v>
      </c>
    </row>
    <row r="2199" ht="12.75" customHeight="1">
      <c r="A2199" s="15" t="s">
        <v>4616</v>
      </c>
      <c r="B2199" s="15" t="s">
        <v>3123</v>
      </c>
      <c r="C2199" s="15" t="s">
        <v>4321</v>
      </c>
      <c r="D2199" s="15" t="s">
        <v>3465</v>
      </c>
      <c r="E2199" s="15" t="s">
        <v>9674</v>
      </c>
      <c r="F2199" s="15" t="s">
        <v>4324</v>
      </c>
      <c r="G2199" s="15" t="s">
        <v>9633</v>
      </c>
      <c r="H2199" s="15" t="s">
        <v>9670</v>
      </c>
      <c r="I2199" s="15" t="s">
        <v>4327</v>
      </c>
      <c r="J2199" s="15" t="s">
        <v>4345</v>
      </c>
      <c r="K2199" s="15"/>
      <c r="L2199" s="103" t="str">
        <f t="shared" si="1"/>
        <v>B-F8PP-W18-250 gm White jar</v>
      </c>
      <c r="M2199" s="103">
        <f t="shared" si="2"/>
        <v>240</v>
      </c>
      <c r="N2199" s="102" t="str">
        <f t="shared" si="3"/>
        <v>wk 14</v>
      </c>
    </row>
    <row r="2200" ht="12.75" customHeight="1">
      <c r="A2200" s="15" t="s">
        <v>4625</v>
      </c>
      <c r="B2200" s="15" t="s">
        <v>3123</v>
      </c>
      <c r="C2200" s="15" t="s">
        <v>4321</v>
      </c>
      <c r="D2200" s="15" t="s">
        <v>3707</v>
      </c>
      <c r="E2200" s="15" t="s">
        <v>9675</v>
      </c>
      <c r="F2200" s="15" t="s">
        <v>4324</v>
      </c>
      <c r="G2200" s="15" t="s">
        <v>9637</v>
      </c>
      <c r="H2200" s="15" t="s">
        <v>9676</v>
      </c>
      <c r="I2200" s="15" t="s">
        <v>4327</v>
      </c>
      <c r="J2200" s="15" t="s">
        <v>4328</v>
      </c>
      <c r="K2200" s="15"/>
      <c r="L2200" s="103" t="str">
        <f t="shared" si="1"/>
        <v>B-F8PP-W18-250 gm White jar</v>
      </c>
      <c r="M2200" s="103">
        <f t="shared" si="2"/>
        <v>4080</v>
      </c>
      <c r="N2200" s="102" t="str">
        <f t="shared" si="3"/>
        <v>wk 23</v>
      </c>
    </row>
    <row r="2201" ht="12.75" customHeight="1">
      <c r="A2201" s="15" t="s">
        <v>4642</v>
      </c>
      <c r="B2201" s="15" t="s">
        <v>3123</v>
      </c>
      <c r="C2201" s="15" t="s">
        <v>4321</v>
      </c>
      <c r="D2201" s="15" t="s">
        <v>3958</v>
      </c>
      <c r="E2201" s="15" t="s">
        <v>9677</v>
      </c>
      <c r="F2201" s="15" t="s">
        <v>4324</v>
      </c>
      <c r="G2201" s="15" t="s">
        <v>9678</v>
      </c>
      <c r="H2201" s="15" t="s">
        <v>9679</v>
      </c>
      <c r="I2201" s="15" t="s">
        <v>4327</v>
      </c>
      <c r="J2201" s="15" t="s">
        <v>4328</v>
      </c>
      <c r="K2201" s="15"/>
      <c r="L2201" s="103" t="str">
        <f t="shared" si="1"/>
        <v>B-F8PP-W18-250 gm White jar</v>
      </c>
      <c r="M2201" s="103">
        <f t="shared" si="2"/>
        <v>2400</v>
      </c>
      <c r="N2201" s="102" t="str">
        <f t="shared" si="3"/>
        <v>wk </v>
      </c>
    </row>
    <row r="2202" ht="12.75" customHeight="1">
      <c r="A2202" s="15" t="s">
        <v>8258</v>
      </c>
      <c r="B2202" s="15" t="s">
        <v>3123</v>
      </c>
      <c r="C2202" s="15" t="s">
        <v>4321</v>
      </c>
      <c r="D2202" s="15" t="s">
        <v>6806</v>
      </c>
      <c r="E2202" s="15" t="s">
        <v>9680</v>
      </c>
      <c r="F2202" s="15" t="s">
        <v>4324</v>
      </c>
      <c r="G2202" s="15" t="s">
        <v>9681</v>
      </c>
      <c r="H2202" s="15" t="s">
        <v>9682</v>
      </c>
      <c r="I2202" s="15" t="s">
        <v>4327</v>
      </c>
      <c r="J2202" s="15" t="s">
        <v>4328</v>
      </c>
      <c r="K2202" s="15"/>
      <c r="L2202" s="103" t="str">
        <f t="shared" si="1"/>
        <v>B-F8PP-W18-250 gm White jar</v>
      </c>
      <c r="M2202" s="103">
        <f t="shared" si="2"/>
        <v>1440</v>
      </c>
      <c r="N2202" s="102" t="str">
        <f t="shared" si="3"/>
        <v>wk </v>
      </c>
    </row>
    <row r="2203" ht="12.75" customHeight="1">
      <c r="A2203" s="15" t="s">
        <v>4670</v>
      </c>
      <c r="B2203" s="15" t="s">
        <v>3123</v>
      </c>
      <c r="C2203" s="15" t="s">
        <v>4321</v>
      </c>
      <c r="D2203" s="15" t="s">
        <v>3465</v>
      </c>
      <c r="E2203" s="15" t="s">
        <v>9683</v>
      </c>
      <c r="F2203" s="15" t="s">
        <v>4324</v>
      </c>
      <c r="G2203" s="15" t="s">
        <v>9633</v>
      </c>
      <c r="H2203" s="15" t="s">
        <v>9684</v>
      </c>
      <c r="I2203" s="15" t="s">
        <v>4327</v>
      </c>
      <c r="J2203" s="15" t="s">
        <v>4328</v>
      </c>
      <c r="K2203" s="15"/>
      <c r="L2203" s="103" t="str">
        <f t="shared" si="1"/>
        <v>B-F8PP-W18-250 gm White jar</v>
      </c>
      <c r="M2203" s="103">
        <f t="shared" si="2"/>
        <v>240</v>
      </c>
      <c r="N2203" s="102" t="str">
        <f t="shared" si="3"/>
        <v>wk </v>
      </c>
    </row>
    <row r="2204" ht="12.75" customHeight="1">
      <c r="A2204" s="15" t="s">
        <v>4708</v>
      </c>
      <c r="B2204" s="15" t="s">
        <v>3123</v>
      </c>
      <c r="C2204" s="15" t="s">
        <v>4321</v>
      </c>
      <c r="D2204" s="15" t="s">
        <v>3465</v>
      </c>
      <c r="E2204" s="15" t="s">
        <v>9685</v>
      </c>
      <c r="F2204" s="15" t="s">
        <v>4324</v>
      </c>
      <c r="G2204" s="15" t="s">
        <v>9633</v>
      </c>
      <c r="H2204" s="15" t="s">
        <v>9686</v>
      </c>
      <c r="I2204" s="15" t="s">
        <v>4327</v>
      </c>
      <c r="J2204" s="15" t="s">
        <v>4328</v>
      </c>
      <c r="K2204" s="15"/>
      <c r="L2204" s="103" t="str">
        <f t="shared" si="1"/>
        <v>B-F8PP-W18-250 gm White jar</v>
      </c>
      <c r="M2204" s="103">
        <f t="shared" si="2"/>
        <v>240</v>
      </c>
      <c r="N2204" s="102" t="str">
        <f t="shared" si="3"/>
        <v>wk 27</v>
      </c>
    </row>
    <row r="2205" ht="12.75" customHeight="1">
      <c r="A2205" s="15" t="s">
        <v>4341</v>
      </c>
      <c r="B2205" s="15" t="s">
        <v>3123</v>
      </c>
      <c r="C2205" s="15" t="s">
        <v>4321</v>
      </c>
      <c r="D2205" s="15" t="s">
        <v>3465</v>
      </c>
      <c r="E2205" s="15" t="s">
        <v>9687</v>
      </c>
      <c r="F2205" s="15" t="s">
        <v>4324</v>
      </c>
      <c r="G2205" s="15" t="s">
        <v>9633</v>
      </c>
      <c r="H2205" s="15" t="s">
        <v>9686</v>
      </c>
      <c r="I2205" s="15" t="s">
        <v>4327</v>
      </c>
      <c r="J2205" s="15" t="s">
        <v>4345</v>
      </c>
      <c r="K2205" s="15"/>
      <c r="L2205" s="103" t="str">
        <f t="shared" si="1"/>
        <v>B-F8PP-W18-250 gm White jar</v>
      </c>
      <c r="M2205" s="103">
        <f t="shared" si="2"/>
        <v>240</v>
      </c>
      <c r="N2205" s="102" t="str">
        <f t="shared" si="3"/>
        <v>wk 45</v>
      </c>
    </row>
    <row r="2206" ht="12.75" customHeight="1">
      <c r="A2206" s="15" t="s">
        <v>4720</v>
      </c>
      <c r="B2206" s="15" t="s">
        <v>3123</v>
      </c>
      <c r="C2206" s="15" t="s">
        <v>4321</v>
      </c>
      <c r="D2206" s="15" t="s">
        <v>3465</v>
      </c>
      <c r="E2206" s="15" t="s">
        <v>9688</v>
      </c>
      <c r="F2206" s="15" t="s">
        <v>4324</v>
      </c>
      <c r="G2206" s="15" t="s">
        <v>9633</v>
      </c>
      <c r="H2206" s="15" t="s">
        <v>9686</v>
      </c>
      <c r="I2206" s="15" t="s">
        <v>4327</v>
      </c>
      <c r="J2206" s="15" t="s">
        <v>4328</v>
      </c>
      <c r="K2206" s="15"/>
      <c r="L2206" s="103" t="str">
        <f t="shared" si="1"/>
        <v>B-F8PP-W18-250 gm White jar</v>
      </c>
      <c r="M2206" s="103">
        <f t="shared" si="2"/>
        <v>240</v>
      </c>
      <c r="N2206" s="102" t="str">
        <f t="shared" si="3"/>
        <v>wk </v>
      </c>
    </row>
    <row r="2207" ht="12.75" customHeight="1">
      <c r="A2207" s="15" t="s">
        <v>4722</v>
      </c>
      <c r="B2207" s="15" t="s">
        <v>3123</v>
      </c>
      <c r="C2207" s="15" t="s">
        <v>4321</v>
      </c>
      <c r="D2207" s="15" t="s">
        <v>3465</v>
      </c>
      <c r="E2207" s="15" t="s">
        <v>9689</v>
      </c>
      <c r="F2207" s="15" t="s">
        <v>4324</v>
      </c>
      <c r="G2207" s="15" t="s">
        <v>9633</v>
      </c>
      <c r="H2207" s="15" t="s">
        <v>9686</v>
      </c>
      <c r="I2207" s="15" t="s">
        <v>4327</v>
      </c>
      <c r="J2207" s="15" t="s">
        <v>4345</v>
      </c>
      <c r="K2207" s="15"/>
      <c r="L2207" s="103" t="str">
        <f t="shared" si="1"/>
        <v>B-F8PP-W18-250 gm White jar</v>
      </c>
      <c r="M2207" s="103">
        <f t="shared" si="2"/>
        <v>240</v>
      </c>
      <c r="N2207" s="102" t="str">
        <f t="shared" si="3"/>
        <v>wk </v>
      </c>
    </row>
    <row r="2208" ht="12.75" customHeight="1">
      <c r="A2208" s="15" t="s">
        <v>4724</v>
      </c>
      <c r="B2208" s="15" t="s">
        <v>3123</v>
      </c>
      <c r="C2208" s="15" t="s">
        <v>4321</v>
      </c>
      <c r="D2208" s="15" t="s">
        <v>3465</v>
      </c>
      <c r="E2208" s="15" t="s">
        <v>9690</v>
      </c>
      <c r="F2208" s="15" t="s">
        <v>4324</v>
      </c>
      <c r="G2208" s="15" t="s">
        <v>9633</v>
      </c>
      <c r="H2208" s="15" t="s">
        <v>9686</v>
      </c>
      <c r="I2208" s="15" t="s">
        <v>4327</v>
      </c>
      <c r="J2208" s="15" t="s">
        <v>4345</v>
      </c>
      <c r="K2208" s="15"/>
      <c r="L2208" s="103" t="str">
        <f t="shared" si="1"/>
        <v>B-F8PP-W18-250 gm White jar</v>
      </c>
      <c r="M2208" s="103">
        <f t="shared" si="2"/>
        <v>240</v>
      </c>
      <c r="N2208" s="102" t="str">
        <f t="shared" si="3"/>
        <v>wk </v>
      </c>
    </row>
    <row r="2209" ht="12.75" customHeight="1">
      <c r="A2209" s="15" t="s">
        <v>4726</v>
      </c>
      <c r="B2209" s="15" t="s">
        <v>3123</v>
      </c>
      <c r="C2209" s="15" t="s">
        <v>4321</v>
      </c>
      <c r="D2209" s="15" t="s">
        <v>3465</v>
      </c>
      <c r="E2209" s="15" t="s">
        <v>9691</v>
      </c>
      <c r="F2209" s="15" t="s">
        <v>4324</v>
      </c>
      <c r="G2209" s="15" t="s">
        <v>9633</v>
      </c>
      <c r="H2209" s="15" t="s">
        <v>9686</v>
      </c>
      <c r="I2209" s="15" t="s">
        <v>4327</v>
      </c>
      <c r="J2209" s="15" t="s">
        <v>4345</v>
      </c>
      <c r="K2209" s="15"/>
      <c r="L2209" s="103" t="str">
        <f t="shared" si="1"/>
        <v>B-F8PP-W18-250 gm White jar</v>
      </c>
      <c r="M2209" s="103">
        <f t="shared" si="2"/>
        <v>240</v>
      </c>
      <c r="N2209" s="102" t="str">
        <f t="shared" si="3"/>
        <v>wk </v>
      </c>
    </row>
    <row r="2210" ht="12.75" customHeight="1">
      <c r="A2210" s="15" t="s">
        <v>4734</v>
      </c>
      <c r="B2210" s="15" t="s">
        <v>3123</v>
      </c>
      <c r="C2210" s="15" t="s">
        <v>4321</v>
      </c>
      <c r="D2210" s="15" t="s">
        <v>3465</v>
      </c>
      <c r="E2210" s="15" t="s">
        <v>9692</v>
      </c>
      <c r="F2210" s="15" t="s">
        <v>4324</v>
      </c>
      <c r="G2210" s="15" t="s">
        <v>9633</v>
      </c>
      <c r="H2210" s="15" t="s">
        <v>9686</v>
      </c>
      <c r="I2210" s="15" t="s">
        <v>4327</v>
      </c>
      <c r="J2210" s="15" t="s">
        <v>4328</v>
      </c>
      <c r="K2210" s="15"/>
      <c r="L2210" s="103" t="str">
        <f t="shared" si="1"/>
        <v>B-F8PP-W18-250 gm White jar</v>
      </c>
      <c r="M2210" s="103">
        <f t="shared" si="2"/>
        <v>240</v>
      </c>
      <c r="N2210" s="102" t="str">
        <f t="shared" si="3"/>
        <v>wk </v>
      </c>
    </row>
    <row r="2211" ht="12.75" customHeight="1">
      <c r="A2211" s="15" t="s">
        <v>4745</v>
      </c>
      <c r="B2211" s="15" t="s">
        <v>3123</v>
      </c>
      <c r="C2211" s="15" t="s">
        <v>4321</v>
      </c>
      <c r="D2211" s="15" t="s">
        <v>3465</v>
      </c>
      <c r="E2211" s="15" t="s">
        <v>9693</v>
      </c>
      <c r="F2211" s="15" t="s">
        <v>4324</v>
      </c>
      <c r="G2211" s="15" t="s">
        <v>9633</v>
      </c>
      <c r="H2211" s="15" t="s">
        <v>9686</v>
      </c>
      <c r="I2211" s="15" t="s">
        <v>4327</v>
      </c>
      <c r="J2211" s="15" t="s">
        <v>4345</v>
      </c>
      <c r="K2211" s="15"/>
      <c r="L2211" s="103" t="str">
        <f t="shared" si="1"/>
        <v>B-F8PP-W18-250 gm White jar</v>
      </c>
      <c r="M2211" s="103">
        <f t="shared" si="2"/>
        <v>240</v>
      </c>
      <c r="N2211" s="102" t="str">
        <f t="shared" si="3"/>
        <v>wk </v>
      </c>
    </row>
    <row r="2212" ht="12.75" customHeight="1">
      <c r="A2212" s="15" t="s">
        <v>4748</v>
      </c>
      <c r="B2212" s="15" t="s">
        <v>3123</v>
      </c>
      <c r="C2212" s="15" t="s">
        <v>4321</v>
      </c>
      <c r="D2212" s="15" t="s">
        <v>3465</v>
      </c>
      <c r="E2212" s="15" t="s">
        <v>9694</v>
      </c>
      <c r="F2212" s="15" t="s">
        <v>4324</v>
      </c>
      <c r="G2212" s="15" t="s">
        <v>9633</v>
      </c>
      <c r="H2212" s="15" t="s">
        <v>9686</v>
      </c>
      <c r="I2212" s="15" t="s">
        <v>4327</v>
      </c>
      <c r="J2212" s="15" t="s">
        <v>4345</v>
      </c>
      <c r="K2212" s="15"/>
      <c r="L2212" s="103" t="str">
        <f t="shared" si="1"/>
        <v>B-F8PP-W18-250 gm White jar</v>
      </c>
      <c r="M2212" s="103">
        <f t="shared" si="2"/>
        <v>240</v>
      </c>
      <c r="N2212" s="102" t="str">
        <f t="shared" si="3"/>
        <v>wk </v>
      </c>
    </row>
    <row r="2213" ht="12.75" customHeight="1">
      <c r="A2213" s="15" t="s">
        <v>4751</v>
      </c>
      <c r="B2213" s="15" t="s">
        <v>3123</v>
      </c>
      <c r="C2213" s="15" t="s">
        <v>4321</v>
      </c>
      <c r="D2213" s="15" t="s">
        <v>3465</v>
      </c>
      <c r="E2213" s="15" t="s">
        <v>9695</v>
      </c>
      <c r="F2213" s="15" t="s">
        <v>4324</v>
      </c>
      <c r="G2213" s="15" t="s">
        <v>9633</v>
      </c>
      <c r="H2213" s="15" t="s">
        <v>9686</v>
      </c>
      <c r="I2213" s="15" t="s">
        <v>4327</v>
      </c>
      <c r="J2213" s="15" t="s">
        <v>4345</v>
      </c>
      <c r="K2213" s="15"/>
      <c r="L2213" s="103" t="str">
        <f t="shared" si="1"/>
        <v>B-F8PP-W18-250 gm White jar</v>
      </c>
      <c r="M2213" s="103">
        <f t="shared" si="2"/>
        <v>240</v>
      </c>
      <c r="N2213" s="102" t="str">
        <f t="shared" si="3"/>
        <v>wk </v>
      </c>
    </row>
    <row r="2214" ht="12.75" customHeight="1">
      <c r="A2214" s="15" t="s">
        <v>4758</v>
      </c>
      <c r="B2214" s="15" t="s">
        <v>3123</v>
      </c>
      <c r="C2214" s="15" t="s">
        <v>4321</v>
      </c>
      <c r="D2214" s="15" t="s">
        <v>6942</v>
      </c>
      <c r="E2214" s="15" t="s">
        <v>9696</v>
      </c>
      <c r="F2214" s="15" t="s">
        <v>4324</v>
      </c>
      <c r="G2214" s="15" t="s">
        <v>8605</v>
      </c>
      <c r="H2214" s="15" t="s">
        <v>9697</v>
      </c>
      <c r="I2214" s="15" t="s">
        <v>4327</v>
      </c>
      <c r="J2214" s="15" t="s">
        <v>4345</v>
      </c>
      <c r="K2214" s="15"/>
      <c r="L2214" s="103" t="str">
        <f t="shared" si="1"/>
        <v>B-F8PP-W18-250 gm White jar</v>
      </c>
      <c r="M2214" s="103">
        <f t="shared" si="2"/>
        <v>4320</v>
      </c>
      <c r="N2214" s="102" t="str">
        <f t="shared" si="3"/>
        <v>wk 10</v>
      </c>
    </row>
    <row r="2215" ht="12.75" customHeight="1">
      <c r="A2215" s="15" t="s">
        <v>4762</v>
      </c>
      <c r="B2215" s="15" t="s">
        <v>3123</v>
      </c>
      <c r="C2215" s="15" t="s">
        <v>4321</v>
      </c>
      <c r="D2215" s="15" t="s">
        <v>3465</v>
      </c>
      <c r="E2215" s="15" t="s">
        <v>9698</v>
      </c>
      <c r="F2215" s="15" t="s">
        <v>4324</v>
      </c>
      <c r="G2215" s="15" t="s">
        <v>9633</v>
      </c>
      <c r="H2215" s="15" t="s">
        <v>9686</v>
      </c>
      <c r="I2215" s="15" t="s">
        <v>4327</v>
      </c>
      <c r="J2215" s="15" t="s">
        <v>4328</v>
      </c>
      <c r="K2215" s="15"/>
      <c r="L2215" s="103" t="str">
        <f t="shared" si="1"/>
        <v>B-F8PP-W18-250 gm White jar</v>
      </c>
      <c r="M2215" s="103">
        <f t="shared" si="2"/>
        <v>240</v>
      </c>
      <c r="N2215" s="102" t="str">
        <f t="shared" si="3"/>
        <v>wk 15</v>
      </c>
    </row>
    <row r="2216" ht="12.75" customHeight="1">
      <c r="A2216" s="15" t="s">
        <v>4762</v>
      </c>
      <c r="B2216" s="15" t="s">
        <v>3123</v>
      </c>
      <c r="C2216" s="15" t="s">
        <v>4321</v>
      </c>
      <c r="D2216" s="15" t="s">
        <v>3465</v>
      </c>
      <c r="E2216" s="15" t="s">
        <v>9699</v>
      </c>
      <c r="F2216" s="15" t="s">
        <v>4324</v>
      </c>
      <c r="G2216" s="15" t="s">
        <v>9633</v>
      </c>
      <c r="H2216" s="15" t="s">
        <v>9686</v>
      </c>
      <c r="I2216" s="15" t="s">
        <v>4327</v>
      </c>
      <c r="J2216" s="15" t="s">
        <v>4328</v>
      </c>
      <c r="K2216" s="15"/>
      <c r="L2216" s="103" t="str">
        <f t="shared" si="1"/>
        <v>B-F8PP-W18-250 gm White jar</v>
      </c>
      <c r="M2216" s="103">
        <f t="shared" si="2"/>
        <v>240</v>
      </c>
      <c r="N2216" s="102" t="str">
        <f t="shared" si="3"/>
        <v>wk 15</v>
      </c>
    </row>
    <row r="2217" ht="12.75" customHeight="1">
      <c r="A2217" s="15" t="s">
        <v>4762</v>
      </c>
      <c r="B2217" s="15" t="s">
        <v>3123</v>
      </c>
      <c r="C2217" s="15" t="s">
        <v>4321</v>
      </c>
      <c r="D2217" s="15" t="s">
        <v>3465</v>
      </c>
      <c r="E2217" s="15" t="s">
        <v>9700</v>
      </c>
      <c r="F2217" s="15" t="s">
        <v>4324</v>
      </c>
      <c r="G2217" s="15" t="s">
        <v>9633</v>
      </c>
      <c r="H2217" s="15" t="s">
        <v>9686</v>
      </c>
      <c r="I2217" s="15" t="s">
        <v>4327</v>
      </c>
      <c r="J2217" s="15" t="s">
        <v>4328</v>
      </c>
      <c r="K2217" s="15"/>
      <c r="L2217" s="103" t="str">
        <f t="shared" si="1"/>
        <v>B-F8PP-W18-250 gm White jar</v>
      </c>
      <c r="M2217" s="103">
        <f t="shared" si="2"/>
        <v>240</v>
      </c>
      <c r="N2217" s="102" t="str">
        <f t="shared" si="3"/>
        <v>wk 15</v>
      </c>
    </row>
    <row r="2218" ht="12.75" customHeight="1">
      <c r="A2218" s="15" t="s">
        <v>4766</v>
      </c>
      <c r="B2218" s="15" t="s">
        <v>3123</v>
      </c>
      <c r="C2218" s="15" t="s">
        <v>4321</v>
      </c>
      <c r="D2218" s="15" t="s">
        <v>3465</v>
      </c>
      <c r="E2218" s="15" t="s">
        <v>9701</v>
      </c>
      <c r="F2218" s="15" t="s">
        <v>4324</v>
      </c>
      <c r="G2218" s="15" t="s">
        <v>9633</v>
      </c>
      <c r="H2218" s="15" t="s">
        <v>9686</v>
      </c>
      <c r="I2218" s="15" t="s">
        <v>4327</v>
      </c>
      <c r="J2218" s="15" t="s">
        <v>4328</v>
      </c>
      <c r="K2218" s="15"/>
      <c r="L2218" s="103" t="str">
        <f t="shared" si="1"/>
        <v>B-F8PP-W18-250 gm White jar</v>
      </c>
      <c r="M2218" s="103">
        <f t="shared" si="2"/>
        <v>240</v>
      </c>
      <c r="N2218" s="102" t="str">
        <f t="shared" si="3"/>
        <v>wk 23</v>
      </c>
    </row>
    <row r="2219" ht="12.75" customHeight="1">
      <c r="A2219" s="15" t="s">
        <v>4769</v>
      </c>
      <c r="B2219" s="15" t="s">
        <v>3123</v>
      </c>
      <c r="C2219" s="15" t="s">
        <v>4321</v>
      </c>
      <c r="D2219" s="15" t="s">
        <v>3465</v>
      </c>
      <c r="E2219" s="15" t="s">
        <v>9702</v>
      </c>
      <c r="F2219" s="15" t="s">
        <v>4324</v>
      </c>
      <c r="G2219" s="15" t="s">
        <v>9633</v>
      </c>
      <c r="H2219" s="15" t="s">
        <v>9686</v>
      </c>
      <c r="I2219" s="15" t="s">
        <v>4327</v>
      </c>
      <c r="J2219" s="15" t="s">
        <v>4345</v>
      </c>
      <c r="K2219" s="15"/>
      <c r="L2219" s="103" t="str">
        <f t="shared" si="1"/>
        <v>B-F8PP-W18-250 gm White jar</v>
      </c>
      <c r="M2219" s="103">
        <f t="shared" si="2"/>
        <v>240</v>
      </c>
      <c r="N2219" s="102" t="str">
        <f t="shared" si="3"/>
        <v>wk 28</v>
      </c>
    </row>
    <row r="2220" ht="12.75" customHeight="1">
      <c r="A2220" s="15" t="s">
        <v>4769</v>
      </c>
      <c r="B2220" s="15" t="s">
        <v>3123</v>
      </c>
      <c r="C2220" s="15" t="s">
        <v>4321</v>
      </c>
      <c r="D2220" s="15" t="s">
        <v>3746</v>
      </c>
      <c r="E2220" s="15" t="s">
        <v>9703</v>
      </c>
      <c r="F2220" s="15" t="s">
        <v>4324</v>
      </c>
      <c r="G2220" s="15" t="s">
        <v>9704</v>
      </c>
      <c r="H2220" s="15" t="s">
        <v>9705</v>
      </c>
      <c r="I2220" s="15" t="s">
        <v>4327</v>
      </c>
      <c r="J2220" s="15" t="s">
        <v>4328</v>
      </c>
      <c r="K2220" s="15"/>
      <c r="L2220" s="103" t="str">
        <f t="shared" si="1"/>
        <v>B-F8PP-W18-250 gm White jar</v>
      </c>
      <c r="M2220" s="103">
        <f t="shared" si="2"/>
        <v>10080</v>
      </c>
      <c r="N2220" s="102" t="str">
        <f t="shared" si="3"/>
        <v>wk 28</v>
      </c>
    </row>
    <row r="2221" ht="12.75" customHeight="1">
      <c r="A2221" s="15" t="s">
        <v>4786</v>
      </c>
      <c r="B2221" s="15" t="s">
        <v>3123</v>
      </c>
      <c r="C2221" s="15" t="s">
        <v>4321</v>
      </c>
      <c r="D2221" s="15" t="s">
        <v>3465</v>
      </c>
      <c r="E2221" s="15" t="s">
        <v>9706</v>
      </c>
      <c r="F2221" s="15" t="s">
        <v>4324</v>
      </c>
      <c r="G2221" s="15" t="s">
        <v>9633</v>
      </c>
      <c r="H2221" s="15" t="s">
        <v>9686</v>
      </c>
      <c r="I2221" s="15" t="s">
        <v>4327</v>
      </c>
      <c r="J2221" s="15" t="s">
        <v>4345</v>
      </c>
      <c r="K2221" s="15"/>
      <c r="L2221" s="103" t="str">
        <f t="shared" si="1"/>
        <v>B-F8PP-W18-250 gm White jar</v>
      </c>
      <c r="M2221" s="103">
        <f t="shared" si="2"/>
        <v>240</v>
      </c>
      <c r="N2221" s="102" t="str">
        <f t="shared" si="3"/>
        <v>wk </v>
      </c>
    </row>
    <row r="2222" ht="12.75" customHeight="1">
      <c r="A2222" s="15" t="s">
        <v>4786</v>
      </c>
      <c r="B2222" s="15" t="s">
        <v>3123</v>
      </c>
      <c r="C2222" s="15" t="s">
        <v>4321</v>
      </c>
      <c r="D2222" s="15" t="s">
        <v>9707</v>
      </c>
      <c r="E2222" s="15" t="s">
        <v>9708</v>
      </c>
      <c r="F2222" s="15" t="s">
        <v>4324</v>
      </c>
      <c r="G2222" s="15" t="s">
        <v>9709</v>
      </c>
      <c r="H2222" s="15" t="s">
        <v>9710</v>
      </c>
      <c r="I2222" s="15" t="s">
        <v>4327</v>
      </c>
      <c r="J2222" s="15" t="s">
        <v>4328</v>
      </c>
      <c r="K2222" s="15"/>
      <c r="L2222" s="103" t="str">
        <f t="shared" si="1"/>
        <v>B-F8PP-W18-250 gm White jar</v>
      </c>
      <c r="M2222" s="103">
        <f t="shared" si="2"/>
        <v>5680</v>
      </c>
      <c r="N2222" s="102" t="str">
        <f t="shared" si="3"/>
        <v>wk </v>
      </c>
    </row>
    <row r="2223" ht="12.75" customHeight="1">
      <c r="A2223" s="15" t="s">
        <v>4346</v>
      </c>
      <c r="B2223" s="15" t="s">
        <v>3123</v>
      </c>
      <c r="C2223" s="15" t="s">
        <v>4321</v>
      </c>
      <c r="D2223" s="15" t="s">
        <v>3465</v>
      </c>
      <c r="E2223" s="15" t="s">
        <v>9711</v>
      </c>
      <c r="F2223" s="15" t="s">
        <v>4324</v>
      </c>
      <c r="G2223" s="15" t="s">
        <v>9633</v>
      </c>
      <c r="H2223" s="15" t="s">
        <v>9712</v>
      </c>
      <c r="I2223" s="15" t="s">
        <v>4327</v>
      </c>
      <c r="J2223" s="15" t="s">
        <v>4345</v>
      </c>
      <c r="K2223" s="15"/>
      <c r="L2223" s="103" t="str">
        <f t="shared" si="1"/>
        <v>B-F8PP-W18-250 gm White jar</v>
      </c>
      <c r="M2223" s="103">
        <f t="shared" si="2"/>
        <v>240</v>
      </c>
      <c r="N2223" s="102" t="str">
        <f t="shared" si="3"/>
        <v>wk </v>
      </c>
    </row>
    <row r="2224" ht="12.75" customHeight="1">
      <c r="A2224" s="15" t="s">
        <v>4346</v>
      </c>
      <c r="B2224" s="15" t="s">
        <v>3123</v>
      </c>
      <c r="C2224" s="15" t="s">
        <v>4321</v>
      </c>
      <c r="D2224" s="15" t="s">
        <v>7941</v>
      </c>
      <c r="E2224" s="15" t="s">
        <v>9713</v>
      </c>
      <c r="F2224" s="15" t="s">
        <v>4324</v>
      </c>
      <c r="G2224" s="15" t="s">
        <v>9672</v>
      </c>
      <c r="H2224" s="15" t="s">
        <v>9714</v>
      </c>
      <c r="I2224" s="15" t="s">
        <v>4327</v>
      </c>
      <c r="J2224" s="15" t="s">
        <v>4345</v>
      </c>
      <c r="K2224" s="15"/>
      <c r="L2224" s="103" t="str">
        <f t="shared" si="1"/>
        <v>B-F8PP-W18-250 gm White jar</v>
      </c>
      <c r="M2224" s="103">
        <f t="shared" si="2"/>
        <v>480</v>
      </c>
      <c r="N2224" s="102" t="str">
        <f t="shared" si="3"/>
        <v>wk </v>
      </c>
    </row>
    <row r="2225" ht="12.75" customHeight="1">
      <c r="A2225" s="15" t="s">
        <v>4799</v>
      </c>
      <c r="B2225" s="15" t="s">
        <v>3123</v>
      </c>
      <c r="C2225" s="15" t="s">
        <v>4321</v>
      </c>
      <c r="D2225" s="15" t="s">
        <v>3465</v>
      </c>
      <c r="E2225" s="15" t="s">
        <v>9715</v>
      </c>
      <c r="F2225" s="15" t="s">
        <v>4324</v>
      </c>
      <c r="G2225" s="15" t="s">
        <v>9633</v>
      </c>
      <c r="H2225" s="15" t="s">
        <v>9712</v>
      </c>
      <c r="I2225" s="15" t="s">
        <v>4327</v>
      </c>
      <c r="J2225" s="15" t="s">
        <v>4345</v>
      </c>
      <c r="K2225" s="15"/>
      <c r="L2225" s="103" t="str">
        <f t="shared" si="1"/>
        <v>B-F8PP-W18-250 gm White jar</v>
      </c>
      <c r="M2225" s="103">
        <f t="shared" si="2"/>
        <v>240</v>
      </c>
      <c r="N2225" s="102" t="str">
        <f t="shared" si="3"/>
        <v>wk </v>
      </c>
    </row>
    <row r="2226" ht="12.75" customHeight="1">
      <c r="A2226" s="15" t="s">
        <v>4818</v>
      </c>
      <c r="B2226" s="15" t="s">
        <v>3123</v>
      </c>
      <c r="C2226" s="15" t="s">
        <v>4321</v>
      </c>
      <c r="D2226" s="15" t="s">
        <v>3465</v>
      </c>
      <c r="E2226" s="15" t="s">
        <v>9716</v>
      </c>
      <c r="F2226" s="15" t="s">
        <v>4324</v>
      </c>
      <c r="G2226" s="15" t="s">
        <v>9633</v>
      </c>
      <c r="H2226" s="15" t="s">
        <v>9712</v>
      </c>
      <c r="I2226" s="15" t="s">
        <v>4327</v>
      </c>
      <c r="J2226" s="15" t="s">
        <v>4345</v>
      </c>
      <c r="K2226" s="15"/>
      <c r="L2226" s="103" t="str">
        <f t="shared" si="1"/>
        <v>B-F8PP-W18-250 gm White jar</v>
      </c>
      <c r="M2226" s="103">
        <f t="shared" si="2"/>
        <v>240</v>
      </c>
      <c r="N2226" s="102" t="str">
        <f t="shared" si="3"/>
        <v>wk 6</v>
      </c>
    </row>
    <row r="2227" ht="12.75" customHeight="1">
      <c r="A2227" s="15" t="s">
        <v>4818</v>
      </c>
      <c r="B2227" s="15" t="s">
        <v>3123</v>
      </c>
      <c r="C2227" s="15" t="s">
        <v>4321</v>
      </c>
      <c r="D2227" s="15" t="s">
        <v>6773</v>
      </c>
      <c r="E2227" s="15" t="s">
        <v>9717</v>
      </c>
      <c r="F2227" s="15" t="s">
        <v>4324</v>
      </c>
      <c r="G2227" s="15" t="s">
        <v>9718</v>
      </c>
      <c r="H2227" s="15" t="s">
        <v>9719</v>
      </c>
      <c r="I2227" s="15" t="s">
        <v>4327</v>
      </c>
      <c r="J2227" s="15" t="s">
        <v>4328</v>
      </c>
      <c r="K2227" s="15"/>
      <c r="L2227" s="103" t="str">
        <f t="shared" si="1"/>
        <v>B-F8PP-W18-250 gm White jar</v>
      </c>
      <c r="M2227" s="103">
        <f t="shared" si="2"/>
        <v>2640</v>
      </c>
      <c r="N2227" s="102" t="str">
        <f t="shared" si="3"/>
        <v>wk 6</v>
      </c>
    </row>
    <row r="2228" ht="12.75" customHeight="1">
      <c r="A2228" s="15" t="s">
        <v>4820</v>
      </c>
      <c r="B2228" s="15" t="s">
        <v>3123</v>
      </c>
      <c r="C2228" s="15" t="s">
        <v>4321</v>
      </c>
      <c r="D2228" s="15" t="s">
        <v>3465</v>
      </c>
      <c r="E2228" s="15" t="s">
        <v>9720</v>
      </c>
      <c r="F2228" s="15" t="s">
        <v>4324</v>
      </c>
      <c r="G2228" s="15" t="s">
        <v>9633</v>
      </c>
      <c r="H2228" s="15" t="s">
        <v>9712</v>
      </c>
      <c r="I2228" s="15" t="s">
        <v>4327</v>
      </c>
      <c r="J2228" s="15" t="s">
        <v>4345</v>
      </c>
      <c r="K2228" s="15"/>
      <c r="L2228" s="103" t="str">
        <f t="shared" si="1"/>
        <v>B-F8PP-W18-250 gm White jar</v>
      </c>
      <c r="M2228" s="103">
        <f t="shared" si="2"/>
        <v>240</v>
      </c>
      <c r="N2228" s="102" t="str">
        <f t="shared" si="3"/>
        <v>wk 10</v>
      </c>
    </row>
    <row r="2229" ht="12.75" customHeight="1">
      <c r="A2229" s="15" t="s">
        <v>4826</v>
      </c>
      <c r="B2229" s="15" t="s">
        <v>3123</v>
      </c>
      <c r="C2229" s="15" t="s">
        <v>4321</v>
      </c>
      <c r="D2229" s="15" t="s">
        <v>3465</v>
      </c>
      <c r="E2229" s="15" t="s">
        <v>9721</v>
      </c>
      <c r="F2229" s="15" t="s">
        <v>4324</v>
      </c>
      <c r="G2229" s="15" t="s">
        <v>9633</v>
      </c>
      <c r="H2229" s="15" t="s">
        <v>9712</v>
      </c>
      <c r="I2229" s="15" t="s">
        <v>4327</v>
      </c>
      <c r="J2229" s="15" t="s">
        <v>4328</v>
      </c>
      <c r="K2229" s="15"/>
      <c r="L2229" s="103" t="str">
        <f t="shared" si="1"/>
        <v>B-F8PP-W18-250 gm White jar</v>
      </c>
      <c r="M2229" s="103">
        <f t="shared" si="2"/>
        <v>240</v>
      </c>
      <c r="N2229" s="102" t="str">
        <f t="shared" si="3"/>
        <v>wk 19</v>
      </c>
    </row>
    <row r="2230" ht="12.75" customHeight="1">
      <c r="A2230" s="15" t="s">
        <v>4826</v>
      </c>
      <c r="B2230" s="15" t="s">
        <v>3123</v>
      </c>
      <c r="C2230" s="15" t="s">
        <v>4321</v>
      </c>
      <c r="D2230" s="15" t="s">
        <v>3465</v>
      </c>
      <c r="E2230" s="15" t="s">
        <v>9722</v>
      </c>
      <c r="F2230" s="15" t="s">
        <v>4324</v>
      </c>
      <c r="G2230" s="15" t="s">
        <v>9633</v>
      </c>
      <c r="H2230" s="15" t="s">
        <v>9712</v>
      </c>
      <c r="I2230" s="15" t="s">
        <v>4327</v>
      </c>
      <c r="J2230" s="15" t="s">
        <v>4345</v>
      </c>
      <c r="K2230" s="15"/>
      <c r="L2230" s="103" t="str">
        <f t="shared" si="1"/>
        <v>B-F8PP-W18-250 gm White jar</v>
      </c>
      <c r="M2230" s="103">
        <f t="shared" si="2"/>
        <v>240</v>
      </c>
      <c r="N2230" s="102" t="str">
        <f t="shared" si="3"/>
        <v>wk 19</v>
      </c>
    </row>
    <row r="2231" ht="12.75" customHeight="1">
      <c r="A2231" s="15" t="s">
        <v>4838</v>
      </c>
      <c r="B2231" s="15" t="s">
        <v>3123</v>
      </c>
      <c r="C2231" s="15" t="s">
        <v>4321</v>
      </c>
      <c r="D2231" s="15" t="s">
        <v>3465</v>
      </c>
      <c r="E2231" s="15" t="s">
        <v>9723</v>
      </c>
      <c r="F2231" s="15" t="s">
        <v>4324</v>
      </c>
      <c r="G2231" s="15" t="s">
        <v>9633</v>
      </c>
      <c r="H2231" s="15" t="s">
        <v>9712</v>
      </c>
      <c r="I2231" s="15" t="s">
        <v>4327</v>
      </c>
      <c r="J2231" s="15" t="s">
        <v>4328</v>
      </c>
      <c r="K2231" s="15"/>
      <c r="L2231" s="103" t="str">
        <f t="shared" si="1"/>
        <v>B-F8PP-W18-250 gm White jar</v>
      </c>
      <c r="M2231" s="103">
        <f t="shared" si="2"/>
        <v>240</v>
      </c>
      <c r="N2231" s="102" t="str">
        <f t="shared" si="3"/>
        <v>wk 45</v>
      </c>
    </row>
    <row r="2232" ht="12.75" customHeight="1">
      <c r="A2232" s="15" t="s">
        <v>4869</v>
      </c>
      <c r="B2232" s="15" t="s">
        <v>3123</v>
      </c>
      <c r="C2232" s="15" t="s">
        <v>4321</v>
      </c>
      <c r="D2232" s="15" t="s">
        <v>3465</v>
      </c>
      <c r="E2232" s="15" t="s">
        <v>9621</v>
      </c>
      <c r="F2232" s="15" t="s">
        <v>4324</v>
      </c>
      <c r="G2232" s="15" t="s">
        <v>9633</v>
      </c>
      <c r="H2232" s="15" t="s">
        <v>9712</v>
      </c>
      <c r="I2232" s="15" t="s">
        <v>4327</v>
      </c>
      <c r="J2232" s="15" t="s">
        <v>4328</v>
      </c>
      <c r="K2232" s="15"/>
      <c r="L2232" s="103" t="str">
        <f t="shared" si="1"/>
        <v>B-F8PP-W18-250 gm White jar</v>
      </c>
      <c r="M2232" s="103">
        <f t="shared" si="2"/>
        <v>240</v>
      </c>
      <c r="N2232" s="102" t="str">
        <f t="shared" si="3"/>
        <v>wk </v>
      </c>
    </row>
    <row r="2233" ht="12.75" customHeight="1">
      <c r="A2233" s="15" t="s">
        <v>4872</v>
      </c>
      <c r="B2233" s="15" t="s">
        <v>3123</v>
      </c>
      <c r="C2233" s="15" t="s">
        <v>4321</v>
      </c>
      <c r="D2233" s="15" t="s">
        <v>3465</v>
      </c>
      <c r="E2233" s="15" t="s">
        <v>9724</v>
      </c>
      <c r="F2233" s="15" t="s">
        <v>4324</v>
      </c>
      <c r="G2233" s="15" t="s">
        <v>9633</v>
      </c>
      <c r="H2233" s="15" t="s">
        <v>9712</v>
      </c>
      <c r="I2233" s="15" t="s">
        <v>4327</v>
      </c>
      <c r="J2233" s="15" t="s">
        <v>4328</v>
      </c>
      <c r="K2233" s="15"/>
      <c r="L2233" s="103" t="str">
        <f t="shared" si="1"/>
        <v>B-F8PP-W18-250 gm White jar</v>
      </c>
      <c r="M2233" s="103">
        <f t="shared" si="2"/>
        <v>240</v>
      </c>
      <c r="N2233" s="102" t="str">
        <f t="shared" si="3"/>
        <v>wk </v>
      </c>
    </row>
    <row r="2234" ht="12.75" customHeight="1">
      <c r="A2234" s="15" t="s">
        <v>4884</v>
      </c>
      <c r="B2234" s="15" t="s">
        <v>3123</v>
      </c>
      <c r="C2234" s="15" t="s">
        <v>4321</v>
      </c>
      <c r="D2234" s="15" t="s">
        <v>3465</v>
      </c>
      <c r="E2234" s="15" t="s">
        <v>9725</v>
      </c>
      <c r="F2234" s="15" t="s">
        <v>4324</v>
      </c>
      <c r="G2234" s="15" t="s">
        <v>9633</v>
      </c>
      <c r="H2234" s="15" t="s">
        <v>9712</v>
      </c>
      <c r="I2234" s="15" t="s">
        <v>4327</v>
      </c>
      <c r="J2234" s="15" t="s">
        <v>4345</v>
      </c>
      <c r="K2234" s="15"/>
      <c r="L2234" s="103" t="str">
        <f t="shared" si="1"/>
        <v>B-F8PP-W18-250 gm White jar</v>
      </c>
      <c r="M2234" s="103">
        <f t="shared" si="2"/>
        <v>240</v>
      </c>
      <c r="N2234" s="102" t="str">
        <f t="shared" si="3"/>
        <v>wk 2</v>
      </c>
    </row>
    <row r="2235" ht="12.75" customHeight="1">
      <c r="A2235" s="15" t="s">
        <v>4884</v>
      </c>
      <c r="B2235" s="15" t="s">
        <v>3123</v>
      </c>
      <c r="C2235" s="15" t="s">
        <v>4321</v>
      </c>
      <c r="D2235" s="15" t="s">
        <v>3544</v>
      </c>
      <c r="E2235" s="15" t="s">
        <v>9726</v>
      </c>
      <c r="F2235" s="15" t="s">
        <v>9448</v>
      </c>
      <c r="G2235" s="15" t="s">
        <v>9727</v>
      </c>
      <c r="H2235" s="15" t="s">
        <v>9728</v>
      </c>
      <c r="I2235" s="15" t="s">
        <v>4327</v>
      </c>
      <c r="J2235" s="15" t="s">
        <v>4345</v>
      </c>
      <c r="K2235" s="15"/>
      <c r="L2235" s="103" t="str">
        <f t="shared" si="1"/>
        <v>B-F8PP-W18-250 gm White jar</v>
      </c>
      <c r="M2235" s="103">
        <f t="shared" si="2"/>
        <v>720</v>
      </c>
      <c r="N2235" s="102" t="str">
        <f t="shared" si="3"/>
        <v>wk 2</v>
      </c>
    </row>
    <row r="2236" ht="12.75" customHeight="1">
      <c r="A2236" s="15" t="s">
        <v>4581</v>
      </c>
      <c r="B2236" s="15" t="s">
        <v>3128</v>
      </c>
      <c r="C2236" s="15" t="s">
        <v>4321</v>
      </c>
      <c r="D2236" s="15" t="s">
        <v>3465</v>
      </c>
      <c r="E2236" s="15" t="s">
        <v>9383</v>
      </c>
      <c r="F2236" s="15" t="s">
        <v>4324</v>
      </c>
      <c r="G2236" s="15" t="s">
        <v>9633</v>
      </c>
      <c r="H2236" s="15" t="s">
        <v>9729</v>
      </c>
      <c r="I2236" s="15" t="s">
        <v>4327</v>
      </c>
      <c r="J2236" s="15" t="s">
        <v>4345</v>
      </c>
      <c r="K2236" s="15"/>
      <c r="L2236" s="103" t="str">
        <f t="shared" si="1"/>
        <v>B-F8PP-W18-250 gm White jar</v>
      </c>
      <c r="M2236" s="103">
        <f t="shared" si="2"/>
        <v>240</v>
      </c>
      <c r="N2236" s="102" t="str">
        <f t="shared" si="3"/>
        <v>wk </v>
      </c>
    </row>
    <row r="2237" ht="12.75" customHeight="1">
      <c r="A2237" s="15" t="s">
        <v>4612</v>
      </c>
      <c r="B2237" s="15" t="s">
        <v>3128</v>
      </c>
      <c r="C2237" s="15" t="s">
        <v>4321</v>
      </c>
      <c r="D2237" s="15" t="s">
        <v>8696</v>
      </c>
      <c r="E2237" s="15" t="s">
        <v>9730</v>
      </c>
      <c r="F2237" s="15" t="s">
        <v>9388</v>
      </c>
      <c r="G2237" s="15" t="s">
        <v>9731</v>
      </c>
      <c r="H2237" s="15" t="s">
        <v>9732</v>
      </c>
      <c r="I2237" s="15" t="s">
        <v>5045</v>
      </c>
      <c r="J2237" s="15" t="s">
        <v>4345</v>
      </c>
      <c r="K2237" s="15"/>
      <c r="L2237" s="103" t="str">
        <f t="shared" si="1"/>
        <v>B-F8PP-W18-250 gm White jar</v>
      </c>
      <c r="M2237" s="103">
        <f t="shared" si="2"/>
        <v>20160</v>
      </c>
      <c r="N2237" s="102" t="str">
        <f t="shared" si="3"/>
        <v>wk 10</v>
      </c>
    </row>
    <row r="2238" ht="12.75" customHeight="1">
      <c r="A2238" s="15" t="s">
        <v>4612</v>
      </c>
      <c r="B2238" s="15" t="s">
        <v>3128</v>
      </c>
      <c r="C2238" s="15" t="s">
        <v>4321</v>
      </c>
      <c r="D2238" s="15" t="s">
        <v>9733</v>
      </c>
      <c r="E2238" s="15" t="s">
        <v>9734</v>
      </c>
      <c r="F2238" s="15" t="s">
        <v>9388</v>
      </c>
      <c r="G2238" s="15" t="s">
        <v>9735</v>
      </c>
      <c r="H2238" s="15" t="s">
        <v>9736</v>
      </c>
      <c r="I2238" s="15" t="s">
        <v>5045</v>
      </c>
      <c r="J2238" s="15" t="s">
        <v>4345</v>
      </c>
      <c r="K2238" s="15"/>
      <c r="L2238" s="103" t="str">
        <f t="shared" si="1"/>
        <v>B-F8PP-W18-250 gm White jar</v>
      </c>
      <c r="M2238" s="103">
        <f t="shared" si="2"/>
        <v>30000</v>
      </c>
      <c r="N2238" s="102" t="str">
        <f t="shared" si="3"/>
        <v>wk 10</v>
      </c>
    </row>
    <row r="2239" ht="12.75" customHeight="1">
      <c r="A2239" s="15" t="s">
        <v>4742</v>
      </c>
      <c r="B2239" s="15" t="s">
        <v>3128</v>
      </c>
      <c r="C2239" s="15" t="s">
        <v>4321</v>
      </c>
      <c r="D2239" s="15" t="s">
        <v>9737</v>
      </c>
      <c r="E2239" s="15" t="s">
        <v>9738</v>
      </c>
      <c r="F2239" s="15" t="s">
        <v>9627</v>
      </c>
      <c r="G2239" s="15" t="s">
        <v>9739</v>
      </c>
      <c r="H2239" s="15" t="s">
        <v>9740</v>
      </c>
      <c r="I2239" s="15" t="s">
        <v>5045</v>
      </c>
      <c r="J2239" s="15" t="s">
        <v>4345</v>
      </c>
      <c r="K2239" s="15"/>
      <c r="L2239" s="103" t="str">
        <f t="shared" si="1"/>
        <v>B-F8PP-W18-250 gm White jar</v>
      </c>
      <c r="M2239" s="103">
        <f t="shared" si="2"/>
        <v>27120</v>
      </c>
      <c r="N2239" s="102" t="str">
        <f t="shared" si="3"/>
        <v>wk </v>
      </c>
    </row>
    <row r="2240" ht="12.75" customHeight="1">
      <c r="A2240" s="15" t="s">
        <v>9741</v>
      </c>
      <c r="B2240" s="15" t="s">
        <v>2855</v>
      </c>
      <c r="C2240" s="15" t="s">
        <v>3146</v>
      </c>
      <c r="D2240" s="15" t="s">
        <v>3145</v>
      </c>
      <c r="E2240" s="15"/>
      <c r="F2240" s="15" t="s">
        <v>4308</v>
      </c>
      <c r="G2240" s="15" t="s">
        <v>9742</v>
      </c>
      <c r="H2240" s="15" t="s">
        <v>3149</v>
      </c>
      <c r="I2240" s="15" t="s">
        <v>3177</v>
      </c>
      <c r="J2240" s="15"/>
      <c r="K2240" s="15"/>
      <c r="L2240" s="103" t="str">
        <f t="shared" si="1"/>
        <v>B-F8PP-W18FOOT-250gm White Printed Foot Pedicure</v>
      </c>
      <c r="M2240" s="103">
        <f t="shared" si="2"/>
        <v>0</v>
      </c>
      <c r="N2240" s="102" t="str">
        <f t="shared" si="3"/>
        <v>wk </v>
      </c>
    </row>
    <row r="2241" ht="12.75" customHeight="1">
      <c r="A2241" s="15" t="s">
        <v>4477</v>
      </c>
      <c r="B2241" s="15" t="s">
        <v>3123</v>
      </c>
      <c r="C2241" s="15" t="s">
        <v>4321</v>
      </c>
      <c r="D2241" s="15" t="s">
        <v>9743</v>
      </c>
      <c r="E2241" s="15" t="s">
        <v>9744</v>
      </c>
      <c r="F2241" s="15" t="s">
        <v>4324</v>
      </c>
      <c r="G2241" s="15" t="s">
        <v>9745</v>
      </c>
      <c r="H2241" s="15" t="s">
        <v>9746</v>
      </c>
      <c r="I2241" s="15" t="s">
        <v>4327</v>
      </c>
      <c r="J2241" s="15" t="s">
        <v>4328</v>
      </c>
      <c r="K2241" s="15"/>
      <c r="L2241" s="103" t="str">
        <f t="shared" si="1"/>
        <v>B-F8PP-W18FOOT-250gm White Printed Foot Pedicure</v>
      </c>
      <c r="M2241" s="103">
        <f t="shared" si="2"/>
        <v>1416</v>
      </c>
      <c r="N2241" s="102" t="str">
        <f t="shared" si="3"/>
        <v>wk 40</v>
      </c>
    </row>
    <row r="2242" ht="12.75" customHeight="1">
      <c r="A2242" s="15" t="s">
        <v>9747</v>
      </c>
      <c r="B2242" s="15"/>
      <c r="C2242" s="15" t="s">
        <v>3146</v>
      </c>
      <c r="D2242" s="15" t="s">
        <v>3145</v>
      </c>
      <c r="E2242" s="15"/>
      <c r="F2242" s="15" t="s">
        <v>4308</v>
      </c>
      <c r="G2242" s="15" t="s">
        <v>4352</v>
      </c>
      <c r="H2242" s="15" t="s">
        <v>3149</v>
      </c>
      <c r="I2242" s="15" t="s">
        <v>3161</v>
      </c>
      <c r="J2242" s="15"/>
      <c r="K2242" s="15"/>
      <c r="L2242" s="103" t="str">
        <f t="shared" si="1"/>
        <v>B-F8PP-W18MKINDI-250 gm White Pntd Mkindi Jar</v>
      </c>
      <c r="M2242" s="103">
        <f t="shared" si="2"/>
        <v>0</v>
      </c>
      <c r="N2242" s="102" t="str">
        <f t="shared" si="3"/>
        <v>wk </v>
      </c>
    </row>
    <row r="2243" ht="12.75" customHeight="1">
      <c r="A2243" s="15" t="s">
        <v>4708</v>
      </c>
      <c r="B2243" s="15" t="s">
        <v>3128</v>
      </c>
      <c r="C2243" s="15" t="s">
        <v>4321</v>
      </c>
      <c r="D2243" s="15" t="s">
        <v>6173</v>
      </c>
      <c r="E2243" s="15" t="s">
        <v>9748</v>
      </c>
      <c r="F2243" s="15" t="s">
        <v>9749</v>
      </c>
      <c r="G2243" s="15" t="s">
        <v>9750</v>
      </c>
      <c r="H2243" s="15" t="s">
        <v>9751</v>
      </c>
      <c r="I2243" s="15" t="s">
        <v>5045</v>
      </c>
      <c r="J2243" s="15" t="s">
        <v>5653</v>
      </c>
      <c r="K2243" s="15"/>
      <c r="L2243" s="103" t="str">
        <f t="shared" si="1"/>
        <v>B-F8PP-W18MKINDI-250 gm White Pntd Mkindi Jar</v>
      </c>
      <c r="M2243" s="103">
        <f t="shared" si="2"/>
        <v>20000</v>
      </c>
      <c r="N2243" s="102" t="str">
        <f t="shared" si="3"/>
        <v>wk 27</v>
      </c>
    </row>
    <row r="2244" ht="12.75" customHeight="1">
      <c r="A2244" s="15" t="s">
        <v>9752</v>
      </c>
      <c r="B2244" s="15" t="s">
        <v>2855</v>
      </c>
      <c r="C2244" s="15" t="s">
        <v>3146</v>
      </c>
      <c r="D2244" s="15" t="s">
        <v>3145</v>
      </c>
      <c r="E2244" s="15"/>
      <c r="F2244" s="15" t="s">
        <v>4308</v>
      </c>
      <c r="G2244" s="15" t="s">
        <v>9753</v>
      </c>
      <c r="H2244" s="15" t="s">
        <v>3149</v>
      </c>
      <c r="I2244" s="15" t="s">
        <v>3156</v>
      </c>
      <c r="J2244" s="15"/>
      <c r="K2244" s="15"/>
      <c r="L2244" s="103" t="str">
        <f t="shared" si="1"/>
        <v>B-F9-N27-500 gm Natural jar</v>
      </c>
      <c r="M2244" s="103">
        <f t="shared" si="2"/>
        <v>0</v>
      </c>
      <c r="N2244" s="102" t="str">
        <f t="shared" si="3"/>
        <v>wk </v>
      </c>
    </row>
    <row r="2245" ht="12.75" customHeight="1">
      <c r="A2245" s="15" t="s">
        <v>4361</v>
      </c>
      <c r="B2245" s="15" t="s">
        <v>3123</v>
      </c>
      <c r="C2245" s="15" t="s">
        <v>4321</v>
      </c>
      <c r="D2245" s="15" t="s">
        <v>9754</v>
      </c>
      <c r="E2245" s="15" t="s">
        <v>9431</v>
      </c>
      <c r="F2245" s="15" t="s">
        <v>9432</v>
      </c>
      <c r="G2245" s="15" t="s">
        <v>9755</v>
      </c>
      <c r="H2245" s="15" t="s">
        <v>9756</v>
      </c>
      <c r="I2245" s="15" t="s">
        <v>4327</v>
      </c>
      <c r="J2245" s="15" t="s">
        <v>5653</v>
      </c>
      <c r="K2245" s="15"/>
      <c r="L2245" s="103" t="str">
        <f t="shared" si="1"/>
        <v>B-F9-N27-500 gm Natural jar</v>
      </c>
      <c r="M2245" s="103">
        <f t="shared" si="2"/>
        <v>4935</v>
      </c>
      <c r="N2245" s="102" t="str">
        <f t="shared" si="3"/>
        <v>wk 5</v>
      </c>
    </row>
    <row r="2246" ht="12.75" customHeight="1">
      <c r="A2246" s="15" t="s">
        <v>4361</v>
      </c>
      <c r="B2246" s="15" t="s">
        <v>3123</v>
      </c>
      <c r="C2246" s="15" t="s">
        <v>4321</v>
      </c>
      <c r="D2246" s="15" t="s">
        <v>9757</v>
      </c>
      <c r="E2246" s="15" t="s">
        <v>9758</v>
      </c>
      <c r="F2246" s="15" t="s">
        <v>8918</v>
      </c>
      <c r="G2246" s="15" t="s">
        <v>9759</v>
      </c>
      <c r="H2246" s="15" t="s">
        <v>9760</v>
      </c>
      <c r="I2246" s="15" t="s">
        <v>4327</v>
      </c>
      <c r="J2246" s="15" t="s">
        <v>5653</v>
      </c>
      <c r="K2246" s="15"/>
      <c r="L2246" s="103" t="str">
        <f t="shared" si="1"/>
        <v>B-F9-N27-500 gm Natural jar</v>
      </c>
      <c r="M2246" s="103">
        <f t="shared" si="2"/>
        <v>105</v>
      </c>
      <c r="N2246" s="102" t="str">
        <f t="shared" si="3"/>
        <v>wk 5</v>
      </c>
    </row>
    <row r="2247" ht="12.75" customHeight="1">
      <c r="A2247" s="15" t="s">
        <v>4947</v>
      </c>
      <c r="B2247" s="15" t="s">
        <v>3123</v>
      </c>
      <c r="C2247" s="15" t="s">
        <v>4321</v>
      </c>
      <c r="D2247" s="15" t="s">
        <v>9757</v>
      </c>
      <c r="E2247" s="15" t="s">
        <v>9761</v>
      </c>
      <c r="F2247" s="15" t="s">
        <v>5620</v>
      </c>
      <c r="G2247" s="15" t="s">
        <v>9762</v>
      </c>
      <c r="H2247" s="15" t="s">
        <v>9760</v>
      </c>
      <c r="I2247" s="15" t="s">
        <v>4327</v>
      </c>
      <c r="J2247" s="15" t="s">
        <v>5653</v>
      </c>
      <c r="K2247" s="15"/>
      <c r="L2247" s="103" t="str">
        <f t="shared" si="1"/>
        <v>B-F9-N27-500 gm Natural jar</v>
      </c>
      <c r="M2247" s="103">
        <f t="shared" si="2"/>
        <v>105</v>
      </c>
      <c r="N2247" s="102" t="str">
        <f t="shared" si="3"/>
        <v>wk 18</v>
      </c>
    </row>
    <row r="2248" ht="12.75" customHeight="1">
      <c r="A2248" s="15" t="s">
        <v>4947</v>
      </c>
      <c r="B2248" s="15" t="s">
        <v>3123</v>
      </c>
      <c r="C2248" s="15" t="s">
        <v>4321</v>
      </c>
      <c r="D2248" s="15" t="s">
        <v>9763</v>
      </c>
      <c r="E2248" s="15" t="s">
        <v>9764</v>
      </c>
      <c r="F2248" s="15" t="s">
        <v>4324</v>
      </c>
      <c r="G2248" s="15" t="s">
        <v>9765</v>
      </c>
      <c r="H2248" s="15" t="s">
        <v>9766</v>
      </c>
      <c r="I2248" s="15" t="s">
        <v>4327</v>
      </c>
      <c r="J2248" s="15" t="s">
        <v>5653</v>
      </c>
      <c r="K2248" s="15"/>
      <c r="L2248" s="103" t="str">
        <f t="shared" si="1"/>
        <v>B-F9-N27-500 gm Natural jar</v>
      </c>
      <c r="M2248" s="103">
        <f t="shared" si="2"/>
        <v>210</v>
      </c>
      <c r="N2248" s="102" t="str">
        <f t="shared" si="3"/>
        <v>wk 18</v>
      </c>
    </row>
    <row r="2249" ht="12.75" customHeight="1">
      <c r="A2249" s="15" t="s">
        <v>5098</v>
      </c>
      <c r="B2249" s="15" t="s">
        <v>3123</v>
      </c>
      <c r="C2249" s="15" t="s">
        <v>4321</v>
      </c>
      <c r="D2249" s="15" t="s">
        <v>9767</v>
      </c>
      <c r="E2249" s="15" t="s">
        <v>9768</v>
      </c>
      <c r="F2249" s="15" t="s">
        <v>9432</v>
      </c>
      <c r="G2249" s="15" t="s">
        <v>9769</v>
      </c>
      <c r="H2249" s="15" t="s">
        <v>9770</v>
      </c>
      <c r="I2249" s="15" t="s">
        <v>4327</v>
      </c>
      <c r="J2249" s="15" t="s">
        <v>5653</v>
      </c>
      <c r="K2249" s="15"/>
      <c r="L2249" s="103" t="str">
        <f t="shared" si="1"/>
        <v>B-F9-N27-500 gm Natural jar</v>
      </c>
      <c r="M2249" s="103">
        <f t="shared" si="2"/>
        <v>1575</v>
      </c>
      <c r="N2249" s="102" t="str">
        <f t="shared" si="3"/>
        <v>wk 22</v>
      </c>
    </row>
    <row r="2250" ht="12.75" customHeight="1">
      <c r="A2250" s="15" t="s">
        <v>5658</v>
      </c>
      <c r="B2250" s="15" t="s">
        <v>3123</v>
      </c>
      <c r="C2250" s="15" t="s">
        <v>4965</v>
      </c>
      <c r="D2250" s="15" t="s">
        <v>9771</v>
      </c>
      <c r="E2250" s="15" t="s">
        <v>9772</v>
      </c>
      <c r="F2250" s="15" t="s">
        <v>5620</v>
      </c>
      <c r="G2250" s="15" t="s">
        <v>9773</v>
      </c>
      <c r="H2250" s="15" t="s">
        <v>9774</v>
      </c>
      <c r="I2250" s="15" t="s">
        <v>4327</v>
      </c>
      <c r="J2250" s="15" t="s">
        <v>5653</v>
      </c>
      <c r="K2250" s="15"/>
      <c r="L2250" s="103" t="str">
        <f t="shared" si="1"/>
        <v>B-F9-N27-500 gm Natural jar</v>
      </c>
      <c r="M2250" s="103">
        <f t="shared" si="2"/>
        <v>105</v>
      </c>
      <c r="N2250" s="102" t="str">
        <f t="shared" si="3"/>
        <v>wk 31</v>
      </c>
    </row>
    <row r="2251" ht="12.75" customHeight="1">
      <c r="A2251" s="15" t="s">
        <v>5668</v>
      </c>
      <c r="B2251" s="15" t="s">
        <v>3123</v>
      </c>
      <c r="C2251" s="15" t="s">
        <v>4321</v>
      </c>
      <c r="D2251" s="15" t="s">
        <v>9763</v>
      </c>
      <c r="E2251" s="15" t="s">
        <v>9775</v>
      </c>
      <c r="F2251" s="15" t="s">
        <v>4324</v>
      </c>
      <c r="G2251" s="15" t="s">
        <v>9765</v>
      </c>
      <c r="H2251" s="15" t="s">
        <v>9766</v>
      </c>
      <c r="I2251" s="15" t="s">
        <v>4327</v>
      </c>
      <c r="J2251" s="15" t="s">
        <v>5653</v>
      </c>
      <c r="K2251" s="15"/>
      <c r="L2251" s="103" t="str">
        <f t="shared" si="1"/>
        <v>B-F9-N27-500 gm Natural jar</v>
      </c>
      <c r="M2251" s="103">
        <f t="shared" si="2"/>
        <v>210</v>
      </c>
      <c r="N2251" s="102" t="str">
        <f t="shared" si="3"/>
        <v>wk 40</v>
      </c>
    </row>
    <row r="2252" ht="12.75" customHeight="1">
      <c r="A2252" s="15" t="s">
        <v>4373</v>
      </c>
      <c r="B2252" s="15" t="s">
        <v>3123</v>
      </c>
      <c r="C2252" s="15" t="s">
        <v>4321</v>
      </c>
      <c r="D2252" s="15" t="s">
        <v>9757</v>
      </c>
      <c r="E2252" s="15" t="s">
        <v>9776</v>
      </c>
      <c r="F2252" s="15" t="s">
        <v>4324</v>
      </c>
      <c r="G2252" s="15" t="s">
        <v>9759</v>
      </c>
      <c r="H2252" s="15" t="s">
        <v>9760</v>
      </c>
      <c r="I2252" s="15" t="s">
        <v>4327</v>
      </c>
      <c r="J2252" s="15" t="s">
        <v>4328</v>
      </c>
      <c r="K2252" s="15"/>
      <c r="L2252" s="103" t="str">
        <f t="shared" si="1"/>
        <v>B-F9-N27-500 gm Natural jar</v>
      </c>
      <c r="M2252" s="103">
        <f t="shared" si="2"/>
        <v>105</v>
      </c>
      <c r="N2252" s="102" t="str">
        <f t="shared" si="3"/>
        <v>wk </v>
      </c>
    </row>
    <row r="2253" ht="12.75" customHeight="1">
      <c r="A2253" s="15" t="s">
        <v>4416</v>
      </c>
      <c r="B2253" s="15" t="s">
        <v>3123</v>
      </c>
      <c r="C2253" s="15" t="s">
        <v>4965</v>
      </c>
      <c r="D2253" s="15" t="s">
        <v>9777</v>
      </c>
      <c r="E2253" s="15" t="s">
        <v>9778</v>
      </c>
      <c r="F2253" s="15" t="s">
        <v>9779</v>
      </c>
      <c r="G2253" s="15" t="s">
        <v>9780</v>
      </c>
      <c r="H2253" s="15" t="s">
        <v>9781</v>
      </c>
      <c r="I2253" s="15" t="s">
        <v>4327</v>
      </c>
      <c r="J2253" s="15" t="s">
        <v>4546</v>
      </c>
      <c r="K2253" s="15"/>
      <c r="L2253" s="103" t="str">
        <f t="shared" si="1"/>
        <v>B-F9-N27-500 gm Natural jar</v>
      </c>
      <c r="M2253" s="103">
        <f t="shared" si="2"/>
        <v>772</v>
      </c>
      <c r="N2253" s="102" t="str">
        <f t="shared" si="3"/>
        <v>wk </v>
      </c>
    </row>
    <row r="2254" ht="12.75" customHeight="1">
      <c r="A2254" s="15" t="s">
        <v>5722</v>
      </c>
      <c r="B2254" s="15" t="s">
        <v>3123</v>
      </c>
      <c r="C2254" s="15" t="s">
        <v>4321</v>
      </c>
      <c r="D2254" s="15" t="s">
        <v>9782</v>
      </c>
      <c r="E2254" s="15" t="s">
        <v>9783</v>
      </c>
      <c r="F2254" s="15" t="s">
        <v>4324</v>
      </c>
      <c r="G2254" s="15" t="s">
        <v>9784</v>
      </c>
      <c r="H2254" s="15" t="s">
        <v>9785</v>
      </c>
      <c r="I2254" s="15" t="s">
        <v>4327</v>
      </c>
      <c r="J2254" s="15" t="s">
        <v>4328</v>
      </c>
      <c r="K2254" s="15"/>
      <c r="L2254" s="103" t="str">
        <f t="shared" si="1"/>
        <v>B-F9-N27-500 gm Natural jar</v>
      </c>
      <c r="M2254" s="103">
        <f t="shared" si="2"/>
        <v>315</v>
      </c>
      <c r="N2254" s="102" t="str">
        <f t="shared" si="3"/>
        <v>wk 9</v>
      </c>
    </row>
    <row r="2255" ht="12.75" customHeight="1">
      <c r="A2255" s="15" t="s">
        <v>5072</v>
      </c>
      <c r="B2255" s="15" t="s">
        <v>3123</v>
      </c>
      <c r="C2255" s="15" t="s">
        <v>4321</v>
      </c>
      <c r="D2255" s="15" t="s">
        <v>3772</v>
      </c>
      <c r="E2255" s="15" t="s">
        <v>9786</v>
      </c>
      <c r="F2255" s="15" t="s">
        <v>4324</v>
      </c>
      <c r="G2255" s="15" t="s">
        <v>9787</v>
      </c>
      <c r="H2255" s="15" t="s">
        <v>9788</v>
      </c>
      <c r="I2255" s="15" t="s">
        <v>4327</v>
      </c>
      <c r="J2255" s="15" t="s">
        <v>4328</v>
      </c>
      <c r="K2255" s="15"/>
      <c r="L2255" s="103" t="str">
        <f t="shared" si="1"/>
        <v>B-F9-N27-500 gm Natural jar</v>
      </c>
      <c r="M2255" s="103">
        <f t="shared" si="2"/>
        <v>1680</v>
      </c>
      <c r="N2255" s="102" t="str">
        <f t="shared" si="3"/>
        <v>wk 49</v>
      </c>
    </row>
    <row r="2256" ht="12.75" customHeight="1">
      <c r="A2256" s="15" t="s">
        <v>4425</v>
      </c>
      <c r="B2256" s="15" t="s">
        <v>3123</v>
      </c>
      <c r="C2256" s="15" t="s">
        <v>4321</v>
      </c>
      <c r="D2256" s="15" t="s">
        <v>9763</v>
      </c>
      <c r="E2256" s="15" t="s">
        <v>9789</v>
      </c>
      <c r="F2256" s="15" t="s">
        <v>4324</v>
      </c>
      <c r="G2256" s="15" t="s">
        <v>9765</v>
      </c>
      <c r="H2256" s="15" t="s">
        <v>9766</v>
      </c>
      <c r="I2256" s="15" t="s">
        <v>4327</v>
      </c>
      <c r="J2256" s="15" t="s">
        <v>4345</v>
      </c>
      <c r="K2256" s="15"/>
      <c r="L2256" s="103" t="str">
        <f t="shared" si="1"/>
        <v>B-F9-N27-500 gm Natural jar</v>
      </c>
      <c r="M2256" s="103">
        <f t="shared" si="2"/>
        <v>210</v>
      </c>
      <c r="N2256" s="102" t="str">
        <f t="shared" si="3"/>
        <v>wk </v>
      </c>
    </row>
    <row r="2257" ht="12.75" customHeight="1">
      <c r="A2257" s="15" t="s">
        <v>4425</v>
      </c>
      <c r="B2257" s="15" t="s">
        <v>3123</v>
      </c>
      <c r="C2257" s="15" t="s">
        <v>4321</v>
      </c>
      <c r="D2257" s="15" t="s">
        <v>9782</v>
      </c>
      <c r="E2257" s="15" t="s">
        <v>9790</v>
      </c>
      <c r="F2257" s="15" t="s">
        <v>9432</v>
      </c>
      <c r="G2257" s="15" t="s">
        <v>9791</v>
      </c>
      <c r="H2257" s="15" t="s">
        <v>9785</v>
      </c>
      <c r="I2257" s="15" t="s">
        <v>4327</v>
      </c>
      <c r="J2257" s="15" t="s">
        <v>5653</v>
      </c>
      <c r="K2257" s="15"/>
      <c r="L2257" s="103" t="str">
        <f t="shared" si="1"/>
        <v>B-F9-N27-500 gm Natural jar</v>
      </c>
      <c r="M2257" s="103">
        <f t="shared" si="2"/>
        <v>315</v>
      </c>
      <c r="N2257" s="102" t="str">
        <f t="shared" si="3"/>
        <v>wk </v>
      </c>
    </row>
    <row r="2258" ht="12.75" customHeight="1">
      <c r="A2258" s="15" t="s">
        <v>4425</v>
      </c>
      <c r="B2258" s="15" t="s">
        <v>3123</v>
      </c>
      <c r="C2258" s="15" t="s">
        <v>4321</v>
      </c>
      <c r="D2258" s="15" t="s">
        <v>5703</v>
      </c>
      <c r="E2258" s="15" t="s">
        <v>9792</v>
      </c>
      <c r="F2258" s="15" t="s">
        <v>8918</v>
      </c>
      <c r="G2258" s="15" t="s">
        <v>9793</v>
      </c>
      <c r="H2258" s="15" t="s">
        <v>9794</v>
      </c>
      <c r="I2258" s="15" t="s">
        <v>4327</v>
      </c>
      <c r="J2258" s="15" t="s">
        <v>4345</v>
      </c>
      <c r="K2258" s="15"/>
      <c r="L2258" s="103" t="str">
        <f t="shared" si="1"/>
        <v>B-F9-N27-500 gm Natural jar</v>
      </c>
      <c r="M2258" s="103">
        <f t="shared" si="2"/>
        <v>420</v>
      </c>
      <c r="N2258" s="102" t="str">
        <f t="shared" si="3"/>
        <v>wk </v>
      </c>
    </row>
    <row r="2259" ht="12.75" customHeight="1">
      <c r="A2259" s="15" t="s">
        <v>4329</v>
      </c>
      <c r="B2259" s="15" t="s">
        <v>3123</v>
      </c>
      <c r="C2259" s="15" t="s">
        <v>4321</v>
      </c>
      <c r="D2259" s="15" t="s">
        <v>9795</v>
      </c>
      <c r="E2259" s="15" t="s">
        <v>9796</v>
      </c>
      <c r="F2259" s="15" t="s">
        <v>9432</v>
      </c>
      <c r="G2259" s="15" t="s">
        <v>9797</v>
      </c>
      <c r="H2259" s="15" t="s">
        <v>9798</v>
      </c>
      <c r="I2259" s="15" t="s">
        <v>4327</v>
      </c>
      <c r="J2259" s="15" t="s">
        <v>5653</v>
      </c>
      <c r="K2259" s="15"/>
      <c r="L2259" s="103" t="str">
        <f t="shared" si="1"/>
        <v>B-F9-N27-500 gm Natural jar</v>
      </c>
      <c r="M2259" s="103">
        <f t="shared" si="2"/>
        <v>4620</v>
      </c>
      <c r="N2259" s="102" t="str">
        <f t="shared" si="3"/>
        <v>wk </v>
      </c>
    </row>
    <row r="2260" ht="12.75" customHeight="1">
      <c r="A2260" s="15" t="s">
        <v>4433</v>
      </c>
      <c r="B2260" s="15" t="s">
        <v>3123</v>
      </c>
      <c r="C2260" s="15" t="s">
        <v>4321</v>
      </c>
      <c r="D2260" s="15" t="s">
        <v>3247</v>
      </c>
      <c r="E2260" s="15" t="s">
        <v>9799</v>
      </c>
      <c r="F2260" s="15" t="s">
        <v>9432</v>
      </c>
      <c r="G2260" s="15" t="s">
        <v>8839</v>
      </c>
      <c r="H2260" s="15" t="s">
        <v>9800</v>
      </c>
      <c r="I2260" s="15" t="s">
        <v>4327</v>
      </c>
      <c r="J2260" s="15" t="s">
        <v>5653</v>
      </c>
      <c r="K2260" s="15"/>
      <c r="L2260" s="103" t="str">
        <f t="shared" si="1"/>
        <v>B-F9-N27-500 gm Natural jar</v>
      </c>
      <c r="M2260" s="103">
        <f t="shared" si="2"/>
        <v>2100</v>
      </c>
      <c r="N2260" s="102" t="str">
        <f t="shared" si="3"/>
        <v>wk </v>
      </c>
    </row>
    <row r="2261" ht="12.75" customHeight="1">
      <c r="A2261" s="15" t="s">
        <v>4435</v>
      </c>
      <c r="B2261" s="15" t="s">
        <v>3123</v>
      </c>
      <c r="C2261" s="15" t="s">
        <v>4321</v>
      </c>
      <c r="D2261" s="15" t="s">
        <v>9763</v>
      </c>
      <c r="E2261" s="15" t="s">
        <v>9801</v>
      </c>
      <c r="F2261" s="15" t="s">
        <v>4324</v>
      </c>
      <c r="G2261" s="15" t="s">
        <v>9765</v>
      </c>
      <c r="H2261" s="15" t="s">
        <v>9766</v>
      </c>
      <c r="I2261" s="15" t="s">
        <v>4327</v>
      </c>
      <c r="J2261" s="15" t="s">
        <v>4328</v>
      </c>
      <c r="K2261" s="15"/>
      <c r="L2261" s="103" t="str">
        <f t="shared" si="1"/>
        <v>B-F9-N27-500 gm Natural jar</v>
      </c>
      <c r="M2261" s="103">
        <f t="shared" si="2"/>
        <v>210</v>
      </c>
      <c r="N2261" s="102" t="str">
        <f t="shared" si="3"/>
        <v>wk </v>
      </c>
    </row>
    <row r="2262" ht="12.75" customHeight="1">
      <c r="A2262" s="15" t="s">
        <v>4437</v>
      </c>
      <c r="B2262" s="15" t="s">
        <v>3123</v>
      </c>
      <c r="C2262" s="15" t="s">
        <v>4321</v>
      </c>
      <c r="D2262" s="15" t="s">
        <v>5919</v>
      </c>
      <c r="E2262" s="15" t="s">
        <v>9802</v>
      </c>
      <c r="F2262" s="15" t="s">
        <v>9432</v>
      </c>
      <c r="G2262" s="15" t="s">
        <v>8902</v>
      </c>
      <c r="H2262" s="15" t="s">
        <v>9803</v>
      </c>
      <c r="I2262" s="15" t="s">
        <v>4327</v>
      </c>
      <c r="J2262" s="15" t="s">
        <v>5653</v>
      </c>
      <c r="K2262" s="15"/>
      <c r="L2262" s="103" t="str">
        <f t="shared" si="1"/>
        <v>B-F9-N27-500 gm Natural jar</v>
      </c>
      <c r="M2262" s="103">
        <f t="shared" si="2"/>
        <v>1050</v>
      </c>
      <c r="N2262" s="102" t="str">
        <f t="shared" si="3"/>
        <v>wk </v>
      </c>
    </row>
    <row r="2263" ht="12.75" customHeight="1">
      <c r="A2263" s="15" t="s">
        <v>4439</v>
      </c>
      <c r="B2263" s="15" t="s">
        <v>3123</v>
      </c>
      <c r="C2263" s="15" t="s">
        <v>4321</v>
      </c>
      <c r="D2263" s="15" t="s">
        <v>9804</v>
      </c>
      <c r="E2263" s="15" t="s">
        <v>9805</v>
      </c>
      <c r="F2263" s="15" t="s">
        <v>8918</v>
      </c>
      <c r="G2263" s="15" t="s">
        <v>9806</v>
      </c>
      <c r="H2263" s="15" t="s">
        <v>9807</v>
      </c>
      <c r="I2263" s="15" t="s">
        <v>4327</v>
      </c>
      <c r="J2263" s="15" t="s">
        <v>8924</v>
      </c>
      <c r="K2263" s="15"/>
      <c r="L2263" s="103" t="str">
        <f t="shared" si="1"/>
        <v>B-F9-N27-500 gm Natural jar</v>
      </c>
      <c r="M2263" s="103">
        <f t="shared" si="2"/>
        <v>525</v>
      </c>
      <c r="N2263" s="102" t="str">
        <f t="shared" si="3"/>
        <v>wk </v>
      </c>
    </row>
    <row r="2264" ht="12.75" customHeight="1">
      <c r="A2264" s="15" t="s">
        <v>4474</v>
      </c>
      <c r="B2264" s="15" t="s">
        <v>3123</v>
      </c>
      <c r="C2264" s="15" t="s">
        <v>4321</v>
      </c>
      <c r="D2264" s="15" t="s">
        <v>5919</v>
      </c>
      <c r="E2264" s="15" t="s">
        <v>9808</v>
      </c>
      <c r="F2264" s="15" t="s">
        <v>4324</v>
      </c>
      <c r="G2264" s="15" t="s">
        <v>9809</v>
      </c>
      <c r="H2264" s="15" t="s">
        <v>9803</v>
      </c>
      <c r="I2264" s="15" t="s">
        <v>4327</v>
      </c>
      <c r="J2264" s="15" t="s">
        <v>4345</v>
      </c>
      <c r="K2264" s="15"/>
      <c r="L2264" s="103" t="str">
        <f t="shared" si="1"/>
        <v>B-F9-N27-500 gm Natural jar</v>
      </c>
      <c r="M2264" s="103">
        <f t="shared" si="2"/>
        <v>1050</v>
      </c>
      <c r="N2264" s="102" t="str">
        <f t="shared" si="3"/>
        <v>wk 36</v>
      </c>
    </row>
    <row r="2265" ht="12.75" customHeight="1">
      <c r="A2265" s="15" t="s">
        <v>4474</v>
      </c>
      <c r="B2265" s="15" t="s">
        <v>3123</v>
      </c>
      <c r="C2265" s="15" t="s">
        <v>4321</v>
      </c>
      <c r="D2265" s="15" t="s">
        <v>3247</v>
      </c>
      <c r="E2265" s="15" t="s">
        <v>9810</v>
      </c>
      <c r="F2265" s="15" t="s">
        <v>9432</v>
      </c>
      <c r="G2265" s="15" t="s">
        <v>8839</v>
      </c>
      <c r="H2265" s="15" t="s">
        <v>9800</v>
      </c>
      <c r="I2265" s="15" t="s">
        <v>4327</v>
      </c>
      <c r="J2265" s="15" t="s">
        <v>5653</v>
      </c>
      <c r="K2265" s="15"/>
      <c r="L2265" s="103" t="str">
        <f t="shared" si="1"/>
        <v>B-F9-N27-500 gm Natural jar</v>
      </c>
      <c r="M2265" s="103">
        <f t="shared" si="2"/>
        <v>2100</v>
      </c>
      <c r="N2265" s="102" t="str">
        <f t="shared" si="3"/>
        <v>wk 36</v>
      </c>
    </row>
    <row r="2266" ht="12.75" customHeight="1">
      <c r="A2266" s="15" t="s">
        <v>4474</v>
      </c>
      <c r="B2266" s="15" t="s">
        <v>3123</v>
      </c>
      <c r="C2266" s="15" t="s">
        <v>4321</v>
      </c>
      <c r="D2266" s="15" t="s">
        <v>9757</v>
      </c>
      <c r="E2266" s="15" t="s">
        <v>9811</v>
      </c>
      <c r="F2266" s="15" t="s">
        <v>4324</v>
      </c>
      <c r="G2266" s="15" t="s">
        <v>9759</v>
      </c>
      <c r="H2266" s="15" t="s">
        <v>9760</v>
      </c>
      <c r="I2266" s="15" t="s">
        <v>4327</v>
      </c>
      <c r="J2266" s="15" t="s">
        <v>4345</v>
      </c>
      <c r="K2266" s="15"/>
      <c r="L2266" s="103" t="str">
        <f t="shared" si="1"/>
        <v>B-F9-N27-500 gm Natural jar</v>
      </c>
      <c r="M2266" s="103">
        <f t="shared" si="2"/>
        <v>105</v>
      </c>
      <c r="N2266" s="102" t="str">
        <f t="shared" si="3"/>
        <v>wk 36</v>
      </c>
    </row>
    <row r="2267" ht="12.75" customHeight="1">
      <c r="A2267" s="15" t="s">
        <v>4474</v>
      </c>
      <c r="B2267" s="15" t="s">
        <v>3123</v>
      </c>
      <c r="C2267" s="15" t="s">
        <v>4321</v>
      </c>
      <c r="D2267" s="15" t="s">
        <v>9757</v>
      </c>
      <c r="E2267" s="15" t="s">
        <v>9812</v>
      </c>
      <c r="F2267" s="15" t="s">
        <v>4324</v>
      </c>
      <c r="G2267" s="15" t="s">
        <v>9759</v>
      </c>
      <c r="H2267" s="15" t="s">
        <v>9760</v>
      </c>
      <c r="I2267" s="15" t="s">
        <v>4327</v>
      </c>
      <c r="J2267" s="15" t="s">
        <v>4345</v>
      </c>
      <c r="K2267" s="15"/>
      <c r="L2267" s="103" t="str">
        <f t="shared" si="1"/>
        <v>B-F9-N27-500 gm Natural jar</v>
      </c>
      <c r="M2267" s="103">
        <f t="shared" si="2"/>
        <v>105</v>
      </c>
      <c r="N2267" s="102" t="str">
        <f t="shared" si="3"/>
        <v>wk 36</v>
      </c>
    </row>
    <row r="2268" ht="12.75" customHeight="1">
      <c r="A2268" s="15" t="s">
        <v>4477</v>
      </c>
      <c r="B2268" s="15" t="s">
        <v>3123</v>
      </c>
      <c r="C2268" s="15" t="s">
        <v>4321</v>
      </c>
      <c r="D2268" s="15" t="s">
        <v>3630</v>
      </c>
      <c r="E2268" s="15" t="s">
        <v>9813</v>
      </c>
      <c r="F2268" s="15" t="s">
        <v>8918</v>
      </c>
      <c r="G2268" s="15" t="s">
        <v>9814</v>
      </c>
      <c r="H2268" s="15" t="s">
        <v>9815</v>
      </c>
      <c r="I2268" s="15" t="s">
        <v>4327</v>
      </c>
      <c r="J2268" s="15" t="s">
        <v>4345</v>
      </c>
      <c r="K2268" s="15"/>
      <c r="L2268" s="103" t="str">
        <f t="shared" si="1"/>
        <v>B-F9-N27-500 gm Natural jar</v>
      </c>
      <c r="M2268" s="103">
        <f t="shared" si="2"/>
        <v>2160</v>
      </c>
      <c r="N2268" s="102" t="str">
        <f t="shared" si="3"/>
        <v>wk 40</v>
      </c>
    </row>
    <row r="2269" ht="12.75" customHeight="1">
      <c r="A2269" s="15" t="s">
        <v>4477</v>
      </c>
      <c r="B2269" s="15" t="s">
        <v>3123</v>
      </c>
      <c r="C2269" s="15" t="s">
        <v>4321</v>
      </c>
      <c r="D2269" s="15" t="s">
        <v>9816</v>
      </c>
      <c r="E2269" s="15" t="s">
        <v>9817</v>
      </c>
      <c r="F2269" s="15" t="s">
        <v>9432</v>
      </c>
      <c r="G2269" s="15" t="s">
        <v>6624</v>
      </c>
      <c r="H2269" s="15" t="s">
        <v>9818</v>
      </c>
      <c r="I2269" s="15" t="s">
        <v>4327</v>
      </c>
      <c r="J2269" s="15" t="s">
        <v>5653</v>
      </c>
      <c r="K2269" s="15"/>
      <c r="L2269" s="103" t="str">
        <f t="shared" si="1"/>
        <v>B-F9-N27-500 gm Natural jar</v>
      </c>
      <c r="M2269" s="103">
        <f t="shared" si="2"/>
        <v>1725</v>
      </c>
      <c r="N2269" s="102" t="str">
        <f t="shared" si="3"/>
        <v>wk 40</v>
      </c>
    </row>
    <row r="2270" ht="12.75" customHeight="1">
      <c r="A2270" s="15" t="s">
        <v>4480</v>
      </c>
      <c r="B2270" s="15" t="s">
        <v>3123</v>
      </c>
      <c r="C2270" s="15" t="s">
        <v>4321</v>
      </c>
      <c r="D2270" s="15" t="s">
        <v>9819</v>
      </c>
      <c r="E2270" s="15" t="s">
        <v>9820</v>
      </c>
      <c r="F2270" s="15" t="s">
        <v>9432</v>
      </c>
      <c r="G2270" s="15" t="s">
        <v>9821</v>
      </c>
      <c r="H2270" s="15" t="s">
        <v>9822</v>
      </c>
      <c r="I2270" s="15" t="s">
        <v>4327</v>
      </c>
      <c r="J2270" s="15" t="s">
        <v>5653</v>
      </c>
      <c r="K2270" s="15"/>
      <c r="L2270" s="103" t="str">
        <f t="shared" si="1"/>
        <v>B-F9-N27-500 gm Natural jar</v>
      </c>
      <c r="M2270" s="103">
        <f t="shared" si="2"/>
        <v>4095</v>
      </c>
      <c r="N2270" s="102" t="str">
        <f t="shared" si="3"/>
        <v>wk 45</v>
      </c>
    </row>
    <row r="2271" ht="12.75" customHeight="1">
      <c r="A2271" s="15" t="s">
        <v>4480</v>
      </c>
      <c r="B2271" s="15" t="s">
        <v>3123</v>
      </c>
      <c r="C2271" s="15" t="s">
        <v>4321</v>
      </c>
      <c r="D2271" s="15" t="s">
        <v>5703</v>
      </c>
      <c r="E2271" s="15" t="s">
        <v>9823</v>
      </c>
      <c r="F2271" s="15" t="s">
        <v>4324</v>
      </c>
      <c r="G2271" s="15" t="s">
        <v>9793</v>
      </c>
      <c r="H2271" s="15" t="s">
        <v>9794</v>
      </c>
      <c r="I2271" s="15" t="s">
        <v>4327</v>
      </c>
      <c r="J2271" s="15" t="s">
        <v>4345</v>
      </c>
      <c r="K2271" s="15"/>
      <c r="L2271" s="103" t="str">
        <f t="shared" si="1"/>
        <v>B-F9-N27-500 gm Natural jar</v>
      </c>
      <c r="M2271" s="103">
        <f t="shared" si="2"/>
        <v>420</v>
      </c>
      <c r="N2271" s="102" t="str">
        <f t="shared" si="3"/>
        <v>wk 45</v>
      </c>
    </row>
    <row r="2272" ht="12.75" customHeight="1">
      <c r="A2272" s="15" t="s">
        <v>4480</v>
      </c>
      <c r="B2272" s="15" t="s">
        <v>3123</v>
      </c>
      <c r="C2272" s="15" t="s">
        <v>4321</v>
      </c>
      <c r="D2272" s="15" t="s">
        <v>9804</v>
      </c>
      <c r="E2272" s="15" t="s">
        <v>9824</v>
      </c>
      <c r="F2272" s="15" t="s">
        <v>4324</v>
      </c>
      <c r="G2272" s="15" t="s">
        <v>9806</v>
      </c>
      <c r="H2272" s="15" t="s">
        <v>9807</v>
      </c>
      <c r="I2272" s="15" t="s">
        <v>4327</v>
      </c>
      <c r="J2272" s="15" t="s">
        <v>4328</v>
      </c>
      <c r="K2272" s="15"/>
      <c r="L2272" s="103" t="str">
        <f t="shared" si="1"/>
        <v>B-F9-N27-500 gm Natural jar</v>
      </c>
      <c r="M2272" s="103">
        <f t="shared" si="2"/>
        <v>525</v>
      </c>
      <c r="N2272" s="102" t="str">
        <f t="shared" si="3"/>
        <v>wk 45</v>
      </c>
    </row>
    <row r="2273" ht="12.75" customHeight="1">
      <c r="A2273" s="15" t="s">
        <v>4487</v>
      </c>
      <c r="B2273" s="15" t="s">
        <v>3123</v>
      </c>
      <c r="C2273" s="15" t="s">
        <v>4965</v>
      </c>
      <c r="D2273" s="15" t="s">
        <v>9825</v>
      </c>
      <c r="E2273" s="15" t="s">
        <v>9826</v>
      </c>
      <c r="F2273" s="15" t="s">
        <v>8918</v>
      </c>
      <c r="G2273" s="15" t="s">
        <v>9827</v>
      </c>
      <c r="H2273" s="15" t="s">
        <v>9828</v>
      </c>
      <c r="I2273" s="15" t="s">
        <v>4327</v>
      </c>
      <c r="J2273" s="15" t="s">
        <v>4345</v>
      </c>
      <c r="K2273" s="15"/>
      <c r="L2273" s="103" t="str">
        <f t="shared" si="1"/>
        <v>B-F9-N27-500 gm Natural jar</v>
      </c>
      <c r="M2273" s="103">
        <f t="shared" si="2"/>
        <v>2160</v>
      </c>
      <c r="N2273" s="102" t="str">
        <f t="shared" si="3"/>
        <v>wk </v>
      </c>
    </row>
    <row r="2274" ht="12.75" customHeight="1">
      <c r="A2274" s="15" t="s">
        <v>4487</v>
      </c>
      <c r="B2274" s="15" t="s">
        <v>3123</v>
      </c>
      <c r="C2274" s="15" t="s">
        <v>4321</v>
      </c>
      <c r="D2274" s="15" t="s">
        <v>4322</v>
      </c>
      <c r="E2274" s="15" t="s">
        <v>9829</v>
      </c>
      <c r="F2274" s="15" t="s">
        <v>9432</v>
      </c>
      <c r="G2274" s="15" t="s">
        <v>8908</v>
      </c>
      <c r="H2274" s="15" t="s">
        <v>9830</v>
      </c>
      <c r="I2274" s="15" t="s">
        <v>4327</v>
      </c>
      <c r="J2274" s="15" t="s">
        <v>5653</v>
      </c>
      <c r="K2274" s="15"/>
      <c r="L2274" s="103" t="str">
        <f t="shared" si="1"/>
        <v>B-F9-N27-500 gm Natural jar</v>
      </c>
      <c r="M2274" s="103">
        <f t="shared" si="2"/>
        <v>5040</v>
      </c>
      <c r="N2274" s="102" t="str">
        <f t="shared" si="3"/>
        <v>wk </v>
      </c>
    </row>
    <row r="2275" ht="12.75" customHeight="1">
      <c r="A2275" s="15" t="s">
        <v>4491</v>
      </c>
      <c r="B2275" s="15" t="s">
        <v>3123</v>
      </c>
      <c r="C2275" s="15" t="s">
        <v>4321</v>
      </c>
      <c r="D2275" s="15" t="s">
        <v>4322</v>
      </c>
      <c r="E2275" s="15" t="s">
        <v>9831</v>
      </c>
      <c r="F2275" s="15" t="s">
        <v>9432</v>
      </c>
      <c r="G2275" s="15" t="s">
        <v>8908</v>
      </c>
      <c r="H2275" s="15" t="s">
        <v>9830</v>
      </c>
      <c r="I2275" s="15" t="s">
        <v>4327</v>
      </c>
      <c r="J2275" s="15" t="s">
        <v>5653</v>
      </c>
      <c r="K2275" s="15"/>
      <c r="L2275" s="103" t="str">
        <f t="shared" si="1"/>
        <v>B-F9-N27-500 gm Natural jar</v>
      </c>
      <c r="M2275" s="103">
        <f t="shared" si="2"/>
        <v>5040</v>
      </c>
      <c r="N2275" s="102" t="str">
        <f t="shared" si="3"/>
        <v>wk </v>
      </c>
    </row>
    <row r="2276" ht="12.75" customHeight="1">
      <c r="A2276" s="15" t="s">
        <v>4494</v>
      </c>
      <c r="B2276" s="15" t="s">
        <v>3123</v>
      </c>
      <c r="C2276" s="15" t="s">
        <v>4321</v>
      </c>
      <c r="D2276" s="15" t="s">
        <v>3247</v>
      </c>
      <c r="E2276" s="15" t="s">
        <v>9832</v>
      </c>
      <c r="F2276" s="15" t="s">
        <v>9432</v>
      </c>
      <c r="G2276" s="15" t="s">
        <v>8839</v>
      </c>
      <c r="H2276" s="15" t="s">
        <v>9800</v>
      </c>
      <c r="I2276" s="15" t="s">
        <v>4327</v>
      </c>
      <c r="J2276" s="15" t="s">
        <v>5653</v>
      </c>
      <c r="K2276" s="15"/>
      <c r="L2276" s="103" t="str">
        <f t="shared" si="1"/>
        <v>B-F9-N27-500 gm Natural jar</v>
      </c>
      <c r="M2276" s="103">
        <f t="shared" si="2"/>
        <v>2100</v>
      </c>
      <c r="N2276" s="102" t="str">
        <f t="shared" si="3"/>
        <v>wk </v>
      </c>
    </row>
    <row r="2277" ht="12.75" customHeight="1">
      <c r="A2277" s="15" t="s">
        <v>4494</v>
      </c>
      <c r="B2277" s="15" t="s">
        <v>3123</v>
      </c>
      <c r="C2277" s="15" t="s">
        <v>4321</v>
      </c>
      <c r="D2277" s="15" t="s">
        <v>9757</v>
      </c>
      <c r="E2277" s="15" t="s">
        <v>9833</v>
      </c>
      <c r="F2277" s="15" t="s">
        <v>4324</v>
      </c>
      <c r="G2277" s="15" t="s">
        <v>9759</v>
      </c>
      <c r="H2277" s="15" t="s">
        <v>9760</v>
      </c>
      <c r="I2277" s="15" t="s">
        <v>4327</v>
      </c>
      <c r="J2277" s="15" t="s">
        <v>4328</v>
      </c>
      <c r="K2277" s="15"/>
      <c r="L2277" s="103" t="str">
        <f t="shared" si="1"/>
        <v>B-F9-N27-500 gm Natural jar</v>
      </c>
      <c r="M2277" s="103">
        <f t="shared" si="2"/>
        <v>105</v>
      </c>
      <c r="N2277" s="102" t="str">
        <f t="shared" si="3"/>
        <v>wk </v>
      </c>
    </row>
    <row r="2278" ht="12.75" customHeight="1">
      <c r="A2278" s="15" t="s">
        <v>4496</v>
      </c>
      <c r="B2278" s="15" t="s">
        <v>3123</v>
      </c>
      <c r="C2278" s="15" t="s">
        <v>4321</v>
      </c>
      <c r="D2278" s="15" t="s">
        <v>9782</v>
      </c>
      <c r="E2278" s="15" t="s">
        <v>9465</v>
      </c>
      <c r="F2278" s="15" t="s">
        <v>4324</v>
      </c>
      <c r="G2278" s="15" t="s">
        <v>9784</v>
      </c>
      <c r="H2278" s="15" t="s">
        <v>9785</v>
      </c>
      <c r="I2278" s="15" t="s">
        <v>4327</v>
      </c>
      <c r="J2278" s="15" t="s">
        <v>4328</v>
      </c>
      <c r="K2278" s="15"/>
      <c r="L2278" s="103" t="str">
        <f t="shared" si="1"/>
        <v>B-F9-N27-500 gm Natural jar</v>
      </c>
      <c r="M2278" s="103">
        <f t="shared" si="2"/>
        <v>315</v>
      </c>
      <c r="N2278" s="102" t="str">
        <f t="shared" si="3"/>
        <v>wk </v>
      </c>
    </row>
    <row r="2279" ht="12.75" customHeight="1">
      <c r="A2279" s="15" t="s">
        <v>4501</v>
      </c>
      <c r="B2279" s="15" t="s">
        <v>3123</v>
      </c>
      <c r="C2279" s="15" t="s">
        <v>4321</v>
      </c>
      <c r="D2279" s="15" t="s">
        <v>3247</v>
      </c>
      <c r="E2279" s="15" t="s">
        <v>9834</v>
      </c>
      <c r="F2279" s="15" t="s">
        <v>9432</v>
      </c>
      <c r="G2279" s="15" t="s">
        <v>8839</v>
      </c>
      <c r="H2279" s="15" t="s">
        <v>9800</v>
      </c>
      <c r="I2279" s="15" t="s">
        <v>4327</v>
      </c>
      <c r="J2279" s="15" t="s">
        <v>5653</v>
      </c>
      <c r="K2279" s="15"/>
      <c r="L2279" s="103" t="str">
        <f t="shared" si="1"/>
        <v>B-F9-N27-500 gm Natural jar</v>
      </c>
      <c r="M2279" s="103">
        <f t="shared" si="2"/>
        <v>2100</v>
      </c>
      <c r="N2279" s="102" t="str">
        <f t="shared" si="3"/>
        <v>wk </v>
      </c>
    </row>
    <row r="2280" ht="12.75" customHeight="1">
      <c r="A2280" s="15" t="s">
        <v>4506</v>
      </c>
      <c r="B2280" s="15" t="s">
        <v>3123</v>
      </c>
      <c r="C2280" s="15" t="s">
        <v>4321</v>
      </c>
      <c r="D2280" s="15" t="s">
        <v>9757</v>
      </c>
      <c r="E2280" s="15" t="s">
        <v>9374</v>
      </c>
      <c r="F2280" s="15" t="s">
        <v>4324</v>
      </c>
      <c r="G2280" s="15" t="s">
        <v>9759</v>
      </c>
      <c r="H2280" s="15" t="s">
        <v>9760</v>
      </c>
      <c r="I2280" s="15" t="s">
        <v>4327</v>
      </c>
      <c r="J2280" s="15" t="s">
        <v>4345</v>
      </c>
      <c r="K2280" s="15"/>
      <c r="L2280" s="103" t="str">
        <f t="shared" si="1"/>
        <v>B-F9-N27-500 gm Natural jar</v>
      </c>
      <c r="M2280" s="103">
        <f t="shared" si="2"/>
        <v>105</v>
      </c>
      <c r="N2280" s="102" t="str">
        <f t="shared" si="3"/>
        <v>wk </v>
      </c>
    </row>
    <row r="2281" ht="12.75" customHeight="1">
      <c r="A2281" s="15" t="s">
        <v>4510</v>
      </c>
      <c r="B2281" s="15" t="s">
        <v>3123</v>
      </c>
      <c r="C2281" s="15" t="s">
        <v>4321</v>
      </c>
      <c r="D2281" s="15" t="s">
        <v>4322</v>
      </c>
      <c r="E2281" s="15" t="s">
        <v>9835</v>
      </c>
      <c r="F2281" s="15" t="s">
        <v>9432</v>
      </c>
      <c r="G2281" s="15" t="s">
        <v>8908</v>
      </c>
      <c r="H2281" s="15" t="s">
        <v>9830</v>
      </c>
      <c r="I2281" s="15" t="s">
        <v>4327</v>
      </c>
      <c r="J2281" s="15" t="s">
        <v>5653</v>
      </c>
      <c r="K2281" s="15"/>
      <c r="L2281" s="103" t="str">
        <f t="shared" si="1"/>
        <v>B-F9-N27-500 gm Natural jar</v>
      </c>
      <c r="M2281" s="103">
        <f t="shared" si="2"/>
        <v>5040</v>
      </c>
      <c r="N2281" s="102" t="str">
        <f t="shared" si="3"/>
        <v>wk </v>
      </c>
    </row>
    <row r="2282" ht="12.75" customHeight="1">
      <c r="A2282" s="15" t="s">
        <v>4513</v>
      </c>
      <c r="B2282" s="15" t="s">
        <v>3123</v>
      </c>
      <c r="C2282" s="15" t="s">
        <v>4321</v>
      </c>
      <c r="D2282" s="15" t="s">
        <v>9763</v>
      </c>
      <c r="E2282" s="15" t="s">
        <v>9836</v>
      </c>
      <c r="F2282" s="15" t="s">
        <v>4324</v>
      </c>
      <c r="G2282" s="15" t="s">
        <v>9765</v>
      </c>
      <c r="H2282" s="15" t="s">
        <v>9766</v>
      </c>
      <c r="I2282" s="15" t="s">
        <v>4327</v>
      </c>
      <c r="J2282" s="15" t="s">
        <v>4328</v>
      </c>
      <c r="K2282" s="15"/>
      <c r="L2282" s="103" t="str">
        <f t="shared" si="1"/>
        <v>B-F9-N27-500 gm Natural jar</v>
      </c>
      <c r="M2282" s="103">
        <f t="shared" si="2"/>
        <v>210</v>
      </c>
      <c r="N2282" s="102" t="str">
        <f t="shared" si="3"/>
        <v>wk </v>
      </c>
    </row>
    <row r="2283" ht="12.75" customHeight="1">
      <c r="A2283" s="15" t="s">
        <v>4513</v>
      </c>
      <c r="B2283" s="15" t="s">
        <v>3123</v>
      </c>
      <c r="C2283" s="15" t="s">
        <v>4321</v>
      </c>
      <c r="D2283" s="15" t="s">
        <v>9763</v>
      </c>
      <c r="E2283" s="15" t="s">
        <v>9837</v>
      </c>
      <c r="F2283" s="15" t="s">
        <v>4324</v>
      </c>
      <c r="G2283" s="15" t="s">
        <v>9765</v>
      </c>
      <c r="H2283" s="15" t="s">
        <v>9766</v>
      </c>
      <c r="I2283" s="15" t="s">
        <v>4327</v>
      </c>
      <c r="J2283" s="15" t="s">
        <v>4328</v>
      </c>
      <c r="K2283" s="15"/>
      <c r="L2283" s="103" t="str">
        <f t="shared" si="1"/>
        <v>B-F9-N27-500 gm Natural jar</v>
      </c>
      <c r="M2283" s="103">
        <f t="shared" si="2"/>
        <v>210</v>
      </c>
      <c r="N2283" s="102" t="str">
        <f t="shared" si="3"/>
        <v>wk </v>
      </c>
    </row>
    <row r="2284" ht="12.75" customHeight="1">
      <c r="A2284" s="15" t="s">
        <v>4513</v>
      </c>
      <c r="B2284" s="15" t="s">
        <v>3123</v>
      </c>
      <c r="C2284" s="15" t="s">
        <v>4965</v>
      </c>
      <c r="D2284" s="15" t="s">
        <v>9838</v>
      </c>
      <c r="E2284" s="15" t="s">
        <v>9839</v>
      </c>
      <c r="F2284" s="15" t="s">
        <v>4324</v>
      </c>
      <c r="G2284" s="15" t="s">
        <v>9840</v>
      </c>
      <c r="H2284" s="15" t="s">
        <v>9841</v>
      </c>
      <c r="I2284" s="15" t="s">
        <v>4327</v>
      </c>
      <c r="J2284" s="15" t="s">
        <v>4328</v>
      </c>
      <c r="K2284" s="15"/>
      <c r="L2284" s="103" t="str">
        <f t="shared" si="1"/>
        <v>B-F9-N27-500 gm Natural jar</v>
      </c>
      <c r="M2284" s="103">
        <f t="shared" si="2"/>
        <v>210</v>
      </c>
      <c r="N2284" s="102" t="str">
        <f t="shared" si="3"/>
        <v>wk </v>
      </c>
    </row>
    <row r="2285" ht="12.75" customHeight="1">
      <c r="A2285" s="15" t="s">
        <v>4513</v>
      </c>
      <c r="B2285" s="15" t="s">
        <v>3123</v>
      </c>
      <c r="C2285" s="15" t="s">
        <v>4321</v>
      </c>
      <c r="D2285" s="15" t="s">
        <v>9842</v>
      </c>
      <c r="E2285" s="15" t="s">
        <v>9843</v>
      </c>
      <c r="F2285" s="15" t="s">
        <v>9432</v>
      </c>
      <c r="G2285" s="15" t="s">
        <v>9844</v>
      </c>
      <c r="H2285" s="15" t="s">
        <v>9845</v>
      </c>
      <c r="I2285" s="15" t="s">
        <v>4327</v>
      </c>
      <c r="J2285" s="15" t="s">
        <v>5653</v>
      </c>
      <c r="K2285" s="15"/>
      <c r="L2285" s="103" t="str">
        <f t="shared" si="1"/>
        <v>B-F9-N27-500 gm Natural jar</v>
      </c>
      <c r="M2285" s="103">
        <f t="shared" si="2"/>
        <v>1365</v>
      </c>
      <c r="N2285" s="102" t="str">
        <f t="shared" si="3"/>
        <v>wk </v>
      </c>
    </row>
    <row r="2286" ht="12.75" customHeight="1">
      <c r="A2286" s="15" t="s">
        <v>4515</v>
      </c>
      <c r="B2286" s="15" t="s">
        <v>3123</v>
      </c>
      <c r="C2286" s="15" t="s">
        <v>4321</v>
      </c>
      <c r="D2286" s="15" t="s">
        <v>3247</v>
      </c>
      <c r="E2286" s="15" t="s">
        <v>9846</v>
      </c>
      <c r="F2286" s="15" t="s">
        <v>9432</v>
      </c>
      <c r="G2286" s="15" t="s">
        <v>8839</v>
      </c>
      <c r="H2286" s="15" t="s">
        <v>9800</v>
      </c>
      <c r="I2286" s="15" t="s">
        <v>4327</v>
      </c>
      <c r="J2286" s="15" t="s">
        <v>5653</v>
      </c>
      <c r="K2286" s="15"/>
      <c r="L2286" s="103" t="str">
        <f t="shared" si="1"/>
        <v>B-F9-N27-500 gm Natural jar</v>
      </c>
      <c r="M2286" s="103">
        <f t="shared" si="2"/>
        <v>2100</v>
      </c>
      <c r="N2286" s="102" t="str">
        <f t="shared" si="3"/>
        <v>wk </v>
      </c>
    </row>
    <row r="2287" ht="12.75" customHeight="1">
      <c r="A2287" s="15" t="s">
        <v>4522</v>
      </c>
      <c r="B2287" s="15" t="s">
        <v>3123</v>
      </c>
      <c r="C2287" s="15" t="s">
        <v>4321</v>
      </c>
      <c r="D2287" s="15" t="s">
        <v>9847</v>
      </c>
      <c r="E2287" s="15" t="s">
        <v>9487</v>
      </c>
      <c r="F2287" s="15" t="s">
        <v>9488</v>
      </c>
      <c r="G2287" s="15" t="s">
        <v>9848</v>
      </c>
      <c r="H2287" s="15" t="s">
        <v>9849</v>
      </c>
      <c r="I2287" s="15" t="s">
        <v>4327</v>
      </c>
      <c r="J2287" s="15" t="s">
        <v>4328</v>
      </c>
      <c r="K2287" s="15"/>
      <c r="L2287" s="103" t="str">
        <f t="shared" si="1"/>
        <v>B-F9-N27-500 gm Natural jar</v>
      </c>
      <c r="M2287" s="103">
        <f t="shared" si="2"/>
        <v>1470</v>
      </c>
      <c r="N2287" s="102" t="str">
        <f t="shared" si="3"/>
        <v>wk </v>
      </c>
    </row>
    <row r="2288" ht="12.75" customHeight="1">
      <c r="A2288" s="15" t="s">
        <v>4522</v>
      </c>
      <c r="B2288" s="15" t="s">
        <v>3123</v>
      </c>
      <c r="C2288" s="15" t="s">
        <v>4321</v>
      </c>
      <c r="D2288" s="15" t="s">
        <v>9804</v>
      </c>
      <c r="E2288" s="15" t="s">
        <v>9850</v>
      </c>
      <c r="F2288" s="15" t="s">
        <v>4324</v>
      </c>
      <c r="G2288" s="15" t="s">
        <v>9806</v>
      </c>
      <c r="H2288" s="15" t="s">
        <v>9807</v>
      </c>
      <c r="I2288" s="15" t="s">
        <v>4327</v>
      </c>
      <c r="J2288" s="15" t="s">
        <v>4328</v>
      </c>
      <c r="K2288" s="15"/>
      <c r="L2288" s="103" t="str">
        <f t="shared" si="1"/>
        <v>B-F9-N27-500 gm Natural jar</v>
      </c>
      <c r="M2288" s="103">
        <f t="shared" si="2"/>
        <v>525</v>
      </c>
      <c r="N2288" s="102" t="str">
        <f t="shared" si="3"/>
        <v>wk </v>
      </c>
    </row>
    <row r="2289" ht="12.75" customHeight="1">
      <c r="A2289" s="15" t="s">
        <v>4530</v>
      </c>
      <c r="B2289" s="15" t="s">
        <v>3123</v>
      </c>
      <c r="C2289" s="15" t="s">
        <v>4321</v>
      </c>
      <c r="D2289" s="15" t="s">
        <v>9757</v>
      </c>
      <c r="E2289" s="15" t="s">
        <v>9497</v>
      </c>
      <c r="F2289" s="15" t="s">
        <v>4324</v>
      </c>
      <c r="G2289" s="15" t="s">
        <v>9759</v>
      </c>
      <c r="H2289" s="15" t="s">
        <v>9851</v>
      </c>
      <c r="I2289" s="15" t="s">
        <v>4327</v>
      </c>
      <c r="J2289" s="15" t="s">
        <v>4345</v>
      </c>
      <c r="K2289" s="15"/>
      <c r="L2289" s="103" t="str">
        <f t="shared" si="1"/>
        <v>B-F9-N27-500 gm Natural jar</v>
      </c>
      <c r="M2289" s="103">
        <f t="shared" si="2"/>
        <v>105</v>
      </c>
      <c r="N2289" s="102" t="str">
        <f t="shared" si="3"/>
        <v>wk 6</v>
      </c>
    </row>
    <row r="2290" ht="12.75" customHeight="1">
      <c r="A2290" s="15" t="s">
        <v>4530</v>
      </c>
      <c r="B2290" s="15" t="s">
        <v>3123</v>
      </c>
      <c r="C2290" s="15" t="s">
        <v>4321</v>
      </c>
      <c r="D2290" s="15" t="s">
        <v>9757</v>
      </c>
      <c r="E2290" s="15" t="s">
        <v>9498</v>
      </c>
      <c r="F2290" s="15" t="s">
        <v>4324</v>
      </c>
      <c r="G2290" s="15" t="s">
        <v>9759</v>
      </c>
      <c r="H2290" s="15" t="s">
        <v>9851</v>
      </c>
      <c r="I2290" s="15" t="s">
        <v>4327</v>
      </c>
      <c r="J2290" s="15" t="s">
        <v>4345</v>
      </c>
      <c r="K2290" s="15"/>
      <c r="L2290" s="103" t="str">
        <f t="shared" si="1"/>
        <v>B-F9-N27-500 gm Natural jar</v>
      </c>
      <c r="M2290" s="103">
        <f t="shared" si="2"/>
        <v>105</v>
      </c>
      <c r="N2290" s="102" t="str">
        <f t="shared" si="3"/>
        <v>wk 6</v>
      </c>
    </row>
    <row r="2291" ht="12.75" customHeight="1">
      <c r="A2291" s="15" t="s">
        <v>4550</v>
      </c>
      <c r="B2291" s="15" t="s">
        <v>3123</v>
      </c>
      <c r="C2291" s="15" t="s">
        <v>4321</v>
      </c>
      <c r="D2291" s="15" t="s">
        <v>9757</v>
      </c>
      <c r="E2291" s="15" t="s">
        <v>9503</v>
      </c>
      <c r="F2291" s="15" t="s">
        <v>4324</v>
      </c>
      <c r="G2291" s="15" t="s">
        <v>9759</v>
      </c>
      <c r="H2291" s="15" t="s">
        <v>9851</v>
      </c>
      <c r="I2291" s="15" t="s">
        <v>4327</v>
      </c>
      <c r="J2291" s="15" t="s">
        <v>4345</v>
      </c>
      <c r="K2291" s="15"/>
      <c r="L2291" s="103" t="str">
        <f t="shared" si="1"/>
        <v>B-F9-N27-500 gm Natural jar</v>
      </c>
      <c r="M2291" s="103">
        <f t="shared" si="2"/>
        <v>105</v>
      </c>
      <c r="N2291" s="102" t="str">
        <f t="shared" si="3"/>
        <v>wk 23</v>
      </c>
    </row>
    <row r="2292" ht="12.75" customHeight="1">
      <c r="A2292" s="15" t="s">
        <v>4553</v>
      </c>
      <c r="B2292" s="15" t="s">
        <v>3123</v>
      </c>
      <c r="C2292" s="15" t="s">
        <v>4321</v>
      </c>
      <c r="D2292" s="15" t="s">
        <v>9763</v>
      </c>
      <c r="E2292" s="15" t="s">
        <v>9852</v>
      </c>
      <c r="F2292" s="15" t="s">
        <v>8918</v>
      </c>
      <c r="G2292" s="15" t="s">
        <v>9765</v>
      </c>
      <c r="H2292" s="15" t="s">
        <v>9853</v>
      </c>
      <c r="I2292" s="15" t="s">
        <v>4327</v>
      </c>
      <c r="J2292" s="15" t="s">
        <v>4345</v>
      </c>
      <c r="K2292" s="15"/>
      <c r="L2292" s="103" t="str">
        <f t="shared" si="1"/>
        <v>B-F9-N27-500 gm Natural jar</v>
      </c>
      <c r="M2292" s="103">
        <f t="shared" si="2"/>
        <v>210</v>
      </c>
      <c r="N2292" s="102" t="str">
        <f t="shared" si="3"/>
        <v>wk 27</v>
      </c>
    </row>
    <row r="2293" ht="12.75" customHeight="1">
      <c r="A2293" s="15" t="s">
        <v>4553</v>
      </c>
      <c r="B2293" s="15" t="s">
        <v>3123</v>
      </c>
      <c r="C2293" s="15" t="s">
        <v>4321</v>
      </c>
      <c r="D2293" s="15" t="s">
        <v>9757</v>
      </c>
      <c r="E2293" s="15" t="s">
        <v>9506</v>
      </c>
      <c r="F2293" s="15" t="s">
        <v>4324</v>
      </c>
      <c r="G2293" s="15" t="s">
        <v>9759</v>
      </c>
      <c r="H2293" s="15" t="s">
        <v>9851</v>
      </c>
      <c r="I2293" s="15" t="s">
        <v>4327</v>
      </c>
      <c r="J2293" s="15" t="s">
        <v>4345</v>
      </c>
      <c r="K2293" s="15"/>
      <c r="L2293" s="103" t="str">
        <f t="shared" si="1"/>
        <v>B-F9-N27-500 gm Natural jar</v>
      </c>
      <c r="M2293" s="103">
        <f t="shared" si="2"/>
        <v>105</v>
      </c>
      <c r="N2293" s="102" t="str">
        <f t="shared" si="3"/>
        <v>wk 27</v>
      </c>
    </row>
    <row r="2294" ht="12.75" customHeight="1">
      <c r="A2294" s="15" t="s">
        <v>4560</v>
      </c>
      <c r="B2294" s="15" t="s">
        <v>3123</v>
      </c>
      <c r="C2294" s="15" t="s">
        <v>4321</v>
      </c>
      <c r="D2294" s="15" t="s">
        <v>3247</v>
      </c>
      <c r="E2294" s="15" t="s">
        <v>9854</v>
      </c>
      <c r="F2294" s="15" t="s">
        <v>9432</v>
      </c>
      <c r="G2294" s="15" t="s">
        <v>8839</v>
      </c>
      <c r="H2294" s="15" t="s">
        <v>9855</v>
      </c>
      <c r="I2294" s="15" t="s">
        <v>4327</v>
      </c>
      <c r="J2294" s="15" t="s">
        <v>5653</v>
      </c>
      <c r="K2294" s="15"/>
      <c r="L2294" s="103" t="str">
        <f t="shared" si="1"/>
        <v>B-F9-N27-500 gm Natural jar</v>
      </c>
      <c r="M2294" s="103">
        <f t="shared" si="2"/>
        <v>2100</v>
      </c>
      <c r="N2294" s="102" t="str">
        <f t="shared" si="3"/>
        <v>wk 45</v>
      </c>
    </row>
    <row r="2295" ht="12.75" customHeight="1">
      <c r="A2295" s="15" t="s">
        <v>4567</v>
      </c>
      <c r="B2295" s="15" t="s">
        <v>3123</v>
      </c>
      <c r="C2295" s="15" t="s">
        <v>4321</v>
      </c>
      <c r="D2295" s="15" t="s">
        <v>9757</v>
      </c>
      <c r="E2295" s="15" t="s">
        <v>9514</v>
      </c>
      <c r="F2295" s="15" t="s">
        <v>4324</v>
      </c>
      <c r="G2295" s="15" t="s">
        <v>9759</v>
      </c>
      <c r="H2295" s="15" t="s">
        <v>9851</v>
      </c>
      <c r="I2295" s="15" t="s">
        <v>4327</v>
      </c>
      <c r="J2295" s="15" t="s">
        <v>4345</v>
      </c>
      <c r="K2295" s="15"/>
      <c r="L2295" s="103" t="str">
        <f t="shared" si="1"/>
        <v>B-F9-N27-500 gm Natural jar</v>
      </c>
      <c r="M2295" s="103">
        <f t="shared" si="2"/>
        <v>105</v>
      </c>
      <c r="N2295" s="102" t="str">
        <f t="shared" si="3"/>
        <v>wk </v>
      </c>
    </row>
    <row r="2296" ht="12.75" customHeight="1">
      <c r="A2296" s="15" t="s">
        <v>4567</v>
      </c>
      <c r="B2296" s="15" t="s">
        <v>3123</v>
      </c>
      <c r="C2296" s="15" t="s">
        <v>4321</v>
      </c>
      <c r="D2296" s="15" t="s">
        <v>5919</v>
      </c>
      <c r="E2296" s="15" t="s">
        <v>9515</v>
      </c>
      <c r="F2296" s="15" t="s">
        <v>9488</v>
      </c>
      <c r="G2296" s="15" t="s">
        <v>9856</v>
      </c>
      <c r="H2296" s="15" t="s">
        <v>9857</v>
      </c>
      <c r="I2296" s="15" t="s">
        <v>4327</v>
      </c>
      <c r="J2296" s="15" t="s">
        <v>4328</v>
      </c>
      <c r="K2296" s="15"/>
      <c r="L2296" s="103" t="str">
        <f t="shared" si="1"/>
        <v>B-F9-N27-500 gm Natural jar</v>
      </c>
      <c r="M2296" s="103">
        <f t="shared" si="2"/>
        <v>1050</v>
      </c>
      <c r="N2296" s="102" t="str">
        <f t="shared" si="3"/>
        <v>wk </v>
      </c>
    </row>
    <row r="2297" ht="12.75" customHeight="1">
      <c r="A2297" s="15" t="s">
        <v>4569</v>
      </c>
      <c r="B2297" s="15" t="s">
        <v>3123</v>
      </c>
      <c r="C2297" s="15" t="s">
        <v>4321</v>
      </c>
      <c r="D2297" s="15" t="s">
        <v>9782</v>
      </c>
      <c r="E2297" s="15" t="s">
        <v>9858</v>
      </c>
      <c r="F2297" s="15" t="s">
        <v>4324</v>
      </c>
      <c r="G2297" s="15" t="s">
        <v>9784</v>
      </c>
      <c r="H2297" s="15" t="s">
        <v>9859</v>
      </c>
      <c r="I2297" s="15" t="s">
        <v>4327</v>
      </c>
      <c r="J2297" s="15" t="s">
        <v>4345</v>
      </c>
      <c r="K2297" s="15"/>
      <c r="L2297" s="103" t="str">
        <f t="shared" si="1"/>
        <v>B-F9-N27-500 gm Natural jar</v>
      </c>
      <c r="M2297" s="103">
        <f t="shared" si="2"/>
        <v>315</v>
      </c>
      <c r="N2297" s="102" t="str">
        <f t="shared" si="3"/>
        <v>wk </v>
      </c>
    </row>
    <row r="2298" ht="12.75" customHeight="1">
      <c r="A2298" s="15" t="s">
        <v>4338</v>
      </c>
      <c r="B2298" s="15" t="s">
        <v>3123</v>
      </c>
      <c r="C2298" s="15" t="s">
        <v>4321</v>
      </c>
      <c r="D2298" s="15" t="s">
        <v>9804</v>
      </c>
      <c r="E2298" s="15" t="s">
        <v>9860</v>
      </c>
      <c r="F2298" s="15" t="s">
        <v>4324</v>
      </c>
      <c r="G2298" s="15" t="s">
        <v>9806</v>
      </c>
      <c r="H2298" s="15" t="s">
        <v>9861</v>
      </c>
      <c r="I2298" s="15" t="s">
        <v>4327</v>
      </c>
      <c r="J2298" s="15" t="s">
        <v>4345</v>
      </c>
      <c r="K2298" s="15"/>
      <c r="L2298" s="103" t="str">
        <f t="shared" si="1"/>
        <v>B-F9-N27-500 gm Natural jar</v>
      </c>
      <c r="M2298" s="103">
        <f t="shared" si="2"/>
        <v>525</v>
      </c>
      <c r="N2298" s="102" t="str">
        <f t="shared" si="3"/>
        <v>wk </v>
      </c>
    </row>
    <row r="2299" ht="12.75" customHeight="1">
      <c r="A2299" s="15" t="s">
        <v>4575</v>
      </c>
      <c r="B2299" s="15" t="s">
        <v>3123</v>
      </c>
      <c r="C2299" s="15" t="s">
        <v>4321</v>
      </c>
      <c r="D2299" s="15" t="s">
        <v>9763</v>
      </c>
      <c r="E2299" s="15" t="s">
        <v>9862</v>
      </c>
      <c r="F2299" s="15" t="s">
        <v>4324</v>
      </c>
      <c r="G2299" s="15" t="s">
        <v>9765</v>
      </c>
      <c r="H2299" s="15" t="s">
        <v>9853</v>
      </c>
      <c r="I2299" s="15" t="s">
        <v>4327</v>
      </c>
      <c r="J2299" s="15" t="s">
        <v>4328</v>
      </c>
      <c r="K2299" s="15"/>
      <c r="L2299" s="103" t="str">
        <f t="shared" si="1"/>
        <v>B-F9-N27-500 gm Natural jar</v>
      </c>
      <c r="M2299" s="103">
        <f t="shared" si="2"/>
        <v>210</v>
      </c>
      <c r="N2299" s="102" t="str">
        <f t="shared" si="3"/>
        <v>wk </v>
      </c>
    </row>
    <row r="2300" ht="12.75" customHeight="1">
      <c r="A2300" s="15" t="s">
        <v>4579</v>
      </c>
      <c r="B2300" s="15" t="s">
        <v>3123</v>
      </c>
      <c r="C2300" s="15" t="s">
        <v>4321</v>
      </c>
      <c r="D2300" s="15" t="s">
        <v>9757</v>
      </c>
      <c r="E2300" s="15" t="s">
        <v>9863</v>
      </c>
      <c r="F2300" s="15" t="s">
        <v>8918</v>
      </c>
      <c r="G2300" s="15" t="s">
        <v>9759</v>
      </c>
      <c r="H2300" s="15" t="s">
        <v>9851</v>
      </c>
      <c r="I2300" s="15" t="s">
        <v>4327</v>
      </c>
      <c r="J2300" s="15" t="s">
        <v>7880</v>
      </c>
      <c r="K2300" s="15"/>
      <c r="L2300" s="103" t="str">
        <f t="shared" si="1"/>
        <v>B-F9-N27-500 gm Natural jar</v>
      </c>
      <c r="M2300" s="103">
        <f t="shared" si="2"/>
        <v>105</v>
      </c>
      <c r="N2300" s="102" t="str">
        <f t="shared" si="3"/>
        <v>wk </v>
      </c>
    </row>
    <row r="2301" ht="12.75" customHeight="1">
      <c r="A2301" s="15" t="s">
        <v>4592</v>
      </c>
      <c r="B2301" s="15" t="s">
        <v>3123</v>
      </c>
      <c r="C2301" s="15" t="s">
        <v>4965</v>
      </c>
      <c r="D2301" s="15" t="s">
        <v>9771</v>
      </c>
      <c r="E2301" s="15" t="s">
        <v>9527</v>
      </c>
      <c r="F2301" s="15" t="s">
        <v>4324</v>
      </c>
      <c r="G2301" s="15" t="s">
        <v>9864</v>
      </c>
      <c r="H2301" s="15" t="s">
        <v>9865</v>
      </c>
      <c r="I2301" s="15" t="s">
        <v>4327</v>
      </c>
      <c r="J2301" s="15" t="s">
        <v>4345</v>
      </c>
      <c r="K2301" s="15"/>
      <c r="L2301" s="103" t="str">
        <f t="shared" si="1"/>
        <v>B-F9-N27-500 gm Natural jar</v>
      </c>
      <c r="M2301" s="103">
        <f t="shared" si="2"/>
        <v>105</v>
      </c>
      <c r="N2301" s="102" t="str">
        <f t="shared" si="3"/>
        <v>wk </v>
      </c>
    </row>
    <row r="2302" ht="12.75" customHeight="1">
      <c r="A2302" s="15" t="s">
        <v>4600</v>
      </c>
      <c r="B2302" s="15" t="s">
        <v>3123</v>
      </c>
      <c r="C2302" s="15" t="s">
        <v>4321</v>
      </c>
      <c r="D2302" s="15" t="s">
        <v>9757</v>
      </c>
      <c r="E2302" s="15" t="s">
        <v>9532</v>
      </c>
      <c r="F2302" s="15" t="s">
        <v>4324</v>
      </c>
      <c r="G2302" s="15" t="s">
        <v>9759</v>
      </c>
      <c r="H2302" s="15" t="s">
        <v>9866</v>
      </c>
      <c r="I2302" s="15" t="s">
        <v>4327</v>
      </c>
      <c r="J2302" s="15" t="s">
        <v>4328</v>
      </c>
      <c r="K2302" s="15"/>
      <c r="L2302" s="103" t="str">
        <f t="shared" si="1"/>
        <v>B-F9-N27-500 gm Natural jar</v>
      </c>
      <c r="M2302" s="103">
        <f t="shared" si="2"/>
        <v>105</v>
      </c>
      <c r="N2302" s="102" t="str">
        <f t="shared" si="3"/>
        <v>wk </v>
      </c>
    </row>
    <row r="2303" ht="12.75" customHeight="1">
      <c r="A2303" s="15" t="s">
        <v>4603</v>
      </c>
      <c r="B2303" s="15" t="s">
        <v>3123</v>
      </c>
      <c r="C2303" s="15" t="s">
        <v>4321</v>
      </c>
      <c r="D2303" s="15" t="s">
        <v>9757</v>
      </c>
      <c r="E2303" s="15" t="s">
        <v>9867</v>
      </c>
      <c r="F2303" s="15" t="s">
        <v>4324</v>
      </c>
      <c r="G2303" s="15" t="s">
        <v>9759</v>
      </c>
      <c r="H2303" s="15" t="s">
        <v>9866</v>
      </c>
      <c r="I2303" s="15" t="s">
        <v>4327</v>
      </c>
      <c r="J2303" s="15" t="s">
        <v>4328</v>
      </c>
      <c r="K2303" s="15"/>
      <c r="L2303" s="103" t="str">
        <f t="shared" si="1"/>
        <v>B-F9-N27-500 gm Natural jar</v>
      </c>
      <c r="M2303" s="103">
        <f t="shared" si="2"/>
        <v>105</v>
      </c>
      <c r="N2303" s="102" t="str">
        <f t="shared" si="3"/>
        <v>wk </v>
      </c>
    </row>
    <row r="2304" ht="12.75" customHeight="1">
      <c r="A2304" s="15" t="s">
        <v>4606</v>
      </c>
      <c r="B2304" s="15" t="s">
        <v>3123</v>
      </c>
      <c r="C2304" s="15" t="s">
        <v>4321</v>
      </c>
      <c r="D2304" s="15" t="s">
        <v>9757</v>
      </c>
      <c r="E2304" s="15" t="s">
        <v>9868</v>
      </c>
      <c r="F2304" s="15" t="s">
        <v>4324</v>
      </c>
      <c r="G2304" s="15" t="s">
        <v>9759</v>
      </c>
      <c r="H2304" s="15" t="s">
        <v>9866</v>
      </c>
      <c r="I2304" s="15" t="s">
        <v>4327</v>
      </c>
      <c r="J2304" s="15" t="s">
        <v>4328</v>
      </c>
      <c r="K2304" s="15"/>
      <c r="L2304" s="103" t="str">
        <f t="shared" si="1"/>
        <v>B-F9-N27-500 gm Natural jar</v>
      </c>
      <c r="M2304" s="103">
        <f t="shared" si="2"/>
        <v>105</v>
      </c>
      <c r="N2304" s="102" t="str">
        <f t="shared" si="3"/>
        <v>wk </v>
      </c>
    </row>
    <row r="2305" ht="12.75" customHeight="1">
      <c r="A2305" s="15" t="s">
        <v>4609</v>
      </c>
      <c r="B2305" s="15" t="s">
        <v>3123</v>
      </c>
      <c r="C2305" s="15" t="s">
        <v>4321</v>
      </c>
      <c r="D2305" s="15" t="s">
        <v>5703</v>
      </c>
      <c r="E2305" s="15" t="s">
        <v>9869</v>
      </c>
      <c r="F2305" s="15" t="s">
        <v>8918</v>
      </c>
      <c r="G2305" s="15" t="s">
        <v>9793</v>
      </c>
      <c r="H2305" s="15" t="s">
        <v>9870</v>
      </c>
      <c r="I2305" s="15" t="s">
        <v>4327</v>
      </c>
      <c r="J2305" s="15" t="s">
        <v>7880</v>
      </c>
      <c r="K2305" s="15"/>
      <c r="L2305" s="103" t="str">
        <f t="shared" si="1"/>
        <v>B-F9-N27-500 gm Natural jar</v>
      </c>
      <c r="M2305" s="103">
        <f t="shared" si="2"/>
        <v>420</v>
      </c>
      <c r="N2305" s="102" t="str">
        <f t="shared" si="3"/>
        <v>wk 6</v>
      </c>
    </row>
    <row r="2306" ht="12.75" customHeight="1">
      <c r="A2306" s="15" t="s">
        <v>4625</v>
      </c>
      <c r="B2306" s="15" t="s">
        <v>3123</v>
      </c>
      <c r="C2306" s="15" t="s">
        <v>4321</v>
      </c>
      <c r="D2306" s="15" t="s">
        <v>9757</v>
      </c>
      <c r="E2306" s="15" t="s">
        <v>9871</v>
      </c>
      <c r="F2306" s="15" t="s">
        <v>4324</v>
      </c>
      <c r="G2306" s="15" t="s">
        <v>9872</v>
      </c>
      <c r="H2306" s="15" t="s">
        <v>9873</v>
      </c>
      <c r="I2306" s="15" t="s">
        <v>4327</v>
      </c>
      <c r="J2306" s="15" t="s">
        <v>4328</v>
      </c>
      <c r="K2306" s="15"/>
      <c r="L2306" s="103" t="str">
        <f t="shared" si="1"/>
        <v>B-F9-N27-500 gm Natural jar</v>
      </c>
      <c r="M2306" s="103">
        <f t="shared" si="2"/>
        <v>105</v>
      </c>
      <c r="N2306" s="102" t="str">
        <f t="shared" si="3"/>
        <v>wk 23</v>
      </c>
    </row>
    <row r="2307" ht="12.75" customHeight="1">
      <c r="A2307" s="15" t="s">
        <v>4625</v>
      </c>
      <c r="B2307" s="15" t="s">
        <v>3123</v>
      </c>
      <c r="C2307" s="15" t="s">
        <v>4321</v>
      </c>
      <c r="D2307" s="15" t="s">
        <v>9782</v>
      </c>
      <c r="E2307" s="15" t="s">
        <v>9874</v>
      </c>
      <c r="F2307" s="15" t="s">
        <v>4324</v>
      </c>
      <c r="G2307" s="15" t="s">
        <v>9875</v>
      </c>
      <c r="H2307" s="15" t="s">
        <v>9876</v>
      </c>
      <c r="I2307" s="15" t="s">
        <v>4327</v>
      </c>
      <c r="J2307" s="15" t="s">
        <v>4345</v>
      </c>
      <c r="K2307" s="15"/>
      <c r="L2307" s="103" t="str">
        <f t="shared" si="1"/>
        <v>B-F9-N27-500 gm Natural jar</v>
      </c>
      <c r="M2307" s="103">
        <f t="shared" si="2"/>
        <v>315</v>
      </c>
      <c r="N2307" s="102" t="str">
        <f t="shared" si="3"/>
        <v>wk 23</v>
      </c>
    </row>
    <row r="2308" ht="12.75" customHeight="1">
      <c r="A2308" s="15" t="s">
        <v>4979</v>
      </c>
      <c r="B2308" s="15" t="s">
        <v>3123</v>
      </c>
      <c r="C2308" s="15" t="s">
        <v>4321</v>
      </c>
      <c r="D2308" s="15" t="s">
        <v>9782</v>
      </c>
      <c r="E2308" s="15" t="s">
        <v>9877</v>
      </c>
      <c r="F2308" s="15" t="s">
        <v>5620</v>
      </c>
      <c r="G2308" s="15" t="s">
        <v>9878</v>
      </c>
      <c r="H2308" s="15" t="s">
        <v>9879</v>
      </c>
      <c r="I2308" s="15" t="s">
        <v>4327</v>
      </c>
      <c r="J2308" s="15" t="s">
        <v>4345</v>
      </c>
      <c r="K2308" s="15"/>
      <c r="L2308" s="103" t="str">
        <f t="shared" si="1"/>
        <v>B-F9-N27-500 gm Natural jar</v>
      </c>
      <c r="M2308" s="103">
        <f t="shared" si="2"/>
        <v>315</v>
      </c>
      <c r="N2308" s="102" t="str">
        <f t="shared" si="3"/>
        <v>wk 36</v>
      </c>
    </row>
    <row r="2309" ht="12.75" customHeight="1">
      <c r="A2309" s="15" t="s">
        <v>4979</v>
      </c>
      <c r="B2309" s="15" t="s">
        <v>3123</v>
      </c>
      <c r="C2309" s="15" t="s">
        <v>4321</v>
      </c>
      <c r="D2309" s="15" t="s">
        <v>6899</v>
      </c>
      <c r="E2309" s="15" t="s">
        <v>9880</v>
      </c>
      <c r="F2309" s="15" t="s">
        <v>9525</v>
      </c>
      <c r="G2309" s="15" t="s">
        <v>9881</v>
      </c>
      <c r="H2309" s="15" t="s">
        <v>9882</v>
      </c>
      <c r="I2309" s="15" t="s">
        <v>4327</v>
      </c>
      <c r="J2309" s="15" t="s">
        <v>4345</v>
      </c>
      <c r="K2309" s="15"/>
      <c r="L2309" s="103" t="str">
        <f t="shared" si="1"/>
        <v>B-F9-N27-500 gm Natural jar</v>
      </c>
      <c r="M2309" s="103">
        <f t="shared" si="2"/>
        <v>630</v>
      </c>
      <c r="N2309" s="102" t="str">
        <f t="shared" si="3"/>
        <v>wk 36</v>
      </c>
    </row>
    <row r="2310" ht="12.75" customHeight="1">
      <c r="A2310" s="15" t="s">
        <v>4979</v>
      </c>
      <c r="B2310" s="15" t="s">
        <v>3123</v>
      </c>
      <c r="C2310" s="15" t="s">
        <v>4321</v>
      </c>
      <c r="D2310" s="15" t="s">
        <v>9757</v>
      </c>
      <c r="E2310" s="15" t="s">
        <v>9883</v>
      </c>
      <c r="F2310" s="15" t="s">
        <v>4324</v>
      </c>
      <c r="G2310" s="15" t="s">
        <v>9872</v>
      </c>
      <c r="H2310" s="15" t="s">
        <v>9884</v>
      </c>
      <c r="I2310" s="15" t="s">
        <v>4327</v>
      </c>
      <c r="J2310" s="15" t="s">
        <v>4345</v>
      </c>
      <c r="K2310" s="15"/>
      <c r="L2310" s="103" t="str">
        <f t="shared" si="1"/>
        <v>B-F9-N27-500 gm Natural jar</v>
      </c>
      <c r="M2310" s="103">
        <f t="shared" si="2"/>
        <v>105</v>
      </c>
      <c r="N2310" s="102" t="str">
        <f t="shared" si="3"/>
        <v>wk 36</v>
      </c>
    </row>
    <row r="2311" ht="12.75" customHeight="1">
      <c r="A2311" s="15" t="s">
        <v>4631</v>
      </c>
      <c r="B2311" s="15" t="s">
        <v>3123</v>
      </c>
      <c r="C2311" s="15" t="s">
        <v>4321</v>
      </c>
      <c r="D2311" s="15" t="s">
        <v>9757</v>
      </c>
      <c r="E2311" s="15" t="s">
        <v>9885</v>
      </c>
      <c r="F2311" s="15" t="s">
        <v>4324</v>
      </c>
      <c r="G2311" s="15" t="s">
        <v>9872</v>
      </c>
      <c r="H2311" s="15" t="s">
        <v>9884</v>
      </c>
      <c r="I2311" s="15" t="s">
        <v>4327</v>
      </c>
      <c r="J2311" s="15" t="s">
        <v>4328</v>
      </c>
      <c r="K2311" s="15"/>
      <c r="L2311" s="103" t="str">
        <f t="shared" si="1"/>
        <v>B-F9-N27-500 gm Natural jar</v>
      </c>
      <c r="M2311" s="103">
        <f t="shared" si="2"/>
        <v>105</v>
      </c>
      <c r="N2311" s="102" t="str">
        <f t="shared" si="3"/>
        <v>wk 40</v>
      </c>
    </row>
    <row r="2312" ht="12.75" customHeight="1">
      <c r="A2312" s="15" t="s">
        <v>4642</v>
      </c>
      <c r="B2312" s="15" t="s">
        <v>3123</v>
      </c>
      <c r="C2312" s="15" t="s">
        <v>4321</v>
      </c>
      <c r="D2312" s="15" t="s">
        <v>9763</v>
      </c>
      <c r="E2312" s="15" t="s">
        <v>8540</v>
      </c>
      <c r="F2312" s="15" t="s">
        <v>4324</v>
      </c>
      <c r="G2312" s="15" t="s">
        <v>9886</v>
      </c>
      <c r="H2312" s="15" t="s">
        <v>9887</v>
      </c>
      <c r="I2312" s="15" t="s">
        <v>4327</v>
      </c>
      <c r="J2312" s="15" t="s">
        <v>4345</v>
      </c>
      <c r="K2312" s="15"/>
      <c r="L2312" s="103" t="str">
        <f t="shared" si="1"/>
        <v>B-F9-N27-500 gm Natural jar</v>
      </c>
      <c r="M2312" s="103">
        <f t="shared" si="2"/>
        <v>210</v>
      </c>
      <c r="N2312" s="102" t="str">
        <f t="shared" si="3"/>
        <v>wk </v>
      </c>
    </row>
    <row r="2313" ht="12.75" customHeight="1">
      <c r="A2313" s="15" t="s">
        <v>4642</v>
      </c>
      <c r="B2313" s="15" t="s">
        <v>3123</v>
      </c>
      <c r="C2313" s="15" t="s">
        <v>4321</v>
      </c>
      <c r="D2313" s="15" t="s">
        <v>9782</v>
      </c>
      <c r="E2313" s="15" t="s">
        <v>9888</v>
      </c>
      <c r="F2313" s="15" t="s">
        <v>4324</v>
      </c>
      <c r="G2313" s="15" t="s">
        <v>9875</v>
      </c>
      <c r="H2313" s="15" t="s">
        <v>9879</v>
      </c>
      <c r="I2313" s="15" t="s">
        <v>4327</v>
      </c>
      <c r="J2313" s="15" t="s">
        <v>4345</v>
      </c>
      <c r="K2313" s="15"/>
      <c r="L2313" s="103" t="str">
        <f t="shared" si="1"/>
        <v>B-F9-N27-500 gm Natural jar</v>
      </c>
      <c r="M2313" s="103">
        <f t="shared" si="2"/>
        <v>315</v>
      </c>
      <c r="N2313" s="102" t="str">
        <f t="shared" si="3"/>
        <v>wk </v>
      </c>
    </row>
    <row r="2314" ht="12.75" customHeight="1">
      <c r="A2314" s="15" t="s">
        <v>4648</v>
      </c>
      <c r="B2314" s="15" t="s">
        <v>3123</v>
      </c>
      <c r="C2314" s="15" t="s">
        <v>4321</v>
      </c>
      <c r="D2314" s="15" t="s">
        <v>9757</v>
      </c>
      <c r="E2314" s="15" t="s">
        <v>9889</v>
      </c>
      <c r="F2314" s="15" t="s">
        <v>4324</v>
      </c>
      <c r="G2314" s="15" t="s">
        <v>9872</v>
      </c>
      <c r="H2314" s="15" t="s">
        <v>9884</v>
      </c>
      <c r="I2314" s="15" t="s">
        <v>4327</v>
      </c>
      <c r="J2314" s="15" t="s">
        <v>4345</v>
      </c>
      <c r="K2314" s="15"/>
      <c r="L2314" s="103" t="str">
        <f t="shared" si="1"/>
        <v>B-F9-N27-500 gm Natural jar</v>
      </c>
      <c r="M2314" s="103">
        <f t="shared" si="2"/>
        <v>105</v>
      </c>
      <c r="N2314" s="102" t="str">
        <f t="shared" si="3"/>
        <v>wk </v>
      </c>
    </row>
    <row r="2315" ht="12.75" customHeight="1">
      <c r="A2315" s="15" t="s">
        <v>4659</v>
      </c>
      <c r="B2315" s="15" t="s">
        <v>3123</v>
      </c>
      <c r="C2315" s="15" t="s">
        <v>4321</v>
      </c>
      <c r="D2315" s="15" t="s">
        <v>3247</v>
      </c>
      <c r="E2315" s="15" t="s">
        <v>9548</v>
      </c>
      <c r="F2315" s="15" t="s">
        <v>4324</v>
      </c>
      <c r="G2315" s="15" t="s">
        <v>5332</v>
      </c>
      <c r="H2315" s="15" t="s">
        <v>9890</v>
      </c>
      <c r="I2315" s="15" t="s">
        <v>4327</v>
      </c>
      <c r="J2315" s="15" t="s">
        <v>4328</v>
      </c>
      <c r="K2315" s="15"/>
      <c r="L2315" s="103" t="str">
        <f t="shared" si="1"/>
        <v>B-F9-N27-500 gm Natural jar</v>
      </c>
      <c r="M2315" s="103">
        <f t="shared" si="2"/>
        <v>2100</v>
      </c>
      <c r="N2315" s="102" t="str">
        <f t="shared" si="3"/>
        <v>wk </v>
      </c>
    </row>
    <row r="2316" ht="12.75" customHeight="1">
      <c r="A2316" s="15" t="s">
        <v>4662</v>
      </c>
      <c r="B2316" s="15" t="s">
        <v>3123</v>
      </c>
      <c r="C2316" s="15" t="s">
        <v>4321</v>
      </c>
      <c r="D2316" s="15" t="s">
        <v>6899</v>
      </c>
      <c r="E2316" s="15" t="s">
        <v>9891</v>
      </c>
      <c r="F2316" s="15" t="s">
        <v>4324</v>
      </c>
      <c r="G2316" s="15" t="s">
        <v>9881</v>
      </c>
      <c r="H2316" s="15" t="s">
        <v>9892</v>
      </c>
      <c r="I2316" s="15" t="s">
        <v>4327</v>
      </c>
      <c r="J2316" s="15" t="s">
        <v>4345</v>
      </c>
      <c r="K2316" s="15"/>
      <c r="L2316" s="103" t="str">
        <f t="shared" si="1"/>
        <v>B-F9-N27-500 gm Natural jar</v>
      </c>
      <c r="M2316" s="103">
        <f t="shared" si="2"/>
        <v>630</v>
      </c>
      <c r="N2316" s="102" t="str">
        <f t="shared" si="3"/>
        <v>wk </v>
      </c>
    </row>
    <row r="2317" ht="12.75" customHeight="1">
      <c r="A2317" s="15" t="s">
        <v>4665</v>
      </c>
      <c r="B2317" s="15" t="s">
        <v>3123</v>
      </c>
      <c r="C2317" s="15" t="s">
        <v>4321</v>
      </c>
      <c r="D2317" s="15" t="s">
        <v>9757</v>
      </c>
      <c r="E2317" s="15" t="s">
        <v>9893</v>
      </c>
      <c r="F2317" s="15" t="s">
        <v>4324</v>
      </c>
      <c r="G2317" s="15" t="s">
        <v>9872</v>
      </c>
      <c r="H2317" s="15" t="s">
        <v>9894</v>
      </c>
      <c r="I2317" s="15" t="s">
        <v>4327</v>
      </c>
      <c r="J2317" s="15" t="s">
        <v>4345</v>
      </c>
      <c r="K2317" s="15"/>
      <c r="L2317" s="103" t="str">
        <f t="shared" si="1"/>
        <v>B-F9-N27-500 gm Natural jar</v>
      </c>
      <c r="M2317" s="103">
        <f t="shared" si="2"/>
        <v>105</v>
      </c>
      <c r="N2317" s="102" t="str">
        <f t="shared" si="3"/>
        <v>wk </v>
      </c>
    </row>
    <row r="2318" ht="12.75" customHeight="1">
      <c r="A2318" s="15" t="s">
        <v>4673</v>
      </c>
      <c r="B2318" s="15" t="s">
        <v>3123</v>
      </c>
      <c r="C2318" s="15" t="s">
        <v>4321</v>
      </c>
      <c r="D2318" s="15" t="s">
        <v>5703</v>
      </c>
      <c r="E2318" s="15" t="s">
        <v>9895</v>
      </c>
      <c r="F2318" s="15" t="s">
        <v>4324</v>
      </c>
      <c r="G2318" s="15" t="s">
        <v>9896</v>
      </c>
      <c r="H2318" s="15" t="s">
        <v>9897</v>
      </c>
      <c r="I2318" s="15" t="s">
        <v>4327</v>
      </c>
      <c r="J2318" s="15" t="s">
        <v>4345</v>
      </c>
      <c r="K2318" s="15"/>
      <c r="L2318" s="103" t="str">
        <f t="shared" si="1"/>
        <v>B-F9-N27-500 gm Natural jar</v>
      </c>
      <c r="M2318" s="103">
        <f t="shared" si="2"/>
        <v>420</v>
      </c>
      <c r="N2318" s="102" t="str">
        <f t="shared" si="3"/>
        <v>wk </v>
      </c>
    </row>
    <row r="2319" ht="12.75" customHeight="1">
      <c r="A2319" s="15" t="s">
        <v>4675</v>
      </c>
      <c r="B2319" s="15" t="s">
        <v>3123</v>
      </c>
      <c r="C2319" s="15" t="s">
        <v>4321</v>
      </c>
      <c r="D2319" s="15" t="s">
        <v>9767</v>
      </c>
      <c r="E2319" s="15" t="s">
        <v>9898</v>
      </c>
      <c r="F2319" s="15" t="s">
        <v>4324</v>
      </c>
      <c r="G2319" s="15" t="s">
        <v>9899</v>
      </c>
      <c r="H2319" s="15" t="s">
        <v>9900</v>
      </c>
      <c r="I2319" s="15" t="s">
        <v>4327</v>
      </c>
      <c r="J2319" s="15" t="s">
        <v>4345</v>
      </c>
      <c r="K2319" s="15"/>
      <c r="L2319" s="103" t="str">
        <f t="shared" si="1"/>
        <v>B-F9-N27-500 gm Natural jar</v>
      </c>
      <c r="M2319" s="103">
        <f t="shared" si="2"/>
        <v>1575</v>
      </c>
      <c r="N2319" s="102" t="str">
        <f t="shared" si="3"/>
        <v>wk </v>
      </c>
    </row>
    <row r="2320" ht="12.75" customHeight="1">
      <c r="A2320" s="15" t="s">
        <v>4675</v>
      </c>
      <c r="B2320" s="15" t="s">
        <v>3123</v>
      </c>
      <c r="C2320" s="15" t="s">
        <v>4321</v>
      </c>
      <c r="D2320" s="15" t="s">
        <v>9767</v>
      </c>
      <c r="E2320" s="15" t="s">
        <v>9901</v>
      </c>
      <c r="F2320" s="15" t="s">
        <v>4324</v>
      </c>
      <c r="G2320" s="15" t="s">
        <v>9899</v>
      </c>
      <c r="H2320" s="15" t="s">
        <v>9900</v>
      </c>
      <c r="I2320" s="15" t="s">
        <v>4327</v>
      </c>
      <c r="J2320" s="15" t="s">
        <v>4345</v>
      </c>
      <c r="K2320" s="15"/>
      <c r="L2320" s="103" t="str">
        <f t="shared" si="1"/>
        <v>B-F9-N27-500 gm Natural jar</v>
      </c>
      <c r="M2320" s="103">
        <f t="shared" si="2"/>
        <v>1575</v>
      </c>
      <c r="N2320" s="102" t="str">
        <f t="shared" si="3"/>
        <v>wk </v>
      </c>
    </row>
    <row r="2321" ht="12.75" customHeight="1">
      <c r="A2321" s="15" t="s">
        <v>4681</v>
      </c>
      <c r="B2321" s="15" t="s">
        <v>3123</v>
      </c>
      <c r="C2321" s="15" t="s">
        <v>4321</v>
      </c>
      <c r="D2321" s="15" t="s">
        <v>9201</v>
      </c>
      <c r="E2321" s="15" t="s">
        <v>9902</v>
      </c>
      <c r="F2321" s="15" t="s">
        <v>9448</v>
      </c>
      <c r="G2321" s="15" t="s">
        <v>9903</v>
      </c>
      <c r="H2321" s="15" t="s">
        <v>9904</v>
      </c>
      <c r="I2321" s="15" t="s">
        <v>4327</v>
      </c>
      <c r="J2321" s="15" t="s">
        <v>4345</v>
      </c>
      <c r="K2321" s="15"/>
      <c r="L2321" s="103" t="str">
        <f t="shared" si="1"/>
        <v>B-F9-N27-500 gm Natural jar</v>
      </c>
      <c r="M2321" s="103">
        <f t="shared" si="2"/>
        <v>3045</v>
      </c>
      <c r="N2321" s="102" t="str">
        <f t="shared" si="3"/>
        <v>wk </v>
      </c>
    </row>
    <row r="2322" ht="12.75" customHeight="1">
      <c r="A2322" s="15" t="s">
        <v>4684</v>
      </c>
      <c r="B2322" s="15" t="s">
        <v>3123</v>
      </c>
      <c r="C2322" s="15" t="s">
        <v>4321</v>
      </c>
      <c r="D2322" s="15" t="s">
        <v>9782</v>
      </c>
      <c r="E2322" s="15" t="s">
        <v>9905</v>
      </c>
      <c r="F2322" s="15" t="s">
        <v>4324</v>
      </c>
      <c r="G2322" s="15" t="s">
        <v>9875</v>
      </c>
      <c r="H2322" s="15" t="s">
        <v>9906</v>
      </c>
      <c r="I2322" s="15" t="s">
        <v>4327</v>
      </c>
      <c r="J2322" s="15" t="s">
        <v>4345</v>
      </c>
      <c r="K2322" s="15"/>
      <c r="L2322" s="103" t="str">
        <f t="shared" si="1"/>
        <v>B-F9-N27-500 gm Natural jar</v>
      </c>
      <c r="M2322" s="103">
        <f t="shared" si="2"/>
        <v>315</v>
      </c>
      <c r="N2322" s="102" t="str">
        <f t="shared" si="3"/>
        <v>wk </v>
      </c>
    </row>
    <row r="2323" ht="12.75" customHeight="1">
      <c r="A2323" s="15" t="s">
        <v>4692</v>
      </c>
      <c r="B2323" s="15" t="s">
        <v>3123</v>
      </c>
      <c r="C2323" s="15" t="s">
        <v>4321</v>
      </c>
      <c r="D2323" s="15" t="s">
        <v>9757</v>
      </c>
      <c r="E2323" s="15" t="s">
        <v>9907</v>
      </c>
      <c r="F2323" s="15" t="s">
        <v>4324</v>
      </c>
      <c r="G2323" s="15" t="s">
        <v>9872</v>
      </c>
      <c r="H2323" s="15" t="s">
        <v>9908</v>
      </c>
      <c r="I2323" s="15" t="s">
        <v>4327</v>
      </c>
      <c r="J2323" s="15" t="s">
        <v>4345</v>
      </c>
      <c r="K2323" s="15"/>
      <c r="L2323" s="103" t="str">
        <f t="shared" si="1"/>
        <v>B-F9-N27-500 gm Natural jar</v>
      </c>
      <c r="M2323" s="103">
        <f t="shared" si="2"/>
        <v>105</v>
      </c>
      <c r="N2323" s="102" t="str">
        <f t="shared" si="3"/>
        <v>wk 2</v>
      </c>
    </row>
    <row r="2324" ht="12.75" customHeight="1">
      <c r="A2324" s="15" t="s">
        <v>4700</v>
      </c>
      <c r="B2324" s="15" t="s">
        <v>3123</v>
      </c>
      <c r="C2324" s="15" t="s">
        <v>4321</v>
      </c>
      <c r="D2324" s="15" t="s">
        <v>9763</v>
      </c>
      <c r="E2324" s="15" t="s">
        <v>9909</v>
      </c>
      <c r="F2324" s="15" t="s">
        <v>4324</v>
      </c>
      <c r="G2324" s="15" t="s">
        <v>9886</v>
      </c>
      <c r="H2324" s="15" t="s">
        <v>9910</v>
      </c>
      <c r="I2324" s="15" t="s">
        <v>4327</v>
      </c>
      <c r="J2324" s="15" t="s">
        <v>4345</v>
      </c>
      <c r="K2324" s="15"/>
      <c r="L2324" s="103" t="str">
        <f t="shared" si="1"/>
        <v>B-F9-N27-500 gm Natural jar</v>
      </c>
      <c r="M2324" s="103">
        <f t="shared" si="2"/>
        <v>210</v>
      </c>
      <c r="N2324" s="102" t="str">
        <f t="shared" si="3"/>
        <v>wk 14</v>
      </c>
    </row>
    <row r="2325" ht="12.75" customHeight="1">
      <c r="A2325" s="15" t="s">
        <v>4703</v>
      </c>
      <c r="B2325" s="15" t="s">
        <v>3123</v>
      </c>
      <c r="C2325" s="15" t="s">
        <v>4321</v>
      </c>
      <c r="D2325" s="15" t="s">
        <v>9911</v>
      </c>
      <c r="E2325" s="15" t="s">
        <v>9912</v>
      </c>
      <c r="F2325" s="15" t="s">
        <v>9432</v>
      </c>
      <c r="G2325" s="15" t="s">
        <v>9913</v>
      </c>
      <c r="H2325" s="15" t="s">
        <v>9914</v>
      </c>
      <c r="I2325" s="15" t="s">
        <v>4327</v>
      </c>
      <c r="J2325" s="15" t="s">
        <v>4328</v>
      </c>
      <c r="K2325" s="15"/>
      <c r="L2325" s="103" t="str">
        <f t="shared" si="1"/>
        <v>B-F9-N27-500 gm Natural jar</v>
      </c>
      <c r="M2325" s="103">
        <f t="shared" si="2"/>
        <v>7035</v>
      </c>
      <c r="N2325" s="102" t="str">
        <f t="shared" si="3"/>
        <v>wk 23</v>
      </c>
    </row>
    <row r="2326" ht="12.75" customHeight="1">
      <c r="A2326" s="15" t="s">
        <v>4713</v>
      </c>
      <c r="B2326" s="15" t="s">
        <v>3123</v>
      </c>
      <c r="C2326" s="15" t="s">
        <v>4321</v>
      </c>
      <c r="D2326" s="15" t="s">
        <v>9804</v>
      </c>
      <c r="E2326" s="15" t="s">
        <v>9915</v>
      </c>
      <c r="F2326" s="15" t="s">
        <v>5620</v>
      </c>
      <c r="G2326" s="15" t="s">
        <v>9916</v>
      </c>
      <c r="H2326" s="15" t="s">
        <v>9917</v>
      </c>
      <c r="I2326" s="15" t="s">
        <v>4327</v>
      </c>
      <c r="J2326" s="15" t="s">
        <v>4345</v>
      </c>
      <c r="K2326" s="15"/>
      <c r="L2326" s="103" t="str">
        <f t="shared" si="1"/>
        <v>B-F9-N27-500 gm Natural jar</v>
      </c>
      <c r="M2326" s="103">
        <f t="shared" si="2"/>
        <v>525</v>
      </c>
      <c r="N2326" s="102" t="str">
        <f t="shared" si="3"/>
        <v>wk 36</v>
      </c>
    </row>
    <row r="2327" ht="12.75" customHeight="1">
      <c r="A2327" s="15" t="s">
        <v>4720</v>
      </c>
      <c r="B2327" s="15" t="s">
        <v>3123</v>
      </c>
      <c r="C2327" s="15" t="s">
        <v>4321</v>
      </c>
      <c r="D2327" s="15" t="s">
        <v>9763</v>
      </c>
      <c r="E2327" s="15" t="s">
        <v>9918</v>
      </c>
      <c r="F2327" s="15" t="s">
        <v>4324</v>
      </c>
      <c r="G2327" s="15" t="s">
        <v>9886</v>
      </c>
      <c r="H2327" s="15" t="s">
        <v>9910</v>
      </c>
      <c r="I2327" s="15" t="s">
        <v>4327</v>
      </c>
      <c r="J2327" s="15" t="s">
        <v>4328</v>
      </c>
      <c r="K2327" s="15"/>
      <c r="L2327" s="103" t="str">
        <f t="shared" si="1"/>
        <v>B-F9-N27-500 gm Natural jar</v>
      </c>
      <c r="M2327" s="103">
        <f t="shared" si="2"/>
        <v>210</v>
      </c>
      <c r="N2327" s="102" t="str">
        <f t="shared" si="3"/>
        <v>wk </v>
      </c>
    </row>
    <row r="2328" ht="12.75" customHeight="1">
      <c r="A2328" s="15" t="s">
        <v>5269</v>
      </c>
      <c r="B2328" s="15" t="s">
        <v>3123</v>
      </c>
      <c r="C2328" s="15" t="s">
        <v>4321</v>
      </c>
      <c r="D2328" s="15" t="s">
        <v>9763</v>
      </c>
      <c r="E2328" s="15" t="s">
        <v>9919</v>
      </c>
      <c r="F2328" s="15" t="s">
        <v>4324</v>
      </c>
      <c r="G2328" s="15" t="s">
        <v>9886</v>
      </c>
      <c r="H2328" s="15" t="s">
        <v>9910</v>
      </c>
      <c r="I2328" s="15" t="s">
        <v>4327</v>
      </c>
      <c r="J2328" s="15" t="s">
        <v>4345</v>
      </c>
      <c r="K2328" s="15"/>
      <c r="L2328" s="103" t="str">
        <f t="shared" si="1"/>
        <v>B-F9-N27-500 gm Natural jar</v>
      </c>
      <c r="M2328" s="103">
        <f t="shared" si="2"/>
        <v>210</v>
      </c>
      <c r="N2328" s="102" t="str">
        <f t="shared" si="3"/>
        <v>wk </v>
      </c>
    </row>
    <row r="2329" ht="12.75" customHeight="1">
      <c r="A2329" s="15" t="s">
        <v>4751</v>
      </c>
      <c r="B2329" s="15" t="s">
        <v>3123</v>
      </c>
      <c r="C2329" s="15" t="s">
        <v>4321</v>
      </c>
      <c r="D2329" s="15" t="s">
        <v>6899</v>
      </c>
      <c r="E2329" s="15" t="s">
        <v>9920</v>
      </c>
      <c r="F2329" s="15" t="s">
        <v>5620</v>
      </c>
      <c r="G2329" s="15" t="s">
        <v>9921</v>
      </c>
      <c r="H2329" s="15" t="s">
        <v>9922</v>
      </c>
      <c r="I2329" s="15" t="s">
        <v>4327</v>
      </c>
      <c r="J2329" s="15" t="s">
        <v>4345</v>
      </c>
      <c r="K2329" s="15"/>
      <c r="L2329" s="103" t="str">
        <f t="shared" si="1"/>
        <v>B-F9-N27-500 gm Natural jar</v>
      </c>
      <c r="M2329" s="103">
        <f t="shared" si="2"/>
        <v>630</v>
      </c>
      <c r="N2329" s="102" t="str">
        <f t="shared" si="3"/>
        <v>wk </v>
      </c>
    </row>
    <row r="2330" ht="12.75" customHeight="1">
      <c r="A2330" s="15" t="s">
        <v>4751</v>
      </c>
      <c r="B2330" s="15" t="s">
        <v>3123</v>
      </c>
      <c r="C2330" s="15" t="s">
        <v>4321</v>
      </c>
      <c r="D2330" s="15" t="s">
        <v>9757</v>
      </c>
      <c r="E2330" s="15" t="s">
        <v>9923</v>
      </c>
      <c r="F2330" s="15" t="s">
        <v>4324</v>
      </c>
      <c r="G2330" s="15" t="s">
        <v>9872</v>
      </c>
      <c r="H2330" s="15" t="s">
        <v>9908</v>
      </c>
      <c r="I2330" s="15" t="s">
        <v>4327</v>
      </c>
      <c r="J2330" s="15" t="s">
        <v>4345</v>
      </c>
      <c r="K2330" s="15"/>
      <c r="L2330" s="103" t="str">
        <f t="shared" si="1"/>
        <v>B-F9-N27-500 gm Natural jar</v>
      </c>
      <c r="M2330" s="103">
        <f t="shared" si="2"/>
        <v>105</v>
      </c>
      <c r="N2330" s="102" t="str">
        <f t="shared" si="3"/>
        <v>wk </v>
      </c>
    </row>
    <row r="2331" ht="12.75" customHeight="1">
      <c r="A2331" s="15" t="s">
        <v>4753</v>
      </c>
      <c r="B2331" s="15" t="s">
        <v>3123</v>
      </c>
      <c r="C2331" s="15" t="s">
        <v>4321</v>
      </c>
      <c r="D2331" s="15" t="s">
        <v>9757</v>
      </c>
      <c r="E2331" s="15" t="s">
        <v>9415</v>
      </c>
      <c r="F2331" s="15" t="s">
        <v>4324</v>
      </c>
      <c r="G2331" s="15" t="s">
        <v>9872</v>
      </c>
      <c r="H2331" s="15" t="s">
        <v>9908</v>
      </c>
      <c r="I2331" s="15" t="s">
        <v>4327</v>
      </c>
      <c r="J2331" s="15" t="s">
        <v>4345</v>
      </c>
      <c r="K2331" s="15"/>
      <c r="L2331" s="103" t="str">
        <f t="shared" si="1"/>
        <v>B-F9-N27-500 gm Natural jar</v>
      </c>
      <c r="M2331" s="103">
        <f t="shared" si="2"/>
        <v>105</v>
      </c>
      <c r="N2331" s="102" t="str">
        <f t="shared" si="3"/>
        <v>wk </v>
      </c>
    </row>
    <row r="2332" ht="12.75" customHeight="1">
      <c r="A2332" s="15" t="s">
        <v>4756</v>
      </c>
      <c r="B2332" s="15" t="s">
        <v>3123</v>
      </c>
      <c r="C2332" s="15" t="s">
        <v>4321</v>
      </c>
      <c r="D2332" s="15" t="s">
        <v>5703</v>
      </c>
      <c r="E2332" s="15" t="s">
        <v>9924</v>
      </c>
      <c r="F2332" s="15" t="s">
        <v>4324</v>
      </c>
      <c r="G2332" s="15" t="s">
        <v>9896</v>
      </c>
      <c r="H2332" s="15" t="s">
        <v>9897</v>
      </c>
      <c r="I2332" s="15" t="s">
        <v>4327</v>
      </c>
      <c r="J2332" s="15" t="s">
        <v>4345</v>
      </c>
      <c r="K2332" s="15"/>
      <c r="L2332" s="103" t="str">
        <f t="shared" si="1"/>
        <v>B-F9-N27-500 gm Natural jar</v>
      </c>
      <c r="M2332" s="103">
        <f t="shared" si="2"/>
        <v>420</v>
      </c>
      <c r="N2332" s="102" t="str">
        <f t="shared" si="3"/>
        <v>wk 2</v>
      </c>
    </row>
    <row r="2333" ht="12.75" customHeight="1">
      <c r="A2333" s="15" t="s">
        <v>4762</v>
      </c>
      <c r="B2333" s="15" t="s">
        <v>3123</v>
      </c>
      <c r="C2333" s="15" t="s">
        <v>4321</v>
      </c>
      <c r="D2333" s="15" t="s">
        <v>9757</v>
      </c>
      <c r="E2333" s="15" t="s">
        <v>9925</v>
      </c>
      <c r="F2333" s="15" t="s">
        <v>4324</v>
      </c>
      <c r="G2333" s="15" t="s">
        <v>9872</v>
      </c>
      <c r="H2333" s="15" t="s">
        <v>9908</v>
      </c>
      <c r="I2333" s="15" t="s">
        <v>4327</v>
      </c>
      <c r="J2333" s="15" t="s">
        <v>4328</v>
      </c>
      <c r="K2333" s="15"/>
      <c r="L2333" s="103" t="str">
        <f t="shared" si="1"/>
        <v>B-F9-N27-500 gm Natural jar</v>
      </c>
      <c r="M2333" s="103">
        <f t="shared" si="2"/>
        <v>105</v>
      </c>
      <c r="N2333" s="102" t="str">
        <f t="shared" si="3"/>
        <v>wk 15</v>
      </c>
    </row>
    <row r="2334" ht="12.75" customHeight="1">
      <c r="A2334" s="15" t="s">
        <v>4769</v>
      </c>
      <c r="B2334" s="15" t="s">
        <v>3123</v>
      </c>
      <c r="C2334" s="15" t="s">
        <v>4321</v>
      </c>
      <c r="D2334" s="15" t="s">
        <v>9757</v>
      </c>
      <c r="E2334" s="15" t="s">
        <v>9926</v>
      </c>
      <c r="F2334" s="15" t="s">
        <v>4324</v>
      </c>
      <c r="G2334" s="15" t="s">
        <v>9872</v>
      </c>
      <c r="H2334" s="15" t="s">
        <v>9908</v>
      </c>
      <c r="I2334" s="15" t="s">
        <v>4327</v>
      </c>
      <c r="J2334" s="15" t="s">
        <v>4328</v>
      </c>
      <c r="K2334" s="15"/>
      <c r="L2334" s="103" t="str">
        <f t="shared" si="1"/>
        <v>B-F9-N27-500 gm Natural jar</v>
      </c>
      <c r="M2334" s="103">
        <f t="shared" si="2"/>
        <v>105</v>
      </c>
      <c r="N2334" s="102" t="str">
        <f t="shared" si="3"/>
        <v>wk 28</v>
      </c>
    </row>
    <row r="2335" ht="12.75" customHeight="1">
      <c r="A2335" s="15" t="s">
        <v>4769</v>
      </c>
      <c r="B2335" s="15" t="s">
        <v>3123</v>
      </c>
      <c r="C2335" s="15" t="s">
        <v>4321</v>
      </c>
      <c r="D2335" s="15" t="s">
        <v>6899</v>
      </c>
      <c r="E2335" s="15" t="s">
        <v>9927</v>
      </c>
      <c r="F2335" s="15" t="s">
        <v>4324</v>
      </c>
      <c r="G2335" s="15" t="s">
        <v>9881</v>
      </c>
      <c r="H2335" s="15" t="s">
        <v>9922</v>
      </c>
      <c r="I2335" s="15" t="s">
        <v>4327</v>
      </c>
      <c r="J2335" s="15" t="s">
        <v>4345</v>
      </c>
      <c r="K2335" s="15"/>
      <c r="L2335" s="103" t="str">
        <f t="shared" si="1"/>
        <v>B-F9-N27-500 gm Natural jar</v>
      </c>
      <c r="M2335" s="103">
        <f t="shared" si="2"/>
        <v>630</v>
      </c>
      <c r="N2335" s="102" t="str">
        <f t="shared" si="3"/>
        <v>wk 28</v>
      </c>
    </row>
    <row r="2336" ht="12.75" customHeight="1">
      <c r="A2336" s="15" t="s">
        <v>4773</v>
      </c>
      <c r="B2336" s="15" t="s">
        <v>3123</v>
      </c>
      <c r="C2336" s="15" t="s">
        <v>4321</v>
      </c>
      <c r="D2336" s="15" t="s">
        <v>9819</v>
      </c>
      <c r="E2336" s="15" t="s">
        <v>9928</v>
      </c>
      <c r="F2336" s="15" t="s">
        <v>9432</v>
      </c>
      <c r="G2336" s="15" t="s">
        <v>9821</v>
      </c>
      <c r="H2336" s="15" t="s">
        <v>9929</v>
      </c>
      <c r="I2336" s="15" t="s">
        <v>4327</v>
      </c>
      <c r="J2336" s="15" t="s">
        <v>4328</v>
      </c>
      <c r="K2336" s="15"/>
      <c r="L2336" s="103" t="str">
        <f t="shared" si="1"/>
        <v>B-F9-N27-500 gm Natural jar</v>
      </c>
      <c r="M2336" s="103">
        <f t="shared" si="2"/>
        <v>4095</v>
      </c>
      <c r="N2336" s="102" t="str">
        <f t="shared" si="3"/>
        <v>wk 41</v>
      </c>
    </row>
    <row r="2337" ht="12.75" customHeight="1">
      <c r="A2337" s="15" t="s">
        <v>4773</v>
      </c>
      <c r="B2337" s="15" t="s">
        <v>3123</v>
      </c>
      <c r="C2337" s="15" t="s">
        <v>4321</v>
      </c>
      <c r="D2337" s="15" t="s">
        <v>9757</v>
      </c>
      <c r="E2337" s="15" t="s">
        <v>9930</v>
      </c>
      <c r="F2337" s="15" t="s">
        <v>4324</v>
      </c>
      <c r="G2337" s="15" t="s">
        <v>9872</v>
      </c>
      <c r="H2337" s="15" t="s">
        <v>9908</v>
      </c>
      <c r="I2337" s="15" t="s">
        <v>4327</v>
      </c>
      <c r="J2337" s="15" t="s">
        <v>4345</v>
      </c>
      <c r="K2337" s="15"/>
      <c r="L2337" s="103" t="str">
        <f t="shared" si="1"/>
        <v>B-F9-N27-500 gm Natural jar</v>
      </c>
      <c r="M2337" s="103">
        <f t="shared" si="2"/>
        <v>105</v>
      </c>
      <c r="N2337" s="102" t="str">
        <f t="shared" si="3"/>
        <v>wk 41</v>
      </c>
    </row>
    <row r="2338" ht="12.75" customHeight="1">
      <c r="A2338" s="15" t="s">
        <v>4773</v>
      </c>
      <c r="B2338" s="15" t="s">
        <v>3123</v>
      </c>
      <c r="C2338" s="15" t="s">
        <v>4321</v>
      </c>
      <c r="D2338" s="15" t="s">
        <v>9763</v>
      </c>
      <c r="E2338" s="15" t="s">
        <v>9931</v>
      </c>
      <c r="F2338" s="15" t="s">
        <v>4324</v>
      </c>
      <c r="G2338" s="15" t="s">
        <v>9886</v>
      </c>
      <c r="H2338" s="15" t="s">
        <v>9910</v>
      </c>
      <c r="I2338" s="15" t="s">
        <v>4327</v>
      </c>
      <c r="J2338" s="15" t="s">
        <v>4328</v>
      </c>
      <c r="K2338" s="15"/>
      <c r="L2338" s="103" t="str">
        <f t="shared" si="1"/>
        <v>B-F9-N27-500 gm Natural jar</v>
      </c>
      <c r="M2338" s="103">
        <f t="shared" si="2"/>
        <v>210</v>
      </c>
      <c r="N2338" s="102" t="str">
        <f t="shared" si="3"/>
        <v>wk 41</v>
      </c>
    </row>
    <row r="2339" ht="12.75" customHeight="1">
      <c r="A2339" s="15" t="s">
        <v>4776</v>
      </c>
      <c r="B2339" s="15" t="s">
        <v>3123</v>
      </c>
      <c r="C2339" s="15" t="s">
        <v>4321</v>
      </c>
      <c r="D2339" s="15" t="s">
        <v>4322</v>
      </c>
      <c r="E2339" s="15" t="s">
        <v>9932</v>
      </c>
      <c r="F2339" s="15" t="s">
        <v>9525</v>
      </c>
      <c r="G2339" s="15" t="s">
        <v>9933</v>
      </c>
      <c r="H2339" s="15" t="s">
        <v>9934</v>
      </c>
      <c r="I2339" s="15" t="s">
        <v>4327</v>
      </c>
      <c r="J2339" s="15" t="s">
        <v>4345</v>
      </c>
      <c r="K2339" s="15"/>
      <c r="L2339" s="103" t="str">
        <f t="shared" si="1"/>
        <v>B-F9-N27-500 gm Natural jar</v>
      </c>
      <c r="M2339" s="103">
        <f t="shared" si="2"/>
        <v>5040</v>
      </c>
      <c r="N2339" s="102" t="str">
        <f t="shared" si="3"/>
        <v>wk 45</v>
      </c>
    </row>
    <row r="2340" ht="12.75" customHeight="1">
      <c r="A2340" s="15" t="s">
        <v>4776</v>
      </c>
      <c r="B2340" s="15" t="s">
        <v>3123</v>
      </c>
      <c r="C2340" s="15" t="s">
        <v>4321</v>
      </c>
      <c r="D2340" s="15" t="s">
        <v>9757</v>
      </c>
      <c r="E2340" s="15" t="s">
        <v>9935</v>
      </c>
      <c r="F2340" s="15" t="s">
        <v>4324</v>
      </c>
      <c r="G2340" s="15" t="s">
        <v>9872</v>
      </c>
      <c r="H2340" s="15" t="s">
        <v>9908</v>
      </c>
      <c r="I2340" s="15" t="s">
        <v>4327</v>
      </c>
      <c r="J2340" s="15" t="s">
        <v>4328</v>
      </c>
      <c r="K2340" s="15"/>
      <c r="L2340" s="103" t="str">
        <f t="shared" si="1"/>
        <v>B-F9-N27-500 gm Natural jar</v>
      </c>
      <c r="M2340" s="103">
        <f t="shared" si="2"/>
        <v>105</v>
      </c>
      <c r="N2340" s="102" t="str">
        <f t="shared" si="3"/>
        <v>wk 45</v>
      </c>
    </row>
    <row r="2341" ht="12.75" customHeight="1">
      <c r="A2341" s="15" t="s">
        <v>4778</v>
      </c>
      <c r="B2341" s="15" t="s">
        <v>3123</v>
      </c>
      <c r="C2341" s="15" t="s">
        <v>4321</v>
      </c>
      <c r="D2341" s="15" t="s">
        <v>9782</v>
      </c>
      <c r="E2341" s="15" t="s">
        <v>9936</v>
      </c>
      <c r="F2341" s="15" t="s">
        <v>9432</v>
      </c>
      <c r="G2341" s="15" t="s">
        <v>9791</v>
      </c>
      <c r="H2341" s="15" t="s">
        <v>9906</v>
      </c>
      <c r="I2341" s="15" t="s">
        <v>4327</v>
      </c>
      <c r="J2341" s="15" t="s">
        <v>4328</v>
      </c>
      <c r="K2341" s="15"/>
      <c r="L2341" s="103" t="str">
        <f t="shared" si="1"/>
        <v>B-F9-N27-500 gm Natural jar</v>
      </c>
      <c r="M2341" s="103">
        <f t="shared" si="2"/>
        <v>315</v>
      </c>
      <c r="N2341" s="102" t="str">
        <f t="shared" si="3"/>
        <v>wk 49</v>
      </c>
    </row>
    <row r="2342" ht="12.75" customHeight="1">
      <c r="A2342" s="15" t="s">
        <v>4782</v>
      </c>
      <c r="B2342" s="15" t="s">
        <v>3123</v>
      </c>
      <c r="C2342" s="15" t="s">
        <v>4321</v>
      </c>
      <c r="D2342" s="15" t="s">
        <v>5919</v>
      </c>
      <c r="E2342" s="15" t="s">
        <v>9573</v>
      </c>
      <c r="F2342" s="15" t="s">
        <v>9432</v>
      </c>
      <c r="G2342" s="15" t="s">
        <v>8902</v>
      </c>
      <c r="H2342" s="15" t="s">
        <v>9937</v>
      </c>
      <c r="I2342" s="15" t="s">
        <v>4327</v>
      </c>
      <c r="J2342" s="15" t="s">
        <v>4328</v>
      </c>
      <c r="K2342" s="15"/>
      <c r="L2342" s="103" t="str">
        <f t="shared" si="1"/>
        <v>B-F9-N27-500 gm Natural jar</v>
      </c>
      <c r="M2342" s="103">
        <f t="shared" si="2"/>
        <v>1050</v>
      </c>
      <c r="N2342" s="102" t="str">
        <f t="shared" si="3"/>
        <v>wk </v>
      </c>
    </row>
    <row r="2343" ht="12.75" customHeight="1">
      <c r="A2343" s="15" t="s">
        <v>4786</v>
      </c>
      <c r="B2343" s="15" t="s">
        <v>3123</v>
      </c>
      <c r="C2343" s="15" t="s">
        <v>4321</v>
      </c>
      <c r="D2343" s="15" t="s">
        <v>5919</v>
      </c>
      <c r="E2343" s="15" t="s">
        <v>9579</v>
      </c>
      <c r="F2343" s="15" t="s">
        <v>9432</v>
      </c>
      <c r="G2343" s="15" t="s">
        <v>8902</v>
      </c>
      <c r="H2343" s="15" t="s">
        <v>9937</v>
      </c>
      <c r="I2343" s="15" t="s">
        <v>4327</v>
      </c>
      <c r="J2343" s="15" t="s">
        <v>4328</v>
      </c>
      <c r="K2343" s="15"/>
      <c r="L2343" s="103" t="str">
        <f t="shared" si="1"/>
        <v>B-F9-N27-500 gm Natural jar</v>
      </c>
      <c r="M2343" s="103">
        <f t="shared" si="2"/>
        <v>1050</v>
      </c>
      <c r="N2343" s="102" t="str">
        <f t="shared" si="3"/>
        <v>wk </v>
      </c>
    </row>
    <row r="2344" ht="12.75" customHeight="1">
      <c r="A2344" s="15" t="s">
        <v>4786</v>
      </c>
      <c r="B2344" s="15" t="s">
        <v>3123</v>
      </c>
      <c r="C2344" s="15" t="s">
        <v>4321</v>
      </c>
      <c r="D2344" s="15" t="s">
        <v>9763</v>
      </c>
      <c r="E2344" s="15" t="s">
        <v>9938</v>
      </c>
      <c r="F2344" s="15" t="s">
        <v>4324</v>
      </c>
      <c r="G2344" s="15" t="s">
        <v>9886</v>
      </c>
      <c r="H2344" s="15" t="s">
        <v>9910</v>
      </c>
      <c r="I2344" s="15" t="s">
        <v>4327</v>
      </c>
      <c r="J2344" s="15" t="s">
        <v>4345</v>
      </c>
      <c r="K2344" s="15"/>
      <c r="L2344" s="103" t="str">
        <f t="shared" si="1"/>
        <v>B-F9-N27-500 gm Natural jar</v>
      </c>
      <c r="M2344" s="103">
        <f t="shared" si="2"/>
        <v>210</v>
      </c>
      <c r="N2344" s="102" t="str">
        <f t="shared" si="3"/>
        <v>wk </v>
      </c>
    </row>
    <row r="2345" ht="12.75" customHeight="1">
      <c r="A2345" s="15" t="s">
        <v>4789</v>
      </c>
      <c r="B2345" s="15" t="s">
        <v>3123</v>
      </c>
      <c r="C2345" s="15" t="s">
        <v>4321</v>
      </c>
      <c r="D2345" s="15" t="s">
        <v>5919</v>
      </c>
      <c r="E2345" s="15" t="s">
        <v>9582</v>
      </c>
      <c r="F2345" s="15" t="s">
        <v>9432</v>
      </c>
      <c r="G2345" s="15" t="s">
        <v>8902</v>
      </c>
      <c r="H2345" s="15" t="s">
        <v>9937</v>
      </c>
      <c r="I2345" s="15" t="s">
        <v>4327</v>
      </c>
      <c r="J2345" s="15" t="s">
        <v>4328</v>
      </c>
      <c r="K2345" s="15"/>
      <c r="L2345" s="103" t="str">
        <f t="shared" si="1"/>
        <v>B-F9-N27-500 gm Natural jar</v>
      </c>
      <c r="M2345" s="103">
        <f t="shared" si="2"/>
        <v>1050</v>
      </c>
      <c r="N2345" s="102" t="str">
        <f t="shared" si="3"/>
        <v>wk </v>
      </c>
    </row>
    <row r="2346" ht="12.75" customHeight="1">
      <c r="A2346" s="15" t="s">
        <v>4346</v>
      </c>
      <c r="B2346" s="15" t="s">
        <v>3123</v>
      </c>
      <c r="C2346" s="15" t="s">
        <v>4321</v>
      </c>
      <c r="D2346" s="15" t="s">
        <v>9804</v>
      </c>
      <c r="E2346" s="15" t="s">
        <v>9939</v>
      </c>
      <c r="F2346" s="15" t="s">
        <v>8918</v>
      </c>
      <c r="G2346" s="15" t="s">
        <v>9940</v>
      </c>
      <c r="H2346" s="15" t="s">
        <v>9941</v>
      </c>
      <c r="I2346" s="15" t="s">
        <v>4327</v>
      </c>
      <c r="J2346" s="15" t="s">
        <v>7880</v>
      </c>
      <c r="K2346" s="15"/>
      <c r="L2346" s="103" t="str">
        <f t="shared" si="1"/>
        <v>B-F9-N27-500 gm Natural jar</v>
      </c>
      <c r="M2346" s="103">
        <f t="shared" si="2"/>
        <v>525</v>
      </c>
      <c r="N2346" s="102" t="str">
        <f t="shared" si="3"/>
        <v>wk </v>
      </c>
    </row>
    <row r="2347" ht="12.75" customHeight="1">
      <c r="A2347" s="15" t="s">
        <v>4346</v>
      </c>
      <c r="B2347" s="15" t="s">
        <v>3123</v>
      </c>
      <c r="C2347" s="15" t="s">
        <v>4321</v>
      </c>
      <c r="D2347" s="15" t="s">
        <v>9757</v>
      </c>
      <c r="E2347" s="15" t="s">
        <v>9942</v>
      </c>
      <c r="F2347" s="15" t="s">
        <v>4324</v>
      </c>
      <c r="G2347" s="15" t="s">
        <v>9872</v>
      </c>
      <c r="H2347" s="15" t="s">
        <v>9943</v>
      </c>
      <c r="I2347" s="15" t="s">
        <v>4327</v>
      </c>
      <c r="J2347" s="15" t="s">
        <v>4345</v>
      </c>
      <c r="K2347" s="15"/>
      <c r="L2347" s="103" t="str">
        <f t="shared" si="1"/>
        <v>B-F9-N27-500 gm Natural jar</v>
      </c>
      <c r="M2347" s="103">
        <f t="shared" si="2"/>
        <v>105</v>
      </c>
      <c r="N2347" s="102" t="str">
        <f t="shared" si="3"/>
        <v>wk </v>
      </c>
    </row>
    <row r="2348" ht="12.75" customHeight="1">
      <c r="A2348" s="15" t="s">
        <v>4802</v>
      </c>
      <c r="B2348" s="15" t="s">
        <v>3123</v>
      </c>
      <c r="C2348" s="15" t="s">
        <v>4321</v>
      </c>
      <c r="D2348" s="15" t="s">
        <v>9757</v>
      </c>
      <c r="E2348" s="15" t="s">
        <v>9590</v>
      </c>
      <c r="F2348" s="15" t="s">
        <v>4324</v>
      </c>
      <c r="G2348" s="15" t="s">
        <v>9872</v>
      </c>
      <c r="H2348" s="15" t="s">
        <v>9943</v>
      </c>
      <c r="I2348" s="15" t="s">
        <v>4327</v>
      </c>
      <c r="J2348" s="15" t="s">
        <v>4345</v>
      </c>
      <c r="K2348" s="15"/>
      <c r="L2348" s="103" t="str">
        <f t="shared" si="1"/>
        <v>B-F9-N27-500 gm Natural jar</v>
      </c>
      <c r="M2348" s="103">
        <f t="shared" si="2"/>
        <v>105</v>
      </c>
      <c r="N2348" s="102" t="str">
        <f t="shared" si="3"/>
        <v>wk </v>
      </c>
    </row>
    <row r="2349" ht="12.75" customHeight="1">
      <c r="A2349" s="15" t="s">
        <v>4802</v>
      </c>
      <c r="B2349" s="15" t="s">
        <v>3123</v>
      </c>
      <c r="C2349" s="15" t="s">
        <v>4321</v>
      </c>
      <c r="D2349" s="15" t="s">
        <v>9804</v>
      </c>
      <c r="E2349" s="15" t="s">
        <v>9593</v>
      </c>
      <c r="F2349" s="15" t="s">
        <v>4324</v>
      </c>
      <c r="G2349" s="15" t="s">
        <v>9940</v>
      </c>
      <c r="H2349" s="15" t="s">
        <v>9941</v>
      </c>
      <c r="I2349" s="15" t="s">
        <v>4327</v>
      </c>
      <c r="J2349" s="15" t="s">
        <v>4345</v>
      </c>
      <c r="K2349" s="15"/>
      <c r="L2349" s="103" t="str">
        <f t="shared" si="1"/>
        <v>B-F9-N27-500 gm Natural jar</v>
      </c>
      <c r="M2349" s="103">
        <f t="shared" si="2"/>
        <v>525</v>
      </c>
      <c r="N2349" s="102" t="str">
        <f t="shared" si="3"/>
        <v>wk </v>
      </c>
    </row>
    <row r="2350" ht="12.75" customHeight="1">
      <c r="A2350" s="15" t="s">
        <v>4808</v>
      </c>
      <c r="B2350" s="15" t="s">
        <v>3123</v>
      </c>
      <c r="C2350" s="15" t="s">
        <v>4321</v>
      </c>
      <c r="D2350" s="15" t="s">
        <v>9757</v>
      </c>
      <c r="E2350" s="15" t="s">
        <v>9944</v>
      </c>
      <c r="F2350" s="15" t="s">
        <v>4324</v>
      </c>
      <c r="G2350" s="15" t="s">
        <v>9872</v>
      </c>
      <c r="H2350" s="15" t="s">
        <v>9943</v>
      </c>
      <c r="I2350" s="15" t="s">
        <v>4327</v>
      </c>
      <c r="J2350" s="15" t="s">
        <v>4328</v>
      </c>
      <c r="K2350" s="15"/>
      <c r="L2350" s="103" t="str">
        <f t="shared" si="1"/>
        <v>B-F9-N27-500 gm Natural jar</v>
      </c>
      <c r="M2350" s="103">
        <f t="shared" si="2"/>
        <v>105</v>
      </c>
      <c r="N2350" s="102" t="str">
        <f t="shared" si="3"/>
        <v>wk </v>
      </c>
    </row>
    <row r="2351" ht="12.75" customHeight="1">
      <c r="A2351" s="15" t="s">
        <v>4808</v>
      </c>
      <c r="B2351" s="15" t="s">
        <v>3123</v>
      </c>
      <c r="C2351" s="15" t="s">
        <v>4321</v>
      </c>
      <c r="D2351" s="15" t="s">
        <v>5913</v>
      </c>
      <c r="E2351" s="15" t="s">
        <v>9598</v>
      </c>
      <c r="F2351" s="15" t="s">
        <v>9432</v>
      </c>
      <c r="G2351" s="15" t="s">
        <v>9945</v>
      </c>
      <c r="H2351" s="15" t="s">
        <v>9946</v>
      </c>
      <c r="I2351" s="15" t="s">
        <v>4327</v>
      </c>
      <c r="J2351" s="15" t="s">
        <v>4328</v>
      </c>
      <c r="K2351" s="15"/>
      <c r="L2351" s="103" t="str">
        <f t="shared" si="1"/>
        <v>B-F9-N27-500 gm Natural jar</v>
      </c>
      <c r="M2351" s="103">
        <f t="shared" si="2"/>
        <v>5250</v>
      </c>
      <c r="N2351" s="102" t="str">
        <f t="shared" si="3"/>
        <v>wk </v>
      </c>
    </row>
    <row r="2352" ht="12.75" customHeight="1">
      <c r="A2352" s="15" t="s">
        <v>4813</v>
      </c>
      <c r="B2352" s="15" t="s">
        <v>3123</v>
      </c>
      <c r="C2352" s="15" t="s">
        <v>4321</v>
      </c>
      <c r="D2352" s="15" t="s">
        <v>9763</v>
      </c>
      <c r="E2352" s="15" t="s">
        <v>9601</v>
      </c>
      <c r="F2352" s="15" t="s">
        <v>4324</v>
      </c>
      <c r="G2352" s="15" t="s">
        <v>9886</v>
      </c>
      <c r="H2352" s="15" t="s">
        <v>9947</v>
      </c>
      <c r="I2352" s="15" t="s">
        <v>4327</v>
      </c>
      <c r="J2352" s="15" t="s">
        <v>4345</v>
      </c>
      <c r="K2352" s="15"/>
      <c r="L2352" s="103" t="str">
        <f t="shared" si="1"/>
        <v>B-F9-N27-500 gm Natural jar</v>
      </c>
      <c r="M2352" s="103">
        <f t="shared" si="2"/>
        <v>210</v>
      </c>
      <c r="N2352" s="102" t="str">
        <f t="shared" si="3"/>
        <v>wk </v>
      </c>
    </row>
    <row r="2353" ht="12.75" customHeight="1">
      <c r="A2353" s="15" t="s">
        <v>4816</v>
      </c>
      <c r="B2353" s="15" t="s">
        <v>3123</v>
      </c>
      <c r="C2353" s="15" t="s">
        <v>4321</v>
      </c>
      <c r="D2353" s="15" t="s">
        <v>9757</v>
      </c>
      <c r="E2353" s="15" t="s">
        <v>9602</v>
      </c>
      <c r="F2353" s="15" t="s">
        <v>4324</v>
      </c>
      <c r="G2353" s="15" t="s">
        <v>9872</v>
      </c>
      <c r="H2353" s="15" t="s">
        <v>9943</v>
      </c>
      <c r="I2353" s="15" t="s">
        <v>4327</v>
      </c>
      <c r="J2353" s="15" t="s">
        <v>4345</v>
      </c>
      <c r="K2353" s="15"/>
      <c r="L2353" s="103" t="str">
        <f t="shared" si="1"/>
        <v>B-F9-N27-500 gm Natural jar</v>
      </c>
      <c r="M2353" s="103">
        <f t="shared" si="2"/>
        <v>105</v>
      </c>
      <c r="N2353" s="102" t="str">
        <f t="shared" si="3"/>
        <v>wk 2</v>
      </c>
    </row>
    <row r="2354" ht="12.75" customHeight="1">
      <c r="A2354" s="15" t="s">
        <v>4816</v>
      </c>
      <c r="B2354" s="15" t="s">
        <v>3123</v>
      </c>
      <c r="C2354" s="15" t="s">
        <v>4321</v>
      </c>
      <c r="D2354" s="15" t="s">
        <v>9763</v>
      </c>
      <c r="E2354" s="15" t="s">
        <v>9948</v>
      </c>
      <c r="F2354" s="15" t="s">
        <v>4324</v>
      </c>
      <c r="G2354" s="15" t="s">
        <v>9886</v>
      </c>
      <c r="H2354" s="15" t="s">
        <v>9947</v>
      </c>
      <c r="I2354" s="15" t="s">
        <v>4327</v>
      </c>
      <c r="J2354" s="15" t="s">
        <v>4345</v>
      </c>
      <c r="K2354" s="15"/>
      <c r="L2354" s="103" t="str">
        <f t="shared" si="1"/>
        <v>B-F9-N27-500 gm Natural jar</v>
      </c>
      <c r="M2354" s="103">
        <f t="shared" si="2"/>
        <v>210</v>
      </c>
      <c r="N2354" s="102" t="str">
        <f t="shared" si="3"/>
        <v>wk 2</v>
      </c>
    </row>
    <row r="2355" ht="12.75" customHeight="1">
      <c r="A2355" s="15" t="s">
        <v>4816</v>
      </c>
      <c r="B2355" s="15" t="s">
        <v>3123</v>
      </c>
      <c r="C2355" s="15" t="s">
        <v>4321</v>
      </c>
      <c r="D2355" s="15" t="s">
        <v>9757</v>
      </c>
      <c r="E2355" s="15" t="s">
        <v>9949</v>
      </c>
      <c r="F2355" s="15" t="s">
        <v>4324</v>
      </c>
      <c r="G2355" s="15" t="s">
        <v>9872</v>
      </c>
      <c r="H2355" s="15" t="s">
        <v>9943</v>
      </c>
      <c r="I2355" s="15" t="s">
        <v>4327</v>
      </c>
      <c r="J2355" s="15" t="s">
        <v>4328</v>
      </c>
      <c r="K2355" s="15"/>
      <c r="L2355" s="103" t="str">
        <f t="shared" si="1"/>
        <v>B-F9-N27-500 gm Natural jar</v>
      </c>
      <c r="M2355" s="103">
        <f t="shared" si="2"/>
        <v>105</v>
      </c>
      <c r="N2355" s="102" t="str">
        <f t="shared" si="3"/>
        <v>wk 2</v>
      </c>
    </row>
    <row r="2356" ht="12.75" customHeight="1">
      <c r="A2356" s="15" t="s">
        <v>4818</v>
      </c>
      <c r="B2356" s="15" t="s">
        <v>3123</v>
      </c>
      <c r="C2356" s="15" t="s">
        <v>4321</v>
      </c>
      <c r="D2356" s="15" t="s">
        <v>9782</v>
      </c>
      <c r="E2356" s="15" t="s">
        <v>9606</v>
      </c>
      <c r="F2356" s="15" t="s">
        <v>4324</v>
      </c>
      <c r="G2356" s="15" t="s">
        <v>9875</v>
      </c>
      <c r="H2356" s="15" t="s">
        <v>9950</v>
      </c>
      <c r="I2356" s="15" t="s">
        <v>4327</v>
      </c>
      <c r="J2356" s="15" t="s">
        <v>4345</v>
      </c>
      <c r="K2356" s="15"/>
      <c r="L2356" s="103" t="str">
        <f t="shared" si="1"/>
        <v>B-F9-N27-500 gm Natural jar</v>
      </c>
      <c r="M2356" s="103">
        <f t="shared" si="2"/>
        <v>315</v>
      </c>
      <c r="N2356" s="102" t="str">
        <f t="shared" si="3"/>
        <v>wk 6</v>
      </c>
    </row>
    <row r="2357" ht="12.75" customHeight="1">
      <c r="A2357" s="15" t="s">
        <v>4818</v>
      </c>
      <c r="B2357" s="15" t="s">
        <v>3123</v>
      </c>
      <c r="C2357" s="15" t="s">
        <v>4321</v>
      </c>
      <c r="D2357" s="15" t="s">
        <v>9763</v>
      </c>
      <c r="E2357" s="15" t="s">
        <v>9951</v>
      </c>
      <c r="F2357" s="15" t="s">
        <v>4324</v>
      </c>
      <c r="G2357" s="15" t="s">
        <v>9886</v>
      </c>
      <c r="H2357" s="15" t="s">
        <v>9947</v>
      </c>
      <c r="I2357" s="15" t="s">
        <v>4327</v>
      </c>
      <c r="J2357" s="15" t="s">
        <v>4345</v>
      </c>
      <c r="K2357" s="15"/>
      <c r="L2357" s="103" t="str">
        <f t="shared" si="1"/>
        <v>B-F9-N27-500 gm Natural jar</v>
      </c>
      <c r="M2357" s="103">
        <f t="shared" si="2"/>
        <v>210</v>
      </c>
      <c r="N2357" s="102" t="str">
        <f t="shared" si="3"/>
        <v>wk 6</v>
      </c>
    </row>
    <row r="2358" ht="12.75" customHeight="1">
      <c r="A2358" s="15" t="s">
        <v>4835</v>
      </c>
      <c r="B2358" s="15" t="s">
        <v>3123</v>
      </c>
      <c r="C2358" s="15" t="s">
        <v>4321</v>
      </c>
      <c r="D2358" s="15" t="s">
        <v>9763</v>
      </c>
      <c r="E2358" s="15" t="s">
        <v>9952</v>
      </c>
      <c r="F2358" s="15" t="s">
        <v>4324</v>
      </c>
      <c r="G2358" s="15" t="s">
        <v>9886</v>
      </c>
      <c r="H2358" s="15" t="s">
        <v>9947</v>
      </c>
      <c r="I2358" s="15" t="s">
        <v>4327</v>
      </c>
      <c r="J2358" s="15" t="s">
        <v>4328</v>
      </c>
      <c r="K2358" s="15"/>
      <c r="L2358" s="103" t="str">
        <f t="shared" si="1"/>
        <v>B-F9-N27-500 gm Natural jar</v>
      </c>
      <c r="M2358" s="103">
        <f t="shared" si="2"/>
        <v>210</v>
      </c>
      <c r="N2358" s="102" t="str">
        <f t="shared" si="3"/>
        <v>wk 37</v>
      </c>
    </row>
    <row r="2359" ht="12.75" customHeight="1">
      <c r="A2359" s="15" t="s">
        <v>4842</v>
      </c>
      <c r="B2359" s="15" t="s">
        <v>3123</v>
      </c>
      <c r="C2359" s="15" t="s">
        <v>4321</v>
      </c>
      <c r="D2359" s="15" t="s">
        <v>9757</v>
      </c>
      <c r="E2359" s="15" t="s">
        <v>9953</v>
      </c>
      <c r="F2359" s="15" t="s">
        <v>4324</v>
      </c>
      <c r="G2359" s="15" t="s">
        <v>9872</v>
      </c>
      <c r="H2359" s="15" t="s">
        <v>9943</v>
      </c>
      <c r="I2359" s="15" t="s">
        <v>4327</v>
      </c>
      <c r="J2359" s="15" t="s">
        <v>4345</v>
      </c>
      <c r="K2359" s="15"/>
      <c r="L2359" s="103" t="str">
        <f t="shared" si="1"/>
        <v>B-F9-N27-500 gm Natural jar</v>
      </c>
      <c r="M2359" s="103">
        <f t="shared" si="2"/>
        <v>105</v>
      </c>
      <c r="N2359" s="102" t="str">
        <f t="shared" si="3"/>
        <v>wk </v>
      </c>
    </row>
    <row r="2360" ht="12.75" customHeight="1">
      <c r="A2360" s="15" t="s">
        <v>4851</v>
      </c>
      <c r="B2360" s="15" t="s">
        <v>3123</v>
      </c>
      <c r="C2360" s="15" t="s">
        <v>4321</v>
      </c>
      <c r="D2360" s="15" t="s">
        <v>9763</v>
      </c>
      <c r="E2360" s="15" t="s">
        <v>9954</v>
      </c>
      <c r="F2360" s="15" t="s">
        <v>4324</v>
      </c>
      <c r="G2360" s="15" t="s">
        <v>9886</v>
      </c>
      <c r="H2360" s="15" t="s">
        <v>9947</v>
      </c>
      <c r="I2360" s="15" t="s">
        <v>4327</v>
      </c>
      <c r="J2360" s="15" t="s">
        <v>4328</v>
      </c>
      <c r="K2360" s="15"/>
      <c r="L2360" s="103" t="str">
        <f t="shared" si="1"/>
        <v>B-F9-N27-500 gm Natural jar</v>
      </c>
      <c r="M2360" s="103">
        <f t="shared" si="2"/>
        <v>210</v>
      </c>
      <c r="N2360" s="102" t="str">
        <f t="shared" si="3"/>
        <v>wk </v>
      </c>
    </row>
    <row r="2361" ht="12.75" customHeight="1">
      <c r="A2361" s="15" t="s">
        <v>4851</v>
      </c>
      <c r="B2361" s="15" t="s">
        <v>3123</v>
      </c>
      <c r="C2361" s="15" t="s">
        <v>4321</v>
      </c>
      <c r="D2361" s="15" t="s">
        <v>9757</v>
      </c>
      <c r="E2361" s="15" t="s">
        <v>9955</v>
      </c>
      <c r="F2361" s="15" t="s">
        <v>4324</v>
      </c>
      <c r="G2361" s="15" t="s">
        <v>9872</v>
      </c>
      <c r="H2361" s="15" t="s">
        <v>9943</v>
      </c>
      <c r="I2361" s="15" t="s">
        <v>4327</v>
      </c>
      <c r="J2361" s="15" t="s">
        <v>4328</v>
      </c>
      <c r="K2361" s="15"/>
      <c r="L2361" s="103" t="str">
        <f t="shared" si="1"/>
        <v>B-F9-N27-500 gm Natural jar</v>
      </c>
      <c r="M2361" s="103">
        <f t="shared" si="2"/>
        <v>105</v>
      </c>
      <c r="N2361" s="102" t="str">
        <f t="shared" si="3"/>
        <v>wk </v>
      </c>
    </row>
    <row r="2362" ht="12.75" customHeight="1">
      <c r="A2362" s="15" t="s">
        <v>4855</v>
      </c>
      <c r="B2362" s="15" t="s">
        <v>3123</v>
      </c>
      <c r="C2362" s="15" t="s">
        <v>4321</v>
      </c>
      <c r="D2362" s="15" t="s">
        <v>9757</v>
      </c>
      <c r="E2362" s="15" t="s">
        <v>9956</v>
      </c>
      <c r="F2362" s="15" t="s">
        <v>4324</v>
      </c>
      <c r="G2362" s="15" t="s">
        <v>9872</v>
      </c>
      <c r="H2362" s="15" t="s">
        <v>9943</v>
      </c>
      <c r="I2362" s="15" t="s">
        <v>4327</v>
      </c>
      <c r="J2362" s="15" t="s">
        <v>4328</v>
      </c>
      <c r="K2362" s="15"/>
      <c r="L2362" s="103" t="str">
        <f t="shared" si="1"/>
        <v>B-F9-N27-500 gm Natural jar</v>
      </c>
      <c r="M2362" s="103">
        <f t="shared" si="2"/>
        <v>105</v>
      </c>
      <c r="N2362" s="102" t="str">
        <f t="shared" si="3"/>
        <v>wk </v>
      </c>
    </row>
    <row r="2363" ht="12.75" customHeight="1">
      <c r="A2363" s="15" t="s">
        <v>4857</v>
      </c>
      <c r="B2363" s="15" t="s">
        <v>3123</v>
      </c>
      <c r="C2363" s="15" t="s">
        <v>4321</v>
      </c>
      <c r="D2363" s="15" t="s">
        <v>9757</v>
      </c>
      <c r="E2363" s="15" t="s">
        <v>9957</v>
      </c>
      <c r="F2363" s="15" t="s">
        <v>4324</v>
      </c>
      <c r="G2363" s="15" t="s">
        <v>9872</v>
      </c>
      <c r="H2363" s="15" t="s">
        <v>9943</v>
      </c>
      <c r="I2363" s="15" t="s">
        <v>4327</v>
      </c>
      <c r="J2363" s="15" t="s">
        <v>4328</v>
      </c>
      <c r="K2363" s="15"/>
      <c r="L2363" s="103" t="str">
        <f t="shared" si="1"/>
        <v>B-F9-N27-500 gm Natural jar</v>
      </c>
      <c r="M2363" s="103">
        <f t="shared" si="2"/>
        <v>105</v>
      </c>
      <c r="N2363" s="102" t="str">
        <f t="shared" si="3"/>
        <v>wk </v>
      </c>
    </row>
    <row r="2364" ht="12.75" customHeight="1">
      <c r="A2364" s="15" t="s">
        <v>4857</v>
      </c>
      <c r="B2364" s="15" t="s">
        <v>3123</v>
      </c>
      <c r="C2364" s="15" t="s">
        <v>4321</v>
      </c>
      <c r="D2364" s="15" t="s">
        <v>9757</v>
      </c>
      <c r="E2364" s="15" t="s">
        <v>9958</v>
      </c>
      <c r="F2364" s="15" t="s">
        <v>4324</v>
      </c>
      <c r="G2364" s="15" t="s">
        <v>9872</v>
      </c>
      <c r="H2364" s="15" t="s">
        <v>9943</v>
      </c>
      <c r="I2364" s="15" t="s">
        <v>4327</v>
      </c>
      <c r="J2364" s="15" t="s">
        <v>4328</v>
      </c>
      <c r="K2364" s="15"/>
      <c r="L2364" s="103" t="str">
        <f t="shared" si="1"/>
        <v>B-F9-N27-500 gm Natural jar</v>
      </c>
      <c r="M2364" s="103">
        <f t="shared" si="2"/>
        <v>105</v>
      </c>
      <c r="N2364" s="102" t="str">
        <f t="shared" si="3"/>
        <v>wk </v>
      </c>
    </row>
    <row r="2365" ht="12.75" customHeight="1">
      <c r="A2365" s="15" t="s">
        <v>4866</v>
      </c>
      <c r="B2365" s="15" t="s">
        <v>3123</v>
      </c>
      <c r="C2365" s="15" t="s">
        <v>4321</v>
      </c>
      <c r="D2365" s="15" t="s">
        <v>5913</v>
      </c>
      <c r="E2365" s="15" t="s">
        <v>9959</v>
      </c>
      <c r="F2365" s="15" t="s">
        <v>9432</v>
      </c>
      <c r="G2365" s="15" t="s">
        <v>9945</v>
      </c>
      <c r="H2365" s="15" t="s">
        <v>9946</v>
      </c>
      <c r="I2365" s="15" t="s">
        <v>4327</v>
      </c>
      <c r="J2365" s="15" t="s">
        <v>4328</v>
      </c>
      <c r="K2365" s="15"/>
      <c r="L2365" s="103" t="str">
        <f t="shared" si="1"/>
        <v>B-F9-N27-500 gm Natural jar</v>
      </c>
      <c r="M2365" s="103">
        <f t="shared" si="2"/>
        <v>5250</v>
      </c>
      <c r="N2365" s="102" t="str">
        <f t="shared" si="3"/>
        <v>wk </v>
      </c>
    </row>
    <row r="2366" ht="12.75" customHeight="1">
      <c r="A2366" s="15" t="s">
        <v>4866</v>
      </c>
      <c r="B2366" s="15" t="s">
        <v>3123</v>
      </c>
      <c r="C2366" s="15" t="s">
        <v>4321</v>
      </c>
      <c r="D2366" s="15" t="s">
        <v>9757</v>
      </c>
      <c r="E2366" s="15" t="s">
        <v>9960</v>
      </c>
      <c r="F2366" s="15" t="s">
        <v>4324</v>
      </c>
      <c r="G2366" s="15" t="s">
        <v>9872</v>
      </c>
      <c r="H2366" s="15" t="s">
        <v>9943</v>
      </c>
      <c r="I2366" s="15" t="s">
        <v>4327</v>
      </c>
      <c r="J2366" s="15" t="s">
        <v>4328</v>
      </c>
      <c r="K2366" s="15"/>
      <c r="L2366" s="103" t="str">
        <f t="shared" si="1"/>
        <v>B-F9-N27-500 gm Natural jar</v>
      </c>
      <c r="M2366" s="103">
        <f t="shared" si="2"/>
        <v>105</v>
      </c>
      <c r="N2366" s="102" t="str">
        <f t="shared" si="3"/>
        <v>wk </v>
      </c>
    </row>
    <row r="2367" ht="12.75" customHeight="1">
      <c r="A2367" s="15" t="s">
        <v>4869</v>
      </c>
      <c r="B2367" s="15" t="s">
        <v>3123</v>
      </c>
      <c r="C2367" s="15" t="s">
        <v>4321</v>
      </c>
      <c r="D2367" s="15" t="s">
        <v>9757</v>
      </c>
      <c r="E2367" s="15" t="s">
        <v>9621</v>
      </c>
      <c r="F2367" s="15" t="s">
        <v>4324</v>
      </c>
      <c r="G2367" s="15" t="s">
        <v>9872</v>
      </c>
      <c r="H2367" s="15" t="s">
        <v>9943</v>
      </c>
      <c r="I2367" s="15" t="s">
        <v>4327</v>
      </c>
      <c r="J2367" s="15" t="s">
        <v>4328</v>
      </c>
      <c r="K2367" s="15"/>
      <c r="L2367" s="103" t="str">
        <f t="shared" si="1"/>
        <v>B-F9-N27-500 gm Natural jar</v>
      </c>
      <c r="M2367" s="103">
        <f t="shared" si="2"/>
        <v>105</v>
      </c>
      <c r="N2367" s="102" t="str">
        <f t="shared" si="3"/>
        <v>wk </v>
      </c>
    </row>
    <row r="2368" ht="12.75" customHeight="1">
      <c r="A2368" s="15" t="s">
        <v>4875</v>
      </c>
      <c r="B2368" s="15" t="s">
        <v>3123</v>
      </c>
      <c r="C2368" s="15" t="s">
        <v>4321</v>
      </c>
      <c r="D2368" s="15" t="s">
        <v>9763</v>
      </c>
      <c r="E2368" s="15" t="s">
        <v>9961</v>
      </c>
      <c r="F2368" s="15" t="s">
        <v>4324</v>
      </c>
      <c r="G2368" s="15" t="s">
        <v>9886</v>
      </c>
      <c r="H2368" s="15" t="s">
        <v>9947</v>
      </c>
      <c r="I2368" s="15" t="s">
        <v>4327</v>
      </c>
      <c r="J2368" s="15" t="s">
        <v>4345</v>
      </c>
      <c r="K2368" s="15"/>
      <c r="L2368" s="103" t="str">
        <f t="shared" si="1"/>
        <v>B-F9-N27-500 gm Natural jar</v>
      </c>
      <c r="M2368" s="103">
        <f t="shared" si="2"/>
        <v>210</v>
      </c>
      <c r="N2368" s="102" t="str">
        <f t="shared" si="3"/>
        <v>wk </v>
      </c>
    </row>
    <row r="2369" ht="12.75" customHeight="1">
      <c r="A2369" s="15" t="s">
        <v>4882</v>
      </c>
      <c r="B2369" s="15" t="s">
        <v>3123</v>
      </c>
      <c r="C2369" s="15" t="s">
        <v>4321</v>
      </c>
      <c r="D2369" s="15" t="s">
        <v>9763</v>
      </c>
      <c r="E2369" s="15" t="s">
        <v>9625</v>
      </c>
      <c r="F2369" s="15" t="s">
        <v>4324</v>
      </c>
      <c r="G2369" s="15" t="s">
        <v>9886</v>
      </c>
      <c r="H2369" s="15" t="s">
        <v>9947</v>
      </c>
      <c r="I2369" s="15" t="s">
        <v>4327</v>
      </c>
      <c r="J2369" s="15" t="s">
        <v>4345</v>
      </c>
      <c r="K2369" s="15"/>
      <c r="L2369" s="103" t="str">
        <f t="shared" si="1"/>
        <v>B-F9-N27-500 gm Natural jar</v>
      </c>
      <c r="M2369" s="103">
        <f t="shared" si="2"/>
        <v>210</v>
      </c>
      <c r="N2369" s="102" t="str">
        <f t="shared" si="3"/>
        <v>wk </v>
      </c>
    </row>
    <row r="2370" ht="12.75" customHeight="1">
      <c r="A2370" s="15" t="s">
        <v>9962</v>
      </c>
      <c r="B2370" s="15" t="s">
        <v>2855</v>
      </c>
      <c r="C2370" s="15" t="s">
        <v>3146</v>
      </c>
      <c r="D2370" s="15" t="s">
        <v>3145</v>
      </c>
      <c r="E2370" s="15"/>
      <c r="F2370" s="15" t="s">
        <v>4308</v>
      </c>
      <c r="G2370" s="15" t="s">
        <v>9963</v>
      </c>
      <c r="H2370" s="15" t="s">
        <v>3149</v>
      </c>
      <c r="I2370" s="15" t="s">
        <v>3156</v>
      </c>
      <c r="J2370" s="15"/>
      <c r="K2370" s="15"/>
      <c r="L2370" s="103" t="str">
        <f t="shared" si="1"/>
        <v>B-F9-W27-500 gm White jar</v>
      </c>
      <c r="M2370" s="103">
        <f t="shared" si="2"/>
        <v>0</v>
      </c>
      <c r="N2370" s="102" t="str">
        <f t="shared" si="3"/>
        <v>wk </v>
      </c>
    </row>
    <row r="2371" ht="12.75" customHeight="1">
      <c r="A2371" s="15" t="s">
        <v>4480</v>
      </c>
      <c r="B2371" s="15" t="s">
        <v>3123</v>
      </c>
      <c r="C2371" s="15" t="s">
        <v>4321</v>
      </c>
      <c r="D2371" s="15" t="s">
        <v>9757</v>
      </c>
      <c r="E2371" s="15" t="s">
        <v>9656</v>
      </c>
      <c r="F2371" s="15" t="s">
        <v>4324</v>
      </c>
      <c r="G2371" s="15" t="s">
        <v>9759</v>
      </c>
      <c r="H2371" s="15" t="s">
        <v>9964</v>
      </c>
      <c r="I2371" s="15" t="s">
        <v>4327</v>
      </c>
      <c r="J2371" s="15" t="s">
        <v>4328</v>
      </c>
      <c r="K2371" s="15"/>
      <c r="L2371" s="103" t="str">
        <f t="shared" si="1"/>
        <v>B-F9-W27-500 gm White jar</v>
      </c>
      <c r="M2371" s="103">
        <f t="shared" si="2"/>
        <v>105</v>
      </c>
      <c r="N2371" s="102" t="str">
        <f t="shared" si="3"/>
        <v>wk 45</v>
      </c>
    </row>
    <row r="2372" ht="12.75" customHeight="1">
      <c r="A2372" s="15" t="s">
        <v>4496</v>
      </c>
      <c r="B2372" s="15" t="s">
        <v>3123</v>
      </c>
      <c r="C2372" s="15" t="s">
        <v>4321</v>
      </c>
      <c r="D2372" s="15" t="s">
        <v>9965</v>
      </c>
      <c r="E2372" s="15" t="s">
        <v>9966</v>
      </c>
      <c r="F2372" s="15" t="s">
        <v>9190</v>
      </c>
      <c r="G2372" s="15" t="s">
        <v>9967</v>
      </c>
      <c r="H2372" s="15" t="s">
        <v>9968</v>
      </c>
      <c r="I2372" s="15" t="s">
        <v>4327</v>
      </c>
      <c r="J2372" s="15" t="s">
        <v>4359</v>
      </c>
      <c r="K2372" s="15"/>
      <c r="L2372" s="103" t="str">
        <f t="shared" si="1"/>
        <v>B-F9-W27-500 gm White jar</v>
      </c>
      <c r="M2372" s="103">
        <f t="shared" si="2"/>
        <v>3255</v>
      </c>
      <c r="N2372" s="102" t="str">
        <f t="shared" si="3"/>
        <v>wk </v>
      </c>
    </row>
    <row r="2373" ht="12.75" customHeight="1">
      <c r="A2373" s="15" t="s">
        <v>4869</v>
      </c>
      <c r="B2373" s="15" t="s">
        <v>3123</v>
      </c>
      <c r="C2373" s="15" t="s">
        <v>4321</v>
      </c>
      <c r="D2373" s="15" t="s">
        <v>9757</v>
      </c>
      <c r="E2373" s="15" t="s">
        <v>9621</v>
      </c>
      <c r="F2373" s="15" t="s">
        <v>4324</v>
      </c>
      <c r="G2373" s="15" t="s">
        <v>9759</v>
      </c>
      <c r="H2373" s="15" t="s">
        <v>9969</v>
      </c>
      <c r="I2373" s="15" t="s">
        <v>4327</v>
      </c>
      <c r="J2373" s="15" t="s">
        <v>4328</v>
      </c>
      <c r="K2373" s="15"/>
      <c r="L2373" s="103" t="str">
        <f t="shared" si="1"/>
        <v>B-F9-W27-500 gm White jar</v>
      </c>
      <c r="M2373" s="103">
        <f t="shared" si="2"/>
        <v>105</v>
      </c>
      <c r="N2373" s="102" t="str">
        <f t="shared" si="3"/>
        <v>wk </v>
      </c>
    </row>
    <row r="2374" ht="12.75" customHeight="1">
      <c r="A2374" s="15" t="s">
        <v>4467</v>
      </c>
      <c r="B2374" s="15" t="s">
        <v>3128</v>
      </c>
      <c r="C2374" s="15" t="s">
        <v>4321</v>
      </c>
      <c r="D2374" s="15" t="s">
        <v>5703</v>
      </c>
      <c r="E2374" s="15" t="s">
        <v>9639</v>
      </c>
      <c r="F2374" s="15" t="s">
        <v>4324</v>
      </c>
      <c r="G2374" s="15" t="s">
        <v>9793</v>
      </c>
      <c r="H2374" s="15" t="s">
        <v>9970</v>
      </c>
      <c r="I2374" s="15" t="s">
        <v>4327</v>
      </c>
      <c r="J2374" s="15" t="s">
        <v>4328</v>
      </c>
      <c r="K2374" s="15"/>
      <c r="L2374" s="103" t="str">
        <f t="shared" si="1"/>
        <v>B-F9-W27-500 gm White jar</v>
      </c>
      <c r="M2374" s="103">
        <f t="shared" si="2"/>
        <v>420</v>
      </c>
      <c r="N2374" s="102" t="str">
        <f t="shared" si="3"/>
        <v>wk 31</v>
      </c>
    </row>
    <row r="2375" ht="12.75" customHeight="1">
      <c r="A2375" s="15" t="s">
        <v>9971</v>
      </c>
      <c r="B2375" s="15" t="s">
        <v>2855</v>
      </c>
      <c r="C2375" s="15" t="s">
        <v>3146</v>
      </c>
      <c r="D2375" s="15" t="s">
        <v>3145</v>
      </c>
      <c r="E2375" s="15"/>
      <c r="F2375" s="15" t="s">
        <v>4308</v>
      </c>
      <c r="G2375" s="15" t="s">
        <v>9972</v>
      </c>
      <c r="H2375" s="15" t="s">
        <v>3149</v>
      </c>
      <c r="I2375" s="15" t="s">
        <v>3177</v>
      </c>
      <c r="J2375" s="15"/>
      <c r="K2375" s="15"/>
      <c r="L2375" s="103" t="str">
        <f t="shared" si="1"/>
        <v>B-F9-W27MKINDI-500 gm White Pntd Mkindi jar</v>
      </c>
      <c r="M2375" s="103">
        <f t="shared" si="2"/>
        <v>0</v>
      </c>
      <c r="N2375" s="102" t="str">
        <f t="shared" si="3"/>
        <v>wk </v>
      </c>
    </row>
    <row r="2376" ht="12.75" customHeight="1">
      <c r="A2376" s="15" t="s">
        <v>4708</v>
      </c>
      <c r="B2376" s="15" t="s">
        <v>3128</v>
      </c>
      <c r="C2376" s="15" t="s">
        <v>4321</v>
      </c>
      <c r="D2376" s="15" t="s">
        <v>9973</v>
      </c>
      <c r="E2376" s="15" t="s">
        <v>9974</v>
      </c>
      <c r="F2376" s="15" t="s">
        <v>9749</v>
      </c>
      <c r="G2376" s="15" t="s">
        <v>9975</v>
      </c>
      <c r="H2376" s="15" t="s">
        <v>9976</v>
      </c>
      <c r="I2376" s="15" t="s">
        <v>5045</v>
      </c>
      <c r="J2376" s="15" t="s">
        <v>5653</v>
      </c>
      <c r="K2376" s="15"/>
      <c r="L2376" s="103" t="str">
        <f t="shared" si="1"/>
        <v>B-F9-W27MKINDI-500 gm White Pntd Mkindi jar</v>
      </c>
      <c r="M2376" s="103">
        <f t="shared" si="2"/>
        <v>5280</v>
      </c>
      <c r="N2376" s="102" t="str">
        <f t="shared" si="3"/>
        <v>wk 27</v>
      </c>
    </row>
    <row r="2377" ht="12.75" customHeight="1">
      <c r="A2377" s="15" t="s">
        <v>9977</v>
      </c>
      <c r="B2377" s="15" t="s">
        <v>2903</v>
      </c>
      <c r="C2377" s="15" t="s">
        <v>3146</v>
      </c>
      <c r="D2377" s="15" t="s">
        <v>3145</v>
      </c>
      <c r="E2377" s="15"/>
      <c r="F2377" s="15" t="s">
        <v>4308</v>
      </c>
      <c r="G2377" s="15" t="s">
        <v>9978</v>
      </c>
      <c r="H2377" s="15" t="s">
        <v>3149</v>
      </c>
      <c r="I2377" s="15" t="s">
        <v>3177</v>
      </c>
      <c r="J2377" s="15"/>
      <c r="K2377" s="15"/>
      <c r="L2377" s="103" t="str">
        <f t="shared" si="1"/>
        <v>B-G11-W5-25 gm White jar</v>
      </c>
      <c r="M2377" s="103">
        <f t="shared" si="2"/>
        <v>0</v>
      </c>
      <c r="N2377" s="102" t="str">
        <f t="shared" si="3"/>
        <v>wk </v>
      </c>
    </row>
    <row r="2378" ht="12.75" customHeight="1">
      <c r="A2378" s="15" t="s">
        <v>9979</v>
      </c>
      <c r="B2378" s="15" t="s">
        <v>3123</v>
      </c>
      <c r="C2378" s="15" t="s">
        <v>4321</v>
      </c>
      <c r="D2378" s="15" t="s">
        <v>3953</v>
      </c>
      <c r="E2378" s="15" t="s">
        <v>9980</v>
      </c>
      <c r="F2378" s="15" t="s">
        <v>4324</v>
      </c>
      <c r="G2378" s="15" t="s">
        <v>9981</v>
      </c>
      <c r="H2378" s="15" t="s">
        <v>9982</v>
      </c>
      <c r="I2378" s="15" t="s">
        <v>4327</v>
      </c>
      <c r="J2378" s="15" t="s">
        <v>4345</v>
      </c>
      <c r="K2378" s="15"/>
      <c r="L2378" s="103" t="str">
        <f t="shared" si="1"/>
        <v>B-G11-W5-25 gm White jar</v>
      </c>
      <c r="M2378" s="103">
        <f t="shared" si="2"/>
        <v>10000</v>
      </c>
      <c r="N2378" s="102" t="str">
        <f t="shared" si="3"/>
        <v>wk 14</v>
      </c>
    </row>
    <row r="2379" ht="12.75" customHeight="1">
      <c r="A2379" s="15" t="s">
        <v>4530</v>
      </c>
      <c r="B2379" s="15" t="s">
        <v>3123</v>
      </c>
      <c r="C2379" s="15" t="s">
        <v>4321</v>
      </c>
      <c r="D2379" s="15" t="s">
        <v>3441</v>
      </c>
      <c r="E2379" s="15" t="s">
        <v>9983</v>
      </c>
      <c r="F2379" s="15" t="s">
        <v>4324</v>
      </c>
      <c r="G2379" s="15" t="s">
        <v>9984</v>
      </c>
      <c r="H2379" s="15" t="s">
        <v>9985</v>
      </c>
      <c r="I2379" s="15" t="s">
        <v>4327</v>
      </c>
      <c r="J2379" s="15" t="s">
        <v>4345</v>
      </c>
      <c r="K2379" s="15"/>
      <c r="L2379" s="103" t="str">
        <f t="shared" si="1"/>
        <v>B-G11-W5-25 gm White jar</v>
      </c>
      <c r="M2379" s="103">
        <f t="shared" si="2"/>
        <v>2000</v>
      </c>
      <c r="N2379" s="102" t="str">
        <f t="shared" si="3"/>
        <v>wk 6</v>
      </c>
    </row>
    <row r="2380" ht="12.75" customHeight="1">
      <c r="A2380" s="15" t="s">
        <v>4550</v>
      </c>
      <c r="B2380" s="15" t="s">
        <v>3123</v>
      </c>
      <c r="C2380" s="15" t="s">
        <v>4321</v>
      </c>
      <c r="D2380" s="15" t="s">
        <v>3437</v>
      </c>
      <c r="E2380" s="15" t="s">
        <v>9986</v>
      </c>
      <c r="F2380" s="15" t="s">
        <v>4324</v>
      </c>
      <c r="G2380" s="15" t="s">
        <v>9987</v>
      </c>
      <c r="H2380" s="15" t="s">
        <v>9988</v>
      </c>
      <c r="I2380" s="15" t="s">
        <v>4327</v>
      </c>
      <c r="J2380" s="15" t="s">
        <v>4328</v>
      </c>
      <c r="K2380" s="15"/>
      <c r="L2380" s="103" t="str">
        <f t="shared" si="1"/>
        <v>B-G11-W5-25 gm White jar</v>
      </c>
      <c r="M2380" s="103">
        <f t="shared" si="2"/>
        <v>4000</v>
      </c>
      <c r="N2380" s="102" t="str">
        <f t="shared" si="3"/>
        <v>wk 23</v>
      </c>
    </row>
    <row r="2381" ht="12.75" customHeight="1">
      <c r="A2381" s="15" t="s">
        <v>4565</v>
      </c>
      <c r="B2381" s="15" t="s">
        <v>3123</v>
      </c>
      <c r="C2381" s="15" t="s">
        <v>4321</v>
      </c>
      <c r="D2381" s="15" t="s">
        <v>3325</v>
      </c>
      <c r="E2381" s="15" t="s">
        <v>9989</v>
      </c>
      <c r="F2381" s="15" t="s">
        <v>4324</v>
      </c>
      <c r="G2381" s="15" t="s">
        <v>9990</v>
      </c>
      <c r="H2381" s="15" t="s">
        <v>9991</v>
      </c>
      <c r="I2381" s="15" t="s">
        <v>4327</v>
      </c>
      <c r="J2381" s="15" t="s">
        <v>4328</v>
      </c>
      <c r="K2381" s="15"/>
      <c r="L2381" s="103" t="str">
        <f t="shared" si="1"/>
        <v>B-G11-W5-25 gm White jar</v>
      </c>
      <c r="M2381" s="103">
        <f t="shared" si="2"/>
        <v>8000</v>
      </c>
      <c r="N2381" s="102" t="str">
        <f t="shared" si="3"/>
        <v>wk 49</v>
      </c>
    </row>
    <row r="2382" ht="12.75" customHeight="1">
      <c r="A2382" s="15" t="s">
        <v>4665</v>
      </c>
      <c r="B2382" s="15" t="s">
        <v>3123</v>
      </c>
      <c r="C2382" s="15" t="s">
        <v>4321</v>
      </c>
      <c r="D2382" s="15" t="s">
        <v>3150</v>
      </c>
      <c r="E2382" s="15" t="s">
        <v>9992</v>
      </c>
      <c r="F2382" s="15" t="s">
        <v>4324</v>
      </c>
      <c r="G2382" s="15" t="s">
        <v>9993</v>
      </c>
      <c r="H2382" s="15" t="s">
        <v>9994</v>
      </c>
      <c r="I2382" s="15" t="s">
        <v>4327</v>
      </c>
      <c r="J2382" s="15" t="s">
        <v>4345</v>
      </c>
      <c r="K2382" s="15"/>
      <c r="L2382" s="103" t="str">
        <f t="shared" si="1"/>
        <v>B-G11-W5-25 gm White jar</v>
      </c>
      <c r="M2382" s="103">
        <f t="shared" si="2"/>
        <v>6000</v>
      </c>
      <c r="N2382" s="102" t="str">
        <f t="shared" si="3"/>
        <v>wk </v>
      </c>
    </row>
    <row r="2383" ht="12.75" customHeight="1">
      <c r="A2383" s="15" t="s">
        <v>4698</v>
      </c>
      <c r="B2383" s="15" t="s">
        <v>3123</v>
      </c>
      <c r="C2383" s="15" t="s">
        <v>4321</v>
      </c>
      <c r="D2383" s="15" t="s">
        <v>4330</v>
      </c>
      <c r="E2383" s="15" t="s">
        <v>9995</v>
      </c>
      <c r="F2383" s="15" t="s">
        <v>4324</v>
      </c>
      <c r="G2383" s="15" t="s">
        <v>9996</v>
      </c>
      <c r="H2383" s="15" t="s">
        <v>9997</v>
      </c>
      <c r="I2383" s="15" t="s">
        <v>4327</v>
      </c>
      <c r="J2383" s="15" t="s">
        <v>4345</v>
      </c>
      <c r="K2383" s="15"/>
      <c r="L2383" s="103" t="str">
        <f t="shared" si="1"/>
        <v>B-G11-W5-25 gm White jar</v>
      </c>
      <c r="M2383" s="103">
        <f t="shared" si="2"/>
        <v>500</v>
      </c>
      <c r="N2383" s="102" t="str">
        <f t="shared" si="3"/>
        <v>wk 10</v>
      </c>
    </row>
    <row r="2384" ht="12.75" customHeight="1">
      <c r="A2384" s="15" t="s">
        <v>4341</v>
      </c>
      <c r="B2384" s="15" t="s">
        <v>3123</v>
      </c>
      <c r="C2384" s="15" t="s">
        <v>4321</v>
      </c>
      <c r="D2384" s="15" t="s">
        <v>3150</v>
      </c>
      <c r="E2384" s="15" t="s">
        <v>9998</v>
      </c>
      <c r="F2384" s="15" t="s">
        <v>4324</v>
      </c>
      <c r="G2384" s="15" t="s">
        <v>9993</v>
      </c>
      <c r="H2384" s="15" t="s">
        <v>9999</v>
      </c>
      <c r="I2384" s="15" t="s">
        <v>4327</v>
      </c>
      <c r="J2384" s="15" t="s">
        <v>4345</v>
      </c>
      <c r="K2384" s="15"/>
      <c r="L2384" s="103" t="str">
        <f t="shared" si="1"/>
        <v>B-G11-W5-25 gm White jar</v>
      </c>
      <c r="M2384" s="103">
        <f t="shared" si="2"/>
        <v>6000</v>
      </c>
      <c r="N2384" s="102" t="str">
        <f t="shared" si="3"/>
        <v>wk 45</v>
      </c>
    </row>
    <row r="2385" ht="12.75" customHeight="1">
      <c r="A2385" s="15" t="s">
        <v>4773</v>
      </c>
      <c r="B2385" s="15" t="s">
        <v>3123</v>
      </c>
      <c r="C2385" s="15" t="s">
        <v>4321</v>
      </c>
      <c r="D2385" s="15" t="s">
        <v>3150</v>
      </c>
      <c r="E2385" s="15" t="s">
        <v>10000</v>
      </c>
      <c r="F2385" s="15" t="s">
        <v>4324</v>
      </c>
      <c r="G2385" s="15" t="s">
        <v>9993</v>
      </c>
      <c r="H2385" s="15" t="s">
        <v>9999</v>
      </c>
      <c r="I2385" s="15" t="s">
        <v>4327</v>
      </c>
      <c r="J2385" s="15" t="s">
        <v>4345</v>
      </c>
      <c r="K2385" s="15"/>
      <c r="L2385" s="103" t="str">
        <f t="shared" si="1"/>
        <v>B-G11-W5-25 gm White jar</v>
      </c>
      <c r="M2385" s="103">
        <f t="shared" si="2"/>
        <v>6000</v>
      </c>
      <c r="N2385" s="102" t="str">
        <f t="shared" si="3"/>
        <v>wk 41</v>
      </c>
    </row>
    <row r="2386" ht="12.75" customHeight="1">
      <c r="A2386" s="15" t="s">
        <v>4786</v>
      </c>
      <c r="B2386" s="15" t="s">
        <v>3123</v>
      </c>
      <c r="C2386" s="15" t="s">
        <v>4321</v>
      </c>
      <c r="D2386" s="15" t="s">
        <v>9733</v>
      </c>
      <c r="E2386" s="15" t="s">
        <v>10001</v>
      </c>
      <c r="F2386" s="15" t="s">
        <v>4324</v>
      </c>
      <c r="G2386" s="15" t="s">
        <v>7230</v>
      </c>
      <c r="H2386" s="15" t="s">
        <v>10002</v>
      </c>
      <c r="I2386" s="15" t="s">
        <v>4327</v>
      </c>
      <c r="J2386" s="15" t="s">
        <v>4345</v>
      </c>
      <c r="K2386" s="15"/>
      <c r="L2386" s="103" t="str">
        <f t="shared" si="1"/>
        <v>B-G11-W5-25 gm White jar</v>
      </c>
      <c r="M2386" s="103">
        <f t="shared" si="2"/>
        <v>30000</v>
      </c>
      <c r="N2386" s="102" t="str">
        <f t="shared" si="3"/>
        <v>wk </v>
      </c>
    </row>
    <row r="2387" ht="12.75" customHeight="1">
      <c r="A2387" s="15" t="s">
        <v>4346</v>
      </c>
      <c r="B2387" s="15" t="s">
        <v>3123</v>
      </c>
      <c r="C2387" s="15" t="s">
        <v>4321</v>
      </c>
      <c r="D2387" s="15" t="s">
        <v>3441</v>
      </c>
      <c r="E2387" s="15" t="s">
        <v>9939</v>
      </c>
      <c r="F2387" s="15" t="s">
        <v>8918</v>
      </c>
      <c r="G2387" s="15" t="s">
        <v>9984</v>
      </c>
      <c r="H2387" s="15" t="s">
        <v>10003</v>
      </c>
      <c r="I2387" s="15" t="s">
        <v>4327</v>
      </c>
      <c r="J2387" s="15" t="s">
        <v>7880</v>
      </c>
      <c r="K2387" s="15"/>
      <c r="L2387" s="103" t="str">
        <f t="shared" si="1"/>
        <v>B-G11-W5-25 gm White jar</v>
      </c>
      <c r="M2387" s="103">
        <f t="shared" si="2"/>
        <v>2000</v>
      </c>
      <c r="N2387" s="102" t="str">
        <f t="shared" si="3"/>
        <v>wk </v>
      </c>
    </row>
    <row r="2388" ht="12.75" customHeight="1">
      <c r="A2388" s="15" t="s">
        <v>4751</v>
      </c>
      <c r="B2388" s="15" t="s">
        <v>3128</v>
      </c>
      <c r="C2388" s="15" t="s">
        <v>4321</v>
      </c>
      <c r="D2388" s="15" t="s">
        <v>10004</v>
      </c>
      <c r="E2388" s="15" t="s">
        <v>10005</v>
      </c>
      <c r="F2388" s="15" t="s">
        <v>8943</v>
      </c>
      <c r="G2388" s="15" t="s">
        <v>10006</v>
      </c>
      <c r="H2388" s="15" t="s">
        <v>10007</v>
      </c>
      <c r="I2388" s="15" t="s">
        <v>4327</v>
      </c>
      <c r="J2388" s="15" t="s">
        <v>4345</v>
      </c>
      <c r="K2388" s="15"/>
      <c r="L2388" s="103" t="str">
        <f t="shared" si="1"/>
        <v>B-G11-W5-25 gm White jar</v>
      </c>
      <c r="M2388" s="103">
        <f t="shared" si="2"/>
        <v>17500</v>
      </c>
      <c r="N2388" s="102" t="str">
        <f t="shared" si="3"/>
        <v>wk </v>
      </c>
    </row>
    <row r="2389" ht="12.75" customHeight="1">
      <c r="A2389" s="15" t="s">
        <v>10008</v>
      </c>
      <c r="B2389" s="15" t="s">
        <v>2855</v>
      </c>
      <c r="C2389" s="15" t="s">
        <v>3146</v>
      </c>
      <c r="D2389" s="15" t="s">
        <v>3145</v>
      </c>
      <c r="E2389" s="15"/>
      <c r="F2389" s="15" t="s">
        <v>4308</v>
      </c>
      <c r="G2389" s="15" t="s">
        <v>10009</v>
      </c>
      <c r="H2389" s="15" t="s">
        <v>3149</v>
      </c>
      <c r="I2389" s="15" t="s">
        <v>3177</v>
      </c>
      <c r="J2389" s="15"/>
      <c r="K2389" s="15"/>
      <c r="L2389" s="103" t="str">
        <f t="shared" si="1"/>
        <v>B-G20-N7-50 gm Natural jar</v>
      </c>
      <c r="M2389" s="103">
        <f t="shared" si="2"/>
        <v>0</v>
      </c>
      <c r="N2389" s="102" t="str">
        <f t="shared" si="3"/>
        <v>wk </v>
      </c>
    </row>
    <row r="2390" ht="12.75" customHeight="1">
      <c r="A2390" s="15" t="s">
        <v>4810</v>
      </c>
      <c r="B2390" s="15" t="s">
        <v>3123</v>
      </c>
      <c r="C2390" s="15" t="s">
        <v>4321</v>
      </c>
      <c r="D2390" s="15" t="s">
        <v>3539</v>
      </c>
      <c r="E2390" s="15" t="s">
        <v>10010</v>
      </c>
      <c r="F2390" s="15" t="s">
        <v>4324</v>
      </c>
      <c r="G2390" s="15" t="s">
        <v>10011</v>
      </c>
      <c r="H2390" s="15" t="s">
        <v>10012</v>
      </c>
      <c r="I2390" s="15" t="s">
        <v>4327</v>
      </c>
      <c r="J2390" s="15" t="s">
        <v>4345</v>
      </c>
      <c r="K2390" s="15"/>
      <c r="L2390" s="103" t="str">
        <f t="shared" si="1"/>
        <v>B-G20-N7-50 gm Natural jar</v>
      </c>
      <c r="M2390" s="103">
        <f t="shared" si="2"/>
        <v>864</v>
      </c>
      <c r="N2390" s="102" t="str">
        <f t="shared" si="3"/>
        <v>wk </v>
      </c>
    </row>
    <row r="2391" ht="12.75" customHeight="1">
      <c r="A2391" s="15" t="s">
        <v>4838</v>
      </c>
      <c r="B2391" s="15" t="s">
        <v>3123</v>
      </c>
      <c r="C2391" s="15" t="s">
        <v>4321</v>
      </c>
      <c r="D2391" s="15" t="s">
        <v>6942</v>
      </c>
      <c r="E2391" s="15" t="s">
        <v>10013</v>
      </c>
      <c r="F2391" s="15" t="s">
        <v>4324</v>
      </c>
      <c r="G2391" s="15" t="s">
        <v>10014</v>
      </c>
      <c r="H2391" s="15" t="s">
        <v>10015</v>
      </c>
      <c r="I2391" s="15" t="s">
        <v>4327</v>
      </c>
      <c r="J2391" s="15" t="s">
        <v>4345</v>
      </c>
      <c r="K2391" s="15"/>
      <c r="L2391" s="103" t="str">
        <f t="shared" si="1"/>
        <v>B-G20-N7-50 gm Natural jar</v>
      </c>
      <c r="M2391" s="103">
        <f t="shared" si="2"/>
        <v>4320</v>
      </c>
      <c r="N2391" s="102" t="str">
        <f t="shared" si="3"/>
        <v>wk 45</v>
      </c>
    </row>
    <row r="2392" ht="12.75" customHeight="1">
      <c r="A2392" s="15" t="s">
        <v>4882</v>
      </c>
      <c r="B2392" s="15" t="s">
        <v>3123</v>
      </c>
      <c r="C2392" s="15" t="s">
        <v>4965</v>
      </c>
      <c r="D2392" s="15" t="s">
        <v>10016</v>
      </c>
      <c r="E2392" s="15" t="s">
        <v>8976</v>
      </c>
      <c r="F2392" s="15" t="s">
        <v>8918</v>
      </c>
      <c r="G2392" s="15" t="s">
        <v>10017</v>
      </c>
      <c r="H2392" s="15" t="s">
        <v>10018</v>
      </c>
      <c r="I2392" s="15" t="s">
        <v>4327</v>
      </c>
      <c r="J2392" s="15" t="s">
        <v>7880</v>
      </c>
      <c r="K2392" s="15"/>
      <c r="L2392" s="103" t="str">
        <f t="shared" si="1"/>
        <v>B-G20-N7-50 gm Natural jar</v>
      </c>
      <c r="M2392" s="103">
        <f t="shared" si="2"/>
        <v>864</v>
      </c>
      <c r="N2392" s="102" t="str">
        <f t="shared" si="3"/>
        <v>wk </v>
      </c>
    </row>
    <row r="2393" ht="12.75" customHeight="1">
      <c r="A2393" s="15" t="s">
        <v>4884</v>
      </c>
      <c r="B2393" s="15" t="s">
        <v>3123</v>
      </c>
      <c r="C2393" s="15" t="s">
        <v>4321</v>
      </c>
      <c r="D2393" s="15" t="s">
        <v>3539</v>
      </c>
      <c r="E2393" s="15" t="s">
        <v>8980</v>
      </c>
      <c r="F2393" s="15" t="s">
        <v>8918</v>
      </c>
      <c r="G2393" s="15" t="s">
        <v>10019</v>
      </c>
      <c r="H2393" s="15" t="s">
        <v>10012</v>
      </c>
      <c r="I2393" s="15" t="s">
        <v>4327</v>
      </c>
      <c r="J2393" s="15" t="s">
        <v>7880</v>
      </c>
      <c r="K2393" s="15"/>
      <c r="L2393" s="103" t="str">
        <f t="shared" si="1"/>
        <v>B-G20-N7-50 gm Natural jar</v>
      </c>
      <c r="M2393" s="103">
        <f t="shared" si="2"/>
        <v>864</v>
      </c>
      <c r="N2393" s="102" t="str">
        <f t="shared" si="3"/>
        <v>wk 2</v>
      </c>
    </row>
    <row r="2394" ht="12.75" customHeight="1">
      <c r="A2394" s="15" t="s">
        <v>4884</v>
      </c>
      <c r="B2394" s="15" t="s">
        <v>3123</v>
      </c>
      <c r="C2394" s="15" t="s">
        <v>4321</v>
      </c>
      <c r="D2394" s="15" t="s">
        <v>3539</v>
      </c>
      <c r="E2394" s="15" t="s">
        <v>8981</v>
      </c>
      <c r="F2394" s="15" t="s">
        <v>8918</v>
      </c>
      <c r="G2394" s="15" t="s">
        <v>10019</v>
      </c>
      <c r="H2394" s="15" t="s">
        <v>10012</v>
      </c>
      <c r="I2394" s="15" t="s">
        <v>4327</v>
      </c>
      <c r="J2394" s="15" t="s">
        <v>7880</v>
      </c>
      <c r="K2394" s="15"/>
      <c r="L2394" s="103" t="str">
        <f t="shared" si="1"/>
        <v>B-G20-N7-50 gm Natural jar</v>
      </c>
      <c r="M2394" s="103">
        <f t="shared" si="2"/>
        <v>864</v>
      </c>
      <c r="N2394" s="102" t="str">
        <f t="shared" si="3"/>
        <v>wk 2</v>
      </c>
    </row>
    <row r="2395" ht="12.75" customHeight="1">
      <c r="A2395" s="15" t="s">
        <v>10020</v>
      </c>
      <c r="B2395" s="15" t="s">
        <v>2855</v>
      </c>
      <c r="C2395" s="15" t="s">
        <v>3146</v>
      </c>
      <c r="D2395" s="15" t="s">
        <v>3145</v>
      </c>
      <c r="E2395" s="15"/>
      <c r="F2395" s="15" t="s">
        <v>4308</v>
      </c>
      <c r="G2395" s="15" t="s">
        <v>10009</v>
      </c>
      <c r="H2395" s="15" t="s">
        <v>3149</v>
      </c>
      <c r="I2395" s="15" t="s">
        <v>3156</v>
      </c>
      <c r="J2395" s="15"/>
      <c r="K2395" s="15"/>
      <c r="L2395" s="103" t="str">
        <f t="shared" si="1"/>
        <v>B-G20-W7-50 gm White jar</v>
      </c>
      <c r="M2395" s="103">
        <f t="shared" si="2"/>
        <v>0</v>
      </c>
      <c r="N2395" s="102" t="str">
        <f t="shared" si="3"/>
        <v>wk </v>
      </c>
    </row>
    <row r="2396" ht="12.75" customHeight="1">
      <c r="A2396" s="15" t="s">
        <v>4934</v>
      </c>
      <c r="B2396" s="15" t="s">
        <v>3123</v>
      </c>
      <c r="C2396" s="15" t="s">
        <v>4321</v>
      </c>
      <c r="D2396" s="15" t="s">
        <v>7753</v>
      </c>
      <c r="E2396" s="15" t="s">
        <v>10021</v>
      </c>
      <c r="F2396" s="15" t="s">
        <v>4324</v>
      </c>
      <c r="G2396" s="15" t="s">
        <v>10022</v>
      </c>
      <c r="H2396" s="15" t="s">
        <v>10023</v>
      </c>
      <c r="I2396" s="15" t="s">
        <v>4327</v>
      </c>
      <c r="J2396" s="15" t="s">
        <v>5653</v>
      </c>
      <c r="K2396" s="15"/>
      <c r="L2396" s="103" t="str">
        <f t="shared" si="1"/>
        <v>B-G20-W7-50 gm White jar</v>
      </c>
      <c r="M2396" s="103">
        <f t="shared" si="2"/>
        <v>2592</v>
      </c>
      <c r="N2396" s="102" t="str">
        <f t="shared" si="3"/>
        <v>wk 1</v>
      </c>
    </row>
    <row r="2397" ht="12.75" customHeight="1">
      <c r="A2397" s="15" t="s">
        <v>4361</v>
      </c>
      <c r="B2397" s="15" t="s">
        <v>3123</v>
      </c>
      <c r="C2397" s="15" t="s">
        <v>4321</v>
      </c>
      <c r="D2397" s="15" t="s">
        <v>3507</v>
      </c>
      <c r="E2397" s="15" t="s">
        <v>10024</v>
      </c>
      <c r="F2397" s="15" t="s">
        <v>4324</v>
      </c>
      <c r="G2397" s="15" t="s">
        <v>10025</v>
      </c>
      <c r="H2397" s="15" t="s">
        <v>10026</v>
      </c>
      <c r="I2397" s="15" t="s">
        <v>4327</v>
      </c>
      <c r="J2397" s="15" t="s">
        <v>5653</v>
      </c>
      <c r="K2397" s="15"/>
      <c r="L2397" s="103" t="str">
        <f t="shared" si="1"/>
        <v>B-G20-W7-50 gm White jar</v>
      </c>
      <c r="M2397" s="103">
        <f t="shared" si="2"/>
        <v>1728</v>
      </c>
      <c r="N2397" s="102" t="str">
        <f t="shared" si="3"/>
        <v>wk 5</v>
      </c>
    </row>
    <row r="2398" ht="12.75" customHeight="1">
      <c r="A2398" s="15" t="s">
        <v>4361</v>
      </c>
      <c r="B2398" s="15" t="s">
        <v>3123</v>
      </c>
      <c r="C2398" s="15" t="s">
        <v>4321</v>
      </c>
      <c r="D2398" s="15" t="s">
        <v>3539</v>
      </c>
      <c r="E2398" s="15" t="s">
        <v>10027</v>
      </c>
      <c r="F2398" s="15" t="s">
        <v>8674</v>
      </c>
      <c r="G2398" s="15" t="s">
        <v>10019</v>
      </c>
      <c r="H2398" s="15" t="s">
        <v>10028</v>
      </c>
      <c r="I2398" s="15" t="s">
        <v>4327</v>
      </c>
      <c r="J2398" s="15" t="s">
        <v>9051</v>
      </c>
      <c r="K2398" s="15"/>
      <c r="L2398" s="103" t="str">
        <f t="shared" si="1"/>
        <v>B-G20-W7-50 gm White jar</v>
      </c>
      <c r="M2398" s="103">
        <f t="shared" si="2"/>
        <v>864</v>
      </c>
      <c r="N2398" s="102" t="str">
        <f t="shared" si="3"/>
        <v>wk 5</v>
      </c>
    </row>
    <row r="2399" ht="12.75" customHeight="1">
      <c r="A2399" s="15" t="s">
        <v>4353</v>
      </c>
      <c r="B2399" s="15" t="s">
        <v>3123</v>
      </c>
      <c r="C2399" s="15" t="s">
        <v>4321</v>
      </c>
      <c r="D2399" s="15" t="s">
        <v>7753</v>
      </c>
      <c r="E2399" s="15" t="s">
        <v>10029</v>
      </c>
      <c r="F2399" s="15" t="s">
        <v>4324</v>
      </c>
      <c r="G2399" s="15" t="s">
        <v>10022</v>
      </c>
      <c r="H2399" s="15" t="s">
        <v>10023</v>
      </c>
      <c r="I2399" s="15" t="s">
        <v>4327</v>
      </c>
      <c r="J2399" s="15" t="s">
        <v>4328</v>
      </c>
      <c r="K2399" s="15"/>
      <c r="L2399" s="103" t="str">
        <f t="shared" si="1"/>
        <v>B-G20-W7-50 gm White jar</v>
      </c>
      <c r="M2399" s="103">
        <f t="shared" si="2"/>
        <v>2592</v>
      </c>
      <c r="N2399" s="102" t="str">
        <f t="shared" si="3"/>
        <v>wk 9</v>
      </c>
    </row>
    <row r="2400" ht="12.75" customHeight="1">
      <c r="A2400" s="15" t="s">
        <v>5098</v>
      </c>
      <c r="B2400" s="15" t="s">
        <v>3123</v>
      </c>
      <c r="C2400" s="15" t="s">
        <v>4321</v>
      </c>
      <c r="D2400" s="15" t="s">
        <v>7753</v>
      </c>
      <c r="E2400" s="15" t="s">
        <v>10030</v>
      </c>
      <c r="F2400" s="15" t="s">
        <v>4324</v>
      </c>
      <c r="G2400" s="15" t="s">
        <v>10022</v>
      </c>
      <c r="H2400" s="15" t="s">
        <v>10023</v>
      </c>
      <c r="I2400" s="15" t="s">
        <v>4327</v>
      </c>
      <c r="J2400" s="15" t="s">
        <v>5653</v>
      </c>
      <c r="K2400" s="15"/>
      <c r="L2400" s="103" t="str">
        <f t="shared" si="1"/>
        <v>B-G20-W7-50 gm White jar</v>
      </c>
      <c r="M2400" s="103">
        <f t="shared" si="2"/>
        <v>2592</v>
      </c>
      <c r="N2400" s="102" t="str">
        <f t="shared" si="3"/>
        <v>wk 22</v>
      </c>
    </row>
    <row r="2401" ht="12.75" customHeight="1">
      <c r="A2401" s="15" t="s">
        <v>9042</v>
      </c>
      <c r="B2401" s="15" t="s">
        <v>3123</v>
      </c>
      <c r="C2401" s="15" t="s">
        <v>4321</v>
      </c>
      <c r="D2401" s="15" t="s">
        <v>3539</v>
      </c>
      <c r="E2401" s="15" t="s">
        <v>10031</v>
      </c>
      <c r="F2401" s="15" t="s">
        <v>4324</v>
      </c>
      <c r="G2401" s="15" t="s">
        <v>10011</v>
      </c>
      <c r="H2401" s="15" t="s">
        <v>10028</v>
      </c>
      <c r="I2401" s="15" t="s">
        <v>4327</v>
      </c>
      <c r="J2401" s="15" t="s">
        <v>5653</v>
      </c>
      <c r="K2401" s="15"/>
      <c r="L2401" s="103" t="str">
        <f t="shared" si="1"/>
        <v>B-G20-W7-50 gm White jar</v>
      </c>
      <c r="M2401" s="103">
        <f t="shared" si="2"/>
        <v>864</v>
      </c>
      <c r="N2401" s="102" t="str">
        <f t="shared" si="3"/>
        <v>wk 27</v>
      </c>
    </row>
    <row r="2402" ht="12.75" customHeight="1">
      <c r="A2402" s="15" t="s">
        <v>5658</v>
      </c>
      <c r="B2402" s="15" t="s">
        <v>3123</v>
      </c>
      <c r="C2402" s="15" t="s">
        <v>4321</v>
      </c>
      <c r="D2402" s="15" t="s">
        <v>3539</v>
      </c>
      <c r="E2402" s="15" t="s">
        <v>10032</v>
      </c>
      <c r="F2402" s="15" t="s">
        <v>8918</v>
      </c>
      <c r="G2402" s="15" t="s">
        <v>10011</v>
      </c>
      <c r="H2402" s="15" t="s">
        <v>10028</v>
      </c>
      <c r="I2402" s="15" t="s">
        <v>4327</v>
      </c>
      <c r="J2402" s="15" t="s">
        <v>5653</v>
      </c>
      <c r="K2402" s="15"/>
      <c r="L2402" s="103" t="str">
        <f t="shared" si="1"/>
        <v>B-G20-W7-50 gm White jar</v>
      </c>
      <c r="M2402" s="103">
        <f t="shared" si="2"/>
        <v>864</v>
      </c>
      <c r="N2402" s="102" t="str">
        <f t="shared" si="3"/>
        <v>wk 31</v>
      </c>
    </row>
    <row r="2403" ht="12.75" customHeight="1">
      <c r="A2403" s="15" t="s">
        <v>5663</v>
      </c>
      <c r="B2403" s="15" t="s">
        <v>3123</v>
      </c>
      <c r="C2403" s="15" t="s">
        <v>4321</v>
      </c>
      <c r="D2403" s="15" t="s">
        <v>3539</v>
      </c>
      <c r="E2403" s="15" t="s">
        <v>10033</v>
      </c>
      <c r="F2403" s="15" t="s">
        <v>8674</v>
      </c>
      <c r="G2403" s="15" t="s">
        <v>10019</v>
      </c>
      <c r="H2403" s="15" t="s">
        <v>10028</v>
      </c>
      <c r="I2403" s="15" t="s">
        <v>4327</v>
      </c>
      <c r="J2403" s="15" t="s">
        <v>9051</v>
      </c>
      <c r="K2403" s="15"/>
      <c r="L2403" s="103" t="str">
        <f t="shared" si="1"/>
        <v>B-G20-W7-50 gm White jar</v>
      </c>
      <c r="M2403" s="103">
        <f t="shared" si="2"/>
        <v>864</v>
      </c>
      <c r="N2403" s="102" t="str">
        <f t="shared" si="3"/>
        <v>wk 36</v>
      </c>
    </row>
    <row r="2404" ht="12.75" customHeight="1">
      <c r="A2404" s="15" t="s">
        <v>4373</v>
      </c>
      <c r="B2404" s="15" t="s">
        <v>3123</v>
      </c>
      <c r="C2404" s="15" t="s">
        <v>4321</v>
      </c>
      <c r="D2404" s="15" t="s">
        <v>3539</v>
      </c>
      <c r="E2404" s="15" t="s">
        <v>10034</v>
      </c>
      <c r="F2404" s="15" t="s">
        <v>4324</v>
      </c>
      <c r="G2404" s="15" t="s">
        <v>10011</v>
      </c>
      <c r="H2404" s="15" t="s">
        <v>10028</v>
      </c>
      <c r="I2404" s="15" t="s">
        <v>4327</v>
      </c>
      <c r="J2404" s="15" t="s">
        <v>5653</v>
      </c>
      <c r="K2404" s="15"/>
      <c r="L2404" s="103" t="str">
        <f t="shared" si="1"/>
        <v>B-G20-W7-50 gm White jar</v>
      </c>
      <c r="M2404" s="103">
        <f t="shared" si="2"/>
        <v>864</v>
      </c>
      <c r="N2404" s="102" t="str">
        <f t="shared" si="3"/>
        <v>wk </v>
      </c>
    </row>
    <row r="2405" ht="12.75" customHeight="1">
      <c r="A2405" s="15" t="s">
        <v>4383</v>
      </c>
      <c r="B2405" s="15" t="s">
        <v>3123</v>
      </c>
      <c r="C2405" s="15" t="s">
        <v>4321</v>
      </c>
      <c r="D2405" s="15" t="s">
        <v>3539</v>
      </c>
      <c r="E2405" s="15" t="s">
        <v>10035</v>
      </c>
      <c r="F2405" s="15" t="s">
        <v>8918</v>
      </c>
      <c r="G2405" s="15" t="s">
        <v>10011</v>
      </c>
      <c r="H2405" s="15" t="s">
        <v>10028</v>
      </c>
      <c r="I2405" s="15" t="s">
        <v>4327</v>
      </c>
      <c r="J2405" s="15" t="s">
        <v>5653</v>
      </c>
      <c r="K2405" s="15"/>
      <c r="L2405" s="103" t="str">
        <f t="shared" si="1"/>
        <v>B-G20-W7-50 gm White jar</v>
      </c>
      <c r="M2405" s="103">
        <f t="shared" si="2"/>
        <v>864</v>
      </c>
      <c r="N2405" s="102" t="str">
        <f t="shared" si="3"/>
        <v>wk </v>
      </c>
    </row>
    <row r="2406" ht="12.75" customHeight="1">
      <c r="A2406" s="15" t="s">
        <v>4416</v>
      </c>
      <c r="B2406" s="15" t="s">
        <v>3123</v>
      </c>
      <c r="C2406" s="15" t="s">
        <v>4321</v>
      </c>
      <c r="D2406" s="15" t="s">
        <v>3754</v>
      </c>
      <c r="E2406" s="15" t="s">
        <v>10036</v>
      </c>
      <c r="F2406" s="15" t="s">
        <v>4324</v>
      </c>
      <c r="G2406" s="15" t="s">
        <v>10037</v>
      </c>
      <c r="H2406" s="15" t="s">
        <v>10038</v>
      </c>
      <c r="I2406" s="15" t="s">
        <v>4327</v>
      </c>
      <c r="J2406" s="15" t="s">
        <v>4345</v>
      </c>
      <c r="K2406" s="15"/>
      <c r="L2406" s="103" t="str">
        <f t="shared" si="1"/>
        <v>B-G20-W7-50 gm White jar</v>
      </c>
      <c r="M2406" s="103">
        <f t="shared" si="2"/>
        <v>5184</v>
      </c>
      <c r="N2406" s="102" t="str">
        <f t="shared" si="3"/>
        <v>wk </v>
      </c>
    </row>
    <row r="2407" ht="12.75" customHeight="1">
      <c r="A2407" s="15" t="s">
        <v>8179</v>
      </c>
      <c r="B2407" s="15" t="s">
        <v>3123</v>
      </c>
      <c r="C2407" s="15" t="s">
        <v>4965</v>
      </c>
      <c r="D2407" s="15" t="s">
        <v>10039</v>
      </c>
      <c r="E2407" s="15" t="s">
        <v>10040</v>
      </c>
      <c r="F2407" s="15" t="s">
        <v>4324</v>
      </c>
      <c r="G2407" s="15" t="s">
        <v>10041</v>
      </c>
      <c r="H2407" s="15" t="s">
        <v>10042</v>
      </c>
      <c r="I2407" s="15" t="s">
        <v>4327</v>
      </c>
      <c r="J2407" s="15" t="s">
        <v>4345</v>
      </c>
      <c r="K2407" s="15"/>
      <c r="L2407" s="103" t="str">
        <f t="shared" si="1"/>
        <v>B-G20-W7-50 gm White jar</v>
      </c>
      <c r="M2407" s="103">
        <f t="shared" si="2"/>
        <v>5184</v>
      </c>
      <c r="N2407" s="102" t="str">
        <f t="shared" si="3"/>
        <v>wk 23</v>
      </c>
    </row>
    <row r="2408" ht="12.75" customHeight="1">
      <c r="A2408" s="15" t="s">
        <v>5067</v>
      </c>
      <c r="B2408" s="15" t="s">
        <v>3123</v>
      </c>
      <c r="C2408" s="15" t="s">
        <v>4321</v>
      </c>
      <c r="D2408" s="15" t="s">
        <v>3539</v>
      </c>
      <c r="E2408" s="15" t="s">
        <v>10043</v>
      </c>
      <c r="F2408" s="15" t="s">
        <v>4324</v>
      </c>
      <c r="G2408" s="15" t="s">
        <v>10011</v>
      </c>
      <c r="H2408" s="15" t="s">
        <v>10028</v>
      </c>
      <c r="I2408" s="15" t="s">
        <v>4327</v>
      </c>
      <c r="J2408" s="15" t="s">
        <v>4328</v>
      </c>
      <c r="K2408" s="15"/>
      <c r="L2408" s="103" t="str">
        <f t="shared" si="1"/>
        <v>B-G20-W7-50 gm White jar</v>
      </c>
      <c r="M2408" s="103">
        <f t="shared" si="2"/>
        <v>864</v>
      </c>
      <c r="N2408" s="102" t="str">
        <f t="shared" si="3"/>
        <v>wk 44</v>
      </c>
    </row>
    <row r="2409" ht="12.75" customHeight="1">
      <c r="A2409" s="15" t="s">
        <v>5072</v>
      </c>
      <c r="B2409" s="15" t="s">
        <v>3123</v>
      </c>
      <c r="C2409" s="15" t="s">
        <v>4321</v>
      </c>
      <c r="D2409" s="15" t="s">
        <v>7753</v>
      </c>
      <c r="E2409" s="15" t="s">
        <v>10044</v>
      </c>
      <c r="F2409" s="15" t="s">
        <v>4324</v>
      </c>
      <c r="G2409" s="15" t="s">
        <v>10022</v>
      </c>
      <c r="H2409" s="15" t="s">
        <v>10023</v>
      </c>
      <c r="I2409" s="15" t="s">
        <v>4327</v>
      </c>
      <c r="J2409" s="15" t="s">
        <v>4328</v>
      </c>
      <c r="K2409" s="15"/>
      <c r="L2409" s="103" t="str">
        <f t="shared" si="1"/>
        <v>B-G20-W7-50 gm White jar</v>
      </c>
      <c r="M2409" s="103">
        <f t="shared" si="2"/>
        <v>2592</v>
      </c>
      <c r="N2409" s="102" t="str">
        <f t="shared" si="3"/>
        <v>wk 49</v>
      </c>
    </row>
    <row r="2410" ht="12.75" customHeight="1">
      <c r="A2410" s="15" t="s">
        <v>4425</v>
      </c>
      <c r="B2410" s="15" t="s">
        <v>3123</v>
      </c>
      <c r="C2410" s="15" t="s">
        <v>4321</v>
      </c>
      <c r="D2410" s="15" t="s">
        <v>3507</v>
      </c>
      <c r="E2410" s="15" t="s">
        <v>10045</v>
      </c>
      <c r="F2410" s="15" t="s">
        <v>4324</v>
      </c>
      <c r="G2410" s="15" t="s">
        <v>10025</v>
      </c>
      <c r="H2410" s="15" t="s">
        <v>10026</v>
      </c>
      <c r="I2410" s="15" t="s">
        <v>4327</v>
      </c>
      <c r="J2410" s="15" t="s">
        <v>4328</v>
      </c>
      <c r="K2410" s="15"/>
      <c r="L2410" s="103" t="str">
        <f t="shared" si="1"/>
        <v>B-G20-W7-50 gm White jar</v>
      </c>
      <c r="M2410" s="103">
        <f t="shared" si="2"/>
        <v>1728</v>
      </c>
      <c r="N2410" s="102" t="str">
        <f t="shared" si="3"/>
        <v>wk </v>
      </c>
    </row>
    <row r="2411" ht="12.75" customHeight="1">
      <c r="A2411" s="15" t="s">
        <v>4430</v>
      </c>
      <c r="B2411" s="15" t="s">
        <v>3123</v>
      </c>
      <c r="C2411" s="15" t="s">
        <v>4321</v>
      </c>
      <c r="D2411" s="15" t="s">
        <v>3539</v>
      </c>
      <c r="E2411" s="15" t="s">
        <v>10046</v>
      </c>
      <c r="F2411" s="15" t="s">
        <v>4324</v>
      </c>
      <c r="G2411" s="15" t="s">
        <v>10011</v>
      </c>
      <c r="H2411" s="15" t="s">
        <v>10028</v>
      </c>
      <c r="I2411" s="15" t="s">
        <v>4327</v>
      </c>
      <c r="J2411" s="15" t="s">
        <v>4328</v>
      </c>
      <c r="K2411" s="15"/>
      <c r="L2411" s="103" t="str">
        <f t="shared" si="1"/>
        <v>B-G20-W7-50 gm White jar</v>
      </c>
      <c r="M2411" s="103">
        <f t="shared" si="2"/>
        <v>864</v>
      </c>
      <c r="N2411" s="102" t="str">
        <f t="shared" si="3"/>
        <v>wk </v>
      </c>
    </row>
    <row r="2412" ht="12.75" customHeight="1">
      <c r="A2412" s="15" t="s">
        <v>4329</v>
      </c>
      <c r="B2412" s="15" t="s">
        <v>3123</v>
      </c>
      <c r="C2412" s="15" t="s">
        <v>4321</v>
      </c>
      <c r="D2412" s="15" t="s">
        <v>3507</v>
      </c>
      <c r="E2412" s="15" t="s">
        <v>10047</v>
      </c>
      <c r="F2412" s="15" t="s">
        <v>4324</v>
      </c>
      <c r="G2412" s="15" t="s">
        <v>10025</v>
      </c>
      <c r="H2412" s="15" t="s">
        <v>10026</v>
      </c>
      <c r="I2412" s="15" t="s">
        <v>4327</v>
      </c>
      <c r="J2412" s="15" t="s">
        <v>4328</v>
      </c>
      <c r="K2412" s="15"/>
      <c r="L2412" s="103" t="str">
        <f t="shared" si="1"/>
        <v>B-G20-W7-50 gm White jar</v>
      </c>
      <c r="M2412" s="103">
        <f t="shared" si="2"/>
        <v>1728</v>
      </c>
      <c r="N2412" s="102" t="str">
        <f t="shared" si="3"/>
        <v>wk </v>
      </c>
    </row>
    <row r="2413" ht="12.75" customHeight="1">
      <c r="A2413" s="15" t="s">
        <v>4437</v>
      </c>
      <c r="B2413" s="15" t="s">
        <v>3123</v>
      </c>
      <c r="C2413" s="15" t="s">
        <v>4321</v>
      </c>
      <c r="D2413" s="15" t="s">
        <v>5366</v>
      </c>
      <c r="E2413" s="15" t="s">
        <v>10048</v>
      </c>
      <c r="F2413" s="15" t="s">
        <v>4324</v>
      </c>
      <c r="G2413" s="15" t="s">
        <v>10049</v>
      </c>
      <c r="H2413" s="15" t="s">
        <v>10050</v>
      </c>
      <c r="I2413" s="15" t="s">
        <v>4327</v>
      </c>
      <c r="J2413" s="15" t="s">
        <v>4345</v>
      </c>
      <c r="K2413" s="15"/>
      <c r="L2413" s="103" t="str">
        <f t="shared" si="1"/>
        <v>B-G20-W7-50 gm White jar</v>
      </c>
      <c r="M2413" s="103">
        <f t="shared" si="2"/>
        <v>6048</v>
      </c>
      <c r="N2413" s="102" t="str">
        <f t="shared" si="3"/>
        <v>wk </v>
      </c>
    </row>
    <row r="2414" ht="12.75" customHeight="1">
      <c r="A2414" s="15" t="s">
        <v>6800</v>
      </c>
      <c r="B2414" s="15" t="s">
        <v>3123</v>
      </c>
      <c r="C2414" s="15" t="s">
        <v>4321</v>
      </c>
      <c r="D2414" s="15" t="s">
        <v>3539</v>
      </c>
      <c r="E2414" s="15" t="s">
        <v>10051</v>
      </c>
      <c r="F2414" s="15" t="s">
        <v>4324</v>
      </c>
      <c r="G2414" s="15" t="s">
        <v>10011</v>
      </c>
      <c r="H2414" s="15" t="s">
        <v>10028</v>
      </c>
      <c r="I2414" s="15" t="s">
        <v>4327</v>
      </c>
      <c r="J2414" s="15" t="s">
        <v>4345</v>
      </c>
      <c r="K2414" s="15"/>
      <c r="L2414" s="103" t="str">
        <f t="shared" si="1"/>
        <v>B-G20-W7-50 gm White jar</v>
      </c>
      <c r="M2414" s="103">
        <f t="shared" si="2"/>
        <v>864</v>
      </c>
      <c r="N2414" s="102" t="str">
        <f t="shared" si="3"/>
        <v>wk 10</v>
      </c>
    </row>
    <row r="2415" ht="12.75" customHeight="1">
      <c r="A2415" s="15" t="s">
        <v>7976</v>
      </c>
      <c r="B2415" s="15" t="s">
        <v>3123</v>
      </c>
      <c r="C2415" s="15" t="s">
        <v>4321</v>
      </c>
      <c r="D2415" s="15" t="s">
        <v>10052</v>
      </c>
      <c r="E2415" s="15" t="s">
        <v>10053</v>
      </c>
      <c r="F2415" s="15" t="s">
        <v>10054</v>
      </c>
      <c r="G2415" s="15" t="s">
        <v>10055</v>
      </c>
      <c r="H2415" s="15" t="s">
        <v>10056</v>
      </c>
      <c r="I2415" s="15" t="s">
        <v>5045</v>
      </c>
      <c r="J2415" s="15" t="s">
        <v>4328</v>
      </c>
      <c r="K2415" s="15"/>
      <c r="L2415" s="103" t="str">
        <f t="shared" si="1"/>
        <v>B-G20-W7-50 gm White jar</v>
      </c>
      <c r="M2415" s="103">
        <f t="shared" si="2"/>
        <v>56160</v>
      </c>
      <c r="N2415" s="102" t="str">
        <f t="shared" si="3"/>
        <v>wk 27</v>
      </c>
    </row>
    <row r="2416" ht="12.75" customHeight="1">
      <c r="A2416" s="15" t="s">
        <v>7976</v>
      </c>
      <c r="B2416" s="15" t="s">
        <v>3123</v>
      </c>
      <c r="C2416" s="15" t="s">
        <v>4321</v>
      </c>
      <c r="D2416" s="15" t="s">
        <v>7753</v>
      </c>
      <c r="E2416" s="15" t="s">
        <v>10057</v>
      </c>
      <c r="F2416" s="15" t="s">
        <v>4324</v>
      </c>
      <c r="G2416" s="15" t="s">
        <v>10022</v>
      </c>
      <c r="H2416" s="15" t="s">
        <v>10023</v>
      </c>
      <c r="I2416" s="15" t="s">
        <v>4327</v>
      </c>
      <c r="J2416" s="15" t="s">
        <v>4328</v>
      </c>
      <c r="K2416" s="15"/>
      <c r="L2416" s="103" t="str">
        <f t="shared" si="1"/>
        <v>B-G20-W7-50 gm White jar</v>
      </c>
      <c r="M2416" s="103">
        <f t="shared" si="2"/>
        <v>2592</v>
      </c>
      <c r="N2416" s="102" t="str">
        <f t="shared" si="3"/>
        <v>wk 27</v>
      </c>
    </row>
    <row r="2417" ht="12.75" customHeight="1">
      <c r="A2417" s="15" t="s">
        <v>4474</v>
      </c>
      <c r="B2417" s="15" t="s">
        <v>3123</v>
      </c>
      <c r="C2417" s="15" t="s">
        <v>4321</v>
      </c>
      <c r="D2417" s="15" t="s">
        <v>7753</v>
      </c>
      <c r="E2417" s="15" t="s">
        <v>10058</v>
      </c>
      <c r="F2417" s="15" t="s">
        <v>4324</v>
      </c>
      <c r="G2417" s="15" t="s">
        <v>10022</v>
      </c>
      <c r="H2417" s="15" t="s">
        <v>10023</v>
      </c>
      <c r="I2417" s="15" t="s">
        <v>4327</v>
      </c>
      <c r="J2417" s="15" t="s">
        <v>4328</v>
      </c>
      <c r="K2417" s="15"/>
      <c r="L2417" s="103" t="str">
        <f t="shared" si="1"/>
        <v>B-G20-W7-50 gm White jar</v>
      </c>
      <c r="M2417" s="103">
        <f t="shared" si="2"/>
        <v>2592</v>
      </c>
      <c r="N2417" s="102" t="str">
        <f t="shared" si="3"/>
        <v>wk 36</v>
      </c>
    </row>
    <row r="2418" ht="12.75" customHeight="1">
      <c r="A2418" s="15" t="s">
        <v>4474</v>
      </c>
      <c r="B2418" s="15" t="s">
        <v>3123</v>
      </c>
      <c r="C2418" s="15" t="s">
        <v>4321</v>
      </c>
      <c r="D2418" s="15" t="s">
        <v>7753</v>
      </c>
      <c r="E2418" s="15" t="s">
        <v>10059</v>
      </c>
      <c r="F2418" s="15" t="s">
        <v>8138</v>
      </c>
      <c r="G2418" s="15" t="s">
        <v>10060</v>
      </c>
      <c r="H2418" s="15" t="s">
        <v>10023</v>
      </c>
      <c r="I2418" s="15" t="s">
        <v>4327</v>
      </c>
      <c r="J2418" s="15" t="s">
        <v>4345</v>
      </c>
      <c r="K2418" s="15"/>
      <c r="L2418" s="103" t="str">
        <f t="shared" si="1"/>
        <v>B-G20-W7-50 gm White jar</v>
      </c>
      <c r="M2418" s="103">
        <f t="shared" si="2"/>
        <v>2592</v>
      </c>
      <c r="N2418" s="102" t="str">
        <f t="shared" si="3"/>
        <v>wk 36</v>
      </c>
    </row>
    <row r="2419" ht="12.75" customHeight="1">
      <c r="A2419" s="15" t="s">
        <v>4477</v>
      </c>
      <c r="B2419" s="15" t="s">
        <v>3123</v>
      </c>
      <c r="C2419" s="15" t="s">
        <v>4321</v>
      </c>
      <c r="D2419" s="15" t="s">
        <v>10061</v>
      </c>
      <c r="E2419" s="15" t="s">
        <v>10062</v>
      </c>
      <c r="F2419" s="15" t="s">
        <v>9292</v>
      </c>
      <c r="G2419" s="15" t="s">
        <v>10063</v>
      </c>
      <c r="H2419" s="15" t="s">
        <v>10064</v>
      </c>
      <c r="I2419" s="15" t="s">
        <v>4327</v>
      </c>
      <c r="J2419" s="15" t="s">
        <v>4359</v>
      </c>
      <c r="K2419" s="15"/>
      <c r="L2419" s="103" t="str">
        <f t="shared" si="1"/>
        <v>B-G20-W7-50 gm White jar</v>
      </c>
      <c r="M2419" s="103">
        <f t="shared" si="2"/>
        <v>15552</v>
      </c>
      <c r="N2419" s="102" t="str">
        <f t="shared" si="3"/>
        <v>wk 40</v>
      </c>
    </row>
    <row r="2420" ht="12.75" customHeight="1">
      <c r="A2420" s="15" t="s">
        <v>4491</v>
      </c>
      <c r="B2420" s="15" t="s">
        <v>3123</v>
      </c>
      <c r="C2420" s="15" t="s">
        <v>4321</v>
      </c>
      <c r="D2420" s="15" t="s">
        <v>3539</v>
      </c>
      <c r="E2420" s="15" t="s">
        <v>10065</v>
      </c>
      <c r="F2420" s="15" t="s">
        <v>4324</v>
      </c>
      <c r="G2420" s="15" t="s">
        <v>10011</v>
      </c>
      <c r="H2420" s="15" t="s">
        <v>10028</v>
      </c>
      <c r="I2420" s="15" t="s">
        <v>4327</v>
      </c>
      <c r="J2420" s="15" t="s">
        <v>4328</v>
      </c>
      <c r="K2420" s="15"/>
      <c r="L2420" s="103" t="str">
        <f t="shared" si="1"/>
        <v>B-G20-W7-50 gm White jar</v>
      </c>
      <c r="M2420" s="103">
        <f t="shared" si="2"/>
        <v>864</v>
      </c>
      <c r="N2420" s="102" t="str">
        <f t="shared" si="3"/>
        <v>wk </v>
      </c>
    </row>
    <row r="2421" ht="12.75" customHeight="1">
      <c r="A2421" s="15" t="s">
        <v>4506</v>
      </c>
      <c r="B2421" s="15" t="s">
        <v>3123</v>
      </c>
      <c r="C2421" s="15" t="s">
        <v>4321</v>
      </c>
      <c r="D2421" s="15" t="s">
        <v>3539</v>
      </c>
      <c r="E2421" s="15" t="s">
        <v>10066</v>
      </c>
      <c r="F2421" s="15" t="s">
        <v>4324</v>
      </c>
      <c r="G2421" s="15" t="s">
        <v>10011</v>
      </c>
      <c r="H2421" s="15" t="s">
        <v>10028</v>
      </c>
      <c r="I2421" s="15" t="s">
        <v>4327</v>
      </c>
      <c r="J2421" s="15" t="s">
        <v>4345</v>
      </c>
      <c r="K2421" s="15"/>
      <c r="L2421" s="103" t="str">
        <f t="shared" si="1"/>
        <v>B-G20-W7-50 gm White jar</v>
      </c>
      <c r="M2421" s="103">
        <f t="shared" si="2"/>
        <v>864</v>
      </c>
      <c r="N2421" s="102" t="str">
        <f t="shared" si="3"/>
        <v>wk </v>
      </c>
    </row>
    <row r="2422" ht="12.75" customHeight="1">
      <c r="A2422" s="15" t="s">
        <v>4517</v>
      </c>
      <c r="B2422" s="15" t="s">
        <v>3123</v>
      </c>
      <c r="C2422" s="15" t="s">
        <v>4321</v>
      </c>
      <c r="D2422" s="15" t="s">
        <v>3539</v>
      </c>
      <c r="E2422" s="15" t="s">
        <v>10067</v>
      </c>
      <c r="F2422" s="15" t="s">
        <v>4324</v>
      </c>
      <c r="G2422" s="15" t="s">
        <v>10011</v>
      </c>
      <c r="H2422" s="15" t="s">
        <v>10028</v>
      </c>
      <c r="I2422" s="15" t="s">
        <v>4327</v>
      </c>
      <c r="J2422" s="15" t="s">
        <v>4345</v>
      </c>
      <c r="K2422" s="15"/>
      <c r="L2422" s="103" t="str">
        <f t="shared" si="1"/>
        <v>B-G20-W7-50 gm White jar</v>
      </c>
      <c r="M2422" s="103">
        <f t="shared" si="2"/>
        <v>864</v>
      </c>
      <c r="N2422" s="102" t="str">
        <f t="shared" si="3"/>
        <v>wk </v>
      </c>
    </row>
    <row r="2423" ht="12.75" customHeight="1">
      <c r="A2423" s="15" t="s">
        <v>4334</v>
      </c>
      <c r="B2423" s="15" t="s">
        <v>3123</v>
      </c>
      <c r="C2423" s="15" t="s">
        <v>4321</v>
      </c>
      <c r="D2423" s="15" t="s">
        <v>3539</v>
      </c>
      <c r="E2423" s="15" t="s">
        <v>10068</v>
      </c>
      <c r="F2423" s="15" t="s">
        <v>4324</v>
      </c>
      <c r="G2423" s="15" t="s">
        <v>10011</v>
      </c>
      <c r="H2423" s="15" t="s">
        <v>10028</v>
      </c>
      <c r="I2423" s="15" t="s">
        <v>4327</v>
      </c>
      <c r="J2423" s="15" t="s">
        <v>4328</v>
      </c>
      <c r="K2423" s="15"/>
      <c r="L2423" s="103" t="str">
        <f t="shared" si="1"/>
        <v>B-G20-W7-50 gm White jar</v>
      </c>
      <c r="M2423" s="103">
        <f t="shared" si="2"/>
        <v>864</v>
      </c>
      <c r="N2423" s="102" t="str">
        <f t="shared" si="3"/>
        <v>wk </v>
      </c>
    </row>
    <row r="2424" ht="12.75" customHeight="1">
      <c r="A2424" s="15" t="s">
        <v>4710</v>
      </c>
      <c r="B2424" s="15" t="s">
        <v>3123</v>
      </c>
      <c r="C2424" s="15" t="s">
        <v>4321</v>
      </c>
      <c r="D2424" s="15" t="s">
        <v>6942</v>
      </c>
      <c r="E2424" s="15" t="s">
        <v>10069</v>
      </c>
      <c r="F2424" s="15" t="s">
        <v>4324</v>
      </c>
      <c r="G2424" s="15" t="s">
        <v>10014</v>
      </c>
      <c r="H2424" s="15" t="s">
        <v>10070</v>
      </c>
      <c r="I2424" s="15" t="s">
        <v>4327</v>
      </c>
      <c r="J2424" s="15" t="s">
        <v>4345</v>
      </c>
      <c r="K2424" s="15"/>
      <c r="L2424" s="103" t="str">
        <f t="shared" si="1"/>
        <v>B-G20-W7-50 gm White jar</v>
      </c>
      <c r="M2424" s="103">
        <f t="shared" si="2"/>
        <v>4320</v>
      </c>
      <c r="N2424" s="102" t="str">
        <f t="shared" si="3"/>
        <v>wk 32</v>
      </c>
    </row>
    <row r="2425" ht="12.75" customHeight="1">
      <c r="A2425" s="15" t="s">
        <v>4718</v>
      </c>
      <c r="B2425" s="15" t="s">
        <v>3123</v>
      </c>
      <c r="C2425" s="15" t="s">
        <v>4321</v>
      </c>
      <c r="D2425" s="15" t="s">
        <v>10071</v>
      </c>
      <c r="E2425" s="15" t="s">
        <v>10072</v>
      </c>
      <c r="F2425" s="15" t="s">
        <v>4324</v>
      </c>
      <c r="G2425" s="15" t="s">
        <v>10073</v>
      </c>
      <c r="H2425" s="15" t="s">
        <v>10074</v>
      </c>
      <c r="I2425" s="15" t="s">
        <v>4327</v>
      </c>
      <c r="J2425" s="15" t="s">
        <v>4328</v>
      </c>
      <c r="K2425" s="15"/>
      <c r="L2425" s="103" t="str">
        <f t="shared" si="1"/>
        <v>B-G20-W7-50 gm White jar</v>
      </c>
      <c r="M2425" s="103">
        <f t="shared" si="2"/>
        <v>9504</v>
      </c>
      <c r="N2425" s="102" t="str">
        <f t="shared" si="3"/>
        <v>wk </v>
      </c>
    </row>
    <row r="2426" ht="12.75" customHeight="1">
      <c r="A2426" s="15" t="s">
        <v>4720</v>
      </c>
      <c r="B2426" s="15" t="s">
        <v>3123</v>
      </c>
      <c r="C2426" s="15" t="s">
        <v>4321</v>
      </c>
      <c r="D2426" s="15" t="s">
        <v>3539</v>
      </c>
      <c r="E2426" s="15" t="s">
        <v>10075</v>
      </c>
      <c r="F2426" s="15" t="s">
        <v>4324</v>
      </c>
      <c r="G2426" s="15" t="s">
        <v>10011</v>
      </c>
      <c r="H2426" s="15" t="s">
        <v>10076</v>
      </c>
      <c r="I2426" s="15" t="s">
        <v>4327</v>
      </c>
      <c r="J2426" s="15" t="s">
        <v>4328</v>
      </c>
      <c r="K2426" s="15"/>
      <c r="L2426" s="103" t="str">
        <f t="shared" si="1"/>
        <v>B-G20-W7-50 gm White jar</v>
      </c>
      <c r="M2426" s="103">
        <f t="shared" si="2"/>
        <v>864</v>
      </c>
      <c r="N2426" s="102" t="str">
        <f t="shared" si="3"/>
        <v>wk </v>
      </c>
    </row>
    <row r="2427" ht="12.75" customHeight="1">
      <c r="A2427" s="15" t="s">
        <v>4724</v>
      </c>
      <c r="B2427" s="15" t="s">
        <v>3123</v>
      </c>
      <c r="C2427" s="15" t="s">
        <v>4321</v>
      </c>
      <c r="D2427" s="15" t="s">
        <v>3455</v>
      </c>
      <c r="E2427" s="15" t="s">
        <v>10077</v>
      </c>
      <c r="F2427" s="15" t="s">
        <v>4324</v>
      </c>
      <c r="G2427" s="15" t="s">
        <v>10078</v>
      </c>
      <c r="H2427" s="15" t="s">
        <v>10079</v>
      </c>
      <c r="I2427" s="15" t="s">
        <v>4327</v>
      </c>
      <c r="J2427" s="15" t="s">
        <v>4345</v>
      </c>
      <c r="K2427" s="15"/>
      <c r="L2427" s="103" t="str">
        <f t="shared" si="1"/>
        <v>B-G20-W7-50 gm White jar</v>
      </c>
      <c r="M2427" s="103">
        <f t="shared" si="2"/>
        <v>3456</v>
      </c>
      <c r="N2427" s="102" t="str">
        <f t="shared" si="3"/>
        <v>wk </v>
      </c>
    </row>
    <row r="2428" ht="12.75" customHeight="1">
      <c r="A2428" s="15" t="s">
        <v>4726</v>
      </c>
      <c r="B2428" s="15" t="s">
        <v>3123</v>
      </c>
      <c r="C2428" s="15" t="s">
        <v>4321</v>
      </c>
      <c r="D2428" s="15" t="s">
        <v>7753</v>
      </c>
      <c r="E2428" s="15" t="s">
        <v>10080</v>
      </c>
      <c r="F2428" s="15" t="s">
        <v>4324</v>
      </c>
      <c r="G2428" s="15" t="s">
        <v>10022</v>
      </c>
      <c r="H2428" s="15" t="s">
        <v>10081</v>
      </c>
      <c r="I2428" s="15" t="s">
        <v>4327</v>
      </c>
      <c r="J2428" s="15" t="s">
        <v>4328</v>
      </c>
      <c r="K2428" s="15"/>
      <c r="L2428" s="103" t="str">
        <f t="shared" si="1"/>
        <v>B-G20-W7-50 gm White jar</v>
      </c>
      <c r="M2428" s="103">
        <f t="shared" si="2"/>
        <v>2592</v>
      </c>
      <c r="N2428" s="102" t="str">
        <f t="shared" si="3"/>
        <v>wk </v>
      </c>
    </row>
    <row r="2429" ht="12.75" customHeight="1">
      <c r="A2429" s="15" t="s">
        <v>4734</v>
      </c>
      <c r="B2429" s="15" t="s">
        <v>3123</v>
      </c>
      <c r="C2429" s="15" t="s">
        <v>4321</v>
      </c>
      <c r="D2429" s="15" t="s">
        <v>3539</v>
      </c>
      <c r="E2429" s="15" t="s">
        <v>10082</v>
      </c>
      <c r="F2429" s="15" t="s">
        <v>4324</v>
      </c>
      <c r="G2429" s="15" t="s">
        <v>10011</v>
      </c>
      <c r="H2429" s="15" t="s">
        <v>10076</v>
      </c>
      <c r="I2429" s="15" t="s">
        <v>4327</v>
      </c>
      <c r="J2429" s="15" t="s">
        <v>4345</v>
      </c>
      <c r="K2429" s="15"/>
      <c r="L2429" s="103" t="str">
        <f t="shared" si="1"/>
        <v>B-G20-W7-50 gm White jar</v>
      </c>
      <c r="M2429" s="103">
        <f t="shared" si="2"/>
        <v>864</v>
      </c>
      <c r="N2429" s="102" t="str">
        <f t="shared" si="3"/>
        <v>wk </v>
      </c>
    </row>
    <row r="2430" ht="12.75" customHeight="1">
      <c r="A2430" s="15" t="s">
        <v>5269</v>
      </c>
      <c r="B2430" s="15" t="s">
        <v>3123</v>
      </c>
      <c r="C2430" s="15" t="s">
        <v>4321</v>
      </c>
      <c r="D2430" s="15" t="s">
        <v>7753</v>
      </c>
      <c r="E2430" s="15" t="s">
        <v>10083</v>
      </c>
      <c r="F2430" s="15" t="s">
        <v>4324</v>
      </c>
      <c r="G2430" s="15" t="s">
        <v>10022</v>
      </c>
      <c r="H2430" s="15" t="s">
        <v>10081</v>
      </c>
      <c r="I2430" s="15" t="s">
        <v>4327</v>
      </c>
      <c r="J2430" s="15" t="s">
        <v>4328</v>
      </c>
      <c r="K2430" s="15"/>
      <c r="L2430" s="103" t="str">
        <f t="shared" si="1"/>
        <v>B-G20-W7-50 gm White jar</v>
      </c>
      <c r="M2430" s="103">
        <f t="shared" si="2"/>
        <v>2592</v>
      </c>
      <c r="N2430" s="102" t="str">
        <f t="shared" si="3"/>
        <v>wk </v>
      </c>
    </row>
    <row r="2431" ht="12.75" customHeight="1">
      <c r="A2431" s="15" t="s">
        <v>4748</v>
      </c>
      <c r="B2431" s="15" t="s">
        <v>3123</v>
      </c>
      <c r="C2431" s="15" t="s">
        <v>4321</v>
      </c>
      <c r="D2431" s="15" t="s">
        <v>3507</v>
      </c>
      <c r="E2431" s="15" t="s">
        <v>10084</v>
      </c>
      <c r="F2431" s="15" t="s">
        <v>4324</v>
      </c>
      <c r="G2431" s="15" t="s">
        <v>10025</v>
      </c>
      <c r="H2431" s="15" t="s">
        <v>10085</v>
      </c>
      <c r="I2431" s="15" t="s">
        <v>4327</v>
      </c>
      <c r="J2431" s="15" t="s">
        <v>4345</v>
      </c>
      <c r="K2431" s="15"/>
      <c r="L2431" s="103" t="str">
        <f t="shared" si="1"/>
        <v>B-G20-W7-50 gm White jar</v>
      </c>
      <c r="M2431" s="103">
        <f t="shared" si="2"/>
        <v>1728</v>
      </c>
      <c r="N2431" s="102" t="str">
        <f t="shared" si="3"/>
        <v>wk </v>
      </c>
    </row>
    <row r="2432" ht="12.75" customHeight="1">
      <c r="A2432" s="15" t="s">
        <v>4769</v>
      </c>
      <c r="B2432" s="15" t="s">
        <v>3123</v>
      </c>
      <c r="C2432" s="15" t="s">
        <v>4321</v>
      </c>
      <c r="D2432" s="15" t="s">
        <v>3754</v>
      </c>
      <c r="E2432" s="15" t="s">
        <v>10086</v>
      </c>
      <c r="F2432" s="15" t="s">
        <v>9292</v>
      </c>
      <c r="G2432" s="15" t="s">
        <v>10087</v>
      </c>
      <c r="H2432" s="15" t="s">
        <v>10088</v>
      </c>
      <c r="I2432" s="15" t="s">
        <v>4327</v>
      </c>
      <c r="J2432" s="15" t="s">
        <v>4359</v>
      </c>
      <c r="K2432" s="15"/>
      <c r="L2432" s="103" t="str">
        <f t="shared" si="1"/>
        <v>B-G20-W7-50 gm White jar</v>
      </c>
      <c r="M2432" s="103">
        <f t="shared" si="2"/>
        <v>5184</v>
      </c>
      <c r="N2432" s="102" t="str">
        <f t="shared" si="3"/>
        <v>wk 28</v>
      </c>
    </row>
    <row r="2433" ht="12.75" customHeight="1">
      <c r="A2433" s="15" t="s">
        <v>4769</v>
      </c>
      <c r="B2433" s="15" t="s">
        <v>3123</v>
      </c>
      <c r="C2433" s="15" t="s">
        <v>4321</v>
      </c>
      <c r="D2433" s="15" t="s">
        <v>3539</v>
      </c>
      <c r="E2433" s="15" t="s">
        <v>10089</v>
      </c>
      <c r="F2433" s="15" t="s">
        <v>9292</v>
      </c>
      <c r="G2433" s="15" t="s">
        <v>10090</v>
      </c>
      <c r="H2433" s="15" t="s">
        <v>10076</v>
      </c>
      <c r="I2433" s="15" t="s">
        <v>4327</v>
      </c>
      <c r="J2433" s="15" t="s">
        <v>4359</v>
      </c>
      <c r="K2433" s="15"/>
      <c r="L2433" s="103" t="str">
        <f t="shared" si="1"/>
        <v>B-G20-W7-50 gm White jar</v>
      </c>
      <c r="M2433" s="103">
        <f t="shared" si="2"/>
        <v>864</v>
      </c>
      <c r="N2433" s="102" t="str">
        <f t="shared" si="3"/>
        <v>wk 28</v>
      </c>
    </row>
    <row r="2434" ht="12.75" customHeight="1">
      <c r="A2434" s="15" t="s">
        <v>4773</v>
      </c>
      <c r="B2434" s="15" t="s">
        <v>3123</v>
      </c>
      <c r="C2434" s="15" t="s">
        <v>4321</v>
      </c>
      <c r="D2434" s="15" t="s">
        <v>3539</v>
      </c>
      <c r="E2434" s="15" t="s">
        <v>10091</v>
      </c>
      <c r="F2434" s="15" t="s">
        <v>4324</v>
      </c>
      <c r="G2434" s="15" t="s">
        <v>10011</v>
      </c>
      <c r="H2434" s="15" t="s">
        <v>10076</v>
      </c>
      <c r="I2434" s="15" t="s">
        <v>4327</v>
      </c>
      <c r="J2434" s="15" t="s">
        <v>4328</v>
      </c>
      <c r="K2434" s="15"/>
      <c r="L2434" s="103" t="str">
        <f t="shared" si="1"/>
        <v>B-G20-W7-50 gm White jar</v>
      </c>
      <c r="M2434" s="103">
        <f t="shared" si="2"/>
        <v>864</v>
      </c>
      <c r="N2434" s="102" t="str">
        <f t="shared" si="3"/>
        <v>wk 41</v>
      </c>
    </row>
    <row r="2435" ht="12.75" customHeight="1">
      <c r="A2435" s="15" t="s">
        <v>4773</v>
      </c>
      <c r="B2435" s="15" t="s">
        <v>3123</v>
      </c>
      <c r="C2435" s="15" t="s">
        <v>4321</v>
      </c>
      <c r="D2435" s="15" t="s">
        <v>3507</v>
      </c>
      <c r="E2435" s="15" t="s">
        <v>10092</v>
      </c>
      <c r="F2435" s="15" t="s">
        <v>4324</v>
      </c>
      <c r="G2435" s="15" t="s">
        <v>10025</v>
      </c>
      <c r="H2435" s="15" t="s">
        <v>10085</v>
      </c>
      <c r="I2435" s="15" t="s">
        <v>4327</v>
      </c>
      <c r="J2435" s="15" t="s">
        <v>4328</v>
      </c>
      <c r="K2435" s="15"/>
      <c r="L2435" s="103" t="str">
        <f t="shared" si="1"/>
        <v>B-G20-W7-50 gm White jar</v>
      </c>
      <c r="M2435" s="103">
        <f t="shared" si="2"/>
        <v>1728</v>
      </c>
      <c r="N2435" s="102" t="str">
        <f t="shared" si="3"/>
        <v>wk 41</v>
      </c>
    </row>
    <row r="2436" ht="12.75" customHeight="1">
      <c r="A2436" s="15" t="s">
        <v>4773</v>
      </c>
      <c r="B2436" s="15" t="s">
        <v>3123</v>
      </c>
      <c r="C2436" s="15" t="s">
        <v>4321</v>
      </c>
      <c r="D2436" s="15" t="s">
        <v>5366</v>
      </c>
      <c r="E2436" s="15" t="s">
        <v>10093</v>
      </c>
      <c r="F2436" s="15" t="s">
        <v>9292</v>
      </c>
      <c r="G2436" s="15" t="s">
        <v>10094</v>
      </c>
      <c r="H2436" s="15" t="s">
        <v>10095</v>
      </c>
      <c r="I2436" s="15" t="s">
        <v>4327</v>
      </c>
      <c r="J2436" s="15" t="s">
        <v>4359</v>
      </c>
      <c r="K2436" s="15"/>
      <c r="L2436" s="103" t="str">
        <f t="shared" si="1"/>
        <v>B-G20-W7-50 gm White jar</v>
      </c>
      <c r="M2436" s="103">
        <f t="shared" si="2"/>
        <v>6048</v>
      </c>
      <c r="N2436" s="102" t="str">
        <f t="shared" si="3"/>
        <v>wk 41</v>
      </c>
    </row>
    <row r="2437" ht="12.75" customHeight="1">
      <c r="A2437" s="15" t="s">
        <v>4778</v>
      </c>
      <c r="B2437" s="15" t="s">
        <v>3123</v>
      </c>
      <c r="C2437" s="15" t="s">
        <v>4321</v>
      </c>
      <c r="D2437" s="15" t="s">
        <v>6942</v>
      </c>
      <c r="E2437" s="15" t="s">
        <v>10096</v>
      </c>
      <c r="F2437" s="15" t="s">
        <v>9292</v>
      </c>
      <c r="G2437" s="15" t="s">
        <v>10097</v>
      </c>
      <c r="H2437" s="15" t="s">
        <v>10070</v>
      </c>
      <c r="I2437" s="15" t="s">
        <v>4327</v>
      </c>
      <c r="J2437" s="15" t="s">
        <v>4359</v>
      </c>
      <c r="K2437" s="15"/>
      <c r="L2437" s="103" t="str">
        <f t="shared" si="1"/>
        <v>B-G20-W7-50 gm White jar</v>
      </c>
      <c r="M2437" s="103">
        <f t="shared" si="2"/>
        <v>4320</v>
      </c>
      <c r="N2437" s="102" t="str">
        <f t="shared" si="3"/>
        <v>wk 49</v>
      </c>
    </row>
    <row r="2438" ht="12.75" customHeight="1">
      <c r="A2438" s="15" t="s">
        <v>4786</v>
      </c>
      <c r="B2438" s="15" t="s">
        <v>3123</v>
      </c>
      <c r="C2438" s="15" t="s">
        <v>4321</v>
      </c>
      <c r="D2438" s="15" t="s">
        <v>6942</v>
      </c>
      <c r="E2438" s="15" t="s">
        <v>10098</v>
      </c>
      <c r="F2438" s="15" t="s">
        <v>4324</v>
      </c>
      <c r="G2438" s="15" t="s">
        <v>10014</v>
      </c>
      <c r="H2438" s="15" t="s">
        <v>10070</v>
      </c>
      <c r="I2438" s="15" t="s">
        <v>4327</v>
      </c>
      <c r="J2438" s="15" t="s">
        <v>4328</v>
      </c>
      <c r="K2438" s="15"/>
      <c r="L2438" s="103" t="str">
        <f t="shared" si="1"/>
        <v>B-G20-W7-50 gm White jar</v>
      </c>
      <c r="M2438" s="103">
        <f t="shared" si="2"/>
        <v>4320</v>
      </c>
      <c r="N2438" s="102" t="str">
        <f t="shared" si="3"/>
        <v>wk </v>
      </c>
    </row>
    <row r="2439" ht="12.75" customHeight="1">
      <c r="A2439" s="15" t="s">
        <v>4786</v>
      </c>
      <c r="B2439" s="15" t="s">
        <v>3123</v>
      </c>
      <c r="C2439" s="15" t="s">
        <v>4321</v>
      </c>
      <c r="D2439" s="15" t="s">
        <v>3507</v>
      </c>
      <c r="E2439" s="15" t="s">
        <v>10099</v>
      </c>
      <c r="F2439" s="15" t="s">
        <v>4324</v>
      </c>
      <c r="G2439" s="15" t="s">
        <v>10025</v>
      </c>
      <c r="H2439" s="15" t="s">
        <v>10085</v>
      </c>
      <c r="I2439" s="15" t="s">
        <v>4327</v>
      </c>
      <c r="J2439" s="15" t="s">
        <v>4328</v>
      </c>
      <c r="K2439" s="15"/>
      <c r="L2439" s="103" t="str">
        <f t="shared" si="1"/>
        <v>B-G20-W7-50 gm White jar</v>
      </c>
      <c r="M2439" s="103">
        <f t="shared" si="2"/>
        <v>1728</v>
      </c>
      <c r="N2439" s="102" t="str">
        <f t="shared" si="3"/>
        <v>wk </v>
      </c>
    </row>
    <row r="2440" ht="12.75" customHeight="1">
      <c r="A2440" s="15" t="s">
        <v>4795</v>
      </c>
      <c r="B2440" s="15" t="s">
        <v>3123</v>
      </c>
      <c r="C2440" s="15" t="s">
        <v>4321</v>
      </c>
      <c r="D2440" s="15" t="s">
        <v>7753</v>
      </c>
      <c r="E2440" s="15" t="s">
        <v>10100</v>
      </c>
      <c r="F2440" s="15" t="s">
        <v>4324</v>
      </c>
      <c r="G2440" s="15" t="s">
        <v>10022</v>
      </c>
      <c r="H2440" s="15" t="s">
        <v>10101</v>
      </c>
      <c r="I2440" s="15" t="s">
        <v>4327</v>
      </c>
      <c r="J2440" s="15" t="s">
        <v>4328</v>
      </c>
      <c r="K2440" s="15"/>
      <c r="L2440" s="103" t="str">
        <f t="shared" si="1"/>
        <v>B-G20-W7-50 gm White jar</v>
      </c>
      <c r="M2440" s="103">
        <f t="shared" si="2"/>
        <v>2592</v>
      </c>
      <c r="N2440" s="102" t="str">
        <f t="shared" si="3"/>
        <v>wk </v>
      </c>
    </row>
    <row r="2441" ht="12.75" customHeight="1">
      <c r="A2441" s="15" t="s">
        <v>4795</v>
      </c>
      <c r="B2441" s="15" t="s">
        <v>3123</v>
      </c>
      <c r="C2441" s="15" t="s">
        <v>4321</v>
      </c>
      <c r="D2441" s="15" t="s">
        <v>3507</v>
      </c>
      <c r="E2441" s="15" t="s">
        <v>10102</v>
      </c>
      <c r="F2441" s="15" t="s">
        <v>4324</v>
      </c>
      <c r="G2441" s="15" t="s">
        <v>10025</v>
      </c>
      <c r="H2441" s="15" t="s">
        <v>10103</v>
      </c>
      <c r="I2441" s="15" t="s">
        <v>4327</v>
      </c>
      <c r="J2441" s="15" t="s">
        <v>4328</v>
      </c>
      <c r="K2441" s="15"/>
      <c r="L2441" s="103" t="str">
        <f t="shared" si="1"/>
        <v>B-G20-W7-50 gm White jar</v>
      </c>
      <c r="M2441" s="103">
        <f t="shared" si="2"/>
        <v>1728</v>
      </c>
      <c r="N2441" s="102" t="str">
        <f t="shared" si="3"/>
        <v>wk </v>
      </c>
    </row>
    <row r="2442" ht="12.75" customHeight="1">
      <c r="A2442" s="15" t="s">
        <v>4799</v>
      </c>
      <c r="B2442" s="15" t="s">
        <v>3123</v>
      </c>
      <c r="C2442" s="15" t="s">
        <v>4321</v>
      </c>
      <c r="D2442" s="15" t="s">
        <v>5366</v>
      </c>
      <c r="E2442" s="15" t="s">
        <v>10104</v>
      </c>
      <c r="F2442" s="15" t="s">
        <v>4324</v>
      </c>
      <c r="G2442" s="15" t="s">
        <v>10049</v>
      </c>
      <c r="H2442" s="15" t="s">
        <v>10105</v>
      </c>
      <c r="I2442" s="15" t="s">
        <v>4327</v>
      </c>
      <c r="J2442" s="15" t="s">
        <v>4345</v>
      </c>
      <c r="K2442" s="15"/>
      <c r="L2442" s="103" t="str">
        <f t="shared" si="1"/>
        <v>B-G20-W7-50 gm White jar</v>
      </c>
      <c r="M2442" s="103">
        <f t="shared" si="2"/>
        <v>6048</v>
      </c>
      <c r="N2442" s="102" t="str">
        <f t="shared" si="3"/>
        <v>wk </v>
      </c>
    </row>
    <row r="2443" ht="12.75" customHeight="1">
      <c r="A2443" s="15" t="s">
        <v>4813</v>
      </c>
      <c r="B2443" s="15" t="s">
        <v>3123</v>
      </c>
      <c r="C2443" s="15" t="s">
        <v>4321</v>
      </c>
      <c r="D2443" s="15" t="s">
        <v>3539</v>
      </c>
      <c r="E2443" s="15" t="s">
        <v>10106</v>
      </c>
      <c r="F2443" s="15" t="s">
        <v>4324</v>
      </c>
      <c r="G2443" s="15" t="s">
        <v>10011</v>
      </c>
      <c r="H2443" s="15" t="s">
        <v>10107</v>
      </c>
      <c r="I2443" s="15" t="s">
        <v>4327</v>
      </c>
      <c r="J2443" s="15" t="s">
        <v>4345</v>
      </c>
      <c r="K2443" s="15"/>
      <c r="L2443" s="103" t="str">
        <f t="shared" si="1"/>
        <v>B-G20-W7-50 gm White jar</v>
      </c>
      <c r="M2443" s="103">
        <f t="shared" si="2"/>
        <v>864</v>
      </c>
      <c r="N2443" s="102" t="str">
        <f t="shared" si="3"/>
        <v>wk </v>
      </c>
    </row>
    <row r="2444" ht="12.75" customHeight="1">
      <c r="A2444" s="15" t="s">
        <v>4816</v>
      </c>
      <c r="B2444" s="15" t="s">
        <v>3123</v>
      </c>
      <c r="C2444" s="15" t="s">
        <v>4321</v>
      </c>
      <c r="D2444" s="15" t="s">
        <v>3539</v>
      </c>
      <c r="E2444" s="15" t="s">
        <v>10108</v>
      </c>
      <c r="F2444" s="15" t="s">
        <v>4324</v>
      </c>
      <c r="G2444" s="15" t="s">
        <v>10011</v>
      </c>
      <c r="H2444" s="15" t="s">
        <v>10107</v>
      </c>
      <c r="I2444" s="15" t="s">
        <v>4327</v>
      </c>
      <c r="J2444" s="15" t="s">
        <v>4345</v>
      </c>
      <c r="K2444" s="15"/>
      <c r="L2444" s="103" t="str">
        <f t="shared" si="1"/>
        <v>B-G20-W7-50 gm White jar</v>
      </c>
      <c r="M2444" s="103">
        <f t="shared" si="2"/>
        <v>864</v>
      </c>
      <c r="N2444" s="102" t="str">
        <f t="shared" si="3"/>
        <v>wk 2</v>
      </c>
    </row>
    <row r="2445" ht="12.75" customHeight="1">
      <c r="A2445" s="15" t="s">
        <v>4820</v>
      </c>
      <c r="B2445" s="15" t="s">
        <v>3123</v>
      </c>
      <c r="C2445" s="15" t="s">
        <v>4321</v>
      </c>
      <c r="D2445" s="15" t="s">
        <v>6942</v>
      </c>
      <c r="E2445" s="15" t="s">
        <v>10109</v>
      </c>
      <c r="F2445" s="15" t="s">
        <v>4324</v>
      </c>
      <c r="G2445" s="15" t="s">
        <v>10014</v>
      </c>
      <c r="H2445" s="15" t="s">
        <v>10110</v>
      </c>
      <c r="I2445" s="15" t="s">
        <v>4327</v>
      </c>
      <c r="J2445" s="15" t="s">
        <v>4328</v>
      </c>
      <c r="K2445" s="15"/>
      <c r="L2445" s="103" t="str">
        <f t="shared" si="1"/>
        <v>B-G20-W7-50 gm White jar</v>
      </c>
      <c r="M2445" s="103">
        <f t="shared" si="2"/>
        <v>4320</v>
      </c>
      <c r="N2445" s="102" t="str">
        <f t="shared" si="3"/>
        <v>wk 10</v>
      </c>
    </row>
    <row r="2446" ht="12.75" customHeight="1">
      <c r="A2446" s="15" t="s">
        <v>4826</v>
      </c>
      <c r="B2446" s="15" t="s">
        <v>3123</v>
      </c>
      <c r="C2446" s="15" t="s">
        <v>4321</v>
      </c>
      <c r="D2446" s="15" t="s">
        <v>3754</v>
      </c>
      <c r="E2446" s="15" t="s">
        <v>10111</v>
      </c>
      <c r="F2446" s="15" t="s">
        <v>4324</v>
      </c>
      <c r="G2446" s="15" t="s">
        <v>10037</v>
      </c>
      <c r="H2446" s="15" t="s">
        <v>10112</v>
      </c>
      <c r="I2446" s="15" t="s">
        <v>4327</v>
      </c>
      <c r="J2446" s="15" t="s">
        <v>4345</v>
      </c>
      <c r="K2446" s="15"/>
      <c r="L2446" s="103" t="str">
        <f t="shared" si="1"/>
        <v>B-G20-W7-50 gm White jar</v>
      </c>
      <c r="M2446" s="103">
        <f t="shared" si="2"/>
        <v>5184</v>
      </c>
      <c r="N2446" s="102" t="str">
        <f t="shared" si="3"/>
        <v>wk 19</v>
      </c>
    </row>
    <row r="2447" ht="12.75" customHeight="1">
      <c r="A2447" s="15" t="s">
        <v>4826</v>
      </c>
      <c r="B2447" s="15" t="s">
        <v>3123</v>
      </c>
      <c r="C2447" s="15" t="s">
        <v>4321</v>
      </c>
      <c r="D2447" s="15" t="s">
        <v>3539</v>
      </c>
      <c r="E2447" s="15" t="s">
        <v>10113</v>
      </c>
      <c r="F2447" s="15" t="s">
        <v>4324</v>
      </c>
      <c r="G2447" s="15" t="s">
        <v>10011</v>
      </c>
      <c r="H2447" s="15" t="s">
        <v>10107</v>
      </c>
      <c r="I2447" s="15" t="s">
        <v>4327</v>
      </c>
      <c r="J2447" s="15" t="s">
        <v>4345</v>
      </c>
      <c r="K2447" s="15"/>
      <c r="L2447" s="103" t="str">
        <f t="shared" si="1"/>
        <v>B-G20-W7-50 gm White jar</v>
      </c>
      <c r="M2447" s="103">
        <f t="shared" si="2"/>
        <v>864</v>
      </c>
      <c r="N2447" s="102" t="str">
        <f t="shared" si="3"/>
        <v>wk 19</v>
      </c>
    </row>
    <row r="2448" ht="12.75" customHeight="1">
      <c r="A2448" s="15" t="s">
        <v>4830</v>
      </c>
      <c r="B2448" s="15" t="s">
        <v>3123</v>
      </c>
      <c r="C2448" s="15" t="s">
        <v>4321</v>
      </c>
      <c r="D2448" s="15" t="s">
        <v>7753</v>
      </c>
      <c r="E2448" s="15" t="s">
        <v>10114</v>
      </c>
      <c r="F2448" s="15" t="s">
        <v>4324</v>
      </c>
      <c r="G2448" s="15" t="s">
        <v>10022</v>
      </c>
      <c r="H2448" s="15" t="s">
        <v>10101</v>
      </c>
      <c r="I2448" s="15" t="s">
        <v>4327</v>
      </c>
      <c r="J2448" s="15" t="s">
        <v>4345</v>
      </c>
      <c r="K2448" s="15"/>
      <c r="L2448" s="103" t="str">
        <f t="shared" si="1"/>
        <v>B-G20-W7-50 gm White jar</v>
      </c>
      <c r="M2448" s="103">
        <f t="shared" si="2"/>
        <v>2592</v>
      </c>
      <c r="N2448" s="102" t="str">
        <f t="shared" si="3"/>
        <v>wk 32</v>
      </c>
    </row>
    <row r="2449" ht="12.75" customHeight="1">
      <c r="A2449" s="15" t="s">
        <v>4851</v>
      </c>
      <c r="B2449" s="15" t="s">
        <v>3123</v>
      </c>
      <c r="C2449" s="15" t="s">
        <v>4321</v>
      </c>
      <c r="D2449" s="15" t="s">
        <v>3539</v>
      </c>
      <c r="E2449" s="15" t="s">
        <v>10115</v>
      </c>
      <c r="F2449" s="15" t="s">
        <v>4324</v>
      </c>
      <c r="G2449" s="15" t="s">
        <v>10011</v>
      </c>
      <c r="H2449" s="15" t="s">
        <v>10107</v>
      </c>
      <c r="I2449" s="15" t="s">
        <v>4327</v>
      </c>
      <c r="J2449" s="15" t="s">
        <v>4328</v>
      </c>
      <c r="K2449" s="15"/>
      <c r="L2449" s="103" t="str">
        <f t="shared" si="1"/>
        <v>B-G20-W7-50 gm White jar</v>
      </c>
      <c r="M2449" s="103">
        <f t="shared" si="2"/>
        <v>864</v>
      </c>
      <c r="N2449" s="102" t="str">
        <f t="shared" si="3"/>
        <v>wk </v>
      </c>
    </row>
    <row r="2450" ht="12.75" customHeight="1">
      <c r="A2450" s="15" t="s">
        <v>4855</v>
      </c>
      <c r="B2450" s="15" t="s">
        <v>3123</v>
      </c>
      <c r="C2450" s="15" t="s">
        <v>4321</v>
      </c>
      <c r="D2450" s="15" t="s">
        <v>7753</v>
      </c>
      <c r="E2450" s="15" t="s">
        <v>10116</v>
      </c>
      <c r="F2450" s="15" t="s">
        <v>4324</v>
      </c>
      <c r="G2450" s="15" t="s">
        <v>10022</v>
      </c>
      <c r="H2450" s="15" t="s">
        <v>10101</v>
      </c>
      <c r="I2450" s="15" t="s">
        <v>4327</v>
      </c>
      <c r="J2450" s="15" t="s">
        <v>4328</v>
      </c>
      <c r="K2450" s="15"/>
      <c r="L2450" s="103" t="str">
        <f t="shared" si="1"/>
        <v>B-G20-W7-50 gm White jar</v>
      </c>
      <c r="M2450" s="103">
        <f t="shared" si="2"/>
        <v>2592</v>
      </c>
      <c r="N2450" s="102" t="str">
        <f t="shared" si="3"/>
        <v>wk </v>
      </c>
    </row>
    <row r="2451" ht="12.75" customHeight="1">
      <c r="A2451" s="15" t="s">
        <v>4866</v>
      </c>
      <c r="B2451" s="15" t="s">
        <v>3123</v>
      </c>
      <c r="C2451" s="15" t="s">
        <v>4321</v>
      </c>
      <c r="D2451" s="15" t="s">
        <v>7753</v>
      </c>
      <c r="E2451" s="15" t="s">
        <v>10117</v>
      </c>
      <c r="F2451" s="15" t="s">
        <v>4324</v>
      </c>
      <c r="G2451" s="15" t="s">
        <v>10022</v>
      </c>
      <c r="H2451" s="15" t="s">
        <v>10101</v>
      </c>
      <c r="I2451" s="15" t="s">
        <v>4327</v>
      </c>
      <c r="J2451" s="15" t="s">
        <v>4345</v>
      </c>
      <c r="K2451" s="15"/>
      <c r="L2451" s="103" t="str">
        <f t="shared" si="1"/>
        <v>B-G20-W7-50 gm White jar</v>
      </c>
      <c r="M2451" s="103">
        <f t="shared" si="2"/>
        <v>2592</v>
      </c>
      <c r="N2451" s="102" t="str">
        <f t="shared" si="3"/>
        <v>wk </v>
      </c>
    </row>
    <row r="2452" ht="12.75" customHeight="1">
      <c r="A2452" s="15" t="s">
        <v>4869</v>
      </c>
      <c r="B2452" s="15" t="s">
        <v>3123</v>
      </c>
      <c r="C2452" s="15" t="s">
        <v>4321</v>
      </c>
      <c r="D2452" s="15" t="s">
        <v>3507</v>
      </c>
      <c r="E2452" s="15" t="s">
        <v>10118</v>
      </c>
      <c r="F2452" s="15" t="s">
        <v>4324</v>
      </c>
      <c r="G2452" s="15" t="s">
        <v>10025</v>
      </c>
      <c r="H2452" s="15" t="s">
        <v>10103</v>
      </c>
      <c r="I2452" s="15" t="s">
        <v>4327</v>
      </c>
      <c r="J2452" s="15" t="s">
        <v>4328</v>
      </c>
      <c r="K2452" s="15"/>
      <c r="L2452" s="103" t="str">
        <f t="shared" si="1"/>
        <v>B-G20-W7-50 gm White jar</v>
      </c>
      <c r="M2452" s="103">
        <f t="shared" si="2"/>
        <v>1728</v>
      </c>
      <c r="N2452" s="102" t="str">
        <f t="shared" si="3"/>
        <v>wk </v>
      </c>
    </row>
    <row r="2453" ht="12.75" customHeight="1">
      <c r="A2453" s="15" t="s">
        <v>4875</v>
      </c>
      <c r="B2453" s="15" t="s">
        <v>3123</v>
      </c>
      <c r="C2453" s="15" t="s">
        <v>4321</v>
      </c>
      <c r="D2453" s="15" t="s">
        <v>5366</v>
      </c>
      <c r="E2453" s="15" t="s">
        <v>10119</v>
      </c>
      <c r="F2453" s="15" t="s">
        <v>4324</v>
      </c>
      <c r="G2453" s="15" t="s">
        <v>10049</v>
      </c>
      <c r="H2453" s="15" t="s">
        <v>10105</v>
      </c>
      <c r="I2453" s="15" t="s">
        <v>4327</v>
      </c>
      <c r="J2453" s="15" t="s">
        <v>4345</v>
      </c>
      <c r="K2453" s="15"/>
      <c r="L2453" s="103" t="str">
        <f t="shared" si="1"/>
        <v>B-G20-W7-50 gm White jar</v>
      </c>
      <c r="M2453" s="103">
        <f t="shared" si="2"/>
        <v>6048</v>
      </c>
      <c r="N2453" s="102" t="str">
        <f t="shared" si="3"/>
        <v>wk </v>
      </c>
    </row>
    <row r="2454" ht="12.75" customHeight="1">
      <c r="A2454" s="15" t="s">
        <v>5615</v>
      </c>
      <c r="B2454" s="15" t="s">
        <v>3123</v>
      </c>
      <c r="C2454" s="15" t="s">
        <v>4321</v>
      </c>
      <c r="D2454" s="15" t="s">
        <v>7753</v>
      </c>
      <c r="E2454" s="15" t="s">
        <v>10120</v>
      </c>
      <c r="F2454" s="15" t="s">
        <v>4324</v>
      </c>
      <c r="G2454" s="15" t="s">
        <v>10022</v>
      </c>
      <c r="H2454" s="15" t="s">
        <v>10101</v>
      </c>
      <c r="I2454" s="15" t="s">
        <v>4327</v>
      </c>
      <c r="J2454" s="15" t="s">
        <v>4345</v>
      </c>
      <c r="K2454" s="15"/>
      <c r="L2454" s="103" t="str">
        <f t="shared" si="1"/>
        <v>B-G20-W7-50 gm White jar</v>
      </c>
      <c r="M2454" s="103">
        <f t="shared" si="2"/>
        <v>2592</v>
      </c>
      <c r="N2454" s="102" t="str">
        <f t="shared" si="3"/>
        <v>wk </v>
      </c>
    </row>
    <row r="2455" ht="12.75" customHeight="1">
      <c r="A2455" s="15" t="s">
        <v>4882</v>
      </c>
      <c r="B2455" s="15" t="s">
        <v>3123</v>
      </c>
      <c r="C2455" s="15" t="s">
        <v>4321</v>
      </c>
      <c r="D2455" s="15" t="s">
        <v>7753</v>
      </c>
      <c r="E2455" s="15" t="s">
        <v>10121</v>
      </c>
      <c r="F2455" s="15" t="s">
        <v>4324</v>
      </c>
      <c r="G2455" s="15" t="s">
        <v>10022</v>
      </c>
      <c r="H2455" s="15" t="s">
        <v>10101</v>
      </c>
      <c r="I2455" s="15" t="s">
        <v>4327</v>
      </c>
      <c r="J2455" s="15" t="s">
        <v>4345</v>
      </c>
      <c r="K2455" s="15"/>
      <c r="L2455" s="103" t="str">
        <f t="shared" si="1"/>
        <v>B-G20-W7-50 gm White jar</v>
      </c>
      <c r="M2455" s="103">
        <f t="shared" si="2"/>
        <v>2592</v>
      </c>
      <c r="N2455" s="102" t="str">
        <f t="shared" si="3"/>
        <v>wk </v>
      </c>
    </row>
    <row r="2456" ht="12.75" customHeight="1">
      <c r="A2456" s="15" t="s">
        <v>4884</v>
      </c>
      <c r="B2456" s="15" t="s">
        <v>3123</v>
      </c>
      <c r="C2456" s="15" t="s">
        <v>4321</v>
      </c>
      <c r="D2456" s="15" t="s">
        <v>3972</v>
      </c>
      <c r="E2456" s="15" t="s">
        <v>10122</v>
      </c>
      <c r="F2456" s="15" t="s">
        <v>9292</v>
      </c>
      <c r="G2456" s="15" t="s">
        <v>10123</v>
      </c>
      <c r="H2456" s="15" t="s">
        <v>10124</v>
      </c>
      <c r="I2456" s="15" t="s">
        <v>4327</v>
      </c>
      <c r="J2456" s="15" t="s">
        <v>4345</v>
      </c>
      <c r="K2456" s="15"/>
      <c r="L2456" s="103" t="str">
        <f t="shared" si="1"/>
        <v>B-G20-W7-50 gm White jar</v>
      </c>
      <c r="M2456" s="103">
        <f t="shared" si="2"/>
        <v>7776</v>
      </c>
      <c r="N2456" s="102" t="str">
        <f t="shared" si="3"/>
        <v>wk 2</v>
      </c>
    </row>
    <row r="2457" ht="12.75" customHeight="1">
      <c r="A2457" s="15" t="s">
        <v>10125</v>
      </c>
      <c r="B2457" s="15" t="s">
        <v>3123</v>
      </c>
      <c r="C2457" s="15" t="s">
        <v>4321</v>
      </c>
      <c r="D2457" s="15" t="s">
        <v>5366</v>
      </c>
      <c r="E2457" s="15" t="s">
        <v>10126</v>
      </c>
      <c r="F2457" s="15" t="s">
        <v>9292</v>
      </c>
      <c r="G2457" s="15" t="s">
        <v>10094</v>
      </c>
      <c r="H2457" s="15" t="s">
        <v>10105</v>
      </c>
      <c r="I2457" s="15" t="s">
        <v>4327</v>
      </c>
      <c r="J2457" s="15" t="s">
        <v>4345</v>
      </c>
      <c r="K2457" s="15"/>
      <c r="L2457" s="103" t="str">
        <f t="shared" si="1"/>
        <v>B-G20-W7-50 gm White jar</v>
      </c>
      <c r="M2457" s="103">
        <f t="shared" si="2"/>
        <v>6048</v>
      </c>
      <c r="N2457" s="102" t="str">
        <f t="shared" si="3"/>
        <v>wk 6</v>
      </c>
    </row>
    <row r="2458" ht="12.75" customHeight="1">
      <c r="A2458" s="15" t="s">
        <v>4445</v>
      </c>
      <c r="B2458" s="15" t="s">
        <v>3128</v>
      </c>
      <c r="C2458" s="15" t="s">
        <v>4321</v>
      </c>
      <c r="D2458" s="15" t="s">
        <v>10052</v>
      </c>
      <c r="E2458" s="15" t="s">
        <v>10127</v>
      </c>
      <c r="F2458" s="15" t="s">
        <v>10054</v>
      </c>
      <c r="G2458" s="15" t="s">
        <v>10128</v>
      </c>
      <c r="H2458" s="15" t="s">
        <v>10056</v>
      </c>
      <c r="I2458" s="15" t="s">
        <v>5045</v>
      </c>
      <c r="J2458" s="15" t="s">
        <v>4328</v>
      </c>
      <c r="K2458" s="15"/>
      <c r="L2458" s="103" t="str">
        <f t="shared" si="1"/>
        <v>B-G20-W7-50 gm White jar</v>
      </c>
      <c r="M2458" s="103">
        <f t="shared" si="2"/>
        <v>56160</v>
      </c>
      <c r="N2458" s="102" t="str">
        <f t="shared" si="3"/>
        <v>wk </v>
      </c>
    </row>
    <row r="2459" ht="12.75" customHeight="1">
      <c r="A2459" s="15" t="s">
        <v>10129</v>
      </c>
      <c r="B2459" s="15" t="s">
        <v>3128</v>
      </c>
      <c r="C2459" s="15" t="s">
        <v>4965</v>
      </c>
      <c r="D2459" s="15" t="s">
        <v>10130</v>
      </c>
      <c r="E2459" s="15" t="s">
        <v>10131</v>
      </c>
      <c r="F2459" s="15" t="s">
        <v>10054</v>
      </c>
      <c r="G2459" s="15" t="s">
        <v>10132</v>
      </c>
      <c r="H2459" s="15" t="s">
        <v>10133</v>
      </c>
      <c r="I2459" s="15" t="s">
        <v>5045</v>
      </c>
      <c r="J2459" s="15" t="s">
        <v>4328</v>
      </c>
      <c r="K2459" s="15"/>
      <c r="L2459" s="103" t="str">
        <f t="shared" si="1"/>
        <v>B-G20-W7-50 gm White jar</v>
      </c>
      <c r="M2459" s="103">
        <f t="shared" si="2"/>
        <v>56160</v>
      </c>
      <c r="N2459" s="102" t="str">
        <f t="shared" si="3"/>
        <v>wk </v>
      </c>
    </row>
    <row r="2460" ht="12.75" customHeight="1">
      <c r="A2460" s="15" t="s">
        <v>4616</v>
      </c>
      <c r="B2460" s="15" t="s">
        <v>3128</v>
      </c>
      <c r="C2460" s="15" t="s">
        <v>4321</v>
      </c>
      <c r="D2460" s="15" t="s">
        <v>3539</v>
      </c>
      <c r="E2460" s="15" t="s">
        <v>10134</v>
      </c>
      <c r="F2460" s="15" t="s">
        <v>4324</v>
      </c>
      <c r="G2460" s="15" t="s">
        <v>10011</v>
      </c>
      <c r="H2460" s="15" t="s">
        <v>10135</v>
      </c>
      <c r="I2460" s="15" t="s">
        <v>4327</v>
      </c>
      <c r="J2460" s="15" t="s">
        <v>4328</v>
      </c>
      <c r="K2460" s="15"/>
      <c r="L2460" s="103" t="str">
        <f t="shared" si="1"/>
        <v>B-G20-W7-50 gm White jar</v>
      </c>
      <c r="M2460" s="103">
        <f t="shared" si="2"/>
        <v>864</v>
      </c>
      <c r="N2460" s="102" t="str">
        <f t="shared" si="3"/>
        <v>wk 14</v>
      </c>
    </row>
    <row r="2461" ht="12.75" customHeight="1">
      <c r="A2461" s="15" t="s">
        <v>4616</v>
      </c>
      <c r="B2461" s="15" t="s">
        <v>3128</v>
      </c>
      <c r="C2461" s="15" t="s">
        <v>4321</v>
      </c>
      <c r="D2461" s="15" t="s">
        <v>3507</v>
      </c>
      <c r="E2461" s="15" t="s">
        <v>10136</v>
      </c>
      <c r="F2461" s="15" t="s">
        <v>4324</v>
      </c>
      <c r="G2461" s="15" t="s">
        <v>10025</v>
      </c>
      <c r="H2461" s="15" t="s">
        <v>10137</v>
      </c>
      <c r="I2461" s="15" t="s">
        <v>4327</v>
      </c>
      <c r="J2461" s="15" t="s">
        <v>4328</v>
      </c>
      <c r="K2461" s="15"/>
      <c r="L2461" s="103" t="str">
        <f t="shared" si="1"/>
        <v>B-G20-W7-50 gm White jar</v>
      </c>
      <c r="M2461" s="103">
        <f t="shared" si="2"/>
        <v>1728</v>
      </c>
      <c r="N2461" s="102" t="str">
        <f t="shared" si="3"/>
        <v>wk 14</v>
      </c>
    </row>
    <row r="2462" ht="12.75" customHeight="1">
      <c r="A2462" s="15" t="s">
        <v>4625</v>
      </c>
      <c r="B2462" s="15" t="s">
        <v>3128</v>
      </c>
      <c r="C2462" s="15" t="s">
        <v>4321</v>
      </c>
      <c r="D2462" s="15" t="s">
        <v>3507</v>
      </c>
      <c r="E2462" s="15" t="s">
        <v>10138</v>
      </c>
      <c r="F2462" s="15" t="s">
        <v>4324</v>
      </c>
      <c r="G2462" s="15" t="s">
        <v>10025</v>
      </c>
      <c r="H2462" s="15" t="s">
        <v>10139</v>
      </c>
      <c r="I2462" s="15" t="s">
        <v>4327</v>
      </c>
      <c r="J2462" s="15" t="s">
        <v>4328</v>
      </c>
      <c r="K2462" s="15"/>
      <c r="L2462" s="103" t="str">
        <f t="shared" si="1"/>
        <v>B-G20-W7-50 gm White jar</v>
      </c>
      <c r="M2462" s="103">
        <f t="shared" si="2"/>
        <v>1728</v>
      </c>
      <c r="N2462" s="102" t="str">
        <f t="shared" si="3"/>
        <v>wk 23</v>
      </c>
    </row>
    <row r="2463" ht="12.75" customHeight="1">
      <c r="A2463" s="15" t="s">
        <v>10140</v>
      </c>
      <c r="B2463" s="15" t="s">
        <v>2855</v>
      </c>
      <c r="C2463" s="15" t="s">
        <v>3146</v>
      </c>
      <c r="D2463" s="15" t="s">
        <v>3145</v>
      </c>
      <c r="E2463" s="15"/>
      <c r="F2463" s="15" t="s">
        <v>4308</v>
      </c>
      <c r="G2463" s="15" t="s">
        <v>10141</v>
      </c>
      <c r="H2463" s="15" t="s">
        <v>3149</v>
      </c>
      <c r="I2463" s="15" t="s">
        <v>3149</v>
      </c>
      <c r="J2463" s="15"/>
      <c r="K2463" s="15"/>
      <c r="L2463" s="103" t="str">
        <f t="shared" si="1"/>
        <v>B-G23H-N8-60 gm Natural jar</v>
      </c>
      <c r="M2463" s="103">
        <f t="shared" si="2"/>
        <v>0</v>
      </c>
      <c r="N2463" s="102" t="str">
        <f t="shared" si="3"/>
        <v>wk </v>
      </c>
    </row>
    <row r="2464" ht="12.75" customHeight="1">
      <c r="A2464" s="15" t="s">
        <v>4361</v>
      </c>
      <c r="B2464" s="15" t="s">
        <v>3123</v>
      </c>
      <c r="C2464" s="15" t="s">
        <v>4321</v>
      </c>
      <c r="D2464" s="15" t="s">
        <v>6097</v>
      </c>
      <c r="E2464" s="15" t="s">
        <v>10142</v>
      </c>
      <c r="F2464" s="15" t="s">
        <v>4324</v>
      </c>
      <c r="G2464" s="15" t="s">
        <v>10143</v>
      </c>
      <c r="H2464" s="15" t="s">
        <v>10144</v>
      </c>
      <c r="I2464" s="15" t="s">
        <v>4327</v>
      </c>
      <c r="J2464" s="15" t="s">
        <v>4328</v>
      </c>
      <c r="K2464" s="15"/>
      <c r="L2464" s="103" t="str">
        <f t="shared" si="1"/>
        <v>B-G23H-N8-60 gm Natural jar</v>
      </c>
      <c r="M2464" s="103">
        <f t="shared" si="2"/>
        <v>800</v>
      </c>
      <c r="N2464" s="102" t="str">
        <f t="shared" si="3"/>
        <v>wk 5</v>
      </c>
    </row>
    <row r="2465" ht="12.75" customHeight="1">
      <c r="A2465" s="15" t="s">
        <v>4947</v>
      </c>
      <c r="B2465" s="15" t="s">
        <v>3123</v>
      </c>
      <c r="C2465" s="15" t="s">
        <v>4321</v>
      </c>
      <c r="D2465" s="15" t="s">
        <v>3437</v>
      </c>
      <c r="E2465" s="15" t="s">
        <v>10145</v>
      </c>
      <c r="F2465" s="15" t="s">
        <v>4324</v>
      </c>
      <c r="G2465" s="15" t="s">
        <v>10146</v>
      </c>
      <c r="H2465" s="15" t="s">
        <v>10147</v>
      </c>
      <c r="I2465" s="15" t="s">
        <v>4327</v>
      </c>
      <c r="J2465" s="15" t="s">
        <v>5653</v>
      </c>
      <c r="K2465" s="15"/>
      <c r="L2465" s="103" t="str">
        <f t="shared" si="1"/>
        <v>B-G23H-N8-60 gm Natural jar</v>
      </c>
      <c r="M2465" s="103">
        <f t="shared" si="2"/>
        <v>4000</v>
      </c>
      <c r="N2465" s="102" t="str">
        <f t="shared" si="3"/>
        <v>wk 18</v>
      </c>
    </row>
    <row r="2466" ht="12.75" customHeight="1">
      <c r="A2466" s="15" t="s">
        <v>5098</v>
      </c>
      <c r="B2466" s="15" t="s">
        <v>3123</v>
      </c>
      <c r="C2466" s="15" t="s">
        <v>4321</v>
      </c>
      <c r="D2466" s="15" t="s">
        <v>6097</v>
      </c>
      <c r="E2466" s="15" t="s">
        <v>10148</v>
      </c>
      <c r="F2466" s="15" t="s">
        <v>4324</v>
      </c>
      <c r="G2466" s="15" t="s">
        <v>10143</v>
      </c>
      <c r="H2466" s="15" t="s">
        <v>10144</v>
      </c>
      <c r="I2466" s="15" t="s">
        <v>4327</v>
      </c>
      <c r="J2466" s="15" t="s">
        <v>5653</v>
      </c>
      <c r="K2466" s="15"/>
      <c r="L2466" s="103" t="str">
        <f t="shared" si="1"/>
        <v>B-G23H-N8-60 gm Natural jar</v>
      </c>
      <c r="M2466" s="103">
        <f t="shared" si="2"/>
        <v>800</v>
      </c>
      <c r="N2466" s="102" t="str">
        <f t="shared" si="3"/>
        <v>wk 22</v>
      </c>
    </row>
    <row r="2467" ht="12.75" customHeight="1">
      <c r="A2467" s="15" t="s">
        <v>4368</v>
      </c>
      <c r="B2467" s="15" t="s">
        <v>3123</v>
      </c>
      <c r="C2467" s="15" t="s">
        <v>4321</v>
      </c>
      <c r="D2467" s="15" t="s">
        <v>5480</v>
      </c>
      <c r="E2467" s="15" t="s">
        <v>10149</v>
      </c>
      <c r="F2467" s="15" t="s">
        <v>5242</v>
      </c>
      <c r="G2467" s="15" t="s">
        <v>10150</v>
      </c>
      <c r="H2467" s="15" t="s">
        <v>10151</v>
      </c>
      <c r="I2467" s="15" t="s">
        <v>4327</v>
      </c>
      <c r="J2467" s="15" t="s">
        <v>8986</v>
      </c>
      <c r="K2467" s="15"/>
      <c r="L2467" s="103" t="str">
        <f t="shared" si="1"/>
        <v>B-G23H-N8-60 gm Natural jar</v>
      </c>
      <c r="M2467" s="103">
        <f t="shared" si="2"/>
        <v>8800</v>
      </c>
      <c r="N2467" s="102" t="str">
        <f t="shared" si="3"/>
        <v>wk 49</v>
      </c>
    </row>
    <row r="2468" ht="12.75" customHeight="1">
      <c r="A2468" s="15" t="s">
        <v>4373</v>
      </c>
      <c r="B2468" s="15" t="s">
        <v>3123</v>
      </c>
      <c r="C2468" s="15" t="s">
        <v>4321</v>
      </c>
      <c r="D2468" s="15" t="s">
        <v>5468</v>
      </c>
      <c r="E2468" s="15" t="s">
        <v>10152</v>
      </c>
      <c r="F2468" s="15" t="s">
        <v>8384</v>
      </c>
      <c r="G2468" s="15" t="s">
        <v>10153</v>
      </c>
      <c r="H2468" s="15" t="s">
        <v>10154</v>
      </c>
      <c r="I2468" s="15" t="s">
        <v>4327</v>
      </c>
      <c r="J2468" s="15" t="s">
        <v>8387</v>
      </c>
      <c r="K2468" s="15"/>
      <c r="L2468" s="103" t="str">
        <f t="shared" si="1"/>
        <v>B-G23H-N8-60 gm Natural jar</v>
      </c>
      <c r="M2468" s="103">
        <f t="shared" si="2"/>
        <v>6400</v>
      </c>
      <c r="N2468" s="102" t="str">
        <f t="shared" si="3"/>
        <v>wk </v>
      </c>
    </row>
    <row r="2469" ht="12.75" customHeight="1">
      <c r="A2469" s="15" t="s">
        <v>4378</v>
      </c>
      <c r="B2469" s="15" t="s">
        <v>3123</v>
      </c>
      <c r="C2469" s="15" t="s">
        <v>4321</v>
      </c>
      <c r="D2469" s="15" t="s">
        <v>3437</v>
      </c>
      <c r="E2469" s="15" t="s">
        <v>10155</v>
      </c>
      <c r="F2469" s="15" t="s">
        <v>5242</v>
      </c>
      <c r="G2469" s="15" t="s">
        <v>10156</v>
      </c>
      <c r="H2469" s="15" t="s">
        <v>10147</v>
      </c>
      <c r="I2469" s="15" t="s">
        <v>4327</v>
      </c>
      <c r="J2469" s="15" t="s">
        <v>8986</v>
      </c>
      <c r="K2469" s="15"/>
      <c r="L2469" s="103" t="str">
        <f t="shared" si="1"/>
        <v>B-G23H-N8-60 gm Natural jar</v>
      </c>
      <c r="M2469" s="103">
        <f t="shared" si="2"/>
        <v>4000</v>
      </c>
      <c r="N2469" s="102" t="str">
        <f t="shared" si="3"/>
        <v>wk </v>
      </c>
    </row>
    <row r="2470" ht="12.75" customHeight="1">
      <c r="A2470" s="15" t="s">
        <v>4383</v>
      </c>
      <c r="B2470" s="15" t="s">
        <v>3123</v>
      </c>
      <c r="C2470" s="15" t="s">
        <v>4321</v>
      </c>
      <c r="D2470" s="15" t="s">
        <v>3307</v>
      </c>
      <c r="E2470" s="15" t="s">
        <v>10157</v>
      </c>
      <c r="F2470" s="15" t="s">
        <v>4324</v>
      </c>
      <c r="G2470" s="15" t="s">
        <v>10158</v>
      </c>
      <c r="H2470" s="15" t="s">
        <v>10159</v>
      </c>
      <c r="I2470" s="15" t="s">
        <v>4327</v>
      </c>
      <c r="J2470" s="15" t="s">
        <v>5653</v>
      </c>
      <c r="K2470" s="15"/>
      <c r="L2470" s="103" t="str">
        <f t="shared" si="1"/>
        <v>B-G23H-N8-60 gm Natural jar</v>
      </c>
      <c r="M2470" s="103">
        <f t="shared" si="2"/>
        <v>1600</v>
      </c>
      <c r="N2470" s="102" t="str">
        <f t="shared" si="3"/>
        <v>wk </v>
      </c>
    </row>
    <row r="2471" ht="12.75" customHeight="1">
      <c r="A2471" s="15" t="s">
        <v>4387</v>
      </c>
      <c r="B2471" s="15" t="s">
        <v>3123</v>
      </c>
      <c r="C2471" s="15" t="s">
        <v>4321</v>
      </c>
      <c r="D2471" s="15" t="s">
        <v>6097</v>
      </c>
      <c r="E2471" s="15" t="s">
        <v>8666</v>
      </c>
      <c r="F2471" s="15" t="s">
        <v>4324</v>
      </c>
      <c r="G2471" s="15" t="s">
        <v>10143</v>
      </c>
      <c r="H2471" s="15" t="s">
        <v>10144</v>
      </c>
      <c r="I2471" s="15" t="s">
        <v>4327</v>
      </c>
      <c r="J2471" s="15" t="s">
        <v>4328</v>
      </c>
      <c r="K2471" s="15"/>
      <c r="L2471" s="103" t="str">
        <f t="shared" si="1"/>
        <v>B-G23H-N8-60 gm Natural jar</v>
      </c>
      <c r="M2471" s="103">
        <f t="shared" si="2"/>
        <v>800</v>
      </c>
      <c r="N2471" s="102" t="str">
        <f t="shared" si="3"/>
        <v>wk </v>
      </c>
    </row>
    <row r="2472" ht="12.75" customHeight="1">
      <c r="A2472" s="15" t="s">
        <v>4392</v>
      </c>
      <c r="B2472" s="15" t="s">
        <v>3123</v>
      </c>
      <c r="C2472" s="15" t="s">
        <v>4321</v>
      </c>
      <c r="D2472" s="15" t="s">
        <v>3437</v>
      </c>
      <c r="E2472" s="15" t="s">
        <v>10160</v>
      </c>
      <c r="F2472" s="15" t="s">
        <v>4324</v>
      </c>
      <c r="G2472" s="15" t="s">
        <v>10146</v>
      </c>
      <c r="H2472" s="15" t="s">
        <v>10147</v>
      </c>
      <c r="I2472" s="15" t="s">
        <v>4327</v>
      </c>
      <c r="J2472" s="15" t="s">
        <v>4328</v>
      </c>
      <c r="K2472" s="15"/>
      <c r="L2472" s="103" t="str">
        <f t="shared" si="1"/>
        <v>B-G23H-N8-60 gm Natural jar</v>
      </c>
      <c r="M2472" s="103">
        <f t="shared" si="2"/>
        <v>4000</v>
      </c>
      <c r="N2472" s="102" t="str">
        <f t="shared" si="3"/>
        <v>wk </v>
      </c>
    </row>
    <row r="2473" ht="12.75" customHeight="1">
      <c r="A2473" s="15" t="s">
        <v>4392</v>
      </c>
      <c r="B2473" s="15" t="s">
        <v>3123</v>
      </c>
      <c r="C2473" s="15" t="s">
        <v>4321</v>
      </c>
      <c r="D2473" s="15" t="s">
        <v>4374</v>
      </c>
      <c r="E2473" s="15" t="s">
        <v>10161</v>
      </c>
      <c r="F2473" s="15" t="s">
        <v>5242</v>
      </c>
      <c r="G2473" s="15" t="s">
        <v>10162</v>
      </c>
      <c r="H2473" s="15" t="s">
        <v>10163</v>
      </c>
      <c r="I2473" s="15" t="s">
        <v>4327</v>
      </c>
      <c r="J2473" s="15" t="s">
        <v>8986</v>
      </c>
      <c r="K2473" s="15"/>
      <c r="L2473" s="103" t="str">
        <f t="shared" si="1"/>
        <v>B-G23H-N8-60 gm Natural jar</v>
      </c>
      <c r="M2473" s="103">
        <f t="shared" si="2"/>
        <v>4800</v>
      </c>
      <c r="N2473" s="102" t="str">
        <f t="shared" si="3"/>
        <v>wk </v>
      </c>
    </row>
    <row r="2474" ht="12.75" customHeight="1">
      <c r="A2474" s="15" t="s">
        <v>6527</v>
      </c>
      <c r="B2474" s="15" t="s">
        <v>3123</v>
      </c>
      <c r="C2474" s="15" t="s">
        <v>4321</v>
      </c>
      <c r="D2474" s="15" t="s">
        <v>3307</v>
      </c>
      <c r="E2474" s="15" t="s">
        <v>10164</v>
      </c>
      <c r="F2474" s="15" t="s">
        <v>5242</v>
      </c>
      <c r="G2474" s="15" t="s">
        <v>10165</v>
      </c>
      <c r="H2474" s="15" t="s">
        <v>10159</v>
      </c>
      <c r="I2474" s="15" t="s">
        <v>4327</v>
      </c>
      <c r="J2474" s="15" t="s">
        <v>8986</v>
      </c>
      <c r="K2474" s="15"/>
      <c r="L2474" s="103" t="str">
        <f t="shared" si="1"/>
        <v>B-G23H-N8-60 gm Natural jar</v>
      </c>
      <c r="M2474" s="103">
        <f t="shared" si="2"/>
        <v>1600</v>
      </c>
      <c r="N2474" s="102" t="str">
        <f t="shared" si="3"/>
        <v>wk </v>
      </c>
    </row>
    <row r="2475" ht="12.75" customHeight="1">
      <c r="A2475" s="15" t="s">
        <v>4320</v>
      </c>
      <c r="B2475" s="15" t="s">
        <v>3123</v>
      </c>
      <c r="C2475" s="15" t="s">
        <v>4321</v>
      </c>
      <c r="D2475" s="15" t="s">
        <v>6097</v>
      </c>
      <c r="E2475" s="15" t="s">
        <v>9635</v>
      </c>
      <c r="F2475" s="15" t="s">
        <v>4324</v>
      </c>
      <c r="G2475" s="15" t="s">
        <v>10143</v>
      </c>
      <c r="H2475" s="15" t="s">
        <v>10144</v>
      </c>
      <c r="I2475" s="15" t="s">
        <v>4327</v>
      </c>
      <c r="J2475" s="15" t="s">
        <v>5653</v>
      </c>
      <c r="K2475" s="15"/>
      <c r="L2475" s="103" t="str">
        <f t="shared" si="1"/>
        <v>B-G23H-N8-60 gm Natural jar</v>
      </c>
      <c r="M2475" s="103">
        <f t="shared" si="2"/>
        <v>800</v>
      </c>
      <c r="N2475" s="102" t="str">
        <f t="shared" si="3"/>
        <v>wk </v>
      </c>
    </row>
    <row r="2476" ht="12.75" customHeight="1">
      <c r="A2476" s="15" t="s">
        <v>4407</v>
      </c>
      <c r="B2476" s="15" t="s">
        <v>3123</v>
      </c>
      <c r="C2476" s="15" t="s">
        <v>4321</v>
      </c>
      <c r="D2476" s="15" t="s">
        <v>4369</v>
      </c>
      <c r="E2476" s="15" t="s">
        <v>10166</v>
      </c>
      <c r="F2476" s="15" t="s">
        <v>5242</v>
      </c>
      <c r="G2476" s="15" t="s">
        <v>10167</v>
      </c>
      <c r="H2476" s="15" t="s">
        <v>10168</v>
      </c>
      <c r="I2476" s="15" t="s">
        <v>4327</v>
      </c>
      <c r="J2476" s="15" t="s">
        <v>8986</v>
      </c>
      <c r="K2476" s="15"/>
      <c r="L2476" s="103" t="str">
        <f t="shared" si="1"/>
        <v>B-G23H-N8-60 gm Natural jar</v>
      </c>
      <c r="M2476" s="103">
        <f t="shared" si="2"/>
        <v>9600</v>
      </c>
      <c r="N2476" s="102" t="str">
        <f t="shared" si="3"/>
        <v>wk </v>
      </c>
    </row>
    <row r="2477" ht="12.75" customHeight="1">
      <c r="A2477" s="15" t="s">
        <v>4407</v>
      </c>
      <c r="B2477" s="15" t="s">
        <v>3123</v>
      </c>
      <c r="C2477" s="15" t="s">
        <v>4321</v>
      </c>
      <c r="D2477" s="15" t="s">
        <v>6097</v>
      </c>
      <c r="E2477" s="15" t="s">
        <v>10169</v>
      </c>
      <c r="F2477" s="15" t="s">
        <v>4324</v>
      </c>
      <c r="G2477" s="15" t="s">
        <v>10143</v>
      </c>
      <c r="H2477" s="15" t="s">
        <v>10144</v>
      </c>
      <c r="I2477" s="15" t="s">
        <v>4327</v>
      </c>
      <c r="J2477" s="15" t="s">
        <v>5653</v>
      </c>
      <c r="K2477" s="15"/>
      <c r="L2477" s="103" t="str">
        <f t="shared" si="1"/>
        <v>B-G23H-N8-60 gm Natural jar</v>
      </c>
      <c r="M2477" s="103">
        <f t="shared" si="2"/>
        <v>800</v>
      </c>
      <c r="N2477" s="102" t="str">
        <f t="shared" si="3"/>
        <v>wk </v>
      </c>
    </row>
    <row r="2478" ht="12.75" customHeight="1">
      <c r="A2478" s="15" t="s">
        <v>9979</v>
      </c>
      <c r="B2478" s="15" t="s">
        <v>3123</v>
      </c>
      <c r="C2478" s="15" t="s">
        <v>4321</v>
      </c>
      <c r="D2478" s="15" t="s">
        <v>3307</v>
      </c>
      <c r="E2478" s="15" t="s">
        <v>10170</v>
      </c>
      <c r="F2478" s="15" t="s">
        <v>4324</v>
      </c>
      <c r="G2478" s="15" t="s">
        <v>10158</v>
      </c>
      <c r="H2478" s="15" t="s">
        <v>10159</v>
      </c>
      <c r="I2478" s="15" t="s">
        <v>4327</v>
      </c>
      <c r="J2478" s="15" t="s">
        <v>4328</v>
      </c>
      <c r="K2478" s="15"/>
      <c r="L2478" s="103" t="str">
        <f t="shared" si="1"/>
        <v>B-G23H-N8-60 gm Natural jar</v>
      </c>
      <c r="M2478" s="103">
        <f t="shared" si="2"/>
        <v>1600</v>
      </c>
      <c r="N2478" s="102" t="str">
        <f t="shared" si="3"/>
        <v>wk 14</v>
      </c>
    </row>
    <row r="2479" ht="12.75" customHeight="1">
      <c r="A2479" s="15" t="s">
        <v>4418</v>
      </c>
      <c r="B2479" s="15" t="s">
        <v>3123</v>
      </c>
      <c r="C2479" s="15" t="s">
        <v>4321</v>
      </c>
      <c r="D2479" s="15" t="s">
        <v>4374</v>
      </c>
      <c r="E2479" s="15" t="s">
        <v>10171</v>
      </c>
      <c r="F2479" s="15" t="s">
        <v>4324</v>
      </c>
      <c r="G2479" s="15" t="s">
        <v>10172</v>
      </c>
      <c r="H2479" s="15" t="s">
        <v>10163</v>
      </c>
      <c r="I2479" s="15" t="s">
        <v>4327</v>
      </c>
      <c r="J2479" s="15" t="s">
        <v>4328</v>
      </c>
      <c r="K2479" s="15"/>
      <c r="L2479" s="103" t="str">
        <f t="shared" si="1"/>
        <v>B-G23H-N8-60 gm Natural jar</v>
      </c>
      <c r="M2479" s="103">
        <f t="shared" si="2"/>
        <v>4800</v>
      </c>
      <c r="N2479" s="102" t="str">
        <f t="shared" si="3"/>
        <v>wk 36</v>
      </c>
    </row>
    <row r="2480" ht="12.75" customHeight="1">
      <c r="A2480" s="15" t="s">
        <v>4418</v>
      </c>
      <c r="B2480" s="15" t="s">
        <v>3123</v>
      </c>
      <c r="C2480" s="15" t="s">
        <v>4321</v>
      </c>
      <c r="D2480" s="15" t="s">
        <v>4369</v>
      </c>
      <c r="E2480" s="15" t="s">
        <v>10173</v>
      </c>
      <c r="F2480" s="15" t="s">
        <v>5242</v>
      </c>
      <c r="G2480" s="15" t="s">
        <v>10167</v>
      </c>
      <c r="H2480" s="15" t="s">
        <v>10168</v>
      </c>
      <c r="I2480" s="15" t="s">
        <v>4327</v>
      </c>
      <c r="J2480" s="15" t="s">
        <v>8986</v>
      </c>
      <c r="K2480" s="15"/>
      <c r="L2480" s="103" t="str">
        <f t="shared" si="1"/>
        <v>B-G23H-N8-60 gm Natural jar</v>
      </c>
      <c r="M2480" s="103">
        <f t="shared" si="2"/>
        <v>9600</v>
      </c>
      <c r="N2480" s="102" t="str">
        <f t="shared" si="3"/>
        <v>wk 36</v>
      </c>
    </row>
    <row r="2481" ht="12.75" customHeight="1">
      <c r="A2481" s="15" t="s">
        <v>5067</v>
      </c>
      <c r="B2481" s="15" t="s">
        <v>3123</v>
      </c>
      <c r="C2481" s="15" t="s">
        <v>4321</v>
      </c>
      <c r="D2481" s="15" t="s">
        <v>3437</v>
      </c>
      <c r="E2481" s="15" t="s">
        <v>10174</v>
      </c>
      <c r="F2481" s="15" t="s">
        <v>9448</v>
      </c>
      <c r="G2481" s="15" t="s">
        <v>10146</v>
      </c>
      <c r="H2481" s="15" t="s">
        <v>10147</v>
      </c>
      <c r="I2481" s="15" t="s">
        <v>4327</v>
      </c>
      <c r="J2481" s="15" t="s">
        <v>4328</v>
      </c>
      <c r="K2481" s="15"/>
      <c r="L2481" s="103" t="str">
        <f t="shared" si="1"/>
        <v>B-G23H-N8-60 gm Natural jar</v>
      </c>
      <c r="M2481" s="103">
        <f t="shared" si="2"/>
        <v>4000</v>
      </c>
      <c r="N2481" s="102" t="str">
        <f t="shared" si="3"/>
        <v>wk 44</v>
      </c>
    </row>
    <row r="2482" ht="12.75" customHeight="1">
      <c r="A2482" s="15" t="s">
        <v>4425</v>
      </c>
      <c r="B2482" s="15" t="s">
        <v>3123</v>
      </c>
      <c r="C2482" s="15" t="s">
        <v>4321</v>
      </c>
      <c r="D2482" s="15" t="s">
        <v>6097</v>
      </c>
      <c r="E2482" s="15" t="s">
        <v>10175</v>
      </c>
      <c r="F2482" s="15" t="s">
        <v>4324</v>
      </c>
      <c r="G2482" s="15" t="s">
        <v>10143</v>
      </c>
      <c r="H2482" s="15" t="s">
        <v>10144</v>
      </c>
      <c r="I2482" s="15" t="s">
        <v>4327</v>
      </c>
      <c r="J2482" s="15" t="s">
        <v>4345</v>
      </c>
      <c r="K2482" s="15"/>
      <c r="L2482" s="103" t="str">
        <f t="shared" si="1"/>
        <v>B-G23H-N8-60 gm Natural jar</v>
      </c>
      <c r="M2482" s="103">
        <f t="shared" si="2"/>
        <v>800</v>
      </c>
      <c r="N2482" s="102" t="str">
        <f t="shared" si="3"/>
        <v>wk </v>
      </c>
    </row>
    <row r="2483" ht="12.75" customHeight="1">
      <c r="A2483" s="15" t="s">
        <v>4425</v>
      </c>
      <c r="B2483" s="15" t="s">
        <v>3123</v>
      </c>
      <c r="C2483" s="15" t="s">
        <v>4321</v>
      </c>
      <c r="D2483" s="15" t="s">
        <v>6097</v>
      </c>
      <c r="E2483" s="15" t="s">
        <v>10176</v>
      </c>
      <c r="F2483" s="15" t="s">
        <v>4324</v>
      </c>
      <c r="G2483" s="15" t="s">
        <v>10143</v>
      </c>
      <c r="H2483" s="15" t="s">
        <v>10144</v>
      </c>
      <c r="I2483" s="15" t="s">
        <v>4327</v>
      </c>
      <c r="J2483" s="15" t="s">
        <v>4345</v>
      </c>
      <c r="K2483" s="15"/>
      <c r="L2483" s="103" t="str">
        <f t="shared" si="1"/>
        <v>B-G23H-N8-60 gm Natural jar</v>
      </c>
      <c r="M2483" s="103">
        <f t="shared" si="2"/>
        <v>800</v>
      </c>
      <c r="N2483" s="102" t="str">
        <f t="shared" si="3"/>
        <v>wk </v>
      </c>
    </row>
    <row r="2484" ht="12.75" customHeight="1">
      <c r="A2484" s="15" t="s">
        <v>4425</v>
      </c>
      <c r="B2484" s="15" t="s">
        <v>3123</v>
      </c>
      <c r="C2484" s="15" t="s">
        <v>4321</v>
      </c>
      <c r="D2484" s="15" t="s">
        <v>3437</v>
      </c>
      <c r="E2484" s="15" t="s">
        <v>9447</v>
      </c>
      <c r="F2484" s="15" t="s">
        <v>9448</v>
      </c>
      <c r="G2484" s="15" t="s">
        <v>10146</v>
      </c>
      <c r="H2484" s="15" t="s">
        <v>10147</v>
      </c>
      <c r="I2484" s="15" t="s">
        <v>4327</v>
      </c>
      <c r="J2484" s="15" t="s">
        <v>4328</v>
      </c>
      <c r="K2484" s="15"/>
      <c r="L2484" s="103" t="str">
        <f t="shared" si="1"/>
        <v>B-G23H-N8-60 gm Natural jar</v>
      </c>
      <c r="M2484" s="103">
        <f t="shared" si="2"/>
        <v>4000</v>
      </c>
      <c r="N2484" s="102" t="str">
        <f t="shared" si="3"/>
        <v>wk </v>
      </c>
    </row>
    <row r="2485" ht="12.75" customHeight="1">
      <c r="A2485" s="15" t="s">
        <v>4430</v>
      </c>
      <c r="B2485" s="15" t="s">
        <v>3123</v>
      </c>
      <c r="C2485" s="15" t="s">
        <v>4321</v>
      </c>
      <c r="D2485" s="15" t="s">
        <v>3307</v>
      </c>
      <c r="E2485" s="15" t="s">
        <v>10177</v>
      </c>
      <c r="F2485" s="15" t="s">
        <v>4324</v>
      </c>
      <c r="G2485" s="15" t="s">
        <v>10158</v>
      </c>
      <c r="H2485" s="15" t="s">
        <v>10159</v>
      </c>
      <c r="I2485" s="15" t="s">
        <v>4327</v>
      </c>
      <c r="J2485" s="15" t="s">
        <v>4328</v>
      </c>
      <c r="K2485" s="15"/>
      <c r="L2485" s="103" t="str">
        <f t="shared" si="1"/>
        <v>B-G23H-N8-60 gm Natural jar</v>
      </c>
      <c r="M2485" s="103">
        <f t="shared" si="2"/>
        <v>1600</v>
      </c>
      <c r="N2485" s="102" t="str">
        <f t="shared" si="3"/>
        <v>wk </v>
      </c>
    </row>
    <row r="2486" ht="12.75" customHeight="1">
      <c r="A2486" s="15" t="s">
        <v>4435</v>
      </c>
      <c r="B2486" s="15" t="s">
        <v>3123</v>
      </c>
      <c r="C2486" s="15" t="s">
        <v>4321</v>
      </c>
      <c r="D2486" s="15" t="s">
        <v>5421</v>
      </c>
      <c r="E2486" s="15" t="s">
        <v>10178</v>
      </c>
      <c r="F2486" s="15" t="s">
        <v>4324</v>
      </c>
      <c r="G2486" s="15" t="s">
        <v>10179</v>
      </c>
      <c r="H2486" s="15" t="s">
        <v>10180</v>
      </c>
      <c r="I2486" s="15" t="s">
        <v>4327</v>
      </c>
      <c r="J2486" s="15" t="s">
        <v>4328</v>
      </c>
      <c r="K2486" s="15"/>
      <c r="L2486" s="103" t="str">
        <f t="shared" si="1"/>
        <v>B-G23H-N8-60 gm Natural jar</v>
      </c>
      <c r="M2486" s="103">
        <f t="shared" si="2"/>
        <v>3200</v>
      </c>
      <c r="N2486" s="102" t="str">
        <f t="shared" si="3"/>
        <v>wk </v>
      </c>
    </row>
    <row r="2487" ht="12.75" customHeight="1">
      <c r="A2487" s="15" t="s">
        <v>4439</v>
      </c>
      <c r="B2487" s="15" t="s">
        <v>3123</v>
      </c>
      <c r="C2487" s="15" t="s">
        <v>4321</v>
      </c>
      <c r="D2487" s="15" t="s">
        <v>6097</v>
      </c>
      <c r="E2487" s="15" t="s">
        <v>10181</v>
      </c>
      <c r="F2487" s="15" t="s">
        <v>4324</v>
      </c>
      <c r="G2487" s="15" t="s">
        <v>10143</v>
      </c>
      <c r="H2487" s="15" t="s">
        <v>10144</v>
      </c>
      <c r="I2487" s="15" t="s">
        <v>4327</v>
      </c>
      <c r="J2487" s="15" t="s">
        <v>4328</v>
      </c>
      <c r="K2487" s="15"/>
      <c r="L2487" s="103" t="str">
        <f t="shared" si="1"/>
        <v>B-G23H-N8-60 gm Natural jar</v>
      </c>
      <c r="M2487" s="103">
        <f t="shared" si="2"/>
        <v>800</v>
      </c>
      <c r="N2487" s="102" t="str">
        <f t="shared" si="3"/>
        <v>wk </v>
      </c>
    </row>
    <row r="2488" ht="12.75" customHeight="1">
      <c r="A2488" s="15" t="s">
        <v>4439</v>
      </c>
      <c r="B2488" s="15" t="s">
        <v>3123</v>
      </c>
      <c r="C2488" s="15" t="s">
        <v>4321</v>
      </c>
      <c r="D2488" s="15" t="s">
        <v>6097</v>
      </c>
      <c r="E2488" s="15" t="s">
        <v>10182</v>
      </c>
      <c r="F2488" s="15" t="s">
        <v>4324</v>
      </c>
      <c r="G2488" s="15" t="s">
        <v>10143</v>
      </c>
      <c r="H2488" s="15" t="s">
        <v>10144</v>
      </c>
      <c r="I2488" s="15" t="s">
        <v>4327</v>
      </c>
      <c r="J2488" s="15" t="s">
        <v>4328</v>
      </c>
      <c r="K2488" s="15"/>
      <c r="L2488" s="103" t="str">
        <f t="shared" si="1"/>
        <v>B-G23H-N8-60 gm Natural jar</v>
      </c>
      <c r="M2488" s="103">
        <f t="shared" si="2"/>
        <v>800</v>
      </c>
      <c r="N2488" s="102" t="str">
        <f t="shared" si="3"/>
        <v>wk </v>
      </c>
    </row>
    <row r="2489" ht="12.75" customHeight="1">
      <c r="A2489" s="15" t="s">
        <v>8855</v>
      </c>
      <c r="B2489" s="15" t="s">
        <v>3123</v>
      </c>
      <c r="C2489" s="15" t="s">
        <v>4965</v>
      </c>
      <c r="D2489" s="15" t="s">
        <v>10183</v>
      </c>
      <c r="E2489" s="15" t="s">
        <v>10184</v>
      </c>
      <c r="F2489" s="15" t="s">
        <v>4324</v>
      </c>
      <c r="G2489" s="15" t="s">
        <v>10185</v>
      </c>
      <c r="H2489" s="15" t="s">
        <v>10186</v>
      </c>
      <c r="I2489" s="15" t="s">
        <v>4327</v>
      </c>
      <c r="J2489" s="15" t="s">
        <v>4345</v>
      </c>
      <c r="K2489" s="15"/>
      <c r="L2489" s="103" t="str">
        <f t="shared" si="1"/>
        <v>B-G23H-N8-60 gm Natural jar</v>
      </c>
      <c r="M2489" s="103">
        <f t="shared" si="2"/>
        <v>800</v>
      </c>
      <c r="N2489" s="102" t="str">
        <f t="shared" si="3"/>
        <v>wk </v>
      </c>
    </row>
    <row r="2490" ht="12.75" customHeight="1">
      <c r="A2490" s="15" t="s">
        <v>4441</v>
      </c>
      <c r="B2490" s="15" t="s">
        <v>3123</v>
      </c>
      <c r="C2490" s="15" t="s">
        <v>4321</v>
      </c>
      <c r="D2490" s="15" t="s">
        <v>6097</v>
      </c>
      <c r="E2490" s="15" t="s">
        <v>10187</v>
      </c>
      <c r="F2490" s="15" t="s">
        <v>4324</v>
      </c>
      <c r="G2490" s="15" t="s">
        <v>10143</v>
      </c>
      <c r="H2490" s="15" t="s">
        <v>10144</v>
      </c>
      <c r="I2490" s="15" t="s">
        <v>4327</v>
      </c>
      <c r="J2490" s="15" t="s">
        <v>4345</v>
      </c>
      <c r="K2490" s="15"/>
      <c r="L2490" s="103" t="str">
        <f t="shared" si="1"/>
        <v>B-G23H-N8-60 gm Natural jar</v>
      </c>
      <c r="M2490" s="103">
        <f t="shared" si="2"/>
        <v>800</v>
      </c>
      <c r="N2490" s="102" t="str">
        <f t="shared" si="3"/>
        <v>wk </v>
      </c>
    </row>
    <row r="2491" ht="12.75" customHeight="1">
      <c r="A2491" s="15" t="s">
        <v>4445</v>
      </c>
      <c r="B2491" s="15" t="s">
        <v>3123</v>
      </c>
      <c r="C2491" s="15" t="s">
        <v>4321</v>
      </c>
      <c r="D2491" s="15" t="s">
        <v>3437</v>
      </c>
      <c r="E2491" s="15" t="s">
        <v>10188</v>
      </c>
      <c r="F2491" s="15" t="s">
        <v>4324</v>
      </c>
      <c r="G2491" s="15" t="s">
        <v>10146</v>
      </c>
      <c r="H2491" s="15" t="s">
        <v>10147</v>
      </c>
      <c r="I2491" s="15" t="s">
        <v>4327</v>
      </c>
      <c r="J2491" s="15" t="s">
        <v>4328</v>
      </c>
      <c r="K2491" s="15"/>
      <c r="L2491" s="103" t="str">
        <f t="shared" si="1"/>
        <v>B-G23H-N8-60 gm Natural jar</v>
      </c>
      <c r="M2491" s="103">
        <f t="shared" si="2"/>
        <v>4000</v>
      </c>
      <c r="N2491" s="102" t="str">
        <f t="shared" si="3"/>
        <v>wk </v>
      </c>
    </row>
    <row r="2492" ht="12.75" customHeight="1">
      <c r="A2492" s="15" t="s">
        <v>4457</v>
      </c>
      <c r="B2492" s="15" t="s">
        <v>3123</v>
      </c>
      <c r="C2492" s="15" t="s">
        <v>4321</v>
      </c>
      <c r="D2492" s="15" t="s">
        <v>3446</v>
      </c>
      <c r="E2492" s="15" t="s">
        <v>10189</v>
      </c>
      <c r="F2492" s="15" t="s">
        <v>5242</v>
      </c>
      <c r="G2492" s="15" t="s">
        <v>10190</v>
      </c>
      <c r="H2492" s="15" t="s">
        <v>10191</v>
      </c>
      <c r="I2492" s="15" t="s">
        <v>4327</v>
      </c>
      <c r="J2492" s="15" t="s">
        <v>8986</v>
      </c>
      <c r="K2492" s="15"/>
      <c r="L2492" s="103" t="str">
        <f t="shared" si="1"/>
        <v>B-G23H-N8-60 gm Natural jar</v>
      </c>
      <c r="M2492" s="103">
        <f t="shared" si="2"/>
        <v>12000</v>
      </c>
      <c r="N2492" s="102" t="str">
        <f t="shared" si="3"/>
        <v>wk 6</v>
      </c>
    </row>
    <row r="2493" ht="12.75" customHeight="1">
      <c r="A2493" s="15" t="s">
        <v>6800</v>
      </c>
      <c r="B2493" s="15" t="s">
        <v>3123</v>
      </c>
      <c r="C2493" s="15" t="s">
        <v>4321</v>
      </c>
      <c r="D2493" s="15" t="s">
        <v>3958</v>
      </c>
      <c r="E2493" s="15" t="s">
        <v>10192</v>
      </c>
      <c r="F2493" s="15" t="s">
        <v>5242</v>
      </c>
      <c r="G2493" s="15" t="s">
        <v>10193</v>
      </c>
      <c r="H2493" s="15" t="s">
        <v>10194</v>
      </c>
      <c r="I2493" s="15" t="s">
        <v>4327</v>
      </c>
      <c r="J2493" s="15" t="s">
        <v>8986</v>
      </c>
      <c r="K2493" s="15"/>
      <c r="L2493" s="103" t="str">
        <f t="shared" si="1"/>
        <v>B-G23H-N8-60 gm Natural jar</v>
      </c>
      <c r="M2493" s="103">
        <f t="shared" si="2"/>
        <v>2400</v>
      </c>
      <c r="N2493" s="102" t="str">
        <f t="shared" si="3"/>
        <v>wk 10</v>
      </c>
    </row>
    <row r="2494" ht="12.75" customHeight="1">
      <c r="A2494" s="15" t="s">
        <v>4460</v>
      </c>
      <c r="B2494" s="15" t="s">
        <v>3123</v>
      </c>
      <c r="C2494" s="15" t="s">
        <v>4321</v>
      </c>
      <c r="D2494" s="15" t="s">
        <v>4993</v>
      </c>
      <c r="E2494" s="15" t="s">
        <v>10195</v>
      </c>
      <c r="F2494" s="15" t="s">
        <v>5242</v>
      </c>
      <c r="G2494" s="15" t="s">
        <v>10196</v>
      </c>
      <c r="H2494" s="15" t="s">
        <v>10197</v>
      </c>
      <c r="I2494" s="15" t="s">
        <v>4327</v>
      </c>
      <c r="J2494" s="15" t="s">
        <v>8986</v>
      </c>
      <c r="K2494" s="15"/>
      <c r="L2494" s="103" t="str">
        <f t="shared" si="1"/>
        <v>B-G23H-N8-60 gm Natural jar</v>
      </c>
      <c r="M2494" s="103">
        <f t="shared" si="2"/>
        <v>1200</v>
      </c>
      <c r="N2494" s="102" t="str">
        <f t="shared" si="3"/>
        <v>wk 14</v>
      </c>
    </row>
    <row r="2495" ht="12.75" customHeight="1">
      <c r="A2495" s="15" t="s">
        <v>4460</v>
      </c>
      <c r="B2495" s="15" t="s">
        <v>3123</v>
      </c>
      <c r="C2495" s="15" t="s">
        <v>4321</v>
      </c>
      <c r="D2495" s="15" t="s">
        <v>3441</v>
      </c>
      <c r="E2495" s="15" t="s">
        <v>10198</v>
      </c>
      <c r="F2495" s="15" t="s">
        <v>5242</v>
      </c>
      <c r="G2495" s="15" t="s">
        <v>10199</v>
      </c>
      <c r="H2495" s="15" t="s">
        <v>10200</v>
      </c>
      <c r="I2495" s="15" t="s">
        <v>4327</v>
      </c>
      <c r="J2495" s="15" t="s">
        <v>4359</v>
      </c>
      <c r="K2495" s="15"/>
      <c r="L2495" s="103" t="str">
        <f t="shared" si="1"/>
        <v>B-G23H-N8-60 gm Natural jar</v>
      </c>
      <c r="M2495" s="103">
        <f t="shared" si="2"/>
        <v>2000</v>
      </c>
      <c r="N2495" s="102" t="str">
        <f t="shared" si="3"/>
        <v>wk 14</v>
      </c>
    </row>
    <row r="2496" ht="12.75" customHeight="1">
      <c r="A2496" s="15" t="s">
        <v>4460</v>
      </c>
      <c r="B2496" s="15" t="s">
        <v>3123</v>
      </c>
      <c r="C2496" s="15" t="s">
        <v>4321</v>
      </c>
      <c r="D2496" s="15" t="s">
        <v>5421</v>
      </c>
      <c r="E2496" s="15" t="s">
        <v>10201</v>
      </c>
      <c r="F2496" s="15" t="s">
        <v>4324</v>
      </c>
      <c r="G2496" s="15" t="s">
        <v>10179</v>
      </c>
      <c r="H2496" s="15" t="s">
        <v>10180</v>
      </c>
      <c r="I2496" s="15" t="s">
        <v>4327</v>
      </c>
      <c r="J2496" s="15" t="s">
        <v>4328</v>
      </c>
      <c r="K2496" s="15"/>
      <c r="L2496" s="103" t="str">
        <f t="shared" si="1"/>
        <v>B-G23H-N8-60 gm Natural jar</v>
      </c>
      <c r="M2496" s="103">
        <f t="shared" si="2"/>
        <v>3200</v>
      </c>
      <c r="N2496" s="102" t="str">
        <f t="shared" si="3"/>
        <v>wk 14</v>
      </c>
    </row>
    <row r="2497" ht="12.75" customHeight="1">
      <c r="A2497" s="15" t="s">
        <v>7976</v>
      </c>
      <c r="B2497" s="15" t="s">
        <v>3123</v>
      </c>
      <c r="C2497" s="15" t="s">
        <v>4321</v>
      </c>
      <c r="D2497" s="15" t="s">
        <v>6097</v>
      </c>
      <c r="E2497" s="15" t="s">
        <v>10202</v>
      </c>
      <c r="F2497" s="15" t="s">
        <v>4324</v>
      </c>
      <c r="G2497" s="15" t="s">
        <v>10143</v>
      </c>
      <c r="H2497" s="15" t="s">
        <v>10144</v>
      </c>
      <c r="I2497" s="15" t="s">
        <v>4327</v>
      </c>
      <c r="J2497" s="15" t="s">
        <v>4345</v>
      </c>
      <c r="K2497" s="15"/>
      <c r="L2497" s="103" t="str">
        <f t="shared" si="1"/>
        <v>B-G23H-N8-60 gm Natural jar</v>
      </c>
      <c r="M2497" s="103">
        <f t="shared" si="2"/>
        <v>800</v>
      </c>
      <c r="N2497" s="102" t="str">
        <f t="shared" si="3"/>
        <v>wk 27</v>
      </c>
    </row>
    <row r="2498" ht="12.75" customHeight="1">
      <c r="A2498" s="15" t="s">
        <v>4477</v>
      </c>
      <c r="B2498" s="15" t="s">
        <v>3123</v>
      </c>
      <c r="C2498" s="15" t="s">
        <v>4321</v>
      </c>
      <c r="D2498" s="15" t="s">
        <v>5421</v>
      </c>
      <c r="E2498" s="15" t="s">
        <v>10203</v>
      </c>
      <c r="F2498" s="15" t="s">
        <v>8918</v>
      </c>
      <c r="G2498" s="15" t="s">
        <v>10179</v>
      </c>
      <c r="H2498" s="15" t="s">
        <v>10180</v>
      </c>
      <c r="I2498" s="15" t="s">
        <v>4327</v>
      </c>
      <c r="J2498" s="15" t="s">
        <v>7880</v>
      </c>
      <c r="K2498" s="15"/>
      <c r="L2498" s="103" t="str">
        <f t="shared" si="1"/>
        <v>B-G23H-N8-60 gm Natural jar</v>
      </c>
      <c r="M2498" s="103">
        <f t="shared" si="2"/>
        <v>3200</v>
      </c>
      <c r="N2498" s="102" t="str">
        <f t="shared" si="3"/>
        <v>wk 40</v>
      </c>
    </row>
    <row r="2499" ht="12.75" customHeight="1">
      <c r="A2499" s="15" t="s">
        <v>4477</v>
      </c>
      <c r="B2499" s="15" t="s">
        <v>3123</v>
      </c>
      <c r="C2499" s="15" t="s">
        <v>4321</v>
      </c>
      <c r="D2499" s="15" t="s">
        <v>5421</v>
      </c>
      <c r="E2499" s="15" t="s">
        <v>10204</v>
      </c>
      <c r="F2499" s="15" t="s">
        <v>9432</v>
      </c>
      <c r="G2499" s="15" t="s">
        <v>10205</v>
      </c>
      <c r="H2499" s="15" t="s">
        <v>10180</v>
      </c>
      <c r="I2499" s="15" t="s">
        <v>4327</v>
      </c>
      <c r="J2499" s="15" t="s">
        <v>4328</v>
      </c>
      <c r="K2499" s="15"/>
      <c r="L2499" s="103" t="str">
        <f t="shared" si="1"/>
        <v>B-G23H-N8-60 gm Natural jar</v>
      </c>
      <c r="M2499" s="103">
        <f t="shared" si="2"/>
        <v>3200</v>
      </c>
      <c r="N2499" s="102" t="str">
        <f t="shared" si="3"/>
        <v>wk 40</v>
      </c>
    </row>
    <row r="2500" ht="12.75" customHeight="1">
      <c r="A2500" s="15" t="s">
        <v>4477</v>
      </c>
      <c r="B2500" s="15" t="s">
        <v>3123</v>
      </c>
      <c r="C2500" s="15" t="s">
        <v>4321</v>
      </c>
      <c r="D2500" s="15" t="s">
        <v>5421</v>
      </c>
      <c r="E2500" s="15" t="s">
        <v>8869</v>
      </c>
      <c r="F2500" s="15" t="s">
        <v>4324</v>
      </c>
      <c r="G2500" s="15" t="s">
        <v>10206</v>
      </c>
      <c r="H2500" s="15" t="s">
        <v>10180</v>
      </c>
      <c r="I2500" s="15" t="s">
        <v>4327</v>
      </c>
      <c r="J2500" s="15" t="s">
        <v>4345</v>
      </c>
      <c r="K2500" s="15"/>
      <c r="L2500" s="103" t="str">
        <f t="shared" si="1"/>
        <v>B-G23H-N8-60 gm Natural jar</v>
      </c>
      <c r="M2500" s="103">
        <f t="shared" si="2"/>
        <v>3200</v>
      </c>
      <c r="N2500" s="102" t="str">
        <f t="shared" si="3"/>
        <v>wk 40</v>
      </c>
    </row>
    <row r="2501" ht="12.75" customHeight="1">
      <c r="A2501" s="15" t="s">
        <v>4477</v>
      </c>
      <c r="B2501" s="15" t="s">
        <v>3123</v>
      </c>
      <c r="C2501" s="15" t="s">
        <v>4321</v>
      </c>
      <c r="D2501" s="15" t="s">
        <v>3958</v>
      </c>
      <c r="E2501" s="15" t="s">
        <v>10207</v>
      </c>
      <c r="F2501" s="15" t="s">
        <v>4324</v>
      </c>
      <c r="G2501" s="15" t="s">
        <v>10208</v>
      </c>
      <c r="H2501" s="15" t="s">
        <v>10194</v>
      </c>
      <c r="I2501" s="15" t="s">
        <v>4327</v>
      </c>
      <c r="J2501" s="15" t="s">
        <v>4345</v>
      </c>
      <c r="K2501" s="15"/>
      <c r="L2501" s="103" t="str">
        <f t="shared" si="1"/>
        <v>B-G23H-N8-60 gm Natural jar</v>
      </c>
      <c r="M2501" s="103">
        <f t="shared" si="2"/>
        <v>2400</v>
      </c>
      <c r="N2501" s="102" t="str">
        <f t="shared" si="3"/>
        <v>wk 40</v>
      </c>
    </row>
    <row r="2502" ht="12.75" customHeight="1">
      <c r="A2502" s="15" t="s">
        <v>4480</v>
      </c>
      <c r="B2502" s="15" t="s">
        <v>3123</v>
      </c>
      <c r="C2502" s="15" t="s">
        <v>4321</v>
      </c>
      <c r="D2502" s="15" t="s">
        <v>3437</v>
      </c>
      <c r="E2502" s="15" t="s">
        <v>9824</v>
      </c>
      <c r="F2502" s="15" t="s">
        <v>4324</v>
      </c>
      <c r="G2502" s="15" t="s">
        <v>10209</v>
      </c>
      <c r="H2502" s="15" t="s">
        <v>10147</v>
      </c>
      <c r="I2502" s="15" t="s">
        <v>4327</v>
      </c>
      <c r="J2502" s="15" t="s">
        <v>4328</v>
      </c>
      <c r="K2502" s="15"/>
      <c r="L2502" s="103" t="str">
        <f t="shared" si="1"/>
        <v>B-G23H-N8-60 gm Natural jar</v>
      </c>
      <c r="M2502" s="103">
        <f t="shared" si="2"/>
        <v>4000</v>
      </c>
      <c r="N2502" s="102" t="str">
        <f t="shared" si="3"/>
        <v>wk 45</v>
      </c>
    </row>
    <row r="2503" ht="12.75" customHeight="1">
      <c r="A2503" s="15" t="s">
        <v>4482</v>
      </c>
      <c r="B2503" s="15" t="s">
        <v>3123</v>
      </c>
      <c r="C2503" s="15" t="s">
        <v>4321</v>
      </c>
      <c r="D2503" s="15" t="s">
        <v>6097</v>
      </c>
      <c r="E2503" s="15" t="s">
        <v>10210</v>
      </c>
      <c r="F2503" s="15" t="s">
        <v>4324</v>
      </c>
      <c r="G2503" s="15" t="s">
        <v>10211</v>
      </c>
      <c r="H2503" s="15" t="s">
        <v>10144</v>
      </c>
      <c r="I2503" s="15" t="s">
        <v>4327</v>
      </c>
      <c r="J2503" s="15" t="s">
        <v>4345</v>
      </c>
      <c r="K2503" s="15"/>
      <c r="L2503" s="103" t="str">
        <f t="shared" si="1"/>
        <v>B-G23H-N8-60 gm Natural jar</v>
      </c>
      <c r="M2503" s="103">
        <f t="shared" si="2"/>
        <v>800</v>
      </c>
      <c r="N2503" s="102" t="str">
        <f t="shared" si="3"/>
        <v>wk 49</v>
      </c>
    </row>
    <row r="2504" ht="12.75" customHeight="1">
      <c r="A2504" s="15" t="s">
        <v>4487</v>
      </c>
      <c r="B2504" s="15" t="s">
        <v>3123</v>
      </c>
      <c r="C2504" s="15" t="s">
        <v>4965</v>
      </c>
      <c r="D2504" s="15" t="s">
        <v>10212</v>
      </c>
      <c r="E2504" s="15" t="s">
        <v>10213</v>
      </c>
      <c r="F2504" s="15" t="s">
        <v>8918</v>
      </c>
      <c r="G2504" s="15" t="s">
        <v>10214</v>
      </c>
      <c r="H2504" s="15" t="s">
        <v>10215</v>
      </c>
      <c r="I2504" s="15" t="s">
        <v>4327</v>
      </c>
      <c r="J2504" s="15" t="s">
        <v>7880</v>
      </c>
      <c r="K2504" s="15"/>
      <c r="L2504" s="103" t="str">
        <f t="shared" si="1"/>
        <v>B-G23H-N8-60 gm Natural jar</v>
      </c>
      <c r="M2504" s="103">
        <f t="shared" si="2"/>
        <v>3200</v>
      </c>
      <c r="N2504" s="102" t="str">
        <f t="shared" si="3"/>
        <v>wk </v>
      </c>
    </row>
    <row r="2505" ht="12.75" customHeight="1">
      <c r="A2505" s="15" t="s">
        <v>4491</v>
      </c>
      <c r="B2505" s="15" t="s">
        <v>3123</v>
      </c>
      <c r="C2505" s="15" t="s">
        <v>4321</v>
      </c>
      <c r="D2505" s="15" t="s">
        <v>3958</v>
      </c>
      <c r="E2505" s="15" t="s">
        <v>10216</v>
      </c>
      <c r="F2505" s="15" t="s">
        <v>4324</v>
      </c>
      <c r="G2505" s="15" t="s">
        <v>10208</v>
      </c>
      <c r="H2505" s="15" t="s">
        <v>10194</v>
      </c>
      <c r="I2505" s="15" t="s">
        <v>4327</v>
      </c>
      <c r="J2505" s="15" t="s">
        <v>4328</v>
      </c>
      <c r="K2505" s="15"/>
      <c r="L2505" s="103" t="str">
        <f t="shared" si="1"/>
        <v>B-G23H-N8-60 gm Natural jar</v>
      </c>
      <c r="M2505" s="103">
        <f t="shared" si="2"/>
        <v>2400</v>
      </c>
      <c r="N2505" s="102" t="str">
        <f t="shared" si="3"/>
        <v>wk </v>
      </c>
    </row>
    <row r="2506" ht="12.75" customHeight="1">
      <c r="A2506" s="15" t="s">
        <v>4491</v>
      </c>
      <c r="B2506" s="15" t="s">
        <v>3123</v>
      </c>
      <c r="C2506" s="15" t="s">
        <v>4321</v>
      </c>
      <c r="D2506" s="15" t="s">
        <v>6097</v>
      </c>
      <c r="E2506" s="15" t="s">
        <v>10217</v>
      </c>
      <c r="F2506" s="15" t="s">
        <v>4324</v>
      </c>
      <c r="G2506" s="15" t="s">
        <v>10211</v>
      </c>
      <c r="H2506" s="15" t="s">
        <v>10144</v>
      </c>
      <c r="I2506" s="15" t="s">
        <v>4327</v>
      </c>
      <c r="J2506" s="15" t="s">
        <v>4328</v>
      </c>
      <c r="K2506" s="15"/>
      <c r="L2506" s="103" t="str">
        <f t="shared" si="1"/>
        <v>B-G23H-N8-60 gm Natural jar</v>
      </c>
      <c r="M2506" s="103">
        <f t="shared" si="2"/>
        <v>800</v>
      </c>
      <c r="N2506" s="102" t="str">
        <f t="shared" si="3"/>
        <v>wk </v>
      </c>
    </row>
    <row r="2507" ht="12.75" customHeight="1">
      <c r="A2507" s="15" t="s">
        <v>4494</v>
      </c>
      <c r="B2507" s="15" t="s">
        <v>3123</v>
      </c>
      <c r="C2507" s="15" t="s">
        <v>4321</v>
      </c>
      <c r="D2507" s="15" t="s">
        <v>10218</v>
      </c>
      <c r="E2507" s="15" t="s">
        <v>10219</v>
      </c>
      <c r="F2507" s="15" t="s">
        <v>5242</v>
      </c>
      <c r="G2507" s="15" t="s">
        <v>10220</v>
      </c>
      <c r="H2507" s="15" t="s">
        <v>10221</v>
      </c>
      <c r="I2507" s="15" t="s">
        <v>4327</v>
      </c>
      <c r="J2507" s="15" t="s">
        <v>4359</v>
      </c>
      <c r="K2507" s="15"/>
      <c r="L2507" s="103" t="str">
        <f t="shared" si="1"/>
        <v>B-G23H-N8-60 gm Natural jar</v>
      </c>
      <c r="M2507" s="103">
        <f t="shared" si="2"/>
        <v>28800</v>
      </c>
      <c r="N2507" s="102" t="str">
        <f t="shared" si="3"/>
        <v>wk </v>
      </c>
    </row>
    <row r="2508" ht="12.75" customHeight="1">
      <c r="A2508" s="15" t="s">
        <v>4496</v>
      </c>
      <c r="B2508" s="15" t="s">
        <v>3123</v>
      </c>
      <c r="C2508" s="15" t="s">
        <v>4321</v>
      </c>
      <c r="D2508" s="15" t="s">
        <v>5425</v>
      </c>
      <c r="E2508" s="15" t="s">
        <v>10222</v>
      </c>
      <c r="F2508" s="15" t="s">
        <v>4324</v>
      </c>
      <c r="G2508" s="15" t="s">
        <v>10223</v>
      </c>
      <c r="H2508" s="15" t="s">
        <v>10224</v>
      </c>
      <c r="I2508" s="15" t="s">
        <v>4327</v>
      </c>
      <c r="J2508" s="15" t="s">
        <v>4328</v>
      </c>
      <c r="K2508" s="15"/>
      <c r="L2508" s="103" t="str">
        <f t="shared" si="1"/>
        <v>B-G23H-N8-60 gm Natural jar</v>
      </c>
      <c r="M2508" s="103">
        <f t="shared" si="2"/>
        <v>5600</v>
      </c>
      <c r="N2508" s="102" t="str">
        <f t="shared" si="3"/>
        <v>wk </v>
      </c>
    </row>
    <row r="2509" ht="12.75" customHeight="1">
      <c r="A2509" s="15" t="s">
        <v>4506</v>
      </c>
      <c r="B2509" s="15" t="s">
        <v>3123</v>
      </c>
      <c r="C2509" s="15" t="s">
        <v>4321</v>
      </c>
      <c r="D2509" s="15" t="s">
        <v>6097</v>
      </c>
      <c r="E2509" s="15" t="s">
        <v>8660</v>
      </c>
      <c r="F2509" s="15" t="s">
        <v>4324</v>
      </c>
      <c r="G2509" s="15" t="s">
        <v>10211</v>
      </c>
      <c r="H2509" s="15" t="s">
        <v>10144</v>
      </c>
      <c r="I2509" s="15" t="s">
        <v>4327</v>
      </c>
      <c r="J2509" s="15" t="s">
        <v>4345</v>
      </c>
      <c r="K2509" s="15"/>
      <c r="L2509" s="103" t="str">
        <f t="shared" si="1"/>
        <v>B-G23H-N8-60 gm Natural jar</v>
      </c>
      <c r="M2509" s="103">
        <f t="shared" si="2"/>
        <v>800</v>
      </c>
      <c r="N2509" s="102" t="str">
        <f t="shared" si="3"/>
        <v>wk </v>
      </c>
    </row>
    <row r="2510" ht="12.75" customHeight="1">
      <c r="A2510" s="15" t="s">
        <v>4522</v>
      </c>
      <c r="B2510" s="15" t="s">
        <v>3123</v>
      </c>
      <c r="C2510" s="15" t="s">
        <v>4321</v>
      </c>
      <c r="D2510" s="15" t="s">
        <v>5611</v>
      </c>
      <c r="E2510" s="15" t="s">
        <v>10225</v>
      </c>
      <c r="F2510" s="15" t="s">
        <v>5242</v>
      </c>
      <c r="G2510" s="15" t="s">
        <v>10226</v>
      </c>
      <c r="H2510" s="15" t="s">
        <v>10227</v>
      </c>
      <c r="I2510" s="15" t="s">
        <v>4327</v>
      </c>
      <c r="J2510" s="15" t="s">
        <v>4359</v>
      </c>
      <c r="K2510" s="15"/>
      <c r="L2510" s="103" t="str">
        <f t="shared" si="1"/>
        <v>B-G23H-N8-60 gm Natural jar</v>
      </c>
      <c r="M2510" s="103">
        <f t="shared" si="2"/>
        <v>22400</v>
      </c>
      <c r="N2510" s="102" t="str">
        <f t="shared" si="3"/>
        <v>wk </v>
      </c>
    </row>
    <row r="2511" ht="12.75" customHeight="1">
      <c r="A2511" s="15" t="s">
        <v>4334</v>
      </c>
      <c r="B2511" s="15" t="s">
        <v>3123</v>
      </c>
      <c r="C2511" s="15" t="s">
        <v>4321</v>
      </c>
      <c r="D2511" s="15" t="s">
        <v>5421</v>
      </c>
      <c r="E2511" s="15" t="s">
        <v>10228</v>
      </c>
      <c r="F2511" s="15" t="s">
        <v>5242</v>
      </c>
      <c r="G2511" s="15" t="s">
        <v>10205</v>
      </c>
      <c r="H2511" s="15" t="s">
        <v>10180</v>
      </c>
      <c r="I2511" s="15" t="s">
        <v>4327</v>
      </c>
      <c r="J2511" s="15" t="s">
        <v>4359</v>
      </c>
      <c r="K2511" s="15"/>
      <c r="L2511" s="103" t="str">
        <f t="shared" si="1"/>
        <v>B-G23H-N8-60 gm Natural jar</v>
      </c>
      <c r="M2511" s="103">
        <f t="shared" si="2"/>
        <v>3200</v>
      </c>
      <c r="N2511" s="102" t="str">
        <f t="shared" si="3"/>
        <v>wk </v>
      </c>
    </row>
    <row r="2512" ht="12.75" customHeight="1">
      <c r="A2512" s="15" t="s">
        <v>4334</v>
      </c>
      <c r="B2512" s="15" t="s">
        <v>3123</v>
      </c>
      <c r="C2512" s="15" t="s">
        <v>4965</v>
      </c>
      <c r="D2512" s="15" t="s">
        <v>10212</v>
      </c>
      <c r="E2512" s="15" t="s">
        <v>10229</v>
      </c>
      <c r="F2512" s="15" t="s">
        <v>9432</v>
      </c>
      <c r="G2512" s="15" t="s">
        <v>10230</v>
      </c>
      <c r="H2512" s="15" t="s">
        <v>10231</v>
      </c>
      <c r="I2512" s="15" t="s">
        <v>4327</v>
      </c>
      <c r="J2512" s="15" t="s">
        <v>4328</v>
      </c>
      <c r="K2512" s="15"/>
      <c r="L2512" s="103" t="str">
        <f t="shared" si="1"/>
        <v>B-G23H-N8-60 gm Natural jar</v>
      </c>
      <c r="M2512" s="103">
        <f t="shared" si="2"/>
        <v>3200</v>
      </c>
      <c r="N2512" s="102" t="str">
        <f t="shared" si="3"/>
        <v>wk </v>
      </c>
    </row>
    <row r="2513" ht="12.75" customHeight="1">
      <c r="A2513" s="15" t="s">
        <v>4527</v>
      </c>
      <c r="B2513" s="15" t="s">
        <v>3123</v>
      </c>
      <c r="C2513" s="15" t="s">
        <v>4321</v>
      </c>
      <c r="D2513" s="15" t="s">
        <v>5425</v>
      </c>
      <c r="E2513" s="15" t="s">
        <v>10232</v>
      </c>
      <c r="F2513" s="15" t="s">
        <v>5242</v>
      </c>
      <c r="G2513" s="15" t="s">
        <v>10233</v>
      </c>
      <c r="H2513" s="15" t="s">
        <v>10234</v>
      </c>
      <c r="I2513" s="15" t="s">
        <v>4327</v>
      </c>
      <c r="J2513" s="15" t="s">
        <v>4359</v>
      </c>
      <c r="K2513" s="15"/>
      <c r="L2513" s="103" t="str">
        <f t="shared" si="1"/>
        <v>B-G23H-N8-60 gm Natural jar</v>
      </c>
      <c r="M2513" s="103">
        <f t="shared" si="2"/>
        <v>5600</v>
      </c>
      <c r="N2513" s="102" t="str">
        <f t="shared" si="3"/>
        <v>wk </v>
      </c>
    </row>
    <row r="2514" ht="12.75" customHeight="1">
      <c r="A2514" s="15" t="s">
        <v>4530</v>
      </c>
      <c r="B2514" s="15" t="s">
        <v>3123</v>
      </c>
      <c r="C2514" s="15" t="s">
        <v>4321</v>
      </c>
      <c r="D2514" s="15" t="s">
        <v>6097</v>
      </c>
      <c r="E2514" s="15" t="s">
        <v>9307</v>
      </c>
      <c r="F2514" s="15" t="s">
        <v>4324</v>
      </c>
      <c r="G2514" s="15" t="s">
        <v>10211</v>
      </c>
      <c r="H2514" s="15" t="s">
        <v>10235</v>
      </c>
      <c r="I2514" s="15" t="s">
        <v>4327</v>
      </c>
      <c r="J2514" s="15" t="s">
        <v>4345</v>
      </c>
      <c r="K2514" s="15"/>
      <c r="L2514" s="103" t="str">
        <f t="shared" si="1"/>
        <v>B-G23H-N8-60 gm Natural jar</v>
      </c>
      <c r="M2514" s="103">
        <f t="shared" si="2"/>
        <v>800</v>
      </c>
      <c r="N2514" s="102" t="str">
        <f t="shared" si="3"/>
        <v>wk 6</v>
      </c>
    </row>
    <row r="2515" ht="12.75" customHeight="1">
      <c r="A2515" s="15" t="s">
        <v>4550</v>
      </c>
      <c r="B2515" s="15" t="s">
        <v>3123</v>
      </c>
      <c r="C2515" s="15" t="s">
        <v>4321</v>
      </c>
      <c r="D2515" s="15" t="s">
        <v>6097</v>
      </c>
      <c r="E2515" s="15" t="s">
        <v>10236</v>
      </c>
      <c r="F2515" s="15" t="s">
        <v>4324</v>
      </c>
      <c r="G2515" s="15" t="s">
        <v>10211</v>
      </c>
      <c r="H2515" s="15" t="s">
        <v>10235</v>
      </c>
      <c r="I2515" s="15" t="s">
        <v>4327</v>
      </c>
      <c r="J2515" s="15" t="s">
        <v>4345</v>
      </c>
      <c r="K2515" s="15"/>
      <c r="L2515" s="103" t="str">
        <f t="shared" si="1"/>
        <v>B-G23H-N8-60 gm Natural jar</v>
      </c>
      <c r="M2515" s="103">
        <f t="shared" si="2"/>
        <v>800</v>
      </c>
      <c r="N2515" s="102" t="str">
        <f t="shared" si="3"/>
        <v>wk 23</v>
      </c>
    </row>
    <row r="2516" ht="12.75" customHeight="1">
      <c r="A2516" s="15" t="s">
        <v>4553</v>
      </c>
      <c r="B2516" s="15" t="s">
        <v>3123</v>
      </c>
      <c r="C2516" s="15" t="s">
        <v>4321</v>
      </c>
      <c r="D2516" s="15" t="s">
        <v>4993</v>
      </c>
      <c r="E2516" s="15" t="s">
        <v>9504</v>
      </c>
      <c r="F2516" s="15" t="s">
        <v>4324</v>
      </c>
      <c r="G2516" s="15" t="s">
        <v>10237</v>
      </c>
      <c r="H2516" s="15" t="s">
        <v>10238</v>
      </c>
      <c r="I2516" s="15" t="s">
        <v>4327</v>
      </c>
      <c r="J2516" s="15" t="s">
        <v>4345</v>
      </c>
      <c r="K2516" s="15"/>
      <c r="L2516" s="103" t="str">
        <f t="shared" si="1"/>
        <v>B-G23H-N8-60 gm Natural jar</v>
      </c>
      <c r="M2516" s="103">
        <f t="shared" si="2"/>
        <v>1200</v>
      </c>
      <c r="N2516" s="102" t="str">
        <f t="shared" si="3"/>
        <v>wk 27</v>
      </c>
    </row>
    <row r="2517" ht="12.75" customHeight="1">
      <c r="A2517" s="15" t="s">
        <v>4553</v>
      </c>
      <c r="B2517" s="15" t="s">
        <v>3123</v>
      </c>
      <c r="C2517" s="15" t="s">
        <v>4321</v>
      </c>
      <c r="D2517" s="15" t="s">
        <v>3320</v>
      </c>
      <c r="E2517" s="15" t="s">
        <v>10239</v>
      </c>
      <c r="F2517" s="15" t="s">
        <v>4324</v>
      </c>
      <c r="G2517" s="15" t="s">
        <v>10240</v>
      </c>
      <c r="H2517" s="15" t="s">
        <v>10241</v>
      </c>
      <c r="I2517" s="15" t="s">
        <v>4327</v>
      </c>
      <c r="J2517" s="15" t="s">
        <v>4345</v>
      </c>
      <c r="K2517" s="15"/>
      <c r="L2517" s="103" t="str">
        <f t="shared" si="1"/>
        <v>B-G23H-N8-60 gm Natural jar</v>
      </c>
      <c r="M2517" s="103">
        <f t="shared" si="2"/>
        <v>400</v>
      </c>
      <c r="N2517" s="102" t="str">
        <f t="shared" si="3"/>
        <v>wk 27</v>
      </c>
    </row>
    <row r="2518" ht="12.75" customHeight="1">
      <c r="A2518" s="15" t="s">
        <v>4553</v>
      </c>
      <c r="B2518" s="15" t="s">
        <v>3123</v>
      </c>
      <c r="C2518" s="15" t="s">
        <v>4321</v>
      </c>
      <c r="D2518" s="15" t="s">
        <v>6097</v>
      </c>
      <c r="E2518" s="15" t="s">
        <v>9506</v>
      </c>
      <c r="F2518" s="15" t="s">
        <v>4324</v>
      </c>
      <c r="G2518" s="15" t="s">
        <v>10211</v>
      </c>
      <c r="H2518" s="15" t="s">
        <v>10235</v>
      </c>
      <c r="I2518" s="15" t="s">
        <v>4327</v>
      </c>
      <c r="J2518" s="15" t="s">
        <v>4345</v>
      </c>
      <c r="K2518" s="15"/>
      <c r="L2518" s="103" t="str">
        <f t="shared" si="1"/>
        <v>B-G23H-N8-60 gm Natural jar</v>
      </c>
      <c r="M2518" s="103">
        <f t="shared" si="2"/>
        <v>800</v>
      </c>
      <c r="N2518" s="102" t="str">
        <f t="shared" si="3"/>
        <v>wk 27</v>
      </c>
    </row>
    <row r="2519" ht="12.75" customHeight="1">
      <c r="A2519" s="15" t="s">
        <v>4555</v>
      </c>
      <c r="B2519" s="15" t="s">
        <v>3123</v>
      </c>
      <c r="C2519" s="15" t="s">
        <v>4321</v>
      </c>
      <c r="D2519" s="15" t="s">
        <v>5480</v>
      </c>
      <c r="E2519" s="15" t="s">
        <v>10242</v>
      </c>
      <c r="F2519" s="15" t="s">
        <v>5242</v>
      </c>
      <c r="G2519" s="15" t="s">
        <v>10243</v>
      </c>
      <c r="H2519" s="15" t="s">
        <v>10244</v>
      </c>
      <c r="I2519" s="15" t="s">
        <v>4327</v>
      </c>
      <c r="J2519" s="15" t="s">
        <v>4359</v>
      </c>
      <c r="K2519" s="15"/>
      <c r="L2519" s="103" t="str">
        <f t="shared" si="1"/>
        <v>B-G23H-N8-60 gm Natural jar</v>
      </c>
      <c r="M2519" s="103">
        <f t="shared" si="2"/>
        <v>8800</v>
      </c>
      <c r="N2519" s="102" t="str">
        <f t="shared" si="3"/>
        <v>wk 32</v>
      </c>
    </row>
    <row r="2520" ht="12.75" customHeight="1">
      <c r="A2520" s="15" t="s">
        <v>4555</v>
      </c>
      <c r="B2520" s="15" t="s">
        <v>3123</v>
      </c>
      <c r="C2520" s="15" t="s">
        <v>4321</v>
      </c>
      <c r="D2520" s="15" t="s">
        <v>3307</v>
      </c>
      <c r="E2520" s="15" t="s">
        <v>10245</v>
      </c>
      <c r="F2520" s="15" t="s">
        <v>9448</v>
      </c>
      <c r="G2520" s="15" t="s">
        <v>10246</v>
      </c>
      <c r="H2520" s="15" t="s">
        <v>10247</v>
      </c>
      <c r="I2520" s="15" t="s">
        <v>4327</v>
      </c>
      <c r="J2520" s="15" t="s">
        <v>4345</v>
      </c>
      <c r="K2520" s="15"/>
      <c r="L2520" s="103" t="str">
        <f t="shared" si="1"/>
        <v>B-G23H-N8-60 gm Natural jar</v>
      </c>
      <c r="M2520" s="103">
        <f t="shared" si="2"/>
        <v>1600</v>
      </c>
      <c r="N2520" s="102" t="str">
        <f t="shared" si="3"/>
        <v>wk 32</v>
      </c>
    </row>
    <row r="2521" ht="12.75" customHeight="1">
      <c r="A2521" s="15" t="s">
        <v>4558</v>
      </c>
      <c r="B2521" s="15" t="s">
        <v>3123</v>
      </c>
      <c r="C2521" s="15" t="s">
        <v>4321</v>
      </c>
      <c r="D2521" s="15" t="s">
        <v>3958</v>
      </c>
      <c r="E2521" s="15" t="s">
        <v>10248</v>
      </c>
      <c r="F2521" s="15" t="s">
        <v>4324</v>
      </c>
      <c r="G2521" s="15" t="s">
        <v>10208</v>
      </c>
      <c r="H2521" s="15" t="s">
        <v>10249</v>
      </c>
      <c r="I2521" s="15" t="s">
        <v>4327</v>
      </c>
      <c r="J2521" s="15" t="s">
        <v>4345</v>
      </c>
      <c r="K2521" s="15"/>
      <c r="L2521" s="103" t="str">
        <f t="shared" si="1"/>
        <v>B-G23H-N8-60 gm Natural jar</v>
      </c>
      <c r="M2521" s="103">
        <f t="shared" si="2"/>
        <v>2400</v>
      </c>
      <c r="N2521" s="102" t="str">
        <f t="shared" si="3"/>
        <v>wk 36</v>
      </c>
    </row>
    <row r="2522" ht="12.75" customHeight="1">
      <c r="A2522" s="15" t="s">
        <v>4558</v>
      </c>
      <c r="B2522" s="15" t="s">
        <v>3123</v>
      </c>
      <c r="C2522" s="15" t="s">
        <v>4321</v>
      </c>
      <c r="D2522" s="15" t="s">
        <v>6097</v>
      </c>
      <c r="E2522" s="15" t="s">
        <v>10250</v>
      </c>
      <c r="F2522" s="15" t="s">
        <v>4324</v>
      </c>
      <c r="G2522" s="15" t="s">
        <v>10211</v>
      </c>
      <c r="H2522" s="15" t="s">
        <v>10235</v>
      </c>
      <c r="I2522" s="15" t="s">
        <v>4327</v>
      </c>
      <c r="J2522" s="15" t="s">
        <v>4345</v>
      </c>
      <c r="K2522" s="15"/>
      <c r="L2522" s="103" t="str">
        <f t="shared" si="1"/>
        <v>B-G23H-N8-60 gm Natural jar</v>
      </c>
      <c r="M2522" s="103">
        <f t="shared" si="2"/>
        <v>800</v>
      </c>
      <c r="N2522" s="102" t="str">
        <f t="shared" si="3"/>
        <v>wk 36</v>
      </c>
    </row>
    <row r="2523" ht="12.75" customHeight="1">
      <c r="A2523" s="15" t="s">
        <v>4560</v>
      </c>
      <c r="B2523" s="15" t="s">
        <v>3123</v>
      </c>
      <c r="C2523" s="15" t="s">
        <v>4321</v>
      </c>
      <c r="D2523" s="15" t="s">
        <v>3307</v>
      </c>
      <c r="E2523" s="15" t="s">
        <v>9664</v>
      </c>
      <c r="F2523" s="15" t="s">
        <v>4324</v>
      </c>
      <c r="G2523" s="15" t="s">
        <v>10246</v>
      </c>
      <c r="H2523" s="15" t="s">
        <v>10247</v>
      </c>
      <c r="I2523" s="15" t="s">
        <v>4327</v>
      </c>
      <c r="J2523" s="15" t="s">
        <v>4345</v>
      </c>
      <c r="K2523" s="15"/>
      <c r="L2523" s="103" t="str">
        <f t="shared" si="1"/>
        <v>B-G23H-N8-60 gm Natural jar</v>
      </c>
      <c r="M2523" s="103">
        <f t="shared" si="2"/>
        <v>1600</v>
      </c>
      <c r="N2523" s="102" t="str">
        <f t="shared" si="3"/>
        <v>wk 45</v>
      </c>
    </row>
    <row r="2524" ht="12.75" customHeight="1">
      <c r="A2524" s="15" t="s">
        <v>4565</v>
      </c>
      <c r="B2524" s="15" t="s">
        <v>3123</v>
      </c>
      <c r="C2524" s="15" t="s">
        <v>4321</v>
      </c>
      <c r="D2524" s="15" t="s">
        <v>6097</v>
      </c>
      <c r="E2524" s="15" t="s">
        <v>9513</v>
      </c>
      <c r="F2524" s="15" t="s">
        <v>4324</v>
      </c>
      <c r="G2524" s="15" t="s">
        <v>10211</v>
      </c>
      <c r="H2524" s="15" t="s">
        <v>10235</v>
      </c>
      <c r="I2524" s="15" t="s">
        <v>4327</v>
      </c>
      <c r="J2524" s="15" t="s">
        <v>4345</v>
      </c>
      <c r="K2524" s="15"/>
      <c r="L2524" s="103" t="str">
        <f t="shared" si="1"/>
        <v>B-G23H-N8-60 gm Natural jar</v>
      </c>
      <c r="M2524" s="103">
        <f t="shared" si="2"/>
        <v>800</v>
      </c>
      <c r="N2524" s="102" t="str">
        <f t="shared" si="3"/>
        <v>wk 49</v>
      </c>
    </row>
    <row r="2525" ht="12.75" customHeight="1">
      <c r="A2525" s="15" t="s">
        <v>4565</v>
      </c>
      <c r="B2525" s="15" t="s">
        <v>3123</v>
      </c>
      <c r="C2525" s="15" t="s">
        <v>4321</v>
      </c>
      <c r="D2525" s="15" t="s">
        <v>6097</v>
      </c>
      <c r="E2525" s="15" t="s">
        <v>10251</v>
      </c>
      <c r="F2525" s="15" t="s">
        <v>4324</v>
      </c>
      <c r="G2525" s="15" t="s">
        <v>10211</v>
      </c>
      <c r="H2525" s="15" t="s">
        <v>10235</v>
      </c>
      <c r="I2525" s="15" t="s">
        <v>4327</v>
      </c>
      <c r="J2525" s="15" t="s">
        <v>4345</v>
      </c>
      <c r="K2525" s="15"/>
      <c r="L2525" s="103" t="str">
        <f t="shared" si="1"/>
        <v>B-G23H-N8-60 gm Natural jar</v>
      </c>
      <c r="M2525" s="103">
        <f t="shared" si="2"/>
        <v>800</v>
      </c>
      <c r="N2525" s="102" t="str">
        <f t="shared" si="3"/>
        <v>wk 49</v>
      </c>
    </row>
    <row r="2526" ht="12.75" customHeight="1">
      <c r="A2526" s="15" t="s">
        <v>4567</v>
      </c>
      <c r="B2526" s="15" t="s">
        <v>3123</v>
      </c>
      <c r="C2526" s="15" t="s">
        <v>4321</v>
      </c>
      <c r="D2526" s="15" t="s">
        <v>6097</v>
      </c>
      <c r="E2526" s="15" t="s">
        <v>9514</v>
      </c>
      <c r="F2526" s="15" t="s">
        <v>4324</v>
      </c>
      <c r="G2526" s="15" t="s">
        <v>10211</v>
      </c>
      <c r="H2526" s="15" t="s">
        <v>10235</v>
      </c>
      <c r="I2526" s="15" t="s">
        <v>4327</v>
      </c>
      <c r="J2526" s="15" t="s">
        <v>4345</v>
      </c>
      <c r="K2526" s="15"/>
      <c r="L2526" s="103" t="str">
        <f t="shared" si="1"/>
        <v>B-G23H-N8-60 gm Natural jar</v>
      </c>
      <c r="M2526" s="103">
        <f t="shared" si="2"/>
        <v>800</v>
      </c>
      <c r="N2526" s="102" t="str">
        <f t="shared" si="3"/>
        <v>wk </v>
      </c>
    </row>
    <row r="2527" ht="12.75" customHeight="1">
      <c r="A2527" s="15" t="s">
        <v>4567</v>
      </c>
      <c r="B2527" s="15" t="s">
        <v>3123</v>
      </c>
      <c r="C2527" s="15" t="s">
        <v>4321</v>
      </c>
      <c r="D2527" s="15" t="s">
        <v>6097</v>
      </c>
      <c r="E2527" s="15" t="s">
        <v>10252</v>
      </c>
      <c r="F2527" s="15" t="s">
        <v>4324</v>
      </c>
      <c r="G2527" s="15" t="s">
        <v>10211</v>
      </c>
      <c r="H2527" s="15" t="s">
        <v>10235</v>
      </c>
      <c r="I2527" s="15" t="s">
        <v>4327</v>
      </c>
      <c r="J2527" s="15" t="s">
        <v>4345</v>
      </c>
      <c r="K2527" s="15"/>
      <c r="L2527" s="103" t="str">
        <f t="shared" si="1"/>
        <v>B-G23H-N8-60 gm Natural jar</v>
      </c>
      <c r="M2527" s="103">
        <f t="shared" si="2"/>
        <v>800</v>
      </c>
      <c r="N2527" s="102" t="str">
        <f t="shared" si="3"/>
        <v>wk </v>
      </c>
    </row>
    <row r="2528" ht="12.75" customHeight="1">
      <c r="A2528" s="15" t="s">
        <v>4569</v>
      </c>
      <c r="B2528" s="15" t="s">
        <v>3123</v>
      </c>
      <c r="C2528" s="15" t="s">
        <v>4321</v>
      </c>
      <c r="D2528" s="15" t="s">
        <v>3307</v>
      </c>
      <c r="E2528" s="15" t="s">
        <v>10253</v>
      </c>
      <c r="F2528" s="15" t="s">
        <v>4324</v>
      </c>
      <c r="G2528" s="15" t="s">
        <v>10246</v>
      </c>
      <c r="H2528" s="15" t="s">
        <v>10247</v>
      </c>
      <c r="I2528" s="15" t="s">
        <v>4327</v>
      </c>
      <c r="J2528" s="15" t="s">
        <v>4345</v>
      </c>
      <c r="K2528" s="15"/>
      <c r="L2528" s="103" t="str">
        <f t="shared" si="1"/>
        <v>B-G23H-N8-60 gm Natural jar</v>
      </c>
      <c r="M2528" s="103">
        <f t="shared" si="2"/>
        <v>1600</v>
      </c>
      <c r="N2528" s="102" t="str">
        <f t="shared" si="3"/>
        <v>wk </v>
      </c>
    </row>
    <row r="2529" ht="12.75" customHeight="1">
      <c r="A2529" s="15" t="s">
        <v>4338</v>
      </c>
      <c r="B2529" s="15" t="s">
        <v>3123</v>
      </c>
      <c r="C2529" s="15" t="s">
        <v>4321</v>
      </c>
      <c r="D2529" s="15" t="s">
        <v>3958</v>
      </c>
      <c r="E2529" s="15" t="s">
        <v>9860</v>
      </c>
      <c r="F2529" s="15" t="s">
        <v>4324</v>
      </c>
      <c r="G2529" s="15" t="s">
        <v>10208</v>
      </c>
      <c r="H2529" s="15" t="s">
        <v>10249</v>
      </c>
      <c r="I2529" s="15" t="s">
        <v>4327</v>
      </c>
      <c r="J2529" s="15" t="s">
        <v>4345</v>
      </c>
      <c r="K2529" s="15"/>
      <c r="L2529" s="103" t="str">
        <f t="shared" si="1"/>
        <v>B-G23H-N8-60 gm Natural jar</v>
      </c>
      <c r="M2529" s="103">
        <f t="shared" si="2"/>
        <v>2400</v>
      </c>
      <c r="N2529" s="102" t="str">
        <f t="shared" si="3"/>
        <v>wk </v>
      </c>
    </row>
    <row r="2530" ht="12.75" customHeight="1">
      <c r="A2530" s="15" t="s">
        <v>5256</v>
      </c>
      <c r="B2530" s="15" t="s">
        <v>3123</v>
      </c>
      <c r="C2530" s="15" t="s">
        <v>4321</v>
      </c>
      <c r="D2530" s="15" t="s">
        <v>6097</v>
      </c>
      <c r="E2530" s="15" t="s">
        <v>10254</v>
      </c>
      <c r="F2530" s="15" t="s">
        <v>4324</v>
      </c>
      <c r="G2530" s="15" t="s">
        <v>10211</v>
      </c>
      <c r="H2530" s="15" t="s">
        <v>10235</v>
      </c>
      <c r="I2530" s="15" t="s">
        <v>4327</v>
      </c>
      <c r="J2530" s="15" t="s">
        <v>4345</v>
      </c>
      <c r="K2530" s="15"/>
      <c r="L2530" s="103" t="str">
        <f t="shared" si="1"/>
        <v>B-G23H-N8-60 gm Natural jar</v>
      </c>
      <c r="M2530" s="103">
        <f t="shared" si="2"/>
        <v>800</v>
      </c>
      <c r="N2530" s="102" t="str">
        <f t="shared" si="3"/>
        <v>wk </v>
      </c>
    </row>
    <row r="2531" ht="12.75" customHeight="1">
      <c r="A2531" s="15" t="s">
        <v>4575</v>
      </c>
      <c r="B2531" s="15" t="s">
        <v>3123</v>
      </c>
      <c r="C2531" s="15" t="s">
        <v>4321</v>
      </c>
      <c r="D2531" s="15" t="s">
        <v>6097</v>
      </c>
      <c r="E2531" s="15" t="s">
        <v>9862</v>
      </c>
      <c r="F2531" s="15" t="s">
        <v>4324</v>
      </c>
      <c r="G2531" s="15" t="s">
        <v>10211</v>
      </c>
      <c r="H2531" s="15" t="s">
        <v>10235</v>
      </c>
      <c r="I2531" s="15" t="s">
        <v>4327</v>
      </c>
      <c r="J2531" s="15" t="s">
        <v>4328</v>
      </c>
      <c r="K2531" s="15"/>
      <c r="L2531" s="103" t="str">
        <f t="shared" si="1"/>
        <v>B-G23H-N8-60 gm Natural jar</v>
      </c>
      <c r="M2531" s="103">
        <f t="shared" si="2"/>
        <v>800</v>
      </c>
      <c r="N2531" s="102" t="str">
        <f t="shared" si="3"/>
        <v>wk </v>
      </c>
    </row>
    <row r="2532" ht="12.75" customHeight="1">
      <c r="A2532" s="15" t="s">
        <v>4575</v>
      </c>
      <c r="B2532" s="15" t="s">
        <v>3123</v>
      </c>
      <c r="C2532" s="15" t="s">
        <v>4321</v>
      </c>
      <c r="D2532" s="15" t="s">
        <v>6097</v>
      </c>
      <c r="E2532" s="15" t="s">
        <v>10255</v>
      </c>
      <c r="F2532" s="15" t="s">
        <v>4324</v>
      </c>
      <c r="G2532" s="15" t="s">
        <v>10211</v>
      </c>
      <c r="H2532" s="15" t="s">
        <v>10235</v>
      </c>
      <c r="I2532" s="15" t="s">
        <v>4327</v>
      </c>
      <c r="J2532" s="15" t="s">
        <v>4328</v>
      </c>
      <c r="K2532" s="15"/>
      <c r="L2532" s="103" t="str">
        <f t="shared" si="1"/>
        <v>B-G23H-N8-60 gm Natural jar</v>
      </c>
      <c r="M2532" s="103">
        <f t="shared" si="2"/>
        <v>800</v>
      </c>
      <c r="N2532" s="102" t="str">
        <f t="shared" si="3"/>
        <v>wk </v>
      </c>
    </row>
    <row r="2533" ht="12.75" customHeight="1">
      <c r="A2533" s="15" t="s">
        <v>4575</v>
      </c>
      <c r="B2533" s="15" t="s">
        <v>3123</v>
      </c>
      <c r="C2533" s="15" t="s">
        <v>4321</v>
      </c>
      <c r="D2533" s="15" t="s">
        <v>4426</v>
      </c>
      <c r="E2533" s="15" t="s">
        <v>10256</v>
      </c>
      <c r="F2533" s="15" t="s">
        <v>9432</v>
      </c>
      <c r="G2533" s="15" t="s">
        <v>10257</v>
      </c>
      <c r="H2533" s="15" t="s">
        <v>10258</v>
      </c>
      <c r="I2533" s="15" t="s">
        <v>4327</v>
      </c>
      <c r="J2533" s="15" t="s">
        <v>4345</v>
      </c>
      <c r="K2533" s="15"/>
      <c r="L2533" s="103" t="str">
        <f t="shared" si="1"/>
        <v>B-G23H-N8-60 gm Natural jar</v>
      </c>
      <c r="M2533" s="103">
        <f t="shared" si="2"/>
        <v>3600</v>
      </c>
      <c r="N2533" s="102" t="str">
        <f t="shared" si="3"/>
        <v>wk </v>
      </c>
    </row>
    <row r="2534" ht="12.75" customHeight="1">
      <c r="A2534" s="15" t="s">
        <v>4575</v>
      </c>
      <c r="B2534" s="15" t="s">
        <v>3123</v>
      </c>
      <c r="C2534" s="15" t="s">
        <v>4321</v>
      </c>
      <c r="D2534" s="15" t="s">
        <v>3320</v>
      </c>
      <c r="E2534" s="15" t="s">
        <v>10259</v>
      </c>
      <c r="F2534" s="15" t="s">
        <v>9432</v>
      </c>
      <c r="G2534" s="15" t="s">
        <v>10260</v>
      </c>
      <c r="H2534" s="15" t="s">
        <v>10241</v>
      </c>
      <c r="I2534" s="15" t="s">
        <v>4327</v>
      </c>
      <c r="J2534" s="15" t="s">
        <v>4328</v>
      </c>
      <c r="K2534" s="15"/>
      <c r="L2534" s="103" t="str">
        <f t="shared" si="1"/>
        <v>B-G23H-N8-60 gm Natural jar</v>
      </c>
      <c r="M2534" s="103">
        <f t="shared" si="2"/>
        <v>400</v>
      </c>
      <c r="N2534" s="102" t="str">
        <f t="shared" si="3"/>
        <v>wk </v>
      </c>
    </row>
    <row r="2535" ht="12.75" customHeight="1">
      <c r="A2535" s="15" t="s">
        <v>4584</v>
      </c>
      <c r="B2535" s="15" t="s">
        <v>3123</v>
      </c>
      <c r="C2535" s="15" t="s">
        <v>4321</v>
      </c>
      <c r="D2535" s="15" t="s">
        <v>6097</v>
      </c>
      <c r="E2535" s="15" t="s">
        <v>10261</v>
      </c>
      <c r="F2535" s="15" t="s">
        <v>4324</v>
      </c>
      <c r="G2535" s="15" t="s">
        <v>10211</v>
      </c>
      <c r="H2535" s="15" t="s">
        <v>10262</v>
      </c>
      <c r="I2535" s="15" t="s">
        <v>4327</v>
      </c>
      <c r="J2535" s="15" t="s">
        <v>4328</v>
      </c>
      <c r="K2535" s="15"/>
      <c r="L2535" s="103" t="str">
        <f t="shared" si="1"/>
        <v>B-G23H-N8-60 gm Natural jar</v>
      </c>
      <c r="M2535" s="103">
        <f t="shared" si="2"/>
        <v>800</v>
      </c>
      <c r="N2535" s="102" t="str">
        <f t="shared" si="3"/>
        <v>wk </v>
      </c>
    </row>
    <row r="2536" ht="12.75" customHeight="1">
      <c r="A2536" s="15" t="s">
        <v>4592</v>
      </c>
      <c r="B2536" s="15" t="s">
        <v>3123</v>
      </c>
      <c r="C2536" s="15" t="s">
        <v>4321</v>
      </c>
      <c r="D2536" s="15" t="s">
        <v>6097</v>
      </c>
      <c r="E2536" s="15" t="s">
        <v>10263</v>
      </c>
      <c r="F2536" s="15" t="s">
        <v>4324</v>
      </c>
      <c r="G2536" s="15" t="s">
        <v>10211</v>
      </c>
      <c r="H2536" s="15" t="s">
        <v>10262</v>
      </c>
      <c r="I2536" s="15" t="s">
        <v>4327</v>
      </c>
      <c r="J2536" s="15" t="s">
        <v>4345</v>
      </c>
      <c r="K2536" s="15"/>
      <c r="L2536" s="103" t="str">
        <f t="shared" si="1"/>
        <v>B-G23H-N8-60 gm Natural jar</v>
      </c>
      <c r="M2536" s="103">
        <f t="shared" si="2"/>
        <v>800</v>
      </c>
      <c r="N2536" s="102" t="str">
        <f t="shared" si="3"/>
        <v>wk </v>
      </c>
    </row>
    <row r="2537" ht="12.75" customHeight="1">
      <c r="A2537" s="15" t="s">
        <v>4600</v>
      </c>
      <c r="B2537" s="15" t="s">
        <v>3123</v>
      </c>
      <c r="C2537" s="15" t="s">
        <v>4321</v>
      </c>
      <c r="D2537" s="15" t="s">
        <v>6097</v>
      </c>
      <c r="E2537" s="15" t="s">
        <v>10264</v>
      </c>
      <c r="F2537" s="15" t="s">
        <v>4324</v>
      </c>
      <c r="G2537" s="15" t="s">
        <v>10211</v>
      </c>
      <c r="H2537" s="15" t="s">
        <v>10265</v>
      </c>
      <c r="I2537" s="15" t="s">
        <v>4327</v>
      </c>
      <c r="J2537" s="15" t="s">
        <v>4328</v>
      </c>
      <c r="K2537" s="15"/>
      <c r="L2537" s="103" t="str">
        <f t="shared" si="1"/>
        <v>B-G23H-N8-60 gm Natural jar</v>
      </c>
      <c r="M2537" s="103">
        <f t="shared" si="2"/>
        <v>800</v>
      </c>
      <c r="N2537" s="102" t="str">
        <f t="shared" si="3"/>
        <v>wk </v>
      </c>
    </row>
    <row r="2538" ht="12.75" customHeight="1">
      <c r="A2538" s="15" t="s">
        <v>4600</v>
      </c>
      <c r="B2538" s="15" t="s">
        <v>3123</v>
      </c>
      <c r="C2538" s="15" t="s">
        <v>4321</v>
      </c>
      <c r="D2538" s="15" t="s">
        <v>6097</v>
      </c>
      <c r="E2538" s="15" t="s">
        <v>10266</v>
      </c>
      <c r="F2538" s="15" t="s">
        <v>4324</v>
      </c>
      <c r="G2538" s="15" t="s">
        <v>10211</v>
      </c>
      <c r="H2538" s="15" t="s">
        <v>10265</v>
      </c>
      <c r="I2538" s="15" t="s">
        <v>4327</v>
      </c>
      <c r="J2538" s="15" t="s">
        <v>4328</v>
      </c>
      <c r="K2538" s="15"/>
      <c r="L2538" s="103" t="str">
        <f t="shared" si="1"/>
        <v>B-G23H-N8-60 gm Natural jar</v>
      </c>
      <c r="M2538" s="103">
        <f t="shared" si="2"/>
        <v>800</v>
      </c>
      <c r="N2538" s="102" t="str">
        <f t="shared" si="3"/>
        <v>wk </v>
      </c>
    </row>
    <row r="2539" ht="12.75" customHeight="1">
      <c r="A2539" s="15" t="s">
        <v>4616</v>
      </c>
      <c r="B2539" s="15" t="s">
        <v>3123</v>
      </c>
      <c r="C2539" s="15" t="s">
        <v>4321</v>
      </c>
      <c r="D2539" s="15" t="s">
        <v>3671</v>
      </c>
      <c r="E2539" s="15" t="s">
        <v>10267</v>
      </c>
      <c r="F2539" s="15" t="s">
        <v>4324</v>
      </c>
      <c r="G2539" s="15" t="s">
        <v>10268</v>
      </c>
      <c r="H2539" s="15" t="s">
        <v>10269</v>
      </c>
      <c r="I2539" s="15" t="s">
        <v>4327</v>
      </c>
      <c r="J2539" s="15" t="s">
        <v>4328</v>
      </c>
      <c r="K2539" s="15"/>
      <c r="L2539" s="103" t="str">
        <f t="shared" si="1"/>
        <v>B-G23H-N8-60 gm Natural jar</v>
      </c>
      <c r="M2539" s="103">
        <f t="shared" si="2"/>
        <v>7200</v>
      </c>
      <c r="N2539" s="102" t="str">
        <f t="shared" si="3"/>
        <v>wk 14</v>
      </c>
    </row>
    <row r="2540" ht="12.75" customHeight="1">
      <c r="A2540" s="15" t="s">
        <v>4645</v>
      </c>
      <c r="B2540" s="15" t="s">
        <v>3123</v>
      </c>
      <c r="C2540" s="15" t="s">
        <v>4321</v>
      </c>
      <c r="D2540" s="15" t="s">
        <v>6097</v>
      </c>
      <c r="E2540" s="15" t="s">
        <v>10270</v>
      </c>
      <c r="F2540" s="15" t="s">
        <v>4324</v>
      </c>
      <c r="G2540" s="15" t="s">
        <v>10143</v>
      </c>
      <c r="H2540" s="15" t="s">
        <v>10271</v>
      </c>
      <c r="I2540" s="15" t="s">
        <v>4327</v>
      </c>
      <c r="J2540" s="15" t="s">
        <v>4328</v>
      </c>
      <c r="K2540" s="15"/>
      <c r="L2540" s="103" t="str">
        <f t="shared" si="1"/>
        <v>B-G23H-N8-60 gm Natural jar</v>
      </c>
      <c r="M2540" s="103">
        <f t="shared" si="2"/>
        <v>800</v>
      </c>
      <c r="N2540" s="102" t="str">
        <f t="shared" si="3"/>
        <v>wk </v>
      </c>
    </row>
    <row r="2541" ht="12.75" customHeight="1">
      <c r="A2541" s="15" t="s">
        <v>4652</v>
      </c>
      <c r="B2541" s="15" t="s">
        <v>3123</v>
      </c>
      <c r="C2541" s="15" t="s">
        <v>4321</v>
      </c>
      <c r="D2541" s="15" t="s">
        <v>3958</v>
      </c>
      <c r="E2541" s="15" t="s">
        <v>10272</v>
      </c>
      <c r="F2541" s="15" t="s">
        <v>9432</v>
      </c>
      <c r="G2541" s="15" t="s">
        <v>9047</v>
      </c>
      <c r="H2541" s="15" t="s">
        <v>10273</v>
      </c>
      <c r="I2541" s="15" t="s">
        <v>4327</v>
      </c>
      <c r="J2541" s="15" t="s">
        <v>4328</v>
      </c>
      <c r="K2541" s="15"/>
      <c r="L2541" s="103" t="str">
        <f t="shared" si="1"/>
        <v>B-G23H-N8-60 gm Natural jar</v>
      </c>
      <c r="M2541" s="103">
        <f t="shared" si="2"/>
        <v>2400</v>
      </c>
      <c r="N2541" s="102" t="str">
        <f t="shared" si="3"/>
        <v>wk </v>
      </c>
    </row>
    <row r="2542" ht="12.75" customHeight="1">
      <c r="A2542" s="15" t="s">
        <v>4652</v>
      </c>
      <c r="B2542" s="15" t="s">
        <v>3123</v>
      </c>
      <c r="C2542" s="15" t="s">
        <v>4321</v>
      </c>
      <c r="D2542" s="15" t="s">
        <v>3437</v>
      </c>
      <c r="E2542" s="15" t="s">
        <v>10274</v>
      </c>
      <c r="F2542" s="15" t="s">
        <v>9362</v>
      </c>
      <c r="G2542" s="15" t="s">
        <v>10146</v>
      </c>
      <c r="H2542" s="15" t="s">
        <v>10275</v>
      </c>
      <c r="I2542" s="15" t="s">
        <v>4327</v>
      </c>
      <c r="J2542" s="15" t="s">
        <v>4328</v>
      </c>
      <c r="K2542" s="15"/>
      <c r="L2542" s="103" t="str">
        <f t="shared" si="1"/>
        <v>B-G23H-N8-60 gm Natural jar</v>
      </c>
      <c r="M2542" s="103">
        <f t="shared" si="2"/>
        <v>4000</v>
      </c>
      <c r="N2542" s="102" t="str">
        <f t="shared" si="3"/>
        <v>wk </v>
      </c>
    </row>
    <row r="2543" ht="12.75" customHeight="1">
      <c r="A2543" s="15" t="s">
        <v>4652</v>
      </c>
      <c r="B2543" s="15" t="s">
        <v>3123</v>
      </c>
      <c r="C2543" s="15" t="s">
        <v>4321</v>
      </c>
      <c r="D2543" s="15" t="s">
        <v>6097</v>
      </c>
      <c r="E2543" s="15" t="s">
        <v>8917</v>
      </c>
      <c r="F2543" s="15" t="s">
        <v>8918</v>
      </c>
      <c r="G2543" s="15" t="s">
        <v>10143</v>
      </c>
      <c r="H2543" s="15" t="s">
        <v>10276</v>
      </c>
      <c r="I2543" s="15" t="s">
        <v>4327</v>
      </c>
      <c r="J2543" s="15" t="s">
        <v>7880</v>
      </c>
      <c r="K2543" s="15"/>
      <c r="L2543" s="103" t="str">
        <f t="shared" si="1"/>
        <v>B-G23H-N8-60 gm Natural jar</v>
      </c>
      <c r="M2543" s="103">
        <f t="shared" si="2"/>
        <v>800</v>
      </c>
      <c r="N2543" s="102" t="str">
        <f t="shared" si="3"/>
        <v>wk </v>
      </c>
    </row>
    <row r="2544" ht="12.75" customHeight="1">
      <c r="A2544" s="15" t="s">
        <v>4656</v>
      </c>
      <c r="B2544" s="15" t="s">
        <v>3123</v>
      </c>
      <c r="C2544" s="15" t="s">
        <v>4321</v>
      </c>
      <c r="D2544" s="15" t="s">
        <v>3958</v>
      </c>
      <c r="E2544" s="15" t="s">
        <v>10277</v>
      </c>
      <c r="F2544" s="15" t="s">
        <v>4324</v>
      </c>
      <c r="G2544" s="15" t="s">
        <v>10278</v>
      </c>
      <c r="H2544" s="15" t="s">
        <v>10273</v>
      </c>
      <c r="I2544" s="15" t="s">
        <v>4327</v>
      </c>
      <c r="J2544" s="15" t="s">
        <v>4345</v>
      </c>
      <c r="K2544" s="15"/>
      <c r="L2544" s="103" t="str">
        <f t="shared" si="1"/>
        <v>B-G23H-N8-60 gm Natural jar</v>
      </c>
      <c r="M2544" s="103">
        <f t="shared" si="2"/>
        <v>2400</v>
      </c>
      <c r="N2544" s="102" t="str">
        <f t="shared" si="3"/>
        <v>wk </v>
      </c>
    </row>
    <row r="2545" ht="12.75" customHeight="1">
      <c r="A2545" s="15" t="s">
        <v>4662</v>
      </c>
      <c r="B2545" s="15" t="s">
        <v>3123</v>
      </c>
      <c r="C2545" s="15" t="s">
        <v>4321</v>
      </c>
      <c r="D2545" s="15" t="s">
        <v>3958</v>
      </c>
      <c r="E2545" s="15" t="s">
        <v>10279</v>
      </c>
      <c r="F2545" s="15" t="s">
        <v>4324</v>
      </c>
      <c r="G2545" s="15" t="s">
        <v>10278</v>
      </c>
      <c r="H2545" s="15" t="s">
        <v>10273</v>
      </c>
      <c r="I2545" s="15" t="s">
        <v>4327</v>
      </c>
      <c r="J2545" s="15" t="s">
        <v>4345</v>
      </c>
      <c r="K2545" s="15"/>
      <c r="L2545" s="103" t="str">
        <f t="shared" si="1"/>
        <v>B-G23H-N8-60 gm Natural jar</v>
      </c>
      <c r="M2545" s="103">
        <f t="shared" si="2"/>
        <v>2400</v>
      </c>
      <c r="N2545" s="102" t="str">
        <f t="shared" si="3"/>
        <v>wk </v>
      </c>
    </row>
    <row r="2546" ht="12.75" customHeight="1">
      <c r="A2546" s="15" t="s">
        <v>4665</v>
      </c>
      <c r="B2546" s="15" t="s">
        <v>3123</v>
      </c>
      <c r="C2546" s="15" t="s">
        <v>4321</v>
      </c>
      <c r="D2546" s="15" t="s">
        <v>3495</v>
      </c>
      <c r="E2546" s="15" t="s">
        <v>10280</v>
      </c>
      <c r="F2546" s="15" t="s">
        <v>5242</v>
      </c>
      <c r="G2546" s="15" t="s">
        <v>10281</v>
      </c>
      <c r="H2546" s="15" t="s">
        <v>10282</v>
      </c>
      <c r="I2546" s="15" t="s">
        <v>4327</v>
      </c>
      <c r="J2546" s="15" t="s">
        <v>4359</v>
      </c>
      <c r="K2546" s="15"/>
      <c r="L2546" s="103" t="str">
        <f t="shared" si="1"/>
        <v>B-G23H-N8-60 gm Natural jar</v>
      </c>
      <c r="M2546" s="103">
        <f t="shared" si="2"/>
        <v>16000</v>
      </c>
      <c r="N2546" s="102" t="str">
        <f t="shared" si="3"/>
        <v>wk </v>
      </c>
    </row>
    <row r="2547" ht="12.75" customHeight="1">
      <c r="A2547" s="15" t="s">
        <v>4665</v>
      </c>
      <c r="B2547" s="15" t="s">
        <v>3123</v>
      </c>
      <c r="C2547" s="15" t="s">
        <v>4321</v>
      </c>
      <c r="D2547" s="15" t="s">
        <v>3150</v>
      </c>
      <c r="E2547" s="15" t="s">
        <v>10283</v>
      </c>
      <c r="F2547" s="15" t="s">
        <v>4324</v>
      </c>
      <c r="G2547" s="15" t="s">
        <v>10284</v>
      </c>
      <c r="H2547" s="15" t="s">
        <v>10285</v>
      </c>
      <c r="I2547" s="15" t="s">
        <v>4327</v>
      </c>
      <c r="J2547" s="15" t="s">
        <v>4345</v>
      </c>
      <c r="K2547" s="15"/>
      <c r="L2547" s="103" t="str">
        <f t="shared" si="1"/>
        <v>B-G23H-N8-60 gm Natural jar</v>
      </c>
      <c r="M2547" s="103">
        <f t="shared" si="2"/>
        <v>6000</v>
      </c>
      <c r="N2547" s="102" t="str">
        <f t="shared" si="3"/>
        <v>wk </v>
      </c>
    </row>
    <row r="2548" ht="12.75" customHeight="1">
      <c r="A2548" s="15" t="s">
        <v>4665</v>
      </c>
      <c r="B2548" s="15" t="s">
        <v>3123</v>
      </c>
      <c r="C2548" s="15" t="s">
        <v>4321</v>
      </c>
      <c r="D2548" s="15" t="s">
        <v>3307</v>
      </c>
      <c r="E2548" s="15" t="s">
        <v>10286</v>
      </c>
      <c r="F2548" s="15" t="s">
        <v>4324</v>
      </c>
      <c r="G2548" s="15" t="s">
        <v>10158</v>
      </c>
      <c r="H2548" s="15" t="s">
        <v>10287</v>
      </c>
      <c r="I2548" s="15" t="s">
        <v>4327</v>
      </c>
      <c r="J2548" s="15" t="s">
        <v>4345</v>
      </c>
      <c r="K2548" s="15"/>
      <c r="L2548" s="103" t="str">
        <f t="shared" si="1"/>
        <v>B-G23H-N8-60 gm Natural jar</v>
      </c>
      <c r="M2548" s="103">
        <f t="shared" si="2"/>
        <v>1600</v>
      </c>
      <c r="N2548" s="102" t="str">
        <f t="shared" si="3"/>
        <v>wk </v>
      </c>
    </row>
    <row r="2549" ht="12.75" customHeight="1">
      <c r="A2549" s="15" t="s">
        <v>4665</v>
      </c>
      <c r="B2549" s="15" t="s">
        <v>3123</v>
      </c>
      <c r="C2549" s="15" t="s">
        <v>4321</v>
      </c>
      <c r="D2549" s="15" t="s">
        <v>5425</v>
      </c>
      <c r="E2549" s="15" t="s">
        <v>10288</v>
      </c>
      <c r="F2549" s="15" t="s">
        <v>4324</v>
      </c>
      <c r="G2549" s="15" t="s">
        <v>10289</v>
      </c>
      <c r="H2549" s="15" t="s">
        <v>10290</v>
      </c>
      <c r="I2549" s="15" t="s">
        <v>4327</v>
      </c>
      <c r="J2549" s="15" t="s">
        <v>4345</v>
      </c>
      <c r="K2549" s="15"/>
      <c r="L2549" s="103" t="str">
        <f t="shared" si="1"/>
        <v>B-G23H-N8-60 gm Natural jar</v>
      </c>
      <c r="M2549" s="103">
        <f t="shared" si="2"/>
        <v>5600</v>
      </c>
      <c r="N2549" s="102" t="str">
        <f t="shared" si="3"/>
        <v>wk </v>
      </c>
    </row>
    <row r="2550" ht="12.75" customHeight="1">
      <c r="A2550" s="15" t="s">
        <v>4670</v>
      </c>
      <c r="B2550" s="15" t="s">
        <v>3123</v>
      </c>
      <c r="C2550" s="15" t="s">
        <v>4321</v>
      </c>
      <c r="D2550" s="15" t="s">
        <v>3307</v>
      </c>
      <c r="E2550" s="15" t="s">
        <v>10291</v>
      </c>
      <c r="F2550" s="15" t="s">
        <v>5242</v>
      </c>
      <c r="G2550" s="15" t="s">
        <v>10292</v>
      </c>
      <c r="H2550" s="15" t="s">
        <v>10287</v>
      </c>
      <c r="I2550" s="15" t="s">
        <v>4327</v>
      </c>
      <c r="J2550" s="15" t="s">
        <v>4359</v>
      </c>
      <c r="K2550" s="15"/>
      <c r="L2550" s="103" t="str">
        <f t="shared" si="1"/>
        <v>B-G23H-N8-60 gm Natural jar</v>
      </c>
      <c r="M2550" s="103">
        <f t="shared" si="2"/>
        <v>1600</v>
      </c>
      <c r="N2550" s="102" t="str">
        <f t="shared" si="3"/>
        <v>wk </v>
      </c>
    </row>
    <row r="2551" ht="12.75" customHeight="1">
      <c r="A2551" s="15" t="s">
        <v>4673</v>
      </c>
      <c r="B2551" s="15" t="s">
        <v>3123</v>
      </c>
      <c r="C2551" s="15" t="s">
        <v>4321</v>
      </c>
      <c r="D2551" s="15" t="s">
        <v>5425</v>
      </c>
      <c r="E2551" s="15" t="s">
        <v>10293</v>
      </c>
      <c r="F2551" s="15" t="s">
        <v>4324</v>
      </c>
      <c r="G2551" s="15" t="s">
        <v>10289</v>
      </c>
      <c r="H2551" s="15" t="s">
        <v>10290</v>
      </c>
      <c r="I2551" s="15" t="s">
        <v>4327</v>
      </c>
      <c r="J2551" s="15" t="s">
        <v>4345</v>
      </c>
      <c r="K2551" s="15"/>
      <c r="L2551" s="103" t="str">
        <f t="shared" si="1"/>
        <v>B-G23H-N8-60 gm Natural jar</v>
      </c>
      <c r="M2551" s="103">
        <f t="shared" si="2"/>
        <v>5600</v>
      </c>
      <c r="N2551" s="102" t="str">
        <f t="shared" si="3"/>
        <v>wk </v>
      </c>
    </row>
    <row r="2552" ht="12.75" customHeight="1">
      <c r="A2552" s="15" t="s">
        <v>4678</v>
      </c>
      <c r="B2552" s="15" t="s">
        <v>3123</v>
      </c>
      <c r="C2552" s="15" t="s">
        <v>4321</v>
      </c>
      <c r="D2552" s="15" t="s">
        <v>3437</v>
      </c>
      <c r="E2552" s="15" t="s">
        <v>10294</v>
      </c>
      <c r="F2552" s="15" t="s">
        <v>4324</v>
      </c>
      <c r="G2552" s="15" t="s">
        <v>10146</v>
      </c>
      <c r="H2552" s="15" t="s">
        <v>10275</v>
      </c>
      <c r="I2552" s="15" t="s">
        <v>4327</v>
      </c>
      <c r="J2552" s="15" t="s">
        <v>4328</v>
      </c>
      <c r="K2552" s="15"/>
      <c r="L2552" s="103" t="str">
        <f t="shared" si="1"/>
        <v>B-G23H-N8-60 gm Natural jar</v>
      </c>
      <c r="M2552" s="103">
        <f t="shared" si="2"/>
        <v>4000</v>
      </c>
      <c r="N2552" s="102" t="str">
        <f t="shared" si="3"/>
        <v>wk </v>
      </c>
    </row>
    <row r="2553" ht="12.75" customHeight="1">
      <c r="A2553" s="15" t="s">
        <v>4684</v>
      </c>
      <c r="B2553" s="15" t="s">
        <v>3123</v>
      </c>
      <c r="C2553" s="15" t="s">
        <v>4321</v>
      </c>
      <c r="D2553" s="15" t="s">
        <v>6173</v>
      </c>
      <c r="E2553" s="15" t="s">
        <v>10295</v>
      </c>
      <c r="F2553" s="15" t="s">
        <v>5242</v>
      </c>
      <c r="G2553" s="15" t="s">
        <v>10296</v>
      </c>
      <c r="H2553" s="15" t="s">
        <v>10297</v>
      </c>
      <c r="I2553" s="15" t="s">
        <v>4327</v>
      </c>
      <c r="J2553" s="15" t="s">
        <v>4359</v>
      </c>
      <c r="K2553" s="15"/>
      <c r="L2553" s="103" t="str">
        <f t="shared" si="1"/>
        <v>B-G23H-N8-60 gm Natural jar</v>
      </c>
      <c r="M2553" s="103">
        <f t="shared" si="2"/>
        <v>20000</v>
      </c>
      <c r="N2553" s="102" t="str">
        <f t="shared" si="3"/>
        <v>wk </v>
      </c>
    </row>
    <row r="2554" ht="12.75" customHeight="1">
      <c r="A2554" s="15" t="s">
        <v>4684</v>
      </c>
      <c r="B2554" s="15" t="s">
        <v>3123</v>
      </c>
      <c r="C2554" s="15" t="s">
        <v>4321</v>
      </c>
      <c r="D2554" s="15" t="s">
        <v>6097</v>
      </c>
      <c r="E2554" s="15" t="s">
        <v>9905</v>
      </c>
      <c r="F2554" s="15" t="s">
        <v>4324</v>
      </c>
      <c r="G2554" s="15" t="s">
        <v>10143</v>
      </c>
      <c r="H2554" s="15" t="s">
        <v>10276</v>
      </c>
      <c r="I2554" s="15" t="s">
        <v>4327</v>
      </c>
      <c r="J2554" s="15" t="s">
        <v>4345</v>
      </c>
      <c r="K2554" s="15"/>
      <c r="L2554" s="103" t="str">
        <f t="shared" si="1"/>
        <v>B-G23H-N8-60 gm Natural jar</v>
      </c>
      <c r="M2554" s="103">
        <f t="shared" si="2"/>
        <v>800</v>
      </c>
      <c r="N2554" s="102" t="str">
        <f t="shared" si="3"/>
        <v>wk </v>
      </c>
    </row>
    <row r="2555" ht="12.75" customHeight="1">
      <c r="A2555" s="15" t="s">
        <v>4692</v>
      </c>
      <c r="B2555" s="15" t="s">
        <v>3123</v>
      </c>
      <c r="C2555" s="15" t="s">
        <v>4321</v>
      </c>
      <c r="D2555" s="15" t="s">
        <v>4374</v>
      </c>
      <c r="E2555" s="15" t="s">
        <v>10298</v>
      </c>
      <c r="F2555" s="15" t="s">
        <v>9362</v>
      </c>
      <c r="G2555" s="15" t="s">
        <v>10172</v>
      </c>
      <c r="H2555" s="15" t="s">
        <v>10299</v>
      </c>
      <c r="I2555" s="15" t="s">
        <v>4327</v>
      </c>
      <c r="J2555" s="15" t="s">
        <v>4328</v>
      </c>
      <c r="K2555" s="15"/>
      <c r="L2555" s="103" t="str">
        <f t="shared" si="1"/>
        <v>B-G23H-N8-60 gm Natural jar</v>
      </c>
      <c r="M2555" s="103">
        <f t="shared" si="2"/>
        <v>4800</v>
      </c>
      <c r="N2555" s="102" t="str">
        <f t="shared" si="3"/>
        <v>wk 2</v>
      </c>
    </row>
    <row r="2556" ht="12.75" customHeight="1">
      <c r="A2556" s="15" t="s">
        <v>4695</v>
      </c>
      <c r="B2556" s="15" t="s">
        <v>3123</v>
      </c>
      <c r="C2556" s="15" t="s">
        <v>4321</v>
      </c>
      <c r="D2556" s="15" t="s">
        <v>6097</v>
      </c>
      <c r="E2556" s="15" t="s">
        <v>10300</v>
      </c>
      <c r="F2556" s="15" t="s">
        <v>4324</v>
      </c>
      <c r="G2556" s="15" t="s">
        <v>10143</v>
      </c>
      <c r="H2556" s="15" t="s">
        <v>10276</v>
      </c>
      <c r="I2556" s="15" t="s">
        <v>4327</v>
      </c>
      <c r="J2556" s="15" t="s">
        <v>4345</v>
      </c>
      <c r="K2556" s="15"/>
      <c r="L2556" s="103" t="str">
        <f t="shared" si="1"/>
        <v>B-G23H-N8-60 gm Natural jar</v>
      </c>
      <c r="M2556" s="103">
        <f t="shared" si="2"/>
        <v>800</v>
      </c>
      <c r="N2556" s="102" t="str">
        <f t="shared" si="3"/>
        <v>wk 6</v>
      </c>
    </row>
    <row r="2557" ht="12.75" customHeight="1">
      <c r="A2557" s="15" t="s">
        <v>4698</v>
      </c>
      <c r="B2557" s="15" t="s">
        <v>3123</v>
      </c>
      <c r="C2557" s="15" t="s">
        <v>4321</v>
      </c>
      <c r="D2557" s="15" t="s">
        <v>3307</v>
      </c>
      <c r="E2557" s="15" t="s">
        <v>10301</v>
      </c>
      <c r="F2557" s="15" t="s">
        <v>4324</v>
      </c>
      <c r="G2557" s="15" t="s">
        <v>10158</v>
      </c>
      <c r="H2557" s="15" t="s">
        <v>10287</v>
      </c>
      <c r="I2557" s="15" t="s">
        <v>4327</v>
      </c>
      <c r="J2557" s="15" t="s">
        <v>4345</v>
      </c>
      <c r="K2557" s="15"/>
      <c r="L2557" s="103" t="str">
        <f t="shared" si="1"/>
        <v>B-G23H-N8-60 gm Natural jar</v>
      </c>
      <c r="M2557" s="103">
        <f t="shared" si="2"/>
        <v>1600</v>
      </c>
      <c r="N2557" s="102" t="str">
        <f t="shared" si="3"/>
        <v>wk 10</v>
      </c>
    </row>
    <row r="2558" ht="12.75" customHeight="1">
      <c r="A2558" s="15" t="s">
        <v>4703</v>
      </c>
      <c r="B2558" s="15" t="s">
        <v>3123</v>
      </c>
      <c r="C2558" s="15" t="s">
        <v>4321</v>
      </c>
      <c r="D2558" s="15" t="s">
        <v>3958</v>
      </c>
      <c r="E2558" s="15" t="s">
        <v>10302</v>
      </c>
      <c r="F2558" s="15" t="s">
        <v>5242</v>
      </c>
      <c r="G2558" s="15" t="s">
        <v>10303</v>
      </c>
      <c r="H2558" s="15" t="s">
        <v>10273</v>
      </c>
      <c r="I2558" s="15" t="s">
        <v>4327</v>
      </c>
      <c r="J2558" s="15" t="s">
        <v>4359</v>
      </c>
      <c r="K2558" s="15"/>
      <c r="L2558" s="103" t="str">
        <f t="shared" si="1"/>
        <v>B-G23H-N8-60 gm Natural jar</v>
      </c>
      <c r="M2558" s="103">
        <f t="shared" si="2"/>
        <v>2400</v>
      </c>
      <c r="N2558" s="102" t="str">
        <f t="shared" si="3"/>
        <v>wk 23</v>
      </c>
    </row>
    <row r="2559" ht="12.75" customHeight="1">
      <c r="A2559" s="15" t="s">
        <v>4710</v>
      </c>
      <c r="B2559" s="15" t="s">
        <v>3123</v>
      </c>
      <c r="C2559" s="15" t="s">
        <v>4321</v>
      </c>
      <c r="D2559" s="15" t="s">
        <v>6097</v>
      </c>
      <c r="E2559" s="15" t="s">
        <v>10304</v>
      </c>
      <c r="F2559" s="15" t="s">
        <v>4324</v>
      </c>
      <c r="G2559" s="15" t="s">
        <v>10143</v>
      </c>
      <c r="H2559" s="15" t="s">
        <v>10276</v>
      </c>
      <c r="I2559" s="15" t="s">
        <v>4327</v>
      </c>
      <c r="J2559" s="15" t="s">
        <v>4328</v>
      </c>
      <c r="K2559" s="15"/>
      <c r="L2559" s="103" t="str">
        <f t="shared" si="1"/>
        <v>B-G23H-N8-60 gm Natural jar</v>
      </c>
      <c r="M2559" s="103">
        <f t="shared" si="2"/>
        <v>800</v>
      </c>
      <c r="N2559" s="102" t="str">
        <f t="shared" si="3"/>
        <v>wk 32</v>
      </c>
    </row>
    <row r="2560" ht="12.75" customHeight="1">
      <c r="A2560" s="15" t="s">
        <v>4715</v>
      </c>
      <c r="B2560" s="15" t="s">
        <v>3123</v>
      </c>
      <c r="C2560" s="15" t="s">
        <v>4321</v>
      </c>
      <c r="D2560" s="15" t="s">
        <v>3437</v>
      </c>
      <c r="E2560" s="15" t="s">
        <v>10305</v>
      </c>
      <c r="F2560" s="15" t="s">
        <v>4324</v>
      </c>
      <c r="G2560" s="15" t="s">
        <v>10146</v>
      </c>
      <c r="H2560" s="15" t="s">
        <v>10275</v>
      </c>
      <c r="I2560" s="15" t="s">
        <v>4327</v>
      </c>
      <c r="J2560" s="15" t="s">
        <v>4345</v>
      </c>
      <c r="K2560" s="15"/>
      <c r="L2560" s="103" t="str">
        <f t="shared" si="1"/>
        <v>B-G23H-N8-60 gm Natural jar</v>
      </c>
      <c r="M2560" s="103">
        <f t="shared" si="2"/>
        <v>4000</v>
      </c>
      <c r="N2560" s="102" t="str">
        <f t="shared" si="3"/>
        <v>wk 41</v>
      </c>
    </row>
    <row r="2561" ht="12.75" customHeight="1">
      <c r="A2561" s="15" t="s">
        <v>4720</v>
      </c>
      <c r="B2561" s="15" t="s">
        <v>3123</v>
      </c>
      <c r="C2561" s="15" t="s">
        <v>4321</v>
      </c>
      <c r="D2561" s="15" t="s">
        <v>3958</v>
      </c>
      <c r="E2561" s="15" t="s">
        <v>10306</v>
      </c>
      <c r="F2561" s="15" t="s">
        <v>10307</v>
      </c>
      <c r="G2561" s="15" t="s">
        <v>10278</v>
      </c>
      <c r="H2561" s="15" t="s">
        <v>10273</v>
      </c>
      <c r="I2561" s="15" t="s">
        <v>4327</v>
      </c>
      <c r="J2561" s="15" t="s">
        <v>4345</v>
      </c>
      <c r="K2561" s="15"/>
      <c r="L2561" s="103" t="str">
        <f t="shared" si="1"/>
        <v>B-G23H-N8-60 gm Natural jar</v>
      </c>
      <c r="M2561" s="103">
        <f t="shared" si="2"/>
        <v>2400</v>
      </c>
      <c r="N2561" s="102" t="str">
        <f t="shared" si="3"/>
        <v>wk </v>
      </c>
    </row>
    <row r="2562" ht="12.75" customHeight="1">
      <c r="A2562" s="15" t="s">
        <v>4720</v>
      </c>
      <c r="B2562" s="15" t="s">
        <v>3123</v>
      </c>
      <c r="C2562" s="15" t="s">
        <v>4965</v>
      </c>
      <c r="D2562" s="15" t="s">
        <v>4966</v>
      </c>
      <c r="E2562" s="15" t="s">
        <v>10308</v>
      </c>
      <c r="F2562" s="15" t="s">
        <v>10307</v>
      </c>
      <c r="G2562" s="15" t="s">
        <v>10309</v>
      </c>
      <c r="H2562" s="15" t="s">
        <v>10310</v>
      </c>
      <c r="I2562" s="15" t="s">
        <v>4327</v>
      </c>
      <c r="J2562" s="15" t="s">
        <v>4345</v>
      </c>
      <c r="K2562" s="15"/>
      <c r="L2562" s="103" t="str">
        <f t="shared" si="1"/>
        <v>B-G23H-N8-60 gm Natural jar</v>
      </c>
      <c r="M2562" s="103">
        <f t="shared" si="2"/>
        <v>2400</v>
      </c>
      <c r="N2562" s="102" t="str">
        <f t="shared" si="3"/>
        <v>wk </v>
      </c>
    </row>
    <row r="2563" ht="12.75" customHeight="1">
      <c r="A2563" s="15" t="s">
        <v>4720</v>
      </c>
      <c r="B2563" s="15" t="s">
        <v>3123</v>
      </c>
      <c r="C2563" s="15" t="s">
        <v>4321</v>
      </c>
      <c r="D2563" s="15" t="s">
        <v>3958</v>
      </c>
      <c r="E2563" s="15" t="s">
        <v>10311</v>
      </c>
      <c r="F2563" s="15" t="s">
        <v>10307</v>
      </c>
      <c r="G2563" s="15" t="s">
        <v>10278</v>
      </c>
      <c r="H2563" s="15" t="s">
        <v>10273</v>
      </c>
      <c r="I2563" s="15" t="s">
        <v>4327</v>
      </c>
      <c r="J2563" s="15" t="s">
        <v>4345</v>
      </c>
      <c r="K2563" s="15"/>
      <c r="L2563" s="103" t="str">
        <f t="shared" si="1"/>
        <v>B-G23H-N8-60 gm Natural jar</v>
      </c>
      <c r="M2563" s="103">
        <f t="shared" si="2"/>
        <v>2400</v>
      </c>
      <c r="N2563" s="102" t="str">
        <f t="shared" si="3"/>
        <v>wk </v>
      </c>
    </row>
    <row r="2564" ht="12.75" customHeight="1">
      <c r="A2564" s="15" t="s">
        <v>4722</v>
      </c>
      <c r="B2564" s="15" t="s">
        <v>3123</v>
      </c>
      <c r="C2564" s="15" t="s">
        <v>4321</v>
      </c>
      <c r="D2564" s="15" t="s">
        <v>5421</v>
      </c>
      <c r="E2564" s="15" t="s">
        <v>10312</v>
      </c>
      <c r="F2564" s="15" t="s">
        <v>9362</v>
      </c>
      <c r="G2564" s="15" t="s">
        <v>10179</v>
      </c>
      <c r="H2564" s="15" t="s">
        <v>10313</v>
      </c>
      <c r="I2564" s="15" t="s">
        <v>4327</v>
      </c>
      <c r="J2564" s="15" t="s">
        <v>4328</v>
      </c>
      <c r="K2564" s="15"/>
      <c r="L2564" s="103" t="str">
        <f t="shared" si="1"/>
        <v>B-G23H-N8-60 gm Natural jar</v>
      </c>
      <c r="M2564" s="103">
        <f t="shared" si="2"/>
        <v>3200</v>
      </c>
      <c r="N2564" s="102" t="str">
        <f t="shared" si="3"/>
        <v>wk </v>
      </c>
    </row>
    <row r="2565" ht="12.75" customHeight="1">
      <c r="A2565" s="15" t="s">
        <v>4724</v>
      </c>
      <c r="B2565" s="15" t="s">
        <v>3123</v>
      </c>
      <c r="C2565" s="15" t="s">
        <v>4321</v>
      </c>
      <c r="D2565" s="15" t="s">
        <v>6097</v>
      </c>
      <c r="E2565" s="15" t="s">
        <v>10077</v>
      </c>
      <c r="F2565" s="15" t="s">
        <v>4324</v>
      </c>
      <c r="G2565" s="15" t="s">
        <v>10143</v>
      </c>
      <c r="H2565" s="15" t="s">
        <v>10276</v>
      </c>
      <c r="I2565" s="15" t="s">
        <v>4327</v>
      </c>
      <c r="J2565" s="15" t="s">
        <v>4345</v>
      </c>
      <c r="K2565" s="15"/>
      <c r="L2565" s="103" t="str">
        <f t="shared" si="1"/>
        <v>B-G23H-N8-60 gm Natural jar</v>
      </c>
      <c r="M2565" s="103">
        <f t="shared" si="2"/>
        <v>800</v>
      </c>
      <c r="N2565" s="102" t="str">
        <f t="shared" si="3"/>
        <v>wk </v>
      </c>
    </row>
    <row r="2566" ht="12.75" customHeight="1">
      <c r="A2566" s="15" t="s">
        <v>4729</v>
      </c>
      <c r="B2566" s="15" t="s">
        <v>3123</v>
      </c>
      <c r="C2566" s="15" t="s">
        <v>4321</v>
      </c>
      <c r="D2566" s="15" t="s">
        <v>5421</v>
      </c>
      <c r="E2566" s="15" t="s">
        <v>10314</v>
      </c>
      <c r="F2566" s="15" t="s">
        <v>4324</v>
      </c>
      <c r="G2566" s="15" t="s">
        <v>10179</v>
      </c>
      <c r="H2566" s="15" t="s">
        <v>10313</v>
      </c>
      <c r="I2566" s="15" t="s">
        <v>4327</v>
      </c>
      <c r="J2566" s="15" t="s">
        <v>4345</v>
      </c>
      <c r="K2566" s="15"/>
      <c r="L2566" s="103" t="str">
        <f t="shared" si="1"/>
        <v>B-G23H-N8-60 gm Natural jar</v>
      </c>
      <c r="M2566" s="103">
        <f t="shared" si="2"/>
        <v>3200</v>
      </c>
      <c r="N2566" s="102" t="str">
        <f t="shared" si="3"/>
        <v>wk </v>
      </c>
    </row>
    <row r="2567" ht="12.75" customHeight="1">
      <c r="A2567" s="15" t="s">
        <v>4734</v>
      </c>
      <c r="B2567" s="15" t="s">
        <v>3123</v>
      </c>
      <c r="C2567" s="15" t="s">
        <v>4321</v>
      </c>
      <c r="D2567" s="15" t="s">
        <v>5453</v>
      </c>
      <c r="E2567" s="15" t="s">
        <v>10315</v>
      </c>
      <c r="F2567" s="15" t="s">
        <v>5242</v>
      </c>
      <c r="G2567" s="15" t="s">
        <v>10316</v>
      </c>
      <c r="H2567" s="15" t="s">
        <v>10317</v>
      </c>
      <c r="I2567" s="15" t="s">
        <v>4327</v>
      </c>
      <c r="J2567" s="15" t="s">
        <v>4359</v>
      </c>
      <c r="K2567" s="15"/>
      <c r="L2567" s="103" t="str">
        <f t="shared" si="1"/>
        <v>B-G23H-N8-60 gm Natural jar</v>
      </c>
      <c r="M2567" s="103">
        <f t="shared" si="2"/>
        <v>12800</v>
      </c>
      <c r="N2567" s="102" t="str">
        <f t="shared" si="3"/>
        <v>wk </v>
      </c>
    </row>
    <row r="2568" ht="12.75" customHeight="1">
      <c r="A2568" s="15" t="s">
        <v>5269</v>
      </c>
      <c r="B2568" s="15" t="s">
        <v>3123</v>
      </c>
      <c r="C2568" s="15" t="s">
        <v>4321</v>
      </c>
      <c r="D2568" s="15" t="s">
        <v>3446</v>
      </c>
      <c r="E2568" s="15" t="s">
        <v>10318</v>
      </c>
      <c r="F2568" s="15" t="s">
        <v>5242</v>
      </c>
      <c r="G2568" s="15" t="s">
        <v>10319</v>
      </c>
      <c r="H2568" s="15" t="s">
        <v>10320</v>
      </c>
      <c r="I2568" s="15" t="s">
        <v>4327</v>
      </c>
      <c r="J2568" s="15" t="s">
        <v>4359</v>
      </c>
      <c r="K2568" s="15"/>
      <c r="L2568" s="103" t="str">
        <f t="shared" si="1"/>
        <v>B-G23H-N8-60 gm Natural jar</v>
      </c>
      <c r="M2568" s="103">
        <f t="shared" si="2"/>
        <v>12000</v>
      </c>
      <c r="N2568" s="102" t="str">
        <f t="shared" si="3"/>
        <v>wk </v>
      </c>
    </row>
    <row r="2569" ht="12.75" customHeight="1">
      <c r="A2569" s="15" t="s">
        <v>5272</v>
      </c>
      <c r="B2569" s="15" t="s">
        <v>3123</v>
      </c>
      <c r="C2569" s="15" t="s">
        <v>4321</v>
      </c>
      <c r="D2569" s="15" t="s">
        <v>3307</v>
      </c>
      <c r="E2569" s="15" t="s">
        <v>10321</v>
      </c>
      <c r="F2569" s="15" t="s">
        <v>4324</v>
      </c>
      <c r="G2569" s="15" t="s">
        <v>10158</v>
      </c>
      <c r="H2569" s="15" t="s">
        <v>10287</v>
      </c>
      <c r="I2569" s="15" t="s">
        <v>4327</v>
      </c>
      <c r="J2569" s="15" t="s">
        <v>4345</v>
      </c>
      <c r="K2569" s="15"/>
      <c r="L2569" s="103" t="str">
        <f t="shared" si="1"/>
        <v>B-G23H-N8-60 gm Natural jar</v>
      </c>
      <c r="M2569" s="103">
        <f t="shared" si="2"/>
        <v>1600</v>
      </c>
      <c r="N2569" s="102" t="str">
        <f t="shared" si="3"/>
        <v>wk </v>
      </c>
    </row>
    <row r="2570" ht="12.75" customHeight="1">
      <c r="A2570" s="15" t="s">
        <v>5272</v>
      </c>
      <c r="B2570" s="15" t="s">
        <v>3123</v>
      </c>
      <c r="C2570" s="15" t="s">
        <v>4321</v>
      </c>
      <c r="D2570" s="15" t="s">
        <v>3958</v>
      </c>
      <c r="E2570" s="15" t="s">
        <v>10322</v>
      </c>
      <c r="F2570" s="15" t="s">
        <v>5242</v>
      </c>
      <c r="G2570" s="15" t="s">
        <v>10303</v>
      </c>
      <c r="H2570" s="15" t="s">
        <v>10273</v>
      </c>
      <c r="I2570" s="15" t="s">
        <v>4327</v>
      </c>
      <c r="J2570" s="15" t="s">
        <v>4359</v>
      </c>
      <c r="K2570" s="15"/>
      <c r="L2570" s="103" t="str">
        <f t="shared" si="1"/>
        <v>B-G23H-N8-60 gm Natural jar</v>
      </c>
      <c r="M2570" s="103">
        <f t="shared" si="2"/>
        <v>2400</v>
      </c>
      <c r="N2570" s="102" t="str">
        <f t="shared" si="3"/>
        <v>wk </v>
      </c>
    </row>
    <row r="2571" ht="12.75" customHeight="1">
      <c r="A2571" s="15" t="s">
        <v>4739</v>
      </c>
      <c r="B2571" s="15" t="s">
        <v>3123</v>
      </c>
      <c r="C2571" s="15" t="s">
        <v>4321</v>
      </c>
      <c r="D2571" s="15" t="s">
        <v>3958</v>
      </c>
      <c r="E2571" s="15" t="s">
        <v>10323</v>
      </c>
      <c r="F2571" s="15" t="s">
        <v>4324</v>
      </c>
      <c r="G2571" s="15" t="s">
        <v>10278</v>
      </c>
      <c r="H2571" s="15" t="s">
        <v>10273</v>
      </c>
      <c r="I2571" s="15" t="s">
        <v>4327</v>
      </c>
      <c r="J2571" s="15" t="s">
        <v>4345</v>
      </c>
      <c r="K2571" s="15"/>
      <c r="L2571" s="103" t="str">
        <f t="shared" si="1"/>
        <v>B-G23H-N8-60 gm Natural jar</v>
      </c>
      <c r="M2571" s="103">
        <f t="shared" si="2"/>
        <v>2400</v>
      </c>
      <c r="N2571" s="102" t="str">
        <f t="shared" si="3"/>
        <v>wk </v>
      </c>
    </row>
    <row r="2572" ht="12.75" customHeight="1">
      <c r="A2572" s="15" t="s">
        <v>4751</v>
      </c>
      <c r="B2572" s="15" t="s">
        <v>3123</v>
      </c>
      <c r="C2572" s="15" t="s">
        <v>4321</v>
      </c>
      <c r="D2572" s="15" t="s">
        <v>6097</v>
      </c>
      <c r="E2572" s="15" t="s">
        <v>9695</v>
      </c>
      <c r="F2572" s="15" t="s">
        <v>4324</v>
      </c>
      <c r="G2572" s="15" t="s">
        <v>10143</v>
      </c>
      <c r="H2572" s="15" t="s">
        <v>10276</v>
      </c>
      <c r="I2572" s="15" t="s">
        <v>4327</v>
      </c>
      <c r="J2572" s="15" t="s">
        <v>4345</v>
      </c>
      <c r="K2572" s="15"/>
      <c r="L2572" s="103" t="str">
        <f t="shared" si="1"/>
        <v>B-G23H-N8-60 gm Natural jar</v>
      </c>
      <c r="M2572" s="103">
        <f t="shared" si="2"/>
        <v>800</v>
      </c>
      <c r="N2572" s="102" t="str">
        <f t="shared" si="3"/>
        <v>wk </v>
      </c>
    </row>
    <row r="2573" ht="12.75" customHeight="1">
      <c r="A2573" s="15" t="s">
        <v>4751</v>
      </c>
      <c r="B2573" s="15" t="s">
        <v>3123</v>
      </c>
      <c r="C2573" s="15" t="s">
        <v>4321</v>
      </c>
      <c r="D2573" s="15" t="s">
        <v>5453</v>
      </c>
      <c r="E2573" s="15" t="s">
        <v>10324</v>
      </c>
      <c r="F2573" s="15" t="s">
        <v>5242</v>
      </c>
      <c r="G2573" s="15" t="s">
        <v>10316</v>
      </c>
      <c r="H2573" s="15" t="s">
        <v>10317</v>
      </c>
      <c r="I2573" s="15" t="s">
        <v>4327</v>
      </c>
      <c r="J2573" s="15" t="s">
        <v>4359</v>
      </c>
      <c r="K2573" s="15"/>
      <c r="L2573" s="103" t="str">
        <f t="shared" si="1"/>
        <v>B-G23H-N8-60 gm Natural jar</v>
      </c>
      <c r="M2573" s="103">
        <f t="shared" si="2"/>
        <v>12800</v>
      </c>
      <c r="N2573" s="102" t="str">
        <f t="shared" si="3"/>
        <v>wk </v>
      </c>
    </row>
    <row r="2574" ht="12.75" customHeight="1">
      <c r="A2574" s="15" t="s">
        <v>4753</v>
      </c>
      <c r="B2574" s="15" t="s">
        <v>3123</v>
      </c>
      <c r="C2574" s="15" t="s">
        <v>4321</v>
      </c>
      <c r="D2574" s="15" t="s">
        <v>6097</v>
      </c>
      <c r="E2574" s="15" t="s">
        <v>9330</v>
      </c>
      <c r="F2574" s="15" t="s">
        <v>4324</v>
      </c>
      <c r="G2574" s="15" t="s">
        <v>10143</v>
      </c>
      <c r="H2574" s="15" t="s">
        <v>10276</v>
      </c>
      <c r="I2574" s="15" t="s">
        <v>4327</v>
      </c>
      <c r="J2574" s="15" t="s">
        <v>4345</v>
      </c>
      <c r="K2574" s="15"/>
      <c r="L2574" s="103" t="str">
        <f t="shared" si="1"/>
        <v>B-G23H-N8-60 gm Natural jar</v>
      </c>
      <c r="M2574" s="103">
        <f t="shared" si="2"/>
        <v>800</v>
      </c>
      <c r="N2574" s="102" t="str">
        <f t="shared" si="3"/>
        <v>wk </v>
      </c>
    </row>
    <row r="2575" ht="12.75" customHeight="1">
      <c r="A2575" s="15" t="s">
        <v>4762</v>
      </c>
      <c r="B2575" s="15" t="s">
        <v>3123</v>
      </c>
      <c r="C2575" s="15" t="s">
        <v>4321</v>
      </c>
      <c r="D2575" s="15" t="s">
        <v>3958</v>
      </c>
      <c r="E2575" s="15" t="s">
        <v>10325</v>
      </c>
      <c r="F2575" s="15" t="s">
        <v>5242</v>
      </c>
      <c r="G2575" s="15" t="s">
        <v>10303</v>
      </c>
      <c r="H2575" s="15" t="s">
        <v>10273</v>
      </c>
      <c r="I2575" s="15" t="s">
        <v>4327</v>
      </c>
      <c r="J2575" s="15" t="s">
        <v>4359</v>
      </c>
      <c r="K2575" s="15"/>
      <c r="L2575" s="103" t="str">
        <f t="shared" si="1"/>
        <v>B-G23H-N8-60 gm Natural jar</v>
      </c>
      <c r="M2575" s="103">
        <f t="shared" si="2"/>
        <v>2400</v>
      </c>
      <c r="N2575" s="102" t="str">
        <f t="shared" si="3"/>
        <v>wk 15</v>
      </c>
    </row>
    <row r="2576" ht="12.75" customHeight="1">
      <c r="A2576" s="15" t="s">
        <v>4764</v>
      </c>
      <c r="B2576" s="15" t="s">
        <v>3123</v>
      </c>
      <c r="C2576" s="15" t="s">
        <v>4321</v>
      </c>
      <c r="D2576" s="15" t="s">
        <v>5421</v>
      </c>
      <c r="E2576" s="15" t="s">
        <v>10326</v>
      </c>
      <c r="F2576" s="15" t="s">
        <v>4324</v>
      </c>
      <c r="G2576" s="15" t="s">
        <v>10179</v>
      </c>
      <c r="H2576" s="15" t="s">
        <v>10313</v>
      </c>
      <c r="I2576" s="15" t="s">
        <v>4327</v>
      </c>
      <c r="J2576" s="15" t="s">
        <v>4345</v>
      </c>
      <c r="K2576" s="15"/>
      <c r="L2576" s="103" t="str">
        <f t="shared" si="1"/>
        <v>B-G23H-N8-60 gm Natural jar</v>
      </c>
      <c r="M2576" s="103">
        <f t="shared" si="2"/>
        <v>3200</v>
      </c>
      <c r="N2576" s="102" t="str">
        <f t="shared" si="3"/>
        <v>wk 19</v>
      </c>
    </row>
    <row r="2577" ht="12.75" customHeight="1">
      <c r="A2577" s="15" t="s">
        <v>4773</v>
      </c>
      <c r="B2577" s="15" t="s">
        <v>3123</v>
      </c>
      <c r="C2577" s="15" t="s">
        <v>4321</v>
      </c>
      <c r="D2577" s="15" t="s">
        <v>6097</v>
      </c>
      <c r="E2577" s="15" t="s">
        <v>10092</v>
      </c>
      <c r="F2577" s="15" t="s">
        <v>4324</v>
      </c>
      <c r="G2577" s="15" t="s">
        <v>10143</v>
      </c>
      <c r="H2577" s="15" t="s">
        <v>10276</v>
      </c>
      <c r="I2577" s="15" t="s">
        <v>4327</v>
      </c>
      <c r="J2577" s="15" t="s">
        <v>4328</v>
      </c>
      <c r="K2577" s="15"/>
      <c r="L2577" s="103" t="str">
        <f t="shared" si="1"/>
        <v>B-G23H-N8-60 gm Natural jar</v>
      </c>
      <c r="M2577" s="103">
        <f t="shared" si="2"/>
        <v>800</v>
      </c>
      <c r="N2577" s="102" t="str">
        <f t="shared" si="3"/>
        <v>wk 41</v>
      </c>
    </row>
    <row r="2578" ht="12.75" customHeight="1">
      <c r="A2578" s="15" t="s">
        <v>4780</v>
      </c>
      <c r="B2578" s="15" t="s">
        <v>3123</v>
      </c>
      <c r="C2578" s="15" t="s">
        <v>4321</v>
      </c>
      <c r="D2578" s="15" t="s">
        <v>6097</v>
      </c>
      <c r="E2578" s="15" t="s">
        <v>10327</v>
      </c>
      <c r="F2578" s="15" t="s">
        <v>4324</v>
      </c>
      <c r="G2578" s="15" t="s">
        <v>10143</v>
      </c>
      <c r="H2578" s="15" t="s">
        <v>10276</v>
      </c>
      <c r="I2578" s="15" t="s">
        <v>4327</v>
      </c>
      <c r="J2578" s="15" t="s">
        <v>4328</v>
      </c>
      <c r="K2578" s="15"/>
      <c r="L2578" s="103" t="str">
        <f t="shared" si="1"/>
        <v>B-G23H-N8-60 gm Natural jar</v>
      </c>
      <c r="M2578" s="103">
        <f t="shared" si="2"/>
        <v>800</v>
      </c>
      <c r="N2578" s="102" t="str">
        <f t="shared" si="3"/>
        <v>wk </v>
      </c>
    </row>
    <row r="2579" ht="12.75" customHeight="1">
      <c r="A2579" s="15" t="s">
        <v>4782</v>
      </c>
      <c r="B2579" s="15" t="s">
        <v>3123</v>
      </c>
      <c r="C2579" s="15" t="s">
        <v>4321</v>
      </c>
      <c r="D2579" s="15" t="s">
        <v>3437</v>
      </c>
      <c r="E2579" s="15" t="s">
        <v>10328</v>
      </c>
      <c r="F2579" s="15" t="s">
        <v>4324</v>
      </c>
      <c r="G2579" s="15" t="s">
        <v>10146</v>
      </c>
      <c r="H2579" s="15" t="s">
        <v>10275</v>
      </c>
      <c r="I2579" s="15" t="s">
        <v>4327</v>
      </c>
      <c r="J2579" s="15" t="s">
        <v>4345</v>
      </c>
      <c r="K2579" s="15"/>
      <c r="L2579" s="103" t="str">
        <f t="shared" si="1"/>
        <v>B-G23H-N8-60 gm Natural jar</v>
      </c>
      <c r="M2579" s="103">
        <f t="shared" si="2"/>
        <v>4000</v>
      </c>
      <c r="N2579" s="102" t="str">
        <f t="shared" si="3"/>
        <v>wk </v>
      </c>
    </row>
    <row r="2580" ht="12.75" customHeight="1">
      <c r="A2580" s="15" t="s">
        <v>4789</v>
      </c>
      <c r="B2580" s="15" t="s">
        <v>3123</v>
      </c>
      <c r="C2580" s="15" t="s">
        <v>4321</v>
      </c>
      <c r="D2580" s="15" t="s">
        <v>3307</v>
      </c>
      <c r="E2580" s="15" t="s">
        <v>9583</v>
      </c>
      <c r="F2580" s="15" t="s">
        <v>4324</v>
      </c>
      <c r="G2580" s="15" t="s">
        <v>10158</v>
      </c>
      <c r="H2580" s="15" t="s">
        <v>10287</v>
      </c>
      <c r="I2580" s="15" t="s">
        <v>4327</v>
      </c>
      <c r="J2580" s="15" t="s">
        <v>4328</v>
      </c>
      <c r="K2580" s="15"/>
      <c r="L2580" s="103" t="str">
        <f t="shared" si="1"/>
        <v>B-G23H-N8-60 gm Natural jar</v>
      </c>
      <c r="M2580" s="103">
        <f t="shared" si="2"/>
        <v>1600</v>
      </c>
      <c r="N2580" s="102" t="str">
        <f t="shared" si="3"/>
        <v>wk </v>
      </c>
    </row>
    <row r="2581" ht="12.75" customHeight="1">
      <c r="A2581" s="15" t="s">
        <v>4805</v>
      </c>
      <c r="B2581" s="15" t="s">
        <v>3123</v>
      </c>
      <c r="C2581" s="15" t="s">
        <v>4321</v>
      </c>
      <c r="D2581" s="15" t="s">
        <v>5611</v>
      </c>
      <c r="E2581" s="15" t="s">
        <v>10329</v>
      </c>
      <c r="F2581" s="15" t="s">
        <v>5242</v>
      </c>
      <c r="G2581" s="15" t="s">
        <v>10226</v>
      </c>
      <c r="H2581" s="15" t="s">
        <v>10330</v>
      </c>
      <c r="I2581" s="15" t="s">
        <v>4327</v>
      </c>
      <c r="J2581" s="15" t="s">
        <v>4359</v>
      </c>
      <c r="K2581" s="15"/>
      <c r="L2581" s="103" t="str">
        <f t="shared" si="1"/>
        <v>B-G23H-N8-60 gm Natural jar</v>
      </c>
      <c r="M2581" s="103">
        <f t="shared" si="2"/>
        <v>22400</v>
      </c>
      <c r="N2581" s="102" t="str">
        <f t="shared" si="3"/>
        <v>wk </v>
      </c>
    </row>
    <row r="2582" ht="12.75" customHeight="1">
      <c r="A2582" s="15" t="s">
        <v>4816</v>
      </c>
      <c r="B2582" s="15" t="s">
        <v>3123</v>
      </c>
      <c r="C2582" s="15" t="s">
        <v>4321</v>
      </c>
      <c r="D2582" s="15" t="s">
        <v>3516</v>
      </c>
      <c r="E2582" s="15" t="s">
        <v>10331</v>
      </c>
      <c r="F2582" s="15" t="s">
        <v>5242</v>
      </c>
      <c r="G2582" s="15" t="s">
        <v>10332</v>
      </c>
      <c r="H2582" s="15" t="s">
        <v>10333</v>
      </c>
      <c r="I2582" s="15" t="s">
        <v>4327</v>
      </c>
      <c r="J2582" s="15" t="s">
        <v>4359</v>
      </c>
      <c r="K2582" s="15"/>
      <c r="L2582" s="103" t="str">
        <f t="shared" si="1"/>
        <v>B-G23H-N8-60 gm Natural jar</v>
      </c>
      <c r="M2582" s="103">
        <f t="shared" si="2"/>
        <v>11200</v>
      </c>
      <c r="N2582" s="102" t="str">
        <f t="shared" si="3"/>
        <v>wk 2</v>
      </c>
    </row>
    <row r="2583" ht="12.75" customHeight="1">
      <c r="A2583" s="15" t="s">
        <v>4818</v>
      </c>
      <c r="B2583" s="15" t="s">
        <v>3123</v>
      </c>
      <c r="C2583" s="15" t="s">
        <v>4321</v>
      </c>
      <c r="D2583" s="15" t="s">
        <v>5425</v>
      </c>
      <c r="E2583" s="15" t="s">
        <v>10334</v>
      </c>
      <c r="F2583" s="15" t="s">
        <v>5242</v>
      </c>
      <c r="G2583" s="15" t="s">
        <v>10233</v>
      </c>
      <c r="H2583" s="15" t="s">
        <v>10335</v>
      </c>
      <c r="I2583" s="15" t="s">
        <v>4327</v>
      </c>
      <c r="J2583" s="15" t="s">
        <v>4359</v>
      </c>
      <c r="K2583" s="15"/>
      <c r="L2583" s="103" t="str">
        <f t="shared" si="1"/>
        <v>B-G23H-N8-60 gm Natural jar</v>
      </c>
      <c r="M2583" s="103">
        <f t="shared" si="2"/>
        <v>5600</v>
      </c>
      <c r="N2583" s="102" t="str">
        <f t="shared" si="3"/>
        <v>wk 6</v>
      </c>
    </row>
    <row r="2584" ht="12.75" customHeight="1">
      <c r="A2584" s="15" t="s">
        <v>4820</v>
      </c>
      <c r="B2584" s="15" t="s">
        <v>3123</v>
      </c>
      <c r="C2584" s="15" t="s">
        <v>4321</v>
      </c>
      <c r="D2584" s="15" t="s">
        <v>3437</v>
      </c>
      <c r="E2584" s="15" t="s">
        <v>10109</v>
      </c>
      <c r="F2584" s="15" t="s">
        <v>4324</v>
      </c>
      <c r="G2584" s="15" t="s">
        <v>10146</v>
      </c>
      <c r="H2584" s="15" t="s">
        <v>10336</v>
      </c>
      <c r="I2584" s="15" t="s">
        <v>4327</v>
      </c>
      <c r="J2584" s="15" t="s">
        <v>4328</v>
      </c>
      <c r="K2584" s="15"/>
      <c r="L2584" s="103" t="str">
        <f t="shared" si="1"/>
        <v>B-G23H-N8-60 gm Natural jar</v>
      </c>
      <c r="M2584" s="103">
        <f t="shared" si="2"/>
        <v>4000</v>
      </c>
      <c r="N2584" s="102" t="str">
        <f t="shared" si="3"/>
        <v>wk 10</v>
      </c>
    </row>
    <row r="2585" ht="12.75" customHeight="1">
      <c r="A2585" s="15" t="s">
        <v>4823</v>
      </c>
      <c r="B2585" s="15" t="s">
        <v>3123</v>
      </c>
      <c r="C2585" s="15" t="s">
        <v>4321</v>
      </c>
      <c r="D2585" s="15" t="s">
        <v>6097</v>
      </c>
      <c r="E2585" s="15" t="s">
        <v>10337</v>
      </c>
      <c r="F2585" s="15" t="s">
        <v>4324</v>
      </c>
      <c r="G2585" s="15" t="s">
        <v>10143</v>
      </c>
      <c r="H2585" s="15" t="s">
        <v>10338</v>
      </c>
      <c r="I2585" s="15" t="s">
        <v>4327</v>
      </c>
      <c r="J2585" s="15" t="s">
        <v>4345</v>
      </c>
      <c r="K2585" s="15"/>
      <c r="L2585" s="103" t="str">
        <f t="shared" si="1"/>
        <v>B-G23H-N8-60 gm Natural jar</v>
      </c>
      <c r="M2585" s="103">
        <f t="shared" si="2"/>
        <v>800</v>
      </c>
      <c r="N2585" s="102" t="str">
        <f t="shared" si="3"/>
        <v>wk 15</v>
      </c>
    </row>
    <row r="2586" ht="12.75" customHeight="1">
      <c r="A2586" s="15" t="s">
        <v>4830</v>
      </c>
      <c r="B2586" s="15" t="s">
        <v>3123</v>
      </c>
      <c r="C2586" s="15" t="s">
        <v>4321</v>
      </c>
      <c r="D2586" s="15" t="s">
        <v>7663</v>
      </c>
      <c r="E2586" s="15" t="s">
        <v>10339</v>
      </c>
      <c r="F2586" s="15" t="s">
        <v>5242</v>
      </c>
      <c r="G2586" s="15" t="s">
        <v>10340</v>
      </c>
      <c r="H2586" s="15" t="s">
        <v>10341</v>
      </c>
      <c r="I2586" s="15" t="s">
        <v>4327</v>
      </c>
      <c r="J2586" s="15" t="s">
        <v>4359</v>
      </c>
      <c r="K2586" s="15"/>
      <c r="L2586" s="103" t="str">
        <f t="shared" si="1"/>
        <v>B-G23H-N8-60 gm Natural jar</v>
      </c>
      <c r="M2586" s="103">
        <f t="shared" si="2"/>
        <v>28000</v>
      </c>
      <c r="N2586" s="102" t="str">
        <f t="shared" si="3"/>
        <v>wk 32</v>
      </c>
    </row>
    <row r="2587" ht="12.75" customHeight="1">
      <c r="A2587" s="15" t="s">
        <v>4830</v>
      </c>
      <c r="B2587" s="15" t="s">
        <v>3123</v>
      </c>
      <c r="C2587" s="15" t="s">
        <v>4321</v>
      </c>
      <c r="D2587" s="15" t="s">
        <v>6097</v>
      </c>
      <c r="E2587" s="15" t="s">
        <v>9615</v>
      </c>
      <c r="F2587" s="15" t="s">
        <v>4324</v>
      </c>
      <c r="G2587" s="15" t="s">
        <v>10143</v>
      </c>
      <c r="H2587" s="15" t="s">
        <v>10338</v>
      </c>
      <c r="I2587" s="15" t="s">
        <v>4327</v>
      </c>
      <c r="J2587" s="15" t="s">
        <v>4345</v>
      </c>
      <c r="K2587" s="15"/>
      <c r="L2587" s="103" t="str">
        <f t="shared" si="1"/>
        <v>B-G23H-N8-60 gm Natural jar</v>
      </c>
      <c r="M2587" s="103">
        <f t="shared" si="2"/>
        <v>800</v>
      </c>
      <c r="N2587" s="102" t="str">
        <f t="shared" si="3"/>
        <v>wk 32</v>
      </c>
    </row>
    <row r="2588" ht="12.75" customHeight="1">
      <c r="A2588" s="15" t="s">
        <v>4838</v>
      </c>
      <c r="B2588" s="15" t="s">
        <v>3123</v>
      </c>
      <c r="C2588" s="15" t="s">
        <v>4321</v>
      </c>
      <c r="D2588" s="15" t="s">
        <v>4374</v>
      </c>
      <c r="E2588" s="15" t="s">
        <v>10342</v>
      </c>
      <c r="F2588" s="15" t="s">
        <v>4324</v>
      </c>
      <c r="G2588" s="15" t="s">
        <v>10172</v>
      </c>
      <c r="H2588" s="15" t="s">
        <v>10343</v>
      </c>
      <c r="I2588" s="15" t="s">
        <v>4327</v>
      </c>
      <c r="J2588" s="15" t="s">
        <v>4328</v>
      </c>
      <c r="K2588" s="15"/>
      <c r="L2588" s="103" t="str">
        <f t="shared" si="1"/>
        <v>B-G23H-N8-60 gm Natural jar</v>
      </c>
      <c r="M2588" s="103">
        <f t="shared" si="2"/>
        <v>4800</v>
      </c>
      <c r="N2588" s="102" t="str">
        <f t="shared" si="3"/>
        <v>wk 45</v>
      </c>
    </row>
    <row r="2589" ht="12.75" customHeight="1">
      <c r="A2589" s="15" t="s">
        <v>4840</v>
      </c>
      <c r="B2589" s="15" t="s">
        <v>3123</v>
      </c>
      <c r="C2589" s="15" t="s">
        <v>4321</v>
      </c>
      <c r="D2589" s="15" t="s">
        <v>3307</v>
      </c>
      <c r="E2589" s="15" t="s">
        <v>8682</v>
      </c>
      <c r="F2589" s="15" t="s">
        <v>4324</v>
      </c>
      <c r="G2589" s="15" t="s">
        <v>10158</v>
      </c>
      <c r="H2589" s="15" t="s">
        <v>10344</v>
      </c>
      <c r="I2589" s="15" t="s">
        <v>4327</v>
      </c>
      <c r="J2589" s="15" t="s">
        <v>4345</v>
      </c>
      <c r="K2589" s="15"/>
      <c r="L2589" s="103" t="str">
        <f t="shared" si="1"/>
        <v>B-G23H-N8-60 gm Natural jar</v>
      </c>
      <c r="M2589" s="103">
        <f t="shared" si="2"/>
        <v>1600</v>
      </c>
      <c r="N2589" s="102" t="str">
        <f t="shared" si="3"/>
        <v>wk 50</v>
      </c>
    </row>
    <row r="2590" ht="12.75" customHeight="1">
      <c r="A2590" s="15" t="s">
        <v>4842</v>
      </c>
      <c r="B2590" s="15" t="s">
        <v>3123</v>
      </c>
      <c r="C2590" s="15" t="s">
        <v>4321</v>
      </c>
      <c r="D2590" s="15" t="s">
        <v>3671</v>
      </c>
      <c r="E2590" s="15" t="s">
        <v>10345</v>
      </c>
      <c r="F2590" s="15" t="s">
        <v>4324</v>
      </c>
      <c r="G2590" s="15" t="s">
        <v>10346</v>
      </c>
      <c r="H2590" s="15" t="s">
        <v>10347</v>
      </c>
      <c r="I2590" s="15" t="s">
        <v>4327</v>
      </c>
      <c r="J2590" s="15" t="s">
        <v>4345</v>
      </c>
      <c r="K2590" s="15"/>
      <c r="L2590" s="103" t="str">
        <f t="shared" si="1"/>
        <v>B-G23H-N8-60 gm Natural jar</v>
      </c>
      <c r="M2590" s="103">
        <f t="shared" si="2"/>
        <v>7200</v>
      </c>
      <c r="N2590" s="102" t="str">
        <f t="shared" si="3"/>
        <v>wk </v>
      </c>
    </row>
    <row r="2591" ht="12.75" customHeight="1">
      <c r="A2591" s="15" t="s">
        <v>4851</v>
      </c>
      <c r="B2591" s="15" t="s">
        <v>3123</v>
      </c>
      <c r="C2591" s="15" t="s">
        <v>4321</v>
      </c>
      <c r="D2591" s="15" t="s">
        <v>6097</v>
      </c>
      <c r="E2591" s="15" t="s">
        <v>9955</v>
      </c>
      <c r="F2591" s="15" t="s">
        <v>4324</v>
      </c>
      <c r="G2591" s="15" t="s">
        <v>10143</v>
      </c>
      <c r="H2591" s="15" t="s">
        <v>10338</v>
      </c>
      <c r="I2591" s="15" t="s">
        <v>4327</v>
      </c>
      <c r="J2591" s="15" t="s">
        <v>4328</v>
      </c>
      <c r="K2591" s="15"/>
      <c r="L2591" s="103" t="str">
        <f t="shared" si="1"/>
        <v>B-G23H-N8-60 gm Natural jar</v>
      </c>
      <c r="M2591" s="103">
        <f t="shared" si="2"/>
        <v>800</v>
      </c>
      <c r="N2591" s="102" t="str">
        <f t="shared" si="3"/>
        <v>wk </v>
      </c>
    </row>
    <row r="2592" ht="12.75" customHeight="1">
      <c r="A2592" s="15" t="s">
        <v>4853</v>
      </c>
      <c r="B2592" s="15" t="s">
        <v>3123</v>
      </c>
      <c r="C2592" s="15" t="s">
        <v>4321</v>
      </c>
      <c r="D2592" s="15" t="s">
        <v>3307</v>
      </c>
      <c r="E2592" s="15" t="s">
        <v>10348</v>
      </c>
      <c r="F2592" s="15" t="s">
        <v>4324</v>
      </c>
      <c r="G2592" s="15" t="s">
        <v>10158</v>
      </c>
      <c r="H2592" s="15" t="s">
        <v>10344</v>
      </c>
      <c r="I2592" s="15" t="s">
        <v>4327</v>
      </c>
      <c r="J2592" s="15" t="s">
        <v>4328</v>
      </c>
      <c r="K2592" s="15"/>
      <c r="L2592" s="103" t="str">
        <f t="shared" si="1"/>
        <v>B-G23H-N8-60 gm Natural jar</v>
      </c>
      <c r="M2592" s="103">
        <f t="shared" si="2"/>
        <v>1600</v>
      </c>
      <c r="N2592" s="102" t="str">
        <f t="shared" si="3"/>
        <v>wk </v>
      </c>
    </row>
    <row r="2593" ht="12.75" customHeight="1">
      <c r="A2593" s="15" t="s">
        <v>4859</v>
      </c>
      <c r="B2593" s="15" t="s">
        <v>3123</v>
      </c>
      <c r="C2593" s="15" t="s">
        <v>4321</v>
      </c>
      <c r="D2593" s="15" t="s">
        <v>6097</v>
      </c>
      <c r="E2593" s="15" t="s">
        <v>10349</v>
      </c>
      <c r="F2593" s="15" t="s">
        <v>4324</v>
      </c>
      <c r="G2593" s="15" t="s">
        <v>10143</v>
      </c>
      <c r="H2593" s="15" t="s">
        <v>10338</v>
      </c>
      <c r="I2593" s="15" t="s">
        <v>4327</v>
      </c>
      <c r="J2593" s="15" t="s">
        <v>4328</v>
      </c>
      <c r="K2593" s="15"/>
      <c r="L2593" s="103" t="str">
        <f t="shared" si="1"/>
        <v>B-G23H-N8-60 gm Natural jar</v>
      </c>
      <c r="M2593" s="103">
        <f t="shared" si="2"/>
        <v>800</v>
      </c>
      <c r="N2593" s="102" t="str">
        <f t="shared" si="3"/>
        <v>wk </v>
      </c>
    </row>
    <row r="2594" ht="12.75" customHeight="1">
      <c r="A2594" s="15" t="s">
        <v>4872</v>
      </c>
      <c r="B2594" s="15" t="s">
        <v>3123</v>
      </c>
      <c r="C2594" s="15" t="s">
        <v>4321</v>
      </c>
      <c r="D2594" s="15" t="s">
        <v>5421</v>
      </c>
      <c r="E2594" s="15" t="s">
        <v>10350</v>
      </c>
      <c r="F2594" s="15" t="s">
        <v>4324</v>
      </c>
      <c r="G2594" s="15" t="s">
        <v>10179</v>
      </c>
      <c r="H2594" s="15" t="s">
        <v>10351</v>
      </c>
      <c r="I2594" s="15" t="s">
        <v>4327</v>
      </c>
      <c r="J2594" s="15" t="s">
        <v>4345</v>
      </c>
      <c r="K2594" s="15"/>
      <c r="L2594" s="103" t="str">
        <f t="shared" si="1"/>
        <v>B-G23H-N8-60 gm Natural jar</v>
      </c>
      <c r="M2594" s="103">
        <f t="shared" si="2"/>
        <v>3200</v>
      </c>
      <c r="N2594" s="102" t="str">
        <f t="shared" si="3"/>
        <v>wk </v>
      </c>
    </row>
    <row r="2595" ht="12.75" customHeight="1">
      <c r="A2595" s="15" t="s">
        <v>4878</v>
      </c>
      <c r="B2595" s="15" t="s">
        <v>3123</v>
      </c>
      <c r="C2595" s="15" t="s">
        <v>4321</v>
      </c>
      <c r="D2595" s="15" t="s">
        <v>6097</v>
      </c>
      <c r="E2595" s="15" t="s">
        <v>10352</v>
      </c>
      <c r="F2595" s="15" t="s">
        <v>4324</v>
      </c>
      <c r="G2595" s="15" t="s">
        <v>10143</v>
      </c>
      <c r="H2595" s="15" t="s">
        <v>10338</v>
      </c>
      <c r="I2595" s="15" t="s">
        <v>4327</v>
      </c>
      <c r="J2595" s="15" t="s">
        <v>4328</v>
      </c>
      <c r="K2595" s="15"/>
      <c r="L2595" s="103" t="str">
        <f t="shared" si="1"/>
        <v>B-G23H-N8-60 gm Natural jar</v>
      </c>
      <c r="M2595" s="103">
        <f t="shared" si="2"/>
        <v>800</v>
      </c>
      <c r="N2595" s="102" t="str">
        <f t="shared" si="3"/>
        <v>wk </v>
      </c>
    </row>
    <row r="2596" ht="12.75" customHeight="1">
      <c r="A2596" s="15" t="s">
        <v>4742</v>
      </c>
      <c r="B2596" s="15" t="s">
        <v>3128</v>
      </c>
      <c r="C2596" s="15" t="s">
        <v>4321</v>
      </c>
      <c r="D2596" s="15" t="s">
        <v>10353</v>
      </c>
      <c r="E2596" s="15" t="s">
        <v>10354</v>
      </c>
      <c r="F2596" s="15" t="s">
        <v>9627</v>
      </c>
      <c r="G2596" s="15" t="s">
        <v>10355</v>
      </c>
      <c r="H2596" s="15" t="s">
        <v>10356</v>
      </c>
      <c r="I2596" s="15" t="s">
        <v>5045</v>
      </c>
      <c r="J2596" s="15" t="s">
        <v>4345</v>
      </c>
      <c r="K2596" s="15"/>
      <c r="L2596" s="103" t="str">
        <f t="shared" si="1"/>
        <v>B-G23H-N8-60 gm Natural jar</v>
      </c>
      <c r="M2596" s="103">
        <f t="shared" si="2"/>
        <v>23040</v>
      </c>
      <c r="N2596" s="102" t="str">
        <f t="shared" si="3"/>
        <v>wk </v>
      </c>
    </row>
    <row r="2597" ht="12.75" customHeight="1">
      <c r="A2597" s="15" t="s">
        <v>10357</v>
      </c>
      <c r="B2597" s="15" t="s">
        <v>2855</v>
      </c>
      <c r="C2597" s="15" t="s">
        <v>3146</v>
      </c>
      <c r="D2597" s="15" t="s">
        <v>3145</v>
      </c>
      <c r="E2597" s="15"/>
      <c r="F2597" s="15" t="s">
        <v>4308</v>
      </c>
      <c r="G2597" s="15" t="s">
        <v>10141</v>
      </c>
      <c r="H2597" s="15" t="s">
        <v>3149</v>
      </c>
      <c r="I2597" s="15" t="s">
        <v>3177</v>
      </c>
      <c r="J2597" s="15"/>
      <c r="K2597" s="15"/>
      <c r="L2597" s="103" t="str">
        <f t="shared" si="1"/>
        <v>B-G23H-W8-60 gm White jar</v>
      </c>
      <c r="M2597" s="103">
        <f t="shared" si="2"/>
        <v>0</v>
      </c>
      <c r="N2597" s="102" t="str">
        <f t="shared" si="3"/>
        <v>wk </v>
      </c>
    </row>
    <row r="2598" ht="12.75" customHeight="1">
      <c r="A2598" s="15" t="s">
        <v>4808</v>
      </c>
      <c r="B2598" s="15" t="s">
        <v>3123</v>
      </c>
      <c r="C2598" s="15" t="s">
        <v>4321</v>
      </c>
      <c r="D2598" s="15" t="s">
        <v>5421</v>
      </c>
      <c r="E2598" s="15" t="s">
        <v>10358</v>
      </c>
      <c r="F2598" s="15" t="s">
        <v>4324</v>
      </c>
      <c r="G2598" s="15" t="s">
        <v>10179</v>
      </c>
      <c r="H2598" s="15" t="s">
        <v>10359</v>
      </c>
      <c r="I2598" s="15" t="s">
        <v>4327</v>
      </c>
      <c r="J2598" s="15" t="s">
        <v>4345</v>
      </c>
      <c r="K2598" s="15"/>
      <c r="L2598" s="103" t="str">
        <f t="shared" si="1"/>
        <v>B-G23H-W8-60 gm White jar</v>
      </c>
      <c r="M2598" s="103">
        <f t="shared" si="2"/>
        <v>3200</v>
      </c>
      <c r="N2598" s="102" t="str">
        <f t="shared" si="3"/>
        <v>wk </v>
      </c>
    </row>
    <row r="2599" ht="12.75" customHeight="1">
      <c r="A2599" s="15" t="s">
        <v>4826</v>
      </c>
      <c r="B2599" s="15" t="s">
        <v>3123</v>
      </c>
      <c r="C2599" s="15" t="s">
        <v>4321</v>
      </c>
      <c r="D2599" s="15" t="s">
        <v>3437</v>
      </c>
      <c r="E2599" s="15" t="s">
        <v>10360</v>
      </c>
      <c r="F2599" s="15" t="s">
        <v>4324</v>
      </c>
      <c r="G2599" s="15" t="s">
        <v>10146</v>
      </c>
      <c r="H2599" s="15" t="s">
        <v>10361</v>
      </c>
      <c r="I2599" s="15" t="s">
        <v>4327</v>
      </c>
      <c r="J2599" s="15" t="s">
        <v>4345</v>
      </c>
      <c r="K2599" s="15"/>
      <c r="L2599" s="103" t="str">
        <f t="shared" si="1"/>
        <v>B-G23H-W8-60 gm White jar</v>
      </c>
      <c r="M2599" s="103">
        <f t="shared" si="2"/>
        <v>4000</v>
      </c>
      <c r="N2599" s="102" t="str">
        <f t="shared" si="3"/>
        <v>wk 19</v>
      </c>
    </row>
    <row r="2600" ht="12.75" customHeight="1">
      <c r="A2600" s="15" t="s">
        <v>10362</v>
      </c>
      <c r="B2600" s="15"/>
      <c r="C2600" s="15" t="s">
        <v>3146</v>
      </c>
      <c r="D2600" s="15" t="s">
        <v>3145</v>
      </c>
      <c r="E2600" s="15"/>
      <c r="F2600" s="15" t="s">
        <v>4308</v>
      </c>
      <c r="G2600" s="15" t="s">
        <v>10141</v>
      </c>
      <c r="H2600" s="15" t="s">
        <v>3149</v>
      </c>
      <c r="I2600" s="15" t="s">
        <v>3177</v>
      </c>
      <c r="J2600" s="15"/>
      <c r="K2600" s="15"/>
      <c r="L2600" s="103" t="str">
        <f t="shared" si="1"/>
        <v>B-G23H-Y8-60 gm yellow jar</v>
      </c>
      <c r="M2600" s="103">
        <f t="shared" si="2"/>
        <v>0</v>
      </c>
      <c r="N2600" s="102" t="str">
        <f t="shared" si="3"/>
        <v>wk </v>
      </c>
    </row>
    <row r="2601" ht="12.75" customHeight="1">
      <c r="A2601" s="15" t="s">
        <v>5663</v>
      </c>
      <c r="B2601" s="15" t="s">
        <v>3123</v>
      </c>
      <c r="C2601" s="15" t="s">
        <v>4321</v>
      </c>
      <c r="D2601" s="15" t="s">
        <v>3958</v>
      </c>
      <c r="E2601" s="15" t="s">
        <v>10363</v>
      </c>
      <c r="F2601" s="15" t="s">
        <v>4324</v>
      </c>
      <c r="G2601" s="15" t="s">
        <v>10278</v>
      </c>
      <c r="H2601" s="15" t="s">
        <v>10364</v>
      </c>
      <c r="I2601" s="15" t="s">
        <v>4327</v>
      </c>
      <c r="J2601" s="15" t="s">
        <v>5653</v>
      </c>
      <c r="K2601" s="15"/>
      <c r="L2601" s="103" t="str">
        <f t="shared" si="1"/>
        <v>B-G23H-Y8-60 gm yellow jar</v>
      </c>
      <c r="M2601" s="103">
        <f t="shared" si="2"/>
        <v>2400</v>
      </c>
      <c r="N2601" s="102" t="str">
        <f t="shared" si="3"/>
        <v>wk 36</v>
      </c>
    </row>
    <row r="2602" ht="12.75" customHeight="1">
      <c r="A2602" s="15" t="s">
        <v>4383</v>
      </c>
      <c r="B2602" s="15" t="s">
        <v>3123</v>
      </c>
      <c r="C2602" s="15" t="s">
        <v>4321</v>
      </c>
      <c r="D2602" s="15" t="s">
        <v>6097</v>
      </c>
      <c r="E2602" s="15" t="s">
        <v>10157</v>
      </c>
      <c r="F2602" s="15" t="s">
        <v>4324</v>
      </c>
      <c r="G2602" s="15" t="s">
        <v>10143</v>
      </c>
      <c r="H2602" s="15" t="s">
        <v>10365</v>
      </c>
      <c r="I2602" s="15" t="s">
        <v>4327</v>
      </c>
      <c r="J2602" s="15" t="s">
        <v>5653</v>
      </c>
      <c r="K2602" s="15"/>
      <c r="L2602" s="103" t="str">
        <f t="shared" si="1"/>
        <v>B-G23H-Y8-60 gm yellow jar</v>
      </c>
      <c r="M2602" s="103">
        <f t="shared" si="2"/>
        <v>800</v>
      </c>
      <c r="N2602" s="102" t="str">
        <f t="shared" si="3"/>
        <v>wk </v>
      </c>
    </row>
    <row r="2603" ht="12.75" customHeight="1">
      <c r="A2603" s="15" t="s">
        <v>10366</v>
      </c>
      <c r="B2603" s="15" t="s">
        <v>2855</v>
      </c>
      <c r="C2603" s="15" t="s">
        <v>3146</v>
      </c>
      <c r="D2603" s="15" t="s">
        <v>3145</v>
      </c>
      <c r="E2603" s="15"/>
      <c r="F2603" s="15" t="s">
        <v>4308</v>
      </c>
      <c r="G2603" s="15" t="s">
        <v>10367</v>
      </c>
      <c r="H2603" s="15" t="s">
        <v>3149</v>
      </c>
      <c r="I2603" s="15" t="s">
        <v>3149</v>
      </c>
      <c r="J2603" s="15"/>
      <c r="K2603" s="15"/>
      <c r="L2603" s="103" t="str">
        <f t="shared" si="1"/>
        <v>B-G23P-CL8-60 gm Pvc Clear jar</v>
      </c>
      <c r="M2603" s="103">
        <f t="shared" si="2"/>
        <v>0</v>
      </c>
      <c r="N2603" s="102" t="str">
        <f t="shared" si="3"/>
        <v>wk </v>
      </c>
    </row>
    <row r="2604" ht="12.75" customHeight="1">
      <c r="A2604" s="15" t="s">
        <v>4934</v>
      </c>
      <c r="B2604" s="15" t="s">
        <v>3123</v>
      </c>
      <c r="C2604" s="15" t="s">
        <v>4321</v>
      </c>
      <c r="D2604" s="15" t="s">
        <v>10368</v>
      </c>
      <c r="E2604" s="15" t="s">
        <v>10369</v>
      </c>
      <c r="F2604" s="15" t="s">
        <v>4324</v>
      </c>
      <c r="G2604" s="15" t="s">
        <v>10370</v>
      </c>
      <c r="H2604" s="15" t="s">
        <v>10371</v>
      </c>
      <c r="I2604" s="15" t="s">
        <v>4327</v>
      </c>
      <c r="J2604" s="15" t="s">
        <v>5653</v>
      </c>
      <c r="K2604" s="15"/>
      <c r="L2604" s="103" t="str">
        <f t="shared" si="1"/>
        <v>B-G23P-CL8-60 gm Pvc Clear jar</v>
      </c>
      <c r="M2604" s="103">
        <f t="shared" si="2"/>
        <v>654</v>
      </c>
      <c r="N2604" s="102" t="str">
        <f t="shared" si="3"/>
        <v>wk 1</v>
      </c>
    </row>
    <row r="2605" ht="12.75" customHeight="1">
      <c r="A2605" s="15" t="s">
        <v>4441</v>
      </c>
      <c r="B2605" s="15" t="s">
        <v>3123</v>
      </c>
      <c r="C2605" s="15" t="s">
        <v>4321</v>
      </c>
      <c r="D2605" s="15" t="s">
        <v>10372</v>
      </c>
      <c r="E2605" s="15" t="s">
        <v>10373</v>
      </c>
      <c r="F2605" s="15" t="s">
        <v>10374</v>
      </c>
      <c r="G2605" s="15" t="s">
        <v>10375</v>
      </c>
      <c r="H2605" s="15" t="s">
        <v>10376</v>
      </c>
      <c r="I2605" s="15" t="s">
        <v>4327</v>
      </c>
      <c r="J2605" s="15" t="s">
        <v>4345</v>
      </c>
      <c r="K2605" s="15"/>
      <c r="L2605" s="103" t="str">
        <f t="shared" si="1"/>
        <v>B-G23P-CL8-60 gm Pvc Clear jar</v>
      </c>
      <c r="M2605" s="103">
        <f t="shared" si="2"/>
        <v>73728</v>
      </c>
      <c r="N2605" s="102" t="str">
        <f t="shared" si="3"/>
        <v>wk </v>
      </c>
    </row>
    <row r="2606" ht="12.75" customHeight="1">
      <c r="A2606" s="15" t="s">
        <v>5151</v>
      </c>
      <c r="B2606" s="15" t="s">
        <v>3123</v>
      </c>
      <c r="C2606" s="15" t="s">
        <v>4321</v>
      </c>
      <c r="D2606" s="15" t="s">
        <v>5425</v>
      </c>
      <c r="E2606" s="15" t="s">
        <v>10377</v>
      </c>
      <c r="F2606" s="15" t="s">
        <v>5242</v>
      </c>
      <c r="G2606" s="15" t="s">
        <v>10378</v>
      </c>
      <c r="H2606" s="15" t="s">
        <v>10379</v>
      </c>
      <c r="I2606" s="15" t="s">
        <v>4327</v>
      </c>
      <c r="J2606" s="15" t="s">
        <v>4359</v>
      </c>
      <c r="K2606" s="15"/>
      <c r="L2606" s="103" t="str">
        <f t="shared" si="1"/>
        <v>B-G23P-CL8-60 gm Pvc Clear jar</v>
      </c>
      <c r="M2606" s="103">
        <f t="shared" si="2"/>
        <v>5600</v>
      </c>
      <c r="N2606" s="102" t="str">
        <f t="shared" si="3"/>
        <v>wk </v>
      </c>
    </row>
    <row r="2607" ht="12.75" customHeight="1">
      <c r="A2607" s="15" t="s">
        <v>4457</v>
      </c>
      <c r="B2607" s="15" t="s">
        <v>3123</v>
      </c>
      <c r="C2607" s="15" t="s">
        <v>4321</v>
      </c>
      <c r="D2607" s="15" t="s">
        <v>5586</v>
      </c>
      <c r="E2607" s="15" t="s">
        <v>10380</v>
      </c>
      <c r="F2607" s="15" t="s">
        <v>4324</v>
      </c>
      <c r="G2607" s="15" t="s">
        <v>10381</v>
      </c>
      <c r="H2607" s="15" t="s">
        <v>10382</v>
      </c>
      <c r="I2607" s="15" t="s">
        <v>4327</v>
      </c>
      <c r="J2607" s="15" t="s">
        <v>4345</v>
      </c>
      <c r="K2607" s="15"/>
      <c r="L2607" s="103" t="str">
        <f t="shared" si="1"/>
        <v>B-G23P-CL8-60 gm Pvc Clear jar</v>
      </c>
      <c r="M2607" s="103">
        <f t="shared" si="2"/>
        <v>15200</v>
      </c>
      <c r="N2607" s="102" t="str">
        <f t="shared" si="3"/>
        <v>wk 6</v>
      </c>
    </row>
    <row r="2608" ht="12.75" customHeight="1">
      <c r="A2608" s="15" t="s">
        <v>4477</v>
      </c>
      <c r="B2608" s="15" t="s">
        <v>3123</v>
      </c>
      <c r="C2608" s="15" t="s">
        <v>4321</v>
      </c>
      <c r="D2608" s="15" t="s">
        <v>3446</v>
      </c>
      <c r="E2608" s="15" t="s">
        <v>10383</v>
      </c>
      <c r="F2608" s="15" t="s">
        <v>5620</v>
      </c>
      <c r="G2608" s="15" t="s">
        <v>9069</v>
      </c>
      <c r="H2608" s="15" t="s">
        <v>10384</v>
      </c>
      <c r="I2608" s="15" t="s">
        <v>4327</v>
      </c>
      <c r="J2608" s="15" t="s">
        <v>4345</v>
      </c>
      <c r="K2608" s="15"/>
      <c r="L2608" s="103" t="str">
        <f t="shared" si="1"/>
        <v>B-G23P-CL8-60 gm Pvc Clear jar</v>
      </c>
      <c r="M2608" s="103">
        <f t="shared" si="2"/>
        <v>12000</v>
      </c>
      <c r="N2608" s="102" t="str">
        <f t="shared" si="3"/>
        <v>wk 40</v>
      </c>
    </row>
    <row r="2609" ht="12.75" customHeight="1">
      <c r="A2609" s="15" t="s">
        <v>4477</v>
      </c>
      <c r="B2609" s="15" t="s">
        <v>3123</v>
      </c>
      <c r="C2609" s="15" t="s">
        <v>4321</v>
      </c>
      <c r="D2609" s="15" t="s">
        <v>6097</v>
      </c>
      <c r="E2609" s="15" t="s">
        <v>10385</v>
      </c>
      <c r="F2609" s="15" t="s">
        <v>4324</v>
      </c>
      <c r="G2609" s="15" t="s">
        <v>10386</v>
      </c>
      <c r="H2609" s="15" t="s">
        <v>10387</v>
      </c>
      <c r="I2609" s="15" t="s">
        <v>4327</v>
      </c>
      <c r="J2609" s="15" t="s">
        <v>4345</v>
      </c>
      <c r="K2609" s="15"/>
      <c r="L2609" s="103" t="str">
        <f t="shared" si="1"/>
        <v>B-G23P-CL8-60 gm Pvc Clear jar</v>
      </c>
      <c r="M2609" s="103">
        <f t="shared" si="2"/>
        <v>800</v>
      </c>
      <c r="N2609" s="102" t="str">
        <f t="shared" si="3"/>
        <v>wk 40</v>
      </c>
    </row>
    <row r="2610" ht="12.75" customHeight="1">
      <c r="A2610" s="15" t="s">
        <v>4477</v>
      </c>
      <c r="B2610" s="15" t="s">
        <v>3123</v>
      </c>
      <c r="C2610" s="15" t="s">
        <v>4321</v>
      </c>
      <c r="D2610" s="15" t="s">
        <v>5421</v>
      </c>
      <c r="E2610" s="15" t="s">
        <v>10388</v>
      </c>
      <c r="F2610" s="15" t="s">
        <v>9432</v>
      </c>
      <c r="G2610" s="15" t="s">
        <v>10389</v>
      </c>
      <c r="H2610" s="15" t="s">
        <v>10390</v>
      </c>
      <c r="I2610" s="15" t="s">
        <v>4327</v>
      </c>
      <c r="J2610" s="15" t="s">
        <v>4328</v>
      </c>
      <c r="K2610" s="15"/>
      <c r="L2610" s="103" t="str">
        <f t="shared" si="1"/>
        <v>B-G23P-CL8-60 gm Pvc Clear jar</v>
      </c>
      <c r="M2610" s="103">
        <f t="shared" si="2"/>
        <v>3200</v>
      </c>
      <c r="N2610" s="102" t="str">
        <f t="shared" si="3"/>
        <v>wk 40</v>
      </c>
    </row>
    <row r="2611" ht="12.75" customHeight="1">
      <c r="A2611" s="15" t="s">
        <v>4487</v>
      </c>
      <c r="B2611" s="15" t="s">
        <v>3123</v>
      </c>
      <c r="C2611" s="15" t="s">
        <v>4321</v>
      </c>
      <c r="D2611" s="15" t="s">
        <v>5421</v>
      </c>
      <c r="E2611" s="15" t="s">
        <v>10391</v>
      </c>
      <c r="F2611" s="15" t="s">
        <v>9432</v>
      </c>
      <c r="G2611" s="15" t="s">
        <v>10389</v>
      </c>
      <c r="H2611" s="15" t="s">
        <v>10390</v>
      </c>
      <c r="I2611" s="15" t="s">
        <v>4327</v>
      </c>
      <c r="J2611" s="15" t="s">
        <v>4328</v>
      </c>
      <c r="K2611" s="15"/>
      <c r="L2611" s="103" t="str">
        <f t="shared" si="1"/>
        <v>B-G23P-CL8-60 gm Pvc Clear jar</v>
      </c>
      <c r="M2611" s="103">
        <f t="shared" si="2"/>
        <v>3200</v>
      </c>
      <c r="N2611" s="102" t="str">
        <f t="shared" si="3"/>
        <v>wk </v>
      </c>
    </row>
    <row r="2612" ht="12.75" customHeight="1">
      <c r="A2612" s="15" t="s">
        <v>4491</v>
      </c>
      <c r="B2612" s="15" t="s">
        <v>3123</v>
      </c>
      <c r="C2612" s="15" t="s">
        <v>4321</v>
      </c>
      <c r="D2612" s="15" t="s">
        <v>5421</v>
      </c>
      <c r="E2612" s="15" t="s">
        <v>10392</v>
      </c>
      <c r="F2612" s="15" t="s">
        <v>9432</v>
      </c>
      <c r="G2612" s="15" t="s">
        <v>10389</v>
      </c>
      <c r="H2612" s="15" t="s">
        <v>10390</v>
      </c>
      <c r="I2612" s="15" t="s">
        <v>4327</v>
      </c>
      <c r="J2612" s="15" t="s">
        <v>4328</v>
      </c>
      <c r="K2612" s="15"/>
      <c r="L2612" s="103" t="str">
        <f t="shared" si="1"/>
        <v>B-G23P-CL8-60 gm Pvc Clear jar</v>
      </c>
      <c r="M2612" s="103">
        <f t="shared" si="2"/>
        <v>3200</v>
      </c>
      <c r="N2612" s="102" t="str">
        <f t="shared" si="3"/>
        <v>wk </v>
      </c>
    </row>
    <row r="2613" ht="12.75" customHeight="1">
      <c r="A2613" s="15" t="s">
        <v>4513</v>
      </c>
      <c r="B2613" s="15" t="s">
        <v>3123</v>
      </c>
      <c r="C2613" s="15" t="s">
        <v>4321</v>
      </c>
      <c r="D2613" s="15" t="s">
        <v>6097</v>
      </c>
      <c r="E2613" s="15" t="s">
        <v>10393</v>
      </c>
      <c r="F2613" s="15" t="s">
        <v>4324</v>
      </c>
      <c r="G2613" s="15" t="s">
        <v>10386</v>
      </c>
      <c r="H2613" s="15" t="s">
        <v>10387</v>
      </c>
      <c r="I2613" s="15" t="s">
        <v>4327</v>
      </c>
      <c r="J2613" s="15" t="s">
        <v>4328</v>
      </c>
      <c r="K2613" s="15"/>
      <c r="L2613" s="103" t="str">
        <f t="shared" si="1"/>
        <v>B-G23P-CL8-60 gm Pvc Clear jar</v>
      </c>
      <c r="M2613" s="103">
        <f t="shared" si="2"/>
        <v>800</v>
      </c>
      <c r="N2613" s="102" t="str">
        <f t="shared" si="3"/>
        <v>wk </v>
      </c>
    </row>
    <row r="2614" ht="12.75" customHeight="1">
      <c r="A2614" s="15" t="s">
        <v>4334</v>
      </c>
      <c r="B2614" s="15" t="s">
        <v>3123</v>
      </c>
      <c r="C2614" s="15" t="s">
        <v>4321</v>
      </c>
      <c r="D2614" s="15" t="s">
        <v>3437</v>
      </c>
      <c r="E2614" s="15" t="s">
        <v>10394</v>
      </c>
      <c r="F2614" s="15" t="s">
        <v>10374</v>
      </c>
      <c r="G2614" s="15" t="s">
        <v>10395</v>
      </c>
      <c r="H2614" s="15" t="s">
        <v>10396</v>
      </c>
      <c r="I2614" s="15" t="s">
        <v>4327</v>
      </c>
      <c r="J2614" s="15" t="s">
        <v>4345</v>
      </c>
      <c r="K2614" s="15"/>
      <c r="L2614" s="103" t="str">
        <f t="shared" si="1"/>
        <v>B-G23P-CL8-60 gm Pvc Clear jar</v>
      </c>
      <c r="M2614" s="103">
        <f t="shared" si="2"/>
        <v>4000</v>
      </c>
      <c r="N2614" s="102" t="str">
        <f t="shared" si="3"/>
        <v>wk </v>
      </c>
    </row>
    <row r="2615" ht="12.75" customHeight="1">
      <c r="A2615" s="15" t="s">
        <v>4710</v>
      </c>
      <c r="B2615" s="15" t="s">
        <v>3123</v>
      </c>
      <c r="C2615" s="15" t="s">
        <v>4321</v>
      </c>
      <c r="D2615" s="15" t="s">
        <v>6097</v>
      </c>
      <c r="E2615" s="15" t="s">
        <v>10304</v>
      </c>
      <c r="F2615" s="15" t="s">
        <v>4324</v>
      </c>
      <c r="G2615" s="15" t="s">
        <v>10386</v>
      </c>
      <c r="H2615" s="15" t="s">
        <v>10397</v>
      </c>
      <c r="I2615" s="15" t="s">
        <v>4327</v>
      </c>
      <c r="J2615" s="15" t="s">
        <v>4328</v>
      </c>
      <c r="K2615" s="15"/>
      <c r="L2615" s="103" t="str">
        <f t="shared" si="1"/>
        <v>B-G23P-CL8-60 gm Pvc Clear jar</v>
      </c>
      <c r="M2615" s="103">
        <f t="shared" si="2"/>
        <v>800</v>
      </c>
      <c r="N2615" s="102" t="str">
        <f t="shared" si="3"/>
        <v>wk 32</v>
      </c>
    </row>
    <row r="2616" ht="12.75" customHeight="1">
      <c r="A2616" s="15" t="s">
        <v>4878</v>
      </c>
      <c r="B2616" s="15" t="s">
        <v>3123</v>
      </c>
      <c r="C2616" s="15" t="s">
        <v>4321</v>
      </c>
      <c r="D2616" s="15" t="s">
        <v>6097</v>
      </c>
      <c r="E2616" s="15" t="s">
        <v>10398</v>
      </c>
      <c r="F2616" s="15" t="s">
        <v>4324</v>
      </c>
      <c r="G2616" s="15" t="s">
        <v>10386</v>
      </c>
      <c r="H2616" s="15" t="s">
        <v>10397</v>
      </c>
      <c r="I2616" s="15" t="s">
        <v>4327</v>
      </c>
      <c r="J2616" s="15" t="s">
        <v>4328</v>
      </c>
      <c r="K2616" s="15"/>
      <c r="L2616" s="103" t="str">
        <f t="shared" si="1"/>
        <v>B-G23P-CL8-60 gm Pvc Clear jar</v>
      </c>
      <c r="M2616" s="103">
        <f t="shared" si="2"/>
        <v>800</v>
      </c>
      <c r="N2616" s="102" t="str">
        <f t="shared" si="3"/>
        <v>wk </v>
      </c>
    </row>
    <row r="2617" ht="12.75" customHeight="1">
      <c r="A2617" s="15" t="s">
        <v>4882</v>
      </c>
      <c r="B2617" s="15" t="s">
        <v>3123</v>
      </c>
      <c r="C2617" s="15" t="s">
        <v>4321</v>
      </c>
      <c r="D2617" s="15" t="s">
        <v>10399</v>
      </c>
      <c r="E2617" s="15" t="s">
        <v>10400</v>
      </c>
      <c r="F2617" s="15" t="s">
        <v>10401</v>
      </c>
      <c r="G2617" s="15" t="s">
        <v>10402</v>
      </c>
      <c r="H2617" s="15" t="s">
        <v>10403</v>
      </c>
      <c r="I2617" s="15" t="s">
        <v>4327</v>
      </c>
      <c r="J2617" s="15" t="s">
        <v>4328</v>
      </c>
      <c r="K2617" s="15"/>
      <c r="L2617" s="103" t="str">
        <f t="shared" si="1"/>
        <v>B-G23P-CL8-60 gm Pvc Clear jar</v>
      </c>
      <c r="M2617" s="103">
        <f t="shared" si="2"/>
        <v>21500</v>
      </c>
      <c r="N2617" s="102" t="str">
        <f t="shared" si="3"/>
        <v>wk </v>
      </c>
    </row>
    <row r="2618" ht="12.75" customHeight="1">
      <c r="A2618" s="15" t="s">
        <v>4882</v>
      </c>
      <c r="B2618" s="15" t="s">
        <v>3123</v>
      </c>
      <c r="C2618" s="15" t="s">
        <v>4321</v>
      </c>
      <c r="D2618" s="15" t="s">
        <v>3213</v>
      </c>
      <c r="E2618" s="15" t="s">
        <v>10404</v>
      </c>
      <c r="F2618" s="15" t="s">
        <v>10401</v>
      </c>
      <c r="G2618" s="15" t="s">
        <v>10405</v>
      </c>
      <c r="H2618" s="15" t="s">
        <v>10406</v>
      </c>
      <c r="I2618" s="15" t="s">
        <v>4327</v>
      </c>
      <c r="J2618" s="15" t="s">
        <v>4328</v>
      </c>
      <c r="K2618" s="15"/>
      <c r="L2618" s="103" t="str">
        <f t="shared" si="1"/>
        <v>B-G23P-CL8-60 gm Pvc Clear jar</v>
      </c>
      <c r="M2618" s="103">
        <f t="shared" si="2"/>
        <v>100</v>
      </c>
      <c r="N2618" s="102" t="str">
        <f t="shared" si="3"/>
        <v>wk </v>
      </c>
    </row>
    <row r="2619" ht="12.75" customHeight="1">
      <c r="A2619" s="15" t="s">
        <v>8179</v>
      </c>
      <c r="B2619" s="15" t="s">
        <v>3128</v>
      </c>
      <c r="C2619" s="15" t="s">
        <v>4321</v>
      </c>
      <c r="D2619" s="15" t="s">
        <v>10407</v>
      </c>
      <c r="E2619" s="15" t="s">
        <v>10408</v>
      </c>
      <c r="F2619" s="15" t="s">
        <v>10374</v>
      </c>
      <c r="G2619" s="15" t="s">
        <v>4959</v>
      </c>
      <c r="H2619" s="15" t="s">
        <v>10409</v>
      </c>
      <c r="I2619" s="15" t="s">
        <v>4327</v>
      </c>
      <c r="J2619" s="15" t="s">
        <v>4359</v>
      </c>
      <c r="K2619" s="15"/>
      <c r="L2619" s="103" t="str">
        <f t="shared" si="1"/>
        <v>B-G23P-CL8-60 gm Pvc Clear jar</v>
      </c>
      <c r="M2619" s="103">
        <f t="shared" si="2"/>
        <v>20736</v>
      </c>
      <c r="N2619" s="102" t="str">
        <f t="shared" si="3"/>
        <v>wk 23</v>
      </c>
    </row>
    <row r="2620" ht="12.75" customHeight="1">
      <c r="A2620" s="15" t="s">
        <v>4441</v>
      </c>
      <c r="B2620" s="15" t="s">
        <v>3128</v>
      </c>
      <c r="C2620" s="15" t="s">
        <v>4321</v>
      </c>
      <c r="D2620" s="15" t="s">
        <v>10372</v>
      </c>
      <c r="E2620" s="15" t="s">
        <v>10410</v>
      </c>
      <c r="F2620" s="15" t="s">
        <v>10411</v>
      </c>
      <c r="G2620" s="15" t="s">
        <v>10412</v>
      </c>
      <c r="H2620" s="15" t="s">
        <v>10376</v>
      </c>
      <c r="I2620" s="15" t="s">
        <v>5045</v>
      </c>
      <c r="J2620" s="15" t="s">
        <v>5653</v>
      </c>
      <c r="K2620" s="15"/>
      <c r="L2620" s="103" t="str">
        <f t="shared" si="1"/>
        <v>B-G23P-CL8-60 gm Pvc Clear jar</v>
      </c>
      <c r="M2620" s="103">
        <f t="shared" si="2"/>
        <v>73728</v>
      </c>
      <c r="N2620" s="102" t="str">
        <f t="shared" si="3"/>
        <v>wk </v>
      </c>
    </row>
    <row r="2621" ht="12.75" customHeight="1">
      <c r="A2621" s="15" t="s">
        <v>4452</v>
      </c>
      <c r="B2621" s="15" t="s">
        <v>3128</v>
      </c>
      <c r="C2621" s="15" t="s">
        <v>4965</v>
      </c>
      <c r="D2621" s="15" t="s">
        <v>10413</v>
      </c>
      <c r="E2621" s="15" t="s">
        <v>10414</v>
      </c>
      <c r="F2621" s="15" t="s">
        <v>10411</v>
      </c>
      <c r="G2621" s="15" t="s">
        <v>10415</v>
      </c>
      <c r="H2621" s="15" t="s">
        <v>10416</v>
      </c>
      <c r="I2621" s="15" t="s">
        <v>5045</v>
      </c>
      <c r="J2621" s="15" t="s">
        <v>5653</v>
      </c>
      <c r="K2621" s="15"/>
      <c r="L2621" s="103" t="str">
        <f t="shared" si="1"/>
        <v>B-G23P-CL8-60 gm Pvc Clear jar</v>
      </c>
      <c r="M2621" s="103">
        <f t="shared" si="2"/>
        <v>73728</v>
      </c>
      <c r="N2621" s="102" t="str">
        <f t="shared" si="3"/>
        <v>wk </v>
      </c>
    </row>
    <row r="2622" ht="12.75" customHeight="1">
      <c r="A2622" s="15" t="s">
        <v>4474</v>
      </c>
      <c r="B2622" s="15" t="s">
        <v>3128</v>
      </c>
      <c r="C2622" s="15" t="s">
        <v>4321</v>
      </c>
      <c r="D2622" s="15" t="s">
        <v>5421</v>
      </c>
      <c r="E2622" s="15" t="s">
        <v>10417</v>
      </c>
      <c r="F2622" s="15" t="s">
        <v>4324</v>
      </c>
      <c r="G2622" s="15" t="s">
        <v>10179</v>
      </c>
      <c r="H2622" s="15" t="s">
        <v>10390</v>
      </c>
      <c r="I2622" s="15" t="s">
        <v>4327</v>
      </c>
      <c r="J2622" s="15" t="s">
        <v>4345</v>
      </c>
      <c r="K2622" s="15"/>
      <c r="L2622" s="103" t="str">
        <f t="shared" si="1"/>
        <v>B-G23P-CL8-60 gm Pvc Clear jar</v>
      </c>
      <c r="M2622" s="103">
        <f t="shared" si="2"/>
        <v>3200</v>
      </c>
      <c r="N2622" s="102" t="str">
        <f t="shared" si="3"/>
        <v>wk 36</v>
      </c>
    </row>
    <row r="2623" ht="12.75" customHeight="1">
      <c r="A2623" s="15" t="s">
        <v>4517</v>
      </c>
      <c r="B2623" s="15" t="s">
        <v>3128</v>
      </c>
      <c r="C2623" s="15" t="s">
        <v>4321</v>
      </c>
      <c r="D2623" s="15" t="s">
        <v>4905</v>
      </c>
      <c r="E2623" s="15" t="s">
        <v>10418</v>
      </c>
      <c r="F2623" s="15" t="s">
        <v>8938</v>
      </c>
      <c r="G2623" s="15" t="s">
        <v>10419</v>
      </c>
      <c r="H2623" s="15" t="s">
        <v>10420</v>
      </c>
      <c r="I2623" s="15" t="s">
        <v>5045</v>
      </c>
      <c r="J2623" s="15" t="s">
        <v>8986</v>
      </c>
      <c r="K2623" s="15"/>
      <c r="L2623" s="103" t="str">
        <f t="shared" si="1"/>
        <v>B-G23P-CL8-60 gm Pvc Clear jar</v>
      </c>
      <c r="M2623" s="103">
        <f t="shared" si="2"/>
        <v>5760</v>
      </c>
      <c r="N2623" s="102" t="str">
        <f t="shared" si="3"/>
        <v>wk </v>
      </c>
    </row>
    <row r="2624" ht="12.75" customHeight="1">
      <c r="A2624" s="15" t="s">
        <v>4745</v>
      </c>
      <c r="B2624" s="15" t="s">
        <v>3128</v>
      </c>
      <c r="C2624" s="15" t="s">
        <v>4321</v>
      </c>
      <c r="D2624" s="15" t="s">
        <v>10421</v>
      </c>
      <c r="E2624" s="15" t="s">
        <v>10422</v>
      </c>
      <c r="F2624" s="15" t="s">
        <v>8938</v>
      </c>
      <c r="G2624" s="15" t="s">
        <v>10423</v>
      </c>
      <c r="H2624" s="15" t="s">
        <v>10424</v>
      </c>
      <c r="I2624" s="15" t="s">
        <v>5045</v>
      </c>
      <c r="J2624" s="15" t="s">
        <v>4328</v>
      </c>
      <c r="K2624" s="15"/>
      <c r="L2624" s="103" t="str">
        <f t="shared" si="1"/>
        <v>B-G23P-CL8-60 gm Pvc Clear jar</v>
      </c>
      <c r="M2624" s="103">
        <f t="shared" si="2"/>
        <v>7260</v>
      </c>
      <c r="N2624" s="102" t="str">
        <f t="shared" si="3"/>
        <v>wk </v>
      </c>
    </row>
    <row r="2625" ht="12.75" customHeight="1">
      <c r="A2625" s="15" t="s">
        <v>4766</v>
      </c>
      <c r="B2625" s="15" t="s">
        <v>3128</v>
      </c>
      <c r="C2625" s="15" t="s">
        <v>4321</v>
      </c>
      <c r="D2625" s="15" t="s">
        <v>10425</v>
      </c>
      <c r="E2625" s="15" t="s">
        <v>10426</v>
      </c>
      <c r="F2625" s="15" t="s">
        <v>10374</v>
      </c>
      <c r="G2625" s="15" t="s">
        <v>10427</v>
      </c>
      <c r="H2625" s="15" t="s">
        <v>10428</v>
      </c>
      <c r="I2625" s="15" t="s">
        <v>4327</v>
      </c>
      <c r="J2625" s="15" t="s">
        <v>4345</v>
      </c>
      <c r="K2625" s="15"/>
      <c r="L2625" s="103" t="str">
        <f t="shared" si="1"/>
        <v>B-G23P-CL8-60 gm Pvc Clear jar</v>
      </c>
      <c r="M2625" s="103">
        <f t="shared" si="2"/>
        <v>133632</v>
      </c>
      <c r="N2625" s="102" t="str">
        <f t="shared" si="3"/>
        <v>wk 23</v>
      </c>
    </row>
    <row r="2626" ht="12.75" customHeight="1">
      <c r="A2626" s="15" t="s">
        <v>4864</v>
      </c>
      <c r="B2626" s="15" t="s">
        <v>3128</v>
      </c>
      <c r="C2626" s="15" t="s">
        <v>4321</v>
      </c>
      <c r="D2626" s="15" t="s">
        <v>3432</v>
      </c>
      <c r="E2626" s="15" t="s">
        <v>10429</v>
      </c>
      <c r="F2626" s="15" t="s">
        <v>10401</v>
      </c>
      <c r="G2626" s="15" t="s">
        <v>10430</v>
      </c>
      <c r="H2626" s="15" t="s">
        <v>10431</v>
      </c>
      <c r="I2626" s="15" t="s">
        <v>4327</v>
      </c>
      <c r="J2626" s="15" t="s">
        <v>4328</v>
      </c>
      <c r="K2626" s="15"/>
      <c r="L2626" s="103" t="str">
        <f t="shared" si="1"/>
        <v>B-G23P-CL8-60 gm Pvc Clear jar</v>
      </c>
      <c r="M2626" s="103">
        <f t="shared" si="2"/>
        <v>24000</v>
      </c>
      <c r="N2626" s="102" t="str">
        <f t="shared" si="3"/>
        <v>wk </v>
      </c>
    </row>
    <row r="2627" ht="12.75" customHeight="1">
      <c r="A2627" s="15" t="s">
        <v>10432</v>
      </c>
      <c r="B2627" s="15" t="s">
        <v>2855</v>
      </c>
      <c r="C2627" s="15" t="s">
        <v>3146</v>
      </c>
      <c r="D2627" s="15" t="s">
        <v>3145</v>
      </c>
      <c r="E2627" s="15"/>
      <c r="F2627" s="15" t="s">
        <v>4308</v>
      </c>
      <c r="G2627" s="15" t="s">
        <v>4352</v>
      </c>
      <c r="H2627" s="15" t="s">
        <v>3149</v>
      </c>
      <c r="I2627" s="15" t="s">
        <v>3177</v>
      </c>
      <c r="J2627" s="15"/>
      <c r="K2627" s="15"/>
      <c r="L2627" s="103" t="str">
        <f t="shared" si="1"/>
        <v>B-G23P-CL8SERV-60 gm Pvc Clear Printed Serveskine Jar</v>
      </c>
      <c r="M2627" s="103">
        <f t="shared" si="2"/>
        <v>0</v>
      </c>
      <c r="N2627" s="102" t="str">
        <f t="shared" si="3"/>
        <v>wk </v>
      </c>
    </row>
    <row r="2628" ht="12.75" customHeight="1">
      <c r="A2628" s="15" t="s">
        <v>4418</v>
      </c>
      <c r="B2628" s="15" t="s">
        <v>3123</v>
      </c>
      <c r="C2628" s="15" t="s">
        <v>4321</v>
      </c>
      <c r="D2628" s="15" t="s">
        <v>3958</v>
      </c>
      <c r="E2628" s="15" t="s">
        <v>10433</v>
      </c>
      <c r="F2628" s="15" t="s">
        <v>5620</v>
      </c>
      <c r="G2628" s="15" t="s">
        <v>10257</v>
      </c>
      <c r="H2628" s="15" t="s">
        <v>10434</v>
      </c>
      <c r="I2628" s="15" t="s">
        <v>4327</v>
      </c>
      <c r="J2628" s="15" t="s">
        <v>4345</v>
      </c>
      <c r="K2628" s="15"/>
      <c r="L2628" s="103" t="str">
        <f t="shared" si="1"/>
        <v>B-G23P-CL8SERV-60 gm Pvc Clear Printed Serveskine Jar</v>
      </c>
      <c r="M2628" s="103">
        <f t="shared" si="2"/>
        <v>2400</v>
      </c>
      <c r="N2628" s="102" t="str">
        <f t="shared" si="3"/>
        <v>wk 36</v>
      </c>
    </row>
    <row r="2629" ht="12.75" customHeight="1">
      <c r="A2629" s="15" t="s">
        <v>4418</v>
      </c>
      <c r="B2629" s="15" t="s">
        <v>3123</v>
      </c>
      <c r="C2629" s="15" t="s">
        <v>4321</v>
      </c>
      <c r="D2629" s="15" t="s">
        <v>10435</v>
      </c>
      <c r="E2629" s="15" t="s">
        <v>10436</v>
      </c>
      <c r="F2629" s="15" t="s">
        <v>5620</v>
      </c>
      <c r="G2629" s="15" t="s">
        <v>10437</v>
      </c>
      <c r="H2629" s="15" t="s">
        <v>10438</v>
      </c>
      <c r="I2629" s="15" t="s">
        <v>4327</v>
      </c>
      <c r="J2629" s="15" t="s">
        <v>4345</v>
      </c>
      <c r="K2629" s="15"/>
      <c r="L2629" s="103" t="str">
        <f t="shared" si="1"/>
        <v>B-G23P-CL8SERV-60 gm Pvc Clear Printed Serveskine Jar</v>
      </c>
      <c r="M2629" s="103">
        <f t="shared" si="2"/>
        <v>448</v>
      </c>
      <c r="N2629" s="102" t="str">
        <f t="shared" si="3"/>
        <v>wk 36</v>
      </c>
    </row>
    <row r="2630" ht="12.75" customHeight="1">
      <c r="A2630" s="15" t="s">
        <v>4418</v>
      </c>
      <c r="B2630" s="15" t="s">
        <v>3123</v>
      </c>
      <c r="C2630" s="15" t="s">
        <v>4321</v>
      </c>
      <c r="D2630" s="15" t="s">
        <v>5421</v>
      </c>
      <c r="E2630" s="15" t="s">
        <v>10439</v>
      </c>
      <c r="F2630" s="15" t="s">
        <v>5620</v>
      </c>
      <c r="G2630" s="15" t="s">
        <v>10440</v>
      </c>
      <c r="H2630" s="15" t="s">
        <v>10441</v>
      </c>
      <c r="I2630" s="15" t="s">
        <v>4327</v>
      </c>
      <c r="J2630" s="15" t="s">
        <v>4345</v>
      </c>
      <c r="K2630" s="15"/>
      <c r="L2630" s="103" t="str">
        <f t="shared" si="1"/>
        <v>B-G23P-CL8SERV-60 gm Pvc Clear Printed Serveskine Jar</v>
      </c>
      <c r="M2630" s="103">
        <f t="shared" si="2"/>
        <v>3200</v>
      </c>
      <c r="N2630" s="102" t="str">
        <f t="shared" si="3"/>
        <v>wk 36</v>
      </c>
    </row>
    <row r="2631" ht="12.75" customHeight="1">
      <c r="A2631" s="15" t="s">
        <v>4477</v>
      </c>
      <c r="B2631" s="15" t="s">
        <v>3123</v>
      </c>
      <c r="C2631" s="15" t="s">
        <v>4321</v>
      </c>
      <c r="D2631" s="15" t="s">
        <v>10442</v>
      </c>
      <c r="E2631" s="15" t="s">
        <v>10443</v>
      </c>
      <c r="F2631" s="15" t="s">
        <v>5620</v>
      </c>
      <c r="G2631" s="15" t="s">
        <v>10444</v>
      </c>
      <c r="H2631" s="15" t="s">
        <v>10445</v>
      </c>
      <c r="I2631" s="15" t="s">
        <v>4327</v>
      </c>
      <c r="J2631" s="15" t="s">
        <v>4345</v>
      </c>
      <c r="K2631" s="15"/>
      <c r="L2631" s="103" t="str">
        <f t="shared" si="1"/>
        <v>B-G23P-CL8SERV-60 gm Pvc Clear Printed Serveskine Jar</v>
      </c>
      <c r="M2631" s="103">
        <f t="shared" si="2"/>
        <v>18400</v>
      </c>
      <c r="N2631" s="102" t="str">
        <f t="shared" si="3"/>
        <v>wk 40</v>
      </c>
    </row>
    <row r="2632" ht="12.75" customHeight="1">
      <c r="A2632" s="15" t="s">
        <v>10446</v>
      </c>
      <c r="B2632" s="15" t="s">
        <v>2855</v>
      </c>
      <c r="C2632" s="15" t="s">
        <v>3146</v>
      </c>
      <c r="D2632" s="15" t="s">
        <v>3145</v>
      </c>
      <c r="E2632" s="15"/>
      <c r="F2632" s="15" t="s">
        <v>4308</v>
      </c>
      <c r="G2632" s="15" t="s">
        <v>4352</v>
      </c>
      <c r="H2632" s="15" t="s">
        <v>3149</v>
      </c>
      <c r="I2632" s="15" t="s">
        <v>3149</v>
      </c>
      <c r="J2632" s="15"/>
      <c r="K2632" s="15"/>
      <c r="L2632" s="103" t="str">
        <f t="shared" si="1"/>
        <v>B-G23PZ-CL8-60cc Pressol Jar only(500006332)</v>
      </c>
      <c r="M2632" s="103">
        <f t="shared" si="2"/>
        <v>0</v>
      </c>
      <c r="N2632" s="102" t="str">
        <f t="shared" si="3"/>
        <v>wk </v>
      </c>
    </row>
    <row r="2633" ht="12.75" customHeight="1">
      <c r="A2633" s="15" t="s">
        <v>4934</v>
      </c>
      <c r="B2633" s="15" t="s">
        <v>3123</v>
      </c>
      <c r="C2633" s="15" t="s">
        <v>4321</v>
      </c>
      <c r="D2633" s="15" t="s">
        <v>3671</v>
      </c>
      <c r="E2633" s="15" t="s">
        <v>10447</v>
      </c>
      <c r="F2633" s="15" t="s">
        <v>5810</v>
      </c>
      <c r="G2633" s="15" t="s">
        <v>10448</v>
      </c>
      <c r="H2633" s="15" t="s">
        <v>10449</v>
      </c>
      <c r="I2633" s="15" t="s">
        <v>4327</v>
      </c>
      <c r="J2633" s="15" t="s">
        <v>8924</v>
      </c>
      <c r="K2633" s="15"/>
      <c r="L2633" s="103" t="str">
        <f t="shared" si="1"/>
        <v>B-G23PZ-CL8-60cc Pressol Jar only(500006332)</v>
      </c>
      <c r="M2633" s="103">
        <f t="shared" si="2"/>
        <v>7200</v>
      </c>
      <c r="N2633" s="102" t="str">
        <f t="shared" si="3"/>
        <v>wk 1</v>
      </c>
    </row>
    <row r="2634" ht="12.75" customHeight="1">
      <c r="A2634" s="15" t="s">
        <v>4361</v>
      </c>
      <c r="B2634" s="15" t="s">
        <v>3123</v>
      </c>
      <c r="C2634" s="15" t="s">
        <v>4321</v>
      </c>
      <c r="D2634" s="15" t="s">
        <v>3325</v>
      </c>
      <c r="E2634" s="15" t="s">
        <v>10450</v>
      </c>
      <c r="F2634" s="15" t="s">
        <v>5810</v>
      </c>
      <c r="G2634" s="15" t="s">
        <v>10451</v>
      </c>
      <c r="H2634" s="15" t="s">
        <v>10452</v>
      </c>
      <c r="I2634" s="15" t="s">
        <v>4327</v>
      </c>
      <c r="J2634" s="15" t="s">
        <v>8924</v>
      </c>
      <c r="K2634" s="15"/>
      <c r="L2634" s="103" t="str">
        <f t="shared" si="1"/>
        <v>B-G23PZ-CL8-60cc Pressol Jar only(500006332)</v>
      </c>
      <c r="M2634" s="103">
        <f t="shared" si="2"/>
        <v>8000</v>
      </c>
      <c r="N2634" s="102" t="str">
        <f t="shared" si="3"/>
        <v>wk 5</v>
      </c>
    </row>
    <row r="2635" ht="12.75" customHeight="1">
      <c r="A2635" s="15" t="s">
        <v>4947</v>
      </c>
      <c r="B2635" s="15" t="s">
        <v>3123</v>
      </c>
      <c r="C2635" s="15" t="s">
        <v>4321</v>
      </c>
      <c r="D2635" s="15" t="s">
        <v>5509</v>
      </c>
      <c r="E2635" s="15" t="s">
        <v>10453</v>
      </c>
      <c r="F2635" s="15" t="s">
        <v>5810</v>
      </c>
      <c r="G2635" s="15" t="s">
        <v>10454</v>
      </c>
      <c r="H2635" s="15" t="s">
        <v>10455</v>
      </c>
      <c r="I2635" s="15" t="s">
        <v>4327</v>
      </c>
      <c r="J2635" s="15" t="s">
        <v>8924</v>
      </c>
      <c r="K2635" s="15"/>
      <c r="L2635" s="103" t="str">
        <f t="shared" si="1"/>
        <v>B-G23PZ-CL8-60cc Pressol Jar only(500006332)</v>
      </c>
      <c r="M2635" s="103">
        <f t="shared" si="2"/>
        <v>10400</v>
      </c>
      <c r="N2635" s="102" t="str">
        <f t="shared" si="3"/>
        <v>wk 18</v>
      </c>
    </row>
    <row r="2636" ht="12.75" customHeight="1">
      <c r="A2636" s="15" t="s">
        <v>4368</v>
      </c>
      <c r="B2636" s="15" t="s">
        <v>3123</v>
      </c>
      <c r="C2636" s="15" t="s">
        <v>4321</v>
      </c>
      <c r="D2636" s="15" t="s">
        <v>7663</v>
      </c>
      <c r="E2636" s="15" t="s">
        <v>10456</v>
      </c>
      <c r="F2636" s="15" t="s">
        <v>5810</v>
      </c>
      <c r="G2636" s="15" t="s">
        <v>10457</v>
      </c>
      <c r="H2636" s="15" t="s">
        <v>10458</v>
      </c>
      <c r="I2636" s="15" t="s">
        <v>4327</v>
      </c>
      <c r="J2636" s="15" t="s">
        <v>8924</v>
      </c>
      <c r="K2636" s="15"/>
      <c r="L2636" s="103" t="str">
        <f t="shared" si="1"/>
        <v>B-G23PZ-CL8-60cc Pressol Jar only(500006332)</v>
      </c>
      <c r="M2636" s="103">
        <f t="shared" si="2"/>
        <v>28000</v>
      </c>
      <c r="N2636" s="102" t="str">
        <f t="shared" si="3"/>
        <v>wk 49</v>
      </c>
    </row>
    <row r="2637" ht="12.75" customHeight="1">
      <c r="A2637" s="15" t="s">
        <v>4373</v>
      </c>
      <c r="B2637" s="15" t="s">
        <v>3123</v>
      </c>
      <c r="C2637" s="15" t="s">
        <v>4321</v>
      </c>
      <c r="D2637" s="15" t="s">
        <v>4561</v>
      </c>
      <c r="E2637" s="15" t="s">
        <v>10459</v>
      </c>
      <c r="F2637" s="15" t="s">
        <v>5810</v>
      </c>
      <c r="G2637" s="15" t="s">
        <v>10460</v>
      </c>
      <c r="H2637" s="15" t="s">
        <v>10461</v>
      </c>
      <c r="I2637" s="15" t="s">
        <v>4327</v>
      </c>
      <c r="J2637" s="15" t="s">
        <v>8924</v>
      </c>
      <c r="K2637" s="15"/>
      <c r="L2637" s="103" t="str">
        <f t="shared" si="1"/>
        <v>B-G23PZ-CL8-60cc Pressol Jar only(500006332)</v>
      </c>
      <c r="M2637" s="103">
        <f t="shared" si="2"/>
        <v>14400</v>
      </c>
      <c r="N2637" s="102" t="str">
        <f t="shared" si="3"/>
        <v>wk </v>
      </c>
    </row>
    <row r="2638" ht="12.75" customHeight="1">
      <c r="A2638" s="15" t="s">
        <v>4378</v>
      </c>
      <c r="B2638" s="15" t="s">
        <v>3123</v>
      </c>
      <c r="C2638" s="15" t="s">
        <v>4321</v>
      </c>
      <c r="D2638" s="15" t="s">
        <v>10462</v>
      </c>
      <c r="E2638" s="15" t="s">
        <v>10463</v>
      </c>
      <c r="F2638" s="15" t="s">
        <v>5810</v>
      </c>
      <c r="G2638" s="15" t="s">
        <v>10464</v>
      </c>
      <c r="H2638" s="15" t="s">
        <v>10465</v>
      </c>
      <c r="I2638" s="15" t="s">
        <v>4327</v>
      </c>
      <c r="J2638" s="15" t="s">
        <v>8924</v>
      </c>
      <c r="K2638" s="15"/>
      <c r="L2638" s="103" t="str">
        <f t="shared" si="1"/>
        <v>B-G23PZ-CL8-60cc Pressol Jar only(500006332)</v>
      </c>
      <c r="M2638" s="103">
        <f t="shared" si="2"/>
        <v>17600</v>
      </c>
      <c r="N2638" s="102" t="str">
        <f t="shared" si="3"/>
        <v>wk </v>
      </c>
    </row>
    <row r="2639" ht="12.75" customHeight="1">
      <c r="A2639" s="15" t="s">
        <v>4383</v>
      </c>
      <c r="B2639" s="15" t="s">
        <v>3123</v>
      </c>
      <c r="C2639" s="15" t="s">
        <v>4321</v>
      </c>
      <c r="D2639" s="15" t="s">
        <v>10462</v>
      </c>
      <c r="E2639" s="15" t="s">
        <v>10466</v>
      </c>
      <c r="F2639" s="15" t="s">
        <v>5810</v>
      </c>
      <c r="G2639" s="15" t="s">
        <v>10464</v>
      </c>
      <c r="H2639" s="15" t="s">
        <v>10465</v>
      </c>
      <c r="I2639" s="15" t="s">
        <v>4327</v>
      </c>
      <c r="J2639" s="15" t="s">
        <v>8924</v>
      </c>
      <c r="K2639" s="15"/>
      <c r="L2639" s="103" t="str">
        <f t="shared" si="1"/>
        <v>B-G23PZ-CL8-60cc Pressol Jar only(500006332)</v>
      </c>
      <c r="M2639" s="103">
        <f t="shared" si="2"/>
        <v>17600</v>
      </c>
      <c r="N2639" s="102" t="str">
        <f t="shared" si="3"/>
        <v>wk </v>
      </c>
    </row>
    <row r="2640" ht="12.75" customHeight="1">
      <c r="A2640" s="15" t="s">
        <v>4392</v>
      </c>
      <c r="B2640" s="15" t="s">
        <v>3123</v>
      </c>
      <c r="C2640" s="15" t="s">
        <v>4321</v>
      </c>
      <c r="D2640" s="15" t="s">
        <v>10467</v>
      </c>
      <c r="E2640" s="15" t="s">
        <v>10468</v>
      </c>
      <c r="F2640" s="15" t="s">
        <v>5810</v>
      </c>
      <c r="G2640" s="15" t="s">
        <v>10469</v>
      </c>
      <c r="H2640" s="15" t="s">
        <v>10470</v>
      </c>
      <c r="I2640" s="15" t="s">
        <v>4327</v>
      </c>
      <c r="J2640" s="15" t="s">
        <v>8924</v>
      </c>
      <c r="K2640" s="15"/>
      <c r="L2640" s="103" t="str">
        <f t="shared" si="1"/>
        <v>B-G23PZ-CL8-60cc Pressol Jar only(500006332)</v>
      </c>
      <c r="M2640" s="103">
        <f t="shared" si="2"/>
        <v>54400</v>
      </c>
      <c r="N2640" s="102" t="str">
        <f t="shared" si="3"/>
        <v>wk </v>
      </c>
    </row>
    <row r="2641" ht="12.75" customHeight="1">
      <c r="A2641" s="15" t="s">
        <v>5323</v>
      </c>
      <c r="B2641" s="15" t="s">
        <v>3123</v>
      </c>
      <c r="C2641" s="15" t="s">
        <v>4321</v>
      </c>
      <c r="D2641" s="15" t="s">
        <v>5480</v>
      </c>
      <c r="E2641" s="15" t="s">
        <v>10471</v>
      </c>
      <c r="F2641" s="15" t="s">
        <v>5810</v>
      </c>
      <c r="G2641" s="15" t="s">
        <v>10472</v>
      </c>
      <c r="H2641" s="15" t="s">
        <v>10473</v>
      </c>
      <c r="I2641" s="15" t="s">
        <v>4327</v>
      </c>
      <c r="J2641" s="15" t="s">
        <v>8924</v>
      </c>
      <c r="K2641" s="15"/>
      <c r="L2641" s="103" t="str">
        <f t="shared" si="1"/>
        <v>B-G23PZ-CL8-60cc Pressol Jar only(500006332)</v>
      </c>
      <c r="M2641" s="103">
        <f t="shared" si="2"/>
        <v>8800</v>
      </c>
      <c r="N2641" s="102" t="str">
        <f t="shared" si="3"/>
        <v>wk </v>
      </c>
    </row>
    <row r="2642" ht="12.75" customHeight="1">
      <c r="A2642" s="15" t="s">
        <v>4320</v>
      </c>
      <c r="B2642" s="15" t="s">
        <v>3123</v>
      </c>
      <c r="C2642" s="15" t="s">
        <v>4321</v>
      </c>
      <c r="D2642" s="15" t="s">
        <v>5453</v>
      </c>
      <c r="E2642" s="15" t="s">
        <v>10474</v>
      </c>
      <c r="F2642" s="15" t="s">
        <v>5810</v>
      </c>
      <c r="G2642" s="15" t="s">
        <v>10475</v>
      </c>
      <c r="H2642" s="15" t="s">
        <v>10476</v>
      </c>
      <c r="I2642" s="15" t="s">
        <v>4327</v>
      </c>
      <c r="J2642" s="15" t="s">
        <v>8924</v>
      </c>
      <c r="K2642" s="15"/>
      <c r="L2642" s="103" t="str">
        <f t="shared" si="1"/>
        <v>B-G23PZ-CL8-60cc Pressol Jar only(500006332)</v>
      </c>
      <c r="M2642" s="103">
        <f t="shared" si="2"/>
        <v>12800</v>
      </c>
      <c r="N2642" s="102" t="str">
        <f t="shared" si="3"/>
        <v>wk </v>
      </c>
    </row>
    <row r="2643" ht="12.75" customHeight="1">
      <c r="A2643" s="15" t="s">
        <v>4407</v>
      </c>
      <c r="B2643" s="15" t="s">
        <v>3123</v>
      </c>
      <c r="C2643" s="15" t="s">
        <v>4321</v>
      </c>
      <c r="D2643" s="15" t="s">
        <v>10477</v>
      </c>
      <c r="E2643" s="15" t="s">
        <v>10478</v>
      </c>
      <c r="F2643" s="15" t="s">
        <v>5810</v>
      </c>
      <c r="G2643" s="15" t="s">
        <v>10479</v>
      </c>
      <c r="H2643" s="15" t="s">
        <v>10480</v>
      </c>
      <c r="I2643" s="15" t="s">
        <v>4327</v>
      </c>
      <c r="J2643" s="15" t="s">
        <v>8924</v>
      </c>
      <c r="K2643" s="15"/>
      <c r="L2643" s="103" t="str">
        <f t="shared" si="1"/>
        <v>B-G23PZ-CL8-60cc Pressol Jar only(500006332)</v>
      </c>
      <c r="M2643" s="103">
        <f t="shared" si="2"/>
        <v>26400</v>
      </c>
      <c r="N2643" s="102" t="str">
        <f t="shared" si="3"/>
        <v>wk </v>
      </c>
    </row>
    <row r="2644" ht="12.75" customHeight="1">
      <c r="A2644" s="15" t="s">
        <v>4412</v>
      </c>
      <c r="B2644" s="15" t="s">
        <v>3123</v>
      </c>
      <c r="C2644" s="15" t="s">
        <v>4321</v>
      </c>
      <c r="D2644" s="15" t="s">
        <v>3671</v>
      </c>
      <c r="E2644" s="15" t="s">
        <v>10481</v>
      </c>
      <c r="F2644" s="15" t="s">
        <v>5810</v>
      </c>
      <c r="G2644" s="15" t="s">
        <v>10448</v>
      </c>
      <c r="H2644" s="15" t="s">
        <v>10449</v>
      </c>
      <c r="I2644" s="15" t="s">
        <v>4327</v>
      </c>
      <c r="J2644" s="15" t="s">
        <v>8924</v>
      </c>
      <c r="K2644" s="15"/>
      <c r="L2644" s="103" t="str">
        <f t="shared" si="1"/>
        <v>B-G23PZ-CL8-60cc Pressol Jar only(500006332)</v>
      </c>
      <c r="M2644" s="103">
        <f t="shared" si="2"/>
        <v>7200</v>
      </c>
      <c r="N2644" s="102" t="str">
        <f t="shared" si="3"/>
        <v>wk </v>
      </c>
    </row>
    <row r="2645" ht="12.75" customHeight="1">
      <c r="A2645" s="15" t="s">
        <v>4416</v>
      </c>
      <c r="B2645" s="15" t="s">
        <v>3123</v>
      </c>
      <c r="C2645" s="15" t="s">
        <v>4321</v>
      </c>
      <c r="D2645" s="15" t="s">
        <v>3516</v>
      </c>
      <c r="E2645" s="15" t="s">
        <v>10482</v>
      </c>
      <c r="F2645" s="15" t="s">
        <v>5810</v>
      </c>
      <c r="G2645" s="15" t="s">
        <v>10483</v>
      </c>
      <c r="H2645" s="15" t="s">
        <v>10484</v>
      </c>
      <c r="I2645" s="15" t="s">
        <v>4327</v>
      </c>
      <c r="J2645" s="15" t="s">
        <v>8924</v>
      </c>
      <c r="K2645" s="15"/>
      <c r="L2645" s="103" t="str">
        <f t="shared" si="1"/>
        <v>B-G23PZ-CL8-60cc Pressol Jar only(500006332)</v>
      </c>
      <c r="M2645" s="103">
        <f t="shared" si="2"/>
        <v>11200</v>
      </c>
      <c r="N2645" s="102" t="str">
        <f t="shared" si="3"/>
        <v>wk </v>
      </c>
    </row>
    <row r="2646" ht="12.75" customHeight="1">
      <c r="A2646" s="15" t="s">
        <v>4423</v>
      </c>
      <c r="B2646" s="15" t="s">
        <v>3123</v>
      </c>
      <c r="C2646" s="15" t="s">
        <v>4321</v>
      </c>
      <c r="D2646" s="15" t="s">
        <v>10485</v>
      </c>
      <c r="E2646" s="15" t="s">
        <v>10486</v>
      </c>
      <c r="F2646" s="15" t="s">
        <v>5810</v>
      </c>
      <c r="G2646" s="15" t="s">
        <v>10487</v>
      </c>
      <c r="H2646" s="15" t="s">
        <v>10488</v>
      </c>
      <c r="I2646" s="15" t="s">
        <v>4327</v>
      </c>
      <c r="J2646" s="15" t="s">
        <v>8924</v>
      </c>
      <c r="K2646" s="15"/>
      <c r="L2646" s="103" t="str">
        <f t="shared" si="1"/>
        <v>B-G23PZ-CL8-60cc Pressol Jar only(500006332)</v>
      </c>
      <c r="M2646" s="103">
        <f t="shared" si="2"/>
        <v>36800</v>
      </c>
      <c r="N2646" s="102" t="str">
        <f t="shared" si="3"/>
        <v>wk 40</v>
      </c>
    </row>
    <row r="2647" ht="12.75" customHeight="1">
      <c r="A2647" s="15" t="s">
        <v>5072</v>
      </c>
      <c r="B2647" s="15" t="s">
        <v>3123</v>
      </c>
      <c r="C2647" s="15" t="s">
        <v>4321</v>
      </c>
      <c r="D2647" s="15" t="s">
        <v>6173</v>
      </c>
      <c r="E2647" s="15" t="s">
        <v>10489</v>
      </c>
      <c r="F2647" s="15" t="s">
        <v>5810</v>
      </c>
      <c r="G2647" s="15" t="s">
        <v>10490</v>
      </c>
      <c r="H2647" s="15" t="s">
        <v>10491</v>
      </c>
      <c r="I2647" s="15" t="s">
        <v>4327</v>
      </c>
      <c r="J2647" s="15" t="s">
        <v>8924</v>
      </c>
      <c r="K2647" s="15"/>
      <c r="L2647" s="103" t="str">
        <f t="shared" si="1"/>
        <v>B-G23PZ-CL8-60cc Pressol Jar only(500006332)</v>
      </c>
      <c r="M2647" s="103">
        <f t="shared" si="2"/>
        <v>20000</v>
      </c>
      <c r="N2647" s="102" t="str">
        <f t="shared" si="3"/>
        <v>wk 49</v>
      </c>
    </row>
    <row r="2648" ht="12.75" customHeight="1">
      <c r="A2648" s="15" t="s">
        <v>4425</v>
      </c>
      <c r="B2648" s="15" t="s">
        <v>3123</v>
      </c>
      <c r="C2648" s="15" t="s">
        <v>4321</v>
      </c>
      <c r="D2648" s="15" t="s">
        <v>4369</v>
      </c>
      <c r="E2648" s="15" t="s">
        <v>10492</v>
      </c>
      <c r="F2648" s="15" t="s">
        <v>5810</v>
      </c>
      <c r="G2648" s="15" t="s">
        <v>10493</v>
      </c>
      <c r="H2648" s="15" t="s">
        <v>10494</v>
      </c>
      <c r="I2648" s="15" t="s">
        <v>4327</v>
      </c>
      <c r="J2648" s="15" t="s">
        <v>8924</v>
      </c>
      <c r="K2648" s="15"/>
      <c r="L2648" s="103" t="str">
        <f t="shared" si="1"/>
        <v>B-G23PZ-CL8-60cc Pressol Jar only(500006332)</v>
      </c>
      <c r="M2648" s="103">
        <f t="shared" si="2"/>
        <v>9600</v>
      </c>
      <c r="N2648" s="102" t="str">
        <f t="shared" si="3"/>
        <v>wk </v>
      </c>
    </row>
    <row r="2649" ht="12.75" customHeight="1">
      <c r="A2649" s="15" t="s">
        <v>4329</v>
      </c>
      <c r="B2649" s="15" t="s">
        <v>3123</v>
      </c>
      <c r="C2649" s="15" t="s">
        <v>4321</v>
      </c>
      <c r="D2649" s="15" t="s">
        <v>5590</v>
      </c>
      <c r="E2649" s="15" t="s">
        <v>10495</v>
      </c>
      <c r="F2649" s="15" t="s">
        <v>5810</v>
      </c>
      <c r="G2649" s="15" t="s">
        <v>10496</v>
      </c>
      <c r="H2649" s="15" t="s">
        <v>10497</v>
      </c>
      <c r="I2649" s="15" t="s">
        <v>4327</v>
      </c>
      <c r="J2649" s="15" t="s">
        <v>8924</v>
      </c>
      <c r="K2649" s="15"/>
      <c r="L2649" s="103" t="str">
        <f t="shared" si="1"/>
        <v>B-G23PZ-CL8-60cc Pressol Jar only(500006332)</v>
      </c>
      <c r="M2649" s="103">
        <f t="shared" si="2"/>
        <v>13600</v>
      </c>
      <c r="N2649" s="102" t="str">
        <f t="shared" si="3"/>
        <v>wk </v>
      </c>
    </row>
    <row r="2650" ht="12.75" customHeight="1">
      <c r="A2650" s="15" t="s">
        <v>4435</v>
      </c>
      <c r="B2650" s="15" t="s">
        <v>3123</v>
      </c>
      <c r="C2650" s="15" t="s">
        <v>4321</v>
      </c>
      <c r="D2650" s="15" t="s">
        <v>10498</v>
      </c>
      <c r="E2650" s="15" t="s">
        <v>10499</v>
      </c>
      <c r="F2650" s="15" t="s">
        <v>5810</v>
      </c>
      <c r="G2650" s="15" t="s">
        <v>10500</v>
      </c>
      <c r="H2650" s="15" t="s">
        <v>10501</v>
      </c>
      <c r="I2650" s="15" t="s">
        <v>4327</v>
      </c>
      <c r="J2650" s="15" t="s">
        <v>8924</v>
      </c>
      <c r="K2650" s="15"/>
      <c r="L2650" s="103" t="str">
        <f t="shared" si="1"/>
        <v>B-G23PZ-CL8-60cc Pressol Jar only(500006332)</v>
      </c>
      <c r="M2650" s="103">
        <f t="shared" si="2"/>
        <v>23200</v>
      </c>
      <c r="N2650" s="102" t="str">
        <f t="shared" si="3"/>
        <v>wk </v>
      </c>
    </row>
    <row r="2651" ht="12.75" customHeight="1">
      <c r="A2651" s="15" t="s">
        <v>4437</v>
      </c>
      <c r="B2651" s="15" t="s">
        <v>3123</v>
      </c>
      <c r="C2651" s="15" t="s">
        <v>4321</v>
      </c>
      <c r="D2651" s="15" t="s">
        <v>3516</v>
      </c>
      <c r="E2651" s="15" t="s">
        <v>10502</v>
      </c>
      <c r="F2651" s="15" t="s">
        <v>5810</v>
      </c>
      <c r="G2651" s="15" t="s">
        <v>10483</v>
      </c>
      <c r="H2651" s="15" t="s">
        <v>10484</v>
      </c>
      <c r="I2651" s="15" t="s">
        <v>4327</v>
      </c>
      <c r="J2651" s="15" t="s">
        <v>8924</v>
      </c>
      <c r="K2651" s="15"/>
      <c r="L2651" s="103" t="str">
        <f t="shared" si="1"/>
        <v>B-G23PZ-CL8-60cc Pressol Jar only(500006332)</v>
      </c>
      <c r="M2651" s="103">
        <f t="shared" si="2"/>
        <v>11200</v>
      </c>
      <c r="N2651" s="102" t="str">
        <f t="shared" si="3"/>
        <v>wk </v>
      </c>
    </row>
    <row r="2652" ht="12.75" customHeight="1">
      <c r="A2652" s="15" t="s">
        <v>4439</v>
      </c>
      <c r="B2652" s="15" t="s">
        <v>3123</v>
      </c>
      <c r="C2652" s="15" t="s">
        <v>4321</v>
      </c>
      <c r="D2652" s="15" t="s">
        <v>4704</v>
      </c>
      <c r="E2652" s="15" t="s">
        <v>10503</v>
      </c>
      <c r="F2652" s="15" t="s">
        <v>5810</v>
      </c>
      <c r="G2652" s="15" t="s">
        <v>10504</v>
      </c>
      <c r="H2652" s="15" t="s">
        <v>10505</v>
      </c>
      <c r="I2652" s="15" t="s">
        <v>4327</v>
      </c>
      <c r="J2652" s="15" t="s">
        <v>8924</v>
      </c>
      <c r="K2652" s="15"/>
      <c r="L2652" s="103" t="str">
        <f t="shared" si="1"/>
        <v>B-G23PZ-CL8-60cc Pressol Jar only(500006332)</v>
      </c>
      <c r="M2652" s="103">
        <f t="shared" si="2"/>
        <v>16800</v>
      </c>
      <c r="N2652" s="102" t="str">
        <f t="shared" si="3"/>
        <v>wk </v>
      </c>
    </row>
    <row r="2653" ht="12.75" customHeight="1">
      <c r="A2653" s="15" t="s">
        <v>4441</v>
      </c>
      <c r="B2653" s="15" t="s">
        <v>3123</v>
      </c>
      <c r="C2653" s="15" t="s">
        <v>4321</v>
      </c>
      <c r="D2653" s="15" t="s">
        <v>10506</v>
      </c>
      <c r="E2653" s="15" t="s">
        <v>10507</v>
      </c>
      <c r="F2653" s="15" t="s">
        <v>5810</v>
      </c>
      <c r="G2653" s="15" t="s">
        <v>10508</v>
      </c>
      <c r="H2653" s="15" t="s">
        <v>10509</v>
      </c>
      <c r="I2653" s="15" t="s">
        <v>4327</v>
      </c>
      <c r="J2653" s="15" t="s">
        <v>8924</v>
      </c>
      <c r="K2653" s="15"/>
      <c r="L2653" s="103" t="str">
        <f t="shared" si="1"/>
        <v>B-G23PZ-CL8-60cc Pressol Jar only(500006332)</v>
      </c>
      <c r="M2653" s="103">
        <f t="shared" si="2"/>
        <v>34400</v>
      </c>
      <c r="N2653" s="102" t="str">
        <f t="shared" si="3"/>
        <v>wk </v>
      </c>
    </row>
    <row r="2654" ht="12.75" customHeight="1">
      <c r="A2654" s="15" t="s">
        <v>4445</v>
      </c>
      <c r="B2654" s="15" t="s">
        <v>3123</v>
      </c>
      <c r="C2654" s="15" t="s">
        <v>4321</v>
      </c>
      <c r="D2654" s="15" t="s">
        <v>5586</v>
      </c>
      <c r="E2654" s="15" t="s">
        <v>10510</v>
      </c>
      <c r="F2654" s="15" t="s">
        <v>5810</v>
      </c>
      <c r="G2654" s="15" t="s">
        <v>10511</v>
      </c>
      <c r="H2654" s="15" t="s">
        <v>10512</v>
      </c>
      <c r="I2654" s="15" t="s">
        <v>4327</v>
      </c>
      <c r="J2654" s="15" t="s">
        <v>8924</v>
      </c>
      <c r="K2654" s="15"/>
      <c r="L2654" s="103" t="str">
        <f t="shared" si="1"/>
        <v>B-G23PZ-CL8-60cc Pressol Jar only(500006332)</v>
      </c>
      <c r="M2654" s="103">
        <f t="shared" si="2"/>
        <v>15200</v>
      </c>
      <c r="N2654" s="102" t="str">
        <f t="shared" si="3"/>
        <v>wk </v>
      </c>
    </row>
    <row r="2655" ht="12.75" customHeight="1">
      <c r="A2655" s="15" t="s">
        <v>4447</v>
      </c>
      <c r="B2655" s="15" t="s">
        <v>3123</v>
      </c>
      <c r="C2655" s="15" t="s">
        <v>4321</v>
      </c>
      <c r="D2655" s="15" t="s">
        <v>5586</v>
      </c>
      <c r="E2655" s="15" t="s">
        <v>10513</v>
      </c>
      <c r="F2655" s="15" t="s">
        <v>5810</v>
      </c>
      <c r="G2655" s="15" t="s">
        <v>10511</v>
      </c>
      <c r="H2655" s="15" t="s">
        <v>10512</v>
      </c>
      <c r="I2655" s="15" t="s">
        <v>4327</v>
      </c>
      <c r="J2655" s="15" t="s">
        <v>8924</v>
      </c>
      <c r="K2655" s="15"/>
      <c r="L2655" s="103" t="str">
        <f t="shared" si="1"/>
        <v>B-G23PZ-CL8-60cc Pressol Jar only(500006332)</v>
      </c>
      <c r="M2655" s="103">
        <f t="shared" si="2"/>
        <v>15200</v>
      </c>
      <c r="N2655" s="102" t="str">
        <f t="shared" si="3"/>
        <v>wk </v>
      </c>
    </row>
    <row r="2656" ht="12.75" customHeight="1">
      <c r="A2656" s="15" t="s">
        <v>4452</v>
      </c>
      <c r="B2656" s="15" t="s">
        <v>3123</v>
      </c>
      <c r="C2656" s="15" t="s">
        <v>4321</v>
      </c>
      <c r="D2656" s="15" t="s">
        <v>3384</v>
      </c>
      <c r="E2656" s="15" t="s">
        <v>10514</v>
      </c>
      <c r="F2656" s="15" t="s">
        <v>5810</v>
      </c>
      <c r="G2656" s="15" t="s">
        <v>10515</v>
      </c>
      <c r="H2656" s="15" t="s">
        <v>10516</v>
      </c>
      <c r="I2656" s="15" t="s">
        <v>4327</v>
      </c>
      <c r="J2656" s="15" t="s">
        <v>8924</v>
      </c>
      <c r="K2656" s="15"/>
      <c r="L2656" s="103" t="str">
        <f t="shared" si="1"/>
        <v>B-G23PZ-CL8-60cc Pressol Jar only(500006332)</v>
      </c>
      <c r="M2656" s="103">
        <f t="shared" si="2"/>
        <v>27200</v>
      </c>
      <c r="N2656" s="102" t="str">
        <f t="shared" si="3"/>
        <v>wk </v>
      </c>
    </row>
    <row r="2657" ht="12.75" customHeight="1">
      <c r="A2657" s="15" t="s">
        <v>4457</v>
      </c>
      <c r="B2657" s="15" t="s">
        <v>3123</v>
      </c>
      <c r="C2657" s="15" t="s">
        <v>4321</v>
      </c>
      <c r="D2657" s="15" t="s">
        <v>10517</v>
      </c>
      <c r="E2657" s="15" t="s">
        <v>10518</v>
      </c>
      <c r="F2657" s="15" t="s">
        <v>5810</v>
      </c>
      <c r="G2657" s="15" t="s">
        <v>10519</v>
      </c>
      <c r="H2657" s="15" t="s">
        <v>10520</v>
      </c>
      <c r="I2657" s="15" t="s">
        <v>4327</v>
      </c>
      <c r="J2657" s="15" t="s">
        <v>8924</v>
      </c>
      <c r="K2657" s="15"/>
      <c r="L2657" s="103" t="str">
        <f t="shared" si="1"/>
        <v>B-G23PZ-CL8-60cc Pressol Jar only(500006332)</v>
      </c>
      <c r="M2657" s="103">
        <f t="shared" si="2"/>
        <v>52000</v>
      </c>
      <c r="N2657" s="102" t="str">
        <f t="shared" si="3"/>
        <v>wk 6</v>
      </c>
    </row>
    <row r="2658" ht="12.75" customHeight="1">
      <c r="A2658" s="15" t="s">
        <v>4460</v>
      </c>
      <c r="B2658" s="15" t="s">
        <v>3123</v>
      </c>
      <c r="C2658" s="15" t="s">
        <v>4321</v>
      </c>
      <c r="D2658" s="15" t="s">
        <v>10521</v>
      </c>
      <c r="E2658" s="15" t="s">
        <v>10522</v>
      </c>
      <c r="F2658" s="15" t="s">
        <v>5810</v>
      </c>
      <c r="G2658" s="15" t="s">
        <v>10523</v>
      </c>
      <c r="H2658" s="15" t="s">
        <v>10524</v>
      </c>
      <c r="I2658" s="15" t="s">
        <v>4327</v>
      </c>
      <c r="J2658" s="15" t="s">
        <v>8924</v>
      </c>
      <c r="K2658" s="15"/>
      <c r="L2658" s="103" t="str">
        <f t="shared" si="1"/>
        <v>B-G23PZ-CL8-60cc Pressol Jar only(500006332)</v>
      </c>
      <c r="M2658" s="103">
        <f t="shared" si="2"/>
        <v>38400</v>
      </c>
      <c r="N2658" s="102" t="str">
        <f t="shared" si="3"/>
        <v>wk 14</v>
      </c>
    </row>
    <row r="2659" ht="12.75" customHeight="1">
      <c r="A2659" s="15" t="s">
        <v>4467</v>
      </c>
      <c r="B2659" s="15" t="s">
        <v>3123</v>
      </c>
      <c r="C2659" s="15" t="s">
        <v>4321</v>
      </c>
      <c r="D2659" s="15" t="s">
        <v>10525</v>
      </c>
      <c r="E2659" s="15" t="s">
        <v>10526</v>
      </c>
      <c r="F2659" s="15" t="s">
        <v>5810</v>
      </c>
      <c r="G2659" s="15" t="s">
        <v>10527</v>
      </c>
      <c r="H2659" s="15" t="s">
        <v>10528</v>
      </c>
      <c r="I2659" s="15" t="s">
        <v>4327</v>
      </c>
      <c r="J2659" s="15" t="s">
        <v>8924</v>
      </c>
      <c r="K2659" s="15"/>
      <c r="L2659" s="103" t="str">
        <f t="shared" si="1"/>
        <v>B-G23PZ-CL8-60cc Pressol Jar only(500006332)</v>
      </c>
      <c r="M2659" s="103">
        <f t="shared" si="2"/>
        <v>32800</v>
      </c>
      <c r="N2659" s="102" t="str">
        <f t="shared" si="3"/>
        <v>wk 31</v>
      </c>
    </row>
    <row r="2660" ht="12.75" customHeight="1">
      <c r="A2660" s="15" t="s">
        <v>4487</v>
      </c>
      <c r="B2660" s="15" t="s">
        <v>3123</v>
      </c>
      <c r="C2660" s="15" t="s">
        <v>4321</v>
      </c>
      <c r="D2660" s="15" t="s">
        <v>10529</v>
      </c>
      <c r="E2660" s="15" t="s">
        <v>10530</v>
      </c>
      <c r="F2660" s="15" t="s">
        <v>5810</v>
      </c>
      <c r="G2660" s="15" t="s">
        <v>10531</v>
      </c>
      <c r="H2660" s="15" t="s">
        <v>10532</v>
      </c>
      <c r="I2660" s="15" t="s">
        <v>4327</v>
      </c>
      <c r="J2660" s="15" t="s">
        <v>4359</v>
      </c>
      <c r="K2660" s="15"/>
      <c r="L2660" s="103" t="str">
        <f t="shared" si="1"/>
        <v>B-G23PZ-CL8-60cc Pressol Jar only(500006332)</v>
      </c>
      <c r="M2660" s="103">
        <f t="shared" si="2"/>
        <v>40800</v>
      </c>
      <c r="N2660" s="102" t="str">
        <f t="shared" si="3"/>
        <v>wk </v>
      </c>
    </row>
    <row r="2661" ht="12.75" customHeight="1">
      <c r="A2661" s="15" t="s">
        <v>4491</v>
      </c>
      <c r="B2661" s="15" t="s">
        <v>3123</v>
      </c>
      <c r="C2661" s="15" t="s">
        <v>4321</v>
      </c>
      <c r="D2661" s="15" t="s">
        <v>3495</v>
      </c>
      <c r="E2661" s="15" t="s">
        <v>10533</v>
      </c>
      <c r="F2661" s="15" t="s">
        <v>5810</v>
      </c>
      <c r="G2661" s="15" t="s">
        <v>10534</v>
      </c>
      <c r="H2661" s="15" t="s">
        <v>10535</v>
      </c>
      <c r="I2661" s="15" t="s">
        <v>4327</v>
      </c>
      <c r="J2661" s="15" t="s">
        <v>4359</v>
      </c>
      <c r="K2661" s="15"/>
      <c r="L2661" s="103" t="str">
        <f t="shared" si="1"/>
        <v>B-G23PZ-CL8-60cc Pressol Jar only(500006332)</v>
      </c>
      <c r="M2661" s="103">
        <f t="shared" si="2"/>
        <v>16000</v>
      </c>
      <c r="N2661" s="102" t="str">
        <f t="shared" si="3"/>
        <v>wk </v>
      </c>
    </row>
    <row r="2662" ht="12.75" customHeight="1">
      <c r="A2662" s="15" t="s">
        <v>4494</v>
      </c>
      <c r="B2662" s="15" t="s">
        <v>3123</v>
      </c>
      <c r="C2662" s="15" t="s">
        <v>4321</v>
      </c>
      <c r="D2662" s="15" t="s">
        <v>10462</v>
      </c>
      <c r="E2662" s="15" t="s">
        <v>10536</v>
      </c>
      <c r="F2662" s="15" t="s">
        <v>5810</v>
      </c>
      <c r="G2662" s="15" t="s">
        <v>10537</v>
      </c>
      <c r="H2662" s="15" t="s">
        <v>10465</v>
      </c>
      <c r="I2662" s="15" t="s">
        <v>4327</v>
      </c>
      <c r="J2662" s="15" t="s">
        <v>4359</v>
      </c>
      <c r="K2662" s="15"/>
      <c r="L2662" s="103" t="str">
        <f t="shared" si="1"/>
        <v>B-G23PZ-CL8-60cc Pressol Jar only(500006332)</v>
      </c>
      <c r="M2662" s="103">
        <f t="shared" si="2"/>
        <v>17600</v>
      </c>
      <c r="N2662" s="102" t="str">
        <f t="shared" si="3"/>
        <v>wk </v>
      </c>
    </row>
    <row r="2663" ht="12.75" customHeight="1">
      <c r="A2663" s="15" t="s">
        <v>4496</v>
      </c>
      <c r="B2663" s="15" t="s">
        <v>3123</v>
      </c>
      <c r="C2663" s="15" t="s">
        <v>4321</v>
      </c>
      <c r="D2663" s="15" t="s">
        <v>4561</v>
      </c>
      <c r="E2663" s="15" t="s">
        <v>10538</v>
      </c>
      <c r="F2663" s="15" t="s">
        <v>5810</v>
      </c>
      <c r="G2663" s="15" t="s">
        <v>10539</v>
      </c>
      <c r="H2663" s="15" t="s">
        <v>10461</v>
      </c>
      <c r="I2663" s="15" t="s">
        <v>4327</v>
      </c>
      <c r="J2663" s="15" t="s">
        <v>4359</v>
      </c>
      <c r="K2663" s="15"/>
      <c r="L2663" s="103" t="str">
        <f t="shared" si="1"/>
        <v>B-G23PZ-CL8-60cc Pressol Jar only(500006332)</v>
      </c>
      <c r="M2663" s="103">
        <f t="shared" si="2"/>
        <v>14400</v>
      </c>
      <c r="N2663" s="102" t="str">
        <f t="shared" si="3"/>
        <v>wk </v>
      </c>
    </row>
    <row r="2664" ht="12.75" customHeight="1">
      <c r="A2664" s="15" t="s">
        <v>4506</v>
      </c>
      <c r="B2664" s="15" t="s">
        <v>3123</v>
      </c>
      <c r="C2664" s="15" t="s">
        <v>4321</v>
      </c>
      <c r="D2664" s="15" t="s">
        <v>10540</v>
      </c>
      <c r="E2664" s="15" t="s">
        <v>10541</v>
      </c>
      <c r="F2664" s="15" t="s">
        <v>5810</v>
      </c>
      <c r="G2664" s="15" t="s">
        <v>10542</v>
      </c>
      <c r="H2664" s="15" t="s">
        <v>10543</v>
      </c>
      <c r="I2664" s="15" t="s">
        <v>4327</v>
      </c>
      <c r="J2664" s="15" t="s">
        <v>4359</v>
      </c>
      <c r="K2664" s="15"/>
      <c r="L2664" s="103" t="str">
        <f t="shared" si="1"/>
        <v>B-G23PZ-CL8-60cc Pressol Jar only(500006332)</v>
      </c>
      <c r="M2664" s="103">
        <f t="shared" si="2"/>
        <v>71200</v>
      </c>
      <c r="N2664" s="102" t="str">
        <f t="shared" si="3"/>
        <v>wk </v>
      </c>
    </row>
    <row r="2665" ht="12.75" customHeight="1">
      <c r="A2665" s="15" t="s">
        <v>4510</v>
      </c>
      <c r="B2665" s="15" t="s">
        <v>3123</v>
      </c>
      <c r="C2665" s="15" t="s">
        <v>4321</v>
      </c>
      <c r="D2665" s="15" t="s">
        <v>6173</v>
      </c>
      <c r="E2665" s="15" t="s">
        <v>10544</v>
      </c>
      <c r="F2665" s="15" t="s">
        <v>5810</v>
      </c>
      <c r="G2665" s="15" t="s">
        <v>10545</v>
      </c>
      <c r="H2665" s="15" t="s">
        <v>10491</v>
      </c>
      <c r="I2665" s="15" t="s">
        <v>4327</v>
      </c>
      <c r="J2665" s="15" t="s">
        <v>4359</v>
      </c>
      <c r="K2665" s="15"/>
      <c r="L2665" s="103" t="str">
        <f t="shared" si="1"/>
        <v>B-G23PZ-CL8-60cc Pressol Jar only(500006332)</v>
      </c>
      <c r="M2665" s="103">
        <f t="shared" si="2"/>
        <v>20000</v>
      </c>
      <c r="N2665" s="102" t="str">
        <f t="shared" si="3"/>
        <v>wk </v>
      </c>
    </row>
    <row r="2666" ht="12.75" customHeight="1">
      <c r="A2666" s="15" t="s">
        <v>4513</v>
      </c>
      <c r="B2666" s="15" t="s">
        <v>3123</v>
      </c>
      <c r="C2666" s="15" t="s">
        <v>4321</v>
      </c>
      <c r="D2666" s="15" t="s">
        <v>10462</v>
      </c>
      <c r="E2666" s="15" t="s">
        <v>10546</v>
      </c>
      <c r="F2666" s="15" t="s">
        <v>5810</v>
      </c>
      <c r="G2666" s="15" t="s">
        <v>10537</v>
      </c>
      <c r="H2666" s="15" t="s">
        <v>10465</v>
      </c>
      <c r="I2666" s="15" t="s">
        <v>4327</v>
      </c>
      <c r="J2666" s="15" t="s">
        <v>4359</v>
      </c>
      <c r="K2666" s="15"/>
      <c r="L2666" s="103" t="str">
        <f t="shared" si="1"/>
        <v>B-G23PZ-CL8-60cc Pressol Jar only(500006332)</v>
      </c>
      <c r="M2666" s="103">
        <f t="shared" si="2"/>
        <v>17600</v>
      </c>
      <c r="N2666" s="102" t="str">
        <f t="shared" si="3"/>
        <v>wk </v>
      </c>
    </row>
    <row r="2667" ht="12.75" customHeight="1">
      <c r="A2667" s="15" t="s">
        <v>4515</v>
      </c>
      <c r="B2667" s="15" t="s">
        <v>3123</v>
      </c>
      <c r="C2667" s="15" t="s">
        <v>4321</v>
      </c>
      <c r="D2667" s="15" t="s">
        <v>3495</v>
      </c>
      <c r="E2667" s="15" t="s">
        <v>10547</v>
      </c>
      <c r="F2667" s="15" t="s">
        <v>5810</v>
      </c>
      <c r="G2667" s="15" t="s">
        <v>10534</v>
      </c>
      <c r="H2667" s="15" t="s">
        <v>10535</v>
      </c>
      <c r="I2667" s="15" t="s">
        <v>4327</v>
      </c>
      <c r="J2667" s="15" t="s">
        <v>4359</v>
      </c>
      <c r="K2667" s="15"/>
      <c r="L2667" s="103" t="str">
        <f t="shared" si="1"/>
        <v>B-G23PZ-CL8-60cc Pressol Jar only(500006332)</v>
      </c>
      <c r="M2667" s="103">
        <f t="shared" si="2"/>
        <v>16000</v>
      </c>
      <c r="N2667" s="102" t="str">
        <f t="shared" si="3"/>
        <v>wk </v>
      </c>
    </row>
    <row r="2668" ht="12.75" customHeight="1">
      <c r="A2668" s="15" t="s">
        <v>4524</v>
      </c>
      <c r="B2668" s="15" t="s">
        <v>3123</v>
      </c>
      <c r="C2668" s="15" t="s">
        <v>4321</v>
      </c>
      <c r="D2668" s="15" t="s">
        <v>10548</v>
      </c>
      <c r="E2668" s="15" t="s">
        <v>10549</v>
      </c>
      <c r="F2668" s="15" t="s">
        <v>5810</v>
      </c>
      <c r="G2668" s="15" t="s">
        <v>10550</v>
      </c>
      <c r="H2668" s="15" t="s">
        <v>10551</v>
      </c>
      <c r="I2668" s="15" t="s">
        <v>4327</v>
      </c>
      <c r="J2668" s="15" t="s">
        <v>4359</v>
      </c>
      <c r="K2668" s="15"/>
      <c r="L2668" s="103" t="str">
        <f t="shared" si="1"/>
        <v>B-G23PZ-CL8-60cc Pressol Jar only(500006332)</v>
      </c>
      <c r="M2668" s="103">
        <f t="shared" si="2"/>
        <v>46400</v>
      </c>
      <c r="N2668" s="102" t="str">
        <f t="shared" si="3"/>
        <v>wk </v>
      </c>
    </row>
    <row r="2669" ht="12.75" customHeight="1">
      <c r="A2669" s="15" t="s">
        <v>4534</v>
      </c>
      <c r="B2669" s="15" t="s">
        <v>3123</v>
      </c>
      <c r="C2669" s="15" t="s">
        <v>4321</v>
      </c>
      <c r="D2669" s="15" t="s">
        <v>10552</v>
      </c>
      <c r="E2669" s="15" t="s">
        <v>10553</v>
      </c>
      <c r="F2669" s="15" t="s">
        <v>5810</v>
      </c>
      <c r="G2669" s="15" t="s">
        <v>10554</v>
      </c>
      <c r="H2669" s="15" t="s">
        <v>10555</v>
      </c>
      <c r="I2669" s="15" t="s">
        <v>4327</v>
      </c>
      <c r="J2669" s="15" t="s">
        <v>4359</v>
      </c>
      <c r="K2669" s="15"/>
      <c r="L2669" s="103" t="str">
        <f t="shared" si="1"/>
        <v>B-G23PZ-CL8-60cc Pressol Jar only(500006332)</v>
      </c>
      <c r="M2669" s="103">
        <f t="shared" si="2"/>
        <v>49600</v>
      </c>
      <c r="N2669" s="102" t="str">
        <f t="shared" si="3"/>
        <v>wk 14</v>
      </c>
    </row>
    <row r="2670" ht="12.75" customHeight="1">
      <c r="A2670" s="15" t="s">
        <v>4547</v>
      </c>
      <c r="B2670" s="15" t="s">
        <v>3123</v>
      </c>
      <c r="C2670" s="15" t="s">
        <v>4321</v>
      </c>
      <c r="D2670" s="15" t="s">
        <v>10556</v>
      </c>
      <c r="E2670" s="15" t="s">
        <v>10557</v>
      </c>
      <c r="F2670" s="15" t="s">
        <v>5810</v>
      </c>
      <c r="G2670" s="15" t="s">
        <v>10558</v>
      </c>
      <c r="H2670" s="15" t="s">
        <v>10559</v>
      </c>
      <c r="I2670" s="15" t="s">
        <v>4327</v>
      </c>
      <c r="J2670" s="15" t="s">
        <v>4359</v>
      </c>
      <c r="K2670" s="15"/>
      <c r="L2670" s="103" t="str">
        <f t="shared" si="1"/>
        <v>B-G23PZ-CL8-60cc Pressol Jar only(500006332)</v>
      </c>
      <c r="M2670" s="103">
        <f t="shared" si="2"/>
        <v>43200</v>
      </c>
      <c r="N2670" s="102" t="str">
        <f t="shared" si="3"/>
        <v>wk 18</v>
      </c>
    </row>
    <row r="2671" ht="12.75" customHeight="1">
      <c r="A2671" s="15" t="s">
        <v>4550</v>
      </c>
      <c r="B2671" s="15" t="s">
        <v>3123</v>
      </c>
      <c r="C2671" s="15" t="s">
        <v>4321</v>
      </c>
      <c r="D2671" s="15" t="s">
        <v>3894</v>
      </c>
      <c r="E2671" s="15" t="s">
        <v>10560</v>
      </c>
      <c r="F2671" s="15" t="s">
        <v>5810</v>
      </c>
      <c r="G2671" s="15" t="s">
        <v>10561</v>
      </c>
      <c r="H2671" s="15" t="s">
        <v>10562</v>
      </c>
      <c r="I2671" s="15" t="s">
        <v>4327</v>
      </c>
      <c r="J2671" s="15" t="s">
        <v>4359</v>
      </c>
      <c r="K2671" s="15"/>
      <c r="L2671" s="103" t="str">
        <f t="shared" si="1"/>
        <v>B-G23PZ-CL8-60cc Pressol Jar only(500006332)</v>
      </c>
      <c r="M2671" s="103">
        <f t="shared" si="2"/>
        <v>21600</v>
      </c>
      <c r="N2671" s="102" t="str">
        <f t="shared" si="3"/>
        <v>wk 23</v>
      </c>
    </row>
    <row r="2672" ht="12.75" customHeight="1">
      <c r="A2672" s="15" t="s">
        <v>4553</v>
      </c>
      <c r="B2672" s="15" t="s">
        <v>3123</v>
      </c>
      <c r="C2672" s="15" t="s">
        <v>4321</v>
      </c>
      <c r="D2672" s="15" t="s">
        <v>4704</v>
      </c>
      <c r="E2672" s="15" t="s">
        <v>10563</v>
      </c>
      <c r="F2672" s="15" t="s">
        <v>5810</v>
      </c>
      <c r="G2672" s="15" t="s">
        <v>10564</v>
      </c>
      <c r="H2672" s="15" t="s">
        <v>10565</v>
      </c>
      <c r="I2672" s="15" t="s">
        <v>4327</v>
      </c>
      <c r="J2672" s="15" t="s">
        <v>4359</v>
      </c>
      <c r="K2672" s="15"/>
      <c r="L2672" s="103" t="str">
        <f t="shared" si="1"/>
        <v>B-G23PZ-CL8-60cc Pressol Jar only(500006332)</v>
      </c>
      <c r="M2672" s="103">
        <f t="shared" si="2"/>
        <v>16800</v>
      </c>
      <c r="N2672" s="102" t="str">
        <f t="shared" si="3"/>
        <v>wk 27</v>
      </c>
    </row>
    <row r="2673" ht="12.75" customHeight="1">
      <c r="A2673" s="15" t="s">
        <v>4555</v>
      </c>
      <c r="B2673" s="15" t="s">
        <v>3123</v>
      </c>
      <c r="C2673" s="15" t="s">
        <v>4321</v>
      </c>
      <c r="D2673" s="15" t="s">
        <v>6173</v>
      </c>
      <c r="E2673" s="15" t="s">
        <v>10566</v>
      </c>
      <c r="F2673" s="15" t="s">
        <v>5810</v>
      </c>
      <c r="G2673" s="15" t="s">
        <v>10545</v>
      </c>
      <c r="H2673" s="15" t="s">
        <v>10567</v>
      </c>
      <c r="I2673" s="15" t="s">
        <v>4327</v>
      </c>
      <c r="J2673" s="15" t="s">
        <v>4359</v>
      </c>
      <c r="K2673" s="15"/>
      <c r="L2673" s="103" t="str">
        <f t="shared" si="1"/>
        <v>B-G23PZ-CL8-60cc Pressol Jar only(500006332)</v>
      </c>
      <c r="M2673" s="103">
        <f t="shared" si="2"/>
        <v>20000</v>
      </c>
      <c r="N2673" s="102" t="str">
        <f t="shared" si="3"/>
        <v>wk 32</v>
      </c>
    </row>
    <row r="2674" ht="12.75" customHeight="1">
      <c r="A2674" s="15" t="s">
        <v>4560</v>
      </c>
      <c r="B2674" s="15" t="s">
        <v>3123</v>
      </c>
      <c r="C2674" s="15" t="s">
        <v>4321</v>
      </c>
      <c r="D2674" s="15" t="s">
        <v>10568</v>
      </c>
      <c r="E2674" s="15" t="s">
        <v>10569</v>
      </c>
      <c r="F2674" s="15" t="s">
        <v>5810</v>
      </c>
      <c r="G2674" s="15" t="s">
        <v>10570</v>
      </c>
      <c r="H2674" s="15" t="s">
        <v>10571</v>
      </c>
      <c r="I2674" s="15" t="s">
        <v>4327</v>
      </c>
      <c r="J2674" s="15" t="s">
        <v>4359</v>
      </c>
      <c r="K2674" s="15"/>
      <c r="L2674" s="103" t="str">
        <f t="shared" si="1"/>
        <v>B-G23PZ-CL8-60cc Pressol Jar only(500006332)</v>
      </c>
      <c r="M2674" s="103">
        <f t="shared" si="2"/>
        <v>41600</v>
      </c>
      <c r="N2674" s="102" t="str">
        <f t="shared" si="3"/>
        <v>wk 45</v>
      </c>
    </row>
    <row r="2675" ht="12.75" customHeight="1">
      <c r="A2675" s="15" t="s">
        <v>4565</v>
      </c>
      <c r="B2675" s="15" t="s">
        <v>3123</v>
      </c>
      <c r="C2675" s="15" t="s">
        <v>4321</v>
      </c>
      <c r="D2675" s="15" t="s">
        <v>10442</v>
      </c>
      <c r="E2675" s="15" t="s">
        <v>10572</v>
      </c>
      <c r="F2675" s="15" t="s">
        <v>5810</v>
      </c>
      <c r="G2675" s="15" t="s">
        <v>10573</v>
      </c>
      <c r="H2675" s="15" t="s">
        <v>10574</v>
      </c>
      <c r="I2675" s="15" t="s">
        <v>4327</v>
      </c>
      <c r="J2675" s="15" t="s">
        <v>4359</v>
      </c>
      <c r="K2675" s="15"/>
      <c r="L2675" s="103" t="str">
        <f t="shared" si="1"/>
        <v>B-G23PZ-CL8-60cc Pressol Jar only(500006332)</v>
      </c>
      <c r="M2675" s="103">
        <f t="shared" si="2"/>
        <v>18400</v>
      </c>
      <c r="N2675" s="102" t="str">
        <f t="shared" si="3"/>
        <v>wk 49</v>
      </c>
    </row>
    <row r="2676" ht="12.75" customHeight="1">
      <c r="A2676" s="15" t="s">
        <v>4565</v>
      </c>
      <c r="B2676" s="15" t="s">
        <v>3123</v>
      </c>
      <c r="C2676" s="15" t="s">
        <v>4321</v>
      </c>
      <c r="D2676" s="15" t="s">
        <v>6097</v>
      </c>
      <c r="E2676" s="15" t="s">
        <v>10575</v>
      </c>
      <c r="F2676" s="15" t="s">
        <v>5810</v>
      </c>
      <c r="G2676" s="15" t="s">
        <v>10576</v>
      </c>
      <c r="H2676" s="15" t="s">
        <v>10577</v>
      </c>
      <c r="I2676" s="15" t="s">
        <v>4327</v>
      </c>
      <c r="J2676" s="15" t="s">
        <v>4359</v>
      </c>
      <c r="K2676" s="15"/>
      <c r="L2676" s="103" t="str">
        <f t="shared" si="1"/>
        <v>B-G23PZ-CL8-60cc Pressol Jar only(500006332)</v>
      </c>
      <c r="M2676" s="103">
        <f t="shared" si="2"/>
        <v>800</v>
      </c>
      <c r="N2676" s="102" t="str">
        <f t="shared" si="3"/>
        <v>wk 49</v>
      </c>
    </row>
    <row r="2677" ht="12.75" customHeight="1">
      <c r="A2677" s="15" t="s">
        <v>4567</v>
      </c>
      <c r="B2677" s="15" t="s">
        <v>3123</v>
      </c>
      <c r="C2677" s="15" t="s">
        <v>4321</v>
      </c>
      <c r="D2677" s="15" t="s">
        <v>3446</v>
      </c>
      <c r="E2677" s="15" t="s">
        <v>10578</v>
      </c>
      <c r="F2677" s="15" t="s">
        <v>5810</v>
      </c>
      <c r="G2677" s="15" t="s">
        <v>10579</v>
      </c>
      <c r="H2677" s="15" t="s">
        <v>10580</v>
      </c>
      <c r="I2677" s="15" t="s">
        <v>4327</v>
      </c>
      <c r="J2677" s="15" t="s">
        <v>4359</v>
      </c>
      <c r="K2677" s="15"/>
      <c r="L2677" s="103" t="str">
        <f t="shared" si="1"/>
        <v>B-G23PZ-CL8-60cc Pressol Jar only(500006332)</v>
      </c>
      <c r="M2677" s="103">
        <f t="shared" si="2"/>
        <v>12000</v>
      </c>
      <c r="N2677" s="102" t="str">
        <f t="shared" si="3"/>
        <v>wk </v>
      </c>
    </row>
    <row r="2678" ht="12.75" customHeight="1">
      <c r="A2678" s="15" t="s">
        <v>4569</v>
      </c>
      <c r="B2678" s="15" t="s">
        <v>3123</v>
      </c>
      <c r="C2678" s="15" t="s">
        <v>4321</v>
      </c>
      <c r="D2678" s="15" t="s">
        <v>7150</v>
      </c>
      <c r="E2678" s="15" t="s">
        <v>10581</v>
      </c>
      <c r="F2678" s="15" t="s">
        <v>5810</v>
      </c>
      <c r="G2678" s="15" t="s">
        <v>10582</v>
      </c>
      <c r="H2678" s="15" t="s">
        <v>10583</v>
      </c>
      <c r="I2678" s="15" t="s">
        <v>4327</v>
      </c>
      <c r="J2678" s="15" t="s">
        <v>4359</v>
      </c>
      <c r="K2678" s="15"/>
      <c r="L2678" s="103" t="str">
        <f t="shared" si="1"/>
        <v>B-G23PZ-CL8-60cc Pressol Jar only(500006332)</v>
      </c>
      <c r="M2678" s="103">
        <f t="shared" si="2"/>
        <v>19200</v>
      </c>
      <c r="N2678" s="102" t="str">
        <f t="shared" si="3"/>
        <v>wk </v>
      </c>
    </row>
    <row r="2679" ht="12.75" customHeight="1">
      <c r="A2679" s="15" t="s">
        <v>5256</v>
      </c>
      <c r="B2679" s="15" t="s">
        <v>3123</v>
      </c>
      <c r="C2679" s="15" t="s">
        <v>4321</v>
      </c>
      <c r="D2679" s="15" t="s">
        <v>7150</v>
      </c>
      <c r="E2679" s="15" t="s">
        <v>10584</v>
      </c>
      <c r="F2679" s="15" t="s">
        <v>5810</v>
      </c>
      <c r="G2679" s="15" t="s">
        <v>10582</v>
      </c>
      <c r="H2679" s="15" t="s">
        <v>10583</v>
      </c>
      <c r="I2679" s="15" t="s">
        <v>4327</v>
      </c>
      <c r="J2679" s="15" t="s">
        <v>4359</v>
      </c>
      <c r="K2679" s="15"/>
      <c r="L2679" s="103" t="str">
        <f t="shared" si="1"/>
        <v>B-G23PZ-CL8-60cc Pressol Jar only(500006332)</v>
      </c>
      <c r="M2679" s="103">
        <f t="shared" si="2"/>
        <v>19200</v>
      </c>
      <c r="N2679" s="102" t="str">
        <f t="shared" si="3"/>
        <v>wk </v>
      </c>
    </row>
    <row r="2680" ht="12.75" customHeight="1">
      <c r="A2680" s="15" t="s">
        <v>4579</v>
      </c>
      <c r="B2680" s="15" t="s">
        <v>3123</v>
      </c>
      <c r="C2680" s="15" t="s">
        <v>4321</v>
      </c>
      <c r="D2680" s="15" t="s">
        <v>4704</v>
      </c>
      <c r="E2680" s="15" t="s">
        <v>10585</v>
      </c>
      <c r="F2680" s="15" t="s">
        <v>5810</v>
      </c>
      <c r="G2680" s="15" t="s">
        <v>10564</v>
      </c>
      <c r="H2680" s="15" t="s">
        <v>10565</v>
      </c>
      <c r="I2680" s="15" t="s">
        <v>4327</v>
      </c>
      <c r="J2680" s="15" t="s">
        <v>4359</v>
      </c>
      <c r="K2680" s="15"/>
      <c r="L2680" s="103" t="str">
        <f t="shared" si="1"/>
        <v>B-G23PZ-CL8-60cc Pressol Jar only(500006332)</v>
      </c>
      <c r="M2680" s="103">
        <f t="shared" si="2"/>
        <v>16800</v>
      </c>
      <c r="N2680" s="102" t="str">
        <f t="shared" si="3"/>
        <v>wk </v>
      </c>
    </row>
    <row r="2681" ht="12.75" customHeight="1">
      <c r="A2681" s="15" t="s">
        <v>4579</v>
      </c>
      <c r="B2681" s="15" t="s">
        <v>3123</v>
      </c>
      <c r="C2681" s="15" t="s">
        <v>4321</v>
      </c>
      <c r="D2681" s="15" t="s">
        <v>10586</v>
      </c>
      <c r="E2681" s="15" t="s">
        <v>10587</v>
      </c>
      <c r="F2681" s="15" t="s">
        <v>5810</v>
      </c>
      <c r="G2681" s="15" t="s">
        <v>10588</v>
      </c>
      <c r="H2681" s="15" t="s">
        <v>10589</v>
      </c>
      <c r="I2681" s="15" t="s">
        <v>4327</v>
      </c>
      <c r="J2681" s="15" t="s">
        <v>4359</v>
      </c>
      <c r="K2681" s="15"/>
      <c r="L2681" s="103" t="str">
        <f t="shared" si="1"/>
        <v>B-G23PZ-CL8-60cc Pressol Jar only(500006332)</v>
      </c>
      <c r="M2681" s="103">
        <f t="shared" si="2"/>
        <v>20800</v>
      </c>
      <c r="N2681" s="102" t="str">
        <f t="shared" si="3"/>
        <v>wk </v>
      </c>
    </row>
    <row r="2682" ht="12.75" customHeight="1">
      <c r="A2682" s="15" t="s">
        <v>4581</v>
      </c>
      <c r="B2682" s="15" t="s">
        <v>3123</v>
      </c>
      <c r="C2682" s="15" t="s">
        <v>4321</v>
      </c>
      <c r="D2682" s="15" t="s">
        <v>4704</v>
      </c>
      <c r="E2682" s="15" t="s">
        <v>10590</v>
      </c>
      <c r="F2682" s="15" t="s">
        <v>5810</v>
      </c>
      <c r="G2682" s="15" t="s">
        <v>10564</v>
      </c>
      <c r="H2682" s="15" t="s">
        <v>10565</v>
      </c>
      <c r="I2682" s="15" t="s">
        <v>4327</v>
      </c>
      <c r="J2682" s="15" t="s">
        <v>4359</v>
      </c>
      <c r="K2682" s="15"/>
      <c r="L2682" s="103" t="str">
        <f t="shared" si="1"/>
        <v>B-G23PZ-CL8-60cc Pressol Jar only(500006332)</v>
      </c>
      <c r="M2682" s="103">
        <f t="shared" si="2"/>
        <v>16800</v>
      </c>
      <c r="N2682" s="102" t="str">
        <f t="shared" si="3"/>
        <v>wk </v>
      </c>
    </row>
    <row r="2683" ht="12.75" customHeight="1">
      <c r="A2683" s="15" t="s">
        <v>4584</v>
      </c>
      <c r="B2683" s="15" t="s">
        <v>3123</v>
      </c>
      <c r="C2683" s="15" t="s">
        <v>4321</v>
      </c>
      <c r="D2683" s="15" t="s">
        <v>10442</v>
      </c>
      <c r="E2683" s="15" t="s">
        <v>10591</v>
      </c>
      <c r="F2683" s="15" t="s">
        <v>5810</v>
      </c>
      <c r="G2683" s="15" t="s">
        <v>10573</v>
      </c>
      <c r="H2683" s="15" t="s">
        <v>10574</v>
      </c>
      <c r="I2683" s="15" t="s">
        <v>4327</v>
      </c>
      <c r="J2683" s="15" t="s">
        <v>4359</v>
      </c>
      <c r="K2683" s="15"/>
      <c r="L2683" s="103" t="str">
        <f t="shared" si="1"/>
        <v>B-G23PZ-CL8-60cc Pressol Jar only(500006332)</v>
      </c>
      <c r="M2683" s="103">
        <f t="shared" si="2"/>
        <v>18400</v>
      </c>
      <c r="N2683" s="102" t="str">
        <f t="shared" si="3"/>
        <v>wk </v>
      </c>
    </row>
    <row r="2684" ht="12.75" customHeight="1">
      <c r="A2684" s="15" t="s">
        <v>4592</v>
      </c>
      <c r="B2684" s="15" t="s">
        <v>3123</v>
      </c>
      <c r="C2684" s="15" t="s">
        <v>4321</v>
      </c>
      <c r="D2684" s="15" t="s">
        <v>10592</v>
      </c>
      <c r="E2684" s="15" t="s">
        <v>10593</v>
      </c>
      <c r="F2684" s="15" t="s">
        <v>5810</v>
      </c>
      <c r="G2684" s="15" t="s">
        <v>10594</v>
      </c>
      <c r="H2684" s="15" t="s">
        <v>10595</v>
      </c>
      <c r="I2684" s="15" t="s">
        <v>4327</v>
      </c>
      <c r="J2684" s="15" t="s">
        <v>4359</v>
      </c>
      <c r="K2684" s="15"/>
      <c r="L2684" s="103" t="str">
        <f t="shared" si="1"/>
        <v>B-G23PZ-CL8-60cc Pressol Jar only(500006332)</v>
      </c>
      <c r="M2684" s="103">
        <f t="shared" si="2"/>
        <v>59200</v>
      </c>
      <c r="N2684" s="102" t="str">
        <f t="shared" si="3"/>
        <v>wk </v>
      </c>
    </row>
    <row r="2685" ht="12.75" customHeight="1">
      <c r="A2685" s="15" t="s">
        <v>4597</v>
      </c>
      <c r="B2685" s="15" t="s">
        <v>3123</v>
      </c>
      <c r="C2685" s="15" t="s">
        <v>4321</v>
      </c>
      <c r="D2685" s="15" t="s">
        <v>7150</v>
      </c>
      <c r="E2685" s="15" t="s">
        <v>10596</v>
      </c>
      <c r="F2685" s="15" t="s">
        <v>5810</v>
      </c>
      <c r="G2685" s="15" t="s">
        <v>10582</v>
      </c>
      <c r="H2685" s="15" t="s">
        <v>10583</v>
      </c>
      <c r="I2685" s="15" t="s">
        <v>4327</v>
      </c>
      <c r="J2685" s="15" t="s">
        <v>4359</v>
      </c>
      <c r="K2685" s="15"/>
      <c r="L2685" s="103" t="str">
        <f t="shared" si="1"/>
        <v>B-G23PZ-CL8-60cc Pressol Jar only(500006332)</v>
      </c>
      <c r="M2685" s="103">
        <f t="shared" si="2"/>
        <v>19200</v>
      </c>
      <c r="N2685" s="102" t="str">
        <f t="shared" si="3"/>
        <v>wk </v>
      </c>
    </row>
    <row r="2686" ht="12.75" customHeight="1">
      <c r="A2686" s="15" t="s">
        <v>4600</v>
      </c>
      <c r="B2686" s="15" t="s">
        <v>3123</v>
      </c>
      <c r="C2686" s="15" t="s">
        <v>4321</v>
      </c>
      <c r="D2686" s="15" t="s">
        <v>3495</v>
      </c>
      <c r="E2686" s="15" t="s">
        <v>10597</v>
      </c>
      <c r="F2686" s="15" t="s">
        <v>5810</v>
      </c>
      <c r="G2686" s="15" t="s">
        <v>10534</v>
      </c>
      <c r="H2686" s="15" t="s">
        <v>10598</v>
      </c>
      <c r="I2686" s="15" t="s">
        <v>4327</v>
      </c>
      <c r="J2686" s="15" t="s">
        <v>4359</v>
      </c>
      <c r="K2686" s="15"/>
      <c r="L2686" s="103" t="str">
        <f t="shared" si="1"/>
        <v>B-G23PZ-CL8-60cc Pressol Jar only(500006332)</v>
      </c>
      <c r="M2686" s="103">
        <f t="shared" si="2"/>
        <v>16000</v>
      </c>
      <c r="N2686" s="102" t="str">
        <f t="shared" si="3"/>
        <v>wk </v>
      </c>
    </row>
    <row r="2687" ht="12.75" customHeight="1">
      <c r="A2687" s="15" t="s">
        <v>4603</v>
      </c>
      <c r="B2687" s="15" t="s">
        <v>3123</v>
      </c>
      <c r="C2687" s="15" t="s">
        <v>4321</v>
      </c>
      <c r="D2687" s="15" t="s">
        <v>4561</v>
      </c>
      <c r="E2687" s="15" t="s">
        <v>10599</v>
      </c>
      <c r="F2687" s="15" t="s">
        <v>5810</v>
      </c>
      <c r="G2687" s="15" t="s">
        <v>10539</v>
      </c>
      <c r="H2687" s="15" t="s">
        <v>10600</v>
      </c>
      <c r="I2687" s="15" t="s">
        <v>4327</v>
      </c>
      <c r="J2687" s="15" t="s">
        <v>4359</v>
      </c>
      <c r="K2687" s="15"/>
      <c r="L2687" s="103" t="str">
        <f t="shared" si="1"/>
        <v>B-G23PZ-CL8-60cc Pressol Jar only(500006332)</v>
      </c>
      <c r="M2687" s="103">
        <f t="shared" si="2"/>
        <v>14400</v>
      </c>
      <c r="N2687" s="102" t="str">
        <f t="shared" si="3"/>
        <v>wk </v>
      </c>
    </row>
    <row r="2688" ht="12.75" customHeight="1">
      <c r="A2688" s="15" t="s">
        <v>4609</v>
      </c>
      <c r="B2688" s="15" t="s">
        <v>3123</v>
      </c>
      <c r="C2688" s="15" t="s">
        <v>4321</v>
      </c>
      <c r="D2688" s="15" t="s">
        <v>10601</v>
      </c>
      <c r="E2688" s="15" t="s">
        <v>10602</v>
      </c>
      <c r="F2688" s="15" t="s">
        <v>5810</v>
      </c>
      <c r="G2688" s="15" t="s">
        <v>10603</v>
      </c>
      <c r="H2688" s="15" t="s">
        <v>10604</v>
      </c>
      <c r="I2688" s="15" t="s">
        <v>4327</v>
      </c>
      <c r="J2688" s="15" t="s">
        <v>4359</v>
      </c>
      <c r="K2688" s="15"/>
      <c r="L2688" s="103" t="str">
        <f t="shared" si="1"/>
        <v>B-G23PZ-CL8-60cc Pressol Jar only(500006332)</v>
      </c>
      <c r="M2688" s="103">
        <f t="shared" si="2"/>
        <v>47200</v>
      </c>
      <c r="N2688" s="102" t="str">
        <f t="shared" si="3"/>
        <v>wk 6</v>
      </c>
    </row>
    <row r="2689" ht="12.75" customHeight="1">
      <c r="A2689" s="15" t="s">
        <v>4612</v>
      </c>
      <c r="B2689" s="15" t="s">
        <v>3123</v>
      </c>
      <c r="C2689" s="15" t="s">
        <v>4321</v>
      </c>
      <c r="D2689" s="15" t="s">
        <v>10462</v>
      </c>
      <c r="E2689" s="15" t="s">
        <v>10605</v>
      </c>
      <c r="F2689" s="15" t="s">
        <v>5810</v>
      </c>
      <c r="G2689" s="15" t="s">
        <v>10537</v>
      </c>
      <c r="H2689" s="15" t="s">
        <v>10606</v>
      </c>
      <c r="I2689" s="15" t="s">
        <v>4327</v>
      </c>
      <c r="J2689" s="15" t="s">
        <v>4359</v>
      </c>
      <c r="K2689" s="15"/>
      <c r="L2689" s="103" t="str">
        <f t="shared" si="1"/>
        <v>B-G23PZ-CL8-60cc Pressol Jar only(500006332)</v>
      </c>
      <c r="M2689" s="103">
        <f t="shared" si="2"/>
        <v>17600</v>
      </c>
      <c r="N2689" s="102" t="str">
        <f t="shared" si="3"/>
        <v>wk 10</v>
      </c>
    </row>
    <row r="2690" ht="12.75" customHeight="1">
      <c r="A2690" s="15" t="s">
        <v>4616</v>
      </c>
      <c r="B2690" s="15" t="s">
        <v>3123</v>
      </c>
      <c r="C2690" s="15" t="s">
        <v>4321</v>
      </c>
      <c r="D2690" s="15" t="s">
        <v>3495</v>
      </c>
      <c r="E2690" s="15" t="s">
        <v>10607</v>
      </c>
      <c r="F2690" s="15" t="s">
        <v>5810</v>
      </c>
      <c r="G2690" s="15" t="s">
        <v>10534</v>
      </c>
      <c r="H2690" s="15" t="s">
        <v>10598</v>
      </c>
      <c r="I2690" s="15" t="s">
        <v>4327</v>
      </c>
      <c r="J2690" s="15" t="s">
        <v>4359</v>
      </c>
      <c r="K2690" s="15"/>
      <c r="L2690" s="103" t="str">
        <f t="shared" si="1"/>
        <v>B-G23PZ-CL8-60cc Pressol Jar only(500006332)</v>
      </c>
      <c r="M2690" s="103">
        <f t="shared" si="2"/>
        <v>16000</v>
      </c>
      <c r="N2690" s="102" t="str">
        <f t="shared" si="3"/>
        <v>wk 14</v>
      </c>
    </row>
    <row r="2691" ht="12.75" customHeight="1">
      <c r="A2691" s="15" t="s">
        <v>4619</v>
      </c>
      <c r="B2691" s="15" t="s">
        <v>3123</v>
      </c>
      <c r="C2691" s="15" t="s">
        <v>4321</v>
      </c>
      <c r="D2691" s="15" t="s">
        <v>10442</v>
      </c>
      <c r="E2691" s="15" t="s">
        <v>10608</v>
      </c>
      <c r="F2691" s="15" t="s">
        <v>5810</v>
      </c>
      <c r="G2691" s="15" t="s">
        <v>10573</v>
      </c>
      <c r="H2691" s="15" t="s">
        <v>10574</v>
      </c>
      <c r="I2691" s="15" t="s">
        <v>4327</v>
      </c>
      <c r="J2691" s="15" t="s">
        <v>4359</v>
      </c>
      <c r="K2691" s="15"/>
      <c r="L2691" s="103" t="str">
        <f t="shared" si="1"/>
        <v>B-G23PZ-CL8-60cc Pressol Jar only(500006332)</v>
      </c>
      <c r="M2691" s="103">
        <f t="shared" si="2"/>
        <v>18400</v>
      </c>
      <c r="N2691" s="102" t="str">
        <f t="shared" si="3"/>
        <v>wk 19</v>
      </c>
    </row>
    <row r="2692" ht="12.75" customHeight="1">
      <c r="A2692" s="15" t="s">
        <v>4625</v>
      </c>
      <c r="B2692" s="15" t="s">
        <v>3123</v>
      </c>
      <c r="C2692" s="15" t="s">
        <v>4321</v>
      </c>
      <c r="D2692" s="15" t="s">
        <v>5611</v>
      </c>
      <c r="E2692" s="15" t="s">
        <v>10609</v>
      </c>
      <c r="F2692" s="15" t="s">
        <v>5810</v>
      </c>
      <c r="G2692" s="15" t="s">
        <v>10610</v>
      </c>
      <c r="H2692" s="15" t="s">
        <v>10611</v>
      </c>
      <c r="I2692" s="15" t="s">
        <v>4327</v>
      </c>
      <c r="J2692" s="15" t="s">
        <v>4359</v>
      </c>
      <c r="K2692" s="15"/>
      <c r="L2692" s="103" t="str">
        <f t="shared" si="1"/>
        <v>B-G23PZ-CL8-60cc Pressol Jar only(500006332)</v>
      </c>
      <c r="M2692" s="103">
        <f t="shared" si="2"/>
        <v>22400</v>
      </c>
      <c r="N2692" s="102" t="str">
        <f t="shared" si="3"/>
        <v>wk 23</v>
      </c>
    </row>
    <row r="2693" ht="12.75" customHeight="1">
      <c r="A2693" s="15" t="s">
        <v>4979</v>
      </c>
      <c r="B2693" s="15" t="s">
        <v>3123</v>
      </c>
      <c r="C2693" s="15" t="s">
        <v>4321</v>
      </c>
      <c r="D2693" s="15" t="s">
        <v>3521</v>
      </c>
      <c r="E2693" s="15" t="s">
        <v>10612</v>
      </c>
      <c r="F2693" s="15" t="s">
        <v>5810</v>
      </c>
      <c r="G2693" s="15" t="s">
        <v>10613</v>
      </c>
      <c r="H2693" s="15" t="s">
        <v>10614</v>
      </c>
      <c r="I2693" s="15" t="s">
        <v>4327</v>
      </c>
      <c r="J2693" s="15" t="s">
        <v>4359</v>
      </c>
      <c r="K2693" s="15"/>
      <c r="L2693" s="103" t="str">
        <f t="shared" si="1"/>
        <v>B-G23PZ-CL8-60cc Pressol Jar only(500006332)</v>
      </c>
      <c r="M2693" s="103">
        <f t="shared" si="2"/>
        <v>60800</v>
      </c>
      <c r="N2693" s="102" t="str">
        <f t="shared" si="3"/>
        <v>wk 36</v>
      </c>
    </row>
    <row r="2694" ht="12.75" customHeight="1">
      <c r="A2694" s="15" t="s">
        <v>4631</v>
      </c>
      <c r="B2694" s="15" t="s">
        <v>3123</v>
      </c>
      <c r="C2694" s="15" t="s">
        <v>4321</v>
      </c>
      <c r="D2694" s="15" t="s">
        <v>10498</v>
      </c>
      <c r="E2694" s="15" t="s">
        <v>10615</v>
      </c>
      <c r="F2694" s="15" t="s">
        <v>5810</v>
      </c>
      <c r="G2694" s="15" t="s">
        <v>10616</v>
      </c>
      <c r="H2694" s="15" t="s">
        <v>10617</v>
      </c>
      <c r="I2694" s="15" t="s">
        <v>4327</v>
      </c>
      <c r="J2694" s="15" t="s">
        <v>4359</v>
      </c>
      <c r="K2694" s="15"/>
      <c r="L2694" s="103" t="str">
        <f t="shared" si="1"/>
        <v>B-G23PZ-CL8-60cc Pressol Jar only(500006332)</v>
      </c>
      <c r="M2694" s="103">
        <f t="shared" si="2"/>
        <v>23200</v>
      </c>
      <c r="N2694" s="102" t="str">
        <f t="shared" si="3"/>
        <v>wk 40</v>
      </c>
    </row>
    <row r="2695" ht="12.75" customHeight="1">
      <c r="A2695" s="15" t="s">
        <v>4636</v>
      </c>
      <c r="B2695" s="15" t="s">
        <v>3123</v>
      </c>
      <c r="C2695" s="15" t="s">
        <v>4321</v>
      </c>
      <c r="D2695" s="15" t="s">
        <v>7150</v>
      </c>
      <c r="E2695" s="15" t="s">
        <v>10618</v>
      </c>
      <c r="F2695" s="15" t="s">
        <v>5810</v>
      </c>
      <c r="G2695" s="15" t="s">
        <v>10582</v>
      </c>
      <c r="H2695" s="15" t="s">
        <v>10583</v>
      </c>
      <c r="I2695" s="15" t="s">
        <v>4327</v>
      </c>
      <c r="J2695" s="15" t="s">
        <v>4359</v>
      </c>
      <c r="K2695" s="15"/>
      <c r="L2695" s="103" t="str">
        <f t="shared" si="1"/>
        <v>B-G23PZ-CL8-60cc Pressol Jar only(500006332)</v>
      </c>
      <c r="M2695" s="103">
        <f t="shared" si="2"/>
        <v>19200</v>
      </c>
      <c r="N2695" s="102" t="str">
        <f t="shared" si="3"/>
        <v>wk 45</v>
      </c>
    </row>
    <row r="2696" ht="12.75" customHeight="1">
      <c r="A2696" s="15" t="s">
        <v>4639</v>
      </c>
      <c r="B2696" s="15" t="s">
        <v>3123</v>
      </c>
      <c r="C2696" s="15" t="s">
        <v>4321</v>
      </c>
      <c r="D2696" s="15" t="s">
        <v>3894</v>
      </c>
      <c r="E2696" s="15" t="s">
        <v>10619</v>
      </c>
      <c r="F2696" s="15" t="s">
        <v>5810</v>
      </c>
      <c r="G2696" s="15" t="s">
        <v>10561</v>
      </c>
      <c r="H2696" s="15" t="s">
        <v>10562</v>
      </c>
      <c r="I2696" s="15" t="s">
        <v>4327</v>
      </c>
      <c r="J2696" s="15" t="s">
        <v>4359</v>
      </c>
      <c r="K2696" s="15"/>
      <c r="L2696" s="103" t="str">
        <f t="shared" si="1"/>
        <v>B-G23PZ-CL8-60cc Pressol Jar only(500006332)</v>
      </c>
      <c r="M2696" s="103">
        <f t="shared" si="2"/>
        <v>21600</v>
      </c>
      <c r="N2696" s="102" t="str">
        <f t="shared" si="3"/>
        <v>wk 49</v>
      </c>
    </row>
    <row r="2697" ht="12.75" customHeight="1">
      <c r="A2697" s="15" t="s">
        <v>4642</v>
      </c>
      <c r="B2697" s="15" t="s">
        <v>3123</v>
      </c>
      <c r="C2697" s="15" t="s">
        <v>4321</v>
      </c>
      <c r="D2697" s="15" t="s">
        <v>5611</v>
      </c>
      <c r="E2697" s="15" t="s">
        <v>10620</v>
      </c>
      <c r="F2697" s="15" t="s">
        <v>5810</v>
      </c>
      <c r="G2697" s="15" t="s">
        <v>10610</v>
      </c>
      <c r="H2697" s="15" t="s">
        <v>10611</v>
      </c>
      <c r="I2697" s="15" t="s">
        <v>4327</v>
      </c>
      <c r="J2697" s="15" t="s">
        <v>4359</v>
      </c>
      <c r="K2697" s="15"/>
      <c r="L2697" s="103" t="str">
        <f t="shared" si="1"/>
        <v>B-G23PZ-CL8-60cc Pressol Jar only(500006332)</v>
      </c>
      <c r="M2697" s="103">
        <f t="shared" si="2"/>
        <v>22400</v>
      </c>
      <c r="N2697" s="102" t="str">
        <f t="shared" si="3"/>
        <v>wk </v>
      </c>
    </row>
    <row r="2698" ht="12.75" customHeight="1">
      <c r="A2698" s="15" t="s">
        <v>4648</v>
      </c>
      <c r="B2698" s="15" t="s">
        <v>3123</v>
      </c>
      <c r="C2698" s="15" t="s">
        <v>4321</v>
      </c>
      <c r="D2698" s="15" t="s">
        <v>6173</v>
      </c>
      <c r="E2698" s="15" t="s">
        <v>10621</v>
      </c>
      <c r="F2698" s="15" t="s">
        <v>5810</v>
      </c>
      <c r="G2698" s="15" t="s">
        <v>10545</v>
      </c>
      <c r="H2698" s="15" t="s">
        <v>10567</v>
      </c>
      <c r="I2698" s="15" t="s">
        <v>4327</v>
      </c>
      <c r="J2698" s="15" t="s">
        <v>4359</v>
      </c>
      <c r="K2698" s="15"/>
      <c r="L2698" s="103" t="str">
        <f t="shared" si="1"/>
        <v>B-G23PZ-CL8-60cc Pressol Jar only(500006332)</v>
      </c>
      <c r="M2698" s="103">
        <f t="shared" si="2"/>
        <v>20000</v>
      </c>
      <c r="N2698" s="102" t="str">
        <f t="shared" si="3"/>
        <v>wk </v>
      </c>
    </row>
    <row r="2699" ht="12.75" customHeight="1">
      <c r="A2699" s="15" t="s">
        <v>4652</v>
      </c>
      <c r="B2699" s="15" t="s">
        <v>3123</v>
      </c>
      <c r="C2699" s="15" t="s">
        <v>4321</v>
      </c>
      <c r="D2699" s="15" t="s">
        <v>3671</v>
      </c>
      <c r="E2699" s="15" t="s">
        <v>10622</v>
      </c>
      <c r="F2699" s="15" t="s">
        <v>5810</v>
      </c>
      <c r="G2699" s="15" t="s">
        <v>10623</v>
      </c>
      <c r="H2699" s="15" t="s">
        <v>10624</v>
      </c>
      <c r="I2699" s="15" t="s">
        <v>4327</v>
      </c>
      <c r="J2699" s="15" t="s">
        <v>4359</v>
      </c>
      <c r="K2699" s="15"/>
      <c r="L2699" s="103" t="str">
        <f t="shared" si="1"/>
        <v>B-G23PZ-CL8-60cc Pressol Jar only(500006332)</v>
      </c>
      <c r="M2699" s="103">
        <f t="shared" si="2"/>
        <v>7200</v>
      </c>
      <c r="N2699" s="102" t="str">
        <f t="shared" si="3"/>
        <v>wk </v>
      </c>
    </row>
    <row r="2700" ht="12.75" customHeight="1">
      <c r="A2700" s="15" t="s">
        <v>4656</v>
      </c>
      <c r="B2700" s="15" t="s">
        <v>3123</v>
      </c>
      <c r="C2700" s="15" t="s">
        <v>4321</v>
      </c>
      <c r="D2700" s="15" t="s">
        <v>5611</v>
      </c>
      <c r="E2700" s="15" t="s">
        <v>10625</v>
      </c>
      <c r="F2700" s="15" t="s">
        <v>5810</v>
      </c>
      <c r="G2700" s="15" t="s">
        <v>10610</v>
      </c>
      <c r="H2700" s="15" t="s">
        <v>10611</v>
      </c>
      <c r="I2700" s="15" t="s">
        <v>4327</v>
      </c>
      <c r="J2700" s="15" t="s">
        <v>4359</v>
      </c>
      <c r="K2700" s="15"/>
      <c r="L2700" s="103" t="str">
        <f t="shared" si="1"/>
        <v>B-G23PZ-CL8-60cc Pressol Jar only(500006332)</v>
      </c>
      <c r="M2700" s="103">
        <f t="shared" si="2"/>
        <v>22400</v>
      </c>
      <c r="N2700" s="102" t="str">
        <f t="shared" si="3"/>
        <v>wk </v>
      </c>
    </row>
    <row r="2701" ht="12.75" customHeight="1">
      <c r="A2701" s="15" t="s">
        <v>4665</v>
      </c>
      <c r="B2701" s="15" t="s">
        <v>3123</v>
      </c>
      <c r="C2701" s="15" t="s">
        <v>4321</v>
      </c>
      <c r="D2701" s="15" t="s">
        <v>10626</v>
      </c>
      <c r="E2701" s="15" t="s">
        <v>10627</v>
      </c>
      <c r="F2701" s="15" t="s">
        <v>5810</v>
      </c>
      <c r="G2701" s="15" t="s">
        <v>10628</v>
      </c>
      <c r="H2701" s="15" t="s">
        <v>10629</v>
      </c>
      <c r="I2701" s="15" t="s">
        <v>4327</v>
      </c>
      <c r="J2701" s="15" t="s">
        <v>4359</v>
      </c>
      <c r="K2701" s="15"/>
      <c r="L2701" s="103" t="str">
        <f t="shared" si="1"/>
        <v>B-G23PZ-CL8-60cc Pressol Jar only(500006332)</v>
      </c>
      <c r="M2701" s="103">
        <f t="shared" si="2"/>
        <v>42400</v>
      </c>
      <c r="N2701" s="102" t="str">
        <f t="shared" si="3"/>
        <v>wk </v>
      </c>
    </row>
    <row r="2702" ht="12.75" customHeight="1">
      <c r="A2702" s="15" t="s">
        <v>4670</v>
      </c>
      <c r="B2702" s="15" t="s">
        <v>3123</v>
      </c>
      <c r="C2702" s="15" t="s">
        <v>4321</v>
      </c>
      <c r="D2702" s="15" t="s">
        <v>10630</v>
      </c>
      <c r="E2702" s="15" t="s">
        <v>10631</v>
      </c>
      <c r="F2702" s="15" t="s">
        <v>5810</v>
      </c>
      <c r="G2702" s="15" t="s">
        <v>10632</v>
      </c>
      <c r="H2702" s="15" t="s">
        <v>10633</v>
      </c>
      <c r="I2702" s="15" t="s">
        <v>4327</v>
      </c>
      <c r="J2702" s="15" t="s">
        <v>4359</v>
      </c>
      <c r="K2702" s="15"/>
      <c r="L2702" s="103" t="str">
        <f t="shared" si="1"/>
        <v>B-G23PZ-CL8-60cc Pressol Jar only(500006332)</v>
      </c>
      <c r="M2702" s="103">
        <f t="shared" si="2"/>
        <v>64000</v>
      </c>
      <c r="N2702" s="102" t="str">
        <f t="shared" si="3"/>
        <v>wk </v>
      </c>
    </row>
    <row r="2703" ht="12.75" customHeight="1">
      <c r="A2703" s="15" t="s">
        <v>4673</v>
      </c>
      <c r="B2703" s="15" t="s">
        <v>3123</v>
      </c>
      <c r="C2703" s="15" t="s">
        <v>4321</v>
      </c>
      <c r="D2703" s="15" t="s">
        <v>5611</v>
      </c>
      <c r="E2703" s="15" t="s">
        <v>10634</v>
      </c>
      <c r="F2703" s="15" t="s">
        <v>5810</v>
      </c>
      <c r="G2703" s="15" t="s">
        <v>10610</v>
      </c>
      <c r="H2703" s="15" t="s">
        <v>10611</v>
      </c>
      <c r="I2703" s="15" t="s">
        <v>4327</v>
      </c>
      <c r="J2703" s="15" t="s">
        <v>4359</v>
      </c>
      <c r="K2703" s="15"/>
      <c r="L2703" s="103" t="str">
        <f t="shared" si="1"/>
        <v>B-G23PZ-CL8-60cc Pressol Jar only(500006332)</v>
      </c>
      <c r="M2703" s="103">
        <f t="shared" si="2"/>
        <v>22400</v>
      </c>
      <c r="N2703" s="102" t="str">
        <f t="shared" si="3"/>
        <v>wk </v>
      </c>
    </row>
    <row r="2704" ht="12.75" customHeight="1">
      <c r="A2704" s="15" t="s">
        <v>4692</v>
      </c>
      <c r="B2704" s="15" t="s">
        <v>3123</v>
      </c>
      <c r="C2704" s="15" t="s">
        <v>4321</v>
      </c>
      <c r="D2704" s="15" t="s">
        <v>10525</v>
      </c>
      <c r="E2704" s="15" t="s">
        <v>10635</v>
      </c>
      <c r="F2704" s="15" t="s">
        <v>5810</v>
      </c>
      <c r="G2704" s="15" t="s">
        <v>10527</v>
      </c>
      <c r="H2704" s="15" t="s">
        <v>10636</v>
      </c>
      <c r="I2704" s="15" t="s">
        <v>4327</v>
      </c>
      <c r="J2704" s="15" t="s">
        <v>4359</v>
      </c>
      <c r="K2704" s="15"/>
      <c r="L2704" s="103" t="str">
        <f t="shared" si="1"/>
        <v>B-G23PZ-CL8-60cc Pressol Jar only(500006332)</v>
      </c>
      <c r="M2704" s="103">
        <f t="shared" si="2"/>
        <v>32800</v>
      </c>
      <c r="N2704" s="102" t="str">
        <f t="shared" si="3"/>
        <v>wk 2</v>
      </c>
    </row>
    <row r="2705" ht="12.75" customHeight="1">
      <c r="A2705" s="15" t="s">
        <v>10637</v>
      </c>
      <c r="B2705" s="15" t="s">
        <v>2855</v>
      </c>
      <c r="C2705" s="15" t="s">
        <v>3146</v>
      </c>
      <c r="D2705" s="15" t="s">
        <v>3145</v>
      </c>
      <c r="E2705" s="15"/>
      <c r="F2705" s="15" t="s">
        <v>4308</v>
      </c>
      <c r="G2705" s="15" t="s">
        <v>10638</v>
      </c>
      <c r="H2705" s="15" t="s">
        <v>3149</v>
      </c>
      <c r="I2705" s="15" t="s">
        <v>3156</v>
      </c>
      <c r="J2705" s="15"/>
      <c r="K2705" s="15"/>
      <c r="L2705" s="103" t="str">
        <f t="shared" si="1"/>
        <v>B-G24PP-N8-50 gm Natural jar</v>
      </c>
      <c r="M2705" s="103">
        <f t="shared" si="2"/>
        <v>0</v>
      </c>
      <c r="N2705" s="102" t="str">
        <f t="shared" si="3"/>
        <v>wk </v>
      </c>
    </row>
    <row r="2706" ht="12.75" customHeight="1">
      <c r="A2706" s="15" t="s">
        <v>4334</v>
      </c>
      <c r="B2706" s="15" t="s">
        <v>3123</v>
      </c>
      <c r="C2706" s="15" t="s">
        <v>4321</v>
      </c>
      <c r="D2706" s="15" t="s">
        <v>7757</v>
      </c>
      <c r="E2706" s="15" t="s">
        <v>10639</v>
      </c>
      <c r="F2706" s="15" t="s">
        <v>9432</v>
      </c>
      <c r="G2706" s="15" t="s">
        <v>10640</v>
      </c>
      <c r="H2706" s="15" t="s">
        <v>10641</v>
      </c>
      <c r="I2706" s="15" t="s">
        <v>4327</v>
      </c>
      <c r="J2706" s="15" t="s">
        <v>4328</v>
      </c>
      <c r="K2706" s="15"/>
      <c r="L2706" s="103" t="str">
        <f t="shared" si="1"/>
        <v>B-G24PP-N8-50 gm Natural jar</v>
      </c>
      <c r="M2706" s="103">
        <f t="shared" si="2"/>
        <v>10368</v>
      </c>
      <c r="N2706" s="102" t="str">
        <f t="shared" si="3"/>
        <v>wk </v>
      </c>
    </row>
    <row r="2707" ht="12.75" customHeight="1">
      <c r="A2707" s="15" t="s">
        <v>4534</v>
      </c>
      <c r="B2707" s="15" t="s">
        <v>3123</v>
      </c>
      <c r="C2707" s="15" t="s">
        <v>4321</v>
      </c>
      <c r="D2707" s="15" t="s">
        <v>10071</v>
      </c>
      <c r="E2707" s="15" t="s">
        <v>10642</v>
      </c>
      <c r="F2707" s="15" t="s">
        <v>9432</v>
      </c>
      <c r="G2707" s="15" t="s">
        <v>10643</v>
      </c>
      <c r="H2707" s="15" t="s">
        <v>10644</v>
      </c>
      <c r="I2707" s="15" t="s">
        <v>4327</v>
      </c>
      <c r="J2707" s="15" t="s">
        <v>4328</v>
      </c>
      <c r="K2707" s="15"/>
      <c r="L2707" s="103" t="str">
        <f t="shared" si="1"/>
        <v>B-G24PP-N8-50 gm Natural jar</v>
      </c>
      <c r="M2707" s="103">
        <f t="shared" si="2"/>
        <v>9504</v>
      </c>
      <c r="N2707" s="102" t="str">
        <f t="shared" si="3"/>
        <v>wk 14</v>
      </c>
    </row>
    <row r="2708" ht="12.75" customHeight="1">
      <c r="A2708" s="15" t="s">
        <v>4547</v>
      </c>
      <c r="B2708" s="15" t="s">
        <v>3123</v>
      </c>
      <c r="C2708" s="15" t="s">
        <v>4321</v>
      </c>
      <c r="D2708" s="15" t="s">
        <v>3539</v>
      </c>
      <c r="E2708" s="15" t="s">
        <v>10645</v>
      </c>
      <c r="F2708" s="15" t="s">
        <v>9432</v>
      </c>
      <c r="G2708" s="15" t="s">
        <v>10646</v>
      </c>
      <c r="H2708" s="15" t="s">
        <v>10647</v>
      </c>
      <c r="I2708" s="15" t="s">
        <v>4327</v>
      </c>
      <c r="J2708" s="15" t="s">
        <v>4328</v>
      </c>
      <c r="K2708" s="15"/>
      <c r="L2708" s="103" t="str">
        <f t="shared" si="1"/>
        <v>B-G24PP-N8-50 gm Natural jar</v>
      </c>
      <c r="M2708" s="103">
        <f t="shared" si="2"/>
        <v>864</v>
      </c>
      <c r="N2708" s="102" t="str">
        <f t="shared" si="3"/>
        <v>wk 18</v>
      </c>
    </row>
    <row r="2709" ht="12.75" customHeight="1">
      <c r="A2709" s="15" t="s">
        <v>4567</v>
      </c>
      <c r="B2709" s="15" t="s">
        <v>3123</v>
      </c>
      <c r="C2709" s="15" t="s">
        <v>4321</v>
      </c>
      <c r="D2709" s="15" t="s">
        <v>6942</v>
      </c>
      <c r="E2709" s="15" t="s">
        <v>10648</v>
      </c>
      <c r="F2709" s="15" t="s">
        <v>9432</v>
      </c>
      <c r="G2709" s="15" t="s">
        <v>5170</v>
      </c>
      <c r="H2709" s="15" t="s">
        <v>10649</v>
      </c>
      <c r="I2709" s="15" t="s">
        <v>4327</v>
      </c>
      <c r="J2709" s="15" t="s">
        <v>4328</v>
      </c>
      <c r="K2709" s="15"/>
      <c r="L2709" s="103" t="str">
        <f t="shared" si="1"/>
        <v>B-G24PP-N8-50 gm Natural jar</v>
      </c>
      <c r="M2709" s="103">
        <f t="shared" si="2"/>
        <v>4320</v>
      </c>
      <c r="N2709" s="102" t="str">
        <f t="shared" si="3"/>
        <v>wk </v>
      </c>
    </row>
    <row r="2710" ht="12.75" customHeight="1">
      <c r="A2710" s="15" t="s">
        <v>4567</v>
      </c>
      <c r="B2710" s="15" t="s">
        <v>3123</v>
      </c>
      <c r="C2710" s="15" t="s">
        <v>4321</v>
      </c>
      <c r="D2710" s="15" t="s">
        <v>7753</v>
      </c>
      <c r="E2710" s="15" t="s">
        <v>10650</v>
      </c>
      <c r="F2710" s="15" t="s">
        <v>9432</v>
      </c>
      <c r="G2710" s="15" t="s">
        <v>10651</v>
      </c>
      <c r="H2710" s="15" t="s">
        <v>10652</v>
      </c>
      <c r="I2710" s="15" t="s">
        <v>4327</v>
      </c>
      <c r="J2710" s="15" t="s">
        <v>4328</v>
      </c>
      <c r="K2710" s="15"/>
      <c r="L2710" s="103" t="str">
        <f t="shared" si="1"/>
        <v>B-G24PP-N8-50 gm Natural jar</v>
      </c>
      <c r="M2710" s="103">
        <f t="shared" si="2"/>
        <v>2592</v>
      </c>
      <c r="N2710" s="102" t="str">
        <f t="shared" si="3"/>
        <v>wk </v>
      </c>
    </row>
    <row r="2711" ht="12.75" customHeight="1">
      <c r="A2711" s="15" t="s">
        <v>5256</v>
      </c>
      <c r="B2711" s="15" t="s">
        <v>3123</v>
      </c>
      <c r="C2711" s="15" t="s">
        <v>4321</v>
      </c>
      <c r="D2711" s="15" t="s">
        <v>3539</v>
      </c>
      <c r="E2711" s="15" t="s">
        <v>10653</v>
      </c>
      <c r="F2711" s="15" t="s">
        <v>4324</v>
      </c>
      <c r="G2711" s="15" t="s">
        <v>10654</v>
      </c>
      <c r="H2711" s="15" t="s">
        <v>10647</v>
      </c>
      <c r="I2711" s="15" t="s">
        <v>4327</v>
      </c>
      <c r="J2711" s="15" t="s">
        <v>4345</v>
      </c>
      <c r="K2711" s="15"/>
      <c r="L2711" s="103" t="str">
        <f t="shared" si="1"/>
        <v>B-G24PP-N8-50 gm Natural jar</v>
      </c>
      <c r="M2711" s="103">
        <f t="shared" si="2"/>
        <v>864</v>
      </c>
      <c r="N2711" s="102" t="str">
        <f t="shared" si="3"/>
        <v>wk </v>
      </c>
    </row>
    <row r="2712" ht="12.75" customHeight="1">
      <c r="A2712" s="15" t="s">
        <v>4581</v>
      </c>
      <c r="B2712" s="15" t="s">
        <v>3123</v>
      </c>
      <c r="C2712" s="15" t="s">
        <v>4321</v>
      </c>
      <c r="D2712" s="15" t="s">
        <v>10655</v>
      </c>
      <c r="E2712" s="15" t="s">
        <v>10656</v>
      </c>
      <c r="F2712" s="15" t="s">
        <v>9432</v>
      </c>
      <c r="G2712" s="15" t="s">
        <v>10657</v>
      </c>
      <c r="H2712" s="15" t="s">
        <v>10658</v>
      </c>
      <c r="I2712" s="15" t="s">
        <v>4327</v>
      </c>
      <c r="J2712" s="15" t="s">
        <v>4328</v>
      </c>
      <c r="K2712" s="15"/>
      <c r="L2712" s="103" t="str">
        <f t="shared" si="1"/>
        <v>B-G24PP-N8-50 gm Natural jar</v>
      </c>
      <c r="M2712" s="103">
        <f t="shared" si="2"/>
        <v>13824</v>
      </c>
      <c r="N2712" s="102" t="str">
        <f t="shared" si="3"/>
        <v>wk </v>
      </c>
    </row>
    <row r="2713" ht="12.75" customHeight="1">
      <c r="A2713" s="15" t="s">
        <v>4581</v>
      </c>
      <c r="B2713" s="15" t="s">
        <v>3123</v>
      </c>
      <c r="C2713" s="15" t="s">
        <v>4321</v>
      </c>
      <c r="D2713" s="15" t="s">
        <v>3507</v>
      </c>
      <c r="E2713" s="15" t="s">
        <v>9524</v>
      </c>
      <c r="F2713" s="15" t="s">
        <v>9525</v>
      </c>
      <c r="G2713" s="15" t="s">
        <v>10659</v>
      </c>
      <c r="H2713" s="15" t="s">
        <v>10660</v>
      </c>
      <c r="I2713" s="15" t="s">
        <v>4327</v>
      </c>
      <c r="J2713" s="15" t="s">
        <v>4345</v>
      </c>
      <c r="K2713" s="15"/>
      <c r="L2713" s="103" t="str">
        <f t="shared" si="1"/>
        <v>B-G24PP-N8-50 gm Natural jar</v>
      </c>
      <c r="M2713" s="103">
        <f t="shared" si="2"/>
        <v>1728</v>
      </c>
      <c r="N2713" s="102" t="str">
        <f t="shared" si="3"/>
        <v>wk </v>
      </c>
    </row>
    <row r="2714" ht="12.75" customHeight="1">
      <c r="A2714" s="15" t="s">
        <v>4628</v>
      </c>
      <c r="B2714" s="15" t="s">
        <v>3123</v>
      </c>
      <c r="C2714" s="15" t="s">
        <v>4321</v>
      </c>
      <c r="D2714" s="15" t="s">
        <v>10071</v>
      </c>
      <c r="E2714" s="15" t="s">
        <v>10661</v>
      </c>
      <c r="F2714" s="15" t="s">
        <v>9432</v>
      </c>
      <c r="G2714" s="15" t="s">
        <v>10643</v>
      </c>
      <c r="H2714" s="15" t="s">
        <v>10662</v>
      </c>
      <c r="I2714" s="15" t="s">
        <v>4327</v>
      </c>
      <c r="J2714" s="15" t="s">
        <v>4328</v>
      </c>
      <c r="K2714" s="15"/>
      <c r="L2714" s="103" t="str">
        <f t="shared" si="1"/>
        <v>B-G24PP-N8-50 gm Natural jar</v>
      </c>
      <c r="M2714" s="103">
        <f t="shared" si="2"/>
        <v>9504</v>
      </c>
      <c r="N2714" s="102" t="str">
        <f t="shared" si="3"/>
        <v>wk 27</v>
      </c>
    </row>
    <row r="2715" ht="12.75" customHeight="1">
      <c r="A2715" s="15" t="s">
        <v>4636</v>
      </c>
      <c r="B2715" s="15" t="s">
        <v>3123</v>
      </c>
      <c r="C2715" s="15" t="s">
        <v>4321</v>
      </c>
      <c r="D2715" s="15" t="s">
        <v>3754</v>
      </c>
      <c r="E2715" s="15" t="s">
        <v>10663</v>
      </c>
      <c r="F2715" s="15" t="s">
        <v>9432</v>
      </c>
      <c r="G2715" s="15" t="s">
        <v>10664</v>
      </c>
      <c r="H2715" s="15" t="s">
        <v>10665</v>
      </c>
      <c r="I2715" s="15" t="s">
        <v>4327</v>
      </c>
      <c r="J2715" s="15" t="s">
        <v>4328</v>
      </c>
      <c r="K2715" s="15"/>
      <c r="L2715" s="103" t="str">
        <f t="shared" si="1"/>
        <v>B-G24PP-N8-50 gm Natural jar</v>
      </c>
      <c r="M2715" s="103">
        <f t="shared" si="2"/>
        <v>5184</v>
      </c>
      <c r="N2715" s="102" t="str">
        <f t="shared" si="3"/>
        <v>wk 45</v>
      </c>
    </row>
    <row r="2716" ht="12.75" customHeight="1">
      <c r="A2716" s="15" t="s">
        <v>4639</v>
      </c>
      <c r="B2716" s="15" t="s">
        <v>3123</v>
      </c>
      <c r="C2716" s="15" t="s">
        <v>4321</v>
      </c>
      <c r="D2716" s="15" t="s">
        <v>6942</v>
      </c>
      <c r="E2716" s="15" t="s">
        <v>10666</v>
      </c>
      <c r="F2716" s="15" t="s">
        <v>9432</v>
      </c>
      <c r="G2716" s="15" t="s">
        <v>5170</v>
      </c>
      <c r="H2716" s="15" t="s">
        <v>10667</v>
      </c>
      <c r="I2716" s="15" t="s">
        <v>4327</v>
      </c>
      <c r="J2716" s="15" t="s">
        <v>4328</v>
      </c>
      <c r="K2716" s="15"/>
      <c r="L2716" s="103" t="str">
        <f t="shared" si="1"/>
        <v>B-G24PP-N8-50 gm Natural jar</v>
      </c>
      <c r="M2716" s="103">
        <f t="shared" si="2"/>
        <v>4320</v>
      </c>
      <c r="N2716" s="102" t="str">
        <f t="shared" si="3"/>
        <v>wk 49</v>
      </c>
    </row>
    <row r="2717" ht="12.75" customHeight="1">
      <c r="A2717" s="15" t="s">
        <v>4642</v>
      </c>
      <c r="B2717" s="15" t="s">
        <v>3123</v>
      </c>
      <c r="C2717" s="15" t="s">
        <v>4321</v>
      </c>
      <c r="D2717" s="15" t="s">
        <v>6942</v>
      </c>
      <c r="E2717" s="15" t="s">
        <v>10668</v>
      </c>
      <c r="F2717" s="15" t="s">
        <v>9432</v>
      </c>
      <c r="G2717" s="15" t="s">
        <v>5170</v>
      </c>
      <c r="H2717" s="15" t="s">
        <v>10667</v>
      </c>
      <c r="I2717" s="15" t="s">
        <v>4327</v>
      </c>
      <c r="J2717" s="15" t="s">
        <v>4328</v>
      </c>
      <c r="K2717" s="15"/>
      <c r="L2717" s="103" t="str">
        <f t="shared" si="1"/>
        <v>B-G24PP-N8-50 gm Natural jar</v>
      </c>
      <c r="M2717" s="103">
        <f t="shared" si="2"/>
        <v>4320</v>
      </c>
      <c r="N2717" s="102" t="str">
        <f t="shared" si="3"/>
        <v>wk </v>
      </c>
    </row>
    <row r="2718" ht="12.75" customHeight="1">
      <c r="A2718" s="15" t="s">
        <v>4652</v>
      </c>
      <c r="B2718" s="15" t="s">
        <v>3123</v>
      </c>
      <c r="C2718" s="15" t="s">
        <v>4321</v>
      </c>
      <c r="D2718" s="15" t="s">
        <v>3539</v>
      </c>
      <c r="E2718" s="15" t="s">
        <v>10669</v>
      </c>
      <c r="F2718" s="15" t="s">
        <v>4324</v>
      </c>
      <c r="G2718" s="15" t="s">
        <v>10670</v>
      </c>
      <c r="H2718" s="15" t="s">
        <v>10671</v>
      </c>
      <c r="I2718" s="15" t="s">
        <v>4327</v>
      </c>
      <c r="J2718" s="15" t="s">
        <v>4328</v>
      </c>
      <c r="K2718" s="15"/>
      <c r="L2718" s="103" t="str">
        <f t="shared" si="1"/>
        <v>B-G24PP-N8-50 gm Natural jar</v>
      </c>
      <c r="M2718" s="103">
        <f t="shared" si="2"/>
        <v>864</v>
      </c>
      <c r="N2718" s="102" t="str">
        <f t="shared" si="3"/>
        <v>wk </v>
      </c>
    </row>
    <row r="2719" ht="12.75" customHeight="1">
      <c r="A2719" s="15" t="s">
        <v>4652</v>
      </c>
      <c r="B2719" s="15" t="s">
        <v>3123</v>
      </c>
      <c r="C2719" s="15" t="s">
        <v>4321</v>
      </c>
      <c r="D2719" s="15" t="s">
        <v>6942</v>
      </c>
      <c r="E2719" s="15" t="s">
        <v>10672</v>
      </c>
      <c r="F2719" s="15" t="s">
        <v>9432</v>
      </c>
      <c r="G2719" s="15" t="s">
        <v>5170</v>
      </c>
      <c r="H2719" s="15" t="s">
        <v>10673</v>
      </c>
      <c r="I2719" s="15" t="s">
        <v>4327</v>
      </c>
      <c r="J2719" s="15" t="s">
        <v>4328</v>
      </c>
      <c r="K2719" s="15"/>
      <c r="L2719" s="103" t="str">
        <f t="shared" si="1"/>
        <v>B-G24PP-N8-50 gm Natural jar</v>
      </c>
      <c r="M2719" s="103">
        <f t="shared" si="2"/>
        <v>4320</v>
      </c>
      <c r="N2719" s="102" t="str">
        <f t="shared" si="3"/>
        <v>wk </v>
      </c>
    </row>
    <row r="2720" ht="12.75" customHeight="1">
      <c r="A2720" s="15" t="s">
        <v>4656</v>
      </c>
      <c r="B2720" s="15" t="s">
        <v>3123</v>
      </c>
      <c r="C2720" s="15" t="s">
        <v>4321</v>
      </c>
      <c r="D2720" s="15" t="s">
        <v>3754</v>
      </c>
      <c r="E2720" s="15" t="s">
        <v>10674</v>
      </c>
      <c r="F2720" s="15" t="s">
        <v>9432</v>
      </c>
      <c r="G2720" s="15" t="s">
        <v>10664</v>
      </c>
      <c r="H2720" s="15" t="s">
        <v>10675</v>
      </c>
      <c r="I2720" s="15" t="s">
        <v>4327</v>
      </c>
      <c r="J2720" s="15" t="s">
        <v>4328</v>
      </c>
      <c r="K2720" s="15"/>
      <c r="L2720" s="103" t="str">
        <f t="shared" si="1"/>
        <v>B-G24PP-N8-50 gm Natural jar</v>
      </c>
      <c r="M2720" s="103">
        <f t="shared" si="2"/>
        <v>5184</v>
      </c>
      <c r="N2720" s="102" t="str">
        <f t="shared" si="3"/>
        <v>wk </v>
      </c>
    </row>
    <row r="2721" ht="12.75" customHeight="1">
      <c r="A2721" s="15" t="s">
        <v>4659</v>
      </c>
      <c r="B2721" s="15" t="s">
        <v>3123</v>
      </c>
      <c r="C2721" s="15" t="s">
        <v>4321</v>
      </c>
      <c r="D2721" s="15" t="s">
        <v>3754</v>
      </c>
      <c r="E2721" s="15" t="s">
        <v>10676</v>
      </c>
      <c r="F2721" s="15" t="s">
        <v>9432</v>
      </c>
      <c r="G2721" s="15" t="s">
        <v>10664</v>
      </c>
      <c r="H2721" s="15" t="s">
        <v>10675</v>
      </c>
      <c r="I2721" s="15" t="s">
        <v>4327</v>
      </c>
      <c r="J2721" s="15" t="s">
        <v>4328</v>
      </c>
      <c r="K2721" s="15"/>
      <c r="L2721" s="103" t="str">
        <f t="shared" si="1"/>
        <v>B-G24PP-N8-50 gm Natural jar</v>
      </c>
      <c r="M2721" s="103">
        <f t="shared" si="2"/>
        <v>5184</v>
      </c>
      <c r="N2721" s="102" t="str">
        <f t="shared" si="3"/>
        <v>wk </v>
      </c>
    </row>
    <row r="2722" ht="12.75" customHeight="1">
      <c r="A2722" s="15" t="s">
        <v>4670</v>
      </c>
      <c r="B2722" s="15" t="s">
        <v>3123</v>
      </c>
      <c r="C2722" s="15" t="s">
        <v>4321</v>
      </c>
      <c r="D2722" s="15" t="s">
        <v>3539</v>
      </c>
      <c r="E2722" s="15" t="s">
        <v>10677</v>
      </c>
      <c r="F2722" s="15" t="s">
        <v>4324</v>
      </c>
      <c r="G2722" s="15" t="s">
        <v>10670</v>
      </c>
      <c r="H2722" s="15" t="s">
        <v>10671</v>
      </c>
      <c r="I2722" s="15" t="s">
        <v>4327</v>
      </c>
      <c r="J2722" s="15" t="s">
        <v>4328</v>
      </c>
      <c r="K2722" s="15"/>
      <c r="L2722" s="103" t="str">
        <f t="shared" si="1"/>
        <v>B-G24PP-N8-50 gm Natural jar</v>
      </c>
      <c r="M2722" s="103">
        <f t="shared" si="2"/>
        <v>864</v>
      </c>
      <c r="N2722" s="102" t="str">
        <f t="shared" si="3"/>
        <v>wk </v>
      </c>
    </row>
    <row r="2723" ht="12.75" customHeight="1">
      <c r="A2723" s="15" t="s">
        <v>4675</v>
      </c>
      <c r="B2723" s="15" t="s">
        <v>3123</v>
      </c>
      <c r="C2723" s="15" t="s">
        <v>4321</v>
      </c>
      <c r="D2723" s="15" t="s">
        <v>10071</v>
      </c>
      <c r="E2723" s="15" t="s">
        <v>10678</v>
      </c>
      <c r="F2723" s="15" t="s">
        <v>9432</v>
      </c>
      <c r="G2723" s="15" t="s">
        <v>10643</v>
      </c>
      <c r="H2723" s="15" t="s">
        <v>10679</v>
      </c>
      <c r="I2723" s="15" t="s">
        <v>4327</v>
      </c>
      <c r="J2723" s="15" t="s">
        <v>4328</v>
      </c>
      <c r="K2723" s="15"/>
      <c r="L2723" s="103" t="str">
        <f t="shared" si="1"/>
        <v>B-G24PP-N8-50 gm Natural jar</v>
      </c>
      <c r="M2723" s="103">
        <f t="shared" si="2"/>
        <v>9504</v>
      </c>
      <c r="N2723" s="102" t="str">
        <f t="shared" si="3"/>
        <v>wk </v>
      </c>
    </row>
    <row r="2724" ht="12.75" customHeight="1">
      <c r="A2724" s="15" t="s">
        <v>4678</v>
      </c>
      <c r="B2724" s="15" t="s">
        <v>3123</v>
      </c>
      <c r="C2724" s="15" t="s">
        <v>4321</v>
      </c>
      <c r="D2724" s="15" t="s">
        <v>7753</v>
      </c>
      <c r="E2724" s="15" t="s">
        <v>10680</v>
      </c>
      <c r="F2724" s="15" t="s">
        <v>9432</v>
      </c>
      <c r="G2724" s="15" t="s">
        <v>10651</v>
      </c>
      <c r="H2724" s="15" t="s">
        <v>10681</v>
      </c>
      <c r="I2724" s="15" t="s">
        <v>4327</v>
      </c>
      <c r="J2724" s="15" t="s">
        <v>4328</v>
      </c>
      <c r="K2724" s="15"/>
      <c r="L2724" s="103" t="str">
        <f t="shared" si="1"/>
        <v>B-G24PP-N8-50 gm Natural jar</v>
      </c>
      <c r="M2724" s="103">
        <f t="shared" si="2"/>
        <v>2592</v>
      </c>
      <c r="N2724" s="102" t="str">
        <f t="shared" si="3"/>
        <v>wk </v>
      </c>
    </row>
    <row r="2725" ht="12.75" customHeight="1">
      <c r="A2725" s="15" t="s">
        <v>4703</v>
      </c>
      <c r="B2725" s="15" t="s">
        <v>3123</v>
      </c>
      <c r="C2725" s="15" t="s">
        <v>4321</v>
      </c>
      <c r="D2725" s="15" t="s">
        <v>3754</v>
      </c>
      <c r="E2725" s="15" t="s">
        <v>10682</v>
      </c>
      <c r="F2725" s="15" t="s">
        <v>9432</v>
      </c>
      <c r="G2725" s="15" t="s">
        <v>10664</v>
      </c>
      <c r="H2725" s="15" t="s">
        <v>10683</v>
      </c>
      <c r="I2725" s="15" t="s">
        <v>4327</v>
      </c>
      <c r="J2725" s="15" t="s">
        <v>4328</v>
      </c>
      <c r="K2725" s="15"/>
      <c r="L2725" s="103" t="str">
        <f t="shared" si="1"/>
        <v>B-G24PP-N8-50 gm Natural jar</v>
      </c>
      <c r="M2725" s="103">
        <f t="shared" si="2"/>
        <v>5184</v>
      </c>
      <c r="N2725" s="102" t="str">
        <f t="shared" si="3"/>
        <v>wk 23</v>
      </c>
    </row>
    <row r="2726" ht="12.75" customHeight="1">
      <c r="A2726" s="15" t="s">
        <v>4708</v>
      </c>
      <c r="B2726" s="15" t="s">
        <v>3123</v>
      </c>
      <c r="C2726" s="15" t="s">
        <v>4321</v>
      </c>
      <c r="D2726" s="15" t="s">
        <v>5366</v>
      </c>
      <c r="E2726" s="15" t="s">
        <v>10684</v>
      </c>
      <c r="F2726" s="15" t="s">
        <v>9432</v>
      </c>
      <c r="G2726" s="15" t="s">
        <v>10685</v>
      </c>
      <c r="H2726" s="15" t="s">
        <v>10686</v>
      </c>
      <c r="I2726" s="15" t="s">
        <v>4327</v>
      </c>
      <c r="J2726" s="15" t="s">
        <v>4328</v>
      </c>
      <c r="K2726" s="15"/>
      <c r="L2726" s="103" t="str">
        <f t="shared" si="1"/>
        <v>B-G24PP-N8-50 gm Natural jar</v>
      </c>
      <c r="M2726" s="103">
        <f t="shared" si="2"/>
        <v>6048</v>
      </c>
      <c r="N2726" s="102" t="str">
        <f t="shared" si="3"/>
        <v>wk 27</v>
      </c>
    </row>
    <row r="2727" ht="12.75" customHeight="1">
      <c r="A2727" s="15" t="s">
        <v>4708</v>
      </c>
      <c r="B2727" s="15" t="s">
        <v>3123</v>
      </c>
      <c r="C2727" s="15" t="s">
        <v>4321</v>
      </c>
      <c r="D2727" s="15" t="s">
        <v>3507</v>
      </c>
      <c r="E2727" s="15" t="s">
        <v>10687</v>
      </c>
      <c r="F2727" s="15" t="s">
        <v>9432</v>
      </c>
      <c r="G2727" s="15" t="s">
        <v>10688</v>
      </c>
      <c r="H2727" s="15" t="s">
        <v>10689</v>
      </c>
      <c r="I2727" s="15" t="s">
        <v>4327</v>
      </c>
      <c r="J2727" s="15" t="s">
        <v>4328</v>
      </c>
      <c r="K2727" s="15"/>
      <c r="L2727" s="103" t="str">
        <f t="shared" si="1"/>
        <v>B-G24PP-N8-50 gm Natural jar</v>
      </c>
      <c r="M2727" s="103">
        <f t="shared" si="2"/>
        <v>1728</v>
      </c>
      <c r="N2727" s="102" t="str">
        <f t="shared" si="3"/>
        <v>wk 27</v>
      </c>
    </row>
    <row r="2728" ht="12.75" customHeight="1">
      <c r="A2728" s="15" t="s">
        <v>4715</v>
      </c>
      <c r="B2728" s="15" t="s">
        <v>3123</v>
      </c>
      <c r="C2728" s="15" t="s">
        <v>4321</v>
      </c>
      <c r="D2728" s="15" t="s">
        <v>3972</v>
      </c>
      <c r="E2728" s="15" t="s">
        <v>10690</v>
      </c>
      <c r="F2728" s="15" t="s">
        <v>9432</v>
      </c>
      <c r="G2728" s="15" t="s">
        <v>10691</v>
      </c>
      <c r="H2728" s="15" t="s">
        <v>10692</v>
      </c>
      <c r="I2728" s="15" t="s">
        <v>4327</v>
      </c>
      <c r="J2728" s="15" t="s">
        <v>4328</v>
      </c>
      <c r="K2728" s="15"/>
      <c r="L2728" s="103" t="str">
        <f t="shared" si="1"/>
        <v>B-G24PP-N8-50 gm Natural jar</v>
      </c>
      <c r="M2728" s="103">
        <f t="shared" si="2"/>
        <v>7776</v>
      </c>
      <c r="N2728" s="102" t="str">
        <f t="shared" si="3"/>
        <v>wk 41</v>
      </c>
    </row>
    <row r="2729" ht="12.75" customHeight="1">
      <c r="A2729" s="15" t="s">
        <v>4726</v>
      </c>
      <c r="B2729" s="15" t="s">
        <v>3123</v>
      </c>
      <c r="C2729" s="15" t="s">
        <v>4321</v>
      </c>
      <c r="D2729" s="15" t="s">
        <v>3754</v>
      </c>
      <c r="E2729" s="15" t="s">
        <v>10693</v>
      </c>
      <c r="F2729" s="15" t="s">
        <v>9432</v>
      </c>
      <c r="G2729" s="15" t="s">
        <v>10664</v>
      </c>
      <c r="H2729" s="15" t="s">
        <v>10683</v>
      </c>
      <c r="I2729" s="15" t="s">
        <v>4327</v>
      </c>
      <c r="J2729" s="15" t="s">
        <v>4328</v>
      </c>
      <c r="K2729" s="15"/>
      <c r="L2729" s="103" t="str">
        <f t="shared" si="1"/>
        <v>B-G24PP-N8-50 gm Natural jar</v>
      </c>
      <c r="M2729" s="103">
        <f t="shared" si="2"/>
        <v>5184</v>
      </c>
      <c r="N2729" s="102" t="str">
        <f t="shared" si="3"/>
        <v>wk </v>
      </c>
    </row>
    <row r="2730" ht="12.75" customHeight="1">
      <c r="A2730" s="15" t="s">
        <v>4729</v>
      </c>
      <c r="B2730" s="15" t="s">
        <v>3123</v>
      </c>
      <c r="C2730" s="15" t="s">
        <v>4321</v>
      </c>
      <c r="D2730" s="15" t="s">
        <v>3539</v>
      </c>
      <c r="E2730" s="15" t="s">
        <v>10314</v>
      </c>
      <c r="F2730" s="15" t="s">
        <v>4324</v>
      </c>
      <c r="G2730" s="15" t="s">
        <v>10670</v>
      </c>
      <c r="H2730" s="15" t="s">
        <v>10694</v>
      </c>
      <c r="I2730" s="15" t="s">
        <v>4327</v>
      </c>
      <c r="J2730" s="15" t="s">
        <v>4345</v>
      </c>
      <c r="K2730" s="15"/>
      <c r="L2730" s="103" t="str">
        <f t="shared" si="1"/>
        <v>B-G24PP-N8-50 gm Natural jar</v>
      </c>
      <c r="M2730" s="103">
        <f t="shared" si="2"/>
        <v>864</v>
      </c>
      <c r="N2730" s="102" t="str">
        <f t="shared" si="3"/>
        <v>wk </v>
      </c>
    </row>
    <row r="2731" ht="12.75" customHeight="1">
      <c r="A2731" s="15" t="s">
        <v>4734</v>
      </c>
      <c r="B2731" s="15" t="s">
        <v>3123</v>
      </c>
      <c r="C2731" s="15" t="s">
        <v>4321</v>
      </c>
      <c r="D2731" s="15" t="s">
        <v>4897</v>
      </c>
      <c r="E2731" s="15" t="s">
        <v>10695</v>
      </c>
      <c r="F2731" s="15" t="s">
        <v>9432</v>
      </c>
      <c r="G2731" s="15" t="s">
        <v>10696</v>
      </c>
      <c r="H2731" s="15" t="s">
        <v>10697</v>
      </c>
      <c r="I2731" s="15" t="s">
        <v>4327</v>
      </c>
      <c r="J2731" s="15" t="s">
        <v>4328</v>
      </c>
      <c r="K2731" s="15"/>
      <c r="L2731" s="103" t="str">
        <f t="shared" si="1"/>
        <v>B-G24PP-N8-50 gm Natural jar</v>
      </c>
      <c r="M2731" s="103">
        <f t="shared" si="2"/>
        <v>8640</v>
      </c>
      <c r="N2731" s="102" t="str">
        <f t="shared" si="3"/>
        <v>wk </v>
      </c>
    </row>
    <row r="2732" ht="12.75" customHeight="1">
      <c r="A2732" s="15" t="s">
        <v>4773</v>
      </c>
      <c r="B2732" s="15" t="s">
        <v>3123</v>
      </c>
      <c r="C2732" s="15" t="s">
        <v>4321</v>
      </c>
      <c r="D2732" s="15" t="s">
        <v>10071</v>
      </c>
      <c r="E2732" s="15" t="s">
        <v>10698</v>
      </c>
      <c r="F2732" s="15" t="s">
        <v>9432</v>
      </c>
      <c r="G2732" s="15" t="s">
        <v>10643</v>
      </c>
      <c r="H2732" s="15" t="s">
        <v>10679</v>
      </c>
      <c r="I2732" s="15" t="s">
        <v>4327</v>
      </c>
      <c r="J2732" s="15" t="s">
        <v>4328</v>
      </c>
      <c r="K2732" s="15"/>
      <c r="L2732" s="103" t="str">
        <f t="shared" si="1"/>
        <v>B-G24PP-N8-50 gm Natural jar</v>
      </c>
      <c r="M2732" s="103">
        <f t="shared" si="2"/>
        <v>9504</v>
      </c>
      <c r="N2732" s="102" t="str">
        <f t="shared" si="3"/>
        <v>wk 41</v>
      </c>
    </row>
    <row r="2733" ht="12.75" customHeight="1">
      <c r="A2733" s="15" t="s">
        <v>4773</v>
      </c>
      <c r="B2733" s="15" t="s">
        <v>3123</v>
      </c>
      <c r="C2733" s="15" t="s">
        <v>4321</v>
      </c>
      <c r="D2733" s="15" t="s">
        <v>3539</v>
      </c>
      <c r="E2733" s="15" t="s">
        <v>10699</v>
      </c>
      <c r="F2733" s="15" t="s">
        <v>4324</v>
      </c>
      <c r="G2733" s="15" t="s">
        <v>10670</v>
      </c>
      <c r="H2733" s="15" t="s">
        <v>10694</v>
      </c>
      <c r="I2733" s="15" t="s">
        <v>4327</v>
      </c>
      <c r="J2733" s="15" t="s">
        <v>4328</v>
      </c>
      <c r="K2733" s="15"/>
      <c r="L2733" s="103" t="str">
        <f t="shared" si="1"/>
        <v>B-G24PP-N8-50 gm Natural jar</v>
      </c>
      <c r="M2733" s="103">
        <f t="shared" si="2"/>
        <v>864</v>
      </c>
      <c r="N2733" s="102" t="str">
        <f t="shared" si="3"/>
        <v>wk 41</v>
      </c>
    </row>
    <row r="2734" ht="12.75" customHeight="1">
      <c r="A2734" s="15" t="s">
        <v>4776</v>
      </c>
      <c r="B2734" s="15" t="s">
        <v>3123</v>
      </c>
      <c r="C2734" s="15" t="s">
        <v>4321</v>
      </c>
      <c r="D2734" s="15" t="s">
        <v>7757</v>
      </c>
      <c r="E2734" s="15" t="s">
        <v>10700</v>
      </c>
      <c r="F2734" s="15" t="s">
        <v>9525</v>
      </c>
      <c r="G2734" s="15" t="s">
        <v>10701</v>
      </c>
      <c r="H2734" s="15" t="s">
        <v>10702</v>
      </c>
      <c r="I2734" s="15" t="s">
        <v>4327</v>
      </c>
      <c r="J2734" s="15" t="s">
        <v>4345</v>
      </c>
      <c r="K2734" s="15"/>
      <c r="L2734" s="103" t="str">
        <f t="shared" si="1"/>
        <v>B-G24PP-N8-50 gm Natural jar</v>
      </c>
      <c r="M2734" s="103">
        <f t="shared" si="2"/>
        <v>10368</v>
      </c>
      <c r="N2734" s="102" t="str">
        <f t="shared" si="3"/>
        <v>wk 45</v>
      </c>
    </row>
    <row r="2735" ht="12.75" customHeight="1">
      <c r="A2735" s="15" t="s">
        <v>4778</v>
      </c>
      <c r="B2735" s="15" t="s">
        <v>3123</v>
      </c>
      <c r="C2735" s="15" t="s">
        <v>4321</v>
      </c>
      <c r="D2735" s="15" t="s">
        <v>6942</v>
      </c>
      <c r="E2735" s="15" t="s">
        <v>10703</v>
      </c>
      <c r="F2735" s="15" t="s">
        <v>9432</v>
      </c>
      <c r="G2735" s="15" t="s">
        <v>5170</v>
      </c>
      <c r="H2735" s="15" t="s">
        <v>10704</v>
      </c>
      <c r="I2735" s="15" t="s">
        <v>4327</v>
      </c>
      <c r="J2735" s="15" t="s">
        <v>4328</v>
      </c>
      <c r="K2735" s="15"/>
      <c r="L2735" s="103" t="str">
        <f t="shared" si="1"/>
        <v>B-G24PP-N8-50 gm Natural jar</v>
      </c>
      <c r="M2735" s="103">
        <f t="shared" si="2"/>
        <v>4320</v>
      </c>
      <c r="N2735" s="102" t="str">
        <f t="shared" si="3"/>
        <v>wk 49</v>
      </c>
    </row>
    <row r="2736" ht="12.75" customHeight="1">
      <c r="A2736" s="15" t="s">
        <v>4782</v>
      </c>
      <c r="B2736" s="15" t="s">
        <v>3123</v>
      </c>
      <c r="C2736" s="15" t="s">
        <v>4321</v>
      </c>
      <c r="D2736" s="15" t="s">
        <v>3507</v>
      </c>
      <c r="E2736" s="15" t="s">
        <v>10705</v>
      </c>
      <c r="F2736" s="15" t="s">
        <v>9432</v>
      </c>
      <c r="G2736" s="15" t="s">
        <v>10688</v>
      </c>
      <c r="H2736" s="15" t="s">
        <v>10689</v>
      </c>
      <c r="I2736" s="15" t="s">
        <v>4327</v>
      </c>
      <c r="J2736" s="15" t="s">
        <v>4328</v>
      </c>
      <c r="K2736" s="15"/>
      <c r="L2736" s="103" t="str">
        <f t="shared" si="1"/>
        <v>B-G24PP-N8-50 gm Natural jar</v>
      </c>
      <c r="M2736" s="103">
        <f t="shared" si="2"/>
        <v>1728</v>
      </c>
      <c r="N2736" s="102" t="str">
        <f t="shared" si="3"/>
        <v>wk </v>
      </c>
    </row>
    <row r="2737" ht="12.75" customHeight="1">
      <c r="A2737" s="15" t="s">
        <v>4786</v>
      </c>
      <c r="B2737" s="15" t="s">
        <v>3123</v>
      </c>
      <c r="C2737" s="15" t="s">
        <v>4321</v>
      </c>
      <c r="D2737" s="15" t="s">
        <v>3754</v>
      </c>
      <c r="E2737" s="15" t="s">
        <v>10706</v>
      </c>
      <c r="F2737" s="15" t="s">
        <v>9432</v>
      </c>
      <c r="G2737" s="15" t="s">
        <v>10664</v>
      </c>
      <c r="H2737" s="15" t="s">
        <v>10683</v>
      </c>
      <c r="I2737" s="15" t="s">
        <v>4327</v>
      </c>
      <c r="J2737" s="15" t="s">
        <v>4328</v>
      </c>
      <c r="K2737" s="15"/>
      <c r="L2737" s="103" t="str">
        <f t="shared" si="1"/>
        <v>B-G24PP-N8-50 gm Natural jar</v>
      </c>
      <c r="M2737" s="103">
        <f t="shared" si="2"/>
        <v>5184</v>
      </c>
      <c r="N2737" s="102" t="str">
        <f t="shared" si="3"/>
        <v>wk </v>
      </c>
    </row>
    <row r="2738" ht="12.75" customHeight="1">
      <c r="A2738" s="15" t="s">
        <v>4346</v>
      </c>
      <c r="B2738" s="15" t="s">
        <v>3123</v>
      </c>
      <c r="C2738" s="15" t="s">
        <v>4321</v>
      </c>
      <c r="D2738" s="15" t="s">
        <v>3455</v>
      </c>
      <c r="E2738" s="15" t="s">
        <v>10707</v>
      </c>
      <c r="F2738" s="15" t="s">
        <v>9432</v>
      </c>
      <c r="G2738" s="15" t="s">
        <v>10708</v>
      </c>
      <c r="H2738" s="15" t="s">
        <v>10709</v>
      </c>
      <c r="I2738" s="15" t="s">
        <v>4327</v>
      </c>
      <c r="J2738" s="15" t="s">
        <v>4328</v>
      </c>
      <c r="K2738" s="15"/>
      <c r="L2738" s="103" t="str">
        <f t="shared" si="1"/>
        <v>B-G24PP-N8-50 gm Natural jar</v>
      </c>
      <c r="M2738" s="103">
        <f t="shared" si="2"/>
        <v>3456</v>
      </c>
      <c r="N2738" s="102" t="str">
        <f t="shared" si="3"/>
        <v>wk </v>
      </c>
    </row>
    <row r="2739" ht="12.75" customHeight="1">
      <c r="A2739" s="15" t="s">
        <v>4799</v>
      </c>
      <c r="B2739" s="15" t="s">
        <v>3123</v>
      </c>
      <c r="C2739" s="15" t="s">
        <v>4321</v>
      </c>
      <c r="D2739" s="15" t="s">
        <v>3754</v>
      </c>
      <c r="E2739" s="15" t="s">
        <v>10710</v>
      </c>
      <c r="F2739" s="15" t="s">
        <v>9432</v>
      </c>
      <c r="G2739" s="15" t="s">
        <v>10664</v>
      </c>
      <c r="H2739" s="15" t="s">
        <v>10711</v>
      </c>
      <c r="I2739" s="15" t="s">
        <v>4327</v>
      </c>
      <c r="J2739" s="15" t="s">
        <v>4328</v>
      </c>
      <c r="K2739" s="15"/>
      <c r="L2739" s="103" t="str">
        <f t="shared" si="1"/>
        <v>B-G24PP-N8-50 gm Natural jar</v>
      </c>
      <c r="M2739" s="103">
        <f t="shared" si="2"/>
        <v>5184</v>
      </c>
      <c r="N2739" s="102" t="str">
        <f t="shared" si="3"/>
        <v>wk </v>
      </c>
    </row>
    <row r="2740" ht="12.75" customHeight="1">
      <c r="A2740" s="15" t="s">
        <v>4802</v>
      </c>
      <c r="B2740" s="15" t="s">
        <v>3123</v>
      </c>
      <c r="C2740" s="15" t="s">
        <v>4321</v>
      </c>
      <c r="D2740" s="15" t="s">
        <v>3539</v>
      </c>
      <c r="E2740" s="15" t="s">
        <v>10712</v>
      </c>
      <c r="F2740" s="15" t="s">
        <v>9432</v>
      </c>
      <c r="G2740" s="15" t="s">
        <v>10646</v>
      </c>
      <c r="H2740" s="15" t="s">
        <v>10713</v>
      </c>
      <c r="I2740" s="15" t="s">
        <v>4327</v>
      </c>
      <c r="J2740" s="15" t="s">
        <v>4328</v>
      </c>
      <c r="K2740" s="15"/>
      <c r="L2740" s="103" t="str">
        <f t="shared" si="1"/>
        <v>B-G24PP-N8-50 gm Natural jar</v>
      </c>
      <c r="M2740" s="103">
        <f t="shared" si="2"/>
        <v>864</v>
      </c>
      <c r="N2740" s="102" t="str">
        <f t="shared" si="3"/>
        <v>wk </v>
      </c>
    </row>
    <row r="2741" ht="12.75" customHeight="1">
      <c r="A2741" s="15" t="s">
        <v>4802</v>
      </c>
      <c r="B2741" s="15" t="s">
        <v>3123</v>
      </c>
      <c r="C2741" s="15" t="s">
        <v>4321</v>
      </c>
      <c r="D2741" s="15" t="s">
        <v>9188</v>
      </c>
      <c r="E2741" s="15" t="s">
        <v>10714</v>
      </c>
      <c r="F2741" s="15" t="s">
        <v>9432</v>
      </c>
      <c r="G2741" s="15" t="s">
        <v>10715</v>
      </c>
      <c r="H2741" s="15" t="s">
        <v>10716</v>
      </c>
      <c r="I2741" s="15" t="s">
        <v>4327</v>
      </c>
      <c r="J2741" s="15" t="s">
        <v>4328</v>
      </c>
      <c r="K2741" s="15"/>
      <c r="L2741" s="103" t="str">
        <f t="shared" si="1"/>
        <v>B-G24PP-N8-50 gm Natural jar</v>
      </c>
      <c r="M2741" s="103">
        <f t="shared" si="2"/>
        <v>6912</v>
      </c>
      <c r="N2741" s="102" t="str">
        <f t="shared" si="3"/>
        <v>wk </v>
      </c>
    </row>
    <row r="2742" ht="12.75" customHeight="1">
      <c r="A2742" s="15" t="s">
        <v>4805</v>
      </c>
      <c r="B2742" s="15" t="s">
        <v>3123</v>
      </c>
      <c r="C2742" s="15" t="s">
        <v>4321</v>
      </c>
      <c r="D2742" s="15" t="s">
        <v>3754</v>
      </c>
      <c r="E2742" s="15" t="s">
        <v>10717</v>
      </c>
      <c r="F2742" s="15" t="s">
        <v>9432</v>
      </c>
      <c r="G2742" s="15" t="s">
        <v>10664</v>
      </c>
      <c r="H2742" s="15" t="s">
        <v>10711</v>
      </c>
      <c r="I2742" s="15" t="s">
        <v>4327</v>
      </c>
      <c r="J2742" s="15" t="s">
        <v>4328</v>
      </c>
      <c r="K2742" s="15"/>
      <c r="L2742" s="103" t="str">
        <f t="shared" si="1"/>
        <v>B-G24PP-N8-50 gm Natural jar</v>
      </c>
      <c r="M2742" s="103">
        <f t="shared" si="2"/>
        <v>5184</v>
      </c>
      <c r="N2742" s="102" t="str">
        <f t="shared" si="3"/>
        <v>wk </v>
      </c>
    </row>
    <row r="2743" ht="12.75" customHeight="1">
      <c r="A2743" s="15" t="s">
        <v>4826</v>
      </c>
      <c r="B2743" s="15" t="s">
        <v>3123</v>
      </c>
      <c r="C2743" s="15" t="s">
        <v>4321</v>
      </c>
      <c r="D2743" s="15" t="s">
        <v>5366</v>
      </c>
      <c r="E2743" s="15" t="s">
        <v>10718</v>
      </c>
      <c r="F2743" s="15" t="s">
        <v>4324</v>
      </c>
      <c r="G2743" s="15" t="s">
        <v>10719</v>
      </c>
      <c r="H2743" s="15" t="s">
        <v>10720</v>
      </c>
      <c r="I2743" s="15" t="s">
        <v>4327</v>
      </c>
      <c r="J2743" s="15" t="s">
        <v>4328</v>
      </c>
      <c r="K2743" s="15"/>
      <c r="L2743" s="103" t="str">
        <f t="shared" si="1"/>
        <v>B-G24PP-N8-50 gm Natural jar</v>
      </c>
      <c r="M2743" s="103">
        <f t="shared" si="2"/>
        <v>6048</v>
      </c>
      <c r="N2743" s="102" t="str">
        <f t="shared" si="3"/>
        <v>wk 19</v>
      </c>
    </row>
    <row r="2744" ht="12.75" customHeight="1">
      <c r="A2744" s="15" t="s">
        <v>4830</v>
      </c>
      <c r="B2744" s="15" t="s">
        <v>3123</v>
      </c>
      <c r="C2744" s="15" t="s">
        <v>4321</v>
      </c>
      <c r="D2744" s="15" t="s">
        <v>10655</v>
      </c>
      <c r="E2744" s="15" t="s">
        <v>10721</v>
      </c>
      <c r="F2744" s="15" t="s">
        <v>4324</v>
      </c>
      <c r="G2744" s="15" t="s">
        <v>10722</v>
      </c>
      <c r="H2744" s="15" t="s">
        <v>10723</v>
      </c>
      <c r="I2744" s="15" t="s">
        <v>4327</v>
      </c>
      <c r="J2744" s="15" t="s">
        <v>4328</v>
      </c>
      <c r="K2744" s="15"/>
      <c r="L2744" s="103" t="str">
        <f t="shared" si="1"/>
        <v>B-G24PP-N8-50 gm Natural jar</v>
      </c>
      <c r="M2744" s="103">
        <f t="shared" si="2"/>
        <v>13824</v>
      </c>
      <c r="N2744" s="102" t="str">
        <f t="shared" si="3"/>
        <v>wk 32</v>
      </c>
    </row>
    <row r="2745" ht="12.75" customHeight="1">
      <c r="A2745" s="15" t="s">
        <v>4853</v>
      </c>
      <c r="B2745" s="15" t="s">
        <v>3123</v>
      </c>
      <c r="C2745" s="15" t="s">
        <v>4321</v>
      </c>
      <c r="D2745" s="15" t="s">
        <v>7757</v>
      </c>
      <c r="E2745" s="15" t="s">
        <v>10724</v>
      </c>
      <c r="F2745" s="15" t="s">
        <v>4324</v>
      </c>
      <c r="G2745" s="15" t="s">
        <v>10701</v>
      </c>
      <c r="H2745" s="15" t="s">
        <v>10725</v>
      </c>
      <c r="I2745" s="15" t="s">
        <v>4327</v>
      </c>
      <c r="J2745" s="15" t="s">
        <v>4328</v>
      </c>
      <c r="K2745" s="15"/>
      <c r="L2745" s="103" t="str">
        <f t="shared" si="1"/>
        <v>B-G24PP-N8-50 gm Natural jar</v>
      </c>
      <c r="M2745" s="103">
        <f t="shared" si="2"/>
        <v>10368</v>
      </c>
      <c r="N2745" s="102" t="str">
        <f t="shared" si="3"/>
        <v>wk </v>
      </c>
    </row>
    <row r="2746" ht="12.75" customHeight="1">
      <c r="A2746" s="15" t="s">
        <v>4855</v>
      </c>
      <c r="B2746" s="15" t="s">
        <v>3123</v>
      </c>
      <c r="C2746" s="15" t="s">
        <v>4321</v>
      </c>
      <c r="D2746" s="15" t="s">
        <v>7757</v>
      </c>
      <c r="E2746" s="15" t="s">
        <v>10726</v>
      </c>
      <c r="F2746" s="15" t="s">
        <v>4324</v>
      </c>
      <c r="G2746" s="15" t="s">
        <v>10701</v>
      </c>
      <c r="H2746" s="15" t="s">
        <v>10725</v>
      </c>
      <c r="I2746" s="15" t="s">
        <v>4327</v>
      </c>
      <c r="J2746" s="15" t="s">
        <v>4328</v>
      </c>
      <c r="K2746" s="15"/>
      <c r="L2746" s="103" t="str">
        <f t="shared" si="1"/>
        <v>B-G24PP-N8-50 gm Natural jar</v>
      </c>
      <c r="M2746" s="103">
        <f t="shared" si="2"/>
        <v>10368</v>
      </c>
      <c r="N2746" s="102" t="str">
        <f t="shared" si="3"/>
        <v>wk </v>
      </c>
    </row>
    <row r="2747" ht="12.75" customHeight="1">
      <c r="A2747" s="15" t="s">
        <v>4859</v>
      </c>
      <c r="B2747" s="15" t="s">
        <v>3123</v>
      </c>
      <c r="C2747" s="15" t="s">
        <v>4321</v>
      </c>
      <c r="D2747" s="15" t="s">
        <v>3539</v>
      </c>
      <c r="E2747" s="15" t="s">
        <v>10727</v>
      </c>
      <c r="F2747" s="15" t="s">
        <v>4324</v>
      </c>
      <c r="G2747" s="15" t="s">
        <v>10670</v>
      </c>
      <c r="H2747" s="15" t="s">
        <v>10713</v>
      </c>
      <c r="I2747" s="15" t="s">
        <v>4327</v>
      </c>
      <c r="J2747" s="15" t="s">
        <v>4328</v>
      </c>
      <c r="K2747" s="15"/>
      <c r="L2747" s="103" t="str">
        <f t="shared" si="1"/>
        <v>B-G24PP-N8-50 gm Natural jar</v>
      </c>
      <c r="M2747" s="103">
        <f t="shared" si="2"/>
        <v>864</v>
      </c>
      <c r="N2747" s="102" t="str">
        <f t="shared" si="3"/>
        <v>wk </v>
      </c>
    </row>
    <row r="2748" ht="12.75" customHeight="1">
      <c r="A2748" s="15" t="s">
        <v>4866</v>
      </c>
      <c r="B2748" s="15" t="s">
        <v>3123</v>
      </c>
      <c r="C2748" s="15" t="s">
        <v>4321</v>
      </c>
      <c r="D2748" s="15" t="s">
        <v>3455</v>
      </c>
      <c r="E2748" s="15" t="s">
        <v>10728</v>
      </c>
      <c r="F2748" s="15" t="s">
        <v>4324</v>
      </c>
      <c r="G2748" s="15" t="s">
        <v>10729</v>
      </c>
      <c r="H2748" s="15" t="s">
        <v>10709</v>
      </c>
      <c r="I2748" s="15" t="s">
        <v>4327</v>
      </c>
      <c r="J2748" s="15" t="s">
        <v>4328</v>
      </c>
      <c r="K2748" s="15"/>
      <c r="L2748" s="103" t="str">
        <f t="shared" si="1"/>
        <v>B-G24PP-N8-50 gm Natural jar</v>
      </c>
      <c r="M2748" s="103">
        <f t="shared" si="2"/>
        <v>3456</v>
      </c>
      <c r="N2748" s="102" t="str">
        <f t="shared" si="3"/>
        <v>wk </v>
      </c>
    </row>
    <row r="2749" ht="12.75" customHeight="1">
      <c r="A2749" s="15" t="s">
        <v>4869</v>
      </c>
      <c r="B2749" s="15" t="s">
        <v>3123</v>
      </c>
      <c r="C2749" s="15" t="s">
        <v>4321</v>
      </c>
      <c r="D2749" s="15" t="s">
        <v>3455</v>
      </c>
      <c r="E2749" s="15" t="s">
        <v>10730</v>
      </c>
      <c r="F2749" s="15" t="s">
        <v>4324</v>
      </c>
      <c r="G2749" s="15" t="s">
        <v>10729</v>
      </c>
      <c r="H2749" s="15" t="s">
        <v>10709</v>
      </c>
      <c r="I2749" s="15" t="s">
        <v>4327</v>
      </c>
      <c r="J2749" s="15" t="s">
        <v>4328</v>
      </c>
      <c r="K2749" s="15"/>
      <c r="L2749" s="103" t="str">
        <f t="shared" si="1"/>
        <v>B-G24PP-N8-50 gm Natural jar</v>
      </c>
      <c r="M2749" s="103">
        <f t="shared" si="2"/>
        <v>3456</v>
      </c>
      <c r="N2749" s="102" t="str">
        <f t="shared" si="3"/>
        <v>wk </v>
      </c>
    </row>
    <row r="2750" ht="12.75" customHeight="1">
      <c r="A2750" s="15" t="s">
        <v>4872</v>
      </c>
      <c r="B2750" s="15" t="s">
        <v>3123</v>
      </c>
      <c r="C2750" s="15" t="s">
        <v>4321</v>
      </c>
      <c r="D2750" s="15" t="s">
        <v>6942</v>
      </c>
      <c r="E2750" s="15" t="s">
        <v>10731</v>
      </c>
      <c r="F2750" s="15" t="s">
        <v>4324</v>
      </c>
      <c r="G2750" s="15" t="s">
        <v>10732</v>
      </c>
      <c r="H2750" s="15" t="s">
        <v>10733</v>
      </c>
      <c r="I2750" s="15" t="s">
        <v>4327</v>
      </c>
      <c r="J2750" s="15" t="s">
        <v>4328</v>
      </c>
      <c r="K2750" s="15"/>
      <c r="L2750" s="103" t="str">
        <f t="shared" si="1"/>
        <v>B-G24PP-N8-50 gm Natural jar</v>
      </c>
      <c r="M2750" s="103">
        <f t="shared" si="2"/>
        <v>4320</v>
      </c>
      <c r="N2750" s="102" t="str">
        <f t="shared" si="3"/>
        <v>wk </v>
      </c>
    </row>
    <row r="2751" ht="12.75" customHeight="1">
      <c r="A2751" s="15" t="s">
        <v>4878</v>
      </c>
      <c r="B2751" s="15" t="s">
        <v>3123</v>
      </c>
      <c r="C2751" s="15" t="s">
        <v>4321</v>
      </c>
      <c r="D2751" s="15" t="s">
        <v>4897</v>
      </c>
      <c r="E2751" s="15" t="s">
        <v>10734</v>
      </c>
      <c r="F2751" s="15" t="s">
        <v>4324</v>
      </c>
      <c r="G2751" s="15" t="s">
        <v>10735</v>
      </c>
      <c r="H2751" s="15" t="s">
        <v>10736</v>
      </c>
      <c r="I2751" s="15" t="s">
        <v>4327</v>
      </c>
      <c r="J2751" s="15" t="s">
        <v>4328</v>
      </c>
      <c r="K2751" s="15"/>
      <c r="L2751" s="103" t="str">
        <f t="shared" si="1"/>
        <v>B-G24PP-N8-50 gm Natural jar</v>
      </c>
      <c r="M2751" s="103">
        <f t="shared" si="2"/>
        <v>8640</v>
      </c>
      <c r="N2751" s="102" t="str">
        <f t="shared" si="3"/>
        <v>wk </v>
      </c>
    </row>
    <row r="2752" ht="12.75" customHeight="1">
      <c r="A2752" s="15" t="s">
        <v>5615</v>
      </c>
      <c r="B2752" s="15" t="s">
        <v>3123</v>
      </c>
      <c r="C2752" s="15" t="s">
        <v>4321</v>
      </c>
      <c r="D2752" s="15" t="s">
        <v>3972</v>
      </c>
      <c r="E2752" s="15" t="s">
        <v>10737</v>
      </c>
      <c r="F2752" s="15" t="s">
        <v>4324</v>
      </c>
      <c r="G2752" s="15" t="s">
        <v>10738</v>
      </c>
      <c r="H2752" s="15" t="s">
        <v>10739</v>
      </c>
      <c r="I2752" s="15" t="s">
        <v>4327</v>
      </c>
      <c r="J2752" s="15" t="s">
        <v>4328</v>
      </c>
      <c r="K2752" s="15"/>
      <c r="L2752" s="103" t="str">
        <f t="shared" si="1"/>
        <v>B-G24PP-N8-50 gm Natural jar</v>
      </c>
      <c r="M2752" s="103">
        <f t="shared" si="2"/>
        <v>7776</v>
      </c>
      <c r="N2752" s="102" t="str">
        <f t="shared" si="3"/>
        <v>wk </v>
      </c>
    </row>
    <row r="2753" ht="12.75" customHeight="1">
      <c r="A2753" s="15" t="s">
        <v>4884</v>
      </c>
      <c r="B2753" s="15" t="s">
        <v>3123</v>
      </c>
      <c r="C2753" s="15" t="s">
        <v>4321</v>
      </c>
      <c r="D2753" s="15" t="s">
        <v>5366</v>
      </c>
      <c r="E2753" s="15" t="s">
        <v>10740</v>
      </c>
      <c r="F2753" s="15" t="s">
        <v>4324</v>
      </c>
      <c r="G2753" s="15" t="s">
        <v>10719</v>
      </c>
      <c r="H2753" s="15" t="s">
        <v>10720</v>
      </c>
      <c r="I2753" s="15" t="s">
        <v>4327</v>
      </c>
      <c r="J2753" s="15" t="s">
        <v>4328</v>
      </c>
      <c r="K2753" s="15"/>
      <c r="L2753" s="103" t="str">
        <f t="shared" si="1"/>
        <v>B-G24PP-N8-50 gm Natural jar</v>
      </c>
      <c r="M2753" s="103">
        <f t="shared" si="2"/>
        <v>6048</v>
      </c>
      <c r="N2753" s="102" t="str">
        <f t="shared" si="3"/>
        <v>wk 2</v>
      </c>
    </row>
    <row r="2754" ht="12.75" customHeight="1">
      <c r="A2754" s="15" t="s">
        <v>4884</v>
      </c>
      <c r="B2754" s="15" t="s">
        <v>3123</v>
      </c>
      <c r="C2754" s="15" t="s">
        <v>4321</v>
      </c>
      <c r="D2754" s="15" t="s">
        <v>3539</v>
      </c>
      <c r="E2754" s="15" t="s">
        <v>8981</v>
      </c>
      <c r="F2754" s="15" t="s">
        <v>8918</v>
      </c>
      <c r="G2754" s="15" t="s">
        <v>10741</v>
      </c>
      <c r="H2754" s="15" t="s">
        <v>10713</v>
      </c>
      <c r="I2754" s="15" t="s">
        <v>4327</v>
      </c>
      <c r="J2754" s="15" t="s">
        <v>7880</v>
      </c>
      <c r="K2754" s="15"/>
      <c r="L2754" s="103" t="str">
        <f t="shared" si="1"/>
        <v>B-G24PP-N8-50 gm Natural jar</v>
      </c>
      <c r="M2754" s="103">
        <f t="shared" si="2"/>
        <v>864</v>
      </c>
      <c r="N2754" s="102" t="str">
        <f t="shared" si="3"/>
        <v>wk 2</v>
      </c>
    </row>
    <row r="2755" ht="12.75" customHeight="1">
      <c r="A2755" s="15" t="s">
        <v>10742</v>
      </c>
      <c r="B2755" s="15" t="s">
        <v>2855</v>
      </c>
      <c r="C2755" s="15" t="s">
        <v>3146</v>
      </c>
      <c r="D2755" s="15" t="s">
        <v>3145</v>
      </c>
      <c r="E2755" s="15"/>
      <c r="F2755" s="15" t="s">
        <v>4308</v>
      </c>
      <c r="G2755" s="15" t="s">
        <v>10743</v>
      </c>
      <c r="H2755" s="15" t="s">
        <v>3149</v>
      </c>
      <c r="I2755" s="15" t="s">
        <v>3156</v>
      </c>
      <c r="J2755" s="15"/>
      <c r="K2755" s="15"/>
      <c r="L2755" s="103" t="str">
        <f t="shared" si="1"/>
        <v>B-G24PP-W8-50 gm White jar</v>
      </c>
      <c r="M2755" s="103">
        <f t="shared" si="2"/>
        <v>0</v>
      </c>
      <c r="N2755" s="102" t="str">
        <f t="shared" si="3"/>
        <v>wk </v>
      </c>
    </row>
    <row r="2756" ht="12.75" customHeight="1">
      <c r="A2756" s="15" t="s">
        <v>5663</v>
      </c>
      <c r="B2756" s="15" t="s">
        <v>3123</v>
      </c>
      <c r="C2756" s="15" t="s">
        <v>4321</v>
      </c>
      <c r="D2756" s="15" t="s">
        <v>3539</v>
      </c>
      <c r="E2756" s="15" t="s">
        <v>9046</v>
      </c>
      <c r="F2756" s="15" t="s">
        <v>4324</v>
      </c>
      <c r="G2756" s="15" t="s">
        <v>10654</v>
      </c>
      <c r="H2756" s="15" t="s">
        <v>10744</v>
      </c>
      <c r="I2756" s="15" t="s">
        <v>4327</v>
      </c>
      <c r="J2756" s="15" t="s">
        <v>5653</v>
      </c>
      <c r="K2756" s="15"/>
      <c r="L2756" s="103" t="str">
        <f t="shared" si="1"/>
        <v>B-G24PP-W8-50 gm White jar</v>
      </c>
      <c r="M2756" s="103">
        <f t="shared" si="2"/>
        <v>864</v>
      </c>
      <c r="N2756" s="102" t="str">
        <f t="shared" si="3"/>
        <v>wk 36</v>
      </c>
    </row>
    <row r="2757" ht="12.75" customHeight="1">
      <c r="A2757" s="15" t="s">
        <v>4407</v>
      </c>
      <c r="B2757" s="15" t="s">
        <v>3123</v>
      </c>
      <c r="C2757" s="15" t="s">
        <v>4321</v>
      </c>
      <c r="D2757" s="15" t="s">
        <v>3539</v>
      </c>
      <c r="E2757" s="15" t="s">
        <v>10745</v>
      </c>
      <c r="F2757" s="15" t="s">
        <v>4324</v>
      </c>
      <c r="G2757" s="15" t="s">
        <v>10654</v>
      </c>
      <c r="H2757" s="15" t="s">
        <v>10744</v>
      </c>
      <c r="I2757" s="15" t="s">
        <v>4327</v>
      </c>
      <c r="J2757" s="15" t="s">
        <v>5653</v>
      </c>
      <c r="K2757" s="15"/>
      <c r="L2757" s="103" t="str">
        <f t="shared" si="1"/>
        <v>B-G24PP-W8-50 gm White jar</v>
      </c>
      <c r="M2757" s="103">
        <f t="shared" si="2"/>
        <v>864</v>
      </c>
      <c r="N2757" s="102" t="str">
        <f t="shared" si="3"/>
        <v>wk </v>
      </c>
    </row>
    <row r="2758" ht="12.75" customHeight="1">
      <c r="A2758" s="15" t="s">
        <v>4407</v>
      </c>
      <c r="B2758" s="15" t="s">
        <v>3123</v>
      </c>
      <c r="C2758" s="15" t="s">
        <v>4321</v>
      </c>
      <c r="D2758" s="15" t="s">
        <v>3539</v>
      </c>
      <c r="E2758" s="15" t="s">
        <v>10746</v>
      </c>
      <c r="F2758" s="15" t="s">
        <v>4324</v>
      </c>
      <c r="G2758" s="15" t="s">
        <v>10654</v>
      </c>
      <c r="H2758" s="15" t="s">
        <v>10744</v>
      </c>
      <c r="I2758" s="15" t="s">
        <v>4327</v>
      </c>
      <c r="J2758" s="15" t="s">
        <v>4328</v>
      </c>
      <c r="K2758" s="15"/>
      <c r="L2758" s="103" t="str">
        <f t="shared" si="1"/>
        <v>B-G24PP-W8-50 gm White jar</v>
      </c>
      <c r="M2758" s="103">
        <f t="shared" si="2"/>
        <v>864</v>
      </c>
      <c r="N2758" s="102" t="str">
        <f t="shared" si="3"/>
        <v>wk </v>
      </c>
    </row>
    <row r="2759" ht="12.75" customHeight="1">
      <c r="A2759" s="15" t="s">
        <v>4412</v>
      </c>
      <c r="B2759" s="15" t="s">
        <v>3123</v>
      </c>
      <c r="C2759" s="15" t="s">
        <v>4321</v>
      </c>
      <c r="D2759" s="15" t="s">
        <v>3539</v>
      </c>
      <c r="E2759" s="15" t="s">
        <v>10747</v>
      </c>
      <c r="F2759" s="15" t="s">
        <v>4324</v>
      </c>
      <c r="G2759" s="15" t="s">
        <v>10654</v>
      </c>
      <c r="H2759" s="15" t="s">
        <v>10744</v>
      </c>
      <c r="I2759" s="15" t="s">
        <v>4327</v>
      </c>
      <c r="J2759" s="15" t="s">
        <v>4328</v>
      </c>
      <c r="K2759" s="15"/>
      <c r="L2759" s="103" t="str">
        <f t="shared" si="1"/>
        <v>B-G24PP-W8-50 gm White jar</v>
      </c>
      <c r="M2759" s="103">
        <f t="shared" si="2"/>
        <v>864</v>
      </c>
      <c r="N2759" s="102" t="str">
        <f t="shared" si="3"/>
        <v>wk </v>
      </c>
    </row>
    <row r="2760" ht="12.75" customHeight="1">
      <c r="A2760" s="15" t="s">
        <v>4439</v>
      </c>
      <c r="B2760" s="15" t="s">
        <v>3123</v>
      </c>
      <c r="C2760" s="15" t="s">
        <v>4321</v>
      </c>
      <c r="D2760" s="15" t="s">
        <v>9188</v>
      </c>
      <c r="E2760" s="15" t="s">
        <v>10748</v>
      </c>
      <c r="F2760" s="15" t="s">
        <v>8384</v>
      </c>
      <c r="G2760" s="15" t="s">
        <v>10749</v>
      </c>
      <c r="H2760" s="15" t="s">
        <v>10750</v>
      </c>
      <c r="I2760" s="15" t="s">
        <v>4327</v>
      </c>
      <c r="J2760" s="15" t="s">
        <v>4359</v>
      </c>
      <c r="K2760" s="15"/>
      <c r="L2760" s="103" t="str">
        <f t="shared" si="1"/>
        <v>B-G24PP-W8-50 gm White jar</v>
      </c>
      <c r="M2760" s="103">
        <f t="shared" si="2"/>
        <v>6912</v>
      </c>
      <c r="N2760" s="102" t="str">
        <f t="shared" si="3"/>
        <v>wk </v>
      </c>
    </row>
    <row r="2761" ht="12.75" customHeight="1">
      <c r="A2761" s="15" t="s">
        <v>4513</v>
      </c>
      <c r="B2761" s="15" t="s">
        <v>3123</v>
      </c>
      <c r="C2761" s="15" t="s">
        <v>4321</v>
      </c>
      <c r="D2761" s="15" t="s">
        <v>10751</v>
      </c>
      <c r="E2761" s="15" t="s">
        <v>10752</v>
      </c>
      <c r="F2761" s="15" t="s">
        <v>8384</v>
      </c>
      <c r="G2761" s="15" t="s">
        <v>10753</v>
      </c>
      <c r="H2761" s="15" t="s">
        <v>10754</v>
      </c>
      <c r="I2761" s="15" t="s">
        <v>4327</v>
      </c>
      <c r="J2761" s="15" t="s">
        <v>4359</v>
      </c>
      <c r="K2761" s="15"/>
      <c r="L2761" s="103" t="str">
        <f t="shared" si="1"/>
        <v>B-G24PP-W8-50 gm White jar</v>
      </c>
      <c r="M2761" s="103">
        <f t="shared" si="2"/>
        <v>19872</v>
      </c>
      <c r="N2761" s="102" t="str">
        <f t="shared" si="3"/>
        <v>wk </v>
      </c>
    </row>
    <row r="2762" ht="12.75" customHeight="1">
      <c r="A2762" s="15" t="s">
        <v>4513</v>
      </c>
      <c r="B2762" s="15" t="s">
        <v>3123</v>
      </c>
      <c r="C2762" s="15" t="s">
        <v>4321</v>
      </c>
      <c r="D2762" s="15" t="s">
        <v>3539</v>
      </c>
      <c r="E2762" s="15" t="s">
        <v>10755</v>
      </c>
      <c r="F2762" s="15" t="s">
        <v>4324</v>
      </c>
      <c r="G2762" s="15" t="s">
        <v>10654</v>
      </c>
      <c r="H2762" s="15" t="s">
        <v>10744</v>
      </c>
      <c r="I2762" s="15" t="s">
        <v>4327</v>
      </c>
      <c r="J2762" s="15" t="s">
        <v>4345</v>
      </c>
      <c r="K2762" s="15"/>
      <c r="L2762" s="103" t="str">
        <f t="shared" si="1"/>
        <v>B-G24PP-W8-50 gm White jar</v>
      </c>
      <c r="M2762" s="103">
        <f t="shared" si="2"/>
        <v>864</v>
      </c>
      <c r="N2762" s="102" t="str">
        <f t="shared" si="3"/>
        <v>wk </v>
      </c>
    </row>
    <row r="2763" ht="12.75" customHeight="1">
      <c r="A2763" s="15" t="s">
        <v>4515</v>
      </c>
      <c r="B2763" s="15" t="s">
        <v>3123</v>
      </c>
      <c r="C2763" s="15" t="s">
        <v>4321</v>
      </c>
      <c r="D2763" s="15" t="s">
        <v>7753</v>
      </c>
      <c r="E2763" s="15" t="s">
        <v>10756</v>
      </c>
      <c r="F2763" s="15" t="s">
        <v>8384</v>
      </c>
      <c r="G2763" s="15" t="s">
        <v>10757</v>
      </c>
      <c r="H2763" s="15" t="s">
        <v>10758</v>
      </c>
      <c r="I2763" s="15" t="s">
        <v>4327</v>
      </c>
      <c r="J2763" s="15" t="s">
        <v>4359</v>
      </c>
      <c r="K2763" s="15"/>
      <c r="L2763" s="103" t="str">
        <f t="shared" si="1"/>
        <v>B-G24PP-W8-50 gm White jar</v>
      </c>
      <c r="M2763" s="103">
        <f t="shared" si="2"/>
        <v>2592</v>
      </c>
      <c r="N2763" s="102" t="str">
        <f t="shared" si="3"/>
        <v>wk </v>
      </c>
    </row>
    <row r="2764" ht="12.75" customHeight="1">
      <c r="A2764" s="15" t="s">
        <v>4524</v>
      </c>
      <c r="B2764" s="15" t="s">
        <v>3123</v>
      </c>
      <c r="C2764" s="15" t="s">
        <v>4321</v>
      </c>
      <c r="D2764" s="15" t="s">
        <v>10759</v>
      </c>
      <c r="E2764" s="15" t="s">
        <v>10760</v>
      </c>
      <c r="F2764" s="15" t="s">
        <v>8384</v>
      </c>
      <c r="G2764" s="15" t="s">
        <v>10761</v>
      </c>
      <c r="H2764" s="15" t="s">
        <v>10762</v>
      </c>
      <c r="I2764" s="15" t="s">
        <v>4327</v>
      </c>
      <c r="J2764" s="15" t="s">
        <v>4359</v>
      </c>
      <c r="K2764" s="15"/>
      <c r="L2764" s="103" t="str">
        <f t="shared" si="1"/>
        <v>B-G24PP-W8-50 gm White jar</v>
      </c>
      <c r="M2764" s="103">
        <f t="shared" si="2"/>
        <v>14688</v>
      </c>
      <c r="N2764" s="102" t="str">
        <f t="shared" si="3"/>
        <v>wk </v>
      </c>
    </row>
    <row r="2765" ht="12.75" customHeight="1">
      <c r="A2765" s="15" t="s">
        <v>4334</v>
      </c>
      <c r="B2765" s="15" t="s">
        <v>3123</v>
      </c>
      <c r="C2765" s="15" t="s">
        <v>4321</v>
      </c>
      <c r="D2765" s="15" t="s">
        <v>3455</v>
      </c>
      <c r="E2765" s="15" t="s">
        <v>10763</v>
      </c>
      <c r="F2765" s="15" t="s">
        <v>8384</v>
      </c>
      <c r="G2765" s="15" t="s">
        <v>10764</v>
      </c>
      <c r="H2765" s="15" t="s">
        <v>10765</v>
      </c>
      <c r="I2765" s="15" t="s">
        <v>4327</v>
      </c>
      <c r="J2765" s="15" t="s">
        <v>4359</v>
      </c>
      <c r="K2765" s="15"/>
      <c r="L2765" s="103" t="str">
        <f t="shared" si="1"/>
        <v>B-G24PP-W8-50 gm White jar</v>
      </c>
      <c r="M2765" s="103">
        <f t="shared" si="2"/>
        <v>3456</v>
      </c>
      <c r="N2765" s="102" t="str">
        <f t="shared" si="3"/>
        <v>wk </v>
      </c>
    </row>
    <row r="2766" ht="12.75" customHeight="1">
      <c r="A2766" s="15" t="s">
        <v>4527</v>
      </c>
      <c r="B2766" s="15" t="s">
        <v>3123</v>
      </c>
      <c r="C2766" s="15" t="s">
        <v>4321</v>
      </c>
      <c r="D2766" s="15" t="s">
        <v>3657</v>
      </c>
      <c r="E2766" s="15" t="s">
        <v>10766</v>
      </c>
      <c r="F2766" s="15" t="s">
        <v>8384</v>
      </c>
      <c r="G2766" s="15" t="s">
        <v>10767</v>
      </c>
      <c r="H2766" s="15" t="s">
        <v>10768</v>
      </c>
      <c r="I2766" s="15" t="s">
        <v>4327</v>
      </c>
      <c r="J2766" s="15" t="s">
        <v>4359</v>
      </c>
      <c r="K2766" s="15"/>
      <c r="L2766" s="103" t="str">
        <f t="shared" si="1"/>
        <v>B-G24PP-W8-50 gm White jar</v>
      </c>
      <c r="M2766" s="103">
        <f t="shared" si="2"/>
        <v>2304</v>
      </c>
      <c r="N2766" s="102" t="str">
        <f t="shared" si="3"/>
        <v>wk </v>
      </c>
    </row>
    <row r="2767" ht="12.75" customHeight="1">
      <c r="A2767" s="15" t="s">
        <v>4534</v>
      </c>
      <c r="B2767" s="15" t="s">
        <v>3123</v>
      </c>
      <c r="C2767" s="15" t="s">
        <v>4321</v>
      </c>
      <c r="D2767" s="15" t="s">
        <v>3657</v>
      </c>
      <c r="E2767" s="15" t="s">
        <v>10769</v>
      </c>
      <c r="F2767" s="15" t="s">
        <v>8384</v>
      </c>
      <c r="G2767" s="15" t="s">
        <v>10767</v>
      </c>
      <c r="H2767" s="15" t="s">
        <v>10768</v>
      </c>
      <c r="I2767" s="15" t="s">
        <v>4327</v>
      </c>
      <c r="J2767" s="15" t="s">
        <v>4359</v>
      </c>
      <c r="K2767" s="15"/>
      <c r="L2767" s="103" t="str">
        <f t="shared" si="1"/>
        <v>B-G24PP-W8-50 gm White jar</v>
      </c>
      <c r="M2767" s="103">
        <f t="shared" si="2"/>
        <v>2304</v>
      </c>
      <c r="N2767" s="102" t="str">
        <f t="shared" si="3"/>
        <v>wk 14</v>
      </c>
    </row>
    <row r="2768" ht="12.75" customHeight="1">
      <c r="A2768" s="15" t="s">
        <v>4560</v>
      </c>
      <c r="B2768" s="15" t="s">
        <v>3123</v>
      </c>
      <c r="C2768" s="15" t="s">
        <v>4321</v>
      </c>
      <c r="D2768" s="15" t="s">
        <v>4897</v>
      </c>
      <c r="E2768" s="15" t="s">
        <v>10770</v>
      </c>
      <c r="F2768" s="15" t="s">
        <v>8384</v>
      </c>
      <c r="G2768" s="15" t="s">
        <v>9185</v>
      </c>
      <c r="H2768" s="15" t="s">
        <v>10771</v>
      </c>
      <c r="I2768" s="15" t="s">
        <v>4327</v>
      </c>
      <c r="J2768" s="15" t="s">
        <v>4359</v>
      </c>
      <c r="K2768" s="15"/>
      <c r="L2768" s="103" t="str">
        <f t="shared" si="1"/>
        <v>B-G24PP-W8-50 gm White jar</v>
      </c>
      <c r="M2768" s="103">
        <f t="shared" si="2"/>
        <v>8640</v>
      </c>
      <c r="N2768" s="102" t="str">
        <f t="shared" si="3"/>
        <v>wk 45</v>
      </c>
    </row>
    <row r="2769" ht="12.75" customHeight="1">
      <c r="A2769" s="15" t="s">
        <v>5256</v>
      </c>
      <c r="B2769" s="15" t="s">
        <v>3123</v>
      </c>
      <c r="C2769" s="15" t="s">
        <v>4321</v>
      </c>
      <c r="D2769" s="15" t="s">
        <v>3539</v>
      </c>
      <c r="E2769" s="15" t="s">
        <v>10772</v>
      </c>
      <c r="F2769" s="15" t="s">
        <v>4324</v>
      </c>
      <c r="G2769" s="15" t="s">
        <v>10654</v>
      </c>
      <c r="H2769" s="15" t="s">
        <v>10773</v>
      </c>
      <c r="I2769" s="15" t="s">
        <v>4327</v>
      </c>
      <c r="J2769" s="15" t="s">
        <v>4345</v>
      </c>
      <c r="K2769" s="15"/>
      <c r="L2769" s="103" t="str">
        <f t="shared" si="1"/>
        <v>B-G24PP-W8-50 gm White jar</v>
      </c>
      <c r="M2769" s="103">
        <f t="shared" si="2"/>
        <v>864</v>
      </c>
      <c r="N2769" s="102" t="str">
        <f t="shared" si="3"/>
        <v>wk </v>
      </c>
    </row>
    <row r="2770" ht="12.75" customHeight="1">
      <c r="A2770" s="15" t="s">
        <v>5256</v>
      </c>
      <c r="B2770" s="15" t="s">
        <v>3123</v>
      </c>
      <c r="C2770" s="15" t="s">
        <v>4321</v>
      </c>
      <c r="D2770" s="15" t="s">
        <v>5366</v>
      </c>
      <c r="E2770" s="15" t="s">
        <v>10774</v>
      </c>
      <c r="F2770" s="15" t="s">
        <v>10775</v>
      </c>
      <c r="G2770" s="15" t="s">
        <v>10776</v>
      </c>
      <c r="H2770" s="15" t="s">
        <v>10777</v>
      </c>
      <c r="I2770" s="15" t="s">
        <v>4327</v>
      </c>
      <c r="J2770" s="15" t="s">
        <v>4345</v>
      </c>
      <c r="K2770" s="15"/>
      <c r="L2770" s="103" t="str">
        <f t="shared" si="1"/>
        <v>B-G24PP-W8-50 gm White jar</v>
      </c>
      <c r="M2770" s="103">
        <f t="shared" si="2"/>
        <v>6048</v>
      </c>
      <c r="N2770" s="102" t="str">
        <f t="shared" si="3"/>
        <v>wk </v>
      </c>
    </row>
    <row r="2771" ht="12.75" customHeight="1">
      <c r="A2771" s="15" t="s">
        <v>4579</v>
      </c>
      <c r="B2771" s="15" t="s">
        <v>3123</v>
      </c>
      <c r="C2771" s="15" t="s">
        <v>4321</v>
      </c>
      <c r="D2771" s="15" t="s">
        <v>3539</v>
      </c>
      <c r="E2771" s="15" t="s">
        <v>10778</v>
      </c>
      <c r="F2771" s="15" t="s">
        <v>4324</v>
      </c>
      <c r="G2771" s="15" t="s">
        <v>10654</v>
      </c>
      <c r="H2771" s="15" t="s">
        <v>10773</v>
      </c>
      <c r="I2771" s="15" t="s">
        <v>4327</v>
      </c>
      <c r="J2771" s="15" t="s">
        <v>4345</v>
      </c>
      <c r="K2771" s="15"/>
      <c r="L2771" s="103" t="str">
        <f t="shared" si="1"/>
        <v>B-G24PP-W8-50 gm White jar</v>
      </c>
      <c r="M2771" s="103">
        <f t="shared" si="2"/>
        <v>864</v>
      </c>
      <c r="N2771" s="102" t="str">
        <f t="shared" si="3"/>
        <v>wk </v>
      </c>
    </row>
    <row r="2772" ht="12.75" customHeight="1">
      <c r="A2772" s="15" t="s">
        <v>4692</v>
      </c>
      <c r="B2772" s="15" t="s">
        <v>3123</v>
      </c>
      <c r="C2772" s="15" t="s">
        <v>4321</v>
      </c>
      <c r="D2772" s="15" t="s">
        <v>4929</v>
      </c>
      <c r="E2772" s="15" t="s">
        <v>10779</v>
      </c>
      <c r="F2772" s="15" t="s">
        <v>10780</v>
      </c>
      <c r="G2772" s="15" t="s">
        <v>10781</v>
      </c>
      <c r="H2772" s="15" t="s">
        <v>10782</v>
      </c>
      <c r="I2772" s="15" t="s">
        <v>4327</v>
      </c>
      <c r="J2772" s="15" t="s">
        <v>4345</v>
      </c>
      <c r="K2772" s="15"/>
      <c r="L2772" s="103" t="str">
        <f t="shared" si="1"/>
        <v>B-G24PP-W8-50 gm White jar</v>
      </c>
      <c r="M2772" s="103">
        <f t="shared" si="2"/>
        <v>12960</v>
      </c>
      <c r="N2772" s="102" t="str">
        <f t="shared" si="3"/>
        <v>wk 2</v>
      </c>
    </row>
    <row r="2773" ht="12.75" customHeight="1">
      <c r="A2773" s="15" t="s">
        <v>4695</v>
      </c>
      <c r="B2773" s="15" t="s">
        <v>3123</v>
      </c>
      <c r="C2773" s="15" t="s">
        <v>4321</v>
      </c>
      <c r="D2773" s="15" t="s">
        <v>6942</v>
      </c>
      <c r="E2773" s="15" t="s">
        <v>10783</v>
      </c>
      <c r="F2773" s="15" t="s">
        <v>10780</v>
      </c>
      <c r="G2773" s="15" t="s">
        <v>10784</v>
      </c>
      <c r="H2773" s="15" t="s">
        <v>10785</v>
      </c>
      <c r="I2773" s="15" t="s">
        <v>4327</v>
      </c>
      <c r="J2773" s="15" t="s">
        <v>4345</v>
      </c>
      <c r="K2773" s="15"/>
      <c r="L2773" s="103" t="str">
        <f t="shared" si="1"/>
        <v>B-G24PP-W8-50 gm White jar</v>
      </c>
      <c r="M2773" s="103">
        <f t="shared" si="2"/>
        <v>4320</v>
      </c>
      <c r="N2773" s="102" t="str">
        <f t="shared" si="3"/>
        <v>wk 6</v>
      </c>
    </row>
    <row r="2774" ht="12.75" customHeight="1">
      <c r="A2774" s="15" t="s">
        <v>4713</v>
      </c>
      <c r="B2774" s="15" t="s">
        <v>3123</v>
      </c>
      <c r="C2774" s="15" t="s">
        <v>4321</v>
      </c>
      <c r="D2774" s="15" t="s">
        <v>3539</v>
      </c>
      <c r="E2774" s="15" t="s">
        <v>8933</v>
      </c>
      <c r="F2774" s="15" t="s">
        <v>4324</v>
      </c>
      <c r="G2774" s="15" t="s">
        <v>10654</v>
      </c>
      <c r="H2774" s="15" t="s">
        <v>10786</v>
      </c>
      <c r="I2774" s="15" t="s">
        <v>4327</v>
      </c>
      <c r="J2774" s="15" t="s">
        <v>4345</v>
      </c>
      <c r="K2774" s="15"/>
      <c r="L2774" s="103" t="str">
        <f t="shared" si="1"/>
        <v>B-G24PP-W8-50 gm White jar</v>
      </c>
      <c r="M2774" s="103">
        <f t="shared" si="2"/>
        <v>864</v>
      </c>
      <c r="N2774" s="102" t="str">
        <f t="shared" si="3"/>
        <v>wk 36</v>
      </c>
    </row>
    <row r="2775" ht="12.75" customHeight="1">
      <c r="A2775" s="15" t="s">
        <v>4718</v>
      </c>
      <c r="B2775" s="15" t="s">
        <v>3123</v>
      </c>
      <c r="C2775" s="15" t="s">
        <v>4321</v>
      </c>
      <c r="D2775" s="15" t="s">
        <v>7753</v>
      </c>
      <c r="E2775" s="15" t="s">
        <v>10787</v>
      </c>
      <c r="F2775" s="15" t="s">
        <v>4324</v>
      </c>
      <c r="G2775" s="15" t="s">
        <v>10788</v>
      </c>
      <c r="H2775" s="15" t="s">
        <v>10789</v>
      </c>
      <c r="I2775" s="15" t="s">
        <v>4327</v>
      </c>
      <c r="J2775" s="15" t="s">
        <v>4345</v>
      </c>
      <c r="K2775" s="15"/>
      <c r="L2775" s="103" t="str">
        <f t="shared" si="1"/>
        <v>B-G24PP-W8-50 gm White jar</v>
      </c>
      <c r="M2775" s="103">
        <f t="shared" si="2"/>
        <v>2592</v>
      </c>
      <c r="N2775" s="102" t="str">
        <f t="shared" si="3"/>
        <v>wk </v>
      </c>
    </row>
    <row r="2776" ht="12.75" customHeight="1">
      <c r="A2776" s="15" t="s">
        <v>4722</v>
      </c>
      <c r="B2776" s="15" t="s">
        <v>3123</v>
      </c>
      <c r="C2776" s="15" t="s">
        <v>4321</v>
      </c>
      <c r="D2776" s="15" t="s">
        <v>3455</v>
      </c>
      <c r="E2776" s="15" t="s">
        <v>10790</v>
      </c>
      <c r="F2776" s="15" t="s">
        <v>10775</v>
      </c>
      <c r="G2776" s="15" t="s">
        <v>10791</v>
      </c>
      <c r="H2776" s="15" t="s">
        <v>10792</v>
      </c>
      <c r="I2776" s="15" t="s">
        <v>4327</v>
      </c>
      <c r="J2776" s="15" t="s">
        <v>4345</v>
      </c>
      <c r="K2776" s="15"/>
      <c r="L2776" s="103" t="str">
        <f t="shared" si="1"/>
        <v>B-G24PP-W8-50 gm White jar</v>
      </c>
      <c r="M2776" s="103">
        <f t="shared" si="2"/>
        <v>3456</v>
      </c>
      <c r="N2776" s="102" t="str">
        <f t="shared" si="3"/>
        <v>wk </v>
      </c>
    </row>
    <row r="2777" ht="12.75" customHeight="1">
      <c r="A2777" s="15" t="s">
        <v>4751</v>
      </c>
      <c r="B2777" s="15" t="s">
        <v>3123</v>
      </c>
      <c r="C2777" s="15" t="s">
        <v>4321</v>
      </c>
      <c r="D2777" s="15" t="s">
        <v>3754</v>
      </c>
      <c r="E2777" s="15" t="s">
        <v>10793</v>
      </c>
      <c r="F2777" s="15" t="s">
        <v>9432</v>
      </c>
      <c r="G2777" s="15" t="s">
        <v>10794</v>
      </c>
      <c r="H2777" s="15" t="s">
        <v>10795</v>
      </c>
      <c r="I2777" s="15" t="s">
        <v>4327</v>
      </c>
      <c r="J2777" s="15" t="s">
        <v>4345</v>
      </c>
      <c r="K2777" s="15"/>
      <c r="L2777" s="103" t="str">
        <f t="shared" si="1"/>
        <v>B-G24PP-W8-50 gm White jar</v>
      </c>
      <c r="M2777" s="103">
        <f t="shared" si="2"/>
        <v>5184</v>
      </c>
      <c r="N2777" s="102" t="str">
        <f t="shared" si="3"/>
        <v>wk </v>
      </c>
    </row>
    <row r="2778" ht="12.75" customHeight="1">
      <c r="A2778" s="15" t="s">
        <v>4756</v>
      </c>
      <c r="B2778" s="15" t="s">
        <v>3123</v>
      </c>
      <c r="C2778" s="15" t="s">
        <v>4321</v>
      </c>
      <c r="D2778" s="15" t="s">
        <v>3539</v>
      </c>
      <c r="E2778" s="15" t="s">
        <v>10796</v>
      </c>
      <c r="F2778" s="15" t="s">
        <v>4324</v>
      </c>
      <c r="G2778" s="15" t="s">
        <v>10654</v>
      </c>
      <c r="H2778" s="15" t="s">
        <v>10786</v>
      </c>
      <c r="I2778" s="15" t="s">
        <v>4327</v>
      </c>
      <c r="J2778" s="15" t="s">
        <v>4345</v>
      </c>
      <c r="K2778" s="15"/>
      <c r="L2778" s="103" t="str">
        <f t="shared" si="1"/>
        <v>B-G24PP-W8-50 gm White jar</v>
      </c>
      <c r="M2778" s="103">
        <f t="shared" si="2"/>
        <v>864</v>
      </c>
      <c r="N2778" s="102" t="str">
        <f t="shared" si="3"/>
        <v>wk 2</v>
      </c>
    </row>
    <row r="2779" ht="12.75" customHeight="1">
      <c r="A2779" s="15" t="s">
        <v>4769</v>
      </c>
      <c r="B2779" s="15" t="s">
        <v>3123</v>
      </c>
      <c r="C2779" s="15" t="s">
        <v>4321</v>
      </c>
      <c r="D2779" s="15" t="s">
        <v>3539</v>
      </c>
      <c r="E2779" s="15" t="s">
        <v>9702</v>
      </c>
      <c r="F2779" s="15" t="s">
        <v>4324</v>
      </c>
      <c r="G2779" s="15" t="s">
        <v>10654</v>
      </c>
      <c r="H2779" s="15" t="s">
        <v>10786</v>
      </c>
      <c r="I2779" s="15" t="s">
        <v>4327</v>
      </c>
      <c r="J2779" s="15" t="s">
        <v>4345</v>
      </c>
      <c r="K2779" s="15"/>
      <c r="L2779" s="103" t="str">
        <f t="shared" si="1"/>
        <v>B-G24PP-W8-50 gm White jar</v>
      </c>
      <c r="M2779" s="103">
        <f t="shared" si="2"/>
        <v>864</v>
      </c>
      <c r="N2779" s="102" t="str">
        <f t="shared" si="3"/>
        <v>wk 28</v>
      </c>
    </row>
    <row r="2780" ht="12.75" customHeight="1">
      <c r="A2780" s="15" t="s">
        <v>4778</v>
      </c>
      <c r="B2780" s="15" t="s">
        <v>3123</v>
      </c>
      <c r="C2780" s="15" t="s">
        <v>4321</v>
      </c>
      <c r="D2780" s="15" t="s">
        <v>3539</v>
      </c>
      <c r="E2780" s="15" t="s">
        <v>10797</v>
      </c>
      <c r="F2780" s="15" t="s">
        <v>4324</v>
      </c>
      <c r="G2780" s="15" t="s">
        <v>10654</v>
      </c>
      <c r="H2780" s="15" t="s">
        <v>10786</v>
      </c>
      <c r="I2780" s="15" t="s">
        <v>4327</v>
      </c>
      <c r="J2780" s="15" t="s">
        <v>4328</v>
      </c>
      <c r="K2780" s="15"/>
      <c r="L2780" s="103" t="str">
        <f t="shared" si="1"/>
        <v>B-G24PP-W8-50 gm White jar</v>
      </c>
      <c r="M2780" s="103">
        <f t="shared" si="2"/>
        <v>864</v>
      </c>
      <c r="N2780" s="102" t="str">
        <f t="shared" si="3"/>
        <v>wk 49</v>
      </c>
    </row>
    <row r="2781" ht="12.75" customHeight="1">
      <c r="A2781" s="15" t="s">
        <v>4778</v>
      </c>
      <c r="B2781" s="15" t="s">
        <v>3123</v>
      </c>
      <c r="C2781" s="15" t="s">
        <v>4321</v>
      </c>
      <c r="D2781" s="15" t="s">
        <v>3539</v>
      </c>
      <c r="E2781" s="15" t="s">
        <v>10798</v>
      </c>
      <c r="F2781" s="15" t="s">
        <v>4324</v>
      </c>
      <c r="G2781" s="15" t="s">
        <v>10654</v>
      </c>
      <c r="H2781" s="15" t="s">
        <v>10786</v>
      </c>
      <c r="I2781" s="15" t="s">
        <v>4327</v>
      </c>
      <c r="J2781" s="15" t="s">
        <v>4345</v>
      </c>
      <c r="K2781" s="15"/>
      <c r="L2781" s="103" t="str">
        <f t="shared" si="1"/>
        <v>B-G24PP-W8-50 gm White jar</v>
      </c>
      <c r="M2781" s="103">
        <f t="shared" si="2"/>
        <v>864</v>
      </c>
      <c r="N2781" s="102" t="str">
        <f t="shared" si="3"/>
        <v>wk 49</v>
      </c>
    </row>
    <row r="2782" ht="12.75" customHeight="1">
      <c r="A2782" s="15" t="s">
        <v>4789</v>
      </c>
      <c r="B2782" s="15" t="s">
        <v>3123</v>
      </c>
      <c r="C2782" s="15" t="s">
        <v>4321</v>
      </c>
      <c r="D2782" s="15" t="s">
        <v>10799</v>
      </c>
      <c r="E2782" s="15" t="s">
        <v>10800</v>
      </c>
      <c r="F2782" s="15" t="s">
        <v>8384</v>
      </c>
      <c r="G2782" s="15" t="s">
        <v>10801</v>
      </c>
      <c r="H2782" s="15" t="s">
        <v>10802</v>
      </c>
      <c r="I2782" s="15" t="s">
        <v>4327</v>
      </c>
      <c r="J2782" s="15" t="s">
        <v>4359</v>
      </c>
      <c r="K2782" s="15"/>
      <c r="L2782" s="103" t="str">
        <f t="shared" si="1"/>
        <v>B-G24PP-W8-50 gm White jar</v>
      </c>
      <c r="M2782" s="103">
        <f t="shared" si="2"/>
        <v>35424</v>
      </c>
      <c r="N2782" s="102" t="str">
        <f t="shared" si="3"/>
        <v>wk </v>
      </c>
    </row>
    <row r="2783" ht="12.75" customHeight="1">
      <c r="A2783" s="15" t="s">
        <v>4793</v>
      </c>
      <c r="B2783" s="15" t="s">
        <v>3123</v>
      </c>
      <c r="C2783" s="15" t="s">
        <v>4321</v>
      </c>
      <c r="D2783" s="15" t="s">
        <v>3539</v>
      </c>
      <c r="E2783" s="15" t="s">
        <v>10803</v>
      </c>
      <c r="F2783" s="15" t="s">
        <v>4324</v>
      </c>
      <c r="G2783" s="15" t="s">
        <v>10654</v>
      </c>
      <c r="H2783" s="15" t="s">
        <v>3541</v>
      </c>
      <c r="I2783" s="15" t="s">
        <v>4327</v>
      </c>
      <c r="J2783" s="15" t="s">
        <v>4345</v>
      </c>
      <c r="K2783" s="15"/>
      <c r="L2783" s="103" t="str">
        <f t="shared" si="1"/>
        <v>B-G24PP-W8-50 gm White jar</v>
      </c>
      <c r="M2783" s="103">
        <f t="shared" si="2"/>
        <v>864</v>
      </c>
      <c r="N2783" s="102" t="str">
        <f t="shared" si="3"/>
        <v>wk </v>
      </c>
    </row>
    <row r="2784" ht="12.75" customHeight="1">
      <c r="A2784" s="15" t="s">
        <v>4802</v>
      </c>
      <c r="B2784" s="15" t="s">
        <v>3123</v>
      </c>
      <c r="C2784" s="15" t="s">
        <v>4321</v>
      </c>
      <c r="D2784" s="15" t="s">
        <v>5366</v>
      </c>
      <c r="E2784" s="15" t="s">
        <v>10804</v>
      </c>
      <c r="F2784" s="15" t="s">
        <v>10775</v>
      </c>
      <c r="G2784" s="15" t="s">
        <v>10776</v>
      </c>
      <c r="H2784" s="15" t="s">
        <v>10805</v>
      </c>
      <c r="I2784" s="15" t="s">
        <v>4327</v>
      </c>
      <c r="J2784" s="15" t="s">
        <v>4345</v>
      </c>
      <c r="K2784" s="15"/>
      <c r="L2784" s="103" t="str">
        <f t="shared" si="1"/>
        <v>B-G24PP-W8-50 gm White jar</v>
      </c>
      <c r="M2784" s="103">
        <f t="shared" si="2"/>
        <v>6048</v>
      </c>
      <c r="N2784" s="102" t="str">
        <f t="shared" si="3"/>
        <v>wk </v>
      </c>
    </row>
    <row r="2785" ht="12.75" customHeight="1">
      <c r="A2785" s="15" t="s">
        <v>4823</v>
      </c>
      <c r="B2785" s="15" t="s">
        <v>3123</v>
      </c>
      <c r="C2785" s="15" t="s">
        <v>4321</v>
      </c>
      <c r="D2785" s="15" t="s">
        <v>3539</v>
      </c>
      <c r="E2785" s="15" t="s">
        <v>10806</v>
      </c>
      <c r="F2785" s="15" t="s">
        <v>4324</v>
      </c>
      <c r="G2785" s="15" t="s">
        <v>10654</v>
      </c>
      <c r="H2785" s="15" t="s">
        <v>3541</v>
      </c>
      <c r="I2785" s="15" t="s">
        <v>4327</v>
      </c>
      <c r="J2785" s="15" t="s">
        <v>4345</v>
      </c>
      <c r="K2785" s="15"/>
      <c r="L2785" s="103" t="str">
        <f t="shared" si="1"/>
        <v>B-G24PP-W8-50 gm White jar</v>
      </c>
      <c r="M2785" s="103">
        <f t="shared" si="2"/>
        <v>864</v>
      </c>
      <c r="N2785" s="102" t="str">
        <f t="shared" si="3"/>
        <v>wk 15</v>
      </c>
    </row>
    <row r="2786" ht="12.75" customHeight="1">
      <c r="A2786" s="15" t="s">
        <v>4878</v>
      </c>
      <c r="B2786" s="15" t="s">
        <v>3123</v>
      </c>
      <c r="C2786" s="15" t="s">
        <v>4321</v>
      </c>
      <c r="D2786" s="15" t="s">
        <v>3539</v>
      </c>
      <c r="E2786" s="15" t="s">
        <v>10807</v>
      </c>
      <c r="F2786" s="15" t="s">
        <v>4324</v>
      </c>
      <c r="G2786" s="15" t="s">
        <v>10654</v>
      </c>
      <c r="H2786" s="15" t="s">
        <v>3541</v>
      </c>
      <c r="I2786" s="15" t="s">
        <v>4327</v>
      </c>
      <c r="J2786" s="15" t="s">
        <v>4328</v>
      </c>
      <c r="K2786" s="15"/>
      <c r="L2786" s="103" t="str">
        <f t="shared" si="1"/>
        <v>B-G24PP-W8-50 gm White jar</v>
      </c>
      <c r="M2786" s="103">
        <f t="shared" si="2"/>
        <v>864</v>
      </c>
      <c r="N2786" s="102" t="str">
        <f t="shared" si="3"/>
        <v>wk </v>
      </c>
    </row>
    <row r="2787" ht="12.75" customHeight="1">
      <c r="A2787" s="15" t="s">
        <v>4882</v>
      </c>
      <c r="B2787" s="15" t="s">
        <v>3123</v>
      </c>
      <c r="C2787" s="15" t="s">
        <v>4321</v>
      </c>
      <c r="D2787" s="15" t="s">
        <v>3539</v>
      </c>
      <c r="E2787" s="15" t="s">
        <v>10808</v>
      </c>
      <c r="F2787" s="15" t="s">
        <v>4324</v>
      </c>
      <c r="G2787" s="15" t="s">
        <v>10654</v>
      </c>
      <c r="H2787" s="15" t="s">
        <v>3541</v>
      </c>
      <c r="I2787" s="15" t="s">
        <v>4327</v>
      </c>
      <c r="J2787" s="15" t="s">
        <v>4345</v>
      </c>
      <c r="K2787" s="15"/>
      <c r="L2787" s="103" t="str">
        <f t="shared" si="1"/>
        <v>B-G24PP-W8-50 gm White jar</v>
      </c>
      <c r="M2787" s="103">
        <f t="shared" si="2"/>
        <v>864</v>
      </c>
      <c r="N2787" s="102" t="str">
        <f t="shared" si="3"/>
        <v>wk </v>
      </c>
    </row>
    <row r="2788" ht="12.75" customHeight="1">
      <c r="A2788" s="15" t="s">
        <v>4882</v>
      </c>
      <c r="B2788" s="15" t="s">
        <v>3123</v>
      </c>
      <c r="C2788" s="15" t="s">
        <v>4965</v>
      </c>
      <c r="D2788" s="15" t="s">
        <v>10016</v>
      </c>
      <c r="E2788" s="15" t="s">
        <v>8976</v>
      </c>
      <c r="F2788" s="15" t="s">
        <v>8918</v>
      </c>
      <c r="G2788" s="15" t="s">
        <v>10809</v>
      </c>
      <c r="H2788" s="15" t="s">
        <v>10810</v>
      </c>
      <c r="I2788" s="15" t="s">
        <v>4327</v>
      </c>
      <c r="J2788" s="15" t="s">
        <v>7880</v>
      </c>
      <c r="K2788" s="15"/>
      <c r="L2788" s="103" t="str">
        <f t="shared" si="1"/>
        <v>B-G24PP-W8-50 gm White jar</v>
      </c>
      <c r="M2788" s="103">
        <f t="shared" si="2"/>
        <v>864</v>
      </c>
      <c r="N2788" s="102" t="str">
        <f t="shared" si="3"/>
        <v>wk </v>
      </c>
    </row>
    <row r="2789" ht="12.75" customHeight="1">
      <c r="A2789" s="15" t="s">
        <v>4884</v>
      </c>
      <c r="B2789" s="15" t="s">
        <v>3123</v>
      </c>
      <c r="C2789" s="15" t="s">
        <v>4321</v>
      </c>
      <c r="D2789" s="15" t="s">
        <v>3539</v>
      </c>
      <c r="E2789" s="15" t="s">
        <v>8980</v>
      </c>
      <c r="F2789" s="15" t="s">
        <v>8918</v>
      </c>
      <c r="G2789" s="15" t="s">
        <v>10811</v>
      </c>
      <c r="H2789" s="15" t="s">
        <v>3541</v>
      </c>
      <c r="I2789" s="15" t="s">
        <v>4327</v>
      </c>
      <c r="J2789" s="15" t="s">
        <v>7880</v>
      </c>
      <c r="K2789" s="15"/>
      <c r="L2789" s="103" t="str">
        <f t="shared" si="1"/>
        <v>B-G24PP-W8-50 gm White jar</v>
      </c>
      <c r="M2789" s="103">
        <f t="shared" si="2"/>
        <v>864</v>
      </c>
      <c r="N2789" s="102" t="str">
        <f t="shared" si="3"/>
        <v>wk 2</v>
      </c>
    </row>
    <row r="2790" ht="12.75" customHeight="1">
      <c r="A2790" s="15" t="s">
        <v>4884</v>
      </c>
      <c r="B2790" s="15" t="s">
        <v>3123</v>
      </c>
      <c r="C2790" s="15" t="s">
        <v>4321</v>
      </c>
      <c r="D2790" s="15" t="s">
        <v>3539</v>
      </c>
      <c r="E2790" s="15" t="s">
        <v>8981</v>
      </c>
      <c r="F2790" s="15" t="s">
        <v>8918</v>
      </c>
      <c r="G2790" s="15" t="s">
        <v>10811</v>
      </c>
      <c r="H2790" s="15" t="s">
        <v>3541</v>
      </c>
      <c r="I2790" s="15" t="s">
        <v>4327</v>
      </c>
      <c r="J2790" s="15" t="s">
        <v>7880</v>
      </c>
      <c r="K2790" s="15"/>
      <c r="L2790" s="103" t="str">
        <f t="shared" si="1"/>
        <v>B-G24PP-W8-50 gm White jar</v>
      </c>
      <c r="M2790" s="103">
        <f t="shared" si="2"/>
        <v>864</v>
      </c>
      <c r="N2790" s="102" t="str">
        <f t="shared" si="3"/>
        <v>wk 2</v>
      </c>
    </row>
    <row r="2791" ht="12.75" customHeight="1">
      <c r="A2791" s="15" t="s">
        <v>10812</v>
      </c>
      <c r="B2791" s="15"/>
      <c r="C2791" s="15" t="s">
        <v>3146</v>
      </c>
      <c r="D2791" s="15" t="s">
        <v>3145</v>
      </c>
      <c r="E2791" s="15"/>
      <c r="F2791" s="15" t="s">
        <v>4308</v>
      </c>
      <c r="G2791" s="15" t="s">
        <v>4352</v>
      </c>
      <c r="H2791" s="15" t="s">
        <v>3149</v>
      </c>
      <c r="I2791" s="15" t="s">
        <v>3156</v>
      </c>
      <c r="J2791" s="15"/>
      <c r="K2791" s="15"/>
      <c r="L2791" s="103" t="str">
        <f t="shared" si="1"/>
        <v>B-G253-O20LEGO-250 ml Orange Printed Lego Bottle</v>
      </c>
      <c r="M2791" s="103">
        <f t="shared" si="2"/>
        <v>0</v>
      </c>
      <c r="N2791" s="102" t="str">
        <f t="shared" si="3"/>
        <v>wk </v>
      </c>
    </row>
    <row r="2792" ht="12.75" customHeight="1">
      <c r="A2792" s="15" t="s">
        <v>4378</v>
      </c>
      <c r="B2792" s="15" t="s">
        <v>3123</v>
      </c>
      <c r="C2792" s="15" t="s">
        <v>4321</v>
      </c>
      <c r="D2792" s="15" t="s">
        <v>4518</v>
      </c>
      <c r="E2792" s="15" t="s">
        <v>10813</v>
      </c>
      <c r="F2792" s="15" t="s">
        <v>5242</v>
      </c>
      <c r="G2792" s="15" t="s">
        <v>10814</v>
      </c>
      <c r="H2792" s="15" t="s">
        <v>10815</v>
      </c>
      <c r="I2792" s="15" t="s">
        <v>4327</v>
      </c>
      <c r="J2792" s="15" t="s">
        <v>8986</v>
      </c>
      <c r="K2792" s="15"/>
      <c r="L2792" s="103" t="str">
        <f t="shared" si="1"/>
        <v>B-G253-O20LEGO-250 ml Orange Printed Lego Bottle</v>
      </c>
      <c r="M2792" s="103">
        <f t="shared" si="2"/>
        <v>7500</v>
      </c>
      <c r="N2792" s="102" t="str">
        <f t="shared" si="3"/>
        <v>wk </v>
      </c>
    </row>
    <row r="2793" ht="12.75" customHeight="1">
      <c r="A2793" s="15" t="s">
        <v>4392</v>
      </c>
      <c r="B2793" s="15" t="s">
        <v>3123</v>
      </c>
      <c r="C2793" s="15" t="s">
        <v>4321</v>
      </c>
      <c r="D2793" s="15" t="s">
        <v>10816</v>
      </c>
      <c r="E2793" s="15" t="s">
        <v>10817</v>
      </c>
      <c r="F2793" s="15" t="s">
        <v>5242</v>
      </c>
      <c r="G2793" s="15" t="s">
        <v>10818</v>
      </c>
      <c r="H2793" s="15" t="s">
        <v>10819</v>
      </c>
      <c r="I2793" s="15" t="s">
        <v>4327</v>
      </c>
      <c r="J2793" s="15" t="s">
        <v>8986</v>
      </c>
      <c r="K2793" s="15"/>
      <c r="L2793" s="103" t="str">
        <f t="shared" si="1"/>
        <v>B-G253-O20LEGO-250 ml Orange Printed Lego Bottle</v>
      </c>
      <c r="M2793" s="103">
        <f t="shared" si="2"/>
        <v>2035</v>
      </c>
      <c r="N2793" s="102" t="str">
        <f t="shared" si="3"/>
        <v>wk </v>
      </c>
    </row>
    <row r="2794" ht="12.75" customHeight="1">
      <c r="A2794" s="15" t="s">
        <v>4513</v>
      </c>
      <c r="B2794" s="15" t="s">
        <v>3123</v>
      </c>
      <c r="C2794" s="15" t="s">
        <v>4321</v>
      </c>
      <c r="D2794" s="15" t="s">
        <v>10820</v>
      </c>
      <c r="E2794" s="15" t="s">
        <v>10821</v>
      </c>
      <c r="F2794" s="15" t="s">
        <v>5242</v>
      </c>
      <c r="G2794" s="15" t="s">
        <v>10822</v>
      </c>
      <c r="H2794" s="15" t="s">
        <v>10823</v>
      </c>
      <c r="I2794" s="15" t="s">
        <v>4327</v>
      </c>
      <c r="J2794" s="15" t="s">
        <v>8986</v>
      </c>
      <c r="K2794" s="15"/>
      <c r="L2794" s="103" t="str">
        <f t="shared" si="1"/>
        <v>B-G253-O20LEGO-250 ml Orange Printed Lego Bottle</v>
      </c>
      <c r="M2794" s="103">
        <f t="shared" si="2"/>
        <v>9476</v>
      </c>
      <c r="N2794" s="102" t="str">
        <f t="shared" si="3"/>
        <v>wk </v>
      </c>
    </row>
    <row r="2795" ht="12.75" customHeight="1">
      <c r="A2795" s="15" t="s">
        <v>10824</v>
      </c>
      <c r="B2795" s="15" t="s">
        <v>2849</v>
      </c>
      <c r="C2795" s="15" t="s">
        <v>3146</v>
      </c>
      <c r="D2795" s="15" t="s">
        <v>3145</v>
      </c>
      <c r="E2795" s="15"/>
      <c r="F2795" s="15" t="s">
        <v>4308</v>
      </c>
      <c r="G2795" s="15" t="s">
        <v>10825</v>
      </c>
      <c r="H2795" s="15" t="s">
        <v>3149</v>
      </c>
      <c r="I2795" s="15" t="s">
        <v>3177</v>
      </c>
      <c r="J2795" s="15"/>
      <c r="K2795" s="15"/>
      <c r="L2795" s="103" t="str">
        <f t="shared" si="1"/>
        <v>B-G253-PW20-250ML Pearly White Bottle</v>
      </c>
      <c r="M2795" s="103">
        <f t="shared" si="2"/>
        <v>0</v>
      </c>
      <c r="N2795" s="102" t="str">
        <f t="shared" si="3"/>
        <v>wk </v>
      </c>
    </row>
    <row r="2796" ht="12.75" customHeight="1">
      <c r="A2796" s="15" t="s">
        <v>4334</v>
      </c>
      <c r="B2796" s="15" t="s">
        <v>3123</v>
      </c>
      <c r="C2796" s="15" t="s">
        <v>4321</v>
      </c>
      <c r="D2796" s="15" t="s">
        <v>4735</v>
      </c>
      <c r="E2796" s="15" t="s">
        <v>10826</v>
      </c>
      <c r="F2796" s="15" t="s">
        <v>4890</v>
      </c>
      <c r="G2796" s="15" t="s">
        <v>10827</v>
      </c>
      <c r="H2796" s="15" t="s">
        <v>10828</v>
      </c>
      <c r="I2796" s="15" t="s">
        <v>4327</v>
      </c>
      <c r="J2796" s="15" t="s">
        <v>4359</v>
      </c>
      <c r="K2796" s="15"/>
      <c r="L2796" s="103" t="str">
        <f t="shared" si="1"/>
        <v>B-G253-PW20-250ML Pearly White Bottle</v>
      </c>
      <c r="M2796" s="103">
        <f t="shared" si="2"/>
        <v>14100</v>
      </c>
      <c r="N2796" s="102" t="str">
        <f t="shared" si="3"/>
        <v>wk </v>
      </c>
    </row>
    <row r="2797" ht="12.75" customHeight="1">
      <c r="A2797" s="15" t="s">
        <v>4547</v>
      </c>
      <c r="B2797" s="15" t="s">
        <v>3123</v>
      </c>
      <c r="C2797" s="15" t="s">
        <v>4321</v>
      </c>
      <c r="D2797" s="15" t="s">
        <v>3600</v>
      </c>
      <c r="E2797" s="15" t="s">
        <v>10829</v>
      </c>
      <c r="F2797" s="15" t="s">
        <v>4890</v>
      </c>
      <c r="G2797" s="15" t="s">
        <v>10830</v>
      </c>
      <c r="H2797" s="15" t="s">
        <v>10831</v>
      </c>
      <c r="I2797" s="15" t="s">
        <v>4327</v>
      </c>
      <c r="J2797" s="15" t="s">
        <v>4359</v>
      </c>
      <c r="K2797" s="15"/>
      <c r="L2797" s="103" t="str">
        <f t="shared" si="1"/>
        <v>B-G253-PW20-250ML Pearly White Bottle</v>
      </c>
      <c r="M2797" s="103">
        <f t="shared" si="2"/>
        <v>4200</v>
      </c>
      <c r="N2797" s="102" t="str">
        <f t="shared" si="3"/>
        <v>wk 18</v>
      </c>
    </row>
    <row r="2798" ht="12.75" customHeight="1">
      <c r="A2798" s="15" t="s">
        <v>10832</v>
      </c>
      <c r="B2798" s="15" t="s">
        <v>2849</v>
      </c>
      <c r="C2798" s="15" t="s">
        <v>3146</v>
      </c>
      <c r="D2798" s="15" t="s">
        <v>3145</v>
      </c>
      <c r="E2798" s="15"/>
      <c r="F2798" s="15" t="s">
        <v>4308</v>
      </c>
      <c r="G2798" s="15" t="s">
        <v>10833</v>
      </c>
      <c r="H2798" s="15" t="s">
        <v>3149</v>
      </c>
      <c r="I2798" s="15" t="s">
        <v>3177</v>
      </c>
      <c r="J2798" s="15"/>
      <c r="K2798" s="15"/>
      <c r="L2798" s="103" t="str">
        <f t="shared" si="1"/>
        <v>B-G25H-N19-250 gm Natural jar</v>
      </c>
      <c r="M2798" s="103">
        <f t="shared" si="2"/>
        <v>0</v>
      </c>
      <c r="N2798" s="102" t="str">
        <f t="shared" si="3"/>
        <v>wk </v>
      </c>
    </row>
    <row r="2799" ht="12.75" customHeight="1">
      <c r="A2799" s="15" t="s">
        <v>4555</v>
      </c>
      <c r="B2799" s="15" t="s">
        <v>3123</v>
      </c>
      <c r="C2799" s="15" t="s">
        <v>4321</v>
      </c>
      <c r="D2799" s="15" t="s">
        <v>3930</v>
      </c>
      <c r="E2799" s="15" t="s">
        <v>10834</v>
      </c>
      <c r="F2799" s="15" t="s">
        <v>10835</v>
      </c>
      <c r="G2799" s="15" t="s">
        <v>10836</v>
      </c>
      <c r="H2799" s="15" t="s">
        <v>10837</v>
      </c>
      <c r="I2799" s="15" t="s">
        <v>4327</v>
      </c>
      <c r="J2799" s="15" t="s">
        <v>4359</v>
      </c>
      <c r="K2799" s="15"/>
      <c r="L2799" s="103" t="str">
        <f t="shared" si="1"/>
        <v>B-G25H-N19-250 gm Natural jar</v>
      </c>
      <c r="M2799" s="103">
        <f t="shared" si="2"/>
        <v>3360</v>
      </c>
      <c r="N2799" s="102" t="str">
        <f t="shared" si="3"/>
        <v>wk 32</v>
      </c>
    </row>
    <row r="2800" ht="12.75" customHeight="1">
      <c r="A2800" s="15" t="s">
        <v>4558</v>
      </c>
      <c r="B2800" s="15" t="s">
        <v>3123</v>
      </c>
      <c r="C2800" s="15" t="s">
        <v>4321</v>
      </c>
      <c r="D2800" s="15" t="s">
        <v>6773</v>
      </c>
      <c r="E2800" s="15" t="s">
        <v>10838</v>
      </c>
      <c r="F2800" s="15" t="s">
        <v>10835</v>
      </c>
      <c r="G2800" s="15" t="s">
        <v>10839</v>
      </c>
      <c r="H2800" s="15" t="s">
        <v>10840</v>
      </c>
      <c r="I2800" s="15" t="s">
        <v>4327</v>
      </c>
      <c r="J2800" s="15" t="s">
        <v>4359</v>
      </c>
      <c r="K2800" s="15"/>
      <c r="L2800" s="103" t="str">
        <f t="shared" si="1"/>
        <v>B-G25H-N19-250 gm Natural jar</v>
      </c>
      <c r="M2800" s="103">
        <f t="shared" si="2"/>
        <v>2640</v>
      </c>
      <c r="N2800" s="102" t="str">
        <f t="shared" si="3"/>
        <v>wk 36</v>
      </c>
    </row>
    <row r="2801" ht="12.75" customHeight="1">
      <c r="A2801" s="15" t="s">
        <v>4584</v>
      </c>
      <c r="B2801" s="15" t="s">
        <v>3123</v>
      </c>
      <c r="C2801" s="15" t="s">
        <v>4321</v>
      </c>
      <c r="D2801" s="15" t="s">
        <v>3465</v>
      </c>
      <c r="E2801" s="15" t="s">
        <v>10841</v>
      </c>
      <c r="F2801" s="15" t="s">
        <v>8918</v>
      </c>
      <c r="G2801" s="15" t="s">
        <v>10842</v>
      </c>
      <c r="H2801" s="15" t="s">
        <v>10843</v>
      </c>
      <c r="I2801" s="15" t="s">
        <v>4327</v>
      </c>
      <c r="J2801" s="15" t="s">
        <v>7880</v>
      </c>
      <c r="K2801" s="15"/>
      <c r="L2801" s="103" t="str">
        <f t="shared" si="1"/>
        <v>B-G25H-N19-250 gm Natural jar</v>
      </c>
      <c r="M2801" s="103">
        <f t="shared" si="2"/>
        <v>240</v>
      </c>
      <c r="N2801" s="102" t="str">
        <f t="shared" si="3"/>
        <v>wk </v>
      </c>
    </row>
    <row r="2802" ht="12.75" customHeight="1">
      <c r="A2802" s="15" t="s">
        <v>4589</v>
      </c>
      <c r="B2802" s="15" t="s">
        <v>3123</v>
      </c>
      <c r="C2802" s="15" t="s">
        <v>4321</v>
      </c>
      <c r="D2802" s="15" t="s">
        <v>3465</v>
      </c>
      <c r="E2802" s="15" t="s">
        <v>8671</v>
      </c>
      <c r="F2802" s="15" t="s">
        <v>4324</v>
      </c>
      <c r="G2802" s="15" t="s">
        <v>10842</v>
      </c>
      <c r="H2802" s="15" t="s">
        <v>10843</v>
      </c>
      <c r="I2802" s="15" t="s">
        <v>4327</v>
      </c>
      <c r="J2802" s="15" t="s">
        <v>4345</v>
      </c>
      <c r="K2802" s="15"/>
      <c r="L2802" s="103" t="str">
        <f t="shared" si="1"/>
        <v>B-G25H-N19-250 gm Natural jar</v>
      </c>
      <c r="M2802" s="103">
        <f t="shared" si="2"/>
        <v>240</v>
      </c>
      <c r="N2802" s="102" t="str">
        <f t="shared" si="3"/>
        <v>wk </v>
      </c>
    </row>
    <row r="2803" ht="12.75" customHeight="1">
      <c r="A2803" s="15" t="s">
        <v>4603</v>
      </c>
      <c r="B2803" s="15" t="s">
        <v>3123</v>
      </c>
      <c r="C2803" s="15" t="s">
        <v>4321</v>
      </c>
      <c r="D2803" s="15" t="s">
        <v>3465</v>
      </c>
      <c r="E2803" s="15" t="s">
        <v>10844</v>
      </c>
      <c r="F2803" s="15" t="s">
        <v>4324</v>
      </c>
      <c r="G2803" s="15" t="s">
        <v>10842</v>
      </c>
      <c r="H2803" s="15" t="s">
        <v>10845</v>
      </c>
      <c r="I2803" s="15" t="s">
        <v>4327</v>
      </c>
      <c r="J2803" s="15" t="s">
        <v>4328</v>
      </c>
      <c r="K2803" s="15"/>
      <c r="L2803" s="103" t="str">
        <f t="shared" si="1"/>
        <v>B-G25H-N19-250 gm Natural jar</v>
      </c>
      <c r="M2803" s="103">
        <f t="shared" si="2"/>
        <v>240</v>
      </c>
      <c r="N2803" s="102" t="str">
        <f t="shared" si="3"/>
        <v>wk </v>
      </c>
    </row>
    <row r="2804" ht="12.75" customHeight="1">
      <c r="A2804" s="15" t="s">
        <v>4648</v>
      </c>
      <c r="B2804" s="15" t="s">
        <v>3123</v>
      </c>
      <c r="C2804" s="15" t="s">
        <v>4321</v>
      </c>
      <c r="D2804" s="15" t="s">
        <v>3465</v>
      </c>
      <c r="E2804" s="15" t="s">
        <v>10846</v>
      </c>
      <c r="F2804" s="15" t="s">
        <v>4324</v>
      </c>
      <c r="G2804" s="15" t="s">
        <v>10842</v>
      </c>
      <c r="H2804" s="15" t="s">
        <v>10847</v>
      </c>
      <c r="I2804" s="15" t="s">
        <v>4327</v>
      </c>
      <c r="J2804" s="15" t="s">
        <v>4328</v>
      </c>
      <c r="K2804" s="15"/>
      <c r="L2804" s="103" t="str">
        <f t="shared" si="1"/>
        <v>B-G25H-N19-250 gm Natural jar</v>
      </c>
      <c r="M2804" s="103">
        <f t="shared" si="2"/>
        <v>240</v>
      </c>
      <c r="N2804" s="102" t="str">
        <f t="shared" si="3"/>
        <v>wk </v>
      </c>
    </row>
    <row r="2805" ht="12.75" customHeight="1">
      <c r="A2805" s="15" t="s">
        <v>4648</v>
      </c>
      <c r="B2805" s="15" t="s">
        <v>3123</v>
      </c>
      <c r="C2805" s="15" t="s">
        <v>4321</v>
      </c>
      <c r="D2805" s="15" t="s">
        <v>4993</v>
      </c>
      <c r="E2805" s="15" t="s">
        <v>10848</v>
      </c>
      <c r="F2805" s="15" t="s">
        <v>10849</v>
      </c>
      <c r="G2805" s="15" t="s">
        <v>10850</v>
      </c>
      <c r="H2805" s="15" t="s">
        <v>10851</v>
      </c>
      <c r="I2805" s="15" t="s">
        <v>4327</v>
      </c>
      <c r="J2805" s="15" t="s">
        <v>4328</v>
      </c>
      <c r="K2805" s="15"/>
      <c r="L2805" s="103" t="str">
        <f t="shared" si="1"/>
        <v>B-G25H-N19-250 gm Natural jar</v>
      </c>
      <c r="M2805" s="103">
        <f t="shared" si="2"/>
        <v>1200</v>
      </c>
      <c r="N2805" s="102" t="str">
        <f t="shared" si="3"/>
        <v>wk </v>
      </c>
    </row>
    <row r="2806" ht="12.75" customHeight="1">
      <c r="A2806" s="15" t="s">
        <v>4678</v>
      </c>
      <c r="B2806" s="15" t="s">
        <v>3123</v>
      </c>
      <c r="C2806" s="15" t="s">
        <v>4321</v>
      </c>
      <c r="D2806" s="15" t="s">
        <v>3465</v>
      </c>
      <c r="E2806" s="15" t="s">
        <v>10294</v>
      </c>
      <c r="F2806" s="15" t="s">
        <v>4324</v>
      </c>
      <c r="G2806" s="15" t="s">
        <v>10842</v>
      </c>
      <c r="H2806" s="15" t="s">
        <v>10852</v>
      </c>
      <c r="I2806" s="15" t="s">
        <v>4327</v>
      </c>
      <c r="J2806" s="15" t="s">
        <v>4328</v>
      </c>
      <c r="K2806" s="15"/>
      <c r="L2806" s="103" t="str">
        <f t="shared" si="1"/>
        <v>B-G25H-N19-250 gm Natural jar</v>
      </c>
      <c r="M2806" s="103">
        <f t="shared" si="2"/>
        <v>240</v>
      </c>
      <c r="N2806" s="102" t="str">
        <f t="shared" si="3"/>
        <v>wk </v>
      </c>
    </row>
    <row r="2807" ht="12.75" customHeight="1">
      <c r="A2807" s="15" t="s">
        <v>4692</v>
      </c>
      <c r="B2807" s="15" t="s">
        <v>3123</v>
      </c>
      <c r="C2807" s="15" t="s">
        <v>4321</v>
      </c>
      <c r="D2807" s="15" t="s">
        <v>10853</v>
      </c>
      <c r="E2807" s="15" t="s">
        <v>10854</v>
      </c>
      <c r="F2807" s="15" t="s">
        <v>4324</v>
      </c>
      <c r="G2807" s="15" t="s">
        <v>10855</v>
      </c>
      <c r="H2807" s="15" t="s">
        <v>10856</v>
      </c>
      <c r="I2807" s="15" t="s">
        <v>4327</v>
      </c>
      <c r="J2807" s="15" t="s">
        <v>4328</v>
      </c>
      <c r="K2807" s="15"/>
      <c r="L2807" s="103" t="str">
        <f t="shared" si="1"/>
        <v>B-G25H-N19-250 gm Natural jar</v>
      </c>
      <c r="M2807" s="103">
        <f t="shared" si="2"/>
        <v>1920</v>
      </c>
      <c r="N2807" s="102" t="str">
        <f t="shared" si="3"/>
        <v>wk 2</v>
      </c>
    </row>
    <row r="2808" ht="12.75" customHeight="1">
      <c r="A2808" s="15" t="s">
        <v>4878</v>
      </c>
      <c r="B2808" s="15" t="s">
        <v>3123</v>
      </c>
      <c r="C2808" s="15" t="s">
        <v>4321</v>
      </c>
      <c r="D2808" s="15" t="s">
        <v>3958</v>
      </c>
      <c r="E2808" s="15" t="s">
        <v>10857</v>
      </c>
      <c r="F2808" s="15" t="s">
        <v>4324</v>
      </c>
      <c r="G2808" s="15" t="s">
        <v>10858</v>
      </c>
      <c r="H2808" s="15" t="s">
        <v>10859</v>
      </c>
      <c r="I2808" s="15" t="s">
        <v>4327</v>
      </c>
      <c r="J2808" s="15" t="s">
        <v>4328</v>
      </c>
      <c r="K2808" s="15"/>
      <c r="L2808" s="103" t="str">
        <f t="shared" si="1"/>
        <v>B-G25H-N19-250 gm Natural jar</v>
      </c>
      <c r="M2808" s="103">
        <f t="shared" si="2"/>
        <v>2400</v>
      </c>
      <c r="N2808" s="102" t="str">
        <f t="shared" si="3"/>
        <v>wk </v>
      </c>
    </row>
    <row r="2809" ht="12.75" customHeight="1">
      <c r="A2809" s="15" t="s">
        <v>4882</v>
      </c>
      <c r="B2809" s="15" t="s">
        <v>3123</v>
      </c>
      <c r="C2809" s="15" t="s">
        <v>4965</v>
      </c>
      <c r="D2809" s="15" t="s">
        <v>8104</v>
      </c>
      <c r="E2809" s="15" t="s">
        <v>8976</v>
      </c>
      <c r="F2809" s="15" t="s">
        <v>8918</v>
      </c>
      <c r="G2809" s="15" t="s">
        <v>10860</v>
      </c>
      <c r="H2809" s="15" t="s">
        <v>10861</v>
      </c>
      <c r="I2809" s="15" t="s">
        <v>4327</v>
      </c>
      <c r="J2809" s="15" t="s">
        <v>7880</v>
      </c>
      <c r="K2809" s="15"/>
      <c r="L2809" s="103" t="str">
        <f t="shared" si="1"/>
        <v>B-G25H-N19-250 gm Natural jar</v>
      </c>
      <c r="M2809" s="103">
        <f t="shared" si="2"/>
        <v>240</v>
      </c>
      <c r="N2809" s="102" t="str">
        <f t="shared" si="3"/>
        <v>wk </v>
      </c>
    </row>
    <row r="2810" ht="12.75" customHeight="1">
      <c r="A2810" s="15" t="s">
        <v>4884</v>
      </c>
      <c r="B2810" s="15" t="s">
        <v>3123</v>
      </c>
      <c r="C2810" s="15" t="s">
        <v>4321</v>
      </c>
      <c r="D2810" s="15" t="s">
        <v>4993</v>
      </c>
      <c r="E2810" s="15" t="s">
        <v>10862</v>
      </c>
      <c r="F2810" s="15" t="s">
        <v>10863</v>
      </c>
      <c r="G2810" s="15" t="s">
        <v>10850</v>
      </c>
      <c r="H2810" s="15" t="s">
        <v>10864</v>
      </c>
      <c r="I2810" s="15" t="s">
        <v>4327</v>
      </c>
      <c r="J2810" s="15" t="s">
        <v>4328</v>
      </c>
      <c r="K2810" s="15"/>
      <c r="L2810" s="103" t="str">
        <f t="shared" si="1"/>
        <v>B-G25H-N19-250 gm Natural jar</v>
      </c>
      <c r="M2810" s="103">
        <f t="shared" si="2"/>
        <v>1200</v>
      </c>
      <c r="N2810" s="102" t="str">
        <f t="shared" si="3"/>
        <v>wk 2</v>
      </c>
    </row>
    <row r="2811" ht="12.75" customHeight="1">
      <c r="A2811" s="15" t="s">
        <v>4884</v>
      </c>
      <c r="B2811" s="15" t="s">
        <v>3123</v>
      </c>
      <c r="C2811" s="15" t="s">
        <v>4321</v>
      </c>
      <c r="D2811" s="15" t="s">
        <v>3465</v>
      </c>
      <c r="E2811" s="15" t="s">
        <v>8980</v>
      </c>
      <c r="F2811" s="15" t="s">
        <v>8918</v>
      </c>
      <c r="G2811" s="15" t="s">
        <v>10865</v>
      </c>
      <c r="H2811" s="15" t="s">
        <v>10866</v>
      </c>
      <c r="I2811" s="15" t="s">
        <v>4327</v>
      </c>
      <c r="J2811" s="15" t="s">
        <v>7880</v>
      </c>
      <c r="K2811" s="15"/>
      <c r="L2811" s="103" t="str">
        <f t="shared" si="1"/>
        <v>B-G25H-N19-250 gm Natural jar</v>
      </c>
      <c r="M2811" s="103">
        <f t="shared" si="2"/>
        <v>240</v>
      </c>
      <c r="N2811" s="102" t="str">
        <f t="shared" si="3"/>
        <v>wk 2</v>
      </c>
    </row>
    <row r="2812" ht="12.75" customHeight="1">
      <c r="A2812" s="15" t="s">
        <v>4884</v>
      </c>
      <c r="B2812" s="15" t="s">
        <v>3123</v>
      </c>
      <c r="C2812" s="15" t="s">
        <v>4321</v>
      </c>
      <c r="D2812" s="15" t="s">
        <v>3465</v>
      </c>
      <c r="E2812" s="15" t="s">
        <v>8981</v>
      </c>
      <c r="F2812" s="15" t="s">
        <v>8918</v>
      </c>
      <c r="G2812" s="15" t="s">
        <v>10865</v>
      </c>
      <c r="H2812" s="15" t="s">
        <v>10866</v>
      </c>
      <c r="I2812" s="15" t="s">
        <v>4327</v>
      </c>
      <c r="J2812" s="15" t="s">
        <v>7880</v>
      </c>
      <c r="K2812" s="15"/>
      <c r="L2812" s="103" t="str">
        <f t="shared" si="1"/>
        <v>B-G25H-N19-250 gm Natural jar</v>
      </c>
      <c r="M2812" s="103">
        <f t="shared" si="2"/>
        <v>240</v>
      </c>
      <c r="N2812" s="102" t="str">
        <f t="shared" si="3"/>
        <v>wk 2</v>
      </c>
    </row>
    <row r="2813" ht="12.75" customHeight="1">
      <c r="A2813" s="15" t="s">
        <v>10867</v>
      </c>
      <c r="B2813" s="15" t="s">
        <v>2849</v>
      </c>
      <c r="C2813" s="15" t="s">
        <v>3146</v>
      </c>
      <c r="D2813" s="15" t="s">
        <v>3145</v>
      </c>
      <c r="E2813" s="15"/>
      <c r="F2813" s="15" t="s">
        <v>4308</v>
      </c>
      <c r="G2813" s="15" t="s">
        <v>10868</v>
      </c>
      <c r="H2813" s="15" t="s">
        <v>3149</v>
      </c>
      <c r="I2813" s="15" t="s">
        <v>3149</v>
      </c>
      <c r="J2813" s="15"/>
      <c r="K2813" s="15"/>
      <c r="L2813" s="103" t="str">
        <f t="shared" si="1"/>
        <v>B-G25H-W19-250 gm White jar</v>
      </c>
      <c r="M2813" s="103">
        <f t="shared" si="2"/>
        <v>0</v>
      </c>
      <c r="N2813" s="102" t="str">
        <f t="shared" si="3"/>
        <v>wk </v>
      </c>
    </row>
    <row r="2814" ht="12.75" customHeight="1">
      <c r="A2814" s="15" t="s">
        <v>4934</v>
      </c>
      <c r="B2814" s="15" t="s">
        <v>3123</v>
      </c>
      <c r="C2814" s="15" t="s">
        <v>4321</v>
      </c>
      <c r="D2814" s="15" t="s">
        <v>7941</v>
      </c>
      <c r="E2814" s="15" t="s">
        <v>10869</v>
      </c>
      <c r="F2814" s="15" t="s">
        <v>4324</v>
      </c>
      <c r="G2814" s="15" t="s">
        <v>10870</v>
      </c>
      <c r="H2814" s="15" t="s">
        <v>10871</v>
      </c>
      <c r="I2814" s="15" t="s">
        <v>4327</v>
      </c>
      <c r="J2814" s="15" t="s">
        <v>5653</v>
      </c>
      <c r="K2814" s="15"/>
      <c r="L2814" s="103" t="str">
        <f t="shared" si="1"/>
        <v>B-G25H-W19-250 gm White jar</v>
      </c>
      <c r="M2814" s="103">
        <f t="shared" si="2"/>
        <v>480</v>
      </c>
      <c r="N2814" s="102" t="str">
        <f t="shared" si="3"/>
        <v>wk 1</v>
      </c>
    </row>
    <row r="2815" ht="12.75" customHeight="1">
      <c r="A2815" s="15" t="s">
        <v>4361</v>
      </c>
      <c r="B2815" s="15" t="s">
        <v>3123</v>
      </c>
      <c r="C2815" s="15" t="s">
        <v>4321</v>
      </c>
      <c r="D2815" s="15" t="s">
        <v>3630</v>
      </c>
      <c r="E2815" s="15" t="s">
        <v>10142</v>
      </c>
      <c r="F2815" s="15" t="s">
        <v>4324</v>
      </c>
      <c r="G2815" s="15" t="s">
        <v>10872</v>
      </c>
      <c r="H2815" s="15" t="s">
        <v>10873</v>
      </c>
      <c r="I2815" s="15" t="s">
        <v>4327</v>
      </c>
      <c r="J2815" s="15" t="s">
        <v>4328</v>
      </c>
      <c r="K2815" s="15"/>
      <c r="L2815" s="103" t="str">
        <f t="shared" si="1"/>
        <v>B-G25H-W19-250 gm White jar</v>
      </c>
      <c r="M2815" s="103">
        <f t="shared" si="2"/>
        <v>2160</v>
      </c>
      <c r="N2815" s="102" t="str">
        <f t="shared" si="3"/>
        <v>wk 5</v>
      </c>
    </row>
    <row r="2816" ht="12.75" customHeight="1">
      <c r="A2816" s="15" t="s">
        <v>4361</v>
      </c>
      <c r="B2816" s="15" t="s">
        <v>3123</v>
      </c>
      <c r="C2816" s="15" t="s">
        <v>4321</v>
      </c>
      <c r="D2816" s="15" t="s">
        <v>3465</v>
      </c>
      <c r="E2816" s="15" t="s">
        <v>10874</v>
      </c>
      <c r="F2816" s="15" t="s">
        <v>8918</v>
      </c>
      <c r="G2816" s="15" t="s">
        <v>10842</v>
      </c>
      <c r="H2816" s="15" t="s">
        <v>10875</v>
      </c>
      <c r="I2816" s="15" t="s">
        <v>4327</v>
      </c>
      <c r="J2816" s="15" t="s">
        <v>5653</v>
      </c>
      <c r="K2816" s="15"/>
      <c r="L2816" s="103" t="str">
        <f t="shared" si="1"/>
        <v>B-G25H-W19-250 gm White jar</v>
      </c>
      <c r="M2816" s="103">
        <f t="shared" si="2"/>
        <v>240</v>
      </c>
      <c r="N2816" s="102" t="str">
        <f t="shared" si="3"/>
        <v>wk 5</v>
      </c>
    </row>
    <row r="2817" ht="12.75" customHeight="1">
      <c r="A2817" s="15" t="s">
        <v>5658</v>
      </c>
      <c r="B2817" s="15" t="s">
        <v>3123</v>
      </c>
      <c r="C2817" s="15" t="s">
        <v>4321</v>
      </c>
      <c r="D2817" s="15" t="s">
        <v>3465</v>
      </c>
      <c r="E2817" s="15" t="s">
        <v>10876</v>
      </c>
      <c r="F2817" s="15" t="s">
        <v>4324</v>
      </c>
      <c r="G2817" s="15" t="s">
        <v>10842</v>
      </c>
      <c r="H2817" s="15" t="s">
        <v>10875</v>
      </c>
      <c r="I2817" s="15" t="s">
        <v>4327</v>
      </c>
      <c r="J2817" s="15" t="s">
        <v>5653</v>
      </c>
      <c r="K2817" s="15"/>
      <c r="L2817" s="103" t="str">
        <f t="shared" si="1"/>
        <v>B-G25H-W19-250 gm White jar</v>
      </c>
      <c r="M2817" s="103">
        <f t="shared" si="2"/>
        <v>240</v>
      </c>
      <c r="N2817" s="102" t="str">
        <f t="shared" si="3"/>
        <v>wk 31</v>
      </c>
    </row>
    <row r="2818" ht="12.75" customHeight="1">
      <c r="A2818" s="15" t="s">
        <v>5658</v>
      </c>
      <c r="B2818" s="15" t="s">
        <v>3123</v>
      </c>
      <c r="C2818" s="15" t="s">
        <v>4321</v>
      </c>
      <c r="D2818" s="15" t="s">
        <v>3465</v>
      </c>
      <c r="E2818" s="15" t="s">
        <v>10877</v>
      </c>
      <c r="F2818" s="15" t="s">
        <v>4324</v>
      </c>
      <c r="G2818" s="15" t="s">
        <v>10842</v>
      </c>
      <c r="H2818" s="15" t="s">
        <v>10875</v>
      </c>
      <c r="I2818" s="15" t="s">
        <v>4327</v>
      </c>
      <c r="J2818" s="15" t="s">
        <v>5653</v>
      </c>
      <c r="K2818" s="15"/>
      <c r="L2818" s="103" t="str">
        <f t="shared" si="1"/>
        <v>B-G25H-W19-250 gm White jar</v>
      </c>
      <c r="M2818" s="103">
        <f t="shared" si="2"/>
        <v>240</v>
      </c>
      <c r="N2818" s="102" t="str">
        <f t="shared" si="3"/>
        <v>wk 31</v>
      </c>
    </row>
    <row r="2819" ht="12.75" customHeight="1">
      <c r="A2819" s="15" t="s">
        <v>5663</v>
      </c>
      <c r="B2819" s="15" t="s">
        <v>3123</v>
      </c>
      <c r="C2819" s="15" t="s">
        <v>4321</v>
      </c>
      <c r="D2819" s="15" t="s">
        <v>3465</v>
      </c>
      <c r="E2819" s="15" t="s">
        <v>10878</v>
      </c>
      <c r="F2819" s="15" t="s">
        <v>4324</v>
      </c>
      <c r="G2819" s="15" t="s">
        <v>10842</v>
      </c>
      <c r="H2819" s="15" t="s">
        <v>10875</v>
      </c>
      <c r="I2819" s="15" t="s">
        <v>4327</v>
      </c>
      <c r="J2819" s="15" t="s">
        <v>5653</v>
      </c>
      <c r="K2819" s="15"/>
      <c r="L2819" s="103" t="str">
        <f t="shared" si="1"/>
        <v>B-G25H-W19-250 gm White jar</v>
      </c>
      <c r="M2819" s="103">
        <f t="shared" si="2"/>
        <v>240</v>
      </c>
      <c r="N2819" s="102" t="str">
        <f t="shared" si="3"/>
        <v>wk 36</v>
      </c>
    </row>
    <row r="2820" ht="12.75" customHeight="1">
      <c r="A2820" s="15" t="s">
        <v>4368</v>
      </c>
      <c r="B2820" s="15" t="s">
        <v>3123</v>
      </c>
      <c r="C2820" s="15" t="s">
        <v>4321</v>
      </c>
      <c r="D2820" s="15" t="s">
        <v>4374</v>
      </c>
      <c r="E2820" s="15" t="s">
        <v>10879</v>
      </c>
      <c r="F2820" s="15" t="s">
        <v>4324</v>
      </c>
      <c r="G2820" s="15" t="s">
        <v>10880</v>
      </c>
      <c r="H2820" s="15" t="s">
        <v>10881</v>
      </c>
      <c r="I2820" s="15" t="s">
        <v>4327</v>
      </c>
      <c r="J2820" s="15" t="s">
        <v>4328</v>
      </c>
      <c r="K2820" s="15"/>
      <c r="L2820" s="103" t="str">
        <f t="shared" si="1"/>
        <v>B-G25H-W19-250 gm White jar</v>
      </c>
      <c r="M2820" s="103">
        <f t="shared" si="2"/>
        <v>4800</v>
      </c>
      <c r="N2820" s="102" t="str">
        <f t="shared" si="3"/>
        <v>wk 49</v>
      </c>
    </row>
    <row r="2821" ht="12.75" customHeight="1">
      <c r="A2821" s="15" t="s">
        <v>4368</v>
      </c>
      <c r="B2821" s="15" t="s">
        <v>3123</v>
      </c>
      <c r="C2821" s="15" t="s">
        <v>4321</v>
      </c>
      <c r="D2821" s="15" t="s">
        <v>3465</v>
      </c>
      <c r="E2821" s="15" t="s">
        <v>10882</v>
      </c>
      <c r="F2821" s="15" t="s">
        <v>4324</v>
      </c>
      <c r="G2821" s="15" t="s">
        <v>10842</v>
      </c>
      <c r="H2821" s="15" t="s">
        <v>10875</v>
      </c>
      <c r="I2821" s="15" t="s">
        <v>4327</v>
      </c>
      <c r="J2821" s="15" t="s">
        <v>4328</v>
      </c>
      <c r="K2821" s="15"/>
      <c r="L2821" s="103" t="str">
        <f t="shared" si="1"/>
        <v>B-G25H-W19-250 gm White jar</v>
      </c>
      <c r="M2821" s="103">
        <f t="shared" si="2"/>
        <v>240</v>
      </c>
      <c r="N2821" s="102" t="str">
        <f t="shared" si="3"/>
        <v>wk 49</v>
      </c>
    </row>
    <row r="2822" ht="12.75" customHeight="1">
      <c r="A2822" s="15" t="s">
        <v>4368</v>
      </c>
      <c r="B2822" s="15" t="s">
        <v>3123</v>
      </c>
      <c r="C2822" s="15" t="s">
        <v>4321</v>
      </c>
      <c r="D2822" s="15" t="s">
        <v>3465</v>
      </c>
      <c r="E2822" s="15" t="s">
        <v>10883</v>
      </c>
      <c r="F2822" s="15" t="s">
        <v>4324</v>
      </c>
      <c r="G2822" s="15" t="s">
        <v>10842</v>
      </c>
      <c r="H2822" s="15" t="s">
        <v>10875</v>
      </c>
      <c r="I2822" s="15" t="s">
        <v>4327</v>
      </c>
      <c r="J2822" s="15" t="s">
        <v>4328</v>
      </c>
      <c r="K2822" s="15"/>
      <c r="L2822" s="103" t="str">
        <f t="shared" si="1"/>
        <v>B-G25H-W19-250 gm White jar</v>
      </c>
      <c r="M2822" s="103">
        <f t="shared" si="2"/>
        <v>240</v>
      </c>
      <c r="N2822" s="102" t="str">
        <f t="shared" si="3"/>
        <v>wk 49</v>
      </c>
    </row>
    <row r="2823" ht="12.75" customHeight="1">
      <c r="A2823" s="15" t="s">
        <v>4373</v>
      </c>
      <c r="B2823" s="15" t="s">
        <v>3123</v>
      </c>
      <c r="C2823" s="15" t="s">
        <v>4321</v>
      </c>
      <c r="D2823" s="15" t="s">
        <v>3544</v>
      </c>
      <c r="E2823" s="15" t="s">
        <v>10884</v>
      </c>
      <c r="F2823" s="15" t="s">
        <v>4324</v>
      </c>
      <c r="G2823" s="15" t="s">
        <v>10885</v>
      </c>
      <c r="H2823" s="15" t="s">
        <v>10886</v>
      </c>
      <c r="I2823" s="15" t="s">
        <v>4327</v>
      </c>
      <c r="J2823" s="15" t="s">
        <v>5653</v>
      </c>
      <c r="K2823" s="15"/>
      <c r="L2823" s="103" t="str">
        <f t="shared" si="1"/>
        <v>B-G25H-W19-250 gm White jar</v>
      </c>
      <c r="M2823" s="103">
        <f t="shared" si="2"/>
        <v>720</v>
      </c>
      <c r="N2823" s="102" t="str">
        <f t="shared" si="3"/>
        <v>wk </v>
      </c>
    </row>
    <row r="2824" ht="12.75" customHeight="1">
      <c r="A2824" s="15" t="s">
        <v>6765</v>
      </c>
      <c r="B2824" s="15" t="s">
        <v>3123</v>
      </c>
      <c r="C2824" s="15" t="s">
        <v>4321</v>
      </c>
      <c r="D2824" s="15" t="s">
        <v>7941</v>
      </c>
      <c r="E2824" s="15" t="s">
        <v>10887</v>
      </c>
      <c r="F2824" s="15" t="s">
        <v>4324</v>
      </c>
      <c r="G2824" s="15" t="s">
        <v>10870</v>
      </c>
      <c r="H2824" s="15" t="s">
        <v>10871</v>
      </c>
      <c r="I2824" s="15" t="s">
        <v>4327</v>
      </c>
      <c r="J2824" s="15" t="s">
        <v>5653</v>
      </c>
      <c r="K2824" s="15"/>
      <c r="L2824" s="103" t="str">
        <f t="shared" si="1"/>
        <v>B-G25H-W19-250 gm White jar</v>
      </c>
      <c r="M2824" s="103">
        <f t="shared" si="2"/>
        <v>480</v>
      </c>
      <c r="N2824" s="102" t="str">
        <f t="shared" si="3"/>
        <v>wk </v>
      </c>
    </row>
    <row r="2825" ht="12.75" customHeight="1">
      <c r="A2825" s="15" t="s">
        <v>6765</v>
      </c>
      <c r="B2825" s="15" t="s">
        <v>3123</v>
      </c>
      <c r="C2825" s="15" t="s">
        <v>4321</v>
      </c>
      <c r="D2825" s="15" t="s">
        <v>3465</v>
      </c>
      <c r="E2825" s="15" t="s">
        <v>10888</v>
      </c>
      <c r="F2825" s="15" t="s">
        <v>4324</v>
      </c>
      <c r="G2825" s="15" t="s">
        <v>10842</v>
      </c>
      <c r="H2825" s="15" t="s">
        <v>10875</v>
      </c>
      <c r="I2825" s="15" t="s">
        <v>4327</v>
      </c>
      <c r="J2825" s="15" t="s">
        <v>5653</v>
      </c>
      <c r="K2825" s="15"/>
      <c r="L2825" s="103" t="str">
        <f t="shared" si="1"/>
        <v>B-G25H-W19-250 gm White jar</v>
      </c>
      <c r="M2825" s="103">
        <f t="shared" si="2"/>
        <v>240</v>
      </c>
      <c r="N2825" s="102" t="str">
        <f t="shared" si="3"/>
        <v>wk </v>
      </c>
    </row>
    <row r="2826" ht="12.75" customHeight="1">
      <c r="A2826" s="15" t="s">
        <v>5323</v>
      </c>
      <c r="B2826" s="15" t="s">
        <v>3123</v>
      </c>
      <c r="C2826" s="15" t="s">
        <v>4321</v>
      </c>
      <c r="D2826" s="15" t="s">
        <v>7941</v>
      </c>
      <c r="E2826" s="15" t="s">
        <v>10889</v>
      </c>
      <c r="F2826" s="15" t="s">
        <v>4324</v>
      </c>
      <c r="G2826" s="15" t="s">
        <v>10870</v>
      </c>
      <c r="H2826" s="15" t="s">
        <v>10871</v>
      </c>
      <c r="I2826" s="15" t="s">
        <v>4327</v>
      </c>
      <c r="J2826" s="15" t="s">
        <v>4328</v>
      </c>
      <c r="K2826" s="15"/>
      <c r="L2826" s="103" t="str">
        <f t="shared" si="1"/>
        <v>B-G25H-W19-250 gm White jar</v>
      </c>
      <c r="M2826" s="103">
        <f t="shared" si="2"/>
        <v>480</v>
      </c>
      <c r="N2826" s="102" t="str">
        <f t="shared" si="3"/>
        <v>wk </v>
      </c>
    </row>
    <row r="2827" ht="12.75" customHeight="1">
      <c r="A2827" s="15" t="s">
        <v>4397</v>
      </c>
      <c r="B2827" s="15" t="s">
        <v>3123</v>
      </c>
      <c r="C2827" s="15" t="s">
        <v>4321</v>
      </c>
      <c r="D2827" s="15" t="s">
        <v>3465</v>
      </c>
      <c r="E2827" s="15" t="s">
        <v>10890</v>
      </c>
      <c r="F2827" s="15" t="s">
        <v>4324</v>
      </c>
      <c r="G2827" s="15" t="s">
        <v>10842</v>
      </c>
      <c r="H2827" s="15" t="s">
        <v>10875</v>
      </c>
      <c r="I2827" s="15" t="s">
        <v>4327</v>
      </c>
      <c r="J2827" s="15" t="s">
        <v>5653</v>
      </c>
      <c r="K2827" s="15"/>
      <c r="L2827" s="103" t="str">
        <f t="shared" si="1"/>
        <v>B-G25H-W19-250 gm White jar</v>
      </c>
      <c r="M2827" s="103">
        <f t="shared" si="2"/>
        <v>240</v>
      </c>
      <c r="N2827" s="102" t="str">
        <f t="shared" si="3"/>
        <v>wk </v>
      </c>
    </row>
    <row r="2828" ht="12.75" customHeight="1">
      <c r="A2828" s="15" t="s">
        <v>4397</v>
      </c>
      <c r="B2828" s="15" t="s">
        <v>3123</v>
      </c>
      <c r="C2828" s="15" t="s">
        <v>4321</v>
      </c>
      <c r="D2828" s="15" t="s">
        <v>7941</v>
      </c>
      <c r="E2828" s="15" t="s">
        <v>10891</v>
      </c>
      <c r="F2828" s="15" t="s">
        <v>4324</v>
      </c>
      <c r="G2828" s="15" t="s">
        <v>10870</v>
      </c>
      <c r="H2828" s="15" t="s">
        <v>10871</v>
      </c>
      <c r="I2828" s="15" t="s">
        <v>4327</v>
      </c>
      <c r="J2828" s="15" t="s">
        <v>5653</v>
      </c>
      <c r="K2828" s="15"/>
      <c r="L2828" s="103" t="str">
        <f t="shared" si="1"/>
        <v>B-G25H-W19-250 gm White jar</v>
      </c>
      <c r="M2828" s="103">
        <f t="shared" si="2"/>
        <v>480</v>
      </c>
      <c r="N2828" s="102" t="str">
        <f t="shared" si="3"/>
        <v>wk </v>
      </c>
    </row>
    <row r="2829" ht="12.75" customHeight="1">
      <c r="A2829" s="15" t="s">
        <v>4320</v>
      </c>
      <c r="B2829" s="15" t="s">
        <v>3123</v>
      </c>
      <c r="C2829" s="15" t="s">
        <v>4321</v>
      </c>
      <c r="D2829" s="15" t="s">
        <v>4993</v>
      </c>
      <c r="E2829" s="15" t="s">
        <v>10892</v>
      </c>
      <c r="F2829" s="15" t="s">
        <v>4324</v>
      </c>
      <c r="G2829" s="15" t="s">
        <v>10850</v>
      </c>
      <c r="H2829" s="15" t="s">
        <v>10893</v>
      </c>
      <c r="I2829" s="15" t="s">
        <v>4327</v>
      </c>
      <c r="J2829" s="15" t="s">
        <v>5653</v>
      </c>
      <c r="K2829" s="15"/>
      <c r="L2829" s="103" t="str">
        <f t="shared" si="1"/>
        <v>B-G25H-W19-250 gm White jar</v>
      </c>
      <c r="M2829" s="103">
        <f t="shared" si="2"/>
        <v>1200</v>
      </c>
      <c r="N2829" s="102" t="str">
        <f t="shared" si="3"/>
        <v>wk </v>
      </c>
    </row>
    <row r="2830" ht="12.75" customHeight="1">
      <c r="A2830" s="15" t="s">
        <v>4407</v>
      </c>
      <c r="B2830" s="15" t="s">
        <v>3123</v>
      </c>
      <c r="C2830" s="15" t="s">
        <v>4321</v>
      </c>
      <c r="D2830" s="15" t="s">
        <v>7941</v>
      </c>
      <c r="E2830" s="15" t="s">
        <v>10894</v>
      </c>
      <c r="F2830" s="15" t="s">
        <v>4324</v>
      </c>
      <c r="G2830" s="15" t="s">
        <v>10870</v>
      </c>
      <c r="H2830" s="15" t="s">
        <v>10871</v>
      </c>
      <c r="I2830" s="15" t="s">
        <v>4327</v>
      </c>
      <c r="J2830" s="15" t="s">
        <v>5653</v>
      </c>
      <c r="K2830" s="15"/>
      <c r="L2830" s="103" t="str">
        <f t="shared" si="1"/>
        <v>B-G25H-W19-250 gm White jar</v>
      </c>
      <c r="M2830" s="103">
        <f t="shared" si="2"/>
        <v>480</v>
      </c>
      <c r="N2830" s="102" t="str">
        <f t="shared" si="3"/>
        <v>wk </v>
      </c>
    </row>
    <row r="2831" ht="12.75" customHeight="1">
      <c r="A2831" s="15" t="s">
        <v>4407</v>
      </c>
      <c r="B2831" s="15" t="s">
        <v>3123</v>
      </c>
      <c r="C2831" s="15" t="s">
        <v>4321</v>
      </c>
      <c r="D2831" s="15" t="s">
        <v>7941</v>
      </c>
      <c r="E2831" s="15" t="s">
        <v>10895</v>
      </c>
      <c r="F2831" s="15" t="s">
        <v>4324</v>
      </c>
      <c r="G2831" s="15" t="s">
        <v>10870</v>
      </c>
      <c r="H2831" s="15" t="s">
        <v>10871</v>
      </c>
      <c r="I2831" s="15" t="s">
        <v>4327</v>
      </c>
      <c r="J2831" s="15" t="s">
        <v>5653</v>
      </c>
      <c r="K2831" s="15"/>
      <c r="L2831" s="103" t="str">
        <f t="shared" si="1"/>
        <v>B-G25H-W19-250 gm White jar</v>
      </c>
      <c r="M2831" s="103">
        <f t="shared" si="2"/>
        <v>480</v>
      </c>
      <c r="N2831" s="102" t="str">
        <f t="shared" si="3"/>
        <v>wk </v>
      </c>
    </row>
    <row r="2832" ht="12.75" customHeight="1">
      <c r="A2832" s="15" t="s">
        <v>4416</v>
      </c>
      <c r="B2832" s="15" t="s">
        <v>3123</v>
      </c>
      <c r="C2832" s="15" t="s">
        <v>4321</v>
      </c>
      <c r="D2832" s="15" t="s">
        <v>3465</v>
      </c>
      <c r="E2832" s="15" t="s">
        <v>10896</v>
      </c>
      <c r="F2832" s="15" t="s">
        <v>4324</v>
      </c>
      <c r="G2832" s="15" t="s">
        <v>10842</v>
      </c>
      <c r="H2832" s="15" t="s">
        <v>10875</v>
      </c>
      <c r="I2832" s="15" t="s">
        <v>4327</v>
      </c>
      <c r="J2832" s="15" t="s">
        <v>4345</v>
      </c>
      <c r="K2832" s="15"/>
      <c r="L2832" s="103" t="str">
        <f t="shared" si="1"/>
        <v>B-G25H-W19-250 gm White jar</v>
      </c>
      <c r="M2832" s="103">
        <f t="shared" si="2"/>
        <v>240</v>
      </c>
      <c r="N2832" s="102" t="str">
        <f t="shared" si="3"/>
        <v>wk </v>
      </c>
    </row>
    <row r="2833" ht="12.75" customHeight="1">
      <c r="A2833" s="15" t="s">
        <v>4416</v>
      </c>
      <c r="B2833" s="15" t="s">
        <v>3123</v>
      </c>
      <c r="C2833" s="15" t="s">
        <v>4321</v>
      </c>
      <c r="D2833" s="15" t="s">
        <v>4993</v>
      </c>
      <c r="E2833" s="15" t="s">
        <v>10897</v>
      </c>
      <c r="F2833" s="15" t="s">
        <v>4324</v>
      </c>
      <c r="G2833" s="15" t="s">
        <v>10850</v>
      </c>
      <c r="H2833" s="15" t="s">
        <v>10893</v>
      </c>
      <c r="I2833" s="15" t="s">
        <v>4327</v>
      </c>
      <c r="J2833" s="15" t="s">
        <v>4328</v>
      </c>
      <c r="K2833" s="15"/>
      <c r="L2833" s="103" t="str">
        <f t="shared" si="1"/>
        <v>B-G25H-W19-250 gm White jar</v>
      </c>
      <c r="M2833" s="103">
        <f t="shared" si="2"/>
        <v>1200</v>
      </c>
      <c r="N2833" s="102" t="str">
        <f t="shared" si="3"/>
        <v>wk </v>
      </c>
    </row>
    <row r="2834" ht="12.75" customHeight="1">
      <c r="A2834" s="15" t="s">
        <v>5722</v>
      </c>
      <c r="B2834" s="15" t="s">
        <v>3123</v>
      </c>
      <c r="C2834" s="15" t="s">
        <v>4321</v>
      </c>
      <c r="D2834" s="15" t="s">
        <v>7941</v>
      </c>
      <c r="E2834" s="15" t="s">
        <v>10898</v>
      </c>
      <c r="F2834" s="15" t="s">
        <v>4324</v>
      </c>
      <c r="G2834" s="15" t="s">
        <v>10870</v>
      </c>
      <c r="H2834" s="15" t="s">
        <v>10871</v>
      </c>
      <c r="I2834" s="15" t="s">
        <v>4327</v>
      </c>
      <c r="J2834" s="15" t="s">
        <v>4328</v>
      </c>
      <c r="K2834" s="15"/>
      <c r="L2834" s="103" t="str">
        <f t="shared" si="1"/>
        <v>B-G25H-W19-250 gm White jar</v>
      </c>
      <c r="M2834" s="103">
        <f t="shared" si="2"/>
        <v>480</v>
      </c>
      <c r="N2834" s="102" t="str">
        <f t="shared" si="3"/>
        <v>wk 9</v>
      </c>
    </row>
    <row r="2835" ht="12.75" customHeight="1">
      <c r="A2835" s="15" t="s">
        <v>5722</v>
      </c>
      <c r="B2835" s="15" t="s">
        <v>3123</v>
      </c>
      <c r="C2835" s="15" t="s">
        <v>4321</v>
      </c>
      <c r="D2835" s="15" t="s">
        <v>3465</v>
      </c>
      <c r="E2835" s="15" t="s">
        <v>10899</v>
      </c>
      <c r="F2835" s="15" t="s">
        <v>4324</v>
      </c>
      <c r="G2835" s="15" t="s">
        <v>10842</v>
      </c>
      <c r="H2835" s="15" t="s">
        <v>10875</v>
      </c>
      <c r="I2835" s="15" t="s">
        <v>4327</v>
      </c>
      <c r="J2835" s="15" t="s">
        <v>4345</v>
      </c>
      <c r="K2835" s="15"/>
      <c r="L2835" s="103" t="str">
        <f t="shared" si="1"/>
        <v>B-G25H-W19-250 gm White jar</v>
      </c>
      <c r="M2835" s="103">
        <f t="shared" si="2"/>
        <v>240</v>
      </c>
      <c r="N2835" s="102" t="str">
        <f t="shared" si="3"/>
        <v>wk 9</v>
      </c>
    </row>
    <row r="2836" ht="12.75" customHeight="1">
      <c r="A2836" s="15" t="s">
        <v>5722</v>
      </c>
      <c r="B2836" s="15" t="s">
        <v>3123</v>
      </c>
      <c r="C2836" s="15" t="s">
        <v>4321</v>
      </c>
      <c r="D2836" s="15" t="s">
        <v>3544</v>
      </c>
      <c r="E2836" s="15" t="s">
        <v>10900</v>
      </c>
      <c r="F2836" s="15" t="s">
        <v>4324</v>
      </c>
      <c r="G2836" s="15" t="s">
        <v>10885</v>
      </c>
      <c r="H2836" s="15" t="s">
        <v>10886</v>
      </c>
      <c r="I2836" s="15" t="s">
        <v>4327</v>
      </c>
      <c r="J2836" s="15" t="s">
        <v>4345</v>
      </c>
      <c r="K2836" s="15"/>
      <c r="L2836" s="103" t="str">
        <f t="shared" si="1"/>
        <v>B-G25H-W19-250 gm White jar</v>
      </c>
      <c r="M2836" s="103">
        <f t="shared" si="2"/>
        <v>720</v>
      </c>
      <c r="N2836" s="102" t="str">
        <f t="shared" si="3"/>
        <v>wk 9</v>
      </c>
    </row>
    <row r="2837" ht="12.75" customHeight="1">
      <c r="A2837" s="15" t="s">
        <v>7593</v>
      </c>
      <c r="B2837" s="15" t="s">
        <v>3123</v>
      </c>
      <c r="C2837" s="15" t="s">
        <v>4321</v>
      </c>
      <c r="D2837" s="15" t="s">
        <v>4993</v>
      </c>
      <c r="E2837" s="15" t="s">
        <v>10901</v>
      </c>
      <c r="F2837" s="15" t="s">
        <v>4324</v>
      </c>
      <c r="G2837" s="15" t="s">
        <v>10850</v>
      </c>
      <c r="H2837" s="15" t="s">
        <v>10893</v>
      </c>
      <c r="I2837" s="15" t="s">
        <v>4327</v>
      </c>
      <c r="J2837" s="15" t="s">
        <v>4345</v>
      </c>
      <c r="K2837" s="15"/>
      <c r="L2837" s="103" t="str">
        <f t="shared" si="1"/>
        <v>B-G25H-W19-250 gm White jar</v>
      </c>
      <c r="M2837" s="103">
        <f t="shared" si="2"/>
        <v>1200</v>
      </c>
      <c r="N2837" s="102" t="str">
        <f t="shared" si="3"/>
        <v>wk 18</v>
      </c>
    </row>
    <row r="2838" ht="12.75" customHeight="1">
      <c r="A2838" s="15" t="s">
        <v>8179</v>
      </c>
      <c r="B2838" s="15" t="s">
        <v>3123</v>
      </c>
      <c r="C2838" s="15" t="s">
        <v>4321</v>
      </c>
      <c r="D2838" s="15" t="s">
        <v>7941</v>
      </c>
      <c r="E2838" s="15" t="s">
        <v>10902</v>
      </c>
      <c r="F2838" s="15" t="s">
        <v>4324</v>
      </c>
      <c r="G2838" s="15" t="s">
        <v>10870</v>
      </c>
      <c r="H2838" s="15" t="s">
        <v>10871</v>
      </c>
      <c r="I2838" s="15" t="s">
        <v>4327</v>
      </c>
      <c r="J2838" s="15" t="s">
        <v>4345</v>
      </c>
      <c r="K2838" s="15"/>
      <c r="L2838" s="103" t="str">
        <f t="shared" si="1"/>
        <v>B-G25H-W19-250 gm White jar</v>
      </c>
      <c r="M2838" s="103">
        <f t="shared" si="2"/>
        <v>480</v>
      </c>
      <c r="N2838" s="102" t="str">
        <f t="shared" si="3"/>
        <v>wk 23</v>
      </c>
    </row>
    <row r="2839" ht="12.75" customHeight="1">
      <c r="A2839" s="15" t="s">
        <v>4418</v>
      </c>
      <c r="B2839" s="15" t="s">
        <v>3123</v>
      </c>
      <c r="C2839" s="15" t="s">
        <v>4321</v>
      </c>
      <c r="D2839" s="15" t="s">
        <v>3958</v>
      </c>
      <c r="E2839" s="15" t="s">
        <v>10903</v>
      </c>
      <c r="F2839" s="15" t="s">
        <v>4324</v>
      </c>
      <c r="G2839" s="15" t="s">
        <v>10858</v>
      </c>
      <c r="H2839" s="15" t="s">
        <v>10904</v>
      </c>
      <c r="I2839" s="15" t="s">
        <v>4327</v>
      </c>
      <c r="J2839" s="15" t="s">
        <v>4328</v>
      </c>
      <c r="K2839" s="15"/>
      <c r="L2839" s="103" t="str">
        <f t="shared" si="1"/>
        <v>B-G25H-W19-250 gm White jar</v>
      </c>
      <c r="M2839" s="103">
        <f t="shared" si="2"/>
        <v>2400</v>
      </c>
      <c r="N2839" s="102" t="str">
        <f t="shared" si="3"/>
        <v>wk 36</v>
      </c>
    </row>
    <row r="2840" ht="12.75" customHeight="1">
      <c r="A2840" s="15" t="s">
        <v>4418</v>
      </c>
      <c r="B2840" s="15" t="s">
        <v>3123</v>
      </c>
      <c r="C2840" s="15" t="s">
        <v>4321</v>
      </c>
      <c r="D2840" s="15" t="s">
        <v>3465</v>
      </c>
      <c r="E2840" s="15" t="s">
        <v>10905</v>
      </c>
      <c r="F2840" s="15" t="s">
        <v>4324</v>
      </c>
      <c r="G2840" s="15" t="s">
        <v>10842</v>
      </c>
      <c r="H2840" s="15" t="s">
        <v>10875</v>
      </c>
      <c r="I2840" s="15" t="s">
        <v>4327</v>
      </c>
      <c r="J2840" s="15" t="s">
        <v>4328</v>
      </c>
      <c r="K2840" s="15"/>
      <c r="L2840" s="103" t="str">
        <f t="shared" si="1"/>
        <v>B-G25H-W19-250 gm White jar</v>
      </c>
      <c r="M2840" s="103">
        <f t="shared" si="2"/>
        <v>240</v>
      </c>
      <c r="N2840" s="102" t="str">
        <f t="shared" si="3"/>
        <v>wk 36</v>
      </c>
    </row>
    <row r="2841" ht="12.75" customHeight="1">
      <c r="A2841" s="15" t="s">
        <v>5072</v>
      </c>
      <c r="B2841" s="15" t="s">
        <v>3123</v>
      </c>
      <c r="C2841" s="15" t="s">
        <v>4321</v>
      </c>
      <c r="D2841" s="15" t="s">
        <v>3465</v>
      </c>
      <c r="E2841" s="15" t="s">
        <v>10906</v>
      </c>
      <c r="F2841" s="15" t="s">
        <v>4324</v>
      </c>
      <c r="G2841" s="15" t="s">
        <v>10842</v>
      </c>
      <c r="H2841" s="15" t="s">
        <v>10875</v>
      </c>
      <c r="I2841" s="15" t="s">
        <v>4327</v>
      </c>
      <c r="J2841" s="15" t="s">
        <v>4328</v>
      </c>
      <c r="K2841" s="15"/>
      <c r="L2841" s="103" t="str">
        <f t="shared" si="1"/>
        <v>B-G25H-W19-250 gm White jar</v>
      </c>
      <c r="M2841" s="103">
        <f t="shared" si="2"/>
        <v>240</v>
      </c>
      <c r="N2841" s="102" t="str">
        <f t="shared" si="3"/>
        <v>wk 49</v>
      </c>
    </row>
    <row r="2842" ht="12.75" customHeight="1">
      <c r="A2842" s="15" t="s">
        <v>4445</v>
      </c>
      <c r="B2842" s="15" t="s">
        <v>3123</v>
      </c>
      <c r="C2842" s="15" t="s">
        <v>4321</v>
      </c>
      <c r="D2842" s="15" t="s">
        <v>5808</v>
      </c>
      <c r="E2842" s="15" t="s">
        <v>10907</v>
      </c>
      <c r="F2842" s="15" t="s">
        <v>10863</v>
      </c>
      <c r="G2842" s="15" t="s">
        <v>10908</v>
      </c>
      <c r="H2842" s="15" t="s">
        <v>10909</v>
      </c>
      <c r="I2842" s="15" t="s">
        <v>4327</v>
      </c>
      <c r="J2842" s="15" t="s">
        <v>5653</v>
      </c>
      <c r="K2842" s="15"/>
      <c r="L2842" s="103" t="str">
        <f t="shared" si="1"/>
        <v>B-G25H-W19-250 gm White jar</v>
      </c>
      <c r="M2842" s="103">
        <f t="shared" si="2"/>
        <v>960</v>
      </c>
      <c r="N2842" s="102" t="str">
        <f t="shared" si="3"/>
        <v>wk </v>
      </c>
    </row>
    <row r="2843" ht="12.75" customHeight="1">
      <c r="A2843" s="15" t="s">
        <v>4445</v>
      </c>
      <c r="B2843" s="15" t="s">
        <v>3123</v>
      </c>
      <c r="C2843" s="15" t="s">
        <v>4321</v>
      </c>
      <c r="D2843" s="15" t="s">
        <v>3958</v>
      </c>
      <c r="E2843" s="15" t="s">
        <v>10188</v>
      </c>
      <c r="F2843" s="15" t="s">
        <v>4324</v>
      </c>
      <c r="G2843" s="15" t="s">
        <v>10858</v>
      </c>
      <c r="H2843" s="15" t="s">
        <v>10904</v>
      </c>
      <c r="I2843" s="15" t="s">
        <v>4327</v>
      </c>
      <c r="J2843" s="15" t="s">
        <v>4328</v>
      </c>
      <c r="K2843" s="15"/>
      <c r="L2843" s="103" t="str">
        <f t="shared" si="1"/>
        <v>B-G25H-W19-250 gm White jar</v>
      </c>
      <c r="M2843" s="103">
        <f t="shared" si="2"/>
        <v>2400</v>
      </c>
      <c r="N2843" s="102" t="str">
        <f t="shared" si="3"/>
        <v>wk </v>
      </c>
    </row>
    <row r="2844" ht="12.75" customHeight="1">
      <c r="A2844" s="15" t="s">
        <v>5151</v>
      </c>
      <c r="B2844" s="15" t="s">
        <v>3123</v>
      </c>
      <c r="C2844" s="15" t="s">
        <v>4965</v>
      </c>
      <c r="D2844" s="15" t="s">
        <v>10910</v>
      </c>
      <c r="E2844" s="15" t="s">
        <v>10911</v>
      </c>
      <c r="F2844" s="15" t="s">
        <v>4324</v>
      </c>
      <c r="G2844" s="15" t="s">
        <v>10912</v>
      </c>
      <c r="H2844" s="15" t="s">
        <v>10913</v>
      </c>
      <c r="I2844" s="15" t="s">
        <v>4327</v>
      </c>
      <c r="J2844" s="15" t="s">
        <v>4328</v>
      </c>
      <c r="K2844" s="15"/>
      <c r="L2844" s="103" t="str">
        <f t="shared" si="1"/>
        <v>B-G25H-W19-250 gm White jar</v>
      </c>
      <c r="M2844" s="103">
        <f t="shared" si="2"/>
        <v>1920</v>
      </c>
      <c r="N2844" s="102" t="str">
        <f t="shared" si="3"/>
        <v>wk </v>
      </c>
    </row>
    <row r="2845" ht="12.75" customHeight="1">
      <c r="A2845" s="15" t="s">
        <v>4460</v>
      </c>
      <c r="B2845" s="15" t="s">
        <v>3123</v>
      </c>
      <c r="C2845" s="15" t="s">
        <v>4321</v>
      </c>
      <c r="D2845" s="15" t="s">
        <v>4426</v>
      </c>
      <c r="E2845" s="15" t="s">
        <v>10201</v>
      </c>
      <c r="F2845" s="15" t="s">
        <v>4324</v>
      </c>
      <c r="G2845" s="15" t="s">
        <v>10914</v>
      </c>
      <c r="H2845" s="15" t="s">
        <v>10915</v>
      </c>
      <c r="I2845" s="15" t="s">
        <v>4327</v>
      </c>
      <c r="J2845" s="15" t="s">
        <v>4328</v>
      </c>
      <c r="K2845" s="15"/>
      <c r="L2845" s="103" t="str">
        <f t="shared" si="1"/>
        <v>B-G25H-W19-250 gm White jar</v>
      </c>
      <c r="M2845" s="103">
        <f t="shared" si="2"/>
        <v>3600</v>
      </c>
      <c r="N2845" s="102" t="str">
        <f t="shared" si="3"/>
        <v>wk 14</v>
      </c>
    </row>
    <row r="2846" ht="12.75" customHeight="1">
      <c r="A2846" s="15" t="s">
        <v>4474</v>
      </c>
      <c r="B2846" s="15" t="s">
        <v>3123</v>
      </c>
      <c r="C2846" s="15" t="s">
        <v>4321</v>
      </c>
      <c r="D2846" s="15" t="s">
        <v>7941</v>
      </c>
      <c r="E2846" s="15" t="s">
        <v>10916</v>
      </c>
      <c r="F2846" s="15" t="s">
        <v>4324</v>
      </c>
      <c r="G2846" s="15" t="s">
        <v>10870</v>
      </c>
      <c r="H2846" s="15" t="s">
        <v>10871</v>
      </c>
      <c r="I2846" s="15" t="s">
        <v>4327</v>
      </c>
      <c r="J2846" s="15" t="s">
        <v>4328</v>
      </c>
      <c r="K2846" s="15"/>
      <c r="L2846" s="103" t="str">
        <f t="shared" si="1"/>
        <v>B-G25H-W19-250 gm White jar</v>
      </c>
      <c r="M2846" s="103">
        <f t="shared" si="2"/>
        <v>480</v>
      </c>
      <c r="N2846" s="102" t="str">
        <f t="shared" si="3"/>
        <v>wk 36</v>
      </c>
    </row>
    <row r="2847" ht="12.75" customHeight="1">
      <c r="A2847" s="15" t="s">
        <v>4480</v>
      </c>
      <c r="B2847" s="15" t="s">
        <v>3123</v>
      </c>
      <c r="C2847" s="15" t="s">
        <v>4321</v>
      </c>
      <c r="D2847" s="15" t="s">
        <v>3465</v>
      </c>
      <c r="E2847" s="15" t="s">
        <v>10917</v>
      </c>
      <c r="F2847" s="15" t="s">
        <v>4324</v>
      </c>
      <c r="G2847" s="15" t="s">
        <v>10842</v>
      </c>
      <c r="H2847" s="15" t="s">
        <v>10875</v>
      </c>
      <c r="I2847" s="15" t="s">
        <v>4327</v>
      </c>
      <c r="J2847" s="15" t="s">
        <v>4328</v>
      </c>
      <c r="K2847" s="15"/>
      <c r="L2847" s="103" t="str">
        <f t="shared" si="1"/>
        <v>B-G25H-W19-250 gm White jar</v>
      </c>
      <c r="M2847" s="103">
        <f t="shared" si="2"/>
        <v>240</v>
      </c>
      <c r="N2847" s="102" t="str">
        <f t="shared" si="3"/>
        <v>wk 45</v>
      </c>
    </row>
    <row r="2848" ht="12.75" customHeight="1">
      <c r="A2848" s="15" t="s">
        <v>4480</v>
      </c>
      <c r="B2848" s="15" t="s">
        <v>3123</v>
      </c>
      <c r="C2848" s="15" t="s">
        <v>4321</v>
      </c>
      <c r="D2848" s="15" t="s">
        <v>7941</v>
      </c>
      <c r="E2848" s="15" t="s">
        <v>10918</v>
      </c>
      <c r="F2848" s="15" t="s">
        <v>4324</v>
      </c>
      <c r="G2848" s="15" t="s">
        <v>10870</v>
      </c>
      <c r="H2848" s="15" t="s">
        <v>10871</v>
      </c>
      <c r="I2848" s="15" t="s">
        <v>4327</v>
      </c>
      <c r="J2848" s="15" t="s">
        <v>4345</v>
      </c>
      <c r="K2848" s="15"/>
      <c r="L2848" s="103" t="str">
        <f t="shared" si="1"/>
        <v>B-G25H-W19-250 gm White jar</v>
      </c>
      <c r="M2848" s="103">
        <f t="shared" si="2"/>
        <v>480</v>
      </c>
      <c r="N2848" s="102" t="str">
        <f t="shared" si="3"/>
        <v>wk 45</v>
      </c>
    </row>
    <row r="2849" ht="12.75" customHeight="1">
      <c r="A2849" s="15" t="s">
        <v>4480</v>
      </c>
      <c r="B2849" s="15" t="s">
        <v>3123</v>
      </c>
      <c r="C2849" s="15" t="s">
        <v>4321</v>
      </c>
      <c r="D2849" s="15" t="s">
        <v>3958</v>
      </c>
      <c r="E2849" s="15" t="s">
        <v>10919</v>
      </c>
      <c r="F2849" s="15" t="s">
        <v>4324</v>
      </c>
      <c r="G2849" s="15" t="s">
        <v>10858</v>
      </c>
      <c r="H2849" s="15" t="s">
        <v>10904</v>
      </c>
      <c r="I2849" s="15" t="s">
        <v>4327</v>
      </c>
      <c r="J2849" s="15" t="s">
        <v>4328</v>
      </c>
      <c r="K2849" s="15"/>
      <c r="L2849" s="103" t="str">
        <f t="shared" si="1"/>
        <v>B-G25H-W19-250 gm White jar</v>
      </c>
      <c r="M2849" s="103">
        <f t="shared" si="2"/>
        <v>2400</v>
      </c>
      <c r="N2849" s="102" t="str">
        <f t="shared" si="3"/>
        <v>wk 45</v>
      </c>
    </row>
    <row r="2850" ht="12.75" customHeight="1">
      <c r="A2850" s="15" t="s">
        <v>4487</v>
      </c>
      <c r="B2850" s="15" t="s">
        <v>3123</v>
      </c>
      <c r="C2850" s="15" t="s">
        <v>4321</v>
      </c>
      <c r="D2850" s="15" t="s">
        <v>3465</v>
      </c>
      <c r="E2850" s="15" t="s">
        <v>10920</v>
      </c>
      <c r="F2850" s="15" t="s">
        <v>4324</v>
      </c>
      <c r="G2850" s="15" t="s">
        <v>10842</v>
      </c>
      <c r="H2850" s="15" t="s">
        <v>10875</v>
      </c>
      <c r="I2850" s="15" t="s">
        <v>4327</v>
      </c>
      <c r="J2850" s="15" t="s">
        <v>4328</v>
      </c>
      <c r="K2850" s="15"/>
      <c r="L2850" s="103" t="str">
        <f t="shared" si="1"/>
        <v>B-G25H-W19-250 gm White jar</v>
      </c>
      <c r="M2850" s="103">
        <f t="shared" si="2"/>
        <v>240</v>
      </c>
      <c r="N2850" s="102" t="str">
        <f t="shared" si="3"/>
        <v>wk </v>
      </c>
    </row>
    <row r="2851" ht="12.75" customHeight="1">
      <c r="A2851" s="15" t="s">
        <v>4491</v>
      </c>
      <c r="B2851" s="15" t="s">
        <v>3123</v>
      </c>
      <c r="C2851" s="15" t="s">
        <v>4321</v>
      </c>
      <c r="D2851" s="15" t="s">
        <v>3958</v>
      </c>
      <c r="E2851" s="15" t="s">
        <v>10921</v>
      </c>
      <c r="F2851" s="15" t="s">
        <v>4324</v>
      </c>
      <c r="G2851" s="15" t="s">
        <v>10858</v>
      </c>
      <c r="H2851" s="15" t="s">
        <v>10904</v>
      </c>
      <c r="I2851" s="15" t="s">
        <v>4327</v>
      </c>
      <c r="J2851" s="15" t="s">
        <v>4345</v>
      </c>
      <c r="K2851" s="15"/>
      <c r="L2851" s="103" t="str">
        <f t="shared" si="1"/>
        <v>B-G25H-W19-250 gm White jar</v>
      </c>
      <c r="M2851" s="103">
        <f t="shared" si="2"/>
        <v>2400</v>
      </c>
      <c r="N2851" s="102" t="str">
        <f t="shared" si="3"/>
        <v>wk </v>
      </c>
    </row>
    <row r="2852" ht="12.75" customHeight="1">
      <c r="A2852" s="15" t="s">
        <v>4494</v>
      </c>
      <c r="B2852" s="15" t="s">
        <v>3123</v>
      </c>
      <c r="C2852" s="15" t="s">
        <v>4321</v>
      </c>
      <c r="D2852" s="15" t="s">
        <v>3465</v>
      </c>
      <c r="E2852" s="15" t="s">
        <v>10922</v>
      </c>
      <c r="F2852" s="15" t="s">
        <v>4324</v>
      </c>
      <c r="G2852" s="15" t="s">
        <v>10842</v>
      </c>
      <c r="H2852" s="15" t="s">
        <v>10875</v>
      </c>
      <c r="I2852" s="15" t="s">
        <v>4327</v>
      </c>
      <c r="J2852" s="15" t="s">
        <v>4345</v>
      </c>
      <c r="K2852" s="15"/>
      <c r="L2852" s="103" t="str">
        <f t="shared" si="1"/>
        <v>B-G25H-W19-250 gm White jar</v>
      </c>
      <c r="M2852" s="103">
        <f t="shared" si="2"/>
        <v>240</v>
      </c>
      <c r="N2852" s="102" t="str">
        <f t="shared" si="3"/>
        <v>wk </v>
      </c>
    </row>
    <row r="2853" ht="12.75" customHeight="1">
      <c r="A2853" s="15" t="s">
        <v>4501</v>
      </c>
      <c r="B2853" s="15" t="s">
        <v>3123</v>
      </c>
      <c r="C2853" s="15" t="s">
        <v>4321</v>
      </c>
      <c r="D2853" s="15" t="s">
        <v>3465</v>
      </c>
      <c r="E2853" s="15" t="s">
        <v>10923</v>
      </c>
      <c r="F2853" s="15" t="s">
        <v>4324</v>
      </c>
      <c r="G2853" s="15" t="s">
        <v>10842</v>
      </c>
      <c r="H2853" s="15" t="s">
        <v>10875</v>
      </c>
      <c r="I2853" s="15" t="s">
        <v>4327</v>
      </c>
      <c r="J2853" s="15" t="s">
        <v>4345</v>
      </c>
      <c r="K2853" s="15"/>
      <c r="L2853" s="103" t="str">
        <f t="shared" si="1"/>
        <v>B-G25H-W19-250 gm White jar</v>
      </c>
      <c r="M2853" s="103">
        <f t="shared" si="2"/>
        <v>240</v>
      </c>
      <c r="N2853" s="102" t="str">
        <f t="shared" si="3"/>
        <v>wk </v>
      </c>
    </row>
    <row r="2854" ht="12.75" customHeight="1">
      <c r="A2854" s="15" t="s">
        <v>4501</v>
      </c>
      <c r="B2854" s="15" t="s">
        <v>3123</v>
      </c>
      <c r="C2854" s="15" t="s">
        <v>4321</v>
      </c>
      <c r="D2854" s="15" t="s">
        <v>3465</v>
      </c>
      <c r="E2854" s="15" t="s">
        <v>10924</v>
      </c>
      <c r="F2854" s="15" t="s">
        <v>4324</v>
      </c>
      <c r="G2854" s="15" t="s">
        <v>10842</v>
      </c>
      <c r="H2854" s="15" t="s">
        <v>10875</v>
      </c>
      <c r="I2854" s="15" t="s">
        <v>4327</v>
      </c>
      <c r="J2854" s="15" t="s">
        <v>4345</v>
      </c>
      <c r="K2854" s="15"/>
      <c r="L2854" s="103" t="str">
        <f t="shared" si="1"/>
        <v>B-G25H-W19-250 gm White jar</v>
      </c>
      <c r="M2854" s="103">
        <f t="shared" si="2"/>
        <v>240</v>
      </c>
      <c r="N2854" s="102" t="str">
        <f t="shared" si="3"/>
        <v>wk </v>
      </c>
    </row>
    <row r="2855" ht="12.75" customHeight="1">
      <c r="A2855" s="15" t="s">
        <v>4513</v>
      </c>
      <c r="B2855" s="15" t="s">
        <v>3123</v>
      </c>
      <c r="C2855" s="15" t="s">
        <v>4321</v>
      </c>
      <c r="D2855" s="15" t="s">
        <v>3465</v>
      </c>
      <c r="E2855" s="15" t="s">
        <v>10925</v>
      </c>
      <c r="F2855" s="15" t="s">
        <v>4324</v>
      </c>
      <c r="G2855" s="15" t="s">
        <v>10842</v>
      </c>
      <c r="H2855" s="15" t="s">
        <v>10875</v>
      </c>
      <c r="I2855" s="15" t="s">
        <v>4327</v>
      </c>
      <c r="J2855" s="15" t="s">
        <v>4328</v>
      </c>
      <c r="K2855" s="15"/>
      <c r="L2855" s="103" t="str">
        <f t="shared" si="1"/>
        <v>B-G25H-W19-250 gm White jar</v>
      </c>
      <c r="M2855" s="103">
        <f t="shared" si="2"/>
        <v>240</v>
      </c>
      <c r="N2855" s="102" t="str">
        <f t="shared" si="3"/>
        <v>wk </v>
      </c>
    </row>
    <row r="2856" ht="12.75" customHeight="1">
      <c r="A2856" s="15" t="s">
        <v>4515</v>
      </c>
      <c r="B2856" s="15" t="s">
        <v>3123</v>
      </c>
      <c r="C2856" s="15" t="s">
        <v>4321</v>
      </c>
      <c r="D2856" s="15" t="s">
        <v>6806</v>
      </c>
      <c r="E2856" s="15" t="s">
        <v>10926</v>
      </c>
      <c r="F2856" s="15" t="s">
        <v>4324</v>
      </c>
      <c r="G2856" s="15" t="s">
        <v>10927</v>
      </c>
      <c r="H2856" s="15" t="s">
        <v>10928</v>
      </c>
      <c r="I2856" s="15" t="s">
        <v>4327</v>
      </c>
      <c r="J2856" s="15" t="s">
        <v>4345</v>
      </c>
      <c r="K2856" s="15"/>
      <c r="L2856" s="103" t="str">
        <f t="shared" si="1"/>
        <v>B-G25H-W19-250 gm White jar</v>
      </c>
      <c r="M2856" s="103">
        <f t="shared" si="2"/>
        <v>1440</v>
      </c>
      <c r="N2856" s="102" t="str">
        <f t="shared" si="3"/>
        <v>wk </v>
      </c>
    </row>
    <row r="2857" ht="12.75" customHeight="1">
      <c r="A2857" s="15" t="s">
        <v>4530</v>
      </c>
      <c r="B2857" s="15" t="s">
        <v>3123</v>
      </c>
      <c r="C2857" s="15" t="s">
        <v>4321</v>
      </c>
      <c r="D2857" s="15" t="s">
        <v>7941</v>
      </c>
      <c r="E2857" s="15" t="s">
        <v>10929</v>
      </c>
      <c r="F2857" s="15" t="s">
        <v>4324</v>
      </c>
      <c r="G2857" s="15" t="s">
        <v>10870</v>
      </c>
      <c r="H2857" s="15" t="s">
        <v>10930</v>
      </c>
      <c r="I2857" s="15" t="s">
        <v>4327</v>
      </c>
      <c r="J2857" s="15" t="s">
        <v>4345</v>
      </c>
      <c r="K2857" s="15"/>
      <c r="L2857" s="103" t="str">
        <f t="shared" si="1"/>
        <v>B-G25H-W19-250 gm White jar</v>
      </c>
      <c r="M2857" s="103">
        <f t="shared" si="2"/>
        <v>480</v>
      </c>
      <c r="N2857" s="102" t="str">
        <f t="shared" si="3"/>
        <v>wk 6</v>
      </c>
    </row>
    <row r="2858" ht="12.75" customHeight="1">
      <c r="A2858" s="15" t="s">
        <v>4550</v>
      </c>
      <c r="B2858" s="15" t="s">
        <v>3123</v>
      </c>
      <c r="C2858" s="15" t="s">
        <v>4321</v>
      </c>
      <c r="D2858" s="15" t="s">
        <v>7941</v>
      </c>
      <c r="E2858" s="15" t="s">
        <v>10931</v>
      </c>
      <c r="F2858" s="15" t="s">
        <v>4324</v>
      </c>
      <c r="G2858" s="15" t="s">
        <v>10870</v>
      </c>
      <c r="H2858" s="15" t="s">
        <v>10930</v>
      </c>
      <c r="I2858" s="15" t="s">
        <v>4327</v>
      </c>
      <c r="J2858" s="15" t="s">
        <v>4328</v>
      </c>
      <c r="K2858" s="15"/>
      <c r="L2858" s="103" t="str">
        <f t="shared" si="1"/>
        <v>B-G25H-W19-250 gm White jar</v>
      </c>
      <c r="M2858" s="103">
        <f t="shared" si="2"/>
        <v>480</v>
      </c>
      <c r="N2858" s="102" t="str">
        <f t="shared" si="3"/>
        <v>wk 23</v>
      </c>
    </row>
    <row r="2859" ht="12.75" customHeight="1">
      <c r="A2859" s="15" t="s">
        <v>4553</v>
      </c>
      <c r="B2859" s="15" t="s">
        <v>3123</v>
      </c>
      <c r="C2859" s="15" t="s">
        <v>4321</v>
      </c>
      <c r="D2859" s="15" t="s">
        <v>3544</v>
      </c>
      <c r="E2859" s="15" t="s">
        <v>10932</v>
      </c>
      <c r="F2859" s="15" t="s">
        <v>4324</v>
      </c>
      <c r="G2859" s="15" t="s">
        <v>10885</v>
      </c>
      <c r="H2859" s="15" t="s">
        <v>10933</v>
      </c>
      <c r="I2859" s="15" t="s">
        <v>4327</v>
      </c>
      <c r="J2859" s="15" t="s">
        <v>4328</v>
      </c>
      <c r="K2859" s="15"/>
      <c r="L2859" s="103" t="str">
        <f t="shared" si="1"/>
        <v>B-G25H-W19-250 gm White jar</v>
      </c>
      <c r="M2859" s="103">
        <f t="shared" si="2"/>
        <v>720</v>
      </c>
      <c r="N2859" s="102" t="str">
        <f t="shared" si="3"/>
        <v>wk 27</v>
      </c>
    </row>
    <row r="2860" ht="12.75" customHeight="1">
      <c r="A2860" s="15" t="s">
        <v>4553</v>
      </c>
      <c r="B2860" s="15" t="s">
        <v>3123</v>
      </c>
      <c r="C2860" s="15" t="s">
        <v>4321</v>
      </c>
      <c r="D2860" s="15" t="s">
        <v>7941</v>
      </c>
      <c r="E2860" s="15" t="s">
        <v>10934</v>
      </c>
      <c r="F2860" s="15" t="s">
        <v>10935</v>
      </c>
      <c r="G2860" s="15" t="s">
        <v>10870</v>
      </c>
      <c r="H2860" s="15" t="s">
        <v>10930</v>
      </c>
      <c r="I2860" s="15" t="s">
        <v>4327</v>
      </c>
      <c r="J2860" s="15" t="s">
        <v>4328</v>
      </c>
      <c r="K2860" s="15"/>
      <c r="L2860" s="103" t="str">
        <f t="shared" si="1"/>
        <v>B-G25H-W19-250 gm White jar</v>
      </c>
      <c r="M2860" s="103">
        <f t="shared" si="2"/>
        <v>480</v>
      </c>
      <c r="N2860" s="102" t="str">
        <f t="shared" si="3"/>
        <v>wk 27</v>
      </c>
    </row>
    <row r="2861" ht="12.75" customHeight="1">
      <c r="A2861" s="15" t="s">
        <v>4555</v>
      </c>
      <c r="B2861" s="15" t="s">
        <v>3123</v>
      </c>
      <c r="C2861" s="15" t="s">
        <v>4321</v>
      </c>
      <c r="D2861" s="15" t="s">
        <v>7941</v>
      </c>
      <c r="E2861" s="15" t="s">
        <v>10936</v>
      </c>
      <c r="F2861" s="15" t="s">
        <v>4324</v>
      </c>
      <c r="G2861" s="15" t="s">
        <v>10870</v>
      </c>
      <c r="H2861" s="15" t="s">
        <v>10930</v>
      </c>
      <c r="I2861" s="15" t="s">
        <v>4327</v>
      </c>
      <c r="J2861" s="15" t="s">
        <v>4345</v>
      </c>
      <c r="K2861" s="15"/>
      <c r="L2861" s="103" t="str">
        <f t="shared" si="1"/>
        <v>B-G25H-W19-250 gm White jar</v>
      </c>
      <c r="M2861" s="103">
        <f t="shared" si="2"/>
        <v>480</v>
      </c>
      <c r="N2861" s="102" t="str">
        <f t="shared" si="3"/>
        <v>wk 32</v>
      </c>
    </row>
    <row r="2862" ht="12.75" customHeight="1">
      <c r="A2862" s="15" t="s">
        <v>4560</v>
      </c>
      <c r="B2862" s="15" t="s">
        <v>3123</v>
      </c>
      <c r="C2862" s="15" t="s">
        <v>4321</v>
      </c>
      <c r="D2862" s="15" t="s">
        <v>7941</v>
      </c>
      <c r="E2862" s="15" t="s">
        <v>10937</v>
      </c>
      <c r="F2862" s="15" t="s">
        <v>4324</v>
      </c>
      <c r="G2862" s="15" t="s">
        <v>10870</v>
      </c>
      <c r="H2862" s="15" t="s">
        <v>10930</v>
      </c>
      <c r="I2862" s="15" t="s">
        <v>4327</v>
      </c>
      <c r="J2862" s="15" t="s">
        <v>4345</v>
      </c>
      <c r="K2862" s="15"/>
      <c r="L2862" s="103" t="str">
        <f t="shared" si="1"/>
        <v>B-G25H-W19-250 gm White jar</v>
      </c>
      <c r="M2862" s="103">
        <f t="shared" si="2"/>
        <v>480</v>
      </c>
      <c r="N2862" s="102" t="str">
        <f t="shared" si="3"/>
        <v>wk 45</v>
      </c>
    </row>
    <row r="2863" ht="12.75" customHeight="1">
      <c r="A2863" s="15" t="s">
        <v>4567</v>
      </c>
      <c r="B2863" s="15" t="s">
        <v>3123</v>
      </c>
      <c r="C2863" s="15" t="s">
        <v>4321</v>
      </c>
      <c r="D2863" s="15" t="s">
        <v>3465</v>
      </c>
      <c r="E2863" s="15" t="s">
        <v>10938</v>
      </c>
      <c r="F2863" s="15" t="s">
        <v>4324</v>
      </c>
      <c r="G2863" s="15" t="s">
        <v>10842</v>
      </c>
      <c r="H2863" s="15" t="s">
        <v>10939</v>
      </c>
      <c r="I2863" s="15" t="s">
        <v>4327</v>
      </c>
      <c r="J2863" s="15" t="s">
        <v>4328</v>
      </c>
      <c r="K2863" s="15"/>
      <c r="L2863" s="103" t="str">
        <f t="shared" si="1"/>
        <v>B-G25H-W19-250 gm White jar</v>
      </c>
      <c r="M2863" s="103">
        <f t="shared" si="2"/>
        <v>240</v>
      </c>
      <c r="N2863" s="102" t="str">
        <f t="shared" si="3"/>
        <v>wk </v>
      </c>
    </row>
    <row r="2864" ht="12.75" customHeight="1">
      <c r="A2864" s="15" t="s">
        <v>5256</v>
      </c>
      <c r="B2864" s="15" t="s">
        <v>3123</v>
      </c>
      <c r="C2864" s="15" t="s">
        <v>4321</v>
      </c>
      <c r="D2864" s="15" t="s">
        <v>3544</v>
      </c>
      <c r="E2864" s="15" t="s">
        <v>10940</v>
      </c>
      <c r="F2864" s="15" t="s">
        <v>4324</v>
      </c>
      <c r="G2864" s="15" t="s">
        <v>10885</v>
      </c>
      <c r="H2864" s="15" t="s">
        <v>10933</v>
      </c>
      <c r="I2864" s="15" t="s">
        <v>4327</v>
      </c>
      <c r="J2864" s="15" t="s">
        <v>4345</v>
      </c>
      <c r="K2864" s="15"/>
      <c r="L2864" s="103" t="str">
        <f t="shared" si="1"/>
        <v>B-G25H-W19-250 gm White jar</v>
      </c>
      <c r="M2864" s="103">
        <f t="shared" si="2"/>
        <v>720</v>
      </c>
      <c r="N2864" s="102" t="str">
        <f t="shared" si="3"/>
        <v>wk </v>
      </c>
    </row>
    <row r="2865" ht="12.75" customHeight="1">
      <c r="A2865" s="15" t="s">
        <v>4575</v>
      </c>
      <c r="B2865" s="15" t="s">
        <v>3123</v>
      </c>
      <c r="C2865" s="15" t="s">
        <v>4321</v>
      </c>
      <c r="D2865" s="15" t="s">
        <v>7941</v>
      </c>
      <c r="E2865" s="15" t="s">
        <v>10941</v>
      </c>
      <c r="F2865" s="15" t="s">
        <v>4324</v>
      </c>
      <c r="G2865" s="15" t="s">
        <v>10870</v>
      </c>
      <c r="H2865" s="15" t="s">
        <v>10930</v>
      </c>
      <c r="I2865" s="15" t="s">
        <v>4327</v>
      </c>
      <c r="J2865" s="15" t="s">
        <v>4345</v>
      </c>
      <c r="K2865" s="15"/>
      <c r="L2865" s="103" t="str">
        <f t="shared" si="1"/>
        <v>B-G25H-W19-250 gm White jar</v>
      </c>
      <c r="M2865" s="103">
        <f t="shared" si="2"/>
        <v>480</v>
      </c>
      <c r="N2865" s="102" t="str">
        <f t="shared" si="3"/>
        <v>wk </v>
      </c>
    </row>
    <row r="2866" ht="12.75" customHeight="1">
      <c r="A2866" s="15" t="s">
        <v>4584</v>
      </c>
      <c r="B2866" s="15" t="s">
        <v>3123</v>
      </c>
      <c r="C2866" s="15" t="s">
        <v>4321</v>
      </c>
      <c r="D2866" s="15" t="s">
        <v>3465</v>
      </c>
      <c r="E2866" s="15" t="s">
        <v>10841</v>
      </c>
      <c r="F2866" s="15" t="s">
        <v>8918</v>
      </c>
      <c r="G2866" s="15" t="s">
        <v>10842</v>
      </c>
      <c r="H2866" s="15" t="s">
        <v>10942</v>
      </c>
      <c r="I2866" s="15" t="s">
        <v>4327</v>
      </c>
      <c r="J2866" s="15" t="s">
        <v>7880</v>
      </c>
      <c r="K2866" s="15"/>
      <c r="L2866" s="103" t="str">
        <f t="shared" si="1"/>
        <v>B-G25H-W19-250 gm White jar</v>
      </c>
      <c r="M2866" s="103">
        <f t="shared" si="2"/>
        <v>240</v>
      </c>
      <c r="N2866" s="102" t="str">
        <f t="shared" si="3"/>
        <v>wk </v>
      </c>
    </row>
    <row r="2867" ht="12.75" customHeight="1">
      <c r="A2867" s="15" t="s">
        <v>4584</v>
      </c>
      <c r="B2867" s="15" t="s">
        <v>3123</v>
      </c>
      <c r="C2867" s="15" t="s">
        <v>4321</v>
      </c>
      <c r="D2867" s="15" t="s">
        <v>3544</v>
      </c>
      <c r="E2867" s="15" t="s">
        <v>10943</v>
      </c>
      <c r="F2867" s="15" t="s">
        <v>4324</v>
      </c>
      <c r="G2867" s="15" t="s">
        <v>10885</v>
      </c>
      <c r="H2867" s="15" t="s">
        <v>10944</v>
      </c>
      <c r="I2867" s="15" t="s">
        <v>4327</v>
      </c>
      <c r="J2867" s="15" t="s">
        <v>4345</v>
      </c>
      <c r="K2867" s="15"/>
      <c r="L2867" s="103" t="str">
        <f t="shared" si="1"/>
        <v>B-G25H-W19-250 gm White jar</v>
      </c>
      <c r="M2867" s="103">
        <f t="shared" si="2"/>
        <v>720</v>
      </c>
      <c r="N2867" s="102" t="str">
        <f t="shared" si="3"/>
        <v>wk </v>
      </c>
    </row>
    <row r="2868" ht="12.75" customHeight="1">
      <c r="A2868" s="15" t="s">
        <v>4589</v>
      </c>
      <c r="B2868" s="15" t="s">
        <v>3123</v>
      </c>
      <c r="C2868" s="15" t="s">
        <v>4321</v>
      </c>
      <c r="D2868" s="15" t="s">
        <v>3465</v>
      </c>
      <c r="E2868" s="15" t="s">
        <v>10945</v>
      </c>
      <c r="F2868" s="15" t="s">
        <v>4324</v>
      </c>
      <c r="G2868" s="15" t="s">
        <v>10842</v>
      </c>
      <c r="H2868" s="15" t="s">
        <v>10942</v>
      </c>
      <c r="I2868" s="15" t="s">
        <v>4327</v>
      </c>
      <c r="J2868" s="15" t="s">
        <v>4328</v>
      </c>
      <c r="K2868" s="15"/>
      <c r="L2868" s="103" t="str">
        <f t="shared" si="1"/>
        <v>B-G25H-W19-250 gm White jar</v>
      </c>
      <c r="M2868" s="103">
        <f t="shared" si="2"/>
        <v>240</v>
      </c>
      <c r="N2868" s="102" t="str">
        <f t="shared" si="3"/>
        <v>wk </v>
      </c>
    </row>
    <row r="2869" ht="12.75" customHeight="1">
      <c r="A2869" s="15" t="s">
        <v>4592</v>
      </c>
      <c r="B2869" s="15" t="s">
        <v>3123</v>
      </c>
      <c r="C2869" s="15" t="s">
        <v>4321</v>
      </c>
      <c r="D2869" s="15" t="s">
        <v>7941</v>
      </c>
      <c r="E2869" s="15" t="s">
        <v>10946</v>
      </c>
      <c r="F2869" s="15" t="s">
        <v>4324</v>
      </c>
      <c r="G2869" s="15" t="s">
        <v>10870</v>
      </c>
      <c r="H2869" s="15" t="s">
        <v>10947</v>
      </c>
      <c r="I2869" s="15" t="s">
        <v>4327</v>
      </c>
      <c r="J2869" s="15" t="s">
        <v>4345</v>
      </c>
      <c r="K2869" s="15"/>
      <c r="L2869" s="103" t="str">
        <f t="shared" si="1"/>
        <v>B-G25H-W19-250 gm White jar</v>
      </c>
      <c r="M2869" s="103">
        <f t="shared" si="2"/>
        <v>480</v>
      </c>
      <c r="N2869" s="102" t="str">
        <f t="shared" si="3"/>
        <v>wk </v>
      </c>
    </row>
    <row r="2870" ht="12.75" customHeight="1">
      <c r="A2870" s="15" t="s">
        <v>4600</v>
      </c>
      <c r="B2870" s="15" t="s">
        <v>3123</v>
      </c>
      <c r="C2870" s="15" t="s">
        <v>4321</v>
      </c>
      <c r="D2870" s="15" t="s">
        <v>6806</v>
      </c>
      <c r="E2870" s="15" t="s">
        <v>10948</v>
      </c>
      <c r="F2870" s="15" t="s">
        <v>4324</v>
      </c>
      <c r="G2870" s="15" t="s">
        <v>10927</v>
      </c>
      <c r="H2870" s="15" t="s">
        <v>10949</v>
      </c>
      <c r="I2870" s="15" t="s">
        <v>4327</v>
      </c>
      <c r="J2870" s="15" t="s">
        <v>4328</v>
      </c>
      <c r="K2870" s="15"/>
      <c r="L2870" s="103" t="str">
        <f t="shared" si="1"/>
        <v>B-G25H-W19-250 gm White jar</v>
      </c>
      <c r="M2870" s="103">
        <f t="shared" si="2"/>
        <v>1440</v>
      </c>
      <c r="N2870" s="102" t="str">
        <f t="shared" si="3"/>
        <v>wk </v>
      </c>
    </row>
    <row r="2871" ht="12.75" customHeight="1">
      <c r="A2871" s="15" t="s">
        <v>4600</v>
      </c>
      <c r="B2871" s="15" t="s">
        <v>3123</v>
      </c>
      <c r="C2871" s="15" t="s">
        <v>4321</v>
      </c>
      <c r="D2871" s="15" t="s">
        <v>3465</v>
      </c>
      <c r="E2871" s="15" t="s">
        <v>10950</v>
      </c>
      <c r="F2871" s="15" t="s">
        <v>4324</v>
      </c>
      <c r="G2871" s="15" t="s">
        <v>10842</v>
      </c>
      <c r="H2871" s="15" t="s">
        <v>10951</v>
      </c>
      <c r="I2871" s="15" t="s">
        <v>4327</v>
      </c>
      <c r="J2871" s="15" t="s">
        <v>4328</v>
      </c>
      <c r="K2871" s="15"/>
      <c r="L2871" s="103" t="str">
        <f t="shared" si="1"/>
        <v>B-G25H-W19-250 gm White jar</v>
      </c>
      <c r="M2871" s="103">
        <f t="shared" si="2"/>
        <v>240</v>
      </c>
      <c r="N2871" s="102" t="str">
        <f t="shared" si="3"/>
        <v>wk </v>
      </c>
    </row>
    <row r="2872" ht="12.75" customHeight="1">
      <c r="A2872" s="15" t="s">
        <v>4606</v>
      </c>
      <c r="B2872" s="15" t="s">
        <v>3123</v>
      </c>
      <c r="C2872" s="15" t="s">
        <v>4321</v>
      </c>
      <c r="D2872" s="15" t="s">
        <v>3465</v>
      </c>
      <c r="E2872" s="15" t="s">
        <v>10952</v>
      </c>
      <c r="F2872" s="15" t="s">
        <v>4324</v>
      </c>
      <c r="G2872" s="15" t="s">
        <v>10842</v>
      </c>
      <c r="H2872" s="15" t="s">
        <v>10951</v>
      </c>
      <c r="I2872" s="15" t="s">
        <v>4327</v>
      </c>
      <c r="J2872" s="15" t="s">
        <v>4328</v>
      </c>
      <c r="K2872" s="15"/>
      <c r="L2872" s="103" t="str">
        <f t="shared" si="1"/>
        <v>B-G25H-W19-250 gm White jar</v>
      </c>
      <c r="M2872" s="103">
        <f t="shared" si="2"/>
        <v>240</v>
      </c>
      <c r="N2872" s="102" t="str">
        <f t="shared" si="3"/>
        <v>wk </v>
      </c>
    </row>
    <row r="2873" ht="12.75" customHeight="1">
      <c r="A2873" s="15" t="s">
        <v>4612</v>
      </c>
      <c r="B2873" s="15" t="s">
        <v>3123</v>
      </c>
      <c r="C2873" s="15" t="s">
        <v>4321</v>
      </c>
      <c r="D2873" s="15" t="s">
        <v>3465</v>
      </c>
      <c r="E2873" s="15" t="s">
        <v>10953</v>
      </c>
      <c r="F2873" s="15" t="s">
        <v>4324</v>
      </c>
      <c r="G2873" s="15" t="s">
        <v>10842</v>
      </c>
      <c r="H2873" s="15" t="s">
        <v>10954</v>
      </c>
      <c r="I2873" s="15" t="s">
        <v>4327</v>
      </c>
      <c r="J2873" s="15" t="s">
        <v>4328</v>
      </c>
      <c r="K2873" s="15"/>
      <c r="L2873" s="103" t="str">
        <f t="shared" si="1"/>
        <v>B-G25H-W19-250 gm White jar</v>
      </c>
      <c r="M2873" s="103">
        <f t="shared" si="2"/>
        <v>240</v>
      </c>
      <c r="N2873" s="102" t="str">
        <f t="shared" si="3"/>
        <v>wk 10</v>
      </c>
    </row>
    <row r="2874" ht="12.75" customHeight="1">
      <c r="A2874" s="15" t="s">
        <v>4612</v>
      </c>
      <c r="B2874" s="15" t="s">
        <v>3123</v>
      </c>
      <c r="C2874" s="15" t="s">
        <v>4321</v>
      </c>
      <c r="D2874" s="15" t="s">
        <v>3544</v>
      </c>
      <c r="E2874" s="15" t="s">
        <v>10955</v>
      </c>
      <c r="F2874" s="15" t="s">
        <v>4324</v>
      </c>
      <c r="G2874" s="15" t="s">
        <v>10885</v>
      </c>
      <c r="H2874" s="15" t="s">
        <v>10956</v>
      </c>
      <c r="I2874" s="15" t="s">
        <v>4327</v>
      </c>
      <c r="J2874" s="15" t="s">
        <v>4328</v>
      </c>
      <c r="K2874" s="15"/>
      <c r="L2874" s="103" t="str">
        <f t="shared" si="1"/>
        <v>B-G25H-W19-250 gm White jar</v>
      </c>
      <c r="M2874" s="103">
        <f t="shared" si="2"/>
        <v>720</v>
      </c>
      <c r="N2874" s="102" t="str">
        <f t="shared" si="3"/>
        <v>wk 10</v>
      </c>
    </row>
    <row r="2875" ht="12.75" customHeight="1">
      <c r="A2875" s="15" t="s">
        <v>4612</v>
      </c>
      <c r="B2875" s="15" t="s">
        <v>3123</v>
      </c>
      <c r="C2875" s="15" t="s">
        <v>4321</v>
      </c>
      <c r="D2875" s="15" t="s">
        <v>3544</v>
      </c>
      <c r="E2875" s="15" t="s">
        <v>10957</v>
      </c>
      <c r="F2875" s="15" t="s">
        <v>4324</v>
      </c>
      <c r="G2875" s="15" t="s">
        <v>10885</v>
      </c>
      <c r="H2875" s="15" t="s">
        <v>10956</v>
      </c>
      <c r="I2875" s="15" t="s">
        <v>4327</v>
      </c>
      <c r="J2875" s="15" t="s">
        <v>4328</v>
      </c>
      <c r="K2875" s="15"/>
      <c r="L2875" s="103" t="str">
        <f t="shared" si="1"/>
        <v>B-G25H-W19-250 gm White jar</v>
      </c>
      <c r="M2875" s="103">
        <f t="shared" si="2"/>
        <v>720</v>
      </c>
      <c r="N2875" s="102" t="str">
        <f t="shared" si="3"/>
        <v>wk 10</v>
      </c>
    </row>
    <row r="2876" ht="12.75" customHeight="1">
      <c r="A2876" s="15" t="s">
        <v>4979</v>
      </c>
      <c r="B2876" s="15" t="s">
        <v>3123</v>
      </c>
      <c r="C2876" s="15" t="s">
        <v>4321</v>
      </c>
      <c r="D2876" s="15" t="s">
        <v>7941</v>
      </c>
      <c r="E2876" s="15" t="s">
        <v>10958</v>
      </c>
      <c r="F2876" s="15" t="s">
        <v>4324</v>
      </c>
      <c r="G2876" s="15" t="s">
        <v>10959</v>
      </c>
      <c r="H2876" s="15" t="s">
        <v>10960</v>
      </c>
      <c r="I2876" s="15" t="s">
        <v>4327</v>
      </c>
      <c r="J2876" s="15" t="s">
        <v>4328</v>
      </c>
      <c r="K2876" s="15"/>
      <c r="L2876" s="103" t="str">
        <f t="shared" si="1"/>
        <v>B-G25H-W19-250 gm White jar</v>
      </c>
      <c r="M2876" s="103">
        <f t="shared" si="2"/>
        <v>480</v>
      </c>
      <c r="N2876" s="102" t="str">
        <f t="shared" si="3"/>
        <v>wk 36</v>
      </c>
    </row>
    <row r="2877" ht="12.75" customHeight="1">
      <c r="A2877" s="15" t="s">
        <v>4636</v>
      </c>
      <c r="B2877" s="15" t="s">
        <v>3123</v>
      </c>
      <c r="C2877" s="15" t="s">
        <v>4321</v>
      </c>
      <c r="D2877" s="15" t="s">
        <v>3465</v>
      </c>
      <c r="E2877" s="15" t="s">
        <v>10961</v>
      </c>
      <c r="F2877" s="15" t="s">
        <v>4324</v>
      </c>
      <c r="G2877" s="15" t="s">
        <v>10962</v>
      </c>
      <c r="H2877" s="15" t="s">
        <v>10963</v>
      </c>
      <c r="I2877" s="15" t="s">
        <v>4327</v>
      </c>
      <c r="J2877" s="15" t="s">
        <v>4328</v>
      </c>
      <c r="K2877" s="15"/>
      <c r="L2877" s="103" t="str">
        <f t="shared" si="1"/>
        <v>B-G25H-W19-250 gm White jar</v>
      </c>
      <c r="M2877" s="103">
        <f t="shared" si="2"/>
        <v>240</v>
      </c>
      <c r="N2877" s="102" t="str">
        <f t="shared" si="3"/>
        <v>wk 45</v>
      </c>
    </row>
    <row r="2878" ht="12.75" customHeight="1">
      <c r="A2878" s="15" t="s">
        <v>4642</v>
      </c>
      <c r="B2878" s="15" t="s">
        <v>3123</v>
      </c>
      <c r="C2878" s="15" t="s">
        <v>4321</v>
      </c>
      <c r="D2878" s="15" t="s">
        <v>3465</v>
      </c>
      <c r="E2878" s="15" t="s">
        <v>10964</v>
      </c>
      <c r="F2878" s="15" t="s">
        <v>4324</v>
      </c>
      <c r="G2878" s="15" t="s">
        <v>10962</v>
      </c>
      <c r="H2878" s="15" t="s">
        <v>10963</v>
      </c>
      <c r="I2878" s="15" t="s">
        <v>4327</v>
      </c>
      <c r="J2878" s="15" t="s">
        <v>4345</v>
      </c>
      <c r="K2878" s="15"/>
      <c r="L2878" s="103" t="str">
        <f t="shared" si="1"/>
        <v>B-G25H-W19-250 gm White jar</v>
      </c>
      <c r="M2878" s="103">
        <f t="shared" si="2"/>
        <v>240</v>
      </c>
      <c r="N2878" s="102" t="str">
        <f t="shared" si="3"/>
        <v>wk </v>
      </c>
    </row>
    <row r="2879" ht="12.75" customHeight="1">
      <c r="A2879" s="15" t="s">
        <v>4648</v>
      </c>
      <c r="B2879" s="15" t="s">
        <v>3123</v>
      </c>
      <c r="C2879" s="15" t="s">
        <v>4321</v>
      </c>
      <c r="D2879" s="15" t="s">
        <v>3465</v>
      </c>
      <c r="E2879" s="15" t="s">
        <v>10965</v>
      </c>
      <c r="F2879" s="15" t="s">
        <v>4324</v>
      </c>
      <c r="G2879" s="15" t="s">
        <v>10962</v>
      </c>
      <c r="H2879" s="15" t="s">
        <v>10963</v>
      </c>
      <c r="I2879" s="15" t="s">
        <v>4327</v>
      </c>
      <c r="J2879" s="15" t="s">
        <v>4328</v>
      </c>
      <c r="K2879" s="15"/>
      <c r="L2879" s="103" t="str">
        <f t="shared" si="1"/>
        <v>B-G25H-W19-250 gm White jar</v>
      </c>
      <c r="M2879" s="103">
        <f t="shared" si="2"/>
        <v>240</v>
      </c>
      <c r="N2879" s="102" t="str">
        <f t="shared" si="3"/>
        <v>wk </v>
      </c>
    </row>
    <row r="2880" ht="12.75" customHeight="1">
      <c r="A2880" s="15" t="s">
        <v>8258</v>
      </c>
      <c r="B2880" s="15" t="s">
        <v>3123</v>
      </c>
      <c r="C2880" s="15" t="s">
        <v>4321</v>
      </c>
      <c r="D2880" s="15" t="s">
        <v>4993</v>
      </c>
      <c r="E2880" s="15" t="s">
        <v>10966</v>
      </c>
      <c r="F2880" s="15" t="s">
        <v>4324</v>
      </c>
      <c r="G2880" s="15" t="s">
        <v>7234</v>
      </c>
      <c r="H2880" s="15" t="s">
        <v>10967</v>
      </c>
      <c r="I2880" s="15" t="s">
        <v>4327</v>
      </c>
      <c r="J2880" s="15" t="s">
        <v>4328</v>
      </c>
      <c r="K2880" s="15"/>
      <c r="L2880" s="103" t="str">
        <f t="shared" si="1"/>
        <v>B-G25H-W19-250 gm White jar</v>
      </c>
      <c r="M2880" s="103">
        <f t="shared" si="2"/>
        <v>1200</v>
      </c>
      <c r="N2880" s="102" t="str">
        <f t="shared" si="3"/>
        <v>wk </v>
      </c>
    </row>
    <row r="2881" ht="12.75" customHeight="1">
      <c r="A2881" s="15" t="s">
        <v>8258</v>
      </c>
      <c r="B2881" s="15" t="s">
        <v>3123</v>
      </c>
      <c r="C2881" s="15" t="s">
        <v>4321</v>
      </c>
      <c r="D2881" s="15" t="s">
        <v>3465</v>
      </c>
      <c r="E2881" s="15" t="s">
        <v>10968</v>
      </c>
      <c r="F2881" s="15" t="s">
        <v>4324</v>
      </c>
      <c r="G2881" s="15" t="s">
        <v>10962</v>
      </c>
      <c r="H2881" s="15" t="s">
        <v>10969</v>
      </c>
      <c r="I2881" s="15" t="s">
        <v>4327</v>
      </c>
      <c r="J2881" s="15" t="s">
        <v>4345</v>
      </c>
      <c r="K2881" s="15"/>
      <c r="L2881" s="103" t="str">
        <f t="shared" si="1"/>
        <v>B-G25H-W19-250 gm White jar</v>
      </c>
      <c r="M2881" s="103">
        <f t="shared" si="2"/>
        <v>240</v>
      </c>
      <c r="N2881" s="102" t="str">
        <f t="shared" si="3"/>
        <v>wk </v>
      </c>
    </row>
    <row r="2882" ht="12.75" customHeight="1">
      <c r="A2882" s="15" t="s">
        <v>4662</v>
      </c>
      <c r="B2882" s="15" t="s">
        <v>3123</v>
      </c>
      <c r="C2882" s="15" t="s">
        <v>4321</v>
      </c>
      <c r="D2882" s="15" t="s">
        <v>3465</v>
      </c>
      <c r="E2882" s="15" t="s">
        <v>10970</v>
      </c>
      <c r="F2882" s="15" t="s">
        <v>4324</v>
      </c>
      <c r="G2882" s="15" t="s">
        <v>10962</v>
      </c>
      <c r="H2882" s="15" t="s">
        <v>10969</v>
      </c>
      <c r="I2882" s="15" t="s">
        <v>4327</v>
      </c>
      <c r="J2882" s="15" t="s">
        <v>4345</v>
      </c>
      <c r="K2882" s="15"/>
      <c r="L2882" s="103" t="str">
        <f t="shared" si="1"/>
        <v>B-G25H-W19-250 gm White jar</v>
      </c>
      <c r="M2882" s="103">
        <f t="shared" si="2"/>
        <v>240</v>
      </c>
      <c r="N2882" s="102" t="str">
        <f t="shared" si="3"/>
        <v>wk </v>
      </c>
    </row>
    <row r="2883" ht="12.75" customHeight="1">
      <c r="A2883" s="15" t="s">
        <v>4670</v>
      </c>
      <c r="B2883" s="15" t="s">
        <v>3123</v>
      </c>
      <c r="C2883" s="15" t="s">
        <v>4321</v>
      </c>
      <c r="D2883" s="15" t="s">
        <v>7941</v>
      </c>
      <c r="E2883" s="15" t="s">
        <v>10971</v>
      </c>
      <c r="F2883" s="15" t="s">
        <v>4324</v>
      </c>
      <c r="G2883" s="15" t="s">
        <v>10959</v>
      </c>
      <c r="H2883" s="15" t="s">
        <v>10972</v>
      </c>
      <c r="I2883" s="15" t="s">
        <v>4327</v>
      </c>
      <c r="J2883" s="15" t="s">
        <v>4345</v>
      </c>
      <c r="K2883" s="15"/>
      <c r="L2883" s="103" t="str">
        <f t="shared" si="1"/>
        <v>B-G25H-W19-250 gm White jar</v>
      </c>
      <c r="M2883" s="103">
        <f t="shared" si="2"/>
        <v>480</v>
      </c>
      <c r="N2883" s="102" t="str">
        <f t="shared" si="3"/>
        <v>wk </v>
      </c>
    </row>
    <row r="2884" ht="12.75" customHeight="1">
      <c r="A2884" s="15" t="s">
        <v>4673</v>
      </c>
      <c r="B2884" s="15" t="s">
        <v>3123</v>
      </c>
      <c r="C2884" s="15" t="s">
        <v>4321</v>
      </c>
      <c r="D2884" s="15" t="s">
        <v>3465</v>
      </c>
      <c r="E2884" s="15" t="s">
        <v>10973</v>
      </c>
      <c r="F2884" s="15" t="s">
        <v>4324</v>
      </c>
      <c r="G2884" s="15" t="s">
        <v>10962</v>
      </c>
      <c r="H2884" s="15" t="s">
        <v>10974</v>
      </c>
      <c r="I2884" s="15" t="s">
        <v>4327</v>
      </c>
      <c r="J2884" s="15" t="s">
        <v>4328</v>
      </c>
      <c r="K2884" s="15"/>
      <c r="L2884" s="103" t="str">
        <f t="shared" si="1"/>
        <v>B-G25H-W19-250 gm White jar</v>
      </c>
      <c r="M2884" s="103">
        <f t="shared" si="2"/>
        <v>240</v>
      </c>
      <c r="N2884" s="102" t="str">
        <f t="shared" si="3"/>
        <v>wk </v>
      </c>
    </row>
    <row r="2885" ht="12.75" customHeight="1">
      <c r="A2885" s="15" t="s">
        <v>4708</v>
      </c>
      <c r="B2885" s="15" t="s">
        <v>3123</v>
      </c>
      <c r="C2885" s="15" t="s">
        <v>4321</v>
      </c>
      <c r="D2885" s="15" t="s">
        <v>7941</v>
      </c>
      <c r="E2885" s="15" t="s">
        <v>10975</v>
      </c>
      <c r="F2885" s="15" t="s">
        <v>4324</v>
      </c>
      <c r="G2885" s="15" t="s">
        <v>10959</v>
      </c>
      <c r="H2885" s="15" t="s">
        <v>10976</v>
      </c>
      <c r="I2885" s="15" t="s">
        <v>4327</v>
      </c>
      <c r="J2885" s="15" t="s">
        <v>4328</v>
      </c>
      <c r="K2885" s="15"/>
      <c r="L2885" s="103" t="str">
        <f t="shared" si="1"/>
        <v>B-G25H-W19-250 gm White jar</v>
      </c>
      <c r="M2885" s="103">
        <f t="shared" si="2"/>
        <v>480</v>
      </c>
      <c r="N2885" s="102" t="str">
        <f t="shared" si="3"/>
        <v>wk 27</v>
      </c>
    </row>
    <row r="2886" ht="12.75" customHeight="1">
      <c r="A2886" s="15" t="s">
        <v>4708</v>
      </c>
      <c r="B2886" s="15" t="s">
        <v>3123</v>
      </c>
      <c r="C2886" s="15" t="s">
        <v>4321</v>
      </c>
      <c r="D2886" s="15" t="s">
        <v>4993</v>
      </c>
      <c r="E2886" s="15" t="s">
        <v>10977</v>
      </c>
      <c r="F2886" s="15" t="s">
        <v>4324</v>
      </c>
      <c r="G2886" s="15" t="s">
        <v>7234</v>
      </c>
      <c r="H2886" s="15" t="s">
        <v>10978</v>
      </c>
      <c r="I2886" s="15" t="s">
        <v>4327</v>
      </c>
      <c r="J2886" s="15" t="s">
        <v>4328</v>
      </c>
      <c r="K2886" s="15"/>
      <c r="L2886" s="103" t="str">
        <f t="shared" si="1"/>
        <v>B-G25H-W19-250 gm White jar</v>
      </c>
      <c r="M2886" s="103">
        <f t="shared" si="2"/>
        <v>1200</v>
      </c>
      <c r="N2886" s="102" t="str">
        <f t="shared" si="3"/>
        <v>wk 27</v>
      </c>
    </row>
    <row r="2887" ht="12.75" customHeight="1">
      <c r="A2887" s="15" t="s">
        <v>4710</v>
      </c>
      <c r="B2887" s="15" t="s">
        <v>3123</v>
      </c>
      <c r="C2887" s="15" t="s">
        <v>4321</v>
      </c>
      <c r="D2887" s="15" t="s">
        <v>3465</v>
      </c>
      <c r="E2887" s="15" t="s">
        <v>10979</v>
      </c>
      <c r="F2887" s="15" t="s">
        <v>4324</v>
      </c>
      <c r="G2887" s="15" t="s">
        <v>10962</v>
      </c>
      <c r="H2887" s="15" t="s">
        <v>10974</v>
      </c>
      <c r="I2887" s="15" t="s">
        <v>4327</v>
      </c>
      <c r="J2887" s="15" t="s">
        <v>4328</v>
      </c>
      <c r="K2887" s="15"/>
      <c r="L2887" s="103" t="str">
        <f t="shared" si="1"/>
        <v>B-G25H-W19-250 gm White jar</v>
      </c>
      <c r="M2887" s="103">
        <f t="shared" si="2"/>
        <v>240</v>
      </c>
      <c r="N2887" s="102" t="str">
        <f t="shared" si="3"/>
        <v>wk 32</v>
      </c>
    </row>
    <row r="2888" ht="12.75" customHeight="1">
      <c r="A2888" s="15" t="s">
        <v>4710</v>
      </c>
      <c r="B2888" s="15" t="s">
        <v>3123</v>
      </c>
      <c r="C2888" s="15" t="s">
        <v>4321</v>
      </c>
      <c r="D2888" s="15" t="s">
        <v>3465</v>
      </c>
      <c r="E2888" s="15" t="s">
        <v>10980</v>
      </c>
      <c r="F2888" s="15" t="s">
        <v>4324</v>
      </c>
      <c r="G2888" s="15" t="s">
        <v>10962</v>
      </c>
      <c r="H2888" s="15" t="s">
        <v>10974</v>
      </c>
      <c r="I2888" s="15" t="s">
        <v>4327</v>
      </c>
      <c r="J2888" s="15" t="s">
        <v>4328</v>
      </c>
      <c r="K2888" s="15"/>
      <c r="L2888" s="103" t="str">
        <f t="shared" si="1"/>
        <v>B-G25H-W19-250 gm White jar</v>
      </c>
      <c r="M2888" s="103">
        <f t="shared" si="2"/>
        <v>240</v>
      </c>
      <c r="N2888" s="102" t="str">
        <f t="shared" si="3"/>
        <v>wk 32</v>
      </c>
    </row>
    <row r="2889" ht="12.75" customHeight="1">
      <c r="A2889" s="15" t="s">
        <v>4710</v>
      </c>
      <c r="B2889" s="15" t="s">
        <v>3123</v>
      </c>
      <c r="C2889" s="15" t="s">
        <v>4321</v>
      </c>
      <c r="D2889" s="15" t="s">
        <v>4993</v>
      </c>
      <c r="E2889" s="15" t="s">
        <v>10981</v>
      </c>
      <c r="F2889" s="15" t="s">
        <v>4324</v>
      </c>
      <c r="G2889" s="15" t="s">
        <v>7234</v>
      </c>
      <c r="H2889" s="15" t="s">
        <v>10978</v>
      </c>
      <c r="I2889" s="15" t="s">
        <v>4327</v>
      </c>
      <c r="J2889" s="15" t="s">
        <v>4345</v>
      </c>
      <c r="K2889" s="15"/>
      <c r="L2889" s="103" t="str">
        <f t="shared" si="1"/>
        <v>B-G25H-W19-250 gm White jar</v>
      </c>
      <c r="M2889" s="103">
        <f t="shared" si="2"/>
        <v>1200</v>
      </c>
      <c r="N2889" s="102" t="str">
        <f t="shared" si="3"/>
        <v>wk 32</v>
      </c>
    </row>
    <row r="2890" ht="12.75" customHeight="1">
      <c r="A2890" s="15" t="s">
        <v>4713</v>
      </c>
      <c r="B2890" s="15" t="s">
        <v>3123</v>
      </c>
      <c r="C2890" s="15" t="s">
        <v>4321</v>
      </c>
      <c r="D2890" s="15" t="s">
        <v>3465</v>
      </c>
      <c r="E2890" s="15" t="s">
        <v>10982</v>
      </c>
      <c r="F2890" s="15" t="s">
        <v>4324</v>
      </c>
      <c r="G2890" s="15" t="s">
        <v>10962</v>
      </c>
      <c r="H2890" s="15" t="s">
        <v>10974</v>
      </c>
      <c r="I2890" s="15" t="s">
        <v>4327</v>
      </c>
      <c r="J2890" s="15" t="s">
        <v>4345</v>
      </c>
      <c r="K2890" s="15"/>
      <c r="L2890" s="103" t="str">
        <f t="shared" si="1"/>
        <v>B-G25H-W19-250 gm White jar</v>
      </c>
      <c r="M2890" s="103">
        <f t="shared" si="2"/>
        <v>240</v>
      </c>
      <c r="N2890" s="102" t="str">
        <f t="shared" si="3"/>
        <v>wk 36</v>
      </c>
    </row>
    <row r="2891" ht="12.75" customHeight="1">
      <c r="A2891" s="15" t="s">
        <v>4713</v>
      </c>
      <c r="B2891" s="15" t="s">
        <v>3123</v>
      </c>
      <c r="C2891" s="15" t="s">
        <v>4321</v>
      </c>
      <c r="D2891" s="15" t="s">
        <v>3465</v>
      </c>
      <c r="E2891" s="15" t="s">
        <v>10983</v>
      </c>
      <c r="F2891" s="15" t="s">
        <v>4324</v>
      </c>
      <c r="G2891" s="15" t="s">
        <v>10962</v>
      </c>
      <c r="H2891" s="15" t="s">
        <v>10974</v>
      </c>
      <c r="I2891" s="15" t="s">
        <v>4327</v>
      </c>
      <c r="J2891" s="15" t="s">
        <v>4345</v>
      </c>
      <c r="K2891" s="15"/>
      <c r="L2891" s="103" t="str">
        <f t="shared" si="1"/>
        <v>B-G25H-W19-250 gm White jar</v>
      </c>
      <c r="M2891" s="103">
        <f t="shared" si="2"/>
        <v>240</v>
      </c>
      <c r="N2891" s="102" t="str">
        <f t="shared" si="3"/>
        <v>wk 36</v>
      </c>
    </row>
    <row r="2892" ht="12.75" customHeight="1">
      <c r="A2892" s="15" t="s">
        <v>4715</v>
      </c>
      <c r="B2892" s="15" t="s">
        <v>3123</v>
      </c>
      <c r="C2892" s="15" t="s">
        <v>4321</v>
      </c>
      <c r="D2892" s="15" t="s">
        <v>3544</v>
      </c>
      <c r="E2892" s="15" t="s">
        <v>10984</v>
      </c>
      <c r="F2892" s="15" t="s">
        <v>4324</v>
      </c>
      <c r="G2892" s="15" t="s">
        <v>7832</v>
      </c>
      <c r="H2892" s="15" t="s">
        <v>10985</v>
      </c>
      <c r="I2892" s="15" t="s">
        <v>4327</v>
      </c>
      <c r="J2892" s="15" t="s">
        <v>4345</v>
      </c>
      <c r="K2892" s="15"/>
      <c r="L2892" s="103" t="str">
        <f t="shared" si="1"/>
        <v>B-G25H-W19-250 gm White jar</v>
      </c>
      <c r="M2892" s="103">
        <f t="shared" si="2"/>
        <v>720</v>
      </c>
      <c r="N2892" s="102" t="str">
        <f t="shared" si="3"/>
        <v>wk 41</v>
      </c>
    </row>
    <row r="2893" ht="12.75" customHeight="1">
      <c r="A2893" s="15" t="s">
        <v>4722</v>
      </c>
      <c r="B2893" s="15" t="s">
        <v>3123</v>
      </c>
      <c r="C2893" s="15" t="s">
        <v>4321</v>
      </c>
      <c r="D2893" s="15" t="s">
        <v>3465</v>
      </c>
      <c r="E2893" s="15" t="s">
        <v>10986</v>
      </c>
      <c r="F2893" s="15" t="s">
        <v>4324</v>
      </c>
      <c r="G2893" s="15" t="s">
        <v>10962</v>
      </c>
      <c r="H2893" s="15" t="s">
        <v>10974</v>
      </c>
      <c r="I2893" s="15" t="s">
        <v>4327</v>
      </c>
      <c r="J2893" s="15" t="s">
        <v>4328</v>
      </c>
      <c r="K2893" s="15"/>
      <c r="L2893" s="103" t="str">
        <f t="shared" si="1"/>
        <v>B-G25H-W19-250 gm White jar</v>
      </c>
      <c r="M2893" s="103">
        <f t="shared" si="2"/>
        <v>240</v>
      </c>
      <c r="N2893" s="102" t="str">
        <f t="shared" si="3"/>
        <v>wk </v>
      </c>
    </row>
    <row r="2894" ht="12.75" customHeight="1">
      <c r="A2894" s="15" t="s">
        <v>4722</v>
      </c>
      <c r="B2894" s="15" t="s">
        <v>3123</v>
      </c>
      <c r="C2894" s="15" t="s">
        <v>4321</v>
      </c>
      <c r="D2894" s="15" t="s">
        <v>4993</v>
      </c>
      <c r="E2894" s="15" t="s">
        <v>10987</v>
      </c>
      <c r="F2894" s="15" t="s">
        <v>4324</v>
      </c>
      <c r="G2894" s="15" t="s">
        <v>7234</v>
      </c>
      <c r="H2894" s="15" t="s">
        <v>10978</v>
      </c>
      <c r="I2894" s="15" t="s">
        <v>4327</v>
      </c>
      <c r="J2894" s="15" t="s">
        <v>4328</v>
      </c>
      <c r="K2894" s="15"/>
      <c r="L2894" s="103" t="str">
        <f t="shared" si="1"/>
        <v>B-G25H-W19-250 gm White jar</v>
      </c>
      <c r="M2894" s="103">
        <f t="shared" si="2"/>
        <v>1200</v>
      </c>
      <c r="N2894" s="102" t="str">
        <f t="shared" si="3"/>
        <v>wk </v>
      </c>
    </row>
    <row r="2895" ht="12.75" customHeight="1">
      <c r="A2895" s="15" t="s">
        <v>4734</v>
      </c>
      <c r="B2895" s="15" t="s">
        <v>3123</v>
      </c>
      <c r="C2895" s="15" t="s">
        <v>4321</v>
      </c>
      <c r="D2895" s="15" t="s">
        <v>3958</v>
      </c>
      <c r="E2895" s="15" t="s">
        <v>10988</v>
      </c>
      <c r="F2895" s="15" t="s">
        <v>4324</v>
      </c>
      <c r="G2895" s="15" t="s">
        <v>10989</v>
      </c>
      <c r="H2895" s="15" t="s">
        <v>10990</v>
      </c>
      <c r="I2895" s="15" t="s">
        <v>4327</v>
      </c>
      <c r="J2895" s="15" t="s">
        <v>4328</v>
      </c>
      <c r="K2895" s="15"/>
      <c r="L2895" s="103" t="str">
        <f t="shared" si="1"/>
        <v>B-G25H-W19-250 gm White jar</v>
      </c>
      <c r="M2895" s="103">
        <f t="shared" si="2"/>
        <v>2400</v>
      </c>
      <c r="N2895" s="102" t="str">
        <f t="shared" si="3"/>
        <v>wk </v>
      </c>
    </row>
    <row r="2896" ht="12.75" customHeight="1">
      <c r="A2896" s="15" t="s">
        <v>5272</v>
      </c>
      <c r="B2896" s="15" t="s">
        <v>3123</v>
      </c>
      <c r="C2896" s="15" t="s">
        <v>4321</v>
      </c>
      <c r="D2896" s="15" t="s">
        <v>3465</v>
      </c>
      <c r="E2896" s="15" t="s">
        <v>10991</v>
      </c>
      <c r="F2896" s="15" t="s">
        <v>4324</v>
      </c>
      <c r="G2896" s="15" t="s">
        <v>10962</v>
      </c>
      <c r="H2896" s="15" t="s">
        <v>10974</v>
      </c>
      <c r="I2896" s="15" t="s">
        <v>4327</v>
      </c>
      <c r="J2896" s="15" t="s">
        <v>4345</v>
      </c>
      <c r="K2896" s="15"/>
      <c r="L2896" s="103" t="str">
        <f t="shared" si="1"/>
        <v>B-G25H-W19-250 gm White jar</v>
      </c>
      <c r="M2896" s="103">
        <f t="shared" si="2"/>
        <v>240</v>
      </c>
      <c r="N2896" s="102" t="str">
        <f t="shared" si="3"/>
        <v>wk </v>
      </c>
    </row>
    <row r="2897" ht="12.75" customHeight="1">
      <c r="A2897" s="15" t="s">
        <v>4739</v>
      </c>
      <c r="B2897" s="15" t="s">
        <v>3123</v>
      </c>
      <c r="C2897" s="15" t="s">
        <v>4321</v>
      </c>
      <c r="D2897" s="15" t="s">
        <v>3544</v>
      </c>
      <c r="E2897" s="15" t="s">
        <v>10992</v>
      </c>
      <c r="F2897" s="15" t="s">
        <v>4324</v>
      </c>
      <c r="G2897" s="15" t="s">
        <v>7832</v>
      </c>
      <c r="H2897" s="15" t="s">
        <v>10985</v>
      </c>
      <c r="I2897" s="15" t="s">
        <v>4327</v>
      </c>
      <c r="J2897" s="15" t="s">
        <v>4345</v>
      </c>
      <c r="K2897" s="15"/>
      <c r="L2897" s="103" t="str">
        <f t="shared" si="1"/>
        <v>B-G25H-W19-250 gm White jar</v>
      </c>
      <c r="M2897" s="103">
        <f t="shared" si="2"/>
        <v>720</v>
      </c>
      <c r="N2897" s="102" t="str">
        <f t="shared" si="3"/>
        <v>wk </v>
      </c>
    </row>
    <row r="2898" ht="12.75" customHeight="1">
      <c r="A2898" s="15" t="s">
        <v>4748</v>
      </c>
      <c r="B2898" s="15" t="s">
        <v>3123</v>
      </c>
      <c r="C2898" s="15" t="s">
        <v>4321</v>
      </c>
      <c r="D2898" s="15" t="s">
        <v>7941</v>
      </c>
      <c r="E2898" s="15" t="s">
        <v>10993</v>
      </c>
      <c r="F2898" s="15" t="s">
        <v>4324</v>
      </c>
      <c r="G2898" s="15" t="s">
        <v>10959</v>
      </c>
      <c r="H2898" s="15" t="s">
        <v>10976</v>
      </c>
      <c r="I2898" s="15" t="s">
        <v>4327</v>
      </c>
      <c r="J2898" s="15" t="s">
        <v>4345</v>
      </c>
      <c r="K2898" s="15"/>
      <c r="L2898" s="103" t="str">
        <f t="shared" si="1"/>
        <v>B-G25H-W19-250 gm White jar</v>
      </c>
      <c r="M2898" s="103">
        <f t="shared" si="2"/>
        <v>480</v>
      </c>
      <c r="N2898" s="102" t="str">
        <f t="shared" si="3"/>
        <v>wk </v>
      </c>
    </row>
    <row r="2899" ht="12.75" customHeight="1">
      <c r="A2899" s="15" t="s">
        <v>4751</v>
      </c>
      <c r="B2899" s="15" t="s">
        <v>3123</v>
      </c>
      <c r="C2899" s="15" t="s">
        <v>4321</v>
      </c>
      <c r="D2899" s="15" t="s">
        <v>7941</v>
      </c>
      <c r="E2899" s="15" t="s">
        <v>10994</v>
      </c>
      <c r="F2899" s="15" t="s">
        <v>4324</v>
      </c>
      <c r="G2899" s="15" t="s">
        <v>10959</v>
      </c>
      <c r="H2899" s="15" t="s">
        <v>10976</v>
      </c>
      <c r="I2899" s="15" t="s">
        <v>4327</v>
      </c>
      <c r="J2899" s="15" t="s">
        <v>4345</v>
      </c>
      <c r="K2899" s="15"/>
      <c r="L2899" s="103" t="str">
        <f t="shared" si="1"/>
        <v>B-G25H-W19-250 gm White jar</v>
      </c>
      <c r="M2899" s="103">
        <f t="shared" si="2"/>
        <v>480</v>
      </c>
      <c r="N2899" s="102" t="str">
        <f t="shared" si="3"/>
        <v>wk </v>
      </c>
    </row>
    <row r="2900" ht="12.75" customHeight="1">
      <c r="A2900" s="15" t="s">
        <v>4756</v>
      </c>
      <c r="B2900" s="15" t="s">
        <v>3123</v>
      </c>
      <c r="C2900" s="15" t="s">
        <v>4321</v>
      </c>
      <c r="D2900" s="15" t="s">
        <v>3465</v>
      </c>
      <c r="E2900" s="15" t="s">
        <v>10796</v>
      </c>
      <c r="F2900" s="15" t="s">
        <v>4324</v>
      </c>
      <c r="G2900" s="15" t="s">
        <v>10962</v>
      </c>
      <c r="H2900" s="15" t="s">
        <v>10974</v>
      </c>
      <c r="I2900" s="15" t="s">
        <v>4327</v>
      </c>
      <c r="J2900" s="15" t="s">
        <v>4345</v>
      </c>
      <c r="K2900" s="15"/>
      <c r="L2900" s="103" t="str">
        <f t="shared" si="1"/>
        <v>B-G25H-W19-250 gm White jar</v>
      </c>
      <c r="M2900" s="103">
        <f t="shared" si="2"/>
        <v>240</v>
      </c>
      <c r="N2900" s="102" t="str">
        <f t="shared" si="3"/>
        <v>wk 2</v>
      </c>
    </row>
    <row r="2901" ht="12.75" customHeight="1">
      <c r="A2901" s="15" t="s">
        <v>4762</v>
      </c>
      <c r="B2901" s="15" t="s">
        <v>3123</v>
      </c>
      <c r="C2901" s="15" t="s">
        <v>4321</v>
      </c>
      <c r="D2901" s="15" t="s">
        <v>3465</v>
      </c>
      <c r="E2901" s="15" t="s">
        <v>9698</v>
      </c>
      <c r="F2901" s="15" t="s">
        <v>4324</v>
      </c>
      <c r="G2901" s="15" t="s">
        <v>10962</v>
      </c>
      <c r="H2901" s="15" t="s">
        <v>10974</v>
      </c>
      <c r="I2901" s="15" t="s">
        <v>4327</v>
      </c>
      <c r="J2901" s="15" t="s">
        <v>4328</v>
      </c>
      <c r="K2901" s="15"/>
      <c r="L2901" s="103" t="str">
        <f t="shared" si="1"/>
        <v>B-G25H-W19-250 gm White jar</v>
      </c>
      <c r="M2901" s="103">
        <f t="shared" si="2"/>
        <v>240</v>
      </c>
      <c r="N2901" s="102" t="str">
        <f t="shared" si="3"/>
        <v>wk 15</v>
      </c>
    </row>
    <row r="2902" ht="12.75" customHeight="1">
      <c r="A2902" s="15" t="s">
        <v>4762</v>
      </c>
      <c r="B2902" s="15" t="s">
        <v>3123</v>
      </c>
      <c r="C2902" s="15" t="s">
        <v>4321</v>
      </c>
      <c r="D2902" s="15" t="s">
        <v>7941</v>
      </c>
      <c r="E2902" s="15" t="s">
        <v>10995</v>
      </c>
      <c r="F2902" s="15" t="s">
        <v>4324</v>
      </c>
      <c r="G2902" s="15" t="s">
        <v>10959</v>
      </c>
      <c r="H2902" s="15" t="s">
        <v>10976</v>
      </c>
      <c r="I2902" s="15" t="s">
        <v>4327</v>
      </c>
      <c r="J2902" s="15" t="s">
        <v>4328</v>
      </c>
      <c r="K2902" s="15"/>
      <c r="L2902" s="103" t="str">
        <f t="shared" si="1"/>
        <v>B-G25H-W19-250 gm White jar</v>
      </c>
      <c r="M2902" s="103">
        <f t="shared" si="2"/>
        <v>480</v>
      </c>
      <c r="N2902" s="102" t="str">
        <f t="shared" si="3"/>
        <v>wk 15</v>
      </c>
    </row>
    <row r="2903" ht="12.75" customHeight="1">
      <c r="A2903" s="15" t="s">
        <v>4769</v>
      </c>
      <c r="B2903" s="15" t="s">
        <v>3123</v>
      </c>
      <c r="C2903" s="15" t="s">
        <v>4321</v>
      </c>
      <c r="D2903" s="15" t="s">
        <v>3465</v>
      </c>
      <c r="E2903" s="15" t="s">
        <v>10996</v>
      </c>
      <c r="F2903" s="15" t="s">
        <v>4324</v>
      </c>
      <c r="G2903" s="15" t="s">
        <v>10962</v>
      </c>
      <c r="H2903" s="15" t="s">
        <v>10974</v>
      </c>
      <c r="I2903" s="15" t="s">
        <v>4327</v>
      </c>
      <c r="J2903" s="15" t="s">
        <v>4328</v>
      </c>
      <c r="K2903" s="15"/>
      <c r="L2903" s="103" t="str">
        <f t="shared" si="1"/>
        <v>B-G25H-W19-250 gm White jar</v>
      </c>
      <c r="M2903" s="103">
        <f t="shared" si="2"/>
        <v>240</v>
      </c>
      <c r="N2903" s="102" t="str">
        <f t="shared" si="3"/>
        <v>wk 28</v>
      </c>
    </row>
    <row r="2904" ht="12.75" customHeight="1">
      <c r="A2904" s="15" t="s">
        <v>4771</v>
      </c>
      <c r="B2904" s="15" t="s">
        <v>3123</v>
      </c>
      <c r="C2904" s="15" t="s">
        <v>4321</v>
      </c>
      <c r="D2904" s="15" t="s">
        <v>3465</v>
      </c>
      <c r="E2904" s="15" t="s">
        <v>10997</v>
      </c>
      <c r="F2904" s="15" t="s">
        <v>4324</v>
      </c>
      <c r="G2904" s="15" t="s">
        <v>10962</v>
      </c>
      <c r="H2904" s="15" t="s">
        <v>10974</v>
      </c>
      <c r="I2904" s="15" t="s">
        <v>4327</v>
      </c>
      <c r="J2904" s="15" t="s">
        <v>4345</v>
      </c>
      <c r="K2904" s="15"/>
      <c r="L2904" s="103" t="str">
        <f t="shared" si="1"/>
        <v>B-G25H-W19-250 gm White jar</v>
      </c>
      <c r="M2904" s="103">
        <f t="shared" si="2"/>
        <v>240</v>
      </c>
      <c r="N2904" s="102" t="str">
        <f t="shared" si="3"/>
        <v>wk 32</v>
      </c>
    </row>
    <row r="2905" ht="12.75" customHeight="1">
      <c r="A2905" s="15" t="s">
        <v>4782</v>
      </c>
      <c r="B2905" s="15" t="s">
        <v>3123</v>
      </c>
      <c r="C2905" s="15" t="s">
        <v>4321</v>
      </c>
      <c r="D2905" s="15" t="s">
        <v>3544</v>
      </c>
      <c r="E2905" s="15" t="s">
        <v>10998</v>
      </c>
      <c r="F2905" s="15" t="s">
        <v>4324</v>
      </c>
      <c r="G2905" s="15" t="s">
        <v>7832</v>
      </c>
      <c r="H2905" s="15" t="s">
        <v>10985</v>
      </c>
      <c r="I2905" s="15" t="s">
        <v>4327</v>
      </c>
      <c r="J2905" s="15" t="s">
        <v>4328</v>
      </c>
      <c r="K2905" s="15"/>
      <c r="L2905" s="103" t="str">
        <f t="shared" si="1"/>
        <v>B-G25H-W19-250 gm White jar</v>
      </c>
      <c r="M2905" s="103">
        <f t="shared" si="2"/>
        <v>720</v>
      </c>
      <c r="N2905" s="102" t="str">
        <f t="shared" si="3"/>
        <v>wk </v>
      </c>
    </row>
    <row r="2906" ht="12.75" customHeight="1">
      <c r="A2906" s="15" t="s">
        <v>4784</v>
      </c>
      <c r="B2906" s="15" t="s">
        <v>3123</v>
      </c>
      <c r="C2906" s="15" t="s">
        <v>4321</v>
      </c>
      <c r="D2906" s="15" t="s">
        <v>3465</v>
      </c>
      <c r="E2906" s="15" t="s">
        <v>10999</v>
      </c>
      <c r="F2906" s="15" t="s">
        <v>4324</v>
      </c>
      <c r="G2906" s="15" t="s">
        <v>10962</v>
      </c>
      <c r="H2906" s="15" t="s">
        <v>10974</v>
      </c>
      <c r="I2906" s="15" t="s">
        <v>4327</v>
      </c>
      <c r="J2906" s="15" t="s">
        <v>4345</v>
      </c>
      <c r="K2906" s="15"/>
      <c r="L2906" s="103" t="str">
        <f t="shared" si="1"/>
        <v>B-G25H-W19-250 gm White jar</v>
      </c>
      <c r="M2906" s="103">
        <f t="shared" si="2"/>
        <v>240</v>
      </c>
      <c r="N2906" s="102" t="str">
        <f t="shared" si="3"/>
        <v>wk </v>
      </c>
    </row>
    <row r="2907" ht="12.75" customHeight="1">
      <c r="A2907" s="15" t="s">
        <v>4784</v>
      </c>
      <c r="B2907" s="15" t="s">
        <v>3123</v>
      </c>
      <c r="C2907" s="15" t="s">
        <v>4321</v>
      </c>
      <c r="D2907" s="15" t="s">
        <v>7941</v>
      </c>
      <c r="E2907" s="15" t="s">
        <v>11000</v>
      </c>
      <c r="F2907" s="15" t="s">
        <v>4324</v>
      </c>
      <c r="G2907" s="15" t="s">
        <v>10959</v>
      </c>
      <c r="H2907" s="15" t="s">
        <v>10976</v>
      </c>
      <c r="I2907" s="15" t="s">
        <v>4327</v>
      </c>
      <c r="J2907" s="15" t="s">
        <v>4345</v>
      </c>
      <c r="K2907" s="15"/>
      <c r="L2907" s="103" t="str">
        <f t="shared" si="1"/>
        <v>B-G25H-W19-250 gm White jar</v>
      </c>
      <c r="M2907" s="103">
        <f t="shared" si="2"/>
        <v>480</v>
      </c>
      <c r="N2907" s="102" t="str">
        <f t="shared" si="3"/>
        <v>wk </v>
      </c>
    </row>
    <row r="2908" ht="12.75" customHeight="1">
      <c r="A2908" s="15" t="s">
        <v>4786</v>
      </c>
      <c r="B2908" s="15" t="s">
        <v>3123</v>
      </c>
      <c r="C2908" s="15" t="s">
        <v>4321</v>
      </c>
      <c r="D2908" s="15" t="s">
        <v>3465</v>
      </c>
      <c r="E2908" s="15" t="s">
        <v>11001</v>
      </c>
      <c r="F2908" s="15" t="s">
        <v>4324</v>
      </c>
      <c r="G2908" s="15" t="s">
        <v>10962</v>
      </c>
      <c r="H2908" s="15" t="s">
        <v>10974</v>
      </c>
      <c r="I2908" s="15" t="s">
        <v>4327</v>
      </c>
      <c r="J2908" s="15" t="s">
        <v>4328</v>
      </c>
      <c r="K2908" s="15"/>
      <c r="L2908" s="103" t="str">
        <f t="shared" si="1"/>
        <v>B-G25H-W19-250 gm White jar</v>
      </c>
      <c r="M2908" s="103">
        <f t="shared" si="2"/>
        <v>240</v>
      </c>
      <c r="N2908" s="102" t="str">
        <f t="shared" si="3"/>
        <v>wk </v>
      </c>
    </row>
    <row r="2909" ht="12.75" customHeight="1">
      <c r="A2909" s="15" t="s">
        <v>4346</v>
      </c>
      <c r="B2909" s="15" t="s">
        <v>3123</v>
      </c>
      <c r="C2909" s="15" t="s">
        <v>4321</v>
      </c>
      <c r="D2909" s="15" t="s">
        <v>3630</v>
      </c>
      <c r="E2909" s="15" t="s">
        <v>11002</v>
      </c>
      <c r="F2909" s="15" t="s">
        <v>4324</v>
      </c>
      <c r="G2909" s="15" t="s">
        <v>7936</v>
      </c>
      <c r="H2909" s="15" t="s">
        <v>11003</v>
      </c>
      <c r="I2909" s="15" t="s">
        <v>4327</v>
      </c>
      <c r="J2909" s="15" t="s">
        <v>4328</v>
      </c>
      <c r="K2909" s="15"/>
      <c r="L2909" s="103" t="str">
        <f t="shared" si="1"/>
        <v>B-G25H-W19-250 gm White jar</v>
      </c>
      <c r="M2909" s="103">
        <f t="shared" si="2"/>
        <v>2160</v>
      </c>
      <c r="N2909" s="102" t="str">
        <f t="shared" si="3"/>
        <v>wk </v>
      </c>
    </row>
    <row r="2910" ht="12.75" customHeight="1">
      <c r="A2910" s="15" t="s">
        <v>4346</v>
      </c>
      <c r="B2910" s="15" t="s">
        <v>3123</v>
      </c>
      <c r="C2910" s="15" t="s">
        <v>4321</v>
      </c>
      <c r="D2910" s="15" t="s">
        <v>3465</v>
      </c>
      <c r="E2910" s="15" t="s">
        <v>11004</v>
      </c>
      <c r="F2910" s="15" t="s">
        <v>4324</v>
      </c>
      <c r="G2910" s="15" t="s">
        <v>10962</v>
      </c>
      <c r="H2910" s="15" t="s">
        <v>11005</v>
      </c>
      <c r="I2910" s="15" t="s">
        <v>4327</v>
      </c>
      <c r="J2910" s="15" t="s">
        <v>4328</v>
      </c>
      <c r="K2910" s="15"/>
      <c r="L2910" s="103" t="str">
        <f t="shared" si="1"/>
        <v>B-G25H-W19-250 gm White jar</v>
      </c>
      <c r="M2910" s="103">
        <f t="shared" si="2"/>
        <v>240</v>
      </c>
      <c r="N2910" s="102" t="str">
        <f t="shared" si="3"/>
        <v>wk </v>
      </c>
    </row>
    <row r="2911" ht="12.75" customHeight="1">
      <c r="A2911" s="15" t="s">
        <v>4793</v>
      </c>
      <c r="B2911" s="15" t="s">
        <v>3123</v>
      </c>
      <c r="C2911" s="15" t="s">
        <v>4321</v>
      </c>
      <c r="D2911" s="15" t="s">
        <v>6806</v>
      </c>
      <c r="E2911" s="15" t="s">
        <v>11006</v>
      </c>
      <c r="F2911" s="15" t="s">
        <v>4324</v>
      </c>
      <c r="G2911" s="15" t="s">
        <v>7943</v>
      </c>
      <c r="H2911" s="15" t="s">
        <v>11007</v>
      </c>
      <c r="I2911" s="15" t="s">
        <v>4327</v>
      </c>
      <c r="J2911" s="15" t="s">
        <v>4328</v>
      </c>
      <c r="K2911" s="15"/>
      <c r="L2911" s="103" t="str">
        <f t="shared" si="1"/>
        <v>B-G25H-W19-250 gm White jar</v>
      </c>
      <c r="M2911" s="103">
        <f t="shared" si="2"/>
        <v>1440</v>
      </c>
      <c r="N2911" s="102" t="str">
        <f t="shared" si="3"/>
        <v>wk </v>
      </c>
    </row>
    <row r="2912" ht="12.75" customHeight="1">
      <c r="A2912" s="15" t="s">
        <v>4795</v>
      </c>
      <c r="B2912" s="15" t="s">
        <v>3123</v>
      </c>
      <c r="C2912" s="15" t="s">
        <v>4321</v>
      </c>
      <c r="D2912" s="15" t="s">
        <v>7941</v>
      </c>
      <c r="E2912" s="15" t="s">
        <v>11008</v>
      </c>
      <c r="F2912" s="15" t="s">
        <v>4324</v>
      </c>
      <c r="G2912" s="15" t="s">
        <v>10959</v>
      </c>
      <c r="H2912" s="15" t="s">
        <v>11009</v>
      </c>
      <c r="I2912" s="15" t="s">
        <v>4327</v>
      </c>
      <c r="J2912" s="15" t="s">
        <v>4328</v>
      </c>
      <c r="K2912" s="15"/>
      <c r="L2912" s="103" t="str">
        <f t="shared" si="1"/>
        <v>B-G25H-W19-250 gm White jar</v>
      </c>
      <c r="M2912" s="103">
        <f t="shared" si="2"/>
        <v>480</v>
      </c>
      <c r="N2912" s="102" t="str">
        <f t="shared" si="3"/>
        <v>wk </v>
      </c>
    </row>
    <row r="2913" ht="12.75" customHeight="1">
      <c r="A2913" s="15" t="s">
        <v>4802</v>
      </c>
      <c r="B2913" s="15" t="s">
        <v>3123</v>
      </c>
      <c r="C2913" s="15" t="s">
        <v>4321</v>
      </c>
      <c r="D2913" s="15" t="s">
        <v>3465</v>
      </c>
      <c r="E2913" s="15" t="s">
        <v>11010</v>
      </c>
      <c r="F2913" s="15" t="s">
        <v>4324</v>
      </c>
      <c r="G2913" s="15" t="s">
        <v>10962</v>
      </c>
      <c r="H2913" s="15" t="s">
        <v>11005</v>
      </c>
      <c r="I2913" s="15" t="s">
        <v>4327</v>
      </c>
      <c r="J2913" s="15" t="s">
        <v>4345</v>
      </c>
      <c r="K2913" s="15"/>
      <c r="L2913" s="103" t="str">
        <f t="shared" si="1"/>
        <v>B-G25H-W19-250 gm White jar</v>
      </c>
      <c r="M2913" s="103">
        <f t="shared" si="2"/>
        <v>240</v>
      </c>
      <c r="N2913" s="102" t="str">
        <f t="shared" si="3"/>
        <v>wk </v>
      </c>
    </row>
    <row r="2914" ht="12.75" customHeight="1">
      <c r="A2914" s="15" t="s">
        <v>4813</v>
      </c>
      <c r="B2914" s="15" t="s">
        <v>3123</v>
      </c>
      <c r="C2914" s="15" t="s">
        <v>4321</v>
      </c>
      <c r="D2914" s="15" t="s">
        <v>4993</v>
      </c>
      <c r="E2914" s="15" t="s">
        <v>11011</v>
      </c>
      <c r="F2914" s="15" t="s">
        <v>11012</v>
      </c>
      <c r="G2914" s="15" t="s">
        <v>7234</v>
      </c>
      <c r="H2914" s="15" t="s">
        <v>11013</v>
      </c>
      <c r="I2914" s="15" t="s">
        <v>4327</v>
      </c>
      <c r="J2914" s="15" t="s">
        <v>4345</v>
      </c>
      <c r="K2914" s="15"/>
      <c r="L2914" s="103" t="str">
        <f t="shared" si="1"/>
        <v>B-G25H-W19-250 gm White jar</v>
      </c>
      <c r="M2914" s="103">
        <f t="shared" si="2"/>
        <v>1200</v>
      </c>
      <c r="N2914" s="102" t="str">
        <f t="shared" si="3"/>
        <v>wk </v>
      </c>
    </row>
    <row r="2915" ht="12.75" customHeight="1">
      <c r="A2915" s="15" t="s">
        <v>4816</v>
      </c>
      <c r="B2915" s="15" t="s">
        <v>3123</v>
      </c>
      <c r="C2915" s="15" t="s">
        <v>4321</v>
      </c>
      <c r="D2915" s="15" t="s">
        <v>8141</v>
      </c>
      <c r="E2915" s="15" t="s">
        <v>10108</v>
      </c>
      <c r="F2915" s="15" t="s">
        <v>4324</v>
      </c>
      <c r="G2915" s="15" t="s">
        <v>11014</v>
      </c>
      <c r="H2915" s="15" t="s">
        <v>11015</v>
      </c>
      <c r="I2915" s="15" t="s">
        <v>4327</v>
      </c>
      <c r="J2915" s="15" t="s">
        <v>4345</v>
      </c>
      <c r="K2915" s="15"/>
      <c r="L2915" s="103" t="str">
        <f t="shared" si="1"/>
        <v>B-G25H-W19-250 gm White jar</v>
      </c>
      <c r="M2915" s="103">
        <f t="shared" si="2"/>
        <v>252</v>
      </c>
      <c r="N2915" s="102" t="str">
        <f t="shared" si="3"/>
        <v>wk 2</v>
      </c>
    </row>
    <row r="2916" ht="12.75" customHeight="1">
      <c r="A2916" s="15" t="s">
        <v>4816</v>
      </c>
      <c r="B2916" s="15" t="s">
        <v>3123</v>
      </c>
      <c r="C2916" s="15" t="s">
        <v>4321</v>
      </c>
      <c r="D2916" s="15" t="s">
        <v>3465</v>
      </c>
      <c r="E2916" s="15" t="s">
        <v>11016</v>
      </c>
      <c r="F2916" s="15" t="s">
        <v>4324</v>
      </c>
      <c r="G2916" s="15" t="s">
        <v>10962</v>
      </c>
      <c r="H2916" s="15" t="s">
        <v>11005</v>
      </c>
      <c r="I2916" s="15" t="s">
        <v>4327</v>
      </c>
      <c r="J2916" s="15" t="s">
        <v>4345</v>
      </c>
      <c r="K2916" s="15"/>
      <c r="L2916" s="103" t="str">
        <f t="shared" si="1"/>
        <v>B-G25H-W19-250 gm White jar</v>
      </c>
      <c r="M2916" s="103">
        <f t="shared" si="2"/>
        <v>240</v>
      </c>
      <c r="N2916" s="102" t="str">
        <f t="shared" si="3"/>
        <v>wk 2</v>
      </c>
    </row>
    <row r="2917" ht="12.75" customHeight="1">
      <c r="A2917" s="15" t="s">
        <v>4816</v>
      </c>
      <c r="B2917" s="15" t="s">
        <v>3123</v>
      </c>
      <c r="C2917" s="15" t="s">
        <v>4321</v>
      </c>
      <c r="D2917" s="15" t="s">
        <v>7941</v>
      </c>
      <c r="E2917" s="15" t="s">
        <v>11017</v>
      </c>
      <c r="F2917" s="15" t="s">
        <v>4324</v>
      </c>
      <c r="G2917" s="15" t="s">
        <v>10959</v>
      </c>
      <c r="H2917" s="15" t="s">
        <v>11009</v>
      </c>
      <c r="I2917" s="15" t="s">
        <v>4327</v>
      </c>
      <c r="J2917" s="15" t="s">
        <v>4345</v>
      </c>
      <c r="K2917" s="15"/>
      <c r="L2917" s="103" t="str">
        <f t="shared" si="1"/>
        <v>B-G25H-W19-250 gm White jar</v>
      </c>
      <c r="M2917" s="103">
        <f t="shared" si="2"/>
        <v>480</v>
      </c>
      <c r="N2917" s="102" t="str">
        <f t="shared" si="3"/>
        <v>wk 2</v>
      </c>
    </row>
    <row r="2918" ht="12.75" customHeight="1">
      <c r="A2918" s="15" t="s">
        <v>4818</v>
      </c>
      <c r="B2918" s="15" t="s">
        <v>3123</v>
      </c>
      <c r="C2918" s="15" t="s">
        <v>4321</v>
      </c>
      <c r="D2918" s="15" t="s">
        <v>7941</v>
      </c>
      <c r="E2918" s="15" t="s">
        <v>11018</v>
      </c>
      <c r="F2918" s="15" t="s">
        <v>4324</v>
      </c>
      <c r="G2918" s="15" t="s">
        <v>10959</v>
      </c>
      <c r="H2918" s="15" t="s">
        <v>11009</v>
      </c>
      <c r="I2918" s="15" t="s">
        <v>4327</v>
      </c>
      <c r="J2918" s="15" t="s">
        <v>4345</v>
      </c>
      <c r="K2918" s="15"/>
      <c r="L2918" s="103" t="str">
        <f t="shared" si="1"/>
        <v>B-G25H-W19-250 gm White jar</v>
      </c>
      <c r="M2918" s="103">
        <f t="shared" si="2"/>
        <v>480</v>
      </c>
      <c r="N2918" s="102" t="str">
        <f t="shared" si="3"/>
        <v>wk 6</v>
      </c>
    </row>
    <row r="2919" ht="12.75" customHeight="1">
      <c r="A2919" s="15" t="s">
        <v>4830</v>
      </c>
      <c r="B2919" s="15" t="s">
        <v>3123</v>
      </c>
      <c r="C2919" s="15" t="s">
        <v>4321</v>
      </c>
      <c r="D2919" s="15" t="s">
        <v>7941</v>
      </c>
      <c r="E2919" s="15" t="s">
        <v>11019</v>
      </c>
      <c r="F2919" s="15" t="s">
        <v>4324</v>
      </c>
      <c r="G2919" s="15" t="s">
        <v>10959</v>
      </c>
      <c r="H2919" s="15" t="s">
        <v>11009</v>
      </c>
      <c r="I2919" s="15" t="s">
        <v>4327</v>
      </c>
      <c r="J2919" s="15" t="s">
        <v>4328</v>
      </c>
      <c r="K2919" s="15"/>
      <c r="L2919" s="103" t="str">
        <f t="shared" si="1"/>
        <v>B-G25H-W19-250 gm White jar</v>
      </c>
      <c r="M2919" s="103">
        <f t="shared" si="2"/>
        <v>480</v>
      </c>
      <c r="N2919" s="102" t="str">
        <f t="shared" si="3"/>
        <v>wk 32</v>
      </c>
    </row>
    <row r="2920" ht="12.75" customHeight="1">
      <c r="A2920" s="15" t="s">
        <v>4830</v>
      </c>
      <c r="B2920" s="15" t="s">
        <v>3123</v>
      </c>
      <c r="C2920" s="15" t="s">
        <v>4321</v>
      </c>
      <c r="D2920" s="15" t="s">
        <v>7941</v>
      </c>
      <c r="E2920" s="15" t="s">
        <v>11020</v>
      </c>
      <c r="F2920" s="15" t="s">
        <v>4324</v>
      </c>
      <c r="G2920" s="15" t="s">
        <v>10959</v>
      </c>
      <c r="H2920" s="15" t="s">
        <v>11009</v>
      </c>
      <c r="I2920" s="15" t="s">
        <v>4327</v>
      </c>
      <c r="J2920" s="15" t="s">
        <v>4328</v>
      </c>
      <c r="K2920" s="15"/>
      <c r="L2920" s="103" t="str">
        <f t="shared" si="1"/>
        <v>B-G25H-W19-250 gm White jar</v>
      </c>
      <c r="M2920" s="103">
        <f t="shared" si="2"/>
        <v>480</v>
      </c>
      <c r="N2920" s="102" t="str">
        <f t="shared" si="3"/>
        <v>wk 32</v>
      </c>
    </row>
    <row r="2921" ht="12.75" customHeight="1">
      <c r="A2921" s="15" t="s">
        <v>4835</v>
      </c>
      <c r="B2921" s="15" t="s">
        <v>3123</v>
      </c>
      <c r="C2921" s="15" t="s">
        <v>4321</v>
      </c>
      <c r="D2921" s="15" t="s">
        <v>7941</v>
      </c>
      <c r="E2921" s="15" t="s">
        <v>11021</v>
      </c>
      <c r="F2921" s="15" t="s">
        <v>4324</v>
      </c>
      <c r="G2921" s="15" t="s">
        <v>10959</v>
      </c>
      <c r="H2921" s="15" t="s">
        <v>11009</v>
      </c>
      <c r="I2921" s="15" t="s">
        <v>4327</v>
      </c>
      <c r="J2921" s="15" t="s">
        <v>4328</v>
      </c>
      <c r="K2921" s="15"/>
      <c r="L2921" s="103" t="str">
        <f t="shared" si="1"/>
        <v>B-G25H-W19-250 gm White jar</v>
      </c>
      <c r="M2921" s="103">
        <f t="shared" si="2"/>
        <v>480</v>
      </c>
      <c r="N2921" s="102" t="str">
        <f t="shared" si="3"/>
        <v>wk 37</v>
      </c>
    </row>
    <row r="2922" ht="12.75" customHeight="1">
      <c r="A2922" s="15" t="s">
        <v>4835</v>
      </c>
      <c r="B2922" s="15" t="s">
        <v>3123</v>
      </c>
      <c r="C2922" s="15" t="s">
        <v>4321</v>
      </c>
      <c r="D2922" s="15" t="s">
        <v>3544</v>
      </c>
      <c r="E2922" s="15" t="s">
        <v>11022</v>
      </c>
      <c r="F2922" s="15" t="s">
        <v>4324</v>
      </c>
      <c r="G2922" s="15" t="s">
        <v>7832</v>
      </c>
      <c r="H2922" s="15" t="s">
        <v>11023</v>
      </c>
      <c r="I2922" s="15" t="s">
        <v>4327</v>
      </c>
      <c r="J2922" s="15" t="s">
        <v>4345</v>
      </c>
      <c r="K2922" s="15"/>
      <c r="L2922" s="103" t="str">
        <f t="shared" si="1"/>
        <v>B-G25H-W19-250 gm White jar</v>
      </c>
      <c r="M2922" s="103">
        <f t="shared" si="2"/>
        <v>720</v>
      </c>
      <c r="N2922" s="102" t="str">
        <f t="shared" si="3"/>
        <v>wk 37</v>
      </c>
    </row>
    <row r="2923" ht="12.75" customHeight="1">
      <c r="A2923" s="15" t="s">
        <v>4835</v>
      </c>
      <c r="B2923" s="15" t="s">
        <v>3123</v>
      </c>
      <c r="C2923" s="15" t="s">
        <v>4321</v>
      </c>
      <c r="D2923" s="15" t="s">
        <v>7941</v>
      </c>
      <c r="E2923" s="15" t="s">
        <v>11024</v>
      </c>
      <c r="F2923" s="15" t="s">
        <v>4324</v>
      </c>
      <c r="G2923" s="15" t="s">
        <v>10959</v>
      </c>
      <c r="H2923" s="15" t="s">
        <v>11009</v>
      </c>
      <c r="I2923" s="15" t="s">
        <v>4327</v>
      </c>
      <c r="J2923" s="15" t="s">
        <v>4328</v>
      </c>
      <c r="K2923" s="15"/>
      <c r="L2923" s="103" t="str">
        <f t="shared" si="1"/>
        <v>B-G25H-W19-250 gm White jar</v>
      </c>
      <c r="M2923" s="103">
        <f t="shared" si="2"/>
        <v>480</v>
      </c>
      <c r="N2923" s="102" t="str">
        <f t="shared" si="3"/>
        <v>wk 37</v>
      </c>
    </row>
    <row r="2924" ht="12.75" customHeight="1">
      <c r="A2924" s="15" t="s">
        <v>4838</v>
      </c>
      <c r="B2924" s="15" t="s">
        <v>3123</v>
      </c>
      <c r="C2924" s="15" t="s">
        <v>4321</v>
      </c>
      <c r="D2924" s="15" t="s">
        <v>3465</v>
      </c>
      <c r="E2924" s="15" t="s">
        <v>11025</v>
      </c>
      <c r="F2924" s="15" t="s">
        <v>4324</v>
      </c>
      <c r="G2924" s="15" t="s">
        <v>10962</v>
      </c>
      <c r="H2924" s="15" t="s">
        <v>11005</v>
      </c>
      <c r="I2924" s="15" t="s">
        <v>4327</v>
      </c>
      <c r="J2924" s="15" t="s">
        <v>4345</v>
      </c>
      <c r="K2924" s="15"/>
      <c r="L2924" s="103" t="str">
        <f t="shared" si="1"/>
        <v>B-G25H-W19-250 gm White jar</v>
      </c>
      <c r="M2924" s="103">
        <f t="shared" si="2"/>
        <v>240</v>
      </c>
      <c r="N2924" s="102" t="str">
        <f t="shared" si="3"/>
        <v>wk 45</v>
      </c>
    </row>
    <row r="2925" ht="12.75" customHeight="1">
      <c r="A2925" s="15" t="s">
        <v>4838</v>
      </c>
      <c r="B2925" s="15" t="s">
        <v>3123</v>
      </c>
      <c r="C2925" s="15" t="s">
        <v>4321</v>
      </c>
      <c r="D2925" s="15" t="s">
        <v>3465</v>
      </c>
      <c r="E2925" s="15" t="s">
        <v>11026</v>
      </c>
      <c r="F2925" s="15" t="s">
        <v>4324</v>
      </c>
      <c r="G2925" s="15" t="s">
        <v>10962</v>
      </c>
      <c r="H2925" s="15" t="s">
        <v>11005</v>
      </c>
      <c r="I2925" s="15" t="s">
        <v>4327</v>
      </c>
      <c r="J2925" s="15" t="s">
        <v>4345</v>
      </c>
      <c r="K2925" s="15"/>
      <c r="L2925" s="103" t="str">
        <f t="shared" si="1"/>
        <v>B-G25H-W19-250 gm White jar</v>
      </c>
      <c r="M2925" s="103">
        <f t="shared" si="2"/>
        <v>240</v>
      </c>
      <c r="N2925" s="102" t="str">
        <f t="shared" si="3"/>
        <v>wk 45</v>
      </c>
    </row>
    <row r="2926" ht="12.75" customHeight="1">
      <c r="A2926" s="15" t="s">
        <v>4838</v>
      </c>
      <c r="B2926" s="15" t="s">
        <v>3123</v>
      </c>
      <c r="C2926" s="15" t="s">
        <v>4321</v>
      </c>
      <c r="D2926" s="15" t="s">
        <v>5808</v>
      </c>
      <c r="E2926" s="15" t="s">
        <v>11027</v>
      </c>
      <c r="F2926" s="15" t="s">
        <v>4324</v>
      </c>
      <c r="G2926" s="15" t="s">
        <v>11028</v>
      </c>
      <c r="H2926" s="15" t="s">
        <v>11029</v>
      </c>
      <c r="I2926" s="15" t="s">
        <v>4327</v>
      </c>
      <c r="J2926" s="15" t="s">
        <v>4328</v>
      </c>
      <c r="K2926" s="15"/>
      <c r="L2926" s="103" t="str">
        <f t="shared" si="1"/>
        <v>B-G25H-W19-250 gm White jar</v>
      </c>
      <c r="M2926" s="103">
        <f t="shared" si="2"/>
        <v>960</v>
      </c>
      <c r="N2926" s="102" t="str">
        <f t="shared" si="3"/>
        <v>wk 45</v>
      </c>
    </row>
    <row r="2927" ht="12.75" customHeight="1">
      <c r="A2927" s="15" t="s">
        <v>4840</v>
      </c>
      <c r="B2927" s="15" t="s">
        <v>3123</v>
      </c>
      <c r="C2927" s="15" t="s">
        <v>4321</v>
      </c>
      <c r="D2927" s="15" t="s">
        <v>3544</v>
      </c>
      <c r="E2927" s="15" t="s">
        <v>11030</v>
      </c>
      <c r="F2927" s="15" t="s">
        <v>4324</v>
      </c>
      <c r="G2927" s="15" t="s">
        <v>7832</v>
      </c>
      <c r="H2927" s="15" t="s">
        <v>11023</v>
      </c>
      <c r="I2927" s="15" t="s">
        <v>4327</v>
      </c>
      <c r="J2927" s="15" t="s">
        <v>4345</v>
      </c>
      <c r="K2927" s="15"/>
      <c r="L2927" s="103" t="str">
        <f t="shared" si="1"/>
        <v>B-G25H-W19-250 gm White jar</v>
      </c>
      <c r="M2927" s="103">
        <f t="shared" si="2"/>
        <v>720</v>
      </c>
      <c r="N2927" s="102" t="str">
        <f t="shared" si="3"/>
        <v>wk 50</v>
      </c>
    </row>
    <row r="2928" ht="12.75" customHeight="1">
      <c r="A2928" s="15" t="s">
        <v>4840</v>
      </c>
      <c r="B2928" s="15" t="s">
        <v>3123</v>
      </c>
      <c r="C2928" s="15" t="s">
        <v>4321</v>
      </c>
      <c r="D2928" s="15" t="s">
        <v>7941</v>
      </c>
      <c r="E2928" s="15" t="s">
        <v>8682</v>
      </c>
      <c r="F2928" s="15" t="s">
        <v>4324</v>
      </c>
      <c r="G2928" s="15" t="s">
        <v>10959</v>
      </c>
      <c r="H2928" s="15" t="s">
        <v>11009</v>
      </c>
      <c r="I2928" s="15" t="s">
        <v>4327</v>
      </c>
      <c r="J2928" s="15" t="s">
        <v>4345</v>
      </c>
      <c r="K2928" s="15"/>
      <c r="L2928" s="103" t="str">
        <f t="shared" si="1"/>
        <v>B-G25H-W19-250 gm White jar</v>
      </c>
      <c r="M2928" s="103">
        <f t="shared" si="2"/>
        <v>480</v>
      </c>
      <c r="N2928" s="102" t="str">
        <f t="shared" si="3"/>
        <v>wk 50</v>
      </c>
    </row>
    <row r="2929" ht="12.75" customHeight="1">
      <c r="A2929" s="15" t="s">
        <v>4846</v>
      </c>
      <c r="B2929" s="15" t="s">
        <v>3123</v>
      </c>
      <c r="C2929" s="15" t="s">
        <v>4321</v>
      </c>
      <c r="D2929" s="15" t="s">
        <v>3465</v>
      </c>
      <c r="E2929" s="15" t="s">
        <v>11031</v>
      </c>
      <c r="F2929" s="15" t="s">
        <v>4324</v>
      </c>
      <c r="G2929" s="15" t="s">
        <v>10962</v>
      </c>
      <c r="H2929" s="15" t="s">
        <v>11005</v>
      </c>
      <c r="I2929" s="15" t="s">
        <v>4327</v>
      </c>
      <c r="J2929" s="15" t="s">
        <v>4328</v>
      </c>
      <c r="K2929" s="15"/>
      <c r="L2929" s="103" t="str">
        <f t="shared" si="1"/>
        <v>B-G25H-W19-250 gm White jar</v>
      </c>
      <c r="M2929" s="103">
        <f t="shared" si="2"/>
        <v>240</v>
      </c>
      <c r="N2929" s="102" t="str">
        <f t="shared" si="3"/>
        <v>wk </v>
      </c>
    </row>
    <row r="2930" ht="12.75" customHeight="1">
      <c r="A2930" s="15" t="s">
        <v>4846</v>
      </c>
      <c r="B2930" s="15" t="s">
        <v>3123</v>
      </c>
      <c r="C2930" s="15" t="s">
        <v>4321</v>
      </c>
      <c r="D2930" s="15" t="s">
        <v>7941</v>
      </c>
      <c r="E2930" s="15" t="s">
        <v>11032</v>
      </c>
      <c r="F2930" s="15" t="s">
        <v>11033</v>
      </c>
      <c r="G2930" s="15" t="s">
        <v>11034</v>
      </c>
      <c r="H2930" s="15" t="s">
        <v>11009</v>
      </c>
      <c r="I2930" s="15" t="s">
        <v>4327</v>
      </c>
      <c r="J2930" s="15" t="s">
        <v>4328</v>
      </c>
      <c r="K2930" s="15"/>
      <c r="L2930" s="103" t="str">
        <f t="shared" si="1"/>
        <v>B-G25H-W19-250 gm White jar</v>
      </c>
      <c r="M2930" s="103">
        <f t="shared" si="2"/>
        <v>480</v>
      </c>
      <c r="N2930" s="102" t="str">
        <f t="shared" si="3"/>
        <v>wk </v>
      </c>
    </row>
    <row r="2931" ht="12.75" customHeight="1">
      <c r="A2931" s="15" t="s">
        <v>4857</v>
      </c>
      <c r="B2931" s="15" t="s">
        <v>3123</v>
      </c>
      <c r="C2931" s="15" t="s">
        <v>4321</v>
      </c>
      <c r="D2931" s="15" t="s">
        <v>7941</v>
      </c>
      <c r="E2931" s="15" t="s">
        <v>11035</v>
      </c>
      <c r="F2931" s="15" t="s">
        <v>4324</v>
      </c>
      <c r="G2931" s="15" t="s">
        <v>10959</v>
      </c>
      <c r="H2931" s="15" t="s">
        <v>11009</v>
      </c>
      <c r="I2931" s="15" t="s">
        <v>4327</v>
      </c>
      <c r="J2931" s="15" t="s">
        <v>4328</v>
      </c>
      <c r="K2931" s="15"/>
      <c r="L2931" s="103" t="str">
        <f t="shared" si="1"/>
        <v>B-G25H-W19-250 gm White jar</v>
      </c>
      <c r="M2931" s="103">
        <f t="shared" si="2"/>
        <v>480</v>
      </c>
      <c r="N2931" s="102" t="str">
        <f t="shared" si="3"/>
        <v>wk </v>
      </c>
    </row>
    <row r="2932" ht="12.75" customHeight="1">
      <c r="A2932" s="15" t="s">
        <v>4864</v>
      </c>
      <c r="B2932" s="15" t="s">
        <v>3123</v>
      </c>
      <c r="C2932" s="15" t="s">
        <v>4321</v>
      </c>
      <c r="D2932" s="15" t="s">
        <v>3465</v>
      </c>
      <c r="E2932" s="15" t="s">
        <v>11036</v>
      </c>
      <c r="F2932" s="15" t="s">
        <v>4324</v>
      </c>
      <c r="G2932" s="15" t="s">
        <v>10962</v>
      </c>
      <c r="H2932" s="15" t="s">
        <v>11005</v>
      </c>
      <c r="I2932" s="15" t="s">
        <v>4327</v>
      </c>
      <c r="J2932" s="15" t="s">
        <v>4345</v>
      </c>
      <c r="K2932" s="15"/>
      <c r="L2932" s="103" t="str">
        <f t="shared" si="1"/>
        <v>B-G25H-W19-250 gm White jar</v>
      </c>
      <c r="M2932" s="103">
        <f t="shared" si="2"/>
        <v>240</v>
      </c>
      <c r="N2932" s="102" t="str">
        <f t="shared" si="3"/>
        <v>wk </v>
      </c>
    </row>
    <row r="2933" ht="12.75" customHeight="1">
      <c r="A2933" s="15" t="s">
        <v>4864</v>
      </c>
      <c r="B2933" s="15" t="s">
        <v>3123</v>
      </c>
      <c r="C2933" s="15" t="s">
        <v>4321</v>
      </c>
      <c r="D2933" s="15" t="s">
        <v>3544</v>
      </c>
      <c r="E2933" s="15" t="s">
        <v>11037</v>
      </c>
      <c r="F2933" s="15" t="s">
        <v>4324</v>
      </c>
      <c r="G2933" s="15" t="s">
        <v>7832</v>
      </c>
      <c r="H2933" s="15" t="s">
        <v>11023</v>
      </c>
      <c r="I2933" s="15" t="s">
        <v>4327</v>
      </c>
      <c r="J2933" s="15" t="s">
        <v>4345</v>
      </c>
      <c r="K2933" s="15"/>
      <c r="L2933" s="103" t="str">
        <f t="shared" si="1"/>
        <v>B-G25H-W19-250 gm White jar</v>
      </c>
      <c r="M2933" s="103">
        <f t="shared" si="2"/>
        <v>720</v>
      </c>
      <c r="N2933" s="102" t="str">
        <f t="shared" si="3"/>
        <v>wk </v>
      </c>
    </row>
    <row r="2934" ht="12.75" customHeight="1">
      <c r="A2934" s="15" t="s">
        <v>4869</v>
      </c>
      <c r="B2934" s="15" t="s">
        <v>3123</v>
      </c>
      <c r="C2934" s="15" t="s">
        <v>4321</v>
      </c>
      <c r="D2934" s="15" t="s">
        <v>3465</v>
      </c>
      <c r="E2934" s="15" t="s">
        <v>11038</v>
      </c>
      <c r="F2934" s="15" t="s">
        <v>4324</v>
      </c>
      <c r="G2934" s="15" t="s">
        <v>10962</v>
      </c>
      <c r="H2934" s="15" t="s">
        <v>11005</v>
      </c>
      <c r="I2934" s="15" t="s">
        <v>4327</v>
      </c>
      <c r="J2934" s="15" t="s">
        <v>4345</v>
      </c>
      <c r="K2934" s="15"/>
      <c r="L2934" s="103" t="str">
        <f t="shared" si="1"/>
        <v>B-G25H-W19-250 gm White jar</v>
      </c>
      <c r="M2934" s="103">
        <f t="shared" si="2"/>
        <v>240</v>
      </c>
      <c r="N2934" s="102" t="str">
        <f t="shared" si="3"/>
        <v>wk </v>
      </c>
    </row>
    <row r="2935" ht="12.75" customHeight="1">
      <c r="A2935" s="15" t="s">
        <v>4869</v>
      </c>
      <c r="B2935" s="15" t="s">
        <v>3123</v>
      </c>
      <c r="C2935" s="15" t="s">
        <v>4321</v>
      </c>
      <c r="D2935" s="15" t="s">
        <v>7941</v>
      </c>
      <c r="E2935" s="15" t="s">
        <v>11039</v>
      </c>
      <c r="F2935" s="15" t="s">
        <v>4324</v>
      </c>
      <c r="G2935" s="15" t="s">
        <v>10959</v>
      </c>
      <c r="H2935" s="15" t="s">
        <v>11009</v>
      </c>
      <c r="I2935" s="15" t="s">
        <v>4327</v>
      </c>
      <c r="J2935" s="15" t="s">
        <v>4345</v>
      </c>
      <c r="K2935" s="15"/>
      <c r="L2935" s="103" t="str">
        <f t="shared" si="1"/>
        <v>B-G25H-W19-250 gm White jar</v>
      </c>
      <c r="M2935" s="103">
        <f t="shared" si="2"/>
        <v>480</v>
      </c>
      <c r="N2935" s="102" t="str">
        <f t="shared" si="3"/>
        <v>wk </v>
      </c>
    </row>
    <row r="2936" ht="12.75" customHeight="1">
      <c r="A2936" s="15" t="s">
        <v>4872</v>
      </c>
      <c r="B2936" s="15" t="s">
        <v>3123</v>
      </c>
      <c r="C2936" s="15" t="s">
        <v>4321</v>
      </c>
      <c r="D2936" s="15" t="s">
        <v>7941</v>
      </c>
      <c r="E2936" s="15" t="s">
        <v>11040</v>
      </c>
      <c r="F2936" s="15" t="s">
        <v>4324</v>
      </c>
      <c r="G2936" s="15" t="s">
        <v>10959</v>
      </c>
      <c r="H2936" s="15" t="s">
        <v>11009</v>
      </c>
      <c r="I2936" s="15" t="s">
        <v>4327</v>
      </c>
      <c r="J2936" s="15" t="s">
        <v>4328</v>
      </c>
      <c r="K2936" s="15"/>
      <c r="L2936" s="103" t="str">
        <f t="shared" si="1"/>
        <v>B-G25H-W19-250 gm White jar</v>
      </c>
      <c r="M2936" s="103">
        <f t="shared" si="2"/>
        <v>480</v>
      </c>
      <c r="N2936" s="102" t="str">
        <f t="shared" si="3"/>
        <v>wk </v>
      </c>
    </row>
    <row r="2937" ht="12.75" customHeight="1">
      <c r="A2937" s="15" t="s">
        <v>4872</v>
      </c>
      <c r="B2937" s="15" t="s">
        <v>3123</v>
      </c>
      <c r="C2937" s="15" t="s">
        <v>4321</v>
      </c>
      <c r="D2937" s="15" t="s">
        <v>7941</v>
      </c>
      <c r="E2937" s="15" t="s">
        <v>11041</v>
      </c>
      <c r="F2937" s="15" t="s">
        <v>4324</v>
      </c>
      <c r="G2937" s="15" t="s">
        <v>10959</v>
      </c>
      <c r="H2937" s="15" t="s">
        <v>11009</v>
      </c>
      <c r="I2937" s="15" t="s">
        <v>4327</v>
      </c>
      <c r="J2937" s="15" t="s">
        <v>4345</v>
      </c>
      <c r="K2937" s="15"/>
      <c r="L2937" s="103" t="str">
        <f t="shared" si="1"/>
        <v>B-G25H-W19-250 gm White jar</v>
      </c>
      <c r="M2937" s="103">
        <f t="shared" si="2"/>
        <v>480</v>
      </c>
      <c r="N2937" s="102" t="str">
        <f t="shared" si="3"/>
        <v>wk </v>
      </c>
    </row>
    <row r="2938" ht="12.75" customHeight="1">
      <c r="A2938" s="15" t="s">
        <v>4875</v>
      </c>
      <c r="B2938" s="15" t="s">
        <v>3123</v>
      </c>
      <c r="C2938" s="15" t="s">
        <v>4321</v>
      </c>
      <c r="D2938" s="15" t="s">
        <v>7941</v>
      </c>
      <c r="E2938" s="15" t="s">
        <v>11042</v>
      </c>
      <c r="F2938" s="15" t="s">
        <v>4324</v>
      </c>
      <c r="G2938" s="15" t="s">
        <v>10959</v>
      </c>
      <c r="H2938" s="15" t="s">
        <v>11009</v>
      </c>
      <c r="I2938" s="15" t="s">
        <v>4327</v>
      </c>
      <c r="J2938" s="15" t="s">
        <v>4345</v>
      </c>
      <c r="K2938" s="15"/>
      <c r="L2938" s="103" t="str">
        <f t="shared" si="1"/>
        <v>B-G25H-W19-250 gm White jar</v>
      </c>
      <c r="M2938" s="103">
        <f t="shared" si="2"/>
        <v>480</v>
      </c>
      <c r="N2938" s="102" t="str">
        <f t="shared" si="3"/>
        <v>wk </v>
      </c>
    </row>
    <row r="2939" ht="12.75" customHeight="1">
      <c r="A2939" s="15" t="s">
        <v>4875</v>
      </c>
      <c r="B2939" s="15" t="s">
        <v>3123</v>
      </c>
      <c r="C2939" s="15" t="s">
        <v>4321</v>
      </c>
      <c r="D2939" s="15" t="s">
        <v>3958</v>
      </c>
      <c r="E2939" s="15" t="s">
        <v>10119</v>
      </c>
      <c r="F2939" s="15" t="s">
        <v>4324</v>
      </c>
      <c r="G2939" s="15" t="s">
        <v>10989</v>
      </c>
      <c r="H2939" s="15" t="s">
        <v>11043</v>
      </c>
      <c r="I2939" s="15" t="s">
        <v>4327</v>
      </c>
      <c r="J2939" s="15" t="s">
        <v>4345</v>
      </c>
      <c r="K2939" s="15"/>
      <c r="L2939" s="103" t="str">
        <f t="shared" si="1"/>
        <v>B-G25H-W19-250 gm White jar</v>
      </c>
      <c r="M2939" s="103">
        <f t="shared" si="2"/>
        <v>2400</v>
      </c>
      <c r="N2939" s="102" t="str">
        <f t="shared" si="3"/>
        <v>wk </v>
      </c>
    </row>
    <row r="2940" ht="12.75" customHeight="1">
      <c r="A2940" s="15" t="s">
        <v>5615</v>
      </c>
      <c r="B2940" s="15" t="s">
        <v>3123</v>
      </c>
      <c r="C2940" s="15" t="s">
        <v>4321</v>
      </c>
      <c r="D2940" s="15" t="s">
        <v>4993</v>
      </c>
      <c r="E2940" s="15" t="s">
        <v>11044</v>
      </c>
      <c r="F2940" s="15" t="s">
        <v>4324</v>
      </c>
      <c r="G2940" s="15" t="s">
        <v>7234</v>
      </c>
      <c r="H2940" s="15" t="s">
        <v>11013</v>
      </c>
      <c r="I2940" s="15" t="s">
        <v>4327</v>
      </c>
      <c r="J2940" s="15" t="s">
        <v>4345</v>
      </c>
      <c r="K2940" s="15"/>
      <c r="L2940" s="103" t="str">
        <f t="shared" si="1"/>
        <v>B-G25H-W19-250 gm White jar</v>
      </c>
      <c r="M2940" s="103">
        <f t="shared" si="2"/>
        <v>1200</v>
      </c>
      <c r="N2940" s="102" t="str">
        <f t="shared" si="3"/>
        <v>wk </v>
      </c>
    </row>
    <row r="2941" ht="12.75" customHeight="1">
      <c r="A2941" s="15" t="s">
        <v>4882</v>
      </c>
      <c r="B2941" s="15" t="s">
        <v>3123</v>
      </c>
      <c r="C2941" s="15" t="s">
        <v>4965</v>
      </c>
      <c r="D2941" s="15" t="s">
        <v>8104</v>
      </c>
      <c r="E2941" s="15" t="s">
        <v>8976</v>
      </c>
      <c r="F2941" s="15" t="s">
        <v>8918</v>
      </c>
      <c r="G2941" s="15" t="s">
        <v>11045</v>
      </c>
      <c r="H2941" s="15" t="s">
        <v>11046</v>
      </c>
      <c r="I2941" s="15" t="s">
        <v>4327</v>
      </c>
      <c r="J2941" s="15" t="s">
        <v>7880</v>
      </c>
      <c r="K2941" s="15"/>
      <c r="L2941" s="103" t="str">
        <f t="shared" si="1"/>
        <v>B-G25H-W19-250 gm White jar</v>
      </c>
      <c r="M2941" s="103">
        <f t="shared" si="2"/>
        <v>240</v>
      </c>
      <c r="N2941" s="102" t="str">
        <f t="shared" si="3"/>
        <v>wk </v>
      </c>
    </row>
    <row r="2942" ht="12.75" customHeight="1">
      <c r="A2942" s="15" t="s">
        <v>4884</v>
      </c>
      <c r="B2942" s="15" t="s">
        <v>3123</v>
      </c>
      <c r="C2942" s="15" t="s">
        <v>4321</v>
      </c>
      <c r="D2942" s="15" t="s">
        <v>3465</v>
      </c>
      <c r="E2942" s="15" t="s">
        <v>8980</v>
      </c>
      <c r="F2942" s="15" t="s">
        <v>8918</v>
      </c>
      <c r="G2942" s="15" t="s">
        <v>11047</v>
      </c>
      <c r="H2942" s="15" t="s">
        <v>11005</v>
      </c>
      <c r="I2942" s="15" t="s">
        <v>4327</v>
      </c>
      <c r="J2942" s="15" t="s">
        <v>7880</v>
      </c>
      <c r="K2942" s="15"/>
      <c r="L2942" s="103" t="str">
        <f t="shared" si="1"/>
        <v>B-G25H-W19-250 gm White jar</v>
      </c>
      <c r="M2942" s="103">
        <f t="shared" si="2"/>
        <v>240</v>
      </c>
      <c r="N2942" s="102" t="str">
        <f t="shared" si="3"/>
        <v>wk 2</v>
      </c>
    </row>
    <row r="2943" ht="12.75" customHeight="1">
      <c r="A2943" s="15" t="s">
        <v>4884</v>
      </c>
      <c r="B2943" s="15" t="s">
        <v>3123</v>
      </c>
      <c r="C2943" s="15" t="s">
        <v>4321</v>
      </c>
      <c r="D2943" s="15" t="s">
        <v>3465</v>
      </c>
      <c r="E2943" s="15" t="s">
        <v>8981</v>
      </c>
      <c r="F2943" s="15" t="s">
        <v>8918</v>
      </c>
      <c r="G2943" s="15" t="s">
        <v>11047</v>
      </c>
      <c r="H2943" s="15" t="s">
        <v>11005</v>
      </c>
      <c r="I2943" s="15" t="s">
        <v>4327</v>
      </c>
      <c r="J2943" s="15" t="s">
        <v>7880</v>
      </c>
      <c r="K2943" s="15"/>
      <c r="L2943" s="103" t="str">
        <f t="shared" si="1"/>
        <v>B-G25H-W19-250 gm White jar</v>
      </c>
      <c r="M2943" s="103">
        <f t="shared" si="2"/>
        <v>240</v>
      </c>
      <c r="N2943" s="102" t="str">
        <f t="shared" si="3"/>
        <v>wk 2</v>
      </c>
    </row>
    <row r="2944" ht="12.75" customHeight="1">
      <c r="A2944" s="15" t="s">
        <v>11048</v>
      </c>
      <c r="B2944" s="15"/>
      <c r="C2944" s="15" t="s">
        <v>3146</v>
      </c>
      <c r="D2944" s="15" t="s">
        <v>3145</v>
      </c>
      <c r="E2944" s="15"/>
      <c r="F2944" s="15" t="s">
        <v>4308</v>
      </c>
      <c r="G2944" s="15" t="s">
        <v>11049</v>
      </c>
      <c r="H2944" s="15" t="s">
        <v>3149</v>
      </c>
      <c r="I2944" s="15" t="s">
        <v>3156</v>
      </c>
      <c r="J2944" s="15"/>
      <c r="K2944" s="15"/>
      <c r="L2944" s="103" t="str">
        <f t="shared" si="1"/>
        <v>B-G25H-W19EXPRE-250 gm White Printed Express Jar</v>
      </c>
      <c r="M2944" s="103">
        <f t="shared" si="2"/>
        <v>0</v>
      </c>
      <c r="N2944" s="102" t="str">
        <f t="shared" si="3"/>
        <v>wk </v>
      </c>
    </row>
    <row r="2945" ht="12.75" customHeight="1">
      <c r="A2945" s="15" t="s">
        <v>4373</v>
      </c>
      <c r="B2945" s="15" t="s">
        <v>3123</v>
      </c>
      <c r="C2945" s="15" t="s">
        <v>4321</v>
      </c>
      <c r="D2945" s="15" t="s">
        <v>4426</v>
      </c>
      <c r="E2945" s="15" t="s">
        <v>11050</v>
      </c>
      <c r="F2945" s="15" t="s">
        <v>11051</v>
      </c>
      <c r="G2945" s="15" t="s">
        <v>11052</v>
      </c>
      <c r="H2945" s="15" t="s">
        <v>11053</v>
      </c>
      <c r="I2945" s="15" t="s">
        <v>4327</v>
      </c>
      <c r="J2945" s="15" t="s">
        <v>5653</v>
      </c>
      <c r="K2945" s="15"/>
      <c r="L2945" s="103" t="str">
        <f t="shared" si="1"/>
        <v>B-G25H-W19EXPRE-250 gm White Printed Express Jar</v>
      </c>
      <c r="M2945" s="103">
        <f t="shared" si="2"/>
        <v>3600</v>
      </c>
      <c r="N2945" s="102" t="str">
        <f t="shared" si="3"/>
        <v>wk </v>
      </c>
    </row>
    <row r="2946" ht="12.75" customHeight="1">
      <c r="A2946" s="15" t="s">
        <v>4378</v>
      </c>
      <c r="B2946" s="15" t="s">
        <v>3123</v>
      </c>
      <c r="C2946" s="15" t="s">
        <v>4321</v>
      </c>
      <c r="D2946" s="15" t="s">
        <v>3630</v>
      </c>
      <c r="E2946" s="15" t="s">
        <v>11054</v>
      </c>
      <c r="F2946" s="15" t="s">
        <v>11051</v>
      </c>
      <c r="G2946" s="15" t="s">
        <v>11055</v>
      </c>
      <c r="H2946" s="15" t="s">
        <v>11056</v>
      </c>
      <c r="I2946" s="15" t="s">
        <v>4327</v>
      </c>
      <c r="J2946" s="15" t="s">
        <v>4359</v>
      </c>
      <c r="K2946" s="15"/>
      <c r="L2946" s="103" t="str">
        <f t="shared" si="1"/>
        <v>B-G25H-W19EXPRE-250 gm White Printed Express Jar</v>
      </c>
      <c r="M2946" s="103">
        <f t="shared" si="2"/>
        <v>2160</v>
      </c>
      <c r="N2946" s="102" t="str">
        <f t="shared" si="3"/>
        <v>wk </v>
      </c>
    </row>
    <row r="2947" ht="12.75" customHeight="1">
      <c r="A2947" s="15" t="s">
        <v>4392</v>
      </c>
      <c r="B2947" s="15" t="s">
        <v>3123</v>
      </c>
      <c r="C2947" s="15" t="s">
        <v>4321</v>
      </c>
      <c r="D2947" s="15" t="s">
        <v>3475</v>
      </c>
      <c r="E2947" s="15" t="s">
        <v>11057</v>
      </c>
      <c r="F2947" s="15" t="s">
        <v>11051</v>
      </c>
      <c r="G2947" s="15" t="s">
        <v>11058</v>
      </c>
      <c r="H2947" s="15" t="s">
        <v>11059</v>
      </c>
      <c r="I2947" s="15" t="s">
        <v>4327</v>
      </c>
      <c r="J2947" s="15" t="s">
        <v>4359</v>
      </c>
      <c r="K2947" s="15"/>
      <c r="L2947" s="103" t="str">
        <f t="shared" si="1"/>
        <v>B-G25H-W19EXPRE-250 gm White Printed Express Jar</v>
      </c>
      <c r="M2947" s="103">
        <f t="shared" si="2"/>
        <v>3840</v>
      </c>
      <c r="N2947" s="102" t="str">
        <f t="shared" si="3"/>
        <v>wk </v>
      </c>
    </row>
    <row r="2948" ht="12.75" customHeight="1">
      <c r="A2948" s="15" t="s">
        <v>5323</v>
      </c>
      <c r="B2948" s="15" t="s">
        <v>3123</v>
      </c>
      <c r="C2948" s="15" t="s">
        <v>4321</v>
      </c>
      <c r="D2948" s="15" t="s">
        <v>3707</v>
      </c>
      <c r="E2948" s="15" t="s">
        <v>11060</v>
      </c>
      <c r="F2948" s="15" t="s">
        <v>11051</v>
      </c>
      <c r="G2948" s="15" t="s">
        <v>11061</v>
      </c>
      <c r="H2948" s="15" t="s">
        <v>11062</v>
      </c>
      <c r="I2948" s="15" t="s">
        <v>4327</v>
      </c>
      <c r="J2948" s="15" t="s">
        <v>4359</v>
      </c>
      <c r="K2948" s="15"/>
      <c r="L2948" s="103" t="str">
        <f t="shared" si="1"/>
        <v>B-G25H-W19EXPRE-250 gm White Printed Express Jar</v>
      </c>
      <c r="M2948" s="103">
        <f t="shared" si="2"/>
        <v>4080</v>
      </c>
      <c r="N2948" s="102" t="str">
        <f t="shared" si="3"/>
        <v>wk </v>
      </c>
    </row>
    <row r="2949" ht="12.75" customHeight="1">
      <c r="A2949" s="15" t="s">
        <v>4397</v>
      </c>
      <c r="B2949" s="15" t="s">
        <v>3123</v>
      </c>
      <c r="C2949" s="15" t="s">
        <v>4321</v>
      </c>
      <c r="D2949" s="15" t="s">
        <v>6773</v>
      </c>
      <c r="E2949" s="15" t="s">
        <v>11063</v>
      </c>
      <c r="F2949" s="15" t="s">
        <v>11051</v>
      </c>
      <c r="G2949" s="15" t="s">
        <v>11064</v>
      </c>
      <c r="H2949" s="15" t="s">
        <v>11065</v>
      </c>
      <c r="I2949" s="15" t="s">
        <v>4327</v>
      </c>
      <c r="J2949" s="15" t="s">
        <v>4359</v>
      </c>
      <c r="K2949" s="15"/>
      <c r="L2949" s="103" t="str">
        <f t="shared" si="1"/>
        <v>B-G25H-W19EXPRE-250 gm White Printed Express Jar</v>
      </c>
      <c r="M2949" s="103">
        <f t="shared" si="2"/>
        <v>2640</v>
      </c>
      <c r="N2949" s="102" t="str">
        <f t="shared" si="3"/>
        <v>wk </v>
      </c>
    </row>
    <row r="2950" ht="12.75" customHeight="1">
      <c r="A2950" s="15" t="s">
        <v>4320</v>
      </c>
      <c r="B2950" s="15" t="s">
        <v>3123</v>
      </c>
      <c r="C2950" s="15" t="s">
        <v>4321</v>
      </c>
      <c r="D2950" s="15" t="s">
        <v>6773</v>
      </c>
      <c r="E2950" s="15" t="s">
        <v>11066</v>
      </c>
      <c r="F2950" s="15" t="s">
        <v>11051</v>
      </c>
      <c r="G2950" s="15" t="s">
        <v>11064</v>
      </c>
      <c r="H2950" s="15" t="s">
        <v>11065</v>
      </c>
      <c r="I2950" s="15" t="s">
        <v>4327</v>
      </c>
      <c r="J2950" s="15" t="s">
        <v>4359</v>
      </c>
      <c r="K2950" s="15"/>
      <c r="L2950" s="103" t="str">
        <f t="shared" si="1"/>
        <v>B-G25H-W19EXPRE-250 gm White Printed Express Jar</v>
      </c>
      <c r="M2950" s="103">
        <f t="shared" si="2"/>
        <v>2640</v>
      </c>
      <c r="N2950" s="102" t="str">
        <f t="shared" si="3"/>
        <v>wk </v>
      </c>
    </row>
    <row r="2951" ht="12.75" customHeight="1">
      <c r="A2951" s="15" t="s">
        <v>4405</v>
      </c>
      <c r="B2951" s="15" t="s">
        <v>3123</v>
      </c>
      <c r="C2951" s="15" t="s">
        <v>4321</v>
      </c>
      <c r="D2951" s="15" t="s">
        <v>3772</v>
      </c>
      <c r="E2951" s="15" t="s">
        <v>11067</v>
      </c>
      <c r="F2951" s="15" t="s">
        <v>11051</v>
      </c>
      <c r="G2951" s="15" t="s">
        <v>11068</v>
      </c>
      <c r="H2951" s="15" t="s">
        <v>11069</v>
      </c>
      <c r="I2951" s="15" t="s">
        <v>4327</v>
      </c>
      <c r="J2951" s="15" t="s">
        <v>4359</v>
      </c>
      <c r="K2951" s="15"/>
      <c r="L2951" s="103" t="str">
        <f t="shared" si="1"/>
        <v>B-G25H-W19EXPRE-250 gm White Printed Express Jar</v>
      </c>
      <c r="M2951" s="103">
        <f t="shared" si="2"/>
        <v>1680</v>
      </c>
      <c r="N2951" s="102" t="str">
        <f t="shared" si="3"/>
        <v>wk </v>
      </c>
    </row>
    <row r="2952" ht="12.75" customHeight="1">
      <c r="A2952" s="15" t="s">
        <v>4407</v>
      </c>
      <c r="B2952" s="15" t="s">
        <v>3123</v>
      </c>
      <c r="C2952" s="15" t="s">
        <v>4321</v>
      </c>
      <c r="D2952" s="15" t="s">
        <v>3958</v>
      </c>
      <c r="E2952" s="15" t="s">
        <v>11070</v>
      </c>
      <c r="F2952" s="15" t="s">
        <v>11051</v>
      </c>
      <c r="G2952" s="15" t="s">
        <v>11071</v>
      </c>
      <c r="H2952" s="15" t="s">
        <v>11072</v>
      </c>
      <c r="I2952" s="15" t="s">
        <v>4327</v>
      </c>
      <c r="J2952" s="15" t="s">
        <v>4359</v>
      </c>
      <c r="K2952" s="15"/>
      <c r="L2952" s="103" t="str">
        <f t="shared" si="1"/>
        <v>B-G25H-W19EXPRE-250 gm White Printed Express Jar</v>
      </c>
      <c r="M2952" s="103">
        <f t="shared" si="2"/>
        <v>2400</v>
      </c>
      <c r="N2952" s="102" t="str">
        <f t="shared" si="3"/>
        <v>wk </v>
      </c>
    </row>
    <row r="2953" ht="12.75" customHeight="1">
      <c r="A2953" s="15" t="s">
        <v>4412</v>
      </c>
      <c r="B2953" s="15" t="s">
        <v>3123</v>
      </c>
      <c r="C2953" s="15" t="s">
        <v>4321</v>
      </c>
      <c r="D2953" s="15" t="s">
        <v>6942</v>
      </c>
      <c r="E2953" s="15" t="s">
        <v>11073</v>
      </c>
      <c r="F2953" s="15" t="s">
        <v>11051</v>
      </c>
      <c r="G2953" s="15" t="s">
        <v>11074</v>
      </c>
      <c r="H2953" s="15" t="s">
        <v>11075</v>
      </c>
      <c r="I2953" s="15" t="s">
        <v>4327</v>
      </c>
      <c r="J2953" s="15" t="s">
        <v>4359</v>
      </c>
      <c r="K2953" s="15"/>
      <c r="L2953" s="103" t="str">
        <f t="shared" si="1"/>
        <v>B-G25H-W19EXPRE-250 gm White Printed Express Jar</v>
      </c>
      <c r="M2953" s="103">
        <f t="shared" si="2"/>
        <v>4320</v>
      </c>
      <c r="N2953" s="102" t="str">
        <f t="shared" si="3"/>
        <v>wk </v>
      </c>
    </row>
    <row r="2954" ht="12.75" customHeight="1">
      <c r="A2954" s="15" t="s">
        <v>4416</v>
      </c>
      <c r="B2954" s="15" t="s">
        <v>3123</v>
      </c>
      <c r="C2954" s="15" t="s">
        <v>4321</v>
      </c>
      <c r="D2954" s="15" t="s">
        <v>11076</v>
      </c>
      <c r="E2954" s="15" t="s">
        <v>11077</v>
      </c>
      <c r="F2954" s="15" t="s">
        <v>11051</v>
      </c>
      <c r="G2954" s="15" t="s">
        <v>11078</v>
      </c>
      <c r="H2954" s="15" t="s">
        <v>11079</v>
      </c>
      <c r="I2954" s="15" t="s">
        <v>4327</v>
      </c>
      <c r="J2954" s="15" t="s">
        <v>4359</v>
      </c>
      <c r="K2954" s="15"/>
      <c r="L2954" s="103" t="str">
        <f t="shared" si="1"/>
        <v>B-G25H-W19EXPRE-250 gm White Printed Express Jar</v>
      </c>
      <c r="M2954" s="103">
        <f t="shared" si="2"/>
        <v>4308</v>
      </c>
      <c r="N2954" s="102" t="str">
        <f t="shared" si="3"/>
        <v>wk </v>
      </c>
    </row>
    <row r="2955" ht="12.75" customHeight="1">
      <c r="A2955" s="15" t="s">
        <v>4416</v>
      </c>
      <c r="B2955" s="15" t="s">
        <v>3123</v>
      </c>
      <c r="C2955" s="15" t="s">
        <v>4321</v>
      </c>
      <c r="D2955" s="15" t="s">
        <v>5808</v>
      </c>
      <c r="E2955" s="15" t="s">
        <v>11080</v>
      </c>
      <c r="F2955" s="15" t="s">
        <v>11051</v>
      </c>
      <c r="G2955" s="15" t="s">
        <v>11081</v>
      </c>
      <c r="H2955" s="15" t="s">
        <v>11082</v>
      </c>
      <c r="I2955" s="15" t="s">
        <v>4327</v>
      </c>
      <c r="J2955" s="15" t="s">
        <v>4359</v>
      </c>
      <c r="K2955" s="15"/>
      <c r="L2955" s="103" t="str">
        <f t="shared" si="1"/>
        <v>B-G25H-W19EXPRE-250 gm White Printed Express Jar</v>
      </c>
      <c r="M2955" s="103">
        <f t="shared" si="2"/>
        <v>960</v>
      </c>
      <c r="N2955" s="102" t="str">
        <f t="shared" si="3"/>
        <v>wk </v>
      </c>
    </row>
    <row r="2956" ht="12.75" customHeight="1">
      <c r="A2956" s="15" t="s">
        <v>4778</v>
      </c>
      <c r="B2956" s="15" t="s">
        <v>3123</v>
      </c>
      <c r="C2956" s="15" t="s">
        <v>4321</v>
      </c>
      <c r="D2956" s="15" t="s">
        <v>11083</v>
      </c>
      <c r="E2956" s="15" t="s">
        <v>11084</v>
      </c>
      <c r="F2956" s="15" t="s">
        <v>11051</v>
      </c>
      <c r="G2956" s="15" t="s">
        <v>11085</v>
      </c>
      <c r="H2956" s="15" t="s">
        <v>11086</v>
      </c>
      <c r="I2956" s="15" t="s">
        <v>4327</v>
      </c>
      <c r="J2956" s="15" t="s">
        <v>4328</v>
      </c>
      <c r="K2956" s="15"/>
      <c r="L2956" s="103" t="str">
        <f t="shared" si="1"/>
        <v>B-G25H-W19EXPRE-250 gm White Printed Express Jar</v>
      </c>
      <c r="M2956" s="103">
        <f t="shared" si="2"/>
        <v>9120</v>
      </c>
      <c r="N2956" s="102" t="str">
        <f t="shared" si="3"/>
        <v>wk 49</v>
      </c>
    </row>
    <row r="2957" ht="12.75" customHeight="1">
      <c r="A2957" s="15" t="s">
        <v>4782</v>
      </c>
      <c r="B2957" s="15" t="s">
        <v>3123</v>
      </c>
      <c r="C2957" s="15" t="s">
        <v>4321</v>
      </c>
      <c r="D2957" s="15" t="s">
        <v>11087</v>
      </c>
      <c r="E2957" s="15" t="s">
        <v>11088</v>
      </c>
      <c r="F2957" s="15" t="s">
        <v>11051</v>
      </c>
      <c r="G2957" s="15" t="s">
        <v>11089</v>
      </c>
      <c r="H2957" s="15" t="s">
        <v>11090</v>
      </c>
      <c r="I2957" s="15" t="s">
        <v>4327</v>
      </c>
      <c r="J2957" s="15" t="s">
        <v>4328</v>
      </c>
      <c r="K2957" s="15"/>
      <c r="L2957" s="103" t="str">
        <f t="shared" si="1"/>
        <v>B-G25H-W19EXPRE-250 gm White Printed Express Jar</v>
      </c>
      <c r="M2957" s="103">
        <f t="shared" si="2"/>
        <v>14160</v>
      </c>
      <c r="N2957" s="102" t="str">
        <f t="shared" si="3"/>
        <v>wk </v>
      </c>
    </row>
    <row r="2958" ht="12.75" customHeight="1">
      <c r="A2958" s="15" t="s">
        <v>4784</v>
      </c>
      <c r="B2958" s="15" t="s">
        <v>3123</v>
      </c>
      <c r="C2958" s="15" t="s">
        <v>4321</v>
      </c>
      <c r="D2958" s="15" t="s">
        <v>6773</v>
      </c>
      <c r="E2958" s="15" t="s">
        <v>11091</v>
      </c>
      <c r="F2958" s="15" t="s">
        <v>11051</v>
      </c>
      <c r="G2958" s="15" t="s">
        <v>11064</v>
      </c>
      <c r="H2958" s="15" t="s">
        <v>11092</v>
      </c>
      <c r="I2958" s="15" t="s">
        <v>4327</v>
      </c>
      <c r="J2958" s="15" t="s">
        <v>4328</v>
      </c>
      <c r="K2958" s="15"/>
      <c r="L2958" s="103" t="str">
        <f t="shared" si="1"/>
        <v>B-G25H-W19EXPRE-250 gm White Printed Express Jar</v>
      </c>
      <c r="M2958" s="103">
        <f t="shared" si="2"/>
        <v>2640</v>
      </c>
      <c r="N2958" s="102" t="str">
        <f t="shared" si="3"/>
        <v>wk </v>
      </c>
    </row>
    <row r="2959" ht="12.75" customHeight="1">
      <c r="A2959" s="15" t="s">
        <v>4786</v>
      </c>
      <c r="B2959" s="15" t="s">
        <v>3123</v>
      </c>
      <c r="C2959" s="15" t="s">
        <v>4321</v>
      </c>
      <c r="D2959" s="15" t="s">
        <v>6773</v>
      </c>
      <c r="E2959" s="15" t="s">
        <v>11093</v>
      </c>
      <c r="F2959" s="15" t="s">
        <v>11051</v>
      </c>
      <c r="G2959" s="15" t="s">
        <v>11064</v>
      </c>
      <c r="H2959" s="15" t="s">
        <v>11092</v>
      </c>
      <c r="I2959" s="15" t="s">
        <v>4327</v>
      </c>
      <c r="J2959" s="15" t="s">
        <v>4328</v>
      </c>
      <c r="K2959" s="15"/>
      <c r="L2959" s="103" t="str">
        <f t="shared" si="1"/>
        <v>B-G25H-W19EXPRE-250 gm White Printed Express Jar</v>
      </c>
      <c r="M2959" s="103">
        <f t="shared" si="2"/>
        <v>2640</v>
      </c>
      <c r="N2959" s="102" t="str">
        <f t="shared" si="3"/>
        <v>wk </v>
      </c>
    </row>
    <row r="2960" ht="12.75" customHeight="1">
      <c r="A2960" s="15" t="s">
        <v>4789</v>
      </c>
      <c r="B2960" s="15" t="s">
        <v>3123</v>
      </c>
      <c r="C2960" s="15" t="s">
        <v>4321</v>
      </c>
      <c r="D2960" s="15" t="s">
        <v>7941</v>
      </c>
      <c r="E2960" s="15" t="s">
        <v>11094</v>
      </c>
      <c r="F2960" s="15" t="s">
        <v>11051</v>
      </c>
      <c r="G2960" s="15" t="s">
        <v>11095</v>
      </c>
      <c r="H2960" s="15" t="s">
        <v>11096</v>
      </c>
      <c r="I2960" s="15" t="s">
        <v>4327</v>
      </c>
      <c r="J2960" s="15" t="s">
        <v>4328</v>
      </c>
      <c r="K2960" s="15"/>
      <c r="L2960" s="103" t="str">
        <f t="shared" si="1"/>
        <v>B-G25H-W19EXPRE-250 gm White Printed Express Jar</v>
      </c>
      <c r="M2960" s="103">
        <f t="shared" si="2"/>
        <v>480</v>
      </c>
      <c r="N2960" s="102" t="str">
        <f t="shared" si="3"/>
        <v>wk </v>
      </c>
    </row>
    <row r="2961" ht="12.75" customHeight="1">
      <c r="A2961" s="15" t="s">
        <v>4795</v>
      </c>
      <c r="B2961" s="15" t="s">
        <v>3123</v>
      </c>
      <c r="C2961" s="15" t="s">
        <v>4321</v>
      </c>
      <c r="D2961" s="15" t="s">
        <v>3465</v>
      </c>
      <c r="E2961" s="15" t="s">
        <v>11097</v>
      </c>
      <c r="F2961" s="15" t="s">
        <v>11051</v>
      </c>
      <c r="G2961" s="15" t="s">
        <v>11098</v>
      </c>
      <c r="H2961" s="15" t="s">
        <v>11099</v>
      </c>
      <c r="I2961" s="15" t="s">
        <v>4327</v>
      </c>
      <c r="J2961" s="15" t="s">
        <v>4328</v>
      </c>
      <c r="K2961" s="15"/>
      <c r="L2961" s="103" t="str">
        <f t="shared" si="1"/>
        <v>B-G25H-W19EXPRE-250 gm White Printed Express Jar</v>
      </c>
      <c r="M2961" s="103">
        <f t="shared" si="2"/>
        <v>240</v>
      </c>
      <c r="N2961" s="102" t="str">
        <f t="shared" si="3"/>
        <v>wk </v>
      </c>
    </row>
    <row r="2962" ht="12.75" customHeight="1">
      <c r="A2962" s="15" t="s">
        <v>11100</v>
      </c>
      <c r="B2962" s="15" t="s">
        <v>2849</v>
      </c>
      <c r="C2962" s="15" t="s">
        <v>3146</v>
      </c>
      <c r="D2962" s="15" t="s">
        <v>3145</v>
      </c>
      <c r="E2962" s="15"/>
      <c r="F2962" s="15" t="s">
        <v>4308</v>
      </c>
      <c r="G2962" s="15" t="s">
        <v>4352</v>
      </c>
      <c r="H2962" s="15" t="s">
        <v>3149</v>
      </c>
      <c r="I2962" s="15" t="s">
        <v>3156</v>
      </c>
      <c r="J2962" s="15"/>
      <c r="K2962" s="15"/>
      <c r="L2962" s="103" t="str">
        <f t="shared" si="1"/>
        <v>B-G25H-W19PATTEX-ECO-250 gm White Printed Pattex Wood Glue Economy</v>
      </c>
      <c r="M2962" s="103">
        <f t="shared" si="2"/>
        <v>0</v>
      </c>
      <c r="N2962" s="102" t="str">
        <f t="shared" si="3"/>
        <v>wk </v>
      </c>
    </row>
    <row r="2963" ht="12.75" customHeight="1">
      <c r="A2963" s="15" t="s">
        <v>4947</v>
      </c>
      <c r="B2963" s="15" t="s">
        <v>3123</v>
      </c>
      <c r="C2963" s="15" t="s">
        <v>4321</v>
      </c>
      <c r="D2963" s="15" t="s">
        <v>11101</v>
      </c>
      <c r="E2963" s="15" t="s">
        <v>11102</v>
      </c>
      <c r="F2963" s="15" t="s">
        <v>11103</v>
      </c>
      <c r="G2963" s="15" t="s">
        <v>11104</v>
      </c>
      <c r="H2963" s="15" t="s">
        <v>11105</v>
      </c>
      <c r="I2963" s="15" t="s">
        <v>4327</v>
      </c>
      <c r="J2963" s="15" t="s">
        <v>4359</v>
      </c>
      <c r="K2963" s="15"/>
      <c r="L2963" s="103" t="str">
        <f t="shared" si="1"/>
        <v>B-G25H-W19PATTEX-ECO-250 gm White Printed Pattex Wood Glue Economy</v>
      </c>
      <c r="M2963" s="103">
        <f t="shared" si="2"/>
        <v>4840</v>
      </c>
      <c r="N2963" s="102" t="str">
        <f t="shared" si="3"/>
        <v>wk 18</v>
      </c>
    </row>
    <row r="2964" ht="12.75" customHeight="1">
      <c r="A2964" s="15" t="s">
        <v>5098</v>
      </c>
      <c r="B2964" s="15" t="s">
        <v>3123</v>
      </c>
      <c r="C2964" s="15" t="s">
        <v>4321</v>
      </c>
      <c r="D2964" s="15" t="s">
        <v>11106</v>
      </c>
      <c r="E2964" s="15" t="s">
        <v>11107</v>
      </c>
      <c r="F2964" s="15" t="s">
        <v>11103</v>
      </c>
      <c r="G2964" s="15" t="s">
        <v>11108</v>
      </c>
      <c r="H2964" s="15" t="s">
        <v>11109</v>
      </c>
      <c r="I2964" s="15" t="s">
        <v>4327</v>
      </c>
      <c r="J2964" s="15" t="s">
        <v>4359</v>
      </c>
      <c r="K2964" s="15"/>
      <c r="L2964" s="103" t="str">
        <f t="shared" si="1"/>
        <v>B-G25H-W19PATTEX-ECO-250 gm White Printed Pattex Wood Glue Economy</v>
      </c>
      <c r="M2964" s="103">
        <f t="shared" si="2"/>
        <v>3740</v>
      </c>
      <c r="N2964" s="102" t="str">
        <f t="shared" si="3"/>
        <v>wk 22</v>
      </c>
    </row>
    <row r="2965" ht="12.75" customHeight="1">
      <c r="A2965" s="15" t="s">
        <v>4378</v>
      </c>
      <c r="B2965" s="15" t="s">
        <v>3123</v>
      </c>
      <c r="C2965" s="15" t="s">
        <v>4321</v>
      </c>
      <c r="D2965" s="15" t="s">
        <v>11110</v>
      </c>
      <c r="E2965" s="15" t="s">
        <v>11111</v>
      </c>
      <c r="F2965" s="15" t="s">
        <v>11103</v>
      </c>
      <c r="G2965" s="15" t="s">
        <v>11112</v>
      </c>
      <c r="H2965" s="15" t="s">
        <v>11113</v>
      </c>
      <c r="I2965" s="15" t="s">
        <v>4327</v>
      </c>
      <c r="J2965" s="15" t="s">
        <v>4359</v>
      </c>
      <c r="K2965" s="15"/>
      <c r="L2965" s="103" t="str">
        <f t="shared" si="1"/>
        <v>B-G25H-W19PATTEX-ECO-250 gm White Printed Pattex Wood Glue Economy</v>
      </c>
      <c r="M2965" s="103">
        <f t="shared" si="2"/>
        <v>2420</v>
      </c>
      <c r="N2965" s="102" t="str">
        <f t="shared" si="3"/>
        <v>wk </v>
      </c>
    </row>
    <row r="2966" ht="12.75" customHeight="1">
      <c r="A2966" s="15" t="s">
        <v>4383</v>
      </c>
      <c r="B2966" s="15" t="s">
        <v>3123</v>
      </c>
      <c r="C2966" s="15" t="s">
        <v>4321</v>
      </c>
      <c r="D2966" s="15" t="s">
        <v>3958</v>
      </c>
      <c r="E2966" s="15" t="s">
        <v>11114</v>
      </c>
      <c r="F2966" s="15" t="s">
        <v>11103</v>
      </c>
      <c r="G2966" s="15" t="s">
        <v>11115</v>
      </c>
      <c r="H2966" s="15" t="s">
        <v>11116</v>
      </c>
      <c r="I2966" s="15" t="s">
        <v>4327</v>
      </c>
      <c r="J2966" s="15" t="s">
        <v>4359</v>
      </c>
      <c r="K2966" s="15"/>
      <c r="L2966" s="103" t="str">
        <f t="shared" si="1"/>
        <v>B-G25H-W19PATTEX-ECO-250 gm White Printed Pattex Wood Glue Economy</v>
      </c>
      <c r="M2966" s="103">
        <f t="shared" si="2"/>
        <v>2400</v>
      </c>
      <c r="N2966" s="102" t="str">
        <f t="shared" si="3"/>
        <v>wk </v>
      </c>
    </row>
    <row r="2967" ht="12.75" customHeight="1">
      <c r="A2967" s="15" t="s">
        <v>4423</v>
      </c>
      <c r="B2967" s="15" t="s">
        <v>3123</v>
      </c>
      <c r="C2967" s="15" t="s">
        <v>4321</v>
      </c>
      <c r="D2967" s="15" t="s">
        <v>6773</v>
      </c>
      <c r="E2967" s="15" t="s">
        <v>11117</v>
      </c>
      <c r="F2967" s="15" t="s">
        <v>11103</v>
      </c>
      <c r="G2967" s="15" t="s">
        <v>4399</v>
      </c>
      <c r="H2967" s="15" t="s">
        <v>11118</v>
      </c>
      <c r="I2967" s="15" t="s">
        <v>4327</v>
      </c>
      <c r="J2967" s="15" t="s">
        <v>4359</v>
      </c>
      <c r="K2967" s="15"/>
      <c r="L2967" s="103" t="str">
        <f t="shared" si="1"/>
        <v>B-G25H-W19PATTEX-ECO-250 gm White Printed Pattex Wood Glue Economy</v>
      </c>
      <c r="M2967" s="103">
        <f t="shared" si="2"/>
        <v>2640</v>
      </c>
      <c r="N2967" s="102" t="str">
        <f t="shared" si="3"/>
        <v>wk 40</v>
      </c>
    </row>
    <row r="2968" ht="12.75" customHeight="1">
      <c r="A2968" s="15" t="s">
        <v>4491</v>
      </c>
      <c r="B2968" s="15" t="s">
        <v>3123</v>
      </c>
      <c r="C2968" s="15" t="s">
        <v>4321</v>
      </c>
      <c r="D2968" s="15" t="s">
        <v>11110</v>
      </c>
      <c r="E2968" s="15" t="s">
        <v>11119</v>
      </c>
      <c r="F2968" s="15" t="s">
        <v>11103</v>
      </c>
      <c r="G2968" s="15" t="s">
        <v>11112</v>
      </c>
      <c r="H2968" s="15" t="s">
        <v>11113</v>
      </c>
      <c r="I2968" s="15" t="s">
        <v>4327</v>
      </c>
      <c r="J2968" s="15" t="s">
        <v>4359</v>
      </c>
      <c r="K2968" s="15"/>
      <c r="L2968" s="103" t="str">
        <f t="shared" si="1"/>
        <v>B-G25H-W19PATTEX-ECO-250 gm White Printed Pattex Wood Glue Economy</v>
      </c>
      <c r="M2968" s="103">
        <f t="shared" si="2"/>
        <v>2420</v>
      </c>
      <c r="N2968" s="102" t="str">
        <f t="shared" si="3"/>
        <v>wk </v>
      </c>
    </row>
    <row r="2969" ht="12.75" customHeight="1">
      <c r="A2969" s="15" t="s">
        <v>4494</v>
      </c>
      <c r="B2969" s="15" t="s">
        <v>3123</v>
      </c>
      <c r="C2969" s="15" t="s">
        <v>4321</v>
      </c>
      <c r="D2969" s="15" t="s">
        <v>11120</v>
      </c>
      <c r="E2969" s="15" t="s">
        <v>11121</v>
      </c>
      <c r="F2969" s="15" t="s">
        <v>11103</v>
      </c>
      <c r="G2969" s="15" t="s">
        <v>11122</v>
      </c>
      <c r="H2969" s="15" t="s">
        <v>11123</v>
      </c>
      <c r="I2969" s="15" t="s">
        <v>4327</v>
      </c>
      <c r="J2969" s="15" t="s">
        <v>4359</v>
      </c>
      <c r="K2969" s="15"/>
      <c r="L2969" s="103" t="str">
        <f t="shared" si="1"/>
        <v>B-G25H-W19PATTEX-ECO-250 gm White Printed Pattex Wood Glue Economy</v>
      </c>
      <c r="M2969" s="103">
        <f t="shared" si="2"/>
        <v>3445</v>
      </c>
      <c r="N2969" s="102" t="str">
        <f t="shared" si="3"/>
        <v>wk </v>
      </c>
    </row>
    <row r="2970" ht="12.75" customHeight="1">
      <c r="A2970" s="15" t="s">
        <v>4708</v>
      </c>
      <c r="B2970" s="15" t="s">
        <v>3123</v>
      </c>
      <c r="C2970" s="15" t="s">
        <v>4321</v>
      </c>
      <c r="D2970" s="15" t="s">
        <v>11124</v>
      </c>
      <c r="E2970" s="15" t="s">
        <v>11125</v>
      </c>
      <c r="F2970" s="15" t="s">
        <v>11103</v>
      </c>
      <c r="G2970" s="15" t="s">
        <v>11126</v>
      </c>
      <c r="H2970" s="15" t="s">
        <v>11127</v>
      </c>
      <c r="I2970" s="15" t="s">
        <v>4327</v>
      </c>
      <c r="J2970" s="15" t="s">
        <v>4359</v>
      </c>
      <c r="K2970" s="15"/>
      <c r="L2970" s="103" t="str">
        <f t="shared" si="1"/>
        <v>B-G25H-W19PATTEX-ECO-250 gm White Printed Pattex Wood Glue Economy</v>
      </c>
      <c r="M2970" s="103">
        <f t="shared" si="2"/>
        <v>2613</v>
      </c>
      <c r="N2970" s="102" t="str">
        <f t="shared" si="3"/>
        <v>wk 27</v>
      </c>
    </row>
    <row r="2971" ht="12.75" customHeight="1">
      <c r="A2971" s="15" t="s">
        <v>4710</v>
      </c>
      <c r="B2971" s="15" t="s">
        <v>3123</v>
      </c>
      <c r="C2971" s="15" t="s">
        <v>4321</v>
      </c>
      <c r="D2971" s="15" t="s">
        <v>3616</v>
      </c>
      <c r="E2971" s="15" t="s">
        <v>11128</v>
      </c>
      <c r="F2971" s="15" t="s">
        <v>11103</v>
      </c>
      <c r="G2971" s="15" t="s">
        <v>11129</v>
      </c>
      <c r="H2971" s="15" t="s">
        <v>11130</v>
      </c>
      <c r="I2971" s="15" t="s">
        <v>4327</v>
      </c>
      <c r="J2971" s="15" t="s">
        <v>4359</v>
      </c>
      <c r="K2971" s="15"/>
      <c r="L2971" s="103" t="str">
        <f t="shared" si="1"/>
        <v>B-G25H-W19PATTEX-ECO-250 gm White Printed Pattex Wood Glue Economy</v>
      </c>
      <c r="M2971" s="103">
        <f t="shared" si="2"/>
        <v>3300</v>
      </c>
      <c r="N2971" s="102" t="str">
        <f t="shared" si="3"/>
        <v>wk 32</v>
      </c>
    </row>
    <row r="2972" ht="12.75" customHeight="1">
      <c r="A2972" s="15" t="s">
        <v>4715</v>
      </c>
      <c r="B2972" s="15" t="s">
        <v>3123</v>
      </c>
      <c r="C2972" s="15" t="s">
        <v>4321</v>
      </c>
      <c r="D2972" s="15" t="s">
        <v>11131</v>
      </c>
      <c r="E2972" s="15" t="s">
        <v>11132</v>
      </c>
      <c r="F2972" s="15" t="s">
        <v>11103</v>
      </c>
      <c r="G2972" s="15" t="s">
        <v>11133</v>
      </c>
      <c r="H2972" s="15" t="s">
        <v>11134</v>
      </c>
      <c r="I2972" s="15" t="s">
        <v>4327</v>
      </c>
      <c r="J2972" s="15" t="s">
        <v>4359</v>
      </c>
      <c r="K2972" s="15"/>
      <c r="L2972" s="103" t="str">
        <f t="shared" si="1"/>
        <v>B-G25H-W19PATTEX-ECO-250 gm White Printed Pattex Wood Glue Economy</v>
      </c>
      <c r="M2972" s="103">
        <f t="shared" si="2"/>
        <v>5940</v>
      </c>
      <c r="N2972" s="102" t="str">
        <f t="shared" si="3"/>
        <v>wk 41</v>
      </c>
    </row>
    <row r="2973" ht="12.75" customHeight="1">
      <c r="A2973" s="15" t="s">
        <v>4826</v>
      </c>
      <c r="B2973" s="15" t="s">
        <v>3123</v>
      </c>
      <c r="C2973" s="15" t="s">
        <v>4321</v>
      </c>
      <c r="D2973" s="15" t="s">
        <v>11135</v>
      </c>
      <c r="E2973" s="15" t="s">
        <v>11136</v>
      </c>
      <c r="F2973" s="15" t="s">
        <v>11103</v>
      </c>
      <c r="G2973" s="15" t="s">
        <v>11137</v>
      </c>
      <c r="H2973" s="15" t="s">
        <v>11138</v>
      </c>
      <c r="I2973" s="15" t="s">
        <v>4327</v>
      </c>
      <c r="J2973" s="15" t="s">
        <v>4359</v>
      </c>
      <c r="K2973" s="15"/>
      <c r="L2973" s="103" t="str">
        <f t="shared" si="1"/>
        <v>B-G25H-W19PATTEX-ECO-250 gm White Printed Pattex Wood Glue Economy</v>
      </c>
      <c r="M2973" s="103">
        <f t="shared" si="2"/>
        <v>3054</v>
      </c>
      <c r="N2973" s="102" t="str">
        <f t="shared" si="3"/>
        <v>wk 19</v>
      </c>
    </row>
    <row r="2974" ht="12.75" customHeight="1">
      <c r="A2974" s="15" t="s">
        <v>4838</v>
      </c>
      <c r="B2974" s="15" t="s">
        <v>3123</v>
      </c>
      <c r="C2974" s="15" t="s">
        <v>4321</v>
      </c>
      <c r="D2974" s="15" t="s">
        <v>11139</v>
      </c>
      <c r="E2974" s="15" t="s">
        <v>11140</v>
      </c>
      <c r="F2974" s="15" t="s">
        <v>11103</v>
      </c>
      <c r="G2974" s="15" t="s">
        <v>11141</v>
      </c>
      <c r="H2974" s="15" t="s">
        <v>11142</v>
      </c>
      <c r="I2974" s="15" t="s">
        <v>4327</v>
      </c>
      <c r="J2974" s="15" t="s">
        <v>4359</v>
      </c>
      <c r="K2974" s="15"/>
      <c r="L2974" s="103" t="str">
        <f t="shared" si="1"/>
        <v>B-G25H-W19PATTEX-ECO-250 gm White Printed Pattex Wood Glue Economy</v>
      </c>
      <c r="M2974" s="103">
        <f t="shared" si="2"/>
        <v>3028</v>
      </c>
      <c r="N2974" s="102" t="str">
        <f t="shared" si="3"/>
        <v>wk 45</v>
      </c>
    </row>
    <row r="2975" ht="12.75" customHeight="1">
      <c r="A2975" s="15" t="s">
        <v>4857</v>
      </c>
      <c r="B2975" s="15" t="s">
        <v>3123</v>
      </c>
      <c r="C2975" s="15" t="s">
        <v>4321</v>
      </c>
      <c r="D2975" s="15" t="s">
        <v>4940</v>
      </c>
      <c r="E2975" s="15" t="s">
        <v>11143</v>
      </c>
      <c r="F2975" s="15" t="s">
        <v>11103</v>
      </c>
      <c r="G2975" s="15" t="s">
        <v>11144</v>
      </c>
      <c r="H2975" s="15" t="s">
        <v>11145</v>
      </c>
      <c r="I2975" s="15" t="s">
        <v>4327</v>
      </c>
      <c r="J2975" s="15" t="s">
        <v>4359</v>
      </c>
      <c r="K2975" s="15"/>
      <c r="L2975" s="103" t="str">
        <f t="shared" si="1"/>
        <v>B-G25H-W19PATTEX-ECO-250 gm White Printed Pattex Wood Glue Economy</v>
      </c>
      <c r="M2975" s="103">
        <f t="shared" si="2"/>
        <v>2200</v>
      </c>
      <c r="N2975" s="102" t="str">
        <f t="shared" si="3"/>
        <v>wk </v>
      </c>
    </row>
    <row r="2976" ht="12.75" customHeight="1">
      <c r="A2976" s="15" t="s">
        <v>4857</v>
      </c>
      <c r="B2976" s="15" t="s">
        <v>3123</v>
      </c>
      <c r="C2976" s="15" t="s">
        <v>4321</v>
      </c>
      <c r="D2976" s="15" t="s">
        <v>6773</v>
      </c>
      <c r="E2976" s="15" t="s">
        <v>11146</v>
      </c>
      <c r="F2976" s="15" t="s">
        <v>11103</v>
      </c>
      <c r="G2976" s="15" t="s">
        <v>4399</v>
      </c>
      <c r="H2976" s="15" t="s">
        <v>11147</v>
      </c>
      <c r="I2976" s="15" t="s">
        <v>4327</v>
      </c>
      <c r="J2976" s="15" t="s">
        <v>4359</v>
      </c>
      <c r="K2976" s="15"/>
      <c r="L2976" s="103" t="str">
        <f t="shared" si="1"/>
        <v>B-G25H-W19PATTEX-ECO-250 gm White Printed Pattex Wood Glue Economy</v>
      </c>
      <c r="M2976" s="103">
        <f t="shared" si="2"/>
        <v>2640</v>
      </c>
      <c r="N2976" s="102" t="str">
        <f t="shared" si="3"/>
        <v>wk </v>
      </c>
    </row>
    <row r="2977" ht="12.75" customHeight="1">
      <c r="A2977" s="15" t="s">
        <v>4859</v>
      </c>
      <c r="B2977" s="15" t="s">
        <v>3123</v>
      </c>
      <c r="C2977" s="15" t="s">
        <v>4321</v>
      </c>
      <c r="D2977" s="15" t="s">
        <v>11148</v>
      </c>
      <c r="E2977" s="15" t="s">
        <v>11149</v>
      </c>
      <c r="F2977" s="15" t="s">
        <v>11103</v>
      </c>
      <c r="G2977" s="15" t="s">
        <v>11150</v>
      </c>
      <c r="H2977" s="15" t="s">
        <v>11151</v>
      </c>
      <c r="I2977" s="15" t="s">
        <v>4327</v>
      </c>
      <c r="J2977" s="15" t="s">
        <v>4359</v>
      </c>
      <c r="K2977" s="15"/>
      <c r="L2977" s="103" t="str">
        <f t="shared" si="1"/>
        <v>B-G25H-W19PATTEX-ECO-250 gm White Printed Pattex Wood Glue Economy</v>
      </c>
      <c r="M2977" s="103">
        <f t="shared" si="2"/>
        <v>3686</v>
      </c>
      <c r="N2977" s="102" t="str">
        <f t="shared" si="3"/>
        <v>wk </v>
      </c>
    </row>
    <row r="2978" ht="12.75" customHeight="1">
      <c r="A2978" s="15" t="s">
        <v>5615</v>
      </c>
      <c r="B2978" s="15" t="s">
        <v>3123</v>
      </c>
      <c r="C2978" s="15" t="s">
        <v>4321</v>
      </c>
      <c r="D2978" s="15" t="s">
        <v>11152</v>
      </c>
      <c r="E2978" s="15" t="s">
        <v>11153</v>
      </c>
      <c r="F2978" s="15" t="s">
        <v>11103</v>
      </c>
      <c r="G2978" s="15" t="s">
        <v>11154</v>
      </c>
      <c r="H2978" s="15" t="s">
        <v>11155</v>
      </c>
      <c r="I2978" s="15" t="s">
        <v>4327</v>
      </c>
      <c r="J2978" s="15" t="s">
        <v>4359</v>
      </c>
      <c r="K2978" s="15"/>
      <c r="L2978" s="103" t="str">
        <f t="shared" si="1"/>
        <v>B-G25H-W19PATTEX-ECO-250 gm White Printed Pattex Wood Glue Economy</v>
      </c>
      <c r="M2978" s="103">
        <f t="shared" si="2"/>
        <v>5018</v>
      </c>
      <c r="N2978" s="102" t="str">
        <f t="shared" si="3"/>
        <v>wk </v>
      </c>
    </row>
    <row r="2979" ht="12.75" customHeight="1">
      <c r="A2979" s="15" t="s">
        <v>11156</v>
      </c>
      <c r="B2979" s="15"/>
      <c r="C2979" s="15" t="s">
        <v>3146</v>
      </c>
      <c r="D2979" s="15" t="s">
        <v>3145</v>
      </c>
      <c r="E2979" s="15"/>
      <c r="F2979" s="15" t="s">
        <v>4308</v>
      </c>
      <c r="G2979" s="15" t="s">
        <v>11157</v>
      </c>
      <c r="H2979" s="15" t="s">
        <v>3149</v>
      </c>
      <c r="I2979" s="15"/>
      <c r="J2979" s="15"/>
      <c r="K2979" s="15"/>
      <c r="L2979" s="103" t="str">
        <f t="shared" si="1"/>
        <v>B-G25H-W19PNT-250 gm White Printed  Jar</v>
      </c>
      <c r="M2979" s="103">
        <f t="shared" si="2"/>
        <v>0</v>
      </c>
      <c r="N2979" s="102" t="str">
        <f t="shared" si="3"/>
        <v>wk </v>
      </c>
    </row>
    <row r="2980" ht="12.75" customHeight="1">
      <c r="A2980" s="15" t="s">
        <v>4830</v>
      </c>
      <c r="B2980" s="15" t="s">
        <v>3123</v>
      </c>
      <c r="C2980" s="15" t="s">
        <v>4321</v>
      </c>
      <c r="D2980" s="15" t="s">
        <v>11158</v>
      </c>
      <c r="E2980" s="15" t="s">
        <v>11159</v>
      </c>
      <c r="F2980" s="15" t="s">
        <v>4324</v>
      </c>
      <c r="G2980" s="15" t="s">
        <v>11160</v>
      </c>
      <c r="H2980" s="15" t="s">
        <v>11161</v>
      </c>
      <c r="I2980" s="15" t="s">
        <v>4327</v>
      </c>
      <c r="J2980" s="15" t="s">
        <v>4328</v>
      </c>
      <c r="K2980" s="15"/>
      <c r="L2980" s="103" t="str">
        <f t="shared" si="1"/>
        <v>B-G25H-W19PNT-250 gm White Printed  Jar</v>
      </c>
      <c r="M2980" s="103">
        <f t="shared" si="2"/>
        <v>2140</v>
      </c>
      <c r="N2980" s="102" t="str">
        <f t="shared" si="3"/>
        <v>wk 32</v>
      </c>
    </row>
    <row r="2981" ht="12.75" customHeight="1">
      <c r="A2981" s="15" t="s">
        <v>4872</v>
      </c>
      <c r="B2981" s="15" t="s">
        <v>3123</v>
      </c>
      <c r="C2981" s="15" t="s">
        <v>4321</v>
      </c>
      <c r="D2981" s="15" t="s">
        <v>3958</v>
      </c>
      <c r="E2981" s="15" t="s">
        <v>11162</v>
      </c>
      <c r="F2981" s="15" t="s">
        <v>4324</v>
      </c>
      <c r="G2981" s="15" t="s">
        <v>11163</v>
      </c>
      <c r="H2981" s="15" t="s">
        <v>11164</v>
      </c>
      <c r="I2981" s="15" t="s">
        <v>4327</v>
      </c>
      <c r="J2981" s="15" t="s">
        <v>4328</v>
      </c>
      <c r="K2981" s="15"/>
      <c r="L2981" s="103" t="str">
        <f t="shared" si="1"/>
        <v>B-G25H-W19PNT-250 gm White Printed  Jar</v>
      </c>
      <c r="M2981" s="103">
        <f t="shared" si="2"/>
        <v>2400</v>
      </c>
      <c r="N2981" s="102" t="str">
        <f t="shared" si="3"/>
        <v>wk </v>
      </c>
    </row>
    <row r="2982" ht="12.75" customHeight="1">
      <c r="A2982" s="15" t="s">
        <v>11165</v>
      </c>
      <c r="B2982" s="15"/>
      <c r="C2982" s="15" t="s">
        <v>3146</v>
      </c>
      <c r="D2982" s="15" t="s">
        <v>3145</v>
      </c>
      <c r="E2982" s="15"/>
      <c r="F2982" s="15" t="s">
        <v>4308</v>
      </c>
      <c r="G2982" s="15" t="s">
        <v>11166</v>
      </c>
      <c r="H2982" s="15" t="s">
        <v>3149</v>
      </c>
      <c r="I2982" s="15" t="s">
        <v>3177</v>
      </c>
      <c r="J2982" s="15"/>
      <c r="K2982" s="15"/>
      <c r="L2982" s="103" t="str">
        <f t="shared" si="1"/>
        <v>B-G26-N14-HA-200 gm Natural Jar</v>
      </c>
      <c r="M2982" s="103">
        <f t="shared" si="2"/>
        <v>0</v>
      </c>
      <c r="N2982" s="102" t="str">
        <f t="shared" si="3"/>
        <v>wk </v>
      </c>
    </row>
    <row r="2983" ht="12.75" customHeight="1">
      <c r="A2983" s="15" t="s">
        <v>4802</v>
      </c>
      <c r="B2983" s="15" t="s">
        <v>3123</v>
      </c>
      <c r="C2983" s="15" t="s">
        <v>4321</v>
      </c>
      <c r="D2983" s="15" t="s">
        <v>3586</v>
      </c>
      <c r="E2983" s="15" t="s">
        <v>11167</v>
      </c>
      <c r="F2983" s="15" t="s">
        <v>11168</v>
      </c>
      <c r="G2983" s="15" t="s">
        <v>11169</v>
      </c>
      <c r="H2983" s="15" t="s">
        <v>11170</v>
      </c>
      <c r="I2983" s="15" t="s">
        <v>4327</v>
      </c>
      <c r="J2983" s="15" t="s">
        <v>4359</v>
      </c>
      <c r="K2983" s="15"/>
      <c r="L2983" s="103" t="str">
        <f t="shared" si="1"/>
        <v>B-G26-N14-HA-200 gm Natural Jar</v>
      </c>
      <c r="M2983" s="103">
        <f t="shared" si="2"/>
        <v>1400</v>
      </c>
      <c r="N2983" s="102" t="str">
        <f t="shared" si="3"/>
        <v>wk </v>
      </c>
    </row>
    <row r="2984" ht="12.75" customHeight="1">
      <c r="A2984" s="15" t="s">
        <v>4802</v>
      </c>
      <c r="B2984" s="15" t="s">
        <v>3128</v>
      </c>
      <c r="C2984" s="15" t="s">
        <v>4321</v>
      </c>
      <c r="D2984" s="15" t="s">
        <v>5590</v>
      </c>
      <c r="E2984" s="15" t="s">
        <v>11171</v>
      </c>
      <c r="F2984" s="15" t="s">
        <v>11168</v>
      </c>
      <c r="G2984" s="15" t="s">
        <v>11172</v>
      </c>
      <c r="H2984" s="15" t="s">
        <v>11173</v>
      </c>
      <c r="I2984" s="15" t="s">
        <v>4327</v>
      </c>
      <c r="J2984" s="15" t="s">
        <v>4359</v>
      </c>
      <c r="K2984" s="15"/>
      <c r="L2984" s="103" t="str">
        <f t="shared" si="1"/>
        <v>B-G26-N14-HA-200 gm Natural Jar</v>
      </c>
      <c r="M2984" s="103">
        <f t="shared" si="2"/>
        <v>13600</v>
      </c>
      <c r="N2984" s="102" t="str">
        <f t="shared" si="3"/>
        <v>wk </v>
      </c>
    </row>
    <row r="2985" ht="12.75" customHeight="1">
      <c r="A2985" s="15" t="s">
        <v>11174</v>
      </c>
      <c r="B2985" s="15" t="s">
        <v>1091</v>
      </c>
      <c r="C2985" s="15" t="s">
        <v>3146</v>
      </c>
      <c r="D2985" s="15" t="s">
        <v>3145</v>
      </c>
      <c r="E2985" s="15"/>
      <c r="F2985" s="15" t="s">
        <v>4308</v>
      </c>
      <c r="G2985" s="15" t="s">
        <v>11175</v>
      </c>
      <c r="H2985" s="15" t="s">
        <v>3149</v>
      </c>
      <c r="I2985" s="15" t="s">
        <v>3161</v>
      </c>
      <c r="J2985" s="15"/>
      <c r="K2985" s="15"/>
      <c r="L2985" s="103" t="str">
        <f t="shared" si="1"/>
        <v>B-G30-LGN11-100 gm L Green Jar</v>
      </c>
      <c r="M2985" s="103">
        <f t="shared" si="2"/>
        <v>0</v>
      </c>
      <c r="N2985" s="102" t="str">
        <f t="shared" si="3"/>
        <v>wk </v>
      </c>
    </row>
    <row r="2986" ht="12.75" customHeight="1">
      <c r="A2986" s="15" t="s">
        <v>4713</v>
      </c>
      <c r="B2986" s="15" t="s">
        <v>3123</v>
      </c>
      <c r="C2986" s="15" t="s">
        <v>4321</v>
      </c>
      <c r="D2986" s="15" t="s">
        <v>4905</v>
      </c>
      <c r="E2986" s="15" t="s">
        <v>11176</v>
      </c>
      <c r="F2986" s="15" t="s">
        <v>4324</v>
      </c>
      <c r="G2986" s="15" t="s">
        <v>11177</v>
      </c>
      <c r="H2986" s="15" t="s">
        <v>11178</v>
      </c>
      <c r="I2986" s="15" t="s">
        <v>4327</v>
      </c>
      <c r="J2986" s="15" t="s">
        <v>4328</v>
      </c>
      <c r="K2986" s="15"/>
      <c r="L2986" s="103" t="str">
        <f t="shared" si="1"/>
        <v>B-G30-LGN11-100 gm L Green Jar</v>
      </c>
      <c r="M2986" s="103">
        <f t="shared" si="2"/>
        <v>5760</v>
      </c>
      <c r="N2986" s="102" t="str">
        <f t="shared" si="3"/>
        <v>wk 36</v>
      </c>
    </row>
    <row r="2987" ht="12.75" customHeight="1">
      <c r="A2987" s="15" t="s">
        <v>11179</v>
      </c>
      <c r="B2987" s="15" t="s">
        <v>2855</v>
      </c>
      <c r="C2987" s="15" t="s">
        <v>3146</v>
      </c>
      <c r="D2987" s="15" t="s">
        <v>3145</v>
      </c>
      <c r="E2987" s="15"/>
      <c r="F2987" s="15" t="s">
        <v>4308</v>
      </c>
      <c r="G2987" s="15" t="s">
        <v>11180</v>
      </c>
      <c r="H2987" s="15" t="s">
        <v>3149</v>
      </c>
      <c r="I2987" s="15" t="s">
        <v>3177</v>
      </c>
      <c r="J2987" s="15"/>
      <c r="K2987" s="15"/>
      <c r="L2987" s="103" t="str">
        <f t="shared" si="1"/>
        <v>B-G31-N13-100 gm Natural jar</v>
      </c>
      <c r="M2987" s="103">
        <f t="shared" si="2"/>
        <v>0</v>
      </c>
      <c r="N2987" s="102" t="str">
        <f t="shared" si="3"/>
        <v>wk </v>
      </c>
    </row>
    <row r="2988" ht="12.75" customHeight="1">
      <c r="A2988" s="15" t="s">
        <v>4567</v>
      </c>
      <c r="B2988" s="15" t="s">
        <v>3123</v>
      </c>
      <c r="C2988" s="15" t="s">
        <v>4321</v>
      </c>
      <c r="D2988" s="15" t="s">
        <v>3470</v>
      </c>
      <c r="E2988" s="15" t="s">
        <v>11181</v>
      </c>
      <c r="F2988" s="15" t="s">
        <v>9432</v>
      </c>
      <c r="G2988" s="15" t="s">
        <v>11182</v>
      </c>
      <c r="H2988" s="15" t="s">
        <v>11183</v>
      </c>
      <c r="I2988" s="15" t="s">
        <v>4327</v>
      </c>
      <c r="J2988" s="15" t="s">
        <v>4328</v>
      </c>
      <c r="K2988" s="15"/>
      <c r="L2988" s="103" t="str">
        <f t="shared" si="1"/>
        <v>B-G31-N13-100 gm Natural jar</v>
      </c>
      <c r="M2988" s="103">
        <f t="shared" si="2"/>
        <v>2880</v>
      </c>
      <c r="N2988" s="102" t="str">
        <f t="shared" si="3"/>
        <v>wk </v>
      </c>
    </row>
    <row r="2989" ht="12.75" customHeight="1">
      <c r="A2989" s="15" t="s">
        <v>4567</v>
      </c>
      <c r="B2989" s="15" t="s">
        <v>3123</v>
      </c>
      <c r="C2989" s="15" t="s">
        <v>4321</v>
      </c>
      <c r="D2989" s="15" t="s">
        <v>3455</v>
      </c>
      <c r="E2989" s="15" t="s">
        <v>11184</v>
      </c>
      <c r="F2989" s="15" t="s">
        <v>9432</v>
      </c>
      <c r="G2989" s="15" t="s">
        <v>10708</v>
      </c>
      <c r="H2989" s="15" t="s">
        <v>11185</v>
      </c>
      <c r="I2989" s="15" t="s">
        <v>4327</v>
      </c>
      <c r="J2989" s="15" t="s">
        <v>4328</v>
      </c>
      <c r="K2989" s="15"/>
      <c r="L2989" s="103" t="str">
        <f t="shared" si="1"/>
        <v>B-G31-N13-100 gm Natural jar</v>
      </c>
      <c r="M2989" s="103">
        <f t="shared" si="2"/>
        <v>3456</v>
      </c>
      <c r="N2989" s="102" t="str">
        <f t="shared" si="3"/>
        <v>wk </v>
      </c>
    </row>
    <row r="2990" ht="12.75" customHeight="1">
      <c r="A2990" s="15" t="s">
        <v>4338</v>
      </c>
      <c r="B2990" s="15" t="s">
        <v>3123</v>
      </c>
      <c r="C2990" s="15" t="s">
        <v>4321</v>
      </c>
      <c r="D2990" s="15" t="s">
        <v>3754</v>
      </c>
      <c r="E2990" s="15" t="s">
        <v>11186</v>
      </c>
      <c r="F2990" s="15" t="s">
        <v>9432</v>
      </c>
      <c r="G2990" s="15" t="s">
        <v>10664</v>
      </c>
      <c r="H2990" s="15" t="s">
        <v>11187</v>
      </c>
      <c r="I2990" s="15" t="s">
        <v>4327</v>
      </c>
      <c r="J2990" s="15" t="s">
        <v>4328</v>
      </c>
      <c r="K2990" s="15"/>
      <c r="L2990" s="103" t="str">
        <f t="shared" si="1"/>
        <v>B-G31-N13-100 gm Natural jar</v>
      </c>
      <c r="M2990" s="103">
        <f t="shared" si="2"/>
        <v>5184</v>
      </c>
      <c r="N2990" s="102" t="str">
        <f t="shared" si="3"/>
        <v>wk </v>
      </c>
    </row>
    <row r="2991" ht="12.75" customHeight="1">
      <c r="A2991" s="15" t="s">
        <v>4882</v>
      </c>
      <c r="B2991" s="15" t="s">
        <v>3123</v>
      </c>
      <c r="C2991" s="15" t="s">
        <v>4965</v>
      </c>
      <c r="D2991" s="15" t="s">
        <v>11188</v>
      </c>
      <c r="E2991" s="15" t="s">
        <v>8976</v>
      </c>
      <c r="F2991" s="15" t="s">
        <v>8918</v>
      </c>
      <c r="G2991" s="15" t="s">
        <v>11189</v>
      </c>
      <c r="H2991" s="15" t="s">
        <v>11190</v>
      </c>
      <c r="I2991" s="15" t="s">
        <v>4327</v>
      </c>
      <c r="J2991" s="15" t="s">
        <v>7880</v>
      </c>
      <c r="K2991" s="15"/>
      <c r="L2991" s="103" t="str">
        <f t="shared" si="1"/>
        <v>B-G31-N13-100 gm Natural jar</v>
      </c>
      <c r="M2991" s="103">
        <f t="shared" si="2"/>
        <v>576</v>
      </c>
      <c r="N2991" s="102" t="str">
        <f t="shared" si="3"/>
        <v>wk </v>
      </c>
    </row>
    <row r="2992" ht="12.75" customHeight="1">
      <c r="A2992" s="15" t="s">
        <v>4884</v>
      </c>
      <c r="B2992" s="15" t="s">
        <v>3123</v>
      </c>
      <c r="C2992" s="15" t="s">
        <v>4321</v>
      </c>
      <c r="D2992" s="15" t="s">
        <v>3569</v>
      </c>
      <c r="E2992" s="15" t="s">
        <v>8980</v>
      </c>
      <c r="F2992" s="15" t="s">
        <v>8918</v>
      </c>
      <c r="G2992" s="15" t="s">
        <v>11191</v>
      </c>
      <c r="H2992" s="15" t="s">
        <v>3571</v>
      </c>
      <c r="I2992" s="15" t="s">
        <v>4327</v>
      </c>
      <c r="J2992" s="15" t="s">
        <v>7880</v>
      </c>
      <c r="K2992" s="15"/>
      <c r="L2992" s="103" t="str">
        <f t="shared" si="1"/>
        <v>B-G31-N13-100 gm Natural jar</v>
      </c>
      <c r="M2992" s="103">
        <f t="shared" si="2"/>
        <v>576</v>
      </c>
      <c r="N2992" s="102" t="str">
        <f t="shared" si="3"/>
        <v>wk 2</v>
      </c>
    </row>
    <row r="2993" ht="12.75" customHeight="1">
      <c r="A2993" s="15" t="s">
        <v>4884</v>
      </c>
      <c r="B2993" s="15" t="s">
        <v>3123</v>
      </c>
      <c r="C2993" s="15" t="s">
        <v>4321</v>
      </c>
      <c r="D2993" s="15" t="s">
        <v>3569</v>
      </c>
      <c r="E2993" s="15" t="s">
        <v>8981</v>
      </c>
      <c r="F2993" s="15" t="s">
        <v>8918</v>
      </c>
      <c r="G2993" s="15" t="s">
        <v>11191</v>
      </c>
      <c r="H2993" s="15" t="s">
        <v>3571</v>
      </c>
      <c r="I2993" s="15" t="s">
        <v>4327</v>
      </c>
      <c r="J2993" s="15" t="s">
        <v>7880</v>
      </c>
      <c r="K2993" s="15"/>
      <c r="L2993" s="103" t="str">
        <f t="shared" si="1"/>
        <v>B-G31-N13-100 gm Natural jar</v>
      </c>
      <c r="M2993" s="103">
        <f t="shared" si="2"/>
        <v>576</v>
      </c>
      <c r="N2993" s="102" t="str">
        <f t="shared" si="3"/>
        <v>wk 2</v>
      </c>
    </row>
    <row r="2994" ht="12.75" customHeight="1">
      <c r="A2994" s="15" t="s">
        <v>11192</v>
      </c>
      <c r="B2994" s="15" t="s">
        <v>2855</v>
      </c>
      <c r="C2994" s="15" t="s">
        <v>3146</v>
      </c>
      <c r="D2994" s="15" t="s">
        <v>3145</v>
      </c>
      <c r="E2994" s="15"/>
      <c r="F2994" s="15" t="s">
        <v>4308</v>
      </c>
      <c r="G2994" s="15" t="s">
        <v>11180</v>
      </c>
      <c r="H2994" s="15" t="s">
        <v>3149</v>
      </c>
      <c r="I2994" s="15" t="s">
        <v>3156</v>
      </c>
      <c r="J2994" s="15"/>
      <c r="K2994" s="15"/>
      <c r="L2994" s="103" t="str">
        <f t="shared" si="1"/>
        <v>B-G31-W13-100 gm White Jar</v>
      </c>
      <c r="M2994" s="103">
        <f t="shared" si="2"/>
        <v>0</v>
      </c>
      <c r="N2994" s="102" t="str">
        <f t="shared" si="3"/>
        <v>wk </v>
      </c>
    </row>
    <row r="2995" ht="12.75" customHeight="1">
      <c r="A2995" s="15" t="s">
        <v>4934</v>
      </c>
      <c r="B2995" s="15" t="s">
        <v>3123</v>
      </c>
      <c r="C2995" s="15" t="s">
        <v>4321</v>
      </c>
      <c r="D2995" s="15" t="s">
        <v>3470</v>
      </c>
      <c r="E2995" s="15" t="s">
        <v>11193</v>
      </c>
      <c r="F2995" s="15" t="s">
        <v>8842</v>
      </c>
      <c r="G2995" s="15" t="s">
        <v>11194</v>
      </c>
      <c r="H2995" s="15" t="s">
        <v>11195</v>
      </c>
      <c r="I2995" s="15" t="s">
        <v>4327</v>
      </c>
      <c r="J2995" s="15" t="s">
        <v>4359</v>
      </c>
      <c r="K2995" s="15"/>
      <c r="L2995" s="103" t="str">
        <f t="shared" si="1"/>
        <v>B-G31-W13-100 gm White Jar</v>
      </c>
      <c r="M2995" s="103">
        <f t="shared" si="2"/>
        <v>2880</v>
      </c>
      <c r="N2995" s="102" t="str">
        <f t="shared" si="3"/>
        <v>wk 1</v>
      </c>
    </row>
    <row r="2996" ht="12.75" customHeight="1">
      <c r="A2996" s="15" t="s">
        <v>4361</v>
      </c>
      <c r="B2996" s="15" t="s">
        <v>3123</v>
      </c>
      <c r="C2996" s="15" t="s">
        <v>4321</v>
      </c>
      <c r="D2996" s="15" t="s">
        <v>3569</v>
      </c>
      <c r="E2996" s="15" t="s">
        <v>10024</v>
      </c>
      <c r="F2996" s="15" t="s">
        <v>4324</v>
      </c>
      <c r="G2996" s="15" t="s">
        <v>11196</v>
      </c>
      <c r="H2996" s="15" t="s">
        <v>11197</v>
      </c>
      <c r="I2996" s="15" t="s">
        <v>4327</v>
      </c>
      <c r="J2996" s="15" t="s">
        <v>5653</v>
      </c>
      <c r="K2996" s="15"/>
      <c r="L2996" s="103" t="str">
        <f t="shared" si="1"/>
        <v>B-G31-W13-100 gm White Jar</v>
      </c>
      <c r="M2996" s="103">
        <f t="shared" si="2"/>
        <v>576</v>
      </c>
      <c r="N2996" s="102" t="str">
        <f t="shared" si="3"/>
        <v>wk 5</v>
      </c>
    </row>
    <row r="2997" ht="12.75" customHeight="1">
      <c r="A2997" s="15" t="s">
        <v>4361</v>
      </c>
      <c r="B2997" s="15" t="s">
        <v>3123</v>
      </c>
      <c r="C2997" s="15" t="s">
        <v>4321</v>
      </c>
      <c r="D2997" s="15" t="s">
        <v>3763</v>
      </c>
      <c r="E2997" s="15" t="s">
        <v>11198</v>
      </c>
      <c r="F2997" s="15" t="s">
        <v>8842</v>
      </c>
      <c r="G2997" s="15" t="s">
        <v>11199</v>
      </c>
      <c r="H2997" s="15" t="s">
        <v>11200</v>
      </c>
      <c r="I2997" s="15" t="s">
        <v>4327</v>
      </c>
      <c r="J2997" s="15" t="s">
        <v>4359</v>
      </c>
      <c r="K2997" s="15"/>
      <c r="L2997" s="103" t="str">
        <f t="shared" si="1"/>
        <v>B-G31-W13-100 gm White Jar</v>
      </c>
      <c r="M2997" s="103">
        <f t="shared" si="2"/>
        <v>1152</v>
      </c>
      <c r="N2997" s="102" t="str">
        <f t="shared" si="3"/>
        <v>wk 5</v>
      </c>
    </row>
    <row r="2998" ht="12.75" customHeight="1">
      <c r="A2998" s="15" t="s">
        <v>4361</v>
      </c>
      <c r="B2998" s="15" t="s">
        <v>3123</v>
      </c>
      <c r="C2998" s="15" t="s">
        <v>4321</v>
      </c>
      <c r="D2998" s="15" t="s">
        <v>3569</v>
      </c>
      <c r="E2998" s="15" t="s">
        <v>11201</v>
      </c>
      <c r="F2998" s="15" t="s">
        <v>8842</v>
      </c>
      <c r="G2998" s="15" t="s">
        <v>11191</v>
      </c>
      <c r="H2998" s="15" t="s">
        <v>11197</v>
      </c>
      <c r="I2998" s="15" t="s">
        <v>4327</v>
      </c>
      <c r="J2998" s="15" t="s">
        <v>4359</v>
      </c>
      <c r="K2998" s="15"/>
      <c r="L2998" s="103" t="str">
        <f t="shared" si="1"/>
        <v>B-G31-W13-100 gm White Jar</v>
      </c>
      <c r="M2998" s="103">
        <f t="shared" si="2"/>
        <v>576</v>
      </c>
      <c r="N2998" s="102" t="str">
        <f t="shared" si="3"/>
        <v>wk 5</v>
      </c>
    </row>
    <row r="2999" ht="12.75" customHeight="1">
      <c r="A2999" s="15" t="s">
        <v>5098</v>
      </c>
      <c r="B2999" s="15" t="s">
        <v>3123</v>
      </c>
      <c r="C2999" s="15" t="s">
        <v>4321</v>
      </c>
      <c r="D2999" s="15" t="s">
        <v>3470</v>
      </c>
      <c r="E2999" s="15" t="s">
        <v>11202</v>
      </c>
      <c r="F2999" s="15" t="s">
        <v>10775</v>
      </c>
      <c r="G2999" s="15" t="s">
        <v>11203</v>
      </c>
      <c r="H2999" s="15" t="s">
        <v>11195</v>
      </c>
      <c r="I2999" s="15" t="s">
        <v>4327</v>
      </c>
      <c r="J2999" s="15" t="s">
        <v>5653</v>
      </c>
      <c r="K2999" s="15"/>
      <c r="L2999" s="103" t="str">
        <f t="shared" si="1"/>
        <v>B-G31-W13-100 gm White Jar</v>
      </c>
      <c r="M2999" s="103">
        <f t="shared" si="2"/>
        <v>2880</v>
      </c>
      <c r="N2999" s="102" t="str">
        <f t="shared" si="3"/>
        <v>wk 22</v>
      </c>
    </row>
    <row r="3000" ht="12.75" customHeight="1">
      <c r="A3000" s="15" t="s">
        <v>5658</v>
      </c>
      <c r="B3000" s="15" t="s">
        <v>3123</v>
      </c>
      <c r="C3000" s="15" t="s">
        <v>4321</v>
      </c>
      <c r="D3000" s="15" t="s">
        <v>3569</v>
      </c>
      <c r="E3000" s="15" t="s">
        <v>10876</v>
      </c>
      <c r="F3000" s="15" t="s">
        <v>4324</v>
      </c>
      <c r="G3000" s="15" t="s">
        <v>11196</v>
      </c>
      <c r="H3000" s="15" t="s">
        <v>11197</v>
      </c>
      <c r="I3000" s="15" t="s">
        <v>4327</v>
      </c>
      <c r="J3000" s="15" t="s">
        <v>5653</v>
      </c>
      <c r="K3000" s="15"/>
      <c r="L3000" s="103" t="str">
        <f t="shared" si="1"/>
        <v>B-G31-W13-100 gm White Jar</v>
      </c>
      <c r="M3000" s="103">
        <f t="shared" si="2"/>
        <v>576</v>
      </c>
      <c r="N3000" s="102" t="str">
        <f t="shared" si="3"/>
        <v>wk 31</v>
      </c>
    </row>
    <row r="3001" ht="12.75" customHeight="1">
      <c r="A3001" s="15" t="s">
        <v>7976</v>
      </c>
      <c r="B3001" s="15" t="s">
        <v>3123</v>
      </c>
      <c r="C3001" s="15" t="s">
        <v>4321</v>
      </c>
      <c r="D3001" s="15" t="s">
        <v>3569</v>
      </c>
      <c r="E3001" s="15" t="s">
        <v>10202</v>
      </c>
      <c r="F3001" s="15" t="s">
        <v>4324</v>
      </c>
      <c r="G3001" s="15" t="s">
        <v>11196</v>
      </c>
      <c r="H3001" s="15" t="s">
        <v>11197</v>
      </c>
      <c r="I3001" s="15" t="s">
        <v>4327</v>
      </c>
      <c r="J3001" s="15" t="s">
        <v>4345</v>
      </c>
      <c r="K3001" s="15"/>
      <c r="L3001" s="103" t="str">
        <f t="shared" si="1"/>
        <v>B-G31-W13-100 gm White Jar</v>
      </c>
      <c r="M3001" s="103">
        <f t="shared" si="2"/>
        <v>576</v>
      </c>
      <c r="N3001" s="102" t="str">
        <f t="shared" si="3"/>
        <v>wk 27</v>
      </c>
    </row>
    <row r="3002" ht="12.75" customHeight="1">
      <c r="A3002" s="15" t="s">
        <v>4482</v>
      </c>
      <c r="B3002" s="15" t="s">
        <v>3123</v>
      </c>
      <c r="C3002" s="15" t="s">
        <v>4321</v>
      </c>
      <c r="D3002" s="15" t="s">
        <v>3763</v>
      </c>
      <c r="E3002" s="15" t="s">
        <v>11204</v>
      </c>
      <c r="F3002" s="15" t="s">
        <v>4324</v>
      </c>
      <c r="G3002" s="15" t="s">
        <v>11205</v>
      </c>
      <c r="H3002" s="15" t="s">
        <v>11200</v>
      </c>
      <c r="I3002" s="15" t="s">
        <v>4327</v>
      </c>
      <c r="J3002" s="15" t="s">
        <v>4345</v>
      </c>
      <c r="K3002" s="15"/>
      <c r="L3002" s="103" t="str">
        <f t="shared" si="1"/>
        <v>B-G31-W13-100 gm White Jar</v>
      </c>
      <c r="M3002" s="103">
        <f t="shared" si="2"/>
        <v>1152</v>
      </c>
      <c r="N3002" s="102" t="str">
        <f t="shared" si="3"/>
        <v>wk 49</v>
      </c>
    </row>
    <row r="3003" ht="12.75" customHeight="1">
      <c r="A3003" s="15" t="s">
        <v>4506</v>
      </c>
      <c r="B3003" s="15" t="s">
        <v>3123</v>
      </c>
      <c r="C3003" s="15" t="s">
        <v>4321</v>
      </c>
      <c r="D3003" s="15" t="s">
        <v>3569</v>
      </c>
      <c r="E3003" s="15" t="s">
        <v>11206</v>
      </c>
      <c r="F3003" s="15" t="s">
        <v>4324</v>
      </c>
      <c r="G3003" s="15" t="s">
        <v>11196</v>
      </c>
      <c r="H3003" s="15" t="s">
        <v>11197</v>
      </c>
      <c r="I3003" s="15" t="s">
        <v>4327</v>
      </c>
      <c r="J3003" s="15" t="s">
        <v>4345</v>
      </c>
      <c r="K3003" s="15"/>
      <c r="L3003" s="103" t="str">
        <f t="shared" si="1"/>
        <v>B-G31-W13-100 gm White Jar</v>
      </c>
      <c r="M3003" s="103">
        <f t="shared" si="2"/>
        <v>576</v>
      </c>
      <c r="N3003" s="102" t="str">
        <f t="shared" si="3"/>
        <v>wk </v>
      </c>
    </row>
    <row r="3004" ht="12.75" customHeight="1">
      <c r="A3004" s="15" t="s">
        <v>4513</v>
      </c>
      <c r="B3004" s="15" t="s">
        <v>3123</v>
      </c>
      <c r="C3004" s="15" t="s">
        <v>4321</v>
      </c>
      <c r="D3004" s="15" t="s">
        <v>4905</v>
      </c>
      <c r="E3004" s="15" t="s">
        <v>11207</v>
      </c>
      <c r="F3004" s="15" t="s">
        <v>8842</v>
      </c>
      <c r="G3004" s="15" t="s">
        <v>11208</v>
      </c>
      <c r="H3004" s="15" t="s">
        <v>11209</v>
      </c>
      <c r="I3004" s="15" t="s">
        <v>4327</v>
      </c>
      <c r="J3004" s="15" t="s">
        <v>4359</v>
      </c>
      <c r="K3004" s="15"/>
      <c r="L3004" s="103" t="str">
        <f t="shared" si="1"/>
        <v>B-G31-W13-100 gm White Jar</v>
      </c>
      <c r="M3004" s="103">
        <f t="shared" si="2"/>
        <v>5760</v>
      </c>
      <c r="N3004" s="102" t="str">
        <f t="shared" si="3"/>
        <v>wk </v>
      </c>
    </row>
    <row r="3005" ht="12.75" customHeight="1">
      <c r="A3005" s="15" t="s">
        <v>4515</v>
      </c>
      <c r="B3005" s="15" t="s">
        <v>3123</v>
      </c>
      <c r="C3005" s="15" t="s">
        <v>4321</v>
      </c>
      <c r="D3005" s="15" t="s">
        <v>4905</v>
      </c>
      <c r="E3005" s="15" t="s">
        <v>11210</v>
      </c>
      <c r="F3005" s="15" t="s">
        <v>8384</v>
      </c>
      <c r="G3005" s="15" t="s">
        <v>6315</v>
      </c>
      <c r="H3005" s="15" t="s">
        <v>11209</v>
      </c>
      <c r="I3005" s="15" t="s">
        <v>4327</v>
      </c>
      <c r="J3005" s="15" t="s">
        <v>4359</v>
      </c>
      <c r="K3005" s="15"/>
      <c r="L3005" s="103" t="str">
        <f t="shared" si="1"/>
        <v>B-G31-W13-100 gm White Jar</v>
      </c>
      <c r="M3005" s="103">
        <f t="shared" si="2"/>
        <v>5760</v>
      </c>
      <c r="N3005" s="102" t="str">
        <f t="shared" si="3"/>
        <v>wk </v>
      </c>
    </row>
    <row r="3006" ht="12.75" customHeight="1">
      <c r="A3006" s="15" t="s">
        <v>4515</v>
      </c>
      <c r="B3006" s="15" t="s">
        <v>3123</v>
      </c>
      <c r="C3006" s="15" t="s">
        <v>4321</v>
      </c>
      <c r="D3006" s="15" t="s">
        <v>3569</v>
      </c>
      <c r="E3006" s="15" t="s">
        <v>11211</v>
      </c>
      <c r="F3006" s="15" t="s">
        <v>11212</v>
      </c>
      <c r="G3006" s="15" t="s">
        <v>11196</v>
      </c>
      <c r="H3006" s="15" t="s">
        <v>11197</v>
      </c>
      <c r="I3006" s="15" t="s">
        <v>4327</v>
      </c>
      <c r="J3006" s="15" t="s">
        <v>4345</v>
      </c>
      <c r="K3006" s="15"/>
      <c r="L3006" s="103" t="str">
        <f t="shared" si="1"/>
        <v>B-G31-W13-100 gm White Jar</v>
      </c>
      <c r="M3006" s="103">
        <f t="shared" si="2"/>
        <v>576</v>
      </c>
      <c r="N3006" s="102" t="str">
        <f t="shared" si="3"/>
        <v>wk </v>
      </c>
    </row>
    <row r="3007" ht="12.75" customHeight="1">
      <c r="A3007" s="15" t="s">
        <v>4517</v>
      </c>
      <c r="B3007" s="15" t="s">
        <v>3123</v>
      </c>
      <c r="C3007" s="15" t="s">
        <v>4321</v>
      </c>
      <c r="D3007" s="15" t="s">
        <v>3470</v>
      </c>
      <c r="E3007" s="15" t="s">
        <v>11213</v>
      </c>
      <c r="F3007" s="15" t="s">
        <v>10775</v>
      </c>
      <c r="G3007" s="15" t="s">
        <v>11203</v>
      </c>
      <c r="H3007" s="15" t="s">
        <v>11195</v>
      </c>
      <c r="I3007" s="15" t="s">
        <v>4327</v>
      </c>
      <c r="J3007" s="15" t="s">
        <v>4345</v>
      </c>
      <c r="K3007" s="15"/>
      <c r="L3007" s="103" t="str">
        <f t="shared" si="1"/>
        <v>B-G31-W13-100 gm White Jar</v>
      </c>
      <c r="M3007" s="103">
        <f t="shared" si="2"/>
        <v>2880</v>
      </c>
      <c r="N3007" s="102" t="str">
        <f t="shared" si="3"/>
        <v>wk </v>
      </c>
    </row>
    <row r="3008" ht="12.75" customHeight="1">
      <c r="A3008" s="15" t="s">
        <v>4522</v>
      </c>
      <c r="B3008" s="15" t="s">
        <v>3123</v>
      </c>
      <c r="C3008" s="15" t="s">
        <v>4321</v>
      </c>
      <c r="D3008" s="15" t="s">
        <v>3657</v>
      </c>
      <c r="E3008" s="15" t="s">
        <v>11214</v>
      </c>
      <c r="F3008" s="15" t="s">
        <v>4324</v>
      </c>
      <c r="G3008" s="15" t="s">
        <v>11215</v>
      </c>
      <c r="H3008" s="15" t="s">
        <v>11216</v>
      </c>
      <c r="I3008" s="15" t="s">
        <v>4327</v>
      </c>
      <c r="J3008" s="15" t="s">
        <v>4345</v>
      </c>
      <c r="K3008" s="15"/>
      <c r="L3008" s="103" t="str">
        <f t="shared" si="1"/>
        <v>B-G31-W13-100 gm White Jar</v>
      </c>
      <c r="M3008" s="103">
        <f t="shared" si="2"/>
        <v>2304</v>
      </c>
      <c r="N3008" s="102" t="str">
        <f t="shared" si="3"/>
        <v>wk </v>
      </c>
    </row>
    <row r="3009" ht="12.75" customHeight="1">
      <c r="A3009" s="15" t="s">
        <v>4524</v>
      </c>
      <c r="B3009" s="15" t="s">
        <v>3123</v>
      </c>
      <c r="C3009" s="15" t="s">
        <v>4321</v>
      </c>
      <c r="D3009" s="15" t="s">
        <v>3784</v>
      </c>
      <c r="E3009" s="15" t="s">
        <v>11217</v>
      </c>
      <c r="F3009" s="15" t="s">
        <v>8384</v>
      </c>
      <c r="G3009" s="15" t="s">
        <v>11218</v>
      </c>
      <c r="H3009" s="15" t="s">
        <v>11219</v>
      </c>
      <c r="I3009" s="15" t="s">
        <v>4327</v>
      </c>
      <c r="J3009" s="15" t="s">
        <v>4359</v>
      </c>
      <c r="K3009" s="15"/>
      <c r="L3009" s="103" t="str">
        <f t="shared" si="1"/>
        <v>B-G31-W13-100 gm White Jar</v>
      </c>
      <c r="M3009" s="103">
        <f t="shared" si="2"/>
        <v>4032</v>
      </c>
      <c r="N3009" s="102" t="str">
        <f t="shared" si="3"/>
        <v>wk </v>
      </c>
    </row>
    <row r="3010" ht="12.75" customHeight="1">
      <c r="A3010" s="15" t="s">
        <v>4334</v>
      </c>
      <c r="B3010" s="15" t="s">
        <v>3123</v>
      </c>
      <c r="C3010" s="15" t="s">
        <v>4321</v>
      </c>
      <c r="D3010" s="15" t="s">
        <v>3455</v>
      </c>
      <c r="E3010" s="15" t="s">
        <v>11220</v>
      </c>
      <c r="F3010" s="15" t="s">
        <v>8384</v>
      </c>
      <c r="G3010" s="15" t="s">
        <v>11221</v>
      </c>
      <c r="H3010" s="15" t="s">
        <v>11222</v>
      </c>
      <c r="I3010" s="15" t="s">
        <v>4327</v>
      </c>
      <c r="J3010" s="15" t="s">
        <v>4359</v>
      </c>
      <c r="K3010" s="15"/>
      <c r="L3010" s="103" t="str">
        <f t="shared" si="1"/>
        <v>B-G31-W13-100 gm White Jar</v>
      </c>
      <c r="M3010" s="103">
        <f t="shared" si="2"/>
        <v>3456</v>
      </c>
      <c r="N3010" s="102" t="str">
        <f t="shared" si="3"/>
        <v>wk </v>
      </c>
    </row>
    <row r="3011" ht="12.75" customHeight="1">
      <c r="A3011" s="15" t="s">
        <v>4527</v>
      </c>
      <c r="B3011" s="15" t="s">
        <v>3123</v>
      </c>
      <c r="C3011" s="15" t="s">
        <v>4321</v>
      </c>
      <c r="D3011" s="15" t="s">
        <v>9193</v>
      </c>
      <c r="E3011" s="15" t="s">
        <v>11223</v>
      </c>
      <c r="F3011" s="15" t="s">
        <v>8384</v>
      </c>
      <c r="G3011" s="15" t="s">
        <v>11224</v>
      </c>
      <c r="H3011" s="15" t="s">
        <v>11225</v>
      </c>
      <c r="I3011" s="15" t="s">
        <v>4327</v>
      </c>
      <c r="J3011" s="15" t="s">
        <v>4359</v>
      </c>
      <c r="K3011" s="15"/>
      <c r="L3011" s="103" t="str">
        <f t="shared" si="1"/>
        <v>B-G31-W13-100 gm White Jar</v>
      </c>
      <c r="M3011" s="103">
        <f t="shared" si="2"/>
        <v>4608</v>
      </c>
      <c r="N3011" s="102" t="str">
        <f t="shared" si="3"/>
        <v>wk </v>
      </c>
    </row>
    <row r="3012" ht="12.75" customHeight="1">
      <c r="A3012" s="15" t="s">
        <v>4534</v>
      </c>
      <c r="B3012" s="15" t="s">
        <v>3123</v>
      </c>
      <c r="C3012" s="15" t="s">
        <v>4321</v>
      </c>
      <c r="D3012" s="15" t="s">
        <v>5128</v>
      </c>
      <c r="E3012" s="15" t="s">
        <v>11226</v>
      </c>
      <c r="F3012" s="15" t="s">
        <v>8384</v>
      </c>
      <c r="G3012" s="15" t="s">
        <v>11227</v>
      </c>
      <c r="H3012" s="15" t="s">
        <v>11228</v>
      </c>
      <c r="I3012" s="15" t="s">
        <v>4327</v>
      </c>
      <c r="J3012" s="15" t="s">
        <v>4359</v>
      </c>
      <c r="K3012" s="15"/>
      <c r="L3012" s="103" t="str">
        <f t="shared" si="1"/>
        <v>B-G31-W13-100 gm White Jar</v>
      </c>
      <c r="M3012" s="103">
        <f t="shared" si="2"/>
        <v>12096</v>
      </c>
      <c r="N3012" s="102" t="str">
        <f t="shared" si="3"/>
        <v>wk 14</v>
      </c>
    </row>
    <row r="3013" ht="12.75" customHeight="1">
      <c r="A3013" s="15" t="s">
        <v>4553</v>
      </c>
      <c r="B3013" s="15" t="s">
        <v>3123</v>
      </c>
      <c r="C3013" s="15" t="s">
        <v>4321</v>
      </c>
      <c r="D3013" s="15" t="s">
        <v>3569</v>
      </c>
      <c r="E3013" s="15" t="s">
        <v>11229</v>
      </c>
      <c r="F3013" s="15" t="s">
        <v>4324</v>
      </c>
      <c r="G3013" s="15" t="s">
        <v>11196</v>
      </c>
      <c r="H3013" s="15" t="s">
        <v>11230</v>
      </c>
      <c r="I3013" s="15" t="s">
        <v>4327</v>
      </c>
      <c r="J3013" s="15" t="s">
        <v>4345</v>
      </c>
      <c r="K3013" s="15"/>
      <c r="L3013" s="103" t="str">
        <f t="shared" si="1"/>
        <v>B-G31-W13-100 gm White Jar</v>
      </c>
      <c r="M3013" s="103">
        <f t="shared" si="2"/>
        <v>576</v>
      </c>
      <c r="N3013" s="102" t="str">
        <f t="shared" si="3"/>
        <v>wk 27</v>
      </c>
    </row>
    <row r="3014" ht="12.75" customHeight="1">
      <c r="A3014" s="15" t="s">
        <v>4558</v>
      </c>
      <c r="B3014" s="15" t="s">
        <v>3123</v>
      </c>
      <c r="C3014" s="15" t="s">
        <v>4321</v>
      </c>
      <c r="D3014" s="15" t="s">
        <v>3754</v>
      </c>
      <c r="E3014" s="15" t="s">
        <v>11231</v>
      </c>
      <c r="F3014" s="15" t="s">
        <v>10775</v>
      </c>
      <c r="G3014" s="15" t="s">
        <v>11232</v>
      </c>
      <c r="H3014" s="15" t="s">
        <v>11233</v>
      </c>
      <c r="I3014" s="15" t="s">
        <v>4327</v>
      </c>
      <c r="J3014" s="15" t="s">
        <v>4345</v>
      </c>
      <c r="K3014" s="15"/>
      <c r="L3014" s="103" t="str">
        <f t="shared" si="1"/>
        <v>B-G31-W13-100 gm White Jar</v>
      </c>
      <c r="M3014" s="103">
        <f t="shared" si="2"/>
        <v>5184</v>
      </c>
      <c r="N3014" s="102" t="str">
        <f t="shared" si="3"/>
        <v>wk 36</v>
      </c>
    </row>
    <row r="3015" ht="12.75" customHeight="1">
      <c r="A3015" s="15" t="s">
        <v>4565</v>
      </c>
      <c r="B3015" s="15" t="s">
        <v>3123</v>
      </c>
      <c r="C3015" s="15" t="s">
        <v>4321</v>
      </c>
      <c r="D3015" s="15" t="s">
        <v>3569</v>
      </c>
      <c r="E3015" s="15" t="s">
        <v>11234</v>
      </c>
      <c r="F3015" s="15" t="s">
        <v>4324</v>
      </c>
      <c r="G3015" s="15" t="s">
        <v>11196</v>
      </c>
      <c r="H3015" s="15" t="s">
        <v>11230</v>
      </c>
      <c r="I3015" s="15" t="s">
        <v>4327</v>
      </c>
      <c r="J3015" s="15" t="s">
        <v>4328</v>
      </c>
      <c r="K3015" s="15"/>
      <c r="L3015" s="103" t="str">
        <f t="shared" si="1"/>
        <v>B-G31-W13-100 gm White Jar</v>
      </c>
      <c r="M3015" s="103">
        <f t="shared" si="2"/>
        <v>576</v>
      </c>
      <c r="N3015" s="102" t="str">
        <f t="shared" si="3"/>
        <v>wk 49</v>
      </c>
    </row>
    <row r="3016" ht="12.75" customHeight="1">
      <c r="A3016" s="15" t="s">
        <v>4567</v>
      </c>
      <c r="B3016" s="15" t="s">
        <v>3123</v>
      </c>
      <c r="C3016" s="15" t="s">
        <v>4321</v>
      </c>
      <c r="D3016" s="15" t="s">
        <v>3569</v>
      </c>
      <c r="E3016" s="15" t="s">
        <v>10938</v>
      </c>
      <c r="F3016" s="15" t="s">
        <v>4324</v>
      </c>
      <c r="G3016" s="15" t="s">
        <v>11196</v>
      </c>
      <c r="H3016" s="15" t="s">
        <v>11230</v>
      </c>
      <c r="I3016" s="15" t="s">
        <v>4327</v>
      </c>
      <c r="J3016" s="15" t="s">
        <v>4328</v>
      </c>
      <c r="K3016" s="15"/>
      <c r="L3016" s="103" t="str">
        <f t="shared" si="1"/>
        <v>B-G31-W13-100 gm White Jar</v>
      </c>
      <c r="M3016" s="103">
        <f t="shared" si="2"/>
        <v>576</v>
      </c>
      <c r="N3016" s="102" t="str">
        <f t="shared" si="3"/>
        <v>wk </v>
      </c>
    </row>
    <row r="3017" ht="12.75" customHeight="1">
      <c r="A3017" s="15" t="s">
        <v>4567</v>
      </c>
      <c r="B3017" s="15" t="s">
        <v>3123</v>
      </c>
      <c r="C3017" s="15" t="s">
        <v>4321</v>
      </c>
      <c r="D3017" s="15" t="s">
        <v>3763</v>
      </c>
      <c r="E3017" s="15" t="s">
        <v>11235</v>
      </c>
      <c r="F3017" s="15" t="s">
        <v>11212</v>
      </c>
      <c r="G3017" s="15" t="s">
        <v>11205</v>
      </c>
      <c r="H3017" s="15" t="s">
        <v>11236</v>
      </c>
      <c r="I3017" s="15" t="s">
        <v>4327</v>
      </c>
      <c r="J3017" s="15" t="s">
        <v>4345</v>
      </c>
      <c r="K3017" s="15"/>
      <c r="L3017" s="103" t="str">
        <f t="shared" si="1"/>
        <v>B-G31-W13-100 gm White Jar</v>
      </c>
      <c r="M3017" s="103">
        <f t="shared" si="2"/>
        <v>1152</v>
      </c>
      <c r="N3017" s="102" t="str">
        <f t="shared" si="3"/>
        <v>wk </v>
      </c>
    </row>
    <row r="3018" ht="12.75" customHeight="1">
      <c r="A3018" s="15" t="s">
        <v>4584</v>
      </c>
      <c r="B3018" s="15" t="s">
        <v>3123</v>
      </c>
      <c r="C3018" s="15" t="s">
        <v>4321</v>
      </c>
      <c r="D3018" s="15" t="s">
        <v>9193</v>
      </c>
      <c r="E3018" s="15" t="s">
        <v>11237</v>
      </c>
      <c r="F3018" s="15" t="s">
        <v>9488</v>
      </c>
      <c r="G3018" s="15" t="s">
        <v>11238</v>
      </c>
      <c r="H3018" s="15" t="s">
        <v>11239</v>
      </c>
      <c r="I3018" s="15" t="s">
        <v>4327</v>
      </c>
      <c r="J3018" s="15" t="s">
        <v>4345</v>
      </c>
      <c r="K3018" s="15"/>
      <c r="L3018" s="103" t="str">
        <f t="shared" si="1"/>
        <v>B-G31-W13-100 gm White Jar</v>
      </c>
      <c r="M3018" s="103">
        <f t="shared" si="2"/>
        <v>4608</v>
      </c>
      <c r="N3018" s="102" t="str">
        <f t="shared" si="3"/>
        <v>wk </v>
      </c>
    </row>
    <row r="3019" ht="12.75" customHeight="1">
      <c r="A3019" s="15" t="s">
        <v>4592</v>
      </c>
      <c r="B3019" s="15" t="s">
        <v>3123</v>
      </c>
      <c r="C3019" s="15" t="s">
        <v>4965</v>
      </c>
      <c r="D3019" s="15" t="s">
        <v>11240</v>
      </c>
      <c r="E3019" s="15" t="s">
        <v>11241</v>
      </c>
      <c r="F3019" s="15" t="s">
        <v>9488</v>
      </c>
      <c r="G3019" s="15" t="s">
        <v>11242</v>
      </c>
      <c r="H3019" s="15" t="s">
        <v>11243</v>
      </c>
      <c r="I3019" s="15" t="s">
        <v>4327</v>
      </c>
      <c r="J3019" s="15" t="s">
        <v>4345</v>
      </c>
      <c r="K3019" s="15"/>
      <c r="L3019" s="103" t="str">
        <f t="shared" si="1"/>
        <v>B-G31-W13-100 gm White Jar</v>
      </c>
      <c r="M3019" s="103">
        <f t="shared" si="2"/>
        <v>4608</v>
      </c>
      <c r="N3019" s="102" t="str">
        <f t="shared" si="3"/>
        <v>wk </v>
      </c>
    </row>
    <row r="3020" ht="12.75" customHeight="1">
      <c r="A3020" s="15" t="s">
        <v>4612</v>
      </c>
      <c r="B3020" s="15" t="s">
        <v>3123</v>
      </c>
      <c r="C3020" s="15" t="s">
        <v>4321</v>
      </c>
      <c r="D3020" s="15" t="s">
        <v>3569</v>
      </c>
      <c r="E3020" s="15" t="s">
        <v>10953</v>
      </c>
      <c r="F3020" s="15" t="s">
        <v>4324</v>
      </c>
      <c r="G3020" s="15" t="s">
        <v>11196</v>
      </c>
      <c r="H3020" s="15" t="s">
        <v>11244</v>
      </c>
      <c r="I3020" s="15" t="s">
        <v>4327</v>
      </c>
      <c r="J3020" s="15" t="s">
        <v>4328</v>
      </c>
      <c r="K3020" s="15"/>
      <c r="L3020" s="103" t="str">
        <f t="shared" si="1"/>
        <v>B-G31-W13-100 gm White Jar</v>
      </c>
      <c r="M3020" s="103">
        <f t="shared" si="2"/>
        <v>576</v>
      </c>
      <c r="N3020" s="102" t="str">
        <f t="shared" si="3"/>
        <v>wk 10</v>
      </c>
    </row>
    <row r="3021" ht="12.75" customHeight="1">
      <c r="A3021" s="15" t="s">
        <v>8258</v>
      </c>
      <c r="B3021" s="15" t="s">
        <v>3123</v>
      </c>
      <c r="C3021" s="15" t="s">
        <v>4321</v>
      </c>
      <c r="D3021" s="15" t="s">
        <v>3569</v>
      </c>
      <c r="E3021" s="15" t="s">
        <v>10966</v>
      </c>
      <c r="F3021" s="15" t="s">
        <v>4324</v>
      </c>
      <c r="G3021" s="15" t="s">
        <v>11196</v>
      </c>
      <c r="H3021" s="15" t="s">
        <v>11245</v>
      </c>
      <c r="I3021" s="15" t="s">
        <v>4327</v>
      </c>
      <c r="J3021" s="15" t="s">
        <v>4328</v>
      </c>
      <c r="K3021" s="15"/>
      <c r="L3021" s="103" t="str">
        <f t="shared" si="1"/>
        <v>B-G31-W13-100 gm White Jar</v>
      </c>
      <c r="M3021" s="103">
        <f t="shared" si="2"/>
        <v>576</v>
      </c>
      <c r="N3021" s="102" t="str">
        <f t="shared" si="3"/>
        <v>wk </v>
      </c>
    </row>
    <row r="3022" ht="12.75" customHeight="1">
      <c r="A3022" s="15" t="s">
        <v>4652</v>
      </c>
      <c r="B3022" s="15" t="s">
        <v>3123</v>
      </c>
      <c r="C3022" s="15" t="s">
        <v>4321</v>
      </c>
      <c r="D3022" s="15" t="s">
        <v>3569</v>
      </c>
      <c r="E3022" s="15" t="s">
        <v>10669</v>
      </c>
      <c r="F3022" s="15" t="s">
        <v>4324</v>
      </c>
      <c r="G3022" s="15" t="s">
        <v>11196</v>
      </c>
      <c r="H3022" s="15" t="s">
        <v>11245</v>
      </c>
      <c r="I3022" s="15" t="s">
        <v>4327</v>
      </c>
      <c r="J3022" s="15" t="s">
        <v>4328</v>
      </c>
      <c r="K3022" s="15"/>
      <c r="L3022" s="103" t="str">
        <f t="shared" si="1"/>
        <v>B-G31-W13-100 gm White Jar</v>
      </c>
      <c r="M3022" s="103">
        <f t="shared" si="2"/>
        <v>576</v>
      </c>
      <c r="N3022" s="102" t="str">
        <f t="shared" si="3"/>
        <v>wk </v>
      </c>
    </row>
    <row r="3023" ht="12.75" customHeight="1">
      <c r="A3023" s="15" t="s">
        <v>4673</v>
      </c>
      <c r="B3023" s="15" t="s">
        <v>3123</v>
      </c>
      <c r="C3023" s="15" t="s">
        <v>4321</v>
      </c>
      <c r="D3023" s="15" t="s">
        <v>3569</v>
      </c>
      <c r="E3023" s="15" t="s">
        <v>10973</v>
      </c>
      <c r="F3023" s="15" t="s">
        <v>4324</v>
      </c>
      <c r="G3023" s="15" t="s">
        <v>11196</v>
      </c>
      <c r="H3023" s="15" t="s">
        <v>11246</v>
      </c>
      <c r="I3023" s="15" t="s">
        <v>4327</v>
      </c>
      <c r="J3023" s="15" t="s">
        <v>4328</v>
      </c>
      <c r="K3023" s="15"/>
      <c r="L3023" s="103" t="str">
        <f t="shared" si="1"/>
        <v>B-G31-W13-100 gm White Jar</v>
      </c>
      <c r="M3023" s="103">
        <f t="shared" si="2"/>
        <v>576</v>
      </c>
      <c r="N3023" s="102" t="str">
        <f t="shared" si="3"/>
        <v>wk </v>
      </c>
    </row>
    <row r="3024" ht="12.75" customHeight="1">
      <c r="A3024" s="15" t="s">
        <v>4681</v>
      </c>
      <c r="B3024" s="15" t="s">
        <v>3123</v>
      </c>
      <c r="C3024" s="15" t="s">
        <v>4321</v>
      </c>
      <c r="D3024" s="15" t="s">
        <v>3569</v>
      </c>
      <c r="E3024" s="15" t="s">
        <v>11247</v>
      </c>
      <c r="F3024" s="15" t="s">
        <v>4324</v>
      </c>
      <c r="G3024" s="15" t="s">
        <v>11196</v>
      </c>
      <c r="H3024" s="15" t="s">
        <v>11246</v>
      </c>
      <c r="I3024" s="15" t="s">
        <v>4327</v>
      </c>
      <c r="J3024" s="15" t="s">
        <v>4345</v>
      </c>
      <c r="K3024" s="15"/>
      <c r="L3024" s="103" t="str">
        <f t="shared" si="1"/>
        <v>B-G31-W13-100 gm White Jar</v>
      </c>
      <c r="M3024" s="103">
        <f t="shared" si="2"/>
        <v>576</v>
      </c>
      <c r="N3024" s="102" t="str">
        <f t="shared" si="3"/>
        <v>wk </v>
      </c>
    </row>
    <row r="3025" ht="12.75" customHeight="1">
      <c r="A3025" s="15" t="s">
        <v>4698</v>
      </c>
      <c r="B3025" s="15" t="s">
        <v>3123</v>
      </c>
      <c r="C3025" s="15" t="s">
        <v>4321</v>
      </c>
      <c r="D3025" s="15" t="s">
        <v>3569</v>
      </c>
      <c r="E3025" s="15" t="s">
        <v>11248</v>
      </c>
      <c r="F3025" s="15" t="s">
        <v>4324</v>
      </c>
      <c r="G3025" s="15" t="s">
        <v>11196</v>
      </c>
      <c r="H3025" s="15" t="s">
        <v>11246</v>
      </c>
      <c r="I3025" s="15" t="s">
        <v>4327</v>
      </c>
      <c r="J3025" s="15" t="s">
        <v>4345</v>
      </c>
      <c r="K3025" s="15"/>
      <c r="L3025" s="103" t="str">
        <f t="shared" si="1"/>
        <v>B-G31-W13-100 gm White Jar</v>
      </c>
      <c r="M3025" s="103">
        <f t="shared" si="2"/>
        <v>576</v>
      </c>
      <c r="N3025" s="102" t="str">
        <f t="shared" si="3"/>
        <v>wk 10</v>
      </c>
    </row>
    <row r="3026" ht="12.75" customHeight="1">
      <c r="A3026" s="15" t="s">
        <v>4708</v>
      </c>
      <c r="B3026" s="15" t="s">
        <v>3123</v>
      </c>
      <c r="C3026" s="15" t="s">
        <v>4321</v>
      </c>
      <c r="D3026" s="15" t="s">
        <v>11249</v>
      </c>
      <c r="E3026" s="15" t="s">
        <v>11250</v>
      </c>
      <c r="F3026" s="15" t="s">
        <v>8384</v>
      </c>
      <c r="G3026" s="15" t="s">
        <v>11251</v>
      </c>
      <c r="H3026" s="15" t="s">
        <v>11252</v>
      </c>
      <c r="I3026" s="15" t="s">
        <v>4327</v>
      </c>
      <c r="J3026" s="15" t="s">
        <v>4359</v>
      </c>
      <c r="K3026" s="15"/>
      <c r="L3026" s="103" t="str">
        <f t="shared" si="1"/>
        <v>B-G31-W13-100 gm White Jar</v>
      </c>
      <c r="M3026" s="103">
        <f t="shared" si="2"/>
        <v>21312</v>
      </c>
      <c r="N3026" s="102" t="str">
        <f t="shared" si="3"/>
        <v>wk 27</v>
      </c>
    </row>
    <row r="3027" ht="12.75" customHeight="1">
      <c r="A3027" s="15" t="s">
        <v>4710</v>
      </c>
      <c r="B3027" s="15" t="s">
        <v>3123</v>
      </c>
      <c r="C3027" s="15" t="s">
        <v>4321</v>
      </c>
      <c r="D3027" s="15" t="s">
        <v>9193</v>
      </c>
      <c r="E3027" s="15" t="s">
        <v>11253</v>
      </c>
      <c r="F3027" s="15" t="s">
        <v>8384</v>
      </c>
      <c r="G3027" s="15" t="s">
        <v>11224</v>
      </c>
      <c r="H3027" s="15" t="s">
        <v>11254</v>
      </c>
      <c r="I3027" s="15" t="s">
        <v>4327</v>
      </c>
      <c r="J3027" s="15" t="s">
        <v>4359</v>
      </c>
      <c r="K3027" s="15"/>
      <c r="L3027" s="103" t="str">
        <f t="shared" si="1"/>
        <v>B-G31-W13-100 gm White Jar</v>
      </c>
      <c r="M3027" s="103">
        <f t="shared" si="2"/>
        <v>4608</v>
      </c>
      <c r="N3027" s="102" t="str">
        <f t="shared" si="3"/>
        <v>wk 32</v>
      </c>
    </row>
    <row r="3028" ht="12.75" customHeight="1">
      <c r="A3028" s="15" t="s">
        <v>4713</v>
      </c>
      <c r="B3028" s="15" t="s">
        <v>3123</v>
      </c>
      <c r="C3028" s="15" t="s">
        <v>4321</v>
      </c>
      <c r="D3028" s="15" t="s">
        <v>3569</v>
      </c>
      <c r="E3028" s="15" t="s">
        <v>11255</v>
      </c>
      <c r="F3028" s="15" t="s">
        <v>4324</v>
      </c>
      <c r="G3028" s="15" t="s">
        <v>11196</v>
      </c>
      <c r="H3028" s="15" t="s">
        <v>11246</v>
      </c>
      <c r="I3028" s="15" t="s">
        <v>4327</v>
      </c>
      <c r="J3028" s="15" t="s">
        <v>4328</v>
      </c>
      <c r="K3028" s="15"/>
      <c r="L3028" s="103" t="str">
        <f t="shared" si="1"/>
        <v>B-G31-W13-100 gm White Jar</v>
      </c>
      <c r="M3028" s="103">
        <f t="shared" si="2"/>
        <v>576</v>
      </c>
      <c r="N3028" s="102" t="str">
        <f t="shared" si="3"/>
        <v>wk 36</v>
      </c>
    </row>
    <row r="3029" ht="12.75" customHeight="1">
      <c r="A3029" s="15" t="s">
        <v>4722</v>
      </c>
      <c r="B3029" s="15" t="s">
        <v>3123</v>
      </c>
      <c r="C3029" s="15" t="s">
        <v>4321</v>
      </c>
      <c r="D3029" s="15" t="s">
        <v>9193</v>
      </c>
      <c r="E3029" s="15" t="s">
        <v>11256</v>
      </c>
      <c r="F3029" s="15" t="s">
        <v>8384</v>
      </c>
      <c r="G3029" s="15" t="s">
        <v>11224</v>
      </c>
      <c r="H3029" s="15" t="s">
        <v>11254</v>
      </c>
      <c r="I3029" s="15" t="s">
        <v>4327</v>
      </c>
      <c r="J3029" s="15" t="s">
        <v>4359</v>
      </c>
      <c r="K3029" s="15"/>
      <c r="L3029" s="103" t="str">
        <f t="shared" si="1"/>
        <v>B-G31-W13-100 gm White Jar</v>
      </c>
      <c r="M3029" s="103">
        <f t="shared" si="2"/>
        <v>4608</v>
      </c>
      <c r="N3029" s="102" t="str">
        <f t="shared" si="3"/>
        <v>wk </v>
      </c>
    </row>
    <row r="3030" ht="12.75" customHeight="1">
      <c r="A3030" s="15" t="s">
        <v>5272</v>
      </c>
      <c r="B3030" s="15" t="s">
        <v>3123</v>
      </c>
      <c r="C3030" s="15" t="s">
        <v>4321</v>
      </c>
      <c r="D3030" s="15" t="s">
        <v>3569</v>
      </c>
      <c r="E3030" s="15" t="s">
        <v>10991</v>
      </c>
      <c r="F3030" s="15" t="s">
        <v>4324</v>
      </c>
      <c r="G3030" s="15" t="s">
        <v>11196</v>
      </c>
      <c r="H3030" s="15" t="s">
        <v>11246</v>
      </c>
      <c r="I3030" s="15" t="s">
        <v>4327</v>
      </c>
      <c r="J3030" s="15" t="s">
        <v>4345</v>
      </c>
      <c r="K3030" s="15"/>
      <c r="L3030" s="103" t="str">
        <f t="shared" si="1"/>
        <v>B-G31-W13-100 gm White Jar</v>
      </c>
      <c r="M3030" s="103">
        <f t="shared" si="2"/>
        <v>576</v>
      </c>
      <c r="N3030" s="102" t="str">
        <f t="shared" si="3"/>
        <v>wk </v>
      </c>
    </row>
    <row r="3031" ht="12.75" customHeight="1">
      <c r="A3031" s="15" t="s">
        <v>4762</v>
      </c>
      <c r="B3031" s="15" t="s">
        <v>3123</v>
      </c>
      <c r="C3031" s="15" t="s">
        <v>4321</v>
      </c>
      <c r="D3031" s="15" t="s">
        <v>3569</v>
      </c>
      <c r="E3031" s="15" t="s">
        <v>9698</v>
      </c>
      <c r="F3031" s="15" t="s">
        <v>4324</v>
      </c>
      <c r="G3031" s="15" t="s">
        <v>11196</v>
      </c>
      <c r="H3031" s="15" t="s">
        <v>11246</v>
      </c>
      <c r="I3031" s="15" t="s">
        <v>4327</v>
      </c>
      <c r="J3031" s="15" t="s">
        <v>4328</v>
      </c>
      <c r="K3031" s="15"/>
      <c r="L3031" s="103" t="str">
        <f t="shared" si="1"/>
        <v>B-G31-W13-100 gm White Jar</v>
      </c>
      <c r="M3031" s="103">
        <f t="shared" si="2"/>
        <v>576</v>
      </c>
      <c r="N3031" s="102" t="str">
        <f t="shared" si="3"/>
        <v>wk 15</v>
      </c>
    </row>
    <row r="3032" ht="12.75" customHeight="1">
      <c r="A3032" s="15" t="s">
        <v>4778</v>
      </c>
      <c r="B3032" s="15" t="s">
        <v>3123</v>
      </c>
      <c r="C3032" s="15" t="s">
        <v>4321</v>
      </c>
      <c r="D3032" s="15" t="s">
        <v>3763</v>
      </c>
      <c r="E3032" s="15" t="s">
        <v>11257</v>
      </c>
      <c r="F3032" s="15" t="s">
        <v>4324</v>
      </c>
      <c r="G3032" s="15" t="s">
        <v>11205</v>
      </c>
      <c r="H3032" s="15" t="s">
        <v>11258</v>
      </c>
      <c r="I3032" s="15" t="s">
        <v>4327</v>
      </c>
      <c r="J3032" s="15" t="s">
        <v>4328</v>
      </c>
      <c r="K3032" s="15"/>
      <c r="L3032" s="103" t="str">
        <f t="shared" si="1"/>
        <v>B-G31-W13-100 gm White Jar</v>
      </c>
      <c r="M3032" s="103">
        <f t="shared" si="2"/>
        <v>1152</v>
      </c>
      <c r="N3032" s="102" t="str">
        <f t="shared" si="3"/>
        <v>wk 49</v>
      </c>
    </row>
    <row r="3033" ht="12.75" customHeight="1">
      <c r="A3033" s="15" t="s">
        <v>4786</v>
      </c>
      <c r="B3033" s="15" t="s">
        <v>3123</v>
      </c>
      <c r="C3033" s="15" t="s">
        <v>4321</v>
      </c>
      <c r="D3033" s="15" t="s">
        <v>11259</v>
      </c>
      <c r="E3033" s="15" t="s">
        <v>11260</v>
      </c>
      <c r="F3033" s="15" t="s">
        <v>8384</v>
      </c>
      <c r="G3033" s="15" t="s">
        <v>11261</v>
      </c>
      <c r="H3033" s="15" t="s">
        <v>11262</v>
      </c>
      <c r="I3033" s="15" t="s">
        <v>4327</v>
      </c>
      <c r="J3033" s="15" t="s">
        <v>4359</v>
      </c>
      <c r="K3033" s="15"/>
      <c r="L3033" s="103" t="str">
        <f t="shared" si="1"/>
        <v>B-G31-W13-100 gm White Jar</v>
      </c>
      <c r="M3033" s="103">
        <f t="shared" si="2"/>
        <v>39168</v>
      </c>
      <c r="N3033" s="102" t="str">
        <f t="shared" si="3"/>
        <v>wk </v>
      </c>
    </row>
    <row r="3034" ht="12.75" customHeight="1">
      <c r="A3034" s="15" t="s">
        <v>4789</v>
      </c>
      <c r="B3034" s="15" t="s">
        <v>3123</v>
      </c>
      <c r="C3034" s="15" t="s">
        <v>4321</v>
      </c>
      <c r="D3034" s="15" t="s">
        <v>3569</v>
      </c>
      <c r="E3034" s="15" t="s">
        <v>11263</v>
      </c>
      <c r="F3034" s="15" t="s">
        <v>4324</v>
      </c>
      <c r="G3034" s="15" t="s">
        <v>11196</v>
      </c>
      <c r="H3034" s="15" t="s">
        <v>11264</v>
      </c>
      <c r="I3034" s="15" t="s">
        <v>4327</v>
      </c>
      <c r="J3034" s="15" t="s">
        <v>4328</v>
      </c>
      <c r="K3034" s="15"/>
      <c r="L3034" s="103" t="str">
        <f t="shared" si="1"/>
        <v>B-G31-W13-100 gm White Jar</v>
      </c>
      <c r="M3034" s="103">
        <f t="shared" si="2"/>
        <v>576</v>
      </c>
      <c r="N3034" s="102" t="str">
        <f t="shared" si="3"/>
        <v>wk </v>
      </c>
    </row>
    <row r="3035" ht="12.75" customHeight="1">
      <c r="A3035" s="15" t="s">
        <v>4346</v>
      </c>
      <c r="B3035" s="15" t="s">
        <v>3123</v>
      </c>
      <c r="C3035" s="15" t="s">
        <v>4321</v>
      </c>
      <c r="D3035" s="15" t="s">
        <v>3569</v>
      </c>
      <c r="E3035" s="15" t="s">
        <v>9939</v>
      </c>
      <c r="F3035" s="15" t="s">
        <v>8918</v>
      </c>
      <c r="G3035" s="15" t="s">
        <v>11196</v>
      </c>
      <c r="H3035" s="15" t="s">
        <v>11264</v>
      </c>
      <c r="I3035" s="15" t="s">
        <v>4327</v>
      </c>
      <c r="J3035" s="15" t="s">
        <v>7880</v>
      </c>
      <c r="K3035" s="15"/>
      <c r="L3035" s="103" t="str">
        <f t="shared" si="1"/>
        <v>B-G31-W13-100 gm White Jar</v>
      </c>
      <c r="M3035" s="103">
        <f t="shared" si="2"/>
        <v>576</v>
      </c>
      <c r="N3035" s="102" t="str">
        <f t="shared" si="3"/>
        <v>wk </v>
      </c>
    </row>
    <row r="3036" ht="12.75" customHeight="1">
      <c r="A3036" s="15" t="s">
        <v>4795</v>
      </c>
      <c r="B3036" s="15" t="s">
        <v>3123</v>
      </c>
      <c r="C3036" s="15" t="s">
        <v>4321</v>
      </c>
      <c r="D3036" s="15" t="s">
        <v>3569</v>
      </c>
      <c r="E3036" s="15" t="s">
        <v>11008</v>
      </c>
      <c r="F3036" s="15" t="s">
        <v>4324</v>
      </c>
      <c r="G3036" s="15" t="s">
        <v>11196</v>
      </c>
      <c r="H3036" s="15" t="s">
        <v>11264</v>
      </c>
      <c r="I3036" s="15" t="s">
        <v>4327</v>
      </c>
      <c r="J3036" s="15" t="s">
        <v>4328</v>
      </c>
      <c r="K3036" s="15"/>
      <c r="L3036" s="103" t="str">
        <f t="shared" si="1"/>
        <v>B-G31-W13-100 gm White Jar</v>
      </c>
      <c r="M3036" s="103">
        <f t="shared" si="2"/>
        <v>576</v>
      </c>
      <c r="N3036" s="102" t="str">
        <f t="shared" si="3"/>
        <v>wk </v>
      </c>
    </row>
    <row r="3037" ht="12.75" customHeight="1">
      <c r="A3037" s="15" t="s">
        <v>4795</v>
      </c>
      <c r="B3037" s="15" t="s">
        <v>3123</v>
      </c>
      <c r="C3037" s="15" t="s">
        <v>4321</v>
      </c>
      <c r="D3037" s="15" t="s">
        <v>3763</v>
      </c>
      <c r="E3037" s="15" t="s">
        <v>11265</v>
      </c>
      <c r="F3037" s="15" t="s">
        <v>8384</v>
      </c>
      <c r="G3037" s="15" t="s">
        <v>11266</v>
      </c>
      <c r="H3037" s="15" t="s">
        <v>11267</v>
      </c>
      <c r="I3037" s="15" t="s">
        <v>4327</v>
      </c>
      <c r="J3037" s="15" t="s">
        <v>4359</v>
      </c>
      <c r="K3037" s="15"/>
      <c r="L3037" s="103" t="str">
        <f t="shared" si="1"/>
        <v>B-G31-W13-100 gm White Jar</v>
      </c>
      <c r="M3037" s="103">
        <f t="shared" si="2"/>
        <v>1152</v>
      </c>
      <c r="N3037" s="102" t="str">
        <f t="shared" si="3"/>
        <v>wk </v>
      </c>
    </row>
    <row r="3038" ht="12.75" customHeight="1">
      <c r="A3038" s="15" t="s">
        <v>4840</v>
      </c>
      <c r="B3038" s="15" t="s">
        <v>3123</v>
      </c>
      <c r="C3038" s="15" t="s">
        <v>4321</v>
      </c>
      <c r="D3038" s="15" t="s">
        <v>3763</v>
      </c>
      <c r="E3038" s="15" t="s">
        <v>11268</v>
      </c>
      <c r="F3038" s="15" t="s">
        <v>11012</v>
      </c>
      <c r="G3038" s="15" t="s">
        <v>11199</v>
      </c>
      <c r="H3038" s="15" t="s">
        <v>11267</v>
      </c>
      <c r="I3038" s="15" t="s">
        <v>4327</v>
      </c>
      <c r="J3038" s="15" t="s">
        <v>4345</v>
      </c>
      <c r="K3038" s="15"/>
      <c r="L3038" s="103" t="str">
        <f t="shared" si="1"/>
        <v>B-G31-W13-100 gm White Jar</v>
      </c>
      <c r="M3038" s="103">
        <f t="shared" si="2"/>
        <v>1152</v>
      </c>
      <c r="N3038" s="102" t="str">
        <f t="shared" si="3"/>
        <v>wk 50</v>
      </c>
    </row>
    <row r="3039" ht="12.75" customHeight="1">
      <c r="A3039" s="15" t="s">
        <v>4846</v>
      </c>
      <c r="B3039" s="15" t="s">
        <v>3123</v>
      </c>
      <c r="C3039" s="15" t="s">
        <v>4321</v>
      </c>
      <c r="D3039" s="15" t="s">
        <v>3569</v>
      </c>
      <c r="E3039" s="15" t="s">
        <v>11032</v>
      </c>
      <c r="F3039" s="15" t="s">
        <v>11033</v>
      </c>
      <c r="G3039" s="15" t="s">
        <v>11191</v>
      </c>
      <c r="H3039" s="15" t="s">
        <v>11264</v>
      </c>
      <c r="I3039" s="15" t="s">
        <v>4327</v>
      </c>
      <c r="J3039" s="15" t="s">
        <v>4328</v>
      </c>
      <c r="K3039" s="15"/>
      <c r="L3039" s="103" t="str">
        <f t="shared" si="1"/>
        <v>B-G31-W13-100 gm White Jar</v>
      </c>
      <c r="M3039" s="103">
        <f t="shared" si="2"/>
        <v>576</v>
      </c>
      <c r="N3039" s="102" t="str">
        <f t="shared" si="3"/>
        <v>wk </v>
      </c>
    </row>
    <row r="3040" ht="12.75" customHeight="1">
      <c r="A3040" s="15" t="s">
        <v>4857</v>
      </c>
      <c r="B3040" s="15" t="s">
        <v>3123</v>
      </c>
      <c r="C3040" s="15" t="s">
        <v>4321</v>
      </c>
      <c r="D3040" s="15" t="s">
        <v>3569</v>
      </c>
      <c r="E3040" s="15" t="s">
        <v>11269</v>
      </c>
      <c r="F3040" s="15" t="s">
        <v>4324</v>
      </c>
      <c r="G3040" s="15" t="s">
        <v>11196</v>
      </c>
      <c r="H3040" s="15" t="s">
        <v>11264</v>
      </c>
      <c r="I3040" s="15" t="s">
        <v>4327</v>
      </c>
      <c r="J3040" s="15" t="s">
        <v>4328</v>
      </c>
      <c r="K3040" s="15"/>
      <c r="L3040" s="103" t="str">
        <f t="shared" si="1"/>
        <v>B-G31-W13-100 gm White Jar</v>
      </c>
      <c r="M3040" s="103">
        <f t="shared" si="2"/>
        <v>576</v>
      </c>
      <c r="N3040" s="102" t="str">
        <f t="shared" si="3"/>
        <v>wk </v>
      </c>
    </row>
    <row r="3041" ht="12.75" customHeight="1">
      <c r="A3041" s="15" t="s">
        <v>4857</v>
      </c>
      <c r="B3041" s="15" t="s">
        <v>3123</v>
      </c>
      <c r="C3041" s="15" t="s">
        <v>4321</v>
      </c>
      <c r="D3041" s="15" t="s">
        <v>3569</v>
      </c>
      <c r="E3041" s="15" t="s">
        <v>11270</v>
      </c>
      <c r="F3041" s="15" t="s">
        <v>4324</v>
      </c>
      <c r="G3041" s="15" t="s">
        <v>11196</v>
      </c>
      <c r="H3041" s="15" t="s">
        <v>11264</v>
      </c>
      <c r="I3041" s="15" t="s">
        <v>4327</v>
      </c>
      <c r="J3041" s="15" t="s">
        <v>4328</v>
      </c>
      <c r="K3041" s="15"/>
      <c r="L3041" s="103" t="str">
        <f t="shared" si="1"/>
        <v>B-G31-W13-100 gm White Jar</v>
      </c>
      <c r="M3041" s="103">
        <f t="shared" si="2"/>
        <v>576</v>
      </c>
      <c r="N3041" s="102" t="str">
        <f t="shared" si="3"/>
        <v>wk </v>
      </c>
    </row>
    <row r="3042" ht="12.75" customHeight="1">
      <c r="A3042" s="15" t="s">
        <v>4859</v>
      </c>
      <c r="B3042" s="15" t="s">
        <v>3123</v>
      </c>
      <c r="C3042" s="15" t="s">
        <v>4321</v>
      </c>
      <c r="D3042" s="15" t="s">
        <v>3569</v>
      </c>
      <c r="E3042" s="15" t="s">
        <v>11271</v>
      </c>
      <c r="F3042" s="15" t="s">
        <v>4324</v>
      </c>
      <c r="G3042" s="15" t="s">
        <v>11196</v>
      </c>
      <c r="H3042" s="15" t="s">
        <v>11264</v>
      </c>
      <c r="I3042" s="15" t="s">
        <v>4327</v>
      </c>
      <c r="J3042" s="15" t="s">
        <v>4328</v>
      </c>
      <c r="K3042" s="15"/>
      <c r="L3042" s="103" t="str">
        <f t="shared" si="1"/>
        <v>B-G31-W13-100 gm White Jar</v>
      </c>
      <c r="M3042" s="103">
        <f t="shared" si="2"/>
        <v>576</v>
      </c>
      <c r="N3042" s="102" t="str">
        <f t="shared" si="3"/>
        <v>wk </v>
      </c>
    </row>
    <row r="3043" ht="12.75" customHeight="1">
      <c r="A3043" s="15" t="s">
        <v>11272</v>
      </c>
      <c r="B3043" s="15" t="s">
        <v>2855</v>
      </c>
      <c r="C3043" s="15" t="s">
        <v>3146</v>
      </c>
      <c r="D3043" s="15" t="s">
        <v>3145</v>
      </c>
      <c r="E3043" s="15"/>
      <c r="F3043" s="15" t="s">
        <v>4308</v>
      </c>
      <c r="G3043" s="15" t="s">
        <v>8662</v>
      </c>
      <c r="H3043" s="15" t="s">
        <v>3149</v>
      </c>
      <c r="I3043" s="15" t="s">
        <v>3177</v>
      </c>
      <c r="J3043" s="15"/>
      <c r="K3043" s="15"/>
      <c r="L3043" s="103" t="str">
        <f t="shared" si="1"/>
        <v>B-G33P-CL11-100 gm Pvc Clear jar</v>
      </c>
      <c r="M3043" s="103">
        <f t="shared" si="2"/>
        <v>0</v>
      </c>
      <c r="N3043" s="102" t="str">
        <f t="shared" si="3"/>
        <v>wk </v>
      </c>
    </row>
    <row r="3044" ht="12.75" customHeight="1">
      <c r="A3044" s="15" t="s">
        <v>5151</v>
      </c>
      <c r="B3044" s="15" t="s">
        <v>3123</v>
      </c>
      <c r="C3044" s="15" t="s">
        <v>4321</v>
      </c>
      <c r="D3044" s="15" t="s">
        <v>4374</v>
      </c>
      <c r="E3044" s="15" t="s">
        <v>11273</v>
      </c>
      <c r="F3044" s="15" t="s">
        <v>5242</v>
      </c>
      <c r="G3044" s="15" t="s">
        <v>11274</v>
      </c>
      <c r="H3044" s="15" t="s">
        <v>11275</v>
      </c>
      <c r="I3044" s="15" t="s">
        <v>4327</v>
      </c>
      <c r="J3044" s="15" t="s">
        <v>4359</v>
      </c>
      <c r="K3044" s="15"/>
      <c r="L3044" s="103" t="str">
        <f t="shared" si="1"/>
        <v>B-G33P-CL11-100 gm Pvc Clear jar</v>
      </c>
      <c r="M3044" s="103">
        <f t="shared" si="2"/>
        <v>4800</v>
      </c>
      <c r="N3044" s="102" t="str">
        <f t="shared" si="3"/>
        <v>wk </v>
      </c>
    </row>
    <row r="3045" ht="12.75" customHeight="1">
      <c r="A3045" s="15" t="s">
        <v>4457</v>
      </c>
      <c r="B3045" s="15" t="s">
        <v>3123</v>
      </c>
      <c r="C3045" s="15" t="s">
        <v>4321</v>
      </c>
      <c r="D3045" s="15" t="s">
        <v>3228</v>
      </c>
      <c r="E3045" s="15" t="s">
        <v>11276</v>
      </c>
      <c r="F3045" s="15" t="s">
        <v>4324</v>
      </c>
      <c r="G3045" s="15" t="s">
        <v>11277</v>
      </c>
      <c r="H3045" s="15" t="s">
        <v>11278</v>
      </c>
      <c r="I3045" s="15" t="s">
        <v>4327</v>
      </c>
      <c r="J3045" s="15" t="s">
        <v>4345</v>
      </c>
      <c r="K3045" s="15"/>
      <c r="L3045" s="103" t="str">
        <f t="shared" si="1"/>
        <v>B-G33P-CL11-100 gm Pvc Clear jar</v>
      </c>
      <c r="M3045" s="103">
        <f t="shared" si="2"/>
        <v>600</v>
      </c>
      <c r="N3045" s="102" t="str">
        <f t="shared" si="3"/>
        <v>wk 6</v>
      </c>
    </row>
    <row r="3046" ht="12.75" customHeight="1">
      <c r="A3046" s="15" t="s">
        <v>4477</v>
      </c>
      <c r="B3046" s="15" t="s">
        <v>3123</v>
      </c>
      <c r="C3046" s="15" t="s">
        <v>4321</v>
      </c>
      <c r="D3046" s="15" t="s">
        <v>4993</v>
      </c>
      <c r="E3046" s="15" t="s">
        <v>10388</v>
      </c>
      <c r="F3046" s="15" t="s">
        <v>9432</v>
      </c>
      <c r="G3046" s="15" t="s">
        <v>11279</v>
      </c>
      <c r="H3046" s="15" t="s">
        <v>11280</v>
      </c>
      <c r="I3046" s="15" t="s">
        <v>4327</v>
      </c>
      <c r="J3046" s="15" t="s">
        <v>4328</v>
      </c>
      <c r="K3046" s="15"/>
      <c r="L3046" s="103" t="str">
        <f t="shared" si="1"/>
        <v>B-G33P-CL11-100 gm Pvc Clear jar</v>
      </c>
      <c r="M3046" s="103">
        <f t="shared" si="2"/>
        <v>1200</v>
      </c>
      <c r="N3046" s="102" t="str">
        <f t="shared" si="3"/>
        <v>wk 40</v>
      </c>
    </row>
    <row r="3047" ht="12.75" customHeight="1">
      <c r="A3047" s="15" t="s">
        <v>11281</v>
      </c>
      <c r="B3047" s="15" t="s">
        <v>2855</v>
      </c>
      <c r="C3047" s="15" t="s">
        <v>3146</v>
      </c>
      <c r="D3047" s="15" t="s">
        <v>3145</v>
      </c>
      <c r="E3047" s="15"/>
      <c r="F3047" s="15" t="s">
        <v>4308</v>
      </c>
      <c r="G3047" s="15" t="s">
        <v>4352</v>
      </c>
      <c r="H3047" s="15" t="s">
        <v>3149</v>
      </c>
      <c r="I3047" s="15" t="s">
        <v>3177</v>
      </c>
      <c r="J3047" s="15"/>
      <c r="K3047" s="15"/>
      <c r="L3047" s="103" t="str">
        <f t="shared" si="1"/>
        <v>B-G33P-CL11SERV-100 gm Pvc Clear Printed Serveskine Jar</v>
      </c>
      <c r="M3047" s="103">
        <f t="shared" si="2"/>
        <v>0</v>
      </c>
      <c r="N3047" s="102" t="str">
        <f t="shared" si="3"/>
        <v>wk </v>
      </c>
    </row>
    <row r="3048" ht="12.75" customHeight="1">
      <c r="A3048" s="15" t="s">
        <v>6800</v>
      </c>
      <c r="B3048" s="15" t="s">
        <v>3123</v>
      </c>
      <c r="C3048" s="15" t="s">
        <v>4321</v>
      </c>
      <c r="D3048" s="15" t="s">
        <v>4124</v>
      </c>
      <c r="E3048" s="15" t="s">
        <v>11282</v>
      </c>
      <c r="F3048" s="15" t="s">
        <v>5620</v>
      </c>
      <c r="G3048" s="15" t="s">
        <v>11283</v>
      </c>
      <c r="H3048" s="15" t="s">
        <v>11284</v>
      </c>
      <c r="I3048" s="15" t="s">
        <v>4327</v>
      </c>
      <c r="J3048" s="15" t="s">
        <v>4345</v>
      </c>
      <c r="K3048" s="15"/>
      <c r="L3048" s="103" t="str">
        <f t="shared" si="1"/>
        <v>B-G33P-CL11SERV-100 gm Pvc Clear Printed Serveskine Jar</v>
      </c>
      <c r="M3048" s="103">
        <f t="shared" si="2"/>
        <v>3000</v>
      </c>
      <c r="N3048" s="102" t="str">
        <f t="shared" si="3"/>
        <v>wk 10</v>
      </c>
    </row>
    <row r="3049" ht="12.75" customHeight="1">
      <c r="A3049" s="15" t="s">
        <v>4477</v>
      </c>
      <c r="B3049" s="15" t="s">
        <v>3123</v>
      </c>
      <c r="C3049" s="15" t="s">
        <v>4321</v>
      </c>
      <c r="D3049" s="15" t="s">
        <v>11285</v>
      </c>
      <c r="E3049" s="15" t="s">
        <v>11286</v>
      </c>
      <c r="F3049" s="15" t="s">
        <v>5620</v>
      </c>
      <c r="G3049" s="15" t="s">
        <v>11287</v>
      </c>
      <c r="H3049" s="15" t="s">
        <v>11288</v>
      </c>
      <c r="I3049" s="15" t="s">
        <v>4327</v>
      </c>
      <c r="J3049" s="15" t="s">
        <v>4345</v>
      </c>
      <c r="K3049" s="15"/>
      <c r="L3049" s="103" t="str">
        <f t="shared" si="1"/>
        <v>B-G33P-CL11SERV-100 gm Pvc Clear Printed Serveskine Jar</v>
      </c>
      <c r="M3049" s="103">
        <f t="shared" si="2"/>
        <v>16996</v>
      </c>
      <c r="N3049" s="102" t="str">
        <f t="shared" si="3"/>
        <v>wk 40</v>
      </c>
    </row>
    <row r="3050" ht="12.75" customHeight="1">
      <c r="A3050" s="15" t="s">
        <v>11289</v>
      </c>
      <c r="B3050" s="15" t="s">
        <v>2855</v>
      </c>
      <c r="C3050" s="15" t="s">
        <v>3146</v>
      </c>
      <c r="D3050" s="15" t="s">
        <v>3145</v>
      </c>
      <c r="E3050" s="15"/>
      <c r="F3050" s="15" t="s">
        <v>4308</v>
      </c>
      <c r="G3050" s="15" t="s">
        <v>11290</v>
      </c>
      <c r="H3050" s="15" t="s">
        <v>3149</v>
      </c>
      <c r="I3050" s="15" t="s">
        <v>3156</v>
      </c>
      <c r="J3050" s="15"/>
      <c r="K3050" s="15"/>
      <c r="L3050" s="103" t="str">
        <f t="shared" si="1"/>
        <v>B-G33P-N11-100 gm Natural jar</v>
      </c>
      <c r="M3050" s="103">
        <f t="shared" si="2"/>
        <v>0</v>
      </c>
      <c r="N3050" s="102" t="str">
        <f t="shared" si="3"/>
        <v>wk </v>
      </c>
    </row>
    <row r="3051" ht="12.75" customHeight="1">
      <c r="A3051" s="15" t="s">
        <v>4934</v>
      </c>
      <c r="B3051" s="15" t="s">
        <v>3123</v>
      </c>
      <c r="C3051" s="15" t="s">
        <v>4321</v>
      </c>
      <c r="D3051" s="15" t="s">
        <v>3694</v>
      </c>
      <c r="E3051" s="15" t="s">
        <v>11291</v>
      </c>
      <c r="F3051" s="15" t="s">
        <v>4324</v>
      </c>
      <c r="G3051" s="15" t="s">
        <v>11292</v>
      </c>
      <c r="H3051" s="15" t="s">
        <v>11293</v>
      </c>
      <c r="I3051" s="15" t="s">
        <v>4327</v>
      </c>
      <c r="J3051" s="15" t="s">
        <v>4328</v>
      </c>
      <c r="K3051" s="15"/>
      <c r="L3051" s="103" t="str">
        <f t="shared" si="1"/>
        <v>B-G33P-N11-100 gm Natural jar</v>
      </c>
      <c r="M3051" s="103">
        <f t="shared" si="2"/>
        <v>1800</v>
      </c>
      <c r="N3051" s="102" t="str">
        <f t="shared" si="3"/>
        <v>wk 1</v>
      </c>
    </row>
    <row r="3052" ht="12.75" customHeight="1">
      <c r="A3052" s="15" t="s">
        <v>4934</v>
      </c>
      <c r="B3052" s="15" t="s">
        <v>3123</v>
      </c>
      <c r="C3052" s="15" t="s">
        <v>4321</v>
      </c>
      <c r="D3052" s="15" t="s">
        <v>3150</v>
      </c>
      <c r="E3052" s="15" t="s">
        <v>11294</v>
      </c>
      <c r="F3052" s="15" t="s">
        <v>4324</v>
      </c>
      <c r="G3052" s="15" t="s">
        <v>11295</v>
      </c>
      <c r="H3052" s="15" t="s">
        <v>11296</v>
      </c>
      <c r="I3052" s="15" t="s">
        <v>4327</v>
      </c>
      <c r="J3052" s="15" t="s">
        <v>4328</v>
      </c>
      <c r="K3052" s="15"/>
      <c r="L3052" s="103" t="str">
        <f t="shared" si="1"/>
        <v>B-G33P-N11-100 gm Natural jar</v>
      </c>
      <c r="M3052" s="103">
        <f t="shared" si="2"/>
        <v>6000</v>
      </c>
      <c r="N3052" s="102" t="str">
        <f t="shared" si="3"/>
        <v>wk 1</v>
      </c>
    </row>
    <row r="3053" ht="12.75" customHeight="1">
      <c r="A3053" s="15" t="s">
        <v>4368</v>
      </c>
      <c r="B3053" s="15" t="s">
        <v>3123</v>
      </c>
      <c r="C3053" s="15" t="s">
        <v>4321</v>
      </c>
      <c r="D3053" s="15" t="s">
        <v>4379</v>
      </c>
      <c r="E3053" s="15" t="s">
        <v>11297</v>
      </c>
      <c r="F3053" s="15" t="s">
        <v>4324</v>
      </c>
      <c r="G3053" s="15" t="s">
        <v>11298</v>
      </c>
      <c r="H3053" s="15" t="s">
        <v>11299</v>
      </c>
      <c r="I3053" s="15" t="s">
        <v>4327</v>
      </c>
      <c r="J3053" s="15" t="s">
        <v>4328</v>
      </c>
      <c r="K3053" s="15"/>
      <c r="L3053" s="103" t="str">
        <f t="shared" si="1"/>
        <v>B-G33P-N11-100 gm Natural jar</v>
      </c>
      <c r="M3053" s="103">
        <f t="shared" si="2"/>
        <v>6600</v>
      </c>
      <c r="N3053" s="102" t="str">
        <f t="shared" si="3"/>
        <v>wk 49</v>
      </c>
    </row>
    <row r="3054" ht="12.75" customHeight="1">
      <c r="A3054" s="15" t="s">
        <v>4368</v>
      </c>
      <c r="B3054" s="15" t="s">
        <v>3123</v>
      </c>
      <c r="C3054" s="15" t="s">
        <v>4321</v>
      </c>
      <c r="D3054" s="15" t="s">
        <v>11300</v>
      </c>
      <c r="E3054" s="15" t="s">
        <v>11301</v>
      </c>
      <c r="F3054" s="15" t="s">
        <v>4324</v>
      </c>
      <c r="G3054" s="15" t="s">
        <v>11302</v>
      </c>
      <c r="H3054" s="15" t="s">
        <v>11303</v>
      </c>
      <c r="I3054" s="15" t="s">
        <v>4327</v>
      </c>
      <c r="J3054" s="15" t="s">
        <v>5653</v>
      </c>
      <c r="K3054" s="15"/>
      <c r="L3054" s="103" t="str">
        <f t="shared" si="1"/>
        <v>B-G33P-N11-100 gm Natural jar</v>
      </c>
      <c r="M3054" s="103">
        <f t="shared" si="2"/>
        <v>599</v>
      </c>
      <c r="N3054" s="102" t="str">
        <f t="shared" si="3"/>
        <v>wk 49</v>
      </c>
    </row>
    <row r="3055" ht="12.75" customHeight="1">
      <c r="A3055" s="15" t="s">
        <v>4383</v>
      </c>
      <c r="B3055" s="15" t="s">
        <v>3123</v>
      </c>
      <c r="C3055" s="15" t="s">
        <v>4321</v>
      </c>
      <c r="D3055" s="15" t="s">
        <v>3694</v>
      </c>
      <c r="E3055" s="15" t="s">
        <v>11304</v>
      </c>
      <c r="F3055" s="15" t="s">
        <v>4324</v>
      </c>
      <c r="G3055" s="15" t="s">
        <v>11292</v>
      </c>
      <c r="H3055" s="15" t="s">
        <v>11293</v>
      </c>
      <c r="I3055" s="15" t="s">
        <v>4327</v>
      </c>
      <c r="J3055" s="15" t="s">
        <v>4328</v>
      </c>
      <c r="K3055" s="15"/>
      <c r="L3055" s="103" t="str">
        <f t="shared" si="1"/>
        <v>B-G33P-N11-100 gm Natural jar</v>
      </c>
      <c r="M3055" s="103">
        <f t="shared" si="2"/>
        <v>1800</v>
      </c>
      <c r="N3055" s="102" t="str">
        <f t="shared" si="3"/>
        <v>wk </v>
      </c>
    </row>
    <row r="3056" ht="12.75" customHeight="1">
      <c r="A3056" s="15" t="s">
        <v>4405</v>
      </c>
      <c r="B3056" s="15" t="s">
        <v>3123</v>
      </c>
      <c r="C3056" s="15" t="s">
        <v>4321</v>
      </c>
      <c r="D3056" s="15" t="s">
        <v>3228</v>
      </c>
      <c r="E3056" s="15" t="s">
        <v>11305</v>
      </c>
      <c r="F3056" s="15" t="s">
        <v>4324</v>
      </c>
      <c r="G3056" s="15" t="s">
        <v>11277</v>
      </c>
      <c r="H3056" s="15" t="s">
        <v>11306</v>
      </c>
      <c r="I3056" s="15" t="s">
        <v>4327</v>
      </c>
      <c r="J3056" s="15" t="s">
        <v>4328</v>
      </c>
      <c r="K3056" s="15"/>
      <c r="L3056" s="103" t="str">
        <f t="shared" si="1"/>
        <v>B-G33P-N11-100 gm Natural jar</v>
      </c>
      <c r="M3056" s="103">
        <f t="shared" si="2"/>
        <v>600</v>
      </c>
      <c r="N3056" s="102" t="str">
        <f t="shared" si="3"/>
        <v>wk </v>
      </c>
    </row>
    <row r="3057" ht="12.75" customHeight="1">
      <c r="A3057" s="15" t="s">
        <v>4416</v>
      </c>
      <c r="B3057" s="15" t="s">
        <v>3123</v>
      </c>
      <c r="C3057" s="15" t="s">
        <v>4321</v>
      </c>
      <c r="D3057" s="15" t="s">
        <v>3150</v>
      </c>
      <c r="E3057" s="15" t="s">
        <v>10897</v>
      </c>
      <c r="F3057" s="15" t="s">
        <v>4324</v>
      </c>
      <c r="G3057" s="15" t="s">
        <v>11295</v>
      </c>
      <c r="H3057" s="15" t="s">
        <v>11296</v>
      </c>
      <c r="I3057" s="15" t="s">
        <v>4327</v>
      </c>
      <c r="J3057" s="15" t="s">
        <v>4328</v>
      </c>
      <c r="K3057" s="15"/>
      <c r="L3057" s="103" t="str">
        <f t="shared" si="1"/>
        <v>B-G33P-N11-100 gm Natural jar</v>
      </c>
      <c r="M3057" s="103">
        <f t="shared" si="2"/>
        <v>6000</v>
      </c>
      <c r="N3057" s="102" t="str">
        <f t="shared" si="3"/>
        <v>wk </v>
      </c>
    </row>
    <row r="3058" ht="12.75" customHeight="1">
      <c r="A3058" s="15" t="s">
        <v>7593</v>
      </c>
      <c r="B3058" s="15" t="s">
        <v>3123</v>
      </c>
      <c r="C3058" s="15" t="s">
        <v>4321</v>
      </c>
      <c r="D3058" s="15" t="s">
        <v>11307</v>
      </c>
      <c r="E3058" s="15" t="s">
        <v>11308</v>
      </c>
      <c r="F3058" s="15" t="s">
        <v>4324</v>
      </c>
      <c r="G3058" s="15" t="s">
        <v>11309</v>
      </c>
      <c r="H3058" s="15" t="s">
        <v>11310</v>
      </c>
      <c r="I3058" s="15" t="s">
        <v>4327</v>
      </c>
      <c r="J3058" s="15" t="s">
        <v>4328</v>
      </c>
      <c r="K3058" s="15"/>
      <c r="L3058" s="103" t="str">
        <f t="shared" si="1"/>
        <v>B-G33P-N11-100 gm Natural jar</v>
      </c>
      <c r="M3058" s="103">
        <f t="shared" si="2"/>
        <v>275</v>
      </c>
      <c r="N3058" s="102" t="str">
        <f t="shared" si="3"/>
        <v>wk 18</v>
      </c>
    </row>
    <row r="3059" ht="12.75" customHeight="1">
      <c r="A3059" s="15" t="s">
        <v>4418</v>
      </c>
      <c r="B3059" s="15" t="s">
        <v>3123</v>
      </c>
      <c r="C3059" s="15" t="s">
        <v>4321</v>
      </c>
      <c r="D3059" s="15" t="s">
        <v>4124</v>
      </c>
      <c r="E3059" s="15" t="s">
        <v>11311</v>
      </c>
      <c r="F3059" s="15" t="s">
        <v>4324</v>
      </c>
      <c r="G3059" s="15" t="s">
        <v>11312</v>
      </c>
      <c r="H3059" s="15" t="s">
        <v>11313</v>
      </c>
      <c r="I3059" s="15" t="s">
        <v>4327</v>
      </c>
      <c r="J3059" s="15" t="s">
        <v>4328</v>
      </c>
      <c r="K3059" s="15"/>
      <c r="L3059" s="103" t="str">
        <f t="shared" si="1"/>
        <v>B-G33P-N11-100 gm Natural jar</v>
      </c>
      <c r="M3059" s="103">
        <f t="shared" si="2"/>
        <v>3000</v>
      </c>
      <c r="N3059" s="102" t="str">
        <f t="shared" si="3"/>
        <v>wk 36</v>
      </c>
    </row>
    <row r="3060" ht="12.75" customHeight="1">
      <c r="A3060" s="15" t="s">
        <v>4437</v>
      </c>
      <c r="B3060" s="15" t="s">
        <v>3123</v>
      </c>
      <c r="C3060" s="15" t="s">
        <v>4321</v>
      </c>
      <c r="D3060" s="15" t="s">
        <v>4124</v>
      </c>
      <c r="E3060" s="15" t="s">
        <v>11314</v>
      </c>
      <c r="F3060" s="15" t="s">
        <v>5242</v>
      </c>
      <c r="G3060" s="15" t="s">
        <v>11315</v>
      </c>
      <c r="H3060" s="15" t="s">
        <v>11313</v>
      </c>
      <c r="I3060" s="15" t="s">
        <v>4327</v>
      </c>
      <c r="J3060" s="15" t="s">
        <v>4359</v>
      </c>
      <c r="K3060" s="15"/>
      <c r="L3060" s="103" t="str">
        <f t="shared" si="1"/>
        <v>B-G33P-N11-100 gm Natural jar</v>
      </c>
      <c r="M3060" s="103">
        <f t="shared" si="2"/>
        <v>3000</v>
      </c>
      <c r="N3060" s="102" t="str">
        <f t="shared" si="3"/>
        <v>wk </v>
      </c>
    </row>
    <row r="3061" ht="12.75" customHeight="1">
      <c r="A3061" s="15" t="s">
        <v>4439</v>
      </c>
      <c r="B3061" s="15" t="s">
        <v>3123</v>
      </c>
      <c r="C3061" s="15" t="s">
        <v>4321</v>
      </c>
      <c r="D3061" s="15" t="s">
        <v>3228</v>
      </c>
      <c r="E3061" s="15" t="s">
        <v>9283</v>
      </c>
      <c r="F3061" s="15" t="s">
        <v>4324</v>
      </c>
      <c r="G3061" s="15" t="s">
        <v>11277</v>
      </c>
      <c r="H3061" s="15" t="s">
        <v>11306</v>
      </c>
      <c r="I3061" s="15" t="s">
        <v>4327</v>
      </c>
      <c r="J3061" s="15" t="s">
        <v>4328</v>
      </c>
      <c r="K3061" s="15"/>
      <c r="L3061" s="103" t="str">
        <f t="shared" si="1"/>
        <v>B-G33P-N11-100 gm Natural jar</v>
      </c>
      <c r="M3061" s="103">
        <f t="shared" si="2"/>
        <v>600</v>
      </c>
      <c r="N3061" s="102" t="str">
        <f t="shared" si="3"/>
        <v>wk </v>
      </c>
    </row>
    <row r="3062" ht="12.75" customHeight="1">
      <c r="A3062" s="15" t="s">
        <v>4445</v>
      </c>
      <c r="B3062" s="15" t="s">
        <v>3123</v>
      </c>
      <c r="C3062" s="15" t="s">
        <v>4321</v>
      </c>
      <c r="D3062" s="15" t="s">
        <v>4379</v>
      </c>
      <c r="E3062" s="15" t="s">
        <v>10188</v>
      </c>
      <c r="F3062" s="15" t="s">
        <v>4324</v>
      </c>
      <c r="G3062" s="15" t="s">
        <v>11298</v>
      </c>
      <c r="H3062" s="15" t="s">
        <v>11299</v>
      </c>
      <c r="I3062" s="15" t="s">
        <v>4327</v>
      </c>
      <c r="J3062" s="15" t="s">
        <v>4328</v>
      </c>
      <c r="K3062" s="15"/>
      <c r="L3062" s="103" t="str">
        <f t="shared" si="1"/>
        <v>B-G33P-N11-100 gm Natural jar</v>
      </c>
      <c r="M3062" s="103">
        <f t="shared" si="2"/>
        <v>6600</v>
      </c>
      <c r="N3062" s="102" t="str">
        <f t="shared" si="3"/>
        <v>wk </v>
      </c>
    </row>
    <row r="3063" ht="12.75" customHeight="1">
      <c r="A3063" s="15" t="s">
        <v>7363</v>
      </c>
      <c r="B3063" s="15" t="s">
        <v>3123</v>
      </c>
      <c r="C3063" s="15" t="s">
        <v>4321</v>
      </c>
      <c r="D3063" s="15" t="s">
        <v>3228</v>
      </c>
      <c r="E3063" s="15" t="s">
        <v>11316</v>
      </c>
      <c r="F3063" s="15" t="s">
        <v>4324</v>
      </c>
      <c r="G3063" s="15" t="s">
        <v>11277</v>
      </c>
      <c r="H3063" s="15" t="s">
        <v>11306</v>
      </c>
      <c r="I3063" s="15" t="s">
        <v>4327</v>
      </c>
      <c r="J3063" s="15" t="s">
        <v>4328</v>
      </c>
      <c r="K3063" s="15"/>
      <c r="L3063" s="103" t="str">
        <f t="shared" si="1"/>
        <v>B-G33P-N11-100 gm Natural jar</v>
      </c>
      <c r="M3063" s="103">
        <f t="shared" si="2"/>
        <v>600</v>
      </c>
      <c r="N3063" s="102" t="str">
        <f t="shared" si="3"/>
        <v>wk </v>
      </c>
    </row>
    <row r="3064" ht="12.75" customHeight="1">
      <c r="A3064" s="15" t="s">
        <v>4457</v>
      </c>
      <c r="B3064" s="15" t="s">
        <v>3123</v>
      </c>
      <c r="C3064" s="15" t="s">
        <v>4321</v>
      </c>
      <c r="D3064" s="15" t="s">
        <v>3446</v>
      </c>
      <c r="E3064" s="15" t="s">
        <v>11317</v>
      </c>
      <c r="F3064" s="15" t="s">
        <v>5242</v>
      </c>
      <c r="G3064" s="15" t="s">
        <v>11318</v>
      </c>
      <c r="H3064" s="15" t="s">
        <v>11319</v>
      </c>
      <c r="I3064" s="15" t="s">
        <v>4327</v>
      </c>
      <c r="J3064" s="15" t="s">
        <v>4359</v>
      </c>
      <c r="K3064" s="15"/>
      <c r="L3064" s="103" t="str">
        <f t="shared" si="1"/>
        <v>B-G33P-N11-100 gm Natural jar</v>
      </c>
      <c r="M3064" s="103">
        <f t="shared" si="2"/>
        <v>12000</v>
      </c>
      <c r="N3064" s="102" t="str">
        <f t="shared" si="3"/>
        <v>wk 6</v>
      </c>
    </row>
    <row r="3065" ht="12.75" customHeight="1">
      <c r="A3065" s="15" t="s">
        <v>4457</v>
      </c>
      <c r="B3065" s="15" t="s">
        <v>3123</v>
      </c>
      <c r="C3065" s="15" t="s">
        <v>4321</v>
      </c>
      <c r="D3065" s="15" t="s">
        <v>4124</v>
      </c>
      <c r="E3065" s="15" t="s">
        <v>11320</v>
      </c>
      <c r="F3065" s="15" t="s">
        <v>5242</v>
      </c>
      <c r="G3065" s="15" t="s">
        <v>11315</v>
      </c>
      <c r="H3065" s="15" t="s">
        <v>11313</v>
      </c>
      <c r="I3065" s="15" t="s">
        <v>4327</v>
      </c>
      <c r="J3065" s="15" t="s">
        <v>4359</v>
      </c>
      <c r="K3065" s="15"/>
      <c r="L3065" s="103" t="str">
        <f t="shared" si="1"/>
        <v>B-G33P-N11-100 gm Natural jar</v>
      </c>
      <c r="M3065" s="103">
        <f t="shared" si="2"/>
        <v>3000</v>
      </c>
      <c r="N3065" s="102" t="str">
        <f t="shared" si="3"/>
        <v>wk 6</v>
      </c>
    </row>
    <row r="3066" ht="12.75" customHeight="1">
      <c r="A3066" s="15" t="s">
        <v>4457</v>
      </c>
      <c r="B3066" s="15" t="s">
        <v>3123</v>
      </c>
      <c r="C3066" s="15" t="s">
        <v>4321</v>
      </c>
      <c r="D3066" s="15" t="s">
        <v>4426</v>
      </c>
      <c r="E3066" s="15" t="s">
        <v>11321</v>
      </c>
      <c r="F3066" s="15" t="s">
        <v>4324</v>
      </c>
      <c r="G3066" s="15" t="s">
        <v>11322</v>
      </c>
      <c r="H3066" s="15" t="s">
        <v>11323</v>
      </c>
      <c r="I3066" s="15" t="s">
        <v>4327</v>
      </c>
      <c r="J3066" s="15" t="s">
        <v>4345</v>
      </c>
      <c r="K3066" s="15"/>
      <c r="L3066" s="103" t="str">
        <f t="shared" si="1"/>
        <v>B-G33P-N11-100 gm Natural jar</v>
      </c>
      <c r="M3066" s="103">
        <f t="shared" si="2"/>
        <v>3600</v>
      </c>
      <c r="N3066" s="102" t="str">
        <f t="shared" si="3"/>
        <v>wk 6</v>
      </c>
    </row>
    <row r="3067" ht="12.75" customHeight="1">
      <c r="A3067" s="15" t="s">
        <v>6800</v>
      </c>
      <c r="B3067" s="15" t="s">
        <v>3123</v>
      </c>
      <c r="C3067" s="15" t="s">
        <v>4321</v>
      </c>
      <c r="D3067" s="15" t="s">
        <v>4374</v>
      </c>
      <c r="E3067" s="15" t="s">
        <v>11324</v>
      </c>
      <c r="F3067" s="15" t="s">
        <v>5242</v>
      </c>
      <c r="G3067" s="15" t="s">
        <v>11325</v>
      </c>
      <c r="H3067" s="15" t="s">
        <v>11326</v>
      </c>
      <c r="I3067" s="15" t="s">
        <v>4327</v>
      </c>
      <c r="J3067" s="15" t="s">
        <v>4359</v>
      </c>
      <c r="K3067" s="15"/>
      <c r="L3067" s="103" t="str">
        <f t="shared" si="1"/>
        <v>B-G33P-N11-100 gm Natural jar</v>
      </c>
      <c r="M3067" s="103">
        <f t="shared" si="2"/>
        <v>4800</v>
      </c>
      <c r="N3067" s="102" t="str">
        <f t="shared" si="3"/>
        <v>wk 10</v>
      </c>
    </row>
    <row r="3068" ht="12.75" customHeight="1">
      <c r="A3068" s="15" t="s">
        <v>4467</v>
      </c>
      <c r="B3068" s="15" t="s">
        <v>3123</v>
      </c>
      <c r="C3068" s="15" t="s">
        <v>4321</v>
      </c>
      <c r="D3068" s="15" t="s">
        <v>4704</v>
      </c>
      <c r="E3068" s="15" t="s">
        <v>11327</v>
      </c>
      <c r="F3068" s="15" t="s">
        <v>4324</v>
      </c>
      <c r="G3068" s="15" t="s">
        <v>11328</v>
      </c>
      <c r="H3068" s="15" t="s">
        <v>11329</v>
      </c>
      <c r="I3068" s="15" t="s">
        <v>4327</v>
      </c>
      <c r="J3068" s="15" t="s">
        <v>4328</v>
      </c>
      <c r="K3068" s="15"/>
      <c r="L3068" s="103" t="str">
        <f t="shared" si="1"/>
        <v>B-G33P-N11-100 gm Natural jar</v>
      </c>
      <c r="M3068" s="103">
        <f t="shared" si="2"/>
        <v>16800</v>
      </c>
      <c r="N3068" s="102" t="str">
        <f t="shared" si="3"/>
        <v>wk 31</v>
      </c>
    </row>
    <row r="3069" ht="12.75" customHeight="1">
      <c r="A3069" s="15" t="s">
        <v>4467</v>
      </c>
      <c r="B3069" s="15" t="s">
        <v>3123</v>
      </c>
      <c r="C3069" s="15" t="s">
        <v>4321</v>
      </c>
      <c r="D3069" s="15" t="s">
        <v>4993</v>
      </c>
      <c r="E3069" s="15" t="s">
        <v>11330</v>
      </c>
      <c r="F3069" s="15" t="s">
        <v>4324</v>
      </c>
      <c r="G3069" s="15" t="s">
        <v>11331</v>
      </c>
      <c r="H3069" s="15" t="s">
        <v>11332</v>
      </c>
      <c r="I3069" s="15" t="s">
        <v>4327</v>
      </c>
      <c r="J3069" s="15" t="s">
        <v>4328</v>
      </c>
      <c r="K3069" s="15"/>
      <c r="L3069" s="103" t="str">
        <f t="shared" si="1"/>
        <v>B-G33P-N11-100 gm Natural jar</v>
      </c>
      <c r="M3069" s="103">
        <f t="shared" si="2"/>
        <v>1200</v>
      </c>
      <c r="N3069" s="102" t="str">
        <f t="shared" si="3"/>
        <v>wk 31</v>
      </c>
    </row>
    <row r="3070" ht="12.75" customHeight="1">
      <c r="A3070" s="15" t="s">
        <v>4477</v>
      </c>
      <c r="B3070" s="15" t="s">
        <v>3123</v>
      </c>
      <c r="C3070" s="15" t="s">
        <v>4321</v>
      </c>
      <c r="D3070" s="15" t="s">
        <v>3150</v>
      </c>
      <c r="E3070" s="15" t="s">
        <v>11333</v>
      </c>
      <c r="F3070" s="15" t="s">
        <v>8918</v>
      </c>
      <c r="G3070" s="15" t="s">
        <v>11295</v>
      </c>
      <c r="H3070" s="15" t="s">
        <v>11296</v>
      </c>
      <c r="I3070" s="15" t="s">
        <v>4327</v>
      </c>
      <c r="J3070" s="15" t="s">
        <v>7880</v>
      </c>
      <c r="K3070" s="15"/>
      <c r="L3070" s="103" t="str">
        <f t="shared" si="1"/>
        <v>B-G33P-N11-100 gm Natural jar</v>
      </c>
      <c r="M3070" s="103">
        <f t="shared" si="2"/>
        <v>6000</v>
      </c>
      <c r="N3070" s="102" t="str">
        <f t="shared" si="3"/>
        <v>wk 40</v>
      </c>
    </row>
    <row r="3071" ht="12.75" customHeight="1">
      <c r="A3071" s="15" t="s">
        <v>4477</v>
      </c>
      <c r="B3071" s="15" t="s">
        <v>3123</v>
      </c>
      <c r="C3071" s="15" t="s">
        <v>4321</v>
      </c>
      <c r="D3071" s="15" t="s">
        <v>3150</v>
      </c>
      <c r="E3071" s="15" t="s">
        <v>11334</v>
      </c>
      <c r="F3071" s="15" t="s">
        <v>9432</v>
      </c>
      <c r="G3071" s="15" t="s">
        <v>11335</v>
      </c>
      <c r="H3071" s="15" t="s">
        <v>11296</v>
      </c>
      <c r="I3071" s="15" t="s">
        <v>4327</v>
      </c>
      <c r="J3071" s="15" t="s">
        <v>4328</v>
      </c>
      <c r="K3071" s="15"/>
      <c r="L3071" s="103" t="str">
        <f t="shared" si="1"/>
        <v>B-G33P-N11-100 gm Natural jar</v>
      </c>
      <c r="M3071" s="103">
        <f t="shared" si="2"/>
        <v>6000</v>
      </c>
      <c r="N3071" s="102" t="str">
        <f t="shared" si="3"/>
        <v>wk 40</v>
      </c>
    </row>
    <row r="3072" ht="12.75" customHeight="1">
      <c r="A3072" s="15" t="s">
        <v>4487</v>
      </c>
      <c r="B3072" s="15" t="s">
        <v>3123</v>
      </c>
      <c r="C3072" s="15" t="s">
        <v>4965</v>
      </c>
      <c r="D3072" s="15" t="s">
        <v>11336</v>
      </c>
      <c r="E3072" s="15" t="s">
        <v>11337</v>
      </c>
      <c r="F3072" s="15" t="s">
        <v>8918</v>
      </c>
      <c r="G3072" s="15" t="s">
        <v>11338</v>
      </c>
      <c r="H3072" s="15" t="s">
        <v>11339</v>
      </c>
      <c r="I3072" s="15" t="s">
        <v>4327</v>
      </c>
      <c r="J3072" s="15" t="s">
        <v>7880</v>
      </c>
      <c r="K3072" s="15"/>
      <c r="L3072" s="103" t="str">
        <f t="shared" si="1"/>
        <v>B-G33P-N11-100 gm Natural jar</v>
      </c>
      <c r="M3072" s="103">
        <f t="shared" si="2"/>
        <v>6000</v>
      </c>
      <c r="N3072" s="102" t="str">
        <f t="shared" si="3"/>
        <v>wk </v>
      </c>
    </row>
    <row r="3073" ht="12.75" customHeight="1">
      <c r="A3073" s="15" t="s">
        <v>4491</v>
      </c>
      <c r="B3073" s="15" t="s">
        <v>3123</v>
      </c>
      <c r="C3073" s="15" t="s">
        <v>4321</v>
      </c>
      <c r="D3073" s="15" t="s">
        <v>4124</v>
      </c>
      <c r="E3073" s="15" t="s">
        <v>10392</v>
      </c>
      <c r="F3073" s="15" t="s">
        <v>9432</v>
      </c>
      <c r="G3073" s="15" t="s">
        <v>11340</v>
      </c>
      <c r="H3073" s="15" t="s">
        <v>11313</v>
      </c>
      <c r="I3073" s="15" t="s">
        <v>4327</v>
      </c>
      <c r="J3073" s="15" t="s">
        <v>4328</v>
      </c>
      <c r="K3073" s="15"/>
      <c r="L3073" s="103" t="str">
        <f t="shared" si="1"/>
        <v>B-G33P-N11-100 gm Natural jar</v>
      </c>
      <c r="M3073" s="103">
        <f t="shared" si="2"/>
        <v>3000</v>
      </c>
      <c r="N3073" s="102" t="str">
        <f t="shared" si="3"/>
        <v>wk </v>
      </c>
    </row>
    <row r="3074" ht="12.75" customHeight="1">
      <c r="A3074" s="15" t="s">
        <v>4491</v>
      </c>
      <c r="B3074" s="15" t="s">
        <v>3123</v>
      </c>
      <c r="C3074" s="15" t="s">
        <v>4321</v>
      </c>
      <c r="D3074" s="15" t="s">
        <v>3694</v>
      </c>
      <c r="E3074" s="15" t="s">
        <v>10216</v>
      </c>
      <c r="F3074" s="15" t="s">
        <v>4324</v>
      </c>
      <c r="G3074" s="15" t="s">
        <v>11341</v>
      </c>
      <c r="H3074" s="15" t="s">
        <v>11293</v>
      </c>
      <c r="I3074" s="15" t="s">
        <v>4327</v>
      </c>
      <c r="J3074" s="15" t="s">
        <v>4328</v>
      </c>
      <c r="K3074" s="15"/>
      <c r="L3074" s="103" t="str">
        <f t="shared" si="1"/>
        <v>B-G33P-N11-100 gm Natural jar</v>
      </c>
      <c r="M3074" s="103">
        <f t="shared" si="2"/>
        <v>1800</v>
      </c>
      <c r="N3074" s="102" t="str">
        <f t="shared" si="3"/>
        <v>wk </v>
      </c>
    </row>
    <row r="3075" ht="12.75" customHeight="1">
      <c r="A3075" s="15" t="s">
        <v>4501</v>
      </c>
      <c r="B3075" s="15" t="s">
        <v>3123</v>
      </c>
      <c r="C3075" s="15" t="s">
        <v>4321</v>
      </c>
      <c r="D3075" s="15" t="s">
        <v>3228</v>
      </c>
      <c r="E3075" s="15" t="s">
        <v>11342</v>
      </c>
      <c r="F3075" s="15" t="s">
        <v>8918</v>
      </c>
      <c r="G3075" s="15" t="s">
        <v>11343</v>
      </c>
      <c r="H3075" s="15" t="s">
        <v>11306</v>
      </c>
      <c r="I3075" s="15" t="s">
        <v>4327</v>
      </c>
      <c r="J3075" s="15" t="s">
        <v>7880</v>
      </c>
      <c r="K3075" s="15"/>
      <c r="L3075" s="103" t="str">
        <f t="shared" si="1"/>
        <v>B-G33P-N11-100 gm Natural jar</v>
      </c>
      <c r="M3075" s="103">
        <f t="shared" si="2"/>
        <v>600</v>
      </c>
      <c r="N3075" s="102" t="str">
        <f t="shared" si="3"/>
        <v>wk </v>
      </c>
    </row>
    <row r="3076" ht="12.75" customHeight="1">
      <c r="A3076" s="15" t="s">
        <v>4506</v>
      </c>
      <c r="B3076" s="15" t="s">
        <v>3123</v>
      </c>
      <c r="C3076" s="15" t="s">
        <v>4321</v>
      </c>
      <c r="D3076" s="15" t="s">
        <v>6288</v>
      </c>
      <c r="E3076" s="15" t="s">
        <v>11344</v>
      </c>
      <c r="F3076" s="15" t="s">
        <v>5242</v>
      </c>
      <c r="G3076" s="15" t="s">
        <v>8908</v>
      </c>
      <c r="H3076" s="15" t="s">
        <v>11345</v>
      </c>
      <c r="I3076" s="15" t="s">
        <v>4327</v>
      </c>
      <c r="J3076" s="15" t="s">
        <v>4359</v>
      </c>
      <c r="K3076" s="15"/>
      <c r="L3076" s="103" t="str">
        <f t="shared" si="1"/>
        <v>B-G33P-N11-100 gm Natural jar</v>
      </c>
      <c r="M3076" s="103">
        <f t="shared" si="2"/>
        <v>12600</v>
      </c>
      <c r="N3076" s="102" t="str">
        <f t="shared" si="3"/>
        <v>wk </v>
      </c>
    </row>
    <row r="3077" ht="12.75" customHeight="1">
      <c r="A3077" s="15" t="s">
        <v>4510</v>
      </c>
      <c r="B3077" s="15" t="s">
        <v>3123</v>
      </c>
      <c r="C3077" s="15" t="s">
        <v>4321</v>
      </c>
      <c r="D3077" s="15" t="s">
        <v>3958</v>
      </c>
      <c r="E3077" s="15" t="s">
        <v>11346</v>
      </c>
      <c r="F3077" s="15" t="s">
        <v>4324</v>
      </c>
      <c r="G3077" s="15" t="s">
        <v>11347</v>
      </c>
      <c r="H3077" s="15" t="s">
        <v>11348</v>
      </c>
      <c r="I3077" s="15" t="s">
        <v>4327</v>
      </c>
      <c r="J3077" s="15" t="s">
        <v>4345</v>
      </c>
      <c r="K3077" s="15"/>
      <c r="L3077" s="103" t="str">
        <f t="shared" si="1"/>
        <v>B-G33P-N11-100 gm Natural jar</v>
      </c>
      <c r="M3077" s="103">
        <f t="shared" si="2"/>
        <v>2400</v>
      </c>
      <c r="N3077" s="102" t="str">
        <f t="shared" si="3"/>
        <v>wk </v>
      </c>
    </row>
    <row r="3078" ht="12.75" customHeight="1">
      <c r="A3078" s="15" t="s">
        <v>4334</v>
      </c>
      <c r="B3078" s="15" t="s">
        <v>3123</v>
      </c>
      <c r="C3078" s="15" t="s">
        <v>4965</v>
      </c>
      <c r="D3078" s="15" t="s">
        <v>11336</v>
      </c>
      <c r="E3078" s="15" t="s">
        <v>11349</v>
      </c>
      <c r="F3078" s="15" t="s">
        <v>9432</v>
      </c>
      <c r="G3078" s="15" t="s">
        <v>11350</v>
      </c>
      <c r="H3078" s="15" t="s">
        <v>11351</v>
      </c>
      <c r="I3078" s="15" t="s">
        <v>4327</v>
      </c>
      <c r="J3078" s="15" t="s">
        <v>4328</v>
      </c>
      <c r="K3078" s="15"/>
      <c r="L3078" s="103" t="str">
        <f t="shared" si="1"/>
        <v>B-G33P-N11-100 gm Natural jar</v>
      </c>
      <c r="M3078" s="103">
        <f t="shared" si="2"/>
        <v>6000</v>
      </c>
      <c r="N3078" s="102" t="str">
        <f t="shared" si="3"/>
        <v>wk </v>
      </c>
    </row>
    <row r="3079" ht="12.75" customHeight="1">
      <c r="A3079" s="15" t="s">
        <v>4530</v>
      </c>
      <c r="B3079" s="15" t="s">
        <v>3123</v>
      </c>
      <c r="C3079" s="15" t="s">
        <v>4321</v>
      </c>
      <c r="D3079" s="15" t="s">
        <v>3228</v>
      </c>
      <c r="E3079" s="15" t="s">
        <v>9497</v>
      </c>
      <c r="F3079" s="15" t="s">
        <v>4324</v>
      </c>
      <c r="G3079" s="15" t="s">
        <v>11343</v>
      </c>
      <c r="H3079" s="15" t="s">
        <v>11352</v>
      </c>
      <c r="I3079" s="15" t="s">
        <v>4327</v>
      </c>
      <c r="J3079" s="15" t="s">
        <v>4345</v>
      </c>
      <c r="K3079" s="15"/>
      <c r="L3079" s="103" t="str">
        <f t="shared" si="1"/>
        <v>B-G33P-N11-100 gm Natural jar</v>
      </c>
      <c r="M3079" s="103">
        <f t="shared" si="2"/>
        <v>600</v>
      </c>
      <c r="N3079" s="102" t="str">
        <f t="shared" si="3"/>
        <v>wk 6</v>
      </c>
    </row>
    <row r="3080" ht="12.75" customHeight="1">
      <c r="A3080" s="15" t="s">
        <v>4530</v>
      </c>
      <c r="B3080" s="15" t="s">
        <v>3123</v>
      </c>
      <c r="C3080" s="15" t="s">
        <v>4321</v>
      </c>
      <c r="D3080" s="15" t="s">
        <v>3228</v>
      </c>
      <c r="E3080" s="15" t="s">
        <v>9498</v>
      </c>
      <c r="F3080" s="15" t="s">
        <v>4324</v>
      </c>
      <c r="G3080" s="15" t="s">
        <v>11343</v>
      </c>
      <c r="H3080" s="15" t="s">
        <v>11352</v>
      </c>
      <c r="I3080" s="15" t="s">
        <v>4327</v>
      </c>
      <c r="J3080" s="15" t="s">
        <v>4345</v>
      </c>
      <c r="K3080" s="15"/>
      <c r="L3080" s="103" t="str">
        <f t="shared" si="1"/>
        <v>B-G33P-N11-100 gm Natural jar</v>
      </c>
      <c r="M3080" s="103">
        <f t="shared" si="2"/>
        <v>600</v>
      </c>
      <c r="N3080" s="102" t="str">
        <f t="shared" si="3"/>
        <v>wk 6</v>
      </c>
    </row>
    <row r="3081" ht="12.75" customHeight="1">
      <c r="A3081" s="15" t="s">
        <v>4550</v>
      </c>
      <c r="B3081" s="15" t="s">
        <v>3123</v>
      </c>
      <c r="C3081" s="15" t="s">
        <v>4321</v>
      </c>
      <c r="D3081" s="15" t="s">
        <v>3228</v>
      </c>
      <c r="E3081" s="15" t="s">
        <v>9503</v>
      </c>
      <c r="F3081" s="15" t="s">
        <v>4324</v>
      </c>
      <c r="G3081" s="15" t="s">
        <v>11343</v>
      </c>
      <c r="H3081" s="15" t="s">
        <v>11352</v>
      </c>
      <c r="I3081" s="15" t="s">
        <v>4327</v>
      </c>
      <c r="J3081" s="15" t="s">
        <v>4345</v>
      </c>
      <c r="K3081" s="15"/>
      <c r="L3081" s="103" t="str">
        <f t="shared" si="1"/>
        <v>B-G33P-N11-100 gm Natural jar</v>
      </c>
      <c r="M3081" s="103">
        <f t="shared" si="2"/>
        <v>600</v>
      </c>
      <c r="N3081" s="102" t="str">
        <f t="shared" si="3"/>
        <v>wk 23</v>
      </c>
    </row>
    <row r="3082" ht="12.75" customHeight="1">
      <c r="A3082" s="15" t="s">
        <v>4550</v>
      </c>
      <c r="B3082" s="15" t="s">
        <v>3123</v>
      </c>
      <c r="C3082" s="15" t="s">
        <v>4321</v>
      </c>
      <c r="D3082" s="15" t="s">
        <v>3228</v>
      </c>
      <c r="E3082" s="15" t="s">
        <v>10236</v>
      </c>
      <c r="F3082" s="15" t="s">
        <v>4324</v>
      </c>
      <c r="G3082" s="15" t="s">
        <v>11343</v>
      </c>
      <c r="H3082" s="15" t="s">
        <v>11352</v>
      </c>
      <c r="I3082" s="15" t="s">
        <v>4327</v>
      </c>
      <c r="J3082" s="15" t="s">
        <v>4345</v>
      </c>
      <c r="K3082" s="15"/>
      <c r="L3082" s="103" t="str">
        <f t="shared" si="1"/>
        <v>B-G33P-N11-100 gm Natural jar</v>
      </c>
      <c r="M3082" s="103">
        <f t="shared" si="2"/>
        <v>600</v>
      </c>
      <c r="N3082" s="102" t="str">
        <f t="shared" si="3"/>
        <v>wk 23</v>
      </c>
    </row>
    <row r="3083" ht="12.75" customHeight="1">
      <c r="A3083" s="15" t="s">
        <v>4553</v>
      </c>
      <c r="B3083" s="15" t="s">
        <v>3123</v>
      </c>
      <c r="C3083" s="15" t="s">
        <v>4321</v>
      </c>
      <c r="D3083" s="15" t="s">
        <v>3228</v>
      </c>
      <c r="E3083" s="15" t="s">
        <v>9506</v>
      </c>
      <c r="F3083" s="15" t="s">
        <v>4324</v>
      </c>
      <c r="G3083" s="15" t="s">
        <v>11343</v>
      </c>
      <c r="H3083" s="15" t="s">
        <v>11352</v>
      </c>
      <c r="I3083" s="15" t="s">
        <v>4327</v>
      </c>
      <c r="J3083" s="15" t="s">
        <v>4345</v>
      </c>
      <c r="K3083" s="15"/>
      <c r="L3083" s="103" t="str">
        <f t="shared" si="1"/>
        <v>B-G33P-N11-100 gm Natural jar</v>
      </c>
      <c r="M3083" s="103">
        <f t="shared" si="2"/>
        <v>600</v>
      </c>
      <c r="N3083" s="102" t="str">
        <f t="shared" si="3"/>
        <v>wk 27</v>
      </c>
    </row>
    <row r="3084" ht="12.75" customHeight="1">
      <c r="A3084" s="15" t="s">
        <v>4567</v>
      </c>
      <c r="B3084" s="15" t="s">
        <v>3123</v>
      </c>
      <c r="C3084" s="15" t="s">
        <v>4321</v>
      </c>
      <c r="D3084" s="15" t="s">
        <v>3228</v>
      </c>
      <c r="E3084" s="15" t="s">
        <v>9514</v>
      </c>
      <c r="F3084" s="15" t="s">
        <v>4324</v>
      </c>
      <c r="G3084" s="15" t="s">
        <v>11343</v>
      </c>
      <c r="H3084" s="15" t="s">
        <v>11352</v>
      </c>
      <c r="I3084" s="15" t="s">
        <v>4327</v>
      </c>
      <c r="J3084" s="15" t="s">
        <v>4345</v>
      </c>
      <c r="K3084" s="15"/>
      <c r="L3084" s="103" t="str">
        <f t="shared" si="1"/>
        <v>B-G33P-N11-100 gm Natural jar</v>
      </c>
      <c r="M3084" s="103">
        <f t="shared" si="2"/>
        <v>600</v>
      </c>
      <c r="N3084" s="102" t="str">
        <f t="shared" si="3"/>
        <v>wk </v>
      </c>
    </row>
    <row r="3085" ht="12.75" customHeight="1">
      <c r="A3085" s="15" t="s">
        <v>4584</v>
      </c>
      <c r="B3085" s="15" t="s">
        <v>3123</v>
      </c>
      <c r="C3085" s="15" t="s">
        <v>4321</v>
      </c>
      <c r="D3085" s="15" t="s">
        <v>3228</v>
      </c>
      <c r="E3085" s="15" t="s">
        <v>10261</v>
      </c>
      <c r="F3085" s="15" t="s">
        <v>4324</v>
      </c>
      <c r="G3085" s="15" t="s">
        <v>11343</v>
      </c>
      <c r="H3085" s="15" t="s">
        <v>11353</v>
      </c>
      <c r="I3085" s="15" t="s">
        <v>4327</v>
      </c>
      <c r="J3085" s="15" t="s">
        <v>4328</v>
      </c>
      <c r="K3085" s="15"/>
      <c r="L3085" s="103" t="str">
        <f t="shared" si="1"/>
        <v>B-G33P-N11-100 gm Natural jar</v>
      </c>
      <c r="M3085" s="103">
        <f t="shared" si="2"/>
        <v>600</v>
      </c>
      <c r="N3085" s="102" t="str">
        <f t="shared" si="3"/>
        <v>wk </v>
      </c>
    </row>
    <row r="3086" ht="12.75" customHeight="1">
      <c r="A3086" s="15" t="s">
        <v>4592</v>
      </c>
      <c r="B3086" s="15" t="s">
        <v>3123</v>
      </c>
      <c r="C3086" s="15" t="s">
        <v>4965</v>
      </c>
      <c r="D3086" s="15" t="s">
        <v>11354</v>
      </c>
      <c r="E3086" s="15" t="s">
        <v>9527</v>
      </c>
      <c r="F3086" s="15" t="s">
        <v>4324</v>
      </c>
      <c r="G3086" s="15" t="s">
        <v>11355</v>
      </c>
      <c r="H3086" s="15" t="s">
        <v>11356</v>
      </c>
      <c r="I3086" s="15" t="s">
        <v>4327</v>
      </c>
      <c r="J3086" s="15" t="s">
        <v>4345</v>
      </c>
      <c r="K3086" s="15"/>
      <c r="L3086" s="103" t="str">
        <f t="shared" si="1"/>
        <v>B-G33P-N11-100 gm Natural jar</v>
      </c>
      <c r="M3086" s="103">
        <f t="shared" si="2"/>
        <v>600</v>
      </c>
      <c r="N3086" s="102" t="str">
        <f t="shared" si="3"/>
        <v>wk </v>
      </c>
    </row>
    <row r="3087" ht="12.75" customHeight="1">
      <c r="A3087" s="15" t="s">
        <v>4600</v>
      </c>
      <c r="B3087" s="15" t="s">
        <v>3123</v>
      </c>
      <c r="C3087" s="15" t="s">
        <v>4321</v>
      </c>
      <c r="D3087" s="15" t="s">
        <v>4362</v>
      </c>
      <c r="E3087" s="15" t="s">
        <v>11357</v>
      </c>
      <c r="F3087" s="15" t="s">
        <v>5242</v>
      </c>
      <c r="G3087" s="15" t="s">
        <v>11358</v>
      </c>
      <c r="H3087" s="15" t="s">
        <v>11359</v>
      </c>
      <c r="I3087" s="15" t="s">
        <v>4327</v>
      </c>
      <c r="J3087" s="15" t="s">
        <v>4359</v>
      </c>
      <c r="K3087" s="15"/>
      <c r="L3087" s="103" t="str">
        <f t="shared" si="1"/>
        <v>B-G33P-N11-100 gm Natural jar</v>
      </c>
      <c r="M3087" s="103">
        <f t="shared" si="2"/>
        <v>5400</v>
      </c>
      <c r="N3087" s="102" t="str">
        <f t="shared" si="3"/>
        <v>wk </v>
      </c>
    </row>
    <row r="3088" ht="12.75" customHeight="1">
      <c r="A3088" s="15" t="s">
        <v>4600</v>
      </c>
      <c r="B3088" s="15" t="s">
        <v>3123</v>
      </c>
      <c r="C3088" s="15" t="s">
        <v>4321</v>
      </c>
      <c r="D3088" s="15" t="s">
        <v>3228</v>
      </c>
      <c r="E3088" s="15" t="s">
        <v>11360</v>
      </c>
      <c r="F3088" s="15" t="s">
        <v>4324</v>
      </c>
      <c r="G3088" s="15" t="s">
        <v>11343</v>
      </c>
      <c r="H3088" s="15" t="s">
        <v>11361</v>
      </c>
      <c r="I3088" s="15" t="s">
        <v>4327</v>
      </c>
      <c r="J3088" s="15" t="s">
        <v>4328</v>
      </c>
      <c r="K3088" s="15"/>
      <c r="L3088" s="103" t="str">
        <f t="shared" si="1"/>
        <v>B-G33P-N11-100 gm Natural jar</v>
      </c>
      <c r="M3088" s="103">
        <f t="shared" si="2"/>
        <v>600</v>
      </c>
      <c r="N3088" s="102" t="str">
        <f t="shared" si="3"/>
        <v>wk </v>
      </c>
    </row>
    <row r="3089" ht="12.75" customHeight="1">
      <c r="A3089" s="15" t="s">
        <v>4609</v>
      </c>
      <c r="B3089" s="15" t="s">
        <v>3123</v>
      </c>
      <c r="C3089" s="15" t="s">
        <v>4321</v>
      </c>
      <c r="D3089" s="15" t="s">
        <v>3228</v>
      </c>
      <c r="E3089" s="15" t="s">
        <v>11362</v>
      </c>
      <c r="F3089" s="15" t="s">
        <v>4324</v>
      </c>
      <c r="G3089" s="15" t="s">
        <v>11343</v>
      </c>
      <c r="H3089" s="15" t="s">
        <v>11361</v>
      </c>
      <c r="I3089" s="15" t="s">
        <v>4327</v>
      </c>
      <c r="J3089" s="15" t="s">
        <v>4328</v>
      </c>
      <c r="K3089" s="15"/>
      <c r="L3089" s="103" t="str">
        <f t="shared" si="1"/>
        <v>B-G33P-N11-100 gm Natural jar</v>
      </c>
      <c r="M3089" s="103">
        <f t="shared" si="2"/>
        <v>600</v>
      </c>
      <c r="N3089" s="102" t="str">
        <f t="shared" si="3"/>
        <v>wk 6</v>
      </c>
    </row>
    <row r="3090" ht="12.75" customHeight="1">
      <c r="A3090" s="15" t="s">
        <v>4625</v>
      </c>
      <c r="B3090" s="15" t="s">
        <v>3123</v>
      </c>
      <c r="C3090" s="15" t="s">
        <v>4321</v>
      </c>
      <c r="D3090" s="15" t="s">
        <v>3228</v>
      </c>
      <c r="E3090" s="15" t="s">
        <v>11363</v>
      </c>
      <c r="F3090" s="15" t="s">
        <v>10307</v>
      </c>
      <c r="G3090" s="15" t="s">
        <v>11364</v>
      </c>
      <c r="H3090" s="15" t="s">
        <v>11365</v>
      </c>
      <c r="I3090" s="15" t="s">
        <v>4327</v>
      </c>
      <c r="J3090" s="15" t="s">
        <v>4359</v>
      </c>
      <c r="K3090" s="15"/>
      <c r="L3090" s="103" t="str">
        <f t="shared" si="1"/>
        <v>B-G33P-N11-100 gm Natural jar</v>
      </c>
      <c r="M3090" s="103">
        <f t="shared" si="2"/>
        <v>600</v>
      </c>
      <c r="N3090" s="102" t="str">
        <f t="shared" si="3"/>
        <v>wk 23</v>
      </c>
    </row>
    <row r="3091" ht="12.75" customHeight="1">
      <c r="A3091" s="15" t="s">
        <v>4628</v>
      </c>
      <c r="B3091" s="15" t="s">
        <v>3123</v>
      </c>
      <c r="C3091" s="15" t="s">
        <v>4321</v>
      </c>
      <c r="D3091" s="15" t="s">
        <v>3228</v>
      </c>
      <c r="E3091" s="15" t="s">
        <v>8536</v>
      </c>
      <c r="F3091" s="15" t="s">
        <v>4324</v>
      </c>
      <c r="G3091" s="15" t="s">
        <v>11364</v>
      </c>
      <c r="H3091" s="15" t="s">
        <v>11365</v>
      </c>
      <c r="I3091" s="15" t="s">
        <v>4327</v>
      </c>
      <c r="J3091" s="15" t="s">
        <v>4345</v>
      </c>
      <c r="K3091" s="15"/>
      <c r="L3091" s="103" t="str">
        <f t="shared" si="1"/>
        <v>B-G33P-N11-100 gm Natural jar</v>
      </c>
      <c r="M3091" s="103">
        <f t="shared" si="2"/>
        <v>600</v>
      </c>
      <c r="N3091" s="102" t="str">
        <f t="shared" si="3"/>
        <v>wk 27</v>
      </c>
    </row>
    <row r="3092" ht="12.75" customHeight="1">
      <c r="A3092" s="15" t="s">
        <v>4631</v>
      </c>
      <c r="B3092" s="15" t="s">
        <v>3123</v>
      </c>
      <c r="C3092" s="15" t="s">
        <v>4321</v>
      </c>
      <c r="D3092" s="15" t="s">
        <v>4993</v>
      </c>
      <c r="E3092" s="15" t="s">
        <v>9535</v>
      </c>
      <c r="F3092" s="15" t="s">
        <v>9536</v>
      </c>
      <c r="G3092" s="15" t="s">
        <v>11366</v>
      </c>
      <c r="H3092" s="15" t="s">
        <v>11367</v>
      </c>
      <c r="I3092" s="15" t="s">
        <v>4327</v>
      </c>
      <c r="J3092" s="15" t="s">
        <v>4345</v>
      </c>
      <c r="K3092" s="15"/>
      <c r="L3092" s="103" t="str">
        <f t="shared" si="1"/>
        <v>B-G33P-N11-100 gm Natural jar</v>
      </c>
      <c r="M3092" s="103">
        <f t="shared" si="2"/>
        <v>1200</v>
      </c>
      <c r="N3092" s="102" t="str">
        <f t="shared" si="3"/>
        <v>wk 40</v>
      </c>
    </row>
    <row r="3093" ht="12.75" customHeight="1">
      <c r="A3093" s="15" t="s">
        <v>4642</v>
      </c>
      <c r="B3093" s="15" t="s">
        <v>3123</v>
      </c>
      <c r="C3093" s="15" t="s">
        <v>4321</v>
      </c>
      <c r="D3093" s="15" t="s">
        <v>4993</v>
      </c>
      <c r="E3093" s="15" t="s">
        <v>8540</v>
      </c>
      <c r="F3093" s="15" t="s">
        <v>4324</v>
      </c>
      <c r="G3093" s="15" t="s">
        <v>11366</v>
      </c>
      <c r="H3093" s="15" t="s">
        <v>11367</v>
      </c>
      <c r="I3093" s="15" t="s">
        <v>4327</v>
      </c>
      <c r="J3093" s="15" t="s">
        <v>4345</v>
      </c>
      <c r="K3093" s="15"/>
      <c r="L3093" s="103" t="str">
        <f t="shared" si="1"/>
        <v>B-G33P-N11-100 gm Natural jar</v>
      </c>
      <c r="M3093" s="103">
        <f t="shared" si="2"/>
        <v>1200</v>
      </c>
      <c r="N3093" s="102" t="str">
        <f t="shared" si="3"/>
        <v>wk </v>
      </c>
    </row>
    <row r="3094" ht="12.75" customHeight="1">
      <c r="A3094" s="15" t="s">
        <v>4648</v>
      </c>
      <c r="B3094" s="15" t="s">
        <v>3123</v>
      </c>
      <c r="C3094" s="15" t="s">
        <v>4321</v>
      </c>
      <c r="D3094" s="15" t="s">
        <v>3694</v>
      </c>
      <c r="E3094" s="15" t="s">
        <v>10848</v>
      </c>
      <c r="F3094" s="15" t="s">
        <v>10849</v>
      </c>
      <c r="G3094" s="15" t="s">
        <v>11368</v>
      </c>
      <c r="H3094" s="15" t="s">
        <v>11369</v>
      </c>
      <c r="I3094" s="15" t="s">
        <v>4327</v>
      </c>
      <c r="J3094" s="15" t="s">
        <v>4328</v>
      </c>
      <c r="K3094" s="15"/>
      <c r="L3094" s="103" t="str">
        <f t="shared" si="1"/>
        <v>B-G33P-N11-100 gm Natural jar</v>
      </c>
      <c r="M3094" s="103">
        <f t="shared" si="2"/>
        <v>1800</v>
      </c>
      <c r="N3094" s="102" t="str">
        <f t="shared" si="3"/>
        <v>wk </v>
      </c>
    </row>
    <row r="3095" ht="12.75" customHeight="1">
      <c r="A3095" s="15" t="s">
        <v>4652</v>
      </c>
      <c r="B3095" s="15" t="s">
        <v>3123</v>
      </c>
      <c r="C3095" s="15" t="s">
        <v>4321</v>
      </c>
      <c r="D3095" s="15" t="s">
        <v>3228</v>
      </c>
      <c r="E3095" s="15" t="s">
        <v>8917</v>
      </c>
      <c r="F3095" s="15" t="s">
        <v>8918</v>
      </c>
      <c r="G3095" s="15" t="s">
        <v>11364</v>
      </c>
      <c r="H3095" s="15" t="s">
        <v>11370</v>
      </c>
      <c r="I3095" s="15" t="s">
        <v>4327</v>
      </c>
      <c r="J3095" s="15" t="s">
        <v>7880</v>
      </c>
      <c r="K3095" s="15"/>
      <c r="L3095" s="103" t="str">
        <f t="shared" si="1"/>
        <v>B-G33P-N11-100 gm Natural jar</v>
      </c>
      <c r="M3095" s="103">
        <f t="shared" si="2"/>
        <v>600</v>
      </c>
      <c r="N3095" s="102" t="str">
        <f t="shared" si="3"/>
        <v>wk </v>
      </c>
    </row>
    <row r="3096" ht="12.75" customHeight="1">
      <c r="A3096" s="15" t="s">
        <v>4665</v>
      </c>
      <c r="B3096" s="15" t="s">
        <v>3123</v>
      </c>
      <c r="C3096" s="15" t="s">
        <v>4321</v>
      </c>
      <c r="D3096" s="15" t="s">
        <v>3228</v>
      </c>
      <c r="E3096" s="15" t="s">
        <v>10288</v>
      </c>
      <c r="F3096" s="15" t="s">
        <v>4324</v>
      </c>
      <c r="G3096" s="15" t="s">
        <v>11364</v>
      </c>
      <c r="H3096" s="15" t="s">
        <v>11370</v>
      </c>
      <c r="I3096" s="15" t="s">
        <v>4327</v>
      </c>
      <c r="J3096" s="15" t="s">
        <v>4345</v>
      </c>
      <c r="K3096" s="15"/>
      <c r="L3096" s="103" t="str">
        <f t="shared" si="1"/>
        <v>B-G33P-N11-100 gm Natural jar</v>
      </c>
      <c r="M3096" s="103">
        <f t="shared" si="2"/>
        <v>600</v>
      </c>
      <c r="N3096" s="102" t="str">
        <f t="shared" si="3"/>
        <v>wk </v>
      </c>
    </row>
    <row r="3097" ht="12.75" customHeight="1">
      <c r="A3097" s="15" t="s">
        <v>4670</v>
      </c>
      <c r="B3097" s="15" t="s">
        <v>3123</v>
      </c>
      <c r="C3097" s="15" t="s">
        <v>4321</v>
      </c>
      <c r="D3097" s="15" t="s">
        <v>3150</v>
      </c>
      <c r="E3097" s="15" t="s">
        <v>11371</v>
      </c>
      <c r="F3097" s="15" t="s">
        <v>9432</v>
      </c>
      <c r="G3097" s="15" t="s">
        <v>7145</v>
      </c>
      <c r="H3097" s="15" t="s">
        <v>11372</v>
      </c>
      <c r="I3097" s="15" t="s">
        <v>4327</v>
      </c>
      <c r="J3097" s="15" t="s">
        <v>4328</v>
      </c>
      <c r="K3097" s="15"/>
      <c r="L3097" s="103" t="str">
        <f t="shared" si="1"/>
        <v>B-G33P-N11-100 gm Natural jar</v>
      </c>
      <c r="M3097" s="103">
        <f t="shared" si="2"/>
        <v>6000</v>
      </c>
      <c r="N3097" s="102" t="str">
        <f t="shared" si="3"/>
        <v>wk </v>
      </c>
    </row>
    <row r="3098" ht="12.75" customHeight="1">
      <c r="A3098" s="15" t="s">
        <v>4670</v>
      </c>
      <c r="B3098" s="15" t="s">
        <v>3123</v>
      </c>
      <c r="C3098" s="15" t="s">
        <v>4321</v>
      </c>
      <c r="D3098" s="15" t="s">
        <v>3671</v>
      </c>
      <c r="E3098" s="15" t="s">
        <v>11373</v>
      </c>
      <c r="F3098" s="15" t="s">
        <v>4324</v>
      </c>
      <c r="G3098" s="15" t="s">
        <v>11374</v>
      </c>
      <c r="H3098" s="15" t="s">
        <v>11375</v>
      </c>
      <c r="I3098" s="15" t="s">
        <v>4327</v>
      </c>
      <c r="J3098" s="15" t="s">
        <v>4328</v>
      </c>
      <c r="K3098" s="15"/>
      <c r="L3098" s="103" t="str">
        <f t="shared" si="1"/>
        <v>B-G33P-N11-100 gm Natural jar</v>
      </c>
      <c r="M3098" s="103">
        <f t="shared" si="2"/>
        <v>7200</v>
      </c>
      <c r="N3098" s="102" t="str">
        <f t="shared" si="3"/>
        <v>wk </v>
      </c>
    </row>
    <row r="3099" ht="12.75" customHeight="1">
      <c r="A3099" s="15" t="s">
        <v>4670</v>
      </c>
      <c r="B3099" s="15" t="s">
        <v>3123</v>
      </c>
      <c r="C3099" s="15" t="s">
        <v>4321</v>
      </c>
      <c r="D3099" s="15" t="s">
        <v>4379</v>
      </c>
      <c r="E3099" s="15" t="s">
        <v>11376</v>
      </c>
      <c r="F3099" s="15" t="s">
        <v>4324</v>
      </c>
      <c r="G3099" s="15" t="s">
        <v>11377</v>
      </c>
      <c r="H3099" s="15" t="s">
        <v>11378</v>
      </c>
      <c r="I3099" s="15" t="s">
        <v>4327</v>
      </c>
      <c r="J3099" s="15" t="s">
        <v>4345</v>
      </c>
      <c r="K3099" s="15"/>
      <c r="L3099" s="103" t="str">
        <f t="shared" si="1"/>
        <v>B-G33P-N11-100 gm Natural jar</v>
      </c>
      <c r="M3099" s="103">
        <f t="shared" si="2"/>
        <v>6600</v>
      </c>
      <c r="N3099" s="102" t="str">
        <f t="shared" si="3"/>
        <v>wk </v>
      </c>
    </row>
    <row r="3100" ht="12.75" customHeight="1">
      <c r="A3100" s="15" t="s">
        <v>4678</v>
      </c>
      <c r="B3100" s="15" t="s">
        <v>3123</v>
      </c>
      <c r="C3100" s="15" t="s">
        <v>4321</v>
      </c>
      <c r="D3100" s="15" t="s">
        <v>4124</v>
      </c>
      <c r="E3100" s="15" t="s">
        <v>11379</v>
      </c>
      <c r="F3100" s="15" t="s">
        <v>4324</v>
      </c>
      <c r="G3100" s="15" t="s">
        <v>11380</v>
      </c>
      <c r="H3100" s="15" t="s">
        <v>11381</v>
      </c>
      <c r="I3100" s="15" t="s">
        <v>4327</v>
      </c>
      <c r="J3100" s="15" t="s">
        <v>4328</v>
      </c>
      <c r="K3100" s="15"/>
      <c r="L3100" s="103" t="str">
        <f t="shared" si="1"/>
        <v>B-G33P-N11-100 gm Natural jar</v>
      </c>
      <c r="M3100" s="103">
        <f t="shared" si="2"/>
        <v>3000</v>
      </c>
      <c r="N3100" s="102" t="str">
        <f t="shared" si="3"/>
        <v>wk </v>
      </c>
    </row>
    <row r="3101" ht="12.75" customHeight="1">
      <c r="A3101" s="15" t="s">
        <v>4684</v>
      </c>
      <c r="B3101" s="15" t="s">
        <v>3123</v>
      </c>
      <c r="C3101" s="15" t="s">
        <v>4321</v>
      </c>
      <c r="D3101" s="15" t="s">
        <v>3274</v>
      </c>
      <c r="E3101" s="15" t="s">
        <v>11382</v>
      </c>
      <c r="F3101" s="15" t="s">
        <v>4324</v>
      </c>
      <c r="G3101" s="15" t="s">
        <v>11383</v>
      </c>
      <c r="H3101" s="15" t="s">
        <v>11384</v>
      </c>
      <c r="I3101" s="15" t="s">
        <v>4327</v>
      </c>
      <c r="J3101" s="15" t="s">
        <v>4345</v>
      </c>
      <c r="K3101" s="15"/>
      <c r="L3101" s="103" t="str">
        <f t="shared" si="1"/>
        <v>B-G33P-N11-100 gm Natural jar</v>
      </c>
      <c r="M3101" s="103">
        <f t="shared" si="2"/>
        <v>18000</v>
      </c>
      <c r="N3101" s="102" t="str">
        <f t="shared" si="3"/>
        <v>wk </v>
      </c>
    </row>
    <row r="3102" ht="12.75" customHeight="1">
      <c r="A3102" s="15" t="s">
        <v>4684</v>
      </c>
      <c r="B3102" s="15" t="s">
        <v>3123</v>
      </c>
      <c r="C3102" s="15" t="s">
        <v>4321</v>
      </c>
      <c r="D3102" s="15" t="s">
        <v>3228</v>
      </c>
      <c r="E3102" s="15" t="s">
        <v>9905</v>
      </c>
      <c r="F3102" s="15" t="s">
        <v>4324</v>
      </c>
      <c r="G3102" s="15" t="s">
        <v>11364</v>
      </c>
      <c r="H3102" s="15" t="s">
        <v>11385</v>
      </c>
      <c r="I3102" s="15" t="s">
        <v>4327</v>
      </c>
      <c r="J3102" s="15" t="s">
        <v>4345</v>
      </c>
      <c r="K3102" s="15"/>
      <c r="L3102" s="103" t="str">
        <f t="shared" si="1"/>
        <v>B-G33P-N11-100 gm Natural jar</v>
      </c>
      <c r="M3102" s="103">
        <f t="shared" si="2"/>
        <v>600</v>
      </c>
      <c r="N3102" s="102" t="str">
        <f t="shared" si="3"/>
        <v>wk </v>
      </c>
    </row>
    <row r="3103" ht="12.75" customHeight="1">
      <c r="A3103" s="15" t="s">
        <v>4700</v>
      </c>
      <c r="B3103" s="15" t="s">
        <v>3123</v>
      </c>
      <c r="C3103" s="15" t="s">
        <v>4321</v>
      </c>
      <c r="D3103" s="15" t="s">
        <v>3228</v>
      </c>
      <c r="E3103" s="15" t="s">
        <v>9909</v>
      </c>
      <c r="F3103" s="15" t="s">
        <v>4324</v>
      </c>
      <c r="G3103" s="15" t="s">
        <v>11364</v>
      </c>
      <c r="H3103" s="15" t="s">
        <v>11385</v>
      </c>
      <c r="I3103" s="15" t="s">
        <v>4327</v>
      </c>
      <c r="J3103" s="15" t="s">
        <v>4345</v>
      </c>
      <c r="K3103" s="15"/>
      <c r="L3103" s="103" t="str">
        <f t="shared" si="1"/>
        <v>B-G33P-N11-100 gm Natural jar</v>
      </c>
      <c r="M3103" s="103">
        <f t="shared" si="2"/>
        <v>600</v>
      </c>
      <c r="N3103" s="102" t="str">
        <f t="shared" si="3"/>
        <v>wk 14</v>
      </c>
    </row>
    <row r="3104" ht="12.75" customHeight="1">
      <c r="A3104" s="15" t="s">
        <v>4703</v>
      </c>
      <c r="B3104" s="15" t="s">
        <v>3123</v>
      </c>
      <c r="C3104" s="15" t="s">
        <v>4321</v>
      </c>
      <c r="D3104" s="15" t="s">
        <v>4379</v>
      </c>
      <c r="E3104" s="15" t="s">
        <v>11386</v>
      </c>
      <c r="F3104" s="15" t="s">
        <v>5242</v>
      </c>
      <c r="G3104" s="15" t="s">
        <v>11387</v>
      </c>
      <c r="H3104" s="15" t="s">
        <v>11388</v>
      </c>
      <c r="I3104" s="15" t="s">
        <v>4327</v>
      </c>
      <c r="J3104" s="15" t="s">
        <v>4359</v>
      </c>
      <c r="K3104" s="15"/>
      <c r="L3104" s="103" t="str">
        <f t="shared" si="1"/>
        <v>B-G33P-N11-100 gm Natural jar</v>
      </c>
      <c r="M3104" s="103">
        <f t="shared" si="2"/>
        <v>6600</v>
      </c>
      <c r="N3104" s="102" t="str">
        <f t="shared" si="3"/>
        <v>wk 23</v>
      </c>
    </row>
    <row r="3105" ht="12.75" customHeight="1">
      <c r="A3105" s="15" t="s">
        <v>4708</v>
      </c>
      <c r="B3105" s="15" t="s">
        <v>3123</v>
      </c>
      <c r="C3105" s="15" t="s">
        <v>4321</v>
      </c>
      <c r="D3105" s="15" t="s">
        <v>4993</v>
      </c>
      <c r="E3105" s="15" t="s">
        <v>11389</v>
      </c>
      <c r="F3105" s="15" t="s">
        <v>5242</v>
      </c>
      <c r="G3105" s="15" t="s">
        <v>11390</v>
      </c>
      <c r="H3105" s="15" t="s">
        <v>11391</v>
      </c>
      <c r="I3105" s="15" t="s">
        <v>4327</v>
      </c>
      <c r="J3105" s="15" t="s">
        <v>4359</v>
      </c>
      <c r="K3105" s="15"/>
      <c r="L3105" s="103" t="str">
        <f t="shared" si="1"/>
        <v>B-G33P-N11-100 gm Natural jar</v>
      </c>
      <c r="M3105" s="103">
        <f t="shared" si="2"/>
        <v>1200</v>
      </c>
      <c r="N3105" s="102" t="str">
        <f t="shared" si="3"/>
        <v>wk 27</v>
      </c>
    </row>
    <row r="3106" ht="12.75" customHeight="1">
      <c r="A3106" s="15" t="s">
        <v>4713</v>
      </c>
      <c r="B3106" s="15" t="s">
        <v>3123</v>
      </c>
      <c r="C3106" s="15" t="s">
        <v>4321</v>
      </c>
      <c r="D3106" s="15" t="s">
        <v>3671</v>
      </c>
      <c r="E3106" s="15" t="s">
        <v>11392</v>
      </c>
      <c r="F3106" s="15" t="s">
        <v>5242</v>
      </c>
      <c r="G3106" s="15" t="s">
        <v>11393</v>
      </c>
      <c r="H3106" s="15" t="s">
        <v>11394</v>
      </c>
      <c r="I3106" s="15" t="s">
        <v>4327</v>
      </c>
      <c r="J3106" s="15" t="s">
        <v>4359</v>
      </c>
      <c r="K3106" s="15"/>
      <c r="L3106" s="103" t="str">
        <f t="shared" si="1"/>
        <v>B-G33P-N11-100 gm Natural jar</v>
      </c>
      <c r="M3106" s="103">
        <f t="shared" si="2"/>
        <v>7200</v>
      </c>
      <c r="N3106" s="102" t="str">
        <f t="shared" si="3"/>
        <v>wk 36</v>
      </c>
    </row>
    <row r="3107" ht="12.75" customHeight="1">
      <c r="A3107" s="15" t="s">
        <v>4715</v>
      </c>
      <c r="B3107" s="15" t="s">
        <v>3123</v>
      </c>
      <c r="C3107" s="15" t="s">
        <v>4321</v>
      </c>
      <c r="D3107" s="15" t="s">
        <v>3228</v>
      </c>
      <c r="E3107" s="15" t="s">
        <v>11395</v>
      </c>
      <c r="F3107" s="15" t="s">
        <v>8918</v>
      </c>
      <c r="G3107" s="15" t="s">
        <v>11364</v>
      </c>
      <c r="H3107" s="15" t="s">
        <v>11385</v>
      </c>
      <c r="I3107" s="15" t="s">
        <v>4327</v>
      </c>
      <c r="J3107" s="15" t="s">
        <v>8924</v>
      </c>
      <c r="K3107" s="15"/>
      <c r="L3107" s="103" t="str">
        <f t="shared" si="1"/>
        <v>B-G33P-N11-100 gm Natural jar</v>
      </c>
      <c r="M3107" s="103">
        <f t="shared" si="2"/>
        <v>600</v>
      </c>
      <c r="N3107" s="102" t="str">
        <f t="shared" si="3"/>
        <v>wk 41</v>
      </c>
    </row>
    <row r="3108" ht="12.75" customHeight="1">
      <c r="A3108" s="15" t="s">
        <v>4729</v>
      </c>
      <c r="B3108" s="15" t="s">
        <v>3123</v>
      </c>
      <c r="C3108" s="15" t="s">
        <v>4321</v>
      </c>
      <c r="D3108" s="15" t="s">
        <v>3958</v>
      </c>
      <c r="E3108" s="15" t="s">
        <v>11396</v>
      </c>
      <c r="F3108" s="15" t="s">
        <v>5620</v>
      </c>
      <c r="G3108" s="15" t="s">
        <v>7155</v>
      </c>
      <c r="H3108" s="15" t="s">
        <v>11397</v>
      </c>
      <c r="I3108" s="15" t="s">
        <v>4327</v>
      </c>
      <c r="J3108" s="15" t="s">
        <v>4345</v>
      </c>
      <c r="K3108" s="15"/>
      <c r="L3108" s="103" t="str">
        <f t="shared" si="1"/>
        <v>B-G33P-N11-100 gm Natural jar</v>
      </c>
      <c r="M3108" s="103">
        <f t="shared" si="2"/>
        <v>2400</v>
      </c>
      <c r="N3108" s="102" t="str">
        <f t="shared" si="3"/>
        <v>wk </v>
      </c>
    </row>
    <row r="3109" ht="12.75" customHeight="1">
      <c r="A3109" s="15" t="s">
        <v>5272</v>
      </c>
      <c r="B3109" s="15" t="s">
        <v>3123</v>
      </c>
      <c r="C3109" s="15" t="s">
        <v>4321</v>
      </c>
      <c r="D3109" s="15" t="s">
        <v>4124</v>
      </c>
      <c r="E3109" s="15" t="s">
        <v>11398</v>
      </c>
      <c r="F3109" s="15" t="s">
        <v>4324</v>
      </c>
      <c r="G3109" s="15" t="s">
        <v>11380</v>
      </c>
      <c r="H3109" s="15" t="s">
        <v>11381</v>
      </c>
      <c r="I3109" s="15" t="s">
        <v>4327</v>
      </c>
      <c r="J3109" s="15" t="s">
        <v>4328</v>
      </c>
      <c r="K3109" s="15"/>
      <c r="L3109" s="103" t="str">
        <f t="shared" si="1"/>
        <v>B-G33P-N11-100 gm Natural jar</v>
      </c>
      <c r="M3109" s="103">
        <f t="shared" si="2"/>
        <v>3000</v>
      </c>
      <c r="N3109" s="102" t="str">
        <f t="shared" si="3"/>
        <v>wk </v>
      </c>
    </row>
    <row r="3110" ht="12.75" customHeight="1">
      <c r="A3110" s="15" t="s">
        <v>4762</v>
      </c>
      <c r="B3110" s="15" t="s">
        <v>3123</v>
      </c>
      <c r="C3110" s="15" t="s">
        <v>4321</v>
      </c>
      <c r="D3110" s="15" t="s">
        <v>3694</v>
      </c>
      <c r="E3110" s="15" t="s">
        <v>11399</v>
      </c>
      <c r="F3110" s="15" t="s">
        <v>4324</v>
      </c>
      <c r="G3110" s="15" t="s">
        <v>11368</v>
      </c>
      <c r="H3110" s="15" t="s">
        <v>11400</v>
      </c>
      <c r="I3110" s="15" t="s">
        <v>4327</v>
      </c>
      <c r="J3110" s="15" t="s">
        <v>4345</v>
      </c>
      <c r="K3110" s="15"/>
      <c r="L3110" s="103" t="str">
        <f t="shared" si="1"/>
        <v>B-G33P-N11-100 gm Natural jar</v>
      </c>
      <c r="M3110" s="103">
        <f t="shared" si="2"/>
        <v>1800</v>
      </c>
      <c r="N3110" s="102" t="str">
        <f t="shared" si="3"/>
        <v>wk 15</v>
      </c>
    </row>
    <row r="3111" ht="12.75" customHeight="1">
      <c r="A3111" s="15" t="s">
        <v>4786</v>
      </c>
      <c r="B3111" s="15" t="s">
        <v>3123</v>
      </c>
      <c r="C3111" s="15" t="s">
        <v>4321</v>
      </c>
      <c r="D3111" s="15" t="s">
        <v>4379</v>
      </c>
      <c r="E3111" s="15" t="s">
        <v>11401</v>
      </c>
      <c r="F3111" s="15" t="s">
        <v>4324</v>
      </c>
      <c r="G3111" s="15" t="s">
        <v>11377</v>
      </c>
      <c r="H3111" s="15" t="s">
        <v>11388</v>
      </c>
      <c r="I3111" s="15" t="s">
        <v>4327</v>
      </c>
      <c r="J3111" s="15" t="s">
        <v>4345</v>
      </c>
      <c r="K3111" s="15"/>
      <c r="L3111" s="103" t="str">
        <f t="shared" si="1"/>
        <v>B-G33P-N11-100 gm Natural jar</v>
      </c>
      <c r="M3111" s="103">
        <f t="shared" si="2"/>
        <v>6600</v>
      </c>
      <c r="N3111" s="102" t="str">
        <f t="shared" si="3"/>
        <v>wk </v>
      </c>
    </row>
    <row r="3112" ht="12.75" customHeight="1">
      <c r="A3112" s="15" t="s">
        <v>4786</v>
      </c>
      <c r="B3112" s="15" t="s">
        <v>3123</v>
      </c>
      <c r="C3112" s="15" t="s">
        <v>4321</v>
      </c>
      <c r="D3112" s="15" t="s">
        <v>3330</v>
      </c>
      <c r="E3112" s="15" t="s">
        <v>11402</v>
      </c>
      <c r="F3112" s="15" t="s">
        <v>5242</v>
      </c>
      <c r="G3112" s="15" t="s">
        <v>11403</v>
      </c>
      <c r="H3112" s="15" t="s">
        <v>11404</v>
      </c>
      <c r="I3112" s="15" t="s">
        <v>4327</v>
      </c>
      <c r="J3112" s="15" t="s">
        <v>4359</v>
      </c>
      <c r="K3112" s="15"/>
      <c r="L3112" s="103" t="str">
        <f t="shared" si="1"/>
        <v>B-G33P-N11-100 gm Natural jar</v>
      </c>
      <c r="M3112" s="103">
        <f t="shared" si="2"/>
        <v>20400</v>
      </c>
      <c r="N3112" s="102" t="str">
        <f t="shared" si="3"/>
        <v>wk </v>
      </c>
    </row>
    <row r="3113" ht="12.75" customHeight="1">
      <c r="A3113" s="15" t="s">
        <v>4789</v>
      </c>
      <c r="B3113" s="15" t="s">
        <v>3123</v>
      </c>
      <c r="C3113" s="15" t="s">
        <v>4321</v>
      </c>
      <c r="D3113" s="15" t="s">
        <v>3600</v>
      </c>
      <c r="E3113" s="15" t="s">
        <v>11405</v>
      </c>
      <c r="F3113" s="15" t="s">
        <v>4324</v>
      </c>
      <c r="G3113" s="15" t="s">
        <v>9993</v>
      </c>
      <c r="H3113" s="15" t="s">
        <v>11406</v>
      </c>
      <c r="I3113" s="15" t="s">
        <v>4327</v>
      </c>
      <c r="J3113" s="15" t="s">
        <v>4345</v>
      </c>
      <c r="K3113" s="15"/>
      <c r="L3113" s="103" t="str">
        <f t="shared" si="1"/>
        <v>B-G33P-N11-100 gm Natural jar</v>
      </c>
      <c r="M3113" s="103">
        <f t="shared" si="2"/>
        <v>4200</v>
      </c>
      <c r="N3113" s="102" t="str">
        <f t="shared" si="3"/>
        <v>wk </v>
      </c>
    </row>
    <row r="3114" ht="12.75" customHeight="1">
      <c r="A3114" s="15" t="s">
        <v>4789</v>
      </c>
      <c r="B3114" s="15" t="s">
        <v>3123</v>
      </c>
      <c r="C3114" s="15" t="s">
        <v>4321</v>
      </c>
      <c r="D3114" s="15" t="s">
        <v>3228</v>
      </c>
      <c r="E3114" s="15" t="s">
        <v>9583</v>
      </c>
      <c r="F3114" s="15" t="s">
        <v>4324</v>
      </c>
      <c r="G3114" s="15" t="s">
        <v>11364</v>
      </c>
      <c r="H3114" s="15" t="s">
        <v>11385</v>
      </c>
      <c r="I3114" s="15" t="s">
        <v>4327</v>
      </c>
      <c r="J3114" s="15" t="s">
        <v>4328</v>
      </c>
      <c r="K3114" s="15"/>
      <c r="L3114" s="103" t="str">
        <f t="shared" si="1"/>
        <v>B-G33P-N11-100 gm Natural jar</v>
      </c>
      <c r="M3114" s="103">
        <f t="shared" si="2"/>
        <v>600</v>
      </c>
      <c r="N3114" s="102" t="str">
        <f t="shared" si="3"/>
        <v>wk </v>
      </c>
    </row>
    <row r="3115" ht="12.75" customHeight="1">
      <c r="A3115" s="15" t="s">
        <v>4346</v>
      </c>
      <c r="B3115" s="15" t="s">
        <v>3123</v>
      </c>
      <c r="C3115" s="15" t="s">
        <v>4321</v>
      </c>
      <c r="D3115" s="15" t="s">
        <v>4374</v>
      </c>
      <c r="E3115" s="15" t="s">
        <v>11407</v>
      </c>
      <c r="F3115" s="15" t="s">
        <v>4324</v>
      </c>
      <c r="G3115" s="15" t="s">
        <v>11408</v>
      </c>
      <c r="H3115" s="15" t="s">
        <v>11409</v>
      </c>
      <c r="I3115" s="15" t="s">
        <v>4327</v>
      </c>
      <c r="J3115" s="15" t="s">
        <v>4345</v>
      </c>
      <c r="K3115" s="15"/>
      <c r="L3115" s="103" t="str">
        <f t="shared" si="1"/>
        <v>B-G33P-N11-100 gm Natural jar</v>
      </c>
      <c r="M3115" s="103">
        <f t="shared" si="2"/>
        <v>4800</v>
      </c>
      <c r="N3115" s="102" t="str">
        <f t="shared" si="3"/>
        <v>wk </v>
      </c>
    </row>
    <row r="3116" ht="12.75" customHeight="1">
      <c r="A3116" s="15" t="s">
        <v>4793</v>
      </c>
      <c r="B3116" s="15" t="s">
        <v>3123</v>
      </c>
      <c r="C3116" s="15" t="s">
        <v>4321</v>
      </c>
      <c r="D3116" s="15" t="s">
        <v>3600</v>
      </c>
      <c r="E3116" s="15" t="s">
        <v>11410</v>
      </c>
      <c r="F3116" s="15" t="s">
        <v>4324</v>
      </c>
      <c r="G3116" s="15" t="s">
        <v>9993</v>
      </c>
      <c r="H3116" s="15" t="s">
        <v>11411</v>
      </c>
      <c r="I3116" s="15" t="s">
        <v>4327</v>
      </c>
      <c r="J3116" s="15" t="s">
        <v>4345</v>
      </c>
      <c r="K3116" s="15"/>
      <c r="L3116" s="103" t="str">
        <f t="shared" si="1"/>
        <v>B-G33P-N11-100 gm Natural jar</v>
      </c>
      <c r="M3116" s="103">
        <f t="shared" si="2"/>
        <v>4200</v>
      </c>
      <c r="N3116" s="102" t="str">
        <f t="shared" si="3"/>
        <v>wk </v>
      </c>
    </row>
    <row r="3117" ht="12.75" customHeight="1">
      <c r="A3117" s="15" t="s">
        <v>4795</v>
      </c>
      <c r="B3117" s="15" t="s">
        <v>3123</v>
      </c>
      <c r="C3117" s="15" t="s">
        <v>4321</v>
      </c>
      <c r="D3117" s="15" t="s">
        <v>4362</v>
      </c>
      <c r="E3117" s="15" t="s">
        <v>11412</v>
      </c>
      <c r="F3117" s="15" t="s">
        <v>4324</v>
      </c>
      <c r="G3117" s="15" t="s">
        <v>11413</v>
      </c>
      <c r="H3117" s="15" t="s">
        <v>11414</v>
      </c>
      <c r="I3117" s="15" t="s">
        <v>4327</v>
      </c>
      <c r="J3117" s="15" t="s">
        <v>4345</v>
      </c>
      <c r="K3117" s="15"/>
      <c r="L3117" s="103" t="str">
        <f t="shared" si="1"/>
        <v>B-G33P-N11-100 gm Natural jar</v>
      </c>
      <c r="M3117" s="103">
        <f t="shared" si="2"/>
        <v>5400</v>
      </c>
      <c r="N3117" s="102" t="str">
        <f t="shared" si="3"/>
        <v>wk </v>
      </c>
    </row>
    <row r="3118" ht="12.75" customHeight="1">
      <c r="A3118" s="15" t="s">
        <v>4799</v>
      </c>
      <c r="B3118" s="15" t="s">
        <v>3123</v>
      </c>
      <c r="C3118" s="15" t="s">
        <v>4321</v>
      </c>
      <c r="D3118" s="15" t="s">
        <v>3958</v>
      </c>
      <c r="E3118" s="15" t="s">
        <v>11415</v>
      </c>
      <c r="F3118" s="15" t="s">
        <v>4324</v>
      </c>
      <c r="G3118" s="15" t="s">
        <v>11416</v>
      </c>
      <c r="H3118" s="15" t="s">
        <v>11417</v>
      </c>
      <c r="I3118" s="15" t="s">
        <v>4327</v>
      </c>
      <c r="J3118" s="15" t="s">
        <v>4345</v>
      </c>
      <c r="K3118" s="15"/>
      <c r="L3118" s="103" t="str">
        <f t="shared" si="1"/>
        <v>B-G33P-N11-100 gm Natural jar</v>
      </c>
      <c r="M3118" s="103">
        <f t="shared" si="2"/>
        <v>2400</v>
      </c>
      <c r="N3118" s="102" t="str">
        <f t="shared" si="3"/>
        <v>wk </v>
      </c>
    </row>
    <row r="3119" ht="12.75" customHeight="1">
      <c r="A3119" s="15" t="s">
        <v>4816</v>
      </c>
      <c r="B3119" s="15" t="s">
        <v>3123</v>
      </c>
      <c r="C3119" s="15" t="s">
        <v>4321</v>
      </c>
      <c r="D3119" s="15" t="s">
        <v>3228</v>
      </c>
      <c r="E3119" s="15" t="s">
        <v>11418</v>
      </c>
      <c r="F3119" s="15" t="s">
        <v>4324</v>
      </c>
      <c r="G3119" s="15" t="s">
        <v>11364</v>
      </c>
      <c r="H3119" s="15" t="s">
        <v>11419</v>
      </c>
      <c r="I3119" s="15" t="s">
        <v>4327</v>
      </c>
      <c r="J3119" s="15" t="s">
        <v>4328</v>
      </c>
      <c r="K3119" s="15"/>
      <c r="L3119" s="103" t="str">
        <f t="shared" si="1"/>
        <v>B-G33P-N11-100 gm Natural jar</v>
      </c>
      <c r="M3119" s="103">
        <f t="shared" si="2"/>
        <v>600</v>
      </c>
      <c r="N3119" s="102" t="str">
        <f t="shared" si="3"/>
        <v>wk 2</v>
      </c>
    </row>
    <row r="3120" ht="12.75" customHeight="1">
      <c r="A3120" s="15" t="s">
        <v>4816</v>
      </c>
      <c r="B3120" s="15" t="s">
        <v>3123</v>
      </c>
      <c r="C3120" s="15" t="s">
        <v>4321</v>
      </c>
      <c r="D3120" s="15" t="s">
        <v>3228</v>
      </c>
      <c r="E3120" s="15" t="s">
        <v>11420</v>
      </c>
      <c r="F3120" s="15" t="s">
        <v>4324</v>
      </c>
      <c r="G3120" s="15" t="s">
        <v>11364</v>
      </c>
      <c r="H3120" s="15" t="s">
        <v>11419</v>
      </c>
      <c r="I3120" s="15" t="s">
        <v>4327</v>
      </c>
      <c r="J3120" s="15" t="s">
        <v>4328</v>
      </c>
      <c r="K3120" s="15"/>
      <c r="L3120" s="103" t="str">
        <f t="shared" si="1"/>
        <v>B-G33P-N11-100 gm Natural jar</v>
      </c>
      <c r="M3120" s="103">
        <f t="shared" si="2"/>
        <v>600</v>
      </c>
      <c r="N3120" s="102" t="str">
        <f t="shared" si="3"/>
        <v>wk 2</v>
      </c>
    </row>
    <row r="3121" ht="12.75" customHeight="1">
      <c r="A3121" s="15" t="s">
        <v>4830</v>
      </c>
      <c r="B3121" s="15" t="s">
        <v>3123</v>
      </c>
      <c r="C3121" s="15" t="s">
        <v>4321</v>
      </c>
      <c r="D3121" s="15" t="s">
        <v>3228</v>
      </c>
      <c r="E3121" s="15" t="s">
        <v>11421</v>
      </c>
      <c r="F3121" s="15" t="s">
        <v>4324</v>
      </c>
      <c r="G3121" s="15" t="s">
        <v>11364</v>
      </c>
      <c r="H3121" s="15" t="s">
        <v>11419</v>
      </c>
      <c r="I3121" s="15" t="s">
        <v>4327</v>
      </c>
      <c r="J3121" s="15" t="s">
        <v>4345</v>
      </c>
      <c r="K3121" s="15"/>
      <c r="L3121" s="103" t="str">
        <f t="shared" si="1"/>
        <v>B-G33P-N11-100 gm Natural jar</v>
      </c>
      <c r="M3121" s="103">
        <f t="shared" si="2"/>
        <v>600</v>
      </c>
      <c r="N3121" s="102" t="str">
        <f t="shared" si="3"/>
        <v>wk 32</v>
      </c>
    </row>
    <row r="3122" ht="12.75" customHeight="1">
      <c r="A3122" s="15" t="s">
        <v>4830</v>
      </c>
      <c r="B3122" s="15" t="s">
        <v>3123</v>
      </c>
      <c r="C3122" s="15" t="s">
        <v>4321</v>
      </c>
      <c r="D3122" s="15" t="s">
        <v>4993</v>
      </c>
      <c r="E3122" s="15" t="s">
        <v>9616</v>
      </c>
      <c r="F3122" s="15" t="s">
        <v>4324</v>
      </c>
      <c r="G3122" s="15" t="s">
        <v>11366</v>
      </c>
      <c r="H3122" s="15" t="s">
        <v>11422</v>
      </c>
      <c r="I3122" s="15" t="s">
        <v>4327</v>
      </c>
      <c r="J3122" s="15" t="s">
        <v>4328</v>
      </c>
      <c r="K3122" s="15"/>
      <c r="L3122" s="103" t="str">
        <f t="shared" si="1"/>
        <v>B-G33P-N11-100 gm Natural jar</v>
      </c>
      <c r="M3122" s="103">
        <f t="shared" si="2"/>
        <v>1200</v>
      </c>
      <c r="N3122" s="102" t="str">
        <f t="shared" si="3"/>
        <v>wk 32</v>
      </c>
    </row>
    <row r="3123" ht="12.75" customHeight="1">
      <c r="A3123" s="15" t="s">
        <v>4840</v>
      </c>
      <c r="B3123" s="15" t="s">
        <v>3123</v>
      </c>
      <c r="C3123" s="15" t="s">
        <v>4321</v>
      </c>
      <c r="D3123" s="15" t="s">
        <v>4993</v>
      </c>
      <c r="E3123" s="15" t="s">
        <v>8682</v>
      </c>
      <c r="F3123" s="15" t="s">
        <v>4324</v>
      </c>
      <c r="G3123" s="15" t="s">
        <v>11366</v>
      </c>
      <c r="H3123" s="15" t="s">
        <v>11422</v>
      </c>
      <c r="I3123" s="15" t="s">
        <v>4327</v>
      </c>
      <c r="J3123" s="15" t="s">
        <v>4345</v>
      </c>
      <c r="K3123" s="15"/>
      <c r="L3123" s="103" t="str">
        <f t="shared" si="1"/>
        <v>B-G33P-N11-100 gm Natural jar</v>
      </c>
      <c r="M3123" s="103">
        <f t="shared" si="2"/>
        <v>1200</v>
      </c>
      <c r="N3123" s="102" t="str">
        <f t="shared" si="3"/>
        <v>wk 50</v>
      </c>
    </row>
    <row r="3124" ht="12.75" customHeight="1">
      <c r="A3124" s="15" t="s">
        <v>4842</v>
      </c>
      <c r="B3124" s="15" t="s">
        <v>3123</v>
      </c>
      <c r="C3124" s="15" t="s">
        <v>4321</v>
      </c>
      <c r="D3124" s="15" t="s">
        <v>3958</v>
      </c>
      <c r="E3124" s="15" t="s">
        <v>10345</v>
      </c>
      <c r="F3124" s="15" t="s">
        <v>4324</v>
      </c>
      <c r="G3124" s="15" t="s">
        <v>11416</v>
      </c>
      <c r="H3124" s="15" t="s">
        <v>11417</v>
      </c>
      <c r="I3124" s="15" t="s">
        <v>4327</v>
      </c>
      <c r="J3124" s="15" t="s">
        <v>4345</v>
      </c>
      <c r="K3124" s="15"/>
      <c r="L3124" s="103" t="str">
        <f t="shared" si="1"/>
        <v>B-G33P-N11-100 gm Natural jar</v>
      </c>
      <c r="M3124" s="103">
        <f t="shared" si="2"/>
        <v>2400</v>
      </c>
      <c r="N3124" s="102" t="str">
        <f t="shared" si="3"/>
        <v>wk </v>
      </c>
    </row>
    <row r="3125" ht="12.75" customHeight="1">
      <c r="A3125" s="15" t="s">
        <v>4846</v>
      </c>
      <c r="B3125" s="15" t="s">
        <v>3123</v>
      </c>
      <c r="C3125" s="15" t="s">
        <v>4321</v>
      </c>
      <c r="D3125" s="15" t="s">
        <v>6097</v>
      </c>
      <c r="E3125" s="15" t="s">
        <v>11423</v>
      </c>
      <c r="F3125" s="15" t="s">
        <v>9448</v>
      </c>
      <c r="G3125" s="15" t="s">
        <v>11424</v>
      </c>
      <c r="H3125" s="15" t="s">
        <v>11425</v>
      </c>
      <c r="I3125" s="15" t="s">
        <v>4327</v>
      </c>
      <c r="J3125" s="15" t="s">
        <v>4328</v>
      </c>
      <c r="K3125" s="15"/>
      <c r="L3125" s="103" t="str">
        <f t="shared" si="1"/>
        <v>B-G33P-N11-100 gm Natural jar</v>
      </c>
      <c r="M3125" s="103">
        <f t="shared" si="2"/>
        <v>800</v>
      </c>
      <c r="N3125" s="102" t="str">
        <f t="shared" si="3"/>
        <v>wk </v>
      </c>
    </row>
    <row r="3126" ht="12.75" customHeight="1">
      <c r="A3126" s="15" t="s">
        <v>4846</v>
      </c>
      <c r="B3126" s="15" t="s">
        <v>3123</v>
      </c>
      <c r="C3126" s="15" t="s">
        <v>4965</v>
      </c>
      <c r="D3126" s="15" t="s">
        <v>10183</v>
      </c>
      <c r="E3126" s="15" t="s">
        <v>11426</v>
      </c>
      <c r="F3126" s="15" t="s">
        <v>9448</v>
      </c>
      <c r="G3126" s="15" t="s">
        <v>11427</v>
      </c>
      <c r="H3126" s="15" t="s">
        <v>11428</v>
      </c>
      <c r="I3126" s="15" t="s">
        <v>4327</v>
      </c>
      <c r="J3126" s="15" t="s">
        <v>4328</v>
      </c>
      <c r="K3126" s="15"/>
      <c r="L3126" s="103" t="str">
        <f t="shared" si="1"/>
        <v>B-G33P-N11-100 gm Natural jar</v>
      </c>
      <c r="M3126" s="103">
        <f t="shared" si="2"/>
        <v>800</v>
      </c>
      <c r="N3126" s="102" t="str">
        <f t="shared" si="3"/>
        <v>wk </v>
      </c>
    </row>
    <row r="3127" ht="12.75" customHeight="1">
      <c r="A3127" s="15" t="s">
        <v>4846</v>
      </c>
      <c r="B3127" s="15" t="s">
        <v>3123</v>
      </c>
      <c r="C3127" s="15" t="s">
        <v>4321</v>
      </c>
      <c r="D3127" s="15" t="s">
        <v>3228</v>
      </c>
      <c r="E3127" s="15" t="s">
        <v>11429</v>
      </c>
      <c r="F3127" s="15" t="s">
        <v>9448</v>
      </c>
      <c r="G3127" s="15" t="s">
        <v>11364</v>
      </c>
      <c r="H3127" s="15" t="s">
        <v>11419</v>
      </c>
      <c r="I3127" s="15" t="s">
        <v>4327</v>
      </c>
      <c r="J3127" s="15" t="s">
        <v>4328</v>
      </c>
      <c r="K3127" s="15"/>
      <c r="L3127" s="103" t="str">
        <f t="shared" si="1"/>
        <v>B-G33P-N11-100 gm Natural jar</v>
      </c>
      <c r="M3127" s="103">
        <f t="shared" si="2"/>
        <v>600</v>
      </c>
      <c r="N3127" s="102" t="str">
        <f t="shared" si="3"/>
        <v>wk </v>
      </c>
    </row>
    <row r="3128" ht="12.75" customHeight="1">
      <c r="A3128" s="15" t="s">
        <v>4853</v>
      </c>
      <c r="B3128" s="15" t="s">
        <v>3123</v>
      </c>
      <c r="C3128" s="15" t="s">
        <v>4321</v>
      </c>
      <c r="D3128" s="15" t="s">
        <v>3228</v>
      </c>
      <c r="E3128" s="15" t="s">
        <v>11430</v>
      </c>
      <c r="F3128" s="15" t="s">
        <v>4324</v>
      </c>
      <c r="G3128" s="15" t="s">
        <v>11364</v>
      </c>
      <c r="H3128" s="15" t="s">
        <v>11419</v>
      </c>
      <c r="I3128" s="15" t="s">
        <v>4327</v>
      </c>
      <c r="J3128" s="15" t="s">
        <v>4328</v>
      </c>
      <c r="K3128" s="15"/>
      <c r="L3128" s="103" t="str">
        <f t="shared" si="1"/>
        <v>B-G33P-N11-100 gm Natural jar</v>
      </c>
      <c r="M3128" s="103">
        <f t="shared" si="2"/>
        <v>600</v>
      </c>
      <c r="N3128" s="102" t="str">
        <f t="shared" si="3"/>
        <v>wk </v>
      </c>
    </row>
    <row r="3129" ht="12.75" customHeight="1">
      <c r="A3129" s="15" t="s">
        <v>4857</v>
      </c>
      <c r="B3129" s="15" t="s">
        <v>3123</v>
      </c>
      <c r="C3129" s="15" t="s">
        <v>4321</v>
      </c>
      <c r="D3129" s="15" t="s">
        <v>3671</v>
      </c>
      <c r="E3129" s="15" t="s">
        <v>9161</v>
      </c>
      <c r="F3129" s="15" t="s">
        <v>4324</v>
      </c>
      <c r="G3129" s="15" t="s">
        <v>11374</v>
      </c>
      <c r="H3129" s="15" t="s">
        <v>11431</v>
      </c>
      <c r="I3129" s="15" t="s">
        <v>4327</v>
      </c>
      <c r="J3129" s="15" t="s">
        <v>4328</v>
      </c>
      <c r="K3129" s="15"/>
      <c r="L3129" s="103" t="str">
        <f t="shared" si="1"/>
        <v>B-G33P-N11-100 gm Natural jar</v>
      </c>
      <c r="M3129" s="103">
        <f t="shared" si="2"/>
        <v>7200</v>
      </c>
      <c r="N3129" s="102" t="str">
        <f t="shared" si="3"/>
        <v>wk </v>
      </c>
    </row>
    <row r="3130" ht="12.75" customHeight="1">
      <c r="A3130" s="15" t="s">
        <v>4418</v>
      </c>
      <c r="B3130" s="15" t="s">
        <v>3128</v>
      </c>
      <c r="C3130" s="15" t="s">
        <v>4321</v>
      </c>
      <c r="D3130" s="15" t="s">
        <v>5194</v>
      </c>
      <c r="E3130" s="15" t="s">
        <v>11311</v>
      </c>
      <c r="F3130" s="15" t="s">
        <v>4324</v>
      </c>
      <c r="G3130" s="15" t="s">
        <v>11432</v>
      </c>
      <c r="H3130" s="15" t="s">
        <v>11433</v>
      </c>
      <c r="I3130" s="15" t="s">
        <v>4327</v>
      </c>
      <c r="J3130" s="15" t="s">
        <v>4328</v>
      </c>
      <c r="K3130" s="15"/>
      <c r="L3130" s="103" t="str">
        <f t="shared" si="1"/>
        <v>B-G33P-N11-100 gm Natural jar</v>
      </c>
      <c r="M3130" s="103">
        <f t="shared" si="2"/>
        <v>10800</v>
      </c>
      <c r="N3130" s="102" t="str">
        <f t="shared" si="3"/>
        <v>wk 36</v>
      </c>
    </row>
    <row r="3131" ht="12.75" customHeight="1">
      <c r="A3131" s="15" t="s">
        <v>4480</v>
      </c>
      <c r="B3131" s="15" t="s">
        <v>3128</v>
      </c>
      <c r="C3131" s="15" t="s">
        <v>4321</v>
      </c>
      <c r="D3131" s="15" t="s">
        <v>3228</v>
      </c>
      <c r="E3131" s="15" t="s">
        <v>9824</v>
      </c>
      <c r="F3131" s="15" t="s">
        <v>4324</v>
      </c>
      <c r="G3131" s="15" t="s">
        <v>11343</v>
      </c>
      <c r="H3131" s="15" t="s">
        <v>11306</v>
      </c>
      <c r="I3131" s="15" t="s">
        <v>4327</v>
      </c>
      <c r="J3131" s="15" t="s">
        <v>4328</v>
      </c>
      <c r="K3131" s="15"/>
      <c r="L3131" s="103" t="str">
        <f t="shared" si="1"/>
        <v>B-G33P-N11-100 gm Natural jar</v>
      </c>
      <c r="M3131" s="103">
        <f t="shared" si="2"/>
        <v>600</v>
      </c>
      <c r="N3131" s="102" t="str">
        <f t="shared" si="3"/>
        <v>wk 45</v>
      </c>
    </row>
    <row r="3132" ht="12.75" customHeight="1">
      <c r="A3132" s="15" t="s">
        <v>4742</v>
      </c>
      <c r="B3132" s="15" t="s">
        <v>3128</v>
      </c>
      <c r="C3132" s="15" t="s">
        <v>4321</v>
      </c>
      <c r="D3132" s="15" t="s">
        <v>3330</v>
      </c>
      <c r="E3132" s="15" t="s">
        <v>11434</v>
      </c>
      <c r="F3132" s="15" t="s">
        <v>9627</v>
      </c>
      <c r="G3132" s="15" t="s">
        <v>11435</v>
      </c>
      <c r="H3132" s="15" t="s">
        <v>11404</v>
      </c>
      <c r="I3132" s="15" t="s">
        <v>5045</v>
      </c>
      <c r="J3132" s="15" t="s">
        <v>4345</v>
      </c>
      <c r="K3132" s="15"/>
      <c r="L3132" s="103" t="str">
        <f t="shared" si="1"/>
        <v>B-G33P-N11-100 gm Natural jar</v>
      </c>
      <c r="M3132" s="103">
        <f t="shared" si="2"/>
        <v>20400</v>
      </c>
      <c r="N3132" s="102" t="str">
        <f t="shared" si="3"/>
        <v>wk </v>
      </c>
    </row>
    <row r="3133" ht="12.75" customHeight="1">
      <c r="A3133" s="15" t="s">
        <v>11436</v>
      </c>
      <c r="B3133" s="15" t="s">
        <v>2855</v>
      </c>
      <c r="C3133" s="15" t="s">
        <v>3146</v>
      </c>
      <c r="D3133" s="15" t="s">
        <v>3145</v>
      </c>
      <c r="E3133" s="15"/>
      <c r="F3133" s="15" t="s">
        <v>4308</v>
      </c>
      <c r="G3133" s="15" t="s">
        <v>4352</v>
      </c>
      <c r="H3133" s="15" t="s">
        <v>3149</v>
      </c>
      <c r="I3133" s="15" t="s">
        <v>3156</v>
      </c>
      <c r="J3133" s="15"/>
      <c r="K3133" s="15"/>
      <c r="L3133" s="103" t="str">
        <f t="shared" si="1"/>
        <v>B-G33PZ-CL11-100 gm PVC Clear Jar(500006268)</v>
      </c>
      <c r="M3133" s="103">
        <f t="shared" si="2"/>
        <v>0</v>
      </c>
      <c r="N3133" s="102" t="str">
        <f t="shared" si="3"/>
        <v>wk </v>
      </c>
    </row>
    <row r="3134" ht="12.75" customHeight="1">
      <c r="A3134" s="15" t="s">
        <v>4934</v>
      </c>
      <c r="B3134" s="15" t="s">
        <v>3123</v>
      </c>
      <c r="C3134" s="15" t="s">
        <v>4321</v>
      </c>
      <c r="D3134" s="15" t="s">
        <v>3475</v>
      </c>
      <c r="E3134" s="15" t="s">
        <v>11437</v>
      </c>
      <c r="F3134" s="15" t="s">
        <v>5810</v>
      </c>
      <c r="G3134" s="15" t="s">
        <v>11438</v>
      </c>
      <c r="H3134" s="15" t="s">
        <v>11439</v>
      </c>
      <c r="I3134" s="15" t="s">
        <v>4327</v>
      </c>
      <c r="J3134" s="15" t="s">
        <v>8924</v>
      </c>
      <c r="K3134" s="15"/>
      <c r="L3134" s="103" t="str">
        <f t="shared" si="1"/>
        <v>B-G33PZ-CL11-100 gm PVC Clear Jar(500006268)</v>
      </c>
      <c r="M3134" s="103">
        <f t="shared" si="2"/>
        <v>3840</v>
      </c>
      <c r="N3134" s="102" t="str">
        <f t="shared" si="3"/>
        <v>wk 1</v>
      </c>
    </row>
    <row r="3135" ht="12.75" customHeight="1">
      <c r="A3135" s="15" t="s">
        <v>4361</v>
      </c>
      <c r="B3135" s="15" t="s">
        <v>3123</v>
      </c>
      <c r="C3135" s="15" t="s">
        <v>4321</v>
      </c>
      <c r="D3135" s="15" t="s">
        <v>3475</v>
      </c>
      <c r="E3135" s="15" t="s">
        <v>11440</v>
      </c>
      <c r="F3135" s="15" t="s">
        <v>5810</v>
      </c>
      <c r="G3135" s="15" t="s">
        <v>11438</v>
      </c>
      <c r="H3135" s="15" t="s">
        <v>11439</v>
      </c>
      <c r="I3135" s="15" t="s">
        <v>4327</v>
      </c>
      <c r="J3135" s="15" t="s">
        <v>8924</v>
      </c>
      <c r="K3135" s="15"/>
      <c r="L3135" s="103" t="str">
        <f t="shared" si="1"/>
        <v>B-G33PZ-CL11-100 gm PVC Clear Jar(500006268)</v>
      </c>
      <c r="M3135" s="103">
        <f t="shared" si="2"/>
        <v>3840</v>
      </c>
      <c r="N3135" s="102" t="str">
        <f t="shared" si="3"/>
        <v>wk 5</v>
      </c>
    </row>
    <row r="3136" ht="12.75" customHeight="1">
      <c r="A3136" s="15" t="s">
        <v>4361</v>
      </c>
      <c r="B3136" s="15" t="s">
        <v>3123</v>
      </c>
      <c r="C3136" s="15" t="s">
        <v>4321</v>
      </c>
      <c r="D3136" s="15" t="s">
        <v>3958</v>
      </c>
      <c r="E3136" s="15" t="s">
        <v>11441</v>
      </c>
      <c r="F3136" s="15" t="s">
        <v>5810</v>
      </c>
      <c r="G3136" s="15" t="s">
        <v>11442</v>
      </c>
      <c r="H3136" s="15" t="s">
        <v>11443</v>
      </c>
      <c r="I3136" s="15" t="s">
        <v>4327</v>
      </c>
      <c r="J3136" s="15" t="s">
        <v>8924</v>
      </c>
      <c r="K3136" s="15"/>
      <c r="L3136" s="103" t="str">
        <f t="shared" si="1"/>
        <v>B-G33PZ-CL11-100 gm PVC Clear Jar(500006268)</v>
      </c>
      <c r="M3136" s="103">
        <f t="shared" si="2"/>
        <v>2400</v>
      </c>
      <c r="N3136" s="102" t="str">
        <f t="shared" si="3"/>
        <v>wk 5</v>
      </c>
    </row>
    <row r="3137" ht="12.75" customHeight="1">
      <c r="A3137" s="15" t="s">
        <v>4947</v>
      </c>
      <c r="B3137" s="15" t="s">
        <v>3123</v>
      </c>
      <c r="C3137" s="15" t="s">
        <v>4321</v>
      </c>
      <c r="D3137" s="15" t="s">
        <v>6942</v>
      </c>
      <c r="E3137" s="15" t="s">
        <v>11444</v>
      </c>
      <c r="F3137" s="15" t="s">
        <v>5810</v>
      </c>
      <c r="G3137" s="15" t="s">
        <v>11445</v>
      </c>
      <c r="H3137" s="15" t="s">
        <v>11446</v>
      </c>
      <c r="I3137" s="15" t="s">
        <v>4327</v>
      </c>
      <c r="J3137" s="15" t="s">
        <v>8924</v>
      </c>
      <c r="K3137" s="15"/>
      <c r="L3137" s="103" t="str">
        <f t="shared" si="1"/>
        <v>B-G33PZ-CL11-100 gm PVC Clear Jar(500006268)</v>
      </c>
      <c r="M3137" s="103">
        <f t="shared" si="2"/>
        <v>4320</v>
      </c>
      <c r="N3137" s="102" t="str">
        <f t="shared" si="3"/>
        <v>wk 18</v>
      </c>
    </row>
    <row r="3138" ht="12.75" customHeight="1">
      <c r="A3138" s="15" t="s">
        <v>4368</v>
      </c>
      <c r="B3138" s="15" t="s">
        <v>3123</v>
      </c>
      <c r="C3138" s="15" t="s">
        <v>4321</v>
      </c>
      <c r="D3138" s="15" t="s">
        <v>3446</v>
      </c>
      <c r="E3138" s="15" t="s">
        <v>11447</v>
      </c>
      <c r="F3138" s="15" t="s">
        <v>5810</v>
      </c>
      <c r="G3138" s="15" t="s">
        <v>7638</v>
      </c>
      <c r="H3138" s="15" t="s">
        <v>11448</v>
      </c>
      <c r="I3138" s="15" t="s">
        <v>4327</v>
      </c>
      <c r="J3138" s="15" t="s">
        <v>8924</v>
      </c>
      <c r="K3138" s="15"/>
      <c r="L3138" s="103" t="str">
        <f t="shared" si="1"/>
        <v>B-G33PZ-CL11-100 gm PVC Clear Jar(500006268)</v>
      </c>
      <c r="M3138" s="103">
        <f t="shared" si="2"/>
        <v>12000</v>
      </c>
      <c r="N3138" s="102" t="str">
        <f t="shared" si="3"/>
        <v>wk 49</v>
      </c>
    </row>
    <row r="3139" ht="12.75" customHeight="1">
      <c r="A3139" s="15" t="s">
        <v>4373</v>
      </c>
      <c r="B3139" s="15" t="s">
        <v>3123</v>
      </c>
      <c r="C3139" s="15" t="s">
        <v>4321</v>
      </c>
      <c r="D3139" s="15" t="s">
        <v>11449</v>
      </c>
      <c r="E3139" s="15" t="s">
        <v>11450</v>
      </c>
      <c r="F3139" s="15" t="s">
        <v>5810</v>
      </c>
      <c r="G3139" s="15" t="s">
        <v>11451</v>
      </c>
      <c r="H3139" s="15" t="s">
        <v>11452</v>
      </c>
      <c r="I3139" s="15" t="s">
        <v>4327</v>
      </c>
      <c r="J3139" s="15" t="s">
        <v>8924</v>
      </c>
      <c r="K3139" s="15"/>
      <c r="L3139" s="103" t="str">
        <f t="shared" si="1"/>
        <v>B-G33PZ-CL11-100 gm PVC Clear Jar(500006268)</v>
      </c>
      <c r="M3139" s="103">
        <f t="shared" si="2"/>
        <v>7680</v>
      </c>
      <c r="N3139" s="102" t="str">
        <f t="shared" si="3"/>
        <v>wk </v>
      </c>
    </row>
    <row r="3140" ht="12.75" customHeight="1">
      <c r="A3140" s="15" t="s">
        <v>4378</v>
      </c>
      <c r="B3140" s="15" t="s">
        <v>3123</v>
      </c>
      <c r="C3140" s="15" t="s">
        <v>4321</v>
      </c>
      <c r="D3140" s="15" t="s">
        <v>4897</v>
      </c>
      <c r="E3140" s="15" t="s">
        <v>11453</v>
      </c>
      <c r="F3140" s="15" t="s">
        <v>5810</v>
      </c>
      <c r="G3140" s="15" t="s">
        <v>11454</v>
      </c>
      <c r="H3140" s="15" t="s">
        <v>11455</v>
      </c>
      <c r="I3140" s="15" t="s">
        <v>4327</v>
      </c>
      <c r="J3140" s="15" t="s">
        <v>8924</v>
      </c>
      <c r="K3140" s="15"/>
      <c r="L3140" s="103" t="str">
        <f t="shared" si="1"/>
        <v>B-G33PZ-CL11-100 gm PVC Clear Jar(500006268)</v>
      </c>
      <c r="M3140" s="103">
        <f t="shared" si="2"/>
        <v>8640</v>
      </c>
      <c r="N3140" s="102" t="str">
        <f t="shared" si="3"/>
        <v>wk </v>
      </c>
    </row>
    <row r="3141" ht="12.75" customHeight="1">
      <c r="A3141" s="15" t="s">
        <v>4383</v>
      </c>
      <c r="B3141" s="15" t="s">
        <v>3123</v>
      </c>
      <c r="C3141" s="15" t="s">
        <v>4321</v>
      </c>
      <c r="D3141" s="15" t="s">
        <v>11449</v>
      </c>
      <c r="E3141" s="15" t="s">
        <v>11456</v>
      </c>
      <c r="F3141" s="15" t="s">
        <v>5810</v>
      </c>
      <c r="G3141" s="15" t="s">
        <v>11451</v>
      </c>
      <c r="H3141" s="15" t="s">
        <v>11452</v>
      </c>
      <c r="I3141" s="15" t="s">
        <v>4327</v>
      </c>
      <c r="J3141" s="15" t="s">
        <v>8924</v>
      </c>
      <c r="K3141" s="15"/>
      <c r="L3141" s="103" t="str">
        <f t="shared" si="1"/>
        <v>B-G33PZ-CL11-100 gm PVC Clear Jar(500006268)</v>
      </c>
      <c r="M3141" s="103">
        <f t="shared" si="2"/>
        <v>7680</v>
      </c>
      <c r="N3141" s="102" t="str">
        <f t="shared" si="3"/>
        <v>wk </v>
      </c>
    </row>
    <row r="3142" ht="12.75" customHeight="1">
      <c r="A3142" s="15" t="s">
        <v>4392</v>
      </c>
      <c r="B3142" s="15" t="s">
        <v>3123</v>
      </c>
      <c r="C3142" s="15" t="s">
        <v>4321</v>
      </c>
      <c r="D3142" s="15" t="s">
        <v>6806</v>
      </c>
      <c r="E3142" s="15" t="s">
        <v>11457</v>
      </c>
      <c r="F3142" s="15" t="s">
        <v>5810</v>
      </c>
      <c r="G3142" s="15" t="s">
        <v>11458</v>
      </c>
      <c r="H3142" s="15" t="s">
        <v>11459</v>
      </c>
      <c r="I3142" s="15" t="s">
        <v>4327</v>
      </c>
      <c r="J3142" s="15" t="s">
        <v>8924</v>
      </c>
      <c r="K3142" s="15"/>
      <c r="L3142" s="103" t="str">
        <f t="shared" si="1"/>
        <v>B-G33PZ-CL11-100 gm PVC Clear Jar(500006268)</v>
      </c>
      <c r="M3142" s="103">
        <f t="shared" si="2"/>
        <v>1440</v>
      </c>
      <c r="N3142" s="102" t="str">
        <f t="shared" si="3"/>
        <v>wk </v>
      </c>
    </row>
    <row r="3143" ht="12.75" customHeight="1">
      <c r="A3143" s="15" t="s">
        <v>4329</v>
      </c>
      <c r="B3143" s="15" t="s">
        <v>3123</v>
      </c>
      <c r="C3143" s="15" t="s">
        <v>4321</v>
      </c>
      <c r="D3143" s="15" t="s">
        <v>9973</v>
      </c>
      <c r="E3143" s="15" t="s">
        <v>11460</v>
      </c>
      <c r="F3143" s="15" t="s">
        <v>5810</v>
      </c>
      <c r="G3143" s="15" t="s">
        <v>11461</v>
      </c>
      <c r="H3143" s="15" t="s">
        <v>11462</v>
      </c>
      <c r="I3143" s="15" t="s">
        <v>4327</v>
      </c>
      <c r="J3143" s="15" t="s">
        <v>4359</v>
      </c>
      <c r="K3143" s="15"/>
      <c r="L3143" s="103" t="str">
        <f t="shared" si="1"/>
        <v>B-G33PZ-CL11-100 gm PVC Clear Jar(500006268)</v>
      </c>
      <c r="M3143" s="103">
        <f t="shared" si="2"/>
        <v>5280</v>
      </c>
      <c r="N3143" s="102" t="str">
        <f t="shared" si="3"/>
        <v>wk </v>
      </c>
    </row>
    <row r="3144" ht="12.75" customHeight="1">
      <c r="A3144" s="15" t="s">
        <v>4435</v>
      </c>
      <c r="B3144" s="15" t="s">
        <v>3123</v>
      </c>
      <c r="C3144" s="15" t="s">
        <v>4321</v>
      </c>
      <c r="D3144" s="15" t="s">
        <v>9470</v>
      </c>
      <c r="E3144" s="15" t="s">
        <v>11463</v>
      </c>
      <c r="F3144" s="15" t="s">
        <v>5810</v>
      </c>
      <c r="G3144" s="15" t="s">
        <v>11464</v>
      </c>
      <c r="H3144" s="15" t="s">
        <v>11465</v>
      </c>
      <c r="I3144" s="15" t="s">
        <v>4327</v>
      </c>
      <c r="J3144" s="15" t="s">
        <v>4359</v>
      </c>
      <c r="K3144" s="15"/>
      <c r="L3144" s="103" t="str">
        <f t="shared" si="1"/>
        <v>B-G33PZ-CL11-100 gm PVC Clear Jar(500006268)</v>
      </c>
      <c r="M3144" s="103">
        <f t="shared" si="2"/>
        <v>8160</v>
      </c>
      <c r="N3144" s="102" t="str">
        <f t="shared" si="3"/>
        <v>wk </v>
      </c>
    </row>
    <row r="3145" ht="12.75" customHeight="1">
      <c r="A3145" s="15" t="s">
        <v>4437</v>
      </c>
      <c r="B3145" s="15" t="s">
        <v>3123</v>
      </c>
      <c r="C3145" s="15" t="s">
        <v>4321</v>
      </c>
      <c r="D3145" s="15" t="s">
        <v>4897</v>
      </c>
      <c r="E3145" s="15" t="s">
        <v>11466</v>
      </c>
      <c r="F3145" s="15" t="s">
        <v>5810</v>
      </c>
      <c r="G3145" s="15" t="s">
        <v>11454</v>
      </c>
      <c r="H3145" s="15" t="s">
        <v>11455</v>
      </c>
      <c r="I3145" s="15" t="s">
        <v>4327</v>
      </c>
      <c r="J3145" s="15" t="s">
        <v>4359</v>
      </c>
      <c r="K3145" s="15"/>
      <c r="L3145" s="103" t="str">
        <f t="shared" si="1"/>
        <v>B-G33PZ-CL11-100 gm PVC Clear Jar(500006268)</v>
      </c>
      <c r="M3145" s="103">
        <f t="shared" si="2"/>
        <v>8640</v>
      </c>
      <c r="N3145" s="102" t="str">
        <f t="shared" si="3"/>
        <v>wk </v>
      </c>
    </row>
    <row r="3146" ht="12.75" customHeight="1">
      <c r="A3146" s="15" t="s">
        <v>4439</v>
      </c>
      <c r="B3146" s="15" t="s">
        <v>3123</v>
      </c>
      <c r="C3146" s="15" t="s">
        <v>4321</v>
      </c>
      <c r="D3146" s="15" t="s">
        <v>6806</v>
      </c>
      <c r="E3146" s="15" t="s">
        <v>11467</v>
      </c>
      <c r="F3146" s="15" t="s">
        <v>5810</v>
      </c>
      <c r="G3146" s="15" t="s">
        <v>11458</v>
      </c>
      <c r="H3146" s="15" t="s">
        <v>11459</v>
      </c>
      <c r="I3146" s="15" t="s">
        <v>4327</v>
      </c>
      <c r="J3146" s="15" t="s">
        <v>4359</v>
      </c>
      <c r="K3146" s="15"/>
      <c r="L3146" s="103" t="str">
        <f t="shared" si="1"/>
        <v>B-G33PZ-CL11-100 gm PVC Clear Jar(500006268)</v>
      </c>
      <c r="M3146" s="103">
        <f t="shared" si="2"/>
        <v>1440</v>
      </c>
      <c r="N3146" s="102" t="str">
        <f t="shared" si="3"/>
        <v>wk </v>
      </c>
    </row>
    <row r="3147" ht="12.75" customHeight="1">
      <c r="A3147" s="15" t="s">
        <v>4441</v>
      </c>
      <c r="B3147" s="15" t="s">
        <v>3123</v>
      </c>
      <c r="C3147" s="15" t="s">
        <v>4321</v>
      </c>
      <c r="D3147" s="15" t="s">
        <v>11468</v>
      </c>
      <c r="E3147" s="15" t="s">
        <v>11469</v>
      </c>
      <c r="F3147" s="15" t="s">
        <v>5810</v>
      </c>
      <c r="G3147" s="15" t="s">
        <v>11470</v>
      </c>
      <c r="H3147" s="15" t="s">
        <v>11471</v>
      </c>
      <c r="I3147" s="15" t="s">
        <v>4327</v>
      </c>
      <c r="J3147" s="15" t="s">
        <v>4359</v>
      </c>
      <c r="K3147" s="15"/>
      <c r="L3147" s="103" t="str">
        <f t="shared" si="1"/>
        <v>B-G33PZ-CL11-100 gm PVC Clear Jar(500006268)</v>
      </c>
      <c r="M3147" s="103">
        <f t="shared" si="2"/>
        <v>12480</v>
      </c>
      <c r="N3147" s="102" t="str">
        <f t="shared" si="3"/>
        <v>wk </v>
      </c>
    </row>
    <row r="3148" ht="12.75" customHeight="1">
      <c r="A3148" s="15" t="s">
        <v>4445</v>
      </c>
      <c r="B3148" s="15" t="s">
        <v>3123</v>
      </c>
      <c r="C3148" s="15" t="s">
        <v>4321</v>
      </c>
      <c r="D3148" s="15" t="s">
        <v>4369</v>
      </c>
      <c r="E3148" s="15" t="s">
        <v>11472</v>
      </c>
      <c r="F3148" s="15" t="s">
        <v>5810</v>
      </c>
      <c r="G3148" s="15" t="s">
        <v>7635</v>
      </c>
      <c r="H3148" s="15" t="s">
        <v>11473</v>
      </c>
      <c r="I3148" s="15" t="s">
        <v>4327</v>
      </c>
      <c r="J3148" s="15" t="s">
        <v>4359</v>
      </c>
      <c r="K3148" s="15"/>
      <c r="L3148" s="103" t="str">
        <f t="shared" si="1"/>
        <v>B-G33PZ-CL11-100 gm PVC Clear Jar(500006268)</v>
      </c>
      <c r="M3148" s="103">
        <f t="shared" si="2"/>
        <v>9600</v>
      </c>
      <c r="N3148" s="102" t="str">
        <f t="shared" si="3"/>
        <v>wk </v>
      </c>
    </row>
    <row r="3149" ht="12.75" customHeight="1">
      <c r="A3149" s="15" t="s">
        <v>4447</v>
      </c>
      <c r="B3149" s="15" t="s">
        <v>3123</v>
      </c>
      <c r="C3149" s="15" t="s">
        <v>4321</v>
      </c>
      <c r="D3149" s="15" t="s">
        <v>11083</v>
      </c>
      <c r="E3149" s="15" t="s">
        <v>11474</v>
      </c>
      <c r="F3149" s="15" t="s">
        <v>5810</v>
      </c>
      <c r="G3149" s="15" t="s">
        <v>11475</v>
      </c>
      <c r="H3149" s="15" t="s">
        <v>11476</v>
      </c>
      <c r="I3149" s="15" t="s">
        <v>4327</v>
      </c>
      <c r="J3149" s="15" t="s">
        <v>4359</v>
      </c>
      <c r="K3149" s="15"/>
      <c r="L3149" s="103" t="str">
        <f t="shared" si="1"/>
        <v>B-G33PZ-CL11-100 gm PVC Clear Jar(500006268)</v>
      </c>
      <c r="M3149" s="103">
        <f t="shared" si="2"/>
        <v>9120</v>
      </c>
      <c r="N3149" s="102" t="str">
        <f t="shared" si="3"/>
        <v>wk </v>
      </c>
    </row>
    <row r="3150" ht="12.75" customHeight="1">
      <c r="A3150" s="15" t="s">
        <v>4452</v>
      </c>
      <c r="B3150" s="15" t="s">
        <v>3123</v>
      </c>
      <c r="C3150" s="15" t="s">
        <v>4321</v>
      </c>
      <c r="D3150" s="15" t="s">
        <v>3475</v>
      </c>
      <c r="E3150" s="15" t="s">
        <v>11477</v>
      </c>
      <c r="F3150" s="15" t="s">
        <v>5810</v>
      </c>
      <c r="G3150" s="15" t="s">
        <v>11438</v>
      </c>
      <c r="H3150" s="15" t="s">
        <v>11439</v>
      </c>
      <c r="I3150" s="15" t="s">
        <v>4327</v>
      </c>
      <c r="J3150" s="15" t="s">
        <v>4359</v>
      </c>
      <c r="K3150" s="15"/>
      <c r="L3150" s="103" t="str">
        <f t="shared" si="1"/>
        <v>B-G33PZ-CL11-100 gm PVC Clear Jar(500006268)</v>
      </c>
      <c r="M3150" s="103">
        <f t="shared" si="2"/>
        <v>3840</v>
      </c>
      <c r="N3150" s="102" t="str">
        <f t="shared" si="3"/>
        <v>wk </v>
      </c>
    </row>
    <row r="3151" ht="12.75" customHeight="1">
      <c r="A3151" s="15" t="s">
        <v>4457</v>
      </c>
      <c r="B3151" s="15" t="s">
        <v>3123</v>
      </c>
      <c r="C3151" s="15" t="s">
        <v>4321</v>
      </c>
      <c r="D3151" s="15" t="s">
        <v>4905</v>
      </c>
      <c r="E3151" s="15" t="s">
        <v>11478</v>
      </c>
      <c r="F3151" s="15" t="s">
        <v>5810</v>
      </c>
      <c r="G3151" s="15" t="s">
        <v>11479</v>
      </c>
      <c r="H3151" s="15" t="s">
        <v>11480</v>
      </c>
      <c r="I3151" s="15" t="s">
        <v>4327</v>
      </c>
      <c r="J3151" s="15" t="s">
        <v>4359</v>
      </c>
      <c r="K3151" s="15"/>
      <c r="L3151" s="103" t="str">
        <f t="shared" si="1"/>
        <v>B-G33PZ-CL11-100 gm PVC Clear Jar(500006268)</v>
      </c>
      <c r="M3151" s="103">
        <f t="shared" si="2"/>
        <v>5760</v>
      </c>
      <c r="N3151" s="102" t="str">
        <f t="shared" si="3"/>
        <v>wk 6</v>
      </c>
    </row>
    <row r="3152" ht="12.75" customHeight="1">
      <c r="A3152" s="15" t="s">
        <v>4460</v>
      </c>
      <c r="B3152" s="15" t="s">
        <v>3123</v>
      </c>
      <c r="C3152" s="15" t="s">
        <v>4321</v>
      </c>
      <c r="D3152" s="15" t="s">
        <v>4929</v>
      </c>
      <c r="E3152" s="15" t="s">
        <v>11481</v>
      </c>
      <c r="F3152" s="15" t="s">
        <v>5810</v>
      </c>
      <c r="G3152" s="15" t="s">
        <v>11482</v>
      </c>
      <c r="H3152" s="15" t="s">
        <v>11483</v>
      </c>
      <c r="I3152" s="15" t="s">
        <v>4327</v>
      </c>
      <c r="J3152" s="15" t="s">
        <v>4359</v>
      </c>
      <c r="K3152" s="15"/>
      <c r="L3152" s="103" t="str">
        <f t="shared" si="1"/>
        <v>B-G33PZ-CL11-100 gm PVC Clear Jar(500006268)</v>
      </c>
      <c r="M3152" s="103">
        <f t="shared" si="2"/>
        <v>12960</v>
      </c>
      <c r="N3152" s="102" t="str">
        <f t="shared" si="3"/>
        <v>wk 14</v>
      </c>
    </row>
    <row r="3153" ht="12.75" customHeight="1">
      <c r="A3153" s="15" t="s">
        <v>4467</v>
      </c>
      <c r="B3153" s="15" t="s">
        <v>3123</v>
      </c>
      <c r="C3153" s="15" t="s">
        <v>4321</v>
      </c>
      <c r="D3153" s="15" t="s">
        <v>11484</v>
      </c>
      <c r="E3153" s="15" t="s">
        <v>11485</v>
      </c>
      <c r="F3153" s="15" t="s">
        <v>5810</v>
      </c>
      <c r="G3153" s="15" t="s">
        <v>11486</v>
      </c>
      <c r="H3153" s="15" t="s">
        <v>11487</v>
      </c>
      <c r="I3153" s="15" t="s">
        <v>4327</v>
      </c>
      <c r="J3153" s="15" t="s">
        <v>4359</v>
      </c>
      <c r="K3153" s="15"/>
      <c r="L3153" s="103" t="str">
        <f t="shared" si="1"/>
        <v>B-G33PZ-CL11-100 gm PVC Clear Jar(500006268)</v>
      </c>
      <c r="M3153" s="103">
        <f t="shared" si="2"/>
        <v>25440</v>
      </c>
      <c r="N3153" s="102" t="str">
        <f t="shared" si="3"/>
        <v>wk 31</v>
      </c>
    </row>
    <row r="3154" ht="12.75" customHeight="1">
      <c r="A3154" s="15" t="s">
        <v>4467</v>
      </c>
      <c r="B3154" s="15" t="s">
        <v>3123</v>
      </c>
      <c r="C3154" s="15" t="s">
        <v>4321</v>
      </c>
      <c r="D3154" s="15" t="s">
        <v>4897</v>
      </c>
      <c r="E3154" s="15" t="s">
        <v>11488</v>
      </c>
      <c r="F3154" s="15" t="s">
        <v>5810</v>
      </c>
      <c r="G3154" s="15" t="s">
        <v>11489</v>
      </c>
      <c r="H3154" s="15" t="s">
        <v>11455</v>
      </c>
      <c r="I3154" s="15" t="s">
        <v>4327</v>
      </c>
      <c r="J3154" s="15" t="s">
        <v>4359</v>
      </c>
      <c r="K3154" s="15"/>
      <c r="L3154" s="103" t="str">
        <f t="shared" si="1"/>
        <v>B-G33PZ-CL11-100 gm PVC Clear Jar(500006268)</v>
      </c>
      <c r="M3154" s="103">
        <f t="shared" si="2"/>
        <v>8640</v>
      </c>
      <c r="N3154" s="102" t="str">
        <f t="shared" si="3"/>
        <v>wk 31</v>
      </c>
    </row>
    <row r="3155" ht="12.75" customHeight="1">
      <c r="A3155" s="15" t="s">
        <v>4474</v>
      </c>
      <c r="B3155" s="15" t="s">
        <v>3123</v>
      </c>
      <c r="C3155" s="15" t="s">
        <v>4321</v>
      </c>
      <c r="D3155" s="15" t="s">
        <v>3671</v>
      </c>
      <c r="E3155" s="15" t="s">
        <v>11490</v>
      </c>
      <c r="F3155" s="15" t="s">
        <v>5810</v>
      </c>
      <c r="G3155" s="15" t="s">
        <v>11491</v>
      </c>
      <c r="H3155" s="15" t="s">
        <v>11492</v>
      </c>
      <c r="I3155" s="15" t="s">
        <v>4327</v>
      </c>
      <c r="J3155" s="15" t="s">
        <v>4359</v>
      </c>
      <c r="K3155" s="15"/>
      <c r="L3155" s="103" t="str">
        <f t="shared" si="1"/>
        <v>B-G33PZ-CL11-100 gm PVC Clear Jar(500006268)</v>
      </c>
      <c r="M3155" s="103">
        <f t="shared" si="2"/>
        <v>7200</v>
      </c>
      <c r="N3155" s="102" t="str">
        <f t="shared" si="3"/>
        <v>wk 36</v>
      </c>
    </row>
    <row r="3156" ht="12.75" customHeight="1">
      <c r="A3156" s="15" t="s">
        <v>4477</v>
      </c>
      <c r="B3156" s="15" t="s">
        <v>3123</v>
      </c>
      <c r="C3156" s="15" t="s">
        <v>4321</v>
      </c>
      <c r="D3156" s="15" t="s">
        <v>11449</v>
      </c>
      <c r="E3156" s="15" t="s">
        <v>11493</v>
      </c>
      <c r="F3156" s="15" t="s">
        <v>5810</v>
      </c>
      <c r="G3156" s="15" t="s">
        <v>11494</v>
      </c>
      <c r="H3156" s="15" t="s">
        <v>11452</v>
      </c>
      <c r="I3156" s="15" t="s">
        <v>4327</v>
      </c>
      <c r="J3156" s="15" t="s">
        <v>4359</v>
      </c>
      <c r="K3156" s="15"/>
      <c r="L3156" s="103" t="str">
        <f t="shared" si="1"/>
        <v>B-G33PZ-CL11-100 gm PVC Clear Jar(500006268)</v>
      </c>
      <c r="M3156" s="103">
        <f t="shared" si="2"/>
        <v>7680</v>
      </c>
      <c r="N3156" s="102" t="str">
        <f t="shared" si="3"/>
        <v>wk 40</v>
      </c>
    </row>
    <row r="3157" ht="12.75" customHeight="1">
      <c r="A3157" s="15" t="s">
        <v>4487</v>
      </c>
      <c r="B3157" s="15" t="s">
        <v>3123</v>
      </c>
      <c r="C3157" s="15" t="s">
        <v>4321</v>
      </c>
      <c r="D3157" s="15" t="s">
        <v>11495</v>
      </c>
      <c r="E3157" s="15" t="s">
        <v>11496</v>
      </c>
      <c r="F3157" s="15" t="s">
        <v>5810</v>
      </c>
      <c r="G3157" s="15" t="s">
        <v>11497</v>
      </c>
      <c r="H3157" s="15" t="s">
        <v>11498</v>
      </c>
      <c r="I3157" s="15" t="s">
        <v>4327</v>
      </c>
      <c r="J3157" s="15" t="s">
        <v>4359</v>
      </c>
      <c r="K3157" s="15"/>
      <c r="L3157" s="103" t="str">
        <f t="shared" si="1"/>
        <v>B-G33PZ-CL11-100 gm PVC Clear Jar(500006268)</v>
      </c>
      <c r="M3157" s="103">
        <f t="shared" si="2"/>
        <v>32160</v>
      </c>
      <c r="N3157" s="102" t="str">
        <f t="shared" si="3"/>
        <v>wk </v>
      </c>
    </row>
    <row r="3158" ht="12.75" customHeight="1">
      <c r="A3158" s="15" t="s">
        <v>11499</v>
      </c>
      <c r="B3158" s="15" t="s">
        <v>2855</v>
      </c>
      <c r="C3158" s="15" t="s">
        <v>3146</v>
      </c>
      <c r="D3158" s="15" t="s">
        <v>3145</v>
      </c>
      <c r="E3158" s="15"/>
      <c r="F3158" s="15" t="s">
        <v>4308</v>
      </c>
      <c r="G3158" s="15" t="s">
        <v>11500</v>
      </c>
      <c r="H3158" s="15" t="s">
        <v>3149</v>
      </c>
      <c r="I3158" s="15" t="s">
        <v>3177</v>
      </c>
      <c r="J3158" s="15"/>
      <c r="K3158" s="15"/>
      <c r="L3158" s="103" t="str">
        <f t="shared" si="1"/>
        <v>B-G33-W11-100 gm White Petroleum Jelly Jar</v>
      </c>
      <c r="M3158" s="103">
        <f t="shared" si="2"/>
        <v>0</v>
      </c>
      <c r="N3158" s="102" t="str">
        <f t="shared" si="3"/>
        <v>wk </v>
      </c>
    </row>
    <row r="3159" ht="12.75" customHeight="1">
      <c r="A3159" s="15" t="s">
        <v>4769</v>
      </c>
      <c r="B3159" s="15" t="s">
        <v>3123</v>
      </c>
      <c r="C3159" s="15" t="s">
        <v>4321</v>
      </c>
      <c r="D3159" s="15" t="s">
        <v>3657</v>
      </c>
      <c r="E3159" s="15" t="s">
        <v>11501</v>
      </c>
      <c r="F3159" s="15" t="s">
        <v>9292</v>
      </c>
      <c r="G3159" s="15" t="s">
        <v>11502</v>
      </c>
      <c r="H3159" s="15" t="s">
        <v>11503</v>
      </c>
      <c r="I3159" s="15" t="s">
        <v>4327</v>
      </c>
      <c r="J3159" s="15" t="s">
        <v>4359</v>
      </c>
      <c r="K3159" s="15"/>
      <c r="L3159" s="103" t="str">
        <f t="shared" si="1"/>
        <v>B-G33-W11-100 gm White Petroleum Jelly Jar</v>
      </c>
      <c r="M3159" s="103">
        <f t="shared" si="2"/>
        <v>2304</v>
      </c>
      <c r="N3159" s="102" t="str">
        <f t="shared" si="3"/>
        <v>wk 28</v>
      </c>
    </row>
    <row r="3160" ht="12.75" customHeight="1">
      <c r="A3160" s="15" t="s">
        <v>4773</v>
      </c>
      <c r="B3160" s="15" t="s">
        <v>3123</v>
      </c>
      <c r="C3160" s="15" t="s">
        <v>4321</v>
      </c>
      <c r="D3160" s="15" t="s">
        <v>7570</v>
      </c>
      <c r="E3160" s="15" t="s">
        <v>11504</v>
      </c>
      <c r="F3160" s="15" t="s">
        <v>9292</v>
      </c>
      <c r="G3160" s="15" t="s">
        <v>11505</v>
      </c>
      <c r="H3160" s="15" t="s">
        <v>11506</v>
      </c>
      <c r="I3160" s="15" t="s">
        <v>4327</v>
      </c>
      <c r="J3160" s="15" t="s">
        <v>4359</v>
      </c>
      <c r="K3160" s="15"/>
      <c r="L3160" s="103" t="str">
        <f t="shared" si="1"/>
        <v>B-G33-W11-100 gm White Petroleum Jelly Jar</v>
      </c>
      <c r="M3160" s="103">
        <f t="shared" si="2"/>
        <v>4752</v>
      </c>
      <c r="N3160" s="102" t="str">
        <f t="shared" si="3"/>
        <v>wk 41</v>
      </c>
    </row>
    <row r="3161" ht="12.75" customHeight="1">
      <c r="A3161" s="15" t="s">
        <v>4808</v>
      </c>
      <c r="B3161" s="15" t="s">
        <v>3123</v>
      </c>
      <c r="C3161" s="15" t="s">
        <v>4321</v>
      </c>
      <c r="D3161" s="15" t="s">
        <v>3958</v>
      </c>
      <c r="E3161" s="15" t="s">
        <v>10358</v>
      </c>
      <c r="F3161" s="15" t="s">
        <v>4324</v>
      </c>
      <c r="G3161" s="15" t="s">
        <v>11507</v>
      </c>
      <c r="H3161" s="15" t="s">
        <v>11508</v>
      </c>
      <c r="I3161" s="15" t="s">
        <v>4327</v>
      </c>
      <c r="J3161" s="15" t="s">
        <v>4345</v>
      </c>
      <c r="K3161" s="15"/>
      <c r="L3161" s="103" t="str">
        <f t="shared" si="1"/>
        <v>B-G33-W11-100 gm White Petroleum Jelly Jar</v>
      </c>
      <c r="M3161" s="103">
        <f t="shared" si="2"/>
        <v>2400</v>
      </c>
      <c r="N3161" s="102" t="str">
        <f t="shared" si="3"/>
        <v>wk </v>
      </c>
    </row>
    <row r="3162" ht="12.75" customHeight="1">
      <c r="A3162" s="15" t="s">
        <v>11509</v>
      </c>
      <c r="B3162" s="15" t="s">
        <v>3123</v>
      </c>
      <c r="C3162" s="15" t="s">
        <v>4321</v>
      </c>
      <c r="D3162" s="15" t="s">
        <v>4124</v>
      </c>
      <c r="E3162" s="15" t="s">
        <v>11510</v>
      </c>
      <c r="F3162" s="15" t="s">
        <v>4324</v>
      </c>
      <c r="G3162" s="15" t="s">
        <v>11511</v>
      </c>
      <c r="H3162" s="15" t="s">
        <v>11512</v>
      </c>
      <c r="I3162" s="15" t="s">
        <v>4327</v>
      </c>
      <c r="J3162" s="15" t="s">
        <v>4328</v>
      </c>
      <c r="K3162" s="15"/>
      <c r="L3162" s="103" t="str">
        <f t="shared" si="1"/>
        <v>B-G33-W11-100 gm White Petroleum Jelly Jar</v>
      </c>
      <c r="M3162" s="103">
        <f t="shared" si="2"/>
        <v>3000</v>
      </c>
      <c r="N3162" s="102" t="str">
        <f t="shared" si="3"/>
        <v>wk </v>
      </c>
    </row>
    <row r="3163" ht="12.75" customHeight="1">
      <c r="A3163" s="15" t="s">
        <v>4742</v>
      </c>
      <c r="B3163" s="15" t="s">
        <v>3128</v>
      </c>
      <c r="C3163" s="15" t="s">
        <v>4321</v>
      </c>
      <c r="D3163" s="15" t="s">
        <v>11513</v>
      </c>
      <c r="E3163" s="15" t="s">
        <v>11514</v>
      </c>
      <c r="F3163" s="15" t="s">
        <v>9627</v>
      </c>
      <c r="G3163" s="15" t="s">
        <v>11515</v>
      </c>
      <c r="H3163" s="15" t="s">
        <v>11516</v>
      </c>
      <c r="I3163" s="15" t="s">
        <v>5045</v>
      </c>
      <c r="J3163" s="15" t="s">
        <v>4345</v>
      </c>
      <c r="K3163" s="15"/>
      <c r="L3163" s="103" t="str">
        <f t="shared" si="1"/>
        <v>B-G33-W11-100 gm White Petroleum Jelly Jar</v>
      </c>
      <c r="M3163" s="103">
        <f t="shared" si="2"/>
        <v>23400</v>
      </c>
      <c r="N3163" s="102" t="str">
        <f t="shared" si="3"/>
        <v>wk </v>
      </c>
    </row>
    <row r="3164" ht="12.75" customHeight="1">
      <c r="A3164" s="15" t="s">
        <v>11517</v>
      </c>
      <c r="B3164" s="15" t="s">
        <v>2934</v>
      </c>
      <c r="C3164" s="15" t="s">
        <v>3146</v>
      </c>
      <c r="D3164" s="15" t="s">
        <v>3145</v>
      </c>
      <c r="E3164" s="15"/>
      <c r="F3164" s="15" t="s">
        <v>4308</v>
      </c>
      <c r="G3164" s="15" t="s">
        <v>11518</v>
      </c>
      <c r="H3164" s="15" t="s">
        <v>3149</v>
      </c>
      <c r="I3164" s="15" t="s">
        <v>3177</v>
      </c>
      <c r="J3164" s="15"/>
      <c r="K3164" s="15"/>
      <c r="L3164" s="103" t="str">
        <f t="shared" si="1"/>
        <v>B-GL15-W16-150 ml White Glue Bottle</v>
      </c>
      <c r="M3164" s="103">
        <f t="shared" si="2"/>
        <v>0</v>
      </c>
      <c r="N3164" s="102" t="str">
        <f t="shared" si="3"/>
        <v>wk </v>
      </c>
    </row>
    <row r="3165" ht="12.75" customHeight="1">
      <c r="A3165" s="15" t="s">
        <v>4361</v>
      </c>
      <c r="B3165" s="15" t="s">
        <v>3123</v>
      </c>
      <c r="C3165" s="15" t="s">
        <v>4321</v>
      </c>
      <c r="D3165" s="15" t="s">
        <v>8801</v>
      </c>
      <c r="E3165" s="15" t="s">
        <v>11519</v>
      </c>
      <c r="F3165" s="15" t="s">
        <v>4324</v>
      </c>
      <c r="G3165" s="15" t="s">
        <v>11520</v>
      </c>
      <c r="H3165" s="15" t="s">
        <v>11521</v>
      </c>
      <c r="I3165" s="15" t="s">
        <v>4327</v>
      </c>
      <c r="J3165" s="15" t="s">
        <v>4328</v>
      </c>
      <c r="K3165" s="15"/>
      <c r="L3165" s="103" t="str">
        <f t="shared" si="1"/>
        <v>B-GL15-W16-150 ml White Glue Bottle</v>
      </c>
      <c r="M3165" s="103">
        <f t="shared" si="2"/>
        <v>7000</v>
      </c>
      <c r="N3165" s="102" t="str">
        <f t="shared" si="3"/>
        <v>wk 5</v>
      </c>
    </row>
    <row r="3166" ht="12.75" customHeight="1">
      <c r="A3166" s="15" t="s">
        <v>4979</v>
      </c>
      <c r="B3166" s="15" t="s">
        <v>3123</v>
      </c>
      <c r="C3166" s="15" t="s">
        <v>4321</v>
      </c>
      <c r="D3166" s="15" t="s">
        <v>11522</v>
      </c>
      <c r="E3166" s="15" t="s">
        <v>11523</v>
      </c>
      <c r="F3166" s="15" t="s">
        <v>11524</v>
      </c>
      <c r="G3166" s="15" t="s">
        <v>11525</v>
      </c>
      <c r="H3166" s="15" t="s">
        <v>11526</v>
      </c>
      <c r="I3166" s="15" t="s">
        <v>4327</v>
      </c>
      <c r="J3166" s="15" t="s">
        <v>4328</v>
      </c>
      <c r="K3166" s="15"/>
      <c r="L3166" s="103" t="str">
        <f t="shared" si="1"/>
        <v>B-GL15-W16-150 ml White Glue Bottle</v>
      </c>
      <c r="M3166" s="103">
        <f t="shared" si="2"/>
        <v>16632</v>
      </c>
      <c r="N3166" s="102" t="str">
        <f t="shared" si="3"/>
        <v>wk 36</v>
      </c>
    </row>
    <row r="3167" ht="12.75" customHeight="1">
      <c r="A3167" s="15" t="s">
        <v>4631</v>
      </c>
      <c r="B3167" s="15" t="s">
        <v>3123</v>
      </c>
      <c r="C3167" s="15" t="s">
        <v>4321</v>
      </c>
      <c r="D3167" s="15" t="s">
        <v>3784</v>
      </c>
      <c r="E3167" s="15" t="s">
        <v>11527</v>
      </c>
      <c r="F3167" s="15" t="s">
        <v>11524</v>
      </c>
      <c r="G3167" s="15" t="s">
        <v>11528</v>
      </c>
      <c r="H3167" s="15" t="s">
        <v>11529</v>
      </c>
      <c r="I3167" s="15" t="s">
        <v>4327</v>
      </c>
      <c r="J3167" s="15" t="s">
        <v>4328</v>
      </c>
      <c r="K3167" s="15"/>
      <c r="L3167" s="103" t="str">
        <f t="shared" si="1"/>
        <v>B-GL15-W16-150 ml White Glue Bottle</v>
      </c>
      <c r="M3167" s="103">
        <f t="shared" si="2"/>
        <v>4032</v>
      </c>
      <c r="N3167" s="102" t="str">
        <f t="shared" si="3"/>
        <v>wk 40</v>
      </c>
    </row>
    <row r="3168" ht="12.75" customHeight="1">
      <c r="A3168" s="15" t="s">
        <v>4636</v>
      </c>
      <c r="B3168" s="15" t="s">
        <v>3123</v>
      </c>
      <c r="C3168" s="15" t="s">
        <v>4321</v>
      </c>
      <c r="D3168" s="15" t="s">
        <v>5073</v>
      </c>
      <c r="E3168" s="15" t="s">
        <v>11530</v>
      </c>
      <c r="F3168" s="15" t="s">
        <v>11524</v>
      </c>
      <c r="G3168" s="15" t="s">
        <v>11531</v>
      </c>
      <c r="H3168" s="15" t="s">
        <v>11532</v>
      </c>
      <c r="I3168" s="15" t="s">
        <v>4327</v>
      </c>
      <c r="J3168" s="15" t="s">
        <v>4328</v>
      </c>
      <c r="K3168" s="15"/>
      <c r="L3168" s="103" t="str">
        <f t="shared" si="1"/>
        <v>B-GL15-W16-150 ml White Glue Bottle</v>
      </c>
      <c r="M3168" s="103">
        <f t="shared" si="2"/>
        <v>4536</v>
      </c>
      <c r="N3168" s="102" t="str">
        <f t="shared" si="3"/>
        <v>wk 45</v>
      </c>
    </row>
    <row r="3169" ht="12.75" customHeight="1">
      <c r="A3169" s="15" t="s">
        <v>11533</v>
      </c>
      <c r="B3169" s="15" t="s">
        <v>2855</v>
      </c>
      <c r="C3169" s="15" t="s">
        <v>3146</v>
      </c>
      <c r="D3169" s="15" t="s">
        <v>3145</v>
      </c>
      <c r="E3169" s="15"/>
      <c r="F3169" s="15" t="s">
        <v>4308</v>
      </c>
      <c r="G3169" s="15" t="s">
        <v>11534</v>
      </c>
      <c r="H3169" s="15" t="s">
        <v>3149</v>
      </c>
      <c r="I3169" s="15" t="s">
        <v>3156</v>
      </c>
      <c r="J3169" s="15"/>
      <c r="K3169" s="15"/>
      <c r="L3169" s="103" t="str">
        <f t="shared" si="1"/>
        <v>B-GP103B-N10-100 ml Natural Sprayer Bottle</v>
      </c>
      <c r="M3169" s="103">
        <f t="shared" si="2"/>
        <v>0</v>
      </c>
      <c r="N3169" s="102" t="str">
        <f t="shared" si="3"/>
        <v>wk </v>
      </c>
    </row>
    <row r="3170" ht="12.75" customHeight="1">
      <c r="A3170" s="15" t="s">
        <v>4441</v>
      </c>
      <c r="B3170" s="15" t="s">
        <v>3128</v>
      </c>
      <c r="C3170" s="15" t="s">
        <v>4321</v>
      </c>
      <c r="D3170" s="15" t="s">
        <v>11535</v>
      </c>
      <c r="E3170" s="15" t="s">
        <v>11536</v>
      </c>
      <c r="F3170" s="15" t="s">
        <v>5042</v>
      </c>
      <c r="G3170" s="15" t="s">
        <v>11537</v>
      </c>
      <c r="H3170" s="15" t="s">
        <v>11538</v>
      </c>
      <c r="I3170" s="15" t="s">
        <v>5045</v>
      </c>
      <c r="J3170" s="15" t="s">
        <v>4359</v>
      </c>
      <c r="K3170" s="15"/>
      <c r="L3170" s="103" t="str">
        <f t="shared" si="1"/>
        <v>B-GP103B-N10-100 ml Natural Sprayer Bottle</v>
      </c>
      <c r="M3170" s="103">
        <f t="shared" si="2"/>
        <v>23700</v>
      </c>
      <c r="N3170" s="102" t="str">
        <f t="shared" si="3"/>
        <v>wk </v>
      </c>
    </row>
    <row r="3171" ht="12.75" customHeight="1">
      <c r="A3171" s="15" t="s">
        <v>4524</v>
      </c>
      <c r="B3171" s="15" t="s">
        <v>3128</v>
      </c>
      <c r="C3171" s="15" t="s">
        <v>4321</v>
      </c>
      <c r="D3171" s="15" t="s">
        <v>4535</v>
      </c>
      <c r="E3171" s="15" t="s">
        <v>11539</v>
      </c>
      <c r="F3171" s="15" t="s">
        <v>5042</v>
      </c>
      <c r="G3171" s="15" t="s">
        <v>11540</v>
      </c>
      <c r="H3171" s="15" t="s">
        <v>11541</v>
      </c>
      <c r="I3171" s="15" t="s">
        <v>5045</v>
      </c>
      <c r="J3171" s="15" t="s">
        <v>4359</v>
      </c>
      <c r="K3171" s="15"/>
      <c r="L3171" s="103" t="str">
        <f t="shared" si="1"/>
        <v>B-GP103B-N10-100 ml Natural Sprayer Bottle</v>
      </c>
      <c r="M3171" s="103">
        <f t="shared" si="2"/>
        <v>9200</v>
      </c>
      <c r="N3171" s="102" t="str">
        <f t="shared" si="3"/>
        <v>wk </v>
      </c>
    </row>
    <row r="3172" ht="12.75" customHeight="1">
      <c r="A3172" s="15" t="s">
        <v>11542</v>
      </c>
      <c r="B3172" s="15"/>
      <c r="C3172" s="15" t="s">
        <v>3146</v>
      </c>
      <c r="D3172" s="15" t="s">
        <v>3145</v>
      </c>
      <c r="E3172" s="15"/>
      <c r="F3172" s="15" t="s">
        <v>4308</v>
      </c>
      <c r="G3172" s="15" t="s">
        <v>11534</v>
      </c>
      <c r="H3172" s="15" t="s">
        <v>3149</v>
      </c>
      <c r="I3172" s="15" t="s">
        <v>3177</v>
      </c>
      <c r="J3172" s="15"/>
      <c r="K3172" s="15"/>
      <c r="L3172" s="103" t="str">
        <f t="shared" si="1"/>
        <v>B-GP103B-PN10-100 ml Pearly Natural Sprayer Bottle</v>
      </c>
      <c r="M3172" s="103">
        <f t="shared" si="2"/>
        <v>0</v>
      </c>
      <c r="N3172" s="102" t="str">
        <f t="shared" si="3"/>
        <v>wk </v>
      </c>
    </row>
    <row r="3173" ht="12.75" customHeight="1">
      <c r="A3173" s="15" t="s">
        <v>4575</v>
      </c>
      <c r="B3173" s="15" t="s">
        <v>3123</v>
      </c>
      <c r="C3173" s="15" t="s">
        <v>4321</v>
      </c>
      <c r="D3173" s="15" t="s">
        <v>3600</v>
      </c>
      <c r="E3173" s="15" t="s">
        <v>11543</v>
      </c>
      <c r="F3173" s="15" t="s">
        <v>9362</v>
      </c>
      <c r="G3173" s="15" t="s">
        <v>11544</v>
      </c>
      <c r="H3173" s="15" t="s">
        <v>11545</v>
      </c>
      <c r="I3173" s="15" t="s">
        <v>4327</v>
      </c>
      <c r="J3173" s="15" t="s">
        <v>4345</v>
      </c>
      <c r="K3173" s="15"/>
      <c r="L3173" s="103" t="str">
        <f t="shared" si="1"/>
        <v>B-GP103B-PN10-100 ml Pearly Natural Sprayer Bottle</v>
      </c>
      <c r="M3173" s="103">
        <f t="shared" si="2"/>
        <v>4200</v>
      </c>
      <c r="N3173" s="102" t="str">
        <f t="shared" si="3"/>
        <v>wk </v>
      </c>
    </row>
    <row r="3174" ht="12.75" customHeight="1">
      <c r="A3174" s="15" t="s">
        <v>11546</v>
      </c>
      <c r="B3174" s="15" t="s">
        <v>2855</v>
      </c>
      <c r="C3174" s="15" t="s">
        <v>3146</v>
      </c>
      <c r="D3174" s="15" t="s">
        <v>3145</v>
      </c>
      <c r="E3174" s="15"/>
      <c r="F3174" s="15" t="s">
        <v>4308</v>
      </c>
      <c r="G3174" s="15" t="s">
        <v>11534</v>
      </c>
      <c r="H3174" s="15" t="s">
        <v>3149</v>
      </c>
      <c r="I3174" s="15" t="s">
        <v>3156</v>
      </c>
      <c r="J3174" s="15"/>
      <c r="K3174" s="15"/>
      <c r="L3174" s="103" t="str">
        <f t="shared" si="1"/>
        <v>B-GP103B-RD10-100 ml Red Sprayer Bottle</v>
      </c>
      <c r="M3174" s="103">
        <f t="shared" si="2"/>
        <v>0</v>
      </c>
      <c r="N3174" s="102" t="str">
        <f t="shared" si="3"/>
        <v>wk </v>
      </c>
    </row>
    <row r="3175" ht="12.75" customHeight="1">
      <c r="A3175" s="15" t="s">
        <v>4934</v>
      </c>
      <c r="B3175" s="15" t="s">
        <v>3123</v>
      </c>
      <c r="C3175" s="15" t="s">
        <v>4321</v>
      </c>
      <c r="D3175" s="15" t="s">
        <v>3600</v>
      </c>
      <c r="E3175" s="15" t="s">
        <v>11547</v>
      </c>
      <c r="F3175" s="15" t="s">
        <v>9190</v>
      </c>
      <c r="G3175" s="15" t="s">
        <v>11548</v>
      </c>
      <c r="H3175" s="15" t="s">
        <v>11549</v>
      </c>
      <c r="I3175" s="15" t="s">
        <v>4327</v>
      </c>
      <c r="J3175" s="15" t="s">
        <v>4359</v>
      </c>
      <c r="K3175" s="15"/>
      <c r="L3175" s="103" t="str">
        <f t="shared" si="1"/>
        <v>B-GP103B-RD10-100 ml Red Sprayer Bottle</v>
      </c>
      <c r="M3175" s="103">
        <f t="shared" si="2"/>
        <v>4200</v>
      </c>
      <c r="N3175" s="102" t="str">
        <f t="shared" si="3"/>
        <v>wk 1</v>
      </c>
    </row>
    <row r="3176" ht="12.75" customHeight="1">
      <c r="A3176" s="15" t="s">
        <v>4361</v>
      </c>
      <c r="B3176" s="15" t="s">
        <v>3123</v>
      </c>
      <c r="C3176" s="15" t="s">
        <v>4321</v>
      </c>
      <c r="D3176" s="15" t="s">
        <v>3590</v>
      </c>
      <c r="E3176" s="15" t="s">
        <v>11550</v>
      </c>
      <c r="F3176" s="15" t="s">
        <v>4324</v>
      </c>
      <c r="G3176" s="15" t="s">
        <v>11551</v>
      </c>
      <c r="H3176" s="15" t="s">
        <v>11552</v>
      </c>
      <c r="I3176" s="15" t="s">
        <v>4327</v>
      </c>
      <c r="J3176" s="15" t="s">
        <v>5653</v>
      </c>
      <c r="K3176" s="15"/>
      <c r="L3176" s="103" t="str">
        <f t="shared" si="1"/>
        <v>B-GP103B-RD10-100 ml Red Sprayer Bottle</v>
      </c>
      <c r="M3176" s="103">
        <f t="shared" si="2"/>
        <v>700</v>
      </c>
      <c r="N3176" s="102" t="str">
        <f t="shared" si="3"/>
        <v>wk 5</v>
      </c>
    </row>
    <row r="3177" ht="12.75" customHeight="1">
      <c r="A3177" s="15" t="s">
        <v>4353</v>
      </c>
      <c r="B3177" s="15" t="s">
        <v>3123</v>
      </c>
      <c r="C3177" s="15" t="s">
        <v>4321</v>
      </c>
      <c r="D3177" s="15" t="s">
        <v>5417</v>
      </c>
      <c r="E3177" s="15" t="s">
        <v>11553</v>
      </c>
      <c r="F3177" s="15" t="s">
        <v>9190</v>
      </c>
      <c r="G3177" s="15" t="s">
        <v>11554</v>
      </c>
      <c r="H3177" s="15" t="s">
        <v>11555</v>
      </c>
      <c r="I3177" s="15" t="s">
        <v>4327</v>
      </c>
      <c r="J3177" s="15" t="s">
        <v>4359</v>
      </c>
      <c r="K3177" s="15"/>
      <c r="L3177" s="103" t="str">
        <f t="shared" si="1"/>
        <v>B-GP103B-RD10-100 ml Red Sprayer Bottle</v>
      </c>
      <c r="M3177" s="103">
        <f t="shared" si="2"/>
        <v>2800</v>
      </c>
      <c r="N3177" s="102" t="str">
        <f t="shared" si="3"/>
        <v>wk 9</v>
      </c>
    </row>
    <row r="3178" ht="12.75" customHeight="1">
      <c r="A3178" s="15" t="s">
        <v>4387</v>
      </c>
      <c r="B3178" s="15" t="s">
        <v>3123</v>
      </c>
      <c r="C3178" s="15" t="s">
        <v>4321</v>
      </c>
      <c r="D3178" s="15" t="s">
        <v>3590</v>
      </c>
      <c r="E3178" s="15" t="s">
        <v>11556</v>
      </c>
      <c r="F3178" s="15" t="s">
        <v>9190</v>
      </c>
      <c r="G3178" s="15" t="s">
        <v>11557</v>
      </c>
      <c r="H3178" s="15" t="s">
        <v>11552</v>
      </c>
      <c r="I3178" s="15" t="s">
        <v>4327</v>
      </c>
      <c r="J3178" s="15" t="s">
        <v>4359</v>
      </c>
      <c r="K3178" s="15"/>
      <c r="L3178" s="103" t="str">
        <f t="shared" si="1"/>
        <v>B-GP103B-RD10-100 ml Red Sprayer Bottle</v>
      </c>
      <c r="M3178" s="103">
        <f t="shared" si="2"/>
        <v>700</v>
      </c>
      <c r="N3178" s="102" t="str">
        <f t="shared" si="3"/>
        <v>wk </v>
      </c>
    </row>
    <row r="3179" ht="12.75" customHeight="1">
      <c r="A3179" s="15" t="s">
        <v>4387</v>
      </c>
      <c r="B3179" s="15" t="s">
        <v>3123</v>
      </c>
      <c r="C3179" s="15" t="s">
        <v>4321</v>
      </c>
      <c r="D3179" s="15" t="s">
        <v>3590</v>
      </c>
      <c r="E3179" s="15" t="s">
        <v>11558</v>
      </c>
      <c r="F3179" s="15" t="s">
        <v>9190</v>
      </c>
      <c r="G3179" s="15" t="s">
        <v>11557</v>
      </c>
      <c r="H3179" s="15" t="s">
        <v>11552</v>
      </c>
      <c r="I3179" s="15" t="s">
        <v>4327</v>
      </c>
      <c r="J3179" s="15" t="s">
        <v>4359</v>
      </c>
      <c r="K3179" s="15"/>
      <c r="L3179" s="103" t="str">
        <f t="shared" si="1"/>
        <v>B-GP103B-RD10-100 ml Red Sprayer Bottle</v>
      </c>
      <c r="M3179" s="103">
        <f t="shared" si="2"/>
        <v>700</v>
      </c>
      <c r="N3179" s="102" t="str">
        <f t="shared" si="3"/>
        <v>wk </v>
      </c>
    </row>
    <row r="3180" ht="12.75" customHeight="1">
      <c r="A3180" s="15" t="s">
        <v>4392</v>
      </c>
      <c r="B3180" s="15" t="s">
        <v>3123</v>
      </c>
      <c r="C3180" s="15" t="s">
        <v>4321</v>
      </c>
      <c r="D3180" s="15" t="s">
        <v>11559</v>
      </c>
      <c r="E3180" s="15" t="s">
        <v>11560</v>
      </c>
      <c r="F3180" s="15" t="s">
        <v>9190</v>
      </c>
      <c r="G3180" s="15" t="s">
        <v>11561</v>
      </c>
      <c r="H3180" s="15" t="s">
        <v>11562</v>
      </c>
      <c r="I3180" s="15" t="s">
        <v>4327</v>
      </c>
      <c r="J3180" s="15" t="s">
        <v>4359</v>
      </c>
      <c r="K3180" s="15"/>
      <c r="L3180" s="103" t="str">
        <f t="shared" si="1"/>
        <v>B-GP103B-RD10-100 ml Red Sprayer Bottle</v>
      </c>
      <c r="M3180" s="103">
        <f t="shared" si="2"/>
        <v>7700</v>
      </c>
      <c r="N3180" s="102" t="str">
        <f t="shared" si="3"/>
        <v>wk </v>
      </c>
    </row>
    <row r="3181" ht="12.75" customHeight="1">
      <c r="A3181" s="15" t="s">
        <v>5323</v>
      </c>
      <c r="B3181" s="15" t="s">
        <v>3123</v>
      </c>
      <c r="C3181" s="15" t="s">
        <v>4321</v>
      </c>
      <c r="D3181" s="15" t="s">
        <v>3247</v>
      </c>
      <c r="E3181" s="15" t="s">
        <v>11563</v>
      </c>
      <c r="F3181" s="15" t="s">
        <v>9190</v>
      </c>
      <c r="G3181" s="15" t="s">
        <v>11564</v>
      </c>
      <c r="H3181" s="15" t="s">
        <v>11565</v>
      </c>
      <c r="I3181" s="15" t="s">
        <v>4327</v>
      </c>
      <c r="J3181" s="15" t="s">
        <v>4359</v>
      </c>
      <c r="K3181" s="15"/>
      <c r="L3181" s="103" t="str">
        <f t="shared" si="1"/>
        <v>B-GP103B-RD10-100 ml Red Sprayer Bottle</v>
      </c>
      <c r="M3181" s="103">
        <f t="shared" si="2"/>
        <v>2100</v>
      </c>
      <c r="N3181" s="102" t="str">
        <f t="shared" si="3"/>
        <v>wk </v>
      </c>
    </row>
    <row r="3182" ht="12.75" customHeight="1">
      <c r="A3182" s="15" t="s">
        <v>4320</v>
      </c>
      <c r="B3182" s="15" t="s">
        <v>3123</v>
      </c>
      <c r="C3182" s="15" t="s">
        <v>4321</v>
      </c>
      <c r="D3182" s="15" t="s">
        <v>6557</v>
      </c>
      <c r="E3182" s="15" t="s">
        <v>11566</v>
      </c>
      <c r="F3182" s="15" t="s">
        <v>9190</v>
      </c>
      <c r="G3182" s="15" t="s">
        <v>11567</v>
      </c>
      <c r="H3182" s="15" t="s">
        <v>11568</v>
      </c>
      <c r="I3182" s="15" t="s">
        <v>4327</v>
      </c>
      <c r="J3182" s="15" t="s">
        <v>4359</v>
      </c>
      <c r="K3182" s="15"/>
      <c r="L3182" s="103" t="str">
        <f t="shared" si="1"/>
        <v>B-GP103B-RD10-100 ml Red Sprayer Bottle</v>
      </c>
      <c r="M3182" s="103">
        <f t="shared" si="2"/>
        <v>3500</v>
      </c>
      <c r="N3182" s="102" t="str">
        <f t="shared" si="3"/>
        <v>wk </v>
      </c>
    </row>
    <row r="3183" ht="12.75" customHeight="1">
      <c r="A3183" s="15" t="s">
        <v>4405</v>
      </c>
      <c r="B3183" s="15" t="s">
        <v>3123</v>
      </c>
      <c r="C3183" s="15" t="s">
        <v>4321</v>
      </c>
      <c r="D3183" s="15" t="s">
        <v>3600</v>
      </c>
      <c r="E3183" s="15" t="s">
        <v>11569</v>
      </c>
      <c r="F3183" s="15" t="s">
        <v>9190</v>
      </c>
      <c r="G3183" s="15" t="s">
        <v>11548</v>
      </c>
      <c r="H3183" s="15" t="s">
        <v>11549</v>
      </c>
      <c r="I3183" s="15" t="s">
        <v>4327</v>
      </c>
      <c r="J3183" s="15" t="s">
        <v>4359</v>
      </c>
      <c r="K3183" s="15"/>
      <c r="L3183" s="103" t="str">
        <f t="shared" si="1"/>
        <v>B-GP103B-RD10-100 ml Red Sprayer Bottle</v>
      </c>
      <c r="M3183" s="103">
        <f t="shared" si="2"/>
        <v>4200</v>
      </c>
      <c r="N3183" s="102" t="str">
        <f t="shared" si="3"/>
        <v>wk </v>
      </c>
    </row>
    <row r="3184" ht="12.75" customHeight="1">
      <c r="A3184" s="15" t="s">
        <v>4407</v>
      </c>
      <c r="B3184" s="15" t="s">
        <v>3123</v>
      </c>
      <c r="C3184" s="15" t="s">
        <v>4321</v>
      </c>
      <c r="D3184" s="15" t="s">
        <v>11570</v>
      </c>
      <c r="E3184" s="15" t="s">
        <v>11571</v>
      </c>
      <c r="F3184" s="15" t="s">
        <v>9190</v>
      </c>
      <c r="G3184" s="15" t="s">
        <v>11572</v>
      </c>
      <c r="H3184" s="15" t="s">
        <v>11573</v>
      </c>
      <c r="I3184" s="15" t="s">
        <v>4327</v>
      </c>
      <c r="J3184" s="15" t="s">
        <v>4359</v>
      </c>
      <c r="K3184" s="15"/>
      <c r="L3184" s="103" t="str">
        <f t="shared" si="1"/>
        <v>B-GP103B-RD10-100 ml Red Sprayer Bottle</v>
      </c>
      <c r="M3184" s="103">
        <f t="shared" si="2"/>
        <v>4900</v>
      </c>
      <c r="N3184" s="102" t="str">
        <f t="shared" si="3"/>
        <v>wk </v>
      </c>
    </row>
    <row r="3185" ht="12.75" customHeight="1">
      <c r="A3185" s="15" t="s">
        <v>4329</v>
      </c>
      <c r="B3185" s="15" t="s">
        <v>3123</v>
      </c>
      <c r="C3185" s="15" t="s">
        <v>4321</v>
      </c>
      <c r="D3185" s="15" t="s">
        <v>3247</v>
      </c>
      <c r="E3185" s="15" t="s">
        <v>11574</v>
      </c>
      <c r="F3185" s="15" t="s">
        <v>9190</v>
      </c>
      <c r="G3185" s="15" t="s">
        <v>11564</v>
      </c>
      <c r="H3185" s="15" t="s">
        <v>11565</v>
      </c>
      <c r="I3185" s="15" t="s">
        <v>4327</v>
      </c>
      <c r="J3185" s="15" t="s">
        <v>4359</v>
      </c>
      <c r="K3185" s="15"/>
      <c r="L3185" s="103" t="str">
        <f t="shared" si="1"/>
        <v>B-GP103B-RD10-100 ml Red Sprayer Bottle</v>
      </c>
      <c r="M3185" s="103">
        <f t="shared" si="2"/>
        <v>2100</v>
      </c>
      <c r="N3185" s="102" t="str">
        <f t="shared" si="3"/>
        <v>wk </v>
      </c>
    </row>
    <row r="3186" ht="12.75" customHeight="1">
      <c r="A3186" s="15" t="s">
        <v>4435</v>
      </c>
      <c r="B3186" s="15" t="s">
        <v>3123</v>
      </c>
      <c r="C3186" s="15" t="s">
        <v>4321</v>
      </c>
      <c r="D3186" s="15" t="s">
        <v>11559</v>
      </c>
      <c r="E3186" s="15" t="s">
        <v>11575</v>
      </c>
      <c r="F3186" s="15" t="s">
        <v>9190</v>
      </c>
      <c r="G3186" s="15" t="s">
        <v>11561</v>
      </c>
      <c r="H3186" s="15" t="s">
        <v>11562</v>
      </c>
      <c r="I3186" s="15" t="s">
        <v>4327</v>
      </c>
      <c r="J3186" s="15" t="s">
        <v>4359</v>
      </c>
      <c r="K3186" s="15"/>
      <c r="L3186" s="103" t="str">
        <f t="shared" si="1"/>
        <v>B-GP103B-RD10-100 ml Red Sprayer Bottle</v>
      </c>
      <c r="M3186" s="103">
        <f t="shared" si="2"/>
        <v>7700</v>
      </c>
      <c r="N3186" s="102" t="str">
        <f t="shared" si="3"/>
        <v>wk </v>
      </c>
    </row>
    <row r="3187" ht="12.75" customHeight="1">
      <c r="A3187" s="15" t="s">
        <v>4437</v>
      </c>
      <c r="B3187" s="15" t="s">
        <v>3123</v>
      </c>
      <c r="C3187" s="15" t="s">
        <v>4321</v>
      </c>
      <c r="D3187" s="15" t="s">
        <v>11570</v>
      </c>
      <c r="E3187" s="15" t="s">
        <v>11576</v>
      </c>
      <c r="F3187" s="15" t="s">
        <v>9190</v>
      </c>
      <c r="G3187" s="15" t="s">
        <v>11572</v>
      </c>
      <c r="H3187" s="15" t="s">
        <v>11573</v>
      </c>
      <c r="I3187" s="15" t="s">
        <v>4327</v>
      </c>
      <c r="J3187" s="15" t="s">
        <v>4359</v>
      </c>
      <c r="K3187" s="15"/>
      <c r="L3187" s="103" t="str">
        <f t="shared" si="1"/>
        <v>B-GP103B-RD10-100 ml Red Sprayer Bottle</v>
      </c>
      <c r="M3187" s="103">
        <f t="shared" si="2"/>
        <v>4900</v>
      </c>
      <c r="N3187" s="102" t="str">
        <f t="shared" si="3"/>
        <v>wk </v>
      </c>
    </row>
    <row r="3188" ht="12.75" customHeight="1">
      <c r="A3188" s="15" t="s">
        <v>4439</v>
      </c>
      <c r="B3188" s="15" t="s">
        <v>3123</v>
      </c>
      <c r="C3188" s="15" t="s">
        <v>4321</v>
      </c>
      <c r="D3188" s="15" t="s">
        <v>3586</v>
      </c>
      <c r="E3188" s="15" t="s">
        <v>11577</v>
      </c>
      <c r="F3188" s="15" t="s">
        <v>9190</v>
      </c>
      <c r="G3188" s="15" t="s">
        <v>11578</v>
      </c>
      <c r="H3188" s="15" t="s">
        <v>11579</v>
      </c>
      <c r="I3188" s="15" t="s">
        <v>4327</v>
      </c>
      <c r="J3188" s="15" t="s">
        <v>4359</v>
      </c>
      <c r="K3188" s="15"/>
      <c r="L3188" s="103" t="str">
        <f t="shared" si="1"/>
        <v>B-GP103B-RD10-100 ml Red Sprayer Bottle</v>
      </c>
      <c r="M3188" s="103">
        <f t="shared" si="2"/>
        <v>1400</v>
      </c>
      <c r="N3188" s="102" t="str">
        <f t="shared" si="3"/>
        <v>wk </v>
      </c>
    </row>
    <row r="3189" ht="12.75" customHeight="1">
      <c r="A3189" s="15" t="s">
        <v>4457</v>
      </c>
      <c r="B3189" s="15" t="s">
        <v>3123</v>
      </c>
      <c r="C3189" s="15" t="s">
        <v>4321</v>
      </c>
      <c r="D3189" s="15" t="s">
        <v>8801</v>
      </c>
      <c r="E3189" s="15" t="s">
        <v>11580</v>
      </c>
      <c r="F3189" s="15" t="s">
        <v>9190</v>
      </c>
      <c r="G3189" s="15" t="s">
        <v>11581</v>
      </c>
      <c r="H3189" s="15" t="s">
        <v>11582</v>
      </c>
      <c r="I3189" s="15" t="s">
        <v>4327</v>
      </c>
      <c r="J3189" s="15" t="s">
        <v>4359</v>
      </c>
      <c r="K3189" s="15"/>
      <c r="L3189" s="103" t="str">
        <f t="shared" si="1"/>
        <v>B-GP103B-RD10-100 ml Red Sprayer Bottle</v>
      </c>
      <c r="M3189" s="103">
        <f t="shared" si="2"/>
        <v>7000</v>
      </c>
      <c r="N3189" s="102" t="str">
        <f t="shared" si="3"/>
        <v>wk 6</v>
      </c>
    </row>
    <row r="3190" ht="12.75" customHeight="1">
      <c r="A3190" s="15" t="s">
        <v>4460</v>
      </c>
      <c r="B3190" s="15" t="s">
        <v>3123</v>
      </c>
      <c r="C3190" s="15" t="s">
        <v>4321</v>
      </c>
      <c r="D3190" s="15" t="s">
        <v>11570</v>
      </c>
      <c r="E3190" s="15" t="s">
        <v>11583</v>
      </c>
      <c r="F3190" s="15" t="s">
        <v>9190</v>
      </c>
      <c r="G3190" s="15" t="s">
        <v>11584</v>
      </c>
      <c r="H3190" s="15" t="s">
        <v>11573</v>
      </c>
      <c r="I3190" s="15" t="s">
        <v>4327</v>
      </c>
      <c r="J3190" s="15" t="s">
        <v>4359</v>
      </c>
      <c r="K3190" s="15"/>
      <c r="L3190" s="103" t="str">
        <f t="shared" si="1"/>
        <v>B-GP103B-RD10-100 ml Red Sprayer Bottle</v>
      </c>
      <c r="M3190" s="103">
        <f t="shared" si="2"/>
        <v>4900</v>
      </c>
      <c r="N3190" s="102" t="str">
        <f t="shared" si="3"/>
        <v>wk 14</v>
      </c>
    </row>
    <row r="3191" ht="12.75" customHeight="1">
      <c r="A3191" s="15" t="s">
        <v>4467</v>
      </c>
      <c r="B3191" s="15" t="s">
        <v>3123</v>
      </c>
      <c r="C3191" s="15" t="s">
        <v>4321</v>
      </c>
      <c r="D3191" s="15" t="s">
        <v>3595</v>
      </c>
      <c r="E3191" s="15" t="s">
        <v>11585</v>
      </c>
      <c r="F3191" s="15" t="s">
        <v>9190</v>
      </c>
      <c r="G3191" s="15" t="s">
        <v>11586</v>
      </c>
      <c r="H3191" s="15" t="s">
        <v>11587</v>
      </c>
      <c r="I3191" s="15" t="s">
        <v>4327</v>
      </c>
      <c r="J3191" s="15" t="s">
        <v>4359</v>
      </c>
      <c r="K3191" s="15"/>
      <c r="L3191" s="103" t="str">
        <f t="shared" si="1"/>
        <v>B-GP103B-RD10-100 ml Red Sprayer Bottle</v>
      </c>
      <c r="M3191" s="103">
        <f t="shared" si="2"/>
        <v>9100</v>
      </c>
      <c r="N3191" s="102" t="str">
        <f t="shared" si="3"/>
        <v>wk 31</v>
      </c>
    </row>
    <row r="3192" ht="12.75" customHeight="1">
      <c r="A3192" s="15" t="s">
        <v>4467</v>
      </c>
      <c r="B3192" s="15" t="s">
        <v>3123</v>
      </c>
      <c r="C3192" s="15" t="s">
        <v>4321</v>
      </c>
      <c r="D3192" s="15" t="s">
        <v>5417</v>
      </c>
      <c r="E3192" s="15" t="s">
        <v>11588</v>
      </c>
      <c r="F3192" s="15" t="s">
        <v>9190</v>
      </c>
      <c r="G3192" s="15" t="s">
        <v>11589</v>
      </c>
      <c r="H3192" s="15" t="s">
        <v>11555</v>
      </c>
      <c r="I3192" s="15" t="s">
        <v>4327</v>
      </c>
      <c r="J3192" s="15" t="s">
        <v>4359</v>
      </c>
      <c r="K3192" s="15"/>
      <c r="L3192" s="103" t="str">
        <f t="shared" si="1"/>
        <v>B-GP103B-RD10-100 ml Red Sprayer Bottle</v>
      </c>
      <c r="M3192" s="103">
        <f t="shared" si="2"/>
        <v>2800</v>
      </c>
      <c r="N3192" s="102" t="str">
        <f t="shared" si="3"/>
        <v>wk 31</v>
      </c>
    </row>
    <row r="3193" ht="12.75" customHeight="1">
      <c r="A3193" s="15" t="s">
        <v>4477</v>
      </c>
      <c r="B3193" s="15" t="s">
        <v>3123</v>
      </c>
      <c r="C3193" s="15" t="s">
        <v>4321</v>
      </c>
      <c r="D3193" s="15" t="s">
        <v>3600</v>
      </c>
      <c r="E3193" s="15" t="s">
        <v>11590</v>
      </c>
      <c r="F3193" s="15" t="s">
        <v>9190</v>
      </c>
      <c r="G3193" s="15" t="s">
        <v>11591</v>
      </c>
      <c r="H3193" s="15" t="s">
        <v>11549</v>
      </c>
      <c r="I3193" s="15" t="s">
        <v>4327</v>
      </c>
      <c r="J3193" s="15" t="s">
        <v>4359</v>
      </c>
      <c r="K3193" s="15"/>
      <c r="L3193" s="103" t="str">
        <f t="shared" si="1"/>
        <v>B-GP103B-RD10-100 ml Red Sprayer Bottle</v>
      </c>
      <c r="M3193" s="103">
        <f t="shared" si="2"/>
        <v>4200</v>
      </c>
      <c r="N3193" s="102" t="str">
        <f t="shared" si="3"/>
        <v>wk 40</v>
      </c>
    </row>
    <row r="3194" ht="12.75" customHeight="1">
      <c r="A3194" s="15" t="s">
        <v>4494</v>
      </c>
      <c r="B3194" s="15" t="s">
        <v>3123</v>
      </c>
      <c r="C3194" s="15" t="s">
        <v>4321</v>
      </c>
      <c r="D3194" s="15" t="s">
        <v>3590</v>
      </c>
      <c r="E3194" s="15" t="s">
        <v>11592</v>
      </c>
      <c r="F3194" s="15" t="s">
        <v>9190</v>
      </c>
      <c r="G3194" s="15" t="s">
        <v>11593</v>
      </c>
      <c r="H3194" s="15" t="s">
        <v>11552</v>
      </c>
      <c r="I3194" s="15" t="s">
        <v>4327</v>
      </c>
      <c r="J3194" s="15" t="s">
        <v>4359</v>
      </c>
      <c r="K3194" s="15"/>
      <c r="L3194" s="103" t="str">
        <f t="shared" si="1"/>
        <v>B-GP103B-RD10-100 ml Red Sprayer Bottle</v>
      </c>
      <c r="M3194" s="103">
        <f t="shared" si="2"/>
        <v>700</v>
      </c>
      <c r="N3194" s="102" t="str">
        <f t="shared" si="3"/>
        <v>wk </v>
      </c>
    </row>
    <row r="3195" ht="12.75" customHeight="1">
      <c r="A3195" s="15" t="s">
        <v>4673</v>
      </c>
      <c r="B3195" s="15" t="s">
        <v>3123</v>
      </c>
      <c r="C3195" s="15" t="s">
        <v>4321</v>
      </c>
      <c r="D3195" s="15" t="s">
        <v>3586</v>
      </c>
      <c r="E3195" s="15" t="s">
        <v>11594</v>
      </c>
      <c r="F3195" s="15" t="s">
        <v>9190</v>
      </c>
      <c r="G3195" s="15" t="s">
        <v>11595</v>
      </c>
      <c r="H3195" s="15" t="s">
        <v>11596</v>
      </c>
      <c r="I3195" s="15" t="s">
        <v>4327</v>
      </c>
      <c r="J3195" s="15" t="s">
        <v>4359</v>
      </c>
      <c r="K3195" s="15"/>
      <c r="L3195" s="103" t="str">
        <f t="shared" si="1"/>
        <v>B-GP103B-RD10-100 ml Red Sprayer Bottle</v>
      </c>
      <c r="M3195" s="103">
        <f t="shared" si="2"/>
        <v>1400</v>
      </c>
      <c r="N3195" s="102" t="str">
        <f t="shared" si="3"/>
        <v>wk </v>
      </c>
    </row>
    <row r="3196" ht="12.75" customHeight="1">
      <c r="A3196" s="15" t="s">
        <v>4684</v>
      </c>
      <c r="B3196" s="15" t="s">
        <v>3123</v>
      </c>
      <c r="C3196" s="15" t="s">
        <v>4321</v>
      </c>
      <c r="D3196" s="15" t="s">
        <v>4483</v>
      </c>
      <c r="E3196" s="15" t="s">
        <v>11597</v>
      </c>
      <c r="F3196" s="15" t="s">
        <v>9190</v>
      </c>
      <c r="G3196" s="15" t="s">
        <v>11598</v>
      </c>
      <c r="H3196" s="15" t="s">
        <v>11599</v>
      </c>
      <c r="I3196" s="15" t="s">
        <v>4327</v>
      </c>
      <c r="J3196" s="15" t="s">
        <v>4359</v>
      </c>
      <c r="K3196" s="15"/>
      <c r="L3196" s="103" t="str">
        <f t="shared" si="1"/>
        <v>B-GP103B-RD10-100 ml Red Sprayer Bottle</v>
      </c>
      <c r="M3196" s="103">
        <f t="shared" si="2"/>
        <v>6300</v>
      </c>
      <c r="N3196" s="102" t="str">
        <f t="shared" si="3"/>
        <v>wk </v>
      </c>
    </row>
    <row r="3197" ht="12.75" customHeight="1">
      <c r="A3197" s="15" t="s">
        <v>4684</v>
      </c>
      <c r="B3197" s="15" t="s">
        <v>3123</v>
      </c>
      <c r="C3197" s="15" t="s">
        <v>4321</v>
      </c>
      <c r="D3197" s="15" t="s">
        <v>5425</v>
      </c>
      <c r="E3197" s="15" t="s">
        <v>11600</v>
      </c>
      <c r="F3197" s="15" t="s">
        <v>9190</v>
      </c>
      <c r="G3197" s="15" t="s">
        <v>11601</v>
      </c>
      <c r="H3197" s="15" t="s">
        <v>11602</v>
      </c>
      <c r="I3197" s="15" t="s">
        <v>4327</v>
      </c>
      <c r="J3197" s="15" t="s">
        <v>4359</v>
      </c>
      <c r="K3197" s="15"/>
      <c r="L3197" s="103" t="str">
        <f t="shared" si="1"/>
        <v>B-GP103B-RD10-100 ml Red Sprayer Bottle</v>
      </c>
      <c r="M3197" s="103">
        <f t="shared" si="2"/>
        <v>5600</v>
      </c>
      <c r="N3197" s="102" t="str">
        <f t="shared" si="3"/>
        <v>wk </v>
      </c>
    </row>
    <row r="3198" ht="12.75" customHeight="1">
      <c r="A3198" s="15" t="s">
        <v>4726</v>
      </c>
      <c r="B3198" s="15" t="s">
        <v>3123</v>
      </c>
      <c r="C3198" s="15" t="s">
        <v>4321</v>
      </c>
      <c r="D3198" s="15" t="s">
        <v>5417</v>
      </c>
      <c r="E3198" s="15" t="s">
        <v>11603</v>
      </c>
      <c r="F3198" s="15" t="s">
        <v>9190</v>
      </c>
      <c r="G3198" s="15" t="s">
        <v>11589</v>
      </c>
      <c r="H3198" s="15" t="s">
        <v>11604</v>
      </c>
      <c r="I3198" s="15" t="s">
        <v>4327</v>
      </c>
      <c r="J3198" s="15" t="s">
        <v>4359</v>
      </c>
      <c r="K3198" s="15"/>
      <c r="L3198" s="103" t="str">
        <f t="shared" si="1"/>
        <v>B-GP103B-RD10-100 ml Red Sprayer Bottle</v>
      </c>
      <c r="M3198" s="103">
        <f t="shared" si="2"/>
        <v>2800</v>
      </c>
      <c r="N3198" s="102" t="str">
        <f t="shared" si="3"/>
        <v>wk </v>
      </c>
    </row>
    <row r="3199" ht="12.75" customHeight="1">
      <c r="A3199" s="15" t="s">
        <v>4729</v>
      </c>
      <c r="B3199" s="15" t="s">
        <v>3123</v>
      </c>
      <c r="C3199" s="15" t="s">
        <v>4321</v>
      </c>
      <c r="D3199" s="15" t="s">
        <v>3600</v>
      </c>
      <c r="E3199" s="15" t="s">
        <v>11605</v>
      </c>
      <c r="F3199" s="15" t="s">
        <v>9190</v>
      </c>
      <c r="G3199" s="15" t="s">
        <v>11591</v>
      </c>
      <c r="H3199" s="15" t="s">
        <v>11606</v>
      </c>
      <c r="I3199" s="15" t="s">
        <v>4327</v>
      </c>
      <c r="J3199" s="15" t="s">
        <v>4359</v>
      </c>
      <c r="K3199" s="15"/>
      <c r="L3199" s="103" t="str">
        <f t="shared" si="1"/>
        <v>B-GP103B-RD10-100 ml Red Sprayer Bottle</v>
      </c>
      <c r="M3199" s="103">
        <f t="shared" si="2"/>
        <v>4200</v>
      </c>
      <c r="N3199" s="102" t="str">
        <f t="shared" si="3"/>
        <v>wk </v>
      </c>
    </row>
    <row r="3200" ht="12.75" customHeight="1">
      <c r="A3200" s="15" t="s">
        <v>4734</v>
      </c>
      <c r="B3200" s="15" t="s">
        <v>3123</v>
      </c>
      <c r="C3200" s="15" t="s">
        <v>4321</v>
      </c>
      <c r="D3200" s="15" t="s">
        <v>11607</v>
      </c>
      <c r="E3200" s="15" t="s">
        <v>11608</v>
      </c>
      <c r="F3200" s="15" t="s">
        <v>9190</v>
      </c>
      <c r="G3200" s="15" t="s">
        <v>11609</v>
      </c>
      <c r="H3200" s="15" t="s">
        <v>11610</v>
      </c>
      <c r="I3200" s="15" t="s">
        <v>4327</v>
      </c>
      <c r="J3200" s="15" t="s">
        <v>4359</v>
      </c>
      <c r="K3200" s="15"/>
      <c r="L3200" s="103" t="str">
        <f t="shared" si="1"/>
        <v>B-GP103B-RD10-100 ml Red Sprayer Bottle</v>
      </c>
      <c r="M3200" s="103">
        <f t="shared" si="2"/>
        <v>9800</v>
      </c>
      <c r="N3200" s="102" t="str">
        <f t="shared" si="3"/>
        <v>wk </v>
      </c>
    </row>
    <row r="3201" ht="12.75" customHeight="1">
      <c r="A3201" s="15" t="s">
        <v>5269</v>
      </c>
      <c r="B3201" s="15" t="s">
        <v>3123</v>
      </c>
      <c r="C3201" s="15" t="s">
        <v>4321</v>
      </c>
      <c r="D3201" s="15" t="s">
        <v>5417</v>
      </c>
      <c r="E3201" s="15" t="s">
        <v>11611</v>
      </c>
      <c r="F3201" s="15" t="s">
        <v>9190</v>
      </c>
      <c r="G3201" s="15" t="s">
        <v>11589</v>
      </c>
      <c r="H3201" s="15" t="s">
        <v>11604</v>
      </c>
      <c r="I3201" s="15" t="s">
        <v>4327</v>
      </c>
      <c r="J3201" s="15" t="s">
        <v>4359</v>
      </c>
      <c r="K3201" s="15"/>
      <c r="L3201" s="103" t="str">
        <f t="shared" si="1"/>
        <v>B-GP103B-RD10-100 ml Red Sprayer Bottle</v>
      </c>
      <c r="M3201" s="103">
        <f t="shared" si="2"/>
        <v>2800</v>
      </c>
      <c r="N3201" s="102" t="str">
        <f t="shared" si="3"/>
        <v>wk </v>
      </c>
    </row>
    <row r="3202" ht="12.75" customHeight="1">
      <c r="A3202" s="15" t="s">
        <v>5269</v>
      </c>
      <c r="B3202" s="15" t="s">
        <v>3123</v>
      </c>
      <c r="C3202" s="15" t="s">
        <v>4321</v>
      </c>
      <c r="D3202" s="15" t="s">
        <v>5417</v>
      </c>
      <c r="E3202" s="15" t="s">
        <v>11612</v>
      </c>
      <c r="F3202" s="15" t="s">
        <v>9190</v>
      </c>
      <c r="G3202" s="15" t="s">
        <v>11589</v>
      </c>
      <c r="H3202" s="15" t="s">
        <v>11604</v>
      </c>
      <c r="I3202" s="15" t="s">
        <v>4327</v>
      </c>
      <c r="J3202" s="15" t="s">
        <v>4359</v>
      </c>
      <c r="K3202" s="15"/>
      <c r="L3202" s="103" t="str">
        <f t="shared" si="1"/>
        <v>B-GP103B-RD10-100 ml Red Sprayer Bottle</v>
      </c>
      <c r="M3202" s="103">
        <f t="shared" si="2"/>
        <v>2800</v>
      </c>
      <c r="N3202" s="102" t="str">
        <f t="shared" si="3"/>
        <v>wk </v>
      </c>
    </row>
    <row r="3203" ht="12.75" customHeight="1">
      <c r="A3203" s="15" t="s">
        <v>5272</v>
      </c>
      <c r="B3203" s="15" t="s">
        <v>3123</v>
      </c>
      <c r="C3203" s="15" t="s">
        <v>4321</v>
      </c>
      <c r="D3203" s="15" t="s">
        <v>5417</v>
      </c>
      <c r="E3203" s="15" t="s">
        <v>11613</v>
      </c>
      <c r="F3203" s="15" t="s">
        <v>9190</v>
      </c>
      <c r="G3203" s="15" t="s">
        <v>11589</v>
      </c>
      <c r="H3203" s="15" t="s">
        <v>11604</v>
      </c>
      <c r="I3203" s="15" t="s">
        <v>4327</v>
      </c>
      <c r="J3203" s="15" t="s">
        <v>4359</v>
      </c>
      <c r="K3203" s="15"/>
      <c r="L3203" s="103" t="str">
        <f t="shared" si="1"/>
        <v>B-GP103B-RD10-100 ml Red Sprayer Bottle</v>
      </c>
      <c r="M3203" s="103">
        <f t="shared" si="2"/>
        <v>2800</v>
      </c>
      <c r="N3203" s="102" t="str">
        <f t="shared" si="3"/>
        <v>wk </v>
      </c>
    </row>
    <row r="3204" ht="12.75" customHeight="1">
      <c r="A3204" s="15" t="s">
        <v>4739</v>
      </c>
      <c r="B3204" s="15" t="s">
        <v>3123</v>
      </c>
      <c r="C3204" s="15" t="s">
        <v>4321</v>
      </c>
      <c r="D3204" s="15" t="s">
        <v>11570</v>
      </c>
      <c r="E3204" s="15" t="s">
        <v>11614</v>
      </c>
      <c r="F3204" s="15" t="s">
        <v>9190</v>
      </c>
      <c r="G3204" s="15" t="s">
        <v>11584</v>
      </c>
      <c r="H3204" s="15" t="s">
        <v>11615</v>
      </c>
      <c r="I3204" s="15" t="s">
        <v>4327</v>
      </c>
      <c r="J3204" s="15" t="s">
        <v>4359</v>
      </c>
      <c r="K3204" s="15"/>
      <c r="L3204" s="103" t="str">
        <f t="shared" si="1"/>
        <v>B-GP103B-RD10-100 ml Red Sprayer Bottle</v>
      </c>
      <c r="M3204" s="103">
        <f t="shared" si="2"/>
        <v>4900</v>
      </c>
      <c r="N3204" s="102" t="str">
        <f t="shared" si="3"/>
        <v>wk </v>
      </c>
    </row>
    <row r="3205" ht="12.75" customHeight="1">
      <c r="A3205" s="15" t="s">
        <v>4742</v>
      </c>
      <c r="B3205" s="15" t="s">
        <v>3123</v>
      </c>
      <c r="C3205" s="15" t="s">
        <v>4321</v>
      </c>
      <c r="D3205" s="15" t="s">
        <v>3600</v>
      </c>
      <c r="E3205" s="15" t="s">
        <v>11616</v>
      </c>
      <c r="F3205" s="15" t="s">
        <v>9190</v>
      </c>
      <c r="G3205" s="15" t="s">
        <v>11591</v>
      </c>
      <c r="H3205" s="15" t="s">
        <v>11606</v>
      </c>
      <c r="I3205" s="15" t="s">
        <v>4327</v>
      </c>
      <c r="J3205" s="15" t="s">
        <v>4359</v>
      </c>
      <c r="K3205" s="15"/>
      <c r="L3205" s="103" t="str">
        <f t="shared" si="1"/>
        <v>B-GP103B-RD10-100 ml Red Sprayer Bottle</v>
      </c>
      <c r="M3205" s="103">
        <f t="shared" si="2"/>
        <v>4200</v>
      </c>
      <c r="N3205" s="102" t="str">
        <f t="shared" si="3"/>
        <v>wk </v>
      </c>
    </row>
    <row r="3206" ht="12.75" customHeight="1">
      <c r="A3206" s="15" t="s">
        <v>4745</v>
      </c>
      <c r="B3206" s="15" t="s">
        <v>3123</v>
      </c>
      <c r="C3206" s="15" t="s">
        <v>4321</v>
      </c>
      <c r="D3206" s="15" t="s">
        <v>3590</v>
      </c>
      <c r="E3206" s="15" t="s">
        <v>11617</v>
      </c>
      <c r="F3206" s="15" t="s">
        <v>9190</v>
      </c>
      <c r="G3206" s="15" t="s">
        <v>11593</v>
      </c>
      <c r="H3206" s="15" t="s">
        <v>11618</v>
      </c>
      <c r="I3206" s="15" t="s">
        <v>4327</v>
      </c>
      <c r="J3206" s="15" t="s">
        <v>4359</v>
      </c>
      <c r="K3206" s="15"/>
      <c r="L3206" s="103" t="str">
        <f t="shared" si="1"/>
        <v>B-GP103B-RD10-100 ml Red Sprayer Bottle</v>
      </c>
      <c r="M3206" s="103">
        <f t="shared" si="2"/>
        <v>700</v>
      </c>
      <c r="N3206" s="102" t="str">
        <f t="shared" si="3"/>
        <v>wk </v>
      </c>
    </row>
    <row r="3207" ht="12.75" customHeight="1">
      <c r="A3207" s="15" t="s">
        <v>4766</v>
      </c>
      <c r="B3207" s="15" t="s">
        <v>3123</v>
      </c>
      <c r="C3207" s="15" t="s">
        <v>4321</v>
      </c>
      <c r="D3207" s="15" t="s">
        <v>11570</v>
      </c>
      <c r="E3207" s="15" t="s">
        <v>11619</v>
      </c>
      <c r="F3207" s="15" t="s">
        <v>9190</v>
      </c>
      <c r="G3207" s="15" t="s">
        <v>11584</v>
      </c>
      <c r="H3207" s="15" t="s">
        <v>11615</v>
      </c>
      <c r="I3207" s="15" t="s">
        <v>4327</v>
      </c>
      <c r="J3207" s="15" t="s">
        <v>4359</v>
      </c>
      <c r="K3207" s="15"/>
      <c r="L3207" s="103" t="str">
        <f t="shared" si="1"/>
        <v>B-GP103B-RD10-100 ml Red Sprayer Bottle</v>
      </c>
      <c r="M3207" s="103">
        <f t="shared" si="2"/>
        <v>4900</v>
      </c>
      <c r="N3207" s="102" t="str">
        <f t="shared" si="3"/>
        <v>wk 23</v>
      </c>
    </row>
    <row r="3208" ht="12.75" customHeight="1">
      <c r="A3208" s="15" t="s">
        <v>4769</v>
      </c>
      <c r="B3208" s="15" t="s">
        <v>3123</v>
      </c>
      <c r="C3208" s="15" t="s">
        <v>4321</v>
      </c>
      <c r="D3208" s="15" t="s">
        <v>5417</v>
      </c>
      <c r="E3208" s="15" t="s">
        <v>11620</v>
      </c>
      <c r="F3208" s="15" t="s">
        <v>9190</v>
      </c>
      <c r="G3208" s="15" t="s">
        <v>11589</v>
      </c>
      <c r="H3208" s="15" t="s">
        <v>11604</v>
      </c>
      <c r="I3208" s="15" t="s">
        <v>4327</v>
      </c>
      <c r="J3208" s="15" t="s">
        <v>4359</v>
      </c>
      <c r="K3208" s="15"/>
      <c r="L3208" s="103" t="str">
        <f t="shared" si="1"/>
        <v>B-GP103B-RD10-100 ml Red Sprayer Bottle</v>
      </c>
      <c r="M3208" s="103">
        <f t="shared" si="2"/>
        <v>2800</v>
      </c>
      <c r="N3208" s="102" t="str">
        <f t="shared" si="3"/>
        <v>wk 28</v>
      </c>
    </row>
    <row r="3209" ht="12.75" customHeight="1">
      <c r="A3209" s="15" t="s">
        <v>4771</v>
      </c>
      <c r="B3209" s="15" t="s">
        <v>3123</v>
      </c>
      <c r="C3209" s="15" t="s">
        <v>4321</v>
      </c>
      <c r="D3209" s="15" t="s">
        <v>5417</v>
      </c>
      <c r="E3209" s="15" t="s">
        <v>11621</v>
      </c>
      <c r="F3209" s="15" t="s">
        <v>9190</v>
      </c>
      <c r="G3209" s="15" t="s">
        <v>11589</v>
      </c>
      <c r="H3209" s="15" t="s">
        <v>11604</v>
      </c>
      <c r="I3209" s="15" t="s">
        <v>4327</v>
      </c>
      <c r="J3209" s="15" t="s">
        <v>4359</v>
      </c>
      <c r="K3209" s="15"/>
      <c r="L3209" s="103" t="str">
        <f t="shared" si="1"/>
        <v>B-GP103B-RD10-100 ml Red Sprayer Bottle</v>
      </c>
      <c r="M3209" s="103">
        <f t="shared" si="2"/>
        <v>2800</v>
      </c>
      <c r="N3209" s="102" t="str">
        <f t="shared" si="3"/>
        <v>wk 32</v>
      </c>
    </row>
    <row r="3210" ht="12.75" customHeight="1">
      <c r="A3210" s="15" t="s">
        <v>4776</v>
      </c>
      <c r="B3210" s="15" t="s">
        <v>3123</v>
      </c>
      <c r="C3210" s="15" t="s">
        <v>4321</v>
      </c>
      <c r="D3210" s="15" t="s">
        <v>3600</v>
      </c>
      <c r="E3210" s="15" t="s">
        <v>11622</v>
      </c>
      <c r="F3210" s="15" t="s">
        <v>9190</v>
      </c>
      <c r="G3210" s="15" t="s">
        <v>11591</v>
      </c>
      <c r="H3210" s="15" t="s">
        <v>11606</v>
      </c>
      <c r="I3210" s="15" t="s">
        <v>4327</v>
      </c>
      <c r="J3210" s="15" t="s">
        <v>4359</v>
      </c>
      <c r="K3210" s="15"/>
      <c r="L3210" s="103" t="str">
        <f t="shared" si="1"/>
        <v>B-GP103B-RD10-100 ml Red Sprayer Bottle</v>
      </c>
      <c r="M3210" s="103">
        <f t="shared" si="2"/>
        <v>4200</v>
      </c>
      <c r="N3210" s="102" t="str">
        <f t="shared" si="3"/>
        <v>wk 45</v>
      </c>
    </row>
    <row r="3211" ht="12.75" customHeight="1">
      <c r="A3211" s="15" t="s">
        <v>4776</v>
      </c>
      <c r="B3211" s="15" t="s">
        <v>3123</v>
      </c>
      <c r="C3211" s="15" t="s">
        <v>4321</v>
      </c>
      <c r="D3211" s="15" t="s">
        <v>5425</v>
      </c>
      <c r="E3211" s="15" t="s">
        <v>11623</v>
      </c>
      <c r="F3211" s="15" t="s">
        <v>9190</v>
      </c>
      <c r="G3211" s="15" t="s">
        <v>11601</v>
      </c>
      <c r="H3211" s="15" t="s">
        <v>11602</v>
      </c>
      <c r="I3211" s="15" t="s">
        <v>4327</v>
      </c>
      <c r="J3211" s="15" t="s">
        <v>4359</v>
      </c>
      <c r="K3211" s="15"/>
      <c r="L3211" s="103" t="str">
        <f t="shared" si="1"/>
        <v>B-GP103B-RD10-100 ml Red Sprayer Bottle</v>
      </c>
      <c r="M3211" s="103">
        <f t="shared" si="2"/>
        <v>5600</v>
      </c>
      <c r="N3211" s="102" t="str">
        <f t="shared" si="3"/>
        <v>wk 45</v>
      </c>
    </row>
    <row r="3212" ht="12.75" customHeight="1">
      <c r="A3212" s="15" t="s">
        <v>4778</v>
      </c>
      <c r="B3212" s="15" t="s">
        <v>3123</v>
      </c>
      <c r="C3212" s="15" t="s">
        <v>4321</v>
      </c>
      <c r="D3212" s="15" t="s">
        <v>5417</v>
      </c>
      <c r="E3212" s="15" t="s">
        <v>11624</v>
      </c>
      <c r="F3212" s="15" t="s">
        <v>9190</v>
      </c>
      <c r="G3212" s="15" t="s">
        <v>11589</v>
      </c>
      <c r="H3212" s="15" t="s">
        <v>11604</v>
      </c>
      <c r="I3212" s="15" t="s">
        <v>4327</v>
      </c>
      <c r="J3212" s="15" t="s">
        <v>4359</v>
      </c>
      <c r="K3212" s="15"/>
      <c r="L3212" s="103" t="str">
        <f t="shared" si="1"/>
        <v>B-GP103B-RD10-100 ml Red Sprayer Bottle</v>
      </c>
      <c r="M3212" s="103">
        <f t="shared" si="2"/>
        <v>2800</v>
      </c>
      <c r="N3212" s="102" t="str">
        <f t="shared" si="3"/>
        <v>wk 49</v>
      </c>
    </row>
    <row r="3213" ht="12.75" customHeight="1">
      <c r="A3213" s="15" t="s">
        <v>4808</v>
      </c>
      <c r="B3213" s="15" t="s">
        <v>3123</v>
      </c>
      <c r="C3213" s="15" t="s">
        <v>4321</v>
      </c>
      <c r="D3213" s="15" t="s">
        <v>3586</v>
      </c>
      <c r="E3213" s="15" t="s">
        <v>11625</v>
      </c>
      <c r="F3213" s="15" t="s">
        <v>9190</v>
      </c>
      <c r="G3213" s="15" t="s">
        <v>11595</v>
      </c>
      <c r="H3213" s="15" t="s">
        <v>11626</v>
      </c>
      <c r="I3213" s="15" t="s">
        <v>4327</v>
      </c>
      <c r="J3213" s="15" t="s">
        <v>4359</v>
      </c>
      <c r="K3213" s="15"/>
      <c r="L3213" s="103" t="str">
        <f t="shared" si="1"/>
        <v>B-GP103B-RD10-100 ml Red Sprayer Bottle</v>
      </c>
      <c r="M3213" s="103">
        <f t="shared" si="2"/>
        <v>1400</v>
      </c>
      <c r="N3213" s="102" t="str">
        <f t="shared" si="3"/>
        <v>wk </v>
      </c>
    </row>
    <row r="3214" ht="12.75" customHeight="1">
      <c r="A3214" s="15" t="s">
        <v>4810</v>
      </c>
      <c r="B3214" s="15" t="s">
        <v>3123</v>
      </c>
      <c r="C3214" s="15" t="s">
        <v>4321</v>
      </c>
      <c r="D3214" s="15" t="s">
        <v>6557</v>
      </c>
      <c r="E3214" s="15" t="s">
        <v>11627</v>
      </c>
      <c r="F3214" s="15" t="s">
        <v>9190</v>
      </c>
      <c r="G3214" s="15" t="s">
        <v>11628</v>
      </c>
      <c r="H3214" s="15" t="s">
        <v>11629</v>
      </c>
      <c r="I3214" s="15" t="s">
        <v>4327</v>
      </c>
      <c r="J3214" s="15" t="s">
        <v>4359</v>
      </c>
      <c r="K3214" s="15"/>
      <c r="L3214" s="103" t="str">
        <f t="shared" si="1"/>
        <v>B-GP103B-RD10-100 ml Red Sprayer Bottle</v>
      </c>
      <c r="M3214" s="103">
        <f t="shared" si="2"/>
        <v>3500</v>
      </c>
      <c r="N3214" s="102" t="str">
        <f t="shared" si="3"/>
        <v>wk </v>
      </c>
    </row>
    <row r="3215" ht="12.75" customHeight="1">
      <c r="A3215" s="15" t="s">
        <v>4813</v>
      </c>
      <c r="B3215" s="15" t="s">
        <v>3123</v>
      </c>
      <c r="C3215" s="15" t="s">
        <v>4321</v>
      </c>
      <c r="D3215" s="15" t="s">
        <v>11570</v>
      </c>
      <c r="E3215" s="15" t="s">
        <v>11630</v>
      </c>
      <c r="F3215" s="15" t="s">
        <v>9190</v>
      </c>
      <c r="G3215" s="15" t="s">
        <v>11584</v>
      </c>
      <c r="H3215" s="15" t="s">
        <v>11631</v>
      </c>
      <c r="I3215" s="15" t="s">
        <v>4327</v>
      </c>
      <c r="J3215" s="15" t="s">
        <v>4359</v>
      </c>
      <c r="K3215" s="15"/>
      <c r="L3215" s="103" t="str">
        <f t="shared" si="1"/>
        <v>B-GP103B-RD10-100 ml Red Sprayer Bottle</v>
      </c>
      <c r="M3215" s="103">
        <f t="shared" si="2"/>
        <v>4900</v>
      </c>
      <c r="N3215" s="102" t="str">
        <f t="shared" si="3"/>
        <v>wk </v>
      </c>
    </row>
    <row r="3216" ht="12.75" customHeight="1">
      <c r="A3216" s="15" t="s">
        <v>4820</v>
      </c>
      <c r="B3216" s="15" t="s">
        <v>3123</v>
      </c>
      <c r="C3216" s="15" t="s">
        <v>4321</v>
      </c>
      <c r="D3216" s="15" t="s">
        <v>3516</v>
      </c>
      <c r="E3216" s="15" t="s">
        <v>11632</v>
      </c>
      <c r="F3216" s="15" t="s">
        <v>9190</v>
      </c>
      <c r="G3216" s="15" t="s">
        <v>11633</v>
      </c>
      <c r="H3216" s="15" t="s">
        <v>11634</v>
      </c>
      <c r="I3216" s="15" t="s">
        <v>4327</v>
      </c>
      <c r="J3216" s="15" t="s">
        <v>4359</v>
      </c>
      <c r="K3216" s="15"/>
      <c r="L3216" s="103" t="str">
        <f t="shared" si="1"/>
        <v>B-GP103B-RD10-100 ml Red Sprayer Bottle</v>
      </c>
      <c r="M3216" s="103">
        <f t="shared" si="2"/>
        <v>11200</v>
      </c>
      <c r="N3216" s="102" t="str">
        <f t="shared" si="3"/>
        <v>wk 10</v>
      </c>
    </row>
    <row r="3217" ht="12.75" customHeight="1">
      <c r="A3217" s="15" t="s">
        <v>4826</v>
      </c>
      <c r="B3217" s="15" t="s">
        <v>3123</v>
      </c>
      <c r="C3217" s="15" t="s">
        <v>4321</v>
      </c>
      <c r="D3217" s="15" t="s">
        <v>3590</v>
      </c>
      <c r="E3217" s="15" t="s">
        <v>11635</v>
      </c>
      <c r="F3217" s="15" t="s">
        <v>9190</v>
      </c>
      <c r="G3217" s="15" t="s">
        <v>11593</v>
      </c>
      <c r="H3217" s="15" t="s">
        <v>11636</v>
      </c>
      <c r="I3217" s="15" t="s">
        <v>4327</v>
      </c>
      <c r="J3217" s="15" t="s">
        <v>4359</v>
      </c>
      <c r="K3217" s="15"/>
      <c r="L3217" s="103" t="str">
        <f t="shared" si="1"/>
        <v>B-GP103B-RD10-100 ml Red Sprayer Bottle</v>
      </c>
      <c r="M3217" s="103">
        <f t="shared" si="2"/>
        <v>700</v>
      </c>
      <c r="N3217" s="102" t="str">
        <f t="shared" si="3"/>
        <v>wk 19</v>
      </c>
    </row>
    <row r="3218" ht="12.75" customHeight="1">
      <c r="A3218" s="15" t="s">
        <v>4826</v>
      </c>
      <c r="B3218" s="15" t="s">
        <v>3123</v>
      </c>
      <c r="C3218" s="15" t="s">
        <v>4321</v>
      </c>
      <c r="D3218" s="15" t="s">
        <v>3590</v>
      </c>
      <c r="E3218" s="15" t="s">
        <v>11637</v>
      </c>
      <c r="F3218" s="15" t="s">
        <v>9190</v>
      </c>
      <c r="G3218" s="15" t="s">
        <v>11593</v>
      </c>
      <c r="H3218" s="15" t="s">
        <v>11636</v>
      </c>
      <c r="I3218" s="15" t="s">
        <v>4327</v>
      </c>
      <c r="J3218" s="15" t="s">
        <v>4359</v>
      </c>
      <c r="K3218" s="15"/>
      <c r="L3218" s="103" t="str">
        <f t="shared" si="1"/>
        <v>B-GP103B-RD10-100 ml Red Sprayer Bottle</v>
      </c>
      <c r="M3218" s="103">
        <f t="shared" si="2"/>
        <v>700</v>
      </c>
      <c r="N3218" s="102" t="str">
        <f t="shared" si="3"/>
        <v>wk 19</v>
      </c>
    </row>
    <row r="3219" ht="12.75" customHeight="1">
      <c r="A3219" s="15" t="s">
        <v>4828</v>
      </c>
      <c r="B3219" s="15" t="s">
        <v>3123</v>
      </c>
      <c r="C3219" s="15" t="s">
        <v>4321</v>
      </c>
      <c r="D3219" s="15" t="s">
        <v>6557</v>
      </c>
      <c r="E3219" s="15" t="s">
        <v>11638</v>
      </c>
      <c r="F3219" s="15" t="s">
        <v>9190</v>
      </c>
      <c r="G3219" s="15" t="s">
        <v>11628</v>
      </c>
      <c r="H3219" s="15" t="s">
        <v>11629</v>
      </c>
      <c r="I3219" s="15" t="s">
        <v>4327</v>
      </c>
      <c r="J3219" s="15" t="s">
        <v>4359</v>
      </c>
      <c r="K3219" s="15"/>
      <c r="L3219" s="103" t="str">
        <f t="shared" si="1"/>
        <v>B-GP103B-RD10-100 ml Red Sprayer Bottle</v>
      </c>
      <c r="M3219" s="103">
        <f t="shared" si="2"/>
        <v>3500</v>
      </c>
      <c r="N3219" s="102" t="str">
        <f t="shared" si="3"/>
        <v>wk 23</v>
      </c>
    </row>
    <row r="3220" ht="12.75" customHeight="1">
      <c r="A3220" s="15" t="s">
        <v>4830</v>
      </c>
      <c r="B3220" s="15" t="s">
        <v>3123</v>
      </c>
      <c r="C3220" s="15" t="s">
        <v>4321</v>
      </c>
      <c r="D3220" s="15" t="s">
        <v>11559</v>
      </c>
      <c r="E3220" s="15" t="s">
        <v>11639</v>
      </c>
      <c r="F3220" s="15" t="s">
        <v>9190</v>
      </c>
      <c r="G3220" s="15" t="s">
        <v>8385</v>
      </c>
      <c r="H3220" s="15" t="s">
        <v>11640</v>
      </c>
      <c r="I3220" s="15" t="s">
        <v>4327</v>
      </c>
      <c r="J3220" s="15" t="s">
        <v>4359</v>
      </c>
      <c r="K3220" s="15"/>
      <c r="L3220" s="103" t="str">
        <f t="shared" si="1"/>
        <v>B-GP103B-RD10-100 ml Red Sprayer Bottle</v>
      </c>
      <c r="M3220" s="103">
        <f t="shared" si="2"/>
        <v>7700</v>
      </c>
      <c r="N3220" s="102" t="str">
        <f t="shared" si="3"/>
        <v>wk 32</v>
      </c>
    </row>
    <row r="3221" ht="12.75" customHeight="1">
      <c r="A3221" s="15" t="s">
        <v>4835</v>
      </c>
      <c r="B3221" s="15" t="s">
        <v>3123</v>
      </c>
      <c r="C3221" s="15" t="s">
        <v>4321</v>
      </c>
      <c r="D3221" s="15" t="s">
        <v>5417</v>
      </c>
      <c r="E3221" s="15" t="s">
        <v>11641</v>
      </c>
      <c r="F3221" s="15" t="s">
        <v>9190</v>
      </c>
      <c r="G3221" s="15" t="s">
        <v>11589</v>
      </c>
      <c r="H3221" s="15" t="s">
        <v>11642</v>
      </c>
      <c r="I3221" s="15" t="s">
        <v>4327</v>
      </c>
      <c r="J3221" s="15" t="s">
        <v>4359</v>
      </c>
      <c r="K3221" s="15"/>
      <c r="L3221" s="103" t="str">
        <f t="shared" si="1"/>
        <v>B-GP103B-RD10-100 ml Red Sprayer Bottle</v>
      </c>
      <c r="M3221" s="103">
        <f t="shared" si="2"/>
        <v>2800</v>
      </c>
      <c r="N3221" s="102" t="str">
        <f t="shared" si="3"/>
        <v>wk 37</v>
      </c>
    </row>
    <row r="3222" ht="12.75" customHeight="1">
      <c r="A3222" s="15" t="s">
        <v>4838</v>
      </c>
      <c r="B3222" s="15" t="s">
        <v>3123</v>
      </c>
      <c r="C3222" s="15" t="s">
        <v>4321</v>
      </c>
      <c r="D3222" s="15" t="s">
        <v>3247</v>
      </c>
      <c r="E3222" s="15" t="s">
        <v>11643</v>
      </c>
      <c r="F3222" s="15" t="s">
        <v>9190</v>
      </c>
      <c r="G3222" s="15" t="s">
        <v>11644</v>
      </c>
      <c r="H3222" s="15" t="s">
        <v>11645</v>
      </c>
      <c r="I3222" s="15" t="s">
        <v>4327</v>
      </c>
      <c r="J3222" s="15" t="s">
        <v>4359</v>
      </c>
      <c r="K3222" s="15"/>
      <c r="L3222" s="103" t="str">
        <f t="shared" si="1"/>
        <v>B-GP103B-RD10-100 ml Red Sprayer Bottle</v>
      </c>
      <c r="M3222" s="103">
        <f t="shared" si="2"/>
        <v>2100</v>
      </c>
      <c r="N3222" s="102" t="str">
        <f t="shared" si="3"/>
        <v>wk 45</v>
      </c>
    </row>
    <row r="3223" ht="12.75" customHeight="1">
      <c r="A3223" s="15" t="s">
        <v>4842</v>
      </c>
      <c r="B3223" s="15" t="s">
        <v>3123</v>
      </c>
      <c r="C3223" s="15" t="s">
        <v>4321</v>
      </c>
      <c r="D3223" s="15" t="s">
        <v>3586</v>
      </c>
      <c r="E3223" s="15" t="s">
        <v>11646</v>
      </c>
      <c r="F3223" s="15" t="s">
        <v>9190</v>
      </c>
      <c r="G3223" s="15" t="s">
        <v>11595</v>
      </c>
      <c r="H3223" s="15" t="s">
        <v>11626</v>
      </c>
      <c r="I3223" s="15" t="s">
        <v>4327</v>
      </c>
      <c r="J3223" s="15" t="s">
        <v>4359</v>
      </c>
      <c r="K3223" s="15"/>
      <c r="L3223" s="103" t="str">
        <f t="shared" si="1"/>
        <v>B-GP103B-RD10-100 ml Red Sprayer Bottle</v>
      </c>
      <c r="M3223" s="103">
        <f t="shared" si="2"/>
        <v>1400</v>
      </c>
      <c r="N3223" s="102" t="str">
        <f t="shared" si="3"/>
        <v>wk </v>
      </c>
    </row>
    <row r="3224" ht="12.75" customHeight="1">
      <c r="A3224" s="15" t="s">
        <v>4846</v>
      </c>
      <c r="B3224" s="15" t="s">
        <v>3123</v>
      </c>
      <c r="C3224" s="15" t="s">
        <v>4321</v>
      </c>
      <c r="D3224" s="15" t="s">
        <v>8801</v>
      </c>
      <c r="E3224" s="15" t="s">
        <v>11647</v>
      </c>
      <c r="F3224" s="15" t="s">
        <v>9190</v>
      </c>
      <c r="G3224" s="15" t="s">
        <v>11581</v>
      </c>
      <c r="H3224" s="15" t="s">
        <v>11648</v>
      </c>
      <c r="I3224" s="15" t="s">
        <v>4327</v>
      </c>
      <c r="J3224" s="15" t="s">
        <v>4359</v>
      </c>
      <c r="K3224" s="15"/>
      <c r="L3224" s="103" t="str">
        <f t="shared" si="1"/>
        <v>B-GP103B-RD10-100 ml Red Sprayer Bottle</v>
      </c>
      <c r="M3224" s="103">
        <f t="shared" si="2"/>
        <v>7000</v>
      </c>
      <c r="N3224" s="102" t="str">
        <f t="shared" si="3"/>
        <v>wk </v>
      </c>
    </row>
    <row r="3225" ht="12.75" customHeight="1">
      <c r="A3225" s="15" t="s">
        <v>4846</v>
      </c>
      <c r="B3225" s="15" t="s">
        <v>3123</v>
      </c>
      <c r="C3225" s="15" t="s">
        <v>4321</v>
      </c>
      <c r="D3225" s="15" t="s">
        <v>3247</v>
      </c>
      <c r="E3225" s="15" t="s">
        <v>11649</v>
      </c>
      <c r="F3225" s="15" t="s">
        <v>9190</v>
      </c>
      <c r="G3225" s="15" t="s">
        <v>11644</v>
      </c>
      <c r="H3225" s="15" t="s">
        <v>11645</v>
      </c>
      <c r="I3225" s="15" t="s">
        <v>4327</v>
      </c>
      <c r="J3225" s="15" t="s">
        <v>4359</v>
      </c>
      <c r="K3225" s="15"/>
      <c r="L3225" s="103" t="str">
        <f t="shared" si="1"/>
        <v>B-GP103B-RD10-100 ml Red Sprayer Bottle</v>
      </c>
      <c r="M3225" s="103">
        <f t="shared" si="2"/>
        <v>2100</v>
      </c>
      <c r="N3225" s="102" t="str">
        <f t="shared" si="3"/>
        <v>wk </v>
      </c>
    </row>
    <row r="3226" ht="12.75" customHeight="1">
      <c r="A3226" s="15" t="s">
        <v>11650</v>
      </c>
      <c r="B3226" s="15" t="s">
        <v>2855</v>
      </c>
      <c r="C3226" s="15" t="s">
        <v>3146</v>
      </c>
      <c r="D3226" s="15" t="s">
        <v>3145</v>
      </c>
      <c r="E3226" s="15"/>
      <c r="F3226" s="15" t="s">
        <v>4308</v>
      </c>
      <c r="G3226" s="15" t="s">
        <v>11534</v>
      </c>
      <c r="H3226" s="15" t="s">
        <v>3149</v>
      </c>
      <c r="I3226" s="15"/>
      <c r="J3226" s="15"/>
      <c r="K3226" s="15"/>
      <c r="L3226" s="103" t="str">
        <f t="shared" si="1"/>
        <v>B-GP103-GD10-100 ml Gold Bottle</v>
      </c>
      <c r="M3226" s="103">
        <f t="shared" si="2"/>
        <v>0</v>
      </c>
      <c r="N3226" s="102" t="str">
        <f t="shared" si="3"/>
        <v>wk </v>
      </c>
    </row>
    <row r="3227" ht="12.75" customHeight="1">
      <c r="A3227" s="15" t="s">
        <v>4713</v>
      </c>
      <c r="B3227" s="15" t="s">
        <v>3123</v>
      </c>
      <c r="C3227" s="15" t="s">
        <v>4321</v>
      </c>
      <c r="D3227" s="15" t="s">
        <v>4570</v>
      </c>
      <c r="E3227" s="15" t="s">
        <v>11651</v>
      </c>
      <c r="F3227" s="15" t="s">
        <v>9190</v>
      </c>
      <c r="G3227" s="15" t="s">
        <v>7220</v>
      </c>
      <c r="H3227" s="15" t="s">
        <v>11652</v>
      </c>
      <c r="I3227" s="15" t="s">
        <v>4327</v>
      </c>
      <c r="J3227" s="15" t="s">
        <v>4359</v>
      </c>
      <c r="K3227" s="15"/>
      <c r="L3227" s="103" t="str">
        <f t="shared" si="1"/>
        <v>B-GP103-GD10-100 ml Gold Bottle</v>
      </c>
      <c r="M3227" s="103">
        <f t="shared" si="2"/>
        <v>8400</v>
      </c>
      <c r="N3227" s="102" t="str">
        <f t="shared" si="3"/>
        <v>wk 36</v>
      </c>
    </row>
    <row r="3228" ht="12.75" customHeight="1">
      <c r="A3228" s="15" t="s">
        <v>4715</v>
      </c>
      <c r="B3228" s="15" t="s">
        <v>3123</v>
      </c>
      <c r="C3228" s="15" t="s">
        <v>4321</v>
      </c>
      <c r="D3228" s="15" t="s">
        <v>11607</v>
      </c>
      <c r="E3228" s="15" t="s">
        <v>11653</v>
      </c>
      <c r="F3228" s="15" t="s">
        <v>9190</v>
      </c>
      <c r="G3228" s="15" t="s">
        <v>11654</v>
      </c>
      <c r="H3228" s="15" t="s">
        <v>11655</v>
      </c>
      <c r="I3228" s="15" t="s">
        <v>4327</v>
      </c>
      <c r="J3228" s="15" t="s">
        <v>4359</v>
      </c>
      <c r="K3228" s="15"/>
      <c r="L3228" s="103" t="str">
        <f t="shared" si="1"/>
        <v>B-GP103-GD10-100 ml Gold Bottle</v>
      </c>
      <c r="M3228" s="103">
        <f t="shared" si="2"/>
        <v>9800</v>
      </c>
      <c r="N3228" s="102" t="str">
        <f t="shared" si="3"/>
        <v>wk 41</v>
      </c>
    </row>
    <row r="3229" ht="12.75" customHeight="1">
      <c r="A3229" s="15" t="s">
        <v>4341</v>
      </c>
      <c r="B3229" s="15" t="s">
        <v>3123</v>
      </c>
      <c r="C3229" s="15" t="s">
        <v>4321</v>
      </c>
      <c r="D3229" s="15" t="s">
        <v>6557</v>
      </c>
      <c r="E3229" s="15" t="s">
        <v>11656</v>
      </c>
      <c r="F3229" s="15" t="s">
        <v>9190</v>
      </c>
      <c r="G3229" s="15" t="s">
        <v>11657</v>
      </c>
      <c r="H3229" s="15" t="s">
        <v>11658</v>
      </c>
      <c r="I3229" s="15" t="s">
        <v>4327</v>
      </c>
      <c r="J3229" s="15" t="s">
        <v>4359</v>
      </c>
      <c r="K3229" s="15"/>
      <c r="L3229" s="103" t="str">
        <f t="shared" si="1"/>
        <v>B-GP103-GD10-100 ml Gold Bottle</v>
      </c>
      <c r="M3229" s="103">
        <f t="shared" si="2"/>
        <v>3500</v>
      </c>
      <c r="N3229" s="102" t="str">
        <f t="shared" si="3"/>
        <v>wk 45</v>
      </c>
    </row>
    <row r="3230" ht="12.75" customHeight="1">
      <c r="A3230" s="15" t="s">
        <v>4718</v>
      </c>
      <c r="B3230" s="15" t="s">
        <v>3123</v>
      </c>
      <c r="C3230" s="15" t="s">
        <v>4321</v>
      </c>
      <c r="D3230" s="15" t="s">
        <v>3247</v>
      </c>
      <c r="E3230" s="15" t="s">
        <v>11659</v>
      </c>
      <c r="F3230" s="15" t="s">
        <v>9190</v>
      </c>
      <c r="G3230" s="15" t="s">
        <v>11660</v>
      </c>
      <c r="H3230" s="15" t="s">
        <v>11661</v>
      </c>
      <c r="I3230" s="15" t="s">
        <v>4327</v>
      </c>
      <c r="J3230" s="15" t="s">
        <v>4359</v>
      </c>
      <c r="K3230" s="15"/>
      <c r="L3230" s="103" t="str">
        <f t="shared" si="1"/>
        <v>B-GP103-GD10-100 ml Gold Bottle</v>
      </c>
      <c r="M3230" s="103">
        <f t="shared" si="2"/>
        <v>2100</v>
      </c>
      <c r="N3230" s="102" t="str">
        <f t="shared" si="3"/>
        <v>wk </v>
      </c>
    </row>
    <row r="3231" ht="12.75" customHeight="1">
      <c r="A3231" s="15" t="s">
        <v>4720</v>
      </c>
      <c r="B3231" s="15" t="s">
        <v>3123</v>
      </c>
      <c r="C3231" s="15" t="s">
        <v>4321</v>
      </c>
      <c r="D3231" s="15" t="s">
        <v>3247</v>
      </c>
      <c r="E3231" s="15" t="s">
        <v>11662</v>
      </c>
      <c r="F3231" s="15" t="s">
        <v>9190</v>
      </c>
      <c r="G3231" s="15" t="s">
        <v>11660</v>
      </c>
      <c r="H3231" s="15" t="s">
        <v>11661</v>
      </c>
      <c r="I3231" s="15" t="s">
        <v>4327</v>
      </c>
      <c r="J3231" s="15" t="s">
        <v>4359</v>
      </c>
      <c r="K3231" s="15"/>
      <c r="L3231" s="103" t="str">
        <f t="shared" si="1"/>
        <v>B-GP103-GD10-100 ml Gold Bottle</v>
      </c>
      <c r="M3231" s="103">
        <f t="shared" si="2"/>
        <v>2100</v>
      </c>
      <c r="N3231" s="102" t="str">
        <f t="shared" si="3"/>
        <v>wk </v>
      </c>
    </row>
    <row r="3232" ht="12.75" customHeight="1">
      <c r="A3232" s="15" t="s">
        <v>11663</v>
      </c>
      <c r="B3232" s="15" t="s">
        <v>2855</v>
      </c>
      <c r="C3232" s="15" t="s">
        <v>3146</v>
      </c>
      <c r="D3232" s="15" t="s">
        <v>3145</v>
      </c>
      <c r="E3232" s="15"/>
      <c r="F3232" s="15" t="s">
        <v>4308</v>
      </c>
      <c r="G3232" s="15" t="s">
        <v>11534</v>
      </c>
      <c r="H3232" s="15" t="s">
        <v>3149</v>
      </c>
      <c r="I3232" s="15" t="s">
        <v>3156</v>
      </c>
      <c r="J3232" s="15"/>
      <c r="K3232" s="15"/>
      <c r="L3232" s="103" t="str">
        <f t="shared" si="1"/>
        <v>B-GP103-PK10-100 ml Pink Bottle</v>
      </c>
      <c r="M3232" s="103">
        <f t="shared" si="2"/>
        <v>0</v>
      </c>
      <c r="N3232" s="102" t="str">
        <f t="shared" si="3"/>
        <v>wk </v>
      </c>
    </row>
    <row r="3233" ht="12.75" customHeight="1">
      <c r="A3233" s="15" t="s">
        <v>4467</v>
      </c>
      <c r="B3233" s="15" t="s">
        <v>3123</v>
      </c>
      <c r="C3233" s="15" t="s">
        <v>4321</v>
      </c>
      <c r="D3233" s="15" t="s">
        <v>11570</v>
      </c>
      <c r="E3233" s="15" t="s">
        <v>11664</v>
      </c>
      <c r="F3233" s="15" t="s">
        <v>9190</v>
      </c>
      <c r="G3233" s="15" t="s">
        <v>11572</v>
      </c>
      <c r="H3233" s="15" t="s">
        <v>11665</v>
      </c>
      <c r="I3233" s="15" t="s">
        <v>4327</v>
      </c>
      <c r="J3233" s="15" t="s">
        <v>4359</v>
      </c>
      <c r="K3233" s="15"/>
      <c r="L3233" s="103" t="str">
        <f t="shared" si="1"/>
        <v>B-GP103-PK10-100 ml Pink Bottle</v>
      </c>
      <c r="M3233" s="103">
        <f t="shared" si="2"/>
        <v>4900</v>
      </c>
      <c r="N3233" s="102" t="str">
        <f t="shared" si="3"/>
        <v>wk 31</v>
      </c>
    </row>
    <row r="3234" ht="12.75" customHeight="1">
      <c r="A3234" s="15" t="s">
        <v>4506</v>
      </c>
      <c r="B3234" s="15" t="s">
        <v>3123</v>
      </c>
      <c r="C3234" s="15" t="s">
        <v>4321</v>
      </c>
      <c r="D3234" s="15" t="s">
        <v>3590</v>
      </c>
      <c r="E3234" s="15" t="s">
        <v>11666</v>
      </c>
      <c r="F3234" s="15" t="s">
        <v>4890</v>
      </c>
      <c r="G3234" s="15" t="s">
        <v>11667</v>
      </c>
      <c r="H3234" s="15" t="s">
        <v>11668</v>
      </c>
      <c r="I3234" s="15" t="s">
        <v>4327</v>
      </c>
      <c r="J3234" s="15" t="s">
        <v>4367</v>
      </c>
      <c r="K3234" s="15"/>
      <c r="L3234" s="103" t="str">
        <f t="shared" si="1"/>
        <v>B-GP103-PK10-100 ml Pink Bottle</v>
      </c>
      <c r="M3234" s="103">
        <f t="shared" si="2"/>
        <v>700</v>
      </c>
      <c r="N3234" s="102" t="str">
        <f t="shared" si="3"/>
        <v>wk </v>
      </c>
    </row>
    <row r="3235" ht="12.75" customHeight="1">
      <c r="A3235" s="15" t="s">
        <v>4513</v>
      </c>
      <c r="B3235" s="15" t="s">
        <v>3123</v>
      </c>
      <c r="C3235" s="15" t="s">
        <v>4321</v>
      </c>
      <c r="D3235" s="15" t="s">
        <v>11669</v>
      </c>
      <c r="E3235" s="15" t="s">
        <v>11670</v>
      </c>
      <c r="F3235" s="15" t="s">
        <v>4890</v>
      </c>
      <c r="G3235" s="15" t="s">
        <v>11671</v>
      </c>
      <c r="H3235" s="15" t="s">
        <v>11672</v>
      </c>
      <c r="I3235" s="15" t="s">
        <v>4327</v>
      </c>
      <c r="J3235" s="15" t="s">
        <v>4367</v>
      </c>
      <c r="K3235" s="15"/>
      <c r="L3235" s="103" t="str">
        <f t="shared" si="1"/>
        <v>B-GP103-PK10-100 ml Pink Bottle</v>
      </c>
      <c r="M3235" s="103">
        <f t="shared" si="2"/>
        <v>13300</v>
      </c>
      <c r="N3235" s="102" t="str">
        <f t="shared" si="3"/>
        <v>wk </v>
      </c>
    </row>
    <row r="3236" ht="12.75" customHeight="1">
      <c r="A3236" s="15" t="s">
        <v>4517</v>
      </c>
      <c r="B3236" s="15" t="s">
        <v>3123</v>
      </c>
      <c r="C3236" s="15" t="s">
        <v>4321</v>
      </c>
      <c r="D3236" s="15" t="s">
        <v>3600</v>
      </c>
      <c r="E3236" s="15" t="s">
        <v>11673</v>
      </c>
      <c r="F3236" s="15" t="s">
        <v>9190</v>
      </c>
      <c r="G3236" s="15" t="s">
        <v>11591</v>
      </c>
      <c r="H3236" s="15" t="s">
        <v>11674</v>
      </c>
      <c r="I3236" s="15" t="s">
        <v>4327</v>
      </c>
      <c r="J3236" s="15" t="s">
        <v>4359</v>
      </c>
      <c r="K3236" s="15"/>
      <c r="L3236" s="103" t="str">
        <f t="shared" si="1"/>
        <v>B-GP103-PK10-100 ml Pink Bottle</v>
      </c>
      <c r="M3236" s="103">
        <f t="shared" si="2"/>
        <v>4200</v>
      </c>
      <c r="N3236" s="102" t="str">
        <f t="shared" si="3"/>
        <v>wk </v>
      </c>
    </row>
    <row r="3237" ht="12.75" customHeight="1">
      <c r="A3237" s="15" t="s">
        <v>4334</v>
      </c>
      <c r="B3237" s="15" t="s">
        <v>3123</v>
      </c>
      <c r="C3237" s="15" t="s">
        <v>4321</v>
      </c>
      <c r="D3237" s="15" t="s">
        <v>11559</v>
      </c>
      <c r="E3237" s="15" t="s">
        <v>11675</v>
      </c>
      <c r="F3237" s="15" t="s">
        <v>4890</v>
      </c>
      <c r="G3237" s="15" t="s">
        <v>11676</v>
      </c>
      <c r="H3237" s="15" t="s">
        <v>11677</v>
      </c>
      <c r="I3237" s="15" t="s">
        <v>4327</v>
      </c>
      <c r="J3237" s="15" t="s">
        <v>4367</v>
      </c>
      <c r="K3237" s="15"/>
      <c r="L3237" s="103" t="str">
        <f t="shared" si="1"/>
        <v>B-GP103-PK10-100 ml Pink Bottle</v>
      </c>
      <c r="M3237" s="103">
        <f t="shared" si="2"/>
        <v>7700</v>
      </c>
      <c r="N3237" s="102" t="str">
        <f t="shared" si="3"/>
        <v>wk </v>
      </c>
    </row>
    <row r="3238" ht="12.75" customHeight="1">
      <c r="A3238" s="15" t="s">
        <v>4334</v>
      </c>
      <c r="B3238" s="15" t="s">
        <v>3123</v>
      </c>
      <c r="C3238" s="15" t="s">
        <v>4965</v>
      </c>
      <c r="D3238" s="15" t="s">
        <v>11678</v>
      </c>
      <c r="E3238" s="15" t="s">
        <v>11679</v>
      </c>
      <c r="F3238" s="15" t="s">
        <v>9190</v>
      </c>
      <c r="G3238" s="15" t="s">
        <v>11680</v>
      </c>
      <c r="H3238" s="15" t="s">
        <v>11681</v>
      </c>
      <c r="I3238" s="15" t="s">
        <v>4327</v>
      </c>
      <c r="J3238" s="15" t="s">
        <v>4359</v>
      </c>
      <c r="K3238" s="15"/>
      <c r="L3238" s="103" t="str">
        <f t="shared" si="1"/>
        <v>B-GP103-PK10-100 ml Pink Bottle</v>
      </c>
      <c r="M3238" s="103">
        <f t="shared" si="2"/>
        <v>4200</v>
      </c>
      <c r="N3238" s="102" t="str">
        <f t="shared" si="3"/>
        <v>wk </v>
      </c>
    </row>
    <row r="3239" ht="12.75" customHeight="1">
      <c r="A3239" s="15" t="s">
        <v>4334</v>
      </c>
      <c r="B3239" s="15" t="s">
        <v>3123</v>
      </c>
      <c r="C3239" s="15" t="s">
        <v>4321</v>
      </c>
      <c r="D3239" s="15" t="s">
        <v>3600</v>
      </c>
      <c r="E3239" s="15" t="s">
        <v>11682</v>
      </c>
      <c r="F3239" s="15" t="s">
        <v>4890</v>
      </c>
      <c r="G3239" s="15" t="s">
        <v>11683</v>
      </c>
      <c r="H3239" s="15" t="s">
        <v>11674</v>
      </c>
      <c r="I3239" s="15" t="s">
        <v>4327</v>
      </c>
      <c r="J3239" s="15" t="s">
        <v>4367</v>
      </c>
      <c r="K3239" s="15"/>
      <c r="L3239" s="103" t="str">
        <f t="shared" si="1"/>
        <v>B-GP103-PK10-100 ml Pink Bottle</v>
      </c>
      <c r="M3239" s="103">
        <f t="shared" si="2"/>
        <v>4200</v>
      </c>
      <c r="N3239" s="102" t="str">
        <f t="shared" si="3"/>
        <v>wk </v>
      </c>
    </row>
    <row r="3240" ht="12.75" customHeight="1">
      <c r="A3240" s="15" t="s">
        <v>5256</v>
      </c>
      <c r="B3240" s="15" t="s">
        <v>3123</v>
      </c>
      <c r="C3240" s="15" t="s">
        <v>4965</v>
      </c>
      <c r="D3240" s="15" t="s">
        <v>11684</v>
      </c>
      <c r="E3240" s="15" t="s">
        <v>11685</v>
      </c>
      <c r="F3240" s="15" t="s">
        <v>4890</v>
      </c>
      <c r="G3240" s="15" t="s">
        <v>11686</v>
      </c>
      <c r="H3240" s="15" t="s">
        <v>11687</v>
      </c>
      <c r="I3240" s="15" t="s">
        <v>4327</v>
      </c>
      <c r="J3240" s="15" t="s">
        <v>4359</v>
      </c>
      <c r="K3240" s="15"/>
      <c r="L3240" s="103" t="str">
        <f t="shared" si="1"/>
        <v>B-GP103-PK10-100 ml Pink Bottle</v>
      </c>
      <c r="M3240" s="103">
        <f t="shared" si="2"/>
        <v>25900</v>
      </c>
      <c r="N3240" s="102" t="str">
        <f t="shared" si="3"/>
        <v>wk </v>
      </c>
    </row>
    <row r="3241" ht="12.75" customHeight="1">
      <c r="A3241" s="15" t="s">
        <v>4795</v>
      </c>
      <c r="B3241" s="15" t="s">
        <v>3123</v>
      </c>
      <c r="C3241" s="15" t="s">
        <v>4321</v>
      </c>
      <c r="D3241" s="15" t="s">
        <v>11570</v>
      </c>
      <c r="E3241" s="15" t="s">
        <v>11688</v>
      </c>
      <c r="F3241" s="15" t="s">
        <v>9190</v>
      </c>
      <c r="G3241" s="15" t="s">
        <v>11584</v>
      </c>
      <c r="H3241" s="15" t="s">
        <v>11689</v>
      </c>
      <c r="I3241" s="15" t="s">
        <v>4327</v>
      </c>
      <c r="J3241" s="15" t="s">
        <v>4359</v>
      </c>
      <c r="K3241" s="15"/>
      <c r="L3241" s="103" t="str">
        <f t="shared" si="1"/>
        <v>B-GP103-PK10-100 ml Pink Bottle</v>
      </c>
      <c r="M3241" s="103">
        <f t="shared" si="2"/>
        <v>4900</v>
      </c>
      <c r="N3241" s="102" t="str">
        <f t="shared" si="3"/>
        <v>wk </v>
      </c>
    </row>
    <row r="3242" ht="12.75" customHeight="1">
      <c r="A3242" s="15" t="s">
        <v>4823</v>
      </c>
      <c r="B3242" s="15" t="s">
        <v>3123</v>
      </c>
      <c r="C3242" s="15" t="s">
        <v>4321</v>
      </c>
      <c r="D3242" s="15" t="s">
        <v>3600</v>
      </c>
      <c r="E3242" s="15" t="s">
        <v>11690</v>
      </c>
      <c r="F3242" s="15" t="s">
        <v>9190</v>
      </c>
      <c r="G3242" s="15" t="s">
        <v>11591</v>
      </c>
      <c r="H3242" s="15" t="s">
        <v>11691</v>
      </c>
      <c r="I3242" s="15" t="s">
        <v>4327</v>
      </c>
      <c r="J3242" s="15" t="s">
        <v>4359</v>
      </c>
      <c r="K3242" s="15"/>
      <c r="L3242" s="103" t="str">
        <f t="shared" si="1"/>
        <v>B-GP103-PK10-100 ml Pink Bottle</v>
      </c>
      <c r="M3242" s="103">
        <f t="shared" si="2"/>
        <v>4200</v>
      </c>
      <c r="N3242" s="102" t="str">
        <f t="shared" si="3"/>
        <v>wk 15</v>
      </c>
    </row>
    <row r="3243" ht="12.75" customHeight="1">
      <c r="A3243" s="15" t="s">
        <v>4368</v>
      </c>
      <c r="B3243" s="15" t="s">
        <v>3128</v>
      </c>
      <c r="C3243" s="15" t="s">
        <v>4321</v>
      </c>
      <c r="D3243" s="15" t="s">
        <v>11692</v>
      </c>
      <c r="E3243" s="15" t="s">
        <v>11693</v>
      </c>
      <c r="F3243" s="15" t="s">
        <v>5042</v>
      </c>
      <c r="G3243" s="15" t="s">
        <v>11694</v>
      </c>
      <c r="H3243" s="15" t="s">
        <v>11695</v>
      </c>
      <c r="I3243" s="15" t="s">
        <v>5045</v>
      </c>
      <c r="J3243" s="15" t="s">
        <v>4359</v>
      </c>
      <c r="K3243" s="15"/>
      <c r="L3243" s="103" t="str">
        <f t="shared" si="1"/>
        <v>B-GP103-PK10-100 ml Pink Bottle</v>
      </c>
      <c r="M3243" s="103">
        <f t="shared" si="2"/>
        <v>48300</v>
      </c>
      <c r="N3243" s="102" t="str">
        <f t="shared" si="3"/>
        <v>wk 49</v>
      </c>
    </row>
    <row r="3244" ht="12.75" customHeight="1">
      <c r="A3244" s="15" t="s">
        <v>4589</v>
      </c>
      <c r="B3244" s="15" t="s">
        <v>3128</v>
      </c>
      <c r="C3244" s="15" t="s">
        <v>4321</v>
      </c>
      <c r="D3244" s="15" t="s">
        <v>11696</v>
      </c>
      <c r="E3244" s="15" t="s">
        <v>11697</v>
      </c>
      <c r="F3244" s="15" t="s">
        <v>5042</v>
      </c>
      <c r="G3244" s="15" t="s">
        <v>11698</v>
      </c>
      <c r="H3244" s="15" t="s">
        <v>11699</v>
      </c>
      <c r="I3244" s="15" t="s">
        <v>5045</v>
      </c>
      <c r="J3244" s="15" t="s">
        <v>4359</v>
      </c>
      <c r="K3244" s="15"/>
      <c r="L3244" s="103" t="str">
        <f t="shared" si="1"/>
        <v>B-GP103-PK10-100 ml Pink Bottle</v>
      </c>
      <c r="M3244" s="103">
        <f t="shared" si="2"/>
        <v>25900</v>
      </c>
      <c r="N3244" s="102" t="str">
        <f t="shared" si="3"/>
        <v>wk </v>
      </c>
    </row>
    <row r="3245" ht="12.75" customHeight="1">
      <c r="A3245" s="15" t="s">
        <v>11700</v>
      </c>
      <c r="B3245" s="15" t="s">
        <v>2855</v>
      </c>
      <c r="C3245" s="15" t="s">
        <v>3146</v>
      </c>
      <c r="D3245" s="15" t="s">
        <v>3145</v>
      </c>
      <c r="E3245" s="15"/>
      <c r="F3245" s="15" t="s">
        <v>4308</v>
      </c>
      <c r="G3245" s="15" t="s">
        <v>11534</v>
      </c>
      <c r="H3245" s="15" t="s">
        <v>3149</v>
      </c>
      <c r="I3245" s="15"/>
      <c r="J3245" s="15"/>
      <c r="K3245" s="15"/>
      <c r="L3245" s="103" t="str">
        <f t="shared" si="1"/>
        <v>B-GP103-PK13-100 ml Pink Bottle</v>
      </c>
      <c r="M3245" s="103">
        <f t="shared" si="2"/>
        <v>0</v>
      </c>
      <c r="N3245" s="102" t="str">
        <f t="shared" si="3"/>
        <v>wk </v>
      </c>
    </row>
    <row r="3246" ht="12.75" customHeight="1">
      <c r="A3246" s="15" t="s">
        <v>4673</v>
      </c>
      <c r="B3246" s="15" t="s">
        <v>3123</v>
      </c>
      <c r="C3246" s="15" t="s">
        <v>4321</v>
      </c>
      <c r="D3246" s="15" t="s">
        <v>3586</v>
      </c>
      <c r="E3246" s="15" t="s">
        <v>11701</v>
      </c>
      <c r="F3246" s="15" t="s">
        <v>4890</v>
      </c>
      <c r="G3246" s="15" t="s">
        <v>6562</v>
      </c>
      <c r="H3246" s="15" t="s">
        <v>11702</v>
      </c>
      <c r="I3246" s="15" t="s">
        <v>4327</v>
      </c>
      <c r="J3246" s="15" t="s">
        <v>4359</v>
      </c>
      <c r="K3246" s="15"/>
      <c r="L3246" s="103" t="str">
        <f t="shared" si="1"/>
        <v>B-GP103-PK13-100 ml Pink Bottle</v>
      </c>
      <c r="M3246" s="103">
        <f t="shared" si="2"/>
        <v>1400</v>
      </c>
      <c r="N3246" s="102" t="str">
        <f t="shared" si="3"/>
        <v>wk </v>
      </c>
    </row>
    <row r="3247" ht="12.75" customHeight="1">
      <c r="A3247" s="15" t="s">
        <v>4678</v>
      </c>
      <c r="B3247" s="15" t="s">
        <v>3123</v>
      </c>
      <c r="C3247" s="15" t="s">
        <v>4321</v>
      </c>
      <c r="D3247" s="15" t="s">
        <v>4483</v>
      </c>
      <c r="E3247" s="15" t="s">
        <v>11703</v>
      </c>
      <c r="F3247" s="15" t="s">
        <v>4890</v>
      </c>
      <c r="G3247" s="15" t="s">
        <v>11704</v>
      </c>
      <c r="H3247" s="15" t="s">
        <v>11705</v>
      </c>
      <c r="I3247" s="15" t="s">
        <v>4327</v>
      </c>
      <c r="J3247" s="15" t="s">
        <v>4359</v>
      </c>
      <c r="K3247" s="15"/>
      <c r="L3247" s="103" t="str">
        <f t="shared" si="1"/>
        <v>B-GP103-PK13-100 ml Pink Bottle</v>
      </c>
      <c r="M3247" s="103">
        <f t="shared" si="2"/>
        <v>6300</v>
      </c>
      <c r="N3247" s="102" t="str">
        <f t="shared" si="3"/>
        <v>wk </v>
      </c>
    </row>
    <row r="3248" ht="12.75" customHeight="1">
      <c r="A3248" s="15" t="s">
        <v>4684</v>
      </c>
      <c r="B3248" s="15" t="s">
        <v>3123</v>
      </c>
      <c r="C3248" s="15" t="s">
        <v>4321</v>
      </c>
      <c r="D3248" s="15" t="s">
        <v>11706</v>
      </c>
      <c r="E3248" s="15" t="s">
        <v>11707</v>
      </c>
      <c r="F3248" s="15" t="s">
        <v>4890</v>
      </c>
      <c r="G3248" s="15" t="s">
        <v>11708</v>
      </c>
      <c r="H3248" s="15" t="s">
        <v>11709</v>
      </c>
      <c r="I3248" s="15" t="s">
        <v>4327</v>
      </c>
      <c r="J3248" s="15" t="s">
        <v>4359</v>
      </c>
      <c r="K3248" s="15"/>
      <c r="L3248" s="103" t="str">
        <f t="shared" si="1"/>
        <v>B-GP103-PK13-100 ml Pink Bottle</v>
      </c>
      <c r="M3248" s="103">
        <f t="shared" si="2"/>
        <v>11900</v>
      </c>
      <c r="N3248" s="102" t="str">
        <f t="shared" si="3"/>
        <v>wk </v>
      </c>
    </row>
    <row r="3249" ht="12.75" customHeight="1">
      <c r="A3249" s="15" t="s">
        <v>4695</v>
      </c>
      <c r="B3249" s="15" t="s">
        <v>3123</v>
      </c>
      <c r="C3249" s="15" t="s">
        <v>4321</v>
      </c>
      <c r="D3249" s="15" t="s">
        <v>11559</v>
      </c>
      <c r="E3249" s="15" t="s">
        <v>11710</v>
      </c>
      <c r="F3249" s="15" t="s">
        <v>4890</v>
      </c>
      <c r="G3249" s="15" t="s">
        <v>11711</v>
      </c>
      <c r="H3249" s="15" t="s">
        <v>11712</v>
      </c>
      <c r="I3249" s="15" t="s">
        <v>4327</v>
      </c>
      <c r="J3249" s="15" t="s">
        <v>4359</v>
      </c>
      <c r="K3249" s="15"/>
      <c r="L3249" s="103" t="str">
        <f t="shared" si="1"/>
        <v>B-GP103-PK13-100 ml Pink Bottle</v>
      </c>
      <c r="M3249" s="103">
        <f t="shared" si="2"/>
        <v>7700</v>
      </c>
      <c r="N3249" s="102" t="str">
        <f t="shared" si="3"/>
        <v>wk 6</v>
      </c>
    </row>
    <row r="3250" ht="12.75" customHeight="1">
      <c r="A3250" s="15" t="s">
        <v>4703</v>
      </c>
      <c r="B3250" s="15" t="s">
        <v>3123</v>
      </c>
      <c r="C3250" s="15" t="s">
        <v>4321</v>
      </c>
      <c r="D3250" s="15" t="s">
        <v>3586</v>
      </c>
      <c r="E3250" s="15" t="s">
        <v>11713</v>
      </c>
      <c r="F3250" s="15" t="s">
        <v>4890</v>
      </c>
      <c r="G3250" s="15" t="s">
        <v>6562</v>
      </c>
      <c r="H3250" s="15" t="s">
        <v>11702</v>
      </c>
      <c r="I3250" s="15" t="s">
        <v>4327</v>
      </c>
      <c r="J3250" s="15" t="s">
        <v>4359</v>
      </c>
      <c r="K3250" s="15"/>
      <c r="L3250" s="103" t="str">
        <f t="shared" si="1"/>
        <v>B-GP103-PK13-100 ml Pink Bottle</v>
      </c>
      <c r="M3250" s="103">
        <f t="shared" si="2"/>
        <v>1400</v>
      </c>
      <c r="N3250" s="102" t="str">
        <f t="shared" si="3"/>
        <v>wk 23</v>
      </c>
    </row>
    <row r="3251" ht="12.75" customHeight="1">
      <c r="A3251" s="15" t="s">
        <v>4786</v>
      </c>
      <c r="B3251" s="15" t="s">
        <v>3123</v>
      </c>
      <c r="C3251" s="15" t="s">
        <v>4321</v>
      </c>
      <c r="D3251" s="15" t="s">
        <v>8801</v>
      </c>
      <c r="E3251" s="15" t="s">
        <v>11714</v>
      </c>
      <c r="F3251" s="15" t="s">
        <v>4890</v>
      </c>
      <c r="G3251" s="15" t="s">
        <v>11715</v>
      </c>
      <c r="H3251" s="15" t="s">
        <v>11716</v>
      </c>
      <c r="I3251" s="15" t="s">
        <v>4327</v>
      </c>
      <c r="J3251" s="15" t="s">
        <v>4359</v>
      </c>
      <c r="K3251" s="15"/>
      <c r="L3251" s="103" t="str">
        <f t="shared" si="1"/>
        <v>B-GP103-PK13-100 ml Pink Bottle</v>
      </c>
      <c r="M3251" s="103">
        <f t="shared" si="2"/>
        <v>7000</v>
      </c>
      <c r="N3251" s="102" t="str">
        <f t="shared" si="3"/>
        <v>wk </v>
      </c>
    </row>
    <row r="3252" ht="12.75" customHeight="1">
      <c r="A3252" s="15" t="s">
        <v>4346</v>
      </c>
      <c r="B3252" s="15" t="s">
        <v>3123</v>
      </c>
      <c r="C3252" s="15" t="s">
        <v>4321</v>
      </c>
      <c r="D3252" s="15" t="s">
        <v>3600</v>
      </c>
      <c r="E3252" s="15" t="s">
        <v>11717</v>
      </c>
      <c r="F3252" s="15" t="s">
        <v>4890</v>
      </c>
      <c r="G3252" s="15" t="s">
        <v>11718</v>
      </c>
      <c r="H3252" s="15" t="s">
        <v>11719</v>
      </c>
      <c r="I3252" s="15" t="s">
        <v>4327</v>
      </c>
      <c r="J3252" s="15" t="s">
        <v>4359</v>
      </c>
      <c r="K3252" s="15"/>
      <c r="L3252" s="103" t="str">
        <f t="shared" si="1"/>
        <v>B-GP103-PK13-100 ml Pink Bottle</v>
      </c>
      <c r="M3252" s="103">
        <f t="shared" si="2"/>
        <v>4200</v>
      </c>
      <c r="N3252" s="102" t="str">
        <f t="shared" si="3"/>
        <v>wk </v>
      </c>
    </row>
    <row r="3253" ht="12.75" customHeight="1">
      <c r="A3253" s="15" t="s">
        <v>4793</v>
      </c>
      <c r="B3253" s="15" t="s">
        <v>3123</v>
      </c>
      <c r="C3253" s="15" t="s">
        <v>4321</v>
      </c>
      <c r="D3253" s="15" t="s">
        <v>6557</v>
      </c>
      <c r="E3253" s="15" t="s">
        <v>11720</v>
      </c>
      <c r="F3253" s="15" t="s">
        <v>4890</v>
      </c>
      <c r="G3253" s="15" t="s">
        <v>11721</v>
      </c>
      <c r="H3253" s="15" t="s">
        <v>11722</v>
      </c>
      <c r="I3253" s="15" t="s">
        <v>4327</v>
      </c>
      <c r="J3253" s="15" t="s">
        <v>4359</v>
      </c>
      <c r="K3253" s="15"/>
      <c r="L3253" s="103" t="str">
        <f t="shared" si="1"/>
        <v>B-GP103-PK13-100 ml Pink Bottle</v>
      </c>
      <c r="M3253" s="103">
        <f t="shared" si="2"/>
        <v>3500</v>
      </c>
      <c r="N3253" s="102" t="str">
        <f t="shared" si="3"/>
        <v>wk </v>
      </c>
    </row>
    <row r="3254" ht="12.75" customHeight="1">
      <c r="A3254" s="15" t="s">
        <v>4805</v>
      </c>
      <c r="B3254" s="15" t="s">
        <v>3123</v>
      </c>
      <c r="C3254" s="15" t="s">
        <v>4321</v>
      </c>
      <c r="D3254" s="15" t="s">
        <v>6557</v>
      </c>
      <c r="E3254" s="15" t="s">
        <v>11723</v>
      </c>
      <c r="F3254" s="15" t="s">
        <v>4890</v>
      </c>
      <c r="G3254" s="15" t="s">
        <v>11721</v>
      </c>
      <c r="H3254" s="15" t="s">
        <v>11722</v>
      </c>
      <c r="I3254" s="15" t="s">
        <v>4327</v>
      </c>
      <c r="J3254" s="15" t="s">
        <v>4359</v>
      </c>
      <c r="K3254" s="15"/>
      <c r="L3254" s="103" t="str">
        <f t="shared" si="1"/>
        <v>B-GP103-PK13-100 ml Pink Bottle</v>
      </c>
      <c r="M3254" s="103">
        <f t="shared" si="2"/>
        <v>3500</v>
      </c>
      <c r="N3254" s="102" t="str">
        <f t="shared" si="3"/>
        <v>wk </v>
      </c>
    </row>
    <row r="3255" ht="12.75" customHeight="1">
      <c r="A3255" s="15" t="s">
        <v>11724</v>
      </c>
      <c r="B3255" s="15" t="s">
        <v>2855</v>
      </c>
      <c r="C3255" s="15" t="s">
        <v>3146</v>
      </c>
      <c r="D3255" s="15" t="s">
        <v>3145</v>
      </c>
      <c r="E3255" s="15"/>
      <c r="F3255" s="15" t="s">
        <v>4308</v>
      </c>
      <c r="G3255" s="15" t="s">
        <v>11725</v>
      </c>
      <c r="H3255" s="15" t="s">
        <v>3149</v>
      </c>
      <c r="I3255" s="15" t="s">
        <v>3177</v>
      </c>
      <c r="J3255" s="15"/>
      <c r="K3255" s="15"/>
      <c r="L3255" s="103" t="str">
        <f t="shared" si="1"/>
        <v>B-GP103-PW10-100ml Pearly White Bottle</v>
      </c>
      <c r="M3255" s="103">
        <f t="shared" si="2"/>
        <v>0</v>
      </c>
      <c r="N3255" s="102" t="str">
        <f t="shared" si="3"/>
        <v>wk </v>
      </c>
    </row>
    <row r="3256" ht="12.75" customHeight="1">
      <c r="A3256" s="15" t="s">
        <v>5663</v>
      </c>
      <c r="B3256" s="15" t="s">
        <v>3123</v>
      </c>
      <c r="C3256" s="15" t="s">
        <v>4321</v>
      </c>
      <c r="D3256" s="15" t="s">
        <v>11669</v>
      </c>
      <c r="E3256" s="15" t="s">
        <v>11726</v>
      </c>
      <c r="F3256" s="15" t="s">
        <v>9362</v>
      </c>
      <c r="G3256" s="15" t="s">
        <v>11727</v>
      </c>
      <c r="H3256" s="15" t="s">
        <v>11728</v>
      </c>
      <c r="I3256" s="15" t="s">
        <v>4327</v>
      </c>
      <c r="J3256" s="15" t="s">
        <v>5653</v>
      </c>
      <c r="K3256" s="15"/>
      <c r="L3256" s="103" t="str">
        <f t="shared" si="1"/>
        <v>B-GP103-PW10-100ml Pearly White Bottle</v>
      </c>
      <c r="M3256" s="103">
        <f t="shared" si="2"/>
        <v>13300</v>
      </c>
      <c r="N3256" s="102" t="str">
        <f t="shared" si="3"/>
        <v>wk 36</v>
      </c>
    </row>
    <row r="3257" ht="12.75" customHeight="1">
      <c r="A3257" s="15" t="s">
        <v>4412</v>
      </c>
      <c r="B3257" s="15" t="s">
        <v>3123</v>
      </c>
      <c r="C3257" s="15" t="s">
        <v>4321</v>
      </c>
      <c r="D3257" s="15" t="s">
        <v>5425</v>
      </c>
      <c r="E3257" s="15" t="s">
        <v>11729</v>
      </c>
      <c r="F3257" s="15" t="s">
        <v>9362</v>
      </c>
      <c r="G3257" s="15" t="s">
        <v>11730</v>
      </c>
      <c r="H3257" s="15" t="s">
        <v>11731</v>
      </c>
      <c r="I3257" s="15" t="s">
        <v>4327</v>
      </c>
      <c r="J3257" s="15" t="s">
        <v>5653</v>
      </c>
      <c r="K3257" s="15"/>
      <c r="L3257" s="103" t="str">
        <f t="shared" si="1"/>
        <v>B-GP103-PW10-100ml Pearly White Bottle</v>
      </c>
      <c r="M3257" s="103">
        <f t="shared" si="2"/>
        <v>5600</v>
      </c>
      <c r="N3257" s="102" t="str">
        <f t="shared" si="3"/>
        <v>wk </v>
      </c>
    </row>
    <row r="3258" ht="12.75" customHeight="1">
      <c r="A3258" s="15" t="s">
        <v>5722</v>
      </c>
      <c r="B3258" s="15" t="s">
        <v>3123</v>
      </c>
      <c r="C3258" s="15" t="s">
        <v>4321</v>
      </c>
      <c r="D3258" s="15" t="s">
        <v>3590</v>
      </c>
      <c r="E3258" s="15" t="s">
        <v>11732</v>
      </c>
      <c r="F3258" s="15" t="s">
        <v>4324</v>
      </c>
      <c r="G3258" s="15" t="s">
        <v>11733</v>
      </c>
      <c r="H3258" s="15" t="s">
        <v>11734</v>
      </c>
      <c r="I3258" s="15" t="s">
        <v>4327</v>
      </c>
      <c r="J3258" s="15" t="s">
        <v>4345</v>
      </c>
      <c r="K3258" s="15"/>
      <c r="L3258" s="103" t="str">
        <f t="shared" si="1"/>
        <v>B-GP103-PW10-100ml Pearly White Bottle</v>
      </c>
      <c r="M3258" s="103">
        <f t="shared" si="2"/>
        <v>700</v>
      </c>
      <c r="N3258" s="102" t="str">
        <f t="shared" si="3"/>
        <v>wk 9</v>
      </c>
    </row>
    <row r="3259" ht="12.75" customHeight="1">
      <c r="A3259" s="15" t="s">
        <v>5072</v>
      </c>
      <c r="B3259" s="15" t="s">
        <v>3123</v>
      </c>
      <c r="C3259" s="15" t="s">
        <v>4321</v>
      </c>
      <c r="D3259" s="15" t="s">
        <v>8771</v>
      </c>
      <c r="E3259" s="15" t="s">
        <v>11735</v>
      </c>
      <c r="F3259" s="15" t="s">
        <v>9362</v>
      </c>
      <c r="G3259" s="15" t="s">
        <v>11736</v>
      </c>
      <c r="H3259" s="15" t="s">
        <v>11737</v>
      </c>
      <c r="I3259" s="15" t="s">
        <v>4327</v>
      </c>
      <c r="J3259" s="15" t="s">
        <v>5653</v>
      </c>
      <c r="K3259" s="15"/>
      <c r="L3259" s="103" t="str">
        <f t="shared" si="1"/>
        <v>B-GP103-PW10-100ml Pearly White Bottle</v>
      </c>
      <c r="M3259" s="103">
        <f t="shared" si="2"/>
        <v>10500</v>
      </c>
      <c r="N3259" s="102" t="str">
        <f t="shared" si="3"/>
        <v>wk 49</v>
      </c>
    </row>
    <row r="3260" ht="12.75" customHeight="1">
      <c r="A3260" s="15" t="s">
        <v>4439</v>
      </c>
      <c r="B3260" s="15" t="s">
        <v>3123</v>
      </c>
      <c r="C3260" s="15" t="s">
        <v>4321</v>
      </c>
      <c r="D3260" s="15" t="s">
        <v>11559</v>
      </c>
      <c r="E3260" s="15" t="s">
        <v>11738</v>
      </c>
      <c r="F3260" s="15" t="s">
        <v>4890</v>
      </c>
      <c r="G3260" s="15" t="s">
        <v>11676</v>
      </c>
      <c r="H3260" s="15" t="s">
        <v>11739</v>
      </c>
      <c r="I3260" s="15" t="s">
        <v>4327</v>
      </c>
      <c r="J3260" s="15" t="s">
        <v>4367</v>
      </c>
      <c r="K3260" s="15"/>
      <c r="L3260" s="103" t="str">
        <f t="shared" si="1"/>
        <v>B-GP103-PW10-100ml Pearly White Bottle</v>
      </c>
      <c r="M3260" s="103">
        <f t="shared" si="2"/>
        <v>7700</v>
      </c>
      <c r="N3260" s="102" t="str">
        <f t="shared" si="3"/>
        <v>wk </v>
      </c>
    </row>
    <row r="3261" ht="12.75" customHeight="1">
      <c r="A3261" s="15" t="s">
        <v>4467</v>
      </c>
      <c r="B3261" s="15" t="s">
        <v>3123</v>
      </c>
      <c r="C3261" s="15" t="s">
        <v>4321</v>
      </c>
      <c r="D3261" s="15" t="s">
        <v>4483</v>
      </c>
      <c r="E3261" s="15" t="s">
        <v>11740</v>
      </c>
      <c r="F3261" s="15" t="s">
        <v>4890</v>
      </c>
      <c r="G3261" s="15" t="s">
        <v>11741</v>
      </c>
      <c r="H3261" s="15" t="s">
        <v>11742</v>
      </c>
      <c r="I3261" s="15" t="s">
        <v>4327</v>
      </c>
      <c r="J3261" s="15" t="s">
        <v>4367</v>
      </c>
      <c r="K3261" s="15"/>
      <c r="L3261" s="103" t="str">
        <f t="shared" si="1"/>
        <v>B-GP103-PW10-100ml Pearly White Bottle</v>
      </c>
      <c r="M3261" s="103">
        <f t="shared" si="2"/>
        <v>6300</v>
      </c>
      <c r="N3261" s="102" t="str">
        <f t="shared" si="3"/>
        <v>wk 31</v>
      </c>
    </row>
    <row r="3262" ht="12.75" customHeight="1">
      <c r="A3262" s="15" t="s">
        <v>4334</v>
      </c>
      <c r="B3262" s="15" t="s">
        <v>3123</v>
      </c>
      <c r="C3262" s="15" t="s">
        <v>4321</v>
      </c>
      <c r="D3262" s="15" t="s">
        <v>11743</v>
      </c>
      <c r="E3262" s="15" t="s">
        <v>11744</v>
      </c>
      <c r="F3262" s="15" t="s">
        <v>4890</v>
      </c>
      <c r="G3262" s="15" t="s">
        <v>11745</v>
      </c>
      <c r="H3262" s="15" t="s">
        <v>11746</v>
      </c>
      <c r="I3262" s="15" t="s">
        <v>4327</v>
      </c>
      <c r="J3262" s="15" t="s">
        <v>4367</v>
      </c>
      <c r="K3262" s="15"/>
      <c r="L3262" s="103" t="str">
        <f t="shared" si="1"/>
        <v>B-GP103-PW10-100ml Pearly White Bottle</v>
      </c>
      <c r="M3262" s="103">
        <f t="shared" si="2"/>
        <v>31500</v>
      </c>
      <c r="N3262" s="102" t="str">
        <f t="shared" si="3"/>
        <v>wk </v>
      </c>
    </row>
    <row r="3263" ht="12.75" customHeight="1">
      <c r="A3263" s="15" t="s">
        <v>5256</v>
      </c>
      <c r="B3263" s="15" t="s">
        <v>3123</v>
      </c>
      <c r="C3263" s="15" t="s">
        <v>4965</v>
      </c>
      <c r="D3263" s="15" t="s">
        <v>11747</v>
      </c>
      <c r="E3263" s="15" t="s">
        <v>11685</v>
      </c>
      <c r="F3263" s="15" t="s">
        <v>4890</v>
      </c>
      <c r="G3263" s="15" t="s">
        <v>11748</v>
      </c>
      <c r="H3263" s="15" t="s">
        <v>11749</v>
      </c>
      <c r="I3263" s="15" t="s">
        <v>4327</v>
      </c>
      <c r="J3263" s="15" t="s">
        <v>4359</v>
      </c>
      <c r="K3263" s="15"/>
      <c r="L3263" s="103" t="str">
        <f t="shared" si="1"/>
        <v>B-GP103-PW10-100ml Pearly White Bottle</v>
      </c>
      <c r="M3263" s="103">
        <f t="shared" si="2"/>
        <v>16100</v>
      </c>
      <c r="N3263" s="102" t="str">
        <f t="shared" si="3"/>
        <v>wk </v>
      </c>
    </row>
    <row r="3264" ht="12.75" customHeight="1">
      <c r="A3264" s="15" t="s">
        <v>4579</v>
      </c>
      <c r="B3264" s="15" t="s">
        <v>3123</v>
      </c>
      <c r="C3264" s="15" t="s">
        <v>4321</v>
      </c>
      <c r="D3264" s="15" t="s">
        <v>3590</v>
      </c>
      <c r="E3264" s="15" t="s">
        <v>9519</v>
      </c>
      <c r="F3264" s="15" t="s">
        <v>4324</v>
      </c>
      <c r="G3264" s="15" t="s">
        <v>11733</v>
      </c>
      <c r="H3264" s="15" t="s">
        <v>11750</v>
      </c>
      <c r="I3264" s="15" t="s">
        <v>4327</v>
      </c>
      <c r="J3264" s="15" t="s">
        <v>4345</v>
      </c>
      <c r="K3264" s="15"/>
      <c r="L3264" s="103" t="str">
        <f t="shared" si="1"/>
        <v>B-GP103-PW10-100ml Pearly White Bottle</v>
      </c>
      <c r="M3264" s="103">
        <f t="shared" si="2"/>
        <v>700</v>
      </c>
      <c r="N3264" s="102" t="str">
        <f t="shared" si="3"/>
        <v>wk </v>
      </c>
    </row>
    <row r="3265" ht="12.75" customHeight="1">
      <c r="A3265" s="15" t="s">
        <v>4616</v>
      </c>
      <c r="B3265" s="15" t="s">
        <v>3123</v>
      </c>
      <c r="C3265" s="15" t="s">
        <v>4321</v>
      </c>
      <c r="D3265" s="15" t="s">
        <v>3590</v>
      </c>
      <c r="E3265" s="15" t="s">
        <v>9671</v>
      </c>
      <c r="F3265" s="15" t="s">
        <v>4324</v>
      </c>
      <c r="G3265" s="15" t="s">
        <v>11733</v>
      </c>
      <c r="H3265" s="15" t="s">
        <v>11751</v>
      </c>
      <c r="I3265" s="15" t="s">
        <v>4327</v>
      </c>
      <c r="J3265" s="15" t="s">
        <v>4345</v>
      </c>
      <c r="K3265" s="15"/>
      <c r="L3265" s="103" t="str">
        <f t="shared" si="1"/>
        <v>B-GP103-PW10-100ml Pearly White Bottle</v>
      </c>
      <c r="M3265" s="103">
        <f t="shared" si="2"/>
        <v>700</v>
      </c>
      <c r="N3265" s="102" t="str">
        <f t="shared" si="3"/>
        <v>wk 14</v>
      </c>
    </row>
    <row r="3266" ht="12.75" customHeight="1">
      <c r="A3266" s="15" t="s">
        <v>5269</v>
      </c>
      <c r="B3266" s="15" t="s">
        <v>3123</v>
      </c>
      <c r="C3266" s="15" t="s">
        <v>4321</v>
      </c>
      <c r="D3266" s="15" t="s">
        <v>3590</v>
      </c>
      <c r="E3266" s="15" t="s">
        <v>11752</v>
      </c>
      <c r="F3266" s="15" t="s">
        <v>4324</v>
      </c>
      <c r="G3266" s="15" t="s">
        <v>11733</v>
      </c>
      <c r="H3266" s="15" t="s">
        <v>11753</v>
      </c>
      <c r="I3266" s="15" t="s">
        <v>4327</v>
      </c>
      <c r="J3266" s="15" t="s">
        <v>4345</v>
      </c>
      <c r="K3266" s="15"/>
      <c r="L3266" s="103" t="str">
        <f t="shared" si="1"/>
        <v>B-GP103-PW10-100ml Pearly White Bottle</v>
      </c>
      <c r="M3266" s="103">
        <f t="shared" si="2"/>
        <v>700</v>
      </c>
      <c r="N3266" s="102" t="str">
        <f t="shared" si="3"/>
        <v>wk </v>
      </c>
    </row>
    <row r="3267" ht="12.75" customHeight="1">
      <c r="A3267" s="15" t="s">
        <v>4346</v>
      </c>
      <c r="B3267" s="15" t="s">
        <v>3123</v>
      </c>
      <c r="C3267" s="15" t="s">
        <v>4321</v>
      </c>
      <c r="D3267" s="15" t="s">
        <v>3590</v>
      </c>
      <c r="E3267" s="15" t="s">
        <v>11754</v>
      </c>
      <c r="F3267" s="15" t="s">
        <v>4324</v>
      </c>
      <c r="G3267" s="15" t="s">
        <v>11733</v>
      </c>
      <c r="H3267" s="15" t="s">
        <v>11755</v>
      </c>
      <c r="I3267" s="15" t="s">
        <v>4327</v>
      </c>
      <c r="J3267" s="15" t="s">
        <v>4345</v>
      </c>
      <c r="K3267" s="15"/>
      <c r="L3267" s="103" t="str">
        <f t="shared" si="1"/>
        <v>B-GP103-PW10-100ml Pearly White Bottle</v>
      </c>
      <c r="M3267" s="103">
        <f t="shared" si="2"/>
        <v>700</v>
      </c>
      <c r="N3267" s="102" t="str">
        <f t="shared" si="3"/>
        <v>wk </v>
      </c>
    </row>
    <row r="3268" ht="12.75" customHeight="1">
      <c r="A3268" s="15" t="s">
        <v>4810</v>
      </c>
      <c r="B3268" s="15" t="s">
        <v>3123</v>
      </c>
      <c r="C3268" s="15" t="s">
        <v>4321</v>
      </c>
      <c r="D3268" s="15" t="s">
        <v>5417</v>
      </c>
      <c r="E3268" s="15" t="s">
        <v>11756</v>
      </c>
      <c r="F3268" s="15" t="s">
        <v>4324</v>
      </c>
      <c r="G3268" s="15" t="s">
        <v>11757</v>
      </c>
      <c r="H3268" s="15" t="s">
        <v>11758</v>
      </c>
      <c r="I3268" s="15" t="s">
        <v>4327</v>
      </c>
      <c r="J3268" s="15" t="s">
        <v>4328</v>
      </c>
      <c r="K3268" s="15"/>
      <c r="L3268" s="103" t="str">
        <f t="shared" si="1"/>
        <v>B-GP103-PW10-100ml Pearly White Bottle</v>
      </c>
      <c r="M3268" s="103">
        <f t="shared" si="2"/>
        <v>2800</v>
      </c>
      <c r="N3268" s="102" t="str">
        <f t="shared" si="3"/>
        <v>wk </v>
      </c>
    </row>
    <row r="3269" ht="12.75" customHeight="1">
      <c r="A3269" s="15" t="s">
        <v>4846</v>
      </c>
      <c r="B3269" s="15" t="s">
        <v>3123</v>
      </c>
      <c r="C3269" s="15" t="s">
        <v>4321</v>
      </c>
      <c r="D3269" s="15" t="s">
        <v>4069</v>
      </c>
      <c r="E3269" s="15" t="s">
        <v>11759</v>
      </c>
      <c r="F3269" s="15" t="s">
        <v>4324</v>
      </c>
      <c r="G3269" s="15" t="s">
        <v>11760</v>
      </c>
      <c r="H3269" s="15" t="s">
        <v>11761</v>
      </c>
      <c r="I3269" s="15" t="s">
        <v>4327</v>
      </c>
      <c r="J3269" s="15" t="s">
        <v>4328</v>
      </c>
      <c r="K3269" s="15"/>
      <c r="L3269" s="103" t="str">
        <f t="shared" si="1"/>
        <v>B-GP103-PW10-100ml Pearly White Bottle</v>
      </c>
      <c r="M3269" s="103">
        <f t="shared" si="2"/>
        <v>15000</v>
      </c>
      <c r="N3269" s="102" t="str">
        <f t="shared" si="3"/>
        <v>wk </v>
      </c>
    </row>
    <row r="3270" ht="12.75" customHeight="1">
      <c r="A3270" s="15" t="s">
        <v>4846</v>
      </c>
      <c r="B3270" s="15" t="s">
        <v>3123</v>
      </c>
      <c r="C3270" s="15" t="s">
        <v>4321</v>
      </c>
      <c r="D3270" s="15" t="s">
        <v>3320</v>
      </c>
      <c r="E3270" s="15" t="s">
        <v>11762</v>
      </c>
      <c r="F3270" s="15" t="s">
        <v>4324</v>
      </c>
      <c r="G3270" s="15" t="s">
        <v>11763</v>
      </c>
      <c r="H3270" s="15" t="s">
        <v>11764</v>
      </c>
      <c r="I3270" s="15" t="s">
        <v>4327</v>
      </c>
      <c r="J3270" s="15" t="s">
        <v>4328</v>
      </c>
      <c r="K3270" s="15"/>
      <c r="L3270" s="103" t="str">
        <f t="shared" si="1"/>
        <v>B-GP103-PW10-100ml Pearly White Bottle</v>
      </c>
      <c r="M3270" s="103">
        <f t="shared" si="2"/>
        <v>400</v>
      </c>
      <c r="N3270" s="102" t="str">
        <f t="shared" si="3"/>
        <v>wk </v>
      </c>
    </row>
    <row r="3271" ht="12.75" customHeight="1">
      <c r="A3271" s="15" t="s">
        <v>4851</v>
      </c>
      <c r="B3271" s="15" t="s">
        <v>3123</v>
      </c>
      <c r="C3271" s="15" t="s">
        <v>4321</v>
      </c>
      <c r="D3271" s="15" t="s">
        <v>3590</v>
      </c>
      <c r="E3271" s="15" t="s">
        <v>11765</v>
      </c>
      <c r="F3271" s="15" t="s">
        <v>4324</v>
      </c>
      <c r="G3271" s="15" t="s">
        <v>11733</v>
      </c>
      <c r="H3271" s="15" t="s">
        <v>11755</v>
      </c>
      <c r="I3271" s="15" t="s">
        <v>4327</v>
      </c>
      <c r="J3271" s="15" t="s">
        <v>4328</v>
      </c>
      <c r="K3271" s="15"/>
      <c r="L3271" s="103" t="str">
        <f t="shared" si="1"/>
        <v>B-GP103-PW10-100ml Pearly White Bottle</v>
      </c>
      <c r="M3271" s="103">
        <f t="shared" si="2"/>
        <v>700</v>
      </c>
      <c r="N3271" s="102" t="str">
        <f t="shared" si="3"/>
        <v>wk </v>
      </c>
    </row>
    <row r="3272" ht="12.75" customHeight="1">
      <c r="A3272" s="15" t="s">
        <v>11766</v>
      </c>
      <c r="B3272" s="15" t="s">
        <v>2855</v>
      </c>
      <c r="C3272" s="15" t="s">
        <v>3146</v>
      </c>
      <c r="D3272" s="15" t="s">
        <v>3145</v>
      </c>
      <c r="E3272" s="15"/>
      <c r="F3272" s="15" t="s">
        <v>4308</v>
      </c>
      <c r="G3272" s="15" t="s">
        <v>11534</v>
      </c>
      <c r="H3272" s="15" t="s">
        <v>3149</v>
      </c>
      <c r="I3272" s="15" t="s">
        <v>3177</v>
      </c>
      <c r="J3272" s="15"/>
      <c r="K3272" s="15"/>
      <c r="L3272" s="103" t="str">
        <f t="shared" si="1"/>
        <v>B-GP103-RD10-100 ml Red Bottle</v>
      </c>
      <c r="M3272" s="103">
        <f t="shared" si="2"/>
        <v>0</v>
      </c>
      <c r="N3272" s="102" t="str">
        <f t="shared" si="3"/>
        <v>wk </v>
      </c>
    </row>
    <row r="3273" ht="12.75" customHeight="1">
      <c r="A3273" s="15" t="s">
        <v>4361</v>
      </c>
      <c r="B3273" s="15" t="s">
        <v>3123</v>
      </c>
      <c r="C3273" s="15" t="s">
        <v>4321</v>
      </c>
      <c r="D3273" s="15" t="s">
        <v>3247</v>
      </c>
      <c r="E3273" s="15" t="s">
        <v>11767</v>
      </c>
      <c r="F3273" s="15" t="s">
        <v>11768</v>
      </c>
      <c r="G3273" s="15" t="s">
        <v>11769</v>
      </c>
      <c r="H3273" s="15" t="s">
        <v>11770</v>
      </c>
      <c r="I3273" s="15" t="s">
        <v>4327</v>
      </c>
      <c r="J3273" s="15" t="s">
        <v>11771</v>
      </c>
      <c r="K3273" s="15"/>
      <c r="L3273" s="103" t="str">
        <f t="shared" si="1"/>
        <v>B-GP103-RD10-100 ml Red Bottle</v>
      </c>
      <c r="M3273" s="103">
        <f t="shared" si="2"/>
        <v>2100</v>
      </c>
      <c r="N3273" s="102" t="str">
        <f t="shared" si="3"/>
        <v>wk 5</v>
      </c>
    </row>
    <row r="3274" ht="12.75" customHeight="1">
      <c r="A3274" s="15" t="s">
        <v>11772</v>
      </c>
      <c r="B3274" s="15" t="s">
        <v>2855</v>
      </c>
      <c r="C3274" s="15" t="s">
        <v>3146</v>
      </c>
      <c r="D3274" s="15" t="s">
        <v>3145</v>
      </c>
      <c r="E3274" s="15"/>
      <c r="F3274" s="15" t="s">
        <v>4308</v>
      </c>
      <c r="G3274" s="15" t="s">
        <v>11534</v>
      </c>
      <c r="H3274" s="15" t="s">
        <v>3149</v>
      </c>
      <c r="I3274" s="15" t="s">
        <v>3156</v>
      </c>
      <c r="J3274" s="15"/>
      <c r="K3274" s="15"/>
      <c r="L3274" s="103" t="str">
        <f t="shared" si="1"/>
        <v>B-GP103-W10-100 ml White Bottle</v>
      </c>
      <c r="M3274" s="103">
        <f t="shared" si="2"/>
        <v>0</v>
      </c>
      <c r="N3274" s="102" t="str">
        <f t="shared" si="3"/>
        <v>wk </v>
      </c>
    </row>
    <row r="3275" ht="12.75" customHeight="1">
      <c r="A3275" s="15" t="s">
        <v>4435</v>
      </c>
      <c r="B3275" s="15" t="s">
        <v>3123</v>
      </c>
      <c r="C3275" s="15" t="s">
        <v>4321</v>
      </c>
      <c r="D3275" s="15" t="s">
        <v>3590</v>
      </c>
      <c r="E3275" s="15" t="s">
        <v>11773</v>
      </c>
      <c r="F3275" s="15" t="s">
        <v>4324</v>
      </c>
      <c r="G3275" s="15" t="s">
        <v>11551</v>
      </c>
      <c r="H3275" s="15" t="s">
        <v>11774</v>
      </c>
      <c r="I3275" s="15" t="s">
        <v>4327</v>
      </c>
      <c r="J3275" s="15" t="s">
        <v>4328</v>
      </c>
      <c r="K3275" s="15"/>
      <c r="L3275" s="103" t="str">
        <f t="shared" si="1"/>
        <v>B-GP103-W10-100 ml White Bottle</v>
      </c>
      <c r="M3275" s="103">
        <f t="shared" si="2"/>
        <v>700</v>
      </c>
      <c r="N3275" s="102" t="str">
        <f t="shared" si="3"/>
        <v>wk </v>
      </c>
    </row>
    <row r="3276" ht="12.75" customHeight="1">
      <c r="A3276" s="15" t="s">
        <v>4441</v>
      </c>
      <c r="B3276" s="15" t="s">
        <v>3123</v>
      </c>
      <c r="C3276" s="15" t="s">
        <v>4321</v>
      </c>
      <c r="D3276" s="15" t="s">
        <v>6097</v>
      </c>
      <c r="E3276" s="15" t="s">
        <v>11775</v>
      </c>
      <c r="F3276" s="15" t="s">
        <v>4890</v>
      </c>
      <c r="G3276" s="15" t="s">
        <v>11776</v>
      </c>
      <c r="H3276" s="15" t="s">
        <v>11777</v>
      </c>
      <c r="I3276" s="15" t="s">
        <v>4327</v>
      </c>
      <c r="J3276" s="15" t="s">
        <v>4359</v>
      </c>
      <c r="K3276" s="15"/>
      <c r="L3276" s="103" t="str">
        <f t="shared" si="1"/>
        <v>B-GP103-W10-100 ml White Bottle</v>
      </c>
      <c r="M3276" s="103">
        <f t="shared" si="2"/>
        <v>800</v>
      </c>
      <c r="N3276" s="102" t="str">
        <f t="shared" si="3"/>
        <v>wk </v>
      </c>
    </row>
    <row r="3277" ht="12.75" customHeight="1">
      <c r="A3277" s="15" t="s">
        <v>4494</v>
      </c>
      <c r="B3277" s="15" t="s">
        <v>3123</v>
      </c>
      <c r="C3277" s="15" t="s">
        <v>4321</v>
      </c>
      <c r="D3277" s="15" t="s">
        <v>5417</v>
      </c>
      <c r="E3277" s="15" t="s">
        <v>11778</v>
      </c>
      <c r="F3277" s="15" t="s">
        <v>11768</v>
      </c>
      <c r="G3277" s="15" t="s">
        <v>11779</v>
      </c>
      <c r="H3277" s="15" t="s">
        <v>11780</v>
      </c>
      <c r="I3277" s="15" t="s">
        <v>4327</v>
      </c>
      <c r="J3277" s="15" t="s">
        <v>11771</v>
      </c>
      <c r="K3277" s="15"/>
      <c r="L3277" s="103" t="str">
        <f t="shared" si="1"/>
        <v>B-GP103-W10-100 ml White Bottle</v>
      </c>
      <c r="M3277" s="103">
        <f t="shared" si="2"/>
        <v>2800</v>
      </c>
      <c r="N3277" s="102" t="str">
        <f t="shared" si="3"/>
        <v>wk </v>
      </c>
    </row>
    <row r="3278" ht="12.75" customHeight="1">
      <c r="A3278" s="15" t="s">
        <v>4510</v>
      </c>
      <c r="B3278" s="15" t="s">
        <v>3123</v>
      </c>
      <c r="C3278" s="15" t="s">
        <v>4321</v>
      </c>
      <c r="D3278" s="15" t="s">
        <v>3586</v>
      </c>
      <c r="E3278" s="15" t="s">
        <v>11781</v>
      </c>
      <c r="F3278" s="15" t="s">
        <v>11768</v>
      </c>
      <c r="G3278" s="15" t="s">
        <v>11782</v>
      </c>
      <c r="H3278" s="15" t="s">
        <v>11783</v>
      </c>
      <c r="I3278" s="15" t="s">
        <v>4327</v>
      </c>
      <c r="J3278" s="15" t="s">
        <v>11771</v>
      </c>
      <c r="K3278" s="15"/>
      <c r="L3278" s="103" t="str">
        <f t="shared" si="1"/>
        <v>B-GP103-W10-100 ml White Bottle</v>
      </c>
      <c r="M3278" s="103">
        <f t="shared" si="2"/>
        <v>1400</v>
      </c>
      <c r="N3278" s="102" t="str">
        <f t="shared" si="3"/>
        <v>wk </v>
      </c>
    </row>
    <row r="3279" ht="12.75" customHeight="1">
      <c r="A3279" s="15" t="s">
        <v>4513</v>
      </c>
      <c r="B3279" s="15" t="s">
        <v>3123</v>
      </c>
      <c r="C3279" s="15" t="s">
        <v>4321</v>
      </c>
      <c r="D3279" s="15" t="s">
        <v>3586</v>
      </c>
      <c r="E3279" s="15" t="s">
        <v>11784</v>
      </c>
      <c r="F3279" s="15" t="s">
        <v>11768</v>
      </c>
      <c r="G3279" s="15" t="s">
        <v>11782</v>
      </c>
      <c r="H3279" s="15" t="s">
        <v>11783</v>
      </c>
      <c r="I3279" s="15" t="s">
        <v>4327</v>
      </c>
      <c r="J3279" s="15" t="s">
        <v>11771</v>
      </c>
      <c r="K3279" s="15"/>
      <c r="L3279" s="103" t="str">
        <f t="shared" si="1"/>
        <v>B-GP103-W10-100 ml White Bottle</v>
      </c>
      <c r="M3279" s="103">
        <f t="shared" si="2"/>
        <v>1400</v>
      </c>
      <c r="N3279" s="102" t="str">
        <f t="shared" si="3"/>
        <v>wk </v>
      </c>
    </row>
    <row r="3280" ht="12.75" customHeight="1">
      <c r="A3280" s="15" t="s">
        <v>4517</v>
      </c>
      <c r="B3280" s="15" t="s">
        <v>3123</v>
      </c>
      <c r="C3280" s="15" t="s">
        <v>4321</v>
      </c>
      <c r="D3280" s="15" t="s">
        <v>3247</v>
      </c>
      <c r="E3280" s="15" t="s">
        <v>11785</v>
      </c>
      <c r="F3280" s="15" t="s">
        <v>4324</v>
      </c>
      <c r="G3280" s="15" t="s">
        <v>11786</v>
      </c>
      <c r="H3280" s="15" t="s">
        <v>11787</v>
      </c>
      <c r="I3280" s="15" t="s">
        <v>4327</v>
      </c>
      <c r="J3280" s="15" t="s">
        <v>4345</v>
      </c>
      <c r="K3280" s="15"/>
      <c r="L3280" s="103" t="str">
        <f t="shared" si="1"/>
        <v>B-GP103-W10-100 ml White Bottle</v>
      </c>
      <c r="M3280" s="103">
        <f t="shared" si="2"/>
        <v>2100</v>
      </c>
      <c r="N3280" s="102" t="str">
        <f t="shared" si="3"/>
        <v>wk </v>
      </c>
    </row>
    <row r="3281" ht="12.75" customHeight="1">
      <c r="A3281" s="15" t="s">
        <v>4368</v>
      </c>
      <c r="B3281" s="15" t="s">
        <v>3128</v>
      </c>
      <c r="C3281" s="15" t="s">
        <v>4321</v>
      </c>
      <c r="D3281" s="15" t="s">
        <v>11570</v>
      </c>
      <c r="E3281" s="15" t="s">
        <v>11788</v>
      </c>
      <c r="F3281" s="15" t="s">
        <v>5042</v>
      </c>
      <c r="G3281" s="15" t="s">
        <v>11789</v>
      </c>
      <c r="H3281" s="15" t="s">
        <v>11790</v>
      </c>
      <c r="I3281" s="15" t="s">
        <v>5045</v>
      </c>
      <c r="J3281" s="15" t="s">
        <v>4359</v>
      </c>
      <c r="K3281" s="15"/>
      <c r="L3281" s="103" t="str">
        <f t="shared" si="1"/>
        <v>B-GP103-W10-100 ml White Bottle</v>
      </c>
      <c r="M3281" s="103">
        <f t="shared" si="2"/>
        <v>4900</v>
      </c>
      <c r="N3281" s="102" t="str">
        <f t="shared" si="3"/>
        <v>wk 49</v>
      </c>
    </row>
    <row r="3282" ht="12.75" customHeight="1">
      <c r="A3282" s="15" t="s">
        <v>4441</v>
      </c>
      <c r="B3282" s="15" t="s">
        <v>3128</v>
      </c>
      <c r="C3282" s="15" t="s">
        <v>4321</v>
      </c>
      <c r="D3282" s="15" t="s">
        <v>11791</v>
      </c>
      <c r="E3282" s="15" t="s">
        <v>11792</v>
      </c>
      <c r="F3282" s="15" t="s">
        <v>5042</v>
      </c>
      <c r="G3282" s="15" t="s">
        <v>11793</v>
      </c>
      <c r="H3282" s="15" t="s">
        <v>11794</v>
      </c>
      <c r="I3282" s="15" t="s">
        <v>5045</v>
      </c>
      <c r="J3282" s="15" t="s">
        <v>4359</v>
      </c>
      <c r="K3282" s="15"/>
      <c r="L3282" s="103" t="str">
        <f t="shared" si="1"/>
        <v>B-GP103-W10-100 ml White Bottle</v>
      </c>
      <c r="M3282" s="103">
        <f t="shared" si="2"/>
        <v>23800</v>
      </c>
      <c r="N3282" s="102" t="str">
        <f t="shared" si="3"/>
        <v>wk </v>
      </c>
    </row>
    <row r="3283" ht="12.75" customHeight="1">
      <c r="A3283" s="15" t="s">
        <v>4569</v>
      </c>
      <c r="B3283" s="15" t="s">
        <v>3128</v>
      </c>
      <c r="C3283" s="15" t="s">
        <v>4321</v>
      </c>
      <c r="D3283" s="15" t="s">
        <v>3586</v>
      </c>
      <c r="E3283" s="15" t="s">
        <v>11795</v>
      </c>
      <c r="F3283" s="15" t="s">
        <v>5042</v>
      </c>
      <c r="G3283" s="15" t="s">
        <v>11796</v>
      </c>
      <c r="H3283" s="15" t="s">
        <v>11797</v>
      </c>
      <c r="I3283" s="15" t="s">
        <v>5045</v>
      </c>
      <c r="J3283" s="15" t="s">
        <v>4359</v>
      </c>
      <c r="K3283" s="15"/>
      <c r="L3283" s="103" t="str">
        <f t="shared" si="1"/>
        <v>B-GP103-W10-100 ml White Bottle</v>
      </c>
      <c r="M3283" s="103">
        <f t="shared" si="2"/>
        <v>1400</v>
      </c>
      <c r="N3283" s="102" t="str">
        <f t="shared" si="3"/>
        <v>wk </v>
      </c>
    </row>
    <row r="3284" ht="12.75" customHeight="1">
      <c r="A3284" s="15" t="s">
        <v>4589</v>
      </c>
      <c r="B3284" s="15" t="s">
        <v>3128</v>
      </c>
      <c r="C3284" s="15" t="s">
        <v>4321</v>
      </c>
      <c r="D3284" s="15" t="s">
        <v>3450</v>
      </c>
      <c r="E3284" s="15" t="s">
        <v>11798</v>
      </c>
      <c r="F3284" s="15" t="s">
        <v>5042</v>
      </c>
      <c r="G3284" s="15" t="s">
        <v>11799</v>
      </c>
      <c r="H3284" s="15" t="s">
        <v>11800</v>
      </c>
      <c r="I3284" s="15" t="s">
        <v>5045</v>
      </c>
      <c r="J3284" s="15" t="s">
        <v>4359</v>
      </c>
      <c r="K3284" s="15"/>
      <c r="L3284" s="103" t="str">
        <f t="shared" si="1"/>
        <v>B-GP103-W10-100 ml White Bottle</v>
      </c>
      <c r="M3284" s="103">
        <f t="shared" si="2"/>
        <v>14000</v>
      </c>
      <c r="N3284" s="102" t="str">
        <f t="shared" si="3"/>
        <v>wk </v>
      </c>
    </row>
    <row r="3285" ht="12.75" customHeight="1">
      <c r="A3285" s="15" t="s">
        <v>4708</v>
      </c>
      <c r="B3285" s="15" t="s">
        <v>3128</v>
      </c>
      <c r="C3285" s="15" t="s">
        <v>4321</v>
      </c>
      <c r="D3285" s="15" t="s">
        <v>3590</v>
      </c>
      <c r="E3285" s="15" t="s">
        <v>11801</v>
      </c>
      <c r="F3285" s="15" t="s">
        <v>5042</v>
      </c>
      <c r="G3285" s="15" t="s">
        <v>11802</v>
      </c>
      <c r="H3285" s="15" t="s">
        <v>11803</v>
      </c>
      <c r="I3285" s="15" t="s">
        <v>5045</v>
      </c>
      <c r="J3285" s="15" t="s">
        <v>4359</v>
      </c>
      <c r="K3285" s="15"/>
      <c r="L3285" s="103" t="str">
        <f t="shared" si="1"/>
        <v>B-GP103-W10-100 ml White Bottle</v>
      </c>
      <c r="M3285" s="103">
        <f t="shared" si="2"/>
        <v>700</v>
      </c>
      <c r="N3285" s="102" t="str">
        <f t="shared" si="3"/>
        <v>wk 27</v>
      </c>
    </row>
    <row r="3286" ht="12.75" customHeight="1">
      <c r="A3286" s="15" t="s">
        <v>11804</v>
      </c>
      <c r="B3286" s="15" t="s">
        <v>2855</v>
      </c>
      <c r="C3286" s="15" t="s">
        <v>3146</v>
      </c>
      <c r="D3286" s="15" t="s">
        <v>3145</v>
      </c>
      <c r="E3286" s="15"/>
      <c r="F3286" s="15" t="s">
        <v>4308</v>
      </c>
      <c r="G3286" s="15" t="s">
        <v>6515</v>
      </c>
      <c r="H3286" s="15" t="s">
        <v>3149</v>
      </c>
      <c r="I3286" s="15"/>
      <c r="J3286" s="15"/>
      <c r="K3286" s="15"/>
      <c r="L3286" s="103" t="str">
        <f t="shared" si="1"/>
        <v>B-GP103-W13-100 ml White Bottle</v>
      </c>
      <c r="M3286" s="103">
        <f t="shared" si="2"/>
        <v>0</v>
      </c>
      <c r="N3286" s="102" t="str">
        <f t="shared" si="3"/>
        <v>wk </v>
      </c>
    </row>
    <row r="3287" ht="12.75" customHeight="1">
      <c r="A3287" s="15" t="s">
        <v>4830</v>
      </c>
      <c r="B3287" s="15" t="s">
        <v>3123</v>
      </c>
      <c r="C3287" s="15" t="s">
        <v>4321</v>
      </c>
      <c r="D3287" s="15" t="s">
        <v>11607</v>
      </c>
      <c r="E3287" s="15" t="s">
        <v>11805</v>
      </c>
      <c r="F3287" s="15" t="s">
        <v>4890</v>
      </c>
      <c r="G3287" s="15" t="s">
        <v>11806</v>
      </c>
      <c r="H3287" s="15" t="s">
        <v>11807</v>
      </c>
      <c r="I3287" s="15" t="s">
        <v>4327</v>
      </c>
      <c r="J3287" s="15" t="s">
        <v>4359</v>
      </c>
      <c r="K3287" s="15"/>
      <c r="L3287" s="103" t="str">
        <f t="shared" si="1"/>
        <v>B-GP103-W13-100 ml White Bottle</v>
      </c>
      <c r="M3287" s="103">
        <f t="shared" si="2"/>
        <v>9800</v>
      </c>
      <c r="N3287" s="102" t="str">
        <f t="shared" si="3"/>
        <v>wk 32</v>
      </c>
    </row>
    <row r="3288" ht="12.75" customHeight="1">
      <c r="A3288" s="15" t="s">
        <v>11808</v>
      </c>
      <c r="B3288" s="15" t="s">
        <v>1236</v>
      </c>
      <c r="C3288" s="15" t="s">
        <v>3146</v>
      </c>
      <c r="D3288" s="15" t="s">
        <v>3145</v>
      </c>
      <c r="E3288" s="15"/>
      <c r="F3288" s="15" t="s">
        <v>4308</v>
      </c>
      <c r="G3288" s="15" t="s">
        <v>11809</v>
      </c>
      <c r="H3288" s="15" t="s">
        <v>3149</v>
      </c>
      <c r="I3288" s="15" t="s">
        <v>3161</v>
      </c>
      <c r="J3288" s="15"/>
      <c r="K3288" s="15"/>
      <c r="L3288" s="103" t="str">
        <f t="shared" si="1"/>
        <v>B-GP103-Y10-100 ml Yellow Bottle</v>
      </c>
      <c r="M3288" s="103">
        <f t="shared" si="2"/>
        <v>0</v>
      </c>
      <c r="N3288" s="102" t="str">
        <f t="shared" si="3"/>
        <v>wk </v>
      </c>
    </row>
    <row r="3289" ht="12.75" customHeight="1">
      <c r="A3289" s="15" t="s">
        <v>4802</v>
      </c>
      <c r="B3289" s="15" t="s">
        <v>3123</v>
      </c>
      <c r="C3289" s="15" t="s">
        <v>4321</v>
      </c>
      <c r="D3289" s="15" t="s">
        <v>4847</v>
      </c>
      <c r="E3289" s="15" t="s">
        <v>11810</v>
      </c>
      <c r="F3289" s="15" t="s">
        <v>11811</v>
      </c>
      <c r="G3289" s="15" t="s">
        <v>11812</v>
      </c>
      <c r="H3289" s="15" t="s">
        <v>11813</v>
      </c>
      <c r="I3289" s="15" t="s">
        <v>4327</v>
      </c>
      <c r="J3289" s="15" t="s">
        <v>4328</v>
      </c>
      <c r="K3289" s="15"/>
      <c r="L3289" s="103" t="str">
        <f t="shared" si="1"/>
        <v>B-GP103-Y10-100 ml Yellow Bottle</v>
      </c>
      <c r="M3289" s="103">
        <f t="shared" si="2"/>
        <v>14700</v>
      </c>
      <c r="N3289" s="102" t="str">
        <f t="shared" si="3"/>
        <v>wk </v>
      </c>
    </row>
    <row r="3290" ht="12.75" customHeight="1">
      <c r="A3290" s="15" t="s">
        <v>11814</v>
      </c>
      <c r="B3290" s="15" t="s">
        <v>2903</v>
      </c>
      <c r="C3290" s="15" t="s">
        <v>3146</v>
      </c>
      <c r="D3290" s="15" t="s">
        <v>3145</v>
      </c>
      <c r="E3290" s="15"/>
      <c r="F3290" s="15" t="s">
        <v>4308</v>
      </c>
      <c r="G3290" s="15" t="s">
        <v>11815</v>
      </c>
      <c r="H3290" s="15" t="s">
        <v>3149</v>
      </c>
      <c r="I3290" s="15" t="s">
        <v>3177</v>
      </c>
      <c r="J3290" s="15"/>
      <c r="K3290" s="15"/>
      <c r="L3290" s="103" t="str">
        <f t="shared" si="1"/>
        <v>B-GP253B-N20-250 ml Natural Sprayer Bottle</v>
      </c>
      <c r="M3290" s="103">
        <f t="shared" si="2"/>
        <v>0</v>
      </c>
      <c r="N3290" s="102" t="str">
        <f t="shared" si="3"/>
        <v>wk </v>
      </c>
    </row>
    <row r="3291" ht="12.75" customHeight="1">
      <c r="A3291" s="15" t="s">
        <v>6765</v>
      </c>
      <c r="B3291" s="15" t="s">
        <v>3123</v>
      </c>
      <c r="C3291" s="15" t="s">
        <v>4321</v>
      </c>
      <c r="D3291" s="15" t="s">
        <v>3292</v>
      </c>
      <c r="E3291" s="15" t="s">
        <v>11816</v>
      </c>
      <c r="F3291" s="15" t="s">
        <v>4324</v>
      </c>
      <c r="G3291" s="15" t="s">
        <v>11817</v>
      </c>
      <c r="H3291" s="15" t="s">
        <v>11818</v>
      </c>
      <c r="I3291" s="15" t="s">
        <v>4327</v>
      </c>
      <c r="J3291" s="15" t="s">
        <v>5653</v>
      </c>
      <c r="K3291" s="15"/>
      <c r="L3291" s="103" t="str">
        <f t="shared" si="1"/>
        <v>B-GP253B-N20-250 ml Natural Sprayer Bottle</v>
      </c>
      <c r="M3291" s="103">
        <f t="shared" si="2"/>
        <v>300</v>
      </c>
      <c r="N3291" s="102" t="str">
        <f t="shared" si="3"/>
        <v>wk </v>
      </c>
    </row>
    <row r="3292" ht="12.75" customHeight="1">
      <c r="A3292" s="15" t="s">
        <v>11819</v>
      </c>
      <c r="B3292" s="15"/>
      <c r="C3292" s="15" t="s">
        <v>3146</v>
      </c>
      <c r="D3292" s="15" t="s">
        <v>3145</v>
      </c>
      <c r="E3292" s="15"/>
      <c r="F3292" s="15" t="s">
        <v>4308</v>
      </c>
      <c r="G3292" s="15" t="s">
        <v>11815</v>
      </c>
      <c r="H3292" s="15" t="s">
        <v>3149</v>
      </c>
      <c r="I3292" s="15" t="s">
        <v>3177</v>
      </c>
      <c r="J3292" s="15"/>
      <c r="K3292" s="15"/>
      <c r="L3292" s="103" t="str">
        <f t="shared" si="1"/>
        <v>B-GP253B-PN20-250ml Pearly Natural Sprayer Bottle</v>
      </c>
      <c r="M3292" s="103">
        <f t="shared" si="2"/>
        <v>0</v>
      </c>
      <c r="N3292" s="102" t="str">
        <f t="shared" si="3"/>
        <v>wk </v>
      </c>
    </row>
    <row r="3293" ht="12.75" customHeight="1">
      <c r="A3293" s="15" t="s">
        <v>4467</v>
      </c>
      <c r="B3293" s="15" t="s">
        <v>3123</v>
      </c>
      <c r="C3293" s="15" t="s">
        <v>4321</v>
      </c>
      <c r="D3293" s="15" t="s">
        <v>11820</v>
      </c>
      <c r="E3293" s="15" t="s">
        <v>11821</v>
      </c>
      <c r="F3293" s="15" t="s">
        <v>9362</v>
      </c>
      <c r="G3293" s="15" t="s">
        <v>11822</v>
      </c>
      <c r="H3293" s="15" t="s">
        <v>11823</v>
      </c>
      <c r="I3293" s="15" t="s">
        <v>4327</v>
      </c>
      <c r="J3293" s="15" t="s">
        <v>4328</v>
      </c>
      <c r="K3293" s="15"/>
      <c r="L3293" s="103" t="str">
        <f t="shared" si="1"/>
        <v>B-GP253B-PN20-250ml Pearly Natural Sprayer Bottle</v>
      </c>
      <c r="M3293" s="103">
        <f t="shared" si="2"/>
        <v>5100</v>
      </c>
      <c r="N3293" s="102" t="str">
        <f t="shared" si="3"/>
        <v>wk 31</v>
      </c>
    </row>
    <row r="3294" ht="12.75" customHeight="1">
      <c r="A3294" s="15" t="s">
        <v>4491</v>
      </c>
      <c r="B3294" s="15" t="s">
        <v>3123</v>
      </c>
      <c r="C3294" s="15" t="s">
        <v>4321</v>
      </c>
      <c r="D3294" s="15" t="s">
        <v>11824</v>
      </c>
      <c r="E3294" s="15" t="s">
        <v>11825</v>
      </c>
      <c r="F3294" s="15" t="s">
        <v>9362</v>
      </c>
      <c r="G3294" s="15" t="s">
        <v>11377</v>
      </c>
      <c r="H3294" s="15" t="s">
        <v>11826</v>
      </c>
      <c r="I3294" s="15" t="s">
        <v>4327</v>
      </c>
      <c r="J3294" s="15" t="s">
        <v>4328</v>
      </c>
      <c r="K3294" s="15"/>
      <c r="L3294" s="103" t="str">
        <f t="shared" si="1"/>
        <v>B-GP253B-PN20-250ml Pearly Natural Sprayer Bottle</v>
      </c>
      <c r="M3294" s="103">
        <f t="shared" si="2"/>
        <v>3000</v>
      </c>
      <c r="N3294" s="102" t="str">
        <f t="shared" si="3"/>
        <v>wk </v>
      </c>
    </row>
    <row r="3295" ht="12.75" customHeight="1">
      <c r="A3295" s="15" t="s">
        <v>11827</v>
      </c>
      <c r="B3295" s="15" t="s">
        <v>2849</v>
      </c>
      <c r="C3295" s="15" t="s">
        <v>3146</v>
      </c>
      <c r="D3295" s="15" t="s">
        <v>3145</v>
      </c>
      <c r="E3295" s="15"/>
      <c r="F3295" s="15" t="s">
        <v>4308</v>
      </c>
      <c r="G3295" s="15" t="s">
        <v>11815</v>
      </c>
      <c r="H3295" s="15" t="s">
        <v>3149</v>
      </c>
      <c r="I3295" s="15" t="s">
        <v>3156</v>
      </c>
      <c r="J3295" s="15"/>
      <c r="K3295" s="15"/>
      <c r="L3295" s="103" t="str">
        <f t="shared" si="1"/>
        <v>B-GP253B-RD20-250 ml Red Sprayer Bottle</v>
      </c>
      <c r="M3295" s="103">
        <f t="shared" si="2"/>
        <v>0</v>
      </c>
      <c r="N3295" s="102" t="str">
        <f t="shared" si="3"/>
        <v>wk </v>
      </c>
    </row>
    <row r="3296" ht="12.75" customHeight="1">
      <c r="A3296" s="15" t="s">
        <v>5323</v>
      </c>
      <c r="B3296" s="15" t="s">
        <v>3123</v>
      </c>
      <c r="C3296" s="15" t="s">
        <v>4321</v>
      </c>
      <c r="D3296" s="15" t="s">
        <v>4448</v>
      </c>
      <c r="E3296" s="15" t="s">
        <v>11828</v>
      </c>
      <c r="F3296" s="15" t="s">
        <v>9190</v>
      </c>
      <c r="G3296" s="15" t="s">
        <v>11829</v>
      </c>
      <c r="H3296" s="15" t="s">
        <v>11830</v>
      </c>
      <c r="I3296" s="15" t="s">
        <v>4327</v>
      </c>
      <c r="J3296" s="15" t="s">
        <v>4359</v>
      </c>
      <c r="K3296" s="15"/>
      <c r="L3296" s="103" t="str">
        <f t="shared" si="1"/>
        <v>B-GP253B-RD20-250 ml Red Sprayer Bottle</v>
      </c>
      <c r="M3296" s="103">
        <f t="shared" si="2"/>
        <v>900</v>
      </c>
      <c r="N3296" s="102" t="str">
        <f t="shared" si="3"/>
        <v>wk </v>
      </c>
    </row>
    <row r="3297" ht="12.75" customHeight="1">
      <c r="A3297" s="15" t="s">
        <v>4320</v>
      </c>
      <c r="B3297" s="15" t="s">
        <v>3123</v>
      </c>
      <c r="C3297" s="15" t="s">
        <v>4321</v>
      </c>
      <c r="D3297" s="15" t="s">
        <v>3958</v>
      </c>
      <c r="E3297" s="15" t="s">
        <v>11831</v>
      </c>
      <c r="F3297" s="15" t="s">
        <v>9190</v>
      </c>
      <c r="G3297" s="15" t="s">
        <v>11832</v>
      </c>
      <c r="H3297" s="15" t="s">
        <v>11833</v>
      </c>
      <c r="I3297" s="15" t="s">
        <v>4327</v>
      </c>
      <c r="J3297" s="15" t="s">
        <v>4359</v>
      </c>
      <c r="K3297" s="15"/>
      <c r="L3297" s="103" t="str">
        <f t="shared" si="1"/>
        <v>B-GP253B-RD20-250 ml Red Sprayer Bottle</v>
      </c>
      <c r="M3297" s="103">
        <f t="shared" si="2"/>
        <v>2400</v>
      </c>
      <c r="N3297" s="102" t="str">
        <f t="shared" si="3"/>
        <v>wk </v>
      </c>
    </row>
    <row r="3298" ht="12.75" customHeight="1">
      <c r="A3298" s="15" t="s">
        <v>4405</v>
      </c>
      <c r="B3298" s="15" t="s">
        <v>3123</v>
      </c>
      <c r="C3298" s="15" t="s">
        <v>4321</v>
      </c>
      <c r="D3298" s="15" t="s">
        <v>4124</v>
      </c>
      <c r="E3298" s="15" t="s">
        <v>11834</v>
      </c>
      <c r="F3298" s="15" t="s">
        <v>9190</v>
      </c>
      <c r="G3298" s="15" t="s">
        <v>11835</v>
      </c>
      <c r="H3298" s="15" t="s">
        <v>11836</v>
      </c>
      <c r="I3298" s="15" t="s">
        <v>4327</v>
      </c>
      <c r="J3298" s="15" t="s">
        <v>4359</v>
      </c>
      <c r="K3298" s="15"/>
      <c r="L3298" s="103" t="str">
        <f t="shared" si="1"/>
        <v>B-GP253B-RD20-250 ml Red Sprayer Bottle</v>
      </c>
      <c r="M3298" s="103">
        <f t="shared" si="2"/>
        <v>3000</v>
      </c>
      <c r="N3298" s="102" t="str">
        <f t="shared" si="3"/>
        <v>wk </v>
      </c>
    </row>
    <row r="3299" ht="12.75" customHeight="1">
      <c r="A3299" s="15" t="s">
        <v>4407</v>
      </c>
      <c r="B3299" s="15" t="s">
        <v>3123</v>
      </c>
      <c r="C3299" s="15" t="s">
        <v>4321</v>
      </c>
      <c r="D3299" s="15" t="s">
        <v>4497</v>
      </c>
      <c r="E3299" s="15" t="s">
        <v>11837</v>
      </c>
      <c r="F3299" s="15" t="s">
        <v>9190</v>
      </c>
      <c r="G3299" s="15" t="s">
        <v>11838</v>
      </c>
      <c r="H3299" s="15" t="s">
        <v>11839</v>
      </c>
      <c r="I3299" s="15" t="s">
        <v>4327</v>
      </c>
      <c r="J3299" s="15" t="s">
        <v>4359</v>
      </c>
      <c r="K3299" s="15"/>
      <c r="L3299" s="103" t="str">
        <f t="shared" si="1"/>
        <v>B-GP253B-RD20-250 ml Red Sprayer Bottle</v>
      </c>
      <c r="M3299" s="103">
        <f t="shared" si="2"/>
        <v>5700</v>
      </c>
      <c r="N3299" s="102" t="str">
        <f t="shared" si="3"/>
        <v>wk </v>
      </c>
    </row>
    <row r="3300" ht="12.75" customHeight="1">
      <c r="A3300" s="15" t="s">
        <v>5072</v>
      </c>
      <c r="B3300" s="15" t="s">
        <v>3123</v>
      </c>
      <c r="C3300" s="15" t="s">
        <v>4321</v>
      </c>
      <c r="D3300" s="15" t="s">
        <v>4585</v>
      </c>
      <c r="E3300" s="15" t="s">
        <v>11840</v>
      </c>
      <c r="F3300" s="15" t="s">
        <v>9190</v>
      </c>
      <c r="G3300" s="15" t="s">
        <v>11841</v>
      </c>
      <c r="H3300" s="15" t="s">
        <v>11842</v>
      </c>
      <c r="I3300" s="15" t="s">
        <v>4327</v>
      </c>
      <c r="J3300" s="15" t="s">
        <v>4359</v>
      </c>
      <c r="K3300" s="15"/>
      <c r="L3300" s="103" t="str">
        <f t="shared" si="1"/>
        <v>B-GP253B-RD20-250 ml Red Sprayer Bottle</v>
      </c>
      <c r="M3300" s="103">
        <f t="shared" si="2"/>
        <v>8100</v>
      </c>
      <c r="N3300" s="102" t="str">
        <f t="shared" si="3"/>
        <v>wk 49</v>
      </c>
    </row>
    <row r="3301" ht="12.75" customHeight="1">
      <c r="A3301" s="15" t="s">
        <v>4435</v>
      </c>
      <c r="B3301" s="15" t="s">
        <v>3123</v>
      </c>
      <c r="C3301" s="15" t="s">
        <v>4321</v>
      </c>
      <c r="D3301" s="15" t="s">
        <v>4497</v>
      </c>
      <c r="E3301" s="15" t="s">
        <v>11843</v>
      </c>
      <c r="F3301" s="15" t="s">
        <v>9190</v>
      </c>
      <c r="G3301" s="15" t="s">
        <v>11838</v>
      </c>
      <c r="H3301" s="15" t="s">
        <v>11839</v>
      </c>
      <c r="I3301" s="15" t="s">
        <v>4327</v>
      </c>
      <c r="J3301" s="15" t="s">
        <v>4359</v>
      </c>
      <c r="K3301" s="15"/>
      <c r="L3301" s="103" t="str">
        <f t="shared" si="1"/>
        <v>B-GP253B-RD20-250 ml Red Sprayer Bottle</v>
      </c>
      <c r="M3301" s="103">
        <f t="shared" si="2"/>
        <v>5700</v>
      </c>
      <c r="N3301" s="102" t="str">
        <f t="shared" si="3"/>
        <v>wk </v>
      </c>
    </row>
    <row r="3302" ht="12.75" customHeight="1">
      <c r="A3302" s="15" t="s">
        <v>4437</v>
      </c>
      <c r="B3302" s="15" t="s">
        <v>3123</v>
      </c>
      <c r="C3302" s="15" t="s">
        <v>4321</v>
      </c>
      <c r="D3302" s="15" t="s">
        <v>4688</v>
      </c>
      <c r="E3302" s="15" t="s">
        <v>11844</v>
      </c>
      <c r="F3302" s="15" t="s">
        <v>9190</v>
      </c>
      <c r="G3302" s="15" t="s">
        <v>11845</v>
      </c>
      <c r="H3302" s="15" t="s">
        <v>11846</v>
      </c>
      <c r="I3302" s="15" t="s">
        <v>4327</v>
      </c>
      <c r="J3302" s="15" t="s">
        <v>4359</v>
      </c>
      <c r="K3302" s="15"/>
      <c r="L3302" s="103" t="str">
        <f t="shared" si="1"/>
        <v>B-GP253B-RD20-250 ml Red Sprayer Bottle</v>
      </c>
      <c r="M3302" s="103">
        <f t="shared" si="2"/>
        <v>3900</v>
      </c>
      <c r="N3302" s="102" t="str">
        <f t="shared" si="3"/>
        <v>wk </v>
      </c>
    </row>
    <row r="3303" ht="12.75" customHeight="1">
      <c r="A3303" s="15" t="s">
        <v>4439</v>
      </c>
      <c r="B3303" s="15" t="s">
        <v>3123</v>
      </c>
      <c r="C3303" s="15" t="s">
        <v>4321</v>
      </c>
      <c r="D3303" s="15" t="s">
        <v>3611</v>
      </c>
      <c r="E3303" s="15" t="s">
        <v>11847</v>
      </c>
      <c r="F3303" s="15" t="s">
        <v>9190</v>
      </c>
      <c r="G3303" s="15" t="s">
        <v>11848</v>
      </c>
      <c r="H3303" s="15" t="s">
        <v>11849</v>
      </c>
      <c r="I3303" s="15" t="s">
        <v>4327</v>
      </c>
      <c r="J3303" s="15" t="s">
        <v>4359</v>
      </c>
      <c r="K3303" s="15"/>
      <c r="L3303" s="103" t="str">
        <f t="shared" si="1"/>
        <v>B-GP253B-RD20-250 ml Red Sprayer Bottle</v>
      </c>
      <c r="M3303" s="103">
        <f t="shared" si="2"/>
        <v>2700</v>
      </c>
      <c r="N3303" s="102" t="str">
        <f t="shared" si="3"/>
        <v>wk </v>
      </c>
    </row>
    <row r="3304" ht="12.75" customHeight="1">
      <c r="A3304" s="15" t="s">
        <v>4445</v>
      </c>
      <c r="B3304" s="15" t="s">
        <v>3123</v>
      </c>
      <c r="C3304" s="15" t="s">
        <v>4321</v>
      </c>
      <c r="D3304" s="15" t="s">
        <v>3247</v>
      </c>
      <c r="E3304" s="15" t="s">
        <v>11850</v>
      </c>
      <c r="F3304" s="15" t="s">
        <v>9190</v>
      </c>
      <c r="G3304" s="15" t="s">
        <v>6521</v>
      </c>
      <c r="H3304" s="15" t="s">
        <v>11851</v>
      </c>
      <c r="I3304" s="15" t="s">
        <v>4327</v>
      </c>
      <c r="J3304" s="15" t="s">
        <v>4359</v>
      </c>
      <c r="K3304" s="15"/>
      <c r="L3304" s="103" t="str">
        <f t="shared" si="1"/>
        <v>B-GP253B-RD20-250 ml Red Sprayer Bottle</v>
      </c>
      <c r="M3304" s="103">
        <f t="shared" si="2"/>
        <v>2100</v>
      </c>
      <c r="N3304" s="102" t="str">
        <f t="shared" si="3"/>
        <v>wk </v>
      </c>
    </row>
    <row r="3305" ht="12.75" customHeight="1">
      <c r="A3305" s="15" t="s">
        <v>4447</v>
      </c>
      <c r="B3305" s="15" t="s">
        <v>3123</v>
      </c>
      <c r="C3305" s="15" t="s">
        <v>4321</v>
      </c>
      <c r="D3305" s="15" t="s">
        <v>3611</v>
      </c>
      <c r="E3305" s="15" t="s">
        <v>11852</v>
      </c>
      <c r="F3305" s="15" t="s">
        <v>9190</v>
      </c>
      <c r="G3305" s="15" t="s">
        <v>11853</v>
      </c>
      <c r="H3305" s="15" t="s">
        <v>11849</v>
      </c>
      <c r="I3305" s="15" t="s">
        <v>4327</v>
      </c>
      <c r="J3305" s="15" t="s">
        <v>4359</v>
      </c>
      <c r="K3305" s="15"/>
      <c r="L3305" s="103" t="str">
        <f t="shared" si="1"/>
        <v>B-GP253B-RD20-250 ml Red Sprayer Bottle</v>
      </c>
      <c r="M3305" s="103">
        <f t="shared" si="2"/>
        <v>2700</v>
      </c>
      <c r="N3305" s="102" t="str">
        <f t="shared" si="3"/>
        <v>wk </v>
      </c>
    </row>
    <row r="3306" ht="12.75" customHeight="1">
      <c r="A3306" s="15" t="s">
        <v>5151</v>
      </c>
      <c r="B3306" s="15" t="s">
        <v>3123</v>
      </c>
      <c r="C3306" s="15" t="s">
        <v>4321</v>
      </c>
      <c r="D3306" s="15" t="s">
        <v>3600</v>
      </c>
      <c r="E3306" s="15" t="s">
        <v>11854</v>
      </c>
      <c r="F3306" s="15" t="s">
        <v>9190</v>
      </c>
      <c r="G3306" s="15" t="s">
        <v>6542</v>
      </c>
      <c r="H3306" s="15" t="s">
        <v>11855</v>
      </c>
      <c r="I3306" s="15" t="s">
        <v>4327</v>
      </c>
      <c r="J3306" s="15" t="s">
        <v>4359</v>
      </c>
      <c r="K3306" s="15"/>
      <c r="L3306" s="103" t="str">
        <f t="shared" si="1"/>
        <v>B-GP253B-RD20-250 ml Red Sprayer Bottle</v>
      </c>
      <c r="M3306" s="103">
        <f t="shared" si="2"/>
        <v>4200</v>
      </c>
      <c r="N3306" s="102" t="str">
        <f t="shared" si="3"/>
        <v>wk </v>
      </c>
    </row>
    <row r="3307" ht="12.75" customHeight="1">
      <c r="A3307" s="15" t="s">
        <v>4452</v>
      </c>
      <c r="B3307" s="15" t="s">
        <v>3123</v>
      </c>
      <c r="C3307" s="15" t="s">
        <v>4321</v>
      </c>
      <c r="D3307" s="15" t="s">
        <v>4688</v>
      </c>
      <c r="E3307" s="15" t="s">
        <v>11856</v>
      </c>
      <c r="F3307" s="15" t="s">
        <v>9190</v>
      </c>
      <c r="G3307" s="15" t="s">
        <v>11857</v>
      </c>
      <c r="H3307" s="15" t="s">
        <v>11846</v>
      </c>
      <c r="I3307" s="15" t="s">
        <v>4327</v>
      </c>
      <c r="J3307" s="15" t="s">
        <v>4359</v>
      </c>
      <c r="K3307" s="15"/>
      <c r="L3307" s="103" t="str">
        <f t="shared" si="1"/>
        <v>B-GP253B-RD20-250 ml Red Sprayer Bottle</v>
      </c>
      <c r="M3307" s="103">
        <f t="shared" si="2"/>
        <v>3900</v>
      </c>
      <c r="N3307" s="102" t="str">
        <f t="shared" si="3"/>
        <v>wk </v>
      </c>
    </row>
    <row r="3308" ht="12.75" customHeight="1">
      <c r="A3308" s="15" t="s">
        <v>4457</v>
      </c>
      <c r="B3308" s="15" t="s">
        <v>3123</v>
      </c>
      <c r="C3308" s="15" t="s">
        <v>4321</v>
      </c>
      <c r="D3308" s="15" t="s">
        <v>4570</v>
      </c>
      <c r="E3308" s="15" t="s">
        <v>11858</v>
      </c>
      <c r="F3308" s="15" t="s">
        <v>9190</v>
      </c>
      <c r="G3308" s="15" t="s">
        <v>6518</v>
      </c>
      <c r="H3308" s="15" t="s">
        <v>11859</v>
      </c>
      <c r="I3308" s="15" t="s">
        <v>4327</v>
      </c>
      <c r="J3308" s="15" t="s">
        <v>4359</v>
      </c>
      <c r="K3308" s="15"/>
      <c r="L3308" s="103" t="str">
        <f t="shared" si="1"/>
        <v>B-GP253B-RD20-250 ml Red Sprayer Bottle</v>
      </c>
      <c r="M3308" s="103">
        <f t="shared" si="2"/>
        <v>8400</v>
      </c>
      <c r="N3308" s="102" t="str">
        <f t="shared" si="3"/>
        <v>wk 6</v>
      </c>
    </row>
    <row r="3309" ht="12.75" customHeight="1">
      <c r="A3309" s="15" t="s">
        <v>4460</v>
      </c>
      <c r="B3309" s="15" t="s">
        <v>3123</v>
      </c>
      <c r="C3309" s="15" t="s">
        <v>4965</v>
      </c>
      <c r="D3309" s="15" t="s">
        <v>11860</v>
      </c>
      <c r="E3309" s="15" t="s">
        <v>11861</v>
      </c>
      <c r="F3309" s="15" t="s">
        <v>9190</v>
      </c>
      <c r="G3309" s="15" t="s">
        <v>11862</v>
      </c>
      <c r="H3309" s="15" t="s">
        <v>11863</v>
      </c>
      <c r="I3309" s="15" t="s">
        <v>4327</v>
      </c>
      <c r="J3309" s="15" t="s">
        <v>4359</v>
      </c>
      <c r="K3309" s="15"/>
      <c r="L3309" s="103" t="str">
        <f t="shared" si="1"/>
        <v>B-GP253B-RD20-250 ml Red Sprayer Bottle</v>
      </c>
      <c r="M3309" s="103">
        <f t="shared" si="2"/>
        <v>8400</v>
      </c>
      <c r="N3309" s="102" t="str">
        <f t="shared" si="3"/>
        <v>wk 14</v>
      </c>
    </row>
    <row r="3310" ht="12.75" customHeight="1">
      <c r="A3310" s="15" t="s">
        <v>4463</v>
      </c>
      <c r="B3310" s="15" t="s">
        <v>3123</v>
      </c>
      <c r="C3310" s="15" t="s">
        <v>4321</v>
      </c>
      <c r="D3310" s="15" t="s">
        <v>11864</v>
      </c>
      <c r="E3310" s="15" t="s">
        <v>11865</v>
      </c>
      <c r="F3310" s="15" t="s">
        <v>9190</v>
      </c>
      <c r="G3310" s="15" t="s">
        <v>11866</v>
      </c>
      <c r="H3310" s="15" t="s">
        <v>11867</v>
      </c>
      <c r="I3310" s="15" t="s">
        <v>4327</v>
      </c>
      <c r="J3310" s="15" t="s">
        <v>4359</v>
      </c>
      <c r="K3310" s="15"/>
      <c r="L3310" s="103" t="str">
        <f t="shared" si="1"/>
        <v>B-GP253B-RD20-250 ml Red Sprayer Bottle</v>
      </c>
      <c r="M3310" s="103">
        <f t="shared" si="2"/>
        <v>18900</v>
      </c>
      <c r="N3310" s="102" t="str">
        <f t="shared" si="3"/>
        <v>wk 18</v>
      </c>
    </row>
    <row r="3311" ht="12.75" customHeight="1">
      <c r="A3311" s="15" t="s">
        <v>4467</v>
      </c>
      <c r="B3311" s="15" t="s">
        <v>3123</v>
      </c>
      <c r="C3311" s="15" t="s">
        <v>4321</v>
      </c>
      <c r="D3311" s="15" t="s">
        <v>4426</v>
      </c>
      <c r="E3311" s="15" t="s">
        <v>11868</v>
      </c>
      <c r="F3311" s="15" t="s">
        <v>9190</v>
      </c>
      <c r="G3311" s="15" t="s">
        <v>11869</v>
      </c>
      <c r="H3311" s="15" t="s">
        <v>11870</v>
      </c>
      <c r="I3311" s="15" t="s">
        <v>4327</v>
      </c>
      <c r="J3311" s="15" t="s">
        <v>4359</v>
      </c>
      <c r="K3311" s="15"/>
      <c r="L3311" s="103" t="str">
        <f t="shared" si="1"/>
        <v>B-GP253B-RD20-250 ml Red Sprayer Bottle</v>
      </c>
      <c r="M3311" s="103">
        <f t="shared" si="2"/>
        <v>3600</v>
      </c>
      <c r="N3311" s="102" t="str">
        <f t="shared" si="3"/>
        <v>wk 31</v>
      </c>
    </row>
    <row r="3312" ht="12.75" customHeight="1">
      <c r="A3312" s="15" t="s">
        <v>4477</v>
      </c>
      <c r="B3312" s="15" t="s">
        <v>3123</v>
      </c>
      <c r="C3312" s="15" t="s">
        <v>4321</v>
      </c>
      <c r="D3312" s="15" t="s">
        <v>4483</v>
      </c>
      <c r="E3312" s="15" t="s">
        <v>11871</v>
      </c>
      <c r="F3312" s="15" t="s">
        <v>9190</v>
      </c>
      <c r="G3312" s="15" t="s">
        <v>11872</v>
      </c>
      <c r="H3312" s="15" t="s">
        <v>11873</v>
      </c>
      <c r="I3312" s="15" t="s">
        <v>4327</v>
      </c>
      <c r="J3312" s="15" t="s">
        <v>4359</v>
      </c>
      <c r="K3312" s="15"/>
      <c r="L3312" s="103" t="str">
        <f t="shared" si="1"/>
        <v>B-GP253B-RD20-250 ml Red Sprayer Bottle</v>
      </c>
      <c r="M3312" s="103">
        <f t="shared" si="2"/>
        <v>6300</v>
      </c>
      <c r="N3312" s="102" t="str">
        <f t="shared" si="3"/>
        <v>wk 40</v>
      </c>
    </row>
    <row r="3313" ht="12.75" customHeight="1">
      <c r="A3313" s="15" t="s">
        <v>4480</v>
      </c>
      <c r="B3313" s="15" t="s">
        <v>3123</v>
      </c>
      <c r="C3313" s="15" t="s">
        <v>4321</v>
      </c>
      <c r="D3313" s="15" t="s">
        <v>4993</v>
      </c>
      <c r="E3313" s="15" t="s">
        <v>11874</v>
      </c>
      <c r="F3313" s="15" t="s">
        <v>9190</v>
      </c>
      <c r="G3313" s="15" t="s">
        <v>11875</v>
      </c>
      <c r="H3313" s="15" t="s">
        <v>11876</v>
      </c>
      <c r="I3313" s="15" t="s">
        <v>4327</v>
      </c>
      <c r="J3313" s="15" t="s">
        <v>4359</v>
      </c>
      <c r="K3313" s="15"/>
      <c r="L3313" s="103" t="str">
        <f t="shared" si="1"/>
        <v>B-GP253B-RD20-250 ml Red Sprayer Bottle</v>
      </c>
      <c r="M3313" s="103">
        <f t="shared" si="2"/>
        <v>1200</v>
      </c>
      <c r="N3313" s="102" t="str">
        <f t="shared" si="3"/>
        <v>wk 45</v>
      </c>
    </row>
    <row r="3314" ht="12.75" customHeight="1">
      <c r="A3314" s="15" t="s">
        <v>4480</v>
      </c>
      <c r="B3314" s="15" t="s">
        <v>3123</v>
      </c>
      <c r="C3314" s="15" t="s">
        <v>4321</v>
      </c>
      <c r="D3314" s="15" t="s">
        <v>4453</v>
      </c>
      <c r="E3314" s="15" t="s">
        <v>11877</v>
      </c>
      <c r="F3314" s="15" t="s">
        <v>9190</v>
      </c>
      <c r="G3314" s="15" t="s">
        <v>11878</v>
      </c>
      <c r="H3314" s="15" t="s">
        <v>11879</v>
      </c>
      <c r="I3314" s="15" t="s">
        <v>4327</v>
      </c>
      <c r="J3314" s="15" t="s">
        <v>4359</v>
      </c>
      <c r="K3314" s="15"/>
      <c r="L3314" s="103" t="str">
        <f t="shared" si="1"/>
        <v>B-GP253B-RD20-250 ml Red Sprayer Bottle</v>
      </c>
      <c r="M3314" s="103">
        <f t="shared" si="2"/>
        <v>1500</v>
      </c>
      <c r="N3314" s="102" t="str">
        <f t="shared" si="3"/>
        <v>wk 45</v>
      </c>
    </row>
    <row r="3315" ht="12.75" customHeight="1">
      <c r="A3315" s="15" t="s">
        <v>4487</v>
      </c>
      <c r="B3315" s="15" t="s">
        <v>3123</v>
      </c>
      <c r="C3315" s="15" t="s">
        <v>4321</v>
      </c>
      <c r="D3315" s="15" t="s">
        <v>4518</v>
      </c>
      <c r="E3315" s="15" t="s">
        <v>11880</v>
      </c>
      <c r="F3315" s="15" t="s">
        <v>9190</v>
      </c>
      <c r="G3315" s="15" t="s">
        <v>11881</v>
      </c>
      <c r="H3315" s="15" t="s">
        <v>11882</v>
      </c>
      <c r="I3315" s="15" t="s">
        <v>4327</v>
      </c>
      <c r="J3315" s="15" t="s">
        <v>4359</v>
      </c>
      <c r="K3315" s="15"/>
      <c r="L3315" s="103" t="str">
        <f t="shared" si="1"/>
        <v>B-GP253B-RD20-250 ml Red Sprayer Bottle</v>
      </c>
      <c r="M3315" s="103">
        <f t="shared" si="2"/>
        <v>7500</v>
      </c>
      <c r="N3315" s="102" t="str">
        <f t="shared" si="3"/>
        <v>wk </v>
      </c>
    </row>
    <row r="3316" ht="12.75" customHeight="1">
      <c r="A3316" s="15" t="s">
        <v>4491</v>
      </c>
      <c r="B3316" s="15" t="s">
        <v>3123</v>
      </c>
      <c r="C3316" s="15" t="s">
        <v>4321</v>
      </c>
      <c r="D3316" s="15" t="s">
        <v>3671</v>
      </c>
      <c r="E3316" s="15" t="s">
        <v>11883</v>
      </c>
      <c r="F3316" s="15" t="s">
        <v>9190</v>
      </c>
      <c r="G3316" s="15" t="s">
        <v>11884</v>
      </c>
      <c r="H3316" s="15" t="s">
        <v>11885</v>
      </c>
      <c r="I3316" s="15" t="s">
        <v>4327</v>
      </c>
      <c r="J3316" s="15" t="s">
        <v>4359</v>
      </c>
      <c r="K3316" s="15"/>
      <c r="L3316" s="103" t="str">
        <f t="shared" si="1"/>
        <v>B-GP253B-RD20-250 ml Red Sprayer Bottle</v>
      </c>
      <c r="M3316" s="103">
        <f t="shared" si="2"/>
        <v>7200</v>
      </c>
      <c r="N3316" s="102" t="str">
        <f t="shared" si="3"/>
        <v>wk </v>
      </c>
    </row>
    <row r="3317" ht="12.75" customHeight="1">
      <c r="A3317" s="15" t="s">
        <v>4501</v>
      </c>
      <c r="B3317" s="15" t="s">
        <v>3123</v>
      </c>
      <c r="C3317" s="15" t="s">
        <v>4321</v>
      </c>
      <c r="D3317" s="15" t="s">
        <v>4688</v>
      </c>
      <c r="E3317" s="15" t="s">
        <v>11886</v>
      </c>
      <c r="F3317" s="15" t="s">
        <v>9190</v>
      </c>
      <c r="G3317" s="15" t="s">
        <v>11857</v>
      </c>
      <c r="H3317" s="15" t="s">
        <v>11846</v>
      </c>
      <c r="I3317" s="15" t="s">
        <v>4327</v>
      </c>
      <c r="J3317" s="15" t="s">
        <v>4359</v>
      </c>
      <c r="K3317" s="15"/>
      <c r="L3317" s="103" t="str">
        <f t="shared" si="1"/>
        <v>B-GP253B-RD20-250 ml Red Sprayer Bottle</v>
      </c>
      <c r="M3317" s="103">
        <f t="shared" si="2"/>
        <v>3900</v>
      </c>
      <c r="N3317" s="102" t="str">
        <f t="shared" si="3"/>
        <v>wk </v>
      </c>
    </row>
    <row r="3318" ht="12.75" customHeight="1">
      <c r="A3318" s="15" t="s">
        <v>4766</v>
      </c>
      <c r="B3318" s="15" t="s">
        <v>3123</v>
      </c>
      <c r="C3318" s="15" t="s">
        <v>4321</v>
      </c>
      <c r="D3318" s="15" t="s">
        <v>3616</v>
      </c>
      <c r="E3318" s="15" t="s">
        <v>11887</v>
      </c>
      <c r="F3318" s="15" t="s">
        <v>9190</v>
      </c>
      <c r="G3318" s="15" t="s">
        <v>11888</v>
      </c>
      <c r="H3318" s="15" t="s">
        <v>11889</v>
      </c>
      <c r="I3318" s="15" t="s">
        <v>4327</v>
      </c>
      <c r="J3318" s="15" t="s">
        <v>4359</v>
      </c>
      <c r="K3318" s="15"/>
      <c r="L3318" s="103" t="str">
        <f t="shared" si="1"/>
        <v>B-GP253B-RD20-250 ml Red Sprayer Bottle</v>
      </c>
      <c r="M3318" s="103">
        <f t="shared" si="2"/>
        <v>3300</v>
      </c>
      <c r="N3318" s="102" t="str">
        <f t="shared" si="3"/>
        <v>wk 23</v>
      </c>
    </row>
    <row r="3319" ht="12.75" customHeight="1">
      <c r="A3319" s="15" t="s">
        <v>4769</v>
      </c>
      <c r="B3319" s="15" t="s">
        <v>3123</v>
      </c>
      <c r="C3319" s="15" t="s">
        <v>4321</v>
      </c>
      <c r="D3319" s="15" t="s">
        <v>3767</v>
      </c>
      <c r="E3319" s="15" t="s">
        <v>11890</v>
      </c>
      <c r="F3319" s="15" t="s">
        <v>9190</v>
      </c>
      <c r="G3319" s="15" t="s">
        <v>11891</v>
      </c>
      <c r="H3319" s="15" t="s">
        <v>11892</v>
      </c>
      <c r="I3319" s="15" t="s">
        <v>4327</v>
      </c>
      <c r="J3319" s="15" t="s">
        <v>4359</v>
      </c>
      <c r="K3319" s="15"/>
      <c r="L3319" s="103" t="str">
        <f t="shared" si="1"/>
        <v>B-GP253B-RD20-250 ml Red Sprayer Bottle</v>
      </c>
      <c r="M3319" s="103">
        <f t="shared" si="2"/>
        <v>4500</v>
      </c>
      <c r="N3319" s="102" t="str">
        <f t="shared" si="3"/>
        <v>wk 28</v>
      </c>
    </row>
    <row r="3320" ht="12.75" customHeight="1">
      <c r="A3320" s="15" t="s">
        <v>4771</v>
      </c>
      <c r="B3320" s="15" t="s">
        <v>3123</v>
      </c>
      <c r="C3320" s="15" t="s">
        <v>4321</v>
      </c>
      <c r="D3320" s="15" t="s">
        <v>4426</v>
      </c>
      <c r="E3320" s="15" t="s">
        <v>11893</v>
      </c>
      <c r="F3320" s="15" t="s">
        <v>9190</v>
      </c>
      <c r="G3320" s="15" t="s">
        <v>11894</v>
      </c>
      <c r="H3320" s="15" t="s">
        <v>11895</v>
      </c>
      <c r="I3320" s="15" t="s">
        <v>4327</v>
      </c>
      <c r="J3320" s="15" t="s">
        <v>4359</v>
      </c>
      <c r="K3320" s="15"/>
      <c r="L3320" s="103" t="str">
        <f t="shared" si="1"/>
        <v>B-GP253B-RD20-250 ml Red Sprayer Bottle</v>
      </c>
      <c r="M3320" s="103">
        <f t="shared" si="2"/>
        <v>3600</v>
      </c>
      <c r="N3320" s="102" t="str">
        <f t="shared" si="3"/>
        <v>wk 32</v>
      </c>
    </row>
    <row r="3321" ht="12.75" customHeight="1">
      <c r="A3321" s="15" t="s">
        <v>4776</v>
      </c>
      <c r="B3321" s="15" t="s">
        <v>3123</v>
      </c>
      <c r="C3321" s="15" t="s">
        <v>4321</v>
      </c>
      <c r="D3321" s="15" t="s">
        <v>4393</v>
      </c>
      <c r="E3321" s="15" t="s">
        <v>11896</v>
      </c>
      <c r="F3321" s="15" t="s">
        <v>9190</v>
      </c>
      <c r="G3321" s="15" t="s">
        <v>11897</v>
      </c>
      <c r="H3321" s="15" t="s">
        <v>11898</v>
      </c>
      <c r="I3321" s="15" t="s">
        <v>4327</v>
      </c>
      <c r="J3321" s="15" t="s">
        <v>4359</v>
      </c>
      <c r="K3321" s="15"/>
      <c r="L3321" s="103" t="str">
        <f t="shared" si="1"/>
        <v>B-GP253B-RD20-250 ml Red Sprayer Bottle</v>
      </c>
      <c r="M3321" s="103">
        <f t="shared" si="2"/>
        <v>12900</v>
      </c>
      <c r="N3321" s="102" t="str">
        <f t="shared" si="3"/>
        <v>wk 45</v>
      </c>
    </row>
    <row r="3322" ht="12.75" customHeight="1">
      <c r="A3322" s="15" t="s">
        <v>4846</v>
      </c>
      <c r="B3322" s="15" t="s">
        <v>3123</v>
      </c>
      <c r="C3322" s="15" t="s">
        <v>4321</v>
      </c>
      <c r="D3322" s="15" t="s">
        <v>4497</v>
      </c>
      <c r="E3322" s="15" t="s">
        <v>11899</v>
      </c>
      <c r="F3322" s="15" t="s">
        <v>9190</v>
      </c>
      <c r="G3322" s="15" t="s">
        <v>11900</v>
      </c>
      <c r="H3322" s="15" t="s">
        <v>11901</v>
      </c>
      <c r="I3322" s="15" t="s">
        <v>4327</v>
      </c>
      <c r="J3322" s="15" t="s">
        <v>4359</v>
      </c>
      <c r="K3322" s="15"/>
      <c r="L3322" s="103" t="str">
        <f t="shared" si="1"/>
        <v>B-GP253B-RD20-250 ml Red Sprayer Bottle</v>
      </c>
      <c r="M3322" s="103">
        <f t="shared" si="2"/>
        <v>5700</v>
      </c>
      <c r="N3322" s="102" t="str">
        <f t="shared" si="3"/>
        <v>wk </v>
      </c>
    </row>
    <row r="3323" ht="12.75" customHeight="1">
      <c r="A3323" s="15" t="s">
        <v>11902</v>
      </c>
      <c r="B3323" s="15" t="s">
        <v>2903</v>
      </c>
      <c r="C3323" s="15" t="s">
        <v>3146</v>
      </c>
      <c r="D3323" s="15" t="s">
        <v>3145</v>
      </c>
      <c r="E3323" s="15"/>
      <c r="F3323" s="15" t="s">
        <v>4308</v>
      </c>
      <c r="G3323" s="15" t="s">
        <v>11815</v>
      </c>
      <c r="H3323" s="15" t="s">
        <v>3149</v>
      </c>
      <c r="I3323" s="15" t="s">
        <v>3177</v>
      </c>
      <c r="J3323" s="15"/>
      <c r="K3323" s="15"/>
      <c r="L3323" s="103" t="str">
        <f t="shared" si="1"/>
        <v>B-GP253-N20-250 ml Natural Bottle</v>
      </c>
      <c r="M3323" s="103">
        <f t="shared" si="2"/>
        <v>0</v>
      </c>
      <c r="N3323" s="102" t="str">
        <f t="shared" si="3"/>
        <v>wk </v>
      </c>
    </row>
    <row r="3324" ht="12.75" customHeight="1">
      <c r="A3324" s="15" t="s">
        <v>4652</v>
      </c>
      <c r="B3324" s="15" t="s">
        <v>3123</v>
      </c>
      <c r="C3324" s="15" t="s">
        <v>4321</v>
      </c>
      <c r="D3324" s="15" t="s">
        <v>3292</v>
      </c>
      <c r="E3324" s="15" t="s">
        <v>11903</v>
      </c>
      <c r="F3324" s="15" t="s">
        <v>4324</v>
      </c>
      <c r="G3324" s="15" t="s">
        <v>11817</v>
      </c>
      <c r="H3324" s="15" t="s">
        <v>11904</v>
      </c>
      <c r="I3324" s="15" t="s">
        <v>4327</v>
      </c>
      <c r="J3324" s="15" t="s">
        <v>4328</v>
      </c>
      <c r="K3324" s="15"/>
      <c r="L3324" s="103" t="str">
        <f t="shared" si="1"/>
        <v>B-GP253-N20-250 ml Natural Bottle</v>
      </c>
      <c r="M3324" s="103">
        <f t="shared" si="2"/>
        <v>300</v>
      </c>
      <c r="N3324" s="102" t="str">
        <f t="shared" si="3"/>
        <v>wk </v>
      </c>
    </row>
    <row r="3325" ht="12.75" customHeight="1">
      <c r="A3325" s="15" t="s">
        <v>4659</v>
      </c>
      <c r="B3325" s="15" t="s">
        <v>3123</v>
      </c>
      <c r="C3325" s="15" t="s">
        <v>4321</v>
      </c>
      <c r="D3325" s="15" t="s">
        <v>3247</v>
      </c>
      <c r="E3325" s="15" t="s">
        <v>11905</v>
      </c>
      <c r="F3325" s="15" t="s">
        <v>4324</v>
      </c>
      <c r="G3325" s="15" t="s">
        <v>11906</v>
      </c>
      <c r="H3325" s="15" t="s">
        <v>11907</v>
      </c>
      <c r="I3325" s="15" t="s">
        <v>4327</v>
      </c>
      <c r="J3325" s="15" t="s">
        <v>4328</v>
      </c>
      <c r="K3325" s="15"/>
      <c r="L3325" s="103" t="str">
        <f t="shared" si="1"/>
        <v>B-GP253-N20-250 ml Natural Bottle</v>
      </c>
      <c r="M3325" s="103">
        <f t="shared" si="2"/>
        <v>2100</v>
      </c>
      <c r="N3325" s="102" t="str">
        <f t="shared" si="3"/>
        <v>wk </v>
      </c>
    </row>
    <row r="3326" ht="12.75" customHeight="1">
      <c r="A3326" s="15" t="s">
        <v>4818</v>
      </c>
      <c r="B3326" s="15" t="s">
        <v>3123</v>
      </c>
      <c r="C3326" s="15" t="s">
        <v>4321</v>
      </c>
      <c r="D3326" s="15" t="s">
        <v>3247</v>
      </c>
      <c r="E3326" s="15" t="s">
        <v>11908</v>
      </c>
      <c r="F3326" s="15" t="s">
        <v>4324</v>
      </c>
      <c r="G3326" s="15" t="s">
        <v>11906</v>
      </c>
      <c r="H3326" s="15" t="s">
        <v>11909</v>
      </c>
      <c r="I3326" s="15" t="s">
        <v>4327</v>
      </c>
      <c r="J3326" s="15" t="s">
        <v>4328</v>
      </c>
      <c r="K3326" s="15"/>
      <c r="L3326" s="103" t="str">
        <f t="shared" si="1"/>
        <v>B-GP253-N20-250 ml Natural Bottle</v>
      </c>
      <c r="M3326" s="103">
        <f t="shared" si="2"/>
        <v>2100</v>
      </c>
      <c r="N3326" s="102" t="str">
        <f t="shared" si="3"/>
        <v>wk 6</v>
      </c>
    </row>
    <row r="3327" ht="12.75" customHeight="1">
      <c r="A3327" s="15" t="s">
        <v>4835</v>
      </c>
      <c r="B3327" s="15" t="s">
        <v>3123</v>
      </c>
      <c r="C3327" s="15" t="s">
        <v>4321</v>
      </c>
      <c r="D3327" s="15" t="s">
        <v>3228</v>
      </c>
      <c r="E3327" s="15" t="s">
        <v>11910</v>
      </c>
      <c r="F3327" s="15" t="s">
        <v>4324</v>
      </c>
      <c r="G3327" s="15" t="s">
        <v>11911</v>
      </c>
      <c r="H3327" s="15" t="s">
        <v>11912</v>
      </c>
      <c r="I3327" s="15" t="s">
        <v>4327</v>
      </c>
      <c r="J3327" s="15" t="s">
        <v>4345</v>
      </c>
      <c r="K3327" s="15"/>
      <c r="L3327" s="103" t="str">
        <f t="shared" si="1"/>
        <v>B-GP253-N20-250 ml Natural Bottle</v>
      </c>
      <c r="M3327" s="103">
        <f t="shared" si="2"/>
        <v>600</v>
      </c>
      <c r="N3327" s="102" t="str">
        <f t="shared" si="3"/>
        <v>wk 37</v>
      </c>
    </row>
    <row r="3328" ht="12.75" customHeight="1">
      <c r="A3328" s="15" t="s">
        <v>4835</v>
      </c>
      <c r="B3328" s="15" t="s">
        <v>3123</v>
      </c>
      <c r="C3328" s="15" t="s">
        <v>4321</v>
      </c>
      <c r="D3328" s="15" t="s">
        <v>4448</v>
      </c>
      <c r="E3328" s="15" t="s">
        <v>11913</v>
      </c>
      <c r="F3328" s="15" t="s">
        <v>4324</v>
      </c>
      <c r="G3328" s="15" t="s">
        <v>11914</v>
      </c>
      <c r="H3328" s="15" t="s">
        <v>11915</v>
      </c>
      <c r="I3328" s="15" t="s">
        <v>4327</v>
      </c>
      <c r="J3328" s="15" t="s">
        <v>4345</v>
      </c>
      <c r="K3328" s="15"/>
      <c r="L3328" s="103" t="str">
        <f t="shared" si="1"/>
        <v>B-GP253-N20-250 ml Natural Bottle</v>
      </c>
      <c r="M3328" s="103">
        <f t="shared" si="2"/>
        <v>900</v>
      </c>
      <c r="N3328" s="102" t="str">
        <f t="shared" si="3"/>
        <v>wk 37</v>
      </c>
    </row>
    <row r="3329" ht="12.75" customHeight="1">
      <c r="A3329" s="15" t="s">
        <v>4853</v>
      </c>
      <c r="B3329" s="15" t="s">
        <v>3123</v>
      </c>
      <c r="C3329" s="15" t="s">
        <v>4321</v>
      </c>
      <c r="D3329" s="15" t="s">
        <v>3292</v>
      </c>
      <c r="E3329" s="15" t="s">
        <v>11916</v>
      </c>
      <c r="F3329" s="15" t="s">
        <v>4324</v>
      </c>
      <c r="G3329" s="15" t="s">
        <v>11817</v>
      </c>
      <c r="H3329" s="15" t="s">
        <v>11917</v>
      </c>
      <c r="I3329" s="15" t="s">
        <v>4327</v>
      </c>
      <c r="J3329" s="15" t="s">
        <v>4328</v>
      </c>
      <c r="K3329" s="15"/>
      <c r="L3329" s="103" t="str">
        <f t="shared" si="1"/>
        <v>B-GP253-N20-250 ml Natural Bottle</v>
      </c>
      <c r="M3329" s="103">
        <f t="shared" si="2"/>
        <v>300</v>
      </c>
      <c r="N3329" s="102" t="str">
        <f t="shared" si="3"/>
        <v>wk </v>
      </c>
    </row>
    <row r="3330" ht="12.75" customHeight="1">
      <c r="A3330" s="15" t="s">
        <v>4869</v>
      </c>
      <c r="B3330" s="15" t="s">
        <v>3123</v>
      </c>
      <c r="C3330" s="15" t="s">
        <v>4321</v>
      </c>
      <c r="D3330" s="15" t="s">
        <v>3228</v>
      </c>
      <c r="E3330" s="15" t="s">
        <v>9621</v>
      </c>
      <c r="F3330" s="15" t="s">
        <v>4324</v>
      </c>
      <c r="G3330" s="15" t="s">
        <v>11911</v>
      </c>
      <c r="H3330" s="15" t="s">
        <v>11912</v>
      </c>
      <c r="I3330" s="15" t="s">
        <v>4327</v>
      </c>
      <c r="J3330" s="15" t="s">
        <v>4328</v>
      </c>
      <c r="K3330" s="15"/>
      <c r="L3330" s="103" t="str">
        <f t="shared" si="1"/>
        <v>B-GP253-N20-250 ml Natural Bottle</v>
      </c>
      <c r="M3330" s="103">
        <f t="shared" si="2"/>
        <v>600</v>
      </c>
      <c r="N3330" s="102" t="str">
        <f t="shared" si="3"/>
        <v>wk </v>
      </c>
    </row>
    <row r="3331" ht="12.75" customHeight="1">
      <c r="A3331" s="15" t="s">
        <v>11918</v>
      </c>
      <c r="B3331" s="15" t="s">
        <v>2903</v>
      </c>
      <c r="C3331" s="15" t="s">
        <v>3146</v>
      </c>
      <c r="D3331" s="15" t="s">
        <v>3145</v>
      </c>
      <c r="E3331" s="15"/>
      <c r="F3331" s="15" t="s">
        <v>4308</v>
      </c>
      <c r="G3331" s="15" t="s">
        <v>11815</v>
      </c>
      <c r="H3331" s="15" t="s">
        <v>3149</v>
      </c>
      <c r="I3331" s="15" t="s">
        <v>3156</v>
      </c>
      <c r="J3331" s="15"/>
      <c r="K3331" s="15"/>
      <c r="L3331" s="103" t="str">
        <f t="shared" si="1"/>
        <v>B-GP253-PK20-250 ml Pink Bottle</v>
      </c>
      <c r="M3331" s="103">
        <f t="shared" si="2"/>
        <v>0</v>
      </c>
      <c r="N3331" s="102" t="str">
        <f t="shared" si="3"/>
        <v>wk </v>
      </c>
    </row>
    <row r="3332" ht="12.75" customHeight="1">
      <c r="A3332" s="15" t="s">
        <v>4474</v>
      </c>
      <c r="B3332" s="15" t="s">
        <v>3123</v>
      </c>
      <c r="C3332" s="15" t="s">
        <v>4321</v>
      </c>
      <c r="D3332" s="15" t="s">
        <v>3292</v>
      </c>
      <c r="E3332" s="15" t="s">
        <v>10916</v>
      </c>
      <c r="F3332" s="15" t="s">
        <v>4324</v>
      </c>
      <c r="G3332" s="15" t="s">
        <v>11817</v>
      </c>
      <c r="H3332" s="15" t="s">
        <v>11919</v>
      </c>
      <c r="I3332" s="15" t="s">
        <v>4327</v>
      </c>
      <c r="J3332" s="15" t="s">
        <v>4328</v>
      </c>
      <c r="K3332" s="15"/>
      <c r="L3332" s="103" t="str">
        <f t="shared" si="1"/>
        <v>B-GP253-PK20-250 ml Pink Bottle</v>
      </c>
      <c r="M3332" s="103">
        <f t="shared" si="2"/>
        <v>300</v>
      </c>
      <c r="N3332" s="102" t="str">
        <f t="shared" si="3"/>
        <v>wk 36</v>
      </c>
    </row>
    <row r="3333" ht="12.75" customHeight="1">
      <c r="A3333" s="15" t="s">
        <v>4477</v>
      </c>
      <c r="B3333" s="15" t="s">
        <v>3123</v>
      </c>
      <c r="C3333" s="15" t="s">
        <v>4321</v>
      </c>
      <c r="D3333" s="15" t="s">
        <v>3600</v>
      </c>
      <c r="E3333" s="15" t="s">
        <v>11920</v>
      </c>
      <c r="F3333" s="15" t="s">
        <v>9190</v>
      </c>
      <c r="G3333" s="15" t="s">
        <v>11718</v>
      </c>
      <c r="H3333" s="15" t="s">
        <v>11921</v>
      </c>
      <c r="I3333" s="15" t="s">
        <v>4327</v>
      </c>
      <c r="J3333" s="15" t="s">
        <v>4359</v>
      </c>
      <c r="K3333" s="15"/>
      <c r="L3333" s="103" t="str">
        <f t="shared" si="1"/>
        <v>B-GP253-PK20-250 ml Pink Bottle</v>
      </c>
      <c r="M3333" s="103">
        <f t="shared" si="2"/>
        <v>4200</v>
      </c>
      <c r="N3333" s="102" t="str">
        <f t="shared" si="3"/>
        <v>wk 40</v>
      </c>
    </row>
    <row r="3334" ht="12.75" customHeight="1">
      <c r="A3334" s="15" t="s">
        <v>4480</v>
      </c>
      <c r="B3334" s="15" t="s">
        <v>3123</v>
      </c>
      <c r="C3334" s="15" t="s">
        <v>4321</v>
      </c>
      <c r="D3334" s="15" t="s">
        <v>4688</v>
      </c>
      <c r="E3334" s="15" t="s">
        <v>11922</v>
      </c>
      <c r="F3334" s="15" t="s">
        <v>9190</v>
      </c>
      <c r="G3334" s="15" t="s">
        <v>11845</v>
      </c>
      <c r="H3334" s="15" t="s">
        <v>11923</v>
      </c>
      <c r="I3334" s="15" t="s">
        <v>4327</v>
      </c>
      <c r="J3334" s="15" t="s">
        <v>4359</v>
      </c>
      <c r="K3334" s="15"/>
      <c r="L3334" s="103" t="str">
        <f t="shared" si="1"/>
        <v>B-GP253-PK20-250 ml Pink Bottle</v>
      </c>
      <c r="M3334" s="103">
        <f t="shared" si="2"/>
        <v>3900</v>
      </c>
      <c r="N3334" s="102" t="str">
        <f t="shared" si="3"/>
        <v>wk 45</v>
      </c>
    </row>
    <row r="3335" ht="12.75" customHeight="1">
      <c r="A3335" s="15" t="s">
        <v>4491</v>
      </c>
      <c r="B3335" s="15" t="s">
        <v>3123</v>
      </c>
      <c r="C3335" s="15" t="s">
        <v>4321</v>
      </c>
      <c r="D3335" s="15" t="s">
        <v>4453</v>
      </c>
      <c r="E3335" s="15" t="s">
        <v>11924</v>
      </c>
      <c r="F3335" s="15" t="s">
        <v>9190</v>
      </c>
      <c r="G3335" s="15" t="s">
        <v>11925</v>
      </c>
      <c r="H3335" s="15" t="s">
        <v>11926</v>
      </c>
      <c r="I3335" s="15" t="s">
        <v>4327</v>
      </c>
      <c r="J3335" s="15" t="s">
        <v>4359</v>
      </c>
      <c r="K3335" s="15"/>
      <c r="L3335" s="103" t="str">
        <f t="shared" si="1"/>
        <v>B-GP253-PK20-250 ml Pink Bottle</v>
      </c>
      <c r="M3335" s="103">
        <f t="shared" si="2"/>
        <v>1500</v>
      </c>
      <c r="N3335" s="102" t="str">
        <f t="shared" si="3"/>
        <v>wk </v>
      </c>
    </row>
    <row r="3336" ht="12.75" customHeight="1">
      <c r="A3336" s="15" t="s">
        <v>4698</v>
      </c>
      <c r="B3336" s="15" t="s">
        <v>3123</v>
      </c>
      <c r="C3336" s="15" t="s">
        <v>4321</v>
      </c>
      <c r="D3336" s="15" t="s">
        <v>4401</v>
      </c>
      <c r="E3336" s="15" t="s">
        <v>11927</v>
      </c>
      <c r="F3336" s="15" t="s">
        <v>9190</v>
      </c>
      <c r="G3336" s="15" t="s">
        <v>11928</v>
      </c>
      <c r="H3336" s="15" t="s">
        <v>11929</v>
      </c>
      <c r="I3336" s="15" t="s">
        <v>4327</v>
      </c>
      <c r="J3336" s="15" t="s">
        <v>4359</v>
      </c>
      <c r="K3336" s="15"/>
      <c r="L3336" s="103" t="str">
        <f t="shared" si="1"/>
        <v>B-GP253-PK20-250 ml Pink Bottle</v>
      </c>
      <c r="M3336" s="103">
        <f t="shared" si="2"/>
        <v>5100</v>
      </c>
      <c r="N3336" s="102" t="str">
        <f t="shared" si="3"/>
        <v>wk 10</v>
      </c>
    </row>
    <row r="3337" ht="12.75" customHeight="1">
      <c r="A3337" s="15" t="s">
        <v>4853</v>
      </c>
      <c r="B3337" s="15" t="s">
        <v>3123</v>
      </c>
      <c r="C3337" s="15" t="s">
        <v>4321</v>
      </c>
      <c r="D3337" s="15" t="s">
        <v>4401</v>
      </c>
      <c r="E3337" s="15" t="s">
        <v>11930</v>
      </c>
      <c r="F3337" s="15" t="s">
        <v>9190</v>
      </c>
      <c r="G3337" s="15" t="s">
        <v>11928</v>
      </c>
      <c r="H3337" s="15" t="s">
        <v>11931</v>
      </c>
      <c r="I3337" s="15" t="s">
        <v>4327</v>
      </c>
      <c r="J3337" s="15" t="s">
        <v>4359</v>
      </c>
      <c r="K3337" s="15"/>
      <c r="L3337" s="103" t="str">
        <f t="shared" si="1"/>
        <v>B-GP253-PK20-250 ml Pink Bottle</v>
      </c>
      <c r="M3337" s="103">
        <f t="shared" si="2"/>
        <v>5100</v>
      </c>
      <c r="N3337" s="102" t="str">
        <f t="shared" si="3"/>
        <v>wk </v>
      </c>
    </row>
    <row r="3338" ht="12.75" customHeight="1">
      <c r="A3338" s="15" t="s">
        <v>5615</v>
      </c>
      <c r="B3338" s="15" t="s">
        <v>3123</v>
      </c>
      <c r="C3338" s="15" t="s">
        <v>4321</v>
      </c>
      <c r="D3338" s="15" t="s">
        <v>4124</v>
      </c>
      <c r="E3338" s="15" t="s">
        <v>11932</v>
      </c>
      <c r="F3338" s="15" t="s">
        <v>8384</v>
      </c>
      <c r="G3338" s="15" t="s">
        <v>11933</v>
      </c>
      <c r="H3338" s="15" t="s">
        <v>11934</v>
      </c>
      <c r="I3338" s="15" t="s">
        <v>4327</v>
      </c>
      <c r="J3338" s="15" t="s">
        <v>4328</v>
      </c>
      <c r="K3338" s="15"/>
      <c r="L3338" s="103" t="str">
        <f t="shared" si="1"/>
        <v>B-GP253-PK20-250 ml Pink Bottle</v>
      </c>
      <c r="M3338" s="103">
        <f t="shared" si="2"/>
        <v>3000</v>
      </c>
      <c r="N3338" s="102" t="str">
        <f t="shared" si="3"/>
        <v>wk </v>
      </c>
    </row>
    <row r="3339" ht="12.75" customHeight="1">
      <c r="A3339" s="15" t="s">
        <v>11935</v>
      </c>
      <c r="B3339" s="15" t="s">
        <v>2903</v>
      </c>
      <c r="C3339" s="15" t="s">
        <v>3146</v>
      </c>
      <c r="D3339" s="15" t="s">
        <v>3145</v>
      </c>
      <c r="E3339" s="15"/>
      <c r="F3339" s="15" t="s">
        <v>4308</v>
      </c>
      <c r="G3339" s="15" t="s">
        <v>11815</v>
      </c>
      <c r="H3339" s="15" t="s">
        <v>3149</v>
      </c>
      <c r="I3339" s="15" t="s">
        <v>3177</v>
      </c>
      <c r="J3339" s="15"/>
      <c r="K3339" s="15"/>
      <c r="L3339" s="103" t="str">
        <f t="shared" si="1"/>
        <v>B-GP253-PN20-250 ml Pearly Natural Bottle</v>
      </c>
      <c r="M3339" s="103">
        <f t="shared" si="2"/>
        <v>0</v>
      </c>
      <c r="N3339" s="102" t="str">
        <f t="shared" si="3"/>
        <v>wk </v>
      </c>
    </row>
    <row r="3340" ht="12.75" customHeight="1">
      <c r="A3340" s="15" t="s">
        <v>4392</v>
      </c>
      <c r="B3340" s="15" t="s">
        <v>3123</v>
      </c>
      <c r="C3340" s="15" t="s">
        <v>4321</v>
      </c>
      <c r="D3340" s="15" t="s">
        <v>8801</v>
      </c>
      <c r="E3340" s="15" t="s">
        <v>11936</v>
      </c>
      <c r="F3340" s="15" t="s">
        <v>9362</v>
      </c>
      <c r="G3340" s="15" t="s">
        <v>11937</v>
      </c>
      <c r="H3340" s="15" t="s">
        <v>11938</v>
      </c>
      <c r="I3340" s="15" t="s">
        <v>4327</v>
      </c>
      <c r="J3340" s="15" t="s">
        <v>5653</v>
      </c>
      <c r="K3340" s="15"/>
      <c r="L3340" s="103" t="str">
        <f t="shared" si="1"/>
        <v>B-GP253-PN20-250 ml Pearly Natural Bottle</v>
      </c>
      <c r="M3340" s="103">
        <f t="shared" si="2"/>
        <v>7000</v>
      </c>
      <c r="N3340" s="102" t="str">
        <f t="shared" si="3"/>
        <v>wk </v>
      </c>
    </row>
    <row r="3341" ht="12.75" customHeight="1">
      <c r="A3341" s="15" t="s">
        <v>4392</v>
      </c>
      <c r="B3341" s="15" t="s">
        <v>3123</v>
      </c>
      <c r="C3341" s="15" t="s">
        <v>4321</v>
      </c>
      <c r="D3341" s="15" t="s">
        <v>11939</v>
      </c>
      <c r="E3341" s="15" t="s">
        <v>11940</v>
      </c>
      <c r="F3341" s="15" t="s">
        <v>9362</v>
      </c>
      <c r="G3341" s="15" t="s">
        <v>11941</v>
      </c>
      <c r="H3341" s="15" t="s">
        <v>11942</v>
      </c>
      <c r="I3341" s="15" t="s">
        <v>4327</v>
      </c>
      <c r="J3341" s="15" t="s">
        <v>5653</v>
      </c>
      <c r="K3341" s="15"/>
      <c r="L3341" s="103" t="str">
        <f t="shared" si="1"/>
        <v>B-GP253-PN20-250 ml Pearly Natural Bottle</v>
      </c>
      <c r="M3341" s="103">
        <f t="shared" si="2"/>
        <v>200</v>
      </c>
      <c r="N3341" s="102" t="str">
        <f t="shared" si="3"/>
        <v>wk </v>
      </c>
    </row>
    <row r="3342" ht="12.75" customHeight="1">
      <c r="A3342" s="15" t="s">
        <v>4487</v>
      </c>
      <c r="B3342" s="15" t="s">
        <v>3123</v>
      </c>
      <c r="C3342" s="15" t="s">
        <v>4321</v>
      </c>
      <c r="D3342" s="15" t="s">
        <v>4124</v>
      </c>
      <c r="E3342" s="15" t="s">
        <v>11943</v>
      </c>
      <c r="F3342" s="15" t="s">
        <v>9362</v>
      </c>
      <c r="G3342" s="15" t="s">
        <v>11377</v>
      </c>
      <c r="H3342" s="15" t="s">
        <v>11944</v>
      </c>
      <c r="I3342" s="15" t="s">
        <v>4327</v>
      </c>
      <c r="J3342" s="15" t="s">
        <v>5653</v>
      </c>
      <c r="K3342" s="15"/>
      <c r="L3342" s="103" t="str">
        <f t="shared" si="1"/>
        <v>B-GP253-PN20-250 ml Pearly Natural Bottle</v>
      </c>
      <c r="M3342" s="103">
        <f t="shared" si="2"/>
        <v>3000</v>
      </c>
      <c r="N3342" s="102" t="str">
        <f t="shared" si="3"/>
        <v>wk </v>
      </c>
    </row>
    <row r="3343" ht="12.75" customHeight="1">
      <c r="A3343" s="15" t="s">
        <v>4491</v>
      </c>
      <c r="B3343" s="15" t="s">
        <v>3123</v>
      </c>
      <c r="C3343" s="15" t="s">
        <v>4321</v>
      </c>
      <c r="D3343" s="15" t="s">
        <v>3247</v>
      </c>
      <c r="E3343" s="15" t="s">
        <v>11945</v>
      </c>
      <c r="F3343" s="15" t="s">
        <v>9362</v>
      </c>
      <c r="G3343" s="15" t="s">
        <v>11906</v>
      </c>
      <c r="H3343" s="15" t="s">
        <v>11946</v>
      </c>
      <c r="I3343" s="15" t="s">
        <v>4327</v>
      </c>
      <c r="J3343" s="15" t="s">
        <v>4328</v>
      </c>
      <c r="K3343" s="15"/>
      <c r="L3343" s="103" t="str">
        <f t="shared" si="1"/>
        <v>B-GP253-PN20-250 ml Pearly Natural Bottle</v>
      </c>
      <c r="M3343" s="103">
        <f t="shared" si="2"/>
        <v>2100</v>
      </c>
      <c r="N3343" s="102" t="str">
        <f t="shared" si="3"/>
        <v>wk </v>
      </c>
    </row>
    <row r="3344" ht="12.75" customHeight="1">
      <c r="A3344" s="15" t="s">
        <v>4491</v>
      </c>
      <c r="B3344" s="15" t="s">
        <v>3123</v>
      </c>
      <c r="C3344" s="15" t="s">
        <v>4321</v>
      </c>
      <c r="D3344" s="15" t="s">
        <v>3292</v>
      </c>
      <c r="E3344" s="15" t="s">
        <v>11947</v>
      </c>
      <c r="F3344" s="15" t="s">
        <v>9362</v>
      </c>
      <c r="G3344" s="15" t="s">
        <v>11817</v>
      </c>
      <c r="H3344" s="15" t="s">
        <v>11948</v>
      </c>
      <c r="I3344" s="15" t="s">
        <v>4327</v>
      </c>
      <c r="J3344" s="15" t="s">
        <v>5653</v>
      </c>
      <c r="K3344" s="15"/>
      <c r="L3344" s="103" t="str">
        <f t="shared" si="1"/>
        <v>B-GP253-PN20-250 ml Pearly Natural Bottle</v>
      </c>
      <c r="M3344" s="103">
        <f t="shared" si="2"/>
        <v>300</v>
      </c>
      <c r="N3344" s="102" t="str">
        <f t="shared" si="3"/>
        <v>wk </v>
      </c>
    </row>
    <row r="3345" ht="12.75" customHeight="1">
      <c r="A3345" s="15" t="s">
        <v>4724</v>
      </c>
      <c r="B3345" s="15" t="s">
        <v>3123</v>
      </c>
      <c r="C3345" s="15" t="s">
        <v>4321</v>
      </c>
      <c r="D3345" s="15" t="s">
        <v>3150</v>
      </c>
      <c r="E3345" s="15" t="s">
        <v>11949</v>
      </c>
      <c r="F3345" s="15" t="s">
        <v>9362</v>
      </c>
      <c r="G3345" s="15" t="s">
        <v>11950</v>
      </c>
      <c r="H3345" s="15" t="s">
        <v>11951</v>
      </c>
      <c r="I3345" s="15" t="s">
        <v>4327</v>
      </c>
      <c r="J3345" s="15" t="s">
        <v>4328</v>
      </c>
      <c r="K3345" s="15"/>
      <c r="L3345" s="103" t="str">
        <f t="shared" si="1"/>
        <v>B-GP253-PN20-250 ml Pearly Natural Bottle</v>
      </c>
      <c r="M3345" s="103">
        <f t="shared" si="2"/>
        <v>6000</v>
      </c>
      <c r="N3345" s="102" t="str">
        <f t="shared" si="3"/>
        <v>wk </v>
      </c>
    </row>
    <row r="3346" ht="12.75" customHeight="1">
      <c r="A3346" s="15" t="s">
        <v>4729</v>
      </c>
      <c r="B3346" s="15" t="s">
        <v>3123</v>
      </c>
      <c r="C3346" s="15" t="s">
        <v>4321</v>
      </c>
      <c r="D3346" s="15" t="s">
        <v>3228</v>
      </c>
      <c r="E3346" s="15" t="s">
        <v>11952</v>
      </c>
      <c r="F3346" s="15" t="s">
        <v>4324</v>
      </c>
      <c r="G3346" s="15" t="s">
        <v>11911</v>
      </c>
      <c r="H3346" s="15" t="s">
        <v>11953</v>
      </c>
      <c r="I3346" s="15" t="s">
        <v>4327</v>
      </c>
      <c r="J3346" s="15" t="s">
        <v>4345</v>
      </c>
      <c r="K3346" s="15"/>
      <c r="L3346" s="103" t="str">
        <f t="shared" si="1"/>
        <v>B-GP253-PN20-250 ml Pearly Natural Bottle</v>
      </c>
      <c r="M3346" s="103">
        <f t="shared" si="2"/>
        <v>600</v>
      </c>
      <c r="N3346" s="102" t="str">
        <f t="shared" si="3"/>
        <v>wk </v>
      </c>
    </row>
    <row r="3347" ht="12.75" customHeight="1">
      <c r="A3347" s="15" t="s">
        <v>4786</v>
      </c>
      <c r="B3347" s="15" t="s">
        <v>3123</v>
      </c>
      <c r="C3347" s="15" t="s">
        <v>4321</v>
      </c>
      <c r="D3347" s="15" t="s">
        <v>3292</v>
      </c>
      <c r="E3347" s="15" t="s">
        <v>11954</v>
      </c>
      <c r="F3347" s="15" t="s">
        <v>4324</v>
      </c>
      <c r="G3347" s="15" t="s">
        <v>11817</v>
      </c>
      <c r="H3347" s="15" t="s">
        <v>11955</v>
      </c>
      <c r="I3347" s="15" t="s">
        <v>4327</v>
      </c>
      <c r="J3347" s="15" t="s">
        <v>4345</v>
      </c>
      <c r="K3347" s="15"/>
      <c r="L3347" s="103" t="str">
        <f t="shared" si="1"/>
        <v>B-GP253-PN20-250 ml Pearly Natural Bottle</v>
      </c>
      <c r="M3347" s="103">
        <f t="shared" si="2"/>
        <v>300</v>
      </c>
      <c r="N3347" s="102" t="str">
        <f t="shared" si="3"/>
        <v>wk </v>
      </c>
    </row>
    <row r="3348" ht="12.75" customHeight="1">
      <c r="A3348" s="15" t="s">
        <v>4805</v>
      </c>
      <c r="B3348" s="15" t="s">
        <v>3123</v>
      </c>
      <c r="C3348" s="15" t="s">
        <v>4321</v>
      </c>
      <c r="D3348" s="15" t="s">
        <v>4453</v>
      </c>
      <c r="E3348" s="15" t="s">
        <v>11956</v>
      </c>
      <c r="F3348" s="15" t="s">
        <v>9362</v>
      </c>
      <c r="G3348" s="15" t="s">
        <v>11957</v>
      </c>
      <c r="H3348" s="15" t="s">
        <v>11958</v>
      </c>
      <c r="I3348" s="15" t="s">
        <v>4327</v>
      </c>
      <c r="J3348" s="15" t="s">
        <v>4328</v>
      </c>
      <c r="K3348" s="15"/>
      <c r="L3348" s="103" t="str">
        <f t="shared" si="1"/>
        <v>B-GP253-PN20-250 ml Pearly Natural Bottle</v>
      </c>
      <c r="M3348" s="103">
        <f t="shared" si="2"/>
        <v>1500</v>
      </c>
      <c r="N3348" s="102" t="str">
        <f t="shared" si="3"/>
        <v>wk </v>
      </c>
    </row>
    <row r="3349" ht="12.75" customHeight="1">
      <c r="A3349" s="15" t="s">
        <v>4838</v>
      </c>
      <c r="B3349" s="15" t="s">
        <v>3123</v>
      </c>
      <c r="C3349" s="15" t="s">
        <v>4321</v>
      </c>
      <c r="D3349" s="15" t="s">
        <v>3292</v>
      </c>
      <c r="E3349" s="15" t="s">
        <v>11959</v>
      </c>
      <c r="F3349" s="15" t="s">
        <v>4324</v>
      </c>
      <c r="G3349" s="15" t="s">
        <v>11817</v>
      </c>
      <c r="H3349" s="15" t="s">
        <v>11960</v>
      </c>
      <c r="I3349" s="15" t="s">
        <v>4327</v>
      </c>
      <c r="J3349" s="15" t="s">
        <v>4328</v>
      </c>
      <c r="K3349" s="15"/>
      <c r="L3349" s="103" t="str">
        <f t="shared" si="1"/>
        <v>B-GP253-PN20-250 ml Pearly Natural Bottle</v>
      </c>
      <c r="M3349" s="103">
        <f t="shared" si="2"/>
        <v>300</v>
      </c>
      <c r="N3349" s="102" t="str">
        <f t="shared" si="3"/>
        <v>wk 45</v>
      </c>
    </row>
    <row r="3350" ht="12.75" customHeight="1">
      <c r="A3350" s="15" t="s">
        <v>4846</v>
      </c>
      <c r="B3350" s="15" t="s">
        <v>3123</v>
      </c>
      <c r="C3350" s="15" t="s">
        <v>4321</v>
      </c>
      <c r="D3350" s="15" t="s">
        <v>3292</v>
      </c>
      <c r="E3350" s="15" t="s">
        <v>11961</v>
      </c>
      <c r="F3350" s="15" t="s">
        <v>9362</v>
      </c>
      <c r="G3350" s="15" t="s">
        <v>11817</v>
      </c>
      <c r="H3350" s="15" t="s">
        <v>11960</v>
      </c>
      <c r="I3350" s="15" t="s">
        <v>4327</v>
      </c>
      <c r="J3350" s="15" t="s">
        <v>4328</v>
      </c>
      <c r="K3350" s="15"/>
      <c r="L3350" s="103" t="str">
        <f t="shared" si="1"/>
        <v>B-GP253-PN20-250 ml Pearly Natural Bottle</v>
      </c>
      <c r="M3350" s="103">
        <f t="shared" si="2"/>
        <v>300</v>
      </c>
      <c r="N3350" s="102" t="str">
        <f t="shared" si="3"/>
        <v>wk </v>
      </c>
    </row>
    <row r="3351" ht="12.75" customHeight="1">
      <c r="A3351" s="15" t="s">
        <v>11962</v>
      </c>
      <c r="B3351" s="15" t="s">
        <v>2903</v>
      </c>
      <c r="C3351" s="15" t="s">
        <v>3146</v>
      </c>
      <c r="D3351" s="15" t="s">
        <v>3145</v>
      </c>
      <c r="E3351" s="15"/>
      <c r="F3351" s="15" t="s">
        <v>4308</v>
      </c>
      <c r="G3351" s="15" t="s">
        <v>11815</v>
      </c>
      <c r="H3351" s="15" t="s">
        <v>3149</v>
      </c>
      <c r="I3351" s="15" t="s">
        <v>3177</v>
      </c>
      <c r="J3351" s="15"/>
      <c r="K3351" s="15"/>
      <c r="L3351" s="103" t="str">
        <f t="shared" si="1"/>
        <v>B-GP253-W20-250 ml White Bottle</v>
      </c>
      <c r="M3351" s="103">
        <f t="shared" si="2"/>
        <v>0</v>
      </c>
      <c r="N3351" s="102" t="str">
        <f t="shared" si="3"/>
        <v>wk </v>
      </c>
    </row>
    <row r="3352" ht="12.75" customHeight="1">
      <c r="A3352" s="15" t="s">
        <v>5151</v>
      </c>
      <c r="B3352" s="15" t="s">
        <v>3123</v>
      </c>
      <c r="C3352" s="15" t="s">
        <v>4321</v>
      </c>
      <c r="D3352" s="15" t="s">
        <v>3292</v>
      </c>
      <c r="E3352" s="15" t="s">
        <v>11963</v>
      </c>
      <c r="F3352" s="15" t="s">
        <v>4890</v>
      </c>
      <c r="G3352" s="15" t="s">
        <v>11964</v>
      </c>
      <c r="H3352" s="15" t="s">
        <v>11965</v>
      </c>
      <c r="I3352" s="15" t="s">
        <v>4327</v>
      </c>
      <c r="J3352" s="15" t="s">
        <v>4359</v>
      </c>
      <c r="K3352" s="15"/>
      <c r="L3352" s="103" t="str">
        <f t="shared" si="1"/>
        <v>B-GP253-W20-250 ml White Bottle</v>
      </c>
      <c r="M3352" s="103">
        <f t="shared" si="2"/>
        <v>300</v>
      </c>
      <c r="N3352" s="102" t="str">
        <f t="shared" si="3"/>
        <v>wk </v>
      </c>
    </row>
    <row r="3353" ht="12.75" customHeight="1">
      <c r="A3353" s="15" t="s">
        <v>4795</v>
      </c>
      <c r="B3353" s="15" t="s">
        <v>3123</v>
      </c>
      <c r="C3353" s="15" t="s">
        <v>4321</v>
      </c>
      <c r="D3353" s="15" t="s">
        <v>3292</v>
      </c>
      <c r="E3353" s="15" t="s">
        <v>11966</v>
      </c>
      <c r="F3353" s="15" t="s">
        <v>4324</v>
      </c>
      <c r="G3353" s="15" t="s">
        <v>11817</v>
      </c>
      <c r="H3353" s="15" t="s">
        <v>11967</v>
      </c>
      <c r="I3353" s="15" t="s">
        <v>4327</v>
      </c>
      <c r="J3353" s="15" t="s">
        <v>4328</v>
      </c>
      <c r="K3353" s="15"/>
      <c r="L3353" s="103" t="str">
        <f t="shared" si="1"/>
        <v>B-GP253-W20-250 ml White Bottle</v>
      </c>
      <c r="M3353" s="103">
        <f t="shared" si="2"/>
        <v>300</v>
      </c>
      <c r="N3353" s="102" t="str">
        <f t="shared" si="3"/>
        <v>wk </v>
      </c>
    </row>
    <row r="3354" ht="12.75" customHeight="1">
      <c r="A3354" s="15" t="s">
        <v>4830</v>
      </c>
      <c r="B3354" s="15" t="s">
        <v>3123</v>
      </c>
      <c r="C3354" s="15" t="s">
        <v>4321</v>
      </c>
      <c r="D3354" s="15" t="s">
        <v>3600</v>
      </c>
      <c r="E3354" s="15" t="s">
        <v>11968</v>
      </c>
      <c r="F3354" s="15" t="s">
        <v>4890</v>
      </c>
      <c r="G3354" s="15" t="s">
        <v>11969</v>
      </c>
      <c r="H3354" s="15" t="s">
        <v>11970</v>
      </c>
      <c r="I3354" s="15" t="s">
        <v>4327</v>
      </c>
      <c r="J3354" s="15" t="s">
        <v>4359</v>
      </c>
      <c r="K3354" s="15"/>
      <c r="L3354" s="103" t="str">
        <f t="shared" si="1"/>
        <v>B-GP253-W20-250 ml White Bottle</v>
      </c>
      <c r="M3354" s="103">
        <f t="shared" si="2"/>
        <v>4200</v>
      </c>
      <c r="N3354" s="102" t="str">
        <f t="shared" si="3"/>
        <v>wk 32</v>
      </c>
    </row>
    <row r="3355" ht="12.75" customHeight="1">
      <c r="A3355" s="15" t="s">
        <v>11971</v>
      </c>
      <c r="B3355" s="15" t="s">
        <v>2942</v>
      </c>
      <c r="C3355" s="15" t="s">
        <v>3146</v>
      </c>
      <c r="D3355" s="15" t="s">
        <v>3145</v>
      </c>
      <c r="E3355" s="15"/>
      <c r="F3355" s="15" t="s">
        <v>4308</v>
      </c>
      <c r="G3355" s="15" t="s">
        <v>4352</v>
      </c>
      <c r="H3355" s="15" t="s">
        <v>3149</v>
      </c>
      <c r="I3355" s="15" t="s">
        <v>3156</v>
      </c>
      <c r="J3355" s="15"/>
      <c r="K3355" s="15"/>
      <c r="L3355" s="103" t="str">
        <f t="shared" si="1"/>
        <v>B-GP503B-N36-500 ml Natural Sprayer Bottle</v>
      </c>
      <c r="M3355" s="103">
        <f t="shared" si="2"/>
        <v>0</v>
      </c>
      <c r="N3355" s="102" t="str">
        <f t="shared" si="3"/>
        <v>wk </v>
      </c>
    </row>
    <row r="3356" ht="12.75" customHeight="1">
      <c r="A3356" s="15" t="s">
        <v>4534</v>
      </c>
      <c r="B3356" s="15" t="s">
        <v>3128</v>
      </c>
      <c r="C3356" s="15" t="s">
        <v>4321</v>
      </c>
      <c r="D3356" s="15" t="s">
        <v>5063</v>
      </c>
      <c r="E3356" s="15" t="s">
        <v>11972</v>
      </c>
      <c r="F3356" s="15" t="s">
        <v>5042</v>
      </c>
      <c r="G3356" s="15" t="s">
        <v>11973</v>
      </c>
      <c r="H3356" s="15" t="s">
        <v>11974</v>
      </c>
      <c r="I3356" s="15" t="s">
        <v>5045</v>
      </c>
      <c r="J3356" s="15" t="s">
        <v>4359</v>
      </c>
      <c r="K3356" s="15"/>
      <c r="L3356" s="103" t="str">
        <f t="shared" si="1"/>
        <v>B-GP503B-N36-500 ml Natural Sprayer Bottle</v>
      </c>
      <c r="M3356" s="103">
        <f t="shared" si="2"/>
        <v>14112</v>
      </c>
      <c r="N3356" s="102" t="str">
        <f t="shared" si="3"/>
        <v>wk 14</v>
      </c>
    </row>
    <row r="3357" ht="12.75" customHeight="1">
      <c r="A3357" s="15" t="s">
        <v>4569</v>
      </c>
      <c r="B3357" s="15" t="s">
        <v>3128</v>
      </c>
      <c r="C3357" s="15" t="s">
        <v>4321</v>
      </c>
      <c r="D3357" s="15" t="s">
        <v>11975</v>
      </c>
      <c r="E3357" s="15" t="s">
        <v>11976</v>
      </c>
      <c r="F3357" s="15" t="s">
        <v>5042</v>
      </c>
      <c r="G3357" s="15" t="s">
        <v>11977</v>
      </c>
      <c r="H3357" s="15" t="s">
        <v>11978</v>
      </c>
      <c r="I3357" s="15" t="s">
        <v>5045</v>
      </c>
      <c r="J3357" s="15" t="s">
        <v>4359</v>
      </c>
      <c r="K3357" s="15"/>
      <c r="L3357" s="103" t="str">
        <f t="shared" si="1"/>
        <v>B-GP503B-N36-500 ml Natural Sprayer Bottle</v>
      </c>
      <c r="M3357" s="103">
        <f t="shared" si="2"/>
        <v>7344</v>
      </c>
      <c r="N3357" s="102" t="str">
        <f t="shared" si="3"/>
        <v>wk </v>
      </c>
    </row>
    <row r="3358" ht="12.75" customHeight="1">
      <c r="A3358" s="15" t="s">
        <v>11979</v>
      </c>
      <c r="B3358" s="15" t="s">
        <v>2855</v>
      </c>
      <c r="C3358" s="15" t="s">
        <v>3146</v>
      </c>
      <c r="D3358" s="15" t="s">
        <v>3145</v>
      </c>
      <c r="E3358" s="15"/>
      <c r="F3358" s="15" t="s">
        <v>4308</v>
      </c>
      <c r="G3358" s="15" t="s">
        <v>11980</v>
      </c>
      <c r="H3358" s="15" t="s">
        <v>3149</v>
      </c>
      <c r="I3358" s="15" t="s">
        <v>3177</v>
      </c>
      <c r="J3358" s="15"/>
      <c r="K3358" s="15"/>
      <c r="L3358" s="103" t="str">
        <f t="shared" si="1"/>
        <v>B-GP503-N36-500 ml Natural Bottle</v>
      </c>
      <c r="M3358" s="103">
        <f t="shared" si="2"/>
        <v>0</v>
      </c>
      <c r="N3358" s="102" t="str">
        <f t="shared" si="3"/>
        <v>wk </v>
      </c>
    </row>
    <row r="3359" ht="12.75" customHeight="1">
      <c r="A3359" s="15" t="s">
        <v>4793</v>
      </c>
      <c r="B3359" s="15" t="s">
        <v>3123</v>
      </c>
      <c r="C3359" s="15" t="s">
        <v>4321</v>
      </c>
      <c r="D3359" s="15" t="s">
        <v>3746</v>
      </c>
      <c r="E3359" s="15" t="s">
        <v>11981</v>
      </c>
      <c r="F3359" s="15" t="s">
        <v>4890</v>
      </c>
      <c r="G3359" s="15" t="s">
        <v>11982</v>
      </c>
      <c r="H3359" s="15" t="s">
        <v>11983</v>
      </c>
      <c r="I3359" s="15" t="s">
        <v>4327</v>
      </c>
      <c r="J3359" s="15" t="s">
        <v>4359</v>
      </c>
      <c r="K3359" s="15"/>
      <c r="L3359" s="103" t="str">
        <f t="shared" si="1"/>
        <v>B-GP503-N36-500 ml Natural Bottle</v>
      </c>
      <c r="M3359" s="103">
        <f t="shared" si="2"/>
        <v>10080</v>
      </c>
      <c r="N3359" s="102" t="str">
        <f t="shared" si="3"/>
        <v>wk </v>
      </c>
    </row>
    <row r="3360" ht="12.75" customHeight="1">
      <c r="A3360" s="15" t="s">
        <v>11984</v>
      </c>
      <c r="B3360" s="15" t="s">
        <v>2855</v>
      </c>
      <c r="C3360" s="15" t="s">
        <v>3146</v>
      </c>
      <c r="D3360" s="15" t="s">
        <v>3145</v>
      </c>
      <c r="E3360" s="15"/>
      <c r="F3360" s="15" t="s">
        <v>4308</v>
      </c>
      <c r="G3360" s="15" t="s">
        <v>11985</v>
      </c>
      <c r="H3360" s="15" t="s">
        <v>3149</v>
      </c>
      <c r="I3360" s="15" t="s">
        <v>3156</v>
      </c>
      <c r="J3360" s="15"/>
      <c r="K3360" s="15"/>
      <c r="L3360" s="103" t="str">
        <f t="shared" si="1"/>
        <v>B-GP503-PK36-500 ml Pink Bottle</v>
      </c>
      <c r="M3360" s="103">
        <f t="shared" si="2"/>
        <v>0</v>
      </c>
      <c r="N3360" s="102" t="str">
        <f t="shared" si="3"/>
        <v>wk </v>
      </c>
    </row>
    <row r="3361" ht="12.75" customHeight="1">
      <c r="A3361" s="15" t="s">
        <v>7593</v>
      </c>
      <c r="B3361" s="15" t="s">
        <v>3123</v>
      </c>
      <c r="C3361" s="15" t="s">
        <v>4321</v>
      </c>
      <c r="D3361" s="15" t="s">
        <v>3816</v>
      </c>
      <c r="E3361" s="15" t="s">
        <v>11986</v>
      </c>
      <c r="F3361" s="15" t="s">
        <v>4324</v>
      </c>
      <c r="G3361" s="15" t="s">
        <v>11987</v>
      </c>
      <c r="H3361" s="15" t="s">
        <v>11988</v>
      </c>
      <c r="I3361" s="15" t="s">
        <v>4327</v>
      </c>
      <c r="J3361" s="15" t="s">
        <v>4328</v>
      </c>
      <c r="K3361" s="15"/>
      <c r="L3361" s="103" t="str">
        <f t="shared" si="1"/>
        <v>B-GP503-PK36-500 ml Pink Bottle</v>
      </c>
      <c r="M3361" s="103">
        <f t="shared" si="2"/>
        <v>144</v>
      </c>
      <c r="N3361" s="102" t="str">
        <f t="shared" si="3"/>
        <v>wk 18</v>
      </c>
    </row>
    <row r="3362" ht="12.75" customHeight="1">
      <c r="A3362" s="15" t="s">
        <v>4609</v>
      </c>
      <c r="B3362" s="15" t="s">
        <v>3123</v>
      </c>
      <c r="C3362" s="15" t="s">
        <v>4321</v>
      </c>
      <c r="D3362" s="15" t="s">
        <v>3754</v>
      </c>
      <c r="E3362" s="15" t="s">
        <v>11989</v>
      </c>
      <c r="F3362" s="15" t="s">
        <v>9190</v>
      </c>
      <c r="G3362" s="15" t="s">
        <v>11990</v>
      </c>
      <c r="H3362" s="15" t="s">
        <v>11991</v>
      </c>
      <c r="I3362" s="15" t="s">
        <v>4327</v>
      </c>
      <c r="J3362" s="15" t="s">
        <v>4359</v>
      </c>
      <c r="K3362" s="15"/>
      <c r="L3362" s="103" t="str">
        <f t="shared" si="1"/>
        <v>B-GP503-PK36-500 ml Pink Bottle</v>
      </c>
      <c r="M3362" s="103">
        <f t="shared" si="2"/>
        <v>5184</v>
      </c>
      <c r="N3362" s="102" t="str">
        <f t="shared" si="3"/>
        <v>wk 6</v>
      </c>
    </row>
    <row r="3363" ht="12.75" customHeight="1">
      <c r="A3363" s="15" t="s">
        <v>4612</v>
      </c>
      <c r="B3363" s="15" t="s">
        <v>3123</v>
      </c>
      <c r="C3363" s="15" t="s">
        <v>4321</v>
      </c>
      <c r="D3363" s="15" t="s">
        <v>4426</v>
      </c>
      <c r="E3363" s="15" t="s">
        <v>11992</v>
      </c>
      <c r="F3363" s="15" t="s">
        <v>9190</v>
      </c>
      <c r="G3363" s="15" t="s">
        <v>11993</v>
      </c>
      <c r="H3363" s="15" t="s">
        <v>11994</v>
      </c>
      <c r="I3363" s="15" t="s">
        <v>4327</v>
      </c>
      <c r="J3363" s="15" t="s">
        <v>4359</v>
      </c>
      <c r="K3363" s="15"/>
      <c r="L3363" s="103" t="str">
        <f t="shared" si="1"/>
        <v>B-GP503-PK36-500 ml Pink Bottle</v>
      </c>
      <c r="M3363" s="103">
        <f t="shared" si="2"/>
        <v>3600</v>
      </c>
      <c r="N3363" s="102" t="str">
        <f t="shared" si="3"/>
        <v>wk 10</v>
      </c>
    </row>
    <row r="3364" ht="12.75" customHeight="1">
      <c r="A3364" s="15" t="s">
        <v>4616</v>
      </c>
      <c r="B3364" s="15" t="s">
        <v>3123</v>
      </c>
      <c r="C3364" s="15" t="s">
        <v>4321</v>
      </c>
      <c r="D3364" s="15" t="s">
        <v>3367</v>
      </c>
      <c r="E3364" s="15" t="s">
        <v>11995</v>
      </c>
      <c r="F3364" s="15" t="s">
        <v>9190</v>
      </c>
      <c r="G3364" s="15" t="s">
        <v>11996</v>
      </c>
      <c r="H3364" s="15" t="s">
        <v>11997</v>
      </c>
      <c r="I3364" s="15" t="s">
        <v>4327</v>
      </c>
      <c r="J3364" s="15" t="s">
        <v>4359</v>
      </c>
      <c r="K3364" s="15"/>
      <c r="L3364" s="103" t="str">
        <f t="shared" si="1"/>
        <v>B-GP503-PK36-500 ml Pink Bottle</v>
      </c>
      <c r="M3364" s="103">
        <f t="shared" si="2"/>
        <v>3744</v>
      </c>
      <c r="N3364" s="102" t="str">
        <f t="shared" si="3"/>
        <v>wk 14</v>
      </c>
    </row>
    <row r="3365" ht="12.75" customHeight="1">
      <c r="A3365" s="15" t="s">
        <v>4979</v>
      </c>
      <c r="B3365" s="15" t="s">
        <v>3123</v>
      </c>
      <c r="C3365" s="15" t="s">
        <v>4321</v>
      </c>
      <c r="D3365" s="15" t="s">
        <v>3816</v>
      </c>
      <c r="E3365" s="15" t="s">
        <v>11998</v>
      </c>
      <c r="F3365" s="15" t="s">
        <v>4324</v>
      </c>
      <c r="G3365" s="15" t="s">
        <v>11987</v>
      </c>
      <c r="H3365" s="15" t="s">
        <v>11999</v>
      </c>
      <c r="I3365" s="15" t="s">
        <v>4327</v>
      </c>
      <c r="J3365" s="15" t="s">
        <v>4328</v>
      </c>
      <c r="K3365" s="15"/>
      <c r="L3365" s="103" t="str">
        <f t="shared" si="1"/>
        <v>B-GP503-PK36-500 ml Pink Bottle</v>
      </c>
      <c r="M3365" s="103">
        <f t="shared" si="2"/>
        <v>144</v>
      </c>
      <c r="N3365" s="102" t="str">
        <f t="shared" si="3"/>
        <v>wk 36</v>
      </c>
    </row>
    <row r="3366" ht="12.75" customHeight="1">
      <c r="A3366" s="15" t="s">
        <v>4639</v>
      </c>
      <c r="B3366" s="15" t="s">
        <v>3123</v>
      </c>
      <c r="C3366" s="15" t="s">
        <v>4321</v>
      </c>
      <c r="D3366" s="15" t="s">
        <v>7753</v>
      </c>
      <c r="E3366" s="15" t="s">
        <v>12000</v>
      </c>
      <c r="F3366" s="15" t="s">
        <v>9190</v>
      </c>
      <c r="G3366" s="15" t="s">
        <v>12001</v>
      </c>
      <c r="H3366" s="15" t="s">
        <v>12002</v>
      </c>
      <c r="I3366" s="15" t="s">
        <v>4327</v>
      </c>
      <c r="J3366" s="15" t="s">
        <v>4359</v>
      </c>
      <c r="K3366" s="15"/>
      <c r="L3366" s="103" t="str">
        <f t="shared" si="1"/>
        <v>B-GP503-PK36-500 ml Pink Bottle</v>
      </c>
      <c r="M3366" s="103">
        <f t="shared" si="2"/>
        <v>2592</v>
      </c>
      <c r="N3366" s="102" t="str">
        <f t="shared" si="3"/>
        <v>wk 49</v>
      </c>
    </row>
    <row r="3367" ht="12.75" customHeight="1">
      <c r="A3367" s="15" t="s">
        <v>4673</v>
      </c>
      <c r="B3367" s="15" t="s">
        <v>3123</v>
      </c>
      <c r="C3367" s="15" t="s">
        <v>4321</v>
      </c>
      <c r="D3367" s="15" t="s">
        <v>3470</v>
      </c>
      <c r="E3367" s="15" t="s">
        <v>12003</v>
      </c>
      <c r="F3367" s="15" t="s">
        <v>4890</v>
      </c>
      <c r="G3367" s="15" t="s">
        <v>11393</v>
      </c>
      <c r="H3367" s="15" t="s">
        <v>12004</v>
      </c>
      <c r="I3367" s="15" t="s">
        <v>4327</v>
      </c>
      <c r="J3367" s="15" t="s">
        <v>4359</v>
      </c>
      <c r="K3367" s="15"/>
      <c r="L3367" s="103" t="str">
        <f t="shared" si="1"/>
        <v>B-GP503-PK36-500 ml Pink Bottle</v>
      </c>
      <c r="M3367" s="103">
        <f t="shared" si="2"/>
        <v>2880</v>
      </c>
      <c r="N3367" s="102" t="str">
        <f t="shared" si="3"/>
        <v>wk </v>
      </c>
    </row>
    <row r="3368" ht="12.75" customHeight="1">
      <c r="A3368" s="15" t="s">
        <v>4776</v>
      </c>
      <c r="B3368" s="15" t="s">
        <v>3123</v>
      </c>
      <c r="C3368" s="15" t="s">
        <v>4321</v>
      </c>
      <c r="D3368" s="15" t="s">
        <v>12005</v>
      </c>
      <c r="E3368" s="15" t="s">
        <v>12006</v>
      </c>
      <c r="F3368" s="15" t="s">
        <v>4890</v>
      </c>
      <c r="G3368" s="15" t="s">
        <v>12007</v>
      </c>
      <c r="H3368" s="15" t="s">
        <v>12008</v>
      </c>
      <c r="I3368" s="15" t="s">
        <v>4327</v>
      </c>
      <c r="J3368" s="15" t="s">
        <v>4359</v>
      </c>
      <c r="K3368" s="15"/>
      <c r="L3368" s="103" t="str">
        <f t="shared" si="1"/>
        <v>B-GP503-PK36-500 ml Pink Bottle</v>
      </c>
      <c r="M3368" s="103">
        <f t="shared" si="2"/>
        <v>11952</v>
      </c>
      <c r="N3368" s="102" t="str">
        <f t="shared" si="3"/>
        <v>wk 45</v>
      </c>
    </row>
    <row r="3369" ht="12.75" customHeight="1">
      <c r="A3369" s="15" t="s">
        <v>4708</v>
      </c>
      <c r="B3369" s="15" t="s">
        <v>3128</v>
      </c>
      <c r="C3369" s="15" t="s">
        <v>4321</v>
      </c>
      <c r="D3369" s="15" t="s">
        <v>7457</v>
      </c>
      <c r="E3369" s="15" t="s">
        <v>12009</v>
      </c>
      <c r="F3369" s="15" t="s">
        <v>5042</v>
      </c>
      <c r="G3369" s="15" t="s">
        <v>12010</v>
      </c>
      <c r="H3369" s="15" t="s">
        <v>12011</v>
      </c>
      <c r="I3369" s="15" t="s">
        <v>5045</v>
      </c>
      <c r="J3369" s="15" t="s">
        <v>4359</v>
      </c>
      <c r="K3369" s="15"/>
      <c r="L3369" s="103" t="str">
        <f t="shared" si="1"/>
        <v>B-GP503-PK36-500 ml Pink Bottle</v>
      </c>
      <c r="M3369" s="103">
        <f t="shared" si="2"/>
        <v>4176</v>
      </c>
      <c r="N3369" s="102" t="str">
        <f t="shared" si="3"/>
        <v>wk 27</v>
      </c>
    </row>
    <row r="3370" ht="12.75" customHeight="1">
      <c r="A3370" s="15" t="s">
        <v>12012</v>
      </c>
      <c r="B3370" s="15" t="s">
        <v>2855</v>
      </c>
      <c r="C3370" s="15" t="s">
        <v>3146</v>
      </c>
      <c r="D3370" s="15" t="s">
        <v>3145</v>
      </c>
      <c r="E3370" s="15"/>
      <c r="F3370" s="15" t="s">
        <v>4308</v>
      </c>
      <c r="G3370" s="15" t="s">
        <v>11985</v>
      </c>
      <c r="H3370" s="15" t="s">
        <v>3149</v>
      </c>
      <c r="I3370" s="15" t="s">
        <v>3156</v>
      </c>
      <c r="J3370" s="15"/>
      <c r="K3370" s="15"/>
      <c r="L3370" s="103" t="str">
        <f t="shared" si="1"/>
        <v>B-GP503-PN36-500 ml Pearly Natural Bottle</v>
      </c>
      <c r="M3370" s="103">
        <f t="shared" si="2"/>
        <v>0</v>
      </c>
      <c r="N3370" s="102" t="str">
        <f t="shared" si="3"/>
        <v>wk </v>
      </c>
    </row>
    <row r="3371" ht="12.75" customHeight="1">
      <c r="A3371" s="15" t="s">
        <v>5663</v>
      </c>
      <c r="B3371" s="15" t="s">
        <v>3123</v>
      </c>
      <c r="C3371" s="15" t="s">
        <v>4321</v>
      </c>
      <c r="D3371" s="15" t="s">
        <v>3569</v>
      </c>
      <c r="E3371" s="15" t="s">
        <v>12013</v>
      </c>
      <c r="F3371" s="15" t="s">
        <v>9362</v>
      </c>
      <c r="G3371" s="15" t="s">
        <v>12014</v>
      </c>
      <c r="H3371" s="15" t="s">
        <v>12015</v>
      </c>
      <c r="I3371" s="15" t="s">
        <v>4327</v>
      </c>
      <c r="J3371" s="15" t="s">
        <v>5653</v>
      </c>
      <c r="K3371" s="15"/>
      <c r="L3371" s="103" t="str">
        <f t="shared" si="1"/>
        <v>B-GP503-PN36-500 ml Pearly Natural Bottle</v>
      </c>
      <c r="M3371" s="103">
        <f t="shared" si="2"/>
        <v>576</v>
      </c>
      <c r="N3371" s="102" t="str">
        <f t="shared" si="3"/>
        <v>wk 36</v>
      </c>
    </row>
    <row r="3372" ht="12.75" customHeight="1">
      <c r="A3372" s="15" t="s">
        <v>4412</v>
      </c>
      <c r="B3372" s="15" t="s">
        <v>3123</v>
      </c>
      <c r="C3372" s="15" t="s">
        <v>4321</v>
      </c>
      <c r="D3372" s="15" t="s">
        <v>3657</v>
      </c>
      <c r="E3372" s="15" t="s">
        <v>12016</v>
      </c>
      <c r="F3372" s="15" t="s">
        <v>9362</v>
      </c>
      <c r="G3372" s="15" t="s">
        <v>12017</v>
      </c>
      <c r="H3372" s="15" t="s">
        <v>12018</v>
      </c>
      <c r="I3372" s="15" t="s">
        <v>4327</v>
      </c>
      <c r="J3372" s="15" t="s">
        <v>5653</v>
      </c>
      <c r="K3372" s="15"/>
      <c r="L3372" s="103" t="str">
        <f t="shared" si="1"/>
        <v>B-GP503-PN36-500 ml Pearly Natural Bottle</v>
      </c>
      <c r="M3372" s="103">
        <f t="shared" si="2"/>
        <v>2304</v>
      </c>
      <c r="N3372" s="102" t="str">
        <f t="shared" si="3"/>
        <v>wk </v>
      </c>
    </row>
    <row r="3373" ht="12.75" customHeight="1">
      <c r="A3373" s="15" t="s">
        <v>4412</v>
      </c>
      <c r="B3373" s="15" t="s">
        <v>3123</v>
      </c>
      <c r="C3373" s="15" t="s">
        <v>4321</v>
      </c>
      <c r="D3373" s="15" t="s">
        <v>3455</v>
      </c>
      <c r="E3373" s="15" t="s">
        <v>12019</v>
      </c>
      <c r="F3373" s="15" t="s">
        <v>9362</v>
      </c>
      <c r="G3373" s="15" t="s">
        <v>12020</v>
      </c>
      <c r="H3373" s="15" t="s">
        <v>12021</v>
      </c>
      <c r="I3373" s="15" t="s">
        <v>4327</v>
      </c>
      <c r="J3373" s="15" t="s">
        <v>5653</v>
      </c>
      <c r="K3373" s="15"/>
      <c r="L3373" s="103" t="str">
        <f t="shared" si="1"/>
        <v>B-GP503-PN36-500 ml Pearly Natural Bottle</v>
      </c>
      <c r="M3373" s="103">
        <f t="shared" si="2"/>
        <v>3456</v>
      </c>
      <c r="N3373" s="102" t="str">
        <f t="shared" si="3"/>
        <v>wk </v>
      </c>
    </row>
    <row r="3374" ht="12.75" customHeight="1">
      <c r="A3374" s="15" t="s">
        <v>4423</v>
      </c>
      <c r="B3374" s="15" t="s">
        <v>3123</v>
      </c>
      <c r="C3374" s="15" t="s">
        <v>4321</v>
      </c>
      <c r="D3374" s="15" t="s">
        <v>3630</v>
      </c>
      <c r="E3374" s="15" t="s">
        <v>12022</v>
      </c>
      <c r="F3374" s="15" t="s">
        <v>9362</v>
      </c>
      <c r="G3374" s="15" t="s">
        <v>12023</v>
      </c>
      <c r="H3374" s="15" t="s">
        <v>12024</v>
      </c>
      <c r="I3374" s="15" t="s">
        <v>4327</v>
      </c>
      <c r="J3374" s="15" t="s">
        <v>5653</v>
      </c>
      <c r="K3374" s="15"/>
      <c r="L3374" s="103" t="str">
        <f t="shared" si="1"/>
        <v>B-GP503-PN36-500 ml Pearly Natural Bottle</v>
      </c>
      <c r="M3374" s="103">
        <f t="shared" si="2"/>
        <v>2160</v>
      </c>
      <c r="N3374" s="102" t="str">
        <f t="shared" si="3"/>
        <v>wk 40</v>
      </c>
    </row>
    <row r="3375" ht="12.75" customHeight="1">
      <c r="A3375" s="15" t="s">
        <v>5072</v>
      </c>
      <c r="B3375" s="15" t="s">
        <v>3123</v>
      </c>
      <c r="C3375" s="15" t="s">
        <v>4321</v>
      </c>
      <c r="D3375" s="15" t="s">
        <v>3455</v>
      </c>
      <c r="E3375" s="15" t="s">
        <v>12025</v>
      </c>
      <c r="F3375" s="15" t="s">
        <v>9362</v>
      </c>
      <c r="G3375" s="15" t="s">
        <v>12020</v>
      </c>
      <c r="H3375" s="15" t="s">
        <v>12021</v>
      </c>
      <c r="I3375" s="15" t="s">
        <v>4327</v>
      </c>
      <c r="J3375" s="15" t="s">
        <v>4345</v>
      </c>
      <c r="K3375" s="15"/>
      <c r="L3375" s="103" t="str">
        <f t="shared" si="1"/>
        <v>B-GP503-PN36-500 ml Pearly Natural Bottle</v>
      </c>
      <c r="M3375" s="103">
        <f t="shared" si="2"/>
        <v>3456</v>
      </c>
      <c r="N3375" s="102" t="str">
        <f t="shared" si="3"/>
        <v>wk 49</v>
      </c>
    </row>
    <row r="3376" ht="12.75" customHeight="1">
      <c r="A3376" s="15" t="s">
        <v>4565</v>
      </c>
      <c r="B3376" s="15" t="s">
        <v>3123</v>
      </c>
      <c r="C3376" s="15" t="s">
        <v>4321</v>
      </c>
      <c r="D3376" s="15" t="s">
        <v>12026</v>
      </c>
      <c r="E3376" s="15" t="s">
        <v>12027</v>
      </c>
      <c r="F3376" s="15" t="s">
        <v>9362</v>
      </c>
      <c r="G3376" s="15" t="s">
        <v>12028</v>
      </c>
      <c r="H3376" s="15" t="s">
        <v>12029</v>
      </c>
      <c r="I3376" s="15" t="s">
        <v>4327</v>
      </c>
      <c r="J3376" s="15" t="s">
        <v>4345</v>
      </c>
      <c r="K3376" s="15"/>
      <c r="L3376" s="103" t="str">
        <f t="shared" si="1"/>
        <v>B-GP503-PN36-500 ml Pearly Natural Bottle</v>
      </c>
      <c r="M3376" s="103">
        <f t="shared" si="2"/>
        <v>9216</v>
      </c>
      <c r="N3376" s="102" t="str">
        <f t="shared" si="3"/>
        <v>wk 49</v>
      </c>
    </row>
    <row r="3377" ht="12.75" customHeight="1">
      <c r="A3377" s="15" t="s">
        <v>4575</v>
      </c>
      <c r="B3377" s="15" t="s">
        <v>3123</v>
      </c>
      <c r="C3377" s="15" t="s">
        <v>4321</v>
      </c>
      <c r="D3377" s="15" t="s">
        <v>3539</v>
      </c>
      <c r="E3377" s="15" t="s">
        <v>12030</v>
      </c>
      <c r="F3377" s="15" t="s">
        <v>9362</v>
      </c>
      <c r="G3377" s="15" t="s">
        <v>12031</v>
      </c>
      <c r="H3377" s="15" t="s">
        <v>12032</v>
      </c>
      <c r="I3377" s="15" t="s">
        <v>4327</v>
      </c>
      <c r="J3377" s="15" t="s">
        <v>4345</v>
      </c>
      <c r="K3377" s="15"/>
      <c r="L3377" s="103" t="str">
        <f t="shared" si="1"/>
        <v>B-GP503-PN36-500 ml Pearly Natural Bottle</v>
      </c>
      <c r="M3377" s="103">
        <f t="shared" si="2"/>
        <v>864</v>
      </c>
      <c r="N3377" s="102" t="str">
        <f t="shared" si="3"/>
        <v>wk </v>
      </c>
    </row>
    <row r="3378" ht="12.75" customHeight="1">
      <c r="A3378" s="15" t="s">
        <v>4628</v>
      </c>
      <c r="B3378" s="15" t="s">
        <v>3123</v>
      </c>
      <c r="C3378" s="15" t="s">
        <v>4321</v>
      </c>
      <c r="D3378" s="15" t="s">
        <v>3816</v>
      </c>
      <c r="E3378" s="15" t="s">
        <v>12033</v>
      </c>
      <c r="F3378" s="15" t="s">
        <v>4324</v>
      </c>
      <c r="G3378" s="15" t="s">
        <v>11987</v>
      </c>
      <c r="H3378" s="15" t="s">
        <v>12034</v>
      </c>
      <c r="I3378" s="15" t="s">
        <v>4327</v>
      </c>
      <c r="J3378" s="15" t="s">
        <v>4345</v>
      </c>
      <c r="K3378" s="15"/>
      <c r="L3378" s="103" t="str">
        <f t="shared" si="1"/>
        <v>B-GP503-PN36-500 ml Pearly Natural Bottle</v>
      </c>
      <c r="M3378" s="103">
        <f t="shared" si="2"/>
        <v>144</v>
      </c>
      <c r="N3378" s="102" t="str">
        <f t="shared" si="3"/>
        <v>wk 27</v>
      </c>
    </row>
    <row r="3379" ht="12.75" customHeight="1">
      <c r="A3379" s="15" t="s">
        <v>4662</v>
      </c>
      <c r="B3379" s="15" t="s">
        <v>3123</v>
      </c>
      <c r="C3379" s="15" t="s">
        <v>4321</v>
      </c>
      <c r="D3379" s="15" t="s">
        <v>3816</v>
      </c>
      <c r="E3379" s="15" t="s">
        <v>12035</v>
      </c>
      <c r="F3379" s="15" t="s">
        <v>4324</v>
      </c>
      <c r="G3379" s="15" t="s">
        <v>11987</v>
      </c>
      <c r="H3379" s="15" t="s">
        <v>12036</v>
      </c>
      <c r="I3379" s="15" t="s">
        <v>4327</v>
      </c>
      <c r="J3379" s="15" t="s">
        <v>4345</v>
      </c>
      <c r="K3379" s="15"/>
      <c r="L3379" s="103" t="str">
        <f t="shared" si="1"/>
        <v>B-GP503-PN36-500 ml Pearly Natural Bottle</v>
      </c>
      <c r="M3379" s="103">
        <f t="shared" si="2"/>
        <v>144</v>
      </c>
      <c r="N3379" s="102" t="str">
        <f t="shared" si="3"/>
        <v>wk </v>
      </c>
    </row>
    <row r="3380" ht="12.75" customHeight="1">
      <c r="A3380" s="15" t="s">
        <v>4670</v>
      </c>
      <c r="B3380" s="15" t="s">
        <v>3123</v>
      </c>
      <c r="C3380" s="15" t="s">
        <v>4321</v>
      </c>
      <c r="D3380" s="15" t="s">
        <v>3816</v>
      </c>
      <c r="E3380" s="15" t="s">
        <v>12037</v>
      </c>
      <c r="F3380" s="15" t="s">
        <v>4324</v>
      </c>
      <c r="G3380" s="15" t="s">
        <v>11987</v>
      </c>
      <c r="H3380" s="15" t="s">
        <v>12036</v>
      </c>
      <c r="I3380" s="15" t="s">
        <v>4327</v>
      </c>
      <c r="J3380" s="15" t="s">
        <v>4345</v>
      </c>
      <c r="K3380" s="15"/>
      <c r="L3380" s="103" t="str">
        <f t="shared" si="1"/>
        <v>B-GP503-PN36-500 ml Pearly Natural Bottle</v>
      </c>
      <c r="M3380" s="103">
        <f t="shared" si="2"/>
        <v>144</v>
      </c>
      <c r="N3380" s="102" t="str">
        <f t="shared" si="3"/>
        <v>wk </v>
      </c>
    </row>
    <row r="3381" ht="12.75" customHeight="1">
      <c r="A3381" s="15" t="s">
        <v>4724</v>
      </c>
      <c r="B3381" s="15" t="s">
        <v>3123</v>
      </c>
      <c r="C3381" s="15" t="s">
        <v>4321</v>
      </c>
      <c r="D3381" s="15" t="s">
        <v>3746</v>
      </c>
      <c r="E3381" s="15" t="s">
        <v>12038</v>
      </c>
      <c r="F3381" s="15" t="s">
        <v>9362</v>
      </c>
      <c r="G3381" s="15" t="s">
        <v>12039</v>
      </c>
      <c r="H3381" s="15" t="s">
        <v>12040</v>
      </c>
      <c r="I3381" s="15" t="s">
        <v>4327</v>
      </c>
      <c r="J3381" s="15" t="s">
        <v>4345</v>
      </c>
      <c r="K3381" s="15"/>
      <c r="L3381" s="103" t="str">
        <f t="shared" si="1"/>
        <v>B-GP503-PN36-500 ml Pearly Natural Bottle</v>
      </c>
      <c r="M3381" s="103">
        <f t="shared" si="2"/>
        <v>10080</v>
      </c>
      <c r="N3381" s="102" t="str">
        <f t="shared" si="3"/>
        <v>wk </v>
      </c>
    </row>
    <row r="3382" ht="12.75" customHeight="1">
      <c r="A3382" s="15" t="s">
        <v>4729</v>
      </c>
      <c r="B3382" s="15" t="s">
        <v>3123</v>
      </c>
      <c r="C3382" s="15" t="s">
        <v>4321</v>
      </c>
      <c r="D3382" s="15" t="s">
        <v>3569</v>
      </c>
      <c r="E3382" s="15" t="s">
        <v>11952</v>
      </c>
      <c r="F3382" s="15" t="s">
        <v>4324</v>
      </c>
      <c r="G3382" s="15" t="s">
        <v>12014</v>
      </c>
      <c r="H3382" s="15" t="s">
        <v>12041</v>
      </c>
      <c r="I3382" s="15" t="s">
        <v>4327</v>
      </c>
      <c r="J3382" s="15" t="s">
        <v>4345</v>
      </c>
      <c r="K3382" s="15"/>
      <c r="L3382" s="103" t="str">
        <f t="shared" si="1"/>
        <v>B-GP503-PN36-500 ml Pearly Natural Bottle</v>
      </c>
      <c r="M3382" s="103">
        <f t="shared" si="2"/>
        <v>576</v>
      </c>
      <c r="N3382" s="102" t="str">
        <f t="shared" si="3"/>
        <v>wk </v>
      </c>
    </row>
    <row r="3383" ht="12.75" customHeight="1">
      <c r="A3383" s="15" t="s">
        <v>4739</v>
      </c>
      <c r="B3383" s="15" t="s">
        <v>3123</v>
      </c>
      <c r="C3383" s="15" t="s">
        <v>4321</v>
      </c>
      <c r="D3383" s="15" t="s">
        <v>3816</v>
      </c>
      <c r="E3383" s="15" t="s">
        <v>12042</v>
      </c>
      <c r="F3383" s="15" t="s">
        <v>4324</v>
      </c>
      <c r="G3383" s="15" t="s">
        <v>11987</v>
      </c>
      <c r="H3383" s="15" t="s">
        <v>12043</v>
      </c>
      <c r="I3383" s="15" t="s">
        <v>4327</v>
      </c>
      <c r="J3383" s="15" t="s">
        <v>4345</v>
      </c>
      <c r="K3383" s="15"/>
      <c r="L3383" s="103" t="str">
        <f t="shared" si="1"/>
        <v>B-GP503-PN36-500 ml Pearly Natural Bottle</v>
      </c>
      <c r="M3383" s="103">
        <f t="shared" si="2"/>
        <v>144</v>
      </c>
      <c r="N3383" s="102" t="str">
        <f t="shared" si="3"/>
        <v>wk </v>
      </c>
    </row>
    <row r="3384" ht="12.75" customHeight="1">
      <c r="A3384" s="15" t="s">
        <v>4805</v>
      </c>
      <c r="B3384" s="15" t="s">
        <v>3123</v>
      </c>
      <c r="C3384" s="15" t="s">
        <v>4321</v>
      </c>
      <c r="D3384" s="15" t="s">
        <v>6942</v>
      </c>
      <c r="E3384" s="15" t="s">
        <v>12044</v>
      </c>
      <c r="F3384" s="15" t="s">
        <v>9362</v>
      </c>
      <c r="G3384" s="15" t="s">
        <v>12045</v>
      </c>
      <c r="H3384" s="15" t="s">
        <v>12046</v>
      </c>
      <c r="I3384" s="15" t="s">
        <v>4327</v>
      </c>
      <c r="J3384" s="15" t="s">
        <v>4328</v>
      </c>
      <c r="K3384" s="15"/>
      <c r="L3384" s="103" t="str">
        <f t="shared" si="1"/>
        <v>B-GP503-PN36-500 ml Pearly Natural Bottle</v>
      </c>
      <c r="M3384" s="103">
        <f t="shared" si="2"/>
        <v>4320</v>
      </c>
      <c r="N3384" s="102" t="str">
        <f t="shared" si="3"/>
        <v>wk </v>
      </c>
    </row>
    <row r="3385" ht="12.75" customHeight="1">
      <c r="A3385" s="15" t="s">
        <v>4820</v>
      </c>
      <c r="B3385" s="15" t="s">
        <v>3123</v>
      </c>
      <c r="C3385" s="15" t="s">
        <v>4321</v>
      </c>
      <c r="D3385" s="15" t="s">
        <v>3816</v>
      </c>
      <c r="E3385" s="15" t="s">
        <v>12047</v>
      </c>
      <c r="F3385" s="15" t="s">
        <v>4324</v>
      </c>
      <c r="G3385" s="15" t="s">
        <v>11987</v>
      </c>
      <c r="H3385" s="15" t="s">
        <v>12048</v>
      </c>
      <c r="I3385" s="15" t="s">
        <v>4327</v>
      </c>
      <c r="J3385" s="15" t="s">
        <v>4345</v>
      </c>
      <c r="K3385" s="15"/>
      <c r="L3385" s="103" t="str">
        <f t="shared" si="1"/>
        <v>B-GP503-PN36-500 ml Pearly Natural Bottle</v>
      </c>
      <c r="M3385" s="103">
        <f t="shared" si="2"/>
        <v>144</v>
      </c>
      <c r="N3385" s="102" t="str">
        <f t="shared" si="3"/>
        <v>wk 10</v>
      </c>
    </row>
    <row r="3386" ht="12.75" customHeight="1">
      <c r="A3386" s="15" t="s">
        <v>4826</v>
      </c>
      <c r="B3386" s="15" t="s">
        <v>3123</v>
      </c>
      <c r="C3386" s="15" t="s">
        <v>4321</v>
      </c>
      <c r="D3386" s="15" t="s">
        <v>3816</v>
      </c>
      <c r="E3386" s="15" t="s">
        <v>9614</v>
      </c>
      <c r="F3386" s="15" t="s">
        <v>4324</v>
      </c>
      <c r="G3386" s="15" t="s">
        <v>11987</v>
      </c>
      <c r="H3386" s="15" t="s">
        <v>12048</v>
      </c>
      <c r="I3386" s="15" t="s">
        <v>4327</v>
      </c>
      <c r="J3386" s="15" t="s">
        <v>4328</v>
      </c>
      <c r="K3386" s="15"/>
      <c r="L3386" s="103" t="str">
        <f t="shared" si="1"/>
        <v>B-GP503-PN36-500 ml Pearly Natural Bottle</v>
      </c>
      <c r="M3386" s="103">
        <f t="shared" si="2"/>
        <v>144</v>
      </c>
      <c r="N3386" s="102" t="str">
        <f t="shared" si="3"/>
        <v>wk 19</v>
      </c>
    </row>
    <row r="3387" ht="12.75" customHeight="1">
      <c r="A3387" s="15" t="s">
        <v>4826</v>
      </c>
      <c r="B3387" s="15" t="s">
        <v>3123</v>
      </c>
      <c r="C3387" s="15" t="s">
        <v>4321</v>
      </c>
      <c r="D3387" s="15" t="s">
        <v>3816</v>
      </c>
      <c r="E3387" s="15" t="s">
        <v>9721</v>
      </c>
      <c r="F3387" s="15" t="s">
        <v>4324</v>
      </c>
      <c r="G3387" s="15" t="s">
        <v>11987</v>
      </c>
      <c r="H3387" s="15" t="s">
        <v>12048</v>
      </c>
      <c r="I3387" s="15" t="s">
        <v>4327</v>
      </c>
      <c r="J3387" s="15" t="s">
        <v>4328</v>
      </c>
      <c r="K3387" s="15"/>
      <c r="L3387" s="103" t="str">
        <f t="shared" si="1"/>
        <v>B-GP503-PN36-500 ml Pearly Natural Bottle</v>
      </c>
      <c r="M3387" s="103">
        <f t="shared" si="2"/>
        <v>144</v>
      </c>
      <c r="N3387" s="102" t="str">
        <f t="shared" si="3"/>
        <v>wk 19</v>
      </c>
    </row>
    <row r="3388" ht="12.75" customHeight="1">
      <c r="A3388" s="15" t="s">
        <v>4826</v>
      </c>
      <c r="B3388" s="15" t="s">
        <v>3123</v>
      </c>
      <c r="C3388" s="15" t="s">
        <v>4321</v>
      </c>
      <c r="D3388" s="15" t="s">
        <v>3372</v>
      </c>
      <c r="E3388" s="15" t="s">
        <v>12049</v>
      </c>
      <c r="F3388" s="15" t="s">
        <v>4324</v>
      </c>
      <c r="G3388" s="15" t="s">
        <v>12050</v>
      </c>
      <c r="H3388" s="15" t="s">
        <v>12051</v>
      </c>
      <c r="I3388" s="15" t="s">
        <v>4327</v>
      </c>
      <c r="J3388" s="15" t="s">
        <v>4345</v>
      </c>
      <c r="K3388" s="15"/>
      <c r="L3388" s="103" t="str">
        <f t="shared" si="1"/>
        <v>B-GP503-PN36-500 ml Pearly Natural Bottle</v>
      </c>
      <c r="M3388" s="103">
        <f t="shared" si="2"/>
        <v>288</v>
      </c>
      <c r="N3388" s="102" t="str">
        <f t="shared" si="3"/>
        <v>wk 19</v>
      </c>
    </row>
    <row r="3389" ht="12.75" customHeight="1">
      <c r="A3389" s="15" t="s">
        <v>4838</v>
      </c>
      <c r="B3389" s="15" t="s">
        <v>3123</v>
      </c>
      <c r="C3389" s="15" t="s">
        <v>4321</v>
      </c>
      <c r="D3389" s="15" t="s">
        <v>3816</v>
      </c>
      <c r="E3389" s="15" t="s">
        <v>11959</v>
      </c>
      <c r="F3389" s="15" t="s">
        <v>4324</v>
      </c>
      <c r="G3389" s="15" t="s">
        <v>11987</v>
      </c>
      <c r="H3389" s="15" t="s">
        <v>12048</v>
      </c>
      <c r="I3389" s="15" t="s">
        <v>4327</v>
      </c>
      <c r="J3389" s="15" t="s">
        <v>4328</v>
      </c>
      <c r="K3389" s="15"/>
      <c r="L3389" s="103" t="str">
        <f t="shared" si="1"/>
        <v>B-GP503-PN36-500 ml Pearly Natural Bottle</v>
      </c>
      <c r="M3389" s="103">
        <f t="shared" si="2"/>
        <v>144</v>
      </c>
      <c r="N3389" s="102" t="str">
        <f t="shared" si="3"/>
        <v>wk 45</v>
      </c>
    </row>
    <row r="3390" ht="12.75" customHeight="1">
      <c r="A3390" s="15" t="s">
        <v>4846</v>
      </c>
      <c r="B3390" s="15" t="s">
        <v>3123</v>
      </c>
      <c r="C3390" s="15" t="s">
        <v>4321</v>
      </c>
      <c r="D3390" s="15" t="s">
        <v>3569</v>
      </c>
      <c r="E3390" s="15" t="s">
        <v>12052</v>
      </c>
      <c r="F3390" s="15" t="s">
        <v>9362</v>
      </c>
      <c r="G3390" s="15" t="s">
        <v>12014</v>
      </c>
      <c r="H3390" s="15" t="s">
        <v>12053</v>
      </c>
      <c r="I3390" s="15" t="s">
        <v>4327</v>
      </c>
      <c r="J3390" s="15" t="s">
        <v>4328</v>
      </c>
      <c r="K3390" s="15"/>
      <c r="L3390" s="103" t="str">
        <f t="shared" si="1"/>
        <v>B-GP503-PN36-500 ml Pearly Natural Bottle</v>
      </c>
      <c r="M3390" s="103">
        <f t="shared" si="2"/>
        <v>576</v>
      </c>
      <c r="N3390" s="102" t="str">
        <f t="shared" si="3"/>
        <v>wk </v>
      </c>
    </row>
    <row r="3391" ht="12.75" customHeight="1">
      <c r="A3391" s="15" t="s">
        <v>4864</v>
      </c>
      <c r="B3391" s="15" t="s">
        <v>3123</v>
      </c>
      <c r="C3391" s="15" t="s">
        <v>4321</v>
      </c>
      <c r="D3391" s="15" t="s">
        <v>3372</v>
      </c>
      <c r="E3391" s="15" t="s">
        <v>12054</v>
      </c>
      <c r="F3391" s="15" t="s">
        <v>4324</v>
      </c>
      <c r="G3391" s="15" t="s">
        <v>12050</v>
      </c>
      <c r="H3391" s="15" t="s">
        <v>12051</v>
      </c>
      <c r="I3391" s="15" t="s">
        <v>4327</v>
      </c>
      <c r="J3391" s="15" t="s">
        <v>4345</v>
      </c>
      <c r="K3391" s="15"/>
      <c r="L3391" s="103" t="str">
        <f t="shared" si="1"/>
        <v>B-GP503-PN36-500 ml Pearly Natural Bottle</v>
      </c>
      <c r="M3391" s="103">
        <f t="shared" si="2"/>
        <v>288</v>
      </c>
      <c r="N3391" s="102" t="str">
        <f t="shared" si="3"/>
        <v>wk </v>
      </c>
    </row>
    <row r="3392" ht="12.75" customHeight="1">
      <c r="A3392" s="15" t="s">
        <v>4869</v>
      </c>
      <c r="B3392" s="15" t="s">
        <v>3123</v>
      </c>
      <c r="C3392" s="15" t="s">
        <v>4321</v>
      </c>
      <c r="D3392" s="15" t="s">
        <v>3372</v>
      </c>
      <c r="E3392" s="15" t="s">
        <v>9621</v>
      </c>
      <c r="F3392" s="15" t="s">
        <v>4324</v>
      </c>
      <c r="G3392" s="15" t="s">
        <v>12050</v>
      </c>
      <c r="H3392" s="15" t="s">
        <v>12051</v>
      </c>
      <c r="I3392" s="15" t="s">
        <v>4327</v>
      </c>
      <c r="J3392" s="15" t="s">
        <v>4328</v>
      </c>
      <c r="K3392" s="15"/>
      <c r="L3392" s="103" t="str">
        <f t="shared" si="1"/>
        <v>B-GP503-PN36-500 ml Pearly Natural Bottle</v>
      </c>
      <c r="M3392" s="103">
        <f t="shared" si="2"/>
        <v>288</v>
      </c>
      <c r="N3392" s="102" t="str">
        <f t="shared" si="3"/>
        <v>wk </v>
      </c>
    </row>
    <row r="3393" ht="12.75" customHeight="1">
      <c r="A3393" s="15" t="s">
        <v>12055</v>
      </c>
      <c r="B3393" s="15" t="s">
        <v>2855</v>
      </c>
      <c r="C3393" s="15" t="s">
        <v>3146</v>
      </c>
      <c r="D3393" s="15" t="s">
        <v>3145</v>
      </c>
      <c r="E3393" s="15"/>
      <c r="F3393" s="15" t="s">
        <v>4308</v>
      </c>
      <c r="G3393" s="15" t="s">
        <v>4352</v>
      </c>
      <c r="H3393" s="15" t="s">
        <v>3149</v>
      </c>
      <c r="I3393" s="15" t="s">
        <v>3177</v>
      </c>
      <c r="J3393" s="15"/>
      <c r="K3393" s="15"/>
      <c r="L3393" s="103" t="str">
        <f t="shared" si="1"/>
        <v>B-GP503-RD36-500 ml Red Bottle</v>
      </c>
      <c r="M3393" s="103">
        <f t="shared" si="2"/>
        <v>0</v>
      </c>
      <c r="N3393" s="102" t="str">
        <f t="shared" si="3"/>
        <v>wk </v>
      </c>
    </row>
    <row r="3394" ht="12.75" customHeight="1">
      <c r="A3394" s="15" t="s">
        <v>4534</v>
      </c>
      <c r="B3394" s="15" t="s">
        <v>3128</v>
      </c>
      <c r="C3394" s="15" t="s">
        <v>4321</v>
      </c>
      <c r="D3394" s="15" t="s">
        <v>4426</v>
      </c>
      <c r="E3394" s="15" t="s">
        <v>12056</v>
      </c>
      <c r="F3394" s="15" t="s">
        <v>5042</v>
      </c>
      <c r="G3394" s="15" t="s">
        <v>12057</v>
      </c>
      <c r="H3394" s="15" t="s">
        <v>12058</v>
      </c>
      <c r="I3394" s="15" t="s">
        <v>5045</v>
      </c>
      <c r="J3394" s="15" t="s">
        <v>4359</v>
      </c>
      <c r="K3394" s="15"/>
      <c r="L3394" s="103" t="str">
        <f t="shared" si="1"/>
        <v>B-GP503-RD36-500 ml Red Bottle</v>
      </c>
      <c r="M3394" s="103">
        <f t="shared" si="2"/>
        <v>3600</v>
      </c>
      <c r="N3394" s="102" t="str">
        <f t="shared" si="3"/>
        <v>wk 14</v>
      </c>
    </row>
    <row r="3395" ht="12.75" customHeight="1">
      <c r="A3395" s="15" t="s">
        <v>4569</v>
      </c>
      <c r="B3395" s="15" t="s">
        <v>3128</v>
      </c>
      <c r="C3395" s="15" t="s">
        <v>4321</v>
      </c>
      <c r="D3395" s="15" t="s">
        <v>4905</v>
      </c>
      <c r="E3395" s="15" t="s">
        <v>12059</v>
      </c>
      <c r="F3395" s="15" t="s">
        <v>5042</v>
      </c>
      <c r="G3395" s="15" t="s">
        <v>12060</v>
      </c>
      <c r="H3395" s="15" t="s">
        <v>12061</v>
      </c>
      <c r="I3395" s="15" t="s">
        <v>5045</v>
      </c>
      <c r="J3395" s="15" t="s">
        <v>4359</v>
      </c>
      <c r="K3395" s="15"/>
      <c r="L3395" s="103" t="str">
        <f t="shared" si="1"/>
        <v>B-GP503-RD36-500 ml Red Bottle</v>
      </c>
      <c r="M3395" s="103">
        <f t="shared" si="2"/>
        <v>5760</v>
      </c>
      <c r="N3395" s="102" t="str">
        <f t="shared" si="3"/>
        <v>wk </v>
      </c>
    </row>
    <row r="3396" ht="12.75" customHeight="1">
      <c r="A3396" s="15" t="s">
        <v>4589</v>
      </c>
      <c r="B3396" s="15" t="s">
        <v>3128</v>
      </c>
      <c r="C3396" s="15" t="s">
        <v>4321</v>
      </c>
      <c r="D3396" s="15" t="s">
        <v>12062</v>
      </c>
      <c r="E3396" s="15" t="s">
        <v>12063</v>
      </c>
      <c r="F3396" s="15" t="s">
        <v>5042</v>
      </c>
      <c r="G3396" s="15" t="s">
        <v>12064</v>
      </c>
      <c r="H3396" s="15" t="s">
        <v>12065</v>
      </c>
      <c r="I3396" s="15" t="s">
        <v>5045</v>
      </c>
      <c r="J3396" s="15" t="s">
        <v>4359</v>
      </c>
      <c r="K3396" s="15"/>
      <c r="L3396" s="103" t="str">
        <f t="shared" si="1"/>
        <v>B-GP503-RD36-500 ml Red Bottle</v>
      </c>
      <c r="M3396" s="103">
        <f t="shared" si="2"/>
        <v>9792</v>
      </c>
      <c r="N3396" s="102" t="str">
        <f t="shared" si="3"/>
        <v>wk </v>
      </c>
    </row>
    <row r="3397" ht="12.75" customHeight="1">
      <c r="A3397" s="15" t="s">
        <v>4710</v>
      </c>
      <c r="B3397" s="15" t="s">
        <v>3128</v>
      </c>
      <c r="C3397" s="15" t="s">
        <v>4321</v>
      </c>
      <c r="D3397" s="15" t="s">
        <v>6173</v>
      </c>
      <c r="E3397" s="15" t="s">
        <v>12066</v>
      </c>
      <c r="F3397" s="15" t="s">
        <v>5042</v>
      </c>
      <c r="G3397" s="15" t="s">
        <v>12067</v>
      </c>
      <c r="H3397" s="15" t="s">
        <v>12068</v>
      </c>
      <c r="I3397" s="15" t="s">
        <v>5045</v>
      </c>
      <c r="J3397" s="15" t="s">
        <v>4359</v>
      </c>
      <c r="K3397" s="15"/>
      <c r="L3397" s="103" t="str">
        <f t="shared" si="1"/>
        <v>B-GP503-RD36-500 ml Red Bottle</v>
      </c>
      <c r="M3397" s="103">
        <f t="shared" si="2"/>
        <v>20000</v>
      </c>
      <c r="N3397" s="102" t="str">
        <f t="shared" si="3"/>
        <v>wk 32</v>
      </c>
    </row>
    <row r="3398" ht="12.75" customHeight="1">
      <c r="A3398" s="15" t="s">
        <v>12069</v>
      </c>
      <c r="B3398" s="15" t="s">
        <v>2855</v>
      </c>
      <c r="C3398" s="15" t="s">
        <v>3146</v>
      </c>
      <c r="D3398" s="15" t="s">
        <v>3145</v>
      </c>
      <c r="E3398" s="15"/>
      <c r="F3398" s="15" t="s">
        <v>4308</v>
      </c>
      <c r="G3398" s="15" t="s">
        <v>11985</v>
      </c>
      <c r="H3398" s="15" t="s">
        <v>3149</v>
      </c>
      <c r="I3398" s="15" t="s">
        <v>3156</v>
      </c>
      <c r="J3398" s="15"/>
      <c r="K3398" s="15"/>
      <c r="L3398" s="103" t="str">
        <f t="shared" si="1"/>
        <v>B-GP503-W36-500 ml White Bottle</v>
      </c>
      <c r="M3398" s="103">
        <f t="shared" si="2"/>
        <v>0</v>
      </c>
      <c r="N3398" s="102" t="str">
        <f t="shared" si="3"/>
        <v>wk </v>
      </c>
    </row>
    <row r="3399" ht="12.75" customHeight="1">
      <c r="A3399" s="15" t="s">
        <v>4482</v>
      </c>
      <c r="B3399" s="15" t="s">
        <v>3123</v>
      </c>
      <c r="C3399" s="15" t="s">
        <v>4321</v>
      </c>
      <c r="D3399" s="15" t="s">
        <v>3816</v>
      </c>
      <c r="E3399" s="15" t="s">
        <v>12070</v>
      </c>
      <c r="F3399" s="15" t="s">
        <v>4324</v>
      </c>
      <c r="G3399" s="15" t="s">
        <v>11987</v>
      </c>
      <c r="H3399" s="15" t="s">
        <v>12071</v>
      </c>
      <c r="I3399" s="15" t="s">
        <v>4327</v>
      </c>
      <c r="J3399" s="15" t="s">
        <v>4328</v>
      </c>
      <c r="K3399" s="15"/>
      <c r="L3399" s="103" t="str">
        <f t="shared" si="1"/>
        <v>B-GP503-W36-500 ml White Bottle</v>
      </c>
      <c r="M3399" s="103">
        <f t="shared" si="2"/>
        <v>144</v>
      </c>
      <c r="N3399" s="102" t="str">
        <f t="shared" si="3"/>
        <v>wk 49</v>
      </c>
    </row>
    <row r="3400" ht="12.75" customHeight="1">
      <c r="A3400" s="15" t="s">
        <v>4482</v>
      </c>
      <c r="B3400" s="15" t="s">
        <v>3123</v>
      </c>
      <c r="C3400" s="15" t="s">
        <v>4321</v>
      </c>
      <c r="D3400" s="15" t="s">
        <v>3816</v>
      </c>
      <c r="E3400" s="15" t="s">
        <v>12072</v>
      </c>
      <c r="F3400" s="15" t="s">
        <v>4324</v>
      </c>
      <c r="G3400" s="15" t="s">
        <v>11987</v>
      </c>
      <c r="H3400" s="15" t="s">
        <v>12071</v>
      </c>
      <c r="I3400" s="15" t="s">
        <v>4327</v>
      </c>
      <c r="J3400" s="15" t="s">
        <v>4328</v>
      </c>
      <c r="K3400" s="15"/>
      <c r="L3400" s="103" t="str">
        <f t="shared" si="1"/>
        <v>B-GP503-W36-500 ml White Bottle</v>
      </c>
      <c r="M3400" s="103">
        <f t="shared" si="2"/>
        <v>144</v>
      </c>
      <c r="N3400" s="102" t="str">
        <f t="shared" si="3"/>
        <v>wk 49</v>
      </c>
    </row>
    <row r="3401" ht="12.75" customHeight="1">
      <c r="A3401" s="15" t="s">
        <v>4482</v>
      </c>
      <c r="B3401" s="15" t="s">
        <v>3123</v>
      </c>
      <c r="C3401" s="15" t="s">
        <v>4321</v>
      </c>
      <c r="D3401" s="15" t="s">
        <v>3816</v>
      </c>
      <c r="E3401" s="15" t="s">
        <v>12073</v>
      </c>
      <c r="F3401" s="15" t="s">
        <v>4324</v>
      </c>
      <c r="G3401" s="15" t="s">
        <v>11987</v>
      </c>
      <c r="H3401" s="15" t="s">
        <v>12071</v>
      </c>
      <c r="I3401" s="15" t="s">
        <v>4327</v>
      </c>
      <c r="J3401" s="15" t="s">
        <v>4328</v>
      </c>
      <c r="K3401" s="15"/>
      <c r="L3401" s="103" t="str">
        <f t="shared" si="1"/>
        <v>B-GP503-W36-500 ml White Bottle</v>
      </c>
      <c r="M3401" s="103">
        <f t="shared" si="2"/>
        <v>144</v>
      </c>
      <c r="N3401" s="102" t="str">
        <f t="shared" si="3"/>
        <v>wk 49</v>
      </c>
    </row>
    <row r="3402" ht="12.75" customHeight="1">
      <c r="A3402" s="15" t="s">
        <v>4494</v>
      </c>
      <c r="B3402" s="15" t="s">
        <v>3123</v>
      </c>
      <c r="C3402" s="15" t="s">
        <v>4321</v>
      </c>
      <c r="D3402" s="15" t="s">
        <v>3372</v>
      </c>
      <c r="E3402" s="15" t="s">
        <v>12074</v>
      </c>
      <c r="F3402" s="15" t="s">
        <v>4324</v>
      </c>
      <c r="G3402" s="15" t="s">
        <v>12050</v>
      </c>
      <c r="H3402" s="15" t="s">
        <v>12075</v>
      </c>
      <c r="I3402" s="15" t="s">
        <v>4327</v>
      </c>
      <c r="J3402" s="15" t="s">
        <v>4328</v>
      </c>
      <c r="K3402" s="15"/>
      <c r="L3402" s="103" t="str">
        <f t="shared" si="1"/>
        <v>B-GP503-W36-500 ml White Bottle</v>
      </c>
      <c r="M3402" s="103">
        <f t="shared" si="2"/>
        <v>288</v>
      </c>
      <c r="N3402" s="102" t="str">
        <f t="shared" si="3"/>
        <v>wk </v>
      </c>
    </row>
    <row r="3403" ht="12.75" customHeight="1">
      <c r="A3403" s="15" t="s">
        <v>4506</v>
      </c>
      <c r="B3403" s="15" t="s">
        <v>3123</v>
      </c>
      <c r="C3403" s="15" t="s">
        <v>4321</v>
      </c>
      <c r="D3403" s="15" t="s">
        <v>4322</v>
      </c>
      <c r="E3403" s="15" t="s">
        <v>12076</v>
      </c>
      <c r="F3403" s="15" t="s">
        <v>4324</v>
      </c>
      <c r="G3403" s="15" t="s">
        <v>12077</v>
      </c>
      <c r="H3403" s="15" t="s">
        <v>12078</v>
      </c>
      <c r="I3403" s="15" t="s">
        <v>4327</v>
      </c>
      <c r="J3403" s="15" t="s">
        <v>4345</v>
      </c>
      <c r="K3403" s="15"/>
      <c r="L3403" s="103" t="str">
        <f t="shared" si="1"/>
        <v>B-GP503-W36-500 ml White Bottle</v>
      </c>
      <c r="M3403" s="103">
        <f t="shared" si="2"/>
        <v>5040</v>
      </c>
      <c r="N3403" s="102" t="str">
        <f t="shared" si="3"/>
        <v>wk </v>
      </c>
    </row>
    <row r="3404" ht="12.75" customHeight="1">
      <c r="A3404" s="15" t="s">
        <v>4510</v>
      </c>
      <c r="B3404" s="15" t="s">
        <v>3123</v>
      </c>
      <c r="C3404" s="15" t="s">
        <v>4321</v>
      </c>
      <c r="D3404" s="15" t="s">
        <v>6806</v>
      </c>
      <c r="E3404" s="15" t="s">
        <v>12079</v>
      </c>
      <c r="F3404" s="15" t="s">
        <v>4324</v>
      </c>
      <c r="G3404" s="15" t="s">
        <v>12080</v>
      </c>
      <c r="H3404" s="15" t="s">
        <v>12081</v>
      </c>
      <c r="I3404" s="15" t="s">
        <v>4327</v>
      </c>
      <c r="J3404" s="15" t="s">
        <v>4345</v>
      </c>
      <c r="K3404" s="15"/>
      <c r="L3404" s="103" t="str">
        <f t="shared" si="1"/>
        <v>B-GP503-W36-500 ml White Bottle</v>
      </c>
      <c r="M3404" s="103">
        <f t="shared" si="2"/>
        <v>1440</v>
      </c>
      <c r="N3404" s="102" t="str">
        <f t="shared" si="3"/>
        <v>wk </v>
      </c>
    </row>
    <row r="3405" ht="12.75" customHeight="1">
      <c r="A3405" s="15" t="s">
        <v>4524</v>
      </c>
      <c r="B3405" s="15" t="s">
        <v>3123</v>
      </c>
      <c r="C3405" s="15" t="s">
        <v>4321</v>
      </c>
      <c r="D3405" s="15" t="s">
        <v>3816</v>
      </c>
      <c r="E3405" s="15" t="s">
        <v>12082</v>
      </c>
      <c r="F3405" s="15" t="s">
        <v>4324</v>
      </c>
      <c r="G3405" s="15" t="s">
        <v>11987</v>
      </c>
      <c r="H3405" s="15" t="s">
        <v>12071</v>
      </c>
      <c r="I3405" s="15" t="s">
        <v>4327</v>
      </c>
      <c r="J3405" s="15" t="s">
        <v>4345</v>
      </c>
      <c r="K3405" s="15"/>
      <c r="L3405" s="103" t="str">
        <f t="shared" si="1"/>
        <v>B-GP503-W36-500 ml White Bottle</v>
      </c>
      <c r="M3405" s="103">
        <f t="shared" si="2"/>
        <v>144</v>
      </c>
      <c r="N3405" s="102" t="str">
        <f t="shared" si="3"/>
        <v>wk </v>
      </c>
    </row>
    <row r="3406" ht="12.75" customHeight="1">
      <c r="A3406" s="15" t="s">
        <v>4534</v>
      </c>
      <c r="B3406" s="15" t="s">
        <v>3123</v>
      </c>
      <c r="C3406" s="15" t="s">
        <v>4321</v>
      </c>
      <c r="D3406" s="15" t="s">
        <v>3816</v>
      </c>
      <c r="E3406" s="15" t="s">
        <v>12083</v>
      </c>
      <c r="F3406" s="15" t="s">
        <v>4324</v>
      </c>
      <c r="G3406" s="15" t="s">
        <v>11987</v>
      </c>
      <c r="H3406" s="15" t="s">
        <v>12084</v>
      </c>
      <c r="I3406" s="15" t="s">
        <v>4327</v>
      </c>
      <c r="J3406" s="15" t="s">
        <v>4328</v>
      </c>
      <c r="K3406" s="15"/>
      <c r="L3406" s="103" t="str">
        <f t="shared" si="1"/>
        <v>B-GP503-W36-500 ml White Bottle</v>
      </c>
      <c r="M3406" s="103">
        <f t="shared" si="2"/>
        <v>144</v>
      </c>
      <c r="N3406" s="102" t="str">
        <f t="shared" si="3"/>
        <v>wk 14</v>
      </c>
    </row>
    <row r="3407" ht="12.75" customHeight="1">
      <c r="A3407" s="15" t="s">
        <v>4558</v>
      </c>
      <c r="B3407" s="15" t="s">
        <v>3123</v>
      </c>
      <c r="C3407" s="15" t="s">
        <v>4321</v>
      </c>
      <c r="D3407" s="15" t="s">
        <v>3816</v>
      </c>
      <c r="E3407" s="15" t="s">
        <v>12085</v>
      </c>
      <c r="F3407" s="15" t="s">
        <v>4324</v>
      </c>
      <c r="G3407" s="15" t="s">
        <v>11987</v>
      </c>
      <c r="H3407" s="15" t="s">
        <v>12084</v>
      </c>
      <c r="I3407" s="15" t="s">
        <v>4327</v>
      </c>
      <c r="J3407" s="15" t="s">
        <v>4345</v>
      </c>
      <c r="K3407" s="15"/>
      <c r="L3407" s="103" t="str">
        <f t="shared" si="1"/>
        <v>B-GP503-W36-500 ml White Bottle</v>
      </c>
      <c r="M3407" s="103">
        <f t="shared" si="2"/>
        <v>144</v>
      </c>
      <c r="N3407" s="102" t="str">
        <f t="shared" si="3"/>
        <v>wk 36</v>
      </c>
    </row>
    <row r="3408" ht="12.75" customHeight="1">
      <c r="A3408" s="15" t="s">
        <v>5256</v>
      </c>
      <c r="B3408" s="15" t="s">
        <v>3123</v>
      </c>
      <c r="C3408" s="15" t="s">
        <v>4321</v>
      </c>
      <c r="D3408" s="15" t="s">
        <v>3816</v>
      </c>
      <c r="E3408" s="15" t="s">
        <v>12086</v>
      </c>
      <c r="F3408" s="15" t="s">
        <v>4324</v>
      </c>
      <c r="G3408" s="15" t="s">
        <v>11987</v>
      </c>
      <c r="H3408" s="15" t="s">
        <v>12084</v>
      </c>
      <c r="I3408" s="15" t="s">
        <v>4327</v>
      </c>
      <c r="J3408" s="15" t="s">
        <v>4345</v>
      </c>
      <c r="K3408" s="15"/>
      <c r="L3408" s="103" t="str">
        <f t="shared" si="1"/>
        <v>B-GP503-W36-500 ml White Bottle</v>
      </c>
      <c r="M3408" s="103">
        <f t="shared" si="2"/>
        <v>144</v>
      </c>
      <c r="N3408" s="102" t="str">
        <f t="shared" si="3"/>
        <v>wk </v>
      </c>
    </row>
    <row r="3409" ht="12.75" customHeight="1">
      <c r="A3409" s="15" t="s">
        <v>4603</v>
      </c>
      <c r="B3409" s="15" t="s">
        <v>3123</v>
      </c>
      <c r="C3409" s="15" t="s">
        <v>4321</v>
      </c>
      <c r="D3409" s="15" t="s">
        <v>3372</v>
      </c>
      <c r="E3409" s="15" t="s">
        <v>12087</v>
      </c>
      <c r="F3409" s="15" t="s">
        <v>4324</v>
      </c>
      <c r="G3409" s="15" t="s">
        <v>12050</v>
      </c>
      <c r="H3409" s="15" t="s">
        <v>12088</v>
      </c>
      <c r="I3409" s="15" t="s">
        <v>4327</v>
      </c>
      <c r="J3409" s="15" t="s">
        <v>4328</v>
      </c>
      <c r="K3409" s="15"/>
      <c r="L3409" s="103" t="str">
        <f t="shared" si="1"/>
        <v>B-GP503-W36-500 ml White Bottle</v>
      </c>
      <c r="M3409" s="103">
        <f t="shared" si="2"/>
        <v>288</v>
      </c>
      <c r="N3409" s="102" t="str">
        <f t="shared" si="3"/>
        <v>wk </v>
      </c>
    </row>
    <row r="3410" ht="12.75" customHeight="1">
      <c r="A3410" s="15" t="s">
        <v>4636</v>
      </c>
      <c r="B3410" s="15" t="s">
        <v>3123</v>
      </c>
      <c r="C3410" s="15" t="s">
        <v>4321</v>
      </c>
      <c r="D3410" s="15" t="s">
        <v>7521</v>
      </c>
      <c r="E3410" s="15" t="s">
        <v>12089</v>
      </c>
      <c r="F3410" s="15" t="s">
        <v>12090</v>
      </c>
      <c r="G3410" s="15" t="s">
        <v>12091</v>
      </c>
      <c r="H3410" s="15" t="s">
        <v>12092</v>
      </c>
      <c r="I3410" s="15" t="s">
        <v>4327</v>
      </c>
      <c r="J3410" s="15" t="s">
        <v>4328</v>
      </c>
      <c r="K3410" s="15"/>
      <c r="L3410" s="103" t="str">
        <f t="shared" si="1"/>
        <v>B-GP503-W36-500 ml White Bottle</v>
      </c>
      <c r="M3410" s="103">
        <f t="shared" si="2"/>
        <v>1584</v>
      </c>
      <c r="N3410" s="102" t="str">
        <f t="shared" si="3"/>
        <v>wk 45</v>
      </c>
    </row>
    <row r="3411" ht="12.75" customHeight="1">
      <c r="A3411" s="15" t="s">
        <v>4715</v>
      </c>
      <c r="B3411" s="15" t="s">
        <v>3123</v>
      </c>
      <c r="C3411" s="15" t="s">
        <v>4321</v>
      </c>
      <c r="D3411" s="15" t="s">
        <v>3544</v>
      </c>
      <c r="E3411" s="15" t="s">
        <v>12093</v>
      </c>
      <c r="F3411" s="15" t="s">
        <v>4324</v>
      </c>
      <c r="G3411" s="15" t="s">
        <v>12094</v>
      </c>
      <c r="H3411" s="15" t="s">
        <v>12095</v>
      </c>
      <c r="I3411" s="15" t="s">
        <v>4327</v>
      </c>
      <c r="J3411" s="15" t="s">
        <v>4328</v>
      </c>
      <c r="K3411" s="15"/>
      <c r="L3411" s="103" t="str">
        <f t="shared" si="1"/>
        <v>B-GP503-W36-500 ml White Bottle</v>
      </c>
      <c r="M3411" s="103">
        <f t="shared" si="2"/>
        <v>720</v>
      </c>
      <c r="N3411" s="102" t="str">
        <f t="shared" si="3"/>
        <v>wk 41</v>
      </c>
    </row>
    <row r="3412" ht="12.75" customHeight="1">
      <c r="A3412" s="15" t="s">
        <v>4441</v>
      </c>
      <c r="B3412" s="15" t="s">
        <v>3128</v>
      </c>
      <c r="C3412" s="15" t="s">
        <v>4321</v>
      </c>
      <c r="D3412" s="15" t="s">
        <v>12096</v>
      </c>
      <c r="E3412" s="15" t="s">
        <v>12097</v>
      </c>
      <c r="F3412" s="15" t="s">
        <v>5042</v>
      </c>
      <c r="G3412" s="15" t="s">
        <v>12098</v>
      </c>
      <c r="H3412" s="15" t="s">
        <v>12099</v>
      </c>
      <c r="I3412" s="15" t="s">
        <v>5045</v>
      </c>
      <c r="J3412" s="15" t="s">
        <v>4359</v>
      </c>
      <c r="K3412" s="15"/>
      <c r="L3412" s="103" t="str">
        <f t="shared" si="1"/>
        <v>B-GP503-W36-500 ml White Bottle</v>
      </c>
      <c r="M3412" s="103">
        <f t="shared" si="2"/>
        <v>3920</v>
      </c>
      <c r="N3412" s="102" t="str">
        <f t="shared" si="3"/>
        <v>wk </v>
      </c>
    </row>
    <row r="3413" ht="12.75" customHeight="1">
      <c r="A3413" s="15" t="s">
        <v>4441</v>
      </c>
      <c r="B3413" s="15" t="s">
        <v>3128</v>
      </c>
      <c r="C3413" s="15" t="s">
        <v>4321</v>
      </c>
      <c r="D3413" s="15" t="s">
        <v>3437</v>
      </c>
      <c r="E3413" s="15" t="s">
        <v>3111</v>
      </c>
      <c r="F3413" s="15" t="s">
        <v>5042</v>
      </c>
      <c r="G3413" s="15" t="s">
        <v>12100</v>
      </c>
      <c r="H3413" s="15" t="s">
        <v>12101</v>
      </c>
      <c r="I3413" s="15" t="s">
        <v>5045</v>
      </c>
      <c r="J3413" s="15" t="s">
        <v>4359</v>
      </c>
      <c r="K3413" s="15"/>
      <c r="L3413" s="103" t="str">
        <f t="shared" si="1"/>
        <v>B-GP503-W36-500 ml White Bottle</v>
      </c>
      <c r="M3413" s="103">
        <f t="shared" si="2"/>
        <v>4000</v>
      </c>
      <c r="N3413" s="102" t="str">
        <f t="shared" si="3"/>
        <v>wk </v>
      </c>
    </row>
    <row r="3414" ht="12.75" customHeight="1">
      <c r="A3414" s="15" t="s">
        <v>4534</v>
      </c>
      <c r="B3414" s="15" t="s">
        <v>3128</v>
      </c>
      <c r="C3414" s="15" t="s">
        <v>4321</v>
      </c>
      <c r="D3414" s="15" t="s">
        <v>12102</v>
      </c>
      <c r="E3414" s="15" t="s">
        <v>12103</v>
      </c>
      <c r="F3414" s="15" t="s">
        <v>5042</v>
      </c>
      <c r="G3414" s="15" t="s">
        <v>12104</v>
      </c>
      <c r="H3414" s="15" t="s">
        <v>12105</v>
      </c>
      <c r="I3414" s="15" t="s">
        <v>5045</v>
      </c>
      <c r="J3414" s="15" t="s">
        <v>4359</v>
      </c>
      <c r="K3414" s="15"/>
      <c r="L3414" s="103" t="str">
        <f t="shared" si="1"/>
        <v>B-GP503-W36-500 ml White Bottle</v>
      </c>
      <c r="M3414" s="103">
        <f t="shared" si="2"/>
        <v>4896</v>
      </c>
      <c r="N3414" s="102" t="str">
        <f t="shared" si="3"/>
        <v>wk 14</v>
      </c>
    </row>
    <row r="3415" ht="12.75" customHeight="1">
      <c r="A3415" s="15" t="s">
        <v>4569</v>
      </c>
      <c r="B3415" s="15" t="s">
        <v>3128</v>
      </c>
      <c r="C3415" s="15" t="s">
        <v>4321</v>
      </c>
      <c r="D3415" s="15" t="s">
        <v>12106</v>
      </c>
      <c r="E3415" s="15" t="s">
        <v>12107</v>
      </c>
      <c r="F3415" s="15" t="s">
        <v>5042</v>
      </c>
      <c r="G3415" s="15" t="s">
        <v>12108</v>
      </c>
      <c r="H3415" s="15" t="s">
        <v>12109</v>
      </c>
      <c r="I3415" s="15" t="s">
        <v>5045</v>
      </c>
      <c r="J3415" s="15" t="s">
        <v>4359</v>
      </c>
      <c r="K3415" s="15"/>
      <c r="L3415" s="103" t="str">
        <f t="shared" si="1"/>
        <v>B-GP503-W36-500 ml White Bottle</v>
      </c>
      <c r="M3415" s="103">
        <f t="shared" si="2"/>
        <v>8784</v>
      </c>
      <c r="N3415" s="102" t="str">
        <f t="shared" si="3"/>
        <v>wk </v>
      </c>
    </row>
    <row r="3416" ht="12.75" customHeight="1">
      <c r="A3416" s="15" t="s">
        <v>4708</v>
      </c>
      <c r="B3416" s="15" t="s">
        <v>3128</v>
      </c>
      <c r="C3416" s="15" t="s">
        <v>4321</v>
      </c>
      <c r="D3416" s="15" t="s">
        <v>3470</v>
      </c>
      <c r="E3416" s="15" t="s">
        <v>12110</v>
      </c>
      <c r="F3416" s="15" t="s">
        <v>5042</v>
      </c>
      <c r="G3416" s="15" t="s">
        <v>12111</v>
      </c>
      <c r="H3416" s="15" t="s">
        <v>12112</v>
      </c>
      <c r="I3416" s="15" t="s">
        <v>5045</v>
      </c>
      <c r="J3416" s="15" t="s">
        <v>4359</v>
      </c>
      <c r="K3416" s="15"/>
      <c r="L3416" s="103" t="str">
        <f t="shared" si="1"/>
        <v>B-GP503-W36-500 ml White Bottle</v>
      </c>
      <c r="M3416" s="103">
        <f t="shared" si="2"/>
        <v>2880</v>
      </c>
      <c r="N3416" s="102" t="str">
        <f t="shared" si="3"/>
        <v>wk 27</v>
      </c>
    </row>
    <row r="3417" ht="12.75" customHeight="1">
      <c r="A3417" s="15" t="s">
        <v>12113</v>
      </c>
      <c r="B3417" s="15" t="s">
        <v>1345</v>
      </c>
      <c r="C3417" s="15" t="s">
        <v>3146</v>
      </c>
      <c r="D3417" s="15" t="s">
        <v>3145</v>
      </c>
      <c r="E3417" s="15"/>
      <c r="F3417" s="15" t="s">
        <v>4308</v>
      </c>
      <c r="G3417" s="15" t="s">
        <v>12114</v>
      </c>
      <c r="H3417" s="15" t="s">
        <v>3149</v>
      </c>
      <c r="I3417" s="15" t="s">
        <v>3161</v>
      </c>
      <c r="J3417" s="15"/>
      <c r="K3417" s="15"/>
      <c r="L3417" s="103" t="str">
        <f t="shared" si="1"/>
        <v>B-GP503-Y36-500 ml Yellow Lotion Bottle</v>
      </c>
      <c r="M3417" s="103">
        <f t="shared" si="2"/>
        <v>0</v>
      </c>
      <c r="N3417" s="102" t="str">
        <f t="shared" si="3"/>
        <v>wk </v>
      </c>
    </row>
    <row r="3418" ht="12.75" customHeight="1">
      <c r="A3418" s="15" t="s">
        <v>4823</v>
      </c>
      <c r="B3418" s="15" t="s">
        <v>3123</v>
      </c>
      <c r="C3418" s="15" t="s">
        <v>4321</v>
      </c>
      <c r="D3418" s="15" t="s">
        <v>3657</v>
      </c>
      <c r="E3418" s="15" t="s">
        <v>12115</v>
      </c>
      <c r="F3418" s="15" t="s">
        <v>12116</v>
      </c>
      <c r="G3418" s="15" t="s">
        <v>12117</v>
      </c>
      <c r="H3418" s="15" t="s">
        <v>12118</v>
      </c>
      <c r="I3418" s="15" t="s">
        <v>4327</v>
      </c>
      <c r="J3418" s="15" t="s">
        <v>4328</v>
      </c>
      <c r="K3418" s="15"/>
      <c r="L3418" s="103" t="str">
        <f t="shared" si="1"/>
        <v>B-GP503-Y36-500 ml Yellow Lotion Bottle</v>
      </c>
      <c r="M3418" s="103">
        <f t="shared" si="2"/>
        <v>2304</v>
      </c>
      <c r="N3418" s="102" t="str">
        <f t="shared" si="3"/>
        <v>wk 15</v>
      </c>
    </row>
    <row r="3419" ht="12.75" customHeight="1">
      <c r="A3419" s="15" t="s">
        <v>4866</v>
      </c>
      <c r="B3419" s="15" t="s">
        <v>3123</v>
      </c>
      <c r="C3419" s="15" t="s">
        <v>4321</v>
      </c>
      <c r="D3419" s="15" t="s">
        <v>9188</v>
      </c>
      <c r="E3419" s="15" t="s">
        <v>12119</v>
      </c>
      <c r="F3419" s="15" t="s">
        <v>12116</v>
      </c>
      <c r="G3419" s="15" t="s">
        <v>12120</v>
      </c>
      <c r="H3419" s="15" t="s">
        <v>12121</v>
      </c>
      <c r="I3419" s="15" t="s">
        <v>4327</v>
      </c>
      <c r="J3419" s="15" t="s">
        <v>4328</v>
      </c>
      <c r="K3419" s="15"/>
      <c r="L3419" s="103" t="str">
        <f t="shared" si="1"/>
        <v>B-GP503-Y36-500 ml Yellow Lotion Bottle</v>
      </c>
      <c r="M3419" s="103">
        <f t="shared" si="2"/>
        <v>6912</v>
      </c>
      <c r="N3419" s="102" t="str">
        <f t="shared" si="3"/>
        <v>wk </v>
      </c>
    </row>
    <row r="3420" ht="12.75" customHeight="1">
      <c r="A3420" s="15" t="s">
        <v>12122</v>
      </c>
      <c r="B3420" s="15"/>
      <c r="C3420" s="15" t="s">
        <v>3146</v>
      </c>
      <c r="D3420" s="15" t="s">
        <v>3145</v>
      </c>
      <c r="E3420" s="15"/>
      <c r="F3420" s="15" t="s">
        <v>4308</v>
      </c>
      <c r="G3420" s="15" t="s">
        <v>10638</v>
      </c>
      <c r="H3420" s="15" t="s">
        <v>3149</v>
      </c>
      <c r="I3420" s="15" t="s">
        <v>3177</v>
      </c>
      <c r="J3420" s="15"/>
      <c r="K3420" s="15"/>
      <c r="L3420" s="103" t="str">
        <f t="shared" si="1"/>
        <v>B-GP63B-PN8-60ml Pearly Natural Sprayer Bottle</v>
      </c>
      <c r="M3420" s="103">
        <f t="shared" si="2"/>
        <v>0</v>
      </c>
      <c r="N3420" s="102" t="str">
        <f t="shared" si="3"/>
        <v>wk </v>
      </c>
    </row>
    <row r="3421" ht="12.75" customHeight="1">
      <c r="A3421" s="15" t="s">
        <v>4565</v>
      </c>
      <c r="B3421" s="15" t="s">
        <v>3123</v>
      </c>
      <c r="C3421" s="15" t="s">
        <v>4321</v>
      </c>
      <c r="D3421" s="15" t="s">
        <v>12123</v>
      </c>
      <c r="E3421" s="15" t="s">
        <v>12124</v>
      </c>
      <c r="F3421" s="15" t="s">
        <v>9362</v>
      </c>
      <c r="G3421" s="15" t="s">
        <v>12125</v>
      </c>
      <c r="H3421" s="15" t="s">
        <v>12126</v>
      </c>
      <c r="I3421" s="15" t="s">
        <v>4327</v>
      </c>
      <c r="J3421" s="15" t="s">
        <v>4345</v>
      </c>
      <c r="K3421" s="15"/>
      <c r="L3421" s="103" t="str">
        <f t="shared" si="1"/>
        <v>B-GP63B-PN8-60ml Pearly Natural Sprayer Bottle</v>
      </c>
      <c r="M3421" s="103">
        <f t="shared" si="2"/>
        <v>5000</v>
      </c>
      <c r="N3421" s="102" t="str">
        <f t="shared" si="3"/>
        <v>wk 49</v>
      </c>
    </row>
    <row r="3422" ht="12.75" customHeight="1">
      <c r="A3422" s="15" t="s">
        <v>12127</v>
      </c>
      <c r="B3422" s="15" t="s">
        <v>2855</v>
      </c>
      <c r="C3422" s="15" t="s">
        <v>3146</v>
      </c>
      <c r="D3422" s="15" t="s">
        <v>3145</v>
      </c>
      <c r="E3422" s="15"/>
      <c r="F3422" s="15" t="s">
        <v>4308</v>
      </c>
      <c r="G3422" s="15" t="s">
        <v>10638</v>
      </c>
      <c r="H3422" s="15" t="s">
        <v>3149</v>
      </c>
      <c r="I3422" s="15" t="s">
        <v>3177</v>
      </c>
      <c r="J3422" s="15"/>
      <c r="K3422" s="15"/>
      <c r="L3422" s="103" t="str">
        <f t="shared" si="1"/>
        <v>B-GP63B-R8-60 ml Red Sprayer Bottle</v>
      </c>
      <c r="M3422" s="103">
        <f t="shared" si="2"/>
        <v>0</v>
      </c>
      <c r="N3422" s="102" t="str">
        <f t="shared" si="3"/>
        <v>wk </v>
      </c>
    </row>
    <row r="3423" ht="12.75" customHeight="1">
      <c r="A3423" s="15" t="s">
        <v>4353</v>
      </c>
      <c r="B3423" s="15" t="s">
        <v>3123</v>
      </c>
      <c r="C3423" s="15" t="s">
        <v>4321</v>
      </c>
      <c r="D3423" s="15" t="s">
        <v>3150</v>
      </c>
      <c r="E3423" s="15" t="s">
        <v>12128</v>
      </c>
      <c r="F3423" s="15" t="s">
        <v>9190</v>
      </c>
      <c r="G3423" s="15" t="s">
        <v>12129</v>
      </c>
      <c r="H3423" s="15" t="s">
        <v>12130</v>
      </c>
      <c r="I3423" s="15" t="s">
        <v>4327</v>
      </c>
      <c r="J3423" s="15" t="s">
        <v>4359</v>
      </c>
      <c r="K3423" s="15"/>
      <c r="L3423" s="103" t="str">
        <f t="shared" si="1"/>
        <v>B-GP63B-R8-60 ml Red Sprayer Bottle</v>
      </c>
      <c r="M3423" s="103">
        <f t="shared" si="2"/>
        <v>6000</v>
      </c>
      <c r="N3423" s="102" t="str">
        <f t="shared" si="3"/>
        <v>wk 9</v>
      </c>
    </row>
    <row r="3424" ht="12.75" customHeight="1">
      <c r="A3424" s="15" t="s">
        <v>4947</v>
      </c>
      <c r="B3424" s="15" t="s">
        <v>3123</v>
      </c>
      <c r="C3424" s="15" t="s">
        <v>4321</v>
      </c>
      <c r="D3424" s="15" t="s">
        <v>3441</v>
      </c>
      <c r="E3424" s="15" t="s">
        <v>12131</v>
      </c>
      <c r="F3424" s="15" t="s">
        <v>9190</v>
      </c>
      <c r="G3424" s="15" t="s">
        <v>12132</v>
      </c>
      <c r="H3424" s="15" t="s">
        <v>12133</v>
      </c>
      <c r="I3424" s="15" t="s">
        <v>4327</v>
      </c>
      <c r="J3424" s="15" t="s">
        <v>4359</v>
      </c>
      <c r="K3424" s="15"/>
      <c r="L3424" s="103" t="str">
        <f t="shared" si="1"/>
        <v>B-GP63B-R8-60 ml Red Sprayer Bottle</v>
      </c>
      <c r="M3424" s="103">
        <f t="shared" si="2"/>
        <v>2000</v>
      </c>
      <c r="N3424" s="102" t="str">
        <f t="shared" si="3"/>
        <v>wk 18</v>
      </c>
    </row>
    <row r="3425" ht="12.75" customHeight="1">
      <c r="A3425" s="15" t="s">
        <v>4368</v>
      </c>
      <c r="B3425" s="15" t="s">
        <v>3123</v>
      </c>
      <c r="C3425" s="15" t="s">
        <v>4321</v>
      </c>
      <c r="D3425" s="15" t="s">
        <v>3325</v>
      </c>
      <c r="E3425" s="15" t="s">
        <v>12134</v>
      </c>
      <c r="F3425" s="15" t="s">
        <v>9190</v>
      </c>
      <c r="G3425" s="15" t="s">
        <v>12135</v>
      </c>
      <c r="H3425" s="15" t="s">
        <v>12136</v>
      </c>
      <c r="I3425" s="15" t="s">
        <v>4327</v>
      </c>
      <c r="J3425" s="15" t="s">
        <v>4359</v>
      </c>
      <c r="K3425" s="15"/>
      <c r="L3425" s="103" t="str">
        <f t="shared" si="1"/>
        <v>B-GP63B-R8-60 ml Red Sprayer Bottle</v>
      </c>
      <c r="M3425" s="103">
        <f t="shared" si="2"/>
        <v>8000</v>
      </c>
      <c r="N3425" s="102" t="str">
        <f t="shared" si="3"/>
        <v>wk 49</v>
      </c>
    </row>
    <row r="3426" ht="12.75" customHeight="1">
      <c r="A3426" s="15" t="s">
        <v>4378</v>
      </c>
      <c r="B3426" s="15" t="s">
        <v>3123</v>
      </c>
      <c r="C3426" s="15" t="s">
        <v>4321</v>
      </c>
      <c r="D3426" s="15" t="s">
        <v>3641</v>
      </c>
      <c r="E3426" s="15" t="s">
        <v>12137</v>
      </c>
      <c r="F3426" s="15" t="s">
        <v>9190</v>
      </c>
      <c r="G3426" s="15" t="s">
        <v>12138</v>
      </c>
      <c r="H3426" s="15" t="s">
        <v>12139</v>
      </c>
      <c r="I3426" s="15" t="s">
        <v>4327</v>
      </c>
      <c r="J3426" s="15" t="s">
        <v>4359</v>
      </c>
      <c r="K3426" s="15"/>
      <c r="L3426" s="103" t="str">
        <f t="shared" si="1"/>
        <v>B-GP63B-R8-60 ml Red Sprayer Bottle</v>
      </c>
      <c r="M3426" s="103">
        <f t="shared" si="2"/>
        <v>5000</v>
      </c>
      <c r="N3426" s="102" t="str">
        <f t="shared" si="3"/>
        <v>wk </v>
      </c>
    </row>
    <row r="3427" ht="12.75" customHeight="1">
      <c r="A3427" s="15" t="s">
        <v>4320</v>
      </c>
      <c r="B3427" s="15" t="s">
        <v>3123</v>
      </c>
      <c r="C3427" s="15" t="s">
        <v>4321</v>
      </c>
      <c r="D3427" s="15" t="s">
        <v>3282</v>
      </c>
      <c r="E3427" s="15" t="s">
        <v>12140</v>
      </c>
      <c r="F3427" s="15" t="s">
        <v>4324</v>
      </c>
      <c r="G3427" s="15" t="s">
        <v>12141</v>
      </c>
      <c r="H3427" s="15" t="s">
        <v>12142</v>
      </c>
      <c r="I3427" s="15" t="s">
        <v>4327</v>
      </c>
      <c r="J3427" s="15" t="s">
        <v>4328</v>
      </c>
      <c r="K3427" s="15"/>
      <c r="L3427" s="103" t="str">
        <f t="shared" si="1"/>
        <v>B-GP63B-R8-60 ml Red Sprayer Bottle</v>
      </c>
      <c r="M3427" s="103">
        <f t="shared" si="2"/>
        <v>1000</v>
      </c>
      <c r="N3427" s="102" t="str">
        <f t="shared" si="3"/>
        <v>wk </v>
      </c>
    </row>
    <row r="3428" ht="12.75" customHeight="1">
      <c r="A3428" s="15" t="s">
        <v>4480</v>
      </c>
      <c r="B3428" s="15" t="s">
        <v>3123</v>
      </c>
      <c r="C3428" s="15" t="s">
        <v>4321</v>
      </c>
      <c r="D3428" s="15" t="s">
        <v>3611</v>
      </c>
      <c r="E3428" s="15" t="s">
        <v>12143</v>
      </c>
      <c r="F3428" s="15" t="s">
        <v>9190</v>
      </c>
      <c r="G3428" s="15" t="s">
        <v>12144</v>
      </c>
      <c r="H3428" s="15" t="s">
        <v>12145</v>
      </c>
      <c r="I3428" s="15" t="s">
        <v>4327</v>
      </c>
      <c r="J3428" s="15" t="s">
        <v>4359</v>
      </c>
      <c r="K3428" s="15"/>
      <c r="L3428" s="103" t="str">
        <f t="shared" si="1"/>
        <v>B-GP63B-R8-60 ml Red Sprayer Bottle</v>
      </c>
      <c r="M3428" s="103">
        <f t="shared" si="2"/>
        <v>2700</v>
      </c>
      <c r="N3428" s="102" t="str">
        <f t="shared" si="3"/>
        <v>wk 45</v>
      </c>
    </row>
    <row r="3429" ht="12.75" customHeight="1">
      <c r="A3429" s="15" t="s">
        <v>4480</v>
      </c>
      <c r="B3429" s="15" t="s">
        <v>3123</v>
      </c>
      <c r="C3429" s="15" t="s">
        <v>4321</v>
      </c>
      <c r="D3429" s="15" t="s">
        <v>12146</v>
      </c>
      <c r="E3429" s="15" t="s">
        <v>12147</v>
      </c>
      <c r="F3429" s="15" t="s">
        <v>9190</v>
      </c>
      <c r="G3429" s="15" t="s">
        <v>12148</v>
      </c>
      <c r="H3429" s="15" t="s">
        <v>12149</v>
      </c>
      <c r="I3429" s="15" t="s">
        <v>4327</v>
      </c>
      <c r="J3429" s="15" t="s">
        <v>4359</v>
      </c>
      <c r="K3429" s="15"/>
      <c r="L3429" s="103" t="str">
        <f t="shared" si="1"/>
        <v>B-GP63B-R8-60 ml Red Sprayer Bottle</v>
      </c>
      <c r="M3429" s="103">
        <f t="shared" si="2"/>
        <v>1300</v>
      </c>
      <c r="N3429" s="102" t="str">
        <f t="shared" si="3"/>
        <v>wk 45</v>
      </c>
    </row>
    <row r="3430" ht="12.75" customHeight="1">
      <c r="A3430" s="15" t="s">
        <v>4491</v>
      </c>
      <c r="B3430" s="15" t="s">
        <v>3123</v>
      </c>
      <c r="C3430" s="15" t="s">
        <v>4321</v>
      </c>
      <c r="D3430" s="15" t="s">
        <v>3325</v>
      </c>
      <c r="E3430" s="15" t="s">
        <v>12150</v>
      </c>
      <c r="F3430" s="15" t="s">
        <v>9190</v>
      </c>
      <c r="G3430" s="15" t="s">
        <v>12151</v>
      </c>
      <c r="H3430" s="15" t="s">
        <v>12136</v>
      </c>
      <c r="I3430" s="15" t="s">
        <v>4327</v>
      </c>
      <c r="J3430" s="15" t="s">
        <v>4359</v>
      </c>
      <c r="K3430" s="15"/>
      <c r="L3430" s="103" t="str">
        <f t="shared" si="1"/>
        <v>B-GP63B-R8-60 ml Red Sprayer Bottle</v>
      </c>
      <c r="M3430" s="103">
        <f t="shared" si="2"/>
        <v>8000</v>
      </c>
      <c r="N3430" s="102" t="str">
        <f t="shared" si="3"/>
        <v>wk </v>
      </c>
    </row>
    <row r="3431" ht="12.75" customHeight="1">
      <c r="A3431" s="15" t="s">
        <v>4642</v>
      </c>
      <c r="B3431" s="15" t="s">
        <v>3123</v>
      </c>
      <c r="C3431" s="15" t="s">
        <v>4321</v>
      </c>
      <c r="D3431" s="15" t="s">
        <v>3150</v>
      </c>
      <c r="E3431" s="15" t="s">
        <v>12152</v>
      </c>
      <c r="F3431" s="15" t="s">
        <v>9190</v>
      </c>
      <c r="G3431" s="15" t="s">
        <v>10440</v>
      </c>
      <c r="H3431" s="15" t="s">
        <v>12153</v>
      </c>
      <c r="I3431" s="15" t="s">
        <v>4327</v>
      </c>
      <c r="J3431" s="15" t="s">
        <v>4359</v>
      </c>
      <c r="K3431" s="15"/>
      <c r="L3431" s="103" t="str">
        <f t="shared" si="1"/>
        <v>B-GP63B-R8-60 ml Red Sprayer Bottle</v>
      </c>
      <c r="M3431" s="103">
        <f t="shared" si="2"/>
        <v>6000</v>
      </c>
      <c r="N3431" s="102" t="str">
        <f t="shared" si="3"/>
        <v>wk </v>
      </c>
    </row>
    <row r="3432" ht="12.75" customHeight="1">
      <c r="A3432" s="15" t="s">
        <v>4642</v>
      </c>
      <c r="B3432" s="15" t="s">
        <v>3123</v>
      </c>
      <c r="C3432" s="15" t="s">
        <v>4321</v>
      </c>
      <c r="D3432" s="15" t="s">
        <v>3641</v>
      </c>
      <c r="E3432" s="15" t="s">
        <v>12154</v>
      </c>
      <c r="F3432" s="15" t="s">
        <v>9190</v>
      </c>
      <c r="G3432" s="15" t="s">
        <v>12155</v>
      </c>
      <c r="H3432" s="15" t="s">
        <v>12156</v>
      </c>
      <c r="I3432" s="15" t="s">
        <v>4327</v>
      </c>
      <c r="J3432" s="15" t="s">
        <v>4359</v>
      </c>
      <c r="K3432" s="15"/>
      <c r="L3432" s="103" t="str">
        <f t="shared" si="1"/>
        <v>B-GP63B-R8-60 ml Red Sprayer Bottle</v>
      </c>
      <c r="M3432" s="103">
        <f t="shared" si="2"/>
        <v>5000</v>
      </c>
      <c r="N3432" s="102" t="str">
        <f t="shared" si="3"/>
        <v>wk </v>
      </c>
    </row>
    <row r="3433" ht="12.75" customHeight="1">
      <c r="A3433" s="15" t="s">
        <v>4648</v>
      </c>
      <c r="B3433" s="15" t="s">
        <v>3123</v>
      </c>
      <c r="C3433" s="15" t="s">
        <v>4321</v>
      </c>
      <c r="D3433" s="15" t="s">
        <v>3282</v>
      </c>
      <c r="E3433" s="15" t="s">
        <v>12157</v>
      </c>
      <c r="F3433" s="15" t="s">
        <v>9190</v>
      </c>
      <c r="G3433" s="15" t="s">
        <v>12158</v>
      </c>
      <c r="H3433" s="15" t="s">
        <v>12159</v>
      </c>
      <c r="I3433" s="15" t="s">
        <v>4327</v>
      </c>
      <c r="J3433" s="15" t="s">
        <v>4359</v>
      </c>
      <c r="K3433" s="15"/>
      <c r="L3433" s="103" t="str">
        <f t="shared" si="1"/>
        <v>B-GP63B-R8-60 ml Red Sprayer Bottle</v>
      </c>
      <c r="M3433" s="103">
        <f t="shared" si="2"/>
        <v>1000</v>
      </c>
      <c r="N3433" s="102" t="str">
        <f t="shared" si="3"/>
        <v>wk </v>
      </c>
    </row>
    <row r="3434" ht="12.75" customHeight="1">
      <c r="A3434" s="15" t="s">
        <v>4684</v>
      </c>
      <c r="B3434" s="15" t="s">
        <v>3123</v>
      </c>
      <c r="C3434" s="15" t="s">
        <v>4321</v>
      </c>
      <c r="D3434" s="15" t="s">
        <v>4069</v>
      </c>
      <c r="E3434" s="15" t="s">
        <v>12160</v>
      </c>
      <c r="F3434" s="15" t="s">
        <v>9190</v>
      </c>
      <c r="G3434" s="15" t="s">
        <v>10319</v>
      </c>
      <c r="H3434" s="15" t="s">
        <v>12161</v>
      </c>
      <c r="I3434" s="15" t="s">
        <v>4327</v>
      </c>
      <c r="J3434" s="15" t="s">
        <v>4359</v>
      </c>
      <c r="K3434" s="15"/>
      <c r="L3434" s="103" t="str">
        <f t="shared" si="1"/>
        <v>B-GP63B-R8-60 ml Red Sprayer Bottle</v>
      </c>
      <c r="M3434" s="103">
        <f t="shared" si="2"/>
        <v>15000</v>
      </c>
      <c r="N3434" s="102" t="str">
        <f t="shared" si="3"/>
        <v>wk </v>
      </c>
    </row>
    <row r="3435" ht="12.75" customHeight="1">
      <c r="A3435" s="15" t="s">
        <v>4692</v>
      </c>
      <c r="B3435" s="15" t="s">
        <v>3123</v>
      </c>
      <c r="C3435" s="15" t="s">
        <v>4321</v>
      </c>
      <c r="D3435" s="15" t="s">
        <v>3441</v>
      </c>
      <c r="E3435" s="15" t="s">
        <v>12162</v>
      </c>
      <c r="F3435" s="15" t="s">
        <v>9190</v>
      </c>
      <c r="G3435" s="15" t="s">
        <v>10292</v>
      </c>
      <c r="H3435" s="15" t="s">
        <v>12163</v>
      </c>
      <c r="I3435" s="15" t="s">
        <v>4327</v>
      </c>
      <c r="J3435" s="15" t="s">
        <v>4359</v>
      </c>
      <c r="K3435" s="15"/>
      <c r="L3435" s="103" t="str">
        <f t="shared" si="1"/>
        <v>B-GP63B-R8-60 ml Red Sprayer Bottle</v>
      </c>
      <c r="M3435" s="103">
        <f t="shared" si="2"/>
        <v>2000</v>
      </c>
      <c r="N3435" s="102" t="str">
        <f t="shared" si="3"/>
        <v>wk 2</v>
      </c>
    </row>
    <row r="3436" ht="12.75" customHeight="1">
      <c r="A3436" s="15" t="s">
        <v>4734</v>
      </c>
      <c r="B3436" s="15" t="s">
        <v>3123</v>
      </c>
      <c r="C3436" s="15" t="s">
        <v>4321</v>
      </c>
      <c r="D3436" s="15" t="s">
        <v>4124</v>
      </c>
      <c r="E3436" s="15" t="s">
        <v>12164</v>
      </c>
      <c r="F3436" s="15" t="s">
        <v>9190</v>
      </c>
      <c r="G3436" s="15" t="s">
        <v>10303</v>
      </c>
      <c r="H3436" s="15" t="s">
        <v>12165</v>
      </c>
      <c r="I3436" s="15" t="s">
        <v>4327</v>
      </c>
      <c r="J3436" s="15" t="s">
        <v>4359</v>
      </c>
      <c r="K3436" s="15"/>
      <c r="L3436" s="103" t="str">
        <f t="shared" si="1"/>
        <v>B-GP63B-R8-60 ml Red Sprayer Bottle</v>
      </c>
      <c r="M3436" s="103">
        <f t="shared" si="2"/>
        <v>3000</v>
      </c>
      <c r="N3436" s="102" t="str">
        <f t="shared" si="3"/>
        <v>wk </v>
      </c>
    </row>
    <row r="3437" ht="12.75" customHeight="1">
      <c r="A3437" s="15" t="s">
        <v>4745</v>
      </c>
      <c r="B3437" s="15" t="s">
        <v>3123</v>
      </c>
      <c r="C3437" s="15" t="s">
        <v>4321</v>
      </c>
      <c r="D3437" s="15" t="s">
        <v>3953</v>
      </c>
      <c r="E3437" s="15" t="s">
        <v>12166</v>
      </c>
      <c r="F3437" s="15" t="s">
        <v>9190</v>
      </c>
      <c r="G3437" s="15" t="s">
        <v>12167</v>
      </c>
      <c r="H3437" s="15" t="s">
        <v>12168</v>
      </c>
      <c r="I3437" s="15" t="s">
        <v>4327</v>
      </c>
      <c r="J3437" s="15" t="s">
        <v>4359</v>
      </c>
      <c r="K3437" s="15"/>
      <c r="L3437" s="103" t="str">
        <f t="shared" si="1"/>
        <v>B-GP63B-R8-60 ml Red Sprayer Bottle</v>
      </c>
      <c r="M3437" s="103">
        <f t="shared" si="2"/>
        <v>10000</v>
      </c>
      <c r="N3437" s="102" t="str">
        <f t="shared" si="3"/>
        <v>wk </v>
      </c>
    </row>
    <row r="3438" ht="12.75" customHeight="1">
      <c r="A3438" s="15" t="s">
        <v>4751</v>
      </c>
      <c r="B3438" s="15" t="s">
        <v>3123</v>
      </c>
      <c r="C3438" s="15" t="s">
        <v>4321</v>
      </c>
      <c r="D3438" s="15" t="s">
        <v>3441</v>
      </c>
      <c r="E3438" s="15" t="s">
        <v>12169</v>
      </c>
      <c r="F3438" s="15" t="s">
        <v>9190</v>
      </c>
      <c r="G3438" s="15" t="s">
        <v>10292</v>
      </c>
      <c r="H3438" s="15" t="s">
        <v>12163</v>
      </c>
      <c r="I3438" s="15" t="s">
        <v>4327</v>
      </c>
      <c r="J3438" s="15" t="s">
        <v>4359</v>
      </c>
      <c r="K3438" s="15"/>
      <c r="L3438" s="103" t="str">
        <f t="shared" si="1"/>
        <v>B-GP63B-R8-60 ml Red Sprayer Bottle</v>
      </c>
      <c r="M3438" s="103">
        <f t="shared" si="2"/>
        <v>2000</v>
      </c>
      <c r="N3438" s="102" t="str">
        <f t="shared" si="3"/>
        <v>wk </v>
      </c>
    </row>
    <row r="3439" ht="12.75" customHeight="1">
      <c r="A3439" s="15" t="s">
        <v>4753</v>
      </c>
      <c r="B3439" s="15" t="s">
        <v>3123</v>
      </c>
      <c r="C3439" s="15" t="s">
        <v>4321</v>
      </c>
      <c r="D3439" s="15" t="s">
        <v>8801</v>
      </c>
      <c r="E3439" s="15" t="s">
        <v>12170</v>
      </c>
      <c r="F3439" s="15" t="s">
        <v>9190</v>
      </c>
      <c r="G3439" s="15" t="s">
        <v>10233</v>
      </c>
      <c r="H3439" s="15" t="s">
        <v>12171</v>
      </c>
      <c r="I3439" s="15" t="s">
        <v>4327</v>
      </c>
      <c r="J3439" s="15" t="s">
        <v>4359</v>
      </c>
      <c r="K3439" s="15"/>
      <c r="L3439" s="103" t="str">
        <f t="shared" si="1"/>
        <v>B-GP63B-R8-60 ml Red Sprayer Bottle</v>
      </c>
      <c r="M3439" s="103">
        <f t="shared" si="2"/>
        <v>7000</v>
      </c>
      <c r="N3439" s="102" t="str">
        <f t="shared" si="3"/>
        <v>wk </v>
      </c>
    </row>
    <row r="3440" ht="12.75" customHeight="1">
      <c r="A3440" s="15" t="s">
        <v>4762</v>
      </c>
      <c r="B3440" s="15" t="s">
        <v>3123</v>
      </c>
      <c r="C3440" s="15" t="s">
        <v>4321</v>
      </c>
      <c r="D3440" s="15" t="s">
        <v>3953</v>
      </c>
      <c r="E3440" s="15" t="s">
        <v>12172</v>
      </c>
      <c r="F3440" s="15" t="s">
        <v>9190</v>
      </c>
      <c r="G3440" s="15" t="s">
        <v>12167</v>
      </c>
      <c r="H3440" s="15" t="s">
        <v>12168</v>
      </c>
      <c r="I3440" s="15" t="s">
        <v>4327</v>
      </c>
      <c r="J3440" s="15" t="s">
        <v>4359</v>
      </c>
      <c r="K3440" s="15"/>
      <c r="L3440" s="103" t="str">
        <f t="shared" si="1"/>
        <v>B-GP63B-R8-60 ml Red Sprayer Bottle</v>
      </c>
      <c r="M3440" s="103">
        <f t="shared" si="2"/>
        <v>10000</v>
      </c>
      <c r="N3440" s="102" t="str">
        <f t="shared" si="3"/>
        <v>wk 15</v>
      </c>
    </row>
    <row r="3441" ht="12.75" customHeight="1">
      <c r="A3441" s="15" t="s">
        <v>4764</v>
      </c>
      <c r="B3441" s="15" t="s">
        <v>3123</v>
      </c>
      <c r="C3441" s="15" t="s">
        <v>4321</v>
      </c>
      <c r="D3441" s="15" t="s">
        <v>8801</v>
      </c>
      <c r="E3441" s="15" t="s">
        <v>12173</v>
      </c>
      <c r="F3441" s="15" t="s">
        <v>9190</v>
      </c>
      <c r="G3441" s="15" t="s">
        <v>10233</v>
      </c>
      <c r="H3441" s="15" t="s">
        <v>12171</v>
      </c>
      <c r="I3441" s="15" t="s">
        <v>4327</v>
      </c>
      <c r="J3441" s="15" t="s">
        <v>4359</v>
      </c>
      <c r="K3441" s="15"/>
      <c r="L3441" s="103" t="str">
        <f t="shared" si="1"/>
        <v>B-GP63B-R8-60 ml Red Sprayer Bottle</v>
      </c>
      <c r="M3441" s="103">
        <f t="shared" si="2"/>
        <v>7000</v>
      </c>
      <c r="N3441" s="102" t="str">
        <f t="shared" si="3"/>
        <v>wk 19</v>
      </c>
    </row>
    <row r="3442" ht="12.75" customHeight="1">
      <c r="A3442" s="15" t="s">
        <v>4766</v>
      </c>
      <c r="B3442" s="15" t="s">
        <v>3123</v>
      </c>
      <c r="C3442" s="15" t="s">
        <v>4321</v>
      </c>
      <c r="D3442" s="15" t="s">
        <v>3641</v>
      </c>
      <c r="E3442" s="15" t="s">
        <v>12174</v>
      </c>
      <c r="F3442" s="15" t="s">
        <v>9190</v>
      </c>
      <c r="G3442" s="15" t="s">
        <v>12155</v>
      </c>
      <c r="H3442" s="15" t="s">
        <v>12175</v>
      </c>
      <c r="I3442" s="15" t="s">
        <v>4327</v>
      </c>
      <c r="J3442" s="15" t="s">
        <v>4359</v>
      </c>
      <c r="K3442" s="15"/>
      <c r="L3442" s="103" t="str">
        <f t="shared" si="1"/>
        <v>B-GP63B-R8-60 ml Red Sprayer Bottle</v>
      </c>
      <c r="M3442" s="103">
        <f t="shared" si="2"/>
        <v>5000</v>
      </c>
      <c r="N3442" s="102" t="str">
        <f t="shared" si="3"/>
        <v>wk 23</v>
      </c>
    </row>
    <row r="3443" ht="12.75" customHeight="1">
      <c r="A3443" s="15" t="s">
        <v>4769</v>
      </c>
      <c r="B3443" s="15" t="s">
        <v>3123</v>
      </c>
      <c r="C3443" s="15" t="s">
        <v>4321</v>
      </c>
      <c r="D3443" s="15" t="s">
        <v>3150</v>
      </c>
      <c r="E3443" s="15" t="s">
        <v>12176</v>
      </c>
      <c r="F3443" s="15" t="s">
        <v>9190</v>
      </c>
      <c r="G3443" s="15" t="s">
        <v>10440</v>
      </c>
      <c r="H3443" s="15" t="s">
        <v>12177</v>
      </c>
      <c r="I3443" s="15" t="s">
        <v>4327</v>
      </c>
      <c r="J3443" s="15" t="s">
        <v>4359</v>
      </c>
      <c r="K3443" s="15"/>
      <c r="L3443" s="103" t="str">
        <f t="shared" si="1"/>
        <v>B-GP63B-R8-60 ml Red Sprayer Bottle</v>
      </c>
      <c r="M3443" s="103">
        <f t="shared" si="2"/>
        <v>6000</v>
      </c>
      <c r="N3443" s="102" t="str">
        <f t="shared" si="3"/>
        <v>wk 28</v>
      </c>
    </row>
    <row r="3444" ht="12.75" customHeight="1">
      <c r="A3444" s="15" t="s">
        <v>4771</v>
      </c>
      <c r="B3444" s="15" t="s">
        <v>3123</v>
      </c>
      <c r="C3444" s="15" t="s">
        <v>4321</v>
      </c>
      <c r="D3444" s="15" t="s">
        <v>3641</v>
      </c>
      <c r="E3444" s="15" t="s">
        <v>12178</v>
      </c>
      <c r="F3444" s="15" t="s">
        <v>9190</v>
      </c>
      <c r="G3444" s="15" t="s">
        <v>12155</v>
      </c>
      <c r="H3444" s="15" t="s">
        <v>12175</v>
      </c>
      <c r="I3444" s="15" t="s">
        <v>4327</v>
      </c>
      <c r="J3444" s="15" t="s">
        <v>4359</v>
      </c>
      <c r="K3444" s="15"/>
      <c r="L3444" s="103" t="str">
        <f t="shared" si="1"/>
        <v>B-GP63B-R8-60 ml Red Sprayer Bottle</v>
      </c>
      <c r="M3444" s="103">
        <f t="shared" si="2"/>
        <v>5000</v>
      </c>
      <c r="N3444" s="102" t="str">
        <f t="shared" si="3"/>
        <v>wk 32</v>
      </c>
    </row>
    <row r="3445" ht="12.75" customHeight="1">
      <c r="A3445" s="15" t="s">
        <v>4776</v>
      </c>
      <c r="B3445" s="15" t="s">
        <v>3123</v>
      </c>
      <c r="C3445" s="15" t="s">
        <v>4321</v>
      </c>
      <c r="D3445" s="15" t="s">
        <v>4069</v>
      </c>
      <c r="E3445" s="15" t="s">
        <v>12179</v>
      </c>
      <c r="F3445" s="15" t="s">
        <v>9190</v>
      </c>
      <c r="G3445" s="15" t="s">
        <v>10319</v>
      </c>
      <c r="H3445" s="15" t="s">
        <v>12161</v>
      </c>
      <c r="I3445" s="15" t="s">
        <v>4327</v>
      </c>
      <c r="J3445" s="15" t="s">
        <v>4359</v>
      </c>
      <c r="K3445" s="15"/>
      <c r="L3445" s="103" t="str">
        <f t="shared" si="1"/>
        <v>B-GP63B-R8-60 ml Red Sprayer Bottle</v>
      </c>
      <c r="M3445" s="103">
        <f t="shared" si="2"/>
        <v>15000</v>
      </c>
      <c r="N3445" s="102" t="str">
        <f t="shared" si="3"/>
        <v>wk 45</v>
      </c>
    </row>
    <row r="3446" ht="12.75" customHeight="1">
      <c r="A3446" s="15" t="s">
        <v>4842</v>
      </c>
      <c r="B3446" s="15" t="s">
        <v>3123</v>
      </c>
      <c r="C3446" s="15" t="s">
        <v>4321</v>
      </c>
      <c r="D3446" s="15" t="s">
        <v>3282</v>
      </c>
      <c r="E3446" s="15" t="s">
        <v>12180</v>
      </c>
      <c r="F3446" s="15" t="s">
        <v>9190</v>
      </c>
      <c r="G3446" s="15" t="s">
        <v>12158</v>
      </c>
      <c r="H3446" s="15" t="s">
        <v>12181</v>
      </c>
      <c r="I3446" s="15" t="s">
        <v>4327</v>
      </c>
      <c r="J3446" s="15" t="s">
        <v>4359</v>
      </c>
      <c r="K3446" s="15"/>
      <c r="L3446" s="103" t="str">
        <f t="shared" si="1"/>
        <v>B-GP63B-R8-60 ml Red Sprayer Bottle</v>
      </c>
      <c r="M3446" s="103">
        <f t="shared" si="2"/>
        <v>1000</v>
      </c>
      <c r="N3446" s="102" t="str">
        <f t="shared" si="3"/>
        <v>wk </v>
      </c>
    </row>
    <row r="3447" ht="12.75" customHeight="1">
      <c r="A3447" s="15" t="s">
        <v>4855</v>
      </c>
      <c r="B3447" s="15" t="s">
        <v>3123</v>
      </c>
      <c r="C3447" s="15" t="s">
        <v>4321</v>
      </c>
      <c r="D3447" s="15" t="s">
        <v>3282</v>
      </c>
      <c r="E3447" s="15" t="s">
        <v>12182</v>
      </c>
      <c r="F3447" s="15" t="s">
        <v>9190</v>
      </c>
      <c r="G3447" s="15" t="s">
        <v>12158</v>
      </c>
      <c r="H3447" s="15" t="s">
        <v>12181</v>
      </c>
      <c r="I3447" s="15" t="s">
        <v>4327</v>
      </c>
      <c r="J3447" s="15" t="s">
        <v>4359</v>
      </c>
      <c r="K3447" s="15"/>
      <c r="L3447" s="103" t="str">
        <f t="shared" si="1"/>
        <v>B-GP63B-R8-60 ml Red Sprayer Bottle</v>
      </c>
      <c r="M3447" s="103">
        <f t="shared" si="2"/>
        <v>1000</v>
      </c>
      <c r="N3447" s="102" t="str">
        <f t="shared" si="3"/>
        <v>wk </v>
      </c>
    </row>
    <row r="3448" ht="12.75" customHeight="1">
      <c r="A3448" s="15" t="s">
        <v>12183</v>
      </c>
      <c r="B3448" s="15"/>
      <c r="C3448" s="15" t="s">
        <v>3146</v>
      </c>
      <c r="D3448" s="15" t="s">
        <v>3145</v>
      </c>
      <c r="E3448" s="15"/>
      <c r="F3448" s="15" t="s">
        <v>4308</v>
      </c>
      <c r="G3448" s="15" t="s">
        <v>4352</v>
      </c>
      <c r="H3448" s="15" t="s">
        <v>3149</v>
      </c>
      <c r="I3448" s="15"/>
      <c r="J3448" s="15"/>
      <c r="K3448" s="15"/>
      <c r="L3448" s="103" t="str">
        <f t="shared" si="1"/>
        <v>B-GP63-GD8-60 ml Gold Bottle</v>
      </c>
      <c r="M3448" s="103">
        <f t="shared" si="2"/>
        <v>0</v>
      </c>
      <c r="N3448" s="102" t="str">
        <f t="shared" si="3"/>
        <v>wk </v>
      </c>
    </row>
    <row r="3449" ht="12.75" customHeight="1">
      <c r="A3449" s="15" t="s">
        <v>4713</v>
      </c>
      <c r="B3449" s="15" t="s">
        <v>3123</v>
      </c>
      <c r="C3449" s="15" t="s">
        <v>4321</v>
      </c>
      <c r="D3449" s="15" t="s">
        <v>8801</v>
      </c>
      <c r="E3449" s="15" t="s">
        <v>12184</v>
      </c>
      <c r="F3449" s="15" t="s">
        <v>9190</v>
      </c>
      <c r="G3449" s="15" t="s">
        <v>12185</v>
      </c>
      <c r="H3449" s="15" t="s">
        <v>12186</v>
      </c>
      <c r="I3449" s="15" t="s">
        <v>4327</v>
      </c>
      <c r="J3449" s="15" t="s">
        <v>4359</v>
      </c>
      <c r="K3449" s="15"/>
      <c r="L3449" s="103" t="str">
        <f t="shared" si="1"/>
        <v>B-GP63-GD8-60 ml Gold Bottle</v>
      </c>
      <c r="M3449" s="103">
        <f t="shared" si="2"/>
        <v>7000</v>
      </c>
      <c r="N3449" s="102" t="str">
        <f t="shared" si="3"/>
        <v>wk 36</v>
      </c>
    </row>
    <row r="3450" ht="12.75" customHeight="1">
      <c r="A3450" s="15" t="s">
        <v>4715</v>
      </c>
      <c r="B3450" s="15" t="s">
        <v>3123</v>
      </c>
      <c r="C3450" s="15" t="s">
        <v>4321</v>
      </c>
      <c r="D3450" s="15" t="s">
        <v>4632</v>
      </c>
      <c r="E3450" s="15" t="s">
        <v>12187</v>
      </c>
      <c r="F3450" s="15" t="s">
        <v>9190</v>
      </c>
      <c r="G3450" s="15" t="s">
        <v>7580</v>
      </c>
      <c r="H3450" s="15" t="s">
        <v>12188</v>
      </c>
      <c r="I3450" s="15" t="s">
        <v>4327</v>
      </c>
      <c r="J3450" s="15" t="s">
        <v>4359</v>
      </c>
      <c r="K3450" s="15"/>
      <c r="L3450" s="103" t="str">
        <f t="shared" si="1"/>
        <v>B-GP63-GD8-60 ml Gold Bottle</v>
      </c>
      <c r="M3450" s="103">
        <f t="shared" si="2"/>
        <v>21000</v>
      </c>
      <c r="N3450" s="102" t="str">
        <f t="shared" si="3"/>
        <v>wk 41</v>
      </c>
    </row>
    <row r="3451" ht="12.75" customHeight="1">
      <c r="A3451" s="15" t="s">
        <v>4341</v>
      </c>
      <c r="B3451" s="15" t="s">
        <v>3123</v>
      </c>
      <c r="C3451" s="15" t="s">
        <v>4321</v>
      </c>
      <c r="D3451" s="15" t="s">
        <v>4124</v>
      </c>
      <c r="E3451" s="15" t="s">
        <v>12189</v>
      </c>
      <c r="F3451" s="15" t="s">
        <v>9190</v>
      </c>
      <c r="G3451" s="15" t="s">
        <v>8846</v>
      </c>
      <c r="H3451" s="15" t="s">
        <v>12190</v>
      </c>
      <c r="I3451" s="15" t="s">
        <v>4327</v>
      </c>
      <c r="J3451" s="15" t="s">
        <v>4359</v>
      </c>
      <c r="K3451" s="15"/>
      <c r="L3451" s="103" t="str">
        <f t="shared" si="1"/>
        <v>B-GP63-GD8-60 ml Gold Bottle</v>
      </c>
      <c r="M3451" s="103">
        <f t="shared" si="2"/>
        <v>3000</v>
      </c>
      <c r="N3451" s="102" t="str">
        <f t="shared" si="3"/>
        <v>wk 45</v>
      </c>
    </row>
    <row r="3452" ht="12.75" customHeight="1">
      <c r="A3452" s="15" t="s">
        <v>4718</v>
      </c>
      <c r="B3452" s="15" t="s">
        <v>3123</v>
      </c>
      <c r="C3452" s="15" t="s">
        <v>4321</v>
      </c>
      <c r="D3452" s="15" t="s">
        <v>4124</v>
      </c>
      <c r="E3452" s="15" t="s">
        <v>12191</v>
      </c>
      <c r="F3452" s="15" t="s">
        <v>9190</v>
      </c>
      <c r="G3452" s="15" t="s">
        <v>8846</v>
      </c>
      <c r="H3452" s="15" t="s">
        <v>12190</v>
      </c>
      <c r="I3452" s="15" t="s">
        <v>4327</v>
      </c>
      <c r="J3452" s="15" t="s">
        <v>4359</v>
      </c>
      <c r="K3452" s="15"/>
      <c r="L3452" s="103" t="str">
        <f t="shared" si="1"/>
        <v>B-GP63-GD8-60 ml Gold Bottle</v>
      </c>
      <c r="M3452" s="103">
        <f t="shared" si="2"/>
        <v>3000</v>
      </c>
      <c r="N3452" s="102" t="str">
        <f t="shared" si="3"/>
        <v>wk </v>
      </c>
    </row>
    <row r="3453" ht="12.75" customHeight="1">
      <c r="A3453" s="15" t="s">
        <v>4720</v>
      </c>
      <c r="B3453" s="15" t="s">
        <v>3123</v>
      </c>
      <c r="C3453" s="15" t="s">
        <v>4321</v>
      </c>
      <c r="D3453" s="15" t="s">
        <v>3437</v>
      </c>
      <c r="E3453" s="15" t="s">
        <v>12192</v>
      </c>
      <c r="F3453" s="15" t="s">
        <v>9190</v>
      </c>
      <c r="G3453" s="15" t="s">
        <v>12193</v>
      </c>
      <c r="H3453" s="15" t="s">
        <v>12194</v>
      </c>
      <c r="I3453" s="15" t="s">
        <v>4327</v>
      </c>
      <c r="J3453" s="15" t="s">
        <v>4359</v>
      </c>
      <c r="K3453" s="15"/>
      <c r="L3453" s="103" t="str">
        <f t="shared" si="1"/>
        <v>B-GP63-GD8-60 ml Gold Bottle</v>
      </c>
      <c r="M3453" s="103">
        <f t="shared" si="2"/>
        <v>4000</v>
      </c>
      <c r="N3453" s="102" t="str">
        <f t="shared" si="3"/>
        <v>wk </v>
      </c>
    </row>
    <row r="3454" ht="12.75" customHeight="1">
      <c r="A3454" s="15" t="s">
        <v>4722</v>
      </c>
      <c r="B3454" s="15" t="s">
        <v>3123</v>
      </c>
      <c r="C3454" s="15" t="s">
        <v>4321</v>
      </c>
      <c r="D3454" s="15" t="s">
        <v>3282</v>
      </c>
      <c r="E3454" s="15" t="s">
        <v>12195</v>
      </c>
      <c r="F3454" s="15" t="s">
        <v>9190</v>
      </c>
      <c r="G3454" s="15" t="s">
        <v>11034</v>
      </c>
      <c r="H3454" s="15" t="s">
        <v>12196</v>
      </c>
      <c r="I3454" s="15" t="s">
        <v>4327</v>
      </c>
      <c r="J3454" s="15" t="s">
        <v>4359</v>
      </c>
      <c r="K3454" s="15"/>
      <c r="L3454" s="103" t="str">
        <f t="shared" si="1"/>
        <v>B-GP63-GD8-60 ml Gold Bottle</v>
      </c>
      <c r="M3454" s="103">
        <f t="shared" si="2"/>
        <v>1000</v>
      </c>
      <c r="N3454" s="102" t="str">
        <f t="shared" si="3"/>
        <v>wk </v>
      </c>
    </row>
    <row r="3455" ht="12.75" customHeight="1">
      <c r="A3455" s="15" t="s">
        <v>4838</v>
      </c>
      <c r="B3455" s="15" t="s">
        <v>3123</v>
      </c>
      <c r="C3455" s="15" t="s">
        <v>4321</v>
      </c>
      <c r="D3455" s="15" t="s">
        <v>12197</v>
      </c>
      <c r="E3455" s="15" t="s">
        <v>12198</v>
      </c>
      <c r="F3455" s="15" t="s">
        <v>9190</v>
      </c>
      <c r="G3455" s="15" t="s">
        <v>12199</v>
      </c>
      <c r="H3455" s="15" t="s">
        <v>12200</v>
      </c>
      <c r="I3455" s="15" t="s">
        <v>4327</v>
      </c>
      <c r="J3455" s="15" t="s">
        <v>4359</v>
      </c>
      <c r="K3455" s="15"/>
      <c r="L3455" s="103" t="str">
        <f t="shared" si="1"/>
        <v>B-GP63-GD8-60 ml Gold Bottle</v>
      </c>
      <c r="M3455" s="103">
        <f t="shared" si="2"/>
        <v>19000</v>
      </c>
      <c r="N3455" s="102" t="str">
        <f t="shared" si="3"/>
        <v>wk 45</v>
      </c>
    </row>
    <row r="3456" ht="12.75" customHeight="1">
      <c r="A3456" s="15" t="s">
        <v>4840</v>
      </c>
      <c r="B3456" s="15" t="s">
        <v>3123</v>
      </c>
      <c r="C3456" s="15" t="s">
        <v>4321</v>
      </c>
      <c r="D3456" s="15" t="s">
        <v>6725</v>
      </c>
      <c r="E3456" s="15" t="s">
        <v>12201</v>
      </c>
      <c r="F3456" s="15" t="s">
        <v>9190</v>
      </c>
      <c r="G3456" s="15" t="s">
        <v>10504</v>
      </c>
      <c r="H3456" s="15" t="s">
        <v>12202</v>
      </c>
      <c r="I3456" s="15" t="s">
        <v>4327</v>
      </c>
      <c r="J3456" s="15" t="s">
        <v>4359</v>
      </c>
      <c r="K3456" s="15"/>
      <c r="L3456" s="103" t="str">
        <f t="shared" si="1"/>
        <v>B-GP63-GD8-60 ml Gold Bottle</v>
      </c>
      <c r="M3456" s="103">
        <f t="shared" si="2"/>
        <v>11000</v>
      </c>
      <c r="N3456" s="102" t="str">
        <f t="shared" si="3"/>
        <v>wk 50</v>
      </c>
    </row>
    <row r="3457" ht="12.75" customHeight="1">
      <c r="A3457" s="15" t="s">
        <v>4846</v>
      </c>
      <c r="B3457" s="15" t="s">
        <v>3123</v>
      </c>
      <c r="C3457" s="15" t="s">
        <v>4321</v>
      </c>
      <c r="D3457" s="15" t="s">
        <v>3282</v>
      </c>
      <c r="E3457" s="15" t="s">
        <v>12203</v>
      </c>
      <c r="F3457" s="15" t="s">
        <v>9190</v>
      </c>
      <c r="G3457" s="15" t="s">
        <v>11034</v>
      </c>
      <c r="H3457" s="15" t="s">
        <v>12204</v>
      </c>
      <c r="I3457" s="15" t="s">
        <v>4327</v>
      </c>
      <c r="J3457" s="15" t="s">
        <v>4359</v>
      </c>
      <c r="K3457" s="15"/>
      <c r="L3457" s="103" t="str">
        <f t="shared" si="1"/>
        <v>B-GP63-GD8-60 ml Gold Bottle</v>
      </c>
      <c r="M3457" s="103">
        <f t="shared" si="2"/>
        <v>1000</v>
      </c>
      <c r="N3457" s="102" t="str">
        <f t="shared" si="3"/>
        <v>wk </v>
      </c>
    </row>
    <row r="3458" ht="12.75" customHeight="1">
      <c r="A3458" s="15" t="s">
        <v>4846</v>
      </c>
      <c r="B3458" s="15" t="s">
        <v>3123</v>
      </c>
      <c r="C3458" s="15" t="s">
        <v>4321</v>
      </c>
      <c r="D3458" s="15" t="s">
        <v>3274</v>
      </c>
      <c r="E3458" s="15" t="s">
        <v>12205</v>
      </c>
      <c r="F3458" s="15" t="s">
        <v>9190</v>
      </c>
      <c r="G3458" s="15" t="s">
        <v>7882</v>
      </c>
      <c r="H3458" s="15" t="s">
        <v>12206</v>
      </c>
      <c r="I3458" s="15" t="s">
        <v>4327</v>
      </c>
      <c r="J3458" s="15" t="s">
        <v>4359</v>
      </c>
      <c r="K3458" s="15"/>
      <c r="L3458" s="103" t="str">
        <f t="shared" si="1"/>
        <v>B-GP63-GD8-60 ml Gold Bottle</v>
      </c>
      <c r="M3458" s="103">
        <f t="shared" si="2"/>
        <v>18000</v>
      </c>
      <c r="N3458" s="102" t="str">
        <f t="shared" si="3"/>
        <v>wk </v>
      </c>
    </row>
    <row r="3459" ht="12.75" customHeight="1">
      <c r="A3459" s="15" t="s">
        <v>4853</v>
      </c>
      <c r="B3459" s="15" t="s">
        <v>3123</v>
      </c>
      <c r="C3459" s="15" t="s">
        <v>4321</v>
      </c>
      <c r="D3459" s="15" t="s">
        <v>3953</v>
      </c>
      <c r="E3459" s="15" t="s">
        <v>12207</v>
      </c>
      <c r="F3459" s="15" t="s">
        <v>9190</v>
      </c>
      <c r="G3459" s="15" t="s">
        <v>12208</v>
      </c>
      <c r="H3459" s="15" t="s">
        <v>12209</v>
      </c>
      <c r="I3459" s="15" t="s">
        <v>4327</v>
      </c>
      <c r="J3459" s="15" t="s">
        <v>4359</v>
      </c>
      <c r="K3459" s="15"/>
      <c r="L3459" s="103" t="str">
        <f t="shared" si="1"/>
        <v>B-GP63-GD8-60 ml Gold Bottle</v>
      </c>
      <c r="M3459" s="103">
        <f t="shared" si="2"/>
        <v>10000</v>
      </c>
      <c r="N3459" s="102" t="str">
        <f t="shared" si="3"/>
        <v>wk </v>
      </c>
    </row>
    <row r="3460" ht="12.75" customHeight="1">
      <c r="A3460" s="15" t="s">
        <v>4859</v>
      </c>
      <c r="B3460" s="15" t="s">
        <v>3123</v>
      </c>
      <c r="C3460" s="15" t="s">
        <v>4321</v>
      </c>
      <c r="D3460" s="15" t="s">
        <v>5280</v>
      </c>
      <c r="E3460" s="15" t="s">
        <v>12210</v>
      </c>
      <c r="F3460" s="15" t="s">
        <v>9190</v>
      </c>
      <c r="G3460" s="15" t="s">
        <v>12211</v>
      </c>
      <c r="H3460" s="15" t="s">
        <v>12212</v>
      </c>
      <c r="I3460" s="15" t="s">
        <v>4327</v>
      </c>
      <c r="J3460" s="15" t="s">
        <v>4359</v>
      </c>
      <c r="K3460" s="15"/>
      <c r="L3460" s="103" t="str">
        <f t="shared" si="1"/>
        <v>B-GP63-GD8-60 ml Gold Bottle</v>
      </c>
      <c r="M3460" s="103">
        <f t="shared" si="2"/>
        <v>13000</v>
      </c>
      <c r="N3460" s="102" t="str">
        <f t="shared" si="3"/>
        <v>wk </v>
      </c>
    </row>
    <row r="3461" ht="12.75" customHeight="1">
      <c r="A3461" s="15" t="s">
        <v>4859</v>
      </c>
      <c r="B3461" s="15" t="s">
        <v>3123</v>
      </c>
      <c r="C3461" s="15" t="s">
        <v>4321</v>
      </c>
      <c r="D3461" s="15" t="s">
        <v>3884</v>
      </c>
      <c r="E3461" s="15" t="s">
        <v>12213</v>
      </c>
      <c r="F3461" s="15" t="s">
        <v>9190</v>
      </c>
      <c r="G3461" s="15" t="s">
        <v>7226</v>
      </c>
      <c r="H3461" s="15" t="s">
        <v>12214</v>
      </c>
      <c r="I3461" s="15" t="s">
        <v>4327</v>
      </c>
      <c r="J3461" s="15" t="s">
        <v>4359</v>
      </c>
      <c r="K3461" s="15"/>
      <c r="L3461" s="103" t="str">
        <f t="shared" si="1"/>
        <v>B-GP63-GD8-60 ml Gold Bottle</v>
      </c>
      <c r="M3461" s="103">
        <f t="shared" si="2"/>
        <v>9000</v>
      </c>
      <c r="N3461" s="102" t="str">
        <f t="shared" si="3"/>
        <v>wk </v>
      </c>
    </row>
    <row r="3462" ht="12.75" customHeight="1">
      <c r="A3462" s="15" t="s">
        <v>4864</v>
      </c>
      <c r="B3462" s="15" t="s">
        <v>3123</v>
      </c>
      <c r="C3462" s="15" t="s">
        <v>4321</v>
      </c>
      <c r="D3462" s="15" t="s">
        <v>3150</v>
      </c>
      <c r="E3462" s="15" t="s">
        <v>12215</v>
      </c>
      <c r="F3462" s="15" t="s">
        <v>9190</v>
      </c>
      <c r="G3462" s="15" t="s">
        <v>8850</v>
      </c>
      <c r="H3462" s="15" t="s">
        <v>12216</v>
      </c>
      <c r="I3462" s="15" t="s">
        <v>4327</v>
      </c>
      <c r="J3462" s="15" t="s">
        <v>4359</v>
      </c>
      <c r="K3462" s="15"/>
      <c r="L3462" s="103" t="str">
        <f t="shared" si="1"/>
        <v>B-GP63-GD8-60 ml Gold Bottle</v>
      </c>
      <c r="M3462" s="103">
        <f t="shared" si="2"/>
        <v>6000</v>
      </c>
      <c r="N3462" s="102" t="str">
        <f t="shared" si="3"/>
        <v>wk </v>
      </c>
    </row>
    <row r="3463" ht="12.75" customHeight="1">
      <c r="A3463" s="15" t="s">
        <v>4866</v>
      </c>
      <c r="B3463" s="15" t="s">
        <v>3123</v>
      </c>
      <c r="C3463" s="15" t="s">
        <v>4321</v>
      </c>
      <c r="D3463" s="15" t="s">
        <v>3150</v>
      </c>
      <c r="E3463" s="15" t="s">
        <v>12217</v>
      </c>
      <c r="F3463" s="15" t="s">
        <v>9190</v>
      </c>
      <c r="G3463" s="15" t="s">
        <v>8850</v>
      </c>
      <c r="H3463" s="15" t="s">
        <v>12216</v>
      </c>
      <c r="I3463" s="15" t="s">
        <v>4327</v>
      </c>
      <c r="J3463" s="15" t="s">
        <v>4359</v>
      </c>
      <c r="K3463" s="15"/>
      <c r="L3463" s="103" t="str">
        <f t="shared" si="1"/>
        <v>B-GP63-GD8-60 ml Gold Bottle</v>
      </c>
      <c r="M3463" s="103">
        <f t="shared" si="2"/>
        <v>6000</v>
      </c>
      <c r="N3463" s="102" t="str">
        <f t="shared" si="3"/>
        <v>wk </v>
      </c>
    </row>
    <row r="3464" ht="12.75" customHeight="1">
      <c r="A3464" s="15" t="s">
        <v>4872</v>
      </c>
      <c r="B3464" s="15" t="s">
        <v>3123</v>
      </c>
      <c r="C3464" s="15" t="s">
        <v>4321</v>
      </c>
      <c r="D3464" s="15" t="s">
        <v>6725</v>
      </c>
      <c r="E3464" s="15" t="s">
        <v>12218</v>
      </c>
      <c r="F3464" s="15" t="s">
        <v>9190</v>
      </c>
      <c r="G3464" s="15" t="s">
        <v>10504</v>
      </c>
      <c r="H3464" s="15" t="s">
        <v>12202</v>
      </c>
      <c r="I3464" s="15" t="s">
        <v>4327</v>
      </c>
      <c r="J3464" s="15" t="s">
        <v>4359</v>
      </c>
      <c r="K3464" s="15"/>
      <c r="L3464" s="103" t="str">
        <f t="shared" si="1"/>
        <v>B-GP63-GD8-60 ml Gold Bottle</v>
      </c>
      <c r="M3464" s="103">
        <f t="shared" si="2"/>
        <v>11000</v>
      </c>
      <c r="N3464" s="102" t="str">
        <f t="shared" si="3"/>
        <v>wk </v>
      </c>
    </row>
    <row r="3465" ht="12.75" customHeight="1">
      <c r="A3465" s="15" t="s">
        <v>4878</v>
      </c>
      <c r="B3465" s="15" t="s">
        <v>3123</v>
      </c>
      <c r="C3465" s="15" t="s">
        <v>4321</v>
      </c>
      <c r="D3465" s="15" t="s">
        <v>3325</v>
      </c>
      <c r="E3465" s="15" t="s">
        <v>12219</v>
      </c>
      <c r="F3465" s="15" t="s">
        <v>9190</v>
      </c>
      <c r="G3465" s="15" t="s">
        <v>12220</v>
      </c>
      <c r="H3465" s="15" t="s">
        <v>12221</v>
      </c>
      <c r="I3465" s="15" t="s">
        <v>4327</v>
      </c>
      <c r="J3465" s="15" t="s">
        <v>4359</v>
      </c>
      <c r="K3465" s="15"/>
      <c r="L3465" s="103" t="str">
        <f t="shared" si="1"/>
        <v>B-GP63-GD8-60 ml Gold Bottle</v>
      </c>
      <c r="M3465" s="103">
        <f t="shared" si="2"/>
        <v>8000</v>
      </c>
      <c r="N3465" s="102" t="str">
        <f t="shared" si="3"/>
        <v>wk </v>
      </c>
    </row>
    <row r="3466" ht="12.75" customHeight="1">
      <c r="A3466" s="15" t="s">
        <v>12222</v>
      </c>
      <c r="B3466" s="15" t="s">
        <v>2855</v>
      </c>
      <c r="C3466" s="15" t="s">
        <v>3146</v>
      </c>
      <c r="D3466" s="15" t="s">
        <v>3145</v>
      </c>
      <c r="E3466" s="15"/>
      <c r="F3466" s="15" t="s">
        <v>4308</v>
      </c>
      <c r="G3466" s="15" t="s">
        <v>10638</v>
      </c>
      <c r="H3466" s="15" t="s">
        <v>3149</v>
      </c>
      <c r="I3466" s="15"/>
      <c r="J3466" s="15"/>
      <c r="K3466" s="15"/>
      <c r="L3466" s="103" t="str">
        <f t="shared" si="1"/>
        <v>B-GP63-GN8-60 ml Green Sprayer Bottle</v>
      </c>
      <c r="M3466" s="103">
        <f t="shared" si="2"/>
        <v>0</v>
      </c>
      <c r="N3466" s="102" t="str">
        <f t="shared" si="3"/>
        <v>wk </v>
      </c>
    </row>
    <row r="3467" ht="12.75" customHeight="1">
      <c r="A3467" s="15" t="s">
        <v>4734</v>
      </c>
      <c r="B3467" s="15" t="s">
        <v>3123</v>
      </c>
      <c r="C3467" s="15" t="s">
        <v>4321</v>
      </c>
      <c r="D3467" s="15" t="s">
        <v>3953</v>
      </c>
      <c r="E3467" s="15" t="s">
        <v>12223</v>
      </c>
      <c r="F3467" s="15" t="s">
        <v>7499</v>
      </c>
      <c r="G3467" s="15" t="s">
        <v>12224</v>
      </c>
      <c r="H3467" s="15" t="s">
        <v>12225</v>
      </c>
      <c r="I3467" s="15" t="s">
        <v>4327</v>
      </c>
      <c r="J3467" s="15" t="s">
        <v>4359</v>
      </c>
      <c r="K3467" s="15"/>
      <c r="L3467" s="103" t="str">
        <f t="shared" si="1"/>
        <v>B-GP63-GN8-60 ml Green Sprayer Bottle</v>
      </c>
      <c r="M3467" s="103">
        <f t="shared" si="2"/>
        <v>10000</v>
      </c>
      <c r="N3467" s="102" t="str">
        <f t="shared" si="3"/>
        <v>wk </v>
      </c>
    </row>
    <row r="3468" ht="12.75" customHeight="1">
      <c r="A3468" s="15" t="s">
        <v>12226</v>
      </c>
      <c r="B3468" s="15" t="s">
        <v>2855</v>
      </c>
      <c r="C3468" s="15" t="s">
        <v>3146</v>
      </c>
      <c r="D3468" s="15" t="s">
        <v>3145</v>
      </c>
      <c r="E3468" s="15"/>
      <c r="F3468" s="15" t="s">
        <v>4308</v>
      </c>
      <c r="G3468" s="15" t="s">
        <v>10638</v>
      </c>
      <c r="H3468" s="15" t="s">
        <v>3149</v>
      </c>
      <c r="I3468" s="15" t="s">
        <v>3177</v>
      </c>
      <c r="J3468" s="15"/>
      <c r="K3468" s="15"/>
      <c r="L3468" s="103" t="str">
        <f t="shared" si="1"/>
        <v>B-GP63-PK8-60 ml pink Bottle</v>
      </c>
      <c r="M3468" s="103">
        <f t="shared" si="2"/>
        <v>0</v>
      </c>
      <c r="N3468" s="102" t="str">
        <f t="shared" si="3"/>
        <v>wk </v>
      </c>
    </row>
    <row r="3469" ht="12.75" customHeight="1">
      <c r="A3469" s="15" t="s">
        <v>4934</v>
      </c>
      <c r="B3469" s="15" t="s">
        <v>3123</v>
      </c>
      <c r="C3469" s="15" t="s">
        <v>4321</v>
      </c>
      <c r="D3469" s="15" t="s">
        <v>3641</v>
      </c>
      <c r="E3469" s="15" t="s">
        <v>12227</v>
      </c>
      <c r="F3469" s="15" t="s">
        <v>5250</v>
      </c>
      <c r="G3469" s="15" t="s">
        <v>12125</v>
      </c>
      <c r="H3469" s="15" t="s">
        <v>12228</v>
      </c>
      <c r="I3469" s="15" t="s">
        <v>4327</v>
      </c>
      <c r="J3469" s="15" t="s">
        <v>4367</v>
      </c>
      <c r="K3469" s="15"/>
      <c r="L3469" s="103" t="str">
        <f t="shared" si="1"/>
        <v>B-GP63-PK8-60 ml pink Bottle</v>
      </c>
      <c r="M3469" s="103">
        <f t="shared" si="2"/>
        <v>5000</v>
      </c>
      <c r="N3469" s="102" t="str">
        <f t="shared" si="3"/>
        <v>wk 1</v>
      </c>
    </row>
    <row r="3470" ht="12.75" customHeight="1">
      <c r="A3470" s="15" t="s">
        <v>5098</v>
      </c>
      <c r="B3470" s="15" t="s">
        <v>3123</v>
      </c>
      <c r="C3470" s="15" t="s">
        <v>4965</v>
      </c>
      <c r="D3470" s="15" t="s">
        <v>12229</v>
      </c>
      <c r="E3470" s="15" t="s">
        <v>12230</v>
      </c>
      <c r="F3470" s="15" t="s">
        <v>5250</v>
      </c>
      <c r="G3470" s="15" t="s">
        <v>12231</v>
      </c>
      <c r="H3470" s="15" t="s">
        <v>12232</v>
      </c>
      <c r="I3470" s="15" t="s">
        <v>4327</v>
      </c>
      <c r="J3470" s="15" t="s">
        <v>4367</v>
      </c>
      <c r="K3470" s="15"/>
      <c r="L3470" s="103" t="str">
        <f t="shared" si="1"/>
        <v>B-GP63-PK8-60 ml pink Bottle</v>
      </c>
      <c r="M3470" s="103">
        <f t="shared" si="2"/>
        <v>5000</v>
      </c>
      <c r="N3470" s="102" t="str">
        <f t="shared" si="3"/>
        <v>wk 22</v>
      </c>
    </row>
    <row r="3471" ht="12.75" customHeight="1">
      <c r="A3471" s="15" t="s">
        <v>4416</v>
      </c>
      <c r="B3471" s="15" t="s">
        <v>3123</v>
      </c>
      <c r="C3471" s="15" t="s">
        <v>4321</v>
      </c>
      <c r="D3471" s="15" t="s">
        <v>3441</v>
      </c>
      <c r="E3471" s="15" t="s">
        <v>12233</v>
      </c>
      <c r="F3471" s="15" t="s">
        <v>8384</v>
      </c>
      <c r="G3471" s="15" t="s">
        <v>9026</v>
      </c>
      <c r="H3471" s="15" t="s">
        <v>12234</v>
      </c>
      <c r="I3471" s="15" t="s">
        <v>4327</v>
      </c>
      <c r="J3471" s="15" t="s">
        <v>4359</v>
      </c>
      <c r="K3471" s="15"/>
      <c r="L3471" s="103" t="str">
        <f t="shared" si="1"/>
        <v>B-GP63-PK8-60 ml pink Bottle</v>
      </c>
      <c r="M3471" s="103">
        <f t="shared" si="2"/>
        <v>2000</v>
      </c>
      <c r="N3471" s="102" t="str">
        <f t="shared" si="3"/>
        <v>wk </v>
      </c>
    </row>
    <row r="3472" ht="12.75" customHeight="1">
      <c r="A3472" s="15" t="s">
        <v>4433</v>
      </c>
      <c r="B3472" s="15" t="s">
        <v>3123</v>
      </c>
      <c r="C3472" s="15" t="s">
        <v>4321</v>
      </c>
      <c r="D3472" s="15" t="s">
        <v>3282</v>
      </c>
      <c r="E3472" s="15" t="s">
        <v>12235</v>
      </c>
      <c r="F3472" s="15" t="s">
        <v>4324</v>
      </c>
      <c r="G3472" s="15" t="s">
        <v>12141</v>
      </c>
      <c r="H3472" s="15" t="s">
        <v>12236</v>
      </c>
      <c r="I3472" s="15" t="s">
        <v>4327</v>
      </c>
      <c r="J3472" s="15" t="s">
        <v>4328</v>
      </c>
      <c r="K3472" s="15"/>
      <c r="L3472" s="103" t="str">
        <f t="shared" si="1"/>
        <v>B-GP63-PK8-60 ml pink Bottle</v>
      </c>
      <c r="M3472" s="103">
        <f t="shared" si="2"/>
        <v>1000</v>
      </c>
      <c r="N3472" s="102" t="str">
        <f t="shared" si="3"/>
        <v>wk </v>
      </c>
    </row>
    <row r="3473" ht="12.75" customHeight="1">
      <c r="A3473" s="15" t="s">
        <v>4439</v>
      </c>
      <c r="B3473" s="15" t="s">
        <v>3123</v>
      </c>
      <c r="C3473" s="15" t="s">
        <v>4321</v>
      </c>
      <c r="D3473" s="15" t="s">
        <v>3150</v>
      </c>
      <c r="E3473" s="15" t="s">
        <v>12237</v>
      </c>
      <c r="F3473" s="15" t="s">
        <v>4890</v>
      </c>
      <c r="G3473" s="15" t="s">
        <v>12238</v>
      </c>
      <c r="H3473" s="15" t="s">
        <v>12239</v>
      </c>
      <c r="I3473" s="15" t="s">
        <v>4327</v>
      </c>
      <c r="J3473" s="15" t="s">
        <v>4367</v>
      </c>
      <c r="K3473" s="15"/>
      <c r="L3473" s="103" t="str">
        <f t="shared" si="1"/>
        <v>B-GP63-PK8-60 ml pink Bottle</v>
      </c>
      <c r="M3473" s="103">
        <f t="shared" si="2"/>
        <v>6000</v>
      </c>
      <c r="N3473" s="102" t="str">
        <f t="shared" si="3"/>
        <v>wk </v>
      </c>
    </row>
    <row r="3474" ht="12.75" customHeight="1">
      <c r="A3474" s="15" t="s">
        <v>4460</v>
      </c>
      <c r="B3474" s="15" t="s">
        <v>3123</v>
      </c>
      <c r="C3474" s="15" t="s">
        <v>4321</v>
      </c>
      <c r="D3474" s="15" t="s">
        <v>6173</v>
      </c>
      <c r="E3474" s="15" t="s">
        <v>12240</v>
      </c>
      <c r="F3474" s="15" t="s">
        <v>4890</v>
      </c>
      <c r="G3474" s="15" t="s">
        <v>12241</v>
      </c>
      <c r="H3474" s="15" t="s">
        <v>12242</v>
      </c>
      <c r="I3474" s="15" t="s">
        <v>4327</v>
      </c>
      <c r="J3474" s="15" t="s">
        <v>4367</v>
      </c>
      <c r="K3474" s="15"/>
      <c r="L3474" s="103" t="str">
        <f t="shared" si="1"/>
        <v>B-GP63-PK8-60 ml pink Bottle</v>
      </c>
      <c r="M3474" s="103">
        <f t="shared" si="2"/>
        <v>20000</v>
      </c>
      <c r="N3474" s="102" t="str">
        <f t="shared" si="3"/>
        <v>wk 14</v>
      </c>
    </row>
    <row r="3475" ht="12.75" customHeight="1">
      <c r="A3475" s="15" t="s">
        <v>4506</v>
      </c>
      <c r="B3475" s="15" t="s">
        <v>3123</v>
      </c>
      <c r="C3475" s="15" t="s">
        <v>4321</v>
      </c>
      <c r="D3475" s="15" t="s">
        <v>9733</v>
      </c>
      <c r="E3475" s="15" t="s">
        <v>12243</v>
      </c>
      <c r="F3475" s="15" t="s">
        <v>4890</v>
      </c>
      <c r="G3475" s="15" t="s">
        <v>12244</v>
      </c>
      <c r="H3475" s="15" t="s">
        <v>12245</v>
      </c>
      <c r="I3475" s="15" t="s">
        <v>4327</v>
      </c>
      <c r="J3475" s="15" t="s">
        <v>4367</v>
      </c>
      <c r="K3475" s="15"/>
      <c r="L3475" s="103" t="str">
        <f t="shared" si="1"/>
        <v>B-GP63-PK8-60 ml pink Bottle</v>
      </c>
      <c r="M3475" s="103">
        <f t="shared" si="2"/>
        <v>30000</v>
      </c>
      <c r="N3475" s="102" t="str">
        <f t="shared" si="3"/>
        <v>wk </v>
      </c>
    </row>
    <row r="3476" ht="12.75" customHeight="1">
      <c r="A3476" s="15" t="s">
        <v>4334</v>
      </c>
      <c r="B3476" s="15" t="s">
        <v>3123</v>
      </c>
      <c r="C3476" s="15" t="s">
        <v>4321</v>
      </c>
      <c r="D3476" s="15" t="s">
        <v>3884</v>
      </c>
      <c r="E3476" s="15" t="s">
        <v>12246</v>
      </c>
      <c r="F3476" s="15" t="s">
        <v>4890</v>
      </c>
      <c r="G3476" s="15" t="s">
        <v>12247</v>
      </c>
      <c r="H3476" s="15" t="s">
        <v>12248</v>
      </c>
      <c r="I3476" s="15" t="s">
        <v>4327</v>
      </c>
      <c r="J3476" s="15" t="s">
        <v>4367</v>
      </c>
      <c r="K3476" s="15"/>
      <c r="L3476" s="103" t="str">
        <f t="shared" si="1"/>
        <v>B-GP63-PK8-60 ml pink Bottle</v>
      </c>
      <c r="M3476" s="103">
        <f t="shared" si="2"/>
        <v>9000</v>
      </c>
      <c r="N3476" s="102" t="str">
        <f t="shared" si="3"/>
        <v>wk </v>
      </c>
    </row>
    <row r="3477" ht="12.75" customHeight="1">
      <c r="A3477" s="15" t="s">
        <v>5256</v>
      </c>
      <c r="B3477" s="15" t="s">
        <v>3123</v>
      </c>
      <c r="C3477" s="15" t="s">
        <v>4965</v>
      </c>
      <c r="D3477" s="15" t="s">
        <v>12249</v>
      </c>
      <c r="E3477" s="15" t="s">
        <v>11685</v>
      </c>
      <c r="F3477" s="15" t="s">
        <v>4890</v>
      </c>
      <c r="G3477" s="15" t="s">
        <v>12250</v>
      </c>
      <c r="H3477" s="15" t="s">
        <v>12251</v>
      </c>
      <c r="I3477" s="15" t="s">
        <v>4327</v>
      </c>
      <c r="J3477" s="15" t="s">
        <v>4359</v>
      </c>
      <c r="K3477" s="15"/>
      <c r="L3477" s="103" t="str">
        <f t="shared" si="1"/>
        <v>B-GP63-PK8-60 ml pink Bottle</v>
      </c>
      <c r="M3477" s="103">
        <f t="shared" si="2"/>
        <v>49000</v>
      </c>
      <c r="N3477" s="102" t="str">
        <f t="shared" si="3"/>
        <v>wk </v>
      </c>
    </row>
    <row r="3478" ht="12.75" customHeight="1">
      <c r="A3478" s="15" t="s">
        <v>4710</v>
      </c>
      <c r="B3478" s="15" t="s">
        <v>3128</v>
      </c>
      <c r="C3478" s="15" t="s">
        <v>4321</v>
      </c>
      <c r="D3478" s="15" t="s">
        <v>12252</v>
      </c>
      <c r="E3478" s="15" t="s">
        <v>12253</v>
      </c>
      <c r="F3478" s="15" t="s">
        <v>5042</v>
      </c>
      <c r="G3478" s="15" t="s">
        <v>12254</v>
      </c>
      <c r="H3478" s="15" t="s">
        <v>12255</v>
      </c>
      <c r="I3478" s="15" t="s">
        <v>5045</v>
      </c>
      <c r="J3478" s="15" t="s">
        <v>4359</v>
      </c>
      <c r="K3478" s="15"/>
      <c r="L3478" s="103" t="str">
        <f t="shared" si="1"/>
        <v>B-GP63-PK8-60 ml pink Bottle</v>
      </c>
      <c r="M3478" s="103">
        <f t="shared" si="2"/>
        <v>49000</v>
      </c>
      <c r="N3478" s="102" t="str">
        <f t="shared" si="3"/>
        <v>wk 32</v>
      </c>
    </row>
    <row r="3479" ht="12.75" customHeight="1">
      <c r="A3479" s="15" t="s">
        <v>12256</v>
      </c>
      <c r="B3479" s="15" t="s">
        <v>2855</v>
      </c>
      <c r="C3479" s="15" t="s">
        <v>3146</v>
      </c>
      <c r="D3479" s="15" t="s">
        <v>3145</v>
      </c>
      <c r="E3479" s="15"/>
      <c r="F3479" s="15" t="s">
        <v>4308</v>
      </c>
      <c r="G3479" s="15" t="s">
        <v>10638</v>
      </c>
      <c r="H3479" s="15" t="s">
        <v>3149</v>
      </c>
      <c r="I3479" s="15"/>
      <c r="J3479" s="15"/>
      <c r="K3479" s="15"/>
      <c r="L3479" s="103" t="str">
        <f t="shared" si="1"/>
        <v>B-GP63-PK9-60 ml pink Bottle</v>
      </c>
      <c r="M3479" s="103">
        <f t="shared" si="2"/>
        <v>0</v>
      </c>
      <c r="N3479" s="102" t="str">
        <f t="shared" si="3"/>
        <v>wk </v>
      </c>
    </row>
    <row r="3480" ht="12.75" customHeight="1">
      <c r="A3480" s="15" t="s">
        <v>4678</v>
      </c>
      <c r="B3480" s="15" t="s">
        <v>3123</v>
      </c>
      <c r="C3480" s="15" t="s">
        <v>4321</v>
      </c>
      <c r="D3480" s="15" t="s">
        <v>3884</v>
      </c>
      <c r="E3480" s="15" t="s">
        <v>12257</v>
      </c>
      <c r="F3480" s="15" t="s">
        <v>4890</v>
      </c>
      <c r="G3480" s="15" t="s">
        <v>8843</v>
      </c>
      <c r="H3480" s="15" t="s">
        <v>12258</v>
      </c>
      <c r="I3480" s="15" t="s">
        <v>4327</v>
      </c>
      <c r="J3480" s="15" t="s">
        <v>4359</v>
      </c>
      <c r="K3480" s="15"/>
      <c r="L3480" s="103" t="str">
        <f t="shared" si="1"/>
        <v>B-GP63-PK9-60 ml pink Bottle</v>
      </c>
      <c r="M3480" s="103">
        <f t="shared" si="2"/>
        <v>9000</v>
      </c>
      <c r="N3480" s="102" t="str">
        <f t="shared" si="3"/>
        <v>wk </v>
      </c>
    </row>
    <row r="3481" ht="12.75" customHeight="1">
      <c r="A3481" s="15" t="s">
        <v>4684</v>
      </c>
      <c r="B3481" s="15" t="s">
        <v>3123</v>
      </c>
      <c r="C3481" s="15" t="s">
        <v>4321</v>
      </c>
      <c r="D3481" s="15" t="s">
        <v>3495</v>
      </c>
      <c r="E3481" s="15" t="s">
        <v>12259</v>
      </c>
      <c r="F3481" s="15" t="s">
        <v>4890</v>
      </c>
      <c r="G3481" s="15" t="s">
        <v>12260</v>
      </c>
      <c r="H3481" s="15" t="s">
        <v>12261</v>
      </c>
      <c r="I3481" s="15" t="s">
        <v>4327</v>
      </c>
      <c r="J3481" s="15" t="s">
        <v>4359</v>
      </c>
      <c r="K3481" s="15"/>
      <c r="L3481" s="103" t="str">
        <f t="shared" si="1"/>
        <v>B-GP63-PK9-60 ml pink Bottle</v>
      </c>
      <c r="M3481" s="103">
        <f t="shared" si="2"/>
        <v>16000</v>
      </c>
      <c r="N3481" s="102" t="str">
        <f t="shared" si="3"/>
        <v>wk </v>
      </c>
    </row>
    <row r="3482" ht="12.75" customHeight="1">
      <c r="A3482" s="15" t="s">
        <v>4695</v>
      </c>
      <c r="B3482" s="15" t="s">
        <v>3123</v>
      </c>
      <c r="C3482" s="15" t="s">
        <v>4321</v>
      </c>
      <c r="D3482" s="15" t="s">
        <v>3884</v>
      </c>
      <c r="E3482" s="15" t="s">
        <v>12262</v>
      </c>
      <c r="F3482" s="15" t="s">
        <v>4890</v>
      </c>
      <c r="G3482" s="15" t="s">
        <v>8843</v>
      </c>
      <c r="H3482" s="15" t="s">
        <v>12258</v>
      </c>
      <c r="I3482" s="15" t="s">
        <v>4327</v>
      </c>
      <c r="J3482" s="15" t="s">
        <v>4359</v>
      </c>
      <c r="K3482" s="15"/>
      <c r="L3482" s="103" t="str">
        <f t="shared" si="1"/>
        <v>B-GP63-PK9-60 ml pink Bottle</v>
      </c>
      <c r="M3482" s="103">
        <f t="shared" si="2"/>
        <v>9000</v>
      </c>
      <c r="N3482" s="102" t="str">
        <f t="shared" si="3"/>
        <v>wk 6</v>
      </c>
    </row>
    <row r="3483" ht="12.75" customHeight="1">
      <c r="A3483" s="15" t="s">
        <v>4703</v>
      </c>
      <c r="B3483" s="15" t="s">
        <v>3123</v>
      </c>
      <c r="C3483" s="15" t="s">
        <v>4321</v>
      </c>
      <c r="D3483" s="15" t="s">
        <v>8801</v>
      </c>
      <c r="E3483" s="15" t="s">
        <v>12263</v>
      </c>
      <c r="F3483" s="15" t="s">
        <v>4890</v>
      </c>
      <c r="G3483" s="15" t="s">
        <v>12264</v>
      </c>
      <c r="H3483" s="15" t="s">
        <v>12265</v>
      </c>
      <c r="I3483" s="15" t="s">
        <v>4327</v>
      </c>
      <c r="J3483" s="15" t="s">
        <v>4359</v>
      </c>
      <c r="K3483" s="15"/>
      <c r="L3483" s="103" t="str">
        <f t="shared" si="1"/>
        <v>B-GP63-PK9-60 ml pink Bottle</v>
      </c>
      <c r="M3483" s="103">
        <f t="shared" si="2"/>
        <v>7000</v>
      </c>
      <c r="N3483" s="102" t="str">
        <f t="shared" si="3"/>
        <v>wk 23</v>
      </c>
    </row>
    <row r="3484" ht="12.75" customHeight="1">
      <c r="A3484" s="15" t="s">
        <v>4786</v>
      </c>
      <c r="B3484" s="15" t="s">
        <v>3123</v>
      </c>
      <c r="C3484" s="15" t="s">
        <v>4321</v>
      </c>
      <c r="D3484" s="15" t="s">
        <v>3884</v>
      </c>
      <c r="E3484" s="15" t="s">
        <v>12266</v>
      </c>
      <c r="F3484" s="15" t="s">
        <v>4890</v>
      </c>
      <c r="G3484" s="15" t="s">
        <v>8843</v>
      </c>
      <c r="H3484" s="15" t="s">
        <v>12258</v>
      </c>
      <c r="I3484" s="15" t="s">
        <v>4327</v>
      </c>
      <c r="J3484" s="15" t="s">
        <v>4359</v>
      </c>
      <c r="K3484" s="15"/>
      <c r="L3484" s="103" t="str">
        <f t="shared" si="1"/>
        <v>B-GP63-PK9-60 ml pink Bottle</v>
      </c>
      <c r="M3484" s="103">
        <f t="shared" si="2"/>
        <v>9000</v>
      </c>
      <c r="N3484" s="102" t="str">
        <f t="shared" si="3"/>
        <v>wk </v>
      </c>
    </row>
    <row r="3485" ht="12.75" customHeight="1">
      <c r="A3485" s="15" t="s">
        <v>4346</v>
      </c>
      <c r="B3485" s="15" t="s">
        <v>3123</v>
      </c>
      <c r="C3485" s="15" t="s">
        <v>4321</v>
      </c>
      <c r="D3485" s="15" t="s">
        <v>3325</v>
      </c>
      <c r="E3485" s="15" t="s">
        <v>12267</v>
      </c>
      <c r="F3485" s="15" t="s">
        <v>4890</v>
      </c>
      <c r="G3485" s="15" t="s">
        <v>12268</v>
      </c>
      <c r="H3485" s="15" t="s">
        <v>7342</v>
      </c>
      <c r="I3485" s="15" t="s">
        <v>4327</v>
      </c>
      <c r="J3485" s="15" t="s">
        <v>4359</v>
      </c>
      <c r="K3485" s="15"/>
      <c r="L3485" s="103" t="str">
        <f t="shared" si="1"/>
        <v>B-GP63-PK9-60 ml pink Bottle</v>
      </c>
      <c r="M3485" s="103">
        <f t="shared" si="2"/>
        <v>8000</v>
      </c>
      <c r="N3485" s="102" t="str">
        <f t="shared" si="3"/>
        <v>wk </v>
      </c>
    </row>
    <row r="3486" ht="12.75" customHeight="1">
      <c r="A3486" s="15" t="s">
        <v>4793</v>
      </c>
      <c r="B3486" s="15" t="s">
        <v>3123</v>
      </c>
      <c r="C3486" s="15" t="s">
        <v>4321</v>
      </c>
      <c r="D3486" s="15" t="s">
        <v>3641</v>
      </c>
      <c r="E3486" s="15" t="s">
        <v>12269</v>
      </c>
      <c r="F3486" s="15" t="s">
        <v>4890</v>
      </c>
      <c r="G3486" s="15" t="s">
        <v>12270</v>
      </c>
      <c r="H3486" s="15" t="s">
        <v>12271</v>
      </c>
      <c r="I3486" s="15" t="s">
        <v>4327</v>
      </c>
      <c r="J3486" s="15" t="s">
        <v>4359</v>
      </c>
      <c r="K3486" s="15"/>
      <c r="L3486" s="103" t="str">
        <f t="shared" si="1"/>
        <v>B-GP63-PK9-60 ml pink Bottle</v>
      </c>
      <c r="M3486" s="103">
        <f t="shared" si="2"/>
        <v>5000</v>
      </c>
      <c r="N3486" s="102" t="str">
        <f t="shared" si="3"/>
        <v>wk </v>
      </c>
    </row>
    <row r="3487" ht="12.75" customHeight="1">
      <c r="A3487" s="15" t="s">
        <v>4805</v>
      </c>
      <c r="B3487" s="15" t="s">
        <v>3123</v>
      </c>
      <c r="C3487" s="15" t="s">
        <v>4321</v>
      </c>
      <c r="D3487" s="15" t="s">
        <v>4069</v>
      </c>
      <c r="E3487" s="15" t="s">
        <v>12272</v>
      </c>
      <c r="F3487" s="15" t="s">
        <v>4890</v>
      </c>
      <c r="G3487" s="15" t="s">
        <v>9945</v>
      </c>
      <c r="H3487" s="15" t="s">
        <v>12273</v>
      </c>
      <c r="I3487" s="15" t="s">
        <v>4327</v>
      </c>
      <c r="J3487" s="15" t="s">
        <v>4359</v>
      </c>
      <c r="K3487" s="15"/>
      <c r="L3487" s="103" t="str">
        <f t="shared" si="1"/>
        <v>B-GP63-PK9-60 ml pink Bottle</v>
      </c>
      <c r="M3487" s="103">
        <f t="shared" si="2"/>
        <v>15000</v>
      </c>
      <c r="N3487" s="102" t="str">
        <f t="shared" si="3"/>
        <v>wk </v>
      </c>
    </row>
    <row r="3488" ht="12.75" customHeight="1">
      <c r="A3488" s="15" t="s">
        <v>12274</v>
      </c>
      <c r="B3488" s="15" t="s">
        <v>2855</v>
      </c>
      <c r="C3488" s="15" t="s">
        <v>3146</v>
      </c>
      <c r="D3488" s="15" t="s">
        <v>3145</v>
      </c>
      <c r="E3488" s="15"/>
      <c r="F3488" s="15" t="s">
        <v>4308</v>
      </c>
      <c r="G3488" s="15" t="s">
        <v>12275</v>
      </c>
      <c r="H3488" s="15" t="s">
        <v>3149</v>
      </c>
      <c r="I3488" s="15"/>
      <c r="J3488" s="15"/>
      <c r="K3488" s="15"/>
      <c r="L3488" s="103" t="str">
        <f t="shared" si="1"/>
        <v>B-GP63-W9-60 ml White Bottle</v>
      </c>
      <c r="M3488" s="103">
        <f t="shared" si="2"/>
        <v>0</v>
      </c>
      <c r="N3488" s="102" t="str">
        <f t="shared" si="3"/>
        <v>wk </v>
      </c>
    </row>
    <row r="3489" ht="12.75" customHeight="1">
      <c r="A3489" s="15" t="s">
        <v>4830</v>
      </c>
      <c r="B3489" s="15" t="s">
        <v>3123</v>
      </c>
      <c r="C3489" s="15" t="s">
        <v>4321</v>
      </c>
      <c r="D3489" s="15" t="s">
        <v>5280</v>
      </c>
      <c r="E3489" s="15" t="s">
        <v>12276</v>
      </c>
      <c r="F3489" s="15" t="s">
        <v>4890</v>
      </c>
      <c r="G3489" s="15" t="s">
        <v>12277</v>
      </c>
      <c r="H3489" s="15" t="s">
        <v>12278</v>
      </c>
      <c r="I3489" s="15" t="s">
        <v>4327</v>
      </c>
      <c r="J3489" s="15" t="s">
        <v>4359</v>
      </c>
      <c r="K3489" s="15"/>
      <c r="L3489" s="103" t="str">
        <f t="shared" si="1"/>
        <v>B-GP63-W9-60 ml White Bottle</v>
      </c>
      <c r="M3489" s="103">
        <f t="shared" si="2"/>
        <v>13000</v>
      </c>
      <c r="N3489" s="102" t="str">
        <f t="shared" si="3"/>
        <v>wk 32</v>
      </c>
    </row>
    <row r="3490" ht="12.75" customHeight="1">
      <c r="A3490" s="15" t="s">
        <v>12279</v>
      </c>
      <c r="B3490" s="15" t="s">
        <v>2855</v>
      </c>
      <c r="C3490" s="15" t="s">
        <v>3146</v>
      </c>
      <c r="D3490" s="15" t="s">
        <v>3145</v>
      </c>
      <c r="E3490" s="15"/>
      <c r="F3490" s="15" t="s">
        <v>4308</v>
      </c>
      <c r="G3490" s="15" t="s">
        <v>10638</v>
      </c>
      <c r="H3490" s="15" t="s">
        <v>3149</v>
      </c>
      <c r="I3490" s="15"/>
      <c r="J3490" s="15"/>
      <c r="K3490" s="15"/>
      <c r="L3490" s="103" t="str">
        <f t="shared" si="1"/>
        <v>B-GP63-Y8-60 ml Yellow Sprayer Bottle</v>
      </c>
      <c r="M3490" s="103">
        <f t="shared" si="2"/>
        <v>0</v>
      </c>
      <c r="N3490" s="102" t="str">
        <f t="shared" si="3"/>
        <v>wk </v>
      </c>
    </row>
    <row r="3491" ht="12.75" customHeight="1">
      <c r="A3491" s="15" t="s">
        <v>4724</v>
      </c>
      <c r="B3491" s="15" t="s">
        <v>3123</v>
      </c>
      <c r="C3491" s="15" t="s">
        <v>4321</v>
      </c>
      <c r="D3491" s="15" t="s">
        <v>4124</v>
      </c>
      <c r="E3491" s="15" t="s">
        <v>12280</v>
      </c>
      <c r="F3491" s="15" t="s">
        <v>7499</v>
      </c>
      <c r="G3491" s="15" t="s">
        <v>8902</v>
      </c>
      <c r="H3491" s="15" t="s">
        <v>12281</v>
      </c>
      <c r="I3491" s="15" t="s">
        <v>4327</v>
      </c>
      <c r="J3491" s="15" t="s">
        <v>4359</v>
      </c>
      <c r="K3491" s="15"/>
      <c r="L3491" s="103" t="str">
        <f t="shared" si="1"/>
        <v>B-GP63-Y8-60 ml Yellow Sprayer Bottle</v>
      </c>
      <c r="M3491" s="103">
        <f t="shared" si="2"/>
        <v>3000</v>
      </c>
      <c r="N3491" s="102" t="str">
        <f t="shared" si="3"/>
        <v>wk </v>
      </c>
    </row>
    <row r="3492" ht="12.75" customHeight="1">
      <c r="A3492" s="15" t="s">
        <v>4726</v>
      </c>
      <c r="B3492" s="15" t="s">
        <v>3123</v>
      </c>
      <c r="C3492" s="15" t="s">
        <v>4321</v>
      </c>
      <c r="D3492" s="15" t="s">
        <v>8801</v>
      </c>
      <c r="E3492" s="15" t="s">
        <v>12282</v>
      </c>
      <c r="F3492" s="15" t="s">
        <v>7499</v>
      </c>
      <c r="G3492" s="15" t="s">
        <v>12264</v>
      </c>
      <c r="H3492" s="15" t="s">
        <v>12283</v>
      </c>
      <c r="I3492" s="15" t="s">
        <v>4327</v>
      </c>
      <c r="J3492" s="15" t="s">
        <v>4359</v>
      </c>
      <c r="K3492" s="15"/>
      <c r="L3492" s="103" t="str">
        <f t="shared" si="1"/>
        <v>B-GP63-Y8-60 ml Yellow Sprayer Bottle</v>
      </c>
      <c r="M3492" s="103">
        <f t="shared" si="2"/>
        <v>7000</v>
      </c>
      <c r="N3492" s="102" t="str">
        <f t="shared" si="3"/>
        <v>wk </v>
      </c>
    </row>
    <row r="3493" ht="12.75" customHeight="1">
      <c r="A3493" s="15" t="s">
        <v>12284</v>
      </c>
      <c r="B3493" s="15" t="s">
        <v>2942</v>
      </c>
      <c r="C3493" s="15" t="s">
        <v>3146</v>
      </c>
      <c r="D3493" s="15" t="s">
        <v>3145</v>
      </c>
      <c r="E3493" s="15"/>
      <c r="F3493" s="15" t="s">
        <v>4308</v>
      </c>
      <c r="G3493" s="15" t="s">
        <v>4352</v>
      </c>
      <c r="H3493" s="15" t="s">
        <v>3149</v>
      </c>
      <c r="I3493" s="15" t="s">
        <v>3149</v>
      </c>
      <c r="J3493" s="15"/>
      <c r="K3493" s="15"/>
      <c r="L3493" s="103" t="str">
        <f t="shared" si="1"/>
        <v>B-HT100-CL27-100 ml Clear Hair tonic Bottle</v>
      </c>
      <c r="M3493" s="103">
        <f t="shared" si="2"/>
        <v>0</v>
      </c>
      <c r="N3493" s="102" t="str">
        <f t="shared" si="3"/>
        <v>wk </v>
      </c>
    </row>
    <row r="3494" ht="12.75" customHeight="1">
      <c r="A3494" s="15" t="s">
        <v>4652</v>
      </c>
      <c r="B3494" s="15" t="s">
        <v>3128</v>
      </c>
      <c r="C3494" s="15" t="s">
        <v>4321</v>
      </c>
      <c r="D3494" s="15" t="s">
        <v>8696</v>
      </c>
      <c r="E3494" s="15" t="s">
        <v>12285</v>
      </c>
      <c r="F3494" s="15" t="s">
        <v>12286</v>
      </c>
      <c r="G3494" s="15" t="s">
        <v>12287</v>
      </c>
      <c r="H3494" s="15" t="s">
        <v>12288</v>
      </c>
      <c r="I3494" s="15" t="s">
        <v>5045</v>
      </c>
      <c r="J3494" s="15" t="s">
        <v>4359</v>
      </c>
      <c r="K3494" s="15"/>
      <c r="L3494" s="103" t="str">
        <f t="shared" si="1"/>
        <v>B-HT100-CL27-100 ml Clear Hair tonic Bottle</v>
      </c>
      <c r="M3494" s="103">
        <f t="shared" si="2"/>
        <v>20160</v>
      </c>
      <c r="N3494" s="102" t="str">
        <f t="shared" si="3"/>
        <v>wk </v>
      </c>
    </row>
    <row r="3495" ht="12.75" customHeight="1">
      <c r="A3495" s="15" t="s">
        <v>12289</v>
      </c>
      <c r="B3495" s="15" t="s">
        <v>2942</v>
      </c>
      <c r="C3495" s="15" t="s">
        <v>3146</v>
      </c>
      <c r="D3495" s="15" t="s">
        <v>3145</v>
      </c>
      <c r="E3495" s="15"/>
      <c r="F3495" s="15" t="s">
        <v>4308</v>
      </c>
      <c r="G3495" s="15" t="s">
        <v>12290</v>
      </c>
      <c r="H3495" s="15" t="s">
        <v>3149</v>
      </c>
      <c r="I3495" s="15" t="s">
        <v>3177</v>
      </c>
      <c r="J3495" s="15"/>
      <c r="K3495" s="15"/>
      <c r="L3495" s="103" t="str">
        <f t="shared" si="1"/>
        <v>B-HT1-CL15-50 ml Clear Hair tonic Bottle</v>
      </c>
      <c r="M3495" s="103">
        <f t="shared" si="2"/>
        <v>0</v>
      </c>
      <c r="N3495" s="102" t="str">
        <f t="shared" si="3"/>
        <v>wk </v>
      </c>
    </row>
    <row r="3496" ht="12.75" customHeight="1">
      <c r="A3496" s="15" t="s">
        <v>6800</v>
      </c>
      <c r="B3496" s="15" t="s">
        <v>3123</v>
      </c>
      <c r="C3496" s="15" t="s">
        <v>4321</v>
      </c>
      <c r="D3496" s="15" t="s">
        <v>3437</v>
      </c>
      <c r="E3496" s="15" t="s">
        <v>11282</v>
      </c>
      <c r="F3496" s="15" t="s">
        <v>5620</v>
      </c>
      <c r="G3496" s="15" t="s">
        <v>12291</v>
      </c>
      <c r="H3496" s="15" t="s">
        <v>12292</v>
      </c>
      <c r="I3496" s="15" t="s">
        <v>4327</v>
      </c>
      <c r="J3496" s="15" t="s">
        <v>4345</v>
      </c>
      <c r="K3496" s="15"/>
      <c r="L3496" s="103" t="str">
        <f t="shared" si="1"/>
        <v>B-HT1-CL15-50 ml Clear Hair tonic Bottle</v>
      </c>
      <c r="M3496" s="103">
        <f t="shared" si="2"/>
        <v>4000</v>
      </c>
      <c r="N3496" s="102" t="str">
        <f t="shared" si="3"/>
        <v>wk 10</v>
      </c>
    </row>
    <row r="3497" ht="12.75" customHeight="1">
      <c r="A3497" s="15" t="s">
        <v>4460</v>
      </c>
      <c r="B3497" s="15" t="s">
        <v>3123</v>
      </c>
      <c r="C3497" s="15" t="s">
        <v>4321</v>
      </c>
      <c r="D3497" s="15" t="s">
        <v>3826</v>
      </c>
      <c r="E3497" s="15" t="s">
        <v>12293</v>
      </c>
      <c r="F3497" s="15" t="s">
        <v>5620</v>
      </c>
      <c r="G3497" s="15" t="s">
        <v>12294</v>
      </c>
      <c r="H3497" s="15" t="s">
        <v>12295</v>
      </c>
      <c r="I3497" s="15" t="s">
        <v>4327</v>
      </c>
      <c r="J3497" s="15" t="s">
        <v>4345</v>
      </c>
      <c r="K3497" s="15"/>
      <c r="L3497" s="103" t="str">
        <f t="shared" si="1"/>
        <v>B-HT1-CL15-50 ml Clear Hair tonic Bottle</v>
      </c>
      <c r="M3497" s="103">
        <f t="shared" si="2"/>
        <v>32</v>
      </c>
      <c r="N3497" s="102" t="str">
        <f t="shared" si="3"/>
        <v>wk 14</v>
      </c>
    </row>
    <row r="3498" ht="12.75" customHeight="1">
      <c r="A3498" s="15" t="s">
        <v>4460</v>
      </c>
      <c r="B3498" s="15" t="s">
        <v>3123</v>
      </c>
      <c r="C3498" s="15" t="s">
        <v>4321</v>
      </c>
      <c r="D3498" s="15" t="s">
        <v>4322</v>
      </c>
      <c r="E3498" s="15" t="s">
        <v>12296</v>
      </c>
      <c r="F3498" s="15" t="s">
        <v>5620</v>
      </c>
      <c r="G3498" s="15" t="s">
        <v>12297</v>
      </c>
      <c r="H3498" s="15" t="s">
        <v>12298</v>
      </c>
      <c r="I3498" s="15" t="s">
        <v>4327</v>
      </c>
      <c r="J3498" s="15" t="s">
        <v>4345</v>
      </c>
      <c r="K3498" s="15"/>
      <c r="L3498" s="103" t="str">
        <f t="shared" si="1"/>
        <v>B-HT1-CL15-50 ml Clear Hair tonic Bottle</v>
      </c>
      <c r="M3498" s="103">
        <f t="shared" si="2"/>
        <v>5040</v>
      </c>
      <c r="N3498" s="102" t="str">
        <f t="shared" si="3"/>
        <v>wk 14</v>
      </c>
    </row>
    <row r="3499" ht="12.75" customHeight="1">
      <c r="A3499" s="15" t="s">
        <v>4496</v>
      </c>
      <c r="B3499" s="15" t="s">
        <v>3123</v>
      </c>
      <c r="C3499" s="15" t="s">
        <v>4321</v>
      </c>
      <c r="D3499" s="15" t="s">
        <v>4322</v>
      </c>
      <c r="E3499" s="15" t="s">
        <v>12299</v>
      </c>
      <c r="F3499" s="15" t="s">
        <v>5620</v>
      </c>
      <c r="G3499" s="15" t="s">
        <v>12297</v>
      </c>
      <c r="H3499" s="15" t="s">
        <v>12298</v>
      </c>
      <c r="I3499" s="15" t="s">
        <v>4327</v>
      </c>
      <c r="J3499" s="15" t="s">
        <v>4345</v>
      </c>
      <c r="K3499" s="15"/>
      <c r="L3499" s="103" t="str">
        <f t="shared" si="1"/>
        <v>B-HT1-CL15-50 ml Clear Hair tonic Bottle</v>
      </c>
      <c r="M3499" s="103">
        <f t="shared" si="2"/>
        <v>5040</v>
      </c>
      <c r="N3499" s="102" t="str">
        <f t="shared" si="3"/>
        <v>wk </v>
      </c>
    </row>
    <row r="3500" ht="12.75" customHeight="1">
      <c r="A3500" s="15" t="s">
        <v>4569</v>
      </c>
      <c r="B3500" s="15" t="s">
        <v>3123</v>
      </c>
      <c r="C3500" s="15" t="s">
        <v>4321</v>
      </c>
      <c r="D3500" s="15" t="s">
        <v>3784</v>
      </c>
      <c r="E3500" s="15" t="s">
        <v>12300</v>
      </c>
      <c r="F3500" s="15" t="s">
        <v>5620</v>
      </c>
      <c r="G3500" s="15" t="s">
        <v>12301</v>
      </c>
      <c r="H3500" s="15" t="s">
        <v>12302</v>
      </c>
      <c r="I3500" s="15" t="s">
        <v>4327</v>
      </c>
      <c r="J3500" s="15" t="s">
        <v>4345</v>
      </c>
      <c r="K3500" s="15"/>
      <c r="L3500" s="103" t="str">
        <f t="shared" si="1"/>
        <v>B-HT1-CL15-50 ml Clear Hair tonic Bottle</v>
      </c>
      <c r="M3500" s="103">
        <f t="shared" si="2"/>
        <v>4032</v>
      </c>
      <c r="N3500" s="102" t="str">
        <f t="shared" si="3"/>
        <v>wk </v>
      </c>
    </row>
    <row r="3501" ht="12.75" customHeight="1">
      <c r="A3501" s="15" t="s">
        <v>4592</v>
      </c>
      <c r="B3501" s="15" t="s">
        <v>3123</v>
      </c>
      <c r="C3501" s="15" t="s">
        <v>4321</v>
      </c>
      <c r="D3501" s="15" t="s">
        <v>3812</v>
      </c>
      <c r="E3501" s="15" t="s">
        <v>12303</v>
      </c>
      <c r="F3501" s="15" t="s">
        <v>5620</v>
      </c>
      <c r="G3501" s="15" t="s">
        <v>12304</v>
      </c>
      <c r="H3501" s="15" t="s">
        <v>12305</v>
      </c>
      <c r="I3501" s="15" t="s">
        <v>4327</v>
      </c>
      <c r="J3501" s="15" t="s">
        <v>4345</v>
      </c>
      <c r="K3501" s="15"/>
      <c r="L3501" s="103" t="str">
        <f t="shared" si="1"/>
        <v>B-HT1-CL15-50 ml Clear Hair tonic Bottle</v>
      </c>
      <c r="M3501" s="103">
        <f t="shared" si="2"/>
        <v>3024</v>
      </c>
      <c r="N3501" s="102" t="str">
        <f t="shared" si="3"/>
        <v>wk </v>
      </c>
    </row>
    <row r="3502" ht="12.75" customHeight="1">
      <c r="A3502" s="15" t="s">
        <v>4639</v>
      </c>
      <c r="B3502" s="15" t="s">
        <v>3123</v>
      </c>
      <c r="C3502" s="15" t="s">
        <v>4321</v>
      </c>
      <c r="D3502" s="15" t="s">
        <v>3847</v>
      </c>
      <c r="E3502" s="15" t="s">
        <v>12306</v>
      </c>
      <c r="F3502" s="15" t="s">
        <v>5620</v>
      </c>
      <c r="G3502" s="15" t="s">
        <v>12307</v>
      </c>
      <c r="H3502" s="15" t="s">
        <v>12308</v>
      </c>
      <c r="I3502" s="15" t="s">
        <v>4327</v>
      </c>
      <c r="J3502" s="15" t="s">
        <v>4345</v>
      </c>
      <c r="K3502" s="15"/>
      <c r="L3502" s="103" t="str">
        <f t="shared" si="1"/>
        <v>B-HT1-CL15-50 ml Clear Hair tonic Bottle</v>
      </c>
      <c r="M3502" s="103">
        <f t="shared" si="2"/>
        <v>2016</v>
      </c>
      <c r="N3502" s="102" t="str">
        <f t="shared" si="3"/>
        <v>wk 49</v>
      </c>
    </row>
    <row r="3503" ht="12.75" customHeight="1">
      <c r="A3503" s="15" t="s">
        <v>4670</v>
      </c>
      <c r="B3503" s="15" t="s">
        <v>3123</v>
      </c>
      <c r="C3503" s="15" t="s">
        <v>4321</v>
      </c>
      <c r="D3503" s="15" t="s">
        <v>3812</v>
      </c>
      <c r="E3503" s="15" t="s">
        <v>12309</v>
      </c>
      <c r="F3503" s="15" t="s">
        <v>5620</v>
      </c>
      <c r="G3503" s="15" t="s">
        <v>12304</v>
      </c>
      <c r="H3503" s="15" t="s">
        <v>12305</v>
      </c>
      <c r="I3503" s="15" t="s">
        <v>4327</v>
      </c>
      <c r="J3503" s="15" t="s">
        <v>4345</v>
      </c>
      <c r="K3503" s="15"/>
      <c r="L3503" s="103" t="str">
        <f t="shared" si="1"/>
        <v>B-HT1-CL15-50 ml Clear Hair tonic Bottle</v>
      </c>
      <c r="M3503" s="103">
        <f t="shared" si="2"/>
        <v>3024</v>
      </c>
      <c r="N3503" s="102" t="str">
        <f t="shared" si="3"/>
        <v>wk </v>
      </c>
    </row>
    <row r="3504" ht="12.75" customHeight="1">
      <c r="A3504" s="15" t="s">
        <v>4695</v>
      </c>
      <c r="B3504" s="15" t="s">
        <v>3123</v>
      </c>
      <c r="C3504" s="15" t="s">
        <v>4321</v>
      </c>
      <c r="D3504" s="15" t="s">
        <v>3847</v>
      </c>
      <c r="E3504" s="15" t="s">
        <v>12310</v>
      </c>
      <c r="F3504" s="15" t="s">
        <v>5620</v>
      </c>
      <c r="G3504" s="15" t="s">
        <v>12307</v>
      </c>
      <c r="H3504" s="15" t="s">
        <v>12308</v>
      </c>
      <c r="I3504" s="15" t="s">
        <v>4327</v>
      </c>
      <c r="J3504" s="15" t="s">
        <v>4345</v>
      </c>
      <c r="K3504" s="15"/>
      <c r="L3504" s="103" t="str">
        <f t="shared" si="1"/>
        <v>B-HT1-CL15-50 ml Clear Hair tonic Bottle</v>
      </c>
      <c r="M3504" s="103">
        <f t="shared" si="2"/>
        <v>2016</v>
      </c>
      <c r="N3504" s="102" t="str">
        <f t="shared" si="3"/>
        <v>wk 6</v>
      </c>
    </row>
    <row r="3505" ht="12.75" customHeight="1">
      <c r="A3505" s="15" t="s">
        <v>4729</v>
      </c>
      <c r="B3505" s="15" t="s">
        <v>3123</v>
      </c>
      <c r="C3505" s="15" t="s">
        <v>4321</v>
      </c>
      <c r="D3505" s="15" t="s">
        <v>3746</v>
      </c>
      <c r="E3505" s="15" t="s">
        <v>12311</v>
      </c>
      <c r="F3505" s="15" t="s">
        <v>5620</v>
      </c>
      <c r="G3505" s="15" t="s">
        <v>12312</v>
      </c>
      <c r="H3505" s="15" t="s">
        <v>12313</v>
      </c>
      <c r="I3505" s="15" t="s">
        <v>4327</v>
      </c>
      <c r="J3505" s="15" t="s">
        <v>4345</v>
      </c>
      <c r="K3505" s="15"/>
      <c r="L3505" s="103" t="str">
        <f t="shared" si="1"/>
        <v>B-HT1-CL15-50 ml Clear Hair tonic Bottle</v>
      </c>
      <c r="M3505" s="103">
        <f t="shared" si="2"/>
        <v>10080</v>
      </c>
      <c r="N3505" s="102" t="str">
        <f t="shared" si="3"/>
        <v>wk </v>
      </c>
    </row>
    <row r="3506" ht="12.75" customHeight="1">
      <c r="A3506" s="15" t="s">
        <v>4820</v>
      </c>
      <c r="B3506" s="15" t="s">
        <v>3123</v>
      </c>
      <c r="C3506" s="15" t="s">
        <v>4321</v>
      </c>
      <c r="D3506" s="15" t="s">
        <v>3746</v>
      </c>
      <c r="E3506" s="15" t="s">
        <v>12314</v>
      </c>
      <c r="F3506" s="15" t="s">
        <v>4324</v>
      </c>
      <c r="G3506" s="15" t="s">
        <v>12315</v>
      </c>
      <c r="H3506" s="15" t="s">
        <v>12313</v>
      </c>
      <c r="I3506" s="15" t="s">
        <v>4327</v>
      </c>
      <c r="J3506" s="15" t="s">
        <v>4328</v>
      </c>
      <c r="K3506" s="15"/>
      <c r="L3506" s="103" t="str">
        <f t="shared" si="1"/>
        <v>B-HT1-CL15-50 ml Clear Hair tonic Bottle</v>
      </c>
      <c r="M3506" s="103">
        <f t="shared" si="2"/>
        <v>10080</v>
      </c>
      <c r="N3506" s="102" t="str">
        <f t="shared" si="3"/>
        <v>wk 10</v>
      </c>
    </row>
    <row r="3507" ht="12.75" customHeight="1">
      <c r="A3507" s="15" t="s">
        <v>4823</v>
      </c>
      <c r="B3507" s="15" t="s">
        <v>3123</v>
      </c>
      <c r="C3507" s="15" t="s">
        <v>4321</v>
      </c>
      <c r="D3507" s="15" t="s">
        <v>3649</v>
      </c>
      <c r="E3507" s="15" t="s">
        <v>12316</v>
      </c>
      <c r="F3507" s="15" t="s">
        <v>5620</v>
      </c>
      <c r="G3507" s="15" t="s">
        <v>12317</v>
      </c>
      <c r="H3507" s="15" t="s">
        <v>12318</v>
      </c>
      <c r="I3507" s="15" t="s">
        <v>4327</v>
      </c>
      <c r="J3507" s="15" t="s">
        <v>4345</v>
      </c>
      <c r="K3507" s="15"/>
      <c r="L3507" s="103" t="str">
        <f t="shared" si="1"/>
        <v>B-HT1-CL15-50 ml Clear Hair tonic Bottle</v>
      </c>
      <c r="M3507" s="103">
        <f t="shared" si="2"/>
        <v>8064</v>
      </c>
      <c r="N3507" s="102" t="str">
        <f t="shared" si="3"/>
        <v>wk 15</v>
      </c>
    </row>
    <row r="3508" ht="12.75" customHeight="1">
      <c r="A3508" s="15" t="s">
        <v>4846</v>
      </c>
      <c r="B3508" s="15" t="s">
        <v>3123</v>
      </c>
      <c r="C3508" s="15" t="s">
        <v>4321</v>
      </c>
      <c r="D3508" s="15" t="s">
        <v>3847</v>
      </c>
      <c r="E3508" s="15" t="s">
        <v>12319</v>
      </c>
      <c r="F3508" s="15" t="s">
        <v>5620</v>
      </c>
      <c r="G3508" s="15" t="s">
        <v>12307</v>
      </c>
      <c r="H3508" s="15" t="s">
        <v>12308</v>
      </c>
      <c r="I3508" s="15" t="s">
        <v>4327</v>
      </c>
      <c r="J3508" s="15" t="s">
        <v>4345</v>
      </c>
      <c r="K3508" s="15"/>
      <c r="L3508" s="103" t="str">
        <f t="shared" si="1"/>
        <v>B-HT1-CL15-50 ml Clear Hair tonic Bottle</v>
      </c>
      <c r="M3508" s="103">
        <f t="shared" si="2"/>
        <v>2016</v>
      </c>
      <c r="N3508" s="102" t="str">
        <f t="shared" si="3"/>
        <v>wk </v>
      </c>
    </row>
    <row r="3509" ht="12.75" customHeight="1">
      <c r="A3509" s="15" t="s">
        <v>12320</v>
      </c>
      <c r="B3509" s="15" t="s">
        <v>2849</v>
      </c>
      <c r="C3509" s="15" t="s">
        <v>3146</v>
      </c>
      <c r="D3509" s="15" t="s">
        <v>3145</v>
      </c>
      <c r="E3509" s="15"/>
      <c r="F3509" s="15" t="s">
        <v>4308</v>
      </c>
      <c r="G3509" s="15" t="s">
        <v>4352</v>
      </c>
      <c r="H3509" s="15" t="s">
        <v>3149</v>
      </c>
      <c r="I3509" s="15" t="s">
        <v>3149</v>
      </c>
      <c r="J3509" s="15"/>
      <c r="K3509" s="15"/>
      <c r="L3509" s="103" t="str">
        <f t="shared" si="1"/>
        <v>B-INLOT100-GY14-100 ml Grey Lotion Bottle</v>
      </c>
      <c r="M3509" s="103">
        <f t="shared" si="2"/>
        <v>0</v>
      </c>
      <c r="N3509" s="102" t="str">
        <f t="shared" si="3"/>
        <v>wk </v>
      </c>
    </row>
    <row r="3510" ht="12.75" customHeight="1">
      <c r="A3510" s="15" t="s">
        <v>4368</v>
      </c>
      <c r="B3510" s="15" t="s">
        <v>3123</v>
      </c>
      <c r="C3510" s="15" t="s">
        <v>4321</v>
      </c>
      <c r="D3510" s="15" t="s">
        <v>5280</v>
      </c>
      <c r="E3510" s="15" t="s">
        <v>12321</v>
      </c>
      <c r="F3510" s="15" t="s">
        <v>4890</v>
      </c>
      <c r="G3510" s="15" t="s">
        <v>12322</v>
      </c>
      <c r="H3510" s="15" t="s">
        <v>12323</v>
      </c>
      <c r="I3510" s="15" t="s">
        <v>4327</v>
      </c>
      <c r="J3510" s="15" t="s">
        <v>4367</v>
      </c>
      <c r="K3510" s="15"/>
      <c r="L3510" s="103" t="str">
        <f t="shared" si="1"/>
        <v>B-INLOT100-GY14-100 ml Grey Lotion Bottle</v>
      </c>
      <c r="M3510" s="103">
        <f t="shared" si="2"/>
        <v>13000</v>
      </c>
      <c r="N3510" s="102" t="str">
        <f t="shared" si="3"/>
        <v>wk 49</v>
      </c>
    </row>
    <row r="3511" ht="12.75" customHeight="1">
      <c r="A3511" s="15" t="s">
        <v>4373</v>
      </c>
      <c r="B3511" s="15" t="s">
        <v>3123</v>
      </c>
      <c r="C3511" s="15" t="s">
        <v>4321</v>
      </c>
      <c r="D3511" s="15" t="s">
        <v>3437</v>
      </c>
      <c r="E3511" s="15" t="s">
        <v>12324</v>
      </c>
      <c r="F3511" s="15" t="s">
        <v>4890</v>
      </c>
      <c r="G3511" s="15" t="s">
        <v>12325</v>
      </c>
      <c r="H3511" s="15" t="s">
        <v>12326</v>
      </c>
      <c r="I3511" s="15" t="s">
        <v>4327</v>
      </c>
      <c r="J3511" s="15" t="s">
        <v>4367</v>
      </c>
      <c r="K3511" s="15"/>
      <c r="L3511" s="103" t="str">
        <f t="shared" si="1"/>
        <v>B-INLOT100-GY14-100 ml Grey Lotion Bottle</v>
      </c>
      <c r="M3511" s="103">
        <f t="shared" si="2"/>
        <v>4000</v>
      </c>
      <c r="N3511" s="102" t="str">
        <f t="shared" si="3"/>
        <v>wk </v>
      </c>
    </row>
    <row r="3512" ht="12.75" customHeight="1">
      <c r="A3512" s="15" t="s">
        <v>4378</v>
      </c>
      <c r="B3512" s="15" t="s">
        <v>3123</v>
      </c>
      <c r="C3512" s="15" t="s">
        <v>4321</v>
      </c>
      <c r="D3512" s="15" t="s">
        <v>6557</v>
      </c>
      <c r="E3512" s="15" t="s">
        <v>12327</v>
      </c>
      <c r="F3512" s="15" t="s">
        <v>4890</v>
      </c>
      <c r="G3512" s="15" t="s">
        <v>12328</v>
      </c>
      <c r="H3512" s="15" t="s">
        <v>12329</v>
      </c>
      <c r="I3512" s="15" t="s">
        <v>4327</v>
      </c>
      <c r="J3512" s="15" t="s">
        <v>4367</v>
      </c>
      <c r="K3512" s="15"/>
      <c r="L3512" s="103" t="str">
        <f t="shared" si="1"/>
        <v>B-INLOT100-GY14-100 ml Grey Lotion Bottle</v>
      </c>
      <c r="M3512" s="103">
        <f t="shared" si="2"/>
        <v>3500</v>
      </c>
      <c r="N3512" s="102" t="str">
        <f t="shared" si="3"/>
        <v>wk </v>
      </c>
    </row>
    <row r="3513" ht="12.75" customHeight="1">
      <c r="A3513" s="15" t="s">
        <v>4383</v>
      </c>
      <c r="B3513" s="15" t="s">
        <v>3123</v>
      </c>
      <c r="C3513" s="15" t="s">
        <v>4321</v>
      </c>
      <c r="D3513" s="15" t="s">
        <v>3441</v>
      </c>
      <c r="E3513" s="15" t="s">
        <v>12330</v>
      </c>
      <c r="F3513" s="15" t="s">
        <v>4890</v>
      </c>
      <c r="G3513" s="15" t="s">
        <v>12331</v>
      </c>
      <c r="H3513" s="15" t="s">
        <v>12332</v>
      </c>
      <c r="I3513" s="15" t="s">
        <v>4327</v>
      </c>
      <c r="J3513" s="15" t="s">
        <v>4367</v>
      </c>
      <c r="K3513" s="15"/>
      <c r="L3513" s="103" t="str">
        <f t="shared" si="1"/>
        <v>B-INLOT100-GY14-100 ml Grey Lotion Bottle</v>
      </c>
      <c r="M3513" s="103">
        <f t="shared" si="2"/>
        <v>2000</v>
      </c>
      <c r="N3513" s="102" t="str">
        <f t="shared" si="3"/>
        <v>wk </v>
      </c>
    </row>
    <row r="3514" ht="12.75" customHeight="1">
      <c r="A3514" s="15" t="s">
        <v>4392</v>
      </c>
      <c r="B3514" s="15" t="s">
        <v>3123</v>
      </c>
      <c r="C3514" s="15" t="s">
        <v>4321</v>
      </c>
      <c r="D3514" s="15" t="s">
        <v>5132</v>
      </c>
      <c r="E3514" s="15" t="s">
        <v>12333</v>
      </c>
      <c r="F3514" s="15" t="s">
        <v>4890</v>
      </c>
      <c r="G3514" s="15" t="s">
        <v>12334</v>
      </c>
      <c r="H3514" s="15" t="s">
        <v>12335</v>
      </c>
      <c r="I3514" s="15" t="s">
        <v>4327</v>
      </c>
      <c r="J3514" s="15" t="s">
        <v>4367</v>
      </c>
      <c r="K3514" s="15"/>
      <c r="L3514" s="103" t="str">
        <f t="shared" si="1"/>
        <v>B-INLOT100-GY14-100 ml Grey Lotion Bottle</v>
      </c>
      <c r="M3514" s="103">
        <f t="shared" si="2"/>
        <v>8500</v>
      </c>
      <c r="N3514" s="102" t="str">
        <f t="shared" si="3"/>
        <v>wk </v>
      </c>
    </row>
    <row r="3515" ht="12.75" customHeight="1">
      <c r="A3515" s="15" t="s">
        <v>5323</v>
      </c>
      <c r="B3515" s="15" t="s">
        <v>3123</v>
      </c>
      <c r="C3515" s="15" t="s">
        <v>4321</v>
      </c>
      <c r="D3515" s="15" t="s">
        <v>3441</v>
      </c>
      <c r="E3515" s="15" t="s">
        <v>12336</v>
      </c>
      <c r="F3515" s="15" t="s">
        <v>4890</v>
      </c>
      <c r="G3515" s="15" t="s">
        <v>12331</v>
      </c>
      <c r="H3515" s="15" t="s">
        <v>12332</v>
      </c>
      <c r="I3515" s="15" t="s">
        <v>4327</v>
      </c>
      <c r="J3515" s="15" t="s">
        <v>4367</v>
      </c>
      <c r="K3515" s="15"/>
      <c r="L3515" s="103" t="str">
        <f t="shared" si="1"/>
        <v>B-INLOT100-GY14-100 ml Grey Lotion Bottle</v>
      </c>
      <c r="M3515" s="103">
        <f t="shared" si="2"/>
        <v>2000</v>
      </c>
      <c r="N3515" s="102" t="str">
        <f t="shared" si="3"/>
        <v>wk </v>
      </c>
    </row>
    <row r="3516" ht="12.75" customHeight="1">
      <c r="A3516" s="15" t="s">
        <v>4397</v>
      </c>
      <c r="B3516" s="15" t="s">
        <v>3123</v>
      </c>
      <c r="C3516" s="15" t="s">
        <v>4321</v>
      </c>
      <c r="D3516" s="15" t="s">
        <v>3282</v>
      </c>
      <c r="E3516" s="15" t="s">
        <v>12337</v>
      </c>
      <c r="F3516" s="15" t="s">
        <v>4890</v>
      </c>
      <c r="G3516" s="15" t="s">
        <v>12338</v>
      </c>
      <c r="H3516" s="15" t="s">
        <v>12339</v>
      </c>
      <c r="I3516" s="15" t="s">
        <v>4327</v>
      </c>
      <c r="J3516" s="15" t="s">
        <v>4367</v>
      </c>
      <c r="K3516" s="15"/>
      <c r="L3516" s="103" t="str">
        <f t="shared" si="1"/>
        <v>B-INLOT100-GY14-100 ml Grey Lotion Bottle</v>
      </c>
      <c r="M3516" s="103">
        <f t="shared" si="2"/>
        <v>1000</v>
      </c>
      <c r="N3516" s="102" t="str">
        <f t="shared" si="3"/>
        <v>wk </v>
      </c>
    </row>
    <row r="3517" ht="12.75" customHeight="1">
      <c r="A3517" s="15" t="s">
        <v>4320</v>
      </c>
      <c r="B3517" s="15" t="s">
        <v>3123</v>
      </c>
      <c r="C3517" s="15" t="s">
        <v>4321</v>
      </c>
      <c r="D3517" s="15" t="s">
        <v>3437</v>
      </c>
      <c r="E3517" s="15" t="s">
        <v>12340</v>
      </c>
      <c r="F3517" s="15" t="s">
        <v>4890</v>
      </c>
      <c r="G3517" s="15" t="s">
        <v>12325</v>
      </c>
      <c r="H3517" s="15" t="s">
        <v>12326</v>
      </c>
      <c r="I3517" s="15" t="s">
        <v>4327</v>
      </c>
      <c r="J3517" s="15" t="s">
        <v>4367</v>
      </c>
      <c r="K3517" s="15"/>
      <c r="L3517" s="103" t="str">
        <f t="shared" si="1"/>
        <v>B-INLOT100-GY14-100 ml Grey Lotion Bottle</v>
      </c>
      <c r="M3517" s="103">
        <f t="shared" si="2"/>
        <v>4000</v>
      </c>
      <c r="N3517" s="102" t="str">
        <f t="shared" si="3"/>
        <v>wk </v>
      </c>
    </row>
    <row r="3518" ht="12.75" customHeight="1">
      <c r="A3518" s="15" t="s">
        <v>4407</v>
      </c>
      <c r="B3518" s="15" t="s">
        <v>3123</v>
      </c>
      <c r="C3518" s="15" t="s">
        <v>4321</v>
      </c>
      <c r="D3518" s="15" t="s">
        <v>6557</v>
      </c>
      <c r="E3518" s="15" t="s">
        <v>12341</v>
      </c>
      <c r="F3518" s="15" t="s">
        <v>4890</v>
      </c>
      <c r="G3518" s="15" t="s">
        <v>12328</v>
      </c>
      <c r="H3518" s="15" t="s">
        <v>12329</v>
      </c>
      <c r="I3518" s="15" t="s">
        <v>4327</v>
      </c>
      <c r="J3518" s="15" t="s">
        <v>4367</v>
      </c>
      <c r="K3518" s="15"/>
      <c r="L3518" s="103" t="str">
        <f t="shared" si="1"/>
        <v>B-INLOT100-GY14-100 ml Grey Lotion Bottle</v>
      </c>
      <c r="M3518" s="103">
        <f t="shared" si="2"/>
        <v>3500</v>
      </c>
      <c r="N3518" s="102" t="str">
        <f t="shared" si="3"/>
        <v>wk </v>
      </c>
    </row>
    <row r="3519" ht="12.75" customHeight="1">
      <c r="A3519" s="15" t="s">
        <v>4412</v>
      </c>
      <c r="B3519" s="15" t="s">
        <v>3123</v>
      </c>
      <c r="C3519" s="15" t="s">
        <v>4321</v>
      </c>
      <c r="D3519" s="15" t="s">
        <v>12342</v>
      </c>
      <c r="E3519" s="15" t="s">
        <v>12343</v>
      </c>
      <c r="F3519" s="15" t="s">
        <v>4890</v>
      </c>
      <c r="G3519" s="15" t="s">
        <v>12344</v>
      </c>
      <c r="H3519" s="15" t="s">
        <v>12345</v>
      </c>
      <c r="I3519" s="15" t="s">
        <v>4327</v>
      </c>
      <c r="J3519" s="15" t="s">
        <v>4367</v>
      </c>
      <c r="K3519" s="15"/>
      <c r="L3519" s="103" t="str">
        <f t="shared" si="1"/>
        <v>B-INLOT100-GY14-100 ml Grey Lotion Bottle</v>
      </c>
      <c r="M3519" s="103">
        <f t="shared" si="2"/>
        <v>12500</v>
      </c>
      <c r="N3519" s="102" t="str">
        <f t="shared" si="3"/>
        <v>wk </v>
      </c>
    </row>
    <row r="3520" ht="12.75" customHeight="1">
      <c r="A3520" s="15" t="s">
        <v>4416</v>
      </c>
      <c r="B3520" s="15" t="s">
        <v>3123</v>
      </c>
      <c r="C3520" s="15" t="s">
        <v>4321</v>
      </c>
      <c r="D3520" s="15" t="s">
        <v>6557</v>
      </c>
      <c r="E3520" s="15" t="s">
        <v>12346</v>
      </c>
      <c r="F3520" s="15" t="s">
        <v>4890</v>
      </c>
      <c r="G3520" s="15" t="s">
        <v>12328</v>
      </c>
      <c r="H3520" s="15" t="s">
        <v>12329</v>
      </c>
      <c r="I3520" s="15" t="s">
        <v>4327</v>
      </c>
      <c r="J3520" s="15" t="s">
        <v>4367</v>
      </c>
      <c r="K3520" s="15"/>
      <c r="L3520" s="103" t="str">
        <f t="shared" si="1"/>
        <v>B-INLOT100-GY14-100 ml Grey Lotion Bottle</v>
      </c>
      <c r="M3520" s="103">
        <f t="shared" si="2"/>
        <v>3500</v>
      </c>
      <c r="N3520" s="102" t="str">
        <f t="shared" si="3"/>
        <v>wk </v>
      </c>
    </row>
    <row r="3521" ht="12.75" customHeight="1">
      <c r="A3521" s="15" t="s">
        <v>4909</v>
      </c>
      <c r="B3521" s="15" t="s">
        <v>3123</v>
      </c>
      <c r="C3521" s="15" t="s">
        <v>4321</v>
      </c>
      <c r="D3521" s="15" t="s">
        <v>4453</v>
      </c>
      <c r="E3521" s="15" t="s">
        <v>12347</v>
      </c>
      <c r="F3521" s="15" t="s">
        <v>4890</v>
      </c>
      <c r="G3521" s="15" t="s">
        <v>12348</v>
      </c>
      <c r="H3521" s="15" t="s">
        <v>12349</v>
      </c>
      <c r="I3521" s="15" t="s">
        <v>4327</v>
      </c>
      <c r="J3521" s="15" t="s">
        <v>4367</v>
      </c>
      <c r="K3521" s="15"/>
      <c r="L3521" s="103" t="str">
        <f t="shared" si="1"/>
        <v>B-INLOT100-GY14-100 ml Grey Lotion Bottle</v>
      </c>
      <c r="M3521" s="103">
        <f t="shared" si="2"/>
        <v>1500</v>
      </c>
      <c r="N3521" s="102" t="str">
        <f t="shared" si="3"/>
        <v>wk </v>
      </c>
    </row>
    <row r="3522" ht="12.75" customHeight="1">
      <c r="A3522" s="15" t="s">
        <v>4452</v>
      </c>
      <c r="B3522" s="15" t="s">
        <v>3123</v>
      </c>
      <c r="C3522" s="15" t="s">
        <v>4321</v>
      </c>
      <c r="D3522" s="15" t="s">
        <v>3495</v>
      </c>
      <c r="E3522" s="15" t="s">
        <v>12350</v>
      </c>
      <c r="F3522" s="15" t="s">
        <v>4890</v>
      </c>
      <c r="G3522" s="15" t="s">
        <v>12351</v>
      </c>
      <c r="H3522" s="15" t="s">
        <v>12352</v>
      </c>
      <c r="I3522" s="15" t="s">
        <v>4327</v>
      </c>
      <c r="J3522" s="15" t="s">
        <v>4367</v>
      </c>
      <c r="K3522" s="15"/>
      <c r="L3522" s="103" t="str">
        <f t="shared" si="1"/>
        <v>B-INLOT100-GY14-100 ml Grey Lotion Bottle</v>
      </c>
      <c r="M3522" s="103">
        <f t="shared" si="2"/>
        <v>16000</v>
      </c>
      <c r="N3522" s="102" t="str">
        <f t="shared" si="3"/>
        <v>wk </v>
      </c>
    </row>
    <row r="3523" ht="12.75" customHeight="1">
      <c r="A3523" s="15" t="s">
        <v>12353</v>
      </c>
      <c r="B3523" s="15" t="s">
        <v>2942</v>
      </c>
      <c r="C3523" s="15" t="s">
        <v>3146</v>
      </c>
      <c r="D3523" s="15" t="s">
        <v>3145</v>
      </c>
      <c r="E3523" s="15"/>
      <c r="F3523" s="15" t="s">
        <v>4308</v>
      </c>
      <c r="G3523" s="15" t="s">
        <v>4352</v>
      </c>
      <c r="H3523" s="15" t="s">
        <v>3149</v>
      </c>
      <c r="I3523" s="15" t="s">
        <v>3149</v>
      </c>
      <c r="J3523" s="15"/>
      <c r="K3523" s="15"/>
      <c r="L3523" s="103" t="str">
        <f t="shared" si="1"/>
        <v>B-INLOT200-GY24-200 ml Grey Lotion Bottle</v>
      </c>
      <c r="M3523" s="103">
        <f t="shared" si="2"/>
        <v>0</v>
      </c>
      <c r="N3523" s="102" t="str">
        <f t="shared" si="3"/>
        <v>wk </v>
      </c>
    </row>
    <row r="3524" ht="12.75" customHeight="1">
      <c r="A3524" s="15" t="s">
        <v>4361</v>
      </c>
      <c r="B3524" s="15" t="s">
        <v>3123</v>
      </c>
      <c r="C3524" s="15" t="s">
        <v>4321</v>
      </c>
      <c r="D3524" s="15" t="s">
        <v>6531</v>
      </c>
      <c r="E3524" s="15" t="s">
        <v>12354</v>
      </c>
      <c r="F3524" s="15" t="s">
        <v>4890</v>
      </c>
      <c r="G3524" s="15" t="s">
        <v>12355</v>
      </c>
      <c r="H3524" s="15" t="s">
        <v>12356</v>
      </c>
      <c r="I3524" s="15" t="s">
        <v>4327</v>
      </c>
      <c r="J3524" s="15" t="s">
        <v>4367</v>
      </c>
      <c r="K3524" s="15"/>
      <c r="L3524" s="103" t="str">
        <f t="shared" si="1"/>
        <v>B-INLOT200-GY24-200 ml Grey Lotion Bottle</v>
      </c>
      <c r="M3524" s="103">
        <f t="shared" si="2"/>
        <v>9450</v>
      </c>
      <c r="N3524" s="102" t="str">
        <f t="shared" si="3"/>
        <v>wk 5</v>
      </c>
    </row>
    <row r="3525" ht="12.75" customHeight="1">
      <c r="A3525" s="15" t="s">
        <v>4947</v>
      </c>
      <c r="B3525" s="15" t="s">
        <v>3123</v>
      </c>
      <c r="C3525" s="15" t="s">
        <v>4321</v>
      </c>
      <c r="D3525" s="15" t="s">
        <v>6531</v>
      </c>
      <c r="E3525" s="15" t="s">
        <v>12357</v>
      </c>
      <c r="F3525" s="15" t="s">
        <v>4890</v>
      </c>
      <c r="G3525" s="15" t="s">
        <v>12355</v>
      </c>
      <c r="H3525" s="15" t="s">
        <v>12356</v>
      </c>
      <c r="I3525" s="15" t="s">
        <v>4327</v>
      </c>
      <c r="J3525" s="15" t="s">
        <v>4367</v>
      </c>
      <c r="K3525" s="15"/>
      <c r="L3525" s="103" t="str">
        <f t="shared" si="1"/>
        <v>B-INLOT200-GY24-200 ml Grey Lotion Bottle</v>
      </c>
      <c r="M3525" s="103">
        <f t="shared" si="2"/>
        <v>9450</v>
      </c>
      <c r="N3525" s="102" t="str">
        <f t="shared" si="3"/>
        <v>wk 18</v>
      </c>
    </row>
    <row r="3526" ht="12.75" customHeight="1">
      <c r="A3526" s="15" t="s">
        <v>4368</v>
      </c>
      <c r="B3526" s="15" t="s">
        <v>3123</v>
      </c>
      <c r="C3526" s="15" t="s">
        <v>4321</v>
      </c>
      <c r="D3526" s="15" t="s">
        <v>12358</v>
      </c>
      <c r="E3526" s="15" t="s">
        <v>12359</v>
      </c>
      <c r="F3526" s="15" t="s">
        <v>4890</v>
      </c>
      <c r="G3526" s="15" t="s">
        <v>12360</v>
      </c>
      <c r="H3526" s="15" t="s">
        <v>12361</v>
      </c>
      <c r="I3526" s="15" t="s">
        <v>4327</v>
      </c>
      <c r="J3526" s="15" t="s">
        <v>4367</v>
      </c>
      <c r="K3526" s="15"/>
      <c r="L3526" s="103" t="str">
        <f t="shared" si="1"/>
        <v>B-INLOT200-GY24-200 ml Grey Lotion Bottle</v>
      </c>
      <c r="M3526" s="103">
        <f t="shared" si="2"/>
        <v>16740</v>
      </c>
      <c r="N3526" s="102" t="str">
        <f t="shared" si="3"/>
        <v>wk 49</v>
      </c>
    </row>
    <row r="3527" ht="12.75" customHeight="1">
      <c r="A3527" s="15" t="s">
        <v>4373</v>
      </c>
      <c r="B3527" s="15" t="s">
        <v>3123</v>
      </c>
      <c r="C3527" s="15" t="s">
        <v>4321</v>
      </c>
      <c r="D3527" s="15" t="s">
        <v>4585</v>
      </c>
      <c r="E3527" s="15" t="s">
        <v>12362</v>
      </c>
      <c r="F3527" s="15" t="s">
        <v>4890</v>
      </c>
      <c r="G3527" s="15" t="s">
        <v>12363</v>
      </c>
      <c r="H3527" s="15" t="s">
        <v>12364</v>
      </c>
      <c r="I3527" s="15" t="s">
        <v>4327</v>
      </c>
      <c r="J3527" s="15" t="s">
        <v>4367</v>
      </c>
      <c r="K3527" s="15"/>
      <c r="L3527" s="103" t="str">
        <f t="shared" si="1"/>
        <v>B-INLOT200-GY24-200 ml Grey Lotion Bottle</v>
      </c>
      <c r="M3527" s="103">
        <f t="shared" si="2"/>
        <v>8100</v>
      </c>
      <c r="N3527" s="102" t="str">
        <f t="shared" si="3"/>
        <v>wk </v>
      </c>
    </row>
    <row r="3528" ht="12.75" customHeight="1">
      <c r="A3528" s="15" t="s">
        <v>4378</v>
      </c>
      <c r="B3528" s="15" t="s">
        <v>3123</v>
      </c>
      <c r="C3528" s="15" t="s">
        <v>4321</v>
      </c>
      <c r="D3528" s="15" t="s">
        <v>12365</v>
      </c>
      <c r="E3528" s="15" t="s">
        <v>12366</v>
      </c>
      <c r="F3528" s="15" t="s">
        <v>4890</v>
      </c>
      <c r="G3528" s="15" t="s">
        <v>12367</v>
      </c>
      <c r="H3528" s="15" t="s">
        <v>12368</v>
      </c>
      <c r="I3528" s="15" t="s">
        <v>4327</v>
      </c>
      <c r="J3528" s="15" t="s">
        <v>4367</v>
      </c>
      <c r="K3528" s="15"/>
      <c r="L3528" s="103" t="str">
        <f t="shared" si="1"/>
        <v>B-INLOT200-GY24-200 ml Grey Lotion Bottle</v>
      </c>
      <c r="M3528" s="103">
        <f t="shared" si="2"/>
        <v>5130</v>
      </c>
      <c r="N3528" s="102" t="str">
        <f t="shared" si="3"/>
        <v>wk </v>
      </c>
    </row>
    <row r="3529" ht="12.75" customHeight="1">
      <c r="A3529" s="15" t="s">
        <v>4383</v>
      </c>
      <c r="B3529" s="15" t="s">
        <v>3123</v>
      </c>
      <c r="C3529" s="15" t="s">
        <v>4321</v>
      </c>
      <c r="D3529" s="15" t="s">
        <v>7051</v>
      </c>
      <c r="E3529" s="15" t="s">
        <v>12369</v>
      </c>
      <c r="F3529" s="15" t="s">
        <v>4890</v>
      </c>
      <c r="G3529" s="15" t="s">
        <v>12370</v>
      </c>
      <c r="H3529" s="15" t="s">
        <v>12371</v>
      </c>
      <c r="I3529" s="15" t="s">
        <v>4327</v>
      </c>
      <c r="J3529" s="15" t="s">
        <v>4367</v>
      </c>
      <c r="K3529" s="15"/>
      <c r="L3529" s="103" t="str">
        <f t="shared" si="1"/>
        <v>B-INLOT200-GY24-200 ml Grey Lotion Bottle</v>
      </c>
      <c r="M3529" s="103">
        <f t="shared" si="2"/>
        <v>3780</v>
      </c>
      <c r="N3529" s="102" t="str">
        <f t="shared" si="3"/>
        <v>wk </v>
      </c>
    </row>
    <row r="3530" ht="12.75" customHeight="1">
      <c r="A3530" s="15" t="s">
        <v>4392</v>
      </c>
      <c r="B3530" s="15" t="s">
        <v>3123</v>
      </c>
      <c r="C3530" s="15" t="s">
        <v>4321</v>
      </c>
      <c r="D3530" s="15" t="s">
        <v>12372</v>
      </c>
      <c r="E3530" s="15" t="s">
        <v>12373</v>
      </c>
      <c r="F3530" s="15" t="s">
        <v>4890</v>
      </c>
      <c r="G3530" s="15" t="s">
        <v>12374</v>
      </c>
      <c r="H3530" s="15" t="s">
        <v>12375</v>
      </c>
      <c r="I3530" s="15" t="s">
        <v>4327</v>
      </c>
      <c r="J3530" s="15" t="s">
        <v>4367</v>
      </c>
      <c r="K3530" s="15"/>
      <c r="L3530" s="103" t="str">
        <f t="shared" si="1"/>
        <v>B-INLOT200-GY24-200 ml Grey Lotion Bottle</v>
      </c>
      <c r="M3530" s="103">
        <f t="shared" si="2"/>
        <v>9180</v>
      </c>
      <c r="N3530" s="102" t="str">
        <f t="shared" si="3"/>
        <v>wk </v>
      </c>
    </row>
    <row r="3531" ht="12.75" customHeight="1">
      <c r="A3531" s="15" t="s">
        <v>5323</v>
      </c>
      <c r="B3531" s="15" t="s">
        <v>3123</v>
      </c>
      <c r="C3531" s="15" t="s">
        <v>4321</v>
      </c>
      <c r="D3531" s="15" t="s">
        <v>6766</v>
      </c>
      <c r="E3531" s="15" t="s">
        <v>12376</v>
      </c>
      <c r="F3531" s="15" t="s">
        <v>4890</v>
      </c>
      <c r="G3531" s="15" t="s">
        <v>12377</v>
      </c>
      <c r="H3531" s="15" t="s">
        <v>12378</v>
      </c>
      <c r="I3531" s="15" t="s">
        <v>4327</v>
      </c>
      <c r="J3531" s="15" t="s">
        <v>4367</v>
      </c>
      <c r="K3531" s="15"/>
      <c r="L3531" s="103" t="str">
        <f t="shared" si="1"/>
        <v>B-INLOT200-GY24-200 ml Grey Lotion Bottle</v>
      </c>
      <c r="M3531" s="103">
        <f t="shared" si="2"/>
        <v>1080</v>
      </c>
      <c r="N3531" s="102" t="str">
        <f t="shared" si="3"/>
        <v>wk </v>
      </c>
    </row>
    <row r="3532" ht="12.75" customHeight="1">
      <c r="A3532" s="15" t="s">
        <v>4397</v>
      </c>
      <c r="B3532" s="15" t="s">
        <v>3123</v>
      </c>
      <c r="C3532" s="15" t="s">
        <v>4321</v>
      </c>
      <c r="D3532" s="15" t="s">
        <v>12379</v>
      </c>
      <c r="E3532" s="15" t="s">
        <v>12380</v>
      </c>
      <c r="F3532" s="15" t="s">
        <v>4890</v>
      </c>
      <c r="G3532" s="15" t="s">
        <v>12381</v>
      </c>
      <c r="H3532" s="15" t="s">
        <v>12382</v>
      </c>
      <c r="I3532" s="15" t="s">
        <v>4327</v>
      </c>
      <c r="J3532" s="15" t="s">
        <v>4367</v>
      </c>
      <c r="K3532" s="15"/>
      <c r="L3532" s="103" t="str">
        <f t="shared" si="1"/>
        <v>B-INLOT200-GY24-200 ml Grey Lotion Bottle</v>
      </c>
      <c r="M3532" s="103">
        <f t="shared" si="2"/>
        <v>540</v>
      </c>
      <c r="N3532" s="102" t="str">
        <f t="shared" si="3"/>
        <v>wk </v>
      </c>
    </row>
    <row r="3533" ht="12.75" customHeight="1">
      <c r="A3533" s="15" t="s">
        <v>4320</v>
      </c>
      <c r="B3533" s="15" t="s">
        <v>3123</v>
      </c>
      <c r="C3533" s="15" t="s">
        <v>4321</v>
      </c>
      <c r="D3533" s="15" t="s">
        <v>12383</v>
      </c>
      <c r="E3533" s="15" t="s">
        <v>12384</v>
      </c>
      <c r="F3533" s="15" t="s">
        <v>4890</v>
      </c>
      <c r="G3533" s="15" t="s">
        <v>12385</v>
      </c>
      <c r="H3533" s="15" t="s">
        <v>12386</v>
      </c>
      <c r="I3533" s="15" t="s">
        <v>4327</v>
      </c>
      <c r="J3533" s="15" t="s">
        <v>4367</v>
      </c>
      <c r="K3533" s="15"/>
      <c r="L3533" s="103" t="str">
        <f t="shared" si="1"/>
        <v>B-INLOT200-GY24-200 ml Grey Lotion Bottle</v>
      </c>
      <c r="M3533" s="103">
        <f t="shared" si="2"/>
        <v>4590</v>
      </c>
      <c r="N3533" s="102" t="str">
        <f t="shared" si="3"/>
        <v>wk </v>
      </c>
    </row>
    <row r="3534" ht="12.75" customHeight="1">
      <c r="A3534" s="15" t="s">
        <v>4407</v>
      </c>
      <c r="B3534" s="15" t="s">
        <v>3123</v>
      </c>
      <c r="C3534" s="15" t="s">
        <v>4321</v>
      </c>
      <c r="D3534" s="15" t="s">
        <v>12387</v>
      </c>
      <c r="E3534" s="15" t="s">
        <v>12388</v>
      </c>
      <c r="F3534" s="15" t="s">
        <v>4890</v>
      </c>
      <c r="G3534" s="15" t="s">
        <v>12389</v>
      </c>
      <c r="H3534" s="15" t="s">
        <v>12390</v>
      </c>
      <c r="I3534" s="15" t="s">
        <v>4327</v>
      </c>
      <c r="J3534" s="15" t="s">
        <v>4367</v>
      </c>
      <c r="K3534" s="15"/>
      <c r="L3534" s="103" t="str">
        <f t="shared" si="1"/>
        <v>B-INLOT200-GY24-200 ml Grey Lotion Bottle</v>
      </c>
      <c r="M3534" s="103">
        <f t="shared" si="2"/>
        <v>13230</v>
      </c>
      <c r="N3534" s="102" t="str">
        <f t="shared" si="3"/>
        <v>wk </v>
      </c>
    </row>
    <row r="3535" ht="12.75" customHeight="1">
      <c r="A3535" s="15" t="s">
        <v>4412</v>
      </c>
      <c r="B3535" s="15" t="s">
        <v>3123</v>
      </c>
      <c r="C3535" s="15" t="s">
        <v>4321</v>
      </c>
      <c r="D3535" s="15" t="s">
        <v>6887</v>
      </c>
      <c r="E3535" s="15" t="s">
        <v>12391</v>
      </c>
      <c r="F3535" s="15" t="s">
        <v>4890</v>
      </c>
      <c r="G3535" s="15" t="s">
        <v>12392</v>
      </c>
      <c r="H3535" s="15" t="s">
        <v>12393</v>
      </c>
      <c r="I3535" s="15" t="s">
        <v>4327</v>
      </c>
      <c r="J3535" s="15" t="s">
        <v>4367</v>
      </c>
      <c r="K3535" s="15"/>
      <c r="L3535" s="103" t="str">
        <f t="shared" si="1"/>
        <v>B-INLOT200-GY24-200 ml Grey Lotion Bottle</v>
      </c>
      <c r="M3535" s="103">
        <f t="shared" si="2"/>
        <v>2970</v>
      </c>
      <c r="N3535" s="102" t="str">
        <f t="shared" si="3"/>
        <v>wk </v>
      </c>
    </row>
    <row r="3536" ht="12.75" customHeight="1">
      <c r="A3536" s="15" t="s">
        <v>4416</v>
      </c>
      <c r="B3536" s="15" t="s">
        <v>3123</v>
      </c>
      <c r="C3536" s="15" t="s">
        <v>4321</v>
      </c>
      <c r="D3536" s="15" t="s">
        <v>4362</v>
      </c>
      <c r="E3536" s="15" t="s">
        <v>12394</v>
      </c>
      <c r="F3536" s="15" t="s">
        <v>4890</v>
      </c>
      <c r="G3536" s="15" t="s">
        <v>12395</v>
      </c>
      <c r="H3536" s="15" t="s">
        <v>12396</v>
      </c>
      <c r="I3536" s="15" t="s">
        <v>4327</v>
      </c>
      <c r="J3536" s="15" t="s">
        <v>4367</v>
      </c>
      <c r="K3536" s="15"/>
      <c r="L3536" s="103" t="str">
        <f t="shared" si="1"/>
        <v>B-INLOT200-GY24-200 ml Grey Lotion Bottle</v>
      </c>
      <c r="M3536" s="103">
        <f t="shared" si="2"/>
        <v>5400</v>
      </c>
      <c r="N3536" s="102" t="str">
        <f t="shared" si="3"/>
        <v>wk </v>
      </c>
    </row>
    <row r="3537" ht="12.75" customHeight="1">
      <c r="A3537" s="15" t="s">
        <v>4418</v>
      </c>
      <c r="B3537" s="15" t="s">
        <v>3123</v>
      </c>
      <c r="C3537" s="15" t="s">
        <v>4321</v>
      </c>
      <c r="D3537" s="15" t="s">
        <v>12397</v>
      </c>
      <c r="E3537" s="15" t="s">
        <v>12398</v>
      </c>
      <c r="F3537" s="15" t="s">
        <v>4890</v>
      </c>
      <c r="G3537" s="15" t="s">
        <v>12399</v>
      </c>
      <c r="H3537" s="15" t="s">
        <v>12400</v>
      </c>
      <c r="I3537" s="15" t="s">
        <v>4327</v>
      </c>
      <c r="J3537" s="15" t="s">
        <v>4367</v>
      </c>
      <c r="K3537" s="15"/>
      <c r="L3537" s="103" t="str">
        <f t="shared" si="1"/>
        <v>B-INLOT200-GY24-200 ml Grey Lotion Bottle</v>
      </c>
      <c r="M3537" s="103">
        <f t="shared" si="2"/>
        <v>14850</v>
      </c>
      <c r="N3537" s="102" t="str">
        <f t="shared" si="3"/>
        <v>wk 36</v>
      </c>
    </row>
    <row r="3538" ht="12.75" customHeight="1">
      <c r="A3538" s="15" t="s">
        <v>4423</v>
      </c>
      <c r="B3538" s="15" t="s">
        <v>3123</v>
      </c>
      <c r="C3538" s="15" t="s">
        <v>4321</v>
      </c>
      <c r="D3538" s="15" t="s">
        <v>6942</v>
      </c>
      <c r="E3538" s="15" t="s">
        <v>12401</v>
      </c>
      <c r="F3538" s="15" t="s">
        <v>4890</v>
      </c>
      <c r="G3538" s="15" t="s">
        <v>12402</v>
      </c>
      <c r="H3538" s="15" t="s">
        <v>12403</v>
      </c>
      <c r="I3538" s="15" t="s">
        <v>4327</v>
      </c>
      <c r="J3538" s="15" t="s">
        <v>4367</v>
      </c>
      <c r="K3538" s="15"/>
      <c r="L3538" s="103" t="str">
        <f t="shared" si="1"/>
        <v>B-INLOT200-GY24-200 ml Grey Lotion Bottle</v>
      </c>
      <c r="M3538" s="103">
        <f t="shared" si="2"/>
        <v>4320</v>
      </c>
      <c r="N3538" s="102" t="str">
        <f t="shared" si="3"/>
        <v>wk 40</v>
      </c>
    </row>
    <row r="3539" ht="12.75" customHeight="1">
      <c r="A3539" s="15" t="s">
        <v>4445</v>
      </c>
      <c r="B3539" s="15" t="s">
        <v>3123</v>
      </c>
      <c r="C3539" s="15" t="s">
        <v>4321</v>
      </c>
      <c r="D3539" s="15" t="s">
        <v>6887</v>
      </c>
      <c r="E3539" s="15" t="s">
        <v>12404</v>
      </c>
      <c r="F3539" s="15" t="s">
        <v>4890</v>
      </c>
      <c r="G3539" s="15" t="s">
        <v>12392</v>
      </c>
      <c r="H3539" s="15" t="s">
        <v>12393</v>
      </c>
      <c r="I3539" s="15" t="s">
        <v>4327</v>
      </c>
      <c r="J3539" s="15" t="s">
        <v>4367</v>
      </c>
      <c r="K3539" s="15"/>
      <c r="L3539" s="103" t="str">
        <f t="shared" si="1"/>
        <v>B-INLOT200-GY24-200 ml Grey Lotion Bottle</v>
      </c>
      <c r="M3539" s="103">
        <f t="shared" si="2"/>
        <v>2970</v>
      </c>
      <c r="N3539" s="102" t="str">
        <f t="shared" si="3"/>
        <v>wk </v>
      </c>
    </row>
    <row r="3540" ht="12.75" customHeight="1">
      <c r="A3540" s="15" t="s">
        <v>4460</v>
      </c>
      <c r="B3540" s="15" t="s">
        <v>3123</v>
      </c>
      <c r="C3540" s="15" t="s">
        <v>4321</v>
      </c>
      <c r="D3540" s="15" t="s">
        <v>5172</v>
      </c>
      <c r="E3540" s="15" t="s">
        <v>12405</v>
      </c>
      <c r="F3540" s="15" t="s">
        <v>4890</v>
      </c>
      <c r="G3540" s="15" t="s">
        <v>12406</v>
      </c>
      <c r="H3540" s="15" t="s">
        <v>12407</v>
      </c>
      <c r="I3540" s="15" t="s">
        <v>4327</v>
      </c>
      <c r="J3540" s="15" t="s">
        <v>4367</v>
      </c>
      <c r="K3540" s="15"/>
      <c r="L3540" s="103" t="str">
        <f t="shared" si="1"/>
        <v>B-INLOT200-GY24-200 ml Grey Lotion Bottle</v>
      </c>
      <c r="M3540" s="103">
        <f t="shared" si="2"/>
        <v>7560</v>
      </c>
      <c r="N3540" s="102" t="str">
        <f t="shared" si="3"/>
        <v>wk 14</v>
      </c>
    </row>
    <row r="3541" ht="12.75" customHeight="1">
      <c r="A3541" s="15" t="s">
        <v>12408</v>
      </c>
      <c r="B3541" s="15" t="s">
        <v>2942</v>
      </c>
      <c r="C3541" s="15" t="s">
        <v>3146</v>
      </c>
      <c r="D3541" s="15" t="s">
        <v>3145</v>
      </c>
      <c r="E3541" s="15"/>
      <c r="F3541" s="15" t="s">
        <v>4308</v>
      </c>
      <c r="G3541" s="15" t="s">
        <v>4352</v>
      </c>
      <c r="H3541" s="15" t="s">
        <v>3149</v>
      </c>
      <c r="I3541" s="15" t="s">
        <v>3149</v>
      </c>
      <c r="J3541" s="15"/>
      <c r="K3541" s="15"/>
      <c r="L3541" s="103" t="str">
        <f t="shared" si="1"/>
        <v>B-INLOT400-GY34-400 ml Grey Lotion Bottle</v>
      </c>
      <c r="M3541" s="103">
        <f t="shared" si="2"/>
        <v>0</v>
      </c>
      <c r="N3541" s="102" t="str">
        <f t="shared" si="3"/>
        <v>wk </v>
      </c>
    </row>
    <row r="3542" ht="12.75" customHeight="1">
      <c r="A3542" s="15" t="s">
        <v>4368</v>
      </c>
      <c r="B3542" s="15" t="s">
        <v>3123</v>
      </c>
      <c r="C3542" s="15" t="s">
        <v>4321</v>
      </c>
      <c r="D3542" s="15" t="s">
        <v>8579</v>
      </c>
      <c r="E3542" s="15" t="s">
        <v>12409</v>
      </c>
      <c r="F3542" s="15" t="s">
        <v>4890</v>
      </c>
      <c r="G3542" s="15" t="s">
        <v>12410</v>
      </c>
      <c r="H3542" s="15" t="s">
        <v>12411</v>
      </c>
      <c r="I3542" s="15" t="s">
        <v>4327</v>
      </c>
      <c r="J3542" s="15" t="s">
        <v>4367</v>
      </c>
      <c r="K3542" s="15"/>
      <c r="L3542" s="103" t="str">
        <f t="shared" si="1"/>
        <v>B-INLOT400-GY34-400 ml Grey Lotion Bottle</v>
      </c>
      <c r="M3542" s="103">
        <f t="shared" si="2"/>
        <v>6480</v>
      </c>
      <c r="N3542" s="102" t="str">
        <f t="shared" si="3"/>
        <v>wk 49</v>
      </c>
    </row>
    <row r="3543" ht="12.75" customHeight="1">
      <c r="A3543" s="15" t="s">
        <v>4373</v>
      </c>
      <c r="B3543" s="15" t="s">
        <v>3123</v>
      </c>
      <c r="C3543" s="15" t="s">
        <v>4321</v>
      </c>
      <c r="D3543" s="15" t="s">
        <v>4354</v>
      </c>
      <c r="E3543" s="15" t="s">
        <v>12412</v>
      </c>
      <c r="F3543" s="15" t="s">
        <v>4890</v>
      </c>
      <c r="G3543" s="15" t="s">
        <v>12413</v>
      </c>
      <c r="H3543" s="15" t="s">
        <v>12414</v>
      </c>
      <c r="I3543" s="15" t="s">
        <v>4327</v>
      </c>
      <c r="J3543" s="15" t="s">
        <v>4367</v>
      </c>
      <c r="K3543" s="15"/>
      <c r="L3543" s="103" t="str">
        <f t="shared" si="1"/>
        <v>B-INLOT400-GY34-400 ml Grey Lotion Bottle</v>
      </c>
      <c r="M3543" s="103">
        <f t="shared" si="2"/>
        <v>3960</v>
      </c>
      <c r="N3543" s="102" t="str">
        <f t="shared" si="3"/>
        <v>wk </v>
      </c>
    </row>
    <row r="3544" ht="12.75" customHeight="1">
      <c r="A3544" s="15" t="s">
        <v>4378</v>
      </c>
      <c r="B3544" s="15" t="s">
        <v>3123</v>
      </c>
      <c r="C3544" s="15" t="s">
        <v>4321</v>
      </c>
      <c r="D3544" s="15" t="s">
        <v>7072</v>
      </c>
      <c r="E3544" s="15" t="s">
        <v>12415</v>
      </c>
      <c r="F3544" s="15" t="s">
        <v>4890</v>
      </c>
      <c r="G3544" s="15" t="s">
        <v>12416</v>
      </c>
      <c r="H3544" s="15" t="s">
        <v>12417</v>
      </c>
      <c r="I3544" s="15" t="s">
        <v>4327</v>
      </c>
      <c r="J3544" s="15" t="s">
        <v>4367</v>
      </c>
      <c r="K3544" s="15"/>
      <c r="L3544" s="103" t="str">
        <f t="shared" si="1"/>
        <v>B-INLOT400-GY34-400 ml Grey Lotion Bottle</v>
      </c>
      <c r="M3544" s="103">
        <f t="shared" si="2"/>
        <v>1620</v>
      </c>
      <c r="N3544" s="102" t="str">
        <f t="shared" si="3"/>
        <v>wk </v>
      </c>
    </row>
    <row r="3545" ht="12.75" customHeight="1">
      <c r="A3545" s="15" t="s">
        <v>4383</v>
      </c>
      <c r="B3545" s="15" t="s">
        <v>3123</v>
      </c>
      <c r="C3545" s="15" t="s">
        <v>4321</v>
      </c>
      <c r="D3545" s="15" t="s">
        <v>3544</v>
      </c>
      <c r="E3545" s="15" t="s">
        <v>12418</v>
      </c>
      <c r="F3545" s="15" t="s">
        <v>4890</v>
      </c>
      <c r="G3545" s="15" t="s">
        <v>12419</v>
      </c>
      <c r="H3545" s="15" t="s">
        <v>12420</v>
      </c>
      <c r="I3545" s="15" t="s">
        <v>4327</v>
      </c>
      <c r="J3545" s="15" t="s">
        <v>4367</v>
      </c>
      <c r="K3545" s="15"/>
      <c r="L3545" s="103" t="str">
        <f t="shared" si="1"/>
        <v>B-INLOT400-GY34-400 ml Grey Lotion Bottle</v>
      </c>
      <c r="M3545" s="103">
        <f t="shared" si="2"/>
        <v>720</v>
      </c>
      <c r="N3545" s="102" t="str">
        <f t="shared" si="3"/>
        <v>wk </v>
      </c>
    </row>
    <row r="3546" ht="12.75" customHeight="1">
      <c r="A3546" s="15" t="s">
        <v>4392</v>
      </c>
      <c r="B3546" s="15" t="s">
        <v>3123</v>
      </c>
      <c r="C3546" s="15" t="s">
        <v>4321</v>
      </c>
      <c r="D3546" s="15" t="s">
        <v>12421</v>
      </c>
      <c r="E3546" s="15" t="s">
        <v>12422</v>
      </c>
      <c r="F3546" s="15" t="s">
        <v>4890</v>
      </c>
      <c r="G3546" s="15" t="s">
        <v>12423</v>
      </c>
      <c r="H3546" s="15" t="s">
        <v>12424</v>
      </c>
      <c r="I3546" s="15" t="s">
        <v>4327</v>
      </c>
      <c r="J3546" s="15" t="s">
        <v>4367</v>
      </c>
      <c r="K3546" s="15"/>
      <c r="L3546" s="103" t="str">
        <f t="shared" si="1"/>
        <v>B-INLOT400-GY34-400 ml Grey Lotion Bottle</v>
      </c>
      <c r="M3546" s="103">
        <f t="shared" si="2"/>
        <v>4140</v>
      </c>
      <c r="N3546" s="102" t="str">
        <f t="shared" si="3"/>
        <v>wk </v>
      </c>
    </row>
    <row r="3547" ht="12.75" customHeight="1">
      <c r="A3547" s="15" t="s">
        <v>5323</v>
      </c>
      <c r="B3547" s="15" t="s">
        <v>3123</v>
      </c>
      <c r="C3547" s="15" t="s">
        <v>4321</v>
      </c>
      <c r="D3547" s="15" t="s">
        <v>12425</v>
      </c>
      <c r="E3547" s="15" t="s">
        <v>12426</v>
      </c>
      <c r="F3547" s="15" t="s">
        <v>4890</v>
      </c>
      <c r="G3547" s="15" t="s">
        <v>12427</v>
      </c>
      <c r="H3547" s="15" t="s">
        <v>12428</v>
      </c>
      <c r="I3547" s="15" t="s">
        <v>4327</v>
      </c>
      <c r="J3547" s="15" t="s">
        <v>4367</v>
      </c>
      <c r="K3547" s="15"/>
      <c r="L3547" s="103" t="str">
        <f t="shared" si="1"/>
        <v>B-INLOT400-GY34-400 ml Grey Lotion Bottle</v>
      </c>
      <c r="M3547" s="103">
        <f t="shared" si="2"/>
        <v>180</v>
      </c>
      <c r="N3547" s="102" t="str">
        <f t="shared" si="3"/>
        <v>wk </v>
      </c>
    </row>
    <row r="3548" ht="12.75" customHeight="1">
      <c r="A3548" s="15" t="s">
        <v>4320</v>
      </c>
      <c r="B3548" s="15" t="s">
        <v>3123</v>
      </c>
      <c r="C3548" s="15" t="s">
        <v>4321</v>
      </c>
      <c r="D3548" s="15" t="s">
        <v>7072</v>
      </c>
      <c r="E3548" s="15" t="s">
        <v>12429</v>
      </c>
      <c r="F3548" s="15" t="s">
        <v>4890</v>
      </c>
      <c r="G3548" s="15" t="s">
        <v>12416</v>
      </c>
      <c r="H3548" s="15" t="s">
        <v>12417</v>
      </c>
      <c r="I3548" s="15" t="s">
        <v>4327</v>
      </c>
      <c r="J3548" s="15" t="s">
        <v>4367</v>
      </c>
      <c r="K3548" s="15"/>
      <c r="L3548" s="103" t="str">
        <f t="shared" si="1"/>
        <v>B-INLOT400-GY34-400 ml Grey Lotion Bottle</v>
      </c>
      <c r="M3548" s="103">
        <f t="shared" si="2"/>
        <v>1620</v>
      </c>
      <c r="N3548" s="102" t="str">
        <f t="shared" si="3"/>
        <v>wk </v>
      </c>
    </row>
    <row r="3549" ht="12.75" customHeight="1">
      <c r="A3549" s="15" t="s">
        <v>4407</v>
      </c>
      <c r="B3549" s="15" t="s">
        <v>3123</v>
      </c>
      <c r="C3549" s="15" t="s">
        <v>4321</v>
      </c>
      <c r="D3549" s="15" t="s">
        <v>6796</v>
      </c>
      <c r="E3549" s="15" t="s">
        <v>12430</v>
      </c>
      <c r="F3549" s="15" t="s">
        <v>4890</v>
      </c>
      <c r="G3549" s="15" t="s">
        <v>12431</v>
      </c>
      <c r="H3549" s="15" t="s">
        <v>12432</v>
      </c>
      <c r="I3549" s="15" t="s">
        <v>4327</v>
      </c>
      <c r="J3549" s="15" t="s">
        <v>4367</v>
      </c>
      <c r="K3549" s="15"/>
      <c r="L3549" s="103" t="str">
        <f t="shared" si="1"/>
        <v>B-INLOT400-GY34-400 ml Grey Lotion Bottle</v>
      </c>
      <c r="M3549" s="103">
        <f t="shared" si="2"/>
        <v>1980</v>
      </c>
      <c r="N3549" s="102" t="str">
        <f t="shared" si="3"/>
        <v>wk </v>
      </c>
    </row>
    <row r="3550" ht="12.75" customHeight="1">
      <c r="A3550" s="15" t="s">
        <v>4412</v>
      </c>
      <c r="B3550" s="15" t="s">
        <v>3123</v>
      </c>
      <c r="C3550" s="15" t="s">
        <v>4321</v>
      </c>
      <c r="D3550" s="15" t="s">
        <v>12433</v>
      </c>
      <c r="E3550" s="15" t="s">
        <v>12434</v>
      </c>
      <c r="F3550" s="15" t="s">
        <v>4890</v>
      </c>
      <c r="G3550" s="15" t="s">
        <v>12435</v>
      </c>
      <c r="H3550" s="15" t="s">
        <v>12436</v>
      </c>
      <c r="I3550" s="15" t="s">
        <v>4327</v>
      </c>
      <c r="J3550" s="15" t="s">
        <v>4367</v>
      </c>
      <c r="K3550" s="15"/>
      <c r="L3550" s="103" t="str">
        <f t="shared" si="1"/>
        <v>B-INLOT400-GY34-400 ml Grey Lotion Bottle</v>
      </c>
      <c r="M3550" s="103">
        <f t="shared" si="2"/>
        <v>7380</v>
      </c>
      <c r="N3550" s="102" t="str">
        <f t="shared" si="3"/>
        <v>wk </v>
      </c>
    </row>
    <row r="3551" ht="12.75" customHeight="1">
      <c r="A3551" s="15" t="s">
        <v>4416</v>
      </c>
      <c r="B3551" s="15" t="s">
        <v>3123</v>
      </c>
      <c r="C3551" s="15" t="s">
        <v>4321</v>
      </c>
      <c r="D3551" s="15" t="s">
        <v>4448</v>
      </c>
      <c r="E3551" s="15" t="s">
        <v>12437</v>
      </c>
      <c r="F3551" s="15" t="s">
        <v>4890</v>
      </c>
      <c r="G3551" s="15" t="s">
        <v>6469</v>
      </c>
      <c r="H3551" s="15" t="s">
        <v>12438</v>
      </c>
      <c r="I3551" s="15" t="s">
        <v>4327</v>
      </c>
      <c r="J3551" s="15" t="s">
        <v>4367</v>
      </c>
      <c r="K3551" s="15"/>
      <c r="L3551" s="103" t="str">
        <f t="shared" si="1"/>
        <v>B-INLOT400-GY34-400 ml Grey Lotion Bottle</v>
      </c>
      <c r="M3551" s="103">
        <f t="shared" si="2"/>
        <v>900</v>
      </c>
      <c r="N3551" s="102" t="str">
        <f t="shared" si="3"/>
        <v>wk </v>
      </c>
    </row>
    <row r="3552" ht="12.75" customHeight="1">
      <c r="A3552" s="15" t="s">
        <v>4909</v>
      </c>
      <c r="B3552" s="15" t="s">
        <v>3123</v>
      </c>
      <c r="C3552" s="15" t="s">
        <v>4321</v>
      </c>
      <c r="D3552" s="15" t="s">
        <v>4448</v>
      </c>
      <c r="E3552" s="15" t="s">
        <v>12439</v>
      </c>
      <c r="F3552" s="15" t="s">
        <v>4890</v>
      </c>
      <c r="G3552" s="15" t="s">
        <v>6469</v>
      </c>
      <c r="H3552" s="15" t="s">
        <v>12438</v>
      </c>
      <c r="I3552" s="15" t="s">
        <v>4327</v>
      </c>
      <c r="J3552" s="15" t="s">
        <v>4367</v>
      </c>
      <c r="K3552" s="15"/>
      <c r="L3552" s="103" t="str">
        <f t="shared" si="1"/>
        <v>B-INLOT400-GY34-400 ml Grey Lotion Bottle</v>
      </c>
      <c r="M3552" s="103">
        <f t="shared" si="2"/>
        <v>900</v>
      </c>
      <c r="N3552" s="102" t="str">
        <f t="shared" si="3"/>
        <v>wk </v>
      </c>
    </row>
    <row r="3553" ht="12.75" customHeight="1">
      <c r="A3553" s="15" t="s">
        <v>4418</v>
      </c>
      <c r="B3553" s="15" t="s">
        <v>3123</v>
      </c>
      <c r="C3553" s="15" t="s">
        <v>4321</v>
      </c>
      <c r="D3553" s="15" t="s">
        <v>4362</v>
      </c>
      <c r="E3553" s="15" t="s">
        <v>12440</v>
      </c>
      <c r="F3553" s="15" t="s">
        <v>4890</v>
      </c>
      <c r="G3553" s="15" t="s">
        <v>6487</v>
      </c>
      <c r="H3553" s="15" t="s">
        <v>12441</v>
      </c>
      <c r="I3553" s="15" t="s">
        <v>4327</v>
      </c>
      <c r="J3553" s="15" t="s">
        <v>4367</v>
      </c>
      <c r="K3553" s="15"/>
      <c r="L3553" s="103" t="str">
        <f t="shared" si="1"/>
        <v>B-INLOT400-GY34-400 ml Grey Lotion Bottle</v>
      </c>
      <c r="M3553" s="103">
        <f t="shared" si="2"/>
        <v>5400</v>
      </c>
      <c r="N3553" s="102" t="str">
        <f t="shared" si="3"/>
        <v>wk 36</v>
      </c>
    </row>
    <row r="3554" ht="12.75" customHeight="1">
      <c r="A3554" s="15" t="s">
        <v>4423</v>
      </c>
      <c r="B3554" s="15" t="s">
        <v>3123</v>
      </c>
      <c r="C3554" s="15" t="s">
        <v>4321</v>
      </c>
      <c r="D3554" s="15" t="s">
        <v>6292</v>
      </c>
      <c r="E3554" s="15" t="s">
        <v>12442</v>
      </c>
      <c r="F3554" s="15" t="s">
        <v>4890</v>
      </c>
      <c r="G3554" s="15" t="s">
        <v>12443</v>
      </c>
      <c r="H3554" s="15" t="s">
        <v>12444</v>
      </c>
      <c r="I3554" s="15" t="s">
        <v>4327</v>
      </c>
      <c r="J3554" s="15" t="s">
        <v>4367</v>
      </c>
      <c r="K3554" s="15"/>
      <c r="L3554" s="103" t="str">
        <f t="shared" si="1"/>
        <v>B-INLOT400-GY34-400 ml Grey Lotion Bottle</v>
      </c>
      <c r="M3554" s="103">
        <f t="shared" si="2"/>
        <v>6120</v>
      </c>
      <c r="N3554" s="102" t="str">
        <f t="shared" si="3"/>
        <v>wk 40</v>
      </c>
    </row>
    <row r="3555" ht="12.75" customHeight="1">
      <c r="A3555" s="15" t="s">
        <v>12445</v>
      </c>
      <c r="B3555" s="15" t="s">
        <v>2855</v>
      </c>
      <c r="C3555" s="15" t="s">
        <v>3146</v>
      </c>
      <c r="D3555" s="15" t="s">
        <v>3145</v>
      </c>
      <c r="E3555" s="15"/>
      <c r="F3555" s="15" t="s">
        <v>4308</v>
      </c>
      <c r="G3555" s="15" t="s">
        <v>12446</v>
      </c>
      <c r="H3555" s="15" t="s">
        <v>3149</v>
      </c>
      <c r="I3555" s="15" t="s">
        <v>3149</v>
      </c>
      <c r="J3555" s="15"/>
      <c r="K3555" s="15"/>
      <c r="L3555" s="103" t="str">
        <f t="shared" si="1"/>
        <v>B-J1002-N49-1 Ltr. Natural milk Bottle</v>
      </c>
      <c r="M3555" s="103">
        <f t="shared" si="2"/>
        <v>0</v>
      </c>
      <c r="N3555" s="102" t="str">
        <f t="shared" si="3"/>
        <v>wk </v>
      </c>
    </row>
    <row r="3556" ht="12.75" customHeight="1">
      <c r="A3556" s="15" t="s">
        <v>4934</v>
      </c>
      <c r="B3556" s="15" t="s">
        <v>3123</v>
      </c>
      <c r="C3556" s="15" t="s">
        <v>4321</v>
      </c>
      <c r="D3556" s="15" t="s">
        <v>4322</v>
      </c>
      <c r="E3556" s="15" t="s">
        <v>12447</v>
      </c>
      <c r="F3556" s="15" t="s">
        <v>4324</v>
      </c>
      <c r="G3556" s="15" t="s">
        <v>12448</v>
      </c>
      <c r="H3556" s="15" t="s">
        <v>12449</v>
      </c>
      <c r="I3556" s="15" t="s">
        <v>4327</v>
      </c>
      <c r="J3556" s="15" t="s">
        <v>5653</v>
      </c>
      <c r="K3556" s="15"/>
      <c r="L3556" s="103" t="str">
        <f t="shared" si="1"/>
        <v>B-J1002-N49-1 Ltr. Natural milk Bottle</v>
      </c>
      <c r="M3556" s="103">
        <f t="shared" si="2"/>
        <v>5040</v>
      </c>
      <c r="N3556" s="102" t="str">
        <f t="shared" si="3"/>
        <v>wk 1</v>
      </c>
    </row>
    <row r="3557" ht="12.75" customHeight="1">
      <c r="A3557" s="15" t="s">
        <v>4934</v>
      </c>
      <c r="B3557" s="15" t="s">
        <v>3123</v>
      </c>
      <c r="C3557" s="15" t="s">
        <v>4321</v>
      </c>
      <c r="D3557" s="15" t="s">
        <v>4036</v>
      </c>
      <c r="E3557" s="15" t="s">
        <v>12450</v>
      </c>
      <c r="F3557" s="15" t="s">
        <v>6606</v>
      </c>
      <c r="G3557" s="15" t="s">
        <v>12451</v>
      </c>
      <c r="H3557" s="15" t="s">
        <v>12452</v>
      </c>
      <c r="I3557" s="15" t="s">
        <v>4327</v>
      </c>
      <c r="J3557" s="15" t="s">
        <v>4359</v>
      </c>
      <c r="K3557" s="15"/>
      <c r="L3557" s="103" t="str">
        <f t="shared" si="1"/>
        <v>B-J1002-N49-1 Ltr. Natural milk Bottle</v>
      </c>
      <c r="M3557" s="103">
        <f t="shared" si="2"/>
        <v>168</v>
      </c>
      <c r="N3557" s="102" t="str">
        <f t="shared" si="3"/>
        <v>wk 1</v>
      </c>
    </row>
    <row r="3558" ht="12.75" customHeight="1">
      <c r="A3558" s="15" t="s">
        <v>4368</v>
      </c>
      <c r="B3558" s="15" t="s">
        <v>3123</v>
      </c>
      <c r="C3558" s="15" t="s">
        <v>4321</v>
      </c>
      <c r="D3558" s="15" t="s">
        <v>5703</v>
      </c>
      <c r="E3558" s="15" t="s">
        <v>12453</v>
      </c>
      <c r="F3558" s="15" t="s">
        <v>6606</v>
      </c>
      <c r="G3558" s="15" t="s">
        <v>12454</v>
      </c>
      <c r="H3558" s="15" t="s">
        <v>12455</v>
      </c>
      <c r="I3558" s="15" t="s">
        <v>4327</v>
      </c>
      <c r="J3558" s="15" t="s">
        <v>4359</v>
      </c>
      <c r="K3558" s="15"/>
      <c r="L3558" s="103" t="str">
        <f t="shared" si="1"/>
        <v>B-J1002-N49-1 Ltr. Natural milk Bottle</v>
      </c>
      <c r="M3558" s="103">
        <f t="shared" si="2"/>
        <v>420</v>
      </c>
      <c r="N3558" s="102" t="str">
        <f t="shared" si="3"/>
        <v>wk 49</v>
      </c>
    </row>
    <row r="3559" ht="12.75" customHeight="1">
      <c r="A3559" s="15" t="s">
        <v>4373</v>
      </c>
      <c r="B3559" s="15" t="s">
        <v>3123</v>
      </c>
      <c r="C3559" s="15" t="s">
        <v>4321</v>
      </c>
      <c r="D3559" s="15" t="s">
        <v>5718</v>
      </c>
      <c r="E3559" s="15" t="s">
        <v>12456</v>
      </c>
      <c r="F3559" s="15" t="s">
        <v>6606</v>
      </c>
      <c r="G3559" s="15" t="s">
        <v>12457</v>
      </c>
      <c r="H3559" s="15" t="s">
        <v>12458</v>
      </c>
      <c r="I3559" s="15" t="s">
        <v>4327</v>
      </c>
      <c r="J3559" s="15" t="s">
        <v>4359</v>
      </c>
      <c r="K3559" s="15"/>
      <c r="L3559" s="103" t="str">
        <f t="shared" si="1"/>
        <v>B-J1002-N49-1 Ltr. Natural milk Bottle</v>
      </c>
      <c r="M3559" s="103">
        <f t="shared" si="2"/>
        <v>2352</v>
      </c>
      <c r="N3559" s="102" t="str">
        <f t="shared" si="3"/>
        <v>wk </v>
      </c>
    </row>
    <row r="3560" ht="12.75" customHeight="1">
      <c r="A3560" s="15" t="s">
        <v>4383</v>
      </c>
      <c r="B3560" s="15" t="s">
        <v>3123</v>
      </c>
      <c r="C3560" s="15" t="s">
        <v>4321</v>
      </c>
      <c r="D3560" s="15" t="s">
        <v>12459</v>
      </c>
      <c r="E3560" s="15" t="s">
        <v>12460</v>
      </c>
      <c r="F3560" s="15" t="s">
        <v>6606</v>
      </c>
      <c r="G3560" s="15" t="s">
        <v>12461</v>
      </c>
      <c r="H3560" s="15" t="s">
        <v>12462</v>
      </c>
      <c r="I3560" s="15" t="s">
        <v>4327</v>
      </c>
      <c r="J3560" s="15" t="s">
        <v>4359</v>
      </c>
      <c r="K3560" s="15"/>
      <c r="L3560" s="103" t="str">
        <f t="shared" si="1"/>
        <v>B-J1002-N49-1 Ltr. Natural milk Bottle</v>
      </c>
      <c r="M3560" s="103">
        <f t="shared" si="2"/>
        <v>6216</v>
      </c>
      <c r="N3560" s="102" t="str">
        <f t="shared" si="3"/>
        <v>wk </v>
      </c>
    </row>
    <row r="3561" ht="12.75" customHeight="1">
      <c r="A3561" s="15" t="s">
        <v>4387</v>
      </c>
      <c r="B3561" s="15" t="s">
        <v>3123</v>
      </c>
      <c r="C3561" s="15" t="s">
        <v>4321</v>
      </c>
      <c r="D3561" s="15" t="s">
        <v>5718</v>
      </c>
      <c r="E3561" s="15" t="s">
        <v>12463</v>
      </c>
      <c r="F3561" s="15" t="s">
        <v>6606</v>
      </c>
      <c r="G3561" s="15" t="s">
        <v>12457</v>
      </c>
      <c r="H3561" s="15" t="s">
        <v>12458</v>
      </c>
      <c r="I3561" s="15" t="s">
        <v>4327</v>
      </c>
      <c r="J3561" s="15" t="s">
        <v>4359</v>
      </c>
      <c r="K3561" s="15"/>
      <c r="L3561" s="103" t="str">
        <f t="shared" si="1"/>
        <v>B-J1002-N49-1 Ltr. Natural milk Bottle</v>
      </c>
      <c r="M3561" s="103">
        <f t="shared" si="2"/>
        <v>2352</v>
      </c>
      <c r="N3561" s="102" t="str">
        <f t="shared" si="3"/>
        <v>wk </v>
      </c>
    </row>
    <row r="3562" ht="12.75" customHeight="1">
      <c r="A3562" s="15" t="s">
        <v>4392</v>
      </c>
      <c r="B3562" s="15" t="s">
        <v>3123</v>
      </c>
      <c r="C3562" s="15" t="s">
        <v>4321</v>
      </c>
      <c r="D3562" s="15" t="s">
        <v>5746</v>
      </c>
      <c r="E3562" s="15" t="s">
        <v>12464</v>
      </c>
      <c r="F3562" s="15" t="s">
        <v>6606</v>
      </c>
      <c r="G3562" s="15" t="s">
        <v>12465</v>
      </c>
      <c r="H3562" s="15" t="s">
        <v>12466</v>
      </c>
      <c r="I3562" s="15" t="s">
        <v>4327</v>
      </c>
      <c r="J3562" s="15" t="s">
        <v>4359</v>
      </c>
      <c r="K3562" s="15"/>
      <c r="L3562" s="103" t="str">
        <f t="shared" si="1"/>
        <v>B-J1002-N49-1 Ltr. Natural milk Bottle</v>
      </c>
      <c r="M3562" s="103">
        <f t="shared" si="2"/>
        <v>3276</v>
      </c>
      <c r="N3562" s="102" t="str">
        <f t="shared" si="3"/>
        <v>wk </v>
      </c>
    </row>
    <row r="3563" ht="12.75" customHeight="1">
      <c r="A3563" s="15" t="s">
        <v>4407</v>
      </c>
      <c r="B3563" s="15" t="s">
        <v>3123</v>
      </c>
      <c r="C3563" s="15" t="s">
        <v>4321</v>
      </c>
      <c r="D3563" s="15" t="s">
        <v>12467</v>
      </c>
      <c r="E3563" s="15" t="s">
        <v>12468</v>
      </c>
      <c r="F3563" s="15" t="s">
        <v>6606</v>
      </c>
      <c r="G3563" s="15" t="s">
        <v>12469</v>
      </c>
      <c r="H3563" s="15" t="s">
        <v>12470</v>
      </c>
      <c r="I3563" s="15" t="s">
        <v>4327</v>
      </c>
      <c r="J3563" s="15" t="s">
        <v>4359</v>
      </c>
      <c r="K3563" s="15"/>
      <c r="L3563" s="103" t="str">
        <f t="shared" si="1"/>
        <v>B-J1002-N49-1 Ltr. Natural milk Bottle</v>
      </c>
      <c r="M3563" s="103">
        <f t="shared" si="2"/>
        <v>4452</v>
      </c>
      <c r="N3563" s="102" t="str">
        <f t="shared" si="3"/>
        <v>wk </v>
      </c>
    </row>
    <row r="3564" ht="12.75" customHeight="1">
      <c r="A3564" s="15" t="s">
        <v>4418</v>
      </c>
      <c r="B3564" s="15" t="s">
        <v>3123</v>
      </c>
      <c r="C3564" s="15" t="s">
        <v>4321</v>
      </c>
      <c r="D3564" s="15" t="s">
        <v>3772</v>
      </c>
      <c r="E3564" s="15" t="s">
        <v>12471</v>
      </c>
      <c r="F3564" s="15" t="s">
        <v>6606</v>
      </c>
      <c r="G3564" s="15" t="s">
        <v>6768</v>
      </c>
      <c r="H3564" s="15" t="s">
        <v>12472</v>
      </c>
      <c r="I3564" s="15" t="s">
        <v>4327</v>
      </c>
      <c r="J3564" s="15" t="s">
        <v>4359</v>
      </c>
      <c r="K3564" s="15"/>
      <c r="L3564" s="103" t="str">
        <f t="shared" si="1"/>
        <v>B-J1002-N49-1 Ltr. Natural milk Bottle</v>
      </c>
      <c r="M3564" s="103">
        <f t="shared" si="2"/>
        <v>1680</v>
      </c>
      <c r="N3564" s="102" t="str">
        <f t="shared" si="3"/>
        <v>wk 36</v>
      </c>
    </row>
    <row r="3565" ht="12.75" customHeight="1">
      <c r="A3565" s="15" t="s">
        <v>4423</v>
      </c>
      <c r="B3565" s="15" t="s">
        <v>3123</v>
      </c>
      <c r="C3565" s="15" t="s">
        <v>4321</v>
      </c>
      <c r="D3565" s="15" t="s">
        <v>5746</v>
      </c>
      <c r="E3565" s="15" t="s">
        <v>12473</v>
      </c>
      <c r="F3565" s="15" t="s">
        <v>6606</v>
      </c>
      <c r="G3565" s="15" t="s">
        <v>12465</v>
      </c>
      <c r="H3565" s="15" t="s">
        <v>12466</v>
      </c>
      <c r="I3565" s="15" t="s">
        <v>4327</v>
      </c>
      <c r="J3565" s="15" t="s">
        <v>4359</v>
      </c>
      <c r="K3565" s="15"/>
      <c r="L3565" s="103" t="str">
        <f t="shared" si="1"/>
        <v>B-J1002-N49-1 Ltr. Natural milk Bottle</v>
      </c>
      <c r="M3565" s="103">
        <f t="shared" si="2"/>
        <v>3276</v>
      </c>
      <c r="N3565" s="102" t="str">
        <f t="shared" si="3"/>
        <v>wk 40</v>
      </c>
    </row>
    <row r="3566" ht="12.75" customHeight="1">
      <c r="A3566" s="15" t="s">
        <v>5072</v>
      </c>
      <c r="B3566" s="15" t="s">
        <v>3123</v>
      </c>
      <c r="C3566" s="15" t="s">
        <v>4321</v>
      </c>
      <c r="D3566" s="15" t="s">
        <v>4036</v>
      </c>
      <c r="E3566" s="15" t="s">
        <v>12474</v>
      </c>
      <c r="F3566" s="15" t="s">
        <v>4324</v>
      </c>
      <c r="G3566" s="15" t="s">
        <v>12475</v>
      </c>
      <c r="H3566" s="15" t="s">
        <v>12452</v>
      </c>
      <c r="I3566" s="15" t="s">
        <v>4327</v>
      </c>
      <c r="J3566" s="15" t="s">
        <v>4345</v>
      </c>
      <c r="K3566" s="15"/>
      <c r="L3566" s="103" t="str">
        <f t="shared" si="1"/>
        <v>B-J1002-N49-1 Ltr. Natural milk Bottle</v>
      </c>
      <c r="M3566" s="103">
        <f t="shared" si="2"/>
        <v>168</v>
      </c>
      <c r="N3566" s="102" t="str">
        <f t="shared" si="3"/>
        <v>wk 49</v>
      </c>
    </row>
    <row r="3567" ht="12.75" customHeight="1">
      <c r="A3567" s="15" t="s">
        <v>4425</v>
      </c>
      <c r="B3567" s="15" t="s">
        <v>3123</v>
      </c>
      <c r="C3567" s="15" t="s">
        <v>4321</v>
      </c>
      <c r="D3567" s="15" t="s">
        <v>3422</v>
      </c>
      <c r="E3567" s="15" t="s">
        <v>12476</v>
      </c>
      <c r="F3567" s="15" t="s">
        <v>6606</v>
      </c>
      <c r="G3567" s="15" t="s">
        <v>12477</v>
      </c>
      <c r="H3567" s="15" t="s">
        <v>12478</v>
      </c>
      <c r="I3567" s="15" t="s">
        <v>4327</v>
      </c>
      <c r="J3567" s="15" t="s">
        <v>4359</v>
      </c>
      <c r="K3567" s="15"/>
      <c r="L3567" s="103" t="str">
        <f t="shared" si="1"/>
        <v>B-J1002-N49-1 Ltr. Natural milk Bottle</v>
      </c>
      <c r="M3567" s="103">
        <f t="shared" si="2"/>
        <v>3528</v>
      </c>
      <c r="N3567" s="102" t="str">
        <f t="shared" si="3"/>
        <v>wk </v>
      </c>
    </row>
    <row r="3568" ht="12.75" customHeight="1">
      <c r="A3568" s="15" t="s">
        <v>4329</v>
      </c>
      <c r="B3568" s="15" t="s">
        <v>3123</v>
      </c>
      <c r="C3568" s="15" t="s">
        <v>4321</v>
      </c>
      <c r="D3568" s="15" t="s">
        <v>5699</v>
      </c>
      <c r="E3568" s="15" t="s">
        <v>12479</v>
      </c>
      <c r="F3568" s="15" t="s">
        <v>6606</v>
      </c>
      <c r="G3568" s="15" t="s">
        <v>12480</v>
      </c>
      <c r="H3568" s="15" t="s">
        <v>12481</v>
      </c>
      <c r="I3568" s="15" t="s">
        <v>4327</v>
      </c>
      <c r="J3568" s="15" t="s">
        <v>4359</v>
      </c>
      <c r="K3568" s="15"/>
      <c r="L3568" s="103" t="str">
        <f t="shared" si="1"/>
        <v>B-J1002-N49-1 Ltr. Natural milk Bottle</v>
      </c>
      <c r="M3568" s="103">
        <f t="shared" si="2"/>
        <v>1176</v>
      </c>
      <c r="N3568" s="102" t="str">
        <f t="shared" si="3"/>
        <v>wk </v>
      </c>
    </row>
    <row r="3569" ht="12.75" customHeight="1">
      <c r="A3569" s="15" t="s">
        <v>4445</v>
      </c>
      <c r="B3569" s="15" t="s">
        <v>3123</v>
      </c>
      <c r="C3569" s="15" t="s">
        <v>4321</v>
      </c>
      <c r="D3569" s="15" t="s">
        <v>3935</v>
      </c>
      <c r="E3569" s="15" t="s">
        <v>6857</v>
      </c>
      <c r="F3569" s="15" t="s">
        <v>6858</v>
      </c>
      <c r="G3569" s="15" t="s">
        <v>12482</v>
      </c>
      <c r="H3569" s="15" t="s">
        <v>12483</v>
      </c>
      <c r="I3569" s="15" t="s">
        <v>4327</v>
      </c>
      <c r="J3569" s="15" t="s">
        <v>4328</v>
      </c>
      <c r="K3569" s="15"/>
      <c r="L3569" s="103" t="str">
        <f t="shared" si="1"/>
        <v>B-J1002-N49-1 Ltr. Natural milk Bottle</v>
      </c>
      <c r="M3569" s="103">
        <f t="shared" si="2"/>
        <v>336</v>
      </c>
      <c r="N3569" s="102" t="str">
        <f t="shared" si="3"/>
        <v>wk </v>
      </c>
    </row>
    <row r="3570" ht="12.75" customHeight="1">
      <c r="A3570" s="15" t="s">
        <v>4447</v>
      </c>
      <c r="B3570" s="15" t="s">
        <v>3123</v>
      </c>
      <c r="C3570" s="15" t="s">
        <v>4321</v>
      </c>
      <c r="D3570" s="15" t="s">
        <v>8141</v>
      </c>
      <c r="E3570" s="15" t="s">
        <v>12484</v>
      </c>
      <c r="F3570" s="15" t="s">
        <v>4324</v>
      </c>
      <c r="G3570" s="15" t="s">
        <v>12485</v>
      </c>
      <c r="H3570" s="15" t="s">
        <v>12486</v>
      </c>
      <c r="I3570" s="15" t="s">
        <v>4327</v>
      </c>
      <c r="J3570" s="15" t="s">
        <v>4345</v>
      </c>
      <c r="K3570" s="15"/>
      <c r="L3570" s="103" t="str">
        <f t="shared" si="1"/>
        <v>B-J1002-N49-1 Ltr. Natural milk Bottle</v>
      </c>
      <c r="M3570" s="103">
        <f t="shared" si="2"/>
        <v>252</v>
      </c>
      <c r="N3570" s="102" t="str">
        <f t="shared" si="3"/>
        <v>wk </v>
      </c>
    </row>
    <row r="3571" ht="12.75" customHeight="1">
      <c r="A3571" s="15" t="s">
        <v>4480</v>
      </c>
      <c r="B3571" s="15" t="s">
        <v>3123</v>
      </c>
      <c r="C3571" s="15" t="s">
        <v>4321</v>
      </c>
      <c r="D3571" s="15" t="s">
        <v>4019</v>
      </c>
      <c r="E3571" s="15" t="s">
        <v>12487</v>
      </c>
      <c r="F3571" s="15" t="s">
        <v>4324</v>
      </c>
      <c r="G3571" s="15" t="s">
        <v>12488</v>
      </c>
      <c r="H3571" s="15" t="s">
        <v>12489</v>
      </c>
      <c r="I3571" s="15" t="s">
        <v>4327</v>
      </c>
      <c r="J3571" s="15" t="s">
        <v>4328</v>
      </c>
      <c r="K3571" s="15"/>
      <c r="L3571" s="103" t="str">
        <f t="shared" si="1"/>
        <v>B-J1002-N49-1 Ltr. Natural milk Bottle</v>
      </c>
      <c r="M3571" s="103">
        <f t="shared" si="2"/>
        <v>84</v>
      </c>
      <c r="N3571" s="102" t="str">
        <f t="shared" si="3"/>
        <v>wk 45</v>
      </c>
    </row>
    <row r="3572" ht="12.75" customHeight="1">
      <c r="A3572" s="15" t="s">
        <v>4480</v>
      </c>
      <c r="B3572" s="15" t="s">
        <v>3123</v>
      </c>
      <c r="C3572" s="15" t="s">
        <v>4321</v>
      </c>
      <c r="D3572" s="15" t="s">
        <v>4019</v>
      </c>
      <c r="E3572" s="15" t="s">
        <v>12490</v>
      </c>
      <c r="F3572" s="15" t="s">
        <v>4324</v>
      </c>
      <c r="G3572" s="15" t="s">
        <v>12488</v>
      </c>
      <c r="H3572" s="15" t="s">
        <v>12489</v>
      </c>
      <c r="I3572" s="15" t="s">
        <v>4327</v>
      </c>
      <c r="J3572" s="15" t="s">
        <v>4328</v>
      </c>
      <c r="K3572" s="15"/>
      <c r="L3572" s="103" t="str">
        <f t="shared" si="1"/>
        <v>B-J1002-N49-1 Ltr. Natural milk Bottle</v>
      </c>
      <c r="M3572" s="103">
        <f t="shared" si="2"/>
        <v>84</v>
      </c>
      <c r="N3572" s="102" t="str">
        <f t="shared" si="3"/>
        <v>wk 45</v>
      </c>
    </row>
    <row r="3573" ht="12.75" customHeight="1">
      <c r="A3573" s="15" t="s">
        <v>4480</v>
      </c>
      <c r="B3573" s="15" t="s">
        <v>3123</v>
      </c>
      <c r="C3573" s="15" t="s">
        <v>4321</v>
      </c>
      <c r="D3573" s="15" t="s">
        <v>12491</v>
      </c>
      <c r="E3573" s="15" t="s">
        <v>12492</v>
      </c>
      <c r="F3573" s="15" t="s">
        <v>4324</v>
      </c>
      <c r="G3573" s="15" t="s">
        <v>12493</v>
      </c>
      <c r="H3573" s="15" t="s">
        <v>12494</v>
      </c>
      <c r="I3573" s="15" t="s">
        <v>4327</v>
      </c>
      <c r="J3573" s="15" t="s">
        <v>4345</v>
      </c>
      <c r="K3573" s="15"/>
      <c r="L3573" s="103" t="str">
        <f t="shared" si="1"/>
        <v>B-J1002-N49-1 Ltr. Natural milk Bottle</v>
      </c>
      <c r="M3573" s="103">
        <f t="shared" si="2"/>
        <v>588</v>
      </c>
      <c r="N3573" s="102" t="str">
        <f t="shared" si="3"/>
        <v>wk 45</v>
      </c>
    </row>
    <row r="3574" ht="12.75" customHeight="1">
      <c r="A3574" s="15" t="s">
        <v>4482</v>
      </c>
      <c r="B3574" s="15" t="s">
        <v>3123</v>
      </c>
      <c r="C3574" s="15" t="s">
        <v>4321</v>
      </c>
      <c r="D3574" s="15" t="s">
        <v>5770</v>
      </c>
      <c r="E3574" s="15" t="s">
        <v>12495</v>
      </c>
      <c r="F3574" s="15" t="s">
        <v>6606</v>
      </c>
      <c r="G3574" s="15" t="s">
        <v>12496</v>
      </c>
      <c r="H3574" s="15" t="s">
        <v>12497</v>
      </c>
      <c r="I3574" s="15" t="s">
        <v>4327</v>
      </c>
      <c r="J3574" s="15" t="s">
        <v>4359</v>
      </c>
      <c r="K3574" s="15"/>
      <c r="L3574" s="103" t="str">
        <f t="shared" si="1"/>
        <v>B-J1002-N49-1 Ltr. Natural milk Bottle</v>
      </c>
      <c r="M3574" s="103">
        <f t="shared" si="2"/>
        <v>2940</v>
      </c>
      <c r="N3574" s="102" t="str">
        <f t="shared" si="3"/>
        <v>wk 49</v>
      </c>
    </row>
    <row r="3575" ht="12.75" customHeight="1">
      <c r="A3575" s="15" t="s">
        <v>4487</v>
      </c>
      <c r="B3575" s="15" t="s">
        <v>3123</v>
      </c>
      <c r="C3575" s="15" t="s">
        <v>4321</v>
      </c>
      <c r="D3575" s="15" t="s">
        <v>9795</v>
      </c>
      <c r="E3575" s="15" t="s">
        <v>12498</v>
      </c>
      <c r="F3575" s="15" t="s">
        <v>6606</v>
      </c>
      <c r="G3575" s="15" t="s">
        <v>12499</v>
      </c>
      <c r="H3575" s="15" t="s">
        <v>12500</v>
      </c>
      <c r="I3575" s="15" t="s">
        <v>4327</v>
      </c>
      <c r="J3575" s="15" t="s">
        <v>4359</v>
      </c>
      <c r="K3575" s="15"/>
      <c r="L3575" s="103" t="str">
        <f t="shared" si="1"/>
        <v>B-J1002-N49-1 Ltr. Natural milk Bottle</v>
      </c>
      <c r="M3575" s="103">
        <f t="shared" si="2"/>
        <v>4620</v>
      </c>
      <c r="N3575" s="102" t="str">
        <f t="shared" si="3"/>
        <v>wk </v>
      </c>
    </row>
    <row r="3576" ht="12.75" customHeight="1">
      <c r="A3576" s="15" t="s">
        <v>4491</v>
      </c>
      <c r="B3576" s="15" t="s">
        <v>3123</v>
      </c>
      <c r="C3576" s="15" t="s">
        <v>4321</v>
      </c>
      <c r="D3576" s="15" t="s">
        <v>3340</v>
      </c>
      <c r="E3576" s="15" t="s">
        <v>12501</v>
      </c>
      <c r="F3576" s="15" t="s">
        <v>4324</v>
      </c>
      <c r="G3576" s="15" t="s">
        <v>12502</v>
      </c>
      <c r="H3576" s="15" t="s">
        <v>12503</v>
      </c>
      <c r="I3576" s="15" t="s">
        <v>4327</v>
      </c>
      <c r="J3576" s="15" t="s">
        <v>4345</v>
      </c>
      <c r="K3576" s="15"/>
      <c r="L3576" s="103" t="str">
        <f t="shared" si="1"/>
        <v>B-J1002-N49-1 Ltr. Natural milk Bottle</v>
      </c>
      <c r="M3576" s="103">
        <f t="shared" si="2"/>
        <v>840</v>
      </c>
      <c r="N3576" s="102" t="str">
        <f t="shared" si="3"/>
        <v>wk </v>
      </c>
    </row>
    <row r="3577" ht="12.75" customHeight="1">
      <c r="A3577" s="15" t="s">
        <v>4496</v>
      </c>
      <c r="B3577" s="15" t="s">
        <v>3123</v>
      </c>
      <c r="C3577" s="15" t="s">
        <v>4321</v>
      </c>
      <c r="D3577" s="15" t="s">
        <v>12467</v>
      </c>
      <c r="E3577" s="15" t="s">
        <v>12504</v>
      </c>
      <c r="F3577" s="15" t="s">
        <v>6606</v>
      </c>
      <c r="G3577" s="15" t="s">
        <v>12469</v>
      </c>
      <c r="H3577" s="15" t="s">
        <v>12470</v>
      </c>
      <c r="I3577" s="15" t="s">
        <v>4327</v>
      </c>
      <c r="J3577" s="15" t="s">
        <v>4359</v>
      </c>
      <c r="K3577" s="15"/>
      <c r="L3577" s="103" t="str">
        <f t="shared" si="1"/>
        <v>B-J1002-N49-1 Ltr. Natural milk Bottle</v>
      </c>
      <c r="M3577" s="103">
        <f t="shared" si="2"/>
        <v>4452</v>
      </c>
      <c r="N3577" s="102" t="str">
        <f t="shared" si="3"/>
        <v>wk </v>
      </c>
    </row>
    <row r="3578" ht="12.75" customHeight="1">
      <c r="A3578" s="15" t="s">
        <v>4501</v>
      </c>
      <c r="B3578" s="15" t="s">
        <v>3123</v>
      </c>
      <c r="C3578" s="15" t="s">
        <v>4321</v>
      </c>
      <c r="D3578" s="15" t="s">
        <v>12505</v>
      </c>
      <c r="E3578" s="15" t="s">
        <v>12506</v>
      </c>
      <c r="F3578" s="15" t="s">
        <v>6606</v>
      </c>
      <c r="G3578" s="15" t="s">
        <v>5123</v>
      </c>
      <c r="H3578" s="15" t="s">
        <v>12507</v>
      </c>
      <c r="I3578" s="15" t="s">
        <v>4327</v>
      </c>
      <c r="J3578" s="15" t="s">
        <v>4359</v>
      </c>
      <c r="K3578" s="15"/>
      <c r="L3578" s="103" t="str">
        <f t="shared" si="1"/>
        <v>B-J1002-N49-1 Ltr. Natural milk Bottle</v>
      </c>
      <c r="M3578" s="103">
        <f t="shared" si="2"/>
        <v>2856</v>
      </c>
      <c r="N3578" s="102" t="str">
        <f t="shared" si="3"/>
        <v>wk </v>
      </c>
    </row>
    <row r="3579" ht="12.75" customHeight="1">
      <c r="A3579" s="15" t="s">
        <v>4506</v>
      </c>
      <c r="B3579" s="15" t="s">
        <v>3123</v>
      </c>
      <c r="C3579" s="15" t="s">
        <v>4321</v>
      </c>
      <c r="D3579" s="15" t="s">
        <v>12508</v>
      </c>
      <c r="E3579" s="15" t="s">
        <v>12509</v>
      </c>
      <c r="F3579" s="15" t="s">
        <v>6606</v>
      </c>
      <c r="G3579" s="15" t="s">
        <v>12510</v>
      </c>
      <c r="H3579" s="15" t="s">
        <v>12511</v>
      </c>
      <c r="I3579" s="15" t="s">
        <v>4327</v>
      </c>
      <c r="J3579" s="15" t="s">
        <v>4359</v>
      </c>
      <c r="K3579" s="15"/>
      <c r="L3579" s="103" t="str">
        <f t="shared" si="1"/>
        <v>B-J1002-N49-1 Ltr. Natural milk Bottle</v>
      </c>
      <c r="M3579" s="103">
        <f t="shared" si="2"/>
        <v>1848</v>
      </c>
      <c r="N3579" s="102" t="str">
        <f t="shared" si="3"/>
        <v>wk </v>
      </c>
    </row>
    <row r="3580" ht="12.75" customHeight="1">
      <c r="A3580" s="15" t="s">
        <v>4565</v>
      </c>
      <c r="B3580" s="15" t="s">
        <v>3123</v>
      </c>
      <c r="C3580" s="15" t="s">
        <v>4321</v>
      </c>
      <c r="D3580" s="15" t="s">
        <v>3772</v>
      </c>
      <c r="E3580" s="15" t="s">
        <v>12512</v>
      </c>
      <c r="F3580" s="15" t="s">
        <v>6606</v>
      </c>
      <c r="G3580" s="15" t="s">
        <v>6768</v>
      </c>
      <c r="H3580" s="15" t="s">
        <v>12513</v>
      </c>
      <c r="I3580" s="15" t="s">
        <v>4327</v>
      </c>
      <c r="J3580" s="15" t="s">
        <v>4359</v>
      </c>
      <c r="K3580" s="15"/>
      <c r="L3580" s="103" t="str">
        <f t="shared" si="1"/>
        <v>B-J1002-N49-1 Ltr. Natural milk Bottle</v>
      </c>
      <c r="M3580" s="103">
        <f t="shared" si="2"/>
        <v>1680</v>
      </c>
      <c r="N3580" s="102" t="str">
        <f t="shared" si="3"/>
        <v>wk 49</v>
      </c>
    </row>
    <row r="3581" ht="12.75" customHeight="1">
      <c r="A3581" s="15" t="s">
        <v>4565</v>
      </c>
      <c r="B3581" s="15" t="s">
        <v>3123</v>
      </c>
      <c r="C3581" s="15" t="s">
        <v>4321</v>
      </c>
      <c r="D3581" s="15" t="s">
        <v>12514</v>
      </c>
      <c r="E3581" s="15" t="s">
        <v>12515</v>
      </c>
      <c r="F3581" s="15" t="s">
        <v>6606</v>
      </c>
      <c r="G3581" s="15" t="s">
        <v>12516</v>
      </c>
      <c r="H3581" s="15" t="s">
        <v>12517</v>
      </c>
      <c r="I3581" s="15" t="s">
        <v>4327</v>
      </c>
      <c r="J3581" s="15" t="s">
        <v>4359</v>
      </c>
      <c r="K3581" s="15"/>
      <c r="L3581" s="103" t="str">
        <f t="shared" si="1"/>
        <v>B-J1002-N49-1 Ltr. Natural milk Bottle</v>
      </c>
      <c r="M3581" s="103">
        <f t="shared" si="2"/>
        <v>4956</v>
      </c>
      <c r="N3581" s="102" t="str">
        <f t="shared" si="3"/>
        <v>wk 49</v>
      </c>
    </row>
    <row r="3582" ht="12.75" customHeight="1">
      <c r="A3582" s="15" t="s">
        <v>4569</v>
      </c>
      <c r="B3582" s="15" t="s">
        <v>3123</v>
      </c>
      <c r="C3582" s="15" t="s">
        <v>4321</v>
      </c>
      <c r="D3582" s="15" t="s">
        <v>4019</v>
      </c>
      <c r="E3582" s="15" t="s">
        <v>12518</v>
      </c>
      <c r="F3582" s="15" t="s">
        <v>4324</v>
      </c>
      <c r="G3582" s="15" t="s">
        <v>12488</v>
      </c>
      <c r="H3582" s="15" t="s">
        <v>12519</v>
      </c>
      <c r="I3582" s="15" t="s">
        <v>4327</v>
      </c>
      <c r="J3582" s="15" t="s">
        <v>4345</v>
      </c>
      <c r="K3582" s="15"/>
      <c r="L3582" s="103" t="str">
        <f t="shared" si="1"/>
        <v>B-J1002-N49-1 Ltr. Natural milk Bottle</v>
      </c>
      <c r="M3582" s="103">
        <f t="shared" si="2"/>
        <v>84</v>
      </c>
      <c r="N3582" s="102" t="str">
        <f t="shared" si="3"/>
        <v>wk </v>
      </c>
    </row>
    <row r="3583" ht="12.75" customHeight="1">
      <c r="A3583" s="15" t="s">
        <v>4338</v>
      </c>
      <c r="B3583" s="15" t="s">
        <v>3123</v>
      </c>
      <c r="C3583" s="15" t="s">
        <v>4321</v>
      </c>
      <c r="D3583" s="15" t="s">
        <v>12520</v>
      </c>
      <c r="E3583" s="15" t="s">
        <v>12521</v>
      </c>
      <c r="F3583" s="15" t="s">
        <v>6606</v>
      </c>
      <c r="G3583" s="15" t="s">
        <v>12522</v>
      </c>
      <c r="H3583" s="15" t="s">
        <v>12523</v>
      </c>
      <c r="I3583" s="15" t="s">
        <v>4327</v>
      </c>
      <c r="J3583" s="15" t="s">
        <v>4359</v>
      </c>
      <c r="K3583" s="15"/>
      <c r="L3583" s="103" t="str">
        <f t="shared" si="1"/>
        <v>B-J1002-N49-1 Ltr. Natural milk Bottle</v>
      </c>
      <c r="M3583" s="103">
        <f t="shared" si="2"/>
        <v>10164</v>
      </c>
      <c r="N3583" s="102" t="str">
        <f t="shared" si="3"/>
        <v>wk </v>
      </c>
    </row>
    <row r="3584" ht="12.75" customHeight="1">
      <c r="A3584" s="15" t="s">
        <v>4575</v>
      </c>
      <c r="B3584" s="15" t="s">
        <v>3123</v>
      </c>
      <c r="C3584" s="15" t="s">
        <v>4321</v>
      </c>
      <c r="D3584" s="15" t="s">
        <v>8141</v>
      </c>
      <c r="E3584" s="15" t="s">
        <v>12524</v>
      </c>
      <c r="F3584" s="15" t="s">
        <v>4324</v>
      </c>
      <c r="G3584" s="15" t="s">
        <v>12485</v>
      </c>
      <c r="H3584" s="15" t="s">
        <v>12525</v>
      </c>
      <c r="I3584" s="15" t="s">
        <v>4327</v>
      </c>
      <c r="J3584" s="15" t="s">
        <v>4328</v>
      </c>
      <c r="K3584" s="15"/>
      <c r="L3584" s="103" t="str">
        <f t="shared" si="1"/>
        <v>B-J1002-N49-1 Ltr. Natural milk Bottle</v>
      </c>
      <c r="M3584" s="103">
        <f t="shared" si="2"/>
        <v>252</v>
      </c>
      <c r="N3584" s="102" t="str">
        <f t="shared" si="3"/>
        <v>wk </v>
      </c>
    </row>
    <row r="3585" ht="12.75" customHeight="1">
      <c r="A3585" s="15" t="s">
        <v>4575</v>
      </c>
      <c r="B3585" s="15" t="s">
        <v>3123</v>
      </c>
      <c r="C3585" s="15" t="s">
        <v>4321</v>
      </c>
      <c r="D3585" s="15" t="s">
        <v>4019</v>
      </c>
      <c r="E3585" s="15" t="s">
        <v>12526</v>
      </c>
      <c r="F3585" s="15" t="s">
        <v>4324</v>
      </c>
      <c r="G3585" s="15" t="s">
        <v>12488</v>
      </c>
      <c r="H3585" s="15" t="s">
        <v>12519</v>
      </c>
      <c r="I3585" s="15" t="s">
        <v>4327</v>
      </c>
      <c r="J3585" s="15" t="s">
        <v>4328</v>
      </c>
      <c r="K3585" s="15"/>
      <c r="L3585" s="103" t="str">
        <f t="shared" si="1"/>
        <v>B-J1002-N49-1 Ltr. Natural milk Bottle</v>
      </c>
      <c r="M3585" s="103">
        <f t="shared" si="2"/>
        <v>84</v>
      </c>
      <c r="N3585" s="102" t="str">
        <f t="shared" si="3"/>
        <v>wk </v>
      </c>
    </row>
    <row r="3586" ht="12.75" customHeight="1">
      <c r="A3586" s="15" t="s">
        <v>4579</v>
      </c>
      <c r="B3586" s="15" t="s">
        <v>3123</v>
      </c>
      <c r="C3586" s="15" t="s">
        <v>4321</v>
      </c>
      <c r="D3586" s="15" t="s">
        <v>5707</v>
      </c>
      <c r="E3586" s="15" t="s">
        <v>12527</v>
      </c>
      <c r="F3586" s="15" t="s">
        <v>4324</v>
      </c>
      <c r="G3586" s="15" t="s">
        <v>12528</v>
      </c>
      <c r="H3586" s="15" t="s">
        <v>12529</v>
      </c>
      <c r="I3586" s="15" t="s">
        <v>4327</v>
      </c>
      <c r="J3586" s="15" t="s">
        <v>4345</v>
      </c>
      <c r="K3586" s="15"/>
      <c r="L3586" s="103" t="str">
        <f t="shared" si="1"/>
        <v>B-J1002-N49-1 Ltr. Natural milk Bottle</v>
      </c>
      <c r="M3586" s="103">
        <f t="shared" si="2"/>
        <v>672</v>
      </c>
      <c r="N3586" s="102" t="str">
        <f t="shared" si="3"/>
        <v>wk </v>
      </c>
    </row>
    <row r="3587" ht="12.75" customHeight="1">
      <c r="A3587" s="15" t="s">
        <v>4579</v>
      </c>
      <c r="B3587" s="15" t="s">
        <v>3123</v>
      </c>
      <c r="C3587" s="15" t="s">
        <v>4321</v>
      </c>
      <c r="D3587" s="15" t="s">
        <v>4019</v>
      </c>
      <c r="E3587" s="15" t="s">
        <v>12530</v>
      </c>
      <c r="F3587" s="15" t="s">
        <v>4324</v>
      </c>
      <c r="G3587" s="15" t="s">
        <v>12488</v>
      </c>
      <c r="H3587" s="15" t="s">
        <v>12531</v>
      </c>
      <c r="I3587" s="15" t="s">
        <v>4327</v>
      </c>
      <c r="J3587" s="15" t="s">
        <v>4345</v>
      </c>
      <c r="K3587" s="15"/>
      <c r="L3587" s="103" t="str">
        <f t="shared" si="1"/>
        <v>B-J1002-N49-1 Ltr. Natural milk Bottle</v>
      </c>
      <c r="M3587" s="103">
        <f t="shared" si="2"/>
        <v>84</v>
      </c>
      <c r="N3587" s="102" t="str">
        <f t="shared" si="3"/>
        <v>wk </v>
      </c>
    </row>
    <row r="3588" ht="12.75" customHeight="1">
      <c r="A3588" s="15" t="s">
        <v>4579</v>
      </c>
      <c r="B3588" s="15" t="s">
        <v>3123</v>
      </c>
      <c r="C3588" s="15" t="s">
        <v>4321</v>
      </c>
      <c r="D3588" s="15" t="s">
        <v>3935</v>
      </c>
      <c r="E3588" s="15" t="s">
        <v>12532</v>
      </c>
      <c r="F3588" s="15" t="s">
        <v>4324</v>
      </c>
      <c r="G3588" s="15" t="s">
        <v>12533</v>
      </c>
      <c r="H3588" s="15" t="s">
        <v>12534</v>
      </c>
      <c r="I3588" s="15" t="s">
        <v>4327</v>
      </c>
      <c r="J3588" s="15" t="s">
        <v>4345</v>
      </c>
      <c r="K3588" s="15"/>
      <c r="L3588" s="103" t="str">
        <f t="shared" si="1"/>
        <v>B-J1002-N49-1 Ltr. Natural milk Bottle</v>
      </c>
      <c r="M3588" s="103">
        <f t="shared" si="2"/>
        <v>336</v>
      </c>
      <c r="N3588" s="102" t="str">
        <f t="shared" si="3"/>
        <v>wk </v>
      </c>
    </row>
    <row r="3589" ht="12.75" customHeight="1">
      <c r="A3589" s="15" t="s">
        <v>4581</v>
      </c>
      <c r="B3589" s="15" t="s">
        <v>3123</v>
      </c>
      <c r="C3589" s="15" t="s">
        <v>4321</v>
      </c>
      <c r="D3589" s="15" t="s">
        <v>4019</v>
      </c>
      <c r="E3589" s="15" t="s">
        <v>12535</v>
      </c>
      <c r="F3589" s="15" t="s">
        <v>4324</v>
      </c>
      <c r="G3589" s="15" t="s">
        <v>12488</v>
      </c>
      <c r="H3589" s="15" t="s">
        <v>12531</v>
      </c>
      <c r="I3589" s="15" t="s">
        <v>4327</v>
      </c>
      <c r="J3589" s="15" t="s">
        <v>4328</v>
      </c>
      <c r="K3589" s="15"/>
      <c r="L3589" s="103" t="str">
        <f t="shared" si="1"/>
        <v>B-J1002-N49-1 Ltr. Natural milk Bottle</v>
      </c>
      <c r="M3589" s="103">
        <f t="shared" si="2"/>
        <v>84</v>
      </c>
      <c r="N3589" s="102" t="str">
        <f t="shared" si="3"/>
        <v>wk </v>
      </c>
    </row>
    <row r="3590" ht="12.75" customHeight="1">
      <c r="A3590" s="15" t="s">
        <v>4584</v>
      </c>
      <c r="B3590" s="15" t="s">
        <v>3123</v>
      </c>
      <c r="C3590" s="15" t="s">
        <v>4321</v>
      </c>
      <c r="D3590" s="15" t="s">
        <v>5703</v>
      </c>
      <c r="E3590" s="15" t="s">
        <v>12536</v>
      </c>
      <c r="F3590" s="15" t="s">
        <v>12537</v>
      </c>
      <c r="G3590" s="15" t="s">
        <v>12538</v>
      </c>
      <c r="H3590" s="15" t="s">
        <v>12539</v>
      </c>
      <c r="I3590" s="15" t="s">
        <v>4327</v>
      </c>
      <c r="J3590" s="15" t="s">
        <v>8677</v>
      </c>
      <c r="K3590" s="15"/>
      <c r="L3590" s="103" t="str">
        <f t="shared" si="1"/>
        <v>B-J1002-N49-1 Ltr. Natural milk Bottle</v>
      </c>
      <c r="M3590" s="103">
        <f t="shared" si="2"/>
        <v>420</v>
      </c>
      <c r="N3590" s="102" t="str">
        <f t="shared" si="3"/>
        <v>wk </v>
      </c>
    </row>
    <row r="3591" ht="12.75" customHeight="1">
      <c r="A3591" s="15" t="s">
        <v>4600</v>
      </c>
      <c r="B3591" s="15" t="s">
        <v>3123</v>
      </c>
      <c r="C3591" s="15" t="s">
        <v>4321</v>
      </c>
      <c r="D3591" s="15" t="s">
        <v>8141</v>
      </c>
      <c r="E3591" s="15" t="s">
        <v>12540</v>
      </c>
      <c r="F3591" s="15" t="s">
        <v>4324</v>
      </c>
      <c r="G3591" s="15" t="s">
        <v>12485</v>
      </c>
      <c r="H3591" s="15" t="s">
        <v>12541</v>
      </c>
      <c r="I3591" s="15" t="s">
        <v>4327</v>
      </c>
      <c r="J3591" s="15" t="s">
        <v>4328</v>
      </c>
      <c r="K3591" s="15"/>
      <c r="L3591" s="103" t="str">
        <f t="shared" si="1"/>
        <v>B-J1002-N49-1 Ltr. Natural milk Bottle</v>
      </c>
      <c r="M3591" s="103">
        <f t="shared" si="2"/>
        <v>252</v>
      </c>
      <c r="N3591" s="102" t="str">
        <f t="shared" si="3"/>
        <v>wk </v>
      </c>
    </row>
    <row r="3592" ht="12.75" customHeight="1">
      <c r="A3592" s="15" t="s">
        <v>4600</v>
      </c>
      <c r="B3592" s="15" t="s">
        <v>3123</v>
      </c>
      <c r="C3592" s="15" t="s">
        <v>4321</v>
      </c>
      <c r="D3592" s="15" t="s">
        <v>4019</v>
      </c>
      <c r="E3592" s="15" t="s">
        <v>12542</v>
      </c>
      <c r="F3592" s="15" t="s">
        <v>4324</v>
      </c>
      <c r="G3592" s="15" t="s">
        <v>12488</v>
      </c>
      <c r="H3592" s="15" t="s">
        <v>12543</v>
      </c>
      <c r="I3592" s="15" t="s">
        <v>4327</v>
      </c>
      <c r="J3592" s="15" t="s">
        <v>4328</v>
      </c>
      <c r="K3592" s="15"/>
      <c r="L3592" s="103" t="str">
        <f t="shared" si="1"/>
        <v>B-J1002-N49-1 Ltr. Natural milk Bottle</v>
      </c>
      <c r="M3592" s="103">
        <f t="shared" si="2"/>
        <v>84</v>
      </c>
      <c r="N3592" s="102" t="str">
        <f t="shared" si="3"/>
        <v>wk </v>
      </c>
    </row>
    <row r="3593" ht="12.75" customHeight="1">
      <c r="A3593" s="15" t="s">
        <v>4616</v>
      </c>
      <c r="B3593" s="15" t="s">
        <v>3123</v>
      </c>
      <c r="C3593" s="15" t="s">
        <v>4321</v>
      </c>
      <c r="D3593" s="15" t="s">
        <v>4019</v>
      </c>
      <c r="E3593" s="15" t="s">
        <v>12544</v>
      </c>
      <c r="F3593" s="15" t="s">
        <v>4324</v>
      </c>
      <c r="G3593" s="15" t="s">
        <v>12488</v>
      </c>
      <c r="H3593" s="15" t="s">
        <v>12545</v>
      </c>
      <c r="I3593" s="15" t="s">
        <v>4327</v>
      </c>
      <c r="J3593" s="15" t="s">
        <v>4345</v>
      </c>
      <c r="K3593" s="15"/>
      <c r="L3593" s="103" t="str">
        <f t="shared" si="1"/>
        <v>B-J1002-N49-1 Ltr. Natural milk Bottle</v>
      </c>
      <c r="M3593" s="103">
        <f t="shared" si="2"/>
        <v>84</v>
      </c>
      <c r="N3593" s="102" t="str">
        <f t="shared" si="3"/>
        <v>wk 14</v>
      </c>
    </row>
    <row r="3594" ht="12.75" customHeight="1">
      <c r="A3594" s="15" t="s">
        <v>4619</v>
      </c>
      <c r="B3594" s="15" t="s">
        <v>3123</v>
      </c>
      <c r="C3594" s="15" t="s">
        <v>4321</v>
      </c>
      <c r="D3594" s="15" t="s">
        <v>5707</v>
      </c>
      <c r="E3594" s="15" t="s">
        <v>12546</v>
      </c>
      <c r="F3594" s="15" t="s">
        <v>4324</v>
      </c>
      <c r="G3594" s="15" t="s">
        <v>12528</v>
      </c>
      <c r="H3594" s="15" t="s">
        <v>12547</v>
      </c>
      <c r="I3594" s="15" t="s">
        <v>4327</v>
      </c>
      <c r="J3594" s="15" t="s">
        <v>4328</v>
      </c>
      <c r="K3594" s="15"/>
      <c r="L3594" s="103" t="str">
        <f t="shared" si="1"/>
        <v>B-J1002-N49-1 Ltr. Natural milk Bottle</v>
      </c>
      <c r="M3594" s="103">
        <f t="shared" si="2"/>
        <v>672</v>
      </c>
      <c r="N3594" s="102" t="str">
        <f t="shared" si="3"/>
        <v>wk 19</v>
      </c>
    </row>
    <row r="3595" ht="12.75" customHeight="1">
      <c r="A3595" s="15" t="s">
        <v>4639</v>
      </c>
      <c r="B3595" s="15" t="s">
        <v>3123</v>
      </c>
      <c r="C3595" s="15" t="s">
        <v>4321</v>
      </c>
      <c r="D3595" s="15" t="s">
        <v>8141</v>
      </c>
      <c r="E3595" s="15" t="s">
        <v>12548</v>
      </c>
      <c r="F3595" s="15" t="s">
        <v>4324</v>
      </c>
      <c r="G3595" s="15" t="s">
        <v>12485</v>
      </c>
      <c r="H3595" s="15" t="s">
        <v>12549</v>
      </c>
      <c r="I3595" s="15" t="s">
        <v>4327</v>
      </c>
      <c r="J3595" s="15" t="s">
        <v>4345</v>
      </c>
      <c r="K3595" s="15"/>
      <c r="L3595" s="103" t="str">
        <f t="shared" si="1"/>
        <v>B-J1002-N49-1 Ltr. Natural milk Bottle</v>
      </c>
      <c r="M3595" s="103">
        <f t="shared" si="2"/>
        <v>252</v>
      </c>
      <c r="N3595" s="102" t="str">
        <f t="shared" si="3"/>
        <v>wk 49</v>
      </c>
    </row>
    <row r="3596" ht="12.75" customHeight="1">
      <c r="A3596" s="15" t="s">
        <v>4645</v>
      </c>
      <c r="B3596" s="15" t="s">
        <v>3123</v>
      </c>
      <c r="C3596" s="15" t="s">
        <v>4321</v>
      </c>
      <c r="D3596" s="15" t="s">
        <v>4036</v>
      </c>
      <c r="E3596" s="15" t="s">
        <v>12550</v>
      </c>
      <c r="F3596" s="15" t="s">
        <v>4324</v>
      </c>
      <c r="G3596" s="15" t="s">
        <v>12475</v>
      </c>
      <c r="H3596" s="15" t="s">
        <v>12551</v>
      </c>
      <c r="I3596" s="15" t="s">
        <v>4327</v>
      </c>
      <c r="J3596" s="15" t="s">
        <v>4328</v>
      </c>
      <c r="K3596" s="15"/>
      <c r="L3596" s="103" t="str">
        <f t="shared" si="1"/>
        <v>B-J1002-N49-1 Ltr. Natural milk Bottle</v>
      </c>
      <c r="M3596" s="103">
        <f t="shared" si="2"/>
        <v>168</v>
      </c>
      <c r="N3596" s="102" t="str">
        <f t="shared" si="3"/>
        <v>wk </v>
      </c>
    </row>
    <row r="3597" ht="12.75" customHeight="1">
      <c r="A3597" s="15" t="s">
        <v>4692</v>
      </c>
      <c r="B3597" s="15" t="s">
        <v>3123</v>
      </c>
      <c r="C3597" s="15" t="s">
        <v>4321</v>
      </c>
      <c r="D3597" s="15" t="s">
        <v>8141</v>
      </c>
      <c r="E3597" s="15" t="s">
        <v>12552</v>
      </c>
      <c r="F3597" s="15" t="s">
        <v>4324</v>
      </c>
      <c r="G3597" s="15" t="s">
        <v>12485</v>
      </c>
      <c r="H3597" s="15" t="s">
        <v>12553</v>
      </c>
      <c r="I3597" s="15" t="s">
        <v>4327</v>
      </c>
      <c r="J3597" s="15" t="s">
        <v>4328</v>
      </c>
      <c r="K3597" s="15"/>
      <c r="L3597" s="103" t="str">
        <f t="shared" si="1"/>
        <v>B-J1002-N49-1 Ltr. Natural milk Bottle</v>
      </c>
      <c r="M3597" s="103">
        <f t="shared" si="2"/>
        <v>252</v>
      </c>
      <c r="N3597" s="102" t="str">
        <f t="shared" si="3"/>
        <v>wk 2</v>
      </c>
    </row>
    <row r="3598" ht="12.75" customHeight="1">
      <c r="A3598" s="15" t="s">
        <v>4720</v>
      </c>
      <c r="B3598" s="15" t="s">
        <v>3123</v>
      </c>
      <c r="C3598" s="15" t="s">
        <v>4321</v>
      </c>
      <c r="D3598" s="15" t="s">
        <v>4019</v>
      </c>
      <c r="E3598" s="15" t="s">
        <v>12554</v>
      </c>
      <c r="F3598" s="15" t="s">
        <v>4324</v>
      </c>
      <c r="G3598" s="15" t="s">
        <v>12488</v>
      </c>
      <c r="H3598" s="15" t="s">
        <v>12555</v>
      </c>
      <c r="I3598" s="15" t="s">
        <v>4327</v>
      </c>
      <c r="J3598" s="15" t="s">
        <v>4345</v>
      </c>
      <c r="K3598" s="15"/>
      <c r="L3598" s="103" t="str">
        <f t="shared" si="1"/>
        <v>B-J1002-N49-1 Ltr. Natural milk Bottle</v>
      </c>
      <c r="M3598" s="103">
        <f t="shared" si="2"/>
        <v>84</v>
      </c>
      <c r="N3598" s="102" t="str">
        <f t="shared" si="3"/>
        <v>wk </v>
      </c>
    </row>
    <row r="3599" ht="12.75" customHeight="1">
      <c r="A3599" s="15" t="s">
        <v>4726</v>
      </c>
      <c r="B3599" s="15" t="s">
        <v>3123</v>
      </c>
      <c r="C3599" s="15" t="s">
        <v>4321</v>
      </c>
      <c r="D3599" s="15" t="s">
        <v>5703</v>
      </c>
      <c r="E3599" s="15" t="s">
        <v>12556</v>
      </c>
      <c r="F3599" s="15" t="s">
        <v>4324</v>
      </c>
      <c r="G3599" s="15" t="s">
        <v>12538</v>
      </c>
      <c r="H3599" s="15" t="s">
        <v>12557</v>
      </c>
      <c r="I3599" s="15" t="s">
        <v>4327</v>
      </c>
      <c r="J3599" s="15" t="s">
        <v>4328</v>
      </c>
      <c r="K3599" s="15"/>
      <c r="L3599" s="103" t="str">
        <f t="shared" si="1"/>
        <v>B-J1002-N49-1 Ltr. Natural milk Bottle</v>
      </c>
      <c r="M3599" s="103">
        <f t="shared" si="2"/>
        <v>420</v>
      </c>
      <c r="N3599" s="102" t="str">
        <f t="shared" si="3"/>
        <v>wk </v>
      </c>
    </row>
    <row r="3600" ht="12.75" customHeight="1">
      <c r="A3600" s="15" t="s">
        <v>4729</v>
      </c>
      <c r="B3600" s="15" t="s">
        <v>3123</v>
      </c>
      <c r="C3600" s="15" t="s">
        <v>4321</v>
      </c>
      <c r="D3600" s="15" t="s">
        <v>4019</v>
      </c>
      <c r="E3600" s="15" t="s">
        <v>12558</v>
      </c>
      <c r="F3600" s="15" t="s">
        <v>4324</v>
      </c>
      <c r="G3600" s="15" t="s">
        <v>12488</v>
      </c>
      <c r="H3600" s="15" t="s">
        <v>12555</v>
      </c>
      <c r="I3600" s="15" t="s">
        <v>4327</v>
      </c>
      <c r="J3600" s="15" t="s">
        <v>4345</v>
      </c>
      <c r="K3600" s="15"/>
      <c r="L3600" s="103" t="str">
        <f t="shared" si="1"/>
        <v>B-J1002-N49-1 Ltr. Natural milk Bottle</v>
      </c>
      <c r="M3600" s="103">
        <f t="shared" si="2"/>
        <v>84</v>
      </c>
      <c r="N3600" s="102" t="str">
        <f t="shared" si="3"/>
        <v>wk </v>
      </c>
    </row>
    <row r="3601" ht="12.75" customHeight="1">
      <c r="A3601" s="15" t="s">
        <v>5269</v>
      </c>
      <c r="B3601" s="15" t="s">
        <v>3123</v>
      </c>
      <c r="C3601" s="15" t="s">
        <v>4321</v>
      </c>
      <c r="D3601" s="15" t="s">
        <v>3772</v>
      </c>
      <c r="E3601" s="15" t="s">
        <v>12559</v>
      </c>
      <c r="F3601" s="15" t="s">
        <v>4324</v>
      </c>
      <c r="G3601" s="15" t="s">
        <v>12560</v>
      </c>
      <c r="H3601" s="15" t="s">
        <v>12561</v>
      </c>
      <c r="I3601" s="15" t="s">
        <v>4327</v>
      </c>
      <c r="J3601" s="15" t="s">
        <v>4345</v>
      </c>
      <c r="K3601" s="15"/>
      <c r="L3601" s="103" t="str">
        <f t="shared" si="1"/>
        <v>B-J1002-N49-1 Ltr. Natural milk Bottle</v>
      </c>
      <c r="M3601" s="103">
        <f t="shared" si="2"/>
        <v>1680</v>
      </c>
      <c r="N3601" s="102" t="str">
        <f t="shared" si="3"/>
        <v>wk </v>
      </c>
    </row>
    <row r="3602" ht="12.75" customHeight="1">
      <c r="A3602" s="15" t="s">
        <v>5269</v>
      </c>
      <c r="B3602" s="15" t="s">
        <v>3123</v>
      </c>
      <c r="C3602" s="15" t="s">
        <v>4321</v>
      </c>
      <c r="D3602" s="15" t="s">
        <v>3935</v>
      </c>
      <c r="E3602" s="15" t="s">
        <v>12562</v>
      </c>
      <c r="F3602" s="15" t="s">
        <v>4324</v>
      </c>
      <c r="G3602" s="15" t="s">
        <v>12533</v>
      </c>
      <c r="H3602" s="15" t="s">
        <v>12563</v>
      </c>
      <c r="I3602" s="15" t="s">
        <v>4327</v>
      </c>
      <c r="J3602" s="15" t="s">
        <v>4345</v>
      </c>
      <c r="K3602" s="15"/>
      <c r="L3602" s="103" t="str">
        <f t="shared" si="1"/>
        <v>B-J1002-N49-1 Ltr. Natural milk Bottle</v>
      </c>
      <c r="M3602" s="103">
        <f t="shared" si="2"/>
        <v>336</v>
      </c>
      <c r="N3602" s="102" t="str">
        <f t="shared" si="3"/>
        <v>wk </v>
      </c>
    </row>
    <row r="3603" ht="12.75" customHeight="1">
      <c r="A3603" s="15" t="s">
        <v>5272</v>
      </c>
      <c r="B3603" s="15" t="s">
        <v>3123</v>
      </c>
      <c r="C3603" s="15" t="s">
        <v>4321</v>
      </c>
      <c r="D3603" s="15" t="s">
        <v>4019</v>
      </c>
      <c r="E3603" s="15" t="s">
        <v>12564</v>
      </c>
      <c r="F3603" s="15" t="s">
        <v>4324</v>
      </c>
      <c r="G3603" s="15" t="s">
        <v>12488</v>
      </c>
      <c r="H3603" s="15" t="s">
        <v>12555</v>
      </c>
      <c r="I3603" s="15" t="s">
        <v>4327</v>
      </c>
      <c r="J3603" s="15" t="s">
        <v>4328</v>
      </c>
      <c r="K3603" s="15"/>
      <c r="L3603" s="103" t="str">
        <f t="shared" si="1"/>
        <v>B-J1002-N49-1 Ltr. Natural milk Bottle</v>
      </c>
      <c r="M3603" s="103">
        <f t="shared" si="2"/>
        <v>84</v>
      </c>
      <c r="N3603" s="102" t="str">
        <f t="shared" si="3"/>
        <v>wk </v>
      </c>
    </row>
    <row r="3604" ht="12.75" customHeight="1">
      <c r="A3604" s="15" t="s">
        <v>4739</v>
      </c>
      <c r="B3604" s="15" t="s">
        <v>3123</v>
      </c>
      <c r="C3604" s="15" t="s">
        <v>4321</v>
      </c>
      <c r="D3604" s="15" t="s">
        <v>4019</v>
      </c>
      <c r="E3604" s="15" t="s">
        <v>12565</v>
      </c>
      <c r="F3604" s="15" t="s">
        <v>4324</v>
      </c>
      <c r="G3604" s="15" t="s">
        <v>12488</v>
      </c>
      <c r="H3604" s="15" t="s">
        <v>12555</v>
      </c>
      <c r="I3604" s="15" t="s">
        <v>4327</v>
      </c>
      <c r="J3604" s="15" t="s">
        <v>4328</v>
      </c>
      <c r="K3604" s="15"/>
      <c r="L3604" s="103" t="str">
        <f t="shared" si="1"/>
        <v>B-J1002-N49-1 Ltr. Natural milk Bottle</v>
      </c>
      <c r="M3604" s="103">
        <f t="shared" si="2"/>
        <v>84</v>
      </c>
      <c r="N3604" s="102" t="str">
        <f t="shared" si="3"/>
        <v>wk </v>
      </c>
    </row>
    <row r="3605" ht="12.75" customHeight="1">
      <c r="A3605" s="15" t="s">
        <v>4745</v>
      </c>
      <c r="B3605" s="15" t="s">
        <v>3123</v>
      </c>
      <c r="C3605" s="15" t="s">
        <v>4321</v>
      </c>
      <c r="D3605" s="15" t="s">
        <v>5327</v>
      </c>
      <c r="E3605" s="15" t="s">
        <v>12566</v>
      </c>
      <c r="F3605" s="15" t="s">
        <v>4324</v>
      </c>
      <c r="G3605" s="15" t="s">
        <v>12567</v>
      </c>
      <c r="H3605" s="15" t="s">
        <v>12568</v>
      </c>
      <c r="I3605" s="15" t="s">
        <v>4327</v>
      </c>
      <c r="J3605" s="15" t="s">
        <v>4345</v>
      </c>
      <c r="K3605" s="15"/>
      <c r="L3605" s="103" t="str">
        <f t="shared" si="1"/>
        <v>B-J1002-N49-1 Ltr. Natural milk Bottle</v>
      </c>
      <c r="M3605" s="103">
        <f t="shared" si="2"/>
        <v>504</v>
      </c>
      <c r="N3605" s="102" t="str">
        <f t="shared" si="3"/>
        <v>wk </v>
      </c>
    </row>
    <row r="3606" ht="12.75" customHeight="1">
      <c r="A3606" s="15" t="s">
        <v>4786</v>
      </c>
      <c r="B3606" s="15" t="s">
        <v>3123</v>
      </c>
      <c r="C3606" s="15" t="s">
        <v>4321</v>
      </c>
      <c r="D3606" s="15" t="s">
        <v>5703</v>
      </c>
      <c r="E3606" s="15" t="s">
        <v>12569</v>
      </c>
      <c r="F3606" s="15" t="s">
        <v>4324</v>
      </c>
      <c r="G3606" s="15" t="s">
        <v>12538</v>
      </c>
      <c r="H3606" s="15" t="s">
        <v>12557</v>
      </c>
      <c r="I3606" s="15" t="s">
        <v>4327</v>
      </c>
      <c r="J3606" s="15" t="s">
        <v>4345</v>
      </c>
      <c r="K3606" s="15"/>
      <c r="L3606" s="103" t="str">
        <f t="shared" si="1"/>
        <v>B-J1002-N49-1 Ltr. Natural milk Bottle</v>
      </c>
      <c r="M3606" s="103">
        <f t="shared" si="2"/>
        <v>420</v>
      </c>
      <c r="N3606" s="102" t="str">
        <f t="shared" si="3"/>
        <v>wk </v>
      </c>
    </row>
    <row r="3607" ht="12.75" customHeight="1">
      <c r="A3607" s="15" t="s">
        <v>4793</v>
      </c>
      <c r="B3607" s="15" t="s">
        <v>3123</v>
      </c>
      <c r="C3607" s="15" t="s">
        <v>4321</v>
      </c>
      <c r="D3607" s="15" t="s">
        <v>4036</v>
      </c>
      <c r="E3607" s="15" t="s">
        <v>7914</v>
      </c>
      <c r="F3607" s="15" t="s">
        <v>4324</v>
      </c>
      <c r="G3607" s="15" t="s">
        <v>12475</v>
      </c>
      <c r="H3607" s="15" t="s">
        <v>12570</v>
      </c>
      <c r="I3607" s="15" t="s">
        <v>4327</v>
      </c>
      <c r="J3607" s="15" t="s">
        <v>4328</v>
      </c>
      <c r="K3607" s="15"/>
      <c r="L3607" s="103" t="str">
        <f t="shared" si="1"/>
        <v>B-J1002-N49-1 Ltr. Natural milk Bottle</v>
      </c>
      <c r="M3607" s="103">
        <f t="shared" si="2"/>
        <v>168</v>
      </c>
      <c r="N3607" s="102" t="str">
        <f t="shared" si="3"/>
        <v>wk </v>
      </c>
    </row>
    <row r="3608" ht="12.75" customHeight="1">
      <c r="A3608" s="15" t="s">
        <v>4795</v>
      </c>
      <c r="B3608" s="15" t="s">
        <v>3123</v>
      </c>
      <c r="C3608" s="15" t="s">
        <v>4321</v>
      </c>
      <c r="D3608" s="15" t="s">
        <v>4036</v>
      </c>
      <c r="E3608" s="15" t="s">
        <v>7919</v>
      </c>
      <c r="F3608" s="15" t="s">
        <v>4324</v>
      </c>
      <c r="G3608" s="15" t="s">
        <v>12475</v>
      </c>
      <c r="H3608" s="15" t="s">
        <v>12570</v>
      </c>
      <c r="I3608" s="15" t="s">
        <v>4327</v>
      </c>
      <c r="J3608" s="15" t="s">
        <v>4328</v>
      </c>
      <c r="K3608" s="15"/>
      <c r="L3608" s="103" t="str">
        <f t="shared" si="1"/>
        <v>B-J1002-N49-1 Ltr. Natural milk Bottle</v>
      </c>
      <c r="M3608" s="103">
        <f t="shared" si="2"/>
        <v>168</v>
      </c>
      <c r="N3608" s="102" t="str">
        <f t="shared" si="3"/>
        <v>wk </v>
      </c>
    </row>
    <row r="3609" ht="12.75" customHeight="1">
      <c r="A3609" s="15" t="s">
        <v>4802</v>
      </c>
      <c r="B3609" s="15" t="s">
        <v>3123</v>
      </c>
      <c r="C3609" s="15" t="s">
        <v>4321</v>
      </c>
      <c r="D3609" s="15" t="s">
        <v>4019</v>
      </c>
      <c r="E3609" s="15" t="s">
        <v>12571</v>
      </c>
      <c r="F3609" s="15" t="s">
        <v>4324</v>
      </c>
      <c r="G3609" s="15" t="s">
        <v>12488</v>
      </c>
      <c r="H3609" s="15" t="s">
        <v>12572</v>
      </c>
      <c r="I3609" s="15" t="s">
        <v>4327</v>
      </c>
      <c r="J3609" s="15" t="s">
        <v>4345</v>
      </c>
      <c r="K3609" s="15"/>
      <c r="L3609" s="103" t="str">
        <f t="shared" si="1"/>
        <v>B-J1002-N49-1 Ltr. Natural milk Bottle</v>
      </c>
      <c r="M3609" s="103">
        <f t="shared" si="2"/>
        <v>84</v>
      </c>
      <c r="N3609" s="102" t="str">
        <f t="shared" si="3"/>
        <v>wk </v>
      </c>
    </row>
    <row r="3610" ht="12.75" customHeight="1">
      <c r="A3610" s="15" t="s">
        <v>4805</v>
      </c>
      <c r="B3610" s="15" t="s">
        <v>3123</v>
      </c>
      <c r="C3610" s="15" t="s">
        <v>4321</v>
      </c>
      <c r="D3610" s="15" t="s">
        <v>4019</v>
      </c>
      <c r="E3610" s="15" t="s">
        <v>12573</v>
      </c>
      <c r="F3610" s="15" t="s">
        <v>4324</v>
      </c>
      <c r="G3610" s="15" t="s">
        <v>12488</v>
      </c>
      <c r="H3610" s="15" t="s">
        <v>12572</v>
      </c>
      <c r="I3610" s="15" t="s">
        <v>4327</v>
      </c>
      <c r="J3610" s="15" t="s">
        <v>4345</v>
      </c>
      <c r="K3610" s="15"/>
      <c r="L3610" s="103" t="str">
        <f t="shared" si="1"/>
        <v>B-J1002-N49-1 Ltr. Natural milk Bottle</v>
      </c>
      <c r="M3610" s="103">
        <f t="shared" si="2"/>
        <v>84</v>
      </c>
      <c r="N3610" s="102" t="str">
        <f t="shared" si="3"/>
        <v>wk </v>
      </c>
    </row>
    <row r="3611" ht="12.75" customHeight="1">
      <c r="A3611" s="15" t="s">
        <v>4818</v>
      </c>
      <c r="B3611" s="15" t="s">
        <v>3123</v>
      </c>
      <c r="C3611" s="15" t="s">
        <v>4321</v>
      </c>
      <c r="D3611" s="15" t="s">
        <v>5327</v>
      </c>
      <c r="E3611" s="15" t="s">
        <v>12574</v>
      </c>
      <c r="F3611" s="15" t="s">
        <v>4324</v>
      </c>
      <c r="G3611" s="15" t="s">
        <v>12567</v>
      </c>
      <c r="H3611" s="15" t="s">
        <v>12575</v>
      </c>
      <c r="I3611" s="15" t="s">
        <v>4327</v>
      </c>
      <c r="J3611" s="15" t="s">
        <v>4328</v>
      </c>
      <c r="K3611" s="15"/>
      <c r="L3611" s="103" t="str">
        <f t="shared" si="1"/>
        <v>B-J1002-N49-1 Ltr. Natural milk Bottle</v>
      </c>
      <c r="M3611" s="103">
        <f t="shared" si="2"/>
        <v>504</v>
      </c>
      <c r="N3611" s="102" t="str">
        <f t="shared" si="3"/>
        <v>wk 6</v>
      </c>
    </row>
    <row r="3612" ht="12.75" customHeight="1">
      <c r="A3612" s="15" t="s">
        <v>4823</v>
      </c>
      <c r="B3612" s="15" t="s">
        <v>3123</v>
      </c>
      <c r="C3612" s="15" t="s">
        <v>4321</v>
      </c>
      <c r="D3612" s="15" t="s">
        <v>3465</v>
      </c>
      <c r="E3612" s="15" t="s">
        <v>12576</v>
      </c>
      <c r="F3612" s="15" t="s">
        <v>4324</v>
      </c>
      <c r="G3612" s="15" t="s">
        <v>12577</v>
      </c>
      <c r="H3612" s="15" t="s">
        <v>12578</v>
      </c>
      <c r="I3612" s="15" t="s">
        <v>4327</v>
      </c>
      <c r="J3612" s="15" t="s">
        <v>4328</v>
      </c>
      <c r="K3612" s="15"/>
      <c r="L3612" s="103" t="str">
        <f t="shared" si="1"/>
        <v>B-J1002-N49-1 Ltr. Natural milk Bottle</v>
      </c>
      <c r="M3612" s="103">
        <f t="shared" si="2"/>
        <v>240</v>
      </c>
      <c r="N3612" s="102" t="str">
        <f t="shared" si="3"/>
        <v>wk 15</v>
      </c>
    </row>
    <row r="3613" ht="12.75" customHeight="1">
      <c r="A3613" s="15" t="s">
        <v>4823</v>
      </c>
      <c r="B3613" s="15" t="s">
        <v>3123</v>
      </c>
      <c r="C3613" s="15" t="s">
        <v>4321</v>
      </c>
      <c r="D3613" s="15" t="s">
        <v>12579</v>
      </c>
      <c r="E3613" s="15" t="s">
        <v>12580</v>
      </c>
      <c r="F3613" s="15" t="s">
        <v>4324</v>
      </c>
      <c r="G3613" s="15" t="s">
        <v>12581</v>
      </c>
      <c r="H3613" s="15" t="s">
        <v>12582</v>
      </c>
      <c r="I3613" s="15" t="s">
        <v>4327</v>
      </c>
      <c r="J3613" s="15" t="s">
        <v>4328</v>
      </c>
      <c r="K3613" s="15"/>
      <c r="L3613" s="103" t="str">
        <f t="shared" si="1"/>
        <v>B-J1002-N49-1 Ltr. Natural milk Bottle</v>
      </c>
      <c r="M3613" s="103">
        <f t="shared" si="2"/>
        <v>12</v>
      </c>
      <c r="N3613" s="102" t="str">
        <f t="shared" si="3"/>
        <v>wk 15</v>
      </c>
    </row>
    <row r="3614" ht="12.75" customHeight="1">
      <c r="A3614" s="15" t="s">
        <v>4823</v>
      </c>
      <c r="B3614" s="15" t="s">
        <v>3123</v>
      </c>
      <c r="C3614" s="15" t="s">
        <v>4321</v>
      </c>
      <c r="D3614" s="15" t="s">
        <v>5707</v>
      </c>
      <c r="E3614" s="15" t="s">
        <v>12583</v>
      </c>
      <c r="F3614" s="15" t="s">
        <v>4324</v>
      </c>
      <c r="G3614" s="15" t="s">
        <v>12528</v>
      </c>
      <c r="H3614" s="15" t="s">
        <v>12584</v>
      </c>
      <c r="I3614" s="15" t="s">
        <v>4327</v>
      </c>
      <c r="J3614" s="15" t="s">
        <v>4328</v>
      </c>
      <c r="K3614" s="15"/>
      <c r="L3614" s="103" t="str">
        <f t="shared" si="1"/>
        <v>B-J1002-N49-1 Ltr. Natural milk Bottle</v>
      </c>
      <c r="M3614" s="103">
        <f t="shared" si="2"/>
        <v>672</v>
      </c>
      <c r="N3614" s="102" t="str">
        <f t="shared" si="3"/>
        <v>wk 15</v>
      </c>
    </row>
    <row r="3615" ht="12.75" customHeight="1">
      <c r="A3615" s="15" t="s">
        <v>4826</v>
      </c>
      <c r="B3615" s="15" t="s">
        <v>3123</v>
      </c>
      <c r="C3615" s="15" t="s">
        <v>4321</v>
      </c>
      <c r="D3615" s="15" t="s">
        <v>4019</v>
      </c>
      <c r="E3615" s="15" t="s">
        <v>12585</v>
      </c>
      <c r="F3615" s="15" t="s">
        <v>4324</v>
      </c>
      <c r="G3615" s="15" t="s">
        <v>12488</v>
      </c>
      <c r="H3615" s="15" t="s">
        <v>12572</v>
      </c>
      <c r="I3615" s="15" t="s">
        <v>4327</v>
      </c>
      <c r="J3615" s="15" t="s">
        <v>4328</v>
      </c>
      <c r="K3615" s="15"/>
      <c r="L3615" s="103" t="str">
        <f t="shared" si="1"/>
        <v>B-J1002-N49-1 Ltr. Natural milk Bottle</v>
      </c>
      <c r="M3615" s="103">
        <f t="shared" si="2"/>
        <v>84</v>
      </c>
      <c r="N3615" s="102" t="str">
        <f t="shared" si="3"/>
        <v>wk 19</v>
      </c>
    </row>
    <row r="3616" ht="12.75" customHeight="1">
      <c r="A3616" s="15" t="s">
        <v>4828</v>
      </c>
      <c r="B3616" s="15" t="s">
        <v>3123</v>
      </c>
      <c r="C3616" s="15" t="s">
        <v>4321</v>
      </c>
      <c r="D3616" s="15" t="s">
        <v>4019</v>
      </c>
      <c r="E3616" s="15" t="s">
        <v>12586</v>
      </c>
      <c r="F3616" s="15" t="s">
        <v>4324</v>
      </c>
      <c r="G3616" s="15" t="s">
        <v>12488</v>
      </c>
      <c r="H3616" s="15" t="s">
        <v>12572</v>
      </c>
      <c r="I3616" s="15" t="s">
        <v>4327</v>
      </c>
      <c r="J3616" s="15" t="s">
        <v>4345</v>
      </c>
      <c r="K3616" s="15"/>
      <c r="L3616" s="103" t="str">
        <f t="shared" si="1"/>
        <v>B-J1002-N49-1 Ltr. Natural milk Bottle</v>
      </c>
      <c r="M3616" s="103">
        <f t="shared" si="2"/>
        <v>84</v>
      </c>
      <c r="N3616" s="102" t="str">
        <f t="shared" si="3"/>
        <v>wk 23</v>
      </c>
    </row>
    <row r="3617" ht="12.75" customHeight="1">
      <c r="A3617" s="15" t="s">
        <v>4830</v>
      </c>
      <c r="B3617" s="15" t="s">
        <v>3123</v>
      </c>
      <c r="C3617" s="15" t="s">
        <v>4321</v>
      </c>
      <c r="D3617" s="15" t="s">
        <v>4019</v>
      </c>
      <c r="E3617" s="15" t="s">
        <v>11019</v>
      </c>
      <c r="F3617" s="15" t="s">
        <v>4324</v>
      </c>
      <c r="G3617" s="15" t="s">
        <v>12488</v>
      </c>
      <c r="H3617" s="15" t="s">
        <v>12572</v>
      </c>
      <c r="I3617" s="15" t="s">
        <v>4327</v>
      </c>
      <c r="J3617" s="15" t="s">
        <v>4328</v>
      </c>
      <c r="K3617" s="15"/>
      <c r="L3617" s="103" t="str">
        <f t="shared" si="1"/>
        <v>B-J1002-N49-1 Ltr. Natural milk Bottle</v>
      </c>
      <c r="M3617" s="103">
        <f t="shared" si="2"/>
        <v>84</v>
      </c>
      <c r="N3617" s="102" t="str">
        <f t="shared" si="3"/>
        <v>wk 32</v>
      </c>
    </row>
    <row r="3618" ht="12.75" customHeight="1">
      <c r="A3618" s="15" t="s">
        <v>4838</v>
      </c>
      <c r="B3618" s="15" t="s">
        <v>3123</v>
      </c>
      <c r="C3618" s="15" t="s">
        <v>4321</v>
      </c>
      <c r="D3618" s="15" t="s">
        <v>3340</v>
      </c>
      <c r="E3618" s="15" t="s">
        <v>12587</v>
      </c>
      <c r="F3618" s="15" t="s">
        <v>4324</v>
      </c>
      <c r="G3618" s="15" t="s">
        <v>12502</v>
      </c>
      <c r="H3618" s="15" t="s">
        <v>12588</v>
      </c>
      <c r="I3618" s="15" t="s">
        <v>4327</v>
      </c>
      <c r="J3618" s="15" t="s">
        <v>4345</v>
      </c>
      <c r="K3618" s="15"/>
      <c r="L3618" s="103" t="str">
        <f t="shared" si="1"/>
        <v>B-J1002-N49-1 Ltr. Natural milk Bottle</v>
      </c>
      <c r="M3618" s="103">
        <f t="shared" si="2"/>
        <v>840</v>
      </c>
      <c r="N3618" s="102" t="str">
        <f t="shared" si="3"/>
        <v>wk 45</v>
      </c>
    </row>
    <row r="3619" ht="12.75" customHeight="1">
      <c r="A3619" s="15" t="s">
        <v>4855</v>
      </c>
      <c r="B3619" s="15" t="s">
        <v>3123</v>
      </c>
      <c r="C3619" s="15" t="s">
        <v>4321</v>
      </c>
      <c r="D3619" s="15" t="s">
        <v>4019</v>
      </c>
      <c r="E3619" s="15" t="s">
        <v>12589</v>
      </c>
      <c r="F3619" s="15" t="s">
        <v>4324</v>
      </c>
      <c r="G3619" s="15" t="s">
        <v>12488</v>
      </c>
      <c r="H3619" s="15" t="s">
        <v>12572</v>
      </c>
      <c r="I3619" s="15" t="s">
        <v>4327</v>
      </c>
      <c r="J3619" s="15" t="s">
        <v>4328</v>
      </c>
      <c r="K3619" s="15"/>
      <c r="L3619" s="103" t="str">
        <f t="shared" si="1"/>
        <v>B-J1002-N49-1 Ltr. Natural milk Bottle</v>
      </c>
      <c r="M3619" s="103">
        <f t="shared" si="2"/>
        <v>84</v>
      </c>
      <c r="N3619" s="102" t="str">
        <f t="shared" si="3"/>
        <v>wk </v>
      </c>
    </row>
    <row r="3620" ht="12.75" customHeight="1">
      <c r="A3620" s="15" t="s">
        <v>4866</v>
      </c>
      <c r="B3620" s="15" t="s">
        <v>3123</v>
      </c>
      <c r="C3620" s="15" t="s">
        <v>4321</v>
      </c>
      <c r="D3620" s="15" t="s">
        <v>4036</v>
      </c>
      <c r="E3620" s="15" t="s">
        <v>12590</v>
      </c>
      <c r="F3620" s="15" t="s">
        <v>4324</v>
      </c>
      <c r="G3620" s="15" t="s">
        <v>12475</v>
      </c>
      <c r="H3620" s="15" t="s">
        <v>12570</v>
      </c>
      <c r="I3620" s="15" t="s">
        <v>4327</v>
      </c>
      <c r="J3620" s="15" t="s">
        <v>4328</v>
      </c>
      <c r="K3620" s="15"/>
      <c r="L3620" s="103" t="str">
        <f t="shared" si="1"/>
        <v>B-J1002-N49-1 Ltr. Natural milk Bottle</v>
      </c>
      <c r="M3620" s="103">
        <f t="shared" si="2"/>
        <v>168</v>
      </c>
      <c r="N3620" s="102" t="str">
        <f t="shared" si="3"/>
        <v>wk </v>
      </c>
    </row>
    <row r="3621" ht="12.75" customHeight="1">
      <c r="A3621" s="15" t="s">
        <v>4869</v>
      </c>
      <c r="B3621" s="15" t="s">
        <v>3123</v>
      </c>
      <c r="C3621" s="15" t="s">
        <v>4321</v>
      </c>
      <c r="D3621" s="15" t="s">
        <v>4019</v>
      </c>
      <c r="E3621" s="15" t="s">
        <v>12591</v>
      </c>
      <c r="F3621" s="15" t="s">
        <v>4324</v>
      </c>
      <c r="G3621" s="15" t="s">
        <v>12488</v>
      </c>
      <c r="H3621" s="15" t="s">
        <v>12572</v>
      </c>
      <c r="I3621" s="15" t="s">
        <v>4327</v>
      </c>
      <c r="J3621" s="15" t="s">
        <v>4345</v>
      </c>
      <c r="K3621" s="15"/>
      <c r="L3621" s="103" t="str">
        <f t="shared" si="1"/>
        <v>B-J1002-N49-1 Ltr. Natural milk Bottle</v>
      </c>
      <c r="M3621" s="103">
        <f t="shared" si="2"/>
        <v>84</v>
      </c>
      <c r="N3621" s="102" t="str">
        <f t="shared" si="3"/>
        <v>wk </v>
      </c>
    </row>
    <row r="3622" ht="12.75" customHeight="1">
      <c r="A3622" s="15" t="s">
        <v>4872</v>
      </c>
      <c r="B3622" s="15" t="s">
        <v>3123</v>
      </c>
      <c r="C3622" s="15" t="s">
        <v>4321</v>
      </c>
      <c r="D3622" s="15" t="s">
        <v>3847</v>
      </c>
      <c r="E3622" s="15" t="s">
        <v>12592</v>
      </c>
      <c r="F3622" s="15" t="s">
        <v>4324</v>
      </c>
      <c r="G3622" s="15" t="s">
        <v>12593</v>
      </c>
      <c r="H3622" s="15" t="s">
        <v>12594</v>
      </c>
      <c r="I3622" s="15" t="s">
        <v>4327</v>
      </c>
      <c r="J3622" s="15" t="s">
        <v>4328</v>
      </c>
      <c r="K3622" s="15"/>
      <c r="L3622" s="103" t="str">
        <f t="shared" si="1"/>
        <v>B-J1002-N49-1 Ltr. Natural milk Bottle</v>
      </c>
      <c r="M3622" s="103">
        <f t="shared" si="2"/>
        <v>2016</v>
      </c>
      <c r="N3622" s="102" t="str">
        <f t="shared" si="3"/>
        <v>wk </v>
      </c>
    </row>
    <row r="3623" ht="12.75" customHeight="1">
      <c r="A3623" s="15" t="s">
        <v>4872</v>
      </c>
      <c r="B3623" s="15" t="s">
        <v>3123</v>
      </c>
      <c r="C3623" s="15" t="s">
        <v>4321</v>
      </c>
      <c r="D3623" s="15" t="s">
        <v>4019</v>
      </c>
      <c r="E3623" s="15" t="s">
        <v>12595</v>
      </c>
      <c r="F3623" s="15" t="s">
        <v>4324</v>
      </c>
      <c r="G3623" s="15" t="s">
        <v>12488</v>
      </c>
      <c r="H3623" s="15" t="s">
        <v>12572</v>
      </c>
      <c r="I3623" s="15" t="s">
        <v>4327</v>
      </c>
      <c r="J3623" s="15" t="s">
        <v>4328</v>
      </c>
      <c r="K3623" s="15"/>
      <c r="L3623" s="103" t="str">
        <f t="shared" si="1"/>
        <v>B-J1002-N49-1 Ltr. Natural milk Bottle</v>
      </c>
      <c r="M3623" s="103">
        <f t="shared" si="2"/>
        <v>84</v>
      </c>
      <c r="N3623" s="102" t="str">
        <f t="shared" si="3"/>
        <v>wk </v>
      </c>
    </row>
    <row r="3624" ht="12.75" customHeight="1">
      <c r="A3624" s="15" t="s">
        <v>4872</v>
      </c>
      <c r="B3624" s="15" t="s">
        <v>3123</v>
      </c>
      <c r="C3624" s="15" t="s">
        <v>4321</v>
      </c>
      <c r="D3624" s="15" t="s">
        <v>5734</v>
      </c>
      <c r="E3624" s="15" t="s">
        <v>12596</v>
      </c>
      <c r="F3624" s="15" t="s">
        <v>4324</v>
      </c>
      <c r="G3624" s="15" t="s">
        <v>12597</v>
      </c>
      <c r="H3624" s="15" t="s">
        <v>12598</v>
      </c>
      <c r="I3624" s="15" t="s">
        <v>4327</v>
      </c>
      <c r="J3624" s="15" t="s">
        <v>4328</v>
      </c>
      <c r="K3624" s="15"/>
      <c r="L3624" s="103" t="str">
        <f t="shared" si="1"/>
        <v>B-J1002-N49-1 Ltr. Natural milk Bottle</v>
      </c>
      <c r="M3624" s="103">
        <f t="shared" si="2"/>
        <v>1596</v>
      </c>
      <c r="N3624" s="102" t="str">
        <f t="shared" si="3"/>
        <v>wk </v>
      </c>
    </row>
    <row r="3625" ht="12.75" customHeight="1">
      <c r="A3625" s="15" t="s">
        <v>4878</v>
      </c>
      <c r="B3625" s="15" t="s">
        <v>3123</v>
      </c>
      <c r="C3625" s="15" t="s">
        <v>4321</v>
      </c>
      <c r="D3625" s="15" t="s">
        <v>4019</v>
      </c>
      <c r="E3625" s="15" t="s">
        <v>12599</v>
      </c>
      <c r="F3625" s="15" t="s">
        <v>4324</v>
      </c>
      <c r="G3625" s="15" t="s">
        <v>12488</v>
      </c>
      <c r="H3625" s="15" t="s">
        <v>12572</v>
      </c>
      <c r="I3625" s="15" t="s">
        <v>4327</v>
      </c>
      <c r="J3625" s="15" t="s">
        <v>4328</v>
      </c>
      <c r="K3625" s="15"/>
      <c r="L3625" s="103" t="str">
        <f t="shared" si="1"/>
        <v>B-J1002-N49-1 Ltr. Natural milk Bottle</v>
      </c>
      <c r="M3625" s="103">
        <f t="shared" si="2"/>
        <v>84</v>
      </c>
      <c r="N3625" s="102" t="str">
        <f t="shared" si="3"/>
        <v>wk </v>
      </c>
    </row>
    <row r="3626" ht="12.75" customHeight="1">
      <c r="A3626" s="15" t="s">
        <v>5615</v>
      </c>
      <c r="B3626" s="15" t="s">
        <v>3123</v>
      </c>
      <c r="C3626" s="15" t="s">
        <v>4321</v>
      </c>
      <c r="D3626" s="15" t="s">
        <v>5327</v>
      </c>
      <c r="E3626" s="15" t="s">
        <v>12600</v>
      </c>
      <c r="F3626" s="15" t="s">
        <v>4324</v>
      </c>
      <c r="G3626" s="15" t="s">
        <v>12567</v>
      </c>
      <c r="H3626" s="15" t="s">
        <v>12575</v>
      </c>
      <c r="I3626" s="15" t="s">
        <v>4327</v>
      </c>
      <c r="J3626" s="15" t="s">
        <v>4328</v>
      </c>
      <c r="K3626" s="15"/>
      <c r="L3626" s="103" t="str">
        <f t="shared" si="1"/>
        <v>B-J1002-N49-1 Ltr. Natural milk Bottle</v>
      </c>
      <c r="M3626" s="103">
        <f t="shared" si="2"/>
        <v>504</v>
      </c>
      <c r="N3626" s="102" t="str">
        <f t="shared" si="3"/>
        <v>wk </v>
      </c>
    </row>
    <row r="3627" ht="12.75" customHeight="1">
      <c r="A3627" s="15" t="s">
        <v>5615</v>
      </c>
      <c r="B3627" s="15" t="s">
        <v>3123</v>
      </c>
      <c r="C3627" s="15" t="s">
        <v>4321</v>
      </c>
      <c r="D3627" s="15" t="s">
        <v>12491</v>
      </c>
      <c r="E3627" s="15" t="s">
        <v>12601</v>
      </c>
      <c r="F3627" s="15" t="s">
        <v>4324</v>
      </c>
      <c r="G3627" s="15" t="s">
        <v>12493</v>
      </c>
      <c r="H3627" s="15" t="s">
        <v>12602</v>
      </c>
      <c r="I3627" s="15" t="s">
        <v>4327</v>
      </c>
      <c r="J3627" s="15" t="s">
        <v>4345</v>
      </c>
      <c r="K3627" s="15"/>
      <c r="L3627" s="103" t="str">
        <f t="shared" si="1"/>
        <v>B-J1002-N49-1 Ltr. Natural milk Bottle</v>
      </c>
      <c r="M3627" s="103">
        <f t="shared" si="2"/>
        <v>588</v>
      </c>
      <c r="N3627" s="102" t="str">
        <f t="shared" si="3"/>
        <v>wk </v>
      </c>
    </row>
    <row r="3628" ht="12.75" customHeight="1">
      <c r="A3628" s="15" t="s">
        <v>4882</v>
      </c>
      <c r="B3628" s="15" t="s">
        <v>3123</v>
      </c>
      <c r="C3628" s="15" t="s">
        <v>4965</v>
      </c>
      <c r="D3628" s="15" t="s">
        <v>12603</v>
      </c>
      <c r="E3628" s="15" t="s">
        <v>12604</v>
      </c>
      <c r="F3628" s="15" t="s">
        <v>4324</v>
      </c>
      <c r="G3628" s="15" t="s">
        <v>12605</v>
      </c>
      <c r="H3628" s="15" t="s">
        <v>12606</v>
      </c>
      <c r="I3628" s="15" t="s">
        <v>4327</v>
      </c>
      <c r="J3628" s="15" t="s">
        <v>4328</v>
      </c>
      <c r="K3628" s="15"/>
      <c r="L3628" s="103" t="str">
        <f t="shared" si="1"/>
        <v>B-J1002-N49-1 Ltr. Natural milk Bottle</v>
      </c>
      <c r="M3628" s="103">
        <f t="shared" si="2"/>
        <v>84</v>
      </c>
      <c r="N3628" s="102" t="str">
        <f t="shared" si="3"/>
        <v>wk </v>
      </c>
    </row>
    <row r="3629" ht="12.75" customHeight="1">
      <c r="A3629" s="15" t="s">
        <v>4884</v>
      </c>
      <c r="B3629" s="15" t="s">
        <v>3123</v>
      </c>
      <c r="C3629" s="15" t="s">
        <v>4321</v>
      </c>
      <c r="D3629" s="15" t="s">
        <v>5341</v>
      </c>
      <c r="E3629" s="15" t="s">
        <v>12607</v>
      </c>
      <c r="F3629" s="15" t="s">
        <v>4324</v>
      </c>
      <c r="G3629" s="15" t="s">
        <v>12608</v>
      </c>
      <c r="H3629" s="15" t="s">
        <v>12609</v>
      </c>
      <c r="I3629" s="15" t="s">
        <v>4327</v>
      </c>
      <c r="J3629" s="15" t="s">
        <v>4345</v>
      </c>
      <c r="K3629" s="15"/>
      <c r="L3629" s="103" t="str">
        <f t="shared" si="1"/>
        <v>B-J1002-N49-1 Ltr. Natural milk Bottle</v>
      </c>
      <c r="M3629" s="103">
        <f t="shared" si="2"/>
        <v>2520</v>
      </c>
      <c r="N3629" s="102" t="str">
        <f t="shared" si="3"/>
        <v>wk 2</v>
      </c>
    </row>
    <row r="3630" ht="12.75" customHeight="1">
      <c r="A3630" s="15" t="s">
        <v>12610</v>
      </c>
      <c r="B3630" s="15" t="s">
        <v>2855</v>
      </c>
      <c r="C3630" s="15" t="s">
        <v>3146</v>
      </c>
      <c r="D3630" s="15" t="s">
        <v>3145</v>
      </c>
      <c r="E3630" s="15"/>
      <c r="F3630" s="15" t="s">
        <v>4308</v>
      </c>
      <c r="G3630" s="15" t="s">
        <v>12446</v>
      </c>
      <c r="H3630" s="15" t="s">
        <v>3149</v>
      </c>
      <c r="I3630" s="15" t="s">
        <v>3177</v>
      </c>
      <c r="J3630" s="15"/>
      <c r="K3630" s="15"/>
      <c r="L3630" s="103" t="str">
        <f t="shared" si="1"/>
        <v>B-J1002-PK49-1 Ltr. Pink Milk Bottle</v>
      </c>
      <c r="M3630" s="103">
        <f t="shared" si="2"/>
        <v>0</v>
      </c>
      <c r="N3630" s="102" t="str">
        <f t="shared" si="3"/>
        <v>wk </v>
      </c>
    </row>
    <row r="3631" ht="12.75" customHeight="1">
      <c r="A3631" s="15" t="s">
        <v>4947</v>
      </c>
      <c r="B3631" s="15" t="s">
        <v>3123</v>
      </c>
      <c r="C3631" s="15" t="s">
        <v>4321</v>
      </c>
      <c r="D3631" s="15" t="s">
        <v>4036</v>
      </c>
      <c r="E3631" s="15" t="s">
        <v>12611</v>
      </c>
      <c r="F3631" s="15" t="s">
        <v>4324</v>
      </c>
      <c r="G3631" s="15" t="s">
        <v>12475</v>
      </c>
      <c r="H3631" s="15" t="s">
        <v>12612</v>
      </c>
      <c r="I3631" s="15" t="s">
        <v>4327</v>
      </c>
      <c r="J3631" s="15" t="s">
        <v>5653</v>
      </c>
      <c r="K3631" s="15"/>
      <c r="L3631" s="103" t="str">
        <f t="shared" si="1"/>
        <v>B-J1002-PK49-1 Ltr. Pink Milk Bottle</v>
      </c>
      <c r="M3631" s="103">
        <f t="shared" si="2"/>
        <v>168</v>
      </c>
      <c r="N3631" s="102" t="str">
        <f t="shared" si="3"/>
        <v>wk 18</v>
      </c>
    </row>
    <row r="3632" ht="12.75" customHeight="1">
      <c r="A3632" s="15" t="s">
        <v>5658</v>
      </c>
      <c r="B3632" s="15" t="s">
        <v>3123</v>
      </c>
      <c r="C3632" s="15" t="s">
        <v>4965</v>
      </c>
      <c r="D3632" s="15" t="s">
        <v>12613</v>
      </c>
      <c r="E3632" s="15" t="s">
        <v>12614</v>
      </c>
      <c r="F3632" s="15" t="s">
        <v>4324</v>
      </c>
      <c r="G3632" s="15" t="s">
        <v>12615</v>
      </c>
      <c r="H3632" s="15" t="s">
        <v>12616</v>
      </c>
      <c r="I3632" s="15" t="s">
        <v>4327</v>
      </c>
      <c r="J3632" s="15" t="s">
        <v>5653</v>
      </c>
      <c r="K3632" s="15"/>
      <c r="L3632" s="103" t="str">
        <f t="shared" si="1"/>
        <v>B-J1002-PK49-1 Ltr. Pink Milk Bottle</v>
      </c>
      <c r="M3632" s="103">
        <f t="shared" si="2"/>
        <v>168</v>
      </c>
      <c r="N3632" s="102" t="str">
        <f t="shared" si="3"/>
        <v>wk 31</v>
      </c>
    </row>
    <row r="3633" ht="12.75" customHeight="1">
      <c r="A3633" s="15" t="s">
        <v>4407</v>
      </c>
      <c r="B3633" s="15" t="s">
        <v>3123</v>
      </c>
      <c r="C3633" s="15" t="s">
        <v>4321</v>
      </c>
      <c r="D3633" s="15" t="s">
        <v>4019</v>
      </c>
      <c r="E3633" s="15" t="s">
        <v>12617</v>
      </c>
      <c r="F3633" s="15" t="s">
        <v>4324</v>
      </c>
      <c r="G3633" s="15" t="s">
        <v>12488</v>
      </c>
      <c r="H3633" s="15" t="s">
        <v>12618</v>
      </c>
      <c r="I3633" s="15" t="s">
        <v>4327</v>
      </c>
      <c r="J3633" s="15" t="s">
        <v>4328</v>
      </c>
      <c r="K3633" s="15"/>
      <c r="L3633" s="103" t="str">
        <f t="shared" si="1"/>
        <v>B-J1002-PK49-1 Ltr. Pink Milk Bottle</v>
      </c>
      <c r="M3633" s="103">
        <f t="shared" si="2"/>
        <v>84</v>
      </c>
      <c r="N3633" s="102" t="str">
        <f t="shared" si="3"/>
        <v>wk </v>
      </c>
    </row>
    <row r="3634" ht="12.75" customHeight="1">
      <c r="A3634" s="15" t="s">
        <v>4447</v>
      </c>
      <c r="B3634" s="15" t="s">
        <v>3123</v>
      </c>
      <c r="C3634" s="15" t="s">
        <v>4321</v>
      </c>
      <c r="D3634" s="15" t="s">
        <v>4019</v>
      </c>
      <c r="E3634" s="15" t="s">
        <v>12484</v>
      </c>
      <c r="F3634" s="15" t="s">
        <v>4324</v>
      </c>
      <c r="G3634" s="15" t="s">
        <v>12488</v>
      </c>
      <c r="H3634" s="15" t="s">
        <v>12618</v>
      </c>
      <c r="I3634" s="15" t="s">
        <v>4327</v>
      </c>
      <c r="J3634" s="15" t="s">
        <v>4345</v>
      </c>
      <c r="K3634" s="15"/>
      <c r="L3634" s="103" t="str">
        <f t="shared" si="1"/>
        <v>B-J1002-PK49-1 Ltr. Pink Milk Bottle</v>
      </c>
      <c r="M3634" s="103">
        <f t="shared" si="2"/>
        <v>84</v>
      </c>
      <c r="N3634" s="102" t="str">
        <f t="shared" si="3"/>
        <v>wk </v>
      </c>
    </row>
    <row r="3635" ht="12.75" customHeight="1">
      <c r="A3635" s="15" t="s">
        <v>12619</v>
      </c>
      <c r="B3635" s="15" t="s">
        <v>2855</v>
      </c>
      <c r="C3635" s="15" t="s">
        <v>3146</v>
      </c>
      <c r="D3635" s="15" t="s">
        <v>3145</v>
      </c>
      <c r="E3635" s="15"/>
      <c r="F3635" s="15" t="s">
        <v>4308</v>
      </c>
      <c r="G3635" s="15" t="s">
        <v>12446</v>
      </c>
      <c r="H3635" s="15" t="s">
        <v>3149</v>
      </c>
      <c r="I3635" s="15" t="s">
        <v>3156</v>
      </c>
      <c r="J3635" s="15"/>
      <c r="K3635" s="15"/>
      <c r="L3635" s="103" t="str">
        <f t="shared" si="1"/>
        <v>B-J1002-W49-1 Ltr. White milk Bottle</v>
      </c>
      <c r="M3635" s="103">
        <f t="shared" si="2"/>
        <v>0</v>
      </c>
      <c r="N3635" s="102" t="str">
        <f t="shared" si="3"/>
        <v>wk </v>
      </c>
    </row>
    <row r="3636" ht="12.75" customHeight="1">
      <c r="A3636" s="15" t="s">
        <v>4947</v>
      </c>
      <c r="B3636" s="15" t="s">
        <v>3123</v>
      </c>
      <c r="C3636" s="15" t="s">
        <v>4321</v>
      </c>
      <c r="D3636" s="15" t="s">
        <v>4019</v>
      </c>
      <c r="E3636" s="15" t="s">
        <v>12620</v>
      </c>
      <c r="F3636" s="15" t="s">
        <v>4324</v>
      </c>
      <c r="G3636" s="15" t="s">
        <v>12488</v>
      </c>
      <c r="H3636" s="15" t="s">
        <v>12621</v>
      </c>
      <c r="I3636" s="15" t="s">
        <v>4327</v>
      </c>
      <c r="J3636" s="15" t="s">
        <v>5653</v>
      </c>
      <c r="K3636" s="15"/>
      <c r="L3636" s="103" t="str">
        <f t="shared" si="1"/>
        <v>B-J1002-W49-1 Ltr. White milk Bottle</v>
      </c>
      <c r="M3636" s="103">
        <f t="shared" si="2"/>
        <v>84</v>
      </c>
      <c r="N3636" s="102" t="str">
        <f t="shared" si="3"/>
        <v>wk 18</v>
      </c>
    </row>
    <row r="3637" ht="12.75" customHeight="1">
      <c r="A3637" s="15" t="s">
        <v>4947</v>
      </c>
      <c r="B3637" s="15" t="s">
        <v>3123</v>
      </c>
      <c r="C3637" s="15" t="s">
        <v>4321</v>
      </c>
      <c r="D3637" s="15" t="s">
        <v>4019</v>
      </c>
      <c r="E3637" s="15" t="s">
        <v>12611</v>
      </c>
      <c r="F3637" s="15" t="s">
        <v>4324</v>
      </c>
      <c r="G3637" s="15" t="s">
        <v>12488</v>
      </c>
      <c r="H3637" s="15" t="s">
        <v>12621</v>
      </c>
      <c r="I3637" s="15" t="s">
        <v>4327</v>
      </c>
      <c r="J3637" s="15" t="s">
        <v>5653</v>
      </c>
      <c r="K3637" s="15"/>
      <c r="L3637" s="103" t="str">
        <f t="shared" si="1"/>
        <v>B-J1002-W49-1 Ltr. White milk Bottle</v>
      </c>
      <c r="M3637" s="103">
        <f t="shared" si="2"/>
        <v>84</v>
      </c>
      <c r="N3637" s="102" t="str">
        <f t="shared" si="3"/>
        <v>wk 18</v>
      </c>
    </row>
    <row r="3638" ht="12.75" customHeight="1">
      <c r="A3638" s="15" t="s">
        <v>5658</v>
      </c>
      <c r="B3638" s="15" t="s">
        <v>3123</v>
      </c>
      <c r="C3638" s="15" t="s">
        <v>4965</v>
      </c>
      <c r="D3638" s="15" t="s">
        <v>12603</v>
      </c>
      <c r="E3638" s="15" t="s">
        <v>12614</v>
      </c>
      <c r="F3638" s="15" t="s">
        <v>4324</v>
      </c>
      <c r="G3638" s="15" t="s">
        <v>12605</v>
      </c>
      <c r="H3638" s="15" t="s">
        <v>12622</v>
      </c>
      <c r="I3638" s="15" t="s">
        <v>4327</v>
      </c>
      <c r="J3638" s="15" t="s">
        <v>5653</v>
      </c>
      <c r="K3638" s="15"/>
      <c r="L3638" s="103" t="str">
        <f t="shared" si="1"/>
        <v>B-J1002-W49-1 Ltr. White milk Bottle</v>
      </c>
      <c r="M3638" s="103">
        <f t="shared" si="2"/>
        <v>84</v>
      </c>
      <c r="N3638" s="102" t="str">
        <f t="shared" si="3"/>
        <v>wk 31</v>
      </c>
    </row>
    <row r="3639" ht="12.75" customHeight="1">
      <c r="A3639" s="15" t="s">
        <v>4592</v>
      </c>
      <c r="B3639" s="15" t="s">
        <v>3123</v>
      </c>
      <c r="C3639" s="15" t="s">
        <v>4321</v>
      </c>
      <c r="D3639" s="15" t="s">
        <v>7051</v>
      </c>
      <c r="E3639" s="15" t="s">
        <v>12623</v>
      </c>
      <c r="F3639" s="15" t="s">
        <v>6606</v>
      </c>
      <c r="G3639" s="15" t="s">
        <v>12624</v>
      </c>
      <c r="H3639" s="15" t="s">
        <v>12625</v>
      </c>
      <c r="I3639" s="15" t="s">
        <v>4327</v>
      </c>
      <c r="J3639" s="15" t="s">
        <v>4359</v>
      </c>
      <c r="K3639" s="15"/>
      <c r="L3639" s="103" t="str">
        <f t="shared" si="1"/>
        <v>B-J1002-W49-1 Ltr. White milk Bottle</v>
      </c>
      <c r="M3639" s="103">
        <f t="shared" si="2"/>
        <v>3780</v>
      </c>
      <c r="N3639" s="102" t="str">
        <f t="shared" si="3"/>
        <v>wk </v>
      </c>
    </row>
    <row r="3640" ht="12.75" customHeight="1">
      <c r="A3640" s="15" t="s">
        <v>4600</v>
      </c>
      <c r="B3640" s="15" t="s">
        <v>3123</v>
      </c>
      <c r="C3640" s="15" t="s">
        <v>4321</v>
      </c>
      <c r="D3640" s="15" t="s">
        <v>3784</v>
      </c>
      <c r="E3640" s="15" t="s">
        <v>12626</v>
      </c>
      <c r="F3640" s="15" t="s">
        <v>6606</v>
      </c>
      <c r="G3640" s="15" t="s">
        <v>12627</v>
      </c>
      <c r="H3640" s="15" t="s">
        <v>12628</v>
      </c>
      <c r="I3640" s="15" t="s">
        <v>4327</v>
      </c>
      <c r="J3640" s="15" t="s">
        <v>4359</v>
      </c>
      <c r="K3640" s="15"/>
      <c r="L3640" s="103" t="str">
        <f t="shared" si="1"/>
        <v>B-J1002-W49-1 Ltr. White milk Bottle</v>
      </c>
      <c r="M3640" s="103">
        <f t="shared" si="2"/>
        <v>4032</v>
      </c>
      <c r="N3640" s="102" t="str">
        <f t="shared" si="3"/>
        <v>wk </v>
      </c>
    </row>
    <row r="3641" ht="12.75" customHeight="1">
      <c r="A3641" s="15" t="s">
        <v>4619</v>
      </c>
      <c r="B3641" s="15" t="s">
        <v>3123</v>
      </c>
      <c r="C3641" s="15" t="s">
        <v>4321</v>
      </c>
      <c r="D3641" s="15" t="s">
        <v>12629</v>
      </c>
      <c r="E3641" s="15" t="s">
        <v>12630</v>
      </c>
      <c r="F3641" s="15" t="s">
        <v>6606</v>
      </c>
      <c r="G3641" s="15" t="s">
        <v>12631</v>
      </c>
      <c r="H3641" s="15" t="s">
        <v>12632</v>
      </c>
      <c r="I3641" s="15" t="s">
        <v>4327</v>
      </c>
      <c r="J3641" s="15" t="s">
        <v>4359</v>
      </c>
      <c r="K3641" s="15"/>
      <c r="L3641" s="103" t="str">
        <f t="shared" si="1"/>
        <v>B-J1002-W49-1 Ltr. White milk Bottle</v>
      </c>
      <c r="M3641" s="103">
        <f t="shared" si="2"/>
        <v>1172</v>
      </c>
      <c r="N3641" s="102" t="str">
        <f t="shared" si="3"/>
        <v>wk 19</v>
      </c>
    </row>
    <row r="3642" ht="12.75" customHeight="1">
      <c r="A3642" s="15" t="s">
        <v>4979</v>
      </c>
      <c r="B3642" s="15" t="s">
        <v>3123</v>
      </c>
      <c r="C3642" s="15" t="s">
        <v>4321</v>
      </c>
      <c r="D3642" s="15" t="s">
        <v>12633</v>
      </c>
      <c r="E3642" s="15" t="s">
        <v>12634</v>
      </c>
      <c r="F3642" s="15" t="s">
        <v>6606</v>
      </c>
      <c r="G3642" s="15" t="s">
        <v>12635</v>
      </c>
      <c r="H3642" s="15" t="s">
        <v>12636</v>
      </c>
      <c r="I3642" s="15" t="s">
        <v>4327</v>
      </c>
      <c r="J3642" s="15" t="s">
        <v>4359</v>
      </c>
      <c r="K3642" s="15"/>
      <c r="L3642" s="103" t="str">
        <f t="shared" si="1"/>
        <v>B-J1002-W49-1 Ltr. White milk Bottle</v>
      </c>
      <c r="M3642" s="103">
        <f t="shared" si="2"/>
        <v>7308</v>
      </c>
      <c r="N3642" s="102" t="str">
        <f t="shared" si="3"/>
        <v>wk 36</v>
      </c>
    </row>
    <row r="3643" ht="12.75" customHeight="1">
      <c r="A3643" s="15" t="s">
        <v>4659</v>
      </c>
      <c r="B3643" s="15" t="s">
        <v>3123</v>
      </c>
      <c r="C3643" s="15" t="s">
        <v>4321</v>
      </c>
      <c r="D3643" s="15" t="s">
        <v>4036</v>
      </c>
      <c r="E3643" s="15" t="s">
        <v>12637</v>
      </c>
      <c r="F3643" s="15" t="s">
        <v>4324</v>
      </c>
      <c r="G3643" s="15" t="s">
        <v>12475</v>
      </c>
      <c r="H3643" s="15" t="s">
        <v>12638</v>
      </c>
      <c r="I3643" s="15" t="s">
        <v>4327</v>
      </c>
      <c r="J3643" s="15" t="s">
        <v>4345</v>
      </c>
      <c r="K3643" s="15"/>
      <c r="L3643" s="103" t="str">
        <f t="shared" si="1"/>
        <v>B-J1002-W49-1 Ltr. White milk Bottle</v>
      </c>
      <c r="M3643" s="103">
        <f t="shared" si="2"/>
        <v>168</v>
      </c>
      <c r="N3643" s="102" t="str">
        <f t="shared" si="3"/>
        <v>wk </v>
      </c>
    </row>
    <row r="3644" ht="12.75" customHeight="1">
      <c r="A3644" s="15" t="s">
        <v>4659</v>
      </c>
      <c r="B3644" s="15" t="s">
        <v>3123</v>
      </c>
      <c r="C3644" s="15" t="s">
        <v>4321</v>
      </c>
      <c r="D3644" s="15" t="s">
        <v>5703</v>
      </c>
      <c r="E3644" s="15" t="s">
        <v>12639</v>
      </c>
      <c r="F3644" s="15" t="s">
        <v>4324</v>
      </c>
      <c r="G3644" s="15" t="s">
        <v>12538</v>
      </c>
      <c r="H3644" s="15" t="s">
        <v>12640</v>
      </c>
      <c r="I3644" s="15" t="s">
        <v>4327</v>
      </c>
      <c r="J3644" s="15" t="s">
        <v>4345</v>
      </c>
      <c r="K3644" s="15"/>
      <c r="L3644" s="103" t="str">
        <f t="shared" si="1"/>
        <v>B-J1002-W49-1 Ltr. White milk Bottle</v>
      </c>
      <c r="M3644" s="103">
        <f t="shared" si="2"/>
        <v>420</v>
      </c>
      <c r="N3644" s="102" t="str">
        <f t="shared" si="3"/>
        <v>wk </v>
      </c>
    </row>
    <row r="3645" ht="12.75" customHeight="1">
      <c r="A3645" s="15" t="s">
        <v>4662</v>
      </c>
      <c r="B3645" s="15" t="s">
        <v>3123</v>
      </c>
      <c r="C3645" s="15" t="s">
        <v>4321</v>
      </c>
      <c r="D3645" s="15" t="s">
        <v>4036</v>
      </c>
      <c r="E3645" s="15" t="s">
        <v>12641</v>
      </c>
      <c r="F3645" s="15" t="s">
        <v>4324</v>
      </c>
      <c r="G3645" s="15" t="s">
        <v>12475</v>
      </c>
      <c r="H3645" s="15" t="s">
        <v>12638</v>
      </c>
      <c r="I3645" s="15" t="s">
        <v>4327</v>
      </c>
      <c r="J3645" s="15" t="s">
        <v>4345</v>
      </c>
      <c r="K3645" s="15"/>
      <c r="L3645" s="103" t="str">
        <f t="shared" si="1"/>
        <v>B-J1002-W49-1 Ltr. White milk Bottle</v>
      </c>
      <c r="M3645" s="103">
        <f t="shared" si="2"/>
        <v>168</v>
      </c>
      <c r="N3645" s="102" t="str">
        <f t="shared" si="3"/>
        <v>wk </v>
      </c>
    </row>
    <row r="3646" ht="12.75" customHeight="1">
      <c r="A3646" s="15" t="s">
        <v>4673</v>
      </c>
      <c r="B3646" s="15" t="s">
        <v>3123</v>
      </c>
      <c r="C3646" s="15" t="s">
        <v>4321</v>
      </c>
      <c r="D3646" s="15" t="s">
        <v>4036</v>
      </c>
      <c r="E3646" s="15" t="s">
        <v>12642</v>
      </c>
      <c r="F3646" s="15" t="s">
        <v>4324</v>
      </c>
      <c r="G3646" s="15" t="s">
        <v>12475</v>
      </c>
      <c r="H3646" s="15" t="s">
        <v>12643</v>
      </c>
      <c r="I3646" s="15" t="s">
        <v>4327</v>
      </c>
      <c r="J3646" s="15" t="s">
        <v>4345</v>
      </c>
      <c r="K3646" s="15"/>
      <c r="L3646" s="103" t="str">
        <f t="shared" si="1"/>
        <v>B-J1002-W49-1 Ltr. White milk Bottle</v>
      </c>
      <c r="M3646" s="103">
        <f t="shared" si="2"/>
        <v>168</v>
      </c>
      <c r="N3646" s="102" t="str">
        <f t="shared" si="3"/>
        <v>wk </v>
      </c>
    </row>
    <row r="3647" ht="12.75" customHeight="1">
      <c r="A3647" s="15" t="s">
        <v>4684</v>
      </c>
      <c r="B3647" s="15" t="s">
        <v>3123</v>
      </c>
      <c r="C3647" s="15" t="s">
        <v>4321</v>
      </c>
      <c r="D3647" s="15" t="s">
        <v>5172</v>
      </c>
      <c r="E3647" s="15" t="s">
        <v>12644</v>
      </c>
      <c r="F3647" s="15" t="s">
        <v>6606</v>
      </c>
      <c r="G3647" s="15" t="s">
        <v>12645</v>
      </c>
      <c r="H3647" s="15" t="s">
        <v>12646</v>
      </c>
      <c r="I3647" s="15" t="s">
        <v>4327</v>
      </c>
      <c r="J3647" s="15" t="s">
        <v>4359</v>
      </c>
      <c r="K3647" s="15"/>
      <c r="L3647" s="103" t="str">
        <f t="shared" si="1"/>
        <v>B-J1002-W49-1 Ltr. White milk Bottle</v>
      </c>
      <c r="M3647" s="103">
        <f t="shared" si="2"/>
        <v>7560</v>
      </c>
      <c r="N3647" s="102" t="str">
        <f t="shared" si="3"/>
        <v>wk </v>
      </c>
    </row>
    <row r="3648" ht="12.75" customHeight="1">
      <c r="A3648" s="15" t="s">
        <v>4724</v>
      </c>
      <c r="B3648" s="15" t="s">
        <v>3123</v>
      </c>
      <c r="C3648" s="15" t="s">
        <v>4321</v>
      </c>
      <c r="D3648" s="15" t="s">
        <v>5730</v>
      </c>
      <c r="E3648" s="15" t="s">
        <v>12647</v>
      </c>
      <c r="F3648" s="15" t="s">
        <v>6606</v>
      </c>
      <c r="G3648" s="15" t="s">
        <v>12648</v>
      </c>
      <c r="H3648" s="15" t="s">
        <v>12649</v>
      </c>
      <c r="I3648" s="15" t="s">
        <v>4327</v>
      </c>
      <c r="J3648" s="15" t="s">
        <v>4359</v>
      </c>
      <c r="K3648" s="15"/>
      <c r="L3648" s="103" t="str">
        <f t="shared" si="1"/>
        <v>B-J1002-W49-1 Ltr. White milk Bottle</v>
      </c>
      <c r="M3648" s="103">
        <f t="shared" si="2"/>
        <v>3192</v>
      </c>
      <c r="N3648" s="102" t="str">
        <f t="shared" si="3"/>
        <v>wk </v>
      </c>
    </row>
    <row r="3649" ht="12.75" customHeight="1">
      <c r="A3649" s="15" t="s">
        <v>4846</v>
      </c>
      <c r="B3649" s="15" t="s">
        <v>3123</v>
      </c>
      <c r="C3649" s="15" t="s">
        <v>4321</v>
      </c>
      <c r="D3649" s="15" t="s">
        <v>12505</v>
      </c>
      <c r="E3649" s="15" t="s">
        <v>12650</v>
      </c>
      <c r="F3649" s="15" t="s">
        <v>6606</v>
      </c>
      <c r="G3649" s="15" t="s">
        <v>12651</v>
      </c>
      <c r="H3649" s="15" t="s">
        <v>12652</v>
      </c>
      <c r="I3649" s="15" t="s">
        <v>4327</v>
      </c>
      <c r="J3649" s="15" t="s">
        <v>4359</v>
      </c>
      <c r="K3649" s="15"/>
      <c r="L3649" s="103" t="str">
        <f t="shared" si="1"/>
        <v>B-J1002-W49-1 Ltr. White milk Bottle</v>
      </c>
      <c r="M3649" s="103">
        <f t="shared" si="2"/>
        <v>2856</v>
      </c>
      <c r="N3649" s="102" t="str">
        <f t="shared" si="3"/>
        <v>wk </v>
      </c>
    </row>
    <row r="3650" ht="12.75" customHeight="1">
      <c r="A3650" s="15" t="s">
        <v>4851</v>
      </c>
      <c r="B3650" s="15" t="s">
        <v>3123</v>
      </c>
      <c r="C3650" s="15" t="s">
        <v>4321</v>
      </c>
      <c r="D3650" s="15" t="s">
        <v>4036</v>
      </c>
      <c r="E3650" s="15" t="s">
        <v>12653</v>
      </c>
      <c r="F3650" s="15" t="s">
        <v>4324</v>
      </c>
      <c r="G3650" s="15" t="s">
        <v>12475</v>
      </c>
      <c r="H3650" s="15" t="s">
        <v>12654</v>
      </c>
      <c r="I3650" s="15" t="s">
        <v>4327</v>
      </c>
      <c r="J3650" s="15" t="s">
        <v>4328</v>
      </c>
      <c r="K3650" s="15"/>
      <c r="L3650" s="103" t="str">
        <f t="shared" si="1"/>
        <v>B-J1002-W49-1 Ltr. White milk Bottle</v>
      </c>
      <c r="M3650" s="103">
        <f t="shared" si="2"/>
        <v>168</v>
      </c>
      <c r="N3650" s="102" t="str">
        <f t="shared" si="3"/>
        <v>wk </v>
      </c>
    </row>
    <row r="3651" ht="12.75" customHeight="1">
      <c r="A3651" s="15" t="s">
        <v>4855</v>
      </c>
      <c r="B3651" s="15" t="s">
        <v>3123</v>
      </c>
      <c r="C3651" s="15" t="s">
        <v>4321</v>
      </c>
      <c r="D3651" s="15" t="s">
        <v>5799</v>
      </c>
      <c r="E3651" s="15" t="s">
        <v>12655</v>
      </c>
      <c r="F3651" s="15" t="s">
        <v>6606</v>
      </c>
      <c r="G3651" s="15" t="s">
        <v>12656</v>
      </c>
      <c r="H3651" s="15" t="s">
        <v>12657</v>
      </c>
      <c r="I3651" s="15" t="s">
        <v>4327</v>
      </c>
      <c r="J3651" s="15" t="s">
        <v>4359</v>
      </c>
      <c r="K3651" s="15"/>
      <c r="L3651" s="103" t="str">
        <f t="shared" si="1"/>
        <v>B-J1002-W49-1 Ltr. White milk Bottle</v>
      </c>
      <c r="M3651" s="103">
        <f t="shared" si="2"/>
        <v>6468</v>
      </c>
      <c r="N3651" s="102" t="str">
        <f t="shared" si="3"/>
        <v>wk </v>
      </c>
    </row>
    <row r="3652" ht="12.75" customHeight="1">
      <c r="A3652" s="15" t="s">
        <v>5615</v>
      </c>
      <c r="B3652" s="15" t="s">
        <v>3123</v>
      </c>
      <c r="C3652" s="15" t="s">
        <v>4321</v>
      </c>
      <c r="D3652" s="15" t="s">
        <v>3213</v>
      </c>
      <c r="E3652" s="15" t="s">
        <v>12658</v>
      </c>
      <c r="F3652" s="15" t="s">
        <v>6606</v>
      </c>
      <c r="G3652" s="15" t="s">
        <v>12659</v>
      </c>
      <c r="H3652" s="15" t="s">
        <v>12660</v>
      </c>
      <c r="I3652" s="15" t="s">
        <v>4327</v>
      </c>
      <c r="J3652" s="15" t="s">
        <v>4359</v>
      </c>
      <c r="K3652" s="15"/>
      <c r="L3652" s="103" t="str">
        <f t="shared" si="1"/>
        <v>B-J1002-W49-1 Ltr. White milk Bottle</v>
      </c>
      <c r="M3652" s="103">
        <f t="shared" si="2"/>
        <v>100</v>
      </c>
      <c r="N3652" s="102" t="str">
        <f t="shared" si="3"/>
        <v>wk </v>
      </c>
    </row>
    <row r="3653" ht="12.75" customHeight="1">
      <c r="A3653" s="15" t="s">
        <v>5615</v>
      </c>
      <c r="B3653" s="15" t="s">
        <v>3123</v>
      </c>
      <c r="C3653" s="15" t="s">
        <v>4321</v>
      </c>
      <c r="D3653" s="15" t="s">
        <v>12661</v>
      </c>
      <c r="E3653" s="15" t="s">
        <v>12662</v>
      </c>
      <c r="F3653" s="15" t="s">
        <v>6606</v>
      </c>
      <c r="G3653" s="15" t="s">
        <v>12663</v>
      </c>
      <c r="H3653" s="15" t="s">
        <v>12664</v>
      </c>
      <c r="I3653" s="15" t="s">
        <v>4327</v>
      </c>
      <c r="J3653" s="15" t="s">
        <v>4359</v>
      </c>
      <c r="K3653" s="15"/>
      <c r="L3653" s="103" t="str">
        <f t="shared" si="1"/>
        <v>B-J1002-W49-1 Ltr. White milk Bottle</v>
      </c>
      <c r="M3653" s="103">
        <f t="shared" si="2"/>
        <v>4520</v>
      </c>
      <c r="N3653" s="102" t="str">
        <f t="shared" si="3"/>
        <v>wk </v>
      </c>
    </row>
    <row r="3654" ht="12.75" customHeight="1">
      <c r="A3654" s="15" t="s">
        <v>12665</v>
      </c>
      <c r="B3654" s="15"/>
      <c r="C3654" s="15" t="s">
        <v>3146</v>
      </c>
      <c r="D3654" s="15" t="s">
        <v>3145</v>
      </c>
      <c r="E3654" s="15"/>
      <c r="F3654" s="15" t="s">
        <v>4308</v>
      </c>
      <c r="G3654" s="15" t="s">
        <v>12666</v>
      </c>
      <c r="H3654" s="15" t="s">
        <v>3149</v>
      </c>
      <c r="I3654" s="15" t="s">
        <v>3156</v>
      </c>
      <c r="J3654" s="15"/>
      <c r="K3654" s="15"/>
      <c r="L3654" s="103" t="str">
        <f t="shared" si="1"/>
        <v>B-J253-PK13-250 ml Pink milk Bottle</v>
      </c>
      <c r="M3654" s="103">
        <f t="shared" si="2"/>
        <v>0</v>
      </c>
      <c r="N3654" s="102" t="str">
        <f t="shared" si="3"/>
        <v>wk </v>
      </c>
    </row>
    <row r="3655" ht="12.75" customHeight="1">
      <c r="A3655" s="15" t="s">
        <v>4934</v>
      </c>
      <c r="B3655" s="15" t="s">
        <v>3123</v>
      </c>
      <c r="C3655" s="15" t="s">
        <v>4321</v>
      </c>
      <c r="D3655" s="15" t="s">
        <v>3763</v>
      </c>
      <c r="E3655" s="15" t="s">
        <v>12667</v>
      </c>
      <c r="F3655" s="15" t="s">
        <v>4324</v>
      </c>
      <c r="G3655" s="15" t="s">
        <v>12668</v>
      </c>
      <c r="H3655" s="15" t="s">
        <v>12669</v>
      </c>
      <c r="I3655" s="15" t="s">
        <v>4327</v>
      </c>
      <c r="J3655" s="15" t="s">
        <v>5653</v>
      </c>
      <c r="K3655" s="15"/>
      <c r="L3655" s="103" t="str">
        <f t="shared" si="1"/>
        <v>B-J253-PK13-250 ml Pink milk Bottle</v>
      </c>
      <c r="M3655" s="103">
        <f t="shared" si="2"/>
        <v>1152</v>
      </c>
      <c r="N3655" s="102" t="str">
        <f t="shared" si="3"/>
        <v>wk 1</v>
      </c>
    </row>
    <row r="3656" ht="12.75" customHeight="1">
      <c r="A3656" s="15" t="s">
        <v>4361</v>
      </c>
      <c r="B3656" s="15" t="s">
        <v>3123</v>
      </c>
      <c r="C3656" s="15" t="s">
        <v>4321</v>
      </c>
      <c r="D3656" s="15" t="s">
        <v>3372</v>
      </c>
      <c r="E3656" s="15" t="s">
        <v>12670</v>
      </c>
      <c r="F3656" s="15" t="s">
        <v>4324</v>
      </c>
      <c r="G3656" s="15" t="s">
        <v>12671</v>
      </c>
      <c r="H3656" s="15" t="s">
        <v>12672</v>
      </c>
      <c r="I3656" s="15" t="s">
        <v>4327</v>
      </c>
      <c r="J3656" s="15" t="s">
        <v>4328</v>
      </c>
      <c r="K3656" s="15"/>
      <c r="L3656" s="103" t="str">
        <f t="shared" si="1"/>
        <v>B-J253-PK13-250 ml Pink milk Bottle</v>
      </c>
      <c r="M3656" s="103">
        <f t="shared" si="2"/>
        <v>288</v>
      </c>
      <c r="N3656" s="102" t="str">
        <f t="shared" si="3"/>
        <v>wk 5</v>
      </c>
    </row>
    <row r="3657" ht="12.75" customHeight="1">
      <c r="A3657" s="15" t="s">
        <v>4361</v>
      </c>
      <c r="B3657" s="15" t="s">
        <v>3123</v>
      </c>
      <c r="C3657" s="15" t="s">
        <v>4321</v>
      </c>
      <c r="D3657" s="15" t="s">
        <v>3372</v>
      </c>
      <c r="E3657" s="15" t="s">
        <v>12673</v>
      </c>
      <c r="F3657" s="15" t="s">
        <v>4324</v>
      </c>
      <c r="G3657" s="15" t="s">
        <v>12671</v>
      </c>
      <c r="H3657" s="15" t="s">
        <v>12672</v>
      </c>
      <c r="I3657" s="15" t="s">
        <v>4327</v>
      </c>
      <c r="J3657" s="15" t="s">
        <v>5653</v>
      </c>
      <c r="K3657" s="15"/>
      <c r="L3657" s="103" t="str">
        <f t="shared" si="1"/>
        <v>B-J253-PK13-250 ml Pink milk Bottle</v>
      </c>
      <c r="M3657" s="103">
        <f t="shared" si="2"/>
        <v>288</v>
      </c>
      <c r="N3657" s="102" t="str">
        <f t="shared" si="3"/>
        <v>wk 5</v>
      </c>
    </row>
    <row r="3658" ht="12.75" customHeight="1">
      <c r="A3658" s="15" t="s">
        <v>4361</v>
      </c>
      <c r="B3658" s="15" t="s">
        <v>3123</v>
      </c>
      <c r="C3658" s="15" t="s">
        <v>4321</v>
      </c>
      <c r="D3658" s="15" t="s">
        <v>3569</v>
      </c>
      <c r="E3658" s="15" t="s">
        <v>12674</v>
      </c>
      <c r="F3658" s="15" t="s">
        <v>4324</v>
      </c>
      <c r="G3658" s="15" t="s">
        <v>12675</v>
      </c>
      <c r="H3658" s="15" t="s">
        <v>12676</v>
      </c>
      <c r="I3658" s="15" t="s">
        <v>4327</v>
      </c>
      <c r="J3658" s="15" t="s">
        <v>4328</v>
      </c>
      <c r="K3658" s="15"/>
      <c r="L3658" s="103" t="str">
        <f t="shared" si="1"/>
        <v>B-J253-PK13-250 ml Pink milk Bottle</v>
      </c>
      <c r="M3658" s="103">
        <f t="shared" si="2"/>
        <v>576</v>
      </c>
      <c r="N3658" s="102" t="str">
        <f t="shared" si="3"/>
        <v>wk 5</v>
      </c>
    </row>
    <row r="3659" ht="12.75" customHeight="1">
      <c r="A3659" s="15" t="s">
        <v>5098</v>
      </c>
      <c r="B3659" s="15" t="s">
        <v>3123</v>
      </c>
      <c r="C3659" s="15" t="s">
        <v>4321</v>
      </c>
      <c r="D3659" s="15" t="s">
        <v>6806</v>
      </c>
      <c r="E3659" s="15" t="s">
        <v>12677</v>
      </c>
      <c r="F3659" s="15" t="s">
        <v>4324</v>
      </c>
      <c r="G3659" s="15" t="s">
        <v>12678</v>
      </c>
      <c r="H3659" s="15" t="s">
        <v>12679</v>
      </c>
      <c r="I3659" s="15" t="s">
        <v>4327</v>
      </c>
      <c r="J3659" s="15" t="s">
        <v>5653</v>
      </c>
      <c r="K3659" s="15"/>
      <c r="L3659" s="103" t="str">
        <f t="shared" si="1"/>
        <v>B-J253-PK13-250 ml Pink milk Bottle</v>
      </c>
      <c r="M3659" s="103">
        <f t="shared" si="2"/>
        <v>1440</v>
      </c>
      <c r="N3659" s="102" t="str">
        <f t="shared" si="3"/>
        <v>wk 22</v>
      </c>
    </row>
    <row r="3660" ht="12.75" customHeight="1">
      <c r="A3660" s="15" t="s">
        <v>5663</v>
      </c>
      <c r="B3660" s="15" t="s">
        <v>3123</v>
      </c>
      <c r="C3660" s="15" t="s">
        <v>4321</v>
      </c>
      <c r="D3660" s="15" t="s">
        <v>3455</v>
      </c>
      <c r="E3660" s="15" t="s">
        <v>12680</v>
      </c>
      <c r="F3660" s="15" t="s">
        <v>4324</v>
      </c>
      <c r="G3660" s="15" t="s">
        <v>12681</v>
      </c>
      <c r="H3660" s="15" t="s">
        <v>12682</v>
      </c>
      <c r="I3660" s="15" t="s">
        <v>4327</v>
      </c>
      <c r="J3660" s="15" t="s">
        <v>5653</v>
      </c>
      <c r="K3660" s="15"/>
      <c r="L3660" s="103" t="str">
        <f t="shared" si="1"/>
        <v>B-J253-PK13-250 ml Pink milk Bottle</v>
      </c>
      <c r="M3660" s="103">
        <f t="shared" si="2"/>
        <v>3456</v>
      </c>
      <c r="N3660" s="102" t="str">
        <f t="shared" si="3"/>
        <v>wk 36</v>
      </c>
    </row>
    <row r="3661" ht="12.75" customHeight="1">
      <c r="A3661" s="15" t="s">
        <v>4423</v>
      </c>
      <c r="B3661" s="15" t="s">
        <v>3123</v>
      </c>
      <c r="C3661" s="15" t="s">
        <v>4321</v>
      </c>
      <c r="D3661" s="15" t="s">
        <v>6806</v>
      </c>
      <c r="E3661" s="15" t="s">
        <v>12683</v>
      </c>
      <c r="F3661" s="15" t="s">
        <v>4324</v>
      </c>
      <c r="G3661" s="15" t="s">
        <v>12678</v>
      </c>
      <c r="H3661" s="15" t="s">
        <v>12679</v>
      </c>
      <c r="I3661" s="15" t="s">
        <v>4327</v>
      </c>
      <c r="J3661" s="15" t="s">
        <v>4328</v>
      </c>
      <c r="K3661" s="15"/>
      <c r="L3661" s="103" t="str">
        <f t="shared" si="1"/>
        <v>B-J253-PK13-250 ml Pink milk Bottle</v>
      </c>
      <c r="M3661" s="103">
        <f t="shared" si="2"/>
        <v>1440</v>
      </c>
      <c r="N3661" s="102" t="str">
        <f t="shared" si="3"/>
        <v>wk 40</v>
      </c>
    </row>
    <row r="3662" ht="12.75" customHeight="1">
      <c r="A3662" s="15" t="s">
        <v>4423</v>
      </c>
      <c r="B3662" s="15" t="s">
        <v>3123</v>
      </c>
      <c r="C3662" s="15" t="s">
        <v>4321</v>
      </c>
      <c r="D3662" s="15" t="s">
        <v>3372</v>
      </c>
      <c r="E3662" s="15" t="s">
        <v>12684</v>
      </c>
      <c r="F3662" s="15" t="s">
        <v>4324</v>
      </c>
      <c r="G3662" s="15" t="s">
        <v>12671</v>
      </c>
      <c r="H3662" s="15" t="s">
        <v>12672</v>
      </c>
      <c r="I3662" s="15" t="s">
        <v>4327</v>
      </c>
      <c r="J3662" s="15" t="s">
        <v>4328</v>
      </c>
      <c r="K3662" s="15"/>
      <c r="L3662" s="103" t="str">
        <f t="shared" si="1"/>
        <v>B-J253-PK13-250 ml Pink milk Bottle</v>
      </c>
      <c r="M3662" s="103">
        <f t="shared" si="2"/>
        <v>288</v>
      </c>
      <c r="N3662" s="102" t="str">
        <f t="shared" si="3"/>
        <v>wk 40</v>
      </c>
    </row>
    <row r="3663" ht="12.75" customHeight="1">
      <c r="A3663" s="15" t="s">
        <v>5067</v>
      </c>
      <c r="B3663" s="15" t="s">
        <v>3123</v>
      </c>
      <c r="C3663" s="15" t="s">
        <v>4321</v>
      </c>
      <c r="D3663" s="15" t="s">
        <v>6806</v>
      </c>
      <c r="E3663" s="15" t="s">
        <v>12685</v>
      </c>
      <c r="F3663" s="15" t="s">
        <v>4324</v>
      </c>
      <c r="G3663" s="15" t="s">
        <v>12678</v>
      </c>
      <c r="H3663" s="15" t="s">
        <v>12679</v>
      </c>
      <c r="I3663" s="15" t="s">
        <v>4327</v>
      </c>
      <c r="J3663" s="15" t="s">
        <v>4328</v>
      </c>
      <c r="K3663" s="15"/>
      <c r="L3663" s="103" t="str">
        <f t="shared" si="1"/>
        <v>B-J253-PK13-250 ml Pink milk Bottle</v>
      </c>
      <c r="M3663" s="103">
        <f t="shared" si="2"/>
        <v>1440</v>
      </c>
      <c r="N3663" s="102" t="str">
        <f t="shared" si="3"/>
        <v>wk 44</v>
      </c>
    </row>
    <row r="3664" ht="12.75" customHeight="1">
      <c r="A3664" s="15" t="s">
        <v>5072</v>
      </c>
      <c r="B3664" s="15" t="s">
        <v>3123</v>
      </c>
      <c r="C3664" s="15" t="s">
        <v>4321</v>
      </c>
      <c r="D3664" s="15" t="s">
        <v>3569</v>
      </c>
      <c r="E3664" s="15" t="s">
        <v>12686</v>
      </c>
      <c r="F3664" s="15" t="s">
        <v>4324</v>
      </c>
      <c r="G3664" s="15" t="s">
        <v>12675</v>
      </c>
      <c r="H3664" s="15" t="s">
        <v>12676</v>
      </c>
      <c r="I3664" s="15" t="s">
        <v>4327</v>
      </c>
      <c r="J3664" s="15" t="s">
        <v>4345</v>
      </c>
      <c r="K3664" s="15"/>
      <c r="L3664" s="103" t="str">
        <f t="shared" si="1"/>
        <v>B-J253-PK13-250 ml Pink milk Bottle</v>
      </c>
      <c r="M3664" s="103">
        <f t="shared" si="2"/>
        <v>576</v>
      </c>
      <c r="N3664" s="102" t="str">
        <f t="shared" si="3"/>
        <v>wk 49</v>
      </c>
    </row>
    <row r="3665" ht="12.75" customHeight="1">
      <c r="A3665" s="15" t="s">
        <v>4425</v>
      </c>
      <c r="B3665" s="15" t="s">
        <v>3123</v>
      </c>
      <c r="C3665" s="15" t="s">
        <v>4321</v>
      </c>
      <c r="D3665" s="15" t="s">
        <v>3671</v>
      </c>
      <c r="E3665" s="15" t="s">
        <v>12687</v>
      </c>
      <c r="F3665" s="15" t="s">
        <v>6858</v>
      </c>
      <c r="G3665" s="15" t="s">
        <v>12688</v>
      </c>
      <c r="H3665" s="15" t="s">
        <v>12689</v>
      </c>
      <c r="I3665" s="15" t="s">
        <v>4327</v>
      </c>
      <c r="J3665" s="15" t="s">
        <v>4328</v>
      </c>
      <c r="K3665" s="15"/>
      <c r="L3665" s="103" t="str">
        <f t="shared" si="1"/>
        <v>B-J253-PK13-250 ml Pink milk Bottle</v>
      </c>
      <c r="M3665" s="103">
        <f t="shared" si="2"/>
        <v>7200</v>
      </c>
      <c r="N3665" s="102" t="str">
        <f t="shared" si="3"/>
        <v>wk </v>
      </c>
    </row>
    <row r="3666" ht="12.75" customHeight="1">
      <c r="A3666" s="15" t="s">
        <v>4433</v>
      </c>
      <c r="B3666" s="15" t="s">
        <v>3123</v>
      </c>
      <c r="C3666" s="15" t="s">
        <v>4321</v>
      </c>
      <c r="D3666" s="15" t="s">
        <v>3507</v>
      </c>
      <c r="E3666" s="15" t="s">
        <v>12690</v>
      </c>
      <c r="F3666" s="15" t="s">
        <v>4324</v>
      </c>
      <c r="G3666" s="15" t="s">
        <v>12691</v>
      </c>
      <c r="H3666" s="15" t="s">
        <v>12692</v>
      </c>
      <c r="I3666" s="15" t="s">
        <v>4327</v>
      </c>
      <c r="J3666" s="15" t="s">
        <v>4345</v>
      </c>
      <c r="K3666" s="15"/>
      <c r="L3666" s="103" t="str">
        <f t="shared" si="1"/>
        <v>B-J253-PK13-250 ml Pink milk Bottle</v>
      </c>
      <c r="M3666" s="103">
        <f t="shared" si="2"/>
        <v>1728</v>
      </c>
      <c r="N3666" s="102" t="str">
        <f t="shared" si="3"/>
        <v>wk </v>
      </c>
    </row>
    <row r="3667" ht="12.75" customHeight="1">
      <c r="A3667" s="15" t="s">
        <v>4437</v>
      </c>
      <c r="B3667" s="15" t="s">
        <v>3123</v>
      </c>
      <c r="C3667" s="15" t="s">
        <v>4321</v>
      </c>
      <c r="D3667" s="15" t="s">
        <v>3372</v>
      </c>
      <c r="E3667" s="15" t="s">
        <v>12693</v>
      </c>
      <c r="F3667" s="15" t="s">
        <v>4324</v>
      </c>
      <c r="G3667" s="15" t="s">
        <v>12671</v>
      </c>
      <c r="H3667" s="15" t="s">
        <v>12672</v>
      </c>
      <c r="I3667" s="15" t="s">
        <v>4327</v>
      </c>
      <c r="J3667" s="15" t="s">
        <v>4328</v>
      </c>
      <c r="K3667" s="15"/>
      <c r="L3667" s="103" t="str">
        <f t="shared" si="1"/>
        <v>B-J253-PK13-250 ml Pink milk Bottle</v>
      </c>
      <c r="M3667" s="103">
        <f t="shared" si="2"/>
        <v>288</v>
      </c>
      <c r="N3667" s="102" t="str">
        <f t="shared" si="3"/>
        <v>wk </v>
      </c>
    </row>
    <row r="3668" ht="12.75" customHeight="1">
      <c r="A3668" s="15" t="s">
        <v>4439</v>
      </c>
      <c r="B3668" s="15" t="s">
        <v>3123</v>
      </c>
      <c r="C3668" s="15" t="s">
        <v>4321</v>
      </c>
      <c r="D3668" s="15" t="s">
        <v>3539</v>
      </c>
      <c r="E3668" s="15" t="s">
        <v>12694</v>
      </c>
      <c r="F3668" s="15" t="s">
        <v>4324</v>
      </c>
      <c r="G3668" s="15" t="s">
        <v>12695</v>
      </c>
      <c r="H3668" s="15" t="s">
        <v>12696</v>
      </c>
      <c r="I3668" s="15" t="s">
        <v>4327</v>
      </c>
      <c r="J3668" s="15" t="s">
        <v>4328</v>
      </c>
      <c r="K3668" s="15"/>
      <c r="L3668" s="103" t="str">
        <f t="shared" si="1"/>
        <v>B-J253-PK13-250 ml Pink milk Bottle</v>
      </c>
      <c r="M3668" s="103">
        <f t="shared" si="2"/>
        <v>864</v>
      </c>
      <c r="N3668" s="102" t="str">
        <f t="shared" si="3"/>
        <v>wk </v>
      </c>
    </row>
    <row r="3669" ht="12.75" customHeight="1">
      <c r="A3669" s="15" t="s">
        <v>4439</v>
      </c>
      <c r="B3669" s="15" t="s">
        <v>3123</v>
      </c>
      <c r="C3669" s="15" t="s">
        <v>4321</v>
      </c>
      <c r="D3669" s="15" t="s">
        <v>3569</v>
      </c>
      <c r="E3669" s="15" t="s">
        <v>12697</v>
      </c>
      <c r="F3669" s="15" t="s">
        <v>4324</v>
      </c>
      <c r="G3669" s="15" t="s">
        <v>12675</v>
      </c>
      <c r="H3669" s="15" t="s">
        <v>12676</v>
      </c>
      <c r="I3669" s="15" t="s">
        <v>4327</v>
      </c>
      <c r="J3669" s="15" t="s">
        <v>4345</v>
      </c>
      <c r="K3669" s="15"/>
      <c r="L3669" s="103" t="str">
        <f t="shared" si="1"/>
        <v>B-J253-PK13-250 ml Pink milk Bottle</v>
      </c>
      <c r="M3669" s="103">
        <f t="shared" si="2"/>
        <v>576</v>
      </c>
      <c r="N3669" s="102" t="str">
        <f t="shared" si="3"/>
        <v>wk </v>
      </c>
    </row>
    <row r="3670" ht="12.75" customHeight="1">
      <c r="A3670" s="15" t="s">
        <v>4439</v>
      </c>
      <c r="B3670" s="15" t="s">
        <v>3123</v>
      </c>
      <c r="C3670" s="15" t="s">
        <v>4321</v>
      </c>
      <c r="D3670" s="15" t="s">
        <v>3847</v>
      </c>
      <c r="E3670" s="15" t="s">
        <v>12698</v>
      </c>
      <c r="F3670" s="15" t="s">
        <v>4324</v>
      </c>
      <c r="G3670" s="15" t="s">
        <v>12699</v>
      </c>
      <c r="H3670" s="15" t="s">
        <v>12700</v>
      </c>
      <c r="I3670" s="15" t="s">
        <v>4327</v>
      </c>
      <c r="J3670" s="15" t="s">
        <v>4345</v>
      </c>
      <c r="K3670" s="15"/>
      <c r="L3670" s="103" t="str">
        <f t="shared" si="1"/>
        <v>B-J253-PK13-250 ml Pink milk Bottle</v>
      </c>
      <c r="M3670" s="103">
        <f t="shared" si="2"/>
        <v>2016</v>
      </c>
      <c r="N3670" s="102" t="str">
        <f t="shared" si="3"/>
        <v>wk </v>
      </c>
    </row>
    <row r="3671" ht="12.75" customHeight="1">
      <c r="A3671" s="15" t="s">
        <v>4441</v>
      </c>
      <c r="B3671" s="15" t="s">
        <v>3123</v>
      </c>
      <c r="C3671" s="15" t="s">
        <v>4321</v>
      </c>
      <c r="D3671" s="15" t="s">
        <v>3372</v>
      </c>
      <c r="E3671" s="15" t="s">
        <v>12701</v>
      </c>
      <c r="F3671" s="15" t="s">
        <v>4324</v>
      </c>
      <c r="G3671" s="15" t="s">
        <v>12671</v>
      </c>
      <c r="H3671" s="15" t="s">
        <v>12672</v>
      </c>
      <c r="I3671" s="15" t="s">
        <v>4327</v>
      </c>
      <c r="J3671" s="15" t="s">
        <v>4345</v>
      </c>
      <c r="K3671" s="15"/>
      <c r="L3671" s="103" t="str">
        <f t="shared" si="1"/>
        <v>B-J253-PK13-250 ml Pink milk Bottle</v>
      </c>
      <c r="M3671" s="103">
        <f t="shared" si="2"/>
        <v>288</v>
      </c>
      <c r="N3671" s="102" t="str">
        <f t="shared" si="3"/>
        <v>wk </v>
      </c>
    </row>
    <row r="3672" ht="12.75" customHeight="1">
      <c r="A3672" s="15" t="s">
        <v>4441</v>
      </c>
      <c r="B3672" s="15" t="s">
        <v>3123</v>
      </c>
      <c r="C3672" s="15" t="s">
        <v>4321</v>
      </c>
      <c r="D3672" s="15" t="s">
        <v>3763</v>
      </c>
      <c r="E3672" s="15" t="s">
        <v>12702</v>
      </c>
      <c r="F3672" s="15" t="s">
        <v>4324</v>
      </c>
      <c r="G3672" s="15" t="s">
        <v>12668</v>
      </c>
      <c r="H3672" s="15" t="s">
        <v>12669</v>
      </c>
      <c r="I3672" s="15" t="s">
        <v>4327</v>
      </c>
      <c r="J3672" s="15" t="s">
        <v>4328</v>
      </c>
      <c r="K3672" s="15"/>
      <c r="L3672" s="103" t="str">
        <f t="shared" si="1"/>
        <v>B-J253-PK13-250 ml Pink milk Bottle</v>
      </c>
      <c r="M3672" s="103">
        <f t="shared" si="2"/>
        <v>1152</v>
      </c>
      <c r="N3672" s="102" t="str">
        <f t="shared" si="3"/>
        <v>wk </v>
      </c>
    </row>
    <row r="3673" ht="12.75" customHeight="1">
      <c r="A3673" s="15" t="s">
        <v>4445</v>
      </c>
      <c r="B3673" s="15" t="s">
        <v>3123</v>
      </c>
      <c r="C3673" s="15" t="s">
        <v>4321</v>
      </c>
      <c r="D3673" s="15" t="s">
        <v>3569</v>
      </c>
      <c r="E3673" s="15" t="s">
        <v>6857</v>
      </c>
      <c r="F3673" s="15" t="s">
        <v>6858</v>
      </c>
      <c r="G3673" s="15" t="s">
        <v>12703</v>
      </c>
      <c r="H3673" s="15" t="s">
        <v>12676</v>
      </c>
      <c r="I3673" s="15" t="s">
        <v>4327</v>
      </c>
      <c r="J3673" s="15" t="s">
        <v>4328</v>
      </c>
      <c r="K3673" s="15"/>
      <c r="L3673" s="103" t="str">
        <f t="shared" si="1"/>
        <v>B-J253-PK13-250 ml Pink milk Bottle</v>
      </c>
      <c r="M3673" s="103">
        <f t="shared" si="2"/>
        <v>576</v>
      </c>
      <c r="N3673" s="102" t="str">
        <f t="shared" si="3"/>
        <v>wk </v>
      </c>
    </row>
    <row r="3674" ht="12.75" customHeight="1">
      <c r="A3674" s="15" t="s">
        <v>4467</v>
      </c>
      <c r="B3674" s="15" t="s">
        <v>3123</v>
      </c>
      <c r="C3674" s="15" t="s">
        <v>4321</v>
      </c>
      <c r="D3674" s="15" t="s">
        <v>6806</v>
      </c>
      <c r="E3674" s="15" t="s">
        <v>12704</v>
      </c>
      <c r="F3674" s="15" t="s">
        <v>4324</v>
      </c>
      <c r="G3674" s="15" t="s">
        <v>12678</v>
      </c>
      <c r="H3674" s="15" t="s">
        <v>12679</v>
      </c>
      <c r="I3674" s="15" t="s">
        <v>4327</v>
      </c>
      <c r="J3674" s="15" t="s">
        <v>4345</v>
      </c>
      <c r="K3674" s="15"/>
      <c r="L3674" s="103" t="str">
        <f t="shared" si="1"/>
        <v>B-J253-PK13-250 ml Pink milk Bottle</v>
      </c>
      <c r="M3674" s="103">
        <f t="shared" si="2"/>
        <v>1440</v>
      </c>
      <c r="N3674" s="102" t="str">
        <f t="shared" si="3"/>
        <v>wk 31</v>
      </c>
    </row>
    <row r="3675" ht="12.75" customHeight="1">
      <c r="A3675" s="15" t="s">
        <v>4467</v>
      </c>
      <c r="B3675" s="15" t="s">
        <v>3123</v>
      </c>
      <c r="C3675" s="15" t="s">
        <v>4321</v>
      </c>
      <c r="D3675" s="15" t="s">
        <v>3763</v>
      </c>
      <c r="E3675" s="15" t="s">
        <v>12705</v>
      </c>
      <c r="F3675" s="15" t="s">
        <v>4324</v>
      </c>
      <c r="G3675" s="15" t="s">
        <v>12668</v>
      </c>
      <c r="H3675" s="15" t="s">
        <v>12669</v>
      </c>
      <c r="I3675" s="15" t="s">
        <v>4327</v>
      </c>
      <c r="J3675" s="15" t="s">
        <v>4345</v>
      </c>
      <c r="K3675" s="15"/>
      <c r="L3675" s="103" t="str">
        <f t="shared" si="1"/>
        <v>B-J253-PK13-250 ml Pink milk Bottle</v>
      </c>
      <c r="M3675" s="103">
        <f t="shared" si="2"/>
        <v>1152</v>
      </c>
      <c r="N3675" s="102" t="str">
        <f t="shared" si="3"/>
        <v>wk 31</v>
      </c>
    </row>
    <row r="3676" ht="12.75" customHeight="1">
      <c r="A3676" s="15" t="s">
        <v>4474</v>
      </c>
      <c r="B3676" s="15" t="s">
        <v>3123</v>
      </c>
      <c r="C3676" s="15" t="s">
        <v>4321</v>
      </c>
      <c r="D3676" s="15" t="s">
        <v>3539</v>
      </c>
      <c r="E3676" s="15" t="s">
        <v>12706</v>
      </c>
      <c r="F3676" s="15" t="s">
        <v>4324</v>
      </c>
      <c r="G3676" s="15" t="s">
        <v>12695</v>
      </c>
      <c r="H3676" s="15" t="s">
        <v>12696</v>
      </c>
      <c r="I3676" s="15" t="s">
        <v>4327</v>
      </c>
      <c r="J3676" s="15" t="s">
        <v>4345</v>
      </c>
      <c r="K3676" s="15"/>
      <c r="L3676" s="103" t="str">
        <f t="shared" si="1"/>
        <v>B-J253-PK13-250 ml Pink milk Bottle</v>
      </c>
      <c r="M3676" s="103">
        <f t="shared" si="2"/>
        <v>864</v>
      </c>
      <c r="N3676" s="102" t="str">
        <f t="shared" si="3"/>
        <v>wk 36</v>
      </c>
    </row>
    <row r="3677" ht="12.75" customHeight="1">
      <c r="A3677" s="15" t="s">
        <v>4477</v>
      </c>
      <c r="B3677" s="15" t="s">
        <v>3123</v>
      </c>
      <c r="C3677" s="15" t="s">
        <v>4321</v>
      </c>
      <c r="D3677" s="15" t="s">
        <v>3372</v>
      </c>
      <c r="E3677" s="15" t="s">
        <v>12707</v>
      </c>
      <c r="F3677" s="15" t="s">
        <v>4324</v>
      </c>
      <c r="G3677" s="15" t="s">
        <v>12671</v>
      </c>
      <c r="H3677" s="15" t="s">
        <v>12672</v>
      </c>
      <c r="I3677" s="15" t="s">
        <v>4327</v>
      </c>
      <c r="J3677" s="15" t="s">
        <v>4345</v>
      </c>
      <c r="K3677" s="15"/>
      <c r="L3677" s="103" t="str">
        <f t="shared" si="1"/>
        <v>B-J253-PK13-250 ml Pink milk Bottle</v>
      </c>
      <c r="M3677" s="103">
        <f t="shared" si="2"/>
        <v>288</v>
      </c>
      <c r="N3677" s="102" t="str">
        <f t="shared" si="3"/>
        <v>wk 40</v>
      </c>
    </row>
    <row r="3678" ht="12.75" customHeight="1">
      <c r="A3678" s="15" t="s">
        <v>4477</v>
      </c>
      <c r="B3678" s="15" t="s">
        <v>3123</v>
      </c>
      <c r="C3678" s="15" t="s">
        <v>4321</v>
      </c>
      <c r="D3678" s="15" t="s">
        <v>3372</v>
      </c>
      <c r="E3678" s="15" t="s">
        <v>12708</v>
      </c>
      <c r="F3678" s="15" t="s">
        <v>4324</v>
      </c>
      <c r="G3678" s="15" t="s">
        <v>12671</v>
      </c>
      <c r="H3678" s="15" t="s">
        <v>12672</v>
      </c>
      <c r="I3678" s="15" t="s">
        <v>4327</v>
      </c>
      <c r="J3678" s="15" t="s">
        <v>4345</v>
      </c>
      <c r="K3678" s="15"/>
      <c r="L3678" s="103" t="str">
        <f t="shared" si="1"/>
        <v>B-J253-PK13-250 ml Pink milk Bottle</v>
      </c>
      <c r="M3678" s="103">
        <f t="shared" si="2"/>
        <v>288</v>
      </c>
      <c r="N3678" s="102" t="str">
        <f t="shared" si="3"/>
        <v>wk 40</v>
      </c>
    </row>
    <row r="3679" ht="12.75" customHeight="1">
      <c r="A3679" s="15" t="s">
        <v>4477</v>
      </c>
      <c r="B3679" s="15" t="s">
        <v>3123</v>
      </c>
      <c r="C3679" s="15" t="s">
        <v>4321</v>
      </c>
      <c r="D3679" s="15" t="s">
        <v>3847</v>
      </c>
      <c r="E3679" s="15" t="s">
        <v>12709</v>
      </c>
      <c r="F3679" s="15" t="s">
        <v>6858</v>
      </c>
      <c r="G3679" s="15" t="s">
        <v>12710</v>
      </c>
      <c r="H3679" s="15" t="s">
        <v>12700</v>
      </c>
      <c r="I3679" s="15" t="s">
        <v>4327</v>
      </c>
      <c r="J3679" s="15" t="s">
        <v>4328</v>
      </c>
      <c r="K3679" s="15"/>
      <c r="L3679" s="103" t="str">
        <f t="shared" si="1"/>
        <v>B-J253-PK13-250 ml Pink milk Bottle</v>
      </c>
      <c r="M3679" s="103">
        <f t="shared" si="2"/>
        <v>2016</v>
      </c>
      <c r="N3679" s="102" t="str">
        <f t="shared" si="3"/>
        <v>wk 40</v>
      </c>
    </row>
    <row r="3680" ht="12.75" customHeight="1">
      <c r="A3680" s="15" t="s">
        <v>4480</v>
      </c>
      <c r="B3680" s="15" t="s">
        <v>3123</v>
      </c>
      <c r="C3680" s="15" t="s">
        <v>4321</v>
      </c>
      <c r="D3680" s="15" t="s">
        <v>3507</v>
      </c>
      <c r="E3680" s="15" t="s">
        <v>12711</v>
      </c>
      <c r="F3680" s="15" t="s">
        <v>4324</v>
      </c>
      <c r="G3680" s="15" t="s">
        <v>12691</v>
      </c>
      <c r="H3680" s="15" t="s">
        <v>12692</v>
      </c>
      <c r="I3680" s="15" t="s">
        <v>4327</v>
      </c>
      <c r="J3680" s="15" t="s">
        <v>4328</v>
      </c>
      <c r="K3680" s="15"/>
      <c r="L3680" s="103" t="str">
        <f t="shared" si="1"/>
        <v>B-J253-PK13-250 ml Pink milk Bottle</v>
      </c>
      <c r="M3680" s="103">
        <f t="shared" si="2"/>
        <v>1728</v>
      </c>
      <c r="N3680" s="102" t="str">
        <f t="shared" si="3"/>
        <v>wk 45</v>
      </c>
    </row>
    <row r="3681" ht="12.75" customHeight="1">
      <c r="A3681" s="15" t="s">
        <v>4491</v>
      </c>
      <c r="B3681" s="15" t="s">
        <v>3123</v>
      </c>
      <c r="C3681" s="15" t="s">
        <v>4321</v>
      </c>
      <c r="D3681" s="15" t="s">
        <v>4905</v>
      </c>
      <c r="E3681" s="15" t="s">
        <v>12712</v>
      </c>
      <c r="F3681" s="15" t="s">
        <v>6858</v>
      </c>
      <c r="G3681" s="15" t="s">
        <v>9667</v>
      </c>
      <c r="H3681" s="15" t="s">
        <v>12713</v>
      </c>
      <c r="I3681" s="15" t="s">
        <v>4327</v>
      </c>
      <c r="J3681" s="15" t="s">
        <v>4328</v>
      </c>
      <c r="K3681" s="15"/>
      <c r="L3681" s="103" t="str">
        <f t="shared" si="1"/>
        <v>B-J253-PK13-250 ml Pink milk Bottle</v>
      </c>
      <c r="M3681" s="103">
        <f t="shared" si="2"/>
        <v>5760</v>
      </c>
      <c r="N3681" s="102" t="str">
        <f t="shared" si="3"/>
        <v>wk </v>
      </c>
    </row>
    <row r="3682" ht="12.75" customHeight="1">
      <c r="A3682" s="15" t="s">
        <v>4496</v>
      </c>
      <c r="B3682" s="15" t="s">
        <v>3123</v>
      </c>
      <c r="C3682" s="15" t="s">
        <v>4321</v>
      </c>
      <c r="D3682" s="15" t="s">
        <v>3372</v>
      </c>
      <c r="E3682" s="15" t="s">
        <v>12714</v>
      </c>
      <c r="F3682" s="15" t="s">
        <v>4324</v>
      </c>
      <c r="G3682" s="15" t="s">
        <v>12671</v>
      </c>
      <c r="H3682" s="15" t="s">
        <v>12672</v>
      </c>
      <c r="I3682" s="15" t="s">
        <v>4327</v>
      </c>
      <c r="J3682" s="15" t="s">
        <v>4328</v>
      </c>
      <c r="K3682" s="15"/>
      <c r="L3682" s="103" t="str">
        <f t="shared" si="1"/>
        <v>B-J253-PK13-250 ml Pink milk Bottle</v>
      </c>
      <c r="M3682" s="103">
        <f t="shared" si="2"/>
        <v>288</v>
      </c>
      <c r="N3682" s="102" t="str">
        <f t="shared" si="3"/>
        <v>wk </v>
      </c>
    </row>
    <row r="3683" ht="12.75" customHeight="1">
      <c r="A3683" s="15" t="s">
        <v>4506</v>
      </c>
      <c r="B3683" s="15" t="s">
        <v>3123</v>
      </c>
      <c r="C3683" s="15" t="s">
        <v>4321</v>
      </c>
      <c r="D3683" s="15" t="s">
        <v>3569</v>
      </c>
      <c r="E3683" s="15" t="s">
        <v>12715</v>
      </c>
      <c r="F3683" s="15" t="s">
        <v>4324</v>
      </c>
      <c r="G3683" s="15" t="s">
        <v>12675</v>
      </c>
      <c r="H3683" s="15" t="s">
        <v>12676</v>
      </c>
      <c r="I3683" s="15" t="s">
        <v>4327</v>
      </c>
      <c r="J3683" s="15" t="s">
        <v>4328</v>
      </c>
      <c r="K3683" s="15"/>
      <c r="L3683" s="103" t="str">
        <f t="shared" si="1"/>
        <v>B-J253-PK13-250 ml Pink milk Bottle</v>
      </c>
      <c r="M3683" s="103">
        <f t="shared" si="2"/>
        <v>576</v>
      </c>
      <c r="N3683" s="102" t="str">
        <f t="shared" si="3"/>
        <v>wk </v>
      </c>
    </row>
    <row r="3684" ht="12.75" customHeight="1">
      <c r="A3684" s="15" t="s">
        <v>4510</v>
      </c>
      <c r="B3684" s="15" t="s">
        <v>3123</v>
      </c>
      <c r="C3684" s="15" t="s">
        <v>4321</v>
      </c>
      <c r="D3684" s="15" t="s">
        <v>4897</v>
      </c>
      <c r="E3684" s="15" t="s">
        <v>12716</v>
      </c>
      <c r="F3684" s="15" t="s">
        <v>6858</v>
      </c>
      <c r="G3684" s="15" t="s">
        <v>8621</v>
      </c>
      <c r="H3684" s="15" t="s">
        <v>12717</v>
      </c>
      <c r="I3684" s="15" t="s">
        <v>4327</v>
      </c>
      <c r="J3684" s="15" t="s">
        <v>4328</v>
      </c>
      <c r="K3684" s="15"/>
      <c r="L3684" s="103" t="str">
        <f t="shared" si="1"/>
        <v>B-J253-PK13-250 ml Pink milk Bottle</v>
      </c>
      <c r="M3684" s="103">
        <f t="shared" si="2"/>
        <v>8640</v>
      </c>
      <c r="N3684" s="102" t="str">
        <f t="shared" si="3"/>
        <v>wk </v>
      </c>
    </row>
    <row r="3685" ht="12.75" customHeight="1">
      <c r="A3685" s="15" t="s">
        <v>4510</v>
      </c>
      <c r="B3685" s="15" t="s">
        <v>3123</v>
      </c>
      <c r="C3685" s="15" t="s">
        <v>4321</v>
      </c>
      <c r="D3685" s="15" t="s">
        <v>3372</v>
      </c>
      <c r="E3685" s="15" t="s">
        <v>12718</v>
      </c>
      <c r="F3685" s="15" t="s">
        <v>4324</v>
      </c>
      <c r="G3685" s="15" t="s">
        <v>12671</v>
      </c>
      <c r="H3685" s="15" t="s">
        <v>12672</v>
      </c>
      <c r="I3685" s="15" t="s">
        <v>4327</v>
      </c>
      <c r="J3685" s="15" t="s">
        <v>4345</v>
      </c>
      <c r="K3685" s="15"/>
      <c r="L3685" s="103" t="str">
        <f t="shared" si="1"/>
        <v>B-J253-PK13-250 ml Pink milk Bottle</v>
      </c>
      <c r="M3685" s="103">
        <f t="shared" si="2"/>
        <v>288</v>
      </c>
      <c r="N3685" s="102" t="str">
        <f t="shared" si="3"/>
        <v>wk </v>
      </c>
    </row>
    <row r="3686" ht="12.75" customHeight="1">
      <c r="A3686" s="15" t="s">
        <v>4524</v>
      </c>
      <c r="B3686" s="15" t="s">
        <v>3123</v>
      </c>
      <c r="C3686" s="15" t="s">
        <v>4321</v>
      </c>
      <c r="D3686" s="15" t="s">
        <v>3763</v>
      </c>
      <c r="E3686" s="15" t="s">
        <v>12719</v>
      </c>
      <c r="F3686" s="15" t="s">
        <v>4324</v>
      </c>
      <c r="G3686" s="15" t="s">
        <v>12668</v>
      </c>
      <c r="H3686" s="15" t="s">
        <v>12669</v>
      </c>
      <c r="I3686" s="15" t="s">
        <v>4327</v>
      </c>
      <c r="J3686" s="15" t="s">
        <v>4328</v>
      </c>
      <c r="K3686" s="15"/>
      <c r="L3686" s="103" t="str">
        <f t="shared" si="1"/>
        <v>B-J253-PK13-250 ml Pink milk Bottle</v>
      </c>
      <c r="M3686" s="103">
        <f t="shared" si="2"/>
        <v>1152</v>
      </c>
      <c r="N3686" s="102" t="str">
        <f t="shared" si="3"/>
        <v>wk </v>
      </c>
    </row>
    <row r="3687" ht="12.75" customHeight="1">
      <c r="A3687" s="15" t="s">
        <v>4524</v>
      </c>
      <c r="B3687" s="15" t="s">
        <v>3123</v>
      </c>
      <c r="C3687" s="15" t="s">
        <v>4321</v>
      </c>
      <c r="D3687" s="15" t="s">
        <v>3372</v>
      </c>
      <c r="E3687" s="15" t="s">
        <v>12720</v>
      </c>
      <c r="F3687" s="15" t="s">
        <v>4324</v>
      </c>
      <c r="G3687" s="15" t="s">
        <v>12671</v>
      </c>
      <c r="H3687" s="15" t="s">
        <v>12672</v>
      </c>
      <c r="I3687" s="15" t="s">
        <v>4327</v>
      </c>
      <c r="J3687" s="15" t="s">
        <v>4345</v>
      </c>
      <c r="K3687" s="15"/>
      <c r="L3687" s="103" t="str">
        <f t="shared" si="1"/>
        <v>B-J253-PK13-250 ml Pink milk Bottle</v>
      </c>
      <c r="M3687" s="103">
        <f t="shared" si="2"/>
        <v>288</v>
      </c>
      <c r="N3687" s="102" t="str">
        <f t="shared" si="3"/>
        <v>wk </v>
      </c>
    </row>
    <row r="3688" ht="12.75" customHeight="1">
      <c r="A3688" s="15" t="s">
        <v>4334</v>
      </c>
      <c r="B3688" s="15" t="s">
        <v>3123</v>
      </c>
      <c r="C3688" s="15" t="s">
        <v>4321</v>
      </c>
      <c r="D3688" s="15" t="s">
        <v>12102</v>
      </c>
      <c r="E3688" s="15" t="s">
        <v>12721</v>
      </c>
      <c r="F3688" s="15" t="s">
        <v>6858</v>
      </c>
      <c r="G3688" s="15" t="s">
        <v>12722</v>
      </c>
      <c r="H3688" s="15" t="s">
        <v>12723</v>
      </c>
      <c r="I3688" s="15" t="s">
        <v>4327</v>
      </c>
      <c r="J3688" s="15" t="s">
        <v>4328</v>
      </c>
      <c r="K3688" s="15"/>
      <c r="L3688" s="103" t="str">
        <f t="shared" si="1"/>
        <v>B-J253-PK13-250 ml Pink milk Bottle</v>
      </c>
      <c r="M3688" s="103">
        <f t="shared" si="2"/>
        <v>4896</v>
      </c>
      <c r="N3688" s="102" t="str">
        <f t="shared" si="3"/>
        <v>wk </v>
      </c>
    </row>
    <row r="3689" ht="12.75" customHeight="1">
      <c r="A3689" s="15" t="s">
        <v>4530</v>
      </c>
      <c r="B3689" s="15" t="s">
        <v>3123</v>
      </c>
      <c r="C3689" s="15" t="s">
        <v>4321</v>
      </c>
      <c r="D3689" s="15" t="s">
        <v>3372</v>
      </c>
      <c r="E3689" s="15" t="s">
        <v>12724</v>
      </c>
      <c r="F3689" s="15" t="s">
        <v>4324</v>
      </c>
      <c r="G3689" s="15" t="s">
        <v>12671</v>
      </c>
      <c r="H3689" s="15" t="s">
        <v>12725</v>
      </c>
      <c r="I3689" s="15" t="s">
        <v>4327</v>
      </c>
      <c r="J3689" s="15" t="s">
        <v>4345</v>
      </c>
      <c r="K3689" s="15"/>
      <c r="L3689" s="103" t="str">
        <f t="shared" si="1"/>
        <v>B-J253-PK13-250 ml Pink milk Bottle</v>
      </c>
      <c r="M3689" s="103">
        <f t="shared" si="2"/>
        <v>288</v>
      </c>
      <c r="N3689" s="102" t="str">
        <f t="shared" si="3"/>
        <v>wk 6</v>
      </c>
    </row>
    <row r="3690" ht="12.75" customHeight="1">
      <c r="A3690" s="15" t="s">
        <v>4550</v>
      </c>
      <c r="B3690" s="15" t="s">
        <v>3123</v>
      </c>
      <c r="C3690" s="15" t="s">
        <v>4321</v>
      </c>
      <c r="D3690" s="15" t="s">
        <v>7753</v>
      </c>
      <c r="E3690" s="15" t="s">
        <v>12726</v>
      </c>
      <c r="F3690" s="15" t="s">
        <v>4324</v>
      </c>
      <c r="G3690" s="15" t="s">
        <v>12727</v>
      </c>
      <c r="H3690" s="15" t="s">
        <v>12728</v>
      </c>
      <c r="I3690" s="15" t="s">
        <v>4327</v>
      </c>
      <c r="J3690" s="15" t="s">
        <v>4328</v>
      </c>
      <c r="K3690" s="15"/>
      <c r="L3690" s="103" t="str">
        <f t="shared" si="1"/>
        <v>B-J253-PK13-250 ml Pink milk Bottle</v>
      </c>
      <c r="M3690" s="103">
        <f t="shared" si="2"/>
        <v>2592</v>
      </c>
      <c r="N3690" s="102" t="str">
        <f t="shared" si="3"/>
        <v>wk 23</v>
      </c>
    </row>
    <row r="3691" ht="12.75" customHeight="1">
      <c r="A3691" s="15" t="s">
        <v>4553</v>
      </c>
      <c r="B3691" s="15" t="s">
        <v>3123</v>
      </c>
      <c r="C3691" s="15" t="s">
        <v>4321</v>
      </c>
      <c r="D3691" s="15" t="s">
        <v>3372</v>
      </c>
      <c r="E3691" s="15" t="s">
        <v>12729</v>
      </c>
      <c r="F3691" s="15" t="s">
        <v>4324</v>
      </c>
      <c r="G3691" s="15" t="s">
        <v>12671</v>
      </c>
      <c r="H3691" s="15" t="s">
        <v>12725</v>
      </c>
      <c r="I3691" s="15" t="s">
        <v>4327</v>
      </c>
      <c r="J3691" s="15" t="s">
        <v>4328</v>
      </c>
      <c r="K3691" s="15"/>
      <c r="L3691" s="103" t="str">
        <f t="shared" si="1"/>
        <v>B-J253-PK13-250 ml Pink milk Bottle</v>
      </c>
      <c r="M3691" s="103">
        <f t="shared" si="2"/>
        <v>288</v>
      </c>
      <c r="N3691" s="102" t="str">
        <f t="shared" si="3"/>
        <v>wk 27</v>
      </c>
    </row>
    <row r="3692" ht="12.75" customHeight="1">
      <c r="A3692" s="15" t="s">
        <v>4553</v>
      </c>
      <c r="B3692" s="15" t="s">
        <v>3123</v>
      </c>
      <c r="C3692" s="15" t="s">
        <v>4321</v>
      </c>
      <c r="D3692" s="15" t="s">
        <v>3372</v>
      </c>
      <c r="E3692" s="15" t="s">
        <v>12730</v>
      </c>
      <c r="F3692" s="15" t="s">
        <v>4324</v>
      </c>
      <c r="G3692" s="15" t="s">
        <v>12671</v>
      </c>
      <c r="H3692" s="15" t="s">
        <v>12725</v>
      </c>
      <c r="I3692" s="15" t="s">
        <v>4327</v>
      </c>
      <c r="J3692" s="15" t="s">
        <v>4345</v>
      </c>
      <c r="K3692" s="15"/>
      <c r="L3692" s="103" t="str">
        <f t="shared" si="1"/>
        <v>B-J253-PK13-250 ml Pink milk Bottle</v>
      </c>
      <c r="M3692" s="103">
        <f t="shared" si="2"/>
        <v>288</v>
      </c>
      <c r="N3692" s="102" t="str">
        <f t="shared" si="3"/>
        <v>wk 27</v>
      </c>
    </row>
    <row r="3693" ht="12.75" customHeight="1">
      <c r="A3693" s="15" t="s">
        <v>4555</v>
      </c>
      <c r="B3693" s="15" t="s">
        <v>3123</v>
      </c>
      <c r="C3693" s="15" t="s">
        <v>4321</v>
      </c>
      <c r="D3693" s="15" t="s">
        <v>3372</v>
      </c>
      <c r="E3693" s="15" t="s">
        <v>12731</v>
      </c>
      <c r="F3693" s="15" t="s">
        <v>4324</v>
      </c>
      <c r="G3693" s="15" t="s">
        <v>12671</v>
      </c>
      <c r="H3693" s="15" t="s">
        <v>12725</v>
      </c>
      <c r="I3693" s="15" t="s">
        <v>4327</v>
      </c>
      <c r="J3693" s="15" t="s">
        <v>4328</v>
      </c>
      <c r="K3693" s="15"/>
      <c r="L3693" s="103" t="str">
        <f t="shared" si="1"/>
        <v>B-J253-PK13-250 ml Pink milk Bottle</v>
      </c>
      <c r="M3693" s="103">
        <f t="shared" si="2"/>
        <v>288</v>
      </c>
      <c r="N3693" s="102" t="str">
        <f t="shared" si="3"/>
        <v>wk 32</v>
      </c>
    </row>
    <row r="3694" ht="12.75" customHeight="1">
      <c r="A3694" s="15" t="s">
        <v>4567</v>
      </c>
      <c r="B3694" s="15" t="s">
        <v>3123</v>
      </c>
      <c r="C3694" s="15" t="s">
        <v>4321</v>
      </c>
      <c r="D3694" s="15" t="s">
        <v>3539</v>
      </c>
      <c r="E3694" s="15" t="s">
        <v>12732</v>
      </c>
      <c r="F3694" s="15" t="s">
        <v>4324</v>
      </c>
      <c r="G3694" s="15" t="s">
        <v>12695</v>
      </c>
      <c r="H3694" s="15" t="s">
        <v>12733</v>
      </c>
      <c r="I3694" s="15" t="s">
        <v>4327</v>
      </c>
      <c r="J3694" s="15" t="s">
        <v>4328</v>
      </c>
      <c r="K3694" s="15"/>
      <c r="L3694" s="103" t="str">
        <f t="shared" si="1"/>
        <v>B-J253-PK13-250 ml Pink milk Bottle</v>
      </c>
      <c r="M3694" s="103">
        <f t="shared" si="2"/>
        <v>864</v>
      </c>
      <c r="N3694" s="102" t="str">
        <f t="shared" si="3"/>
        <v>wk </v>
      </c>
    </row>
    <row r="3695" ht="12.75" customHeight="1">
      <c r="A3695" s="15" t="s">
        <v>4569</v>
      </c>
      <c r="B3695" s="15" t="s">
        <v>3123</v>
      </c>
      <c r="C3695" s="15" t="s">
        <v>4321</v>
      </c>
      <c r="D3695" s="15" t="s">
        <v>3539</v>
      </c>
      <c r="E3695" s="15" t="s">
        <v>12518</v>
      </c>
      <c r="F3695" s="15" t="s">
        <v>4324</v>
      </c>
      <c r="G3695" s="15" t="s">
        <v>12695</v>
      </c>
      <c r="H3695" s="15" t="s">
        <v>12733</v>
      </c>
      <c r="I3695" s="15" t="s">
        <v>4327</v>
      </c>
      <c r="J3695" s="15" t="s">
        <v>4345</v>
      </c>
      <c r="K3695" s="15"/>
      <c r="L3695" s="103" t="str">
        <f t="shared" si="1"/>
        <v>B-J253-PK13-250 ml Pink milk Bottle</v>
      </c>
      <c r="M3695" s="103">
        <f t="shared" si="2"/>
        <v>864</v>
      </c>
      <c r="N3695" s="102" t="str">
        <f t="shared" si="3"/>
        <v>wk </v>
      </c>
    </row>
    <row r="3696" ht="12.75" customHeight="1">
      <c r="A3696" s="15" t="s">
        <v>5256</v>
      </c>
      <c r="B3696" s="15" t="s">
        <v>3123</v>
      </c>
      <c r="C3696" s="15" t="s">
        <v>4321</v>
      </c>
      <c r="D3696" s="15" t="s">
        <v>3372</v>
      </c>
      <c r="E3696" s="15" t="s">
        <v>12734</v>
      </c>
      <c r="F3696" s="15" t="s">
        <v>4324</v>
      </c>
      <c r="G3696" s="15" t="s">
        <v>12671</v>
      </c>
      <c r="H3696" s="15" t="s">
        <v>12725</v>
      </c>
      <c r="I3696" s="15" t="s">
        <v>4327</v>
      </c>
      <c r="J3696" s="15" t="s">
        <v>4345</v>
      </c>
      <c r="K3696" s="15"/>
      <c r="L3696" s="103" t="str">
        <f t="shared" si="1"/>
        <v>B-J253-PK13-250 ml Pink milk Bottle</v>
      </c>
      <c r="M3696" s="103">
        <f t="shared" si="2"/>
        <v>288</v>
      </c>
      <c r="N3696" s="102" t="str">
        <f t="shared" si="3"/>
        <v>wk </v>
      </c>
    </row>
    <row r="3697" ht="12.75" customHeight="1">
      <c r="A3697" s="15" t="s">
        <v>4575</v>
      </c>
      <c r="B3697" s="15" t="s">
        <v>3123</v>
      </c>
      <c r="C3697" s="15" t="s">
        <v>4321</v>
      </c>
      <c r="D3697" s="15" t="s">
        <v>3539</v>
      </c>
      <c r="E3697" s="15" t="s">
        <v>12735</v>
      </c>
      <c r="F3697" s="15" t="s">
        <v>4324</v>
      </c>
      <c r="G3697" s="15" t="s">
        <v>12695</v>
      </c>
      <c r="H3697" s="15" t="s">
        <v>12733</v>
      </c>
      <c r="I3697" s="15" t="s">
        <v>4327</v>
      </c>
      <c r="J3697" s="15" t="s">
        <v>4328</v>
      </c>
      <c r="K3697" s="15"/>
      <c r="L3697" s="103" t="str">
        <f t="shared" si="1"/>
        <v>B-J253-PK13-250 ml Pink milk Bottle</v>
      </c>
      <c r="M3697" s="103">
        <f t="shared" si="2"/>
        <v>864</v>
      </c>
      <c r="N3697" s="102" t="str">
        <f t="shared" si="3"/>
        <v>wk </v>
      </c>
    </row>
    <row r="3698" ht="12.75" customHeight="1">
      <c r="A3698" s="15" t="s">
        <v>4575</v>
      </c>
      <c r="B3698" s="15" t="s">
        <v>3123</v>
      </c>
      <c r="C3698" s="15" t="s">
        <v>4321</v>
      </c>
      <c r="D3698" s="15" t="s">
        <v>3372</v>
      </c>
      <c r="E3698" s="15" t="s">
        <v>12736</v>
      </c>
      <c r="F3698" s="15" t="s">
        <v>4324</v>
      </c>
      <c r="G3698" s="15" t="s">
        <v>12671</v>
      </c>
      <c r="H3698" s="15" t="s">
        <v>12725</v>
      </c>
      <c r="I3698" s="15" t="s">
        <v>4327</v>
      </c>
      <c r="J3698" s="15" t="s">
        <v>4345</v>
      </c>
      <c r="K3698" s="15"/>
      <c r="L3698" s="103" t="str">
        <f t="shared" si="1"/>
        <v>B-J253-PK13-250 ml Pink milk Bottle</v>
      </c>
      <c r="M3698" s="103">
        <f t="shared" si="2"/>
        <v>288</v>
      </c>
      <c r="N3698" s="102" t="str">
        <f t="shared" si="3"/>
        <v>wk </v>
      </c>
    </row>
    <row r="3699" ht="12.75" customHeight="1">
      <c r="A3699" s="15" t="s">
        <v>4584</v>
      </c>
      <c r="B3699" s="15" t="s">
        <v>3123</v>
      </c>
      <c r="C3699" s="15" t="s">
        <v>4321</v>
      </c>
      <c r="D3699" s="15" t="s">
        <v>3763</v>
      </c>
      <c r="E3699" s="15" t="s">
        <v>12737</v>
      </c>
      <c r="F3699" s="15" t="s">
        <v>4324</v>
      </c>
      <c r="G3699" s="15" t="s">
        <v>12668</v>
      </c>
      <c r="H3699" s="15" t="s">
        <v>12738</v>
      </c>
      <c r="I3699" s="15" t="s">
        <v>4327</v>
      </c>
      <c r="J3699" s="15" t="s">
        <v>4345</v>
      </c>
      <c r="K3699" s="15"/>
      <c r="L3699" s="103" t="str">
        <f t="shared" si="1"/>
        <v>B-J253-PK13-250 ml Pink milk Bottle</v>
      </c>
      <c r="M3699" s="103">
        <f t="shared" si="2"/>
        <v>1152</v>
      </c>
      <c r="N3699" s="102" t="str">
        <f t="shared" si="3"/>
        <v>wk </v>
      </c>
    </row>
    <row r="3700" ht="12.75" customHeight="1">
      <c r="A3700" s="15" t="s">
        <v>4589</v>
      </c>
      <c r="B3700" s="15" t="s">
        <v>3123</v>
      </c>
      <c r="C3700" s="15" t="s">
        <v>4321</v>
      </c>
      <c r="D3700" s="15" t="s">
        <v>3372</v>
      </c>
      <c r="E3700" s="15" t="s">
        <v>12739</v>
      </c>
      <c r="F3700" s="15" t="s">
        <v>4324</v>
      </c>
      <c r="G3700" s="15" t="s">
        <v>12671</v>
      </c>
      <c r="H3700" s="15" t="s">
        <v>12740</v>
      </c>
      <c r="I3700" s="15" t="s">
        <v>4327</v>
      </c>
      <c r="J3700" s="15" t="s">
        <v>4328</v>
      </c>
      <c r="K3700" s="15"/>
      <c r="L3700" s="103" t="str">
        <f t="shared" si="1"/>
        <v>B-J253-PK13-250 ml Pink milk Bottle</v>
      </c>
      <c r="M3700" s="103">
        <f t="shared" si="2"/>
        <v>288</v>
      </c>
      <c r="N3700" s="102" t="str">
        <f t="shared" si="3"/>
        <v>wk </v>
      </c>
    </row>
    <row r="3701" ht="12.75" customHeight="1">
      <c r="A3701" s="15" t="s">
        <v>4600</v>
      </c>
      <c r="B3701" s="15" t="s">
        <v>3123</v>
      </c>
      <c r="C3701" s="15" t="s">
        <v>4321</v>
      </c>
      <c r="D3701" s="15" t="s">
        <v>3372</v>
      </c>
      <c r="E3701" s="15" t="s">
        <v>12542</v>
      </c>
      <c r="F3701" s="15" t="s">
        <v>4324</v>
      </c>
      <c r="G3701" s="15" t="s">
        <v>12671</v>
      </c>
      <c r="H3701" s="15" t="s">
        <v>12741</v>
      </c>
      <c r="I3701" s="15" t="s">
        <v>4327</v>
      </c>
      <c r="J3701" s="15" t="s">
        <v>4328</v>
      </c>
      <c r="K3701" s="15"/>
      <c r="L3701" s="103" t="str">
        <f t="shared" si="1"/>
        <v>B-J253-PK13-250 ml Pink milk Bottle</v>
      </c>
      <c r="M3701" s="103">
        <f t="shared" si="2"/>
        <v>288</v>
      </c>
      <c r="N3701" s="102" t="str">
        <f t="shared" si="3"/>
        <v>wk </v>
      </c>
    </row>
    <row r="3702" ht="12.75" customHeight="1">
      <c r="A3702" s="15" t="s">
        <v>4603</v>
      </c>
      <c r="B3702" s="15" t="s">
        <v>3123</v>
      </c>
      <c r="C3702" s="15" t="s">
        <v>4321</v>
      </c>
      <c r="D3702" s="15" t="s">
        <v>3372</v>
      </c>
      <c r="E3702" s="15" t="s">
        <v>12742</v>
      </c>
      <c r="F3702" s="15" t="s">
        <v>4324</v>
      </c>
      <c r="G3702" s="15" t="s">
        <v>12671</v>
      </c>
      <c r="H3702" s="15" t="s">
        <v>12741</v>
      </c>
      <c r="I3702" s="15" t="s">
        <v>4327</v>
      </c>
      <c r="J3702" s="15" t="s">
        <v>4328</v>
      </c>
      <c r="K3702" s="15"/>
      <c r="L3702" s="103" t="str">
        <f t="shared" si="1"/>
        <v>B-J253-PK13-250 ml Pink milk Bottle</v>
      </c>
      <c r="M3702" s="103">
        <f t="shared" si="2"/>
        <v>288</v>
      </c>
      <c r="N3702" s="102" t="str">
        <f t="shared" si="3"/>
        <v>wk </v>
      </c>
    </row>
    <row r="3703" ht="12.75" customHeight="1">
      <c r="A3703" s="15" t="s">
        <v>4609</v>
      </c>
      <c r="B3703" s="15" t="s">
        <v>3123</v>
      </c>
      <c r="C3703" s="15" t="s">
        <v>4321</v>
      </c>
      <c r="D3703" s="15" t="s">
        <v>3372</v>
      </c>
      <c r="E3703" s="15" t="s">
        <v>12743</v>
      </c>
      <c r="F3703" s="15" t="s">
        <v>4324</v>
      </c>
      <c r="G3703" s="15" t="s">
        <v>12671</v>
      </c>
      <c r="H3703" s="15" t="s">
        <v>12741</v>
      </c>
      <c r="I3703" s="15" t="s">
        <v>4327</v>
      </c>
      <c r="J3703" s="15" t="s">
        <v>4328</v>
      </c>
      <c r="K3703" s="15"/>
      <c r="L3703" s="103" t="str">
        <f t="shared" si="1"/>
        <v>B-J253-PK13-250 ml Pink milk Bottle</v>
      </c>
      <c r="M3703" s="103">
        <f t="shared" si="2"/>
        <v>288</v>
      </c>
      <c r="N3703" s="102" t="str">
        <f t="shared" si="3"/>
        <v>wk 6</v>
      </c>
    </row>
    <row r="3704" ht="12.75" customHeight="1">
      <c r="A3704" s="15" t="s">
        <v>4612</v>
      </c>
      <c r="B3704" s="15" t="s">
        <v>3123</v>
      </c>
      <c r="C3704" s="15" t="s">
        <v>4321</v>
      </c>
      <c r="D3704" s="15" t="s">
        <v>3372</v>
      </c>
      <c r="E3704" s="15" t="s">
        <v>12744</v>
      </c>
      <c r="F3704" s="15" t="s">
        <v>4324</v>
      </c>
      <c r="G3704" s="15" t="s">
        <v>12671</v>
      </c>
      <c r="H3704" s="15" t="s">
        <v>12745</v>
      </c>
      <c r="I3704" s="15" t="s">
        <v>4327</v>
      </c>
      <c r="J3704" s="15" t="s">
        <v>4328</v>
      </c>
      <c r="K3704" s="15"/>
      <c r="L3704" s="103" t="str">
        <f t="shared" si="1"/>
        <v>B-J253-PK13-250 ml Pink milk Bottle</v>
      </c>
      <c r="M3704" s="103">
        <f t="shared" si="2"/>
        <v>288</v>
      </c>
      <c r="N3704" s="102" t="str">
        <f t="shared" si="3"/>
        <v>wk 10</v>
      </c>
    </row>
    <row r="3705" ht="12.75" customHeight="1">
      <c r="A3705" s="15" t="s">
        <v>4619</v>
      </c>
      <c r="B3705" s="15" t="s">
        <v>3123</v>
      </c>
      <c r="C3705" s="15" t="s">
        <v>4321</v>
      </c>
      <c r="D3705" s="15" t="s">
        <v>3569</v>
      </c>
      <c r="E3705" s="15" t="s">
        <v>12746</v>
      </c>
      <c r="F3705" s="15" t="s">
        <v>4324</v>
      </c>
      <c r="G3705" s="15" t="s">
        <v>12675</v>
      </c>
      <c r="H3705" s="15" t="s">
        <v>12747</v>
      </c>
      <c r="I3705" s="15" t="s">
        <v>4327</v>
      </c>
      <c r="J3705" s="15" t="s">
        <v>4328</v>
      </c>
      <c r="K3705" s="15"/>
      <c r="L3705" s="103" t="str">
        <f t="shared" si="1"/>
        <v>B-J253-PK13-250 ml Pink milk Bottle</v>
      </c>
      <c r="M3705" s="103">
        <f t="shared" si="2"/>
        <v>576</v>
      </c>
      <c r="N3705" s="102" t="str">
        <f t="shared" si="3"/>
        <v>wk 19</v>
      </c>
    </row>
    <row r="3706" ht="12.75" customHeight="1">
      <c r="A3706" s="15" t="s">
        <v>4619</v>
      </c>
      <c r="B3706" s="15" t="s">
        <v>3123</v>
      </c>
      <c r="C3706" s="15" t="s">
        <v>4321</v>
      </c>
      <c r="D3706" s="15" t="s">
        <v>3657</v>
      </c>
      <c r="E3706" s="15" t="s">
        <v>12546</v>
      </c>
      <c r="F3706" s="15" t="s">
        <v>4324</v>
      </c>
      <c r="G3706" s="15" t="s">
        <v>12748</v>
      </c>
      <c r="H3706" s="15" t="s">
        <v>12749</v>
      </c>
      <c r="I3706" s="15" t="s">
        <v>4327</v>
      </c>
      <c r="J3706" s="15" t="s">
        <v>4328</v>
      </c>
      <c r="K3706" s="15"/>
      <c r="L3706" s="103" t="str">
        <f t="shared" si="1"/>
        <v>B-J253-PK13-250 ml Pink milk Bottle</v>
      </c>
      <c r="M3706" s="103">
        <f t="shared" si="2"/>
        <v>2304</v>
      </c>
      <c r="N3706" s="102" t="str">
        <f t="shared" si="3"/>
        <v>wk 19</v>
      </c>
    </row>
    <row r="3707" ht="12.75" customHeight="1">
      <c r="A3707" s="15" t="s">
        <v>4625</v>
      </c>
      <c r="B3707" s="15" t="s">
        <v>3123</v>
      </c>
      <c r="C3707" s="15" t="s">
        <v>4321</v>
      </c>
      <c r="D3707" s="15" t="s">
        <v>3763</v>
      </c>
      <c r="E3707" s="15" t="s">
        <v>12750</v>
      </c>
      <c r="F3707" s="15" t="s">
        <v>4324</v>
      </c>
      <c r="G3707" s="15" t="s">
        <v>12668</v>
      </c>
      <c r="H3707" s="15" t="s">
        <v>12751</v>
      </c>
      <c r="I3707" s="15" t="s">
        <v>4327</v>
      </c>
      <c r="J3707" s="15" t="s">
        <v>4328</v>
      </c>
      <c r="K3707" s="15"/>
      <c r="L3707" s="103" t="str">
        <f t="shared" si="1"/>
        <v>B-J253-PK13-250 ml Pink milk Bottle</v>
      </c>
      <c r="M3707" s="103">
        <f t="shared" si="2"/>
        <v>1152</v>
      </c>
      <c r="N3707" s="102" t="str">
        <f t="shared" si="3"/>
        <v>wk 23</v>
      </c>
    </row>
    <row r="3708" ht="12.75" customHeight="1">
      <c r="A3708" s="15" t="s">
        <v>4642</v>
      </c>
      <c r="B3708" s="15" t="s">
        <v>3123</v>
      </c>
      <c r="C3708" s="15" t="s">
        <v>4321</v>
      </c>
      <c r="D3708" s="15" t="s">
        <v>3763</v>
      </c>
      <c r="E3708" s="15" t="s">
        <v>12752</v>
      </c>
      <c r="F3708" s="15" t="s">
        <v>4324</v>
      </c>
      <c r="G3708" s="15" t="s">
        <v>12668</v>
      </c>
      <c r="H3708" s="15" t="s">
        <v>12753</v>
      </c>
      <c r="I3708" s="15" t="s">
        <v>4327</v>
      </c>
      <c r="J3708" s="15" t="s">
        <v>4328</v>
      </c>
      <c r="K3708" s="15"/>
      <c r="L3708" s="103" t="str">
        <f t="shared" si="1"/>
        <v>B-J253-PK13-250 ml Pink milk Bottle</v>
      </c>
      <c r="M3708" s="103">
        <f t="shared" si="2"/>
        <v>1152</v>
      </c>
      <c r="N3708" s="102" t="str">
        <f t="shared" si="3"/>
        <v>wk </v>
      </c>
    </row>
    <row r="3709" ht="12.75" customHeight="1">
      <c r="A3709" s="15" t="s">
        <v>4648</v>
      </c>
      <c r="B3709" s="15" t="s">
        <v>3123</v>
      </c>
      <c r="C3709" s="15" t="s">
        <v>4321</v>
      </c>
      <c r="D3709" s="15" t="s">
        <v>3507</v>
      </c>
      <c r="E3709" s="15" t="s">
        <v>12754</v>
      </c>
      <c r="F3709" s="15" t="s">
        <v>4324</v>
      </c>
      <c r="G3709" s="15" t="s">
        <v>12691</v>
      </c>
      <c r="H3709" s="15" t="s">
        <v>12755</v>
      </c>
      <c r="I3709" s="15" t="s">
        <v>4327</v>
      </c>
      <c r="J3709" s="15" t="s">
        <v>4328</v>
      </c>
      <c r="K3709" s="15"/>
      <c r="L3709" s="103" t="str">
        <f t="shared" si="1"/>
        <v>B-J253-PK13-250 ml Pink milk Bottle</v>
      </c>
      <c r="M3709" s="103">
        <f t="shared" si="2"/>
        <v>1728</v>
      </c>
      <c r="N3709" s="102" t="str">
        <f t="shared" si="3"/>
        <v>wk </v>
      </c>
    </row>
    <row r="3710" ht="12.75" customHeight="1">
      <c r="A3710" s="15" t="s">
        <v>8258</v>
      </c>
      <c r="B3710" s="15" t="s">
        <v>3123</v>
      </c>
      <c r="C3710" s="15" t="s">
        <v>4321</v>
      </c>
      <c r="D3710" s="15" t="s">
        <v>3569</v>
      </c>
      <c r="E3710" s="15" t="s">
        <v>12756</v>
      </c>
      <c r="F3710" s="15" t="s">
        <v>4324</v>
      </c>
      <c r="G3710" s="15" t="s">
        <v>12675</v>
      </c>
      <c r="H3710" s="15" t="s">
        <v>12757</v>
      </c>
      <c r="I3710" s="15" t="s">
        <v>4327</v>
      </c>
      <c r="J3710" s="15" t="s">
        <v>4328</v>
      </c>
      <c r="K3710" s="15"/>
      <c r="L3710" s="103" t="str">
        <f t="shared" si="1"/>
        <v>B-J253-PK13-250 ml Pink milk Bottle</v>
      </c>
      <c r="M3710" s="103">
        <f t="shared" si="2"/>
        <v>576</v>
      </c>
      <c r="N3710" s="102" t="str">
        <f t="shared" si="3"/>
        <v>wk </v>
      </c>
    </row>
    <row r="3711" ht="12.75" customHeight="1">
      <c r="A3711" s="15" t="s">
        <v>4656</v>
      </c>
      <c r="B3711" s="15" t="s">
        <v>3123</v>
      </c>
      <c r="C3711" s="15" t="s">
        <v>4321</v>
      </c>
      <c r="D3711" s="15" t="s">
        <v>3507</v>
      </c>
      <c r="E3711" s="15" t="s">
        <v>12758</v>
      </c>
      <c r="F3711" s="15" t="s">
        <v>4324</v>
      </c>
      <c r="G3711" s="15" t="s">
        <v>12691</v>
      </c>
      <c r="H3711" s="15" t="s">
        <v>12759</v>
      </c>
      <c r="I3711" s="15" t="s">
        <v>4327</v>
      </c>
      <c r="J3711" s="15" t="s">
        <v>4328</v>
      </c>
      <c r="K3711" s="15"/>
      <c r="L3711" s="103" t="str">
        <f t="shared" si="1"/>
        <v>B-J253-PK13-250 ml Pink milk Bottle</v>
      </c>
      <c r="M3711" s="103">
        <f t="shared" si="2"/>
        <v>1728</v>
      </c>
      <c r="N3711" s="102" t="str">
        <f t="shared" si="3"/>
        <v>wk </v>
      </c>
    </row>
    <row r="3712" ht="12.75" customHeight="1">
      <c r="A3712" s="15" t="s">
        <v>4673</v>
      </c>
      <c r="B3712" s="15" t="s">
        <v>3123</v>
      </c>
      <c r="C3712" s="15" t="s">
        <v>4321</v>
      </c>
      <c r="D3712" s="15" t="s">
        <v>3657</v>
      </c>
      <c r="E3712" s="15" t="s">
        <v>12760</v>
      </c>
      <c r="F3712" s="15" t="s">
        <v>4324</v>
      </c>
      <c r="G3712" s="15" t="s">
        <v>12748</v>
      </c>
      <c r="H3712" s="15" t="s">
        <v>12761</v>
      </c>
      <c r="I3712" s="15" t="s">
        <v>4327</v>
      </c>
      <c r="J3712" s="15" t="s">
        <v>4328</v>
      </c>
      <c r="K3712" s="15"/>
      <c r="L3712" s="103" t="str">
        <f t="shared" si="1"/>
        <v>B-J253-PK13-250 ml Pink milk Bottle</v>
      </c>
      <c r="M3712" s="103">
        <f t="shared" si="2"/>
        <v>2304</v>
      </c>
      <c r="N3712" s="102" t="str">
        <f t="shared" si="3"/>
        <v>wk </v>
      </c>
    </row>
    <row r="3713" ht="12.75" customHeight="1">
      <c r="A3713" s="15" t="s">
        <v>4673</v>
      </c>
      <c r="B3713" s="15" t="s">
        <v>3123</v>
      </c>
      <c r="C3713" s="15" t="s">
        <v>4321</v>
      </c>
      <c r="D3713" s="15" t="s">
        <v>3372</v>
      </c>
      <c r="E3713" s="15" t="s">
        <v>12762</v>
      </c>
      <c r="F3713" s="15" t="s">
        <v>4324</v>
      </c>
      <c r="G3713" s="15" t="s">
        <v>12671</v>
      </c>
      <c r="H3713" s="15" t="s">
        <v>12763</v>
      </c>
      <c r="I3713" s="15" t="s">
        <v>4327</v>
      </c>
      <c r="J3713" s="15" t="s">
        <v>4328</v>
      </c>
      <c r="K3713" s="15"/>
      <c r="L3713" s="103" t="str">
        <f t="shared" si="1"/>
        <v>B-J253-PK13-250 ml Pink milk Bottle</v>
      </c>
      <c r="M3713" s="103">
        <f t="shared" si="2"/>
        <v>288</v>
      </c>
      <c r="N3713" s="102" t="str">
        <f t="shared" si="3"/>
        <v>wk </v>
      </c>
    </row>
    <row r="3714" ht="12.75" customHeight="1">
      <c r="A3714" s="15" t="s">
        <v>4675</v>
      </c>
      <c r="B3714" s="15" t="s">
        <v>3123</v>
      </c>
      <c r="C3714" s="15" t="s">
        <v>4321</v>
      </c>
      <c r="D3714" s="15" t="s">
        <v>3539</v>
      </c>
      <c r="E3714" s="15" t="s">
        <v>12764</v>
      </c>
      <c r="F3714" s="15" t="s">
        <v>4324</v>
      </c>
      <c r="G3714" s="15" t="s">
        <v>12695</v>
      </c>
      <c r="H3714" s="15" t="s">
        <v>12765</v>
      </c>
      <c r="I3714" s="15" t="s">
        <v>4327</v>
      </c>
      <c r="J3714" s="15" t="s">
        <v>4328</v>
      </c>
      <c r="K3714" s="15"/>
      <c r="L3714" s="103" t="str">
        <f t="shared" si="1"/>
        <v>B-J253-PK13-250 ml Pink milk Bottle</v>
      </c>
      <c r="M3714" s="103">
        <f t="shared" si="2"/>
        <v>864</v>
      </c>
      <c r="N3714" s="102" t="str">
        <f t="shared" si="3"/>
        <v>wk </v>
      </c>
    </row>
    <row r="3715" ht="12.75" customHeight="1">
      <c r="A3715" s="15" t="s">
        <v>4678</v>
      </c>
      <c r="B3715" s="15" t="s">
        <v>3123</v>
      </c>
      <c r="C3715" s="15" t="s">
        <v>4321</v>
      </c>
      <c r="D3715" s="15" t="s">
        <v>3372</v>
      </c>
      <c r="E3715" s="15" t="s">
        <v>12766</v>
      </c>
      <c r="F3715" s="15" t="s">
        <v>4324</v>
      </c>
      <c r="G3715" s="15" t="s">
        <v>12671</v>
      </c>
      <c r="H3715" s="15" t="s">
        <v>12763</v>
      </c>
      <c r="I3715" s="15" t="s">
        <v>4327</v>
      </c>
      <c r="J3715" s="15" t="s">
        <v>4345</v>
      </c>
      <c r="K3715" s="15"/>
      <c r="L3715" s="103" t="str">
        <f t="shared" si="1"/>
        <v>B-J253-PK13-250 ml Pink milk Bottle</v>
      </c>
      <c r="M3715" s="103">
        <f t="shared" si="2"/>
        <v>288</v>
      </c>
      <c r="N3715" s="102" t="str">
        <f t="shared" si="3"/>
        <v>wk </v>
      </c>
    </row>
    <row r="3716" ht="12.75" customHeight="1">
      <c r="A3716" s="15" t="s">
        <v>4678</v>
      </c>
      <c r="B3716" s="15" t="s">
        <v>3123</v>
      </c>
      <c r="C3716" s="15" t="s">
        <v>4321</v>
      </c>
      <c r="D3716" s="15" t="s">
        <v>3372</v>
      </c>
      <c r="E3716" s="15" t="s">
        <v>12767</v>
      </c>
      <c r="F3716" s="15" t="s">
        <v>4324</v>
      </c>
      <c r="G3716" s="15" t="s">
        <v>12671</v>
      </c>
      <c r="H3716" s="15" t="s">
        <v>12763</v>
      </c>
      <c r="I3716" s="15" t="s">
        <v>4327</v>
      </c>
      <c r="J3716" s="15" t="s">
        <v>4345</v>
      </c>
      <c r="K3716" s="15"/>
      <c r="L3716" s="103" t="str">
        <f t="shared" si="1"/>
        <v>B-J253-PK13-250 ml Pink milk Bottle</v>
      </c>
      <c r="M3716" s="103">
        <f t="shared" si="2"/>
        <v>288</v>
      </c>
      <c r="N3716" s="102" t="str">
        <f t="shared" si="3"/>
        <v>wk </v>
      </c>
    </row>
    <row r="3717" ht="12.75" customHeight="1">
      <c r="A3717" s="15" t="s">
        <v>4684</v>
      </c>
      <c r="B3717" s="15" t="s">
        <v>3123</v>
      </c>
      <c r="C3717" s="15" t="s">
        <v>4321</v>
      </c>
      <c r="D3717" s="15" t="s">
        <v>3539</v>
      </c>
      <c r="E3717" s="15" t="s">
        <v>12768</v>
      </c>
      <c r="F3717" s="15" t="s">
        <v>4324</v>
      </c>
      <c r="G3717" s="15" t="s">
        <v>12695</v>
      </c>
      <c r="H3717" s="15" t="s">
        <v>12765</v>
      </c>
      <c r="I3717" s="15" t="s">
        <v>4327</v>
      </c>
      <c r="J3717" s="15" t="s">
        <v>4328</v>
      </c>
      <c r="K3717" s="15"/>
      <c r="L3717" s="103" t="str">
        <f t="shared" si="1"/>
        <v>B-J253-PK13-250 ml Pink milk Bottle</v>
      </c>
      <c r="M3717" s="103">
        <f t="shared" si="2"/>
        <v>864</v>
      </c>
      <c r="N3717" s="102" t="str">
        <f t="shared" si="3"/>
        <v>wk </v>
      </c>
    </row>
    <row r="3718" ht="12.75" customHeight="1">
      <c r="A3718" s="15" t="s">
        <v>4698</v>
      </c>
      <c r="B3718" s="15" t="s">
        <v>3123</v>
      </c>
      <c r="C3718" s="15" t="s">
        <v>4321</v>
      </c>
      <c r="D3718" s="15" t="s">
        <v>3470</v>
      </c>
      <c r="E3718" s="15" t="s">
        <v>12769</v>
      </c>
      <c r="F3718" s="15" t="s">
        <v>4324</v>
      </c>
      <c r="G3718" s="15" t="s">
        <v>12770</v>
      </c>
      <c r="H3718" s="15" t="s">
        <v>12771</v>
      </c>
      <c r="I3718" s="15" t="s">
        <v>4327</v>
      </c>
      <c r="J3718" s="15" t="s">
        <v>4328</v>
      </c>
      <c r="K3718" s="15"/>
      <c r="L3718" s="103" t="str">
        <f t="shared" si="1"/>
        <v>B-J253-PK13-250 ml Pink milk Bottle</v>
      </c>
      <c r="M3718" s="103">
        <f t="shared" si="2"/>
        <v>2880</v>
      </c>
      <c r="N3718" s="102" t="str">
        <f t="shared" si="3"/>
        <v>wk 10</v>
      </c>
    </row>
    <row r="3719" ht="12.75" customHeight="1">
      <c r="A3719" s="15" t="s">
        <v>4698</v>
      </c>
      <c r="B3719" s="15" t="s">
        <v>3123</v>
      </c>
      <c r="C3719" s="15" t="s">
        <v>4321</v>
      </c>
      <c r="D3719" s="15" t="s">
        <v>3372</v>
      </c>
      <c r="E3719" s="15" t="s">
        <v>12772</v>
      </c>
      <c r="F3719" s="15" t="s">
        <v>4324</v>
      </c>
      <c r="G3719" s="15" t="s">
        <v>12671</v>
      </c>
      <c r="H3719" s="15" t="s">
        <v>12763</v>
      </c>
      <c r="I3719" s="15" t="s">
        <v>4327</v>
      </c>
      <c r="J3719" s="15" t="s">
        <v>4345</v>
      </c>
      <c r="K3719" s="15"/>
      <c r="L3719" s="103" t="str">
        <f t="shared" si="1"/>
        <v>B-J253-PK13-250 ml Pink milk Bottle</v>
      </c>
      <c r="M3719" s="103">
        <f t="shared" si="2"/>
        <v>288</v>
      </c>
      <c r="N3719" s="102" t="str">
        <f t="shared" si="3"/>
        <v>wk 10</v>
      </c>
    </row>
    <row r="3720" ht="12.75" customHeight="1">
      <c r="A3720" s="15" t="s">
        <v>4698</v>
      </c>
      <c r="B3720" s="15" t="s">
        <v>3123</v>
      </c>
      <c r="C3720" s="15" t="s">
        <v>4321</v>
      </c>
      <c r="D3720" s="15" t="s">
        <v>3539</v>
      </c>
      <c r="E3720" s="15" t="s">
        <v>12773</v>
      </c>
      <c r="F3720" s="15" t="s">
        <v>4324</v>
      </c>
      <c r="G3720" s="15" t="s">
        <v>12695</v>
      </c>
      <c r="H3720" s="15" t="s">
        <v>12765</v>
      </c>
      <c r="I3720" s="15" t="s">
        <v>4327</v>
      </c>
      <c r="J3720" s="15" t="s">
        <v>4345</v>
      </c>
      <c r="K3720" s="15"/>
      <c r="L3720" s="103" t="str">
        <f t="shared" si="1"/>
        <v>B-J253-PK13-250 ml Pink milk Bottle</v>
      </c>
      <c r="M3720" s="103">
        <f t="shared" si="2"/>
        <v>864</v>
      </c>
      <c r="N3720" s="102" t="str">
        <f t="shared" si="3"/>
        <v>wk 10</v>
      </c>
    </row>
    <row r="3721" ht="12.75" customHeight="1">
      <c r="A3721" s="15" t="s">
        <v>4708</v>
      </c>
      <c r="B3721" s="15" t="s">
        <v>3123</v>
      </c>
      <c r="C3721" s="15" t="s">
        <v>4321</v>
      </c>
      <c r="D3721" s="15" t="s">
        <v>3372</v>
      </c>
      <c r="E3721" s="15" t="s">
        <v>12774</v>
      </c>
      <c r="F3721" s="15" t="s">
        <v>4324</v>
      </c>
      <c r="G3721" s="15" t="s">
        <v>12671</v>
      </c>
      <c r="H3721" s="15" t="s">
        <v>12763</v>
      </c>
      <c r="I3721" s="15" t="s">
        <v>4327</v>
      </c>
      <c r="J3721" s="15" t="s">
        <v>4328</v>
      </c>
      <c r="K3721" s="15"/>
      <c r="L3721" s="103" t="str">
        <f t="shared" si="1"/>
        <v>B-J253-PK13-250 ml Pink milk Bottle</v>
      </c>
      <c r="M3721" s="103">
        <f t="shared" si="2"/>
        <v>288</v>
      </c>
      <c r="N3721" s="102" t="str">
        <f t="shared" si="3"/>
        <v>wk 27</v>
      </c>
    </row>
    <row r="3722" ht="12.75" customHeight="1">
      <c r="A3722" s="15" t="s">
        <v>4710</v>
      </c>
      <c r="B3722" s="15" t="s">
        <v>3123</v>
      </c>
      <c r="C3722" s="15" t="s">
        <v>4321</v>
      </c>
      <c r="D3722" s="15" t="s">
        <v>3372</v>
      </c>
      <c r="E3722" s="15" t="s">
        <v>12775</v>
      </c>
      <c r="F3722" s="15" t="s">
        <v>4324</v>
      </c>
      <c r="G3722" s="15" t="s">
        <v>12671</v>
      </c>
      <c r="H3722" s="15" t="s">
        <v>12763</v>
      </c>
      <c r="I3722" s="15" t="s">
        <v>4327</v>
      </c>
      <c r="J3722" s="15" t="s">
        <v>4345</v>
      </c>
      <c r="K3722" s="15"/>
      <c r="L3722" s="103" t="str">
        <f t="shared" si="1"/>
        <v>B-J253-PK13-250 ml Pink milk Bottle</v>
      </c>
      <c r="M3722" s="103">
        <f t="shared" si="2"/>
        <v>288</v>
      </c>
      <c r="N3722" s="102" t="str">
        <f t="shared" si="3"/>
        <v>wk 32</v>
      </c>
    </row>
    <row r="3723" ht="12.75" customHeight="1">
      <c r="A3723" s="15" t="s">
        <v>4710</v>
      </c>
      <c r="B3723" s="15" t="s">
        <v>3123</v>
      </c>
      <c r="C3723" s="15" t="s">
        <v>4321</v>
      </c>
      <c r="D3723" s="15" t="s">
        <v>3539</v>
      </c>
      <c r="E3723" s="15" t="s">
        <v>12776</v>
      </c>
      <c r="F3723" s="15" t="s">
        <v>4324</v>
      </c>
      <c r="G3723" s="15" t="s">
        <v>12695</v>
      </c>
      <c r="H3723" s="15" t="s">
        <v>12765</v>
      </c>
      <c r="I3723" s="15" t="s">
        <v>4327</v>
      </c>
      <c r="J3723" s="15" t="s">
        <v>4345</v>
      </c>
      <c r="K3723" s="15"/>
      <c r="L3723" s="103" t="str">
        <f t="shared" si="1"/>
        <v>B-J253-PK13-250 ml Pink milk Bottle</v>
      </c>
      <c r="M3723" s="103">
        <f t="shared" si="2"/>
        <v>864</v>
      </c>
      <c r="N3723" s="102" t="str">
        <f t="shared" si="3"/>
        <v>wk 32</v>
      </c>
    </row>
    <row r="3724" ht="12.75" customHeight="1">
      <c r="A3724" s="15" t="s">
        <v>4718</v>
      </c>
      <c r="B3724" s="15" t="s">
        <v>3123</v>
      </c>
      <c r="C3724" s="15" t="s">
        <v>4321</v>
      </c>
      <c r="D3724" s="15" t="s">
        <v>3569</v>
      </c>
      <c r="E3724" s="15" t="s">
        <v>12777</v>
      </c>
      <c r="F3724" s="15" t="s">
        <v>4324</v>
      </c>
      <c r="G3724" s="15" t="s">
        <v>12675</v>
      </c>
      <c r="H3724" s="15" t="s">
        <v>12778</v>
      </c>
      <c r="I3724" s="15" t="s">
        <v>4327</v>
      </c>
      <c r="J3724" s="15" t="s">
        <v>4328</v>
      </c>
      <c r="K3724" s="15"/>
      <c r="L3724" s="103" t="str">
        <f t="shared" si="1"/>
        <v>B-J253-PK13-250 ml Pink milk Bottle</v>
      </c>
      <c r="M3724" s="103">
        <f t="shared" si="2"/>
        <v>576</v>
      </c>
      <c r="N3724" s="102" t="str">
        <f t="shared" si="3"/>
        <v>wk </v>
      </c>
    </row>
    <row r="3725" ht="12.75" customHeight="1">
      <c r="A3725" s="15" t="s">
        <v>4718</v>
      </c>
      <c r="B3725" s="15" t="s">
        <v>3123</v>
      </c>
      <c r="C3725" s="15" t="s">
        <v>4321</v>
      </c>
      <c r="D3725" s="15" t="s">
        <v>3539</v>
      </c>
      <c r="E3725" s="15" t="s">
        <v>12779</v>
      </c>
      <c r="F3725" s="15" t="s">
        <v>4324</v>
      </c>
      <c r="G3725" s="15" t="s">
        <v>12695</v>
      </c>
      <c r="H3725" s="15" t="s">
        <v>12765</v>
      </c>
      <c r="I3725" s="15" t="s">
        <v>4327</v>
      </c>
      <c r="J3725" s="15" t="s">
        <v>4345</v>
      </c>
      <c r="K3725" s="15"/>
      <c r="L3725" s="103" t="str">
        <f t="shared" si="1"/>
        <v>B-J253-PK13-250 ml Pink milk Bottle</v>
      </c>
      <c r="M3725" s="103">
        <f t="shared" si="2"/>
        <v>864</v>
      </c>
      <c r="N3725" s="102" t="str">
        <f t="shared" si="3"/>
        <v>wk </v>
      </c>
    </row>
    <row r="3726" ht="12.75" customHeight="1">
      <c r="A3726" s="15" t="s">
        <v>4722</v>
      </c>
      <c r="B3726" s="15" t="s">
        <v>3123</v>
      </c>
      <c r="C3726" s="15" t="s">
        <v>4321</v>
      </c>
      <c r="D3726" s="15" t="s">
        <v>3569</v>
      </c>
      <c r="E3726" s="15" t="s">
        <v>12780</v>
      </c>
      <c r="F3726" s="15" t="s">
        <v>4324</v>
      </c>
      <c r="G3726" s="15" t="s">
        <v>12675</v>
      </c>
      <c r="H3726" s="15" t="s">
        <v>12778</v>
      </c>
      <c r="I3726" s="15" t="s">
        <v>4327</v>
      </c>
      <c r="J3726" s="15" t="s">
        <v>4345</v>
      </c>
      <c r="K3726" s="15"/>
      <c r="L3726" s="103" t="str">
        <f t="shared" si="1"/>
        <v>B-J253-PK13-250 ml Pink milk Bottle</v>
      </c>
      <c r="M3726" s="103">
        <f t="shared" si="2"/>
        <v>576</v>
      </c>
      <c r="N3726" s="102" t="str">
        <f t="shared" si="3"/>
        <v>wk </v>
      </c>
    </row>
    <row r="3727" ht="12.75" customHeight="1">
      <c r="A3727" s="15" t="s">
        <v>4726</v>
      </c>
      <c r="B3727" s="15" t="s">
        <v>3123</v>
      </c>
      <c r="C3727" s="15" t="s">
        <v>4321</v>
      </c>
      <c r="D3727" s="15" t="s">
        <v>3569</v>
      </c>
      <c r="E3727" s="15" t="s">
        <v>12781</v>
      </c>
      <c r="F3727" s="15" t="s">
        <v>4324</v>
      </c>
      <c r="G3727" s="15" t="s">
        <v>12675</v>
      </c>
      <c r="H3727" s="15" t="s">
        <v>12778</v>
      </c>
      <c r="I3727" s="15" t="s">
        <v>4327</v>
      </c>
      <c r="J3727" s="15" t="s">
        <v>4345</v>
      </c>
      <c r="K3727" s="15"/>
      <c r="L3727" s="103" t="str">
        <f t="shared" si="1"/>
        <v>B-J253-PK13-250 ml Pink milk Bottle</v>
      </c>
      <c r="M3727" s="103">
        <f t="shared" si="2"/>
        <v>576</v>
      </c>
      <c r="N3727" s="102" t="str">
        <f t="shared" si="3"/>
        <v>wk </v>
      </c>
    </row>
    <row r="3728" ht="12.75" customHeight="1">
      <c r="A3728" s="15" t="s">
        <v>4726</v>
      </c>
      <c r="B3728" s="15" t="s">
        <v>3123</v>
      </c>
      <c r="C3728" s="15" t="s">
        <v>4321</v>
      </c>
      <c r="D3728" s="15" t="s">
        <v>6806</v>
      </c>
      <c r="E3728" s="15" t="s">
        <v>12782</v>
      </c>
      <c r="F3728" s="15" t="s">
        <v>4324</v>
      </c>
      <c r="G3728" s="15" t="s">
        <v>12678</v>
      </c>
      <c r="H3728" s="15" t="s">
        <v>12783</v>
      </c>
      <c r="I3728" s="15" t="s">
        <v>4327</v>
      </c>
      <c r="J3728" s="15" t="s">
        <v>4328</v>
      </c>
      <c r="K3728" s="15"/>
      <c r="L3728" s="103" t="str">
        <f t="shared" si="1"/>
        <v>B-J253-PK13-250 ml Pink milk Bottle</v>
      </c>
      <c r="M3728" s="103">
        <f t="shared" si="2"/>
        <v>1440</v>
      </c>
      <c r="N3728" s="102" t="str">
        <f t="shared" si="3"/>
        <v>wk </v>
      </c>
    </row>
    <row r="3729" ht="12.75" customHeight="1">
      <c r="A3729" s="15" t="s">
        <v>4734</v>
      </c>
      <c r="B3729" s="15" t="s">
        <v>3123</v>
      </c>
      <c r="C3729" s="15" t="s">
        <v>4321</v>
      </c>
      <c r="D3729" s="15" t="s">
        <v>3372</v>
      </c>
      <c r="E3729" s="15" t="s">
        <v>12784</v>
      </c>
      <c r="F3729" s="15" t="s">
        <v>4324</v>
      </c>
      <c r="G3729" s="15" t="s">
        <v>12671</v>
      </c>
      <c r="H3729" s="15" t="s">
        <v>12763</v>
      </c>
      <c r="I3729" s="15" t="s">
        <v>4327</v>
      </c>
      <c r="J3729" s="15" t="s">
        <v>4345</v>
      </c>
      <c r="K3729" s="15"/>
      <c r="L3729" s="103" t="str">
        <f t="shared" si="1"/>
        <v>B-J253-PK13-250 ml Pink milk Bottle</v>
      </c>
      <c r="M3729" s="103">
        <f t="shared" si="2"/>
        <v>288</v>
      </c>
      <c r="N3729" s="102" t="str">
        <f t="shared" si="3"/>
        <v>wk </v>
      </c>
    </row>
    <row r="3730" ht="12.75" customHeight="1">
      <c r="A3730" s="15" t="s">
        <v>4734</v>
      </c>
      <c r="B3730" s="15" t="s">
        <v>3123</v>
      </c>
      <c r="C3730" s="15" t="s">
        <v>4321</v>
      </c>
      <c r="D3730" s="15" t="s">
        <v>3569</v>
      </c>
      <c r="E3730" s="15" t="s">
        <v>12785</v>
      </c>
      <c r="F3730" s="15" t="s">
        <v>4324</v>
      </c>
      <c r="G3730" s="15" t="s">
        <v>12675</v>
      </c>
      <c r="H3730" s="15" t="s">
        <v>12778</v>
      </c>
      <c r="I3730" s="15" t="s">
        <v>4327</v>
      </c>
      <c r="J3730" s="15" t="s">
        <v>4328</v>
      </c>
      <c r="K3730" s="15"/>
      <c r="L3730" s="103" t="str">
        <f t="shared" si="1"/>
        <v>B-J253-PK13-250 ml Pink milk Bottle</v>
      </c>
      <c r="M3730" s="103">
        <f t="shared" si="2"/>
        <v>576</v>
      </c>
      <c r="N3730" s="102" t="str">
        <f t="shared" si="3"/>
        <v>wk </v>
      </c>
    </row>
    <row r="3731" ht="12.75" customHeight="1">
      <c r="A3731" s="15" t="s">
        <v>5272</v>
      </c>
      <c r="B3731" s="15" t="s">
        <v>3123</v>
      </c>
      <c r="C3731" s="15" t="s">
        <v>4321</v>
      </c>
      <c r="D3731" s="15" t="s">
        <v>7753</v>
      </c>
      <c r="E3731" s="15" t="s">
        <v>12786</v>
      </c>
      <c r="F3731" s="15" t="s">
        <v>4324</v>
      </c>
      <c r="G3731" s="15" t="s">
        <v>12727</v>
      </c>
      <c r="H3731" s="15" t="s">
        <v>12787</v>
      </c>
      <c r="I3731" s="15" t="s">
        <v>4327</v>
      </c>
      <c r="J3731" s="15" t="s">
        <v>4328</v>
      </c>
      <c r="K3731" s="15"/>
      <c r="L3731" s="103" t="str">
        <f t="shared" si="1"/>
        <v>B-J253-PK13-250 ml Pink milk Bottle</v>
      </c>
      <c r="M3731" s="103">
        <f t="shared" si="2"/>
        <v>2592</v>
      </c>
      <c r="N3731" s="102" t="str">
        <f t="shared" si="3"/>
        <v>wk </v>
      </c>
    </row>
    <row r="3732" ht="12.75" customHeight="1">
      <c r="A3732" s="15" t="s">
        <v>4739</v>
      </c>
      <c r="B3732" s="15" t="s">
        <v>3123</v>
      </c>
      <c r="C3732" s="15" t="s">
        <v>4321</v>
      </c>
      <c r="D3732" s="15" t="s">
        <v>3372</v>
      </c>
      <c r="E3732" s="15" t="s">
        <v>12788</v>
      </c>
      <c r="F3732" s="15" t="s">
        <v>4324</v>
      </c>
      <c r="G3732" s="15" t="s">
        <v>12671</v>
      </c>
      <c r="H3732" s="15" t="s">
        <v>12763</v>
      </c>
      <c r="I3732" s="15" t="s">
        <v>4327</v>
      </c>
      <c r="J3732" s="15" t="s">
        <v>4345</v>
      </c>
      <c r="K3732" s="15"/>
      <c r="L3732" s="103" t="str">
        <f t="shared" si="1"/>
        <v>B-J253-PK13-250 ml Pink milk Bottle</v>
      </c>
      <c r="M3732" s="103">
        <f t="shared" si="2"/>
        <v>288</v>
      </c>
      <c r="N3732" s="102" t="str">
        <f t="shared" si="3"/>
        <v>wk </v>
      </c>
    </row>
    <row r="3733" ht="12.75" customHeight="1">
      <c r="A3733" s="15" t="s">
        <v>4748</v>
      </c>
      <c r="B3733" s="15" t="s">
        <v>3123</v>
      </c>
      <c r="C3733" s="15" t="s">
        <v>4321</v>
      </c>
      <c r="D3733" s="15" t="s">
        <v>3372</v>
      </c>
      <c r="E3733" s="15" t="s">
        <v>12789</v>
      </c>
      <c r="F3733" s="15" t="s">
        <v>4324</v>
      </c>
      <c r="G3733" s="15" t="s">
        <v>12671</v>
      </c>
      <c r="H3733" s="15" t="s">
        <v>12763</v>
      </c>
      <c r="I3733" s="15" t="s">
        <v>4327</v>
      </c>
      <c r="J3733" s="15" t="s">
        <v>4345</v>
      </c>
      <c r="K3733" s="15"/>
      <c r="L3733" s="103" t="str">
        <f t="shared" si="1"/>
        <v>B-J253-PK13-250 ml Pink milk Bottle</v>
      </c>
      <c r="M3733" s="103">
        <f t="shared" si="2"/>
        <v>288</v>
      </c>
      <c r="N3733" s="102" t="str">
        <f t="shared" si="3"/>
        <v>wk </v>
      </c>
    </row>
    <row r="3734" ht="12.75" customHeight="1">
      <c r="A3734" s="15" t="s">
        <v>4748</v>
      </c>
      <c r="B3734" s="15" t="s">
        <v>3123</v>
      </c>
      <c r="C3734" s="15" t="s">
        <v>4321</v>
      </c>
      <c r="D3734" s="15" t="s">
        <v>6806</v>
      </c>
      <c r="E3734" s="15" t="s">
        <v>12790</v>
      </c>
      <c r="F3734" s="15" t="s">
        <v>4324</v>
      </c>
      <c r="G3734" s="15" t="s">
        <v>12678</v>
      </c>
      <c r="H3734" s="15" t="s">
        <v>12783</v>
      </c>
      <c r="I3734" s="15" t="s">
        <v>4327</v>
      </c>
      <c r="J3734" s="15" t="s">
        <v>4345</v>
      </c>
      <c r="K3734" s="15"/>
      <c r="L3734" s="103" t="str">
        <f t="shared" si="1"/>
        <v>B-J253-PK13-250 ml Pink milk Bottle</v>
      </c>
      <c r="M3734" s="103">
        <f t="shared" si="2"/>
        <v>1440</v>
      </c>
      <c r="N3734" s="102" t="str">
        <f t="shared" si="3"/>
        <v>wk </v>
      </c>
    </row>
    <row r="3735" ht="12.75" customHeight="1">
      <c r="A3735" s="15" t="s">
        <v>4748</v>
      </c>
      <c r="B3735" s="15" t="s">
        <v>3123</v>
      </c>
      <c r="C3735" s="15" t="s">
        <v>4321</v>
      </c>
      <c r="D3735" s="15" t="s">
        <v>3539</v>
      </c>
      <c r="E3735" s="15" t="s">
        <v>12791</v>
      </c>
      <c r="F3735" s="15" t="s">
        <v>4324</v>
      </c>
      <c r="G3735" s="15" t="s">
        <v>12695</v>
      </c>
      <c r="H3735" s="15" t="s">
        <v>12765</v>
      </c>
      <c r="I3735" s="15" t="s">
        <v>4327</v>
      </c>
      <c r="J3735" s="15" t="s">
        <v>4328</v>
      </c>
      <c r="K3735" s="15"/>
      <c r="L3735" s="103" t="str">
        <f t="shared" si="1"/>
        <v>B-J253-PK13-250 ml Pink milk Bottle</v>
      </c>
      <c r="M3735" s="103">
        <f t="shared" si="2"/>
        <v>864</v>
      </c>
      <c r="N3735" s="102" t="str">
        <f t="shared" si="3"/>
        <v>wk </v>
      </c>
    </row>
    <row r="3736" ht="12.75" customHeight="1">
      <c r="A3736" s="15" t="s">
        <v>4758</v>
      </c>
      <c r="B3736" s="15" t="s">
        <v>3123</v>
      </c>
      <c r="C3736" s="15" t="s">
        <v>4321</v>
      </c>
      <c r="D3736" s="15" t="s">
        <v>3569</v>
      </c>
      <c r="E3736" s="15" t="s">
        <v>12792</v>
      </c>
      <c r="F3736" s="15" t="s">
        <v>4324</v>
      </c>
      <c r="G3736" s="15" t="s">
        <v>12675</v>
      </c>
      <c r="H3736" s="15" t="s">
        <v>12778</v>
      </c>
      <c r="I3736" s="15" t="s">
        <v>4327</v>
      </c>
      <c r="J3736" s="15" t="s">
        <v>4345</v>
      </c>
      <c r="K3736" s="15"/>
      <c r="L3736" s="103" t="str">
        <f t="shared" si="1"/>
        <v>B-J253-PK13-250 ml Pink milk Bottle</v>
      </c>
      <c r="M3736" s="103">
        <f t="shared" si="2"/>
        <v>576</v>
      </c>
      <c r="N3736" s="102" t="str">
        <f t="shared" si="3"/>
        <v>wk 10</v>
      </c>
    </row>
    <row r="3737" ht="12.75" customHeight="1">
      <c r="A3737" s="15" t="s">
        <v>4758</v>
      </c>
      <c r="B3737" s="15" t="s">
        <v>3123</v>
      </c>
      <c r="C3737" s="15" t="s">
        <v>4321</v>
      </c>
      <c r="D3737" s="15" t="s">
        <v>3455</v>
      </c>
      <c r="E3737" s="15" t="s">
        <v>12793</v>
      </c>
      <c r="F3737" s="15" t="s">
        <v>4324</v>
      </c>
      <c r="G3737" s="15" t="s">
        <v>12681</v>
      </c>
      <c r="H3737" s="15" t="s">
        <v>12794</v>
      </c>
      <c r="I3737" s="15" t="s">
        <v>4327</v>
      </c>
      <c r="J3737" s="15" t="s">
        <v>4345</v>
      </c>
      <c r="K3737" s="15"/>
      <c r="L3737" s="103" t="str">
        <f t="shared" si="1"/>
        <v>B-J253-PK13-250 ml Pink milk Bottle</v>
      </c>
      <c r="M3737" s="103">
        <f t="shared" si="2"/>
        <v>3456</v>
      </c>
      <c r="N3737" s="102" t="str">
        <f t="shared" si="3"/>
        <v>wk 10</v>
      </c>
    </row>
    <row r="3738" ht="12.75" customHeight="1">
      <c r="A3738" s="15" t="s">
        <v>4764</v>
      </c>
      <c r="B3738" s="15" t="s">
        <v>3123</v>
      </c>
      <c r="C3738" s="15" t="s">
        <v>4321</v>
      </c>
      <c r="D3738" s="15" t="s">
        <v>3372</v>
      </c>
      <c r="E3738" s="15" t="s">
        <v>12795</v>
      </c>
      <c r="F3738" s="15" t="s">
        <v>4324</v>
      </c>
      <c r="G3738" s="15" t="s">
        <v>12671</v>
      </c>
      <c r="H3738" s="15" t="s">
        <v>12763</v>
      </c>
      <c r="I3738" s="15" t="s">
        <v>4327</v>
      </c>
      <c r="J3738" s="15" t="s">
        <v>4328</v>
      </c>
      <c r="K3738" s="15"/>
      <c r="L3738" s="103" t="str">
        <f t="shared" si="1"/>
        <v>B-J253-PK13-250 ml Pink milk Bottle</v>
      </c>
      <c r="M3738" s="103">
        <f t="shared" si="2"/>
        <v>288</v>
      </c>
      <c r="N3738" s="102" t="str">
        <f t="shared" si="3"/>
        <v>wk 19</v>
      </c>
    </row>
    <row r="3739" ht="12.75" customHeight="1">
      <c r="A3739" s="15" t="s">
        <v>4766</v>
      </c>
      <c r="B3739" s="15" t="s">
        <v>3123</v>
      </c>
      <c r="C3739" s="15" t="s">
        <v>4321</v>
      </c>
      <c r="D3739" s="15" t="s">
        <v>3569</v>
      </c>
      <c r="E3739" s="15" t="s">
        <v>12796</v>
      </c>
      <c r="F3739" s="15" t="s">
        <v>4324</v>
      </c>
      <c r="G3739" s="15" t="s">
        <v>12675</v>
      </c>
      <c r="H3739" s="15" t="s">
        <v>12778</v>
      </c>
      <c r="I3739" s="15" t="s">
        <v>4327</v>
      </c>
      <c r="J3739" s="15" t="s">
        <v>4345</v>
      </c>
      <c r="K3739" s="15"/>
      <c r="L3739" s="103" t="str">
        <f t="shared" si="1"/>
        <v>B-J253-PK13-250 ml Pink milk Bottle</v>
      </c>
      <c r="M3739" s="103">
        <f t="shared" si="2"/>
        <v>576</v>
      </c>
      <c r="N3739" s="102" t="str">
        <f t="shared" si="3"/>
        <v>wk 23</v>
      </c>
    </row>
    <row r="3740" ht="12.75" customHeight="1">
      <c r="A3740" s="15" t="s">
        <v>4769</v>
      </c>
      <c r="B3740" s="15" t="s">
        <v>3123</v>
      </c>
      <c r="C3740" s="15" t="s">
        <v>4321</v>
      </c>
      <c r="D3740" s="15" t="s">
        <v>3372</v>
      </c>
      <c r="E3740" s="15" t="s">
        <v>12797</v>
      </c>
      <c r="F3740" s="15" t="s">
        <v>4324</v>
      </c>
      <c r="G3740" s="15" t="s">
        <v>12671</v>
      </c>
      <c r="H3740" s="15" t="s">
        <v>12763</v>
      </c>
      <c r="I3740" s="15" t="s">
        <v>4327</v>
      </c>
      <c r="J3740" s="15" t="s">
        <v>4328</v>
      </c>
      <c r="K3740" s="15"/>
      <c r="L3740" s="103" t="str">
        <f t="shared" si="1"/>
        <v>B-J253-PK13-250 ml Pink milk Bottle</v>
      </c>
      <c r="M3740" s="103">
        <f t="shared" si="2"/>
        <v>288</v>
      </c>
      <c r="N3740" s="102" t="str">
        <f t="shared" si="3"/>
        <v>wk 28</v>
      </c>
    </row>
    <row r="3741" ht="12.75" customHeight="1">
      <c r="A3741" s="15" t="s">
        <v>4773</v>
      </c>
      <c r="B3741" s="15" t="s">
        <v>3123</v>
      </c>
      <c r="C3741" s="15" t="s">
        <v>4321</v>
      </c>
      <c r="D3741" s="15" t="s">
        <v>3372</v>
      </c>
      <c r="E3741" s="15" t="s">
        <v>12798</v>
      </c>
      <c r="F3741" s="15" t="s">
        <v>4324</v>
      </c>
      <c r="G3741" s="15" t="s">
        <v>12671</v>
      </c>
      <c r="H3741" s="15" t="s">
        <v>12763</v>
      </c>
      <c r="I3741" s="15" t="s">
        <v>4327</v>
      </c>
      <c r="J3741" s="15" t="s">
        <v>4345</v>
      </c>
      <c r="K3741" s="15"/>
      <c r="L3741" s="103" t="str">
        <f t="shared" si="1"/>
        <v>B-J253-PK13-250 ml Pink milk Bottle</v>
      </c>
      <c r="M3741" s="103">
        <f t="shared" si="2"/>
        <v>288</v>
      </c>
      <c r="N3741" s="102" t="str">
        <f t="shared" si="3"/>
        <v>wk 41</v>
      </c>
    </row>
    <row r="3742" ht="12.75" customHeight="1">
      <c r="A3742" s="15" t="s">
        <v>4773</v>
      </c>
      <c r="B3742" s="15" t="s">
        <v>3123</v>
      </c>
      <c r="C3742" s="15" t="s">
        <v>4321</v>
      </c>
      <c r="D3742" s="15" t="s">
        <v>3569</v>
      </c>
      <c r="E3742" s="15" t="s">
        <v>12799</v>
      </c>
      <c r="F3742" s="15" t="s">
        <v>4324</v>
      </c>
      <c r="G3742" s="15" t="s">
        <v>12675</v>
      </c>
      <c r="H3742" s="15" t="s">
        <v>12778</v>
      </c>
      <c r="I3742" s="15" t="s">
        <v>4327</v>
      </c>
      <c r="J3742" s="15" t="s">
        <v>4345</v>
      </c>
      <c r="K3742" s="15"/>
      <c r="L3742" s="103" t="str">
        <f t="shared" si="1"/>
        <v>B-J253-PK13-250 ml Pink milk Bottle</v>
      </c>
      <c r="M3742" s="103">
        <f t="shared" si="2"/>
        <v>576</v>
      </c>
      <c r="N3742" s="102" t="str">
        <f t="shared" si="3"/>
        <v>wk 41</v>
      </c>
    </row>
    <row r="3743" ht="12.75" customHeight="1">
      <c r="A3743" s="15" t="s">
        <v>4776</v>
      </c>
      <c r="B3743" s="15" t="s">
        <v>3123</v>
      </c>
      <c r="C3743" s="15" t="s">
        <v>4321</v>
      </c>
      <c r="D3743" s="15" t="s">
        <v>7753</v>
      </c>
      <c r="E3743" s="15" t="s">
        <v>12800</v>
      </c>
      <c r="F3743" s="15" t="s">
        <v>4324</v>
      </c>
      <c r="G3743" s="15" t="s">
        <v>12727</v>
      </c>
      <c r="H3743" s="15" t="s">
        <v>12787</v>
      </c>
      <c r="I3743" s="15" t="s">
        <v>4327</v>
      </c>
      <c r="J3743" s="15" t="s">
        <v>4328</v>
      </c>
      <c r="K3743" s="15"/>
      <c r="L3743" s="103" t="str">
        <f t="shared" si="1"/>
        <v>B-J253-PK13-250 ml Pink milk Bottle</v>
      </c>
      <c r="M3743" s="103">
        <f t="shared" si="2"/>
        <v>2592</v>
      </c>
      <c r="N3743" s="102" t="str">
        <f t="shared" si="3"/>
        <v>wk 45</v>
      </c>
    </row>
    <row r="3744" ht="12.75" customHeight="1">
      <c r="A3744" s="15" t="s">
        <v>4784</v>
      </c>
      <c r="B3744" s="15" t="s">
        <v>3123</v>
      </c>
      <c r="C3744" s="15" t="s">
        <v>4321</v>
      </c>
      <c r="D3744" s="15" t="s">
        <v>3372</v>
      </c>
      <c r="E3744" s="15" t="s">
        <v>12801</v>
      </c>
      <c r="F3744" s="15" t="s">
        <v>4324</v>
      </c>
      <c r="G3744" s="15" t="s">
        <v>12671</v>
      </c>
      <c r="H3744" s="15" t="s">
        <v>12763</v>
      </c>
      <c r="I3744" s="15" t="s">
        <v>4327</v>
      </c>
      <c r="J3744" s="15" t="s">
        <v>4345</v>
      </c>
      <c r="K3744" s="15"/>
      <c r="L3744" s="103" t="str">
        <f t="shared" si="1"/>
        <v>B-J253-PK13-250 ml Pink milk Bottle</v>
      </c>
      <c r="M3744" s="103">
        <f t="shared" si="2"/>
        <v>288</v>
      </c>
      <c r="N3744" s="102" t="str">
        <f t="shared" si="3"/>
        <v>wk </v>
      </c>
    </row>
    <row r="3745" ht="12.75" customHeight="1">
      <c r="A3745" s="15" t="s">
        <v>4789</v>
      </c>
      <c r="B3745" s="15" t="s">
        <v>3123</v>
      </c>
      <c r="C3745" s="15" t="s">
        <v>4321</v>
      </c>
      <c r="D3745" s="15" t="s">
        <v>3569</v>
      </c>
      <c r="E3745" s="15" t="s">
        <v>12802</v>
      </c>
      <c r="F3745" s="15" t="s">
        <v>4324</v>
      </c>
      <c r="G3745" s="15" t="s">
        <v>12675</v>
      </c>
      <c r="H3745" s="15" t="s">
        <v>12803</v>
      </c>
      <c r="I3745" s="15" t="s">
        <v>4327</v>
      </c>
      <c r="J3745" s="15" t="s">
        <v>4345</v>
      </c>
      <c r="K3745" s="15"/>
      <c r="L3745" s="103" t="str">
        <f t="shared" si="1"/>
        <v>B-J253-PK13-250 ml Pink milk Bottle</v>
      </c>
      <c r="M3745" s="103">
        <f t="shared" si="2"/>
        <v>576</v>
      </c>
      <c r="N3745" s="102" t="str">
        <f t="shared" si="3"/>
        <v>wk </v>
      </c>
    </row>
    <row r="3746" ht="12.75" customHeight="1">
      <c r="A3746" s="15" t="s">
        <v>4793</v>
      </c>
      <c r="B3746" s="15" t="s">
        <v>3123</v>
      </c>
      <c r="C3746" s="15" t="s">
        <v>4321</v>
      </c>
      <c r="D3746" s="15" t="s">
        <v>3569</v>
      </c>
      <c r="E3746" s="15" t="s">
        <v>12804</v>
      </c>
      <c r="F3746" s="15" t="s">
        <v>4324</v>
      </c>
      <c r="G3746" s="15" t="s">
        <v>12675</v>
      </c>
      <c r="H3746" s="15" t="s">
        <v>12803</v>
      </c>
      <c r="I3746" s="15" t="s">
        <v>4327</v>
      </c>
      <c r="J3746" s="15" t="s">
        <v>4328</v>
      </c>
      <c r="K3746" s="15"/>
      <c r="L3746" s="103" t="str">
        <f t="shared" si="1"/>
        <v>B-J253-PK13-250 ml Pink milk Bottle</v>
      </c>
      <c r="M3746" s="103">
        <f t="shared" si="2"/>
        <v>576</v>
      </c>
      <c r="N3746" s="102" t="str">
        <f t="shared" si="3"/>
        <v>wk </v>
      </c>
    </row>
    <row r="3747" ht="12.75" customHeight="1">
      <c r="A3747" s="15" t="s">
        <v>4795</v>
      </c>
      <c r="B3747" s="15" t="s">
        <v>3123</v>
      </c>
      <c r="C3747" s="15" t="s">
        <v>4321</v>
      </c>
      <c r="D3747" s="15" t="s">
        <v>3372</v>
      </c>
      <c r="E3747" s="15" t="s">
        <v>12805</v>
      </c>
      <c r="F3747" s="15" t="s">
        <v>4324</v>
      </c>
      <c r="G3747" s="15" t="s">
        <v>12671</v>
      </c>
      <c r="H3747" s="15" t="s">
        <v>12806</v>
      </c>
      <c r="I3747" s="15" t="s">
        <v>4327</v>
      </c>
      <c r="J3747" s="15" t="s">
        <v>4345</v>
      </c>
      <c r="K3747" s="15"/>
      <c r="L3747" s="103" t="str">
        <f t="shared" si="1"/>
        <v>B-J253-PK13-250 ml Pink milk Bottle</v>
      </c>
      <c r="M3747" s="103">
        <f t="shared" si="2"/>
        <v>288</v>
      </c>
      <c r="N3747" s="102" t="str">
        <f t="shared" si="3"/>
        <v>wk </v>
      </c>
    </row>
    <row r="3748" ht="12.75" customHeight="1">
      <c r="A3748" s="15" t="s">
        <v>4805</v>
      </c>
      <c r="B3748" s="15" t="s">
        <v>3123</v>
      </c>
      <c r="C3748" s="15" t="s">
        <v>4321</v>
      </c>
      <c r="D3748" s="15" t="s">
        <v>3569</v>
      </c>
      <c r="E3748" s="15" t="s">
        <v>12807</v>
      </c>
      <c r="F3748" s="15" t="s">
        <v>4324</v>
      </c>
      <c r="G3748" s="15" t="s">
        <v>12675</v>
      </c>
      <c r="H3748" s="15" t="s">
        <v>12803</v>
      </c>
      <c r="I3748" s="15" t="s">
        <v>4327</v>
      </c>
      <c r="J3748" s="15" t="s">
        <v>4328</v>
      </c>
      <c r="K3748" s="15"/>
      <c r="L3748" s="103" t="str">
        <f t="shared" si="1"/>
        <v>B-J253-PK13-250 ml Pink milk Bottle</v>
      </c>
      <c r="M3748" s="103">
        <f t="shared" si="2"/>
        <v>576</v>
      </c>
      <c r="N3748" s="102" t="str">
        <f t="shared" si="3"/>
        <v>wk </v>
      </c>
    </row>
    <row r="3749" ht="12.75" customHeight="1">
      <c r="A3749" s="15" t="s">
        <v>4816</v>
      </c>
      <c r="B3749" s="15" t="s">
        <v>3123</v>
      </c>
      <c r="C3749" s="15" t="s">
        <v>4321</v>
      </c>
      <c r="D3749" s="15" t="s">
        <v>6806</v>
      </c>
      <c r="E3749" s="15" t="s">
        <v>12808</v>
      </c>
      <c r="F3749" s="15" t="s">
        <v>4324</v>
      </c>
      <c r="G3749" s="15" t="s">
        <v>12678</v>
      </c>
      <c r="H3749" s="15" t="s">
        <v>12809</v>
      </c>
      <c r="I3749" s="15" t="s">
        <v>4327</v>
      </c>
      <c r="J3749" s="15" t="s">
        <v>4345</v>
      </c>
      <c r="K3749" s="15"/>
      <c r="L3749" s="103" t="str">
        <f t="shared" si="1"/>
        <v>B-J253-PK13-250 ml Pink milk Bottle</v>
      </c>
      <c r="M3749" s="103">
        <f t="shared" si="2"/>
        <v>1440</v>
      </c>
      <c r="N3749" s="102" t="str">
        <f t="shared" si="3"/>
        <v>wk 2</v>
      </c>
    </row>
    <row r="3750" ht="12.75" customHeight="1">
      <c r="A3750" s="15" t="s">
        <v>4818</v>
      </c>
      <c r="B3750" s="15" t="s">
        <v>3123</v>
      </c>
      <c r="C3750" s="15" t="s">
        <v>4321</v>
      </c>
      <c r="D3750" s="15" t="s">
        <v>3569</v>
      </c>
      <c r="E3750" s="15" t="s">
        <v>12810</v>
      </c>
      <c r="F3750" s="15" t="s">
        <v>4324</v>
      </c>
      <c r="G3750" s="15" t="s">
        <v>12675</v>
      </c>
      <c r="H3750" s="15" t="s">
        <v>12803</v>
      </c>
      <c r="I3750" s="15" t="s">
        <v>4327</v>
      </c>
      <c r="J3750" s="15" t="s">
        <v>4345</v>
      </c>
      <c r="K3750" s="15"/>
      <c r="L3750" s="103" t="str">
        <f t="shared" si="1"/>
        <v>B-J253-PK13-250 ml Pink milk Bottle</v>
      </c>
      <c r="M3750" s="103">
        <f t="shared" si="2"/>
        <v>576</v>
      </c>
      <c r="N3750" s="102" t="str">
        <f t="shared" si="3"/>
        <v>wk 6</v>
      </c>
    </row>
    <row r="3751" ht="12.75" customHeight="1">
      <c r="A3751" s="15" t="s">
        <v>4818</v>
      </c>
      <c r="B3751" s="15" t="s">
        <v>3123</v>
      </c>
      <c r="C3751" s="15" t="s">
        <v>4321</v>
      </c>
      <c r="D3751" s="15" t="s">
        <v>3539</v>
      </c>
      <c r="E3751" s="15" t="s">
        <v>12811</v>
      </c>
      <c r="F3751" s="15" t="s">
        <v>4324</v>
      </c>
      <c r="G3751" s="15" t="s">
        <v>12695</v>
      </c>
      <c r="H3751" s="15" t="s">
        <v>12812</v>
      </c>
      <c r="I3751" s="15" t="s">
        <v>4327</v>
      </c>
      <c r="J3751" s="15" t="s">
        <v>4328</v>
      </c>
      <c r="K3751" s="15"/>
      <c r="L3751" s="103" t="str">
        <f t="shared" si="1"/>
        <v>B-J253-PK13-250 ml Pink milk Bottle</v>
      </c>
      <c r="M3751" s="103">
        <f t="shared" si="2"/>
        <v>864</v>
      </c>
      <c r="N3751" s="102" t="str">
        <f t="shared" si="3"/>
        <v>wk 6</v>
      </c>
    </row>
    <row r="3752" ht="12.75" customHeight="1">
      <c r="A3752" s="15" t="s">
        <v>4820</v>
      </c>
      <c r="B3752" s="15" t="s">
        <v>3123</v>
      </c>
      <c r="C3752" s="15" t="s">
        <v>4321</v>
      </c>
      <c r="D3752" s="15" t="s">
        <v>3372</v>
      </c>
      <c r="E3752" s="15" t="s">
        <v>12813</v>
      </c>
      <c r="F3752" s="15" t="s">
        <v>4324</v>
      </c>
      <c r="G3752" s="15" t="s">
        <v>12671</v>
      </c>
      <c r="H3752" s="15" t="s">
        <v>12806</v>
      </c>
      <c r="I3752" s="15" t="s">
        <v>4327</v>
      </c>
      <c r="J3752" s="15" t="s">
        <v>4345</v>
      </c>
      <c r="K3752" s="15"/>
      <c r="L3752" s="103" t="str">
        <f t="shared" si="1"/>
        <v>B-J253-PK13-250 ml Pink milk Bottle</v>
      </c>
      <c r="M3752" s="103">
        <f t="shared" si="2"/>
        <v>288</v>
      </c>
      <c r="N3752" s="102" t="str">
        <f t="shared" si="3"/>
        <v>wk 10</v>
      </c>
    </row>
    <row r="3753" ht="12.75" customHeight="1">
      <c r="A3753" s="15" t="s">
        <v>4823</v>
      </c>
      <c r="B3753" s="15" t="s">
        <v>3123</v>
      </c>
      <c r="C3753" s="15" t="s">
        <v>4321</v>
      </c>
      <c r="D3753" s="15" t="s">
        <v>7753</v>
      </c>
      <c r="E3753" s="15" t="s">
        <v>12814</v>
      </c>
      <c r="F3753" s="15" t="s">
        <v>4324</v>
      </c>
      <c r="G3753" s="15" t="s">
        <v>12727</v>
      </c>
      <c r="H3753" s="15" t="s">
        <v>12815</v>
      </c>
      <c r="I3753" s="15" t="s">
        <v>4327</v>
      </c>
      <c r="J3753" s="15" t="s">
        <v>4328</v>
      </c>
      <c r="K3753" s="15"/>
      <c r="L3753" s="103" t="str">
        <f t="shared" si="1"/>
        <v>B-J253-PK13-250 ml Pink milk Bottle</v>
      </c>
      <c r="M3753" s="103">
        <f t="shared" si="2"/>
        <v>2592</v>
      </c>
      <c r="N3753" s="102" t="str">
        <f t="shared" si="3"/>
        <v>wk 15</v>
      </c>
    </row>
    <row r="3754" ht="12.75" customHeight="1">
      <c r="A3754" s="15" t="s">
        <v>4823</v>
      </c>
      <c r="B3754" s="15" t="s">
        <v>3123</v>
      </c>
      <c r="C3754" s="15" t="s">
        <v>4321</v>
      </c>
      <c r="D3754" s="15" t="s">
        <v>3372</v>
      </c>
      <c r="E3754" s="15" t="s">
        <v>12816</v>
      </c>
      <c r="F3754" s="15" t="s">
        <v>4324</v>
      </c>
      <c r="G3754" s="15" t="s">
        <v>12671</v>
      </c>
      <c r="H3754" s="15" t="s">
        <v>12806</v>
      </c>
      <c r="I3754" s="15" t="s">
        <v>4327</v>
      </c>
      <c r="J3754" s="15" t="s">
        <v>4328</v>
      </c>
      <c r="K3754" s="15"/>
      <c r="L3754" s="103" t="str">
        <f t="shared" si="1"/>
        <v>B-J253-PK13-250 ml Pink milk Bottle</v>
      </c>
      <c r="M3754" s="103">
        <f t="shared" si="2"/>
        <v>288</v>
      </c>
      <c r="N3754" s="102" t="str">
        <f t="shared" si="3"/>
        <v>wk 15</v>
      </c>
    </row>
    <row r="3755" ht="12.75" customHeight="1">
      <c r="A3755" s="15" t="s">
        <v>4823</v>
      </c>
      <c r="B3755" s="15" t="s">
        <v>3123</v>
      </c>
      <c r="C3755" s="15" t="s">
        <v>4321</v>
      </c>
      <c r="D3755" s="15" t="s">
        <v>7753</v>
      </c>
      <c r="E3755" s="15" t="s">
        <v>12583</v>
      </c>
      <c r="F3755" s="15" t="s">
        <v>4324</v>
      </c>
      <c r="G3755" s="15" t="s">
        <v>12727</v>
      </c>
      <c r="H3755" s="15" t="s">
        <v>12815</v>
      </c>
      <c r="I3755" s="15" t="s">
        <v>4327</v>
      </c>
      <c r="J3755" s="15" t="s">
        <v>4328</v>
      </c>
      <c r="K3755" s="15"/>
      <c r="L3755" s="103" t="str">
        <f t="shared" si="1"/>
        <v>B-J253-PK13-250 ml Pink milk Bottle</v>
      </c>
      <c r="M3755" s="103">
        <f t="shared" si="2"/>
        <v>2592</v>
      </c>
      <c r="N3755" s="102" t="str">
        <f t="shared" si="3"/>
        <v>wk 15</v>
      </c>
    </row>
    <row r="3756" ht="12.75" customHeight="1">
      <c r="A3756" s="15" t="s">
        <v>4828</v>
      </c>
      <c r="B3756" s="15" t="s">
        <v>3123</v>
      </c>
      <c r="C3756" s="15" t="s">
        <v>4321</v>
      </c>
      <c r="D3756" s="15" t="s">
        <v>3569</v>
      </c>
      <c r="E3756" s="15" t="s">
        <v>12817</v>
      </c>
      <c r="F3756" s="15" t="s">
        <v>4324</v>
      </c>
      <c r="G3756" s="15" t="s">
        <v>12675</v>
      </c>
      <c r="H3756" s="15" t="s">
        <v>12803</v>
      </c>
      <c r="I3756" s="15" t="s">
        <v>4327</v>
      </c>
      <c r="J3756" s="15" t="s">
        <v>4345</v>
      </c>
      <c r="K3756" s="15"/>
      <c r="L3756" s="103" t="str">
        <f t="shared" si="1"/>
        <v>B-J253-PK13-250 ml Pink milk Bottle</v>
      </c>
      <c r="M3756" s="103">
        <f t="shared" si="2"/>
        <v>576</v>
      </c>
      <c r="N3756" s="102" t="str">
        <f t="shared" si="3"/>
        <v>wk 23</v>
      </c>
    </row>
    <row r="3757" ht="12.75" customHeight="1">
      <c r="A3757" s="15" t="s">
        <v>4835</v>
      </c>
      <c r="B3757" s="15" t="s">
        <v>3123</v>
      </c>
      <c r="C3757" s="15" t="s">
        <v>4321</v>
      </c>
      <c r="D3757" s="15" t="s">
        <v>3372</v>
      </c>
      <c r="E3757" s="15" t="s">
        <v>12818</v>
      </c>
      <c r="F3757" s="15" t="s">
        <v>4324</v>
      </c>
      <c r="G3757" s="15" t="s">
        <v>12671</v>
      </c>
      <c r="H3757" s="15" t="s">
        <v>12806</v>
      </c>
      <c r="I3757" s="15" t="s">
        <v>4327</v>
      </c>
      <c r="J3757" s="15" t="s">
        <v>4328</v>
      </c>
      <c r="K3757" s="15"/>
      <c r="L3757" s="103" t="str">
        <f t="shared" si="1"/>
        <v>B-J253-PK13-250 ml Pink milk Bottle</v>
      </c>
      <c r="M3757" s="103">
        <f t="shared" si="2"/>
        <v>288</v>
      </c>
      <c r="N3757" s="102" t="str">
        <f t="shared" si="3"/>
        <v>wk 37</v>
      </c>
    </row>
    <row r="3758" ht="12.75" customHeight="1">
      <c r="A3758" s="15" t="s">
        <v>4846</v>
      </c>
      <c r="B3758" s="15" t="s">
        <v>3123</v>
      </c>
      <c r="C3758" s="15" t="s">
        <v>4321</v>
      </c>
      <c r="D3758" s="15" t="s">
        <v>3784</v>
      </c>
      <c r="E3758" s="15" t="s">
        <v>12819</v>
      </c>
      <c r="F3758" s="15" t="s">
        <v>4324</v>
      </c>
      <c r="G3758" s="15" t="s">
        <v>12820</v>
      </c>
      <c r="H3758" s="15" t="s">
        <v>12821</v>
      </c>
      <c r="I3758" s="15" t="s">
        <v>4327</v>
      </c>
      <c r="J3758" s="15" t="s">
        <v>4328</v>
      </c>
      <c r="K3758" s="15"/>
      <c r="L3758" s="103" t="str">
        <f t="shared" si="1"/>
        <v>B-J253-PK13-250 ml Pink milk Bottle</v>
      </c>
      <c r="M3758" s="103">
        <f t="shared" si="2"/>
        <v>4032</v>
      </c>
      <c r="N3758" s="102" t="str">
        <f t="shared" si="3"/>
        <v>wk </v>
      </c>
    </row>
    <row r="3759" ht="12.75" customHeight="1">
      <c r="A3759" s="15" t="s">
        <v>4851</v>
      </c>
      <c r="B3759" s="15" t="s">
        <v>3123</v>
      </c>
      <c r="C3759" s="15" t="s">
        <v>4321</v>
      </c>
      <c r="D3759" s="15" t="s">
        <v>3372</v>
      </c>
      <c r="E3759" s="15" t="s">
        <v>12822</v>
      </c>
      <c r="F3759" s="15" t="s">
        <v>4324</v>
      </c>
      <c r="G3759" s="15" t="s">
        <v>12671</v>
      </c>
      <c r="H3759" s="15" t="s">
        <v>12806</v>
      </c>
      <c r="I3759" s="15" t="s">
        <v>4327</v>
      </c>
      <c r="J3759" s="15" t="s">
        <v>4328</v>
      </c>
      <c r="K3759" s="15"/>
      <c r="L3759" s="103" t="str">
        <f t="shared" si="1"/>
        <v>B-J253-PK13-250 ml Pink milk Bottle</v>
      </c>
      <c r="M3759" s="103">
        <f t="shared" si="2"/>
        <v>288</v>
      </c>
      <c r="N3759" s="102" t="str">
        <f t="shared" si="3"/>
        <v>wk </v>
      </c>
    </row>
    <row r="3760" ht="12.75" customHeight="1">
      <c r="A3760" s="15" t="s">
        <v>4855</v>
      </c>
      <c r="B3760" s="15" t="s">
        <v>3123</v>
      </c>
      <c r="C3760" s="15" t="s">
        <v>4321</v>
      </c>
      <c r="D3760" s="15" t="s">
        <v>3372</v>
      </c>
      <c r="E3760" s="15" t="s">
        <v>12823</v>
      </c>
      <c r="F3760" s="15" t="s">
        <v>4324</v>
      </c>
      <c r="G3760" s="15" t="s">
        <v>12671</v>
      </c>
      <c r="H3760" s="15" t="s">
        <v>12806</v>
      </c>
      <c r="I3760" s="15" t="s">
        <v>4327</v>
      </c>
      <c r="J3760" s="15" t="s">
        <v>4328</v>
      </c>
      <c r="K3760" s="15"/>
      <c r="L3760" s="103" t="str">
        <f t="shared" si="1"/>
        <v>B-J253-PK13-250 ml Pink milk Bottle</v>
      </c>
      <c r="M3760" s="103">
        <f t="shared" si="2"/>
        <v>288</v>
      </c>
      <c r="N3760" s="102" t="str">
        <f t="shared" si="3"/>
        <v>wk </v>
      </c>
    </row>
    <row r="3761" ht="12.75" customHeight="1">
      <c r="A3761" s="15" t="s">
        <v>4857</v>
      </c>
      <c r="B3761" s="15" t="s">
        <v>3123</v>
      </c>
      <c r="C3761" s="15" t="s">
        <v>4321</v>
      </c>
      <c r="D3761" s="15" t="s">
        <v>3569</v>
      </c>
      <c r="E3761" s="15" t="s">
        <v>12824</v>
      </c>
      <c r="F3761" s="15" t="s">
        <v>4324</v>
      </c>
      <c r="G3761" s="15" t="s">
        <v>12675</v>
      </c>
      <c r="H3761" s="15" t="s">
        <v>12803</v>
      </c>
      <c r="I3761" s="15" t="s">
        <v>4327</v>
      </c>
      <c r="J3761" s="15" t="s">
        <v>4328</v>
      </c>
      <c r="K3761" s="15"/>
      <c r="L3761" s="103" t="str">
        <f t="shared" si="1"/>
        <v>B-J253-PK13-250 ml Pink milk Bottle</v>
      </c>
      <c r="M3761" s="103">
        <f t="shared" si="2"/>
        <v>576</v>
      </c>
      <c r="N3761" s="102" t="str">
        <f t="shared" si="3"/>
        <v>wk </v>
      </c>
    </row>
    <row r="3762" ht="12.75" customHeight="1">
      <c r="A3762" s="15" t="s">
        <v>4859</v>
      </c>
      <c r="B3762" s="15" t="s">
        <v>3123</v>
      </c>
      <c r="C3762" s="15" t="s">
        <v>4321</v>
      </c>
      <c r="D3762" s="15" t="s">
        <v>3372</v>
      </c>
      <c r="E3762" s="15" t="s">
        <v>12825</v>
      </c>
      <c r="F3762" s="15" t="s">
        <v>4324</v>
      </c>
      <c r="G3762" s="15" t="s">
        <v>12671</v>
      </c>
      <c r="H3762" s="15" t="s">
        <v>12806</v>
      </c>
      <c r="I3762" s="15" t="s">
        <v>4327</v>
      </c>
      <c r="J3762" s="15" t="s">
        <v>4328</v>
      </c>
      <c r="K3762" s="15"/>
      <c r="L3762" s="103" t="str">
        <f t="shared" si="1"/>
        <v>B-J253-PK13-250 ml Pink milk Bottle</v>
      </c>
      <c r="M3762" s="103">
        <f t="shared" si="2"/>
        <v>288</v>
      </c>
      <c r="N3762" s="102" t="str">
        <f t="shared" si="3"/>
        <v>wk </v>
      </c>
    </row>
    <row r="3763" ht="12.75" customHeight="1">
      <c r="A3763" s="15" t="s">
        <v>4869</v>
      </c>
      <c r="B3763" s="15" t="s">
        <v>3123</v>
      </c>
      <c r="C3763" s="15" t="s">
        <v>4321</v>
      </c>
      <c r="D3763" s="15" t="s">
        <v>3372</v>
      </c>
      <c r="E3763" s="15" t="s">
        <v>12826</v>
      </c>
      <c r="F3763" s="15" t="s">
        <v>4324</v>
      </c>
      <c r="G3763" s="15" t="s">
        <v>12671</v>
      </c>
      <c r="H3763" s="15" t="s">
        <v>12806</v>
      </c>
      <c r="I3763" s="15" t="s">
        <v>4327</v>
      </c>
      <c r="J3763" s="15" t="s">
        <v>4328</v>
      </c>
      <c r="K3763" s="15"/>
      <c r="L3763" s="103" t="str">
        <f t="shared" si="1"/>
        <v>B-J253-PK13-250 ml Pink milk Bottle</v>
      </c>
      <c r="M3763" s="103">
        <f t="shared" si="2"/>
        <v>288</v>
      </c>
      <c r="N3763" s="102" t="str">
        <f t="shared" si="3"/>
        <v>wk </v>
      </c>
    </row>
    <row r="3764" ht="12.75" customHeight="1">
      <c r="A3764" s="15" t="s">
        <v>4872</v>
      </c>
      <c r="B3764" s="15" t="s">
        <v>3123</v>
      </c>
      <c r="C3764" s="15" t="s">
        <v>4321</v>
      </c>
      <c r="D3764" s="15" t="s">
        <v>7753</v>
      </c>
      <c r="E3764" s="15" t="s">
        <v>12827</v>
      </c>
      <c r="F3764" s="15" t="s">
        <v>4324</v>
      </c>
      <c r="G3764" s="15" t="s">
        <v>12727</v>
      </c>
      <c r="H3764" s="15" t="s">
        <v>12815</v>
      </c>
      <c r="I3764" s="15" t="s">
        <v>4327</v>
      </c>
      <c r="J3764" s="15" t="s">
        <v>4328</v>
      </c>
      <c r="K3764" s="15"/>
      <c r="L3764" s="103" t="str">
        <f t="shared" si="1"/>
        <v>B-J253-PK13-250 ml Pink milk Bottle</v>
      </c>
      <c r="M3764" s="103">
        <f t="shared" si="2"/>
        <v>2592</v>
      </c>
      <c r="N3764" s="102" t="str">
        <f t="shared" si="3"/>
        <v>wk </v>
      </c>
    </row>
    <row r="3765" ht="12.75" customHeight="1">
      <c r="A3765" s="15" t="s">
        <v>4875</v>
      </c>
      <c r="B3765" s="15" t="s">
        <v>3123</v>
      </c>
      <c r="C3765" s="15" t="s">
        <v>4321</v>
      </c>
      <c r="D3765" s="15" t="s">
        <v>3372</v>
      </c>
      <c r="E3765" s="15" t="s">
        <v>12828</v>
      </c>
      <c r="F3765" s="15" t="s">
        <v>4324</v>
      </c>
      <c r="G3765" s="15" t="s">
        <v>12671</v>
      </c>
      <c r="H3765" s="15" t="s">
        <v>12806</v>
      </c>
      <c r="I3765" s="15" t="s">
        <v>4327</v>
      </c>
      <c r="J3765" s="15" t="s">
        <v>4345</v>
      </c>
      <c r="K3765" s="15"/>
      <c r="L3765" s="103" t="str">
        <f t="shared" si="1"/>
        <v>B-J253-PK13-250 ml Pink milk Bottle</v>
      </c>
      <c r="M3765" s="103">
        <f t="shared" si="2"/>
        <v>288</v>
      </c>
      <c r="N3765" s="102" t="str">
        <f t="shared" si="3"/>
        <v>wk </v>
      </c>
    </row>
    <row r="3766" ht="12.75" customHeight="1">
      <c r="A3766" s="15" t="s">
        <v>4875</v>
      </c>
      <c r="B3766" s="15" t="s">
        <v>3123</v>
      </c>
      <c r="C3766" s="15" t="s">
        <v>4321</v>
      </c>
      <c r="D3766" s="15" t="s">
        <v>3539</v>
      </c>
      <c r="E3766" s="15" t="s">
        <v>12829</v>
      </c>
      <c r="F3766" s="15" t="s">
        <v>4324</v>
      </c>
      <c r="G3766" s="15" t="s">
        <v>12695</v>
      </c>
      <c r="H3766" s="15" t="s">
        <v>12812</v>
      </c>
      <c r="I3766" s="15" t="s">
        <v>4327</v>
      </c>
      <c r="J3766" s="15" t="s">
        <v>4345</v>
      </c>
      <c r="K3766" s="15"/>
      <c r="L3766" s="103" t="str">
        <f t="shared" si="1"/>
        <v>B-J253-PK13-250 ml Pink milk Bottle</v>
      </c>
      <c r="M3766" s="103">
        <f t="shared" si="2"/>
        <v>864</v>
      </c>
      <c r="N3766" s="102" t="str">
        <f t="shared" si="3"/>
        <v>wk </v>
      </c>
    </row>
    <row r="3767" ht="12.75" customHeight="1">
      <c r="A3767" s="15" t="s">
        <v>5615</v>
      </c>
      <c r="B3767" s="15" t="s">
        <v>3123</v>
      </c>
      <c r="C3767" s="15" t="s">
        <v>4321</v>
      </c>
      <c r="D3767" s="15" t="s">
        <v>3847</v>
      </c>
      <c r="E3767" s="15" t="s">
        <v>12600</v>
      </c>
      <c r="F3767" s="15" t="s">
        <v>4324</v>
      </c>
      <c r="G3767" s="15" t="s">
        <v>12699</v>
      </c>
      <c r="H3767" s="15" t="s">
        <v>12830</v>
      </c>
      <c r="I3767" s="15" t="s">
        <v>4327</v>
      </c>
      <c r="J3767" s="15" t="s">
        <v>4328</v>
      </c>
      <c r="K3767" s="15"/>
      <c r="L3767" s="103" t="str">
        <f t="shared" si="1"/>
        <v>B-J253-PK13-250 ml Pink milk Bottle</v>
      </c>
      <c r="M3767" s="103">
        <f t="shared" si="2"/>
        <v>2016</v>
      </c>
      <c r="N3767" s="102" t="str">
        <f t="shared" si="3"/>
        <v>wk </v>
      </c>
    </row>
    <row r="3768" ht="12.75" customHeight="1">
      <c r="A3768" s="15" t="s">
        <v>12831</v>
      </c>
      <c r="B3768" s="15" t="s">
        <v>2855</v>
      </c>
      <c r="C3768" s="15" t="s">
        <v>3146</v>
      </c>
      <c r="D3768" s="15" t="s">
        <v>3145</v>
      </c>
      <c r="E3768" s="15"/>
      <c r="F3768" s="15" t="s">
        <v>4308</v>
      </c>
      <c r="G3768" s="15" t="s">
        <v>12666</v>
      </c>
      <c r="H3768" s="15" t="s">
        <v>3149</v>
      </c>
      <c r="I3768" s="15" t="s">
        <v>3156</v>
      </c>
      <c r="J3768" s="15"/>
      <c r="K3768" s="15"/>
      <c r="L3768" s="103" t="str">
        <f t="shared" si="1"/>
        <v>B-J253-W13-250 ml White Milk Bottle</v>
      </c>
      <c r="M3768" s="103">
        <f t="shared" si="2"/>
        <v>0</v>
      </c>
      <c r="N3768" s="102" t="str">
        <f t="shared" si="3"/>
        <v>wk </v>
      </c>
    </row>
    <row r="3769" ht="12.75" customHeight="1">
      <c r="A3769" s="15" t="s">
        <v>4934</v>
      </c>
      <c r="B3769" s="15" t="s">
        <v>3123</v>
      </c>
      <c r="C3769" s="15" t="s">
        <v>4321</v>
      </c>
      <c r="D3769" s="15" t="s">
        <v>3763</v>
      </c>
      <c r="E3769" s="15" t="s">
        <v>12667</v>
      </c>
      <c r="F3769" s="15" t="s">
        <v>4324</v>
      </c>
      <c r="G3769" s="15" t="s">
        <v>12668</v>
      </c>
      <c r="H3769" s="15" t="s">
        <v>12832</v>
      </c>
      <c r="I3769" s="15" t="s">
        <v>4327</v>
      </c>
      <c r="J3769" s="15" t="s">
        <v>5653</v>
      </c>
      <c r="K3769" s="15"/>
      <c r="L3769" s="103" t="str">
        <f t="shared" si="1"/>
        <v>B-J253-W13-250 ml White Milk Bottle</v>
      </c>
      <c r="M3769" s="103">
        <f t="shared" si="2"/>
        <v>1152</v>
      </c>
      <c r="N3769" s="102" t="str">
        <f t="shared" si="3"/>
        <v>wk 1</v>
      </c>
    </row>
    <row r="3770" ht="12.75" customHeight="1">
      <c r="A3770" s="15" t="s">
        <v>4361</v>
      </c>
      <c r="B3770" s="15" t="s">
        <v>3123</v>
      </c>
      <c r="C3770" s="15" t="s">
        <v>4321</v>
      </c>
      <c r="D3770" s="15" t="s">
        <v>3372</v>
      </c>
      <c r="E3770" s="15" t="s">
        <v>12670</v>
      </c>
      <c r="F3770" s="15" t="s">
        <v>4324</v>
      </c>
      <c r="G3770" s="15" t="s">
        <v>12671</v>
      </c>
      <c r="H3770" s="15" t="s">
        <v>12833</v>
      </c>
      <c r="I3770" s="15" t="s">
        <v>4327</v>
      </c>
      <c r="J3770" s="15" t="s">
        <v>4328</v>
      </c>
      <c r="K3770" s="15"/>
      <c r="L3770" s="103" t="str">
        <f t="shared" si="1"/>
        <v>B-J253-W13-250 ml White Milk Bottle</v>
      </c>
      <c r="M3770" s="103">
        <f t="shared" si="2"/>
        <v>288</v>
      </c>
      <c r="N3770" s="102" t="str">
        <f t="shared" si="3"/>
        <v>wk 5</v>
      </c>
    </row>
    <row r="3771" ht="12.75" customHeight="1">
      <c r="A3771" s="15" t="s">
        <v>4361</v>
      </c>
      <c r="B3771" s="15" t="s">
        <v>3123</v>
      </c>
      <c r="C3771" s="15" t="s">
        <v>4321</v>
      </c>
      <c r="D3771" s="15" t="s">
        <v>3372</v>
      </c>
      <c r="E3771" s="15" t="s">
        <v>12673</v>
      </c>
      <c r="F3771" s="15" t="s">
        <v>4324</v>
      </c>
      <c r="G3771" s="15" t="s">
        <v>12671</v>
      </c>
      <c r="H3771" s="15" t="s">
        <v>12833</v>
      </c>
      <c r="I3771" s="15" t="s">
        <v>4327</v>
      </c>
      <c r="J3771" s="15" t="s">
        <v>5653</v>
      </c>
      <c r="K3771" s="15"/>
      <c r="L3771" s="103" t="str">
        <f t="shared" si="1"/>
        <v>B-J253-W13-250 ml White Milk Bottle</v>
      </c>
      <c r="M3771" s="103">
        <f t="shared" si="2"/>
        <v>288</v>
      </c>
      <c r="N3771" s="102" t="str">
        <f t="shared" si="3"/>
        <v>wk 5</v>
      </c>
    </row>
    <row r="3772" ht="12.75" customHeight="1">
      <c r="A3772" s="15" t="s">
        <v>4361</v>
      </c>
      <c r="B3772" s="15" t="s">
        <v>3123</v>
      </c>
      <c r="C3772" s="15" t="s">
        <v>4321</v>
      </c>
      <c r="D3772" s="15" t="s">
        <v>3569</v>
      </c>
      <c r="E3772" s="15" t="s">
        <v>12674</v>
      </c>
      <c r="F3772" s="15" t="s">
        <v>4324</v>
      </c>
      <c r="G3772" s="15" t="s">
        <v>12675</v>
      </c>
      <c r="H3772" s="15" t="s">
        <v>12834</v>
      </c>
      <c r="I3772" s="15" t="s">
        <v>4327</v>
      </c>
      <c r="J3772" s="15" t="s">
        <v>4328</v>
      </c>
      <c r="K3772" s="15"/>
      <c r="L3772" s="103" t="str">
        <f t="shared" si="1"/>
        <v>B-J253-W13-250 ml White Milk Bottle</v>
      </c>
      <c r="M3772" s="103">
        <f t="shared" si="2"/>
        <v>576</v>
      </c>
      <c r="N3772" s="102" t="str">
        <f t="shared" si="3"/>
        <v>wk 5</v>
      </c>
    </row>
    <row r="3773" ht="12.75" customHeight="1">
      <c r="A3773" s="15" t="s">
        <v>5663</v>
      </c>
      <c r="B3773" s="15" t="s">
        <v>3123</v>
      </c>
      <c r="C3773" s="15" t="s">
        <v>4321</v>
      </c>
      <c r="D3773" s="15" t="s">
        <v>3507</v>
      </c>
      <c r="E3773" s="15" t="s">
        <v>12680</v>
      </c>
      <c r="F3773" s="15" t="s">
        <v>4324</v>
      </c>
      <c r="G3773" s="15" t="s">
        <v>12691</v>
      </c>
      <c r="H3773" s="15" t="s">
        <v>12835</v>
      </c>
      <c r="I3773" s="15" t="s">
        <v>4327</v>
      </c>
      <c r="J3773" s="15" t="s">
        <v>5653</v>
      </c>
      <c r="K3773" s="15"/>
      <c r="L3773" s="103" t="str">
        <f t="shared" si="1"/>
        <v>B-J253-W13-250 ml White Milk Bottle</v>
      </c>
      <c r="M3773" s="103">
        <f t="shared" si="2"/>
        <v>1728</v>
      </c>
      <c r="N3773" s="102" t="str">
        <f t="shared" si="3"/>
        <v>wk 36</v>
      </c>
    </row>
    <row r="3774" ht="12.75" customHeight="1">
      <c r="A3774" s="15" t="s">
        <v>4373</v>
      </c>
      <c r="B3774" s="15" t="s">
        <v>3123</v>
      </c>
      <c r="C3774" s="15" t="s">
        <v>4321</v>
      </c>
      <c r="D3774" s="15" t="s">
        <v>3569</v>
      </c>
      <c r="E3774" s="15" t="s">
        <v>12836</v>
      </c>
      <c r="F3774" s="15" t="s">
        <v>4324</v>
      </c>
      <c r="G3774" s="15" t="s">
        <v>12675</v>
      </c>
      <c r="H3774" s="15" t="s">
        <v>12834</v>
      </c>
      <c r="I3774" s="15" t="s">
        <v>4327</v>
      </c>
      <c r="J3774" s="15" t="s">
        <v>4328</v>
      </c>
      <c r="K3774" s="15"/>
      <c r="L3774" s="103" t="str">
        <f t="shared" si="1"/>
        <v>B-J253-W13-250 ml White Milk Bottle</v>
      </c>
      <c r="M3774" s="103">
        <f t="shared" si="2"/>
        <v>576</v>
      </c>
      <c r="N3774" s="102" t="str">
        <f t="shared" si="3"/>
        <v>wk </v>
      </c>
    </row>
    <row r="3775" ht="12.75" customHeight="1">
      <c r="A3775" s="15" t="s">
        <v>4378</v>
      </c>
      <c r="B3775" s="15" t="s">
        <v>3123</v>
      </c>
      <c r="C3775" s="15" t="s">
        <v>4321</v>
      </c>
      <c r="D3775" s="15" t="s">
        <v>3539</v>
      </c>
      <c r="E3775" s="15" t="s">
        <v>12837</v>
      </c>
      <c r="F3775" s="15" t="s">
        <v>4324</v>
      </c>
      <c r="G3775" s="15" t="s">
        <v>12695</v>
      </c>
      <c r="H3775" s="15" t="s">
        <v>12838</v>
      </c>
      <c r="I3775" s="15" t="s">
        <v>4327</v>
      </c>
      <c r="J3775" s="15" t="s">
        <v>5653</v>
      </c>
      <c r="K3775" s="15"/>
      <c r="L3775" s="103" t="str">
        <f t="shared" si="1"/>
        <v>B-J253-W13-250 ml White Milk Bottle</v>
      </c>
      <c r="M3775" s="103">
        <f t="shared" si="2"/>
        <v>864</v>
      </c>
      <c r="N3775" s="102" t="str">
        <f t="shared" si="3"/>
        <v>wk </v>
      </c>
    </row>
    <row r="3776" ht="12.75" customHeight="1">
      <c r="A3776" s="15" t="s">
        <v>6765</v>
      </c>
      <c r="B3776" s="15" t="s">
        <v>3123</v>
      </c>
      <c r="C3776" s="15" t="s">
        <v>4321</v>
      </c>
      <c r="D3776" s="15" t="s">
        <v>3569</v>
      </c>
      <c r="E3776" s="15" t="s">
        <v>12839</v>
      </c>
      <c r="F3776" s="15" t="s">
        <v>4324</v>
      </c>
      <c r="G3776" s="15" t="s">
        <v>12675</v>
      </c>
      <c r="H3776" s="15" t="s">
        <v>12834</v>
      </c>
      <c r="I3776" s="15" t="s">
        <v>4327</v>
      </c>
      <c r="J3776" s="15" t="s">
        <v>5653</v>
      </c>
      <c r="K3776" s="15"/>
      <c r="L3776" s="103" t="str">
        <f t="shared" si="1"/>
        <v>B-J253-W13-250 ml White Milk Bottle</v>
      </c>
      <c r="M3776" s="103">
        <f t="shared" si="2"/>
        <v>576</v>
      </c>
      <c r="N3776" s="102" t="str">
        <f t="shared" si="3"/>
        <v>wk </v>
      </c>
    </row>
    <row r="3777" ht="12.75" customHeight="1">
      <c r="A3777" s="15" t="s">
        <v>4392</v>
      </c>
      <c r="B3777" s="15" t="s">
        <v>3123</v>
      </c>
      <c r="C3777" s="15" t="s">
        <v>4321</v>
      </c>
      <c r="D3777" s="15" t="s">
        <v>3569</v>
      </c>
      <c r="E3777" s="15" t="s">
        <v>12840</v>
      </c>
      <c r="F3777" s="15" t="s">
        <v>4324</v>
      </c>
      <c r="G3777" s="15" t="s">
        <v>12675</v>
      </c>
      <c r="H3777" s="15" t="s">
        <v>12834</v>
      </c>
      <c r="I3777" s="15" t="s">
        <v>4327</v>
      </c>
      <c r="J3777" s="15" t="s">
        <v>4328</v>
      </c>
      <c r="K3777" s="15"/>
      <c r="L3777" s="103" t="str">
        <f t="shared" si="1"/>
        <v>B-J253-W13-250 ml White Milk Bottle</v>
      </c>
      <c r="M3777" s="103">
        <f t="shared" si="2"/>
        <v>576</v>
      </c>
      <c r="N3777" s="102" t="str">
        <f t="shared" si="3"/>
        <v>wk </v>
      </c>
    </row>
    <row r="3778" ht="12.75" customHeight="1">
      <c r="A3778" s="15" t="s">
        <v>6527</v>
      </c>
      <c r="B3778" s="15" t="s">
        <v>3123</v>
      </c>
      <c r="C3778" s="15" t="s">
        <v>4321</v>
      </c>
      <c r="D3778" s="15" t="s">
        <v>3372</v>
      </c>
      <c r="E3778" s="15" t="s">
        <v>12841</v>
      </c>
      <c r="F3778" s="15" t="s">
        <v>4324</v>
      </c>
      <c r="G3778" s="15" t="s">
        <v>12671</v>
      </c>
      <c r="H3778" s="15" t="s">
        <v>12833</v>
      </c>
      <c r="I3778" s="15" t="s">
        <v>4327</v>
      </c>
      <c r="J3778" s="15" t="s">
        <v>5653</v>
      </c>
      <c r="K3778" s="15"/>
      <c r="L3778" s="103" t="str">
        <f t="shared" si="1"/>
        <v>B-J253-W13-250 ml White Milk Bottle</v>
      </c>
      <c r="M3778" s="103">
        <f t="shared" si="2"/>
        <v>288</v>
      </c>
      <c r="N3778" s="102" t="str">
        <f t="shared" si="3"/>
        <v>wk </v>
      </c>
    </row>
    <row r="3779" ht="12.75" customHeight="1">
      <c r="A3779" s="15" t="s">
        <v>4320</v>
      </c>
      <c r="B3779" s="15" t="s">
        <v>3123</v>
      </c>
      <c r="C3779" s="15" t="s">
        <v>4321</v>
      </c>
      <c r="D3779" s="15" t="s">
        <v>3372</v>
      </c>
      <c r="E3779" s="15" t="s">
        <v>12842</v>
      </c>
      <c r="F3779" s="15" t="s">
        <v>4324</v>
      </c>
      <c r="G3779" s="15" t="s">
        <v>12671</v>
      </c>
      <c r="H3779" s="15" t="s">
        <v>12833</v>
      </c>
      <c r="I3779" s="15" t="s">
        <v>4327</v>
      </c>
      <c r="J3779" s="15" t="s">
        <v>4328</v>
      </c>
      <c r="K3779" s="15"/>
      <c r="L3779" s="103" t="str">
        <f t="shared" si="1"/>
        <v>B-J253-W13-250 ml White Milk Bottle</v>
      </c>
      <c r="M3779" s="103">
        <f t="shared" si="2"/>
        <v>288</v>
      </c>
      <c r="N3779" s="102" t="str">
        <f t="shared" si="3"/>
        <v>wk </v>
      </c>
    </row>
    <row r="3780" ht="12.75" customHeight="1">
      <c r="A3780" s="15" t="s">
        <v>4405</v>
      </c>
      <c r="B3780" s="15" t="s">
        <v>3123</v>
      </c>
      <c r="C3780" s="15" t="s">
        <v>4321</v>
      </c>
      <c r="D3780" s="15" t="s">
        <v>3569</v>
      </c>
      <c r="E3780" s="15" t="s">
        <v>12843</v>
      </c>
      <c r="F3780" s="15" t="s">
        <v>4324</v>
      </c>
      <c r="G3780" s="15" t="s">
        <v>12675</v>
      </c>
      <c r="H3780" s="15" t="s">
        <v>12834</v>
      </c>
      <c r="I3780" s="15" t="s">
        <v>4327</v>
      </c>
      <c r="J3780" s="15" t="s">
        <v>5653</v>
      </c>
      <c r="K3780" s="15"/>
      <c r="L3780" s="103" t="str">
        <f t="shared" si="1"/>
        <v>B-J253-W13-250 ml White Milk Bottle</v>
      </c>
      <c r="M3780" s="103">
        <f t="shared" si="2"/>
        <v>576</v>
      </c>
      <c r="N3780" s="102" t="str">
        <f t="shared" si="3"/>
        <v>wk </v>
      </c>
    </row>
    <row r="3781" ht="12.75" customHeight="1">
      <c r="A3781" s="15" t="s">
        <v>4407</v>
      </c>
      <c r="B3781" s="15" t="s">
        <v>3123</v>
      </c>
      <c r="C3781" s="15" t="s">
        <v>4321</v>
      </c>
      <c r="D3781" s="15" t="s">
        <v>3657</v>
      </c>
      <c r="E3781" s="15" t="s">
        <v>12844</v>
      </c>
      <c r="F3781" s="15" t="s">
        <v>4324</v>
      </c>
      <c r="G3781" s="15" t="s">
        <v>12748</v>
      </c>
      <c r="H3781" s="15" t="s">
        <v>12845</v>
      </c>
      <c r="I3781" s="15" t="s">
        <v>4327</v>
      </c>
      <c r="J3781" s="15" t="s">
        <v>4328</v>
      </c>
      <c r="K3781" s="15"/>
      <c r="L3781" s="103" t="str">
        <f t="shared" si="1"/>
        <v>B-J253-W13-250 ml White Milk Bottle</v>
      </c>
      <c r="M3781" s="103">
        <f t="shared" si="2"/>
        <v>2304</v>
      </c>
      <c r="N3781" s="102" t="str">
        <f t="shared" si="3"/>
        <v>wk </v>
      </c>
    </row>
    <row r="3782" ht="12.75" customHeight="1">
      <c r="A3782" s="15" t="s">
        <v>4407</v>
      </c>
      <c r="B3782" s="15" t="s">
        <v>3123</v>
      </c>
      <c r="C3782" s="15" t="s">
        <v>4321</v>
      </c>
      <c r="D3782" s="15" t="s">
        <v>3372</v>
      </c>
      <c r="E3782" s="15" t="s">
        <v>12846</v>
      </c>
      <c r="F3782" s="15" t="s">
        <v>4324</v>
      </c>
      <c r="G3782" s="15" t="s">
        <v>12671</v>
      </c>
      <c r="H3782" s="15" t="s">
        <v>12833</v>
      </c>
      <c r="I3782" s="15" t="s">
        <v>4327</v>
      </c>
      <c r="J3782" s="15" t="s">
        <v>4328</v>
      </c>
      <c r="K3782" s="15"/>
      <c r="L3782" s="103" t="str">
        <f t="shared" si="1"/>
        <v>B-J253-W13-250 ml White Milk Bottle</v>
      </c>
      <c r="M3782" s="103">
        <f t="shared" si="2"/>
        <v>288</v>
      </c>
      <c r="N3782" s="102" t="str">
        <f t="shared" si="3"/>
        <v>wk </v>
      </c>
    </row>
    <row r="3783" ht="12.75" customHeight="1">
      <c r="A3783" s="15" t="s">
        <v>4407</v>
      </c>
      <c r="B3783" s="15" t="s">
        <v>3123</v>
      </c>
      <c r="C3783" s="15" t="s">
        <v>4321</v>
      </c>
      <c r="D3783" s="15" t="s">
        <v>3372</v>
      </c>
      <c r="E3783" s="15" t="s">
        <v>12847</v>
      </c>
      <c r="F3783" s="15" t="s">
        <v>4324</v>
      </c>
      <c r="G3783" s="15" t="s">
        <v>12671</v>
      </c>
      <c r="H3783" s="15" t="s">
        <v>12833</v>
      </c>
      <c r="I3783" s="15" t="s">
        <v>4327</v>
      </c>
      <c r="J3783" s="15" t="s">
        <v>5653</v>
      </c>
      <c r="K3783" s="15"/>
      <c r="L3783" s="103" t="str">
        <f t="shared" si="1"/>
        <v>B-J253-W13-250 ml White Milk Bottle</v>
      </c>
      <c r="M3783" s="103">
        <f t="shared" si="2"/>
        <v>288</v>
      </c>
      <c r="N3783" s="102" t="str">
        <f t="shared" si="3"/>
        <v>wk </v>
      </c>
    </row>
    <row r="3784" ht="12.75" customHeight="1">
      <c r="A3784" s="15" t="s">
        <v>4412</v>
      </c>
      <c r="B3784" s="15" t="s">
        <v>3123</v>
      </c>
      <c r="C3784" s="15" t="s">
        <v>4321</v>
      </c>
      <c r="D3784" s="15" t="s">
        <v>3847</v>
      </c>
      <c r="E3784" s="15" t="s">
        <v>12848</v>
      </c>
      <c r="F3784" s="15" t="s">
        <v>4324</v>
      </c>
      <c r="G3784" s="15" t="s">
        <v>12699</v>
      </c>
      <c r="H3784" s="15" t="s">
        <v>12849</v>
      </c>
      <c r="I3784" s="15" t="s">
        <v>4327</v>
      </c>
      <c r="J3784" s="15" t="s">
        <v>4328</v>
      </c>
      <c r="K3784" s="15"/>
      <c r="L3784" s="103" t="str">
        <f t="shared" si="1"/>
        <v>B-J253-W13-250 ml White Milk Bottle</v>
      </c>
      <c r="M3784" s="103">
        <f t="shared" si="2"/>
        <v>2016</v>
      </c>
      <c r="N3784" s="102" t="str">
        <f t="shared" si="3"/>
        <v>wk </v>
      </c>
    </row>
    <row r="3785" ht="12.75" customHeight="1">
      <c r="A3785" s="15" t="s">
        <v>4412</v>
      </c>
      <c r="B3785" s="15" t="s">
        <v>3123</v>
      </c>
      <c r="C3785" s="15" t="s">
        <v>4321</v>
      </c>
      <c r="D3785" s="15" t="s">
        <v>3372</v>
      </c>
      <c r="E3785" s="15" t="s">
        <v>12850</v>
      </c>
      <c r="F3785" s="15" t="s">
        <v>4324</v>
      </c>
      <c r="G3785" s="15" t="s">
        <v>12671</v>
      </c>
      <c r="H3785" s="15" t="s">
        <v>12833</v>
      </c>
      <c r="I3785" s="15" t="s">
        <v>4327</v>
      </c>
      <c r="J3785" s="15" t="s">
        <v>4328</v>
      </c>
      <c r="K3785" s="15"/>
      <c r="L3785" s="103" t="str">
        <f t="shared" si="1"/>
        <v>B-J253-W13-250 ml White Milk Bottle</v>
      </c>
      <c r="M3785" s="103">
        <f t="shared" si="2"/>
        <v>288</v>
      </c>
      <c r="N3785" s="102" t="str">
        <f t="shared" si="3"/>
        <v>wk </v>
      </c>
    </row>
    <row r="3786" ht="12.75" customHeight="1">
      <c r="A3786" s="15" t="s">
        <v>4416</v>
      </c>
      <c r="B3786" s="15" t="s">
        <v>3123</v>
      </c>
      <c r="C3786" s="15" t="s">
        <v>4321</v>
      </c>
      <c r="D3786" s="15" t="s">
        <v>7753</v>
      </c>
      <c r="E3786" s="15" t="s">
        <v>12851</v>
      </c>
      <c r="F3786" s="15" t="s">
        <v>4324</v>
      </c>
      <c r="G3786" s="15" t="s">
        <v>12727</v>
      </c>
      <c r="H3786" s="15" t="s">
        <v>12852</v>
      </c>
      <c r="I3786" s="15" t="s">
        <v>4327</v>
      </c>
      <c r="J3786" s="15" t="s">
        <v>4328</v>
      </c>
      <c r="K3786" s="15"/>
      <c r="L3786" s="103" t="str">
        <f t="shared" si="1"/>
        <v>B-J253-W13-250 ml White Milk Bottle</v>
      </c>
      <c r="M3786" s="103">
        <f t="shared" si="2"/>
        <v>2592</v>
      </c>
      <c r="N3786" s="102" t="str">
        <f t="shared" si="3"/>
        <v>wk </v>
      </c>
    </row>
    <row r="3787" ht="12.75" customHeight="1">
      <c r="A3787" s="15" t="s">
        <v>5722</v>
      </c>
      <c r="B3787" s="15" t="s">
        <v>3123</v>
      </c>
      <c r="C3787" s="15" t="s">
        <v>4321</v>
      </c>
      <c r="D3787" s="15" t="s">
        <v>3569</v>
      </c>
      <c r="E3787" s="15" t="s">
        <v>12853</v>
      </c>
      <c r="F3787" s="15" t="s">
        <v>4324</v>
      </c>
      <c r="G3787" s="15" t="s">
        <v>12675</v>
      </c>
      <c r="H3787" s="15" t="s">
        <v>12834</v>
      </c>
      <c r="I3787" s="15" t="s">
        <v>4327</v>
      </c>
      <c r="J3787" s="15" t="s">
        <v>4328</v>
      </c>
      <c r="K3787" s="15"/>
      <c r="L3787" s="103" t="str">
        <f t="shared" si="1"/>
        <v>B-J253-W13-250 ml White Milk Bottle</v>
      </c>
      <c r="M3787" s="103">
        <f t="shared" si="2"/>
        <v>576</v>
      </c>
      <c r="N3787" s="102" t="str">
        <f t="shared" si="3"/>
        <v>wk 9</v>
      </c>
    </row>
    <row r="3788" ht="12.75" customHeight="1">
      <c r="A3788" s="15" t="s">
        <v>5722</v>
      </c>
      <c r="B3788" s="15" t="s">
        <v>3123</v>
      </c>
      <c r="C3788" s="15" t="s">
        <v>4321</v>
      </c>
      <c r="D3788" s="15" t="s">
        <v>3847</v>
      </c>
      <c r="E3788" s="15" t="s">
        <v>12854</v>
      </c>
      <c r="F3788" s="15" t="s">
        <v>6858</v>
      </c>
      <c r="G3788" s="15" t="s">
        <v>12710</v>
      </c>
      <c r="H3788" s="15" t="s">
        <v>12849</v>
      </c>
      <c r="I3788" s="15" t="s">
        <v>4327</v>
      </c>
      <c r="J3788" s="15" t="s">
        <v>4328</v>
      </c>
      <c r="K3788" s="15"/>
      <c r="L3788" s="103" t="str">
        <f t="shared" si="1"/>
        <v>B-J253-W13-250 ml White Milk Bottle</v>
      </c>
      <c r="M3788" s="103">
        <f t="shared" si="2"/>
        <v>2016</v>
      </c>
      <c r="N3788" s="102" t="str">
        <f t="shared" si="3"/>
        <v>wk 9</v>
      </c>
    </row>
    <row r="3789" ht="12.75" customHeight="1">
      <c r="A3789" s="15" t="s">
        <v>4467</v>
      </c>
      <c r="B3789" s="15" t="s">
        <v>3123</v>
      </c>
      <c r="C3789" s="15" t="s">
        <v>4321</v>
      </c>
      <c r="D3789" s="15" t="s">
        <v>3569</v>
      </c>
      <c r="E3789" s="15" t="s">
        <v>12855</v>
      </c>
      <c r="F3789" s="15" t="s">
        <v>4324</v>
      </c>
      <c r="G3789" s="15" t="s">
        <v>12675</v>
      </c>
      <c r="H3789" s="15" t="s">
        <v>12834</v>
      </c>
      <c r="I3789" s="15" t="s">
        <v>4327</v>
      </c>
      <c r="J3789" s="15" t="s">
        <v>4345</v>
      </c>
      <c r="K3789" s="15"/>
      <c r="L3789" s="103" t="str">
        <f t="shared" si="1"/>
        <v>B-J253-W13-250 ml White Milk Bottle</v>
      </c>
      <c r="M3789" s="103">
        <f t="shared" si="2"/>
        <v>576</v>
      </c>
      <c r="N3789" s="102" t="str">
        <f t="shared" si="3"/>
        <v>wk 31</v>
      </c>
    </row>
    <row r="3790" ht="12.75" customHeight="1">
      <c r="A3790" s="15" t="s">
        <v>4480</v>
      </c>
      <c r="B3790" s="15" t="s">
        <v>3123</v>
      </c>
      <c r="C3790" s="15" t="s">
        <v>4321</v>
      </c>
      <c r="D3790" s="15" t="s">
        <v>3455</v>
      </c>
      <c r="E3790" s="15" t="s">
        <v>12711</v>
      </c>
      <c r="F3790" s="15" t="s">
        <v>4324</v>
      </c>
      <c r="G3790" s="15" t="s">
        <v>12681</v>
      </c>
      <c r="H3790" s="15" t="s">
        <v>12856</v>
      </c>
      <c r="I3790" s="15" t="s">
        <v>4327</v>
      </c>
      <c r="J3790" s="15" t="s">
        <v>4328</v>
      </c>
      <c r="K3790" s="15"/>
      <c r="L3790" s="103" t="str">
        <f t="shared" si="1"/>
        <v>B-J253-W13-250 ml White Milk Bottle</v>
      </c>
      <c r="M3790" s="103">
        <f t="shared" si="2"/>
        <v>3456</v>
      </c>
      <c r="N3790" s="102" t="str">
        <f t="shared" si="3"/>
        <v>wk 45</v>
      </c>
    </row>
    <row r="3791" ht="12.75" customHeight="1">
      <c r="A3791" s="15" t="s">
        <v>4491</v>
      </c>
      <c r="B3791" s="15" t="s">
        <v>3123</v>
      </c>
      <c r="C3791" s="15" t="s">
        <v>4321</v>
      </c>
      <c r="D3791" s="15" t="s">
        <v>3470</v>
      </c>
      <c r="E3791" s="15" t="s">
        <v>12857</v>
      </c>
      <c r="F3791" s="15" t="s">
        <v>6858</v>
      </c>
      <c r="G3791" s="15" t="s">
        <v>12858</v>
      </c>
      <c r="H3791" s="15" t="s">
        <v>12859</v>
      </c>
      <c r="I3791" s="15" t="s">
        <v>4327</v>
      </c>
      <c r="J3791" s="15" t="s">
        <v>4328</v>
      </c>
      <c r="K3791" s="15"/>
      <c r="L3791" s="103" t="str">
        <f t="shared" si="1"/>
        <v>B-J253-W13-250 ml White Milk Bottle</v>
      </c>
      <c r="M3791" s="103">
        <f t="shared" si="2"/>
        <v>2880</v>
      </c>
      <c r="N3791" s="102" t="str">
        <f t="shared" si="3"/>
        <v>wk </v>
      </c>
    </row>
    <row r="3792" ht="12.75" customHeight="1">
      <c r="A3792" s="15" t="s">
        <v>4496</v>
      </c>
      <c r="B3792" s="15" t="s">
        <v>3123</v>
      </c>
      <c r="C3792" s="15" t="s">
        <v>4321</v>
      </c>
      <c r="D3792" s="15" t="s">
        <v>3372</v>
      </c>
      <c r="E3792" s="15" t="s">
        <v>12714</v>
      </c>
      <c r="F3792" s="15" t="s">
        <v>4324</v>
      </c>
      <c r="G3792" s="15" t="s">
        <v>12671</v>
      </c>
      <c r="H3792" s="15" t="s">
        <v>12833</v>
      </c>
      <c r="I3792" s="15" t="s">
        <v>4327</v>
      </c>
      <c r="J3792" s="15" t="s">
        <v>4328</v>
      </c>
      <c r="K3792" s="15"/>
      <c r="L3792" s="103" t="str">
        <f t="shared" si="1"/>
        <v>B-J253-W13-250 ml White Milk Bottle</v>
      </c>
      <c r="M3792" s="103">
        <f t="shared" si="2"/>
        <v>288</v>
      </c>
      <c r="N3792" s="102" t="str">
        <f t="shared" si="3"/>
        <v>wk </v>
      </c>
    </row>
    <row r="3793" ht="12.75" customHeight="1">
      <c r="A3793" s="15" t="s">
        <v>4510</v>
      </c>
      <c r="B3793" s="15" t="s">
        <v>3123</v>
      </c>
      <c r="C3793" s="15" t="s">
        <v>4321</v>
      </c>
      <c r="D3793" s="15" t="s">
        <v>3569</v>
      </c>
      <c r="E3793" s="15" t="s">
        <v>12716</v>
      </c>
      <c r="F3793" s="15" t="s">
        <v>6858</v>
      </c>
      <c r="G3793" s="15" t="s">
        <v>12703</v>
      </c>
      <c r="H3793" s="15" t="s">
        <v>12834</v>
      </c>
      <c r="I3793" s="15" t="s">
        <v>4327</v>
      </c>
      <c r="J3793" s="15" t="s">
        <v>4328</v>
      </c>
      <c r="K3793" s="15"/>
      <c r="L3793" s="103" t="str">
        <f t="shared" si="1"/>
        <v>B-J253-W13-250 ml White Milk Bottle</v>
      </c>
      <c r="M3793" s="103">
        <f t="shared" si="2"/>
        <v>576</v>
      </c>
      <c r="N3793" s="102" t="str">
        <f t="shared" si="3"/>
        <v>wk </v>
      </c>
    </row>
    <row r="3794" ht="12.75" customHeight="1">
      <c r="A3794" s="15" t="s">
        <v>4547</v>
      </c>
      <c r="B3794" s="15" t="s">
        <v>3123</v>
      </c>
      <c r="C3794" s="15" t="s">
        <v>4321</v>
      </c>
      <c r="D3794" s="15" t="s">
        <v>3657</v>
      </c>
      <c r="E3794" s="15" t="s">
        <v>12860</v>
      </c>
      <c r="F3794" s="15" t="s">
        <v>4324</v>
      </c>
      <c r="G3794" s="15" t="s">
        <v>12748</v>
      </c>
      <c r="H3794" s="15" t="s">
        <v>12861</v>
      </c>
      <c r="I3794" s="15" t="s">
        <v>4327</v>
      </c>
      <c r="J3794" s="15" t="s">
        <v>4345</v>
      </c>
      <c r="K3794" s="15"/>
      <c r="L3794" s="103" t="str">
        <f t="shared" si="1"/>
        <v>B-J253-W13-250 ml White Milk Bottle</v>
      </c>
      <c r="M3794" s="103">
        <f t="shared" si="2"/>
        <v>2304</v>
      </c>
      <c r="N3794" s="102" t="str">
        <f t="shared" si="3"/>
        <v>wk 18</v>
      </c>
    </row>
    <row r="3795" ht="12.75" customHeight="1">
      <c r="A3795" s="15" t="s">
        <v>4553</v>
      </c>
      <c r="B3795" s="15" t="s">
        <v>3123</v>
      </c>
      <c r="C3795" s="15" t="s">
        <v>4321</v>
      </c>
      <c r="D3795" s="15" t="s">
        <v>3372</v>
      </c>
      <c r="E3795" s="15" t="s">
        <v>12729</v>
      </c>
      <c r="F3795" s="15" t="s">
        <v>4324</v>
      </c>
      <c r="G3795" s="15" t="s">
        <v>12671</v>
      </c>
      <c r="H3795" s="15" t="s">
        <v>12862</v>
      </c>
      <c r="I3795" s="15" t="s">
        <v>4327</v>
      </c>
      <c r="J3795" s="15" t="s">
        <v>4328</v>
      </c>
      <c r="K3795" s="15"/>
      <c r="L3795" s="103" t="str">
        <f t="shared" si="1"/>
        <v>B-J253-W13-250 ml White Milk Bottle</v>
      </c>
      <c r="M3795" s="103">
        <f t="shared" si="2"/>
        <v>288</v>
      </c>
      <c r="N3795" s="102" t="str">
        <f t="shared" si="3"/>
        <v>wk 27</v>
      </c>
    </row>
    <row r="3796" ht="12.75" customHeight="1">
      <c r="A3796" s="15" t="s">
        <v>4553</v>
      </c>
      <c r="B3796" s="15" t="s">
        <v>3123</v>
      </c>
      <c r="C3796" s="15" t="s">
        <v>4321</v>
      </c>
      <c r="D3796" s="15" t="s">
        <v>3372</v>
      </c>
      <c r="E3796" s="15" t="s">
        <v>12863</v>
      </c>
      <c r="F3796" s="15" t="s">
        <v>4324</v>
      </c>
      <c r="G3796" s="15" t="s">
        <v>12671</v>
      </c>
      <c r="H3796" s="15" t="s">
        <v>12862</v>
      </c>
      <c r="I3796" s="15" t="s">
        <v>4327</v>
      </c>
      <c r="J3796" s="15" t="s">
        <v>4345</v>
      </c>
      <c r="K3796" s="15"/>
      <c r="L3796" s="103" t="str">
        <f t="shared" si="1"/>
        <v>B-J253-W13-250 ml White Milk Bottle</v>
      </c>
      <c r="M3796" s="103">
        <f t="shared" si="2"/>
        <v>288</v>
      </c>
      <c r="N3796" s="102" t="str">
        <f t="shared" si="3"/>
        <v>wk 27</v>
      </c>
    </row>
    <row r="3797" ht="12.75" customHeight="1">
      <c r="A3797" s="15" t="s">
        <v>4553</v>
      </c>
      <c r="B3797" s="15" t="s">
        <v>3123</v>
      </c>
      <c r="C3797" s="15" t="s">
        <v>4321</v>
      </c>
      <c r="D3797" s="15" t="s">
        <v>3372</v>
      </c>
      <c r="E3797" s="15" t="s">
        <v>12730</v>
      </c>
      <c r="F3797" s="15" t="s">
        <v>4324</v>
      </c>
      <c r="G3797" s="15" t="s">
        <v>12671</v>
      </c>
      <c r="H3797" s="15" t="s">
        <v>12862</v>
      </c>
      <c r="I3797" s="15" t="s">
        <v>4327</v>
      </c>
      <c r="J3797" s="15" t="s">
        <v>4345</v>
      </c>
      <c r="K3797" s="15"/>
      <c r="L3797" s="103" t="str">
        <f t="shared" si="1"/>
        <v>B-J253-W13-250 ml White Milk Bottle</v>
      </c>
      <c r="M3797" s="103">
        <f t="shared" si="2"/>
        <v>288</v>
      </c>
      <c r="N3797" s="102" t="str">
        <f t="shared" si="3"/>
        <v>wk 27</v>
      </c>
    </row>
    <row r="3798" ht="12.75" customHeight="1">
      <c r="A3798" s="15" t="s">
        <v>4555</v>
      </c>
      <c r="B3798" s="15" t="s">
        <v>3123</v>
      </c>
      <c r="C3798" s="15" t="s">
        <v>4321</v>
      </c>
      <c r="D3798" s="15" t="s">
        <v>3372</v>
      </c>
      <c r="E3798" s="15" t="s">
        <v>12731</v>
      </c>
      <c r="F3798" s="15" t="s">
        <v>4324</v>
      </c>
      <c r="G3798" s="15" t="s">
        <v>12671</v>
      </c>
      <c r="H3798" s="15" t="s">
        <v>12862</v>
      </c>
      <c r="I3798" s="15" t="s">
        <v>4327</v>
      </c>
      <c r="J3798" s="15" t="s">
        <v>4328</v>
      </c>
      <c r="K3798" s="15"/>
      <c r="L3798" s="103" t="str">
        <f t="shared" si="1"/>
        <v>B-J253-W13-250 ml White Milk Bottle</v>
      </c>
      <c r="M3798" s="103">
        <f t="shared" si="2"/>
        <v>288</v>
      </c>
      <c r="N3798" s="102" t="str">
        <f t="shared" si="3"/>
        <v>wk 32</v>
      </c>
    </row>
    <row r="3799" ht="12.75" customHeight="1">
      <c r="A3799" s="15" t="s">
        <v>4565</v>
      </c>
      <c r="B3799" s="15" t="s">
        <v>3123</v>
      </c>
      <c r="C3799" s="15" t="s">
        <v>4321</v>
      </c>
      <c r="D3799" s="15" t="s">
        <v>3372</v>
      </c>
      <c r="E3799" s="15" t="s">
        <v>12864</v>
      </c>
      <c r="F3799" s="15" t="s">
        <v>4324</v>
      </c>
      <c r="G3799" s="15" t="s">
        <v>12671</v>
      </c>
      <c r="H3799" s="15" t="s">
        <v>12862</v>
      </c>
      <c r="I3799" s="15" t="s">
        <v>4327</v>
      </c>
      <c r="J3799" s="15" t="s">
        <v>4345</v>
      </c>
      <c r="K3799" s="15"/>
      <c r="L3799" s="103" t="str">
        <f t="shared" si="1"/>
        <v>B-J253-W13-250 ml White Milk Bottle</v>
      </c>
      <c r="M3799" s="103">
        <f t="shared" si="2"/>
        <v>288</v>
      </c>
      <c r="N3799" s="102" t="str">
        <f t="shared" si="3"/>
        <v>wk 49</v>
      </c>
    </row>
    <row r="3800" ht="12.75" customHeight="1">
      <c r="A3800" s="15" t="s">
        <v>4567</v>
      </c>
      <c r="B3800" s="15" t="s">
        <v>3123</v>
      </c>
      <c r="C3800" s="15" t="s">
        <v>4321</v>
      </c>
      <c r="D3800" s="15" t="s">
        <v>3372</v>
      </c>
      <c r="E3800" s="15" t="s">
        <v>12732</v>
      </c>
      <c r="F3800" s="15" t="s">
        <v>4324</v>
      </c>
      <c r="G3800" s="15" t="s">
        <v>12671</v>
      </c>
      <c r="H3800" s="15" t="s">
        <v>12862</v>
      </c>
      <c r="I3800" s="15" t="s">
        <v>4327</v>
      </c>
      <c r="J3800" s="15" t="s">
        <v>4328</v>
      </c>
      <c r="K3800" s="15"/>
      <c r="L3800" s="103" t="str">
        <f t="shared" si="1"/>
        <v>B-J253-W13-250 ml White Milk Bottle</v>
      </c>
      <c r="M3800" s="103">
        <f t="shared" si="2"/>
        <v>288</v>
      </c>
      <c r="N3800" s="102" t="str">
        <f t="shared" si="3"/>
        <v>wk </v>
      </c>
    </row>
    <row r="3801" ht="12.75" customHeight="1">
      <c r="A3801" s="15" t="s">
        <v>4569</v>
      </c>
      <c r="B3801" s="15" t="s">
        <v>3123</v>
      </c>
      <c r="C3801" s="15" t="s">
        <v>4321</v>
      </c>
      <c r="D3801" s="15" t="s">
        <v>3569</v>
      </c>
      <c r="E3801" s="15" t="s">
        <v>12518</v>
      </c>
      <c r="F3801" s="15" t="s">
        <v>4324</v>
      </c>
      <c r="G3801" s="15" t="s">
        <v>12675</v>
      </c>
      <c r="H3801" s="15" t="s">
        <v>12865</v>
      </c>
      <c r="I3801" s="15" t="s">
        <v>4327</v>
      </c>
      <c r="J3801" s="15" t="s">
        <v>4345</v>
      </c>
      <c r="K3801" s="15"/>
      <c r="L3801" s="103" t="str">
        <f t="shared" si="1"/>
        <v>B-J253-W13-250 ml White Milk Bottle</v>
      </c>
      <c r="M3801" s="103">
        <f t="shared" si="2"/>
        <v>576</v>
      </c>
      <c r="N3801" s="102" t="str">
        <f t="shared" si="3"/>
        <v>wk </v>
      </c>
    </row>
    <row r="3802" ht="12.75" customHeight="1">
      <c r="A3802" s="15" t="s">
        <v>5256</v>
      </c>
      <c r="B3802" s="15" t="s">
        <v>3123</v>
      </c>
      <c r="C3802" s="15" t="s">
        <v>4321</v>
      </c>
      <c r="D3802" s="15" t="s">
        <v>3372</v>
      </c>
      <c r="E3802" s="15" t="s">
        <v>12734</v>
      </c>
      <c r="F3802" s="15" t="s">
        <v>4324</v>
      </c>
      <c r="G3802" s="15" t="s">
        <v>12671</v>
      </c>
      <c r="H3802" s="15" t="s">
        <v>12862</v>
      </c>
      <c r="I3802" s="15" t="s">
        <v>4327</v>
      </c>
      <c r="J3802" s="15" t="s">
        <v>4345</v>
      </c>
      <c r="K3802" s="15"/>
      <c r="L3802" s="103" t="str">
        <f t="shared" si="1"/>
        <v>B-J253-W13-250 ml White Milk Bottle</v>
      </c>
      <c r="M3802" s="103">
        <f t="shared" si="2"/>
        <v>288</v>
      </c>
      <c r="N3802" s="102" t="str">
        <f t="shared" si="3"/>
        <v>wk </v>
      </c>
    </row>
    <row r="3803" ht="12.75" customHeight="1">
      <c r="A3803" s="15" t="s">
        <v>4575</v>
      </c>
      <c r="B3803" s="15" t="s">
        <v>3123</v>
      </c>
      <c r="C3803" s="15" t="s">
        <v>4321</v>
      </c>
      <c r="D3803" s="15" t="s">
        <v>3372</v>
      </c>
      <c r="E3803" s="15" t="s">
        <v>12735</v>
      </c>
      <c r="F3803" s="15" t="s">
        <v>4324</v>
      </c>
      <c r="G3803" s="15" t="s">
        <v>12671</v>
      </c>
      <c r="H3803" s="15" t="s">
        <v>12862</v>
      </c>
      <c r="I3803" s="15" t="s">
        <v>4327</v>
      </c>
      <c r="J3803" s="15" t="s">
        <v>4328</v>
      </c>
      <c r="K3803" s="15"/>
      <c r="L3803" s="103" t="str">
        <f t="shared" si="1"/>
        <v>B-J253-W13-250 ml White Milk Bottle</v>
      </c>
      <c r="M3803" s="103">
        <f t="shared" si="2"/>
        <v>288</v>
      </c>
      <c r="N3803" s="102" t="str">
        <f t="shared" si="3"/>
        <v>wk </v>
      </c>
    </row>
    <row r="3804" ht="12.75" customHeight="1">
      <c r="A3804" s="15" t="s">
        <v>4575</v>
      </c>
      <c r="B3804" s="15" t="s">
        <v>3123</v>
      </c>
      <c r="C3804" s="15" t="s">
        <v>4321</v>
      </c>
      <c r="D3804" s="15" t="s">
        <v>3372</v>
      </c>
      <c r="E3804" s="15" t="s">
        <v>12736</v>
      </c>
      <c r="F3804" s="15" t="s">
        <v>4324</v>
      </c>
      <c r="G3804" s="15" t="s">
        <v>12671</v>
      </c>
      <c r="H3804" s="15" t="s">
        <v>12862</v>
      </c>
      <c r="I3804" s="15" t="s">
        <v>4327</v>
      </c>
      <c r="J3804" s="15" t="s">
        <v>4345</v>
      </c>
      <c r="K3804" s="15"/>
      <c r="L3804" s="103" t="str">
        <f t="shared" si="1"/>
        <v>B-J253-W13-250 ml White Milk Bottle</v>
      </c>
      <c r="M3804" s="103">
        <f t="shared" si="2"/>
        <v>288</v>
      </c>
      <c r="N3804" s="102" t="str">
        <f t="shared" si="3"/>
        <v>wk </v>
      </c>
    </row>
    <row r="3805" ht="12.75" customHeight="1">
      <c r="A3805" s="15" t="s">
        <v>4579</v>
      </c>
      <c r="B3805" s="15" t="s">
        <v>3123</v>
      </c>
      <c r="C3805" s="15" t="s">
        <v>4321</v>
      </c>
      <c r="D3805" s="15" t="s">
        <v>3763</v>
      </c>
      <c r="E3805" s="15" t="s">
        <v>12866</v>
      </c>
      <c r="F3805" s="15" t="s">
        <v>4324</v>
      </c>
      <c r="G3805" s="15" t="s">
        <v>12668</v>
      </c>
      <c r="H3805" s="15" t="s">
        <v>12867</v>
      </c>
      <c r="I3805" s="15" t="s">
        <v>4327</v>
      </c>
      <c r="J3805" s="15" t="s">
        <v>4328</v>
      </c>
      <c r="K3805" s="15"/>
      <c r="L3805" s="103" t="str">
        <f t="shared" si="1"/>
        <v>B-J253-W13-250 ml White Milk Bottle</v>
      </c>
      <c r="M3805" s="103">
        <f t="shared" si="2"/>
        <v>1152</v>
      </c>
      <c r="N3805" s="102" t="str">
        <f t="shared" si="3"/>
        <v>wk </v>
      </c>
    </row>
    <row r="3806" ht="12.75" customHeight="1">
      <c r="A3806" s="15" t="s">
        <v>4584</v>
      </c>
      <c r="B3806" s="15" t="s">
        <v>3123</v>
      </c>
      <c r="C3806" s="15" t="s">
        <v>4321</v>
      </c>
      <c r="D3806" s="15" t="s">
        <v>3372</v>
      </c>
      <c r="E3806" s="15" t="s">
        <v>12737</v>
      </c>
      <c r="F3806" s="15" t="s">
        <v>4324</v>
      </c>
      <c r="G3806" s="15" t="s">
        <v>12671</v>
      </c>
      <c r="H3806" s="15" t="s">
        <v>12868</v>
      </c>
      <c r="I3806" s="15" t="s">
        <v>4327</v>
      </c>
      <c r="J3806" s="15" t="s">
        <v>4345</v>
      </c>
      <c r="K3806" s="15"/>
      <c r="L3806" s="103" t="str">
        <f t="shared" si="1"/>
        <v>B-J253-W13-250 ml White Milk Bottle</v>
      </c>
      <c r="M3806" s="103">
        <f t="shared" si="2"/>
        <v>288</v>
      </c>
      <c r="N3806" s="102" t="str">
        <f t="shared" si="3"/>
        <v>wk </v>
      </c>
    </row>
    <row r="3807" ht="12.75" customHeight="1">
      <c r="A3807" s="15" t="s">
        <v>4603</v>
      </c>
      <c r="B3807" s="15" t="s">
        <v>3123</v>
      </c>
      <c r="C3807" s="15" t="s">
        <v>4321</v>
      </c>
      <c r="D3807" s="15" t="s">
        <v>3372</v>
      </c>
      <c r="E3807" s="15" t="s">
        <v>12742</v>
      </c>
      <c r="F3807" s="15" t="s">
        <v>4324</v>
      </c>
      <c r="G3807" s="15" t="s">
        <v>12671</v>
      </c>
      <c r="H3807" s="15" t="s">
        <v>12869</v>
      </c>
      <c r="I3807" s="15" t="s">
        <v>4327</v>
      </c>
      <c r="J3807" s="15" t="s">
        <v>4328</v>
      </c>
      <c r="K3807" s="15"/>
      <c r="L3807" s="103" t="str">
        <f t="shared" si="1"/>
        <v>B-J253-W13-250 ml White Milk Bottle</v>
      </c>
      <c r="M3807" s="103">
        <f t="shared" si="2"/>
        <v>288</v>
      </c>
      <c r="N3807" s="102" t="str">
        <f t="shared" si="3"/>
        <v>wk </v>
      </c>
    </row>
    <row r="3808" ht="12.75" customHeight="1">
      <c r="A3808" s="15" t="s">
        <v>4619</v>
      </c>
      <c r="B3808" s="15" t="s">
        <v>3123</v>
      </c>
      <c r="C3808" s="15" t="s">
        <v>4321</v>
      </c>
      <c r="D3808" s="15" t="s">
        <v>3569</v>
      </c>
      <c r="E3808" s="15" t="s">
        <v>12546</v>
      </c>
      <c r="F3808" s="15" t="s">
        <v>4324</v>
      </c>
      <c r="G3808" s="15" t="s">
        <v>12675</v>
      </c>
      <c r="H3808" s="15" t="s">
        <v>12870</v>
      </c>
      <c r="I3808" s="15" t="s">
        <v>4327</v>
      </c>
      <c r="J3808" s="15" t="s">
        <v>4328</v>
      </c>
      <c r="K3808" s="15"/>
      <c r="L3808" s="103" t="str">
        <f t="shared" si="1"/>
        <v>B-J253-W13-250 ml White Milk Bottle</v>
      </c>
      <c r="M3808" s="103">
        <f t="shared" si="2"/>
        <v>576</v>
      </c>
      <c r="N3808" s="102" t="str">
        <f t="shared" si="3"/>
        <v>wk 19</v>
      </c>
    </row>
    <row r="3809" ht="12.75" customHeight="1">
      <c r="A3809" s="15" t="s">
        <v>4619</v>
      </c>
      <c r="B3809" s="15" t="s">
        <v>3123</v>
      </c>
      <c r="C3809" s="15" t="s">
        <v>4321</v>
      </c>
      <c r="D3809" s="15" t="s">
        <v>3372</v>
      </c>
      <c r="E3809" s="15" t="s">
        <v>12871</v>
      </c>
      <c r="F3809" s="15" t="s">
        <v>4324</v>
      </c>
      <c r="G3809" s="15" t="s">
        <v>12671</v>
      </c>
      <c r="H3809" s="15" t="s">
        <v>12872</v>
      </c>
      <c r="I3809" s="15" t="s">
        <v>4327</v>
      </c>
      <c r="J3809" s="15" t="s">
        <v>4345</v>
      </c>
      <c r="K3809" s="15"/>
      <c r="L3809" s="103" t="str">
        <f t="shared" si="1"/>
        <v>B-J253-W13-250 ml White Milk Bottle</v>
      </c>
      <c r="M3809" s="103">
        <f t="shared" si="2"/>
        <v>288</v>
      </c>
      <c r="N3809" s="102" t="str">
        <f t="shared" si="3"/>
        <v>wk 19</v>
      </c>
    </row>
    <row r="3810" ht="12.75" customHeight="1">
      <c r="A3810" s="15" t="s">
        <v>4625</v>
      </c>
      <c r="B3810" s="15" t="s">
        <v>3123</v>
      </c>
      <c r="C3810" s="15" t="s">
        <v>4321</v>
      </c>
      <c r="D3810" s="15" t="s">
        <v>3372</v>
      </c>
      <c r="E3810" s="15" t="s">
        <v>12750</v>
      </c>
      <c r="F3810" s="15" t="s">
        <v>4324</v>
      </c>
      <c r="G3810" s="15" t="s">
        <v>12671</v>
      </c>
      <c r="H3810" s="15" t="s">
        <v>12872</v>
      </c>
      <c r="I3810" s="15" t="s">
        <v>4327</v>
      </c>
      <c r="J3810" s="15" t="s">
        <v>4328</v>
      </c>
      <c r="K3810" s="15"/>
      <c r="L3810" s="103" t="str">
        <f t="shared" si="1"/>
        <v>B-J253-W13-250 ml White Milk Bottle</v>
      </c>
      <c r="M3810" s="103">
        <f t="shared" si="2"/>
        <v>288</v>
      </c>
      <c r="N3810" s="102" t="str">
        <f t="shared" si="3"/>
        <v>wk 23</v>
      </c>
    </row>
    <row r="3811" ht="12.75" customHeight="1">
      <c r="A3811" s="15" t="s">
        <v>4642</v>
      </c>
      <c r="B3811" s="15" t="s">
        <v>3123</v>
      </c>
      <c r="C3811" s="15" t="s">
        <v>4321</v>
      </c>
      <c r="D3811" s="15" t="s">
        <v>3372</v>
      </c>
      <c r="E3811" s="15" t="s">
        <v>12752</v>
      </c>
      <c r="F3811" s="15" t="s">
        <v>4324</v>
      </c>
      <c r="G3811" s="15" t="s">
        <v>12671</v>
      </c>
      <c r="H3811" s="15" t="s">
        <v>12873</v>
      </c>
      <c r="I3811" s="15" t="s">
        <v>4327</v>
      </c>
      <c r="J3811" s="15" t="s">
        <v>4328</v>
      </c>
      <c r="K3811" s="15"/>
      <c r="L3811" s="103" t="str">
        <f t="shared" si="1"/>
        <v>B-J253-W13-250 ml White Milk Bottle</v>
      </c>
      <c r="M3811" s="103">
        <f t="shared" si="2"/>
        <v>288</v>
      </c>
      <c r="N3811" s="102" t="str">
        <f t="shared" si="3"/>
        <v>wk </v>
      </c>
    </row>
    <row r="3812" ht="12.75" customHeight="1">
      <c r="A3812" s="15" t="s">
        <v>4645</v>
      </c>
      <c r="B3812" s="15" t="s">
        <v>3123</v>
      </c>
      <c r="C3812" s="15" t="s">
        <v>4321</v>
      </c>
      <c r="D3812" s="15" t="s">
        <v>3372</v>
      </c>
      <c r="E3812" s="15" t="s">
        <v>12874</v>
      </c>
      <c r="F3812" s="15" t="s">
        <v>4324</v>
      </c>
      <c r="G3812" s="15" t="s">
        <v>12671</v>
      </c>
      <c r="H3812" s="15" t="s">
        <v>12873</v>
      </c>
      <c r="I3812" s="15" t="s">
        <v>4327</v>
      </c>
      <c r="J3812" s="15" t="s">
        <v>4345</v>
      </c>
      <c r="K3812" s="15"/>
      <c r="L3812" s="103" t="str">
        <f t="shared" si="1"/>
        <v>B-J253-W13-250 ml White Milk Bottle</v>
      </c>
      <c r="M3812" s="103">
        <f t="shared" si="2"/>
        <v>288</v>
      </c>
      <c r="N3812" s="102" t="str">
        <f t="shared" si="3"/>
        <v>wk </v>
      </c>
    </row>
    <row r="3813" ht="12.75" customHeight="1">
      <c r="A3813" s="15" t="s">
        <v>4648</v>
      </c>
      <c r="B3813" s="15" t="s">
        <v>3123</v>
      </c>
      <c r="C3813" s="15" t="s">
        <v>4321</v>
      </c>
      <c r="D3813" s="15" t="s">
        <v>3763</v>
      </c>
      <c r="E3813" s="15" t="s">
        <v>12754</v>
      </c>
      <c r="F3813" s="15" t="s">
        <v>4324</v>
      </c>
      <c r="G3813" s="15" t="s">
        <v>12668</v>
      </c>
      <c r="H3813" s="15" t="s">
        <v>12875</v>
      </c>
      <c r="I3813" s="15" t="s">
        <v>4327</v>
      </c>
      <c r="J3813" s="15" t="s">
        <v>4328</v>
      </c>
      <c r="K3813" s="15"/>
      <c r="L3813" s="103" t="str">
        <f t="shared" si="1"/>
        <v>B-J253-W13-250 ml White Milk Bottle</v>
      </c>
      <c r="M3813" s="103">
        <f t="shared" si="2"/>
        <v>1152</v>
      </c>
      <c r="N3813" s="102" t="str">
        <f t="shared" si="3"/>
        <v>wk </v>
      </c>
    </row>
    <row r="3814" ht="12.75" customHeight="1">
      <c r="A3814" s="15" t="s">
        <v>8258</v>
      </c>
      <c r="B3814" s="15" t="s">
        <v>3123</v>
      </c>
      <c r="C3814" s="15" t="s">
        <v>4321</v>
      </c>
      <c r="D3814" s="15" t="s">
        <v>3372</v>
      </c>
      <c r="E3814" s="15" t="s">
        <v>12876</v>
      </c>
      <c r="F3814" s="15" t="s">
        <v>4324</v>
      </c>
      <c r="G3814" s="15" t="s">
        <v>12671</v>
      </c>
      <c r="H3814" s="15" t="s">
        <v>12877</v>
      </c>
      <c r="I3814" s="15" t="s">
        <v>4327</v>
      </c>
      <c r="J3814" s="15" t="s">
        <v>4328</v>
      </c>
      <c r="K3814" s="15"/>
      <c r="L3814" s="103" t="str">
        <f t="shared" si="1"/>
        <v>B-J253-W13-250 ml White Milk Bottle</v>
      </c>
      <c r="M3814" s="103">
        <f t="shared" si="2"/>
        <v>288</v>
      </c>
      <c r="N3814" s="102" t="str">
        <f t="shared" si="3"/>
        <v>wk </v>
      </c>
    </row>
    <row r="3815" ht="12.75" customHeight="1">
      <c r="A3815" s="15" t="s">
        <v>4652</v>
      </c>
      <c r="B3815" s="15" t="s">
        <v>3123</v>
      </c>
      <c r="C3815" s="15" t="s">
        <v>4321</v>
      </c>
      <c r="D3815" s="15" t="s">
        <v>3372</v>
      </c>
      <c r="E3815" s="15" t="s">
        <v>12878</v>
      </c>
      <c r="F3815" s="15" t="s">
        <v>4324</v>
      </c>
      <c r="G3815" s="15" t="s">
        <v>12671</v>
      </c>
      <c r="H3815" s="15" t="s">
        <v>12877</v>
      </c>
      <c r="I3815" s="15" t="s">
        <v>4327</v>
      </c>
      <c r="J3815" s="15" t="s">
        <v>4345</v>
      </c>
      <c r="K3815" s="15"/>
      <c r="L3815" s="103" t="str">
        <f t="shared" si="1"/>
        <v>B-J253-W13-250 ml White Milk Bottle</v>
      </c>
      <c r="M3815" s="103">
        <f t="shared" si="2"/>
        <v>288</v>
      </c>
      <c r="N3815" s="102" t="str">
        <f t="shared" si="3"/>
        <v>wk </v>
      </c>
    </row>
    <row r="3816" ht="12.75" customHeight="1">
      <c r="A3816" s="15" t="s">
        <v>4656</v>
      </c>
      <c r="B3816" s="15" t="s">
        <v>3123</v>
      </c>
      <c r="C3816" s="15" t="s">
        <v>4321</v>
      </c>
      <c r="D3816" s="15" t="s">
        <v>7753</v>
      </c>
      <c r="E3816" s="15" t="s">
        <v>12758</v>
      </c>
      <c r="F3816" s="15" t="s">
        <v>4324</v>
      </c>
      <c r="G3816" s="15" t="s">
        <v>12727</v>
      </c>
      <c r="H3816" s="15" t="s">
        <v>12879</v>
      </c>
      <c r="I3816" s="15" t="s">
        <v>4327</v>
      </c>
      <c r="J3816" s="15" t="s">
        <v>4328</v>
      </c>
      <c r="K3816" s="15"/>
      <c r="L3816" s="103" t="str">
        <f t="shared" si="1"/>
        <v>B-J253-W13-250 ml White Milk Bottle</v>
      </c>
      <c r="M3816" s="103">
        <f t="shared" si="2"/>
        <v>2592</v>
      </c>
      <c r="N3816" s="102" t="str">
        <f t="shared" si="3"/>
        <v>wk </v>
      </c>
    </row>
    <row r="3817" ht="12.75" customHeight="1">
      <c r="A3817" s="15" t="s">
        <v>4659</v>
      </c>
      <c r="B3817" s="15" t="s">
        <v>3123</v>
      </c>
      <c r="C3817" s="15" t="s">
        <v>4321</v>
      </c>
      <c r="D3817" s="15" t="s">
        <v>6806</v>
      </c>
      <c r="E3817" s="15" t="s">
        <v>12639</v>
      </c>
      <c r="F3817" s="15" t="s">
        <v>4324</v>
      </c>
      <c r="G3817" s="15" t="s">
        <v>12678</v>
      </c>
      <c r="H3817" s="15" t="s">
        <v>12880</v>
      </c>
      <c r="I3817" s="15" t="s">
        <v>4327</v>
      </c>
      <c r="J3817" s="15" t="s">
        <v>4345</v>
      </c>
      <c r="K3817" s="15"/>
      <c r="L3817" s="103" t="str">
        <f t="shared" si="1"/>
        <v>B-J253-W13-250 ml White Milk Bottle</v>
      </c>
      <c r="M3817" s="103">
        <f t="shared" si="2"/>
        <v>1440</v>
      </c>
      <c r="N3817" s="102" t="str">
        <f t="shared" si="3"/>
        <v>wk </v>
      </c>
    </row>
    <row r="3818" ht="12.75" customHeight="1">
      <c r="A3818" s="15" t="s">
        <v>4659</v>
      </c>
      <c r="B3818" s="15" t="s">
        <v>3123</v>
      </c>
      <c r="C3818" s="15" t="s">
        <v>4321</v>
      </c>
      <c r="D3818" s="15" t="s">
        <v>3372</v>
      </c>
      <c r="E3818" s="15" t="s">
        <v>12881</v>
      </c>
      <c r="F3818" s="15" t="s">
        <v>4324</v>
      </c>
      <c r="G3818" s="15" t="s">
        <v>12671</v>
      </c>
      <c r="H3818" s="15" t="s">
        <v>12877</v>
      </c>
      <c r="I3818" s="15" t="s">
        <v>4327</v>
      </c>
      <c r="J3818" s="15" t="s">
        <v>4345</v>
      </c>
      <c r="K3818" s="15"/>
      <c r="L3818" s="103" t="str">
        <f t="shared" si="1"/>
        <v>B-J253-W13-250 ml White Milk Bottle</v>
      </c>
      <c r="M3818" s="103">
        <f t="shared" si="2"/>
        <v>288</v>
      </c>
      <c r="N3818" s="102" t="str">
        <f t="shared" si="3"/>
        <v>wk </v>
      </c>
    </row>
    <row r="3819" ht="12.75" customHeight="1">
      <c r="A3819" s="15" t="s">
        <v>4665</v>
      </c>
      <c r="B3819" s="15" t="s">
        <v>3123</v>
      </c>
      <c r="C3819" s="15" t="s">
        <v>4321</v>
      </c>
      <c r="D3819" s="15" t="s">
        <v>3372</v>
      </c>
      <c r="E3819" s="15" t="s">
        <v>12882</v>
      </c>
      <c r="F3819" s="15" t="s">
        <v>4324</v>
      </c>
      <c r="G3819" s="15" t="s">
        <v>12671</v>
      </c>
      <c r="H3819" s="15" t="s">
        <v>12877</v>
      </c>
      <c r="I3819" s="15" t="s">
        <v>4327</v>
      </c>
      <c r="J3819" s="15" t="s">
        <v>4345</v>
      </c>
      <c r="K3819" s="15"/>
      <c r="L3819" s="103" t="str">
        <f t="shared" si="1"/>
        <v>B-J253-W13-250 ml White Milk Bottle</v>
      </c>
      <c r="M3819" s="103">
        <f t="shared" si="2"/>
        <v>288</v>
      </c>
      <c r="N3819" s="102" t="str">
        <f t="shared" si="3"/>
        <v>wk </v>
      </c>
    </row>
    <row r="3820" ht="12.75" customHeight="1">
      <c r="A3820" s="15" t="s">
        <v>4670</v>
      </c>
      <c r="B3820" s="15" t="s">
        <v>3123</v>
      </c>
      <c r="C3820" s="15" t="s">
        <v>4321</v>
      </c>
      <c r="D3820" s="15" t="s">
        <v>3372</v>
      </c>
      <c r="E3820" s="15" t="s">
        <v>12883</v>
      </c>
      <c r="F3820" s="15" t="s">
        <v>4324</v>
      </c>
      <c r="G3820" s="15" t="s">
        <v>12671</v>
      </c>
      <c r="H3820" s="15" t="s">
        <v>12877</v>
      </c>
      <c r="I3820" s="15" t="s">
        <v>4327</v>
      </c>
      <c r="J3820" s="15" t="s">
        <v>4328</v>
      </c>
      <c r="K3820" s="15"/>
      <c r="L3820" s="103" t="str">
        <f t="shared" si="1"/>
        <v>B-J253-W13-250 ml White Milk Bottle</v>
      </c>
      <c r="M3820" s="103">
        <f t="shared" si="2"/>
        <v>288</v>
      </c>
      <c r="N3820" s="102" t="str">
        <f t="shared" si="3"/>
        <v>wk </v>
      </c>
    </row>
    <row r="3821" ht="12.75" customHeight="1">
      <c r="A3821" s="15" t="s">
        <v>4673</v>
      </c>
      <c r="B3821" s="15" t="s">
        <v>3123</v>
      </c>
      <c r="C3821" s="15" t="s">
        <v>4321</v>
      </c>
      <c r="D3821" s="15" t="s">
        <v>7753</v>
      </c>
      <c r="E3821" s="15" t="s">
        <v>12760</v>
      </c>
      <c r="F3821" s="15" t="s">
        <v>4324</v>
      </c>
      <c r="G3821" s="15" t="s">
        <v>12727</v>
      </c>
      <c r="H3821" s="15" t="s">
        <v>12879</v>
      </c>
      <c r="I3821" s="15" t="s">
        <v>4327</v>
      </c>
      <c r="J3821" s="15" t="s">
        <v>4328</v>
      </c>
      <c r="K3821" s="15"/>
      <c r="L3821" s="103" t="str">
        <f t="shared" si="1"/>
        <v>B-J253-W13-250 ml White Milk Bottle</v>
      </c>
      <c r="M3821" s="103">
        <f t="shared" si="2"/>
        <v>2592</v>
      </c>
      <c r="N3821" s="102" t="str">
        <f t="shared" si="3"/>
        <v>wk </v>
      </c>
    </row>
    <row r="3822" ht="12.75" customHeight="1">
      <c r="A3822" s="15" t="s">
        <v>4673</v>
      </c>
      <c r="B3822" s="15" t="s">
        <v>3123</v>
      </c>
      <c r="C3822" s="15" t="s">
        <v>4321</v>
      </c>
      <c r="D3822" s="15" t="s">
        <v>3569</v>
      </c>
      <c r="E3822" s="15" t="s">
        <v>12884</v>
      </c>
      <c r="F3822" s="15" t="s">
        <v>4324</v>
      </c>
      <c r="G3822" s="15" t="s">
        <v>12675</v>
      </c>
      <c r="H3822" s="15" t="s">
        <v>12885</v>
      </c>
      <c r="I3822" s="15" t="s">
        <v>4327</v>
      </c>
      <c r="J3822" s="15" t="s">
        <v>4328</v>
      </c>
      <c r="K3822" s="15"/>
      <c r="L3822" s="103" t="str">
        <f t="shared" si="1"/>
        <v>B-J253-W13-250 ml White Milk Bottle</v>
      </c>
      <c r="M3822" s="103">
        <f t="shared" si="2"/>
        <v>576</v>
      </c>
      <c r="N3822" s="102" t="str">
        <f t="shared" si="3"/>
        <v>wk </v>
      </c>
    </row>
    <row r="3823" ht="12.75" customHeight="1">
      <c r="A3823" s="15" t="s">
        <v>4673</v>
      </c>
      <c r="B3823" s="15" t="s">
        <v>3123</v>
      </c>
      <c r="C3823" s="15" t="s">
        <v>4321</v>
      </c>
      <c r="D3823" s="15" t="s">
        <v>3507</v>
      </c>
      <c r="E3823" s="15" t="s">
        <v>12886</v>
      </c>
      <c r="F3823" s="15" t="s">
        <v>4324</v>
      </c>
      <c r="G3823" s="15" t="s">
        <v>12691</v>
      </c>
      <c r="H3823" s="15" t="s">
        <v>12887</v>
      </c>
      <c r="I3823" s="15" t="s">
        <v>4327</v>
      </c>
      <c r="J3823" s="15" t="s">
        <v>4345</v>
      </c>
      <c r="K3823" s="15"/>
      <c r="L3823" s="103" t="str">
        <f t="shared" si="1"/>
        <v>B-J253-W13-250 ml White Milk Bottle</v>
      </c>
      <c r="M3823" s="103">
        <f t="shared" si="2"/>
        <v>1728</v>
      </c>
      <c r="N3823" s="102" t="str">
        <f t="shared" si="3"/>
        <v>wk </v>
      </c>
    </row>
    <row r="3824" ht="12.75" customHeight="1">
      <c r="A3824" s="15" t="s">
        <v>4675</v>
      </c>
      <c r="B3824" s="15" t="s">
        <v>3123</v>
      </c>
      <c r="C3824" s="15" t="s">
        <v>4321</v>
      </c>
      <c r="D3824" s="15" t="s">
        <v>3372</v>
      </c>
      <c r="E3824" s="15" t="s">
        <v>12764</v>
      </c>
      <c r="F3824" s="15" t="s">
        <v>4324</v>
      </c>
      <c r="G3824" s="15" t="s">
        <v>12671</v>
      </c>
      <c r="H3824" s="15" t="s">
        <v>12888</v>
      </c>
      <c r="I3824" s="15" t="s">
        <v>4327</v>
      </c>
      <c r="J3824" s="15" t="s">
        <v>4328</v>
      </c>
      <c r="K3824" s="15"/>
      <c r="L3824" s="103" t="str">
        <f t="shared" si="1"/>
        <v>B-J253-W13-250 ml White Milk Bottle</v>
      </c>
      <c r="M3824" s="103">
        <f t="shared" si="2"/>
        <v>288</v>
      </c>
      <c r="N3824" s="102" t="str">
        <f t="shared" si="3"/>
        <v>wk </v>
      </c>
    </row>
    <row r="3825" ht="12.75" customHeight="1">
      <c r="A3825" s="15" t="s">
        <v>4698</v>
      </c>
      <c r="B3825" s="15" t="s">
        <v>3123</v>
      </c>
      <c r="C3825" s="15" t="s">
        <v>4321</v>
      </c>
      <c r="D3825" s="15" t="s">
        <v>6806</v>
      </c>
      <c r="E3825" s="15" t="s">
        <v>12769</v>
      </c>
      <c r="F3825" s="15" t="s">
        <v>4324</v>
      </c>
      <c r="G3825" s="15" t="s">
        <v>12678</v>
      </c>
      <c r="H3825" s="15" t="s">
        <v>12889</v>
      </c>
      <c r="I3825" s="15" t="s">
        <v>4327</v>
      </c>
      <c r="J3825" s="15" t="s">
        <v>4328</v>
      </c>
      <c r="K3825" s="15"/>
      <c r="L3825" s="103" t="str">
        <f t="shared" si="1"/>
        <v>B-J253-W13-250 ml White Milk Bottle</v>
      </c>
      <c r="M3825" s="103">
        <f t="shared" si="2"/>
        <v>1440</v>
      </c>
      <c r="N3825" s="102" t="str">
        <f t="shared" si="3"/>
        <v>wk 10</v>
      </c>
    </row>
    <row r="3826" ht="12.75" customHeight="1">
      <c r="A3826" s="15" t="s">
        <v>4698</v>
      </c>
      <c r="B3826" s="15" t="s">
        <v>3123</v>
      </c>
      <c r="C3826" s="15" t="s">
        <v>4321</v>
      </c>
      <c r="D3826" s="15" t="s">
        <v>3372</v>
      </c>
      <c r="E3826" s="15" t="s">
        <v>12890</v>
      </c>
      <c r="F3826" s="15" t="s">
        <v>4324</v>
      </c>
      <c r="G3826" s="15" t="s">
        <v>12671</v>
      </c>
      <c r="H3826" s="15" t="s">
        <v>12888</v>
      </c>
      <c r="I3826" s="15" t="s">
        <v>4327</v>
      </c>
      <c r="J3826" s="15" t="s">
        <v>4345</v>
      </c>
      <c r="K3826" s="15"/>
      <c r="L3826" s="103" t="str">
        <f t="shared" si="1"/>
        <v>B-J253-W13-250 ml White Milk Bottle</v>
      </c>
      <c r="M3826" s="103">
        <f t="shared" si="2"/>
        <v>288</v>
      </c>
      <c r="N3826" s="102" t="str">
        <f t="shared" si="3"/>
        <v>wk 10</v>
      </c>
    </row>
    <row r="3827" ht="12.75" customHeight="1">
      <c r="A3827" s="15" t="s">
        <v>4698</v>
      </c>
      <c r="B3827" s="15" t="s">
        <v>3123</v>
      </c>
      <c r="C3827" s="15" t="s">
        <v>4321</v>
      </c>
      <c r="D3827" s="15" t="s">
        <v>3539</v>
      </c>
      <c r="E3827" s="15" t="s">
        <v>12772</v>
      </c>
      <c r="F3827" s="15" t="s">
        <v>4324</v>
      </c>
      <c r="G3827" s="15" t="s">
        <v>12695</v>
      </c>
      <c r="H3827" s="15" t="s">
        <v>12891</v>
      </c>
      <c r="I3827" s="15" t="s">
        <v>4327</v>
      </c>
      <c r="J3827" s="15" t="s">
        <v>4345</v>
      </c>
      <c r="K3827" s="15"/>
      <c r="L3827" s="103" t="str">
        <f t="shared" si="1"/>
        <v>B-J253-W13-250 ml White Milk Bottle</v>
      </c>
      <c r="M3827" s="103">
        <f t="shared" si="2"/>
        <v>864</v>
      </c>
      <c r="N3827" s="102" t="str">
        <f t="shared" si="3"/>
        <v>wk 10</v>
      </c>
    </row>
    <row r="3828" ht="12.75" customHeight="1">
      <c r="A3828" s="15" t="s">
        <v>4698</v>
      </c>
      <c r="B3828" s="15" t="s">
        <v>3123</v>
      </c>
      <c r="C3828" s="15" t="s">
        <v>4321</v>
      </c>
      <c r="D3828" s="15" t="s">
        <v>3372</v>
      </c>
      <c r="E3828" s="15" t="s">
        <v>12773</v>
      </c>
      <c r="F3828" s="15" t="s">
        <v>4324</v>
      </c>
      <c r="G3828" s="15" t="s">
        <v>12671</v>
      </c>
      <c r="H3828" s="15" t="s">
        <v>12888</v>
      </c>
      <c r="I3828" s="15" t="s">
        <v>4327</v>
      </c>
      <c r="J3828" s="15" t="s">
        <v>4345</v>
      </c>
      <c r="K3828" s="15"/>
      <c r="L3828" s="103" t="str">
        <f t="shared" si="1"/>
        <v>B-J253-W13-250 ml White Milk Bottle</v>
      </c>
      <c r="M3828" s="103">
        <f t="shared" si="2"/>
        <v>288</v>
      </c>
      <c r="N3828" s="102" t="str">
        <f t="shared" si="3"/>
        <v>wk 10</v>
      </c>
    </row>
    <row r="3829" ht="12.75" customHeight="1">
      <c r="A3829" s="15" t="s">
        <v>4708</v>
      </c>
      <c r="B3829" s="15" t="s">
        <v>3123</v>
      </c>
      <c r="C3829" s="15" t="s">
        <v>4321</v>
      </c>
      <c r="D3829" s="15" t="s">
        <v>3372</v>
      </c>
      <c r="E3829" s="15" t="s">
        <v>12892</v>
      </c>
      <c r="F3829" s="15" t="s">
        <v>4324</v>
      </c>
      <c r="G3829" s="15" t="s">
        <v>12671</v>
      </c>
      <c r="H3829" s="15" t="s">
        <v>12888</v>
      </c>
      <c r="I3829" s="15" t="s">
        <v>4327</v>
      </c>
      <c r="J3829" s="15" t="s">
        <v>4345</v>
      </c>
      <c r="K3829" s="15"/>
      <c r="L3829" s="103" t="str">
        <f t="shared" si="1"/>
        <v>B-J253-W13-250 ml White Milk Bottle</v>
      </c>
      <c r="M3829" s="103">
        <f t="shared" si="2"/>
        <v>288</v>
      </c>
      <c r="N3829" s="102" t="str">
        <f t="shared" si="3"/>
        <v>wk 27</v>
      </c>
    </row>
    <row r="3830" ht="12.75" customHeight="1">
      <c r="A3830" s="15" t="s">
        <v>4710</v>
      </c>
      <c r="B3830" s="15" t="s">
        <v>3123</v>
      </c>
      <c r="C3830" s="15" t="s">
        <v>4321</v>
      </c>
      <c r="D3830" s="15" t="s">
        <v>3372</v>
      </c>
      <c r="E3830" s="15" t="s">
        <v>12775</v>
      </c>
      <c r="F3830" s="15" t="s">
        <v>4324</v>
      </c>
      <c r="G3830" s="15" t="s">
        <v>12671</v>
      </c>
      <c r="H3830" s="15" t="s">
        <v>12888</v>
      </c>
      <c r="I3830" s="15" t="s">
        <v>4327</v>
      </c>
      <c r="J3830" s="15" t="s">
        <v>4345</v>
      </c>
      <c r="K3830" s="15"/>
      <c r="L3830" s="103" t="str">
        <f t="shared" si="1"/>
        <v>B-J253-W13-250 ml White Milk Bottle</v>
      </c>
      <c r="M3830" s="103">
        <f t="shared" si="2"/>
        <v>288</v>
      </c>
      <c r="N3830" s="102" t="str">
        <f t="shared" si="3"/>
        <v>wk 32</v>
      </c>
    </row>
    <row r="3831" ht="12.75" customHeight="1">
      <c r="A3831" s="15" t="s">
        <v>4710</v>
      </c>
      <c r="B3831" s="15" t="s">
        <v>3123</v>
      </c>
      <c r="C3831" s="15" t="s">
        <v>4321</v>
      </c>
      <c r="D3831" s="15" t="s">
        <v>3372</v>
      </c>
      <c r="E3831" s="15" t="s">
        <v>12776</v>
      </c>
      <c r="F3831" s="15" t="s">
        <v>4324</v>
      </c>
      <c r="G3831" s="15" t="s">
        <v>12671</v>
      </c>
      <c r="H3831" s="15" t="s">
        <v>12888</v>
      </c>
      <c r="I3831" s="15" t="s">
        <v>4327</v>
      </c>
      <c r="J3831" s="15" t="s">
        <v>4345</v>
      </c>
      <c r="K3831" s="15"/>
      <c r="L3831" s="103" t="str">
        <f t="shared" si="1"/>
        <v>B-J253-W13-250 ml White Milk Bottle</v>
      </c>
      <c r="M3831" s="103">
        <f t="shared" si="2"/>
        <v>288</v>
      </c>
      <c r="N3831" s="102" t="str">
        <f t="shared" si="3"/>
        <v>wk 32</v>
      </c>
    </row>
    <row r="3832" ht="12.75" customHeight="1">
      <c r="A3832" s="15" t="s">
        <v>4713</v>
      </c>
      <c r="B3832" s="15" t="s">
        <v>3123</v>
      </c>
      <c r="C3832" s="15" t="s">
        <v>4321</v>
      </c>
      <c r="D3832" s="15" t="s">
        <v>3372</v>
      </c>
      <c r="E3832" s="15" t="s">
        <v>12893</v>
      </c>
      <c r="F3832" s="15" t="s">
        <v>4324</v>
      </c>
      <c r="G3832" s="15" t="s">
        <v>12671</v>
      </c>
      <c r="H3832" s="15" t="s">
        <v>12888</v>
      </c>
      <c r="I3832" s="15" t="s">
        <v>4327</v>
      </c>
      <c r="J3832" s="15" t="s">
        <v>4345</v>
      </c>
      <c r="K3832" s="15"/>
      <c r="L3832" s="103" t="str">
        <f t="shared" si="1"/>
        <v>B-J253-W13-250 ml White Milk Bottle</v>
      </c>
      <c r="M3832" s="103">
        <f t="shared" si="2"/>
        <v>288</v>
      </c>
      <c r="N3832" s="102" t="str">
        <f t="shared" si="3"/>
        <v>wk 36</v>
      </c>
    </row>
    <row r="3833" ht="12.75" customHeight="1">
      <c r="A3833" s="15" t="s">
        <v>4718</v>
      </c>
      <c r="B3833" s="15" t="s">
        <v>3123</v>
      </c>
      <c r="C3833" s="15" t="s">
        <v>4321</v>
      </c>
      <c r="D3833" s="15" t="s">
        <v>3372</v>
      </c>
      <c r="E3833" s="15" t="s">
        <v>12779</v>
      </c>
      <c r="F3833" s="15" t="s">
        <v>4324</v>
      </c>
      <c r="G3833" s="15" t="s">
        <v>12671</v>
      </c>
      <c r="H3833" s="15" t="s">
        <v>12888</v>
      </c>
      <c r="I3833" s="15" t="s">
        <v>4327</v>
      </c>
      <c r="J3833" s="15" t="s">
        <v>4345</v>
      </c>
      <c r="K3833" s="15"/>
      <c r="L3833" s="103" t="str">
        <f t="shared" si="1"/>
        <v>B-J253-W13-250 ml White Milk Bottle</v>
      </c>
      <c r="M3833" s="103">
        <f t="shared" si="2"/>
        <v>288</v>
      </c>
      <c r="N3833" s="102" t="str">
        <f t="shared" si="3"/>
        <v>wk </v>
      </c>
    </row>
    <row r="3834" ht="12.75" customHeight="1">
      <c r="A3834" s="15" t="s">
        <v>4720</v>
      </c>
      <c r="B3834" s="15" t="s">
        <v>3123</v>
      </c>
      <c r="C3834" s="15" t="s">
        <v>4321</v>
      </c>
      <c r="D3834" s="15" t="s">
        <v>3372</v>
      </c>
      <c r="E3834" s="15" t="s">
        <v>12894</v>
      </c>
      <c r="F3834" s="15" t="s">
        <v>4324</v>
      </c>
      <c r="G3834" s="15" t="s">
        <v>12671</v>
      </c>
      <c r="H3834" s="15" t="s">
        <v>12888</v>
      </c>
      <c r="I3834" s="15" t="s">
        <v>4327</v>
      </c>
      <c r="J3834" s="15" t="s">
        <v>4345</v>
      </c>
      <c r="K3834" s="15"/>
      <c r="L3834" s="103" t="str">
        <f t="shared" si="1"/>
        <v>B-J253-W13-250 ml White Milk Bottle</v>
      </c>
      <c r="M3834" s="103">
        <f t="shared" si="2"/>
        <v>288</v>
      </c>
      <c r="N3834" s="102" t="str">
        <f t="shared" si="3"/>
        <v>wk </v>
      </c>
    </row>
    <row r="3835" ht="12.75" customHeight="1">
      <c r="A3835" s="15" t="s">
        <v>4722</v>
      </c>
      <c r="B3835" s="15" t="s">
        <v>3123</v>
      </c>
      <c r="C3835" s="15" t="s">
        <v>4321</v>
      </c>
      <c r="D3835" s="15" t="s">
        <v>3372</v>
      </c>
      <c r="E3835" s="15" t="s">
        <v>12780</v>
      </c>
      <c r="F3835" s="15" t="s">
        <v>4324</v>
      </c>
      <c r="G3835" s="15" t="s">
        <v>12671</v>
      </c>
      <c r="H3835" s="15" t="s">
        <v>12888</v>
      </c>
      <c r="I3835" s="15" t="s">
        <v>4327</v>
      </c>
      <c r="J3835" s="15" t="s">
        <v>4345</v>
      </c>
      <c r="K3835" s="15"/>
      <c r="L3835" s="103" t="str">
        <f t="shared" si="1"/>
        <v>B-J253-W13-250 ml White Milk Bottle</v>
      </c>
      <c r="M3835" s="103">
        <f t="shared" si="2"/>
        <v>288</v>
      </c>
      <c r="N3835" s="102" t="str">
        <f t="shared" si="3"/>
        <v>wk </v>
      </c>
    </row>
    <row r="3836" ht="12.75" customHeight="1">
      <c r="A3836" s="15" t="s">
        <v>4726</v>
      </c>
      <c r="B3836" s="15" t="s">
        <v>3123</v>
      </c>
      <c r="C3836" s="15" t="s">
        <v>4321</v>
      </c>
      <c r="D3836" s="15" t="s">
        <v>3763</v>
      </c>
      <c r="E3836" s="15" t="s">
        <v>12895</v>
      </c>
      <c r="F3836" s="15" t="s">
        <v>4324</v>
      </c>
      <c r="G3836" s="15" t="s">
        <v>12668</v>
      </c>
      <c r="H3836" s="15" t="s">
        <v>12896</v>
      </c>
      <c r="I3836" s="15" t="s">
        <v>4327</v>
      </c>
      <c r="J3836" s="15" t="s">
        <v>4328</v>
      </c>
      <c r="K3836" s="15"/>
      <c r="L3836" s="103" t="str">
        <f t="shared" si="1"/>
        <v>B-J253-W13-250 ml White Milk Bottle</v>
      </c>
      <c r="M3836" s="103">
        <f t="shared" si="2"/>
        <v>1152</v>
      </c>
      <c r="N3836" s="102" t="str">
        <f t="shared" si="3"/>
        <v>wk </v>
      </c>
    </row>
    <row r="3837" ht="12.75" customHeight="1">
      <c r="A3837" s="15" t="s">
        <v>4729</v>
      </c>
      <c r="B3837" s="15" t="s">
        <v>3123</v>
      </c>
      <c r="C3837" s="15" t="s">
        <v>4321</v>
      </c>
      <c r="D3837" s="15" t="s">
        <v>3372</v>
      </c>
      <c r="E3837" s="15" t="s">
        <v>12558</v>
      </c>
      <c r="F3837" s="15" t="s">
        <v>4324</v>
      </c>
      <c r="G3837" s="15" t="s">
        <v>12671</v>
      </c>
      <c r="H3837" s="15" t="s">
        <v>12888</v>
      </c>
      <c r="I3837" s="15" t="s">
        <v>4327</v>
      </c>
      <c r="J3837" s="15" t="s">
        <v>4345</v>
      </c>
      <c r="K3837" s="15"/>
      <c r="L3837" s="103" t="str">
        <f t="shared" si="1"/>
        <v>B-J253-W13-250 ml White Milk Bottle</v>
      </c>
      <c r="M3837" s="103">
        <f t="shared" si="2"/>
        <v>288</v>
      </c>
      <c r="N3837" s="102" t="str">
        <f t="shared" si="3"/>
        <v>wk </v>
      </c>
    </row>
    <row r="3838" ht="12.75" customHeight="1">
      <c r="A3838" s="15" t="s">
        <v>4734</v>
      </c>
      <c r="B3838" s="15" t="s">
        <v>3123</v>
      </c>
      <c r="C3838" s="15" t="s">
        <v>4321</v>
      </c>
      <c r="D3838" s="15" t="s">
        <v>3372</v>
      </c>
      <c r="E3838" s="15" t="s">
        <v>12897</v>
      </c>
      <c r="F3838" s="15" t="s">
        <v>4324</v>
      </c>
      <c r="G3838" s="15" t="s">
        <v>12671</v>
      </c>
      <c r="H3838" s="15" t="s">
        <v>12888</v>
      </c>
      <c r="I3838" s="15" t="s">
        <v>4327</v>
      </c>
      <c r="J3838" s="15" t="s">
        <v>4345</v>
      </c>
      <c r="K3838" s="15"/>
      <c r="L3838" s="103" t="str">
        <f t="shared" si="1"/>
        <v>B-J253-W13-250 ml White Milk Bottle</v>
      </c>
      <c r="M3838" s="103">
        <f t="shared" si="2"/>
        <v>288</v>
      </c>
      <c r="N3838" s="102" t="str">
        <f t="shared" si="3"/>
        <v>wk </v>
      </c>
    </row>
    <row r="3839" ht="12.75" customHeight="1">
      <c r="A3839" s="15" t="s">
        <v>4734</v>
      </c>
      <c r="B3839" s="15" t="s">
        <v>3123</v>
      </c>
      <c r="C3839" s="15" t="s">
        <v>4321</v>
      </c>
      <c r="D3839" s="15" t="s">
        <v>3372</v>
      </c>
      <c r="E3839" s="15" t="s">
        <v>12784</v>
      </c>
      <c r="F3839" s="15" t="s">
        <v>4324</v>
      </c>
      <c r="G3839" s="15" t="s">
        <v>12671</v>
      </c>
      <c r="H3839" s="15" t="s">
        <v>12888</v>
      </c>
      <c r="I3839" s="15" t="s">
        <v>4327</v>
      </c>
      <c r="J3839" s="15" t="s">
        <v>4345</v>
      </c>
      <c r="K3839" s="15"/>
      <c r="L3839" s="103" t="str">
        <f t="shared" si="1"/>
        <v>B-J253-W13-250 ml White Milk Bottle</v>
      </c>
      <c r="M3839" s="103">
        <f t="shared" si="2"/>
        <v>288</v>
      </c>
      <c r="N3839" s="102" t="str">
        <f t="shared" si="3"/>
        <v>wk </v>
      </c>
    </row>
    <row r="3840" ht="12.75" customHeight="1">
      <c r="A3840" s="15" t="s">
        <v>5272</v>
      </c>
      <c r="B3840" s="15" t="s">
        <v>3123</v>
      </c>
      <c r="C3840" s="15" t="s">
        <v>4321</v>
      </c>
      <c r="D3840" s="15" t="s">
        <v>3847</v>
      </c>
      <c r="E3840" s="15" t="s">
        <v>12786</v>
      </c>
      <c r="F3840" s="15" t="s">
        <v>4324</v>
      </c>
      <c r="G3840" s="15" t="s">
        <v>12699</v>
      </c>
      <c r="H3840" s="15" t="s">
        <v>12898</v>
      </c>
      <c r="I3840" s="15" t="s">
        <v>4327</v>
      </c>
      <c r="J3840" s="15" t="s">
        <v>4328</v>
      </c>
      <c r="K3840" s="15"/>
      <c r="L3840" s="103" t="str">
        <f t="shared" si="1"/>
        <v>B-J253-W13-250 ml White Milk Bottle</v>
      </c>
      <c r="M3840" s="103">
        <f t="shared" si="2"/>
        <v>2016</v>
      </c>
      <c r="N3840" s="102" t="str">
        <f t="shared" si="3"/>
        <v>wk </v>
      </c>
    </row>
    <row r="3841" ht="12.75" customHeight="1">
      <c r="A3841" s="15" t="s">
        <v>4739</v>
      </c>
      <c r="B3841" s="15" t="s">
        <v>3123</v>
      </c>
      <c r="C3841" s="15" t="s">
        <v>4321</v>
      </c>
      <c r="D3841" s="15" t="s">
        <v>3372</v>
      </c>
      <c r="E3841" s="15" t="s">
        <v>12899</v>
      </c>
      <c r="F3841" s="15" t="s">
        <v>4324</v>
      </c>
      <c r="G3841" s="15" t="s">
        <v>12671</v>
      </c>
      <c r="H3841" s="15" t="s">
        <v>12888</v>
      </c>
      <c r="I3841" s="15" t="s">
        <v>4327</v>
      </c>
      <c r="J3841" s="15" t="s">
        <v>4345</v>
      </c>
      <c r="K3841" s="15"/>
      <c r="L3841" s="103" t="str">
        <f t="shared" si="1"/>
        <v>B-J253-W13-250 ml White Milk Bottle</v>
      </c>
      <c r="M3841" s="103">
        <f t="shared" si="2"/>
        <v>288</v>
      </c>
      <c r="N3841" s="102" t="str">
        <f t="shared" si="3"/>
        <v>wk </v>
      </c>
    </row>
    <row r="3842" ht="12.75" customHeight="1">
      <c r="A3842" s="15" t="s">
        <v>4739</v>
      </c>
      <c r="B3842" s="15" t="s">
        <v>3123</v>
      </c>
      <c r="C3842" s="15" t="s">
        <v>4321</v>
      </c>
      <c r="D3842" s="15" t="s">
        <v>3372</v>
      </c>
      <c r="E3842" s="15" t="s">
        <v>12788</v>
      </c>
      <c r="F3842" s="15" t="s">
        <v>4324</v>
      </c>
      <c r="G3842" s="15" t="s">
        <v>12671</v>
      </c>
      <c r="H3842" s="15" t="s">
        <v>12888</v>
      </c>
      <c r="I3842" s="15" t="s">
        <v>4327</v>
      </c>
      <c r="J3842" s="15" t="s">
        <v>4345</v>
      </c>
      <c r="K3842" s="15"/>
      <c r="L3842" s="103" t="str">
        <f t="shared" si="1"/>
        <v>B-J253-W13-250 ml White Milk Bottle</v>
      </c>
      <c r="M3842" s="103">
        <f t="shared" si="2"/>
        <v>288</v>
      </c>
      <c r="N3842" s="102" t="str">
        <f t="shared" si="3"/>
        <v>wk </v>
      </c>
    </row>
    <row r="3843" ht="12.75" customHeight="1">
      <c r="A3843" s="15" t="s">
        <v>4748</v>
      </c>
      <c r="B3843" s="15" t="s">
        <v>3123</v>
      </c>
      <c r="C3843" s="15" t="s">
        <v>4321</v>
      </c>
      <c r="D3843" s="15" t="s">
        <v>3372</v>
      </c>
      <c r="E3843" s="15" t="s">
        <v>12900</v>
      </c>
      <c r="F3843" s="15" t="s">
        <v>4324</v>
      </c>
      <c r="G3843" s="15" t="s">
        <v>12671</v>
      </c>
      <c r="H3843" s="15" t="s">
        <v>12888</v>
      </c>
      <c r="I3843" s="15" t="s">
        <v>4327</v>
      </c>
      <c r="J3843" s="15" t="s">
        <v>4345</v>
      </c>
      <c r="K3843" s="15"/>
      <c r="L3843" s="103" t="str">
        <f t="shared" si="1"/>
        <v>B-J253-W13-250 ml White Milk Bottle</v>
      </c>
      <c r="M3843" s="103">
        <f t="shared" si="2"/>
        <v>288</v>
      </c>
      <c r="N3843" s="102" t="str">
        <f t="shared" si="3"/>
        <v>wk </v>
      </c>
    </row>
    <row r="3844" ht="12.75" customHeight="1">
      <c r="A3844" s="15" t="s">
        <v>4748</v>
      </c>
      <c r="B3844" s="15" t="s">
        <v>3123</v>
      </c>
      <c r="C3844" s="15" t="s">
        <v>4321</v>
      </c>
      <c r="D3844" s="15" t="s">
        <v>3569</v>
      </c>
      <c r="E3844" s="15" t="s">
        <v>12791</v>
      </c>
      <c r="F3844" s="15" t="s">
        <v>4324</v>
      </c>
      <c r="G3844" s="15" t="s">
        <v>12675</v>
      </c>
      <c r="H3844" s="15" t="s">
        <v>12885</v>
      </c>
      <c r="I3844" s="15" t="s">
        <v>4327</v>
      </c>
      <c r="J3844" s="15" t="s">
        <v>4328</v>
      </c>
      <c r="K3844" s="15"/>
      <c r="L3844" s="103" t="str">
        <f t="shared" si="1"/>
        <v>B-J253-W13-250 ml White Milk Bottle</v>
      </c>
      <c r="M3844" s="103">
        <f t="shared" si="2"/>
        <v>576</v>
      </c>
      <c r="N3844" s="102" t="str">
        <f t="shared" si="3"/>
        <v>wk </v>
      </c>
    </row>
    <row r="3845" ht="12.75" customHeight="1">
      <c r="A3845" s="15" t="s">
        <v>4753</v>
      </c>
      <c r="B3845" s="15" t="s">
        <v>3123</v>
      </c>
      <c r="C3845" s="15" t="s">
        <v>4321</v>
      </c>
      <c r="D3845" s="15" t="s">
        <v>3372</v>
      </c>
      <c r="E3845" s="15" t="s">
        <v>12901</v>
      </c>
      <c r="F3845" s="15" t="s">
        <v>4324</v>
      </c>
      <c r="G3845" s="15" t="s">
        <v>12671</v>
      </c>
      <c r="H3845" s="15" t="s">
        <v>12888</v>
      </c>
      <c r="I3845" s="15" t="s">
        <v>4327</v>
      </c>
      <c r="J3845" s="15" t="s">
        <v>4345</v>
      </c>
      <c r="K3845" s="15"/>
      <c r="L3845" s="103" t="str">
        <f t="shared" si="1"/>
        <v>B-J253-W13-250 ml White Milk Bottle</v>
      </c>
      <c r="M3845" s="103">
        <f t="shared" si="2"/>
        <v>288</v>
      </c>
      <c r="N3845" s="102" t="str">
        <f t="shared" si="3"/>
        <v>wk </v>
      </c>
    </row>
    <row r="3846" ht="12.75" customHeight="1">
      <c r="A3846" s="15" t="s">
        <v>4758</v>
      </c>
      <c r="B3846" s="15" t="s">
        <v>3123</v>
      </c>
      <c r="C3846" s="15" t="s">
        <v>4321</v>
      </c>
      <c r="D3846" s="15" t="s">
        <v>3372</v>
      </c>
      <c r="E3846" s="15" t="s">
        <v>12902</v>
      </c>
      <c r="F3846" s="15" t="s">
        <v>4324</v>
      </c>
      <c r="G3846" s="15" t="s">
        <v>12671</v>
      </c>
      <c r="H3846" s="15" t="s">
        <v>12888</v>
      </c>
      <c r="I3846" s="15" t="s">
        <v>4327</v>
      </c>
      <c r="J3846" s="15" t="s">
        <v>4345</v>
      </c>
      <c r="K3846" s="15"/>
      <c r="L3846" s="103" t="str">
        <f t="shared" si="1"/>
        <v>B-J253-W13-250 ml White Milk Bottle</v>
      </c>
      <c r="M3846" s="103">
        <f t="shared" si="2"/>
        <v>288</v>
      </c>
      <c r="N3846" s="102" t="str">
        <f t="shared" si="3"/>
        <v>wk 10</v>
      </c>
    </row>
    <row r="3847" ht="12.75" customHeight="1">
      <c r="A3847" s="15" t="s">
        <v>4758</v>
      </c>
      <c r="B3847" s="15" t="s">
        <v>3123</v>
      </c>
      <c r="C3847" s="15" t="s">
        <v>4321</v>
      </c>
      <c r="D3847" s="15" t="s">
        <v>3507</v>
      </c>
      <c r="E3847" s="15" t="s">
        <v>12793</v>
      </c>
      <c r="F3847" s="15" t="s">
        <v>4324</v>
      </c>
      <c r="G3847" s="15" t="s">
        <v>12691</v>
      </c>
      <c r="H3847" s="15" t="s">
        <v>12887</v>
      </c>
      <c r="I3847" s="15" t="s">
        <v>4327</v>
      </c>
      <c r="J3847" s="15" t="s">
        <v>4345</v>
      </c>
      <c r="K3847" s="15"/>
      <c r="L3847" s="103" t="str">
        <f t="shared" si="1"/>
        <v>B-J253-W13-250 ml White Milk Bottle</v>
      </c>
      <c r="M3847" s="103">
        <f t="shared" si="2"/>
        <v>1728</v>
      </c>
      <c r="N3847" s="102" t="str">
        <f t="shared" si="3"/>
        <v>wk 10</v>
      </c>
    </row>
    <row r="3848" ht="12.75" customHeight="1">
      <c r="A3848" s="15" t="s">
        <v>4764</v>
      </c>
      <c r="B3848" s="15" t="s">
        <v>3123</v>
      </c>
      <c r="C3848" s="15" t="s">
        <v>4321</v>
      </c>
      <c r="D3848" s="15" t="s">
        <v>3372</v>
      </c>
      <c r="E3848" s="15" t="s">
        <v>12795</v>
      </c>
      <c r="F3848" s="15" t="s">
        <v>4324</v>
      </c>
      <c r="G3848" s="15" t="s">
        <v>12671</v>
      </c>
      <c r="H3848" s="15" t="s">
        <v>12888</v>
      </c>
      <c r="I3848" s="15" t="s">
        <v>4327</v>
      </c>
      <c r="J3848" s="15" t="s">
        <v>4328</v>
      </c>
      <c r="K3848" s="15"/>
      <c r="L3848" s="103" t="str">
        <f t="shared" si="1"/>
        <v>B-J253-W13-250 ml White Milk Bottle</v>
      </c>
      <c r="M3848" s="103">
        <f t="shared" si="2"/>
        <v>288</v>
      </c>
      <c r="N3848" s="102" t="str">
        <f t="shared" si="3"/>
        <v>wk 19</v>
      </c>
    </row>
    <row r="3849" ht="12.75" customHeight="1">
      <c r="A3849" s="15" t="s">
        <v>4766</v>
      </c>
      <c r="B3849" s="15" t="s">
        <v>3123</v>
      </c>
      <c r="C3849" s="15" t="s">
        <v>4321</v>
      </c>
      <c r="D3849" s="15" t="s">
        <v>3372</v>
      </c>
      <c r="E3849" s="15" t="s">
        <v>12796</v>
      </c>
      <c r="F3849" s="15" t="s">
        <v>4324</v>
      </c>
      <c r="G3849" s="15" t="s">
        <v>12671</v>
      </c>
      <c r="H3849" s="15" t="s">
        <v>12888</v>
      </c>
      <c r="I3849" s="15" t="s">
        <v>4327</v>
      </c>
      <c r="J3849" s="15" t="s">
        <v>4345</v>
      </c>
      <c r="K3849" s="15"/>
      <c r="L3849" s="103" t="str">
        <f t="shared" si="1"/>
        <v>B-J253-W13-250 ml White Milk Bottle</v>
      </c>
      <c r="M3849" s="103">
        <f t="shared" si="2"/>
        <v>288</v>
      </c>
      <c r="N3849" s="102" t="str">
        <f t="shared" si="3"/>
        <v>wk 23</v>
      </c>
    </row>
    <row r="3850" ht="12.75" customHeight="1">
      <c r="A3850" s="15" t="s">
        <v>4769</v>
      </c>
      <c r="B3850" s="15" t="s">
        <v>3123</v>
      </c>
      <c r="C3850" s="15" t="s">
        <v>4321</v>
      </c>
      <c r="D3850" s="15" t="s">
        <v>3372</v>
      </c>
      <c r="E3850" s="15" t="s">
        <v>12903</v>
      </c>
      <c r="F3850" s="15" t="s">
        <v>4324</v>
      </c>
      <c r="G3850" s="15" t="s">
        <v>12671</v>
      </c>
      <c r="H3850" s="15" t="s">
        <v>12888</v>
      </c>
      <c r="I3850" s="15" t="s">
        <v>4327</v>
      </c>
      <c r="J3850" s="15" t="s">
        <v>4345</v>
      </c>
      <c r="K3850" s="15"/>
      <c r="L3850" s="103" t="str">
        <f t="shared" si="1"/>
        <v>B-J253-W13-250 ml White Milk Bottle</v>
      </c>
      <c r="M3850" s="103">
        <f t="shared" si="2"/>
        <v>288</v>
      </c>
      <c r="N3850" s="102" t="str">
        <f t="shared" si="3"/>
        <v>wk 28</v>
      </c>
    </row>
    <row r="3851" ht="12.75" customHeight="1">
      <c r="A3851" s="15" t="s">
        <v>4769</v>
      </c>
      <c r="B3851" s="15" t="s">
        <v>3123</v>
      </c>
      <c r="C3851" s="15" t="s">
        <v>4321</v>
      </c>
      <c r="D3851" s="15" t="s">
        <v>3539</v>
      </c>
      <c r="E3851" s="15" t="s">
        <v>12797</v>
      </c>
      <c r="F3851" s="15" t="s">
        <v>4324</v>
      </c>
      <c r="G3851" s="15" t="s">
        <v>12695</v>
      </c>
      <c r="H3851" s="15" t="s">
        <v>12891</v>
      </c>
      <c r="I3851" s="15" t="s">
        <v>4327</v>
      </c>
      <c r="J3851" s="15" t="s">
        <v>4328</v>
      </c>
      <c r="K3851" s="15"/>
      <c r="L3851" s="103" t="str">
        <f t="shared" si="1"/>
        <v>B-J253-W13-250 ml White Milk Bottle</v>
      </c>
      <c r="M3851" s="103">
        <f t="shared" si="2"/>
        <v>864</v>
      </c>
      <c r="N3851" s="102" t="str">
        <f t="shared" si="3"/>
        <v>wk 28</v>
      </c>
    </row>
    <row r="3852" ht="12.75" customHeight="1">
      <c r="A3852" s="15" t="s">
        <v>4773</v>
      </c>
      <c r="B3852" s="15" t="s">
        <v>3123</v>
      </c>
      <c r="C3852" s="15" t="s">
        <v>4321</v>
      </c>
      <c r="D3852" s="15" t="s">
        <v>3372</v>
      </c>
      <c r="E3852" s="15" t="s">
        <v>12798</v>
      </c>
      <c r="F3852" s="15" t="s">
        <v>4324</v>
      </c>
      <c r="G3852" s="15" t="s">
        <v>12671</v>
      </c>
      <c r="H3852" s="15" t="s">
        <v>12888</v>
      </c>
      <c r="I3852" s="15" t="s">
        <v>4327</v>
      </c>
      <c r="J3852" s="15" t="s">
        <v>4345</v>
      </c>
      <c r="K3852" s="15"/>
      <c r="L3852" s="103" t="str">
        <f t="shared" si="1"/>
        <v>B-J253-W13-250 ml White Milk Bottle</v>
      </c>
      <c r="M3852" s="103">
        <f t="shared" si="2"/>
        <v>288</v>
      </c>
      <c r="N3852" s="102" t="str">
        <f t="shared" si="3"/>
        <v>wk 41</v>
      </c>
    </row>
    <row r="3853" ht="12.75" customHeight="1">
      <c r="A3853" s="15" t="s">
        <v>4776</v>
      </c>
      <c r="B3853" s="15" t="s">
        <v>3123</v>
      </c>
      <c r="C3853" s="15" t="s">
        <v>4321</v>
      </c>
      <c r="D3853" s="15" t="s">
        <v>7753</v>
      </c>
      <c r="E3853" s="15" t="s">
        <v>12800</v>
      </c>
      <c r="F3853" s="15" t="s">
        <v>4324</v>
      </c>
      <c r="G3853" s="15" t="s">
        <v>12727</v>
      </c>
      <c r="H3853" s="15" t="s">
        <v>12904</v>
      </c>
      <c r="I3853" s="15" t="s">
        <v>4327</v>
      </c>
      <c r="J3853" s="15" t="s">
        <v>4328</v>
      </c>
      <c r="K3853" s="15"/>
      <c r="L3853" s="103" t="str">
        <f t="shared" si="1"/>
        <v>B-J253-W13-250 ml White Milk Bottle</v>
      </c>
      <c r="M3853" s="103">
        <f t="shared" si="2"/>
        <v>2592</v>
      </c>
      <c r="N3853" s="102" t="str">
        <f t="shared" si="3"/>
        <v>wk 45</v>
      </c>
    </row>
    <row r="3854" ht="12.75" customHeight="1">
      <c r="A3854" s="15" t="s">
        <v>4780</v>
      </c>
      <c r="B3854" s="15" t="s">
        <v>3123</v>
      </c>
      <c r="C3854" s="15" t="s">
        <v>4321</v>
      </c>
      <c r="D3854" s="15" t="s">
        <v>3372</v>
      </c>
      <c r="E3854" s="15" t="s">
        <v>12905</v>
      </c>
      <c r="F3854" s="15" t="s">
        <v>4324</v>
      </c>
      <c r="G3854" s="15" t="s">
        <v>12671</v>
      </c>
      <c r="H3854" s="15" t="s">
        <v>12888</v>
      </c>
      <c r="I3854" s="15" t="s">
        <v>4327</v>
      </c>
      <c r="J3854" s="15" t="s">
        <v>4345</v>
      </c>
      <c r="K3854" s="15"/>
      <c r="L3854" s="103" t="str">
        <f t="shared" si="1"/>
        <v>B-J253-W13-250 ml White Milk Bottle</v>
      </c>
      <c r="M3854" s="103">
        <f t="shared" si="2"/>
        <v>288</v>
      </c>
      <c r="N3854" s="102" t="str">
        <f t="shared" si="3"/>
        <v>wk </v>
      </c>
    </row>
    <row r="3855" ht="12.75" customHeight="1">
      <c r="A3855" s="15" t="s">
        <v>4789</v>
      </c>
      <c r="B3855" s="15" t="s">
        <v>3123</v>
      </c>
      <c r="C3855" s="15" t="s">
        <v>4321</v>
      </c>
      <c r="D3855" s="15" t="s">
        <v>3372</v>
      </c>
      <c r="E3855" s="15" t="s">
        <v>12906</v>
      </c>
      <c r="F3855" s="15" t="s">
        <v>4324</v>
      </c>
      <c r="G3855" s="15" t="s">
        <v>12671</v>
      </c>
      <c r="H3855" s="15" t="s">
        <v>12888</v>
      </c>
      <c r="I3855" s="15" t="s">
        <v>4327</v>
      </c>
      <c r="J3855" s="15" t="s">
        <v>4345</v>
      </c>
      <c r="K3855" s="15"/>
      <c r="L3855" s="103" t="str">
        <f t="shared" si="1"/>
        <v>B-J253-W13-250 ml White Milk Bottle</v>
      </c>
      <c r="M3855" s="103">
        <f t="shared" si="2"/>
        <v>288</v>
      </c>
      <c r="N3855" s="102" t="str">
        <f t="shared" si="3"/>
        <v>wk </v>
      </c>
    </row>
    <row r="3856" ht="12.75" customHeight="1">
      <c r="A3856" s="15" t="s">
        <v>4793</v>
      </c>
      <c r="B3856" s="15" t="s">
        <v>3123</v>
      </c>
      <c r="C3856" s="15" t="s">
        <v>4321</v>
      </c>
      <c r="D3856" s="15" t="s">
        <v>3539</v>
      </c>
      <c r="E3856" s="15" t="s">
        <v>12804</v>
      </c>
      <c r="F3856" s="15" t="s">
        <v>4324</v>
      </c>
      <c r="G3856" s="15" t="s">
        <v>12695</v>
      </c>
      <c r="H3856" s="15" t="s">
        <v>12907</v>
      </c>
      <c r="I3856" s="15" t="s">
        <v>4327</v>
      </c>
      <c r="J3856" s="15" t="s">
        <v>4328</v>
      </c>
      <c r="K3856" s="15"/>
      <c r="L3856" s="103" t="str">
        <f t="shared" si="1"/>
        <v>B-J253-W13-250 ml White Milk Bottle</v>
      </c>
      <c r="M3856" s="103">
        <f t="shared" si="2"/>
        <v>864</v>
      </c>
      <c r="N3856" s="102" t="str">
        <f t="shared" si="3"/>
        <v>wk </v>
      </c>
    </row>
    <row r="3857" ht="12.75" customHeight="1">
      <c r="A3857" s="15" t="s">
        <v>4795</v>
      </c>
      <c r="B3857" s="15" t="s">
        <v>3123</v>
      </c>
      <c r="C3857" s="15" t="s">
        <v>4321</v>
      </c>
      <c r="D3857" s="15" t="s">
        <v>3372</v>
      </c>
      <c r="E3857" s="15" t="s">
        <v>12908</v>
      </c>
      <c r="F3857" s="15" t="s">
        <v>4324</v>
      </c>
      <c r="G3857" s="15" t="s">
        <v>12671</v>
      </c>
      <c r="H3857" s="15" t="s">
        <v>12909</v>
      </c>
      <c r="I3857" s="15" t="s">
        <v>4327</v>
      </c>
      <c r="J3857" s="15" t="s">
        <v>4345</v>
      </c>
      <c r="K3857" s="15"/>
      <c r="L3857" s="103" t="str">
        <f t="shared" si="1"/>
        <v>B-J253-W13-250 ml White Milk Bottle</v>
      </c>
      <c r="M3857" s="103">
        <f t="shared" si="2"/>
        <v>288</v>
      </c>
      <c r="N3857" s="102" t="str">
        <f t="shared" si="3"/>
        <v>wk </v>
      </c>
    </row>
    <row r="3858" ht="12.75" customHeight="1">
      <c r="A3858" s="15" t="s">
        <v>4802</v>
      </c>
      <c r="B3858" s="15" t="s">
        <v>3123</v>
      </c>
      <c r="C3858" s="15" t="s">
        <v>4321</v>
      </c>
      <c r="D3858" s="15" t="s">
        <v>3372</v>
      </c>
      <c r="E3858" s="15" t="s">
        <v>12910</v>
      </c>
      <c r="F3858" s="15" t="s">
        <v>4324</v>
      </c>
      <c r="G3858" s="15" t="s">
        <v>12671</v>
      </c>
      <c r="H3858" s="15" t="s">
        <v>12909</v>
      </c>
      <c r="I3858" s="15" t="s">
        <v>4327</v>
      </c>
      <c r="J3858" s="15" t="s">
        <v>4328</v>
      </c>
      <c r="K3858" s="15"/>
      <c r="L3858" s="103" t="str">
        <f t="shared" si="1"/>
        <v>B-J253-W13-250 ml White Milk Bottle</v>
      </c>
      <c r="M3858" s="103">
        <f t="shared" si="2"/>
        <v>288</v>
      </c>
      <c r="N3858" s="102" t="str">
        <f t="shared" si="3"/>
        <v>wk </v>
      </c>
    </row>
    <row r="3859" ht="12.75" customHeight="1">
      <c r="A3859" s="15" t="s">
        <v>4813</v>
      </c>
      <c r="B3859" s="15" t="s">
        <v>3123</v>
      </c>
      <c r="C3859" s="15" t="s">
        <v>4321</v>
      </c>
      <c r="D3859" s="15" t="s">
        <v>3372</v>
      </c>
      <c r="E3859" s="15" t="s">
        <v>12911</v>
      </c>
      <c r="F3859" s="15" t="s">
        <v>4324</v>
      </c>
      <c r="G3859" s="15" t="s">
        <v>12671</v>
      </c>
      <c r="H3859" s="15" t="s">
        <v>12909</v>
      </c>
      <c r="I3859" s="15" t="s">
        <v>4327</v>
      </c>
      <c r="J3859" s="15" t="s">
        <v>4345</v>
      </c>
      <c r="K3859" s="15"/>
      <c r="L3859" s="103" t="str">
        <f t="shared" si="1"/>
        <v>B-J253-W13-250 ml White Milk Bottle</v>
      </c>
      <c r="M3859" s="103">
        <f t="shared" si="2"/>
        <v>288</v>
      </c>
      <c r="N3859" s="102" t="str">
        <f t="shared" si="3"/>
        <v>wk </v>
      </c>
    </row>
    <row r="3860" ht="12.75" customHeight="1">
      <c r="A3860" s="15" t="s">
        <v>4816</v>
      </c>
      <c r="B3860" s="15" t="s">
        <v>3123</v>
      </c>
      <c r="C3860" s="15" t="s">
        <v>4321</v>
      </c>
      <c r="D3860" s="15" t="s">
        <v>3763</v>
      </c>
      <c r="E3860" s="15" t="s">
        <v>12808</v>
      </c>
      <c r="F3860" s="15" t="s">
        <v>4324</v>
      </c>
      <c r="G3860" s="15" t="s">
        <v>12668</v>
      </c>
      <c r="H3860" s="15" t="s">
        <v>12912</v>
      </c>
      <c r="I3860" s="15" t="s">
        <v>4327</v>
      </c>
      <c r="J3860" s="15" t="s">
        <v>4345</v>
      </c>
      <c r="K3860" s="15"/>
      <c r="L3860" s="103" t="str">
        <f t="shared" si="1"/>
        <v>B-J253-W13-250 ml White Milk Bottle</v>
      </c>
      <c r="M3860" s="103">
        <f t="shared" si="2"/>
        <v>1152</v>
      </c>
      <c r="N3860" s="102" t="str">
        <f t="shared" si="3"/>
        <v>wk 2</v>
      </c>
    </row>
    <row r="3861" ht="12.75" customHeight="1">
      <c r="A3861" s="15" t="s">
        <v>4818</v>
      </c>
      <c r="B3861" s="15" t="s">
        <v>3123</v>
      </c>
      <c r="C3861" s="15" t="s">
        <v>4321</v>
      </c>
      <c r="D3861" s="15" t="s">
        <v>3539</v>
      </c>
      <c r="E3861" s="15" t="s">
        <v>12811</v>
      </c>
      <c r="F3861" s="15" t="s">
        <v>4324</v>
      </c>
      <c r="G3861" s="15" t="s">
        <v>12695</v>
      </c>
      <c r="H3861" s="15" t="s">
        <v>12907</v>
      </c>
      <c r="I3861" s="15" t="s">
        <v>4327</v>
      </c>
      <c r="J3861" s="15" t="s">
        <v>4328</v>
      </c>
      <c r="K3861" s="15"/>
      <c r="L3861" s="103" t="str">
        <f t="shared" si="1"/>
        <v>B-J253-W13-250 ml White Milk Bottle</v>
      </c>
      <c r="M3861" s="103">
        <f t="shared" si="2"/>
        <v>864</v>
      </c>
      <c r="N3861" s="102" t="str">
        <f t="shared" si="3"/>
        <v>wk 6</v>
      </c>
    </row>
    <row r="3862" ht="12.75" customHeight="1">
      <c r="A3862" s="15" t="s">
        <v>4820</v>
      </c>
      <c r="B3862" s="15" t="s">
        <v>3123</v>
      </c>
      <c r="C3862" s="15" t="s">
        <v>4321</v>
      </c>
      <c r="D3862" s="15" t="s">
        <v>3372</v>
      </c>
      <c r="E3862" s="15" t="s">
        <v>12913</v>
      </c>
      <c r="F3862" s="15" t="s">
        <v>4324</v>
      </c>
      <c r="G3862" s="15" t="s">
        <v>12671</v>
      </c>
      <c r="H3862" s="15" t="s">
        <v>12909</v>
      </c>
      <c r="I3862" s="15" t="s">
        <v>4327</v>
      </c>
      <c r="J3862" s="15" t="s">
        <v>4345</v>
      </c>
      <c r="K3862" s="15"/>
      <c r="L3862" s="103" t="str">
        <f t="shared" si="1"/>
        <v>B-J253-W13-250 ml White Milk Bottle</v>
      </c>
      <c r="M3862" s="103">
        <f t="shared" si="2"/>
        <v>288</v>
      </c>
      <c r="N3862" s="102" t="str">
        <f t="shared" si="3"/>
        <v>wk 10</v>
      </c>
    </row>
    <row r="3863" ht="12.75" customHeight="1">
      <c r="A3863" s="15" t="s">
        <v>4823</v>
      </c>
      <c r="B3863" s="15" t="s">
        <v>3123</v>
      </c>
      <c r="C3863" s="15" t="s">
        <v>4321</v>
      </c>
      <c r="D3863" s="15" t="s">
        <v>7753</v>
      </c>
      <c r="E3863" s="15" t="s">
        <v>12814</v>
      </c>
      <c r="F3863" s="15" t="s">
        <v>4324</v>
      </c>
      <c r="G3863" s="15" t="s">
        <v>12727</v>
      </c>
      <c r="H3863" s="15" t="s">
        <v>12914</v>
      </c>
      <c r="I3863" s="15" t="s">
        <v>4327</v>
      </c>
      <c r="J3863" s="15" t="s">
        <v>4328</v>
      </c>
      <c r="K3863" s="15"/>
      <c r="L3863" s="103" t="str">
        <f t="shared" si="1"/>
        <v>B-J253-W13-250 ml White Milk Bottle</v>
      </c>
      <c r="M3863" s="103">
        <f t="shared" si="2"/>
        <v>2592</v>
      </c>
      <c r="N3863" s="102" t="str">
        <f t="shared" si="3"/>
        <v>wk 15</v>
      </c>
    </row>
    <row r="3864" ht="12.75" customHeight="1">
      <c r="A3864" s="15" t="s">
        <v>4823</v>
      </c>
      <c r="B3864" s="15" t="s">
        <v>3123</v>
      </c>
      <c r="C3864" s="15" t="s">
        <v>4321</v>
      </c>
      <c r="D3864" s="15" t="s">
        <v>3372</v>
      </c>
      <c r="E3864" s="15" t="s">
        <v>12816</v>
      </c>
      <c r="F3864" s="15" t="s">
        <v>4324</v>
      </c>
      <c r="G3864" s="15" t="s">
        <v>12671</v>
      </c>
      <c r="H3864" s="15" t="s">
        <v>12909</v>
      </c>
      <c r="I3864" s="15" t="s">
        <v>4327</v>
      </c>
      <c r="J3864" s="15" t="s">
        <v>4328</v>
      </c>
      <c r="K3864" s="15"/>
      <c r="L3864" s="103" t="str">
        <f t="shared" si="1"/>
        <v>B-J253-W13-250 ml White Milk Bottle</v>
      </c>
      <c r="M3864" s="103">
        <f t="shared" si="2"/>
        <v>288</v>
      </c>
      <c r="N3864" s="102" t="str">
        <f t="shared" si="3"/>
        <v>wk 15</v>
      </c>
    </row>
    <row r="3865" ht="12.75" customHeight="1">
      <c r="A3865" s="15" t="s">
        <v>4823</v>
      </c>
      <c r="B3865" s="15" t="s">
        <v>3123</v>
      </c>
      <c r="C3865" s="15" t="s">
        <v>4321</v>
      </c>
      <c r="D3865" s="15" t="s">
        <v>3763</v>
      </c>
      <c r="E3865" s="15" t="s">
        <v>12583</v>
      </c>
      <c r="F3865" s="15" t="s">
        <v>4324</v>
      </c>
      <c r="G3865" s="15" t="s">
        <v>12668</v>
      </c>
      <c r="H3865" s="15" t="s">
        <v>12912</v>
      </c>
      <c r="I3865" s="15" t="s">
        <v>4327</v>
      </c>
      <c r="J3865" s="15" t="s">
        <v>4328</v>
      </c>
      <c r="K3865" s="15"/>
      <c r="L3865" s="103" t="str">
        <f t="shared" si="1"/>
        <v>B-J253-W13-250 ml White Milk Bottle</v>
      </c>
      <c r="M3865" s="103">
        <f t="shared" si="2"/>
        <v>1152</v>
      </c>
      <c r="N3865" s="102" t="str">
        <f t="shared" si="3"/>
        <v>wk 15</v>
      </c>
    </row>
    <row r="3866" ht="12.75" customHeight="1">
      <c r="A3866" s="15" t="s">
        <v>4828</v>
      </c>
      <c r="B3866" s="15" t="s">
        <v>3123</v>
      </c>
      <c r="C3866" s="15" t="s">
        <v>4321</v>
      </c>
      <c r="D3866" s="15" t="s">
        <v>3372</v>
      </c>
      <c r="E3866" s="15" t="s">
        <v>12586</v>
      </c>
      <c r="F3866" s="15" t="s">
        <v>4324</v>
      </c>
      <c r="G3866" s="15" t="s">
        <v>12671</v>
      </c>
      <c r="H3866" s="15" t="s">
        <v>12909</v>
      </c>
      <c r="I3866" s="15" t="s">
        <v>4327</v>
      </c>
      <c r="J3866" s="15" t="s">
        <v>4345</v>
      </c>
      <c r="K3866" s="15"/>
      <c r="L3866" s="103" t="str">
        <f t="shared" si="1"/>
        <v>B-J253-W13-250 ml White Milk Bottle</v>
      </c>
      <c r="M3866" s="103">
        <f t="shared" si="2"/>
        <v>288</v>
      </c>
      <c r="N3866" s="102" t="str">
        <f t="shared" si="3"/>
        <v>wk 23</v>
      </c>
    </row>
    <row r="3867" ht="12.75" customHeight="1">
      <c r="A3867" s="15" t="s">
        <v>4830</v>
      </c>
      <c r="B3867" s="15" t="s">
        <v>3123</v>
      </c>
      <c r="C3867" s="15" t="s">
        <v>4321</v>
      </c>
      <c r="D3867" s="15" t="s">
        <v>3372</v>
      </c>
      <c r="E3867" s="15" t="s">
        <v>12915</v>
      </c>
      <c r="F3867" s="15" t="s">
        <v>4324</v>
      </c>
      <c r="G3867" s="15" t="s">
        <v>12671</v>
      </c>
      <c r="H3867" s="15" t="s">
        <v>12909</v>
      </c>
      <c r="I3867" s="15" t="s">
        <v>4327</v>
      </c>
      <c r="J3867" s="15" t="s">
        <v>4345</v>
      </c>
      <c r="K3867" s="15"/>
      <c r="L3867" s="103" t="str">
        <f t="shared" si="1"/>
        <v>B-J253-W13-250 ml White Milk Bottle</v>
      </c>
      <c r="M3867" s="103">
        <f t="shared" si="2"/>
        <v>288</v>
      </c>
      <c r="N3867" s="102" t="str">
        <f t="shared" si="3"/>
        <v>wk 32</v>
      </c>
    </row>
    <row r="3868" ht="12.75" customHeight="1">
      <c r="A3868" s="15" t="s">
        <v>4835</v>
      </c>
      <c r="B3868" s="15" t="s">
        <v>3123</v>
      </c>
      <c r="C3868" s="15" t="s">
        <v>4321</v>
      </c>
      <c r="D3868" s="15" t="s">
        <v>3372</v>
      </c>
      <c r="E3868" s="15" t="s">
        <v>12818</v>
      </c>
      <c r="F3868" s="15" t="s">
        <v>4324</v>
      </c>
      <c r="G3868" s="15" t="s">
        <v>12671</v>
      </c>
      <c r="H3868" s="15" t="s">
        <v>12909</v>
      </c>
      <c r="I3868" s="15" t="s">
        <v>4327</v>
      </c>
      <c r="J3868" s="15" t="s">
        <v>4328</v>
      </c>
      <c r="K3868" s="15"/>
      <c r="L3868" s="103" t="str">
        <f t="shared" si="1"/>
        <v>B-J253-W13-250 ml White Milk Bottle</v>
      </c>
      <c r="M3868" s="103">
        <f t="shared" si="2"/>
        <v>288</v>
      </c>
      <c r="N3868" s="102" t="str">
        <f t="shared" si="3"/>
        <v>wk 37</v>
      </c>
    </row>
    <row r="3869" ht="12.75" customHeight="1">
      <c r="A3869" s="15" t="s">
        <v>4840</v>
      </c>
      <c r="B3869" s="15" t="s">
        <v>3123</v>
      </c>
      <c r="C3869" s="15" t="s">
        <v>4321</v>
      </c>
      <c r="D3869" s="15" t="s">
        <v>3372</v>
      </c>
      <c r="E3869" s="15" t="s">
        <v>12916</v>
      </c>
      <c r="F3869" s="15" t="s">
        <v>4324</v>
      </c>
      <c r="G3869" s="15" t="s">
        <v>12671</v>
      </c>
      <c r="H3869" s="15" t="s">
        <v>12909</v>
      </c>
      <c r="I3869" s="15" t="s">
        <v>4327</v>
      </c>
      <c r="J3869" s="15" t="s">
        <v>4345</v>
      </c>
      <c r="K3869" s="15"/>
      <c r="L3869" s="103" t="str">
        <f t="shared" si="1"/>
        <v>B-J253-W13-250 ml White Milk Bottle</v>
      </c>
      <c r="M3869" s="103">
        <f t="shared" si="2"/>
        <v>288</v>
      </c>
      <c r="N3869" s="102" t="str">
        <f t="shared" si="3"/>
        <v>wk 50</v>
      </c>
    </row>
    <row r="3870" ht="12.75" customHeight="1">
      <c r="A3870" s="15" t="s">
        <v>4846</v>
      </c>
      <c r="B3870" s="15" t="s">
        <v>3123</v>
      </c>
      <c r="C3870" s="15" t="s">
        <v>4321</v>
      </c>
      <c r="D3870" s="15" t="s">
        <v>3507</v>
      </c>
      <c r="E3870" s="15" t="s">
        <v>12819</v>
      </c>
      <c r="F3870" s="15" t="s">
        <v>4324</v>
      </c>
      <c r="G3870" s="15" t="s">
        <v>12691</v>
      </c>
      <c r="H3870" s="15" t="s">
        <v>12917</v>
      </c>
      <c r="I3870" s="15" t="s">
        <v>4327</v>
      </c>
      <c r="J3870" s="15" t="s">
        <v>4328</v>
      </c>
      <c r="K3870" s="15"/>
      <c r="L3870" s="103" t="str">
        <f t="shared" si="1"/>
        <v>B-J253-W13-250 ml White Milk Bottle</v>
      </c>
      <c r="M3870" s="103">
        <f t="shared" si="2"/>
        <v>1728</v>
      </c>
      <c r="N3870" s="102" t="str">
        <f t="shared" si="3"/>
        <v>wk </v>
      </c>
    </row>
    <row r="3871" ht="12.75" customHeight="1">
      <c r="A3871" s="15" t="s">
        <v>4851</v>
      </c>
      <c r="B3871" s="15" t="s">
        <v>3123</v>
      </c>
      <c r="C3871" s="15" t="s">
        <v>4321</v>
      </c>
      <c r="D3871" s="15" t="s">
        <v>3847</v>
      </c>
      <c r="E3871" s="15" t="s">
        <v>12918</v>
      </c>
      <c r="F3871" s="15" t="s">
        <v>4324</v>
      </c>
      <c r="G3871" s="15" t="s">
        <v>12699</v>
      </c>
      <c r="H3871" s="15" t="s">
        <v>12919</v>
      </c>
      <c r="I3871" s="15" t="s">
        <v>4327</v>
      </c>
      <c r="J3871" s="15" t="s">
        <v>4328</v>
      </c>
      <c r="K3871" s="15"/>
      <c r="L3871" s="103" t="str">
        <f t="shared" si="1"/>
        <v>B-J253-W13-250 ml White Milk Bottle</v>
      </c>
      <c r="M3871" s="103">
        <f t="shared" si="2"/>
        <v>2016</v>
      </c>
      <c r="N3871" s="102" t="str">
        <f t="shared" si="3"/>
        <v>wk </v>
      </c>
    </row>
    <row r="3872" ht="12.75" customHeight="1">
      <c r="A3872" s="15" t="s">
        <v>4851</v>
      </c>
      <c r="B3872" s="15" t="s">
        <v>3123</v>
      </c>
      <c r="C3872" s="15" t="s">
        <v>4321</v>
      </c>
      <c r="D3872" s="15" t="s">
        <v>3569</v>
      </c>
      <c r="E3872" s="15" t="s">
        <v>12920</v>
      </c>
      <c r="F3872" s="15" t="s">
        <v>4324</v>
      </c>
      <c r="G3872" s="15" t="s">
        <v>12675</v>
      </c>
      <c r="H3872" s="15" t="s">
        <v>12921</v>
      </c>
      <c r="I3872" s="15" t="s">
        <v>4327</v>
      </c>
      <c r="J3872" s="15" t="s">
        <v>4328</v>
      </c>
      <c r="K3872" s="15"/>
      <c r="L3872" s="103" t="str">
        <f t="shared" si="1"/>
        <v>B-J253-W13-250 ml White Milk Bottle</v>
      </c>
      <c r="M3872" s="103">
        <f t="shared" si="2"/>
        <v>576</v>
      </c>
      <c r="N3872" s="102" t="str">
        <f t="shared" si="3"/>
        <v>wk </v>
      </c>
    </row>
    <row r="3873" ht="12.75" customHeight="1">
      <c r="A3873" s="15" t="s">
        <v>4855</v>
      </c>
      <c r="B3873" s="15" t="s">
        <v>3123</v>
      </c>
      <c r="C3873" s="15" t="s">
        <v>4321</v>
      </c>
      <c r="D3873" s="15" t="s">
        <v>3372</v>
      </c>
      <c r="E3873" s="15" t="s">
        <v>12823</v>
      </c>
      <c r="F3873" s="15" t="s">
        <v>4324</v>
      </c>
      <c r="G3873" s="15" t="s">
        <v>12671</v>
      </c>
      <c r="H3873" s="15" t="s">
        <v>12909</v>
      </c>
      <c r="I3873" s="15" t="s">
        <v>4327</v>
      </c>
      <c r="J3873" s="15" t="s">
        <v>4328</v>
      </c>
      <c r="K3873" s="15"/>
      <c r="L3873" s="103" t="str">
        <f t="shared" si="1"/>
        <v>B-J253-W13-250 ml White Milk Bottle</v>
      </c>
      <c r="M3873" s="103">
        <f t="shared" si="2"/>
        <v>288</v>
      </c>
      <c r="N3873" s="102" t="str">
        <f t="shared" si="3"/>
        <v>wk </v>
      </c>
    </row>
    <row r="3874" ht="12.75" customHeight="1">
      <c r="A3874" s="15" t="s">
        <v>4859</v>
      </c>
      <c r="B3874" s="15" t="s">
        <v>3123</v>
      </c>
      <c r="C3874" s="15" t="s">
        <v>4321</v>
      </c>
      <c r="D3874" s="15" t="s">
        <v>3372</v>
      </c>
      <c r="E3874" s="15" t="s">
        <v>12825</v>
      </c>
      <c r="F3874" s="15" t="s">
        <v>4324</v>
      </c>
      <c r="G3874" s="15" t="s">
        <v>12671</v>
      </c>
      <c r="H3874" s="15" t="s">
        <v>12909</v>
      </c>
      <c r="I3874" s="15" t="s">
        <v>4327</v>
      </c>
      <c r="J3874" s="15" t="s">
        <v>4328</v>
      </c>
      <c r="K3874" s="15"/>
      <c r="L3874" s="103" t="str">
        <f t="shared" si="1"/>
        <v>B-J253-W13-250 ml White Milk Bottle</v>
      </c>
      <c r="M3874" s="103">
        <f t="shared" si="2"/>
        <v>288</v>
      </c>
      <c r="N3874" s="102" t="str">
        <f t="shared" si="3"/>
        <v>wk </v>
      </c>
    </row>
    <row r="3875" ht="12.75" customHeight="1">
      <c r="A3875" s="15" t="s">
        <v>4866</v>
      </c>
      <c r="B3875" s="15" t="s">
        <v>3123</v>
      </c>
      <c r="C3875" s="15" t="s">
        <v>4321</v>
      </c>
      <c r="D3875" s="15" t="s">
        <v>3372</v>
      </c>
      <c r="E3875" s="15" t="s">
        <v>12922</v>
      </c>
      <c r="F3875" s="15" t="s">
        <v>4324</v>
      </c>
      <c r="G3875" s="15" t="s">
        <v>12671</v>
      </c>
      <c r="H3875" s="15" t="s">
        <v>12909</v>
      </c>
      <c r="I3875" s="15" t="s">
        <v>4327</v>
      </c>
      <c r="J3875" s="15" t="s">
        <v>4345</v>
      </c>
      <c r="K3875" s="15"/>
      <c r="L3875" s="103" t="str">
        <f t="shared" si="1"/>
        <v>B-J253-W13-250 ml White Milk Bottle</v>
      </c>
      <c r="M3875" s="103">
        <f t="shared" si="2"/>
        <v>288</v>
      </c>
      <c r="N3875" s="102" t="str">
        <f t="shared" si="3"/>
        <v>wk </v>
      </c>
    </row>
    <row r="3876" ht="12.75" customHeight="1">
      <c r="A3876" s="15" t="s">
        <v>4872</v>
      </c>
      <c r="B3876" s="15" t="s">
        <v>3123</v>
      </c>
      <c r="C3876" s="15" t="s">
        <v>4321</v>
      </c>
      <c r="D3876" s="15" t="s">
        <v>7753</v>
      </c>
      <c r="E3876" s="15" t="s">
        <v>12827</v>
      </c>
      <c r="F3876" s="15" t="s">
        <v>4324</v>
      </c>
      <c r="G3876" s="15" t="s">
        <v>12727</v>
      </c>
      <c r="H3876" s="15" t="s">
        <v>12914</v>
      </c>
      <c r="I3876" s="15" t="s">
        <v>4327</v>
      </c>
      <c r="J3876" s="15" t="s">
        <v>4328</v>
      </c>
      <c r="K3876" s="15"/>
      <c r="L3876" s="103" t="str">
        <f t="shared" si="1"/>
        <v>B-J253-W13-250 ml White Milk Bottle</v>
      </c>
      <c r="M3876" s="103">
        <f t="shared" si="2"/>
        <v>2592</v>
      </c>
      <c r="N3876" s="102" t="str">
        <f t="shared" si="3"/>
        <v>wk </v>
      </c>
    </row>
    <row r="3877" ht="12.75" customHeight="1">
      <c r="A3877" s="15" t="s">
        <v>4872</v>
      </c>
      <c r="B3877" s="15" t="s">
        <v>3123</v>
      </c>
      <c r="C3877" s="15" t="s">
        <v>4321</v>
      </c>
      <c r="D3877" s="15" t="s">
        <v>3372</v>
      </c>
      <c r="E3877" s="15" t="s">
        <v>12923</v>
      </c>
      <c r="F3877" s="15" t="s">
        <v>4324</v>
      </c>
      <c r="G3877" s="15" t="s">
        <v>12671</v>
      </c>
      <c r="H3877" s="15" t="s">
        <v>12909</v>
      </c>
      <c r="I3877" s="15" t="s">
        <v>4327</v>
      </c>
      <c r="J3877" s="15" t="s">
        <v>4328</v>
      </c>
      <c r="K3877" s="15"/>
      <c r="L3877" s="103" t="str">
        <f t="shared" si="1"/>
        <v>B-J253-W13-250 ml White Milk Bottle</v>
      </c>
      <c r="M3877" s="103">
        <f t="shared" si="2"/>
        <v>288</v>
      </c>
      <c r="N3877" s="102" t="str">
        <f t="shared" si="3"/>
        <v>wk </v>
      </c>
    </row>
    <row r="3878" ht="12.75" customHeight="1">
      <c r="A3878" s="15" t="s">
        <v>5615</v>
      </c>
      <c r="B3878" s="15" t="s">
        <v>3123</v>
      </c>
      <c r="C3878" s="15" t="s">
        <v>4321</v>
      </c>
      <c r="D3878" s="15" t="s">
        <v>3539</v>
      </c>
      <c r="E3878" s="15" t="s">
        <v>12600</v>
      </c>
      <c r="F3878" s="15" t="s">
        <v>4324</v>
      </c>
      <c r="G3878" s="15" t="s">
        <v>12695</v>
      </c>
      <c r="H3878" s="15" t="s">
        <v>12907</v>
      </c>
      <c r="I3878" s="15" t="s">
        <v>4327</v>
      </c>
      <c r="J3878" s="15" t="s">
        <v>4328</v>
      </c>
      <c r="K3878" s="15"/>
      <c r="L3878" s="103" t="str">
        <f t="shared" si="1"/>
        <v>B-J253-W13-250 ml White Milk Bottle</v>
      </c>
      <c r="M3878" s="103">
        <f t="shared" si="2"/>
        <v>864</v>
      </c>
      <c r="N3878" s="102" t="str">
        <f t="shared" si="3"/>
        <v>wk </v>
      </c>
    </row>
    <row r="3879" ht="12.75" customHeight="1">
      <c r="A3879" s="15" t="s">
        <v>12924</v>
      </c>
      <c r="B3879" s="15" t="s">
        <v>2855</v>
      </c>
      <c r="C3879" s="15" t="s">
        <v>3146</v>
      </c>
      <c r="D3879" s="15" t="s">
        <v>3145</v>
      </c>
      <c r="E3879" s="15"/>
      <c r="F3879" s="15" t="s">
        <v>4308</v>
      </c>
      <c r="G3879" s="15" t="s">
        <v>12925</v>
      </c>
      <c r="H3879" s="15" t="s">
        <v>3149</v>
      </c>
      <c r="I3879" s="15" t="s">
        <v>3156</v>
      </c>
      <c r="J3879" s="15"/>
      <c r="K3879" s="15"/>
      <c r="L3879" s="103" t="str">
        <f t="shared" si="1"/>
        <v>B-J255-DPK13-250 ml Dark Pink Milk Bottle</v>
      </c>
      <c r="M3879" s="103">
        <f t="shared" si="2"/>
        <v>0</v>
      </c>
      <c r="N3879" s="102" t="str">
        <f t="shared" si="3"/>
        <v>wk </v>
      </c>
    </row>
    <row r="3880" ht="12.75" customHeight="1">
      <c r="A3880" s="15" t="s">
        <v>5323</v>
      </c>
      <c r="B3880" s="15" t="s">
        <v>3123</v>
      </c>
      <c r="C3880" s="15" t="s">
        <v>4321</v>
      </c>
      <c r="D3880" s="15" t="s">
        <v>7753</v>
      </c>
      <c r="E3880" s="15" t="s">
        <v>12926</v>
      </c>
      <c r="F3880" s="15" t="s">
        <v>6858</v>
      </c>
      <c r="G3880" s="15" t="s">
        <v>12927</v>
      </c>
      <c r="H3880" s="15" t="s">
        <v>12928</v>
      </c>
      <c r="I3880" s="15" t="s">
        <v>4327</v>
      </c>
      <c r="J3880" s="15" t="s">
        <v>8986</v>
      </c>
      <c r="K3880" s="15"/>
      <c r="L3880" s="103" t="str">
        <f t="shared" si="1"/>
        <v>B-J255-DPK13-250 ml Dark Pink Milk Bottle</v>
      </c>
      <c r="M3880" s="103">
        <f t="shared" si="2"/>
        <v>2592</v>
      </c>
      <c r="N3880" s="102" t="str">
        <f t="shared" si="3"/>
        <v>wk </v>
      </c>
    </row>
    <row r="3881" ht="12.75" customHeight="1">
      <c r="A3881" s="15" t="s">
        <v>6527</v>
      </c>
      <c r="B3881" s="15" t="s">
        <v>3123</v>
      </c>
      <c r="C3881" s="15" t="s">
        <v>4321</v>
      </c>
      <c r="D3881" s="15" t="s">
        <v>3372</v>
      </c>
      <c r="E3881" s="15" t="s">
        <v>12929</v>
      </c>
      <c r="F3881" s="15" t="s">
        <v>4324</v>
      </c>
      <c r="G3881" s="15" t="s">
        <v>12930</v>
      </c>
      <c r="H3881" s="15" t="s">
        <v>12931</v>
      </c>
      <c r="I3881" s="15" t="s">
        <v>4327</v>
      </c>
      <c r="J3881" s="15" t="s">
        <v>5653</v>
      </c>
      <c r="K3881" s="15"/>
      <c r="L3881" s="103" t="str">
        <f t="shared" si="1"/>
        <v>B-J255-DPK13-250 ml Dark Pink Milk Bottle</v>
      </c>
      <c r="M3881" s="103">
        <f t="shared" si="2"/>
        <v>288</v>
      </c>
      <c r="N3881" s="102" t="str">
        <f t="shared" si="3"/>
        <v>wk </v>
      </c>
    </row>
    <row r="3882" ht="12.75" customHeight="1">
      <c r="A3882" s="15" t="s">
        <v>4320</v>
      </c>
      <c r="B3882" s="15" t="s">
        <v>3123</v>
      </c>
      <c r="C3882" s="15" t="s">
        <v>4321</v>
      </c>
      <c r="D3882" s="15" t="s">
        <v>3847</v>
      </c>
      <c r="E3882" s="15" t="s">
        <v>12932</v>
      </c>
      <c r="F3882" s="15" t="s">
        <v>4324</v>
      </c>
      <c r="G3882" s="15" t="s">
        <v>8177</v>
      </c>
      <c r="H3882" s="15" t="s">
        <v>12933</v>
      </c>
      <c r="I3882" s="15" t="s">
        <v>4327</v>
      </c>
      <c r="J3882" s="15" t="s">
        <v>5653</v>
      </c>
      <c r="K3882" s="15"/>
      <c r="L3882" s="103" t="str">
        <f t="shared" si="1"/>
        <v>B-J255-DPK13-250 ml Dark Pink Milk Bottle</v>
      </c>
      <c r="M3882" s="103">
        <f t="shared" si="2"/>
        <v>2016</v>
      </c>
      <c r="N3882" s="102" t="str">
        <f t="shared" si="3"/>
        <v>wk </v>
      </c>
    </row>
    <row r="3883" ht="12.75" customHeight="1">
      <c r="A3883" s="15" t="s">
        <v>4405</v>
      </c>
      <c r="B3883" s="15" t="s">
        <v>3123</v>
      </c>
      <c r="C3883" s="15" t="s">
        <v>4321</v>
      </c>
      <c r="D3883" s="15" t="s">
        <v>3372</v>
      </c>
      <c r="E3883" s="15" t="s">
        <v>12843</v>
      </c>
      <c r="F3883" s="15" t="s">
        <v>4324</v>
      </c>
      <c r="G3883" s="15" t="s">
        <v>12930</v>
      </c>
      <c r="H3883" s="15" t="s">
        <v>12931</v>
      </c>
      <c r="I3883" s="15" t="s">
        <v>4327</v>
      </c>
      <c r="J3883" s="15" t="s">
        <v>5653</v>
      </c>
      <c r="K3883" s="15"/>
      <c r="L3883" s="103" t="str">
        <f t="shared" si="1"/>
        <v>B-J255-DPK13-250 ml Dark Pink Milk Bottle</v>
      </c>
      <c r="M3883" s="103">
        <f t="shared" si="2"/>
        <v>288</v>
      </c>
      <c r="N3883" s="102" t="str">
        <f t="shared" si="3"/>
        <v>wk </v>
      </c>
    </row>
    <row r="3884" ht="12.75" customHeight="1">
      <c r="A3884" s="15" t="s">
        <v>4405</v>
      </c>
      <c r="B3884" s="15" t="s">
        <v>3123</v>
      </c>
      <c r="C3884" s="15" t="s">
        <v>4321</v>
      </c>
      <c r="D3884" s="15" t="s">
        <v>3372</v>
      </c>
      <c r="E3884" s="15" t="s">
        <v>12934</v>
      </c>
      <c r="F3884" s="15" t="s">
        <v>4324</v>
      </c>
      <c r="G3884" s="15" t="s">
        <v>12930</v>
      </c>
      <c r="H3884" s="15" t="s">
        <v>12931</v>
      </c>
      <c r="I3884" s="15" t="s">
        <v>4327</v>
      </c>
      <c r="J3884" s="15" t="s">
        <v>5653</v>
      </c>
      <c r="K3884" s="15"/>
      <c r="L3884" s="103" t="str">
        <f t="shared" si="1"/>
        <v>B-J255-DPK13-250 ml Dark Pink Milk Bottle</v>
      </c>
      <c r="M3884" s="103">
        <f t="shared" si="2"/>
        <v>288</v>
      </c>
      <c r="N3884" s="102" t="str">
        <f t="shared" si="3"/>
        <v>wk </v>
      </c>
    </row>
    <row r="3885" ht="12.75" customHeight="1">
      <c r="A3885" s="15" t="s">
        <v>4407</v>
      </c>
      <c r="B3885" s="15" t="s">
        <v>3123</v>
      </c>
      <c r="C3885" s="15" t="s">
        <v>4321</v>
      </c>
      <c r="D3885" s="15" t="s">
        <v>3372</v>
      </c>
      <c r="E3885" s="15" t="s">
        <v>12847</v>
      </c>
      <c r="F3885" s="15" t="s">
        <v>4324</v>
      </c>
      <c r="G3885" s="15" t="s">
        <v>12930</v>
      </c>
      <c r="H3885" s="15" t="s">
        <v>12931</v>
      </c>
      <c r="I3885" s="15" t="s">
        <v>4327</v>
      </c>
      <c r="J3885" s="15" t="s">
        <v>5653</v>
      </c>
      <c r="K3885" s="15"/>
      <c r="L3885" s="103" t="str">
        <f t="shared" si="1"/>
        <v>B-J255-DPK13-250 ml Dark Pink Milk Bottle</v>
      </c>
      <c r="M3885" s="103">
        <f t="shared" si="2"/>
        <v>288</v>
      </c>
      <c r="N3885" s="102" t="str">
        <f t="shared" si="3"/>
        <v>wk </v>
      </c>
    </row>
    <row r="3886" ht="12.75" customHeight="1">
      <c r="A3886" s="15" t="s">
        <v>4412</v>
      </c>
      <c r="B3886" s="15" t="s">
        <v>3123</v>
      </c>
      <c r="C3886" s="15" t="s">
        <v>4321</v>
      </c>
      <c r="D3886" s="15" t="s">
        <v>3569</v>
      </c>
      <c r="E3886" s="15" t="s">
        <v>12848</v>
      </c>
      <c r="F3886" s="15" t="s">
        <v>4324</v>
      </c>
      <c r="G3886" s="15" t="s">
        <v>12935</v>
      </c>
      <c r="H3886" s="15" t="s">
        <v>12936</v>
      </c>
      <c r="I3886" s="15" t="s">
        <v>4327</v>
      </c>
      <c r="J3886" s="15" t="s">
        <v>4328</v>
      </c>
      <c r="K3886" s="15"/>
      <c r="L3886" s="103" t="str">
        <f t="shared" si="1"/>
        <v>B-J255-DPK13-250 ml Dark Pink Milk Bottle</v>
      </c>
      <c r="M3886" s="103">
        <f t="shared" si="2"/>
        <v>576</v>
      </c>
      <c r="N3886" s="102" t="str">
        <f t="shared" si="3"/>
        <v>wk </v>
      </c>
    </row>
    <row r="3887" ht="12.75" customHeight="1">
      <c r="A3887" s="15" t="s">
        <v>4412</v>
      </c>
      <c r="B3887" s="15" t="s">
        <v>3123</v>
      </c>
      <c r="C3887" s="15" t="s">
        <v>4321</v>
      </c>
      <c r="D3887" s="15" t="s">
        <v>3847</v>
      </c>
      <c r="E3887" s="15" t="s">
        <v>12937</v>
      </c>
      <c r="F3887" s="15" t="s">
        <v>4324</v>
      </c>
      <c r="G3887" s="15" t="s">
        <v>8177</v>
      </c>
      <c r="H3887" s="15" t="s">
        <v>12933</v>
      </c>
      <c r="I3887" s="15" t="s">
        <v>4327</v>
      </c>
      <c r="J3887" s="15" t="s">
        <v>4328</v>
      </c>
      <c r="K3887" s="15"/>
      <c r="L3887" s="103" t="str">
        <f t="shared" si="1"/>
        <v>B-J255-DPK13-250 ml Dark Pink Milk Bottle</v>
      </c>
      <c r="M3887" s="103">
        <f t="shared" si="2"/>
        <v>2016</v>
      </c>
      <c r="N3887" s="102" t="str">
        <f t="shared" si="3"/>
        <v>wk </v>
      </c>
    </row>
    <row r="3888" ht="12.75" customHeight="1">
      <c r="A3888" s="15" t="s">
        <v>4416</v>
      </c>
      <c r="B3888" s="15" t="s">
        <v>3123</v>
      </c>
      <c r="C3888" s="15" t="s">
        <v>4321</v>
      </c>
      <c r="D3888" s="15" t="s">
        <v>3372</v>
      </c>
      <c r="E3888" s="15" t="s">
        <v>12938</v>
      </c>
      <c r="F3888" s="15" t="s">
        <v>4324</v>
      </c>
      <c r="G3888" s="15" t="s">
        <v>12930</v>
      </c>
      <c r="H3888" s="15" t="s">
        <v>12931</v>
      </c>
      <c r="I3888" s="15" t="s">
        <v>4327</v>
      </c>
      <c r="J3888" s="15" t="s">
        <v>4345</v>
      </c>
      <c r="K3888" s="15"/>
      <c r="L3888" s="103" t="str">
        <f t="shared" si="1"/>
        <v>B-J255-DPK13-250 ml Dark Pink Milk Bottle</v>
      </c>
      <c r="M3888" s="103">
        <f t="shared" si="2"/>
        <v>288</v>
      </c>
      <c r="N3888" s="102" t="str">
        <f t="shared" si="3"/>
        <v>wk </v>
      </c>
    </row>
    <row r="3889" ht="12.75" customHeight="1">
      <c r="A3889" s="15" t="s">
        <v>5722</v>
      </c>
      <c r="B3889" s="15" t="s">
        <v>3123</v>
      </c>
      <c r="C3889" s="15" t="s">
        <v>4321</v>
      </c>
      <c r="D3889" s="15" t="s">
        <v>4905</v>
      </c>
      <c r="E3889" s="15" t="s">
        <v>12854</v>
      </c>
      <c r="F3889" s="15" t="s">
        <v>6858</v>
      </c>
      <c r="G3889" s="15" t="s">
        <v>12939</v>
      </c>
      <c r="H3889" s="15" t="s">
        <v>12940</v>
      </c>
      <c r="I3889" s="15" t="s">
        <v>4327</v>
      </c>
      <c r="J3889" s="15" t="s">
        <v>4328</v>
      </c>
      <c r="K3889" s="15"/>
      <c r="L3889" s="103" t="str">
        <f t="shared" si="1"/>
        <v>B-J255-DPK13-250 ml Dark Pink Milk Bottle</v>
      </c>
      <c r="M3889" s="103">
        <f t="shared" si="2"/>
        <v>5760</v>
      </c>
      <c r="N3889" s="102" t="str">
        <f t="shared" si="3"/>
        <v>wk 9</v>
      </c>
    </row>
    <row r="3890" ht="12.75" customHeight="1">
      <c r="A3890" s="15" t="s">
        <v>5272</v>
      </c>
      <c r="B3890" s="15" t="s">
        <v>3123</v>
      </c>
      <c r="C3890" s="15" t="s">
        <v>4321</v>
      </c>
      <c r="D3890" s="15" t="s">
        <v>12941</v>
      </c>
      <c r="E3890" s="15" t="s">
        <v>12942</v>
      </c>
      <c r="F3890" s="15" t="s">
        <v>12943</v>
      </c>
      <c r="G3890" s="15" t="s">
        <v>12944</v>
      </c>
      <c r="H3890" s="15" t="s">
        <v>12945</v>
      </c>
      <c r="I3890" s="15" t="s">
        <v>4327</v>
      </c>
      <c r="J3890" s="15" t="s">
        <v>4328</v>
      </c>
      <c r="K3890" s="15"/>
      <c r="L3890" s="103" t="str">
        <f t="shared" si="1"/>
        <v>B-J255-DPK13-250 ml Dark Pink Milk Bottle</v>
      </c>
      <c r="M3890" s="103">
        <f t="shared" si="2"/>
        <v>8352</v>
      </c>
      <c r="N3890" s="102" t="str">
        <f t="shared" si="3"/>
        <v>wk </v>
      </c>
    </row>
    <row r="3891" ht="12.75" customHeight="1">
      <c r="A3891" s="15" t="s">
        <v>4766</v>
      </c>
      <c r="B3891" s="15" t="s">
        <v>3123</v>
      </c>
      <c r="C3891" s="15" t="s">
        <v>4321</v>
      </c>
      <c r="D3891" s="15" t="s">
        <v>4050</v>
      </c>
      <c r="E3891" s="15" t="s">
        <v>12946</v>
      </c>
      <c r="F3891" s="15" t="s">
        <v>12943</v>
      </c>
      <c r="G3891" s="15" t="s">
        <v>12947</v>
      </c>
      <c r="H3891" s="15" t="s">
        <v>12948</v>
      </c>
      <c r="I3891" s="15" t="s">
        <v>4327</v>
      </c>
      <c r="J3891" s="15" t="s">
        <v>4328</v>
      </c>
      <c r="K3891" s="15"/>
      <c r="L3891" s="103" t="str">
        <f t="shared" si="1"/>
        <v>B-J255-DPK13-250 ml Dark Pink Milk Bottle</v>
      </c>
      <c r="M3891" s="103">
        <f t="shared" si="2"/>
        <v>11520</v>
      </c>
      <c r="N3891" s="102" t="str">
        <f t="shared" si="3"/>
        <v>wk 23</v>
      </c>
    </row>
    <row r="3892" ht="12.75" customHeight="1">
      <c r="A3892" s="15" t="s">
        <v>4776</v>
      </c>
      <c r="B3892" s="15" t="s">
        <v>3123</v>
      </c>
      <c r="C3892" s="15" t="s">
        <v>4321</v>
      </c>
      <c r="D3892" s="15" t="s">
        <v>5366</v>
      </c>
      <c r="E3892" s="15" t="s">
        <v>12949</v>
      </c>
      <c r="F3892" s="15" t="s">
        <v>12943</v>
      </c>
      <c r="G3892" s="15" t="s">
        <v>12950</v>
      </c>
      <c r="H3892" s="15" t="s">
        <v>12951</v>
      </c>
      <c r="I3892" s="15" t="s">
        <v>4327</v>
      </c>
      <c r="J3892" s="15" t="s">
        <v>4328</v>
      </c>
      <c r="K3892" s="15"/>
      <c r="L3892" s="103" t="str">
        <f t="shared" si="1"/>
        <v>B-J255-DPK13-250 ml Dark Pink Milk Bottle</v>
      </c>
      <c r="M3892" s="103">
        <f t="shared" si="2"/>
        <v>6048</v>
      </c>
      <c r="N3892" s="102" t="str">
        <f t="shared" si="3"/>
        <v>wk 45</v>
      </c>
    </row>
    <row r="3893" ht="12.75" customHeight="1">
      <c r="A3893" s="15" t="s">
        <v>12952</v>
      </c>
      <c r="B3893" s="15" t="s">
        <v>2855</v>
      </c>
      <c r="C3893" s="15" t="s">
        <v>3146</v>
      </c>
      <c r="D3893" s="15" t="s">
        <v>3145</v>
      </c>
      <c r="E3893" s="15"/>
      <c r="F3893" s="15" t="s">
        <v>4308</v>
      </c>
      <c r="G3893" s="15" t="s">
        <v>12925</v>
      </c>
      <c r="H3893" s="15" t="s">
        <v>3149</v>
      </c>
      <c r="I3893" s="15" t="s">
        <v>3149</v>
      </c>
      <c r="J3893" s="15"/>
      <c r="K3893" s="15"/>
      <c r="L3893" s="103" t="str">
        <f t="shared" si="1"/>
        <v>B-J255-PK13-250 ml Pink milk Bottle</v>
      </c>
      <c r="M3893" s="103">
        <f t="shared" si="2"/>
        <v>0</v>
      </c>
      <c r="N3893" s="102" t="str">
        <f t="shared" si="3"/>
        <v>wk </v>
      </c>
    </row>
    <row r="3894" ht="12.75" customHeight="1">
      <c r="A3894" s="15" t="s">
        <v>4934</v>
      </c>
      <c r="B3894" s="15" t="s">
        <v>3123</v>
      </c>
      <c r="C3894" s="15" t="s">
        <v>4321</v>
      </c>
      <c r="D3894" s="15" t="s">
        <v>3569</v>
      </c>
      <c r="E3894" s="15" t="s">
        <v>12953</v>
      </c>
      <c r="F3894" s="15" t="s">
        <v>4324</v>
      </c>
      <c r="G3894" s="15" t="s">
        <v>12935</v>
      </c>
      <c r="H3894" s="15" t="s">
        <v>12954</v>
      </c>
      <c r="I3894" s="15" t="s">
        <v>4327</v>
      </c>
      <c r="J3894" s="15" t="s">
        <v>5653</v>
      </c>
      <c r="K3894" s="15"/>
      <c r="L3894" s="103" t="str">
        <f t="shared" si="1"/>
        <v>B-J255-PK13-250 ml Pink milk Bottle</v>
      </c>
      <c r="M3894" s="103">
        <f t="shared" si="2"/>
        <v>576</v>
      </c>
      <c r="N3894" s="102" t="str">
        <f t="shared" si="3"/>
        <v>wk 1</v>
      </c>
    </row>
    <row r="3895" ht="12.75" customHeight="1">
      <c r="A3895" s="15" t="s">
        <v>4934</v>
      </c>
      <c r="B3895" s="15" t="s">
        <v>3123</v>
      </c>
      <c r="C3895" s="15" t="s">
        <v>4321</v>
      </c>
      <c r="D3895" s="15" t="s">
        <v>3569</v>
      </c>
      <c r="E3895" s="15" t="s">
        <v>12955</v>
      </c>
      <c r="F3895" s="15" t="s">
        <v>4324</v>
      </c>
      <c r="G3895" s="15" t="s">
        <v>12935</v>
      </c>
      <c r="H3895" s="15" t="s">
        <v>12954</v>
      </c>
      <c r="I3895" s="15" t="s">
        <v>4327</v>
      </c>
      <c r="J3895" s="15" t="s">
        <v>4328</v>
      </c>
      <c r="K3895" s="15"/>
      <c r="L3895" s="103" t="str">
        <f t="shared" si="1"/>
        <v>B-J255-PK13-250 ml Pink milk Bottle</v>
      </c>
      <c r="M3895" s="103">
        <f t="shared" si="2"/>
        <v>576</v>
      </c>
      <c r="N3895" s="102" t="str">
        <f t="shared" si="3"/>
        <v>wk 1</v>
      </c>
    </row>
    <row r="3896" ht="12.75" customHeight="1">
      <c r="A3896" s="15" t="s">
        <v>4361</v>
      </c>
      <c r="B3896" s="15" t="s">
        <v>3123</v>
      </c>
      <c r="C3896" s="15" t="s">
        <v>4321</v>
      </c>
      <c r="D3896" s="15" t="s">
        <v>3569</v>
      </c>
      <c r="E3896" s="15" t="s">
        <v>12956</v>
      </c>
      <c r="F3896" s="15" t="s">
        <v>4324</v>
      </c>
      <c r="G3896" s="15" t="s">
        <v>12935</v>
      </c>
      <c r="H3896" s="15" t="s">
        <v>12954</v>
      </c>
      <c r="I3896" s="15" t="s">
        <v>4327</v>
      </c>
      <c r="J3896" s="15" t="s">
        <v>5653</v>
      </c>
      <c r="K3896" s="15"/>
      <c r="L3896" s="103" t="str">
        <f t="shared" si="1"/>
        <v>B-J255-PK13-250 ml Pink milk Bottle</v>
      </c>
      <c r="M3896" s="103">
        <f t="shared" si="2"/>
        <v>576</v>
      </c>
      <c r="N3896" s="102" t="str">
        <f t="shared" si="3"/>
        <v>wk 5</v>
      </c>
    </row>
    <row r="3897" ht="12.75" customHeight="1">
      <c r="A3897" s="15" t="s">
        <v>4353</v>
      </c>
      <c r="B3897" s="15" t="s">
        <v>3123</v>
      </c>
      <c r="C3897" s="15" t="s">
        <v>4321</v>
      </c>
      <c r="D3897" s="15" t="s">
        <v>3507</v>
      </c>
      <c r="E3897" s="15" t="s">
        <v>12957</v>
      </c>
      <c r="F3897" s="15" t="s">
        <v>4324</v>
      </c>
      <c r="G3897" s="15" t="s">
        <v>12958</v>
      </c>
      <c r="H3897" s="15" t="s">
        <v>12959</v>
      </c>
      <c r="I3897" s="15" t="s">
        <v>4327</v>
      </c>
      <c r="J3897" s="15" t="s">
        <v>4328</v>
      </c>
      <c r="K3897" s="15"/>
      <c r="L3897" s="103" t="str">
        <f t="shared" si="1"/>
        <v>B-J255-PK13-250 ml Pink milk Bottle</v>
      </c>
      <c r="M3897" s="103">
        <f t="shared" si="2"/>
        <v>1728</v>
      </c>
      <c r="N3897" s="102" t="str">
        <f t="shared" si="3"/>
        <v>wk 9</v>
      </c>
    </row>
    <row r="3898" ht="12.75" customHeight="1">
      <c r="A3898" s="15" t="s">
        <v>4353</v>
      </c>
      <c r="B3898" s="15" t="s">
        <v>3123</v>
      </c>
      <c r="C3898" s="15" t="s">
        <v>4321</v>
      </c>
      <c r="D3898" s="15" t="s">
        <v>3657</v>
      </c>
      <c r="E3898" s="15" t="s">
        <v>12960</v>
      </c>
      <c r="F3898" s="15" t="s">
        <v>4324</v>
      </c>
      <c r="G3898" s="15" t="s">
        <v>12961</v>
      </c>
      <c r="H3898" s="15" t="s">
        <v>12962</v>
      </c>
      <c r="I3898" s="15" t="s">
        <v>4327</v>
      </c>
      <c r="J3898" s="15" t="s">
        <v>5653</v>
      </c>
      <c r="K3898" s="15"/>
      <c r="L3898" s="103" t="str">
        <f t="shared" si="1"/>
        <v>B-J255-PK13-250 ml Pink milk Bottle</v>
      </c>
      <c r="M3898" s="103">
        <f t="shared" si="2"/>
        <v>2304</v>
      </c>
      <c r="N3898" s="102" t="str">
        <f t="shared" si="3"/>
        <v>wk 9</v>
      </c>
    </row>
    <row r="3899" ht="12.75" customHeight="1">
      <c r="A3899" s="15" t="s">
        <v>4947</v>
      </c>
      <c r="B3899" s="15" t="s">
        <v>3123</v>
      </c>
      <c r="C3899" s="15" t="s">
        <v>4321</v>
      </c>
      <c r="D3899" s="15" t="s">
        <v>3372</v>
      </c>
      <c r="E3899" s="15" t="s">
        <v>12963</v>
      </c>
      <c r="F3899" s="15" t="s">
        <v>4324</v>
      </c>
      <c r="G3899" s="15" t="s">
        <v>12930</v>
      </c>
      <c r="H3899" s="15" t="s">
        <v>12964</v>
      </c>
      <c r="I3899" s="15" t="s">
        <v>4327</v>
      </c>
      <c r="J3899" s="15" t="s">
        <v>5653</v>
      </c>
      <c r="K3899" s="15"/>
      <c r="L3899" s="103" t="str">
        <f t="shared" si="1"/>
        <v>B-J255-PK13-250 ml Pink milk Bottle</v>
      </c>
      <c r="M3899" s="103">
        <f t="shared" si="2"/>
        <v>288</v>
      </c>
      <c r="N3899" s="102" t="str">
        <f t="shared" si="3"/>
        <v>wk 18</v>
      </c>
    </row>
    <row r="3900" ht="12.75" customHeight="1">
      <c r="A3900" s="15" t="s">
        <v>5098</v>
      </c>
      <c r="B3900" s="15" t="s">
        <v>3123</v>
      </c>
      <c r="C3900" s="15" t="s">
        <v>4321</v>
      </c>
      <c r="D3900" s="15" t="s">
        <v>3569</v>
      </c>
      <c r="E3900" s="15" t="s">
        <v>12965</v>
      </c>
      <c r="F3900" s="15" t="s">
        <v>4324</v>
      </c>
      <c r="G3900" s="15" t="s">
        <v>12935</v>
      </c>
      <c r="H3900" s="15" t="s">
        <v>12954</v>
      </c>
      <c r="I3900" s="15" t="s">
        <v>4327</v>
      </c>
      <c r="J3900" s="15" t="s">
        <v>5653</v>
      </c>
      <c r="K3900" s="15"/>
      <c r="L3900" s="103" t="str">
        <f t="shared" si="1"/>
        <v>B-J255-PK13-250 ml Pink milk Bottle</v>
      </c>
      <c r="M3900" s="103">
        <f t="shared" si="2"/>
        <v>576</v>
      </c>
      <c r="N3900" s="102" t="str">
        <f t="shared" si="3"/>
        <v>wk 22</v>
      </c>
    </row>
    <row r="3901" ht="12.75" customHeight="1">
      <c r="A3901" s="15" t="s">
        <v>9042</v>
      </c>
      <c r="B3901" s="15" t="s">
        <v>3123</v>
      </c>
      <c r="C3901" s="15" t="s">
        <v>4321</v>
      </c>
      <c r="D3901" s="15" t="s">
        <v>3372</v>
      </c>
      <c r="E3901" s="15" t="s">
        <v>12966</v>
      </c>
      <c r="F3901" s="15" t="s">
        <v>4324</v>
      </c>
      <c r="G3901" s="15" t="s">
        <v>12930</v>
      </c>
      <c r="H3901" s="15" t="s">
        <v>12964</v>
      </c>
      <c r="I3901" s="15" t="s">
        <v>4327</v>
      </c>
      <c r="J3901" s="15" t="s">
        <v>4328</v>
      </c>
      <c r="K3901" s="15"/>
      <c r="L3901" s="103" t="str">
        <f t="shared" si="1"/>
        <v>B-J255-PK13-250 ml Pink milk Bottle</v>
      </c>
      <c r="M3901" s="103">
        <f t="shared" si="2"/>
        <v>288</v>
      </c>
      <c r="N3901" s="102" t="str">
        <f t="shared" si="3"/>
        <v>wk 27</v>
      </c>
    </row>
    <row r="3902" ht="12.75" customHeight="1">
      <c r="A3902" s="15" t="s">
        <v>5658</v>
      </c>
      <c r="B3902" s="15" t="s">
        <v>3123</v>
      </c>
      <c r="C3902" s="15" t="s">
        <v>4321</v>
      </c>
      <c r="D3902" s="15" t="s">
        <v>3763</v>
      </c>
      <c r="E3902" s="15" t="s">
        <v>12967</v>
      </c>
      <c r="F3902" s="15" t="s">
        <v>4324</v>
      </c>
      <c r="G3902" s="15" t="s">
        <v>12968</v>
      </c>
      <c r="H3902" s="15" t="s">
        <v>12969</v>
      </c>
      <c r="I3902" s="15" t="s">
        <v>4327</v>
      </c>
      <c r="J3902" s="15" t="s">
        <v>5653</v>
      </c>
      <c r="K3902" s="15"/>
      <c r="L3902" s="103" t="str">
        <f t="shared" si="1"/>
        <v>B-J255-PK13-250 ml Pink milk Bottle</v>
      </c>
      <c r="M3902" s="103">
        <f t="shared" si="2"/>
        <v>1152</v>
      </c>
      <c r="N3902" s="102" t="str">
        <f t="shared" si="3"/>
        <v>wk 31</v>
      </c>
    </row>
    <row r="3903" ht="12.75" customHeight="1">
      <c r="A3903" s="15" t="s">
        <v>5663</v>
      </c>
      <c r="B3903" s="15" t="s">
        <v>3123</v>
      </c>
      <c r="C3903" s="15" t="s">
        <v>4321</v>
      </c>
      <c r="D3903" s="15" t="s">
        <v>4050</v>
      </c>
      <c r="E3903" s="15" t="s">
        <v>12970</v>
      </c>
      <c r="F3903" s="15" t="s">
        <v>6858</v>
      </c>
      <c r="G3903" s="15" t="s">
        <v>12947</v>
      </c>
      <c r="H3903" s="15" t="s">
        <v>12971</v>
      </c>
      <c r="I3903" s="15" t="s">
        <v>4327</v>
      </c>
      <c r="J3903" s="15" t="s">
        <v>8986</v>
      </c>
      <c r="K3903" s="15"/>
      <c r="L3903" s="103" t="str">
        <f t="shared" si="1"/>
        <v>B-J255-PK13-250 ml Pink milk Bottle</v>
      </c>
      <c r="M3903" s="103">
        <f t="shared" si="2"/>
        <v>11520</v>
      </c>
      <c r="N3903" s="102" t="str">
        <f t="shared" si="3"/>
        <v>wk 36</v>
      </c>
    </row>
    <row r="3904" ht="12.75" customHeight="1">
      <c r="A3904" s="15" t="s">
        <v>5663</v>
      </c>
      <c r="B3904" s="15" t="s">
        <v>3123</v>
      </c>
      <c r="C3904" s="15" t="s">
        <v>4321</v>
      </c>
      <c r="D3904" s="15" t="s">
        <v>3657</v>
      </c>
      <c r="E3904" s="15" t="s">
        <v>12972</v>
      </c>
      <c r="F3904" s="15" t="s">
        <v>4324</v>
      </c>
      <c r="G3904" s="15" t="s">
        <v>12961</v>
      </c>
      <c r="H3904" s="15" t="s">
        <v>12962</v>
      </c>
      <c r="I3904" s="15" t="s">
        <v>4327</v>
      </c>
      <c r="J3904" s="15" t="s">
        <v>5653</v>
      </c>
      <c r="K3904" s="15"/>
      <c r="L3904" s="103" t="str">
        <f t="shared" si="1"/>
        <v>B-J255-PK13-250 ml Pink milk Bottle</v>
      </c>
      <c r="M3904" s="103">
        <f t="shared" si="2"/>
        <v>2304</v>
      </c>
      <c r="N3904" s="102" t="str">
        <f t="shared" si="3"/>
        <v>wk 36</v>
      </c>
    </row>
    <row r="3905" ht="12.75" customHeight="1">
      <c r="A3905" s="15" t="s">
        <v>5668</v>
      </c>
      <c r="B3905" s="15" t="s">
        <v>3123</v>
      </c>
      <c r="C3905" s="15" t="s">
        <v>4321</v>
      </c>
      <c r="D3905" s="15" t="s">
        <v>3569</v>
      </c>
      <c r="E3905" s="15" t="s">
        <v>12973</v>
      </c>
      <c r="F3905" s="15" t="s">
        <v>4324</v>
      </c>
      <c r="G3905" s="15" t="s">
        <v>12935</v>
      </c>
      <c r="H3905" s="15" t="s">
        <v>12954</v>
      </c>
      <c r="I3905" s="15" t="s">
        <v>4327</v>
      </c>
      <c r="J3905" s="15" t="s">
        <v>5653</v>
      </c>
      <c r="K3905" s="15"/>
      <c r="L3905" s="103" t="str">
        <f t="shared" si="1"/>
        <v>B-J255-PK13-250 ml Pink milk Bottle</v>
      </c>
      <c r="M3905" s="103">
        <f t="shared" si="2"/>
        <v>576</v>
      </c>
      <c r="N3905" s="102" t="str">
        <f t="shared" si="3"/>
        <v>wk 40</v>
      </c>
    </row>
    <row r="3906" ht="12.75" customHeight="1">
      <c r="A3906" s="15" t="s">
        <v>4368</v>
      </c>
      <c r="B3906" s="15" t="s">
        <v>3123</v>
      </c>
      <c r="C3906" s="15" t="s">
        <v>4321</v>
      </c>
      <c r="D3906" s="15" t="s">
        <v>3372</v>
      </c>
      <c r="E3906" s="15" t="s">
        <v>12974</v>
      </c>
      <c r="F3906" s="15" t="s">
        <v>4324</v>
      </c>
      <c r="G3906" s="15" t="s">
        <v>12930</v>
      </c>
      <c r="H3906" s="15" t="s">
        <v>12964</v>
      </c>
      <c r="I3906" s="15" t="s">
        <v>4327</v>
      </c>
      <c r="J3906" s="15" t="s">
        <v>5653</v>
      </c>
      <c r="K3906" s="15"/>
      <c r="L3906" s="103" t="str">
        <f t="shared" si="1"/>
        <v>B-J255-PK13-250 ml Pink milk Bottle</v>
      </c>
      <c r="M3906" s="103">
        <f t="shared" si="2"/>
        <v>288</v>
      </c>
      <c r="N3906" s="102" t="str">
        <f t="shared" si="3"/>
        <v>wk 49</v>
      </c>
    </row>
    <row r="3907" ht="12.75" customHeight="1">
      <c r="A3907" s="15" t="s">
        <v>4378</v>
      </c>
      <c r="B3907" s="15" t="s">
        <v>3123</v>
      </c>
      <c r="C3907" s="15" t="s">
        <v>4321</v>
      </c>
      <c r="D3907" s="15" t="s">
        <v>3569</v>
      </c>
      <c r="E3907" s="15" t="s">
        <v>12975</v>
      </c>
      <c r="F3907" s="15" t="s">
        <v>4324</v>
      </c>
      <c r="G3907" s="15" t="s">
        <v>12935</v>
      </c>
      <c r="H3907" s="15" t="s">
        <v>12954</v>
      </c>
      <c r="I3907" s="15" t="s">
        <v>4327</v>
      </c>
      <c r="J3907" s="15" t="s">
        <v>5653</v>
      </c>
      <c r="K3907" s="15"/>
      <c r="L3907" s="103" t="str">
        <f t="shared" si="1"/>
        <v>B-J255-PK13-250 ml Pink milk Bottle</v>
      </c>
      <c r="M3907" s="103">
        <f t="shared" si="2"/>
        <v>576</v>
      </c>
      <c r="N3907" s="102" t="str">
        <f t="shared" si="3"/>
        <v>wk </v>
      </c>
    </row>
    <row r="3908" ht="12.75" customHeight="1">
      <c r="A3908" s="15" t="s">
        <v>4378</v>
      </c>
      <c r="B3908" s="15" t="s">
        <v>3123</v>
      </c>
      <c r="C3908" s="15" t="s">
        <v>4321</v>
      </c>
      <c r="D3908" s="15" t="s">
        <v>3569</v>
      </c>
      <c r="E3908" s="15" t="s">
        <v>12976</v>
      </c>
      <c r="F3908" s="15" t="s">
        <v>4324</v>
      </c>
      <c r="G3908" s="15" t="s">
        <v>12935</v>
      </c>
      <c r="H3908" s="15" t="s">
        <v>12954</v>
      </c>
      <c r="I3908" s="15" t="s">
        <v>4327</v>
      </c>
      <c r="J3908" s="15" t="s">
        <v>5653</v>
      </c>
      <c r="K3908" s="15"/>
      <c r="L3908" s="103" t="str">
        <f t="shared" si="1"/>
        <v>B-J255-PK13-250 ml Pink milk Bottle</v>
      </c>
      <c r="M3908" s="103">
        <f t="shared" si="2"/>
        <v>576</v>
      </c>
      <c r="N3908" s="102" t="str">
        <f t="shared" si="3"/>
        <v>wk </v>
      </c>
    </row>
    <row r="3909" ht="12.75" customHeight="1">
      <c r="A3909" s="15" t="s">
        <v>4378</v>
      </c>
      <c r="B3909" s="15" t="s">
        <v>3123</v>
      </c>
      <c r="C3909" s="15" t="s">
        <v>4321</v>
      </c>
      <c r="D3909" s="15" t="s">
        <v>3569</v>
      </c>
      <c r="E3909" s="15" t="s">
        <v>12977</v>
      </c>
      <c r="F3909" s="15" t="s">
        <v>4324</v>
      </c>
      <c r="G3909" s="15" t="s">
        <v>12935</v>
      </c>
      <c r="H3909" s="15" t="s">
        <v>12954</v>
      </c>
      <c r="I3909" s="15" t="s">
        <v>4327</v>
      </c>
      <c r="J3909" s="15" t="s">
        <v>5653</v>
      </c>
      <c r="K3909" s="15"/>
      <c r="L3909" s="103" t="str">
        <f t="shared" si="1"/>
        <v>B-J255-PK13-250 ml Pink milk Bottle</v>
      </c>
      <c r="M3909" s="103">
        <f t="shared" si="2"/>
        <v>576</v>
      </c>
      <c r="N3909" s="102" t="str">
        <f t="shared" si="3"/>
        <v>wk </v>
      </c>
    </row>
    <row r="3910" ht="12.75" customHeight="1">
      <c r="A3910" s="15" t="s">
        <v>6765</v>
      </c>
      <c r="B3910" s="15" t="s">
        <v>3123</v>
      </c>
      <c r="C3910" s="15" t="s">
        <v>4321</v>
      </c>
      <c r="D3910" s="15" t="s">
        <v>3847</v>
      </c>
      <c r="E3910" s="15" t="s">
        <v>12978</v>
      </c>
      <c r="F3910" s="15" t="s">
        <v>4324</v>
      </c>
      <c r="G3910" s="15" t="s">
        <v>8177</v>
      </c>
      <c r="H3910" s="15" t="s">
        <v>12979</v>
      </c>
      <c r="I3910" s="15" t="s">
        <v>4327</v>
      </c>
      <c r="J3910" s="15" t="s">
        <v>5653</v>
      </c>
      <c r="K3910" s="15"/>
      <c r="L3910" s="103" t="str">
        <f t="shared" si="1"/>
        <v>B-J255-PK13-250 ml Pink milk Bottle</v>
      </c>
      <c r="M3910" s="103">
        <f t="shared" si="2"/>
        <v>2016</v>
      </c>
      <c r="N3910" s="102" t="str">
        <f t="shared" si="3"/>
        <v>wk </v>
      </c>
    </row>
    <row r="3911" ht="12.75" customHeight="1">
      <c r="A3911" s="15" t="s">
        <v>6765</v>
      </c>
      <c r="B3911" s="15" t="s">
        <v>3123</v>
      </c>
      <c r="C3911" s="15" t="s">
        <v>4321</v>
      </c>
      <c r="D3911" s="15" t="s">
        <v>3372</v>
      </c>
      <c r="E3911" s="15" t="s">
        <v>12980</v>
      </c>
      <c r="F3911" s="15" t="s">
        <v>4324</v>
      </c>
      <c r="G3911" s="15" t="s">
        <v>12930</v>
      </c>
      <c r="H3911" s="15" t="s">
        <v>12964</v>
      </c>
      <c r="I3911" s="15" t="s">
        <v>4327</v>
      </c>
      <c r="J3911" s="15" t="s">
        <v>5653</v>
      </c>
      <c r="K3911" s="15"/>
      <c r="L3911" s="103" t="str">
        <f t="shared" si="1"/>
        <v>B-J255-PK13-250 ml Pink milk Bottle</v>
      </c>
      <c r="M3911" s="103">
        <f t="shared" si="2"/>
        <v>288</v>
      </c>
      <c r="N3911" s="102" t="str">
        <f t="shared" si="3"/>
        <v>wk </v>
      </c>
    </row>
    <row r="3912" ht="12.75" customHeight="1">
      <c r="A3912" s="15" t="s">
        <v>6765</v>
      </c>
      <c r="B3912" s="15" t="s">
        <v>3123</v>
      </c>
      <c r="C3912" s="15" t="s">
        <v>4321</v>
      </c>
      <c r="D3912" s="15" t="s">
        <v>3569</v>
      </c>
      <c r="E3912" s="15" t="s">
        <v>12839</v>
      </c>
      <c r="F3912" s="15" t="s">
        <v>4324</v>
      </c>
      <c r="G3912" s="15" t="s">
        <v>12935</v>
      </c>
      <c r="H3912" s="15" t="s">
        <v>12954</v>
      </c>
      <c r="I3912" s="15" t="s">
        <v>4327</v>
      </c>
      <c r="J3912" s="15" t="s">
        <v>5653</v>
      </c>
      <c r="K3912" s="15"/>
      <c r="L3912" s="103" t="str">
        <f t="shared" si="1"/>
        <v>B-J255-PK13-250 ml Pink milk Bottle</v>
      </c>
      <c r="M3912" s="103">
        <f t="shared" si="2"/>
        <v>576</v>
      </c>
      <c r="N3912" s="102" t="str">
        <f t="shared" si="3"/>
        <v>wk </v>
      </c>
    </row>
    <row r="3913" ht="12.75" customHeight="1">
      <c r="A3913" s="15" t="s">
        <v>5323</v>
      </c>
      <c r="B3913" s="15" t="s">
        <v>3123</v>
      </c>
      <c r="C3913" s="15" t="s">
        <v>4321</v>
      </c>
      <c r="D3913" s="15" t="s">
        <v>12981</v>
      </c>
      <c r="E3913" s="15" t="s">
        <v>12926</v>
      </c>
      <c r="F3913" s="15" t="s">
        <v>6858</v>
      </c>
      <c r="G3913" s="15" t="s">
        <v>12982</v>
      </c>
      <c r="H3913" s="15" t="s">
        <v>12983</v>
      </c>
      <c r="I3913" s="15" t="s">
        <v>4327</v>
      </c>
      <c r="J3913" s="15" t="s">
        <v>8986</v>
      </c>
      <c r="K3913" s="15"/>
      <c r="L3913" s="103" t="str">
        <f t="shared" si="1"/>
        <v>B-J255-PK13-250 ml Pink milk Bottle</v>
      </c>
      <c r="M3913" s="103">
        <f t="shared" si="2"/>
        <v>11808</v>
      </c>
      <c r="N3913" s="102" t="str">
        <f t="shared" si="3"/>
        <v>wk </v>
      </c>
    </row>
    <row r="3914" ht="12.75" customHeight="1">
      <c r="A3914" s="15" t="s">
        <v>4412</v>
      </c>
      <c r="B3914" s="15" t="s">
        <v>3123</v>
      </c>
      <c r="C3914" s="15" t="s">
        <v>4965</v>
      </c>
      <c r="D3914" s="15" t="s">
        <v>11188</v>
      </c>
      <c r="E3914" s="15" t="s">
        <v>12984</v>
      </c>
      <c r="F3914" s="15" t="s">
        <v>4324</v>
      </c>
      <c r="G3914" s="15" t="s">
        <v>12985</v>
      </c>
      <c r="H3914" s="15" t="s">
        <v>12986</v>
      </c>
      <c r="I3914" s="15" t="s">
        <v>4327</v>
      </c>
      <c r="J3914" s="15" t="s">
        <v>5653</v>
      </c>
      <c r="K3914" s="15"/>
      <c r="L3914" s="103" t="str">
        <f t="shared" si="1"/>
        <v>B-J255-PK13-250 ml Pink milk Bottle</v>
      </c>
      <c r="M3914" s="103">
        <f t="shared" si="2"/>
        <v>576</v>
      </c>
      <c r="N3914" s="102" t="str">
        <f t="shared" si="3"/>
        <v>wk </v>
      </c>
    </row>
    <row r="3915" ht="12.75" customHeight="1">
      <c r="A3915" s="15" t="s">
        <v>4416</v>
      </c>
      <c r="B3915" s="15" t="s">
        <v>3123</v>
      </c>
      <c r="C3915" s="15" t="s">
        <v>4321</v>
      </c>
      <c r="D3915" s="15" t="s">
        <v>3372</v>
      </c>
      <c r="E3915" s="15" t="s">
        <v>12851</v>
      </c>
      <c r="F3915" s="15" t="s">
        <v>4324</v>
      </c>
      <c r="G3915" s="15" t="s">
        <v>12930</v>
      </c>
      <c r="H3915" s="15" t="s">
        <v>12964</v>
      </c>
      <c r="I3915" s="15" t="s">
        <v>4327</v>
      </c>
      <c r="J3915" s="15" t="s">
        <v>4328</v>
      </c>
      <c r="K3915" s="15"/>
      <c r="L3915" s="103" t="str">
        <f t="shared" si="1"/>
        <v>B-J255-PK13-250 ml Pink milk Bottle</v>
      </c>
      <c r="M3915" s="103">
        <f t="shared" si="2"/>
        <v>288</v>
      </c>
      <c r="N3915" s="102" t="str">
        <f t="shared" si="3"/>
        <v>wk </v>
      </c>
    </row>
    <row r="3916" ht="12.75" customHeight="1">
      <c r="A3916" s="15" t="s">
        <v>5722</v>
      </c>
      <c r="B3916" s="15" t="s">
        <v>3123</v>
      </c>
      <c r="C3916" s="15" t="s">
        <v>4321</v>
      </c>
      <c r="D3916" s="15" t="s">
        <v>3372</v>
      </c>
      <c r="E3916" s="15" t="s">
        <v>12854</v>
      </c>
      <c r="F3916" s="15" t="s">
        <v>6858</v>
      </c>
      <c r="G3916" s="15" t="s">
        <v>12987</v>
      </c>
      <c r="H3916" s="15" t="s">
        <v>12964</v>
      </c>
      <c r="I3916" s="15" t="s">
        <v>4327</v>
      </c>
      <c r="J3916" s="15" t="s">
        <v>4328</v>
      </c>
      <c r="K3916" s="15"/>
      <c r="L3916" s="103" t="str">
        <f t="shared" si="1"/>
        <v>B-J255-PK13-250 ml Pink milk Bottle</v>
      </c>
      <c r="M3916" s="103">
        <f t="shared" si="2"/>
        <v>288</v>
      </c>
      <c r="N3916" s="102" t="str">
        <f t="shared" si="3"/>
        <v>wk 9</v>
      </c>
    </row>
    <row r="3917" ht="12.75" customHeight="1">
      <c r="A3917" s="15" t="s">
        <v>5722</v>
      </c>
      <c r="B3917" s="15" t="s">
        <v>3123</v>
      </c>
      <c r="C3917" s="15" t="s">
        <v>4321</v>
      </c>
      <c r="D3917" s="15" t="s">
        <v>3569</v>
      </c>
      <c r="E3917" s="15" t="s">
        <v>12988</v>
      </c>
      <c r="F3917" s="15" t="s">
        <v>12989</v>
      </c>
      <c r="G3917" s="15" t="s">
        <v>12935</v>
      </c>
      <c r="H3917" s="15" t="s">
        <v>12954</v>
      </c>
      <c r="I3917" s="15" t="s">
        <v>4327</v>
      </c>
      <c r="J3917" s="15" t="s">
        <v>4345</v>
      </c>
      <c r="K3917" s="15"/>
      <c r="L3917" s="103" t="str">
        <f t="shared" si="1"/>
        <v>B-J255-PK13-250 ml Pink milk Bottle</v>
      </c>
      <c r="M3917" s="103">
        <f t="shared" si="2"/>
        <v>576</v>
      </c>
      <c r="N3917" s="102" t="str">
        <f t="shared" si="3"/>
        <v>wk 9</v>
      </c>
    </row>
    <row r="3918" ht="12.75" customHeight="1">
      <c r="A3918" s="15" t="s">
        <v>4480</v>
      </c>
      <c r="B3918" s="15" t="s">
        <v>3123</v>
      </c>
      <c r="C3918" s="15" t="s">
        <v>4321</v>
      </c>
      <c r="D3918" s="15" t="s">
        <v>3569</v>
      </c>
      <c r="E3918" s="15" t="s">
        <v>12990</v>
      </c>
      <c r="F3918" s="15" t="s">
        <v>4324</v>
      </c>
      <c r="G3918" s="15" t="s">
        <v>12935</v>
      </c>
      <c r="H3918" s="15" t="s">
        <v>12954</v>
      </c>
      <c r="I3918" s="15" t="s">
        <v>4327</v>
      </c>
      <c r="J3918" s="15" t="s">
        <v>4345</v>
      </c>
      <c r="K3918" s="15"/>
      <c r="L3918" s="103" t="str">
        <f t="shared" si="1"/>
        <v>B-J255-PK13-250 ml Pink milk Bottle</v>
      </c>
      <c r="M3918" s="103">
        <f t="shared" si="2"/>
        <v>576</v>
      </c>
      <c r="N3918" s="102" t="str">
        <f t="shared" si="3"/>
        <v>wk 45</v>
      </c>
    </row>
    <row r="3919" ht="12.75" customHeight="1">
      <c r="A3919" s="15" t="s">
        <v>4480</v>
      </c>
      <c r="B3919" s="15" t="s">
        <v>3123</v>
      </c>
      <c r="C3919" s="15" t="s">
        <v>4321</v>
      </c>
      <c r="D3919" s="15" t="s">
        <v>3657</v>
      </c>
      <c r="E3919" s="15" t="s">
        <v>12991</v>
      </c>
      <c r="F3919" s="15" t="s">
        <v>6858</v>
      </c>
      <c r="G3919" s="15" t="s">
        <v>12992</v>
      </c>
      <c r="H3919" s="15" t="s">
        <v>12962</v>
      </c>
      <c r="I3919" s="15" t="s">
        <v>4327</v>
      </c>
      <c r="J3919" s="15" t="s">
        <v>4328</v>
      </c>
      <c r="K3919" s="15"/>
      <c r="L3919" s="103" t="str">
        <f t="shared" si="1"/>
        <v>B-J255-PK13-250 ml Pink milk Bottle</v>
      </c>
      <c r="M3919" s="103">
        <f t="shared" si="2"/>
        <v>2304</v>
      </c>
      <c r="N3919" s="102" t="str">
        <f t="shared" si="3"/>
        <v>wk 45</v>
      </c>
    </row>
    <row r="3920" ht="12.75" customHeight="1">
      <c r="A3920" s="15" t="s">
        <v>4480</v>
      </c>
      <c r="B3920" s="15" t="s">
        <v>3123</v>
      </c>
      <c r="C3920" s="15" t="s">
        <v>4321</v>
      </c>
      <c r="D3920" s="15" t="s">
        <v>3847</v>
      </c>
      <c r="E3920" s="15" t="s">
        <v>12993</v>
      </c>
      <c r="F3920" s="15" t="s">
        <v>6858</v>
      </c>
      <c r="G3920" s="15" t="s">
        <v>8204</v>
      </c>
      <c r="H3920" s="15" t="s">
        <v>12979</v>
      </c>
      <c r="I3920" s="15" t="s">
        <v>4327</v>
      </c>
      <c r="J3920" s="15" t="s">
        <v>4328</v>
      </c>
      <c r="K3920" s="15"/>
      <c r="L3920" s="103" t="str">
        <f t="shared" si="1"/>
        <v>B-J255-PK13-250 ml Pink milk Bottle</v>
      </c>
      <c r="M3920" s="103">
        <f t="shared" si="2"/>
        <v>2016</v>
      </c>
      <c r="N3920" s="102" t="str">
        <f t="shared" si="3"/>
        <v>wk 45</v>
      </c>
    </row>
    <row r="3921" ht="12.75" customHeight="1">
      <c r="A3921" s="15" t="s">
        <v>4491</v>
      </c>
      <c r="B3921" s="15" t="s">
        <v>3123</v>
      </c>
      <c r="C3921" s="15" t="s">
        <v>4321</v>
      </c>
      <c r="D3921" s="15" t="s">
        <v>4897</v>
      </c>
      <c r="E3921" s="15" t="s">
        <v>12994</v>
      </c>
      <c r="F3921" s="15" t="s">
        <v>6858</v>
      </c>
      <c r="G3921" s="15" t="s">
        <v>12995</v>
      </c>
      <c r="H3921" s="15" t="s">
        <v>12996</v>
      </c>
      <c r="I3921" s="15" t="s">
        <v>4327</v>
      </c>
      <c r="J3921" s="15" t="s">
        <v>4328</v>
      </c>
      <c r="K3921" s="15"/>
      <c r="L3921" s="103" t="str">
        <f t="shared" si="1"/>
        <v>B-J255-PK13-250 ml Pink milk Bottle</v>
      </c>
      <c r="M3921" s="103">
        <f t="shared" si="2"/>
        <v>8640</v>
      </c>
      <c r="N3921" s="102" t="str">
        <f t="shared" si="3"/>
        <v>wk </v>
      </c>
    </row>
    <row r="3922" ht="12.75" customHeight="1">
      <c r="A3922" s="15" t="s">
        <v>4491</v>
      </c>
      <c r="B3922" s="15" t="s">
        <v>3123</v>
      </c>
      <c r="C3922" s="15" t="s">
        <v>4321</v>
      </c>
      <c r="D3922" s="15" t="s">
        <v>3372</v>
      </c>
      <c r="E3922" s="15" t="s">
        <v>12857</v>
      </c>
      <c r="F3922" s="15" t="s">
        <v>6858</v>
      </c>
      <c r="G3922" s="15" t="s">
        <v>12987</v>
      </c>
      <c r="H3922" s="15" t="s">
        <v>12964</v>
      </c>
      <c r="I3922" s="15" t="s">
        <v>4327</v>
      </c>
      <c r="J3922" s="15" t="s">
        <v>4328</v>
      </c>
      <c r="K3922" s="15"/>
      <c r="L3922" s="103" t="str">
        <f t="shared" si="1"/>
        <v>B-J255-PK13-250 ml Pink milk Bottle</v>
      </c>
      <c r="M3922" s="103">
        <f t="shared" si="2"/>
        <v>288</v>
      </c>
      <c r="N3922" s="102" t="str">
        <f t="shared" si="3"/>
        <v>wk </v>
      </c>
    </row>
    <row r="3923" ht="12.75" customHeight="1">
      <c r="A3923" s="15" t="s">
        <v>4494</v>
      </c>
      <c r="B3923" s="15" t="s">
        <v>3123</v>
      </c>
      <c r="C3923" s="15" t="s">
        <v>4321</v>
      </c>
      <c r="D3923" s="15" t="s">
        <v>3372</v>
      </c>
      <c r="E3923" s="15" t="s">
        <v>12997</v>
      </c>
      <c r="F3923" s="15" t="s">
        <v>4324</v>
      </c>
      <c r="G3923" s="15" t="s">
        <v>12930</v>
      </c>
      <c r="H3923" s="15" t="s">
        <v>12964</v>
      </c>
      <c r="I3923" s="15" t="s">
        <v>4327</v>
      </c>
      <c r="J3923" s="15" t="s">
        <v>4345</v>
      </c>
      <c r="K3923" s="15"/>
      <c r="L3923" s="103" t="str">
        <f t="shared" si="1"/>
        <v>B-J255-PK13-250 ml Pink milk Bottle</v>
      </c>
      <c r="M3923" s="103">
        <f t="shared" si="2"/>
        <v>288</v>
      </c>
      <c r="N3923" s="102" t="str">
        <f t="shared" si="3"/>
        <v>wk </v>
      </c>
    </row>
    <row r="3924" ht="12.75" customHeight="1">
      <c r="A3924" s="15" t="s">
        <v>4501</v>
      </c>
      <c r="B3924" s="15" t="s">
        <v>3123</v>
      </c>
      <c r="C3924" s="15" t="s">
        <v>4321</v>
      </c>
      <c r="D3924" s="15" t="s">
        <v>6806</v>
      </c>
      <c r="E3924" s="15" t="s">
        <v>12998</v>
      </c>
      <c r="F3924" s="15" t="s">
        <v>4324</v>
      </c>
      <c r="G3924" s="15" t="s">
        <v>12999</v>
      </c>
      <c r="H3924" s="15" t="s">
        <v>13000</v>
      </c>
      <c r="I3924" s="15" t="s">
        <v>4327</v>
      </c>
      <c r="J3924" s="15" t="s">
        <v>4345</v>
      </c>
      <c r="K3924" s="15"/>
      <c r="L3924" s="103" t="str">
        <f t="shared" si="1"/>
        <v>B-J255-PK13-250 ml Pink milk Bottle</v>
      </c>
      <c r="M3924" s="103">
        <f t="shared" si="2"/>
        <v>1440</v>
      </c>
      <c r="N3924" s="102" t="str">
        <f t="shared" si="3"/>
        <v>wk </v>
      </c>
    </row>
    <row r="3925" ht="12.75" customHeight="1">
      <c r="A3925" s="15" t="s">
        <v>4501</v>
      </c>
      <c r="B3925" s="15" t="s">
        <v>3123</v>
      </c>
      <c r="C3925" s="15" t="s">
        <v>4321</v>
      </c>
      <c r="D3925" s="15" t="s">
        <v>3372</v>
      </c>
      <c r="E3925" s="15" t="s">
        <v>13001</v>
      </c>
      <c r="F3925" s="15" t="s">
        <v>4324</v>
      </c>
      <c r="G3925" s="15" t="s">
        <v>12930</v>
      </c>
      <c r="H3925" s="15" t="s">
        <v>12964</v>
      </c>
      <c r="I3925" s="15" t="s">
        <v>4327</v>
      </c>
      <c r="J3925" s="15" t="s">
        <v>4345</v>
      </c>
      <c r="K3925" s="15"/>
      <c r="L3925" s="103" t="str">
        <f t="shared" si="1"/>
        <v>B-J255-PK13-250 ml Pink milk Bottle</v>
      </c>
      <c r="M3925" s="103">
        <f t="shared" si="2"/>
        <v>288</v>
      </c>
      <c r="N3925" s="102" t="str">
        <f t="shared" si="3"/>
        <v>wk </v>
      </c>
    </row>
    <row r="3926" ht="12.75" customHeight="1">
      <c r="A3926" s="15" t="s">
        <v>4501</v>
      </c>
      <c r="B3926" s="15" t="s">
        <v>3123</v>
      </c>
      <c r="C3926" s="15" t="s">
        <v>4321</v>
      </c>
      <c r="D3926" s="15" t="s">
        <v>3539</v>
      </c>
      <c r="E3926" s="15" t="s">
        <v>13002</v>
      </c>
      <c r="F3926" s="15" t="s">
        <v>4324</v>
      </c>
      <c r="G3926" s="15" t="s">
        <v>13003</v>
      </c>
      <c r="H3926" s="15" t="s">
        <v>13004</v>
      </c>
      <c r="I3926" s="15" t="s">
        <v>4327</v>
      </c>
      <c r="J3926" s="15" t="s">
        <v>4345</v>
      </c>
      <c r="K3926" s="15"/>
      <c r="L3926" s="103" t="str">
        <f t="shared" si="1"/>
        <v>B-J255-PK13-250 ml Pink milk Bottle</v>
      </c>
      <c r="M3926" s="103">
        <f t="shared" si="2"/>
        <v>864</v>
      </c>
      <c r="N3926" s="102" t="str">
        <f t="shared" si="3"/>
        <v>wk </v>
      </c>
    </row>
    <row r="3927" ht="12.75" customHeight="1">
      <c r="A3927" s="15" t="s">
        <v>4501</v>
      </c>
      <c r="B3927" s="15" t="s">
        <v>3123</v>
      </c>
      <c r="C3927" s="15" t="s">
        <v>4321</v>
      </c>
      <c r="D3927" s="15" t="s">
        <v>3539</v>
      </c>
      <c r="E3927" s="15" t="s">
        <v>13005</v>
      </c>
      <c r="F3927" s="15" t="s">
        <v>4324</v>
      </c>
      <c r="G3927" s="15" t="s">
        <v>13003</v>
      </c>
      <c r="H3927" s="15" t="s">
        <v>13004</v>
      </c>
      <c r="I3927" s="15" t="s">
        <v>4327</v>
      </c>
      <c r="J3927" s="15" t="s">
        <v>4345</v>
      </c>
      <c r="K3927" s="15"/>
      <c r="L3927" s="103" t="str">
        <f t="shared" si="1"/>
        <v>B-J255-PK13-250 ml Pink milk Bottle</v>
      </c>
      <c r="M3927" s="103">
        <f t="shared" si="2"/>
        <v>864</v>
      </c>
      <c r="N3927" s="102" t="str">
        <f t="shared" si="3"/>
        <v>wk </v>
      </c>
    </row>
    <row r="3928" ht="12.75" customHeight="1">
      <c r="A3928" s="15" t="s">
        <v>4510</v>
      </c>
      <c r="B3928" s="15" t="s">
        <v>3123</v>
      </c>
      <c r="C3928" s="15" t="s">
        <v>4321</v>
      </c>
      <c r="D3928" s="15" t="s">
        <v>3507</v>
      </c>
      <c r="E3928" s="15" t="s">
        <v>13006</v>
      </c>
      <c r="F3928" s="15" t="s">
        <v>4324</v>
      </c>
      <c r="G3928" s="15" t="s">
        <v>12958</v>
      </c>
      <c r="H3928" s="15" t="s">
        <v>12959</v>
      </c>
      <c r="I3928" s="15" t="s">
        <v>4327</v>
      </c>
      <c r="J3928" s="15" t="s">
        <v>4345</v>
      </c>
      <c r="K3928" s="15"/>
      <c r="L3928" s="103" t="str">
        <f t="shared" si="1"/>
        <v>B-J255-PK13-250 ml Pink milk Bottle</v>
      </c>
      <c r="M3928" s="103">
        <f t="shared" si="2"/>
        <v>1728</v>
      </c>
      <c r="N3928" s="102" t="str">
        <f t="shared" si="3"/>
        <v>wk </v>
      </c>
    </row>
    <row r="3929" ht="12.75" customHeight="1">
      <c r="A3929" s="15" t="s">
        <v>4510</v>
      </c>
      <c r="B3929" s="15" t="s">
        <v>3123</v>
      </c>
      <c r="C3929" s="15" t="s">
        <v>4321</v>
      </c>
      <c r="D3929" s="15" t="s">
        <v>4905</v>
      </c>
      <c r="E3929" s="15" t="s">
        <v>12716</v>
      </c>
      <c r="F3929" s="15" t="s">
        <v>6858</v>
      </c>
      <c r="G3929" s="15" t="s">
        <v>12939</v>
      </c>
      <c r="H3929" s="15" t="s">
        <v>13007</v>
      </c>
      <c r="I3929" s="15" t="s">
        <v>4327</v>
      </c>
      <c r="J3929" s="15" t="s">
        <v>4328</v>
      </c>
      <c r="K3929" s="15"/>
      <c r="L3929" s="103" t="str">
        <f t="shared" si="1"/>
        <v>B-J255-PK13-250 ml Pink milk Bottle</v>
      </c>
      <c r="M3929" s="103">
        <f t="shared" si="2"/>
        <v>5760</v>
      </c>
      <c r="N3929" s="102" t="str">
        <f t="shared" si="3"/>
        <v>wk </v>
      </c>
    </row>
    <row r="3930" ht="12.75" customHeight="1">
      <c r="A3930" s="15" t="s">
        <v>4565</v>
      </c>
      <c r="B3930" s="15" t="s">
        <v>3123</v>
      </c>
      <c r="C3930" s="15" t="s">
        <v>4321</v>
      </c>
      <c r="D3930" s="15" t="s">
        <v>3372</v>
      </c>
      <c r="E3930" s="15" t="s">
        <v>12864</v>
      </c>
      <c r="F3930" s="15" t="s">
        <v>4324</v>
      </c>
      <c r="G3930" s="15" t="s">
        <v>12930</v>
      </c>
      <c r="H3930" s="15" t="s">
        <v>13008</v>
      </c>
      <c r="I3930" s="15" t="s">
        <v>4327</v>
      </c>
      <c r="J3930" s="15" t="s">
        <v>4345</v>
      </c>
      <c r="K3930" s="15"/>
      <c r="L3930" s="103" t="str">
        <f t="shared" si="1"/>
        <v>B-J255-PK13-250 ml Pink milk Bottle</v>
      </c>
      <c r="M3930" s="103">
        <f t="shared" si="2"/>
        <v>288</v>
      </c>
      <c r="N3930" s="102" t="str">
        <f t="shared" si="3"/>
        <v>wk 49</v>
      </c>
    </row>
    <row r="3931" ht="12.75" customHeight="1">
      <c r="A3931" s="15" t="s">
        <v>4565</v>
      </c>
      <c r="B3931" s="15" t="s">
        <v>3123</v>
      </c>
      <c r="C3931" s="15" t="s">
        <v>4321</v>
      </c>
      <c r="D3931" s="15" t="s">
        <v>3847</v>
      </c>
      <c r="E3931" s="15" t="s">
        <v>13009</v>
      </c>
      <c r="F3931" s="15" t="s">
        <v>4324</v>
      </c>
      <c r="G3931" s="15" t="s">
        <v>8177</v>
      </c>
      <c r="H3931" s="15" t="s">
        <v>13010</v>
      </c>
      <c r="I3931" s="15" t="s">
        <v>4327</v>
      </c>
      <c r="J3931" s="15" t="s">
        <v>4328</v>
      </c>
      <c r="K3931" s="15"/>
      <c r="L3931" s="103" t="str">
        <f t="shared" si="1"/>
        <v>B-J255-PK13-250 ml Pink milk Bottle</v>
      </c>
      <c r="M3931" s="103">
        <f t="shared" si="2"/>
        <v>2016</v>
      </c>
      <c r="N3931" s="102" t="str">
        <f t="shared" si="3"/>
        <v>wk 49</v>
      </c>
    </row>
    <row r="3932" ht="12.75" customHeight="1">
      <c r="A3932" s="15" t="s">
        <v>5256</v>
      </c>
      <c r="B3932" s="15" t="s">
        <v>3123</v>
      </c>
      <c r="C3932" s="15" t="s">
        <v>4321</v>
      </c>
      <c r="D3932" s="15" t="s">
        <v>4050</v>
      </c>
      <c r="E3932" s="15" t="s">
        <v>13011</v>
      </c>
      <c r="F3932" s="15" t="s">
        <v>6858</v>
      </c>
      <c r="G3932" s="15" t="s">
        <v>12947</v>
      </c>
      <c r="H3932" s="15" t="s">
        <v>13012</v>
      </c>
      <c r="I3932" s="15" t="s">
        <v>4327</v>
      </c>
      <c r="J3932" s="15" t="s">
        <v>4328</v>
      </c>
      <c r="K3932" s="15"/>
      <c r="L3932" s="103" t="str">
        <f t="shared" si="1"/>
        <v>B-J255-PK13-250 ml Pink milk Bottle</v>
      </c>
      <c r="M3932" s="103">
        <f t="shared" si="2"/>
        <v>11520</v>
      </c>
      <c r="N3932" s="102" t="str">
        <f t="shared" si="3"/>
        <v>wk </v>
      </c>
    </row>
    <row r="3933" ht="12.75" customHeight="1">
      <c r="A3933" s="15" t="s">
        <v>4575</v>
      </c>
      <c r="B3933" s="15" t="s">
        <v>3123</v>
      </c>
      <c r="C3933" s="15" t="s">
        <v>4321</v>
      </c>
      <c r="D3933" s="15" t="s">
        <v>3372</v>
      </c>
      <c r="E3933" s="15" t="s">
        <v>13013</v>
      </c>
      <c r="F3933" s="15" t="s">
        <v>4324</v>
      </c>
      <c r="G3933" s="15" t="s">
        <v>12930</v>
      </c>
      <c r="H3933" s="15" t="s">
        <v>13008</v>
      </c>
      <c r="I3933" s="15" t="s">
        <v>4327</v>
      </c>
      <c r="J3933" s="15" t="s">
        <v>4345</v>
      </c>
      <c r="K3933" s="15"/>
      <c r="L3933" s="103" t="str">
        <f t="shared" si="1"/>
        <v>B-J255-PK13-250 ml Pink milk Bottle</v>
      </c>
      <c r="M3933" s="103">
        <f t="shared" si="2"/>
        <v>288</v>
      </c>
      <c r="N3933" s="102" t="str">
        <f t="shared" si="3"/>
        <v>wk </v>
      </c>
    </row>
    <row r="3934" ht="12.75" customHeight="1">
      <c r="A3934" s="15" t="s">
        <v>4579</v>
      </c>
      <c r="B3934" s="15" t="s">
        <v>3123</v>
      </c>
      <c r="C3934" s="15" t="s">
        <v>4321</v>
      </c>
      <c r="D3934" s="15" t="s">
        <v>6806</v>
      </c>
      <c r="E3934" s="15" t="s">
        <v>12527</v>
      </c>
      <c r="F3934" s="15" t="s">
        <v>4324</v>
      </c>
      <c r="G3934" s="15" t="s">
        <v>12999</v>
      </c>
      <c r="H3934" s="15" t="s">
        <v>13014</v>
      </c>
      <c r="I3934" s="15" t="s">
        <v>4327</v>
      </c>
      <c r="J3934" s="15" t="s">
        <v>4345</v>
      </c>
      <c r="K3934" s="15"/>
      <c r="L3934" s="103" t="str">
        <f t="shared" si="1"/>
        <v>B-J255-PK13-250 ml Pink milk Bottle</v>
      </c>
      <c r="M3934" s="103">
        <f t="shared" si="2"/>
        <v>1440</v>
      </c>
      <c r="N3934" s="102" t="str">
        <f t="shared" si="3"/>
        <v>wk </v>
      </c>
    </row>
    <row r="3935" ht="12.75" customHeight="1">
      <c r="A3935" s="15" t="s">
        <v>4581</v>
      </c>
      <c r="B3935" s="15" t="s">
        <v>3123</v>
      </c>
      <c r="C3935" s="15" t="s">
        <v>4321</v>
      </c>
      <c r="D3935" s="15" t="s">
        <v>3372</v>
      </c>
      <c r="E3935" s="15" t="s">
        <v>13015</v>
      </c>
      <c r="F3935" s="15" t="s">
        <v>4324</v>
      </c>
      <c r="G3935" s="15" t="s">
        <v>12930</v>
      </c>
      <c r="H3935" s="15" t="s">
        <v>13016</v>
      </c>
      <c r="I3935" s="15" t="s">
        <v>4327</v>
      </c>
      <c r="J3935" s="15" t="s">
        <v>4345</v>
      </c>
      <c r="K3935" s="15"/>
      <c r="L3935" s="103" t="str">
        <f t="shared" si="1"/>
        <v>B-J255-PK13-250 ml Pink milk Bottle</v>
      </c>
      <c r="M3935" s="103">
        <f t="shared" si="2"/>
        <v>288</v>
      </c>
      <c r="N3935" s="102" t="str">
        <f t="shared" si="3"/>
        <v>wk </v>
      </c>
    </row>
    <row r="3936" ht="12.75" customHeight="1">
      <c r="A3936" s="15" t="s">
        <v>4584</v>
      </c>
      <c r="B3936" s="15" t="s">
        <v>3123</v>
      </c>
      <c r="C3936" s="15" t="s">
        <v>4321</v>
      </c>
      <c r="D3936" s="15" t="s">
        <v>3763</v>
      </c>
      <c r="E3936" s="15" t="s">
        <v>13017</v>
      </c>
      <c r="F3936" s="15" t="s">
        <v>4324</v>
      </c>
      <c r="G3936" s="15" t="s">
        <v>12968</v>
      </c>
      <c r="H3936" s="15" t="s">
        <v>13018</v>
      </c>
      <c r="I3936" s="15" t="s">
        <v>4327</v>
      </c>
      <c r="J3936" s="15" t="s">
        <v>4345</v>
      </c>
      <c r="K3936" s="15"/>
      <c r="L3936" s="103" t="str">
        <f t="shared" si="1"/>
        <v>B-J255-PK13-250 ml Pink milk Bottle</v>
      </c>
      <c r="M3936" s="103">
        <f t="shared" si="2"/>
        <v>1152</v>
      </c>
      <c r="N3936" s="102" t="str">
        <f t="shared" si="3"/>
        <v>wk </v>
      </c>
    </row>
    <row r="3937" ht="12.75" customHeight="1">
      <c r="A3937" s="15" t="s">
        <v>4592</v>
      </c>
      <c r="B3937" s="15" t="s">
        <v>3123</v>
      </c>
      <c r="C3937" s="15" t="s">
        <v>4965</v>
      </c>
      <c r="D3937" s="15" t="s">
        <v>13019</v>
      </c>
      <c r="E3937" s="15" t="s">
        <v>13020</v>
      </c>
      <c r="F3937" s="15" t="s">
        <v>4324</v>
      </c>
      <c r="G3937" s="15" t="s">
        <v>13021</v>
      </c>
      <c r="H3937" s="15" t="s">
        <v>13022</v>
      </c>
      <c r="I3937" s="15" t="s">
        <v>4327</v>
      </c>
      <c r="J3937" s="15" t="s">
        <v>4345</v>
      </c>
      <c r="K3937" s="15"/>
      <c r="L3937" s="103" t="str">
        <f t="shared" si="1"/>
        <v>B-J255-PK13-250 ml Pink milk Bottle</v>
      </c>
      <c r="M3937" s="103">
        <f t="shared" si="2"/>
        <v>1152</v>
      </c>
      <c r="N3937" s="102" t="str">
        <f t="shared" si="3"/>
        <v>wk </v>
      </c>
    </row>
    <row r="3938" ht="12.75" customHeight="1">
      <c r="A3938" s="15" t="s">
        <v>4597</v>
      </c>
      <c r="B3938" s="15" t="s">
        <v>3123</v>
      </c>
      <c r="C3938" s="15" t="s">
        <v>4321</v>
      </c>
      <c r="D3938" s="15" t="s">
        <v>3372</v>
      </c>
      <c r="E3938" s="15" t="s">
        <v>13023</v>
      </c>
      <c r="F3938" s="15" t="s">
        <v>4324</v>
      </c>
      <c r="G3938" s="15" t="s">
        <v>12930</v>
      </c>
      <c r="H3938" s="15" t="s">
        <v>13024</v>
      </c>
      <c r="I3938" s="15" t="s">
        <v>4327</v>
      </c>
      <c r="J3938" s="15" t="s">
        <v>4328</v>
      </c>
      <c r="K3938" s="15"/>
      <c r="L3938" s="103" t="str">
        <f t="shared" si="1"/>
        <v>B-J255-PK13-250 ml Pink milk Bottle</v>
      </c>
      <c r="M3938" s="103">
        <f t="shared" si="2"/>
        <v>288</v>
      </c>
      <c r="N3938" s="102" t="str">
        <f t="shared" si="3"/>
        <v>wk </v>
      </c>
    </row>
    <row r="3939" ht="12.75" customHeight="1">
      <c r="A3939" s="15" t="s">
        <v>4597</v>
      </c>
      <c r="B3939" s="15" t="s">
        <v>3123</v>
      </c>
      <c r="C3939" s="15" t="s">
        <v>4321</v>
      </c>
      <c r="D3939" s="15" t="s">
        <v>3372</v>
      </c>
      <c r="E3939" s="15" t="s">
        <v>13025</v>
      </c>
      <c r="F3939" s="15" t="s">
        <v>4324</v>
      </c>
      <c r="G3939" s="15" t="s">
        <v>12930</v>
      </c>
      <c r="H3939" s="15" t="s">
        <v>13024</v>
      </c>
      <c r="I3939" s="15" t="s">
        <v>4327</v>
      </c>
      <c r="J3939" s="15" t="s">
        <v>4328</v>
      </c>
      <c r="K3939" s="15"/>
      <c r="L3939" s="103" t="str">
        <f t="shared" si="1"/>
        <v>B-J255-PK13-250 ml Pink milk Bottle</v>
      </c>
      <c r="M3939" s="103">
        <f t="shared" si="2"/>
        <v>288</v>
      </c>
      <c r="N3939" s="102" t="str">
        <f t="shared" si="3"/>
        <v>wk </v>
      </c>
    </row>
    <row r="3940" ht="12.75" customHeight="1">
      <c r="A3940" s="15" t="s">
        <v>4619</v>
      </c>
      <c r="B3940" s="15" t="s">
        <v>3123</v>
      </c>
      <c r="C3940" s="15" t="s">
        <v>4321</v>
      </c>
      <c r="D3940" s="15" t="s">
        <v>3569</v>
      </c>
      <c r="E3940" s="15" t="s">
        <v>13026</v>
      </c>
      <c r="F3940" s="15" t="s">
        <v>4324</v>
      </c>
      <c r="G3940" s="15" t="s">
        <v>12935</v>
      </c>
      <c r="H3940" s="15" t="s">
        <v>13027</v>
      </c>
      <c r="I3940" s="15" t="s">
        <v>4327</v>
      </c>
      <c r="J3940" s="15" t="s">
        <v>4345</v>
      </c>
      <c r="K3940" s="15"/>
      <c r="L3940" s="103" t="str">
        <f t="shared" si="1"/>
        <v>B-J255-PK13-250 ml Pink milk Bottle</v>
      </c>
      <c r="M3940" s="103">
        <f t="shared" si="2"/>
        <v>576</v>
      </c>
      <c r="N3940" s="102" t="str">
        <f t="shared" si="3"/>
        <v>wk 19</v>
      </c>
    </row>
    <row r="3941" ht="12.75" customHeight="1">
      <c r="A3941" s="15" t="s">
        <v>4645</v>
      </c>
      <c r="B3941" s="15" t="s">
        <v>3123</v>
      </c>
      <c r="C3941" s="15" t="s">
        <v>4321</v>
      </c>
      <c r="D3941" s="15" t="s">
        <v>3372</v>
      </c>
      <c r="E3941" s="15" t="s">
        <v>13028</v>
      </c>
      <c r="F3941" s="15" t="s">
        <v>4324</v>
      </c>
      <c r="G3941" s="15" t="s">
        <v>12930</v>
      </c>
      <c r="H3941" s="15" t="s">
        <v>13029</v>
      </c>
      <c r="I3941" s="15" t="s">
        <v>4327</v>
      </c>
      <c r="J3941" s="15" t="s">
        <v>4345</v>
      </c>
      <c r="K3941" s="15"/>
      <c r="L3941" s="103" t="str">
        <f t="shared" si="1"/>
        <v>B-J255-PK13-250 ml Pink milk Bottle</v>
      </c>
      <c r="M3941" s="103">
        <f t="shared" si="2"/>
        <v>288</v>
      </c>
      <c r="N3941" s="102" t="str">
        <f t="shared" si="3"/>
        <v>wk </v>
      </c>
    </row>
    <row r="3942" ht="12.75" customHeight="1">
      <c r="A3942" s="15" t="s">
        <v>4645</v>
      </c>
      <c r="B3942" s="15" t="s">
        <v>3123</v>
      </c>
      <c r="C3942" s="15" t="s">
        <v>4321</v>
      </c>
      <c r="D3942" s="15" t="s">
        <v>3470</v>
      </c>
      <c r="E3942" s="15" t="s">
        <v>13030</v>
      </c>
      <c r="F3942" s="15" t="s">
        <v>4324</v>
      </c>
      <c r="G3942" s="15" t="s">
        <v>13031</v>
      </c>
      <c r="H3942" s="15" t="s">
        <v>13032</v>
      </c>
      <c r="I3942" s="15" t="s">
        <v>4327</v>
      </c>
      <c r="J3942" s="15" t="s">
        <v>4345</v>
      </c>
      <c r="K3942" s="15"/>
      <c r="L3942" s="103" t="str">
        <f t="shared" si="1"/>
        <v>B-J255-PK13-250 ml Pink milk Bottle</v>
      </c>
      <c r="M3942" s="103">
        <f t="shared" si="2"/>
        <v>2880</v>
      </c>
      <c r="N3942" s="102" t="str">
        <f t="shared" si="3"/>
        <v>wk </v>
      </c>
    </row>
    <row r="3943" ht="12.75" customHeight="1">
      <c r="A3943" s="15" t="s">
        <v>4648</v>
      </c>
      <c r="B3943" s="15" t="s">
        <v>3123</v>
      </c>
      <c r="C3943" s="15" t="s">
        <v>4321</v>
      </c>
      <c r="D3943" s="15" t="s">
        <v>3569</v>
      </c>
      <c r="E3943" s="15" t="s">
        <v>13033</v>
      </c>
      <c r="F3943" s="15" t="s">
        <v>4324</v>
      </c>
      <c r="G3943" s="15" t="s">
        <v>12935</v>
      </c>
      <c r="H3943" s="15" t="s">
        <v>13034</v>
      </c>
      <c r="I3943" s="15" t="s">
        <v>4327</v>
      </c>
      <c r="J3943" s="15" t="s">
        <v>4345</v>
      </c>
      <c r="K3943" s="15"/>
      <c r="L3943" s="103" t="str">
        <f t="shared" si="1"/>
        <v>B-J255-PK13-250 ml Pink milk Bottle</v>
      </c>
      <c r="M3943" s="103">
        <f t="shared" si="2"/>
        <v>576</v>
      </c>
      <c r="N3943" s="102" t="str">
        <f t="shared" si="3"/>
        <v>wk </v>
      </c>
    </row>
    <row r="3944" ht="12.75" customHeight="1">
      <c r="A3944" s="15" t="s">
        <v>4652</v>
      </c>
      <c r="B3944" s="15" t="s">
        <v>3123</v>
      </c>
      <c r="C3944" s="15" t="s">
        <v>4321</v>
      </c>
      <c r="D3944" s="15" t="s">
        <v>3372</v>
      </c>
      <c r="E3944" s="15" t="s">
        <v>13035</v>
      </c>
      <c r="F3944" s="15" t="s">
        <v>4324</v>
      </c>
      <c r="G3944" s="15" t="s">
        <v>12930</v>
      </c>
      <c r="H3944" s="15" t="s">
        <v>13029</v>
      </c>
      <c r="I3944" s="15" t="s">
        <v>4327</v>
      </c>
      <c r="J3944" s="15" t="s">
        <v>4345</v>
      </c>
      <c r="K3944" s="15"/>
      <c r="L3944" s="103" t="str">
        <f t="shared" si="1"/>
        <v>B-J255-PK13-250 ml Pink milk Bottle</v>
      </c>
      <c r="M3944" s="103">
        <f t="shared" si="2"/>
        <v>288</v>
      </c>
      <c r="N3944" s="102" t="str">
        <f t="shared" si="3"/>
        <v>wk </v>
      </c>
    </row>
    <row r="3945" ht="12.75" customHeight="1">
      <c r="A3945" s="15" t="s">
        <v>4656</v>
      </c>
      <c r="B3945" s="15" t="s">
        <v>3123</v>
      </c>
      <c r="C3945" s="15" t="s">
        <v>4321</v>
      </c>
      <c r="D3945" s="15" t="s">
        <v>3569</v>
      </c>
      <c r="E3945" s="15" t="s">
        <v>13036</v>
      </c>
      <c r="F3945" s="15" t="s">
        <v>4324</v>
      </c>
      <c r="G3945" s="15" t="s">
        <v>12935</v>
      </c>
      <c r="H3945" s="15" t="s">
        <v>13037</v>
      </c>
      <c r="I3945" s="15" t="s">
        <v>4327</v>
      </c>
      <c r="J3945" s="15" t="s">
        <v>4328</v>
      </c>
      <c r="K3945" s="15"/>
      <c r="L3945" s="103" t="str">
        <f t="shared" si="1"/>
        <v>B-J255-PK13-250 ml Pink milk Bottle</v>
      </c>
      <c r="M3945" s="103">
        <f t="shared" si="2"/>
        <v>576</v>
      </c>
      <c r="N3945" s="102" t="str">
        <f t="shared" si="3"/>
        <v>wk </v>
      </c>
    </row>
    <row r="3946" ht="12.75" customHeight="1">
      <c r="A3946" s="15" t="s">
        <v>4656</v>
      </c>
      <c r="B3946" s="15" t="s">
        <v>3123</v>
      </c>
      <c r="C3946" s="15" t="s">
        <v>4321</v>
      </c>
      <c r="D3946" s="15" t="s">
        <v>3784</v>
      </c>
      <c r="E3946" s="15" t="s">
        <v>13038</v>
      </c>
      <c r="F3946" s="15" t="s">
        <v>4324</v>
      </c>
      <c r="G3946" s="15" t="s">
        <v>8208</v>
      </c>
      <c r="H3946" s="15" t="s">
        <v>13039</v>
      </c>
      <c r="I3946" s="15" t="s">
        <v>4327</v>
      </c>
      <c r="J3946" s="15" t="s">
        <v>4328</v>
      </c>
      <c r="K3946" s="15"/>
      <c r="L3946" s="103" t="str">
        <f t="shared" si="1"/>
        <v>B-J255-PK13-250 ml Pink milk Bottle</v>
      </c>
      <c r="M3946" s="103">
        <f t="shared" si="2"/>
        <v>4032</v>
      </c>
      <c r="N3946" s="102" t="str">
        <f t="shared" si="3"/>
        <v>wk </v>
      </c>
    </row>
    <row r="3947" ht="12.75" customHeight="1">
      <c r="A3947" s="15" t="s">
        <v>4659</v>
      </c>
      <c r="B3947" s="15" t="s">
        <v>3123</v>
      </c>
      <c r="C3947" s="15" t="s">
        <v>4321</v>
      </c>
      <c r="D3947" s="15" t="s">
        <v>3372</v>
      </c>
      <c r="E3947" s="15" t="s">
        <v>12639</v>
      </c>
      <c r="F3947" s="15" t="s">
        <v>4324</v>
      </c>
      <c r="G3947" s="15" t="s">
        <v>12930</v>
      </c>
      <c r="H3947" s="15" t="s">
        <v>13029</v>
      </c>
      <c r="I3947" s="15" t="s">
        <v>4327</v>
      </c>
      <c r="J3947" s="15" t="s">
        <v>4345</v>
      </c>
      <c r="K3947" s="15"/>
      <c r="L3947" s="103" t="str">
        <f t="shared" si="1"/>
        <v>B-J255-PK13-250 ml Pink milk Bottle</v>
      </c>
      <c r="M3947" s="103">
        <f t="shared" si="2"/>
        <v>288</v>
      </c>
      <c r="N3947" s="102" t="str">
        <f t="shared" si="3"/>
        <v>wk </v>
      </c>
    </row>
    <row r="3948" ht="12.75" customHeight="1">
      <c r="A3948" s="15" t="s">
        <v>4684</v>
      </c>
      <c r="B3948" s="15" t="s">
        <v>3123</v>
      </c>
      <c r="C3948" s="15" t="s">
        <v>4321</v>
      </c>
      <c r="D3948" s="15" t="s">
        <v>3372</v>
      </c>
      <c r="E3948" s="15" t="s">
        <v>13040</v>
      </c>
      <c r="F3948" s="15" t="s">
        <v>4324</v>
      </c>
      <c r="G3948" s="15" t="s">
        <v>12930</v>
      </c>
      <c r="H3948" s="15" t="s">
        <v>13008</v>
      </c>
      <c r="I3948" s="15" t="s">
        <v>4327</v>
      </c>
      <c r="J3948" s="15" t="s">
        <v>4328</v>
      </c>
      <c r="K3948" s="15"/>
      <c r="L3948" s="103" t="str">
        <f t="shared" si="1"/>
        <v>B-J255-PK13-250 ml Pink milk Bottle</v>
      </c>
      <c r="M3948" s="103">
        <f t="shared" si="2"/>
        <v>288</v>
      </c>
      <c r="N3948" s="102" t="str">
        <f t="shared" si="3"/>
        <v>wk </v>
      </c>
    </row>
    <row r="3949" ht="12.75" customHeight="1">
      <c r="A3949" s="15" t="s">
        <v>4692</v>
      </c>
      <c r="B3949" s="15" t="s">
        <v>3123</v>
      </c>
      <c r="C3949" s="15" t="s">
        <v>4321</v>
      </c>
      <c r="D3949" s="15" t="s">
        <v>3372</v>
      </c>
      <c r="E3949" s="15" t="s">
        <v>13041</v>
      </c>
      <c r="F3949" s="15" t="s">
        <v>4324</v>
      </c>
      <c r="G3949" s="15" t="s">
        <v>12930</v>
      </c>
      <c r="H3949" s="15" t="s">
        <v>13008</v>
      </c>
      <c r="I3949" s="15" t="s">
        <v>4327</v>
      </c>
      <c r="J3949" s="15" t="s">
        <v>4345</v>
      </c>
      <c r="K3949" s="15"/>
      <c r="L3949" s="103" t="str">
        <f t="shared" si="1"/>
        <v>B-J255-PK13-250 ml Pink milk Bottle</v>
      </c>
      <c r="M3949" s="103">
        <f t="shared" si="2"/>
        <v>288</v>
      </c>
      <c r="N3949" s="102" t="str">
        <f t="shared" si="3"/>
        <v>wk 2</v>
      </c>
    </row>
    <row r="3950" ht="12.75" customHeight="1">
      <c r="A3950" s="15" t="s">
        <v>4698</v>
      </c>
      <c r="B3950" s="15" t="s">
        <v>3123</v>
      </c>
      <c r="C3950" s="15" t="s">
        <v>4321</v>
      </c>
      <c r="D3950" s="15" t="s">
        <v>3372</v>
      </c>
      <c r="E3950" s="15" t="s">
        <v>13042</v>
      </c>
      <c r="F3950" s="15" t="s">
        <v>4324</v>
      </c>
      <c r="G3950" s="15" t="s">
        <v>12930</v>
      </c>
      <c r="H3950" s="15" t="s">
        <v>13008</v>
      </c>
      <c r="I3950" s="15" t="s">
        <v>4327</v>
      </c>
      <c r="J3950" s="15" t="s">
        <v>4328</v>
      </c>
      <c r="K3950" s="15"/>
      <c r="L3950" s="103" t="str">
        <f t="shared" si="1"/>
        <v>B-J255-PK13-250 ml Pink milk Bottle</v>
      </c>
      <c r="M3950" s="103">
        <f t="shared" si="2"/>
        <v>288</v>
      </c>
      <c r="N3950" s="102" t="str">
        <f t="shared" si="3"/>
        <v>wk 10</v>
      </c>
    </row>
    <row r="3951" ht="12.75" customHeight="1">
      <c r="A3951" s="15" t="s">
        <v>4703</v>
      </c>
      <c r="B3951" s="15" t="s">
        <v>3123</v>
      </c>
      <c r="C3951" s="15" t="s">
        <v>4321</v>
      </c>
      <c r="D3951" s="15" t="s">
        <v>3470</v>
      </c>
      <c r="E3951" s="15" t="s">
        <v>13043</v>
      </c>
      <c r="F3951" s="15" t="s">
        <v>4324</v>
      </c>
      <c r="G3951" s="15" t="s">
        <v>13031</v>
      </c>
      <c r="H3951" s="15" t="s">
        <v>13044</v>
      </c>
      <c r="I3951" s="15" t="s">
        <v>4327</v>
      </c>
      <c r="J3951" s="15" t="s">
        <v>4345</v>
      </c>
      <c r="K3951" s="15"/>
      <c r="L3951" s="103" t="str">
        <f t="shared" si="1"/>
        <v>B-J255-PK13-250 ml Pink milk Bottle</v>
      </c>
      <c r="M3951" s="103">
        <f t="shared" si="2"/>
        <v>2880</v>
      </c>
      <c r="N3951" s="102" t="str">
        <f t="shared" si="3"/>
        <v>wk 23</v>
      </c>
    </row>
    <row r="3952" ht="12.75" customHeight="1">
      <c r="A3952" s="15" t="s">
        <v>4703</v>
      </c>
      <c r="B3952" s="15" t="s">
        <v>3123</v>
      </c>
      <c r="C3952" s="15" t="s">
        <v>4321</v>
      </c>
      <c r="D3952" s="15" t="s">
        <v>3539</v>
      </c>
      <c r="E3952" s="15" t="s">
        <v>13045</v>
      </c>
      <c r="F3952" s="15" t="s">
        <v>4324</v>
      </c>
      <c r="G3952" s="15" t="s">
        <v>13003</v>
      </c>
      <c r="H3952" s="15" t="s">
        <v>13046</v>
      </c>
      <c r="I3952" s="15" t="s">
        <v>4327</v>
      </c>
      <c r="J3952" s="15" t="s">
        <v>4345</v>
      </c>
      <c r="K3952" s="15"/>
      <c r="L3952" s="103" t="str">
        <f t="shared" si="1"/>
        <v>B-J255-PK13-250 ml Pink milk Bottle</v>
      </c>
      <c r="M3952" s="103">
        <f t="shared" si="2"/>
        <v>864</v>
      </c>
      <c r="N3952" s="102" t="str">
        <f t="shared" si="3"/>
        <v>wk 23</v>
      </c>
    </row>
    <row r="3953" ht="12.75" customHeight="1">
      <c r="A3953" s="15" t="s">
        <v>4708</v>
      </c>
      <c r="B3953" s="15" t="s">
        <v>3123</v>
      </c>
      <c r="C3953" s="15" t="s">
        <v>4321</v>
      </c>
      <c r="D3953" s="15" t="s">
        <v>3507</v>
      </c>
      <c r="E3953" s="15" t="s">
        <v>13047</v>
      </c>
      <c r="F3953" s="15" t="s">
        <v>4324</v>
      </c>
      <c r="G3953" s="15" t="s">
        <v>12958</v>
      </c>
      <c r="H3953" s="15" t="s">
        <v>13048</v>
      </c>
      <c r="I3953" s="15" t="s">
        <v>4327</v>
      </c>
      <c r="J3953" s="15" t="s">
        <v>4328</v>
      </c>
      <c r="K3953" s="15"/>
      <c r="L3953" s="103" t="str">
        <f t="shared" si="1"/>
        <v>B-J255-PK13-250 ml Pink milk Bottle</v>
      </c>
      <c r="M3953" s="103">
        <f t="shared" si="2"/>
        <v>1728</v>
      </c>
      <c r="N3953" s="102" t="str">
        <f t="shared" si="3"/>
        <v>wk 27</v>
      </c>
    </row>
    <row r="3954" ht="12.75" customHeight="1">
      <c r="A3954" s="15" t="s">
        <v>4710</v>
      </c>
      <c r="B3954" s="15" t="s">
        <v>3123</v>
      </c>
      <c r="C3954" s="15" t="s">
        <v>4321</v>
      </c>
      <c r="D3954" s="15" t="s">
        <v>3569</v>
      </c>
      <c r="E3954" s="15" t="s">
        <v>13049</v>
      </c>
      <c r="F3954" s="15" t="s">
        <v>4324</v>
      </c>
      <c r="G3954" s="15" t="s">
        <v>12935</v>
      </c>
      <c r="H3954" s="15" t="s">
        <v>13050</v>
      </c>
      <c r="I3954" s="15" t="s">
        <v>4327</v>
      </c>
      <c r="J3954" s="15" t="s">
        <v>4328</v>
      </c>
      <c r="K3954" s="15"/>
      <c r="L3954" s="103" t="str">
        <f t="shared" si="1"/>
        <v>B-J255-PK13-250 ml Pink milk Bottle</v>
      </c>
      <c r="M3954" s="103">
        <f t="shared" si="2"/>
        <v>576</v>
      </c>
      <c r="N3954" s="102" t="str">
        <f t="shared" si="3"/>
        <v>wk 32</v>
      </c>
    </row>
    <row r="3955" ht="12.75" customHeight="1">
      <c r="A3955" s="15" t="s">
        <v>4722</v>
      </c>
      <c r="B3955" s="15" t="s">
        <v>3123</v>
      </c>
      <c r="C3955" s="15" t="s">
        <v>4321</v>
      </c>
      <c r="D3955" s="15" t="s">
        <v>3763</v>
      </c>
      <c r="E3955" s="15" t="s">
        <v>13051</v>
      </c>
      <c r="F3955" s="15" t="s">
        <v>4324</v>
      </c>
      <c r="G3955" s="15" t="s">
        <v>12968</v>
      </c>
      <c r="H3955" s="15" t="s">
        <v>13052</v>
      </c>
      <c r="I3955" s="15" t="s">
        <v>4327</v>
      </c>
      <c r="J3955" s="15" t="s">
        <v>4345</v>
      </c>
      <c r="K3955" s="15"/>
      <c r="L3955" s="103" t="str">
        <f t="shared" si="1"/>
        <v>B-J255-PK13-250 ml Pink milk Bottle</v>
      </c>
      <c r="M3955" s="103">
        <f t="shared" si="2"/>
        <v>1152</v>
      </c>
      <c r="N3955" s="102" t="str">
        <f t="shared" si="3"/>
        <v>wk </v>
      </c>
    </row>
    <row r="3956" ht="12.75" customHeight="1">
      <c r="A3956" s="15" t="s">
        <v>4734</v>
      </c>
      <c r="B3956" s="15" t="s">
        <v>3123</v>
      </c>
      <c r="C3956" s="15" t="s">
        <v>4321</v>
      </c>
      <c r="D3956" s="15" t="s">
        <v>3470</v>
      </c>
      <c r="E3956" s="15" t="s">
        <v>13053</v>
      </c>
      <c r="F3956" s="15" t="s">
        <v>4324</v>
      </c>
      <c r="G3956" s="15" t="s">
        <v>13031</v>
      </c>
      <c r="H3956" s="15" t="s">
        <v>13044</v>
      </c>
      <c r="I3956" s="15" t="s">
        <v>4327</v>
      </c>
      <c r="J3956" s="15" t="s">
        <v>4345</v>
      </c>
      <c r="K3956" s="15"/>
      <c r="L3956" s="103" t="str">
        <f t="shared" si="1"/>
        <v>B-J255-PK13-250 ml Pink milk Bottle</v>
      </c>
      <c r="M3956" s="103">
        <f t="shared" si="2"/>
        <v>2880</v>
      </c>
      <c r="N3956" s="102" t="str">
        <f t="shared" si="3"/>
        <v>wk </v>
      </c>
    </row>
    <row r="3957" ht="12.75" customHeight="1">
      <c r="A3957" s="15" t="s">
        <v>5269</v>
      </c>
      <c r="B3957" s="15" t="s">
        <v>3123</v>
      </c>
      <c r="C3957" s="15" t="s">
        <v>4321</v>
      </c>
      <c r="D3957" s="15" t="s">
        <v>3372</v>
      </c>
      <c r="E3957" s="15" t="s">
        <v>12562</v>
      </c>
      <c r="F3957" s="15" t="s">
        <v>4324</v>
      </c>
      <c r="G3957" s="15" t="s">
        <v>12930</v>
      </c>
      <c r="H3957" s="15" t="s">
        <v>13008</v>
      </c>
      <c r="I3957" s="15" t="s">
        <v>4327</v>
      </c>
      <c r="J3957" s="15" t="s">
        <v>4345</v>
      </c>
      <c r="K3957" s="15"/>
      <c r="L3957" s="103" t="str">
        <f t="shared" si="1"/>
        <v>B-J255-PK13-250 ml Pink milk Bottle</v>
      </c>
      <c r="M3957" s="103">
        <f t="shared" si="2"/>
        <v>288</v>
      </c>
      <c r="N3957" s="102" t="str">
        <f t="shared" si="3"/>
        <v>wk </v>
      </c>
    </row>
    <row r="3958" ht="12.75" customHeight="1">
      <c r="A3958" s="15" t="s">
        <v>4745</v>
      </c>
      <c r="B3958" s="15" t="s">
        <v>3123</v>
      </c>
      <c r="C3958" s="15" t="s">
        <v>4321</v>
      </c>
      <c r="D3958" s="15" t="s">
        <v>6806</v>
      </c>
      <c r="E3958" s="15" t="s">
        <v>12566</v>
      </c>
      <c r="F3958" s="15" t="s">
        <v>4324</v>
      </c>
      <c r="G3958" s="15" t="s">
        <v>12999</v>
      </c>
      <c r="H3958" s="15" t="s">
        <v>13054</v>
      </c>
      <c r="I3958" s="15" t="s">
        <v>4327</v>
      </c>
      <c r="J3958" s="15" t="s">
        <v>4345</v>
      </c>
      <c r="K3958" s="15"/>
      <c r="L3958" s="103" t="str">
        <f t="shared" si="1"/>
        <v>B-J255-PK13-250 ml Pink milk Bottle</v>
      </c>
      <c r="M3958" s="103">
        <f t="shared" si="2"/>
        <v>1440</v>
      </c>
      <c r="N3958" s="102" t="str">
        <f t="shared" si="3"/>
        <v>wk </v>
      </c>
    </row>
    <row r="3959" ht="12.75" customHeight="1">
      <c r="A3959" s="15" t="s">
        <v>4745</v>
      </c>
      <c r="B3959" s="15" t="s">
        <v>3123</v>
      </c>
      <c r="C3959" s="15" t="s">
        <v>4321</v>
      </c>
      <c r="D3959" s="15" t="s">
        <v>3569</v>
      </c>
      <c r="E3959" s="15" t="s">
        <v>13055</v>
      </c>
      <c r="F3959" s="15" t="s">
        <v>4324</v>
      </c>
      <c r="G3959" s="15" t="s">
        <v>12935</v>
      </c>
      <c r="H3959" s="15" t="s">
        <v>13050</v>
      </c>
      <c r="I3959" s="15" t="s">
        <v>4327</v>
      </c>
      <c r="J3959" s="15" t="s">
        <v>4345</v>
      </c>
      <c r="K3959" s="15"/>
      <c r="L3959" s="103" t="str">
        <f t="shared" si="1"/>
        <v>B-J255-PK13-250 ml Pink milk Bottle</v>
      </c>
      <c r="M3959" s="103">
        <f t="shared" si="2"/>
        <v>576</v>
      </c>
      <c r="N3959" s="102" t="str">
        <f t="shared" si="3"/>
        <v>wk </v>
      </c>
    </row>
    <row r="3960" ht="12.75" customHeight="1">
      <c r="A3960" s="15" t="s">
        <v>4748</v>
      </c>
      <c r="B3960" s="15" t="s">
        <v>3123</v>
      </c>
      <c r="C3960" s="15" t="s">
        <v>4321</v>
      </c>
      <c r="D3960" s="15" t="s">
        <v>3372</v>
      </c>
      <c r="E3960" s="15" t="s">
        <v>13056</v>
      </c>
      <c r="F3960" s="15" t="s">
        <v>4324</v>
      </c>
      <c r="G3960" s="15" t="s">
        <v>12930</v>
      </c>
      <c r="H3960" s="15" t="s">
        <v>13008</v>
      </c>
      <c r="I3960" s="15" t="s">
        <v>4327</v>
      </c>
      <c r="J3960" s="15" t="s">
        <v>4345</v>
      </c>
      <c r="K3960" s="15"/>
      <c r="L3960" s="103" t="str">
        <f t="shared" si="1"/>
        <v>B-J255-PK13-250 ml Pink milk Bottle</v>
      </c>
      <c r="M3960" s="103">
        <f t="shared" si="2"/>
        <v>288</v>
      </c>
      <c r="N3960" s="102" t="str">
        <f t="shared" si="3"/>
        <v>wk </v>
      </c>
    </row>
    <row r="3961" ht="12.75" customHeight="1">
      <c r="A3961" s="15" t="s">
        <v>4748</v>
      </c>
      <c r="B3961" s="15" t="s">
        <v>3123</v>
      </c>
      <c r="C3961" s="15" t="s">
        <v>4321</v>
      </c>
      <c r="D3961" s="15" t="s">
        <v>3569</v>
      </c>
      <c r="E3961" s="15" t="s">
        <v>13057</v>
      </c>
      <c r="F3961" s="15" t="s">
        <v>4324</v>
      </c>
      <c r="G3961" s="15" t="s">
        <v>12935</v>
      </c>
      <c r="H3961" s="15" t="s">
        <v>13050</v>
      </c>
      <c r="I3961" s="15" t="s">
        <v>4327</v>
      </c>
      <c r="J3961" s="15" t="s">
        <v>4345</v>
      </c>
      <c r="K3961" s="15"/>
      <c r="L3961" s="103" t="str">
        <f t="shared" si="1"/>
        <v>B-J255-PK13-250 ml Pink milk Bottle</v>
      </c>
      <c r="M3961" s="103">
        <f t="shared" si="2"/>
        <v>576</v>
      </c>
      <c r="N3961" s="102" t="str">
        <f t="shared" si="3"/>
        <v>wk </v>
      </c>
    </row>
    <row r="3962" ht="12.75" customHeight="1">
      <c r="A3962" s="15" t="s">
        <v>4751</v>
      </c>
      <c r="B3962" s="15" t="s">
        <v>3123</v>
      </c>
      <c r="C3962" s="15" t="s">
        <v>4321</v>
      </c>
      <c r="D3962" s="15" t="s">
        <v>3372</v>
      </c>
      <c r="E3962" s="15" t="s">
        <v>13058</v>
      </c>
      <c r="F3962" s="15" t="s">
        <v>4324</v>
      </c>
      <c r="G3962" s="15" t="s">
        <v>12930</v>
      </c>
      <c r="H3962" s="15" t="s">
        <v>13008</v>
      </c>
      <c r="I3962" s="15" t="s">
        <v>4327</v>
      </c>
      <c r="J3962" s="15" t="s">
        <v>4345</v>
      </c>
      <c r="K3962" s="15"/>
      <c r="L3962" s="103" t="str">
        <f t="shared" si="1"/>
        <v>B-J255-PK13-250 ml Pink milk Bottle</v>
      </c>
      <c r="M3962" s="103">
        <f t="shared" si="2"/>
        <v>288</v>
      </c>
      <c r="N3962" s="102" t="str">
        <f t="shared" si="3"/>
        <v>wk </v>
      </c>
    </row>
    <row r="3963" ht="12.75" customHeight="1">
      <c r="A3963" s="15" t="s">
        <v>4753</v>
      </c>
      <c r="B3963" s="15" t="s">
        <v>3123</v>
      </c>
      <c r="C3963" s="15" t="s">
        <v>4321</v>
      </c>
      <c r="D3963" s="15" t="s">
        <v>3372</v>
      </c>
      <c r="E3963" s="15" t="s">
        <v>13059</v>
      </c>
      <c r="F3963" s="15" t="s">
        <v>4324</v>
      </c>
      <c r="G3963" s="15" t="s">
        <v>12930</v>
      </c>
      <c r="H3963" s="15" t="s">
        <v>13008</v>
      </c>
      <c r="I3963" s="15" t="s">
        <v>4327</v>
      </c>
      <c r="J3963" s="15" t="s">
        <v>4345</v>
      </c>
      <c r="K3963" s="15"/>
      <c r="L3963" s="103" t="str">
        <f t="shared" si="1"/>
        <v>B-J255-PK13-250 ml Pink milk Bottle</v>
      </c>
      <c r="M3963" s="103">
        <f t="shared" si="2"/>
        <v>288</v>
      </c>
      <c r="N3963" s="102" t="str">
        <f t="shared" si="3"/>
        <v>wk </v>
      </c>
    </row>
    <row r="3964" ht="12.75" customHeight="1">
      <c r="A3964" s="15" t="s">
        <v>4764</v>
      </c>
      <c r="B3964" s="15" t="s">
        <v>3123</v>
      </c>
      <c r="C3964" s="15" t="s">
        <v>4321</v>
      </c>
      <c r="D3964" s="15" t="s">
        <v>3372</v>
      </c>
      <c r="E3964" s="15" t="s">
        <v>13060</v>
      </c>
      <c r="F3964" s="15" t="s">
        <v>4324</v>
      </c>
      <c r="G3964" s="15" t="s">
        <v>12930</v>
      </c>
      <c r="H3964" s="15" t="s">
        <v>13008</v>
      </c>
      <c r="I3964" s="15" t="s">
        <v>4327</v>
      </c>
      <c r="J3964" s="15" t="s">
        <v>4345</v>
      </c>
      <c r="K3964" s="15"/>
      <c r="L3964" s="103" t="str">
        <f t="shared" si="1"/>
        <v>B-J255-PK13-250 ml Pink milk Bottle</v>
      </c>
      <c r="M3964" s="103">
        <f t="shared" si="2"/>
        <v>288</v>
      </c>
      <c r="N3964" s="102" t="str">
        <f t="shared" si="3"/>
        <v>wk 19</v>
      </c>
    </row>
    <row r="3965" ht="12.75" customHeight="1">
      <c r="A3965" s="15" t="s">
        <v>4764</v>
      </c>
      <c r="B3965" s="15" t="s">
        <v>3123</v>
      </c>
      <c r="C3965" s="15" t="s">
        <v>4321</v>
      </c>
      <c r="D3965" s="15" t="s">
        <v>3539</v>
      </c>
      <c r="E3965" s="15" t="s">
        <v>13061</v>
      </c>
      <c r="F3965" s="15" t="s">
        <v>4324</v>
      </c>
      <c r="G3965" s="15" t="s">
        <v>13003</v>
      </c>
      <c r="H3965" s="15" t="s">
        <v>13046</v>
      </c>
      <c r="I3965" s="15" t="s">
        <v>4327</v>
      </c>
      <c r="J3965" s="15" t="s">
        <v>4345</v>
      </c>
      <c r="K3965" s="15"/>
      <c r="L3965" s="103" t="str">
        <f t="shared" si="1"/>
        <v>B-J255-PK13-250 ml Pink milk Bottle</v>
      </c>
      <c r="M3965" s="103">
        <f t="shared" si="2"/>
        <v>864</v>
      </c>
      <c r="N3965" s="102" t="str">
        <f t="shared" si="3"/>
        <v>wk 19</v>
      </c>
    </row>
    <row r="3966" ht="12.75" customHeight="1">
      <c r="A3966" s="15" t="s">
        <v>4769</v>
      </c>
      <c r="B3966" s="15" t="s">
        <v>3123</v>
      </c>
      <c r="C3966" s="15" t="s">
        <v>4321</v>
      </c>
      <c r="D3966" s="15" t="s">
        <v>3763</v>
      </c>
      <c r="E3966" s="15" t="s">
        <v>12903</v>
      </c>
      <c r="F3966" s="15" t="s">
        <v>4324</v>
      </c>
      <c r="G3966" s="15" t="s">
        <v>12968</v>
      </c>
      <c r="H3966" s="15" t="s">
        <v>13052</v>
      </c>
      <c r="I3966" s="15" t="s">
        <v>4327</v>
      </c>
      <c r="J3966" s="15" t="s">
        <v>4345</v>
      </c>
      <c r="K3966" s="15"/>
      <c r="L3966" s="103" t="str">
        <f t="shared" si="1"/>
        <v>B-J255-PK13-250 ml Pink milk Bottle</v>
      </c>
      <c r="M3966" s="103">
        <f t="shared" si="2"/>
        <v>1152</v>
      </c>
      <c r="N3966" s="102" t="str">
        <f t="shared" si="3"/>
        <v>wk 28</v>
      </c>
    </row>
    <row r="3967" ht="12.75" customHeight="1">
      <c r="A3967" s="15" t="s">
        <v>4769</v>
      </c>
      <c r="B3967" s="15" t="s">
        <v>3123</v>
      </c>
      <c r="C3967" s="15" t="s">
        <v>4321</v>
      </c>
      <c r="D3967" s="15" t="s">
        <v>3539</v>
      </c>
      <c r="E3967" s="15" t="s">
        <v>13062</v>
      </c>
      <c r="F3967" s="15" t="s">
        <v>4324</v>
      </c>
      <c r="G3967" s="15" t="s">
        <v>13003</v>
      </c>
      <c r="H3967" s="15" t="s">
        <v>13046</v>
      </c>
      <c r="I3967" s="15" t="s">
        <v>4327</v>
      </c>
      <c r="J3967" s="15" t="s">
        <v>4328</v>
      </c>
      <c r="K3967" s="15"/>
      <c r="L3967" s="103" t="str">
        <f t="shared" si="1"/>
        <v>B-J255-PK13-250 ml Pink milk Bottle</v>
      </c>
      <c r="M3967" s="103">
        <f t="shared" si="2"/>
        <v>864</v>
      </c>
      <c r="N3967" s="102" t="str">
        <f t="shared" si="3"/>
        <v>wk 28</v>
      </c>
    </row>
    <row r="3968" ht="12.75" customHeight="1">
      <c r="A3968" s="15" t="s">
        <v>4769</v>
      </c>
      <c r="B3968" s="15" t="s">
        <v>3123</v>
      </c>
      <c r="C3968" s="15" t="s">
        <v>4321</v>
      </c>
      <c r="D3968" s="15" t="s">
        <v>6806</v>
      </c>
      <c r="E3968" s="15" t="s">
        <v>13063</v>
      </c>
      <c r="F3968" s="15" t="s">
        <v>4324</v>
      </c>
      <c r="G3968" s="15" t="s">
        <v>12999</v>
      </c>
      <c r="H3968" s="15" t="s">
        <v>13054</v>
      </c>
      <c r="I3968" s="15" t="s">
        <v>4327</v>
      </c>
      <c r="J3968" s="15" t="s">
        <v>4328</v>
      </c>
      <c r="K3968" s="15"/>
      <c r="L3968" s="103" t="str">
        <f t="shared" si="1"/>
        <v>B-J255-PK13-250 ml Pink milk Bottle</v>
      </c>
      <c r="M3968" s="103">
        <f t="shared" si="2"/>
        <v>1440</v>
      </c>
      <c r="N3968" s="102" t="str">
        <f t="shared" si="3"/>
        <v>wk 28</v>
      </c>
    </row>
    <row r="3969" ht="12.75" customHeight="1">
      <c r="A3969" s="15" t="s">
        <v>4776</v>
      </c>
      <c r="B3969" s="15" t="s">
        <v>3123</v>
      </c>
      <c r="C3969" s="15" t="s">
        <v>4321</v>
      </c>
      <c r="D3969" s="15" t="s">
        <v>3657</v>
      </c>
      <c r="E3969" s="15" t="s">
        <v>13064</v>
      </c>
      <c r="F3969" s="15" t="s">
        <v>4324</v>
      </c>
      <c r="G3969" s="15" t="s">
        <v>12961</v>
      </c>
      <c r="H3969" s="15" t="s">
        <v>13065</v>
      </c>
      <c r="I3969" s="15" t="s">
        <v>4327</v>
      </c>
      <c r="J3969" s="15" t="s">
        <v>4328</v>
      </c>
      <c r="K3969" s="15"/>
      <c r="L3969" s="103" t="str">
        <f t="shared" si="1"/>
        <v>B-J255-PK13-250 ml Pink milk Bottle</v>
      </c>
      <c r="M3969" s="103">
        <f t="shared" si="2"/>
        <v>2304</v>
      </c>
      <c r="N3969" s="102" t="str">
        <f t="shared" si="3"/>
        <v>wk 45</v>
      </c>
    </row>
    <row r="3970" ht="12.75" customHeight="1">
      <c r="A3970" s="15" t="s">
        <v>4780</v>
      </c>
      <c r="B3970" s="15" t="s">
        <v>3123</v>
      </c>
      <c r="C3970" s="15" t="s">
        <v>4321</v>
      </c>
      <c r="D3970" s="15" t="s">
        <v>6806</v>
      </c>
      <c r="E3970" s="15" t="s">
        <v>13066</v>
      </c>
      <c r="F3970" s="15" t="s">
        <v>4324</v>
      </c>
      <c r="G3970" s="15" t="s">
        <v>12999</v>
      </c>
      <c r="H3970" s="15" t="s">
        <v>13054</v>
      </c>
      <c r="I3970" s="15" t="s">
        <v>4327</v>
      </c>
      <c r="J3970" s="15" t="s">
        <v>4328</v>
      </c>
      <c r="K3970" s="15"/>
      <c r="L3970" s="103" t="str">
        <f t="shared" si="1"/>
        <v>B-J255-PK13-250 ml Pink milk Bottle</v>
      </c>
      <c r="M3970" s="103">
        <f t="shared" si="2"/>
        <v>1440</v>
      </c>
      <c r="N3970" s="102" t="str">
        <f t="shared" si="3"/>
        <v>wk </v>
      </c>
    </row>
    <row r="3971" ht="12.75" customHeight="1">
      <c r="A3971" s="15" t="s">
        <v>4780</v>
      </c>
      <c r="B3971" s="15" t="s">
        <v>3123</v>
      </c>
      <c r="C3971" s="15" t="s">
        <v>4321</v>
      </c>
      <c r="D3971" s="15" t="s">
        <v>3372</v>
      </c>
      <c r="E3971" s="15" t="s">
        <v>13067</v>
      </c>
      <c r="F3971" s="15" t="s">
        <v>4324</v>
      </c>
      <c r="G3971" s="15" t="s">
        <v>12930</v>
      </c>
      <c r="H3971" s="15" t="s">
        <v>13008</v>
      </c>
      <c r="I3971" s="15" t="s">
        <v>4327</v>
      </c>
      <c r="J3971" s="15" t="s">
        <v>4328</v>
      </c>
      <c r="K3971" s="15"/>
      <c r="L3971" s="103" t="str">
        <f t="shared" si="1"/>
        <v>B-J255-PK13-250 ml Pink milk Bottle</v>
      </c>
      <c r="M3971" s="103">
        <f t="shared" si="2"/>
        <v>288</v>
      </c>
      <c r="N3971" s="102" t="str">
        <f t="shared" si="3"/>
        <v>wk </v>
      </c>
    </row>
    <row r="3972" ht="12.75" customHeight="1">
      <c r="A3972" s="15" t="s">
        <v>4784</v>
      </c>
      <c r="B3972" s="15" t="s">
        <v>3123</v>
      </c>
      <c r="C3972" s="15" t="s">
        <v>4321</v>
      </c>
      <c r="D3972" s="15" t="s">
        <v>6806</v>
      </c>
      <c r="E3972" s="15" t="s">
        <v>13068</v>
      </c>
      <c r="F3972" s="15" t="s">
        <v>4324</v>
      </c>
      <c r="G3972" s="15" t="s">
        <v>12999</v>
      </c>
      <c r="H3972" s="15" t="s">
        <v>13054</v>
      </c>
      <c r="I3972" s="15" t="s">
        <v>4327</v>
      </c>
      <c r="J3972" s="15" t="s">
        <v>4345</v>
      </c>
      <c r="K3972" s="15"/>
      <c r="L3972" s="103" t="str">
        <f t="shared" si="1"/>
        <v>B-J255-PK13-250 ml Pink milk Bottle</v>
      </c>
      <c r="M3972" s="103">
        <f t="shared" si="2"/>
        <v>1440</v>
      </c>
      <c r="N3972" s="102" t="str">
        <f t="shared" si="3"/>
        <v>wk </v>
      </c>
    </row>
    <row r="3973" ht="12.75" customHeight="1">
      <c r="A3973" s="15" t="s">
        <v>4786</v>
      </c>
      <c r="B3973" s="15" t="s">
        <v>3123</v>
      </c>
      <c r="C3973" s="15" t="s">
        <v>4321</v>
      </c>
      <c r="D3973" s="15" t="s">
        <v>3763</v>
      </c>
      <c r="E3973" s="15" t="s">
        <v>12569</v>
      </c>
      <c r="F3973" s="15" t="s">
        <v>4324</v>
      </c>
      <c r="G3973" s="15" t="s">
        <v>12968</v>
      </c>
      <c r="H3973" s="15" t="s">
        <v>13052</v>
      </c>
      <c r="I3973" s="15" t="s">
        <v>4327</v>
      </c>
      <c r="J3973" s="15" t="s">
        <v>4345</v>
      </c>
      <c r="K3973" s="15"/>
      <c r="L3973" s="103" t="str">
        <f t="shared" si="1"/>
        <v>B-J255-PK13-250 ml Pink milk Bottle</v>
      </c>
      <c r="M3973" s="103">
        <f t="shared" si="2"/>
        <v>1152</v>
      </c>
      <c r="N3973" s="102" t="str">
        <f t="shared" si="3"/>
        <v>wk </v>
      </c>
    </row>
    <row r="3974" ht="12.75" customHeight="1">
      <c r="A3974" s="15" t="s">
        <v>4786</v>
      </c>
      <c r="B3974" s="15" t="s">
        <v>3123</v>
      </c>
      <c r="C3974" s="15" t="s">
        <v>4321</v>
      </c>
      <c r="D3974" s="15" t="s">
        <v>3372</v>
      </c>
      <c r="E3974" s="15" t="s">
        <v>13069</v>
      </c>
      <c r="F3974" s="15" t="s">
        <v>4324</v>
      </c>
      <c r="G3974" s="15" t="s">
        <v>12930</v>
      </c>
      <c r="H3974" s="15" t="s">
        <v>13008</v>
      </c>
      <c r="I3974" s="15" t="s">
        <v>4327</v>
      </c>
      <c r="J3974" s="15" t="s">
        <v>4328</v>
      </c>
      <c r="K3974" s="15"/>
      <c r="L3974" s="103" t="str">
        <f t="shared" si="1"/>
        <v>B-J255-PK13-250 ml Pink milk Bottle</v>
      </c>
      <c r="M3974" s="103">
        <f t="shared" si="2"/>
        <v>288</v>
      </c>
      <c r="N3974" s="102" t="str">
        <f t="shared" si="3"/>
        <v>wk </v>
      </c>
    </row>
    <row r="3975" ht="12.75" customHeight="1">
      <c r="A3975" s="15" t="s">
        <v>4346</v>
      </c>
      <c r="B3975" s="15" t="s">
        <v>3123</v>
      </c>
      <c r="C3975" s="15" t="s">
        <v>4321</v>
      </c>
      <c r="D3975" s="15" t="s">
        <v>3539</v>
      </c>
      <c r="E3975" s="15" t="s">
        <v>13070</v>
      </c>
      <c r="F3975" s="15" t="s">
        <v>4324</v>
      </c>
      <c r="G3975" s="15" t="s">
        <v>13003</v>
      </c>
      <c r="H3975" s="15" t="s">
        <v>13071</v>
      </c>
      <c r="I3975" s="15" t="s">
        <v>4327</v>
      </c>
      <c r="J3975" s="15" t="s">
        <v>4345</v>
      </c>
      <c r="K3975" s="15"/>
      <c r="L3975" s="103" t="str">
        <f t="shared" si="1"/>
        <v>B-J255-PK13-250 ml Pink milk Bottle</v>
      </c>
      <c r="M3975" s="103">
        <f t="shared" si="2"/>
        <v>864</v>
      </c>
      <c r="N3975" s="102" t="str">
        <f t="shared" si="3"/>
        <v>wk </v>
      </c>
    </row>
    <row r="3976" ht="12.75" customHeight="1">
      <c r="A3976" s="15" t="s">
        <v>4346</v>
      </c>
      <c r="B3976" s="15" t="s">
        <v>3123</v>
      </c>
      <c r="C3976" s="15" t="s">
        <v>4321</v>
      </c>
      <c r="D3976" s="15" t="s">
        <v>3372</v>
      </c>
      <c r="E3976" s="15" t="s">
        <v>13072</v>
      </c>
      <c r="F3976" s="15" t="s">
        <v>4324</v>
      </c>
      <c r="G3976" s="15" t="s">
        <v>12930</v>
      </c>
      <c r="H3976" s="15" t="s">
        <v>13073</v>
      </c>
      <c r="I3976" s="15" t="s">
        <v>4327</v>
      </c>
      <c r="J3976" s="15" t="s">
        <v>4345</v>
      </c>
      <c r="K3976" s="15"/>
      <c r="L3976" s="103" t="str">
        <f t="shared" si="1"/>
        <v>B-J255-PK13-250 ml Pink milk Bottle</v>
      </c>
      <c r="M3976" s="103">
        <f t="shared" si="2"/>
        <v>288</v>
      </c>
      <c r="N3976" s="102" t="str">
        <f t="shared" si="3"/>
        <v>wk </v>
      </c>
    </row>
    <row r="3977" ht="12.75" customHeight="1">
      <c r="A3977" s="15" t="s">
        <v>4793</v>
      </c>
      <c r="B3977" s="15" t="s">
        <v>3123</v>
      </c>
      <c r="C3977" s="15" t="s">
        <v>4321</v>
      </c>
      <c r="D3977" s="15" t="s">
        <v>3569</v>
      </c>
      <c r="E3977" s="15" t="s">
        <v>13074</v>
      </c>
      <c r="F3977" s="15" t="s">
        <v>4324</v>
      </c>
      <c r="G3977" s="15" t="s">
        <v>12935</v>
      </c>
      <c r="H3977" s="15" t="s">
        <v>13075</v>
      </c>
      <c r="I3977" s="15" t="s">
        <v>4327</v>
      </c>
      <c r="J3977" s="15" t="s">
        <v>4328</v>
      </c>
      <c r="K3977" s="15"/>
      <c r="L3977" s="103" t="str">
        <f t="shared" si="1"/>
        <v>B-J255-PK13-250 ml Pink milk Bottle</v>
      </c>
      <c r="M3977" s="103">
        <f t="shared" si="2"/>
        <v>576</v>
      </c>
      <c r="N3977" s="102" t="str">
        <f t="shared" si="3"/>
        <v>wk </v>
      </c>
    </row>
    <row r="3978" ht="12.75" customHeight="1">
      <c r="A3978" s="15" t="s">
        <v>4795</v>
      </c>
      <c r="B3978" s="15" t="s">
        <v>3123</v>
      </c>
      <c r="C3978" s="15" t="s">
        <v>4321</v>
      </c>
      <c r="D3978" s="15" t="s">
        <v>7753</v>
      </c>
      <c r="E3978" s="15" t="s">
        <v>12805</v>
      </c>
      <c r="F3978" s="15" t="s">
        <v>4324</v>
      </c>
      <c r="G3978" s="15" t="s">
        <v>13076</v>
      </c>
      <c r="H3978" s="15" t="s">
        <v>13077</v>
      </c>
      <c r="I3978" s="15" t="s">
        <v>4327</v>
      </c>
      <c r="J3978" s="15" t="s">
        <v>4345</v>
      </c>
      <c r="K3978" s="15"/>
      <c r="L3978" s="103" t="str">
        <f t="shared" si="1"/>
        <v>B-J255-PK13-250 ml Pink milk Bottle</v>
      </c>
      <c r="M3978" s="103">
        <f t="shared" si="2"/>
        <v>2592</v>
      </c>
      <c r="N3978" s="102" t="str">
        <f t="shared" si="3"/>
        <v>wk </v>
      </c>
    </row>
    <row r="3979" ht="12.75" customHeight="1">
      <c r="A3979" s="15" t="s">
        <v>4818</v>
      </c>
      <c r="B3979" s="15" t="s">
        <v>3123</v>
      </c>
      <c r="C3979" s="15" t="s">
        <v>4321</v>
      </c>
      <c r="D3979" s="15" t="s">
        <v>3539</v>
      </c>
      <c r="E3979" s="15" t="s">
        <v>13078</v>
      </c>
      <c r="F3979" s="15" t="s">
        <v>4324</v>
      </c>
      <c r="G3979" s="15" t="s">
        <v>13003</v>
      </c>
      <c r="H3979" s="15" t="s">
        <v>13071</v>
      </c>
      <c r="I3979" s="15" t="s">
        <v>4327</v>
      </c>
      <c r="J3979" s="15" t="s">
        <v>4328</v>
      </c>
      <c r="K3979" s="15"/>
      <c r="L3979" s="103" t="str">
        <f t="shared" si="1"/>
        <v>B-J255-PK13-250 ml Pink milk Bottle</v>
      </c>
      <c r="M3979" s="103">
        <f t="shared" si="2"/>
        <v>864</v>
      </c>
      <c r="N3979" s="102" t="str">
        <f t="shared" si="3"/>
        <v>wk 6</v>
      </c>
    </row>
    <row r="3980" ht="12.75" customHeight="1">
      <c r="A3980" s="15" t="s">
        <v>4823</v>
      </c>
      <c r="B3980" s="15" t="s">
        <v>3123</v>
      </c>
      <c r="C3980" s="15" t="s">
        <v>4321</v>
      </c>
      <c r="D3980" s="15" t="s">
        <v>6806</v>
      </c>
      <c r="E3980" s="15" t="s">
        <v>13079</v>
      </c>
      <c r="F3980" s="15" t="s">
        <v>4324</v>
      </c>
      <c r="G3980" s="15" t="s">
        <v>12999</v>
      </c>
      <c r="H3980" s="15" t="s">
        <v>13080</v>
      </c>
      <c r="I3980" s="15" t="s">
        <v>4327</v>
      </c>
      <c r="J3980" s="15" t="s">
        <v>4345</v>
      </c>
      <c r="K3980" s="15"/>
      <c r="L3980" s="103" t="str">
        <f t="shared" si="1"/>
        <v>B-J255-PK13-250 ml Pink milk Bottle</v>
      </c>
      <c r="M3980" s="103">
        <f t="shared" si="2"/>
        <v>1440</v>
      </c>
      <c r="N3980" s="102" t="str">
        <f t="shared" si="3"/>
        <v>wk 15</v>
      </c>
    </row>
    <row r="3981" ht="12.75" customHeight="1">
      <c r="A3981" s="15" t="s">
        <v>4828</v>
      </c>
      <c r="B3981" s="15" t="s">
        <v>3123</v>
      </c>
      <c r="C3981" s="15" t="s">
        <v>4321</v>
      </c>
      <c r="D3981" s="15" t="s">
        <v>6806</v>
      </c>
      <c r="E3981" s="15" t="s">
        <v>13081</v>
      </c>
      <c r="F3981" s="15" t="s">
        <v>4324</v>
      </c>
      <c r="G3981" s="15" t="s">
        <v>12999</v>
      </c>
      <c r="H3981" s="15" t="s">
        <v>13080</v>
      </c>
      <c r="I3981" s="15" t="s">
        <v>4327</v>
      </c>
      <c r="J3981" s="15" t="s">
        <v>4345</v>
      </c>
      <c r="K3981" s="15"/>
      <c r="L3981" s="103" t="str">
        <f t="shared" si="1"/>
        <v>B-J255-PK13-250 ml Pink milk Bottle</v>
      </c>
      <c r="M3981" s="103">
        <f t="shared" si="2"/>
        <v>1440</v>
      </c>
      <c r="N3981" s="102" t="str">
        <f t="shared" si="3"/>
        <v>wk 23</v>
      </c>
    </row>
    <row r="3982" ht="12.75" customHeight="1">
      <c r="A3982" s="15" t="s">
        <v>4835</v>
      </c>
      <c r="B3982" s="15" t="s">
        <v>3123</v>
      </c>
      <c r="C3982" s="15" t="s">
        <v>4321</v>
      </c>
      <c r="D3982" s="15" t="s">
        <v>3372</v>
      </c>
      <c r="E3982" s="15" t="s">
        <v>13082</v>
      </c>
      <c r="F3982" s="15" t="s">
        <v>4324</v>
      </c>
      <c r="G3982" s="15" t="s">
        <v>12930</v>
      </c>
      <c r="H3982" s="15" t="s">
        <v>13073</v>
      </c>
      <c r="I3982" s="15" t="s">
        <v>4327</v>
      </c>
      <c r="J3982" s="15" t="s">
        <v>4345</v>
      </c>
      <c r="K3982" s="15"/>
      <c r="L3982" s="103" t="str">
        <f t="shared" si="1"/>
        <v>B-J255-PK13-250 ml Pink milk Bottle</v>
      </c>
      <c r="M3982" s="103">
        <f t="shared" si="2"/>
        <v>288</v>
      </c>
      <c r="N3982" s="102" t="str">
        <f t="shared" si="3"/>
        <v>wk 37</v>
      </c>
    </row>
    <row r="3983" ht="12.75" customHeight="1">
      <c r="A3983" s="15" t="s">
        <v>4840</v>
      </c>
      <c r="B3983" s="15" t="s">
        <v>3123</v>
      </c>
      <c r="C3983" s="15" t="s">
        <v>4321</v>
      </c>
      <c r="D3983" s="15" t="s">
        <v>3657</v>
      </c>
      <c r="E3983" s="15" t="s">
        <v>13083</v>
      </c>
      <c r="F3983" s="15" t="s">
        <v>4324</v>
      </c>
      <c r="G3983" s="15" t="s">
        <v>12961</v>
      </c>
      <c r="H3983" s="15" t="s">
        <v>3659</v>
      </c>
      <c r="I3983" s="15" t="s">
        <v>4327</v>
      </c>
      <c r="J3983" s="15" t="s">
        <v>4328</v>
      </c>
      <c r="K3983" s="15"/>
      <c r="L3983" s="103" t="str">
        <f t="shared" si="1"/>
        <v>B-J255-PK13-250 ml Pink milk Bottle</v>
      </c>
      <c r="M3983" s="103">
        <f t="shared" si="2"/>
        <v>2304</v>
      </c>
      <c r="N3983" s="102" t="str">
        <f t="shared" si="3"/>
        <v>wk 50</v>
      </c>
    </row>
    <row r="3984" ht="12.75" customHeight="1">
      <c r="A3984" s="15" t="s">
        <v>4842</v>
      </c>
      <c r="B3984" s="15" t="s">
        <v>3123</v>
      </c>
      <c r="C3984" s="15" t="s">
        <v>4321</v>
      </c>
      <c r="D3984" s="15" t="s">
        <v>3372</v>
      </c>
      <c r="E3984" s="15" t="s">
        <v>13084</v>
      </c>
      <c r="F3984" s="15" t="s">
        <v>4324</v>
      </c>
      <c r="G3984" s="15" t="s">
        <v>12930</v>
      </c>
      <c r="H3984" s="15" t="s">
        <v>13073</v>
      </c>
      <c r="I3984" s="15" t="s">
        <v>4327</v>
      </c>
      <c r="J3984" s="15" t="s">
        <v>4345</v>
      </c>
      <c r="K3984" s="15"/>
      <c r="L3984" s="103" t="str">
        <f t="shared" si="1"/>
        <v>B-J255-PK13-250 ml Pink milk Bottle</v>
      </c>
      <c r="M3984" s="103">
        <f t="shared" si="2"/>
        <v>288</v>
      </c>
      <c r="N3984" s="102" t="str">
        <f t="shared" si="3"/>
        <v>wk </v>
      </c>
    </row>
    <row r="3985" ht="12.75" customHeight="1">
      <c r="A3985" s="15" t="s">
        <v>4846</v>
      </c>
      <c r="B3985" s="15" t="s">
        <v>3123</v>
      </c>
      <c r="C3985" s="15" t="s">
        <v>4321</v>
      </c>
      <c r="D3985" s="15" t="s">
        <v>3372</v>
      </c>
      <c r="E3985" s="15" t="s">
        <v>12819</v>
      </c>
      <c r="F3985" s="15" t="s">
        <v>4324</v>
      </c>
      <c r="G3985" s="15" t="s">
        <v>12930</v>
      </c>
      <c r="H3985" s="15" t="s">
        <v>13073</v>
      </c>
      <c r="I3985" s="15" t="s">
        <v>4327</v>
      </c>
      <c r="J3985" s="15" t="s">
        <v>4328</v>
      </c>
      <c r="K3985" s="15"/>
      <c r="L3985" s="103" t="str">
        <f t="shared" si="1"/>
        <v>B-J255-PK13-250 ml Pink milk Bottle</v>
      </c>
      <c r="M3985" s="103">
        <f t="shared" si="2"/>
        <v>288</v>
      </c>
      <c r="N3985" s="102" t="str">
        <f t="shared" si="3"/>
        <v>wk </v>
      </c>
    </row>
    <row r="3986" ht="12.75" customHeight="1">
      <c r="A3986" s="15" t="s">
        <v>4846</v>
      </c>
      <c r="B3986" s="15" t="s">
        <v>3123</v>
      </c>
      <c r="C3986" s="15" t="s">
        <v>4321</v>
      </c>
      <c r="D3986" s="15" t="s">
        <v>6806</v>
      </c>
      <c r="E3986" s="15" t="s">
        <v>13085</v>
      </c>
      <c r="F3986" s="15" t="s">
        <v>4324</v>
      </c>
      <c r="G3986" s="15" t="s">
        <v>12999</v>
      </c>
      <c r="H3986" s="15" t="s">
        <v>13080</v>
      </c>
      <c r="I3986" s="15" t="s">
        <v>4327</v>
      </c>
      <c r="J3986" s="15" t="s">
        <v>4328</v>
      </c>
      <c r="K3986" s="15"/>
      <c r="L3986" s="103" t="str">
        <f t="shared" si="1"/>
        <v>B-J255-PK13-250 ml Pink milk Bottle</v>
      </c>
      <c r="M3986" s="103">
        <f t="shared" si="2"/>
        <v>1440</v>
      </c>
      <c r="N3986" s="102" t="str">
        <f t="shared" si="3"/>
        <v>wk </v>
      </c>
    </row>
    <row r="3987" ht="12.75" customHeight="1">
      <c r="A3987" s="15" t="s">
        <v>4851</v>
      </c>
      <c r="B3987" s="15" t="s">
        <v>3123</v>
      </c>
      <c r="C3987" s="15" t="s">
        <v>4321</v>
      </c>
      <c r="D3987" s="15" t="s">
        <v>3372</v>
      </c>
      <c r="E3987" s="15" t="s">
        <v>13086</v>
      </c>
      <c r="F3987" s="15" t="s">
        <v>4324</v>
      </c>
      <c r="G3987" s="15" t="s">
        <v>12930</v>
      </c>
      <c r="H3987" s="15" t="s">
        <v>13073</v>
      </c>
      <c r="I3987" s="15" t="s">
        <v>4327</v>
      </c>
      <c r="J3987" s="15" t="s">
        <v>4328</v>
      </c>
      <c r="K3987" s="15"/>
      <c r="L3987" s="103" t="str">
        <f t="shared" si="1"/>
        <v>B-J255-PK13-250 ml Pink milk Bottle</v>
      </c>
      <c r="M3987" s="103">
        <f t="shared" si="2"/>
        <v>288</v>
      </c>
      <c r="N3987" s="102" t="str">
        <f t="shared" si="3"/>
        <v>wk </v>
      </c>
    </row>
    <row r="3988" ht="12.75" customHeight="1">
      <c r="A3988" s="15" t="s">
        <v>4866</v>
      </c>
      <c r="B3988" s="15" t="s">
        <v>3123</v>
      </c>
      <c r="C3988" s="15" t="s">
        <v>4321</v>
      </c>
      <c r="D3988" s="15" t="s">
        <v>3539</v>
      </c>
      <c r="E3988" s="15" t="s">
        <v>13087</v>
      </c>
      <c r="F3988" s="15" t="s">
        <v>4324</v>
      </c>
      <c r="G3988" s="15" t="s">
        <v>13003</v>
      </c>
      <c r="H3988" s="15" t="s">
        <v>13071</v>
      </c>
      <c r="I3988" s="15" t="s">
        <v>4327</v>
      </c>
      <c r="J3988" s="15" t="s">
        <v>4345</v>
      </c>
      <c r="K3988" s="15"/>
      <c r="L3988" s="103" t="str">
        <f t="shared" si="1"/>
        <v>B-J255-PK13-250 ml Pink milk Bottle</v>
      </c>
      <c r="M3988" s="103">
        <f t="shared" si="2"/>
        <v>864</v>
      </c>
      <c r="N3988" s="102" t="str">
        <f t="shared" si="3"/>
        <v>wk </v>
      </c>
    </row>
    <row r="3989" ht="12.75" customHeight="1">
      <c r="A3989" s="15" t="s">
        <v>4869</v>
      </c>
      <c r="B3989" s="15" t="s">
        <v>3123</v>
      </c>
      <c r="C3989" s="15" t="s">
        <v>4321</v>
      </c>
      <c r="D3989" s="15" t="s">
        <v>3539</v>
      </c>
      <c r="E3989" s="15" t="s">
        <v>13088</v>
      </c>
      <c r="F3989" s="15" t="s">
        <v>4324</v>
      </c>
      <c r="G3989" s="15" t="s">
        <v>13003</v>
      </c>
      <c r="H3989" s="15" t="s">
        <v>13071</v>
      </c>
      <c r="I3989" s="15" t="s">
        <v>4327</v>
      </c>
      <c r="J3989" s="15" t="s">
        <v>4345</v>
      </c>
      <c r="K3989" s="15"/>
      <c r="L3989" s="103" t="str">
        <f t="shared" si="1"/>
        <v>B-J255-PK13-250 ml Pink milk Bottle</v>
      </c>
      <c r="M3989" s="103">
        <f t="shared" si="2"/>
        <v>864</v>
      </c>
      <c r="N3989" s="102" t="str">
        <f t="shared" si="3"/>
        <v>wk </v>
      </c>
    </row>
    <row r="3990" ht="12.75" customHeight="1">
      <c r="A3990" s="15" t="s">
        <v>4878</v>
      </c>
      <c r="B3990" s="15" t="s">
        <v>3123</v>
      </c>
      <c r="C3990" s="15" t="s">
        <v>4321</v>
      </c>
      <c r="D3990" s="15" t="s">
        <v>3372</v>
      </c>
      <c r="E3990" s="15" t="s">
        <v>13089</v>
      </c>
      <c r="F3990" s="15" t="s">
        <v>4324</v>
      </c>
      <c r="G3990" s="15" t="s">
        <v>12930</v>
      </c>
      <c r="H3990" s="15" t="s">
        <v>13073</v>
      </c>
      <c r="I3990" s="15" t="s">
        <v>4327</v>
      </c>
      <c r="J3990" s="15" t="s">
        <v>4345</v>
      </c>
      <c r="K3990" s="15"/>
      <c r="L3990" s="103" t="str">
        <f t="shared" si="1"/>
        <v>B-J255-PK13-250 ml Pink milk Bottle</v>
      </c>
      <c r="M3990" s="103">
        <f t="shared" si="2"/>
        <v>288</v>
      </c>
      <c r="N3990" s="102" t="str">
        <f t="shared" si="3"/>
        <v>wk </v>
      </c>
    </row>
    <row r="3991" ht="12.75" customHeight="1">
      <c r="A3991" s="15" t="s">
        <v>4882</v>
      </c>
      <c r="B3991" s="15" t="s">
        <v>3123</v>
      </c>
      <c r="C3991" s="15" t="s">
        <v>4321</v>
      </c>
      <c r="D3991" s="15" t="s">
        <v>3372</v>
      </c>
      <c r="E3991" s="15" t="s">
        <v>13090</v>
      </c>
      <c r="F3991" s="15" t="s">
        <v>4324</v>
      </c>
      <c r="G3991" s="15" t="s">
        <v>12930</v>
      </c>
      <c r="H3991" s="15" t="s">
        <v>13073</v>
      </c>
      <c r="I3991" s="15" t="s">
        <v>4327</v>
      </c>
      <c r="J3991" s="15" t="s">
        <v>4345</v>
      </c>
      <c r="K3991" s="15"/>
      <c r="L3991" s="103" t="str">
        <f t="shared" si="1"/>
        <v>B-J255-PK13-250 ml Pink milk Bottle</v>
      </c>
      <c r="M3991" s="103">
        <f t="shared" si="2"/>
        <v>288</v>
      </c>
      <c r="N3991" s="102" t="str">
        <f t="shared" si="3"/>
        <v>wk </v>
      </c>
    </row>
    <row r="3992" ht="12.75" customHeight="1">
      <c r="A3992" s="15" t="s">
        <v>4884</v>
      </c>
      <c r="B3992" s="15" t="s">
        <v>3123</v>
      </c>
      <c r="C3992" s="15" t="s">
        <v>4321</v>
      </c>
      <c r="D3992" s="15" t="s">
        <v>6806</v>
      </c>
      <c r="E3992" s="15" t="s">
        <v>13091</v>
      </c>
      <c r="F3992" s="15" t="s">
        <v>4324</v>
      </c>
      <c r="G3992" s="15" t="s">
        <v>12999</v>
      </c>
      <c r="H3992" s="15" t="s">
        <v>13080</v>
      </c>
      <c r="I3992" s="15" t="s">
        <v>4327</v>
      </c>
      <c r="J3992" s="15" t="s">
        <v>4345</v>
      </c>
      <c r="K3992" s="15"/>
      <c r="L3992" s="103" t="str">
        <f t="shared" si="1"/>
        <v>B-J255-PK13-250 ml Pink milk Bottle</v>
      </c>
      <c r="M3992" s="103">
        <f t="shared" si="2"/>
        <v>1440</v>
      </c>
      <c r="N3992" s="102" t="str">
        <f t="shared" si="3"/>
        <v>wk 2</v>
      </c>
    </row>
    <row r="3993" ht="12.75" customHeight="1">
      <c r="A3993" s="15" t="s">
        <v>13092</v>
      </c>
      <c r="B3993" s="15" t="s">
        <v>2855</v>
      </c>
      <c r="C3993" s="15" t="s">
        <v>3146</v>
      </c>
      <c r="D3993" s="15" t="s">
        <v>3145</v>
      </c>
      <c r="E3993" s="15"/>
      <c r="F3993" s="15" t="s">
        <v>4308</v>
      </c>
      <c r="G3993" s="15" t="s">
        <v>10638</v>
      </c>
      <c r="H3993" s="15" t="s">
        <v>3149</v>
      </c>
      <c r="I3993" s="15" t="s">
        <v>3149</v>
      </c>
      <c r="J3993" s="15"/>
      <c r="K3993" s="15"/>
      <c r="L3993" s="103" t="str">
        <f t="shared" si="1"/>
        <v>B-J255-W13-250 ml White milk Bottle</v>
      </c>
      <c r="M3993" s="103">
        <f t="shared" si="2"/>
        <v>0</v>
      </c>
      <c r="N3993" s="102" t="str">
        <f t="shared" si="3"/>
        <v>wk </v>
      </c>
    </row>
    <row r="3994" ht="12.75" customHeight="1">
      <c r="A3994" s="15" t="s">
        <v>4934</v>
      </c>
      <c r="B3994" s="15" t="s">
        <v>3123</v>
      </c>
      <c r="C3994" s="15" t="s">
        <v>4321</v>
      </c>
      <c r="D3994" s="15" t="s">
        <v>3372</v>
      </c>
      <c r="E3994" s="15" t="s">
        <v>13093</v>
      </c>
      <c r="F3994" s="15" t="s">
        <v>4324</v>
      </c>
      <c r="G3994" s="15" t="s">
        <v>12930</v>
      </c>
      <c r="H3994" s="15" t="s">
        <v>13094</v>
      </c>
      <c r="I3994" s="15" t="s">
        <v>4327</v>
      </c>
      <c r="J3994" s="15" t="s">
        <v>4328</v>
      </c>
      <c r="K3994" s="15"/>
      <c r="L3994" s="103" t="str">
        <f t="shared" si="1"/>
        <v>B-J255-W13-250 ml White milk Bottle</v>
      </c>
      <c r="M3994" s="103">
        <f t="shared" si="2"/>
        <v>288</v>
      </c>
      <c r="N3994" s="102" t="str">
        <f t="shared" si="3"/>
        <v>wk 1</v>
      </c>
    </row>
    <row r="3995" ht="12.75" customHeight="1">
      <c r="A3995" s="15" t="s">
        <v>4934</v>
      </c>
      <c r="B3995" s="15" t="s">
        <v>3123</v>
      </c>
      <c r="C3995" s="15" t="s">
        <v>4321</v>
      </c>
      <c r="D3995" s="15" t="s">
        <v>3763</v>
      </c>
      <c r="E3995" s="15" t="s">
        <v>13095</v>
      </c>
      <c r="F3995" s="15" t="s">
        <v>4324</v>
      </c>
      <c r="G3995" s="15" t="s">
        <v>12968</v>
      </c>
      <c r="H3995" s="15" t="s">
        <v>13096</v>
      </c>
      <c r="I3995" s="15" t="s">
        <v>4327</v>
      </c>
      <c r="J3995" s="15" t="s">
        <v>4328</v>
      </c>
      <c r="K3995" s="15"/>
      <c r="L3995" s="103" t="str">
        <f t="shared" si="1"/>
        <v>B-J255-W13-250 ml White milk Bottle</v>
      </c>
      <c r="M3995" s="103">
        <f t="shared" si="2"/>
        <v>1152</v>
      </c>
      <c r="N3995" s="102" t="str">
        <f t="shared" si="3"/>
        <v>wk 1</v>
      </c>
    </row>
    <row r="3996" ht="12.75" customHeight="1">
      <c r="A3996" s="15" t="s">
        <v>4934</v>
      </c>
      <c r="B3996" s="15" t="s">
        <v>3123</v>
      </c>
      <c r="C3996" s="15" t="s">
        <v>4321</v>
      </c>
      <c r="D3996" s="15" t="s">
        <v>3569</v>
      </c>
      <c r="E3996" s="15" t="s">
        <v>13095</v>
      </c>
      <c r="F3996" s="15" t="s">
        <v>4324</v>
      </c>
      <c r="G3996" s="15" t="s">
        <v>12935</v>
      </c>
      <c r="H3996" s="15" t="s">
        <v>13097</v>
      </c>
      <c r="I3996" s="15" t="s">
        <v>4327</v>
      </c>
      <c r="J3996" s="15" t="s">
        <v>4328</v>
      </c>
      <c r="K3996" s="15"/>
      <c r="L3996" s="103" t="str">
        <f t="shared" si="1"/>
        <v>B-J255-W13-250 ml White milk Bottle</v>
      </c>
      <c r="M3996" s="103">
        <f t="shared" si="2"/>
        <v>576</v>
      </c>
      <c r="N3996" s="102" t="str">
        <f t="shared" si="3"/>
        <v>wk 1</v>
      </c>
    </row>
    <row r="3997" ht="12.75" customHeight="1">
      <c r="A3997" s="15" t="s">
        <v>4934</v>
      </c>
      <c r="B3997" s="15" t="s">
        <v>3123</v>
      </c>
      <c r="C3997" s="15" t="s">
        <v>4321</v>
      </c>
      <c r="D3997" s="15" t="s">
        <v>3372</v>
      </c>
      <c r="E3997" s="15" t="s">
        <v>12955</v>
      </c>
      <c r="F3997" s="15" t="s">
        <v>4324</v>
      </c>
      <c r="G3997" s="15" t="s">
        <v>12930</v>
      </c>
      <c r="H3997" s="15" t="s">
        <v>13094</v>
      </c>
      <c r="I3997" s="15" t="s">
        <v>4327</v>
      </c>
      <c r="J3997" s="15" t="s">
        <v>4328</v>
      </c>
      <c r="K3997" s="15"/>
      <c r="L3997" s="103" t="str">
        <f t="shared" si="1"/>
        <v>B-J255-W13-250 ml White milk Bottle</v>
      </c>
      <c r="M3997" s="103">
        <f t="shared" si="2"/>
        <v>288</v>
      </c>
      <c r="N3997" s="102" t="str">
        <f t="shared" si="3"/>
        <v>wk 1</v>
      </c>
    </row>
    <row r="3998" ht="12.75" customHeight="1">
      <c r="A3998" s="15" t="s">
        <v>4361</v>
      </c>
      <c r="B3998" s="15" t="s">
        <v>3123</v>
      </c>
      <c r="C3998" s="15" t="s">
        <v>4321</v>
      </c>
      <c r="D3998" s="15" t="s">
        <v>3539</v>
      </c>
      <c r="E3998" s="15" t="s">
        <v>12956</v>
      </c>
      <c r="F3998" s="15" t="s">
        <v>4324</v>
      </c>
      <c r="G3998" s="15" t="s">
        <v>13003</v>
      </c>
      <c r="H3998" s="15" t="s">
        <v>13098</v>
      </c>
      <c r="I3998" s="15" t="s">
        <v>4327</v>
      </c>
      <c r="J3998" s="15" t="s">
        <v>5653</v>
      </c>
      <c r="K3998" s="15"/>
      <c r="L3998" s="103" t="str">
        <f t="shared" si="1"/>
        <v>B-J255-W13-250 ml White milk Bottle</v>
      </c>
      <c r="M3998" s="103">
        <f t="shared" si="2"/>
        <v>864</v>
      </c>
      <c r="N3998" s="102" t="str">
        <f t="shared" si="3"/>
        <v>wk 5</v>
      </c>
    </row>
    <row r="3999" ht="12.75" customHeight="1">
      <c r="A3999" s="15" t="s">
        <v>4361</v>
      </c>
      <c r="B3999" s="15" t="s">
        <v>3123</v>
      </c>
      <c r="C3999" s="15" t="s">
        <v>4321</v>
      </c>
      <c r="D3999" s="15" t="s">
        <v>3372</v>
      </c>
      <c r="E3999" s="15" t="s">
        <v>13099</v>
      </c>
      <c r="F3999" s="15" t="s">
        <v>4324</v>
      </c>
      <c r="G3999" s="15" t="s">
        <v>12930</v>
      </c>
      <c r="H3999" s="15" t="s">
        <v>13094</v>
      </c>
      <c r="I3999" s="15" t="s">
        <v>4327</v>
      </c>
      <c r="J3999" s="15" t="s">
        <v>4328</v>
      </c>
      <c r="K3999" s="15"/>
      <c r="L3999" s="103" t="str">
        <f t="shared" si="1"/>
        <v>B-J255-W13-250 ml White milk Bottle</v>
      </c>
      <c r="M3999" s="103">
        <f t="shared" si="2"/>
        <v>288</v>
      </c>
      <c r="N3999" s="102" t="str">
        <f t="shared" si="3"/>
        <v>wk 5</v>
      </c>
    </row>
    <row r="4000" ht="12.75" customHeight="1">
      <c r="A4000" s="15" t="s">
        <v>4353</v>
      </c>
      <c r="B4000" s="15" t="s">
        <v>3123</v>
      </c>
      <c r="C4000" s="15" t="s">
        <v>4321</v>
      </c>
      <c r="D4000" s="15" t="s">
        <v>3847</v>
      </c>
      <c r="E4000" s="15" t="s">
        <v>12960</v>
      </c>
      <c r="F4000" s="15" t="s">
        <v>4324</v>
      </c>
      <c r="G4000" s="15" t="s">
        <v>8177</v>
      </c>
      <c r="H4000" s="15" t="s">
        <v>13100</v>
      </c>
      <c r="I4000" s="15" t="s">
        <v>4327</v>
      </c>
      <c r="J4000" s="15" t="s">
        <v>5653</v>
      </c>
      <c r="K4000" s="15"/>
      <c r="L4000" s="103" t="str">
        <f t="shared" si="1"/>
        <v>B-J255-W13-250 ml White milk Bottle</v>
      </c>
      <c r="M4000" s="103">
        <f t="shared" si="2"/>
        <v>2016</v>
      </c>
      <c r="N4000" s="102" t="str">
        <f t="shared" si="3"/>
        <v>wk 9</v>
      </c>
    </row>
    <row r="4001" ht="12.75" customHeight="1">
      <c r="A4001" s="15" t="s">
        <v>4947</v>
      </c>
      <c r="B4001" s="15" t="s">
        <v>3123</v>
      </c>
      <c r="C4001" s="15" t="s">
        <v>4321</v>
      </c>
      <c r="D4001" s="15" t="s">
        <v>6806</v>
      </c>
      <c r="E4001" s="15" t="s">
        <v>13101</v>
      </c>
      <c r="F4001" s="15" t="s">
        <v>4324</v>
      </c>
      <c r="G4001" s="15" t="s">
        <v>12999</v>
      </c>
      <c r="H4001" s="15" t="s">
        <v>13102</v>
      </c>
      <c r="I4001" s="15" t="s">
        <v>4327</v>
      </c>
      <c r="J4001" s="15" t="s">
        <v>4328</v>
      </c>
      <c r="K4001" s="15"/>
      <c r="L4001" s="103" t="str">
        <f t="shared" si="1"/>
        <v>B-J255-W13-250 ml White milk Bottle</v>
      </c>
      <c r="M4001" s="103">
        <f t="shared" si="2"/>
        <v>1440</v>
      </c>
      <c r="N4001" s="102" t="str">
        <f t="shared" si="3"/>
        <v>wk 18</v>
      </c>
    </row>
    <row r="4002" ht="12.75" customHeight="1">
      <c r="A4002" s="15" t="s">
        <v>5098</v>
      </c>
      <c r="B4002" s="15" t="s">
        <v>3123</v>
      </c>
      <c r="C4002" s="15" t="s">
        <v>4321</v>
      </c>
      <c r="D4002" s="15" t="s">
        <v>3372</v>
      </c>
      <c r="E4002" s="15" t="s">
        <v>12965</v>
      </c>
      <c r="F4002" s="15" t="s">
        <v>4324</v>
      </c>
      <c r="G4002" s="15" t="s">
        <v>12930</v>
      </c>
      <c r="H4002" s="15" t="s">
        <v>13094</v>
      </c>
      <c r="I4002" s="15" t="s">
        <v>4327</v>
      </c>
      <c r="J4002" s="15" t="s">
        <v>5653</v>
      </c>
      <c r="K4002" s="15"/>
      <c r="L4002" s="103" t="str">
        <f t="shared" si="1"/>
        <v>B-J255-W13-250 ml White milk Bottle</v>
      </c>
      <c r="M4002" s="103">
        <f t="shared" si="2"/>
        <v>288</v>
      </c>
      <c r="N4002" s="102" t="str">
        <f t="shared" si="3"/>
        <v>wk 22</v>
      </c>
    </row>
    <row r="4003" ht="12.75" customHeight="1">
      <c r="A4003" s="15" t="s">
        <v>9042</v>
      </c>
      <c r="B4003" s="15" t="s">
        <v>3123</v>
      </c>
      <c r="C4003" s="15" t="s">
        <v>4321</v>
      </c>
      <c r="D4003" s="15" t="s">
        <v>3372</v>
      </c>
      <c r="E4003" s="15" t="s">
        <v>12966</v>
      </c>
      <c r="F4003" s="15" t="s">
        <v>4324</v>
      </c>
      <c r="G4003" s="15" t="s">
        <v>12930</v>
      </c>
      <c r="H4003" s="15" t="s">
        <v>13094</v>
      </c>
      <c r="I4003" s="15" t="s">
        <v>4327</v>
      </c>
      <c r="J4003" s="15" t="s">
        <v>4328</v>
      </c>
      <c r="K4003" s="15"/>
      <c r="L4003" s="103" t="str">
        <f t="shared" si="1"/>
        <v>B-J255-W13-250 ml White milk Bottle</v>
      </c>
      <c r="M4003" s="103">
        <f t="shared" si="2"/>
        <v>288</v>
      </c>
      <c r="N4003" s="102" t="str">
        <f t="shared" si="3"/>
        <v>wk 27</v>
      </c>
    </row>
    <row r="4004" ht="12.75" customHeight="1">
      <c r="A4004" s="15" t="s">
        <v>5658</v>
      </c>
      <c r="B4004" s="15" t="s">
        <v>3123</v>
      </c>
      <c r="C4004" s="15" t="s">
        <v>4321</v>
      </c>
      <c r="D4004" s="15" t="s">
        <v>3763</v>
      </c>
      <c r="E4004" s="15" t="s">
        <v>12967</v>
      </c>
      <c r="F4004" s="15" t="s">
        <v>4324</v>
      </c>
      <c r="G4004" s="15" t="s">
        <v>12968</v>
      </c>
      <c r="H4004" s="15" t="s">
        <v>13096</v>
      </c>
      <c r="I4004" s="15" t="s">
        <v>4327</v>
      </c>
      <c r="J4004" s="15" t="s">
        <v>5653</v>
      </c>
      <c r="K4004" s="15"/>
      <c r="L4004" s="103" t="str">
        <f t="shared" si="1"/>
        <v>B-J255-W13-250 ml White milk Bottle</v>
      </c>
      <c r="M4004" s="103">
        <f t="shared" si="2"/>
        <v>1152</v>
      </c>
      <c r="N4004" s="102" t="str">
        <f t="shared" si="3"/>
        <v>wk 31</v>
      </c>
    </row>
    <row r="4005" ht="12.75" customHeight="1">
      <c r="A4005" s="15" t="s">
        <v>5658</v>
      </c>
      <c r="B4005" s="15" t="s">
        <v>3123</v>
      </c>
      <c r="C4005" s="15" t="s">
        <v>4321</v>
      </c>
      <c r="D4005" s="15" t="s">
        <v>3847</v>
      </c>
      <c r="E4005" s="15" t="s">
        <v>13103</v>
      </c>
      <c r="F4005" s="15" t="s">
        <v>4324</v>
      </c>
      <c r="G4005" s="15" t="s">
        <v>8177</v>
      </c>
      <c r="H4005" s="15" t="s">
        <v>13100</v>
      </c>
      <c r="I4005" s="15" t="s">
        <v>4327</v>
      </c>
      <c r="J4005" s="15" t="s">
        <v>4328</v>
      </c>
      <c r="K4005" s="15"/>
      <c r="L4005" s="103" t="str">
        <f t="shared" si="1"/>
        <v>B-J255-W13-250 ml White milk Bottle</v>
      </c>
      <c r="M4005" s="103">
        <f t="shared" si="2"/>
        <v>2016</v>
      </c>
      <c r="N4005" s="102" t="str">
        <f t="shared" si="3"/>
        <v>wk 31</v>
      </c>
    </row>
    <row r="4006" ht="12.75" customHeight="1">
      <c r="A4006" s="15" t="s">
        <v>5663</v>
      </c>
      <c r="B4006" s="15" t="s">
        <v>3123</v>
      </c>
      <c r="C4006" s="15" t="s">
        <v>4321</v>
      </c>
      <c r="D4006" s="15" t="s">
        <v>4905</v>
      </c>
      <c r="E4006" s="15" t="s">
        <v>12970</v>
      </c>
      <c r="F4006" s="15" t="s">
        <v>6858</v>
      </c>
      <c r="G4006" s="15" t="s">
        <v>12939</v>
      </c>
      <c r="H4006" s="15" t="s">
        <v>13104</v>
      </c>
      <c r="I4006" s="15" t="s">
        <v>4327</v>
      </c>
      <c r="J4006" s="15" t="s">
        <v>8986</v>
      </c>
      <c r="K4006" s="15"/>
      <c r="L4006" s="103" t="str">
        <f t="shared" si="1"/>
        <v>B-J255-W13-250 ml White milk Bottle</v>
      </c>
      <c r="M4006" s="103">
        <f t="shared" si="2"/>
        <v>5760</v>
      </c>
      <c r="N4006" s="102" t="str">
        <f t="shared" si="3"/>
        <v>wk 36</v>
      </c>
    </row>
    <row r="4007" ht="12.75" customHeight="1">
      <c r="A4007" s="15" t="s">
        <v>5663</v>
      </c>
      <c r="B4007" s="15" t="s">
        <v>3123</v>
      </c>
      <c r="C4007" s="15" t="s">
        <v>4321</v>
      </c>
      <c r="D4007" s="15" t="s">
        <v>3507</v>
      </c>
      <c r="E4007" s="15" t="s">
        <v>12972</v>
      </c>
      <c r="F4007" s="15" t="s">
        <v>4324</v>
      </c>
      <c r="G4007" s="15" t="s">
        <v>12958</v>
      </c>
      <c r="H4007" s="15" t="s">
        <v>13105</v>
      </c>
      <c r="I4007" s="15" t="s">
        <v>4327</v>
      </c>
      <c r="J4007" s="15" t="s">
        <v>5653</v>
      </c>
      <c r="K4007" s="15"/>
      <c r="L4007" s="103" t="str">
        <f t="shared" si="1"/>
        <v>B-J255-W13-250 ml White milk Bottle</v>
      </c>
      <c r="M4007" s="103">
        <f t="shared" si="2"/>
        <v>1728</v>
      </c>
      <c r="N4007" s="102" t="str">
        <f t="shared" si="3"/>
        <v>wk 36</v>
      </c>
    </row>
    <row r="4008" ht="12.75" customHeight="1">
      <c r="A4008" s="15" t="s">
        <v>5668</v>
      </c>
      <c r="B4008" s="15" t="s">
        <v>3123</v>
      </c>
      <c r="C4008" s="15" t="s">
        <v>4321</v>
      </c>
      <c r="D4008" s="15" t="s">
        <v>3569</v>
      </c>
      <c r="E4008" s="15" t="s">
        <v>12973</v>
      </c>
      <c r="F4008" s="15" t="s">
        <v>4324</v>
      </c>
      <c r="G4008" s="15" t="s">
        <v>12935</v>
      </c>
      <c r="H4008" s="15" t="s">
        <v>13097</v>
      </c>
      <c r="I4008" s="15" t="s">
        <v>4327</v>
      </c>
      <c r="J4008" s="15" t="s">
        <v>5653</v>
      </c>
      <c r="K4008" s="15"/>
      <c r="L4008" s="103" t="str">
        <f t="shared" si="1"/>
        <v>B-J255-W13-250 ml White milk Bottle</v>
      </c>
      <c r="M4008" s="103">
        <f t="shared" si="2"/>
        <v>576</v>
      </c>
      <c r="N4008" s="102" t="str">
        <f t="shared" si="3"/>
        <v>wk 40</v>
      </c>
    </row>
    <row r="4009" ht="12.75" customHeight="1">
      <c r="A4009" s="15" t="s">
        <v>5668</v>
      </c>
      <c r="B4009" s="15" t="s">
        <v>3123</v>
      </c>
      <c r="C4009" s="15" t="s">
        <v>4321</v>
      </c>
      <c r="D4009" s="15" t="s">
        <v>3507</v>
      </c>
      <c r="E4009" s="15" t="s">
        <v>13106</v>
      </c>
      <c r="F4009" s="15" t="s">
        <v>4324</v>
      </c>
      <c r="G4009" s="15" t="s">
        <v>12958</v>
      </c>
      <c r="H4009" s="15" t="s">
        <v>13105</v>
      </c>
      <c r="I4009" s="15" t="s">
        <v>4327</v>
      </c>
      <c r="J4009" s="15" t="s">
        <v>5653</v>
      </c>
      <c r="K4009" s="15"/>
      <c r="L4009" s="103" t="str">
        <f t="shared" si="1"/>
        <v>B-J255-W13-250 ml White milk Bottle</v>
      </c>
      <c r="M4009" s="103">
        <f t="shared" si="2"/>
        <v>1728</v>
      </c>
      <c r="N4009" s="102" t="str">
        <f t="shared" si="3"/>
        <v>wk 40</v>
      </c>
    </row>
    <row r="4010" ht="12.75" customHeight="1">
      <c r="A4010" s="15" t="s">
        <v>4368</v>
      </c>
      <c r="B4010" s="15" t="s">
        <v>3123</v>
      </c>
      <c r="C4010" s="15" t="s">
        <v>4321</v>
      </c>
      <c r="D4010" s="15" t="s">
        <v>3372</v>
      </c>
      <c r="E4010" s="15" t="s">
        <v>12974</v>
      </c>
      <c r="F4010" s="15" t="s">
        <v>4324</v>
      </c>
      <c r="G4010" s="15" t="s">
        <v>12930</v>
      </c>
      <c r="H4010" s="15" t="s">
        <v>13094</v>
      </c>
      <c r="I4010" s="15" t="s">
        <v>4327</v>
      </c>
      <c r="J4010" s="15" t="s">
        <v>5653</v>
      </c>
      <c r="K4010" s="15"/>
      <c r="L4010" s="103" t="str">
        <f t="shared" si="1"/>
        <v>B-J255-W13-250 ml White milk Bottle</v>
      </c>
      <c r="M4010" s="103">
        <f t="shared" si="2"/>
        <v>288</v>
      </c>
      <c r="N4010" s="102" t="str">
        <f t="shared" si="3"/>
        <v>wk 49</v>
      </c>
    </row>
    <row r="4011" ht="12.75" customHeight="1">
      <c r="A4011" s="15" t="s">
        <v>4373</v>
      </c>
      <c r="B4011" s="15" t="s">
        <v>3123</v>
      </c>
      <c r="C4011" s="15" t="s">
        <v>4321</v>
      </c>
      <c r="D4011" s="15" t="s">
        <v>3507</v>
      </c>
      <c r="E4011" s="15" t="s">
        <v>13107</v>
      </c>
      <c r="F4011" s="15" t="s">
        <v>4324</v>
      </c>
      <c r="G4011" s="15" t="s">
        <v>12958</v>
      </c>
      <c r="H4011" s="15" t="s">
        <v>13105</v>
      </c>
      <c r="I4011" s="15" t="s">
        <v>4327</v>
      </c>
      <c r="J4011" s="15" t="s">
        <v>5653</v>
      </c>
      <c r="K4011" s="15"/>
      <c r="L4011" s="103" t="str">
        <f t="shared" si="1"/>
        <v>B-J255-W13-250 ml White milk Bottle</v>
      </c>
      <c r="M4011" s="103">
        <f t="shared" si="2"/>
        <v>1728</v>
      </c>
      <c r="N4011" s="102" t="str">
        <f t="shared" si="3"/>
        <v>wk </v>
      </c>
    </row>
    <row r="4012" ht="12.75" customHeight="1">
      <c r="A4012" s="15" t="s">
        <v>4378</v>
      </c>
      <c r="B4012" s="15" t="s">
        <v>3123</v>
      </c>
      <c r="C4012" s="15" t="s">
        <v>4321</v>
      </c>
      <c r="D4012" s="15" t="s">
        <v>3539</v>
      </c>
      <c r="E4012" s="15" t="s">
        <v>12976</v>
      </c>
      <c r="F4012" s="15" t="s">
        <v>4324</v>
      </c>
      <c r="G4012" s="15" t="s">
        <v>13003</v>
      </c>
      <c r="H4012" s="15" t="s">
        <v>13098</v>
      </c>
      <c r="I4012" s="15" t="s">
        <v>4327</v>
      </c>
      <c r="J4012" s="15" t="s">
        <v>5653</v>
      </c>
      <c r="K4012" s="15"/>
      <c r="L4012" s="103" t="str">
        <f t="shared" si="1"/>
        <v>B-J255-W13-250 ml White milk Bottle</v>
      </c>
      <c r="M4012" s="103">
        <f t="shared" si="2"/>
        <v>864</v>
      </c>
      <c r="N4012" s="102" t="str">
        <f t="shared" si="3"/>
        <v>wk </v>
      </c>
    </row>
    <row r="4013" ht="12.75" customHeight="1">
      <c r="A4013" s="15" t="s">
        <v>6765</v>
      </c>
      <c r="B4013" s="15" t="s">
        <v>3123</v>
      </c>
      <c r="C4013" s="15" t="s">
        <v>4321</v>
      </c>
      <c r="D4013" s="15" t="s">
        <v>3847</v>
      </c>
      <c r="E4013" s="15" t="s">
        <v>12978</v>
      </c>
      <c r="F4013" s="15" t="s">
        <v>4324</v>
      </c>
      <c r="G4013" s="15" t="s">
        <v>8177</v>
      </c>
      <c r="H4013" s="15" t="s">
        <v>13100</v>
      </c>
      <c r="I4013" s="15" t="s">
        <v>4327</v>
      </c>
      <c r="J4013" s="15" t="s">
        <v>5653</v>
      </c>
      <c r="K4013" s="15"/>
      <c r="L4013" s="103" t="str">
        <f t="shared" si="1"/>
        <v>B-J255-W13-250 ml White milk Bottle</v>
      </c>
      <c r="M4013" s="103">
        <f t="shared" si="2"/>
        <v>2016</v>
      </c>
      <c r="N4013" s="102" t="str">
        <f t="shared" si="3"/>
        <v>wk </v>
      </c>
    </row>
    <row r="4014" ht="12.75" customHeight="1">
      <c r="A4014" s="15" t="s">
        <v>6765</v>
      </c>
      <c r="B4014" s="15" t="s">
        <v>3123</v>
      </c>
      <c r="C4014" s="15" t="s">
        <v>4321</v>
      </c>
      <c r="D4014" s="15" t="s">
        <v>3539</v>
      </c>
      <c r="E4014" s="15" t="s">
        <v>13108</v>
      </c>
      <c r="F4014" s="15" t="s">
        <v>4324</v>
      </c>
      <c r="G4014" s="15" t="s">
        <v>13003</v>
      </c>
      <c r="H4014" s="15" t="s">
        <v>13098</v>
      </c>
      <c r="I4014" s="15" t="s">
        <v>4327</v>
      </c>
      <c r="J4014" s="15" t="s">
        <v>4328</v>
      </c>
      <c r="K4014" s="15"/>
      <c r="L4014" s="103" t="str">
        <f t="shared" si="1"/>
        <v>B-J255-W13-250 ml White milk Bottle</v>
      </c>
      <c r="M4014" s="103">
        <f t="shared" si="2"/>
        <v>864</v>
      </c>
      <c r="N4014" s="102" t="str">
        <f t="shared" si="3"/>
        <v>wk </v>
      </c>
    </row>
    <row r="4015" ht="12.75" customHeight="1">
      <c r="A4015" s="15" t="s">
        <v>6765</v>
      </c>
      <c r="B4015" s="15" t="s">
        <v>3123</v>
      </c>
      <c r="C4015" s="15" t="s">
        <v>4321</v>
      </c>
      <c r="D4015" s="15" t="s">
        <v>3569</v>
      </c>
      <c r="E4015" s="15" t="s">
        <v>12839</v>
      </c>
      <c r="F4015" s="15" t="s">
        <v>4324</v>
      </c>
      <c r="G4015" s="15" t="s">
        <v>12935</v>
      </c>
      <c r="H4015" s="15" t="s">
        <v>13097</v>
      </c>
      <c r="I4015" s="15" t="s">
        <v>4327</v>
      </c>
      <c r="J4015" s="15" t="s">
        <v>5653</v>
      </c>
      <c r="K4015" s="15"/>
      <c r="L4015" s="103" t="str">
        <f t="shared" si="1"/>
        <v>B-J255-W13-250 ml White milk Bottle</v>
      </c>
      <c r="M4015" s="103">
        <f t="shared" si="2"/>
        <v>576</v>
      </c>
      <c r="N4015" s="102" t="str">
        <f t="shared" si="3"/>
        <v>wk </v>
      </c>
    </row>
    <row r="4016" ht="12.75" customHeight="1">
      <c r="A4016" s="15" t="s">
        <v>4387</v>
      </c>
      <c r="B4016" s="15" t="s">
        <v>3123</v>
      </c>
      <c r="C4016" s="15" t="s">
        <v>4321</v>
      </c>
      <c r="D4016" s="15" t="s">
        <v>6942</v>
      </c>
      <c r="E4016" s="15" t="s">
        <v>13109</v>
      </c>
      <c r="F4016" s="15" t="s">
        <v>4324</v>
      </c>
      <c r="G4016" s="15" t="s">
        <v>13110</v>
      </c>
      <c r="H4016" s="15" t="s">
        <v>13111</v>
      </c>
      <c r="I4016" s="15" t="s">
        <v>4327</v>
      </c>
      <c r="J4016" s="15" t="s">
        <v>5653</v>
      </c>
      <c r="K4016" s="15"/>
      <c r="L4016" s="103" t="str">
        <f t="shared" si="1"/>
        <v>B-J255-W13-250 ml White milk Bottle</v>
      </c>
      <c r="M4016" s="103">
        <f t="shared" si="2"/>
        <v>4320</v>
      </c>
      <c r="N4016" s="102" t="str">
        <f t="shared" si="3"/>
        <v>wk </v>
      </c>
    </row>
    <row r="4017" ht="12.75" customHeight="1">
      <c r="A4017" s="15" t="s">
        <v>5323</v>
      </c>
      <c r="B4017" s="15" t="s">
        <v>3123</v>
      </c>
      <c r="C4017" s="15" t="s">
        <v>4321</v>
      </c>
      <c r="D4017" s="15" t="s">
        <v>4905</v>
      </c>
      <c r="E4017" s="15" t="s">
        <v>12926</v>
      </c>
      <c r="F4017" s="15" t="s">
        <v>6858</v>
      </c>
      <c r="G4017" s="15" t="s">
        <v>12939</v>
      </c>
      <c r="H4017" s="15" t="s">
        <v>13104</v>
      </c>
      <c r="I4017" s="15" t="s">
        <v>4327</v>
      </c>
      <c r="J4017" s="15" t="s">
        <v>8986</v>
      </c>
      <c r="K4017" s="15"/>
      <c r="L4017" s="103" t="str">
        <f t="shared" si="1"/>
        <v>B-J255-W13-250 ml White milk Bottle</v>
      </c>
      <c r="M4017" s="103">
        <f t="shared" si="2"/>
        <v>5760</v>
      </c>
      <c r="N4017" s="102" t="str">
        <f t="shared" si="3"/>
        <v>wk </v>
      </c>
    </row>
    <row r="4018" ht="12.75" customHeight="1">
      <c r="A4018" s="15" t="s">
        <v>6527</v>
      </c>
      <c r="B4018" s="15" t="s">
        <v>3123</v>
      </c>
      <c r="C4018" s="15" t="s">
        <v>4321</v>
      </c>
      <c r="D4018" s="15" t="s">
        <v>3372</v>
      </c>
      <c r="E4018" s="15" t="s">
        <v>13112</v>
      </c>
      <c r="F4018" s="15" t="s">
        <v>4324</v>
      </c>
      <c r="G4018" s="15" t="s">
        <v>12930</v>
      </c>
      <c r="H4018" s="15" t="s">
        <v>13094</v>
      </c>
      <c r="I4018" s="15" t="s">
        <v>4327</v>
      </c>
      <c r="J4018" s="15" t="s">
        <v>5653</v>
      </c>
      <c r="K4018" s="15"/>
      <c r="L4018" s="103" t="str">
        <f t="shared" si="1"/>
        <v>B-J255-W13-250 ml White milk Bottle</v>
      </c>
      <c r="M4018" s="103">
        <f t="shared" si="2"/>
        <v>288</v>
      </c>
      <c r="N4018" s="102" t="str">
        <f t="shared" si="3"/>
        <v>wk </v>
      </c>
    </row>
    <row r="4019" ht="12.75" customHeight="1">
      <c r="A4019" s="15" t="s">
        <v>4320</v>
      </c>
      <c r="B4019" s="15" t="s">
        <v>3123</v>
      </c>
      <c r="C4019" s="15" t="s">
        <v>4321</v>
      </c>
      <c r="D4019" s="15" t="s">
        <v>6942</v>
      </c>
      <c r="E4019" s="15" t="s">
        <v>13113</v>
      </c>
      <c r="F4019" s="15" t="s">
        <v>4324</v>
      </c>
      <c r="G4019" s="15" t="s">
        <v>13110</v>
      </c>
      <c r="H4019" s="15" t="s">
        <v>13111</v>
      </c>
      <c r="I4019" s="15" t="s">
        <v>4327</v>
      </c>
      <c r="J4019" s="15" t="s">
        <v>5653</v>
      </c>
      <c r="K4019" s="15"/>
      <c r="L4019" s="103" t="str">
        <f t="shared" si="1"/>
        <v>B-J255-W13-250 ml White milk Bottle</v>
      </c>
      <c r="M4019" s="103">
        <f t="shared" si="2"/>
        <v>4320</v>
      </c>
      <c r="N4019" s="102" t="str">
        <f t="shared" si="3"/>
        <v>wk </v>
      </c>
    </row>
    <row r="4020" ht="12.75" customHeight="1">
      <c r="A4020" s="15" t="s">
        <v>4320</v>
      </c>
      <c r="B4020" s="15" t="s">
        <v>3123</v>
      </c>
      <c r="C4020" s="15" t="s">
        <v>4321</v>
      </c>
      <c r="D4020" s="15" t="s">
        <v>3372</v>
      </c>
      <c r="E4020" s="15" t="s">
        <v>12932</v>
      </c>
      <c r="F4020" s="15" t="s">
        <v>4324</v>
      </c>
      <c r="G4020" s="15" t="s">
        <v>12930</v>
      </c>
      <c r="H4020" s="15" t="s">
        <v>13094</v>
      </c>
      <c r="I4020" s="15" t="s">
        <v>4327</v>
      </c>
      <c r="J4020" s="15" t="s">
        <v>5653</v>
      </c>
      <c r="K4020" s="15"/>
      <c r="L4020" s="103" t="str">
        <f t="shared" si="1"/>
        <v>B-J255-W13-250 ml White milk Bottle</v>
      </c>
      <c r="M4020" s="103">
        <f t="shared" si="2"/>
        <v>288</v>
      </c>
      <c r="N4020" s="102" t="str">
        <f t="shared" si="3"/>
        <v>wk </v>
      </c>
    </row>
    <row r="4021" ht="12.75" customHeight="1">
      <c r="A4021" s="15" t="s">
        <v>4412</v>
      </c>
      <c r="B4021" s="15" t="s">
        <v>3123</v>
      </c>
      <c r="C4021" s="15" t="s">
        <v>4965</v>
      </c>
      <c r="D4021" s="15" t="s">
        <v>10016</v>
      </c>
      <c r="E4021" s="15" t="s">
        <v>12984</v>
      </c>
      <c r="F4021" s="15" t="s">
        <v>4324</v>
      </c>
      <c r="G4021" s="15" t="s">
        <v>13114</v>
      </c>
      <c r="H4021" s="15" t="s">
        <v>13115</v>
      </c>
      <c r="I4021" s="15" t="s">
        <v>4327</v>
      </c>
      <c r="J4021" s="15" t="s">
        <v>5653</v>
      </c>
      <c r="K4021" s="15"/>
      <c r="L4021" s="103" t="str">
        <f t="shared" si="1"/>
        <v>B-J255-W13-250 ml White milk Bottle</v>
      </c>
      <c r="M4021" s="103">
        <f t="shared" si="2"/>
        <v>864</v>
      </c>
      <c r="N4021" s="102" t="str">
        <f t="shared" si="3"/>
        <v>wk </v>
      </c>
    </row>
    <row r="4022" ht="12.75" customHeight="1">
      <c r="A4022" s="15" t="s">
        <v>4416</v>
      </c>
      <c r="B4022" s="15" t="s">
        <v>3123</v>
      </c>
      <c r="C4022" s="15" t="s">
        <v>4321</v>
      </c>
      <c r="D4022" s="15" t="s">
        <v>3569</v>
      </c>
      <c r="E4022" s="15" t="s">
        <v>13116</v>
      </c>
      <c r="F4022" s="15" t="s">
        <v>4324</v>
      </c>
      <c r="G4022" s="15" t="s">
        <v>12935</v>
      </c>
      <c r="H4022" s="15" t="s">
        <v>13097</v>
      </c>
      <c r="I4022" s="15" t="s">
        <v>4327</v>
      </c>
      <c r="J4022" s="15" t="s">
        <v>4328</v>
      </c>
      <c r="K4022" s="15"/>
      <c r="L4022" s="103" t="str">
        <f t="shared" si="1"/>
        <v>B-J255-W13-250 ml White milk Bottle</v>
      </c>
      <c r="M4022" s="103">
        <f t="shared" si="2"/>
        <v>576</v>
      </c>
      <c r="N4022" s="102" t="str">
        <f t="shared" si="3"/>
        <v>wk </v>
      </c>
    </row>
    <row r="4023" ht="12.75" customHeight="1">
      <c r="A4023" s="15" t="s">
        <v>4416</v>
      </c>
      <c r="B4023" s="15" t="s">
        <v>3123</v>
      </c>
      <c r="C4023" s="15" t="s">
        <v>4321</v>
      </c>
      <c r="D4023" s="15" t="s">
        <v>3372</v>
      </c>
      <c r="E4023" s="15" t="s">
        <v>12851</v>
      </c>
      <c r="F4023" s="15" t="s">
        <v>4324</v>
      </c>
      <c r="G4023" s="15" t="s">
        <v>12930</v>
      </c>
      <c r="H4023" s="15" t="s">
        <v>13094</v>
      </c>
      <c r="I4023" s="15" t="s">
        <v>4327</v>
      </c>
      <c r="J4023" s="15" t="s">
        <v>4328</v>
      </c>
      <c r="K4023" s="15"/>
      <c r="L4023" s="103" t="str">
        <f t="shared" si="1"/>
        <v>B-J255-W13-250 ml White milk Bottle</v>
      </c>
      <c r="M4023" s="103">
        <f t="shared" si="2"/>
        <v>288</v>
      </c>
      <c r="N4023" s="102" t="str">
        <f t="shared" si="3"/>
        <v>wk </v>
      </c>
    </row>
    <row r="4024" ht="12.75" customHeight="1">
      <c r="A4024" s="15" t="s">
        <v>4467</v>
      </c>
      <c r="B4024" s="15" t="s">
        <v>3123</v>
      </c>
      <c r="C4024" s="15" t="s">
        <v>4321</v>
      </c>
      <c r="D4024" s="15" t="s">
        <v>3763</v>
      </c>
      <c r="E4024" s="15" t="s">
        <v>12704</v>
      </c>
      <c r="F4024" s="15" t="s">
        <v>4324</v>
      </c>
      <c r="G4024" s="15" t="s">
        <v>12968</v>
      </c>
      <c r="H4024" s="15" t="s">
        <v>13096</v>
      </c>
      <c r="I4024" s="15" t="s">
        <v>4327</v>
      </c>
      <c r="J4024" s="15" t="s">
        <v>4345</v>
      </c>
      <c r="K4024" s="15"/>
      <c r="L4024" s="103" t="str">
        <f t="shared" si="1"/>
        <v>B-J255-W13-250 ml White milk Bottle</v>
      </c>
      <c r="M4024" s="103">
        <f t="shared" si="2"/>
        <v>1152</v>
      </c>
      <c r="N4024" s="102" t="str">
        <f t="shared" si="3"/>
        <v>wk 31</v>
      </c>
    </row>
    <row r="4025" ht="12.75" customHeight="1">
      <c r="A4025" s="15" t="s">
        <v>4467</v>
      </c>
      <c r="B4025" s="15" t="s">
        <v>3123</v>
      </c>
      <c r="C4025" s="15" t="s">
        <v>4321</v>
      </c>
      <c r="D4025" s="15" t="s">
        <v>3539</v>
      </c>
      <c r="E4025" s="15" t="s">
        <v>12705</v>
      </c>
      <c r="F4025" s="15" t="s">
        <v>4324</v>
      </c>
      <c r="G4025" s="15" t="s">
        <v>13003</v>
      </c>
      <c r="H4025" s="15" t="s">
        <v>13098</v>
      </c>
      <c r="I4025" s="15" t="s">
        <v>4327</v>
      </c>
      <c r="J4025" s="15" t="s">
        <v>4345</v>
      </c>
      <c r="K4025" s="15"/>
      <c r="L4025" s="103" t="str">
        <f t="shared" si="1"/>
        <v>B-J255-W13-250 ml White milk Bottle</v>
      </c>
      <c r="M4025" s="103">
        <f t="shared" si="2"/>
        <v>864</v>
      </c>
      <c r="N4025" s="102" t="str">
        <f t="shared" si="3"/>
        <v>wk 31</v>
      </c>
    </row>
    <row r="4026" ht="12.75" customHeight="1">
      <c r="A4026" s="15" t="s">
        <v>4477</v>
      </c>
      <c r="B4026" s="15" t="s">
        <v>3123</v>
      </c>
      <c r="C4026" s="15" t="s">
        <v>4321</v>
      </c>
      <c r="D4026" s="15" t="s">
        <v>3372</v>
      </c>
      <c r="E4026" s="15" t="s">
        <v>12707</v>
      </c>
      <c r="F4026" s="15" t="s">
        <v>4324</v>
      </c>
      <c r="G4026" s="15" t="s">
        <v>12930</v>
      </c>
      <c r="H4026" s="15" t="s">
        <v>13094</v>
      </c>
      <c r="I4026" s="15" t="s">
        <v>4327</v>
      </c>
      <c r="J4026" s="15" t="s">
        <v>4345</v>
      </c>
      <c r="K4026" s="15"/>
      <c r="L4026" s="103" t="str">
        <f t="shared" si="1"/>
        <v>B-J255-W13-250 ml White milk Bottle</v>
      </c>
      <c r="M4026" s="103">
        <f t="shared" si="2"/>
        <v>288</v>
      </c>
      <c r="N4026" s="102" t="str">
        <f t="shared" si="3"/>
        <v>wk 40</v>
      </c>
    </row>
    <row r="4027" ht="12.75" customHeight="1">
      <c r="A4027" s="15" t="s">
        <v>4477</v>
      </c>
      <c r="B4027" s="15" t="s">
        <v>3123</v>
      </c>
      <c r="C4027" s="15" t="s">
        <v>4321</v>
      </c>
      <c r="D4027" s="15" t="s">
        <v>3372</v>
      </c>
      <c r="E4027" s="15" t="s">
        <v>12708</v>
      </c>
      <c r="F4027" s="15" t="s">
        <v>4324</v>
      </c>
      <c r="G4027" s="15" t="s">
        <v>12930</v>
      </c>
      <c r="H4027" s="15" t="s">
        <v>13094</v>
      </c>
      <c r="I4027" s="15" t="s">
        <v>4327</v>
      </c>
      <c r="J4027" s="15" t="s">
        <v>4345</v>
      </c>
      <c r="K4027" s="15"/>
      <c r="L4027" s="103" t="str">
        <f t="shared" si="1"/>
        <v>B-J255-W13-250 ml White milk Bottle</v>
      </c>
      <c r="M4027" s="103">
        <f t="shared" si="2"/>
        <v>288</v>
      </c>
      <c r="N4027" s="102" t="str">
        <f t="shared" si="3"/>
        <v>wk 40</v>
      </c>
    </row>
    <row r="4028" ht="12.75" customHeight="1">
      <c r="A4028" s="15" t="s">
        <v>4477</v>
      </c>
      <c r="B4028" s="15" t="s">
        <v>3123</v>
      </c>
      <c r="C4028" s="15" t="s">
        <v>4321</v>
      </c>
      <c r="D4028" s="15" t="s">
        <v>6806</v>
      </c>
      <c r="E4028" s="15" t="s">
        <v>12709</v>
      </c>
      <c r="F4028" s="15" t="s">
        <v>6858</v>
      </c>
      <c r="G4028" s="15" t="s">
        <v>13117</v>
      </c>
      <c r="H4028" s="15" t="s">
        <v>13102</v>
      </c>
      <c r="I4028" s="15" t="s">
        <v>4327</v>
      </c>
      <c r="J4028" s="15" t="s">
        <v>4328</v>
      </c>
      <c r="K4028" s="15"/>
      <c r="L4028" s="103" t="str">
        <f t="shared" si="1"/>
        <v>B-J255-W13-250 ml White milk Bottle</v>
      </c>
      <c r="M4028" s="103">
        <f t="shared" si="2"/>
        <v>1440</v>
      </c>
      <c r="N4028" s="102" t="str">
        <f t="shared" si="3"/>
        <v>wk 40</v>
      </c>
    </row>
    <row r="4029" ht="12.75" customHeight="1">
      <c r="A4029" s="15" t="s">
        <v>4480</v>
      </c>
      <c r="B4029" s="15" t="s">
        <v>3123</v>
      </c>
      <c r="C4029" s="15" t="s">
        <v>4321</v>
      </c>
      <c r="D4029" s="15" t="s">
        <v>3372</v>
      </c>
      <c r="E4029" s="15" t="s">
        <v>13118</v>
      </c>
      <c r="F4029" s="15" t="s">
        <v>4324</v>
      </c>
      <c r="G4029" s="15" t="s">
        <v>12930</v>
      </c>
      <c r="H4029" s="15" t="s">
        <v>13094</v>
      </c>
      <c r="I4029" s="15" t="s">
        <v>4327</v>
      </c>
      <c r="J4029" s="15" t="s">
        <v>4328</v>
      </c>
      <c r="K4029" s="15"/>
      <c r="L4029" s="103" t="str">
        <f t="shared" si="1"/>
        <v>B-J255-W13-250 ml White milk Bottle</v>
      </c>
      <c r="M4029" s="103">
        <f t="shared" si="2"/>
        <v>288</v>
      </c>
      <c r="N4029" s="102" t="str">
        <f t="shared" si="3"/>
        <v>wk 45</v>
      </c>
    </row>
    <row r="4030" ht="12.75" customHeight="1">
      <c r="A4030" s="15" t="s">
        <v>4480</v>
      </c>
      <c r="B4030" s="15" t="s">
        <v>3123</v>
      </c>
      <c r="C4030" s="15" t="s">
        <v>4321</v>
      </c>
      <c r="D4030" s="15" t="s">
        <v>3372</v>
      </c>
      <c r="E4030" s="15" t="s">
        <v>12990</v>
      </c>
      <c r="F4030" s="15" t="s">
        <v>4324</v>
      </c>
      <c r="G4030" s="15" t="s">
        <v>12930</v>
      </c>
      <c r="H4030" s="15" t="s">
        <v>13094</v>
      </c>
      <c r="I4030" s="15" t="s">
        <v>4327</v>
      </c>
      <c r="J4030" s="15" t="s">
        <v>4345</v>
      </c>
      <c r="K4030" s="15"/>
      <c r="L4030" s="103" t="str">
        <f t="shared" si="1"/>
        <v>B-J255-W13-250 ml White milk Bottle</v>
      </c>
      <c r="M4030" s="103">
        <f t="shared" si="2"/>
        <v>288</v>
      </c>
      <c r="N4030" s="102" t="str">
        <f t="shared" si="3"/>
        <v>wk 45</v>
      </c>
    </row>
    <row r="4031" ht="12.75" customHeight="1">
      <c r="A4031" s="15" t="s">
        <v>4491</v>
      </c>
      <c r="B4031" s="15" t="s">
        <v>3123</v>
      </c>
      <c r="C4031" s="15" t="s">
        <v>4321</v>
      </c>
      <c r="D4031" s="15" t="s">
        <v>3470</v>
      </c>
      <c r="E4031" s="15" t="s">
        <v>12712</v>
      </c>
      <c r="F4031" s="15" t="s">
        <v>6858</v>
      </c>
      <c r="G4031" s="15" t="s">
        <v>13119</v>
      </c>
      <c r="H4031" s="15" t="s">
        <v>13120</v>
      </c>
      <c r="I4031" s="15" t="s">
        <v>4327</v>
      </c>
      <c r="J4031" s="15" t="s">
        <v>4328</v>
      </c>
      <c r="K4031" s="15"/>
      <c r="L4031" s="103" t="str">
        <f t="shared" si="1"/>
        <v>B-J255-W13-250 ml White milk Bottle</v>
      </c>
      <c r="M4031" s="103">
        <f t="shared" si="2"/>
        <v>2880</v>
      </c>
      <c r="N4031" s="102" t="str">
        <f t="shared" si="3"/>
        <v>wk </v>
      </c>
    </row>
    <row r="4032" ht="12.75" customHeight="1">
      <c r="A4032" s="15" t="s">
        <v>4491</v>
      </c>
      <c r="B4032" s="15" t="s">
        <v>3123</v>
      </c>
      <c r="C4032" s="15" t="s">
        <v>4321</v>
      </c>
      <c r="D4032" s="15" t="s">
        <v>3470</v>
      </c>
      <c r="E4032" s="15" t="s">
        <v>12857</v>
      </c>
      <c r="F4032" s="15" t="s">
        <v>6858</v>
      </c>
      <c r="G4032" s="15" t="s">
        <v>13119</v>
      </c>
      <c r="H4032" s="15" t="s">
        <v>13120</v>
      </c>
      <c r="I4032" s="15" t="s">
        <v>4327</v>
      </c>
      <c r="J4032" s="15" t="s">
        <v>4328</v>
      </c>
      <c r="K4032" s="15"/>
      <c r="L4032" s="103" t="str">
        <f t="shared" si="1"/>
        <v>B-J255-W13-250 ml White milk Bottle</v>
      </c>
      <c r="M4032" s="103">
        <f t="shared" si="2"/>
        <v>2880</v>
      </c>
      <c r="N4032" s="102" t="str">
        <f t="shared" si="3"/>
        <v>wk </v>
      </c>
    </row>
    <row r="4033" ht="12.75" customHeight="1">
      <c r="A4033" s="15" t="s">
        <v>4494</v>
      </c>
      <c r="B4033" s="15" t="s">
        <v>3123</v>
      </c>
      <c r="C4033" s="15" t="s">
        <v>4321</v>
      </c>
      <c r="D4033" s="15" t="s">
        <v>3372</v>
      </c>
      <c r="E4033" s="15" t="s">
        <v>12997</v>
      </c>
      <c r="F4033" s="15" t="s">
        <v>4324</v>
      </c>
      <c r="G4033" s="15" t="s">
        <v>12930</v>
      </c>
      <c r="H4033" s="15" t="s">
        <v>13094</v>
      </c>
      <c r="I4033" s="15" t="s">
        <v>4327</v>
      </c>
      <c r="J4033" s="15" t="s">
        <v>4345</v>
      </c>
      <c r="K4033" s="15"/>
      <c r="L4033" s="103" t="str">
        <f t="shared" si="1"/>
        <v>B-J255-W13-250 ml White milk Bottle</v>
      </c>
      <c r="M4033" s="103">
        <f t="shared" si="2"/>
        <v>288</v>
      </c>
      <c r="N4033" s="102" t="str">
        <f t="shared" si="3"/>
        <v>wk </v>
      </c>
    </row>
    <row r="4034" ht="12.75" customHeight="1">
      <c r="A4034" s="15" t="s">
        <v>4501</v>
      </c>
      <c r="B4034" s="15" t="s">
        <v>3123</v>
      </c>
      <c r="C4034" s="15" t="s">
        <v>4321</v>
      </c>
      <c r="D4034" s="15" t="s">
        <v>3569</v>
      </c>
      <c r="E4034" s="15" t="s">
        <v>13005</v>
      </c>
      <c r="F4034" s="15" t="s">
        <v>4324</v>
      </c>
      <c r="G4034" s="15" t="s">
        <v>12935</v>
      </c>
      <c r="H4034" s="15" t="s">
        <v>13097</v>
      </c>
      <c r="I4034" s="15" t="s">
        <v>4327</v>
      </c>
      <c r="J4034" s="15" t="s">
        <v>4345</v>
      </c>
      <c r="K4034" s="15"/>
      <c r="L4034" s="103" t="str">
        <f t="shared" si="1"/>
        <v>B-J255-W13-250 ml White milk Bottle</v>
      </c>
      <c r="M4034" s="103">
        <f t="shared" si="2"/>
        <v>576</v>
      </c>
      <c r="N4034" s="102" t="str">
        <f t="shared" si="3"/>
        <v>wk </v>
      </c>
    </row>
    <row r="4035" ht="12.75" customHeight="1">
      <c r="A4035" s="15" t="s">
        <v>4504</v>
      </c>
      <c r="B4035" s="15" t="s">
        <v>3123</v>
      </c>
      <c r="C4035" s="15" t="s">
        <v>4321</v>
      </c>
      <c r="D4035" s="15" t="s">
        <v>6806</v>
      </c>
      <c r="E4035" s="15" t="s">
        <v>13121</v>
      </c>
      <c r="F4035" s="15" t="s">
        <v>4324</v>
      </c>
      <c r="G4035" s="15" t="s">
        <v>12999</v>
      </c>
      <c r="H4035" s="15" t="s">
        <v>13102</v>
      </c>
      <c r="I4035" s="15" t="s">
        <v>4327</v>
      </c>
      <c r="J4035" s="15" t="s">
        <v>4345</v>
      </c>
      <c r="K4035" s="15"/>
      <c r="L4035" s="103" t="str">
        <f t="shared" si="1"/>
        <v>B-J255-W13-250 ml White milk Bottle</v>
      </c>
      <c r="M4035" s="103">
        <f t="shared" si="2"/>
        <v>1440</v>
      </c>
      <c r="N4035" s="102" t="str">
        <f t="shared" si="3"/>
        <v>wk </v>
      </c>
    </row>
    <row r="4036" ht="12.75" customHeight="1">
      <c r="A4036" s="15" t="s">
        <v>4510</v>
      </c>
      <c r="B4036" s="15" t="s">
        <v>3123</v>
      </c>
      <c r="C4036" s="15" t="s">
        <v>4321</v>
      </c>
      <c r="D4036" s="15" t="s">
        <v>6806</v>
      </c>
      <c r="E4036" s="15" t="s">
        <v>13006</v>
      </c>
      <c r="F4036" s="15" t="s">
        <v>4324</v>
      </c>
      <c r="G4036" s="15" t="s">
        <v>12999</v>
      </c>
      <c r="H4036" s="15" t="s">
        <v>13102</v>
      </c>
      <c r="I4036" s="15" t="s">
        <v>4327</v>
      </c>
      <c r="J4036" s="15" t="s">
        <v>4345</v>
      </c>
      <c r="K4036" s="15"/>
      <c r="L4036" s="103" t="str">
        <f t="shared" si="1"/>
        <v>B-J255-W13-250 ml White milk Bottle</v>
      </c>
      <c r="M4036" s="103">
        <f t="shared" si="2"/>
        <v>1440</v>
      </c>
      <c r="N4036" s="102" t="str">
        <f t="shared" si="3"/>
        <v>wk </v>
      </c>
    </row>
    <row r="4037" ht="12.75" customHeight="1">
      <c r="A4037" s="15" t="s">
        <v>4510</v>
      </c>
      <c r="B4037" s="15" t="s">
        <v>3123</v>
      </c>
      <c r="C4037" s="15" t="s">
        <v>4321</v>
      </c>
      <c r="D4037" s="15" t="s">
        <v>4905</v>
      </c>
      <c r="E4037" s="15" t="s">
        <v>12716</v>
      </c>
      <c r="F4037" s="15" t="s">
        <v>6858</v>
      </c>
      <c r="G4037" s="15" t="s">
        <v>12939</v>
      </c>
      <c r="H4037" s="15" t="s">
        <v>13104</v>
      </c>
      <c r="I4037" s="15" t="s">
        <v>4327</v>
      </c>
      <c r="J4037" s="15" t="s">
        <v>4328</v>
      </c>
      <c r="K4037" s="15"/>
      <c r="L4037" s="103" t="str">
        <f t="shared" si="1"/>
        <v>B-J255-W13-250 ml White milk Bottle</v>
      </c>
      <c r="M4037" s="103">
        <f t="shared" si="2"/>
        <v>5760</v>
      </c>
      <c r="N4037" s="102" t="str">
        <f t="shared" si="3"/>
        <v>wk </v>
      </c>
    </row>
    <row r="4038" ht="12.75" customHeight="1">
      <c r="A4038" s="15" t="s">
        <v>4510</v>
      </c>
      <c r="B4038" s="15" t="s">
        <v>3123</v>
      </c>
      <c r="C4038" s="15" t="s">
        <v>4321</v>
      </c>
      <c r="D4038" s="15" t="s">
        <v>3372</v>
      </c>
      <c r="E4038" s="15" t="s">
        <v>12718</v>
      </c>
      <c r="F4038" s="15" t="s">
        <v>4324</v>
      </c>
      <c r="G4038" s="15" t="s">
        <v>12930</v>
      </c>
      <c r="H4038" s="15" t="s">
        <v>13094</v>
      </c>
      <c r="I4038" s="15" t="s">
        <v>4327</v>
      </c>
      <c r="J4038" s="15" t="s">
        <v>4345</v>
      </c>
      <c r="K4038" s="15"/>
      <c r="L4038" s="103" t="str">
        <f t="shared" si="1"/>
        <v>B-J255-W13-250 ml White milk Bottle</v>
      </c>
      <c r="M4038" s="103">
        <f t="shared" si="2"/>
        <v>288</v>
      </c>
      <c r="N4038" s="102" t="str">
        <f t="shared" si="3"/>
        <v>wk </v>
      </c>
    </row>
    <row r="4039" ht="12.75" customHeight="1">
      <c r="A4039" s="15" t="s">
        <v>4513</v>
      </c>
      <c r="B4039" s="15" t="s">
        <v>3123</v>
      </c>
      <c r="C4039" s="15" t="s">
        <v>4321</v>
      </c>
      <c r="D4039" s="15" t="s">
        <v>3763</v>
      </c>
      <c r="E4039" s="15" t="s">
        <v>13122</v>
      </c>
      <c r="F4039" s="15" t="s">
        <v>4324</v>
      </c>
      <c r="G4039" s="15" t="s">
        <v>12968</v>
      </c>
      <c r="H4039" s="15" t="s">
        <v>13096</v>
      </c>
      <c r="I4039" s="15" t="s">
        <v>4327</v>
      </c>
      <c r="J4039" s="15" t="s">
        <v>4328</v>
      </c>
      <c r="K4039" s="15"/>
      <c r="L4039" s="103" t="str">
        <f t="shared" si="1"/>
        <v>B-J255-W13-250 ml White milk Bottle</v>
      </c>
      <c r="M4039" s="103">
        <f t="shared" si="2"/>
        <v>1152</v>
      </c>
      <c r="N4039" s="102" t="str">
        <f t="shared" si="3"/>
        <v>wk </v>
      </c>
    </row>
    <row r="4040" ht="12.75" customHeight="1">
      <c r="A4040" s="15" t="s">
        <v>4517</v>
      </c>
      <c r="B4040" s="15" t="s">
        <v>3123</v>
      </c>
      <c r="C4040" s="15" t="s">
        <v>4321</v>
      </c>
      <c r="D4040" s="15" t="s">
        <v>3372</v>
      </c>
      <c r="E4040" s="15" t="s">
        <v>13123</v>
      </c>
      <c r="F4040" s="15" t="s">
        <v>4324</v>
      </c>
      <c r="G4040" s="15" t="s">
        <v>12930</v>
      </c>
      <c r="H4040" s="15" t="s">
        <v>13094</v>
      </c>
      <c r="I4040" s="15" t="s">
        <v>4327</v>
      </c>
      <c r="J4040" s="15" t="s">
        <v>4328</v>
      </c>
      <c r="K4040" s="15"/>
      <c r="L4040" s="103" t="str">
        <f t="shared" si="1"/>
        <v>B-J255-W13-250 ml White milk Bottle</v>
      </c>
      <c r="M4040" s="103">
        <f t="shared" si="2"/>
        <v>288</v>
      </c>
      <c r="N4040" s="102" t="str">
        <f t="shared" si="3"/>
        <v>wk </v>
      </c>
    </row>
    <row r="4041" ht="12.75" customHeight="1">
      <c r="A4041" s="15" t="s">
        <v>4522</v>
      </c>
      <c r="B4041" s="15" t="s">
        <v>3123</v>
      </c>
      <c r="C4041" s="15" t="s">
        <v>4321</v>
      </c>
      <c r="D4041" s="15" t="s">
        <v>3372</v>
      </c>
      <c r="E4041" s="15" t="s">
        <v>13124</v>
      </c>
      <c r="F4041" s="15" t="s">
        <v>4324</v>
      </c>
      <c r="G4041" s="15" t="s">
        <v>12930</v>
      </c>
      <c r="H4041" s="15" t="s">
        <v>13094</v>
      </c>
      <c r="I4041" s="15" t="s">
        <v>4327</v>
      </c>
      <c r="J4041" s="15" t="s">
        <v>4345</v>
      </c>
      <c r="K4041" s="15"/>
      <c r="L4041" s="103" t="str">
        <f t="shared" si="1"/>
        <v>B-J255-W13-250 ml White milk Bottle</v>
      </c>
      <c r="M4041" s="103">
        <f t="shared" si="2"/>
        <v>288</v>
      </c>
      <c r="N4041" s="102" t="str">
        <f t="shared" si="3"/>
        <v>wk </v>
      </c>
    </row>
    <row r="4042" ht="12.75" customHeight="1">
      <c r="A4042" s="15" t="s">
        <v>4524</v>
      </c>
      <c r="B4042" s="15" t="s">
        <v>3123</v>
      </c>
      <c r="C4042" s="15" t="s">
        <v>4321</v>
      </c>
      <c r="D4042" s="15" t="s">
        <v>3763</v>
      </c>
      <c r="E4042" s="15" t="s">
        <v>12719</v>
      </c>
      <c r="F4042" s="15" t="s">
        <v>4324</v>
      </c>
      <c r="G4042" s="15" t="s">
        <v>12968</v>
      </c>
      <c r="H4042" s="15" t="s">
        <v>13096</v>
      </c>
      <c r="I4042" s="15" t="s">
        <v>4327</v>
      </c>
      <c r="J4042" s="15" t="s">
        <v>4328</v>
      </c>
      <c r="K4042" s="15"/>
      <c r="L4042" s="103" t="str">
        <f t="shared" si="1"/>
        <v>B-J255-W13-250 ml White milk Bottle</v>
      </c>
      <c r="M4042" s="103">
        <f t="shared" si="2"/>
        <v>1152</v>
      </c>
      <c r="N4042" s="102" t="str">
        <f t="shared" si="3"/>
        <v>wk </v>
      </c>
    </row>
    <row r="4043" ht="12.75" customHeight="1">
      <c r="A4043" s="15" t="s">
        <v>4524</v>
      </c>
      <c r="B4043" s="15" t="s">
        <v>3123</v>
      </c>
      <c r="C4043" s="15" t="s">
        <v>4321</v>
      </c>
      <c r="D4043" s="15" t="s">
        <v>3372</v>
      </c>
      <c r="E4043" s="15" t="s">
        <v>12720</v>
      </c>
      <c r="F4043" s="15" t="s">
        <v>4324</v>
      </c>
      <c r="G4043" s="15" t="s">
        <v>12930</v>
      </c>
      <c r="H4043" s="15" t="s">
        <v>13094</v>
      </c>
      <c r="I4043" s="15" t="s">
        <v>4327</v>
      </c>
      <c r="J4043" s="15" t="s">
        <v>4345</v>
      </c>
      <c r="K4043" s="15"/>
      <c r="L4043" s="103" t="str">
        <f t="shared" si="1"/>
        <v>B-J255-W13-250 ml White milk Bottle</v>
      </c>
      <c r="M4043" s="103">
        <f t="shared" si="2"/>
        <v>288</v>
      </c>
      <c r="N4043" s="102" t="str">
        <f t="shared" si="3"/>
        <v>wk </v>
      </c>
    </row>
    <row r="4044" ht="12.75" customHeight="1">
      <c r="A4044" s="15" t="s">
        <v>4524</v>
      </c>
      <c r="B4044" s="15" t="s">
        <v>3123</v>
      </c>
      <c r="C4044" s="15" t="s">
        <v>4321</v>
      </c>
      <c r="D4044" s="15" t="s">
        <v>3507</v>
      </c>
      <c r="E4044" s="15" t="s">
        <v>13125</v>
      </c>
      <c r="F4044" s="15" t="s">
        <v>4324</v>
      </c>
      <c r="G4044" s="15" t="s">
        <v>12958</v>
      </c>
      <c r="H4044" s="15" t="s">
        <v>13105</v>
      </c>
      <c r="I4044" s="15" t="s">
        <v>4327</v>
      </c>
      <c r="J4044" s="15" t="s">
        <v>4345</v>
      </c>
      <c r="K4044" s="15"/>
      <c r="L4044" s="103" t="str">
        <f t="shared" si="1"/>
        <v>B-J255-W13-250 ml White milk Bottle</v>
      </c>
      <c r="M4044" s="103">
        <f t="shared" si="2"/>
        <v>1728</v>
      </c>
      <c r="N4044" s="102" t="str">
        <f t="shared" si="3"/>
        <v>wk </v>
      </c>
    </row>
    <row r="4045" ht="12.75" customHeight="1">
      <c r="A4045" s="15" t="s">
        <v>4334</v>
      </c>
      <c r="B4045" s="15" t="s">
        <v>3123</v>
      </c>
      <c r="C4045" s="15" t="s">
        <v>4321</v>
      </c>
      <c r="D4045" s="15" t="s">
        <v>6942</v>
      </c>
      <c r="E4045" s="15" t="s">
        <v>12721</v>
      </c>
      <c r="F4045" s="15" t="s">
        <v>6858</v>
      </c>
      <c r="G4045" s="15" t="s">
        <v>13126</v>
      </c>
      <c r="H4045" s="15" t="s">
        <v>13127</v>
      </c>
      <c r="I4045" s="15" t="s">
        <v>4327</v>
      </c>
      <c r="J4045" s="15" t="s">
        <v>4328</v>
      </c>
      <c r="K4045" s="15"/>
      <c r="L4045" s="103" t="str">
        <f t="shared" si="1"/>
        <v>B-J255-W13-250 ml White milk Bottle</v>
      </c>
      <c r="M4045" s="103">
        <f t="shared" si="2"/>
        <v>4320</v>
      </c>
      <c r="N4045" s="102" t="str">
        <f t="shared" si="3"/>
        <v>wk </v>
      </c>
    </row>
    <row r="4046" ht="12.75" customHeight="1">
      <c r="A4046" s="15" t="s">
        <v>4527</v>
      </c>
      <c r="B4046" s="15" t="s">
        <v>3123</v>
      </c>
      <c r="C4046" s="15" t="s">
        <v>4321</v>
      </c>
      <c r="D4046" s="15" t="s">
        <v>3372</v>
      </c>
      <c r="E4046" s="15" t="s">
        <v>13128</v>
      </c>
      <c r="F4046" s="15" t="s">
        <v>4324</v>
      </c>
      <c r="G4046" s="15" t="s">
        <v>12930</v>
      </c>
      <c r="H4046" s="15" t="s">
        <v>13129</v>
      </c>
      <c r="I4046" s="15" t="s">
        <v>4327</v>
      </c>
      <c r="J4046" s="15" t="s">
        <v>4345</v>
      </c>
      <c r="K4046" s="15"/>
      <c r="L4046" s="103" t="str">
        <f t="shared" si="1"/>
        <v>B-J255-W13-250 ml White milk Bottle</v>
      </c>
      <c r="M4046" s="103">
        <f t="shared" si="2"/>
        <v>288</v>
      </c>
      <c r="N4046" s="102" t="str">
        <f t="shared" si="3"/>
        <v>wk </v>
      </c>
    </row>
    <row r="4047" ht="12.75" customHeight="1">
      <c r="A4047" s="15" t="s">
        <v>4527</v>
      </c>
      <c r="B4047" s="15" t="s">
        <v>3123</v>
      </c>
      <c r="C4047" s="15" t="s">
        <v>4321</v>
      </c>
      <c r="D4047" s="15" t="s">
        <v>3455</v>
      </c>
      <c r="E4047" s="15" t="s">
        <v>13130</v>
      </c>
      <c r="F4047" s="15" t="s">
        <v>4324</v>
      </c>
      <c r="G4047" s="15" t="s">
        <v>13131</v>
      </c>
      <c r="H4047" s="15" t="s">
        <v>13132</v>
      </c>
      <c r="I4047" s="15" t="s">
        <v>4327</v>
      </c>
      <c r="J4047" s="15" t="s">
        <v>4345</v>
      </c>
      <c r="K4047" s="15"/>
      <c r="L4047" s="103" t="str">
        <f t="shared" si="1"/>
        <v>B-J255-W13-250 ml White milk Bottle</v>
      </c>
      <c r="M4047" s="103">
        <f t="shared" si="2"/>
        <v>3456</v>
      </c>
      <c r="N4047" s="102" t="str">
        <f t="shared" si="3"/>
        <v>wk </v>
      </c>
    </row>
    <row r="4048" ht="12.75" customHeight="1">
      <c r="A4048" s="15" t="s">
        <v>4530</v>
      </c>
      <c r="B4048" s="15" t="s">
        <v>3123</v>
      </c>
      <c r="C4048" s="15" t="s">
        <v>4321</v>
      </c>
      <c r="D4048" s="15" t="s">
        <v>3372</v>
      </c>
      <c r="E4048" s="15" t="s">
        <v>12724</v>
      </c>
      <c r="F4048" s="15" t="s">
        <v>4324</v>
      </c>
      <c r="G4048" s="15" t="s">
        <v>12930</v>
      </c>
      <c r="H4048" s="15" t="s">
        <v>13129</v>
      </c>
      <c r="I4048" s="15" t="s">
        <v>4327</v>
      </c>
      <c r="J4048" s="15" t="s">
        <v>4345</v>
      </c>
      <c r="K4048" s="15"/>
      <c r="L4048" s="103" t="str">
        <f t="shared" si="1"/>
        <v>B-J255-W13-250 ml White milk Bottle</v>
      </c>
      <c r="M4048" s="103">
        <f t="shared" si="2"/>
        <v>288</v>
      </c>
      <c r="N4048" s="102" t="str">
        <f t="shared" si="3"/>
        <v>wk 6</v>
      </c>
    </row>
    <row r="4049" ht="12.75" customHeight="1">
      <c r="A4049" s="15" t="s">
        <v>4534</v>
      </c>
      <c r="B4049" s="15" t="s">
        <v>3123</v>
      </c>
      <c r="C4049" s="15" t="s">
        <v>4321</v>
      </c>
      <c r="D4049" s="15" t="s">
        <v>3569</v>
      </c>
      <c r="E4049" s="15" t="s">
        <v>13133</v>
      </c>
      <c r="F4049" s="15" t="s">
        <v>4324</v>
      </c>
      <c r="G4049" s="15" t="s">
        <v>12935</v>
      </c>
      <c r="H4049" s="15" t="s">
        <v>13134</v>
      </c>
      <c r="I4049" s="15" t="s">
        <v>4327</v>
      </c>
      <c r="J4049" s="15" t="s">
        <v>4345</v>
      </c>
      <c r="K4049" s="15"/>
      <c r="L4049" s="103" t="str">
        <f t="shared" si="1"/>
        <v>B-J255-W13-250 ml White milk Bottle</v>
      </c>
      <c r="M4049" s="103">
        <f t="shared" si="2"/>
        <v>576</v>
      </c>
      <c r="N4049" s="102" t="str">
        <f t="shared" si="3"/>
        <v>wk 14</v>
      </c>
    </row>
    <row r="4050" ht="12.75" customHeight="1">
      <c r="A4050" s="15" t="s">
        <v>4547</v>
      </c>
      <c r="B4050" s="15" t="s">
        <v>3123</v>
      </c>
      <c r="C4050" s="15" t="s">
        <v>4321</v>
      </c>
      <c r="D4050" s="15" t="s">
        <v>3569</v>
      </c>
      <c r="E4050" s="15" t="s">
        <v>12860</v>
      </c>
      <c r="F4050" s="15" t="s">
        <v>4324</v>
      </c>
      <c r="G4050" s="15" t="s">
        <v>12935</v>
      </c>
      <c r="H4050" s="15" t="s">
        <v>13134</v>
      </c>
      <c r="I4050" s="15" t="s">
        <v>4327</v>
      </c>
      <c r="J4050" s="15" t="s">
        <v>4345</v>
      </c>
      <c r="K4050" s="15"/>
      <c r="L4050" s="103" t="str">
        <f t="shared" si="1"/>
        <v>B-J255-W13-250 ml White milk Bottle</v>
      </c>
      <c r="M4050" s="103">
        <f t="shared" si="2"/>
        <v>576</v>
      </c>
      <c r="N4050" s="102" t="str">
        <f t="shared" si="3"/>
        <v>wk 18</v>
      </c>
    </row>
    <row r="4051" ht="12.75" customHeight="1">
      <c r="A4051" s="15" t="s">
        <v>5256</v>
      </c>
      <c r="B4051" s="15" t="s">
        <v>3123</v>
      </c>
      <c r="C4051" s="15" t="s">
        <v>4321</v>
      </c>
      <c r="D4051" s="15" t="s">
        <v>4905</v>
      </c>
      <c r="E4051" s="15" t="s">
        <v>13135</v>
      </c>
      <c r="F4051" s="15" t="s">
        <v>6858</v>
      </c>
      <c r="G4051" s="15" t="s">
        <v>12939</v>
      </c>
      <c r="H4051" s="15" t="s">
        <v>13136</v>
      </c>
      <c r="I4051" s="15" t="s">
        <v>4327</v>
      </c>
      <c r="J4051" s="15" t="s">
        <v>4328</v>
      </c>
      <c r="K4051" s="15"/>
      <c r="L4051" s="103" t="str">
        <f t="shared" si="1"/>
        <v>B-J255-W13-250 ml White milk Bottle</v>
      </c>
      <c r="M4051" s="103">
        <f t="shared" si="2"/>
        <v>5760</v>
      </c>
      <c r="N4051" s="102" t="str">
        <f t="shared" si="3"/>
        <v>wk </v>
      </c>
    </row>
    <row r="4052" ht="12.75" customHeight="1">
      <c r="A4052" s="15" t="s">
        <v>5256</v>
      </c>
      <c r="B4052" s="15" t="s">
        <v>3123</v>
      </c>
      <c r="C4052" s="15" t="s">
        <v>4321</v>
      </c>
      <c r="D4052" s="15" t="s">
        <v>3470</v>
      </c>
      <c r="E4052" s="15" t="s">
        <v>13137</v>
      </c>
      <c r="F4052" s="15" t="s">
        <v>6858</v>
      </c>
      <c r="G4052" s="15" t="s">
        <v>13119</v>
      </c>
      <c r="H4052" s="15" t="s">
        <v>13138</v>
      </c>
      <c r="I4052" s="15" t="s">
        <v>4327</v>
      </c>
      <c r="J4052" s="15" t="s">
        <v>4328</v>
      </c>
      <c r="K4052" s="15"/>
      <c r="L4052" s="103" t="str">
        <f t="shared" si="1"/>
        <v>B-J255-W13-250 ml White milk Bottle</v>
      </c>
      <c r="M4052" s="103">
        <f t="shared" si="2"/>
        <v>2880</v>
      </c>
      <c r="N4052" s="102" t="str">
        <f t="shared" si="3"/>
        <v>wk </v>
      </c>
    </row>
    <row r="4053" ht="12.75" customHeight="1">
      <c r="A4053" s="15" t="s">
        <v>4575</v>
      </c>
      <c r="B4053" s="15" t="s">
        <v>3123</v>
      </c>
      <c r="C4053" s="15" t="s">
        <v>4321</v>
      </c>
      <c r="D4053" s="15" t="s">
        <v>3372</v>
      </c>
      <c r="E4053" s="15" t="s">
        <v>13013</v>
      </c>
      <c r="F4053" s="15" t="s">
        <v>4324</v>
      </c>
      <c r="G4053" s="15" t="s">
        <v>12930</v>
      </c>
      <c r="H4053" s="15" t="s">
        <v>13129</v>
      </c>
      <c r="I4053" s="15" t="s">
        <v>4327</v>
      </c>
      <c r="J4053" s="15" t="s">
        <v>4345</v>
      </c>
      <c r="K4053" s="15"/>
      <c r="L4053" s="103" t="str">
        <f t="shared" si="1"/>
        <v>B-J255-W13-250 ml White milk Bottle</v>
      </c>
      <c r="M4053" s="103">
        <f t="shared" si="2"/>
        <v>288</v>
      </c>
      <c r="N4053" s="102" t="str">
        <f t="shared" si="3"/>
        <v>wk </v>
      </c>
    </row>
    <row r="4054" ht="12.75" customHeight="1">
      <c r="A4054" s="15" t="s">
        <v>4575</v>
      </c>
      <c r="B4054" s="15" t="s">
        <v>3123</v>
      </c>
      <c r="C4054" s="15" t="s">
        <v>4321</v>
      </c>
      <c r="D4054" s="15" t="s">
        <v>3372</v>
      </c>
      <c r="E4054" s="15" t="s">
        <v>12526</v>
      </c>
      <c r="F4054" s="15" t="s">
        <v>4324</v>
      </c>
      <c r="G4054" s="15" t="s">
        <v>12930</v>
      </c>
      <c r="H4054" s="15" t="s">
        <v>13129</v>
      </c>
      <c r="I4054" s="15" t="s">
        <v>4327</v>
      </c>
      <c r="J4054" s="15" t="s">
        <v>4328</v>
      </c>
      <c r="K4054" s="15"/>
      <c r="L4054" s="103" t="str">
        <f t="shared" si="1"/>
        <v>B-J255-W13-250 ml White milk Bottle</v>
      </c>
      <c r="M4054" s="103">
        <f t="shared" si="2"/>
        <v>288</v>
      </c>
      <c r="N4054" s="102" t="str">
        <f t="shared" si="3"/>
        <v>wk </v>
      </c>
    </row>
    <row r="4055" ht="12.75" customHeight="1">
      <c r="A4055" s="15" t="s">
        <v>4579</v>
      </c>
      <c r="B4055" s="15" t="s">
        <v>3123</v>
      </c>
      <c r="C4055" s="15" t="s">
        <v>4321</v>
      </c>
      <c r="D4055" s="15" t="s">
        <v>3507</v>
      </c>
      <c r="E4055" s="15" t="s">
        <v>12527</v>
      </c>
      <c r="F4055" s="15" t="s">
        <v>4324</v>
      </c>
      <c r="G4055" s="15" t="s">
        <v>12958</v>
      </c>
      <c r="H4055" s="15" t="s">
        <v>13139</v>
      </c>
      <c r="I4055" s="15" t="s">
        <v>4327</v>
      </c>
      <c r="J4055" s="15" t="s">
        <v>4345</v>
      </c>
      <c r="K4055" s="15"/>
      <c r="L4055" s="103" t="str">
        <f t="shared" si="1"/>
        <v>B-J255-W13-250 ml White milk Bottle</v>
      </c>
      <c r="M4055" s="103">
        <f t="shared" si="2"/>
        <v>1728</v>
      </c>
      <c r="N4055" s="102" t="str">
        <f t="shared" si="3"/>
        <v>wk </v>
      </c>
    </row>
    <row r="4056" ht="12.75" customHeight="1">
      <c r="A4056" s="15" t="s">
        <v>4581</v>
      </c>
      <c r="B4056" s="15" t="s">
        <v>3123</v>
      </c>
      <c r="C4056" s="15" t="s">
        <v>4321</v>
      </c>
      <c r="D4056" s="15" t="s">
        <v>3372</v>
      </c>
      <c r="E4056" s="15" t="s">
        <v>13015</v>
      </c>
      <c r="F4056" s="15" t="s">
        <v>4324</v>
      </c>
      <c r="G4056" s="15" t="s">
        <v>12930</v>
      </c>
      <c r="H4056" s="15" t="s">
        <v>13140</v>
      </c>
      <c r="I4056" s="15" t="s">
        <v>4327</v>
      </c>
      <c r="J4056" s="15" t="s">
        <v>4345</v>
      </c>
      <c r="K4056" s="15"/>
      <c r="L4056" s="103" t="str">
        <f t="shared" si="1"/>
        <v>B-J255-W13-250 ml White milk Bottle</v>
      </c>
      <c r="M4056" s="103">
        <f t="shared" si="2"/>
        <v>288</v>
      </c>
      <c r="N4056" s="102" t="str">
        <f t="shared" si="3"/>
        <v>wk </v>
      </c>
    </row>
    <row r="4057" ht="12.75" customHeight="1">
      <c r="A4057" s="15" t="s">
        <v>4584</v>
      </c>
      <c r="B4057" s="15" t="s">
        <v>3123</v>
      </c>
      <c r="C4057" s="15" t="s">
        <v>4321</v>
      </c>
      <c r="D4057" s="15" t="s">
        <v>3372</v>
      </c>
      <c r="E4057" s="15" t="s">
        <v>13017</v>
      </c>
      <c r="F4057" s="15" t="s">
        <v>4324</v>
      </c>
      <c r="G4057" s="15" t="s">
        <v>12930</v>
      </c>
      <c r="H4057" s="15" t="s">
        <v>13140</v>
      </c>
      <c r="I4057" s="15" t="s">
        <v>4327</v>
      </c>
      <c r="J4057" s="15" t="s">
        <v>4345</v>
      </c>
      <c r="K4057" s="15"/>
      <c r="L4057" s="103" t="str">
        <f t="shared" si="1"/>
        <v>B-J255-W13-250 ml White milk Bottle</v>
      </c>
      <c r="M4057" s="103">
        <f t="shared" si="2"/>
        <v>288</v>
      </c>
      <c r="N4057" s="102" t="str">
        <f t="shared" si="3"/>
        <v>wk </v>
      </c>
    </row>
    <row r="4058" ht="12.75" customHeight="1">
      <c r="A4058" s="15" t="s">
        <v>4592</v>
      </c>
      <c r="B4058" s="15" t="s">
        <v>3123</v>
      </c>
      <c r="C4058" s="15" t="s">
        <v>4965</v>
      </c>
      <c r="D4058" s="15" t="s">
        <v>13141</v>
      </c>
      <c r="E4058" s="15" t="s">
        <v>13020</v>
      </c>
      <c r="F4058" s="15" t="s">
        <v>4324</v>
      </c>
      <c r="G4058" s="15" t="s">
        <v>13142</v>
      </c>
      <c r="H4058" s="15" t="s">
        <v>13143</v>
      </c>
      <c r="I4058" s="15" t="s">
        <v>4327</v>
      </c>
      <c r="J4058" s="15" t="s">
        <v>4345</v>
      </c>
      <c r="K4058" s="15"/>
      <c r="L4058" s="103" t="str">
        <f t="shared" si="1"/>
        <v>B-J255-W13-250 ml White milk Bottle</v>
      </c>
      <c r="M4058" s="103">
        <f t="shared" si="2"/>
        <v>288</v>
      </c>
      <c r="N4058" s="102" t="str">
        <f t="shared" si="3"/>
        <v>wk </v>
      </c>
    </row>
    <row r="4059" ht="12.75" customHeight="1">
      <c r="A4059" s="15" t="s">
        <v>4597</v>
      </c>
      <c r="B4059" s="15" t="s">
        <v>3123</v>
      </c>
      <c r="C4059" s="15" t="s">
        <v>4321</v>
      </c>
      <c r="D4059" s="15" t="s">
        <v>3372</v>
      </c>
      <c r="E4059" s="15" t="s">
        <v>13023</v>
      </c>
      <c r="F4059" s="15" t="s">
        <v>4324</v>
      </c>
      <c r="G4059" s="15" t="s">
        <v>12930</v>
      </c>
      <c r="H4059" s="15" t="s">
        <v>13144</v>
      </c>
      <c r="I4059" s="15" t="s">
        <v>4327</v>
      </c>
      <c r="J4059" s="15" t="s">
        <v>4328</v>
      </c>
      <c r="K4059" s="15"/>
      <c r="L4059" s="103" t="str">
        <f t="shared" si="1"/>
        <v>B-J255-W13-250 ml White milk Bottle</v>
      </c>
      <c r="M4059" s="103">
        <f t="shared" si="2"/>
        <v>288</v>
      </c>
      <c r="N4059" s="102" t="str">
        <f t="shared" si="3"/>
        <v>wk </v>
      </c>
    </row>
    <row r="4060" ht="12.75" customHeight="1">
      <c r="A4060" s="15" t="s">
        <v>4597</v>
      </c>
      <c r="B4060" s="15" t="s">
        <v>3123</v>
      </c>
      <c r="C4060" s="15" t="s">
        <v>4321</v>
      </c>
      <c r="D4060" s="15" t="s">
        <v>3372</v>
      </c>
      <c r="E4060" s="15" t="s">
        <v>13025</v>
      </c>
      <c r="F4060" s="15" t="s">
        <v>4324</v>
      </c>
      <c r="G4060" s="15" t="s">
        <v>12930</v>
      </c>
      <c r="H4060" s="15" t="s">
        <v>13144</v>
      </c>
      <c r="I4060" s="15" t="s">
        <v>4327</v>
      </c>
      <c r="J4060" s="15" t="s">
        <v>4328</v>
      </c>
      <c r="K4060" s="15"/>
      <c r="L4060" s="103" t="str">
        <f t="shared" si="1"/>
        <v>B-J255-W13-250 ml White milk Bottle</v>
      </c>
      <c r="M4060" s="103">
        <f t="shared" si="2"/>
        <v>288</v>
      </c>
      <c r="N4060" s="102" t="str">
        <f t="shared" si="3"/>
        <v>wk </v>
      </c>
    </row>
    <row r="4061" ht="12.75" customHeight="1">
      <c r="A4061" s="15" t="s">
        <v>4609</v>
      </c>
      <c r="B4061" s="15" t="s">
        <v>3123</v>
      </c>
      <c r="C4061" s="15" t="s">
        <v>4321</v>
      </c>
      <c r="D4061" s="15" t="s">
        <v>3372</v>
      </c>
      <c r="E4061" s="15" t="s">
        <v>12743</v>
      </c>
      <c r="F4061" s="15" t="s">
        <v>4324</v>
      </c>
      <c r="G4061" s="15" t="s">
        <v>12930</v>
      </c>
      <c r="H4061" s="15" t="s">
        <v>13144</v>
      </c>
      <c r="I4061" s="15" t="s">
        <v>4327</v>
      </c>
      <c r="J4061" s="15" t="s">
        <v>4328</v>
      </c>
      <c r="K4061" s="15"/>
      <c r="L4061" s="103" t="str">
        <f t="shared" si="1"/>
        <v>B-J255-W13-250 ml White milk Bottle</v>
      </c>
      <c r="M4061" s="103">
        <f t="shared" si="2"/>
        <v>288</v>
      </c>
      <c r="N4061" s="102" t="str">
        <f t="shared" si="3"/>
        <v>wk 6</v>
      </c>
    </row>
    <row r="4062" ht="12.75" customHeight="1">
      <c r="A4062" s="15" t="s">
        <v>4639</v>
      </c>
      <c r="B4062" s="15" t="s">
        <v>3123</v>
      </c>
      <c r="C4062" s="15" t="s">
        <v>4321</v>
      </c>
      <c r="D4062" s="15" t="s">
        <v>13145</v>
      </c>
      <c r="E4062" s="15" t="s">
        <v>13146</v>
      </c>
      <c r="F4062" s="15" t="s">
        <v>12943</v>
      </c>
      <c r="G4062" s="15" t="s">
        <v>13147</v>
      </c>
      <c r="H4062" s="15" t="s">
        <v>13148</v>
      </c>
      <c r="I4062" s="15" t="s">
        <v>4327</v>
      </c>
      <c r="J4062" s="15" t="s">
        <v>4328</v>
      </c>
      <c r="K4062" s="15"/>
      <c r="L4062" s="103" t="str">
        <f t="shared" si="1"/>
        <v>B-J255-W13-250 ml White milk Bottle</v>
      </c>
      <c r="M4062" s="103">
        <f t="shared" si="2"/>
        <v>12672</v>
      </c>
      <c r="N4062" s="102" t="str">
        <f t="shared" si="3"/>
        <v>wk 49</v>
      </c>
    </row>
    <row r="4063" ht="12.75" customHeight="1">
      <c r="A4063" s="15" t="s">
        <v>4662</v>
      </c>
      <c r="B4063" s="15" t="s">
        <v>3123</v>
      </c>
      <c r="C4063" s="15" t="s">
        <v>4321</v>
      </c>
      <c r="D4063" s="15" t="s">
        <v>3569</v>
      </c>
      <c r="E4063" s="15" t="s">
        <v>12641</v>
      </c>
      <c r="F4063" s="15" t="s">
        <v>4324</v>
      </c>
      <c r="G4063" s="15" t="s">
        <v>13149</v>
      </c>
      <c r="H4063" s="15" t="s">
        <v>13150</v>
      </c>
      <c r="I4063" s="15" t="s">
        <v>4327</v>
      </c>
      <c r="J4063" s="15" t="s">
        <v>4345</v>
      </c>
      <c r="K4063" s="15"/>
      <c r="L4063" s="103" t="str">
        <f t="shared" si="1"/>
        <v>B-J255-W13-250 ml White milk Bottle</v>
      </c>
      <c r="M4063" s="103">
        <f t="shared" si="2"/>
        <v>576</v>
      </c>
      <c r="N4063" s="102" t="str">
        <f t="shared" si="3"/>
        <v>wk </v>
      </c>
    </row>
    <row r="4064" ht="12.75" customHeight="1">
      <c r="A4064" s="15" t="s">
        <v>4665</v>
      </c>
      <c r="B4064" s="15" t="s">
        <v>3123</v>
      </c>
      <c r="C4064" s="15" t="s">
        <v>4321</v>
      </c>
      <c r="D4064" s="15" t="s">
        <v>3671</v>
      </c>
      <c r="E4064" s="15" t="s">
        <v>13151</v>
      </c>
      <c r="F4064" s="15" t="s">
        <v>12943</v>
      </c>
      <c r="G4064" s="15" t="s">
        <v>13152</v>
      </c>
      <c r="H4064" s="15" t="s">
        <v>13153</v>
      </c>
      <c r="I4064" s="15" t="s">
        <v>4327</v>
      </c>
      <c r="J4064" s="15" t="s">
        <v>4328</v>
      </c>
      <c r="K4064" s="15"/>
      <c r="L4064" s="103" t="str">
        <f t="shared" si="1"/>
        <v>B-J255-W13-250 ml White milk Bottle</v>
      </c>
      <c r="M4064" s="103">
        <f t="shared" si="2"/>
        <v>7200</v>
      </c>
      <c r="N4064" s="102" t="str">
        <f t="shared" si="3"/>
        <v>wk </v>
      </c>
    </row>
    <row r="4065" ht="12.75" customHeight="1">
      <c r="A4065" s="15" t="s">
        <v>4675</v>
      </c>
      <c r="B4065" s="15" t="s">
        <v>3123</v>
      </c>
      <c r="C4065" s="15" t="s">
        <v>4321</v>
      </c>
      <c r="D4065" s="15" t="s">
        <v>3784</v>
      </c>
      <c r="E4065" s="15" t="s">
        <v>13154</v>
      </c>
      <c r="F4065" s="15" t="s">
        <v>12943</v>
      </c>
      <c r="G4065" s="15" t="s">
        <v>13155</v>
      </c>
      <c r="H4065" s="15" t="s">
        <v>13156</v>
      </c>
      <c r="I4065" s="15" t="s">
        <v>4327</v>
      </c>
      <c r="J4065" s="15" t="s">
        <v>4328</v>
      </c>
      <c r="K4065" s="15"/>
      <c r="L4065" s="103" t="str">
        <f t="shared" si="1"/>
        <v>B-J255-W13-250 ml White milk Bottle</v>
      </c>
      <c r="M4065" s="103">
        <f t="shared" si="2"/>
        <v>4032</v>
      </c>
      <c r="N4065" s="102" t="str">
        <f t="shared" si="3"/>
        <v>wk </v>
      </c>
    </row>
    <row r="4066" ht="12.75" customHeight="1">
      <c r="A4066" s="15" t="s">
        <v>4678</v>
      </c>
      <c r="B4066" s="15" t="s">
        <v>3123</v>
      </c>
      <c r="C4066" s="15" t="s">
        <v>4321</v>
      </c>
      <c r="D4066" s="15" t="s">
        <v>3372</v>
      </c>
      <c r="E4066" s="15" t="s">
        <v>12766</v>
      </c>
      <c r="F4066" s="15" t="s">
        <v>4324</v>
      </c>
      <c r="G4066" s="15" t="s">
        <v>13157</v>
      </c>
      <c r="H4066" s="15" t="s">
        <v>13158</v>
      </c>
      <c r="I4066" s="15" t="s">
        <v>4327</v>
      </c>
      <c r="J4066" s="15" t="s">
        <v>4345</v>
      </c>
      <c r="K4066" s="15"/>
      <c r="L4066" s="103" t="str">
        <f t="shared" si="1"/>
        <v>B-J255-W13-250 ml White milk Bottle</v>
      </c>
      <c r="M4066" s="103">
        <f t="shared" si="2"/>
        <v>288</v>
      </c>
      <c r="N4066" s="102" t="str">
        <f t="shared" si="3"/>
        <v>wk </v>
      </c>
    </row>
    <row r="4067" ht="12.75" customHeight="1">
      <c r="A4067" s="15" t="s">
        <v>4678</v>
      </c>
      <c r="B4067" s="15" t="s">
        <v>3123</v>
      </c>
      <c r="C4067" s="15" t="s">
        <v>4321</v>
      </c>
      <c r="D4067" s="15" t="s">
        <v>5366</v>
      </c>
      <c r="E4067" s="15" t="s">
        <v>13159</v>
      </c>
      <c r="F4067" s="15" t="s">
        <v>12943</v>
      </c>
      <c r="G4067" s="15" t="s">
        <v>12950</v>
      </c>
      <c r="H4067" s="15" t="s">
        <v>13160</v>
      </c>
      <c r="I4067" s="15" t="s">
        <v>4327</v>
      </c>
      <c r="J4067" s="15" t="s">
        <v>4328</v>
      </c>
      <c r="K4067" s="15"/>
      <c r="L4067" s="103" t="str">
        <f t="shared" si="1"/>
        <v>B-J255-W13-250 ml White milk Bottle</v>
      </c>
      <c r="M4067" s="103">
        <f t="shared" si="2"/>
        <v>6048</v>
      </c>
      <c r="N4067" s="102" t="str">
        <f t="shared" si="3"/>
        <v>wk </v>
      </c>
    </row>
    <row r="4068" ht="12.75" customHeight="1">
      <c r="A4068" s="15" t="s">
        <v>4692</v>
      </c>
      <c r="B4068" s="15" t="s">
        <v>3123</v>
      </c>
      <c r="C4068" s="15" t="s">
        <v>4321</v>
      </c>
      <c r="D4068" s="15" t="s">
        <v>3372</v>
      </c>
      <c r="E4068" s="15" t="s">
        <v>13161</v>
      </c>
      <c r="F4068" s="15" t="s">
        <v>4324</v>
      </c>
      <c r="G4068" s="15" t="s">
        <v>13157</v>
      </c>
      <c r="H4068" s="15" t="s">
        <v>13158</v>
      </c>
      <c r="I4068" s="15" t="s">
        <v>4327</v>
      </c>
      <c r="J4068" s="15" t="s">
        <v>4345</v>
      </c>
      <c r="K4068" s="15"/>
      <c r="L4068" s="103" t="str">
        <f t="shared" si="1"/>
        <v>B-J255-W13-250 ml White milk Bottle</v>
      </c>
      <c r="M4068" s="103">
        <f t="shared" si="2"/>
        <v>288</v>
      </c>
      <c r="N4068" s="102" t="str">
        <f t="shared" si="3"/>
        <v>wk 2</v>
      </c>
    </row>
    <row r="4069" ht="12.75" customHeight="1">
      <c r="A4069" s="15" t="s">
        <v>4698</v>
      </c>
      <c r="B4069" s="15" t="s">
        <v>3123</v>
      </c>
      <c r="C4069" s="15" t="s">
        <v>4321</v>
      </c>
      <c r="D4069" s="15" t="s">
        <v>3569</v>
      </c>
      <c r="E4069" s="15" t="s">
        <v>13042</v>
      </c>
      <c r="F4069" s="15" t="s">
        <v>4324</v>
      </c>
      <c r="G4069" s="15" t="s">
        <v>13149</v>
      </c>
      <c r="H4069" s="15" t="s">
        <v>13162</v>
      </c>
      <c r="I4069" s="15" t="s">
        <v>4327</v>
      </c>
      <c r="J4069" s="15" t="s">
        <v>4328</v>
      </c>
      <c r="K4069" s="15"/>
      <c r="L4069" s="103" t="str">
        <f t="shared" si="1"/>
        <v>B-J255-W13-250 ml White milk Bottle</v>
      </c>
      <c r="M4069" s="103">
        <f t="shared" si="2"/>
        <v>576</v>
      </c>
      <c r="N4069" s="102" t="str">
        <f t="shared" si="3"/>
        <v>wk 10</v>
      </c>
    </row>
    <row r="4070" ht="12.75" customHeight="1">
      <c r="A4070" s="15" t="s">
        <v>4703</v>
      </c>
      <c r="B4070" s="15" t="s">
        <v>3123</v>
      </c>
      <c r="C4070" s="15" t="s">
        <v>4321</v>
      </c>
      <c r="D4070" s="15" t="s">
        <v>3372</v>
      </c>
      <c r="E4070" s="15" t="s">
        <v>13045</v>
      </c>
      <c r="F4070" s="15" t="s">
        <v>4324</v>
      </c>
      <c r="G4070" s="15" t="s">
        <v>13157</v>
      </c>
      <c r="H4070" s="15" t="s">
        <v>13158</v>
      </c>
      <c r="I4070" s="15" t="s">
        <v>4327</v>
      </c>
      <c r="J4070" s="15" t="s">
        <v>4345</v>
      </c>
      <c r="K4070" s="15"/>
      <c r="L4070" s="103" t="str">
        <f t="shared" si="1"/>
        <v>B-J255-W13-250 ml White milk Bottle</v>
      </c>
      <c r="M4070" s="103">
        <f t="shared" si="2"/>
        <v>288</v>
      </c>
      <c r="N4070" s="102" t="str">
        <f t="shared" si="3"/>
        <v>wk 23</v>
      </c>
    </row>
    <row r="4071" ht="12.75" customHeight="1">
      <c r="A4071" s="15" t="s">
        <v>4710</v>
      </c>
      <c r="B4071" s="15" t="s">
        <v>3123</v>
      </c>
      <c r="C4071" s="15" t="s">
        <v>4321</v>
      </c>
      <c r="D4071" s="15" t="s">
        <v>3539</v>
      </c>
      <c r="E4071" s="15" t="s">
        <v>13049</v>
      </c>
      <c r="F4071" s="15" t="s">
        <v>4324</v>
      </c>
      <c r="G4071" s="15" t="s">
        <v>10670</v>
      </c>
      <c r="H4071" s="15" t="s">
        <v>13163</v>
      </c>
      <c r="I4071" s="15" t="s">
        <v>4327</v>
      </c>
      <c r="J4071" s="15" t="s">
        <v>4328</v>
      </c>
      <c r="K4071" s="15"/>
      <c r="L4071" s="103" t="str">
        <f t="shared" si="1"/>
        <v>B-J255-W13-250 ml White milk Bottle</v>
      </c>
      <c r="M4071" s="103">
        <f t="shared" si="2"/>
        <v>864</v>
      </c>
      <c r="N4071" s="102" t="str">
        <f t="shared" si="3"/>
        <v>wk 32</v>
      </c>
    </row>
    <row r="4072" ht="12.75" customHeight="1">
      <c r="A4072" s="15" t="s">
        <v>4715</v>
      </c>
      <c r="B4072" s="15" t="s">
        <v>3123</v>
      </c>
      <c r="C4072" s="15" t="s">
        <v>4321</v>
      </c>
      <c r="D4072" s="15" t="s">
        <v>3372</v>
      </c>
      <c r="E4072" s="15" t="s">
        <v>13164</v>
      </c>
      <c r="F4072" s="15" t="s">
        <v>4324</v>
      </c>
      <c r="G4072" s="15" t="s">
        <v>13157</v>
      </c>
      <c r="H4072" s="15" t="s">
        <v>13158</v>
      </c>
      <c r="I4072" s="15" t="s">
        <v>4327</v>
      </c>
      <c r="J4072" s="15" t="s">
        <v>4328</v>
      </c>
      <c r="K4072" s="15"/>
      <c r="L4072" s="103" t="str">
        <f t="shared" si="1"/>
        <v>B-J255-W13-250 ml White milk Bottle</v>
      </c>
      <c r="M4072" s="103">
        <f t="shared" si="2"/>
        <v>288</v>
      </c>
      <c r="N4072" s="102" t="str">
        <f t="shared" si="3"/>
        <v>wk 41</v>
      </c>
    </row>
    <row r="4073" ht="12.75" customHeight="1">
      <c r="A4073" s="15" t="s">
        <v>4722</v>
      </c>
      <c r="B4073" s="15" t="s">
        <v>3123</v>
      </c>
      <c r="C4073" s="15" t="s">
        <v>4321</v>
      </c>
      <c r="D4073" s="15" t="s">
        <v>3507</v>
      </c>
      <c r="E4073" s="15" t="s">
        <v>13051</v>
      </c>
      <c r="F4073" s="15" t="s">
        <v>4324</v>
      </c>
      <c r="G4073" s="15" t="s">
        <v>13165</v>
      </c>
      <c r="H4073" s="15" t="s">
        <v>13166</v>
      </c>
      <c r="I4073" s="15" t="s">
        <v>4327</v>
      </c>
      <c r="J4073" s="15" t="s">
        <v>4345</v>
      </c>
      <c r="K4073" s="15"/>
      <c r="L4073" s="103" t="str">
        <f t="shared" si="1"/>
        <v>B-J255-W13-250 ml White milk Bottle</v>
      </c>
      <c r="M4073" s="103">
        <f t="shared" si="2"/>
        <v>1728</v>
      </c>
      <c r="N4073" s="102" t="str">
        <f t="shared" si="3"/>
        <v>wk </v>
      </c>
    </row>
    <row r="4074" ht="12.75" customHeight="1">
      <c r="A4074" s="15" t="s">
        <v>5269</v>
      </c>
      <c r="B4074" s="15" t="s">
        <v>3123</v>
      </c>
      <c r="C4074" s="15" t="s">
        <v>4321</v>
      </c>
      <c r="D4074" s="15" t="s">
        <v>3372</v>
      </c>
      <c r="E4074" s="15" t="s">
        <v>12562</v>
      </c>
      <c r="F4074" s="15" t="s">
        <v>4324</v>
      </c>
      <c r="G4074" s="15" t="s">
        <v>13157</v>
      </c>
      <c r="H4074" s="15" t="s">
        <v>13158</v>
      </c>
      <c r="I4074" s="15" t="s">
        <v>4327</v>
      </c>
      <c r="J4074" s="15" t="s">
        <v>4345</v>
      </c>
      <c r="K4074" s="15"/>
      <c r="L4074" s="103" t="str">
        <f t="shared" si="1"/>
        <v>B-J255-W13-250 ml White milk Bottle</v>
      </c>
      <c r="M4074" s="103">
        <f t="shared" si="2"/>
        <v>288</v>
      </c>
      <c r="N4074" s="102" t="str">
        <f t="shared" si="3"/>
        <v>wk </v>
      </c>
    </row>
    <row r="4075" ht="12.75" customHeight="1">
      <c r="A4075" s="15" t="s">
        <v>4739</v>
      </c>
      <c r="B4075" s="15" t="s">
        <v>3123</v>
      </c>
      <c r="C4075" s="15" t="s">
        <v>4321</v>
      </c>
      <c r="D4075" s="15" t="s">
        <v>3470</v>
      </c>
      <c r="E4075" s="15" t="s">
        <v>13167</v>
      </c>
      <c r="F4075" s="15" t="s">
        <v>4324</v>
      </c>
      <c r="G4075" s="15" t="s">
        <v>9569</v>
      </c>
      <c r="H4075" s="15" t="s">
        <v>13168</v>
      </c>
      <c r="I4075" s="15" t="s">
        <v>4327</v>
      </c>
      <c r="J4075" s="15" t="s">
        <v>4345</v>
      </c>
      <c r="K4075" s="15"/>
      <c r="L4075" s="103" t="str">
        <f t="shared" si="1"/>
        <v>B-J255-W13-250 ml White milk Bottle</v>
      </c>
      <c r="M4075" s="103">
        <f t="shared" si="2"/>
        <v>2880</v>
      </c>
      <c r="N4075" s="102" t="str">
        <f t="shared" si="3"/>
        <v>wk </v>
      </c>
    </row>
    <row r="4076" ht="12.75" customHeight="1">
      <c r="A4076" s="15" t="s">
        <v>4745</v>
      </c>
      <c r="B4076" s="15" t="s">
        <v>3123</v>
      </c>
      <c r="C4076" s="15" t="s">
        <v>4321</v>
      </c>
      <c r="D4076" s="15" t="s">
        <v>3847</v>
      </c>
      <c r="E4076" s="15" t="s">
        <v>12566</v>
      </c>
      <c r="F4076" s="15" t="s">
        <v>4324</v>
      </c>
      <c r="G4076" s="15" t="s">
        <v>13169</v>
      </c>
      <c r="H4076" s="15" t="s">
        <v>13170</v>
      </c>
      <c r="I4076" s="15" t="s">
        <v>4327</v>
      </c>
      <c r="J4076" s="15" t="s">
        <v>4345</v>
      </c>
      <c r="K4076" s="15"/>
      <c r="L4076" s="103" t="str">
        <f t="shared" si="1"/>
        <v>B-J255-W13-250 ml White milk Bottle</v>
      </c>
      <c r="M4076" s="103">
        <f t="shared" si="2"/>
        <v>2016</v>
      </c>
      <c r="N4076" s="102" t="str">
        <f t="shared" si="3"/>
        <v>wk </v>
      </c>
    </row>
    <row r="4077" ht="12.75" customHeight="1">
      <c r="A4077" s="15" t="s">
        <v>4748</v>
      </c>
      <c r="B4077" s="15" t="s">
        <v>3123</v>
      </c>
      <c r="C4077" s="15" t="s">
        <v>4321</v>
      </c>
      <c r="D4077" s="15" t="s">
        <v>3372</v>
      </c>
      <c r="E4077" s="15" t="s">
        <v>13056</v>
      </c>
      <c r="F4077" s="15" t="s">
        <v>4324</v>
      </c>
      <c r="G4077" s="15" t="s">
        <v>13157</v>
      </c>
      <c r="H4077" s="15" t="s">
        <v>13158</v>
      </c>
      <c r="I4077" s="15" t="s">
        <v>4327</v>
      </c>
      <c r="J4077" s="15" t="s">
        <v>4345</v>
      </c>
      <c r="K4077" s="15"/>
      <c r="L4077" s="103" t="str">
        <f t="shared" si="1"/>
        <v>B-J255-W13-250 ml White milk Bottle</v>
      </c>
      <c r="M4077" s="103">
        <f t="shared" si="2"/>
        <v>288</v>
      </c>
      <c r="N4077" s="102" t="str">
        <f t="shared" si="3"/>
        <v>wk </v>
      </c>
    </row>
    <row r="4078" ht="12.75" customHeight="1">
      <c r="A4078" s="15" t="s">
        <v>4753</v>
      </c>
      <c r="B4078" s="15" t="s">
        <v>3123</v>
      </c>
      <c r="C4078" s="15" t="s">
        <v>4321</v>
      </c>
      <c r="D4078" s="15" t="s">
        <v>3569</v>
      </c>
      <c r="E4078" s="15" t="s">
        <v>13059</v>
      </c>
      <c r="F4078" s="15" t="s">
        <v>4324</v>
      </c>
      <c r="G4078" s="15" t="s">
        <v>13149</v>
      </c>
      <c r="H4078" s="15" t="s">
        <v>13162</v>
      </c>
      <c r="I4078" s="15" t="s">
        <v>4327</v>
      </c>
      <c r="J4078" s="15" t="s">
        <v>4345</v>
      </c>
      <c r="K4078" s="15"/>
      <c r="L4078" s="103" t="str">
        <f t="shared" si="1"/>
        <v>B-J255-W13-250 ml White milk Bottle</v>
      </c>
      <c r="M4078" s="103">
        <f t="shared" si="2"/>
        <v>576</v>
      </c>
      <c r="N4078" s="102" t="str">
        <f t="shared" si="3"/>
        <v>wk </v>
      </c>
    </row>
    <row r="4079" ht="12.75" customHeight="1">
      <c r="A4079" s="15" t="s">
        <v>4756</v>
      </c>
      <c r="B4079" s="15" t="s">
        <v>3123</v>
      </c>
      <c r="C4079" s="15" t="s">
        <v>4321</v>
      </c>
      <c r="D4079" s="15" t="s">
        <v>3372</v>
      </c>
      <c r="E4079" s="15" t="s">
        <v>13171</v>
      </c>
      <c r="F4079" s="15" t="s">
        <v>4324</v>
      </c>
      <c r="G4079" s="15" t="s">
        <v>13157</v>
      </c>
      <c r="H4079" s="15" t="s">
        <v>13158</v>
      </c>
      <c r="I4079" s="15" t="s">
        <v>4327</v>
      </c>
      <c r="J4079" s="15" t="s">
        <v>4345</v>
      </c>
      <c r="K4079" s="15"/>
      <c r="L4079" s="103" t="str">
        <f t="shared" si="1"/>
        <v>B-J255-W13-250 ml White milk Bottle</v>
      </c>
      <c r="M4079" s="103">
        <f t="shared" si="2"/>
        <v>288</v>
      </c>
      <c r="N4079" s="102" t="str">
        <f t="shared" si="3"/>
        <v>wk 2</v>
      </c>
    </row>
    <row r="4080" ht="12.75" customHeight="1">
      <c r="A4080" s="15" t="s">
        <v>4764</v>
      </c>
      <c r="B4080" s="15" t="s">
        <v>3123</v>
      </c>
      <c r="C4080" s="15" t="s">
        <v>4321</v>
      </c>
      <c r="D4080" s="15" t="s">
        <v>3569</v>
      </c>
      <c r="E4080" s="15" t="s">
        <v>13060</v>
      </c>
      <c r="F4080" s="15" t="s">
        <v>4324</v>
      </c>
      <c r="G4080" s="15" t="s">
        <v>13149</v>
      </c>
      <c r="H4080" s="15" t="s">
        <v>13162</v>
      </c>
      <c r="I4080" s="15" t="s">
        <v>4327</v>
      </c>
      <c r="J4080" s="15" t="s">
        <v>4345</v>
      </c>
      <c r="K4080" s="15"/>
      <c r="L4080" s="103" t="str">
        <f t="shared" si="1"/>
        <v>B-J255-W13-250 ml White milk Bottle</v>
      </c>
      <c r="M4080" s="103">
        <f t="shared" si="2"/>
        <v>576</v>
      </c>
      <c r="N4080" s="102" t="str">
        <f t="shared" si="3"/>
        <v>wk 19</v>
      </c>
    </row>
    <row r="4081" ht="12.75" customHeight="1">
      <c r="A4081" s="15" t="s">
        <v>4766</v>
      </c>
      <c r="B4081" s="15" t="s">
        <v>3123</v>
      </c>
      <c r="C4081" s="15" t="s">
        <v>4321</v>
      </c>
      <c r="D4081" s="15" t="s">
        <v>3470</v>
      </c>
      <c r="E4081" s="15" t="s">
        <v>13172</v>
      </c>
      <c r="F4081" s="15" t="s">
        <v>4324</v>
      </c>
      <c r="G4081" s="15" t="s">
        <v>9569</v>
      </c>
      <c r="H4081" s="15" t="s">
        <v>13168</v>
      </c>
      <c r="I4081" s="15" t="s">
        <v>4327</v>
      </c>
      <c r="J4081" s="15" t="s">
        <v>4345</v>
      </c>
      <c r="K4081" s="15"/>
      <c r="L4081" s="103" t="str">
        <f t="shared" si="1"/>
        <v>B-J255-W13-250 ml White milk Bottle</v>
      </c>
      <c r="M4081" s="103">
        <f t="shared" si="2"/>
        <v>2880</v>
      </c>
      <c r="N4081" s="102" t="str">
        <f t="shared" si="3"/>
        <v>wk 23</v>
      </c>
    </row>
    <row r="4082" ht="12.75" customHeight="1">
      <c r="A4082" s="15" t="s">
        <v>4769</v>
      </c>
      <c r="B4082" s="15" t="s">
        <v>3123</v>
      </c>
      <c r="C4082" s="15" t="s">
        <v>4321</v>
      </c>
      <c r="D4082" s="15" t="s">
        <v>3372</v>
      </c>
      <c r="E4082" s="15" t="s">
        <v>12903</v>
      </c>
      <c r="F4082" s="15" t="s">
        <v>4324</v>
      </c>
      <c r="G4082" s="15" t="s">
        <v>13157</v>
      </c>
      <c r="H4082" s="15" t="s">
        <v>13158</v>
      </c>
      <c r="I4082" s="15" t="s">
        <v>4327</v>
      </c>
      <c r="J4082" s="15" t="s">
        <v>4345</v>
      </c>
      <c r="K4082" s="15"/>
      <c r="L4082" s="103" t="str">
        <f t="shared" si="1"/>
        <v>B-J255-W13-250 ml White milk Bottle</v>
      </c>
      <c r="M4082" s="103">
        <f t="shared" si="2"/>
        <v>288</v>
      </c>
      <c r="N4082" s="102" t="str">
        <f t="shared" si="3"/>
        <v>wk 28</v>
      </c>
    </row>
    <row r="4083" ht="12.75" customHeight="1">
      <c r="A4083" s="15" t="s">
        <v>4776</v>
      </c>
      <c r="B4083" s="15" t="s">
        <v>3123</v>
      </c>
      <c r="C4083" s="15" t="s">
        <v>4321</v>
      </c>
      <c r="D4083" s="15" t="s">
        <v>3847</v>
      </c>
      <c r="E4083" s="15" t="s">
        <v>13064</v>
      </c>
      <c r="F4083" s="15" t="s">
        <v>4324</v>
      </c>
      <c r="G4083" s="15" t="s">
        <v>13169</v>
      </c>
      <c r="H4083" s="15" t="s">
        <v>13170</v>
      </c>
      <c r="I4083" s="15" t="s">
        <v>4327</v>
      </c>
      <c r="J4083" s="15" t="s">
        <v>4328</v>
      </c>
      <c r="K4083" s="15"/>
      <c r="L4083" s="103" t="str">
        <f t="shared" si="1"/>
        <v>B-J255-W13-250 ml White milk Bottle</v>
      </c>
      <c r="M4083" s="103">
        <f t="shared" si="2"/>
        <v>2016</v>
      </c>
      <c r="N4083" s="102" t="str">
        <f t="shared" si="3"/>
        <v>wk 45</v>
      </c>
    </row>
    <row r="4084" ht="12.75" customHeight="1">
      <c r="A4084" s="15" t="s">
        <v>4780</v>
      </c>
      <c r="B4084" s="15" t="s">
        <v>3123</v>
      </c>
      <c r="C4084" s="15" t="s">
        <v>4321</v>
      </c>
      <c r="D4084" s="15" t="s">
        <v>6806</v>
      </c>
      <c r="E4084" s="15" t="s">
        <v>13066</v>
      </c>
      <c r="F4084" s="15" t="s">
        <v>4324</v>
      </c>
      <c r="G4084" s="15" t="s">
        <v>9561</v>
      </c>
      <c r="H4084" s="15" t="s">
        <v>13173</v>
      </c>
      <c r="I4084" s="15" t="s">
        <v>4327</v>
      </c>
      <c r="J4084" s="15" t="s">
        <v>4328</v>
      </c>
      <c r="K4084" s="15"/>
      <c r="L4084" s="103" t="str">
        <f t="shared" si="1"/>
        <v>B-J255-W13-250 ml White milk Bottle</v>
      </c>
      <c r="M4084" s="103">
        <f t="shared" si="2"/>
        <v>1440</v>
      </c>
      <c r="N4084" s="102" t="str">
        <f t="shared" si="3"/>
        <v>wk </v>
      </c>
    </row>
    <row r="4085" ht="12.75" customHeight="1">
      <c r="A4085" s="15" t="s">
        <v>4780</v>
      </c>
      <c r="B4085" s="15" t="s">
        <v>3123</v>
      </c>
      <c r="C4085" s="15" t="s">
        <v>4321</v>
      </c>
      <c r="D4085" s="15" t="s">
        <v>3372</v>
      </c>
      <c r="E4085" s="15" t="s">
        <v>13067</v>
      </c>
      <c r="F4085" s="15" t="s">
        <v>4324</v>
      </c>
      <c r="G4085" s="15" t="s">
        <v>13157</v>
      </c>
      <c r="H4085" s="15" t="s">
        <v>13158</v>
      </c>
      <c r="I4085" s="15" t="s">
        <v>4327</v>
      </c>
      <c r="J4085" s="15" t="s">
        <v>4328</v>
      </c>
      <c r="K4085" s="15"/>
      <c r="L4085" s="103" t="str">
        <f t="shared" si="1"/>
        <v>B-J255-W13-250 ml White milk Bottle</v>
      </c>
      <c r="M4085" s="103">
        <f t="shared" si="2"/>
        <v>288</v>
      </c>
      <c r="N4085" s="102" t="str">
        <f t="shared" si="3"/>
        <v>wk </v>
      </c>
    </row>
    <row r="4086" ht="12.75" customHeight="1">
      <c r="A4086" s="15" t="s">
        <v>4784</v>
      </c>
      <c r="B4086" s="15" t="s">
        <v>3123</v>
      </c>
      <c r="C4086" s="15" t="s">
        <v>4321</v>
      </c>
      <c r="D4086" s="15" t="s">
        <v>6806</v>
      </c>
      <c r="E4086" s="15" t="s">
        <v>13068</v>
      </c>
      <c r="F4086" s="15" t="s">
        <v>4324</v>
      </c>
      <c r="G4086" s="15" t="s">
        <v>9561</v>
      </c>
      <c r="H4086" s="15" t="s">
        <v>13173</v>
      </c>
      <c r="I4086" s="15" t="s">
        <v>4327</v>
      </c>
      <c r="J4086" s="15" t="s">
        <v>4345</v>
      </c>
      <c r="K4086" s="15"/>
      <c r="L4086" s="103" t="str">
        <f t="shared" si="1"/>
        <v>B-J255-W13-250 ml White milk Bottle</v>
      </c>
      <c r="M4086" s="103">
        <f t="shared" si="2"/>
        <v>1440</v>
      </c>
      <c r="N4086" s="102" t="str">
        <f t="shared" si="3"/>
        <v>wk </v>
      </c>
    </row>
    <row r="4087" ht="12.75" customHeight="1">
      <c r="A4087" s="15" t="s">
        <v>4786</v>
      </c>
      <c r="B4087" s="15" t="s">
        <v>3123</v>
      </c>
      <c r="C4087" s="15" t="s">
        <v>4321</v>
      </c>
      <c r="D4087" s="15" t="s">
        <v>3657</v>
      </c>
      <c r="E4087" s="15" t="s">
        <v>12569</v>
      </c>
      <c r="F4087" s="15" t="s">
        <v>4324</v>
      </c>
      <c r="G4087" s="15" t="s">
        <v>13174</v>
      </c>
      <c r="H4087" s="15" t="s">
        <v>13175</v>
      </c>
      <c r="I4087" s="15" t="s">
        <v>4327</v>
      </c>
      <c r="J4087" s="15" t="s">
        <v>4345</v>
      </c>
      <c r="K4087" s="15"/>
      <c r="L4087" s="103" t="str">
        <f t="shared" si="1"/>
        <v>B-J255-W13-250 ml White milk Bottle</v>
      </c>
      <c r="M4087" s="103">
        <f t="shared" si="2"/>
        <v>2304</v>
      </c>
      <c r="N4087" s="102" t="str">
        <f t="shared" si="3"/>
        <v>wk </v>
      </c>
    </row>
    <row r="4088" ht="12.75" customHeight="1">
      <c r="A4088" s="15" t="s">
        <v>4786</v>
      </c>
      <c r="B4088" s="15" t="s">
        <v>3123</v>
      </c>
      <c r="C4088" s="15" t="s">
        <v>4321</v>
      </c>
      <c r="D4088" s="15" t="s">
        <v>3372</v>
      </c>
      <c r="E4088" s="15" t="s">
        <v>13069</v>
      </c>
      <c r="F4088" s="15" t="s">
        <v>4324</v>
      </c>
      <c r="G4088" s="15" t="s">
        <v>13157</v>
      </c>
      <c r="H4088" s="15" t="s">
        <v>13158</v>
      </c>
      <c r="I4088" s="15" t="s">
        <v>4327</v>
      </c>
      <c r="J4088" s="15" t="s">
        <v>4328</v>
      </c>
      <c r="K4088" s="15"/>
      <c r="L4088" s="103" t="str">
        <f t="shared" si="1"/>
        <v>B-J255-W13-250 ml White milk Bottle</v>
      </c>
      <c r="M4088" s="103">
        <f t="shared" si="2"/>
        <v>288</v>
      </c>
      <c r="N4088" s="102" t="str">
        <f t="shared" si="3"/>
        <v>wk </v>
      </c>
    </row>
    <row r="4089" ht="12.75" customHeight="1">
      <c r="A4089" s="15" t="s">
        <v>4346</v>
      </c>
      <c r="B4089" s="15" t="s">
        <v>3123</v>
      </c>
      <c r="C4089" s="15" t="s">
        <v>4321</v>
      </c>
      <c r="D4089" s="15" t="s">
        <v>3569</v>
      </c>
      <c r="E4089" s="15" t="s">
        <v>13072</v>
      </c>
      <c r="F4089" s="15" t="s">
        <v>4324</v>
      </c>
      <c r="G4089" s="15" t="s">
        <v>13149</v>
      </c>
      <c r="H4089" s="15" t="s">
        <v>13176</v>
      </c>
      <c r="I4089" s="15" t="s">
        <v>4327</v>
      </c>
      <c r="J4089" s="15" t="s">
        <v>4345</v>
      </c>
      <c r="K4089" s="15"/>
      <c r="L4089" s="103" t="str">
        <f t="shared" si="1"/>
        <v>B-J255-W13-250 ml White milk Bottle</v>
      </c>
      <c r="M4089" s="103">
        <f t="shared" si="2"/>
        <v>576</v>
      </c>
      <c r="N4089" s="102" t="str">
        <f t="shared" si="3"/>
        <v>wk </v>
      </c>
    </row>
    <row r="4090" ht="12.75" customHeight="1">
      <c r="A4090" s="15" t="s">
        <v>4795</v>
      </c>
      <c r="B4090" s="15" t="s">
        <v>3123</v>
      </c>
      <c r="C4090" s="15" t="s">
        <v>4321</v>
      </c>
      <c r="D4090" s="15" t="s">
        <v>3507</v>
      </c>
      <c r="E4090" s="15" t="s">
        <v>12805</v>
      </c>
      <c r="F4090" s="15" t="s">
        <v>4324</v>
      </c>
      <c r="G4090" s="15" t="s">
        <v>13165</v>
      </c>
      <c r="H4090" s="15" t="s">
        <v>13177</v>
      </c>
      <c r="I4090" s="15" t="s">
        <v>4327</v>
      </c>
      <c r="J4090" s="15" t="s">
        <v>4345</v>
      </c>
      <c r="K4090" s="15"/>
      <c r="L4090" s="103" t="str">
        <f t="shared" si="1"/>
        <v>B-J255-W13-250 ml White milk Bottle</v>
      </c>
      <c r="M4090" s="103">
        <f t="shared" si="2"/>
        <v>1728</v>
      </c>
      <c r="N4090" s="102" t="str">
        <f t="shared" si="3"/>
        <v>wk </v>
      </c>
    </row>
    <row r="4091" ht="12.75" customHeight="1">
      <c r="A4091" s="15" t="s">
        <v>4795</v>
      </c>
      <c r="B4091" s="15" t="s">
        <v>3123</v>
      </c>
      <c r="C4091" s="15" t="s">
        <v>4321</v>
      </c>
      <c r="D4091" s="15" t="s">
        <v>3470</v>
      </c>
      <c r="E4091" s="15" t="s">
        <v>13178</v>
      </c>
      <c r="F4091" s="15" t="s">
        <v>4324</v>
      </c>
      <c r="G4091" s="15" t="s">
        <v>9569</v>
      </c>
      <c r="H4091" s="15" t="s">
        <v>13179</v>
      </c>
      <c r="I4091" s="15" t="s">
        <v>4327</v>
      </c>
      <c r="J4091" s="15" t="s">
        <v>4345</v>
      </c>
      <c r="K4091" s="15"/>
      <c r="L4091" s="103" t="str">
        <f t="shared" si="1"/>
        <v>B-J255-W13-250 ml White milk Bottle</v>
      </c>
      <c r="M4091" s="103">
        <f t="shared" si="2"/>
        <v>2880</v>
      </c>
      <c r="N4091" s="102" t="str">
        <f t="shared" si="3"/>
        <v>wk </v>
      </c>
    </row>
    <row r="4092" ht="12.75" customHeight="1">
      <c r="A4092" s="15" t="s">
        <v>4805</v>
      </c>
      <c r="B4092" s="15" t="s">
        <v>3123</v>
      </c>
      <c r="C4092" s="15" t="s">
        <v>4321</v>
      </c>
      <c r="D4092" s="15" t="s">
        <v>3372</v>
      </c>
      <c r="E4092" s="15" t="s">
        <v>12573</v>
      </c>
      <c r="F4092" s="15" t="s">
        <v>4324</v>
      </c>
      <c r="G4092" s="15" t="s">
        <v>13157</v>
      </c>
      <c r="H4092" s="15" t="s">
        <v>13180</v>
      </c>
      <c r="I4092" s="15" t="s">
        <v>4327</v>
      </c>
      <c r="J4092" s="15" t="s">
        <v>4345</v>
      </c>
      <c r="K4092" s="15"/>
      <c r="L4092" s="103" t="str">
        <f t="shared" si="1"/>
        <v>B-J255-W13-250 ml White milk Bottle</v>
      </c>
      <c r="M4092" s="103">
        <f t="shared" si="2"/>
        <v>288</v>
      </c>
      <c r="N4092" s="102" t="str">
        <f t="shared" si="3"/>
        <v>wk </v>
      </c>
    </row>
    <row r="4093" ht="12.75" customHeight="1">
      <c r="A4093" s="15" t="s">
        <v>4808</v>
      </c>
      <c r="B4093" s="15" t="s">
        <v>3123</v>
      </c>
      <c r="C4093" s="15" t="s">
        <v>4321</v>
      </c>
      <c r="D4093" s="15" t="s">
        <v>3470</v>
      </c>
      <c r="E4093" s="15" t="s">
        <v>13181</v>
      </c>
      <c r="F4093" s="15" t="s">
        <v>4324</v>
      </c>
      <c r="G4093" s="15" t="s">
        <v>9569</v>
      </c>
      <c r="H4093" s="15" t="s">
        <v>13179</v>
      </c>
      <c r="I4093" s="15" t="s">
        <v>4327</v>
      </c>
      <c r="J4093" s="15" t="s">
        <v>4345</v>
      </c>
      <c r="K4093" s="15"/>
      <c r="L4093" s="103" t="str">
        <f t="shared" si="1"/>
        <v>B-J255-W13-250 ml White milk Bottle</v>
      </c>
      <c r="M4093" s="103">
        <f t="shared" si="2"/>
        <v>2880</v>
      </c>
      <c r="N4093" s="102" t="str">
        <f t="shared" si="3"/>
        <v>wk </v>
      </c>
    </row>
    <row r="4094" ht="12.75" customHeight="1">
      <c r="A4094" s="15" t="s">
        <v>4816</v>
      </c>
      <c r="B4094" s="15" t="s">
        <v>3123</v>
      </c>
      <c r="C4094" s="15" t="s">
        <v>4321</v>
      </c>
      <c r="D4094" s="15" t="s">
        <v>3470</v>
      </c>
      <c r="E4094" s="15" t="s">
        <v>13182</v>
      </c>
      <c r="F4094" s="15" t="s">
        <v>4324</v>
      </c>
      <c r="G4094" s="15" t="s">
        <v>9569</v>
      </c>
      <c r="H4094" s="15" t="s">
        <v>13179</v>
      </c>
      <c r="I4094" s="15" t="s">
        <v>4327</v>
      </c>
      <c r="J4094" s="15" t="s">
        <v>4345</v>
      </c>
      <c r="K4094" s="15"/>
      <c r="L4094" s="103" t="str">
        <f t="shared" si="1"/>
        <v>B-J255-W13-250 ml White milk Bottle</v>
      </c>
      <c r="M4094" s="103">
        <f t="shared" si="2"/>
        <v>2880</v>
      </c>
      <c r="N4094" s="102" t="str">
        <f t="shared" si="3"/>
        <v>wk 2</v>
      </c>
    </row>
    <row r="4095" ht="12.75" customHeight="1">
      <c r="A4095" s="15" t="s">
        <v>4818</v>
      </c>
      <c r="B4095" s="15" t="s">
        <v>3123</v>
      </c>
      <c r="C4095" s="15" t="s">
        <v>4321</v>
      </c>
      <c r="D4095" s="15" t="s">
        <v>3569</v>
      </c>
      <c r="E4095" s="15" t="s">
        <v>12810</v>
      </c>
      <c r="F4095" s="15" t="s">
        <v>4324</v>
      </c>
      <c r="G4095" s="15" t="s">
        <v>13149</v>
      </c>
      <c r="H4095" s="15" t="s">
        <v>13176</v>
      </c>
      <c r="I4095" s="15" t="s">
        <v>4327</v>
      </c>
      <c r="J4095" s="15" t="s">
        <v>4345</v>
      </c>
      <c r="K4095" s="15"/>
      <c r="L4095" s="103" t="str">
        <f t="shared" si="1"/>
        <v>B-J255-W13-250 ml White milk Bottle</v>
      </c>
      <c r="M4095" s="103">
        <f t="shared" si="2"/>
        <v>576</v>
      </c>
      <c r="N4095" s="102" t="str">
        <f t="shared" si="3"/>
        <v>wk 6</v>
      </c>
    </row>
    <row r="4096" ht="12.75" customHeight="1">
      <c r="A4096" s="15" t="s">
        <v>4818</v>
      </c>
      <c r="B4096" s="15" t="s">
        <v>3123</v>
      </c>
      <c r="C4096" s="15" t="s">
        <v>4321</v>
      </c>
      <c r="D4096" s="15" t="s">
        <v>3539</v>
      </c>
      <c r="E4096" s="15" t="s">
        <v>13078</v>
      </c>
      <c r="F4096" s="15" t="s">
        <v>4324</v>
      </c>
      <c r="G4096" s="15" t="s">
        <v>10670</v>
      </c>
      <c r="H4096" s="15" t="s">
        <v>3663</v>
      </c>
      <c r="I4096" s="15" t="s">
        <v>4327</v>
      </c>
      <c r="J4096" s="15" t="s">
        <v>4328</v>
      </c>
      <c r="K4096" s="15"/>
      <c r="L4096" s="103" t="str">
        <f t="shared" si="1"/>
        <v>B-J255-W13-250 ml White milk Bottle</v>
      </c>
      <c r="M4096" s="103">
        <f t="shared" si="2"/>
        <v>864</v>
      </c>
      <c r="N4096" s="102" t="str">
        <f t="shared" si="3"/>
        <v>wk 6</v>
      </c>
    </row>
    <row r="4097" ht="12.75" customHeight="1">
      <c r="A4097" s="15" t="s">
        <v>4823</v>
      </c>
      <c r="B4097" s="15" t="s">
        <v>3123</v>
      </c>
      <c r="C4097" s="15" t="s">
        <v>4321</v>
      </c>
      <c r="D4097" s="15" t="s">
        <v>3539</v>
      </c>
      <c r="E4097" s="15" t="s">
        <v>12576</v>
      </c>
      <c r="F4097" s="15" t="s">
        <v>4324</v>
      </c>
      <c r="G4097" s="15" t="s">
        <v>10670</v>
      </c>
      <c r="H4097" s="15" t="s">
        <v>3663</v>
      </c>
      <c r="I4097" s="15" t="s">
        <v>4327</v>
      </c>
      <c r="J4097" s="15" t="s">
        <v>4328</v>
      </c>
      <c r="K4097" s="15"/>
      <c r="L4097" s="103" t="str">
        <f t="shared" si="1"/>
        <v>B-J255-W13-250 ml White milk Bottle</v>
      </c>
      <c r="M4097" s="103">
        <f t="shared" si="2"/>
        <v>864</v>
      </c>
      <c r="N4097" s="102" t="str">
        <f t="shared" si="3"/>
        <v>wk 15</v>
      </c>
    </row>
    <row r="4098" ht="12.75" customHeight="1">
      <c r="A4098" s="15" t="s">
        <v>4823</v>
      </c>
      <c r="B4098" s="15" t="s">
        <v>3123</v>
      </c>
      <c r="C4098" s="15" t="s">
        <v>4321</v>
      </c>
      <c r="D4098" s="15" t="s">
        <v>6806</v>
      </c>
      <c r="E4098" s="15" t="s">
        <v>13079</v>
      </c>
      <c r="F4098" s="15" t="s">
        <v>4324</v>
      </c>
      <c r="G4098" s="15" t="s">
        <v>9561</v>
      </c>
      <c r="H4098" s="15" t="s">
        <v>13183</v>
      </c>
      <c r="I4098" s="15" t="s">
        <v>4327</v>
      </c>
      <c r="J4098" s="15" t="s">
        <v>4345</v>
      </c>
      <c r="K4098" s="15"/>
      <c r="L4098" s="103" t="str">
        <f t="shared" si="1"/>
        <v>B-J255-W13-250 ml White milk Bottle</v>
      </c>
      <c r="M4098" s="103">
        <f t="shared" si="2"/>
        <v>1440</v>
      </c>
      <c r="N4098" s="102" t="str">
        <f t="shared" si="3"/>
        <v>wk 15</v>
      </c>
    </row>
    <row r="4099" ht="12.75" customHeight="1">
      <c r="A4099" s="15" t="s">
        <v>4828</v>
      </c>
      <c r="B4099" s="15" t="s">
        <v>3123</v>
      </c>
      <c r="C4099" s="15" t="s">
        <v>4321</v>
      </c>
      <c r="D4099" s="15" t="s">
        <v>6806</v>
      </c>
      <c r="E4099" s="15" t="s">
        <v>13081</v>
      </c>
      <c r="F4099" s="15" t="s">
        <v>4324</v>
      </c>
      <c r="G4099" s="15" t="s">
        <v>9561</v>
      </c>
      <c r="H4099" s="15" t="s">
        <v>13183</v>
      </c>
      <c r="I4099" s="15" t="s">
        <v>4327</v>
      </c>
      <c r="J4099" s="15" t="s">
        <v>4345</v>
      </c>
      <c r="K4099" s="15"/>
      <c r="L4099" s="103" t="str">
        <f t="shared" si="1"/>
        <v>B-J255-W13-250 ml White milk Bottle</v>
      </c>
      <c r="M4099" s="103">
        <f t="shared" si="2"/>
        <v>1440</v>
      </c>
      <c r="N4099" s="102" t="str">
        <f t="shared" si="3"/>
        <v>wk 23</v>
      </c>
    </row>
    <row r="4100" ht="12.75" customHeight="1">
      <c r="A4100" s="15" t="s">
        <v>4830</v>
      </c>
      <c r="B4100" s="15" t="s">
        <v>3123</v>
      </c>
      <c r="C4100" s="15" t="s">
        <v>4321</v>
      </c>
      <c r="D4100" s="15" t="s">
        <v>3372</v>
      </c>
      <c r="E4100" s="15" t="s">
        <v>13184</v>
      </c>
      <c r="F4100" s="15" t="s">
        <v>4324</v>
      </c>
      <c r="G4100" s="15" t="s">
        <v>13157</v>
      </c>
      <c r="H4100" s="15" t="s">
        <v>13180</v>
      </c>
      <c r="I4100" s="15" t="s">
        <v>4327</v>
      </c>
      <c r="J4100" s="15" t="s">
        <v>4345</v>
      </c>
      <c r="K4100" s="15"/>
      <c r="L4100" s="103" t="str">
        <f t="shared" si="1"/>
        <v>B-J255-W13-250 ml White milk Bottle</v>
      </c>
      <c r="M4100" s="103">
        <f t="shared" si="2"/>
        <v>288</v>
      </c>
      <c r="N4100" s="102" t="str">
        <f t="shared" si="3"/>
        <v>wk 32</v>
      </c>
    </row>
    <row r="4101" ht="12.75" customHeight="1">
      <c r="A4101" s="15" t="s">
        <v>4835</v>
      </c>
      <c r="B4101" s="15" t="s">
        <v>3123</v>
      </c>
      <c r="C4101" s="15" t="s">
        <v>4321</v>
      </c>
      <c r="D4101" s="15" t="s">
        <v>3372</v>
      </c>
      <c r="E4101" s="15" t="s">
        <v>13082</v>
      </c>
      <c r="F4101" s="15" t="s">
        <v>4324</v>
      </c>
      <c r="G4101" s="15" t="s">
        <v>13157</v>
      </c>
      <c r="H4101" s="15" t="s">
        <v>13180</v>
      </c>
      <c r="I4101" s="15" t="s">
        <v>4327</v>
      </c>
      <c r="J4101" s="15" t="s">
        <v>4345</v>
      </c>
      <c r="K4101" s="15"/>
      <c r="L4101" s="103" t="str">
        <f t="shared" si="1"/>
        <v>B-J255-W13-250 ml White milk Bottle</v>
      </c>
      <c r="M4101" s="103">
        <f t="shared" si="2"/>
        <v>288</v>
      </c>
      <c r="N4101" s="102" t="str">
        <f t="shared" si="3"/>
        <v>wk 37</v>
      </c>
    </row>
    <row r="4102" ht="12.75" customHeight="1">
      <c r="A4102" s="15" t="s">
        <v>4838</v>
      </c>
      <c r="B4102" s="15" t="s">
        <v>3123</v>
      </c>
      <c r="C4102" s="15" t="s">
        <v>4321</v>
      </c>
      <c r="D4102" s="15" t="s">
        <v>3507</v>
      </c>
      <c r="E4102" s="15" t="s">
        <v>13185</v>
      </c>
      <c r="F4102" s="15" t="s">
        <v>4324</v>
      </c>
      <c r="G4102" s="15" t="s">
        <v>13165</v>
      </c>
      <c r="H4102" s="15" t="s">
        <v>13177</v>
      </c>
      <c r="I4102" s="15" t="s">
        <v>4327</v>
      </c>
      <c r="J4102" s="15" t="s">
        <v>4328</v>
      </c>
      <c r="K4102" s="15"/>
      <c r="L4102" s="103" t="str">
        <f t="shared" si="1"/>
        <v>B-J255-W13-250 ml White milk Bottle</v>
      </c>
      <c r="M4102" s="103">
        <f t="shared" si="2"/>
        <v>1728</v>
      </c>
      <c r="N4102" s="102" t="str">
        <f t="shared" si="3"/>
        <v>wk 45</v>
      </c>
    </row>
    <row r="4103" ht="12.75" customHeight="1">
      <c r="A4103" s="15" t="s">
        <v>4838</v>
      </c>
      <c r="B4103" s="15" t="s">
        <v>3123</v>
      </c>
      <c r="C4103" s="15" t="s">
        <v>4321</v>
      </c>
      <c r="D4103" s="15" t="s">
        <v>3470</v>
      </c>
      <c r="E4103" s="15" t="s">
        <v>13186</v>
      </c>
      <c r="F4103" s="15" t="s">
        <v>4324</v>
      </c>
      <c r="G4103" s="15" t="s">
        <v>9569</v>
      </c>
      <c r="H4103" s="15" t="s">
        <v>13179</v>
      </c>
      <c r="I4103" s="15" t="s">
        <v>4327</v>
      </c>
      <c r="J4103" s="15" t="s">
        <v>4345</v>
      </c>
      <c r="K4103" s="15"/>
      <c r="L4103" s="103" t="str">
        <f t="shared" si="1"/>
        <v>B-J255-W13-250 ml White milk Bottle</v>
      </c>
      <c r="M4103" s="103">
        <f t="shared" si="2"/>
        <v>2880</v>
      </c>
      <c r="N4103" s="102" t="str">
        <f t="shared" si="3"/>
        <v>wk 45</v>
      </c>
    </row>
    <row r="4104" ht="12.75" customHeight="1">
      <c r="A4104" s="15" t="s">
        <v>4840</v>
      </c>
      <c r="B4104" s="15" t="s">
        <v>3123</v>
      </c>
      <c r="C4104" s="15" t="s">
        <v>4321</v>
      </c>
      <c r="D4104" s="15" t="s">
        <v>3847</v>
      </c>
      <c r="E4104" s="15" t="s">
        <v>13083</v>
      </c>
      <c r="F4104" s="15" t="s">
        <v>4324</v>
      </c>
      <c r="G4104" s="15" t="s">
        <v>13169</v>
      </c>
      <c r="H4104" s="15" t="s">
        <v>13187</v>
      </c>
      <c r="I4104" s="15" t="s">
        <v>4327</v>
      </c>
      <c r="J4104" s="15" t="s">
        <v>4328</v>
      </c>
      <c r="K4104" s="15"/>
      <c r="L4104" s="103" t="str">
        <f t="shared" si="1"/>
        <v>B-J255-W13-250 ml White milk Bottle</v>
      </c>
      <c r="M4104" s="103">
        <f t="shared" si="2"/>
        <v>2016</v>
      </c>
      <c r="N4104" s="102" t="str">
        <f t="shared" si="3"/>
        <v>wk 50</v>
      </c>
    </row>
    <row r="4105" ht="12.75" customHeight="1">
      <c r="A4105" s="15" t="s">
        <v>4846</v>
      </c>
      <c r="B4105" s="15" t="s">
        <v>3123</v>
      </c>
      <c r="C4105" s="15" t="s">
        <v>4321</v>
      </c>
      <c r="D4105" s="15" t="s">
        <v>3569</v>
      </c>
      <c r="E4105" s="15" t="s">
        <v>12819</v>
      </c>
      <c r="F4105" s="15" t="s">
        <v>4324</v>
      </c>
      <c r="G4105" s="15" t="s">
        <v>13149</v>
      </c>
      <c r="H4105" s="15" t="s">
        <v>13176</v>
      </c>
      <c r="I4105" s="15" t="s">
        <v>4327</v>
      </c>
      <c r="J4105" s="15" t="s">
        <v>4328</v>
      </c>
      <c r="K4105" s="15"/>
      <c r="L4105" s="103" t="str">
        <f t="shared" si="1"/>
        <v>B-J255-W13-250 ml White milk Bottle</v>
      </c>
      <c r="M4105" s="103">
        <f t="shared" si="2"/>
        <v>576</v>
      </c>
      <c r="N4105" s="102" t="str">
        <f t="shared" si="3"/>
        <v>wk </v>
      </c>
    </row>
    <row r="4106" ht="12.75" customHeight="1">
      <c r="A4106" s="15" t="s">
        <v>4846</v>
      </c>
      <c r="B4106" s="15" t="s">
        <v>3123</v>
      </c>
      <c r="C4106" s="15" t="s">
        <v>4321</v>
      </c>
      <c r="D4106" s="15" t="s">
        <v>6806</v>
      </c>
      <c r="E4106" s="15" t="s">
        <v>13085</v>
      </c>
      <c r="F4106" s="15" t="s">
        <v>4324</v>
      </c>
      <c r="G4106" s="15" t="s">
        <v>9561</v>
      </c>
      <c r="H4106" s="15" t="s">
        <v>13183</v>
      </c>
      <c r="I4106" s="15" t="s">
        <v>4327</v>
      </c>
      <c r="J4106" s="15" t="s">
        <v>4328</v>
      </c>
      <c r="K4106" s="15"/>
      <c r="L4106" s="103" t="str">
        <f t="shared" si="1"/>
        <v>B-J255-W13-250 ml White milk Bottle</v>
      </c>
      <c r="M4106" s="103">
        <f t="shared" si="2"/>
        <v>1440</v>
      </c>
      <c r="N4106" s="102" t="str">
        <f t="shared" si="3"/>
        <v>wk </v>
      </c>
    </row>
    <row r="4107" ht="12.75" customHeight="1">
      <c r="A4107" s="15" t="s">
        <v>4857</v>
      </c>
      <c r="B4107" s="15" t="s">
        <v>3123</v>
      </c>
      <c r="C4107" s="15" t="s">
        <v>4321</v>
      </c>
      <c r="D4107" s="15" t="s">
        <v>3470</v>
      </c>
      <c r="E4107" s="15" t="s">
        <v>13188</v>
      </c>
      <c r="F4107" s="15" t="s">
        <v>4324</v>
      </c>
      <c r="G4107" s="15" t="s">
        <v>9569</v>
      </c>
      <c r="H4107" s="15" t="s">
        <v>13179</v>
      </c>
      <c r="I4107" s="15" t="s">
        <v>4327</v>
      </c>
      <c r="J4107" s="15" t="s">
        <v>4328</v>
      </c>
      <c r="K4107" s="15"/>
      <c r="L4107" s="103" t="str">
        <f t="shared" si="1"/>
        <v>B-J255-W13-250 ml White milk Bottle</v>
      </c>
      <c r="M4107" s="103">
        <f t="shared" si="2"/>
        <v>2880</v>
      </c>
      <c r="N4107" s="102" t="str">
        <f t="shared" si="3"/>
        <v>wk </v>
      </c>
    </row>
    <row r="4108" ht="12.75" customHeight="1">
      <c r="A4108" s="15" t="s">
        <v>4869</v>
      </c>
      <c r="B4108" s="15" t="s">
        <v>3123</v>
      </c>
      <c r="C4108" s="15" t="s">
        <v>4321</v>
      </c>
      <c r="D4108" s="15" t="s">
        <v>6806</v>
      </c>
      <c r="E4108" s="15" t="s">
        <v>13088</v>
      </c>
      <c r="F4108" s="15" t="s">
        <v>4324</v>
      </c>
      <c r="G4108" s="15" t="s">
        <v>9561</v>
      </c>
      <c r="H4108" s="15" t="s">
        <v>13183</v>
      </c>
      <c r="I4108" s="15" t="s">
        <v>4327</v>
      </c>
      <c r="J4108" s="15" t="s">
        <v>4345</v>
      </c>
      <c r="K4108" s="15"/>
      <c r="L4108" s="103" t="str">
        <f t="shared" si="1"/>
        <v>B-J255-W13-250 ml White milk Bottle</v>
      </c>
      <c r="M4108" s="103">
        <f t="shared" si="2"/>
        <v>1440</v>
      </c>
      <c r="N4108" s="102" t="str">
        <f t="shared" si="3"/>
        <v>wk </v>
      </c>
    </row>
    <row r="4109" ht="12.75" customHeight="1">
      <c r="A4109" s="15" t="s">
        <v>4869</v>
      </c>
      <c r="B4109" s="15" t="s">
        <v>3123</v>
      </c>
      <c r="C4109" s="15" t="s">
        <v>4321</v>
      </c>
      <c r="D4109" s="15" t="s">
        <v>3372</v>
      </c>
      <c r="E4109" s="15" t="s">
        <v>13189</v>
      </c>
      <c r="F4109" s="15" t="s">
        <v>4324</v>
      </c>
      <c r="G4109" s="15" t="s">
        <v>13157</v>
      </c>
      <c r="H4109" s="15" t="s">
        <v>13180</v>
      </c>
      <c r="I4109" s="15" t="s">
        <v>4327</v>
      </c>
      <c r="J4109" s="15" t="s">
        <v>4345</v>
      </c>
      <c r="K4109" s="15"/>
      <c r="L4109" s="103" t="str">
        <f t="shared" si="1"/>
        <v>B-J255-W13-250 ml White milk Bottle</v>
      </c>
      <c r="M4109" s="103">
        <f t="shared" si="2"/>
        <v>288</v>
      </c>
      <c r="N4109" s="102" t="str">
        <f t="shared" si="3"/>
        <v>wk </v>
      </c>
    </row>
    <row r="4110" ht="12.75" customHeight="1">
      <c r="A4110" s="15" t="s">
        <v>4869</v>
      </c>
      <c r="B4110" s="15" t="s">
        <v>3123</v>
      </c>
      <c r="C4110" s="15" t="s">
        <v>4321</v>
      </c>
      <c r="D4110" s="15" t="s">
        <v>3569</v>
      </c>
      <c r="E4110" s="15" t="s">
        <v>12591</v>
      </c>
      <c r="F4110" s="15" t="s">
        <v>4324</v>
      </c>
      <c r="G4110" s="15" t="s">
        <v>13149</v>
      </c>
      <c r="H4110" s="15" t="s">
        <v>13176</v>
      </c>
      <c r="I4110" s="15" t="s">
        <v>4327</v>
      </c>
      <c r="J4110" s="15" t="s">
        <v>4345</v>
      </c>
      <c r="K4110" s="15"/>
      <c r="L4110" s="103" t="str">
        <f t="shared" si="1"/>
        <v>B-J255-W13-250 ml White milk Bottle</v>
      </c>
      <c r="M4110" s="103">
        <f t="shared" si="2"/>
        <v>576</v>
      </c>
      <c r="N4110" s="102" t="str">
        <f t="shared" si="3"/>
        <v>wk </v>
      </c>
    </row>
    <row r="4111" ht="12.75" customHeight="1">
      <c r="A4111" s="15" t="s">
        <v>4872</v>
      </c>
      <c r="B4111" s="15" t="s">
        <v>3123</v>
      </c>
      <c r="C4111" s="15" t="s">
        <v>4321</v>
      </c>
      <c r="D4111" s="15" t="s">
        <v>3470</v>
      </c>
      <c r="E4111" s="15" t="s">
        <v>13190</v>
      </c>
      <c r="F4111" s="15" t="s">
        <v>4324</v>
      </c>
      <c r="G4111" s="15" t="s">
        <v>9569</v>
      </c>
      <c r="H4111" s="15" t="s">
        <v>13179</v>
      </c>
      <c r="I4111" s="15" t="s">
        <v>4327</v>
      </c>
      <c r="J4111" s="15" t="s">
        <v>4328</v>
      </c>
      <c r="K4111" s="15"/>
      <c r="L4111" s="103" t="str">
        <f t="shared" si="1"/>
        <v>B-J255-W13-250 ml White milk Bottle</v>
      </c>
      <c r="M4111" s="103">
        <f t="shared" si="2"/>
        <v>2880</v>
      </c>
      <c r="N4111" s="102" t="str">
        <f t="shared" si="3"/>
        <v>wk </v>
      </c>
    </row>
    <row r="4112" ht="12.75" customHeight="1">
      <c r="A4112" s="15" t="s">
        <v>4878</v>
      </c>
      <c r="B4112" s="15" t="s">
        <v>3123</v>
      </c>
      <c r="C4112" s="15" t="s">
        <v>4321</v>
      </c>
      <c r="D4112" s="15" t="s">
        <v>3372</v>
      </c>
      <c r="E4112" s="15" t="s">
        <v>13089</v>
      </c>
      <c r="F4112" s="15" t="s">
        <v>4324</v>
      </c>
      <c r="G4112" s="15" t="s">
        <v>13157</v>
      </c>
      <c r="H4112" s="15" t="s">
        <v>13180</v>
      </c>
      <c r="I4112" s="15" t="s">
        <v>4327</v>
      </c>
      <c r="J4112" s="15" t="s">
        <v>4345</v>
      </c>
      <c r="K4112" s="15"/>
      <c r="L4112" s="103" t="str">
        <f t="shared" si="1"/>
        <v>B-J255-W13-250 ml White milk Bottle</v>
      </c>
      <c r="M4112" s="103">
        <f t="shared" si="2"/>
        <v>288</v>
      </c>
      <c r="N4112" s="102" t="str">
        <f t="shared" si="3"/>
        <v>wk </v>
      </c>
    </row>
    <row r="4113" ht="12.75" customHeight="1">
      <c r="A4113" s="15" t="s">
        <v>4882</v>
      </c>
      <c r="B4113" s="15" t="s">
        <v>3123</v>
      </c>
      <c r="C4113" s="15" t="s">
        <v>4321</v>
      </c>
      <c r="D4113" s="15" t="s">
        <v>3372</v>
      </c>
      <c r="E4113" s="15" t="s">
        <v>13090</v>
      </c>
      <c r="F4113" s="15" t="s">
        <v>4324</v>
      </c>
      <c r="G4113" s="15" t="s">
        <v>13157</v>
      </c>
      <c r="H4113" s="15" t="s">
        <v>13180</v>
      </c>
      <c r="I4113" s="15" t="s">
        <v>4327</v>
      </c>
      <c r="J4113" s="15" t="s">
        <v>4345</v>
      </c>
      <c r="K4113" s="15"/>
      <c r="L4113" s="103" t="str">
        <f t="shared" si="1"/>
        <v>B-J255-W13-250 ml White milk Bottle</v>
      </c>
      <c r="M4113" s="103">
        <f t="shared" si="2"/>
        <v>288</v>
      </c>
      <c r="N4113" s="102" t="str">
        <f t="shared" si="3"/>
        <v>wk </v>
      </c>
    </row>
    <row r="4114" ht="12.75" customHeight="1">
      <c r="A4114" s="15" t="s">
        <v>4884</v>
      </c>
      <c r="B4114" s="15" t="s">
        <v>3123</v>
      </c>
      <c r="C4114" s="15" t="s">
        <v>4321</v>
      </c>
      <c r="D4114" s="15" t="s">
        <v>6806</v>
      </c>
      <c r="E4114" s="15" t="s">
        <v>13091</v>
      </c>
      <c r="F4114" s="15" t="s">
        <v>4324</v>
      </c>
      <c r="G4114" s="15" t="s">
        <v>9561</v>
      </c>
      <c r="H4114" s="15" t="s">
        <v>13183</v>
      </c>
      <c r="I4114" s="15" t="s">
        <v>4327</v>
      </c>
      <c r="J4114" s="15" t="s">
        <v>4345</v>
      </c>
      <c r="K4114" s="15"/>
      <c r="L4114" s="103" t="str">
        <f t="shared" si="1"/>
        <v>B-J255-W13-250 ml White milk Bottle</v>
      </c>
      <c r="M4114" s="103">
        <f t="shared" si="2"/>
        <v>1440</v>
      </c>
      <c r="N4114" s="102" t="str">
        <f t="shared" si="3"/>
        <v>wk 2</v>
      </c>
    </row>
    <row r="4115" ht="12.75" customHeight="1">
      <c r="A4115" s="15" t="s">
        <v>13191</v>
      </c>
      <c r="B4115" s="15"/>
      <c r="C4115" s="15" t="s">
        <v>3146</v>
      </c>
      <c r="D4115" s="15" t="s">
        <v>3145</v>
      </c>
      <c r="E4115" s="15"/>
      <c r="F4115" s="15" t="s">
        <v>4308</v>
      </c>
      <c r="G4115" s="15" t="s">
        <v>13192</v>
      </c>
      <c r="H4115" s="15" t="s">
        <v>3149</v>
      </c>
      <c r="I4115" s="15" t="s">
        <v>3177</v>
      </c>
      <c r="J4115" s="15"/>
      <c r="K4115" s="15"/>
      <c r="L4115" s="103" t="str">
        <f t="shared" si="1"/>
        <v>B-J500-N19-500 ml Natural milk Bottle</v>
      </c>
      <c r="M4115" s="103">
        <f t="shared" si="2"/>
        <v>0</v>
      </c>
      <c r="N4115" s="102" t="str">
        <f t="shared" si="3"/>
        <v>wk </v>
      </c>
    </row>
    <row r="4116" ht="12.75" customHeight="1">
      <c r="A4116" s="15" t="s">
        <v>4947</v>
      </c>
      <c r="B4116" s="15" t="s">
        <v>3123</v>
      </c>
      <c r="C4116" s="15" t="s">
        <v>4321</v>
      </c>
      <c r="D4116" s="15" t="s">
        <v>12102</v>
      </c>
      <c r="E4116" s="15" t="s">
        <v>13193</v>
      </c>
      <c r="F4116" s="15" t="s">
        <v>4324</v>
      </c>
      <c r="G4116" s="15" t="s">
        <v>13194</v>
      </c>
      <c r="H4116" s="15" t="s">
        <v>13195</v>
      </c>
      <c r="I4116" s="15" t="s">
        <v>4327</v>
      </c>
      <c r="J4116" s="15" t="s">
        <v>5653</v>
      </c>
      <c r="K4116" s="15"/>
      <c r="L4116" s="103" t="str">
        <f t="shared" si="1"/>
        <v>B-J500-N19-500 ml Natural milk Bottle</v>
      </c>
      <c r="M4116" s="103">
        <f t="shared" si="2"/>
        <v>4896</v>
      </c>
      <c r="N4116" s="102" t="str">
        <f t="shared" si="3"/>
        <v>wk 18</v>
      </c>
    </row>
    <row r="4117" ht="12.75" customHeight="1">
      <c r="A4117" s="15" t="s">
        <v>4329</v>
      </c>
      <c r="B4117" s="15" t="s">
        <v>3123</v>
      </c>
      <c r="C4117" s="15" t="s">
        <v>4321</v>
      </c>
      <c r="D4117" s="15" t="s">
        <v>3754</v>
      </c>
      <c r="E4117" s="15" t="s">
        <v>13196</v>
      </c>
      <c r="F4117" s="15" t="s">
        <v>4324</v>
      </c>
      <c r="G4117" s="15" t="s">
        <v>13197</v>
      </c>
      <c r="H4117" s="15" t="s">
        <v>13198</v>
      </c>
      <c r="I4117" s="15" t="s">
        <v>4327</v>
      </c>
      <c r="J4117" s="15" t="s">
        <v>4345</v>
      </c>
      <c r="K4117" s="15"/>
      <c r="L4117" s="103" t="str">
        <f t="shared" si="1"/>
        <v>B-J500-N19-500 ml Natural milk Bottle</v>
      </c>
      <c r="M4117" s="103">
        <f t="shared" si="2"/>
        <v>5184</v>
      </c>
      <c r="N4117" s="102" t="str">
        <f t="shared" si="3"/>
        <v>wk </v>
      </c>
    </row>
    <row r="4118" ht="12.75" customHeight="1">
      <c r="A4118" s="15" t="s">
        <v>4447</v>
      </c>
      <c r="B4118" s="15" t="s">
        <v>3123</v>
      </c>
      <c r="C4118" s="15" t="s">
        <v>4321</v>
      </c>
      <c r="D4118" s="15" t="s">
        <v>7483</v>
      </c>
      <c r="E4118" s="15" t="s">
        <v>12484</v>
      </c>
      <c r="F4118" s="15" t="s">
        <v>4324</v>
      </c>
      <c r="G4118" s="15" t="s">
        <v>13199</v>
      </c>
      <c r="H4118" s="15" t="s">
        <v>13200</v>
      </c>
      <c r="I4118" s="15" t="s">
        <v>4327</v>
      </c>
      <c r="J4118" s="15" t="s">
        <v>4345</v>
      </c>
      <c r="K4118" s="15"/>
      <c r="L4118" s="103" t="str">
        <f t="shared" si="1"/>
        <v>B-J500-N19-500 ml Natural milk Bottle</v>
      </c>
      <c r="M4118" s="103">
        <f t="shared" si="2"/>
        <v>432</v>
      </c>
      <c r="N4118" s="102" t="str">
        <f t="shared" si="3"/>
        <v>wk </v>
      </c>
    </row>
    <row r="4119" ht="12.75" customHeight="1">
      <c r="A4119" s="15" t="s">
        <v>13201</v>
      </c>
      <c r="B4119" s="15" t="s">
        <v>2849</v>
      </c>
      <c r="C4119" s="15" t="s">
        <v>3146</v>
      </c>
      <c r="D4119" s="15" t="s">
        <v>3145</v>
      </c>
      <c r="E4119" s="15"/>
      <c r="F4119" s="15" t="s">
        <v>4308</v>
      </c>
      <c r="G4119" s="15" t="s">
        <v>13192</v>
      </c>
      <c r="H4119" s="15" t="s">
        <v>3149</v>
      </c>
      <c r="I4119" s="15" t="s">
        <v>3156</v>
      </c>
      <c r="J4119" s="15"/>
      <c r="K4119" s="15"/>
      <c r="L4119" s="103" t="str">
        <f t="shared" si="1"/>
        <v>B-J500-PK19-500 ml Pink milk Bottle</v>
      </c>
      <c r="M4119" s="103">
        <f t="shared" si="2"/>
        <v>0</v>
      </c>
      <c r="N4119" s="102" t="str">
        <f t="shared" si="3"/>
        <v>wk </v>
      </c>
    </row>
    <row r="4120" ht="12.75" customHeight="1">
      <c r="A4120" s="15" t="s">
        <v>4934</v>
      </c>
      <c r="B4120" s="15" t="s">
        <v>3123</v>
      </c>
      <c r="C4120" s="15" t="s">
        <v>4321</v>
      </c>
      <c r="D4120" s="15" t="s">
        <v>3544</v>
      </c>
      <c r="E4120" s="15" t="s">
        <v>13095</v>
      </c>
      <c r="F4120" s="15" t="s">
        <v>4324</v>
      </c>
      <c r="G4120" s="15" t="s">
        <v>13202</v>
      </c>
      <c r="H4120" s="15" t="s">
        <v>13203</v>
      </c>
      <c r="I4120" s="15" t="s">
        <v>4327</v>
      </c>
      <c r="J4120" s="15" t="s">
        <v>4328</v>
      </c>
      <c r="K4120" s="15"/>
      <c r="L4120" s="103" t="str">
        <f t="shared" si="1"/>
        <v>B-J500-PK19-500 ml Pink milk Bottle</v>
      </c>
      <c r="M4120" s="103">
        <f t="shared" si="2"/>
        <v>720</v>
      </c>
      <c r="N4120" s="102" t="str">
        <f t="shared" si="3"/>
        <v>wk 1</v>
      </c>
    </row>
    <row r="4121" ht="12.75" customHeight="1">
      <c r="A4121" s="15" t="s">
        <v>4947</v>
      </c>
      <c r="B4121" s="15" t="s">
        <v>3123</v>
      </c>
      <c r="C4121" s="15" t="s">
        <v>4321</v>
      </c>
      <c r="D4121" s="15" t="s">
        <v>3816</v>
      </c>
      <c r="E4121" s="15" t="s">
        <v>12963</v>
      </c>
      <c r="F4121" s="15" t="s">
        <v>4324</v>
      </c>
      <c r="G4121" s="15" t="s">
        <v>13204</v>
      </c>
      <c r="H4121" s="15" t="s">
        <v>13205</v>
      </c>
      <c r="I4121" s="15" t="s">
        <v>4327</v>
      </c>
      <c r="J4121" s="15" t="s">
        <v>5653</v>
      </c>
      <c r="K4121" s="15"/>
      <c r="L4121" s="103" t="str">
        <f t="shared" si="1"/>
        <v>B-J500-PK19-500 ml Pink milk Bottle</v>
      </c>
      <c r="M4121" s="103">
        <f t="shared" si="2"/>
        <v>144</v>
      </c>
      <c r="N4121" s="102" t="str">
        <f t="shared" si="3"/>
        <v>wk 18</v>
      </c>
    </row>
    <row r="4122" ht="12.75" customHeight="1">
      <c r="A4122" s="15" t="s">
        <v>5098</v>
      </c>
      <c r="B4122" s="15" t="s">
        <v>3123</v>
      </c>
      <c r="C4122" s="15" t="s">
        <v>4321</v>
      </c>
      <c r="D4122" s="15" t="s">
        <v>7483</v>
      </c>
      <c r="E4122" s="15" t="s">
        <v>12677</v>
      </c>
      <c r="F4122" s="15" t="s">
        <v>4324</v>
      </c>
      <c r="G4122" s="15" t="s">
        <v>13199</v>
      </c>
      <c r="H4122" s="15" t="s">
        <v>13206</v>
      </c>
      <c r="I4122" s="15" t="s">
        <v>4327</v>
      </c>
      <c r="J4122" s="15" t="s">
        <v>5653</v>
      </c>
      <c r="K4122" s="15"/>
      <c r="L4122" s="103" t="str">
        <f t="shared" si="1"/>
        <v>B-J500-PK19-500 ml Pink milk Bottle</v>
      </c>
      <c r="M4122" s="103">
        <f t="shared" si="2"/>
        <v>432</v>
      </c>
      <c r="N4122" s="102" t="str">
        <f t="shared" si="3"/>
        <v>wk 22</v>
      </c>
    </row>
    <row r="4123" ht="12.75" customHeight="1">
      <c r="A4123" s="15" t="s">
        <v>5663</v>
      </c>
      <c r="B4123" s="15" t="s">
        <v>3123</v>
      </c>
      <c r="C4123" s="15" t="s">
        <v>4321</v>
      </c>
      <c r="D4123" s="15" t="s">
        <v>4905</v>
      </c>
      <c r="E4123" s="15" t="s">
        <v>12970</v>
      </c>
      <c r="F4123" s="15" t="s">
        <v>6858</v>
      </c>
      <c r="G4123" s="15" t="s">
        <v>13207</v>
      </c>
      <c r="H4123" s="15" t="s">
        <v>13208</v>
      </c>
      <c r="I4123" s="15" t="s">
        <v>4327</v>
      </c>
      <c r="J4123" s="15" t="s">
        <v>8986</v>
      </c>
      <c r="K4123" s="15"/>
      <c r="L4123" s="103" t="str">
        <f t="shared" si="1"/>
        <v>B-J500-PK19-500 ml Pink milk Bottle</v>
      </c>
      <c r="M4123" s="103">
        <f t="shared" si="2"/>
        <v>5760</v>
      </c>
      <c r="N4123" s="102" t="str">
        <f t="shared" si="3"/>
        <v>wk 36</v>
      </c>
    </row>
    <row r="4124" ht="12.75" customHeight="1">
      <c r="A4124" s="15" t="s">
        <v>5663</v>
      </c>
      <c r="B4124" s="15" t="s">
        <v>3123</v>
      </c>
      <c r="C4124" s="15" t="s">
        <v>4321</v>
      </c>
      <c r="D4124" s="15" t="s">
        <v>3539</v>
      </c>
      <c r="E4124" s="15" t="s">
        <v>12680</v>
      </c>
      <c r="F4124" s="15" t="s">
        <v>4324</v>
      </c>
      <c r="G4124" s="15" t="s">
        <v>13209</v>
      </c>
      <c r="H4124" s="15" t="s">
        <v>13210</v>
      </c>
      <c r="I4124" s="15" t="s">
        <v>4327</v>
      </c>
      <c r="J4124" s="15" t="s">
        <v>5653</v>
      </c>
      <c r="K4124" s="15"/>
      <c r="L4124" s="103" t="str">
        <f t="shared" si="1"/>
        <v>B-J500-PK19-500 ml Pink milk Bottle</v>
      </c>
      <c r="M4124" s="103">
        <f t="shared" si="2"/>
        <v>864</v>
      </c>
      <c r="N4124" s="102" t="str">
        <f t="shared" si="3"/>
        <v>wk 36</v>
      </c>
    </row>
    <row r="4125" ht="12.75" customHeight="1">
      <c r="A4125" s="15" t="s">
        <v>4392</v>
      </c>
      <c r="B4125" s="15" t="s">
        <v>3123</v>
      </c>
      <c r="C4125" s="15" t="s">
        <v>4321</v>
      </c>
      <c r="D4125" s="15" t="s">
        <v>3569</v>
      </c>
      <c r="E4125" s="15" t="s">
        <v>12840</v>
      </c>
      <c r="F4125" s="15" t="s">
        <v>4324</v>
      </c>
      <c r="G4125" s="15" t="s">
        <v>13211</v>
      </c>
      <c r="H4125" s="15" t="s">
        <v>13212</v>
      </c>
      <c r="I4125" s="15" t="s">
        <v>4327</v>
      </c>
      <c r="J4125" s="15" t="s">
        <v>4328</v>
      </c>
      <c r="K4125" s="15"/>
      <c r="L4125" s="103" t="str">
        <f t="shared" si="1"/>
        <v>B-J500-PK19-500 ml Pink milk Bottle</v>
      </c>
      <c r="M4125" s="103">
        <f t="shared" si="2"/>
        <v>576</v>
      </c>
      <c r="N4125" s="102" t="str">
        <f t="shared" si="3"/>
        <v>wk </v>
      </c>
    </row>
    <row r="4126" ht="12.75" customHeight="1">
      <c r="A4126" s="15" t="s">
        <v>5323</v>
      </c>
      <c r="B4126" s="15" t="s">
        <v>3123</v>
      </c>
      <c r="C4126" s="15" t="s">
        <v>4321</v>
      </c>
      <c r="D4126" s="15" t="s">
        <v>3470</v>
      </c>
      <c r="E4126" s="15" t="s">
        <v>12926</v>
      </c>
      <c r="F4126" s="15" t="s">
        <v>6858</v>
      </c>
      <c r="G4126" s="15" t="s">
        <v>13213</v>
      </c>
      <c r="H4126" s="15" t="s">
        <v>13214</v>
      </c>
      <c r="I4126" s="15" t="s">
        <v>4327</v>
      </c>
      <c r="J4126" s="15" t="s">
        <v>8986</v>
      </c>
      <c r="K4126" s="15"/>
      <c r="L4126" s="103" t="str">
        <f t="shared" si="1"/>
        <v>B-J500-PK19-500 ml Pink milk Bottle</v>
      </c>
      <c r="M4126" s="103">
        <f t="shared" si="2"/>
        <v>2880</v>
      </c>
      <c r="N4126" s="102" t="str">
        <f t="shared" si="3"/>
        <v>wk </v>
      </c>
    </row>
    <row r="4127" ht="12.75" customHeight="1">
      <c r="A4127" s="15" t="s">
        <v>4416</v>
      </c>
      <c r="B4127" s="15" t="s">
        <v>3123</v>
      </c>
      <c r="C4127" s="15" t="s">
        <v>4321</v>
      </c>
      <c r="D4127" s="15" t="s">
        <v>3816</v>
      </c>
      <c r="E4127" s="15" t="s">
        <v>12938</v>
      </c>
      <c r="F4127" s="15" t="s">
        <v>4324</v>
      </c>
      <c r="G4127" s="15" t="s">
        <v>13204</v>
      </c>
      <c r="H4127" s="15" t="s">
        <v>13205</v>
      </c>
      <c r="I4127" s="15" t="s">
        <v>4327</v>
      </c>
      <c r="J4127" s="15" t="s">
        <v>4345</v>
      </c>
      <c r="K4127" s="15"/>
      <c r="L4127" s="103" t="str">
        <f t="shared" si="1"/>
        <v>B-J500-PK19-500 ml Pink milk Bottle</v>
      </c>
      <c r="M4127" s="103">
        <f t="shared" si="2"/>
        <v>144</v>
      </c>
      <c r="N4127" s="102" t="str">
        <f t="shared" si="3"/>
        <v>wk </v>
      </c>
    </row>
    <row r="4128" ht="12.75" customHeight="1">
      <c r="A4128" s="15" t="s">
        <v>4416</v>
      </c>
      <c r="B4128" s="15" t="s">
        <v>3123</v>
      </c>
      <c r="C4128" s="15" t="s">
        <v>4321</v>
      </c>
      <c r="D4128" s="15" t="s">
        <v>3569</v>
      </c>
      <c r="E4128" s="15" t="s">
        <v>13116</v>
      </c>
      <c r="F4128" s="15" t="s">
        <v>4324</v>
      </c>
      <c r="G4128" s="15" t="s">
        <v>13211</v>
      </c>
      <c r="H4128" s="15" t="s">
        <v>13212</v>
      </c>
      <c r="I4128" s="15" t="s">
        <v>4327</v>
      </c>
      <c r="J4128" s="15" t="s">
        <v>4328</v>
      </c>
      <c r="K4128" s="15"/>
      <c r="L4128" s="103" t="str">
        <f t="shared" si="1"/>
        <v>B-J500-PK19-500 ml Pink milk Bottle</v>
      </c>
      <c r="M4128" s="103">
        <f t="shared" si="2"/>
        <v>576</v>
      </c>
      <c r="N4128" s="102" t="str">
        <f t="shared" si="3"/>
        <v>wk </v>
      </c>
    </row>
    <row r="4129" ht="12.75" customHeight="1">
      <c r="A4129" s="15" t="s">
        <v>4416</v>
      </c>
      <c r="B4129" s="15" t="s">
        <v>3123</v>
      </c>
      <c r="C4129" s="15" t="s">
        <v>4321</v>
      </c>
      <c r="D4129" s="15" t="s">
        <v>3544</v>
      </c>
      <c r="E4129" s="15" t="s">
        <v>12851</v>
      </c>
      <c r="F4129" s="15" t="s">
        <v>4324</v>
      </c>
      <c r="G4129" s="15" t="s">
        <v>13202</v>
      </c>
      <c r="H4129" s="15" t="s">
        <v>13203</v>
      </c>
      <c r="I4129" s="15" t="s">
        <v>4327</v>
      </c>
      <c r="J4129" s="15" t="s">
        <v>4328</v>
      </c>
      <c r="K4129" s="15"/>
      <c r="L4129" s="103" t="str">
        <f t="shared" si="1"/>
        <v>B-J500-PK19-500 ml Pink milk Bottle</v>
      </c>
      <c r="M4129" s="103">
        <f t="shared" si="2"/>
        <v>720</v>
      </c>
      <c r="N4129" s="102" t="str">
        <f t="shared" si="3"/>
        <v>wk </v>
      </c>
    </row>
    <row r="4130" ht="12.75" customHeight="1">
      <c r="A4130" s="15" t="s">
        <v>5722</v>
      </c>
      <c r="B4130" s="15" t="s">
        <v>3123</v>
      </c>
      <c r="C4130" s="15" t="s">
        <v>4321</v>
      </c>
      <c r="D4130" s="15" t="s">
        <v>4905</v>
      </c>
      <c r="E4130" s="15" t="s">
        <v>12854</v>
      </c>
      <c r="F4130" s="15" t="s">
        <v>6858</v>
      </c>
      <c r="G4130" s="15" t="s">
        <v>13207</v>
      </c>
      <c r="H4130" s="15" t="s">
        <v>13208</v>
      </c>
      <c r="I4130" s="15" t="s">
        <v>4327</v>
      </c>
      <c r="J4130" s="15" t="s">
        <v>4328</v>
      </c>
      <c r="K4130" s="15"/>
      <c r="L4130" s="103" t="str">
        <f t="shared" si="1"/>
        <v>B-J500-PK19-500 ml Pink milk Bottle</v>
      </c>
      <c r="M4130" s="103">
        <f t="shared" si="2"/>
        <v>5760</v>
      </c>
      <c r="N4130" s="102" t="str">
        <f t="shared" si="3"/>
        <v>wk 9</v>
      </c>
    </row>
    <row r="4131" ht="12.75" customHeight="1">
      <c r="A4131" s="15" t="s">
        <v>9979</v>
      </c>
      <c r="B4131" s="15" t="s">
        <v>3123</v>
      </c>
      <c r="C4131" s="15" t="s">
        <v>4321</v>
      </c>
      <c r="D4131" s="15" t="s">
        <v>3544</v>
      </c>
      <c r="E4131" s="15" t="s">
        <v>13215</v>
      </c>
      <c r="F4131" s="15" t="s">
        <v>4324</v>
      </c>
      <c r="G4131" s="15" t="s">
        <v>13202</v>
      </c>
      <c r="H4131" s="15" t="s">
        <v>13203</v>
      </c>
      <c r="I4131" s="15" t="s">
        <v>4327</v>
      </c>
      <c r="J4131" s="15" t="s">
        <v>4345</v>
      </c>
      <c r="K4131" s="15"/>
      <c r="L4131" s="103" t="str">
        <f t="shared" si="1"/>
        <v>B-J500-PK19-500 ml Pink milk Bottle</v>
      </c>
      <c r="M4131" s="103">
        <f t="shared" si="2"/>
        <v>720</v>
      </c>
      <c r="N4131" s="102" t="str">
        <f t="shared" si="3"/>
        <v>wk 14</v>
      </c>
    </row>
    <row r="4132" ht="12.75" customHeight="1">
      <c r="A4132" s="15" t="s">
        <v>9979</v>
      </c>
      <c r="B4132" s="15" t="s">
        <v>3123</v>
      </c>
      <c r="C4132" s="15" t="s">
        <v>4321</v>
      </c>
      <c r="D4132" s="15" t="s">
        <v>7483</v>
      </c>
      <c r="E4132" s="15" t="s">
        <v>13216</v>
      </c>
      <c r="F4132" s="15" t="s">
        <v>4324</v>
      </c>
      <c r="G4132" s="15" t="s">
        <v>13199</v>
      </c>
      <c r="H4132" s="15" t="s">
        <v>13206</v>
      </c>
      <c r="I4132" s="15" t="s">
        <v>4327</v>
      </c>
      <c r="J4132" s="15" t="s">
        <v>4345</v>
      </c>
      <c r="K4132" s="15"/>
      <c r="L4132" s="103" t="str">
        <f t="shared" si="1"/>
        <v>B-J500-PK19-500 ml Pink milk Bottle</v>
      </c>
      <c r="M4132" s="103">
        <f t="shared" si="2"/>
        <v>432</v>
      </c>
      <c r="N4132" s="102" t="str">
        <f t="shared" si="3"/>
        <v>wk 14</v>
      </c>
    </row>
    <row r="4133" ht="12.75" customHeight="1">
      <c r="A4133" s="15" t="s">
        <v>9979</v>
      </c>
      <c r="B4133" s="15" t="s">
        <v>3123</v>
      </c>
      <c r="C4133" s="15" t="s">
        <v>4321</v>
      </c>
      <c r="D4133" s="15" t="s">
        <v>3544</v>
      </c>
      <c r="E4133" s="15" t="s">
        <v>13217</v>
      </c>
      <c r="F4133" s="15" t="s">
        <v>4324</v>
      </c>
      <c r="G4133" s="15" t="s">
        <v>13202</v>
      </c>
      <c r="H4133" s="15" t="s">
        <v>13203</v>
      </c>
      <c r="I4133" s="15" t="s">
        <v>4327</v>
      </c>
      <c r="J4133" s="15" t="s">
        <v>4345</v>
      </c>
      <c r="K4133" s="15"/>
      <c r="L4133" s="103" t="str">
        <f t="shared" si="1"/>
        <v>B-J500-PK19-500 ml Pink milk Bottle</v>
      </c>
      <c r="M4133" s="103">
        <f t="shared" si="2"/>
        <v>720</v>
      </c>
      <c r="N4133" s="102" t="str">
        <f t="shared" si="3"/>
        <v>wk 14</v>
      </c>
    </row>
    <row r="4134" ht="12.75" customHeight="1">
      <c r="A4134" s="15" t="s">
        <v>7593</v>
      </c>
      <c r="B4134" s="15" t="s">
        <v>3123</v>
      </c>
      <c r="C4134" s="15" t="s">
        <v>4321</v>
      </c>
      <c r="D4134" s="15" t="s">
        <v>3816</v>
      </c>
      <c r="E4134" s="15" t="s">
        <v>13218</v>
      </c>
      <c r="F4134" s="15" t="s">
        <v>4324</v>
      </c>
      <c r="G4134" s="15" t="s">
        <v>13204</v>
      </c>
      <c r="H4134" s="15" t="s">
        <v>13205</v>
      </c>
      <c r="I4134" s="15" t="s">
        <v>4327</v>
      </c>
      <c r="J4134" s="15" t="s">
        <v>4328</v>
      </c>
      <c r="K4134" s="15"/>
      <c r="L4134" s="103" t="str">
        <f t="shared" si="1"/>
        <v>B-J500-PK19-500 ml Pink milk Bottle</v>
      </c>
      <c r="M4134" s="103">
        <f t="shared" si="2"/>
        <v>144</v>
      </c>
      <c r="N4134" s="102" t="str">
        <f t="shared" si="3"/>
        <v>wk 18</v>
      </c>
    </row>
    <row r="4135" ht="12.75" customHeight="1">
      <c r="A4135" s="15" t="s">
        <v>7593</v>
      </c>
      <c r="B4135" s="15" t="s">
        <v>3123</v>
      </c>
      <c r="C4135" s="15" t="s">
        <v>4321</v>
      </c>
      <c r="D4135" s="15" t="s">
        <v>3372</v>
      </c>
      <c r="E4135" s="15" t="s">
        <v>13219</v>
      </c>
      <c r="F4135" s="15" t="s">
        <v>4324</v>
      </c>
      <c r="G4135" s="15" t="s">
        <v>8569</v>
      </c>
      <c r="H4135" s="15" t="s">
        <v>13220</v>
      </c>
      <c r="I4135" s="15" t="s">
        <v>4327</v>
      </c>
      <c r="J4135" s="15" t="s">
        <v>4345</v>
      </c>
      <c r="K4135" s="15"/>
      <c r="L4135" s="103" t="str">
        <f t="shared" si="1"/>
        <v>B-J500-PK19-500 ml Pink milk Bottle</v>
      </c>
      <c r="M4135" s="103">
        <f t="shared" si="2"/>
        <v>288</v>
      </c>
      <c r="N4135" s="102" t="str">
        <f t="shared" si="3"/>
        <v>wk 18</v>
      </c>
    </row>
    <row r="4136" ht="12.75" customHeight="1">
      <c r="A4136" s="15" t="s">
        <v>8179</v>
      </c>
      <c r="B4136" s="15" t="s">
        <v>3123</v>
      </c>
      <c r="C4136" s="15" t="s">
        <v>4321</v>
      </c>
      <c r="D4136" s="15" t="s">
        <v>3816</v>
      </c>
      <c r="E4136" s="15" t="s">
        <v>13221</v>
      </c>
      <c r="F4136" s="15" t="s">
        <v>4324</v>
      </c>
      <c r="G4136" s="15" t="s">
        <v>13204</v>
      </c>
      <c r="H4136" s="15" t="s">
        <v>13205</v>
      </c>
      <c r="I4136" s="15" t="s">
        <v>4327</v>
      </c>
      <c r="J4136" s="15" t="s">
        <v>4328</v>
      </c>
      <c r="K4136" s="15"/>
      <c r="L4136" s="103" t="str">
        <f t="shared" si="1"/>
        <v>B-J500-PK19-500 ml Pink milk Bottle</v>
      </c>
      <c r="M4136" s="103">
        <f t="shared" si="2"/>
        <v>144</v>
      </c>
      <c r="N4136" s="102" t="str">
        <f t="shared" si="3"/>
        <v>wk 23</v>
      </c>
    </row>
    <row r="4137" ht="12.75" customHeight="1">
      <c r="A4137" s="15" t="s">
        <v>5067</v>
      </c>
      <c r="B4137" s="15" t="s">
        <v>3123</v>
      </c>
      <c r="C4137" s="15" t="s">
        <v>4321</v>
      </c>
      <c r="D4137" s="15" t="s">
        <v>3507</v>
      </c>
      <c r="E4137" s="15" t="s">
        <v>12685</v>
      </c>
      <c r="F4137" s="15" t="s">
        <v>4324</v>
      </c>
      <c r="G4137" s="15" t="s">
        <v>13222</v>
      </c>
      <c r="H4137" s="15" t="s">
        <v>13223</v>
      </c>
      <c r="I4137" s="15" t="s">
        <v>4327</v>
      </c>
      <c r="J4137" s="15" t="s">
        <v>4328</v>
      </c>
      <c r="K4137" s="15"/>
      <c r="L4137" s="103" t="str">
        <f t="shared" si="1"/>
        <v>B-J500-PK19-500 ml Pink milk Bottle</v>
      </c>
      <c r="M4137" s="103">
        <f t="shared" si="2"/>
        <v>1728</v>
      </c>
      <c r="N4137" s="102" t="str">
        <f t="shared" si="3"/>
        <v>wk 44</v>
      </c>
    </row>
    <row r="4138" ht="12.75" customHeight="1">
      <c r="A4138" s="15" t="s">
        <v>5067</v>
      </c>
      <c r="B4138" s="15" t="s">
        <v>3123</v>
      </c>
      <c r="C4138" s="15" t="s">
        <v>4321</v>
      </c>
      <c r="D4138" s="15" t="s">
        <v>3372</v>
      </c>
      <c r="E4138" s="15" t="s">
        <v>13224</v>
      </c>
      <c r="F4138" s="15" t="s">
        <v>4324</v>
      </c>
      <c r="G4138" s="15" t="s">
        <v>8569</v>
      </c>
      <c r="H4138" s="15" t="s">
        <v>13220</v>
      </c>
      <c r="I4138" s="15" t="s">
        <v>4327</v>
      </c>
      <c r="J4138" s="15" t="s">
        <v>4328</v>
      </c>
      <c r="K4138" s="15"/>
      <c r="L4138" s="103" t="str">
        <f t="shared" si="1"/>
        <v>B-J500-PK19-500 ml Pink milk Bottle</v>
      </c>
      <c r="M4138" s="103">
        <f t="shared" si="2"/>
        <v>288</v>
      </c>
      <c r="N4138" s="102" t="str">
        <f t="shared" si="3"/>
        <v>wk 44</v>
      </c>
    </row>
    <row r="4139" ht="12.75" customHeight="1">
      <c r="A4139" s="15" t="s">
        <v>5067</v>
      </c>
      <c r="B4139" s="15" t="s">
        <v>3123</v>
      </c>
      <c r="C4139" s="15" t="s">
        <v>4321</v>
      </c>
      <c r="D4139" s="15" t="s">
        <v>3816</v>
      </c>
      <c r="E4139" s="15" t="s">
        <v>13225</v>
      </c>
      <c r="F4139" s="15" t="s">
        <v>4324</v>
      </c>
      <c r="G4139" s="15" t="s">
        <v>13204</v>
      </c>
      <c r="H4139" s="15" t="s">
        <v>13205</v>
      </c>
      <c r="I4139" s="15" t="s">
        <v>4327</v>
      </c>
      <c r="J4139" s="15" t="s">
        <v>4345</v>
      </c>
      <c r="K4139" s="15"/>
      <c r="L4139" s="103" t="str">
        <f t="shared" si="1"/>
        <v>B-J500-PK19-500 ml Pink milk Bottle</v>
      </c>
      <c r="M4139" s="103">
        <f t="shared" si="2"/>
        <v>144</v>
      </c>
      <c r="N4139" s="102" t="str">
        <f t="shared" si="3"/>
        <v>wk 44</v>
      </c>
    </row>
    <row r="4140" ht="12.75" customHeight="1">
      <c r="A4140" s="15" t="s">
        <v>5067</v>
      </c>
      <c r="B4140" s="15" t="s">
        <v>3123</v>
      </c>
      <c r="C4140" s="15" t="s">
        <v>4321</v>
      </c>
      <c r="D4140" s="15" t="s">
        <v>3372</v>
      </c>
      <c r="E4140" s="15" t="s">
        <v>13226</v>
      </c>
      <c r="F4140" s="15" t="s">
        <v>4324</v>
      </c>
      <c r="G4140" s="15" t="s">
        <v>8569</v>
      </c>
      <c r="H4140" s="15" t="s">
        <v>13220</v>
      </c>
      <c r="I4140" s="15" t="s">
        <v>4327</v>
      </c>
      <c r="J4140" s="15" t="s">
        <v>4328</v>
      </c>
      <c r="K4140" s="15"/>
      <c r="L4140" s="103" t="str">
        <f t="shared" si="1"/>
        <v>B-J500-PK19-500 ml Pink milk Bottle</v>
      </c>
      <c r="M4140" s="103">
        <f t="shared" si="2"/>
        <v>288</v>
      </c>
      <c r="N4140" s="102" t="str">
        <f t="shared" si="3"/>
        <v>wk 44</v>
      </c>
    </row>
    <row r="4141" ht="12.75" customHeight="1">
      <c r="A4141" s="15" t="s">
        <v>5072</v>
      </c>
      <c r="B4141" s="15" t="s">
        <v>3123</v>
      </c>
      <c r="C4141" s="15" t="s">
        <v>4321</v>
      </c>
      <c r="D4141" s="15" t="s">
        <v>5078</v>
      </c>
      <c r="E4141" s="15" t="s">
        <v>13227</v>
      </c>
      <c r="F4141" s="15" t="s">
        <v>4324</v>
      </c>
      <c r="G4141" s="15" t="s">
        <v>13228</v>
      </c>
      <c r="H4141" s="15" t="s">
        <v>13229</v>
      </c>
      <c r="I4141" s="15" t="s">
        <v>4327</v>
      </c>
      <c r="J4141" s="15" t="s">
        <v>4328</v>
      </c>
      <c r="K4141" s="15"/>
      <c r="L4141" s="103" t="str">
        <f t="shared" si="1"/>
        <v>B-J500-PK19-500 ml Pink milk Bottle</v>
      </c>
      <c r="M4141" s="103">
        <f t="shared" si="2"/>
        <v>1008</v>
      </c>
      <c r="N4141" s="102" t="str">
        <f t="shared" si="3"/>
        <v>wk 49</v>
      </c>
    </row>
    <row r="4142" ht="12.75" customHeight="1">
      <c r="A4142" s="15" t="s">
        <v>5072</v>
      </c>
      <c r="B4142" s="15" t="s">
        <v>3123</v>
      </c>
      <c r="C4142" s="15" t="s">
        <v>4321</v>
      </c>
      <c r="D4142" s="15" t="s">
        <v>3372</v>
      </c>
      <c r="E4142" s="15" t="s">
        <v>13230</v>
      </c>
      <c r="F4142" s="15" t="s">
        <v>4324</v>
      </c>
      <c r="G4142" s="15" t="s">
        <v>8569</v>
      </c>
      <c r="H4142" s="15" t="s">
        <v>13220</v>
      </c>
      <c r="I4142" s="15" t="s">
        <v>4327</v>
      </c>
      <c r="J4142" s="15" t="s">
        <v>4328</v>
      </c>
      <c r="K4142" s="15"/>
      <c r="L4142" s="103" t="str">
        <f t="shared" si="1"/>
        <v>B-J500-PK19-500 ml Pink milk Bottle</v>
      </c>
      <c r="M4142" s="103">
        <f t="shared" si="2"/>
        <v>288</v>
      </c>
      <c r="N4142" s="102" t="str">
        <f t="shared" si="3"/>
        <v>wk 49</v>
      </c>
    </row>
    <row r="4143" ht="12.75" customHeight="1">
      <c r="A4143" s="15" t="s">
        <v>4425</v>
      </c>
      <c r="B4143" s="15" t="s">
        <v>3123</v>
      </c>
      <c r="C4143" s="15" t="s">
        <v>4321</v>
      </c>
      <c r="D4143" s="15" t="s">
        <v>7412</v>
      </c>
      <c r="E4143" s="15" t="s">
        <v>12687</v>
      </c>
      <c r="F4143" s="15" t="s">
        <v>6858</v>
      </c>
      <c r="G4143" s="15" t="s">
        <v>13231</v>
      </c>
      <c r="H4143" s="15" t="s">
        <v>13232</v>
      </c>
      <c r="I4143" s="15" t="s">
        <v>4327</v>
      </c>
      <c r="J4143" s="15" t="s">
        <v>4328</v>
      </c>
      <c r="K4143" s="15"/>
      <c r="L4143" s="103" t="str">
        <f t="shared" si="1"/>
        <v>B-J500-PK19-500 ml Pink milk Bottle</v>
      </c>
      <c r="M4143" s="103">
        <f t="shared" si="2"/>
        <v>2736</v>
      </c>
      <c r="N4143" s="102" t="str">
        <f t="shared" si="3"/>
        <v>wk </v>
      </c>
    </row>
    <row r="4144" ht="12.75" customHeight="1">
      <c r="A4144" s="15" t="s">
        <v>4467</v>
      </c>
      <c r="B4144" s="15" t="s">
        <v>3123</v>
      </c>
      <c r="C4144" s="15" t="s">
        <v>4321</v>
      </c>
      <c r="D4144" s="15" t="s">
        <v>7483</v>
      </c>
      <c r="E4144" s="15" t="s">
        <v>12704</v>
      </c>
      <c r="F4144" s="15" t="s">
        <v>4324</v>
      </c>
      <c r="G4144" s="15" t="s">
        <v>13199</v>
      </c>
      <c r="H4144" s="15" t="s">
        <v>13206</v>
      </c>
      <c r="I4144" s="15" t="s">
        <v>4327</v>
      </c>
      <c r="J4144" s="15" t="s">
        <v>4345</v>
      </c>
      <c r="K4144" s="15"/>
      <c r="L4144" s="103" t="str">
        <f t="shared" si="1"/>
        <v>B-J500-PK19-500 ml Pink milk Bottle</v>
      </c>
      <c r="M4144" s="103">
        <f t="shared" si="2"/>
        <v>432</v>
      </c>
      <c r="N4144" s="102" t="str">
        <f t="shared" si="3"/>
        <v>wk 31</v>
      </c>
    </row>
    <row r="4145" ht="12.75" customHeight="1">
      <c r="A4145" s="15" t="s">
        <v>4467</v>
      </c>
      <c r="B4145" s="15" t="s">
        <v>3123</v>
      </c>
      <c r="C4145" s="15" t="s">
        <v>4321</v>
      </c>
      <c r="D4145" s="15" t="s">
        <v>3816</v>
      </c>
      <c r="E4145" s="15" t="s">
        <v>12705</v>
      </c>
      <c r="F4145" s="15" t="s">
        <v>4324</v>
      </c>
      <c r="G4145" s="15" t="s">
        <v>13204</v>
      </c>
      <c r="H4145" s="15" t="s">
        <v>13205</v>
      </c>
      <c r="I4145" s="15" t="s">
        <v>4327</v>
      </c>
      <c r="J4145" s="15" t="s">
        <v>4345</v>
      </c>
      <c r="K4145" s="15"/>
      <c r="L4145" s="103" t="str">
        <f t="shared" si="1"/>
        <v>B-J500-PK19-500 ml Pink milk Bottle</v>
      </c>
      <c r="M4145" s="103">
        <f t="shared" si="2"/>
        <v>144</v>
      </c>
      <c r="N4145" s="102" t="str">
        <f t="shared" si="3"/>
        <v>wk 31</v>
      </c>
    </row>
    <row r="4146" ht="12.75" customHeight="1">
      <c r="A4146" s="15" t="s">
        <v>4474</v>
      </c>
      <c r="B4146" s="15" t="s">
        <v>3123</v>
      </c>
      <c r="C4146" s="15" t="s">
        <v>4321</v>
      </c>
      <c r="D4146" s="15" t="s">
        <v>7483</v>
      </c>
      <c r="E4146" s="15" t="s">
        <v>12706</v>
      </c>
      <c r="F4146" s="15" t="s">
        <v>4324</v>
      </c>
      <c r="G4146" s="15" t="s">
        <v>13199</v>
      </c>
      <c r="H4146" s="15" t="s">
        <v>13206</v>
      </c>
      <c r="I4146" s="15" t="s">
        <v>4327</v>
      </c>
      <c r="J4146" s="15" t="s">
        <v>4345</v>
      </c>
      <c r="K4146" s="15"/>
      <c r="L4146" s="103" t="str">
        <f t="shared" si="1"/>
        <v>B-J500-PK19-500 ml Pink milk Bottle</v>
      </c>
      <c r="M4146" s="103">
        <f t="shared" si="2"/>
        <v>432</v>
      </c>
      <c r="N4146" s="102" t="str">
        <f t="shared" si="3"/>
        <v>wk 36</v>
      </c>
    </row>
    <row r="4147" ht="12.75" customHeight="1">
      <c r="A4147" s="15" t="s">
        <v>4477</v>
      </c>
      <c r="B4147" s="15" t="s">
        <v>3123</v>
      </c>
      <c r="C4147" s="15" t="s">
        <v>4321</v>
      </c>
      <c r="D4147" s="15" t="s">
        <v>3816</v>
      </c>
      <c r="E4147" s="15" t="s">
        <v>12707</v>
      </c>
      <c r="F4147" s="15" t="s">
        <v>4324</v>
      </c>
      <c r="G4147" s="15" t="s">
        <v>13204</v>
      </c>
      <c r="H4147" s="15" t="s">
        <v>13205</v>
      </c>
      <c r="I4147" s="15" t="s">
        <v>4327</v>
      </c>
      <c r="J4147" s="15" t="s">
        <v>4345</v>
      </c>
      <c r="K4147" s="15"/>
      <c r="L4147" s="103" t="str">
        <f t="shared" si="1"/>
        <v>B-J500-PK19-500 ml Pink milk Bottle</v>
      </c>
      <c r="M4147" s="103">
        <f t="shared" si="2"/>
        <v>144</v>
      </c>
      <c r="N4147" s="102" t="str">
        <f t="shared" si="3"/>
        <v>wk 40</v>
      </c>
    </row>
    <row r="4148" ht="12.75" customHeight="1">
      <c r="A4148" s="15" t="s">
        <v>4477</v>
      </c>
      <c r="B4148" s="15" t="s">
        <v>3123</v>
      </c>
      <c r="C4148" s="15" t="s">
        <v>4321</v>
      </c>
      <c r="D4148" s="15" t="s">
        <v>6806</v>
      </c>
      <c r="E4148" s="15" t="s">
        <v>12709</v>
      </c>
      <c r="F4148" s="15" t="s">
        <v>6858</v>
      </c>
      <c r="G4148" s="15" t="s">
        <v>13233</v>
      </c>
      <c r="H4148" s="15" t="s">
        <v>13234</v>
      </c>
      <c r="I4148" s="15" t="s">
        <v>4327</v>
      </c>
      <c r="J4148" s="15" t="s">
        <v>4328</v>
      </c>
      <c r="K4148" s="15"/>
      <c r="L4148" s="103" t="str">
        <f t="shared" si="1"/>
        <v>B-J500-PK19-500 ml Pink milk Bottle</v>
      </c>
      <c r="M4148" s="103">
        <f t="shared" si="2"/>
        <v>1440</v>
      </c>
      <c r="N4148" s="102" t="str">
        <f t="shared" si="3"/>
        <v>wk 40</v>
      </c>
    </row>
    <row r="4149" ht="12.75" customHeight="1">
      <c r="A4149" s="15" t="s">
        <v>4480</v>
      </c>
      <c r="B4149" s="15" t="s">
        <v>3123</v>
      </c>
      <c r="C4149" s="15" t="s">
        <v>4321</v>
      </c>
      <c r="D4149" s="15" t="s">
        <v>3544</v>
      </c>
      <c r="E4149" s="15" t="s">
        <v>12991</v>
      </c>
      <c r="F4149" s="15" t="s">
        <v>6858</v>
      </c>
      <c r="G4149" s="15" t="s">
        <v>13235</v>
      </c>
      <c r="H4149" s="15" t="s">
        <v>13203</v>
      </c>
      <c r="I4149" s="15" t="s">
        <v>4327</v>
      </c>
      <c r="J4149" s="15" t="s">
        <v>4328</v>
      </c>
      <c r="K4149" s="15"/>
      <c r="L4149" s="103" t="str">
        <f t="shared" si="1"/>
        <v>B-J500-PK19-500 ml Pink milk Bottle</v>
      </c>
      <c r="M4149" s="103">
        <f t="shared" si="2"/>
        <v>720</v>
      </c>
      <c r="N4149" s="102" t="str">
        <f t="shared" si="3"/>
        <v>wk 45</v>
      </c>
    </row>
    <row r="4150" ht="12.75" customHeight="1">
      <c r="A4150" s="15" t="s">
        <v>4480</v>
      </c>
      <c r="B4150" s="15" t="s">
        <v>3123</v>
      </c>
      <c r="C4150" s="15" t="s">
        <v>4321</v>
      </c>
      <c r="D4150" s="15" t="s">
        <v>3470</v>
      </c>
      <c r="E4150" s="15" t="s">
        <v>12993</v>
      </c>
      <c r="F4150" s="15" t="s">
        <v>6858</v>
      </c>
      <c r="G4150" s="15" t="s">
        <v>13213</v>
      </c>
      <c r="H4150" s="15" t="s">
        <v>13214</v>
      </c>
      <c r="I4150" s="15" t="s">
        <v>4327</v>
      </c>
      <c r="J4150" s="15" t="s">
        <v>4328</v>
      </c>
      <c r="K4150" s="15"/>
      <c r="L4150" s="103" t="str">
        <f t="shared" si="1"/>
        <v>B-J500-PK19-500 ml Pink milk Bottle</v>
      </c>
      <c r="M4150" s="103">
        <f t="shared" si="2"/>
        <v>2880</v>
      </c>
      <c r="N4150" s="102" t="str">
        <f t="shared" si="3"/>
        <v>wk 45</v>
      </c>
    </row>
    <row r="4151" ht="12.75" customHeight="1">
      <c r="A4151" s="15" t="s">
        <v>4482</v>
      </c>
      <c r="B4151" s="15" t="s">
        <v>3123</v>
      </c>
      <c r="C4151" s="15" t="s">
        <v>4321</v>
      </c>
      <c r="D4151" s="15" t="s">
        <v>3372</v>
      </c>
      <c r="E4151" s="15" t="s">
        <v>13236</v>
      </c>
      <c r="F4151" s="15" t="s">
        <v>4324</v>
      </c>
      <c r="G4151" s="15" t="s">
        <v>8569</v>
      </c>
      <c r="H4151" s="15" t="s">
        <v>13220</v>
      </c>
      <c r="I4151" s="15" t="s">
        <v>4327</v>
      </c>
      <c r="J4151" s="15" t="s">
        <v>4345</v>
      </c>
      <c r="K4151" s="15"/>
      <c r="L4151" s="103" t="str">
        <f t="shared" si="1"/>
        <v>B-J500-PK19-500 ml Pink milk Bottle</v>
      </c>
      <c r="M4151" s="103">
        <f t="shared" si="2"/>
        <v>288</v>
      </c>
      <c r="N4151" s="102" t="str">
        <f t="shared" si="3"/>
        <v>wk 49</v>
      </c>
    </row>
    <row r="4152" ht="12.75" customHeight="1">
      <c r="A4152" s="15" t="s">
        <v>4491</v>
      </c>
      <c r="B4152" s="15" t="s">
        <v>3123</v>
      </c>
      <c r="C4152" s="15" t="s">
        <v>4321</v>
      </c>
      <c r="D4152" s="15" t="s">
        <v>3372</v>
      </c>
      <c r="E4152" s="15" t="s">
        <v>12712</v>
      </c>
      <c r="F4152" s="15" t="s">
        <v>6858</v>
      </c>
      <c r="G4152" s="15" t="s">
        <v>13237</v>
      </c>
      <c r="H4152" s="15" t="s">
        <v>13220</v>
      </c>
      <c r="I4152" s="15" t="s">
        <v>4327</v>
      </c>
      <c r="J4152" s="15" t="s">
        <v>4328</v>
      </c>
      <c r="K4152" s="15"/>
      <c r="L4152" s="103" t="str">
        <f t="shared" si="1"/>
        <v>B-J500-PK19-500 ml Pink milk Bottle</v>
      </c>
      <c r="M4152" s="103">
        <f t="shared" si="2"/>
        <v>288</v>
      </c>
      <c r="N4152" s="102" t="str">
        <f t="shared" si="3"/>
        <v>wk </v>
      </c>
    </row>
    <row r="4153" ht="12.75" customHeight="1">
      <c r="A4153" s="15" t="s">
        <v>4501</v>
      </c>
      <c r="B4153" s="15" t="s">
        <v>3123</v>
      </c>
      <c r="C4153" s="15" t="s">
        <v>4321</v>
      </c>
      <c r="D4153" s="15" t="s">
        <v>3569</v>
      </c>
      <c r="E4153" s="15" t="s">
        <v>13238</v>
      </c>
      <c r="F4153" s="15" t="s">
        <v>4324</v>
      </c>
      <c r="G4153" s="15" t="s">
        <v>13211</v>
      </c>
      <c r="H4153" s="15" t="s">
        <v>13212</v>
      </c>
      <c r="I4153" s="15" t="s">
        <v>4327</v>
      </c>
      <c r="J4153" s="15" t="s">
        <v>4345</v>
      </c>
      <c r="K4153" s="15"/>
      <c r="L4153" s="103" t="str">
        <f t="shared" si="1"/>
        <v>B-J500-PK19-500 ml Pink milk Bottle</v>
      </c>
      <c r="M4153" s="103">
        <f t="shared" si="2"/>
        <v>576</v>
      </c>
      <c r="N4153" s="102" t="str">
        <f t="shared" si="3"/>
        <v>wk </v>
      </c>
    </row>
    <row r="4154" ht="12.75" customHeight="1">
      <c r="A4154" s="15" t="s">
        <v>4510</v>
      </c>
      <c r="B4154" s="15" t="s">
        <v>3123</v>
      </c>
      <c r="C4154" s="15" t="s">
        <v>4321</v>
      </c>
      <c r="D4154" s="15" t="s">
        <v>3507</v>
      </c>
      <c r="E4154" s="15" t="s">
        <v>13006</v>
      </c>
      <c r="F4154" s="15" t="s">
        <v>4324</v>
      </c>
      <c r="G4154" s="15" t="s">
        <v>13222</v>
      </c>
      <c r="H4154" s="15" t="s">
        <v>13223</v>
      </c>
      <c r="I4154" s="15" t="s">
        <v>4327</v>
      </c>
      <c r="J4154" s="15" t="s">
        <v>4345</v>
      </c>
      <c r="K4154" s="15"/>
      <c r="L4154" s="103" t="str">
        <f t="shared" si="1"/>
        <v>B-J500-PK19-500 ml Pink milk Bottle</v>
      </c>
      <c r="M4154" s="103">
        <f t="shared" si="2"/>
        <v>1728</v>
      </c>
      <c r="N4154" s="102" t="str">
        <f t="shared" si="3"/>
        <v>wk </v>
      </c>
    </row>
    <row r="4155" ht="12.75" customHeight="1">
      <c r="A4155" s="15" t="s">
        <v>4510</v>
      </c>
      <c r="B4155" s="15" t="s">
        <v>3123</v>
      </c>
      <c r="C4155" s="15" t="s">
        <v>4321</v>
      </c>
      <c r="D4155" s="15" t="s">
        <v>3470</v>
      </c>
      <c r="E4155" s="15" t="s">
        <v>13239</v>
      </c>
      <c r="F4155" s="15" t="s">
        <v>6858</v>
      </c>
      <c r="G4155" s="15" t="s">
        <v>13213</v>
      </c>
      <c r="H4155" s="15" t="s">
        <v>13214</v>
      </c>
      <c r="I4155" s="15" t="s">
        <v>4327</v>
      </c>
      <c r="J4155" s="15" t="s">
        <v>4328</v>
      </c>
      <c r="K4155" s="15"/>
      <c r="L4155" s="103" t="str">
        <f t="shared" si="1"/>
        <v>B-J500-PK19-500 ml Pink milk Bottle</v>
      </c>
      <c r="M4155" s="103">
        <f t="shared" si="2"/>
        <v>2880</v>
      </c>
      <c r="N4155" s="102" t="str">
        <f t="shared" si="3"/>
        <v>wk </v>
      </c>
    </row>
    <row r="4156" ht="12.75" customHeight="1">
      <c r="A4156" s="15" t="s">
        <v>4524</v>
      </c>
      <c r="B4156" s="15" t="s">
        <v>3123</v>
      </c>
      <c r="C4156" s="15" t="s">
        <v>4321</v>
      </c>
      <c r="D4156" s="15" t="s">
        <v>3569</v>
      </c>
      <c r="E4156" s="15" t="s">
        <v>12719</v>
      </c>
      <c r="F4156" s="15" t="s">
        <v>4324</v>
      </c>
      <c r="G4156" s="15" t="s">
        <v>13211</v>
      </c>
      <c r="H4156" s="15" t="s">
        <v>13212</v>
      </c>
      <c r="I4156" s="15" t="s">
        <v>4327</v>
      </c>
      <c r="J4156" s="15" t="s">
        <v>4328</v>
      </c>
      <c r="K4156" s="15"/>
      <c r="L4156" s="103" t="str">
        <f t="shared" si="1"/>
        <v>B-J500-PK19-500 ml Pink milk Bottle</v>
      </c>
      <c r="M4156" s="103">
        <f t="shared" si="2"/>
        <v>576</v>
      </c>
      <c r="N4156" s="102" t="str">
        <f t="shared" si="3"/>
        <v>wk </v>
      </c>
    </row>
    <row r="4157" ht="12.75" customHeight="1">
      <c r="A4157" s="15" t="s">
        <v>4334</v>
      </c>
      <c r="B4157" s="15" t="s">
        <v>3123</v>
      </c>
      <c r="C4157" s="15" t="s">
        <v>4321</v>
      </c>
      <c r="D4157" s="15" t="s">
        <v>3671</v>
      </c>
      <c r="E4157" s="15" t="s">
        <v>12721</v>
      </c>
      <c r="F4157" s="15" t="s">
        <v>6858</v>
      </c>
      <c r="G4157" s="15" t="s">
        <v>13240</v>
      </c>
      <c r="H4157" s="15" t="s">
        <v>13241</v>
      </c>
      <c r="I4157" s="15" t="s">
        <v>4327</v>
      </c>
      <c r="J4157" s="15" t="s">
        <v>4328</v>
      </c>
      <c r="K4157" s="15"/>
      <c r="L4157" s="103" t="str">
        <f t="shared" si="1"/>
        <v>B-J500-PK19-500 ml Pink milk Bottle</v>
      </c>
      <c r="M4157" s="103">
        <f t="shared" si="2"/>
        <v>7200</v>
      </c>
      <c r="N4157" s="102" t="str">
        <f t="shared" si="3"/>
        <v>wk </v>
      </c>
    </row>
    <row r="4158" ht="12.75" customHeight="1">
      <c r="A4158" s="15" t="s">
        <v>4547</v>
      </c>
      <c r="B4158" s="15" t="s">
        <v>3123</v>
      </c>
      <c r="C4158" s="15" t="s">
        <v>4321</v>
      </c>
      <c r="D4158" s="15" t="s">
        <v>3816</v>
      </c>
      <c r="E4158" s="15" t="s">
        <v>13242</v>
      </c>
      <c r="F4158" s="15" t="s">
        <v>4324</v>
      </c>
      <c r="G4158" s="15" t="s">
        <v>13204</v>
      </c>
      <c r="H4158" s="15" t="s">
        <v>13243</v>
      </c>
      <c r="I4158" s="15" t="s">
        <v>4327</v>
      </c>
      <c r="J4158" s="15" t="s">
        <v>4345</v>
      </c>
      <c r="K4158" s="15"/>
      <c r="L4158" s="103" t="str">
        <f t="shared" si="1"/>
        <v>B-J500-PK19-500 ml Pink milk Bottle</v>
      </c>
      <c r="M4158" s="103">
        <f t="shared" si="2"/>
        <v>144</v>
      </c>
      <c r="N4158" s="102" t="str">
        <f t="shared" si="3"/>
        <v>wk 18</v>
      </c>
    </row>
    <row r="4159" ht="12.75" customHeight="1">
      <c r="A4159" s="15" t="s">
        <v>4567</v>
      </c>
      <c r="B4159" s="15" t="s">
        <v>3123</v>
      </c>
      <c r="C4159" s="15" t="s">
        <v>4321</v>
      </c>
      <c r="D4159" s="15" t="s">
        <v>7483</v>
      </c>
      <c r="E4159" s="15" t="s">
        <v>12732</v>
      </c>
      <c r="F4159" s="15" t="s">
        <v>4324</v>
      </c>
      <c r="G4159" s="15" t="s">
        <v>13199</v>
      </c>
      <c r="H4159" s="15" t="s">
        <v>13244</v>
      </c>
      <c r="I4159" s="15" t="s">
        <v>4327</v>
      </c>
      <c r="J4159" s="15" t="s">
        <v>4328</v>
      </c>
      <c r="K4159" s="15"/>
      <c r="L4159" s="103" t="str">
        <f t="shared" si="1"/>
        <v>B-J500-PK19-500 ml Pink milk Bottle</v>
      </c>
      <c r="M4159" s="103">
        <f t="shared" si="2"/>
        <v>432</v>
      </c>
      <c r="N4159" s="102" t="str">
        <f t="shared" si="3"/>
        <v>wk </v>
      </c>
    </row>
    <row r="4160" ht="12.75" customHeight="1">
      <c r="A4160" s="15" t="s">
        <v>4569</v>
      </c>
      <c r="B4160" s="15" t="s">
        <v>3123</v>
      </c>
      <c r="C4160" s="15" t="s">
        <v>4321</v>
      </c>
      <c r="D4160" s="15" t="s">
        <v>5078</v>
      </c>
      <c r="E4160" s="15" t="s">
        <v>12518</v>
      </c>
      <c r="F4160" s="15" t="s">
        <v>4324</v>
      </c>
      <c r="G4160" s="15" t="s">
        <v>13228</v>
      </c>
      <c r="H4160" s="15" t="s">
        <v>13245</v>
      </c>
      <c r="I4160" s="15" t="s">
        <v>4327</v>
      </c>
      <c r="J4160" s="15" t="s">
        <v>4345</v>
      </c>
      <c r="K4160" s="15"/>
      <c r="L4160" s="103" t="str">
        <f t="shared" si="1"/>
        <v>B-J500-PK19-500 ml Pink milk Bottle</v>
      </c>
      <c r="M4160" s="103">
        <f t="shared" si="2"/>
        <v>1008</v>
      </c>
      <c r="N4160" s="102" t="str">
        <f t="shared" si="3"/>
        <v>wk </v>
      </c>
    </row>
    <row r="4161" ht="12.75" customHeight="1">
      <c r="A4161" s="15" t="s">
        <v>5256</v>
      </c>
      <c r="B4161" s="15" t="s">
        <v>3123</v>
      </c>
      <c r="C4161" s="15" t="s">
        <v>4321</v>
      </c>
      <c r="D4161" s="15" t="s">
        <v>3470</v>
      </c>
      <c r="E4161" s="15" t="s">
        <v>13011</v>
      </c>
      <c r="F4161" s="15" t="s">
        <v>6858</v>
      </c>
      <c r="G4161" s="15" t="s">
        <v>13213</v>
      </c>
      <c r="H4161" s="15" t="s">
        <v>13246</v>
      </c>
      <c r="I4161" s="15" t="s">
        <v>4327</v>
      </c>
      <c r="J4161" s="15" t="s">
        <v>4328</v>
      </c>
      <c r="K4161" s="15"/>
      <c r="L4161" s="103" t="str">
        <f t="shared" si="1"/>
        <v>B-J500-PK19-500 ml Pink milk Bottle</v>
      </c>
      <c r="M4161" s="103">
        <f t="shared" si="2"/>
        <v>2880</v>
      </c>
      <c r="N4161" s="102" t="str">
        <f t="shared" si="3"/>
        <v>wk </v>
      </c>
    </row>
    <row r="4162" ht="12.75" customHeight="1">
      <c r="A4162" s="15" t="s">
        <v>4575</v>
      </c>
      <c r="B4162" s="15" t="s">
        <v>3123</v>
      </c>
      <c r="C4162" s="15" t="s">
        <v>4321</v>
      </c>
      <c r="D4162" s="15" t="s">
        <v>3372</v>
      </c>
      <c r="E4162" s="15" t="s">
        <v>12735</v>
      </c>
      <c r="F4162" s="15" t="s">
        <v>4324</v>
      </c>
      <c r="G4162" s="15" t="s">
        <v>8569</v>
      </c>
      <c r="H4162" s="15" t="s">
        <v>13247</v>
      </c>
      <c r="I4162" s="15" t="s">
        <v>4327</v>
      </c>
      <c r="J4162" s="15" t="s">
        <v>4328</v>
      </c>
      <c r="K4162" s="15"/>
      <c r="L4162" s="103" t="str">
        <f t="shared" si="1"/>
        <v>B-J500-PK19-500 ml Pink milk Bottle</v>
      </c>
      <c r="M4162" s="103">
        <f t="shared" si="2"/>
        <v>288</v>
      </c>
      <c r="N4162" s="102" t="str">
        <f t="shared" si="3"/>
        <v>wk </v>
      </c>
    </row>
    <row r="4163" ht="12.75" customHeight="1">
      <c r="A4163" s="15" t="s">
        <v>4575</v>
      </c>
      <c r="B4163" s="15" t="s">
        <v>3123</v>
      </c>
      <c r="C4163" s="15" t="s">
        <v>4321</v>
      </c>
      <c r="D4163" s="15" t="s">
        <v>3816</v>
      </c>
      <c r="E4163" s="15" t="s">
        <v>13013</v>
      </c>
      <c r="F4163" s="15" t="s">
        <v>4324</v>
      </c>
      <c r="G4163" s="15" t="s">
        <v>13204</v>
      </c>
      <c r="H4163" s="15" t="s">
        <v>13243</v>
      </c>
      <c r="I4163" s="15" t="s">
        <v>4327</v>
      </c>
      <c r="J4163" s="15" t="s">
        <v>4345</v>
      </c>
      <c r="K4163" s="15"/>
      <c r="L4163" s="103" t="str">
        <f t="shared" si="1"/>
        <v>B-J500-PK19-500 ml Pink milk Bottle</v>
      </c>
      <c r="M4163" s="103">
        <f t="shared" si="2"/>
        <v>144</v>
      </c>
      <c r="N4163" s="102" t="str">
        <f t="shared" si="3"/>
        <v>wk </v>
      </c>
    </row>
    <row r="4164" ht="12.75" customHeight="1">
      <c r="A4164" s="15" t="s">
        <v>4579</v>
      </c>
      <c r="B4164" s="15" t="s">
        <v>3123</v>
      </c>
      <c r="C4164" s="15" t="s">
        <v>4321</v>
      </c>
      <c r="D4164" s="15" t="s">
        <v>3544</v>
      </c>
      <c r="E4164" s="15" t="s">
        <v>12527</v>
      </c>
      <c r="F4164" s="15" t="s">
        <v>4324</v>
      </c>
      <c r="G4164" s="15" t="s">
        <v>13202</v>
      </c>
      <c r="H4164" s="15" t="s">
        <v>13248</v>
      </c>
      <c r="I4164" s="15" t="s">
        <v>4327</v>
      </c>
      <c r="J4164" s="15" t="s">
        <v>4345</v>
      </c>
      <c r="K4164" s="15"/>
      <c r="L4164" s="103" t="str">
        <f t="shared" si="1"/>
        <v>B-J500-PK19-500 ml Pink milk Bottle</v>
      </c>
      <c r="M4164" s="103">
        <f t="shared" si="2"/>
        <v>720</v>
      </c>
      <c r="N4164" s="102" t="str">
        <f t="shared" si="3"/>
        <v>wk </v>
      </c>
    </row>
    <row r="4165" ht="12.75" customHeight="1">
      <c r="A4165" s="15" t="s">
        <v>4584</v>
      </c>
      <c r="B4165" s="15" t="s">
        <v>3123</v>
      </c>
      <c r="C4165" s="15" t="s">
        <v>4321</v>
      </c>
      <c r="D4165" s="15" t="s">
        <v>3816</v>
      </c>
      <c r="E4165" s="15" t="s">
        <v>13017</v>
      </c>
      <c r="F4165" s="15" t="s">
        <v>4324</v>
      </c>
      <c r="G4165" s="15" t="s">
        <v>13204</v>
      </c>
      <c r="H4165" s="15" t="s">
        <v>13249</v>
      </c>
      <c r="I4165" s="15" t="s">
        <v>4327</v>
      </c>
      <c r="J4165" s="15" t="s">
        <v>4345</v>
      </c>
      <c r="K4165" s="15"/>
      <c r="L4165" s="103" t="str">
        <f t="shared" si="1"/>
        <v>B-J500-PK19-500 ml Pink milk Bottle</v>
      </c>
      <c r="M4165" s="103">
        <f t="shared" si="2"/>
        <v>144</v>
      </c>
      <c r="N4165" s="102" t="str">
        <f t="shared" si="3"/>
        <v>wk </v>
      </c>
    </row>
    <row r="4166" ht="12.75" customHeight="1">
      <c r="A4166" s="15" t="s">
        <v>4584</v>
      </c>
      <c r="B4166" s="15" t="s">
        <v>3123</v>
      </c>
      <c r="C4166" s="15" t="s">
        <v>4321</v>
      </c>
      <c r="D4166" s="15" t="s">
        <v>3816</v>
      </c>
      <c r="E4166" s="15" t="s">
        <v>12737</v>
      </c>
      <c r="F4166" s="15" t="s">
        <v>4324</v>
      </c>
      <c r="G4166" s="15" t="s">
        <v>13204</v>
      </c>
      <c r="H4166" s="15" t="s">
        <v>13249</v>
      </c>
      <c r="I4166" s="15" t="s">
        <v>4327</v>
      </c>
      <c r="J4166" s="15" t="s">
        <v>4345</v>
      </c>
      <c r="K4166" s="15"/>
      <c r="L4166" s="103" t="str">
        <f t="shared" si="1"/>
        <v>B-J500-PK19-500 ml Pink milk Bottle</v>
      </c>
      <c r="M4166" s="103">
        <f t="shared" si="2"/>
        <v>144</v>
      </c>
      <c r="N4166" s="102" t="str">
        <f t="shared" si="3"/>
        <v>wk </v>
      </c>
    </row>
    <row r="4167" ht="12.75" customHeight="1">
      <c r="A4167" s="15" t="s">
        <v>4592</v>
      </c>
      <c r="B4167" s="15" t="s">
        <v>3123</v>
      </c>
      <c r="C4167" s="15" t="s">
        <v>4965</v>
      </c>
      <c r="D4167" s="15" t="s">
        <v>13250</v>
      </c>
      <c r="E4167" s="15" t="s">
        <v>13020</v>
      </c>
      <c r="F4167" s="15" t="s">
        <v>4324</v>
      </c>
      <c r="G4167" s="15" t="s">
        <v>13251</v>
      </c>
      <c r="H4167" s="15" t="s">
        <v>13252</v>
      </c>
      <c r="I4167" s="15" t="s">
        <v>4327</v>
      </c>
      <c r="J4167" s="15" t="s">
        <v>4345</v>
      </c>
      <c r="K4167" s="15"/>
      <c r="L4167" s="103" t="str">
        <f t="shared" si="1"/>
        <v>B-J500-PK19-500 ml Pink milk Bottle</v>
      </c>
      <c r="M4167" s="103">
        <f t="shared" si="2"/>
        <v>144</v>
      </c>
      <c r="N4167" s="102" t="str">
        <f t="shared" si="3"/>
        <v>wk </v>
      </c>
    </row>
    <row r="4168" ht="12.75" customHeight="1">
      <c r="A4168" s="15" t="s">
        <v>4603</v>
      </c>
      <c r="B4168" s="15" t="s">
        <v>3123</v>
      </c>
      <c r="C4168" s="15" t="s">
        <v>4321</v>
      </c>
      <c r="D4168" s="15" t="s">
        <v>3816</v>
      </c>
      <c r="E4168" s="15" t="s">
        <v>12742</v>
      </c>
      <c r="F4168" s="15" t="s">
        <v>4324</v>
      </c>
      <c r="G4168" s="15" t="s">
        <v>13204</v>
      </c>
      <c r="H4168" s="15" t="s">
        <v>13253</v>
      </c>
      <c r="I4168" s="15" t="s">
        <v>4327</v>
      </c>
      <c r="J4168" s="15" t="s">
        <v>4328</v>
      </c>
      <c r="K4168" s="15"/>
      <c r="L4168" s="103" t="str">
        <f t="shared" si="1"/>
        <v>B-J500-PK19-500 ml Pink milk Bottle</v>
      </c>
      <c r="M4168" s="103">
        <f t="shared" si="2"/>
        <v>144</v>
      </c>
      <c r="N4168" s="102" t="str">
        <f t="shared" si="3"/>
        <v>wk </v>
      </c>
    </row>
    <row r="4169" ht="12.75" customHeight="1">
      <c r="A4169" s="15" t="s">
        <v>4619</v>
      </c>
      <c r="B4169" s="15" t="s">
        <v>3123</v>
      </c>
      <c r="C4169" s="15" t="s">
        <v>4321</v>
      </c>
      <c r="D4169" s="15" t="s">
        <v>3763</v>
      </c>
      <c r="E4169" s="15" t="s">
        <v>12546</v>
      </c>
      <c r="F4169" s="15" t="s">
        <v>4324</v>
      </c>
      <c r="G4169" s="15" t="s">
        <v>13254</v>
      </c>
      <c r="H4169" s="15" t="s">
        <v>13255</v>
      </c>
      <c r="I4169" s="15" t="s">
        <v>4327</v>
      </c>
      <c r="J4169" s="15" t="s">
        <v>4328</v>
      </c>
      <c r="K4169" s="15"/>
      <c r="L4169" s="103" t="str">
        <f t="shared" si="1"/>
        <v>B-J500-PK19-500 ml Pink milk Bottle</v>
      </c>
      <c r="M4169" s="103">
        <f t="shared" si="2"/>
        <v>1152</v>
      </c>
      <c r="N4169" s="102" t="str">
        <f t="shared" si="3"/>
        <v>wk 19</v>
      </c>
    </row>
    <row r="4170" ht="12.75" customHeight="1">
      <c r="A4170" s="15" t="s">
        <v>4619</v>
      </c>
      <c r="B4170" s="15" t="s">
        <v>3123</v>
      </c>
      <c r="C4170" s="15" t="s">
        <v>4321</v>
      </c>
      <c r="D4170" s="15" t="s">
        <v>7483</v>
      </c>
      <c r="E4170" s="15" t="s">
        <v>13256</v>
      </c>
      <c r="F4170" s="15" t="s">
        <v>4324</v>
      </c>
      <c r="G4170" s="15" t="s">
        <v>13199</v>
      </c>
      <c r="H4170" s="15" t="s">
        <v>13257</v>
      </c>
      <c r="I4170" s="15" t="s">
        <v>4327</v>
      </c>
      <c r="J4170" s="15" t="s">
        <v>4345</v>
      </c>
      <c r="K4170" s="15"/>
      <c r="L4170" s="103" t="str">
        <f t="shared" si="1"/>
        <v>B-J500-PK19-500 ml Pink milk Bottle</v>
      </c>
      <c r="M4170" s="103">
        <f t="shared" si="2"/>
        <v>432</v>
      </c>
      <c r="N4170" s="102" t="str">
        <f t="shared" si="3"/>
        <v>wk 19</v>
      </c>
    </row>
    <row r="4171" ht="12.75" customHeight="1">
      <c r="A4171" s="15" t="s">
        <v>4619</v>
      </c>
      <c r="B4171" s="15" t="s">
        <v>3123</v>
      </c>
      <c r="C4171" s="15" t="s">
        <v>4321</v>
      </c>
      <c r="D4171" s="15" t="s">
        <v>3816</v>
      </c>
      <c r="E4171" s="15" t="s">
        <v>13026</v>
      </c>
      <c r="F4171" s="15" t="s">
        <v>4324</v>
      </c>
      <c r="G4171" s="15" t="s">
        <v>13204</v>
      </c>
      <c r="H4171" s="15" t="s">
        <v>13258</v>
      </c>
      <c r="I4171" s="15" t="s">
        <v>4327</v>
      </c>
      <c r="J4171" s="15" t="s">
        <v>4345</v>
      </c>
      <c r="K4171" s="15"/>
      <c r="L4171" s="103" t="str">
        <f t="shared" si="1"/>
        <v>B-J500-PK19-500 ml Pink milk Bottle</v>
      </c>
      <c r="M4171" s="103">
        <f t="shared" si="2"/>
        <v>144</v>
      </c>
      <c r="N4171" s="102" t="str">
        <f t="shared" si="3"/>
        <v>wk 19</v>
      </c>
    </row>
    <row r="4172" ht="12.75" customHeight="1">
      <c r="A4172" s="15" t="s">
        <v>4625</v>
      </c>
      <c r="B4172" s="15" t="s">
        <v>3123</v>
      </c>
      <c r="C4172" s="15" t="s">
        <v>4321</v>
      </c>
      <c r="D4172" s="15" t="s">
        <v>7483</v>
      </c>
      <c r="E4172" s="15" t="s">
        <v>12750</v>
      </c>
      <c r="F4172" s="15" t="s">
        <v>4324</v>
      </c>
      <c r="G4172" s="15" t="s">
        <v>13199</v>
      </c>
      <c r="H4172" s="15" t="s">
        <v>13257</v>
      </c>
      <c r="I4172" s="15" t="s">
        <v>4327</v>
      </c>
      <c r="J4172" s="15" t="s">
        <v>4328</v>
      </c>
      <c r="K4172" s="15"/>
      <c r="L4172" s="103" t="str">
        <f t="shared" si="1"/>
        <v>B-J500-PK19-500 ml Pink milk Bottle</v>
      </c>
      <c r="M4172" s="103">
        <f t="shared" si="2"/>
        <v>432</v>
      </c>
      <c r="N4172" s="102" t="str">
        <f t="shared" si="3"/>
        <v>wk 23</v>
      </c>
    </row>
    <row r="4173" ht="12.75" customHeight="1">
      <c r="A4173" s="15" t="s">
        <v>4642</v>
      </c>
      <c r="B4173" s="15" t="s">
        <v>3123</v>
      </c>
      <c r="C4173" s="15" t="s">
        <v>4321</v>
      </c>
      <c r="D4173" s="15" t="s">
        <v>3372</v>
      </c>
      <c r="E4173" s="15" t="s">
        <v>12752</v>
      </c>
      <c r="F4173" s="15" t="s">
        <v>4324</v>
      </c>
      <c r="G4173" s="15" t="s">
        <v>8569</v>
      </c>
      <c r="H4173" s="15" t="s">
        <v>13259</v>
      </c>
      <c r="I4173" s="15" t="s">
        <v>4327</v>
      </c>
      <c r="J4173" s="15" t="s">
        <v>4328</v>
      </c>
      <c r="K4173" s="15"/>
      <c r="L4173" s="103" t="str">
        <f t="shared" si="1"/>
        <v>B-J500-PK19-500 ml Pink milk Bottle</v>
      </c>
      <c r="M4173" s="103">
        <f t="shared" si="2"/>
        <v>288</v>
      </c>
      <c r="N4173" s="102" t="str">
        <f t="shared" si="3"/>
        <v>wk </v>
      </c>
    </row>
    <row r="4174" ht="12.75" customHeight="1">
      <c r="A4174" s="15" t="s">
        <v>4648</v>
      </c>
      <c r="B4174" s="15" t="s">
        <v>3123</v>
      </c>
      <c r="C4174" s="15" t="s">
        <v>4321</v>
      </c>
      <c r="D4174" s="15" t="s">
        <v>3372</v>
      </c>
      <c r="E4174" s="15" t="s">
        <v>13033</v>
      </c>
      <c r="F4174" s="15" t="s">
        <v>4324</v>
      </c>
      <c r="G4174" s="15" t="s">
        <v>8569</v>
      </c>
      <c r="H4174" s="15" t="s">
        <v>13259</v>
      </c>
      <c r="I4174" s="15" t="s">
        <v>4327</v>
      </c>
      <c r="J4174" s="15" t="s">
        <v>4345</v>
      </c>
      <c r="K4174" s="15"/>
      <c r="L4174" s="103" t="str">
        <f t="shared" si="1"/>
        <v>B-J500-PK19-500 ml Pink milk Bottle</v>
      </c>
      <c r="M4174" s="103">
        <f t="shared" si="2"/>
        <v>288</v>
      </c>
      <c r="N4174" s="102" t="str">
        <f t="shared" si="3"/>
        <v>wk </v>
      </c>
    </row>
    <row r="4175" ht="12.75" customHeight="1">
      <c r="A4175" s="15" t="s">
        <v>4648</v>
      </c>
      <c r="B4175" s="15" t="s">
        <v>3123</v>
      </c>
      <c r="C4175" s="15" t="s">
        <v>4321</v>
      </c>
      <c r="D4175" s="15" t="s">
        <v>3763</v>
      </c>
      <c r="E4175" s="15" t="s">
        <v>12754</v>
      </c>
      <c r="F4175" s="15" t="s">
        <v>4324</v>
      </c>
      <c r="G4175" s="15" t="s">
        <v>13254</v>
      </c>
      <c r="H4175" s="15" t="s">
        <v>13260</v>
      </c>
      <c r="I4175" s="15" t="s">
        <v>4327</v>
      </c>
      <c r="J4175" s="15" t="s">
        <v>4328</v>
      </c>
      <c r="K4175" s="15"/>
      <c r="L4175" s="103" t="str">
        <f t="shared" si="1"/>
        <v>B-J500-PK19-500 ml Pink milk Bottle</v>
      </c>
      <c r="M4175" s="103">
        <f t="shared" si="2"/>
        <v>1152</v>
      </c>
      <c r="N4175" s="102" t="str">
        <f t="shared" si="3"/>
        <v>wk </v>
      </c>
    </row>
    <row r="4176" ht="12.75" customHeight="1">
      <c r="A4176" s="15" t="s">
        <v>4652</v>
      </c>
      <c r="B4176" s="15" t="s">
        <v>3123</v>
      </c>
      <c r="C4176" s="15" t="s">
        <v>4321</v>
      </c>
      <c r="D4176" s="15" t="s">
        <v>3816</v>
      </c>
      <c r="E4176" s="15" t="s">
        <v>13035</v>
      </c>
      <c r="F4176" s="15" t="s">
        <v>4324</v>
      </c>
      <c r="G4176" s="15" t="s">
        <v>13204</v>
      </c>
      <c r="H4176" s="15" t="s">
        <v>13261</v>
      </c>
      <c r="I4176" s="15" t="s">
        <v>4327</v>
      </c>
      <c r="J4176" s="15" t="s">
        <v>4345</v>
      </c>
      <c r="K4176" s="15"/>
      <c r="L4176" s="103" t="str">
        <f t="shared" si="1"/>
        <v>B-J500-PK19-500 ml Pink milk Bottle</v>
      </c>
      <c r="M4176" s="103">
        <f t="shared" si="2"/>
        <v>144</v>
      </c>
      <c r="N4176" s="102" t="str">
        <f t="shared" si="3"/>
        <v>wk </v>
      </c>
    </row>
    <row r="4177" ht="12.75" customHeight="1">
      <c r="A4177" s="15" t="s">
        <v>4656</v>
      </c>
      <c r="B4177" s="15" t="s">
        <v>3123</v>
      </c>
      <c r="C4177" s="15" t="s">
        <v>4321</v>
      </c>
      <c r="D4177" s="15" t="s">
        <v>7753</v>
      </c>
      <c r="E4177" s="15" t="s">
        <v>12758</v>
      </c>
      <c r="F4177" s="15" t="s">
        <v>4324</v>
      </c>
      <c r="G4177" s="15" t="s">
        <v>13262</v>
      </c>
      <c r="H4177" s="15" t="s">
        <v>13263</v>
      </c>
      <c r="I4177" s="15" t="s">
        <v>4327</v>
      </c>
      <c r="J4177" s="15" t="s">
        <v>4328</v>
      </c>
      <c r="K4177" s="15"/>
      <c r="L4177" s="103" t="str">
        <f t="shared" si="1"/>
        <v>B-J500-PK19-500 ml Pink milk Bottle</v>
      </c>
      <c r="M4177" s="103">
        <f t="shared" si="2"/>
        <v>2592</v>
      </c>
      <c r="N4177" s="102" t="str">
        <f t="shared" si="3"/>
        <v>wk </v>
      </c>
    </row>
    <row r="4178" ht="12.75" customHeight="1">
      <c r="A4178" s="15" t="s">
        <v>4659</v>
      </c>
      <c r="B4178" s="15" t="s">
        <v>3123</v>
      </c>
      <c r="C4178" s="15" t="s">
        <v>4321</v>
      </c>
      <c r="D4178" s="15" t="s">
        <v>3544</v>
      </c>
      <c r="E4178" s="15" t="s">
        <v>12639</v>
      </c>
      <c r="F4178" s="15" t="s">
        <v>4324</v>
      </c>
      <c r="G4178" s="15" t="s">
        <v>13202</v>
      </c>
      <c r="H4178" s="15" t="s">
        <v>13264</v>
      </c>
      <c r="I4178" s="15" t="s">
        <v>4327</v>
      </c>
      <c r="J4178" s="15" t="s">
        <v>4345</v>
      </c>
      <c r="K4178" s="15"/>
      <c r="L4178" s="103" t="str">
        <f t="shared" si="1"/>
        <v>B-J500-PK19-500 ml Pink milk Bottle</v>
      </c>
      <c r="M4178" s="103">
        <f t="shared" si="2"/>
        <v>720</v>
      </c>
      <c r="N4178" s="102" t="str">
        <f t="shared" si="3"/>
        <v>wk </v>
      </c>
    </row>
    <row r="4179" ht="12.75" customHeight="1">
      <c r="A4179" s="15" t="s">
        <v>4659</v>
      </c>
      <c r="B4179" s="15" t="s">
        <v>3123</v>
      </c>
      <c r="C4179" s="15" t="s">
        <v>4321</v>
      </c>
      <c r="D4179" s="15" t="s">
        <v>7483</v>
      </c>
      <c r="E4179" s="15" t="s">
        <v>12881</v>
      </c>
      <c r="F4179" s="15" t="s">
        <v>4324</v>
      </c>
      <c r="G4179" s="15" t="s">
        <v>13199</v>
      </c>
      <c r="H4179" s="15" t="s">
        <v>13265</v>
      </c>
      <c r="I4179" s="15" t="s">
        <v>4327</v>
      </c>
      <c r="J4179" s="15" t="s">
        <v>4345</v>
      </c>
      <c r="K4179" s="15"/>
      <c r="L4179" s="103" t="str">
        <f t="shared" si="1"/>
        <v>B-J500-PK19-500 ml Pink milk Bottle</v>
      </c>
      <c r="M4179" s="103">
        <f t="shared" si="2"/>
        <v>432</v>
      </c>
      <c r="N4179" s="102" t="str">
        <f t="shared" si="3"/>
        <v>wk </v>
      </c>
    </row>
    <row r="4180" ht="12.75" customHeight="1">
      <c r="A4180" s="15" t="s">
        <v>4678</v>
      </c>
      <c r="B4180" s="15" t="s">
        <v>3123</v>
      </c>
      <c r="C4180" s="15" t="s">
        <v>4321</v>
      </c>
      <c r="D4180" s="15" t="s">
        <v>3816</v>
      </c>
      <c r="E4180" s="15" t="s">
        <v>12767</v>
      </c>
      <c r="F4180" s="15" t="s">
        <v>4324</v>
      </c>
      <c r="G4180" s="15" t="s">
        <v>13204</v>
      </c>
      <c r="H4180" s="15" t="s">
        <v>13261</v>
      </c>
      <c r="I4180" s="15" t="s">
        <v>4327</v>
      </c>
      <c r="J4180" s="15" t="s">
        <v>4345</v>
      </c>
      <c r="K4180" s="15"/>
      <c r="L4180" s="103" t="str">
        <f t="shared" si="1"/>
        <v>B-J500-PK19-500 ml Pink milk Bottle</v>
      </c>
      <c r="M4180" s="103">
        <f t="shared" si="2"/>
        <v>144</v>
      </c>
      <c r="N4180" s="102" t="str">
        <f t="shared" si="3"/>
        <v>wk </v>
      </c>
    </row>
    <row r="4181" ht="12.75" customHeight="1">
      <c r="A4181" s="15" t="s">
        <v>4692</v>
      </c>
      <c r="B4181" s="15" t="s">
        <v>3123</v>
      </c>
      <c r="C4181" s="15" t="s">
        <v>4321</v>
      </c>
      <c r="D4181" s="15" t="s">
        <v>3569</v>
      </c>
      <c r="E4181" s="15" t="s">
        <v>6843</v>
      </c>
      <c r="F4181" s="15" t="s">
        <v>4324</v>
      </c>
      <c r="G4181" s="15" t="s">
        <v>13211</v>
      </c>
      <c r="H4181" s="15" t="s">
        <v>13266</v>
      </c>
      <c r="I4181" s="15" t="s">
        <v>4327</v>
      </c>
      <c r="J4181" s="15" t="s">
        <v>4328</v>
      </c>
      <c r="K4181" s="15"/>
      <c r="L4181" s="103" t="str">
        <f t="shared" si="1"/>
        <v>B-J500-PK19-500 ml Pink milk Bottle</v>
      </c>
      <c r="M4181" s="103">
        <f t="shared" si="2"/>
        <v>576</v>
      </c>
      <c r="N4181" s="102" t="str">
        <f t="shared" si="3"/>
        <v>wk 2</v>
      </c>
    </row>
    <row r="4182" ht="12.75" customHeight="1">
      <c r="A4182" s="15" t="s">
        <v>4703</v>
      </c>
      <c r="B4182" s="15" t="s">
        <v>3123</v>
      </c>
      <c r="C4182" s="15" t="s">
        <v>4321</v>
      </c>
      <c r="D4182" s="15" t="s">
        <v>3816</v>
      </c>
      <c r="E4182" s="15" t="s">
        <v>13045</v>
      </c>
      <c r="F4182" s="15" t="s">
        <v>4324</v>
      </c>
      <c r="G4182" s="15" t="s">
        <v>13204</v>
      </c>
      <c r="H4182" s="15" t="s">
        <v>13261</v>
      </c>
      <c r="I4182" s="15" t="s">
        <v>4327</v>
      </c>
      <c r="J4182" s="15" t="s">
        <v>4345</v>
      </c>
      <c r="K4182" s="15"/>
      <c r="L4182" s="103" t="str">
        <f t="shared" si="1"/>
        <v>B-J500-PK19-500 ml Pink milk Bottle</v>
      </c>
      <c r="M4182" s="103">
        <f t="shared" si="2"/>
        <v>144</v>
      </c>
      <c r="N4182" s="102" t="str">
        <f t="shared" si="3"/>
        <v>wk 23</v>
      </c>
    </row>
    <row r="4183" ht="12.75" customHeight="1">
      <c r="A4183" s="15" t="s">
        <v>4708</v>
      </c>
      <c r="B4183" s="15" t="s">
        <v>3123</v>
      </c>
      <c r="C4183" s="15" t="s">
        <v>4321</v>
      </c>
      <c r="D4183" s="15" t="s">
        <v>3816</v>
      </c>
      <c r="E4183" s="15" t="s">
        <v>12774</v>
      </c>
      <c r="F4183" s="15" t="s">
        <v>4324</v>
      </c>
      <c r="G4183" s="15" t="s">
        <v>13204</v>
      </c>
      <c r="H4183" s="15" t="s">
        <v>13261</v>
      </c>
      <c r="I4183" s="15" t="s">
        <v>4327</v>
      </c>
      <c r="J4183" s="15" t="s">
        <v>4328</v>
      </c>
      <c r="K4183" s="15"/>
      <c r="L4183" s="103" t="str">
        <f t="shared" si="1"/>
        <v>B-J500-PK19-500 ml Pink milk Bottle</v>
      </c>
      <c r="M4183" s="103">
        <f t="shared" si="2"/>
        <v>144</v>
      </c>
      <c r="N4183" s="102" t="str">
        <f t="shared" si="3"/>
        <v>wk 27</v>
      </c>
    </row>
    <row r="4184" ht="12.75" customHeight="1">
      <c r="A4184" s="15" t="s">
        <v>4708</v>
      </c>
      <c r="B4184" s="15" t="s">
        <v>3123</v>
      </c>
      <c r="C4184" s="15" t="s">
        <v>4321</v>
      </c>
      <c r="D4184" s="15" t="s">
        <v>3816</v>
      </c>
      <c r="E4184" s="15" t="s">
        <v>13267</v>
      </c>
      <c r="F4184" s="15" t="s">
        <v>4324</v>
      </c>
      <c r="G4184" s="15" t="s">
        <v>13204</v>
      </c>
      <c r="H4184" s="15" t="s">
        <v>13261</v>
      </c>
      <c r="I4184" s="15" t="s">
        <v>4327</v>
      </c>
      <c r="J4184" s="15" t="s">
        <v>4328</v>
      </c>
      <c r="K4184" s="15"/>
      <c r="L4184" s="103" t="str">
        <f t="shared" si="1"/>
        <v>B-J500-PK19-500 ml Pink milk Bottle</v>
      </c>
      <c r="M4184" s="103">
        <f t="shared" si="2"/>
        <v>144</v>
      </c>
      <c r="N4184" s="102" t="str">
        <f t="shared" si="3"/>
        <v>wk 27</v>
      </c>
    </row>
    <row r="4185" ht="12.75" customHeight="1">
      <c r="A4185" s="15" t="s">
        <v>4718</v>
      </c>
      <c r="B4185" s="15" t="s">
        <v>3123</v>
      </c>
      <c r="C4185" s="15" t="s">
        <v>4321</v>
      </c>
      <c r="D4185" s="15" t="s">
        <v>3372</v>
      </c>
      <c r="E4185" s="15" t="s">
        <v>12779</v>
      </c>
      <c r="F4185" s="15" t="s">
        <v>4324</v>
      </c>
      <c r="G4185" s="15" t="s">
        <v>8569</v>
      </c>
      <c r="H4185" s="15" t="s">
        <v>13268</v>
      </c>
      <c r="I4185" s="15" t="s">
        <v>4327</v>
      </c>
      <c r="J4185" s="15" t="s">
        <v>4345</v>
      </c>
      <c r="K4185" s="15"/>
      <c r="L4185" s="103" t="str">
        <f t="shared" si="1"/>
        <v>B-J500-PK19-500 ml Pink milk Bottle</v>
      </c>
      <c r="M4185" s="103">
        <f t="shared" si="2"/>
        <v>288</v>
      </c>
      <c r="N4185" s="102" t="str">
        <f t="shared" si="3"/>
        <v>wk </v>
      </c>
    </row>
    <row r="4186" ht="12.75" customHeight="1">
      <c r="A4186" s="15" t="s">
        <v>4726</v>
      </c>
      <c r="B4186" s="15" t="s">
        <v>3123</v>
      </c>
      <c r="C4186" s="15" t="s">
        <v>4321</v>
      </c>
      <c r="D4186" s="15" t="s">
        <v>5078</v>
      </c>
      <c r="E4186" s="15" t="s">
        <v>12895</v>
      </c>
      <c r="F4186" s="15" t="s">
        <v>4324</v>
      </c>
      <c r="G4186" s="15" t="s">
        <v>13228</v>
      </c>
      <c r="H4186" s="15" t="s">
        <v>13269</v>
      </c>
      <c r="I4186" s="15" t="s">
        <v>4327</v>
      </c>
      <c r="J4186" s="15" t="s">
        <v>4328</v>
      </c>
      <c r="K4186" s="15"/>
      <c r="L4186" s="103" t="str">
        <f t="shared" si="1"/>
        <v>B-J500-PK19-500 ml Pink milk Bottle</v>
      </c>
      <c r="M4186" s="103">
        <f t="shared" si="2"/>
        <v>1008</v>
      </c>
      <c r="N4186" s="102" t="str">
        <f t="shared" si="3"/>
        <v>wk </v>
      </c>
    </row>
    <row r="4187" ht="12.75" customHeight="1">
      <c r="A4187" s="15" t="s">
        <v>4726</v>
      </c>
      <c r="B4187" s="15" t="s">
        <v>3123</v>
      </c>
      <c r="C4187" s="15" t="s">
        <v>4321</v>
      </c>
      <c r="D4187" s="15" t="s">
        <v>3372</v>
      </c>
      <c r="E4187" s="15" t="s">
        <v>12781</v>
      </c>
      <c r="F4187" s="15" t="s">
        <v>4324</v>
      </c>
      <c r="G4187" s="15" t="s">
        <v>8569</v>
      </c>
      <c r="H4187" s="15" t="s">
        <v>13268</v>
      </c>
      <c r="I4187" s="15" t="s">
        <v>4327</v>
      </c>
      <c r="J4187" s="15" t="s">
        <v>4345</v>
      </c>
      <c r="K4187" s="15"/>
      <c r="L4187" s="103" t="str">
        <f t="shared" si="1"/>
        <v>B-J500-PK19-500 ml Pink milk Bottle</v>
      </c>
      <c r="M4187" s="103">
        <f t="shared" si="2"/>
        <v>288</v>
      </c>
      <c r="N4187" s="102" t="str">
        <f t="shared" si="3"/>
        <v>wk </v>
      </c>
    </row>
    <row r="4188" ht="12.75" customHeight="1">
      <c r="A4188" s="15" t="s">
        <v>4726</v>
      </c>
      <c r="B4188" s="15" t="s">
        <v>3123</v>
      </c>
      <c r="C4188" s="15" t="s">
        <v>4321</v>
      </c>
      <c r="D4188" s="15" t="s">
        <v>3544</v>
      </c>
      <c r="E4188" s="15" t="s">
        <v>12782</v>
      </c>
      <c r="F4188" s="15" t="s">
        <v>4324</v>
      </c>
      <c r="G4188" s="15" t="s">
        <v>13202</v>
      </c>
      <c r="H4188" s="15" t="s">
        <v>13264</v>
      </c>
      <c r="I4188" s="15" t="s">
        <v>4327</v>
      </c>
      <c r="J4188" s="15" t="s">
        <v>4328</v>
      </c>
      <c r="K4188" s="15"/>
      <c r="L4188" s="103" t="str">
        <f t="shared" si="1"/>
        <v>B-J500-PK19-500 ml Pink milk Bottle</v>
      </c>
      <c r="M4188" s="103">
        <f t="shared" si="2"/>
        <v>720</v>
      </c>
      <c r="N4188" s="102" t="str">
        <f t="shared" si="3"/>
        <v>wk </v>
      </c>
    </row>
    <row r="4189" ht="12.75" customHeight="1">
      <c r="A4189" s="15" t="s">
        <v>5272</v>
      </c>
      <c r="B4189" s="15" t="s">
        <v>3123</v>
      </c>
      <c r="C4189" s="15" t="s">
        <v>4321</v>
      </c>
      <c r="D4189" s="15" t="s">
        <v>3816</v>
      </c>
      <c r="E4189" s="15" t="s">
        <v>13270</v>
      </c>
      <c r="F4189" s="15" t="s">
        <v>4324</v>
      </c>
      <c r="G4189" s="15" t="s">
        <v>13204</v>
      </c>
      <c r="H4189" s="15" t="s">
        <v>13261</v>
      </c>
      <c r="I4189" s="15" t="s">
        <v>4327</v>
      </c>
      <c r="J4189" s="15" t="s">
        <v>4328</v>
      </c>
      <c r="K4189" s="15"/>
      <c r="L4189" s="103" t="str">
        <f t="shared" si="1"/>
        <v>B-J500-PK19-500 ml Pink milk Bottle</v>
      </c>
      <c r="M4189" s="103">
        <f t="shared" si="2"/>
        <v>144</v>
      </c>
      <c r="N4189" s="102" t="str">
        <f t="shared" si="3"/>
        <v>wk </v>
      </c>
    </row>
    <row r="4190" ht="12.75" customHeight="1">
      <c r="A4190" s="15" t="s">
        <v>4739</v>
      </c>
      <c r="B4190" s="15" t="s">
        <v>3123</v>
      </c>
      <c r="C4190" s="15" t="s">
        <v>4321</v>
      </c>
      <c r="D4190" s="15" t="s">
        <v>3816</v>
      </c>
      <c r="E4190" s="15" t="s">
        <v>12565</v>
      </c>
      <c r="F4190" s="15" t="s">
        <v>4324</v>
      </c>
      <c r="G4190" s="15" t="s">
        <v>13204</v>
      </c>
      <c r="H4190" s="15" t="s">
        <v>13261</v>
      </c>
      <c r="I4190" s="15" t="s">
        <v>4327</v>
      </c>
      <c r="J4190" s="15" t="s">
        <v>4328</v>
      </c>
      <c r="K4190" s="15"/>
      <c r="L4190" s="103" t="str">
        <f t="shared" si="1"/>
        <v>B-J500-PK19-500 ml Pink milk Bottle</v>
      </c>
      <c r="M4190" s="103">
        <f t="shared" si="2"/>
        <v>144</v>
      </c>
      <c r="N4190" s="102" t="str">
        <f t="shared" si="3"/>
        <v>wk </v>
      </c>
    </row>
    <row r="4191" ht="12.75" customHeight="1">
      <c r="A4191" s="15" t="s">
        <v>4745</v>
      </c>
      <c r="B4191" s="15" t="s">
        <v>3123</v>
      </c>
      <c r="C4191" s="15" t="s">
        <v>4321</v>
      </c>
      <c r="D4191" s="15" t="s">
        <v>3544</v>
      </c>
      <c r="E4191" s="15" t="s">
        <v>12566</v>
      </c>
      <c r="F4191" s="15" t="s">
        <v>4324</v>
      </c>
      <c r="G4191" s="15" t="s">
        <v>13202</v>
      </c>
      <c r="H4191" s="15" t="s">
        <v>13264</v>
      </c>
      <c r="I4191" s="15" t="s">
        <v>4327</v>
      </c>
      <c r="J4191" s="15" t="s">
        <v>4345</v>
      </c>
      <c r="K4191" s="15"/>
      <c r="L4191" s="103" t="str">
        <f t="shared" si="1"/>
        <v>B-J500-PK19-500 ml Pink milk Bottle</v>
      </c>
      <c r="M4191" s="103">
        <f t="shared" si="2"/>
        <v>720</v>
      </c>
      <c r="N4191" s="102" t="str">
        <f t="shared" si="3"/>
        <v>wk </v>
      </c>
    </row>
    <row r="4192" ht="12.75" customHeight="1">
      <c r="A4192" s="15" t="s">
        <v>4745</v>
      </c>
      <c r="B4192" s="15" t="s">
        <v>3123</v>
      </c>
      <c r="C4192" s="15" t="s">
        <v>4321</v>
      </c>
      <c r="D4192" s="15" t="s">
        <v>3816</v>
      </c>
      <c r="E4192" s="15" t="s">
        <v>13055</v>
      </c>
      <c r="F4192" s="15" t="s">
        <v>4324</v>
      </c>
      <c r="G4192" s="15" t="s">
        <v>13204</v>
      </c>
      <c r="H4192" s="15" t="s">
        <v>13261</v>
      </c>
      <c r="I4192" s="15" t="s">
        <v>4327</v>
      </c>
      <c r="J4192" s="15" t="s">
        <v>4345</v>
      </c>
      <c r="K4192" s="15"/>
      <c r="L4192" s="103" t="str">
        <f t="shared" si="1"/>
        <v>B-J500-PK19-500 ml Pink milk Bottle</v>
      </c>
      <c r="M4192" s="103">
        <f t="shared" si="2"/>
        <v>144</v>
      </c>
      <c r="N4192" s="102" t="str">
        <f t="shared" si="3"/>
        <v>wk </v>
      </c>
    </row>
    <row r="4193" ht="12.75" customHeight="1">
      <c r="A4193" s="15" t="s">
        <v>4745</v>
      </c>
      <c r="B4193" s="15" t="s">
        <v>3123</v>
      </c>
      <c r="C4193" s="15" t="s">
        <v>4321</v>
      </c>
      <c r="D4193" s="15" t="s">
        <v>3816</v>
      </c>
      <c r="E4193" s="15" t="s">
        <v>13271</v>
      </c>
      <c r="F4193" s="15" t="s">
        <v>4324</v>
      </c>
      <c r="G4193" s="15" t="s">
        <v>13204</v>
      </c>
      <c r="H4193" s="15" t="s">
        <v>13261</v>
      </c>
      <c r="I4193" s="15" t="s">
        <v>4327</v>
      </c>
      <c r="J4193" s="15" t="s">
        <v>4328</v>
      </c>
      <c r="K4193" s="15"/>
      <c r="L4193" s="103" t="str">
        <f t="shared" si="1"/>
        <v>B-J500-PK19-500 ml Pink milk Bottle</v>
      </c>
      <c r="M4193" s="103">
        <f t="shared" si="2"/>
        <v>144</v>
      </c>
      <c r="N4193" s="102" t="str">
        <f t="shared" si="3"/>
        <v>wk </v>
      </c>
    </row>
    <row r="4194" ht="12.75" customHeight="1">
      <c r="A4194" s="15" t="s">
        <v>4748</v>
      </c>
      <c r="B4194" s="15" t="s">
        <v>3123</v>
      </c>
      <c r="C4194" s="15" t="s">
        <v>4321</v>
      </c>
      <c r="D4194" s="15" t="s">
        <v>3539</v>
      </c>
      <c r="E4194" s="15" t="s">
        <v>12790</v>
      </c>
      <c r="F4194" s="15" t="s">
        <v>4324</v>
      </c>
      <c r="G4194" s="15" t="s">
        <v>13209</v>
      </c>
      <c r="H4194" s="15" t="s">
        <v>13272</v>
      </c>
      <c r="I4194" s="15" t="s">
        <v>4327</v>
      </c>
      <c r="J4194" s="15" t="s">
        <v>4345</v>
      </c>
      <c r="K4194" s="15"/>
      <c r="L4194" s="103" t="str">
        <f t="shared" si="1"/>
        <v>B-J500-PK19-500 ml Pink milk Bottle</v>
      </c>
      <c r="M4194" s="103">
        <f t="shared" si="2"/>
        <v>864</v>
      </c>
      <c r="N4194" s="102" t="str">
        <f t="shared" si="3"/>
        <v>wk </v>
      </c>
    </row>
    <row r="4195" ht="12.75" customHeight="1">
      <c r="A4195" s="15" t="s">
        <v>4748</v>
      </c>
      <c r="B4195" s="15" t="s">
        <v>3123</v>
      </c>
      <c r="C4195" s="15" t="s">
        <v>4321</v>
      </c>
      <c r="D4195" s="15" t="s">
        <v>7483</v>
      </c>
      <c r="E4195" s="15" t="s">
        <v>13056</v>
      </c>
      <c r="F4195" s="15" t="s">
        <v>4324</v>
      </c>
      <c r="G4195" s="15" t="s">
        <v>13199</v>
      </c>
      <c r="H4195" s="15" t="s">
        <v>13265</v>
      </c>
      <c r="I4195" s="15" t="s">
        <v>4327</v>
      </c>
      <c r="J4195" s="15" t="s">
        <v>4345</v>
      </c>
      <c r="K4195" s="15"/>
      <c r="L4195" s="103" t="str">
        <f t="shared" si="1"/>
        <v>B-J500-PK19-500 ml Pink milk Bottle</v>
      </c>
      <c r="M4195" s="103">
        <f t="shared" si="2"/>
        <v>432</v>
      </c>
      <c r="N4195" s="102" t="str">
        <f t="shared" si="3"/>
        <v>wk </v>
      </c>
    </row>
    <row r="4196" ht="12.75" customHeight="1">
      <c r="A4196" s="15" t="s">
        <v>4748</v>
      </c>
      <c r="B4196" s="15" t="s">
        <v>3123</v>
      </c>
      <c r="C4196" s="15" t="s">
        <v>4321</v>
      </c>
      <c r="D4196" s="15" t="s">
        <v>7483</v>
      </c>
      <c r="E4196" s="15" t="s">
        <v>13057</v>
      </c>
      <c r="F4196" s="15" t="s">
        <v>4324</v>
      </c>
      <c r="G4196" s="15" t="s">
        <v>13199</v>
      </c>
      <c r="H4196" s="15" t="s">
        <v>13265</v>
      </c>
      <c r="I4196" s="15" t="s">
        <v>4327</v>
      </c>
      <c r="J4196" s="15" t="s">
        <v>4345</v>
      </c>
      <c r="K4196" s="15"/>
      <c r="L4196" s="103" t="str">
        <f t="shared" si="1"/>
        <v>B-J500-PK19-500 ml Pink milk Bottle</v>
      </c>
      <c r="M4196" s="103">
        <f t="shared" si="2"/>
        <v>432</v>
      </c>
      <c r="N4196" s="102" t="str">
        <f t="shared" si="3"/>
        <v>wk </v>
      </c>
    </row>
    <row r="4197" ht="12.75" customHeight="1">
      <c r="A4197" s="15" t="s">
        <v>4751</v>
      </c>
      <c r="B4197" s="15" t="s">
        <v>3123</v>
      </c>
      <c r="C4197" s="15" t="s">
        <v>4321</v>
      </c>
      <c r="D4197" s="15" t="s">
        <v>3816</v>
      </c>
      <c r="E4197" s="15" t="s">
        <v>13058</v>
      </c>
      <c r="F4197" s="15" t="s">
        <v>4324</v>
      </c>
      <c r="G4197" s="15" t="s">
        <v>13204</v>
      </c>
      <c r="H4197" s="15" t="s">
        <v>13261</v>
      </c>
      <c r="I4197" s="15" t="s">
        <v>4327</v>
      </c>
      <c r="J4197" s="15" t="s">
        <v>4345</v>
      </c>
      <c r="K4197" s="15"/>
      <c r="L4197" s="103" t="str">
        <f t="shared" si="1"/>
        <v>B-J500-PK19-500 ml Pink milk Bottle</v>
      </c>
      <c r="M4197" s="103">
        <f t="shared" si="2"/>
        <v>144</v>
      </c>
      <c r="N4197" s="102" t="str">
        <f t="shared" si="3"/>
        <v>wk </v>
      </c>
    </row>
    <row r="4198" ht="12.75" customHeight="1">
      <c r="A4198" s="15" t="s">
        <v>4758</v>
      </c>
      <c r="B4198" s="15" t="s">
        <v>3123</v>
      </c>
      <c r="C4198" s="15" t="s">
        <v>4321</v>
      </c>
      <c r="D4198" s="15" t="s">
        <v>3630</v>
      </c>
      <c r="E4198" s="15" t="s">
        <v>12793</v>
      </c>
      <c r="F4198" s="15" t="s">
        <v>4324</v>
      </c>
      <c r="G4198" s="15" t="s">
        <v>13273</v>
      </c>
      <c r="H4198" s="15" t="s">
        <v>13274</v>
      </c>
      <c r="I4198" s="15" t="s">
        <v>4327</v>
      </c>
      <c r="J4198" s="15" t="s">
        <v>4345</v>
      </c>
      <c r="K4198" s="15"/>
      <c r="L4198" s="103" t="str">
        <f t="shared" si="1"/>
        <v>B-J500-PK19-500 ml Pink milk Bottle</v>
      </c>
      <c r="M4198" s="103">
        <f t="shared" si="2"/>
        <v>2160</v>
      </c>
      <c r="N4198" s="102" t="str">
        <f t="shared" si="3"/>
        <v>wk 10</v>
      </c>
    </row>
    <row r="4199" ht="12.75" customHeight="1">
      <c r="A4199" s="15" t="s">
        <v>4764</v>
      </c>
      <c r="B4199" s="15" t="s">
        <v>3123</v>
      </c>
      <c r="C4199" s="15" t="s">
        <v>4321</v>
      </c>
      <c r="D4199" s="15" t="s">
        <v>7483</v>
      </c>
      <c r="E4199" s="15" t="s">
        <v>12795</v>
      </c>
      <c r="F4199" s="15" t="s">
        <v>4324</v>
      </c>
      <c r="G4199" s="15" t="s">
        <v>13199</v>
      </c>
      <c r="H4199" s="15" t="s">
        <v>13265</v>
      </c>
      <c r="I4199" s="15" t="s">
        <v>4327</v>
      </c>
      <c r="J4199" s="15" t="s">
        <v>4328</v>
      </c>
      <c r="K4199" s="15"/>
      <c r="L4199" s="103" t="str">
        <f t="shared" si="1"/>
        <v>B-J500-PK19-500 ml Pink milk Bottle</v>
      </c>
      <c r="M4199" s="103">
        <f t="shared" si="2"/>
        <v>432</v>
      </c>
      <c r="N4199" s="102" t="str">
        <f t="shared" si="3"/>
        <v>wk 19</v>
      </c>
    </row>
    <row r="4200" ht="12.75" customHeight="1">
      <c r="A4200" s="15" t="s">
        <v>4771</v>
      </c>
      <c r="B4200" s="15" t="s">
        <v>3123</v>
      </c>
      <c r="C4200" s="15" t="s">
        <v>4321</v>
      </c>
      <c r="D4200" s="15" t="s">
        <v>3816</v>
      </c>
      <c r="E4200" s="15" t="s">
        <v>13275</v>
      </c>
      <c r="F4200" s="15" t="s">
        <v>4324</v>
      </c>
      <c r="G4200" s="15" t="s">
        <v>13204</v>
      </c>
      <c r="H4200" s="15" t="s">
        <v>13261</v>
      </c>
      <c r="I4200" s="15" t="s">
        <v>4327</v>
      </c>
      <c r="J4200" s="15" t="s">
        <v>4345</v>
      </c>
      <c r="K4200" s="15"/>
      <c r="L4200" s="103" t="str">
        <f t="shared" si="1"/>
        <v>B-J500-PK19-500 ml Pink milk Bottle</v>
      </c>
      <c r="M4200" s="103">
        <f t="shared" si="2"/>
        <v>144</v>
      </c>
      <c r="N4200" s="102" t="str">
        <f t="shared" si="3"/>
        <v>wk 32</v>
      </c>
    </row>
    <row r="4201" ht="12.75" customHeight="1">
      <c r="A4201" s="15" t="s">
        <v>4778</v>
      </c>
      <c r="B4201" s="15" t="s">
        <v>3123</v>
      </c>
      <c r="C4201" s="15" t="s">
        <v>4321</v>
      </c>
      <c r="D4201" s="15" t="s">
        <v>3816</v>
      </c>
      <c r="E4201" s="15" t="s">
        <v>13276</v>
      </c>
      <c r="F4201" s="15" t="s">
        <v>4324</v>
      </c>
      <c r="G4201" s="15" t="s">
        <v>13204</v>
      </c>
      <c r="H4201" s="15" t="s">
        <v>13261</v>
      </c>
      <c r="I4201" s="15" t="s">
        <v>4327</v>
      </c>
      <c r="J4201" s="15" t="s">
        <v>4345</v>
      </c>
      <c r="K4201" s="15"/>
      <c r="L4201" s="103" t="str">
        <f t="shared" si="1"/>
        <v>B-J500-PK19-500 ml Pink milk Bottle</v>
      </c>
      <c r="M4201" s="103">
        <f t="shared" si="2"/>
        <v>144</v>
      </c>
      <c r="N4201" s="102" t="str">
        <f t="shared" si="3"/>
        <v>wk 49</v>
      </c>
    </row>
    <row r="4202" ht="12.75" customHeight="1">
      <c r="A4202" s="15" t="s">
        <v>4780</v>
      </c>
      <c r="B4202" s="15" t="s">
        <v>3123</v>
      </c>
      <c r="C4202" s="15" t="s">
        <v>4321</v>
      </c>
      <c r="D4202" s="15" t="s">
        <v>3816</v>
      </c>
      <c r="E4202" s="15" t="s">
        <v>13066</v>
      </c>
      <c r="F4202" s="15" t="s">
        <v>4324</v>
      </c>
      <c r="G4202" s="15" t="s">
        <v>13204</v>
      </c>
      <c r="H4202" s="15" t="s">
        <v>13261</v>
      </c>
      <c r="I4202" s="15" t="s">
        <v>4327</v>
      </c>
      <c r="J4202" s="15" t="s">
        <v>4328</v>
      </c>
      <c r="K4202" s="15"/>
      <c r="L4202" s="103" t="str">
        <f t="shared" si="1"/>
        <v>B-J500-PK19-500 ml Pink milk Bottle</v>
      </c>
      <c r="M4202" s="103">
        <f t="shared" si="2"/>
        <v>144</v>
      </c>
      <c r="N4202" s="102" t="str">
        <f t="shared" si="3"/>
        <v>wk </v>
      </c>
    </row>
    <row r="4203" ht="12.75" customHeight="1">
      <c r="A4203" s="15" t="s">
        <v>4786</v>
      </c>
      <c r="B4203" s="15" t="s">
        <v>3123</v>
      </c>
      <c r="C4203" s="15" t="s">
        <v>4321</v>
      </c>
      <c r="D4203" s="15" t="s">
        <v>3539</v>
      </c>
      <c r="E4203" s="15" t="s">
        <v>12569</v>
      </c>
      <c r="F4203" s="15" t="s">
        <v>4324</v>
      </c>
      <c r="G4203" s="15" t="s">
        <v>13209</v>
      </c>
      <c r="H4203" s="15" t="s">
        <v>13272</v>
      </c>
      <c r="I4203" s="15" t="s">
        <v>4327</v>
      </c>
      <c r="J4203" s="15" t="s">
        <v>4345</v>
      </c>
      <c r="K4203" s="15"/>
      <c r="L4203" s="103" t="str">
        <f t="shared" si="1"/>
        <v>B-J500-PK19-500 ml Pink milk Bottle</v>
      </c>
      <c r="M4203" s="103">
        <f t="shared" si="2"/>
        <v>864</v>
      </c>
      <c r="N4203" s="102" t="str">
        <f t="shared" si="3"/>
        <v>wk </v>
      </c>
    </row>
    <row r="4204" ht="12.75" customHeight="1">
      <c r="A4204" s="15" t="s">
        <v>4346</v>
      </c>
      <c r="B4204" s="15" t="s">
        <v>3123</v>
      </c>
      <c r="C4204" s="15" t="s">
        <v>4321</v>
      </c>
      <c r="D4204" s="15" t="s">
        <v>3569</v>
      </c>
      <c r="E4204" s="15" t="s">
        <v>13070</v>
      </c>
      <c r="F4204" s="15" t="s">
        <v>4324</v>
      </c>
      <c r="G4204" s="15" t="s">
        <v>13211</v>
      </c>
      <c r="H4204" s="15" t="s">
        <v>13277</v>
      </c>
      <c r="I4204" s="15" t="s">
        <v>4327</v>
      </c>
      <c r="J4204" s="15" t="s">
        <v>4345</v>
      </c>
      <c r="K4204" s="15"/>
      <c r="L4204" s="103" t="str">
        <f t="shared" si="1"/>
        <v>B-J500-PK19-500 ml Pink milk Bottle</v>
      </c>
      <c r="M4204" s="103">
        <f t="shared" si="2"/>
        <v>576</v>
      </c>
      <c r="N4204" s="102" t="str">
        <f t="shared" si="3"/>
        <v>wk </v>
      </c>
    </row>
    <row r="4205" ht="12.75" customHeight="1">
      <c r="A4205" s="15" t="s">
        <v>4346</v>
      </c>
      <c r="B4205" s="15" t="s">
        <v>3123</v>
      </c>
      <c r="C4205" s="15" t="s">
        <v>4321</v>
      </c>
      <c r="D4205" s="15" t="s">
        <v>3816</v>
      </c>
      <c r="E4205" s="15" t="s">
        <v>13072</v>
      </c>
      <c r="F4205" s="15" t="s">
        <v>4324</v>
      </c>
      <c r="G4205" s="15" t="s">
        <v>13204</v>
      </c>
      <c r="H4205" s="15" t="s">
        <v>13278</v>
      </c>
      <c r="I4205" s="15" t="s">
        <v>4327</v>
      </c>
      <c r="J4205" s="15" t="s">
        <v>4345</v>
      </c>
      <c r="K4205" s="15"/>
      <c r="L4205" s="103" t="str">
        <f t="shared" si="1"/>
        <v>B-J500-PK19-500 ml Pink milk Bottle</v>
      </c>
      <c r="M4205" s="103">
        <f t="shared" si="2"/>
        <v>144</v>
      </c>
      <c r="N4205" s="102" t="str">
        <f t="shared" si="3"/>
        <v>wk </v>
      </c>
    </row>
    <row r="4206" ht="12.75" customHeight="1">
      <c r="A4206" s="15" t="s">
        <v>4793</v>
      </c>
      <c r="B4206" s="15" t="s">
        <v>3123</v>
      </c>
      <c r="C4206" s="15" t="s">
        <v>4321</v>
      </c>
      <c r="D4206" s="15" t="s">
        <v>3372</v>
      </c>
      <c r="E4206" s="15" t="s">
        <v>12804</v>
      </c>
      <c r="F4206" s="15" t="s">
        <v>4324</v>
      </c>
      <c r="G4206" s="15" t="s">
        <v>8569</v>
      </c>
      <c r="H4206" s="15" t="s">
        <v>13279</v>
      </c>
      <c r="I4206" s="15" t="s">
        <v>4327</v>
      </c>
      <c r="J4206" s="15" t="s">
        <v>4328</v>
      </c>
      <c r="K4206" s="15"/>
      <c r="L4206" s="103" t="str">
        <f t="shared" si="1"/>
        <v>B-J500-PK19-500 ml Pink milk Bottle</v>
      </c>
      <c r="M4206" s="103">
        <f t="shared" si="2"/>
        <v>288</v>
      </c>
      <c r="N4206" s="102" t="str">
        <f t="shared" si="3"/>
        <v>wk </v>
      </c>
    </row>
    <row r="4207" ht="12.75" customHeight="1">
      <c r="A4207" s="15" t="s">
        <v>4795</v>
      </c>
      <c r="B4207" s="15" t="s">
        <v>3123</v>
      </c>
      <c r="C4207" s="15" t="s">
        <v>4321</v>
      </c>
      <c r="D4207" s="15" t="s">
        <v>6806</v>
      </c>
      <c r="E4207" s="15" t="s">
        <v>12805</v>
      </c>
      <c r="F4207" s="15" t="s">
        <v>4324</v>
      </c>
      <c r="G4207" s="15" t="s">
        <v>13280</v>
      </c>
      <c r="H4207" s="15" t="s">
        <v>13281</v>
      </c>
      <c r="I4207" s="15" t="s">
        <v>4327</v>
      </c>
      <c r="J4207" s="15" t="s">
        <v>4345</v>
      </c>
      <c r="K4207" s="15"/>
      <c r="L4207" s="103" t="str">
        <f t="shared" si="1"/>
        <v>B-J500-PK19-500 ml Pink milk Bottle</v>
      </c>
      <c r="M4207" s="103">
        <f t="shared" si="2"/>
        <v>1440</v>
      </c>
      <c r="N4207" s="102" t="str">
        <f t="shared" si="3"/>
        <v>wk </v>
      </c>
    </row>
    <row r="4208" ht="12.75" customHeight="1">
      <c r="A4208" s="15" t="s">
        <v>4805</v>
      </c>
      <c r="B4208" s="15" t="s">
        <v>3123</v>
      </c>
      <c r="C4208" s="15" t="s">
        <v>4321</v>
      </c>
      <c r="D4208" s="15" t="s">
        <v>3816</v>
      </c>
      <c r="E4208" s="15" t="s">
        <v>12807</v>
      </c>
      <c r="F4208" s="15" t="s">
        <v>4324</v>
      </c>
      <c r="G4208" s="15" t="s">
        <v>13204</v>
      </c>
      <c r="H4208" s="15" t="s">
        <v>13278</v>
      </c>
      <c r="I4208" s="15" t="s">
        <v>4327</v>
      </c>
      <c r="J4208" s="15" t="s">
        <v>4328</v>
      </c>
      <c r="K4208" s="15"/>
      <c r="L4208" s="103" t="str">
        <f t="shared" si="1"/>
        <v>B-J500-PK19-500 ml Pink milk Bottle</v>
      </c>
      <c r="M4208" s="103">
        <f t="shared" si="2"/>
        <v>144</v>
      </c>
      <c r="N4208" s="102" t="str">
        <f t="shared" si="3"/>
        <v>wk </v>
      </c>
    </row>
    <row r="4209" ht="12.75" customHeight="1">
      <c r="A4209" s="15" t="s">
        <v>4816</v>
      </c>
      <c r="B4209" s="15" t="s">
        <v>3123</v>
      </c>
      <c r="C4209" s="15" t="s">
        <v>4321</v>
      </c>
      <c r="D4209" s="15" t="s">
        <v>3763</v>
      </c>
      <c r="E4209" s="15" t="s">
        <v>12808</v>
      </c>
      <c r="F4209" s="15" t="s">
        <v>4324</v>
      </c>
      <c r="G4209" s="15" t="s">
        <v>13254</v>
      </c>
      <c r="H4209" s="15" t="s">
        <v>13282</v>
      </c>
      <c r="I4209" s="15" t="s">
        <v>4327</v>
      </c>
      <c r="J4209" s="15" t="s">
        <v>4345</v>
      </c>
      <c r="K4209" s="15"/>
      <c r="L4209" s="103" t="str">
        <f t="shared" si="1"/>
        <v>B-J500-PK19-500 ml Pink milk Bottle</v>
      </c>
      <c r="M4209" s="103">
        <f t="shared" si="2"/>
        <v>1152</v>
      </c>
      <c r="N4209" s="102" t="str">
        <f t="shared" si="3"/>
        <v>wk 2</v>
      </c>
    </row>
    <row r="4210" ht="12.75" customHeight="1">
      <c r="A4210" s="15" t="s">
        <v>4823</v>
      </c>
      <c r="B4210" s="15" t="s">
        <v>3123</v>
      </c>
      <c r="C4210" s="15" t="s">
        <v>4321</v>
      </c>
      <c r="D4210" s="15" t="s">
        <v>3372</v>
      </c>
      <c r="E4210" s="15" t="s">
        <v>13283</v>
      </c>
      <c r="F4210" s="15" t="s">
        <v>4324</v>
      </c>
      <c r="G4210" s="15" t="s">
        <v>8569</v>
      </c>
      <c r="H4210" s="15" t="s">
        <v>13279</v>
      </c>
      <c r="I4210" s="15" t="s">
        <v>4327</v>
      </c>
      <c r="J4210" s="15" t="s">
        <v>4328</v>
      </c>
      <c r="K4210" s="15"/>
      <c r="L4210" s="103" t="str">
        <f t="shared" si="1"/>
        <v>B-J500-PK19-500 ml Pink milk Bottle</v>
      </c>
      <c r="M4210" s="103">
        <f t="shared" si="2"/>
        <v>288</v>
      </c>
      <c r="N4210" s="102" t="str">
        <f t="shared" si="3"/>
        <v>wk 15</v>
      </c>
    </row>
    <row r="4211" ht="12.75" customHeight="1">
      <c r="A4211" s="15" t="s">
        <v>4823</v>
      </c>
      <c r="B4211" s="15" t="s">
        <v>3123</v>
      </c>
      <c r="C4211" s="15" t="s">
        <v>4321</v>
      </c>
      <c r="D4211" s="15" t="s">
        <v>5078</v>
      </c>
      <c r="E4211" s="15" t="s">
        <v>13079</v>
      </c>
      <c r="F4211" s="15" t="s">
        <v>4324</v>
      </c>
      <c r="G4211" s="15" t="s">
        <v>13228</v>
      </c>
      <c r="H4211" s="15" t="s">
        <v>13284</v>
      </c>
      <c r="I4211" s="15" t="s">
        <v>4327</v>
      </c>
      <c r="J4211" s="15" t="s">
        <v>4345</v>
      </c>
      <c r="K4211" s="15"/>
      <c r="L4211" s="103" t="str">
        <f t="shared" si="1"/>
        <v>B-J500-PK19-500 ml Pink milk Bottle</v>
      </c>
      <c r="M4211" s="103">
        <f t="shared" si="2"/>
        <v>1008</v>
      </c>
      <c r="N4211" s="102" t="str">
        <f t="shared" si="3"/>
        <v>wk 15</v>
      </c>
    </row>
    <row r="4212" ht="12.75" customHeight="1">
      <c r="A4212" s="15" t="s">
        <v>4823</v>
      </c>
      <c r="B4212" s="15" t="s">
        <v>3123</v>
      </c>
      <c r="C4212" s="15" t="s">
        <v>4321</v>
      </c>
      <c r="D4212" s="15" t="s">
        <v>3763</v>
      </c>
      <c r="E4212" s="15" t="s">
        <v>12583</v>
      </c>
      <c r="F4212" s="15" t="s">
        <v>4324</v>
      </c>
      <c r="G4212" s="15" t="s">
        <v>13254</v>
      </c>
      <c r="H4212" s="15" t="s">
        <v>13282</v>
      </c>
      <c r="I4212" s="15" t="s">
        <v>4327</v>
      </c>
      <c r="J4212" s="15" t="s">
        <v>4328</v>
      </c>
      <c r="K4212" s="15"/>
      <c r="L4212" s="103" t="str">
        <f t="shared" si="1"/>
        <v>B-J500-PK19-500 ml Pink milk Bottle</v>
      </c>
      <c r="M4212" s="103">
        <f t="shared" si="2"/>
        <v>1152</v>
      </c>
      <c r="N4212" s="102" t="str">
        <f t="shared" si="3"/>
        <v>wk 15</v>
      </c>
    </row>
    <row r="4213" ht="12.75" customHeight="1">
      <c r="A4213" s="15" t="s">
        <v>4838</v>
      </c>
      <c r="B4213" s="15" t="s">
        <v>3123</v>
      </c>
      <c r="C4213" s="15" t="s">
        <v>4321</v>
      </c>
      <c r="D4213" s="15" t="s">
        <v>3539</v>
      </c>
      <c r="E4213" s="15" t="s">
        <v>12587</v>
      </c>
      <c r="F4213" s="15" t="s">
        <v>4324</v>
      </c>
      <c r="G4213" s="15" t="s">
        <v>13209</v>
      </c>
      <c r="H4213" s="15" t="s">
        <v>13285</v>
      </c>
      <c r="I4213" s="15" t="s">
        <v>4327</v>
      </c>
      <c r="J4213" s="15" t="s">
        <v>4345</v>
      </c>
      <c r="K4213" s="15"/>
      <c r="L4213" s="103" t="str">
        <f t="shared" si="1"/>
        <v>B-J500-PK19-500 ml Pink milk Bottle</v>
      </c>
      <c r="M4213" s="103">
        <f t="shared" si="2"/>
        <v>864</v>
      </c>
      <c r="N4213" s="102" t="str">
        <f t="shared" si="3"/>
        <v>wk 45</v>
      </c>
    </row>
    <row r="4214" ht="12.75" customHeight="1">
      <c r="A4214" s="15" t="s">
        <v>4859</v>
      </c>
      <c r="B4214" s="15" t="s">
        <v>3123</v>
      </c>
      <c r="C4214" s="15" t="s">
        <v>4321</v>
      </c>
      <c r="D4214" s="15" t="s">
        <v>3816</v>
      </c>
      <c r="E4214" s="15" t="s">
        <v>13286</v>
      </c>
      <c r="F4214" s="15" t="s">
        <v>4324</v>
      </c>
      <c r="G4214" s="15" t="s">
        <v>13204</v>
      </c>
      <c r="H4214" s="15" t="s">
        <v>13278</v>
      </c>
      <c r="I4214" s="15" t="s">
        <v>4327</v>
      </c>
      <c r="J4214" s="15" t="s">
        <v>4328</v>
      </c>
      <c r="K4214" s="15"/>
      <c r="L4214" s="103" t="str">
        <f t="shared" si="1"/>
        <v>B-J500-PK19-500 ml Pink milk Bottle</v>
      </c>
      <c r="M4214" s="103">
        <f t="shared" si="2"/>
        <v>144</v>
      </c>
      <c r="N4214" s="102" t="str">
        <f t="shared" si="3"/>
        <v>wk </v>
      </c>
    </row>
    <row r="4215" ht="12.75" customHeight="1">
      <c r="A4215" s="15" t="s">
        <v>4869</v>
      </c>
      <c r="B4215" s="15" t="s">
        <v>3123</v>
      </c>
      <c r="C4215" s="15" t="s">
        <v>4321</v>
      </c>
      <c r="D4215" s="15" t="s">
        <v>3569</v>
      </c>
      <c r="E4215" s="15" t="s">
        <v>13088</v>
      </c>
      <c r="F4215" s="15" t="s">
        <v>4324</v>
      </c>
      <c r="G4215" s="15" t="s">
        <v>13211</v>
      </c>
      <c r="H4215" s="15" t="s">
        <v>13277</v>
      </c>
      <c r="I4215" s="15" t="s">
        <v>4327</v>
      </c>
      <c r="J4215" s="15" t="s">
        <v>4345</v>
      </c>
      <c r="K4215" s="15"/>
      <c r="L4215" s="103" t="str">
        <f t="shared" si="1"/>
        <v>B-J500-PK19-500 ml Pink milk Bottle</v>
      </c>
      <c r="M4215" s="103">
        <f t="shared" si="2"/>
        <v>576</v>
      </c>
      <c r="N4215" s="102" t="str">
        <f t="shared" si="3"/>
        <v>wk </v>
      </c>
    </row>
    <row r="4216" ht="12.75" customHeight="1">
      <c r="A4216" s="15" t="s">
        <v>4872</v>
      </c>
      <c r="B4216" s="15" t="s">
        <v>3123</v>
      </c>
      <c r="C4216" s="15" t="s">
        <v>4321</v>
      </c>
      <c r="D4216" s="15" t="s">
        <v>7483</v>
      </c>
      <c r="E4216" s="15" t="s">
        <v>12827</v>
      </c>
      <c r="F4216" s="15" t="s">
        <v>4324</v>
      </c>
      <c r="G4216" s="15" t="s">
        <v>13199</v>
      </c>
      <c r="H4216" s="15" t="s">
        <v>13287</v>
      </c>
      <c r="I4216" s="15" t="s">
        <v>4327</v>
      </c>
      <c r="J4216" s="15" t="s">
        <v>4328</v>
      </c>
      <c r="K4216" s="15"/>
      <c r="L4216" s="103" t="str">
        <f t="shared" si="1"/>
        <v>B-J500-PK19-500 ml Pink milk Bottle</v>
      </c>
      <c r="M4216" s="103">
        <f t="shared" si="2"/>
        <v>432</v>
      </c>
      <c r="N4216" s="102" t="str">
        <f t="shared" si="3"/>
        <v>wk </v>
      </c>
    </row>
    <row r="4217" ht="12.75" customHeight="1">
      <c r="A4217" s="15" t="s">
        <v>4875</v>
      </c>
      <c r="B4217" s="15" t="s">
        <v>3123</v>
      </c>
      <c r="C4217" s="15" t="s">
        <v>4321</v>
      </c>
      <c r="D4217" s="15" t="s">
        <v>7483</v>
      </c>
      <c r="E4217" s="15" t="s">
        <v>12829</v>
      </c>
      <c r="F4217" s="15" t="s">
        <v>4324</v>
      </c>
      <c r="G4217" s="15" t="s">
        <v>13199</v>
      </c>
      <c r="H4217" s="15" t="s">
        <v>13287</v>
      </c>
      <c r="I4217" s="15" t="s">
        <v>4327</v>
      </c>
      <c r="J4217" s="15" t="s">
        <v>4345</v>
      </c>
      <c r="K4217" s="15"/>
      <c r="L4217" s="103" t="str">
        <f t="shared" si="1"/>
        <v>B-J500-PK19-500 ml Pink milk Bottle</v>
      </c>
      <c r="M4217" s="103">
        <f t="shared" si="2"/>
        <v>432</v>
      </c>
      <c r="N4217" s="102" t="str">
        <f t="shared" si="3"/>
        <v>wk </v>
      </c>
    </row>
    <row r="4218" ht="12.75" customHeight="1">
      <c r="A4218" s="15" t="s">
        <v>4878</v>
      </c>
      <c r="B4218" s="15" t="s">
        <v>3123</v>
      </c>
      <c r="C4218" s="15" t="s">
        <v>4321</v>
      </c>
      <c r="D4218" s="15" t="s">
        <v>3372</v>
      </c>
      <c r="E4218" s="15" t="s">
        <v>13089</v>
      </c>
      <c r="F4218" s="15" t="s">
        <v>4324</v>
      </c>
      <c r="G4218" s="15" t="s">
        <v>8569</v>
      </c>
      <c r="H4218" s="15" t="s">
        <v>13279</v>
      </c>
      <c r="I4218" s="15" t="s">
        <v>4327</v>
      </c>
      <c r="J4218" s="15" t="s">
        <v>4345</v>
      </c>
      <c r="K4218" s="15"/>
      <c r="L4218" s="103" t="str">
        <f t="shared" si="1"/>
        <v>B-J500-PK19-500 ml Pink milk Bottle</v>
      </c>
      <c r="M4218" s="103">
        <f t="shared" si="2"/>
        <v>288</v>
      </c>
      <c r="N4218" s="102" t="str">
        <f t="shared" si="3"/>
        <v>wk </v>
      </c>
    </row>
    <row r="4219" ht="12.75" customHeight="1">
      <c r="A4219" s="15" t="s">
        <v>5615</v>
      </c>
      <c r="B4219" s="15" t="s">
        <v>3123</v>
      </c>
      <c r="C4219" s="15" t="s">
        <v>4321</v>
      </c>
      <c r="D4219" s="15" t="s">
        <v>6806</v>
      </c>
      <c r="E4219" s="15" t="s">
        <v>12600</v>
      </c>
      <c r="F4219" s="15" t="s">
        <v>4324</v>
      </c>
      <c r="G4219" s="15" t="s">
        <v>13280</v>
      </c>
      <c r="H4219" s="15" t="s">
        <v>13281</v>
      </c>
      <c r="I4219" s="15" t="s">
        <v>4327</v>
      </c>
      <c r="J4219" s="15" t="s">
        <v>4328</v>
      </c>
      <c r="K4219" s="15"/>
      <c r="L4219" s="103" t="str">
        <f t="shared" si="1"/>
        <v>B-J500-PK19-500 ml Pink milk Bottle</v>
      </c>
      <c r="M4219" s="103">
        <f t="shared" si="2"/>
        <v>1440</v>
      </c>
      <c r="N4219" s="102" t="str">
        <f t="shared" si="3"/>
        <v>wk </v>
      </c>
    </row>
    <row r="4220" ht="12.75" customHeight="1">
      <c r="A4220" s="15" t="s">
        <v>13288</v>
      </c>
      <c r="B4220" s="15" t="s">
        <v>2849</v>
      </c>
      <c r="C4220" s="15" t="s">
        <v>3146</v>
      </c>
      <c r="D4220" s="15" t="s">
        <v>3145</v>
      </c>
      <c r="E4220" s="15"/>
      <c r="F4220" s="15" t="s">
        <v>4308</v>
      </c>
      <c r="G4220" s="15" t="s">
        <v>13192</v>
      </c>
      <c r="H4220" s="15" t="s">
        <v>3149</v>
      </c>
      <c r="I4220" s="15" t="s">
        <v>3156</v>
      </c>
      <c r="J4220" s="15"/>
      <c r="K4220" s="15"/>
      <c r="L4220" s="103" t="str">
        <f t="shared" si="1"/>
        <v>B-J500-W19-500 ml White milk Bottle</v>
      </c>
      <c r="M4220" s="103">
        <f t="shared" si="2"/>
        <v>0</v>
      </c>
      <c r="N4220" s="102" t="str">
        <f t="shared" si="3"/>
        <v>wk </v>
      </c>
    </row>
    <row r="4221" ht="12.75" customHeight="1">
      <c r="A4221" s="15" t="s">
        <v>4392</v>
      </c>
      <c r="B4221" s="15" t="s">
        <v>3123</v>
      </c>
      <c r="C4221" s="15" t="s">
        <v>4321</v>
      </c>
      <c r="D4221" s="15" t="s">
        <v>7483</v>
      </c>
      <c r="E4221" s="15" t="s">
        <v>12840</v>
      </c>
      <c r="F4221" s="15" t="s">
        <v>4324</v>
      </c>
      <c r="G4221" s="15" t="s">
        <v>13199</v>
      </c>
      <c r="H4221" s="15" t="s">
        <v>13289</v>
      </c>
      <c r="I4221" s="15" t="s">
        <v>4327</v>
      </c>
      <c r="J4221" s="15" t="s">
        <v>4328</v>
      </c>
      <c r="K4221" s="15"/>
      <c r="L4221" s="103" t="str">
        <f t="shared" si="1"/>
        <v>B-J500-W19-500 ml White milk Bottle</v>
      </c>
      <c r="M4221" s="103">
        <f t="shared" si="2"/>
        <v>432</v>
      </c>
      <c r="N4221" s="102" t="str">
        <f t="shared" si="3"/>
        <v>wk </v>
      </c>
    </row>
    <row r="4222" ht="12.75" customHeight="1">
      <c r="A4222" s="15" t="s">
        <v>5323</v>
      </c>
      <c r="B4222" s="15" t="s">
        <v>3123</v>
      </c>
      <c r="C4222" s="15" t="s">
        <v>4321</v>
      </c>
      <c r="D4222" s="15" t="s">
        <v>3470</v>
      </c>
      <c r="E4222" s="15" t="s">
        <v>12926</v>
      </c>
      <c r="F4222" s="15" t="s">
        <v>6858</v>
      </c>
      <c r="G4222" s="15" t="s">
        <v>13290</v>
      </c>
      <c r="H4222" s="15" t="s">
        <v>13291</v>
      </c>
      <c r="I4222" s="15" t="s">
        <v>4327</v>
      </c>
      <c r="J4222" s="15" t="s">
        <v>8986</v>
      </c>
      <c r="K4222" s="15"/>
      <c r="L4222" s="103" t="str">
        <f t="shared" si="1"/>
        <v>B-J500-W19-500 ml White milk Bottle</v>
      </c>
      <c r="M4222" s="103">
        <f t="shared" si="2"/>
        <v>2880</v>
      </c>
      <c r="N4222" s="102" t="str">
        <f t="shared" si="3"/>
        <v>wk </v>
      </c>
    </row>
    <row r="4223" ht="12.75" customHeight="1">
      <c r="A4223" s="15" t="s">
        <v>6527</v>
      </c>
      <c r="B4223" s="15" t="s">
        <v>3123</v>
      </c>
      <c r="C4223" s="15" t="s">
        <v>4321</v>
      </c>
      <c r="D4223" s="15" t="s">
        <v>3816</v>
      </c>
      <c r="E4223" s="15" t="s">
        <v>13112</v>
      </c>
      <c r="F4223" s="15" t="s">
        <v>4324</v>
      </c>
      <c r="G4223" s="15" t="s">
        <v>13204</v>
      </c>
      <c r="H4223" s="15" t="s">
        <v>13292</v>
      </c>
      <c r="I4223" s="15" t="s">
        <v>4327</v>
      </c>
      <c r="J4223" s="15" t="s">
        <v>5653</v>
      </c>
      <c r="K4223" s="15"/>
      <c r="L4223" s="103" t="str">
        <f t="shared" si="1"/>
        <v>B-J500-W19-500 ml White milk Bottle</v>
      </c>
      <c r="M4223" s="103">
        <f t="shared" si="2"/>
        <v>144</v>
      </c>
      <c r="N4223" s="102" t="str">
        <f t="shared" si="3"/>
        <v>wk </v>
      </c>
    </row>
    <row r="4224" ht="12.75" customHeight="1">
      <c r="A4224" s="15" t="s">
        <v>4405</v>
      </c>
      <c r="B4224" s="15" t="s">
        <v>3123</v>
      </c>
      <c r="C4224" s="15" t="s">
        <v>4321</v>
      </c>
      <c r="D4224" s="15" t="s">
        <v>3372</v>
      </c>
      <c r="E4224" s="15" t="s">
        <v>12843</v>
      </c>
      <c r="F4224" s="15" t="s">
        <v>4324</v>
      </c>
      <c r="G4224" s="15" t="s">
        <v>8569</v>
      </c>
      <c r="H4224" s="15" t="s">
        <v>13293</v>
      </c>
      <c r="I4224" s="15" t="s">
        <v>4327</v>
      </c>
      <c r="J4224" s="15" t="s">
        <v>5653</v>
      </c>
      <c r="K4224" s="15"/>
      <c r="L4224" s="103" t="str">
        <f t="shared" si="1"/>
        <v>B-J500-W19-500 ml White milk Bottle</v>
      </c>
      <c r="M4224" s="103">
        <f t="shared" si="2"/>
        <v>288</v>
      </c>
      <c r="N4224" s="102" t="str">
        <f t="shared" si="3"/>
        <v>wk </v>
      </c>
    </row>
    <row r="4225" ht="12.75" customHeight="1">
      <c r="A4225" s="15" t="s">
        <v>4407</v>
      </c>
      <c r="B4225" s="15" t="s">
        <v>3123</v>
      </c>
      <c r="C4225" s="15" t="s">
        <v>4321</v>
      </c>
      <c r="D4225" s="15" t="s">
        <v>3816</v>
      </c>
      <c r="E4225" s="15" t="s">
        <v>12844</v>
      </c>
      <c r="F4225" s="15" t="s">
        <v>4324</v>
      </c>
      <c r="G4225" s="15" t="s">
        <v>13204</v>
      </c>
      <c r="H4225" s="15" t="s">
        <v>13292</v>
      </c>
      <c r="I4225" s="15" t="s">
        <v>4327</v>
      </c>
      <c r="J4225" s="15" t="s">
        <v>4328</v>
      </c>
      <c r="K4225" s="15"/>
      <c r="L4225" s="103" t="str">
        <f t="shared" si="1"/>
        <v>B-J500-W19-500 ml White milk Bottle</v>
      </c>
      <c r="M4225" s="103">
        <f t="shared" si="2"/>
        <v>144</v>
      </c>
      <c r="N4225" s="102" t="str">
        <f t="shared" si="3"/>
        <v>wk </v>
      </c>
    </row>
    <row r="4226" ht="12.75" customHeight="1">
      <c r="A4226" s="15" t="s">
        <v>4407</v>
      </c>
      <c r="B4226" s="15" t="s">
        <v>3123</v>
      </c>
      <c r="C4226" s="15" t="s">
        <v>4321</v>
      </c>
      <c r="D4226" s="15" t="s">
        <v>3816</v>
      </c>
      <c r="E4226" s="15" t="s">
        <v>13294</v>
      </c>
      <c r="F4226" s="15" t="s">
        <v>4324</v>
      </c>
      <c r="G4226" s="15" t="s">
        <v>13204</v>
      </c>
      <c r="H4226" s="15" t="s">
        <v>13292</v>
      </c>
      <c r="I4226" s="15" t="s">
        <v>4327</v>
      </c>
      <c r="J4226" s="15" t="s">
        <v>5653</v>
      </c>
      <c r="K4226" s="15"/>
      <c r="L4226" s="103" t="str">
        <f t="shared" si="1"/>
        <v>B-J500-W19-500 ml White milk Bottle</v>
      </c>
      <c r="M4226" s="103">
        <f t="shared" si="2"/>
        <v>144</v>
      </c>
      <c r="N4226" s="102" t="str">
        <f t="shared" si="3"/>
        <v>wk </v>
      </c>
    </row>
    <row r="4227" ht="12.75" customHeight="1">
      <c r="A4227" s="15" t="s">
        <v>4407</v>
      </c>
      <c r="B4227" s="15" t="s">
        <v>3123</v>
      </c>
      <c r="C4227" s="15" t="s">
        <v>4321</v>
      </c>
      <c r="D4227" s="15" t="s">
        <v>3816</v>
      </c>
      <c r="E4227" s="15" t="s">
        <v>13295</v>
      </c>
      <c r="F4227" s="15" t="s">
        <v>4324</v>
      </c>
      <c r="G4227" s="15" t="s">
        <v>13204</v>
      </c>
      <c r="H4227" s="15" t="s">
        <v>13292</v>
      </c>
      <c r="I4227" s="15" t="s">
        <v>4327</v>
      </c>
      <c r="J4227" s="15" t="s">
        <v>4328</v>
      </c>
      <c r="K4227" s="15"/>
      <c r="L4227" s="103" t="str">
        <f t="shared" si="1"/>
        <v>B-J500-W19-500 ml White milk Bottle</v>
      </c>
      <c r="M4227" s="103">
        <f t="shared" si="2"/>
        <v>144</v>
      </c>
      <c r="N4227" s="102" t="str">
        <f t="shared" si="3"/>
        <v>wk </v>
      </c>
    </row>
    <row r="4228" ht="12.75" customHeight="1">
      <c r="A4228" s="15" t="s">
        <v>4412</v>
      </c>
      <c r="B4228" s="15" t="s">
        <v>3123</v>
      </c>
      <c r="C4228" s="15" t="s">
        <v>4321</v>
      </c>
      <c r="D4228" s="15" t="s">
        <v>3544</v>
      </c>
      <c r="E4228" s="15" t="s">
        <v>12848</v>
      </c>
      <c r="F4228" s="15" t="s">
        <v>4324</v>
      </c>
      <c r="G4228" s="15" t="s">
        <v>13202</v>
      </c>
      <c r="H4228" s="15" t="s">
        <v>13296</v>
      </c>
      <c r="I4228" s="15" t="s">
        <v>4327</v>
      </c>
      <c r="J4228" s="15" t="s">
        <v>4328</v>
      </c>
      <c r="K4228" s="15"/>
      <c r="L4228" s="103" t="str">
        <f t="shared" si="1"/>
        <v>B-J500-W19-500 ml White milk Bottle</v>
      </c>
      <c r="M4228" s="103">
        <f t="shared" si="2"/>
        <v>720</v>
      </c>
      <c r="N4228" s="102" t="str">
        <f t="shared" si="3"/>
        <v>wk </v>
      </c>
    </row>
    <row r="4229" ht="12.75" customHeight="1">
      <c r="A4229" s="15" t="s">
        <v>4412</v>
      </c>
      <c r="B4229" s="15" t="s">
        <v>3123</v>
      </c>
      <c r="C4229" s="15" t="s">
        <v>4321</v>
      </c>
      <c r="D4229" s="15" t="s">
        <v>3372</v>
      </c>
      <c r="E4229" s="15" t="s">
        <v>12850</v>
      </c>
      <c r="F4229" s="15" t="s">
        <v>4324</v>
      </c>
      <c r="G4229" s="15" t="s">
        <v>8569</v>
      </c>
      <c r="H4229" s="15" t="s">
        <v>13293</v>
      </c>
      <c r="I4229" s="15" t="s">
        <v>4327</v>
      </c>
      <c r="J4229" s="15" t="s">
        <v>4328</v>
      </c>
      <c r="K4229" s="15"/>
      <c r="L4229" s="103" t="str">
        <f t="shared" si="1"/>
        <v>B-J500-W19-500 ml White milk Bottle</v>
      </c>
      <c r="M4229" s="103">
        <f t="shared" si="2"/>
        <v>288</v>
      </c>
      <c r="N4229" s="102" t="str">
        <f t="shared" si="3"/>
        <v>wk </v>
      </c>
    </row>
    <row r="4230" ht="12.75" customHeight="1">
      <c r="A4230" s="15" t="s">
        <v>4416</v>
      </c>
      <c r="B4230" s="15" t="s">
        <v>3123</v>
      </c>
      <c r="C4230" s="15" t="s">
        <v>4321</v>
      </c>
      <c r="D4230" s="15" t="s">
        <v>3816</v>
      </c>
      <c r="E4230" s="15" t="s">
        <v>13116</v>
      </c>
      <c r="F4230" s="15" t="s">
        <v>4324</v>
      </c>
      <c r="G4230" s="15" t="s">
        <v>13204</v>
      </c>
      <c r="H4230" s="15" t="s">
        <v>13292</v>
      </c>
      <c r="I4230" s="15" t="s">
        <v>4327</v>
      </c>
      <c r="J4230" s="15" t="s">
        <v>4328</v>
      </c>
      <c r="K4230" s="15"/>
      <c r="L4230" s="103" t="str">
        <f t="shared" si="1"/>
        <v>B-J500-W19-500 ml White milk Bottle</v>
      </c>
      <c r="M4230" s="103">
        <f t="shared" si="2"/>
        <v>144</v>
      </c>
      <c r="N4230" s="102" t="str">
        <f t="shared" si="3"/>
        <v>wk </v>
      </c>
    </row>
    <row r="4231" ht="12.75" customHeight="1">
      <c r="A4231" s="15" t="s">
        <v>4416</v>
      </c>
      <c r="B4231" s="15" t="s">
        <v>3123</v>
      </c>
      <c r="C4231" s="15" t="s">
        <v>4321</v>
      </c>
      <c r="D4231" s="15" t="s">
        <v>3630</v>
      </c>
      <c r="E4231" s="15" t="s">
        <v>12851</v>
      </c>
      <c r="F4231" s="15" t="s">
        <v>4324</v>
      </c>
      <c r="G4231" s="15" t="s">
        <v>13273</v>
      </c>
      <c r="H4231" s="15" t="s">
        <v>13297</v>
      </c>
      <c r="I4231" s="15" t="s">
        <v>4327</v>
      </c>
      <c r="J4231" s="15" t="s">
        <v>4328</v>
      </c>
      <c r="K4231" s="15"/>
      <c r="L4231" s="103" t="str">
        <f t="shared" si="1"/>
        <v>B-J500-W19-500 ml White milk Bottle</v>
      </c>
      <c r="M4231" s="103">
        <f t="shared" si="2"/>
        <v>2160</v>
      </c>
      <c r="N4231" s="102" t="str">
        <f t="shared" si="3"/>
        <v>wk </v>
      </c>
    </row>
    <row r="4232" ht="12.75" customHeight="1">
      <c r="A4232" s="15" t="s">
        <v>5722</v>
      </c>
      <c r="B4232" s="15" t="s">
        <v>3123</v>
      </c>
      <c r="C4232" s="15" t="s">
        <v>4321</v>
      </c>
      <c r="D4232" s="15" t="s">
        <v>3630</v>
      </c>
      <c r="E4232" s="15" t="s">
        <v>12854</v>
      </c>
      <c r="F4232" s="15" t="s">
        <v>6858</v>
      </c>
      <c r="G4232" s="15" t="s">
        <v>13298</v>
      </c>
      <c r="H4232" s="15" t="s">
        <v>13297</v>
      </c>
      <c r="I4232" s="15" t="s">
        <v>4327</v>
      </c>
      <c r="J4232" s="15" t="s">
        <v>4328</v>
      </c>
      <c r="K4232" s="15"/>
      <c r="L4232" s="103" t="str">
        <f t="shared" si="1"/>
        <v>B-J500-W19-500 ml White milk Bottle</v>
      </c>
      <c r="M4232" s="103">
        <f t="shared" si="2"/>
        <v>2160</v>
      </c>
      <c r="N4232" s="102" t="str">
        <f t="shared" si="3"/>
        <v>wk 9</v>
      </c>
    </row>
    <row r="4233" ht="12.75" customHeight="1">
      <c r="A4233" s="15" t="s">
        <v>5722</v>
      </c>
      <c r="B4233" s="15" t="s">
        <v>3123</v>
      </c>
      <c r="C4233" s="15" t="s">
        <v>4321</v>
      </c>
      <c r="D4233" s="15" t="s">
        <v>7483</v>
      </c>
      <c r="E4233" s="15" t="s">
        <v>13299</v>
      </c>
      <c r="F4233" s="15" t="s">
        <v>4324</v>
      </c>
      <c r="G4233" s="15" t="s">
        <v>13199</v>
      </c>
      <c r="H4233" s="15" t="s">
        <v>13289</v>
      </c>
      <c r="I4233" s="15" t="s">
        <v>4327</v>
      </c>
      <c r="J4233" s="15" t="s">
        <v>4345</v>
      </c>
      <c r="K4233" s="15"/>
      <c r="L4233" s="103" t="str">
        <f t="shared" si="1"/>
        <v>B-J500-W19-500 ml White milk Bottle</v>
      </c>
      <c r="M4233" s="103">
        <f t="shared" si="2"/>
        <v>432</v>
      </c>
      <c r="N4233" s="102" t="str">
        <f t="shared" si="3"/>
        <v>wk 9</v>
      </c>
    </row>
    <row r="4234" ht="12.75" customHeight="1">
      <c r="A4234" s="15" t="s">
        <v>5722</v>
      </c>
      <c r="B4234" s="15" t="s">
        <v>3123</v>
      </c>
      <c r="C4234" s="15" t="s">
        <v>4321</v>
      </c>
      <c r="D4234" s="15" t="s">
        <v>3372</v>
      </c>
      <c r="E4234" s="15" t="s">
        <v>12988</v>
      </c>
      <c r="F4234" s="15" t="s">
        <v>12989</v>
      </c>
      <c r="G4234" s="15" t="s">
        <v>8569</v>
      </c>
      <c r="H4234" s="15" t="s">
        <v>13293</v>
      </c>
      <c r="I4234" s="15" t="s">
        <v>4327</v>
      </c>
      <c r="J4234" s="15" t="s">
        <v>4345</v>
      </c>
      <c r="K4234" s="15"/>
      <c r="L4234" s="103" t="str">
        <f t="shared" si="1"/>
        <v>B-J500-W19-500 ml White milk Bottle</v>
      </c>
      <c r="M4234" s="103">
        <f t="shared" si="2"/>
        <v>288</v>
      </c>
      <c r="N4234" s="102" t="str">
        <f t="shared" si="3"/>
        <v>wk 9</v>
      </c>
    </row>
    <row r="4235" ht="12.75" customHeight="1">
      <c r="A4235" s="15" t="s">
        <v>9979</v>
      </c>
      <c r="B4235" s="15" t="s">
        <v>3123</v>
      </c>
      <c r="C4235" s="15" t="s">
        <v>4321</v>
      </c>
      <c r="D4235" s="15" t="s">
        <v>3763</v>
      </c>
      <c r="E4235" s="15" t="s">
        <v>13215</v>
      </c>
      <c r="F4235" s="15" t="s">
        <v>4324</v>
      </c>
      <c r="G4235" s="15" t="s">
        <v>13254</v>
      </c>
      <c r="H4235" s="15" t="s">
        <v>13300</v>
      </c>
      <c r="I4235" s="15" t="s">
        <v>4327</v>
      </c>
      <c r="J4235" s="15" t="s">
        <v>4345</v>
      </c>
      <c r="K4235" s="15"/>
      <c r="L4235" s="103" t="str">
        <f t="shared" si="1"/>
        <v>B-J500-W19-500 ml White milk Bottle</v>
      </c>
      <c r="M4235" s="103">
        <f t="shared" si="2"/>
        <v>1152</v>
      </c>
      <c r="N4235" s="102" t="str">
        <f t="shared" si="3"/>
        <v>wk 14</v>
      </c>
    </row>
    <row r="4236" ht="12.75" customHeight="1">
      <c r="A4236" s="15" t="s">
        <v>9979</v>
      </c>
      <c r="B4236" s="15" t="s">
        <v>3123</v>
      </c>
      <c r="C4236" s="15" t="s">
        <v>4321</v>
      </c>
      <c r="D4236" s="15" t="s">
        <v>7483</v>
      </c>
      <c r="E4236" s="15" t="s">
        <v>13216</v>
      </c>
      <c r="F4236" s="15" t="s">
        <v>4324</v>
      </c>
      <c r="G4236" s="15" t="s">
        <v>13199</v>
      </c>
      <c r="H4236" s="15" t="s">
        <v>13289</v>
      </c>
      <c r="I4236" s="15" t="s">
        <v>4327</v>
      </c>
      <c r="J4236" s="15" t="s">
        <v>4345</v>
      </c>
      <c r="K4236" s="15"/>
      <c r="L4236" s="103" t="str">
        <f t="shared" si="1"/>
        <v>B-J500-W19-500 ml White milk Bottle</v>
      </c>
      <c r="M4236" s="103">
        <f t="shared" si="2"/>
        <v>432</v>
      </c>
      <c r="N4236" s="102" t="str">
        <f t="shared" si="3"/>
        <v>wk 14</v>
      </c>
    </row>
    <row r="4237" ht="12.75" customHeight="1">
      <c r="A4237" s="15" t="s">
        <v>9979</v>
      </c>
      <c r="B4237" s="15" t="s">
        <v>3123</v>
      </c>
      <c r="C4237" s="15" t="s">
        <v>4321</v>
      </c>
      <c r="D4237" s="15" t="s">
        <v>3816</v>
      </c>
      <c r="E4237" s="15" t="s">
        <v>13217</v>
      </c>
      <c r="F4237" s="15" t="s">
        <v>4324</v>
      </c>
      <c r="G4237" s="15" t="s">
        <v>13204</v>
      </c>
      <c r="H4237" s="15" t="s">
        <v>13292</v>
      </c>
      <c r="I4237" s="15" t="s">
        <v>4327</v>
      </c>
      <c r="J4237" s="15" t="s">
        <v>4345</v>
      </c>
      <c r="K4237" s="15"/>
      <c r="L4237" s="103" t="str">
        <f t="shared" si="1"/>
        <v>B-J500-W19-500 ml White milk Bottle</v>
      </c>
      <c r="M4237" s="103">
        <f t="shared" si="2"/>
        <v>144</v>
      </c>
      <c r="N4237" s="102" t="str">
        <f t="shared" si="3"/>
        <v>wk 14</v>
      </c>
    </row>
    <row r="4238" ht="12.75" customHeight="1">
      <c r="A4238" s="15" t="s">
        <v>7593</v>
      </c>
      <c r="B4238" s="15" t="s">
        <v>3123</v>
      </c>
      <c r="C4238" s="15" t="s">
        <v>4321</v>
      </c>
      <c r="D4238" s="15" t="s">
        <v>3816</v>
      </c>
      <c r="E4238" s="15" t="s">
        <v>13218</v>
      </c>
      <c r="F4238" s="15" t="s">
        <v>4324</v>
      </c>
      <c r="G4238" s="15" t="s">
        <v>13204</v>
      </c>
      <c r="H4238" s="15" t="s">
        <v>13292</v>
      </c>
      <c r="I4238" s="15" t="s">
        <v>4327</v>
      </c>
      <c r="J4238" s="15" t="s">
        <v>4328</v>
      </c>
      <c r="K4238" s="15"/>
      <c r="L4238" s="103" t="str">
        <f t="shared" si="1"/>
        <v>B-J500-W19-500 ml White milk Bottle</v>
      </c>
      <c r="M4238" s="103">
        <f t="shared" si="2"/>
        <v>144</v>
      </c>
      <c r="N4238" s="102" t="str">
        <f t="shared" si="3"/>
        <v>wk 18</v>
      </c>
    </row>
    <row r="4239" ht="12.75" customHeight="1">
      <c r="A4239" s="15" t="s">
        <v>7593</v>
      </c>
      <c r="B4239" s="15" t="s">
        <v>3123</v>
      </c>
      <c r="C4239" s="15" t="s">
        <v>4321</v>
      </c>
      <c r="D4239" s="15" t="s">
        <v>3372</v>
      </c>
      <c r="E4239" s="15" t="s">
        <v>13219</v>
      </c>
      <c r="F4239" s="15" t="s">
        <v>4324</v>
      </c>
      <c r="G4239" s="15" t="s">
        <v>8569</v>
      </c>
      <c r="H4239" s="15" t="s">
        <v>13293</v>
      </c>
      <c r="I4239" s="15" t="s">
        <v>4327</v>
      </c>
      <c r="J4239" s="15" t="s">
        <v>4345</v>
      </c>
      <c r="K4239" s="15"/>
      <c r="L4239" s="103" t="str">
        <f t="shared" si="1"/>
        <v>B-J500-W19-500 ml White milk Bottle</v>
      </c>
      <c r="M4239" s="103">
        <f t="shared" si="2"/>
        <v>288</v>
      </c>
      <c r="N4239" s="102" t="str">
        <f t="shared" si="3"/>
        <v>wk 18</v>
      </c>
    </row>
    <row r="4240" ht="12.75" customHeight="1">
      <c r="A4240" s="15" t="s">
        <v>8179</v>
      </c>
      <c r="B4240" s="15" t="s">
        <v>3123</v>
      </c>
      <c r="C4240" s="15" t="s">
        <v>4321</v>
      </c>
      <c r="D4240" s="15" t="s">
        <v>3816</v>
      </c>
      <c r="E4240" s="15" t="s">
        <v>13221</v>
      </c>
      <c r="F4240" s="15" t="s">
        <v>4324</v>
      </c>
      <c r="G4240" s="15" t="s">
        <v>13204</v>
      </c>
      <c r="H4240" s="15" t="s">
        <v>13292</v>
      </c>
      <c r="I4240" s="15" t="s">
        <v>4327</v>
      </c>
      <c r="J4240" s="15" t="s">
        <v>4328</v>
      </c>
      <c r="K4240" s="15"/>
      <c r="L4240" s="103" t="str">
        <f t="shared" si="1"/>
        <v>B-J500-W19-500 ml White milk Bottle</v>
      </c>
      <c r="M4240" s="103">
        <f t="shared" si="2"/>
        <v>144</v>
      </c>
      <c r="N4240" s="102" t="str">
        <f t="shared" si="3"/>
        <v>wk 23</v>
      </c>
    </row>
    <row r="4241" ht="12.75" customHeight="1">
      <c r="A4241" s="15" t="s">
        <v>4423</v>
      </c>
      <c r="B4241" s="15" t="s">
        <v>3123</v>
      </c>
      <c r="C4241" s="15" t="s">
        <v>4321</v>
      </c>
      <c r="D4241" s="15" t="s">
        <v>3816</v>
      </c>
      <c r="E4241" s="15" t="s">
        <v>12684</v>
      </c>
      <c r="F4241" s="15" t="s">
        <v>4324</v>
      </c>
      <c r="G4241" s="15" t="s">
        <v>13204</v>
      </c>
      <c r="H4241" s="15" t="s">
        <v>13292</v>
      </c>
      <c r="I4241" s="15" t="s">
        <v>4327</v>
      </c>
      <c r="J4241" s="15" t="s">
        <v>4328</v>
      </c>
      <c r="K4241" s="15"/>
      <c r="L4241" s="103" t="str">
        <f t="shared" si="1"/>
        <v>B-J500-W19-500 ml White milk Bottle</v>
      </c>
      <c r="M4241" s="103">
        <f t="shared" si="2"/>
        <v>144</v>
      </c>
      <c r="N4241" s="102" t="str">
        <f t="shared" si="3"/>
        <v>wk 40</v>
      </c>
    </row>
    <row r="4242" ht="12.75" customHeight="1">
      <c r="A4242" s="15" t="s">
        <v>4423</v>
      </c>
      <c r="B4242" s="15" t="s">
        <v>3123</v>
      </c>
      <c r="C4242" s="15" t="s">
        <v>4321</v>
      </c>
      <c r="D4242" s="15" t="s">
        <v>3816</v>
      </c>
      <c r="E4242" s="15" t="s">
        <v>13301</v>
      </c>
      <c r="F4242" s="15" t="s">
        <v>4324</v>
      </c>
      <c r="G4242" s="15" t="s">
        <v>13204</v>
      </c>
      <c r="H4242" s="15" t="s">
        <v>13292</v>
      </c>
      <c r="I4242" s="15" t="s">
        <v>4327</v>
      </c>
      <c r="J4242" s="15" t="s">
        <v>4345</v>
      </c>
      <c r="K4242" s="15"/>
      <c r="L4242" s="103" t="str">
        <f t="shared" si="1"/>
        <v>B-J500-W19-500 ml White milk Bottle</v>
      </c>
      <c r="M4242" s="103">
        <f t="shared" si="2"/>
        <v>144</v>
      </c>
      <c r="N4242" s="102" t="str">
        <f t="shared" si="3"/>
        <v>wk 40</v>
      </c>
    </row>
    <row r="4243" ht="12.75" customHeight="1">
      <c r="A4243" s="15" t="s">
        <v>5067</v>
      </c>
      <c r="B4243" s="15" t="s">
        <v>3123</v>
      </c>
      <c r="C4243" s="15" t="s">
        <v>4321</v>
      </c>
      <c r="D4243" s="15" t="s">
        <v>3816</v>
      </c>
      <c r="E4243" s="15" t="s">
        <v>13224</v>
      </c>
      <c r="F4243" s="15" t="s">
        <v>4324</v>
      </c>
      <c r="G4243" s="15" t="s">
        <v>13204</v>
      </c>
      <c r="H4243" s="15" t="s">
        <v>13292</v>
      </c>
      <c r="I4243" s="15" t="s">
        <v>4327</v>
      </c>
      <c r="J4243" s="15" t="s">
        <v>4328</v>
      </c>
      <c r="K4243" s="15"/>
      <c r="L4243" s="103" t="str">
        <f t="shared" si="1"/>
        <v>B-J500-W19-500 ml White milk Bottle</v>
      </c>
      <c r="M4243" s="103">
        <f t="shared" si="2"/>
        <v>144</v>
      </c>
      <c r="N4243" s="102" t="str">
        <f t="shared" si="3"/>
        <v>wk 44</v>
      </c>
    </row>
    <row r="4244" ht="12.75" customHeight="1">
      <c r="A4244" s="15" t="s">
        <v>5067</v>
      </c>
      <c r="B4244" s="15" t="s">
        <v>3123</v>
      </c>
      <c r="C4244" s="15" t="s">
        <v>4321</v>
      </c>
      <c r="D4244" s="15" t="s">
        <v>3816</v>
      </c>
      <c r="E4244" s="15" t="s">
        <v>13225</v>
      </c>
      <c r="F4244" s="15" t="s">
        <v>4324</v>
      </c>
      <c r="G4244" s="15" t="s">
        <v>13204</v>
      </c>
      <c r="H4244" s="15" t="s">
        <v>13292</v>
      </c>
      <c r="I4244" s="15" t="s">
        <v>4327</v>
      </c>
      <c r="J4244" s="15" t="s">
        <v>4345</v>
      </c>
      <c r="K4244" s="15"/>
      <c r="L4244" s="103" t="str">
        <f t="shared" si="1"/>
        <v>B-J500-W19-500 ml White milk Bottle</v>
      </c>
      <c r="M4244" s="103">
        <f t="shared" si="2"/>
        <v>144</v>
      </c>
      <c r="N4244" s="102" t="str">
        <f t="shared" si="3"/>
        <v>wk 44</v>
      </c>
    </row>
    <row r="4245" ht="12.75" customHeight="1">
      <c r="A4245" s="15" t="s">
        <v>5072</v>
      </c>
      <c r="B4245" s="15" t="s">
        <v>3123</v>
      </c>
      <c r="C4245" s="15" t="s">
        <v>4321</v>
      </c>
      <c r="D4245" s="15" t="s">
        <v>5078</v>
      </c>
      <c r="E4245" s="15" t="s">
        <v>13227</v>
      </c>
      <c r="F4245" s="15" t="s">
        <v>4324</v>
      </c>
      <c r="G4245" s="15" t="s">
        <v>13228</v>
      </c>
      <c r="H4245" s="15" t="s">
        <v>13302</v>
      </c>
      <c r="I4245" s="15" t="s">
        <v>4327</v>
      </c>
      <c r="J4245" s="15" t="s">
        <v>4328</v>
      </c>
      <c r="K4245" s="15"/>
      <c r="L4245" s="103" t="str">
        <f t="shared" si="1"/>
        <v>B-J500-W19-500 ml White milk Bottle</v>
      </c>
      <c r="M4245" s="103">
        <f t="shared" si="2"/>
        <v>1008</v>
      </c>
      <c r="N4245" s="102" t="str">
        <f t="shared" si="3"/>
        <v>wk 49</v>
      </c>
    </row>
    <row r="4246" ht="12.75" customHeight="1">
      <c r="A4246" s="15" t="s">
        <v>5072</v>
      </c>
      <c r="B4246" s="15" t="s">
        <v>3123</v>
      </c>
      <c r="C4246" s="15" t="s">
        <v>4321</v>
      </c>
      <c r="D4246" s="15" t="s">
        <v>3816</v>
      </c>
      <c r="E4246" s="15" t="s">
        <v>13230</v>
      </c>
      <c r="F4246" s="15" t="s">
        <v>4324</v>
      </c>
      <c r="G4246" s="15" t="s">
        <v>13204</v>
      </c>
      <c r="H4246" s="15" t="s">
        <v>13292</v>
      </c>
      <c r="I4246" s="15" t="s">
        <v>4327</v>
      </c>
      <c r="J4246" s="15" t="s">
        <v>4328</v>
      </c>
      <c r="K4246" s="15"/>
      <c r="L4246" s="103" t="str">
        <f t="shared" si="1"/>
        <v>B-J500-W19-500 ml White milk Bottle</v>
      </c>
      <c r="M4246" s="103">
        <f t="shared" si="2"/>
        <v>144</v>
      </c>
      <c r="N4246" s="102" t="str">
        <f t="shared" si="3"/>
        <v>wk 49</v>
      </c>
    </row>
    <row r="4247" ht="12.75" customHeight="1">
      <c r="A4247" s="15" t="s">
        <v>4425</v>
      </c>
      <c r="B4247" s="15" t="s">
        <v>3123</v>
      </c>
      <c r="C4247" s="15" t="s">
        <v>4321</v>
      </c>
      <c r="D4247" s="15" t="s">
        <v>3816</v>
      </c>
      <c r="E4247" s="15" t="s">
        <v>13303</v>
      </c>
      <c r="F4247" s="15" t="s">
        <v>4324</v>
      </c>
      <c r="G4247" s="15" t="s">
        <v>13204</v>
      </c>
      <c r="H4247" s="15" t="s">
        <v>13292</v>
      </c>
      <c r="I4247" s="15" t="s">
        <v>4327</v>
      </c>
      <c r="J4247" s="15" t="s">
        <v>4328</v>
      </c>
      <c r="K4247" s="15"/>
      <c r="L4247" s="103" t="str">
        <f t="shared" si="1"/>
        <v>B-J500-W19-500 ml White milk Bottle</v>
      </c>
      <c r="M4247" s="103">
        <f t="shared" si="2"/>
        <v>144</v>
      </c>
      <c r="N4247" s="102" t="str">
        <f t="shared" si="3"/>
        <v>wk </v>
      </c>
    </row>
    <row r="4248" ht="12.75" customHeight="1">
      <c r="A4248" s="15" t="s">
        <v>4467</v>
      </c>
      <c r="B4248" s="15" t="s">
        <v>3123</v>
      </c>
      <c r="C4248" s="15" t="s">
        <v>4321</v>
      </c>
      <c r="D4248" s="15" t="s">
        <v>3372</v>
      </c>
      <c r="E4248" s="15" t="s">
        <v>13304</v>
      </c>
      <c r="F4248" s="15" t="s">
        <v>4324</v>
      </c>
      <c r="G4248" s="15" t="s">
        <v>8569</v>
      </c>
      <c r="H4248" s="15" t="s">
        <v>13293</v>
      </c>
      <c r="I4248" s="15" t="s">
        <v>4327</v>
      </c>
      <c r="J4248" s="15" t="s">
        <v>4328</v>
      </c>
      <c r="K4248" s="15"/>
      <c r="L4248" s="103" t="str">
        <f t="shared" si="1"/>
        <v>B-J500-W19-500 ml White milk Bottle</v>
      </c>
      <c r="M4248" s="103">
        <f t="shared" si="2"/>
        <v>288</v>
      </c>
      <c r="N4248" s="102" t="str">
        <f t="shared" si="3"/>
        <v>wk 31</v>
      </c>
    </row>
    <row r="4249" ht="12.75" customHeight="1">
      <c r="A4249" s="15" t="s">
        <v>4467</v>
      </c>
      <c r="B4249" s="15" t="s">
        <v>3123</v>
      </c>
      <c r="C4249" s="15" t="s">
        <v>4321</v>
      </c>
      <c r="D4249" s="15" t="s">
        <v>3816</v>
      </c>
      <c r="E4249" s="15" t="s">
        <v>12705</v>
      </c>
      <c r="F4249" s="15" t="s">
        <v>4324</v>
      </c>
      <c r="G4249" s="15" t="s">
        <v>13204</v>
      </c>
      <c r="H4249" s="15" t="s">
        <v>13292</v>
      </c>
      <c r="I4249" s="15" t="s">
        <v>4327</v>
      </c>
      <c r="J4249" s="15" t="s">
        <v>4345</v>
      </c>
      <c r="K4249" s="15"/>
      <c r="L4249" s="103" t="str">
        <f t="shared" si="1"/>
        <v>B-J500-W19-500 ml White milk Bottle</v>
      </c>
      <c r="M4249" s="103">
        <f t="shared" si="2"/>
        <v>144</v>
      </c>
      <c r="N4249" s="102" t="str">
        <f t="shared" si="3"/>
        <v>wk 31</v>
      </c>
    </row>
    <row r="4250" ht="12.75" customHeight="1">
      <c r="A4250" s="15" t="s">
        <v>4467</v>
      </c>
      <c r="B4250" s="15" t="s">
        <v>3123</v>
      </c>
      <c r="C4250" s="15" t="s">
        <v>4321</v>
      </c>
      <c r="D4250" s="15" t="s">
        <v>3816</v>
      </c>
      <c r="E4250" s="15" t="s">
        <v>12855</v>
      </c>
      <c r="F4250" s="15" t="s">
        <v>4324</v>
      </c>
      <c r="G4250" s="15" t="s">
        <v>13204</v>
      </c>
      <c r="H4250" s="15" t="s">
        <v>13292</v>
      </c>
      <c r="I4250" s="15" t="s">
        <v>4327</v>
      </c>
      <c r="J4250" s="15" t="s">
        <v>4345</v>
      </c>
      <c r="K4250" s="15"/>
      <c r="L4250" s="103" t="str">
        <f t="shared" si="1"/>
        <v>B-J500-W19-500 ml White milk Bottle</v>
      </c>
      <c r="M4250" s="103">
        <f t="shared" si="2"/>
        <v>144</v>
      </c>
      <c r="N4250" s="102" t="str">
        <f t="shared" si="3"/>
        <v>wk 31</v>
      </c>
    </row>
    <row r="4251" ht="12.75" customHeight="1">
      <c r="A4251" s="15" t="s">
        <v>4477</v>
      </c>
      <c r="B4251" s="15" t="s">
        <v>3123</v>
      </c>
      <c r="C4251" s="15" t="s">
        <v>4321</v>
      </c>
      <c r="D4251" s="15" t="s">
        <v>3816</v>
      </c>
      <c r="E4251" s="15" t="s">
        <v>12707</v>
      </c>
      <c r="F4251" s="15" t="s">
        <v>4324</v>
      </c>
      <c r="G4251" s="15" t="s">
        <v>13204</v>
      </c>
      <c r="H4251" s="15" t="s">
        <v>13292</v>
      </c>
      <c r="I4251" s="15" t="s">
        <v>4327</v>
      </c>
      <c r="J4251" s="15" t="s">
        <v>4345</v>
      </c>
      <c r="K4251" s="15"/>
      <c r="L4251" s="103" t="str">
        <f t="shared" si="1"/>
        <v>B-J500-W19-500 ml White milk Bottle</v>
      </c>
      <c r="M4251" s="103">
        <f t="shared" si="2"/>
        <v>144</v>
      </c>
      <c r="N4251" s="102" t="str">
        <f t="shared" si="3"/>
        <v>wk 40</v>
      </c>
    </row>
    <row r="4252" ht="12.75" customHeight="1">
      <c r="A4252" s="15" t="s">
        <v>4477</v>
      </c>
      <c r="B4252" s="15" t="s">
        <v>3123</v>
      </c>
      <c r="C4252" s="15" t="s">
        <v>4321</v>
      </c>
      <c r="D4252" s="15" t="s">
        <v>3569</v>
      </c>
      <c r="E4252" s="15" t="s">
        <v>13305</v>
      </c>
      <c r="F4252" s="15" t="s">
        <v>4324</v>
      </c>
      <c r="G4252" s="15" t="s">
        <v>13211</v>
      </c>
      <c r="H4252" s="15" t="s">
        <v>13306</v>
      </c>
      <c r="I4252" s="15" t="s">
        <v>4327</v>
      </c>
      <c r="J4252" s="15" t="s">
        <v>4328</v>
      </c>
      <c r="K4252" s="15"/>
      <c r="L4252" s="103" t="str">
        <f t="shared" si="1"/>
        <v>B-J500-W19-500 ml White milk Bottle</v>
      </c>
      <c r="M4252" s="103">
        <f t="shared" si="2"/>
        <v>576</v>
      </c>
      <c r="N4252" s="102" t="str">
        <f t="shared" si="3"/>
        <v>wk 40</v>
      </c>
    </row>
    <row r="4253" ht="12.75" customHeight="1">
      <c r="A4253" s="15" t="s">
        <v>4477</v>
      </c>
      <c r="B4253" s="15" t="s">
        <v>3123</v>
      </c>
      <c r="C4253" s="15" t="s">
        <v>4321</v>
      </c>
      <c r="D4253" s="15" t="s">
        <v>3544</v>
      </c>
      <c r="E4253" s="15" t="s">
        <v>12709</v>
      </c>
      <c r="F4253" s="15" t="s">
        <v>6858</v>
      </c>
      <c r="G4253" s="15" t="s">
        <v>13307</v>
      </c>
      <c r="H4253" s="15" t="s">
        <v>13296</v>
      </c>
      <c r="I4253" s="15" t="s">
        <v>4327</v>
      </c>
      <c r="J4253" s="15" t="s">
        <v>4328</v>
      </c>
      <c r="K4253" s="15"/>
      <c r="L4253" s="103" t="str">
        <f t="shared" si="1"/>
        <v>B-J500-W19-500 ml White milk Bottle</v>
      </c>
      <c r="M4253" s="103">
        <f t="shared" si="2"/>
        <v>720</v>
      </c>
      <c r="N4253" s="102" t="str">
        <f t="shared" si="3"/>
        <v>wk 40</v>
      </c>
    </row>
    <row r="4254" ht="12.75" customHeight="1">
      <c r="A4254" s="15" t="s">
        <v>4480</v>
      </c>
      <c r="B4254" s="15" t="s">
        <v>3123</v>
      </c>
      <c r="C4254" s="15" t="s">
        <v>4321</v>
      </c>
      <c r="D4254" s="15" t="s">
        <v>3544</v>
      </c>
      <c r="E4254" s="15" t="s">
        <v>12991</v>
      </c>
      <c r="F4254" s="15" t="s">
        <v>6858</v>
      </c>
      <c r="G4254" s="15" t="s">
        <v>13307</v>
      </c>
      <c r="H4254" s="15" t="s">
        <v>13296</v>
      </c>
      <c r="I4254" s="15" t="s">
        <v>4327</v>
      </c>
      <c r="J4254" s="15" t="s">
        <v>4328</v>
      </c>
      <c r="K4254" s="15"/>
      <c r="L4254" s="103" t="str">
        <f t="shared" si="1"/>
        <v>B-J500-W19-500 ml White milk Bottle</v>
      </c>
      <c r="M4254" s="103">
        <f t="shared" si="2"/>
        <v>720</v>
      </c>
      <c r="N4254" s="102" t="str">
        <f t="shared" si="3"/>
        <v>wk 45</v>
      </c>
    </row>
    <row r="4255" ht="12.75" customHeight="1">
      <c r="A4255" s="15" t="s">
        <v>4482</v>
      </c>
      <c r="B4255" s="15" t="s">
        <v>3123</v>
      </c>
      <c r="C4255" s="15" t="s">
        <v>4321</v>
      </c>
      <c r="D4255" s="15" t="s">
        <v>3569</v>
      </c>
      <c r="E4255" s="15" t="s">
        <v>13308</v>
      </c>
      <c r="F4255" s="15" t="s">
        <v>4324</v>
      </c>
      <c r="G4255" s="15" t="s">
        <v>13211</v>
      </c>
      <c r="H4255" s="15" t="s">
        <v>13306</v>
      </c>
      <c r="I4255" s="15" t="s">
        <v>4327</v>
      </c>
      <c r="J4255" s="15" t="s">
        <v>4328</v>
      </c>
      <c r="K4255" s="15"/>
      <c r="L4255" s="103" t="str">
        <f t="shared" si="1"/>
        <v>B-J500-W19-500 ml White milk Bottle</v>
      </c>
      <c r="M4255" s="103">
        <f t="shared" si="2"/>
        <v>576</v>
      </c>
      <c r="N4255" s="102" t="str">
        <f t="shared" si="3"/>
        <v>wk 49</v>
      </c>
    </row>
    <row r="4256" ht="12.75" customHeight="1">
      <c r="A4256" s="15" t="s">
        <v>4491</v>
      </c>
      <c r="B4256" s="15" t="s">
        <v>3123</v>
      </c>
      <c r="C4256" s="15" t="s">
        <v>4321</v>
      </c>
      <c r="D4256" s="15" t="s">
        <v>6806</v>
      </c>
      <c r="E4256" s="15" t="s">
        <v>12712</v>
      </c>
      <c r="F4256" s="15" t="s">
        <v>6858</v>
      </c>
      <c r="G4256" s="15" t="s">
        <v>12992</v>
      </c>
      <c r="H4256" s="15" t="s">
        <v>13309</v>
      </c>
      <c r="I4256" s="15" t="s">
        <v>4327</v>
      </c>
      <c r="J4256" s="15" t="s">
        <v>4328</v>
      </c>
      <c r="K4256" s="15"/>
      <c r="L4256" s="103" t="str">
        <f t="shared" si="1"/>
        <v>B-J500-W19-500 ml White milk Bottle</v>
      </c>
      <c r="M4256" s="103">
        <f t="shared" si="2"/>
        <v>1440</v>
      </c>
      <c r="N4256" s="102" t="str">
        <f t="shared" si="3"/>
        <v>wk </v>
      </c>
    </row>
    <row r="4257" ht="12.75" customHeight="1">
      <c r="A4257" s="15" t="s">
        <v>4494</v>
      </c>
      <c r="B4257" s="15" t="s">
        <v>3123</v>
      </c>
      <c r="C4257" s="15" t="s">
        <v>4321</v>
      </c>
      <c r="D4257" s="15" t="s">
        <v>3816</v>
      </c>
      <c r="E4257" s="15" t="s">
        <v>13310</v>
      </c>
      <c r="F4257" s="15" t="s">
        <v>4324</v>
      </c>
      <c r="G4257" s="15" t="s">
        <v>13204</v>
      </c>
      <c r="H4257" s="15" t="s">
        <v>13292</v>
      </c>
      <c r="I4257" s="15" t="s">
        <v>4327</v>
      </c>
      <c r="J4257" s="15" t="s">
        <v>4345</v>
      </c>
      <c r="K4257" s="15"/>
      <c r="L4257" s="103" t="str">
        <f t="shared" si="1"/>
        <v>B-J500-W19-500 ml White milk Bottle</v>
      </c>
      <c r="M4257" s="103">
        <f t="shared" si="2"/>
        <v>144</v>
      </c>
      <c r="N4257" s="102" t="str">
        <f t="shared" si="3"/>
        <v>wk </v>
      </c>
    </row>
    <row r="4258" ht="12.75" customHeight="1">
      <c r="A4258" s="15" t="s">
        <v>4501</v>
      </c>
      <c r="B4258" s="15" t="s">
        <v>3123</v>
      </c>
      <c r="C4258" s="15" t="s">
        <v>4321</v>
      </c>
      <c r="D4258" s="15" t="s">
        <v>3684</v>
      </c>
      <c r="E4258" s="15" t="s">
        <v>13238</v>
      </c>
      <c r="F4258" s="15" t="s">
        <v>4324</v>
      </c>
      <c r="G4258" s="15" t="s">
        <v>13311</v>
      </c>
      <c r="H4258" s="15" t="s">
        <v>13312</v>
      </c>
      <c r="I4258" s="15" t="s">
        <v>4327</v>
      </c>
      <c r="J4258" s="15" t="s">
        <v>4345</v>
      </c>
      <c r="K4258" s="15"/>
      <c r="L4258" s="103" t="str">
        <f t="shared" si="1"/>
        <v>B-J500-W19-500 ml White milk Bottle</v>
      </c>
      <c r="M4258" s="103">
        <f t="shared" si="2"/>
        <v>1872</v>
      </c>
      <c r="N4258" s="102" t="str">
        <f t="shared" si="3"/>
        <v>wk </v>
      </c>
    </row>
    <row r="4259" ht="12.75" customHeight="1">
      <c r="A4259" s="15" t="s">
        <v>4510</v>
      </c>
      <c r="B4259" s="15" t="s">
        <v>3123</v>
      </c>
      <c r="C4259" s="15" t="s">
        <v>4321</v>
      </c>
      <c r="D4259" s="15" t="s">
        <v>5078</v>
      </c>
      <c r="E4259" s="15" t="s">
        <v>13006</v>
      </c>
      <c r="F4259" s="15" t="s">
        <v>4324</v>
      </c>
      <c r="G4259" s="15" t="s">
        <v>13228</v>
      </c>
      <c r="H4259" s="15" t="s">
        <v>13302</v>
      </c>
      <c r="I4259" s="15" t="s">
        <v>4327</v>
      </c>
      <c r="J4259" s="15" t="s">
        <v>4345</v>
      </c>
      <c r="K4259" s="15"/>
      <c r="L4259" s="103" t="str">
        <f t="shared" si="1"/>
        <v>B-J500-W19-500 ml White milk Bottle</v>
      </c>
      <c r="M4259" s="103">
        <f t="shared" si="2"/>
        <v>1008</v>
      </c>
      <c r="N4259" s="102" t="str">
        <f t="shared" si="3"/>
        <v>wk </v>
      </c>
    </row>
    <row r="4260" ht="12.75" customHeight="1">
      <c r="A4260" s="15" t="s">
        <v>4510</v>
      </c>
      <c r="B4260" s="15" t="s">
        <v>3123</v>
      </c>
      <c r="C4260" s="15" t="s">
        <v>4321</v>
      </c>
      <c r="D4260" s="15" t="s">
        <v>6806</v>
      </c>
      <c r="E4260" s="15" t="s">
        <v>12716</v>
      </c>
      <c r="F4260" s="15" t="s">
        <v>6858</v>
      </c>
      <c r="G4260" s="15" t="s">
        <v>12992</v>
      </c>
      <c r="H4260" s="15" t="s">
        <v>13309</v>
      </c>
      <c r="I4260" s="15" t="s">
        <v>4327</v>
      </c>
      <c r="J4260" s="15" t="s">
        <v>4328</v>
      </c>
      <c r="K4260" s="15"/>
      <c r="L4260" s="103" t="str">
        <f t="shared" si="1"/>
        <v>B-J500-W19-500 ml White milk Bottle</v>
      </c>
      <c r="M4260" s="103">
        <f t="shared" si="2"/>
        <v>1440</v>
      </c>
      <c r="N4260" s="102" t="str">
        <f t="shared" si="3"/>
        <v>wk </v>
      </c>
    </row>
    <row r="4261" ht="12.75" customHeight="1">
      <c r="A4261" s="15" t="s">
        <v>4513</v>
      </c>
      <c r="B4261" s="15" t="s">
        <v>3123</v>
      </c>
      <c r="C4261" s="15" t="s">
        <v>4321</v>
      </c>
      <c r="D4261" s="15" t="s">
        <v>3569</v>
      </c>
      <c r="E4261" s="15" t="s">
        <v>13122</v>
      </c>
      <c r="F4261" s="15" t="s">
        <v>4324</v>
      </c>
      <c r="G4261" s="15" t="s">
        <v>13211</v>
      </c>
      <c r="H4261" s="15" t="s">
        <v>13306</v>
      </c>
      <c r="I4261" s="15" t="s">
        <v>4327</v>
      </c>
      <c r="J4261" s="15" t="s">
        <v>4328</v>
      </c>
      <c r="K4261" s="15"/>
      <c r="L4261" s="103" t="str">
        <f t="shared" si="1"/>
        <v>B-J500-W19-500 ml White milk Bottle</v>
      </c>
      <c r="M4261" s="103">
        <f t="shared" si="2"/>
        <v>576</v>
      </c>
      <c r="N4261" s="102" t="str">
        <f t="shared" si="3"/>
        <v>wk </v>
      </c>
    </row>
    <row r="4262" ht="12.75" customHeight="1">
      <c r="A4262" s="15" t="s">
        <v>4522</v>
      </c>
      <c r="B4262" s="15" t="s">
        <v>3123</v>
      </c>
      <c r="C4262" s="15" t="s">
        <v>4321</v>
      </c>
      <c r="D4262" s="15" t="s">
        <v>3816</v>
      </c>
      <c r="E4262" s="15" t="s">
        <v>13124</v>
      </c>
      <c r="F4262" s="15" t="s">
        <v>4324</v>
      </c>
      <c r="G4262" s="15" t="s">
        <v>13204</v>
      </c>
      <c r="H4262" s="15" t="s">
        <v>13292</v>
      </c>
      <c r="I4262" s="15" t="s">
        <v>4327</v>
      </c>
      <c r="J4262" s="15" t="s">
        <v>4345</v>
      </c>
      <c r="K4262" s="15"/>
      <c r="L4262" s="103" t="str">
        <f t="shared" si="1"/>
        <v>B-J500-W19-500 ml White milk Bottle</v>
      </c>
      <c r="M4262" s="103">
        <f t="shared" si="2"/>
        <v>144</v>
      </c>
      <c r="N4262" s="102" t="str">
        <f t="shared" si="3"/>
        <v>wk </v>
      </c>
    </row>
    <row r="4263" ht="12.75" customHeight="1">
      <c r="A4263" s="15" t="s">
        <v>4524</v>
      </c>
      <c r="B4263" s="15" t="s">
        <v>3123</v>
      </c>
      <c r="C4263" s="15" t="s">
        <v>4321</v>
      </c>
      <c r="D4263" s="15" t="s">
        <v>3569</v>
      </c>
      <c r="E4263" s="15" t="s">
        <v>12719</v>
      </c>
      <c r="F4263" s="15" t="s">
        <v>4324</v>
      </c>
      <c r="G4263" s="15" t="s">
        <v>13211</v>
      </c>
      <c r="H4263" s="15" t="s">
        <v>13306</v>
      </c>
      <c r="I4263" s="15" t="s">
        <v>4327</v>
      </c>
      <c r="J4263" s="15" t="s">
        <v>4328</v>
      </c>
      <c r="K4263" s="15"/>
      <c r="L4263" s="103" t="str">
        <f t="shared" si="1"/>
        <v>B-J500-W19-500 ml White milk Bottle</v>
      </c>
      <c r="M4263" s="103">
        <f t="shared" si="2"/>
        <v>576</v>
      </c>
      <c r="N4263" s="102" t="str">
        <f t="shared" si="3"/>
        <v>wk </v>
      </c>
    </row>
    <row r="4264" ht="12.75" customHeight="1">
      <c r="A4264" s="15" t="s">
        <v>4334</v>
      </c>
      <c r="B4264" s="15" t="s">
        <v>3123</v>
      </c>
      <c r="C4264" s="15" t="s">
        <v>4321</v>
      </c>
      <c r="D4264" s="15" t="s">
        <v>3470</v>
      </c>
      <c r="E4264" s="15" t="s">
        <v>12721</v>
      </c>
      <c r="F4264" s="15" t="s">
        <v>6858</v>
      </c>
      <c r="G4264" s="15" t="s">
        <v>13290</v>
      </c>
      <c r="H4264" s="15" t="s">
        <v>13313</v>
      </c>
      <c r="I4264" s="15" t="s">
        <v>4327</v>
      </c>
      <c r="J4264" s="15" t="s">
        <v>4328</v>
      </c>
      <c r="K4264" s="15"/>
      <c r="L4264" s="103" t="str">
        <f t="shared" si="1"/>
        <v>B-J500-W19-500 ml White milk Bottle</v>
      </c>
      <c r="M4264" s="103">
        <f t="shared" si="2"/>
        <v>2880</v>
      </c>
      <c r="N4264" s="102" t="str">
        <f t="shared" si="3"/>
        <v>wk </v>
      </c>
    </row>
    <row r="4265" ht="12.75" customHeight="1">
      <c r="A4265" s="15" t="s">
        <v>4550</v>
      </c>
      <c r="B4265" s="15" t="s">
        <v>3123</v>
      </c>
      <c r="C4265" s="15" t="s">
        <v>4321</v>
      </c>
      <c r="D4265" s="15" t="s">
        <v>3816</v>
      </c>
      <c r="E4265" s="15" t="s">
        <v>13314</v>
      </c>
      <c r="F4265" s="15" t="s">
        <v>4324</v>
      </c>
      <c r="G4265" s="15" t="s">
        <v>13204</v>
      </c>
      <c r="H4265" s="15" t="s">
        <v>13315</v>
      </c>
      <c r="I4265" s="15" t="s">
        <v>4327</v>
      </c>
      <c r="J4265" s="15" t="s">
        <v>4345</v>
      </c>
      <c r="K4265" s="15"/>
      <c r="L4265" s="103" t="str">
        <f t="shared" si="1"/>
        <v>B-J500-W19-500 ml White milk Bottle</v>
      </c>
      <c r="M4265" s="103">
        <f t="shared" si="2"/>
        <v>144</v>
      </c>
      <c r="N4265" s="102" t="str">
        <f t="shared" si="3"/>
        <v>wk 23</v>
      </c>
    </row>
    <row r="4266" ht="12.75" customHeight="1">
      <c r="A4266" s="15" t="s">
        <v>4558</v>
      </c>
      <c r="B4266" s="15" t="s">
        <v>3123</v>
      </c>
      <c r="C4266" s="15" t="s">
        <v>4321</v>
      </c>
      <c r="D4266" s="15" t="s">
        <v>3816</v>
      </c>
      <c r="E4266" s="15" t="s">
        <v>13316</v>
      </c>
      <c r="F4266" s="15" t="s">
        <v>4324</v>
      </c>
      <c r="G4266" s="15" t="s">
        <v>13204</v>
      </c>
      <c r="H4266" s="15" t="s">
        <v>13315</v>
      </c>
      <c r="I4266" s="15" t="s">
        <v>4327</v>
      </c>
      <c r="J4266" s="15" t="s">
        <v>4345</v>
      </c>
      <c r="K4266" s="15"/>
      <c r="L4266" s="103" t="str">
        <f t="shared" si="1"/>
        <v>B-J500-W19-500 ml White milk Bottle</v>
      </c>
      <c r="M4266" s="103">
        <f t="shared" si="2"/>
        <v>144</v>
      </c>
      <c r="N4266" s="102" t="str">
        <f t="shared" si="3"/>
        <v>wk 36</v>
      </c>
    </row>
    <row r="4267" ht="12.75" customHeight="1">
      <c r="A4267" s="15" t="s">
        <v>4565</v>
      </c>
      <c r="B4267" s="15" t="s">
        <v>3123</v>
      </c>
      <c r="C4267" s="15" t="s">
        <v>4321</v>
      </c>
      <c r="D4267" s="15" t="s">
        <v>3544</v>
      </c>
      <c r="E4267" s="15" t="s">
        <v>13009</v>
      </c>
      <c r="F4267" s="15" t="s">
        <v>4324</v>
      </c>
      <c r="G4267" s="15" t="s">
        <v>13202</v>
      </c>
      <c r="H4267" s="15" t="s">
        <v>13317</v>
      </c>
      <c r="I4267" s="15" t="s">
        <v>4327</v>
      </c>
      <c r="J4267" s="15" t="s">
        <v>4328</v>
      </c>
      <c r="K4267" s="15"/>
      <c r="L4267" s="103" t="str">
        <f t="shared" si="1"/>
        <v>B-J500-W19-500 ml White milk Bottle</v>
      </c>
      <c r="M4267" s="103">
        <f t="shared" si="2"/>
        <v>720</v>
      </c>
      <c r="N4267" s="102" t="str">
        <f t="shared" si="3"/>
        <v>wk 49</v>
      </c>
    </row>
    <row r="4268" ht="12.75" customHeight="1">
      <c r="A4268" s="15" t="s">
        <v>4565</v>
      </c>
      <c r="B4268" s="15" t="s">
        <v>3123</v>
      </c>
      <c r="C4268" s="15" t="s">
        <v>4321</v>
      </c>
      <c r="D4268" s="15" t="s">
        <v>3816</v>
      </c>
      <c r="E4268" s="15" t="s">
        <v>13318</v>
      </c>
      <c r="F4268" s="15" t="s">
        <v>4324</v>
      </c>
      <c r="G4268" s="15" t="s">
        <v>13204</v>
      </c>
      <c r="H4268" s="15" t="s">
        <v>13315</v>
      </c>
      <c r="I4268" s="15" t="s">
        <v>4327</v>
      </c>
      <c r="J4268" s="15" t="s">
        <v>4345</v>
      </c>
      <c r="K4268" s="15"/>
      <c r="L4268" s="103" t="str">
        <f t="shared" si="1"/>
        <v>B-J500-W19-500 ml White milk Bottle</v>
      </c>
      <c r="M4268" s="103">
        <f t="shared" si="2"/>
        <v>144</v>
      </c>
      <c r="N4268" s="102" t="str">
        <f t="shared" si="3"/>
        <v>wk 49</v>
      </c>
    </row>
    <row r="4269" ht="12.75" customHeight="1">
      <c r="A4269" s="15" t="s">
        <v>4567</v>
      </c>
      <c r="B4269" s="15" t="s">
        <v>3123</v>
      </c>
      <c r="C4269" s="15" t="s">
        <v>4321</v>
      </c>
      <c r="D4269" s="15" t="s">
        <v>3816</v>
      </c>
      <c r="E4269" s="15" t="s">
        <v>12732</v>
      </c>
      <c r="F4269" s="15" t="s">
        <v>4324</v>
      </c>
      <c r="G4269" s="15" t="s">
        <v>13204</v>
      </c>
      <c r="H4269" s="15" t="s">
        <v>13315</v>
      </c>
      <c r="I4269" s="15" t="s">
        <v>4327</v>
      </c>
      <c r="J4269" s="15" t="s">
        <v>4328</v>
      </c>
      <c r="K4269" s="15"/>
      <c r="L4269" s="103" t="str">
        <f t="shared" si="1"/>
        <v>B-J500-W19-500 ml White milk Bottle</v>
      </c>
      <c r="M4269" s="103">
        <f t="shared" si="2"/>
        <v>144</v>
      </c>
      <c r="N4269" s="102" t="str">
        <f t="shared" si="3"/>
        <v>wk </v>
      </c>
    </row>
    <row r="4270" ht="12.75" customHeight="1">
      <c r="A4270" s="15" t="s">
        <v>4575</v>
      </c>
      <c r="B4270" s="15" t="s">
        <v>3123</v>
      </c>
      <c r="C4270" s="15" t="s">
        <v>4321</v>
      </c>
      <c r="D4270" s="15" t="s">
        <v>3816</v>
      </c>
      <c r="E4270" s="15" t="s">
        <v>12735</v>
      </c>
      <c r="F4270" s="15" t="s">
        <v>4324</v>
      </c>
      <c r="G4270" s="15" t="s">
        <v>13204</v>
      </c>
      <c r="H4270" s="15" t="s">
        <v>13315</v>
      </c>
      <c r="I4270" s="15" t="s">
        <v>4327</v>
      </c>
      <c r="J4270" s="15" t="s">
        <v>4328</v>
      </c>
      <c r="K4270" s="15"/>
      <c r="L4270" s="103" t="str">
        <f t="shared" si="1"/>
        <v>B-J500-W19-500 ml White milk Bottle</v>
      </c>
      <c r="M4270" s="103">
        <f t="shared" si="2"/>
        <v>144</v>
      </c>
      <c r="N4270" s="102" t="str">
        <f t="shared" si="3"/>
        <v>wk </v>
      </c>
    </row>
    <row r="4271" ht="12.75" customHeight="1">
      <c r="A4271" s="15" t="s">
        <v>4575</v>
      </c>
      <c r="B4271" s="15" t="s">
        <v>3123</v>
      </c>
      <c r="C4271" s="15" t="s">
        <v>4321</v>
      </c>
      <c r="D4271" s="15" t="s">
        <v>3816</v>
      </c>
      <c r="E4271" s="15" t="s">
        <v>13013</v>
      </c>
      <c r="F4271" s="15" t="s">
        <v>4324</v>
      </c>
      <c r="G4271" s="15" t="s">
        <v>13204</v>
      </c>
      <c r="H4271" s="15" t="s">
        <v>13315</v>
      </c>
      <c r="I4271" s="15" t="s">
        <v>4327</v>
      </c>
      <c r="J4271" s="15" t="s">
        <v>4345</v>
      </c>
      <c r="K4271" s="15"/>
      <c r="L4271" s="103" t="str">
        <f t="shared" si="1"/>
        <v>B-J500-W19-500 ml White milk Bottle</v>
      </c>
      <c r="M4271" s="103">
        <f t="shared" si="2"/>
        <v>144</v>
      </c>
      <c r="N4271" s="102" t="str">
        <f t="shared" si="3"/>
        <v>wk </v>
      </c>
    </row>
    <row r="4272" ht="12.75" customHeight="1">
      <c r="A4272" s="15" t="s">
        <v>4575</v>
      </c>
      <c r="B4272" s="15" t="s">
        <v>3123</v>
      </c>
      <c r="C4272" s="15" t="s">
        <v>4321</v>
      </c>
      <c r="D4272" s="15" t="s">
        <v>3816</v>
      </c>
      <c r="E4272" s="15" t="s">
        <v>12526</v>
      </c>
      <c r="F4272" s="15" t="s">
        <v>4324</v>
      </c>
      <c r="G4272" s="15" t="s">
        <v>13204</v>
      </c>
      <c r="H4272" s="15" t="s">
        <v>13315</v>
      </c>
      <c r="I4272" s="15" t="s">
        <v>4327</v>
      </c>
      <c r="J4272" s="15" t="s">
        <v>4328</v>
      </c>
      <c r="K4272" s="15"/>
      <c r="L4272" s="103" t="str">
        <f t="shared" si="1"/>
        <v>B-J500-W19-500 ml White milk Bottle</v>
      </c>
      <c r="M4272" s="103">
        <f t="shared" si="2"/>
        <v>144</v>
      </c>
      <c r="N4272" s="102" t="str">
        <f t="shared" si="3"/>
        <v>wk </v>
      </c>
    </row>
    <row r="4273" ht="12.75" customHeight="1">
      <c r="A4273" s="15" t="s">
        <v>4579</v>
      </c>
      <c r="B4273" s="15" t="s">
        <v>3123</v>
      </c>
      <c r="C4273" s="15" t="s">
        <v>4321</v>
      </c>
      <c r="D4273" s="15" t="s">
        <v>3763</v>
      </c>
      <c r="E4273" s="15" t="s">
        <v>12527</v>
      </c>
      <c r="F4273" s="15" t="s">
        <v>4324</v>
      </c>
      <c r="G4273" s="15" t="s">
        <v>13254</v>
      </c>
      <c r="H4273" s="15" t="s">
        <v>13319</v>
      </c>
      <c r="I4273" s="15" t="s">
        <v>4327</v>
      </c>
      <c r="J4273" s="15" t="s">
        <v>4345</v>
      </c>
      <c r="K4273" s="15"/>
      <c r="L4273" s="103" t="str">
        <f t="shared" si="1"/>
        <v>B-J500-W19-500 ml White milk Bottle</v>
      </c>
      <c r="M4273" s="103">
        <f t="shared" si="2"/>
        <v>1152</v>
      </c>
      <c r="N4273" s="102" t="str">
        <f t="shared" si="3"/>
        <v>wk </v>
      </c>
    </row>
    <row r="4274" ht="12.75" customHeight="1">
      <c r="A4274" s="15" t="s">
        <v>4579</v>
      </c>
      <c r="B4274" s="15" t="s">
        <v>3123</v>
      </c>
      <c r="C4274" s="15" t="s">
        <v>4321</v>
      </c>
      <c r="D4274" s="15" t="s">
        <v>3816</v>
      </c>
      <c r="E4274" s="15" t="s">
        <v>12530</v>
      </c>
      <c r="F4274" s="15" t="s">
        <v>4324</v>
      </c>
      <c r="G4274" s="15" t="s">
        <v>13204</v>
      </c>
      <c r="H4274" s="15" t="s">
        <v>13320</v>
      </c>
      <c r="I4274" s="15" t="s">
        <v>4327</v>
      </c>
      <c r="J4274" s="15" t="s">
        <v>4345</v>
      </c>
      <c r="K4274" s="15"/>
      <c r="L4274" s="103" t="str">
        <f t="shared" si="1"/>
        <v>B-J500-W19-500 ml White milk Bottle</v>
      </c>
      <c r="M4274" s="103">
        <f t="shared" si="2"/>
        <v>144</v>
      </c>
      <c r="N4274" s="102" t="str">
        <f t="shared" si="3"/>
        <v>wk </v>
      </c>
    </row>
    <row r="4275" ht="12.75" customHeight="1">
      <c r="A4275" s="15" t="s">
        <v>4597</v>
      </c>
      <c r="B4275" s="15" t="s">
        <v>3123</v>
      </c>
      <c r="C4275" s="15" t="s">
        <v>4321</v>
      </c>
      <c r="D4275" s="15" t="s">
        <v>3816</v>
      </c>
      <c r="E4275" s="15" t="s">
        <v>13023</v>
      </c>
      <c r="F4275" s="15" t="s">
        <v>4324</v>
      </c>
      <c r="G4275" s="15" t="s">
        <v>13204</v>
      </c>
      <c r="H4275" s="15" t="s">
        <v>13321</v>
      </c>
      <c r="I4275" s="15" t="s">
        <v>4327</v>
      </c>
      <c r="J4275" s="15" t="s">
        <v>4328</v>
      </c>
      <c r="K4275" s="15"/>
      <c r="L4275" s="103" t="str">
        <f t="shared" si="1"/>
        <v>B-J500-W19-500 ml White milk Bottle</v>
      </c>
      <c r="M4275" s="103">
        <f t="shared" si="2"/>
        <v>144</v>
      </c>
      <c r="N4275" s="102" t="str">
        <f t="shared" si="3"/>
        <v>wk </v>
      </c>
    </row>
    <row r="4276" ht="12.75" customHeight="1">
      <c r="A4276" s="15" t="s">
        <v>4603</v>
      </c>
      <c r="B4276" s="15" t="s">
        <v>3123</v>
      </c>
      <c r="C4276" s="15" t="s">
        <v>4321</v>
      </c>
      <c r="D4276" s="15" t="s">
        <v>3816</v>
      </c>
      <c r="E4276" s="15" t="s">
        <v>12742</v>
      </c>
      <c r="F4276" s="15" t="s">
        <v>4324</v>
      </c>
      <c r="G4276" s="15" t="s">
        <v>13204</v>
      </c>
      <c r="H4276" s="15" t="s">
        <v>13321</v>
      </c>
      <c r="I4276" s="15" t="s">
        <v>4327</v>
      </c>
      <c r="J4276" s="15" t="s">
        <v>4328</v>
      </c>
      <c r="K4276" s="15"/>
      <c r="L4276" s="103" t="str">
        <f t="shared" si="1"/>
        <v>B-J500-W19-500 ml White milk Bottle</v>
      </c>
      <c r="M4276" s="103">
        <f t="shared" si="2"/>
        <v>144</v>
      </c>
      <c r="N4276" s="102" t="str">
        <f t="shared" si="3"/>
        <v>wk </v>
      </c>
    </row>
    <row r="4277" ht="12.75" customHeight="1">
      <c r="A4277" s="15" t="s">
        <v>4612</v>
      </c>
      <c r="B4277" s="15" t="s">
        <v>3123</v>
      </c>
      <c r="C4277" s="15" t="s">
        <v>4321</v>
      </c>
      <c r="D4277" s="15" t="s">
        <v>3816</v>
      </c>
      <c r="E4277" s="15" t="s">
        <v>12744</v>
      </c>
      <c r="F4277" s="15" t="s">
        <v>4324</v>
      </c>
      <c r="G4277" s="15" t="s">
        <v>13204</v>
      </c>
      <c r="H4277" s="15" t="s">
        <v>13322</v>
      </c>
      <c r="I4277" s="15" t="s">
        <v>4327</v>
      </c>
      <c r="J4277" s="15" t="s">
        <v>4328</v>
      </c>
      <c r="K4277" s="15"/>
      <c r="L4277" s="103" t="str">
        <f t="shared" si="1"/>
        <v>B-J500-W19-500 ml White milk Bottle</v>
      </c>
      <c r="M4277" s="103">
        <f t="shared" si="2"/>
        <v>144</v>
      </c>
      <c r="N4277" s="102" t="str">
        <f t="shared" si="3"/>
        <v>wk 10</v>
      </c>
    </row>
    <row r="4278" ht="12.75" customHeight="1">
      <c r="A4278" s="15" t="s">
        <v>4619</v>
      </c>
      <c r="B4278" s="15" t="s">
        <v>3123</v>
      </c>
      <c r="C4278" s="15" t="s">
        <v>4321</v>
      </c>
      <c r="D4278" s="15" t="s">
        <v>3372</v>
      </c>
      <c r="E4278" s="15" t="s">
        <v>12546</v>
      </c>
      <c r="F4278" s="15" t="s">
        <v>4324</v>
      </c>
      <c r="G4278" s="15" t="s">
        <v>8569</v>
      </c>
      <c r="H4278" s="15" t="s">
        <v>13323</v>
      </c>
      <c r="I4278" s="15" t="s">
        <v>4327</v>
      </c>
      <c r="J4278" s="15" t="s">
        <v>4328</v>
      </c>
      <c r="K4278" s="15"/>
      <c r="L4278" s="103" t="str">
        <f t="shared" si="1"/>
        <v>B-J500-W19-500 ml White milk Bottle</v>
      </c>
      <c r="M4278" s="103">
        <f t="shared" si="2"/>
        <v>288</v>
      </c>
      <c r="N4278" s="102" t="str">
        <f t="shared" si="3"/>
        <v>wk 19</v>
      </c>
    </row>
    <row r="4279" ht="12.75" customHeight="1">
      <c r="A4279" s="15" t="s">
        <v>4619</v>
      </c>
      <c r="B4279" s="15" t="s">
        <v>3123</v>
      </c>
      <c r="C4279" s="15" t="s">
        <v>4321</v>
      </c>
      <c r="D4279" s="15" t="s">
        <v>6806</v>
      </c>
      <c r="E4279" s="15" t="s">
        <v>13256</v>
      </c>
      <c r="F4279" s="15" t="s">
        <v>4324</v>
      </c>
      <c r="G4279" s="15" t="s">
        <v>13280</v>
      </c>
      <c r="H4279" s="15" t="s">
        <v>13324</v>
      </c>
      <c r="I4279" s="15" t="s">
        <v>4327</v>
      </c>
      <c r="J4279" s="15" t="s">
        <v>4345</v>
      </c>
      <c r="K4279" s="15"/>
      <c r="L4279" s="103" t="str">
        <f t="shared" si="1"/>
        <v>B-J500-W19-500 ml White milk Bottle</v>
      </c>
      <c r="M4279" s="103">
        <f t="shared" si="2"/>
        <v>1440</v>
      </c>
      <c r="N4279" s="102" t="str">
        <f t="shared" si="3"/>
        <v>wk 19</v>
      </c>
    </row>
    <row r="4280" ht="12.75" customHeight="1">
      <c r="A4280" s="15" t="s">
        <v>4625</v>
      </c>
      <c r="B4280" s="15" t="s">
        <v>3123</v>
      </c>
      <c r="C4280" s="15" t="s">
        <v>4321</v>
      </c>
      <c r="D4280" s="15" t="s">
        <v>3816</v>
      </c>
      <c r="E4280" s="15" t="s">
        <v>12750</v>
      </c>
      <c r="F4280" s="15" t="s">
        <v>4324</v>
      </c>
      <c r="G4280" s="15" t="s">
        <v>13204</v>
      </c>
      <c r="H4280" s="15" t="s">
        <v>13325</v>
      </c>
      <c r="I4280" s="15" t="s">
        <v>4327</v>
      </c>
      <c r="J4280" s="15" t="s">
        <v>4328</v>
      </c>
      <c r="K4280" s="15"/>
      <c r="L4280" s="103" t="str">
        <f t="shared" si="1"/>
        <v>B-J500-W19-500 ml White milk Bottle</v>
      </c>
      <c r="M4280" s="103">
        <f t="shared" si="2"/>
        <v>144</v>
      </c>
      <c r="N4280" s="102" t="str">
        <f t="shared" si="3"/>
        <v>wk 23</v>
      </c>
    </row>
    <row r="4281" ht="12.75" customHeight="1">
      <c r="A4281" s="15" t="s">
        <v>4648</v>
      </c>
      <c r="B4281" s="15" t="s">
        <v>3123</v>
      </c>
      <c r="C4281" s="15" t="s">
        <v>4321</v>
      </c>
      <c r="D4281" s="15" t="s">
        <v>3816</v>
      </c>
      <c r="E4281" s="15" t="s">
        <v>13033</v>
      </c>
      <c r="F4281" s="15" t="s">
        <v>4324</v>
      </c>
      <c r="G4281" s="15" t="s">
        <v>13204</v>
      </c>
      <c r="H4281" s="15" t="s">
        <v>13326</v>
      </c>
      <c r="I4281" s="15" t="s">
        <v>4327</v>
      </c>
      <c r="J4281" s="15" t="s">
        <v>4345</v>
      </c>
      <c r="K4281" s="15"/>
      <c r="L4281" s="103" t="str">
        <f t="shared" si="1"/>
        <v>B-J500-W19-500 ml White milk Bottle</v>
      </c>
      <c r="M4281" s="103">
        <f t="shared" si="2"/>
        <v>144</v>
      </c>
      <c r="N4281" s="102" t="str">
        <f t="shared" si="3"/>
        <v>wk </v>
      </c>
    </row>
    <row r="4282" ht="12.75" customHeight="1">
      <c r="A4282" s="15" t="s">
        <v>4648</v>
      </c>
      <c r="B4282" s="15" t="s">
        <v>3123</v>
      </c>
      <c r="C4282" s="15" t="s">
        <v>4321</v>
      </c>
      <c r="D4282" s="15" t="s">
        <v>3569</v>
      </c>
      <c r="E4282" s="15" t="s">
        <v>12754</v>
      </c>
      <c r="F4282" s="15" t="s">
        <v>4324</v>
      </c>
      <c r="G4282" s="15" t="s">
        <v>13211</v>
      </c>
      <c r="H4282" s="15" t="s">
        <v>13327</v>
      </c>
      <c r="I4282" s="15" t="s">
        <v>4327</v>
      </c>
      <c r="J4282" s="15" t="s">
        <v>4328</v>
      </c>
      <c r="K4282" s="15"/>
      <c r="L4282" s="103" t="str">
        <f t="shared" si="1"/>
        <v>B-J500-W19-500 ml White milk Bottle</v>
      </c>
      <c r="M4282" s="103">
        <f t="shared" si="2"/>
        <v>576</v>
      </c>
      <c r="N4282" s="102" t="str">
        <f t="shared" si="3"/>
        <v>wk </v>
      </c>
    </row>
    <row r="4283" ht="12.75" customHeight="1">
      <c r="A4283" s="15" t="s">
        <v>4652</v>
      </c>
      <c r="B4283" s="15" t="s">
        <v>3123</v>
      </c>
      <c r="C4283" s="15" t="s">
        <v>4321</v>
      </c>
      <c r="D4283" s="15" t="s">
        <v>3816</v>
      </c>
      <c r="E4283" s="15" t="s">
        <v>13035</v>
      </c>
      <c r="F4283" s="15" t="s">
        <v>4324</v>
      </c>
      <c r="G4283" s="15" t="s">
        <v>13204</v>
      </c>
      <c r="H4283" s="15" t="s">
        <v>13328</v>
      </c>
      <c r="I4283" s="15" t="s">
        <v>4327</v>
      </c>
      <c r="J4283" s="15" t="s">
        <v>4345</v>
      </c>
      <c r="K4283" s="15"/>
      <c r="L4283" s="103" t="str">
        <f t="shared" si="1"/>
        <v>B-J500-W19-500 ml White milk Bottle</v>
      </c>
      <c r="M4283" s="103">
        <f t="shared" si="2"/>
        <v>144</v>
      </c>
      <c r="N4283" s="102" t="str">
        <f t="shared" si="3"/>
        <v>wk </v>
      </c>
    </row>
    <row r="4284" ht="12.75" customHeight="1">
      <c r="A4284" s="15" t="s">
        <v>4656</v>
      </c>
      <c r="B4284" s="15" t="s">
        <v>3123</v>
      </c>
      <c r="C4284" s="15" t="s">
        <v>4321</v>
      </c>
      <c r="D4284" s="15" t="s">
        <v>7753</v>
      </c>
      <c r="E4284" s="15" t="s">
        <v>12758</v>
      </c>
      <c r="F4284" s="15" t="s">
        <v>4324</v>
      </c>
      <c r="G4284" s="15" t="s">
        <v>13262</v>
      </c>
      <c r="H4284" s="15" t="s">
        <v>13329</v>
      </c>
      <c r="I4284" s="15" t="s">
        <v>4327</v>
      </c>
      <c r="J4284" s="15" t="s">
        <v>4328</v>
      </c>
      <c r="K4284" s="15"/>
      <c r="L4284" s="103" t="str">
        <f t="shared" si="1"/>
        <v>B-J500-W19-500 ml White milk Bottle</v>
      </c>
      <c r="M4284" s="103">
        <f t="shared" si="2"/>
        <v>2592</v>
      </c>
      <c r="N4284" s="102" t="str">
        <f t="shared" si="3"/>
        <v>wk </v>
      </c>
    </row>
    <row r="4285" ht="12.75" customHeight="1">
      <c r="A4285" s="15" t="s">
        <v>4659</v>
      </c>
      <c r="B4285" s="15" t="s">
        <v>3123</v>
      </c>
      <c r="C4285" s="15" t="s">
        <v>4321</v>
      </c>
      <c r="D4285" s="15" t="s">
        <v>3544</v>
      </c>
      <c r="E4285" s="15" t="s">
        <v>12639</v>
      </c>
      <c r="F4285" s="15" t="s">
        <v>4324</v>
      </c>
      <c r="G4285" s="15" t="s">
        <v>13202</v>
      </c>
      <c r="H4285" s="15" t="s">
        <v>13330</v>
      </c>
      <c r="I4285" s="15" t="s">
        <v>4327</v>
      </c>
      <c r="J4285" s="15" t="s">
        <v>4345</v>
      </c>
      <c r="K4285" s="15"/>
      <c r="L4285" s="103" t="str">
        <f t="shared" si="1"/>
        <v>B-J500-W19-500 ml White milk Bottle</v>
      </c>
      <c r="M4285" s="103">
        <f t="shared" si="2"/>
        <v>720</v>
      </c>
      <c r="N4285" s="102" t="str">
        <f t="shared" si="3"/>
        <v>wk </v>
      </c>
    </row>
    <row r="4286" ht="12.75" customHeight="1">
      <c r="A4286" s="15" t="s">
        <v>4659</v>
      </c>
      <c r="B4286" s="15" t="s">
        <v>3123</v>
      </c>
      <c r="C4286" s="15" t="s">
        <v>4321</v>
      </c>
      <c r="D4286" s="15" t="s">
        <v>3816</v>
      </c>
      <c r="E4286" s="15" t="s">
        <v>12881</v>
      </c>
      <c r="F4286" s="15" t="s">
        <v>4324</v>
      </c>
      <c r="G4286" s="15" t="s">
        <v>13204</v>
      </c>
      <c r="H4286" s="15" t="s">
        <v>13328</v>
      </c>
      <c r="I4286" s="15" t="s">
        <v>4327</v>
      </c>
      <c r="J4286" s="15" t="s">
        <v>4345</v>
      </c>
      <c r="K4286" s="15"/>
      <c r="L4286" s="103" t="str">
        <f t="shared" si="1"/>
        <v>B-J500-W19-500 ml White milk Bottle</v>
      </c>
      <c r="M4286" s="103">
        <f t="shared" si="2"/>
        <v>144</v>
      </c>
      <c r="N4286" s="102" t="str">
        <f t="shared" si="3"/>
        <v>wk </v>
      </c>
    </row>
    <row r="4287" ht="12.75" customHeight="1">
      <c r="A4287" s="15" t="s">
        <v>4662</v>
      </c>
      <c r="B4287" s="15" t="s">
        <v>3123</v>
      </c>
      <c r="C4287" s="15" t="s">
        <v>4321</v>
      </c>
      <c r="D4287" s="15" t="s">
        <v>3816</v>
      </c>
      <c r="E4287" s="15" t="s">
        <v>12641</v>
      </c>
      <c r="F4287" s="15" t="s">
        <v>4324</v>
      </c>
      <c r="G4287" s="15" t="s">
        <v>13204</v>
      </c>
      <c r="H4287" s="15" t="s">
        <v>13328</v>
      </c>
      <c r="I4287" s="15" t="s">
        <v>4327</v>
      </c>
      <c r="J4287" s="15" t="s">
        <v>4345</v>
      </c>
      <c r="K4287" s="15"/>
      <c r="L4287" s="103" t="str">
        <f t="shared" si="1"/>
        <v>B-J500-W19-500 ml White milk Bottle</v>
      </c>
      <c r="M4287" s="103">
        <f t="shared" si="2"/>
        <v>144</v>
      </c>
      <c r="N4287" s="102" t="str">
        <f t="shared" si="3"/>
        <v>wk </v>
      </c>
    </row>
    <row r="4288" ht="12.75" customHeight="1">
      <c r="A4288" s="15" t="s">
        <v>4670</v>
      </c>
      <c r="B4288" s="15" t="s">
        <v>3123</v>
      </c>
      <c r="C4288" s="15" t="s">
        <v>4321</v>
      </c>
      <c r="D4288" s="15" t="s">
        <v>3372</v>
      </c>
      <c r="E4288" s="15" t="s">
        <v>12883</v>
      </c>
      <c r="F4288" s="15" t="s">
        <v>4324</v>
      </c>
      <c r="G4288" s="15" t="s">
        <v>8569</v>
      </c>
      <c r="H4288" s="15" t="s">
        <v>13331</v>
      </c>
      <c r="I4288" s="15" t="s">
        <v>4327</v>
      </c>
      <c r="J4288" s="15" t="s">
        <v>4328</v>
      </c>
      <c r="K4288" s="15"/>
      <c r="L4288" s="103" t="str">
        <f t="shared" si="1"/>
        <v>B-J500-W19-500 ml White milk Bottle</v>
      </c>
      <c r="M4288" s="103">
        <f t="shared" si="2"/>
        <v>288</v>
      </c>
      <c r="N4288" s="102" t="str">
        <f t="shared" si="3"/>
        <v>wk </v>
      </c>
    </row>
    <row r="4289" ht="12.75" customHeight="1">
      <c r="A4289" s="15" t="s">
        <v>4673</v>
      </c>
      <c r="B4289" s="15" t="s">
        <v>3123</v>
      </c>
      <c r="C4289" s="15" t="s">
        <v>4321</v>
      </c>
      <c r="D4289" s="15" t="s">
        <v>5078</v>
      </c>
      <c r="E4289" s="15" t="s">
        <v>12642</v>
      </c>
      <c r="F4289" s="15" t="s">
        <v>4324</v>
      </c>
      <c r="G4289" s="15" t="s">
        <v>13228</v>
      </c>
      <c r="H4289" s="15" t="s">
        <v>13332</v>
      </c>
      <c r="I4289" s="15" t="s">
        <v>4327</v>
      </c>
      <c r="J4289" s="15" t="s">
        <v>4345</v>
      </c>
      <c r="K4289" s="15"/>
      <c r="L4289" s="103" t="str">
        <f t="shared" si="1"/>
        <v>B-J500-W19-500 ml White milk Bottle</v>
      </c>
      <c r="M4289" s="103">
        <f t="shared" si="2"/>
        <v>1008</v>
      </c>
      <c r="N4289" s="102" t="str">
        <f t="shared" si="3"/>
        <v>wk </v>
      </c>
    </row>
    <row r="4290" ht="12.75" customHeight="1">
      <c r="A4290" s="15" t="s">
        <v>4692</v>
      </c>
      <c r="B4290" s="15" t="s">
        <v>3123</v>
      </c>
      <c r="C4290" s="15" t="s">
        <v>4321</v>
      </c>
      <c r="D4290" s="15" t="s">
        <v>3816</v>
      </c>
      <c r="E4290" s="15" t="s">
        <v>12552</v>
      </c>
      <c r="F4290" s="15" t="s">
        <v>4324</v>
      </c>
      <c r="G4290" s="15" t="s">
        <v>13204</v>
      </c>
      <c r="H4290" s="15" t="s">
        <v>13333</v>
      </c>
      <c r="I4290" s="15" t="s">
        <v>4327</v>
      </c>
      <c r="J4290" s="15" t="s">
        <v>4328</v>
      </c>
      <c r="K4290" s="15"/>
      <c r="L4290" s="103" t="str">
        <f t="shared" si="1"/>
        <v>B-J500-W19-500 ml White milk Bottle</v>
      </c>
      <c r="M4290" s="103">
        <f t="shared" si="2"/>
        <v>144</v>
      </c>
      <c r="N4290" s="102" t="str">
        <f t="shared" si="3"/>
        <v>wk 2</v>
      </c>
    </row>
    <row r="4291" ht="12.75" customHeight="1">
      <c r="A4291" s="15" t="s">
        <v>4692</v>
      </c>
      <c r="B4291" s="15" t="s">
        <v>3123</v>
      </c>
      <c r="C4291" s="15" t="s">
        <v>4321</v>
      </c>
      <c r="D4291" s="15" t="s">
        <v>3544</v>
      </c>
      <c r="E4291" s="15" t="s">
        <v>6843</v>
      </c>
      <c r="F4291" s="15" t="s">
        <v>4324</v>
      </c>
      <c r="G4291" s="15" t="s">
        <v>13202</v>
      </c>
      <c r="H4291" s="15" t="s">
        <v>13334</v>
      </c>
      <c r="I4291" s="15" t="s">
        <v>4327</v>
      </c>
      <c r="J4291" s="15" t="s">
        <v>4328</v>
      </c>
      <c r="K4291" s="15"/>
      <c r="L4291" s="103" t="str">
        <f t="shared" si="1"/>
        <v>B-J500-W19-500 ml White milk Bottle</v>
      </c>
      <c r="M4291" s="103">
        <f t="shared" si="2"/>
        <v>720</v>
      </c>
      <c r="N4291" s="102" t="str">
        <f t="shared" si="3"/>
        <v>wk 2</v>
      </c>
    </row>
    <row r="4292" ht="12.75" customHeight="1">
      <c r="A4292" s="15" t="s">
        <v>4695</v>
      </c>
      <c r="B4292" s="15" t="s">
        <v>3123</v>
      </c>
      <c r="C4292" s="15" t="s">
        <v>4321</v>
      </c>
      <c r="D4292" s="15" t="s">
        <v>3372</v>
      </c>
      <c r="E4292" s="15" t="s">
        <v>13335</v>
      </c>
      <c r="F4292" s="15" t="s">
        <v>4324</v>
      </c>
      <c r="G4292" s="15" t="s">
        <v>8569</v>
      </c>
      <c r="H4292" s="15" t="s">
        <v>13336</v>
      </c>
      <c r="I4292" s="15" t="s">
        <v>4327</v>
      </c>
      <c r="J4292" s="15" t="s">
        <v>4345</v>
      </c>
      <c r="K4292" s="15"/>
      <c r="L4292" s="103" t="str">
        <f t="shared" si="1"/>
        <v>B-J500-W19-500 ml White milk Bottle</v>
      </c>
      <c r="M4292" s="103">
        <f t="shared" si="2"/>
        <v>288</v>
      </c>
      <c r="N4292" s="102" t="str">
        <f t="shared" si="3"/>
        <v>wk 6</v>
      </c>
    </row>
    <row r="4293" ht="12.75" customHeight="1">
      <c r="A4293" s="15" t="s">
        <v>4695</v>
      </c>
      <c r="B4293" s="15" t="s">
        <v>3123</v>
      </c>
      <c r="C4293" s="15" t="s">
        <v>4321</v>
      </c>
      <c r="D4293" s="15" t="s">
        <v>5078</v>
      </c>
      <c r="E4293" s="15" t="s">
        <v>13337</v>
      </c>
      <c r="F4293" s="15" t="s">
        <v>4324</v>
      </c>
      <c r="G4293" s="15" t="s">
        <v>13228</v>
      </c>
      <c r="H4293" s="15" t="s">
        <v>13332</v>
      </c>
      <c r="I4293" s="15" t="s">
        <v>4327</v>
      </c>
      <c r="J4293" s="15" t="s">
        <v>4345</v>
      </c>
      <c r="K4293" s="15"/>
      <c r="L4293" s="103" t="str">
        <f t="shared" si="1"/>
        <v>B-J500-W19-500 ml White milk Bottle</v>
      </c>
      <c r="M4293" s="103">
        <f t="shared" si="2"/>
        <v>1008</v>
      </c>
      <c r="N4293" s="102" t="str">
        <f t="shared" si="3"/>
        <v>wk 6</v>
      </c>
    </row>
    <row r="4294" ht="12.75" customHeight="1">
      <c r="A4294" s="15" t="s">
        <v>4695</v>
      </c>
      <c r="B4294" s="15" t="s">
        <v>3123</v>
      </c>
      <c r="C4294" s="15" t="s">
        <v>4321</v>
      </c>
      <c r="D4294" s="15" t="s">
        <v>5078</v>
      </c>
      <c r="E4294" s="15" t="s">
        <v>13338</v>
      </c>
      <c r="F4294" s="15" t="s">
        <v>4324</v>
      </c>
      <c r="G4294" s="15" t="s">
        <v>13228</v>
      </c>
      <c r="H4294" s="15" t="s">
        <v>13332</v>
      </c>
      <c r="I4294" s="15" t="s">
        <v>4327</v>
      </c>
      <c r="J4294" s="15" t="s">
        <v>4345</v>
      </c>
      <c r="K4294" s="15"/>
      <c r="L4294" s="103" t="str">
        <f t="shared" si="1"/>
        <v>B-J500-W19-500 ml White milk Bottle</v>
      </c>
      <c r="M4294" s="103">
        <f t="shared" si="2"/>
        <v>1008</v>
      </c>
      <c r="N4294" s="102" t="str">
        <f t="shared" si="3"/>
        <v>wk 6</v>
      </c>
    </row>
    <row r="4295" ht="12.75" customHeight="1">
      <c r="A4295" s="15" t="s">
        <v>4698</v>
      </c>
      <c r="B4295" s="15" t="s">
        <v>3123</v>
      </c>
      <c r="C4295" s="15" t="s">
        <v>4321</v>
      </c>
      <c r="D4295" s="15" t="s">
        <v>3816</v>
      </c>
      <c r="E4295" s="15" t="s">
        <v>13339</v>
      </c>
      <c r="F4295" s="15" t="s">
        <v>4324</v>
      </c>
      <c r="G4295" s="15" t="s">
        <v>13204</v>
      </c>
      <c r="H4295" s="15" t="s">
        <v>13333</v>
      </c>
      <c r="I4295" s="15" t="s">
        <v>4327</v>
      </c>
      <c r="J4295" s="15" t="s">
        <v>4345</v>
      </c>
      <c r="K4295" s="15"/>
      <c r="L4295" s="103" t="str">
        <f t="shared" si="1"/>
        <v>B-J500-W19-500 ml White milk Bottle</v>
      </c>
      <c r="M4295" s="103">
        <f t="shared" si="2"/>
        <v>144</v>
      </c>
      <c r="N4295" s="102" t="str">
        <f t="shared" si="3"/>
        <v>wk 10</v>
      </c>
    </row>
    <row r="4296" ht="12.75" customHeight="1">
      <c r="A4296" s="15" t="s">
        <v>4698</v>
      </c>
      <c r="B4296" s="15" t="s">
        <v>3123</v>
      </c>
      <c r="C4296" s="15" t="s">
        <v>4321</v>
      </c>
      <c r="D4296" s="15" t="s">
        <v>3544</v>
      </c>
      <c r="E4296" s="15" t="s">
        <v>12769</v>
      </c>
      <c r="F4296" s="15" t="s">
        <v>4324</v>
      </c>
      <c r="G4296" s="15" t="s">
        <v>13202</v>
      </c>
      <c r="H4296" s="15" t="s">
        <v>13334</v>
      </c>
      <c r="I4296" s="15" t="s">
        <v>4327</v>
      </c>
      <c r="J4296" s="15" t="s">
        <v>4328</v>
      </c>
      <c r="K4296" s="15"/>
      <c r="L4296" s="103" t="str">
        <f t="shared" si="1"/>
        <v>B-J500-W19-500 ml White milk Bottle</v>
      </c>
      <c r="M4296" s="103">
        <f t="shared" si="2"/>
        <v>720</v>
      </c>
      <c r="N4296" s="102" t="str">
        <f t="shared" si="3"/>
        <v>wk 10</v>
      </c>
    </row>
    <row r="4297" ht="12.75" customHeight="1">
      <c r="A4297" s="15" t="s">
        <v>4718</v>
      </c>
      <c r="B4297" s="15" t="s">
        <v>3123</v>
      </c>
      <c r="C4297" s="15" t="s">
        <v>4321</v>
      </c>
      <c r="D4297" s="15" t="s">
        <v>3816</v>
      </c>
      <c r="E4297" s="15" t="s">
        <v>12779</v>
      </c>
      <c r="F4297" s="15" t="s">
        <v>4324</v>
      </c>
      <c r="G4297" s="15" t="s">
        <v>13204</v>
      </c>
      <c r="H4297" s="15" t="s">
        <v>13333</v>
      </c>
      <c r="I4297" s="15" t="s">
        <v>4327</v>
      </c>
      <c r="J4297" s="15" t="s">
        <v>4345</v>
      </c>
      <c r="K4297" s="15"/>
      <c r="L4297" s="103" t="str">
        <f t="shared" si="1"/>
        <v>B-J500-W19-500 ml White milk Bottle</v>
      </c>
      <c r="M4297" s="103">
        <f t="shared" si="2"/>
        <v>144</v>
      </c>
      <c r="N4297" s="102" t="str">
        <f t="shared" si="3"/>
        <v>wk </v>
      </c>
    </row>
    <row r="4298" ht="12.75" customHeight="1">
      <c r="A4298" s="15" t="s">
        <v>4720</v>
      </c>
      <c r="B4298" s="15" t="s">
        <v>3123</v>
      </c>
      <c r="C4298" s="15" t="s">
        <v>4321</v>
      </c>
      <c r="D4298" s="15" t="s">
        <v>3816</v>
      </c>
      <c r="E4298" s="15" t="s">
        <v>12554</v>
      </c>
      <c r="F4298" s="15" t="s">
        <v>4324</v>
      </c>
      <c r="G4298" s="15" t="s">
        <v>13204</v>
      </c>
      <c r="H4298" s="15" t="s">
        <v>13333</v>
      </c>
      <c r="I4298" s="15" t="s">
        <v>4327</v>
      </c>
      <c r="J4298" s="15" t="s">
        <v>4345</v>
      </c>
      <c r="K4298" s="15"/>
      <c r="L4298" s="103" t="str">
        <f t="shared" si="1"/>
        <v>B-J500-W19-500 ml White milk Bottle</v>
      </c>
      <c r="M4298" s="103">
        <f t="shared" si="2"/>
        <v>144</v>
      </c>
      <c r="N4298" s="102" t="str">
        <f t="shared" si="3"/>
        <v>wk </v>
      </c>
    </row>
    <row r="4299" ht="12.75" customHeight="1">
      <c r="A4299" s="15" t="s">
        <v>4726</v>
      </c>
      <c r="B4299" s="15" t="s">
        <v>3123</v>
      </c>
      <c r="C4299" s="15" t="s">
        <v>4321</v>
      </c>
      <c r="D4299" s="15" t="s">
        <v>5078</v>
      </c>
      <c r="E4299" s="15" t="s">
        <v>12895</v>
      </c>
      <c r="F4299" s="15" t="s">
        <v>4324</v>
      </c>
      <c r="G4299" s="15" t="s">
        <v>13228</v>
      </c>
      <c r="H4299" s="15" t="s">
        <v>13332</v>
      </c>
      <c r="I4299" s="15" t="s">
        <v>4327</v>
      </c>
      <c r="J4299" s="15" t="s">
        <v>4328</v>
      </c>
      <c r="K4299" s="15"/>
      <c r="L4299" s="103" t="str">
        <f t="shared" si="1"/>
        <v>B-J500-W19-500 ml White milk Bottle</v>
      </c>
      <c r="M4299" s="103">
        <f t="shared" si="2"/>
        <v>1008</v>
      </c>
      <c r="N4299" s="102" t="str">
        <f t="shared" si="3"/>
        <v>wk </v>
      </c>
    </row>
    <row r="4300" ht="12.75" customHeight="1">
      <c r="A4300" s="15" t="s">
        <v>4729</v>
      </c>
      <c r="B4300" s="15" t="s">
        <v>3123</v>
      </c>
      <c r="C4300" s="15" t="s">
        <v>4321</v>
      </c>
      <c r="D4300" s="15" t="s">
        <v>3816</v>
      </c>
      <c r="E4300" s="15" t="s">
        <v>12558</v>
      </c>
      <c r="F4300" s="15" t="s">
        <v>4324</v>
      </c>
      <c r="G4300" s="15" t="s">
        <v>13204</v>
      </c>
      <c r="H4300" s="15" t="s">
        <v>13333</v>
      </c>
      <c r="I4300" s="15" t="s">
        <v>4327</v>
      </c>
      <c r="J4300" s="15" t="s">
        <v>4345</v>
      </c>
      <c r="K4300" s="15"/>
      <c r="L4300" s="103" t="str">
        <f t="shared" si="1"/>
        <v>B-J500-W19-500 ml White milk Bottle</v>
      </c>
      <c r="M4300" s="103">
        <f t="shared" si="2"/>
        <v>144</v>
      </c>
      <c r="N4300" s="102" t="str">
        <f t="shared" si="3"/>
        <v>wk </v>
      </c>
    </row>
    <row r="4301" ht="12.75" customHeight="1">
      <c r="A4301" s="15" t="s">
        <v>4734</v>
      </c>
      <c r="B4301" s="15" t="s">
        <v>3123</v>
      </c>
      <c r="C4301" s="15" t="s">
        <v>4321</v>
      </c>
      <c r="D4301" s="15" t="s">
        <v>3816</v>
      </c>
      <c r="E4301" s="15" t="s">
        <v>12784</v>
      </c>
      <c r="F4301" s="15" t="s">
        <v>4324</v>
      </c>
      <c r="G4301" s="15" t="s">
        <v>13204</v>
      </c>
      <c r="H4301" s="15" t="s">
        <v>13333</v>
      </c>
      <c r="I4301" s="15" t="s">
        <v>4327</v>
      </c>
      <c r="J4301" s="15" t="s">
        <v>4345</v>
      </c>
      <c r="K4301" s="15"/>
      <c r="L4301" s="103" t="str">
        <f t="shared" si="1"/>
        <v>B-J500-W19-500 ml White milk Bottle</v>
      </c>
      <c r="M4301" s="103">
        <f t="shared" si="2"/>
        <v>144</v>
      </c>
      <c r="N4301" s="102" t="str">
        <f t="shared" si="3"/>
        <v>wk </v>
      </c>
    </row>
    <row r="4302" ht="12.75" customHeight="1">
      <c r="A4302" s="15" t="s">
        <v>5269</v>
      </c>
      <c r="B4302" s="15" t="s">
        <v>3123</v>
      </c>
      <c r="C4302" s="15" t="s">
        <v>4321</v>
      </c>
      <c r="D4302" s="15" t="s">
        <v>3470</v>
      </c>
      <c r="E4302" s="15" t="s">
        <v>13340</v>
      </c>
      <c r="F4302" s="15" t="s">
        <v>4324</v>
      </c>
      <c r="G4302" s="15" t="s">
        <v>13341</v>
      </c>
      <c r="H4302" s="15" t="s">
        <v>13342</v>
      </c>
      <c r="I4302" s="15" t="s">
        <v>4327</v>
      </c>
      <c r="J4302" s="15" t="s">
        <v>4345</v>
      </c>
      <c r="K4302" s="15"/>
      <c r="L4302" s="103" t="str">
        <f t="shared" si="1"/>
        <v>B-J500-W19-500 ml White milk Bottle</v>
      </c>
      <c r="M4302" s="103">
        <f t="shared" si="2"/>
        <v>2880</v>
      </c>
      <c r="N4302" s="102" t="str">
        <f t="shared" si="3"/>
        <v>wk </v>
      </c>
    </row>
    <row r="4303" ht="12.75" customHeight="1">
      <c r="A4303" s="15" t="s">
        <v>5272</v>
      </c>
      <c r="B4303" s="15" t="s">
        <v>3123</v>
      </c>
      <c r="C4303" s="15" t="s">
        <v>4321</v>
      </c>
      <c r="D4303" s="15" t="s">
        <v>3816</v>
      </c>
      <c r="E4303" s="15" t="s">
        <v>13270</v>
      </c>
      <c r="F4303" s="15" t="s">
        <v>4324</v>
      </c>
      <c r="G4303" s="15" t="s">
        <v>13204</v>
      </c>
      <c r="H4303" s="15" t="s">
        <v>13333</v>
      </c>
      <c r="I4303" s="15" t="s">
        <v>4327</v>
      </c>
      <c r="J4303" s="15" t="s">
        <v>4328</v>
      </c>
      <c r="K4303" s="15"/>
      <c r="L4303" s="103" t="str">
        <f t="shared" si="1"/>
        <v>B-J500-W19-500 ml White milk Bottle</v>
      </c>
      <c r="M4303" s="103">
        <f t="shared" si="2"/>
        <v>144</v>
      </c>
      <c r="N4303" s="102" t="str">
        <f t="shared" si="3"/>
        <v>wk </v>
      </c>
    </row>
    <row r="4304" ht="12.75" customHeight="1">
      <c r="A4304" s="15" t="s">
        <v>4745</v>
      </c>
      <c r="B4304" s="15" t="s">
        <v>3123</v>
      </c>
      <c r="C4304" s="15" t="s">
        <v>4321</v>
      </c>
      <c r="D4304" s="15" t="s">
        <v>3763</v>
      </c>
      <c r="E4304" s="15" t="s">
        <v>12566</v>
      </c>
      <c r="F4304" s="15" t="s">
        <v>4324</v>
      </c>
      <c r="G4304" s="15" t="s">
        <v>13254</v>
      </c>
      <c r="H4304" s="15" t="s">
        <v>13343</v>
      </c>
      <c r="I4304" s="15" t="s">
        <v>4327</v>
      </c>
      <c r="J4304" s="15" t="s">
        <v>4345</v>
      </c>
      <c r="K4304" s="15"/>
      <c r="L4304" s="103" t="str">
        <f t="shared" si="1"/>
        <v>B-J500-W19-500 ml White milk Bottle</v>
      </c>
      <c r="M4304" s="103">
        <f t="shared" si="2"/>
        <v>1152</v>
      </c>
      <c r="N4304" s="102" t="str">
        <f t="shared" si="3"/>
        <v>wk </v>
      </c>
    </row>
    <row r="4305" ht="12.75" customHeight="1">
      <c r="A4305" s="15" t="s">
        <v>4745</v>
      </c>
      <c r="B4305" s="15" t="s">
        <v>3123</v>
      </c>
      <c r="C4305" s="15" t="s">
        <v>4321</v>
      </c>
      <c r="D4305" s="15" t="s">
        <v>3816</v>
      </c>
      <c r="E4305" s="15" t="s">
        <v>13271</v>
      </c>
      <c r="F4305" s="15" t="s">
        <v>4324</v>
      </c>
      <c r="G4305" s="15" t="s">
        <v>13204</v>
      </c>
      <c r="H4305" s="15" t="s">
        <v>13333</v>
      </c>
      <c r="I4305" s="15" t="s">
        <v>4327</v>
      </c>
      <c r="J4305" s="15" t="s">
        <v>4328</v>
      </c>
      <c r="K4305" s="15"/>
      <c r="L4305" s="103" t="str">
        <f t="shared" si="1"/>
        <v>B-J500-W19-500 ml White milk Bottle</v>
      </c>
      <c r="M4305" s="103">
        <f t="shared" si="2"/>
        <v>144</v>
      </c>
      <c r="N4305" s="102" t="str">
        <f t="shared" si="3"/>
        <v>wk </v>
      </c>
    </row>
    <row r="4306" ht="12.75" customHeight="1">
      <c r="A4306" s="15" t="s">
        <v>4748</v>
      </c>
      <c r="B4306" s="15" t="s">
        <v>3123</v>
      </c>
      <c r="C4306" s="15" t="s">
        <v>4321</v>
      </c>
      <c r="D4306" s="15" t="s">
        <v>3372</v>
      </c>
      <c r="E4306" s="15" t="s">
        <v>13056</v>
      </c>
      <c r="F4306" s="15" t="s">
        <v>4324</v>
      </c>
      <c r="G4306" s="15" t="s">
        <v>8569</v>
      </c>
      <c r="H4306" s="15" t="s">
        <v>13336</v>
      </c>
      <c r="I4306" s="15" t="s">
        <v>4327</v>
      </c>
      <c r="J4306" s="15" t="s">
        <v>4345</v>
      </c>
      <c r="K4306" s="15"/>
      <c r="L4306" s="103" t="str">
        <f t="shared" si="1"/>
        <v>B-J500-W19-500 ml White milk Bottle</v>
      </c>
      <c r="M4306" s="103">
        <f t="shared" si="2"/>
        <v>288</v>
      </c>
      <c r="N4306" s="102" t="str">
        <f t="shared" si="3"/>
        <v>wk </v>
      </c>
    </row>
    <row r="4307" ht="12.75" customHeight="1">
      <c r="A4307" s="15" t="s">
        <v>4751</v>
      </c>
      <c r="B4307" s="15" t="s">
        <v>3123</v>
      </c>
      <c r="C4307" s="15" t="s">
        <v>4321</v>
      </c>
      <c r="D4307" s="15" t="s">
        <v>3816</v>
      </c>
      <c r="E4307" s="15" t="s">
        <v>13058</v>
      </c>
      <c r="F4307" s="15" t="s">
        <v>4324</v>
      </c>
      <c r="G4307" s="15" t="s">
        <v>13204</v>
      </c>
      <c r="H4307" s="15" t="s">
        <v>13333</v>
      </c>
      <c r="I4307" s="15" t="s">
        <v>4327</v>
      </c>
      <c r="J4307" s="15" t="s">
        <v>4345</v>
      </c>
      <c r="K4307" s="15"/>
      <c r="L4307" s="103" t="str">
        <f t="shared" si="1"/>
        <v>B-J500-W19-500 ml White milk Bottle</v>
      </c>
      <c r="M4307" s="103">
        <f t="shared" si="2"/>
        <v>144</v>
      </c>
      <c r="N4307" s="102" t="str">
        <f t="shared" si="3"/>
        <v>wk </v>
      </c>
    </row>
    <row r="4308" ht="12.75" customHeight="1">
      <c r="A4308" s="15" t="s">
        <v>4753</v>
      </c>
      <c r="B4308" s="15" t="s">
        <v>3123</v>
      </c>
      <c r="C4308" s="15" t="s">
        <v>4321</v>
      </c>
      <c r="D4308" s="15" t="s">
        <v>3816</v>
      </c>
      <c r="E4308" s="15" t="s">
        <v>13059</v>
      </c>
      <c r="F4308" s="15" t="s">
        <v>4324</v>
      </c>
      <c r="G4308" s="15" t="s">
        <v>13204</v>
      </c>
      <c r="H4308" s="15" t="s">
        <v>13333</v>
      </c>
      <c r="I4308" s="15" t="s">
        <v>4327</v>
      </c>
      <c r="J4308" s="15" t="s">
        <v>4345</v>
      </c>
      <c r="K4308" s="15"/>
      <c r="L4308" s="103" t="str">
        <f t="shared" si="1"/>
        <v>B-J500-W19-500 ml White milk Bottle</v>
      </c>
      <c r="M4308" s="103">
        <f t="shared" si="2"/>
        <v>144</v>
      </c>
      <c r="N4308" s="102" t="str">
        <f t="shared" si="3"/>
        <v>wk </v>
      </c>
    </row>
    <row r="4309" ht="12.75" customHeight="1">
      <c r="A4309" s="15" t="s">
        <v>4753</v>
      </c>
      <c r="B4309" s="15" t="s">
        <v>3123</v>
      </c>
      <c r="C4309" s="15" t="s">
        <v>4321</v>
      </c>
      <c r="D4309" s="15" t="s">
        <v>3816</v>
      </c>
      <c r="E4309" s="15" t="s">
        <v>12901</v>
      </c>
      <c r="F4309" s="15" t="s">
        <v>4324</v>
      </c>
      <c r="G4309" s="15" t="s">
        <v>13204</v>
      </c>
      <c r="H4309" s="15" t="s">
        <v>13333</v>
      </c>
      <c r="I4309" s="15" t="s">
        <v>4327</v>
      </c>
      <c r="J4309" s="15" t="s">
        <v>4345</v>
      </c>
      <c r="K4309" s="15"/>
      <c r="L4309" s="103" t="str">
        <f t="shared" si="1"/>
        <v>B-J500-W19-500 ml White milk Bottle</v>
      </c>
      <c r="M4309" s="103">
        <f t="shared" si="2"/>
        <v>144</v>
      </c>
      <c r="N4309" s="102" t="str">
        <f t="shared" si="3"/>
        <v>wk </v>
      </c>
    </row>
    <row r="4310" ht="12.75" customHeight="1">
      <c r="A4310" s="15" t="s">
        <v>4758</v>
      </c>
      <c r="B4310" s="15" t="s">
        <v>3123</v>
      </c>
      <c r="C4310" s="15" t="s">
        <v>4321</v>
      </c>
      <c r="D4310" s="15" t="s">
        <v>3544</v>
      </c>
      <c r="E4310" s="15" t="s">
        <v>12793</v>
      </c>
      <c r="F4310" s="15" t="s">
        <v>4324</v>
      </c>
      <c r="G4310" s="15" t="s">
        <v>13202</v>
      </c>
      <c r="H4310" s="15" t="s">
        <v>13334</v>
      </c>
      <c r="I4310" s="15" t="s">
        <v>4327</v>
      </c>
      <c r="J4310" s="15" t="s">
        <v>4345</v>
      </c>
      <c r="K4310" s="15"/>
      <c r="L4310" s="103" t="str">
        <f t="shared" si="1"/>
        <v>B-J500-W19-500 ml White milk Bottle</v>
      </c>
      <c r="M4310" s="103">
        <f t="shared" si="2"/>
        <v>720</v>
      </c>
      <c r="N4310" s="102" t="str">
        <f t="shared" si="3"/>
        <v>wk 10</v>
      </c>
    </row>
    <row r="4311" ht="12.75" customHeight="1">
      <c r="A4311" s="15" t="s">
        <v>4764</v>
      </c>
      <c r="B4311" s="15" t="s">
        <v>3123</v>
      </c>
      <c r="C4311" s="15" t="s">
        <v>4321</v>
      </c>
      <c r="D4311" s="15" t="s">
        <v>3569</v>
      </c>
      <c r="E4311" s="15" t="s">
        <v>13061</v>
      </c>
      <c r="F4311" s="15" t="s">
        <v>4324</v>
      </c>
      <c r="G4311" s="15" t="s">
        <v>13211</v>
      </c>
      <c r="H4311" s="15" t="s">
        <v>13344</v>
      </c>
      <c r="I4311" s="15" t="s">
        <v>4327</v>
      </c>
      <c r="J4311" s="15" t="s">
        <v>4345</v>
      </c>
      <c r="K4311" s="15"/>
      <c r="L4311" s="103" t="str">
        <f t="shared" si="1"/>
        <v>B-J500-W19-500 ml White milk Bottle</v>
      </c>
      <c r="M4311" s="103">
        <f t="shared" si="2"/>
        <v>576</v>
      </c>
      <c r="N4311" s="102" t="str">
        <f t="shared" si="3"/>
        <v>wk 19</v>
      </c>
    </row>
    <row r="4312" ht="12.75" customHeight="1">
      <c r="A4312" s="15" t="s">
        <v>4764</v>
      </c>
      <c r="B4312" s="15" t="s">
        <v>3123</v>
      </c>
      <c r="C4312" s="15" t="s">
        <v>4321</v>
      </c>
      <c r="D4312" s="15" t="s">
        <v>3816</v>
      </c>
      <c r="E4312" s="15" t="s">
        <v>12795</v>
      </c>
      <c r="F4312" s="15" t="s">
        <v>4324</v>
      </c>
      <c r="G4312" s="15" t="s">
        <v>13204</v>
      </c>
      <c r="H4312" s="15" t="s">
        <v>13333</v>
      </c>
      <c r="I4312" s="15" t="s">
        <v>4327</v>
      </c>
      <c r="J4312" s="15" t="s">
        <v>4328</v>
      </c>
      <c r="K4312" s="15"/>
      <c r="L4312" s="103" t="str">
        <f t="shared" si="1"/>
        <v>B-J500-W19-500 ml White milk Bottle</v>
      </c>
      <c r="M4312" s="103">
        <f t="shared" si="2"/>
        <v>144</v>
      </c>
      <c r="N4312" s="102" t="str">
        <f t="shared" si="3"/>
        <v>wk 19</v>
      </c>
    </row>
    <row r="4313" ht="12.75" customHeight="1">
      <c r="A4313" s="15" t="s">
        <v>4769</v>
      </c>
      <c r="B4313" s="15" t="s">
        <v>3123</v>
      </c>
      <c r="C4313" s="15" t="s">
        <v>4321</v>
      </c>
      <c r="D4313" s="15" t="s">
        <v>3372</v>
      </c>
      <c r="E4313" s="15" t="s">
        <v>12903</v>
      </c>
      <c r="F4313" s="15" t="s">
        <v>4324</v>
      </c>
      <c r="G4313" s="15" t="s">
        <v>8569</v>
      </c>
      <c r="H4313" s="15" t="s">
        <v>13336</v>
      </c>
      <c r="I4313" s="15" t="s">
        <v>4327</v>
      </c>
      <c r="J4313" s="15" t="s">
        <v>4345</v>
      </c>
      <c r="K4313" s="15"/>
      <c r="L4313" s="103" t="str">
        <f t="shared" si="1"/>
        <v>B-J500-W19-500 ml White milk Bottle</v>
      </c>
      <c r="M4313" s="103">
        <f t="shared" si="2"/>
        <v>288</v>
      </c>
      <c r="N4313" s="102" t="str">
        <f t="shared" si="3"/>
        <v>wk 28</v>
      </c>
    </row>
    <row r="4314" ht="12.75" customHeight="1">
      <c r="A4314" s="15" t="s">
        <v>4771</v>
      </c>
      <c r="B4314" s="15" t="s">
        <v>3123</v>
      </c>
      <c r="C4314" s="15" t="s">
        <v>4321</v>
      </c>
      <c r="D4314" s="15" t="s">
        <v>3816</v>
      </c>
      <c r="E4314" s="15" t="s">
        <v>13275</v>
      </c>
      <c r="F4314" s="15" t="s">
        <v>4324</v>
      </c>
      <c r="G4314" s="15" t="s">
        <v>13204</v>
      </c>
      <c r="H4314" s="15" t="s">
        <v>13333</v>
      </c>
      <c r="I4314" s="15" t="s">
        <v>4327</v>
      </c>
      <c r="J4314" s="15" t="s">
        <v>4345</v>
      </c>
      <c r="K4314" s="15"/>
      <c r="L4314" s="103" t="str">
        <f t="shared" si="1"/>
        <v>B-J500-W19-500 ml White milk Bottle</v>
      </c>
      <c r="M4314" s="103">
        <f t="shared" si="2"/>
        <v>144</v>
      </c>
      <c r="N4314" s="102" t="str">
        <f t="shared" si="3"/>
        <v>wk 32</v>
      </c>
    </row>
    <row r="4315" ht="12.75" customHeight="1">
      <c r="A4315" s="15" t="s">
        <v>4773</v>
      </c>
      <c r="B4315" s="15" t="s">
        <v>3123</v>
      </c>
      <c r="C4315" s="15" t="s">
        <v>4321</v>
      </c>
      <c r="D4315" s="15" t="s">
        <v>3816</v>
      </c>
      <c r="E4315" s="15" t="s">
        <v>12799</v>
      </c>
      <c r="F4315" s="15" t="s">
        <v>4324</v>
      </c>
      <c r="G4315" s="15" t="s">
        <v>13204</v>
      </c>
      <c r="H4315" s="15" t="s">
        <v>13333</v>
      </c>
      <c r="I4315" s="15" t="s">
        <v>4327</v>
      </c>
      <c r="J4315" s="15" t="s">
        <v>4345</v>
      </c>
      <c r="K4315" s="15"/>
      <c r="L4315" s="103" t="str">
        <f t="shared" si="1"/>
        <v>B-J500-W19-500 ml White milk Bottle</v>
      </c>
      <c r="M4315" s="103">
        <f t="shared" si="2"/>
        <v>144</v>
      </c>
      <c r="N4315" s="102" t="str">
        <f t="shared" si="3"/>
        <v>wk 41</v>
      </c>
    </row>
    <row r="4316" ht="12.75" customHeight="1">
      <c r="A4316" s="15" t="s">
        <v>4776</v>
      </c>
      <c r="B4316" s="15" t="s">
        <v>3123</v>
      </c>
      <c r="C4316" s="15" t="s">
        <v>4321</v>
      </c>
      <c r="D4316" s="15" t="s">
        <v>3847</v>
      </c>
      <c r="E4316" s="15" t="s">
        <v>13064</v>
      </c>
      <c r="F4316" s="15" t="s">
        <v>4324</v>
      </c>
      <c r="G4316" s="15" t="s">
        <v>13345</v>
      </c>
      <c r="H4316" s="15" t="s">
        <v>13346</v>
      </c>
      <c r="I4316" s="15" t="s">
        <v>4327</v>
      </c>
      <c r="J4316" s="15" t="s">
        <v>4328</v>
      </c>
      <c r="K4316" s="15"/>
      <c r="L4316" s="103" t="str">
        <f t="shared" si="1"/>
        <v>B-J500-W19-500 ml White milk Bottle</v>
      </c>
      <c r="M4316" s="103">
        <f t="shared" si="2"/>
        <v>2016</v>
      </c>
      <c r="N4316" s="102" t="str">
        <f t="shared" si="3"/>
        <v>wk 45</v>
      </c>
    </row>
    <row r="4317" ht="12.75" customHeight="1">
      <c r="A4317" s="15" t="s">
        <v>4778</v>
      </c>
      <c r="B4317" s="15" t="s">
        <v>3123</v>
      </c>
      <c r="C4317" s="15" t="s">
        <v>4321</v>
      </c>
      <c r="D4317" s="15" t="s">
        <v>3816</v>
      </c>
      <c r="E4317" s="15" t="s">
        <v>13276</v>
      </c>
      <c r="F4317" s="15" t="s">
        <v>4324</v>
      </c>
      <c r="G4317" s="15" t="s">
        <v>13204</v>
      </c>
      <c r="H4317" s="15" t="s">
        <v>13333</v>
      </c>
      <c r="I4317" s="15" t="s">
        <v>4327</v>
      </c>
      <c r="J4317" s="15" t="s">
        <v>4345</v>
      </c>
      <c r="K4317" s="15"/>
      <c r="L4317" s="103" t="str">
        <f t="shared" si="1"/>
        <v>B-J500-W19-500 ml White milk Bottle</v>
      </c>
      <c r="M4317" s="103">
        <f t="shared" si="2"/>
        <v>144</v>
      </c>
      <c r="N4317" s="102" t="str">
        <f t="shared" si="3"/>
        <v>wk 49</v>
      </c>
    </row>
    <row r="4318" ht="12.75" customHeight="1">
      <c r="A4318" s="15" t="s">
        <v>4780</v>
      </c>
      <c r="B4318" s="15" t="s">
        <v>3123</v>
      </c>
      <c r="C4318" s="15" t="s">
        <v>4321</v>
      </c>
      <c r="D4318" s="15" t="s">
        <v>3816</v>
      </c>
      <c r="E4318" s="15" t="s">
        <v>13066</v>
      </c>
      <c r="F4318" s="15" t="s">
        <v>4324</v>
      </c>
      <c r="G4318" s="15" t="s">
        <v>13204</v>
      </c>
      <c r="H4318" s="15" t="s">
        <v>13333</v>
      </c>
      <c r="I4318" s="15" t="s">
        <v>4327</v>
      </c>
      <c r="J4318" s="15" t="s">
        <v>4328</v>
      </c>
      <c r="K4318" s="15"/>
      <c r="L4318" s="103" t="str">
        <f t="shared" si="1"/>
        <v>B-J500-W19-500 ml White milk Bottle</v>
      </c>
      <c r="M4318" s="103">
        <f t="shared" si="2"/>
        <v>144</v>
      </c>
      <c r="N4318" s="102" t="str">
        <f t="shared" si="3"/>
        <v>wk </v>
      </c>
    </row>
    <row r="4319" ht="12.75" customHeight="1">
      <c r="A4319" s="15" t="s">
        <v>4786</v>
      </c>
      <c r="B4319" s="15" t="s">
        <v>3123</v>
      </c>
      <c r="C4319" s="15" t="s">
        <v>4321</v>
      </c>
      <c r="D4319" s="15" t="s">
        <v>3372</v>
      </c>
      <c r="E4319" s="15" t="s">
        <v>12569</v>
      </c>
      <c r="F4319" s="15" t="s">
        <v>4324</v>
      </c>
      <c r="G4319" s="15" t="s">
        <v>8569</v>
      </c>
      <c r="H4319" s="15" t="s">
        <v>13336</v>
      </c>
      <c r="I4319" s="15" t="s">
        <v>4327</v>
      </c>
      <c r="J4319" s="15" t="s">
        <v>4345</v>
      </c>
      <c r="K4319" s="15"/>
      <c r="L4319" s="103" t="str">
        <f t="shared" si="1"/>
        <v>B-J500-W19-500 ml White milk Bottle</v>
      </c>
      <c r="M4319" s="103">
        <f t="shared" si="2"/>
        <v>288</v>
      </c>
      <c r="N4319" s="102" t="str">
        <f t="shared" si="3"/>
        <v>wk </v>
      </c>
    </row>
    <row r="4320" ht="12.75" customHeight="1">
      <c r="A4320" s="15" t="s">
        <v>4346</v>
      </c>
      <c r="B4320" s="15" t="s">
        <v>3123</v>
      </c>
      <c r="C4320" s="15" t="s">
        <v>4321</v>
      </c>
      <c r="D4320" s="15" t="s">
        <v>3372</v>
      </c>
      <c r="E4320" s="15" t="s">
        <v>13072</v>
      </c>
      <c r="F4320" s="15" t="s">
        <v>4324</v>
      </c>
      <c r="G4320" s="15" t="s">
        <v>8569</v>
      </c>
      <c r="H4320" s="15" t="s">
        <v>13347</v>
      </c>
      <c r="I4320" s="15" t="s">
        <v>4327</v>
      </c>
      <c r="J4320" s="15" t="s">
        <v>4345</v>
      </c>
      <c r="K4320" s="15"/>
      <c r="L4320" s="103" t="str">
        <f t="shared" si="1"/>
        <v>B-J500-W19-500 ml White milk Bottle</v>
      </c>
      <c r="M4320" s="103">
        <f t="shared" si="2"/>
        <v>288</v>
      </c>
      <c r="N4320" s="102" t="str">
        <f t="shared" si="3"/>
        <v>wk </v>
      </c>
    </row>
    <row r="4321" ht="12.75" customHeight="1">
      <c r="A4321" s="15" t="s">
        <v>4793</v>
      </c>
      <c r="B4321" s="15" t="s">
        <v>3123</v>
      </c>
      <c r="C4321" s="15" t="s">
        <v>4321</v>
      </c>
      <c r="D4321" s="15" t="s">
        <v>3816</v>
      </c>
      <c r="E4321" s="15" t="s">
        <v>12804</v>
      </c>
      <c r="F4321" s="15" t="s">
        <v>4324</v>
      </c>
      <c r="G4321" s="15" t="s">
        <v>13204</v>
      </c>
      <c r="H4321" s="15" t="s">
        <v>13348</v>
      </c>
      <c r="I4321" s="15" t="s">
        <v>4327</v>
      </c>
      <c r="J4321" s="15" t="s">
        <v>4328</v>
      </c>
      <c r="K4321" s="15"/>
      <c r="L4321" s="103" t="str">
        <f t="shared" si="1"/>
        <v>B-J500-W19-500 ml White milk Bottle</v>
      </c>
      <c r="M4321" s="103">
        <f t="shared" si="2"/>
        <v>144</v>
      </c>
      <c r="N4321" s="102" t="str">
        <f t="shared" si="3"/>
        <v>wk </v>
      </c>
    </row>
    <row r="4322" ht="12.75" customHeight="1">
      <c r="A4322" s="15" t="s">
        <v>4795</v>
      </c>
      <c r="B4322" s="15" t="s">
        <v>3123</v>
      </c>
      <c r="C4322" s="15" t="s">
        <v>4321</v>
      </c>
      <c r="D4322" s="15" t="s">
        <v>3763</v>
      </c>
      <c r="E4322" s="15" t="s">
        <v>12805</v>
      </c>
      <c r="F4322" s="15" t="s">
        <v>4324</v>
      </c>
      <c r="G4322" s="15" t="s">
        <v>13254</v>
      </c>
      <c r="H4322" s="15" t="s">
        <v>13349</v>
      </c>
      <c r="I4322" s="15" t="s">
        <v>4327</v>
      </c>
      <c r="J4322" s="15" t="s">
        <v>4345</v>
      </c>
      <c r="K4322" s="15"/>
      <c r="L4322" s="103" t="str">
        <f t="shared" si="1"/>
        <v>B-J500-W19-500 ml White milk Bottle</v>
      </c>
      <c r="M4322" s="103">
        <f t="shared" si="2"/>
        <v>1152</v>
      </c>
      <c r="N4322" s="102" t="str">
        <f t="shared" si="3"/>
        <v>wk </v>
      </c>
    </row>
    <row r="4323" ht="12.75" customHeight="1">
      <c r="A4323" s="15" t="s">
        <v>4795</v>
      </c>
      <c r="B4323" s="15" t="s">
        <v>3123</v>
      </c>
      <c r="C4323" s="15" t="s">
        <v>4321</v>
      </c>
      <c r="D4323" s="15" t="s">
        <v>3763</v>
      </c>
      <c r="E4323" s="15" t="s">
        <v>13350</v>
      </c>
      <c r="F4323" s="15" t="s">
        <v>4324</v>
      </c>
      <c r="G4323" s="15" t="s">
        <v>13254</v>
      </c>
      <c r="H4323" s="15" t="s">
        <v>13349</v>
      </c>
      <c r="I4323" s="15" t="s">
        <v>4327</v>
      </c>
      <c r="J4323" s="15" t="s">
        <v>4328</v>
      </c>
      <c r="K4323" s="15"/>
      <c r="L4323" s="103" t="str">
        <f t="shared" si="1"/>
        <v>B-J500-W19-500 ml White milk Bottle</v>
      </c>
      <c r="M4323" s="103">
        <f t="shared" si="2"/>
        <v>1152</v>
      </c>
      <c r="N4323" s="102" t="str">
        <f t="shared" si="3"/>
        <v>wk </v>
      </c>
    </row>
    <row r="4324" ht="12.75" customHeight="1">
      <c r="A4324" s="15" t="s">
        <v>4795</v>
      </c>
      <c r="B4324" s="15" t="s">
        <v>3123</v>
      </c>
      <c r="C4324" s="15" t="s">
        <v>4321</v>
      </c>
      <c r="D4324" s="15" t="s">
        <v>3763</v>
      </c>
      <c r="E4324" s="15" t="s">
        <v>13351</v>
      </c>
      <c r="F4324" s="15" t="s">
        <v>4324</v>
      </c>
      <c r="G4324" s="15" t="s">
        <v>13254</v>
      </c>
      <c r="H4324" s="15" t="s">
        <v>13349</v>
      </c>
      <c r="I4324" s="15" t="s">
        <v>4327</v>
      </c>
      <c r="J4324" s="15" t="s">
        <v>4328</v>
      </c>
      <c r="K4324" s="15"/>
      <c r="L4324" s="103" t="str">
        <f t="shared" si="1"/>
        <v>B-J500-W19-500 ml White milk Bottle</v>
      </c>
      <c r="M4324" s="103">
        <f t="shared" si="2"/>
        <v>1152</v>
      </c>
      <c r="N4324" s="102" t="str">
        <f t="shared" si="3"/>
        <v>wk </v>
      </c>
    </row>
    <row r="4325" ht="12.75" customHeight="1">
      <c r="A4325" s="15" t="s">
        <v>4795</v>
      </c>
      <c r="B4325" s="15" t="s">
        <v>3123</v>
      </c>
      <c r="C4325" s="15" t="s">
        <v>4321</v>
      </c>
      <c r="D4325" s="15" t="s">
        <v>3539</v>
      </c>
      <c r="E4325" s="15" t="s">
        <v>13352</v>
      </c>
      <c r="F4325" s="15" t="s">
        <v>4324</v>
      </c>
      <c r="G4325" s="15" t="s">
        <v>13209</v>
      </c>
      <c r="H4325" s="15" t="s">
        <v>13353</v>
      </c>
      <c r="I4325" s="15" t="s">
        <v>4327</v>
      </c>
      <c r="J4325" s="15" t="s">
        <v>4328</v>
      </c>
      <c r="K4325" s="15"/>
      <c r="L4325" s="103" t="str">
        <f t="shared" si="1"/>
        <v>B-J500-W19-500 ml White milk Bottle</v>
      </c>
      <c r="M4325" s="103">
        <f t="shared" si="2"/>
        <v>864</v>
      </c>
      <c r="N4325" s="102" t="str">
        <f t="shared" si="3"/>
        <v>wk </v>
      </c>
    </row>
    <row r="4326" ht="12.75" customHeight="1">
      <c r="A4326" s="15" t="s">
        <v>4816</v>
      </c>
      <c r="B4326" s="15" t="s">
        <v>3123</v>
      </c>
      <c r="C4326" s="15" t="s">
        <v>4321</v>
      </c>
      <c r="D4326" s="15" t="s">
        <v>5078</v>
      </c>
      <c r="E4326" s="15" t="s">
        <v>12808</v>
      </c>
      <c r="F4326" s="15" t="s">
        <v>4324</v>
      </c>
      <c r="G4326" s="15" t="s">
        <v>13228</v>
      </c>
      <c r="H4326" s="15" t="s">
        <v>13354</v>
      </c>
      <c r="I4326" s="15" t="s">
        <v>4327</v>
      </c>
      <c r="J4326" s="15" t="s">
        <v>4345</v>
      </c>
      <c r="K4326" s="15"/>
      <c r="L4326" s="103" t="str">
        <f t="shared" si="1"/>
        <v>B-J500-W19-500 ml White milk Bottle</v>
      </c>
      <c r="M4326" s="103">
        <f t="shared" si="2"/>
        <v>1008</v>
      </c>
      <c r="N4326" s="102" t="str">
        <f t="shared" si="3"/>
        <v>wk 2</v>
      </c>
    </row>
    <row r="4327" ht="12.75" customHeight="1">
      <c r="A4327" s="15" t="s">
        <v>4816</v>
      </c>
      <c r="B4327" s="15" t="s">
        <v>3123</v>
      </c>
      <c r="C4327" s="15" t="s">
        <v>4321</v>
      </c>
      <c r="D4327" s="15" t="s">
        <v>3539</v>
      </c>
      <c r="E4327" s="15" t="s">
        <v>13355</v>
      </c>
      <c r="F4327" s="15" t="s">
        <v>4324</v>
      </c>
      <c r="G4327" s="15" t="s">
        <v>13209</v>
      </c>
      <c r="H4327" s="15" t="s">
        <v>13353</v>
      </c>
      <c r="I4327" s="15" t="s">
        <v>4327</v>
      </c>
      <c r="J4327" s="15" t="s">
        <v>4345</v>
      </c>
      <c r="K4327" s="15"/>
      <c r="L4327" s="103" t="str">
        <f t="shared" si="1"/>
        <v>B-J500-W19-500 ml White milk Bottle</v>
      </c>
      <c r="M4327" s="103">
        <f t="shared" si="2"/>
        <v>864</v>
      </c>
      <c r="N4327" s="102" t="str">
        <f t="shared" si="3"/>
        <v>wk 2</v>
      </c>
    </row>
    <row r="4328" ht="12.75" customHeight="1">
      <c r="A4328" s="15" t="s">
        <v>4823</v>
      </c>
      <c r="B4328" s="15" t="s">
        <v>3123</v>
      </c>
      <c r="C4328" s="15" t="s">
        <v>4321</v>
      </c>
      <c r="D4328" s="15" t="s">
        <v>7483</v>
      </c>
      <c r="E4328" s="15" t="s">
        <v>12576</v>
      </c>
      <c r="F4328" s="15" t="s">
        <v>4324</v>
      </c>
      <c r="G4328" s="15" t="s">
        <v>13199</v>
      </c>
      <c r="H4328" s="15" t="s">
        <v>13356</v>
      </c>
      <c r="I4328" s="15" t="s">
        <v>4327</v>
      </c>
      <c r="J4328" s="15" t="s">
        <v>4328</v>
      </c>
      <c r="K4328" s="15"/>
      <c r="L4328" s="103" t="str">
        <f t="shared" si="1"/>
        <v>B-J500-W19-500 ml White milk Bottle</v>
      </c>
      <c r="M4328" s="103">
        <f t="shared" si="2"/>
        <v>432</v>
      </c>
      <c r="N4328" s="102" t="str">
        <f t="shared" si="3"/>
        <v>wk 15</v>
      </c>
    </row>
    <row r="4329" ht="12.75" customHeight="1">
      <c r="A4329" s="15" t="s">
        <v>4823</v>
      </c>
      <c r="B4329" s="15" t="s">
        <v>3123</v>
      </c>
      <c r="C4329" s="15" t="s">
        <v>4321</v>
      </c>
      <c r="D4329" s="15" t="s">
        <v>3816</v>
      </c>
      <c r="E4329" s="15" t="s">
        <v>13357</v>
      </c>
      <c r="F4329" s="15" t="s">
        <v>4324</v>
      </c>
      <c r="G4329" s="15" t="s">
        <v>13204</v>
      </c>
      <c r="H4329" s="15" t="s">
        <v>13348</v>
      </c>
      <c r="I4329" s="15" t="s">
        <v>4327</v>
      </c>
      <c r="J4329" s="15" t="s">
        <v>4328</v>
      </c>
      <c r="K4329" s="15"/>
      <c r="L4329" s="103" t="str">
        <f t="shared" si="1"/>
        <v>B-J500-W19-500 ml White milk Bottle</v>
      </c>
      <c r="M4329" s="103">
        <f t="shared" si="2"/>
        <v>144</v>
      </c>
      <c r="N4329" s="102" t="str">
        <f t="shared" si="3"/>
        <v>wk 15</v>
      </c>
    </row>
    <row r="4330" ht="12.75" customHeight="1">
      <c r="A4330" s="15" t="s">
        <v>4823</v>
      </c>
      <c r="B4330" s="15" t="s">
        <v>3123</v>
      </c>
      <c r="C4330" s="15" t="s">
        <v>4321</v>
      </c>
      <c r="D4330" s="15" t="s">
        <v>3372</v>
      </c>
      <c r="E4330" s="15" t="s">
        <v>13283</v>
      </c>
      <c r="F4330" s="15" t="s">
        <v>4324</v>
      </c>
      <c r="G4330" s="15" t="s">
        <v>8569</v>
      </c>
      <c r="H4330" s="15" t="s">
        <v>13347</v>
      </c>
      <c r="I4330" s="15" t="s">
        <v>4327</v>
      </c>
      <c r="J4330" s="15" t="s">
        <v>4328</v>
      </c>
      <c r="K4330" s="15"/>
      <c r="L4330" s="103" t="str">
        <f t="shared" si="1"/>
        <v>B-J500-W19-500 ml White milk Bottle</v>
      </c>
      <c r="M4330" s="103">
        <f t="shared" si="2"/>
        <v>288</v>
      </c>
      <c r="N4330" s="102" t="str">
        <f t="shared" si="3"/>
        <v>wk 15</v>
      </c>
    </row>
    <row r="4331" ht="12.75" customHeight="1">
      <c r="A4331" s="15" t="s">
        <v>4823</v>
      </c>
      <c r="B4331" s="15" t="s">
        <v>3123</v>
      </c>
      <c r="C4331" s="15" t="s">
        <v>4321</v>
      </c>
      <c r="D4331" s="15" t="s">
        <v>3539</v>
      </c>
      <c r="E4331" s="15" t="s">
        <v>13079</v>
      </c>
      <c r="F4331" s="15" t="s">
        <v>4324</v>
      </c>
      <c r="G4331" s="15" t="s">
        <v>13209</v>
      </c>
      <c r="H4331" s="15" t="s">
        <v>13353</v>
      </c>
      <c r="I4331" s="15" t="s">
        <v>4327</v>
      </c>
      <c r="J4331" s="15" t="s">
        <v>4345</v>
      </c>
      <c r="K4331" s="15"/>
      <c r="L4331" s="103" t="str">
        <f t="shared" si="1"/>
        <v>B-J500-W19-500 ml White milk Bottle</v>
      </c>
      <c r="M4331" s="103">
        <f t="shared" si="2"/>
        <v>864</v>
      </c>
      <c r="N4331" s="102" t="str">
        <f t="shared" si="3"/>
        <v>wk 15</v>
      </c>
    </row>
    <row r="4332" ht="12.75" customHeight="1">
      <c r="A4332" s="15" t="s">
        <v>4823</v>
      </c>
      <c r="B4332" s="15" t="s">
        <v>3123</v>
      </c>
      <c r="C4332" s="15" t="s">
        <v>4321</v>
      </c>
      <c r="D4332" s="15" t="s">
        <v>3569</v>
      </c>
      <c r="E4332" s="15" t="s">
        <v>13358</v>
      </c>
      <c r="F4332" s="15" t="s">
        <v>4324</v>
      </c>
      <c r="G4332" s="15" t="s">
        <v>13211</v>
      </c>
      <c r="H4332" s="15" t="s">
        <v>13359</v>
      </c>
      <c r="I4332" s="15" t="s">
        <v>4327</v>
      </c>
      <c r="J4332" s="15" t="s">
        <v>4345</v>
      </c>
      <c r="K4332" s="15"/>
      <c r="L4332" s="103" t="str">
        <f t="shared" si="1"/>
        <v>B-J500-W19-500 ml White milk Bottle</v>
      </c>
      <c r="M4332" s="103">
        <f t="shared" si="2"/>
        <v>576</v>
      </c>
      <c r="N4332" s="102" t="str">
        <f t="shared" si="3"/>
        <v>wk 15</v>
      </c>
    </row>
    <row r="4333" ht="12.75" customHeight="1">
      <c r="A4333" s="15" t="s">
        <v>4823</v>
      </c>
      <c r="B4333" s="15" t="s">
        <v>3123</v>
      </c>
      <c r="C4333" s="15" t="s">
        <v>4321</v>
      </c>
      <c r="D4333" s="15" t="s">
        <v>7483</v>
      </c>
      <c r="E4333" s="15" t="s">
        <v>12583</v>
      </c>
      <c r="F4333" s="15" t="s">
        <v>4324</v>
      </c>
      <c r="G4333" s="15" t="s">
        <v>13199</v>
      </c>
      <c r="H4333" s="15" t="s">
        <v>13356</v>
      </c>
      <c r="I4333" s="15" t="s">
        <v>4327</v>
      </c>
      <c r="J4333" s="15" t="s">
        <v>4328</v>
      </c>
      <c r="K4333" s="15"/>
      <c r="L4333" s="103" t="str">
        <f t="shared" si="1"/>
        <v>B-J500-W19-500 ml White milk Bottle</v>
      </c>
      <c r="M4333" s="103">
        <f t="shared" si="2"/>
        <v>432</v>
      </c>
      <c r="N4333" s="102" t="str">
        <f t="shared" si="3"/>
        <v>wk 15</v>
      </c>
    </row>
    <row r="4334" ht="12.75" customHeight="1">
      <c r="A4334" s="15" t="s">
        <v>4828</v>
      </c>
      <c r="B4334" s="15" t="s">
        <v>3123</v>
      </c>
      <c r="C4334" s="15" t="s">
        <v>4321</v>
      </c>
      <c r="D4334" s="15" t="s">
        <v>3816</v>
      </c>
      <c r="E4334" s="15" t="s">
        <v>12586</v>
      </c>
      <c r="F4334" s="15" t="s">
        <v>4324</v>
      </c>
      <c r="G4334" s="15" t="s">
        <v>13204</v>
      </c>
      <c r="H4334" s="15" t="s">
        <v>13348</v>
      </c>
      <c r="I4334" s="15" t="s">
        <v>4327</v>
      </c>
      <c r="J4334" s="15" t="s">
        <v>4345</v>
      </c>
      <c r="K4334" s="15"/>
      <c r="L4334" s="103" t="str">
        <f t="shared" si="1"/>
        <v>B-J500-W19-500 ml White milk Bottle</v>
      </c>
      <c r="M4334" s="103">
        <f t="shared" si="2"/>
        <v>144</v>
      </c>
      <c r="N4334" s="102" t="str">
        <f t="shared" si="3"/>
        <v>wk 23</v>
      </c>
    </row>
    <row r="4335" ht="12.75" customHeight="1">
      <c r="A4335" s="15" t="s">
        <v>4828</v>
      </c>
      <c r="B4335" s="15" t="s">
        <v>3123</v>
      </c>
      <c r="C4335" s="15" t="s">
        <v>4321</v>
      </c>
      <c r="D4335" s="15" t="s">
        <v>3816</v>
      </c>
      <c r="E4335" s="15" t="s">
        <v>12817</v>
      </c>
      <c r="F4335" s="15" t="s">
        <v>4324</v>
      </c>
      <c r="G4335" s="15" t="s">
        <v>13204</v>
      </c>
      <c r="H4335" s="15" t="s">
        <v>13348</v>
      </c>
      <c r="I4335" s="15" t="s">
        <v>4327</v>
      </c>
      <c r="J4335" s="15" t="s">
        <v>4345</v>
      </c>
      <c r="K4335" s="15"/>
      <c r="L4335" s="103" t="str">
        <f t="shared" si="1"/>
        <v>B-J500-W19-500 ml White milk Bottle</v>
      </c>
      <c r="M4335" s="103">
        <f t="shared" si="2"/>
        <v>144</v>
      </c>
      <c r="N4335" s="102" t="str">
        <f t="shared" si="3"/>
        <v>wk 23</v>
      </c>
    </row>
    <row r="4336" ht="12.75" customHeight="1">
      <c r="A4336" s="15" t="s">
        <v>4830</v>
      </c>
      <c r="B4336" s="15" t="s">
        <v>3123</v>
      </c>
      <c r="C4336" s="15" t="s">
        <v>4321</v>
      </c>
      <c r="D4336" s="15" t="s">
        <v>3816</v>
      </c>
      <c r="E4336" s="15" t="s">
        <v>13184</v>
      </c>
      <c r="F4336" s="15" t="s">
        <v>4324</v>
      </c>
      <c r="G4336" s="15" t="s">
        <v>13204</v>
      </c>
      <c r="H4336" s="15" t="s">
        <v>13348</v>
      </c>
      <c r="I4336" s="15" t="s">
        <v>4327</v>
      </c>
      <c r="J4336" s="15" t="s">
        <v>4345</v>
      </c>
      <c r="K4336" s="15"/>
      <c r="L4336" s="103" t="str">
        <f t="shared" si="1"/>
        <v>B-J500-W19-500 ml White milk Bottle</v>
      </c>
      <c r="M4336" s="103">
        <f t="shared" si="2"/>
        <v>144</v>
      </c>
      <c r="N4336" s="102" t="str">
        <f t="shared" si="3"/>
        <v>wk 32</v>
      </c>
    </row>
    <row r="4337" ht="12.75" customHeight="1">
      <c r="A4337" s="15" t="s">
        <v>4835</v>
      </c>
      <c r="B4337" s="15" t="s">
        <v>3123</v>
      </c>
      <c r="C4337" s="15" t="s">
        <v>4321</v>
      </c>
      <c r="D4337" s="15" t="s">
        <v>3816</v>
      </c>
      <c r="E4337" s="15" t="s">
        <v>13082</v>
      </c>
      <c r="F4337" s="15" t="s">
        <v>4324</v>
      </c>
      <c r="G4337" s="15" t="s">
        <v>13204</v>
      </c>
      <c r="H4337" s="15" t="s">
        <v>13348</v>
      </c>
      <c r="I4337" s="15" t="s">
        <v>4327</v>
      </c>
      <c r="J4337" s="15" t="s">
        <v>4345</v>
      </c>
      <c r="K4337" s="15"/>
      <c r="L4337" s="103" t="str">
        <f t="shared" si="1"/>
        <v>B-J500-W19-500 ml White milk Bottle</v>
      </c>
      <c r="M4337" s="103">
        <f t="shared" si="2"/>
        <v>144</v>
      </c>
      <c r="N4337" s="102" t="str">
        <f t="shared" si="3"/>
        <v>wk 37</v>
      </c>
    </row>
    <row r="4338" ht="12.75" customHeight="1">
      <c r="A4338" s="15" t="s">
        <v>4838</v>
      </c>
      <c r="B4338" s="15" t="s">
        <v>3123</v>
      </c>
      <c r="C4338" s="15" t="s">
        <v>4321</v>
      </c>
      <c r="D4338" s="15" t="s">
        <v>3657</v>
      </c>
      <c r="E4338" s="15" t="s">
        <v>12587</v>
      </c>
      <c r="F4338" s="15" t="s">
        <v>4324</v>
      </c>
      <c r="G4338" s="15" t="s">
        <v>13360</v>
      </c>
      <c r="H4338" s="15" t="s">
        <v>13361</v>
      </c>
      <c r="I4338" s="15" t="s">
        <v>4327</v>
      </c>
      <c r="J4338" s="15" t="s">
        <v>4345</v>
      </c>
      <c r="K4338" s="15"/>
      <c r="L4338" s="103" t="str">
        <f t="shared" si="1"/>
        <v>B-J500-W19-500 ml White milk Bottle</v>
      </c>
      <c r="M4338" s="103">
        <f t="shared" si="2"/>
        <v>2304</v>
      </c>
      <c r="N4338" s="102" t="str">
        <f t="shared" si="3"/>
        <v>wk 45</v>
      </c>
    </row>
    <row r="4339" ht="12.75" customHeight="1">
      <c r="A4339" s="15" t="s">
        <v>4846</v>
      </c>
      <c r="B4339" s="15" t="s">
        <v>3123</v>
      </c>
      <c r="C4339" s="15" t="s">
        <v>4321</v>
      </c>
      <c r="D4339" s="15" t="s">
        <v>3847</v>
      </c>
      <c r="E4339" s="15" t="s">
        <v>12819</v>
      </c>
      <c r="F4339" s="15" t="s">
        <v>4324</v>
      </c>
      <c r="G4339" s="15" t="s">
        <v>13345</v>
      </c>
      <c r="H4339" s="15" t="s">
        <v>13362</v>
      </c>
      <c r="I4339" s="15" t="s">
        <v>4327</v>
      </c>
      <c r="J4339" s="15" t="s">
        <v>4328</v>
      </c>
      <c r="K4339" s="15"/>
      <c r="L4339" s="103" t="str">
        <f t="shared" si="1"/>
        <v>B-J500-W19-500 ml White milk Bottle</v>
      </c>
      <c r="M4339" s="103">
        <f t="shared" si="2"/>
        <v>2016</v>
      </c>
      <c r="N4339" s="102" t="str">
        <f t="shared" si="3"/>
        <v>wk </v>
      </c>
    </row>
    <row r="4340" ht="12.75" customHeight="1">
      <c r="A4340" s="15" t="s">
        <v>4851</v>
      </c>
      <c r="B4340" s="15" t="s">
        <v>3123</v>
      </c>
      <c r="C4340" s="15" t="s">
        <v>4321</v>
      </c>
      <c r="D4340" s="15" t="s">
        <v>3569</v>
      </c>
      <c r="E4340" s="15" t="s">
        <v>13363</v>
      </c>
      <c r="F4340" s="15" t="s">
        <v>4324</v>
      </c>
      <c r="G4340" s="15" t="s">
        <v>13211</v>
      </c>
      <c r="H4340" s="15" t="s">
        <v>13359</v>
      </c>
      <c r="I4340" s="15" t="s">
        <v>4327</v>
      </c>
      <c r="J4340" s="15" t="s">
        <v>4328</v>
      </c>
      <c r="K4340" s="15"/>
      <c r="L4340" s="103" t="str">
        <f t="shared" si="1"/>
        <v>B-J500-W19-500 ml White milk Bottle</v>
      </c>
      <c r="M4340" s="103">
        <f t="shared" si="2"/>
        <v>576</v>
      </c>
      <c r="N4340" s="102" t="str">
        <f t="shared" si="3"/>
        <v>wk </v>
      </c>
    </row>
    <row r="4341" ht="12.75" customHeight="1">
      <c r="A4341" s="15" t="s">
        <v>4859</v>
      </c>
      <c r="B4341" s="15" t="s">
        <v>3123</v>
      </c>
      <c r="C4341" s="15" t="s">
        <v>4321</v>
      </c>
      <c r="D4341" s="15" t="s">
        <v>3816</v>
      </c>
      <c r="E4341" s="15" t="s">
        <v>13286</v>
      </c>
      <c r="F4341" s="15" t="s">
        <v>4324</v>
      </c>
      <c r="G4341" s="15" t="s">
        <v>13204</v>
      </c>
      <c r="H4341" s="15" t="s">
        <v>13348</v>
      </c>
      <c r="I4341" s="15" t="s">
        <v>4327</v>
      </c>
      <c r="J4341" s="15" t="s">
        <v>4328</v>
      </c>
      <c r="K4341" s="15"/>
      <c r="L4341" s="103" t="str">
        <f t="shared" si="1"/>
        <v>B-J500-W19-500 ml White milk Bottle</v>
      </c>
      <c r="M4341" s="103">
        <f t="shared" si="2"/>
        <v>144</v>
      </c>
      <c r="N4341" s="102" t="str">
        <f t="shared" si="3"/>
        <v>wk </v>
      </c>
    </row>
    <row r="4342" ht="12.75" customHeight="1">
      <c r="A4342" s="15" t="s">
        <v>4859</v>
      </c>
      <c r="B4342" s="15" t="s">
        <v>3123</v>
      </c>
      <c r="C4342" s="15" t="s">
        <v>4321</v>
      </c>
      <c r="D4342" s="15" t="s">
        <v>3569</v>
      </c>
      <c r="E4342" s="15" t="s">
        <v>13364</v>
      </c>
      <c r="F4342" s="15" t="s">
        <v>4324</v>
      </c>
      <c r="G4342" s="15" t="s">
        <v>13211</v>
      </c>
      <c r="H4342" s="15" t="s">
        <v>13359</v>
      </c>
      <c r="I4342" s="15" t="s">
        <v>4327</v>
      </c>
      <c r="J4342" s="15" t="s">
        <v>4328</v>
      </c>
      <c r="K4342" s="15"/>
      <c r="L4342" s="103" t="str">
        <f t="shared" si="1"/>
        <v>B-J500-W19-500 ml White milk Bottle</v>
      </c>
      <c r="M4342" s="103">
        <f t="shared" si="2"/>
        <v>576</v>
      </c>
      <c r="N4342" s="102" t="str">
        <f t="shared" si="3"/>
        <v>wk </v>
      </c>
    </row>
    <row r="4343" ht="12.75" customHeight="1">
      <c r="A4343" s="15" t="s">
        <v>4866</v>
      </c>
      <c r="B4343" s="15" t="s">
        <v>3123</v>
      </c>
      <c r="C4343" s="15" t="s">
        <v>4321</v>
      </c>
      <c r="D4343" s="15" t="s">
        <v>3569</v>
      </c>
      <c r="E4343" s="15" t="s">
        <v>13087</v>
      </c>
      <c r="F4343" s="15" t="s">
        <v>4324</v>
      </c>
      <c r="G4343" s="15" t="s">
        <v>13211</v>
      </c>
      <c r="H4343" s="15" t="s">
        <v>13359</v>
      </c>
      <c r="I4343" s="15" t="s">
        <v>4327</v>
      </c>
      <c r="J4343" s="15" t="s">
        <v>4345</v>
      </c>
      <c r="K4343" s="15"/>
      <c r="L4343" s="103" t="str">
        <f t="shared" si="1"/>
        <v>B-J500-W19-500 ml White milk Bottle</v>
      </c>
      <c r="M4343" s="103">
        <f t="shared" si="2"/>
        <v>576</v>
      </c>
      <c r="N4343" s="102" t="str">
        <f t="shared" si="3"/>
        <v>wk </v>
      </c>
    </row>
    <row r="4344" ht="12.75" customHeight="1">
      <c r="A4344" s="15" t="s">
        <v>4869</v>
      </c>
      <c r="B4344" s="15" t="s">
        <v>3123</v>
      </c>
      <c r="C4344" s="15" t="s">
        <v>4321</v>
      </c>
      <c r="D4344" s="15" t="s">
        <v>3963</v>
      </c>
      <c r="E4344" s="15" t="s">
        <v>13088</v>
      </c>
      <c r="F4344" s="15" t="s">
        <v>4324</v>
      </c>
      <c r="G4344" s="15" t="s">
        <v>13365</v>
      </c>
      <c r="H4344" s="15" t="s">
        <v>13366</v>
      </c>
      <c r="I4344" s="15" t="s">
        <v>4327</v>
      </c>
      <c r="J4344" s="15" t="s">
        <v>4345</v>
      </c>
      <c r="K4344" s="15"/>
      <c r="L4344" s="103" t="str">
        <f t="shared" si="1"/>
        <v>B-J500-W19-500 ml White milk Bottle</v>
      </c>
      <c r="M4344" s="103">
        <f t="shared" si="2"/>
        <v>1296</v>
      </c>
      <c r="N4344" s="102" t="str">
        <f t="shared" si="3"/>
        <v>wk </v>
      </c>
    </row>
    <row r="4345" ht="12.75" customHeight="1">
      <c r="A4345" s="15" t="s">
        <v>4869</v>
      </c>
      <c r="B4345" s="15" t="s">
        <v>3123</v>
      </c>
      <c r="C4345" s="15" t="s">
        <v>4321</v>
      </c>
      <c r="D4345" s="15" t="s">
        <v>3816</v>
      </c>
      <c r="E4345" s="15" t="s">
        <v>13189</v>
      </c>
      <c r="F4345" s="15" t="s">
        <v>4324</v>
      </c>
      <c r="G4345" s="15" t="s">
        <v>13204</v>
      </c>
      <c r="H4345" s="15" t="s">
        <v>13348</v>
      </c>
      <c r="I4345" s="15" t="s">
        <v>4327</v>
      </c>
      <c r="J4345" s="15" t="s">
        <v>4345</v>
      </c>
      <c r="K4345" s="15"/>
      <c r="L4345" s="103" t="str">
        <f t="shared" si="1"/>
        <v>B-J500-W19-500 ml White milk Bottle</v>
      </c>
      <c r="M4345" s="103">
        <f t="shared" si="2"/>
        <v>144</v>
      </c>
      <c r="N4345" s="102" t="str">
        <f t="shared" si="3"/>
        <v>wk </v>
      </c>
    </row>
    <row r="4346" ht="12.75" customHeight="1">
      <c r="A4346" s="15" t="s">
        <v>4872</v>
      </c>
      <c r="B4346" s="15" t="s">
        <v>3123</v>
      </c>
      <c r="C4346" s="15" t="s">
        <v>4321</v>
      </c>
      <c r="D4346" s="15" t="s">
        <v>7483</v>
      </c>
      <c r="E4346" s="15" t="s">
        <v>12827</v>
      </c>
      <c r="F4346" s="15" t="s">
        <v>4324</v>
      </c>
      <c r="G4346" s="15" t="s">
        <v>13199</v>
      </c>
      <c r="H4346" s="15" t="s">
        <v>13356</v>
      </c>
      <c r="I4346" s="15" t="s">
        <v>4327</v>
      </c>
      <c r="J4346" s="15" t="s">
        <v>4328</v>
      </c>
      <c r="K4346" s="15"/>
      <c r="L4346" s="103" t="str">
        <f t="shared" si="1"/>
        <v>B-J500-W19-500 ml White milk Bottle</v>
      </c>
      <c r="M4346" s="103">
        <f t="shared" si="2"/>
        <v>432</v>
      </c>
      <c r="N4346" s="102" t="str">
        <f t="shared" si="3"/>
        <v>wk </v>
      </c>
    </row>
    <row r="4347" ht="12.75" customHeight="1">
      <c r="A4347" s="15" t="s">
        <v>4875</v>
      </c>
      <c r="B4347" s="15" t="s">
        <v>3123</v>
      </c>
      <c r="C4347" s="15" t="s">
        <v>4321</v>
      </c>
      <c r="D4347" s="15" t="s">
        <v>3539</v>
      </c>
      <c r="E4347" s="15" t="s">
        <v>13367</v>
      </c>
      <c r="F4347" s="15" t="s">
        <v>4324</v>
      </c>
      <c r="G4347" s="15" t="s">
        <v>13209</v>
      </c>
      <c r="H4347" s="15" t="s">
        <v>13353</v>
      </c>
      <c r="I4347" s="15" t="s">
        <v>4327</v>
      </c>
      <c r="J4347" s="15" t="s">
        <v>4345</v>
      </c>
      <c r="K4347" s="15"/>
      <c r="L4347" s="103" t="str">
        <f t="shared" si="1"/>
        <v>B-J500-W19-500 ml White milk Bottle</v>
      </c>
      <c r="M4347" s="103">
        <f t="shared" si="2"/>
        <v>864</v>
      </c>
      <c r="N4347" s="102" t="str">
        <f t="shared" si="3"/>
        <v>wk </v>
      </c>
    </row>
    <row r="4348" ht="12.75" customHeight="1">
      <c r="A4348" s="15" t="s">
        <v>4875</v>
      </c>
      <c r="B4348" s="15" t="s">
        <v>3123</v>
      </c>
      <c r="C4348" s="15" t="s">
        <v>4321</v>
      </c>
      <c r="D4348" s="15" t="s">
        <v>3816</v>
      </c>
      <c r="E4348" s="15" t="s">
        <v>12829</v>
      </c>
      <c r="F4348" s="15" t="s">
        <v>4324</v>
      </c>
      <c r="G4348" s="15" t="s">
        <v>13204</v>
      </c>
      <c r="H4348" s="15" t="s">
        <v>13348</v>
      </c>
      <c r="I4348" s="15" t="s">
        <v>4327</v>
      </c>
      <c r="J4348" s="15" t="s">
        <v>4345</v>
      </c>
      <c r="K4348" s="15"/>
      <c r="L4348" s="103" t="str">
        <f t="shared" si="1"/>
        <v>B-J500-W19-500 ml White milk Bottle</v>
      </c>
      <c r="M4348" s="103">
        <f t="shared" si="2"/>
        <v>144</v>
      </c>
      <c r="N4348" s="102" t="str">
        <f t="shared" si="3"/>
        <v>wk </v>
      </c>
    </row>
    <row r="4349" ht="12.75" customHeight="1">
      <c r="A4349" s="15" t="s">
        <v>4878</v>
      </c>
      <c r="B4349" s="15" t="s">
        <v>3123</v>
      </c>
      <c r="C4349" s="15" t="s">
        <v>4321</v>
      </c>
      <c r="D4349" s="15" t="s">
        <v>3372</v>
      </c>
      <c r="E4349" s="15" t="s">
        <v>13089</v>
      </c>
      <c r="F4349" s="15" t="s">
        <v>4324</v>
      </c>
      <c r="G4349" s="15" t="s">
        <v>8569</v>
      </c>
      <c r="H4349" s="15" t="s">
        <v>13347</v>
      </c>
      <c r="I4349" s="15" t="s">
        <v>4327</v>
      </c>
      <c r="J4349" s="15" t="s">
        <v>4345</v>
      </c>
      <c r="K4349" s="15"/>
      <c r="L4349" s="103" t="str">
        <f t="shared" si="1"/>
        <v>B-J500-W19-500 ml White milk Bottle</v>
      </c>
      <c r="M4349" s="103">
        <f t="shared" si="2"/>
        <v>288</v>
      </c>
      <c r="N4349" s="102" t="str">
        <f t="shared" si="3"/>
        <v>wk </v>
      </c>
    </row>
    <row r="4350" ht="12.75" customHeight="1">
      <c r="A4350" s="15" t="s">
        <v>5615</v>
      </c>
      <c r="B4350" s="15" t="s">
        <v>3123</v>
      </c>
      <c r="C4350" s="15" t="s">
        <v>4321</v>
      </c>
      <c r="D4350" s="15" t="s">
        <v>3816</v>
      </c>
      <c r="E4350" s="15" t="s">
        <v>12600</v>
      </c>
      <c r="F4350" s="15" t="s">
        <v>4324</v>
      </c>
      <c r="G4350" s="15" t="s">
        <v>13368</v>
      </c>
      <c r="H4350" s="15" t="s">
        <v>13348</v>
      </c>
      <c r="I4350" s="15" t="s">
        <v>4327</v>
      </c>
      <c r="J4350" s="15" t="s">
        <v>4328</v>
      </c>
      <c r="K4350" s="15"/>
      <c r="L4350" s="103" t="str">
        <f t="shared" si="1"/>
        <v>B-J500-W19-500 ml White milk Bottle</v>
      </c>
      <c r="M4350" s="103">
        <f t="shared" si="2"/>
        <v>144</v>
      </c>
      <c r="N4350" s="102" t="str">
        <f t="shared" si="3"/>
        <v>wk </v>
      </c>
    </row>
    <row r="4351" ht="12.75" customHeight="1">
      <c r="A4351" s="15" t="s">
        <v>13369</v>
      </c>
      <c r="B4351" s="15"/>
      <c r="C4351" s="15" t="s">
        <v>3146</v>
      </c>
      <c r="D4351" s="15" t="s">
        <v>3145</v>
      </c>
      <c r="E4351" s="15"/>
      <c r="F4351" s="15" t="s">
        <v>4308</v>
      </c>
      <c r="G4351" s="15" t="s">
        <v>13370</v>
      </c>
      <c r="H4351" s="15" t="s">
        <v>3149</v>
      </c>
      <c r="I4351" s="15" t="s">
        <v>3177</v>
      </c>
      <c r="J4351" s="15"/>
      <c r="K4351" s="15"/>
      <c r="L4351" s="103" t="str">
        <f t="shared" si="1"/>
        <v>B-J501-N25-500 ml Natural milk Bottle</v>
      </c>
      <c r="M4351" s="103">
        <f t="shared" si="2"/>
        <v>0</v>
      </c>
      <c r="N4351" s="102" t="str">
        <f t="shared" si="3"/>
        <v>wk </v>
      </c>
    </row>
    <row r="4352" ht="12.75" customHeight="1">
      <c r="A4352" s="15" t="s">
        <v>4934</v>
      </c>
      <c r="B4352" s="15" t="s">
        <v>3123</v>
      </c>
      <c r="C4352" s="15" t="s">
        <v>4321</v>
      </c>
      <c r="D4352" s="15" t="s">
        <v>3763</v>
      </c>
      <c r="E4352" s="15" t="s">
        <v>12447</v>
      </c>
      <c r="F4352" s="15" t="s">
        <v>4324</v>
      </c>
      <c r="G4352" s="15" t="s">
        <v>13371</v>
      </c>
      <c r="H4352" s="15" t="s">
        <v>13372</v>
      </c>
      <c r="I4352" s="15" t="s">
        <v>4327</v>
      </c>
      <c r="J4352" s="15" t="s">
        <v>5653</v>
      </c>
      <c r="K4352" s="15"/>
      <c r="L4352" s="103" t="str">
        <f t="shared" si="1"/>
        <v>B-J501-N25-500 ml Natural milk Bottle</v>
      </c>
      <c r="M4352" s="103">
        <f t="shared" si="2"/>
        <v>1152</v>
      </c>
      <c r="N4352" s="102" t="str">
        <f t="shared" si="3"/>
        <v>wk 1</v>
      </c>
    </row>
    <row r="4353" ht="12.75" customHeight="1">
      <c r="A4353" s="15" t="s">
        <v>5663</v>
      </c>
      <c r="B4353" s="15" t="s">
        <v>3123</v>
      </c>
      <c r="C4353" s="15" t="s">
        <v>4321</v>
      </c>
      <c r="D4353" s="15" t="s">
        <v>3544</v>
      </c>
      <c r="E4353" s="15" t="s">
        <v>13373</v>
      </c>
      <c r="F4353" s="15" t="s">
        <v>4324</v>
      </c>
      <c r="G4353" s="15" t="s">
        <v>13374</v>
      </c>
      <c r="H4353" s="15" t="s">
        <v>13375</v>
      </c>
      <c r="I4353" s="15" t="s">
        <v>4327</v>
      </c>
      <c r="J4353" s="15" t="s">
        <v>5653</v>
      </c>
      <c r="K4353" s="15"/>
      <c r="L4353" s="103" t="str">
        <f t="shared" si="1"/>
        <v>B-J501-N25-500 ml Natural milk Bottle</v>
      </c>
      <c r="M4353" s="103">
        <f t="shared" si="2"/>
        <v>720</v>
      </c>
      <c r="N4353" s="102" t="str">
        <f t="shared" si="3"/>
        <v>wk 36</v>
      </c>
    </row>
    <row r="4354" ht="12.75" customHeight="1">
      <c r="A4354" s="15" t="s">
        <v>6765</v>
      </c>
      <c r="B4354" s="15" t="s">
        <v>3123</v>
      </c>
      <c r="C4354" s="15" t="s">
        <v>4321</v>
      </c>
      <c r="D4354" s="15" t="s">
        <v>3372</v>
      </c>
      <c r="E4354" s="15" t="s">
        <v>12839</v>
      </c>
      <c r="F4354" s="15" t="s">
        <v>4324</v>
      </c>
      <c r="G4354" s="15" t="s">
        <v>13376</v>
      </c>
      <c r="H4354" s="15" t="s">
        <v>13377</v>
      </c>
      <c r="I4354" s="15" t="s">
        <v>4327</v>
      </c>
      <c r="J4354" s="15" t="s">
        <v>5653</v>
      </c>
      <c r="K4354" s="15"/>
      <c r="L4354" s="103" t="str">
        <f t="shared" si="1"/>
        <v>B-J501-N25-500 ml Natural milk Bottle</v>
      </c>
      <c r="M4354" s="103">
        <f t="shared" si="2"/>
        <v>288</v>
      </c>
      <c r="N4354" s="102" t="str">
        <f t="shared" si="3"/>
        <v>wk </v>
      </c>
    </row>
    <row r="4355" ht="12.75" customHeight="1">
      <c r="A4355" s="15" t="s">
        <v>4447</v>
      </c>
      <c r="B4355" s="15" t="s">
        <v>3123</v>
      </c>
      <c r="C4355" s="15" t="s">
        <v>4321</v>
      </c>
      <c r="D4355" s="15" t="s">
        <v>3544</v>
      </c>
      <c r="E4355" s="15" t="s">
        <v>12484</v>
      </c>
      <c r="F4355" s="15" t="s">
        <v>4324</v>
      </c>
      <c r="G4355" s="15" t="s">
        <v>13374</v>
      </c>
      <c r="H4355" s="15" t="s">
        <v>13375</v>
      </c>
      <c r="I4355" s="15" t="s">
        <v>4327</v>
      </c>
      <c r="J4355" s="15" t="s">
        <v>4345</v>
      </c>
      <c r="K4355" s="15"/>
      <c r="L4355" s="103" t="str">
        <f t="shared" si="1"/>
        <v>B-J501-N25-500 ml Natural milk Bottle</v>
      </c>
      <c r="M4355" s="103">
        <f t="shared" si="2"/>
        <v>720</v>
      </c>
      <c r="N4355" s="102" t="str">
        <f t="shared" si="3"/>
        <v>wk </v>
      </c>
    </row>
    <row r="4356" ht="12.75" customHeight="1">
      <c r="A4356" s="15" t="s">
        <v>5151</v>
      </c>
      <c r="B4356" s="15" t="s">
        <v>3123</v>
      </c>
      <c r="C4356" s="15" t="s">
        <v>4321</v>
      </c>
      <c r="D4356" s="15" t="s">
        <v>3816</v>
      </c>
      <c r="E4356" s="15" t="s">
        <v>13378</v>
      </c>
      <c r="F4356" s="15" t="s">
        <v>4324</v>
      </c>
      <c r="G4356" s="15" t="s">
        <v>13379</v>
      </c>
      <c r="H4356" s="15" t="s">
        <v>13380</v>
      </c>
      <c r="I4356" s="15" t="s">
        <v>4327</v>
      </c>
      <c r="J4356" s="15" t="s">
        <v>4345</v>
      </c>
      <c r="K4356" s="15"/>
      <c r="L4356" s="103" t="str">
        <f t="shared" si="1"/>
        <v>B-J501-N25-500 ml Natural milk Bottle</v>
      </c>
      <c r="M4356" s="103">
        <f t="shared" si="2"/>
        <v>144</v>
      </c>
      <c r="N4356" s="102" t="str">
        <f t="shared" si="3"/>
        <v>wk </v>
      </c>
    </row>
    <row r="4357" ht="12.75" customHeight="1">
      <c r="A4357" s="15" t="s">
        <v>13381</v>
      </c>
      <c r="B4357" s="15" t="s">
        <v>2849</v>
      </c>
      <c r="C4357" s="15" t="s">
        <v>3146</v>
      </c>
      <c r="D4357" s="15" t="s">
        <v>3145</v>
      </c>
      <c r="E4357" s="15"/>
      <c r="F4357" s="15" t="s">
        <v>4308</v>
      </c>
      <c r="G4357" s="15" t="s">
        <v>13370</v>
      </c>
      <c r="H4357" s="15" t="s">
        <v>3149</v>
      </c>
      <c r="I4357" s="15" t="s">
        <v>3156</v>
      </c>
      <c r="J4357" s="15"/>
      <c r="K4357" s="15"/>
      <c r="L4357" s="103" t="str">
        <f t="shared" si="1"/>
        <v>B-J501-PK25-500 ml Pink milk Bottle</v>
      </c>
      <c r="M4357" s="103">
        <f t="shared" si="2"/>
        <v>0</v>
      </c>
      <c r="N4357" s="102" t="str">
        <f t="shared" si="3"/>
        <v>wk </v>
      </c>
    </row>
    <row r="4358" ht="12.75" customHeight="1">
      <c r="A4358" s="15" t="s">
        <v>5098</v>
      </c>
      <c r="B4358" s="15" t="s">
        <v>3123</v>
      </c>
      <c r="C4358" s="15" t="s">
        <v>4321</v>
      </c>
      <c r="D4358" s="15" t="s">
        <v>3816</v>
      </c>
      <c r="E4358" s="15" t="s">
        <v>13382</v>
      </c>
      <c r="F4358" s="15" t="s">
        <v>4324</v>
      </c>
      <c r="G4358" s="15" t="s">
        <v>13379</v>
      </c>
      <c r="H4358" s="15" t="s">
        <v>13383</v>
      </c>
      <c r="I4358" s="15" t="s">
        <v>4327</v>
      </c>
      <c r="J4358" s="15" t="s">
        <v>5653</v>
      </c>
      <c r="K4358" s="15"/>
      <c r="L4358" s="103" t="str">
        <f t="shared" si="1"/>
        <v>B-J501-PK25-500 ml Pink milk Bottle</v>
      </c>
      <c r="M4358" s="103">
        <f t="shared" si="2"/>
        <v>144</v>
      </c>
      <c r="N4358" s="102" t="str">
        <f t="shared" si="3"/>
        <v>wk 22</v>
      </c>
    </row>
    <row r="4359" ht="12.75" customHeight="1">
      <c r="A4359" s="15" t="s">
        <v>5663</v>
      </c>
      <c r="B4359" s="15" t="s">
        <v>3123</v>
      </c>
      <c r="C4359" s="15" t="s">
        <v>4321</v>
      </c>
      <c r="D4359" s="15" t="s">
        <v>6806</v>
      </c>
      <c r="E4359" s="15" t="s">
        <v>13384</v>
      </c>
      <c r="F4359" s="15" t="s">
        <v>6858</v>
      </c>
      <c r="G4359" s="15" t="s">
        <v>11511</v>
      </c>
      <c r="H4359" s="15" t="s">
        <v>13385</v>
      </c>
      <c r="I4359" s="15" t="s">
        <v>4327</v>
      </c>
      <c r="J4359" s="15" t="s">
        <v>8986</v>
      </c>
      <c r="K4359" s="15"/>
      <c r="L4359" s="103" t="str">
        <f t="shared" si="1"/>
        <v>B-J501-PK25-500 ml Pink milk Bottle</v>
      </c>
      <c r="M4359" s="103">
        <f t="shared" si="2"/>
        <v>1440</v>
      </c>
      <c r="N4359" s="102" t="str">
        <f t="shared" si="3"/>
        <v>wk 36</v>
      </c>
    </row>
    <row r="4360" ht="12.75" customHeight="1">
      <c r="A4360" s="15" t="s">
        <v>4368</v>
      </c>
      <c r="B4360" s="15" t="s">
        <v>3123</v>
      </c>
      <c r="C4360" s="15" t="s">
        <v>4321</v>
      </c>
      <c r="D4360" s="15" t="s">
        <v>6942</v>
      </c>
      <c r="E4360" s="15" t="s">
        <v>13386</v>
      </c>
      <c r="F4360" s="15" t="s">
        <v>4324</v>
      </c>
      <c r="G4360" s="15" t="s">
        <v>13387</v>
      </c>
      <c r="H4360" s="15" t="s">
        <v>13388</v>
      </c>
      <c r="I4360" s="15" t="s">
        <v>4327</v>
      </c>
      <c r="J4360" s="15" t="s">
        <v>4328</v>
      </c>
      <c r="K4360" s="15"/>
      <c r="L4360" s="103" t="str">
        <f t="shared" si="1"/>
        <v>B-J501-PK25-500 ml Pink milk Bottle</v>
      </c>
      <c r="M4360" s="103">
        <f t="shared" si="2"/>
        <v>4320</v>
      </c>
      <c r="N4360" s="102" t="str">
        <f t="shared" si="3"/>
        <v>wk 49</v>
      </c>
    </row>
    <row r="4361" ht="12.75" customHeight="1">
      <c r="A4361" s="15" t="s">
        <v>4378</v>
      </c>
      <c r="B4361" s="15" t="s">
        <v>3123</v>
      </c>
      <c r="C4361" s="15" t="s">
        <v>4321</v>
      </c>
      <c r="D4361" s="15" t="s">
        <v>3816</v>
      </c>
      <c r="E4361" s="15" t="s">
        <v>12977</v>
      </c>
      <c r="F4361" s="15" t="s">
        <v>4324</v>
      </c>
      <c r="G4361" s="15" t="s">
        <v>13379</v>
      </c>
      <c r="H4361" s="15" t="s">
        <v>13383</v>
      </c>
      <c r="I4361" s="15" t="s">
        <v>4327</v>
      </c>
      <c r="J4361" s="15" t="s">
        <v>5653</v>
      </c>
      <c r="K4361" s="15"/>
      <c r="L4361" s="103" t="str">
        <f t="shared" si="1"/>
        <v>B-J501-PK25-500 ml Pink milk Bottle</v>
      </c>
      <c r="M4361" s="103">
        <f t="shared" si="2"/>
        <v>144</v>
      </c>
      <c r="N4361" s="102" t="str">
        <f t="shared" si="3"/>
        <v>wk </v>
      </c>
    </row>
    <row r="4362" ht="12.75" customHeight="1">
      <c r="A4362" s="15" t="s">
        <v>6765</v>
      </c>
      <c r="B4362" s="15" t="s">
        <v>3123</v>
      </c>
      <c r="C4362" s="15" t="s">
        <v>4321</v>
      </c>
      <c r="D4362" s="15" t="s">
        <v>3372</v>
      </c>
      <c r="E4362" s="15" t="s">
        <v>12839</v>
      </c>
      <c r="F4362" s="15" t="s">
        <v>4324</v>
      </c>
      <c r="G4362" s="15" t="s">
        <v>13376</v>
      </c>
      <c r="H4362" s="15" t="s">
        <v>13389</v>
      </c>
      <c r="I4362" s="15" t="s">
        <v>4327</v>
      </c>
      <c r="J4362" s="15" t="s">
        <v>5653</v>
      </c>
      <c r="K4362" s="15"/>
      <c r="L4362" s="103" t="str">
        <f t="shared" si="1"/>
        <v>B-J501-PK25-500 ml Pink milk Bottle</v>
      </c>
      <c r="M4362" s="103">
        <f t="shared" si="2"/>
        <v>288</v>
      </c>
      <c r="N4362" s="102" t="str">
        <f t="shared" si="3"/>
        <v>wk </v>
      </c>
    </row>
    <row r="4363" ht="12.75" customHeight="1">
      <c r="A4363" s="15" t="s">
        <v>5323</v>
      </c>
      <c r="B4363" s="15" t="s">
        <v>3123</v>
      </c>
      <c r="C4363" s="15" t="s">
        <v>4321</v>
      </c>
      <c r="D4363" s="15" t="s">
        <v>6806</v>
      </c>
      <c r="E4363" s="15" t="s">
        <v>12926</v>
      </c>
      <c r="F4363" s="15" t="s">
        <v>6858</v>
      </c>
      <c r="G4363" s="15" t="s">
        <v>11511</v>
      </c>
      <c r="H4363" s="15" t="s">
        <v>13385</v>
      </c>
      <c r="I4363" s="15" t="s">
        <v>4327</v>
      </c>
      <c r="J4363" s="15" t="s">
        <v>8986</v>
      </c>
      <c r="K4363" s="15"/>
      <c r="L4363" s="103" t="str">
        <f t="shared" si="1"/>
        <v>B-J501-PK25-500 ml Pink milk Bottle</v>
      </c>
      <c r="M4363" s="103">
        <f t="shared" si="2"/>
        <v>1440</v>
      </c>
      <c r="N4363" s="102" t="str">
        <f t="shared" si="3"/>
        <v>wk </v>
      </c>
    </row>
    <row r="4364" ht="12.75" customHeight="1">
      <c r="A4364" s="15" t="s">
        <v>4477</v>
      </c>
      <c r="B4364" s="15" t="s">
        <v>3123</v>
      </c>
      <c r="C4364" s="15" t="s">
        <v>4321</v>
      </c>
      <c r="D4364" s="15" t="s">
        <v>6806</v>
      </c>
      <c r="E4364" s="15" t="s">
        <v>12709</v>
      </c>
      <c r="F4364" s="15" t="s">
        <v>6858</v>
      </c>
      <c r="G4364" s="15" t="s">
        <v>11511</v>
      </c>
      <c r="H4364" s="15" t="s">
        <v>13385</v>
      </c>
      <c r="I4364" s="15" t="s">
        <v>4327</v>
      </c>
      <c r="J4364" s="15" t="s">
        <v>4328</v>
      </c>
      <c r="K4364" s="15"/>
      <c r="L4364" s="103" t="str">
        <f t="shared" si="1"/>
        <v>B-J501-PK25-500 ml Pink milk Bottle</v>
      </c>
      <c r="M4364" s="103">
        <f t="shared" si="2"/>
        <v>1440</v>
      </c>
      <c r="N4364" s="102" t="str">
        <f t="shared" si="3"/>
        <v>wk 40</v>
      </c>
    </row>
    <row r="4365" ht="12.75" customHeight="1">
      <c r="A4365" s="15" t="s">
        <v>4491</v>
      </c>
      <c r="B4365" s="15" t="s">
        <v>3123</v>
      </c>
      <c r="C4365" s="15" t="s">
        <v>4321</v>
      </c>
      <c r="D4365" s="15" t="s">
        <v>3470</v>
      </c>
      <c r="E4365" s="15" t="s">
        <v>12712</v>
      </c>
      <c r="F4365" s="15" t="s">
        <v>6858</v>
      </c>
      <c r="G4365" s="15" t="s">
        <v>13390</v>
      </c>
      <c r="H4365" s="15" t="s">
        <v>13391</v>
      </c>
      <c r="I4365" s="15" t="s">
        <v>4327</v>
      </c>
      <c r="J4365" s="15" t="s">
        <v>4328</v>
      </c>
      <c r="K4365" s="15"/>
      <c r="L4365" s="103" t="str">
        <f t="shared" si="1"/>
        <v>B-J501-PK25-500 ml Pink milk Bottle</v>
      </c>
      <c r="M4365" s="103">
        <f t="shared" si="2"/>
        <v>2880</v>
      </c>
      <c r="N4365" s="102" t="str">
        <f t="shared" si="3"/>
        <v>wk </v>
      </c>
    </row>
    <row r="4366" ht="12.75" customHeight="1">
      <c r="A4366" s="15" t="s">
        <v>4510</v>
      </c>
      <c r="B4366" s="15" t="s">
        <v>3123</v>
      </c>
      <c r="C4366" s="15" t="s">
        <v>4321</v>
      </c>
      <c r="D4366" s="15" t="s">
        <v>3470</v>
      </c>
      <c r="E4366" s="15" t="s">
        <v>12716</v>
      </c>
      <c r="F4366" s="15" t="s">
        <v>6858</v>
      </c>
      <c r="G4366" s="15" t="s">
        <v>13390</v>
      </c>
      <c r="H4366" s="15" t="s">
        <v>13391</v>
      </c>
      <c r="I4366" s="15" t="s">
        <v>4327</v>
      </c>
      <c r="J4366" s="15" t="s">
        <v>4328</v>
      </c>
      <c r="K4366" s="15"/>
      <c r="L4366" s="103" t="str">
        <f t="shared" si="1"/>
        <v>B-J501-PK25-500 ml Pink milk Bottle</v>
      </c>
      <c r="M4366" s="103">
        <f t="shared" si="2"/>
        <v>2880</v>
      </c>
      <c r="N4366" s="102" t="str">
        <f t="shared" si="3"/>
        <v>wk </v>
      </c>
    </row>
    <row r="4367" ht="12.75" customHeight="1">
      <c r="A4367" s="15" t="s">
        <v>4334</v>
      </c>
      <c r="B4367" s="15" t="s">
        <v>3123</v>
      </c>
      <c r="C4367" s="15" t="s">
        <v>4321</v>
      </c>
      <c r="D4367" s="15" t="s">
        <v>6806</v>
      </c>
      <c r="E4367" s="15" t="s">
        <v>12721</v>
      </c>
      <c r="F4367" s="15" t="s">
        <v>6858</v>
      </c>
      <c r="G4367" s="15" t="s">
        <v>11511</v>
      </c>
      <c r="H4367" s="15" t="s">
        <v>13392</v>
      </c>
      <c r="I4367" s="15" t="s">
        <v>4327</v>
      </c>
      <c r="J4367" s="15" t="s">
        <v>4328</v>
      </c>
      <c r="K4367" s="15"/>
      <c r="L4367" s="103" t="str">
        <f t="shared" si="1"/>
        <v>B-J501-PK25-500 ml Pink milk Bottle</v>
      </c>
      <c r="M4367" s="103">
        <f t="shared" si="2"/>
        <v>1440</v>
      </c>
      <c r="N4367" s="102" t="str">
        <f t="shared" si="3"/>
        <v>wk </v>
      </c>
    </row>
    <row r="4368" ht="12.75" customHeight="1">
      <c r="A4368" s="15" t="s">
        <v>5256</v>
      </c>
      <c r="B4368" s="15" t="s">
        <v>3123</v>
      </c>
      <c r="C4368" s="15" t="s">
        <v>4321</v>
      </c>
      <c r="D4368" s="15" t="s">
        <v>6806</v>
      </c>
      <c r="E4368" s="15" t="s">
        <v>13137</v>
      </c>
      <c r="F4368" s="15" t="s">
        <v>6858</v>
      </c>
      <c r="G4368" s="15" t="s">
        <v>11511</v>
      </c>
      <c r="H4368" s="15" t="s">
        <v>13392</v>
      </c>
      <c r="I4368" s="15" t="s">
        <v>4327</v>
      </c>
      <c r="J4368" s="15" t="s">
        <v>4328</v>
      </c>
      <c r="K4368" s="15"/>
      <c r="L4368" s="103" t="str">
        <f t="shared" si="1"/>
        <v>B-J501-PK25-500 ml Pink milk Bottle</v>
      </c>
      <c r="M4368" s="103">
        <f t="shared" si="2"/>
        <v>1440</v>
      </c>
      <c r="N4368" s="102" t="str">
        <f t="shared" si="3"/>
        <v>wk </v>
      </c>
    </row>
    <row r="4369" ht="12.75" customHeight="1">
      <c r="A4369" s="15" t="s">
        <v>4600</v>
      </c>
      <c r="B4369" s="15" t="s">
        <v>3123</v>
      </c>
      <c r="C4369" s="15" t="s">
        <v>4321</v>
      </c>
      <c r="D4369" s="15" t="s">
        <v>3372</v>
      </c>
      <c r="E4369" s="15" t="s">
        <v>12542</v>
      </c>
      <c r="F4369" s="15" t="s">
        <v>4324</v>
      </c>
      <c r="G4369" s="15" t="s">
        <v>13376</v>
      </c>
      <c r="H4369" s="15" t="s">
        <v>13393</v>
      </c>
      <c r="I4369" s="15" t="s">
        <v>4327</v>
      </c>
      <c r="J4369" s="15" t="s">
        <v>4328</v>
      </c>
      <c r="K4369" s="15"/>
      <c r="L4369" s="103" t="str">
        <f t="shared" si="1"/>
        <v>B-J501-PK25-500 ml Pink milk Bottle</v>
      </c>
      <c r="M4369" s="103">
        <f t="shared" si="2"/>
        <v>288</v>
      </c>
      <c r="N4369" s="102" t="str">
        <f t="shared" si="3"/>
        <v>wk </v>
      </c>
    </row>
    <row r="4370" ht="12.75" customHeight="1">
      <c r="A4370" s="15" t="s">
        <v>4662</v>
      </c>
      <c r="B4370" s="15" t="s">
        <v>3123</v>
      </c>
      <c r="C4370" s="15" t="s">
        <v>4321</v>
      </c>
      <c r="D4370" s="15" t="s">
        <v>3816</v>
      </c>
      <c r="E4370" s="15" t="s">
        <v>12641</v>
      </c>
      <c r="F4370" s="15" t="s">
        <v>4324</v>
      </c>
      <c r="G4370" s="15" t="s">
        <v>13379</v>
      </c>
      <c r="H4370" s="15" t="s">
        <v>13394</v>
      </c>
      <c r="I4370" s="15" t="s">
        <v>4327</v>
      </c>
      <c r="J4370" s="15" t="s">
        <v>4345</v>
      </c>
      <c r="K4370" s="15"/>
      <c r="L4370" s="103" t="str">
        <f t="shared" si="1"/>
        <v>B-J501-PK25-500 ml Pink milk Bottle</v>
      </c>
      <c r="M4370" s="103">
        <f t="shared" si="2"/>
        <v>144</v>
      </c>
      <c r="N4370" s="102" t="str">
        <f t="shared" si="3"/>
        <v>wk </v>
      </c>
    </row>
    <row r="4371" ht="12.75" customHeight="1">
      <c r="A4371" s="15" t="s">
        <v>4773</v>
      </c>
      <c r="B4371" s="15" t="s">
        <v>3123</v>
      </c>
      <c r="C4371" s="15" t="s">
        <v>4321</v>
      </c>
      <c r="D4371" s="15" t="s">
        <v>3816</v>
      </c>
      <c r="E4371" s="15" t="s">
        <v>13395</v>
      </c>
      <c r="F4371" s="15" t="s">
        <v>4324</v>
      </c>
      <c r="G4371" s="15" t="s">
        <v>13379</v>
      </c>
      <c r="H4371" s="15" t="s">
        <v>13394</v>
      </c>
      <c r="I4371" s="15" t="s">
        <v>4327</v>
      </c>
      <c r="J4371" s="15" t="s">
        <v>4328</v>
      </c>
      <c r="K4371" s="15"/>
      <c r="L4371" s="103" t="str">
        <f t="shared" si="1"/>
        <v>B-J501-PK25-500 ml Pink milk Bottle</v>
      </c>
      <c r="M4371" s="103">
        <f t="shared" si="2"/>
        <v>144</v>
      </c>
      <c r="N4371" s="102" t="str">
        <f t="shared" si="3"/>
        <v>wk 41</v>
      </c>
    </row>
    <row r="4372" ht="12.75" customHeight="1">
      <c r="A4372" s="15" t="s">
        <v>4820</v>
      </c>
      <c r="B4372" s="15" t="s">
        <v>3123</v>
      </c>
      <c r="C4372" s="15" t="s">
        <v>4321</v>
      </c>
      <c r="D4372" s="15" t="s">
        <v>3816</v>
      </c>
      <c r="E4372" s="15" t="s">
        <v>12813</v>
      </c>
      <c r="F4372" s="15" t="s">
        <v>4324</v>
      </c>
      <c r="G4372" s="15" t="s">
        <v>13379</v>
      </c>
      <c r="H4372" s="15" t="s">
        <v>13396</v>
      </c>
      <c r="I4372" s="15" t="s">
        <v>4327</v>
      </c>
      <c r="J4372" s="15" t="s">
        <v>4345</v>
      </c>
      <c r="K4372" s="15"/>
      <c r="L4372" s="103" t="str">
        <f t="shared" si="1"/>
        <v>B-J501-PK25-500 ml Pink milk Bottle</v>
      </c>
      <c r="M4372" s="103">
        <f t="shared" si="2"/>
        <v>144</v>
      </c>
      <c r="N4372" s="102" t="str">
        <f t="shared" si="3"/>
        <v>wk 10</v>
      </c>
    </row>
    <row r="4373" ht="12.75" customHeight="1">
      <c r="A4373" s="15" t="s">
        <v>4835</v>
      </c>
      <c r="B4373" s="15" t="s">
        <v>3123</v>
      </c>
      <c r="C4373" s="15" t="s">
        <v>4321</v>
      </c>
      <c r="D4373" s="15" t="s">
        <v>3816</v>
      </c>
      <c r="E4373" s="15" t="s">
        <v>13082</v>
      </c>
      <c r="F4373" s="15" t="s">
        <v>4324</v>
      </c>
      <c r="G4373" s="15" t="s">
        <v>13379</v>
      </c>
      <c r="H4373" s="15" t="s">
        <v>13396</v>
      </c>
      <c r="I4373" s="15" t="s">
        <v>4327</v>
      </c>
      <c r="J4373" s="15" t="s">
        <v>4345</v>
      </c>
      <c r="K4373" s="15"/>
      <c r="L4373" s="103" t="str">
        <f t="shared" si="1"/>
        <v>B-J501-PK25-500 ml Pink milk Bottle</v>
      </c>
      <c r="M4373" s="103">
        <f t="shared" si="2"/>
        <v>144</v>
      </c>
      <c r="N4373" s="102" t="str">
        <f t="shared" si="3"/>
        <v>wk 37</v>
      </c>
    </row>
    <row r="4374" ht="12.75" customHeight="1">
      <c r="A4374" s="15" t="s">
        <v>4851</v>
      </c>
      <c r="B4374" s="15" t="s">
        <v>3123</v>
      </c>
      <c r="C4374" s="15" t="s">
        <v>4321</v>
      </c>
      <c r="D4374" s="15" t="s">
        <v>3372</v>
      </c>
      <c r="E4374" s="15" t="s">
        <v>12653</v>
      </c>
      <c r="F4374" s="15" t="s">
        <v>4324</v>
      </c>
      <c r="G4374" s="15" t="s">
        <v>13376</v>
      </c>
      <c r="H4374" s="15" t="s">
        <v>13397</v>
      </c>
      <c r="I4374" s="15" t="s">
        <v>4327</v>
      </c>
      <c r="J4374" s="15" t="s">
        <v>4328</v>
      </c>
      <c r="K4374" s="15"/>
      <c r="L4374" s="103" t="str">
        <f t="shared" si="1"/>
        <v>B-J501-PK25-500 ml Pink milk Bottle</v>
      </c>
      <c r="M4374" s="103">
        <f t="shared" si="2"/>
        <v>288</v>
      </c>
      <c r="N4374" s="102" t="str">
        <f t="shared" si="3"/>
        <v>wk </v>
      </c>
    </row>
    <row r="4375" ht="12.75" customHeight="1">
      <c r="A4375" s="15" t="s">
        <v>4872</v>
      </c>
      <c r="B4375" s="15" t="s">
        <v>3123</v>
      </c>
      <c r="C4375" s="15" t="s">
        <v>4321</v>
      </c>
      <c r="D4375" s="15" t="s">
        <v>3372</v>
      </c>
      <c r="E4375" s="15" t="s">
        <v>12923</v>
      </c>
      <c r="F4375" s="15" t="s">
        <v>4324</v>
      </c>
      <c r="G4375" s="15" t="s">
        <v>13376</v>
      </c>
      <c r="H4375" s="15" t="s">
        <v>13397</v>
      </c>
      <c r="I4375" s="15" t="s">
        <v>4327</v>
      </c>
      <c r="J4375" s="15" t="s">
        <v>4328</v>
      </c>
      <c r="K4375" s="15"/>
      <c r="L4375" s="103" t="str">
        <f t="shared" si="1"/>
        <v>B-J501-PK25-500 ml Pink milk Bottle</v>
      </c>
      <c r="M4375" s="103">
        <f t="shared" si="2"/>
        <v>288</v>
      </c>
      <c r="N4375" s="102" t="str">
        <f t="shared" si="3"/>
        <v>wk </v>
      </c>
    </row>
    <row r="4376" ht="12.75" customHeight="1">
      <c r="A4376" s="15" t="s">
        <v>4875</v>
      </c>
      <c r="B4376" s="15" t="s">
        <v>3123</v>
      </c>
      <c r="C4376" s="15" t="s">
        <v>4321</v>
      </c>
      <c r="D4376" s="15" t="s">
        <v>3816</v>
      </c>
      <c r="E4376" s="15" t="s">
        <v>12828</v>
      </c>
      <c r="F4376" s="15" t="s">
        <v>4324</v>
      </c>
      <c r="G4376" s="15" t="s">
        <v>13379</v>
      </c>
      <c r="H4376" s="15" t="s">
        <v>13396</v>
      </c>
      <c r="I4376" s="15" t="s">
        <v>4327</v>
      </c>
      <c r="J4376" s="15" t="s">
        <v>4345</v>
      </c>
      <c r="K4376" s="15"/>
      <c r="L4376" s="103" t="str">
        <f t="shared" si="1"/>
        <v>B-J501-PK25-500 ml Pink milk Bottle</v>
      </c>
      <c r="M4376" s="103">
        <f t="shared" si="2"/>
        <v>144</v>
      </c>
      <c r="N4376" s="102" t="str">
        <f t="shared" si="3"/>
        <v>wk </v>
      </c>
    </row>
    <row r="4377" ht="12.75" customHeight="1">
      <c r="A4377" s="15" t="s">
        <v>13398</v>
      </c>
      <c r="B4377" s="15" t="s">
        <v>2849</v>
      </c>
      <c r="C4377" s="15" t="s">
        <v>3146</v>
      </c>
      <c r="D4377" s="15" t="s">
        <v>3145</v>
      </c>
      <c r="E4377" s="15"/>
      <c r="F4377" s="15" t="s">
        <v>4308</v>
      </c>
      <c r="G4377" s="15" t="s">
        <v>13399</v>
      </c>
      <c r="H4377" s="15" t="s">
        <v>3149</v>
      </c>
      <c r="I4377" s="15" t="s">
        <v>3177</v>
      </c>
      <c r="J4377" s="15"/>
      <c r="K4377" s="15"/>
      <c r="L4377" s="103" t="str">
        <f t="shared" si="1"/>
        <v>B-J501-W25-500 ml White Milk Jerrycan</v>
      </c>
      <c r="M4377" s="103">
        <f t="shared" si="2"/>
        <v>0</v>
      </c>
      <c r="N4377" s="102" t="str">
        <f t="shared" si="3"/>
        <v>wk </v>
      </c>
    </row>
    <row r="4378" ht="12.75" customHeight="1">
      <c r="A4378" s="15" t="s">
        <v>5663</v>
      </c>
      <c r="B4378" s="15" t="s">
        <v>3123</v>
      </c>
      <c r="C4378" s="15" t="s">
        <v>4321</v>
      </c>
      <c r="D4378" s="15" t="s">
        <v>6806</v>
      </c>
      <c r="E4378" s="15" t="s">
        <v>12970</v>
      </c>
      <c r="F4378" s="15" t="s">
        <v>6858</v>
      </c>
      <c r="G4378" s="15" t="s">
        <v>11511</v>
      </c>
      <c r="H4378" s="15" t="s">
        <v>13400</v>
      </c>
      <c r="I4378" s="15" t="s">
        <v>4327</v>
      </c>
      <c r="J4378" s="15" t="s">
        <v>8986</v>
      </c>
      <c r="K4378" s="15"/>
      <c r="L4378" s="103" t="str">
        <f t="shared" si="1"/>
        <v>B-J501-W25-500 ml White Milk Jerrycan</v>
      </c>
      <c r="M4378" s="103">
        <f t="shared" si="2"/>
        <v>1440</v>
      </c>
      <c r="N4378" s="102" t="str">
        <f t="shared" si="3"/>
        <v>wk 36</v>
      </c>
    </row>
    <row r="4379" ht="12.75" customHeight="1">
      <c r="A4379" s="15" t="s">
        <v>5663</v>
      </c>
      <c r="B4379" s="15" t="s">
        <v>3123</v>
      </c>
      <c r="C4379" s="15" t="s">
        <v>4321</v>
      </c>
      <c r="D4379" s="15" t="s">
        <v>3544</v>
      </c>
      <c r="E4379" s="15" t="s">
        <v>13373</v>
      </c>
      <c r="F4379" s="15" t="s">
        <v>4324</v>
      </c>
      <c r="G4379" s="15" t="s">
        <v>13374</v>
      </c>
      <c r="H4379" s="15" t="s">
        <v>13401</v>
      </c>
      <c r="I4379" s="15" t="s">
        <v>4327</v>
      </c>
      <c r="J4379" s="15" t="s">
        <v>5653</v>
      </c>
      <c r="K4379" s="15"/>
      <c r="L4379" s="103" t="str">
        <f t="shared" si="1"/>
        <v>B-J501-W25-500 ml White Milk Jerrycan</v>
      </c>
      <c r="M4379" s="103">
        <f t="shared" si="2"/>
        <v>720</v>
      </c>
      <c r="N4379" s="102" t="str">
        <f t="shared" si="3"/>
        <v>wk 36</v>
      </c>
    </row>
    <row r="4380" ht="12.75" customHeight="1">
      <c r="A4380" s="15" t="s">
        <v>4368</v>
      </c>
      <c r="B4380" s="15" t="s">
        <v>3123</v>
      </c>
      <c r="C4380" s="15" t="s">
        <v>4321</v>
      </c>
      <c r="D4380" s="15" t="s">
        <v>3816</v>
      </c>
      <c r="E4380" s="15" t="s">
        <v>12974</v>
      </c>
      <c r="F4380" s="15" t="s">
        <v>4324</v>
      </c>
      <c r="G4380" s="15" t="s">
        <v>13379</v>
      </c>
      <c r="H4380" s="15" t="s">
        <v>13402</v>
      </c>
      <c r="I4380" s="15" t="s">
        <v>4327</v>
      </c>
      <c r="J4380" s="15" t="s">
        <v>5653</v>
      </c>
      <c r="K4380" s="15"/>
      <c r="L4380" s="103" t="str">
        <f t="shared" si="1"/>
        <v>B-J501-W25-500 ml White Milk Jerrycan</v>
      </c>
      <c r="M4380" s="103">
        <f t="shared" si="2"/>
        <v>144</v>
      </c>
      <c r="N4380" s="102" t="str">
        <f t="shared" si="3"/>
        <v>wk 49</v>
      </c>
    </row>
    <row r="4381" ht="12.75" customHeight="1">
      <c r="A4381" s="15" t="s">
        <v>4378</v>
      </c>
      <c r="B4381" s="15" t="s">
        <v>3123</v>
      </c>
      <c r="C4381" s="15" t="s">
        <v>4321</v>
      </c>
      <c r="D4381" s="15" t="s">
        <v>7483</v>
      </c>
      <c r="E4381" s="15" t="s">
        <v>13403</v>
      </c>
      <c r="F4381" s="15" t="s">
        <v>4324</v>
      </c>
      <c r="G4381" s="15" t="s">
        <v>13404</v>
      </c>
      <c r="H4381" s="15" t="s">
        <v>13405</v>
      </c>
      <c r="I4381" s="15" t="s">
        <v>4327</v>
      </c>
      <c r="J4381" s="15" t="s">
        <v>5653</v>
      </c>
      <c r="K4381" s="15"/>
      <c r="L4381" s="103" t="str">
        <f t="shared" si="1"/>
        <v>B-J501-W25-500 ml White Milk Jerrycan</v>
      </c>
      <c r="M4381" s="103">
        <f t="shared" si="2"/>
        <v>432</v>
      </c>
      <c r="N4381" s="102" t="str">
        <f t="shared" si="3"/>
        <v>wk </v>
      </c>
    </row>
    <row r="4382" ht="12.75" customHeight="1">
      <c r="A4382" s="15" t="s">
        <v>4378</v>
      </c>
      <c r="B4382" s="15" t="s">
        <v>3123</v>
      </c>
      <c r="C4382" s="15" t="s">
        <v>4321</v>
      </c>
      <c r="D4382" s="15" t="s">
        <v>3816</v>
      </c>
      <c r="E4382" s="15" t="s">
        <v>13406</v>
      </c>
      <c r="F4382" s="15" t="s">
        <v>4324</v>
      </c>
      <c r="G4382" s="15" t="s">
        <v>13379</v>
      </c>
      <c r="H4382" s="15" t="s">
        <v>13402</v>
      </c>
      <c r="I4382" s="15" t="s">
        <v>4327</v>
      </c>
      <c r="J4382" s="15" t="s">
        <v>4328</v>
      </c>
      <c r="K4382" s="15"/>
      <c r="L4382" s="103" t="str">
        <f t="shared" si="1"/>
        <v>B-J501-W25-500 ml White Milk Jerrycan</v>
      </c>
      <c r="M4382" s="103">
        <f t="shared" si="2"/>
        <v>144</v>
      </c>
      <c r="N4382" s="102" t="str">
        <f t="shared" si="3"/>
        <v>wk </v>
      </c>
    </row>
    <row r="4383" ht="12.75" customHeight="1">
      <c r="A4383" s="15" t="s">
        <v>4378</v>
      </c>
      <c r="B4383" s="15" t="s">
        <v>3123</v>
      </c>
      <c r="C4383" s="15" t="s">
        <v>4321</v>
      </c>
      <c r="D4383" s="15" t="s">
        <v>3372</v>
      </c>
      <c r="E4383" s="15" t="s">
        <v>13407</v>
      </c>
      <c r="F4383" s="15" t="s">
        <v>4324</v>
      </c>
      <c r="G4383" s="15" t="s">
        <v>13376</v>
      </c>
      <c r="H4383" s="15" t="s">
        <v>13408</v>
      </c>
      <c r="I4383" s="15" t="s">
        <v>4327</v>
      </c>
      <c r="J4383" s="15" t="s">
        <v>5653</v>
      </c>
      <c r="K4383" s="15"/>
      <c r="L4383" s="103" t="str">
        <f t="shared" si="1"/>
        <v>B-J501-W25-500 ml White Milk Jerrycan</v>
      </c>
      <c r="M4383" s="103">
        <f t="shared" si="2"/>
        <v>288</v>
      </c>
      <c r="N4383" s="102" t="str">
        <f t="shared" si="3"/>
        <v>wk </v>
      </c>
    </row>
    <row r="4384" ht="12.75" customHeight="1">
      <c r="A4384" s="15" t="s">
        <v>6765</v>
      </c>
      <c r="B4384" s="15" t="s">
        <v>3123</v>
      </c>
      <c r="C4384" s="15" t="s">
        <v>4321</v>
      </c>
      <c r="D4384" s="15" t="s">
        <v>3372</v>
      </c>
      <c r="E4384" s="15" t="s">
        <v>10887</v>
      </c>
      <c r="F4384" s="15" t="s">
        <v>4324</v>
      </c>
      <c r="G4384" s="15" t="s">
        <v>13376</v>
      </c>
      <c r="H4384" s="15" t="s">
        <v>13408</v>
      </c>
      <c r="I4384" s="15" t="s">
        <v>4327</v>
      </c>
      <c r="J4384" s="15" t="s">
        <v>5653</v>
      </c>
      <c r="K4384" s="15"/>
      <c r="L4384" s="103" t="str">
        <f t="shared" si="1"/>
        <v>B-J501-W25-500 ml White Milk Jerrycan</v>
      </c>
      <c r="M4384" s="103">
        <f t="shared" si="2"/>
        <v>288</v>
      </c>
      <c r="N4384" s="102" t="str">
        <f t="shared" si="3"/>
        <v>wk </v>
      </c>
    </row>
    <row r="4385" ht="12.75" customHeight="1">
      <c r="A4385" s="15" t="s">
        <v>5323</v>
      </c>
      <c r="B4385" s="15" t="s">
        <v>3123</v>
      </c>
      <c r="C4385" s="15" t="s">
        <v>4321</v>
      </c>
      <c r="D4385" s="15" t="s">
        <v>3544</v>
      </c>
      <c r="E4385" s="15" t="s">
        <v>12926</v>
      </c>
      <c r="F4385" s="15" t="s">
        <v>6858</v>
      </c>
      <c r="G4385" s="15" t="s">
        <v>13409</v>
      </c>
      <c r="H4385" s="15" t="s">
        <v>13401</v>
      </c>
      <c r="I4385" s="15" t="s">
        <v>4327</v>
      </c>
      <c r="J4385" s="15" t="s">
        <v>8986</v>
      </c>
      <c r="K4385" s="15"/>
      <c r="L4385" s="103" t="str">
        <f t="shared" si="1"/>
        <v>B-J501-W25-500 ml White Milk Jerrycan</v>
      </c>
      <c r="M4385" s="103">
        <f t="shared" si="2"/>
        <v>720</v>
      </c>
      <c r="N4385" s="102" t="str">
        <f t="shared" si="3"/>
        <v>wk </v>
      </c>
    </row>
    <row r="4386" ht="12.75" customHeight="1">
      <c r="A4386" s="15" t="s">
        <v>5722</v>
      </c>
      <c r="B4386" s="15" t="s">
        <v>3123</v>
      </c>
      <c r="C4386" s="15" t="s">
        <v>4321</v>
      </c>
      <c r="D4386" s="15" t="s">
        <v>3544</v>
      </c>
      <c r="E4386" s="15" t="s">
        <v>12854</v>
      </c>
      <c r="F4386" s="15" t="s">
        <v>6858</v>
      </c>
      <c r="G4386" s="15" t="s">
        <v>13409</v>
      </c>
      <c r="H4386" s="15" t="s">
        <v>13401</v>
      </c>
      <c r="I4386" s="15" t="s">
        <v>4327</v>
      </c>
      <c r="J4386" s="15" t="s">
        <v>4328</v>
      </c>
      <c r="K4386" s="15"/>
      <c r="L4386" s="103" t="str">
        <f t="shared" si="1"/>
        <v>B-J501-W25-500 ml White Milk Jerrycan</v>
      </c>
      <c r="M4386" s="103">
        <f t="shared" si="2"/>
        <v>720</v>
      </c>
      <c r="N4386" s="102" t="str">
        <f t="shared" si="3"/>
        <v>wk 9</v>
      </c>
    </row>
    <row r="4387" ht="12.75" customHeight="1">
      <c r="A4387" s="15" t="s">
        <v>4441</v>
      </c>
      <c r="B4387" s="15" t="s">
        <v>3123</v>
      </c>
      <c r="C4387" s="15" t="s">
        <v>4321</v>
      </c>
      <c r="D4387" s="15" t="s">
        <v>3816</v>
      </c>
      <c r="E4387" s="15" t="s">
        <v>12701</v>
      </c>
      <c r="F4387" s="15" t="s">
        <v>4324</v>
      </c>
      <c r="G4387" s="15" t="s">
        <v>13379</v>
      </c>
      <c r="H4387" s="15" t="s">
        <v>13402</v>
      </c>
      <c r="I4387" s="15" t="s">
        <v>4327</v>
      </c>
      <c r="J4387" s="15" t="s">
        <v>4345</v>
      </c>
      <c r="K4387" s="15"/>
      <c r="L4387" s="103" t="str">
        <f t="shared" si="1"/>
        <v>B-J501-W25-500 ml White Milk Jerrycan</v>
      </c>
      <c r="M4387" s="103">
        <f t="shared" si="2"/>
        <v>144</v>
      </c>
      <c r="N4387" s="102" t="str">
        <f t="shared" si="3"/>
        <v>wk </v>
      </c>
    </row>
    <row r="4388" ht="12.75" customHeight="1">
      <c r="A4388" s="15" t="s">
        <v>4445</v>
      </c>
      <c r="B4388" s="15" t="s">
        <v>3123</v>
      </c>
      <c r="C4388" s="15" t="s">
        <v>4321</v>
      </c>
      <c r="D4388" s="15" t="s">
        <v>13410</v>
      </c>
      <c r="E4388" s="15" t="s">
        <v>6857</v>
      </c>
      <c r="F4388" s="15" t="s">
        <v>6858</v>
      </c>
      <c r="G4388" s="15" t="s">
        <v>13411</v>
      </c>
      <c r="H4388" s="15" t="s">
        <v>13412</v>
      </c>
      <c r="I4388" s="15" t="s">
        <v>4327</v>
      </c>
      <c r="J4388" s="15" t="s">
        <v>4328</v>
      </c>
      <c r="K4388" s="15"/>
      <c r="L4388" s="103" t="str">
        <f t="shared" si="1"/>
        <v>B-J501-W25-500 ml White Milk Jerrycan</v>
      </c>
      <c r="M4388" s="103">
        <f t="shared" si="2"/>
        <v>10065</v>
      </c>
      <c r="N4388" s="102" t="str">
        <f t="shared" si="3"/>
        <v>wk </v>
      </c>
    </row>
    <row r="4389" ht="12.75" customHeight="1">
      <c r="A4389" s="15" t="s">
        <v>13413</v>
      </c>
      <c r="B4389" s="15" t="s">
        <v>2855</v>
      </c>
      <c r="C4389" s="15" t="s">
        <v>3146</v>
      </c>
      <c r="D4389" s="15" t="s">
        <v>3145</v>
      </c>
      <c r="E4389" s="15"/>
      <c r="F4389" s="15" t="s">
        <v>4308</v>
      </c>
      <c r="G4389" s="15" t="s">
        <v>13192</v>
      </c>
      <c r="H4389" s="15" t="s">
        <v>3149</v>
      </c>
      <c r="I4389" s="15" t="s">
        <v>3177</v>
      </c>
      <c r="J4389" s="15"/>
      <c r="K4389" s="15"/>
      <c r="L4389" s="103" t="str">
        <f t="shared" si="1"/>
        <v>B-J503-DPK19-500 ml Dark Pink Milk Bottle</v>
      </c>
      <c r="M4389" s="103">
        <f t="shared" si="2"/>
        <v>0</v>
      </c>
      <c r="N4389" s="102" t="str">
        <f t="shared" si="3"/>
        <v>wk </v>
      </c>
    </row>
    <row r="4390" ht="12.75" customHeight="1">
      <c r="A4390" s="15" t="s">
        <v>4558</v>
      </c>
      <c r="B4390" s="15" t="s">
        <v>3123</v>
      </c>
      <c r="C4390" s="15" t="s">
        <v>4321</v>
      </c>
      <c r="D4390" s="15" t="s">
        <v>7560</v>
      </c>
      <c r="E4390" s="15" t="s">
        <v>13414</v>
      </c>
      <c r="F4390" s="15" t="s">
        <v>12943</v>
      </c>
      <c r="G4390" s="15" t="s">
        <v>13415</v>
      </c>
      <c r="H4390" s="15" t="s">
        <v>13416</v>
      </c>
      <c r="I4390" s="15" t="s">
        <v>4327</v>
      </c>
      <c r="J4390" s="15" t="s">
        <v>4328</v>
      </c>
      <c r="K4390" s="15"/>
      <c r="L4390" s="103" t="str">
        <f t="shared" si="1"/>
        <v>B-J503-DPK19-500 ml Dark Pink Milk Bottle</v>
      </c>
      <c r="M4390" s="103">
        <f t="shared" si="2"/>
        <v>10944</v>
      </c>
      <c r="N4390" s="102" t="str">
        <f t="shared" si="3"/>
        <v>wk 36</v>
      </c>
    </row>
    <row r="4391" ht="12.75" customHeight="1">
      <c r="A4391" s="15" t="s">
        <v>4565</v>
      </c>
      <c r="B4391" s="15" t="s">
        <v>3123</v>
      </c>
      <c r="C4391" s="15" t="s">
        <v>4321</v>
      </c>
      <c r="D4391" s="15" t="s">
        <v>7560</v>
      </c>
      <c r="E4391" s="15" t="s">
        <v>13417</v>
      </c>
      <c r="F4391" s="15" t="s">
        <v>12943</v>
      </c>
      <c r="G4391" s="15" t="s">
        <v>13415</v>
      </c>
      <c r="H4391" s="15" t="s">
        <v>13416</v>
      </c>
      <c r="I4391" s="15" t="s">
        <v>4327</v>
      </c>
      <c r="J4391" s="15" t="s">
        <v>4328</v>
      </c>
      <c r="K4391" s="15"/>
      <c r="L4391" s="103" t="str">
        <f t="shared" si="1"/>
        <v>B-J503-DPK19-500 ml Dark Pink Milk Bottle</v>
      </c>
      <c r="M4391" s="103">
        <f t="shared" si="2"/>
        <v>10944</v>
      </c>
      <c r="N4391" s="102" t="str">
        <f t="shared" si="3"/>
        <v>wk 49</v>
      </c>
    </row>
    <row r="4392" ht="12.75" customHeight="1">
      <c r="A4392" s="15" t="s">
        <v>5256</v>
      </c>
      <c r="B4392" s="15" t="s">
        <v>3123</v>
      </c>
      <c r="C4392" s="15" t="s">
        <v>4321</v>
      </c>
      <c r="D4392" s="15" t="s">
        <v>3470</v>
      </c>
      <c r="E4392" s="15" t="s">
        <v>13011</v>
      </c>
      <c r="F4392" s="15" t="s">
        <v>6858</v>
      </c>
      <c r="G4392" s="15" t="s">
        <v>10989</v>
      </c>
      <c r="H4392" s="15" t="s">
        <v>13418</v>
      </c>
      <c r="I4392" s="15" t="s">
        <v>4327</v>
      </c>
      <c r="J4392" s="15" t="s">
        <v>4328</v>
      </c>
      <c r="K4392" s="15"/>
      <c r="L4392" s="103" t="str">
        <f t="shared" si="1"/>
        <v>B-J503-DPK19-500 ml Dark Pink Milk Bottle</v>
      </c>
      <c r="M4392" s="103">
        <f t="shared" si="2"/>
        <v>2880</v>
      </c>
      <c r="N4392" s="102" t="str">
        <f t="shared" si="3"/>
        <v>wk </v>
      </c>
    </row>
    <row r="4393" ht="12.75" customHeight="1">
      <c r="A4393" s="15" t="s">
        <v>4639</v>
      </c>
      <c r="B4393" s="15" t="s">
        <v>3123</v>
      </c>
      <c r="C4393" s="15" t="s">
        <v>4321</v>
      </c>
      <c r="D4393" s="15" t="s">
        <v>3372</v>
      </c>
      <c r="E4393" s="15" t="s">
        <v>13419</v>
      </c>
      <c r="F4393" s="15" t="s">
        <v>12943</v>
      </c>
      <c r="G4393" s="15" t="s">
        <v>13420</v>
      </c>
      <c r="H4393" s="15" t="s">
        <v>13421</v>
      </c>
      <c r="I4393" s="15" t="s">
        <v>4327</v>
      </c>
      <c r="J4393" s="15" t="s">
        <v>4328</v>
      </c>
      <c r="K4393" s="15"/>
      <c r="L4393" s="103" t="str">
        <f t="shared" si="1"/>
        <v>B-J503-DPK19-500 ml Dark Pink Milk Bottle</v>
      </c>
      <c r="M4393" s="103">
        <f t="shared" si="2"/>
        <v>288</v>
      </c>
      <c r="N4393" s="102" t="str">
        <f t="shared" si="3"/>
        <v>wk 49</v>
      </c>
    </row>
    <row r="4394" ht="12.75" customHeight="1">
      <c r="A4394" s="15" t="s">
        <v>4869</v>
      </c>
      <c r="B4394" s="15" t="s">
        <v>3123</v>
      </c>
      <c r="C4394" s="15" t="s">
        <v>4321</v>
      </c>
      <c r="D4394" s="15" t="s">
        <v>3816</v>
      </c>
      <c r="E4394" s="15" t="s">
        <v>12826</v>
      </c>
      <c r="F4394" s="15" t="s">
        <v>4324</v>
      </c>
      <c r="G4394" s="15" t="s">
        <v>13204</v>
      </c>
      <c r="H4394" s="15" t="s">
        <v>13422</v>
      </c>
      <c r="I4394" s="15" t="s">
        <v>4327</v>
      </c>
      <c r="J4394" s="15" t="s">
        <v>4328</v>
      </c>
      <c r="K4394" s="15"/>
      <c r="L4394" s="103" t="str">
        <f t="shared" si="1"/>
        <v>B-J503-DPK19-500 ml Dark Pink Milk Bottle</v>
      </c>
      <c r="M4394" s="103">
        <f t="shared" si="2"/>
        <v>144</v>
      </c>
      <c r="N4394" s="102" t="str">
        <f t="shared" si="3"/>
        <v>wk </v>
      </c>
    </row>
    <row r="4395" ht="12.75" customHeight="1">
      <c r="A4395" s="15" t="s">
        <v>13423</v>
      </c>
      <c r="B4395" s="15"/>
      <c r="C4395" s="15" t="s">
        <v>3146</v>
      </c>
      <c r="D4395" s="15" t="s">
        <v>3145</v>
      </c>
      <c r="E4395" s="15"/>
      <c r="F4395" s="15" t="s">
        <v>4308</v>
      </c>
      <c r="G4395" s="15" t="s">
        <v>13192</v>
      </c>
      <c r="H4395" s="15" t="s">
        <v>3149</v>
      </c>
      <c r="I4395" s="15" t="s">
        <v>3177</v>
      </c>
      <c r="J4395" s="15"/>
      <c r="K4395" s="15"/>
      <c r="L4395" s="103" t="str">
        <f t="shared" si="1"/>
        <v>B-J503-PK19-500 ml Pink Milk Bottle</v>
      </c>
      <c r="M4395" s="103">
        <f t="shared" si="2"/>
        <v>0</v>
      </c>
      <c r="N4395" s="102" t="str">
        <f t="shared" si="3"/>
        <v>wk </v>
      </c>
    </row>
    <row r="4396" ht="12.75" customHeight="1">
      <c r="A4396" s="15" t="s">
        <v>4361</v>
      </c>
      <c r="B4396" s="15" t="s">
        <v>3123</v>
      </c>
      <c r="C4396" s="15" t="s">
        <v>4321</v>
      </c>
      <c r="D4396" s="15" t="s">
        <v>3372</v>
      </c>
      <c r="E4396" s="15" t="s">
        <v>12956</v>
      </c>
      <c r="F4396" s="15" t="s">
        <v>4324</v>
      </c>
      <c r="G4396" s="15" t="s">
        <v>8569</v>
      </c>
      <c r="H4396" s="15" t="s">
        <v>13424</v>
      </c>
      <c r="I4396" s="15" t="s">
        <v>4327</v>
      </c>
      <c r="J4396" s="15" t="s">
        <v>5653</v>
      </c>
      <c r="K4396" s="15"/>
      <c r="L4396" s="103" t="str">
        <f t="shared" si="1"/>
        <v>B-J503-PK19-500 ml Pink Milk Bottle</v>
      </c>
      <c r="M4396" s="103">
        <f t="shared" si="2"/>
        <v>288</v>
      </c>
      <c r="N4396" s="102" t="str">
        <f t="shared" si="3"/>
        <v>wk 5</v>
      </c>
    </row>
    <row r="4397" ht="12.75" customHeight="1">
      <c r="A4397" s="15" t="s">
        <v>4361</v>
      </c>
      <c r="B4397" s="15" t="s">
        <v>3123</v>
      </c>
      <c r="C4397" s="15" t="s">
        <v>4321</v>
      </c>
      <c r="D4397" s="15" t="s">
        <v>3816</v>
      </c>
      <c r="E4397" s="15" t="s">
        <v>12673</v>
      </c>
      <c r="F4397" s="15" t="s">
        <v>4324</v>
      </c>
      <c r="G4397" s="15" t="s">
        <v>13204</v>
      </c>
      <c r="H4397" s="15" t="s">
        <v>13425</v>
      </c>
      <c r="I4397" s="15" t="s">
        <v>4327</v>
      </c>
      <c r="J4397" s="15" t="s">
        <v>5653</v>
      </c>
      <c r="K4397" s="15"/>
      <c r="L4397" s="103" t="str">
        <f t="shared" si="1"/>
        <v>B-J503-PK19-500 ml Pink Milk Bottle</v>
      </c>
      <c r="M4397" s="103">
        <f t="shared" si="2"/>
        <v>144</v>
      </c>
      <c r="N4397" s="102" t="str">
        <f t="shared" si="3"/>
        <v>wk 5</v>
      </c>
    </row>
    <row r="4398" ht="12.75" customHeight="1">
      <c r="A4398" s="15" t="s">
        <v>4353</v>
      </c>
      <c r="B4398" s="15" t="s">
        <v>3123</v>
      </c>
      <c r="C4398" s="15" t="s">
        <v>4321</v>
      </c>
      <c r="D4398" s="15" t="s">
        <v>3763</v>
      </c>
      <c r="E4398" s="15" t="s">
        <v>12960</v>
      </c>
      <c r="F4398" s="15" t="s">
        <v>4324</v>
      </c>
      <c r="G4398" s="15" t="s">
        <v>13254</v>
      </c>
      <c r="H4398" s="15" t="s">
        <v>13426</v>
      </c>
      <c r="I4398" s="15" t="s">
        <v>4327</v>
      </c>
      <c r="J4398" s="15" t="s">
        <v>5653</v>
      </c>
      <c r="K4398" s="15"/>
      <c r="L4398" s="103" t="str">
        <f t="shared" si="1"/>
        <v>B-J503-PK19-500 ml Pink Milk Bottle</v>
      </c>
      <c r="M4398" s="103">
        <f t="shared" si="2"/>
        <v>1152</v>
      </c>
      <c r="N4398" s="102" t="str">
        <f t="shared" si="3"/>
        <v>wk 9</v>
      </c>
    </row>
    <row r="4399" ht="12.75" customHeight="1">
      <c r="A4399" s="15" t="s">
        <v>9042</v>
      </c>
      <c r="B4399" s="15" t="s">
        <v>3123</v>
      </c>
      <c r="C4399" s="15" t="s">
        <v>4321</v>
      </c>
      <c r="D4399" s="15" t="s">
        <v>3372</v>
      </c>
      <c r="E4399" s="15" t="s">
        <v>12966</v>
      </c>
      <c r="F4399" s="15" t="s">
        <v>4324</v>
      </c>
      <c r="G4399" s="15" t="s">
        <v>8569</v>
      </c>
      <c r="H4399" s="15" t="s">
        <v>13424</v>
      </c>
      <c r="I4399" s="15" t="s">
        <v>4327</v>
      </c>
      <c r="J4399" s="15" t="s">
        <v>4328</v>
      </c>
      <c r="K4399" s="15"/>
      <c r="L4399" s="103" t="str">
        <f t="shared" si="1"/>
        <v>B-J503-PK19-500 ml Pink Milk Bottle</v>
      </c>
      <c r="M4399" s="103">
        <f t="shared" si="2"/>
        <v>288</v>
      </c>
      <c r="N4399" s="102" t="str">
        <f t="shared" si="3"/>
        <v>wk 27</v>
      </c>
    </row>
    <row r="4400" ht="12.75" customHeight="1">
      <c r="A4400" s="15" t="s">
        <v>5658</v>
      </c>
      <c r="B4400" s="15" t="s">
        <v>3123</v>
      </c>
      <c r="C4400" s="15" t="s">
        <v>4321</v>
      </c>
      <c r="D4400" s="15" t="s">
        <v>3569</v>
      </c>
      <c r="E4400" s="15" t="s">
        <v>12967</v>
      </c>
      <c r="F4400" s="15" t="s">
        <v>4324</v>
      </c>
      <c r="G4400" s="15" t="s">
        <v>13211</v>
      </c>
      <c r="H4400" s="15" t="s">
        <v>13427</v>
      </c>
      <c r="I4400" s="15" t="s">
        <v>4327</v>
      </c>
      <c r="J4400" s="15" t="s">
        <v>5653</v>
      </c>
      <c r="K4400" s="15"/>
      <c r="L4400" s="103" t="str">
        <f t="shared" si="1"/>
        <v>B-J503-PK19-500 ml Pink Milk Bottle</v>
      </c>
      <c r="M4400" s="103">
        <f t="shared" si="2"/>
        <v>576</v>
      </c>
      <c r="N4400" s="102" t="str">
        <f t="shared" si="3"/>
        <v>wk 31</v>
      </c>
    </row>
    <row r="4401" ht="12.75" customHeight="1">
      <c r="A4401" s="15" t="s">
        <v>5658</v>
      </c>
      <c r="B4401" s="15" t="s">
        <v>3123</v>
      </c>
      <c r="C4401" s="15" t="s">
        <v>4321</v>
      </c>
      <c r="D4401" s="15" t="s">
        <v>7483</v>
      </c>
      <c r="E4401" s="15" t="s">
        <v>13103</v>
      </c>
      <c r="F4401" s="15" t="s">
        <v>4324</v>
      </c>
      <c r="G4401" s="15" t="s">
        <v>13199</v>
      </c>
      <c r="H4401" s="15" t="s">
        <v>13428</v>
      </c>
      <c r="I4401" s="15" t="s">
        <v>4327</v>
      </c>
      <c r="J4401" s="15" t="s">
        <v>4328</v>
      </c>
      <c r="K4401" s="15"/>
      <c r="L4401" s="103" t="str">
        <f t="shared" si="1"/>
        <v>B-J503-PK19-500 ml Pink Milk Bottle</v>
      </c>
      <c r="M4401" s="103">
        <f t="shared" si="2"/>
        <v>432</v>
      </c>
      <c r="N4401" s="102" t="str">
        <f t="shared" si="3"/>
        <v>wk 31</v>
      </c>
    </row>
    <row r="4402" ht="12.75" customHeight="1">
      <c r="A4402" s="15" t="s">
        <v>5663</v>
      </c>
      <c r="B4402" s="15" t="s">
        <v>3123</v>
      </c>
      <c r="C4402" s="15" t="s">
        <v>4321</v>
      </c>
      <c r="D4402" s="15" t="s">
        <v>3763</v>
      </c>
      <c r="E4402" s="15" t="s">
        <v>12972</v>
      </c>
      <c r="F4402" s="15" t="s">
        <v>4324</v>
      </c>
      <c r="G4402" s="15" t="s">
        <v>13254</v>
      </c>
      <c r="H4402" s="15" t="s">
        <v>13426</v>
      </c>
      <c r="I4402" s="15" t="s">
        <v>4327</v>
      </c>
      <c r="J4402" s="15" t="s">
        <v>5653</v>
      </c>
      <c r="K4402" s="15"/>
      <c r="L4402" s="103" t="str">
        <f t="shared" si="1"/>
        <v>B-J503-PK19-500 ml Pink Milk Bottle</v>
      </c>
      <c r="M4402" s="103">
        <f t="shared" si="2"/>
        <v>1152</v>
      </c>
      <c r="N4402" s="102" t="str">
        <f t="shared" si="3"/>
        <v>wk 36</v>
      </c>
    </row>
    <row r="4403" ht="12.75" customHeight="1">
      <c r="A4403" s="15" t="s">
        <v>4368</v>
      </c>
      <c r="B4403" s="15" t="s">
        <v>3123</v>
      </c>
      <c r="C4403" s="15" t="s">
        <v>4321</v>
      </c>
      <c r="D4403" s="15" t="s">
        <v>3816</v>
      </c>
      <c r="E4403" s="15" t="s">
        <v>13429</v>
      </c>
      <c r="F4403" s="15" t="s">
        <v>4324</v>
      </c>
      <c r="G4403" s="15" t="s">
        <v>13204</v>
      </c>
      <c r="H4403" s="15" t="s">
        <v>13425</v>
      </c>
      <c r="I4403" s="15" t="s">
        <v>4327</v>
      </c>
      <c r="J4403" s="15" t="s">
        <v>4328</v>
      </c>
      <c r="K4403" s="15"/>
      <c r="L4403" s="103" t="str">
        <f t="shared" si="1"/>
        <v>B-J503-PK19-500 ml Pink Milk Bottle</v>
      </c>
      <c r="M4403" s="103">
        <f t="shared" si="2"/>
        <v>144</v>
      </c>
      <c r="N4403" s="102" t="str">
        <f t="shared" si="3"/>
        <v>wk 49</v>
      </c>
    </row>
    <row r="4404" ht="12.75" customHeight="1">
      <c r="A4404" s="15" t="s">
        <v>4368</v>
      </c>
      <c r="B4404" s="15" t="s">
        <v>3123</v>
      </c>
      <c r="C4404" s="15" t="s">
        <v>4321</v>
      </c>
      <c r="D4404" s="15" t="s">
        <v>3816</v>
      </c>
      <c r="E4404" s="15" t="s">
        <v>12974</v>
      </c>
      <c r="F4404" s="15" t="s">
        <v>4324</v>
      </c>
      <c r="G4404" s="15" t="s">
        <v>13204</v>
      </c>
      <c r="H4404" s="15" t="s">
        <v>13425</v>
      </c>
      <c r="I4404" s="15" t="s">
        <v>4327</v>
      </c>
      <c r="J4404" s="15" t="s">
        <v>5653</v>
      </c>
      <c r="K4404" s="15"/>
      <c r="L4404" s="103" t="str">
        <f t="shared" si="1"/>
        <v>B-J503-PK19-500 ml Pink Milk Bottle</v>
      </c>
      <c r="M4404" s="103">
        <f t="shared" si="2"/>
        <v>144</v>
      </c>
      <c r="N4404" s="102" t="str">
        <f t="shared" si="3"/>
        <v>wk 49</v>
      </c>
    </row>
    <row r="4405" ht="12.75" customHeight="1">
      <c r="A4405" s="15" t="s">
        <v>4425</v>
      </c>
      <c r="B4405" s="15" t="s">
        <v>3123</v>
      </c>
      <c r="C4405" s="15" t="s">
        <v>4321</v>
      </c>
      <c r="D4405" s="15" t="s">
        <v>3784</v>
      </c>
      <c r="E4405" s="15" t="s">
        <v>12687</v>
      </c>
      <c r="F4405" s="15" t="s">
        <v>6858</v>
      </c>
      <c r="G4405" s="15" t="s">
        <v>5339</v>
      </c>
      <c r="H4405" s="15" t="s">
        <v>13430</v>
      </c>
      <c r="I4405" s="15" t="s">
        <v>4327</v>
      </c>
      <c r="J4405" s="15" t="s">
        <v>4328</v>
      </c>
      <c r="K4405" s="15"/>
      <c r="L4405" s="103" t="str">
        <f t="shared" si="1"/>
        <v>B-J503-PK19-500 ml Pink Milk Bottle</v>
      </c>
      <c r="M4405" s="103">
        <f t="shared" si="2"/>
        <v>4032</v>
      </c>
      <c r="N4405" s="102" t="str">
        <f t="shared" si="3"/>
        <v>wk </v>
      </c>
    </row>
    <row r="4406" ht="12.75" customHeight="1">
      <c r="A4406" s="15" t="s">
        <v>4425</v>
      </c>
      <c r="B4406" s="15" t="s">
        <v>3123</v>
      </c>
      <c r="C4406" s="15" t="s">
        <v>4321</v>
      </c>
      <c r="D4406" s="15" t="s">
        <v>3372</v>
      </c>
      <c r="E4406" s="15" t="s">
        <v>13303</v>
      </c>
      <c r="F4406" s="15" t="s">
        <v>4324</v>
      </c>
      <c r="G4406" s="15" t="s">
        <v>8569</v>
      </c>
      <c r="H4406" s="15" t="s">
        <v>13424</v>
      </c>
      <c r="I4406" s="15" t="s">
        <v>4327</v>
      </c>
      <c r="J4406" s="15" t="s">
        <v>4328</v>
      </c>
      <c r="K4406" s="15"/>
      <c r="L4406" s="103" t="str">
        <f t="shared" si="1"/>
        <v>B-J503-PK19-500 ml Pink Milk Bottle</v>
      </c>
      <c r="M4406" s="103">
        <f t="shared" si="2"/>
        <v>288</v>
      </c>
      <c r="N4406" s="102" t="str">
        <f t="shared" si="3"/>
        <v>wk </v>
      </c>
    </row>
    <row r="4407" ht="12.75" customHeight="1">
      <c r="A4407" s="15" t="s">
        <v>4441</v>
      </c>
      <c r="B4407" s="15" t="s">
        <v>3123</v>
      </c>
      <c r="C4407" s="15" t="s">
        <v>4321</v>
      </c>
      <c r="D4407" s="15" t="s">
        <v>3569</v>
      </c>
      <c r="E4407" s="15" t="s">
        <v>12702</v>
      </c>
      <c r="F4407" s="15" t="s">
        <v>4324</v>
      </c>
      <c r="G4407" s="15" t="s">
        <v>13211</v>
      </c>
      <c r="H4407" s="15" t="s">
        <v>13427</v>
      </c>
      <c r="I4407" s="15" t="s">
        <v>4327</v>
      </c>
      <c r="J4407" s="15" t="s">
        <v>4328</v>
      </c>
      <c r="K4407" s="15"/>
      <c r="L4407" s="103" t="str">
        <f t="shared" si="1"/>
        <v>B-J503-PK19-500 ml Pink Milk Bottle</v>
      </c>
      <c r="M4407" s="103">
        <f t="shared" si="2"/>
        <v>576</v>
      </c>
      <c r="N4407" s="102" t="str">
        <f t="shared" si="3"/>
        <v>wk </v>
      </c>
    </row>
    <row r="4408" ht="12.75" customHeight="1">
      <c r="A4408" s="15" t="s">
        <v>4445</v>
      </c>
      <c r="B4408" s="15" t="s">
        <v>3123</v>
      </c>
      <c r="C4408" s="15" t="s">
        <v>4321</v>
      </c>
      <c r="D4408" s="15" t="s">
        <v>5078</v>
      </c>
      <c r="E4408" s="15" t="s">
        <v>6857</v>
      </c>
      <c r="F4408" s="15" t="s">
        <v>6858</v>
      </c>
      <c r="G4408" s="15" t="s">
        <v>13431</v>
      </c>
      <c r="H4408" s="15" t="s">
        <v>13432</v>
      </c>
      <c r="I4408" s="15" t="s">
        <v>4327</v>
      </c>
      <c r="J4408" s="15" t="s">
        <v>4328</v>
      </c>
      <c r="K4408" s="15"/>
      <c r="L4408" s="103" t="str">
        <f t="shared" si="1"/>
        <v>B-J503-PK19-500 ml Pink Milk Bottle</v>
      </c>
      <c r="M4408" s="103">
        <f t="shared" si="2"/>
        <v>1008</v>
      </c>
      <c r="N4408" s="102" t="str">
        <f t="shared" si="3"/>
        <v>wk </v>
      </c>
    </row>
    <row r="4409" ht="12.75" customHeight="1">
      <c r="A4409" s="15" t="s">
        <v>4522</v>
      </c>
      <c r="B4409" s="15" t="s">
        <v>3123</v>
      </c>
      <c r="C4409" s="15" t="s">
        <v>4321</v>
      </c>
      <c r="D4409" s="15" t="s">
        <v>3569</v>
      </c>
      <c r="E4409" s="15" t="s">
        <v>13433</v>
      </c>
      <c r="F4409" s="15" t="s">
        <v>4324</v>
      </c>
      <c r="G4409" s="15" t="s">
        <v>13211</v>
      </c>
      <c r="H4409" s="15" t="s">
        <v>13427</v>
      </c>
      <c r="I4409" s="15" t="s">
        <v>4327</v>
      </c>
      <c r="J4409" s="15" t="s">
        <v>4328</v>
      </c>
      <c r="K4409" s="15"/>
      <c r="L4409" s="103" t="str">
        <f t="shared" si="1"/>
        <v>B-J503-PK19-500 ml Pink Milk Bottle</v>
      </c>
      <c r="M4409" s="103">
        <f t="shared" si="2"/>
        <v>576</v>
      </c>
      <c r="N4409" s="102" t="str">
        <f t="shared" si="3"/>
        <v>wk </v>
      </c>
    </row>
    <row r="4410" ht="12.75" customHeight="1">
      <c r="A4410" s="15" t="s">
        <v>4558</v>
      </c>
      <c r="B4410" s="15" t="s">
        <v>3123</v>
      </c>
      <c r="C4410" s="15" t="s">
        <v>4321</v>
      </c>
      <c r="D4410" s="15" t="s">
        <v>3569</v>
      </c>
      <c r="E4410" s="15" t="s">
        <v>13316</v>
      </c>
      <c r="F4410" s="15" t="s">
        <v>4324</v>
      </c>
      <c r="G4410" s="15" t="s">
        <v>13211</v>
      </c>
      <c r="H4410" s="15" t="s">
        <v>13434</v>
      </c>
      <c r="I4410" s="15" t="s">
        <v>4327</v>
      </c>
      <c r="J4410" s="15" t="s">
        <v>4345</v>
      </c>
      <c r="K4410" s="15"/>
      <c r="L4410" s="103" t="str">
        <f t="shared" si="1"/>
        <v>B-J503-PK19-500 ml Pink Milk Bottle</v>
      </c>
      <c r="M4410" s="103">
        <f t="shared" si="2"/>
        <v>576</v>
      </c>
      <c r="N4410" s="102" t="str">
        <f t="shared" si="3"/>
        <v>wk 36</v>
      </c>
    </row>
    <row r="4411" ht="12.75" customHeight="1">
      <c r="A4411" s="15" t="s">
        <v>5256</v>
      </c>
      <c r="B4411" s="15" t="s">
        <v>3123</v>
      </c>
      <c r="C4411" s="15" t="s">
        <v>4321</v>
      </c>
      <c r="D4411" s="15" t="s">
        <v>6806</v>
      </c>
      <c r="E4411" s="15" t="s">
        <v>13137</v>
      </c>
      <c r="F4411" s="15" t="s">
        <v>6858</v>
      </c>
      <c r="G4411" s="15" t="s">
        <v>7234</v>
      </c>
      <c r="H4411" s="15" t="s">
        <v>13435</v>
      </c>
      <c r="I4411" s="15" t="s">
        <v>4327</v>
      </c>
      <c r="J4411" s="15" t="s">
        <v>4328</v>
      </c>
      <c r="K4411" s="15"/>
      <c r="L4411" s="103" t="str">
        <f t="shared" si="1"/>
        <v>B-J503-PK19-500 ml Pink Milk Bottle</v>
      </c>
      <c r="M4411" s="103">
        <f t="shared" si="2"/>
        <v>1440</v>
      </c>
      <c r="N4411" s="102" t="str">
        <f t="shared" si="3"/>
        <v>wk </v>
      </c>
    </row>
    <row r="4412" ht="12.75" customHeight="1">
      <c r="A4412" s="15" t="s">
        <v>4678</v>
      </c>
      <c r="B4412" s="15" t="s">
        <v>3123</v>
      </c>
      <c r="C4412" s="15" t="s">
        <v>4321</v>
      </c>
      <c r="D4412" s="15" t="s">
        <v>3816</v>
      </c>
      <c r="E4412" s="15" t="s">
        <v>12766</v>
      </c>
      <c r="F4412" s="15" t="s">
        <v>4324</v>
      </c>
      <c r="G4412" s="15" t="s">
        <v>13204</v>
      </c>
      <c r="H4412" s="15" t="s">
        <v>13436</v>
      </c>
      <c r="I4412" s="15" t="s">
        <v>4327</v>
      </c>
      <c r="J4412" s="15" t="s">
        <v>4345</v>
      </c>
      <c r="K4412" s="15"/>
      <c r="L4412" s="103" t="str">
        <f t="shared" si="1"/>
        <v>B-J503-PK19-500 ml Pink Milk Bottle</v>
      </c>
      <c r="M4412" s="103">
        <f t="shared" si="2"/>
        <v>144</v>
      </c>
      <c r="N4412" s="102" t="str">
        <f t="shared" si="3"/>
        <v>wk </v>
      </c>
    </row>
    <row r="4413" ht="12.75" customHeight="1">
      <c r="A4413" s="15" t="s">
        <v>4698</v>
      </c>
      <c r="B4413" s="15" t="s">
        <v>3123</v>
      </c>
      <c r="C4413" s="15" t="s">
        <v>4321</v>
      </c>
      <c r="D4413" s="15" t="s">
        <v>3372</v>
      </c>
      <c r="E4413" s="15" t="s">
        <v>12772</v>
      </c>
      <c r="F4413" s="15" t="s">
        <v>4324</v>
      </c>
      <c r="G4413" s="15" t="s">
        <v>8569</v>
      </c>
      <c r="H4413" s="15" t="s">
        <v>13437</v>
      </c>
      <c r="I4413" s="15" t="s">
        <v>4327</v>
      </c>
      <c r="J4413" s="15" t="s">
        <v>4345</v>
      </c>
      <c r="K4413" s="15"/>
      <c r="L4413" s="103" t="str">
        <f t="shared" si="1"/>
        <v>B-J503-PK19-500 ml Pink Milk Bottle</v>
      </c>
      <c r="M4413" s="103">
        <f t="shared" si="2"/>
        <v>288</v>
      </c>
      <c r="N4413" s="102" t="str">
        <f t="shared" si="3"/>
        <v>wk 10</v>
      </c>
    </row>
    <row r="4414" ht="12.75" customHeight="1">
      <c r="A4414" s="15" t="s">
        <v>4698</v>
      </c>
      <c r="B4414" s="15" t="s">
        <v>3123</v>
      </c>
      <c r="C4414" s="15" t="s">
        <v>4321</v>
      </c>
      <c r="D4414" s="15" t="s">
        <v>3372</v>
      </c>
      <c r="E4414" s="15" t="s">
        <v>12773</v>
      </c>
      <c r="F4414" s="15" t="s">
        <v>4324</v>
      </c>
      <c r="G4414" s="15" t="s">
        <v>8569</v>
      </c>
      <c r="H4414" s="15" t="s">
        <v>13437</v>
      </c>
      <c r="I4414" s="15" t="s">
        <v>4327</v>
      </c>
      <c r="J4414" s="15" t="s">
        <v>4345</v>
      </c>
      <c r="K4414" s="15"/>
      <c r="L4414" s="103" t="str">
        <f t="shared" si="1"/>
        <v>B-J503-PK19-500 ml Pink Milk Bottle</v>
      </c>
      <c r="M4414" s="103">
        <f t="shared" si="2"/>
        <v>288</v>
      </c>
      <c r="N4414" s="102" t="str">
        <f t="shared" si="3"/>
        <v>wk 10</v>
      </c>
    </row>
    <row r="4415" ht="12.75" customHeight="1">
      <c r="A4415" s="15" t="s">
        <v>4710</v>
      </c>
      <c r="B4415" s="15" t="s">
        <v>3123</v>
      </c>
      <c r="C4415" s="15" t="s">
        <v>4321</v>
      </c>
      <c r="D4415" s="15" t="s">
        <v>3372</v>
      </c>
      <c r="E4415" s="15" t="s">
        <v>12776</v>
      </c>
      <c r="F4415" s="15" t="s">
        <v>4324</v>
      </c>
      <c r="G4415" s="15" t="s">
        <v>8569</v>
      </c>
      <c r="H4415" s="15" t="s">
        <v>13437</v>
      </c>
      <c r="I4415" s="15" t="s">
        <v>4327</v>
      </c>
      <c r="J4415" s="15" t="s">
        <v>4345</v>
      </c>
      <c r="K4415" s="15"/>
      <c r="L4415" s="103" t="str">
        <f t="shared" si="1"/>
        <v>B-J503-PK19-500 ml Pink Milk Bottle</v>
      </c>
      <c r="M4415" s="103">
        <f t="shared" si="2"/>
        <v>288</v>
      </c>
      <c r="N4415" s="102" t="str">
        <f t="shared" si="3"/>
        <v>wk 32</v>
      </c>
    </row>
    <row r="4416" ht="12.75" customHeight="1">
      <c r="A4416" s="15" t="s">
        <v>4724</v>
      </c>
      <c r="B4416" s="15" t="s">
        <v>3123</v>
      </c>
      <c r="C4416" s="15" t="s">
        <v>4321</v>
      </c>
      <c r="D4416" s="15" t="s">
        <v>3372</v>
      </c>
      <c r="E4416" s="15" t="s">
        <v>13438</v>
      </c>
      <c r="F4416" s="15" t="s">
        <v>4324</v>
      </c>
      <c r="G4416" s="15" t="s">
        <v>8569</v>
      </c>
      <c r="H4416" s="15" t="s">
        <v>13437</v>
      </c>
      <c r="I4416" s="15" t="s">
        <v>4327</v>
      </c>
      <c r="J4416" s="15" t="s">
        <v>4328</v>
      </c>
      <c r="K4416" s="15"/>
      <c r="L4416" s="103" t="str">
        <f t="shared" si="1"/>
        <v>B-J503-PK19-500 ml Pink Milk Bottle</v>
      </c>
      <c r="M4416" s="103">
        <f t="shared" si="2"/>
        <v>288</v>
      </c>
      <c r="N4416" s="102" t="str">
        <f t="shared" si="3"/>
        <v>wk </v>
      </c>
    </row>
    <row r="4417" ht="12.75" customHeight="1">
      <c r="A4417" s="15" t="s">
        <v>4769</v>
      </c>
      <c r="B4417" s="15" t="s">
        <v>3123</v>
      </c>
      <c r="C4417" s="15" t="s">
        <v>4321</v>
      </c>
      <c r="D4417" s="15" t="s">
        <v>7483</v>
      </c>
      <c r="E4417" s="15" t="s">
        <v>12903</v>
      </c>
      <c r="F4417" s="15" t="s">
        <v>4324</v>
      </c>
      <c r="G4417" s="15" t="s">
        <v>13199</v>
      </c>
      <c r="H4417" s="15" t="s">
        <v>13439</v>
      </c>
      <c r="I4417" s="15" t="s">
        <v>4327</v>
      </c>
      <c r="J4417" s="15" t="s">
        <v>4345</v>
      </c>
      <c r="K4417" s="15"/>
      <c r="L4417" s="103" t="str">
        <f t="shared" si="1"/>
        <v>B-J503-PK19-500 ml Pink Milk Bottle</v>
      </c>
      <c r="M4417" s="103">
        <f t="shared" si="2"/>
        <v>432</v>
      </c>
      <c r="N4417" s="102" t="str">
        <f t="shared" si="3"/>
        <v>wk 28</v>
      </c>
    </row>
    <row r="4418" ht="12.75" customHeight="1">
      <c r="A4418" s="15" t="s">
        <v>4776</v>
      </c>
      <c r="B4418" s="15" t="s">
        <v>3123</v>
      </c>
      <c r="C4418" s="15" t="s">
        <v>4321</v>
      </c>
      <c r="D4418" s="15" t="s">
        <v>3847</v>
      </c>
      <c r="E4418" s="15" t="s">
        <v>13064</v>
      </c>
      <c r="F4418" s="15" t="s">
        <v>4324</v>
      </c>
      <c r="G4418" s="15" t="s">
        <v>13345</v>
      </c>
      <c r="H4418" s="15" t="s">
        <v>13440</v>
      </c>
      <c r="I4418" s="15" t="s">
        <v>4327</v>
      </c>
      <c r="J4418" s="15" t="s">
        <v>4328</v>
      </c>
      <c r="K4418" s="15"/>
      <c r="L4418" s="103" t="str">
        <f t="shared" si="1"/>
        <v>B-J503-PK19-500 ml Pink Milk Bottle</v>
      </c>
      <c r="M4418" s="103">
        <f t="shared" si="2"/>
        <v>2016</v>
      </c>
      <c r="N4418" s="102" t="str">
        <f t="shared" si="3"/>
        <v>wk 45</v>
      </c>
    </row>
    <row r="4419" ht="12.75" customHeight="1">
      <c r="A4419" s="15" t="s">
        <v>4818</v>
      </c>
      <c r="B4419" s="15" t="s">
        <v>3123</v>
      </c>
      <c r="C4419" s="15" t="s">
        <v>4321</v>
      </c>
      <c r="D4419" s="15" t="s">
        <v>3539</v>
      </c>
      <c r="E4419" s="15" t="s">
        <v>12574</v>
      </c>
      <c r="F4419" s="15" t="s">
        <v>4324</v>
      </c>
      <c r="G4419" s="15" t="s">
        <v>13209</v>
      </c>
      <c r="H4419" s="15" t="s">
        <v>13441</v>
      </c>
      <c r="I4419" s="15" t="s">
        <v>4327</v>
      </c>
      <c r="J4419" s="15" t="s">
        <v>4328</v>
      </c>
      <c r="K4419" s="15"/>
      <c r="L4419" s="103" t="str">
        <f t="shared" si="1"/>
        <v>B-J503-PK19-500 ml Pink Milk Bottle</v>
      </c>
      <c r="M4419" s="103">
        <f t="shared" si="2"/>
        <v>864</v>
      </c>
      <c r="N4419" s="102" t="str">
        <f t="shared" si="3"/>
        <v>wk 6</v>
      </c>
    </row>
    <row r="4420" ht="12.75" customHeight="1">
      <c r="A4420" s="15" t="s">
        <v>4840</v>
      </c>
      <c r="B4420" s="15" t="s">
        <v>3123</v>
      </c>
      <c r="C4420" s="15" t="s">
        <v>4321</v>
      </c>
      <c r="D4420" s="15" t="s">
        <v>6806</v>
      </c>
      <c r="E4420" s="15" t="s">
        <v>13083</v>
      </c>
      <c r="F4420" s="15" t="s">
        <v>4324</v>
      </c>
      <c r="G4420" s="15" t="s">
        <v>13280</v>
      </c>
      <c r="H4420" s="15" t="s">
        <v>13442</v>
      </c>
      <c r="I4420" s="15" t="s">
        <v>4327</v>
      </c>
      <c r="J4420" s="15" t="s">
        <v>4328</v>
      </c>
      <c r="K4420" s="15"/>
      <c r="L4420" s="103" t="str">
        <f t="shared" si="1"/>
        <v>B-J503-PK19-500 ml Pink Milk Bottle</v>
      </c>
      <c r="M4420" s="103">
        <f t="shared" si="2"/>
        <v>1440</v>
      </c>
      <c r="N4420" s="102" t="str">
        <f t="shared" si="3"/>
        <v>wk 50</v>
      </c>
    </row>
    <row r="4421" ht="12.75" customHeight="1">
      <c r="A4421" s="15" t="s">
        <v>13443</v>
      </c>
      <c r="B4421" s="15" t="s">
        <v>2855</v>
      </c>
      <c r="C4421" s="15" t="s">
        <v>3146</v>
      </c>
      <c r="D4421" s="15" t="s">
        <v>3145</v>
      </c>
      <c r="E4421" s="15"/>
      <c r="F4421" s="15" t="s">
        <v>4308</v>
      </c>
      <c r="G4421" s="15" t="s">
        <v>13192</v>
      </c>
      <c r="H4421" s="15" t="s">
        <v>3149</v>
      </c>
      <c r="I4421" s="15" t="s">
        <v>3177</v>
      </c>
      <c r="J4421" s="15"/>
      <c r="K4421" s="15"/>
      <c r="L4421" s="103" t="str">
        <f t="shared" si="1"/>
        <v>B-J503-W19-500 ml White Milk Bottle</v>
      </c>
      <c r="M4421" s="103">
        <f t="shared" si="2"/>
        <v>0</v>
      </c>
      <c r="N4421" s="102" t="str">
        <f t="shared" si="3"/>
        <v>wk </v>
      </c>
    </row>
    <row r="4422" ht="12.75" customHeight="1">
      <c r="A4422" s="15" t="s">
        <v>4934</v>
      </c>
      <c r="B4422" s="15" t="s">
        <v>3123</v>
      </c>
      <c r="C4422" s="15" t="s">
        <v>4321</v>
      </c>
      <c r="D4422" s="15" t="s">
        <v>3816</v>
      </c>
      <c r="E4422" s="15" t="s">
        <v>13093</v>
      </c>
      <c r="F4422" s="15" t="s">
        <v>4324</v>
      </c>
      <c r="G4422" s="15" t="s">
        <v>13204</v>
      </c>
      <c r="H4422" s="15" t="s">
        <v>13444</v>
      </c>
      <c r="I4422" s="15" t="s">
        <v>4327</v>
      </c>
      <c r="J4422" s="15" t="s">
        <v>4328</v>
      </c>
      <c r="K4422" s="15"/>
      <c r="L4422" s="103" t="str">
        <f t="shared" si="1"/>
        <v>B-J503-W19-500 ml White Milk Bottle</v>
      </c>
      <c r="M4422" s="103">
        <f t="shared" si="2"/>
        <v>144</v>
      </c>
      <c r="N4422" s="102" t="str">
        <f t="shared" si="3"/>
        <v>wk 1</v>
      </c>
    </row>
    <row r="4423" ht="12.75" customHeight="1">
      <c r="A4423" s="15" t="s">
        <v>4361</v>
      </c>
      <c r="B4423" s="15" t="s">
        <v>3123</v>
      </c>
      <c r="C4423" s="15" t="s">
        <v>4321</v>
      </c>
      <c r="D4423" s="15" t="s">
        <v>3816</v>
      </c>
      <c r="E4423" s="15" t="s">
        <v>12956</v>
      </c>
      <c r="F4423" s="15" t="s">
        <v>4324</v>
      </c>
      <c r="G4423" s="15" t="s">
        <v>13204</v>
      </c>
      <c r="H4423" s="15" t="s">
        <v>13444</v>
      </c>
      <c r="I4423" s="15" t="s">
        <v>4327</v>
      </c>
      <c r="J4423" s="15" t="s">
        <v>5653</v>
      </c>
      <c r="K4423" s="15"/>
      <c r="L4423" s="103" t="str">
        <f t="shared" si="1"/>
        <v>B-J503-W19-500 ml White Milk Bottle</v>
      </c>
      <c r="M4423" s="103">
        <f t="shared" si="2"/>
        <v>144</v>
      </c>
      <c r="N4423" s="102" t="str">
        <f t="shared" si="3"/>
        <v>wk 5</v>
      </c>
    </row>
    <row r="4424" ht="12.75" customHeight="1">
      <c r="A4424" s="15" t="s">
        <v>4361</v>
      </c>
      <c r="B4424" s="15" t="s">
        <v>3123</v>
      </c>
      <c r="C4424" s="15" t="s">
        <v>4321</v>
      </c>
      <c r="D4424" s="15" t="s">
        <v>3816</v>
      </c>
      <c r="E4424" s="15" t="s">
        <v>12673</v>
      </c>
      <c r="F4424" s="15" t="s">
        <v>4324</v>
      </c>
      <c r="G4424" s="15" t="s">
        <v>13204</v>
      </c>
      <c r="H4424" s="15" t="s">
        <v>13444</v>
      </c>
      <c r="I4424" s="15" t="s">
        <v>4327</v>
      </c>
      <c r="J4424" s="15" t="s">
        <v>5653</v>
      </c>
      <c r="K4424" s="15"/>
      <c r="L4424" s="103" t="str">
        <f t="shared" si="1"/>
        <v>B-J503-W19-500 ml White Milk Bottle</v>
      </c>
      <c r="M4424" s="103">
        <f t="shared" si="2"/>
        <v>144</v>
      </c>
      <c r="N4424" s="102" t="str">
        <f t="shared" si="3"/>
        <v>wk 5</v>
      </c>
    </row>
    <row r="4425" ht="12.75" customHeight="1">
      <c r="A4425" s="15" t="s">
        <v>4361</v>
      </c>
      <c r="B4425" s="15" t="s">
        <v>3123</v>
      </c>
      <c r="C4425" s="15" t="s">
        <v>4321</v>
      </c>
      <c r="D4425" s="15" t="s">
        <v>3816</v>
      </c>
      <c r="E4425" s="15" t="s">
        <v>13099</v>
      </c>
      <c r="F4425" s="15" t="s">
        <v>4324</v>
      </c>
      <c r="G4425" s="15" t="s">
        <v>13204</v>
      </c>
      <c r="H4425" s="15" t="s">
        <v>13444</v>
      </c>
      <c r="I4425" s="15" t="s">
        <v>4327</v>
      </c>
      <c r="J4425" s="15" t="s">
        <v>4328</v>
      </c>
      <c r="K4425" s="15"/>
      <c r="L4425" s="103" t="str">
        <f t="shared" si="1"/>
        <v>B-J503-W19-500 ml White Milk Bottle</v>
      </c>
      <c r="M4425" s="103">
        <f t="shared" si="2"/>
        <v>144</v>
      </c>
      <c r="N4425" s="102" t="str">
        <f t="shared" si="3"/>
        <v>wk 5</v>
      </c>
    </row>
    <row r="4426" ht="12.75" customHeight="1">
      <c r="A4426" s="15" t="s">
        <v>4353</v>
      </c>
      <c r="B4426" s="15" t="s">
        <v>3123</v>
      </c>
      <c r="C4426" s="15" t="s">
        <v>4321</v>
      </c>
      <c r="D4426" s="15" t="s">
        <v>5078</v>
      </c>
      <c r="E4426" s="15" t="s">
        <v>12960</v>
      </c>
      <c r="F4426" s="15" t="s">
        <v>4324</v>
      </c>
      <c r="G4426" s="15" t="s">
        <v>13228</v>
      </c>
      <c r="H4426" s="15" t="s">
        <v>13445</v>
      </c>
      <c r="I4426" s="15" t="s">
        <v>4327</v>
      </c>
      <c r="J4426" s="15" t="s">
        <v>5653</v>
      </c>
      <c r="K4426" s="15"/>
      <c r="L4426" s="103" t="str">
        <f t="shared" si="1"/>
        <v>B-J503-W19-500 ml White Milk Bottle</v>
      </c>
      <c r="M4426" s="103">
        <f t="shared" si="2"/>
        <v>1008</v>
      </c>
      <c r="N4426" s="102" t="str">
        <f t="shared" si="3"/>
        <v>wk 9</v>
      </c>
    </row>
    <row r="4427" ht="12.75" customHeight="1">
      <c r="A4427" s="15" t="s">
        <v>9042</v>
      </c>
      <c r="B4427" s="15" t="s">
        <v>3123</v>
      </c>
      <c r="C4427" s="15" t="s">
        <v>4321</v>
      </c>
      <c r="D4427" s="15" t="s">
        <v>3372</v>
      </c>
      <c r="E4427" s="15" t="s">
        <v>12966</v>
      </c>
      <c r="F4427" s="15" t="s">
        <v>4324</v>
      </c>
      <c r="G4427" s="15" t="s">
        <v>8569</v>
      </c>
      <c r="H4427" s="15" t="s">
        <v>13446</v>
      </c>
      <c r="I4427" s="15" t="s">
        <v>4327</v>
      </c>
      <c r="J4427" s="15" t="s">
        <v>4328</v>
      </c>
      <c r="K4427" s="15"/>
      <c r="L4427" s="103" t="str">
        <f t="shared" si="1"/>
        <v>B-J503-W19-500 ml White Milk Bottle</v>
      </c>
      <c r="M4427" s="103">
        <f t="shared" si="2"/>
        <v>288</v>
      </c>
      <c r="N4427" s="102" t="str">
        <f t="shared" si="3"/>
        <v>wk 27</v>
      </c>
    </row>
    <row r="4428" ht="12.75" customHeight="1">
      <c r="A4428" s="15" t="s">
        <v>5658</v>
      </c>
      <c r="B4428" s="15" t="s">
        <v>3123</v>
      </c>
      <c r="C4428" s="15" t="s">
        <v>4321</v>
      </c>
      <c r="D4428" s="15" t="s">
        <v>3569</v>
      </c>
      <c r="E4428" s="15" t="s">
        <v>12967</v>
      </c>
      <c r="F4428" s="15" t="s">
        <v>4324</v>
      </c>
      <c r="G4428" s="15" t="s">
        <v>13211</v>
      </c>
      <c r="H4428" s="15" t="s">
        <v>13447</v>
      </c>
      <c r="I4428" s="15" t="s">
        <v>4327</v>
      </c>
      <c r="J4428" s="15" t="s">
        <v>5653</v>
      </c>
      <c r="K4428" s="15"/>
      <c r="L4428" s="103" t="str">
        <f t="shared" si="1"/>
        <v>B-J503-W19-500 ml White Milk Bottle</v>
      </c>
      <c r="M4428" s="103">
        <f t="shared" si="2"/>
        <v>576</v>
      </c>
      <c r="N4428" s="102" t="str">
        <f t="shared" si="3"/>
        <v>wk 31</v>
      </c>
    </row>
    <row r="4429" ht="12.75" customHeight="1">
      <c r="A4429" s="15" t="s">
        <v>5658</v>
      </c>
      <c r="B4429" s="15" t="s">
        <v>3123</v>
      </c>
      <c r="C4429" s="15" t="s">
        <v>4321</v>
      </c>
      <c r="D4429" s="15" t="s">
        <v>3539</v>
      </c>
      <c r="E4429" s="15" t="s">
        <v>13103</v>
      </c>
      <c r="F4429" s="15" t="s">
        <v>4324</v>
      </c>
      <c r="G4429" s="15" t="s">
        <v>13209</v>
      </c>
      <c r="H4429" s="15" t="s">
        <v>13448</v>
      </c>
      <c r="I4429" s="15" t="s">
        <v>4327</v>
      </c>
      <c r="J4429" s="15" t="s">
        <v>4328</v>
      </c>
      <c r="K4429" s="15"/>
      <c r="L4429" s="103" t="str">
        <f t="shared" si="1"/>
        <v>B-J503-W19-500 ml White Milk Bottle</v>
      </c>
      <c r="M4429" s="103">
        <f t="shared" si="2"/>
        <v>864</v>
      </c>
      <c r="N4429" s="102" t="str">
        <f t="shared" si="3"/>
        <v>wk 31</v>
      </c>
    </row>
    <row r="4430" ht="12.75" customHeight="1">
      <c r="A4430" s="15" t="s">
        <v>5663</v>
      </c>
      <c r="B4430" s="15" t="s">
        <v>3123</v>
      </c>
      <c r="C4430" s="15" t="s">
        <v>4321</v>
      </c>
      <c r="D4430" s="15" t="s">
        <v>3816</v>
      </c>
      <c r="E4430" s="15" t="s">
        <v>12970</v>
      </c>
      <c r="F4430" s="15" t="s">
        <v>6858</v>
      </c>
      <c r="G4430" s="15" t="s">
        <v>13449</v>
      </c>
      <c r="H4430" s="15" t="s">
        <v>13444</v>
      </c>
      <c r="I4430" s="15" t="s">
        <v>4327</v>
      </c>
      <c r="J4430" s="15" t="s">
        <v>8986</v>
      </c>
      <c r="K4430" s="15"/>
      <c r="L4430" s="103" t="str">
        <f t="shared" si="1"/>
        <v>B-J503-W19-500 ml White Milk Bottle</v>
      </c>
      <c r="M4430" s="103">
        <f t="shared" si="2"/>
        <v>144</v>
      </c>
      <c r="N4430" s="102" t="str">
        <f t="shared" si="3"/>
        <v>wk 36</v>
      </c>
    </row>
    <row r="4431" ht="12.75" customHeight="1">
      <c r="A4431" s="15" t="s">
        <v>4522</v>
      </c>
      <c r="B4431" s="15" t="s">
        <v>3123</v>
      </c>
      <c r="C4431" s="15" t="s">
        <v>4321</v>
      </c>
      <c r="D4431" s="15" t="s">
        <v>3372</v>
      </c>
      <c r="E4431" s="15" t="s">
        <v>13433</v>
      </c>
      <c r="F4431" s="15" t="s">
        <v>4324</v>
      </c>
      <c r="G4431" s="15" t="s">
        <v>8569</v>
      </c>
      <c r="H4431" s="15" t="s">
        <v>13446</v>
      </c>
      <c r="I4431" s="15" t="s">
        <v>4327</v>
      </c>
      <c r="J4431" s="15" t="s">
        <v>4328</v>
      </c>
      <c r="K4431" s="15"/>
      <c r="L4431" s="103" t="str">
        <f t="shared" si="1"/>
        <v>B-J503-W19-500 ml White Milk Bottle</v>
      </c>
      <c r="M4431" s="103">
        <f t="shared" si="2"/>
        <v>288</v>
      </c>
      <c r="N4431" s="102" t="str">
        <f t="shared" si="3"/>
        <v>wk </v>
      </c>
    </row>
    <row r="4432" ht="12.75" customHeight="1">
      <c r="A4432" s="15" t="s">
        <v>4524</v>
      </c>
      <c r="B4432" s="15" t="s">
        <v>3123</v>
      </c>
      <c r="C4432" s="15" t="s">
        <v>4321</v>
      </c>
      <c r="D4432" s="15" t="s">
        <v>13450</v>
      </c>
      <c r="E4432" s="15" t="s">
        <v>13451</v>
      </c>
      <c r="F4432" s="15" t="s">
        <v>12943</v>
      </c>
      <c r="G4432" s="15" t="s">
        <v>7101</v>
      </c>
      <c r="H4432" s="15" t="s">
        <v>13452</v>
      </c>
      <c r="I4432" s="15" t="s">
        <v>4327</v>
      </c>
      <c r="J4432" s="15" t="s">
        <v>4328</v>
      </c>
      <c r="K4432" s="15"/>
      <c r="L4432" s="103" t="str">
        <f t="shared" si="1"/>
        <v>B-J503-W19-500 ml White Milk Bottle</v>
      </c>
      <c r="M4432" s="103">
        <f t="shared" si="2"/>
        <v>5904</v>
      </c>
      <c r="N4432" s="102" t="str">
        <f t="shared" si="3"/>
        <v>wk </v>
      </c>
    </row>
    <row r="4433" ht="12.75" customHeight="1">
      <c r="A4433" s="15" t="s">
        <v>4530</v>
      </c>
      <c r="B4433" s="15" t="s">
        <v>3123</v>
      </c>
      <c r="C4433" s="15" t="s">
        <v>4321</v>
      </c>
      <c r="D4433" s="15" t="s">
        <v>8588</v>
      </c>
      <c r="E4433" s="15" t="s">
        <v>13453</v>
      </c>
      <c r="F4433" s="15" t="s">
        <v>12943</v>
      </c>
      <c r="G4433" s="15" t="s">
        <v>13454</v>
      </c>
      <c r="H4433" s="15" t="s">
        <v>13455</v>
      </c>
      <c r="I4433" s="15" t="s">
        <v>4327</v>
      </c>
      <c r="J4433" s="15" t="s">
        <v>4328</v>
      </c>
      <c r="K4433" s="15"/>
      <c r="L4433" s="103" t="str">
        <f t="shared" si="1"/>
        <v>B-J503-W19-500 ml White Milk Bottle</v>
      </c>
      <c r="M4433" s="103">
        <f t="shared" si="2"/>
        <v>6192</v>
      </c>
      <c r="N4433" s="102" t="str">
        <f t="shared" si="3"/>
        <v>wk 6</v>
      </c>
    </row>
    <row r="4434" ht="12.75" customHeight="1">
      <c r="A4434" s="15" t="s">
        <v>4569</v>
      </c>
      <c r="B4434" s="15" t="s">
        <v>3123</v>
      </c>
      <c r="C4434" s="15" t="s">
        <v>4321</v>
      </c>
      <c r="D4434" s="15" t="s">
        <v>3569</v>
      </c>
      <c r="E4434" s="15" t="s">
        <v>12518</v>
      </c>
      <c r="F4434" s="15" t="s">
        <v>4324</v>
      </c>
      <c r="G4434" s="15" t="s">
        <v>13211</v>
      </c>
      <c r="H4434" s="15" t="s">
        <v>13456</v>
      </c>
      <c r="I4434" s="15" t="s">
        <v>4327</v>
      </c>
      <c r="J4434" s="15" t="s">
        <v>4345</v>
      </c>
      <c r="K4434" s="15"/>
      <c r="L4434" s="103" t="str">
        <f t="shared" si="1"/>
        <v>B-J503-W19-500 ml White Milk Bottle</v>
      </c>
      <c r="M4434" s="103">
        <f t="shared" si="2"/>
        <v>576</v>
      </c>
      <c r="N4434" s="102" t="str">
        <f t="shared" si="3"/>
        <v>wk </v>
      </c>
    </row>
    <row r="4435" ht="12.75" customHeight="1">
      <c r="A4435" s="15" t="s">
        <v>5256</v>
      </c>
      <c r="B4435" s="15" t="s">
        <v>3123</v>
      </c>
      <c r="C4435" s="15" t="s">
        <v>4321</v>
      </c>
      <c r="D4435" s="15" t="s">
        <v>3470</v>
      </c>
      <c r="E4435" s="15" t="s">
        <v>13135</v>
      </c>
      <c r="F4435" s="15" t="s">
        <v>6858</v>
      </c>
      <c r="G4435" s="15" t="s">
        <v>10989</v>
      </c>
      <c r="H4435" s="15" t="s">
        <v>13457</v>
      </c>
      <c r="I4435" s="15" t="s">
        <v>4327</v>
      </c>
      <c r="J4435" s="15" t="s">
        <v>4328</v>
      </c>
      <c r="K4435" s="15"/>
      <c r="L4435" s="103" t="str">
        <f t="shared" si="1"/>
        <v>B-J503-W19-500 ml White Milk Bottle</v>
      </c>
      <c r="M4435" s="103">
        <f t="shared" si="2"/>
        <v>2880</v>
      </c>
      <c r="N4435" s="102" t="str">
        <f t="shared" si="3"/>
        <v>wk </v>
      </c>
    </row>
    <row r="4436" ht="12.75" customHeight="1">
      <c r="A4436" s="15" t="s">
        <v>4639</v>
      </c>
      <c r="B4436" s="15" t="s">
        <v>3123</v>
      </c>
      <c r="C4436" s="15" t="s">
        <v>4321</v>
      </c>
      <c r="D4436" s="15" t="s">
        <v>7753</v>
      </c>
      <c r="E4436" s="15" t="s">
        <v>13458</v>
      </c>
      <c r="F4436" s="15" t="s">
        <v>12943</v>
      </c>
      <c r="G4436" s="15" t="s">
        <v>13459</v>
      </c>
      <c r="H4436" s="15" t="s">
        <v>13460</v>
      </c>
      <c r="I4436" s="15" t="s">
        <v>4327</v>
      </c>
      <c r="J4436" s="15" t="s">
        <v>4328</v>
      </c>
      <c r="K4436" s="15"/>
      <c r="L4436" s="103" t="str">
        <f t="shared" si="1"/>
        <v>B-J503-W19-500 ml White Milk Bottle</v>
      </c>
      <c r="M4436" s="103">
        <f t="shared" si="2"/>
        <v>2592</v>
      </c>
      <c r="N4436" s="102" t="str">
        <f t="shared" si="3"/>
        <v>wk 49</v>
      </c>
    </row>
    <row r="4437" ht="12.75" customHeight="1">
      <c r="A4437" s="15" t="s">
        <v>4678</v>
      </c>
      <c r="B4437" s="15" t="s">
        <v>3123</v>
      </c>
      <c r="C4437" s="15" t="s">
        <v>4321</v>
      </c>
      <c r="D4437" s="15" t="s">
        <v>3816</v>
      </c>
      <c r="E4437" s="15" t="s">
        <v>12766</v>
      </c>
      <c r="F4437" s="15" t="s">
        <v>4324</v>
      </c>
      <c r="G4437" s="15" t="s">
        <v>13204</v>
      </c>
      <c r="H4437" s="15" t="s">
        <v>13461</v>
      </c>
      <c r="I4437" s="15" t="s">
        <v>4327</v>
      </c>
      <c r="J4437" s="15" t="s">
        <v>4345</v>
      </c>
      <c r="K4437" s="15"/>
      <c r="L4437" s="103" t="str">
        <f t="shared" si="1"/>
        <v>B-J503-W19-500 ml White Milk Bottle</v>
      </c>
      <c r="M4437" s="103">
        <f t="shared" si="2"/>
        <v>144</v>
      </c>
      <c r="N4437" s="102" t="str">
        <f t="shared" si="3"/>
        <v>wk </v>
      </c>
    </row>
    <row r="4438" ht="12.75" customHeight="1">
      <c r="A4438" s="15" t="s">
        <v>4678</v>
      </c>
      <c r="B4438" s="15" t="s">
        <v>3123</v>
      </c>
      <c r="C4438" s="15" t="s">
        <v>4321</v>
      </c>
      <c r="D4438" s="15" t="s">
        <v>3972</v>
      </c>
      <c r="E4438" s="15" t="s">
        <v>13462</v>
      </c>
      <c r="F4438" s="15" t="s">
        <v>12943</v>
      </c>
      <c r="G4438" s="15" t="s">
        <v>13463</v>
      </c>
      <c r="H4438" s="15" t="s">
        <v>13464</v>
      </c>
      <c r="I4438" s="15" t="s">
        <v>4327</v>
      </c>
      <c r="J4438" s="15" t="s">
        <v>4328</v>
      </c>
      <c r="K4438" s="15"/>
      <c r="L4438" s="103" t="str">
        <f t="shared" si="1"/>
        <v>B-J503-W19-500 ml White Milk Bottle</v>
      </c>
      <c r="M4438" s="103">
        <f t="shared" si="2"/>
        <v>7776</v>
      </c>
      <c r="N4438" s="102" t="str">
        <f t="shared" si="3"/>
        <v>wk </v>
      </c>
    </row>
    <row r="4439" ht="12.75" customHeight="1">
      <c r="A4439" s="15" t="s">
        <v>4698</v>
      </c>
      <c r="B4439" s="15" t="s">
        <v>3123</v>
      </c>
      <c r="C4439" s="15" t="s">
        <v>4321</v>
      </c>
      <c r="D4439" s="15" t="s">
        <v>3816</v>
      </c>
      <c r="E4439" s="15" t="s">
        <v>12772</v>
      </c>
      <c r="F4439" s="15" t="s">
        <v>4324</v>
      </c>
      <c r="G4439" s="15" t="s">
        <v>13204</v>
      </c>
      <c r="H4439" s="15" t="s">
        <v>13461</v>
      </c>
      <c r="I4439" s="15" t="s">
        <v>4327</v>
      </c>
      <c r="J4439" s="15" t="s">
        <v>4345</v>
      </c>
      <c r="K4439" s="15"/>
      <c r="L4439" s="103" t="str">
        <f t="shared" si="1"/>
        <v>B-J503-W19-500 ml White Milk Bottle</v>
      </c>
      <c r="M4439" s="103">
        <f t="shared" si="2"/>
        <v>144</v>
      </c>
      <c r="N4439" s="102" t="str">
        <f t="shared" si="3"/>
        <v>wk 10</v>
      </c>
    </row>
    <row r="4440" ht="12.75" customHeight="1">
      <c r="A4440" s="15" t="s">
        <v>4698</v>
      </c>
      <c r="B4440" s="15" t="s">
        <v>3123</v>
      </c>
      <c r="C4440" s="15" t="s">
        <v>4321</v>
      </c>
      <c r="D4440" s="15" t="s">
        <v>3816</v>
      </c>
      <c r="E4440" s="15" t="s">
        <v>12773</v>
      </c>
      <c r="F4440" s="15" t="s">
        <v>4324</v>
      </c>
      <c r="G4440" s="15" t="s">
        <v>13204</v>
      </c>
      <c r="H4440" s="15" t="s">
        <v>13461</v>
      </c>
      <c r="I4440" s="15" t="s">
        <v>4327</v>
      </c>
      <c r="J4440" s="15" t="s">
        <v>4345</v>
      </c>
      <c r="K4440" s="15"/>
      <c r="L4440" s="103" t="str">
        <f t="shared" si="1"/>
        <v>B-J503-W19-500 ml White Milk Bottle</v>
      </c>
      <c r="M4440" s="103">
        <f t="shared" si="2"/>
        <v>144</v>
      </c>
      <c r="N4440" s="102" t="str">
        <f t="shared" si="3"/>
        <v>wk 10</v>
      </c>
    </row>
    <row r="4441" ht="12.75" customHeight="1">
      <c r="A4441" s="15" t="s">
        <v>4710</v>
      </c>
      <c r="B4441" s="15" t="s">
        <v>3123</v>
      </c>
      <c r="C4441" s="15" t="s">
        <v>4321</v>
      </c>
      <c r="D4441" s="15" t="s">
        <v>3816</v>
      </c>
      <c r="E4441" s="15" t="s">
        <v>12776</v>
      </c>
      <c r="F4441" s="15" t="s">
        <v>4324</v>
      </c>
      <c r="G4441" s="15" t="s">
        <v>13204</v>
      </c>
      <c r="H4441" s="15" t="s">
        <v>13461</v>
      </c>
      <c r="I4441" s="15" t="s">
        <v>4327</v>
      </c>
      <c r="J4441" s="15" t="s">
        <v>4345</v>
      </c>
      <c r="K4441" s="15"/>
      <c r="L4441" s="103" t="str">
        <f t="shared" si="1"/>
        <v>B-J503-W19-500 ml White Milk Bottle</v>
      </c>
      <c r="M4441" s="103">
        <f t="shared" si="2"/>
        <v>144</v>
      </c>
      <c r="N4441" s="102" t="str">
        <f t="shared" si="3"/>
        <v>wk 32</v>
      </c>
    </row>
    <row r="4442" ht="12.75" customHeight="1">
      <c r="A4442" s="15" t="s">
        <v>4726</v>
      </c>
      <c r="B4442" s="15" t="s">
        <v>3123</v>
      </c>
      <c r="C4442" s="15" t="s">
        <v>4321</v>
      </c>
      <c r="D4442" s="15" t="s">
        <v>3569</v>
      </c>
      <c r="E4442" s="15" t="s">
        <v>13465</v>
      </c>
      <c r="F4442" s="15" t="s">
        <v>4324</v>
      </c>
      <c r="G4442" s="15" t="s">
        <v>13211</v>
      </c>
      <c r="H4442" s="15" t="s">
        <v>13466</v>
      </c>
      <c r="I4442" s="15" t="s">
        <v>4327</v>
      </c>
      <c r="J4442" s="15" t="s">
        <v>4328</v>
      </c>
      <c r="K4442" s="15"/>
      <c r="L4442" s="103" t="str">
        <f t="shared" si="1"/>
        <v>B-J503-W19-500 ml White Milk Bottle</v>
      </c>
      <c r="M4442" s="103">
        <f t="shared" si="2"/>
        <v>576</v>
      </c>
      <c r="N4442" s="102" t="str">
        <f t="shared" si="3"/>
        <v>wk </v>
      </c>
    </row>
    <row r="4443" ht="12.75" customHeight="1">
      <c r="A4443" s="15" t="s">
        <v>5272</v>
      </c>
      <c r="B4443" s="15" t="s">
        <v>3123</v>
      </c>
      <c r="C4443" s="15" t="s">
        <v>4321</v>
      </c>
      <c r="D4443" s="15" t="s">
        <v>3372</v>
      </c>
      <c r="E4443" s="15" t="s">
        <v>13467</v>
      </c>
      <c r="F4443" s="15" t="s">
        <v>4324</v>
      </c>
      <c r="G4443" s="15" t="s">
        <v>8569</v>
      </c>
      <c r="H4443" s="15" t="s">
        <v>13468</v>
      </c>
      <c r="I4443" s="15" t="s">
        <v>4327</v>
      </c>
      <c r="J4443" s="15" t="s">
        <v>4345</v>
      </c>
      <c r="K4443" s="15"/>
      <c r="L4443" s="103" t="str">
        <f t="shared" si="1"/>
        <v>B-J503-W19-500 ml White Milk Bottle</v>
      </c>
      <c r="M4443" s="103">
        <f t="shared" si="2"/>
        <v>288</v>
      </c>
      <c r="N4443" s="102" t="str">
        <f t="shared" si="3"/>
        <v>wk </v>
      </c>
    </row>
    <row r="4444" ht="12.75" customHeight="1">
      <c r="A4444" s="15" t="s">
        <v>4766</v>
      </c>
      <c r="B4444" s="15" t="s">
        <v>3123</v>
      </c>
      <c r="C4444" s="15" t="s">
        <v>4321</v>
      </c>
      <c r="D4444" s="15" t="s">
        <v>10071</v>
      </c>
      <c r="E4444" s="15" t="s">
        <v>13469</v>
      </c>
      <c r="F4444" s="15" t="s">
        <v>12943</v>
      </c>
      <c r="G4444" s="15" t="s">
        <v>13470</v>
      </c>
      <c r="H4444" s="15" t="s">
        <v>13471</v>
      </c>
      <c r="I4444" s="15" t="s">
        <v>4327</v>
      </c>
      <c r="J4444" s="15" t="s">
        <v>4328</v>
      </c>
      <c r="K4444" s="15"/>
      <c r="L4444" s="103" t="str">
        <f t="shared" si="1"/>
        <v>B-J503-W19-500 ml White Milk Bottle</v>
      </c>
      <c r="M4444" s="103">
        <f t="shared" si="2"/>
        <v>9504</v>
      </c>
      <c r="N4444" s="102" t="str">
        <f t="shared" si="3"/>
        <v>wk 23</v>
      </c>
    </row>
    <row r="4445" ht="12.75" customHeight="1">
      <c r="A4445" s="15" t="s">
        <v>4780</v>
      </c>
      <c r="B4445" s="15" t="s">
        <v>3123</v>
      </c>
      <c r="C4445" s="15" t="s">
        <v>4321</v>
      </c>
      <c r="D4445" s="15" t="s">
        <v>3671</v>
      </c>
      <c r="E4445" s="15" t="s">
        <v>13472</v>
      </c>
      <c r="F4445" s="15" t="s">
        <v>12943</v>
      </c>
      <c r="G4445" s="15" t="s">
        <v>13473</v>
      </c>
      <c r="H4445" s="15" t="s">
        <v>13474</v>
      </c>
      <c r="I4445" s="15" t="s">
        <v>4327</v>
      </c>
      <c r="J4445" s="15" t="s">
        <v>4328</v>
      </c>
      <c r="K4445" s="15"/>
      <c r="L4445" s="103" t="str">
        <f t="shared" si="1"/>
        <v>B-J503-W19-500 ml White Milk Bottle</v>
      </c>
      <c r="M4445" s="103">
        <f t="shared" si="2"/>
        <v>7200</v>
      </c>
      <c r="N4445" s="102" t="str">
        <f t="shared" si="3"/>
        <v>wk </v>
      </c>
    </row>
    <row r="4446" ht="12.75" customHeight="1">
      <c r="A4446" s="15" t="s">
        <v>4786</v>
      </c>
      <c r="B4446" s="15" t="s">
        <v>3123</v>
      </c>
      <c r="C4446" s="15" t="s">
        <v>4321</v>
      </c>
      <c r="D4446" s="15" t="s">
        <v>7521</v>
      </c>
      <c r="E4446" s="15" t="s">
        <v>12569</v>
      </c>
      <c r="F4446" s="15" t="s">
        <v>4324</v>
      </c>
      <c r="G4446" s="15" t="s">
        <v>8680</v>
      </c>
      <c r="H4446" s="15" t="s">
        <v>13475</v>
      </c>
      <c r="I4446" s="15" t="s">
        <v>4327</v>
      </c>
      <c r="J4446" s="15" t="s">
        <v>4345</v>
      </c>
      <c r="K4446" s="15"/>
      <c r="L4446" s="103" t="str">
        <f t="shared" si="1"/>
        <v>B-J503-W19-500 ml White Milk Bottle</v>
      </c>
      <c r="M4446" s="103">
        <f t="shared" si="2"/>
        <v>1584</v>
      </c>
      <c r="N4446" s="102" t="str">
        <f t="shared" si="3"/>
        <v>wk </v>
      </c>
    </row>
    <row r="4447" ht="12.75" customHeight="1">
      <c r="A4447" s="15" t="s">
        <v>4789</v>
      </c>
      <c r="B4447" s="15" t="s">
        <v>3123</v>
      </c>
      <c r="C4447" s="15" t="s">
        <v>4321</v>
      </c>
      <c r="D4447" s="15" t="s">
        <v>3372</v>
      </c>
      <c r="E4447" s="15" t="s">
        <v>13476</v>
      </c>
      <c r="F4447" s="15" t="s">
        <v>4324</v>
      </c>
      <c r="G4447" s="15" t="s">
        <v>8569</v>
      </c>
      <c r="H4447" s="15" t="s">
        <v>13468</v>
      </c>
      <c r="I4447" s="15" t="s">
        <v>4327</v>
      </c>
      <c r="J4447" s="15" t="s">
        <v>4328</v>
      </c>
      <c r="K4447" s="15"/>
      <c r="L4447" s="103" t="str">
        <f t="shared" si="1"/>
        <v>B-J503-W19-500 ml White Milk Bottle</v>
      </c>
      <c r="M4447" s="103">
        <f t="shared" si="2"/>
        <v>288</v>
      </c>
      <c r="N4447" s="102" t="str">
        <f t="shared" si="3"/>
        <v>wk </v>
      </c>
    </row>
    <row r="4448" ht="12.75" customHeight="1">
      <c r="A4448" s="15" t="s">
        <v>4810</v>
      </c>
      <c r="B4448" s="15" t="s">
        <v>3123</v>
      </c>
      <c r="C4448" s="15" t="s">
        <v>4321</v>
      </c>
      <c r="D4448" s="15" t="s">
        <v>3816</v>
      </c>
      <c r="E4448" s="15" t="s">
        <v>13477</v>
      </c>
      <c r="F4448" s="15" t="s">
        <v>4324</v>
      </c>
      <c r="G4448" s="15" t="s">
        <v>13204</v>
      </c>
      <c r="H4448" s="15" t="s">
        <v>13478</v>
      </c>
      <c r="I4448" s="15" t="s">
        <v>4327</v>
      </c>
      <c r="J4448" s="15" t="s">
        <v>4345</v>
      </c>
      <c r="K4448" s="15"/>
      <c r="L4448" s="103" t="str">
        <f t="shared" si="1"/>
        <v>B-J503-W19-500 ml White Milk Bottle</v>
      </c>
      <c r="M4448" s="103">
        <f t="shared" si="2"/>
        <v>144</v>
      </c>
      <c r="N4448" s="102" t="str">
        <f t="shared" si="3"/>
        <v>wk </v>
      </c>
    </row>
    <row r="4449" ht="12.75" customHeight="1">
      <c r="A4449" s="15" t="s">
        <v>4818</v>
      </c>
      <c r="B4449" s="15" t="s">
        <v>3123</v>
      </c>
      <c r="C4449" s="15" t="s">
        <v>4321</v>
      </c>
      <c r="D4449" s="15" t="s">
        <v>3539</v>
      </c>
      <c r="E4449" s="15" t="s">
        <v>12574</v>
      </c>
      <c r="F4449" s="15" t="s">
        <v>4324</v>
      </c>
      <c r="G4449" s="15" t="s">
        <v>13209</v>
      </c>
      <c r="H4449" s="15" t="s">
        <v>13479</v>
      </c>
      <c r="I4449" s="15" t="s">
        <v>4327</v>
      </c>
      <c r="J4449" s="15" t="s">
        <v>4328</v>
      </c>
      <c r="K4449" s="15"/>
      <c r="L4449" s="103" t="str">
        <f t="shared" si="1"/>
        <v>B-J503-W19-500 ml White Milk Bottle</v>
      </c>
      <c r="M4449" s="103">
        <f t="shared" si="2"/>
        <v>864</v>
      </c>
      <c r="N4449" s="102" t="str">
        <f t="shared" si="3"/>
        <v>wk 6</v>
      </c>
    </row>
    <row r="4450" ht="12.75" customHeight="1">
      <c r="A4450" s="15" t="s">
        <v>4826</v>
      </c>
      <c r="B4450" s="15" t="s">
        <v>3123</v>
      </c>
      <c r="C4450" s="15" t="s">
        <v>4321</v>
      </c>
      <c r="D4450" s="15" t="s">
        <v>5078</v>
      </c>
      <c r="E4450" s="15" t="s">
        <v>13480</v>
      </c>
      <c r="F4450" s="15" t="s">
        <v>4324</v>
      </c>
      <c r="G4450" s="15" t="s">
        <v>13228</v>
      </c>
      <c r="H4450" s="15" t="s">
        <v>13481</v>
      </c>
      <c r="I4450" s="15" t="s">
        <v>4327</v>
      </c>
      <c r="J4450" s="15" t="s">
        <v>4328</v>
      </c>
      <c r="K4450" s="15"/>
      <c r="L4450" s="103" t="str">
        <f t="shared" si="1"/>
        <v>B-J503-W19-500 ml White Milk Bottle</v>
      </c>
      <c r="M4450" s="103">
        <f t="shared" si="2"/>
        <v>1008</v>
      </c>
      <c r="N4450" s="102" t="str">
        <f t="shared" si="3"/>
        <v>wk 19</v>
      </c>
    </row>
    <row r="4451" ht="12.75" customHeight="1">
      <c r="A4451" s="15" t="s">
        <v>4826</v>
      </c>
      <c r="B4451" s="15" t="s">
        <v>3123</v>
      </c>
      <c r="C4451" s="15" t="s">
        <v>4321</v>
      </c>
      <c r="D4451" s="15" t="s">
        <v>5078</v>
      </c>
      <c r="E4451" s="15" t="s">
        <v>13482</v>
      </c>
      <c r="F4451" s="15" t="s">
        <v>4324</v>
      </c>
      <c r="G4451" s="15" t="s">
        <v>13228</v>
      </c>
      <c r="H4451" s="15" t="s">
        <v>13481</v>
      </c>
      <c r="I4451" s="15" t="s">
        <v>4327</v>
      </c>
      <c r="J4451" s="15" t="s">
        <v>4328</v>
      </c>
      <c r="K4451" s="15"/>
      <c r="L4451" s="103" t="str">
        <f t="shared" si="1"/>
        <v>B-J503-W19-500 ml White Milk Bottle</v>
      </c>
      <c r="M4451" s="103">
        <f t="shared" si="2"/>
        <v>1008</v>
      </c>
      <c r="N4451" s="102" t="str">
        <f t="shared" si="3"/>
        <v>wk 19</v>
      </c>
    </row>
    <row r="4452" ht="12.75" customHeight="1">
      <c r="A4452" s="15" t="s">
        <v>4838</v>
      </c>
      <c r="B4452" s="15" t="s">
        <v>3123</v>
      </c>
      <c r="C4452" s="15" t="s">
        <v>4321</v>
      </c>
      <c r="D4452" s="15" t="s">
        <v>3569</v>
      </c>
      <c r="E4452" s="15" t="s">
        <v>13185</v>
      </c>
      <c r="F4452" s="15" t="s">
        <v>4324</v>
      </c>
      <c r="G4452" s="15" t="s">
        <v>13211</v>
      </c>
      <c r="H4452" s="15" t="s">
        <v>13483</v>
      </c>
      <c r="I4452" s="15" t="s">
        <v>4327</v>
      </c>
      <c r="J4452" s="15" t="s">
        <v>4328</v>
      </c>
      <c r="K4452" s="15"/>
      <c r="L4452" s="103" t="str">
        <f t="shared" si="1"/>
        <v>B-J503-W19-500 ml White Milk Bottle</v>
      </c>
      <c r="M4452" s="103">
        <f t="shared" si="2"/>
        <v>576</v>
      </c>
      <c r="N4452" s="102" t="str">
        <f t="shared" si="3"/>
        <v>wk 45</v>
      </c>
    </row>
    <row r="4453" ht="12.75" customHeight="1">
      <c r="A4453" s="15" t="s">
        <v>4840</v>
      </c>
      <c r="B4453" s="15" t="s">
        <v>3123</v>
      </c>
      <c r="C4453" s="15" t="s">
        <v>4321</v>
      </c>
      <c r="D4453" s="15" t="s">
        <v>3763</v>
      </c>
      <c r="E4453" s="15" t="s">
        <v>13083</v>
      </c>
      <c r="F4453" s="15" t="s">
        <v>4324</v>
      </c>
      <c r="G4453" s="15" t="s">
        <v>13254</v>
      </c>
      <c r="H4453" s="15" t="s">
        <v>13484</v>
      </c>
      <c r="I4453" s="15" t="s">
        <v>4327</v>
      </c>
      <c r="J4453" s="15" t="s">
        <v>4328</v>
      </c>
      <c r="K4453" s="15"/>
      <c r="L4453" s="103" t="str">
        <f t="shared" si="1"/>
        <v>B-J503-W19-500 ml White Milk Bottle</v>
      </c>
      <c r="M4453" s="103">
        <f t="shared" si="2"/>
        <v>1152</v>
      </c>
      <c r="N4453" s="102" t="str">
        <f t="shared" si="3"/>
        <v>wk 50</v>
      </c>
    </row>
    <row r="4454" ht="12.75" customHeight="1">
      <c r="A4454" s="15" t="s">
        <v>4869</v>
      </c>
      <c r="B4454" s="15" t="s">
        <v>3123</v>
      </c>
      <c r="C4454" s="15" t="s">
        <v>4321</v>
      </c>
      <c r="D4454" s="15" t="s">
        <v>3816</v>
      </c>
      <c r="E4454" s="15" t="s">
        <v>12826</v>
      </c>
      <c r="F4454" s="15" t="s">
        <v>4324</v>
      </c>
      <c r="G4454" s="15" t="s">
        <v>13204</v>
      </c>
      <c r="H4454" s="15" t="s">
        <v>13478</v>
      </c>
      <c r="I4454" s="15" t="s">
        <v>4327</v>
      </c>
      <c r="J4454" s="15" t="s">
        <v>4328</v>
      </c>
      <c r="K4454" s="15"/>
      <c r="L4454" s="103" t="str">
        <f t="shared" si="1"/>
        <v>B-J503-W19-500 ml White Milk Bottle</v>
      </c>
      <c r="M4454" s="103">
        <f t="shared" si="2"/>
        <v>144</v>
      </c>
      <c r="N4454" s="102" t="str">
        <f t="shared" si="3"/>
        <v>wk </v>
      </c>
    </row>
    <row r="4455" ht="12.75" customHeight="1">
      <c r="A4455" s="15" t="s">
        <v>5615</v>
      </c>
      <c r="B4455" s="15" t="s">
        <v>3123</v>
      </c>
      <c r="C4455" s="15" t="s">
        <v>4321</v>
      </c>
      <c r="D4455" s="15" t="s">
        <v>3544</v>
      </c>
      <c r="E4455" s="15" t="s">
        <v>12600</v>
      </c>
      <c r="F4455" s="15" t="s">
        <v>4324</v>
      </c>
      <c r="G4455" s="15" t="s">
        <v>13202</v>
      </c>
      <c r="H4455" s="15" t="s">
        <v>13485</v>
      </c>
      <c r="I4455" s="15" t="s">
        <v>4327</v>
      </c>
      <c r="J4455" s="15" t="s">
        <v>4328</v>
      </c>
      <c r="K4455" s="15"/>
      <c r="L4455" s="103" t="str">
        <f t="shared" si="1"/>
        <v>B-J503-W19-500 ml White Milk Bottle</v>
      </c>
      <c r="M4455" s="103">
        <f t="shared" si="2"/>
        <v>720</v>
      </c>
      <c r="N4455" s="102" t="str">
        <f t="shared" si="3"/>
        <v>wk </v>
      </c>
    </row>
    <row r="4456" ht="12.75" customHeight="1">
      <c r="A4456" s="15" t="s">
        <v>13486</v>
      </c>
      <c r="B4456" s="15" t="s">
        <v>2849</v>
      </c>
      <c r="C4456" s="15" t="s">
        <v>3146</v>
      </c>
      <c r="D4456" s="15" t="s">
        <v>3145</v>
      </c>
      <c r="E4456" s="15"/>
      <c r="F4456" s="15" t="s">
        <v>4308</v>
      </c>
      <c r="G4456" s="15" t="s">
        <v>13487</v>
      </c>
      <c r="H4456" s="15" t="s">
        <v>3149</v>
      </c>
      <c r="I4456" s="15"/>
      <c r="J4456" s="15"/>
      <c r="K4456" s="15"/>
      <c r="L4456" s="103" t="str">
        <f t="shared" si="1"/>
        <v>B-J550MOV-W32-500ml White Bottle</v>
      </c>
      <c r="M4456" s="103">
        <f t="shared" si="2"/>
        <v>0</v>
      </c>
      <c r="N4456" s="102" t="str">
        <f t="shared" si="3"/>
        <v>wk </v>
      </c>
    </row>
    <row r="4457" ht="12.75" customHeight="1">
      <c r="A4457" s="15" t="s">
        <v>4762</v>
      </c>
      <c r="B4457" s="15" t="s">
        <v>3123</v>
      </c>
      <c r="C4457" s="15" t="s">
        <v>4321</v>
      </c>
      <c r="D4457" s="15" t="s">
        <v>4593</v>
      </c>
      <c r="E4457" s="15" t="s">
        <v>13488</v>
      </c>
      <c r="F4457" s="15" t="s">
        <v>4324</v>
      </c>
      <c r="G4457" s="15" t="s">
        <v>13489</v>
      </c>
      <c r="H4457" s="15" t="s">
        <v>13490</v>
      </c>
      <c r="I4457" s="15" t="s">
        <v>4327</v>
      </c>
      <c r="J4457" s="15" t="s">
        <v>4345</v>
      </c>
      <c r="K4457" s="15"/>
      <c r="L4457" s="103" t="str">
        <f t="shared" si="1"/>
        <v>B-J550MOV-W32-500ml White Bottle</v>
      </c>
      <c r="M4457" s="103">
        <f t="shared" si="2"/>
        <v>15600</v>
      </c>
      <c r="N4457" s="102" t="str">
        <f t="shared" si="3"/>
        <v>wk 15</v>
      </c>
    </row>
    <row r="4458" ht="12.75" customHeight="1">
      <c r="A4458" s="15" t="s">
        <v>13491</v>
      </c>
      <c r="B4458" s="15" t="s">
        <v>2942</v>
      </c>
      <c r="C4458" s="15" t="s">
        <v>3146</v>
      </c>
      <c r="D4458" s="15" t="s">
        <v>3145</v>
      </c>
      <c r="E4458" s="15"/>
      <c r="F4458" s="15" t="s">
        <v>4308</v>
      </c>
      <c r="G4458" s="15" t="s">
        <v>13492</v>
      </c>
      <c r="H4458" s="15" t="s">
        <v>3149</v>
      </c>
      <c r="I4458" s="15" t="s">
        <v>3149</v>
      </c>
      <c r="J4458" s="15"/>
      <c r="K4458" s="15"/>
      <c r="L4458" s="103" t="str">
        <f t="shared" si="1"/>
        <v>B-KB1-CL15-120 gm Clear shoe cream jar</v>
      </c>
      <c r="M4458" s="103">
        <f t="shared" si="2"/>
        <v>0</v>
      </c>
      <c r="N4458" s="102" t="str">
        <f t="shared" si="3"/>
        <v>wk </v>
      </c>
    </row>
    <row r="4459" ht="12.75" customHeight="1">
      <c r="A4459" s="15" t="s">
        <v>4934</v>
      </c>
      <c r="B4459" s="15" t="s">
        <v>3128</v>
      </c>
      <c r="C4459" s="15" t="s">
        <v>4321</v>
      </c>
      <c r="D4459" s="15" t="s">
        <v>13493</v>
      </c>
      <c r="E4459" s="15" t="s">
        <v>13494</v>
      </c>
      <c r="F4459" s="15" t="s">
        <v>10411</v>
      </c>
      <c r="G4459" s="15" t="s">
        <v>13495</v>
      </c>
      <c r="H4459" s="15" t="s">
        <v>13496</v>
      </c>
      <c r="I4459" s="15" t="s">
        <v>5045</v>
      </c>
      <c r="J4459" s="15" t="s">
        <v>5653</v>
      </c>
      <c r="K4459" s="15"/>
      <c r="L4459" s="103" t="str">
        <f t="shared" si="1"/>
        <v>B-KB1-CL15-120 gm Clear shoe cream jar</v>
      </c>
      <c r="M4459" s="103">
        <f t="shared" si="2"/>
        <v>102000</v>
      </c>
      <c r="N4459" s="102" t="str">
        <f t="shared" si="3"/>
        <v>wk 1</v>
      </c>
    </row>
    <row r="4460" ht="12.75" customHeight="1">
      <c r="A4460" s="15" t="s">
        <v>4648</v>
      </c>
      <c r="B4460" s="15" t="s">
        <v>3128</v>
      </c>
      <c r="C4460" s="15" t="s">
        <v>4321</v>
      </c>
      <c r="D4460" s="15" t="s">
        <v>13497</v>
      </c>
      <c r="E4460" s="15" t="s">
        <v>13498</v>
      </c>
      <c r="F4460" s="15" t="s">
        <v>10411</v>
      </c>
      <c r="G4460" s="15" t="s">
        <v>13499</v>
      </c>
      <c r="H4460" s="15" t="s">
        <v>13500</v>
      </c>
      <c r="I4460" s="15" t="s">
        <v>5045</v>
      </c>
      <c r="J4460" s="15" t="s">
        <v>5653</v>
      </c>
      <c r="K4460" s="15"/>
      <c r="L4460" s="103" t="str">
        <f t="shared" si="1"/>
        <v>B-KB1-CL15-120 gm Clear shoe cream jar</v>
      </c>
      <c r="M4460" s="103">
        <f t="shared" si="2"/>
        <v>138000</v>
      </c>
      <c r="N4460" s="102" t="str">
        <f t="shared" si="3"/>
        <v>wk </v>
      </c>
    </row>
    <row r="4461" ht="12.75" customHeight="1">
      <c r="A4461" s="15" t="s">
        <v>4773</v>
      </c>
      <c r="B4461" s="15" t="s">
        <v>3128</v>
      </c>
      <c r="C4461" s="15" t="s">
        <v>4321</v>
      </c>
      <c r="D4461" s="15" t="s">
        <v>3228</v>
      </c>
      <c r="E4461" s="15" t="s">
        <v>13501</v>
      </c>
      <c r="F4461" s="15" t="s">
        <v>4324</v>
      </c>
      <c r="G4461" s="15" t="s">
        <v>13502</v>
      </c>
      <c r="H4461" s="15" t="s">
        <v>13503</v>
      </c>
      <c r="I4461" s="15" t="s">
        <v>4327</v>
      </c>
      <c r="J4461" s="15" t="s">
        <v>4328</v>
      </c>
      <c r="K4461" s="15"/>
      <c r="L4461" s="103" t="str">
        <f t="shared" si="1"/>
        <v>B-KB1-CL15-120 gm Clear shoe cream jar</v>
      </c>
      <c r="M4461" s="103">
        <f t="shared" si="2"/>
        <v>600</v>
      </c>
      <c r="N4461" s="102" t="str">
        <f t="shared" si="3"/>
        <v>wk 41</v>
      </c>
    </row>
    <row r="4462" ht="12.75" customHeight="1">
      <c r="A4462" s="15" t="s">
        <v>4805</v>
      </c>
      <c r="B4462" s="15" t="s">
        <v>3128</v>
      </c>
      <c r="C4462" s="15" t="s">
        <v>4321</v>
      </c>
      <c r="D4462" s="15" t="s">
        <v>3150</v>
      </c>
      <c r="E4462" s="15" t="s">
        <v>13504</v>
      </c>
      <c r="F4462" s="15" t="s">
        <v>4324</v>
      </c>
      <c r="G4462" s="15" t="s">
        <v>13505</v>
      </c>
      <c r="H4462" s="15" t="s">
        <v>13506</v>
      </c>
      <c r="I4462" s="15" t="s">
        <v>4327</v>
      </c>
      <c r="J4462" s="15" t="s">
        <v>4328</v>
      </c>
      <c r="K4462" s="15"/>
      <c r="L4462" s="103" t="str">
        <f t="shared" si="1"/>
        <v>B-KB1-CL15-120 gm Clear shoe cream jar</v>
      </c>
      <c r="M4462" s="103">
        <f t="shared" si="2"/>
        <v>6000</v>
      </c>
      <c r="N4462" s="102" t="str">
        <f t="shared" si="3"/>
        <v>wk </v>
      </c>
    </row>
    <row r="4463" ht="12.75" customHeight="1">
      <c r="A4463" s="15" t="s">
        <v>4878</v>
      </c>
      <c r="B4463" s="15" t="s">
        <v>3128</v>
      </c>
      <c r="C4463" s="15" t="s">
        <v>4321</v>
      </c>
      <c r="D4463" s="15" t="s">
        <v>3671</v>
      </c>
      <c r="E4463" s="15" t="s">
        <v>13507</v>
      </c>
      <c r="F4463" s="15" t="s">
        <v>10401</v>
      </c>
      <c r="G4463" s="15" t="s">
        <v>13508</v>
      </c>
      <c r="H4463" s="15" t="s">
        <v>13509</v>
      </c>
      <c r="I4463" s="15" t="s">
        <v>4327</v>
      </c>
      <c r="J4463" s="15" t="s">
        <v>4328</v>
      </c>
      <c r="K4463" s="15"/>
      <c r="L4463" s="103" t="str">
        <f t="shared" si="1"/>
        <v>B-KB1-CL15-120 gm Clear shoe cream jar</v>
      </c>
      <c r="M4463" s="103">
        <f t="shared" si="2"/>
        <v>7200</v>
      </c>
      <c r="N4463" s="102" t="str">
        <f t="shared" si="3"/>
        <v>wk </v>
      </c>
    </row>
    <row r="4464" ht="12.75" customHeight="1">
      <c r="A4464" s="15" t="s">
        <v>13510</v>
      </c>
      <c r="B4464" s="15" t="s">
        <v>2855</v>
      </c>
      <c r="C4464" s="15" t="s">
        <v>3146</v>
      </c>
      <c r="D4464" s="15" t="s">
        <v>3145</v>
      </c>
      <c r="E4464" s="15"/>
      <c r="F4464" s="15" t="s">
        <v>4308</v>
      </c>
      <c r="G4464" s="15" t="s">
        <v>13511</v>
      </c>
      <c r="H4464" s="15" t="s">
        <v>3149</v>
      </c>
      <c r="I4464" s="15" t="s">
        <v>3156</v>
      </c>
      <c r="J4464" s="15"/>
      <c r="K4464" s="15"/>
      <c r="L4464" s="103" t="str">
        <f t="shared" si="1"/>
        <v>B-L101-DPK63-1 Ltr. Dark Pink Jerrycan</v>
      </c>
      <c r="M4464" s="103">
        <f t="shared" si="2"/>
        <v>0</v>
      </c>
      <c r="N4464" s="102" t="str">
        <f t="shared" si="3"/>
        <v>wk </v>
      </c>
    </row>
    <row r="4465" ht="12.75" customHeight="1">
      <c r="A4465" s="15" t="s">
        <v>4506</v>
      </c>
      <c r="B4465" s="15" t="s">
        <v>3123</v>
      </c>
      <c r="C4465" s="15" t="s">
        <v>4321</v>
      </c>
      <c r="D4465" s="15" t="s">
        <v>6097</v>
      </c>
      <c r="E4465" s="15" t="s">
        <v>13512</v>
      </c>
      <c r="F4465" s="15" t="s">
        <v>12943</v>
      </c>
      <c r="G4465" s="15" t="s">
        <v>13513</v>
      </c>
      <c r="H4465" s="15" t="s">
        <v>13514</v>
      </c>
      <c r="I4465" s="15" t="s">
        <v>4327</v>
      </c>
      <c r="J4465" s="15" t="s">
        <v>4328</v>
      </c>
      <c r="K4465" s="15"/>
      <c r="L4465" s="103" t="str">
        <f t="shared" si="1"/>
        <v>B-L101-DPK63-1 Ltr. Dark Pink Jerrycan</v>
      </c>
      <c r="M4465" s="103">
        <f t="shared" si="2"/>
        <v>800</v>
      </c>
      <c r="N4465" s="102" t="str">
        <f t="shared" si="3"/>
        <v>wk </v>
      </c>
    </row>
    <row r="4466" ht="12.75" customHeight="1">
      <c r="A4466" s="15" t="s">
        <v>4506</v>
      </c>
      <c r="B4466" s="15" t="s">
        <v>3123</v>
      </c>
      <c r="C4466" s="15" t="s">
        <v>4321</v>
      </c>
      <c r="D4466" s="15" t="s">
        <v>13515</v>
      </c>
      <c r="E4466" s="15" t="s">
        <v>13516</v>
      </c>
      <c r="F4466" s="15" t="s">
        <v>12943</v>
      </c>
      <c r="G4466" s="15" t="s">
        <v>13517</v>
      </c>
      <c r="H4466" s="15" t="s">
        <v>13518</v>
      </c>
      <c r="I4466" s="15" t="s">
        <v>4327</v>
      </c>
      <c r="J4466" s="15" t="s">
        <v>4328</v>
      </c>
      <c r="K4466" s="15"/>
      <c r="L4466" s="103" t="str">
        <f t="shared" si="1"/>
        <v>B-L101-DPK63-1 Ltr. Dark Pink Jerrycan</v>
      </c>
      <c r="M4466" s="103">
        <f t="shared" si="2"/>
        <v>10960</v>
      </c>
      <c r="N4466" s="102" t="str">
        <f t="shared" si="3"/>
        <v>wk </v>
      </c>
    </row>
    <row r="4467" ht="12.75" customHeight="1">
      <c r="A4467" s="15" t="s">
        <v>4639</v>
      </c>
      <c r="B4467" s="15" t="s">
        <v>3123</v>
      </c>
      <c r="C4467" s="15" t="s">
        <v>4321</v>
      </c>
      <c r="D4467" s="15" t="s">
        <v>3702</v>
      </c>
      <c r="E4467" s="15" t="s">
        <v>13519</v>
      </c>
      <c r="F4467" s="15" t="s">
        <v>12943</v>
      </c>
      <c r="G4467" s="15" t="s">
        <v>13520</v>
      </c>
      <c r="H4467" s="15" t="s">
        <v>13521</v>
      </c>
      <c r="I4467" s="15" t="s">
        <v>4327</v>
      </c>
      <c r="J4467" s="15" t="s">
        <v>4328</v>
      </c>
      <c r="K4467" s="15"/>
      <c r="L4467" s="103" t="str">
        <f t="shared" si="1"/>
        <v>B-L101-DPK63-1 Ltr. Dark Pink Jerrycan</v>
      </c>
      <c r="M4467" s="103">
        <f t="shared" si="2"/>
        <v>1040</v>
      </c>
      <c r="N4467" s="102" t="str">
        <f t="shared" si="3"/>
        <v>wk 49</v>
      </c>
    </row>
    <row r="4468" ht="12.75" customHeight="1">
      <c r="A4468" s="15" t="s">
        <v>4639</v>
      </c>
      <c r="B4468" s="15" t="s">
        <v>3123</v>
      </c>
      <c r="C4468" s="15" t="s">
        <v>4321</v>
      </c>
      <c r="D4468" s="15" t="s">
        <v>8048</v>
      </c>
      <c r="E4468" s="15" t="s">
        <v>13522</v>
      </c>
      <c r="F4468" s="15" t="s">
        <v>12943</v>
      </c>
      <c r="G4468" s="15" t="s">
        <v>13523</v>
      </c>
      <c r="H4468" s="15" t="s">
        <v>13524</v>
      </c>
      <c r="I4468" s="15" t="s">
        <v>4327</v>
      </c>
      <c r="J4468" s="15" t="s">
        <v>4328</v>
      </c>
      <c r="K4468" s="15"/>
      <c r="L4468" s="103" t="str">
        <f t="shared" si="1"/>
        <v>B-L101-DPK63-1 Ltr. Dark Pink Jerrycan</v>
      </c>
      <c r="M4468" s="103">
        <f t="shared" si="2"/>
        <v>2960</v>
      </c>
      <c r="N4468" s="102" t="str">
        <f t="shared" si="3"/>
        <v>wk 49</v>
      </c>
    </row>
    <row r="4469" ht="12.75" customHeight="1">
      <c r="A4469" s="15" t="s">
        <v>4648</v>
      </c>
      <c r="B4469" s="15" t="s">
        <v>3123</v>
      </c>
      <c r="C4469" s="15" t="s">
        <v>4321</v>
      </c>
      <c r="D4469" s="15" t="s">
        <v>8082</v>
      </c>
      <c r="E4469" s="15" t="s">
        <v>13525</v>
      </c>
      <c r="F4469" s="15" t="s">
        <v>12943</v>
      </c>
      <c r="G4469" s="15" t="s">
        <v>13526</v>
      </c>
      <c r="H4469" s="15" t="s">
        <v>13527</v>
      </c>
      <c r="I4469" s="15" t="s">
        <v>4327</v>
      </c>
      <c r="J4469" s="15" t="s">
        <v>4328</v>
      </c>
      <c r="K4469" s="15"/>
      <c r="L4469" s="103" t="str">
        <f t="shared" si="1"/>
        <v>B-L101-DPK63-1 Ltr. Dark Pink Jerrycan</v>
      </c>
      <c r="M4469" s="103">
        <f t="shared" si="2"/>
        <v>6960</v>
      </c>
      <c r="N4469" s="102" t="str">
        <f t="shared" si="3"/>
        <v>wk </v>
      </c>
    </row>
    <row r="4470" ht="12.75" customHeight="1">
      <c r="A4470" s="15" t="s">
        <v>4662</v>
      </c>
      <c r="B4470" s="15" t="s">
        <v>3123</v>
      </c>
      <c r="C4470" s="15" t="s">
        <v>4321</v>
      </c>
      <c r="D4470" s="15" t="s">
        <v>8048</v>
      </c>
      <c r="E4470" s="15" t="s">
        <v>13528</v>
      </c>
      <c r="F4470" s="15" t="s">
        <v>12943</v>
      </c>
      <c r="G4470" s="15" t="s">
        <v>13523</v>
      </c>
      <c r="H4470" s="15" t="s">
        <v>13529</v>
      </c>
      <c r="I4470" s="15" t="s">
        <v>4327</v>
      </c>
      <c r="J4470" s="15" t="s">
        <v>4328</v>
      </c>
      <c r="K4470" s="15"/>
      <c r="L4470" s="103" t="str">
        <f t="shared" si="1"/>
        <v>B-L101-DPK63-1 Ltr. Dark Pink Jerrycan</v>
      </c>
      <c r="M4470" s="103">
        <f t="shared" si="2"/>
        <v>2960</v>
      </c>
      <c r="N4470" s="102" t="str">
        <f t="shared" si="3"/>
        <v>wk </v>
      </c>
    </row>
    <row r="4471" ht="12.75" customHeight="1">
      <c r="A4471" s="15" t="s">
        <v>13530</v>
      </c>
      <c r="B4471" s="15" t="s">
        <v>2855</v>
      </c>
      <c r="C4471" s="15" t="s">
        <v>3146</v>
      </c>
      <c r="D4471" s="15" t="s">
        <v>3145</v>
      </c>
      <c r="E4471" s="15"/>
      <c r="F4471" s="15" t="s">
        <v>4308</v>
      </c>
      <c r="G4471" s="15" t="s">
        <v>13511</v>
      </c>
      <c r="H4471" s="15" t="s">
        <v>3149</v>
      </c>
      <c r="I4471" s="15" t="s">
        <v>3149</v>
      </c>
      <c r="J4471" s="15"/>
      <c r="K4471" s="15"/>
      <c r="L4471" s="103" t="str">
        <f t="shared" si="1"/>
        <v>B-L101-PK63-1 Ltr. Pink Jerrycan</v>
      </c>
      <c r="M4471" s="103">
        <f t="shared" si="2"/>
        <v>0</v>
      </c>
      <c r="N4471" s="102" t="str">
        <f t="shared" si="3"/>
        <v>wk </v>
      </c>
    </row>
    <row r="4472" ht="12.75" customHeight="1">
      <c r="A4472" s="15" t="s">
        <v>4353</v>
      </c>
      <c r="B4472" s="15" t="s">
        <v>3123</v>
      </c>
      <c r="C4472" s="15" t="s">
        <v>4321</v>
      </c>
      <c r="D4472" s="15" t="s">
        <v>13531</v>
      </c>
      <c r="E4472" s="15" t="s">
        <v>12960</v>
      </c>
      <c r="F4472" s="15" t="s">
        <v>4324</v>
      </c>
      <c r="G4472" s="15" t="s">
        <v>13532</v>
      </c>
      <c r="H4472" s="15" t="s">
        <v>13533</v>
      </c>
      <c r="I4472" s="15" t="s">
        <v>4327</v>
      </c>
      <c r="J4472" s="15" t="s">
        <v>5653</v>
      </c>
      <c r="K4472" s="15"/>
      <c r="L4472" s="103" t="str">
        <f t="shared" si="1"/>
        <v>B-L101-PK63-1 Ltr. Pink Jerrycan</v>
      </c>
      <c r="M4472" s="103">
        <f t="shared" si="2"/>
        <v>320</v>
      </c>
      <c r="N4472" s="102" t="str">
        <f t="shared" si="3"/>
        <v>wk 9</v>
      </c>
    </row>
    <row r="4473" ht="12.75" customHeight="1">
      <c r="A4473" s="15" t="s">
        <v>4947</v>
      </c>
      <c r="B4473" s="15" t="s">
        <v>3123</v>
      </c>
      <c r="C4473" s="15" t="s">
        <v>4321</v>
      </c>
      <c r="D4473" s="15" t="s">
        <v>3407</v>
      </c>
      <c r="E4473" s="15" t="s">
        <v>12963</v>
      </c>
      <c r="F4473" s="15" t="s">
        <v>4324</v>
      </c>
      <c r="G4473" s="15" t="s">
        <v>13534</v>
      </c>
      <c r="H4473" s="15" t="s">
        <v>13535</v>
      </c>
      <c r="I4473" s="15" t="s">
        <v>4327</v>
      </c>
      <c r="J4473" s="15" t="s">
        <v>5653</v>
      </c>
      <c r="K4473" s="15"/>
      <c r="L4473" s="103" t="str">
        <f t="shared" si="1"/>
        <v>B-L101-PK63-1 Ltr. Pink Jerrycan</v>
      </c>
      <c r="M4473" s="103">
        <f t="shared" si="2"/>
        <v>80</v>
      </c>
      <c r="N4473" s="102" t="str">
        <f t="shared" si="3"/>
        <v>wk 18</v>
      </c>
    </row>
    <row r="4474" ht="12.75" customHeight="1">
      <c r="A4474" s="15" t="s">
        <v>5663</v>
      </c>
      <c r="B4474" s="15" t="s">
        <v>3123</v>
      </c>
      <c r="C4474" s="15" t="s">
        <v>4321</v>
      </c>
      <c r="D4474" s="15" t="s">
        <v>4993</v>
      </c>
      <c r="E4474" s="15" t="s">
        <v>12970</v>
      </c>
      <c r="F4474" s="15" t="s">
        <v>6858</v>
      </c>
      <c r="G4474" s="15" t="s">
        <v>13536</v>
      </c>
      <c r="H4474" s="15" t="s">
        <v>13537</v>
      </c>
      <c r="I4474" s="15" t="s">
        <v>4327</v>
      </c>
      <c r="J4474" s="15" t="s">
        <v>8986</v>
      </c>
      <c r="K4474" s="15"/>
      <c r="L4474" s="103" t="str">
        <f t="shared" si="1"/>
        <v>B-L101-PK63-1 Ltr. Pink Jerrycan</v>
      </c>
      <c r="M4474" s="103">
        <f t="shared" si="2"/>
        <v>1200</v>
      </c>
      <c r="N4474" s="102" t="str">
        <f t="shared" si="3"/>
        <v>wk 36</v>
      </c>
    </row>
    <row r="4475" ht="12.75" customHeight="1">
      <c r="A4475" s="15" t="s">
        <v>5663</v>
      </c>
      <c r="B4475" s="15" t="s">
        <v>3123</v>
      </c>
      <c r="C4475" s="15" t="s">
        <v>4321</v>
      </c>
      <c r="D4475" s="15" t="s">
        <v>13531</v>
      </c>
      <c r="E4475" s="15" t="s">
        <v>12972</v>
      </c>
      <c r="F4475" s="15" t="s">
        <v>4324</v>
      </c>
      <c r="G4475" s="15" t="s">
        <v>13532</v>
      </c>
      <c r="H4475" s="15" t="s">
        <v>13533</v>
      </c>
      <c r="I4475" s="15" t="s">
        <v>4327</v>
      </c>
      <c r="J4475" s="15" t="s">
        <v>5653</v>
      </c>
      <c r="K4475" s="15"/>
      <c r="L4475" s="103" t="str">
        <f t="shared" si="1"/>
        <v>B-L101-PK63-1 Ltr. Pink Jerrycan</v>
      </c>
      <c r="M4475" s="103">
        <f t="shared" si="2"/>
        <v>320</v>
      </c>
      <c r="N4475" s="102" t="str">
        <f t="shared" si="3"/>
        <v>wk 36</v>
      </c>
    </row>
    <row r="4476" ht="12.75" customHeight="1">
      <c r="A4476" s="15" t="s">
        <v>4378</v>
      </c>
      <c r="B4476" s="15" t="s">
        <v>3123</v>
      </c>
      <c r="C4476" s="15" t="s">
        <v>4321</v>
      </c>
      <c r="D4476" s="15" t="s">
        <v>3407</v>
      </c>
      <c r="E4476" s="15" t="s">
        <v>12977</v>
      </c>
      <c r="F4476" s="15" t="s">
        <v>4324</v>
      </c>
      <c r="G4476" s="15" t="s">
        <v>13534</v>
      </c>
      <c r="H4476" s="15" t="s">
        <v>13535</v>
      </c>
      <c r="I4476" s="15" t="s">
        <v>4327</v>
      </c>
      <c r="J4476" s="15" t="s">
        <v>5653</v>
      </c>
      <c r="K4476" s="15"/>
      <c r="L4476" s="103" t="str">
        <f t="shared" si="1"/>
        <v>B-L101-PK63-1 Ltr. Pink Jerrycan</v>
      </c>
      <c r="M4476" s="103">
        <f t="shared" si="2"/>
        <v>80</v>
      </c>
      <c r="N4476" s="102" t="str">
        <f t="shared" si="3"/>
        <v>wk </v>
      </c>
    </row>
    <row r="4477" ht="12.75" customHeight="1">
      <c r="A4477" s="15" t="s">
        <v>6765</v>
      </c>
      <c r="B4477" s="15" t="s">
        <v>3123</v>
      </c>
      <c r="C4477" s="15" t="s">
        <v>4321</v>
      </c>
      <c r="D4477" s="15" t="s">
        <v>13531</v>
      </c>
      <c r="E4477" s="15" t="s">
        <v>12978</v>
      </c>
      <c r="F4477" s="15" t="s">
        <v>4324</v>
      </c>
      <c r="G4477" s="15" t="s">
        <v>13532</v>
      </c>
      <c r="H4477" s="15" t="s">
        <v>13533</v>
      </c>
      <c r="I4477" s="15" t="s">
        <v>4327</v>
      </c>
      <c r="J4477" s="15" t="s">
        <v>5653</v>
      </c>
      <c r="K4477" s="15"/>
      <c r="L4477" s="103" t="str">
        <f t="shared" si="1"/>
        <v>B-L101-PK63-1 Ltr. Pink Jerrycan</v>
      </c>
      <c r="M4477" s="103">
        <f t="shared" si="2"/>
        <v>320</v>
      </c>
      <c r="N4477" s="102" t="str">
        <f t="shared" si="3"/>
        <v>wk </v>
      </c>
    </row>
    <row r="4478" ht="12.75" customHeight="1">
      <c r="A4478" s="15" t="s">
        <v>6765</v>
      </c>
      <c r="B4478" s="15" t="s">
        <v>3123</v>
      </c>
      <c r="C4478" s="15" t="s">
        <v>4321</v>
      </c>
      <c r="D4478" s="15" t="s">
        <v>8066</v>
      </c>
      <c r="E4478" s="15" t="s">
        <v>12839</v>
      </c>
      <c r="F4478" s="15" t="s">
        <v>4324</v>
      </c>
      <c r="G4478" s="15" t="s">
        <v>13538</v>
      </c>
      <c r="H4478" s="15" t="s">
        <v>13539</v>
      </c>
      <c r="I4478" s="15" t="s">
        <v>4327</v>
      </c>
      <c r="J4478" s="15" t="s">
        <v>5653</v>
      </c>
      <c r="K4478" s="15"/>
      <c r="L4478" s="103" t="str">
        <f t="shared" si="1"/>
        <v>B-L101-PK63-1 Ltr. Pink Jerrycan</v>
      </c>
      <c r="M4478" s="103">
        <f t="shared" si="2"/>
        <v>160</v>
      </c>
      <c r="N4478" s="102" t="str">
        <f t="shared" si="3"/>
        <v>wk </v>
      </c>
    </row>
    <row r="4479" ht="12.75" customHeight="1">
      <c r="A4479" s="15" t="s">
        <v>5323</v>
      </c>
      <c r="B4479" s="15" t="s">
        <v>3123</v>
      </c>
      <c r="C4479" s="15" t="s">
        <v>4321</v>
      </c>
      <c r="D4479" s="15" t="s">
        <v>13540</v>
      </c>
      <c r="E4479" s="15" t="s">
        <v>12926</v>
      </c>
      <c r="F4479" s="15" t="s">
        <v>6858</v>
      </c>
      <c r="G4479" s="15" t="s">
        <v>13541</v>
      </c>
      <c r="H4479" s="15" t="s">
        <v>13542</v>
      </c>
      <c r="I4479" s="15" t="s">
        <v>4327</v>
      </c>
      <c r="J4479" s="15" t="s">
        <v>8986</v>
      </c>
      <c r="K4479" s="15"/>
      <c r="L4479" s="103" t="str">
        <f t="shared" si="1"/>
        <v>B-L101-PK63-1 Ltr. Pink Jerrycan</v>
      </c>
      <c r="M4479" s="103">
        <f t="shared" si="2"/>
        <v>2560</v>
      </c>
      <c r="N4479" s="102" t="str">
        <f t="shared" si="3"/>
        <v>wk </v>
      </c>
    </row>
    <row r="4480" ht="12.75" customHeight="1">
      <c r="A4480" s="15" t="s">
        <v>4405</v>
      </c>
      <c r="B4480" s="15" t="s">
        <v>3123</v>
      </c>
      <c r="C4480" s="15" t="s">
        <v>4321</v>
      </c>
      <c r="D4480" s="15" t="s">
        <v>8056</v>
      </c>
      <c r="E4480" s="15" t="s">
        <v>13543</v>
      </c>
      <c r="F4480" s="15" t="s">
        <v>4324</v>
      </c>
      <c r="G4480" s="15" t="s">
        <v>13544</v>
      </c>
      <c r="H4480" s="15" t="s">
        <v>13545</v>
      </c>
      <c r="I4480" s="15" t="s">
        <v>4327</v>
      </c>
      <c r="J4480" s="15" t="s">
        <v>5653</v>
      </c>
      <c r="K4480" s="15"/>
      <c r="L4480" s="103" t="str">
        <f t="shared" si="1"/>
        <v>B-L101-PK63-1 Ltr. Pink Jerrycan</v>
      </c>
      <c r="M4480" s="103">
        <f t="shared" si="2"/>
        <v>560</v>
      </c>
      <c r="N4480" s="102" t="str">
        <f t="shared" si="3"/>
        <v>wk </v>
      </c>
    </row>
    <row r="4481" ht="12.75" customHeight="1">
      <c r="A4481" s="15" t="s">
        <v>4407</v>
      </c>
      <c r="B4481" s="15" t="s">
        <v>3123</v>
      </c>
      <c r="C4481" s="15" t="s">
        <v>4321</v>
      </c>
      <c r="D4481" s="15" t="s">
        <v>8066</v>
      </c>
      <c r="E4481" s="15" t="s">
        <v>13295</v>
      </c>
      <c r="F4481" s="15" t="s">
        <v>4324</v>
      </c>
      <c r="G4481" s="15" t="s">
        <v>13538</v>
      </c>
      <c r="H4481" s="15" t="s">
        <v>13539</v>
      </c>
      <c r="I4481" s="15" t="s">
        <v>4327</v>
      </c>
      <c r="J4481" s="15" t="s">
        <v>4328</v>
      </c>
      <c r="K4481" s="15"/>
      <c r="L4481" s="103" t="str">
        <f t="shared" si="1"/>
        <v>B-L101-PK63-1 Ltr. Pink Jerrycan</v>
      </c>
      <c r="M4481" s="103">
        <f t="shared" si="2"/>
        <v>160</v>
      </c>
      <c r="N4481" s="102" t="str">
        <f t="shared" si="3"/>
        <v>wk </v>
      </c>
    </row>
    <row r="4482" ht="12.75" customHeight="1">
      <c r="A4482" s="15" t="s">
        <v>5722</v>
      </c>
      <c r="B4482" s="15" t="s">
        <v>3123</v>
      </c>
      <c r="C4482" s="15" t="s">
        <v>4321</v>
      </c>
      <c r="D4482" s="15" t="s">
        <v>6773</v>
      </c>
      <c r="E4482" s="15" t="s">
        <v>13546</v>
      </c>
      <c r="F4482" s="15" t="s">
        <v>6858</v>
      </c>
      <c r="G4482" s="15" t="s">
        <v>13547</v>
      </c>
      <c r="H4482" s="15" t="s">
        <v>13548</v>
      </c>
      <c r="I4482" s="15" t="s">
        <v>4327</v>
      </c>
      <c r="J4482" s="15" t="s">
        <v>4328</v>
      </c>
      <c r="K4482" s="15"/>
      <c r="L4482" s="103" t="str">
        <f t="shared" si="1"/>
        <v>B-L101-PK63-1 Ltr. Pink Jerrycan</v>
      </c>
      <c r="M4482" s="103">
        <f t="shared" si="2"/>
        <v>2640</v>
      </c>
      <c r="N4482" s="102" t="str">
        <f t="shared" si="3"/>
        <v>wk 9</v>
      </c>
    </row>
    <row r="4483" ht="12.75" customHeight="1">
      <c r="A4483" s="15" t="s">
        <v>9979</v>
      </c>
      <c r="B4483" s="15" t="s">
        <v>3123</v>
      </c>
      <c r="C4483" s="15" t="s">
        <v>4321</v>
      </c>
      <c r="D4483" s="15" t="s">
        <v>8066</v>
      </c>
      <c r="E4483" s="15" t="s">
        <v>13549</v>
      </c>
      <c r="F4483" s="15" t="s">
        <v>4324</v>
      </c>
      <c r="G4483" s="15" t="s">
        <v>13538</v>
      </c>
      <c r="H4483" s="15" t="s">
        <v>13539</v>
      </c>
      <c r="I4483" s="15" t="s">
        <v>4327</v>
      </c>
      <c r="J4483" s="15" t="s">
        <v>4345</v>
      </c>
      <c r="K4483" s="15"/>
      <c r="L4483" s="103" t="str">
        <f t="shared" si="1"/>
        <v>B-L101-PK63-1 Ltr. Pink Jerrycan</v>
      </c>
      <c r="M4483" s="103">
        <f t="shared" si="2"/>
        <v>160</v>
      </c>
      <c r="N4483" s="102" t="str">
        <f t="shared" si="3"/>
        <v>wk 14</v>
      </c>
    </row>
    <row r="4484" ht="12.75" customHeight="1">
      <c r="A4484" s="15" t="s">
        <v>9979</v>
      </c>
      <c r="B4484" s="15" t="s">
        <v>3123</v>
      </c>
      <c r="C4484" s="15" t="s">
        <v>4321</v>
      </c>
      <c r="D4484" s="15" t="s">
        <v>3407</v>
      </c>
      <c r="E4484" s="15" t="s">
        <v>13550</v>
      </c>
      <c r="F4484" s="15" t="s">
        <v>4324</v>
      </c>
      <c r="G4484" s="15" t="s">
        <v>13534</v>
      </c>
      <c r="H4484" s="15" t="s">
        <v>13535</v>
      </c>
      <c r="I4484" s="15" t="s">
        <v>4327</v>
      </c>
      <c r="J4484" s="15" t="s">
        <v>4345</v>
      </c>
      <c r="K4484" s="15"/>
      <c r="L4484" s="103" t="str">
        <f t="shared" si="1"/>
        <v>B-L101-PK63-1 Ltr. Pink Jerrycan</v>
      </c>
      <c r="M4484" s="103">
        <f t="shared" si="2"/>
        <v>80</v>
      </c>
      <c r="N4484" s="102" t="str">
        <f t="shared" si="3"/>
        <v>wk 14</v>
      </c>
    </row>
    <row r="4485" ht="12.75" customHeight="1">
      <c r="A4485" s="15" t="s">
        <v>7593</v>
      </c>
      <c r="B4485" s="15" t="s">
        <v>3123</v>
      </c>
      <c r="C4485" s="15" t="s">
        <v>4321</v>
      </c>
      <c r="D4485" s="15" t="s">
        <v>8066</v>
      </c>
      <c r="E4485" s="15" t="s">
        <v>13551</v>
      </c>
      <c r="F4485" s="15" t="s">
        <v>4324</v>
      </c>
      <c r="G4485" s="15" t="s">
        <v>13538</v>
      </c>
      <c r="H4485" s="15" t="s">
        <v>13539</v>
      </c>
      <c r="I4485" s="15" t="s">
        <v>4327</v>
      </c>
      <c r="J4485" s="15" t="s">
        <v>4345</v>
      </c>
      <c r="K4485" s="15"/>
      <c r="L4485" s="103" t="str">
        <f t="shared" si="1"/>
        <v>B-L101-PK63-1 Ltr. Pink Jerrycan</v>
      </c>
      <c r="M4485" s="103">
        <f t="shared" si="2"/>
        <v>160</v>
      </c>
      <c r="N4485" s="102" t="str">
        <f t="shared" si="3"/>
        <v>wk 18</v>
      </c>
    </row>
    <row r="4486" ht="12.75" customHeight="1">
      <c r="A4486" s="15" t="s">
        <v>5067</v>
      </c>
      <c r="B4486" s="15" t="s">
        <v>3123</v>
      </c>
      <c r="C4486" s="15" t="s">
        <v>4321</v>
      </c>
      <c r="D4486" s="15" t="s">
        <v>3407</v>
      </c>
      <c r="E4486" s="15" t="s">
        <v>13225</v>
      </c>
      <c r="F4486" s="15" t="s">
        <v>4324</v>
      </c>
      <c r="G4486" s="15" t="s">
        <v>13534</v>
      </c>
      <c r="H4486" s="15" t="s">
        <v>13535</v>
      </c>
      <c r="I4486" s="15" t="s">
        <v>4327</v>
      </c>
      <c r="J4486" s="15" t="s">
        <v>4345</v>
      </c>
      <c r="K4486" s="15"/>
      <c r="L4486" s="103" t="str">
        <f t="shared" si="1"/>
        <v>B-L101-PK63-1 Ltr. Pink Jerrycan</v>
      </c>
      <c r="M4486" s="103">
        <f t="shared" si="2"/>
        <v>80</v>
      </c>
      <c r="N4486" s="102" t="str">
        <f t="shared" si="3"/>
        <v>wk 44</v>
      </c>
    </row>
    <row r="4487" ht="12.75" customHeight="1">
      <c r="A4487" s="15" t="s">
        <v>5072</v>
      </c>
      <c r="B4487" s="15" t="s">
        <v>3123</v>
      </c>
      <c r="C4487" s="15" t="s">
        <v>4321</v>
      </c>
      <c r="D4487" s="15" t="s">
        <v>3320</v>
      </c>
      <c r="E4487" s="15" t="s">
        <v>13227</v>
      </c>
      <c r="F4487" s="15" t="s">
        <v>4324</v>
      </c>
      <c r="G4487" s="15" t="s">
        <v>13552</v>
      </c>
      <c r="H4487" s="15" t="s">
        <v>13553</v>
      </c>
      <c r="I4487" s="15" t="s">
        <v>4327</v>
      </c>
      <c r="J4487" s="15" t="s">
        <v>4328</v>
      </c>
      <c r="K4487" s="15"/>
      <c r="L4487" s="103" t="str">
        <f t="shared" si="1"/>
        <v>B-L101-PK63-1 Ltr. Pink Jerrycan</v>
      </c>
      <c r="M4487" s="103">
        <f t="shared" si="2"/>
        <v>400</v>
      </c>
      <c r="N4487" s="102" t="str">
        <f t="shared" si="3"/>
        <v>wk 49</v>
      </c>
    </row>
    <row r="4488" ht="12.75" customHeight="1">
      <c r="A4488" s="15" t="s">
        <v>4425</v>
      </c>
      <c r="B4488" s="15" t="s">
        <v>3123</v>
      </c>
      <c r="C4488" s="15" t="s">
        <v>4321</v>
      </c>
      <c r="D4488" s="15" t="s">
        <v>4374</v>
      </c>
      <c r="E4488" s="15" t="s">
        <v>12687</v>
      </c>
      <c r="F4488" s="15" t="s">
        <v>6858</v>
      </c>
      <c r="G4488" s="15" t="s">
        <v>13554</v>
      </c>
      <c r="H4488" s="15" t="s">
        <v>13555</v>
      </c>
      <c r="I4488" s="15" t="s">
        <v>4327</v>
      </c>
      <c r="J4488" s="15" t="s">
        <v>4328</v>
      </c>
      <c r="K4488" s="15"/>
      <c r="L4488" s="103" t="str">
        <f t="shared" si="1"/>
        <v>B-L101-PK63-1 Ltr. Pink Jerrycan</v>
      </c>
      <c r="M4488" s="103">
        <f t="shared" si="2"/>
        <v>4800</v>
      </c>
      <c r="N4488" s="102" t="str">
        <f t="shared" si="3"/>
        <v>wk </v>
      </c>
    </row>
    <row r="4489" ht="12.75" customHeight="1">
      <c r="A4489" s="15" t="s">
        <v>4437</v>
      </c>
      <c r="B4489" s="15" t="s">
        <v>3123</v>
      </c>
      <c r="C4489" s="15" t="s">
        <v>4321</v>
      </c>
      <c r="D4489" s="15" t="s">
        <v>13531</v>
      </c>
      <c r="E4489" s="15" t="s">
        <v>13556</v>
      </c>
      <c r="F4489" s="15" t="s">
        <v>4324</v>
      </c>
      <c r="G4489" s="15" t="s">
        <v>13532</v>
      </c>
      <c r="H4489" s="15" t="s">
        <v>13533</v>
      </c>
      <c r="I4489" s="15" t="s">
        <v>4327</v>
      </c>
      <c r="J4489" s="15" t="s">
        <v>4328</v>
      </c>
      <c r="K4489" s="15"/>
      <c r="L4489" s="103" t="str">
        <f t="shared" si="1"/>
        <v>B-L101-PK63-1 Ltr. Pink Jerrycan</v>
      </c>
      <c r="M4489" s="103">
        <f t="shared" si="2"/>
        <v>320</v>
      </c>
      <c r="N4489" s="102" t="str">
        <f t="shared" si="3"/>
        <v>wk </v>
      </c>
    </row>
    <row r="4490" ht="12.75" customHeight="1">
      <c r="A4490" s="15" t="s">
        <v>4439</v>
      </c>
      <c r="B4490" s="15" t="s">
        <v>3123</v>
      </c>
      <c r="C4490" s="15" t="s">
        <v>4321</v>
      </c>
      <c r="D4490" s="15" t="s">
        <v>13531</v>
      </c>
      <c r="E4490" s="15" t="s">
        <v>12697</v>
      </c>
      <c r="F4490" s="15" t="s">
        <v>4324</v>
      </c>
      <c r="G4490" s="15" t="s">
        <v>13532</v>
      </c>
      <c r="H4490" s="15" t="s">
        <v>13533</v>
      </c>
      <c r="I4490" s="15" t="s">
        <v>4327</v>
      </c>
      <c r="J4490" s="15" t="s">
        <v>4345</v>
      </c>
      <c r="K4490" s="15"/>
      <c r="L4490" s="103" t="str">
        <f t="shared" si="1"/>
        <v>B-L101-PK63-1 Ltr. Pink Jerrycan</v>
      </c>
      <c r="M4490" s="103">
        <f t="shared" si="2"/>
        <v>320</v>
      </c>
      <c r="N4490" s="102" t="str">
        <f t="shared" si="3"/>
        <v>wk </v>
      </c>
    </row>
    <row r="4491" ht="12.75" customHeight="1">
      <c r="A4491" s="15" t="s">
        <v>4547</v>
      </c>
      <c r="B4491" s="15" t="s">
        <v>3123</v>
      </c>
      <c r="C4491" s="15" t="s">
        <v>4321</v>
      </c>
      <c r="D4491" s="15" t="s">
        <v>3407</v>
      </c>
      <c r="E4491" s="15" t="s">
        <v>13242</v>
      </c>
      <c r="F4491" s="15" t="s">
        <v>4324</v>
      </c>
      <c r="G4491" s="15" t="s">
        <v>13534</v>
      </c>
      <c r="H4491" s="15" t="s">
        <v>13557</v>
      </c>
      <c r="I4491" s="15" t="s">
        <v>4327</v>
      </c>
      <c r="J4491" s="15" t="s">
        <v>4345</v>
      </c>
      <c r="K4491" s="15"/>
      <c r="L4491" s="103" t="str">
        <f t="shared" si="1"/>
        <v>B-L101-PK63-1 Ltr. Pink Jerrycan</v>
      </c>
      <c r="M4491" s="103">
        <f t="shared" si="2"/>
        <v>80</v>
      </c>
      <c r="N4491" s="102" t="str">
        <f t="shared" si="3"/>
        <v>wk 18</v>
      </c>
    </row>
    <row r="4492" ht="12.75" customHeight="1">
      <c r="A4492" s="15" t="s">
        <v>4547</v>
      </c>
      <c r="B4492" s="15" t="s">
        <v>3123</v>
      </c>
      <c r="C4492" s="15" t="s">
        <v>4321</v>
      </c>
      <c r="D4492" s="15" t="s">
        <v>4993</v>
      </c>
      <c r="E4492" s="15" t="s">
        <v>13558</v>
      </c>
      <c r="F4492" s="15" t="s">
        <v>4324</v>
      </c>
      <c r="G4492" s="15" t="s">
        <v>13559</v>
      </c>
      <c r="H4492" s="15" t="s">
        <v>13560</v>
      </c>
      <c r="I4492" s="15" t="s">
        <v>4327</v>
      </c>
      <c r="J4492" s="15" t="s">
        <v>4328</v>
      </c>
      <c r="K4492" s="15"/>
      <c r="L4492" s="103" t="str">
        <f t="shared" si="1"/>
        <v>B-L101-PK63-1 Ltr. Pink Jerrycan</v>
      </c>
      <c r="M4492" s="103">
        <f t="shared" si="2"/>
        <v>1200</v>
      </c>
      <c r="N4492" s="102" t="str">
        <f t="shared" si="3"/>
        <v>wk 18</v>
      </c>
    </row>
    <row r="4493" ht="12.75" customHeight="1">
      <c r="A4493" s="15" t="s">
        <v>5256</v>
      </c>
      <c r="B4493" s="15" t="s">
        <v>3123</v>
      </c>
      <c r="C4493" s="15" t="s">
        <v>4321</v>
      </c>
      <c r="D4493" s="15" t="s">
        <v>13561</v>
      </c>
      <c r="E4493" s="15" t="s">
        <v>13011</v>
      </c>
      <c r="F4493" s="15" t="s">
        <v>6858</v>
      </c>
      <c r="G4493" s="15" t="s">
        <v>13562</v>
      </c>
      <c r="H4493" s="15" t="s">
        <v>13563</v>
      </c>
      <c r="I4493" s="15" t="s">
        <v>4327</v>
      </c>
      <c r="J4493" s="15" t="s">
        <v>4328</v>
      </c>
      <c r="K4493" s="15"/>
      <c r="L4493" s="103" t="str">
        <f t="shared" si="1"/>
        <v>B-L101-PK63-1 Ltr. Pink Jerrycan</v>
      </c>
      <c r="M4493" s="103">
        <f t="shared" si="2"/>
        <v>1520</v>
      </c>
      <c r="N4493" s="102" t="str">
        <f t="shared" si="3"/>
        <v>wk </v>
      </c>
    </row>
    <row r="4494" ht="12.75" customHeight="1">
      <c r="A4494" s="15" t="s">
        <v>4722</v>
      </c>
      <c r="B4494" s="15" t="s">
        <v>3123</v>
      </c>
      <c r="C4494" s="15" t="s">
        <v>4321</v>
      </c>
      <c r="D4494" s="15" t="s">
        <v>8066</v>
      </c>
      <c r="E4494" s="15" t="s">
        <v>13564</v>
      </c>
      <c r="F4494" s="15" t="s">
        <v>4324</v>
      </c>
      <c r="G4494" s="15" t="s">
        <v>13538</v>
      </c>
      <c r="H4494" s="15" t="s">
        <v>13565</v>
      </c>
      <c r="I4494" s="15" t="s">
        <v>4327</v>
      </c>
      <c r="J4494" s="15" t="s">
        <v>4328</v>
      </c>
      <c r="K4494" s="15"/>
      <c r="L4494" s="103" t="str">
        <f t="shared" si="1"/>
        <v>B-L101-PK63-1 Ltr. Pink Jerrycan</v>
      </c>
      <c r="M4494" s="103">
        <f t="shared" si="2"/>
        <v>160</v>
      </c>
      <c r="N4494" s="102" t="str">
        <f t="shared" si="3"/>
        <v>wk </v>
      </c>
    </row>
    <row r="4495" ht="12.75" customHeight="1">
      <c r="A4495" s="15" t="s">
        <v>4726</v>
      </c>
      <c r="B4495" s="15" t="s">
        <v>3123</v>
      </c>
      <c r="C4495" s="15" t="s">
        <v>4321</v>
      </c>
      <c r="D4495" s="15" t="s">
        <v>8066</v>
      </c>
      <c r="E4495" s="15" t="s">
        <v>12781</v>
      </c>
      <c r="F4495" s="15" t="s">
        <v>4324</v>
      </c>
      <c r="G4495" s="15" t="s">
        <v>13538</v>
      </c>
      <c r="H4495" s="15" t="s">
        <v>13565</v>
      </c>
      <c r="I4495" s="15" t="s">
        <v>4327</v>
      </c>
      <c r="J4495" s="15" t="s">
        <v>4345</v>
      </c>
      <c r="K4495" s="15"/>
      <c r="L4495" s="103" t="str">
        <f t="shared" si="1"/>
        <v>B-L101-PK63-1 Ltr. Pink Jerrycan</v>
      </c>
      <c r="M4495" s="103">
        <f t="shared" si="2"/>
        <v>160</v>
      </c>
      <c r="N4495" s="102" t="str">
        <f t="shared" si="3"/>
        <v>wk </v>
      </c>
    </row>
    <row r="4496" ht="12.75" customHeight="1">
      <c r="A4496" s="15" t="s">
        <v>4748</v>
      </c>
      <c r="B4496" s="15" t="s">
        <v>3123</v>
      </c>
      <c r="C4496" s="15" t="s">
        <v>4321</v>
      </c>
      <c r="D4496" s="15" t="s">
        <v>3320</v>
      </c>
      <c r="E4496" s="15" t="s">
        <v>12790</v>
      </c>
      <c r="F4496" s="15" t="s">
        <v>4324</v>
      </c>
      <c r="G4496" s="15" t="s">
        <v>13552</v>
      </c>
      <c r="H4496" s="15" t="s">
        <v>13566</v>
      </c>
      <c r="I4496" s="15" t="s">
        <v>4327</v>
      </c>
      <c r="J4496" s="15" t="s">
        <v>4345</v>
      </c>
      <c r="K4496" s="15"/>
      <c r="L4496" s="103" t="str">
        <f t="shared" si="1"/>
        <v>B-L101-PK63-1 Ltr. Pink Jerrycan</v>
      </c>
      <c r="M4496" s="103">
        <f t="shared" si="2"/>
        <v>400</v>
      </c>
      <c r="N4496" s="102" t="str">
        <f t="shared" si="3"/>
        <v>wk </v>
      </c>
    </row>
    <row r="4497" ht="12.75" customHeight="1">
      <c r="A4497" s="15" t="s">
        <v>4748</v>
      </c>
      <c r="B4497" s="15" t="s">
        <v>3123</v>
      </c>
      <c r="C4497" s="15" t="s">
        <v>4321</v>
      </c>
      <c r="D4497" s="15" t="s">
        <v>8066</v>
      </c>
      <c r="E4497" s="15" t="s">
        <v>13056</v>
      </c>
      <c r="F4497" s="15" t="s">
        <v>4324</v>
      </c>
      <c r="G4497" s="15" t="s">
        <v>13538</v>
      </c>
      <c r="H4497" s="15" t="s">
        <v>13565</v>
      </c>
      <c r="I4497" s="15" t="s">
        <v>4327</v>
      </c>
      <c r="J4497" s="15" t="s">
        <v>4345</v>
      </c>
      <c r="K4497" s="15"/>
      <c r="L4497" s="103" t="str">
        <f t="shared" si="1"/>
        <v>B-L101-PK63-1 Ltr. Pink Jerrycan</v>
      </c>
      <c r="M4497" s="103">
        <f t="shared" si="2"/>
        <v>160</v>
      </c>
      <c r="N4497" s="102" t="str">
        <f t="shared" si="3"/>
        <v>wk </v>
      </c>
    </row>
    <row r="4498" ht="12.75" customHeight="1">
      <c r="A4498" s="15" t="s">
        <v>4748</v>
      </c>
      <c r="B4498" s="15" t="s">
        <v>3123</v>
      </c>
      <c r="C4498" s="15" t="s">
        <v>4321</v>
      </c>
      <c r="D4498" s="15" t="s">
        <v>3407</v>
      </c>
      <c r="E4498" s="15" t="s">
        <v>13567</v>
      </c>
      <c r="F4498" s="15" t="s">
        <v>4324</v>
      </c>
      <c r="G4498" s="15" t="s">
        <v>13534</v>
      </c>
      <c r="H4498" s="15" t="s">
        <v>13568</v>
      </c>
      <c r="I4498" s="15" t="s">
        <v>4327</v>
      </c>
      <c r="J4498" s="15" t="s">
        <v>4345</v>
      </c>
      <c r="K4498" s="15"/>
      <c r="L4498" s="103" t="str">
        <f t="shared" si="1"/>
        <v>B-L101-PK63-1 Ltr. Pink Jerrycan</v>
      </c>
      <c r="M4498" s="103">
        <f t="shared" si="2"/>
        <v>80</v>
      </c>
      <c r="N4498" s="102" t="str">
        <f t="shared" si="3"/>
        <v>wk </v>
      </c>
    </row>
    <row r="4499" ht="12.75" customHeight="1">
      <c r="A4499" s="15" t="s">
        <v>4758</v>
      </c>
      <c r="B4499" s="15" t="s">
        <v>3123</v>
      </c>
      <c r="C4499" s="15" t="s">
        <v>4321</v>
      </c>
      <c r="D4499" s="15" t="s">
        <v>3407</v>
      </c>
      <c r="E4499" s="15" t="s">
        <v>13569</v>
      </c>
      <c r="F4499" s="15" t="s">
        <v>4324</v>
      </c>
      <c r="G4499" s="15" t="s">
        <v>13534</v>
      </c>
      <c r="H4499" s="15" t="s">
        <v>13568</v>
      </c>
      <c r="I4499" s="15" t="s">
        <v>4327</v>
      </c>
      <c r="J4499" s="15" t="s">
        <v>4345</v>
      </c>
      <c r="K4499" s="15"/>
      <c r="L4499" s="103" t="str">
        <f t="shared" si="1"/>
        <v>B-L101-PK63-1 Ltr. Pink Jerrycan</v>
      </c>
      <c r="M4499" s="103">
        <f t="shared" si="2"/>
        <v>80</v>
      </c>
      <c r="N4499" s="102" t="str">
        <f t="shared" si="3"/>
        <v>wk 10</v>
      </c>
    </row>
    <row r="4500" ht="12.75" customHeight="1">
      <c r="A4500" s="15" t="s">
        <v>4769</v>
      </c>
      <c r="B4500" s="15" t="s">
        <v>3123</v>
      </c>
      <c r="C4500" s="15" t="s">
        <v>4321</v>
      </c>
      <c r="D4500" s="15" t="s">
        <v>7941</v>
      </c>
      <c r="E4500" s="15" t="s">
        <v>13062</v>
      </c>
      <c r="F4500" s="15" t="s">
        <v>4324</v>
      </c>
      <c r="G4500" s="15" t="s">
        <v>13570</v>
      </c>
      <c r="H4500" s="15" t="s">
        <v>13571</v>
      </c>
      <c r="I4500" s="15" t="s">
        <v>4327</v>
      </c>
      <c r="J4500" s="15" t="s">
        <v>4328</v>
      </c>
      <c r="K4500" s="15"/>
      <c r="L4500" s="103" t="str">
        <f t="shared" si="1"/>
        <v>B-L101-PK63-1 Ltr. Pink Jerrycan</v>
      </c>
      <c r="M4500" s="103">
        <f t="shared" si="2"/>
        <v>480</v>
      </c>
      <c r="N4500" s="102" t="str">
        <f t="shared" si="3"/>
        <v>wk 28</v>
      </c>
    </row>
    <row r="4501" ht="12.75" customHeight="1">
      <c r="A4501" s="15" t="s">
        <v>4771</v>
      </c>
      <c r="B4501" s="15" t="s">
        <v>3123</v>
      </c>
      <c r="C4501" s="15" t="s">
        <v>4321</v>
      </c>
      <c r="D4501" s="15" t="s">
        <v>3407</v>
      </c>
      <c r="E4501" s="15" t="s">
        <v>13275</v>
      </c>
      <c r="F4501" s="15" t="s">
        <v>4324</v>
      </c>
      <c r="G4501" s="15" t="s">
        <v>13534</v>
      </c>
      <c r="H4501" s="15" t="s">
        <v>13568</v>
      </c>
      <c r="I4501" s="15" t="s">
        <v>4327</v>
      </c>
      <c r="J4501" s="15" t="s">
        <v>4345</v>
      </c>
      <c r="K4501" s="15"/>
      <c r="L4501" s="103" t="str">
        <f t="shared" si="1"/>
        <v>B-L101-PK63-1 Ltr. Pink Jerrycan</v>
      </c>
      <c r="M4501" s="103">
        <f t="shared" si="2"/>
        <v>80</v>
      </c>
      <c r="N4501" s="102" t="str">
        <f t="shared" si="3"/>
        <v>wk 32</v>
      </c>
    </row>
    <row r="4502" ht="12.75" customHeight="1">
      <c r="A4502" s="15" t="s">
        <v>4771</v>
      </c>
      <c r="B4502" s="15" t="s">
        <v>3123</v>
      </c>
      <c r="C4502" s="15" t="s">
        <v>4321</v>
      </c>
      <c r="D4502" s="15" t="s">
        <v>3407</v>
      </c>
      <c r="E4502" s="15" t="s">
        <v>13572</v>
      </c>
      <c r="F4502" s="15" t="s">
        <v>4324</v>
      </c>
      <c r="G4502" s="15" t="s">
        <v>13534</v>
      </c>
      <c r="H4502" s="15" t="s">
        <v>13568</v>
      </c>
      <c r="I4502" s="15" t="s">
        <v>4327</v>
      </c>
      <c r="J4502" s="15" t="s">
        <v>4345</v>
      </c>
      <c r="K4502" s="15"/>
      <c r="L4502" s="103" t="str">
        <f t="shared" si="1"/>
        <v>B-L101-PK63-1 Ltr. Pink Jerrycan</v>
      </c>
      <c r="M4502" s="103">
        <f t="shared" si="2"/>
        <v>80</v>
      </c>
      <c r="N4502" s="102" t="str">
        <f t="shared" si="3"/>
        <v>wk 32</v>
      </c>
    </row>
    <row r="4503" ht="12.75" customHeight="1">
      <c r="A4503" s="15" t="s">
        <v>4773</v>
      </c>
      <c r="B4503" s="15" t="s">
        <v>3123</v>
      </c>
      <c r="C4503" s="15" t="s">
        <v>4321</v>
      </c>
      <c r="D4503" s="15" t="s">
        <v>3407</v>
      </c>
      <c r="E4503" s="15" t="s">
        <v>13573</v>
      </c>
      <c r="F4503" s="15" t="s">
        <v>4324</v>
      </c>
      <c r="G4503" s="15" t="s">
        <v>13534</v>
      </c>
      <c r="H4503" s="15" t="s">
        <v>13568</v>
      </c>
      <c r="I4503" s="15" t="s">
        <v>4327</v>
      </c>
      <c r="J4503" s="15" t="s">
        <v>4345</v>
      </c>
      <c r="K4503" s="15"/>
      <c r="L4503" s="103" t="str">
        <f t="shared" si="1"/>
        <v>B-L101-PK63-1 Ltr. Pink Jerrycan</v>
      </c>
      <c r="M4503" s="103">
        <f t="shared" si="2"/>
        <v>80</v>
      </c>
      <c r="N4503" s="102" t="str">
        <f t="shared" si="3"/>
        <v>wk 41</v>
      </c>
    </row>
    <row r="4504" ht="12.75" customHeight="1">
      <c r="A4504" s="15" t="s">
        <v>4793</v>
      </c>
      <c r="B4504" s="15" t="s">
        <v>3123</v>
      </c>
      <c r="C4504" s="15" t="s">
        <v>4321</v>
      </c>
      <c r="D4504" s="15" t="s">
        <v>3407</v>
      </c>
      <c r="E4504" s="15" t="s">
        <v>13574</v>
      </c>
      <c r="F4504" s="15" t="s">
        <v>4324</v>
      </c>
      <c r="G4504" s="15" t="s">
        <v>13534</v>
      </c>
      <c r="H4504" s="15" t="s">
        <v>13575</v>
      </c>
      <c r="I4504" s="15" t="s">
        <v>4327</v>
      </c>
      <c r="J4504" s="15" t="s">
        <v>4328</v>
      </c>
      <c r="K4504" s="15"/>
      <c r="L4504" s="103" t="str">
        <f t="shared" si="1"/>
        <v>B-L101-PK63-1 Ltr. Pink Jerrycan</v>
      </c>
      <c r="M4504" s="103">
        <f t="shared" si="2"/>
        <v>80</v>
      </c>
      <c r="N4504" s="102" t="str">
        <f t="shared" si="3"/>
        <v>wk </v>
      </c>
    </row>
    <row r="4505" ht="12.75" customHeight="1">
      <c r="A4505" s="15" t="s">
        <v>4795</v>
      </c>
      <c r="B4505" s="15" t="s">
        <v>3123</v>
      </c>
      <c r="C4505" s="15" t="s">
        <v>4321</v>
      </c>
      <c r="D4505" s="15" t="s">
        <v>13531</v>
      </c>
      <c r="E4505" s="15" t="s">
        <v>12805</v>
      </c>
      <c r="F4505" s="15" t="s">
        <v>4324</v>
      </c>
      <c r="G4505" s="15" t="s">
        <v>13532</v>
      </c>
      <c r="H4505" s="15" t="s">
        <v>13576</v>
      </c>
      <c r="I4505" s="15" t="s">
        <v>4327</v>
      </c>
      <c r="J4505" s="15" t="s">
        <v>4345</v>
      </c>
      <c r="K4505" s="15"/>
      <c r="L4505" s="103" t="str">
        <f t="shared" si="1"/>
        <v>B-L101-PK63-1 Ltr. Pink Jerrycan</v>
      </c>
      <c r="M4505" s="103">
        <f t="shared" si="2"/>
        <v>320</v>
      </c>
      <c r="N4505" s="102" t="str">
        <f t="shared" si="3"/>
        <v>wk </v>
      </c>
    </row>
    <row r="4506" ht="12.75" customHeight="1">
      <c r="A4506" s="15" t="s">
        <v>4805</v>
      </c>
      <c r="B4506" s="15" t="s">
        <v>3123</v>
      </c>
      <c r="C4506" s="15" t="s">
        <v>4321</v>
      </c>
      <c r="D4506" s="15" t="s">
        <v>3407</v>
      </c>
      <c r="E4506" s="15" t="s">
        <v>13577</v>
      </c>
      <c r="F4506" s="15" t="s">
        <v>4324</v>
      </c>
      <c r="G4506" s="15" t="s">
        <v>13534</v>
      </c>
      <c r="H4506" s="15" t="s">
        <v>13575</v>
      </c>
      <c r="I4506" s="15" t="s">
        <v>4327</v>
      </c>
      <c r="J4506" s="15" t="s">
        <v>4345</v>
      </c>
      <c r="K4506" s="15"/>
      <c r="L4506" s="103" t="str">
        <f t="shared" si="1"/>
        <v>B-L101-PK63-1 Ltr. Pink Jerrycan</v>
      </c>
      <c r="M4506" s="103">
        <f t="shared" si="2"/>
        <v>80</v>
      </c>
      <c r="N4506" s="102" t="str">
        <f t="shared" si="3"/>
        <v>wk </v>
      </c>
    </row>
    <row r="4507" ht="12.75" customHeight="1">
      <c r="A4507" s="15" t="s">
        <v>4816</v>
      </c>
      <c r="B4507" s="15" t="s">
        <v>3123</v>
      </c>
      <c r="C4507" s="15" t="s">
        <v>4321</v>
      </c>
      <c r="D4507" s="15" t="s">
        <v>3320</v>
      </c>
      <c r="E4507" s="15" t="s">
        <v>12808</v>
      </c>
      <c r="F4507" s="15" t="s">
        <v>4324</v>
      </c>
      <c r="G4507" s="15" t="s">
        <v>13552</v>
      </c>
      <c r="H4507" s="15" t="s">
        <v>13578</v>
      </c>
      <c r="I4507" s="15" t="s">
        <v>4327</v>
      </c>
      <c r="J4507" s="15" t="s">
        <v>4345</v>
      </c>
      <c r="K4507" s="15"/>
      <c r="L4507" s="103" t="str">
        <f t="shared" si="1"/>
        <v>B-L101-PK63-1 Ltr. Pink Jerrycan</v>
      </c>
      <c r="M4507" s="103">
        <f t="shared" si="2"/>
        <v>400</v>
      </c>
      <c r="N4507" s="102" t="str">
        <f t="shared" si="3"/>
        <v>wk 2</v>
      </c>
    </row>
    <row r="4508" ht="12.75" customHeight="1">
      <c r="A4508" s="15" t="s">
        <v>4826</v>
      </c>
      <c r="B4508" s="15" t="s">
        <v>3123</v>
      </c>
      <c r="C4508" s="15" t="s">
        <v>4321</v>
      </c>
      <c r="D4508" s="15" t="s">
        <v>13579</v>
      </c>
      <c r="E4508" s="15" t="s">
        <v>13480</v>
      </c>
      <c r="F4508" s="15" t="s">
        <v>4324</v>
      </c>
      <c r="G4508" s="15" t="s">
        <v>13580</v>
      </c>
      <c r="H4508" s="15" t="s">
        <v>13581</v>
      </c>
      <c r="I4508" s="15" t="s">
        <v>4327</v>
      </c>
      <c r="J4508" s="15" t="s">
        <v>4328</v>
      </c>
      <c r="K4508" s="15"/>
      <c r="L4508" s="103" t="str">
        <f t="shared" si="1"/>
        <v>B-L101-PK63-1 Ltr. Pink Jerrycan</v>
      </c>
      <c r="M4508" s="103">
        <f t="shared" si="2"/>
        <v>640</v>
      </c>
      <c r="N4508" s="102" t="str">
        <f t="shared" si="3"/>
        <v>wk 19</v>
      </c>
    </row>
    <row r="4509" ht="12.75" customHeight="1">
      <c r="A4509" s="15" t="s">
        <v>4826</v>
      </c>
      <c r="B4509" s="15" t="s">
        <v>3123</v>
      </c>
      <c r="C4509" s="15" t="s">
        <v>4321</v>
      </c>
      <c r="D4509" s="15" t="s">
        <v>13531</v>
      </c>
      <c r="E4509" s="15" t="s">
        <v>13482</v>
      </c>
      <c r="F4509" s="15" t="s">
        <v>4324</v>
      </c>
      <c r="G4509" s="15" t="s">
        <v>13532</v>
      </c>
      <c r="H4509" s="15" t="s">
        <v>13576</v>
      </c>
      <c r="I4509" s="15" t="s">
        <v>4327</v>
      </c>
      <c r="J4509" s="15" t="s">
        <v>4328</v>
      </c>
      <c r="K4509" s="15"/>
      <c r="L4509" s="103" t="str">
        <f t="shared" si="1"/>
        <v>B-L101-PK63-1 Ltr. Pink Jerrycan</v>
      </c>
      <c r="M4509" s="103">
        <f t="shared" si="2"/>
        <v>320</v>
      </c>
      <c r="N4509" s="102" t="str">
        <f t="shared" si="3"/>
        <v>wk 19</v>
      </c>
    </row>
    <row r="4510" ht="12.75" customHeight="1">
      <c r="A4510" s="15" t="s">
        <v>4830</v>
      </c>
      <c r="B4510" s="15" t="s">
        <v>3123</v>
      </c>
      <c r="C4510" s="15" t="s">
        <v>4321</v>
      </c>
      <c r="D4510" s="15" t="s">
        <v>3407</v>
      </c>
      <c r="E4510" s="15" t="s">
        <v>13582</v>
      </c>
      <c r="F4510" s="15" t="s">
        <v>4324</v>
      </c>
      <c r="G4510" s="15" t="s">
        <v>13534</v>
      </c>
      <c r="H4510" s="15" t="s">
        <v>13575</v>
      </c>
      <c r="I4510" s="15" t="s">
        <v>4327</v>
      </c>
      <c r="J4510" s="15" t="s">
        <v>4345</v>
      </c>
      <c r="K4510" s="15"/>
      <c r="L4510" s="103" t="str">
        <f t="shared" si="1"/>
        <v>B-L101-PK63-1 Ltr. Pink Jerrycan</v>
      </c>
      <c r="M4510" s="103">
        <f t="shared" si="2"/>
        <v>80</v>
      </c>
      <c r="N4510" s="102" t="str">
        <f t="shared" si="3"/>
        <v>wk 32</v>
      </c>
    </row>
    <row r="4511" ht="12.75" customHeight="1">
      <c r="A4511" s="15" t="s">
        <v>4840</v>
      </c>
      <c r="B4511" s="15" t="s">
        <v>3123</v>
      </c>
      <c r="C4511" s="15" t="s">
        <v>4321</v>
      </c>
      <c r="D4511" s="15" t="s">
        <v>13531</v>
      </c>
      <c r="E4511" s="15" t="s">
        <v>13083</v>
      </c>
      <c r="F4511" s="15" t="s">
        <v>4324</v>
      </c>
      <c r="G4511" s="15" t="s">
        <v>13532</v>
      </c>
      <c r="H4511" s="15" t="s">
        <v>13576</v>
      </c>
      <c r="I4511" s="15" t="s">
        <v>4327</v>
      </c>
      <c r="J4511" s="15" t="s">
        <v>4328</v>
      </c>
      <c r="K4511" s="15"/>
      <c r="L4511" s="103" t="str">
        <f t="shared" si="1"/>
        <v>B-L101-PK63-1 Ltr. Pink Jerrycan</v>
      </c>
      <c r="M4511" s="103">
        <f t="shared" si="2"/>
        <v>320</v>
      </c>
      <c r="N4511" s="102" t="str">
        <f t="shared" si="3"/>
        <v>wk 50</v>
      </c>
    </row>
    <row r="4512" ht="12.75" customHeight="1">
      <c r="A4512" s="15" t="s">
        <v>4842</v>
      </c>
      <c r="B4512" s="15" t="s">
        <v>3123</v>
      </c>
      <c r="C4512" s="15" t="s">
        <v>4321</v>
      </c>
      <c r="D4512" s="15" t="s">
        <v>3407</v>
      </c>
      <c r="E4512" s="15" t="s">
        <v>13583</v>
      </c>
      <c r="F4512" s="15" t="s">
        <v>4324</v>
      </c>
      <c r="G4512" s="15" t="s">
        <v>13534</v>
      </c>
      <c r="H4512" s="15" t="s">
        <v>13575</v>
      </c>
      <c r="I4512" s="15" t="s">
        <v>4327</v>
      </c>
      <c r="J4512" s="15" t="s">
        <v>4345</v>
      </c>
      <c r="K4512" s="15"/>
      <c r="L4512" s="103" t="str">
        <f t="shared" si="1"/>
        <v>B-L101-PK63-1 Ltr. Pink Jerrycan</v>
      </c>
      <c r="M4512" s="103">
        <f t="shared" si="2"/>
        <v>80</v>
      </c>
      <c r="N4512" s="102" t="str">
        <f t="shared" si="3"/>
        <v>wk </v>
      </c>
    </row>
    <row r="4513" ht="12.75" customHeight="1">
      <c r="A4513" s="15" t="s">
        <v>4846</v>
      </c>
      <c r="B4513" s="15" t="s">
        <v>3123</v>
      </c>
      <c r="C4513" s="15" t="s">
        <v>4321</v>
      </c>
      <c r="D4513" s="15" t="s">
        <v>3407</v>
      </c>
      <c r="E4513" s="15" t="s">
        <v>13584</v>
      </c>
      <c r="F4513" s="15" t="s">
        <v>4324</v>
      </c>
      <c r="G4513" s="15" t="s">
        <v>13534</v>
      </c>
      <c r="H4513" s="15" t="s">
        <v>13575</v>
      </c>
      <c r="I4513" s="15" t="s">
        <v>4327</v>
      </c>
      <c r="J4513" s="15" t="s">
        <v>4328</v>
      </c>
      <c r="K4513" s="15"/>
      <c r="L4513" s="103" t="str">
        <f t="shared" si="1"/>
        <v>B-L101-PK63-1 Ltr. Pink Jerrycan</v>
      </c>
      <c r="M4513" s="103">
        <f t="shared" si="2"/>
        <v>80</v>
      </c>
      <c r="N4513" s="102" t="str">
        <f t="shared" si="3"/>
        <v>wk </v>
      </c>
    </row>
    <row r="4514" ht="12.75" customHeight="1">
      <c r="A4514" s="15" t="s">
        <v>4851</v>
      </c>
      <c r="B4514" s="15" t="s">
        <v>3123</v>
      </c>
      <c r="C4514" s="15" t="s">
        <v>4321</v>
      </c>
      <c r="D4514" s="15" t="s">
        <v>7941</v>
      </c>
      <c r="E4514" s="15" t="s">
        <v>13585</v>
      </c>
      <c r="F4514" s="15" t="s">
        <v>4324</v>
      </c>
      <c r="G4514" s="15" t="s">
        <v>13570</v>
      </c>
      <c r="H4514" s="15" t="s">
        <v>13586</v>
      </c>
      <c r="I4514" s="15" t="s">
        <v>4327</v>
      </c>
      <c r="J4514" s="15" t="s">
        <v>4328</v>
      </c>
      <c r="K4514" s="15"/>
      <c r="L4514" s="103" t="str">
        <f t="shared" si="1"/>
        <v>B-L101-PK63-1 Ltr. Pink Jerrycan</v>
      </c>
      <c r="M4514" s="103">
        <f t="shared" si="2"/>
        <v>480</v>
      </c>
      <c r="N4514" s="102" t="str">
        <f t="shared" si="3"/>
        <v>wk </v>
      </c>
    </row>
    <row r="4515" ht="12.75" customHeight="1">
      <c r="A4515" s="15" t="s">
        <v>4872</v>
      </c>
      <c r="B4515" s="15" t="s">
        <v>3123</v>
      </c>
      <c r="C4515" s="15" t="s">
        <v>4321</v>
      </c>
      <c r="D4515" s="15" t="s">
        <v>7941</v>
      </c>
      <c r="E4515" s="15" t="s">
        <v>13587</v>
      </c>
      <c r="F4515" s="15" t="s">
        <v>6858</v>
      </c>
      <c r="G4515" s="15" t="s">
        <v>13588</v>
      </c>
      <c r="H4515" s="15" t="s">
        <v>13586</v>
      </c>
      <c r="I4515" s="15" t="s">
        <v>4327</v>
      </c>
      <c r="J4515" s="15" t="s">
        <v>4328</v>
      </c>
      <c r="K4515" s="15"/>
      <c r="L4515" s="103" t="str">
        <f t="shared" si="1"/>
        <v>B-L101-PK63-1 Ltr. Pink Jerrycan</v>
      </c>
      <c r="M4515" s="103">
        <f t="shared" si="2"/>
        <v>480</v>
      </c>
      <c r="N4515" s="102" t="str">
        <f t="shared" si="3"/>
        <v>wk </v>
      </c>
    </row>
    <row r="4516" ht="12.75" customHeight="1">
      <c r="A4516" s="15" t="s">
        <v>13589</v>
      </c>
      <c r="B4516" s="15" t="s">
        <v>2855</v>
      </c>
      <c r="C4516" s="15" t="s">
        <v>3146</v>
      </c>
      <c r="D4516" s="15" t="s">
        <v>3145</v>
      </c>
      <c r="E4516" s="15"/>
      <c r="F4516" s="15" t="s">
        <v>4308</v>
      </c>
      <c r="G4516" s="15" t="s">
        <v>8454</v>
      </c>
      <c r="H4516" s="15" t="s">
        <v>3149</v>
      </c>
      <c r="I4516" s="15" t="s">
        <v>3149</v>
      </c>
      <c r="J4516" s="15"/>
      <c r="K4516" s="15"/>
      <c r="L4516" s="103" t="str">
        <f t="shared" si="1"/>
        <v>B-L101-W63-1 Ltr. White Jerrycan</v>
      </c>
      <c r="M4516" s="103">
        <f t="shared" si="2"/>
        <v>0</v>
      </c>
      <c r="N4516" s="102" t="str">
        <f t="shared" si="3"/>
        <v>wk </v>
      </c>
    </row>
    <row r="4517" ht="12.75" customHeight="1">
      <c r="A4517" s="15" t="s">
        <v>4361</v>
      </c>
      <c r="B4517" s="15" t="s">
        <v>3123</v>
      </c>
      <c r="C4517" s="15" t="s">
        <v>4321</v>
      </c>
      <c r="D4517" s="15" t="s">
        <v>3465</v>
      </c>
      <c r="E4517" s="15" t="s">
        <v>13590</v>
      </c>
      <c r="F4517" s="15" t="s">
        <v>4324</v>
      </c>
      <c r="G4517" s="15" t="s">
        <v>13591</v>
      </c>
      <c r="H4517" s="15" t="s">
        <v>13592</v>
      </c>
      <c r="I4517" s="15" t="s">
        <v>4327</v>
      </c>
      <c r="J4517" s="15" t="s">
        <v>5653</v>
      </c>
      <c r="K4517" s="15"/>
      <c r="L4517" s="103" t="str">
        <f t="shared" si="1"/>
        <v>B-L101-W63-1 Ltr. White Jerrycan</v>
      </c>
      <c r="M4517" s="103">
        <f t="shared" si="2"/>
        <v>240</v>
      </c>
      <c r="N4517" s="102" t="str">
        <f t="shared" si="3"/>
        <v>wk 5</v>
      </c>
    </row>
    <row r="4518" ht="12.75" customHeight="1">
      <c r="A4518" s="15" t="s">
        <v>4353</v>
      </c>
      <c r="B4518" s="15" t="s">
        <v>3123</v>
      </c>
      <c r="C4518" s="15" t="s">
        <v>4321</v>
      </c>
      <c r="D4518" s="15" t="s">
        <v>3407</v>
      </c>
      <c r="E4518" s="15" t="s">
        <v>13593</v>
      </c>
      <c r="F4518" s="15" t="s">
        <v>4324</v>
      </c>
      <c r="G4518" s="15" t="s">
        <v>13534</v>
      </c>
      <c r="H4518" s="15" t="s">
        <v>13594</v>
      </c>
      <c r="I4518" s="15" t="s">
        <v>4327</v>
      </c>
      <c r="J4518" s="15" t="s">
        <v>4328</v>
      </c>
      <c r="K4518" s="15"/>
      <c r="L4518" s="103" t="str">
        <f t="shared" si="1"/>
        <v>B-L101-W63-1 Ltr. White Jerrycan</v>
      </c>
      <c r="M4518" s="103">
        <f t="shared" si="2"/>
        <v>80</v>
      </c>
      <c r="N4518" s="102" t="str">
        <f t="shared" si="3"/>
        <v>wk 9</v>
      </c>
    </row>
    <row r="4519" ht="12.75" customHeight="1">
      <c r="A4519" s="15" t="s">
        <v>4353</v>
      </c>
      <c r="B4519" s="15" t="s">
        <v>3123</v>
      </c>
      <c r="C4519" s="15" t="s">
        <v>4321</v>
      </c>
      <c r="D4519" s="15" t="s">
        <v>13531</v>
      </c>
      <c r="E4519" s="15" t="s">
        <v>12960</v>
      </c>
      <c r="F4519" s="15" t="s">
        <v>4324</v>
      </c>
      <c r="G4519" s="15" t="s">
        <v>13532</v>
      </c>
      <c r="H4519" s="15" t="s">
        <v>13595</v>
      </c>
      <c r="I4519" s="15" t="s">
        <v>4327</v>
      </c>
      <c r="J4519" s="15" t="s">
        <v>5653</v>
      </c>
      <c r="K4519" s="15"/>
      <c r="L4519" s="103" t="str">
        <f t="shared" si="1"/>
        <v>B-L101-W63-1 Ltr. White Jerrycan</v>
      </c>
      <c r="M4519" s="103">
        <f t="shared" si="2"/>
        <v>320</v>
      </c>
      <c r="N4519" s="102" t="str">
        <f t="shared" si="3"/>
        <v>wk 9</v>
      </c>
    </row>
    <row r="4520" ht="12.75" customHeight="1">
      <c r="A4520" s="15" t="s">
        <v>5098</v>
      </c>
      <c r="B4520" s="15" t="s">
        <v>3123</v>
      </c>
      <c r="C4520" s="15" t="s">
        <v>4321</v>
      </c>
      <c r="D4520" s="15" t="s">
        <v>13579</v>
      </c>
      <c r="E4520" s="15" t="s">
        <v>13596</v>
      </c>
      <c r="F4520" s="15" t="s">
        <v>4324</v>
      </c>
      <c r="G4520" s="15" t="s">
        <v>13580</v>
      </c>
      <c r="H4520" s="15" t="s">
        <v>13597</v>
      </c>
      <c r="I4520" s="15" t="s">
        <v>4327</v>
      </c>
      <c r="J4520" s="15" t="s">
        <v>4328</v>
      </c>
      <c r="K4520" s="15"/>
      <c r="L4520" s="103" t="str">
        <f t="shared" si="1"/>
        <v>B-L101-W63-1 Ltr. White Jerrycan</v>
      </c>
      <c r="M4520" s="103">
        <f t="shared" si="2"/>
        <v>640</v>
      </c>
      <c r="N4520" s="102" t="str">
        <f t="shared" si="3"/>
        <v>wk 22</v>
      </c>
    </row>
    <row r="4521" ht="12.75" customHeight="1">
      <c r="A4521" s="15" t="s">
        <v>9042</v>
      </c>
      <c r="B4521" s="15" t="s">
        <v>3123</v>
      </c>
      <c r="C4521" s="15" t="s">
        <v>4321</v>
      </c>
      <c r="D4521" s="15" t="s">
        <v>3407</v>
      </c>
      <c r="E4521" s="15" t="s">
        <v>10031</v>
      </c>
      <c r="F4521" s="15" t="s">
        <v>4324</v>
      </c>
      <c r="G4521" s="15" t="s">
        <v>13534</v>
      </c>
      <c r="H4521" s="15" t="s">
        <v>13594</v>
      </c>
      <c r="I4521" s="15" t="s">
        <v>4327</v>
      </c>
      <c r="J4521" s="15" t="s">
        <v>5653</v>
      </c>
      <c r="K4521" s="15"/>
      <c r="L4521" s="103" t="str">
        <f t="shared" si="1"/>
        <v>B-L101-W63-1 Ltr. White Jerrycan</v>
      </c>
      <c r="M4521" s="103">
        <f t="shared" si="2"/>
        <v>80</v>
      </c>
      <c r="N4521" s="102" t="str">
        <f t="shared" si="3"/>
        <v>wk 27</v>
      </c>
    </row>
    <row r="4522" ht="12.75" customHeight="1">
      <c r="A4522" s="15" t="s">
        <v>9042</v>
      </c>
      <c r="B4522" s="15" t="s">
        <v>3123</v>
      </c>
      <c r="C4522" s="15" t="s">
        <v>4321</v>
      </c>
      <c r="D4522" s="15" t="s">
        <v>3407</v>
      </c>
      <c r="E4522" s="15" t="s">
        <v>13598</v>
      </c>
      <c r="F4522" s="15" t="s">
        <v>4324</v>
      </c>
      <c r="G4522" s="15" t="s">
        <v>13534</v>
      </c>
      <c r="H4522" s="15" t="s">
        <v>13594</v>
      </c>
      <c r="I4522" s="15" t="s">
        <v>4327</v>
      </c>
      <c r="J4522" s="15" t="s">
        <v>5653</v>
      </c>
      <c r="K4522" s="15"/>
      <c r="L4522" s="103" t="str">
        <f t="shared" si="1"/>
        <v>B-L101-W63-1 Ltr. White Jerrycan</v>
      </c>
      <c r="M4522" s="103">
        <f t="shared" si="2"/>
        <v>80</v>
      </c>
      <c r="N4522" s="102" t="str">
        <f t="shared" si="3"/>
        <v>wk 27</v>
      </c>
    </row>
    <row r="4523" ht="12.75" customHeight="1">
      <c r="A4523" s="15" t="s">
        <v>5658</v>
      </c>
      <c r="B4523" s="15" t="s">
        <v>3123</v>
      </c>
      <c r="C4523" s="15" t="s">
        <v>4321</v>
      </c>
      <c r="D4523" s="15" t="s">
        <v>3407</v>
      </c>
      <c r="E4523" s="15" t="s">
        <v>13599</v>
      </c>
      <c r="F4523" s="15" t="s">
        <v>4324</v>
      </c>
      <c r="G4523" s="15" t="s">
        <v>13534</v>
      </c>
      <c r="H4523" s="15" t="s">
        <v>13594</v>
      </c>
      <c r="I4523" s="15" t="s">
        <v>4327</v>
      </c>
      <c r="J4523" s="15" t="s">
        <v>4328</v>
      </c>
      <c r="K4523" s="15"/>
      <c r="L4523" s="103" t="str">
        <f t="shared" si="1"/>
        <v>B-L101-W63-1 Ltr. White Jerrycan</v>
      </c>
      <c r="M4523" s="103">
        <f t="shared" si="2"/>
        <v>80</v>
      </c>
      <c r="N4523" s="102" t="str">
        <f t="shared" si="3"/>
        <v>wk 31</v>
      </c>
    </row>
    <row r="4524" ht="12.75" customHeight="1">
      <c r="A4524" s="15" t="s">
        <v>5663</v>
      </c>
      <c r="B4524" s="15" t="s">
        <v>3123</v>
      </c>
      <c r="C4524" s="15" t="s">
        <v>4321</v>
      </c>
      <c r="D4524" s="15" t="s">
        <v>3320</v>
      </c>
      <c r="E4524" s="15" t="s">
        <v>13600</v>
      </c>
      <c r="F4524" s="15" t="s">
        <v>4324</v>
      </c>
      <c r="G4524" s="15" t="s">
        <v>13552</v>
      </c>
      <c r="H4524" s="15" t="s">
        <v>13601</v>
      </c>
      <c r="I4524" s="15" t="s">
        <v>4327</v>
      </c>
      <c r="J4524" s="15" t="s">
        <v>4328</v>
      </c>
      <c r="K4524" s="15"/>
      <c r="L4524" s="103" t="str">
        <f t="shared" si="1"/>
        <v>B-L101-W63-1 Ltr. White Jerrycan</v>
      </c>
      <c r="M4524" s="103">
        <f t="shared" si="2"/>
        <v>400</v>
      </c>
      <c r="N4524" s="102" t="str">
        <f t="shared" si="3"/>
        <v>wk 36</v>
      </c>
    </row>
    <row r="4525" ht="12.75" customHeight="1">
      <c r="A4525" s="15" t="s">
        <v>4378</v>
      </c>
      <c r="B4525" s="15" t="s">
        <v>3123</v>
      </c>
      <c r="C4525" s="15" t="s">
        <v>4321</v>
      </c>
      <c r="D4525" s="15" t="s">
        <v>13602</v>
      </c>
      <c r="E4525" s="15" t="s">
        <v>13603</v>
      </c>
      <c r="F4525" s="15" t="s">
        <v>4324</v>
      </c>
      <c r="G4525" s="15" t="s">
        <v>13604</v>
      </c>
      <c r="H4525" s="15" t="s">
        <v>13605</v>
      </c>
      <c r="I4525" s="15" t="s">
        <v>4327</v>
      </c>
      <c r="J4525" s="15" t="s">
        <v>5653</v>
      </c>
      <c r="K4525" s="15"/>
      <c r="L4525" s="103" t="str">
        <f t="shared" si="1"/>
        <v>B-L101-W63-1 Ltr. White Jerrycan</v>
      </c>
      <c r="M4525" s="103">
        <f t="shared" si="2"/>
        <v>64</v>
      </c>
      <c r="N4525" s="102" t="str">
        <f t="shared" si="3"/>
        <v>wk </v>
      </c>
    </row>
    <row r="4526" ht="12.75" customHeight="1">
      <c r="A4526" s="15" t="s">
        <v>4506</v>
      </c>
      <c r="B4526" s="15" t="s">
        <v>3123</v>
      </c>
      <c r="C4526" s="15" t="s">
        <v>4321</v>
      </c>
      <c r="D4526" s="15" t="s">
        <v>6097</v>
      </c>
      <c r="E4526" s="15" t="s">
        <v>13606</v>
      </c>
      <c r="F4526" s="15" t="s">
        <v>12943</v>
      </c>
      <c r="G4526" s="15" t="s">
        <v>13513</v>
      </c>
      <c r="H4526" s="15" t="s">
        <v>13607</v>
      </c>
      <c r="I4526" s="15" t="s">
        <v>4327</v>
      </c>
      <c r="J4526" s="15" t="s">
        <v>4328</v>
      </c>
      <c r="K4526" s="15"/>
      <c r="L4526" s="103" t="str">
        <f t="shared" si="1"/>
        <v>B-L101-W63-1 Ltr. White Jerrycan</v>
      </c>
      <c r="M4526" s="103">
        <f t="shared" si="2"/>
        <v>800</v>
      </c>
      <c r="N4526" s="102" t="str">
        <f t="shared" si="3"/>
        <v>wk </v>
      </c>
    </row>
    <row r="4527" ht="12.75" customHeight="1">
      <c r="A4527" s="15" t="s">
        <v>4517</v>
      </c>
      <c r="B4527" s="15" t="s">
        <v>3123</v>
      </c>
      <c r="C4527" s="15" t="s">
        <v>4321</v>
      </c>
      <c r="D4527" s="15" t="s">
        <v>4535</v>
      </c>
      <c r="E4527" s="15" t="s">
        <v>13608</v>
      </c>
      <c r="F4527" s="15" t="s">
        <v>12943</v>
      </c>
      <c r="G4527" s="15" t="s">
        <v>13609</v>
      </c>
      <c r="H4527" s="15" t="s">
        <v>13610</v>
      </c>
      <c r="I4527" s="15" t="s">
        <v>4327</v>
      </c>
      <c r="J4527" s="15" t="s">
        <v>4328</v>
      </c>
      <c r="K4527" s="15"/>
      <c r="L4527" s="103" t="str">
        <f t="shared" si="1"/>
        <v>B-L101-W63-1 Ltr. White Jerrycan</v>
      </c>
      <c r="M4527" s="103">
        <f t="shared" si="2"/>
        <v>9200</v>
      </c>
      <c r="N4527" s="102" t="str">
        <f t="shared" si="3"/>
        <v>wk </v>
      </c>
    </row>
    <row r="4528" ht="12.75" customHeight="1">
      <c r="A4528" s="15" t="s">
        <v>4524</v>
      </c>
      <c r="B4528" s="15" t="s">
        <v>3123</v>
      </c>
      <c r="C4528" s="15" t="s">
        <v>4321</v>
      </c>
      <c r="D4528" s="15" t="s">
        <v>13561</v>
      </c>
      <c r="E4528" s="15" t="s">
        <v>13611</v>
      </c>
      <c r="F4528" s="15" t="s">
        <v>12943</v>
      </c>
      <c r="G4528" s="15" t="s">
        <v>13562</v>
      </c>
      <c r="H4528" s="15" t="s">
        <v>13612</v>
      </c>
      <c r="I4528" s="15" t="s">
        <v>4327</v>
      </c>
      <c r="J4528" s="15" t="s">
        <v>4328</v>
      </c>
      <c r="K4528" s="15"/>
      <c r="L4528" s="103" t="str">
        <f t="shared" si="1"/>
        <v>B-L101-W63-1 Ltr. White Jerrycan</v>
      </c>
      <c r="M4528" s="103">
        <f t="shared" si="2"/>
        <v>1520</v>
      </c>
      <c r="N4528" s="102" t="str">
        <f t="shared" si="3"/>
        <v>wk </v>
      </c>
    </row>
    <row r="4529" ht="12.75" customHeight="1">
      <c r="A4529" s="15" t="s">
        <v>4530</v>
      </c>
      <c r="B4529" s="15" t="s">
        <v>3123</v>
      </c>
      <c r="C4529" s="15" t="s">
        <v>4321</v>
      </c>
      <c r="D4529" s="15" t="s">
        <v>13613</v>
      </c>
      <c r="E4529" s="15" t="s">
        <v>13614</v>
      </c>
      <c r="F4529" s="15" t="s">
        <v>12943</v>
      </c>
      <c r="G4529" s="15" t="s">
        <v>13615</v>
      </c>
      <c r="H4529" s="15" t="s">
        <v>13616</v>
      </c>
      <c r="I4529" s="15" t="s">
        <v>4327</v>
      </c>
      <c r="J4529" s="15" t="s">
        <v>4328</v>
      </c>
      <c r="K4529" s="15"/>
      <c r="L4529" s="103" t="str">
        <f t="shared" si="1"/>
        <v>B-L101-W63-1 Ltr. White Jerrycan</v>
      </c>
      <c r="M4529" s="103">
        <f t="shared" si="2"/>
        <v>4240</v>
      </c>
      <c r="N4529" s="102" t="str">
        <f t="shared" si="3"/>
        <v>wk 6</v>
      </c>
    </row>
    <row r="4530" ht="12.75" customHeight="1">
      <c r="A4530" s="15" t="s">
        <v>4558</v>
      </c>
      <c r="B4530" s="15" t="s">
        <v>3123</v>
      </c>
      <c r="C4530" s="15" t="s">
        <v>4321</v>
      </c>
      <c r="D4530" s="15" t="s">
        <v>13617</v>
      </c>
      <c r="E4530" s="15" t="s">
        <v>13618</v>
      </c>
      <c r="F4530" s="15" t="s">
        <v>12943</v>
      </c>
      <c r="G4530" s="15" t="s">
        <v>13619</v>
      </c>
      <c r="H4530" s="15" t="s">
        <v>13620</v>
      </c>
      <c r="I4530" s="15" t="s">
        <v>4327</v>
      </c>
      <c r="J4530" s="15" t="s">
        <v>4328</v>
      </c>
      <c r="K4530" s="15"/>
      <c r="L4530" s="103" t="str">
        <f t="shared" si="1"/>
        <v>B-L101-W63-1 Ltr. White Jerrycan</v>
      </c>
      <c r="M4530" s="103">
        <f t="shared" si="2"/>
        <v>4960</v>
      </c>
      <c r="N4530" s="102" t="str">
        <f t="shared" si="3"/>
        <v>wk 36</v>
      </c>
    </row>
    <row r="4531" ht="12.75" customHeight="1">
      <c r="A4531" s="15" t="s">
        <v>5256</v>
      </c>
      <c r="B4531" s="15" t="s">
        <v>3123</v>
      </c>
      <c r="C4531" s="15" t="s">
        <v>4321</v>
      </c>
      <c r="D4531" s="15" t="s">
        <v>13621</v>
      </c>
      <c r="E4531" s="15" t="s">
        <v>13011</v>
      </c>
      <c r="F4531" s="15" t="s">
        <v>6858</v>
      </c>
      <c r="G4531" s="15" t="s">
        <v>13622</v>
      </c>
      <c r="H4531" s="15" t="s">
        <v>13623</v>
      </c>
      <c r="I4531" s="15" t="s">
        <v>4327</v>
      </c>
      <c r="J4531" s="15" t="s">
        <v>4328</v>
      </c>
      <c r="K4531" s="15"/>
      <c r="L4531" s="103" t="str">
        <f t="shared" si="1"/>
        <v>B-L101-W63-1 Ltr. White Jerrycan</v>
      </c>
      <c r="M4531" s="103">
        <f t="shared" si="2"/>
        <v>1120</v>
      </c>
      <c r="N4531" s="102" t="str">
        <f t="shared" si="3"/>
        <v>wk </v>
      </c>
    </row>
    <row r="4532" ht="12.75" customHeight="1">
      <c r="A4532" s="15" t="s">
        <v>4662</v>
      </c>
      <c r="B4532" s="15" t="s">
        <v>3123</v>
      </c>
      <c r="C4532" s="15" t="s">
        <v>4321</v>
      </c>
      <c r="D4532" s="15" t="s">
        <v>13624</v>
      </c>
      <c r="E4532" s="15" t="s">
        <v>13625</v>
      </c>
      <c r="F4532" s="15" t="s">
        <v>12943</v>
      </c>
      <c r="G4532" s="15" t="s">
        <v>13626</v>
      </c>
      <c r="H4532" s="15" t="s">
        <v>13627</v>
      </c>
      <c r="I4532" s="15" t="s">
        <v>4327</v>
      </c>
      <c r="J4532" s="15" t="s">
        <v>4328</v>
      </c>
      <c r="K4532" s="15"/>
      <c r="L4532" s="103" t="str">
        <f t="shared" si="1"/>
        <v>B-L101-W63-1 Ltr. White Jerrycan</v>
      </c>
      <c r="M4532" s="103">
        <f t="shared" si="2"/>
        <v>4720</v>
      </c>
      <c r="N4532" s="102" t="str">
        <f t="shared" si="3"/>
        <v>wk </v>
      </c>
    </row>
    <row r="4533" ht="12.75" customHeight="1">
      <c r="A4533" s="15" t="s">
        <v>4665</v>
      </c>
      <c r="B4533" s="15" t="s">
        <v>3123</v>
      </c>
      <c r="C4533" s="15" t="s">
        <v>4321</v>
      </c>
      <c r="D4533" s="15" t="s">
        <v>13628</v>
      </c>
      <c r="E4533" s="15" t="s">
        <v>13629</v>
      </c>
      <c r="F4533" s="15" t="s">
        <v>12943</v>
      </c>
      <c r="G4533" s="15" t="s">
        <v>13630</v>
      </c>
      <c r="H4533" s="15" t="s">
        <v>13631</v>
      </c>
      <c r="I4533" s="15" t="s">
        <v>4327</v>
      </c>
      <c r="J4533" s="15" t="s">
        <v>4328</v>
      </c>
      <c r="K4533" s="15"/>
      <c r="L4533" s="103" t="str">
        <f t="shared" si="1"/>
        <v>B-L101-W63-1 Ltr. White Jerrycan</v>
      </c>
      <c r="M4533" s="103">
        <f t="shared" si="2"/>
        <v>3760</v>
      </c>
      <c r="N4533" s="102" t="str">
        <f t="shared" si="3"/>
        <v>wk </v>
      </c>
    </row>
    <row r="4534" ht="12.75" customHeight="1">
      <c r="A4534" s="15" t="s">
        <v>4665</v>
      </c>
      <c r="B4534" s="15" t="s">
        <v>3123</v>
      </c>
      <c r="C4534" s="15" t="s">
        <v>4321</v>
      </c>
      <c r="D4534" s="15" t="s">
        <v>13531</v>
      </c>
      <c r="E4534" s="15" t="s">
        <v>13632</v>
      </c>
      <c r="F4534" s="15" t="s">
        <v>4324</v>
      </c>
      <c r="G4534" s="15" t="s">
        <v>13633</v>
      </c>
      <c r="H4534" s="15" t="s">
        <v>13634</v>
      </c>
      <c r="I4534" s="15" t="s">
        <v>4327</v>
      </c>
      <c r="J4534" s="15" t="s">
        <v>4328</v>
      </c>
      <c r="K4534" s="15"/>
      <c r="L4534" s="103" t="str">
        <f t="shared" si="1"/>
        <v>B-L101-W63-1 Ltr. White Jerrycan</v>
      </c>
      <c r="M4534" s="103">
        <f t="shared" si="2"/>
        <v>320</v>
      </c>
      <c r="N4534" s="102" t="str">
        <f t="shared" si="3"/>
        <v>wk </v>
      </c>
    </row>
    <row r="4535" ht="12.75" customHeight="1">
      <c r="A4535" s="15" t="s">
        <v>4673</v>
      </c>
      <c r="B4535" s="15" t="s">
        <v>3123</v>
      </c>
      <c r="C4535" s="15" t="s">
        <v>4321</v>
      </c>
      <c r="D4535" s="15" t="s">
        <v>13635</v>
      </c>
      <c r="E4535" s="15" t="s">
        <v>13636</v>
      </c>
      <c r="F4535" s="15" t="s">
        <v>12943</v>
      </c>
      <c r="G4535" s="15" t="s">
        <v>13637</v>
      </c>
      <c r="H4535" s="15" t="s">
        <v>13638</v>
      </c>
      <c r="I4535" s="15" t="s">
        <v>4327</v>
      </c>
      <c r="J4535" s="15" t="s">
        <v>4328</v>
      </c>
      <c r="K4535" s="15"/>
      <c r="L4535" s="103" t="str">
        <f t="shared" si="1"/>
        <v>B-L101-W63-1 Ltr. White Jerrycan</v>
      </c>
      <c r="M4535" s="103">
        <f t="shared" si="2"/>
        <v>3280</v>
      </c>
      <c r="N4535" s="102" t="str">
        <f t="shared" si="3"/>
        <v>wk </v>
      </c>
    </row>
    <row r="4536" ht="12.75" customHeight="1">
      <c r="A4536" s="15" t="s">
        <v>4675</v>
      </c>
      <c r="B4536" s="15" t="s">
        <v>3123</v>
      </c>
      <c r="C4536" s="15" t="s">
        <v>4321</v>
      </c>
      <c r="D4536" s="15" t="s">
        <v>13639</v>
      </c>
      <c r="E4536" s="15" t="s">
        <v>13640</v>
      </c>
      <c r="F4536" s="15" t="s">
        <v>12943</v>
      </c>
      <c r="G4536" s="15" t="s">
        <v>13641</v>
      </c>
      <c r="H4536" s="15" t="s">
        <v>13642</v>
      </c>
      <c r="I4536" s="15" t="s">
        <v>4327</v>
      </c>
      <c r="J4536" s="15" t="s">
        <v>4328</v>
      </c>
      <c r="K4536" s="15"/>
      <c r="L4536" s="103" t="str">
        <f t="shared" si="1"/>
        <v>B-L101-W63-1 Ltr. White Jerrycan</v>
      </c>
      <c r="M4536" s="103">
        <f t="shared" si="2"/>
        <v>2720</v>
      </c>
      <c r="N4536" s="102" t="str">
        <f t="shared" si="3"/>
        <v>wk </v>
      </c>
    </row>
    <row r="4537" ht="12.75" customHeight="1">
      <c r="A4537" s="15" t="s">
        <v>4692</v>
      </c>
      <c r="B4537" s="15" t="s">
        <v>3123</v>
      </c>
      <c r="C4537" s="15" t="s">
        <v>4321</v>
      </c>
      <c r="D4537" s="15" t="s">
        <v>3407</v>
      </c>
      <c r="E4537" s="15" t="s">
        <v>13643</v>
      </c>
      <c r="F4537" s="15" t="s">
        <v>4324</v>
      </c>
      <c r="G4537" s="15" t="s">
        <v>13644</v>
      </c>
      <c r="H4537" s="15" t="s">
        <v>13645</v>
      </c>
      <c r="I4537" s="15" t="s">
        <v>4327</v>
      </c>
      <c r="J4537" s="15" t="s">
        <v>4345</v>
      </c>
      <c r="K4537" s="15"/>
      <c r="L4537" s="103" t="str">
        <f t="shared" si="1"/>
        <v>B-L101-W63-1 Ltr. White Jerrycan</v>
      </c>
      <c r="M4537" s="103">
        <f t="shared" si="2"/>
        <v>80</v>
      </c>
      <c r="N4537" s="102" t="str">
        <f t="shared" si="3"/>
        <v>wk 2</v>
      </c>
    </row>
    <row r="4538" ht="12.75" customHeight="1">
      <c r="A4538" s="15" t="s">
        <v>4698</v>
      </c>
      <c r="B4538" s="15" t="s">
        <v>3123</v>
      </c>
      <c r="C4538" s="15" t="s">
        <v>4321</v>
      </c>
      <c r="D4538" s="15" t="s">
        <v>3407</v>
      </c>
      <c r="E4538" s="15" t="s">
        <v>13646</v>
      </c>
      <c r="F4538" s="15" t="s">
        <v>4324</v>
      </c>
      <c r="G4538" s="15" t="s">
        <v>13644</v>
      </c>
      <c r="H4538" s="15" t="s">
        <v>13645</v>
      </c>
      <c r="I4538" s="15" t="s">
        <v>4327</v>
      </c>
      <c r="J4538" s="15" t="s">
        <v>4328</v>
      </c>
      <c r="K4538" s="15"/>
      <c r="L4538" s="103" t="str">
        <f t="shared" si="1"/>
        <v>B-L101-W63-1 Ltr. White Jerrycan</v>
      </c>
      <c r="M4538" s="103">
        <f t="shared" si="2"/>
        <v>80</v>
      </c>
      <c r="N4538" s="102" t="str">
        <f t="shared" si="3"/>
        <v>wk 10</v>
      </c>
    </row>
    <row r="4539" ht="12.75" customHeight="1">
      <c r="A4539" s="15" t="s">
        <v>4703</v>
      </c>
      <c r="B4539" s="15" t="s">
        <v>3123</v>
      </c>
      <c r="C4539" s="15" t="s">
        <v>4321</v>
      </c>
      <c r="D4539" s="15" t="s">
        <v>13531</v>
      </c>
      <c r="E4539" s="15" t="s">
        <v>13647</v>
      </c>
      <c r="F4539" s="15" t="s">
        <v>4324</v>
      </c>
      <c r="G4539" s="15" t="s">
        <v>13633</v>
      </c>
      <c r="H4539" s="15" t="s">
        <v>13648</v>
      </c>
      <c r="I4539" s="15" t="s">
        <v>4327</v>
      </c>
      <c r="J4539" s="15" t="s">
        <v>4328</v>
      </c>
      <c r="K4539" s="15"/>
      <c r="L4539" s="103" t="str">
        <f t="shared" si="1"/>
        <v>B-L101-W63-1 Ltr. White Jerrycan</v>
      </c>
      <c r="M4539" s="103">
        <f t="shared" si="2"/>
        <v>320</v>
      </c>
      <c r="N4539" s="102" t="str">
        <f t="shared" si="3"/>
        <v>wk 23</v>
      </c>
    </row>
    <row r="4540" ht="12.75" customHeight="1">
      <c r="A4540" s="15" t="s">
        <v>4708</v>
      </c>
      <c r="B4540" s="15" t="s">
        <v>3123</v>
      </c>
      <c r="C4540" s="15" t="s">
        <v>4321</v>
      </c>
      <c r="D4540" s="15" t="s">
        <v>3320</v>
      </c>
      <c r="E4540" s="15" t="s">
        <v>13649</v>
      </c>
      <c r="F4540" s="15" t="s">
        <v>4324</v>
      </c>
      <c r="G4540" s="15" t="s">
        <v>13650</v>
      </c>
      <c r="H4540" s="15" t="s">
        <v>13651</v>
      </c>
      <c r="I4540" s="15" t="s">
        <v>4327</v>
      </c>
      <c r="J4540" s="15" t="s">
        <v>4328</v>
      </c>
      <c r="K4540" s="15"/>
      <c r="L4540" s="103" t="str">
        <f t="shared" si="1"/>
        <v>B-L101-W63-1 Ltr. White Jerrycan</v>
      </c>
      <c r="M4540" s="103">
        <f t="shared" si="2"/>
        <v>400</v>
      </c>
      <c r="N4540" s="102" t="str">
        <f t="shared" si="3"/>
        <v>wk 27</v>
      </c>
    </row>
    <row r="4541" ht="12.75" customHeight="1">
      <c r="A4541" s="15" t="s">
        <v>4708</v>
      </c>
      <c r="B4541" s="15" t="s">
        <v>3123</v>
      </c>
      <c r="C4541" s="15" t="s">
        <v>4321</v>
      </c>
      <c r="D4541" s="15" t="s">
        <v>8066</v>
      </c>
      <c r="E4541" s="15" t="s">
        <v>13652</v>
      </c>
      <c r="F4541" s="15" t="s">
        <v>4324</v>
      </c>
      <c r="G4541" s="15" t="s">
        <v>13653</v>
      </c>
      <c r="H4541" s="15" t="s">
        <v>13654</v>
      </c>
      <c r="I4541" s="15" t="s">
        <v>4327</v>
      </c>
      <c r="J4541" s="15" t="s">
        <v>4345</v>
      </c>
      <c r="K4541" s="15"/>
      <c r="L4541" s="103" t="str">
        <f t="shared" si="1"/>
        <v>B-L101-W63-1 Ltr. White Jerrycan</v>
      </c>
      <c r="M4541" s="103">
        <f t="shared" si="2"/>
        <v>160</v>
      </c>
      <c r="N4541" s="102" t="str">
        <f t="shared" si="3"/>
        <v>wk 27</v>
      </c>
    </row>
    <row r="4542" ht="12.75" customHeight="1">
      <c r="A4542" s="15" t="s">
        <v>4722</v>
      </c>
      <c r="B4542" s="15" t="s">
        <v>3123</v>
      </c>
      <c r="C4542" s="15" t="s">
        <v>4321</v>
      </c>
      <c r="D4542" s="15" t="s">
        <v>3407</v>
      </c>
      <c r="E4542" s="15" t="s">
        <v>13655</v>
      </c>
      <c r="F4542" s="15" t="s">
        <v>4324</v>
      </c>
      <c r="G4542" s="15" t="s">
        <v>13644</v>
      </c>
      <c r="H4542" s="15" t="s">
        <v>13645</v>
      </c>
      <c r="I4542" s="15" t="s">
        <v>4327</v>
      </c>
      <c r="J4542" s="15" t="s">
        <v>4328</v>
      </c>
      <c r="K4542" s="15"/>
      <c r="L4542" s="103" t="str">
        <f t="shared" si="1"/>
        <v>B-L101-W63-1 Ltr. White Jerrycan</v>
      </c>
      <c r="M4542" s="103">
        <f t="shared" si="2"/>
        <v>80</v>
      </c>
      <c r="N4542" s="102" t="str">
        <f t="shared" si="3"/>
        <v>wk </v>
      </c>
    </row>
    <row r="4543" ht="12.75" customHeight="1">
      <c r="A4543" s="15" t="s">
        <v>4722</v>
      </c>
      <c r="B4543" s="15" t="s">
        <v>3123</v>
      </c>
      <c r="C4543" s="15" t="s">
        <v>4321</v>
      </c>
      <c r="D4543" s="15" t="s">
        <v>8066</v>
      </c>
      <c r="E4543" s="15" t="s">
        <v>13564</v>
      </c>
      <c r="F4543" s="15" t="s">
        <v>4324</v>
      </c>
      <c r="G4543" s="15" t="s">
        <v>13653</v>
      </c>
      <c r="H4543" s="15" t="s">
        <v>13654</v>
      </c>
      <c r="I4543" s="15" t="s">
        <v>4327</v>
      </c>
      <c r="J4543" s="15" t="s">
        <v>4328</v>
      </c>
      <c r="K4543" s="15"/>
      <c r="L4543" s="103" t="str">
        <f t="shared" si="1"/>
        <v>B-L101-W63-1 Ltr. White Jerrycan</v>
      </c>
      <c r="M4543" s="103">
        <f t="shared" si="2"/>
        <v>160</v>
      </c>
      <c r="N4543" s="102" t="str">
        <f t="shared" si="3"/>
        <v>wk </v>
      </c>
    </row>
    <row r="4544" ht="12.75" customHeight="1">
      <c r="A4544" s="15" t="s">
        <v>4724</v>
      </c>
      <c r="B4544" s="15" t="s">
        <v>3123</v>
      </c>
      <c r="C4544" s="15" t="s">
        <v>4321</v>
      </c>
      <c r="D4544" s="15" t="s">
        <v>3407</v>
      </c>
      <c r="E4544" s="15" t="s">
        <v>13656</v>
      </c>
      <c r="F4544" s="15" t="s">
        <v>4324</v>
      </c>
      <c r="G4544" s="15" t="s">
        <v>13644</v>
      </c>
      <c r="H4544" s="15" t="s">
        <v>13645</v>
      </c>
      <c r="I4544" s="15" t="s">
        <v>4327</v>
      </c>
      <c r="J4544" s="15" t="s">
        <v>4328</v>
      </c>
      <c r="K4544" s="15"/>
      <c r="L4544" s="103" t="str">
        <f t="shared" si="1"/>
        <v>B-L101-W63-1 Ltr. White Jerrycan</v>
      </c>
      <c r="M4544" s="103">
        <f t="shared" si="2"/>
        <v>80</v>
      </c>
      <c r="N4544" s="102" t="str">
        <f t="shared" si="3"/>
        <v>wk </v>
      </c>
    </row>
    <row r="4545" ht="12.75" customHeight="1">
      <c r="A4545" s="15" t="s">
        <v>4726</v>
      </c>
      <c r="B4545" s="15" t="s">
        <v>3123</v>
      </c>
      <c r="C4545" s="15" t="s">
        <v>4321</v>
      </c>
      <c r="D4545" s="15" t="s">
        <v>8066</v>
      </c>
      <c r="E4545" s="15" t="s">
        <v>12781</v>
      </c>
      <c r="F4545" s="15" t="s">
        <v>4324</v>
      </c>
      <c r="G4545" s="15" t="s">
        <v>13653</v>
      </c>
      <c r="H4545" s="15" t="s">
        <v>13654</v>
      </c>
      <c r="I4545" s="15" t="s">
        <v>4327</v>
      </c>
      <c r="J4545" s="15" t="s">
        <v>4345</v>
      </c>
      <c r="K4545" s="15"/>
      <c r="L4545" s="103" t="str">
        <f t="shared" si="1"/>
        <v>B-L101-W63-1 Ltr. White Jerrycan</v>
      </c>
      <c r="M4545" s="103">
        <f t="shared" si="2"/>
        <v>160</v>
      </c>
      <c r="N4545" s="102" t="str">
        <f t="shared" si="3"/>
        <v>wk </v>
      </c>
    </row>
    <row r="4546" ht="12.75" customHeight="1">
      <c r="A4546" s="15" t="s">
        <v>4734</v>
      </c>
      <c r="B4546" s="15" t="s">
        <v>3123</v>
      </c>
      <c r="C4546" s="15" t="s">
        <v>4321</v>
      </c>
      <c r="D4546" s="15" t="s">
        <v>13579</v>
      </c>
      <c r="E4546" s="15" t="s">
        <v>13657</v>
      </c>
      <c r="F4546" s="15" t="s">
        <v>4324</v>
      </c>
      <c r="G4546" s="15" t="s">
        <v>13658</v>
      </c>
      <c r="H4546" s="15" t="s">
        <v>13659</v>
      </c>
      <c r="I4546" s="15" t="s">
        <v>4327</v>
      </c>
      <c r="J4546" s="15" t="s">
        <v>4345</v>
      </c>
      <c r="K4546" s="15"/>
      <c r="L4546" s="103" t="str">
        <f t="shared" si="1"/>
        <v>B-L101-W63-1 Ltr. White Jerrycan</v>
      </c>
      <c r="M4546" s="103">
        <f t="shared" si="2"/>
        <v>640</v>
      </c>
      <c r="N4546" s="102" t="str">
        <f t="shared" si="3"/>
        <v>wk </v>
      </c>
    </row>
    <row r="4547" ht="12.75" customHeight="1">
      <c r="A4547" s="15" t="s">
        <v>4734</v>
      </c>
      <c r="B4547" s="15" t="s">
        <v>3123</v>
      </c>
      <c r="C4547" s="15" t="s">
        <v>4321</v>
      </c>
      <c r="D4547" s="15" t="s">
        <v>13579</v>
      </c>
      <c r="E4547" s="15" t="s">
        <v>13660</v>
      </c>
      <c r="F4547" s="15" t="s">
        <v>4324</v>
      </c>
      <c r="G4547" s="15" t="s">
        <v>13658</v>
      </c>
      <c r="H4547" s="15" t="s">
        <v>13659</v>
      </c>
      <c r="I4547" s="15" t="s">
        <v>4327</v>
      </c>
      <c r="J4547" s="15" t="s">
        <v>4345</v>
      </c>
      <c r="K4547" s="15"/>
      <c r="L4547" s="103" t="str">
        <f t="shared" si="1"/>
        <v>B-L101-W63-1 Ltr. White Jerrycan</v>
      </c>
      <c r="M4547" s="103">
        <f t="shared" si="2"/>
        <v>640</v>
      </c>
      <c r="N4547" s="102" t="str">
        <f t="shared" si="3"/>
        <v>wk </v>
      </c>
    </row>
    <row r="4548" ht="12.75" customHeight="1">
      <c r="A4548" s="15" t="s">
        <v>4745</v>
      </c>
      <c r="B4548" s="15" t="s">
        <v>3123</v>
      </c>
      <c r="C4548" s="15" t="s">
        <v>4321</v>
      </c>
      <c r="D4548" s="15" t="s">
        <v>5808</v>
      </c>
      <c r="E4548" s="15" t="s">
        <v>13661</v>
      </c>
      <c r="F4548" s="15" t="s">
        <v>4324</v>
      </c>
      <c r="G4548" s="15" t="s">
        <v>13662</v>
      </c>
      <c r="H4548" s="15" t="s">
        <v>13663</v>
      </c>
      <c r="I4548" s="15" t="s">
        <v>4327</v>
      </c>
      <c r="J4548" s="15" t="s">
        <v>4328</v>
      </c>
      <c r="K4548" s="15"/>
      <c r="L4548" s="103" t="str">
        <f t="shared" si="1"/>
        <v>B-L101-W63-1 Ltr. White Jerrycan</v>
      </c>
      <c r="M4548" s="103">
        <f t="shared" si="2"/>
        <v>960</v>
      </c>
      <c r="N4548" s="102" t="str">
        <f t="shared" si="3"/>
        <v>wk </v>
      </c>
    </row>
    <row r="4549" ht="12.75" customHeight="1">
      <c r="A4549" s="15" t="s">
        <v>4748</v>
      </c>
      <c r="B4549" s="15" t="s">
        <v>3123</v>
      </c>
      <c r="C4549" s="15" t="s">
        <v>4321</v>
      </c>
      <c r="D4549" s="15" t="s">
        <v>3320</v>
      </c>
      <c r="E4549" s="15" t="s">
        <v>12790</v>
      </c>
      <c r="F4549" s="15" t="s">
        <v>4324</v>
      </c>
      <c r="G4549" s="15" t="s">
        <v>13650</v>
      </c>
      <c r="H4549" s="15" t="s">
        <v>13651</v>
      </c>
      <c r="I4549" s="15" t="s">
        <v>4327</v>
      </c>
      <c r="J4549" s="15" t="s">
        <v>4345</v>
      </c>
      <c r="K4549" s="15"/>
      <c r="L4549" s="103" t="str">
        <f t="shared" si="1"/>
        <v>B-L101-W63-1 Ltr. White Jerrycan</v>
      </c>
      <c r="M4549" s="103">
        <f t="shared" si="2"/>
        <v>400</v>
      </c>
      <c r="N4549" s="102" t="str">
        <f t="shared" si="3"/>
        <v>wk </v>
      </c>
    </row>
    <row r="4550" ht="12.75" customHeight="1">
      <c r="A4550" s="15" t="s">
        <v>4748</v>
      </c>
      <c r="B4550" s="15" t="s">
        <v>3123</v>
      </c>
      <c r="C4550" s="15" t="s">
        <v>4321</v>
      </c>
      <c r="D4550" s="15" t="s">
        <v>3407</v>
      </c>
      <c r="E4550" s="15" t="s">
        <v>13056</v>
      </c>
      <c r="F4550" s="15" t="s">
        <v>4324</v>
      </c>
      <c r="G4550" s="15" t="s">
        <v>13644</v>
      </c>
      <c r="H4550" s="15" t="s">
        <v>13645</v>
      </c>
      <c r="I4550" s="15" t="s">
        <v>4327</v>
      </c>
      <c r="J4550" s="15" t="s">
        <v>4345</v>
      </c>
      <c r="K4550" s="15"/>
      <c r="L4550" s="103" t="str">
        <f t="shared" si="1"/>
        <v>B-L101-W63-1 Ltr. White Jerrycan</v>
      </c>
      <c r="M4550" s="103">
        <f t="shared" si="2"/>
        <v>80</v>
      </c>
      <c r="N4550" s="102" t="str">
        <f t="shared" si="3"/>
        <v>wk </v>
      </c>
    </row>
    <row r="4551" ht="12.75" customHeight="1">
      <c r="A4551" s="15" t="s">
        <v>4748</v>
      </c>
      <c r="B4551" s="15" t="s">
        <v>3123</v>
      </c>
      <c r="C4551" s="15" t="s">
        <v>4321</v>
      </c>
      <c r="D4551" s="15" t="s">
        <v>3407</v>
      </c>
      <c r="E4551" s="15" t="s">
        <v>13057</v>
      </c>
      <c r="F4551" s="15" t="s">
        <v>4324</v>
      </c>
      <c r="G4551" s="15" t="s">
        <v>13644</v>
      </c>
      <c r="H4551" s="15" t="s">
        <v>13645</v>
      </c>
      <c r="I4551" s="15" t="s">
        <v>4327</v>
      </c>
      <c r="J4551" s="15" t="s">
        <v>4345</v>
      </c>
      <c r="K4551" s="15"/>
      <c r="L4551" s="103" t="str">
        <f t="shared" si="1"/>
        <v>B-L101-W63-1 Ltr. White Jerrycan</v>
      </c>
      <c r="M4551" s="103">
        <f t="shared" si="2"/>
        <v>80</v>
      </c>
      <c r="N4551" s="102" t="str">
        <f t="shared" si="3"/>
        <v>wk </v>
      </c>
    </row>
    <row r="4552" ht="12.75" customHeight="1">
      <c r="A4552" s="15" t="s">
        <v>4748</v>
      </c>
      <c r="B4552" s="15" t="s">
        <v>3123</v>
      </c>
      <c r="C4552" s="15" t="s">
        <v>4321</v>
      </c>
      <c r="D4552" s="15" t="s">
        <v>3407</v>
      </c>
      <c r="E4552" s="15" t="s">
        <v>13567</v>
      </c>
      <c r="F4552" s="15" t="s">
        <v>4324</v>
      </c>
      <c r="G4552" s="15" t="s">
        <v>13644</v>
      </c>
      <c r="H4552" s="15" t="s">
        <v>13645</v>
      </c>
      <c r="I4552" s="15" t="s">
        <v>4327</v>
      </c>
      <c r="J4552" s="15" t="s">
        <v>4345</v>
      </c>
      <c r="K4552" s="15"/>
      <c r="L4552" s="103" t="str">
        <f t="shared" si="1"/>
        <v>B-L101-W63-1 Ltr. White Jerrycan</v>
      </c>
      <c r="M4552" s="103">
        <f t="shared" si="2"/>
        <v>80</v>
      </c>
      <c r="N4552" s="102" t="str">
        <f t="shared" si="3"/>
        <v>wk </v>
      </c>
    </row>
    <row r="4553" ht="12.75" customHeight="1">
      <c r="A4553" s="15" t="s">
        <v>4758</v>
      </c>
      <c r="B4553" s="15" t="s">
        <v>3123</v>
      </c>
      <c r="C4553" s="15" t="s">
        <v>4321</v>
      </c>
      <c r="D4553" s="15" t="s">
        <v>3407</v>
      </c>
      <c r="E4553" s="15" t="s">
        <v>13569</v>
      </c>
      <c r="F4553" s="15" t="s">
        <v>4324</v>
      </c>
      <c r="G4553" s="15" t="s">
        <v>13644</v>
      </c>
      <c r="H4553" s="15" t="s">
        <v>13645</v>
      </c>
      <c r="I4553" s="15" t="s">
        <v>4327</v>
      </c>
      <c r="J4553" s="15" t="s">
        <v>4345</v>
      </c>
      <c r="K4553" s="15"/>
      <c r="L4553" s="103" t="str">
        <f t="shared" si="1"/>
        <v>B-L101-W63-1 Ltr. White Jerrycan</v>
      </c>
      <c r="M4553" s="103">
        <f t="shared" si="2"/>
        <v>80</v>
      </c>
      <c r="N4553" s="102" t="str">
        <f t="shared" si="3"/>
        <v>wk 10</v>
      </c>
    </row>
    <row r="4554" ht="12.75" customHeight="1">
      <c r="A4554" s="15" t="s">
        <v>4766</v>
      </c>
      <c r="B4554" s="15" t="s">
        <v>3123</v>
      </c>
      <c r="C4554" s="15" t="s">
        <v>4321</v>
      </c>
      <c r="D4554" s="15" t="s">
        <v>5808</v>
      </c>
      <c r="E4554" s="15" t="s">
        <v>13664</v>
      </c>
      <c r="F4554" s="15" t="s">
        <v>4324</v>
      </c>
      <c r="G4554" s="15" t="s">
        <v>13662</v>
      </c>
      <c r="H4554" s="15" t="s">
        <v>13663</v>
      </c>
      <c r="I4554" s="15" t="s">
        <v>4327</v>
      </c>
      <c r="J4554" s="15" t="s">
        <v>4345</v>
      </c>
      <c r="K4554" s="15"/>
      <c r="L4554" s="103" t="str">
        <f t="shared" si="1"/>
        <v>B-L101-W63-1 Ltr. White Jerrycan</v>
      </c>
      <c r="M4554" s="103">
        <f t="shared" si="2"/>
        <v>960</v>
      </c>
      <c r="N4554" s="102" t="str">
        <f t="shared" si="3"/>
        <v>wk 23</v>
      </c>
    </row>
    <row r="4555" ht="12.75" customHeight="1">
      <c r="A4555" s="15" t="s">
        <v>4769</v>
      </c>
      <c r="B4555" s="15" t="s">
        <v>3123</v>
      </c>
      <c r="C4555" s="15" t="s">
        <v>4321</v>
      </c>
      <c r="D4555" s="15" t="s">
        <v>7941</v>
      </c>
      <c r="E4555" s="15" t="s">
        <v>13062</v>
      </c>
      <c r="F4555" s="15" t="s">
        <v>4324</v>
      </c>
      <c r="G4555" s="15" t="s">
        <v>13665</v>
      </c>
      <c r="H4555" s="15" t="s">
        <v>13666</v>
      </c>
      <c r="I4555" s="15" t="s">
        <v>4327</v>
      </c>
      <c r="J4555" s="15" t="s">
        <v>4328</v>
      </c>
      <c r="K4555" s="15"/>
      <c r="L4555" s="103" t="str">
        <f t="shared" si="1"/>
        <v>B-L101-W63-1 Ltr. White Jerrycan</v>
      </c>
      <c r="M4555" s="103">
        <f t="shared" si="2"/>
        <v>480</v>
      </c>
      <c r="N4555" s="102" t="str">
        <f t="shared" si="3"/>
        <v>wk 28</v>
      </c>
    </row>
    <row r="4556" ht="12.75" customHeight="1">
      <c r="A4556" s="15" t="s">
        <v>4771</v>
      </c>
      <c r="B4556" s="15" t="s">
        <v>3123</v>
      </c>
      <c r="C4556" s="15" t="s">
        <v>4321</v>
      </c>
      <c r="D4556" s="15" t="s">
        <v>3407</v>
      </c>
      <c r="E4556" s="15" t="s">
        <v>13275</v>
      </c>
      <c r="F4556" s="15" t="s">
        <v>4324</v>
      </c>
      <c r="G4556" s="15" t="s">
        <v>13644</v>
      </c>
      <c r="H4556" s="15" t="s">
        <v>13645</v>
      </c>
      <c r="I4556" s="15" t="s">
        <v>4327</v>
      </c>
      <c r="J4556" s="15" t="s">
        <v>4345</v>
      </c>
      <c r="K4556" s="15"/>
      <c r="L4556" s="103" t="str">
        <f t="shared" si="1"/>
        <v>B-L101-W63-1 Ltr. White Jerrycan</v>
      </c>
      <c r="M4556" s="103">
        <f t="shared" si="2"/>
        <v>80</v>
      </c>
      <c r="N4556" s="102" t="str">
        <f t="shared" si="3"/>
        <v>wk 32</v>
      </c>
    </row>
    <row r="4557" ht="12.75" customHeight="1">
      <c r="A4557" s="15" t="s">
        <v>4771</v>
      </c>
      <c r="B4557" s="15" t="s">
        <v>3123</v>
      </c>
      <c r="C4557" s="15" t="s">
        <v>4321</v>
      </c>
      <c r="D4557" s="15" t="s">
        <v>3407</v>
      </c>
      <c r="E4557" s="15" t="s">
        <v>13572</v>
      </c>
      <c r="F4557" s="15" t="s">
        <v>4324</v>
      </c>
      <c r="G4557" s="15" t="s">
        <v>13644</v>
      </c>
      <c r="H4557" s="15" t="s">
        <v>13645</v>
      </c>
      <c r="I4557" s="15" t="s">
        <v>4327</v>
      </c>
      <c r="J4557" s="15" t="s">
        <v>4345</v>
      </c>
      <c r="K4557" s="15"/>
      <c r="L4557" s="103" t="str">
        <f t="shared" si="1"/>
        <v>B-L101-W63-1 Ltr. White Jerrycan</v>
      </c>
      <c r="M4557" s="103">
        <f t="shared" si="2"/>
        <v>80</v>
      </c>
      <c r="N4557" s="102" t="str">
        <f t="shared" si="3"/>
        <v>wk 32</v>
      </c>
    </row>
    <row r="4558" ht="12.75" customHeight="1">
      <c r="A4558" s="15" t="s">
        <v>4773</v>
      </c>
      <c r="B4558" s="15" t="s">
        <v>3123</v>
      </c>
      <c r="C4558" s="15" t="s">
        <v>4321</v>
      </c>
      <c r="D4558" s="15" t="s">
        <v>3407</v>
      </c>
      <c r="E4558" s="15" t="s">
        <v>13573</v>
      </c>
      <c r="F4558" s="15" t="s">
        <v>4324</v>
      </c>
      <c r="G4558" s="15" t="s">
        <v>13644</v>
      </c>
      <c r="H4558" s="15" t="s">
        <v>13645</v>
      </c>
      <c r="I4558" s="15" t="s">
        <v>4327</v>
      </c>
      <c r="J4558" s="15" t="s">
        <v>4345</v>
      </c>
      <c r="K4558" s="15"/>
      <c r="L4558" s="103" t="str">
        <f t="shared" si="1"/>
        <v>B-L101-W63-1 Ltr. White Jerrycan</v>
      </c>
      <c r="M4558" s="103">
        <f t="shared" si="2"/>
        <v>80</v>
      </c>
      <c r="N4558" s="102" t="str">
        <f t="shared" si="3"/>
        <v>wk 41</v>
      </c>
    </row>
    <row r="4559" ht="12.75" customHeight="1">
      <c r="A4559" s="15" t="s">
        <v>4780</v>
      </c>
      <c r="B4559" s="15" t="s">
        <v>3123</v>
      </c>
      <c r="C4559" s="15" t="s">
        <v>4321</v>
      </c>
      <c r="D4559" s="15" t="s">
        <v>3407</v>
      </c>
      <c r="E4559" s="15" t="s">
        <v>13667</v>
      </c>
      <c r="F4559" s="15" t="s">
        <v>4324</v>
      </c>
      <c r="G4559" s="15" t="s">
        <v>13644</v>
      </c>
      <c r="H4559" s="15" t="s">
        <v>13645</v>
      </c>
      <c r="I4559" s="15" t="s">
        <v>4327</v>
      </c>
      <c r="J4559" s="15" t="s">
        <v>4328</v>
      </c>
      <c r="K4559" s="15"/>
      <c r="L4559" s="103" t="str">
        <f t="shared" si="1"/>
        <v>B-L101-W63-1 Ltr. White Jerrycan</v>
      </c>
      <c r="M4559" s="103">
        <f t="shared" si="2"/>
        <v>80</v>
      </c>
      <c r="N4559" s="102" t="str">
        <f t="shared" si="3"/>
        <v>wk </v>
      </c>
    </row>
    <row r="4560" ht="12.75" customHeight="1">
      <c r="A4560" s="15" t="s">
        <v>4782</v>
      </c>
      <c r="B4560" s="15" t="s">
        <v>3123</v>
      </c>
      <c r="C4560" s="15" t="s">
        <v>4321</v>
      </c>
      <c r="D4560" s="15" t="s">
        <v>5808</v>
      </c>
      <c r="E4560" s="15" t="s">
        <v>13668</v>
      </c>
      <c r="F4560" s="15" t="s">
        <v>4324</v>
      </c>
      <c r="G4560" s="15" t="s">
        <v>13662</v>
      </c>
      <c r="H4560" s="15" t="s">
        <v>13663</v>
      </c>
      <c r="I4560" s="15" t="s">
        <v>4327</v>
      </c>
      <c r="J4560" s="15" t="s">
        <v>4328</v>
      </c>
      <c r="K4560" s="15"/>
      <c r="L4560" s="103" t="str">
        <f t="shared" si="1"/>
        <v>B-L101-W63-1 Ltr. White Jerrycan</v>
      </c>
      <c r="M4560" s="103">
        <f t="shared" si="2"/>
        <v>960</v>
      </c>
      <c r="N4560" s="102" t="str">
        <f t="shared" si="3"/>
        <v>wk </v>
      </c>
    </row>
    <row r="4561" ht="12.75" customHeight="1">
      <c r="A4561" s="15" t="s">
        <v>4346</v>
      </c>
      <c r="B4561" s="15" t="s">
        <v>3123</v>
      </c>
      <c r="C4561" s="15" t="s">
        <v>4321</v>
      </c>
      <c r="D4561" s="15" t="s">
        <v>3407</v>
      </c>
      <c r="E4561" s="15" t="s">
        <v>13669</v>
      </c>
      <c r="F4561" s="15" t="s">
        <v>4324</v>
      </c>
      <c r="G4561" s="15" t="s">
        <v>13644</v>
      </c>
      <c r="H4561" s="15" t="s">
        <v>13670</v>
      </c>
      <c r="I4561" s="15" t="s">
        <v>4327</v>
      </c>
      <c r="J4561" s="15" t="s">
        <v>4328</v>
      </c>
      <c r="K4561" s="15"/>
      <c r="L4561" s="103" t="str">
        <f t="shared" si="1"/>
        <v>B-L101-W63-1 Ltr. White Jerrycan</v>
      </c>
      <c r="M4561" s="103">
        <f t="shared" si="2"/>
        <v>80</v>
      </c>
      <c r="N4561" s="102" t="str">
        <f t="shared" si="3"/>
        <v>wk </v>
      </c>
    </row>
    <row r="4562" ht="12.75" customHeight="1">
      <c r="A4562" s="15" t="s">
        <v>4793</v>
      </c>
      <c r="B4562" s="15" t="s">
        <v>3123</v>
      </c>
      <c r="C4562" s="15" t="s">
        <v>4321</v>
      </c>
      <c r="D4562" s="15" t="s">
        <v>3407</v>
      </c>
      <c r="E4562" s="15" t="s">
        <v>13574</v>
      </c>
      <c r="F4562" s="15" t="s">
        <v>4324</v>
      </c>
      <c r="G4562" s="15" t="s">
        <v>13644</v>
      </c>
      <c r="H4562" s="15" t="s">
        <v>13670</v>
      </c>
      <c r="I4562" s="15" t="s">
        <v>4327</v>
      </c>
      <c r="J4562" s="15" t="s">
        <v>4328</v>
      </c>
      <c r="K4562" s="15"/>
      <c r="L4562" s="103" t="str">
        <f t="shared" si="1"/>
        <v>B-L101-W63-1 Ltr. White Jerrycan</v>
      </c>
      <c r="M4562" s="103">
        <f t="shared" si="2"/>
        <v>80</v>
      </c>
      <c r="N4562" s="102" t="str">
        <f t="shared" si="3"/>
        <v>wk </v>
      </c>
    </row>
    <row r="4563" ht="12.75" customHeight="1">
      <c r="A4563" s="15" t="s">
        <v>4795</v>
      </c>
      <c r="B4563" s="15" t="s">
        <v>3123</v>
      </c>
      <c r="C4563" s="15" t="s">
        <v>4321</v>
      </c>
      <c r="D4563" s="15" t="s">
        <v>13531</v>
      </c>
      <c r="E4563" s="15" t="s">
        <v>12805</v>
      </c>
      <c r="F4563" s="15" t="s">
        <v>4324</v>
      </c>
      <c r="G4563" s="15" t="s">
        <v>13633</v>
      </c>
      <c r="H4563" s="15" t="s">
        <v>13671</v>
      </c>
      <c r="I4563" s="15" t="s">
        <v>4327</v>
      </c>
      <c r="J4563" s="15" t="s">
        <v>4345</v>
      </c>
      <c r="K4563" s="15"/>
      <c r="L4563" s="103" t="str">
        <f t="shared" si="1"/>
        <v>B-L101-W63-1 Ltr. White Jerrycan</v>
      </c>
      <c r="M4563" s="103">
        <f t="shared" si="2"/>
        <v>320</v>
      </c>
      <c r="N4563" s="102" t="str">
        <f t="shared" si="3"/>
        <v>wk </v>
      </c>
    </row>
    <row r="4564" ht="12.75" customHeight="1">
      <c r="A4564" s="15" t="s">
        <v>4799</v>
      </c>
      <c r="B4564" s="15" t="s">
        <v>3123</v>
      </c>
      <c r="C4564" s="15" t="s">
        <v>4321</v>
      </c>
      <c r="D4564" s="15" t="s">
        <v>5808</v>
      </c>
      <c r="E4564" s="15" t="s">
        <v>13672</v>
      </c>
      <c r="F4564" s="15" t="s">
        <v>4324</v>
      </c>
      <c r="G4564" s="15" t="s">
        <v>13662</v>
      </c>
      <c r="H4564" s="15" t="s">
        <v>13673</v>
      </c>
      <c r="I4564" s="15" t="s">
        <v>4327</v>
      </c>
      <c r="J4564" s="15" t="s">
        <v>4345</v>
      </c>
      <c r="K4564" s="15"/>
      <c r="L4564" s="103" t="str">
        <f t="shared" si="1"/>
        <v>B-L101-W63-1 Ltr. White Jerrycan</v>
      </c>
      <c r="M4564" s="103">
        <f t="shared" si="2"/>
        <v>960</v>
      </c>
      <c r="N4564" s="102" t="str">
        <f t="shared" si="3"/>
        <v>wk </v>
      </c>
    </row>
    <row r="4565" ht="12.75" customHeight="1">
      <c r="A4565" s="15" t="s">
        <v>4816</v>
      </c>
      <c r="B4565" s="15" t="s">
        <v>3123</v>
      </c>
      <c r="C4565" s="15" t="s">
        <v>4321</v>
      </c>
      <c r="D4565" s="15" t="s">
        <v>3320</v>
      </c>
      <c r="E4565" s="15" t="s">
        <v>12808</v>
      </c>
      <c r="F4565" s="15" t="s">
        <v>4324</v>
      </c>
      <c r="G4565" s="15" t="s">
        <v>13650</v>
      </c>
      <c r="H4565" s="15" t="s">
        <v>13674</v>
      </c>
      <c r="I4565" s="15" t="s">
        <v>4327</v>
      </c>
      <c r="J4565" s="15" t="s">
        <v>4345</v>
      </c>
      <c r="K4565" s="15"/>
      <c r="L4565" s="103" t="str">
        <f t="shared" si="1"/>
        <v>B-L101-W63-1 Ltr. White Jerrycan</v>
      </c>
      <c r="M4565" s="103">
        <f t="shared" si="2"/>
        <v>400</v>
      </c>
      <c r="N4565" s="102" t="str">
        <f t="shared" si="3"/>
        <v>wk 2</v>
      </c>
    </row>
    <row r="4566" ht="12.75" customHeight="1">
      <c r="A4566" s="15" t="s">
        <v>4816</v>
      </c>
      <c r="B4566" s="15" t="s">
        <v>3123</v>
      </c>
      <c r="C4566" s="15" t="s">
        <v>4321</v>
      </c>
      <c r="D4566" s="15" t="s">
        <v>8066</v>
      </c>
      <c r="E4566" s="15" t="s">
        <v>8345</v>
      </c>
      <c r="F4566" s="15" t="s">
        <v>4324</v>
      </c>
      <c r="G4566" s="15" t="s">
        <v>13653</v>
      </c>
      <c r="H4566" s="15" t="s">
        <v>13675</v>
      </c>
      <c r="I4566" s="15" t="s">
        <v>4327</v>
      </c>
      <c r="J4566" s="15" t="s">
        <v>4345</v>
      </c>
      <c r="K4566" s="15"/>
      <c r="L4566" s="103" t="str">
        <f t="shared" si="1"/>
        <v>B-L101-W63-1 Ltr. White Jerrycan</v>
      </c>
      <c r="M4566" s="103">
        <f t="shared" si="2"/>
        <v>160</v>
      </c>
      <c r="N4566" s="102" t="str">
        <f t="shared" si="3"/>
        <v>wk 2</v>
      </c>
    </row>
    <row r="4567" ht="12.75" customHeight="1">
      <c r="A4567" s="15" t="s">
        <v>4818</v>
      </c>
      <c r="B4567" s="15" t="s">
        <v>3123</v>
      </c>
      <c r="C4567" s="15" t="s">
        <v>4321</v>
      </c>
      <c r="D4567" s="15" t="s">
        <v>3407</v>
      </c>
      <c r="E4567" s="15" t="s">
        <v>13676</v>
      </c>
      <c r="F4567" s="15" t="s">
        <v>4324</v>
      </c>
      <c r="G4567" s="15" t="s">
        <v>13644</v>
      </c>
      <c r="H4567" s="15" t="s">
        <v>13670</v>
      </c>
      <c r="I4567" s="15" t="s">
        <v>4327</v>
      </c>
      <c r="J4567" s="15" t="s">
        <v>4328</v>
      </c>
      <c r="K4567" s="15"/>
      <c r="L4567" s="103" t="str">
        <f t="shared" si="1"/>
        <v>B-L101-W63-1 Ltr. White Jerrycan</v>
      </c>
      <c r="M4567" s="103">
        <f t="shared" si="2"/>
        <v>80</v>
      </c>
      <c r="N4567" s="102" t="str">
        <f t="shared" si="3"/>
        <v>wk 6</v>
      </c>
    </row>
    <row r="4568" ht="12.75" customHeight="1">
      <c r="A4568" s="15" t="s">
        <v>4818</v>
      </c>
      <c r="B4568" s="15" t="s">
        <v>3123</v>
      </c>
      <c r="C4568" s="15" t="s">
        <v>4321</v>
      </c>
      <c r="D4568" s="15" t="s">
        <v>3407</v>
      </c>
      <c r="E4568" s="15" t="s">
        <v>13677</v>
      </c>
      <c r="F4568" s="15" t="s">
        <v>4324</v>
      </c>
      <c r="G4568" s="15" t="s">
        <v>13644</v>
      </c>
      <c r="H4568" s="15" t="s">
        <v>13670</v>
      </c>
      <c r="I4568" s="15" t="s">
        <v>4327</v>
      </c>
      <c r="J4568" s="15" t="s">
        <v>4345</v>
      </c>
      <c r="K4568" s="15"/>
      <c r="L4568" s="103" t="str">
        <f t="shared" si="1"/>
        <v>B-L101-W63-1 Ltr. White Jerrycan</v>
      </c>
      <c r="M4568" s="103">
        <f t="shared" si="2"/>
        <v>80</v>
      </c>
      <c r="N4568" s="102" t="str">
        <f t="shared" si="3"/>
        <v>wk 6</v>
      </c>
    </row>
    <row r="4569" ht="12.75" customHeight="1">
      <c r="A4569" s="15" t="s">
        <v>4826</v>
      </c>
      <c r="B4569" s="15" t="s">
        <v>3123</v>
      </c>
      <c r="C4569" s="15" t="s">
        <v>4321</v>
      </c>
      <c r="D4569" s="15" t="s">
        <v>3465</v>
      </c>
      <c r="E4569" s="15" t="s">
        <v>13678</v>
      </c>
      <c r="F4569" s="15" t="s">
        <v>4324</v>
      </c>
      <c r="G4569" s="15" t="s">
        <v>13679</v>
      </c>
      <c r="H4569" s="15" t="s">
        <v>13680</v>
      </c>
      <c r="I4569" s="15" t="s">
        <v>4327</v>
      </c>
      <c r="J4569" s="15" t="s">
        <v>4328</v>
      </c>
      <c r="K4569" s="15"/>
      <c r="L4569" s="103" t="str">
        <f t="shared" si="1"/>
        <v>B-L101-W63-1 Ltr. White Jerrycan</v>
      </c>
      <c r="M4569" s="103">
        <f t="shared" si="2"/>
        <v>240</v>
      </c>
      <c r="N4569" s="102" t="str">
        <f t="shared" si="3"/>
        <v>wk 19</v>
      </c>
    </row>
    <row r="4570" ht="12.75" customHeight="1">
      <c r="A4570" s="15" t="s">
        <v>4838</v>
      </c>
      <c r="B4570" s="15" t="s">
        <v>3123</v>
      </c>
      <c r="C4570" s="15" t="s">
        <v>4321</v>
      </c>
      <c r="D4570" s="15" t="s">
        <v>3407</v>
      </c>
      <c r="E4570" s="15" t="s">
        <v>13681</v>
      </c>
      <c r="F4570" s="15" t="s">
        <v>4324</v>
      </c>
      <c r="G4570" s="15" t="s">
        <v>13644</v>
      </c>
      <c r="H4570" s="15" t="s">
        <v>13670</v>
      </c>
      <c r="I4570" s="15" t="s">
        <v>4327</v>
      </c>
      <c r="J4570" s="15" t="s">
        <v>4328</v>
      </c>
      <c r="K4570" s="15"/>
      <c r="L4570" s="103" t="str">
        <f t="shared" si="1"/>
        <v>B-L101-W63-1 Ltr. White Jerrycan</v>
      </c>
      <c r="M4570" s="103">
        <f t="shared" si="2"/>
        <v>80</v>
      </c>
      <c r="N4570" s="102" t="str">
        <f t="shared" si="3"/>
        <v>wk 45</v>
      </c>
    </row>
    <row r="4571" ht="12.75" customHeight="1">
      <c r="A4571" s="15" t="s">
        <v>4838</v>
      </c>
      <c r="B4571" s="15" t="s">
        <v>3123</v>
      </c>
      <c r="C4571" s="15" t="s">
        <v>4321</v>
      </c>
      <c r="D4571" s="15" t="s">
        <v>13531</v>
      </c>
      <c r="E4571" s="15" t="s">
        <v>13185</v>
      </c>
      <c r="F4571" s="15" t="s">
        <v>4324</v>
      </c>
      <c r="G4571" s="15" t="s">
        <v>13633</v>
      </c>
      <c r="H4571" s="15" t="s">
        <v>13671</v>
      </c>
      <c r="I4571" s="15" t="s">
        <v>4327</v>
      </c>
      <c r="J4571" s="15" t="s">
        <v>4328</v>
      </c>
      <c r="K4571" s="15"/>
      <c r="L4571" s="103" t="str">
        <f t="shared" si="1"/>
        <v>B-L101-W63-1 Ltr. White Jerrycan</v>
      </c>
      <c r="M4571" s="103">
        <f t="shared" si="2"/>
        <v>320</v>
      </c>
      <c r="N4571" s="102" t="str">
        <f t="shared" si="3"/>
        <v>wk 45</v>
      </c>
    </row>
    <row r="4572" ht="12.75" customHeight="1">
      <c r="A4572" s="15" t="s">
        <v>4840</v>
      </c>
      <c r="B4572" s="15" t="s">
        <v>3123</v>
      </c>
      <c r="C4572" s="15" t="s">
        <v>4321</v>
      </c>
      <c r="D4572" s="15" t="s">
        <v>3465</v>
      </c>
      <c r="E4572" s="15" t="s">
        <v>13083</v>
      </c>
      <c r="F4572" s="15" t="s">
        <v>4324</v>
      </c>
      <c r="G4572" s="15" t="s">
        <v>13679</v>
      </c>
      <c r="H4572" s="15" t="s">
        <v>13680</v>
      </c>
      <c r="I4572" s="15" t="s">
        <v>4327</v>
      </c>
      <c r="J4572" s="15" t="s">
        <v>4328</v>
      </c>
      <c r="K4572" s="15"/>
      <c r="L4572" s="103" t="str">
        <f t="shared" si="1"/>
        <v>B-L101-W63-1 Ltr. White Jerrycan</v>
      </c>
      <c r="M4572" s="103">
        <f t="shared" si="2"/>
        <v>240</v>
      </c>
      <c r="N4572" s="102" t="str">
        <f t="shared" si="3"/>
        <v>wk 50</v>
      </c>
    </row>
    <row r="4573" ht="12.75" customHeight="1">
      <c r="A4573" s="15" t="s">
        <v>4840</v>
      </c>
      <c r="B4573" s="15" t="s">
        <v>3123</v>
      </c>
      <c r="C4573" s="15" t="s">
        <v>4321</v>
      </c>
      <c r="D4573" s="15" t="s">
        <v>4993</v>
      </c>
      <c r="E4573" s="15" t="s">
        <v>13682</v>
      </c>
      <c r="F4573" s="15" t="s">
        <v>4324</v>
      </c>
      <c r="G4573" s="15" t="s">
        <v>13683</v>
      </c>
      <c r="H4573" s="15" t="s">
        <v>13684</v>
      </c>
      <c r="I4573" s="15" t="s">
        <v>4327</v>
      </c>
      <c r="J4573" s="15" t="s">
        <v>4328</v>
      </c>
      <c r="K4573" s="15"/>
      <c r="L4573" s="103" t="str">
        <f t="shared" si="1"/>
        <v>B-L101-W63-1 Ltr. White Jerrycan</v>
      </c>
      <c r="M4573" s="103">
        <f t="shared" si="2"/>
        <v>1200</v>
      </c>
      <c r="N4573" s="102" t="str">
        <f t="shared" si="3"/>
        <v>wk 50</v>
      </c>
    </row>
    <row r="4574" ht="12.75" customHeight="1">
      <c r="A4574" s="15" t="s">
        <v>4842</v>
      </c>
      <c r="B4574" s="15" t="s">
        <v>3123</v>
      </c>
      <c r="C4574" s="15" t="s">
        <v>4321</v>
      </c>
      <c r="D4574" s="15" t="s">
        <v>3407</v>
      </c>
      <c r="E4574" s="15" t="s">
        <v>13583</v>
      </c>
      <c r="F4574" s="15" t="s">
        <v>4324</v>
      </c>
      <c r="G4574" s="15" t="s">
        <v>13644</v>
      </c>
      <c r="H4574" s="15" t="s">
        <v>13670</v>
      </c>
      <c r="I4574" s="15" t="s">
        <v>4327</v>
      </c>
      <c r="J4574" s="15" t="s">
        <v>4345</v>
      </c>
      <c r="K4574" s="15"/>
      <c r="L4574" s="103" t="str">
        <f t="shared" si="1"/>
        <v>B-L101-W63-1 Ltr. White Jerrycan</v>
      </c>
      <c r="M4574" s="103">
        <f t="shared" si="2"/>
        <v>80</v>
      </c>
      <c r="N4574" s="102" t="str">
        <f t="shared" si="3"/>
        <v>wk </v>
      </c>
    </row>
    <row r="4575" ht="12.75" customHeight="1">
      <c r="A4575" s="15" t="s">
        <v>4846</v>
      </c>
      <c r="B4575" s="15" t="s">
        <v>3123</v>
      </c>
      <c r="C4575" s="15" t="s">
        <v>4321</v>
      </c>
      <c r="D4575" s="15" t="s">
        <v>3407</v>
      </c>
      <c r="E4575" s="15" t="s">
        <v>13584</v>
      </c>
      <c r="F4575" s="15" t="s">
        <v>4324</v>
      </c>
      <c r="G4575" s="15" t="s">
        <v>13644</v>
      </c>
      <c r="H4575" s="15" t="s">
        <v>13670</v>
      </c>
      <c r="I4575" s="15" t="s">
        <v>4327</v>
      </c>
      <c r="J4575" s="15" t="s">
        <v>4328</v>
      </c>
      <c r="K4575" s="15"/>
      <c r="L4575" s="103" t="str">
        <f t="shared" si="1"/>
        <v>B-L101-W63-1 Ltr. White Jerrycan</v>
      </c>
      <c r="M4575" s="103">
        <f t="shared" si="2"/>
        <v>80</v>
      </c>
      <c r="N4575" s="102" t="str">
        <f t="shared" si="3"/>
        <v>wk </v>
      </c>
    </row>
    <row r="4576" ht="12.75" customHeight="1">
      <c r="A4576" s="15" t="s">
        <v>4851</v>
      </c>
      <c r="B4576" s="15" t="s">
        <v>3123</v>
      </c>
      <c r="C4576" s="15" t="s">
        <v>4321</v>
      </c>
      <c r="D4576" s="15" t="s">
        <v>13531</v>
      </c>
      <c r="E4576" s="15" t="s">
        <v>13585</v>
      </c>
      <c r="F4576" s="15" t="s">
        <v>4324</v>
      </c>
      <c r="G4576" s="15" t="s">
        <v>13633</v>
      </c>
      <c r="H4576" s="15" t="s">
        <v>13671</v>
      </c>
      <c r="I4576" s="15" t="s">
        <v>4327</v>
      </c>
      <c r="J4576" s="15" t="s">
        <v>4328</v>
      </c>
      <c r="K4576" s="15"/>
      <c r="L4576" s="103" t="str">
        <f t="shared" si="1"/>
        <v>B-L101-W63-1 Ltr. White Jerrycan</v>
      </c>
      <c r="M4576" s="103">
        <f t="shared" si="2"/>
        <v>320</v>
      </c>
      <c r="N4576" s="102" t="str">
        <f t="shared" si="3"/>
        <v>wk </v>
      </c>
    </row>
    <row r="4577" ht="12.75" customHeight="1">
      <c r="A4577" s="15" t="s">
        <v>4859</v>
      </c>
      <c r="B4577" s="15" t="s">
        <v>3123</v>
      </c>
      <c r="C4577" s="15" t="s">
        <v>4321</v>
      </c>
      <c r="D4577" s="15" t="s">
        <v>7941</v>
      </c>
      <c r="E4577" s="15" t="s">
        <v>13685</v>
      </c>
      <c r="F4577" s="15" t="s">
        <v>4324</v>
      </c>
      <c r="G4577" s="15" t="s">
        <v>13665</v>
      </c>
      <c r="H4577" s="15" t="s">
        <v>13686</v>
      </c>
      <c r="I4577" s="15" t="s">
        <v>4327</v>
      </c>
      <c r="J4577" s="15" t="s">
        <v>4328</v>
      </c>
      <c r="K4577" s="15"/>
      <c r="L4577" s="103" t="str">
        <f t="shared" si="1"/>
        <v>B-L101-W63-1 Ltr. White Jerrycan</v>
      </c>
      <c r="M4577" s="103">
        <f t="shared" si="2"/>
        <v>480</v>
      </c>
      <c r="N4577" s="102" t="str">
        <f t="shared" si="3"/>
        <v>wk </v>
      </c>
    </row>
    <row r="4578" ht="12.75" customHeight="1">
      <c r="A4578" s="15" t="s">
        <v>4859</v>
      </c>
      <c r="B4578" s="15" t="s">
        <v>3123</v>
      </c>
      <c r="C4578" s="15" t="s">
        <v>4321</v>
      </c>
      <c r="D4578" s="15" t="s">
        <v>4993</v>
      </c>
      <c r="E4578" s="15" t="s">
        <v>13687</v>
      </c>
      <c r="F4578" s="15" t="s">
        <v>4324</v>
      </c>
      <c r="G4578" s="15" t="s">
        <v>13683</v>
      </c>
      <c r="H4578" s="15" t="s">
        <v>13684</v>
      </c>
      <c r="I4578" s="15" t="s">
        <v>4327</v>
      </c>
      <c r="J4578" s="15" t="s">
        <v>4328</v>
      </c>
      <c r="K4578" s="15"/>
      <c r="L4578" s="103" t="str">
        <f t="shared" si="1"/>
        <v>B-L101-W63-1 Ltr. White Jerrycan</v>
      </c>
      <c r="M4578" s="103">
        <f t="shared" si="2"/>
        <v>1200</v>
      </c>
      <c r="N4578" s="102" t="str">
        <f t="shared" si="3"/>
        <v>wk </v>
      </c>
    </row>
    <row r="4579" ht="12.75" customHeight="1">
      <c r="A4579" s="15" t="s">
        <v>4864</v>
      </c>
      <c r="B4579" s="15" t="s">
        <v>3123</v>
      </c>
      <c r="C4579" s="15" t="s">
        <v>4321</v>
      </c>
      <c r="D4579" s="15" t="s">
        <v>8066</v>
      </c>
      <c r="E4579" s="15" t="s">
        <v>13688</v>
      </c>
      <c r="F4579" s="15" t="s">
        <v>4324</v>
      </c>
      <c r="G4579" s="15" t="s">
        <v>13653</v>
      </c>
      <c r="H4579" s="15" t="s">
        <v>13675</v>
      </c>
      <c r="I4579" s="15" t="s">
        <v>4327</v>
      </c>
      <c r="J4579" s="15" t="s">
        <v>4328</v>
      </c>
      <c r="K4579" s="15"/>
      <c r="L4579" s="103" t="str">
        <f t="shared" si="1"/>
        <v>B-L101-W63-1 Ltr. White Jerrycan</v>
      </c>
      <c r="M4579" s="103">
        <f t="shared" si="2"/>
        <v>160</v>
      </c>
      <c r="N4579" s="102" t="str">
        <f t="shared" si="3"/>
        <v>wk </v>
      </c>
    </row>
    <row r="4580" ht="12.75" customHeight="1">
      <c r="A4580" s="15" t="s">
        <v>4866</v>
      </c>
      <c r="B4580" s="15" t="s">
        <v>3123</v>
      </c>
      <c r="C4580" s="15" t="s">
        <v>4321</v>
      </c>
      <c r="D4580" s="15" t="s">
        <v>8066</v>
      </c>
      <c r="E4580" s="15" t="s">
        <v>13689</v>
      </c>
      <c r="F4580" s="15" t="s">
        <v>4324</v>
      </c>
      <c r="G4580" s="15" t="s">
        <v>13653</v>
      </c>
      <c r="H4580" s="15" t="s">
        <v>13675</v>
      </c>
      <c r="I4580" s="15" t="s">
        <v>4327</v>
      </c>
      <c r="J4580" s="15" t="s">
        <v>4345</v>
      </c>
      <c r="K4580" s="15"/>
      <c r="L4580" s="103" t="str">
        <f t="shared" si="1"/>
        <v>B-L101-W63-1 Ltr. White Jerrycan</v>
      </c>
      <c r="M4580" s="103">
        <f t="shared" si="2"/>
        <v>160</v>
      </c>
      <c r="N4580" s="102" t="str">
        <f t="shared" si="3"/>
        <v>wk </v>
      </c>
    </row>
    <row r="4581" ht="12.75" customHeight="1">
      <c r="A4581" s="15" t="s">
        <v>4872</v>
      </c>
      <c r="B4581" s="15" t="s">
        <v>3123</v>
      </c>
      <c r="C4581" s="15" t="s">
        <v>4321</v>
      </c>
      <c r="D4581" s="15" t="s">
        <v>7941</v>
      </c>
      <c r="E4581" s="15" t="s">
        <v>13587</v>
      </c>
      <c r="F4581" s="15" t="s">
        <v>6858</v>
      </c>
      <c r="G4581" s="15" t="s">
        <v>13588</v>
      </c>
      <c r="H4581" s="15" t="s">
        <v>13686</v>
      </c>
      <c r="I4581" s="15" t="s">
        <v>4327</v>
      </c>
      <c r="J4581" s="15" t="s">
        <v>4328</v>
      </c>
      <c r="K4581" s="15"/>
      <c r="L4581" s="103" t="str">
        <f t="shared" si="1"/>
        <v>B-L101-W63-1 Ltr. White Jerrycan</v>
      </c>
      <c r="M4581" s="103">
        <f t="shared" si="2"/>
        <v>480</v>
      </c>
      <c r="N4581" s="102" t="str">
        <f t="shared" si="3"/>
        <v>wk </v>
      </c>
    </row>
    <row r="4582" ht="12.75" customHeight="1">
      <c r="A4582" s="15" t="s">
        <v>4882</v>
      </c>
      <c r="B4582" s="15" t="s">
        <v>3123</v>
      </c>
      <c r="C4582" s="15" t="s">
        <v>4321</v>
      </c>
      <c r="D4582" s="15" t="s">
        <v>8066</v>
      </c>
      <c r="E4582" s="15" t="s">
        <v>13690</v>
      </c>
      <c r="F4582" s="15" t="s">
        <v>4324</v>
      </c>
      <c r="G4582" s="15" t="s">
        <v>13653</v>
      </c>
      <c r="H4582" s="15" t="s">
        <v>13675</v>
      </c>
      <c r="I4582" s="15" t="s">
        <v>4327</v>
      </c>
      <c r="J4582" s="15" t="s">
        <v>4345</v>
      </c>
      <c r="K4582" s="15"/>
      <c r="L4582" s="103" t="str">
        <f t="shared" si="1"/>
        <v>B-L101-W63-1 Ltr. White Jerrycan</v>
      </c>
      <c r="M4582" s="103">
        <f t="shared" si="2"/>
        <v>160</v>
      </c>
      <c r="N4582" s="102" t="str">
        <f t="shared" si="3"/>
        <v>wk </v>
      </c>
    </row>
    <row r="4583" ht="12.75" customHeight="1">
      <c r="A4583" s="15" t="s">
        <v>13691</v>
      </c>
      <c r="B4583" s="15" t="s">
        <v>2855</v>
      </c>
      <c r="C4583" s="15" t="s">
        <v>3146</v>
      </c>
      <c r="D4583" s="15" t="s">
        <v>3145</v>
      </c>
      <c r="E4583" s="15"/>
      <c r="F4583" s="15" t="s">
        <v>4308</v>
      </c>
      <c r="G4583" s="15" t="s">
        <v>13692</v>
      </c>
      <c r="H4583" s="15" t="s">
        <v>3149</v>
      </c>
      <c r="I4583" s="15" t="s">
        <v>3177</v>
      </c>
      <c r="J4583" s="15"/>
      <c r="K4583" s="15"/>
      <c r="L4583" s="103" t="str">
        <f t="shared" si="1"/>
        <v>B-L101-W63-GULFMAX-1ltr Printed GulfMax Bottle</v>
      </c>
      <c r="M4583" s="103">
        <f t="shared" si="2"/>
        <v>0</v>
      </c>
      <c r="N4583" s="102" t="str">
        <f t="shared" si="3"/>
        <v>wk </v>
      </c>
    </row>
    <row r="4584" ht="12.75" customHeight="1">
      <c r="A4584" s="15" t="s">
        <v>4934</v>
      </c>
      <c r="B4584" s="15" t="s">
        <v>3123</v>
      </c>
      <c r="C4584" s="15" t="s">
        <v>4321</v>
      </c>
      <c r="D4584" s="15" t="s">
        <v>13693</v>
      </c>
      <c r="E4584" s="15" t="s">
        <v>13694</v>
      </c>
      <c r="F4584" s="15" t="s">
        <v>8176</v>
      </c>
      <c r="G4584" s="15" t="s">
        <v>13695</v>
      </c>
      <c r="H4584" s="15" t="s">
        <v>13696</v>
      </c>
      <c r="I4584" s="15" t="s">
        <v>4327</v>
      </c>
      <c r="J4584" s="15" t="s">
        <v>5653</v>
      </c>
      <c r="K4584" s="15"/>
      <c r="L4584" s="103" t="str">
        <f t="shared" si="1"/>
        <v>B-L101-W63-GULFMAX-1ltr Printed GulfMax Bottle</v>
      </c>
      <c r="M4584" s="103">
        <f t="shared" si="2"/>
        <v>240</v>
      </c>
      <c r="N4584" s="102" t="str">
        <f t="shared" si="3"/>
        <v>wk 1</v>
      </c>
    </row>
    <row r="4585" ht="12.75" customHeight="1">
      <c r="A4585" s="15" t="s">
        <v>4947</v>
      </c>
      <c r="B4585" s="15" t="s">
        <v>3123</v>
      </c>
      <c r="C4585" s="15" t="s">
        <v>4321</v>
      </c>
      <c r="D4585" s="15" t="s">
        <v>13697</v>
      </c>
      <c r="E4585" s="15" t="s">
        <v>13698</v>
      </c>
      <c r="F4585" s="15" t="s">
        <v>8176</v>
      </c>
      <c r="G4585" s="15" t="s">
        <v>13699</v>
      </c>
      <c r="H4585" s="15" t="s">
        <v>13700</v>
      </c>
      <c r="I4585" s="15" t="s">
        <v>4327</v>
      </c>
      <c r="J4585" s="15" t="s">
        <v>5653</v>
      </c>
      <c r="K4585" s="15"/>
      <c r="L4585" s="103" t="str">
        <f t="shared" si="1"/>
        <v>B-L101-W63-GULFMAX-1ltr Printed GulfMax Bottle</v>
      </c>
      <c r="M4585" s="103">
        <f t="shared" si="2"/>
        <v>400</v>
      </c>
      <c r="N4585" s="102" t="str">
        <f t="shared" si="3"/>
        <v>wk 18</v>
      </c>
    </row>
    <row r="4586" ht="12.75" customHeight="1">
      <c r="A4586" s="15" t="s">
        <v>5663</v>
      </c>
      <c r="B4586" s="15" t="s">
        <v>3123</v>
      </c>
      <c r="C4586" s="15" t="s">
        <v>4321</v>
      </c>
      <c r="D4586" s="15" t="s">
        <v>13693</v>
      </c>
      <c r="E4586" s="15" t="s">
        <v>13701</v>
      </c>
      <c r="F4586" s="15" t="s">
        <v>8176</v>
      </c>
      <c r="G4586" s="15" t="s">
        <v>13695</v>
      </c>
      <c r="H4586" s="15" t="s">
        <v>13696</v>
      </c>
      <c r="I4586" s="15" t="s">
        <v>4327</v>
      </c>
      <c r="J4586" s="15" t="s">
        <v>5653</v>
      </c>
      <c r="K4586" s="15"/>
      <c r="L4586" s="103" t="str">
        <f t="shared" si="1"/>
        <v>B-L101-W63-GULFMAX-1ltr Printed GulfMax Bottle</v>
      </c>
      <c r="M4586" s="103">
        <f t="shared" si="2"/>
        <v>240</v>
      </c>
      <c r="N4586" s="102" t="str">
        <f t="shared" si="3"/>
        <v>wk 36</v>
      </c>
    </row>
    <row r="4587" ht="12.75" customHeight="1">
      <c r="A4587" s="15" t="s">
        <v>4373</v>
      </c>
      <c r="B4587" s="15" t="s">
        <v>3123</v>
      </c>
      <c r="C4587" s="15" t="s">
        <v>4321</v>
      </c>
      <c r="D4587" s="15" t="s">
        <v>13693</v>
      </c>
      <c r="E4587" s="15" t="s">
        <v>13702</v>
      </c>
      <c r="F4587" s="15" t="s">
        <v>8176</v>
      </c>
      <c r="G4587" s="15" t="s">
        <v>13695</v>
      </c>
      <c r="H4587" s="15" t="s">
        <v>13696</v>
      </c>
      <c r="I4587" s="15" t="s">
        <v>4327</v>
      </c>
      <c r="J4587" s="15" t="s">
        <v>5653</v>
      </c>
      <c r="K4587" s="15"/>
      <c r="L4587" s="103" t="str">
        <f t="shared" si="1"/>
        <v>B-L101-W63-GULFMAX-1ltr Printed GulfMax Bottle</v>
      </c>
      <c r="M4587" s="103">
        <f t="shared" si="2"/>
        <v>240</v>
      </c>
      <c r="N4587" s="102" t="str">
        <f t="shared" si="3"/>
        <v>wk </v>
      </c>
    </row>
    <row r="4588" ht="12.75" customHeight="1">
      <c r="A4588" s="15" t="s">
        <v>4392</v>
      </c>
      <c r="B4588" s="15" t="s">
        <v>3123</v>
      </c>
      <c r="C4588" s="15" t="s">
        <v>4321</v>
      </c>
      <c r="D4588" s="15" t="s">
        <v>13703</v>
      </c>
      <c r="E4588" s="15" t="s">
        <v>13704</v>
      </c>
      <c r="F4588" s="15" t="s">
        <v>8176</v>
      </c>
      <c r="G4588" s="15" t="s">
        <v>13705</v>
      </c>
      <c r="H4588" s="15" t="s">
        <v>13706</v>
      </c>
      <c r="I4588" s="15" t="s">
        <v>4327</v>
      </c>
      <c r="J4588" s="15" t="s">
        <v>5653</v>
      </c>
      <c r="K4588" s="15"/>
      <c r="L4588" s="103" t="str">
        <f t="shared" si="1"/>
        <v>B-L101-W63-GULFMAX-1ltr Printed GulfMax Bottle</v>
      </c>
      <c r="M4588" s="103">
        <f t="shared" si="2"/>
        <v>480</v>
      </c>
      <c r="N4588" s="102" t="str">
        <f t="shared" si="3"/>
        <v>wk </v>
      </c>
    </row>
    <row r="4589" ht="12.75" customHeight="1">
      <c r="A4589" s="15" t="s">
        <v>4320</v>
      </c>
      <c r="B4589" s="15" t="s">
        <v>3123</v>
      </c>
      <c r="C4589" s="15" t="s">
        <v>4321</v>
      </c>
      <c r="D4589" s="15" t="s">
        <v>13693</v>
      </c>
      <c r="E4589" s="15" t="s">
        <v>13707</v>
      </c>
      <c r="F4589" s="15" t="s">
        <v>8176</v>
      </c>
      <c r="G4589" s="15" t="s">
        <v>13695</v>
      </c>
      <c r="H4589" s="15" t="s">
        <v>13696</v>
      </c>
      <c r="I4589" s="15" t="s">
        <v>4327</v>
      </c>
      <c r="J4589" s="15" t="s">
        <v>5653</v>
      </c>
      <c r="K4589" s="15"/>
      <c r="L4589" s="103" t="str">
        <f t="shared" si="1"/>
        <v>B-L101-W63-GULFMAX-1ltr Printed GulfMax Bottle</v>
      </c>
      <c r="M4589" s="103">
        <f t="shared" si="2"/>
        <v>240</v>
      </c>
      <c r="N4589" s="102" t="str">
        <f t="shared" si="3"/>
        <v>wk </v>
      </c>
    </row>
    <row r="4590" ht="12.75" customHeight="1">
      <c r="A4590" s="15" t="s">
        <v>5722</v>
      </c>
      <c r="B4590" s="15" t="s">
        <v>3123</v>
      </c>
      <c r="C4590" s="15" t="s">
        <v>4321</v>
      </c>
      <c r="D4590" s="15" t="s">
        <v>13697</v>
      </c>
      <c r="E4590" s="15" t="s">
        <v>8175</v>
      </c>
      <c r="F4590" s="15" t="s">
        <v>8176</v>
      </c>
      <c r="G4590" s="15" t="s">
        <v>13699</v>
      </c>
      <c r="H4590" s="15" t="s">
        <v>13700</v>
      </c>
      <c r="I4590" s="15" t="s">
        <v>4327</v>
      </c>
      <c r="J4590" s="15" t="s">
        <v>4328</v>
      </c>
      <c r="K4590" s="15"/>
      <c r="L4590" s="103" t="str">
        <f t="shared" si="1"/>
        <v>B-L101-W63-GULFMAX-1ltr Printed GulfMax Bottle</v>
      </c>
      <c r="M4590" s="103">
        <f t="shared" si="2"/>
        <v>400</v>
      </c>
      <c r="N4590" s="102" t="str">
        <f t="shared" si="3"/>
        <v>wk 9</v>
      </c>
    </row>
    <row r="4591" ht="12.75" customHeight="1">
      <c r="A4591" s="15" t="s">
        <v>8179</v>
      </c>
      <c r="B4591" s="15" t="s">
        <v>3123</v>
      </c>
      <c r="C4591" s="15" t="s">
        <v>4321</v>
      </c>
      <c r="D4591" s="15" t="s">
        <v>13708</v>
      </c>
      <c r="E4591" s="15" t="s">
        <v>8180</v>
      </c>
      <c r="F4591" s="15" t="s">
        <v>8176</v>
      </c>
      <c r="G4591" s="15" t="s">
        <v>13709</v>
      </c>
      <c r="H4591" s="15" t="s">
        <v>13710</v>
      </c>
      <c r="I4591" s="15" t="s">
        <v>4327</v>
      </c>
      <c r="J4591" s="15" t="s">
        <v>4328</v>
      </c>
      <c r="K4591" s="15"/>
      <c r="L4591" s="103" t="str">
        <f t="shared" si="1"/>
        <v>B-L101-W63-GULFMAX-1ltr Printed GulfMax Bottle</v>
      </c>
      <c r="M4591" s="103">
        <f t="shared" si="2"/>
        <v>160</v>
      </c>
      <c r="N4591" s="102" t="str">
        <f t="shared" si="3"/>
        <v>wk 23</v>
      </c>
    </row>
    <row r="4592" ht="12.75" customHeight="1">
      <c r="A4592" s="15" t="s">
        <v>4491</v>
      </c>
      <c r="B4592" s="15" t="s">
        <v>3123</v>
      </c>
      <c r="C4592" s="15" t="s">
        <v>4321</v>
      </c>
      <c r="D4592" s="15" t="s">
        <v>13708</v>
      </c>
      <c r="E4592" s="15" t="s">
        <v>13711</v>
      </c>
      <c r="F4592" s="15" t="s">
        <v>8176</v>
      </c>
      <c r="G4592" s="15" t="s">
        <v>13709</v>
      </c>
      <c r="H4592" s="15" t="s">
        <v>13710</v>
      </c>
      <c r="I4592" s="15" t="s">
        <v>4327</v>
      </c>
      <c r="J4592" s="15" t="s">
        <v>5653</v>
      </c>
      <c r="K4592" s="15"/>
      <c r="L4592" s="103" t="str">
        <f t="shared" si="1"/>
        <v>B-L101-W63-GULFMAX-1ltr Printed GulfMax Bottle</v>
      </c>
      <c r="M4592" s="103">
        <f t="shared" si="2"/>
        <v>160</v>
      </c>
      <c r="N4592" s="102" t="str">
        <f t="shared" si="3"/>
        <v>wk </v>
      </c>
    </row>
    <row r="4593" ht="12.75" customHeight="1">
      <c r="A4593" s="15" t="s">
        <v>4494</v>
      </c>
      <c r="B4593" s="15" t="s">
        <v>3123</v>
      </c>
      <c r="C4593" s="15" t="s">
        <v>4321</v>
      </c>
      <c r="D4593" s="15" t="s">
        <v>13712</v>
      </c>
      <c r="E4593" s="15" t="s">
        <v>13713</v>
      </c>
      <c r="F4593" s="15" t="s">
        <v>8176</v>
      </c>
      <c r="G4593" s="15" t="s">
        <v>13714</v>
      </c>
      <c r="H4593" s="15" t="s">
        <v>13715</v>
      </c>
      <c r="I4593" s="15" t="s">
        <v>4327</v>
      </c>
      <c r="J4593" s="15" t="s">
        <v>5653</v>
      </c>
      <c r="K4593" s="15"/>
      <c r="L4593" s="103" t="str">
        <f t="shared" si="1"/>
        <v>B-L101-W63-GULFMAX-1ltr Printed GulfMax Bottle</v>
      </c>
      <c r="M4593" s="103">
        <f t="shared" si="2"/>
        <v>320</v>
      </c>
      <c r="N4593" s="102" t="str">
        <f t="shared" si="3"/>
        <v>wk </v>
      </c>
    </row>
    <row r="4594" ht="12.75" customHeight="1">
      <c r="A4594" s="15" t="s">
        <v>4534</v>
      </c>
      <c r="B4594" s="15" t="s">
        <v>3123</v>
      </c>
      <c r="C4594" s="15" t="s">
        <v>4321</v>
      </c>
      <c r="D4594" s="15" t="s">
        <v>13712</v>
      </c>
      <c r="E4594" s="15" t="s">
        <v>13716</v>
      </c>
      <c r="F4594" s="15" t="s">
        <v>8176</v>
      </c>
      <c r="G4594" s="15" t="s">
        <v>13714</v>
      </c>
      <c r="H4594" s="15" t="s">
        <v>13717</v>
      </c>
      <c r="I4594" s="15" t="s">
        <v>4327</v>
      </c>
      <c r="J4594" s="15" t="s">
        <v>4328</v>
      </c>
      <c r="K4594" s="15"/>
      <c r="L4594" s="103" t="str">
        <f t="shared" si="1"/>
        <v>B-L101-W63-GULFMAX-1ltr Printed GulfMax Bottle</v>
      </c>
      <c r="M4594" s="103">
        <f t="shared" si="2"/>
        <v>320</v>
      </c>
      <c r="N4594" s="102" t="str">
        <f t="shared" si="3"/>
        <v>wk 14</v>
      </c>
    </row>
    <row r="4595" ht="12.75" customHeight="1">
      <c r="A4595" s="15" t="s">
        <v>4565</v>
      </c>
      <c r="B4595" s="15" t="s">
        <v>3123</v>
      </c>
      <c r="C4595" s="15" t="s">
        <v>4321</v>
      </c>
      <c r="D4595" s="15" t="s">
        <v>13708</v>
      </c>
      <c r="E4595" s="15" t="s">
        <v>13718</v>
      </c>
      <c r="F4595" s="15" t="s">
        <v>8176</v>
      </c>
      <c r="G4595" s="15" t="s">
        <v>13709</v>
      </c>
      <c r="H4595" s="15" t="s">
        <v>13719</v>
      </c>
      <c r="I4595" s="15" t="s">
        <v>4327</v>
      </c>
      <c r="J4595" s="15" t="s">
        <v>4328</v>
      </c>
      <c r="K4595" s="15"/>
      <c r="L4595" s="103" t="str">
        <f t="shared" si="1"/>
        <v>B-L101-W63-GULFMAX-1ltr Printed GulfMax Bottle</v>
      </c>
      <c r="M4595" s="103">
        <f t="shared" si="2"/>
        <v>160</v>
      </c>
      <c r="N4595" s="102" t="str">
        <f t="shared" si="3"/>
        <v>wk 49</v>
      </c>
    </row>
    <row r="4596" ht="12.75" customHeight="1">
      <c r="A4596" s="15" t="s">
        <v>4569</v>
      </c>
      <c r="B4596" s="15" t="s">
        <v>3123</v>
      </c>
      <c r="C4596" s="15" t="s">
        <v>4321</v>
      </c>
      <c r="D4596" s="15" t="s">
        <v>13708</v>
      </c>
      <c r="E4596" s="15" t="s">
        <v>13720</v>
      </c>
      <c r="F4596" s="15" t="s">
        <v>8176</v>
      </c>
      <c r="G4596" s="15" t="s">
        <v>13709</v>
      </c>
      <c r="H4596" s="15" t="s">
        <v>13719</v>
      </c>
      <c r="I4596" s="15" t="s">
        <v>4327</v>
      </c>
      <c r="J4596" s="15" t="s">
        <v>4328</v>
      </c>
      <c r="K4596" s="15"/>
      <c r="L4596" s="103" t="str">
        <f t="shared" si="1"/>
        <v>B-L101-W63-GULFMAX-1ltr Printed GulfMax Bottle</v>
      </c>
      <c r="M4596" s="103">
        <f t="shared" si="2"/>
        <v>160</v>
      </c>
      <c r="N4596" s="102" t="str">
        <f t="shared" si="3"/>
        <v>wk </v>
      </c>
    </row>
    <row r="4597" ht="12.75" customHeight="1">
      <c r="A4597" s="15" t="s">
        <v>5256</v>
      </c>
      <c r="B4597" s="15" t="s">
        <v>3123</v>
      </c>
      <c r="C4597" s="15" t="s">
        <v>4321</v>
      </c>
      <c r="D4597" s="15" t="s">
        <v>13697</v>
      </c>
      <c r="E4597" s="15" t="s">
        <v>13721</v>
      </c>
      <c r="F4597" s="15" t="s">
        <v>8176</v>
      </c>
      <c r="G4597" s="15" t="s">
        <v>13699</v>
      </c>
      <c r="H4597" s="15" t="s">
        <v>13722</v>
      </c>
      <c r="I4597" s="15" t="s">
        <v>4327</v>
      </c>
      <c r="J4597" s="15" t="s">
        <v>4328</v>
      </c>
      <c r="K4597" s="15"/>
      <c r="L4597" s="103" t="str">
        <f t="shared" si="1"/>
        <v>B-L101-W63-GULFMAX-1ltr Printed GulfMax Bottle</v>
      </c>
      <c r="M4597" s="103">
        <f t="shared" si="2"/>
        <v>400</v>
      </c>
      <c r="N4597" s="102" t="str">
        <f t="shared" si="3"/>
        <v>wk </v>
      </c>
    </row>
    <row r="4598" ht="12.75" customHeight="1">
      <c r="A4598" s="15" t="s">
        <v>4579</v>
      </c>
      <c r="B4598" s="15" t="s">
        <v>3123</v>
      </c>
      <c r="C4598" s="15" t="s">
        <v>4321</v>
      </c>
      <c r="D4598" s="15" t="s">
        <v>13708</v>
      </c>
      <c r="E4598" s="15" t="s">
        <v>13723</v>
      </c>
      <c r="F4598" s="15" t="s">
        <v>8176</v>
      </c>
      <c r="G4598" s="15" t="s">
        <v>13709</v>
      </c>
      <c r="H4598" s="15" t="s">
        <v>13719</v>
      </c>
      <c r="I4598" s="15" t="s">
        <v>4327</v>
      </c>
      <c r="J4598" s="15" t="s">
        <v>4328</v>
      </c>
      <c r="K4598" s="15"/>
      <c r="L4598" s="103" t="str">
        <f t="shared" si="1"/>
        <v>B-L101-W63-GULFMAX-1ltr Printed GulfMax Bottle</v>
      </c>
      <c r="M4598" s="103">
        <f t="shared" si="2"/>
        <v>160</v>
      </c>
      <c r="N4598" s="102" t="str">
        <f t="shared" si="3"/>
        <v>wk </v>
      </c>
    </row>
    <row r="4599" ht="12.75" customHeight="1">
      <c r="A4599" s="15" t="s">
        <v>4603</v>
      </c>
      <c r="B4599" s="15" t="s">
        <v>3123</v>
      </c>
      <c r="C4599" s="15" t="s">
        <v>4321</v>
      </c>
      <c r="D4599" s="15" t="s">
        <v>13708</v>
      </c>
      <c r="E4599" s="15" t="s">
        <v>13724</v>
      </c>
      <c r="F4599" s="15" t="s">
        <v>8176</v>
      </c>
      <c r="G4599" s="15" t="s">
        <v>13709</v>
      </c>
      <c r="H4599" s="15" t="s">
        <v>13725</v>
      </c>
      <c r="I4599" s="15" t="s">
        <v>4327</v>
      </c>
      <c r="J4599" s="15" t="s">
        <v>4328</v>
      </c>
      <c r="K4599" s="15"/>
      <c r="L4599" s="103" t="str">
        <f t="shared" si="1"/>
        <v>B-L101-W63-GULFMAX-1ltr Printed GulfMax Bottle</v>
      </c>
      <c r="M4599" s="103">
        <f t="shared" si="2"/>
        <v>160</v>
      </c>
      <c r="N4599" s="102" t="str">
        <f t="shared" si="3"/>
        <v>wk </v>
      </c>
    </row>
    <row r="4600" ht="12.75" customHeight="1">
      <c r="A4600" s="15" t="s">
        <v>4612</v>
      </c>
      <c r="B4600" s="15" t="s">
        <v>3123</v>
      </c>
      <c r="C4600" s="15" t="s">
        <v>4321</v>
      </c>
      <c r="D4600" s="15" t="s">
        <v>13693</v>
      </c>
      <c r="E4600" s="15" t="s">
        <v>13726</v>
      </c>
      <c r="F4600" s="15" t="s">
        <v>8176</v>
      </c>
      <c r="G4600" s="15" t="s">
        <v>13695</v>
      </c>
      <c r="H4600" s="15" t="s">
        <v>13727</v>
      </c>
      <c r="I4600" s="15" t="s">
        <v>4327</v>
      </c>
      <c r="J4600" s="15" t="s">
        <v>4328</v>
      </c>
      <c r="K4600" s="15"/>
      <c r="L4600" s="103" t="str">
        <f t="shared" si="1"/>
        <v>B-L101-W63-GULFMAX-1ltr Printed GulfMax Bottle</v>
      </c>
      <c r="M4600" s="103">
        <f t="shared" si="2"/>
        <v>240</v>
      </c>
      <c r="N4600" s="102" t="str">
        <f t="shared" si="3"/>
        <v>wk 10</v>
      </c>
    </row>
    <row r="4601" ht="12.75" customHeight="1">
      <c r="A4601" s="15" t="s">
        <v>4628</v>
      </c>
      <c r="B4601" s="15" t="s">
        <v>3123</v>
      </c>
      <c r="C4601" s="15" t="s">
        <v>4321</v>
      </c>
      <c r="D4601" s="15" t="s">
        <v>13708</v>
      </c>
      <c r="E4601" s="15" t="s">
        <v>13728</v>
      </c>
      <c r="F4601" s="15" t="s">
        <v>8176</v>
      </c>
      <c r="G4601" s="15" t="s">
        <v>13709</v>
      </c>
      <c r="H4601" s="15" t="s">
        <v>13729</v>
      </c>
      <c r="I4601" s="15" t="s">
        <v>4327</v>
      </c>
      <c r="J4601" s="15" t="s">
        <v>4328</v>
      </c>
      <c r="K4601" s="15"/>
      <c r="L4601" s="103" t="str">
        <f t="shared" si="1"/>
        <v>B-L101-W63-GULFMAX-1ltr Printed GulfMax Bottle</v>
      </c>
      <c r="M4601" s="103">
        <f t="shared" si="2"/>
        <v>160</v>
      </c>
      <c r="N4601" s="102" t="str">
        <f t="shared" si="3"/>
        <v>wk 27</v>
      </c>
    </row>
    <row r="4602" ht="12.75" customHeight="1">
      <c r="A4602" s="15" t="s">
        <v>8258</v>
      </c>
      <c r="B4602" s="15" t="s">
        <v>3123</v>
      </c>
      <c r="C4602" s="15" t="s">
        <v>4321</v>
      </c>
      <c r="D4602" s="15" t="s">
        <v>13708</v>
      </c>
      <c r="E4602" s="15" t="s">
        <v>13730</v>
      </c>
      <c r="F4602" s="15" t="s">
        <v>8176</v>
      </c>
      <c r="G4602" s="15" t="s">
        <v>13709</v>
      </c>
      <c r="H4602" s="15" t="s">
        <v>13731</v>
      </c>
      <c r="I4602" s="15" t="s">
        <v>4327</v>
      </c>
      <c r="J4602" s="15" t="s">
        <v>4328</v>
      </c>
      <c r="K4602" s="15"/>
      <c r="L4602" s="103" t="str">
        <f t="shared" si="1"/>
        <v>B-L101-W63-GULFMAX-1ltr Printed GulfMax Bottle</v>
      </c>
      <c r="M4602" s="103">
        <f t="shared" si="2"/>
        <v>160</v>
      </c>
      <c r="N4602" s="102" t="str">
        <f t="shared" si="3"/>
        <v>wk </v>
      </c>
    </row>
    <row r="4603" ht="12.75" customHeight="1">
      <c r="A4603" s="15" t="s">
        <v>4659</v>
      </c>
      <c r="B4603" s="15" t="s">
        <v>3123</v>
      </c>
      <c r="C4603" s="15" t="s">
        <v>4321</v>
      </c>
      <c r="D4603" s="15" t="s">
        <v>13712</v>
      </c>
      <c r="E4603" s="15" t="s">
        <v>13732</v>
      </c>
      <c r="F4603" s="15" t="s">
        <v>8176</v>
      </c>
      <c r="G4603" s="15" t="s">
        <v>13714</v>
      </c>
      <c r="H4603" s="15" t="s">
        <v>13733</v>
      </c>
      <c r="I4603" s="15" t="s">
        <v>4327</v>
      </c>
      <c r="J4603" s="15" t="s">
        <v>4328</v>
      </c>
      <c r="K4603" s="15"/>
      <c r="L4603" s="103" t="str">
        <f t="shared" si="1"/>
        <v>B-L101-W63-GULFMAX-1ltr Printed GulfMax Bottle</v>
      </c>
      <c r="M4603" s="103">
        <f t="shared" si="2"/>
        <v>320</v>
      </c>
      <c r="N4603" s="102" t="str">
        <f t="shared" si="3"/>
        <v>wk </v>
      </c>
    </row>
    <row r="4604" ht="12.75" customHeight="1">
      <c r="A4604" s="15" t="s">
        <v>4670</v>
      </c>
      <c r="B4604" s="15" t="s">
        <v>3123</v>
      </c>
      <c r="C4604" s="15" t="s">
        <v>4321</v>
      </c>
      <c r="D4604" s="15" t="s">
        <v>13693</v>
      </c>
      <c r="E4604" s="15" t="s">
        <v>13734</v>
      </c>
      <c r="F4604" s="15" t="s">
        <v>8176</v>
      </c>
      <c r="G4604" s="15" t="s">
        <v>13695</v>
      </c>
      <c r="H4604" s="15" t="s">
        <v>13735</v>
      </c>
      <c r="I4604" s="15" t="s">
        <v>4327</v>
      </c>
      <c r="J4604" s="15" t="s">
        <v>4328</v>
      </c>
      <c r="K4604" s="15"/>
      <c r="L4604" s="103" t="str">
        <f t="shared" si="1"/>
        <v>B-L101-W63-GULFMAX-1ltr Printed GulfMax Bottle</v>
      </c>
      <c r="M4604" s="103">
        <f t="shared" si="2"/>
        <v>240</v>
      </c>
      <c r="N4604" s="102" t="str">
        <f t="shared" si="3"/>
        <v>wk </v>
      </c>
    </row>
    <row r="4605" ht="12.75" customHeight="1">
      <c r="A4605" s="15" t="s">
        <v>4678</v>
      </c>
      <c r="B4605" s="15" t="s">
        <v>3123</v>
      </c>
      <c r="C4605" s="15" t="s">
        <v>4321</v>
      </c>
      <c r="D4605" s="15" t="s">
        <v>13736</v>
      </c>
      <c r="E4605" s="15" t="s">
        <v>13737</v>
      </c>
      <c r="F4605" s="15" t="s">
        <v>8176</v>
      </c>
      <c r="G4605" s="15" t="s">
        <v>13738</v>
      </c>
      <c r="H4605" s="15" t="s">
        <v>13739</v>
      </c>
      <c r="I4605" s="15" t="s">
        <v>4327</v>
      </c>
      <c r="J4605" s="15" t="s">
        <v>4328</v>
      </c>
      <c r="K4605" s="15"/>
      <c r="L4605" s="103" t="str">
        <f t="shared" si="1"/>
        <v>B-L101-W63-GULFMAX-1ltr Printed GulfMax Bottle</v>
      </c>
      <c r="M4605" s="103">
        <f t="shared" si="2"/>
        <v>640</v>
      </c>
      <c r="N4605" s="102" t="str">
        <f t="shared" si="3"/>
        <v>wk </v>
      </c>
    </row>
    <row r="4606" ht="12.75" customHeight="1">
      <c r="A4606" s="15" t="s">
        <v>4678</v>
      </c>
      <c r="B4606" s="15" t="s">
        <v>3123</v>
      </c>
      <c r="C4606" s="15" t="s">
        <v>4321</v>
      </c>
      <c r="D4606" s="15" t="s">
        <v>13736</v>
      </c>
      <c r="E4606" s="15" t="s">
        <v>13740</v>
      </c>
      <c r="F4606" s="15" t="s">
        <v>8176</v>
      </c>
      <c r="G4606" s="15" t="s">
        <v>13738</v>
      </c>
      <c r="H4606" s="15" t="s">
        <v>13739</v>
      </c>
      <c r="I4606" s="15" t="s">
        <v>4327</v>
      </c>
      <c r="J4606" s="15" t="s">
        <v>4328</v>
      </c>
      <c r="K4606" s="15"/>
      <c r="L4606" s="103" t="str">
        <f t="shared" si="1"/>
        <v>B-L101-W63-GULFMAX-1ltr Printed GulfMax Bottle</v>
      </c>
      <c r="M4606" s="103">
        <f t="shared" si="2"/>
        <v>640</v>
      </c>
      <c r="N4606" s="102" t="str">
        <f t="shared" si="3"/>
        <v>wk </v>
      </c>
    </row>
    <row r="4607" ht="12.75" customHeight="1">
      <c r="A4607" s="15" t="s">
        <v>4698</v>
      </c>
      <c r="B4607" s="15" t="s">
        <v>3123</v>
      </c>
      <c r="C4607" s="15" t="s">
        <v>4321</v>
      </c>
      <c r="D4607" s="15" t="s">
        <v>13736</v>
      </c>
      <c r="E4607" s="15" t="s">
        <v>13741</v>
      </c>
      <c r="F4607" s="15" t="s">
        <v>8176</v>
      </c>
      <c r="G4607" s="15" t="s">
        <v>13738</v>
      </c>
      <c r="H4607" s="15" t="s">
        <v>13739</v>
      </c>
      <c r="I4607" s="15" t="s">
        <v>4327</v>
      </c>
      <c r="J4607" s="15" t="s">
        <v>4328</v>
      </c>
      <c r="K4607" s="15"/>
      <c r="L4607" s="103" t="str">
        <f t="shared" si="1"/>
        <v>B-L101-W63-GULFMAX-1ltr Printed GulfMax Bottle</v>
      </c>
      <c r="M4607" s="103">
        <f t="shared" si="2"/>
        <v>640</v>
      </c>
      <c r="N4607" s="102" t="str">
        <f t="shared" si="3"/>
        <v>wk 10</v>
      </c>
    </row>
    <row r="4608" ht="12.75" customHeight="1">
      <c r="A4608" s="15" t="s">
        <v>4710</v>
      </c>
      <c r="B4608" s="15" t="s">
        <v>3123</v>
      </c>
      <c r="C4608" s="15" t="s">
        <v>4321</v>
      </c>
      <c r="D4608" s="15" t="s">
        <v>13693</v>
      </c>
      <c r="E4608" s="15" t="s">
        <v>13742</v>
      </c>
      <c r="F4608" s="15" t="s">
        <v>8176</v>
      </c>
      <c r="G4608" s="15" t="s">
        <v>13695</v>
      </c>
      <c r="H4608" s="15" t="s">
        <v>13743</v>
      </c>
      <c r="I4608" s="15" t="s">
        <v>4327</v>
      </c>
      <c r="J4608" s="15" t="s">
        <v>4328</v>
      </c>
      <c r="K4608" s="15"/>
      <c r="L4608" s="103" t="str">
        <f t="shared" si="1"/>
        <v>B-L101-W63-GULFMAX-1ltr Printed GulfMax Bottle</v>
      </c>
      <c r="M4608" s="103">
        <f t="shared" si="2"/>
        <v>240</v>
      </c>
      <c r="N4608" s="102" t="str">
        <f t="shared" si="3"/>
        <v>wk 32</v>
      </c>
    </row>
    <row r="4609" ht="12.75" customHeight="1">
      <c r="A4609" s="15" t="s">
        <v>4715</v>
      </c>
      <c r="B4609" s="15" t="s">
        <v>3123</v>
      </c>
      <c r="C4609" s="15" t="s">
        <v>4321</v>
      </c>
      <c r="D4609" s="15" t="s">
        <v>13703</v>
      </c>
      <c r="E4609" s="15" t="s">
        <v>13744</v>
      </c>
      <c r="F4609" s="15" t="s">
        <v>8176</v>
      </c>
      <c r="G4609" s="15" t="s">
        <v>13705</v>
      </c>
      <c r="H4609" s="15" t="s">
        <v>13745</v>
      </c>
      <c r="I4609" s="15" t="s">
        <v>4327</v>
      </c>
      <c r="J4609" s="15" t="s">
        <v>4328</v>
      </c>
      <c r="K4609" s="15"/>
      <c r="L4609" s="103" t="str">
        <f t="shared" si="1"/>
        <v>B-L101-W63-GULFMAX-1ltr Printed GulfMax Bottle</v>
      </c>
      <c r="M4609" s="103">
        <f t="shared" si="2"/>
        <v>480</v>
      </c>
      <c r="N4609" s="102" t="str">
        <f t="shared" si="3"/>
        <v>wk 41</v>
      </c>
    </row>
    <row r="4610" ht="12.75" customHeight="1">
      <c r="A4610" s="15" t="s">
        <v>4720</v>
      </c>
      <c r="B4610" s="15" t="s">
        <v>3123</v>
      </c>
      <c r="C4610" s="15" t="s">
        <v>4321</v>
      </c>
      <c r="D4610" s="15" t="s">
        <v>13703</v>
      </c>
      <c r="E4610" s="15" t="s">
        <v>13746</v>
      </c>
      <c r="F4610" s="15" t="s">
        <v>8176</v>
      </c>
      <c r="G4610" s="15" t="s">
        <v>13705</v>
      </c>
      <c r="H4610" s="15" t="s">
        <v>13745</v>
      </c>
      <c r="I4610" s="15" t="s">
        <v>4327</v>
      </c>
      <c r="J4610" s="15" t="s">
        <v>4328</v>
      </c>
      <c r="K4610" s="15"/>
      <c r="L4610" s="103" t="str">
        <f t="shared" si="1"/>
        <v>B-L101-W63-GULFMAX-1ltr Printed GulfMax Bottle</v>
      </c>
      <c r="M4610" s="103">
        <f t="shared" si="2"/>
        <v>480</v>
      </c>
      <c r="N4610" s="102" t="str">
        <f t="shared" si="3"/>
        <v>wk </v>
      </c>
    </row>
    <row r="4611" ht="12.75" customHeight="1">
      <c r="A4611" s="15" t="s">
        <v>4722</v>
      </c>
      <c r="B4611" s="15" t="s">
        <v>3123</v>
      </c>
      <c r="C4611" s="15" t="s">
        <v>4321</v>
      </c>
      <c r="D4611" s="15" t="s">
        <v>13712</v>
      </c>
      <c r="E4611" s="15" t="s">
        <v>13747</v>
      </c>
      <c r="F4611" s="15" t="s">
        <v>8176</v>
      </c>
      <c r="G4611" s="15" t="s">
        <v>13714</v>
      </c>
      <c r="H4611" s="15" t="s">
        <v>13748</v>
      </c>
      <c r="I4611" s="15" t="s">
        <v>4327</v>
      </c>
      <c r="J4611" s="15" t="s">
        <v>4328</v>
      </c>
      <c r="K4611" s="15"/>
      <c r="L4611" s="103" t="str">
        <f t="shared" si="1"/>
        <v>B-L101-W63-GULFMAX-1ltr Printed GulfMax Bottle</v>
      </c>
      <c r="M4611" s="103">
        <f t="shared" si="2"/>
        <v>320</v>
      </c>
      <c r="N4611" s="102" t="str">
        <f t="shared" si="3"/>
        <v>wk </v>
      </c>
    </row>
    <row r="4612" ht="12.75" customHeight="1">
      <c r="A4612" s="15" t="s">
        <v>4724</v>
      </c>
      <c r="B4612" s="15" t="s">
        <v>3123</v>
      </c>
      <c r="C4612" s="15" t="s">
        <v>4321</v>
      </c>
      <c r="D4612" s="15" t="s">
        <v>13693</v>
      </c>
      <c r="E4612" s="15" t="s">
        <v>13749</v>
      </c>
      <c r="F4612" s="15" t="s">
        <v>8176</v>
      </c>
      <c r="G4612" s="15" t="s">
        <v>13695</v>
      </c>
      <c r="H4612" s="15" t="s">
        <v>13743</v>
      </c>
      <c r="I4612" s="15" t="s">
        <v>4327</v>
      </c>
      <c r="J4612" s="15" t="s">
        <v>4328</v>
      </c>
      <c r="K4612" s="15"/>
      <c r="L4612" s="103" t="str">
        <f t="shared" si="1"/>
        <v>B-L101-W63-GULFMAX-1ltr Printed GulfMax Bottle</v>
      </c>
      <c r="M4612" s="103">
        <f t="shared" si="2"/>
        <v>240</v>
      </c>
      <c r="N4612" s="102" t="str">
        <f t="shared" si="3"/>
        <v>wk </v>
      </c>
    </row>
    <row r="4613" ht="12.75" customHeight="1">
      <c r="A4613" s="15" t="s">
        <v>4734</v>
      </c>
      <c r="B4613" s="15" t="s">
        <v>3123</v>
      </c>
      <c r="C4613" s="15" t="s">
        <v>4321</v>
      </c>
      <c r="D4613" s="15" t="s">
        <v>13697</v>
      </c>
      <c r="E4613" s="15" t="s">
        <v>13750</v>
      </c>
      <c r="F4613" s="15" t="s">
        <v>8176</v>
      </c>
      <c r="G4613" s="15" t="s">
        <v>13699</v>
      </c>
      <c r="H4613" s="15" t="s">
        <v>13751</v>
      </c>
      <c r="I4613" s="15" t="s">
        <v>4327</v>
      </c>
      <c r="J4613" s="15" t="s">
        <v>4328</v>
      </c>
      <c r="K4613" s="15"/>
      <c r="L4613" s="103" t="str">
        <f t="shared" si="1"/>
        <v>B-L101-W63-GULFMAX-1ltr Printed GulfMax Bottle</v>
      </c>
      <c r="M4613" s="103">
        <f t="shared" si="2"/>
        <v>400</v>
      </c>
      <c r="N4613" s="102" t="str">
        <f t="shared" si="3"/>
        <v>wk </v>
      </c>
    </row>
    <row r="4614" ht="12.75" customHeight="1">
      <c r="A4614" s="15" t="s">
        <v>4745</v>
      </c>
      <c r="B4614" s="15" t="s">
        <v>3123</v>
      </c>
      <c r="C4614" s="15" t="s">
        <v>4321</v>
      </c>
      <c r="D4614" s="15" t="s">
        <v>13693</v>
      </c>
      <c r="E4614" s="15" t="s">
        <v>13752</v>
      </c>
      <c r="F4614" s="15" t="s">
        <v>8176</v>
      </c>
      <c r="G4614" s="15" t="s">
        <v>13695</v>
      </c>
      <c r="H4614" s="15" t="s">
        <v>13743</v>
      </c>
      <c r="I4614" s="15" t="s">
        <v>4327</v>
      </c>
      <c r="J4614" s="15" t="s">
        <v>4328</v>
      </c>
      <c r="K4614" s="15"/>
      <c r="L4614" s="103" t="str">
        <f t="shared" si="1"/>
        <v>B-L101-W63-GULFMAX-1ltr Printed GulfMax Bottle</v>
      </c>
      <c r="M4614" s="103">
        <f t="shared" si="2"/>
        <v>240</v>
      </c>
      <c r="N4614" s="102" t="str">
        <f t="shared" si="3"/>
        <v>wk </v>
      </c>
    </row>
    <row r="4615" ht="12.75" customHeight="1">
      <c r="A4615" s="15" t="s">
        <v>4762</v>
      </c>
      <c r="B4615" s="15" t="s">
        <v>3123</v>
      </c>
      <c r="C4615" s="15" t="s">
        <v>4321</v>
      </c>
      <c r="D4615" s="15" t="s">
        <v>13753</v>
      </c>
      <c r="E4615" s="15" t="s">
        <v>13754</v>
      </c>
      <c r="F4615" s="15" t="s">
        <v>8176</v>
      </c>
      <c r="G4615" s="15" t="s">
        <v>13755</v>
      </c>
      <c r="H4615" s="15" t="s">
        <v>13756</v>
      </c>
      <c r="I4615" s="15" t="s">
        <v>4327</v>
      </c>
      <c r="J4615" s="15" t="s">
        <v>4328</v>
      </c>
      <c r="K4615" s="15"/>
      <c r="L4615" s="103" t="str">
        <f t="shared" si="1"/>
        <v>B-L101-W63-GULFMAX-1ltr Printed GulfMax Bottle</v>
      </c>
      <c r="M4615" s="103">
        <f t="shared" si="2"/>
        <v>560</v>
      </c>
      <c r="N4615" s="102" t="str">
        <f t="shared" si="3"/>
        <v>wk 15</v>
      </c>
    </row>
    <row r="4616" ht="12.75" customHeight="1">
      <c r="A4616" s="15" t="s">
        <v>4769</v>
      </c>
      <c r="B4616" s="15" t="s">
        <v>3123</v>
      </c>
      <c r="C4616" s="15" t="s">
        <v>4321</v>
      </c>
      <c r="D4616" s="15" t="s">
        <v>13757</v>
      </c>
      <c r="E4616" s="15" t="s">
        <v>13758</v>
      </c>
      <c r="F4616" s="15" t="s">
        <v>8176</v>
      </c>
      <c r="G4616" s="15" t="s">
        <v>13759</v>
      </c>
      <c r="H4616" s="15" t="s">
        <v>13760</v>
      </c>
      <c r="I4616" s="15" t="s">
        <v>4327</v>
      </c>
      <c r="J4616" s="15" t="s">
        <v>4328</v>
      </c>
      <c r="K4616" s="15"/>
      <c r="L4616" s="103" t="str">
        <f t="shared" si="1"/>
        <v>B-L101-W63-GULFMAX-1ltr Printed GulfMax Bottle</v>
      </c>
      <c r="M4616" s="103">
        <f t="shared" si="2"/>
        <v>800</v>
      </c>
      <c r="N4616" s="102" t="str">
        <f t="shared" si="3"/>
        <v>wk 28</v>
      </c>
    </row>
    <row r="4617" ht="12.75" customHeight="1">
      <c r="A4617" s="15" t="s">
        <v>4773</v>
      </c>
      <c r="B4617" s="15" t="s">
        <v>3123</v>
      </c>
      <c r="C4617" s="15" t="s">
        <v>4321</v>
      </c>
      <c r="D4617" s="15" t="s">
        <v>13712</v>
      </c>
      <c r="E4617" s="15" t="s">
        <v>13761</v>
      </c>
      <c r="F4617" s="15" t="s">
        <v>8176</v>
      </c>
      <c r="G4617" s="15" t="s">
        <v>13714</v>
      </c>
      <c r="H4617" s="15" t="s">
        <v>13748</v>
      </c>
      <c r="I4617" s="15" t="s">
        <v>4327</v>
      </c>
      <c r="J4617" s="15" t="s">
        <v>4328</v>
      </c>
      <c r="K4617" s="15"/>
      <c r="L4617" s="103" t="str">
        <f t="shared" si="1"/>
        <v>B-L101-W63-GULFMAX-1ltr Printed GulfMax Bottle</v>
      </c>
      <c r="M4617" s="103">
        <f t="shared" si="2"/>
        <v>320</v>
      </c>
      <c r="N4617" s="102" t="str">
        <f t="shared" si="3"/>
        <v>wk 41</v>
      </c>
    </row>
    <row r="4618" ht="12.75" customHeight="1">
      <c r="A4618" s="15" t="s">
        <v>4778</v>
      </c>
      <c r="B4618" s="15" t="s">
        <v>3123</v>
      </c>
      <c r="C4618" s="15" t="s">
        <v>4321</v>
      </c>
      <c r="D4618" s="15" t="s">
        <v>13693</v>
      </c>
      <c r="E4618" s="15" t="s">
        <v>13762</v>
      </c>
      <c r="F4618" s="15" t="s">
        <v>8176</v>
      </c>
      <c r="G4618" s="15" t="s">
        <v>13695</v>
      </c>
      <c r="H4618" s="15" t="s">
        <v>13743</v>
      </c>
      <c r="I4618" s="15" t="s">
        <v>4327</v>
      </c>
      <c r="J4618" s="15" t="s">
        <v>4328</v>
      </c>
      <c r="K4618" s="15"/>
      <c r="L4618" s="103" t="str">
        <f t="shared" si="1"/>
        <v>B-L101-W63-GULFMAX-1ltr Printed GulfMax Bottle</v>
      </c>
      <c r="M4618" s="103">
        <f t="shared" si="2"/>
        <v>240</v>
      </c>
      <c r="N4618" s="102" t="str">
        <f t="shared" si="3"/>
        <v>wk 49</v>
      </c>
    </row>
    <row r="4619" ht="12.75" customHeight="1">
      <c r="A4619" s="15" t="s">
        <v>4782</v>
      </c>
      <c r="B4619" s="15" t="s">
        <v>3123</v>
      </c>
      <c r="C4619" s="15" t="s">
        <v>4321</v>
      </c>
      <c r="D4619" s="15" t="s">
        <v>13703</v>
      </c>
      <c r="E4619" s="15" t="s">
        <v>13763</v>
      </c>
      <c r="F4619" s="15" t="s">
        <v>8176</v>
      </c>
      <c r="G4619" s="15" t="s">
        <v>13705</v>
      </c>
      <c r="H4619" s="15" t="s">
        <v>13745</v>
      </c>
      <c r="I4619" s="15" t="s">
        <v>4327</v>
      </c>
      <c r="J4619" s="15" t="s">
        <v>4328</v>
      </c>
      <c r="K4619" s="15"/>
      <c r="L4619" s="103" t="str">
        <f t="shared" si="1"/>
        <v>B-L101-W63-GULFMAX-1ltr Printed GulfMax Bottle</v>
      </c>
      <c r="M4619" s="103">
        <f t="shared" si="2"/>
        <v>480</v>
      </c>
      <c r="N4619" s="102" t="str">
        <f t="shared" si="3"/>
        <v>wk </v>
      </c>
    </row>
    <row r="4620" ht="12.75" customHeight="1">
      <c r="A4620" s="15" t="s">
        <v>4789</v>
      </c>
      <c r="B4620" s="15" t="s">
        <v>3123</v>
      </c>
      <c r="C4620" s="15" t="s">
        <v>4321</v>
      </c>
      <c r="D4620" s="15" t="s">
        <v>13697</v>
      </c>
      <c r="E4620" s="15" t="s">
        <v>13764</v>
      </c>
      <c r="F4620" s="15" t="s">
        <v>8176</v>
      </c>
      <c r="G4620" s="15" t="s">
        <v>13699</v>
      </c>
      <c r="H4620" s="15" t="s">
        <v>13751</v>
      </c>
      <c r="I4620" s="15" t="s">
        <v>4327</v>
      </c>
      <c r="J4620" s="15" t="s">
        <v>4328</v>
      </c>
      <c r="K4620" s="15"/>
      <c r="L4620" s="103" t="str">
        <f t="shared" si="1"/>
        <v>B-L101-W63-GULFMAX-1ltr Printed GulfMax Bottle</v>
      </c>
      <c r="M4620" s="103">
        <f t="shared" si="2"/>
        <v>400</v>
      </c>
      <c r="N4620" s="102" t="str">
        <f t="shared" si="3"/>
        <v>wk </v>
      </c>
    </row>
    <row r="4621" ht="12.75" customHeight="1">
      <c r="A4621" s="15" t="s">
        <v>4346</v>
      </c>
      <c r="B4621" s="15" t="s">
        <v>3123</v>
      </c>
      <c r="C4621" s="15" t="s">
        <v>4321</v>
      </c>
      <c r="D4621" s="15" t="s">
        <v>13693</v>
      </c>
      <c r="E4621" s="15" t="s">
        <v>13765</v>
      </c>
      <c r="F4621" s="15" t="s">
        <v>8176</v>
      </c>
      <c r="G4621" s="15" t="s">
        <v>13695</v>
      </c>
      <c r="H4621" s="15" t="s">
        <v>13766</v>
      </c>
      <c r="I4621" s="15" t="s">
        <v>4327</v>
      </c>
      <c r="J4621" s="15" t="s">
        <v>4328</v>
      </c>
      <c r="K4621" s="15"/>
      <c r="L4621" s="103" t="str">
        <f t="shared" si="1"/>
        <v>B-L101-W63-GULFMAX-1ltr Printed GulfMax Bottle</v>
      </c>
      <c r="M4621" s="103">
        <f t="shared" si="2"/>
        <v>240</v>
      </c>
      <c r="N4621" s="102" t="str">
        <f t="shared" si="3"/>
        <v>wk </v>
      </c>
    </row>
    <row r="4622" ht="12.75" customHeight="1">
      <c r="A4622" s="15" t="s">
        <v>4793</v>
      </c>
      <c r="B4622" s="15" t="s">
        <v>3123</v>
      </c>
      <c r="C4622" s="15" t="s">
        <v>4321</v>
      </c>
      <c r="D4622" s="15" t="s">
        <v>13693</v>
      </c>
      <c r="E4622" s="15" t="s">
        <v>13767</v>
      </c>
      <c r="F4622" s="15" t="s">
        <v>8176</v>
      </c>
      <c r="G4622" s="15" t="s">
        <v>13695</v>
      </c>
      <c r="H4622" s="15" t="s">
        <v>13766</v>
      </c>
      <c r="I4622" s="15" t="s">
        <v>4327</v>
      </c>
      <c r="J4622" s="15" t="s">
        <v>4328</v>
      </c>
      <c r="K4622" s="15"/>
      <c r="L4622" s="103" t="str">
        <f t="shared" si="1"/>
        <v>B-L101-W63-GULFMAX-1ltr Printed GulfMax Bottle</v>
      </c>
      <c r="M4622" s="103">
        <f t="shared" si="2"/>
        <v>240</v>
      </c>
      <c r="N4622" s="102" t="str">
        <f t="shared" si="3"/>
        <v>wk </v>
      </c>
    </row>
    <row r="4623" ht="12.75" customHeight="1">
      <c r="A4623" s="15" t="s">
        <v>4835</v>
      </c>
      <c r="B4623" s="15" t="s">
        <v>3123</v>
      </c>
      <c r="C4623" s="15" t="s">
        <v>4321</v>
      </c>
      <c r="D4623" s="15" t="s">
        <v>13712</v>
      </c>
      <c r="E4623" s="15" t="s">
        <v>13768</v>
      </c>
      <c r="F4623" s="15" t="s">
        <v>8176</v>
      </c>
      <c r="G4623" s="15" t="s">
        <v>13714</v>
      </c>
      <c r="H4623" s="15" t="s">
        <v>13769</v>
      </c>
      <c r="I4623" s="15" t="s">
        <v>4327</v>
      </c>
      <c r="J4623" s="15" t="s">
        <v>4328</v>
      </c>
      <c r="K4623" s="15"/>
      <c r="L4623" s="103" t="str">
        <f t="shared" si="1"/>
        <v>B-L101-W63-GULFMAX-1ltr Printed GulfMax Bottle</v>
      </c>
      <c r="M4623" s="103">
        <f t="shared" si="2"/>
        <v>320</v>
      </c>
      <c r="N4623" s="102" t="str">
        <f t="shared" si="3"/>
        <v>wk 37</v>
      </c>
    </row>
    <row r="4624" ht="12.75" customHeight="1">
      <c r="A4624" s="15" t="s">
        <v>4838</v>
      </c>
      <c r="B4624" s="15" t="s">
        <v>3123</v>
      </c>
      <c r="C4624" s="15" t="s">
        <v>4321</v>
      </c>
      <c r="D4624" s="15" t="s">
        <v>13753</v>
      </c>
      <c r="E4624" s="15" t="s">
        <v>13770</v>
      </c>
      <c r="F4624" s="15" t="s">
        <v>8176</v>
      </c>
      <c r="G4624" s="15" t="s">
        <v>13755</v>
      </c>
      <c r="H4624" s="15" t="s">
        <v>13771</v>
      </c>
      <c r="I4624" s="15" t="s">
        <v>4327</v>
      </c>
      <c r="J4624" s="15" t="s">
        <v>4328</v>
      </c>
      <c r="K4624" s="15"/>
      <c r="L4624" s="103" t="str">
        <f t="shared" si="1"/>
        <v>B-L101-W63-GULFMAX-1ltr Printed GulfMax Bottle</v>
      </c>
      <c r="M4624" s="103">
        <f t="shared" si="2"/>
        <v>560</v>
      </c>
      <c r="N4624" s="102" t="str">
        <f t="shared" si="3"/>
        <v>wk 45</v>
      </c>
    </row>
    <row r="4625" ht="12.75" customHeight="1">
      <c r="A4625" s="15" t="s">
        <v>4857</v>
      </c>
      <c r="B4625" s="15" t="s">
        <v>3123</v>
      </c>
      <c r="C4625" s="15" t="s">
        <v>4321</v>
      </c>
      <c r="D4625" s="15" t="s">
        <v>13736</v>
      </c>
      <c r="E4625" s="15" t="s">
        <v>13772</v>
      </c>
      <c r="F4625" s="15" t="s">
        <v>8176</v>
      </c>
      <c r="G4625" s="15" t="s">
        <v>13738</v>
      </c>
      <c r="H4625" s="15" t="s">
        <v>13773</v>
      </c>
      <c r="I4625" s="15" t="s">
        <v>4327</v>
      </c>
      <c r="J4625" s="15" t="s">
        <v>4328</v>
      </c>
      <c r="K4625" s="15"/>
      <c r="L4625" s="103" t="str">
        <f t="shared" si="1"/>
        <v>B-L101-W63-GULFMAX-1ltr Printed GulfMax Bottle</v>
      </c>
      <c r="M4625" s="103">
        <f t="shared" si="2"/>
        <v>640</v>
      </c>
      <c r="N4625" s="102" t="str">
        <f t="shared" si="3"/>
        <v>wk </v>
      </c>
    </row>
    <row r="4626" ht="12.75" customHeight="1">
      <c r="A4626" s="15" t="s">
        <v>4859</v>
      </c>
      <c r="B4626" s="15" t="s">
        <v>3123</v>
      </c>
      <c r="C4626" s="15" t="s">
        <v>4321</v>
      </c>
      <c r="D4626" s="15" t="s">
        <v>13712</v>
      </c>
      <c r="E4626" s="15" t="s">
        <v>13774</v>
      </c>
      <c r="F4626" s="15" t="s">
        <v>8176</v>
      </c>
      <c r="G4626" s="15" t="s">
        <v>13714</v>
      </c>
      <c r="H4626" s="15" t="s">
        <v>13769</v>
      </c>
      <c r="I4626" s="15" t="s">
        <v>4327</v>
      </c>
      <c r="J4626" s="15" t="s">
        <v>4328</v>
      </c>
      <c r="K4626" s="15"/>
      <c r="L4626" s="103" t="str">
        <f t="shared" si="1"/>
        <v>B-L101-W63-GULFMAX-1ltr Printed GulfMax Bottle</v>
      </c>
      <c r="M4626" s="103">
        <f t="shared" si="2"/>
        <v>320</v>
      </c>
      <c r="N4626" s="102" t="str">
        <f t="shared" si="3"/>
        <v>wk </v>
      </c>
    </row>
    <row r="4627" ht="12.75" customHeight="1">
      <c r="A4627" s="15" t="s">
        <v>4864</v>
      </c>
      <c r="B4627" s="15" t="s">
        <v>3123</v>
      </c>
      <c r="C4627" s="15" t="s">
        <v>4321</v>
      </c>
      <c r="D4627" s="15" t="s">
        <v>13712</v>
      </c>
      <c r="E4627" s="15" t="s">
        <v>13775</v>
      </c>
      <c r="F4627" s="15" t="s">
        <v>8176</v>
      </c>
      <c r="G4627" s="15" t="s">
        <v>13714</v>
      </c>
      <c r="H4627" s="15" t="s">
        <v>13769</v>
      </c>
      <c r="I4627" s="15" t="s">
        <v>4327</v>
      </c>
      <c r="J4627" s="15" t="s">
        <v>4328</v>
      </c>
      <c r="K4627" s="15"/>
      <c r="L4627" s="103" t="str">
        <f t="shared" si="1"/>
        <v>B-L101-W63-GULFMAX-1ltr Printed GulfMax Bottle</v>
      </c>
      <c r="M4627" s="103">
        <f t="shared" si="2"/>
        <v>320</v>
      </c>
      <c r="N4627" s="102" t="str">
        <f t="shared" si="3"/>
        <v>wk </v>
      </c>
    </row>
    <row r="4628" ht="12.75" customHeight="1">
      <c r="A4628" s="15" t="s">
        <v>4869</v>
      </c>
      <c r="B4628" s="15" t="s">
        <v>3123</v>
      </c>
      <c r="C4628" s="15" t="s">
        <v>4321</v>
      </c>
      <c r="D4628" s="15" t="s">
        <v>13712</v>
      </c>
      <c r="E4628" s="15" t="s">
        <v>13776</v>
      </c>
      <c r="F4628" s="15" t="s">
        <v>8176</v>
      </c>
      <c r="G4628" s="15" t="s">
        <v>13714</v>
      </c>
      <c r="H4628" s="15" t="s">
        <v>13769</v>
      </c>
      <c r="I4628" s="15" t="s">
        <v>4327</v>
      </c>
      <c r="J4628" s="15" t="s">
        <v>4328</v>
      </c>
      <c r="K4628" s="15"/>
      <c r="L4628" s="103" t="str">
        <f t="shared" si="1"/>
        <v>B-L101-W63-GULFMAX-1ltr Printed GulfMax Bottle</v>
      </c>
      <c r="M4628" s="103">
        <f t="shared" si="2"/>
        <v>320</v>
      </c>
      <c r="N4628" s="102" t="str">
        <f t="shared" si="3"/>
        <v>wk </v>
      </c>
    </row>
    <row r="4629" ht="12.75" customHeight="1">
      <c r="A4629" s="15" t="s">
        <v>13777</v>
      </c>
      <c r="B4629" s="15" t="s">
        <v>2934</v>
      </c>
      <c r="C4629" s="15" t="s">
        <v>3146</v>
      </c>
      <c r="D4629" s="15" t="s">
        <v>3145</v>
      </c>
      <c r="E4629" s="15"/>
      <c r="F4629" s="15" t="s">
        <v>4308</v>
      </c>
      <c r="G4629" s="15" t="s">
        <v>13778</v>
      </c>
      <c r="H4629" s="15" t="s">
        <v>3149</v>
      </c>
      <c r="I4629" s="15" t="s">
        <v>3156</v>
      </c>
      <c r="J4629" s="15"/>
      <c r="K4629" s="15"/>
      <c r="L4629" s="103" t="str">
        <f t="shared" si="1"/>
        <v>B-L10-W50SUDI-1 Ltr. White Printed Sudichem Bottle</v>
      </c>
      <c r="M4629" s="103">
        <f t="shared" si="2"/>
        <v>0</v>
      </c>
      <c r="N4629" s="102" t="str">
        <f t="shared" si="3"/>
        <v>wk </v>
      </c>
    </row>
    <row r="4630" ht="12.75" customHeight="1">
      <c r="A4630" s="15" t="s">
        <v>4636</v>
      </c>
      <c r="B4630" s="15" t="s">
        <v>3123</v>
      </c>
      <c r="C4630" s="15" t="s">
        <v>4321</v>
      </c>
      <c r="D4630" s="15" t="s">
        <v>4831</v>
      </c>
      <c r="E4630" s="15" t="s">
        <v>13779</v>
      </c>
      <c r="F4630" s="15" t="s">
        <v>13780</v>
      </c>
      <c r="G4630" s="15" t="s">
        <v>13781</v>
      </c>
      <c r="H4630" s="15" t="s">
        <v>13782</v>
      </c>
      <c r="I4630" s="15" t="s">
        <v>4327</v>
      </c>
      <c r="J4630" s="15" t="s">
        <v>4359</v>
      </c>
      <c r="K4630" s="15"/>
      <c r="L4630" s="103" t="str">
        <f t="shared" si="1"/>
        <v>B-L10-W50SUDI-1 Ltr. White Printed Sudichem Bottle</v>
      </c>
      <c r="M4630" s="103">
        <f t="shared" si="2"/>
        <v>9900</v>
      </c>
      <c r="N4630" s="102" t="str">
        <f t="shared" si="3"/>
        <v>wk 45</v>
      </c>
    </row>
    <row r="4631" ht="12.75" customHeight="1">
      <c r="A4631" s="15" t="s">
        <v>4639</v>
      </c>
      <c r="B4631" s="15" t="s">
        <v>3123</v>
      </c>
      <c r="C4631" s="15" t="s">
        <v>4321</v>
      </c>
      <c r="D4631" s="15" t="s">
        <v>4362</v>
      </c>
      <c r="E4631" s="15" t="s">
        <v>13783</v>
      </c>
      <c r="F4631" s="15" t="s">
        <v>13780</v>
      </c>
      <c r="G4631" s="15" t="s">
        <v>13784</v>
      </c>
      <c r="H4631" s="15" t="s">
        <v>13785</v>
      </c>
      <c r="I4631" s="15" t="s">
        <v>4327</v>
      </c>
      <c r="J4631" s="15" t="s">
        <v>4359</v>
      </c>
      <c r="K4631" s="15"/>
      <c r="L4631" s="103" t="str">
        <f t="shared" si="1"/>
        <v>B-L10-W50SUDI-1 Ltr. White Printed Sudichem Bottle</v>
      </c>
      <c r="M4631" s="103">
        <f t="shared" si="2"/>
        <v>5400</v>
      </c>
      <c r="N4631" s="102" t="str">
        <f t="shared" si="3"/>
        <v>wk 49</v>
      </c>
    </row>
    <row r="4632" ht="12.75" customHeight="1">
      <c r="A4632" s="15" t="s">
        <v>4648</v>
      </c>
      <c r="B4632" s="15" t="s">
        <v>3123</v>
      </c>
      <c r="C4632" s="15" t="s">
        <v>4321</v>
      </c>
      <c r="D4632" s="15" t="s">
        <v>4497</v>
      </c>
      <c r="E4632" s="15" t="s">
        <v>13786</v>
      </c>
      <c r="F4632" s="15" t="s">
        <v>13780</v>
      </c>
      <c r="G4632" s="15" t="s">
        <v>6248</v>
      </c>
      <c r="H4632" s="15" t="s">
        <v>13787</v>
      </c>
      <c r="I4632" s="15" t="s">
        <v>4327</v>
      </c>
      <c r="J4632" s="15" t="s">
        <v>4359</v>
      </c>
      <c r="K4632" s="15"/>
      <c r="L4632" s="103" t="str">
        <f t="shared" si="1"/>
        <v>B-L10-W50SUDI-1 Ltr. White Printed Sudichem Bottle</v>
      </c>
      <c r="M4632" s="103">
        <f t="shared" si="2"/>
        <v>5700</v>
      </c>
      <c r="N4632" s="102" t="str">
        <f t="shared" si="3"/>
        <v>wk </v>
      </c>
    </row>
    <row r="4633" ht="12.75" customHeight="1">
      <c r="A4633" s="15" t="s">
        <v>8258</v>
      </c>
      <c r="B4633" s="15" t="s">
        <v>3123</v>
      </c>
      <c r="C4633" s="15" t="s">
        <v>4321</v>
      </c>
      <c r="D4633" s="15" t="s">
        <v>13788</v>
      </c>
      <c r="E4633" s="15" t="s">
        <v>13789</v>
      </c>
      <c r="F4633" s="15" t="s">
        <v>13780</v>
      </c>
      <c r="G4633" s="15" t="s">
        <v>13790</v>
      </c>
      <c r="H4633" s="15" t="s">
        <v>13791</v>
      </c>
      <c r="I4633" s="15" t="s">
        <v>4327</v>
      </c>
      <c r="J4633" s="15" t="s">
        <v>4359</v>
      </c>
      <c r="K4633" s="15"/>
      <c r="L4633" s="103" t="str">
        <f t="shared" si="1"/>
        <v>B-L10-W50SUDI-1 Ltr. White Printed Sudichem Bottle</v>
      </c>
      <c r="M4633" s="103">
        <f t="shared" si="2"/>
        <v>4162</v>
      </c>
      <c r="N4633" s="102" t="str">
        <f t="shared" si="3"/>
        <v>wk </v>
      </c>
    </row>
    <row r="4634" ht="12.75" customHeight="1">
      <c r="A4634" s="15" t="s">
        <v>13792</v>
      </c>
      <c r="B4634" s="15" t="s">
        <v>2855</v>
      </c>
      <c r="C4634" s="15" t="s">
        <v>3146</v>
      </c>
      <c r="D4634" s="15" t="s">
        <v>3145</v>
      </c>
      <c r="E4634" s="15"/>
      <c r="F4634" s="15" t="s">
        <v>4308</v>
      </c>
      <c r="G4634" s="15" t="s">
        <v>7325</v>
      </c>
      <c r="H4634" s="15" t="s">
        <v>3149</v>
      </c>
      <c r="I4634" s="15" t="s">
        <v>3149</v>
      </c>
      <c r="J4634" s="15"/>
      <c r="K4634" s="15"/>
      <c r="L4634" s="103" t="str">
        <f t="shared" si="1"/>
        <v>B-L12-N58-1 Ltr. Natural JerryCan</v>
      </c>
      <c r="M4634" s="103">
        <f t="shared" si="2"/>
        <v>0</v>
      </c>
      <c r="N4634" s="102" t="str">
        <f t="shared" si="3"/>
        <v>wk </v>
      </c>
    </row>
    <row r="4635" ht="12.75" customHeight="1">
      <c r="A4635" s="15" t="s">
        <v>4947</v>
      </c>
      <c r="B4635" s="15" t="s">
        <v>3123</v>
      </c>
      <c r="C4635" s="15" t="s">
        <v>4321</v>
      </c>
      <c r="D4635" s="15" t="s">
        <v>3816</v>
      </c>
      <c r="E4635" s="15" t="s">
        <v>13793</v>
      </c>
      <c r="F4635" s="15" t="s">
        <v>4324</v>
      </c>
      <c r="G4635" s="15" t="s">
        <v>13794</v>
      </c>
      <c r="H4635" s="15" t="s">
        <v>13795</v>
      </c>
      <c r="I4635" s="15" t="s">
        <v>4327</v>
      </c>
      <c r="J4635" s="15" t="s">
        <v>4328</v>
      </c>
      <c r="K4635" s="15"/>
      <c r="L4635" s="103" t="str">
        <f t="shared" si="1"/>
        <v>B-L12-N58-1 Ltr. Natural JerryCan</v>
      </c>
      <c r="M4635" s="103">
        <f t="shared" si="2"/>
        <v>144</v>
      </c>
      <c r="N4635" s="102" t="str">
        <f t="shared" si="3"/>
        <v>wk 18</v>
      </c>
    </row>
    <row r="4636" ht="12.75" customHeight="1">
      <c r="A4636" s="15" t="s">
        <v>5658</v>
      </c>
      <c r="B4636" s="15" t="s">
        <v>3123</v>
      </c>
      <c r="C4636" s="15" t="s">
        <v>4321</v>
      </c>
      <c r="D4636" s="15" t="s">
        <v>3816</v>
      </c>
      <c r="E4636" s="15" t="s">
        <v>13796</v>
      </c>
      <c r="F4636" s="15" t="s">
        <v>4324</v>
      </c>
      <c r="G4636" s="15" t="s">
        <v>13794</v>
      </c>
      <c r="H4636" s="15" t="s">
        <v>13795</v>
      </c>
      <c r="I4636" s="15" t="s">
        <v>4327</v>
      </c>
      <c r="J4636" s="15" t="s">
        <v>5653</v>
      </c>
      <c r="K4636" s="15"/>
      <c r="L4636" s="103" t="str">
        <f t="shared" si="1"/>
        <v>B-L12-N58-1 Ltr. Natural JerryCan</v>
      </c>
      <c r="M4636" s="103">
        <f t="shared" si="2"/>
        <v>144</v>
      </c>
      <c r="N4636" s="102" t="str">
        <f t="shared" si="3"/>
        <v>wk 31</v>
      </c>
    </row>
    <row r="4637" ht="12.75" customHeight="1">
      <c r="A4637" s="15" t="s">
        <v>5658</v>
      </c>
      <c r="B4637" s="15" t="s">
        <v>3123</v>
      </c>
      <c r="C4637" s="15" t="s">
        <v>4321</v>
      </c>
      <c r="D4637" s="15" t="s">
        <v>9301</v>
      </c>
      <c r="E4637" s="15" t="s">
        <v>13797</v>
      </c>
      <c r="F4637" s="15" t="s">
        <v>4324</v>
      </c>
      <c r="G4637" s="15" t="s">
        <v>13798</v>
      </c>
      <c r="H4637" s="15" t="s">
        <v>13799</v>
      </c>
      <c r="I4637" s="15" t="s">
        <v>4327</v>
      </c>
      <c r="J4637" s="15" t="s">
        <v>5653</v>
      </c>
      <c r="K4637" s="15"/>
      <c r="L4637" s="103" t="str">
        <f t="shared" si="1"/>
        <v>B-L12-N58-1 Ltr. Natural JerryCan</v>
      </c>
      <c r="M4637" s="103">
        <f t="shared" si="2"/>
        <v>216</v>
      </c>
      <c r="N4637" s="102" t="str">
        <f t="shared" si="3"/>
        <v>wk 31</v>
      </c>
    </row>
    <row r="4638" ht="12.75" customHeight="1">
      <c r="A4638" s="15" t="s">
        <v>5668</v>
      </c>
      <c r="B4638" s="15" t="s">
        <v>3123</v>
      </c>
      <c r="C4638" s="15" t="s">
        <v>4321</v>
      </c>
      <c r="D4638" s="15" t="s">
        <v>3741</v>
      </c>
      <c r="E4638" s="15" t="s">
        <v>9775</v>
      </c>
      <c r="F4638" s="15" t="s">
        <v>4324</v>
      </c>
      <c r="G4638" s="15" t="s">
        <v>13800</v>
      </c>
      <c r="H4638" s="15" t="s">
        <v>13801</v>
      </c>
      <c r="I4638" s="15" t="s">
        <v>4327</v>
      </c>
      <c r="J4638" s="15" t="s">
        <v>5653</v>
      </c>
      <c r="K4638" s="15"/>
      <c r="L4638" s="103" t="str">
        <f t="shared" si="1"/>
        <v>B-L12-N58-1 Ltr. Natural JerryCan</v>
      </c>
      <c r="M4638" s="103">
        <f t="shared" si="2"/>
        <v>72</v>
      </c>
      <c r="N4638" s="102" t="str">
        <f t="shared" si="3"/>
        <v>wk 40</v>
      </c>
    </row>
    <row r="4639" ht="12.75" customHeight="1">
      <c r="A4639" s="15" t="s">
        <v>4378</v>
      </c>
      <c r="B4639" s="15" t="s">
        <v>3123</v>
      </c>
      <c r="C4639" s="15" t="s">
        <v>4321</v>
      </c>
      <c r="D4639" s="15" t="s">
        <v>3741</v>
      </c>
      <c r="E4639" s="15" t="s">
        <v>13802</v>
      </c>
      <c r="F4639" s="15" t="s">
        <v>4324</v>
      </c>
      <c r="G4639" s="15" t="s">
        <v>13800</v>
      </c>
      <c r="H4639" s="15" t="s">
        <v>13801</v>
      </c>
      <c r="I4639" s="15" t="s">
        <v>4327</v>
      </c>
      <c r="J4639" s="15" t="s">
        <v>4328</v>
      </c>
      <c r="K4639" s="15"/>
      <c r="L4639" s="103" t="str">
        <f t="shared" si="1"/>
        <v>B-L12-N58-1 Ltr. Natural JerryCan</v>
      </c>
      <c r="M4639" s="103">
        <f t="shared" si="2"/>
        <v>72</v>
      </c>
      <c r="N4639" s="102" t="str">
        <f t="shared" si="3"/>
        <v>wk </v>
      </c>
    </row>
    <row r="4640" ht="12.75" customHeight="1">
      <c r="A4640" s="15" t="s">
        <v>6765</v>
      </c>
      <c r="B4640" s="15" t="s">
        <v>3123</v>
      </c>
      <c r="C4640" s="15" t="s">
        <v>4321</v>
      </c>
      <c r="D4640" s="15" t="s">
        <v>3816</v>
      </c>
      <c r="E4640" s="15" t="s">
        <v>13803</v>
      </c>
      <c r="F4640" s="15" t="s">
        <v>4324</v>
      </c>
      <c r="G4640" s="15" t="s">
        <v>13794</v>
      </c>
      <c r="H4640" s="15" t="s">
        <v>13795</v>
      </c>
      <c r="I4640" s="15" t="s">
        <v>4327</v>
      </c>
      <c r="J4640" s="15" t="s">
        <v>5653</v>
      </c>
      <c r="K4640" s="15"/>
      <c r="L4640" s="103" t="str">
        <f t="shared" si="1"/>
        <v>B-L12-N58-1 Ltr. Natural JerryCan</v>
      </c>
      <c r="M4640" s="103">
        <f t="shared" si="2"/>
        <v>144</v>
      </c>
      <c r="N4640" s="102" t="str">
        <f t="shared" si="3"/>
        <v>wk </v>
      </c>
    </row>
    <row r="4641" ht="12.75" customHeight="1">
      <c r="A4641" s="15" t="s">
        <v>4412</v>
      </c>
      <c r="B4641" s="15" t="s">
        <v>3123</v>
      </c>
      <c r="C4641" s="15" t="s">
        <v>4321</v>
      </c>
      <c r="D4641" s="15" t="s">
        <v>3741</v>
      </c>
      <c r="E4641" s="15" t="s">
        <v>13804</v>
      </c>
      <c r="F4641" s="15" t="s">
        <v>4324</v>
      </c>
      <c r="G4641" s="15" t="s">
        <v>13800</v>
      </c>
      <c r="H4641" s="15" t="s">
        <v>13801</v>
      </c>
      <c r="I4641" s="15" t="s">
        <v>4327</v>
      </c>
      <c r="J4641" s="15" t="s">
        <v>4345</v>
      </c>
      <c r="K4641" s="15"/>
      <c r="L4641" s="103" t="str">
        <f t="shared" si="1"/>
        <v>B-L12-N58-1 Ltr. Natural JerryCan</v>
      </c>
      <c r="M4641" s="103">
        <f t="shared" si="2"/>
        <v>72</v>
      </c>
      <c r="N4641" s="102" t="str">
        <f t="shared" si="3"/>
        <v>wk </v>
      </c>
    </row>
    <row r="4642" ht="12.75" customHeight="1">
      <c r="A4642" s="15" t="s">
        <v>7593</v>
      </c>
      <c r="B4642" s="15" t="s">
        <v>3123</v>
      </c>
      <c r="C4642" s="15" t="s">
        <v>4321</v>
      </c>
      <c r="D4642" s="15" t="s">
        <v>3741</v>
      </c>
      <c r="E4642" s="15" t="s">
        <v>13805</v>
      </c>
      <c r="F4642" s="15" t="s">
        <v>4324</v>
      </c>
      <c r="G4642" s="15" t="s">
        <v>13800</v>
      </c>
      <c r="H4642" s="15" t="s">
        <v>13801</v>
      </c>
      <c r="I4642" s="15" t="s">
        <v>4327</v>
      </c>
      <c r="J4642" s="15" t="s">
        <v>4328</v>
      </c>
      <c r="K4642" s="15"/>
      <c r="L4642" s="103" t="str">
        <f t="shared" si="1"/>
        <v>B-L12-N58-1 Ltr. Natural JerryCan</v>
      </c>
      <c r="M4642" s="103">
        <f t="shared" si="2"/>
        <v>72</v>
      </c>
      <c r="N4642" s="102" t="str">
        <f t="shared" si="3"/>
        <v>wk 18</v>
      </c>
    </row>
    <row r="4643" ht="12.75" customHeight="1">
      <c r="A4643" s="15" t="s">
        <v>4423</v>
      </c>
      <c r="B4643" s="15" t="s">
        <v>3123</v>
      </c>
      <c r="C4643" s="15" t="s">
        <v>4321</v>
      </c>
      <c r="D4643" s="15" t="s">
        <v>3816</v>
      </c>
      <c r="E4643" s="15" t="s">
        <v>13806</v>
      </c>
      <c r="F4643" s="15" t="s">
        <v>4324</v>
      </c>
      <c r="G4643" s="15" t="s">
        <v>13794</v>
      </c>
      <c r="H4643" s="15" t="s">
        <v>13795</v>
      </c>
      <c r="I4643" s="15" t="s">
        <v>4327</v>
      </c>
      <c r="J4643" s="15" t="s">
        <v>4328</v>
      </c>
      <c r="K4643" s="15"/>
      <c r="L4643" s="103" t="str">
        <f t="shared" si="1"/>
        <v>B-L12-N58-1 Ltr. Natural JerryCan</v>
      </c>
      <c r="M4643" s="103">
        <f t="shared" si="2"/>
        <v>144</v>
      </c>
      <c r="N4643" s="102" t="str">
        <f t="shared" si="3"/>
        <v>wk 40</v>
      </c>
    </row>
    <row r="4644" ht="12.75" customHeight="1">
      <c r="A4644" s="15" t="s">
        <v>4423</v>
      </c>
      <c r="B4644" s="15" t="s">
        <v>3123</v>
      </c>
      <c r="C4644" s="15" t="s">
        <v>4321</v>
      </c>
      <c r="D4644" s="15" t="s">
        <v>5078</v>
      </c>
      <c r="E4644" s="15" t="s">
        <v>13807</v>
      </c>
      <c r="F4644" s="15" t="s">
        <v>13808</v>
      </c>
      <c r="G4644" s="15" t="s">
        <v>13809</v>
      </c>
      <c r="H4644" s="15" t="s">
        <v>13810</v>
      </c>
      <c r="I4644" s="15" t="s">
        <v>4327</v>
      </c>
      <c r="J4644" s="15" t="s">
        <v>4359</v>
      </c>
      <c r="K4644" s="15"/>
      <c r="L4644" s="103" t="str">
        <f t="shared" si="1"/>
        <v>B-L12-N58-1 Ltr. Natural JerryCan</v>
      </c>
      <c r="M4644" s="103">
        <f t="shared" si="2"/>
        <v>1008</v>
      </c>
      <c r="N4644" s="102" t="str">
        <f t="shared" si="3"/>
        <v>wk 40</v>
      </c>
    </row>
    <row r="4645" ht="12.75" customHeight="1">
      <c r="A4645" s="15" t="s">
        <v>4423</v>
      </c>
      <c r="B4645" s="15" t="s">
        <v>3123</v>
      </c>
      <c r="C4645" s="15" t="s">
        <v>4321</v>
      </c>
      <c r="D4645" s="15" t="s">
        <v>9301</v>
      </c>
      <c r="E4645" s="15" t="s">
        <v>13811</v>
      </c>
      <c r="F4645" s="15" t="s">
        <v>4324</v>
      </c>
      <c r="G4645" s="15" t="s">
        <v>13798</v>
      </c>
      <c r="H4645" s="15" t="s">
        <v>13799</v>
      </c>
      <c r="I4645" s="15" t="s">
        <v>4327</v>
      </c>
      <c r="J4645" s="15" t="s">
        <v>4345</v>
      </c>
      <c r="K4645" s="15"/>
      <c r="L4645" s="103" t="str">
        <f t="shared" si="1"/>
        <v>B-L12-N58-1 Ltr. Natural JerryCan</v>
      </c>
      <c r="M4645" s="103">
        <f t="shared" si="2"/>
        <v>216</v>
      </c>
      <c r="N4645" s="102" t="str">
        <f t="shared" si="3"/>
        <v>wk 40</v>
      </c>
    </row>
    <row r="4646" ht="12.75" customHeight="1">
      <c r="A4646" s="15" t="s">
        <v>5072</v>
      </c>
      <c r="B4646" s="15" t="s">
        <v>3123</v>
      </c>
      <c r="C4646" s="15" t="s">
        <v>4321</v>
      </c>
      <c r="D4646" s="15" t="s">
        <v>9301</v>
      </c>
      <c r="E4646" s="15" t="s">
        <v>13812</v>
      </c>
      <c r="F4646" s="15" t="s">
        <v>4324</v>
      </c>
      <c r="G4646" s="15" t="s">
        <v>13798</v>
      </c>
      <c r="H4646" s="15" t="s">
        <v>13799</v>
      </c>
      <c r="I4646" s="15" t="s">
        <v>4327</v>
      </c>
      <c r="J4646" s="15" t="s">
        <v>4328</v>
      </c>
      <c r="K4646" s="15"/>
      <c r="L4646" s="103" t="str">
        <f t="shared" si="1"/>
        <v>B-L12-N58-1 Ltr. Natural JerryCan</v>
      </c>
      <c r="M4646" s="103">
        <f t="shared" si="2"/>
        <v>216</v>
      </c>
      <c r="N4646" s="102" t="str">
        <f t="shared" si="3"/>
        <v>wk 49</v>
      </c>
    </row>
    <row r="4647" ht="12.75" customHeight="1">
      <c r="A4647" s="15" t="s">
        <v>5072</v>
      </c>
      <c r="B4647" s="15" t="s">
        <v>3123</v>
      </c>
      <c r="C4647" s="15" t="s">
        <v>4321</v>
      </c>
      <c r="D4647" s="15" t="s">
        <v>3816</v>
      </c>
      <c r="E4647" s="15" t="s">
        <v>13813</v>
      </c>
      <c r="F4647" s="15" t="s">
        <v>4324</v>
      </c>
      <c r="G4647" s="15" t="s">
        <v>13794</v>
      </c>
      <c r="H4647" s="15" t="s">
        <v>13795</v>
      </c>
      <c r="I4647" s="15" t="s">
        <v>4327</v>
      </c>
      <c r="J4647" s="15" t="s">
        <v>4328</v>
      </c>
      <c r="K4647" s="15"/>
      <c r="L4647" s="103" t="str">
        <f t="shared" si="1"/>
        <v>B-L12-N58-1 Ltr. Natural JerryCan</v>
      </c>
      <c r="M4647" s="103">
        <f t="shared" si="2"/>
        <v>144</v>
      </c>
      <c r="N4647" s="102" t="str">
        <f t="shared" si="3"/>
        <v>wk 49</v>
      </c>
    </row>
    <row r="4648" ht="12.75" customHeight="1">
      <c r="A4648" s="15" t="s">
        <v>5072</v>
      </c>
      <c r="B4648" s="15" t="s">
        <v>3123</v>
      </c>
      <c r="C4648" s="15" t="s">
        <v>4321</v>
      </c>
      <c r="D4648" s="15" t="s">
        <v>3741</v>
      </c>
      <c r="E4648" s="15" t="s">
        <v>13814</v>
      </c>
      <c r="F4648" s="15" t="s">
        <v>4324</v>
      </c>
      <c r="G4648" s="15" t="s">
        <v>13800</v>
      </c>
      <c r="H4648" s="15" t="s">
        <v>13801</v>
      </c>
      <c r="I4648" s="15" t="s">
        <v>4327</v>
      </c>
      <c r="J4648" s="15" t="s">
        <v>4328</v>
      </c>
      <c r="K4648" s="15"/>
      <c r="L4648" s="103" t="str">
        <f t="shared" si="1"/>
        <v>B-L12-N58-1 Ltr. Natural JerryCan</v>
      </c>
      <c r="M4648" s="103">
        <f t="shared" si="2"/>
        <v>72</v>
      </c>
      <c r="N4648" s="102" t="str">
        <f t="shared" si="3"/>
        <v>wk 49</v>
      </c>
    </row>
    <row r="4649" ht="12.75" customHeight="1">
      <c r="A4649" s="15" t="s">
        <v>4329</v>
      </c>
      <c r="B4649" s="15" t="s">
        <v>3123</v>
      </c>
      <c r="C4649" s="15" t="s">
        <v>4321</v>
      </c>
      <c r="D4649" s="15" t="s">
        <v>3741</v>
      </c>
      <c r="E4649" s="15" t="s">
        <v>13815</v>
      </c>
      <c r="F4649" s="15" t="s">
        <v>4324</v>
      </c>
      <c r="G4649" s="15" t="s">
        <v>13800</v>
      </c>
      <c r="H4649" s="15" t="s">
        <v>13801</v>
      </c>
      <c r="I4649" s="15" t="s">
        <v>4327</v>
      </c>
      <c r="J4649" s="15" t="s">
        <v>4328</v>
      </c>
      <c r="K4649" s="15"/>
      <c r="L4649" s="103" t="str">
        <f t="shared" si="1"/>
        <v>B-L12-N58-1 Ltr. Natural JerryCan</v>
      </c>
      <c r="M4649" s="103">
        <f t="shared" si="2"/>
        <v>72</v>
      </c>
      <c r="N4649" s="102" t="str">
        <f t="shared" si="3"/>
        <v>wk </v>
      </c>
    </row>
    <row r="4650" ht="12.75" customHeight="1">
      <c r="A4650" s="15" t="s">
        <v>4435</v>
      </c>
      <c r="B4650" s="15" t="s">
        <v>3123</v>
      </c>
      <c r="C4650" s="15" t="s">
        <v>4321</v>
      </c>
      <c r="D4650" s="15" t="s">
        <v>3816</v>
      </c>
      <c r="E4650" s="15" t="s">
        <v>13816</v>
      </c>
      <c r="F4650" s="15" t="s">
        <v>4324</v>
      </c>
      <c r="G4650" s="15" t="s">
        <v>13794</v>
      </c>
      <c r="H4650" s="15" t="s">
        <v>13795</v>
      </c>
      <c r="I4650" s="15" t="s">
        <v>4327</v>
      </c>
      <c r="J4650" s="15" t="s">
        <v>4328</v>
      </c>
      <c r="K4650" s="15"/>
      <c r="L4650" s="103" t="str">
        <f t="shared" si="1"/>
        <v>B-L12-N58-1 Ltr. Natural JerryCan</v>
      </c>
      <c r="M4650" s="103">
        <f t="shared" si="2"/>
        <v>144</v>
      </c>
      <c r="N4650" s="102" t="str">
        <f t="shared" si="3"/>
        <v>wk </v>
      </c>
    </row>
    <row r="4651" ht="12.75" customHeight="1">
      <c r="A4651" s="15" t="s">
        <v>4435</v>
      </c>
      <c r="B4651" s="15" t="s">
        <v>3123</v>
      </c>
      <c r="C4651" s="15" t="s">
        <v>4321</v>
      </c>
      <c r="D4651" s="15" t="s">
        <v>3741</v>
      </c>
      <c r="E4651" s="15" t="s">
        <v>13817</v>
      </c>
      <c r="F4651" s="15" t="s">
        <v>4324</v>
      </c>
      <c r="G4651" s="15" t="s">
        <v>13800</v>
      </c>
      <c r="H4651" s="15" t="s">
        <v>13801</v>
      </c>
      <c r="I4651" s="15" t="s">
        <v>4327</v>
      </c>
      <c r="J4651" s="15" t="s">
        <v>4328</v>
      </c>
      <c r="K4651" s="15"/>
      <c r="L4651" s="103" t="str">
        <f t="shared" si="1"/>
        <v>B-L12-N58-1 Ltr. Natural JerryCan</v>
      </c>
      <c r="M4651" s="103">
        <f t="shared" si="2"/>
        <v>72</v>
      </c>
      <c r="N4651" s="102" t="str">
        <f t="shared" si="3"/>
        <v>wk </v>
      </c>
    </row>
    <row r="4652" ht="12.75" customHeight="1">
      <c r="A4652" s="15" t="s">
        <v>4435</v>
      </c>
      <c r="B4652" s="15" t="s">
        <v>3123</v>
      </c>
      <c r="C4652" s="15" t="s">
        <v>4321</v>
      </c>
      <c r="D4652" s="15" t="s">
        <v>3741</v>
      </c>
      <c r="E4652" s="15" t="s">
        <v>13818</v>
      </c>
      <c r="F4652" s="15" t="s">
        <v>4324</v>
      </c>
      <c r="G4652" s="15" t="s">
        <v>13800</v>
      </c>
      <c r="H4652" s="15" t="s">
        <v>13801</v>
      </c>
      <c r="I4652" s="15" t="s">
        <v>4327</v>
      </c>
      <c r="J4652" s="15" t="s">
        <v>4328</v>
      </c>
      <c r="K4652" s="15"/>
      <c r="L4652" s="103" t="str">
        <f t="shared" si="1"/>
        <v>B-L12-N58-1 Ltr. Natural JerryCan</v>
      </c>
      <c r="M4652" s="103">
        <f t="shared" si="2"/>
        <v>72</v>
      </c>
      <c r="N4652" s="102" t="str">
        <f t="shared" si="3"/>
        <v>wk </v>
      </c>
    </row>
    <row r="4653" ht="12.75" customHeight="1">
      <c r="A4653" s="15" t="s">
        <v>4435</v>
      </c>
      <c r="B4653" s="15" t="s">
        <v>3123</v>
      </c>
      <c r="C4653" s="15" t="s">
        <v>4321</v>
      </c>
      <c r="D4653" s="15" t="s">
        <v>13819</v>
      </c>
      <c r="E4653" s="15" t="s">
        <v>13820</v>
      </c>
      <c r="F4653" s="15" t="s">
        <v>4324</v>
      </c>
      <c r="G4653" s="15" t="s">
        <v>13821</v>
      </c>
      <c r="H4653" s="15" t="s">
        <v>13822</v>
      </c>
      <c r="I4653" s="15" t="s">
        <v>4327</v>
      </c>
      <c r="J4653" s="15" t="s">
        <v>4345</v>
      </c>
      <c r="K4653" s="15"/>
      <c r="L4653" s="103" t="str">
        <f t="shared" si="1"/>
        <v>B-L12-N58-1 Ltr. Natural JerryCan</v>
      </c>
      <c r="M4653" s="103">
        <f t="shared" si="2"/>
        <v>1224</v>
      </c>
      <c r="N4653" s="102" t="str">
        <f t="shared" si="3"/>
        <v>wk </v>
      </c>
    </row>
    <row r="4654" ht="12.75" customHeight="1">
      <c r="A4654" s="15" t="s">
        <v>4439</v>
      </c>
      <c r="B4654" s="15" t="s">
        <v>3123</v>
      </c>
      <c r="C4654" s="15" t="s">
        <v>4321</v>
      </c>
      <c r="D4654" s="15" t="s">
        <v>5078</v>
      </c>
      <c r="E4654" s="15" t="s">
        <v>13823</v>
      </c>
      <c r="F4654" s="15" t="s">
        <v>4324</v>
      </c>
      <c r="G4654" s="15" t="s">
        <v>13809</v>
      </c>
      <c r="H4654" s="15" t="s">
        <v>13810</v>
      </c>
      <c r="I4654" s="15" t="s">
        <v>4327</v>
      </c>
      <c r="J4654" s="15" t="s">
        <v>4345</v>
      </c>
      <c r="K4654" s="15"/>
      <c r="L4654" s="103" t="str">
        <f t="shared" si="1"/>
        <v>B-L12-N58-1 Ltr. Natural JerryCan</v>
      </c>
      <c r="M4654" s="103">
        <f t="shared" si="2"/>
        <v>1008</v>
      </c>
      <c r="N4654" s="102" t="str">
        <f t="shared" si="3"/>
        <v>wk </v>
      </c>
    </row>
    <row r="4655" ht="12.75" customHeight="1">
      <c r="A4655" s="15" t="s">
        <v>4441</v>
      </c>
      <c r="B4655" s="15" t="s">
        <v>3123</v>
      </c>
      <c r="C4655" s="15" t="s">
        <v>4321</v>
      </c>
      <c r="D4655" s="15" t="s">
        <v>7483</v>
      </c>
      <c r="E4655" s="15" t="s">
        <v>13824</v>
      </c>
      <c r="F4655" s="15" t="s">
        <v>4324</v>
      </c>
      <c r="G4655" s="15" t="s">
        <v>13825</v>
      </c>
      <c r="H4655" s="15" t="s">
        <v>13826</v>
      </c>
      <c r="I4655" s="15" t="s">
        <v>4327</v>
      </c>
      <c r="J4655" s="15" t="s">
        <v>4328</v>
      </c>
      <c r="K4655" s="15"/>
      <c r="L4655" s="103" t="str">
        <f t="shared" si="1"/>
        <v>B-L12-N58-1 Ltr. Natural JerryCan</v>
      </c>
      <c r="M4655" s="103">
        <f t="shared" si="2"/>
        <v>432</v>
      </c>
      <c r="N4655" s="102" t="str">
        <f t="shared" si="3"/>
        <v>wk </v>
      </c>
    </row>
    <row r="4656" ht="12.75" customHeight="1">
      <c r="A4656" s="15" t="s">
        <v>4447</v>
      </c>
      <c r="B4656" s="15" t="s">
        <v>3123</v>
      </c>
      <c r="C4656" s="15" t="s">
        <v>4321</v>
      </c>
      <c r="D4656" s="15" t="s">
        <v>3741</v>
      </c>
      <c r="E4656" s="15" t="s">
        <v>13827</v>
      </c>
      <c r="F4656" s="15" t="s">
        <v>4324</v>
      </c>
      <c r="G4656" s="15" t="s">
        <v>13800</v>
      </c>
      <c r="H4656" s="15" t="s">
        <v>13801</v>
      </c>
      <c r="I4656" s="15" t="s">
        <v>4327</v>
      </c>
      <c r="J4656" s="15" t="s">
        <v>4345</v>
      </c>
      <c r="K4656" s="15"/>
      <c r="L4656" s="103" t="str">
        <f t="shared" si="1"/>
        <v>B-L12-N58-1 Ltr. Natural JerryCan</v>
      </c>
      <c r="M4656" s="103">
        <f t="shared" si="2"/>
        <v>72</v>
      </c>
      <c r="N4656" s="102" t="str">
        <f t="shared" si="3"/>
        <v>wk </v>
      </c>
    </row>
    <row r="4657" ht="12.75" customHeight="1">
      <c r="A4657" s="15" t="s">
        <v>4447</v>
      </c>
      <c r="B4657" s="15" t="s">
        <v>3123</v>
      </c>
      <c r="C4657" s="15" t="s">
        <v>4321</v>
      </c>
      <c r="D4657" s="15" t="s">
        <v>3741</v>
      </c>
      <c r="E4657" s="15" t="s">
        <v>13828</v>
      </c>
      <c r="F4657" s="15" t="s">
        <v>4324</v>
      </c>
      <c r="G4657" s="15" t="s">
        <v>13800</v>
      </c>
      <c r="H4657" s="15" t="s">
        <v>13801</v>
      </c>
      <c r="I4657" s="15" t="s">
        <v>4327</v>
      </c>
      <c r="J4657" s="15" t="s">
        <v>4328</v>
      </c>
      <c r="K4657" s="15"/>
      <c r="L4657" s="103" t="str">
        <f t="shared" si="1"/>
        <v>B-L12-N58-1 Ltr. Natural JerryCan</v>
      </c>
      <c r="M4657" s="103">
        <f t="shared" si="2"/>
        <v>72</v>
      </c>
      <c r="N4657" s="102" t="str">
        <f t="shared" si="3"/>
        <v>wk </v>
      </c>
    </row>
    <row r="4658" ht="12.75" customHeight="1">
      <c r="A4658" s="15" t="s">
        <v>4452</v>
      </c>
      <c r="B4658" s="15" t="s">
        <v>3123</v>
      </c>
      <c r="C4658" s="15" t="s">
        <v>4965</v>
      </c>
      <c r="D4658" s="15" t="s">
        <v>13829</v>
      </c>
      <c r="E4658" s="15" t="s">
        <v>13830</v>
      </c>
      <c r="F4658" s="15" t="s">
        <v>4324</v>
      </c>
      <c r="G4658" s="15" t="s">
        <v>13831</v>
      </c>
      <c r="H4658" s="15" t="s">
        <v>13832</v>
      </c>
      <c r="I4658" s="15" t="s">
        <v>4327</v>
      </c>
      <c r="J4658" s="15" t="s">
        <v>4328</v>
      </c>
      <c r="K4658" s="15"/>
      <c r="L4658" s="103" t="str">
        <f t="shared" si="1"/>
        <v>B-L12-N58-1 Ltr. Natural JerryCan</v>
      </c>
      <c r="M4658" s="103">
        <f t="shared" si="2"/>
        <v>216</v>
      </c>
      <c r="N4658" s="102" t="str">
        <f t="shared" si="3"/>
        <v>wk </v>
      </c>
    </row>
    <row r="4659" ht="12.75" customHeight="1">
      <c r="A4659" s="15" t="s">
        <v>4452</v>
      </c>
      <c r="B4659" s="15" t="s">
        <v>3123</v>
      </c>
      <c r="C4659" s="15" t="s">
        <v>4321</v>
      </c>
      <c r="D4659" s="15" t="s">
        <v>9301</v>
      </c>
      <c r="E4659" s="15" t="s">
        <v>13833</v>
      </c>
      <c r="F4659" s="15" t="s">
        <v>13834</v>
      </c>
      <c r="G4659" s="15" t="s">
        <v>13798</v>
      </c>
      <c r="H4659" s="15" t="s">
        <v>13799</v>
      </c>
      <c r="I4659" s="15" t="s">
        <v>4327</v>
      </c>
      <c r="J4659" s="15" t="s">
        <v>4345</v>
      </c>
      <c r="K4659" s="15"/>
      <c r="L4659" s="103" t="str">
        <f t="shared" si="1"/>
        <v>B-L12-N58-1 Ltr. Natural JerryCan</v>
      </c>
      <c r="M4659" s="103">
        <f t="shared" si="2"/>
        <v>216</v>
      </c>
      <c r="N4659" s="102" t="str">
        <f t="shared" si="3"/>
        <v>wk </v>
      </c>
    </row>
    <row r="4660" ht="12.75" customHeight="1">
      <c r="A4660" s="15" t="s">
        <v>4457</v>
      </c>
      <c r="B4660" s="15" t="s">
        <v>3123</v>
      </c>
      <c r="C4660" s="15" t="s">
        <v>4321</v>
      </c>
      <c r="D4660" s="15" t="s">
        <v>4426</v>
      </c>
      <c r="E4660" s="15" t="s">
        <v>13835</v>
      </c>
      <c r="F4660" s="15" t="s">
        <v>13808</v>
      </c>
      <c r="G4660" s="15" t="s">
        <v>13836</v>
      </c>
      <c r="H4660" s="15" t="s">
        <v>13837</v>
      </c>
      <c r="I4660" s="15" t="s">
        <v>4327</v>
      </c>
      <c r="J4660" s="15" t="s">
        <v>4359</v>
      </c>
      <c r="K4660" s="15"/>
      <c r="L4660" s="103" t="str">
        <f t="shared" si="1"/>
        <v>B-L12-N58-1 Ltr. Natural JerryCan</v>
      </c>
      <c r="M4660" s="103">
        <f t="shared" si="2"/>
        <v>3600</v>
      </c>
      <c r="N4660" s="102" t="str">
        <f t="shared" si="3"/>
        <v>wk 6</v>
      </c>
    </row>
    <row r="4661" ht="12.75" customHeight="1">
      <c r="A4661" s="15" t="s">
        <v>7976</v>
      </c>
      <c r="B4661" s="15" t="s">
        <v>3123</v>
      </c>
      <c r="C4661" s="15" t="s">
        <v>4965</v>
      </c>
      <c r="D4661" s="15" t="s">
        <v>13829</v>
      </c>
      <c r="E4661" s="15" t="s">
        <v>13838</v>
      </c>
      <c r="F4661" s="15" t="s">
        <v>13834</v>
      </c>
      <c r="G4661" s="15" t="s">
        <v>13831</v>
      </c>
      <c r="H4661" s="15" t="s">
        <v>13832</v>
      </c>
      <c r="I4661" s="15" t="s">
        <v>4327</v>
      </c>
      <c r="J4661" s="15" t="s">
        <v>4345</v>
      </c>
      <c r="K4661" s="15"/>
      <c r="L4661" s="103" t="str">
        <f t="shared" si="1"/>
        <v>B-L12-N58-1 Ltr. Natural JerryCan</v>
      </c>
      <c r="M4661" s="103">
        <f t="shared" si="2"/>
        <v>216</v>
      </c>
      <c r="N4661" s="102" t="str">
        <f t="shared" si="3"/>
        <v>wk 27</v>
      </c>
    </row>
    <row r="4662" ht="12.75" customHeight="1">
      <c r="A4662" s="15" t="s">
        <v>4467</v>
      </c>
      <c r="B4662" s="15" t="s">
        <v>3123</v>
      </c>
      <c r="C4662" s="15" t="s">
        <v>4321</v>
      </c>
      <c r="D4662" s="15" t="s">
        <v>9301</v>
      </c>
      <c r="E4662" s="15" t="s">
        <v>13839</v>
      </c>
      <c r="F4662" s="15" t="s">
        <v>4324</v>
      </c>
      <c r="G4662" s="15" t="s">
        <v>13798</v>
      </c>
      <c r="H4662" s="15" t="s">
        <v>13799</v>
      </c>
      <c r="I4662" s="15" t="s">
        <v>4327</v>
      </c>
      <c r="J4662" s="15" t="s">
        <v>4328</v>
      </c>
      <c r="K4662" s="15"/>
      <c r="L4662" s="103" t="str">
        <f t="shared" si="1"/>
        <v>B-L12-N58-1 Ltr. Natural JerryCan</v>
      </c>
      <c r="M4662" s="103">
        <f t="shared" si="2"/>
        <v>216</v>
      </c>
      <c r="N4662" s="102" t="str">
        <f t="shared" si="3"/>
        <v>wk 31</v>
      </c>
    </row>
    <row r="4663" ht="12.75" customHeight="1">
      <c r="A4663" s="15" t="s">
        <v>4506</v>
      </c>
      <c r="B4663" s="15" t="s">
        <v>3123</v>
      </c>
      <c r="C4663" s="15" t="s">
        <v>4321</v>
      </c>
      <c r="D4663" s="15" t="s">
        <v>3741</v>
      </c>
      <c r="E4663" s="15" t="s">
        <v>13840</v>
      </c>
      <c r="F4663" s="15" t="s">
        <v>4324</v>
      </c>
      <c r="G4663" s="15" t="s">
        <v>13800</v>
      </c>
      <c r="H4663" s="15" t="s">
        <v>13801</v>
      </c>
      <c r="I4663" s="15" t="s">
        <v>4327</v>
      </c>
      <c r="J4663" s="15" t="s">
        <v>4328</v>
      </c>
      <c r="K4663" s="15"/>
      <c r="L4663" s="103" t="str">
        <f t="shared" si="1"/>
        <v>B-L12-N58-1 Ltr. Natural JerryCan</v>
      </c>
      <c r="M4663" s="103">
        <f t="shared" si="2"/>
        <v>72</v>
      </c>
      <c r="N4663" s="102" t="str">
        <f t="shared" si="3"/>
        <v>wk </v>
      </c>
    </row>
    <row r="4664" ht="12.75" customHeight="1">
      <c r="A4664" s="15" t="s">
        <v>4506</v>
      </c>
      <c r="B4664" s="15" t="s">
        <v>3123</v>
      </c>
      <c r="C4664" s="15" t="s">
        <v>4321</v>
      </c>
      <c r="D4664" s="15" t="s">
        <v>3741</v>
      </c>
      <c r="E4664" s="15" t="s">
        <v>13841</v>
      </c>
      <c r="F4664" s="15" t="s">
        <v>4324</v>
      </c>
      <c r="G4664" s="15" t="s">
        <v>13800</v>
      </c>
      <c r="H4664" s="15" t="s">
        <v>13801</v>
      </c>
      <c r="I4664" s="15" t="s">
        <v>4327</v>
      </c>
      <c r="J4664" s="15" t="s">
        <v>4328</v>
      </c>
      <c r="K4664" s="15"/>
      <c r="L4664" s="103" t="str">
        <f t="shared" si="1"/>
        <v>B-L12-N58-1 Ltr. Natural JerryCan</v>
      </c>
      <c r="M4664" s="103">
        <f t="shared" si="2"/>
        <v>72</v>
      </c>
      <c r="N4664" s="102" t="str">
        <f t="shared" si="3"/>
        <v>wk </v>
      </c>
    </row>
    <row r="4665" ht="12.75" customHeight="1">
      <c r="A4665" s="15" t="s">
        <v>4513</v>
      </c>
      <c r="B4665" s="15" t="s">
        <v>3123</v>
      </c>
      <c r="C4665" s="15" t="s">
        <v>4321</v>
      </c>
      <c r="D4665" s="15" t="s">
        <v>3741</v>
      </c>
      <c r="E4665" s="15" t="s">
        <v>13842</v>
      </c>
      <c r="F4665" s="15" t="s">
        <v>4324</v>
      </c>
      <c r="G4665" s="15" t="s">
        <v>13800</v>
      </c>
      <c r="H4665" s="15" t="s">
        <v>13801</v>
      </c>
      <c r="I4665" s="15" t="s">
        <v>4327</v>
      </c>
      <c r="J4665" s="15" t="s">
        <v>4328</v>
      </c>
      <c r="K4665" s="15"/>
      <c r="L4665" s="103" t="str">
        <f t="shared" si="1"/>
        <v>B-L12-N58-1 Ltr. Natural JerryCan</v>
      </c>
      <c r="M4665" s="103">
        <f t="shared" si="2"/>
        <v>72</v>
      </c>
      <c r="N4665" s="102" t="str">
        <f t="shared" si="3"/>
        <v>wk </v>
      </c>
    </row>
    <row r="4666" ht="12.75" customHeight="1">
      <c r="A4666" s="15" t="s">
        <v>4513</v>
      </c>
      <c r="B4666" s="15" t="s">
        <v>3123</v>
      </c>
      <c r="C4666" s="15" t="s">
        <v>4321</v>
      </c>
      <c r="D4666" s="15" t="s">
        <v>3741</v>
      </c>
      <c r="E4666" s="15" t="s">
        <v>13843</v>
      </c>
      <c r="F4666" s="15" t="s">
        <v>4324</v>
      </c>
      <c r="G4666" s="15" t="s">
        <v>13800</v>
      </c>
      <c r="H4666" s="15" t="s">
        <v>13801</v>
      </c>
      <c r="I4666" s="15" t="s">
        <v>4327</v>
      </c>
      <c r="J4666" s="15" t="s">
        <v>4328</v>
      </c>
      <c r="K4666" s="15"/>
      <c r="L4666" s="103" t="str">
        <f t="shared" si="1"/>
        <v>B-L12-N58-1 Ltr. Natural JerryCan</v>
      </c>
      <c r="M4666" s="103">
        <f t="shared" si="2"/>
        <v>72</v>
      </c>
      <c r="N4666" s="102" t="str">
        <f t="shared" si="3"/>
        <v>wk </v>
      </c>
    </row>
    <row r="4667" ht="12.75" customHeight="1">
      <c r="A4667" s="15" t="s">
        <v>4515</v>
      </c>
      <c r="B4667" s="15" t="s">
        <v>3123</v>
      </c>
      <c r="C4667" s="15" t="s">
        <v>4321</v>
      </c>
      <c r="D4667" s="15" t="s">
        <v>3816</v>
      </c>
      <c r="E4667" s="15" t="s">
        <v>13844</v>
      </c>
      <c r="F4667" s="15" t="s">
        <v>4324</v>
      </c>
      <c r="G4667" s="15" t="s">
        <v>13794</v>
      </c>
      <c r="H4667" s="15" t="s">
        <v>13795</v>
      </c>
      <c r="I4667" s="15" t="s">
        <v>4327</v>
      </c>
      <c r="J4667" s="15" t="s">
        <v>4328</v>
      </c>
      <c r="K4667" s="15"/>
      <c r="L4667" s="103" t="str">
        <f t="shared" si="1"/>
        <v>B-L12-N58-1 Ltr. Natural JerryCan</v>
      </c>
      <c r="M4667" s="103">
        <f t="shared" si="2"/>
        <v>144</v>
      </c>
      <c r="N4667" s="102" t="str">
        <f t="shared" si="3"/>
        <v>wk </v>
      </c>
    </row>
    <row r="4668" ht="12.75" customHeight="1">
      <c r="A4668" s="15" t="s">
        <v>4515</v>
      </c>
      <c r="B4668" s="15" t="s">
        <v>3123</v>
      </c>
      <c r="C4668" s="15" t="s">
        <v>4321</v>
      </c>
      <c r="D4668" s="15" t="s">
        <v>3741</v>
      </c>
      <c r="E4668" s="15" t="s">
        <v>13845</v>
      </c>
      <c r="F4668" s="15" t="s">
        <v>4324</v>
      </c>
      <c r="G4668" s="15" t="s">
        <v>13800</v>
      </c>
      <c r="H4668" s="15" t="s">
        <v>13801</v>
      </c>
      <c r="I4668" s="15" t="s">
        <v>4327</v>
      </c>
      <c r="J4668" s="15" t="s">
        <v>4345</v>
      </c>
      <c r="K4668" s="15"/>
      <c r="L4668" s="103" t="str">
        <f t="shared" si="1"/>
        <v>B-L12-N58-1 Ltr. Natural JerryCan</v>
      </c>
      <c r="M4668" s="103">
        <f t="shared" si="2"/>
        <v>72</v>
      </c>
      <c r="N4668" s="102" t="str">
        <f t="shared" si="3"/>
        <v>wk </v>
      </c>
    </row>
    <row r="4669" ht="12.75" customHeight="1">
      <c r="A4669" s="15" t="s">
        <v>4515</v>
      </c>
      <c r="B4669" s="15" t="s">
        <v>3123</v>
      </c>
      <c r="C4669" s="15" t="s">
        <v>4321</v>
      </c>
      <c r="D4669" s="15" t="s">
        <v>3816</v>
      </c>
      <c r="E4669" s="15" t="s">
        <v>13846</v>
      </c>
      <c r="F4669" s="15" t="s">
        <v>4324</v>
      </c>
      <c r="G4669" s="15" t="s">
        <v>13794</v>
      </c>
      <c r="H4669" s="15" t="s">
        <v>13795</v>
      </c>
      <c r="I4669" s="15" t="s">
        <v>4327</v>
      </c>
      <c r="J4669" s="15" t="s">
        <v>4328</v>
      </c>
      <c r="K4669" s="15"/>
      <c r="L4669" s="103" t="str">
        <f t="shared" si="1"/>
        <v>B-L12-N58-1 Ltr. Natural JerryCan</v>
      </c>
      <c r="M4669" s="103">
        <f t="shared" si="2"/>
        <v>144</v>
      </c>
      <c r="N4669" s="102" t="str">
        <f t="shared" si="3"/>
        <v>wk </v>
      </c>
    </row>
    <row r="4670" ht="12.75" customHeight="1">
      <c r="A4670" s="15" t="s">
        <v>4515</v>
      </c>
      <c r="B4670" s="15" t="s">
        <v>3123</v>
      </c>
      <c r="C4670" s="15" t="s">
        <v>4321</v>
      </c>
      <c r="D4670" s="15" t="s">
        <v>3183</v>
      </c>
      <c r="E4670" s="15" t="s">
        <v>13847</v>
      </c>
      <c r="F4670" s="15" t="s">
        <v>4324</v>
      </c>
      <c r="G4670" s="15" t="s">
        <v>13848</v>
      </c>
      <c r="H4670" s="15" t="s">
        <v>13849</v>
      </c>
      <c r="I4670" s="15" t="s">
        <v>4327</v>
      </c>
      <c r="J4670" s="15" t="s">
        <v>4345</v>
      </c>
      <c r="K4670" s="15"/>
      <c r="L4670" s="103" t="str">
        <f t="shared" si="1"/>
        <v>B-L12-N58-1 Ltr. Natural JerryCan</v>
      </c>
      <c r="M4670" s="103">
        <f t="shared" si="2"/>
        <v>360</v>
      </c>
      <c r="N4670" s="102" t="str">
        <f t="shared" si="3"/>
        <v>wk </v>
      </c>
    </row>
    <row r="4671" ht="12.75" customHeight="1">
      <c r="A4671" s="15" t="s">
        <v>4517</v>
      </c>
      <c r="B4671" s="15" t="s">
        <v>3123</v>
      </c>
      <c r="C4671" s="15" t="s">
        <v>4321</v>
      </c>
      <c r="D4671" s="15" t="s">
        <v>3372</v>
      </c>
      <c r="E4671" s="15" t="s">
        <v>13850</v>
      </c>
      <c r="F4671" s="15" t="s">
        <v>4324</v>
      </c>
      <c r="G4671" s="15" t="s">
        <v>13851</v>
      </c>
      <c r="H4671" s="15" t="s">
        <v>13852</v>
      </c>
      <c r="I4671" s="15" t="s">
        <v>4327</v>
      </c>
      <c r="J4671" s="15" t="s">
        <v>4328</v>
      </c>
      <c r="K4671" s="15"/>
      <c r="L4671" s="103" t="str">
        <f t="shared" si="1"/>
        <v>B-L12-N58-1 Ltr. Natural JerryCan</v>
      </c>
      <c r="M4671" s="103">
        <f t="shared" si="2"/>
        <v>288</v>
      </c>
      <c r="N4671" s="102" t="str">
        <f t="shared" si="3"/>
        <v>wk </v>
      </c>
    </row>
    <row r="4672" ht="12.75" customHeight="1">
      <c r="A4672" s="15" t="s">
        <v>4522</v>
      </c>
      <c r="B4672" s="15" t="s">
        <v>3123</v>
      </c>
      <c r="C4672" s="15" t="s">
        <v>4321</v>
      </c>
      <c r="D4672" s="15" t="s">
        <v>3816</v>
      </c>
      <c r="E4672" s="15" t="s">
        <v>13853</v>
      </c>
      <c r="F4672" s="15" t="s">
        <v>4324</v>
      </c>
      <c r="G4672" s="15" t="s">
        <v>13794</v>
      </c>
      <c r="H4672" s="15" t="s">
        <v>13795</v>
      </c>
      <c r="I4672" s="15" t="s">
        <v>4327</v>
      </c>
      <c r="J4672" s="15" t="s">
        <v>4345</v>
      </c>
      <c r="K4672" s="15"/>
      <c r="L4672" s="103" t="str">
        <f t="shared" si="1"/>
        <v>B-L12-N58-1 Ltr. Natural JerryCan</v>
      </c>
      <c r="M4672" s="103">
        <f t="shared" si="2"/>
        <v>144</v>
      </c>
      <c r="N4672" s="102" t="str">
        <f t="shared" si="3"/>
        <v>wk </v>
      </c>
    </row>
    <row r="4673" ht="12.75" customHeight="1">
      <c r="A4673" s="15" t="s">
        <v>4522</v>
      </c>
      <c r="B4673" s="15" t="s">
        <v>3123</v>
      </c>
      <c r="C4673" s="15" t="s">
        <v>4321</v>
      </c>
      <c r="D4673" s="15" t="s">
        <v>6806</v>
      </c>
      <c r="E4673" s="15" t="s">
        <v>13854</v>
      </c>
      <c r="F4673" s="15" t="s">
        <v>4324</v>
      </c>
      <c r="G4673" s="15" t="s">
        <v>13855</v>
      </c>
      <c r="H4673" s="15" t="s">
        <v>13856</v>
      </c>
      <c r="I4673" s="15" t="s">
        <v>4327</v>
      </c>
      <c r="J4673" s="15" t="s">
        <v>4328</v>
      </c>
      <c r="K4673" s="15"/>
      <c r="L4673" s="103" t="str">
        <f t="shared" si="1"/>
        <v>B-L12-N58-1 Ltr. Natural JerryCan</v>
      </c>
      <c r="M4673" s="103">
        <f t="shared" si="2"/>
        <v>1440</v>
      </c>
      <c r="N4673" s="102" t="str">
        <f t="shared" si="3"/>
        <v>wk </v>
      </c>
    </row>
    <row r="4674" ht="12.75" customHeight="1">
      <c r="A4674" s="15" t="s">
        <v>4334</v>
      </c>
      <c r="B4674" s="15" t="s">
        <v>3123</v>
      </c>
      <c r="C4674" s="15" t="s">
        <v>4321</v>
      </c>
      <c r="D4674" s="15" t="s">
        <v>5327</v>
      </c>
      <c r="E4674" s="15" t="s">
        <v>13857</v>
      </c>
      <c r="F4674" s="15" t="s">
        <v>4324</v>
      </c>
      <c r="G4674" s="15" t="s">
        <v>13858</v>
      </c>
      <c r="H4674" s="15" t="s">
        <v>13859</v>
      </c>
      <c r="I4674" s="15" t="s">
        <v>4327</v>
      </c>
      <c r="J4674" s="15" t="s">
        <v>4328</v>
      </c>
      <c r="K4674" s="15"/>
      <c r="L4674" s="103" t="str">
        <f t="shared" si="1"/>
        <v>B-L12-N58-1 Ltr. Natural JerryCan</v>
      </c>
      <c r="M4674" s="103">
        <f t="shared" si="2"/>
        <v>504</v>
      </c>
      <c r="N4674" s="102" t="str">
        <f t="shared" si="3"/>
        <v>wk </v>
      </c>
    </row>
    <row r="4675" ht="12.75" customHeight="1">
      <c r="A4675" s="15" t="s">
        <v>4534</v>
      </c>
      <c r="B4675" s="15" t="s">
        <v>3123</v>
      </c>
      <c r="C4675" s="15" t="s">
        <v>4321</v>
      </c>
      <c r="D4675" s="15" t="s">
        <v>3741</v>
      </c>
      <c r="E4675" s="15" t="s">
        <v>7980</v>
      </c>
      <c r="F4675" s="15" t="s">
        <v>4324</v>
      </c>
      <c r="G4675" s="15" t="s">
        <v>13800</v>
      </c>
      <c r="H4675" s="15" t="s">
        <v>13860</v>
      </c>
      <c r="I4675" s="15" t="s">
        <v>4327</v>
      </c>
      <c r="J4675" s="15" t="s">
        <v>4328</v>
      </c>
      <c r="K4675" s="15"/>
      <c r="L4675" s="103" t="str">
        <f t="shared" si="1"/>
        <v>B-L12-N58-1 Ltr. Natural JerryCan</v>
      </c>
      <c r="M4675" s="103">
        <f t="shared" si="2"/>
        <v>72</v>
      </c>
      <c r="N4675" s="102" t="str">
        <f t="shared" si="3"/>
        <v>wk 14</v>
      </c>
    </row>
    <row r="4676" ht="12.75" customHeight="1">
      <c r="A4676" s="15" t="s">
        <v>4550</v>
      </c>
      <c r="B4676" s="15" t="s">
        <v>3123</v>
      </c>
      <c r="C4676" s="15" t="s">
        <v>4321</v>
      </c>
      <c r="D4676" s="15" t="s">
        <v>3569</v>
      </c>
      <c r="E4676" s="15" t="s">
        <v>13861</v>
      </c>
      <c r="F4676" s="15" t="s">
        <v>4324</v>
      </c>
      <c r="G4676" s="15" t="s">
        <v>13862</v>
      </c>
      <c r="H4676" s="15" t="s">
        <v>13863</v>
      </c>
      <c r="I4676" s="15" t="s">
        <v>4327</v>
      </c>
      <c r="J4676" s="15" t="s">
        <v>4345</v>
      </c>
      <c r="K4676" s="15"/>
      <c r="L4676" s="103" t="str">
        <f t="shared" si="1"/>
        <v>B-L12-N58-1 Ltr. Natural JerryCan</v>
      </c>
      <c r="M4676" s="103">
        <f t="shared" si="2"/>
        <v>576</v>
      </c>
      <c r="N4676" s="102" t="str">
        <f t="shared" si="3"/>
        <v>wk 23</v>
      </c>
    </row>
    <row r="4677" ht="12.75" customHeight="1">
      <c r="A4677" s="15" t="s">
        <v>4550</v>
      </c>
      <c r="B4677" s="15" t="s">
        <v>3123</v>
      </c>
      <c r="C4677" s="15" t="s">
        <v>4321</v>
      </c>
      <c r="D4677" s="15" t="s">
        <v>3741</v>
      </c>
      <c r="E4677" s="15" t="s">
        <v>13864</v>
      </c>
      <c r="F4677" s="15" t="s">
        <v>4324</v>
      </c>
      <c r="G4677" s="15" t="s">
        <v>13800</v>
      </c>
      <c r="H4677" s="15" t="s">
        <v>13860</v>
      </c>
      <c r="I4677" s="15" t="s">
        <v>4327</v>
      </c>
      <c r="J4677" s="15" t="s">
        <v>4328</v>
      </c>
      <c r="K4677" s="15"/>
      <c r="L4677" s="103" t="str">
        <f t="shared" si="1"/>
        <v>B-L12-N58-1 Ltr. Natural JerryCan</v>
      </c>
      <c r="M4677" s="103">
        <f t="shared" si="2"/>
        <v>72</v>
      </c>
      <c r="N4677" s="102" t="str">
        <f t="shared" si="3"/>
        <v>wk 23</v>
      </c>
    </row>
    <row r="4678" ht="12.75" customHeight="1">
      <c r="A4678" s="15" t="s">
        <v>4550</v>
      </c>
      <c r="B4678" s="15" t="s">
        <v>3123</v>
      </c>
      <c r="C4678" s="15" t="s">
        <v>4321</v>
      </c>
      <c r="D4678" s="15" t="s">
        <v>3741</v>
      </c>
      <c r="E4678" s="15" t="s">
        <v>13865</v>
      </c>
      <c r="F4678" s="15" t="s">
        <v>4324</v>
      </c>
      <c r="G4678" s="15" t="s">
        <v>13800</v>
      </c>
      <c r="H4678" s="15" t="s">
        <v>13860</v>
      </c>
      <c r="I4678" s="15" t="s">
        <v>4327</v>
      </c>
      <c r="J4678" s="15" t="s">
        <v>4345</v>
      </c>
      <c r="K4678" s="15"/>
      <c r="L4678" s="103" t="str">
        <f t="shared" si="1"/>
        <v>B-L12-N58-1 Ltr. Natural JerryCan</v>
      </c>
      <c r="M4678" s="103">
        <f t="shared" si="2"/>
        <v>72</v>
      </c>
      <c r="N4678" s="102" t="str">
        <f t="shared" si="3"/>
        <v>wk 23</v>
      </c>
    </row>
    <row r="4679" ht="12.75" customHeight="1">
      <c r="A4679" s="15" t="s">
        <v>4555</v>
      </c>
      <c r="B4679" s="15" t="s">
        <v>3123</v>
      </c>
      <c r="C4679" s="15" t="s">
        <v>4321</v>
      </c>
      <c r="D4679" s="15" t="s">
        <v>3741</v>
      </c>
      <c r="E4679" s="15" t="s">
        <v>13866</v>
      </c>
      <c r="F4679" s="15" t="s">
        <v>4324</v>
      </c>
      <c r="G4679" s="15" t="s">
        <v>13800</v>
      </c>
      <c r="H4679" s="15" t="s">
        <v>13860</v>
      </c>
      <c r="I4679" s="15" t="s">
        <v>4327</v>
      </c>
      <c r="J4679" s="15" t="s">
        <v>4328</v>
      </c>
      <c r="K4679" s="15"/>
      <c r="L4679" s="103" t="str">
        <f t="shared" si="1"/>
        <v>B-L12-N58-1 Ltr. Natural JerryCan</v>
      </c>
      <c r="M4679" s="103">
        <f t="shared" si="2"/>
        <v>72</v>
      </c>
      <c r="N4679" s="102" t="str">
        <f t="shared" si="3"/>
        <v>wk 32</v>
      </c>
    </row>
    <row r="4680" ht="12.75" customHeight="1">
      <c r="A4680" s="15" t="s">
        <v>4558</v>
      </c>
      <c r="B4680" s="15" t="s">
        <v>3123</v>
      </c>
      <c r="C4680" s="15" t="s">
        <v>4321</v>
      </c>
      <c r="D4680" s="15" t="s">
        <v>3741</v>
      </c>
      <c r="E4680" s="15" t="s">
        <v>13867</v>
      </c>
      <c r="F4680" s="15" t="s">
        <v>4324</v>
      </c>
      <c r="G4680" s="15" t="s">
        <v>13800</v>
      </c>
      <c r="H4680" s="15" t="s">
        <v>13860</v>
      </c>
      <c r="I4680" s="15" t="s">
        <v>4327</v>
      </c>
      <c r="J4680" s="15" t="s">
        <v>4328</v>
      </c>
      <c r="K4680" s="15"/>
      <c r="L4680" s="103" t="str">
        <f t="shared" si="1"/>
        <v>B-L12-N58-1 Ltr. Natural JerryCan</v>
      </c>
      <c r="M4680" s="103">
        <f t="shared" si="2"/>
        <v>72</v>
      </c>
      <c r="N4680" s="102" t="str">
        <f t="shared" si="3"/>
        <v>wk 36</v>
      </c>
    </row>
    <row r="4681" ht="12.75" customHeight="1">
      <c r="A4681" s="15" t="s">
        <v>4560</v>
      </c>
      <c r="B4681" s="15" t="s">
        <v>3123</v>
      </c>
      <c r="C4681" s="15" t="s">
        <v>4321</v>
      </c>
      <c r="D4681" s="15" t="s">
        <v>3741</v>
      </c>
      <c r="E4681" s="15" t="s">
        <v>13868</v>
      </c>
      <c r="F4681" s="15" t="s">
        <v>4324</v>
      </c>
      <c r="G4681" s="15" t="s">
        <v>13800</v>
      </c>
      <c r="H4681" s="15" t="s">
        <v>13860</v>
      </c>
      <c r="I4681" s="15" t="s">
        <v>4327</v>
      </c>
      <c r="J4681" s="15" t="s">
        <v>4328</v>
      </c>
      <c r="K4681" s="15"/>
      <c r="L4681" s="103" t="str">
        <f t="shared" si="1"/>
        <v>B-L12-N58-1 Ltr. Natural JerryCan</v>
      </c>
      <c r="M4681" s="103">
        <f t="shared" si="2"/>
        <v>72</v>
      </c>
      <c r="N4681" s="102" t="str">
        <f t="shared" si="3"/>
        <v>wk 45</v>
      </c>
    </row>
    <row r="4682" ht="12.75" customHeight="1">
      <c r="A4682" s="15" t="s">
        <v>4567</v>
      </c>
      <c r="B4682" s="15" t="s">
        <v>3123</v>
      </c>
      <c r="C4682" s="15" t="s">
        <v>4321</v>
      </c>
      <c r="D4682" s="15" t="s">
        <v>3741</v>
      </c>
      <c r="E4682" s="15" t="s">
        <v>13869</v>
      </c>
      <c r="F4682" s="15" t="s">
        <v>4324</v>
      </c>
      <c r="G4682" s="15" t="s">
        <v>13800</v>
      </c>
      <c r="H4682" s="15" t="s">
        <v>13860</v>
      </c>
      <c r="I4682" s="15" t="s">
        <v>4327</v>
      </c>
      <c r="J4682" s="15" t="s">
        <v>4345</v>
      </c>
      <c r="K4682" s="15"/>
      <c r="L4682" s="103" t="str">
        <f t="shared" si="1"/>
        <v>B-L12-N58-1 Ltr. Natural JerryCan</v>
      </c>
      <c r="M4682" s="103">
        <f t="shared" si="2"/>
        <v>72</v>
      </c>
      <c r="N4682" s="102" t="str">
        <f t="shared" si="3"/>
        <v>wk </v>
      </c>
    </row>
    <row r="4683" ht="12.75" customHeight="1">
      <c r="A4683" s="15" t="s">
        <v>4567</v>
      </c>
      <c r="B4683" s="15" t="s">
        <v>3123</v>
      </c>
      <c r="C4683" s="15" t="s">
        <v>4321</v>
      </c>
      <c r="D4683" s="15" t="s">
        <v>9301</v>
      </c>
      <c r="E4683" s="15" t="s">
        <v>13870</v>
      </c>
      <c r="F4683" s="15" t="s">
        <v>4324</v>
      </c>
      <c r="G4683" s="15" t="s">
        <v>13798</v>
      </c>
      <c r="H4683" s="15" t="s">
        <v>13871</v>
      </c>
      <c r="I4683" s="15" t="s">
        <v>4327</v>
      </c>
      <c r="J4683" s="15" t="s">
        <v>4345</v>
      </c>
      <c r="K4683" s="15"/>
      <c r="L4683" s="103" t="str">
        <f t="shared" si="1"/>
        <v>B-L12-N58-1 Ltr. Natural JerryCan</v>
      </c>
      <c r="M4683" s="103">
        <f t="shared" si="2"/>
        <v>216</v>
      </c>
      <c r="N4683" s="102" t="str">
        <f t="shared" si="3"/>
        <v>wk </v>
      </c>
    </row>
    <row r="4684" ht="12.75" customHeight="1">
      <c r="A4684" s="15" t="s">
        <v>4592</v>
      </c>
      <c r="B4684" s="15" t="s">
        <v>3123</v>
      </c>
      <c r="C4684" s="15" t="s">
        <v>4965</v>
      </c>
      <c r="D4684" s="15" t="s">
        <v>11188</v>
      </c>
      <c r="E4684" s="15" t="s">
        <v>13872</v>
      </c>
      <c r="F4684" s="15" t="s">
        <v>4324</v>
      </c>
      <c r="G4684" s="15" t="s">
        <v>13873</v>
      </c>
      <c r="H4684" s="15" t="s">
        <v>13874</v>
      </c>
      <c r="I4684" s="15" t="s">
        <v>4327</v>
      </c>
      <c r="J4684" s="15" t="s">
        <v>4345</v>
      </c>
      <c r="K4684" s="15"/>
      <c r="L4684" s="103" t="str">
        <f t="shared" si="1"/>
        <v>B-L12-N58-1 Ltr. Natural JerryCan</v>
      </c>
      <c r="M4684" s="103">
        <f t="shared" si="2"/>
        <v>576</v>
      </c>
      <c r="N4684" s="102" t="str">
        <f t="shared" si="3"/>
        <v>wk </v>
      </c>
    </row>
    <row r="4685" ht="12.75" customHeight="1">
      <c r="A4685" s="15" t="s">
        <v>4592</v>
      </c>
      <c r="B4685" s="15" t="s">
        <v>3123</v>
      </c>
      <c r="C4685" s="15" t="s">
        <v>4321</v>
      </c>
      <c r="D4685" s="15" t="s">
        <v>3741</v>
      </c>
      <c r="E4685" s="15" t="s">
        <v>13875</v>
      </c>
      <c r="F4685" s="15" t="s">
        <v>4324</v>
      </c>
      <c r="G4685" s="15" t="s">
        <v>13800</v>
      </c>
      <c r="H4685" s="15" t="s">
        <v>13876</v>
      </c>
      <c r="I4685" s="15" t="s">
        <v>4327</v>
      </c>
      <c r="J4685" s="15" t="s">
        <v>4345</v>
      </c>
      <c r="K4685" s="15"/>
      <c r="L4685" s="103" t="str">
        <f t="shared" si="1"/>
        <v>B-L12-N58-1 Ltr. Natural JerryCan</v>
      </c>
      <c r="M4685" s="103">
        <f t="shared" si="2"/>
        <v>72</v>
      </c>
      <c r="N4685" s="102" t="str">
        <f t="shared" si="3"/>
        <v>wk </v>
      </c>
    </row>
    <row r="4686" ht="12.75" customHeight="1">
      <c r="A4686" s="15" t="s">
        <v>4597</v>
      </c>
      <c r="B4686" s="15" t="s">
        <v>3123</v>
      </c>
      <c r="C4686" s="15" t="s">
        <v>4321</v>
      </c>
      <c r="D4686" s="15" t="s">
        <v>3183</v>
      </c>
      <c r="E4686" s="15" t="s">
        <v>13877</v>
      </c>
      <c r="F4686" s="15" t="s">
        <v>4324</v>
      </c>
      <c r="G4686" s="15" t="s">
        <v>13848</v>
      </c>
      <c r="H4686" s="15" t="s">
        <v>13878</v>
      </c>
      <c r="I4686" s="15" t="s">
        <v>4327</v>
      </c>
      <c r="J4686" s="15" t="s">
        <v>4328</v>
      </c>
      <c r="K4686" s="15"/>
      <c r="L4686" s="103" t="str">
        <f t="shared" si="1"/>
        <v>B-L12-N58-1 Ltr. Natural JerryCan</v>
      </c>
      <c r="M4686" s="103">
        <f t="shared" si="2"/>
        <v>360</v>
      </c>
      <c r="N4686" s="102" t="str">
        <f t="shared" si="3"/>
        <v>wk </v>
      </c>
    </row>
    <row r="4687" ht="12.75" customHeight="1">
      <c r="A4687" s="15" t="s">
        <v>4597</v>
      </c>
      <c r="B4687" s="15" t="s">
        <v>3123</v>
      </c>
      <c r="C4687" s="15" t="s">
        <v>4321</v>
      </c>
      <c r="D4687" s="15" t="s">
        <v>3162</v>
      </c>
      <c r="E4687" s="15" t="s">
        <v>13879</v>
      </c>
      <c r="F4687" s="15" t="s">
        <v>4324</v>
      </c>
      <c r="G4687" s="15" t="s">
        <v>13880</v>
      </c>
      <c r="H4687" s="15" t="s">
        <v>13881</v>
      </c>
      <c r="I4687" s="15" t="s">
        <v>4327</v>
      </c>
      <c r="J4687" s="15" t="s">
        <v>4328</v>
      </c>
      <c r="K4687" s="15"/>
      <c r="L4687" s="103" t="str">
        <f t="shared" si="1"/>
        <v>B-L12-N58-1 Ltr. Natural JerryCan</v>
      </c>
      <c r="M4687" s="103">
        <f t="shared" si="2"/>
        <v>1512</v>
      </c>
      <c r="N4687" s="102" t="str">
        <f t="shared" si="3"/>
        <v>wk </v>
      </c>
    </row>
    <row r="4688" ht="12.75" customHeight="1">
      <c r="A4688" s="15" t="s">
        <v>4597</v>
      </c>
      <c r="B4688" s="15" t="s">
        <v>3123</v>
      </c>
      <c r="C4688" s="15" t="s">
        <v>4321</v>
      </c>
      <c r="D4688" s="15" t="s">
        <v>3741</v>
      </c>
      <c r="E4688" s="15" t="s">
        <v>13882</v>
      </c>
      <c r="F4688" s="15" t="s">
        <v>4324</v>
      </c>
      <c r="G4688" s="15" t="s">
        <v>13800</v>
      </c>
      <c r="H4688" s="15" t="s">
        <v>13883</v>
      </c>
      <c r="I4688" s="15" t="s">
        <v>4327</v>
      </c>
      <c r="J4688" s="15" t="s">
        <v>4328</v>
      </c>
      <c r="K4688" s="15"/>
      <c r="L4688" s="103" t="str">
        <f t="shared" si="1"/>
        <v>B-L12-N58-1 Ltr. Natural JerryCan</v>
      </c>
      <c r="M4688" s="103">
        <f t="shared" si="2"/>
        <v>72</v>
      </c>
      <c r="N4688" s="102" t="str">
        <f t="shared" si="3"/>
        <v>wk </v>
      </c>
    </row>
    <row r="4689" ht="12.75" customHeight="1">
      <c r="A4689" s="15" t="s">
        <v>4713</v>
      </c>
      <c r="B4689" s="15" t="s">
        <v>3123</v>
      </c>
      <c r="C4689" s="15" t="s">
        <v>4321</v>
      </c>
      <c r="D4689" s="15" t="s">
        <v>3816</v>
      </c>
      <c r="E4689" s="15" t="s">
        <v>13884</v>
      </c>
      <c r="F4689" s="15" t="s">
        <v>4324</v>
      </c>
      <c r="G4689" s="15" t="s">
        <v>13885</v>
      </c>
      <c r="H4689" s="15" t="s">
        <v>13886</v>
      </c>
      <c r="I4689" s="15" t="s">
        <v>4327</v>
      </c>
      <c r="J4689" s="15" t="s">
        <v>4328</v>
      </c>
      <c r="K4689" s="15"/>
      <c r="L4689" s="103" t="str">
        <f t="shared" si="1"/>
        <v>B-L12-N58-1 Ltr. Natural JerryCan</v>
      </c>
      <c r="M4689" s="103">
        <f t="shared" si="2"/>
        <v>144</v>
      </c>
      <c r="N4689" s="102" t="str">
        <f t="shared" si="3"/>
        <v>wk 36</v>
      </c>
    </row>
    <row r="4690" ht="12.75" customHeight="1">
      <c r="A4690" s="15" t="s">
        <v>4715</v>
      </c>
      <c r="B4690" s="15" t="s">
        <v>3123</v>
      </c>
      <c r="C4690" s="15" t="s">
        <v>4321</v>
      </c>
      <c r="D4690" s="15" t="s">
        <v>3470</v>
      </c>
      <c r="E4690" s="15" t="s">
        <v>13887</v>
      </c>
      <c r="F4690" s="15" t="s">
        <v>13808</v>
      </c>
      <c r="G4690" s="15" t="s">
        <v>13888</v>
      </c>
      <c r="H4690" s="15" t="s">
        <v>13889</v>
      </c>
      <c r="I4690" s="15" t="s">
        <v>4327</v>
      </c>
      <c r="J4690" s="15" t="s">
        <v>4359</v>
      </c>
      <c r="K4690" s="15"/>
      <c r="L4690" s="103" t="str">
        <f t="shared" si="1"/>
        <v>B-L12-N58-1 Ltr. Natural JerryCan</v>
      </c>
      <c r="M4690" s="103">
        <f t="shared" si="2"/>
        <v>2880</v>
      </c>
      <c r="N4690" s="102" t="str">
        <f t="shared" si="3"/>
        <v>wk 41</v>
      </c>
    </row>
    <row r="4691" ht="12.75" customHeight="1">
      <c r="A4691" s="15" t="s">
        <v>4715</v>
      </c>
      <c r="B4691" s="15" t="s">
        <v>3123</v>
      </c>
      <c r="C4691" s="15" t="s">
        <v>4321</v>
      </c>
      <c r="D4691" s="15" t="s">
        <v>3816</v>
      </c>
      <c r="E4691" s="15" t="s">
        <v>13890</v>
      </c>
      <c r="F4691" s="15" t="s">
        <v>4324</v>
      </c>
      <c r="G4691" s="15" t="s">
        <v>13885</v>
      </c>
      <c r="H4691" s="15" t="s">
        <v>13886</v>
      </c>
      <c r="I4691" s="15" t="s">
        <v>4327</v>
      </c>
      <c r="J4691" s="15" t="s">
        <v>4328</v>
      </c>
      <c r="K4691" s="15"/>
      <c r="L4691" s="103" t="str">
        <f t="shared" si="1"/>
        <v>B-L12-N58-1 Ltr. Natural JerryCan</v>
      </c>
      <c r="M4691" s="103">
        <f t="shared" si="2"/>
        <v>144</v>
      </c>
      <c r="N4691" s="102" t="str">
        <f t="shared" si="3"/>
        <v>wk 41</v>
      </c>
    </row>
    <row r="4692" ht="12.75" customHeight="1">
      <c r="A4692" s="15" t="s">
        <v>4720</v>
      </c>
      <c r="B4692" s="15" t="s">
        <v>3123</v>
      </c>
      <c r="C4692" s="15" t="s">
        <v>4321</v>
      </c>
      <c r="D4692" s="15" t="s">
        <v>3741</v>
      </c>
      <c r="E4692" s="15" t="s">
        <v>13891</v>
      </c>
      <c r="F4692" s="15" t="s">
        <v>4324</v>
      </c>
      <c r="G4692" s="15" t="s">
        <v>13892</v>
      </c>
      <c r="H4692" s="15" t="s">
        <v>13893</v>
      </c>
      <c r="I4692" s="15" t="s">
        <v>4327</v>
      </c>
      <c r="J4692" s="15" t="s">
        <v>4328</v>
      </c>
      <c r="K4692" s="15"/>
      <c r="L4692" s="103" t="str">
        <f t="shared" si="1"/>
        <v>B-L12-N58-1 Ltr. Natural JerryCan</v>
      </c>
      <c r="M4692" s="103">
        <f t="shared" si="2"/>
        <v>72</v>
      </c>
      <c r="N4692" s="102" t="str">
        <f t="shared" si="3"/>
        <v>wk </v>
      </c>
    </row>
    <row r="4693" ht="12.75" customHeight="1">
      <c r="A4693" s="15" t="s">
        <v>4726</v>
      </c>
      <c r="B4693" s="15" t="s">
        <v>3123</v>
      </c>
      <c r="C4693" s="15" t="s">
        <v>4321</v>
      </c>
      <c r="D4693" s="15" t="s">
        <v>5327</v>
      </c>
      <c r="E4693" s="15" t="s">
        <v>13894</v>
      </c>
      <c r="F4693" s="15" t="s">
        <v>7991</v>
      </c>
      <c r="G4693" s="15" t="s">
        <v>13895</v>
      </c>
      <c r="H4693" s="15" t="s">
        <v>13896</v>
      </c>
      <c r="I4693" s="15" t="s">
        <v>4327</v>
      </c>
      <c r="J4693" s="15" t="s">
        <v>4328</v>
      </c>
      <c r="K4693" s="15"/>
      <c r="L4693" s="103" t="str">
        <f t="shared" si="1"/>
        <v>B-L12-N58-1 Ltr. Natural JerryCan</v>
      </c>
      <c r="M4693" s="103">
        <f t="shared" si="2"/>
        <v>504</v>
      </c>
      <c r="N4693" s="102" t="str">
        <f t="shared" si="3"/>
        <v>wk </v>
      </c>
    </row>
    <row r="4694" ht="12.75" customHeight="1">
      <c r="A4694" s="15" t="s">
        <v>5269</v>
      </c>
      <c r="B4694" s="15" t="s">
        <v>3123</v>
      </c>
      <c r="C4694" s="15" t="s">
        <v>4321</v>
      </c>
      <c r="D4694" s="15" t="s">
        <v>3816</v>
      </c>
      <c r="E4694" s="15" t="s">
        <v>13897</v>
      </c>
      <c r="F4694" s="15" t="s">
        <v>4324</v>
      </c>
      <c r="G4694" s="15" t="s">
        <v>13885</v>
      </c>
      <c r="H4694" s="15" t="s">
        <v>13886</v>
      </c>
      <c r="I4694" s="15" t="s">
        <v>4327</v>
      </c>
      <c r="J4694" s="15" t="s">
        <v>4345</v>
      </c>
      <c r="K4694" s="15"/>
      <c r="L4694" s="103" t="str">
        <f t="shared" si="1"/>
        <v>B-L12-N58-1 Ltr. Natural JerryCan</v>
      </c>
      <c r="M4694" s="103">
        <f t="shared" si="2"/>
        <v>144</v>
      </c>
      <c r="N4694" s="102" t="str">
        <f t="shared" si="3"/>
        <v>wk </v>
      </c>
    </row>
    <row r="4695" ht="12.75" customHeight="1">
      <c r="A4695" s="15" t="s">
        <v>4748</v>
      </c>
      <c r="B4695" s="15" t="s">
        <v>3123</v>
      </c>
      <c r="C4695" s="15" t="s">
        <v>4321</v>
      </c>
      <c r="D4695" s="15" t="s">
        <v>3372</v>
      </c>
      <c r="E4695" s="15" t="s">
        <v>13898</v>
      </c>
      <c r="F4695" s="15" t="s">
        <v>4324</v>
      </c>
      <c r="G4695" s="15" t="s">
        <v>13899</v>
      </c>
      <c r="H4695" s="15" t="s">
        <v>13900</v>
      </c>
      <c r="I4695" s="15" t="s">
        <v>4327</v>
      </c>
      <c r="J4695" s="15" t="s">
        <v>4345</v>
      </c>
      <c r="K4695" s="15"/>
      <c r="L4695" s="103" t="str">
        <f t="shared" si="1"/>
        <v>B-L12-N58-1 Ltr. Natural JerryCan</v>
      </c>
      <c r="M4695" s="103">
        <f t="shared" si="2"/>
        <v>288</v>
      </c>
      <c r="N4695" s="102" t="str">
        <f t="shared" si="3"/>
        <v>wk </v>
      </c>
    </row>
    <row r="4696" ht="12.75" customHeight="1">
      <c r="A4696" s="15" t="s">
        <v>4762</v>
      </c>
      <c r="B4696" s="15" t="s">
        <v>3123</v>
      </c>
      <c r="C4696" s="15" t="s">
        <v>4321</v>
      </c>
      <c r="D4696" s="15" t="s">
        <v>9301</v>
      </c>
      <c r="E4696" s="15" t="s">
        <v>13901</v>
      </c>
      <c r="F4696" s="15" t="s">
        <v>8170</v>
      </c>
      <c r="G4696" s="15" t="s">
        <v>13902</v>
      </c>
      <c r="H4696" s="15" t="s">
        <v>13903</v>
      </c>
      <c r="I4696" s="15" t="s">
        <v>4327</v>
      </c>
      <c r="J4696" s="15" t="s">
        <v>4345</v>
      </c>
      <c r="K4696" s="15"/>
      <c r="L4696" s="103" t="str">
        <f t="shared" si="1"/>
        <v>B-L12-N58-1 Ltr. Natural JerryCan</v>
      </c>
      <c r="M4696" s="103">
        <f t="shared" si="2"/>
        <v>216</v>
      </c>
      <c r="N4696" s="102" t="str">
        <f t="shared" si="3"/>
        <v>wk 15</v>
      </c>
    </row>
    <row r="4697" ht="12.75" customHeight="1">
      <c r="A4697" s="15" t="s">
        <v>4766</v>
      </c>
      <c r="B4697" s="15" t="s">
        <v>3123</v>
      </c>
      <c r="C4697" s="15" t="s">
        <v>4321</v>
      </c>
      <c r="D4697" s="15" t="s">
        <v>3741</v>
      </c>
      <c r="E4697" s="15" t="s">
        <v>13904</v>
      </c>
      <c r="F4697" s="15" t="s">
        <v>4324</v>
      </c>
      <c r="G4697" s="15" t="s">
        <v>13892</v>
      </c>
      <c r="H4697" s="15" t="s">
        <v>13893</v>
      </c>
      <c r="I4697" s="15" t="s">
        <v>4327</v>
      </c>
      <c r="J4697" s="15" t="s">
        <v>4345</v>
      </c>
      <c r="K4697" s="15"/>
      <c r="L4697" s="103" t="str">
        <f t="shared" si="1"/>
        <v>B-L12-N58-1 Ltr. Natural JerryCan</v>
      </c>
      <c r="M4697" s="103">
        <f t="shared" si="2"/>
        <v>72</v>
      </c>
      <c r="N4697" s="102" t="str">
        <f t="shared" si="3"/>
        <v>wk 23</v>
      </c>
    </row>
    <row r="4698" ht="12.75" customHeight="1">
      <c r="A4698" s="15" t="s">
        <v>4769</v>
      </c>
      <c r="B4698" s="15" t="s">
        <v>3123</v>
      </c>
      <c r="C4698" s="15" t="s">
        <v>4321</v>
      </c>
      <c r="D4698" s="15" t="s">
        <v>3741</v>
      </c>
      <c r="E4698" s="15" t="s">
        <v>13905</v>
      </c>
      <c r="F4698" s="15" t="s">
        <v>4324</v>
      </c>
      <c r="G4698" s="15" t="s">
        <v>13892</v>
      </c>
      <c r="H4698" s="15" t="s">
        <v>13893</v>
      </c>
      <c r="I4698" s="15" t="s">
        <v>4327</v>
      </c>
      <c r="J4698" s="15" t="s">
        <v>4345</v>
      </c>
      <c r="K4698" s="15"/>
      <c r="L4698" s="103" t="str">
        <f t="shared" si="1"/>
        <v>B-L12-N58-1 Ltr. Natural JerryCan</v>
      </c>
      <c r="M4698" s="103">
        <f t="shared" si="2"/>
        <v>72</v>
      </c>
      <c r="N4698" s="102" t="str">
        <f t="shared" si="3"/>
        <v>wk 28</v>
      </c>
    </row>
    <row r="4699" ht="12.75" customHeight="1">
      <c r="A4699" s="15" t="s">
        <v>4771</v>
      </c>
      <c r="B4699" s="15" t="s">
        <v>3123</v>
      </c>
      <c r="C4699" s="15" t="s">
        <v>4321</v>
      </c>
      <c r="D4699" s="15" t="s">
        <v>3816</v>
      </c>
      <c r="E4699" s="15" t="s">
        <v>13906</v>
      </c>
      <c r="F4699" s="15" t="s">
        <v>4324</v>
      </c>
      <c r="G4699" s="15" t="s">
        <v>13885</v>
      </c>
      <c r="H4699" s="15" t="s">
        <v>13886</v>
      </c>
      <c r="I4699" s="15" t="s">
        <v>4327</v>
      </c>
      <c r="J4699" s="15" t="s">
        <v>4345</v>
      </c>
      <c r="K4699" s="15"/>
      <c r="L4699" s="103" t="str">
        <f t="shared" si="1"/>
        <v>B-L12-N58-1 Ltr. Natural JerryCan</v>
      </c>
      <c r="M4699" s="103">
        <f t="shared" si="2"/>
        <v>144</v>
      </c>
      <c r="N4699" s="102" t="str">
        <f t="shared" si="3"/>
        <v>wk 32</v>
      </c>
    </row>
    <row r="4700" ht="12.75" customHeight="1">
      <c r="A4700" s="15" t="s">
        <v>4773</v>
      </c>
      <c r="B4700" s="15" t="s">
        <v>3123</v>
      </c>
      <c r="C4700" s="15" t="s">
        <v>4321</v>
      </c>
      <c r="D4700" s="15" t="s">
        <v>3741</v>
      </c>
      <c r="E4700" s="15" t="s">
        <v>13907</v>
      </c>
      <c r="F4700" s="15" t="s">
        <v>4324</v>
      </c>
      <c r="G4700" s="15" t="s">
        <v>13892</v>
      </c>
      <c r="H4700" s="15" t="s">
        <v>13893</v>
      </c>
      <c r="I4700" s="15" t="s">
        <v>4327</v>
      </c>
      <c r="J4700" s="15" t="s">
        <v>4345</v>
      </c>
      <c r="K4700" s="15"/>
      <c r="L4700" s="103" t="str">
        <f t="shared" si="1"/>
        <v>B-L12-N58-1 Ltr. Natural JerryCan</v>
      </c>
      <c r="M4700" s="103">
        <f t="shared" si="2"/>
        <v>72</v>
      </c>
      <c r="N4700" s="102" t="str">
        <f t="shared" si="3"/>
        <v>wk 41</v>
      </c>
    </row>
    <row r="4701" ht="12.75" customHeight="1">
      <c r="A4701" s="15" t="s">
        <v>4773</v>
      </c>
      <c r="B4701" s="15" t="s">
        <v>3123</v>
      </c>
      <c r="C4701" s="15" t="s">
        <v>4321</v>
      </c>
      <c r="D4701" s="15" t="s">
        <v>3741</v>
      </c>
      <c r="E4701" s="15" t="s">
        <v>13908</v>
      </c>
      <c r="F4701" s="15" t="s">
        <v>4324</v>
      </c>
      <c r="G4701" s="15" t="s">
        <v>13892</v>
      </c>
      <c r="H4701" s="15" t="s">
        <v>13893</v>
      </c>
      <c r="I4701" s="15" t="s">
        <v>4327</v>
      </c>
      <c r="J4701" s="15" t="s">
        <v>4345</v>
      </c>
      <c r="K4701" s="15"/>
      <c r="L4701" s="103" t="str">
        <f t="shared" si="1"/>
        <v>B-L12-N58-1 Ltr. Natural JerryCan</v>
      </c>
      <c r="M4701" s="103">
        <f t="shared" si="2"/>
        <v>72</v>
      </c>
      <c r="N4701" s="102" t="str">
        <f t="shared" si="3"/>
        <v>wk 41</v>
      </c>
    </row>
    <row r="4702" ht="12.75" customHeight="1">
      <c r="A4702" s="15" t="s">
        <v>4776</v>
      </c>
      <c r="B4702" s="15" t="s">
        <v>3123</v>
      </c>
      <c r="C4702" s="15" t="s">
        <v>4321</v>
      </c>
      <c r="D4702" s="15" t="s">
        <v>3372</v>
      </c>
      <c r="E4702" s="15" t="s">
        <v>13909</v>
      </c>
      <c r="F4702" s="15" t="s">
        <v>13910</v>
      </c>
      <c r="G4702" s="15" t="s">
        <v>13899</v>
      </c>
      <c r="H4702" s="15" t="s">
        <v>13900</v>
      </c>
      <c r="I4702" s="15" t="s">
        <v>4327</v>
      </c>
      <c r="J4702" s="15" t="s">
        <v>4345</v>
      </c>
      <c r="K4702" s="15"/>
      <c r="L4702" s="103" t="str">
        <f t="shared" si="1"/>
        <v>B-L12-N58-1 Ltr. Natural JerryCan</v>
      </c>
      <c r="M4702" s="103">
        <f t="shared" si="2"/>
        <v>288</v>
      </c>
      <c r="N4702" s="102" t="str">
        <f t="shared" si="3"/>
        <v>wk 45</v>
      </c>
    </row>
    <row r="4703" ht="12.75" customHeight="1">
      <c r="A4703" s="15" t="s">
        <v>4782</v>
      </c>
      <c r="B4703" s="15" t="s">
        <v>3123</v>
      </c>
      <c r="C4703" s="15" t="s">
        <v>4321</v>
      </c>
      <c r="D4703" s="15" t="s">
        <v>5078</v>
      </c>
      <c r="E4703" s="15" t="s">
        <v>13911</v>
      </c>
      <c r="F4703" s="15" t="s">
        <v>4324</v>
      </c>
      <c r="G4703" s="15" t="s">
        <v>13912</v>
      </c>
      <c r="H4703" s="15" t="s">
        <v>13913</v>
      </c>
      <c r="I4703" s="15" t="s">
        <v>4327</v>
      </c>
      <c r="J4703" s="15" t="s">
        <v>4328</v>
      </c>
      <c r="K4703" s="15"/>
      <c r="L4703" s="103" t="str">
        <f t="shared" si="1"/>
        <v>B-L12-N58-1 Ltr. Natural JerryCan</v>
      </c>
      <c r="M4703" s="103">
        <f t="shared" si="2"/>
        <v>1008</v>
      </c>
      <c r="N4703" s="102" t="str">
        <f t="shared" si="3"/>
        <v>wk </v>
      </c>
    </row>
    <row r="4704" ht="12.75" customHeight="1">
      <c r="A4704" s="15" t="s">
        <v>4786</v>
      </c>
      <c r="B4704" s="15" t="s">
        <v>3123</v>
      </c>
      <c r="C4704" s="15" t="s">
        <v>4321</v>
      </c>
      <c r="D4704" s="15" t="s">
        <v>3741</v>
      </c>
      <c r="E4704" s="15" t="s">
        <v>13914</v>
      </c>
      <c r="F4704" s="15" t="s">
        <v>4324</v>
      </c>
      <c r="G4704" s="15" t="s">
        <v>13892</v>
      </c>
      <c r="H4704" s="15" t="s">
        <v>13893</v>
      </c>
      <c r="I4704" s="15" t="s">
        <v>4327</v>
      </c>
      <c r="J4704" s="15" t="s">
        <v>4328</v>
      </c>
      <c r="K4704" s="15"/>
      <c r="L4704" s="103" t="str">
        <f t="shared" si="1"/>
        <v>B-L12-N58-1 Ltr. Natural JerryCan</v>
      </c>
      <c r="M4704" s="103">
        <f t="shared" si="2"/>
        <v>72</v>
      </c>
      <c r="N4704" s="102" t="str">
        <f t="shared" si="3"/>
        <v>wk </v>
      </c>
    </row>
    <row r="4705" ht="12.75" customHeight="1">
      <c r="A4705" s="15" t="s">
        <v>4346</v>
      </c>
      <c r="B4705" s="15" t="s">
        <v>3123</v>
      </c>
      <c r="C4705" s="15" t="s">
        <v>4321</v>
      </c>
      <c r="D4705" s="15" t="s">
        <v>9301</v>
      </c>
      <c r="E4705" s="15" t="s">
        <v>13915</v>
      </c>
      <c r="F4705" s="15" t="s">
        <v>4324</v>
      </c>
      <c r="G4705" s="15" t="s">
        <v>13902</v>
      </c>
      <c r="H4705" s="15" t="s">
        <v>13916</v>
      </c>
      <c r="I4705" s="15" t="s">
        <v>4327</v>
      </c>
      <c r="J4705" s="15" t="s">
        <v>4328</v>
      </c>
      <c r="K4705" s="15"/>
      <c r="L4705" s="103" t="str">
        <f t="shared" si="1"/>
        <v>B-L12-N58-1 Ltr. Natural JerryCan</v>
      </c>
      <c r="M4705" s="103">
        <f t="shared" si="2"/>
        <v>216</v>
      </c>
      <c r="N4705" s="102" t="str">
        <f t="shared" si="3"/>
        <v>wk </v>
      </c>
    </row>
    <row r="4706" ht="12.75" customHeight="1">
      <c r="A4706" s="15" t="s">
        <v>4795</v>
      </c>
      <c r="B4706" s="15" t="s">
        <v>3123</v>
      </c>
      <c r="C4706" s="15" t="s">
        <v>4321</v>
      </c>
      <c r="D4706" s="15" t="s">
        <v>3507</v>
      </c>
      <c r="E4706" s="15" t="s">
        <v>13917</v>
      </c>
      <c r="F4706" s="15" t="s">
        <v>13910</v>
      </c>
      <c r="G4706" s="15" t="s">
        <v>13918</v>
      </c>
      <c r="H4706" s="15" t="s">
        <v>13919</v>
      </c>
      <c r="I4706" s="15" t="s">
        <v>4327</v>
      </c>
      <c r="J4706" s="15" t="s">
        <v>4345</v>
      </c>
      <c r="K4706" s="15"/>
      <c r="L4706" s="103" t="str">
        <f t="shared" si="1"/>
        <v>B-L12-N58-1 Ltr. Natural JerryCan</v>
      </c>
      <c r="M4706" s="103">
        <f t="shared" si="2"/>
        <v>1728</v>
      </c>
      <c r="N4706" s="102" t="str">
        <f t="shared" si="3"/>
        <v>wk </v>
      </c>
    </row>
    <row r="4707" ht="12.75" customHeight="1">
      <c r="A4707" s="15" t="s">
        <v>4795</v>
      </c>
      <c r="B4707" s="15" t="s">
        <v>3123</v>
      </c>
      <c r="C4707" s="15" t="s">
        <v>4321</v>
      </c>
      <c r="D4707" s="15" t="s">
        <v>3741</v>
      </c>
      <c r="E4707" s="15" t="s">
        <v>13920</v>
      </c>
      <c r="F4707" s="15" t="s">
        <v>4324</v>
      </c>
      <c r="G4707" s="15" t="s">
        <v>13892</v>
      </c>
      <c r="H4707" s="15" t="s">
        <v>13921</v>
      </c>
      <c r="I4707" s="15" t="s">
        <v>4327</v>
      </c>
      <c r="J4707" s="15" t="s">
        <v>4328</v>
      </c>
      <c r="K4707" s="15"/>
      <c r="L4707" s="103" t="str">
        <f t="shared" si="1"/>
        <v>B-L12-N58-1 Ltr. Natural JerryCan</v>
      </c>
      <c r="M4707" s="103">
        <f t="shared" si="2"/>
        <v>72</v>
      </c>
      <c r="N4707" s="102" t="str">
        <f t="shared" si="3"/>
        <v>wk </v>
      </c>
    </row>
    <row r="4708" ht="12.75" customHeight="1">
      <c r="A4708" s="15" t="s">
        <v>4799</v>
      </c>
      <c r="B4708" s="15" t="s">
        <v>3123</v>
      </c>
      <c r="C4708" s="15" t="s">
        <v>4321</v>
      </c>
      <c r="D4708" s="15" t="s">
        <v>3372</v>
      </c>
      <c r="E4708" s="15" t="s">
        <v>13922</v>
      </c>
      <c r="F4708" s="15" t="s">
        <v>4324</v>
      </c>
      <c r="G4708" s="15" t="s">
        <v>13899</v>
      </c>
      <c r="H4708" s="15" t="s">
        <v>13923</v>
      </c>
      <c r="I4708" s="15" t="s">
        <v>4327</v>
      </c>
      <c r="J4708" s="15" t="s">
        <v>4345</v>
      </c>
      <c r="K4708" s="15"/>
      <c r="L4708" s="103" t="str">
        <f t="shared" si="1"/>
        <v>B-L12-N58-1 Ltr. Natural JerryCan</v>
      </c>
      <c r="M4708" s="103">
        <f t="shared" si="2"/>
        <v>288</v>
      </c>
      <c r="N4708" s="102" t="str">
        <f t="shared" si="3"/>
        <v>wk </v>
      </c>
    </row>
    <row r="4709" ht="12.75" customHeight="1">
      <c r="A4709" s="15" t="s">
        <v>4813</v>
      </c>
      <c r="B4709" s="15" t="s">
        <v>3123</v>
      </c>
      <c r="C4709" s="15" t="s">
        <v>4321</v>
      </c>
      <c r="D4709" s="15" t="s">
        <v>6806</v>
      </c>
      <c r="E4709" s="15" t="s">
        <v>13924</v>
      </c>
      <c r="F4709" s="15" t="s">
        <v>4324</v>
      </c>
      <c r="G4709" s="15" t="s">
        <v>13925</v>
      </c>
      <c r="H4709" s="15" t="s">
        <v>13926</v>
      </c>
      <c r="I4709" s="15" t="s">
        <v>4327</v>
      </c>
      <c r="J4709" s="15" t="s">
        <v>4345</v>
      </c>
      <c r="K4709" s="15"/>
      <c r="L4709" s="103" t="str">
        <f t="shared" si="1"/>
        <v>B-L12-N58-1 Ltr. Natural JerryCan</v>
      </c>
      <c r="M4709" s="103">
        <f t="shared" si="2"/>
        <v>1440</v>
      </c>
      <c r="N4709" s="102" t="str">
        <f t="shared" si="3"/>
        <v>wk </v>
      </c>
    </row>
    <row r="4710" ht="12.75" customHeight="1">
      <c r="A4710" s="15" t="s">
        <v>4816</v>
      </c>
      <c r="B4710" s="15" t="s">
        <v>3123</v>
      </c>
      <c r="C4710" s="15" t="s">
        <v>4321</v>
      </c>
      <c r="D4710" s="15" t="s">
        <v>3741</v>
      </c>
      <c r="E4710" s="15" t="s">
        <v>8101</v>
      </c>
      <c r="F4710" s="15" t="s">
        <v>4324</v>
      </c>
      <c r="G4710" s="15" t="s">
        <v>13892</v>
      </c>
      <c r="H4710" s="15" t="s">
        <v>13921</v>
      </c>
      <c r="I4710" s="15" t="s">
        <v>4327</v>
      </c>
      <c r="J4710" s="15" t="s">
        <v>4345</v>
      </c>
      <c r="K4710" s="15"/>
      <c r="L4710" s="103" t="str">
        <f t="shared" si="1"/>
        <v>B-L12-N58-1 Ltr. Natural JerryCan</v>
      </c>
      <c r="M4710" s="103">
        <f t="shared" si="2"/>
        <v>72</v>
      </c>
      <c r="N4710" s="102" t="str">
        <f t="shared" si="3"/>
        <v>wk 2</v>
      </c>
    </row>
    <row r="4711" ht="12.75" customHeight="1">
      <c r="A4711" s="15" t="s">
        <v>4823</v>
      </c>
      <c r="B4711" s="15" t="s">
        <v>3123</v>
      </c>
      <c r="C4711" s="15" t="s">
        <v>4321</v>
      </c>
      <c r="D4711" s="15" t="s">
        <v>3741</v>
      </c>
      <c r="E4711" s="15" t="s">
        <v>13927</v>
      </c>
      <c r="F4711" s="15" t="s">
        <v>4324</v>
      </c>
      <c r="G4711" s="15" t="s">
        <v>13892</v>
      </c>
      <c r="H4711" s="15" t="s">
        <v>13921</v>
      </c>
      <c r="I4711" s="15" t="s">
        <v>4327</v>
      </c>
      <c r="J4711" s="15" t="s">
        <v>4345</v>
      </c>
      <c r="K4711" s="15"/>
      <c r="L4711" s="103" t="str">
        <f t="shared" si="1"/>
        <v>B-L12-N58-1 Ltr. Natural JerryCan</v>
      </c>
      <c r="M4711" s="103">
        <f t="shared" si="2"/>
        <v>72</v>
      </c>
      <c r="N4711" s="102" t="str">
        <f t="shared" si="3"/>
        <v>wk 15</v>
      </c>
    </row>
    <row r="4712" ht="12.75" customHeight="1">
      <c r="A4712" s="15" t="s">
        <v>4830</v>
      </c>
      <c r="B4712" s="15" t="s">
        <v>3123</v>
      </c>
      <c r="C4712" s="15" t="s">
        <v>4321</v>
      </c>
      <c r="D4712" s="15" t="s">
        <v>3183</v>
      </c>
      <c r="E4712" s="15" t="s">
        <v>13928</v>
      </c>
      <c r="F4712" s="15" t="s">
        <v>4324</v>
      </c>
      <c r="G4712" s="15" t="s">
        <v>13929</v>
      </c>
      <c r="H4712" s="15" t="s">
        <v>13930</v>
      </c>
      <c r="I4712" s="15" t="s">
        <v>4327</v>
      </c>
      <c r="J4712" s="15" t="s">
        <v>4328</v>
      </c>
      <c r="K4712" s="15"/>
      <c r="L4712" s="103" t="str">
        <f t="shared" si="1"/>
        <v>B-L12-N58-1 Ltr. Natural JerryCan</v>
      </c>
      <c r="M4712" s="103">
        <f t="shared" si="2"/>
        <v>360</v>
      </c>
      <c r="N4712" s="102" t="str">
        <f t="shared" si="3"/>
        <v>wk 32</v>
      </c>
    </row>
    <row r="4713" ht="12.75" customHeight="1">
      <c r="A4713" s="15" t="s">
        <v>4830</v>
      </c>
      <c r="B4713" s="15" t="s">
        <v>3123</v>
      </c>
      <c r="C4713" s="15" t="s">
        <v>4321</v>
      </c>
      <c r="D4713" s="15" t="s">
        <v>3741</v>
      </c>
      <c r="E4713" s="15" t="s">
        <v>11020</v>
      </c>
      <c r="F4713" s="15" t="s">
        <v>4324</v>
      </c>
      <c r="G4713" s="15" t="s">
        <v>13892</v>
      </c>
      <c r="H4713" s="15" t="s">
        <v>13921</v>
      </c>
      <c r="I4713" s="15" t="s">
        <v>4327</v>
      </c>
      <c r="J4713" s="15" t="s">
        <v>4328</v>
      </c>
      <c r="K4713" s="15"/>
      <c r="L4713" s="103" t="str">
        <f t="shared" si="1"/>
        <v>B-L12-N58-1 Ltr. Natural JerryCan</v>
      </c>
      <c r="M4713" s="103">
        <f t="shared" si="2"/>
        <v>72</v>
      </c>
      <c r="N4713" s="102" t="str">
        <f t="shared" si="3"/>
        <v>wk 32</v>
      </c>
    </row>
    <row r="4714" ht="12.75" customHeight="1">
      <c r="A4714" s="15" t="s">
        <v>4835</v>
      </c>
      <c r="B4714" s="15" t="s">
        <v>3123</v>
      </c>
      <c r="C4714" s="15" t="s">
        <v>4321</v>
      </c>
      <c r="D4714" s="15" t="s">
        <v>9301</v>
      </c>
      <c r="E4714" s="15" t="s">
        <v>13931</v>
      </c>
      <c r="F4714" s="15" t="s">
        <v>4324</v>
      </c>
      <c r="G4714" s="15" t="s">
        <v>13902</v>
      </c>
      <c r="H4714" s="15" t="s">
        <v>13916</v>
      </c>
      <c r="I4714" s="15" t="s">
        <v>4327</v>
      </c>
      <c r="J4714" s="15" t="s">
        <v>4345</v>
      </c>
      <c r="K4714" s="15"/>
      <c r="L4714" s="103" t="str">
        <f t="shared" si="1"/>
        <v>B-L12-N58-1 Ltr. Natural JerryCan</v>
      </c>
      <c r="M4714" s="103">
        <f t="shared" si="2"/>
        <v>216</v>
      </c>
      <c r="N4714" s="102" t="str">
        <f t="shared" si="3"/>
        <v>wk 37</v>
      </c>
    </row>
    <row r="4715" ht="12.75" customHeight="1">
      <c r="A4715" s="15" t="s">
        <v>4838</v>
      </c>
      <c r="B4715" s="15" t="s">
        <v>3123</v>
      </c>
      <c r="C4715" s="15" t="s">
        <v>4321</v>
      </c>
      <c r="D4715" s="15" t="s">
        <v>3741</v>
      </c>
      <c r="E4715" s="15" t="s">
        <v>13932</v>
      </c>
      <c r="F4715" s="15" t="s">
        <v>4324</v>
      </c>
      <c r="G4715" s="15" t="s">
        <v>13892</v>
      </c>
      <c r="H4715" s="15" t="s">
        <v>13921</v>
      </c>
      <c r="I4715" s="15" t="s">
        <v>4327</v>
      </c>
      <c r="J4715" s="15" t="s">
        <v>4345</v>
      </c>
      <c r="K4715" s="15"/>
      <c r="L4715" s="103" t="str">
        <f t="shared" si="1"/>
        <v>B-L12-N58-1 Ltr. Natural JerryCan</v>
      </c>
      <c r="M4715" s="103">
        <f t="shared" si="2"/>
        <v>72</v>
      </c>
      <c r="N4715" s="102" t="str">
        <f t="shared" si="3"/>
        <v>wk 45</v>
      </c>
    </row>
    <row r="4716" ht="12.75" customHeight="1">
      <c r="A4716" s="15" t="s">
        <v>4851</v>
      </c>
      <c r="B4716" s="15" t="s">
        <v>3123</v>
      </c>
      <c r="C4716" s="15" t="s">
        <v>4321</v>
      </c>
      <c r="D4716" s="15" t="s">
        <v>9301</v>
      </c>
      <c r="E4716" s="15" t="s">
        <v>13933</v>
      </c>
      <c r="F4716" s="15" t="s">
        <v>4324</v>
      </c>
      <c r="G4716" s="15" t="s">
        <v>13902</v>
      </c>
      <c r="H4716" s="15" t="s">
        <v>13916</v>
      </c>
      <c r="I4716" s="15" t="s">
        <v>4327</v>
      </c>
      <c r="J4716" s="15" t="s">
        <v>4328</v>
      </c>
      <c r="K4716" s="15"/>
      <c r="L4716" s="103" t="str">
        <f t="shared" si="1"/>
        <v>B-L12-N58-1 Ltr. Natural JerryCan</v>
      </c>
      <c r="M4716" s="103">
        <f t="shared" si="2"/>
        <v>216</v>
      </c>
      <c r="N4716" s="102" t="str">
        <f t="shared" si="3"/>
        <v>wk </v>
      </c>
    </row>
    <row r="4717" ht="12.75" customHeight="1">
      <c r="A4717" s="15" t="s">
        <v>4859</v>
      </c>
      <c r="B4717" s="15" t="s">
        <v>3123</v>
      </c>
      <c r="C4717" s="15" t="s">
        <v>4321</v>
      </c>
      <c r="D4717" s="15" t="s">
        <v>3741</v>
      </c>
      <c r="E4717" s="15" t="s">
        <v>13934</v>
      </c>
      <c r="F4717" s="15" t="s">
        <v>4324</v>
      </c>
      <c r="G4717" s="15" t="s">
        <v>13892</v>
      </c>
      <c r="H4717" s="15" t="s">
        <v>13921</v>
      </c>
      <c r="I4717" s="15" t="s">
        <v>4327</v>
      </c>
      <c r="J4717" s="15" t="s">
        <v>4328</v>
      </c>
      <c r="K4717" s="15"/>
      <c r="L4717" s="103" t="str">
        <f t="shared" si="1"/>
        <v>B-L12-N58-1 Ltr. Natural JerryCan</v>
      </c>
      <c r="M4717" s="103">
        <f t="shared" si="2"/>
        <v>72</v>
      </c>
      <c r="N4717" s="102" t="str">
        <f t="shared" si="3"/>
        <v>wk </v>
      </c>
    </row>
    <row r="4718" ht="12.75" customHeight="1">
      <c r="A4718" s="15" t="s">
        <v>4869</v>
      </c>
      <c r="B4718" s="15" t="s">
        <v>3123</v>
      </c>
      <c r="C4718" s="15" t="s">
        <v>4321</v>
      </c>
      <c r="D4718" s="15" t="s">
        <v>3539</v>
      </c>
      <c r="E4718" s="15" t="s">
        <v>13935</v>
      </c>
      <c r="F4718" s="15" t="s">
        <v>4324</v>
      </c>
      <c r="G4718" s="15" t="s">
        <v>13936</v>
      </c>
      <c r="H4718" s="15" t="s">
        <v>13937</v>
      </c>
      <c r="I4718" s="15" t="s">
        <v>4327</v>
      </c>
      <c r="J4718" s="15" t="s">
        <v>4328</v>
      </c>
      <c r="K4718" s="15"/>
      <c r="L4718" s="103" t="str">
        <f t="shared" si="1"/>
        <v>B-L12-N58-1 Ltr. Natural JerryCan</v>
      </c>
      <c r="M4718" s="103">
        <f t="shared" si="2"/>
        <v>864</v>
      </c>
      <c r="N4718" s="102" t="str">
        <f t="shared" si="3"/>
        <v>wk </v>
      </c>
    </row>
    <row r="4719" ht="12.75" customHeight="1">
      <c r="A4719" s="15" t="s">
        <v>4878</v>
      </c>
      <c r="B4719" s="15" t="s">
        <v>3123</v>
      </c>
      <c r="C4719" s="15" t="s">
        <v>4321</v>
      </c>
      <c r="D4719" s="15" t="s">
        <v>3816</v>
      </c>
      <c r="E4719" s="15" t="s">
        <v>13938</v>
      </c>
      <c r="F4719" s="15" t="s">
        <v>4324</v>
      </c>
      <c r="G4719" s="15" t="s">
        <v>13885</v>
      </c>
      <c r="H4719" s="15" t="s">
        <v>13939</v>
      </c>
      <c r="I4719" s="15" t="s">
        <v>4327</v>
      </c>
      <c r="J4719" s="15" t="s">
        <v>4345</v>
      </c>
      <c r="K4719" s="15"/>
      <c r="L4719" s="103" t="str">
        <f t="shared" si="1"/>
        <v>B-L12-N58-1 Ltr. Natural JerryCan</v>
      </c>
      <c r="M4719" s="103">
        <f t="shared" si="2"/>
        <v>144</v>
      </c>
      <c r="N4719" s="102" t="str">
        <f t="shared" si="3"/>
        <v>wk </v>
      </c>
    </row>
    <row r="4720" ht="12.75" customHeight="1">
      <c r="A4720" s="15" t="s">
        <v>4878</v>
      </c>
      <c r="B4720" s="15" t="s">
        <v>3123</v>
      </c>
      <c r="C4720" s="15" t="s">
        <v>4321</v>
      </c>
      <c r="D4720" s="15" t="s">
        <v>3741</v>
      </c>
      <c r="E4720" s="15" t="s">
        <v>13940</v>
      </c>
      <c r="F4720" s="15" t="s">
        <v>4324</v>
      </c>
      <c r="G4720" s="15" t="s">
        <v>13892</v>
      </c>
      <c r="H4720" s="15" t="s">
        <v>13921</v>
      </c>
      <c r="I4720" s="15" t="s">
        <v>4327</v>
      </c>
      <c r="J4720" s="15" t="s">
        <v>4328</v>
      </c>
      <c r="K4720" s="15"/>
      <c r="L4720" s="103" t="str">
        <f t="shared" si="1"/>
        <v>B-L12-N58-1 Ltr. Natural JerryCan</v>
      </c>
      <c r="M4720" s="103">
        <f t="shared" si="2"/>
        <v>72</v>
      </c>
      <c r="N4720" s="102" t="str">
        <f t="shared" si="3"/>
        <v>wk </v>
      </c>
    </row>
    <row r="4721" ht="12.75" customHeight="1">
      <c r="A4721" s="15" t="s">
        <v>4882</v>
      </c>
      <c r="B4721" s="15" t="s">
        <v>3123</v>
      </c>
      <c r="C4721" s="15" t="s">
        <v>4321</v>
      </c>
      <c r="D4721" s="15" t="s">
        <v>3741</v>
      </c>
      <c r="E4721" s="15" t="s">
        <v>13941</v>
      </c>
      <c r="F4721" s="15" t="s">
        <v>4324</v>
      </c>
      <c r="G4721" s="15" t="s">
        <v>13892</v>
      </c>
      <c r="H4721" s="15" t="s">
        <v>13921</v>
      </c>
      <c r="I4721" s="15" t="s">
        <v>4327</v>
      </c>
      <c r="J4721" s="15" t="s">
        <v>4345</v>
      </c>
      <c r="K4721" s="15"/>
      <c r="L4721" s="103" t="str">
        <f t="shared" si="1"/>
        <v>B-L12-N58-1 Ltr. Natural JerryCan</v>
      </c>
      <c r="M4721" s="103">
        <f t="shared" si="2"/>
        <v>72</v>
      </c>
      <c r="N4721" s="102" t="str">
        <f t="shared" si="3"/>
        <v>wk </v>
      </c>
    </row>
    <row r="4722" ht="12.75" customHeight="1">
      <c r="A4722" s="15" t="s">
        <v>4884</v>
      </c>
      <c r="B4722" s="15" t="s">
        <v>3123</v>
      </c>
      <c r="C4722" s="15" t="s">
        <v>4321</v>
      </c>
      <c r="D4722" s="15" t="s">
        <v>3741</v>
      </c>
      <c r="E4722" s="15" t="s">
        <v>13942</v>
      </c>
      <c r="F4722" s="15" t="s">
        <v>4324</v>
      </c>
      <c r="G4722" s="15" t="s">
        <v>13892</v>
      </c>
      <c r="H4722" s="15" t="s">
        <v>13921</v>
      </c>
      <c r="I4722" s="15" t="s">
        <v>4327</v>
      </c>
      <c r="J4722" s="15" t="s">
        <v>4345</v>
      </c>
      <c r="K4722" s="15"/>
      <c r="L4722" s="103" t="str">
        <f t="shared" si="1"/>
        <v>B-L12-N58-1 Ltr. Natural JerryCan</v>
      </c>
      <c r="M4722" s="103">
        <f t="shared" si="2"/>
        <v>72</v>
      </c>
      <c r="N4722" s="102" t="str">
        <f t="shared" si="3"/>
        <v>wk 2</v>
      </c>
    </row>
    <row r="4723" ht="12.75" customHeight="1">
      <c r="A4723" s="15" t="s">
        <v>13943</v>
      </c>
      <c r="B4723" s="15" t="s">
        <v>2855</v>
      </c>
      <c r="C4723" s="15" t="s">
        <v>3146</v>
      </c>
      <c r="D4723" s="15" t="s">
        <v>3145</v>
      </c>
      <c r="E4723" s="15"/>
      <c r="F4723" s="15" t="s">
        <v>4308</v>
      </c>
      <c r="G4723" s="15" t="s">
        <v>4352</v>
      </c>
      <c r="H4723" s="15" t="s">
        <v>3149</v>
      </c>
      <c r="I4723" s="15" t="s">
        <v>3156</v>
      </c>
      <c r="J4723" s="15"/>
      <c r="K4723" s="15"/>
      <c r="L4723" s="103" t="str">
        <f t="shared" si="1"/>
        <v>B-L12-N58NAS-S-1 Ltr. Natural Printed Nas Solvent JerryCan</v>
      </c>
      <c r="M4723" s="103">
        <f t="shared" si="2"/>
        <v>0</v>
      </c>
      <c r="N4723" s="102" t="str">
        <f t="shared" si="3"/>
        <v>wk </v>
      </c>
    </row>
    <row r="4724" ht="12.75" customHeight="1">
      <c r="A4724" s="15" t="s">
        <v>5658</v>
      </c>
      <c r="B4724" s="15" t="s">
        <v>3123</v>
      </c>
      <c r="C4724" s="15" t="s">
        <v>4321</v>
      </c>
      <c r="D4724" s="15" t="s">
        <v>12102</v>
      </c>
      <c r="E4724" s="15" t="s">
        <v>13944</v>
      </c>
      <c r="F4724" s="15" t="s">
        <v>13945</v>
      </c>
      <c r="G4724" s="15" t="s">
        <v>13946</v>
      </c>
      <c r="H4724" s="15" t="s">
        <v>13947</v>
      </c>
      <c r="I4724" s="15" t="s">
        <v>4327</v>
      </c>
      <c r="J4724" s="15" t="s">
        <v>4359</v>
      </c>
      <c r="K4724" s="15"/>
      <c r="L4724" s="103" t="str">
        <f t="shared" si="1"/>
        <v>B-L12-N58NAS-S-1 Ltr. Natural Printed Nas Solvent JerryCan</v>
      </c>
      <c r="M4724" s="103">
        <f t="shared" si="2"/>
        <v>4896</v>
      </c>
      <c r="N4724" s="102" t="str">
        <f t="shared" si="3"/>
        <v>wk 31</v>
      </c>
    </row>
    <row r="4725" ht="12.75" customHeight="1">
      <c r="A4725" s="15" t="s">
        <v>6527</v>
      </c>
      <c r="B4725" s="15" t="s">
        <v>3123</v>
      </c>
      <c r="C4725" s="15" t="s">
        <v>4321</v>
      </c>
      <c r="D4725" s="15" t="s">
        <v>6766</v>
      </c>
      <c r="E4725" s="15" t="s">
        <v>13948</v>
      </c>
      <c r="F4725" s="15" t="s">
        <v>13945</v>
      </c>
      <c r="G4725" s="15" t="s">
        <v>13949</v>
      </c>
      <c r="H4725" s="15" t="s">
        <v>13950</v>
      </c>
      <c r="I4725" s="15" t="s">
        <v>4327</v>
      </c>
      <c r="J4725" s="15" t="s">
        <v>4359</v>
      </c>
      <c r="K4725" s="15"/>
      <c r="L4725" s="103" t="str">
        <f t="shared" si="1"/>
        <v>B-L12-N58NAS-S-1 Ltr. Natural Printed Nas Solvent JerryCan</v>
      </c>
      <c r="M4725" s="103">
        <f t="shared" si="2"/>
        <v>1080</v>
      </c>
      <c r="N4725" s="102" t="str">
        <f t="shared" si="3"/>
        <v>wk </v>
      </c>
    </row>
    <row r="4726" ht="12.75" customHeight="1">
      <c r="A4726" s="15" t="s">
        <v>4579</v>
      </c>
      <c r="B4726" s="15" t="s">
        <v>3123</v>
      </c>
      <c r="C4726" s="15" t="s">
        <v>4321</v>
      </c>
      <c r="D4726" s="15" t="s">
        <v>6806</v>
      </c>
      <c r="E4726" s="15" t="s">
        <v>13951</v>
      </c>
      <c r="F4726" s="15" t="s">
        <v>13945</v>
      </c>
      <c r="G4726" s="15" t="s">
        <v>13952</v>
      </c>
      <c r="H4726" s="15" t="s">
        <v>13953</v>
      </c>
      <c r="I4726" s="15" t="s">
        <v>4327</v>
      </c>
      <c r="J4726" s="15" t="s">
        <v>4359</v>
      </c>
      <c r="K4726" s="15"/>
      <c r="L4726" s="103" t="str">
        <f t="shared" si="1"/>
        <v>B-L12-N58NAS-S-1 Ltr. Natural Printed Nas Solvent JerryCan</v>
      </c>
      <c r="M4726" s="103">
        <f t="shared" si="2"/>
        <v>1440</v>
      </c>
      <c r="N4726" s="102" t="str">
        <f t="shared" si="3"/>
        <v>wk </v>
      </c>
    </row>
    <row r="4727" ht="12.75" customHeight="1">
      <c r="A4727" s="15" t="s">
        <v>13954</v>
      </c>
      <c r="B4727" s="15"/>
      <c r="C4727" s="15" t="s">
        <v>3146</v>
      </c>
      <c r="D4727" s="15" t="s">
        <v>3145</v>
      </c>
      <c r="E4727" s="15"/>
      <c r="F4727" s="15" t="s">
        <v>4308</v>
      </c>
      <c r="G4727" s="15" t="s">
        <v>13955</v>
      </c>
      <c r="H4727" s="15" t="s">
        <v>3149</v>
      </c>
      <c r="I4727" s="15" t="s">
        <v>3177</v>
      </c>
      <c r="J4727" s="15"/>
      <c r="K4727" s="15"/>
      <c r="L4727" s="103" t="str">
        <f t="shared" si="1"/>
        <v>B-L12-PN58-1Ltr Pearly Natural JerryCan</v>
      </c>
      <c r="M4727" s="103">
        <f t="shared" si="2"/>
        <v>0</v>
      </c>
      <c r="N4727" s="102" t="str">
        <f t="shared" si="3"/>
        <v>wk </v>
      </c>
    </row>
    <row r="4728" ht="12.75" customHeight="1">
      <c r="A4728" s="15" t="s">
        <v>4934</v>
      </c>
      <c r="B4728" s="15" t="s">
        <v>3123</v>
      </c>
      <c r="C4728" s="15" t="s">
        <v>4321</v>
      </c>
      <c r="D4728" s="15" t="s">
        <v>3741</v>
      </c>
      <c r="E4728" s="15" t="s">
        <v>7827</v>
      </c>
      <c r="F4728" s="15" t="s">
        <v>4324</v>
      </c>
      <c r="G4728" s="15" t="s">
        <v>13800</v>
      </c>
      <c r="H4728" s="15" t="s">
        <v>13956</v>
      </c>
      <c r="I4728" s="15" t="s">
        <v>4327</v>
      </c>
      <c r="J4728" s="15" t="s">
        <v>4328</v>
      </c>
      <c r="K4728" s="15"/>
      <c r="L4728" s="103" t="str">
        <f t="shared" si="1"/>
        <v>B-L12-PN58-1Ltr Pearly Natural JerryCan</v>
      </c>
      <c r="M4728" s="103">
        <f t="shared" si="2"/>
        <v>72</v>
      </c>
      <c r="N4728" s="102" t="str">
        <f t="shared" si="3"/>
        <v>wk 1</v>
      </c>
    </row>
    <row r="4729" ht="12.75" customHeight="1">
      <c r="A4729" s="15" t="s">
        <v>6765</v>
      </c>
      <c r="B4729" s="15" t="s">
        <v>3123</v>
      </c>
      <c r="C4729" s="15" t="s">
        <v>4321</v>
      </c>
      <c r="D4729" s="15" t="s">
        <v>3183</v>
      </c>
      <c r="E4729" s="15" t="s">
        <v>10887</v>
      </c>
      <c r="F4729" s="15" t="s">
        <v>4324</v>
      </c>
      <c r="G4729" s="15" t="s">
        <v>13848</v>
      </c>
      <c r="H4729" s="15" t="s">
        <v>13957</v>
      </c>
      <c r="I4729" s="15" t="s">
        <v>4327</v>
      </c>
      <c r="J4729" s="15" t="s">
        <v>5653</v>
      </c>
      <c r="K4729" s="15"/>
      <c r="L4729" s="103" t="str">
        <f t="shared" si="1"/>
        <v>B-L12-PN58-1Ltr Pearly Natural JerryCan</v>
      </c>
      <c r="M4729" s="103">
        <f t="shared" si="2"/>
        <v>360</v>
      </c>
      <c r="N4729" s="102" t="str">
        <f t="shared" si="3"/>
        <v>wk </v>
      </c>
    </row>
    <row r="4730" ht="12.75" customHeight="1">
      <c r="A4730" s="15" t="s">
        <v>6765</v>
      </c>
      <c r="B4730" s="15" t="s">
        <v>3123</v>
      </c>
      <c r="C4730" s="15" t="s">
        <v>4321</v>
      </c>
      <c r="D4730" s="15" t="s">
        <v>3741</v>
      </c>
      <c r="E4730" s="15" t="s">
        <v>13958</v>
      </c>
      <c r="F4730" s="15" t="s">
        <v>4324</v>
      </c>
      <c r="G4730" s="15" t="s">
        <v>13800</v>
      </c>
      <c r="H4730" s="15" t="s">
        <v>13956</v>
      </c>
      <c r="I4730" s="15" t="s">
        <v>4327</v>
      </c>
      <c r="J4730" s="15" t="s">
        <v>5653</v>
      </c>
      <c r="K4730" s="15"/>
      <c r="L4730" s="103" t="str">
        <f t="shared" si="1"/>
        <v>B-L12-PN58-1Ltr Pearly Natural JerryCan</v>
      </c>
      <c r="M4730" s="103">
        <f t="shared" si="2"/>
        <v>72</v>
      </c>
      <c r="N4730" s="102" t="str">
        <f t="shared" si="3"/>
        <v>wk </v>
      </c>
    </row>
    <row r="4731" ht="12.75" customHeight="1">
      <c r="A4731" s="15" t="s">
        <v>13959</v>
      </c>
      <c r="B4731" s="15" t="s">
        <v>2855</v>
      </c>
      <c r="C4731" s="15" t="s">
        <v>3146</v>
      </c>
      <c r="D4731" s="15" t="s">
        <v>3145</v>
      </c>
      <c r="E4731" s="15"/>
      <c r="F4731" s="15" t="s">
        <v>4308</v>
      </c>
      <c r="G4731" s="15" t="s">
        <v>13955</v>
      </c>
      <c r="H4731" s="15" t="s">
        <v>3149</v>
      </c>
      <c r="I4731" s="15" t="s">
        <v>3156</v>
      </c>
      <c r="J4731" s="15"/>
      <c r="K4731" s="15"/>
      <c r="L4731" s="103" t="str">
        <f t="shared" si="1"/>
        <v>B-L12-W58-1 Ltr. White JerryCan</v>
      </c>
      <c r="M4731" s="103">
        <f t="shared" si="2"/>
        <v>0</v>
      </c>
      <c r="N4731" s="102" t="str">
        <f t="shared" si="3"/>
        <v>wk </v>
      </c>
    </row>
    <row r="4732" ht="12.75" customHeight="1">
      <c r="A4732" s="15" t="s">
        <v>4534</v>
      </c>
      <c r="B4732" s="15" t="s">
        <v>3123</v>
      </c>
      <c r="C4732" s="15" t="s">
        <v>4321</v>
      </c>
      <c r="D4732" s="15" t="s">
        <v>3741</v>
      </c>
      <c r="E4732" s="15" t="s">
        <v>13960</v>
      </c>
      <c r="F4732" s="15" t="s">
        <v>4324</v>
      </c>
      <c r="G4732" s="15" t="s">
        <v>13800</v>
      </c>
      <c r="H4732" s="15" t="s">
        <v>13961</v>
      </c>
      <c r="I4732" s="15" t="s">
        <v>4327</v>
      </c>
      <c r="J4732" s="15" t="s">
        <v>4328</v>
      </c>
      <c r="K4732" s="15"/>
      <c r="L4732" s="103" t="str">
        <f t="shared" si="1"/>
        <v>B-L12-W58-1 Ltr. White JerryCan</v>
      </c>
      <c r="M4732" s="103">
        <f t="shared" si="2"/>
        <v>72</v>
      </c>
      <c r="N4732" s="102" t="str">
        <f t="shared" si="3"/>
        <v>wk 14</v>
      </c>
    </row>
    <row r="4733" ht="12.75" customHeight="1">
      <c r="A4733" s="15" t="s">
        <v>4550</v>
      </c>
      <c r="B4733" s="15" t="s">
        <v>3123</v>
      </c>
      <c r="C4733" s="15" t="s">
        <v>4321</v>
      </c>
      <c r="D4733" s="15" t="s">
        <v>3569</v>
      </c>
      <c r="E4733" s="15" t="s">
        <v>13962</v>
      </c>
      <c r="F4733" s="15" t="s">
        <v>4324</v>
      </c>
      <c r="G4733" s="15" t="s">
        <v>13862</v>
      </c>
      <c r="H4733" s="15" t="s">
        <v>13963</v>
      </c>
      <c r="I4733" s="15" t="s">
        <v>4327</v>
      </c>
      <c r="J4733" s="15" t="s">
        <v>4345</v>
      </c>
      <c r="K4733" s="15"/>
      <c r="L4733" s="103" t="str">
        <f t="shared" si="1"/>
        <v>B-L12-W58-1 Ltr. White JerryCan</v>
      </c>
      <c r="M4733" s="103">
        <f t="shared" si="2"/>
        <v>576</v>
      </c>
      <c r="N4733" s="102" t="str">
        <f t="shared" si="3"/>
        <v>wk 23</v>
      </c>
    </row>
    <row r="4734" ht="12.75" customHeight="1">
      <c r="A4734" s="15" t="s">
        <v>4565</v>
      </c>
      <c r="B4734" s="15" t="s">
        <v>3123</v>
      </c>
      <c r="C4734" s="15" t="s">
        <v>4321</v>
      </c>
      <c r="D4734" s="15" t="s">
        <v>3741</v>
      </c>
      <c r="E4734" s="15" t="s">
        <v>13964</v>
      </c>
      <c r="F4734" s="15" t="s">
        <v>4324</v>
      </c>
      <c r="G4734" s="15" t="s">
        <v>13800</v>
      </c>
      <c r="H4734" s="15" t="s">
        <v>13961</v>
      </c>
      <c r="I4734" s="15" t="s">
        <v>4327</v>
      </c>
      <c r="J4734" s="15" t="s">
        <v>4328</v>
      </c>
      <c r="K4734" s="15"/>
      <c r="L4734" s="103" t="str">
        <f t="shared" si="1"/>
        <v>B-L12-W58-1 Ltr. White JerryCan</v>
      </c>
      <c r="M4734" s="103">
        <f t="shared" si="2"/>
        <v>72</v>
      </c>
      <c r="N4734" s="102" t="str">
        <f t="shared" si="3"/>
        <v>wk 49</v>
      </c>
    </row>
    <row r="4735" ht="12.75" customHeight="1">
      <c r="A4735" s="15" t="s">
        <v>4579</v>
      </c>
      <c r="B4735" s="15" t="s">
        <v>3123</v>
      </c>
      <c r="C4735" s="15" t="s">
        <v>4321</v>
      </c>
      <c r="D4735" s="15" t="s">
        <v>3741</v>
      </c>
      <c r="E4735" s="15" t="s">
        <v>7983</v>
      </c>
      <c r="F4735" s="15" t="s">
        <v>4324</v>
      </c>
      <c r="G4735" s="15" t="s">
        <v>13800</v>
      </c>
      <c r="H4735" s="15" t="s">
        <v>13961</v>
      </c>
      <c r="I4735" s="15" t="s">
        <v>4327</v>
      </c>
      <c r="J4735" s="15" t="s">
        <v>4328</v>
      </c>
      <c r="K4735" s="15"/>
      <c r="L4735" s="103" t="str">
        <f t="shared" si="1"/>
        <v>B-L12-W58-1 Ltr. White JerryCan</v>
      </c>
      <c r="M4735" s="103">
        <f t="shared" si="2"/>
        <v>72</v>
      </c>
      <c r="N4735" s="102" t="str">
        <f t="shared" si="3"/>
        <v>wk </v>
      </c>
    </row>
    <row r="4736" ht="12.75" customHeight="1">
      <c r="A4736" s="15" t="s">
        <v>4597</v>
      </c>
      <c r="B4736" s="15" t="s">
        <v>3123</v>
      </c>
      <c r="C4736" s="15" t="s">
        <v>4321</v>
      </c>
      <c r="D4736" s="15" t="s">
        <v>3183</v>
      </c>
      <c r="E4736" s="15" t="s">
        <v>13965</v>
      </c>
      <c r="F4736" s="15" t="s">
        <v>4324</v>
      </c>
      <c r="G4736" s="15" t="s">
        <v>13848</v>
      </c>
      <c r="H4736" s="15" t="s">
        <v>13966</v>
      </c>
      <c r="I4736" s="15" t="s">
        <v>4327</v>
      </c>
      <c r="J4736" s="15" t="s">
        <v>4328</v>
      </c>
      <c r="K4736" s="15"/>
      <c r="L4736" s="103" t="str">
        <f t="shared" si="1"/>
        <v>B-L12-W58-1 Ltr. White JerryCan</v>
      </c>
      <c r="M4736" s="103">
        <f t="shared" si="2"/>
        <v>360</v>
      </c>
      <c r="N4736" s="102" t="str">
        <f t="shared" si="3"/>
        <v>wk </v>
      </c>
    </row>
    <row r="4737" ht="12.75" customHeight="1">
      <c r="A4737" s="15" t="s">
        <v>4609</v>
      </c>
      <c r="B4737" s="15" t="s">
        <v>3123</v>
      </c>
      <c r="C4737" s="15" t="s">
        <v>4321</v>
      </c>
      <c r="D4737" s="15" t="s">
        <v>9301</v>
      </c>
      <c r="E4737" s="15" t="s">
        <v>13967</v>
      </c>
      <c r="F4737" s="15" t="s">
        <v>4324</v>
      </c>
      <c r="G4737" s="15" t="s">
        <v>13798</v>
      </c>
      <c r="H4737" s="15" t="s">
        <v>13968</v>
      </c>
      <c r="I4737" s="15" t="s">
        <v>4327</v>
      </c>
      <c r="J4737" s="15" t="s">
        <v>4328</v>
      </c>
      <c r="K4737" s="15"/>
      <c r="L4737" s="103" t="str">
        <f t="shared" si="1"/>
        <v>B-L12-W58-1 Ltr. White JerryCan</v>
      </c>
      <c r="M4737" s="103">
        <f t="shared" si="2"/>
        <v>216</v>
      </c>
      <c r="N4737" s="102" t="str">
        <f t="shared" si="3"/>
        <v>wk 6</v>
      </c>
    </row>
    <row r="4738" ht="12.75" customHeight="1">
      <c r="A4738" s="15" t="s">
        <v>4612</v>
      </c>
      <c r="B4738" s="15" t="s">
        <v>3123</v>
      </c>
      <c r="C4738" s="15" t="s">
        <v>4321</v>
      </c>
      <c r="D4738" s="15" t="s">
        <v>3816</v>
      </c>
      <c r="E4738" s="15" t="s">
        <v>13969</v>
      </c>
      <c r="F4738" s="15" t="s">
        <v>4324</v>
      </c>
      <c r="G4738" s="15" t="s">
        <v>13794</v>
      </c>
      <c r="H4738" s="15" t="s">
        <v>13970</v>
      </c>
      <c r="I4738" s="15" t="s">
        <v>4327</v>
      </c>
      <c r="J4738" s="15" t="s">
        <v>4328</v>
      </c>
      <c r="K4738" s="15"/>
      <c r="L4738" s="103" t="str">
        <f t="shared" si="1"/>
        <v>B-L12-W58-1 Ltr. White JerryCan</v>
      </c>
      <c r="M4738" s="103">
        <f t="shared" si="2"/>
        <v>144</v>
      </c>
      <c r="N4738" s="102" t="str">
        <f t="shared" si="3"/>
        <v>wk 10</v>
      </c>
    </row>
    <row r="4739" ht="12.75" customHeight="1">
      <c r="A4739" s="15" t="s">
        <v>4612</v>
      </c>
      <c r="B4739" s="15" t="s">
        <v>3123</v>
      </c>
      <c r="C4739" s="15" t="s">
        <v>4321</v>
      </c>
      <c r="D4739" s="15" t="s">
        <v>3741</v>
      </c>
      <c r="E4739" s="15" t="s">
        <v>13971</v>
      </c>
      <c r="F4739" s="15" t="s">
        <v>4324</v>
      </c>
      <c r="G4739" s="15" t="s">
        <v>13800</v>
      </c>
      <c r="H4739" s="15" t="s">
        <v>13972</v>
      </c>
      <c r="I4739" s="15" t="s">
        <v>4327</v>
      </c>
      <c r="J4739" s="15" t="s">
        <v>4328</v>
      </c>
      <c r="K4739" s="15"/>
      <c r="L4739" s="103" t="str">
        <f t="shared" si="1"/>
        <v>B-L12-W58-1 Ltr. White JerryCan</v>
      </c>
      <c r="M4739" s="103">
        <f t="shared" si="2"/>
        <v>72</v>
      </c>
      <c r="N4739" s="102" t="str">
        <f t="shared" si="3"/>
        <v>wk 10</v>
      </c>
    </row>
    <row r="4740" ht="12.75" customHeight="1">
      <c r="A4740" s="15" t="s">
        <v>4612</v>
      </c>
      <c r="B4740" s="15" t="s">
        <v>3123</v>
      </c>
      <c r="C4740" s="15" t="s">
        <v>4321</v>
      </c>
      <c r="D4740" s="15" t="s">
        <v>3741</v>
      </c>
      <c r="E4740" s="15" t="s">
        <v>13973</v>
      </c>
      <c r="F4740" s="15" t="s">
        <v>4324</v>
      </c>
      <c r="G4740" s="15" t="s">
        <v>13800</v>
      </c>
      <c r="H4740" s="15" t="s">
        <v>13972</v>
      </c>
      <c r="I4740" s="15" t="s">
        <v>4327</v>
      </c>
      <c r="J4740" s="15" t="s">
        <v>4328</v>
      </c>
      <c r="K4740" s="15"/>
      <c r="L4740" s="103" t="str">
        <f t="shared" si="1"/>
        <v>B-L12-W58-1 Ltr. White JerryCan</v>
      </c>
      <c r="M4740" s="103">
        <f t="shared" si="2"/>
        <v>72</v>
      </c>
      <c r="N4740" s="102" t="str">
        <f t="shared" si="3"/>
        <v>wk 10</v>
      </c>
    </row>
    <row r="4741" ht="12.75" customHeight="1">
      <c r="A4741" s="15" t="s">
        <v>4625</v>
      </c>
      <c r="B4741" s="15" t="s">
        <v>3123</v>
      </c>
      <c r="C4741" s="15" t="s">
        <v>4321</v>
      </c>
      <c r="D4741" s="15" t="s">
        <v>3816</v>
      </c>
      <c r="E4741" s="15" t="s">
        <v>13974</v>
      </c>
      <c r="F4741" s="15" t="s">
        <v>4324</v>
      </c>
      <c r="G4741" s="15" t="s">
        <v>13794</v>
      </c>
      <c r="H4741" s="15" t="s">
        <v>13975</v>
      </c>
      <c r="I4741" s="15" t="s">
        <v>4327</v>
      </c>
      <c r="J4741" s="15" t="s">
        <v>4345</v>
      </c>
      <c r="K4741" s="15"/>
      <c r="L4741" s="103" t="str">
        <f t="shared" si="1"/>
        <v>B-L12-W58-1 Ltr. White JerryCan</v>
      </c>
      <c r="M4741" s="103">
        <f t="shared" si="2"/>
        <v>144</v>
      </c>
      <c r="N4741" s="102" t="str">
        <f t="shared" si="3"/>
        <v>wk 23</v>
      </c>
    </row>
    <row r="4742" ht="12.75" customHeight="1">
      <c r="A4742" s="15" t="s">
        <v>4979</v>
      </c>
      <c r="B4742" s="15" t="s">
        <v>3123</v>
      </c>
      <c r="C4742" s="15" t="s">
        <v>4321</v>
      </c>
      <c r="D4742" s="15" t="s">
        <v>13976</v>
      </c>
      <c r="E4742" s="15" t="s">
        <v>13977</v>
      </c>
      <c r="F4742" s="15" t="s">
        <v>4324</v>
      </c>
      <c r="G4742" s="15" t="s">
        <v>13978</v>
      </c>
      <c r="H4742" s="15" t="s">
        <v>13979</v>
      </c>
      <c r="I4742" s="15" t="s">
        <v>4327</v>
      </c>
      <c r="J4742" s="15" t="s">
        <v>4328</v>
      </c>
      <c r="K4742" s="15"/>
      <c r="L4742" s="103" t="str">
        <f t="shared" si="1"/>
        <v>B-L12-W58-1 Ltr. White JerryCan</v>
      </c>
      <c r="M4742" s="103">
        <f t="shared" si="2"/>
        <v>10</v>
      </c>
      <c r="N4742" s="102" t="str">
        <f t="shared" si="3"/>
        <v>wk 36</v>
      </c>
    </row>
    <row r="4743" ht="12.75" customHeight="1">
      <c r="A4743" s="15" t="s">
        <v>4636</v>
      </c>
      <c r="B4743" s="15" t="s">
        <v>3123</v>
      </c>
      <c r="C4743" s="15" t="s">
        <v>4321</v>
      </c>
      <c r="D4743" s="15" t="s">
        <v>3741</v>
      </c>
      <c r="E4743" s="15" t="s">
        <v>13980</v>
      </c>
      <c r="F4743" s="15" t="s">
        <v>4324</v>
      </c>
      <c r="G4743" s="15" t="s">
        <v>13800</v>
      </c>
      <c r="H4743" s="15" t="s">
        <v>13981</v>
      </c>
      <c r="I4743" s="15" t="s">
        <v>4327</v>
      </c>
      <c r="J4743" s="15" t="s">
        <v>4345</v>
      </c>
      <c r="K4743" s="15"/>
      <c r="L4743" s="103" t="str">
        <f t="shared" si="1"/>
        <v>B-L12-W58-1 Ltr. White JerryCan</v>
      </c>
      <c r="M4743" s="103">
        <f t="shared" si="2"/>
        <v>72</v>
      </c>
      <c r="N4743" s="102" t="str">
        <f t="shared" si="3"/>
        <v>wk 45</v>
      </c>
    </row>
    <row r="4744" ht="12.75" customHeight="1">
      <c r="A4744" s="15" t="s">
        <v>4639</v>
      </c>
      <c r="B4744" s="15" t="s">
        <v>3123</v>
      </c>
      <c r="C4744" s="15" t="s">
        <v>4965</v>
      </c>
      <c r="D4744" s="15" t="s">
        <v>13982</v>
      </c>
      <c r="E4744" s="15" t="s">
        <v>13983</v>
      </c>
      <c r="F4744" s="15" t="s">
        <v>4324</v>
      </c>
      <c r="G4744" s="15" t="s">
        <v>13984</v>
      </c>
      <c r="H4744" s="15" t="s">
        <v>13985</v>
      </c>
      <c r="I4744" s="15" t="s">
        <v>4327</v>
      </c>
      <c r="J4744" s="15" t="s">
        <v>4328</v>
      </c>
      <c r="K4744" s="15"/>
      <c r="L4744" s="103" t="str">
        <f t="shared" si="1"/>
        <v>B-L12-W58-1 Ltr. White JerryCan</v>
      </c>
      <c r="M4744" s="103">
        <f t="shared" si="2"/>
        <v>10</v>
      </c>
      <c r="N4744" s="102" t="str">
        <f t="shared" si="3"/>
        <v>wk 49</v>
      </c>
    </row>
    <row r="4745" ht="12.75" customHeight="1">
      <c r="A4745" s="15" t="s">
        <v>4645</v>
      </c>
      <c r="B4745" s="15" t="s">
        <v>3123</v>
      </c>
      <c r="C4745" s="15" t="s">
        <v>4965</v>
      </c>
      <c r="D4745" s="15" t="s">
        <v>13829</v>
      </c>
      <c r="E4745" s="15" t="s">
        <v>13986</v>
      </c>
      <c r="F4745" s="15" t="s">
        <v>4324</v>
      </c>
      <c r="G4745" s="15" t="s">
        <v>13831</v>
      </c>
      <c r="H4745" s="15" t="s">
        <v>13987</v>
      </c>
      <c r="I4745" s="15" t="s">
        <v>4327</v>
      </c>
      <c r="J4745" s="15" t="s">
        <v>4328</v>
      </c>
      <c r="K4745" s="15"/>
      <c r="L4745" s="103" t="str">
        <f t="shared" si="1"/>
        <v>B-L12-W58-1 Ltr. White JerryCan</v>
      </c>
      <c r="M4745" s="103">
        <f t="shared" si="2"/>
        <v>216</v>
      </c>
      <c r="N4745" s="102" t="str">
        <f t="shared" si="3"/>
        <v>wk </v>
      </c>
    </row>
    <row r="4746" ht="12.75" customHeight="1">
      <c r="A4746" s="15" t="s">
        <v>8258</v>
      </c>
      <c r="B4746" s="15" t="s">
        <v>3123</v>
      </c>
      <c r="C4746" s="15" t="s">
        <v>4321</v>
      </c>
      <c r="D4746" s="15" t="s">
        <v>3741</v>
      </c>
      <c r="E4746" s="15" t="s">
        <v>13988</v>
      </c>
      <c r="F4746" s="15" t="s">
        <v>4324</v>
      </c>
      <c r="G4746" s="15" t="s">
        <v>13800</v>
      </c>
      <c r="H4746" s="15" t="s">
        <v>13981</v>
      </c>
      <c r="I4746" s="15" t="s">
        <v>4327</v>
      </c>
      <c r="J4746" s="15" t="s">
        <v>4328</v>
      </c>
      <c r="K4746" s="15"/>
      <c r="L4746" s="103" t="str">
        <f t="shared" si="1"/>
        <v>B-L12-W58-1 Ltr. White JerryCan</v>
      </c>
      <c r="M4746" s="103">
        <f t="shared" si="2"/>
        <v>72</v>
      </c>
      <c r="N4746" s="102" t="str">
        <f t="shared" si="3"/>
        <v>wk </v>
      </c>
    </row>
    <row r="4747" ht="12.75" customHeight="1">
      <c r="A4747" s="15" t="s">
        <v>8258</v>
      </c>
      <c r="B4747" s="15" t="s">
        <v>3123</v>
      </c>
      <c r="C4747" s="15" t="s">
        <v>4321</v>
      </c>
      <c r="D4747" s="15" t="s">
        <v>9301</v>
      </c>
      <c r="E4747" s="15" t="s">
        <v>13989</v>
      </c>
      <c r="F4747" s="15" t="s">
        <v>4324</v>
      </c>
      <c r="G4747" s="15" t="s">
        <v>13798</v>
      </c>
      <c r="H4747" s="15" t="s">
        <v>13990</v>
      </c>
      <c r="I4747" s="15" t="s">
        <v>4327</v>
      </c>
      <c r="J4747" s="15" t="s">
        <v>4328</v>
      </c>
      <c r="K4747" s="15"/>
      <c r="L4747" s="103" t="str">
        <f t="shared" si="1"/>
        <v>B-L12-W58-1 Ltr. White JerryCan</v>
      </c>
      <c r="M4747" s="103">
        <f t="shared" si="2"/>
        <v>216</v>
      </c>
      <c r="N4747" s="102" t="str">
        <f t="shared" si="3"/>
        <v>wk </v>
      </c>
    </row>
    <row r="4748" ht="12.75" customHeight="1">
      <c r="A4748" s="15" t="s">
        <v>4670</v>
      </c>
      <c r="B4748" s="15" t="s">
        <v>3123</v>
      </c>
      <c r="C4748" s="15" t="s">
        <v>4321</v>
      </c>
      <c r="D4748" s="15" t="s">
        <v>3741</v>
      </c>
      <c r="E4748" s="15" t="s">
        <v>13991</v>
      </c>
      <c r="F4748" s="15" t="s">
        <v>4324</v>
      </c>
      <c r="G4748" s="15" t="s">
        <v>13800</v>
      </c>
      <c r="H4748" s="15" t="s">
        <v>13992</v>
      </c>
      <c r="I4748" s="15" t="s">
        <v>4327</v>
      </c>
      <c r="J4748" s="15" t="s">
        <v>4328</v>
      </c>
      <c r="K4748" s="15"/>
      <c r="L4748" s="103" t="str">
        <f t="shared" si="1"/>
        <v>B-L12-W58-1 Ltr. White JerryCan</v>
      </c>
      <c r="M4748" s="103">
        <f t="shared" si="2"/>
        <v>72</v>
      </c>
      <c r="N4748" s="102" t="str">
        <f t="shared" si="3"/>
        <v>wk </v>
      </c>
    </row>
    <row r="4749" ht="12.75" customHeight="1">
      <c r="A4749" s="15" t="s">
        <v>4700</v>
      </c>
      <c r="B4749" s="15" t="s">
        <v>3123</v>
      </c>
      <c r="C4749" s="15" t="s">
        <v>4321</v>
      </c>
      <c r="D4749" s="15" t="s">
        <v>3741</v>
      </c>
      <c r="E4749" s="15" t="s">
        <v>13993</v>
      </c>
      <c r="F4749" s="15" t="s">
        <v>4324</v>
      </c>
      <c r="G4749" s="15" t="s">
        <v>13800</v>
      </c>
      <c r="H4749" s="15" t="s">
        <v>13994</v>
      </c>
      <c r="I4749" s="15" t="s">
        <v>4327</v>
      </c>
      <c r="J4749" s="15" t="s">
        <v>4345</v>
      </c>
      <c r="K4749" s="15"/>
      <c r="L4749" s="103" t="str">
        <f t="shared" si="1"/>
        <v>B-L12-W58-1 Ltr. White JerryCan</v>
      </c>
      <c r="M4749" s="103">
        <f t="shared" si="2"/>
        <v>72</v>
      </c>
      <c r="N4749" s="102" t="str">
        <f t="shared" si="3"/>
        <v>wk 14</v>
      </c>
    </row>
    <row r="4750" ht="12.75" customHeight="1">
      <c r="A4750" s="15" t="s">
        <v>4718</v>
      </c>
      <c r="B4750" s="15" t="s">
        <v>3123</v>
      </c>
      <c r="C4750" s="15" t="s">
        <v>4321</v>
      </c>
      <c r="D4750" s="15" t="s">
        <v>3741</v>
      </c>
      <c r="E4750" s="15" t="s">
        <v>13995</v>
      </c>
      <c r="F4750" s="15" t="s">
        <v>4324</v>
      </c>
      <c r="G4750" s="15" t="s">
        <v>13800</v>
      </c>
      <c r="H4750" s="15" t="s">
        <v>13994</v>
      </c>
      <c r="I4750" s="15" t="s">
        <v>4327</v>
      </c>
      <c r="J4750" s="15" t="s">
        <v>4328</v>
      </c>
      <c r="K4750" s="15"/>
      <c r="L4750" s="103" t="str">
        <f t="shared" si="1"/>
        <v>B-L12-W58-1 Ltr. White JerryCan</v>
      </c>
      <c r="M4750" s="103">
        <f t="shared" si="2"/>
        <v>72</v>
      </c>
      <c r="N4750" s="102" t="str">
        <f t="shared" si="3"/>
        <v>wk </v>
      </c>
    </row>
    <row r="4751" ht="12.75" customHeight="1">
      <c r="A4751" s="15" t="s">
        <v>4766</v>
      </c>
      <c r="B4751" s="15" t="s">
        <v>3123</v>
      </c>
      <c r="C4751" s="15" t="s">
        <v>4321</v>
      </c>
      <c r="D4751" s="15" t="s">
        <v>3741</v>
      </c>
      <c r="E4751" s="15" t="s">
        <v>13996</v>
      </c>
      <c r="F4751" s="15" t="s">
        <v>4324</v>
      </c>
      <c r="G4751" s="15" t="s">
        <v>13800</v>
      </c>
      <c r="H4751" s="15" t="s">
        <v>13994</v>
      </c>
      <c r="I4751" s="15" t="s">
        <v>4327</v>
      </c>
      <c r="J4751" s="15" t="s">
        <v>4328</v>
      </c>
      <c r="K4751" s="15"/>
      <c r="L4751" s="103" t="str">
        <f t="shared" si="1"/>
        <v>B-L12-W58-1 Ltr. White JerryCan</v>
      </c>
      <c r="M4751" s="103">
        <f t="shared" si="2"/>
        <v>72</v>
      </c>
      <c r="N4751" s="102" t="str">
        <f t="shared" si="3"/>
        <v>wk 23</v>
      </c>
    </row>
    <row r="4752" ht="12.75" customHeight="1">
      <c r="A4752" s="15" t="s">
        <v>4782</v>
      </c>
      <c r="B4752" s="15" t="s">
        <v>3123</v>
      </c>
      <c r="C4752" s="15" t="s">
        <v>4321</v>
      </c>
      <c r="D4752" s="15" t="s">
        <v>3741</v>
      </c>
      <c r="E4752" s="15" t="s">
        <v>7905</v>
      </c>
      <c r="F4752" s="15" t="s">
        <v>4324</v>
      </c>
      <c r="G4752" s="15" t="s">
        <v>13800</v>
      </c>
      <c r="H4752" s="15" t="s">
        <v>13994</v>
      </c>
      <c r="I4752" s="15" t="s">
        <v>4327</v>
      </c>
      <c r="J4752" s="15" t="s">
        <v>4345</v>
      </c>
      <c r="K4752" s="15"/>
      <c r="L4752" s="103" t="str">
        <f t="shared" si="1"/>
        <v>B-L12-W58-1 Ltr. White JerryCan</v>
      </c>
      <c r="M4752" s="103">
        <f t="shared" si="2"/>
        <v>72</v>
      </c>
      <c r="N4752" s="102" t="str">
        <f t="shared" si="3"/>
        <v>wk </v>
      </c>
    </row>
    <row r="4753" ht="12.75" customHeight="1">
      <c r="A4753" s="15" t="s">
        <v>4782</v>
      </c>
      <c r="B4753" s="15" t="s">
        <v>3123</v>
      </c>
      <c r="C4753" s="15" t="s">
        <v>4321</v>
      </c>
      <c r="D4753" s="15" t="s">
        <v>9301</v>
      </c>
      <c r="E4753" s="15" t="s">
        <v>13997</v>
      </c>
      <c r="F4753" s="15" t="s">
        <v>4324</v>
      </c>
      <c r="G4753" s="15" t="s">
        <v>13798</v>
      </c>
      <c r="H4753" s="15" t="s">
        <v>13998</v>
      </c>
      <c r="I4753" s="15" t="s">
        <v>4327</v>
      </c>
      <c r="J4753" s="15" t="s">
        <v>4328</v>
      </c>
      <c r="K4753" s="15"/>
      <c r="L4753" s="103" t="str">
        <f t="shared" si="1"/>
        <v>B-L12-W58-1 Ltr. White JerryCan</v>
      </c>
      <c r="M4753" s="103">
        <f t="shared" si="2"/>
        <v>216</v>
      </c>
      <c r="N4753" s="102" t="str">
        <f t="shared" si="3"/>
        <v>wk </v>
      </c>
    </row>
    <row r="4754" ht="12.75" customHeight="1">
      <c r="A4754" s="15" t="s">
        <v>4784</v>
      </c>
      <c r="B4754" s="15" t="s">
        <v>3123</v>
      </c>
      <c r="C4754" s="15" t="s">
        <v>4321</v>
      </c>
      <c r="D4754" s="15" t="s">
        <v>3816</v>
      </c>
      <c r="E4754" s="15" t="s">
        <v>13999</v>
      </c>
      <c r="F4754" s="15" t="s">
        <v>4324</v>
      </c>
      <c r="G4754" s="15" t="s">
        <v>13794</v>
      </c>
      <c r="H4754" s="15" t="s">
        <v>14000</v>
      </c>
      <c r="I4754" s="15" t="s">
        <v>4327</v>
      </c>
      <c r="J4754" s="15" t="s">
        <v>4345</v>
      </c>
      <c r="K4754" s="15"/>
      <c r="L4754" s="103" t="str">
        <f t="shared" si="1"/>
        <v>B-L12-W58-1 Ltr. White JerryCan</v>
      </c>
      <c r="M4754" s="103">
        <f t="shared" si="2"/>
        <v>144</v>
      </c>
      <c r="N4754" s="102" t="str">
        <f t="shared" si="3"/>
        <v>wk </v>
      </c>
    </row>
    <row r="4755" ht="12.75" customHeight="1">
      <c r="A4755" s="15" t="s">
        <v>4795</v>
      </c>
      <c r="B4755" s="15" t="s">
        <v>3123</v>
      </c>
      <c r="C4755" s="15" t="s">
        <v>4321</v>
      </c>
      <c r="D4755" s="15" t="s">
        <v>3741</v>
      </c>
      <c r="E4755" s="15" t="s">
        <v>10102</v>
      </c>
      <c r="F4755" s="15" t="s">
        <v>4324</v>
      </c>
      <c r="G4755" s="15" t="s">
        <v>13800</v>
      </c>
      <c r="H4755" s="15" t="s">
        <v>14001</v>
      </c>
      <c r="I4755" s="15" t="s">
        <v>4327</v>
      </c>
      <c r="J4755" s="15" t="s">
        <v>4328</v>
      </c>
      <c r="K4755" s="15"/>
      <c r="L4755" s="103" t="str">
        <f t="shared" si="1"/>
        <v>B-L12-W58-1 Ltr. White JerryCan</v>
      </c>
      <c r="M4755" s="103">
        <f t="shared" si="2"/>
        <v>72</v>
      </c>
      <c r="N4755" s="102" t="str">
        <f t="shared" si="3"/>
        <v>wk </v>
      </c>
    </row>
    <row r="4756" ht="12.75" customHeight="1">
      <c r="A4756" s="15" t="s">
        <v>4802</v>
      </c>
      <c r="B4756" s="15" t="s">
        <v>3123</v>
      </c>
      <c r="C4756" s="15" t="s">
        <v>4321</v>
      </c>
      <c r="D4756" s="15" t="s">
        <v>3741</v>
      </c>
      <c r="E4756" s="15" t="s">
        <v>14002</v>
      </c>
      <c r="F4756" s="15" t="s">
        <v>4324</v>
      </c>
      <c r="G4756" s="15" t="s">
        <v>13800</v>
      </c>
      <c r="H4756" s="15" t="s">
        <v>14001</v>
      </c>
      <c r="I4756" s="15" t="s">
        <v>4327</v>
      </c>
      <c r="J4756" s="15" t="s">
        <v>4328</v>
      </c>
      <c r="K4756" s="15"/>
      <c r="L4756" s="103" t="str">
        <f t="shared" si="1"/>
        <v>B-L12-W58-1 Ltr. White JerryCan</v>
      </c>
      <c r="M4756" s="103">
        <f t="shared" si="2"/>
        <v>72</v>
      </c>
      <c r="N4756" s="102" t="str">
        <f t="shared" si="3"/>
        <v>wk </v>
      </c>
    </row>
    <row r="4757" ht="12.75" customHeight="1">
      <c r="A4757" s="15" t="s">
        <v>4802</v>
      </c>
      <c r="B4757" s="15" t="s">
        <v>3123</v>
      </c>
      <c r="C4757" s="15" t="s">
        <v>4321</v>
      </c>
      <c r="D4757" s="15" t="s">
        <v>9301</v>
      </c>
      <c r="E4757" s="15" t="s">
        <v>14003</v>
      </c>
      <c r="F4757" s="15" t="s">
        <v>4324</v>
      </c>
      <c r="G4757" s="15" t="s">
        <v>13798</v>
      </c>
      <c r="H4757" s="15" t="s">
        <v>14004</v>
      </c>
      <c r="I4757" s="15" t="s">
        <v>4327</v>
      </c>
      <c r="J4757" s="15" t="s">
        <v>4328</v>
      </c>
      <c r="K4757" s="15"/>
      <c r="L4757" s="103" t="str">
        <f t="shared" si="1"/>
        <v>B-L12-W58-1 Ltr. White JerryCan</v>
      </c>
      <c r="M4757" s="103">
        <f t="shared" si="2"/>
        <v>216</v>
      </c>
      <c r="N4757" s="102" t="str">
        <f t="shared" si="3"/>
        <v>wk </v>
      </c>
    </row>
    <row r="4758" ht="12.75" customHeight="1">
      <c r="A4758" s="15" t="s">
        <v>4816</v>
      </c>
      <c r="B4758" s="15" t="s">
        <v>3123</v>
      </c>
      <c r="C4758" s="15" t="s">
        <v>4321</v>
      </c>
      <c r="D4758" s="15" t="s">
        <v>3741</v>
      </c>
      <c r="E4758" s="15" t="s">
        <v>8101</v>
      </c>
      <c r="F4758" s="15" t="s">
        <v>4324</v>
      </c>
      <c r="G4758" s="15" t="s">
        <v>13800</v>
      </c>
      <c r="H4758" s="15" t="s">
        <v>14001</v>
      </c>
      <c r="I4758" s="15" t="s">
        <v>4327</v>
      </c>
      <c r="J4758" s="15" t="s">
        <v>4345</v>
      </c>
      <c r="K4758" s="15"/>
      <c r="L4758" s="103" t="str">
        <f t="shared" si="1"/>
        <v>B-L12-W58-1 Ltr. White JerryCan</v>
      </c>
      <c r="M4758" s="103">
        <f t="shared" si="2"/>
        <v>72</v>
      </c>
      <c r="N4758" s="102" t="str">
        <f t="shared" si="3"/>
        <v>wk 2</v>
      </c>
    </row>
    <row r="4759" ht="12.75" customHeight="1">
      <c r="A4759" s="15" t="s">
        <v>4820</v>
      </c>
      <c r="B4759" s="15" t="s">
        <v>3123</v>
      </c>
      <c r="C4759" s="15" t="s">
        <v>4321</v>
      </c>
      <c r="D4759" s="15" t="s">
        <v>3741</v>
      </c>
      <c r="E4759" s="15" t="s">
        <v>12813</v>
      </c>
      <c r="F4759" s="15" t="s">
        <v>4324</v>
      </c>
      <c r="G4759" s="15" t="s">
        <v>13800</v>
      </c>
      <c r="H4759" s="15" t="s">
        <v>14001</v>
      </c>
      <c r="I4759" s="15" t="s">
        <v>4327</v>
      </c>
      <c r="J4759" s="15" t="s">
        <v>4345</v>
      </c>
      <c r="K4759" s="15"/>
      <c r="L4759" s="103" t="str">
        <f t="shared" si="1"/>
        <v>B-L12-W58-1 Ltr. White JerryCan</v>
      </c>
      <c r="M4759" s="103">
        <f t="shared" si="2"/>
        <v>72</v>
      </c>
      <c r="N4759" s="102" t="str">
        <f t="shared" si="3"/>
        <v>wk 10</v>
      </c>
    </row>
    <row r="4760" ht="12.75" customHeight="1">
      <c r="A4760" s="15" t="s">
        <v>4853</v>
      </c>
      <c r="B4760" s="15" t="s">
        <v>3123</v>
      </c>
      <c r="C4760" s="15" t="s">
        <v>4321</v>
      </c>
      <c r="D4760" s="15" t="s">
        <v>3741</v>
      </c>
      <c r="E4760" s="15" t="s">
        <v>14005</v>
      </c>
      <c r="F4760" s="15" t="s">
        <v>4324</v>
      </c>
      <c r="G4760" s="15" t="s">
        <v>13800</v>
      </c>
      <c r="H4760" s="15" t="s">
        <v>14001</v>
      </c>
      <c r="I4760" s="15" t="s">
        <v>4327</v>
      </c>
      <c r="J4760" s="15" t="s">
        <v>4328</v>
      </c>
      <c r="K4760" s="15"/>
      <c r="L4760" s="103" t="str">
        <f t="shared" si="1"/>
        <v>B-L12-W58-1 Ltr. White JerryCan</v>
      </c>
      <c r="M4760" s="103">
        <f t="shared" si="2"/>
        <v>72</v>
      </c>
      <c r="N4760" s="102" t="str">
        <f t="shared" si="3"/>
        <v>wk </v>
      </c>
    </row>
    <row r="4761" ht="12.75" customHeight="1">
      <c r="A4761" s="15" t="s">
        <v>4857</v>
      </c>
      <c r="B4761" s="15" t="s">
        <v>3123</v>
      </c>
      <c r="C4761" s="15" t="s">
        <v>4321</v>
      </c>
      <c r="D4761" s="15" t="s">
        <v>3816</v>
      </c>
      <c r="E4761" s="15" t="s">
        <v>14006</v>
      </c>
      <c r="F4761" s="15" t="s">
        <v>4324</v>
      </c>
      <c r="G4761" s="15" t="s">
        <v>13794</v>
      </c>
      <c r="H4761" s="15" t="s">
        <v>14007</v>
      </c>
      <c r="I4761" s="15" t="s">
        <v>4327</v>
      </c>
      <c r="J4761" s="15" t="s">
        <v>4328</v>
      </c>
      <c r="K4761" s="15"/>
      <c r="L4761" s="103" t="str">
        <f t="shared" si="1"/>
        <v>B-L12-W58-1 Ltr. White JerryCan</v>
      </c>
      <c r="M4761" s="103">
        <f t="shared" si="2"/>
        <v>144</v>
      </c>
      <c r="N4761" s="102" t="str">
        <f t="shared" si="3"/>
        <v>wk </v>
      </c>
    </row>
    <row r="4762" ht="12.75" customHeight="1">
      <c r="A4762" s="15" t="s">
        <v>14008</v>
      </c>
      <c r="B4762" s="15" t="s">
        <v>2855</v>
      </c>
      <c r="C4762" s="15" t="s">
        <v>3146</v>
      </c>
      <c r="D4762" s="15" t="s">
        <v>3145</v>
      </c>
      <c r="E4762" s="15"/>
      <c r="F4762" s="15" t="s">
        <v>4308</v>
      </c>
      <c r="G4762" s="15" t="s">
        <v>14009</v>
      </c>
      <c r="H4762" s="15" t="s">
        <v>3149</v>
      </c>
      <c r="I4762" s="15" t="s">
        <v>3156</v>
      </c>
      <c r="J4762" s="15"/>
      <c r="K4762" s="15"/>
      <c r="L4762" s="103" t="str">
        <f t="shared" si="1"/>
        <v>B-L13LO-GN50-1ltr Long Green Bottle Only</v>
      </c>
      <c r="M4762" s="103">
        <f t="shared" si="2"/>
        <v>0</v>
      </c>
      <c r="N4762" s="102" t="str">
        <f t="shared" si="3"/>
        <v>wk </v>
      </c>
    </row>
    <row r="4763" ht="12.75" customHeight="1">
      <c r="A4763" s="15" t="s">
        <v>4353</v>
      </c>
      <c r="B4763" s="15" t="s">
        <v>3123</v>
      </c>
      <c r="C4763" s="15" t="s">
        <v>4321</v>
      </c>
      <c r="D4763" s="15" t="s">
        <v>14010</v>
      </c>
      <c r="E4763" s="15" t="s">
        <v>14011</v>
      </c>
      <c r="F4763" s="15" t="s">
        <v>14012</v>
      </c>
      <c r="G4763" s="15" t="s">
        <v>14013</v>
      </c>
      <c r="H4763" s="15" t="s">
        <v>14014</v>
      </c>
      <c r="I4763" s="15" t="s">
        <v>4327</v>
      </c>
      <c r="J4763" s="15" t="s">
        <v>4359</v>
      </c>
      <c r="K4763" s="15"/>
      <c r="L4763" s="103" t="str">
        <f t="shared" si="1"/>
        <v>B-L13LO-GN50-1ltr Long Green Bottle Only</v>
      </c>
      <c r="M4763" s="103">
        <f t="shared" si="2"/>
        <v>424</v>
      </c>
      <c r="N4763" s="102" t="str">
        <f t="shared" si="3"/>
        <v>wk 9</v>
      </c>
    </row>
    <row r="4764" ht="12.75" customHeight="1">
      <c r="A4764" s="15" t="s">
        <v>4353</v>
      </c>
      <c r="B4764" s="15" t="s">
        <v>3123</v>
      </c>
      <c r="C4764" s="15" t="s">
        <v>4321</v>
      </c>
      <c r="D4764" s="15" t="s">
        <v>14015</v>
      </c>
      <c r="E4764" s="15" t="s">
        <v>14016</v>
      </c>
      <c r="F4764" s="15" t="s">
        <v>14012</v>
      </c>
      <c r="G4764" s="15" t="s">
        <v>14017</v>
      </c>
      <c r="H4764" s="15" t="s">
        <v>14018</v>
      </c>
      <c r="I4764" s="15" t="s">
        <v>4327</v>
      </c>
      <c r="J4764" s="15" t="s">
        <v>4359</v>
      </c>
      <c r="K4764" s="15"/>
      <c r="L4764" s="103" t="str">
        <f t="shared" si="1"/>
        <v>B-L13LO-GN50-1ltr Long Green Bottle Only</v>
      </c>
      <c r="M4764" s="103">
        <f t="shared" si="2"/>
        <v>2296</v>
      </c>
      <c r="N4764" s="102" t="str">
        <f t="shared" si="3"/>
        <v>wk 9</v>
      </c>
    </row>
    <row r="4765" ht="12.75" customHeight="1">
      <c r="A4765" s="15" t="s">
        <v>4947</v>
      </c>
      <c r="B4765" s="15" t="s">
        <v>3123</v>
      </c>
      <c r="C4765" s="15" t="s">
        <v>4321</v>
      </c>
      <c r="D4765" s="15" t="s">
        <v>14019</v>
      </c>
      <c r="E4765" s="15" t="s">
        <v>14020</v>
      </c>
      <c r="F4765" s="15" t="s">
        <v>14012</v>
      </c>
      <c r="G4765" s="15" t="s">
        <v>14021</v>
      </c>
      <c r="H4765" s="15" t="s">
        <v>14022</v>
      </c>
      <c r="I4765" s="15" t="s">
        <v>4327</v>
      </c>
      <c r="J4765" s="15" t="s">
        <v>4359</v>
      </c>
      <c r="K4765" s="15"/>
      <c r="L4765" s="103" t="str">
        <f t="shared" si="1"/>
        <v>B-L13LO-GN50-1ltr Long Green Bottle Only</v>
      </c>
      <c r="M4765" s="103">
        <f t="shared" si="2"/>
        <v>1296</v>
      </c>
      <c r="N4765" s="102" t="str">
        <f t="shared" si="3"/>
        <v>wk 18</v>
      </c>
    </row>
    <row r="4766" ht="12.75" customHeight="1">
      <c r="A4766" s="15" t="s">
        <v>4373</v>
      </c>
      <c r="B4766" s="15" t="s">
        <v>3123</v>
      </c>
      <c r="C4766" s="15" t="s">
        <v>4321</v>
      </c>
      <c r="D4766" s="15" t="s">
        <v>14023</v>
      </c>
      <c r="E4766" s="15" t="s">
        <v>14024</v>
      </c>
      <c r="F4766" s="15" t="s">
        <v>14012</v>
      </c>
      <c r="G4766" s="15" t="s">
        <v>14025</v>
      </c>
      <c r="H4766" s="15" t="s">
        <v>14026</v>
      </c>
      <c r="I4766" s="15" t="s">
        <v>4327</v>
      </c>
      <c r="J4766" s="15" t="s">
        <v>4359</v>
      </c>
      <c r="K4766" s="15"/>
      <c r="L4766" s="103" t="str">
        <f t="shared" si="1"/>
        <v>B-L13LO-GN50-1ltr Long Green Bottle Only</v>
      </c>
      <c r="M4766" s="103">
        <f t="shared" si="2"/>
        <v>3384</v>
      </c>
      <c r="N4766" s="102" t="str">
        <f t="shared" si="3"/>
        <v>wk </v>
      </c>
    </row>
    <row r="4767" ht="12.75" customHeight="1">
      <c r="A4767" s="15" t="s">
        <v>4378</v>
      </c>
      <c r="B4767" s="15" t="s">
        <v>3123</v>
      </c>
      <c r="C4767" s="15" t="s">
        <v>4321</v>
      </c>
      <c r="D4767" s="15" t="s">
        <v>7384</v>
      </c>
      <c r="E4767" s="15" t="s">
        <v>14027</v>
      </c>
      <c r="F4767" s="15" t="s">
        <v>14012</v>
      </c>
      <c r="G4767" s="15" t="s">
        <v>14028</v>
      </c>
      <c r="H4767" s="15" t="s">
        <v>14029</v>
      </c>
      <c r="I4767" s="15" t="s">
        <v>4327</v>
      </c>
      <c r="J4767" s="15" t="s">
        <v>4359</v>
      </c>
      <c r="K4767" s="15"/>
      <c r="L4767" s="103" t="str">
        <f t="shared" si="1"/>
        <v>B-L13LO-GN50-1ltr Long Green Bottle Only</v>
      </c>
      <c r="M4767" s="103">
        <f t="shared" si="2"/>
        <v>720</v>
      </c>
      <c r="N4767" s="102" t="str">
        <f t="shared" si="3"/>
        <v>wk </v>
      </c>
    </row>
    <row r="4768" ht="12.75" customHeight="1">
      <c r="A4768" s="15" t="s">
        <v>4383</v>
      </c>
      <c r="B4768" s="15" t="s">
        <v>3123</v>
      </c>
      <c r="C4768" s="15" t="s">
        <v>4321</v>
      </c>
      <c r="D4768" s="15" t="s">
        <v>14030</v>
      </c>
      <c r="E4768" s="15" t="s">
        <v>14031</v>
      </c>
      <c r="F4768" s="15" t="s">
        <v>14012</v>
      </c>
      <c r="G4768" s="15" t="s">
        <v>14032</v>
      </c>
      <c r="H4768" s="15" t="s">
        <v>14033</v>
      </c>
      <c r="I4768" s="15" t="s">
        <v>4327</v>
      </c>
      <c r="J4768" s="15" t="s">
        <v>4359</v>
      </c>
      <c r="K4768" s="15"/>
      <c r="L4768" s="103" t="str">
        <f t="shared" si="1"/>
        <v>B-L13LO-GN50-1ltr Long Green Bottle Only</v>
      </c>
      <c r="M4768" s="103">
        <f t="shared" si="2"/>
        <v>936</v>
      </c>
      <c r="N4768" s="102" t="str">
        <f t="shared" si="3"/>
        <v>wk </v>
      </c>
    </row>
    <row r="4769" ht="12.75" customHeight="1">
      <c r="A4769" s="15" t="s">
        <v>4534</v>
      </c>
      <c r="B4769" s="15" t="s">
        <v>3123</v>
      </c>
      <c r="C4769" s="15" t="s">
        <v>4321</v>
      </c>
      <c r="D4769" s="15" t="s">
        <v>14034</v>
      </c>
      <c r="E4769" s="15" t="s">
        <v>14035</v>
      </c>
      <c r="F4769" s="15" t="s">
        <v>14012</v>
      </c>
      <c r="G4769" s="15" t="s">
        <v>14036</v>
      </c>
      <c r="H4769" s="15" t="s">
        <v>14037</v>
      </c>
      <c r="I4769" s="15" t="s">
        <v>4327</v>
      </c>
      <c r="J4769" s="15" t="s">
        <v>4359</v>
      </c>
      <c r="K4769" s="15"/>
      <c r="L4769" s="103" t="str">
        <f t="shared" si="1"/>
        <v>B-L13LO-GN50-1ltr Long Green Bottle Only</v>
      </c>
      <c r="M4769" s="103">
        <f t="shared" si="2"/>
        <v>2376</v>
      </c>
      <c r="N4769" s="102" t="str">
        <f t="shared" si="3"/>
        <v>wk 14</v>
      </c>
    </row>
    <row r="4770" ht="12.75" customHeight="1">
      <c r="A4770" s="15" t="s">
        <v>4550</v>
      </c>
      <c r="B4770" s="15" t="s">
        <v>3123</v>
      </c>
      <c r="C4770" s="15" t="s">
        <v>4321</v>
      </c>
      <c r="D4770" s="15" t="s">
        <v>14038</v>
      </c>
      <c r="E4770" s="15" t="s">
        <v>14039</v>
      </c>
      <c r="F4770" s="15" t="s">
        <v>14012</v>
      </c>
      <c r="G4770" s="15" t="s">
        <v>14040</v>
      </c>
      <c r="H4770" s="15" t="s">
        <v>14041</v>
      </c>
      <c r="I4770" s="15" t="s">
        <v>4327</v>
      </c>
      <c r="J4770" s="15" t="s">
        <v>4359</v>
      </c>
      <c r="K4770" s="15"/>
      <c r="L4770" s="103" t="str">
        <f t="shared" si="1"/>
        <v>B-L13LO-GN50-1ltr Long Green Bottle Only</v>
      </c>
      <c r="M4770" s="103">
        <f t="shared" si="2"/>
        <v>5184</v>
      </c>
      <c r="N4770" s="102" t="str">
        <f t="shared" si="3"/>
        <v>wk 23</v>
      </c>
    </row>
    <row r="4771" ht="12.75" customHeight="1">
      <c r="A4771" s="15" t="s">
        <v>4553</v>
      </c>
      <c r="B4771" s="15" t="s">
        <v>3123</v>
      </c>
      <c r="C4771" s="15" t="s">
        <v>4321</v>
      </c>
      <c r="D4771" s="15" t="s">
        <v>14042</v>
      </c>
      <c r="E4771" s="15" t="s">
        <v>14043</v>
      </c>
      <c r="F4771" s="15" t="s">
        <v>14012</v>
      </c>
      <c r="G4771" s="15" t="s">
        <v>14044</v>
      </c>
      <c r="H4771" s="15" t="s">
        <v>14045</v>
      </c>
      <c r="I4771" s="15" t="s">
        <v>4327</v>
      </c>
      <c r="J4771" s="15" t="s">
        <v>4359</v>
      </c>
      <c r="K4771" s="15"/>
      <c r="L4771" s="103" t="str">
        <f t="shared" si="1"/>
        <v>B-L13LO-GN50-1ltr Long Green Bottle Only</v>
      </c>
      <c r="M4771" s="103">
        <f t="shared" si="2"/>
        <v>1944</v>
      </c>
      <c r="N4771" s="102" t="str">
        <f t="shared" si="3"/>
        <v>wk 27</v>
      </c>
    </row>
    <row r="4772" ht="12.75" customHeight="1">
      <c r="A4772" s="15" t="s">
        <v>4555</v>
      </c>
      <c r="B4772" s="15" t="s">
        <v>3123</v>
      </c>
      <c r="C4772" s="15" t="s">
        <v>4321</v>
      </c>
      <c r="D4772" s="15" t="s">
        <v>7339</v>
      </c>
      <c r="E4772" s="15" t="s">
        <v>14046</v>
      </c>
      <c r="F4772" s="15" t="s">
        <v>14012</v>
      </c>
      <c r="G4772" s="15" t="s">
        <v>14047</v>
      </c>
      <c r="H4772" s="15" t="s">
        <v>14048</v>
      </c>
      <c r="I4772" s="15" t="s">
        <v>4327</v>
      </c>
      <c r="J4772" s="15" t="s">
        <v>4359</v>
      </c>
      <c r="K4772" s="15"/>
      <c r="L4772" s="103" t="str">
        <f t="shared" si="1"/>
        <v>B-L13LO-GN50-1ltr Long Green Bottle Only</v>
      </c>
      <c r="M4772" s="103">
        <f t="shared" si="2"/>
        <v>1728</v>
      </c>
      <c r="N4772" s="102" t="str">
        <f t="shared" si="3"/>
        <v>wk 32</v>
      </c>
    </row>
    <row r="4773" ht="12.75" customHeight="1">
      <c r="A4773" s="15" t="s">
        <v>5256</v>
      </c>
      <c r="B4773" s="15" t="s">
        <v>3123</v>
      </c>
      <c r="C4773" s="15" t="s">
        <v>4321</v>
      </c>
      <c r="D4773" s="15" t="s">
        <v>14049</v>
      </c>
      <c r="E4773" s="15" t="s">
        <v>14050</v>
      </c>
      <c r="F4773" s="15" t="s">
        <v>14012</v>
      </c>
      <c r="G4773" s="15" t="s">
        <v>14051</v>
      </c>
      <c r="H4773" s="15" t="s">
        <v>14052</v>
      </c>
      <c r="I4773" s="15" t="s">
        <v>4327</v>
      </c>
      <c r="J4773" s="15" t="s">
        <v>4359</v>
      </c>
      <c r="K4773" s="15"/>
      <c r="L4773" s="103" t="str">
        <f t="shared" si="1"/>
        <v>B-L13LO-GN50-1ltr Long Green Bottle Only</v>
      </c>
      <c r="M4773" s="103">
        <f t="shared" si="2"/>
        <v>3168</v>
      </c>
      <c r="N4773" s="102" t="str">
        <f t="shared" si="3"/>
        <v>wk </v>
      </c>
    </row>
    <row r="4774" ht="12.75" customHeight="1">
      <c r="A4774" s="15" t="s">
        <v>4784</v>
      </c>
      <c r="B4774" s="15" t="s">
        <v>3123</v>
      </c>
      <c r="C4774" s="15" t="s">
        <v>4321</v>
      </c>
      <c r="D4774" s="15" t="s">
        <v>14053</v>
      </c>
      <c r="E4774" s="15" t="s">
        <v>14054</v>
      </c>
      <c r="F4774" s="15" t="s">
        <v>14012</v>
      </c>
      <c r="G4774" s="15" t="s">
        <v>14055</v>
      </c>
      <c r="H4774" s="15" t="s">
        <v>14056</v>
      </c>
      <c r="I4774" s="15" t="s">
        <v>4327</v>
      </c>
      <c r="J4774" s="15" t="s">
        <v>4359</v>
      </c>
      <c r="K4774" s="15"/>
      <c r="L4774" s="103" t="str">
        <f t="shared" si="1"/>
        <v>B-L13LO-GN50-1ltr Long Green Bottle Only</v>
      </c>
      <c r="M4774" s="103">
        <f t="shared" si="2"/>
        <v>10728</v>
      </c>
      <c r="N4774" s="102" t="str">
        <f t="shared" si="3"/>
        <v>wk </v>
      </c>
    </row>
    <row r="4775" ht="12.75" customHeight="1">
      <c r="A4775" s="15" t="s">
        <v>14057</v>
      </c>
      <c r="B4775" s="15" t="s">
        <v>2855</v>
      </c>
      <c r="C4775" s="15" t="s">
        <v>3146</v>
      </c>
      <c r="D4775" s="15" t="s">
        <v>3145</v>
      </c>
      <c r="E4775" s="15"/>
      <c r="F4775" s="15" t="s">
        <v>4308</v>
      </c>
      <c r="G4775" s="15" t="s">
        <v>4352</v>
      </c>
      <c r="H4775" s="15" t="s">
        <v>3149</v>
      </c>
      <c r="I4775" s="15" t="s">
        <v>3177</v>
      </c>
      <c r="J4775" s="15"/>
      <c r="K4775" s="15"/>
      <c r="L4775" s="103" t="str">
        <f t="shared" si="1"/>
        <v>B-L13LO-O58LEGN-1 Ltr. Orange Printed Lego Neutralizer Bottle</v>
      </c>
      <c r="M4775" s="103">
        <f t="shared" si="2"/>
        <v>0</v>
      </c>
      <c r="N4775" s="102" t="str">
        <f t="shared" si="3"/>
        <v>wk </v>
      </c>
    </row>
    <row r="4776" ht="12.75" customHeight="1">
      <c r="A4776" s="15" t="s">
        <v>4522</v>
      </c>
      <c r="B4776" s="15" t="s">
        <v>3123</v>
      </c>
      <c r="C4776" s="15" t="s">
        <v>4321</v>
      </c>
      <c r="D4776" s="15" t="s">
        <v>14058</v>
      </c>
      <c r="E4776" s="15" t="s">
        <v>14059</v>
      </c>
      <c r="F4776" s="15" t="s">
        <v>5242</v>
      </c>
      <c r="G4776" s="15" t="s">
        <v>14060</v>
      </c>
      <c r="H4776" s="15" t="s">
        <v>14061</v>
      </c>
      <c r="I4776" s="15" t="s">
        <v>4327</v>
      </c>
      <c r="J4776" s="15" t="s">
        <v>4359</v>
      </c>
      <c r="K4776" s="15"/>
      <c r="L4776" s="103" t="str">
        <f t="shared" si="1"/>
        <v>B-L13LO-O58LEGN-1 Ltr. Orange Printed Lego Neutralizer Bottle</v>
      </c>
      <c r="M4776" s="103">
        <f t="shared" si="2"/>
        <v>3163</v>
      </c>
      <c r="N4776" s="102" t="str">
        <f t="shared" si="3"/>
        <v>wk </v>
      </c>
    </row>
    <row r="4777" ht="12.75" customHeight="1">
      <c r="A4777" s="15" t="s">
        <v>4567</v>
      </c>
      <c r="B4777" s="15" t="s">
        <v>3123</v>
      </c>
      <c r="C4777" s="15" t="s">
        <v>4321</v>
      </c>
      <c r="D4777" s="15" t="s">
        <v>14062</v>
      </c>
      <c r="E4777" s="15" t="s">
        <v>14063</v>
      </c>
      <c r="F4777" s="15" t="s">
        <v>5242</v>
      </c>
      <c r="G4777" s="15" t="s">
        <v>14064</v>
      </c>
      <c r="H4777" s="15" t="s">
        <v>14065</v>
      </c>
      <c r="I4777" s="15" t="s">
        <v>4327</v>
      </c>
      <c r="J4777" s="15" t="s">
        <v>4359</v>
      </c>
      <c r="K4777" s="15"/>
      <c r="L4777" s="103" t="str">
        <f t="shared" si="1"/>
        <v>B-L13LO-O58LEGN-1 Ltr. Orange Printed Lego Neutralizer Bottle</v>
      </c>
      <c r="M4777" s="103">
        <f t="shared" si="2"/>
        <v>2808</v>
      </c>
      <c r="N4777" s="102" t="str">
        <f t="shared" si="3"/>
        <v>wk </v>
      </c>
    </row>
    <row r="4778" ht="12.75" customHeight="1">
      <c r="A4778" s="15" t="s">
        <v>5269</v>
      </c>
      <c r="B4778" s="15" t="s">
        <v>3123</v>
      </c>
      <c r="C4778" s="15" t="s">
        <v>4321</v>
      </c>
      <c r="D4778" s="15" t="s">
        <v>14066</v>
      </c>
      <c r="E4778" s="15" t="s">
        <v>14067</v>
      </c>
      <c r="F4778" s="15" t="s">
        <v>5242</v>
      </c>
      <c r="G4778" s="15" t="s">
        <v>14068</v>
      </c>
      <c r="H4778" s="15" t="s">
        <v>14069</v>
      </c>
      <c r="I4778" s="15" t="s">
        <v>4327</v>
      </c>
      <c r="J4778" s="15" t="s">
        <v>4359</v>
      </c>
      <c r="K4778" s="15"/>
      <c r="L4778" s="103" t="str">
        <f t="shared" si="1"/>
        <v>B-L13LO-O58LEGN-1 Ltr. Orange Printed Lego Neutralizer Bottle</v>
      </c>
      <c r="M4778" s="103">
        <f t="shared" si="2"/>
        <v>4028</v>
      </c>
      <c r="N4778" s="102" t="str">
        <f t="shared" si="3"/>
        <v>wk </v>
      </c>
    </row>
    <row r="4779" ht="12.75" customHeight="1">
      <c r="A4779" s="15" t="s">
        <v>14070</v>
      </c>
      <c r="B4779" s="15" t="s">
        <v>2855</v>
      </c>
      <c r="C4779" s="15" t="s">
        <v>3146</v>
      </c>
      <c r="D4779" s="15" t="s">
        <v>3145</v>
      </c>
      <c r="E4779" s="15"/>
      <c r="F4779" s="15" t="s">
        <v>4308</v>
      </c>
      <c r="G4779" s="15" t="s">
        <v>4352</v>
      </c>
      <c r="H4779" s="15" t="s">
        <v>3149</v>
      </c>
      <c r="I4779" s="15" t="s">
        <v>3161</v>
      </c>
      <c r="J4779" s="15"/>
      <c r="K4779" s="15"/>
      <c r="L4779" s="103" t="str">
        <f t="shared" si="1"/>
        <v>B-L13LOSQ-N58-1 Ltr. Natural Long Squeeze Bottle</v>
      </c>
      <c r="M4779" s="103">
        <f t="shared" si="2"/>
        <v>0</v>
      </c>
      <c r="N4779" s="102" t="str">
        <f t="shared" si="3"/>
        <v>wk </v>
      </c>
    </row>
    <row r="4780" ht="12.75" customHeight="1">
      <c r="A4780" s="15" t="s">
        <v>4758</v>
      </c>
      <c r="B4780" s="15" t="s">
        <v>3123</v>
      </c>
      <c r="C4780" s="15" t="s">
        <v>4321</v>
      </c>
      <c r="D4780" s="15" t="s">
        <v>5159</v>
      </c>
      <c r="E4780" s="15" t="s">
        <v>14071</v>
      </c>
      <c r="F4780" s="15" t="s">
        <v>4890</v>
      </c>
      <c r="G4780" s="15" t="s">
        <v>14072</v>
      </c>
      <c r="H4780" s="15" t="s">
        <v>14073</v>
      </c>
      <c r="I4780" s="15" t="s">
        <v>4327</v>
      </c>
      <c r="J4780" s="15" t="s">
        <v>4359</v>
      </c>
      <c r="K4780" s="15"/>
      <c r="L4780" s="103" t="str">
        <f t="shared" si="1"/>
        <v>B-L13LOSQ-N58-1 Ltr. Natural Long Squeeze Bottle</v>
      </c>
      <c r="M4780" s="103">
        <f t="shared" si="2"/>
        <v>9072</v>
      </c>
      <c r="N4780" s="102" t="str">
        <f t="shared" si="3"/>
        <v>wk 10</v>
      </c>
    </row>
    <row r="4781" ht="12.75" customHeight="1">
      <c r="A4781" s="15" t="s">
        <v>14074</v>
      </c>
      <c r="B4781" s="15" t="s">
        <v>2855</v>
      </c>
      <c r="C4781" s="15" t="s">
        <v>3146</v>
      </c>
      <c r="D4781" s="15" t="s">
        <v>3145</v>
      </c>
      <c r="E4781" s="15"/>
      <c r="F4781" s="15" t="s">
        <v>4308</v>
      </c>
      <c r="G4781" s="15" t="s">
        <v>14075</v>
      </c>
      <c r="H4781" s="15" t="s">
        <v>3149</v>
      </c>
      <c r="I4781" s="15" t="s">
        <v>3177</v>
      </c>
      <c r="J4781" s="15"/>
      <c r="K4781" s="15"/>
      <c r="L4781" s="103" t="str">
        <f t="shared" si="1"/>
        <v>B-L13LO-W58-1 Ltr. White Bottle</v>
      </c>
      <c r="M4781" s="103">
        <f t="shared" si="2"/>
        <v>0</v>
      </c>
      <c r="N4781" s="102" t="str">
        <f t="shared" si="3"/>
        <v>wk </v>
      </c>
    </row>
    <row r="4782" ht="12.75" customHeight="1">
      <c r="A4782" s="15" t="s">
        <v>4857</v>
      </c>
      <c r="B4782" s="15" t="s">
        <v>3123</v>
      </c>
      <c r="C4782" s="15" t="s">
        <v>4321</v>
      </c>
      <c r="D4782" s="15" t="s">
        <v>4354</v>
      </c>
      <c r="E4782" s="15" t="s">
        <v>14076</v>
      </c>
      <c r="F4782" s="15" t="s">
        <v>4356</v>
      </c>
      <c r="G4782" s="15" t="s">
        <v>14077</v>
      </c>
      <c r="H4782" s="15" t="s">
        <v>14078</v>
      </c>
      <c r="I4782" s="15" t="s">
        <v>4327</v>
      </c>
      <c r="J4782" s="15" t="s">
        <v>4367</v>
      </c>
      <c r="K4782" s="15"/>
      <c r="L4782" s="103" t="str">
        <f t="shared" si="1"/>
        <v>B-L13LO-W58-1 Ltr. White Bottle</v>
      </c>
      <c r="M4782" s="103">
        <f t="shared" si="2"/>
        <v>3960</v>
      </c>
      <c r="N4782" s="102" t="str">
        <f t="shared" si="3"/>
        <v>wk </v>
      </c>
    </row>
    <row r="4783" ht="12.75" customHeight="1">
      <c r="A4783" s="15" t="s">
        <v>14079</v>
      </c>
      <c r="B4783" s="15" t="s">
        <v>2855</v>
      </c>
      <c r="C4783" s="15" t="s">
        <v>3146</v>
      </c>
      <c r="D4783" s="15" t="s">
        <v>3145</v>
      </c>
      <c r="E4783" s="15"/>
      <c r="F4783" s="15" t="s">
        <v>4308</v>
      </c>
      <c r="G4783" s="15" t="s">
        <v>14080</v>
      </c>
      <c r="H4783" s="15" t="s">
        <v>3149</v>
      </c>
      <c r="I4783" s="15" t="s">
        <v>3177</v>
      </c>
      <c r="J4783" s="15"/>
      <c r="K4783" s="15"/>
      <c r="L4783" s="103" t="str">
        <f t="shared" si="1"/>
        <v>B-L13LO-W58RNG-1 Ltr. White Printed Blue Ring Bottle</v>
      </c>
      <c r="M4783" s="103">
        <f t="shared" si="2"/>
        <v>0</v>
      </c>
      <c r="N4783" s="102" t="str">
        <f t="shared" si="3"/>
        <v>wk </v>
      </c>
    </row>
    <row r="4784" ht="12.75" customHeight="1">
      <c r="A4784" s="15" t="s">
        <v>4361</v>
      </c>
      <c r="B4784" s="15" t="s">
        <v>3123</v>
      </c>
      <c r="C4784" s="15" t="s">
        <v>4321</v>
      </c>
      <c r="D4784" s="15" t="s">
        <v>14081</v>
      </c>
      <c r="E4784" s="15" t="s">
        <v>14082</v>
      </c>
      <c r="F4784" s="15" t="s">
        <v>14083</v>
      </c>
      <c r="G4784" s="15" t="s">
        <v>14084</v>
      </c>
      <c r="H4784" s="15" t="s">
        <v>14085</v>
      </c>
      <c r="I4784" s="15" t="s">
        <v>4327</v>
      </c>
      <c r="J4784" s="15" t="s">
        <v>5653</v>
      </c>
      <c r="K4784" s="15"/>
      <c r="L4784" s="103" t="str">
        <f t="shared" si="1"/>
        <v>B-L13LO-W58RNG-1 Ltr. White Printed Blue Ring Bottle</v>
      </c>
      <c r="M4784" s="103">
        <f t="shared" si="2"/>
        <v>1896</v>
      </c>
      <c r="N4784" s="102" t="str">
        <f t="shared" si="3"/>
        <v>wk 5</v>
      </c>
    </row>
    <row r="4785" ht="12.75" customHeight="1">
      <c r="A4785" s="15" t="s">
        <v>4802</v>
      </c>
      <c r="B4785" s="15" t="s">
        <v>3123</v>
      </c>
      <c r="C4785" s="15" t="s">
        <v>4321</v>
      </c>
      <c r="D4785" s="15" t="s">
        <v>3437</v>
      </c>
      <c r="E4785" s="15" t="s">
        <v>14086</v>
      </c>
      <c r="F4785" s="15" t="s">
        <v>14083</v>
      </c>
      <c r="G4785" s="15" t="s">
        <v>14087</v>
      </c>
      <c r="H4785" s="15" t="s">
        <v>14088</v>
      </c>
      <c r="I4785" s="15" t="s">
        <v>4327</v>
      </c>
      <c r="J4785" s="15" t="s">
        <v>4345</v>
      </c>
      <c r="K4785" s="15"/>
      <c r="L4785" s="103" t="str">
        <f t="shared" si="1"/>
        <v>B-L13LO-W58RNG-1 Ltr. White Printed Blue Ring Bottle</v>
      </c>
      <c r="M4785" s="103">
        <f t="shared" si="2"/>
        <v>4000</v>
      </c>
      <c r="N4785" s="102" t="str">
        <f t="shared" si="3"/>
        <v>wk </v>
      </c>
    </row>
    <row r="4786" ht="12.75" customHeight="1">
      <c r="A4786" s="15" t="s">
        <v>4808</v>
      </c>
      <c r="B4786" s="15" t="s">
        <v>3123</v>
      </c>
      <c r="C4786" s="15" t="s">
        <v>4321</v>
      </c>
      <c r="D4786" s="15" t="s">
        <v>4374</v>
      </c>
      <c r="E4786" s="15" t="s">
        <v>14089</v>
      </c>
      <c r="F4786" s="15" t="s">
        <v>14083</v>
      </c>
      <c r="G4786" s="15" t="s">
        <v>14090</v>
      </c>
      <c r="H4786" s="15" t="s">
        <v>14091</v>
      </c>
      <c r="I4786" s="15" t="s">
        <v>4327</v>
      </c>
      <c r="J4786" s="15" t="s">
        <v>4345</v>
      </c>
      <c r="K4786" s="15"/>
      <c r="L4786" s="103" t="str">
        <f t="shared" si="1"/>
        <v>B-L13LO-W58RNG-1 Ltr. White Printed Blue Ring Bottle</v>
      </c>
      <c r="M4786" s="103">
        <f t="shared" si="2"/>
        <v>4800</v>
      </c>
      <c r="N4786" s="102" t="str">
        <f t="shared" si="3"/>
        <v>wk </v>
      </c>
    </row>
    <row r="4787" ht="12.75" customHeight="1">
      <c r="A4787" s="15" t="s">
        <v>4810</v>
      </c>
      <c r="B4787" s="15" t="s">
        <v>3123</v>
      </c>
      <c r="C4787" s="15" t="s">
        <v>4321</v>
      </c>
      <c r="D4787" s="15" t="s">
        <v>14092</v>
      </c>
      <c r="E4787" s="15" t="s">
        <v>14093</v>
      </c>
      <c r="F4787" s="15" t="s">
        <v>14083</v>
      </c>
      <c r="G4787" s="15" t="s">
        <v>14094</v>
      </c>
      <c r="H4787" s="15" t="s">
        <v>14095</v>
      </c>
      <c r="I4787" s="15" t="s">
        <v>4327</v>
      </c>
      <c r="J4787" s="15" t="s">
        <v>4345</v>
      </c>
      <c r="K4787" s="15"/>
      <c r="L4787" s="103" t="str">
        <f t="shared" si="1"/>
        <v>B-L13LO-W58RNG-1 Ltr. White Printed Blue Ring Bottle</v>
      </c>
      <c r="M4787" s="103">
        <f t="shared" si="2"/>
        <v>1242</v>
      </c>
      <c r="N4787" s="102" t="str">
        <f t="shared" si="3"/>
        <v>wk </v>
      </c>
    </row>
    <row r="4788" ht="12.75" customHeight="1">
      <c r="A4788" s="15" t="s">
        <v>14096</v>
      </c>
      <c r="B4788" s="15" t="s">
        <v>2855</v>
      </c>
      <c r="C4788" s="15" t="s">
        <v>3146</v>
      </c>
      <c r="D4788" s="15" t="s">
        <v>3145</v>
      </c>
      <c r="E4788" s="15"/>
      <c r="F4788" s="15" t="s">
        <v>4308</v>
      </c>
      <c r="G4788" s="15" t="s">
        <v>14075</v>
      </c>
      <c r="H4788" s="15" t="s">
        <v>3149</v>
      </c>
      <c r="I4788" s="15" t="s">
        <v>3177</v>
      </c>
      <c r="J4788" s="15"/>
      <c r="K4788" s="15"/>
      <c r="L4788" s="103" t="str">
        <f t="shared" si="1"/>
        <v>B-L13R-N50-1 Ltr. Natural Bottle</v>
      </c>
      <c r="M4788" s="103">
        <f t="shared" si="2"/>
        <v>0</v>
      </c>
      <c r="N4788" s="102" t="str">
        <f t="shared" si="3"/>
        <v>wk </v>
      </c>
    </row>
    <row r="4789" ht="12.75" customHeight="1">
      <c r="A4789" s="15" t="s">
        <v>5722</v>
      </c>
      <c r="B4789" s="15" t="s">
        <v>3123</v>
      </c>
      <c r="C4789" s="15" t="s">
        <v>4321</v>
      </c>
      <c r="D4789" s="15" t="s">
        <v>7483</v>
      </c>
      <c r="E4789" s="15" t="s">
        <v>14097</v>
      </c>
      <c r="F4789" s="15" t="s">
        <v>4324</v>
      </c>
      <c r="G4789" s="15" t="s">
        <v>14098</v>
      </c>
      <c r="H4789" s="15" t="s">
        <v>14099</v>
      </c>
      <c r="I4789" s="15" t="s">
        <v>4327</v>
      </c>
      <c r="J4789" s="15" t="s">
        <v>4345</v>
      </c>
      <c r="K4789" s="15"/>
      <c r="L4789" s="103" t="str">
        <f t="shared" si="1"/>
        <v>B-L13R-N50-1 Ltr. Natural Bottle</v>
      </c>
      <c r="M4789" s="103">
        <f t="shared" si="2"/>
        <v>432</v>
      </c>
      <c r="N4789" s="102" t="str">
        <f t="shared" si="3"/>
        <v>wk 9</v>
      </c>
    </row>
    <row r="4790" ht="12.75" customHeight="1">
      <c r="A4790" s="15" t="s">
        <v>14100</v>
      </c>
      <c r="B4790" s="15" t="s">
        <v>1517</v>
      </c>
      <c r="C4790" s="15" t="s">
        <v>3146</v>
      </c>
      <c r="D4790" s="15" t="s">
        <v>3145</v>
      </c>
      <c r="E4790" s="15"/>
      <c r="F4790" s="15" t="s">
        <v>4308</v>
      </c>
      <c r="G4790" s="15" t="s">
        <v>14101</v>
      </c>
      <c r="H4790" s="15" t="s">
        <v>3149</v>
      </c>
      <c r="I4790" s="15" t="s">
        <v>3149</v>
      </c>
      <c r="J4790" s="15"/>
      <c r="K4790" s="15"/>
      <c r="L4790" s="103" t="str">
        <f t="shared" si="1"/>
        <v>B-L13R-W40-1 Ltr. White Bottle</v>
      </c>
      <c r="M4790" s="103">
        <f t="shared" si="2"/>
        <v>0</v>
      </c>
      <c r="N4790" s="102" t="str">
        <f t="shared" si="3"/>
        <v>wk </v>
      </c>
    </row>
    <row r="4791" ht="12.75" customHeight="1">
      <c r="A4791" s="15" t="s">
        <v>4353</v>
      </c>
      <c r="B4791" s="15" t="s">
        <v>3123</v>
      </c>
      <c r="C4791" s="15" t="s">
        <v>4321</v>
      </c>
      <c r="D4791" s="15" t="s">
        <v>5327</v>
      </c>
      <c r="E4791" s="15" t="s">
        <v>14102</v>
      </c>
      <c r="F4791" s="15" t="s">
        <v>4324</v>
      </c>
      <c r="G4791" s="15" t="s">
        <v>14103</v>
      </c>
      <c r="H4791" s="15" t="s">
        <v>14104</v>
      </c>
      <c r="I4791" s="15" t="s">
        <v>4327</v>
      </c>
      <c r="J4791" s="15" t="s">
        <v>5653</v>
      </c>
      <c r="K4791" s="15"/>
      <c r="L4791" s="103" t="str">
        <f t="shared" si="1"/>
        <v>B-L13R-W40-1 Ltr. White Bottle</v>
      </c>
      <c r="M4791" s="103">
        <f t="shared" si="2"/>
        <v>504</v>
      </c>
      <c r="N4791" s="102" t="str">
        <f t="shared" si="3"/>
        <v>wk 9</v>
      </c>
    </row>
    <row r="4792" ht="12.75" customHeight="1">
      <c r="A4792" s="15" t="s">
        <v>4353</v>
      </c>
      <c r="B4792" s="15" t="s">
        <v>3123</v>
      </c>
      <c r="C4792" s="15" t="s">
        <v>4321</v>
      </c>
      <c r="D4792" s="15" t="s">
        <v>3816</v>
      </c>
      <c r="E4792" s="15" t="s">
        <v>14105</v>
      </c>
      <c r="F4792" s="15" t="s">
        <v>4324</v>
      </c>
      <c r="G4792" s="15" t="s">
        <v>14106</v>
      </c>
      <c r="H4792" s="15" t="s">
        <v>14107</v>
      </c>
      <c r="I4792" s="15" t="s">
        <v>4327</v>
      </c>
      <c r="J4792" s="15" t="s">
        <v>5653</v>
      </c>
      <c r="K4792" s="15"/>
      <c r="L4792" s="103" t="str">
        <f t="shared" si="1"/>
        <v>B-L13R-W40-1 Ltr. White Bottle</v>
      </c>
      <c r="M4792" s="103">
        <f t="shared" si="2"/>
        <v>144</v>
      </c>
      <c r="N4792" s="102" t="str">
        <f t="shared" si="3"/>
        <v>wk 9</v>
      </c>
    </row>
    <row r="4793" ht="12.75" customHeight="1">
      <c r="A4793" s="15" t="s">
        <v>4947</v>
      </c>
      <c r="B4793" s="15" t="s">
        <v>3123</v>
      </c>
      <c r="C4793" s="15" t="s">
        <v>4321</v>
      </c>
      <c r="D4793" s="15" t="s">
        <v>3372</v>
      </c>
      <c r="E4793" s="15" t="s">
        <v>8148</v>
      </c>
      <c r="F4793" s="15" t="s">
        <v>8138</v>
      </c>
      <c r="G4793" s="15" t="s">
        <v>14108</v>
      </c>
      <c r="H4793" s="15" t="s">
        <v>14109</v>
      </c>
      <c r="I4793" s="15" t="s">
        <v>4327</v>
      </c>
      <c r="J4793" s="15" t="s">
        <v>5653</v>
      </c>
      <c r="K4793" s="15"/>
      <c r="L4793" s="103" t="str">
        <f t="shared" si="1"/>
        <v>B-L13R-W40-1 Ltr. White Bottle</v>
      </c>
      <c r="M4793" s="103">
        <f t="shared" si="2"/>
        <v>288</v>
      </c>
      <c r="N4793" s="102" t="str">
        <f t="shared" si="3"/>
        <v>wk 18</v>
      </c>
    </row>
    <row r="4794" ht="12.75" customHeight="1">
      <c r="A4794" s="15" t="s">
        <v>4373</v>
      </c>
      <c r="B4794" s="15" t="s">
        <v>3123</v>
      </c>
      <c r="C4794" s="15" t="s">
        <v>4321</v>
      </c>
      <c r="D4794" s="15" t="s">
        <v>3372</v>
      </c>
      <c r="E4794" s="15" t="s">
        <v>14110</v>
      </c>
      <c r="F4794" s="15" t="s">
        <v>4324</v>
      </c>
      <c r="G4794" s="15" t="s">
        <v>14111</v>
      </c>
      <c r="H4794" s="15" t="s">
        <v>14109</v>
      </c>
      <c r="I4794" s="15" t="s">
        <v>4327</v>
      </c>
      <c r="J4794" s="15" t="s">
        <v>5653</v>
      </c>
      <c r="K4794" s="15"/>
      <c r="L4794" s="103" t="str">
        <f t="shared" si="1"/>
        <v>B-L13R-W40-1 Ltr. White Bottle</v>
      </c>
      <c r="M4794" s="103">
        <f t="shared" si="2"/>
        <v>288</v>
      </c>
      <c r="N4794" s="102" t="str">
        <f t="shared" si="3"/>
        <v>wk </v>
      </c>
    </row>
    <row r="4795" ht="12.75" customHeight="1">
      <c r="A4795" s="15" t="s">
        <v>6527</v>
      </c>
      <c r="B4795" s="15" t="s">
        <v>3123</v>
      </c>
      <c r="C4795" s="15" t="s">
        <v>4321</v>
      </c>
      <c r="D4795" s="15" t="s">
        <v>7483</v>
      </c>
      <c r="E4795" s="15" t="s">
        <v>14112</v>
      </c>
      <c r="F4795" s="15" t="s">
        <v>4324</v>
      </c>
      <c r="G4795" s="15" t="s">
        <v>14113</v>
      </c>
      <c r="H4795" s="15" t="s">
        <v>14114</v>
      </c>
      <c r="I4795" s="15" t="s">
        <v>4327</v>
      </c>
      <c r="J4795" s="15" t="s">
        <v>4328</v>
      </c>
      <c r="K4795" s="15"/>
      <c r="L4795" s="103" t="str">
        <f t="shared" si="1"/>
        <v>B-L13R-W40-1 Ltr. White Bottle</v>
      </c>
      <c r="M4795" s="103">
        <f t="shared" si="2"/>
        <v>432</v>
      </c>
      <c r="N4795" s="102" t="str">
        <f t="shared" si="3"/>
        <v>wk </v>
      </c>
    </row>
    <row r="4796" ht="12.75" customHeight="1">
      <c r="A4796" s="15" t="s">
        <v>4412</v>
      </c>
      <c r="B4796" s="15" t="s">
        <v>3123</v>
      </c>
      <c r="C4796" s="15" t="s">
        <v>4321</v>
      </c>
      <c r="D4796" s="15" t="s">
        <v>3816</v>
      </c>
      <c r="E4796" s="15" t="s">
        <v>14115</v>
      </c>
      <c r="F4796" s="15" t="s">
        <v>4324</v>
      </c>
      <c r="G4796" s="15" t="s">
        <v>14106</v>
      </c>
      <c r="H4796" s="15" t="s">
        <v>14107</v>
      </c>
      <c r="I4796" s="15" t="s">
        <v>4327</v>
      </c>
      <c r="J4796" s="15" t="s">
        <v>5653</v>
      </c>
      <c r="K4796" s="15"/>
      <c r="L4796" s="103" t="str">
        <f t="shared" si="1"/>
        <v>B-L13R-W40-1 Ltr. White Bottle</v>
      </c>
      <c r="M4796" s="103">
        <f t="shared" si="2"/>
        <v>144</v>
      </c>
      <c r="N4796" s="102" t="str">
        <f t="shared" si="3"/>
        <v>wk </v>
      </c>
    </row>
    <row r="4797" ht="12.75" customHeight="1">
      <c r="A4797" s="15" t="s">
        <v>4416</v>
      </c>
      <c r="B4797" s="15" t="s">
        <v>3123</v>
      </c>
      <c r="C4797" s="15" t="s">
        <v>4321</v>
      </c>
      <c r="D4797" s="15" t="s">
        <v>9301</v>
      </c>
      <c r="E4797" s="15" t="s">
        <v>14116</v>
      </c>
      <c r="F4797" s="15" t="s">
        <v>4324</v>
      </c>
      <c r="G4797" s="15" t="s">
        <v>14117</v>
      </c>
      <c r="H4797" s="15" t="s">
        <v>14118</v>
      </c>
      <c r="I4797" s="15" t="s">
        <v>4327</v>
      </c>
      <c r="J4797" s="15" t="s">
        <v>5653</v>
      </c>
      <c r="K4797" s="15"/>
      <c r="L4797" s="103" t="str">
        <f t="shared" si="1"/>
        <v>B-L13R-W40-1 Ltr. White Bottle</v>
      </c>
      <c r="M4797" s="103">
        <f t="shared" si="2"/>
        <v>216</v>
      </c>
      <c r="N4797" s="102" t="str">
        <f t="shared" si="3"/>
        <v>wk </v>
      </c>
    </row>
    <row r="4798" ht="12.75" customHeight="1">
      <c r="A4798" s="15" t="s">
        <v>5722</v>
      </c>
      <c r="B4798" s="15" t="s">
        <v>3123</v>
      </c>
      <c r="C4798" s="15" t="s">
        <v>4321</v>
      </c>
      <c r="D4798" s="15" t="s">
        <v>3741</v>
      </c>
      <c r="E4798" s="15" t="s">
        <v>14119</v>
      </c>
      <c r="F4798" s="15" t="s">
        <v>4324</v>
      </c>
      <c r="G4798" s="15" t="s">
        <v>14120</v>
      </c>
      <c r="H4798" s="15" t="s">
        <v>14121</v>
      </c>
      <c r="I4798" s="15" t="s">
        <v>4327</v>
      </c>
      <c r="J4798" s="15" t="s">
        <v>4345</v>
      </c>
      <c r="K4798" s="15"/>
      <c r="L4798" s="103" t="str">
        <f t="shared" si="1"/>
        <v>B-L13R-W40-1 Ltr. White Bottle</v>
      </c>
      <c r="M4798" s="103">
        <f t="shared" si="2"/>
        <v>72</v>
      </c>
      <c r="N4798" s="102" t="str">
        <f t="shared" si="3"/>
        <v>wk 9</v>
      </c>
    </row>
    <row r="4799" ht="12.75" customHeight="1">
      <c r="A4799" s="15" t="s">
        <v>8179</v>
      </c>
      <c r="B4799" s="15" t="s">
        <v>3123</v>
      </c>
      <c r="C4799" s="15" t="s">
        <v>4321</v>
      </c>
      <c r="D4799" s="15" t="s">
        <v>3816</v>
      </c>
      <c r="E4799" s="15" t="s">
        <v>14122</v>
      </c>
      <c r="F4799" s="15" t="s">
        <v>4324</v>
      </c>
      <c r="G4799" s="15" t="s">
        <v>14106</v>
      </c>
      <c r="H4799" s="15" t="s">
        <v>14107</v>
      </c>
      <c r="I4799" s="15" t="s">
        <v>4327</v>
      </c>
      <c r="J4799" s="15" t="s">
        <v>4345</v>
      </c>
      <c r="K4799" s="15"/>
      <c r="L4799" s="103" t="str">
        <f t="shared" si="1"/>
        <v>B-L13R-W40-1 Ltr. White Bottle</v>
      </c>
      <c r="M4799" s="103">
        <f t="shared" si="2"/>
        <v>144</v>
      </c>
      <c r="N4799" s="102" t="str">
        <f t="shared" si="3"/>
        <v>wk 23</v>
      </c>
    </row>
    <row r="4800" ht="12.75" customHeight="1">
      <c r="A4800" s="15" t="s">
        <v>4418</v>
      </c>
      <c r="B4800" s="15" t="s">
        <v>3123</v>
      </c>
      <c r="C4800" s="15" t="s">
        <v>4321</v>
      </c>
      <c r="D4800" s="15" t="s">
        <v>3183</v>
      </c>
      <c r="E4800" s="15" t="s">
        <v>14123</v>
      </c>
      <c r="F4800" s="15" t="s">
        <v>4324</v>
      </c>
      <c r="G4800" s="15" t="s">
        <v>14124</v>
      </c>
      <c r="H4800" s="15" t="s">
        <v>14125</v>
      </c>
      <c r="I4800" s="15" t="s">
        <v>4327</v>
      </c>
      <c r="J4800" s="15" t="s">
        <v>4328</v>
      </c>
      <c r="K4800" s="15"/>
      <c r="L4800" s="103" t="str">
        <f t="shared" si="1"/>
        <v>B-L13R-W40-1 Ltr. White Bottle</v>
      </c>
      <c r="M4800" s="103">
        <f t="shared" si="2"/>
        <v>360</v>
      </c>
      <c r="N4800" s="102" t="str">
        <f t="shared" si="3"/>
        <v>wk 36</v>
      </c>
    </row>
    <row r="4801" ht="12.75" customHeight="1">
      <c r="A4801" s="15" t="s">
        <v>4506</v>
      </c>
      <c r="B4801" s="15" t="s">
        <v>3123</v>
      </c>
      <c r="C4801" s="15" t="s">
        <v>4321</v>
      </c>
      <c r="D4801" s="15" t="s">
        <v>3741</v>
      </c>
      <c r="E4801" s="15" t="s">
        <v>7852</v>
      </c>
      <c r="F4801" s="15" t="s">
        <v>4324</v>
      </c>
      <c r="G4801" s="15" t="s">
        <v>14120</v>
      </c>
      <c r="H4801" s="15" t="s">
        <v>14121</v>
      </c>
      <c r="I4801" s="15" t="s">
        <v>4327</v>
      </c>
      <c r="J4801" s="15" t="s">
        <v>4345</v>
      </c>
      <c r="K4801" s="15"/>
      <c r="L4801" s="103" t="str">
        <f t="shared" si="1"/>
        <v>B-L13R-W40-1 Ltr. White Bottle</v>
      </c>
      <c r="M4801" s="103">
        <f t="shared" si="2"/>
        <v>72</v>
      </c>
      <c r="N4801" s="102" t="str">
        <f t="shared" si="3"/>
        <v>wk </v>
      </c>
    </row>
    <row r="4802" ht="12.75" customHeight="1">
      <c r="A4802" s="15" t="s">
        <v>4513</v>
      </c>
      <c r="B4802" s="15" t="s">
        <v>3123</v>
      </c>
      <c r="C4802" s="15" t="s">
        <v>4321</v>
      </c>
      <c r="D4802" s="15" t="s">
        <v>3741</v>
      </c>
      <c r="E4802" s="15" t="s">
        <v>7855</v>
      </c>
      <c r="F4802" s="15" t="s">
        <v>4324</v>
      </c>
      <c r="G4802" s="15" t="s">
        <v>14120</v>
      </c>
      <c r="H4802" s="15" t="s">
        <v>14121</v>
      </c>
      <c r="I4802" s="15" t="s">
        <v>4327</v>
      </c>
      <c r="J4802" s="15" t="s">
        <v>4328</v>
      </c>
      <c r="K4802" s="15"/>
      <c r="L4802" s="103" t="str">
        <f t="shared" si="1"/>
        <v>B-L13R-W40-1 Ltr. White Bottle</v>
      </c>
      <c r="M4802" s="103">
        <f t="shared" si="2"/>
        <v>72</v>
      </c>
      <c r="N4802" s="102" t="str">
        <f t="shared" si="3"/>
        <v>wk </v>
      </c>
    </row>
    <row r="4803" ht="12.75" customHeight="1">
      <c r="A4803" s="15" t="s">
        <v>4515</v>
      </c>
      <c r="B4803" s="15" t="s">
        <v>3123</v>
      </c>
      <c r="C4803" s="15" t="s">
        <v>4321</v>
      </c>
      <c r="D4803" s="15" t="s">
        <v>3741</v>
      </c>
      <c r="E4803" s="15" t="s">
        <v>14126</v>
      </c>
      <c r="F4803" s="15" t="s">
        <v>4324</v>
      </c>
      <c r="G4803" s="15" t="s">
        <v>14120</v>
      </c>
      <c r="H4803" s="15" t="s">
        <v>14121</v>
      </c>
      <c r="I4803" s="15" t="s">
        <v>4327</v>
      </c>
      <c r="J4803" s="15" t="s">
        <v>4345</v>
      </c>
      <c r="K4803" s="15"/>
      <c r="L4803" s="103" t="str">
        <f t="shared" si="1"/>
        <v>B-L13R-W40-1 Ltr. White Bottle</v>
      </c>
      <c r="M4803" s="103">
        <f t="shared" si="2"/>
        <v>72</v>
      </c>
      <c r="N4803" s="102" t="str">
        <f t="shared" si="3"/>
        <v>wk </v>
      </c>
    </row>
    <row r="4804" ht="12.75" customHeight="1">
      <c r="A4804" s="15" t="s">
        <v>4334</v>
      </c>
      <c r="B4804" s="15" t="s">
        <v>3123</v>
      </c>
      <c r="C4804" s="15" t="s">
        <v>4321</v>
      </c>
      <c r="D4804" s="15" t="s">
        <v>3372</v>
      </c>
      <c r="E4804" s="15" t="s">
        <v>14127</v>
      </c>
      <c r="F4804" s="15" t="s">
        <v>4324</v>
      </c>
      <c r="G4804" s="15" t="s">
        <v>14111</v>
      </c>
      <c r="H4804" s="15" t="s">
        <v>14128</v>
      </c>
      <c r="I4804" s="15" t="s">
        <v>4327</v>
      </c>
      <c r="J4804" s="15" t="s">
        <v>4345</v>
      </c>
      <c r="K4804" s="15"/>
      <c r="L4804" s="103" t="str">
        <f t="shared" si="1"/>
        <v>B-L13R-W40-1 Ltr. White Bottle</v>
      </c>
      <c r="M4804" s="103">
        <f t="shared" si="2"/>
        <v>288</v>
      </c>
      <c r="N4804" s="102" t="str">
        <f t="shared" si="3"/>
        <v>wk </v>
      </c>
    </row>
    <row r="4805" ht="12.75" customHeight="1">
      <c r="A4805" s="15" t="s">
        <v>4565</v>
      </c>
      <c r="B4805" s="15" t="s">
        <v>3123</v>
      </c>
      <c r="C4805" s="15" t="s">
        <v>4321</v>
      </c>
      <c r="D4805" s="15" t="s">
        <v>3741</v>
      </c>
      <c r="E4805" s="15" t="s">
        <v>14129</v>
      </c>
      <c r="F4805" s="15" t="s">
        <v>4324</v>
      </c>
      <c r="G4805" s="15" t="s">
        <v>14120</v>
      </c>
      <c r="H4805" s="15" t="s">
        <v>14130</v>
      </c>
      <c r="I4805" s="15" t="s">
        <v>4327</v>
      </c>
      <c r="J4805" s="15" t="s">
        <v>4328</v>
      </c>
      <c r="K4805" s="15"/>
      <c r="L4805" s="103" t="str">
        <f t="shared" si="1"/>
        <v>B-L13R-W40-1 Ltr. White Bottle</v>
      </c>
      <c r="M4805" s="103">
        <f t="shared" si="2"/>
        <v>72</v>
      </c>
      <c r="N4805" s="102" t="str">
        <f t="shared" si="3"/>
        <v>wk 49</v>
      </c>
    </row>
    <row r="4806" ht="12.75" customHeight="1">
      <c r="A4806" s="15" t="s">
        <v>4581</v>
      </c>
      <c r="B4806" s="15" t="s">
        <v>3123</v>
      </c>
      <c r="C4806" s="15" t="s">
        <v>4321</v>
      </c>
      <c r="D4806" s="15" t="s">
        <v>3816</v>
      </c>
      <c r="E4806" s="15" t="s">
        <v>14131</v>
      </c>
      <c r="F4806" s="15" t="s">
        <v>4324</v>
      </c>
      <c r="G4806" s="15" t="s">
        <v>14106</v>
      </c>
      <c r="H4806" s="15" t="s">
        <v>14132</v>
      </c>
      <c r="I4806" s="15" t="s">
        <v>4327</v>
      </c>
      <c r="J4806" s="15" t="s">
        <v>4345</v>
      </c>
      <c r="K4806" s="15"/>
      <c r="L4806" s="103" t="str">
        <f t="shared" si="1"/>
        <v>B-L13R-W40-1 Ltr. White Bottle</v>
      </c>
      <c r="M4806" s="103">
        <f t="shared" si="2"/>
        <v>144</v>
      </c>
      <c r="N4806" s="102" t="str">
        <f t="shared" si="3"/>
        <v>wk </v>
      </c>
    </row>
    <row r="4807" ht="12.75" customHeight="1">
      <c r="A4807" s="15" t="s">
        <v>4678</v>
      </c>
      <c r="B4807" s="15" t="s">
        <v>3123</v>
      </c>
      <c r="C4807" s="15" t="s">
        <v>4321</v>
      </c>
      <c r="D4807" s="15" t="s">
        <v>3372</v>
      </c>
      <c r="E4807" s="15" t="s">
        <v>14133</v>
      </c>
      <c r="F4807" s="15" t="s">
        <v>4324</v>
      </c>
      <c r="G4807" s="15" t="s">
        <v>14111</v>
      </c>
      <c r="H4807" s="15" t="s">
        <v>14134</v>
      </c>
      <c r="I4807" s="15" t="s">
        <v>4327</v>
      </c>
      <c r="J4807" s="15" t="s">
        <v>4328</v>
      </c>
      <c r="K4807" s="15"/>
      <c r="L4807" s="103" t="str">
        <f t="shared" si="1"/>
        <v>B-L13R-W40-1 Ltr. White Bottle</v>
      </c>
      <c r="M4807" s="103">
        <f t="shared" si="2"/>
        <v>288</v>
      </c>
      <c r="N4807" s="102" t="str">
        <f t="shared" si="3"/>
        <v>wk </v>
      </c>
    </row>
    <row r="4808" ht="12.75" customHeight="1">
      <c r="A4808" s="15" t="s">
        <v>4692</v>
      </c>
      <c r="B4808" s="15" t="s">
        <v>3123</v>
      </c>
      <c r="C4808" s="15" t="s">
        <v>4321</v>
      </c>
      <c r="D4808" s="15" t="s">
        <v>3741</v>
      </c>
      <c r="E4808" s="15" t="s">
        <v>14135</v>
      </c>
      <c r="F4808" s="15" t="s">
        <v>4324</v>
      </c>
      <c r="G4808" s="15" t="s">
        <v>14120</v>
      </c>
      <c r="H4808" s="15" t="s">
        <v>14136</v>
      </c>
      <c r="I4808" s="15" t="s">
        <v>4327</v>
      </c>
      <c r="J4808" s="15" t="s">
        <v>4328</v>
      </c>
      <c r="K4808" s="15"/>
      <c r="L4808" s="103" t="str">
        <f t="shared" si="1"/>
        <v>B-L13R-W40-1 Ltr. White Bottle</v>
      </c>
      <c r="M4808" s="103">
        <f t="shared" si="2"/>
        <v>72</v>
      </c>
      <c r="N4808" s="102" t="str">
        <f t="shared" si="3"/>
        <v>wk 2</v>
      </c>
    </row>
    <row r="4809" ht="12.75" customHeight="1">
      <c r="A4809" s="15" t="s">
        <v>4720</v>
      </c>
      <c r="B4809" s="15" t="s">
        <v>3123</v>
      </c>
      <c r="C4809" s="15" t="s">
        <v>4321</v>
      </c>
      <c r="D4809" s="15" t="s">
        <v>3816</v>
      </c>
      <c r="E4809" s="15" t="s">
        <v>8018</v>
      </c>
      <c r="F4809" s="15" t="s">
        <v>4324</v>
      </c>
      <c r="G4809" s="15" t="s">
        <v>14106</v>
      </c>
      <c r="H4809" s="15" t="s">
        <v>14137</v>
      </c>
      <c r="I4809" s="15" t="s">
        <v>4327</v>
      </c>
      <c r="J4809" s="15" t="s">
        <v>4328</v>
      </c>
      <c r="K4809" s="15"/>
      <c r="L4809" s="103" t="str">
        <f t="shared" si="1"/>
        <v>B-L13R-W40-1 Ltr. White Bottle</v>
      </c>
      <c r="M4809" s="103">
        <f t="shared" si="2"/>
        <v>144</v>
      </c>
      <c r="N4809" s="102" t="str">
        <f t="shared" si="3"/>
        <v>wk </v>
      </c>
    </row>
    <row r="4810" ht="12.75" customHeight="1">
      <c r="A4810" s="15" t="s">
        <v>14138</v>
      </c>
      <c r="B4810" s="15" t="s">
        <v>2855</v>
      </c>
      <c r="C4810" s="15" t="s">
        <v>3146</v>
      </c>
      <c r="D4810" s="15" t="s">
        <v>3145</v>
      </c>
      <c r="E4810" s="15"/>
      <c r="F4810" s="15" t="s">
        <v>4308</v>
      </c>
      <c r="G4810" s="15" t="s">
        <v>14139</v>
      </c>
      <c r="H4810" s="15" t="s">
        <v>3149</v>
      </c>
      <c r="I4810" s="15" t="s">
        <v>3156</v>
      </c>
      <c r="J4810" s="15"/>
      <c r="K4810" s="15"/>
      <c r="L4810" s="103" t="str">
        <f t="shared" si="1"/>
        <v>B-L13R-W40AV-A-1 Ltr. White Printed Anvi Acid Bottle</v>
      </c>
      <c r="M4810" s="103">
        <f t="shared" si="2"/>
        <v>0</v>
      </c>
      <c r="N4810" s="102" t="str">
        <f t="shared" si="3"/>
        <v>wk </v>
      </c>
    </row>
    <row r="4811" ht="12.75" customHeight="1">
      <c r="A4811" s="15" t="s">
        <v>4447</v>
      </c>
      <c r="B4811" s="15" t="s">
        <v>3123</v>
      </c>
      <c r="C4811" s="15" t="s">
        <v>4321</v>
      </c>
      <c r="D4811" s="15" t="s">
        <v>3630</v>
      </c>
      <c r="E4811" s="15" t="s">
        <v>14140</v>
      </c>
      <c r="F4811" s="15" t="s">
        <v>14141</v>
      </c>
      <c r="G4811" s="15" t="s">
        <v>14142</v>
      </c>
      <c r="H4811" s="15" t="s">
        <v>14143</v>
      </c>
      <c r="I4811" s="15" t="s">
        <v>4327</v>
      </c>
      <c r="J4811" s="15" t="s">
        <v>4359</v>
      </c>
      <c r="K4811" s="15"/>
      <c r="L4811" s="103" t="str">
        <f t="shared" si="1"/>
        <v>B-L13R-W40AV-A-1 Ltr. White Printed Anvi Acid Bottle</v>
      </c>
      <c r="M4811" s="103">
        <f t="shared" si="2"/>
        <v>2160</v>
      </c>
      <c r="N4811" s="102" t="str">
        <f t="shared" si="3"/>
        <v>wk </v>
      </c>
    </row>
    <row r="4812" ht="12.75" customHeight="1">
      <c r="A4812" s="15" t="s">
        <v>4480</v>
      </c>
      <c r="B4812" s="15" t="s">
        <v>3123</v>
      </c>
      <c r="C4812" s="15" t="s">
        <v>4321</v>
      </c>
      <c r="D4812" s="15" t="s">
        <v>3302</v>
      </c>
      <c r="E4812" s="15" t="s">
        <v>14144</v>
      </c>
      <c r="F4812" s="15" t="s">
        <v>14141</v>
      </c>
      <c r="G4812" s="15" t="s">
        <v>14145</v>
      </c>
      <c r="H4812" s="15" t="s">
        <v>14146</v>
      </c>
      <c r="I4812" s="15" t="s">
        <v>4327</v>
      </c>
      <c r="J4812" s="15" t="s">
        <v>4359</v>
      </c>
      <c r="K4812" s="15"/>
      <c r="L4812" s="103" t="str">
        <f t="shared" si="1"/>
        <v>B-L13R-W40AV-A-1 Ltr. White Printed Anvi Acid Bottle</v>
      </c>
      <c r="M4812" s="103">
        <f t="shared" si="2"/>
        <v>7840</v>
      </c>
      <c r="N4812" s="102" t="str">
        <f t="shared" si="3"/>
        <v>wk 45</v>
      </c>
    </row>
    <row r="4813" ht="12.75" customHeight="1">
      <c r="A4813" s="15" t="s">
        <v>4555</v>
      </c>
      <c r="B4813" s="15" t="s">
        <v>3123</v>
      </c>
      <c r="C4813" s="15" t="s">
        <v>4321</v>
      </c>
      <c r="D4813" s="15" t="s">
        <v>6942</v>
      </c>
      <c r="E4813" s="15" t="s">
        <v>14147</v>
      </c>
      <c r="F4813" s="15" t="s">
        <v>14141</v>
      </c>
      <c r="G4813" s="15" t="s">
        <v>14148</v>
      </c>
      <c r="H4813" s="15" t="s">
        <v>14149</v>
      </c>
      <c r="I4813" s="15" t="s">
        <v>4327</v>
      </c>
      <c r="J4813" s="15" t="s">
        <v>4345</v>
      </c>
      <c r="K4813" s="15"/>
      <c r="L4813" s="103" t="str">
        <f t="shared" si="1"/>
        <v>B-L13R-W40AV-A-1 Ltr. White Printed Anvi Acid Bottle</v>
      </c>
      <c r="M4813" s="103">
        <f t="shared" si="2"/>
        <v>4320</v>
      </c>
      <c r="N4813" s="102" t="str">
        <f t="shared" si="3"/>
        <v>wk 32</v>
      </c>
    </row>
    <row r="4814" ht="12.75" customHeight="1">
      <c r="A4814" s="15" t="s">
        <v>4565</v>
      </c>
      <c r="B4814" s="15" t="s">
        <v>3123</v>
      </c>
      <c r="C4814" s="15" t="s">
        <v>4321</v>
      </c>
      <c r="D4814" s="15" t="s">
        <v>4897</v>
      </c>
      <c r="E4814" s="15" t="s">
        <v>14150</v>
      </c>
      <c r="F4814" s="15" t="s">
        <v>14141</v>
      </c>
      <c r="G4814" s="15" t="s">
        <v>14151</v>
      </c>
      <c r="H4814" s="15" t="s">
        <v>14152</v>
      </c>
      <c r="I4814" s="15" t="s">
        <v>4327</v>
      </c>
      <c r="J4814" s="15" t="s">
        <v>4345</v>
      </c>
      <c r="K4814" s="15"/>
      <c r="L4814" s="103" t="str">
        <f t="shared" si="1"/>
        <v>B-L13R-W40AV-A-1 Ltr. White Printed Anvi Acid Bottle</v>
      </c>
      <c r="M4814" s="103">
        <f t="shared" si="2"/>
        <v>8640</v>
      </c>
      <c r="N4814" s="102" t="str">
        <f t="shared" si="3"/>
        <v>wk 49</v>
      </c>
    </row>
    <row r="4815" ht="12.75" customHeight="1">
      <c r="A4815" s="15" t="s">
        <v>4589</v>
      </c>
      <c r="B4815" s="15" t="s">
        <v>3123</v>
      </c>
      <c r="C4815" s="15" t="s">
        <v>4321</v>
      </c>
      <c r="D4815" s="15" t="s">
        <v>4426</v>
      </c>
      <c r="E4815" s="15" t="s">
        <v>14153</v>
      </c>
      <c r="F4815" s="15" t="s">
        <v>14141</v>
      </c>
      <c r="G4815" s="15" t="s">
        <v>14154</v>
      </c>
      <c r="H4815" s="15" t="s">
        <v>14155</v>
      </c>
      <c r="I4815" s="15" t="s">
        <v>4327</v>
      </c>
      <c r="J4815" s="15" t="s">
        <v>4345</v>
      </c>
      <c r="K4815" s="15"/>
      <c r="L4815" s="103" t="str">
        <f t="shared" si="1"/>
        <v>B-L13R-W40AV-A-1 Ltr. White Printed Anvi Acid Bottle</v>
      </c>
      <c r="M4815" s="103">
        <f t="shared" si="2"/>
        <v>3600</v>
      </c>
      <c r="N4815" s="102" t="str">
        <f t="shared" si="3"/>
        <v>wk </v>
      </c>
    </row>
    <row r="4816" ht="12.75" customHeight="1">
      <c r="A4816" s="15" t="s">
        <v>4628</v>
      </c>
      <c r="B4816" s="15" t="s">
        <v>3123</v>
      </c>
      <c r="C4816" s="15" t="s">
        <v>4321</v>
      </c>
      <c r="D4816" s="15" t="s">
        <v>14156</v>
      </c>
      <c r="E4816" s="15" t="s">
        <v>14157</v>
      </c>
      <c r="F4816" s="15" t="s">
        <v>14141</v>
      </c>
      <c r="G4816" s="15" t="s">
        <v>14158</v>
      </c>
      <c r="H4816" s="15" t="s">
        <v>14159</v>
      </c>
      <c r="I4816" s="15" t="s">
        <v>4327</v>
      </c>
      <c r="J4816" s="15" t="s">
        <v>4345</v>
      </c>
      <c r="K4816" s="15"/>
      <c r="L4816" s="103" t="str">
        <f t="shared" si="1"/>
        <v>B-L13R-W40AV-A-1 Ltr. White Printed Anvi Acid Bottle</v>
      </c>
      <c r="M4816" s="103">
        <f t="shared" si="2"/>
        <v>3218</v>
      </c>
      <c r="N4816" s="102" t="str">
        <f t="shared" si="3"/>
        <v>wk 27</v>
      </c>
    </row>
    <row r="4817" ht="12.75" customHeight="1">
      <c r="A4817" s="15" t="s">
        <v>4762</v>
      </c>
      <c r="B4817" s="15" t="s">
        <v>3123</v>
      </c>
      <c r="C4817" s="15" t="s">
        <v>4321</v>
      </c>
      <c r="D4817" s="15" t="s">
        <v>8579</v>
      </c>
      <c r="E4817" s="15" t="s">
        <v>14160</v>
      </c>
      <c r="F4817" s="15" t="s">
        <v>14141</v>
      </c>
      <c r="G4817" s="15" t="s">
        <v>14161</v>
      </c>
      <c r="H4817" s="15" t="s">
        <v>14162</v>
      </c>
      <c r="I4817" s="15" t="s">
        <v>4327</v>
      </c>
      <c r="J4817" s="15" t="s">
        <v>4345</v>
      </c>
      <c r="K4817" s="15"/>
      <c r="L4817" s="103" t="str">
        <f t="shared" si="1"/>
        <v>B-L13R-W40AV-A-1 Ltr. White Printed Anvi Acid Bottle</v>
      </c>
      <c r="M4817" s="103">
        <f t="shared" si="2"/>
        <v>6480</v>
      </c>
      <c r="N4817" s="102" t="str">
        <f t="shared" si="3"/>
        <v>wk 15</v>
      </c>
    </row>
    <row r="4818" ht="12.75" customHeight="1">
      <c r="A4818" s="15" t="s">
        <v>4778</v>
      </c>
      <c r="B4818" s="15" t="s">
        <v>3123</v>
      </c>
      <c r="C4818" s="15" t="s">
        <v>4321</v>
      </c>
      <c r="D4818" s="15" t="s">
        <v>14163</v>
      </c>
      <c r="E4818" s="15" t="s">
        <v>14164</v>
      </c>
      <c r="F4818" s="15" t="s">
        <v>14141</v>
      </c>
      <c r="G4818" s="15" t="s">
        <v>14165</v>
      </c>
      <c r="H4818" s="15" t="s">
        <v>14166</v>
      </c>
      <c r="I4818" s="15" t="s">
        <v>4327</v>
      </c>
      <c r="J4818" s="15" t="s">
        <v>4345</v>
      </c>
      <c r="K4818" s="15"/>
      <c r="L4818" s="103" t="str">
        <f t="shared" si="1"/>
        <v>B-L13R-W40AV-A-1 Ltr. White Printed Anvi Acid Bottle</v>
      </c>
      <c r="M4818" s="103">
        <f t="shared" si="2"/>
        <v>3506</v>
      </c>
      <c r="N4818" s="102" t="str">
        <f t="shared" si="3"/>
        <v>wk 49</v>
      </c>
    </row>
    <row r="4819" ht="12.75" customHeight="1">
      <c r="A4819" s="15" t="s">
        <v>14167</v>
      </c>
      <c r="B4819" s="15" t="s">
        <v>2855</v>
      </c>
      <c r="C4819" s="15" t="s">
        <v>3146</v>
      </c>
      <c r="D4819" s="15" t="s">
        <v>3145</v>
      </c>
      <c r="E4819" s="15"/>
      <c r="F4819" s="15" t="s">
        <v>4308</v>
      </c>
      <c r="G4819" s="15" t="s">
        <v>14139</v>
      </c>
      <c r="H4819" s="15" t="s">
        <v>3149</v>
      </c>
      <c r="I4819" s="15" t="s">
        <v>3177</v>
      </c>
      <c r="J4819" s="15"/>
      <c r="K4819" s="15"/>
      <c r="L4819" s="103" t="str">
        <f t="shared" si="1"/>
        <v>B-L13R-W40AV-B-1 Ltr. White Printed Anvi Battery Bottle</v>
      </c>
      <c r="M4819" s="103">
        <f t="shared" si="2"/>
        <v>0</v>
      </c>
      <c r="N4819" s="102" t="str">
        <f t="shared" si="3"/>
        <v>wk </v>
      </c>
    </row>
    <row r="4820" ht="12.75" customHeight="1">
      <c r="A4820" s="15" t="s">
        <v>4480</v>
      </c>
      <c r="B4820" s="15" t="s">
        <v>3123</v>
      </c>
      <c r="C4820" s="15" t="s">
        <v>4321</v>
      </c>
      <c r="D4820" s="15" t="s">
        <v>3539</v>
      </c>
      <c r="E4820" s="15" t="s">
        <v>14168</v>
      </c>
      <c r="F4820" s="15" t="s">
        <v>14141</v>
      </c>
      <c r="G4820" s="15" t="s">
        <v>14169</v>
      </c>
      <c r="H4820" s="15" t="s">
        <v>14170</v>
      </c>
      <c r="I4820" s="15" t="s">
        <v>4327</v>
      </c>
      <c r="J4820" s="15" t="s">
        <v>4359</v>
      </c>
      <c r="K4820" s="15"/>
      <c r="L4820" s="103" t="str">
        <f t="shared" si="1"/>
        <v>B-L13R-W40AV-B-1 Ltr. White Printed Anvi Battery Bottle</v>
      </c>
      <c r="M4820" s="103">
        <f t="shared" si="2"/>
        <v>864</v>
      </c>
      <c r="N4820" s="102" t="str">
        <f t="shared" si="3"/>
        <v>wk 45</v>
      </c>
    </row>
    <row r="4821" ht="12.75" customHeight="1">
      <c r="A4821" s="15" t="s">
        <v>4517</v>
      </c>
      <c r="B4821" s="15" t="s">
        <v>3123</v>
      </c>
      <c r="C4821" s="15" t="s">
        <v>4321</v>
      </c>
      <c r="D4821" s="15" t="s">
        <v>14171</v>
      </c>
      <c r="E4821" s="15" t="s">
        <v>14172</v>
      </c>
      <c r="F4821" s="15" t="s">
        <v>14141</v>
      </c>
      <c r="G4821" s="15" t="s">
        <v>14173</v>
      </c>
      <c r="H4821" s="15" t="s">
        <v>14174</v>
      </c>
      <c r="I4821" s="15" t="s">
        <v>4327</v>
      </c>
      <c r="J4821" s="15" t="s">
        <v>4359</v>
      </c>
      <c r="K4821" s="15"/>
      <c r="L4821" s="103" t="str">
        <f t="shared" si="1"/>
        <v>B-L13R-W40AV-B-1 Ltr. White Printed Anvi Battery Bottle</v>
      </c>
      <c r="M4821" s="103">
        <f t="shared" si="2"/>
        <v>3816</v>
      </c>
      <c r="N4821" s="102" t="str">
        <f t="shared" si="3"/>
        <v>wk </v>
      </c>
    </row>
    <row r="4822" ht="12.75" customHeight="1">
      <c r="A4822" s="15" t="s">
        <v>4628</v>
      </c>
      <c r="B4822" s="15" t="s">
        <v>3123</v>
      </c>
      <c r="C4822" s="15" t="s">
        <v>4321</v>
      </c>
      <c r="D4822" s="15" t="s">
        <v>3698</v>
      </c>
      <c r="E4822" s="15" t="s">
        <v>14175</v>
      </c>
      <c r="F4822" s="15" t="s">
        <v>14141</v>
      </c>
      <c r="G4822" s="15" t="s">
        <v>14176</v>
      </c>
      <c r="H4822" s="15" t="s">
        <v>14177</v>
      </c>
      <c r="I4822" s="15" t="s">
        <v>4327</v>
      </c>
      <c r="J4822" s="15" t="s">
        <v>4359</v>
      </c>
      <c r="K4822" s="15"/>
      <c r="L4822" s="103" t="str">
        <f t="shared" si="1"/>
        <v>B-L13R-W40AV-B-1 Ltr. White Printed Anvi Battery Bottle</v>
      </c>
      <c r="M4822" s="103">
        <f t="shared" si="2"/>
        <v>2232</v>
      </c>
      <c r="N4822" s="102" t="str">
        <f t="shared" si="3"/>
        <v>wk 27</v>
      </c>
    </row>
    <row r="4823" ht="12.75" customHeight="1">
      <c r="A4823" s="15" t="s">
        <v>4778</v>
      </c>
      <c r="B4823" s="15" t="s">
        <v>3123</v>
      </c>
      <c r="C4823" s="15" t="s">
        <v>4321</v>
      </c>
      <c r="D4823" s="15" t="s">
        <v>14178</v>
      </c>
      <c r="E4823" s="15" t="s">
        <v>14179</v>
      </c>
      <c r="F4823" s="15" t="s">
        <v>14141</v>
      </c>
      <c r="G4823" s="15" t="s">
        <v>14180</v>
      </c>
      <c r="H4823" s="15" t="s">
        <v>14181</v>
      </c>
      <c r="I4823" s="15" t="s">
        <v>4327</v>
      </c>
      <c r="J4823" s="15" t="s">
        <v>4359</v>
      </c>
      <c r="K4823" s="15"/>
      <c r="L4823" s="103" t="str">
        <f t="shared" si="1"/>
        <v>B-L13R-W40AV-B-1 Ltr. White Printed Anvi Battery Bottle</v>
      </c>
      <c r="M4823" s="103">
        <f t="shared" si="2"/>
        <v>2768</v>
      </c>
      <c r="N4823" s="102" t="str">
        <f t="shared" si="3"/>
        <v>wk 49</v>
      </c>
    </row>
    <row r="4824" ht="12.75" customHeight="1">
      <c r="A4824" s="15" t="s">
        <v>14182</v>
      </c>
      <c r="B4824" s="15" t="s">
        <v>2855</v>
      </c>
      <c r="C4824" s="15" t="s">
        <v>3146</v>
      </c>
      <c r="D4824" s="15" t="s">
        <v>3145</v>
      </c>
      <c r="E4824" s="15"/>
      <c r="F4824" s="15" t="s">
        <v>4308</v>
      </c>
      <c r="G4824" s="15" t="s">
        <v>4352</v>
      </c>
      <c r="H4824" s="15" t="s">
        <v>3149</v>
      </c>
      <c r="I4824" s="15" t="s">
        <v>3156</v>
      </c>
      <c r="J4824" s="15"/>
      <c r="K4824" s="15"/>
      <c r="L4824" s="103" t="str">
        <f t="shared" si="1"/>
        <v>B-L13R-W40NAS-A-1 Ltr. White Printed Nas Acid Bottle</v>
      </c>
      <c r="M4824" s="103">
        <f t="shared" si="2"/>
        <v>0</v>
      </c>
      <c r="N4824" s="102" t="str">
        <f t="shared" si="3"/>
        <v>wk </v>
      </c>
    </row>
    <row r="4825" ht="12.75" customHeight="1">
      <c r="A4825" s="15" t="s">
        <v>6527</v>
      </c>
      <c r="B4825" s="15" t="s">
        <v>3123</v>
      </c>
      <c r="C4825" s="15" t="s">
        <v>4321</v>
      </c>
      <c r="D4825" s="15" t="s">
        <v>14183</v>
      </c>
      <c r="E4825" s="15" t="s">
        <v>14184</v>
      </c>
      <c r="F4825" s="15" t="s">
        <v>13945</v>
      </c>
      <c r="G4825" s="15" t="s">
        <v>14185</v>
      </c>
      <c r="H4825" s="15" t="s">
        <v>14186</v>
      </c>
      <c r="I4825" s="15" t="s">
        <v>4327</v>
      </c>
      <c r="J4825" s="15" t="s">
        <v>4359</v>
      </c>
      <c r="K4825" s="15"/>
      <c r="L4825" s="103" t="str">
        <f t="shared" si="1"/>
        <v>B-L13R-W40NAS-A-1 Ltr. White Printed Nas Acid Bottle</v>
      </c>
      <c r="M4825" s="103">
        <f t="shared" si="2"/>
        <v>7416</v>
      </c>
      <c r="N4825" s="102" t="str">
        <f t="shared" si="3"/>
        <v>wk </v>
      </c>
    </row>
    <row r="4826" ht="12.75" customHeight="1">
      <c r="A4826" s="15" t="s">
        <v>7593</v>
      </c>
      <c r="B4826" s="15" t="s">
        <v>3123</v>
      </c>
      <c r="C4826" s="15" t="s">
        <v>4321</v>
      </c>
      <c r="D4826" s="15" t="s">
        <v>14187</v>
      </c>
      <c r="E4826" s="15" t="s">
        <v>14188</v>
      </c>
      <c r="F4826" s="15" t="s">
        <v>13945</v>
      </c>
      <c r="G4826" s="15" t="s">
        <v>14189</v>
      </c>
      <c r="H4826" s="15" t="s">
        <v>14190</v>
      </c>
      <c r="I4826" s="15" t="s">
        <v>4327</v>
      </c>
      <c r="J4826" s="15" t="s">
        <v>4359</v>
      </c>
      <c r="K4826" s="15"/>
      <c r="L4826" s="103" t="str">
        <f t="shared" si="1"/>
        <v>B-L13R-W40NAS-A-1 Ltr. White Printed Nas Acid Bottle</v>
      </c>
      <c r="M4826" s="103">
        <f t="shared" si="2"/>
        <v>9144</v>
      </c>
      <c r="N4826" s="102" t="str">
        <f t="shared" si="3"/>
        <v>wk 18</v>
      </c>
    </row>
    <row r="4827" ht="12.75" customHeight="1">
      <c r="A4827" s="15" t="s">
        <v>4437</v>
      </c>
      <c r="B4827" s="15" t="s">
        <v>3123</v>
      </c>
      <c r="C4827" s="15" t="s">
        <v>4321</v>
      </c>
      <c r="D4827" s="15" t="s">
        <v>5345</v>
      </c>
      <c r="E4827" s="15" t="s">
        <v>14191</v>
      </c>
      <c r="F4827" s="15" t="s">
        <v>13945</v>
      </c>
      <c r="G4827" s="15" t="s">
        <v>14192</v>
      </c>
      <c r="H4827" s="15" t="s">
        <v>14193</v>
      </c>
      <c r="I4827" s="15" t="s">
        <v>4327</v>
      </c>
      <c r="J4827" s="15" t="s">
        <v>4359</v>
      </c>
      <c r="K4827" s="15"/>
      <c r="L4827" s="103" t="str">
        <f t="shared" si="1"/>
        <v>B-L13R-W40NAS-A-1 Ltr. White Printed Nas Acid Bottle</v>
      </c>
      <c r="M4827" s="103">
        <f t="shared" si="2"/>
        <v>7056</v>
      </c>
      <c r="N4827" s="102" t="str">
        <f t="shared" si="3"/>
        <v>wk </v>
      </c>
    </row>
    <row r="4828" ht="12.75" customHeight="1">
      <c r="A4828" s="15" t="s">
        <v>4642</v>
      </c>
      <c r="B4828" s="15" t="s">
        <v>3123</v>
      </c>
      <c r="C4828" s="15" t="s">
        <v>4321</v>
      </c>
      <c r="D4828" s="15" t="s">
        <v>4426</v>
      </c>
      <c r="E4828" s="15" t="s">
        <v>14194</v>
      </c>
      <c r="F4828" s="15" t="s">
        <v>13945</v>
      </c>
      <c r="G4828" s="15" t="s">
        <v>14195</v>
      </c>
      <c r="H4828" s="15" t="s">
        <v>14196</v>
      </c>
      <c r="I4828" s="15" t="s">
        <v>4327</v>
      </c>
      <c r="J4828" s="15" t="s">
        <v>4359</v>
      </c>
      <c r="K4828" s="15"/>
      <c r="L4828" s="103" t="str">
        <f t="shared" si="1"/>
        <v>B-L13R-W40NAS-A-1 Ltr. White Printed Nas Acid Bottle</v>
      </c>
      <c r="M4828" s="103">
        <f t="shared" si="2"/>
        <v>3600</v>
      </c>
      <c r="N4828" s="102" t="str">
        <f t="shared" si="3"/>
        <v>wk </v>
      </c>
    </row>
    <row r="4829" ht="12.75" customHeight="1">
      <c r="A4829" s="15" t="s">
        <v>4673</v>
      </c>
      <c r="B4829" s="15" t="s">
        <v>3123</v>
      </c>
      <c r="C4829" s="15" t="s">
        <v>4321</v>
      </c>
      <c r="D4829" s="15" t="s">
        <v>5194</v>
      </c>
      <c r="E4829" s="15" t="s">
        <v>14197</v>
      </c>
      <c r="F4829" s="15" t="s">
        <v>13945</v>
      </c>
      <c r="G4829" s="15" t="s">
        <v>7543</v>
      </c>
      <c r="H4829" s="15" t="s">
        <v>14198</v>
      </c>
      <c r="I4829" s="15" t="s">
        <v>4327</v>
      </c>
      <c r="J4829" s="15" t="s">
        <v>4359</v>
      </c>
      <c r="K4829" s="15"/>
      <c r="L4829" s="103" t="str">
        <f t="shared" si="1"/>
        <v>B-L13R-W40NAS-A-1 Ltr. White Printed Nas Acid Bottle</v>
      </c>
      <c r="M4829" s="103">
        <f t="shared" si="2"/>
        <v>10800</v>
      </c>
      <c r="N4829" s="102" t="str">
        <f t="shared" si="3"/>
        <v>wk </v>
      </c>
    </row>
    <row r="4830" ht="12.75" customHeight="1">
      <c r="A4830" s="15" t="s">
        <v>4866</v>
      </c>
      <c r="B4830" s="15" t="s">
        <v>3123</v>
      </c>
      <c r="C4830" s="15" t="s">
        <v>4321</v>
      </c>
      <c r="D4830" s="15" t="s">
        <v>14199</v>
      </c>
      <c r="E4830" s="15" t="s">
        <v>14200</v>
      </c>
      <c r="F4830" s="15" t="s">
        <v>13945</v>
      </c>
      <c r="G4830" s="15" t="s">
        <v>14201</v>
      </c>
      <c r="H4830" s="15" t="s">
        <v>14202</v>
      </c>
      <c r="I4830" s="15" t="s">
        <v>4327</v>
      </c>
      <c r="J4830" s="15" t="s">
        <v>4359</v>
      </c>
      <c r="K4830" s="15"/>
      <c r="L4830" s="103" t="str">
        <f t="shared" si="1"/>
        <v>B-L13R-W40NAS-A-1 Ltr. White Printed Nas Acid Bottle</v>
      </c>
      <c r="M4830" s="103">
        <f t="shared" si="2"/>
        <v>5328</v>
      </c>
      <c r="N4830" s="102" t="str">
        <f t="shared" si="3"/>
        <v>wk </v>
      </c>
    </row>
    <row r="4831" ht="12.75" customHeight="1">
      <c r="A4831" s="15" t="s">
        <v>14203</v>
      </c>
      <c r="B4831" s="15" t="s">
        <v>2855</v>
      </c>
      <c r="C4831" s="15" t="s">
        <v>3146</v>
      </c>
      <c r="D4831" s="15" t="s">
        <v>3145</v>
      </c>
      <c r="E4831" s="15"/>
      <c r="F4831" s="15" t="s">
        <v>4308</v>
      </c>
      <c r="G4831" s="15" t="s">
        <v>4352</v>
      </c>
      <c r="H4831" s="15" t="s">
        <v>3149</v>
      </c>
      <c r="I4831" s="15" t="s">
        <v>3156</v>
      </c>
      <c r="J4831" s="15"/>
      <c r="K4831" s="15"/>
      <c r="L4831" s="103" t="str">
        <f t="shared" si="1"/>
        <v>B-L13R-W40NAS-B-1 Ltr. White Printed Nas Battery Bottle</v>
      </c>
      <c r="M4831" s="103">
        <f t="shared" si="2"/>
        <v>0</v>
      </c>
      <c r="N4831" s="102" t="str">
        <f t="shared" si="3"/>
        <v>wk </v>
      </c>
    </row>
    <row r="4832" ht="12.75" customHeight="1">
      <c r="A4832" s="15" t="s">
        <v>6527</v>
      </c>
      <c r="B4832" s="15" t="s">
        <v>3123</v>
      </c>
      <c r="C4832" s="15" t="s">
        <v>4321</v>
      </c>
      <c r="D4832" s="15" t="s">
        <v>14204</v>
      </c>
      <c r="E4832" s="15" t="s">
        <v>14205</v>
      </c>
      <c r="F4832" s="15" t="s">
        <v>13945</v>
      </c>
      <c r="G4832" s="15" t="s">
        <v>14206</v>
      </c>
      <c r="H4832" s="15" t="s">
        <v>14207</v>
      </c>
      <c r="I4832" s="15" t="s">
        <v>4327</v>
      </c>
      <c r="J4832" s="15" t="s">
        <v>4359</v>
      </c>
      <c r="K4832" s="15"/>
      <c r="L4832" s="103" t="str">
        <f t="shared" si="1"/>
        <v>B-L13R-W40NAS-B-1 Ltr. White Printed Nas Battery Bottle</v>
      </c>
      <c r="M4832" s="103">
        <f t="shared" si="2"/>
        <v>7272</v>
      </c>
      <c r="N4832" s="102" t="str">
        <f t="shared" si="3"/>
        <v>wk </v>
      </c>
    </row>
    <row r="4833" ht="12.75" customHeight="1">
      <c r="A4833" s="15" t="s">
        <v>7593</v>
      </c>
      <c r="B4833" s="15" t="s">
        <v>3123</v>
      </c>
      <c r="C4833" s="15" t="s">
        <v>4321</v>
      </c>
      <c r="D4833" s="15" t="s">
        <v>14208</v>
      </c>
      <c r="E4833" s="15" t="s">
        <v>14209</v>
      </c>
      <c r="F4833" s="15" t="s">
        <v>13945</v>
      </c>
      <c r="G4833" s="15" t="s">
        <v>14210</v>
      </c>
      <c r="H4833" s="15" t="s">
        <v>14211</v>
      </c>
      <c r="I4833" s="15" t="s">
        <v>4327</v>
      </c>
      <c r="J4833" s="15" t="s">
        <v>4359</v>
      </c>
      <c r="K4833" s="15"/>
      <c r="L4833" s="103" t="str">
        <f t="shared" si="1"/>
        <v>B-L13R-W40NAS-B-1 Ltr. White Printed Nas Battery Bottle</v>
      </c>
      <c r="M4833" s="103">
        <f t="shared" si="2"/>
        <v>3664</v>
      </c>
      <c r="N4833" s="102" t="str">
        <f t="shared" si="3"/>
        <v>wk 18</v>
      </c>
    </row>
    <row r="4834" ht="12.75" customHeight="1">
      <c r="A4834" s="15" t="s">
        <v>4437</v>
      </c>
      <c r="B4834" s="15" t="s">
        <v>3123</v>
      </c>
      <c r="C4834" s="15" t="s">
        <v>4321</v>
      </c>
      <c r="D4834" s="15" t="s">
        <v>3470</v>
      </c>
      <c r="E4834" s="15" t="s">
        <v>14212</v>
      </c>
      <c r="F4834" s="15" t="s">
        <v>13945</v>
      </c>
      <c r="G4834" s="15" t="s">
        <v>14213</v>
      </c>
      <c r="H4834" s="15" t="s">
        <v>14214</v>
      </c>
      <c r="I4834" s="15" t="s">
        <v>4327</v>
      </c>
      <c r="J4834" s="15" t="s">
        <v>4359</v>
      </c>
      <c r="K4834" s="15"/>
      <c r="L4834" s="103" t="str">
        <f t="shared" si="1"/>
        <v>B-L13R-W40NAS-B-1 Ltr. White Printed Nas Battery Bottle</v>
      </c>
      <c r="M4834" s="103">
        <f t="shared" si="2"/>
        <v>2880</v>
      </c>
      <c r="N4834" s="102" t="str">
        <f t="shared" si="3"/>
        <v>wk </v>
      </c>
    </row>
    <row r="4835" ht="12.75" customHeight="1">
      <c r="A4835" s="15" t="s">
        <v>4558</v>
      </c>
      <c r="B4835" s="15" t="s">
        <v>3123</v>
      </c>
      <c r="C4835" s="15" t="s">
        <v>4321</v>
      </c>
      <c r="D4835" s="15" t="s">
        <v>3470</v>
      </c>
      <c r="E4835" s="15" t="s">
        <v>14215</v>
      </c>
      <c r="F4835" s="15" t="s">
        <v>13945</v>
      </c>
      <c r="G4835" s="15" t="s">
        <v>14213</v>
      </c>
      <c r="H4835" s="15" t="s">
        <v>14216</v>
      </c>
      <c r="I4835" s="15" t="s">
        <v>4327</v>
      </c>
      <c r="J4835" s="15" t="s">
        <v>4359</v>
      </c>
      <c r="K4835" s="15"/>
      <c r="L4835" s="103" t="str">
        <f t="shared" si="1"/>
        <v>B-L13R-W40NAS-B-1 Ltr. White Printed Nas Battery Bottle</v>
      </c>
      <c r="M4835" s="103">
        <f t="shared" si="2"/>
        <v>2880</v>
      </c>
      <c r="N4835" s="102" t="str">
        <f t="shared" si="3"/>
        <v>wk 36</v>
      </c>
    </row>
    <row r="4836" ht="12.75" customHeight="1">
      <c r="A4836" s="15" t="s">
        <v>4579</v>
      </c>
      <c r="B4836" s="15" t="s">
        <v>3123</v>
      </c>
      <c r="C4836" s="15" t="s">
        <v>4321</v>
      </c>
      <c r="D4836" s="15" t="s">
        <v>14217</v>
      </c>
      <c r="E4836" s="15" t="s">
        <v>14218</v>
      </c>
      <c r="F4836" s="15" t="s">
        <v>13945</v>
      </c>
      <c r="G4836" s="15" t="s">
        <v>14219</v>
      </c>
      <c r="H4836" s="15" t="s">
        <v>14220</v>
      </c>
      <c r="I4836" s="15" t="s">
        <v>4327</v>
      </c>
      <c r="J4836" s="15" t="s">
        <v>4359</v>
      </c>
      <c r="K4836" s="15"/>
      <c r="L4836" s="103" t="str">
        <f t="shared" si="1"/>
        <v>B-L13R-W40NAS-B-1 Ltr. White Printed Nas Battery Bottle</v>
      </c>
      <c r="M4836" s="103">
        <f t="shared" si="2"/>
        <v>4824</v>
      </c>
      <c r="N4836" s="102" t="str">
        <f t="shared" si="3"/>
        <v>wk </v>
      </c>
    </row>
    <row r="4837" ht="12.75" customHeight="1">
      <c r="A4837" s="15" t="s">
        <v>4813</v>
      </c>
      <c r="B4837" s="15" t="s">
        <v>3123</v>
      </c>
      <c r="C4837" s="15" t="s">
        <v>4321</v>
      </c>
      <c r="D4837" s="15" t="s">
        <v>4924</v>
      </c>
      <c r="E4837" s="15" t="s">
        <v>14221</v>
      </c>
      <c r="F4837" s="15" t="s">
        <v>13945</v>
      </c>
      <c r="G4837" s="15" t="s">
        <v>14222</v>
      </c>
      <c r="H4837" s="15" t="s">
        <v>14223</v>
      </c>
      <c r="I4837" s="15" t="s">
        <v>4327</v>
      </c>
      <c r="J4837" s="15" t="s">
        <v>4359</v>
      </c>
      <c r="K4837" s="15"/>
      <c r="L4837" s="103" t="str">
        <f t="shared" si="1"/>
        <v>B-L13R-W40NAS-B-1 Ltr. White Printed Nas Battery Bottle</v>
      </c>
      <c r="M4837" s="103">
        <f t="shared" si="2"/>
        <v>7920</v>
      </c>
      <c r="N4837" s="102" t="str">
        <f t="shared" si="3"/>
        <v>wk </v>
      </c>
    </row>
    <row r="4838" ht="12.75" customHeight="1">
      <c r="A4838" s="15" t="s">
        <v>14224</v>
      </c>
      <c r="B4838" s="15" t="s">
        <v>2855</v>
      </c>
      <c r="C4838" s="15" t="s">
        <v>3146</v>
      </c>
      <c r="D4838" s="15" t="s">
        <v>3145</v>
      </c>
      <c r="E4838" s="15"/>
      <c r="F4838" s="15" t="s">
        <v>4308</v>
      </c>
      <c r="G4838" s="15" t="s">
        <v>14225</v>
      </c>
      <c r="H4838" s="15" t="s">
        <v>3149</v>
      </c>
      <c r="I4838" s="15" t="s">
        <v>3149</v>
      </c>
      <c r="J4838" s="15"/>
      <c r="K4838" s="15"/>
      <c r="L4838" s="103" t="str">
        <f t="shared" si="1"/>
        <v>B-L13R-W50-1 Ltr. White Bottle</v>
      </c>
      <c r="M4838" s="103">
        <f t="shared" si="2"/>
        <v>0</v>
      </c>
      <c r="N4838" s="102" t="str">
        <f t="shared" si="3"/>
        <v>wk </v>
      </c>
    </row>
    <row r="4839" ht="12.75" customHeight="1">
      <c r="A4839" s="15" t="s">
        <v>4494</v>
      </c>
      <c r="B4839" s="15" t="s">
        <v>3123</v>
      </c>
      <c r="C4839" s="15" t="s">
        <v>4321</v>
      </c>
      <c r="D4839" s="15" t="s">
        <v>3741</v>
      </c>
      <c r="E4839" s="15" t="s">
        <v>7850</v>
      </c>
      <c r="F4839" s="15" t="s">
        <v>4324</v>
      </c>
      <c r="G4839" s="15" t="s">
        <v>8039</v>
      </c>
      <c r="H4839" s="15" t="s">
        <v>14226</v>
      </c>
      <c r="I4839" s="15" t="s">
        <v>4327</v>
      </c>
      <c r="J4839" s="15" t="s">
        <v>4345</v>
      </c>
      <c r="K4839" s="15"/>
      <c r="L4839" s="103" t="str">
        <f t="shared" si="1"/>
        <v>B-L13R-W50-1 Ltr. White Bottle</v>
      </c>
      <c r="M4839" s="103">
        <f t="shared" si="2"/>
        <v>72</v>
      </c>
      <c r="N4839" s="102" t="str">
        <f t="shared" si="3"/>
        <v>wk </v>
      </c>
    </row>
    <row r="4840" ht="12.75" customHeight="1">
      <c r="A4840" s="15" t="s">
        <v>4547</v>
      </c>
      <c r="B4840" s="15" t="s">
        <v>3123</v>
      </c>
      <c r="C4840" s="15" t="s">
        <v>4321</v>
      </c>
      <c r="D4840" s="15" t="s">
        <v>9301</v>
      </c>
      <c r="E4840" s="15" t="s">
        <v>14227</v>
      </c>
      <c r="F4840" s="15" t="s">
        <v>4324</v>
      </c>
      <c r="G4840" s="15" t="s">
        <v>14228</v>
      </c>
      <c r="H4840" s="15" t="s">
        <v>14229</v>
      </c>
      <c r="I4840" s="15" t="s">
        <v>4327</v>
      </c>
      <c r="J4840" s="15" t="s">
        <v>4345</v>
      </c>
      <c r="K4840" s="15"/>
      <c r="L4840" s="103" t="str">
        <f t="shared" si="1"/>
        <v>B-L13R-W50-1 Ltr. White Bottle</v>
      </c>
      <c r="M4840" s="103">
        <f t="shared" si="2"/>
        <v>216</v>
      </c>
      <c r="N4840" s="102" t="str">
        <f t="shared" si="3"/>
        <v>wk 18</v>
      </c>
    </row>
    <row r="4841" ht="12.75" customHeight="1">
      <c r="A4841" s="15" t="s">
        <v>4592</v>
      </c>
      <c r="B4841" s="15" t="s">
        <v>3123</v>
      </c>
      <c r="C4841" s="15" t="s">
        <v>4321</v>
      </c>
      <c r="D4841" s="15" t="s">
        <v>3816</v>
      </c>
      <c r="E4841" s="15" t="s">
        <v>14230</v>
      </c>
      <c r="F4841" s="15" t="s">
        <v>4324</v>
      </c>
      <c r="G4841" s="15" t="s">
        <v>14231</v>
      </c>
      <c r="H4841" s="15" t="s">
        <v>14232</v>
      </c>
      <c r="I4841" s="15" t="s">
        <v>4327</v>
      </c>
      <c r="J4841" s="15" t="s">
        <v>4328</v>
      </c>
      <c r="K4841" s="15"/>
      <c r="L4841" s="103" t="str">
        <f t="shared" si="1"/>
        <v>B-L13R-W50-1 Ltr. White Bottle</v>
      </c>
      <c r="M4841" s="103">
        <f t="shared" si="2"/>
        <v>144</v>
      </c>
      <c r="N4841" s="102" t="str">
        <f t="shared" si="3"/>
        <v>wk </v>
      </c>
    </row>
    <row r="4842" ht="12.75" customHeight="1">
      <c r="A4842" s="15" t="s">
        <v>4597</v>
      </c>
      <c r="B4842" s="15" t="s">
        <v>3123</v>
      </c>
      <c r="C4842" s="15" t="s">
        <v>4321</v>
      </c>
      <c r="D4842" s="15" t="s">
        <v>3183</v>
      </c>
      <c r="E4842" s="15" t="s">
        <v>13965</v>
      </c>
      <c r="F4842" s="15" t="s">
        <v>4324</v>
      </c>
      <c r="G4842" s="15" t="s">
        <v>14233</v>
      </c>
      <c r="H4842" s="15" t="s">
        <v>14234</v>
      </c>
      <c r="I4842" s="15" t="s">
        <v>4327</v>
      </c>
      <c r="J4842" s="15" t="s">
        <v>4328</v>
      </c>
      <c r="K4842" s="15"/>
      <c r="L4842" s="103" t="str">
        <f t="shared" si="1"/>
        <v>B-L13R-W50-1 Ltr. White Bottle</v>
      </c>
      <c r="M4842" s="103">
        <f t="shared" si="2"/>
        <v>360</v>
      </c>
      <c r="N4842" s="102" t="str">
        <f t="shared" si="3"/>
        <v>wk </v>
      </c>
    </row>
    <row r="4843" ht="12.75" customHeight="1">
      <c r="A4843" s="15" t="s">
        <v>4606</v>
      </c>
      <c r="B4843" s="15" t="s">
        <v>3123</v>
      </c>
      <c r="C4843" s="15" t="s">
        <v>4321</v>
      </c>
      <c r="D4843" s="15" t="s">
        <v>3816</v>
      </c>
      <c r="E4843" s="15" t="s">
        <v>14235</v>
      </c>
      <c r="F4843" s="15" t="s">
        <v>4324</v>
      </c>
      <c r="G4843" s="15" t="s">
        <v>14231</v>
      </c>
      <c r="H4843" s="15" t="s">
        <v>14232</v>
      </c>
      <c r="I4843" s="15" t="s">
        <v>4327</v>
      </c>
      <c r="J4843" s="15" t="s">
        <v>4328</v>
      </c>
      <c r="K4843" s="15"/>
      <c r="L4843" s="103" t="str">
        <f t="shared" si="1"/>
        <v>B-L13R-W50-1 Ltr. White Bottle</v>
      </c>
      <c r="M4843" s="103">
        <f t="shared" si="2"/>
        <v>144</v>
      </c>
      <c r="N4843" s="102" t="str">
        <f t="shared" si="3"/>
        <v>wk </v>
      </c>
    </row>
    <row r="4844" ht="12.75" customHeight="1">
      <c r="A4844" s="15" t="s">
        <v>4636</v>
      </c>
      <c r="B4844" s="15" t="s">
        <v>3123</v>
      </c>
      <c r="C4844" s="15" t="s">
        <v>4321</v>
      </c>
      <c r="D4844" s="15" t="s">
        <v>3372</v>
      </c>
      <c r="E4844" s="15" t="s">
        <v>14236</v>
      </c>
      <c r="F4844" s="15" t="s">
        <v>4324</v>
      </c>
      <c r="G4844" s="15" t="s">
        <v>13202</v>
      </c>
      <c r="H4844" s="15" t="s">
        <v>14237</v>
      </c>
      <c r="I4844" s="15" t="s">
        <v>4327</v>
      </c>
      <c r="J4844" s="15" t="s">
        <v>4328</v>
      </c>
      <c r="K4844" s="15"/>
      <c r="L4844" s="103" t="str">
        <f t="shared" si="1"/>
        <v>B-L13R-W50-1 Ltr. White Bottle</v>
      </c>
      <c r="M4844" s="103">
        <f t="shared" si="2"/>
        <v>288</v>
      </c>
      <c r="N4844" s="102" t="str">
        <f t="shared" si="3"/>
        <v>wk 45</v>
      </c>
    </row>
    <row r="4845" ht="12.75" customHeight="1">
      <c r="A4845" s="15" t="s">
        <v>4636</v>
      </c>
      <c r="B4845" s="15" t="s">
        <v>3123</v>
      </c>
      <c r="C4845" s="15" t="s">
        <v>4321</v>
      </c>
      <c r="D4845" s="15" t="s">
        <v>3372</v>
      </c>
      <c r="E4845" s="15" t="s">
        <v>14238</v>
      </c>
      <c r="F4845" s="15" t="s">
        <v>4324</v>
      </c>
      <c r="G4845" s="15" t="s">
        <v>13202</v>
      </c>
      <c r="H4845" s="15" t="s">
        <v>14237</v>
      </c>
      <c r="I4845" s="15" t="s">
        <v>4327</v>
      </c>
      <c r="J4845" s="15" t="s">
        <v>4328</v>
      </c>
      <c r="K4845" s="15"/>
      <c r="L4845" s="103" t="str">
        <f t="shared" si="1"/>
        <v>B-L13R-W50-1 Ltr. White Bottle</v>
      </c>
      <c r="M4845" s="103">
        <f t="shared" si="2"/>
        <v>288</v>
      </c>
      <c r="N4845" s="102" t="str">
        <f t="shared" si="3"/>
        <v>wk 45</v>
      </c>
    </row>
    <row r="4846" ht="12.75" customHeight="1">
      <c r="A4846" s="15" t="s">
        <v>4636</v>
      </c>
      <c r="B4846" s="15" t="s">
        <v>3123</v>
      </c>
      <c r="C4846" s="15" t="s">
        <v>4321</v>
      </c>
      <c r="D4846" s="15" t="s">
        <v>3741</v>
      </c>
      <c r="E4846" s="15" t="s">
        <v>14239</v>
      </c>
      <c r="F4846" s="15" t="s">
        <v>4324</v>
      </c>
      <c r="G4846" s="15" t="s">
        <v>14240</v>
      </c>
      <c r="H4846" s="15" t="s">
        <v>14241</v>
      </c>
      <c r="I4846" s="15" t="s">
        <v>4327</v>
      </c>
      <c r="J4846" s="15" t="s">
        <v>4328</v>
      </c>
      <c r="K4846" s="15"/>
      <c r="L4846" s="103" t="str">
        <f t="shared" si="1"/>
        <v>B-L13R-W50-1 Ltr. White Bottle</v>
      </c>
      <c r="M4846" s="103">
        <f t="shared" si="2"/>
        <v>72</v>
      </c>
      <c r="N4846" s="102" t="str">
        <f t="shared" si="3"/>
        <v>wk 45</v>
      </c>
    </row>
    <row r="4847" ht="12.75" customHeight="1">
      <c r="A4847" s="15" t="s">
        <v>4639</v>
      </c>
      <c r="B4847" s="15" t="s">
        <v>3123</v>
      </c>
      <c r="C4847" s="15" t="s">
        <v>4321</v>
      </c>
      <c r="D4847" s="15" t="s">
        <v>9301</v>
      </c>
      <c r="E4847" s="15" t="s">
        <v>14242</v>
      </c>
      <c r="F4847" s="15" t="s">
        <v>4324</v>
      </c>
      <c r="G4847" s="15" t="s">
        <v>14243</v>
      </c>
      <c r="H4847" s="15" t="s">
        <v>14244</v>
      </c>
      <c r="I4847" s="15" t="s">
        <v>4327</v>
      </c>
      <c r="J4847" s="15" t="s">
        <v>4345</v>
      </c>
      <c r="K4847" s="15"/>
      <c r="L4847" s="103" t="str">
        <f t="shared" si="1"/>
        <v>B-L13R-W50-1 Ltr. White Bottle</v>
      </c>
      <c r="M4847" s="103">
        <f t="shared" si="2"/>
        <v>216</v>
      </c>
      <c r="N4847" s="102" t="str">
        <f t="shared" si="3"/>
        <v>wk 49</v>
      </c>
    </row>
    <row r="4848" ht="12.75" customHeight="1">
      <c r="A4848" s="15" t="s">
        <v>4648</v>
      </c>
      <c r="B4848" s="15" t="s">
        <v>3123</v>
      </c>
      <c r="C4848" s="15" t="s">
        <v>4321</v>
      </c>
      <c r="D4848" s="15" t="s">
        <v>3741</v>
      </c>
      <c r="E4848" s="15" t="s">
        <v>8003</v>
      </c>
      <c r="F4848" s="15" t="s">
        <v>4324</v>
      </c>
      <c r="G4848" s="15" t="s">
        <v>14240</v>
      </c>
      <c r="H4848" s="15" t="s">
        <v>14241</v>
      </c>
      <c r="I4848" s="15" t="s">
        <v>4327</v>
      </c>
      <c r="J4848" s="15" t="s">
        <v>4345</v>
      </c>
      <c r="K4848" s="15"/>
      <c r="L4848" s="103" t="str">
        <f t="shared" si="1"/>
        <v>B-L13R-W50-1 Ltr. White Bottle</v>
      </c>
      <c r="M4848" s="103">
        <f t="shared" si="2"/>
        <v>72</v>
      </c>
      <c r="N4848" s="102" t="str">
        <f t="shared" si="3"/>
        <v>wk </v>
      </c>
    </row>
    <row r="4849" ht="12.75" customHeight="1">
      <c r="A4849" s="15" t="s">
        <v>4648</v>
      </c>
      <c r="B4849" s="15" t="s">
        <v>3123</v>
      </c>
      <c r="C4849" s="15" t="s">
        <v>4321</v>
      </c>
      <c r="D4849" s="15" t="s">
        <v>6806</v>
      </c>
      <c r="E4849" s="15" t="s">
        <v>10848</v>
      </c>
      <c r="F4849" s="15" t="s">
        <v>10849</v>
      </c>
      <c r="G4849" s="15" t="s">
        <v>14245</v>
      </c>
      <c r="H4849" s="15" t="s">
        <v>14246</v>
      </c>
      <c r="I4849" s="15" t="s">
        <v>4327</v>
      </c>
      <c r="J4849" s="15" t="s">
        <v>4328</v>
      </c>
      <c r="K4849" s="15"/>
      <c r="L4849" s="103" t="str">
        <f t="shared" si="1"/>
        <v>B-L13R-W50-1 Ltr. White Bottle</v>
      </c>
      <c r="M4849" s="103">
        <f t="shared" si="2"/>
        <v>1440</v>
      </c>
      <c r="N4849" s="102" t="str">
        <f t="shared" si="3"/>
        <v>wk </v>
      </c>
    </row>
    <row r="4850" ht="12.75" customHeight="1">
      <c r="A4850" s="15" t="s">
        <v>8258</v>
      </c>
      <c r="B4850" s="15" t="s">
        <v>3123</v>
      </c>
      <c r="C4850" s="15" t="s">
        <v>4321</v>
      </c>
      <c r="D4850" s="15" t="s">
        <v>3816</v>
      </c>
      <c r="E4850" s="15" t="s">
        <v>14247</v>
      </c>
      <c r="F4850" s="15" t="s">
        <v>4324</v>
      </c>
      <c r="G4850" s="15" t="s">
        <v>14248</v>
      </c>
      <c r="H4850" s="15" t="s">
        <v>14249</v>
      </c>
      <c r="I4850" s="15" t="s">
        <v>4327</v>
      </c>
      <c r="J4850" s="15" t="s">
        <v>4328</v>
      </c>
      <c r="K4850" s="15"/>
      <c r="L4850" s="103" t="str">
        <f t="shared" si="1"/>
        <v>B-L13R-W50-1 Ltr. White Bottle</v>
      </c>
      <c r="M4850" s="103">
        <f t="shared" si="2"/>
        <v>144</v>
      </c>
      <c r="N4850" s="102" t="str">
        <f t="shared" si="3"/>
        <v>wk </v>
      </c>
    </row>
    <row r="4851" ht="12.75" customHeight="1">
      <c r="A4851" s="15" t="s">
        <v>4670</v>
      </c>
      <c r="B4851" s="15" t="s">
        <v>3123</v>
      </c>
      <c r="C4851" s="15" t="s">
        <v>4321</v>
      </c>
      <c r="D4851" s="15" t="s">
        <v>3741</v>
      </c>
      <c r="E4851" s="15" t="s">
        <v>10677</v>
      </c>
      <c r="F4851" s="15" t="s">
        <v>4324</v>
      </c>
      <c r="G4851" s="15" t="s">
        <v>14240</v>
      </c>
      <c r="H4851" s="15" t="s">
        <v>14250</v>
      </c>
      <c r="I4851" s="15" t="s">
        <v>4327</v>
      </c>
      <c r="J4851" s="15" t="s">
        <v>4328</v>
      </c>
      <c r="K4851" s="15"/>
      <c r="L4851" s="103" t="str">
        <f t="shared" si="1"/>
        <v>B-L13R-W50-1 Ltr. White Bottle</v>
      </c>
      <c r="M4851" s="103">
        <f t="shared" si="2"/>
        <v>72</v>
      </c>
      <c r="N4851" s="102" t="str">
        <f t="shared" si="3"/>
        <v>wk </v>
      </c>
    </row>
    <row r="4852" ht="12.75" customHeight="1">
      <c r="A4852" s="15" t="s">
        <v>4695</v>
      </c>
      <c r="B4852" s="15" t="s">
        <v>3123</v>
      </c>
      <c r="C4852" s="15" t="s">
        <v>4321</v>
      </c>
      <c r="D4852" s="15" t="s">
        <v>3372</v>
      </c>
      <c r="E4852" s="15" t="s">
        <v>14251</v>
      </c>
      <c r="F4852" s="15" t="s">
        <v>4324</v>
      </c>
      <c r="G4852" s="15" t="s">
        <v>13202</v>
      </c>
      <c r="H4852" s="15" t="s">
        <v>14252</v>
      </c>
      <c r="I4852" s="15" t="s">
        <v>4327</v>
      </c>
      <c r="J4852" s="15" t="s">
        <v>4328</v>
      </c>
      <c r="K4852" s="15"/>
      <c r="L4852" s="103" t="str">
        <f t="shared" si="1"/>
        <v>B-L13R-W50-1 Ltr. White Bottle</v>
      </c>
      <c r="M4852" s="103">
        <f t="shared" si="2"/>
        <v>288</v>
      </c>
      <c r="N4852" s="102" t="str">
        <f t="shared" si="3"/>
        <v>wk 6</v>
      </c>
    </row>
    <row r="4853" ht="12.75" customHeight="1">
      <c r="A4853" s="15" t="s">
        <v>4703</v>
      </c>
      <c r="B4853" s="15" t="s">
        <v>3123</v>
      </c>
      <c r="C4853" s="15" t="s">
        <v>4321</v>
      </c>
      <c r="D4853" s="15" t="s">
        <v>7483</v>
      </c>
      <c r="E4853" s="15" t="s">
        <v>14253</v>
      </c>
      <c r="F4853" s="15" t="s">
        <v>4324</v>
      </c>
      <c r="G4853" s="15" t="s">
        <v>14254</v>
      </c>
      <c r="H4853" s="15" t="s">
        <v>14255</v>
      </c>
      <c r="I4853" s="15" t="s">
        <v>4327</v>
      </c>
      <c r="J4853" s="15" t="s">
        <v>4328</v>
      </c>
      <c r="K4853" s="15"/>
      <c r="L4853" s="103" t="str">
        <f t="shared" si="1"/>
        <v>B-L13R-W50-1 Ltr. White Bottle</v>
      </c>
      <c r="M4853" s="103">
        <f t="shared" si="2"/>
        <v>432</v>
      </c>
      <c r="N4853" s="102" t="str">
        <f t="shared" si="3"/>
        <v>wk 23</v>
      </c>
    </row>
    <row r="4854" ht="12.75" customHeight="1">
      <c r="A4854" s="15" t="s">
        <v>4724</v>
      </c>
      <c r="B4854" s="15" t="s">
        <v>3123</v>
      </c>
      <c r="C4854" s="15" t="s">
        <v>4321</v>
      </c>
      <c r="D4854" s="15" t="s">
        <v>9301</v>
      </c>
      <c r="E4854" s="15" t="s">
        <v>14256</v>
      </c>
      <c r="F4854" s="15" t="s">
        <v>4324</v>
      </c>
      <c r="G4854" s="15" t="s">
        <v>14243</v>
      </c>
      <c r="H4854" s="15" t="s">
        <v>14257</v>
      </c>
      <c r="I4854" s="15" t="s">
        <v>4327</v>
      </c>
      <c r="J4854" s="15" t="s">
        <v>4345</v>
      </c>
      <c r="K4854" s="15"/>
      <c r="L4854" s="103" t="str">
        <f t="shared" si="1"/>
        <v>B-L13R-W50-1 Ltr. White Bottle</v>
      </c>
      <c r="M4854" s="103">
        <f t="shared" si="2"/>
        <v>216</v>
      </c>
      <c r="N4854" s="102" t="str">
        <f t="shared" si="3"/>
        <v>wk </v>
      </c>
    </row>
    <row r="4855" ht="12.75" customHeight="1">
      <c r="A4855" s="15" t="s">
        <v>4724</v>
      </c>
      <c r="B4855" s="15" t="s">
        <v>3123</v>
      </c>
      <c r="C4855" s="15" t="s">
        <v>4321</v>
      </c>
      <c r="D4855" s="15" t="s">
        <v>3741</v>
      </c>
      <c r="E4855" s="15" t="s">
        <v>14258</v>
      </c>
      <c r="F4855" s="15" t="s">
        <v>4324</v>
      </c>
      <c r="G4855" s="15" t="s">
        <v>14240</v>
      </c>
      <c r="H4855" s="15" t="s">
        <v>14259</v>
      </c>
      <c r="I4855" s="15" t="s">
        <v>4327</v>
      </c>
      <c r="J4855" s="15" t="s">
        <v>4345</v>
      </c>
      <c r="K4855" s="15"/>
      <c r="L4855" s="103" t="str">
        <f t="shared" si="1"/>
        <v>B-L13R-W50-1 Ltr. White Bottle</v>
      </c>
      <c r="M4855" s="103">
        <f t="shared" si="2"/>
        <v>72</v>
      </c>
      <c r="N4855" s="102" t="str">
        <f t="shared" si="3"/>
        <v>wk </v>
      </c>
    </row>
    <row r="4856" ht="12.75" customHeight="1">
      <c r="A4856" s="15" t="s">
        <v>4729</v>
      </c>
      <c r="B4856" s="15" t="s">
        <v>3123</v>
      </c>
      <c r="C4856" s="15" t="s">
        <v>4321</v>
      </c>
      <c r="D4856" s="15" t="s">
        <v>7483</v>
      </c>
      <c r="E4856" s="15" t="s">
        <v>14260</v>
      </c>
      <c r="F4856" s="15" t="s">
        <v>4324</v>
      </c>
      <c r="G4856" s="15" t="s">
        <v>14254</v>
      </c>
      <c r="H4856" s="15" t="s">
        <v>14255</v>
      </c>
      <c r="I4856" s="15" t="s">
        <v>4327</v>
      </c>
      <c r="J4856" s="15" t="s">
        <v>4345</v>
      </c>
      <c r="K4856" s="15"/>
      <c r="L4856" s="103" t="str">
        <f t="shared" si="1"/>
        <v>B-L13R-W50-1 Ltr. White Bottle</v>
      </c>
      <c r="M4856" s="103">
        <f t="shared" si="2"/>
        <v>432</v>
      </c>
      <c r="N4856" s="102" t="str">
        <f t="shared" si="3"/>
        <v>wk </v>
      </c>
    </row>
    <row r="4857" ht="12.75" customHeight="1">
      <c r="A4857" s="15" t="s">
        <v>5269</v>
      </c>
      <c r="B4857" s="15" t="s">
        <v>3123</v>
      </c>
      <c r="C4857" s="15" t="s">
        <v>4321</v>
      </c>
      <c r="D4857" s="15" t="s">
        <v>3741</v>
      </c>
      <c r="E4857" s="15" t="s">
        <v>14261</v>
      </c>
      <c r="F4857" s="15" t="s">
        <v>4324</v>
      </c>
      <c r="G4857" s="15" t="s">
        <v>14240</v>
      </c>
      <c r="H4857" s="15" t="s">
        <v>14259</v>
      </c>
      <c r="I4857" s="15" t="s">
        <v>4327</v>
      </c>
      <c r="J4857" s="15" t="s">
        <v>4345</v>
      </c>
      <c r="K4857" s="15"/>
      <c r="L4857" s="103" t="str">
        <f t="shared" si="1"/>
        <v>B-L13R-W50-1 Ltr. White Bottle</v>
      </c>
      <c r="M4857" s="103">
        <f t="shared" si="2"/>
        <v>72</v>
      </c>
      <c r="N4857" s="102" t="str">
        <f t="shared" si="3"/>
        <v>wk </v>
      </c>
    </row>
    <row r="4858" ht="12.75" customHeight="1">
      <c r="A4858" s="15" t="s">
        <v>4742</v>
      </c>
      <c r="B4858" s="15" t="s">
        <v>3123</v>
      </c>
      <c r="C4858" s="15" t="s">
        <v>4321</v>
      </c>
      <c r="D4858" s="15" t="s">
        <v>3544</v>
      </c>
      <c r="E4858" s="15" t="s">
        <v>14262</v>
      </c>
      <c r="F4858" s="15" t="s">
        <v>4324</v>
      </c>
      <c r="G4858" s="15" t="s">
        <v>7943</v>
      </c>
      <c r="H4858" s="15" t="s">
        <v>14263</v>
      </c>
      <c r="I4858" s="15" t="s">
        <v>4327</v>
      </c>
      <c r="J4858" s="15" t="s">
        <v>4345</v>
      </c>
      <c r="K4858" s="15"/>
      <c r="L4858" s="103" t="str">
        <f t="shared" si="1"/>
        <v>B-L13R-W50-1 Ltr. White Bottle</v>
      </c>
      <c r="M4858" s="103">
        <f t="shared" si="2"/>
        <v>720</v>
      </c>
      <c r="N4858" s="102" t="str">
        <f t="shared" si="3"/>
        <v>wk </v>
      </c>
    </row>
    <row r="4859" ht="12.75" customHeight="1">
      <c r="A4859" s="15" t="s">
        <v>4753</v>
      </c>
      <c r="B4859" s="15" t="s">
        <v>3123</v>
      </c>
      <c r="C4859" s="15" t="s">
        <v>4321</v>
      </c>
      <c r="D4859" s="15" t="s">
        <v>3741</v>
      </c>
      <c r="E4859" s="15" t="s">
        <v>14264</v>
      </c>
      <c r="F4859" s="15" t="s">
        <v>4324</v>
      </c>
      <c r="G4859" s="15" t="s">
        <v>14240</v>
      </c>
      <c r="H4859" s="15" t="s">
        <v>14259</v>
      </c>
      <c r="I4859" s="15" t="s">
        <v>4327</v>
      </c>
      <c r="J4859" s="15" t="s">
        <v>4345</v>
      </c>
      <c r="K4859" s="15"/>
      <c r="L4859" s="103" t="str">
        <f t="shared" si="1"/>
        <v>B-L13R-W50-1 Ltr. White Bottle</v>
      </c>
      <c r="M4859" s="103">
        <f t="shared" si="2"/>
        <v>72</v>
      </c>
      <c r="N4859" s="102" t="str">
        <f t="shared" si="3"/>
        <v>wk </v>
      </c>
    </row>
    <row r="4860" ht="12.75" customHeight="1">
      <c r="A4860" s="15" t="s">
        <v>4753</v>
      </c>
      <c r="B4860" s="15" t="s">
        <v>3123</v>
      </c>
      <c r="C4860" s="15" t="s">
        <v>4321</v>
      </c>
      <c r="D4860" s="15" t="s">
        <v>5327</v>
      </c>
      <c r="E4860" s="15" t="s">
        <v>14265</v>
      </c>
      <c r="F4860" s="15" t="s">
        <v>4324</v>
      </c>
      <c r="G4860" s="15" t="s">
        <v>14266</v>
      </c>
      <c r="H4860" s="15" t="s">
        <v>14267</v>
      </c>
      <c r="I4860" s="15" t="s">
        <v>4327</v>
      </c>
      <c r="J4860" s="15" t="s">
        <v>4345</v>
      </c>
      <c r="K4860" s="15"/>
      <c r="L4860" s="103" t="str">
        <f t="shared" si="1"/>
        <v>B-L13R-W50-1 Ltr. White Bottle</v>
      </c>
      <c r="M4860" s="103">
        <f t="shared" si="2"/>
        <v>504</v>
      </c>
      <c r="N4860" s="102" t="str">
        <f t="shared" si="3"/>
        <v>wk </v>
      </c>
    </row>
    <row r="4861" ht="12.75" customHeight="1">
      <c r="A4861" s="15" t="s">
        <v>4753</v>
      </c>
      <c r="B4861" s="15" t="s">
        <v>3123</v>
      </c>
      <c r="C4861" s="15" t="s">
        <v>4321</v>
      </c>
      <c r="D4861" s="15" t="s">
        <v>3741</v>
      </c>
      <c r="E4861" s="15" t="s">
        <v>14268</v>
      </c>
      <c r="F4861" s="15" t="s">
        <v>4324</v>
      </c>
      <c r="G4861" s="15" t="s">
        <v>14240</v>
      </c>
      <c r="H4861" s="15" t="s">
        <v>14259</v>
      </c>
      <c r="I4861" s="15" t="s">
        <v>4327</v>
      </c>
      <c r="J4861" s="15" t="s">
        <v>4345</v>
      </c>
      <c r="K4861" s="15"/>
      <c r="L4861" s="103" t="str">
        <f t="shared" si="1"/>
        <v>B-L13R-W50-1 Ltr. White Bottle</v>
      </c>
      <c r="M4861" s="103">
        <f t="shared" si="2"/>
        <v>72</v>
      </c>
      <c r="N4861" s="102" t="str">
        <f t="shared" si="3"/>
        <v>wk </v>
      </c>
    </row>
    <row r="4862" ht="12.75" customHeight="1">
      <c r="A4862" s="15" t="s">
        <v>4756</v>
      </c>
      <c r="B4862" s="15" t="s">
        <v>3123</v>
      </c>
      <c r="C4862" s="15" t="s">
        <v>4321</v>
      </c>
      <c r="D4862" s="15" t="s">
        <v>3372</v>
      </c>
      <c r="E4862" s="15" t="s">
        <v>14269</v>
      </c>
      <c r="F4862" s="15" t="s">
        <v>4324</v>
      </c>
      <c r="G4862" s="15" t="s">
        <v>13202</v>
      </c>
      <c r="H4862" s="15" t="s">
        <v>14252</v>
      </c>
      <c r="I4862" s="15" t="s">
        <v>4327</v>
      </c>
      <c r="J4862" s="15" t="s">
        <v>4345</v>
      </c>
      <c r="K4862" s="15"/>
      <c r="L4862" s="103" t="str">
        <f t="shared" si="1"/>
        <v>B-L13R-W50-1 Ltr. White Bottle</v>
      </c>
      <c r="M4862" s="103">
        <f t="shared" si="2"/>
        <v>288</v>
      </c>
      <c r="N4862" s="102" t="str">
        <f t="shared" si="3"/>
        <v>wk 2</v>
      </c>
    </row>
    <row r="4863" ht="12.75" customHeight="1">
      <c r="A4863" s="15" t="s">
        <v>4762</v>
      </c>
      <c r="B4863" s="15" t="s">
        <v>3123</v>
      </c>
      <c r="C4863" s="15" t="s">
        <v>4321</v>
      </c>
      <c r="D4863" s="15" t="s">
        <v>3816</v>
      </c>
      <c r="E4863" s="15" t="s">
        <v>14270</v>
      </c>
      <c r="F4863" s="15" t="s">
        <v>4324</v>
      </c>
      <c r="G4863" s="15" t="s">
        <v>14248</v>
      </c>
      <c r="H4863" s="15" t="s">
        <v>14271</v>
      </c>
      <c r="I4863" s="15" t="s">
        <v>4327</v>
      </c>
      <c r="J4863" s="15" t="s">
        <v>4345</v>
      </c>
      <c r="K4863" s="15"/>
      <c r="L4863" s="103" t="str">
        <f t="shared" si="1"/>
        <v>B-L13R-W50-1 Ltr. White Bottle</v>
      </c>
      <c r="M4863" s="103">
        <f t="shared" si="2"/>
        <v>144</v>
      </c>
      <c r="N4863" s="102" t="str">
        <f t="shared" si="3"/>
        <v>wk 15</v>
      </c>
    </row>
    <row r="4864" ht="12.75" customHeight="1">
      <c r="A4864" s="15" t="s">
        <v>4773</v>
      </c>
      <c r="B4864" s="15" t="s">
        <v>3123</v>
      </c>
      <c r="C4864" s="15" t="s">
        <v>4321</v>
      </c>
      <c r="D4864" s="15" t="s">
        <v>9301</v>
      </c>
      <c r="E4864" s="15" t="s">
        <v>14272</v>
      </c>
      <c r="F4864" s="15" t="s">
        <v>4324</v>
      </c>
      <c r="G4864" s="15" t="s">
        <v>14243</v>
      </c>
      <c r="H4864" s="15" t="s">
        <v>14257</v>
      </c>
      <c r="I4864" s="15" t="s">
        <v>4327</v>
      </c>
      <c r="J4864" s="15" t="s">
        <v>4328</v>
      </c>
      <c r="K4864" s="15"/>
      <c r="L4864" s="103" t="str">
        <f t="shared" si="1"/>
        <v>B-L13R-W50-1 Ltr. White Bottle</v>
      </c>
      <c r="M4864" s="103">
        <f t="shared" si="2"/>
        <v>216</v>
      </c>
      <c r="N4864" s="102" t="str">
        <f t="shared" si="3"/>
        <v>wk 41</v>
      </c>
    </row>
    <row r="4865" ht="12.75" customHeight="1">
      <c r="A4865" s="15" t="s">
        <v>4773</v>
      </c>
      <c r="B4865" s="15" t="s">
        <v>3123</v>
      </c>
      <c r="C4865" s="15" t="s">
        <v>4321</v>
      </c>
      <c r="D4865" s="15" t="s">
        <v>9301</v>
      </c>
      <c r="E4865" s="15" t="s">
        <v>14273</v>
      </c>
      <c r="F4865" s="15" t="s">
        <v>4324</v>
      </c>
      <c r="G4865" s="15" t="s">
        <v>14243</v>
      </c>
      <c r="H4865" s="15" t="s">
        <v>14257</v>
      </c>
      <c r="I4865" s="15" t="s">
        <v>4327</v>
      </c>
      <c r="J4865" s="15" t="s">
        <v>4328</v>
      </c>
      <c r="K4865" s="15"/>
      <c r="L4865" s="103" t="str">
        <f t="shared" si="1"/>
        <v>B-L13R-W50-1 Ltr. White Bottle</v>
      </c>
      <c r="M4865" s="103">
        <f t="shared" si="2"/>
        <v>216</v>
      </c>
      <c r="N4865" s="102" t="str">
        <f t="shared" si="3"/>
        <v>wk 41</v>
      </c>
    </row>
    <row r="4866" ht="12.75" customHeight="1">
      <c r="A4866" s="15" t="s">
        <v>4773</v>
      </c>
      <c r="B4866" s="15" t="s">
        <v>3123</v>
      </c>
      <c r="C4866" s="15" t="s">
        <v>4321</v>
      </c>
      <c r="D4866" s="15" t="s">
        <v>3183</v>
      </c>
      <c r="E4866" s="15" t="s">
        <v>14274</v>
      </c>
      <c r="F4866" s="15" t="s">
        <v>4324</v>
      </c>
      <c r="G4866" s="15" t="s">
        <v>7832</v>
      </c>
      <c r="H4866" s="15" t="s">
        <v>14275</v>
      </c>
      <c r="I4866" s="15" t="s">
        <v>4327</v>
      </c>
      <c r="J4866" s="15" t="s">
        <v>4328</v>
      </c>
      <c r="K4866" s="15"/>
      <c r="L4866" s="103" t="str">
        <f t="shared" si="1"/>
        <v>B-L13R-W50-1 Ltr. White Bottle</v>
      </c>
      <c r="M4866" s="103">
        <f t="shared" si="2"/>
        <v>360</v>
      </c>
      <c r="N4866" s="102" t="str">
        <f t="shared" si="3"/>
        <v>wk 41</v>
      </c>
    </row>
    <row r="4867" ht="12.75" customHeight="1">
      <c r="A4867" s="15" t="s">
        <v>4776</v>
      </c>
      <c r="B4867" s="15" t="s">
        <v>3123</v>
      </c>
      <c r="C4867" s="15" t="s">
        <v>4321</v>
      </c>
      <c r="D4867" s="15" t="s">
        <v>3741</v>
      </c>
      <c r="E4867" s="15" t="s">
        <v>14276</v>
      </c>
      <c r="F4867" s="15" t="s">
        <v>4324</v>
      </c>
      <c r="G4867" s="15" t="s">
        <v>14240</v>
      </c>
      <c r="H4867" s="15" t="s">
        <v>14259</v>
      </c>
      <c r="I4867" s="15" t="s">
        <v>4327</v>
      </c>
      <c r="J4867" s="15" t="s">
        <v>4328</v>
      </c>
      <c r="K4867" s="15"/>
      <c r="L4867" s="103" t="str">
        <f t="shared" si="1"/>
        <v>B-L13R-W50-1 Ltr. White Bottle</v>
      </c>
      <c r="M4867" s="103">
        <f t="shared" si="2"/>
        <v>72</v>
      </c>
      <c r="N4867" s="102" t="str">
        <f t="shared" si="3"/>
        <v>wk 45</v>
      </c>
    </row>
    <row r="4868" ht="12.75" customHeight="1">
      <c r="A4868" s="15" t="s">
        <v>4780</v>
      </c>
      <c r="B4868" s="15" t="s">
        <v>3123</v>
      </c>
      <c r="C4868" s="15" t="s">
        <v>4321</v>
      </c>
      <c r="D4868" s="15" t="s">
        <v>3741</v>
      </c>
      <c r="E4868" s="15" t="s">
        <v>14277</v>
      </c>
      <c r="F4868" s="15" t="s">
        <v>4324</v>
      </c>
      <c r="G4868" s="15" t="s">
        <v>14240</v>
      </c>
      <c r="H4868" s="15" t="s">
        <v>14259</v>
      </c>
      <c r="I4868" s="15" t="s">
        <v>4327</v>
      </c>
      <c r="J4868" s="15" t="s">
        <v>4345</v>
      </c>
      <c r="K4868" s="15"/>
      <c r="L4868" s="103" t="str">
        <f t="shared" si="1"/>
        <v>B-L13R-W50-1 Ltr. White Bottle</v>
      </c>
      <c r="M4868" s="103">
        <f t="shared" si="2"/>
        <v>72</v>
      </c>
      <c r="N4868" s="102" t="str">
        <f t="shared" si="3"/>
        <v>wk </v>
      </c>
    </row>
    <row r="4869" ht="12.75" customHeight="1">
      <c r="A4869" s="15" t="s">
        <v>4782</v>
      </c>
      <c r="B4869" s="15" t="s">
        <v>3123</v>
      </c>
      <c r="C4869" s="15" t="s">
        <v>4321</v>
      </c>
      <c r="D4869" s="15" t="s">
        <v>3741</v>
      </c>
      <c r="E4869" s="15" t="s">
        <v>14278</v>
      </c>
      <c r="F4869" s="15" t="s">
        <v>4324</v>
      </c>
      <c r="G4869" s="15" t="s">
        <v>14240</v>
      </c>
      <c r="H4869" s="15" t="s">
        <v>14259</v>
      </c>
      <c r="I4869" s="15" t="s">
        <v>4327</v>
      </c>
      <c r="J4869" s="15" t="s">
        <v>4328</v>
      </c>
      <c r="K4869" s="15"/>
      <c r="L4869" s="103" t="str">
        <f t="shared" si="1"/>
        <v>B-L13R-W50-1 Ltr. White Bottle</v>
      </c>
      <c r="M4869" s="103">
        <f t="shared" si="2"/>
        <v>72</v>
      </c>
      <c r="N4869" s="102" t="str">
        <f t="shared" si="3"/>
        <v>wk </v>
      </c>
    </row>
    <row r="4870" ht="12.75" customHeight="1">
      <c r="A4870" s="15" t="s">
        <v>4786</v>
      </c>
      <c r="B4870" s="15" t="s">
        <v>3123</v>
      </c>
      <c r="C4870" s="15" t="s">
        <v>4321</v>
      </c>
      <c r="D4870" s="15" t="s">
        <v>9301</v>
      </c>
      <c r="E4870" s="15" t="s">
        <v>14279</v>
      </c>
      <c r="F4870" s="15" t="s">
        <v>4324</v>
      </c>
      <c r="G4870" s="15" t="s">
        <v>14243</v>
      </c>
      <c r="H4870" s="15" t="s">
        <v>14257</v>
      </c>
      <c r="I4870" s="15" t="s">
        <v>4327</v>
      </c>
      <c r="J4870" s="15" t="s">
        <v>4345</v>
      </c>
      <c r="K4870" s="15"/>
      <c r="L4870" s="103" t="str">
        <f t="shared" si="1"/>
        <v>B-L13R-W50-1 Ltr. White Bottle</v>
      </c>
      <c r="M4870" s="103">
        <f t="shared" si="2"/>
        <v>216</v>
      </c>
      <c r="N4870" s="102" t="str">
        <f t="shared" si="3"/>
        <v>wk </v>
      </c>
    </row>
    <row r="4871" ht="12.75" customHeight="1">
      <c r="A4871" s="15" t="s">
        <v>4786</v>
      </c>
      <c r="B4871" s="15" t="s">
        <v>3123</v>
      </c>
      <c r="C4871" s="15" t="s">
        <v>4321</v>
      </c>
      <c r="D4871" s="15" t="s">
        <v>3741</v>
      </c>
      <c r="E4871" s="15" t="s">
        <v>14280</v>
      </c>
      <c r="F4871" s="15" t="s">
        <v>4324</v>
      </c>
      <c r="G4871" s="15" t="s">
        <v>14240</v>
      </c>
      <c r="H4871" s="15" t="s">
        <v>14259</v>
      </c>
      <c r="I4871" s="15" t="s">
        <v>4327</v>
      </c>
      <c r="J4871" s="15" t="s">
        <v>4345</v>
      </c>
      <c r="K4871" s="15"/>
      <c r="L4871" s="103" t="str">
        <f t="shared" si="1"/>
        <v>B-L13R-W50-1 Ltr. White Bottle</v>
      </c>
      <c r="M4871" s="103">
        <f t="shared" si="2"/>
        <v>72</v>
      </c>
      <c r="N4871" s="102" t="str">
        <f t="shared" si="3"/>
        <v>wk </v>
      </c>
    </row>
    <row r="4872" ht="12.75" customHeight="1">
      <c r="A4872" s="15" t="s">
        <v>4346</v>
      </c>
      <c r="B4872" s="15" t="s">
        <v>3123</v>
      </c>
      <c r="C4872" s="15" t="s">
        <v>4321</v>
      </c>
      <c r="D4872" s="15" t="s">
        <v>9301</v>
      </c>
      <c r="E4872" s="15" t="s">
        <v>14281</v>
      </c>
      <c r="F4872" s="15" t="s">
        <v>4324</v>
      </c>
      <c r="G4872" s="15" t="s">
        <v>14243</v>
      </c>
      <c r="H4872" s="15" t="s">
        <v>14282</v>
      </c>
      <c r="I4872" s="15" t="s">
        <v>4327</v>
      </c>
      <c r="J4872" s="15" t="s">
        <v>4345</v>
      </c>
      <c r="K4872" s="15"/>
      <c r="L4872" s="103" t="str">
        <f t="shared" si="1"/>
        <v>B-L13R-W50-1 Ltr. White Bottle</v>
      </c>
      <c r="M4872" s="103">
        <f t="shared" si="2"/>
        <v>216</v>
      </c>
      <c r="N4872" s="102" t="str">
        <f t="shared" si="3"/>
        <v>wk </v>
      </c>
    </row>
    <row r="4873" ht="12.75" customHeight="1">
      <c r="A4873" s="15" t="s">
        <v>4818</v>
      </c>
      <c r="B4873" s="15" t="s">
        <v>3123</v>
      </c>
      <c r="C4873" s="15" t="s">
        <v>4321</v>
      </c>
      <c r="D4873" s="15" t="s">
        <v>3816</v>
      </c>
      <c r="E4873" s="15" t="s">
        <v>14283</v>
      </c>
      <c r="F4873" s="15" t="s">
        <v>4324</v>
      </c>
      <c r="G4873" s="15" t="s">
        <v>14248</v>
      </c>
      <c r="H4873" s="15" t="s">
        <v>14284</v>
      </c>
      <c r="I4873" s="15" t="s">
        <v>4327</v>
      </c>
      <c r="J4873" s="15" t="s">
        <v>4328</v>
      </c>
      <c r="K4873" s="15"/>
      <c r="L4873" s="103" t="str">
        <f t="shared" si="1"/>
        <v>B-L13R-W50-1 Ltr. White Bottle</v>
      </c>
      <c r="M4873" s="103">
        <f t="shared" si="2"/>
        <v>144</v>
      </c>
      <c r="N4873" s="102" t="str">
        <f t="shared" si="3"/>
        <v>wk 6</v>
      </c>
    </row>
    <row r="4874" ht="12.75" customHeight="1">
      <c r="A4874" s="15" t="s">
        <v>4820</v>
      </c>
      <c r="B4874" s="15" t="s">
        <v>3123</v>
      </c>
      <c r="C4874" s="15" t="s">
        <v>4321</v>
      </c>
      <c r="D4874" s="15" t="s">
        <v>3722</v>
      </c>
      <c r="E4874" s="15" t="s">
        <v>8348</v>
      </c>
      <c r="F4874" s="15" t="s">
        <v>4324</v>
      </c>
      <c r="G4874" s="15" t="s">
        <v>14285</v>
      </c>
      <c r="H4874" s="15" t="s">
        <v>14286</v>
      </c>
      <c r="I4874" s="15" t="s">
        <v>4327</v>
      </c>
      <c r="J4874" s="15" t="s">
        <v>4328</v>
      </c>
      <c r="K4874" s="15"/>
      <c r="L4874" s="103" t="str">
        <f t="shared" si="1"/>
        <v>B-L13R-W50-1 Ltr. White Bottle</v>
      </c>
      <c r="M4874" s="103">
        <f t="shared" si="2"/>
        <v>792</v>
      </c>
      <c r="N4874" s="102" t="str">
        <f t="shared" si="3"/>
        <v>wk 10</v>
      </c>
    </row>
    <row r="4875" ht="12.75" customHeight="1">
      <c r="A4875" s="15" t="s">
        <v>4823</v>
      </c>
      <c r="B4875" s="15" t="s">
        <v>3123</v>
      </c>
      <c r="C4875" s="15" t="s">
        <v>4321</v>
      </c>
      <c r="D4875" s="15" t="s">
        <v>3372</v>
      </c>
      <c r="E4875" s="15" t="s">
        <v>14287</v>
      </c>
      <c r="F4875" s="15" t="s">
        <v>4324</v>
      </c>
      <c r="G4875" s="15" t="s">
        <v>13202</v>
      </c>
      <c r="H4875" s="15" t="s">
        <v>14288</v>
      </c>
      <c r="I4875" s="15" t="s">
        <v>4327</v>
      </c>
      <c r="J4875" s="15" t="s">
        <v>4345</v>
      </c>
      <c r="K4875" s="15"/>
      <c r="L4875" s="103" t="str">
        <f t="shared" si="1"/>
        <v>B-L13R-W50-1 Ltr. White Bottle</v>
      </c>
      <c r="M4875" s="103">
        <f t="shared" si="2"/>
        <v>288</v>
      </c>
      <c r="N4875" s="102" t="str">
        <f t="shared" si="3"/>
        <v>wk 15</v>
      </c>
    </row>
    <row r="4876" ht="12.75" customHeight="1">
      <c r="A4876" s="15" t="s">
        <v>4835</v>
      </c>
      <c r="B4876" s="15" t="s">
        <v>3123</v>
      </c>
      <c r="C4876" s="15" t="s">
        <v>4321</v>
      </c>
      <c r="D4876" s="15" t="s">
        <v>3741</v>
      </c>
      <c r="E4876" s="15" t="s">
        <v>14289</v>
      </c>
      <c r="F4876" s="15" t="s">
        <v>4324</v>
      </c>
      <c r="G4876" s="15" t="s">
        <v>14240</v>
      </c>
      <c r="H4876" s="15" t="s">
        <v>14290</v>
      </c>
      <c r="I4876" s="15" t="s">
        <v>4327</v>
      </c>
      <c r="J4876" s="15" t="s">
        <v>4328</v>
      </c>
      <c r="K4876" s="15"/>
      <c r="L4876" s="103" t="str">
        <f t="shared" si="1"/>
        <v>B-L13R-W50-1 Ltr. White Bottle</v>
      </c>
      <c r="M4876" s="103">
        <f t="shared" si="2"/>
        <v>72</v>
      </c>
      <c r="N4876" s="102" t="str">
        <f t="shared" si="3"/>
        <v>wk 37</v>
      </c>
    </row>
    <row r="4877" ht="12.75" customHeight="1">
      <c r="A4877" s="15" t="s">
        <v>4838</v>
      </c>
      <c r="B4877" s="15" t="s">
        <v>3123</v>
      </c>
      <c r="C4877" s="15" t="s">
        <v>4321</v>
      </c>
      <c r="D4877" s="15" t="s">
        <v>3816</v>
      </c>
      <c r="E4877" s="15" t="s">
        <v>14291</v>
      </c>
      <c r="F4877" s="15" t="s">
        <v>4324</v>
      </c>
      <c r="G4877" s="15" t="s">
        <v>14248</v>
      </c>
      <c r="H4877" s="15" t="s">
        <v>14284</v>
      </c>
      <c r="I4877" s="15" t="s">
        <v>4327</v>
      </c>
      <c r="J4877" s="15" t="s">
        <v>4328</v>
      </c>
      <c r="K4877" s="15"/>
      <c r="L4877" s="103" t="str">
        <f t="shared" si="1"/>
        <v>B-L13R-W50-1 Ltr. White Bottle</v>
      </c>
      <c r="M4877" s="103">
        <f t="shared" si="2"/>
        <v>144</v>
      </c>
      <c r="N4877" s="102" t="str">
        <f t="shared" si="3"/>
        <v>wk 45</v>
      </c>
    </row>
    <row r="4878" ht="12.75" customHeight="1">
      <c r="A4878" s="15" t="s">
        <v>4866</v>
      </c>
      <c r="B4878" s="15" t="s">
        <v>3123</v>
      </c>
      <c r="C4878" s="15" t="s">
        <v>4321</v>
      </c>
      <c r="D4878" s="15" t="s">
        <v>3741</v>
      </c>
      <c r="E4878" s="15" t="s">
        <v>14292</v>
      </c>
      <c r="F4878" s="15" t="s">
        <v>4324</v>
      </c>
      <c r="G4878" s="15" t="s">
        <v>14240</v>
      </c>
      <c r="H4878" s="15" t="s">
        <v>14290</v>
      </c>
      <c r="I4878" s="15" t="s">
        <v>4327</v>
      </c>
      <c r="J4878" s="15" t="s">
        <v>4345</v>
      </c>
      <c r="K4878" s="15"/>
      <c r="L4878" s="103" t="str">
        <f t="shared" si="1"/>
        <v>B-L13R-W50-1 Ltr. White Bottle</v>
      </c>
      <c r="M4878" s="103">
        <f t="shared" si="2"/>
        <v>72</v>
      </c>
      <c r="N4878" s="102" t="str">
        <f t="shared" si="3"/>
        <v>wk </v>
      </c>
    </row>
    <row r="4879" ht="12.75" customHeight="1">
      <c r="A4879" s="15" t="s">
        <v>14293</v>
      </c>
      <c r="B4879" s="15" t="s">
        <v>2855</v>
      </c>
      <c r="C4879" s="15" t="s">
        <v>3146</v>
      </c>
      <c r="D4879" s="15" t="s">
        <v>3145</v>
      </c>
      <c r="E4879" s="15"/>
      <c r="F4879" s="15" t="s">
        <v>4308</v>
      </c>
      <c r="G4879" s="15" t="s">
        <v>4352</v>
      </c>
      <c r="H4879" s="15" t="s">
        <v>3149</v>
      </c>
      <c r="I4879" s="15" t="s">
        <v>3156</v>
      </c>
      <c r="J4879" s="15"/>
      <c r="K4879" s="15"/>
      <c r="L4879" s="103" t="str">
        <f t="shared" si="1"/>
        <v>B-L13R-W50KEN-1 Ltr. White Printed Kenol Kobil Bottle</v>
      </c>
      <c r="M4879" s="103">
        <f t="shared" si="2"/>
        <v>0</v>
      </c>
      <c r="N4879" s="102" t="str">
        <f t="shared" si="3"/>
        <v>wk </v>
      </c>
    </row>
    <row r="4880" ht="12.75" customHeight="1">
      <c r="A4880" s="15" t="s">
        <v>4477</v>
      </c>
      <c r="B4880" s="15" t="s">
        <v>3123</v>
      </c>
      <c r="C4880" s="15" t="s">
        <v>4321</v>
      </c>
      <c r="D4880" s="15" t="s">
        <v>14294</v>
      </c>
      <c r="E4880" s="15" t="s">
        <v>14295</v>
      </c>
      <c r="F4880" s="15" t="s">
        <v>14296</v>
      </c>
      <c r="G4880" s="15" t="s">
        <v>14297</v>
      </c>
      <c r="H4880" s="15" t="s">
        <v>14298</v>
      </c>
      <c r="I4880" s="15" t="s">
        <v>4327</v>
      </c>
      <c r="J4880" s="15" t="s">
        <v>4359</v>
      </c>
      <c r="K4880" s="15"/>
      <c r="L4880" s="103" t="str">
        <f t="shared" si="1"/>
        <v>B-L13R-W50KEN-1 Ltr. White Printed Kenol Kobil Bottle</v>
      </c>
      <c r="M4880" s="103">
        <f t="shared" si="2"/>
        <v>5256</v>
      </c>
      <c r="N4880" s="102" t="str">
        <f t="shared" si="3"/>
        <v>wk 40</v>
      </c>
    </row>
    <row r="4881" ht="12.75" customHeight="1">
      <c r="A4881" s="15" t="s">
        <v>4487</v>
      </c>
      <c r="B4881" s="15" t="s">
        <v>3123</v>
      </c>
      <c r="C4881" s="15" t="s">
        <v>4321</v>
      </c>
      <c r="D4881" s="15" t="s">
        <v>9188</v>
      </c>
      <c r="E4881" s="15" t="s">
        <v>14299</v>
      </c>
      <c r="F4881" s="15" t="s">
        <v>14296</v>
      </c>
      <c r="G4881" s="15" t="s">
        <v>14300</v>
      </c>
      <c r="H4881" s="15" t="s">
        <v>14301</v>
      </c>
      <c r="I4881" s="15" t="s">
        <v>4327</v>
      </c>
      <c r="J4881" s="15" t="s">
        <v>4359</v>
      </c>
      <c r="K4881" s="15"/>
      <c r="L4881" s="103" t="str">
        <f t="shared" si="1"/>
        <v>B-L13R-W50KEN-1 Ltr. White Printed Kenol Kobil Bottle</v>
      </c>
      <c r="M4881" s="103">
        <f t="shared" si="2"/>
        <v>6912</v>
      </c>
      <c r="N4881" s="102" t="str">
        <f t="shared" si="3"/>
        <v>wk </v>
      </c>
    </row>
    <row r="4882" ht="12.75" customHeight="1">
      <c r="A4882" s="15" t="s">
        <v>4491</v>
      </c>
      <c r="B4882" s="15" t="s">
        <v>3123</v>
      </c>
      <c r="C4882" s="15" t="s">
        <v>4321</v>
      </c>
      <c r="D4882" s="15" t="s">
        <v>3657</v>
      </c>
      <c r="E4882" s="15" t="s">
        <v>14302</v>
      </c>
      <c r="F4882" s="15" t="s">
        <v>14296</v>
      </c>
      <c r="G4882" s="15" t="s">
        <v>14303</v>
      </c>
      <c r="H4882" s="15" t="s">
        <v>14304</v>
      </c>
      <c r="I4882" s="15" t="s">
        <v>4327</v>
      </c>
      <c r="J4882" s="15" t="s">
        <v>4359</v>
      </c>
      <c r="K4882" s="15"/>
      <c r="L4882" s="103" t="str">
        <f t="shared" si="1"/>
        <v>B-L13R-W50KEN-1 Ltr. White Printed Kenol Kobil Bottle</v>
      </c>
      <c r="M4882" s="103">
        <f t="shared" si="2"/>
        <v>2304</v>
      </c>
      <c r="N4882" s="102" t="str">
        <f t="shared" si="3"/>
        <v>wk </v>
      </c>
    </row>
    <row r="4883" ht="12.75" customHeight="1">
      <c r="A4883" s="15" t="s">
        <v>4494</v>
      </c>
      <c r="B4883" s="15" t="s">
        <v>3123</v>
      </c>
      <c r="C4883" s="15" t="s">
        <v>4321</v>
      </c>
      <c r="D4883" s="15" t="s">
        <v>14305</v>
      </c>
      <c r="E4883" s="15" t="s">
        <v>14306</v>
      </c>
      <c r="F4883" s="15" t="s">
        <v>14296</v>
      </c>
      <c r="G4883" s="15" t="s">
        <v>14307</v>
      </c>
      <c r="H4883" s="15" t="s">
        <v>14308</v>
      </c>
      <c r="I4883" s="15" t="s">
        <v>4327</v>
      </c>
      <c r="J4883" s="15" t="s">
        <v>4359</v>
      </c>
      <c r="K4883" s="15"/>
      <c r="L4883" s="103" t="str">
        <f t="shared" si="1"/>
        <v>B-L13R-W50KEN-1 Ltr. White Printed Kenol Kobil Bottle</v>
      </c>
      <c r="M4883" s="103">
        <f t="shared" si="2"/>
        <v>1944</v>
      </c>
      <c r="N4883" s="102" t="str">
        <f t="shared" si="3"/>
        <v>wk </v>
      </c>
    </row>
    <row r="4884" ht="12.75" customHeight="1">
      <c r="A4884" s="15" t="s">
        <v>4506</v>
      </c>
      <c r="B4884" s="15" t="s">
        <v>3123</v>
      </c>
      <c r="C4884" s="15" t="s">
        <v>4321</v>
      </c>
      <c r="D4884" s="15" t="s">
        <v>4362</v>
      </c>
      <c r="E4884" s="15" t="s">
        <v>14309</v>
      </c>
      <c r="F4884" s="15" t="s">
        <v>14296</v>
      </c>
      <c r="G4884" s="15" t="s">
        <v>14310</v>
      </c>
      <c r="H4884" s="15" t="s">
        <v>14311</v>
      </c>
      <c r="I4884" s="15" t="s">
        <v>4327</v>
      </c>
      <c r="J4884" s="15" t="s">
        <v>4359</v>
      </c>
      <c r="K4884" s="15"/>
      <c r="L4884" s="103" t="str">
        <f t="shared" si="1"/>
        <v>B-L13R-W50KEN-1 Ltr. White Printed Kenol Kobil Bottle</v>
      </c>
      <c r="M4884" s="103">
        <f t="shared" si="2"/>
        <v>5400</v>
      </c>
      <c r="N4884" s="102" t="str">
        <f t="shared" si="3"/>
        <v>wk </v>
      </c>
    </row>
    <row r="4885" ht="12.75" customHeight="1">
      <c r="A4885" s="15" t="s">
        <v>4515</v>
      </c>
      <c r="B4885" s="15" t="s">
        <v>3123</v>
      </c>
      <c r="C4885" s="15" t="s">
        <v>4321</v>
      </c>
      <c r="D4885" s="15" t="s">
        <v>14312</v>
      </c>
      <c r="E4885" s="15" t="s">
        <v>14313</v>
      </c>
      <c r="F4885" s="15" t="s">
        <v>14296</v>
      </c>
      <c r="G4885" s="15" t="s">
        <v>14314</v>
      </c>
      <c r="H4885" s="15" t="s">
        <v>14315</v>
      </c>
      <c r="I4885" s="15" t="s">
        <v>4327</v>
      </c>
      <c r="J4885" s="15" t="s">
        <v>4359</v>
      </c>
      <c r="K4885" s="15"/>
      <c r="L4885" s="103" t="str">
        <f t="shared" si="1"/>
        <v>B-L13R-W50KEN-1 Ltr. White Printed Kenol Kobil Bottle</v>
      </c>
      <c r="M4885" s="103">
        <f t="shared" si="2"/>
        <v>3512</v>
      </c>
      <c r="N4885" s="102" t="str">
        <f t="shared" si="3"/>
        <v>wk </v>
      </c>
    </row>
    <row r="4886" ht="12.75" customHeight="1">
      <c r="A4886" s="15" t="s">
        <v>4853</v>
      </c>
      <c r="B4886" s="15" t="s">
        <v>3123</v>
      </c>
      <c r="C4886" s="15" t="s">
        <v>4321</v>
      </c>
      <c r="D4886" s="15" t="s">
        <v>14316</v>
      </c>
      <c r="E4886" s="15" t="s">
        <v>14317</v>
      </c>
      <c r="F4886" s="15" t="s">
        <v>14296</v>
      </c>
      <c r="G4886" s="15" t="s">
        <v>14318</v>
      </c>
      <c r="H4886" s="15" t="s">
        <v>14319</v>
      </c>
      <c r="I4886" s="15" t="s">
        <v>4327</v>
      </c>
      <c r="J4886" s="15" t="s">
        <v>4359</v>
      </c>
      <c r="K4886" s="15"/>
      <c r="L4886" s="103" t="str">
        <f t="shared" si="1"/>
        <v>B-L13R-W50KEN-1 Ltr. White Printed Kenol Kobil Bottle</v>
      </c>
      <c r="M4886" s="103">
        <f t="shared" si="2"/>
        <v>4968</v>
      </c>
      <c r="N4886" s="102" t="str">
        <f t="shared" si="3"/>
        <v>wk </v>
      </c>
    </row>
    <row r="4887" ht="12.75" customHeight="1">
      <c r="A4887" s="15" t="s">
        <v>4853</v>
      </c>
      <c r="B4887" s="15" t="s">
        <v>3123</v>
      </c>
      <c r="C4887" s="15" t="s">
        <v>4321</v>
      </c>
      <c r="D4887" s="15" t="s">
        <v>14320</v>
      </c>
      <c r="E4887" s="15" t="s">
        <v>14321</v>
      </c>
      <c r="F4887" s="15" t="s">
        <v>14296</v>
      </c>
      <c r="G4887" s="15" t="s">
        <v>14322</v>
      </c>
      <c r="H4887" s="15" t="s">
        <v>14323</v>
      </c>
      <c r="I4887" s="15" t="s">
        <v>4327</v>
      </c>
      <c r="J4887" s="15" t="s">
        <v>4359</v>
      </c>
      <c r="K4887" s="15"/>
      <c r="L4887" s="103" t="str">
        <f t="shared" si="1"/>
        <v>B-L13R-W50KEN-1 Ltr. White Printed Kenol Kobil Bottle</v>
      </c>
      <c r="M4887" s="103">
        <f t="shared" si="2"/>
        <v>5186</v>
      </c>
      <c r="N4887" s="102" t="str">
        <f t="shared" si="3"/>
        <v>wk </v>
      </c>
    </row>
    <row r="4888" ht="12.75" customHeight="1">
      <c r="A4888" s="15" t="s">
        <v>4859</v>
      </c>
      <c r="B4888" s="15" t="s">
        <v>3123</v>
      </c>
      <c r="C4888" s="15" t="s">
        <v>4321</v>
      </c>
      <c r="D4888" s="15" t="s">
        <v>14324</v>
      </c>
      <c r="E4888" s="15" t="s">
        <v>14325</v>
      </c>
      <c r="F4888" s="15" t="s">
        <v>14296</v>
      </c>
      <c r="G4888" s="15" t="s">
        <v>14326</v>
      </c>
      <c r="H4888" s="15" t="s">
        <v>14327</v>
      </c>
      <c r="I4888" s="15" t="s">
        <v>4327</v>
      </c>
      <c r="J4888" s="15" t="s">
        <v>4359</v>
      </c>
      <c r="K4888" s="15"/>
      <c r="L4888" s="103" t="str">
        <f t="shared" si="1"/>
        <v>B-L13R-W50KEN-1 Ltr. White Printed Kenol Kobil Bottle</v>
      </c>
      <c r="M4888" s="103">
        <f t="shared" si="2"/>
        <v>6977</v>
      </c>
      <c r="N4888" s="102" t="str">
        <f t="shared" si="3"/>
        <v>wk </v>
      </c>
    </row>
    <row r="4889" ht="12.75" customHeight="1">
      <c r="A4889" s="15" t="s">
        <v>14328</v>
      </c>
      <c r="B4889" s="15" t="s">
        <v>2855</v>
      </c>
      <c r="C4889" s="15" t="s">
        <v>3146</v>
      </c>
      <c r="D4889" s="15" t="s">
        <v>3145</v>
      </c>
      <c r="E4889" s="15"/>
      <c r="F4889" s="15" t="s">
        <v>4308</v>
      </c>
      <c r="G4889" s="15" t="s">
        <v>4352</v>
      </c>
      <c r="H4889" s="15" t="s">
        <v>3149</v>
      </c>
      <c r="I4889" s="15" t="s">
        <v>3149</v>
      </c>
      <c r="J4889" s="15"/>
      <c r="K4889" s="15"/>
      <c r="L4889" s="103" t="str">
        <f t="shared" si="1"/>
        <v>B-L13R-W69-1 Ltr. White Bottle</v>
      </c>
      <c r="M4889" s="103">
        <f t="shared" si="2"/>
        <v>0</v>
      </c>
      <c r="N4889" s="102" t="str">
        <f t="shared" si="3"/>
        <v>wk </v>
      </c>
    </row>
    <row r="4890" ht="12.75" customHeight="1">
      <c r="A4890" s="15" t="s">
        <v>4510</v>
      </c>
      <c r="B4890" s="15" t="s">
        <v>3123</v>
      </c>
      <c r="C4890" s="15" t="s">
        <v>4321</v>
      </c>
      <c r="D4890" s="15" t="s">
        <v>4901</v>
      </c>
      <c r="E4890" s="15" t="s">
        <v>14329</v>
      </c>
      <c r="F4890" s="15" t="s">
        <v>14330</v>
      </c>
      <c r="G4890" s="15" t="s">
        <v>14331</v>
      </c>
      <c r="H4890" s="15" t="s">
        <v>14332</v>
      </c>
      <c r="I4890" s="15" t="s">
        <v>4327</v>
      </c>
      <c r="J4890" s="15" t="s">
        <v>4359</v>
      </c>
      <c r="K4890" s="15"/>
      <c r="L4890" s="103" t="str">
        <f t="shared" si="1"/>
        <v>B-L13R-W69-1 Ltr. White Bottle</v>
      </c>
      <c r="M4890" s="103">
        <f t="shared" si="2"/>
        <v>17280</v>
      </c>
      <c r="N4890" s="102" t="str">
        <f t="shared" si="3"/>
        <v>wk </v>
      </c>
    </row>
    <row r="4891" ht="12.75" customHeight="1">
      <c r="A4891" s="15" t="s">
        <v>4513</v>
      </c>
      <c r="B4891" s="15" t="s">
        <v>3123</v>
      </c>
      <c r="C4891" s="15" t="s">
        <v>4321</v>
      </c>
      <c r="D4891" s="15" t="s">
        <v>5341</v>
      </c>
      <c r="E4891" s="15" t="s">
        <v>14333</v>
      </c>
      <c r="F4891" s="15" t="s">
        <v>14330</v>
      </c>
      <c r="G4891" s="15" t="s">
        <v>14334</v>
      </c>
      <c r="H4891" s="15" t="s">
        <v>14335</v>
      </c>
      <c r="I4891" s="15" t="s">
        <v>4327</v>
      </c>
      <c r="J4891" s="15" t="s">
        <v>4359</v>
      </c>
      <c r="K4891" s="15"/>
      <c r="L4891" s="103" t="str">
        <f t="shared" si="1"/>
        <v>B-L13R-W69-1 Ltr. White Bottle</v>
      </c>
      <c r="M4891" s="103">
        <f t="shared" si="2"/>
        <v>2520</v>
      </c>
      <c r="N4891" s="102" t="str">
        <f t="shared" si="3"/>
        <v>wk </v>
      </c>
    </row>
    <row r="4892" ht="12.75" customHeight="1">
      <c r="A4892" s="15" t="s">
        <v>4600</v>
      </c>
      <c r="B4892" s="15" t="s">
        <v>3123</v>
      </c>
      <c r="C4892" s="15" t="s">
        <v>4321</v>
      </c>
      <c r="D4892" s="15" t="s">
        <v>3630</v>
      </c>
      <c r="E4892" s="15" t="s">
        <v>14336</v>
      </c>
      <c r="F4892" s="15" t="s">
        <v>14330</v>
      </c>
      <c r="G4892" s="15" t="s">
        <v>14337</v>
      </c>
      <c r="H4892" s="15" t="s">
        <v>14338</v>
      </c>
      <c r="I4892" s="15" t="s">
        <v>4327</v>
      </c>
      <c r="J4892" s="15" t="s">
        <v>4359</v>
      </c>
      <c r="K4892" s="15"/>
      <c r="L4892" s="103" t="str">
        <f t="shared" si="1"/>
        <v>B-L13R-W69-1 Ltr. White Bottle</v>
      </c>
      <c r="M4892" s="103">
        <f t="shared" si="2"/>
        <v>2160</v>
      </c>
      <c r="N4892" s="102" t="str">
        <f t="shared" si="3"/>
        <v>wk </v>
      </c>
    </row>
    <row r="4893" ht="12.75" customHeight="1">
      <c r="A4893" s="15" t="s">
        <v>4603</v>
      </c>
      <c r="B4893" s="15" t="s">
        <v>3123</v>
      </c>
      <c r="C4893" s="15" t="s">
        <v>4321</v>
      </c>
      <c r="D4893" s="15" t="s">
        <v>14339</v>
      </c>
      <c r="E4893" s="15" t="s">
        <v>14340</v>
      </c>
      <c r="F4893" s="15" t="s">
        <v>14330</v>
      </c>
      <c r="G4893" s="15" t="s">
        <v>14341</v>
      </c>
      <c r="H4893" s="15" t="s">
        <v>14342</v>
      </c>
      <c r="I4893" s="15" t="s">
        <v>4327</v>
      </c>
      <c r="J4893" s="15" t="s">
        <v>4359</v>
      </c>
      <c r="K4893" s="15"/>
      <c r="L4893" s="103" t="str">
        <f t="shared" si="1"/>
        <v>B-L13R-W69-1 Ltr. White Bottle</v>
      </c>
      <c r="M4893" s="103">
        <f t="shared" si="2"/>
        <v>2664</v>
      </c>
      <c r="N4893" s="102" t="str">
        <f t="shared" si="3"/>
        <v>wk </v>
      </c>
    </row>
    <row r="4894" ht="12.75" customHeight="1">
      <c r="A4894" s="15" t="s">
        <v>4606</v>
      </c>
      <c r="B4894" s="15" t="s">
        <v>3123</v>
      </c>
      <c r="C4894" s="15" t="s">
        <v>4321</v>
      </c>
      <c r="D4894" s="15" t="s">
        <v>3807</v>
      </c>
      <c r="E4894" s="15" t="s">
        <v>14343</v>
      </c>
      <c r="F4894" s="15" t="s">
        <v>14330</v>
      </c>
      <c r="G4894" s="15" t="s">
        <v>14344</v>
      </c>
      <c r="H4894" s="15" t="s">
        <v>14345</v>
      </c>
      <c r="I4894" s="15" t="s">
        <v>4327</v>
      </c>
      <c r="J4894" s="15" t="s">
        <v>4359</v>
      </c>
      <c r="K4894" s="15"/>
      <c r="L4894" s="103" t="str">
        <f t="shared" si="1"/>
        <v>B-L13R-W69-1 Ltr. White Bottle</v>
      </c>
      <c r="M4894" s="103">
        <f t="shared" si="2"/>
        <v>2448</v>
      </c>
      <c r="N4894" s="102" t="str">
        <f t="shared" si="3"/>
        <v>wk </v>
      </c>
    </row>
    <row r="4895" ht="12.75" customHeight="1">
      <c r="A4895" s="15" t="s">
        <v>4609</v>
      </c>
      <c r="B4895" s="15" t="s">
        <v>3123</v>
      </c>
      <c r="C4895" s="15" t="s">
        <v>4321</v>
      </c>
      <c r="D4895" s="15" t="s">
        <v>6292</v>
      </c>
      <c r="E4895" s="15" t="s">
        <v>14346</v>
      </c>
      <c r="F4895" s="15" t="s">
        <v>14330</v>
      </c>
      <c r="G4895" s="15" t="s">
        <v>14347</v>
      </c>
      <c r="H4895" s="15" t="s">
        <v>14348</v>
      </c>
      <c r="I4895" s="15" t="s">
        <v>4327</v>
      </c>
      <c r="J4895" s="15" t="s">
        <v>4359</v>
      </c>
      <c r="K4895" s="15"/>
      <c r="L4895" s="103" t="str">
        <f t="shared" si="1"/>
        <v>B-L13R-W69-1 Ltr. White Bottle</v>
      </c>
      <c r="M4895" s="103">
        <f t="shared" si="2"/>
        <v>6120</v>
      </c>
      <c r="N4895" s="102" t="str">
        <f t="shared" si="3"/>
        <v>wk 6</v>
      </c>
    </row>
    <row r="4896" ht="12.75" customHeight="1">
      <c r="A4896" s="15" t="s">
        <v>4625</v>
      </c>
      <c r="B4896" s="15" t="s">
        <v>3123</v>
      </c>
      <c r="C4896" s="15" t="s">
        <v>4321</v>
      </c>
      <c r="D4896" s="15" t="s">
        <v>12005</v>
      </c>
      <c r="E4896" s="15" t="s">
        <v>14349</v>
      </c>
      <c r="F4896" s="15" t="s">
        <v>14330</v>
      </c>
      <c r="G4896" s="15" t="s">
        <v>14350</v>
      </c>
      <c r="H4896" s="15" t="s">
        <v>14351</v>
      </c>
      <c r="I4896" s="15" t="s">
        <v>4327</v>
      </c>
      <c r="J4896" s="15" t="s">
        <v>4359</v>
      </c>
      <c r="K4896" s="15"/>
      <c r="L4896" s="103" t="str">
        <f t="shared" si="1"/>
        <v>B-L13R-W69-1 Ltr. White Bottle</v>
      </c>
      <c r="M4896" s="103">
        <f t="shared" si="2"/>
        <v>11952</v>
      </c>
      <c r="N4896" s="102" t="str">
        <f t="shared" si="3"/>
        <v>wk 23</v>
      </c>
    </row>
    <row r="4897" ht="12.75" customHeight="1">
      <c r="A4897" s="15" t="s">
        <v>4979</v>
      </c>
      <c r="B4897" s="15" t="s">
        <v>3123</v>
      </c>
      <c r="C4897" s="15" t="s">
        <v>4321</v>
      </c>
      <c r="D4897" s="15" t="s">
        <v>13450</v>
      </c>
      <c r="E4897" s="15" t="s">
        <v>14352</v>
      </c>
      <c r="F4897" s="15" t="s">
        <v>14330</v>
      </c>
      <c r="G4897" s="15" t="s">
        <v>14353</v>
      </c>
      <c r="H4897" s="15" t="s">
        <v>14354</v>
      </c>
      <c r="I4897" s="15" t="s">
        <v>4327</v>
      </c>
      <c r="J4897" s="15" t="s">
        <v>4359</v>
      </c>
      <c r="K4897" s="15"/>
      <c r="L4897" s="103" t="str">
        <f t="shared" si="1"/>
        <v>B-L13R-W69-1 Ltr. White Bottle</v>
      </c>
      <c r="M4897" s="103">
        <f t="shared" si="2"/>
        <v>5904</v>
      </c>
      <c r="N4897" s="102" t="str">
        <f t="shared" si="3"/>
        <v>wk 36</v>
      </c>
    </row>
    <row r="4898" ht="12.75" customHeight="1">
      <c r="A4898" s="15" t="s">
        <v>4745</v>
      </c>
      <c r="B4898" s="15" t="s">
        <v>3123</v>
      </c>
      <c r="C4898" s="15" t="s">
        <v>4321</v>
      </c>
      <c r="D4898" s="15" t="s">
        <v>3784</v>
      </c>
      <c r="E4898" s="15" t="s">
        <v>14355</v>
      </c>
      <c r="F4898" s="15" t="s">
        <v>14330</v>
      </c>
      <c r="G4898" s="15" t="s">
        <v>14356</v>
      </c>
      <c r="H4898" s="15" t="s">
        <v>14357</v>
      </c>
      <c r="I4898" s="15" t="s">
        <v>4327</v>
      </c>
      <c r="J4898" s="15" t="s">
        <v>4359</v>
      </c>
      <c r="K4898" s="15"/>
      <c r="L4898" s="103" t="str">
        <f t="shared" si="1"/>
        <v>B-L13R-W69-1 Ltr. White Bottle</v>
      </c>
      <c r="M4898" s="103">
        <f t="shared" si="2"/>
        <v>4032</v>
      </c>
      <c r="N4898" s="102" t="str">
        <f t="shared" si="3"/>
        <v>wk </v>
      </c>
    </row>
    <row r="4899" ht="12.75" customHeight="1">
      <c r="A4899" s="15" t="s">
        <v>4793</v>
      </c>
      <c r="B4899" s="15" t="s">
        <v>3123</v>
      </c>
      <c r="C4899" s="15" t="s">
        <v>4321</v>
      </c>
      <c r="D4899" s="15" t="s">
        <v>14358</v>
      </c>
      <c r="E4899" s="15" t="s">
        <v>14359</v>
      </c>
      <c r="F4899" s="15" t="s">
        <v>14330</v>
      </c>
      <c r="G4899" s="15" t="s">
        <v>14360</v>
      </c>
      <c r="H4899" s="15" t="s">
        <v>14361</v>
      </c>
      <c r="I4899" s="15" t="s">
        <v>4327</v>
      </c>
      <c r="J4899" s="15" t="s">
        <v>4359</v>
      </c>
      <c r="K4899" s="15"/>
      <c r="L4899" s="103" t="str">
        <f t="shared" si="1"/>
        <v>B-L13R-W69-1 Ltr. White Bottle</v>
      </c>
      <c r="M4899" s="103">
        <f t="shared" si="2"/>
        <v>13392</v>
      </c>
      <c r="N4899" s="102" t="str">
        <f t="shared" si="3"/>
        <v>wk </v>
      </c>
    </row>
    <row r="4900" ht="12.75" customHeight="1">
      <c r="A4900" s="15" t="s">
        <v>4795</v>
      </c>
      <c r="B4900" s="15" t="s">
        <v>3123</v>
      </c>
      <c r="C4900" s="15" t="s">
        <v>4321</v>
      </c>
      <c r="D4900" s="15" t="s">
        <v>5073</v>
      </c>
      <c r="E4900" s="15" t="s">
        <v>14362</v>
      </c>
      <c r="F4900" s="15" t="s">
        <v>14330</v>
      </c>
      <c r="G4900" s="15" t="s">
        <v>14363</v>
      </c>
      <c r="H4900" s="15" t="s">
        <v>14364</v>
      </c>
      <c r="I4900" s="15" t="s">
        <v>4327</v>
      </c>
      <c r="J4900" s="15" t="s">
        <v>4359</v>
      </c>
      <c r="K4900" s="15"/>
      <c r="L4900" s="103" t="str">
        <f t="shared" si="1"/>
        <v>B-L13R-W69-1 Ltr. White Bottle</v>
      </c>
      <c r="M4900" s="103">
        <f t="shared" si="2"/>
        <v>4536</v>
      </c>
      <c r="N4900" s="102" t="str">
        <f t="shared" si="3"/>
        <v>wk </v>
      </c>
    </row>
    <row r="4901" ht="12.75" customHeight="1">
      <c r="A4901" s="15" t="s">
        <v>4802</v>
      </c>
      <c r="B4901" s="15" t="s">
        <v>3123</v>
      </c>
      <c r="C4901" s="15" t="s">
        <v>4321</v>
      </c>
      <c r="D4901" s="15" t="s">
        <v>14365</v>
      </c>
      <c r="E4901" s="15" t="s">
        <v>14366</v>
      </c>
      <c r="F4901" s="15" t="s">
        <v>14330</v>
      </c>
      <c r="G4901" s="15" t="s">
        <v>14367</v>
      </c>
      <c r="H4901" s="15" t="s">
        <v>14368</v>
      </c>
      <c r="I4901" s="15" t="s">
        <v>4327</v>
      </c>
      <c r="J4901" s="15" t="s">
        <v>4359</v>
      </c>
      <c r="K4901" s="15"/>
      <c r="L4901" s="103" t="str">
        <f t="shared" si="1"/>
        <v>B-L13R-W69-1 Ltr. White Bottle</v>
      </c>
      <c r="M4901" s="103">
        <f t="shared" si="2"/>
        <v>8712</v>
      </c>
      <c r="N4901" s="102" t="str">
        <f t="shared" si="3"/>
        <v>wk </v>
      </c>
    </row>
    <row r="4902" ht="12.75" customHeight="1">
      <c r="A4902" s="15" t="s">
        <v>4802</v>
      </c>
      <c r="B4902" s="15" t="s">
        <v>3123</v>
      </c>
      <c r="C4902" s="15" t="s">
        <v>4321</v>
      </c>
      <c r="D4902" s="15" t="s">
        <v>14369</v>
      </c>
      <c r="E4902" s="15" t="s">
        <v>14370</v>
      </c>
      <c r="F4902" s="15" t="s">
        <v>14330</v>
      </c>
      <c r="G4902" s="15" t="s">
        <v>14371</v>
      </c>
      <c r="H4902" s="15" t="s">
        <v>14372</v>
      </c>
      <c r="I4902" s="15" t="s">
        <v>4327</v>
      </c>
      <c r="J4902" s="15" t="s">
        <v>4359</v>
      </c>
      <c r="K4902" s="15"/>
      <c r="L4902" s="103" t="str">
        <f t="shared" si="1"/>
        <v>B-L13R-W69-1 Ltr. White Bottle</v>
      </c>
      <c r="M4902" s="103">
        <f t="shared" si="2"/>
        <v>936</v>
      </c>
      <c r="N4902" s="102" t="str">
        <f t="shared" si="3"/>
        <v>wk </v>
      </c>
    </row>
    <row r="4903" ht="12.75" customHeight="1">
      <c r="A4903" s="15" t="s">
        <v>4805</v>
      </c>
      <c r="B4903" s="15" t="s">
        <v>3123</v>
      </c>
      <c r="C4903" s="15" t="s">
        <v>4321</v>
      </c>
      <c r="D4903" s="15" t="s">
        <v>3657</v>
      </c>
      <c r="E4903" s="15" t="s">
        <v>14373</v>
      </c>
      <c r="F4903" s="15" t="s">
        <v>14330</v>
      </c>
      <c r="G4903" s="15" t="s">
        <v>14374</v>
      </c>
      <c r="H4903" s="15" t="s">
        <v>14375</v>
      </c>
      <c r="I4903" s="15" t="s">
        <v>4327</v>
      </c>
      <c r="J4903" s="15" t="s">
        <v>4359</v>
      </c>
      <c r="K4903" s="15"/>
      <c r="L4903" s="103" t="str">
        <f t="shared" si="1"/>
        <v>B-L13R-W69-1 Ltr. White Bottle</v>
      </c>
      <c r="M4903" s="103">
        <f t="shared" si="2"/>
        <v>2304</v>
      </c>
      <c r="N4903" s="102" t="str">
        <f t="shared" si="3"/>
        <v>wk </v>
      </c>
    </row>
    <row r="4904" ht="12.75" customHeight="1">
      <c r="A4904" s="15" t="s">
        <v>4808</v>
      </c>
      <c r="B4904" s="15" t="s">
        <v>3123</v>
      </c>
      <c r="C4904" s="15" t="s">
        <v>4321</v>
      </c>
      <c r="D4904" s="15" t="s">
        <v>14062</v>
      </c>
      <c r="E4904" s="15" t="s">
        <v>14376</v>
      </c>
      <c r="F4904" s="15" t="s">
        <v>14330</v>
      </c>
      <c r="G4904" s="15" t="s">
        <v>14377</v>
      </c>
      <c r="H4904" s="15" t="s">
        <v>14378</v>
      </c>
      <c r="I4904" s="15" t="s">
        <v>4327</v>
      </c>
      <c r="J4904" s="15" t="s">
        <v>4359</v>
      </c>
      <c r="K4904" s="15"/>
      <c r="L4904" s="103" t="str">
        <f t="shared" si="1"/>
        <v>B-L13R-W69-1 Ltr. White Bottle</v>
      </c>
      <c r="M4904" s="103">
        <f t="shared" si="2"/>
        <v>2808</v>
      </c>
      <c r="N4904" s="102" t="str">
        <f t="shared" si="3"/>
        <v>wk </v>
      </c>
    </row>
    <row r="4905" ht="12.75" customHeight="1">
      <c r="A4905" s="15" t="s">
        <v>4810</v>
      </c>
      <c r="B4905" s="15" t="s">
        <v>3123</v>
      </c>
      <c r="C4905" s="15" t="s">
        <v>4321</v>
      </c>
      <c r="D4905" s="15" t="s">
        <v>7753</v>
      </c>
      <c r="E4905" s="15" t="s">
        <v>14379</v>
      </c>
      <c r="F4905" s="15" t="s">
        <v>14330</v>
      </c>
      <c r="G4905" s="15" t="s">
        <v>14380</v>
      </c>
      <c r="H4905" s="15" t="s">
        <v>14381</v>
      </c>
      <c r="I4905" s="15" t="s">
        <v>4327</v>
      </c>
      <c r="J4905" s="15" t="s">
        <v>4359</v>
      </c>
      <c r="K4905" s="15"/>
      <c r="L4905" s="103" t="str">
        <f t="shared" si="1"/>
        <v>B-L13R-W69-1 Ltr. White Bottle</v>
      </c>
      <c r="M4905" s="103">
        <f t="shared" si="2"/>
        <v>2592</v>
      </c>
      <c r="N4905" s="102" t="str">
        <f t="shared" si="3"/>
        <v>wk </v>
      </c>
    </row>
    <row r="4906" ht="12.75" customHeight="1">
      <c r="A4906" s="15" t="s">
        <v>4816</v>
      </c>
      <c r="B4906" s="15" t="s">
        <v>3123</v>
      </c>
      <c r="C4906" s="15" t="s">
        <v>4321</v>
      </c>
      <c r="D4906" s="15" t="s">
        <v>6806</v>
      </c>
      <c r="E4906" s="15" t="s">
        <v>14382</v>
      </c>
      <c r="F4906" s="15" t="s">
        <v>14330</v>
      </c>
      <c r="G4906" s="15" t="s">
        <v>14383</v>
      </c>
      <c r="H4906" s="15" t="s">
        <v>14384</v>
      </c>
      <c r="I4906" s="15" t="s">
        <v>4327</v>
      </c>
      <c r="J4906" s="15" t="s">
        <v>4359</v>
      </c>
      <c r="K4906" s="15"/>
      <c r="L4906" s="103" t="str">
        <f t="shared" si="1"/>
        <v>B-L13R-W69-1 Ltr. White Bottle</v>
      </c>
      <c r="M4906" s="103">
        <f t="shared" si="2"/>
        <v>1440</v>
      </c>
      <c r="N4906" s="102" t="str">
        <f t="shared" si="3"/>
        <v>wk 2</v>
      </c>
    </row>
    <row r="4907" ht="12.75" customHeight="1">
      <c r="A4907" s="15" t="s">
        <v>4818</v>
      </c>
      <c r="B4907" s="15" t="s">
        <v>3123</v>
      </c>
      <c r="C4907" s="15" t="s">
        <v>4321</v>
      </c>
      <c r="D4907" s="15" t="s">
        <v>3162</v>
      </c>
      <c r="E4907" s="15" t="s">
        <v>14385</v>
      </c>
      <c r="F4907" s="15" t="s">
        <v>14330</v>
      </c>
      <c r="G4907" s="15" t="s">
        <v>14386</v>
      </c>
      <c r="H4907" s="15" t="s">
        <v>14387</v>
      </c>
      <c r="I4907" s="15" t="s">
        <v>4327</v>
      </c>
      <c r="J4907" s="15" t="s">
        <v>4359</v>
      </c>
      <c r="K4907" s="15"/>
      <c r="L4907" s="103" t="str">
        <f t="shared" si="1"/>
        <v>B-L13R-W69-1 Ltr. White Bottle</v>
      </c>
      <c r="M4907" s="103">
        <f t="shared" si="2"/>
        <v>1512</v>
      </c>
      <c r="N4907" s="102" t="str">
        <f t="shared" si="3"/>
        <v>wk 6</v>
      </c>
    </row>
    <row r="4908" ht="12.75" customHeight="1">
      <c r="A4908" s="15" t="s">
        <v>4826</v>
      </c>
      <c r="B4908" s="15" t="s">
        <v>3123</v>
      </c>
      <c r="C4908" s="15" t="s">
        <v>4321</v>
      </c>
      <c r="D4908" s="15" t="s">
        <v>14388</v>
      </c>
      <c r="E4908" s="15" t="s">
        <v>14389</v>
      </c>
      <c r="F4908" s="15" t="s">
        <v>14330</v>
      </c>
      <c r="G4908" s="15" t="s">
        <v>14390</v>
      </c>
      <c r="H4908" s="15" t="s">
        <v>14391</v>
      </c>
      <c r="I4908" s="15" t="s">
        <v>4327</v>
      </c>
      <c r="J4908" s="15" t="s">
        <v>4359</v>
      </c>
      <c r="K4908" s="15"/>
      <c r="L4908" s="103" t="str">
        <f t="shared" si="1"/>
        <v>B-L13R-W69-1 Ltr. White Bottle</v>
      </c>
      <c r="M4908" s="103">
        <f t="shared" si="2"/>
        <v>3096</v>
      </c>
      <c r="N4908" s="102" t="str">
        <f t="shared" si="3"/>
        <v>wk 19</v>
      </c>
    </row>
    <row r="4909" ht="12.75" customHeight="1">
      <c r="A4909" s="15" t="s">
        <v>4830</v>
      </c>
      <c r="B4909" s="15" t="s">
        <v>3123</v>
      </c>
      <c r="C4909" s="15" t="s">
        <v>4321</v>
      </c>
      <c r="D4909" s="15" t="s">
        <v>3884</v>
      </c>
      <c r="E4909" s="15" t="s">
        <v>14392</v>
      </c>
      <c r="F4909" s="15" t="s">
        <v>14330</v>
      </c>
      <c r="G4909" s="15" t="s">
        <v>14393</v>
      </c>
      <c r="H4909" s="15" t="s">
        <v>14394</v>
      </c>
      <c r="I4909" s="15" t="s">
        <v>4327</v>
      </c>
      <c r="J4909" s="15" t="s">
        <v>4359</v>
      </c>
      <c r="K4909" s="15"/>
      <c r="L4909" s="103" t="str">
        <f t="shared" si="1"/>
        <v>B-L13R-W69-1 Ltr. White Bottle</v>
      </c>
      <c r="M4909" s="103">
        <f t="shared" si="2"/>
        <v>9000</v>
      </c>
      <c r="N4909" s="102" t="str">
        <f t="shared" si="3"/>
        <v>wk 32</v>
      </c>
    </row>
    <row r="4910" ht="12.75" customHeight="1">
      <c r="A4910" s="15" t="s">
        <v>4835</v>
      </c>
      <c r="B4910" s="15" t="s">
        <v>3123</v>
      </c>
      <c r="C4910" s="15" t="s">
        <v>4321</v>
      </c>
      <c r="D4910" s="15" t="s">
        <v>14388</v>
      </c>
      <c r="E4910" s="15" t="s">
        <v>14395</v>
      </c>
      <c r="F4910" s="15" t="s">
        <v>14330</v>
      </c>
      <c r="G4910" s="15" t="s">
        <v>14390</v>
      </c>
      <c r="H4910" s="15" t="s">
        <v>14391</v>
      </c>
      <c r="I4910" s="15" t="s">
        <v>4327</v>
      </c>
      <c r="J4910" s="15" t="s">
        <v>4359</v>
      </c>
      <c r="K4910" s="15"/>
      <c r="L4910" s="103" t="str">
        <f t="shared" si="1"/>
        <v>B-L13R-W69-1 Ltr. White Bottle</v>
      </c>
      <c r="M4910" s="103">
        <f t="shared" si="2"/>
        <v>3096</v>
      </c>
      <c r="N4910" s="102" t="str">
        <f t="shared" si="3"/>
        <v>wk 37</v>
      </c>
    </row>
    <row r="4911" ht="12.75" customHeight="1">
      <c r="A4911" s="15" t="s">
        <v>14396</v>
      </c>
      <c r="B4911" s="15"/>
      <c r="C4911" s="15" t="s">
        <v>3146</v>
      </c>
      <c r="D4911" s="15" t="s">
        <v>3145</v>
      </c>
      <c r="E4911" s="15"/>
      <c r="F4911" s="15" t="s">
        <v>4308</v>
      </c>
      <c r="G4911" s="15" t="s">
        <v>4352</v>
      </c>
      <c r="H4911" s="15" t="s">
        <v>3149</v>
      </c>
      <c r="I4911" s="15" t="s">
        <v>3156</v>
      </c>
      <c r="J4911" s="15"/>
      <c r="K4911" s="15"/>
      <c r="L4911" s="103" t="str">
        <f t="shared" si="1"/>
        <v>B-L1SQ-W58-1Ltr White Squeeze Bottle</v>
      </c>
      <c r="M4911" s="103">
        <f t="shared" si="2"/>
        <v>0</v>
      </c>
      <c r="N4911" s="102" t="str">
        <f t="shared" si="3"/>
        <v>wk </v>
      </c>
    </row>
    <row r="4912" ht="12.75" customHeight="1">
      <c r="A4912" s="15" t="s">
        <v>4439</v>
      </c>
      <c r="B4912" s="15" t="s">
        <v>3123</v>
      </c>
      <c r="C4912" s="15" t="s">
        <v>4321</v>
      </c>
      <c r="D4912" s="15" t="s">
        <v>14397</v>
      </c>
      <c r="E4912" s="15" t="s">
        <v>14398</v>
      </c>
      <c r="F4912" s="15" t="s">
        <v>7328</v>
      </c>
      <c r="G4912" s="15" t="s">
        <v>14399</v>
      </c>
      <c r="H4912" s="15" t="s">
        <v>14400</v>
      </c>
      <c r="I4912" s="15" t="s">
        <v>4327</v>
      </c>
      <c r="J4912" s="15" t="s">
        <v>4359</v>
      </c>
      <c r="K4912" s="15"/>
      <c r="L4912" s="103" t="str">
        <f t="shared" si="1"/>
        <v>B-L1SQ-W58-1Ltr White Squeeze Bottle</v>
      </c>
      <c r="M4912" s="103">
        <f t="shared" si="2"/>
        <v>6720</v>
      </c>
      <c r="N4912" s="102" t="str">
        <f t="shared" si="3"/>
        <v>wk </v>
      </c>
    </row>
    <row r="4913" ht="12.75" customHeight="1">
      <c r="A4913" s="15" t="s">
        <v>4441</v>
      </c>
      <c r="B4913" s="15" t="s">
        <v>3123</v>
      </c>
      <c r="C4913" s="15" t="s">
        <v>4321</v>
      </c>
      <c r="D4913" s="15" t="s">
        <v>14401</v>
      </c>
      <c r="E4913" s="15" t="s">
        <v>14402</v>
      </c>
      <c r="F4913" s="15" t="s">
        <v>7328</v>
      </c>
      <c r="G4913" s="15" t="s">
        <v>10167</v>
      </c>
      <c r="H4913" s="15" t="s">
        <v>14403</v>
      </c>
      <c r="I4913" s="15" t="s">
        <v>4327</v>
      </c>
      <c r="J4913" s="15" t="s">
        <v>4359</v>
      </c>
      <c r="K4913" s="15"/>
      <c r="L4913" s="103" t="str">
        <f t="shared" si="1"/>
        <v>B-L1SQ-W58-1Ltr White Squeeze Bottle</v>
      </c>
      <c r="M4913" s="103">
        <f t="shared" si="2"/>
        <v>1920</v>
      </c>
      <c r="N4913" s="102" t="str">
        <f t="shared" si="3"/>
        <v>wk </v>
      </c>
    </row>
    <row r="4914" ht="12.75" customHeight="1">
      <c r="A4914" s="15" t="s">
        <v>4447</v>
      </c>
      <c r="B4914" s="15" t="s">
        <v>3123</v>
      </c>
      <c r="C4914" s="15" t="s">
        <v>4321</v>
      </c>
      <c r="D4914" s="15" t="s">
        <v>14404</v>
      </c>
      <c r="E4914" s="15" t="s">
        <v>14405</v>
      </c>
      <c r="F4914" s="15" t="s">
        <v>7328</v>
      </c>
      <c r="G4914" s="15" t="s">
        <v>14406</v>
      </c>
      <c r="H4914" s="15" t="s">
        <v>14407</v>
      </c>
      <c r="I4914" s="15" t="s">
        <v>4327</v>
      </c>
      <c r="J4914" s="15" t="s">
        <v>4359</v>
      </c>
      <c r="K4914" s="15"/>
      <c r="L4914" s="103" t="str">
        <f t="shared" si="1"/>
        <v>B-L1SQ-W58-1Ltr White Squeeze Bottle</v>
      </c>
      <c r="M4914" s="103">
        <f t="shared" si="2"/>
        <v>1120</v>
      </c>
      <c r="N4914" s="102" t="str">
        <f t="shared" si="3"/>
        <v>wk </v>
      </c>
    </row>
    <row r="4915" ht="12.75" customHeight="1">
      <c r="A4915" s="15" t="s">
        <v>5151</v>
      </c>
      <c r="B4915" s="15" t="s">
        <v>3123</v>
      </c>
      <c r="C4915" s="15" t="s">
        <v>4321</v>
      </c>
      <c r="D4915" s="15" t="s">
        <v>14408</v>
      </c>
      <c r="E4915" s="15" t="s">
        <v>14409</v>
      </c>
      <c r="F4915" s="15" t="s">
        <v>7328</v>
      </c>
      <c r="G4915" s="15" t="s">
        <v>14410</v>
      </c>
      <c r="H4915" s="15" t="s">
        <v>14411</v>
      </c>
      <c r="I4915" s="15" t="s">
        <v>4327</v>
      </c>
      <c r="J4915" s="15" t="s">
        <v>4359</v>
      </c>
      <c r="K4915" s="15"/>
      <c r="L4915" s="103" t="str">
        <f t="shared" si="1"/>
        <v>B-L1SQ-W58-1Ltr White Squeeze Bottle</v>
      </c>
      <c r="M4915" s="103">
        <f t="shared" si="2"/>
        <v>3280</v>
      </c>
      <c r="N4915" s="102" t="str">
        <f t="shared" si="3"/>
        <v>wk </v>
      </c>
    </row>
    <row r="4916" ht="12.75" customHeight="1">
      <c r="A4916" s="15" t="s">
        <v>4452</v>
      </c>
      <c r="B4916" s="15" t="s">
        <v>3123</v>
      </c>
      <c r="C4916" s="15" t="s">
        <v>4321</v>
      </c>
      <c r="D4916" s="15" t="s">
        <v>14412</v>
      </c>
      <c r="E4916" s="15" t="s">
        <v>14413</v>
      </c>
      <c r="F4916" s="15" t="s">
        <v>7328</v>
      </c>
      <c r="G4916" s="15" t="s">
        <v>10162</v>
      </c>
      <c r="H4916" s="15" t="s">
        <v>10209</v>
      </c>
      <c r="I4916" s="15" t="s">
        <v>4327</v>
      </c>
      <c r="J4916" s="15" t="s">
        <v>4359</v>
      </c>
      <c r="K4916" s="15"/>
      <c r="L4916" s="103" t="str">
        <f t="shared" si="1"/>
        <v>B-L1SQ-W58-1Ltr White Squeeze Bottle</v>
      </c>
      <c r="M4916" s="103">
        <f t="shared" si="2"/>
        <v>960</v>
      </c>
      <c r="N4916" s="102" t="str">
        <f t="shared" si="3"/>
        <v>wk </v>
      </c>
    </row>
    <row r="4917" ht="12.75" customHeight="1">
      <c r="A4917" s="15" t="s">
        <v>4452</v>
      </c>
      <c r="B4917" s="15" t="s">
        <v>3123</v>
      </c>
      <c r="C4917" s="15" t="s">
        <v>4321</v>
      </c>
      <c r="D4917" s="15" t="s">
        <v>14414</v>
      </c>
      <c r="E4917" s="15" t="s">
        <v>14415</v>
      </c>
      <c r="F4917" s="15" t="s">
        <v>7328</v>
      </c>
      <c r="G4917" s="15" t="s">
        <v>14416</v>
      </c>
      <c r="H4917" s="15" t="s">
        <v>14417</v>
      </c>
      <c r="I4917" s="15" t="s">
        <v>4327</v>
      </c>
      <c r="J4917" s="15" t="s">
        <v>4359</v>
      </c>
      <c r="K4917" s="15"/>
      <c r="L4917" s="103" t="str">
        <f t="shared" si="1"/>
        <v>B-L1SQ-W58-1Ltr White Squeeze Bottle</v>
      </c>
      <c r="M4917" s="103">
        <f t="shared" si="2"/>
        <v>2560</v>
      </c>
      <c r="N4917" s="102" t="str">
        <f t="shared" si="3"/>
        <v>wk </v>
      </c>
    </row>
    <row r="4918" ht="12.75" customHeight="1">
      <c r="A4918" s="15" t="s">
        <v>7363</v>
      </c>
      <c r="B4918" s="15" t="s">
        <v>3123</v>
      </c>
      <c r="C4918" s="15" t="s">
        <v>4321</v>
      </c>
      <c r="D4918" s="15" t="s">
        <v>14418</v>
      </c>
      <c r="E4918" s="15" t="s">
        <v>14419</v>
      </c>
      <c r="F4918" s="15" t="s">
        <v>7328</v>
      </c>
      <c r="G4918" s="15" t="s">
        <v>14420</v>
      </c>
      <c r="H4918" s="15" t="s">
        <v>14421</v>
      </c>
      <c r="I4918" s="15" t="s">
        <v>4327</v>
      </c>
      <c r="J4918" s="15" t="s">
        <v>4359</v>
      </c>
      <c r="K4918" s="15"/>
      <c r="L4918" s="103" t="str">
        <f t="shared" si="1"/>
        <v>B-L1SQ-W58-1Ltr White Squeeze Bottle</v>
      </c>
      <c r="M4918" s="103">
        <f t="shared" si="2"/>
        <v>3440</v>
      </c>
      <c r="N4918" s="102" t="str">
        <f t="shared" si="3"/>
        <v>wk </v>
      </c>
    </row>
    <row r="4919" ht="12.75" customHeight="1">
      <c r="A4919" s="15" t="s">
        <v>4457</v>
      </c>
      <c r="B4919" s="15" t="s">
        <v>3123</v>
      </c>
      <c r="C4919" s="15" t="s">
        <v>4321</v>
      </c>
      <c r="D4919" s="15" t="s">
        <v>14422</v>
      </c>
      <c r="E4919" s="15" t="s">
        <v>14423</v>
      </c>
      <c r="F4919" s="15" t="s">
        <v>7328</v>
      </c>
      <c r="G4919" s="15" t="s">
        <v>14424</v>
      </c>
      <c r="H4919" s="15" t="s">
        <v>10316</v>
      </c>
      <c r="I4919" s="15" t="s">
        <v>4327</v>
      </c>
      <c r="J4919" s="15" t="s">
        <v>4359</v>
      </c>
      <c r="K4919" s="15"/>
      <c r="L4919" s="103" t="str">
        <f t="shared" si="1"/>
        <v>B-L1SQ-W58-1Ltr White Squeeze Bottle</v>
      </c>
      <c r="M4919" s="103">
        <f t="shared" si="2"/>
        <v>3200</v>
      </c>
      <c r="N4919" s="102" t="str">
        <f t="shared" si="3"/>
        <v>wk 6</v>
      </c>
    </row>
    <row r="4920" ht="12.75" customHeight="1">
      <c r="A4920" s="15" t="s">
        <v>4703</v>
      </c>
      <c r="B4920" s="15" t="s">
        <v>3123</v>
      </c>
      <c r="C4920" s="15" t="s">
        <v>4321</v>
      </c>
      <c r="D4920" s="15" t="s">
        <v>14408</v>
      </c>
      <c r="E4920" s="15" t="s">
        <v>14425</v>
      </c>
      <c r="F4920" s="15" t="s">
        <v>7328</v>
      </c>
      <c r="G4920" s="15" t="s">
        <v>14410</v>
      </c>
      <c r="H4920" s="15" t="s">
        <v>14426</v>
      </c>
      <c r="I4920" s="15" t="s">
        <v>4327</v>
      </c>
      <c r="J4920" s="15" t="s">
        <v>4359</v>
      </c>
      <c r="K4920" s="15"/>
      <c r="L4920" s="103" t="str">
        <f t="shared" si="1"/>
        <v>B-L1SQ-W58-1Ltr White Squeeze Bottle</v>
      </c>
      <c r="M4920" s="103">
        <f t="shared" si="2"/>
        <v>3280</v>
      </c>
      <c r="N4920" s="102" t="str">
        <f t="shared" si="3"/>
        <v>wk 23</v>
      </c>
    </row>
    <row r="4921" ht="12.75" customHeight="1">
      <c r="A4921" s="15" t="s">
        <v>4795</v>
      </c>
      <c r="B4921" s="15" t="s">
        <v>3123</v>
      </c>
      <c r="C4921" s="15" t="s">
        <v>4321</v>
      </c>
      <c r="D4921" s="15" t="s">
        <v>14427</v>
      </c>
      <c r="E4921" s="15" t="s">
        <v>14428</v>
      </c>
      <c r="F4921" s="15" t="s">
        <v>7328</v>
      </c>
      <c r="G4921" s="15" t="s">
        <v>10150</v>
      </c>
      <c r="H4921" s="15" t="s">
        <v>14429</v>
      </c>
      <c r="I4921" s="15" t="s">
        <v>4327</v>
      </c>
      <c r="J4921" s="15" t="s">
        <v>4359</v>
      </c>
      <c r="K4921" s="15"/>
      <c r="L4921" s="103" t="str">
        <f t="shared" si="1"/>
        <v>B-L1SQ-W58-1Ltr White Squeeze Bottle</v>
      </c>
      <c r="M4921" s="103">
        <f t="shared" si="2"/>
        <v>1760</v>
      </c>
      <c r="N4921" s="102" t="str">
        <f t="shared" si="3"/>
        <v>wk </v>
      </c>
    </row>
    <row r="4922" ht="12.75" customHeight="1">
      <c r="A4922" s="15" t="s">
        <v>4799</v>
      </c>
      <c r="B4922" s="15" t="s">
        <v>3123</v>
      </c>
      <c r="C4922" s="15" t="s">
        <v>4321</v>
      </c>
      <c r="D4922" s="15" t="s">
        <v>7388</v>
      </c>
      <c r="E4922" s="15" t="s">
        <v>14430</v>
      </c>
      <c r="F4922" s="15" t="s">
        <v>7328</v>
      </c>
      <c r="G4922" s="15" t="s">
        <v>14431</v>
      </c>
      <c r="H4922" s="15" t="s">
        <v>14432</v>
      </c>
      <c r="I4922" s="15" t="s">
        <v>4327</v>
      </c>
      <c r="J4922" s="15" t="s">
        <v>4359</v>
      </c>
      <c r="K4922" s="15"/>
      <c r="L4922" s="103" t="str">
        <f t="shared" si="1"/>
        <v>B-L1SQ-W58-1Ltr White Squeeze Bottle</v>
      </c>
      <c r="M4922" s="103">
        <f t="shared" si="2"/>
        <v>2160</v>
      </c>
      <c r="N4922" s="102" t="str">
        <f t="shared" si="3"/>
        <v>wk </v>
      </c>
    </row>
    <row r="4923" ht="12.75" customHeight="1">
      <c r="A4923" s="15" t="s">
        <v>4802</v>
      </c>
      <c r="B4923" s="15" t="s">
        <v>3123</v>
      </c>
      <c r="C4923" s="15" t="s">
        <v>4321</v>
      </c>
      <c r="D4923" s="15" t="s">
        <v>14433</v>
      </c>
      <c r="E4923" s="15" t="s">
        <v>14434</v>
      </c>
      <c r="F4923" s="15" t="s">
        <v>7328</v>
      </c>
      <c r="G4923" s="15" t="s">
        <v>14435</v>
      </c>
      <c r="H4923" s="15" t="s">
        <v>14436</v>
      </c>
      <c r="I4923" s="15" t="s">
        <v>4327</v>
      </c>
      <c r="J4923" s="15" t="s">
        <v>4359</v>
      </c>
      <c r="K4923" s="15"/>
      <c r="L4923" s="103" t="str">
        <f t="shared" si="1"/>
        <v>B-L1SQ-W58-1Ltr White Squeeze Bottle</v>
      </c>
      <c r="M4923" s="103">
        <f t="shared" si="2"/>
        <v>0.192</v>
      </c>
      <c r="N4923" s="102" t="str">
        <f t="shared" si="3"/>
        <v>wk </v>
      </c>
    </row>
    <row r="4924" ht="12.75" customHeight="1">
      <c r="A4924" s="15" t="s">
        <v>4802</v>
      </c>
      <c r="B4924" s="15" t="s">
        <v>3123</v>
      </c>
      <c r="C4924" s="15" t="s">
        <v>4321</v>
      </c>
      <c r="D4924" s="15" t="s">
        <v>14401</v>
      </c>
      <c r="E4924" s="15" t="s">
        <v>14437</v>
      </c>
      <c r="F4924" s="15" t="s">
        <v>7328</v>
      </c>
      <c r="G4924" s="15" t="s">
        <v>10167</v>
      </c>
      <c r="H4924" s="15" t="s">
        <v>14438</v>
      </c>
      <c r="I4924" s="15" t="s">
        <v>4327</v>
      </c>
      <c r="J4924" s="15" t="s">
        <v>4359</v>
      </c>
      <c r="K4924" s="15"/>
      <c r="L4924" s="103" t="str">
        <f t="shared" si="1"/>
        <v>B-L1SQ-W58-1Ltr White Squeeze Bottle</v>
      </c>
      <c r="M4924" s="103">
        <f t="shared" si="2"/>
        <v>1920</v>
      </c>
      <c r="N4924" s="102" t="str">
        <f t="shared" si="3"/>
        <v>wk </v>
      </c>
    </row>
    <row r="4925" ht="12.75" customHeight="1">
      <c r="A4925" s="15" t="s">
        <v>4805</v>
      </c>
      <c r="B4925" s="15" t="s">
        <v>3123</v>
      </c>
      <c r="C4925" s="15" t="s">
        <v>4321</v>
      </c>
      <c r="D4925" s="15" t="s">
        <v>3412</v>
      </c>
      <c r="E4925" s="15" t="s">
        <v>14439</v>
      </c>
      <c r="F4925" s="15" t="s">
        <v>7328</v>
      </c>
      <c r="G4925" s="15" t="s">
        <v>14440</v>
      </c>
      <c r="H4925" s="15" t="s">
        <v>14441</v>
      </c>
      <c r="I4925" s="15" t="s">
        <v>4327</v>
      </c>
      <c r="J4925" s="15" t="s">
        <v>4359</v>
      </c>
      <c r="K4925" s="15"/>
      <c r="L4925" s="103" t="str">
        <f t="shared" si="1"/>
        <v>B-L1SQ-W58-1Ltr White Squeeze Bottle</v>
      </c>
      <c r="M4925" s="103">
        <f t="shared" si="2"/>
        <v>3840</v>
      </c>
      <c r="N4925" s="102" t="str">
        <f t="shared" si="3"/>
        <v>wk </v>
      </c>
    </row>
    <row r="4926" ht="12.75" customHeight="1">
      <c r="A4926" s="15" t="s">
        <v>4805</v>
      </c>
      <c r="B4926" s="15" t="s">
        <v>3123</v>
      </c>
      <c r="C4926" s="15" t="s">
        <v>4965</v>
      </c>
      <c r="D4926" s="15" t="s">
        <v>14442</v>
      </c>
      <c r="E4926" s="15" t="s">
        <v>14443</v>
      </c>
      <c r="F4926" s="15" t="s">
        <v>7328</v>
      </c>
      <c r="G4926" s="15" t="s">
        <v>14444</v>
      </c>
      <c r="H4926" s="15" t="s">
        <v>14445</v>
      </c>
      <c r="I4926" s="15" t="s">
        <v>4327</v>
      </c>
      <c r="J4926" s="15" t="s">
        <v>4359</v>
      </c>
      <c r="K4926" s="15"/>
      <c r="L4926" s="103" t="str">
        <f t="shared" si="1"/>
        <v>B-L1SQ-W58-1Ltr White Squeeze Bottle</v>
      </c>
      <c r="M4926" s="103">
        <f t="shared" si="2"/>
        <v>0.192</v>
      </c>
      <c r="N4926" s="102" t="str">
        <f t="shared" si="3"/>
        <v>wk </v>
      </c>
    </row>
    <row r="4927" ht="12.75" customHeight="1">
      <c r="A4927" s="15" t="s">
        <v>4808</v>
      </c>
      <c r="B4927" s="15" t="s">
        <v>3123</v>
      </c>
      <c r="C4927" s="15" t="s">
        <v>4321</v>
      </c>
      <c r="D4927" s="15" t="s">
        <v>14446</v>
      </c>
      <c r="E4927" s="15" t="s">
        <v>14447</v>
      </c>
      <c r="F4927" s="15" t="s">
        <v>7328</v>
      </c>
      <c r="G4927" s="15" t="s">
        <v>14448</v>
      </c>
      <c r="H4927" s="15" t="s">
        <v>14449</v>
      </c>
      <c r="I4927" s="15" t="s">
        <v>4327</v>
      </c>
      <c r="J4927" s="15" t="s">
        <v>4359</v>
      </c>
      <c r="K4927" s="15"/>
      <c r="L4927" s="103" t="str">
        <f t="shared" si="1"/>
        <v>B-L1SQ-W58-1Ltr White Squeeze Bottle</v>
      </c>
      <c r="M4927" s="103">
        <f t="shared" si="2"/>
        <v>1840</v>
      </c>
      <c r="N4927" s="102" t="str">
        <f t="shared" si="3"/>
        <v>wk </v>
      </c>
    </row>
    <row r="4928" ht="12.75" customHeight="1">
      <c r="A4928" s="15" t="s">
        <v>4813</v>
      </c>
      <c r="B4928" s="15" t="s">
        <v>3123</v>
      </c>
      <c r="C4928" s="15" t="s">
        <v>4321</v>
      </c>
      <c r="D4928" s="15" t="s">
        <v>14450</v>
      </c>
      <c r="E4928" s="15" t="s">
        <v>14451</v>
      </c>
      <c r="F4928" s="15" t="s">
        <v>7328</v>
      </c>
      <c r="G4928" s="15" t="s">
        <v>14452</v>
      </c>
      <c r="H4928" s="15" t="s">
        <v>14453</v>
      </c>
      <c r="I4928" s="15" t="s">
        <v>4327</v>
      </c>
      <c r="J4928" s="15" t="s">
        <v>4359</v>
      </c>
      <c r="K4928" s="15"/>
      <c r="L4928" s="103" t="str">
        <f t="shared" si="1"/>
        <v>B-L1SQ-W58-1Ltr White Squeeze Bottle</v>
      </c>
      <c r="M4928" s="103">
        <f t="shared" si="2"/>
        <v>2720</v>
      </c>
      <c r="N4928" s="102" t="str">
        <f t="shared" si="3"/>
        <v>wk </v>
      </c>
    </row>
    <row r="4929" ht="12.75" customHeight="1">
      <c r="A4929" s="15" t="s">
        <v>14454</v>
      </c>
      <c r="B4929" s="15"/>
      <c r="C4929" s="15" t="s">
        <v>3146</v>
      </c>
      <c r="D4929" s="15" t="s">
        <v>3145</v>
      </c>
      <c r="E4929" s="15"/>
      <c r="F4929" s="15" t="s">
        <v>4308</v>
      </c>
      <c r="G4929" s="15" t="s">
        <v>14455</v>
      </c>
      <c r="H4929" s="15" t="s">
        <v>3149</v>
      </c>
      <c r="I4929" s="15" t="s">
        <v>3156</v>
      </c>
      <c r="J4929" s="15"/>
      <c r="K4929" s="15"/>
      <c r="L4929" s="103" t="str">
        <f t="shared" si="1"/>
        <v>B-L20-GY25ORYX-250 ml Labelled Oryx Brake Fluid Bottle</v>
      </c>
      <c r="M4929" s="103">
        <f t="shared" si="2"/>
        <v>0</v>
      </c>
      <c r="N4929" s="102" t="str">
        <f t="shared" si="3"/>
        <v>wk </v>
      </c>
    </row>
    <row r="4930" ht="12.75" customHeight="1">
      <c r="A4930" s="15" t="s">
        <v>4592</v>
      </c>
      <c r="B4930" s="15" t="s">
        <v>3123</v>
      </c>
      <c r="C4930" s="15" t="s">
        <v>4321</v>
      </c>
      <c r="D4930" s="15" t="s">
        <v>14456</v>
      </c>
      <c r="E4930" s="15" t="s">
        <v>14457</v>
      </c>
      <c r="F4930" s="15" t="s">
        <v>14458</v>
      </c>
      <c r="G4930" s="15" t="s">
        <v>14459</v>
      </c>
      <c r="H4930" s="15" t="s">
        <v>14460</v>
      </c>
      <c r="I4930" s="15" t="s">
        <v>4327</v>
      </c>
      <c r="J4930" s="15" t="s">
        <v>4359</v>
      </c>
      <c r="K4930" s="15"/>
      <c r="L4930" s="103" t="str">
        <f t="shared" si="1"/>
        <v>B-L20-GY25ORYX-250 ml Labelled Oryx Brake Fluid Bottle</v>
      </c>
      <c r="M4930" s="103">
        <f t="shared" si="2"/>
        <v>12240</v>
      </c>
      <c r="N4930" s="102" t="str">
        <f t="shared" si="3"/>
        <v>wk </v>
      </c>
    </row>
    <row r="4931" ht="12.75" customHeight="1">
      <c r="A4931" s="15" t="s">
        <v>4609</v>
      </c>
      <c r="B4931" s="15" t="s">
        <v>3123</v>
      </c>
      <c r="C4931" s="15" t="s">
        <v>4965</v>
      </c>
      <c r="D4931" s="15" t="s">
        <v>14461</v>
      </c>
      <c r="E4931" s="15" t="s">
        <v>14462</v>
      </c>
      <c r="F4931" s="15" t="s">
        <v>14458</v>
      </c>
      <c r="G4931" s="15" t="s">
        <v>14463</v>
      </c>
      <c r="H4931" s="15" t="s">
        <v>14464</v>
      </c>
      <c r="I4931" s="15" t="s">
        <v>4327</v>
      </c>
      <c r="J4931" s="15" t="s">
        <v>4359</v>
      </c>
      <c r="K4931" s="15"/>
      <c r="L4931" s="103" t="str">
        <f t="shared" si="1"/>
        <v>B-L20-GY25ORYX-250 ml Labelled Oryx Brake Fluid Bottle</v>
      </c>
      <c r="M4931" s="103">
        <f t="shared" si="2"/>
        <v>2040</v>
      </c>
      <c r="N4931" s="102" t="str">
        <f t="shared" si="3"/>
        <v>wk 6</v>
      </c>
    </row>
    <row r="4932" ht="12.75" customHeight="1">
      <c r="A4932" s="15" t="s">
        <v>4612</v>
      </c>
      <c r="B4932" s="15" t="s">
        <v>3123</v>
      </c>
      <c r="C4932" s="15" t="s">
        <v>4321</v>
      </c>
      <c r="D4932" s="15" t="s">
        <v>4831</v>
      </c>
      <c r="E4932" s="15" t="s">
        <v>14465</v>
      </c>
      <c r="F4932" s="15" t="s">
        <v>14458</v>
      </c>
      <c r="G4932" s="15" t="s">
        <v>14466</v>
      </c>
      <c r="H4932" s="15" t="s">
        <v>14467</v>
      </c>
      <c r="I4932" s="15" t="s">
        <v>4327</v>
      </c>
      <c r="J4932" s="15" t="s">
        <v>4359</v>
      </c>
      <c r="K4932" s="15"/>
      <c r="L4932" s="103" t="str">
        <f t="shared" si="1"/>
        <v>B-L20-GY25ORYX-250 ml Labelled Oryx Brake Fluid Bottle</v>
      </c>
      <c r="M4932" s="103">
        <f t="shared" si="2"/>
        <v>9900</v>
      </c>
      <c r="N4932" s="102" t="str">
        <f t="shared" si="3"/>
        <v>wk 10</v>
      </c>
    </row>
    <row r="4933" ht="12.75" customHeight="1">
      <c r="A4933" s="15" t="s">
        <v>4631</v>
      </c>
      <c r="B4933" s="15" t="s">
        <v>3123</v>
      </c>
      <c r="C4933" s="15" t="s">
        <v>4321</v>
      </c>
      <c r="D4933" s="15" t="s">
        <v>14468</v>
      </c>
      <c r="E4933" s="15" t="s">
        <v>14469</v>
      </c>
      <c r="F4933" s="15" t="s">
        <v>14458</v>
      </c>
      <c r="G4933" s="15" t="s">
        <v>14470</v>
      </c>
      <c r="H4933" s="15" t="s">
        <v>14471</v>
      </c>
      <c r="I4933" s="15" t="s">
        <v>4327</v>
      </c>
      <c r="J4933" s="15" t="s">
        <v>4359</v>
      </c>
      <c r="K4933" s="15"/>
      <c r="L4933" s="103" t="str">
        <f t="shared" si="1"/>
        <v>B-L20-GY25ORYX-250 ml Labelled Oryx Brake Fluid Bottle</v>
      </c>
      <c r="M4933" s="103">
        <f t="shared" si="2"/>
        <v>51900</v>
      </c>
      <c r="N4933" s="102" t="str">
        <f t="shared" si="3"/>
        <v>wk 40</v>
      </c>
    </row>
    <row r="4934" ht="12.75" customHeight="1">
      <c r="A4934" s="15" t="s">
        <v>14472</v>
      </c>
      <c r="B4934" s="15" t="s">
        <v>2855</v>
      </c>
      <c r="C4934" s="15" t="s">
        <v>3146</v>
      </c>
      <c r="D4934" s="15" t="s">
        <v>3145</v>
      </c>
      <c r="E4934" s="15"/>
      <c r="F4934" s="15" t="s">
        <v>4308</v>
      </c>
      <c r="G4934" s="15" t="s">
        <v>14473</v>
      </c>
      <c r="H4934" s="15" t="s">
        <v>3149</v>
      </c>
      <c r="I4934" s="15" t="s">
        <v>3149</v>
      </c>
      <c r="J4934" s="15"/>
      <c r="K4934" s="15"/>
      <c r="L4934" s="103" t="str">
        <f t="shared" si="1"/>
        <v>B-L25-N190-5 Ltr. Jerrycan</v>
      </c>
      <c r="M4934" s="103">
        <f t="shared" si="2"/>
        <v>0</v>
      </c>
      <c r="N4934" s="102" t="str">
        <f t="shared" si="3"/>
        <v>wk </v>
      </c>
    </row>
    <row r="4935" ht="12.75" customHeight="1">
      <c r="A4935" s="15" t="s">
        <v>4361</v>
      </c>
      <c r="B4935" s="15" t="s">
        <v>3123</v>
      </c>
      <c r="C4935" s="15" t="s">
        <v>4321</v>
      </c>
      <c r="D4935" s="15" t="s">
        <v>14474</v>
      </c>
      <c r="E4935" s="15" t="s">
        <v>14475</v>
      </c>
      <c r="F4935" s="15" t="s">
        <v>14476</v>
      </c>
      <c r="G4935" s="15" t="s">
        <v>14477</v>
      </c>
      <c r="H4935" s="15" t="s">
        <v>14478</v>
      </c>
      <c r="I4935" s="15" t="s">
        <v>4327</v>
      </c>
      <c r="J4935" s="15" t="s">
        <v>8677</v>
      </c>
      <c r="K4935" s="15"/>
      <c r="L4935" s="103" t="str">
        <f t="shared" si="1"/>
        <v>B-L25-N190-5 Ltr. Jerrycan</v>
      </c>
      <c r="M4935" s="103">
        <f t="shared" si="2"/>
        <v>1220</v>
      </c>
      <c r="N4935" s="102" t="str">
        <f t="shared" si="3"/>
        <v>wk 5</v>
      </c>
    </row>
    <row r="4936" ht="12.75" customHeight="1">
      <c r="A4936" s="15" t="s">
        <v>4418</v>
      </c>
      <c r="B4936" s="15" t="s">
        <v>3123</v>
      </c>
      <c r="C4936" s="15" t="s">
        <v>4321</v>
      </c>
      <c r="D4936" s="15" t="s">
        <v>3247</v>
      </c>
      <c r="E4936" s="15" t="s">
        <v>14479</v>
      </c>
      <c r="F4936" s="15" t="s">
        <v>14476</v>
      </c>
      <c r="G4936" s="15" t="s">
        <v>14480</v>
      </c>
      <c r="H4936" s="15" t="s">
        <v>14481</v>
      </c>
      <c r="I4936" s="15" t="s">
        <v>4327</v>
      </c>
      <c r="J4936" s="15" t="s">
        <v>8677</v>
      </c>
      <c r="K4936" s="15"/>
      <c r="L4936" s="103" t="str">
        <f t="shared" si="1"/>
        <v>B-L25-N190-5 Ltr. Jerrycan</v>
      </c>
      <c r="M4936" s="103">
        <f t="shared" si="2"/>
        <v>2100</v>
      </c>
      <c r="N4936" s="102" t="str">
        <f t="shared" si="3"/>
        <v>wk 36</v>
      </c>
    </row>
    <row r="4937" ht="12.75" customHeight="1">
      <c r="A4937" s="15" t="s">
        <v>5072</v>
      </c>
      <c r="B4937" s="15" t="s">
        <v>3123</v>
      </c>
      <c r="C4937" s="15" t="s">
        <v>4321</v>
      </c>
      <c r="D4937" s="15" t="s">
        <v>13561</v>
      </c>
      <c r="E4937" s="15" t="s">
        <v>14482</v>
      </c>
      <c r="F4937" s="15" t="s">
        <v>14476</v>
      </c>
      <c r="G4937" s="15" t="s">
        <v>14483</v>
      </c>
      <c r="H4937" s="15" t="s">
        <v>14484</v>
      </c>
      <c r="I4937" s="15" t="s">
        <v>4327</v>
      </c>
      <c r="J4937" s="15" t="s">
        <v>8677</v>
      </c>
      <c r="K4937" s="15"/>
      <c r="L4937" s="103" t="str">
        <f t="shared" si="1"/>
        <v>B-L25-N190-5 Ltr. Jerrycan</v>
      </c>
      <c r="M4937" s="103">
        <f t="shared" si="2"/>
        <v>1520</v>
      </c>
      <c r="N4937" s="102" t="str">
        <f t="shared" si="3"/>
        <v>wk 49</v>
      </c>
    </row>
    <row r="4938" ht="12.75" customHeight="1">
      <c r="A4938" s="15" t="s">
        <v>4425</v>
      </c>
      <c r="B4938" s="15" t="s">
        <v>3123</v>
      </c>
      <c r="C4938" s="15" t="s">
        <v>4321</v>
      </c>
      <c r="D4938" s="15" t="s">
        <v>14485</v>
      </c>
      <c r="E4938" s="15" t="s">
        <v>14486</v>
      </c>
      <c r="F4938" s="15" t="s">
        <v>14476</v>
      </c>
      <c r="G4938" s="15" t="s">
        <v>14487</v>
      </c>
      <c r="H4938" s="15" t="s">
        <v>14488</v>
      </c>
      <c r="I4938" s="15" t="s">
        <v>4327</v>
      </c>
      <c r="J4938" s="15" t="s">
        <v>8677</v>
      </c>
      <c r="K4938" s="15"/>
      <c r="L4938" s="103" t="str">
        <f t="shared" si="1"/>
        <v>B-L25-N190-5 Ltr. Jerrycan</v>
      </c>
      <c r="M4938" s="103">
        <f t="shared" si="2"/>
        <v>380</v>
      </c>
      <c r="N4938" s="102" t="str">
        <f t="shared" si="3"/>
        <v>wk </v>
      </c>
    </row>
    <row r="4939" ht="12.75" customHeight="1">
      <c r="A4939" s="15" t="s">
        <v>4425</v>
      </c>
      <c r="B4939" s="15" t="s">
        <v>3123</v>
      </c>
      <c r="C4939" s="15" t="s">
        <v>4321</v>
      </c>
      <c r="D4939" s="15" t="s">
        <v>11939</v>
      </c>
      <c r="E4939" s="15" t="s">
        <v>14489</v>
      </c>
      <c r="F4939" s="15" t="s">
        <v>14476</v>
      </c>
      <c r="G4939" s="15" t="s">
        <v>14490</v>
      </c>
      <c r="H4939" s="15" t="s">
        <v>14491</v>
      </c>
      <c r="I4939" s="15" t="s">
        <v>4327</v>
      </c>
      <c r="J4939" s="15" t="s">
        <v>8677</v>
      </c>
      <c r="K4939" s="15"/>
      <c r="L4939" s="103" t="str">
        <f t="shared" si="1"/>
        <v>B-L25-N190-5 Ltr. Jerrycan</v>
      </c>
      <c r="M4939" s="103">
        <f t="shared" si="2"/>
        <v>200</v>
      </c>
      <c r="N4939" s="102" t="str">
        <f t="shared" si="3"/>
        <v>wk </v>
      </c>
    </row>
    <row r="4940" ht="12.75" customHeight="1">
      <c r="A4940" s="15" t="s">
        <v>4764</v>
      </c>
      <c r="B4940" s="15" t="s">
        <v>3123</v>
      </c>
      <c r="C4940" s="15" t="s">
        <v>4321</v>
      </c>
      <c r="D4940" s="15" t="s">
        <v>14492</v>
      </c>
      <c r="E4940" s="15" t="s">
        <v>14493</v>
      </c>
      <c r="F4940" s="15" t="s">
        <v>14476</v>
      </c>
      <c r="G4940" s="15" t="s">
        <v>14494</v>
      </c>
      <c r="H4940" s="15" t="s">
        <v>14495</v>
      </c>
      <c r="I4940" s="15" t="s">
        <v>4327</v>
      </c>
      <c r="J4940" s="15" t="s">
        <v>8677</v>
      </c>
      <c r="K4940" s="15"/>
      <c r="L4940" s="103" t="str">
        <f t="shared" si="1"/>
        <v>B-L25-N190-5 Ltr. Jerrycan</v>
      </c>
      <c r="M4940" s="103">
        <f t="shared" si="2"/>
        <v>1880</v>
      </c>
      <c r="N4940" s="102" t="str">
        <f t="shared" si="3"/>
        <v>wk 19</v>
      </c>
    </row>
    <row r="4941" ht="12.75" customHeight="1">
      <c r="A4941" s="15" t="s">
        <v>4769</v>
      </c>
      <c r="B4941" s="15" t="s">
        <v>3123</v>
      </c>
      <c r="C4941" s="15" t="s">
        <v>4321</v>
      </c>
      <c r="D4941" s="15" t="s">
        <v>14496</v>
      </c>
      <c r="E4941" s="15" t="s">
        <v>14497</v>
      </c>
      <c r="F4941" s="15" t="s">
        <v>14476</v>
      </c>
      <c r="G4941" s="15" t="s">
        <v>14498</v>
      </c>
      <c r="H4941" s="15" t="s">
        <v>14499</v>
      </c>
      <c r="I4941" s="15" t="s">
        <v>4327</v>
      </c>
      <c r="J4941" s="15" t="s">
        <v>8677</v>
      </c>
      <c r="K4941" s="15"/>
      <c r="L4941" s="103" t="str">
        <f t="shared" si="1"/>
        <v>B-L25-N190-5 Ltr. Jerrycan</v>
      </c>
      <c r="M4941" s="103">
        <f t="shared" si="2"/>
        <v>2840</v>
      </c>
      <c r="N4941" s="102" t="str">
        <f t="shared" si="3"/>
        <v>wk 28</v>
      </c>
    </row>
    <row r="4942" ht="12.75" customHeight="1">
      <c r="A4942" s="15" t="s">
        <v>4773</v>
      </c>
      <c r="B4942" s="15" t="s">
        <v>3123</v>
      </c>
      <c r="C4942" s="15" t="s">
        <v>4321</v>
      </c>
      <c r="D4942" s="15" t="s">
        <v>14500</v>
      </c>
      <c r="E4942" s="15" t="s">
        <v>14501</v>
      </c>
      <c r="F4942" s="15" t="s">
        <v>14476</v>
      </c>
      <c r="G4942" s="15" t="s">
        <v>14502</v>
      </c>
      <c r="H4942" s="15" t="s">
        <v>14503</v>
      </c>
      <c r="I4942" s="15" t="s">
        <v>4327</v>
      </c>
      <c r="J4942" s="15" t="s">
        <v>8677</v>
      </c>
      <c r="K4942" s="15"/>
      <c r="L4942" s="103" t="str">
        <f t="shared" si="1"/>
        <v>B-L25-N190-5 Ltr. Jerrycan</v>
      </c>
      <c r="M4942" s="103">
        <f t="shared" si="2"/>
        <v>3460</v>
      </c>
      <c r="N4942" s="102" t="str">
        <f t="shared" si="3"/>
        <v>wk 41</v>
      </c>
    </row>
    <row r="4943" ht="12.75" customHeight="1">
      <c r="A4943" s="15" t="s">
        <v>4778</v>
      </c>
      <c r="B4943" s="15" t="s">
        <v>3123</v>
      </c>
      <c r="C4943" s="15" t="s">
        <v>4321</v>
      </c>
      <c r="D4943" s="15" t="s">
        <v>7960</v>
      </c>
      <c r="E4943" s="15" t="s">
        <v>14504</v>
      </c>
      <c r="F4943" s="15" t="s">
        <v>14476</v>
      </c>
      <c r="G4943" s="15" t="s">
        <v>14505</v>
      </c>
      <c r="H4943" s="15" t="s">
        <v>14506</v>
      </c>
      <c r="I4943" s="15" t="s">
        <v>4327</v>
      </c>
      <c r="J4943" s="15" t="s">
        <v>8677</v>
      </c>
      <c r="K4943" s="15"/>
      <c r="L4943" s="103" t="str">
        <f t="shared" si="1"/>
        <v>B-L25-N190-5 Ltr. Jerrycan</v>
      </c>
      <c r="M4943" s="103">
        <f t="shared" si="2"/>
        <v>2040</v>
      </c>
      <c r="N4943" s="102" t="str">
        <f t="shared" si="3"/>
        <v>wk 49</v>
      </c>
    </row>
    <row r="4944" ht="12.75" customHeight="1">
      <c r="A4944" s="15" t="s">
        <v>4810</v>
      </c>
      <c r="B4944" s="15" t="s">
        <v>3123</v>
      </c>
      <c r="C4944" s="15" t="s">
        <v>4321</v>
      </c>
      <c r="D4944" s="15" t="s">
        <v>3441</v>
      </c>
      <c r="E4944" s="15" t="s">
        <v>14507</v>
      </c>
      <c r="F4944" s="15" t="s">
        <v>14508</v>
      </c>
      <c r="G4944" s="15" t="s">
        <v>14509</v>
      </c>
      <c r="H4944" s="15" t="s">
        <v>14510</v>
      </c>
      <c r="I4944" s="15" t="s">
        <v>4327</v>
      </c>
      <c r="J4944" s="15" t="s">
        <v>4328</v>
      </c>
      <c r="K4944" s="15"/>
      <c r="L4944" s="103" t="str">
        <f t="shared" si="1"/>
        <v>B-L25-N190-5 Ltr. Jerrycan</v>
      </c>
      <c r="M4944" s="103">
        <f t="shared" si="2"/>
        <v>2000</v>
      </c>
      <c r="N4944" s="102" t="str">
        <f t="shared" si="3"/>
        <v>wk </v>
      </c>
    </row>
    <row r="4945" ht="12.75" customHeight="1">
      <c r="A4945" s="15" t="s">
        <v>4816</v>
      </c>
      <c r="B4945" s="15" t="s">
        <v>3123</v>
      </c>
      <c r="C4945" s="15" t="s">
        <v>4321</v>
      </c>
      <c r="D4945" s="15" t="s">
        <v>14511</v>
      </c>
      <c r="E4945" s="15" t="s">
        <v>14512</v>
      </c>
      <c r="F4945" s="15" t="s">
        <v>4324</v>
      </c>
      <c r="G4945" s="15" t="s">
        <v>14513</v>
      </c>
      <c r="H4945" s="15" t="s">
        <v>14514</v>
      </c>
      <c r="I4945" s="15" t="s">
        <v>4327</v>
      </c>
      <c r="J4945" s="15" t="s">
        <v>4345</v>
      </c>
      <c r="K4945" s="15"/>
      <c r="L4945" s="103" t="str">
        <f t="shared" si="1"/>
        <v>B-L25-N190-5 Ltr. Jerrycan</v>
      </c>
      <c r="M4945" s="103">
        <f t="shared" si="2"/>
        <v>2300</v>
      </c>
      <c r="N4945" s="102" t="str">
        <f t="shared" si="3"/>
        <v>wk 2</v>
      </c>
    </row>
    <row r="4946" ht="12.75" customHeight="1">
      <c r="A4946" s="15" t="s">
        <v>4818</v>
      </c>
      <c r="B4946" s="15" t="s">
        <v>3123</v>
      </c>
      <c r="C4946" s="15" t="s">
        <v>4321</v>
      </c>
      <c r="D4946" s="15" t="s">
        <v>3958</v>
      </c>
      <c r="E4946" s="15" t="s">
        <v>14515</v>
      </c>
      <c r="F4946" s="15" t="s">
        <v>4324</v>
      </c>
      <c r="G4946" s="15" t="s">
        <v>14516</v>
      </c>
      <c r="H4946" s="15" t="s">
        <v>14517</v>
      </c>
      <c r="I4946" s="15" t="s">
        <v>4327</v>
      </c>
      <c r="J4946" s="15" t="s">
        <v>4345</v>
      </c>
      <c r="K4946" s="15"/>
      <c r="L4946" s="103" t="str">
        <f t="shared" si="1"/>
        <v>B-L25-N190-5 Ltr. Jerrycan</v>
      </c>
      <c r="M4946" s="103">
        <f t="shared" si="2"/>
        <v>2400</v>
      </c>
      <c r="N4946" s="102" t="str">
        <f t="shared" si="3"/>
        <v>wk 6</v>
      </c>
    </row>
    <row r="4947" ht="12.75" customHeight="1">
      <c r="A4947" s="15" t="s">
        <v>4820</v>
      </c>
      <c r="B4947" s="15" t="s">
        <v>3123</v>
      </c>
      <c r="C4947" s="15" t="s">
        <v>4321</v>
      </c>
      <c r="D4947" s="15" t="s">
        <v>14518</v>
      </c>
      <c r="E4947" s="15" t="s">
        <v>14519</v>
      </c>
      <c r="F4947" s="15" t="s">
        <v>4324</v>
      </c>
      <c r="G4947" s="15" t="s">
        <v>14520</v>
      </c>
      <c r="H4947" s="15" t="s">
        <v>14521</v>
      </c>
      <c r="I4947" s="15" t="s">
        <v>4327</v>
      </c>
      <c r="J4947" s="15" t="s">
        <v>4345</v>
      </c>
      <c r="K4947" s="15"/>
      <c r="L4947" s="103" t="str">
        <f t="shared" si="1"/>
        <v>B-L25-N190-5 Ltr. Jerrycan</v>
      </c>
      <c r="M4947" s="103">
        <f t="shared" si="2"/>
        <v>2360</v>
      </c>
      <c r="N4947" s="102" t="str">
        <f t="shared" si="3"/>
        <v>wk 10</v>
      </c>
    </row>
    <row r="4948" ht="12.75" customHeight="1">
      <c r="A4948" s="15" t="s">
        <v>4828</v>
      </c>
      <c r="B4948" s="15" t="s">
        <v>3123</v>
      </c>
      <c r="C4948" s="15" t="s">
        <v>4321</v>
      </c>
      <c r="D4948" s="15" t="s">
        <v>14522</v>
      </c>
      <c r="E4948" s="15" t="s">
        <v>12586</v>
      </c>
      <c r="F4948" s="15" t="s">
        <v>4324</v>
      </c>
      <c r="G4948" s="15" t="s">
        <v>13449</v>
      </c>
      <c r="H4948" s="15" t="s">
        <v>14523</v>
      </c>
      <c r="I4948" s="15" t="s">
        <v>4327</v>
      </c>
      <c r="J4948" s="15" t="s">
        <v>4345</v>
      </c>
      <c r="K4948" s="15"/>
      <c r="L4948" s="103" t="str">
        <f t="shared" si="1"/>
        <v>B-L25-N190-5 Ltr. Jerrycan</v>
      </c>
      <c r="M4948" s="103">
        <f t="shared" si="2"/>
        <v>20</v>
      </c>
      <c r="N4948" s="102" t="str">
        <f t="shared" si="3"/>
        <v>wk 23</v>
      </c>
    </row>
    <row r="4949" ht="12.75" customHeight="1">
      <c r="A4949" s="15" t="s">
        <v>4830</v>
      </c>
      <c r="B4949" s="15" t="s">
        <v>3123</v>
      </c>
      <c r="C4949" s="15" t="s">
        <v>4321</v>
      </c>
      <c r="D4949" s="15" t="s">
        <v>3282</v>
      </c>
      <c r="E4949" s="15" t="s">
        <v>14524</v>
      </c>
      <c r="F4949" s="15" t="s">
        <v>14508</v>
      </c>
      <c r="G4949" s="15" t="s">
        <v>14525</v>
      </c>
      <c r="H4949" s="15" t="s">
        <v>14526</v>
      </c>
      <c r="I4949" s="15" t="s">
        <v>4327</v>
      </c>
      <c r="J4949" s="15" t="s">
        <v>4328</v>
      </c>
      <c r="K4949" s="15"/>
      <c r="L4949" s="103" t="str">
        <f t="shared" si="1"/>
        <v>B-L25-N190-5 Ltr. Jerrycan</v>
      </c>
      <c r="M4949" s="103">
        <f t="shared" si="2"/>
        <v>1000</v>
      </c>
      <c r="N4949" s="102" t="str">
        <f t="shared" si="3"/>
        <v>wk 32</v>
      </c>
    </row>
    <row r="4950" ht="12.75" customHeight="1">
      <c r="A4950" s="15" t="s">
        <v>4830</v>
      </c>
      <c r="B4950" s="15" t="s">
        <v>3123</v>
      </c>
      <c r="C4950" s="15" t="s">
        <v>4321</v>
      </c>
      <c r="D4950" s="15" t="s">
        <v>14527</v>
      </c>
      <c r="E4950" s="15" t="s">
        <v>14528</v>
      </c>
      <c r="F4950" s="15" t="s">
        <v>4324</v>
      </c>
      <c r="G4950" s="15" t="s">
        <v>10962</v>
      </c>
      <c r="H4950" s="15" t="s">
        <v>14529</v>
      </c>
      <c r="I4950" s="15" t="s">
        <v>4327</v>
      </c>
      <c r="J4950" s="15" t="s">
        <v>4345</v>
      </c>
      <c r="K4950" s="15"/>
      <c r="L4950" s="103" t="str">
        <f t="shared" si="1"/>
        <v>B-L25-N190-5 Ltr. Jerrycan</v>
      </c>
      <c r="M4950" s="103">
        <f t="shared" si="2"/>
        <v>40</v>
      </c>
      <c r="N4950" s="102" t="str">
        <f t="shared" si="3"/>
        <v>wk 32</v>
      </c>
    </row>
    <row r="4951" ht="12.75" customHeight="1">
      <c r="A4951" s="15" t="s">
        <v>4830</v>
      </c>
      <c r="B4951" s="15" t="s">
        <v>3123</v>
      </c>
      <c r="C4951" s="15" t="s">
        <v>4321</v>
      </c>
      <c r="D4951" s="15" t="s">
        <v>3213</v>
      </c>
      <c r="E4951" s="15" t="s">
        <v>14530</v>
      </c>
      <c r="F4951" s="15" t="s">
        <v>4324</v>
      </c>
      <c r="G4951" s="15" t="s">
        <v>14531</v>
      </c>
      <c r="H4951" s="15" t="s">
        <v>14532</v>
      </c>
      <c r="I4951" s="15" t="s">
        <v>4327</v>
      </c>
      <c r="J4951" s="15" t="s">
        <v>4345</v>
      </c>
      <c r="K4951" s="15"/>
      <c r="L4951" s="103" t="str">
        <f t="shared" si="1"/>
        <v>B-L25-N190-5 Ltr. Jerrycan</v>
      </c>
      <c r="M4951" s="103">
        <f t="shared" si="2"/>
        <v>100</v>
      </c>
      <c r="N4951" s="102" t="str">
        <f t="shared" si="3"/>
        <v>wk 32</v>
      </c>
    </row>
    <row r="4952" ht="12.75" customHeight="1">
      <c r="A4952" s="15" t="s">
        <v>4838</v>
      </c>
      <c r="B4952" s="15" t="s">
        <v>3123</v>
      </c>
      <c r="C4952" s="15" t="s">
        <v>4321</v>
      </c>
      <c r="D4952" s="15" t="s">
        <v>14522</v>
      </c>
      <c r="E4952" s="15" t="s">
        <v>14533</v>
      </c>
      <c r="F4952" s="15" t="s">
        <v>4324</v>
      </c>
      <c r="G4952" s="15" t="s">
        <v>13449</v>
      </c>
      <c r="H4952" s="15" t="s">
        <v>14523</v>
      </c>
      <c r="I4952" s="15" t="s">
        <v>4327</v>
      </c>
      <c r="J4952" s="15" t="s">
        <v>4345</v>
      </c>
      <c r="K4952" s="15"/>
      <c r="L4952" s="103" t="str">
        <f t="shared" si="1"/>
        <v>B-L25-N190-5 Ltr. Jerrycan</v>
      </c>
      <c r="M4952" s="103">
        <f t="shared" si="2"/>
        <v>20</v>
      </c>
      <c r="N4952" s="102" t="str">
        <f t="shared" si="3"/>
        <v>wk 45</v>
      </c>
    </row>
    <row r="4953" ht="12.75" customHeight="1">
      <c r="A4953" s="15" t="s">
        <v>4838</v>
      </c>
      <c r="B4953" s="15" t="s">
        <v>3123</v>
      </c>
      <c r="C4953" s="15" t="s">
        <v>4321</v>
      </c>
      <c r="D4953" s="15" t="s">
        <v>3213</v>
      </c>
      <c r="E4953" s="15" t="s">
        <v>14534</v>
      </c>
      <c r="F4953" s="15" t="s">
        <v>4324</v>
      </c>
      <c r="G4953" s="15" t="s">
        <v>14531</v>
      </c>
      <c r="H4953" s="15" t="s">
        <v>14532</v>
      </c>
      <c r="I4953" s="15" t="s">
        <v>4327</v>
      </c>
      <c r="J4953" s="15" t="s">
        <v>4328</v>
      </c>
      <c r="K4953" s="15"/>
      <c r="L4953" s="103" t="str">
        <f t="shared" si="1"/>
        <v>B-L25-N190-5 Ltr. Jerrycan</v>
      </c>
      <c r="M4953" s="103">
        <f t="shared" si="2"/>
        <v>100</v>
      </c>
      <c r="N4953" s="102" t="str">
        <f t="shared" si="3"/>
        <v>wk 45</v>
      </c>
    </row>
    <row r="4954" ht="12.75" customHeight="1">
      <c r="A4954" s="15" t="s">
        <v>4842</v>
      </c>
      <c r="B4954" s="15" t="s">
        <v>3123</v>
      </c>
      <c r="C4954" s="15" t="s">
        <v>4321</v>
      </c>
      <c r="D4954" s="15" t="s">
        <v>3213</v>
      </c>
      <c r="E4954" s="15" t="s">
        <v>14535</v>
      </c>
      <c r="F4954" s="15" t="s">
        <v>4324</v>
      </c>
      <c r="G4954" s="15" t="s">
        <v>14531</v>
      </c>
      <c r="H4954" s="15" t="s">
        <v>14532</v>
      </c>
      <c r="I4954" s="15" t="s">
        <v>4327</v>
      </c>
      <c r="J4954" s="15" t="s">
        <v>4345</v>
      </c>
      <c r="K4954" s="15"/>
      <c r="L4954" s="103" t="str">
        <f t="shared" si="1"/>
        <v>B-L25-N190-5 Ltr. Jerrycan</v>
      </c>
      <c r="M4954" s="103">
        <f t="shared" si="2"/>
        <v>100</v>
      </c>
      <c r="N4954" s="102" t="str">
        <f t="shared" si="3"/>
        <v>wk </v>
      </c>
    </row>
    <row r="4955" ht="12.75" customHeight="1">
      <c r="A4955" s="15" t="s">
        <v>4842</v>
      </c>
      <c r="B4955" s="15" t="s">
        <v>3123</v>
      </c>
      <c r="C4955" s="15" t="s">
        <v>4321</v>
      </c>
      <c r="D4955" s="15" t="s">
        <v>14536</v>
      </c>
      <c r="E4955" s="15" t="s">
        <v>14537</v>
      </c>
      <c r="F4955" s="15" t="s">
        <v>4324</v>
      </c>
      <c r="G4955" s="15" t="s">
        <v>7828</v>
      </c>
      <c r="H4955" s="15" t="s">
        <v>14538</v>
      </c>
      <c r="I4955" s="15" t="s">
        <v>4327</v>
      </c>
      <c r="J4955" s="15" t="s">
        <v>4345</v>
      </c>
      <c r="K4955" s="15"/>
      <c r="L4955" s="103" t="str">
        <f t="shared" si="1"/>
        <v>B-L25-N190-5 Ltr. Jerrycan</v>
      </c>
      <c r="M4955" s="103">
        <f t="shared" si="2"/>
        <v>60</v>
      </c>
      <c r="N4955" s="102" t="str">
        <f t="shared" si="3"/>
        <v>wk </v>
      </c>
    </row>
    <row r="4956" ht="12.75" customHeight="1">
      <c r="A4956" s="15" t="s">
        <v>4846</v>
      </c>
      <c r="B4956" s="15" t="s">
        <v>3123</v>
      </c>
      <c r="C4956" s="15" t="s">
        <v>4321</v>
      </c>
      <c r="D4956" s="15" t="s">
        <v>11939</v>
      </c>
      <c r="E4956" s="15" t="s">
        <v>7947</v>
      </c>
      <c r="F4956" s="15" t="s">
        <v>4324</v>
      </c>
      <c r="G4956" s="15" t="s">
        <v>7234</v>
      </c>
      <c r="H4956" s="15" t="s">
        <v>14539</v>
      </c>
      <c r="I4956" s="15" t="s">
        <v>4327</v>
      </c>
      <c r="J4956" s="15" t="s">
        <v>4328</v>
      </c>
      <c r="K4956" s="15"/>
      <c r="L4956" s="103" t="str">
        <f t="shared" si="1"/>
        <v>B-L25-N190-5 Ltr. Jerrycan</v>
      </c>
      <c r="M4956" s="103">
        <f t="shared" si="2"/>
        <v>200</v>
      </c>
      <c r="N4956" s="102" t="str">
        <f t="shared" si="3"/>
        <v>wk </v>
      </c>
    </row>
    <row r="4957" ht="12.75" customHeight="1">
      <c r="A4957" s="15" t="s">
        <v>4857</v>
      </c>
      <c r="B4957" s="15" t="s">
        <v>3123</v>
      </c>
      <c r="C4957" s="15" t="s">
        <v>4321</v>
      </c>
      <c r="D4957" s="15" t="s">
        <v>14522</v>
      </c>
      <c r="E4957" s="15" t="s">
        <v>14006</v>
      </c>
      <c r="F4957" s="15" t="s">
        <v>4324</v>
      </c>
      <c r="G4957" s="15" t="s">
        <v>13449</v>
      </c>
      <c r="H4957" s="15" t="s">
        <v>14523</v>
      </c>
      <c r="I4957" s="15" t="s">
        <v>4327</v>
      </c>
      <c r="J4957" s="15" t="s">
        <v>4328</v>
      </c>
      <c r="K4957" s="15"/>
      <c r="L4957" s="103" t="str">
        <f t="shared" si="1"/>
        <v>B-L25-N190-5 Ltr. Jerrycan</v>
      </c>
      <c r="M4957" s="103">
        <f t="shared" si="2"/>
        <v>20</v>
      </c>
      <c r="N4957" s="102" t="str">
        <f t="shared" si="3"/>
        <v>wk </v>
      </c>
    </row>
    <row r="4958" ht="12.75" customHeight="1">
      <c r="A4958" s="15" t="s">
        <v>4857</v>
      </c>
      <c r="B4958" s="15" t="s">
        <v>3123</v>
      </c>
      <c r="C4958" s="15" t="s">
        <v>4321</v>
      </c>
      <c r="D4958" s="15" t="s">
        <v>14522</v>
      </c>
      <c r="E4958" s="15" t="s">
        <v>9160</v>
      </c>
      <c r="F4958" s="15" t="s">
        <v>4324</v>
      </c>
      <c r="G4958" s="15" t="s">
        <v>13449</v>
      </c>
      <c r="H4958" s="15" t="s">
        <v>14523</v>
      </c>
      <c r="I4958" s="15" t="s">
        <v>4327</v>
      </c>
      <c r="J4958" s="15" t="s">
        <v>4328</v>
      </c>
      <c r="K4958" s="15"/>
      <c r="L4958" s="103" t="str">
        <f t="shared" si="1"/>
        <v>B-L25-N190-5 Ltr. Jerrycan</v>
      </c>
      <c r="M4958" s="103">
        <f t="shared" si="2"/>
        <v>20</v>
      </c>
      <c r="N4958" s="102" t="str">
        <f t="shared" si="3"/>
        <v>wk </v>
      </c>
    </row>
    <row r="4959" ht="12.75" customHeight="1">
      <c r="A4959" s="15" t="s">
        <v>4859</v>
      </c>
      <c r="B4959" s="15" t="s">
        <v>3123</v>
      </c>
      <c r="C4959" s="15" t="s">
        <v>4321</v>
      </c>
      <c r="D4959" s="15" t="s">
        <v>3213</v>
      </c>
      <c r="E4959" s="15" t="s">
        <v>14540</v>
      </c>
      <c r="F4959" s="15" t="s">
        <v>4324</v>
      </c>
      <c r="G4959" s="15" t="s">
        <v>14531</v>
      </c>
      <c r="H4959" s="15" t="s">
        <v>14532</v>
      </c>
      <c r="I4959" s="15" t="s">
        <v>4327</v>
      </c>
      <c r="J4959" s="15" t="s">
        <v>4328</v>
      </c>
      <c r="K4959" s="15"/>
      <c r="L4959" s="103" t="str">
        <f t="shared" si="1"/>
        <v>B-L25-N190-5 Ltr. Jerrycan</v>
      </c>
      <c r="M4959" s="103">
        <f t="shared" si="2"/>
        <v>100</v>
      </c>
      <c r="N4959" s="102" t="str">
        <f t="shared" si="3"/>
        <v>wk </v>
      </c>
    </row>
    <row r="4960" ht="12.75" customHeight="1">
      <c r="A4960" s="15" t="s">
        <v>4864</v>
      </c>
      <c r="B4960" s="15" t="s">
        <v>3123</v>
      </c>
      <c r="C4960" s="15" t="s">
        <v>4321</v>
      </c>
      <c r="D4960" s="15" t="s">
        <v>14522</v>
      </c>
      <c r="E4960" s="15" t="s">
        <v>14541</v>
      </c>
      <c r="F4960" s="15" t="s">
        <v>4324</v>
      </c>
      <c r="G4960" s="15" t="s">
        <v>13449</v>
      </c>
      <c r="H4960" s="15" t="s">
        <v>14523</v>
      </c>
      <c r="I4960" s="15" t="s">
        <v>4327</v>
      </c>
      <c r="J4960" s="15" t="s">
        <v>4345</v>
      </c>
      <c r="K4960" s="15"/>
      <c r="L4960" s="103" t="str">
        <f t="shared" si="1"/>
        <v>B-L25-N190-5 Ltr. Jerrycan</v>
      </c>
      <c r="M4960" s="103">
        <f t="shared" si="2"/>
        <v>20</v>
      </c>
      <c r="N4960" s="102" t="str">
        <f t="shared" si="3"/>
        <v>wk </v>
      </c>
    </row>
    <row r="4961" ht="12.75" customHeight="1">
      <c r="A4961" s="15" t="s">
        <v>4866</v>
      </c>
      <c r="B4961" s="15" t="s">
        <v>3123</v>
      </c>
      <c r="C4961" s="15" t="s">
        <v>4321</v>
      </c>
      <c r="D4961" s="15" t="s">
        <v>14527</v>
      </c>
      <c r="E4961" s="15" t="s">
        <v>14542</v>
      </c>
      <c r="F4961" s="15" t="s">
        <v>4324</v>
      </c>
      <c r="G4961" s="15" t="s">
        <v>10962</v>
      </c>
      <c r="H4961" s="15" t="s">
        <v>14529</v>
      </c>
      <c r="I4961" s="15" t="s">
        <v>4327</v>
      </c>
      <c r="J4961" s="15" t="s">
        <v>4328</v>
      </c>
      <c r="K4961" s="15"/>
      <c r="L4961" s="103" t="str">
        <f t="shared" si="1"/>
        <v>B-L25-N190-5 Ltr. Jerrycan</v>
      </c>
      <c r="M4961" s="103">
        <f t="shared" si="2"/>
        <v>40</v>
      </c>
      <c r="N4961" s="102" t="str">
        <f t="shared" si="3"/>
        <v>wk </v>
      </c>
    </row>
    <row r="4962" ht="12.75" customHeight="1">
      <c r="A4962" s="15" t="s">
        <v>4869</v>
      </c>
      <c r="B4962" s="15" t="s">
        <v>3123</v>
      </c>
      <c r="C4962" s="15" t="s">
        <v>4321</v>
      </c>
      <c r="D4962" s="15" t="s">
        <v>4453</v>
      </c>
      <c r="E4962" s="15" t="s">
        <v>14543</v>
      </c>
      <c r="F4962" s="15" t="s">
        <v>4324</v>
      </c>
      <c r="G4962" s="15" t="s">
        <v>7882</v>
      </c>
      <c r="H4962" s="15" t="s">
        <v>14544</v>
      </c>
      <c r="I4962" s="15" t="s">
        <v>4327</v>
      </c>
      <c r="J4962" s="15" t="s">
        <v>4328</v>
      </c>
      <c r="K4962" s="15"/>
      <c r="L4962" s="103" t="str">
        <f t="shared" si="1"/>
        <v>B-L25-N190-5 Ltr. Jerrycan</v>
      </c>
      <c r="M4962" s="103">
        <f t="shared" si="2"/>
        <v>1500</v>
      </c>
      <c r="N4962" s="102" t="str">
        <f t="shared" si="3"/>
        <v>wk </v>
      </c>
    </row>
    <row r="4963" ht="12.75" customHeight="1">
      <c r="A4963" s="15" t="s">
        <v>4872</v>
      </c>
      <c r="B4963" s="15" t="s">
        <v>3123</v>
      </c>
      <c r="C4963" s="15" t="s">
        <v>4321</v>
      </c>
      <c r="D4963" s="15" t="s">
        <v>11939</v>
      </c>
      <c r="E4963" s="15" t="s">
        <v>14545</v>
      </c>
      <c r="F4963" s="15" t="s">
        <v>4324</v>
      </c>
      <c r="G4963" s="15" t="s">
        <v>7234</v>
      </c>
      <c r="H4963" s="15" t="s">
        <v>14539</v>
      </c>
      <c r="I4963" s="15" t="s">
        <v>4327</v>
      </c>
      <c r="J4963" s="15" t="s">
        <v>4328</v>
      </c>
      <c r="K4963" s="15"/>
      <c r="L4963" s="103" t="str">
        <f t="shared" si="1"/>
        <v>B-L25-N190-5 Ltr. Jerrycan</v>
      </c>
      <c r="M4963" s="103">
        <f t="shared" si="2"/>
        <v>200</v>
      </c>
      <c r="N4963" s="102" t="str">
        <f t="shared" si="3"/>
        <v>wk </v>
      </c>
    </row>
    <row r="4964" ht="12.75" customHeight="1">
      <c r="A4964" s="15" t="s">
        <v>4878</v>
      </c>
      <c r="B4964" s="15" t="s">
        <v>3123</v>
      </c>
      <c r="C4964" s="15" t="s">
        <v>4321</v>
      </c>
      <c r="D4964" s="15" t="s">
        <v>14527</v>
      </c>
      <c r="E4964" s="15" t="s">
        <v>12599</v>
      </c>
      <c r="F4964" s="15" t="s">
        <v>4324</v>
      </c>
      <c r="G4964" s="15" t="s">
        <v>10962</v>
      </c>
      <c r="H4964" s="15" t="s">
        <v>14529</v>
      </c>
      <c r="I4964" s="15" t="s">
        <v>4327</v>
      </c>
      <c r="J4964" s="15" t="s">
        <v>4328</v>
      </c>
      <c r="K4964" s="15"/>
      <c r="L4964" s="103" t="str">
        <f t="shared" si="1"/>
        <v>B-L25-N190-5 Ltr. Jerrycan</v>
      </c>
      <c r="M4964" s="103">
        <f t="shared" si="2"/>
        <v>40</v>
      </c>
      <c r="N4964" s="102" t="str">
        <f t="shared" si="3"/>
        <v>wk </v>
      </c>
    </row>
    <row r="4965" ht="12.75" customHeight="1">
      <c r="A4965" s="15" t="s">
        <v>4878</v>
      </c>
      <c r="B4965" s="15" t="s">
        <v>3123</v>
      </c>
      <c r="C4965" s="15" t="s">
        <v>4321</v>
      </c>
      <c r="D4965" s="15" t="s">
        <v>14527</v>
      </c>
      <c r="E4965" s="15" t="s">
        <v>13940</v>
      </c>
      <c r="F4965" s="15" t="s">
        <v>4324</v>
      </c>
      <c r="G4965" s="15" t="s">
        <v>10962</v>
      </c>
      <c r="H4965" s="15" t="s">
        <v>14529</v>
      </c>
      <c r="I4965" s="15" t="s">
        <v>4327</v>
      </c>
      <c r="J4965" s="15" t="s">
        <v>4328</v>
      </c>
      <c r="K4965" s="15"/>
      <c r="L4965" s="103" t="str">
        <f t="shared" si="1"/>
        <v>B-L25-N190-5 Ltr. Jerrycan</v>
      </c>
      <c r="M4965" s="103">
        <f t="shared" si="2"/>
        <v>40</v>
      </c>
      <c r="N4965" s="102" t="str">
        <f t="shared" si="3"/>
        <v>wk </v>
      </c>
    </row>
    <row r="4966" ht="12.75" customHeight="1">
      <c r="A4966" s="15" t="s">
        <v>5615</v>
      </c>
      <c r="B4966" s="15" t="s">
        <v>3123</v>
      </c>
      <c r="C4966" s="15" t="s">
        <v>4965</v>
      </c>
      <c r="D4966" s="15" t="s">
        <v>14546</v>
      </c>
      <c r="E4966" s="15" t="s">
        <v>14547</v>
      </c>
      <c r="F4966" s="15" t="s">
        <v>4324</v>
      </c>
      <c r="G4966" s="15" t="s">
        <v>14548</v>
      </c>
      <c r="H4966" s="15" t="s">
        <v>14549</v>
      </c>
      <c r="I4966" s="15" t="s">
        <v>4327</v>
      </c>
      <c r="J4966" s="15" t="s">
        <v>4345</v>
      </c>
      <c r="K4966" s="15"/>
      <c r="L4966" s="103" t="str">
        <f t="shared" si="1"/>
        <v>B-L25-N190-5 Ltr. Jerrycan</v>
      </c>
      <c r="M4966" s="103">
        <f t="shared" si="2"/>
        <v>2360</v>
      </c>
      <c r="N4966" s="102" t="str">
        <f t="shared" si="3"/>
        <v>wk </v>
      </c>
    </row>
    <row r="4967" ht="12.75" customHeight="1">
      <c r="A4967" s="15" t="s">
        <v>5615</v>
      </c>
      <c r="B4967" s="15" t="s">
        <v>3123</v>
      </c>
      <c r="C4967" s="15" t="s">
        <v>4321</v>
      </c>
      <c r="D4967" s="15" t="s">
        <v>14527</v>
      </c>
      <c r="E4967" s="15" t="s">
        <v>14550</v>
      </c>
      <c r="F4967" s="15" t="s">
        <v>4324</v>
      </c>
      <c r="G4967" s="15" t="s">
        <v>10962</v>
      </c>
      <c r="H4967" s="15" t="s">
        <v>14529</v>
      </c>
      <c r="I4967" s="15" t="s">
        <v>4327</v>
      </c>
      <c r="J4967" s="15" t="s">
        <v>4345</v>
      </c>
      <c r="K4967" s="15"/>
      <c r="L4967" s="103" t="str">
        <f t="shared" si="1"/>
        <v>B-L25-N190-5 Ltr. Jerrycan</v>
      </c>
      <c r="M4967" s="103">
        <f t="shared" si="2"/>
        <v>40</v>
      </c>
      <c r="N4967" s="102" t="str">
        <f t="shared" si="3"/>
        <v>wk </v>
      </c>
    </row>
    <row r="4968" ht="12.75" customHeight="1">
      <c r="A4968" s="15" t="s">
        <v>5615</v>
      </c>
      <c r="B4968" s="15" t="s">
        <v>3123</v>
      </c>
      <c r="C4968" s="15" t="s">
        <v>4321</v>
      </c>
      <c r="D4968" s="15" t="s">
        <v>3213</v>
      </c>
      <c r="E4968" s="15" t="s">
        <v>14551</v>
      </c>
      <c r="F4968" s="15" t="s">
        <v>4324</v>
      </c>
      <c r="G4968" s="15" t="s">
        <v>14531</v>
      </c>
      <c r="H4968" s="15" t="s">
        <v>14532</v>
      </c>
      <c r="I4968" s="15" t="s">
        <v>4327</v>
      </c>
      <c r="J4968" s="15" t="s">
        <v>4328</v>
      </c>
      <c r="K4968" s="15"/>
      <c r="L4968" s="103" t="str">
        <f t="shared" si="1"/>
        <v>B-L25-N190-5 Ltr. Jerrycan</v>
      </c>
      <c r="M4968" s="103">
        <f t="shared" si="2"/>
        <v>100</v>
      </c>
      <c r="N4968" s="102" t="str">
        <f t="shared" si="3"/>
        <v>wk </v>
      </c>
    </row>
    <row r="4969" ht="12.75" customHeight="1">
      <c r="A4969" s="15" t="s">
        <v>4882</v>
      </c>
      <c r="B4969" s="15" t="s">
        <v>3123</v>
      </c>
      <c r="C4969" s="15" t="s">
        <v>4321</v>
      </c>
      <c r="D4969" s="15" t="s">
        <v>14527</v>
      </c>
      <c r="E4969" s="15" t="s">
        <v>14552</v>
      </c>
      <c r="F4969" s="15" t="s">
        <v>4324</v>
      </c>
      <c r="G4969" s="15" t="s">
        <v>10962</v>
      </c>
      <c r="H4969" s="15" t="s">
        <v>14529</v>
      </c>
      <c r="I4969" s="15" t="s">
        <v>4327</v>
      </c>
      <c r="J4969" s="15" t="s">
        <v>4328</v>
      </c>
      <c r="K4969" s="15"/>
      <c r="L4969" s="103" t="str">
        <f t="shared" si="1"/>
        <v>B-L25-N190-5 Ltr. Jerrycan</v>
      </c>
      <c r="M4969" s="103">
        <f t="shared" si="2"/>
        <v>40</v>
      </c>
      <c r="N4969" s="102" t="str">
        <f t="shared" si="3"/>
        <v>wk </v>
      </c>
    </row>
    <row r="4970" ht="12.75" customHeight="1">
      <c r="A4970" s="15" t="s">
        <v>4882</v>
      </c>
      <c r="B4970" s="15" t="s">
        <v>3123</v>
      </c>
      <c r="C4970" s="15" t="s">
        <v>4965</v>
      </c>
      <c r="D4970" s="15" t="s">
        <v>14553</v>
      </c>
      <c r="E4970" s="15" t="s">
        <v>12604</v>
      </c>
      <c r="F4970" s="15" t="s">
        <v>4324</v>
      </c>
      <c r="G4970" s="15" t="s">
        <v>14554</v>
      </c>
      <c r="H4970" s="15" t="s">
        <v>14555</v>
      </c>
      <c r="I4970" s="15" t="s">
        <v>4327</v>
      </c>
      <c r="J4970" s="15" t="s">
        <v>4328</v>
      </c>
      <c r="K4970" s="15"/>
      <c r="L4970" s="103" t="str">
        <f t="shared" si="1"/>
        <v>B-L25-N190-5 Ltr. Jerrycan</v>
      </c>
      <c r="M4970" s="103">
        <f t="shared" si="2"/>
        <v>40</v>
      </c>
      <c r="N4970" s="102" t="str">
        <f t="shared" si="3"/>
        <v>wk </v>
      </c>
    </row>
    <row r="4971" ht="12.75" customHeight="1">
      <c r="A4971" s="15" t="s">
        <v>4882</v>
      </c>
      <c r="B4971" s="15" t="s">
        <v>3123</v>
      </c>
      <c r="C4971" s="15" t="s">
        <v>4321</v>
      </c>
      <c r="D4971" s="15" t="s">
        <v>3213</v>
      </c>
      <c r="E4971" s="15" t="s">
        <v>9625</v>
      </c>
      <c r="F4971" s="15" t="s">
        <v>4324</v>
      </c>
      <c r="G4971" s="15" t="s">
        <v>14531</v>
      </c>
      <c r="H4971" s="15" t="s">
        <v>14532</v>
      </c>
      <c r="I4971" s="15" t="s">
        <v>4327</v>
      </c>
      <c r="J4971" s="15" t="s">
        <v>4345</v>
      </c>
      <c r="K4971" s="15"/>
      <c r="L4971" s="103" t="str">
        <f t="shared" si="1"/>
        <v>B-L25-N190-5 Ltr. Jerrycan</v>
      </c>
      <c r="M4971" s="103">
        <f t="shared" si="2"/>
        <v>100</v>
      </c>
      <c r="N4971" s="102" t="str">
        <f t="shared" si="3"/>
        <v>wk </v>
      </c>
    </row>
    <row r="4972" ht="12.75" customHeight="1">
      <c r="A4972" s="15" t="s">
        <v>4882</v>
      </c>
      <c r="B4972" s="15" t="s">
        <v>3123</v>
      </c>
      <c r="C4972" s="15" t="s">
        <v>4321</v>
      </c>
      <c r="D4972" s="15" t="s">
        <v>3213</v>
      </c>
      <c r="E4972" s="15" t="s">
        <v>14556</v>
      </c>
      <c r="F4972" s="15" t="s">
        <v>4324</v>
      </c>
      <c r="G4972" s="15" t="s">
        <v>14531</v>
      </c>
      <c r="H4972" s="15" t="s">
        <v>14532</v>
      </c>
      <c r="I4972" s="15" t="s">
        <v>4327</v>
      </c>
      <c r="J4972" s="15" t="s">
        <v>4345</v>
      </c>
      <c r="K4972" s="15"/>
      <c r="L4972" s="103" t="str">
        <f t="shared" si="1"/>
        <v>B-L25-N190-5 Ltr. Jerrycan</v>
      </c>
      <c r="M4972" s="103">
        <f t="shared" si="2"/>
        <v>100</v>
      </c>
      <c r="N4972" s="102" t="str">
        <f t="shared" si="3"/>
        <v>wk </v>
      </c>
    </row>
    <row r="4973" ht="12.75" customHeight="1">
      <c r="A4973" s="15" t="s">
        <v>4884</v>
      </c>
      <c r="B4973" s="15" t="s">
        <v>3123</v>
      </c>
      <c r="C4973" s="15" t="s">
        <v>4321</v>
      </c>
      <c r="D4973" s="15" t="s">
        <v>14527</v>
      </c>
      <c r="E4973" s="15" t="s">
        <v>13942</v>
      </c>
      <c r="F4973" s="15" t="s">
        <v>4324</v>
      </c>
      <c r="G4973" s="15" t="s">
        <v>10962</v>
      </c>
      <c r="H4973" s="15" t="s">
        <v>14529</v>
      </c>
      <c r="I4973" s="15" t="s">
        <v>4327</v>
      </c>
      <c r="J4973" s="15" t="s">
        <v>4345</v>
      </c>
      <c r="K4973" s="15"/>
      <c r="L4973" s="103" t="str">
        <f t="shared" si="1"/>
        <v>B-L25-N190-5 Ltr. Jerrycan</v>
      </c>
      <c r="M4973" s="103">
        <f t="shared" si="2"/>
        <v>40</v>
      </c>
      <c r="N4973" s="102" t="str">
        <f t="shared" si="3"/>
        <v>wk 2</v>
      </c>
    </row>
    <row r="4974" ht="12.75" customHeight="1">
      <c r="A4974" s="15" t="s">
        <v>4884</v>
      </c>
      <c r="B4974" s="15" t="s">
        <v>3123</v>
      </c>
      <c r="C4974" s="15" t="s">
        <v>4321</v>
      </c>
      <c r="D4974" s="15" t="s">
        <v>3292</v>
      </c>
      <c r="E4974" s="15" t="s">
        <v>14557</v>
      </c>
      <c r="F4974" s="15" t="s">
        <v>4324</v>
      </c>
      <c r="G4974" s="15" t="s">
        <v>7846</v>
      </c>
      <c r="H4974" s="15" t="s">
        <v>14558</v>
      </c>
      <c r="I4974" s="15" t="s">
        <v>4327</v>
      </c>
      <c r="J4974" s="15" t="s">
        <v>4345</v>
      </c>
      <c r="K4974" s="15"/>
      <c r="L4974" s="103" t="str">
        <f t="shared" si="1"/>
        <v>B-L25-N190-5 Ltr. Jerrycan</v>
      </c>
      <c r="M4974" s="103">
        <f t="shared" si="2"/>
        <v>300</v>
      </c>
      <c r="N4974" s="102" t="str">
        <f t="shared" si="3"/>
        <v>wk 2</v>
      </c>
    </row>
    <row r="4975" ht="12.75" customHeight="1">
      <c r="A4975" s="15" t="s">
        <v>14559</v>
      </c>
      <c r="B4975" s="15" t="s">
        <v>2855</v>
      </c>
      <c r="C4975" s="15" t="s">
        <v>3146</v>
      </c>
      <c r="D4975" s="15" t="s">
        <v>3145</v>
      </c>
      <c r="E4975" s="15"/>
      <c r="F4975" s="15" t="s">
        <v>4308</v>
      </c>
      <c r="G4975" s="15" t="s">
        <v>14560</v>
      </c>
      <c r="H4975" s="15" t="s">
        <v>3149</v>
      </c>
      <c r="I4975" s="15" t="s">
        <v>3156</v>
      </c>
      <c r="J4975" s="15"/>
      <c r="K4975" s="15"/>
      <c r="L4975" s="103" t="str">
        <f t="shared" si="1"/>
        <v>B-L25-N210-5 Ltr. Natural jerrycan</v>
      </c>
      <c r="M4975" s="103">
        <f t="shared" si="2"/>
        <v>0</v>
      </c>
      <c r="N4975" s="102" t="str">
        <f t="shared" si="3"/>
        <v>wk </v>
      </c>
    </row>
    <row r="4976" ht="12.75" customHeight="1">
      <c r="A4976" s="15" t="s">
        <v>4782</v>
      </c>
      <c r="B4976" s="15" t="s">
        <v>3123</v>
      </c>
      <c r="C4976" s="15" t="s">
        <v>4321</v>
      </c>
      <c r="D4976" s="15" t="s">
        <v>3282</v>
      </c>
      <c r="E4976" s="15" t="s">
        <v>14561</v>
      </c>
      <c r="F4976" s="15" t="s">
        <v>4324</v>
      </c>
      <c r="G4976" s="15" t="s">
        <v>14562</v>
      </c>
      <c r="H4976" s="15" t="s">
        <v>14563</v>
      </c>
      <c r="I4976" s="15" t="s">
        <v>4327</v>
      </c>
      <c r="J4976" s="15" t="s">
        <v>4345</v>
      </c>
      <c r="K4976" s="15"/>
      <c r="L4976" s="103" t="str">
        <f t="shared" si="1"/>
        <v>B-L25-N210-5 Ltr. Natural jerrycan</v>
      </c>
      <c r="M4976" s="103">
        <f t="shared" si="2"/>
        <v>1000</v>
      </c>
      <c r="N4976" s="102" t="str">
        <f t="shared" si="3"/>
        <v>wk </v>
      </c>
    </row>
    <row r="4977" ht="12.75" customHeight="1">
      <c r="A4977" s="15" t="s">
        <v>4816</v>
      </c>
      <c r="B4977" s="15" t="s">
        <v>3123</v>
      </c>
      <c r="C4977" s="15" t="s">
        <v>4321</v>
      </c>
      <c r="D4977" s="15" t="s">
        <v>14522</v>
      </c>
      <c r="E4977" s="15" t="s">
        <v>14564</v>
      </c>
      <c r="F4977" s="15" t="s">
        <v>4324</v>
      </c>
      <c r="G4977" s="15" t="s">
        <v>14565</v>
      </c>
      <c r="H4977" s="15" t="s">
        <v>14566</v>
      </c>
      <c r="I4977" s="15" t="s">
        <v>4327</v>
      </c>
      <c r="J4977" s="15" t="s">
        <v>4328</v>
      </c>
      <c r="K4977" s="15"/>
      <c r="L4977" s="103" t="str">
        <f t="shared" si="1"/>
        <v>B-L25-N210-5 Ltr. Natural jerrycan</v>
      </c>
      <c r="M4977" s="103">
        <f t="shared" si="2"/>
        <v>20</v>
      </c>
      <c r="N4977" s="102" t="str">
        <f t="shared" si="3"/>
        <v>wk 2</v>
      </c>
    </row>
    <row r="4978" ht="12.75" customHeight="1">
      <c r="A4978" s="15" t="s">
        <v>4818</v>
      </c>
      <c r="B4978" s="15" t="s">
        <v>3123</v>
      </c>
      <c r="C4978" s="15" t="s">
        <v>4321</v>
      </c>
      <c r="D4978" s="15" t="s">
        <v>14536</v>
      </c>
      <c r="E4978" s="15" t="s">
        <v>14567</v>
      </c>
      <c r="F4978" s="15" t="s">
        <v>4324</v>
      </c>
      <c r="G4978" s="15" t="s">
        <v>14568</v>
      </c>
      <c r="H4978" s="15" t="s">
        <v>14569</v>
      </c>
      <c r="I4978" s="15" t="s">
        <v>4327</v>
      </c>
      <c r="J4978" s="15" t="s">
        <v>4328</v>
      </c>
      <c r="K4978" s="15"/>
      <c r="L4978" s="103" t="str">
        <f t="shared" si="1"/>
        <v>B-L25-N210-5 Ltr. Natural jerrycan</v>
      </c>
      <c r="M4978" s="103">
        <f t="shared" si="2"/>
        <v>60</v>
      </c>
      <c r="N4978" s="102" t="str">
        <f t="shared" si="3"/>
        <v>wk 6</v>
      </c>
    </row>
    <row r="4979" ht="12.75" customHeight="1">
      <c r="A4979" s="15" t="s">
        <v>4820</v>
      </c>
      <c r="B4979" s="15" t="s">
        <v>3123</v>
      </c>
      <c r="C4979" s="15" t="s">
        <v>4321</v>
      </c>
      <c r="D4979" s="15" t="s">
        <v>14522</v>
      </c>
      <c r="E4979" s="15" t="s">
        <v>12047</v>
      </c>
      <c r="F4979" s="15" t="s">
        <v>4324</v>
      </c>
      <c r="G4979" s="15" t="s">
        <v>14565</v>
      </c>
      <c r="H4979" s="15" t="s">
        <v>14566</v>
      </c>
      <c r="I4979" s="15" t="s">
        <v>4327</v>
      </c>
      <c r="J4979" s="15" t="s">
        <v>4345</v>
      </c>
      <c r="K4979" s="15"/>
      <c r="L4979" s="103" t="str">
        <f t="shared" si="1"/>
        <v>B-L25-N210-5 Ltr. Natural jerrycan</v>
      </c>
      <c r="M4979" s="103">
        <f t="shared" si="2"/>
        <v>20</v>
      </c>
      <c r="N4979" s="102" t="str">
        <f t="shared" si="3"/>
        <v>wk 10</v>
      </c>
    </row>
    <row r="4980" ht="12.75" customHeight="1">
      <c r="A4980" s="15" t="s">
        <v>4823</v>
      </c>
      <c r="B4980" s="15" t="s">
        <v>3123</v>
      </c>
      <c r="C4980" s="15" t="s">
        <v>4321</v>
      </c>
      <c r="D4980" s="15" t="s">
        <v>14527</v>
      </c>
      <c r="E4980" s="15" t="s">
        <v>12576</v>
      </c>
      <c r="F4980" s="15" t="s">
        <v>4324</v>
      </c>
      <c r="G4980" s="15" t="s">
        <v>10576</v>
      </c>
      <c r="H4980" s="15" t="s">
        <v>14570</v>
      </c>
      <c r="I4980" s="15" t="s">
        <v>4327</v>
      </c>
      <c r="J4980" s="15" t="s">
        <v>4328</v>
      </c>
      <c r="K4980" s="15"/>
      <c r="L4980" s="103" t="str">
        <f t="shared" si="1"/>
        <v>B-L25-N210-5 Ltr. Natural jerrycan</v>
      </c>
      <c r="M4980" s="103">
        <f t="shared" si="2"/>
        <v>40</v>
      </c>
      <c r="N4980" s="102" t="str">
        <f t="shared" si="3"/>
        <v>wk 15</v>
      </c>
    </row>
    <row r="4981" ht="12.75" customHeight="1">
      <c r="A4981" s="15" t="s">
        <v>4830</v>
      </c>
      <c r="B4981" s="15" t="s">
        <v>3123</v>
      </c>
      <c r="C4981" s="15" t="s">
        <v>4321</v>
      </c>
      <c r="D4981" s="15" t="s">
        <v>14522</v>
      </c>
      <c r="E4981" s="15" t="s">
        <v>14571</v>
      </c>
      <c r="F4981" s="15" t="s">
        <v>4324</v>
      </c>
      <c r="G4981" s="15" t="s">
        <v>14565</v>
      </c>
      <c r="H4981" s="15" t="s">
        <v>14566</v>
      </c>
      <c r="I4981" s="15" t="s">
        <v>4327</v>
      </c>
      <c r="J4981" s="15" t="s">
        <v>4328</v>
      </c>
      <c r="K4981" s="15"/>
      <c r="L4981" s="103" t="str">
        <f t="shared" si="1"/>
        <v>B-L25-N210-5 Ltr. Natural jerrycan</v>
      </c>
      <c r="M4981" s="103">
        <f t="shared" si="2"/>
        <v>20</v>
      </c>
      <c r="N4981" s="102" t="str">
        <f t="shared" si="3"/>
        <v>wk 32</v>
      </c>
    </row>
    <row r="4982" ht="12.75" customHeight="1">
      <c r="A4982" s="15" t="s">
        <v>4835</v>
      </c>
      <c r="B4982" s="15" t="s">
        <v>3123</v>
      </c>
      <c r="C4982" s="15" t="s">
        <v>4321</v>
      </c>
      <c r="D4982" s="15" t="s">
        <v>14527</v>
      </c>
      <c r="E4982" s="15" t="s">
        <v>14572</v>
      </c>
      <c r="F4982" s="15" t="s">
        <v>4324</v>
      </c>
      <c r="G4982" s="15" t="s">
        <v>10576</v>
      </c>
      <c r="H4982" s="15" t="s">
        <v>14570</v>
      </c>
      <c r="I4982" s="15" t="s">
        <v>4327</v>
      </c>
      <c r="J4982" s="15" t="s">
        <v>4328</v>
      </c>
      <c r="K4982" s="15"/>
      <c r="L4982" s="103" t="str">
        <f t="shared" si="1"/>
        <v>B-L25-N210-5 Ltr. Natural jerrycan</v>
      </c>
      <c r="M4982" s="103">
        <f t="shared" si="2"/>
        <v>40</v>
      </c>
      <c r="N4982" s="102" t="str">
        <f t="shared" si="3"/>
        <v>wk 37</v>
      </c>
    </row>
    <row r="4983" ht="12.75" customHeight="1">
      <c r="A4983" s="15" t="s">
        <v>4835</v>
      </c>
      <c r="B4983" s="15" t="s">
        <v>3123</v>
      </c>
      <c r="C4983" s="15" t="s">
        <v>4321</v>
      </c>
      <c r="D4983" s="15" t="s">
        <v>14522</v>
      </c>
      <c r="E4983" s="15" t="s">
        <v>14573</v>
      </c>
      <c r="F4983" s="15" t="s">
        <v>4324</v>
      </c>
      <c r="G4983" s="15" t="s">
        <v>14565</v>
      </c>
      <c r="H4983" s="15" t="s">
        <v>14566</v>
      </c>
      <c r="I4983" s="15" t="s">
        <v>4327</v>
      </c>
      <c r="J4983" s="15" t="s">
        <v>4328</v>
      </c>
      <c r="K4983" s="15"/>
      <c r="L4983" s="103" t="str">
        <f t="shared" si="1"/>
        <v>B-L25-N210-5 Ltr. Natural jerrycan</v>
      </c>
      <c r="M4983" s="103">
        <f t="shared" si="2"/>
        <v>20</v>
      </c>
      <c r="N4983" s="102" t="str">
        <f t="shared" si="3"/>
        <v>wk 37</v>
      </c>
    </row>
    <row r="4984" ht="12.75" customHeight="1">
      <c r="A4984" s="15" t="s">
        <v>4835</v>
      </c>
      <c r="B4984" s="15" t="s">
        <v>3123</v>
      </c>
      <c r="C4984" s="15" t="s">
        <v>4321</v>
      </c>
      <c r="D4984" s="15" t="s">
        <v>14536</v>
      </c>
      <c r="E4984" s="15" t="s">
        <v>14574</v>
      </c>
      <c r="F4984" s="15" t="s">
        <v>4324</v>
      </c>
      <c r="G4984" s="15" t="s">
        <v>14568</v>
      </c>
      <c r="H4984" s="15" t="s">
        <v>14569</v>
      </c>
      <c r="I4984" s="15" t="s">
        <v>4327</v>
      </c>
      <c r="J4984" s="15" t="s">
        <v>4328</v>
      </c>
      <c r="K4984" s="15"/>
      <c r="L4984" s="103" t="str">
        <f t="shared" si="1"/>
        <v>B-L25-N210-5 Ltr. Natural jerrycan</v>
      </c>
      <c r="M4984" s="103">
        <f t="shared" si="2"/>
        <v>60</v>
      </c>
      <c r="N4984" s="102" t="str">
        <f t="shared" si="3"/>
        <v>wk 37</v>
      </c>
    </row>
    <row r="4985" ht="12.75" customHeight="1">
      <c r="A4985" s="15" t="s">
        <v>4835</v>
      </c>
      <c r="B4985" s="15" t="s">
        <v>3123</v>
      </c>
      <c r="C4985" s="15" t="s">
        <v>4321</v>
      </c>
      <c r="D4985" s="15" t="s">
        <v>14536</v>
      </c>
      <c r="E4985" s="15" t="s">
        <v>14575</v>
      </c>
      <c r="F4985" s="15" t="s">
        <v>4324</v>
      </c>
      <c r="G4985" s="15" t="s">
        <v>14568</v>
      </c>
      <c r="H4985" s="15" t="s">
        <v>14569</v>
      </c>
      <c r="I4985" s="15" t="s">
        <v>4327</v>
      </c>
      <c r="J4985" s="15" t="s">
        <v>4328</v>
      </c>
      <c r="K4985" s="15"/>
      <c r="L4985" s="103" t="str">
        <f t="shared" si="1"/>
        <v>B-L25-N210-5 Ltr. Natural jerrycan</v>
      </c>
      <c r="M4985" s="103">
        <f t="shared" si="2"/>
        <v>60</v>
      </c>
      <c r="N4985" s="102" t="str">
        <f t="shared" si="3"/>
        <v>wk 37</v>
      </c>
    </row>
    <row r="4986" ht="12.75" customHeight="1">
      <c r="A4986" s="15" t="s">
        <v>4835</v>
      </c>
      <c r="B4986" s="15" t="s">
        <v>3123</v>
      </c>
      <c r="C4986" s="15" t="s">
        <v>4321</v>
      </c>
      <c r="D4986" s="15" t="s">
        <v>4092</v>
      </c>
      <c r="E4986" s="15" t="s">
        <v>14576</v>
      </c>
      <c r="F4986" s="15" t="s">
        <v>4324</v>
      </c>
      <c r="G4986" s="15" t="s">
        <v>14577</v>
      </c>
      <c r="H4986" s="15" t="s">
        <v>14578</v>
      </c>
      <c r="I4986" s="15" t="s">
        <v>4327</v>
      </c>
      <c r="J4986" s="15" t="s">
        <v>4328</v>
      </c>
      <c r="K4986" s="15"/>
      <c r="L4986" s="103" t="str">
        <f t="shared" si="1"/>
        <v>B-L25-N210-5 Ltr. Natural jerrycan</v>
      </c>
      <c r="M4986" s="103">
        <f t="shared" si="2"/>
        <v>2500</v>
      </c>
      <c r="N4986" s="102" t="str">
        <f t="shared" si="3"/>
        <v>wk 37</v>
      </c>
    </row>
    <row r="4987" ht="12.75" customHeight="1">
      <c r="A4987" s="15" t="s">
        <v>4838</v>
      </c>
      <c r="B4987" s="15" t="s">
        <v>3123</v>
      </c>
      <c r="C4987" s="15" t="s">
        <v>4321</v>
      </c>
      <c r="D4987" s="15" t="s">
        <v>4935</v>
      </c>
      <c r="E4987" s="15" t="s">
        <v>14579</v>
      </c>
      <c r="F4987" s="15" t="s">
        <v>14508</v>
      </c>
      <c r="G4987" s="15" t="s">
        <v>6362</v>
      </c>
      <c r="H4987" s="15" t="s">
        <v>14580</v>
      </c>
      <c r="I4987" s="15" t="s">
        <v>4327</v>
      </c>
      <c r="J4987" s="15" t="s">
        <v>4328</v>
      </c>
      <c r="K4987" s="15"/>
      <c r="L4987" s="103" t="str">
        <f t="shared" si="1"/>
        <v>B-L25-N210-5 Ltr. Natural jerrycan</v>
      </c>
      <c r="M4987" s="103">
        <f t="shared" si="2"/>
        <v>2600</v>
      </c>
      <c r="N4987" s="102" t="str">
        <f t="shared" si="3"/>
        <v>wk 45</v>
      </c>
    </row>
    <row r="4988" ht="12.75" customHeight="1">
      <c r="A4988" s="15" t="s">
        <v>4838</v>
      </c>
      <c r="B4988" s="15" t="s">
        <v>3123</v>
      </c>
      <c r="C4988" s="15" t="s">
        <v>4321</v>
      </c>
      <c r="D4988" s="15" t="s">
        <v>14522</v>
      </c>
      <c r="E4988" s="15" t="s">
        <v>14581</v>
      </c>
      <c r="F4988" s="15" t="s">
        <v>4324</v>
      </c>
      <c r="G4988" s="15" t="s">
        <v>14565</v>
      </c>
      <c r="H4988" s="15" t="s">
        <v>14566</v>
      </c>
      <c r="I4988" s="15" t="s">
        <v>4327</v>
      </c>
      <c r="J4988" s="15" t="s">
        <v>4328</v>
      </c>
      <c r="K4988" s="15"/>
      <c r="L4988" s="103" t="str">
        <f t="shared" si="1"/>
        <v>B-L25-N210-5 Ltr. Natural jerrycan</v>
      </c>
      <c r="M4988" s="103">
        <f t="shared" si="2"/>
        <v>20</v>
      </c>
      <c r="N4988" s="102" t="str">
        <f t="shared" si="3"/>
        <v>wk 45</v>
      </c>
    </row>
    <row r="4989" ht="12.75" customHeight="1">
      <c r="A4989" s="15" t="s">
        <v>4840</v>
      </c>
      <c r="B4989" s="15" t="s">
        <v>3123</v>
      </c>
      <c r="C4989" s="15" t="s">
        <v>4321</v>
      </c>
      <c r="D4989" s="15" t="s">
        <v>14522</v>
      </c>
      <c r="E4989" s="15" t="s">
        <v>7945</v>
      </c>
      <c r="F4989" s="15" t="s">
        <v>4324</v>
      </c>
      <c r="G4989" s="15" t="s">
        <v>14565</v>
      </c>
      <c r="H4989" s="15" t="s">
        <v>14566</v>
      </c>
      <c r="I4989" s="15" t="s">
        <v>4327</v>
      </c>
      <c r="J4989" s="15" t="s">
        <v>4328</v>
      </c>
      <c r="K4989" s="15"/>
      <c r="L4989" s="103" t="str">
        <f t="shared" si="1"/>
        <v>B-L25-N210-5 Ltr. Natural jerrycan</v>
      </c>
      <c r="M4989" s="103">
        <f t="shared" si="2"/>
        <v>20</v>
      </c>
      <c r="N4989" s="102" t="str">
        <f t="shared" si="3"/>
        <v>wk 50</v>
      </c>
    </row>
    <row r="4990" ht="12.75" customHeight="1">
      <c r="A4990" s="15" t="s">
        <v>4846</v>
      </c>
      <c r="B4990" s="15" t="s">
        <v>3123</v>
      </c>
      <c r="C4990" s="15" t="s">
        <v>4321</v>
      </c>
      <c r="D4990" s="15" t="s">
        <v>14511</v>
      </c>
      <c r="E4990" s="15" t="s">
        <v>14582</v>
      </c>
      <c r="F4990" s="15" t="s">
        <v>14508</v>
      </c>
      <c r="G4990" s="15" t="s">
        <v>14583</v>
      </c>
      <c r="H4990" s="15" t="s">
        <v>14584</v>
      </c>
      <c r="I4990" s="15" t="s">
        <v>4327</v>
      </c>
      <c r="J4990" s="15" t="s">
        <v>4328</v>
      </c>
      <c r="K4990" s="15"/>
      <c r="L4990" s="103" t="str">
        <f t="shared" si="1"/>
        <v>B-L25-N210-5 Ltr. Natural jerrycan</v>
      </c>
      <c r="M4990" s="103">
        <f t="shared" si="2"/>
        <v>2300</v>
      </c>
      <c r="N4990" s="102" t="str">
        <f t="shared" si="3"/>
        <v>wk </v>
      </c>
    </row>
    <row r="4991" ht="12.75" customHeight="1">
      <c r="A4991" s="15" t="s">
        <v>4855</v>
      </c>
      <c r="B4991" s="15" t="s">
        <v>3123</v>
      </c>
      <c r="C4991" s="15" t="s">
        <v>4321</v>
      </c>
      <c r="D4991" s="15" t="s">
        <v>14585</v>
      </c>
      <c r="E4991" s="15" t="s">
        <v>14586</v>
      </c>
      <c r="F4991" s="15" t="s">
        <v>14508</v>
      </c>
      <c r="G4991" s="15" t="s">
        <v>14587</v>
      </c>
      <c r="H4991" s="15" t="s">
        <v>14588</v>
      </c>
      <c r="I4991" s="15" t="s">
        <v>4327</v>
      </c>
      <c r="J4991" s="15" t="s">
        <v>4328</v>
      </c>
      <c r="K4991" s="15"/>
      <c r="L4991" s="103" t="str">
        <f t="shared" si="1"/>
        <v>B-L25-N210-5 Ltr. Natural jerrycan</v>
      </c>
      <c r="M4991" s="103">
        <f t="shared" si="2"/>
        <v>1460</v>
      </c>
      <c r="N4991" s="102" t="str">
        <f t="shared" si="3"/>
        <v>wk </v>
      </c>
    </row>
    <row r="4992" ht="12.75" customHeight="1">
      <c r="A4992" s="15" t="s">
        <v>4859</v>
      </c>
      <c r="B4992" s="15" t="s">
        <v>3123</v>
      </c>
      <c r="C4992" s="15" t="s">
        <v>4321</v>
      </c>
      <c r="D4992" s="15" t="s">
        <v>14527</v>
      </c>
      <c r="E4992" s="15" t="s">
        <v>14589</v>
      </c>
      <c r="F4992" s="15" t="s">
        <v>4324</v>
      </c>
      <c r="G4992" s="15" t="s">
        <v>10576</v>
      </c>
      <c r="H4992" s="15" t="s">
        <v>14570</v>
      </c>
      <c r="I4992" s="15" t="s">
        <v>4327</v>
      </c>
      <c r="J4992" s="15" t="s">
        <v>4328</v>
      </c>
      <c r="K4992" s="15"/>
      <c r="L4992" s="103" t="str">
        <f t="shared" si="1"/>
        <v>B-L25-N210-5 Ltr. Natural jerrycan</v>
      </c>
      <c r="M4992" s="103">
        <f t="shared" si="2"/>
        <v>40</v>
      </c>
      <c r="N4992" s="102" t="str">
        <f t="shared" si="3"/>
        <v>wk </v>
      </c>
    </row>
    <row r="4993" ht="12.75" customHeight="1">
      <c r="A4993" s="15" t="s">
        <v>4864</v>
      </c>
      <c r="B4993" s="15" t="s">
        <v>3123</v>
      </c>
      <c r="C4993" s="15" t="s">
        <v>4321</v>
      </c>
      <c r="D4993" s="15" t="s">
        <v>12661</v>
      </c>
      <c r="E4993" s="15" t="s">
        <v>14590</v>
      </c>
      <c r="F4993" s="15" t="s">
        <v>14508</v>
      </c>
      <c r="G4993" s="15" t="s">
        <v>14591</v>
      </c>
      <c r="H4993" s="15" t="s">
        <v>14592</v>
      </c>
      <c r="I4993" s="15" t="s">
        <v>4327</v>
      </c>
      <c r="J4993" s="15" t="s">
        <v>4328</v>
      </c>
      <c r="K4993" s="15"/>
      <c r="L4993" s="103" t="str">
        <f t="shared" si="1"/>
        <v>B-L25-N210-5 Ltr. Natural jerrycan</v>
      </c>
      <c r="M4993" s="103">
        <f t="shared" si="2"/>
        <v>4520</v>
      </c>
      <c r="N4993" s="102" t="str">
        <f t="shared" si="3"/>
        <v>wk </v>
      </c>
    </row>
    <row r="4994" ht="12.75" customHeight="1">
      <c r="A4994" s="15" t="s">
        <v>14593</v>
      </c>
      <c r="B4994" s="15" t="s">
        <v>2855</v>
      </c>
      <c r="C4994" s="15" t="s">
        <v>3146</v>
      </c>
      <c r="D4994" s="15" t="s">
        <v>3145</v>
      </c>
      <c r="E4994" s="15"/>
      <c r="F4994" s="15" t="s">
        <v>4308</v>
      </c>
      <c r="G4994" s="15" t="s">
        <v>4352</v>
      </c>
      <c r="H4994" s="15" t="s">
        <v>3149</v>
      </c>
      <c r="I4994" s="15" t="s">
        <v>3156</v>
      </c>
      <c r="J4994" s="15"/>
      <c r="K4994" s="15"/>
      <c r="L4994" s="103" t="str">
        <f t="shared" si="1"/>
        <v>B-L25-N240-5.0 L jerrycan</v>
      </c>
      <c r="M4994" s="103">
        <f t="shared" si="2"/>
        <v>0</v>
      </c>
      <c r="N4994" s="102" t="str">
        <f t="shared" si="3"/>
        <v>wk </v>
      </c>
    </row>
    <row r="4995" ht="12.75" customHeight="1">
      <c r="A4995" s="15" t="s">
        <v>4361</v>
      </c>
      <c r="B4995" s="15" t="s">
        <v>3123</v>
      </c>
      <c r="C4995" s="15" t="s">
        <v>4321</v>
      </c>
      <c r="D4995" s="15" t="s">
        <v>6766</v>
      </c>
      <c r="E4995" s="15" t="s">
        <v>14594</v>
      </c>
      <c r="F4995" s="15" t="s">
        <v>14330</v>
      </c>
      <c r="G4995" s="15" t="s">
        <v>14595</v>
      </c>
      <c r="H4995" s="15" t="s">
        <v>14596</v>
      </c>
      <c r="I4995" s="15" t="s">
        <v>4327</v>
      </c>
      <c r="J4995" s="15" t="s">
        <v>4359</v>
      </c>
      <c r="K4995" s="15"/>
      <c r="L4995" s="103" t="str">
        <f t="shared" si="1"/>
        <v>B-L25-N240-5.0 L jerrycan</v>
      </c>
      <c r="M4995" s="103">
        <f t="shared" si="2"/>
        <v>1080</v>
      </c>
      <c r="N4995" s="102" t="str">
        <f t="shared" si="3"/>
        <v>wk 5</v>
      </c>
    </row>
    <row r="4996" ht="12.75" customHeight="1">
      <c r="A4996" s="15" t="s">
        <v>4947</v>
      </c>
      <c r="B4996" s="15" t="s">
        <v>3123</v>
      </c>
      <c r="C4996" s="15" t="s">
        <v>4321</v>
      </c>
      <c r="D4996" s="15" t="s">
        <v>14597</v>
      </c>
      <c r="E4996" s="15" t="s">
        <v>14598</v>
      </c>
      <c r="F4996" s="15" t="s">
        <v>14330</v>
      </c>
      <c r="G4996" s="15" t="s">
        <v>14599</v>
      </c>
      <c r="H4996" s="15" t="s">
        <v>14600</v>
      </c>
      <c r="I4996" s="15" t="s">
        <v>4327</v>
      </c>
      <c r="J4996" s="15" t="s">
        <v>4359</v>
      </c>
      <c r="K4996" s="15"/>
      <c r="L4996" s="103" t="str">
        <f t="shared" si="1"/>
        <v>B-L25-N240-5.0 L jerrycan</v>
      </c>
      <c r="M4996" s="103">
        <f t="shared" si="2"/>
        <v>980</v>
      </c>
      <c r="N4996" s="102" t="str">
        <f t="shared" si="3"/>
        <v>wk 18</v>
      </c>
    </row>
    <row r="4997" ht="12.75" customHeight="1">
      <c r="A4997" s="15" t="s">
        <v>4793</v>
      </c>
      <c r="B4997" s="15" t="s">
        <v>3123</v>
      </c>
      <c r="C4997" s="15" t="s">
        <v>4321</v>
      </c>
      <c r="D4997" s="15" t="s">
        <v>4993</v>
      </c>
      <c r="E4997" s="15" t="s">
        <v>14601</v>
      </c>
      <c r="F4997" s="15" t="s">
        <v>14330</v>
      </c>
      <c r="G4997" s="15" t="s">
        <v>14602</v>
      </c>
      <c r="H4997" s="15" t="s">
        <v>14603</v>
      </c>
      <c r="I4997" s="15" t="s">
        <v>4327</v>
      </c>
      <c r="J4997" s="15" t="s">
        <v>4359</v>
      </c>
      <c r="K4997" s="15"/>
      <c r="L4997" s="103" t="str">
        <f t="shared" si="1"/>
        <v>B-L25-N240-5.0 L jerrycan</v>
      </c>
      <c r="M4997" s="103">
        <f t="shared" si="2"/>
        <v>1200</v>
      </c>
      <c r="N4997" s="102" t="str">
        <f t="shared" si="3"/>
        <v>wk </v>
      </c>
    </row>
    <row r="4998" ht="12.75" customHeight="1">
      <c r="A4998" s="15" t="s">
        <v>4795</v>
      </c>
      <c r="B4998" s="15" t="s">
        <v>3123</v>
      </c>
      <c r="C4998" s="15" t="s">
        <v>4321</v>
      </c>
      <c r="D4998" s="15" t="s">
        <v>14604</v>
      </c>
      <c r="E4998" s="15" t="s">
        <v>14605</v>
      </c>
      <c r="F4998" s="15" t="s">
        <v>14330</v>
      </c>
      <c r="G4998" s="15" t="s">
        <v>14606</v>
      </c>
      <c r="H4998" s="15" t="s">
        <v>14607</v>
      </c>
      <c r="I4998" s="15" t="s">
        <v>4327</v>
      </c>
      <c r="J4998" s="15" t="s">
        <v>4359</v>
      </c>
      <c r="K4998" s="15"/>
      <c r="L4998" s="103" t="str">
        <f t="shared" si="1"/>
        <v>B-L25-N240-5.0 L jerrycan</v>
      </c>
      <c r="M4998" s="103">
        <f t="shared" si="2"/>
        <v>1780</v>
      </c>
      <c r="N4998" s="102" t="str">
        <f t="shared" si="3"/>
        <v>wk </v>
      </c>
    </row>
    <row r="4999" ht="12.75" customHeight="1">
      <c r="A4999" s="15" t="s">
        <v>4846</v>
      </c>
      <c r="B4999" s="15" t="s">
        <v>3123</v>
      </c>
      <c r="C4999" s="15" t="s">
        <v>4321</v>
      </c>
      <c r="D4999" s="15" t="s">
        <v>14518</v>
      </c>
      <c r="E4999" s="15" t="s">
        <v>14608</v>
      </c>
      <c r="F4999" s="15" t="s">
        <v>14330</v>
      </c>
      <c r="G4999" s="15" t="s">
        <v>14609</v>
      </c>
      <c r="H4999" s="15" t="s">
        <v>14610</v>
      </c>
      <c r="I4999" s="15" t="s">
        <v>4327</v>
      </c>
      <c r="J4999" s="15" t="s">
        <v>4359</v>
      </c>
      <c r="K4999" s="15"/>
      <c r="L4999" s="103" t="str">
        <f t="shared" si="1"/>
        <v>B-L25-N240-5.0 L jerrycan</v>
      </c>
      <c r="M4999" s="103">
        <f t="shared" si="2"/>
        <v>2360</v>
      </c>
      <c r="N4999" s="102" t="str">
        <f t="shared" si="3"/>
        <v>wk </v>
      </c>
    </row>
    <row r="5000" ht="12.75" customHeight="1">
      <c r="A5000" s="15" t="s">
        <v>4853</v>
      </c>
      <c r="B5000" s="15" t="s">
        <v>3123</v>
      </c>
      <c r="C5000" s="15" t="s">
        <v>4321</v>
      </c>
      <c r="D5000" s="15" t="s">
        <v>6785</v>
      </c>
      <c r="E5000" s="15" t="s">
        <v>14611</v>
      </c>
      <c r="F5000" s="15" t="s">
        <v>14330</v>
      </c>
      <c r="G5000" s="15" t="s">
        <v>14612</v>
      </c>
      <c r="H5000" s="15" t="s">
        <v>14613</v>
      </c>
      <c r="I5000" s="15" t="s">
        <v>4327</v>
      </c>
      <c r="J5000" s="15" t="s">
        <v>4359</v>
      </c>
      <c r="K5000" s="15"/>
      <c r="L5000" s="103" t="str">
        <f t="shared" si="1"/>
        <v>B-L25-N240-5.0 L jerrycan</v>
      </c>
      <c r="M5000" s="103">
        <f t="shared" si="2"/>
        <v>780</v>
      </c>
      <c r="N5000" s="102" t="str">
        <f t="shared" si="3"/>
        <v>wk </v>
      </c>
    </row>
    <row r="5001" ht="12.75" customHeight="1">
      <c r="A5001" s="15" t="s">
        <v>4855</v>
      </c>
      <c r="B5001" s="15" t="s">
        <v>3123</v>
      </c>
      <c r="C5001" s="15" t="s">
        <v>4321</v>
      </c>
      <c r="D5001" s="15" t="s">
        <v>14597</v>
      </c>
      <c r="E5001" s="15" t="s">
        <v>14614</v>
      </c>
      <c r="F5001" s="15" t="s">
        <v>14330</v>
      </c>
      <c r="G5001" s="15" t="s">
        <v>14599</v>
      </c>
      <c r="H5001" s="15" t="s">
        <v>14615</v>
      </c>
      <c r="I5001" s="15" t="s">
        <v>4327</v>
      </c>
      <c r="J5001" s="15" t="s">
        <v>4359</v>
      </c>
      <c r="K5001" s="15"/>
      <c r="L5001" s="103" t="str">
        <f t="shared" si="1"/>
        <v>B-L25-N240-5.0 L jerrycan</v>
      </c>
      <c r="M5001" s="103">
        <f t="shared" si="2"/>
        <v>980</v>
      </c>
      <c r="N5001" s="102" t="str">
        <f t="shared" si="3"/>
        <v>wk </v>
      </c>
    </row>
    <row r="5002" ht="12.75" customHeight="1">
      <c r="A5002" s="15" t="s">
        <v>4859</v>
      </c>
      <c r="B5002" s="15" t="s">
        <v>3123</v>
      </c>
      <c r="C5002" s="15" t="s">
        <v>4321</v>
      </c>
      <c r="D5002" s="15" t="s">
        <v>14616</v>
      </c>
      <c r="E5002" s="15" t="s">
        <v>14617</v>
      </c>
      <c r="F5002" s="15" t="s">
        <v>14330</v>
      </c>
      <c r="G5002" s="15" t="s">
        <v>14618</v>
      </c>
      <c r="H5002" s="15" t="s">
        <v>14619</v>
      </c>
      <c r="I5002" s="15" t="s">
        <v>4327</v>
      </c>
      <c r="J5002" s="15" t="s">
        <v>4359</v>
      </c>
      <c r="K5002" s="15"/>
      <c r="L5002" s="103" t="str">
        <f t="shared" si="1"/>
        <v>B-L25-N240-5.0 L jerrycan</v>
      </c>
      <c r="M5002" s="103">
        <f t="shared" si="2"/>
        <v>2380</v>
      </c>
      <c r="N5002" s="102" t="str">
        <f t="shared" si="3"/>
        <v>wk </v>
      </c>
    </row>
    <row r="5003" ht="12.75" customHeight="1">
      <c r="A5003" s="15" t="s">
        <v>4864</v>
      </c>
      <c r="B5003" s="15" t="s">
        <v>3123</v>
      </c>
      <c r="C5003" s="15" t="s">
        <v>4321</v>
      </c>
      <c r="D5003" s="15" t="s">
        <v>3307</v>
      </c>
      <c r="E5003" s="15" t="s">
        <v>14620</v>
      </c>
      <c r="F5003" s="15" t="s">
        <v>14330</v>
      </c>
      <c r="G5003" s="15" t="s">
        <v>14621</v>
      </c>
      <c r="H5003" s="15" t="s">
        <v>14622</v>
      </c>
      <c r="I5003" s="15" t="s">
        <v>4327</v>
      </c>
      <c r="J5003" s="15" t="s">
        <v>4359</v>
      </c>
      <c r="K5003" s="15"/>
      <c r="L5003" s="103" t="str">
        <f t="shared" si="1"/>
        <v>B-L25-N240-5.0 L jerrycan</v>
      </c>
      <c r="M5003" s="103">
        <f t="shared" si="2"/>
        <v>1600</v>
      </c>
      <c r="N5003" s="102" t="str">
        <f t="shared" si="3"/>
        <v>wk </v>
      </c>
    </row>
    <row r="5004" ht="12.75" customHeight="1">
      <c r="A5004" s="15" t="s">
        <v>14623</v>
      </c>
      <c r="B5004" s="15" t="s">
        <v>2855</v>
      </c>
      <c r="C5004" s="15" t="s">
        <v>3146</v>
      </c>
      <c r="D5004" s="15" t="s">
        <v>3145</v>
      </c>
      <c r="E5004" s="15"/>
      <c r="F5004" s="15" t="s">
        <v>4308</v>
      </c>
      <c r="G5004" s="15" t="s">
        <v>14560</v>
      </c>
      <c r="H5004" s="15" t="s">
        <v>3149</v>
      </c>
      <c r="I5004" s="15" t="s">
        <v>3149</v>
      </c>
      <c r="J5004" s="15"/>
      <c r="K5004" s="15"/>
      <c r="L5004" s="103" t="str">
        <f t="shared" si="1"/>
        <v>B-L25-W210-5 Ltr. White jerrycan</v>
      </c>
      <c r="M5004" s="103">
        <f t="shared" si="2"/>
        <v>0</v>
      </c>
      <c r="N5004" s="102" t="str">
        <f t="shared" si="3"/>
        <v>wk </v>
      </c>
    </row>
    <row r="5005" ht="12.75" customHeight="1">
      <c r="A5005" s="15" t="s">
        <v>4934</v>
      </c>
      <c r="B5005" s="15" t="s">
        <v>3123</v>
      </c>
      <c r="C5005" s="15" t="s">
        <v>4321</v>
      </c>
      <c r="D5005" s="15" t="s">
        <v>14522</v>
      </c>
      <c r="E5005" s="15" t="s">
        <v>14624</v>
      </c>
      <c r="F5005" s="15" t="s">
        <v>4324</v>
      </c>
      <c r="G5005" s="15" t="s">
        <v>14625</v>
      </c>
      <c r="H5005" s="15" t="s">
        <v>14626</v>
      </c>
      <c r="I5005" s="15" t="s">
        <v>4327</v>
      </c>
      <c r="J5005" s="15" t="s">
        <v>5653</v>
      </c>
      <c r="K5005" s="15"/>
      <c r="L5005" s="103" t="str">
        <f t="shared" si="1"/>
        <v>B-L25-W210-5 Ltr. White jerrycan</v>
      </c>
      <c r="M5005" s="103">
        <f t="shared" si="2"/>
        <v>20</v>
      </c>
      <c r="N5005" s="102" t="str">
        <f t="shared" si="3"/>
        <v>wk 1</v>
      </c>
    </row>
    <row r="5006" ht="12.75" customHeight="1">
      <c r="A5006" s="15" t="s">
        <v>4934</v>
      </c>
      <c r="B5006" s="15" t="s">
        <v>3123</v>
      </c>
      <c r="C5006" s="15" t="s">
        <v>4321</v>
      </c>
      <c r="D5006" s="15" t="s">
        <v>14527</v>
      </c>
      <c r="E5006" s="15" t="s">
        <v>10869</v>
      </c>
      <c r="F5006" s="15" t="s">
        <v>4324</v>
      </c>
      <c r="G5006" s="15" t="s">
        <v>14627</v>
      </c>
      <c r="H5006" s="15" t="s">
        <v>14628</v>
      </c>
      <c r="I5006" s="15" t="s">
        <v>4327</v>
      </c>
      <c r="J5006" s="15" t="s">
        <v>5653</v>
      </c>
      <c r="K5006" s="15"/>
      <c r="L5006" s="103" t="str">
        <f t="shared" si="1"/>
        <v>B-L25-W210-5 Ltr. White jerrycan</v>
      </c>
      <c r="M5006" s="103">
        <f t="shared" si="2"/>
        <v>40</v>
      </c>
      <c r="N5006" s="102" t="str">
        <f t="shared" si="3"/>
        <v>wk 1</v>
      </c>
    </row>
    <row r="5007" ht="12.75" customHeight="1">
      <c r="A5007" s="15" t="s">
        <v>6800</v>
      </c>
      <c r="B5007" s="15" t="s">
        <v>3123</v>
      </c>
      <c r="C5007" s="15" t="s">
        <v>4321</v>
      </c>
      <c r="D5007" s="15" t="s">
        <v>14536</v>
      </c>
      <c r="E5007" s="15" t="s">
        <v>14629</v>
      </c>
      <c r="F5007" s="15" t="s">
        <v>8176</v>
      </c>
      <c r="G5007" s="15" t="s">
        <v>14630</v>
      </c>
      <c r="H5007" s="15" t="s">
        <v>14631</v>
      </c>
      <c r="I5007" s="15" t="s">
        <v>4327</v>
      </c>
      <c r="J5007" s="15" t="s">
        <v>4328</v>
      </c>
      <c r="K5007" s="15"/>
      <c r="L5007" s="103" t="str">
        <f t="shared" si="1"/>
        <v>B-L25-W210-5 Ltr. White jerrycan</v>
      </c>
      <c r="M5007" s="103">
        <f t="shared" si="2"/>
        <v>60</v>
      </c>
      <c r="N5007" s="102" t="str">
        <f t="shared" si="3"/>
        <v>wk 10</v>
      </c>
    </row>
    <row r="5008" ht="12.75" customHeight="1">
      <c r="A5008" s="15" t="s">
        <v>4636</v>
      </c>
      <c r="B5008" s="15" t="s">
        <v>3123</v>
      </c>
      <c r="C5008" s="15" t="s">
        <v>4321</v>
      </c>
      <c r="D5008" s="15" t="s">
        <v>3213</v>
      </c>
      <c r="E5008" s="15" t="s">
        <v>8539</v>
      </c>
      <c r="F5008" s="15" t="s">
        <v>4324</v>
      </c>
      <c r="G5008" s="15" t="s">
        <v>14632</v>
      </c>
      <c r="H5008" s="15" t="s">
        <v>14633</v>
      </c>
      <c r="I5008" s="15" t="s">
        <v>4327</v>
      </c>
      <c r="J5008" s="15" t="s">
        <v>4345</v>
      </c>
      <c r="K5008" s="15"/>
      <c r="L5008" s="103" t="str">
        <f t="shared" si="1"/>
        <v>B-L25-W210-5 Ltr. White jerrycan</v>
      </c>
      <c r="M5008" s="103">
        <f t="shared" si="2"/>
        <v>100</v>
      </c>
      <c r="N5008" s="102" t="str">
        <f t="shared" si="3"/>
        <v>wk 45</v>
      </c>
    </row>
    <row r="5009" ht="12.75" customHeight="1">
      <c r="A5009" s="15" t="s">
        <v>4636</v>
      </c>
      <c r="B5009" s="15" t="s">
        <v>3123</v>
      </c>
      <c r="C5009" s="15" t="s">
        <v>4321</v>
      </c>
      <c r="D5009" s="15" t="s">
        <v>14536</v>
      </c>
      <c r="E5009" s="15" t="s">
        <v>14634</v>
      </c>
      <c r="F5009" s="15" t="s">
        <v>4324</v>
      </c>
      <c r="G5009" s="15" t="s">
        <v>14568</v>
      </c>
      <c r="H5009" s="15" t="s">
        <v>14635</v>
      </c>
      <c r="I5009" s="15" t="s">
        <v>4327</v>
      </c>
      <c r="J5009" s="15" t="s">
        <v>4345</v>
      </c>
      <c r="K5009" s="15"/>
      <c r="L5009" s="103" t="str">
        <f t="shared" si="1"/>
        <v>B-L25-W210-5 Ltr. White jerrycan</v>
      </c>
      <c r="M5009" s="103">
        <f t="shared" si="2"/>
        <v>60</v>
      </c>
      <c r="N5009" s="102" t="str">
        <f t="shared" si="3"/>
        <v>wk 45</v>
      </c>
    </row>
    <row r="5010" ht="12.75" customHeight="1">
      <c r="A5010" s="15" t="s">
        <v>4639</v>
      </c>
      <c r="B5010" s="15" t="s">
        <v>3123</v>
      </c>
      <c r="C5010" s="15" t="s">
        <v>4321</v>
      </c>
      <c r="D5010" s="15" t="s">
        <v>3213</v>
      </c>
      <c r="E5010" s="15" t="s">
        <v>14242</v>
      </c>
      <c r="F5010" s="15" t="s">
        <v>4324</v>
      </c>
      <c r="G5010" s="15" t="s">
        <v>14632</v>
      </c>
      <c r="H5010" s="15" t="s">
        <v>14633</v>
      </c>
      <c r="I5010" s="15" t="s">
        <v>4327</v>
      </c>
      <c r="J5010" s="15" t="s">
        <v>4345</v>
      </c>
      <c r="K5010" s="15"/>
      <c r="L5010" s="103" t="str">
        <f t="shared" si="1"/>
        <v>B-L25-W210-5 Ltr. White jerrycan</v>
      </c>
      <c r="M5010" s="103">
        <f t="shared" si="2"/>
        <v>100</v>
      </c>
      <c r="N5010" s="102" t="str">
        <f t="shared" si="3"/>
        <v>wk 49</v>
      </c>
    </row>
    <row r="5011" ht="12.75" customHeight="1">
      <c r="A5011" s="15" t="s">
        <v>4639</v>
      </c>
      <c r="B5011" s="15" t="s">
        <v>3123</v>
      </c>
      <c r="C5011" s="15" t="s">
        <v>4321</v>
      </c>
      <c r="D5011" s="15" t="s">
        <v>14527</v>
      </c>
      <c r="E5011" s="15" t="s">
        <v>14636</v>
      </c>
      <c r="F5011" s="15" t="s">
        <v>4324</v>
      </c>
      <c r="G5011" s="15" t="s">
        <v>10576</v>
      </c>
      <c r="H5011" s="15" t="s">
        <v>14637</v>
      </c>
      <c r="I5011" s="15" t="s">
        <v>4327</v>
      </c>
      <c r="J5011" s="15" t="s">
        <v>4345</v>
      </c>
      <c r="K5011" s="15"/>
      <c r="L5011" s="103" t="str">
        <f t="shared" si="1"/>
        <v>B-L25-W210-5 Ltr. White jerrycan</v>
      </c>
      <c r="M5011" s="103">
        <f t="shared" si="2"/>
        <v>40</v>
      </c>
      <c r="N5011" s="102" t="str">
        <f t="shared" si="3"/>
        <v>wk 49</v>
      </c>
    </row>
    <row r="5012" ht="12.75" customHeight="1">
      <c r="A5012" s="15" t="s">
        <v>4642</v>
      </c>
      <c r="B5012" s="15" t="s">
        <v>3123</v>
      </c>
      <c r="C5012" s="15" t="s">
        <v>4321</v>
      </c>
      <c r="D5012" s="15" t="s">
        <v>14527</v>
      </c>
      <c r="E5012" s="15" t="s">
        <v>14638</v>
      </c>
      <c r="F5012" s="15" t="s">
        <v>4324</v>
      </c>
      <c r="G5012" s="15" t="s">
        <v>10576</v>
      </c>
      <c r="H5012" s="15" t="s">
        <v>14637</v>
      </c>
      <c r="I5012" s="15" t="s">
        <v>4327</v>
      </c>
      <c r="J5012" s="15" t="s">
        <v>4345</v>
      </c>
      <c r="K5012" s="15"/>
      <c r="L5012" s="103" t="str">
        <f t="shared" si="1"/>
        <v>B-L25-W210-5 Ltr. White jerrycan</v>
      </c>
      <c r="M5012" s="103">
        <f t="shared" si="2"/>
        <v>40</v>
      </c>
      <c r="N5012" s="102" t="str">
        <f t="shared" si="3"/>
        <v>wk </v>
      </c>
    </row>
    <row r="5013" ht="12.75" customHeight="1">
      <c r="A5013" s="15" t="s">
        <v>8258</v>
      </c>
      <c r="B5013" s="15" t="s">
        <v>3123</v>
      </c>
      <c r="C5013" s="15" t="s">
        <v>4321</v>
      </c>
      <c r="D5013" s="15" t="s">
        <v>3213</v>
      </c>
      <c r="E5013" s="15" t="s">
        <v>14639</v>
      </c>
      <c r="F5013" s="15" t="s">
        <v>4324</v>
      </c>
      <c r="G5013" s="15" t="s">
        <v>14632</v>
      </c>
      <c r="H5013" s="15" t="s">
        <v>14640</v>
      </c>
      <c r="I5013" s="15" t="s">
        <v>4327</v>
      </c>
      <c r="J5013" s="15" t="s">
        <v>4345</v>
      </c>
      <c r="K5013" s="15"/>
      <c r="L5013" s="103" t="str">
        <f t="shared" si="1"/>
        <v>B-L25-W210-5 Ltr. White jerrycan</v>
      </c>
      <c r="M5013" s="103">
        <f t="shared" si="2"/>
        <v>100</v>
      </c>
      <c r="N5013" s="102" t="str">
        <f t="shared" si="3"/>
        <v>wk </v>
      </c>
    </row>
    <row r="5014" ht="12.75" customHeight="1">
      <c r="A5014" s="15" t="s">
        <v>4652</v>
      </c>
      <c r="B5014" s="15" t="s">
        <v>3123</v>
      </c>
      <c r="C5014" s="15" t="s">
        <v>4321</v>
      </c>
      <c r="D5014" s="15" t="s">
        <v>14522</v>
      </c>
      <c r="E5014" s="15" t="s">
        <v>14641</v>
      </c>
      <c r="F5014" s="15" t="s">
        <v>4324</v>
      </c>
      <c r="G5014" s="15" t="s">
        <v>14565</v>
      </c>
      <c r="H5014" s="15" t="s">
        <v>14642</v>
      </c>
      <c r="I5014" s="15" t="s">
        <v>4327</v>
      </c>
      <c r="J5014" s="15" t="s">
        <v>4328</v>
      </c>
      <c r="K5014" s="15"/>
      <c r="L5014" s="103" t="str">
        <f t="shared" si="1"/>
        <v>B-L25-W210-5 Ltr. White jerrycan</v>
      </c>
      <c r="M5014" s="103">
        <f t="shared" si="2"/>
        <v>20</v>
      </c>
      <c r="N5014" s="102" t="str">
        <f t="shared" si="3"/>
        <v>wk </v>
      </c>
    </row>
    <row r="5015" ht="12.75" customHeight="1">
      <c r="A5015" s="15" t="s">
        <v>4652</v>
      </c>
      <c r="B5015" s="15" t="s">
        <v>3123</v>
      </c>
      <c r="C5015" s="15" t="s">
        <v>4321</v>
      </c>
      <c r="D5015" s="15" t="s">
        <v>3213</v>
      </c>
      <c r="E5015" s="15" t="s">
        <v>11903</v>
      </c>
      <c r="F5015" s="15" t="s">
        <v>4324</v>
      </c>
      <c r="G5015" s="15" t="s">
        <v>14632</v>
      </c>
      <c r="H5015" s="15" t="s">
        <v>14640</v>
      </c>
      <c r="I5015" s="15" t="s">
        <v>4327</v>
      </c>
      <c r="J5015" s="15" t="s">
        <v>4328</v>
      </c>
      <c r="K5015" s="15"/>
      <c r="L5015" s="103" t="str">
        <f t="shared" si="1"/>
        <v>B-L25-W210-5 Ltr. White jerrycan</v>
      </c>
      <c r="M5015" s="103">
        <f t="shared" si="2"/>
        <v>100</v>
      </c>
      <c r="N5015" s="102" t="str">
        <f t="shared" si="3"/>
        <v>wk </v>
      </c>
    </row>
    <row r="5016" ht="12.75" customHeight="1">
      <c r="A5016" s="15" t="s">
        <v>4652</v>
      </c>
      <c r="B5016" s="15" t="s">
        <v>3123</v>
      </c>
      <c r="C5016" s="15" t="s">
        <v>4321</v>
      </c>
      <c r="D5016" s="15" t="s">
        <v>14643</v>
      </c>
      <c r="E5016" s="15" t="s">
        <v>14644</v>
      </c>
      <c r="F5016" s="15" t="s">
        <v>4324</v>
      </c>
      <c r="G5016" s="15" t="s">
        <v>14645</v>
      </c>
      <c r="H5016" s="15" t="s">
        <v>14646</v>
      </c>
      <c r="I5016" s="15" t="s">
        <v>4327</v>
      </c>
      <c r="J5016" s="15" t="s">
        <v>4328</v>
      </c>
      <c r="K5016" s="15"/>
      <c r="L5016" s="103" t="str">
        <f t="shared" si="1"/>
        <v>B-L25-W210-5 Ltr. White jerrycan</v>
      </c>
      <c r="M5016" s="103">
        <f t="shared" si="2"/>
        <v>140</v>
      </c>
      <c r="N5016" s="102" t="str">
        <f t="shared" si="3"/>
        <v>wk </v>
      </c>
    </row>
    <row r="5017" ht="12.75" customHeight="1">
      <c r="A5017" s="15" t="s">
        <v>4656</v>
      </c>
      <c r="B5017" s="15" t="s">
        <v>3123</v>
      </c>
      <c r="C5017" s="15" t="s">
        <v>4321</v>
      </c>
      <c r="D5017" s="15" t="s">
        <v>3213</v>
      </c>
      <c r="E5017" s="15" t="s">
        <v>14647</v>
      </c>
      <c r="F5017" s="15" t="s">
        <v>4324</v>
      </c>
      <c r="G5017" s="15" t="s">
        <v>14632</v>
      </c>
      <c r="H5017" s="15" t="s">
        <v>14640</v>
      </c>
      <c r="I5017" s="15" t="s">
        <v>4327</v>
      </c>
      <c r="J5017" s="15" t="s">
        <v>4328</v>
      </c>
      <c r="K5017" s="15"/>
      <c r="L5017" s="103" t="str">
        <f t="shared" si="1"/>
        <v>B-L25-W210-5 Ltr. White jerrycan</v>
      </c>
      <c r="M5017" s="103">
        <f t="shared" si="2"/>
        <v>100</v>
      </c>
      <c r="N5017" s="102" t="str">
        <f t="shared" si="3"/>
        <v>wk </v>
      </c>
    </row>
    <row r="5018" ht="12.75" customHeight="1">
      <c r="A5018" s="15" t="s">
        <v>4656</v>
      </c>
      <c r="B5018" s="15" t="s">
        <v>3123</v>
      </c>
      <c r="C5018" s="15" t="s">
        <v>4321</v>
      </c>
      <c r="D5018" s="15" t="s">
        <v>14527</v>
      </c>
      <c r="E5018" s="15" t="s">
        <v>14648</v>
      </c>
      <c r="F5018" s="15" t="s">
        <v>4324</v>
      </c>
      <c r="G5018" s="15" t="s">
        <v>10576</v>
      </c>
      <c r="H5018" s="15" t="s">
        <v>14649</v>
      </c>
      <c r="I5018" s="15" t="s">
        <v>4327</v>
      </c>
      <c r="J5018" s="15" t="s">
        <v>4328</v>
      </c>
      <c r="K5018" s="15"/>
      <c r="L5018" s="103" t="str">
        <f t="shared" si="1"/>
        <v>B-L25-W210-5 Ltr. White jerrycan</v>
      </c>
      <c r="M5018" s="103">
        <f t="shared" si="2"/>
        <v>40</v>
      </c>
      <c r="N5018" s="102" t="str">
        <f t="shared" si="3"/>
        <v>wk </v>
      </c>
    </row>
    <row r="5019" ht="12.75" customHeight="1">
      <c r="A5019" s="15" t="s">
        <v>4659</v>
      </c>
      <c r="B5019" s="15" t="s">
        <v>3123</v>
      </c>
      <c r="C5019" s="15" t="s">
        <v>4321</v>
      </c>
      <c r="D5019" s="15" t="s">
        <v>14527</v>
      </c>
      <c r="E5019" s="15" t="s">
        <v>12637</v>
      </c>
      <c r="F5019" s="15" t="s">
        <v>4324</v>
      </c>
      <c r="G5019" s="15" t="s">
        <v>10576</v>
      </c>
      <c r="H5019" s="15" t="s">
        <v>14649</v>
      </c>
      <c r="I5019" s="15" t="s">
        <v>4327</v>
      </c>
      <c r="J5019" s="15" t="s">
        <v>4345</v>
      </c>
      <c r="K5019" s="15"/>
      <c r="L5019" s="103" t="str">
        <f t="shared" si="1"/>
        <v>B-L25-W210-5 Ltr. White jerrycan</v>
      </c>
      <c r="M5019" s="103">
        <f t="shared" si="2"/>
        <v>40</v>
      </c>
      <c r="N5019" s="102" t="str">
        <f t="shared" si="3"/>
        <v>wk </v>
      </c>
    </row>
    <row r="5020" ht="12.75" customHeight="1">
      <c r="A5020" s="15" t="s">
        <v>4659</v>
      </c>
      <c r="B5020" s="15" t="s">
        <v>3123</v>
      </c>
      <c r="C5020" s="15" t="s">
        <v>4321</v>
      </c>
      <c r="D5020" s="15" t="s">
        <v>14527</v>
      </c>
      <c r="E5020" s="15" t="s">
        <v>14650</v>
      </c>
      <c r="F5020" s="15" t="s">
        <v>4324</v>
      </c>
      <c r="G5020" s="15" t="s">
        <v>10576</v>
      </c>
      <c r="H5020" s="15" t="s">
        <v>14649</v>
      </c>
      <c r="I5020" s="15" t="s">
        <v>4327</v>
      </c>
      <c r="J5020" s="15" t="s">
        <v>4328</v>
      </c>
      <c r="K5020" s="15"/>
      <c r="L5020" s="103" t="str">
        <f t="shared" si="1"/>
        <v>B-L25-W210-5 Ltr. White jerrycan</v>
      </c>
      <c r="M5020" s="103">
        <f t="shared" si="2"/>
        <v>40</v>
      </c>
      <c r="N5020" s="102" t="str">
        <f t="shared" si="3"/>
        <v>wk </v>
      </c>
    </row>
    <row r="5021" ht="12.75" customHeight="1">
      <c r="A5021" s="15" t="s">
        <v>4659</v>
      </c>
      <c r="B5021" s="15" t="s">
        <v>3123</v>
      </c>
      <c r="C5021" s="15" t="s">
        <v>4321</v>
      </c>
      <c r="D5021" s="15" t="s">
        <v>3320</v>
      </c>
      <c r="E5021" s="15" t="s">
        <v>14651</v>
      </c>
      <c r="F5021" s="15" t="s">
        <v>4324</v>
      </c>
      <c r="G5021" s="15" t="s">
        <v>14652</v>
      </c>
      <c r="H5021" s="15" t="s">
        <v>14653</v>
      </c>
      <c r="I5021" s="15" t="s">
        <v>4327</v>
      </c>
      <c r="J5021" s="15" t="s">
        <v>4328</v>
      </c>
      <c r="K5021" s="15"/>
      <c r="L5021" s="103" t="str">
        <f t="shared" si="1"/>
        <v>B-L25-W210-5 Ltr. White jerrycan</v>
      </c>
      <c r="M5021" s="103">
        <f t="shared" si="2"/>
        <v>400</v>
      </c>
      <c r="N5021" s="102" t="str">
        <f t="shared" si="3"/>
        <v>wk </v>
      </c>
    </row>
    <row r="5022" ht="12.75" customHeight="1">
      <c r="A5022" s="15" t="s">
        <v>4662</v>
      </c>
      <c r="B5022" s="15" t="s">
        <v>3123</v>
      </c>
      <c r="C5022" s="15" t="s">
        <v>4321</v>
      </c>
      <c r="D5022" s="15" t="s">
        <v>14522</v>
      </c>
      <c r="E5022" s="15" t="s">
        <v>12641</v>
      </c>
      <c r="F5022" s="15" t="s">
        <v>4324</v>
      </c>
      <c r="G5022" s="15" t="s">
        <v>14565</v>
      </c>
      <c r="H5022" s="15" t="s">
        <v>14642</v>
      </c>
      <c r="I5022" s="15" t="s">
        <v>4327</v>
      </c>
      <c r="J5022" s="15" t="s">
        <v>4345</v>
      </c>
      <c r="K5022" s="15"/>
      <c r="L5022" s="103" t="str">
        <f t="shared" si="1"/>
        <v>B-L25-W210-5 Ltr. White jerrycan</v>
      </c>
      <c r="M5022" s="103">
        <f t="shared" si="2"/>
        <v>20</v>
      </c>
      <c r="N5022" s="102" t="str">
        <f t="shared" si="3"/>
        <v>wk </v>
      </c>
    </row>
    <row r="5023" ht="12.75" customHeight="1">
      <c r="A5023" s="15" t="s">
        <v>4670</v>
      </c>
      <c r="B5023" s="15" t="s">
        <v>3123</v>
      </c>
      <c r="C5023" s="15" t="s">
        <v>4321</v>
      </c>
      <c r="D5023" s="15" t="s">
        <v>14527</v>
      </c>
      <c r="E5023" s="15" t="s">
        <v>13991</v>
      </c>
      <c r="F5023" s="15" t="s">
        <v>4324</v>
      </c>
      <c r="G5023" s="15" t="s">
        <v>10576</v>
      </c>
      <c r="H5023" s="15" t="s">
        <v>14649</v>
      </c>
      <c r="I5023" s="15" t="s">
        <v>4327</v>
      </c>
      <c r="J5023" s="15" t="s">
        <v>4328</v>
      </c>
      <c r="K5023" s="15"/>
      <c r="L5023" s="103" t="str">
        <f t="shared" si="1"/>
        <v>B-L25-W210-5 Ltr. White jerrycan</v>
      </c>
      <c r="M5023" s="103">
        <f t="shared" si="2"/>
        <v>40</v>
      </c>
      <c r="N5023" s="102" t="str">
        <f t="shared" si="3"/>
        <v>wk </v>
      </c>
    </row>
    <row r="5024" ht="12.75" customHeight="1">
      <c r="A5024" s="15" t="s">
        <v>4670</v>
      </c>
      <c r="B5024" s="15" t="s">
        <v>3123</v>
      </c>
      <c r="C5024" s="15" t="s">
        <v>4321</v>
      </c>
      <c r="D5024" s="15" t="s">
        <v>14536</v>
      </c>
      <c r="E5024" s="15" t="s">
        <v>14654</v>
      </c>
      <c r="F5024" s="15" t="s">
        <v>4324</v>
      </c>
      <c r="G5024" s="15" t="s">
        <v>14568</v>
      </c>
      <c r="H5024" s="15" t="s">
        <v>14655</v>
      </c>
      <c r="I5024" s="15" t="s">
        <v>4327</v>
      </c>
      <c r="J5024" s="15" t="s">
        <v>4328</v>
      </c>
      <c r="K5024" s="15"/>
      <c r="L5024" s="103" t="str">
        <f t="shared" si="1"/>
        <v>B-L25-W210-5 Ltr. White jerrycan</v>
      </c>
      <c r="M5024" s="103">
        <f t="shared" si="2"/>
        <v>60</v>
      </c>
      <c r="N5024" s="102" t="str">
        <f t="shared" si="3"/>
        <v>wk </v>
      </c>
    </row>
    <row r="5025" ht="12.75" customHeight="1">
      <c r="A5025" s="15" t="s">
        <v>4673</v>
      </c>
      <c r="B5025" s="15" t="s">
        <v>3123</v>
      </c>
      <c r="C5025" s="15" t="s">
        <v>4321</v>
      </c>
      <c r="D5025" s="15" t="s">
        <v>3213</v>
      </c>
      <c r="E5025" s="15" t="s">
        <v>12760</v>
      </c>
      <c r="F5025" s="15" t="s">
        <v>4324</v>
      </c>
      <c r="G5025" s="15" t="s">
        <v>14632</v>
      </c>
      <c r="H5025" s="15" t="s">
        <v>14640</v>
      </c>
      <c r="I5025" s="15" t="s">
        <v>4327</v>
      </c>
      <c r="J5025" s="15" t="s">
        <v>4328</v>
      </c>
      <c r="K5025" s="15"/>
      <c r="L5025" s="103" t="str">
        <f t="shared" si="1"/>
        <v>B-L25-W210-5 Ltr. White jerrycan</v>
      </c>
      <c r="M5025" s="103">
        <f t="shared" si="2"/>
        <v>100</v>
      </c>
      <c r="N5025" s="102" t="str">
        <f t="shared" si="3"/>
        <v>wk </v>
      </c>
    </row>
    <row r="5026" ht="12.75" customHeight="1">
      <c r="A5026" s="15" t="s">
        <v>4675</v>
      </c>
      <c r="B5026" s="15" t="s">
        <v>3123</v>
      </c>
      <c r="C5026" s="15" t="s">
        <v>4321</v>
      </c>
      <c r="D5026" s="15" t="s">
        <v>7941</v>
      </c>
      <c r="E5026" s="15" t="s">
        <v>14656</v>
      </c>
      <c r="F5026" s="15" t="s">
        <v>4324</v>
      </c>
      <c r="G5026" s="15" t="s">
        <v>14657</v>
      </c>
      <c r="H5026" s="15" t="s">
        <v>14658</v>
      </c>
      <c r="I5026" s="15" t="s">
        <v>4327</v>
      </c>
      <c r="J5026" s="15" t="s">
        <v>4328</v>
      </c>
      <c r="K5026" s="15"/>
      <c r="L5026" s="103" t="str">
        <f t="shared" si="1"/>
        <v>B-L25-W210-5 Ltr. White jerrycan</v>
      </c>
      <c r="M5026" s="103">
        <f t="shared" si="2"/>
        <v>480</v>
      </c>
      <c r="N5026" s="102" t="str">
        <f t="shared" si="3"/>
        <v>wk </v>
      </c>
    </row>
    <row r="5027" ht="12.75" customHeight="1">
      <c r="A5027" s="15" t="s">
        <v>4726</v>
      </c>
      <c r="B5027" s="15" t="s">
        <v>3123</v>
      </c>
      <c r="C5027" s="15" t="s">
        <v>4321</v>
      </c>
      <c r="D5027" s="15" t="s">
        <v>11939</v>
      </c>
      <c r="E5027" s="15" t="s">
        <v>14659</v>
      </c>
      <c r="F5027" s="15" t="s">
        <v>4324</v>
      </c>
      <c r="G5027" s="15" t="s">
        <v>14660</v>
      </c>
      <c r="H5027" s="15" t="s">
        <v>14661</v>
      </c>
      <c r="I5027" s="15" t="s">
        <v>4327</v>
      </c>
      <c r="J5027" s="15" t="s">
        <v>4328</v>
      </c>
      <c r="K5027" s="15"/>
      <c r="L5027" s="103" t="str">
        <f t="shared" si="1"/>
        <v>B-L25-W210-5 Ltr. White jerrycan</v>
      </c>
      <c r="M5027" s="103">
        <f t="shared" si="2"/>
        <v>200</v>
      </c>
      <c r="N5027" s="102" t="str">
        <f t="shared" si="3"/>
        <v>wk </v>
      </c>
    </row>
    <row r="5028" ht="12.75" customHeight="1">
      <c r="A5028" s="15" t="s">
        <v>14662</v>
      </c>
      <c r="B5028" s="15"/>
      <c r="C5028" s="15" t="s">
        <v>3146</v>
      </c>
      <c r="D5028" s="15" t="s">
        <v>3145</v>
      </c>
      <c r="E5028" s="15"/>
      <c r="F5028" s="15" t="s">
        <v>4308</v>
      </c>
      <c r="G5028" s="15" t="s">
        <v>14663</v>
      </c>
      <c r="H5028" s="15" t="s">
        <v>3149</v>
      </c>
      <c r="I5028" s="15" t="s">
        <v>3177</v>
      </c>
      <c r="J5028" s="15"/>
      <c r="K5028" s="15"/>
      <c r="L5028" s="103" t="str">
        <f t="shared" si="1"/>
        <v>B-L25-W210DUO-B-5 Ltr. White Printed Duo Bleach Jerrycan</v>
      </c>
      <c r="M5028" s="103">
        <f t="shared" si="2"/>
        <v>0</v>
      </c>
      <c r="N5028" s="102" t="str">
        <f t="shared" si="3"/>
        <v>wk </v>
      </c>
    </row>
    <row r="5029" ht="12.75" customHeight="1">
      <c r="A5029" s="15" t="s">
        <v>4934</v>
      </c>
      <c r="B5029" s="15" t="s">
        <v>3123</v>
      </c>
      <c r="C5029" s="15" t="s">
        <v>4321</v>
      </c>
      <c r="D5029" s="15" t="s">
        <v>14664</v>
      </c>
      <c r="E5029" s="15" t="s">
        <v>13694</v>
      </c>
      <c r="F5029" s="15" t="s">
        <v>8176</v>
      </c>
      <c r="G5029" s="15" t="s">
        <v>14665</v>
      </c>
      <c r="H5029" s="15" t="s">
        <v>14666</v>
      </c>
      <c r="I5029" s="15" t="s">
        <v>4327</v>
      </c>
      <c r="J5029" s="15" t="s">
        <v>5653</v>
      </c>
      <c r="K5029" s="15"/>
      <c r="L5029" s="103" t="str">
        <f t="shared" si="1"/>
        <v>B-L25-W210DUO-B-5 Ltr. White Printed Duo Bleach Jerrycan</v>
      </c>
      <c r="M5029" s="103">
        <f t="shared" si="2"/>
        <v>100</v>
      </c>
      <c r="N5029" s="102" t="str">
        <f t="shared" si="3"/>
        <v>wk 1</v>
      </c>
    </row>
    <row r="5030" ht="12.75" customHeight="1">
      <c r="A5030" s="15" t="s">
        <v>4460</v>
      </c>
      <c r="B5030" s="15" t="s">
        <v>3123</v>
      </c>
      <c r="C5030" s="15" t="s">
        <v>4321</v>
      </c>
      <c r="D5030" s="15" t="s">
        <v>14667</v>
      </c>
      <c r="E5030" s="15" t="s">
        <v>14668</v>
      </c>
      <c r="F5030" s="15" t="s">
        <v>8176</v>
      </c>
      <c r="G5030" s="15" t="s">
        <v>14669</v>
      </c>
      <c r="H5030" s="15" t="s">
        <v>14670</v>
      </c>
      <c r="I5030" s="15" t="s">
        <v>4327</v>
      </c>
      <c r="J5030" s="15" t="s">
        <v>4328</v>
      </c>
      <c r="K5030" s="15"/>
      <c r="L5030" s="103" t="str">
        <f t="shared" si="1"/>
        <v>B-L25-W210DUO-B-5 Ltr. White Printed Duo Bleach Jerrycan</v>
      </c>
      <c r="M5030" s="103">
        <f t="shared" si="2"/>
        <v>500</v>
      </c>
      <c r="N5030" s="102" t="str">
        <f t="shared" si="3"/>
        <v>wk 14</v>
      </c>
    </row>
    <row r="5031" ht="12.75" customHeight="1">
      <c r="A5031" s="15" t="s">
        <v>14671</v>
      </c>
      <c r="B5031" s="15"/>
      <c r="C5031" s="15" t="s">
        <v>3146</v>
      </c>
      <c r="D5031" s="15" t="s">
        <v>3145</v>
      </c>
      <c r="E5031" s="15"/>
      <c r="F5031" s="15" t="s">
        <v>4308</v>
      </c>
      <c r="G5031" s="15" t="s">
        <v>4352</v>
      </c>
      <c r="H5031" s="15" t="s">
        <v>3149</v>
      </c>
      <c r="I5031" s="15"/>
      <c r="J5031" s="15"/>
      <c r="K5031" s="15"/>
      <c r="L5031" s="103" t="str">
        <f t="shared" si="1"/>
        <v>B-L25-W210PNT-5 Ltr. White Printed Jerrycan</v>
      </c>
      <c r="M5031" s="103">
        <f t="shared" si="2"/>
        <v>0</v>
      </c>
      <c r="N5031" s="102" t="str">
        <f t="shared" si="3"/>
        <v>wk </v>
      </c>
    </row>
    <row r="5032" ht="12.75" customHeight="1">
      <c r="A5032" s="15" t="s">
        <v>5269</v>
      </c>
      <c r="B5032" s="15" t="s">
        <v>3123</v>
      </c>
      <c r="C5032" s="15" t="s">
        <v>4321</v>
      </c>
      <c r="D5032" s="15" t="s">
        <v>6827</v>
      </c>
      <c r="E5032" s="15" t="s">
        <v>14672</v>
      </c>
      <c r="F5032" s="15" t="s">
        <v>14673</v>
      </c>
      <c r="G5032" s="15" t="s">
        <v>14674</v>
      </c>
      <c r="H5032" s="15" t="s">
        <v>14675</v>
      </c>
      <c r="I5032" s="15" t="s">
        <v>5045</v>
      </c>
      <c r="J5032" s="15" t="s">
        <v>4328</v>
      </c>
      <c r="K5032" s="15"/>
      <c r="L5032" s="103" t="str">
        <f t="shared" si="1"/>
        <v>B-L25-W210PNT-5 Ltr. White Printed Jerrycan</v>
      </c>
      <c r="M5032" s="103">
        <f t="shared" si="2"/>
        <v>3120</v>
      </c>
      <c r="N5032" s="102" t="str">
        <f t="shared" si="3"/>
        <v>wk </v>
      </c>
    </row>
    <row r="5033" ht="12.75" customHeight="1">
      <c r="A5033" s="15" t="s">
        <v>14676</v>
      </c>
      <c r="B5033" s="15" t="s">
        <v>2855</v>
      </c>
      <c r="C5033" s="15" t="s">
        <v>3146</v>
      </c>
      <c r="D5033" s="15" t="s">
        <v>3145</v>
      </c>
      <c r="E5033" s="15"/>
      <c r="F5033" s="15" t="s">
        <v>4308</v>
      </c>
      <c r="G5033" s="15" t="s">
        <v>14663</v>
      </c>
      <c r="H5033" s="15" t="s">
        <v>3149</v>
      </c>
      <c r="I5033" s="15" t="s">
        <v>3156</v>
      </c>
      <c r="J5033" s="15"/>
      <c r="K5033" s="15"/>
      <c r="L5033" s="103" t="str">
        <f t="shared" si="1"/>
        <v>B-L25-W210SUDI-5 Ltr. White Printed Sudi Teepol jerrycan</v>
      </c>
      <c r="M5033" s="103">
        <f t="shared" si="2"/>
        <v>0</v>
      </c>
      <c r="N5033" s="102" t="str">
        <f t="shared" si="3"/>
        <v>wk </v>
      </c>
    </row>
    <row r="5034" ht="12.75" customHeight="1">
      <c r="A5034" s="15" t="s">
        <v>4361</v>
      </c>
      <c r="B5034" s="15" t="s">
        <v>3123</v>
      </c>
      <c r="C5034" s="15" t="s">
        <v>4321</v>
      </c>
      <c r="D5034" s="15" t="s">
        <v>14677</v>
      </c>
      <c r="E5034" s="15" t="s">
        <v>14678</v>
      </c>
      <c r="F5034" s="15" t="s">
        <v>13780</v>
      </c>
      <c r="G5034" s="15" t="s">
        <v>14679</v>
      </c>
      <c r="H5034" s="15" t="s">
        <v>14680</v>
      </c>
      <c r="I5034" s="15" t="s">
        <v>4327</v>
      </c>
      <c r="J5034" s="15" t="s">
        <v>4359</v>
      </c>
      <c r="K5034" s="15"/>
      <c r="L5034" s="103" t="str">
        <f t="shared" si="1"/>
        <v>B-L25-W210SUDI-5 Ltr. White Printed Sudi Teepol jerrycan</v>
      </c>
      <c r="M5034" s="103">
        <f t="shared" si="2"/>
        <v>660</v>
      </c>
      <c r="N5034" s="102" t="str">
        <f t="shared" si="3"/>
        <v>wk 5</v>
      </c>
    </row>
    <row r="5035" ht="12.75" customHeight="1">
      <c r="A5035" s="15" t="s">
        <v>4361</v>
      </c>
      <c r="B5035" s="15" t="s">
        <v>3123</v>
      </c>
      <c r="C5035" s="15" t="s">
        <v>4321</v>
      </c>
      <c r="D5035" s="15" t="s">
        <v>3465</v>
      </c>
      <c r="E5035" s="15" t="s">
        <v>14681</v>
      </c>
      <c r="F5035" s="15" t="s">
        <v>13780</v>
      </c>
      <c r="G5035" s="15" t="s">
        <v>14682</v>
      </c>
      <c r="H5035" s="15" t="s">
        <v>14683</v>
      </c>
      <c r="I5035" s="15" t="s">
        <v>4327</v>
      </c>
      <c r="J5035" s="15" t="s">
        <v>4359</v>
      </c>
      <c r="K5035" s="15"/>
      <c r="L5035" s="103" t="str">
        <f t="shared" si="1"/>
        <v>B-L25-W210SUDI-5 Ltr. White Printed Sudi Teepol jerrycan</v>
      </c>
      <c r="M5035" s="103">
        <f t="shared" si="2"/>
        <v>240</v>
      </c>
      <c r="N5035" s="102" t="str">
        <f t="shared" si="3"/>
        <v>wk 5</v>
      </c>
    </row>
    <row r="5036" ht="12.75" customHeight="1">
      <c r="A5036" s="15" t="s">
        <v>4947</v>
      </c>
      <c r="B5036" s="15" t="s">
        <v>3123</v>
      </c>
      <c r="C5036" s="15" t="s">
        <v>4321</v>
      </c>
      <c r="D5036" s="15" t="s">
        <v>14684</v>
      </c>
      <c r="E5036" s="15" t="s">
        <v>14685</v>
      </c>
      <c r="F5036" s="15" t="s">
        <v>13780</v>
      </c>
      <c r="G5036" s="15" t="s">
        <v>14686</v>
      </c>
      <c r="H5036" s="15" t="s">
        <v>14687</v>
      </c>
      <c r="I5036" s="15" t="s">
        <v>4327</v>
      </c>
      <c r="J5036" s="15" t="s">
        <v>4359</v>
      </c>
      <c r="K5036" s="15"/>
      <c r="L5036" s="103" t="str">
        <f t="shared" si="1"/>
        <v>B-L25-W210SUDI-5 Ltr. White Printed Sudi Teepol jerrycan</v>
      </c>
      <c r="M5036" s="103">
        <f t="shared" si="2"/>
        <v>760</v>
      </c>
      <c r="N5036" s="102" t="str">
        <f t="shared" si="3"/>
        <v>wk 18</v>
      </c>
    </row>
    <row r="5037" ht="12.75" customHeight="1">
      <c r="A5037" s="15" t="s">
        <v>4947</v>
      </c>
      <c r="B5037" s="15" t="s">
        <v>3123</v>
      </c>
      <c r="C5037" s="15" t="s">
        <v>4321</v>
      </c>
      <c r="D5037" s="15" t="s">
        <v>8052</v>
      </c>
      <c r="E5037" s="15" t="s">
        <v>14688</v>
      </c>
      <c r="F5037" s="15" t="s">
        <v>13780</v>
      </c>
      <c r="G5037" s="15" t="s">
        <v>14689</v>
      </c>
      <c r="H5037" s="15" t="s">
        <v>14690</v>
      </c>
      <c r="I5037" s="15" t="s">
        <v>4327</v>
      </c>
      <c r="J5037" s="15" t="s">
        <v>4359</v>
      </c>
      <c r="K5037" s="15"/>
      <c r="L5037" s="103" t="str">
        <f t="shared" si="1"/>
        <v>B-L25-W210SUDI-5 Ltr. White Printed Sudi Teepol jerrycan</v>
      </c>
      <c r="M5037" s="103">
        <f t="shared" si="2"/>
        <v>1360</v>
      </c>
      <c r="N5037" s="102" t="str">
        <f t="shared" si="3"/>
        <v>wk 18</v>
      </c>
    </row>
    <row r="5038" ht="12.75" customHeight="1">
      <c r="A5038" s="15" t="s">
        <v>14691</v>
      </c>
      <c r="B5038" s="15" t="s">
        <v>2855</v>
      </c>
      <c r="C5038" s="15" t="s">
        <v>3146</v>
      </c>
      <c r="D5038" s="15" t="s">
        <v>3145</v>
      </c>
      <c r="E5038" s="15"/>
      <c r="F5038" s="15" t="s">
        <v>4308</v>
      </c>
      <c r="G5038" s="15" t="s">
        <v>14692</v>
      </c>
      <c r="H5038" s="15" t="s">
        <v>3149</v>
      </c>
      <c r="I5038" s="15" t="s">
        <v>3149</v>
      </c>
      <c r="J5038" s="15"/>
      <c r="K5038" s="15"/>
      <c r="L5038" s="103" t="str">
        <f t="shared" si="1"/>
        <v>B-L500-N155-5 Ltr. Natural jerrycan</v>
      </c>
      <c r="M5038" s="103">
        <f t="shared" si="2"/>
        <v>0</v>
      </c>
      <c r="N5038" s="102" t="str">
        <f t="shared" si="3"/>
        <v>wk </v>
      </c>
    </row>
    <row r="5039" ht="12.75" customHeight="1">
      <c r="A5039" s="15" t="s">
        <v>4934</v>
      </c>
      <c r="B5039" s="15" t="s">
        <v>3123</v>
      </c>
      <c r="C5039" s="15" t="s">
        <v>4321</v>
      </c>
      <c r="D5039" s="15" t="s">
        <v>14677</v>
      </c>
      <c r="E5039" s="15" t="s">
        <v>14693</v>
      </c>
      <c r="F5039" s="15" t="s">
        <v>6606</v>
      </c>
      <c r="G5039" s="15" t="s">
        <v>14694</v>
      </c>
      <c r="H5039" s="15" t="s">
        <v>14695</v>
      </c>
      <c r="I5039" s="15" t="s">
        <v>4327</v>
      </c>
      <c r="J5039" s="15" t="s">
        <v>4359</v>
      </c>
      <c r="K5039" s="15"/>
      <c r="L5039" s="103" t="str">
        <f t="shared" si="1"/>
        <v>B-L500-N155-5 Ltr. Natural jerrycan</v>
      </c>
      <c r="M5039" s="103">
        <f t="shared" si="2"/>
        <v>660</v>
      </c>
      <c r="N5039" s="102" t="str">
        <f t="shared" si="3"/>
        <v>wk 1</v>
      </c>
    </row>
    <row r="5040" ht="12.75" customHeight="1">
      <c r="A5040" s="15" t="s">
        <v>5658</v>
      </c>
      <c r="B5040" s="15" t="s">
        <v>3123</v>
      </c>
      <c r="C5040" s="15" t="s">
        <v>4965</v>
      </c>
      <c r="D5040" s="15" t="s">
        <v>14696</v>
      </c>
      <c r="E5040" s="15" t="s">
        <v>14697</v>
      </c>
      <c r="F5040" s="15" t="s">
        <v>4324</v>
      </c>
      <c r="G5040" s="15" t="s">
        <v>14698</v>
      </c>
      <c r="H5040" s="15" t="s">
        <v>14699</v>
      </c>
      <c r="I5040" s="15" t="s">
        <v>4327</v>
      </c>
      <c r="J5040" s="15" t="s">
        <v>5653</v>
      </c>
      <c r="K5040" s="15"/>
      <c r="L5040" s="103" t="str">
        <f t="shared" si="1"/>
        <v>B-L500-N155-5 Ltr. Natural jerrycan</v>
      </c>
      <c r="M5040" s="103">
        <f t="shared" si="2"/>
        <v>60</v>
      </c>
      <c r="N5040" s="102" t="str">
        <f t="shared" si="3"/>
        <v>wk 31</v>
      </c>
    </row>
    <row r="5041" ht="12.75" customHeight="1">
      <c r="A5041" s="15" t="s">
        <v>4383</v>
      </c>
      <c r="B5041" s="15" t="s">
        <v>3123</v>
      </c>
      <c r="C5041" s="15" t="s">
        <v>4321</v>
      </c>
      <c r="D5041" s="15" t="s">
        <v>3228</v>
      </c>
      <c r="E5041" s="15" t="s">
        <v>14700</v>
      </c>
      <c r="F5041" s="15" t="s">
        <v>6606</v>
      </c>
      <c r="G5041" s="15" t="s">
        <v>6627</v>
      </c>
      <c r="H5041" s="15" t="s">
        <v>14701</v>
      </c>
      <c r="I5041" s="15" t="s">
        <v>4327</v>
      </c>
      <c r="J5041" s="15" t="s">
        <v>4359</v>
      </c>
      <c r="K5041" s="15"/>
      <c r="L5041" s="103" t="str">
        <f t="shared" si="1"/>
        <v>B-L500-N155-5 Ltr. Natural jerrycan</v>
      </c>
      <c r="M5041" s="103">
        <f t="shared" si="2"/>
        <v>600</v>
      </c>
      <c r="N5041" s="102" t="str">
        <f t="shared" si="3"/>
        <v>wk </v>
      </c>
    </row>
    <row r="5042" ht="12.75" customHeight="1">
      <c r="A5042" s="15" t="s">
        <v>4387</v>
      </c>
      <c r="B5042" s="15" t="s">
        <v>3123</v>
      </c>
      <c r="C5042" s="15" t="s">
        <v>4321</v>
      </c>
      <c r="D5042" s="15" t="s">
        <v>14536</v>
      </c>
      <c r="E5042" s="15" t="s">
        <v>14702</v>
      </c>
      <c r="F5042" s="15" t="s">
        <v>4324</v>
      </c>
      <c r="G5042" s="15" t="s">
        <v>14703</v>
      </c>
      <c r="H5042" s="15" t="s">
        <v>14704</v>
      </c>
      <c r="I5042" s="15" t="s">
        <v>4327</v>
      </c>
      <c r="J5042" s="15" t="s">
        <v>4328</v>
      </c>
      <c r="K5042" s="15"/>
      <c r="L5042" s="103" t="str">
        <f t="shared" si="1"/>
        <v>B-L500-N155-5 Ltr. Natural jerrycan</v>
      </c>
      <c r="M5042" s="103">
        <f t="shared" si="2"/>
        <v>60</v>
      </c>
      <c r="N5042" s="102" t="str">
        <f t="shared" si="3"/>
        <v>wk </v>
      </c>
    </row>
    <row r="5043" ht="12.75" customHeight="1">
      <c r="A5043" s="15" t="s">
        <v>4387</v>
      </c>
      <c r="B5043" s="15" t="s">
        <v>3123</v>
      </c>
      <c r="C5043" s="15" t="s">
        <v>4321</v>
      </c>
      <c r="D5043" s="15" t="s">
        <v>6097</v>
      </c>
      <c r="E5043" s="15" t="s">
        <v>14705</v>
      </c>
      <c r="F5043" s="15" t="s">
        <v>6606</v>
      </c>
      <c r="G5043" s="15" t="s">
        <v>6614</v>
      </c>
      <c r="H5043" s="15" t="s">
        <v>14706</v>
      </c>
      <c r="I5043" s="15" t="s">
        <v>4327</v>
      </c>
      <c r="J5043" s="15" t="s">
        <v>4359</v>
      </c>
      <c r="K5043" s="15"/>
      <c r="L5043" s="103" t="str">
        <f t="shared" si="1"/>
        <v>B-L500-N155-5 Ltr. Natural jerrycan</v>
      </c>
      <c r="M5043" s="103">
        <f t="shared" si="2"/>
        <v>800</v>
      </c>
      <c r="N5043" s="102" t="str">
        <f t="shared" si="3"/>
        <v>wk </v>
      </c>
    </row>
    <row r="5044" ht="12.75" customHeight="1">
      <c r="A5044" s="15" t="s">
        <v>4392</v>
      </c>
      <c r="B5044" s="15" t="s">
        <v>3123</v>
      </c>
      <c r="C5044" s="15" t="s">
        <v>4321</v>
      </c>
      <c r="D5044" s="15" t="s">
        <v>14707</v>
      </c>
      <c r="E5044" s="15" t="s">
        <v>14708</v>
      </c>
      <c r="F5044" s="15" t="s">
        <v>6606</v>
      </c>
      <c r="G5044" s="15" t="s">
        <v>14709</v>
      </c>
      <c r="H5044" s="15" t="s">
        <v>14710</v>
      </c>
      <c r="I5044" s="15" t="s">
        <v>4327</v>
      </c>
      <c r="J5044" s="15" t="s">
        <v>4359</v>
      </c>
      <c r="K5044" s="15"/>
      <c r="L5044" s="103" t="str">
        <f t="shared" si="1"/>
        <v>B-L500-N155-5 Ltr. Natural jerrycan</v>
      </c>
      <c r="M5044" s="103">
        <f t="shared" si="2"/>
        <v>1240</v>
      </c>
      <c r="N5044" s="102" t="str">
        <f t="shared" si="3"/>
        <v>wk </v>
      </c>
    </row>
    <row r="5045" ht="12.75" customHeight="1">
      <c r="A5045" s="15" t="s">
        <v>4392</v>
      </c>
      <c r="B5045" s="15" t="s">
        <v>3123</v>
      </c>
      <c r="C5045" s="15" t="s">
        <v>4321</v>
      </c>
      <c r="D5045" s="15" t="s">
        <v>14527</v>
      </c>
      <c r="E5045" s="15" t="s">
        <v>14711</v>
      </c>
      <c r="F5045" s="15" t="s">
        <v>4324</v>
      </c>
      <c r="G5045" s="15" t="s">
        <v>14712</v>
      </c>
      <c r="H5045" s="15" t="s">
        <v>14713</v>
      </c>
      <c r="I5045" s="15" t="s">
        <v>4327</v>
      </c>
      <c r="J5045" s="15" t="s">
        <v>4328</v>
      </c>
      <c r="K5045" s="15"/>
      <c r="L5045" s="103" t="str">
        <f t="shared" si="1"/>
        <v>B-L500-N155-5 Ltr. Natural jerrycan</v>
      </c>
      <c r="M5045" s="103">
        <f t="shared" si="2"/>
        <v>40</v>
      </c>
      <c r="N5045" s="102" t="str">
        <f t="shared" si="3"/>
        <v>wk </v>
      </c>
    </row>
    <row r="5046" ht="12.75" customHeight="1">
      <c r="A5046" s="15" t="s">
        <v>5323</v>
      </c>
      <c r="B5046" s="15" t="s">
        <v>3123</v>
      </c>
      <c r="C5046" s="15" t="s">
        <v>4321</v>
      </c>
      <c r="D5046" s="15" t="s">
        <v>14714</v>
      </c>
      <c r="E5046" s="15" t="s">
        <v>14715</v>
      </c>
      <c r="F5046" s="15" t="s">
        <v>12537</v>
      </c>
      <c r="G5046" s="15" t="s">
        <v>14716</v>
      </c>
      <c r="H5046" s="15" t="s">
        <v>14717</v>
      </c>
      <c r="I5046" s="15" t="s">
        <v>4327</v>
      </c>
      <c r="J5046" s="15" t="s">
        <v>8924</v>
      </c>
      <c r="K5046" s="15"/>
      <c r="L5046" s="103" t="str">
        <f t="shared" si="1"/>
        <v>B-L500-N155-5 Ltr. Natural jerrycan</v>
      </c>
      <c r="M5046" s="103">
        <f t="shared" si="2"/>
        <v>460</v>
      </c>
      <c r="N5046" s="102" t="str">
        <f t="shared" si="3"/>
        <v>wk </v>
      </c>
    </row>
    <row r="5047" ht="12.75" customHeight="1">
      <c r="A5047" s="15" t="s">
        <v>6527</v>
      </c>
      <c r="B5047" s="15" t="s">
        <v>3123</v>
      </c>
      <c r="C5047" s="15" t="s">
        <v>4321</v>
      </c>
      <c r="D5047" s="15" t="s">
        <v>14522</v>
      </c>
      <c r="E5047" s="15" t="s">
        <v>14718</v>
      </c>
      <c r="F5047" s="15" t="s">
        <v>8849</v>
      </c>
      <c r="G5047" s="15" t="s">
        <v>14719</v>
      </c>
      <c r="H5047" s="15" t="s">
        <v>14720</v>
      </c>
      <c r="I5047" s="15" t="s">
        <v>4327</v>
      </c>
      <c r="J5047" s="15" t="s">
        <v>5653</v>
      </c>
      <c r="K5047" s="15"/>
      <c r="L5047" s="103" t="str">
        <f t="shared" si="1"/>
        <v>B-L500-N155-5 Ltr. Natural jerrycan</v>
      </c>
      <c r="M5047" s="103">
        <f t="shared" si="2"/>
        <v>20</v>
      </c>
      <c r="N5047" s="102" t="str">
        <f t="shared" si="3"/>
        <v>wk </v>
      </c>
    </row>
    <row r="5048" ht="12.75" customHeight="1">
      <c r="A5048" s="15" t="s">
        <v>4460</v>
      </c>
      <c r="B5048" s="15" t="s">
        <v>3123</v>
      </c>
      <c r="C5048" s="15" t="s">
        <v>4321</v>
      </c>
      <c r="D5048" s="15" t="s">
        <v>12425</v>
      </c>
      <c r="E5048" s="15" t="s">
        <v>14721</v>
      </c>
      <c r="F5048" s="15" t="s">
        <v>8849</v>
      </c>
      <c r="G5048" s="15" t="s">
        <v>14722</v>
      </c>
      <c r="H5048" s="15" t="s">
        <v>14723</v>
      </c>
      <c r="I5048" s="15" t="s">
        <v>4327</v>
      </c>
      <c r="J5048" s="15" t="s">
        <v>5653</v>
      </c>
      <c r="K5048" s="15"/>
      <c r="L5048" s="103" t="str">
        <f t="shared" si="1"/>
        <v>B-L500-N155-5 Ltr. Natural jerrycan</v>
      </c>
      <c r="M5048" s="103">
        <f t="shared" si="2"/>
        <v>180</v>
      </c>
      <c r="N5048" s="102" t="str">
        <f t="shared" si="3"/>
        <v>wk 14</v>
      </c>
    </row>
    <row r="5049" ht="12.75" customHeight="1">
      <c r="A5049" s="15" t="s">
        <v>4460</v>
      </c>
      <c r="B5049" s="15" t="s">
        <v>3123</v>
      </c>
      <c r="C5049" s="15" t="s">
        <v>4321</v>
      </c>
      <c r="D5049" s="15" t="s">
        <v>3213</v>
      </c>
      <c r="E5049" s="15" t="s">
        <v>14724</v>
      </c>
      <c r="F5049" s="15" t="s">
        <v>4324</v>
      </c>
      <c r="G5049" s="15" t="s">
        <v>14725</v>
      </c>
      <c r="H5049" s="15" t="s">
        <v>14726</v>
      </c>
      <c r="I5049" s="15" t="s">
        <v>4327</v>
      </c>
      <c r="J5049" s="15" t="s">
        <v>4328</v>
      </c>
      <c r="K5049" s="15"/>
      <c r="L5049" s="103" t="str">
        <f t="shared" si="1"/>
        <v>B-L500-N155-5 Ltr. Natural jerrycan</v>
      </c>
      <c r="M5049" s="103">
        <f t="shared" si="2"/>
        <v>100</v>
      </c>
      <c r="N5049" s="102" t="str">
        <f t="shared" si="3"/>
        <v>wk 14</v>
      </c>
    </row>
    <row r="5050" ht="12.75" customHeight="1">
      <c r="A5050" s="15" t="s">
        <v>4467</v>
      </c>
      <c r="B5050" s="15" t="s">
        <v>3123</v>
      </c>
      <c r="C5050" s="15" t="s">
        <v>4321</v>
      </c>
      <c r="D5050" s="15" t="s">
        <v>14727</v>
      </c>
      <c r="E5050" s="15" t="s">
        <v>14728</v>
      </c>
      <c r="F5050" s="15" t="s">
        <v>4324</v>
      </c>
      <c r="G5050" s="15" t="s">
        <v>14729</v>
      </c>
      <c r="H5050" s="15" t="s">
        <v>14730</v>
      </c>
      <c r="I5050" s="15" t="s">
        <v>4327</v>
      </c>
      <c r="J5050" s="15" t="s">
        <v>4328</v>
      </c>
      <c r="K5050" s="15"/>
      <c r="L5050" s="103" t="str">
        <f t="shared" si="1"/>
        <v>B-L500-N155-5 Ltr. Natural jerrycan</v>
      </c>
      <c r="M5050" s="103">
        <f t="shared" si="2"/>
        <v>740</v>
      </c>
      <c r="N5050" s="102" t="str">
        <f t="shared" si="3"/>
        <v>wk 31</v>
      </c>
    </row>
    <row r="5051" ht="12.75" customHeight="1">
      <c r="A5051" s="15" t="s">
        <v>4477</v>
      </c>
      <c r="B5051" s="15" t="s">
        <v>3123</v>
      </c>
      <c r="C5051" s="15" t="s">
        <v>4321</v>
      </c>
      <c r="D5051" s="15" t="s">
        <v>3213</v>
      </c>
      <c r="E5051" s="15" t="s">
        <v>14731</v>
      </c>
      <c r="F5051" s="15" t="s">
        <v>4324</v>
      </c>
      <c r="G5051" s="15" t="s">
        <v>14725</v>
      </c>
      <c r="H5051" s="15" t="s">
        <v>14726</v>
      </c>
      <c r="I5051" s="15" t="s">
        <v>4327</v>
      </c>
      <c r="J5051" s="15" t="s">
        <v>4328</v>
      </c>
      <c r="K5051" s="15"/>
      <c r="L5051" s="103" t="str">
        <f t="shared" si="1"/>
        <v>B-L500-N155-5 Ltr. Natural jerrycan</v>
      </c>
      <c r="M5051" s="103">
        <f t="shared" si="2"/>
        <v>100</v>
      </c>
      <c r="N5051" s="102" t="str">
        <f t="shared" si="3"/>
        <v>wk 40</v>
      </c>
    </row>
    <row r="5052" ht="12.75" customHeight="1">
      <c r="A5052" s="15" t="s">
        <v>4480</v>
      </c>
      <c r="B5052" s="15" t="s">
        <v>3123</v>
      </c>
      <c r="C5052" s="15" t="s">
        <v>4965</v>
      </c>
      <c r="D5052" s="15" t="s">
        <v>14732</v>
      </c>
      <c r="E5052" s="15" t="s">
        <v>14733</v>
      </c>
      <c r="F5052" s="15" t="s">
        <v>8849</v>
      </c>
      <c r="G5052" s="15" t="s">
        <v>14734</v>
      </c>
      <c r="H5052" s="15" t="s">
        <v>14735</v>
      </c>
      <c r="I5052" s="15" t="s">
        <v>4327</v>
      </c>
      <c r="J5052" s="15" t="s">
        <v>5653</v>
      </c>
      <c r="K5052" s="15"/>
      <c r="L5052" s="103" t="str">
        <f t="shared" si="1"/>
        <v>B-L500-N155-5 Ltr. Natural jerrycan</v>
      </c>
      <c r="M5052" s="103">
        <f t="shared" si="2"/>
        <v>180</v>
      </c>
      <c r="N5052" s="102" t="str">
        <f t="shared" si="3"/>
        <v>wk 45</v>
      </c>
    </row>
    <row r="5053" ht="12.75" customHeight="1">
      <c r="A5053" s="15" t="s">
        <v>4480</v>
      </c>
      <c r="B5053" s="15" t="s">
        <v>3123</v>
      </c>
      <c r="C5053" s="15" t="s">
        <v>4321</v>
      </c>
      <c r="D5053" s="15" t="s">
        <v>14527</v>
      </c>
      <c r="E5053" s="15" t="s">
        <v>14736</v>
      </c>
      <c r="F5053" s="15" t="s">
        <v>4324</v>
      </c>
      <c r="G5053" s="15" t="s">
        <v>14712</v>
      </c>
      <c r="H5053" s="15" t="s">
        <v>14713</v>
      </c>
      <c r="I5053" s="15" t="s">
        <v>4327</v>
      </c>
      <c r="J5053" s="15" t="s">
        <v>4345</v>
      </c>
      <c r="K5053" s="15"/>
      <c r="L5053" s="103" t="str">
        <f t="shared" si="1"/>
        <v>B-L500-N155-5 Ltr. Natural jerrycan</v>
      </c>
      <c r="M5053" s="103">
        <f t="shared" si="2"/>
        <v>40</v>
      </c>
      <c r="N5053" s="102" t="str">
        <f t="shared" si="3"/>
        <v>wk 45</v>
      </c>
    </row>
    <row r="5054" ht="12.75" customHeight="1">
      <c r="A5054" s="15" t="s">
        <v>4487</v>
      </c>
      <c r="B5054" s="15" t="s">
        <v>3123</v>
      </c>
      <c r="C5054" s="15" t="s">
        <v>4321</v>
      </c>
      <c r="D5054" s="15" t="s">
        <v>14643</v>
      </c>
      <c r="E5054" s="15" t="s">
        <v>14737</v>
      </c>
      <c r="F5054" s="15" t="s">
        <v>4324</v>
      </c>
      <c r="G5054" s="15" t="s">
        <v>14738</v>
      </c>
      <c r="H5054" s="15" t="s">
        <v>14739</v>
      </c>
      <c r="I5054" s="15" t="s">
        <v>4327</v>
      </c>
      <c r="J5054" s="15" t="s">
        <v>4328</v>
      </c>
      <c r="K5054" s="15"/>
      <c r="L5054" s="103" t="str">
        <f t="shared" si="1"/>
        <v>B-L500-N155-5 Ltr. Natural jerrycan</v>
      </c>
      <c r="M5054" s="103">
        <f t="shared" si="2"/>
        <v>140</v>
      </c>
      <c r="N5054" s="102" t="str">
        <f t="shared" si="3"/>
        <v>wk </v>
      </c>
    </row>
    <row r="5055" ht="12.75" customHeight="1">
      <c r="A5055" s="15" t="s">
        <v>4501</v>
      </c>
      <c r="B5055" s="15" t="s">
        <v>3123</v>
      </c>
      <c r="C5055" s="15" t="s">
        <v>4321</v>
      </c>
      <c r="D5055" s="15" t="s">
        <v>14527</v>
      </c>
      <c r="E5055" s="15" t="s">
        <v>14740</v>
      </c>
      <c r="F5055" s="15" t="s">
        <v>4324</v>
      </c>
      <c r="G5055" s="15" t="s">
        <v>14712</v>
      </c>
      <c r="H5055" s="15" t="s">
        <v>14713</v>
      </c>
      <c r="I5055" s="15" t="s">
        <v>4327</v>
      </c>
      <c r="J5055" s="15" t="s">
        <v>4328</v>
      </c>
      <c r="K5055" s="15"/>
      <c r="L5055" s="103" t="str">
        <f t="shared" si="1"/>
        <v>B-L500-N155-5 Ltr. Natural jerrycan</v>
      </c>
      <c r="M5055" s="103">
        <f t="shared" si="2"/>
        <v>40</v>
      </c>
      <c r="N5055" s="102" t="str">
        <f t="shared" si="3"/>
        <v>wk </v>
      </c>
    </row>
    <row r="5056" ht="12.75" customHeight="1">
      <c r="A5056" s="15" t="s">
        <v>4501</v>
      </c>
      <c r="B5056" s="15" t="s">
        <v>3123</v>
      </c>
      <c r="C5056" s="15" t="s">
        <v>4321</v>
      </c>
      <c r="D5056" s="15" t="s">
        <v>4330</v>
      </c>
      <c r="E5056" s="15" t="s">
        <v>14741</v>
      </c>
      <c r="F5056" s="15" t="s">
        <v>12537</v>
      </c>
      <c r="G5056" s="15" t="s">
        <v>10284</v>
      </c>
      <c r="H5056" s="15" t="s">
        <v>14742</v>
      </c>
      <c r="I5056" s="15" t="s">
        <v>4327</v>
      </c>
      <c r="J5056" s="15" t="s">
        <v>8677</v>
      </c>
      <c r="K5056" s="15"/>
      <c r="L5056" s="103" t="str">
        <f t="shared" si="1"/>
        <v>B-L500-N155-5 Ltr. Natural jerrycan</v>
      </c>
      <c r="M5056" s="103">
        <f t="shared" si="2"/>
        <v>500</v>
      </c>
      <c r="N5056" s="102" t="str">
        <f t="shared" si="3"/>
        <v>wk </v>
      </c>
    </row>
    <row r="5057" ht="12.75" customHeight="1">
      <c r="A5057" s="15" t="s">
        <v>4501</v>
      </c>
      <c r="B5057" s="15" t="s">
        <v>3123</v>
      </c>
      <c r="C5057" s="15" t="s">
        <v>4321</v>
      </c>
      <c r="D5057" s="15" t="s">
        <v>14522</v>
      </c>
      <c r="E5057" s="15" t="s">
        <v>14743</v>
      </c>
      <c r="F5057" s="15" t="s">
        <v>4324</v>
      </c>
      <c r="G5057" s="15" t="s">
        <v>14719</v>
      </c>
      <c r="H5057" s="15" t="s">
        <v>14720</v>
      </c>
      <c r="I5057" s="15" t="s">
        <v>4327</v>
      </c>
      <c r="J5057" s="15" t="s">
        <v>4328</v>
      </c>
      <c r="K5057" s="15"/>
      <c r="L5057" s="103" t="str">
        <f t="shared" si="1"/>
        <v>B-L500-N155-5 Ltr. Natural jerrycan</v>
      </c>
      <c r="M5057" s="103">
        <f t="shared" si="2"/>
        <v>20</v>
      </c>
      <c r="N5057" s="102" t="str">
        <f t="shared" si="3"/>
        <v>wk </v>
      </c>
    </row>
    <row r="5058" ht="12.75" customHeight="1">
      <c r="A5058" s="15" t="s">
        <v>4506</v>
      </c>
      <c r="B5058" s="15" t="s">
        <v>3123</v>
      </c>
      <c r="C5058" s="15" t="s">
        <v>4321</v>
      </c>
      <c r="D5058" s="15" t="s">
        <v>11939</v>
      </c>
      <c r="E5058" s="15" t="s">
        <v>14744</v>
      </c>
      <c r="F5058" s="15" t="s">
        <v>4324</v>
      </c>
      <c r="G5058" s="15" t="s">
        <v>10278</v>
      </c>
      <c r="H5058" s="15" t="s">
        <v>14745</v>
      </c>
      <c r="I5058" s="15" t="s">
        <v>4327</v>
      </c>
      <c r="J5058" s="15" t="s">
        <v>4345</v>
      </c>
      <c r="K5058" s="15"/>
      <c r="L5058" s="103" t="str">
        <f t="shared" si="1"/>
        <v>B-L500-N155-5 Ltr. Natural jerrycan</v>
      </c>
      <c r="M5058" s="103">
        <f t="shared" si="2"/>
        <v>200</v>
      </c>
      <c r="N5058" s="102" t="str">
        <f t="shared" si="3"/>
        <v>wk </v>
      </c>
    </row>
    <row r="5059" ht="12.75" customHeight="1">
      <c r="A5059" s="15" t="s">
        <v>4506</v>
      </c>
      <c r="B5059" s="15" t="s">
        <v>3123</v>
      </c>
      <c r="C5059" s="15" t="s">
        <v>4321</v>
      </c>
      <c r="D5059" s="15" t="s">
        <v>11939</v>
      </c>
      <c r="E5059" s="15" t="s">
        <v>14746</v>
      </c>
      <c r="F5059" s="15" t="s">
        <v>4324</v>
      </c>
      <c r="G5059" s="15" t="s">
        <v>10278</v>
      </c>
      <c r="H5059" s="15" t="s">
        <v>14745</v>
      </c>
      <c r="I5059" s="15" t="s">
        <v>4327</v>
      </c>
      <c r="J5059" s="15" t="s">
        <v>4345</v>
      </c>
      <c r="K5059" s="15"/>
      <c r="L5059" s="103" t="str">
        <f t="shared" si="1"/>
        <v>B-L500-N155-5 Ltr. Natural jerrycan</v>
      </c>
      <c r="M5059" s="103">
        <f t="shared" si="2"/>
        <v>200</v>
      </c>
      <c r="N5059" s="102" t="str">
        <f t="shared" si="3"/>
        <v>wk </v>
      </c>
    </row>
    <row r="5060" ht="12.75" customHeight="1">
      <c r="A5060" s="15" t="s">
        <v>4506</v>
      </c>
      <c r="B5060" s="15" t="s">
        <v>3123</v>
      </c>
      <c r="C5060" s="15" t="s">
        <v>4321</v>
      </c>
      <c r="D5060" s="15" t="s">
        <v>7941</v>
      </c>
      <c r="E5060" s="15" t="s">
        <v>14747</v>
      </c>
      <c r="F5060" s="15" t="s">
        <v>4324</v>
      </c>
      <c r="G5060" s="15" t="s">
        <v>14748</v>
      </c>
      <c r="H5060" s="15" t="s">
        <v>14749</v>
      </c>
      <c r="I5060" s="15" t="s">
        <v>4327</v>
      </c>
      <c r="J5060" s="15" t="s">
        <v>4345</v>
      </c>
      <c r="K5060" s="15"/>
      <c r="L5060" s="103" t="str">
        <f t="shared" si="1"/>
        <v>B-L500-N155-5 Ltr. Natural jerrycan</v>
      </c>
      <c r="M5060" s="103">
        <f t="shared" si="2"/>
        <v>480</v>
      </c>
      <c r="N5060" s="102" t="str">
        <f t="shared" si="3"/>
        <v>wk </v>
      </c>
    </row>
    <row r="5061" ht="12.75" customHeight="1">
      <c r="A5061" s="15" t="s">
        <v>4506</v>
      </c>
      <c r="B5061" s="15" t="s">
        <v>3123</v>
      </c>
      <c r="C5061" s="15" t="s">
        <v>4321</v>
      </c>
      <c r="D5061" s="15" t="s">
        <v>14527</v>
      </c>
      <c r="E5061" s="15" t="s">
        <v>14750</v>
      </c>
      <c r="F5061" s="15" t="s">
        <v>4324</v>
      </c>
      <c r="G5061" s="15" t="s">
        <v>14712</v>
      </c>
      <c r="H5061" s="15" t="s">
        <v>14713</v>
      </c>
      <c r="I5061" s="15" t="s">
        <v>4327</v>
      </c>
      <c r="J5061" s="15" t="s">
        <v>4345</v>
      </c>
      <c r="K5061" s="15"/>
      <c r="L5061" s="103" t="str">
        <f t="shared" si="1"/>
        <v>B-L500-N155-5 Ltr. Natural jerrycan</v>
      </c>
      <c r="M5061" s="103">
        <f t="shared" si="2"/>
        <v>40</v>
      </c>
      <c r="N5061" s="102" t="str">
        <f t="shared" si="3"/>
        <v>wk </v>
      </c>
    </row>
    <row r="5062" ht="12.75" customHeight="1">
      <c r="A5062" s="15" t="s">
        <v>4506</v>
      </c>
      <c r="B5062" s="15" t="s">
        <v>3123</v>
      </c>
      <c r="C5062" s="15" t="s">
        <v>4321</v>
      </c>
      <c r="D5062" s="15" t="s">
        <v>4330</v>
      </c>
      <c r="E5062" s="15" t="s">
        <v>14751</v>
      </c>
      <c r="F5062" s="15" t="s">
        <v>4324</v>
      </c>
      <c r="G5062" s="15" t="s">
        <v>10284</v>
      </c>
      <c r="H5062" s="15" t="s">
        <v>14742</v>
      </c>
      <c r="I5062" s="15" t="s">
        <v>4327</v>
      </c>
      <c r="J5062" s="15" t="s">
        <v>4345</v>
      </c>
      <c r="K5062" s="15"/>
      <c r="L5062" s="103" t="str">
        <f t="shared" si="1"/>
        <v>B-L500-N155-5 Ltr. Natural jerrycan</v>
      </c>
      <c r="M5062" s="103">
        <f t="shared" si="2"/>
        <v>500</v>
      </c>
      <c r="N5062" s="102" t="str">
        <f t="shared" si="3"/>
        <v>wk </v>
      </c>
    </row>
    <row r="5063" ht="12.75" customHeight="1">
      <c r="A5063" s="15" t="s">
        <v>4506</v>
      </c>
      <c r="B5063" s="15" t="s">
        <v>3123</v>
      </c>
      <c r="C5063" s="15" t="s">
        <v>4321</v>
      </c>
      <c r="D5063" s="15" t="s">
        <v>4330</v>
      </c>
      <c r="E5063" s="15" t="s">
        <v>14752</v>
      </c>
      <c r="F5063" s="15" t="s">
        <v>6606</v>
      </c>
      <c r="G5063" s="15" t="s">
        <v>6624</v>
      </c>
      <c r="H5063" s="15" t="s">
        <v>14742</v>
      </c>
      <c r="I5063" s="15" t="s">
        <v>4327</v>
      </c>
      <c r="J5063" s="15" t="s">
        <v>4359</v>
      </c>
      <c r="K5063" s="15"/>
      <c r="L5063" s="103" t="str">
        <f t="shared" si="1"/>
        <v>B-L500-N155-5 Ltr. Natural jerrycan</v>
      </c>
      <c r="M5063" s="103">
        <f t="shared" si="2"/>
        <v>500</v>
      </c>
      <c r="N5063" s="102" t="str">
        <f t="shared" si="3"/>
        <v>wk </v>
      </c>
    </row>
    <row r="5064" ht="12.75" customHeight="1">
      <c r="A5064" s="15" t="s">
        <v>4506</v>
      </c>
      <c r="B5064" s="15" t="s">
        <v>3123</v>
      </c>
      <c r="C5064" s="15" t="s">
        <v>4321</v>
      </c>
      <c r="D5064" s="15" t="s">
        <v>3282</v>
      </c>
      <c r="E5064" s="15" t="s">
        <v>14753</v>
      </c>
      <c r="F5064" s="15" t="s">
        <v>14754</v>
      </c>
      <c r="G5064" s="15" t="s">
        <v>14755</v>
      </c>
      <c r="H5064" s="15" t="s">
        <v>14756</v>
      </c>
      <c r="I5064" s="15" t="s">
        <v>4327</v>
      </c>
      <c r="J5064" s="15" t="s">
        <v>4359</v>
      </c>
      <c r="K5064" s="15"/>
      <c r="L5064" s="103" t="str">
        <f t="shared" si="1"/>
        <v>B-L500-N155-5 Ltr. Natural jerrycan</v>
      </c>
      <c r="M5064" s="103">
        <f t="shared" si="2"/>
        <v>1000</v>
      </c>
      <c r="N5064" s="102" t="str">
        <f t="shared" si="3"/>
        <v>wk </v>
      </c>
    </row>
    <row r="5065" ht="12.75" customHeight="1">
      <c r="A5065" s="15" t="s">
        <v>4510</v>
      </c>
      <c r="B5065" s="15" t="s">
        <v>3123</v>
      </c>
      <c r="C5065" s="15" t="s">
        <v>4321</v>
      </c>
      <c r="D5065" s="15" t="s">
        <v>14536</v>
      </c>
      <c r="E5065" s="15" t="s">
        <v>14757</v>
      </c>
      <c r="F5065" s="15" t="s">
        <v>4324</v>
      </c>
      <c r="G5065" s="15" t="s">
        <v>14703</v>
      </c>
      <c r="H5065" s="15" t="s">
        <v>14704</v>
      </c>
      <c r="I5065" s="15" t="s">
        <v>4327</v>
      </c>
      <c r="J5065" s="15" t="s">
        <v>4345</v>
      </c>
      <c r="K5065" s="15"/>
      <c r="L5065" s="103" t="str">
        <f t="shared" si="1"/>
        <v>B-L500-N155-5 Ltr. Natural jerrycan</v>
      </c>
      <c r="M5065" s="103">
        <f t="shared" si="2"/>
        <v>60</v>
      </c>
      <c r="N5065" s="102" t="str">
        <f t="shared" si="3"/>
        <v>wk </v>
      </c>
    </row>
    <row r="5066" ht="12.75" customHeight="1">
      <c r="A5066" s="15" t="s">
        <v>4510</v>
      </c>
      <c r="B5066" s="15" t="s">
        <v>3123</v>
      </c>
      <c r="C5066" s="15" t="s">
        <v>4321</v>
      </c>
      <c r="D5066" s="15" t="s">
        <v>14527</v>
      </c>
      <c r="E5066" s="15" t="s">
        <v>14758</v>
      </c>
      <c r="F5066" s="15" t="s">
        <v>4324</v>
      </c>
      <c r="G5066" s="15" t="s">
        <v>14712</v>
      </c>
      <c r="H5066" s="15" t="s">
        <v>14713</v>
      </c>
      <c r="I5066" s="15" t="s">
        <v>4327</v>
      </c>
      <c r="J5066" s="15" t="s">
        <v>4345</v>
      </c>
      <c r="K5066" s="15"/>
      <c r="L5066" s="103" t="str">
        <f t="shared" si="1"/>
        <v>B-L500-N155-5 Ltr. Natural jerrycan</v>
      </c>
      <c r="M5066" s="103">
        <f t="shared" si="2"/>
        <v>40</v>
      </c>
      <c r="N5066" s="102" t="str">
        <f t="shared" si="3"/>
        <v>wk </v>
      </c>
    </row>
    <row r="5067" ht="12.75" customHeight="1">
      <c r="A5067" s="15" t="s">
        <v>4513</v>
      </c>
      <c r="B5067" s="15" t="s">
        <v>3123</v>
      </c>
      <c r="C5067" s="15" t="s">
        <v>4321</v>
      </c>
      <c r="D5067" s="15" t="s">
        <v>3213</v>
      </c>
      <c r="E5067" s="15" t="s">
        <v>14759</v>
      </c>
      <c r="F5067" s="15" t="s">
        <v>4324</v>
      </c>
      <c r="G5067" s="15" t="s">
        <v>14725</v>
      </c>
      <c r="H5067" s="15" t="s">
        <v>14726</v>
      </c>
      <c r="I5067" s="15" t="s">
        <v>4327</v>
      </c>
      <c r="J5067" s="15" t="s">
        <v>4345</v>
      </c>
      <c r="K5067" s="15"/>
      <c r="L5067" s="103" t="str">
        <f t="shared" si="1"/>
        <v>B-L500-N155-5 Ltr. Natural jerrycan</v>
      </c>
      <c r="M5067" s="103">
        <f t="shared" si="2"/>
        <v>100</v>
      </c>
      <c r="N5067" s="102" t="str">
        <f t="shared" si="3"/>
        <v>wk </v>
      </c>
    </row>
    <row r="5068" ht="12.75" customHeight="1">
      <c r="A5068" s="15" t="s">
        <v>4513</v>
      </c>
      <c r="B5068" s="15" t="s">
        <v>3123</v>
      </c>
      <c r="C5068" s="15" t="s">
        <v>4321</v>
      </c>
      <c r="D5068" s="15" t="s">
        <v>3320</v>
      </c>
      <c r="E5068" s="15" t="s">
        <v>14760</v>
      </c>
      <c r="F5068" s="15" t="s">
        <v>10849</v>
      </c>
      <c r="G5068" s="15" t="s">
        <v>10172</v>
      </c>
      <c r="H5068" s="15" t="s">
        <v>14761</v>
      </c>
      <c r="I5068" s="15" t="s">
        <v>4327</v>
      </c>
      <c r="J5068" s="15" t="s">
        <v>5653</v>
      </c>
      <c r="K5068" s="15"/>
      <c r="L5068" s="103" t="str">
        <f t="shared" si="1"/>
        <v>B-L500-N155-5 Ltr. Natural jerrycan</v>
      </c>
      <c r="M5068" s="103">
        <f t="shared" si="2"/>
        <v>400</v>
      </c>
      <c r="N5068" s="102" t="str">
        <f t="shared" si="3"/>
        <v>wk </v>
      </c>
    </row>
    <row r="5069" ht="12.75" customHeight="1">
      <c r="A5069" s="15" t="s">
        <v>4513</v>
      </c>
      <c r="B5069" s="15" t="s">
        <v>3123</v>
      </c>
      <c r="C5069" s="15" t="s">
        <v>4321</v>
      </c>
      <c r="D5069" s="15" t="s">
        <v>4330</v>
      </c>
      <c r="E5069" s="15" t="s">
        <v>14762</v>
      </c>
      <c r="F5069" s="15" t="s">
        <v>12537</v>
      </c>
      <c r="G5069" s="15" t="s">
        <v>10284</v>
      </c>
      <c r="H5069" s="15" t="s">
        <v>14742</v>
      </c>
      <c r="I5069" s="15" t="s">
        <v>4327</v>
      </c>
      <c r="J5069" s="15" t="s">
        <v>8677</v>
      </c>
      <c r="K5069" s="15"/>
      <c r="L5069" s="103" t="str">
        <f t="shared" si="1"/>
        <v>B-L500-N155-5 Ltr. Natural jerrycan</v>
      </c>
      <c r="M5069" s="103">
        <f t="shared" si="2"/>
        <v>500</v>
      </c>
      <c r="N5069" s="102" t="str">
        <f t="shared" si="3"/>
        <v>wk </v>
      </c>
    </row>
    <row r="5070" ht="12.75" customHeight="1">
      <c r="A5070" s="15" t="s">
        <v>4513</v>
      </c>
      <c r="B5070" s="15" t="s">
        <v>3123</v>
      </c>
      <c r="C5070" s="15" t="s">
        <v>4321</v>
      </c>
      <c r="D5070" s="15" t="s">
        <v>14527</v>
      </c>
      <c r="E5070" s="15" t="s">
        <v>14763</v>
      </c>
      <c r="F5070" s="15" t="s">
        <v>4324</v>
      </c>
      <c r="G5070" s="15" t="s">
        <v>14712</v>
      </c>
      <c r="H5070" s="15" t="s">
        <v>14713</v>
      </c>
      <c r="I5070" s="15" t="s">
        <v>4327</v>
      </c>
      <c r="J5070" s="15" t="s">
        <v>4328</v>
      </c>
      <c r="K5070" s="15"/>
      <c r="L5070" s="103" t="str">
        <f t="shared" si="1"/>
        <v>B-L500-N155-5 Ltr. Natural jerrycan</v>
      </c>
      <c r="M5070" s="103">
        <f t="shared" si="2"/>
        <v>40</v>
      </c>
      <c r="N5070" s="102" t="str">
        <f t="shared" si="3"/>
        <v>wk </v>
      </c>
    </row>
    <row r="5071" ht="12.75" customHeight="1">
      <c r="A5071" s="15" t="s">
        <v>4513</v>
      </c>
      <c r="B5071" s="15" t="s">
        <v>3123</v>
      </c>
      <c r="C5071" s="15" t="s">
        <v>4321</v>
      </c>
      <c r="D5071" s="15" t="s">
        <v>14522</v>
      </c>
      <c r="E5071" s="15" t="s">
        <v>13842</v>
      </c>
      <c r="F5071" s="15" t="s">
        <v>4324</v>
      </c>
      <c r="G5071" s="15" t="s">
        <v>14719</v>
      </c>
      <c r="H5071" s="15" t="s">
        <v>14720</v>
      </c>
      <c r="I5071" s="15" t="s">
        <v>4327</v>
      </c>
      <c r="J5071" s="15" t="s">
        <v>4328</v>
      </c>
      <c r="K5071" s="15"/>
      <c r="L5071" s="103" t="str">
        <f t="shared" si="1"/>
        <v>B-L500-N155-5 Ltr. Natural jerrycan</v>
      </c>
      <c r="M5071" s="103">
        <f t="shared" si="2"/>
        <v>20</v>
      </c>
      <c r="N5071" s="102" t="str">
        <f t="shared" si="3"/>
        <v>wk </v>
      </c>
    </row>
    <row r="5072" ht="12.75" customHeight="1">
      <c r="A5072" s="15" t="s">
        <v>4513</v>
      </c>
      <c r="B5072" s="15" t="s">
        <v>3123</v>
      </c>
      <c r="C5072" s="15" t="s">
        <v>4965</v>
      </c>
      <c r="D5072" s="15" t="s">
        <v>14764</v>
      </c>
      <c r="E5072" s="15" t="s">
        <v>14765</v>
      </c>
      <c r="F5072" s="15" t="s">
        <v>6606</v>
      </c>
      <c r="G5072" s="15" t="s">
        <v>14766</v>
      </c>
      <c r="H5072" s="15" t="s">
        <v>14767</v>
      </c>
      <c r="I5072" s="15" t="s">
        <v>4327</v>
      </c>
      <c r="J5072" s="15" t="s">
        <v>4359</v>
      </c>
      <c r="K5072" s="15"/>
      <c r="L5072" s="103" t="str">
        <f t="shared" si="1"/>
        <v>B-L500-N155-5 Ltr. Natural jerrycan</v>
      </c>
      <c r="M5072" s="103">
        <f t="shared" si="2"/>
        <v>500</v>
      </c>
      <c r="N5072" s="102" t="str">
        <f t="shared" si="3"/>
        <v>wk </v>
      </c>
    </row>
    <row r="5073" ht="12.75" customHeight="1">
      <c r="A5073" s="15" t="s">
        <v>4513</v>
      </c>
      <c r="B5073" s="15" t="s">
        <v>3123</v>
      </c>
      <c r="C5073" s="15" t="s">
        <v>4321</v>
      </c>
      <c r="D5073" s="15" t="s">
        <v>14527</v>
      </c>
      <c r="E5073" s="15" t="s">
        <v>13843</v>
      </c>
      <c r="F5073" s="15" t="s">
        <v>4324</v>
      </c>
      <c r="G5073" s="15" t="s">
        <v>14712</v>
      </c>
      <c r="H5073" s="15" t="s">
        <v>14713</v>
      </c>
      <c r="I5073" s="15" t="s">
        <v>4327</v>
      </c>
      <c r="J5073" s="15" t="s">
        <v>4328</v>
      </c>
      <c r="K5073" s="15"/>
      <c r="L5073" s="103" t="str">
        <f t="shared" si="1"/>
        <v>B-L500-N155-5 Ltr. Natural jerrycan</v>
      </c>
      <c r="M5073" s="103">
        <f t="shared" si="2"/>
        <v>40</v>
      </c>
      <c r="N5073" s="102" t="str">
        <f t="shared" si="3"/>
        <v>wk </v>
      </c>
    </row>
    <row r="5074" ht="12.75" customHeight="1">
      <c r="A5074" s="15" t="s">
        <v>4515</v>
      </c>
      <c r="B5074" s="15" t="s">
        <v>3123</v>
      </c>
      <c r="C5074" s="15" t="s">
        <v>4321</v>
      </c>
      <c r="D5074" s="15" t="s">
        <v>14768</v>
      </c>
      <c r="E5074" s="15" t="s">
        <v>13847</v>
      </c>
      <c r="F5074" s="15" t="s">
        <v>4324</v>
      </c>
      <c r="G5074" s="15" t="s">
        <v>14769</v>
      </c>
      <c r="H5074" s="15" t="s">
        <v>14770</v>
      </c>
      <c r="I5074" s="15" t="s">
        <v>4327</v>
      </c>
      <c r="J5074" s="15" t="s">
        <v>4345</v>
      </c>
      <c r="K5074" s="15"/>
      <c r="L5074" s="103" t="str">
        <f t="shared" si="1"/>
        <v>B-L500-N155-5 Ltr. Natural jerrycan</v>
      </c>
      <c r="M5074" s="103">
        <f t="shared" si="2"/>
        <v>260</v>
      </c>
      <c r="N5074" s="102" t="str">
        <f t="shared" si="3"/>
        <v>wk </v>
      </c>
    </row>
    <row r="5075" ht="12.75" customHeight="1">
      <c r="A5075" s="15" t="s">
        <v>4515</v>
      </c>
      <c r="B5075" s="15" t="s">
        <v>3123</v>
      </c>
      <c r="C5075" s="15" t="s">
        <v>4321</v>
      </c>
      <c r="D5075" s="15" t="s">
        <v>14536</v>
      </c>
      <c r="E5075" s="15" t="s">
        <v>14771</v>
      </c>
      <c r="F5075" s="15" t="s">
        <v>4324</v>
      </c>
      <c r="G5075" s="15" t="s">
        <v>14703</v>
      </c>
      <c r="H5075" s="15" t="s">
        <v>14704</v>
      </c>
      <c r="I5075" s="15" t="s">
        <v>4327</v>
      </c>
      <c r="J5075" s="15" t="s">
        <v>4328</v>
      </c>
      <c r="K5075" s="15"/>
      <c r="L5075" s="103" t="str">
        <f t="shared" si="1"/>
        <v>B-L500-N155-5 Ltr. Natural jerrycan</v>
      </c>
      <c r="M5075" s="103">
        <f t="shared" si="2"/>
        <v>60</v>
      </c>
      <c r="N5075" s="102" t="str">
        <f t="shared" si="3"/>
        <v>wk </v>
      </c>
    </row>
    <row r="5076" ht="12.75" customHeight="1">
      <c r="A5076" s="15" t="s">
        <v>4517</v>
      </c>
      <c r="B5076" s="15" t="s">
        <v>3123</v>
      </c>
      <c r="C5076" s="15" t="s">
        <v>4321</v>
      </c>
      <c r="D5076" s="15" t="s">
        <v>14527</v>
      </c>
      <c r="E5076" s="15" t="s">
        <v>14772</v>
      </c>
      <c r="F5076" s="15" t="s">
        <v>4324</v>
      </c>
      <c r="G5076" s="15" t="s">
        <v>14712</v>
      </c>
      <c r="H5076" s="15" t="s">
        <v>14713</v>
      </c>
      <c r="I5076" s="15" t="s">
        <v>4327</v>
      </c>
      <c r="J5076" s="15" t="s">
        <v>4345</v>
      </c>
      <c r="K5076" s="15"/>
      <c r="L5076" s="103" t="str">
        <f t="shared" si="1"/>
        <v>B-L500-N155-5 Ltr. Natural jerrycan</v>
      </c>
      <c r="M5076" s="103">
        <f t="shared" si="2"/>
        <v>40</v>
      </c>
      <c r="N5076" s="102" t="str">
        <f t="shared" si="3"/>
        <v>wk </v>
      </c>
    </row>
    <row r="5077" ht="12.75" customHeight="1">
      <c r="A5077" s="15" t="s">
        <v>4334</v>
      </c>
      <c r="B5077" s="15" t="s">
        <v>3123</v>
      </c>
      <c r="C5077" s="15" t="s">
        <v>4965</v>
      </c>
      <c r="D5077" s="15" t="s">
        <v>14553</v>
      </c>
      <c r="E5077" s="15" t="s">
        <v>14773</v>
      </c>
      <c r="F5077" s="15" t="s">
        <v>4324</v>
      </c>
      <c r="G5077" s="15" t="s">
        <v>14774</v>
      </c>
      <c r="H5077" s="15" t="s">
        <v>14775</v>
      </c>
      <c r="I5077" s="15" t="s">
        <v>4327</v>
      </c>
      <c r="J5077" s="15" t="s">
        <v>4328</v>
      </c>
      <c r="K5077" s="15"/>
      <c r="L5077" s="103" t="str">
        <f t="shared" si="1"/>
        <v>B-L500-N155-5 Ltr. Natural jerrycan</v>
      </c>
      <c r="M5077" s="103">
        <f t="shared" si="2"/>
        <v>40</v>
      </c>
      <c r="N5077" s="102" t="str">
        <f t="shared" si="3"/>
        <v>wk </v>
      </c>
    </row>
    <row r="5078" ht="12.75" customHeight="1">
      <c r="A5078" s="15" t="s">
        <v>4527</v>
      </c>
      <c r="B5078" s="15" t="s">
        <v>3123</v>
      </c>
      <c r="C5078" s="15" t="s">
        <v>4321</v>
      </c>
      <c r="D5078" s="15" t="s">
        <v>14522</v>
      </c>
      <c r="E5078" s="15" t="s">
        <v>14776</v>
      </c>
      <c r="F5078" s="15" t="s">
        <v>4324</v>
      </c>
      <c r="G5078" s="15" t="s">
        <v>14719</v>
      </c>
      <c r="H5078" s="15" t="s">
        <v>14777</v>
      </c>
      <c r="I5078" s="15" t="s">
        <v>4327</v>
      </c>
      <c r="J5078" s="15" t="s">
        <v>4345</v>
      </c>
      <c r="K5078" s="15"/>
      <c r="L5078" s="103" t="str">
        <f t="shared" si="1"/>
        <v>B-L500-N155-5 Ltr. Natural jerrycan</v>
      </c>
      <c r="M5078" s="103">
        <f t="shared" si="2"/>
        <v>20</v>
      </c>
      <c r="N5078" s="102" t="str">
        <f t="shared" si="3"/>
        <v>wk </v>
      </c>
    </row>
    <row r="5079" ht="12.75" customHeight="1">
      <c r="A5079" s="15" t="s">
        <v>4567</v>
      </c>
      <c r="B5079" s="15" t="s">
        <v>3123</v>
      </c>
      <c r="C5079" s="15" t="s">
        <v>4321</v>
      </c>
      <c r="D5079" s="15" t="s">
        <v>14522</v>
      </c>
      <c r="E5079" s="15" t="s">
        <v>14778</v>
      </c>
      <c r="F5079" s="15" t="s">
        <v>4324</v>
      </c>
      <c r="G5079" s="15" t="s">
        <v>14719</v>
      </c>
      <c r="H5079" s="15" t="s">
        <v>14777</v>
      </c>
      <c r="I5079" s="15" t="s">
        <v>4327</v>
      </c>
      <c r="J5079" s="15" t="s">
        <v>4345</v>
      </c>
      <c r="K5079" s="15"/>
      <c r="L5079" s="103" t="str">
        <f t="shared" si="1"/>
        <v>B-L500-N155-5 Ltr. Natural jerrycan</v>
      </c>
      <c r="M5079" s="103">
        <f t="shared" si="2"/>
        <v>20</v>
      </c>
      <c r="N5079" s="102" t="str">
        <f t="shared" si="3"/>
        <v>wk </v>
      </c>
    </row>
    <row r="5080" ht="12.75" customHeight="1">
      <c r="A5080" s="15" t="s">
        <v>4567</v>
      </c>
      <c r="B5080" s="15" t="s">
        <v>3123</v>
      </c>
      <c r="C5080" s="15" t="s">
        <v>4321</v>
      </c>
      <c r="D5080" s="15" t="s">
        <v>11939</v>
      </c>
      <c r="E5080" s="15" t="s">
        <v>14779</v>
      </c>
      <c r="F5080" s="15" t="s">
        <v>4324</v>
      </c>
      <c r="G5080" s="15" t="s">
        <v>10278</v>
      </c>
      <c r="H5080" s="15" t="s">
        <v>14780</v>
      </c>
      <c r="I5080" s="15" t="s">
        <v>4327</v>
      </c>
      <c r="J5080" s="15" t="s">
        <v>4328</v>
      </c>
      <c r="K5080" s="15"/>
      <c r="L5080" s="103" t="str">
        <f t="shared" si="1"/>
        <v>B-L500-N155-5 Ltr. Natural jerrycan</v>
      </c>
      <c r="M5080" s="103">
        <f t="shared" si="2"/>
        <v>200</v>
      </c>
      <c r="N5080" s="102" t="str">
        <f t="shared" si="3"/>
        <v>wk </v>
      </c>
    </row>
    <row r="5081" ht="12.75" customHeight="1">
      <c r="A5081" s="15" t="s">
        <v>4569</v>
      </c>
      <c r="B5081" s="15" t="s">
        <v>3123</v>
      </c>
      <c r="C5081" s="15" t="s">
        <v>4965</v>
      </c>
      <c r="D5081" s="15" t="s">
        <v>14781</v>
      </c>
      <c r="E5081" s="15" t="s">
        <v>14782</v>
      </c>
      <c r="F5081" s="15" t="s">
        <v>4324</v>
      </c>
      <c r="G5081" s="15" t="s">
        <v>14783</v>
      </c>
      <c r="H5081" s="15" t="s">
        <v>14784</v>
      </c>
      <c r="I5081" s="15" t="s">
        <v>4327</v>
      </c>
      <c r="J5081" s="15" t="s">
        <v>4345</v>
      </c>
      <c r="K5081" s="15"/>
      <c r="L5081" s="103" t="str">
        <f t="shared" si="1"/>
        <v>B-L500-N155-5 Ltr. Natural jerrycan</v>
      </c>
      <c r="M5081" s="103">
        <f t="shared" si="2"/>
        <v>20</v>
      </c>
      <c r="N5081" s="102" t="str">
        <f t="shared" si="3"/>
        <v>wk </v>
      </c>
    </row>
    <row r="5082" ht="12.75" customHeight="1">
      <c r="A5082" s="15" t="s">
        <v>4569</v>
      </c>
      <c r="B5082" s="15" t="s">
        <v>3123</v>
      </c>
      <c r="C5082" s="15" t="s">
        <v>4321</v>
      </c>
      <c r="D5082" s="15" t="s">
        <v>3292</v>
      </c>
      <c r="E5082" s="15" t="s">
        <v>14785</v>
      </c>
      <c r="F5082" s="15" t="s">
        <v>4324</v>
      </c>
      <c r="G5082" s="15" t="s">
        <v>13658</v>
      </c>
      <c r="H5082" s="15" t="s">
        <v>14786</v>
      </c>
      <c r="I5082" s="15" t="s">
        <v>4327</v>
      </c>
      <c r="J5082" s="15" t="s">
        <v>4345</v>
      </c>
      <c r="K5082" s="15"/>
      <c r="L5082" s="103" t="str">
        <f t="shared" si="1"/>
        <v>B-L500-N155-5 Ltr. Natural jerrycan</v>
      </c>
      <c r="M5082" s="103">
        <f t="shared" si="2"/>
        <v>300</v>
      </c>
      <c r="N5082" s="102" t="str">
        <f t="shared" si="3"/>
        <v>wk </v>
      </c>
    </row>
    <row r="5083" ht="12.75" customHeight="1">
      <c r="A5083" s="15" t="s">
        <v>4338</v>
      </c>
      <c r="B5083" s="15" t="s">
        <v>3123</v>
      </c>
      <c r="C5083" s="15" t="s">
        <v>4321</v>
      </c>
      <c r="D5083" s="15" t="s">
        <v>4330</v>
      </c>
      <c r="E5083" s="15" t="s">
        <v>14787</v>
      </c>
      <c r="F5083" s="15" t="s">
        <v>12537</v>
      </c>
      <c r="G5083" s="15" t="s">
        <v>12151</v>
      </c>
      <c r="H5083" s="15" t="s">
        <v>14788</v>
      </c>
      <c r="I5083" s="15" t="s">
        <v>4327</v>
      </c>
      <c r="J5083" s="15" t="s">
        <v>8677</v>
      </c>
      <c r="K5083" s="15"/>
      <c r="L5083" s="103" t="str">
        <f t="shared" si="1"/>
        <v>B-L500-N155-5 Ltr. Natural jerrycan</v>
      </c>
      <c r="M5083" s="103">
        <f t="shared" si="2"/>
        <v>500</v>
      </c>
      <c r="N5083" s="102" t="str">
        <f t="shared" si="3"/>
        <v>wk </v>
      </c>
    </row>
    <row r="5084" ht="12.75" customHeight="1">
      <c r="A5084" s="15" t="s">
        <v>4338</v>
      </c>
      <c r="B5084" s="15" t="s">
        <v>3123</v>
      </c>
      <c r="C5084" s="15" t="s">
        <v>4321</v>
      </c>
      <c r="D5084" s="15" t="s">
        <v>3282</v>
      </c>
      <c r="E5084" s="15" t="s">
        <v>14789</v>
      </c>
      <c r="F5084" s="15" t="s">
        <v>6762</v>
      </c>
      <c r="G5084" s="15" t="s">
        <v>9069</v>
      </c>
      <c r="H5084" s="15" t="s">
        <v>14790</v>
      </c>
      <c r="I5084" s="15" t="s">
        <v>4327</v>
      </c>
      <c r="J5084" s="15" t="s">
        <v>4359</v>
      </c>
      <c r="K5084" s="15"/>
      <c r="L5084" s="103" t="str">
        <f t="shared" si="1"/>
        <v>B-L500-N155-5 Ltr. Natural jerrycan</v>
      </c>
      <c r="M5084" s="103">
        <f t="shared" si="2"/>
        <v>1000</v>
      </c>
      <c r="N5084" s="102" t="str">
        <f t="shared" si="3"/>
        <v>wk </v>
      </c>
    </row>
    <row r="5085" ht="12.75" customHeight="1">
      <c r="A5085" s="15" t="s">
        <v>5256</v>
      </c>
      <c r="B5085" s="15" t="s">
        <v>3123</v>
      </c>
      <c r="C5085" s="15" t="s">
        <v>4321</v>
      </c>
      <c r="D5085" s="15" t="s">
        <v>14527</v>
      </c>
      <c r="E5085" s="15" t="s">
        <v>14791</v>
      </c>
      <c r="F5085" s="15" t="s">
        <v>4324</v>
      </c>
      <c r="G5085" s="15" t="s">
        <v>14712</v>
      </c>
      <c r="H5085" s="15" t="s">
        <v>14792</v>
      </c>
      <c r="I5085" s="15" t="s">
        <v>4327</v>
      </c>
      <c r="J5085" s="15" t="s">
        <v>4345</v>
      </c>
      <c r="K5085" s="15"/>
      <c r="L5085" s="103" t="str">
        <f t="shared" si="1"/>
        <v>B-L500-N155-5 Ltr. Natural jerrycan</v>
      </c>
      <c r="M5085" s="103">
        <f t="shared" si="2"/>
        <v>40</v>
      </c>
      <c r="N5085" s="102" t="str">
        <f t="shared" si="3"/>
        <v>wk </v>
      </c>
    </row>
    <row r="5086" ht="12.75" customHeight="1">
      <c r="A5086" s="15" t="s">
        <v>4616</v>
      </c>
      <c r="B5086" s="15" t="s">
        <v>3123</v>
      </c>
      <c r="C5086" s="15" t="s">
        <v>4321</v>
      </c>
      <c r="D5086" s="15" t="s">
        <v>14527</v>
      </c>
      <c r="E5086" s="15" t="s">
        <v>14793</v>
      </c>
      <c r="F5086" s="15" t="s">
        <v>4324</v>
      </c>
      <c r="G5086" s="15" t="s">
        <v>14712</v>
      </c>
      <c r="H5086" s="15" t="s">
        <v>14794</v>
      </c>
      <c r="I5086" s="15" t="s">
        <v>4327</v>
      </c>
      <c r="J5086" s="15" t="s">
        <v>4345</v>
      </c>
      <c r="K5086" s="15"/>
      <c r="L5086" s="103" t="str">
        <f t="shared" si="1"/>
        <v>B-L500-N155-5 Ltr. Natural jerrycan</v>
      </c>
      <c r="M5086" s="103">
        <f t="shared" si="2"/>
        <v>40</v>
      </c>
      <c r="N5086" s="102" t="str">
        <f t="shared" si="3"/>
        <v>wk 14</v>
      </c>
    </row>
    <row r="5087" ht="12.75" customHeight="1">
      <c r="A5087" s="15" t="s">
        <v>4979</v>
      </c>
      <c r="B5087" s="15" t="s">
        <v>3123</v>
      </c>
      <c r="C5087" s="15" t="s">
        <v>4321</v>
      </c>
      <c r="D5087" s="15" t="s">
        <v>11939</v>
      </c>
      <c r="E5087" s="15" t="s">
        <v>14795</v>
      </c>
      <c r="F5087" s="15" t="s">
        <v>4324</v>
      </c>
      <c r="G5087" s="15" t="s">
        <v>14796</v>
      </c>
      <c r="H5087" s="15" t="s">
        <v>14797</v>
      </c>
      <c r="I5087" s="15" t="s">
        <v>4327</v>
      </c>
      <c r="J5087" s="15" t="s">
        <v>4345</v>
      </c>
      <c r="K5087" s="15"/>
      <c r="L5087" s="103" t="str">
        <f t="shared" si="1"/>
        <v>B-L500-N155-5 Ltr. Natural jerrycan</v>
      </c>
      <c r="M5087" s="103">
        <f t="shared" si="2"/>
        <v>200</v>
      </c>
      <c r="N5087" s="102" t="str">
        <f t="shared" si="3"/>
        <v>wk 36</v>
      </c>
    </row>
    <row r="5088" ht="12.75" customHeight="1">
      <c r="A5088" s="15" t="s">
        <v>4631</v>
      </c>
      <c r="B5088" s="15" t="s">
        <v>3123</v>
      </c>
      <c r="C5088" s="15" t="s">
        <v>4321</v>
      </c>
      <c r="D5088" s="15" t="s">
        <v>11939</v>
      </c>
      <c r="E5088" s="15" t="s">
        <v>14798</v>
      </c>
      <c r="F5088" s="15" t="s">
        <v>4324</v>
      </c>
      <c r="G5088" s="15" t="s">
        <v>14796</v>
      </c>
      <c r="H5088" s="15" t="s">
        <v>14797</v>
      </c>
      <c r="I5088" s="15" t="s">
        <v>4327</v>
      </c>
      <c r="J5088" s="15" t="s">
        <v>4345</v>
      </c>
      <c r="K5088" s="15"/>
      <c r="L5088" s="103" t="str">
        <f t="shared" si="1"/>
        <v>B-L500-N155-5 Ltr. Natural jerrycan</v>
      </c>
      <c r="M5088" s="103">
        <f t="shared" si="2"/>
        <v>200</v>
      </c>
      <c r="N5088" s="102" t="str">
        <f t="shared" si="3"/>
        <v>wk 40</v>
      </c>
    </row>
    <row r="5089" ht="12.75" customHeight="1">
      <c r="A5089" s="15" t="s">
        <v>4642</v>
      </c>
      <c r="B5089" s="15" t="s">
        <v>3123</v>
      </c>
      <c r="C5089" s="15" t="s">
        <v>4321</v>
      </c>
      <c r="D5089" s="15" t="s">
        <v>6842</v>
      </c>
      <c r="E5089" s="15" t="s">
        <v>14799</v>
      </c>
      <c r="F5089" s="15" t="s">
        <v>4324</v>
      </c>
      <c r="G5089" s="15" t="s">
        <v>14531</v>
      </c>
      <c r="H5089" s="15" t="s">
        <v>14800</v>
      </c>
      <c r="I5089" s="15" t="s">
        <v>4327</v>
      </c>
      <c r="J5089" s="15" t="s">
        <v>4328</v>
      </c>
      <c r="K5089" s="15"/>
      <c r="L5089" s="103" t="str">
        <f t="shared" si="1"/>
        <v>B-L500-N155-5 Ltr. Natural jerrycan</v>
      </c>
      <c r="M5089" s="103">
        <f t="shared" si="2"/>
        <v>120</v>
      </c>
      <c r="N5089" s="102" t="str">
        <f t="shared" si="3"/>
        <v>wk </v>
      </c>
    </row>
    <row r="5090" ht="12.75" customHeight="1">
      <c r="A5090" s="15" t="s">
        <v>4684</v>
      </c>
      <c r="B5090" s="15" t="s">
        <v>3123</v>
      </c>
      <c r="C5090" s="15" t="s">
        <v>4321</v>
      </c>
      <c r="D5090" s="15" t="s">
        <v>14643</v>
      </c>
      <c r="E5090" s="15" t="s">
        <v>14801</v>
      </c>
      <c r="F5090" s="15" t="s">
        <v>4324</v>
      </c>
      <c r="G5090" s="15" t="s">
        <v>14802</v>
      </c>
      <c r="H5090" s="15" t="s">
        <v>14803</v>
      </c>
      <c r="I5090" s="15" t="s">
        <v>4327</v>
      </c>
      <c r="J5090" s="15" t="s">
        <v>4345</v>
      </c>
      <c r="K5090" s="15"/>
      <c r="L5090" s="103" t="str">
        <f t="shared" si="1"/>
        <v>B-L500-N155-5 Ltr. Natural jerrycan</v>
      </c>
      <c r="M5090" s="103">
        <f t="shared" si="2"/>
        <v>140</v>
      </c>
      <c r="N5090" s="102" t="str">
        <f t="shared" si="3"/>
        <v>wk </v>
      </c>
    </row>
    <row r="5091" ht="12.75" customHeight="1">
      <c r="A5091" s="15" t="s">
        <v>4780</v>
      </c>
      <c r="B5091" s="15" t="s">
        <v>3123</v>
      </c>
      <c r="C5091" s="15" t="s">
        <v>4321</v>
      </c>
      <c r="D5091" s="15" t="s">
        <v>11939</v>
      </c>
      <c r="E5091" s="15" t="s">
        <v>14804</v>
      </c>
      <c r="F5091" s="15" t="s">
        <v>4324</v>
      </c>
      <c r="G5091" s="15" t="s">
        <v>14796</v>
      </c>
      <c r="H5091" s="15" t="s">
        <v>14805</v>
      </c>
      <c r="I5091" s="15" t="s">
        <v>4327</v>
      </c>
      <c r="J5091" s="15" t="s">
        <v>4328</v>
      </c>
      <c r="K5091" s="15"/>
      <c r="L5091" s="103" t="str">
        <f t="shared" si="1"/>
        <v>B-L500-N155-5 Ltr. Natural jerrycan</v>
      </c>
      <c r="M5091" s="103">
        <f t="shared" si="2"/>
        <v>200</v>
      </c>
      <c r="N5091" s="102" t="str">
        <f t="shared" si="3"/>
        <v>wk </v>
      </c>
    </row>
    <row r="5092" ht="12.75" customHeight="1">
      <c r="A5092" s="15" t="s">
        <v>4780</v>
      </c>
      <c r="B5092" s="15" t="s">
        <v>3123</v>
      </c>
      <c r="C5092" s="15" t="s">
        <v>4321</v>
      </c>
      <c r="D5092" s="15" t="s">
        <v>14527</v>
      </c>
      <c r="E5092" s="15" t="s">
        <v>14806</v>
      </c>
      <c r="F5092" s="15" t="s">
        <v>4324</v>
      </c>
      <c r="G5092" s="15" t="s">
        <v>14807</v>
      </c>
      <c r="H5092" s="15" t="s">
        <v>14808</v>
      </c>
      <c r="I5092" s="15" t="s">
        <v>4327</v>
      </c>
      <c r="J5092" s="15" t="s">
        <v>4328</v>
      </c>
      <c r="K5092" s="15"/>
      <c r="L5092" s="103" t="str">
        <f t="shared" si="1"/>
        <v>B-L500-N155-5 Ltr. Natural jerrycan</v>
      </c>
      <c r="M5092" s="103">
        <f t="shared" si="2"/>
        <v>40</v>
      </c>
      <c r="N5092" s="102" t="str">
        <f t="shared" si="3"/>
        <v>wk </v>
      </c>
    </row>
    <row r="5093" ht="12.75" customHeight="1">
      <c r="A5093" s="15" t="s">
        <v>4782</v>
      </c>
      <c r="B5093" s="15" t="s">
        <v>3123</v>
      </c>
      <c r="C5093" s="15" t="s">
        <v>4321</v>
      </c>
      <c r="D5093" s="15" t="s">
        <v>14527</v>
      </c>
      <c r="E5093" s="15" t="s">
        <v>14809</v>
      </c>
      <c r="F5093" s="15" t="s">
        <v>4324</v>
      </c>
      <c r="G5093" s="15" t="s">
        <v>14807</v>
      </c>
      <c r="H5093" s="15" t="s">
        <v>14808</v>
      </c>
      <c r="I5093" s="15" t="s">
        <v>4327</v>
      </c>
      <c r="J5093" s="15" t="s">
        <v>4328</v>
      </c>
      <c r="K5093" s="15"/>
      <c r="L5093" s="103" t="str">
        <f t="shared" si="1"/>
        <v>B-L500-N155-5 Ltr. Natural jerrycan</v>
      </c>
      <c r="M5093" s="103">
        <f t="shared" si="2"/>
        <v>40</v>
      </c>
      <c r="N5093" s="102" t="str">
        <f t="shared" si="3"/>
        <v>wk </v>
      </c>
    </row>
    <row r="5094" ht="12.75" customHeight="1">
      <c r="A5094" s="15" t="s">
        <v>4782</v>
      </c>
      <c r="B5094" s="15" t="s">
        <v>3123</v>
      </c>
      <c r="C5094" s="15" t="s">
        <v>4321</v>
      </c>
      <c r="D5094" s="15" t="s">
        <v>12379</v>
      </c>
      <c r="E5094" s="15" t="s">
        <v>14810</v>
      </c>
      <c r="F5094" s="15" t="s">
        <v>4324</v>
      </c>
      <c r="G5094" s="15" t="s">
        <v>7451</v>
      </c>
      <c r="H5094" s="15" t="s">
        <v>14811</v>
      </c>
      <c r="I5094" s="15" t="s">
        <v>4327</v>
      </c>
      <c r="J5094" s="15" t="s">
        <v>4345</v>
      </c>
      <c r="K5094" s="15"/>
      <c r="L5094" s="103" t="str">
        <f t="shared" si="1"/>
        <v>B-L500-N155-5 Ltr. Natural jerrycan</v>
      </c>
      <c r="M5094" s="103">
        <f t="shared" si="2"/>
        <v>540</v>
      </c>
      <c r="N5094" s="102" t="str">
        <f t="shared" si="3"/>
        <v>wk </v>
      </c>
    </row>
    <row r="5095" ht="12.75" customHeight="1">
      <c r="A5095" s="15" t="s">
        <v>4782</v>
      </c>
      <c r="B5095" s="15" t="s">
        <v>3123</v>
      </c>
      <c r="C5095" s="15" t="s">
        <v>4321</v>
      </c>
      <c r="D5095" s="15" t="s">
        <v>3407</v>
      </c>
      <c r="E5095" s="15" t="s">
        <v>13997</v>
      </c>
      <c r="F5095" s="15" t="s">
        <v>4324</v>
      </c>
      <c r="G5095" s="15" t="s">
        <v>8571</v>
      </c>
      <c r="H5095" s="15" t="s">
        <v>14812</v>
      </c>
      <c r="I5095" s="15" t="s">
        <v>4327</v>
      </c>
      <c r="J5095" s="15" t="s">
        <v>4328</v>
      </c>
      <c r="K5095" s="15"/>
      <c r="L5095" s="103" t="str">
        <f t="shared" si="1"/>
        <v>B-L500-N155-5 Ltr. Natural jerrycan</v>
      </c>
      <c r="M5095" s="103">
        <f t="shared" si="2"/>
        <v>80</v>
      </c>
      <c r="N5095" s="102" t="str">
        <f t="shared" si="3"/>
        <v>wk </v>
      </c>
    </row>
    <row r="5096" ht="12.75" customHeight="1">
      <c r="A5096" s="15" t="s">
        <v>4782</v>
      </c>
      <c r="B5096" s="15" t="s">
        <v>3123</v>
      </c>
      <c r="C5096" s="15" t="s">
        <v>4321</v>
      </c>
      <c r="D5096" s="15" t="s">
        <v>3320</v>
      </c>
      <c r="E5096" s="15" t="s">
        <v>14813</v>
      </c>
      <c r="F5096" s="15" t="s">
        <v>4324</v>
      </c>
      <c r="G5096" s="15" t="s">
        <v>12193</v>
      </c>
      <c r="H5096" s="15" t="s">
        <v>14814</v>
      </c>
      <c r="I5096" s="15" t="s">
        <v>4327</v>
      </c>
      <c r="J5096" s="15" t="s">
        <v>4345</v>
      </c>
      <c r="K5096" s="15"/>
      <c r="L5096" s="103" t="str">
        <f t="shared" si="1"/>
        <v>B-L500-N155-5 Ltr. Natural jerrycan</v>
      </c>
      <c r="M5096" s="103">
        <f t="shared" si="2"/>
        <v>400</v>
      </c>
      <c r="N5096" s="102" t="str">
        <f t="shared" si="3"/>
        <v>wk </v>
      </c>
    </row>
    <row r="5097" ht="12.75" customHeight="1">
      <c r="A5097" s="15" t="s">
        <v>4784</v>
      </c>
      <c r="B5097" s="15" t="s">
        <v>3123</v>
      </c>
      <c r="C5097" s="15" t="s">
        <v>4321</v>
      </c>
      <c r="D5097" s="15" t="s">
        <v>14714</v>
      </c>
      <c r="E5097" s="15" t="s">
        <v>14815</v>
      </c>
      <c r="F5097" s="15" t="s">
        <v>4324</v>
      </c>
      <c r="G5097" s="15" t="s">
        <v>14816</v>
      </c>
      <c r="H5097" s="15" t="s">
        <v>14817</v>
      </c>
      <c r="I5097" s="15" t="s">
        <v>4327</v>
      </c>
      <c r="J5097" s="15" t="s">
        <v>4345</v>
      </c>
      <c r="K5097" s="15"/>
      <c r="L5097" s="103" t="str">
        <f t="shared" si="1"/>
        <v>B-L500-N155-5 Ltr. Natural jerrycan</v>
      </c>
      <c r="M5097" s="103">
        <f t="shared" si="2"/>
        <v>460</v>
      </c>
      <c r="N5097" s="102" t="str">
        <f t="shared" si="3"/>
        <v>wk </v>
      </c>
    </row>
    <row r="5098" ht="12.75" customHeight="1">
      <c r="A5098" s="15" t="s">
        <v>4784</v>
      </c>
      <c r="B5098" s="15" t="s">
        <v>3123</v>
      </c>
      <c r="C5098" s="15" t="s">
        <v>4321</v>
      </c>
      <c r="D5098" s="15" t="s">
        <v>14714</v>
      </c>
      <c r="E5098" s="15" t="s">
        <v>14818</v>
      </c>
      <c r="F5098" s="15" t="s">
        <v>4324</v>
      </c>
      <c r="G5098" s="15" t="s">
        <v>14816</v>
      </c>
      <c r="H5098" s="15" t="s">
        <v>14817</v>
      </c>
      <c r="I5098" s="15" t="s">
        <v>4327</v>
      </c>
      <c r="J5098" s="15" t="s">
        <v>4345</v>
      </c>
      <c r="K5098" s="15"/>
      <c r="L5098" s="103" t="str">
        <f t="shared" si="1"/>
        <v>B-L500-N155-5 Ltr. Natural jerrycan</v>
      </c>
      <c r="M5098" s="103">
        <f t="shared" si="2"/>
        <v>460</v>
      </c>
      <c r="N5098" s="102" t="str">
        <f t="shared" si="3"/>
        <v>wk </v>
      </c>
    </row>
    <row r="5099" ht="12.75" customHeight="1">
      <c r="A5099" s="15" t="s">
        <v>4784</v>
      </c>
      <c r="B5099" s="15" t="s">
        <v>3123</v>
      </c>
      <c r="C5099" s="15" t="s">
        <v>4321</v>
      </c>
      <c r="D5099" s="15" t="s">
        <v>3320</v>
      </c>
      <c r="E5099" s="15" t="s">
        <v>14819</v>
      </c>
      <c r="F5099" s="15" t="s">
        <v>4324</v>
      </c>
      <c r="G5099" s="15" t="s">
        <v>12193</v>
      </c>
      <c r="H5099" s="15" t="s">
        <v>14814</v>
      </c>
      <c r="I5099" s="15" t="s">
        <v>4327</v>
      </c>
      <c r="J5099" s="15" t="s">
        <v>4345</v>
      </c>
      <c r="K5099" s="15"/>
      <c r="L5099" s="103" t="str">
        <f t="shared" si="1"/>
        <v>B-L500-N155-5 Ltr. Natural jerrycan</v>
      </c>
      <c r="M5099" s="103">
        <f t="shared" si="2"/>
        <v>400</v>
      </c>
      <c r="N5099" s="102" t="str">
        <f t="shared" si="3"/>
        <v>wk </v>
      </c>
    </row>
    <row r="5100" ht="12.75" customHeight="1">
      <c r="A5100" s="15" t="s">
        <v>4784</v>
      </c>
      <c r="B5100" s="15" t="s">
        <v>3123</v>
      </c>
      <c r="C5100" s="15" t="s">
        <v>4321</v>
      </c>
      <c r="D5100" s="15" t="s">
        <v>3320</v>
      </c>
      <c r="E5100" s="15" t="s">
        <v>14820</v>
      </c>
      <c r="F5100" s="15" t="s">
        <v>4324</v>
      </c>
      <c r="G5100" s="15" t="s">
        <v>12193</v>
      </c>
      <c r="H5100" s="15" t="s">
        <v>14814</v>
      </c>
      <c r="I5100" s="15" t="s">
        <v>4327</v>
      </c>
      <c r="J5100" s="15" t="s">
        <v>4345</v>
      </c>
      <c r="K5100" s="15"/>
      <c r="L5100" s="103" t="str">
        <f t="shared" si="1"/>
        <v>B-L500-N155-5 Ltr. Natural jerrycan</v>
      </c>
      <c r="M5100" s="103">
        <f t="shared" si="2"/>
        <v>400</v>
      </c>
      <c r="N5100" s="102" t="str">
        <f t="shared" si="3"/>
        <v>wk </v>
      </c>
    </row>
    <row r="5101" ht="12.75" customHeight="1">
      <c r="A5101" s="15" t="s">
        <v>4786</v>
      </c>
      <c r="B5101" s="15" t="s">
        <v>3123</v>
      </c>
      <c r="C5101" s="15" t="s">
        <v>4321</v>
      </c>
      <c r="D5101" s="15" t="s">
        <v>11939</v>
      </c>
      <c r="E5101" s="15" t="s">
        <v>14821</v>
      </c>
      <c r="F5101" s="15" t="s">
        <v>4324</v>
      </c>
      <c r="G5101" s="15" t="s">
        <v>14796</v>
      </c>
      <c r="H5101" s="15" t="s">
        <v>14805</v>
      </c>
      <c r="I5101" s="15" t="s">
        <v>4327</v>
      </c>
      <c r="J5101" s="15" t="s">
        <v>4328</v>
      </c>
      <c r="K5101" s="15"/>
      <c r="L5101" s="103" t="str">
        <f t="shared" si="1"/>
        <v>B-L500-N155-5 Ltr. Natural jerrycan</v>
      </c>
      <c r="M5101" s="103">
        <f t="shared" si="2"/>
        <v>200</v>
      </c>
      <c r="N5101" s="102" t="str">
        <f t="shared" si="3"/>
        <v>wk </v>
      </c>
    </row>
    <row r="5102" ht="12.75" customHeight="1">
      <c r="A5102" s="15" t="s">
        <v>4786</v>
      </c>
      <c r="B5102" s="15" t="s">
        <v>3123</v>
      </c>
      <c r="C5102" s="15" t="s">
        <v>4321</v>
      </c>
      <c r="D5102" s="15" t="s">
        <v>3407</v>
      </c>
      <c r="E5102" s="15" t="s">
        <v>14822</v>
      </c>
      <c r="F5102" s="15" t="s">
        <v>4324</v>
      </c>
      <c r="G5102" s="15" t="s">
        <v>8571</v>
      </c>
      <c r="H5102" s="15" t="s">
        <v>14812</v>
      </c>
      <c r="I5102" s="15" t="s">
        <v>4327</v>
      </c>
      <c r="J5102" s="15" t="s">
        <v>4345</v>
      </c>
      <c r="K5102" s="15"/>
      <c r="L5102" s="103" t="str">
        <f t="shared" si="1"/>
        <v>B-L500-N155-5 Ltr. Natural jerrycan</v>
      </c>
      <c r="M5102" s="103">
        <f t="shared" si="2"/>
        <v>80</v>
      </c>
      <c r="N5102" s="102" t="str">
        <f t="shared" si="3"/>
        <v>wk </v>
      </c>
    </row>
    <row r="5103" ht="12.75" customHeight="1">
      <c r="A5103" s="15" t="s">
        <v>4789</v>
      </c>
      <c r="B5103" s="15" t="s">
        <v>3123</v>
      </c>
      <c r="C5103" s="15" t="s">
        <v>4321</v>
      </c>
      <c r="D5103" s="15" t="s">
        <v>14527</v>
      </c>
      <c r="E5103" s="15" t="s">
        <v>14823</v>
      </c>
      <c r="F5103" s="15" t="s">
        <v>4324</v>
      </c>
      <c r="G5103" s="15" t="s">
        <v>14807</v>
      </c>
      <c r="H5103" s="15" t="s">
        <v>14808</v>
      </c>
      <c r="I5103" s="15" t="s">
        <v>4327</v>
      </c>
      <c r="J5103" s="15" t="s">
        <v>4328</v>
      </c>
      <c r="K5103" s="15"/>
      <c r="L5103" s="103" t="str">
        <f t="shared" si="1"/>
        <v>B-L500-N155-5 Ltr. Natural jerrycan</v>
      </c>
      <c r="M5103" s="103">
        <f t="shared" si="2"/>
        <v>40</v>
      </c>
      <c r="N5103" s="102" t="str">
        <f t="shared" si="3"/>
        <v>wk </v>
      </c>
    </row>
    <row r="5104" ht="12.75" customHeight="1">
      <c r="A5104" s="15" t="s">
        <v>4346</v>
      </c>
      <c r="B5104" s="15" t="s">
        <v>3123</v>
      </c>
      <c r="C5104" s="15" t="s">
        <v>4321</v>
      </c>
      <c r="D5104" s="15" t="s">
        <v>3407</v>
      </c>
      <c r="E5104" s="15" t="s">
        <v>11754</v>
      </c>
      <c r="F5104" s="15" t="s">
        <v>4324</v>
      </c>
      <c r="G5104" s="15" t="s">
        <v>8571</v>
      </c>
      <c r="H5104" s="15" t="s">
        <v>14824</v>
      </c>
      <c r="I5104" s="15" t="s">
        <v>4327</v>
      </c>
      <c r="J5104" s="15" t="s">
        <v>4345</v>
      </c>
      <c r="K5104" s="15"/>
      <c r="L5104" s="103" t="str">
        <f t="shared" si="1"/>
        <v>B-L500-N155-5 Ltr. Natural jerrycan</v>
      </c>
      <c r="M5104" s="103">
        <f t="shared" si="2"/>
        <v>80</v>
      </c>
      <c r="N5104" s="102" t="str">
        <f t="shared" si="3"/>
        <v>wk </v>
      </c>
    </row>
    <row r="5105" ht="12.75" customHeight="1">
      <c r="A5105" s="15" t="s">
        <v>4346</v>
      </c>
      <c r="B5105" s="15" t="s">
        <v>3123</v>
      </c>
      <c r="C5105" s="15" t="s">
        <v>4321</v>
      </c>
      <c r="D5105" s="15" t="s">
        <v>4330</v>
      </c>
      <c r="E5105" s="15" t="s">
        <v>14825</v>
      </c>
      <c r="F5105" s="15" t="s">
        <v>12537</v>
      </c>
      <c r="G5105" s="15" t="s">
        <v>14826</v>
      </c>
      <c r="H5105" s="15" t="s">
        <v>14827</v>
      </c>
      <c r="I5105" s="15" t="s">
        <v>4327</v>
      </c>
      <c r="J5105" s="15" t="s">
        <v>4328</v>
      </c>
      <c r="K5105" s="15"/>
      <c r="L5105" s="103" t="str">
        <f t="shared" si="1"/>
        <v>B-L500-N155-5 Ltr. Natural jerrycan</v>
      </c>
      <c r="M5105" s="103">
        <f t="shared" si="2"/>
        <v>500</v>
      </c>
      <c r="N5105" s="102" t="str">
        <f t="shared" si="3"/>
        <v>wk </v>
      </c>
    </row>
    <row r="5106" ht="12.75" customHeight="1">
      <c r="A5106" s="15" t="s">
        <v>4346</v>
      </c>
      <c r="B5106" s="15" t="s">
        <v>3123</v>
      </c>
      <c r="C5106" s="15" t="s">
        <v>4321</v>
      </c>
      <c r="D5106" s="15" t="s">
        <v>4330</v>
      </c>
      <c r="E5106" s="15" t="s">
        <v>14828</v>
      </c>
      <c r="F5106" s="15" t="s">
        <v>14829</v>
      </c>
      <c r="G5106" s="15" t="s">
        <v>11325</v>
      </c>
      <c r="H5106" s="15" t="s">
        <v>14827</v>
      </c>
      <c r="I5106" s="15" t="s">
        <v>4327</v>
      </c>
      <c r="J5106" s="15" t="s">
        <v>4345</v>
      </c>
      <c r="K5106" s="15"/>
      <c r="L5106" s="103" t="str">
        <f t="shared" si="1"/>
        <v>B-L500-N155-5 Ltr. Natural jerrycan</v>
      </c>
      <c r="M5106" s="103">
        <f t="shared" si="2"/>
        <v>500</v>
      </c>
      <c r="N5106" s="102" t="str">
        <f t="shared" si="3"/>
        <v>wk </v>
      </c>
    </row>
    <row r="5107" ht="12.75" customHeight="1">
      <c r="A5107" s="15" t="s">
        <v>4346</v>
      </c>
      <c r="B5107" s="15" t="s">
        <v>3123</v>
      </c>
      <c r="C5107" s="15" t="s">
        <v>4321</v>
      </c>
      <c r="D5107" s="15" t="s">
        <v>3407</v>
      </c>
      <c r="E5107" s="15" t="s">
        <v>14830</v>
      </c>
      <c r="F5107" s="15" t="s">
        <v>4324</v>
      </c>
      <c r="G5107" s="15" t="s">
        <v>8571</v>
      </c>
      <c r="H5107" s="15" t="s">
        <v>14824</v>
      </c>
      <c r="I5107" s="15" t="s">
        <v>4327</v>
      </c>
      <c r="J5107" s="15" t="s">
        <v>4345</v>
      </c>
      <c r="K5107" s="15"/>
      <c r="L5107" s="103" t="str">
        <f t="shared" si="1"/>
        <v>B-L500-N155-5 Ltr. Natural jerrycan</v>
      </c>
      <c r="M5107" s="103">
        <f t="shared" si="2"/>
        <v>80</v>
      </c>
      <c r="N5107" s="102" t="str">
        <f t="shared" si="3"/>
        <v>wk </v>
      </c>
    </row>
    <row r="5108" ht="12.75" customHeight="1">
      <c r="A5108" s="15" t="s">
        <v>4346</v>
      </c>
      <c r="B5108" s="15" t="s">
        <v>3123</v>
      </c>
      <c r="C5108" s="15" t="s">
        <v>4321</v>
      </c>
      <c r="D5108" s="15" t="s">
        <v>11939</v>
      </c>
      <c r="E5108" s="15" t="s">
        <v>14831</v>
      </c>
      <c r="F5108" s="15" t="s">
        <v>4324</v>
      </c>
      <c r="G5108" s="15" t="s">
        <v>14796</v>
      </c>
      <c r="H5108" s="15" t="s">
        <v>14832</v>
      </c>
      <c r="I5108" s="15" t="s">
        <v>4327</v>
      </c>
      <c r="J5108" s="15" t="s">
        <v>4345</v>
      </c>
      <c r="K5108" s="15"/>
      <c r="L5108" s="103" t="str">
        <f t="shared" si="1"/>
        <v>B-L500-N155-5 Ltr. Natural jerrycan</v>
      </c>
      <c r="M5108" s="103">
        <f t="shared" si="2"/>
        <v>200</v>
      </c>
      <c r="N5108" s="102" t="str">
        <f t="shared" si="3"/>
        <v>wk </v>
      </c>
    </row>
    <row r="5109" ht="12.75" customHeight="1">
      <c r="A5109" s="15" t="s">
        <v>4346</v>
      </c>
      <c r="B5109" s="15" t="s">
        <v>3123</v>
      </c>
      <c r="C5109" s="15" t="s">
        <v>4321</v>
      </c>
      <c r="D5109" s="15" t="s">
        <v>3465</v>
      </c>
      <c r="E5109" s="15" t="s">
        <v>14833</v>
      </c>
      <c r="F5109" s="15" t="s">
        <v>4324</v>
      </c>
      <c r="G5109" s="15" t="s">
        <v>7234</v>
      </c>
      <c r="H5109" s="15" t="s">
        <v>14834</v>
      </c>
      <c r="I5109" s="15" t="s">
        <v>4327</v>
      </c>
      <c r="J5109" s="15" t="s">
        <v>4328</v>
      </c>
      <c r="K5109" s="15"/>
      <c r="L5109" s="103" t="str">
        <f t="shared" si="1"/>
        <v>B-L500-N155-5 Ltr. Natural jerrycan</v>
      </c>
      <c r="M5109" s="103">
        <f t="shared" si="2"/>
        <v>240</v>
      </c>
      <c r="N5109" s="102" t="str">
        <f t="shared" si="3"/>
        <v>wk </v>
      </c>
    </row>
    <row r="5110" ht="12.75" customHeight="1">
      <c r="A5110" s="15" t="s">
        <v>4346</v>
      </c>
      <c r="B5110" s="15" t="s">
        <v>3123</v>
      </c>
      <c r="C5110" s="15" t="s">
        <v>4321</v>
      </c>
      <c r="D5110" s="15" t="s">
        <v>14522</v>
      </c>
      <c r="E5110" s="15" t="s">
        <v>14835</v>
      </c>
      <c r="F5110" s="15" t="s">
        <v>4324</v>
      </c>
      <c r="G5110" s="15" t="s">
        <v>14836</v>
      </c>
      <c r="H5110" s="15" t="s">
        <v>14837</v>
      </c>
      <c r="I5110" s="15" t="s">
        <v>4327</v>
      </c>
      <c r="J5110" s="15" t="s">
        <v>4328</v>
      </c>
      <c r="K5110" s="15"/>
      <c r="L5110" s="103" t="str">
        <f t="shared" si="1"/>
        <v>B-L500-N155-5 Ltr. Natural jerrycan</v>
      </c>
      <c r="M5110" s="103">
        <f t="shared" si="2"/>
        <v>20</v>
      </c>
      <c r="N5110" s="102" t="str">
        <f t="shared" si="3"/>
        <v>wk </v>
      </c>
    </row>
    <row r="5111" ht="12.75" customHeight="1">
      <c r="A5111" s="15" t="s">
        <v>4802</v>
      </c>
      <c r="B5111" s="15" t="s">
        <v>3123</v>
      </c>
      <c r="C5111" s="15" t="s">
        <v>4321</v>
      </c>
      <c r="D5111" s="15" t="s">
        <v>4330</v>
      </c>
      <c r="E5111" s="15" t="s">
        <v>14838</v>
      </c>
      <c r="F5111" s="15" t="s">
        <v>4324</v>
      </c>
      <c r="G5111" s="15" t="s">
        <v>14826</v>
      </c>
      <c r="H5111" s="15" t="s">
        <v>14827</v>
      </c>
      <c r="I5111" s="15" t="s">
        <v>4327</v>
      </c>
      <c r="J5111" s="15" t="s">
        <v>4328</v>
      </c>
      <c r="K5111" s="15"/>
      <c r="L5111" s="103" t="str">
        <f t="shared" si="1"/>
        <v>B-L500-N155-5 Ltr. Natural jerrycan</v>
      </c>
      <c r="M5111" s="103">
        <f t="shared" si="2"/>
        <v>500</v>
      </c>
      <c r="N5111" s="102" t="str">
        <f t="shared" si="3"/>
        <v>wk </v>
      </c>
    </row>
    <row r="5112" ht="12.75" customHeight="1">
      <c r="A5112" s="15" t="s">
        <v>4802</v>
      </c>
      <c r="B5112" s="15" t="s">
        <v>3123</v>
      </c>
      <c r="C5112" s="15" t="s">
        <v>4321</v>
      </c>
      <c r="D5112" s="15" t="s">
        <v>3465</v>
      </c>
      <c r="E5112" s="15" t="s">
        <v>14839</v>
      </c>
      <c r="F5112" s="15" t="s">
        <v>4324</v>
      </c>
      <c r="G5112" s="15" t="s">
        <v>7234</v>
      </c>
      <c r="H5112" s="15" t="s">
        <v>14834</v>
      </c>
      <c r="I5112" s="15" t="s">
        <v>4327</v>
      </c>
      <c r="J5112" s="15" t="s">
        <v>4328</v>
      </c>
      <c r="K5112" s="15"/>
      <c r="L5112" s="103" t="str">
        <f t="shared" si="1"/>
        <v>B-L500-N155-5 Ltr. Natural jerrycan</v>
      </c>
      <c r="M5112" s="103">
        <f t="shared" si="2"/>
        <v>240</v>
      </c>
      <c r="N5112" s="102" t="str">
        <f t="shared" si="3"/>
        <v>wk </v>
      </c>
    </row>
    <row r="5113" ht="12.75" customHeight="1">
      <c r="A5113" s="15" t="s">
        <v>4802</v>
      </c>
      <c r="B5113" s="15" t="s">
        <v>3123</v>
      </c>
      <c r="C5113" s="15" t="s">
        <v>4321</v>
      </c>
      <c r="D5113" s="15" t="s">
        <v>14522</v>
      </c>
      <c r="E5113" s="15" t="s">
        <v>12571</v>
      </c>
      <c r="F5113" s="15" t="s">
        <v>4324</v>
      </c>
      <c r="G5113" s="15" t="s">
        <v>14836</v>
      </c>
      <c r="H5113" s="15" t="s">
        <v>14837</v>
      </c>
      <c r="I5113" s="15" t="s">
        <v>4327</v>
      </c>
      <c r="J5113" s="15" t="s">
        <v>4345</v>
      </c>
      <c r="K5113" s="15"/>
      <c r="L5113" s="103" t="str">
        <f t="shared" si="1"/>
        <v>B-L500-N155-5 Ltr. Natural jerrycan</v>
      </c>
      <c r="M5113" s="103">
        <f t="shared" si="2"/>
        <v>20</v>
      </c>
      <c r="N5113" s="102" t="str">
        <f t="shared" si="3"/>
        <v>wk </v>
      </c>
    </row>
    <row r="5114" ht="12.75" customHeight="1">
      <c r="A5114" s="15" t="s">
        <v>4802</v>
      </c>
      <c r="B5114" s="15" t="s">
        <v>3123</v>
      </c>
      <c r="C5114" s="15" t="s">
        <v>4321</v>
      </c>
      <c r="D5114" s="15" t="s">
        <v>3407</v>
      </c>
      <c r="E5114" s="15" t="s">
        <v>14840</v>
      </c>
      <c r="F5114" s="15" t="s">
        <v>4324</v>
      </c>
      <c r="G5114" s="15" t="s">
        <v>8571</v>
      </c>
      <c r="H5114" s="15" t="s">
        <v>14824</v>
      </c>
      <c r="I5114" s="15" t="s">
        <v>4327</v>
      </c>
      <c r="J5114" s="15" t="s">
        <v>4345</v>
      </c>
      <c r="K5114" s="15"/>
      <c r="L5114" s="103" t="str">
        <f t="shared" si="1"/>
        <v>B-L500-N155-5 Ltr. Natural jerrycan</v>
      </c>
      <c r="M5114" s="103">
        <f t="shared" si="2"/>
        <v>80</v>
      </c>
      <c r="N5114" s="102" t="str">
        <f t="shared" si="3"/>
        <v>wk </v>
      </c>
    </row>
    <row r="5115" ht="12.75" customHeight="1">
      <c r="A5115" s="15" t="s">
        <v>4802</v>
      </c>
      <c r="B5115" s="15" t="s">
        <v>3123</v>
      </c>
      <c r="C5115" s="15" t="s">
        <v>4321</v>
      </c>
      <c r="D5115" s="15" t="s">
        <v>4330</v>
      </c>
      <c r="E5115" s="15" t="s">
        <v>14841</v>
      </c>
      <c r="F5115" s="15" t="s">
        <v>6762</v>
      </c>
      <c r="G5115" s="15" t="s">
        <v>11325</v>
      </c>
      <c r="H5115" s="15" t="s">
        <v>14827</v>
      </c>
      <c r="I5115" s="15" t="s">
        <v>4327</v>
      </c>
      <c r="J5115" s="15" t="s">
        <v>4359</v>
      </c>
      <c r="K5115" s="15"/>
      <c r="L5115" s="103" t="str">
        <f t="shared" si="1"/>
        <v>B-L500-N155-5 Ltr. Natural jerrycan</v>
      </c>
      <c r="M5115" s="103">
        <f t="shared" si="2"/>
        <v>500</v>
      </c>
      <c r="N5115" s="102" t="str">
        <f t="shared" si="3"/>
        <v>wk </v>
      </c>
    </row>
    <row r="5116" ht="12.75" customHeight="1">
      <c r="A5116" s="15" t="s">
        <v>4802</v>
      </c>
      <c r="B5116" s="15" t="s">
        <v>3123</v>
      </c>
      <c r="C5116" s="15" t="s">
        <v>4321</v>
      </c>
      <c r="D5116" s="15" t="s">
        <v>14522</v>
      </c>
      <c r="E5116" s="15" t="s">
        <v>14842</v>
      </c>
      <c r="F5116" s="15" t="s">
        <v>4324</v>
      </c>
      <c r="G5116" s="15" t="s">
        <v>14836</v>
      </c>
      <c r="H5116" s="15" t="s">
        <v>14837</v>
      </c>
      <c r="I5116" s="15" t="s">
        <v>4327</v>
      </c>
      <c r="J5116" s="15" t="s">
        <v>4328</v>
      </c>
      <c r="K5116" s="15"/>
      <c r="L5116" s="103" t="str">
        <f t="shared" si="1"/>
        <v>B-L500-N155-5 Ltr. Natural jerrycan</v>
      </c>
      <c r="M5116" s="103">
        <f t="shared" si="2"/>
        <v>20</v>
      </c>
      <c r="N5116" s="102" t="str">
        <f t="shared" si="3"/>
        <v>wk </v>
      </c>
    </row>
    <row r="5117" ht="12.75" customHeight="1">
      <c r="A5117" s="15" t="s">
        <v>4802</v>
      </c>
      <c r="B5117" s="15" t="s">
        <v>3123</v>
      </c>
      <c r="C5117" s="15" t="s">
        <v>4321</v>
      </c>
      <c r="D5117" s="15" t="s">
        <v>4330</v>
      </c>
      <c r="E5117" s="15" t="s">
        <v>14843</v>
      </c>
      <c r="F5117" s="15" t="s">
        <v>4324</v>
      </c>
      <c r="G5117" s="15" t="s">
        <v>14826</v>
      </c>
      <c r="H5117" s="15" t="s">
        <v>14827</v>
      </c>
      <c r="I5117" s="15" t="s">
        <v>4327</v>
      </c>
      <c r="J5117" s="15" t="s">
        <v>4328</v>
      </c>
      <c r="K5117" s="15"/>
      <c r="L5117" s="103" t="str">
        <f t="shared" si="1"/>
        <v>B-L500-N155-5 Ltr. Natural jerrycan</v>
      </c>
      <c r="M5117" s="103">
        <f t="shared" si="2"/>
        <v>500</v>
      </c>
      <c r="N5117" s="102" t="str">
        <f t="shared" si="3"/>
        <v>wk </v>
      </c>
    </row>
    <row r="5118" ht="12.75" customHeight="1">
      <c r="A5118" s="15" t="s">
        <v>4805</v>
      </c>
      <c r="B5118" s="15" t="s">
        <v>3123</v>
      </c>
      <c r="C5118" s="15" t="s">
        <v>4321</v>
      </c>
      <c r="D5118" s="15" t="s">
        <v>14527</v>
      </c>
      <c r="E5118" s="15" t="s">
        <v>14844</v>
      </c>
      <c r="F5118" s="15" t="s">
        <v>4324</v>
      </c>
      <c r="G5118" s="15" t="s">
        <v>14807</v>
      </c>
      <c r="H5118" s="15" t="s">
        <v>14845</v>
      </c>
      <c r="I5118" s="15" t="s">
        <v>4327</v>
      </c>
      <c r="J5118" s="15" t="s">
        <v>4345</v>
      </c>
      <c r="K5118" s="15"/>
      <c r="L5118" s="103" t="str">
        <f t="shared" si="1"/>
        <v>B-L500-N155-5 Ltr. Natural jerrycan</v>
      </c>
      <c r="M5118" s="103">
        <f t="shared" si="2"/>
        <v>40</v>
      </c>
      <c r="N5118" s="102" t="str">
        <f t="shared" si="3"/>
        <v>wk </v>
      </c>
    </row>
    <row r="5119" ht="12.75" customHeight="1">
      <c r="A5119" s="15" t="s">
        <v>4805</v>
      </c>
      <c r="B5119" s="15" t="s">
        <v>3123</v>
      </c>
      <c r="C5119" s="15" t="s">
        <v>4321</v>
      </c>
      <c r="D5119" s="15" t="s">
        <v>14522</v>
      </c>
      <c r="E5119" s="15" t="s">
        <v>12573</v>
      </c>
      <c r="F5119" s="15" t="s">
        <v>4324</v>
      </c>
      <c r="G5119" s="15" t="s">
        <v>14836</v>
      </c>
      <c r="H5119" s="15" t="s">
        <v>14837</v>
      </c>
      <c r="I5119" s="15" t="s">
        <v>4327</v>
      </c>
      <c r="J5119" s="15" t="s">
        <v>4345</v>
      </c>
      <c r="K5119" s="15"/>
      <c r="L5119" s="103" t="str">
        <f t="shared" si="1"/>
        <v>B-L500-N155-5 Ltr. Natural jerrycan</v>
      </c>
      <c r="M5119" s="103">
        <f t="shared" si="2"/>
        <v>20</v>
      </c>
      <c r="N5119" s="102" t="str">
        <f t="shared" si="3"/>
        <v>wk </v>
      </c>
    </row>
    <row r="5120" ht="12.75" customHeight="1">
      <c r="A5120" s="15" t="s">
        <v>4805</v>
      </c>
      <c r="B5120" s="15" t="s">
        <v>3123</v>
      </c>
      <c r="C5120" s="15" t="s">
        <v>4321</v>
      </c>
      <c r="D5120" s="15" t="s">
        <v>14527</v>
      </c>
      <c r="E5120" s="15" t="s">
        <v>7925</v>
      </c>
      <c r="F5120" s="15" t="s">
        <v>4324</v>
      </c>
      <c r="G5120" s="15" t="s">
        <v>14807</v>
      </c>
      <c r="H5120" s="15" t="s">
        <v>14845</v>
      </c>
      <c r="I5120" s="15" t="s">
        <v>4327</v>
      </c>
      <c r="J5120" s="15" t="s">
        <v>4328</v>
      </c>
      <c r="K5120" s="15"/>
      <c r="L5120" s="103" t="str">
        <f t="shared" si="1"/>
        <v>B-L500-N155-5 Ltr. Natural jerrycan</v>
      </c>
      <c r="M5120" s="103">
        <f t="shared" si="2"/>
        <v>40</v>
      </c>
      <c r="N5120" s="102" t="str">
        <f t="shared" si="3"/>
        <v>wk </v>
      </c>
    </row>
    <row r="5121" ht="12.75" customHeight="1">
      <c r="A5121" s="15" t="s">
        <v>4805</v>
      </c>
      <c r="B5121" s="15" t="s">
        <v>3123</v>
      </c>
      <c r="C5121" s="15" t="s">
        <v>4321</v>
      </c>
      <c r="D5121" s="15" t="s">
        <v>6842</v>
      </c>
      <c r="E5121" s="15" t="s">
        <v>14846</v>
      </c>
      <c r="F5121" s="15" t="s">
        <v>4324</v>
      </c>
      <c r="G5121" s="15" t="s">
        <v>14531</v>
      </c>
      <c r="H5121" s="15" t="s">
        <v>14847</v>
      </c>
      <c r="I5121" s="15" t="s">
        <v>4327</v>
      </c>
      <c r="J5121" s="15" t="s">
        <v>4328</v>
      </c>
      <c r="K5121" s="15"/>
      <c r="L5121" s="103" t="str">
        <f t="shared" si="1"/>
        <v>B-L500-N155-5 Ltr. Natural jerrycan</v>
      </c>
      <c r="M5121" s="103">
        <f t="shared" si="2"/>
        <v>120</v>
      </c>
      <c r="N5121" s="102" t="str">
        <f t="shared" si="3"/>
        <v>wk </v>
      </c>
    </row>
    <row r="5122" ht="12.75" customHeight="1">
      <c r="A5122" s="15" t="s">
        <v>4808</v>
      </c>
      <c r="B5122" s="15" t="s">
        <v>3123</v>
      </c>
      <c r="C5122" s="15" t="s">
        <v>4321</v>
      </c>
      <c r="D5122" s="15" t="s">
        <v>14522</v>
      </c>
      <c r="E5122" s="15" t="s">
        <v>14848</v>
      </c>
      <c r="F5122" s="15" t="s">
        <v>4324</v>
      </c>
      <c r="G5122" s="15" t="s">
        <v>14836</v>
      </c>
      <c r="H5122" s="15" t="s">
        <v>14837</v>
      </c>
      <c r="I5122" s="15" t="s">
        <v>4327</v>
      </c>
      <c r="J5122" s="15" t="s">
        <v>4328</v>
      </c>
      <c r="K5122" s="15"/>
      <c r="L5122" s="103" t="str">
        <f t="shared" si="1"/>
        <v>B-L500-N155-5 Ltr. Natural jerrycan</v>
      </c>
      <c r="M5122" s="103">
        <f t="shared" si="2"/>
        <v>20</v>
      </c>
      <c r="N5122" s="102" t="str">
        <f t="shared" si="3"/>
        <v>wk </v>
      </c>
    </row>
    <row r="5123" ht="12.75" customHeight="1">
      <c r="A5123" s="15" t="s">
        <v>4808</v>
      </c>
      <c r="B5123" s="15" t="s">
        <v>3123</v>
      </c>
      <c r="C5123" s="15" t="s">
        <v>4321</v>
      </c>
      <c r="D5123" s="15" t="s">
        <v>3213</v>
      </c>
      <c r="E5123" s="15" t="s">
        <v>14849</v>
      </c>
      <c r="F5123" s="15" t="s">
        <v>4324</v>
      </c>
      <c r="G5123" s="15" t="s">
        <v>11034</v>
      </c>
      <c r="H5123" s="15" t="s">
        <v>14850</v>
      </c>
      <c r="I5123" s="15" t="s">
        <v>4327</v>
      </c>
      <c r="J5123" s="15" t="s">
        <v>4328</v>
      </c>
      <c r="K5123" s="15"/>
      <c r="L5123" s="103" t="str">
        <f t="shared" si="1"/>
        <v>B-L500-N155-5 Ltr. Natural jerrycan</v>
      </c>
      <c r="M5123" s="103">
        <f t="shared" si="2"/>
        <v>100</v>
      </c>
      <c r="N5123" s="102" t="str">
        <f t="shared" si="3"/>
        <v>wk </v>
      </c>
    </row>
    <row r="5124" ht="12.75" customHeight="1">
      <c r="A5124" s="15" t="s">
        <v>4810</v>
      </c>
      <c r="B5124" s="15" t="s">
        <v>3123</v>
      </c>
      <c r="C5124" s="15" t="s">
        <v>4321</v>
      </c>
      <c r="D5124" s="15" t="s">
        <v>14522</v>
      </c>
      <c r="E5124" s="15" t="s">
        <v>14851</v>
      </c>
      <c r="F5124" s="15" t="s">
        <v>4324</v>
      </c>
      <c r="G5124" s="15" t="s">
        <v>14836</v>
      </c>
      <c r="H5124" s="15" t="s">
        <v>14837</v>
      </c>
      <c r="I5124" s="15" t="s">
        <v>4327</v>
      </c>
      <c r="J5124" s="15" t="s">
        <v>4345</v>
      </c>
      <c r="K5124" s="15"/>
      <c r="L5124" s="103" t="str">
        <f t="shared" si="1"/>
        <v>B-L500-N155-5 Ltr. Natural jerrycan</v>
      </c>
      <c r="M5124" s="103">
        <f t="shared" si="2"/>
        <v>20</v>
      </c>
      <c r="N5124" s="102" t="str">
        <f t="shared" si="3"/>
        <v>wk </v>
      </c>
    </row>
    <row r="5125" ht="12.75" customHeight="1">
      <c r="A5125" s="15" t="s">
        <v>4810</v>
      </c>
      <c r="B5125" s="15" t="s">
        <v>3123</v>
      </c>
      <c r="C5125" s="15" t="s">
        <v>4321</v>
      </c>
      <c r="D5125" s="15" t="s">
        <v>11939</v>
      </c>
      <c r="E5125" s="15" t="s">
        <v>14852</v>
      </c>
      <c r="F5125" s="15" t="s">
        <v>4324</v>
      </c>
      <c r="G5125" s="15" t="s">
        <v>14796</v>
      </c>
      <c r="H5125" s="15" t="s">
        <v>14832</v>
      </c>
      <c r="I5125" s="15" t="s">
        <v>4327</v>
      </c>
      <c r="J5125" s="15" t="s">
        <v>4345</v>
      </c>
      <c r="K5125" s="15"/>
      <c r="L5125" s="103" t="str">
        <f t="shared" si="1"/>
        <v>B-L500-N155-5 Ltr. Natural jerrycan</v>
      </c>
      <c r="M5125" s="103">
        <f t="shared" si="2"/>
        <v>200</v>
      </c>
      <c r="N5125" s="102" t="str">
        <f t="shared" si="3"/>
        <v>wk </v>
      </c>
    </row>
    <row r="5126" ht="12.75" customHeight="1">
      <c r="A5126" s="15" t="s">
        <v>4810</v>
      </c>
      <c r="B5126" s="15" t="s">
        <v>3123</v>
      </c>
      <c r="C5126" s="15" t="s">
        <v>4321</v>
      </c>
      <c r="D5126" s="15" t="s">
        <v>3407</v>
      </c>
      <c r="E5126" s="15" t="s">
        <v>13477</v>
      </c>
      <c r="F5126" s="15" t="s">
        <v>4324</v>
      </c>
      <c r="G5126" s="15" t="s">
        <v>8571</v>
      </c>
      <c r="H5126" s="15" t="s">
        <v>14824</v>
      </c>
      <c r="I5126" s="15" t="s">
        <v>4327</v>
      </c>
      <c r="J5126" s="15" t="s">
        <v>4345</v>
      </c>
      <c r="K5126" s="15"/>
      <c r="L5126" s="103" t="str">
        <f t="shared" si="1"/>
        <v>B-L500-N155-5 Ltr. Natural jerrycan</v>
      </c>
      <c r="M5126" s="103">
        <f t="shared" si="2"/>
        <v>80</v>
      </c>
      <c r="N5126" s="102" t="str">
        <f t="shared" si="3"/>
        <v>wk </v>
      </c>
    </row>
    <row r="5127" ht="12.75" customHeight="1">
      <c r="A5127" s="15" t="s">
        <v>4810</v>
      </c>
      <c r="B5127" s="15" t="s">
        <v>3123</v>
      </c>
      <c r="C5127" s="15" t="s">
        <v>4321</v>
      </c>
      <c r="D5127" s="15" t="s">
        <v>3282</v>
      </c>
      <c r="E5127" s="15" t="s">
        <v>14853</v>
      </c>
      <c r="F5127" s="15" t="s">
        <v>4324</v>
      </c>
      <c r="G5127" s="15" t="s">
        <v>12208</v>
      </c>
      <c r="H5127" s="15" t="s">
        <v>14854</v>
      </c>
      <c r="I5127" s="15" t="s">
        <v>4327</v>
      </c>
      <c r="J5127" s="15" t="s">
        <v>4328</v>
      </c>
      <c r="K5127" s="15"/>
      <c r="L5127" s="103" t="str">
        <f t="shared" si="1"/>
        <v>B-L500-N155-5 Ltr. Natural jerrycan</v>
      </c>
      <c r="M5127" s="103">
        <f t="shared" si="2"/>
        <v>1000</v>
      </c>
      <c r="N5127" s="102" t="str">
        <f t="shared" si="3"/>
        <v>wk </v>
      </c>
    </row>
    <row r="5128" ht="12.75" customHeight="1">
      <c r="A5128" s="15" t="s">
        <v>4810</v>
      </c>
      <c r="B5128" s="15" t="s">
        <v>3123</v>
      </c>
      <c r="C5128" s="15" t="s">
        <v>4321</v>
      </c>
      <c r="D5128" s="15" t="s">
        <v>14522</v>
      </c>
      <c r="E5128" s="15" t="s">
        <v>14855</v>
      </c>
      <c r="F5128" s="15" t="s">
        <v>4324</v>
      </c>
      <c r="G5128" s="15" t="s">
        <v>14836</v>
      </c>
      <c r="H5128" s="15" t="s">
        <v>14837</v>
      </c>
      <c r="I5128" s="15" t="s">
        <v>4327</v>
      </c>
      <c r="J5128" s="15" t="s">
        <v>4345</v>
      </c>
      <c r="K5128" s="15"/>
      <c r="L5128" s="103" t="str">
        <f t="shared" si="1"/>
        <v>B-L500-N155-5 Ltr. Natural jerrycan</v>
      </c>
      <c r="M5128" s="103">
        <f t="shared" si="2"/>
        <v>20</v>
      </c>
      <c r="N5128" s="102" t="str">
        <f t="shared" si="3"/>
        <v>wk </v>
      </c>
    </row>
    <row r="5129" ht="12.75" customHeight="1">
      <c r="A5129" s="15" t="s">
        <v>4813</v>
      </c>
      <c r="B5129" s="15" t="s">
        <v>3123</v>
      </c>
      <c r="C5129" s="15" t="s">
        <v>4321</v>
      </c>
      <c r="D5129" s="15" t="s">
        <v>11939</v>
      </c>
      <c r="E5129" s="15" t="s">
        <v>14856</v>
      </c>
      <c r="F5129" s="15" t="s">
        <v>4324</v>
      </c>
      <c r="G5129" s="15" t="s">
        <v>14796</v>
      </c>
      <c r="H5129" s="15" t="s">
        <v>14832</v>
      </c>
      <c r="I5129" s="15" t="s">
        <v>4327</v>
      </c>
      <c r="J5129" s="15" t="s">
        <v>4345</v>
      </c>
      <c r="K5129" s="15"/>
      <c r="L5129" s="103" t="str">
        <f t="shared" si="1"/>
        <v>B-L500-N155-5 Ltr. Natural jerrycan</v>
      </c>
      <c r="M5129" s="103">
        <f t="shared" si="2"/>
        <v>200</v>
      </c>
      <c r="N5129" s="102" t="str">
        <f t="shared" si="3"/>
        <v>wk </v>
      </c>
    </row>
    <row r="5130" ht="12.75" customHeight="1">
      <c r="A5130" s="15" t="s">
        <v>4813</v>
      </c>
      <c r="B5130" s="15" t="s">
        <v>3123</v>
      </c>
      <c r="C5130" s="15" t="s">
        <v>4321</v>
      </c>
      <c r="D5130" s="15" t="s">
        <v>14536</v>
      </c>
      <c r="E5130" s="15" t="s">
        <v>14857</v>
      </c>
      <c r="F5130" s="15" t="s">
        <v>4324</v>
      </c>
      <c r="G5130" s="15" t="s">
        <v>14858</v>
      </c>
      <c r="H5130" s="15" t="s">
        <v>14859</v>
      </c>
      <c r="I5130" s="15" t="s">
        <v>4327</v>
      </c>
      <c r="J5130" s="15" t="s">
        <v>4345</v>
      </c>
      <c r="K5130" s="15"/>
      <c r="L5130" s="103" t="str">
        <f t="shared" si="1"/>
        <v>B-L500-N155-5 Ltr. Natural jerrycan</v>
      </c>
      <c r="M5130" s="103">
        <f t="shared" si="2"/>
        <v>60</v>
      </c>
      <c r="N5130" s="102" t="str">
        <f t="shared" si="3"/>
        <v>wk </v>
      </c>
    </row>
    <row r="5131" ht="12.75" customHeight="1">
      <c r="A5131" s="15" t="s">
        <v>4816</v>
      </c>
      <c r="B5131" s="15" t="s">
        <v>3123</v>
      </c>
      <c r="C5131" s="15" t="s">
        <v>4321</v>
      </c>
      <c r="D5131" s="15" t="s">
        <v>3228</v>
      </c>
      <c r="E5131" s="15" t="s">
        <v>14860</v>
      </c>
      <c r="F5131" s="15" t="s">
        <v>10863</v>
      </c>
      <c r="G5131" s="15" t="s">
        <v>8839</v>
      </c>
      <c r="H5131" s="15" t="s">
        <v>14861</v>
      </c>
      <c r="I5131" s="15" t="s">
        <v>4327</v>
      </c>
      <c r="J5131" s="15" t="s">
        <v>4328</v>
      </c>
      <c r="K5131" s="15"/>
      <c r="L5131" s="103" t="str">
        <f t="shared" si="1"/>
        <v>B-L500-N155-5 Ltr. Natural jerrycan</v>
      </c>
      <c r="M5131" s="103">
        <f t="shared" si="2"/>
        <v>600</v>
      </c>
      <c r="N5131" s="102" t="str">
        <f t="shared" si="3"/>
        <v>wk 2</v>
      </c>
    </row>
    <row r="5132" ht="12.75" customHeight="1">
      <c r="A5132" s="15" t="s">
        <v>4816</v>
      </c>
      <c r="B5132" s="15" t="s">
        <v>3123</v>
      </c>
      <c r="C5132" s="15" t="s">
        <v>4321</v>
      </c>
      <c r="D5132" s="15" t="s">
        <v>3213</v>
      </c>
      <c r="E5132" s="15" t="s">
        <v>14862</v>
      </c>
      <c r="F5132" s="15" t="s">
        <v>4324</v>
      </c>
      <c r="G5132" s="15" t="s">
        <v>11034</v>
      </c>
      <c r="H5132" s="15" t="s">
        <v>14850</v>
      </c>
      <c r="I5132" s="15" t="s">
        <v>4327</v>
      </c>
      <c r="J5132" s="15" t="s">
        <v>4328</v>
      </c>
      <c r="K5132" s="15"/>
      <c r="L5132" s="103" t="str">
        <f t="shared" si="1"/>
        <v>B-L500-N155-5 Ltr. Natural jerrycan</v>
      </c>
      <c r="M5132" s="103">
        <f t="shared" si="2"/>
        <v>100</v>
      </c>
      <c r="N5132" s="102" t="str">
        <f t="shared" si="3"/>
        <v>wk 2</v>
      </c>
    </row>
    <row r="5133" ht="12.75" customHeight="1">
      <c r="A5133" s="15" t="s">
        <v>4818</v>
      </c>
      <c r="B5133" s="15" t="s">
        <v>3123</v>
      </c>
      <c r="C5133" s="15" t="s">
        <v>4321</v>
      </c>
      <c r="D5133" s="15" t="s">
        <v>8066</v>
      </c>
      <c r="E5133" s="15" t="s">
        <v>14863</v>
      </c>
      <c r="F5133" s="15" t="s">
        <v>4324</v>
      </c>
      <c r="G5133" s="15" t="s">
        <v>14864</v>
      </c>
      <c r="H5133" s="15" t="s">
        <v>14865</v>
      </c>
      <c r="I5133" s="15" t="s">
        <v>4327</v>
      </c>
      <c r="J5133" s="15" t="s">
        <v>4328</v>
      </c>
      <c r="K5133" s="15"/>
      <c r="L5133" s="103" t="str">
        <f t="shared" si="1"/>
        <v>B-L500-N155-5 Ltr. Natural jerrycan</v>
      </c>
      <c r="M5133" s="103">
        <f t="shared" si="2"/>
        <v>160</v>
      </c>
      <c r="N5133" s="102" t="str">
        <f t="shared" si="3"/>
        <v>wk 6</v>
      </c>
    </row>
    <row r="5134" ht="12.75" customHeight="1">
      <c r="A5134" s="15" t="s">
        <v>4818</v>
      </c>
      <c r="B5134" s="15" t="s">
        <v>3123</v>
      </c>
      <c r="C5134" s="15" t="s">
        <v>4321</v>
      </c>
      <c r="D5134" s="15" t="s">
        <v>14536</v>
      </c>
      <c r="E5134" s="15" t="s">
        <v>14866</v>
      </c>
      <c r="F5134" s="15" t="s">
        <v>4324</v>
      </c>
      <c r="G5134" s="15" t="s">
        <v>14858</v>
      </c>
      <c r="H5134" s="15" t="s">
        <v>14859</v>
      </c>
      <c r="I5134" s="15" t="s">
        <v>4327</v>
      </c>
      <c r="J5134" s="15" t="s">
        <v>4345</v>
      </c>
      <c r="K5134" s="15"/>
      <c r="L5134" s="103" t="str">
        <f t="shared" si="1"/>
        <v>B-L500-N155-5 Ltr. Natural jerrycan</v>
      </c>
      <c r="M5134" s="103">
        <f t="shared" si="2"/>
        <v>60</v>
      </c>
      <c r="N5134" s="102" t="str">
        <f t="shared" si="3"/>
        <v>wk 6</v>
      </c>
    </row>
    <row r="5135" ht="12.75" customHeight="1">
      <c r="A5135" s="15" t="s">
        <v>4820</v>
      </c>
      <c r="B5135" s="15" t="s">
        <v>3123</v>
      </c>
      <c r="C5135" s="15" t="s">
        <v>4321</v>
      </c>
      <c r="D5135" s="15" t="s">
        <v>3213</v>
      </c>
      <c r="E5135" s="15" t="s">
        <v>14867</v>
      </c>
      <c r="F5135" s="15" t="s">
        <v>4324</v>
      </c>
      <c r="G5135" s="15" t="s">
        <v>11034</v>
      </c>
      <c r="H5135" s="15" t="s">
        <v>14850</v>
      </c>
      <c r="I5135" s="15" t="s">
        <v>4327</v>
      </c>
      <c r="J5135" s="15" t="s">
        <v>4328</v>
      </c>
      <c r="K5135" s="15"/>
      <c r="L5135" s="103" t="str">
        <f t="shared" si="1"/>
        <v>B-L500-N155-5 Ltr. Natural jerrycan</v>
      </c>
      <c r="M5135" s="103">
        <f t="shared" si="2"/>
        <v>100</v>
      </c>
      <c r="N5135" s="102" t="str">
        <f t="shared" si="3"/>
        <v>wk 10</v>
      </c>
    </row>
    <row r="5136" ht="12.75" customHeight="1">
      <c r="A5136" s="15" t="s">
        <v>4823</v>
      </c>
      <c r="B5136" s="15" t="s">
        <v>3123</v>
      </c>
      <c r="C5136" s="15" t="s">
        <v>4321</v>
      </c>
      <c r="D5136" s="15" t="s">
        <v>3213</v>
      </c>
      <c r="E5136" s="15" t="s">
        <v>12814</v>
      </c>
      <c r="F5136" s="15" t="s">
        <v>4324</v>
      </c>
      <c r="G5136" s="15" t="s">
        <v>11034</v>
      </c>
      <c r="H5136" s="15" t="s">
        <v>14850</v>
      </c>
      <c r="I5136" s="15" t="s">
        <v>4327</v>
      </c>
      <c r="J5136" s="15" t="s">
        <v>4328</v>
      </c>
      <c r="K5136" s="15"/>
      <c r="L5136" s="103" t="str">
        <f t="shared" si="1"/>
        <v>B-L500-N155-5 Ltr. Natural jerrycan</v>
      </c>
      <c r="M5136" s="103">
        <f t="shared" si="2"/>
        <v>100</v>
      </c>
      <c r="N5136" s="102" t="str">
        <f t="shared" si="3"/>
        <v>wk 15</v>
      </c>
    </row>
    <row r="5137" ht="12.75" customHeight="1">
      <c r="A5137" s="15" t="s">
        <v>4846</v>
      </c>
      <c r="B5137" s="15" t="s">
        <v>3123</v>
      </c>
      <c r="C5137" s="15" t="s">
        <v>4321</v>
      </c>
      <c r="D5137" s="15" t="s">
        <v>3441</v>
      </c>
      <c r="E5137" s="15" t="s">
        <v>14868</v>
      </c>
      <c r="F5137" s="15" t="s">
        <v>6606</v>
      </c>
      <c r="G5137" s="15" t="s">
        <v>14869</v>
      </c>
      <c r="H5137" s="15" t="s">
        <v>14870</v>
      </c>
      <c r="I5137" s="15" t="s">
        <v>4327</v>
      </c>
      <c r="J5137" s="15" t="s">
        <v>4359</v>
      </c>
      <c r="K5137" s="15"/>
      <c r="L5137" s="103" t="str">
        <f t="shared" si="1"/>
        <v>B-L500-N155-5 Ltr. Natural jerrycan</v>
      </c>
      <c r="M5137" s="103">
        <f t="shared" si="2"/>
        <v>2000</v>
      </c>
      <c r="N5137" s="102" t="str">
        <f t="shared" si="3"/>
        <v>wk </v>
      </c>
    </row>
    <row r="5138" ht="12.75" customHeight="1">
      <c r="A5138" s="15" t="s">
        <v>4846</v>
      </c>
      <c r="B5138" s="15" t="s">
        <v>3123</v>
      </c>
      <c r="C5138" s="15" t="s">
        <v>4321</v>
      </c>
      <c r="D5138" s="15" t="s">
        <v>3292</v>
      </c>
      <c r="E5138" s="15" t="s">
        <v>14871</v>
      </c>
      <c r="F5138" s="15" t="s">
        <v>4324</v>
      </c>
      <c r="G5138" s="15" t="s">
        <v>8846</v>
      </c>
      <c r="H5138" s="15" t="s">
        <v>14872</v>
      </c>
      <c r="I5138" s="15" t="s">
        <v>4327</v>
      </c>
      <c r="J5138" s="15" t="s">
        <v>4328</v>
      </c>
      <c r="K5138" s="15"/>
      <c r="L5138" s="103" t="str">
        <f t="shared" si="1"/>
        <v>B-L500-N155-5 Ltr. Natural jerrycan</v>
      </c>
      <c r="M5138" s="103">
        <f t="shared" si="2"/>
        <v>300</v>
      </c>
      <c r="N5138" s="102" t="str">
        <f t="shared" si="3"/>
        <v>wk </v>
      </c>
    </row>
    <row r="5139" ht="12.75" customHeight="1">
      <c r="A5139" s="15" t="s">
        <v>4851</v>
      </c>
      <c r="B5139" s="15" t="s">
        <v>3123</v>
      </c>
      <c r="C5139" s="15" t="s">
        <v>4321</v>
      </c>
      <c r="D5139" s="15" t="s">
        <v>3282</v>
      </c>
      <c r="E5139" s="15" t="s">
        <v>14873</v>
      </c>
      <c r="F5139" s="15" t="s">
        <v>4324</v>
      </c>
      <c r="G5139" s="15" t="s">
        <v>12208</v>
      </c>
      <c r="H5139" s="15" t="s">
        <v>14854</v>
      </c>
      <c r="I5139" s="15" t="s">
        <v>4327</v>
      </c>
      <c r="J5139" s="15" t="s">
        <v>4328</v>
      </c>
      <c r="K5139" s="15"/>
      <c r="L5139" s="103" t="str">
        <f t="shared" si="1"/>
        <v>B-L500-N155-5 Ltr. Natural jerrycan</v>
      </c>
      <c r="M5139" s="103">
        <f t="shared" si="2"/>
        <v>1000</v>
      </c>
      <c r="N5139" s="102" t="str">
        <f t="shared" si="3"/>
        <v>wk </v>
      </c>
    </row>
    <row r="5140" ht="12.75" customHeight="1">
      <c r="A5140" s="15" t="s">
        <v>4851</v>
      </c>
      <c r="B5140" s="15" t="s">
        <v>3123</v>
      </c>
      <c r="C5140" s="15" t="s">
        <v>4321</v>
      </c>
      <c r="D5140" s="15" t="s">
        <v>14522</v>
      </c>
      <c r="E5140" s="15" t="s">
        <v>14874</v>
      </c>
      <c r="F5140" s="15" t="s">
        <v>4324</v>
      </c>
      <c r="G5140" s="15" t="s">
        <v>14836</v>
      </c>
      <c r="H5140" s="15" t="s">
        <v>14837</v>
      </c>
      <c r="I5140" s="15" t="s">
        <v>4327</v>
      </c>
      <c r="J5140" s="15" t="s">
        <v>4328</v>
      </c>
      <c r="K5140" s="15"/>
      <c r="L5140" s="103" t="str">
        <f t="shared" si="1"/>
        <v>B-L500-N155-5 Ltr. Natural jerrycan</v>
      </c>
      <c r="M5140" s="103">
        <f t="shared" si="2"/>
        <v>20</v>
      </c>
      <c r="N5140" s="102" t="str">
        <f t="shared" si="3"/>
        <v>wk </v>
      </c>
    </row>
    <row r="5141" ht="12.75" customHeight="1">
      <c r="A5141" s="15" t="s">
        <v>4851</v>
      </c>
      <c r="B5141" s="15" t="s">
        <v>3123</v>
      </c>
      <c r="C5141" s="15" t="s">
        <v>4321</v>
      </c>
      <c r="D5141" s="15" t="s">
        <v>3407</v>
      </c>
      <c r="E5141" s="15" t="s">
        <v>13933</v>
      </c>
      <c r="F5141" s="15" t="s">
        <v>4324</v>
      </c>
      <c r="G5141" s="15" t="s">
        <v>8571</v>
      </c>
      <c r="H5141" s="15" t="s">
        <v>14824</v>
      </c>
      <c r="I5141" s="15" t="s">
        <v>4327</v>
      </c>
      <c r="J5141" s="15" t="s">
        <v>4328</v>
      </c>
      <c r="K5141" s="15"/>
      <c r="L5141" s="103" t="str">
        <f t="shared" si="1"/>
        <v>B-L500-N155-5 Ltr. Natural jerrycan</v>
      </c>
      <c r="M5141" s="103">
        <f t="shared" si="2"/>
        <v>80</v>
      </c>
      <c r="N5141" s="102" t="str">
        <f t="shared" si="3"/>
        <v>wk </v>
      </c>
    </row>
    <row r="5142" ht="12.75" customHeight="1">
      <c r="A5142" s="15" t="s">
        <v>4851</v>
      </c>
      <c r="B5142" s="15" t="s">
        <v>3123</v>
      </c>
      <c r="C5142" s="15" t="s">
        <v>4321</v>
      </c>
      <c r="D5142" s="15" t="s">
        <v>11939</v>
      </c>
      <c r="E5142" s="15" t="s">
        <v>14875</v>
      </c>
      <c r="F5142" s="15" t="s">
        <v>14876</v>
      </c>
      <c r="G5142" s="15" t="s">
        <v>14877</v>
      </c>
      <c r="H5142" s="15" t="s">
        <v>14832</v>
      </c>
      <c r="I5142" s="15" t="s">
        <v>4327</v>
      </c>
      <c r="J5142" s="15" t="s">
        <v>4328</v>
      </c>
      <c r="K5142" s="15"/>
      <c r="L5142" s="103" t="str">
        <f t="shared" si="1"/>
        <v>B-L500-N155-5 Ltr. Natural jerrycan</v>
      </c>
      <c r="M5142" s="103">
        <f t="shared" si="2"/>
        <v>200</v>
      </c>
      <c r="N5142" s="102" t="str">
        <f t="shared" si="3"/>
        <v>wk </v>
      </c>
    </row>
    <row r="5143" ht="12.75" customHeight="1">
      <c r="A5143" s="15" t="s">
        <v>4851</v>
      </c>
      <c r="B5143" s="15" t="s">
        <v>3123</v>
      </c>
      <c r="C5143" s="15" t="s">
        <v>4321</v>
      </c>
      <c r="D5143" s="15" t="s">
        <v>3213</v>
      </c>
      <c r="E5143" s="15" t="s">
        <v>14878</v>
      </c>
      <c r="F5143" s="15" t="s">
        <v>4324</v>
      </c>
      <c r="G5143" s="15" t="s">
        <v>11034</v>
      </c>
      <c r="H5143" s="15" t="s">
        <v>14850</v>
      </c>
      <c r="I5143" s="15" t="s">
        <v>4327</v>
      </c>
      <c r="J5143" s="15" t="s">
        <v>4328</v>
      </c>
      <c r="K5143" s="15"/>
      <c r="L5143" s="103" t="str">
        <f t="shared" si="1"/>
        <v>B-L500-N155-5 Ltr. Natural jerrycan</v>
      </c>
      <c r="M5143" s="103">
        <f t="shared" si="2"/>
        <v>100</v>
      </c>
      <c r="N5143" s="102" t="str">
        <f t="shared" si="3"/>
        <v>wk </v>
      </c>
    </row>
    <row r="5144" ht="12.75" customHeight="1">
      <c r="A5144" s="15" t="s">
        <v>4851</v>
      </c>
      <c r="B5144" s="15" t="s">
        <v>3123</v>
      </c>
      <c r="C5144" s="15" t="s">
        <v>4321</v>
      </c>
      <c r="D5144" s="15" t="s">
        <v>5703</v>
      </c>
      <c r="E5144" s="15" t="s">
        <v>14879</v>
      </c>
      <c r="F5144" s="15" t="s">
        <v>4324</v>
      </c>
      <c r="G5144" s="15" t="s">
        <v>5343</v>
      </c>
      <c r="H5144" s="15" t="s">
        <v>14880</v>
      </c>
      <c r="I5144" s="15" t="s">
        <v>4327</v>
      </c>
      <c r="J5144" s="15" t="s">
        <v>4328</v>
      </c>
      <c r="K5144" s="15"/>
      <c r="L5144" s="103" t="str">
        <f t="shared" si="1"/>
        <v>B-L500-N155-5 Ltr. Natural jerrycan</v>
      </c>
      <c r="M5144" s="103">
        <f t="shared" si="2"/>
        <v>420</v>
      </c>
      <c r="N5144" s="102" t="str">
        <f t="shared" si="3"/>
        <v>wk </v>
      </c>
    </row>
    <row r="5145" ht="12.75" customHeight="1">
      <c r="A5145" s="15" t="s">
        <v>4853</v>
      </c>
      <c r="B5145" s="15" t="s">
        <v>3123</v>
      </c>
      <c r="C5145" s="15" t="s">
        <v>4321</v>
      </c>
      <c r="D5145" s="15" t="s">
        <v>3407</v>
      </c>
      <c r="E5145" s="15" t="s">
        <v>11916</v>
      </c>
      <c r="F5145" s="15" t="s">
        <v>4324</v>
      </c>
      <c r="G5145" s="15" t="s">
        <v>8571</v>
      </c>
      <c r="H5145" s="15" t="s">
        <v>14824</v>
      </c>
      <c r="I5145" s="15" t="s">
        <v>4327</v>
      </c>
      <c r="J5145" s="15" t="s">
        <v>4328</v>
      </c>
      <c r="K5145" s="15"/>
      <c r="L5145" s="103" t="str">
        <f t="shared" si="1"/>
        <v>B-L500-N155-5 Ltr. Natural jerrycan</v>
      </c>
      <c r="M5145" s="103">
        <f t="shared" si="2"/>
        <v>80</v>
      </c>
      <c r="N5145" s="102" t="str">
        <f t="shared" si="3"/>
        <v>wk </v>
      </c>
    </row>
    <row r="5146" ht="12.75" customHeight="1">
      <c r="A5146" s="15" t="s">
        <v>4853</v>
      </c>
      <c r="B5146" s="15" t="s">
        <v>3123</v>
      </c>
      <c r="C5146" s="15" t="s">
        <v>4321</v>
      </c>
      <c r="D5146" s="15" t="s">
        <v>3282</v>
      </c>
      <c r="E5146" s="15" t="s">
        <v>14881</v>
      </c>
      <c r="F5146" s="15" t="s">
        <v>14754</v>
      </c>
      <c r="G5146" s="15" t="s">
        <v>12224</v>
      </c>
      <c r="H5146" s="15" t="s">
        <v>14854</v>
      </c>
      <c r="I5146" s="15" t="s">
        <v>4327</v>
      </c>
      <c r="J5146" s="15" t="s">
        <v>4359</v>
      </c>
      <c r="K5146" s="15"/>
      <c r="L5146" s="103" t="str">
        <f t="shared" si="1"/>
        <v>B-L500-N155-5 Ltr. Natural jerrycan</v>
      </c>
      <c r="M5146" s="103">
        <f t="shared" si="2"/>
        <v>1000</v>
      </c>
      <c r="N5146" s="102" t="str">
        <f t="shared" si="3"/>
        <v>wk </v>
      </c>
    </row>
    <row r="5147" ht="12.75" customHeight="1">
      <c r="A5147" s="15" t="s">
        <v>4853</v>
      </c>
      <c r="B5147" s="15" t="s">
        <v>3123</v>
      </c>
      <c r="C5147" s="15" t="s">
        <v>4321</v>
      </c>
      <c r="D5147" s="15" t="s">
        <v>14522</v>
      </c>
      <c r="E5147" s="15" t="s">
        <v>14882</v>
      </c>
      <c r="F5147" s="15" t="s">
        <v>4324</v>
      </c>
      <c r="G5147" s="15" t="s">
        <v>14836</v>
      </c>
      <c r="H5147" s="15" t="s">
        <v>14837</v>
      </c>
      <c r="I5147" s="15" t="s">
        <v>4327</v>
      </c>
      <c r="J5147" s="15" t="s">
        <v>4328</v>
      </c>
      <c r="K5147" s="15"/>
      <c r="L5147" s="103" t="str">
        <f t="shared" si="1"/>
        <v>B-L500-N155-5 Ltr. Natural jerrycan</v>
      </c>
      <c r="M5147" s="103">
        <f t="shared" si="2"/>
        <v>20</v>
      </c>
      <c r="N5147" s="102" t="str">
        <f t="shared" si="3"/>
        <v>wk </v>
      </c>
    </row>
    <row r="5148" ht="12.75" customHeight="1">
      <c r="A5148" s="15" t="s">
        <v>4853</v>
      </c>
      <c r="B5148" s="15" t="s">
        <v>3123</v>
      </c>
      <c r="C5148" s="15" t="s">
        <v>4321</v>
      </c>
      <c r="D5148" s="15" t="s">
        <v>3282</v>
      </c>
      <c r="E5148" s="15" t="s">
        <v>14883</v>
      </c>
      <c r="F5148" s="15" t="s">
        <v>4324</v>
      </c>
      <c r="G5148" s="15" t="s">
        <v>12208</v>
      </c>
      <c r="H5148" s="15" t="s">
        <v>14854</v>
      </c>
      <c r="I5148" s="15" t="s">
        <v>4327</v>
      </c>
      <c r="J5148" s="15" t="s">
        <v>4328</v>
      </c>
      <c r="K5148" s="15"/>
      <c r="L5148" s="103" t="str">
        <f t="shared" si="1"/>
        <v>B-L500-N155-5 Ltr. Natural jerrycan</v>
      </c>
      <c r="M5148" s="103">
        <f t="shared" si="2"/>
        <v>1000</v>
      </c>
      <c r="N5148" s="102" t="str">
        <f t="shared" si="3"/>
        <v>wk </v>
      </c>
    </row>
    <row r="5149" ht="12.75" customHeight="1">
      <c r="A5149" s="15" t="s">
        <v>4855</v>
      </c>
      <c r="B5149" s="15" t="s">
        <v>3123</v>
      </c>
      <c r="C5149" s="15" t="s">
        <v>4321</v>
      </c>
      <c r="D5149" s="15" t="s">
        <v>13579</v>
      </c>
      <c r="E5149" s="15" t="s">
        <v>14884</v>
      </c>
      <c r="F5149" s="15" t="s">
        <v>6606</v>
      </c>
      <c r="G5149" s="15" t="s">
        <v>14885</v>
      </c>
      <c r="H5149" s="15" t="s">
        <v>14886</v>
      </c>
      <c r="I5149" s="15" t="s">
        <v>4327</v>
      </c>
      <c r="J5149" s="15" t="s">
        <v>4359</v>
      </c>
      <c r="K5149" s="15"/>
      <c r="L5149" s="103" t="str">
        <f t="shared" si="1"/>
        <v>B-L500-N155-5 Ltr. Natural jerrycan</v>
      </c>
      <c r="M5149" s="103">
        <f t="shared" si="2"/>
        <v>640</v>
      </c>
      <c r="N5149" s="102" t="str">
        <f t="shared" si="3"/>
        <v>wk </v>
      </c>
    </row>
    <row r="5150" ht="12.75" customHeight="1">
      <c r="A5150" s="15" t="s">
        <v>4857</v>
      </c>
      <c r="B5150" s="15" t="s">
        <v>3123</v>
      </c>
      <c r="C5150" s="15" t="s">
        <v>4321</v>
      </c>
      <c r="D5150" s="15" t="s">
        <v>4124</v>
      </c>
      <c r="E5150" s="15" t="s">
        <v>14887</v>
      </c>
      <c r="F5150" s="15" t="s">
        <v>14754</v>
      </c>
      <c r="G5150" s="15" t="s">
        <v>14888</v>
      </c>
      <c r="H5150" s="15" t="s">
        <v>14889</v>
      </c>
      <c r="I5150" s="15" t="s">
        <v>4327</v>
      </c>
      <c r="J5150" s="15" t="s">
        <v>4359</v>
      </c>
      <c r="K5150" s="15"/>
      <c r="L5150" s="103" t="str">
        <f t="shared" si="1"/>
        <v>B-L500-N155-5 Ltr. Natural jerrycan</v>
      </c>
      <c r="M5150" s="103">
        <f t="shared" si="2"/>
        <v>3000</v>
      </c>
      <c r="N5150" s="102" t="str">
        <f t="shared" si="3"/>
        <v>wk </v>
      </c>
    </row>
    <row r="5151" ht="12.75" customHeight="1">
      <c r="A5151" s="15" t="s">
        <v>4857</v>
      </c>
      <c r="B5151" s="15" t="s">
        <v>3123</v>
      </c>
      <c r="C5151" s="15" t="s">
        <v>4965</v>
      </c>
      <c r="D5151" s="15" t="s">
        <v>14890</v>
      </c>
      <c r="E5151" s="15" t="s">
        <v>14891</v>
      </c>
      <c r="F5151" s="15" t="s">
        <v>14754</v>
      </c>
      <c r="G5151" s="15" t="s">
        <v>14892</v>
      </c>
      <c r="H5151" s="15" t="s">
        <v>14893</v>
      </c>
      <c r="I5151" s="15" t="s">
        <v>4327</v>
      </c>
      <c r="J5151" s="15" t="s">
        <v>4359</v>
      </c>
      <c r="K5151" s="15"/>
      <c r="L5151" s="103" t="str">
        <f t="shared" si="1"/>
        <v>B-L500-N155-5 Ltr. Natural jerrycan</v>
      </c>
      <c r="M5151" s="103">
        <f t="shared" si="2"/>
        <v>3000</v>
      </c>
      <c r="N5151" s="102" t="str">
        <f t="shared" si="3"/>
        <v>wk </v>
      </c>
    </row>
    <row r="5152" ht="12.75" customHeight="1">
      <c r="A5152" s="15" t="s">
        <v>4857</v>
      </c>
      <c r="B5152" s="15" t="s">
        <v>3123</v>
      </c>
      <c r="C5152" s="15" t="s">
        <v>4321</v>
      </c>
      <c r="D5152" s="15" t="s">
        <v>14894</v>
      </c>
      <c r="E5152" s="15" t="s">
        <v>14895</v>
      </c>
      <c r="F5152" s="15" t="s">
        <v>6606</v>
      </c>
      <c r="G5152" s="15" t="s">
        <v>14896</v>
      </c>
      <c r="H5152" s="15" t="s">
        <v>14897</v>
      </c>
      <c r="I5152" s="15" t="s">
        <v>4327</v>
      </c>
      <c r="J5152" s="15" t="s">
        <v>4359</v>
      </c>
      <c r="K5152" s="15"/>
      <c r="L5152" s="103" t="str">
        <f t="shared" si="1"/>
        <v>B-L500-N155-5 Ltr. Natural jerrycan</v>
      </c>
      <c r="M5152" s="103">
        <f t="shared" si="2"/>
        <v>3040</v>
      </c>
      <c r="N5152" s="102" t="str">
        <f t="shared" si="3"/>
        <v>wk </v>
      </c>
    </row>
    <row r="5153" ht="12.75" customHeight="1">
      <c r="A5153" s="15" t="s">
        <v>4859</v>
      </c>
      <c r="B5153" s="15" t="s">
        <v>3123</v>
      </c>
      <c r="C5153" s="15" t="s">
        <v>4321</v>
      </c>
      <c r="D5153" s="15" t="s">
        <v>14898</v>
      </c>
      <c r="E5153" s="15" t="s">
        <v>14899</v>
      </c>
      <c r="F5153" s="15" t="s">
        <v>6606</v>
      </c>
      <c r="G5153" s="15" t="s">
        <v>14900</v>
      </c>
      <c r="H5153" s="15" t="s">
        <v>14901</v>
      </c>
      <c r="I5153" s="15" t="s">
        <v>4327</v>
      </c>
      <c r="J5153" s="15" t="s">
        <v>4359</v>
      </c>
      <c r="K5153" s="15"/>
      <c r="L5153" s="103" t="str">
        <f t="shared" si="1"/>
        <v>B-L500-N155-5 Ltr. Natural jerrycan</v>
      </c>
      <c r="M5153" s="103">
        <f t="shared" si="2"/>
        <v>2760</v>
      </c>
      <c r="N5153" s="102" t="str">
        <f t="shared" si="3"/>
        <v>wk </v>
      </c>
    </row>
    <row r="5154" ht="12.75" customHeight="1">
      <c r="A5154" s="15" t="s">
        <v>4859</v>
      </c>
      <c r="B5154" s="15" t="s">
        <v>3123</v>
      </c>
      <c r="C5154" s="15" t="s">
        <v>4321</v>
      </c>
      <c r="D5154" s="15" t="s">
        <v>14902</v>
      </c>
      <c r="E5154" s="15" t="s">
        <v>14903</v>
      </c>
      <c r="F5154" s="15" t="s">
        <v>6606</v>
      </c>
      <c r="G5154" s="15" t="s">
        <v>14904</v>
      </c>
      <c r="H5154" s="15" t="s">
        <v>14905</v>
      </c>
      <c r="I5154" s="15" t="s">
        <v>4327</v>
      </c>
      <c r="J5154" s="15" t="s">
        <v>4359</v>
      </c>
      <c r="K5154" s="15"/>
      <c r="L5154" s="103" t="str">
        <f t="shared" si="1"/>
        <v>B-L500-N155-5 Ltr. Natural jerrycan</v>
      </c>
      <c r="M5154" s="103">
        <f t="shared" si="2"/>
        <v>2020</v>
      </c>
      <c r="N5154" s="102" t="str">
        <f t="shared" si="3"/>
        <v>wk </v>
      </c>
    </row>
    <row r="5155" ht="12.75" customHeight="1">
      <c r="A5155" s="15" t="s">
        <v>4866</v>
      </c>
      <c r="B5155" s="15" t="s">
        <v>3123</v>
      </c>
      <c r="C5155" s="15" t="s">
        <v>4321</v>
      </c>
      <c r="D5155" s="15" t="s">
        <v>14536</v>
      </c>
      <c r="E5155" s="15" t="s">
        <v>14906</v>
      </c>
      <c r="F5155" s="15" t="s">
        <v>4324</v>
      </c>
      <c r="G5155" s="15" t="s">
        <v>14858</v>
      </c>
      <c r="H5155" s="15" t="s">
        <v>14859</v>
      </c>
      <c r="I5155" s="15" t="s">
        <v>4327</v>
      </c>
      <c r="J5155" s="15" t="s">
        <v>4328</v>
      </c>
      <c r="K5155" s="15"/>
      <c r="L5155" s="103" t="str">
        <f t="shared" si="1"/>
        <v>B-L500-N155-5 Ltr. Natural jerrycan</v>
      </c>
      <c r="M5155" s="103">
        <f t="shared" si="2"/>
        <v>60</v>
      </c>
      <c r="N5155" s="102" t="str">
        <f t="shared" si="3"/>
        <v>wk </v>
      </c>
    </row>
    <row r="5156" ht="12.75" customHeight="1">
      <c r="A5156" s="15" t="s">
        <v>4869</v>
      </c>
      <c r="B5156" s="15" t="s">
        <v>3123</v>
      </c>
      <c r="C5156" s="15" t="s">
        <v>4321</v>
      </c>
      <c r="D5156" s="15" t="s">
        <v>5421</v>
      </c>
      <c r="E5156" s="15" t="s">
        <v>14907</v>
      </c>
      <c r="F5156" s="15" t="s">
        <v>6606</v>
      </c>
      <c r="G5156" s="15" t="s">
        <v>14908</v>
      </c>
      <c r="H5156" s="15" t="s">
        <v>14909</v>
      </c>
      <c r="I5156" s="15" t="s">
        <v>4327</v>
      </c>
      <c r="J5156" s="15" t="s">
        <v>4359</v>
      </c>
      <c r="K5156" s="15"/>
      <c r="L5156" s="103" t="str">
        <f t="shared" si="1"/>
        <v>B-L500-N155-5 Ltr. Natural jerrycan</v>
      </c>
      <c r="M5156" s="103">
        <f t="shared" si="2"/>
        <v>3200</v>
      </c>
      <c r="N5156" s="102" t="str">
        <f t="shared" si="3"/>
        <v>wk </v>
      </c>
    </row>
    <row r="5157" ht="12.75" customHeight="1">
      <c r="A5157" s="15" t="s">
        <v>4872</v>
      </c>
      <c r="B5157" s="15" t="s">
        <v>3123</v>
      </c>
      <c r="C5157" s="15" t="s">
        <v>4321</v>
      </c>
      <c r="D5157" s="15" t="s">
        <v>4330</v>
      </c>
      <c r="E5157" s="15" t="s">
        <v>14910</v>
      </c>
      <c r="F5157" s="15" t="s">
        <v>14911</v>
      </c>
      <c r="G5157" s="15" t="s">
        <v>12270</v>
      </c>
      <c r="H5157" s="15" t="s">
        <v>14827</v>
      </c>
      <c r="I5157" s="15" t="s">
        <v>4327</v>
      </c>
      <c r="J5157" s="15" t="s">
        <v>4328</v>
      </c>
      <c r="K5157" s="15"/>
      <c r="L5157" s="103" t="str">
        <f t="shared" si="1"/>
        <v>B-L500-N155-5 Ltr. Natural jerrycan</v>
      </c>
      <c r="M5157" s="103">
        <f t="shared" si="2"/>
        <v>500</v>
      </c>
      <c r="N5157" s="102" t="str">
        <f t="shared" si="3"/>
        <v>wk </v>
      </c>
    </row>
    <row r="5158" ht="12.75" customHeight="1">
      <c r="A5158" s="15" t="s">
        <v>4872</v>
      </c>
      <c r="B5158" s="15" t="s">
        <v>3123</v>
      </c>
      <c r="C5158" s="15" t="s">
        <v>4321</v>
      </c>
      <c r="D5158" s="15" t="s">
        <v>13624</v>
      </c>
      <c r="E5158" s="15" t="s">
        <v>14912</v>
      </c>
      <c r="F5158" s="15" t="s">
        <v>6606</v>
      </c>
      <c r="G5158" s="15" t="s">
        <v>14913</v>
      </c>
      <c r="H5158" s="15" t="s">
        <v>14914</v>
      </c>
      <c r="I5158" s="15" t="s">
        <v>4327</v>
      </c>
      <c r="J5158" s="15" t="s">
        <v>4359</v>
      </c>
      <c r="K5158" s="15"/>
      <c r="L5158" s="103" t="str">
        <f t="shared" si="1"/>
        <v>B-L500-N155-5 Ltr. Natural jerrycan</v>
      </c>
      <c r="M5158" s="103">
        <f t="shared" si="2"/>
        <v>4720</v>
      </c>
      <c r="N5158" s="102" t="str">
        <f t="shared" si="3"/>
        <v>wk </v>
      </c>
    </row>
    <row r="5159" ht="12.75" customHeight="1">
      <c r="A5159" s="15" t="s">
        <v>4872</v>
      </c>
      <c r="B5159" s="15" t="s">
        <v>3123</v>
      </c>
      <c r="C5159" s="15" t="s">
        <v>4321</v>
      </c>
      <c r="D5159" s="15" t="s">
        <v>14522</v>
      </c>
      <c r="E5159" s="15" t="s">
        <v>14915</v>
      </c>
      <c r="F5159" s="15" t="s">
        <v>4324</v>
      </c>
      <c r="G5159" s="15" t="s">
        <v>14836</v>
      </c>
      <c r="H5159" s="15" t="s">
        <v>14837</v>
      </c>
      <c r="I5159" s="15" t="s">
        <v>4327</v>
      </c>
      <c r="J5159" s="15" t="s">
        <v>4345</v>
      </c>
      <c r="K5159" s="15"/>
      <c r="L5159" s="103" t="str">
        <f t="shared" si="1"/>
        <v>B-L500-N155-5 Ltr. Natural jerrycan</v>
      </c>
      <c r="M5159" s="103">
        <f t="shared" si="2"/>
        <v>20</v>
      </c>
      <c r="N5159" s="102" t="str">
        <f t="shared" si="3"/>
        <v>wk </v>
      </c>
    </row>
    <row r="5160" ht="12.75" customHeight="1">
      <c r="A5160" s="15" t="s">
        <v>4872</v>
      </c>
      <c r="B5160" s="15" t="s">
        <v>3123</v>
      </c>
      <c r="C5160" s="15" t="s">
        <v>4321</v>
      </c>
      <c r="D5160" s="15" t="s">
        <v>14522</v>
      </c>
      <c r="E5160" s="15" t="s">
        <v>14916</v>
      </c>
      <c r="F5160" s="15" t="s">
        <v>4324</v>
      </c>
      <c r="G5160" s="15" t="s">
        <v>14836</v>
      </c>
      <c r="H5160" s="15" t="s">
        <v>14837</v>
      </c>
      <c r="I5160" s="15" t="s">
        <v>4327</v>
      </c>
      <c r="J5160" s="15" t="s">
        <v>4345</v>
      </c>
      <c r="K5160" s="15"/>
      <c r="L5160" s="103" t="str">
        <f t="shared" si="1"/>
        <v>B-L500-N155-5 Ltr. Natural jerrycan</v>
      </c>
      <c r="M5160" s="103">
        <f t="shared" si="2"/>
        <v>20</v>
      </c>
      <c r="N5160" s="102" t="str">
        <f t="shared" si="3"/>
        <v>wk </v>
      </c>
    </row>
    <row r="5161" ht="12.75" customHeight="1">
      <c r="A5161" s="15" t="s">
        <v>4875</v>
      </c>
      <c r="B5161" s="15" t="s">
        <v>3123</v>
      </c>
      <c r="C5161" s="15" t="s">
        <v>4321</v>
      </c>
      <c r="D5161" s="15" t="s">
        <v>3213</v>
      </c>
      <c r="E5161" s="15" t="s">
        <v>14917</v>
      </c>
      <c r="F5161" s="15" t="s">
        <v>4324</v>
      </c>
      <c r="G5161" s="15" t="s">
        <v>11034</v>
      </c>
      <c r="H5161" s="15" t="s">
        <v>14850</v>
      </c>
      <c r="I5161" s="15" t="s">
        <v>4327</v>
      </c>
      <c r="J5161" s="15" t="s">
        <v>4345</v>
      </c>
      <c r="K5161" s="15"/>
      <c r="L5161" s="103" t="str">
        <f t="shared" si="1"/>
        <v>B-L500-N155-5 Ltr. Natural jerrycan</v>
      </c>
      <c r="M5161" s="103">
        <f t="shared" si="2"/>
        <v>100</v>
      </c>
      <c r="N5161" s="102" t="str">
        <f t="shared" si="3"/>
        <v>wk </v>
      </c>
    </row>
    <row r="5162" ht="12.75" customHeight="1">
      <c r="A5162" s="15" t="s">
        <v>4875</v>
      </c>
      <c r="B5162" s="15" t="s">
        <v>3123</v>
      </c>
      <c r="C5162" s="15" t="s">
        <v>4321</v>
      </c>
      <c r="D5162" s="15" t="s">
        <v>3213</v>
      </c>
      <c r="E5162" s="15" t="s">
        <v>14918</v>
      </c>
      <c r="F5162" s="15" t="s">
        <v>4324</v>
      </c>
      <c r="G5162" s="15" t="s">
        <v>11034</v>
      </c>
      <c r="H5162" s="15" t="s">
        <v>14850</v>
      </c>
      <c r="I5162" s="15" t="s">
        <v>4327</v>
      </c>
      <c r="J5162" s="15" t="s">
        <v>4345</v>
      </c>
      <c r="K5162" s="15"/>
      <c r="L5162" s="103" t="str">
        <f t="shared" si="1"/>
        <v>B-L500-N155-5 Ltr. Natural jerrycan</v>
      </c>
      <c r="M5162" s="103">
        <f t="shared" si="2"/>
        <v>100</v>
      </c>
      <c r="N5162" s="102" t="str">
        <f t="shared" si="3"/>
        <v>wk </v>
      </c>
    </row>
    <row r="5163" ht="12.75" customHeight="1">
      <c r="A5163" s="15" t="s">
        <v>4878</v>
      </c>
      <c r="B5163" s="15" t="s">
        <v>3123</v>
      </c>
      <c r="C5163" s="15" t="s">
        <v>4321</v>
      </c>
      <c r="D5163" s="15" t="s">
        <v>3315</v>
      </c>
      <c r="E5163" s="15" t="s">
        <v>14919</v>
      </c>
      <c r="F5163" s="15" t="s">
        <v>6606</v>
      </c>
      <c r="G5163" s="15" t="s">
        <v>14920</v>
      </c>
      <c r="H5163" s="15" t="s">
        <v>14921</v>
      </c>
      <c r="I5163" s="15" t="s">
        <v>4327</v>
      </c>
      <c r="J5163" s="15" t="s">
        <v>4359</v>
      </c>
      <c r="K5163" s="15"/>
      <c r="L5163" s="103" t="str">
        <f t="shared" si="1"/>
        <v>B-L500-N155-5 Ltr. Natural jerrycan</v>
      </c>
      <c r="M5163" s="103">
        <f t="shared" si="2"/>
        <v>4040</v>
      </c>
      <c r="N5163" s="102" t="str">
        <f t="shared" si="3"/>
        <v>wk </v>
      </c>
    </row>
    <row r="5164" ht="12.75" customHeight="1">
      <c r="A5164" s="15" t="s">
        <v>4878</v>
      </c>
      <c r="B5164" s="15" t="s">
        <v>3123</v>
      </c>
      <c r="C5164" s="15" t="s">
        <v>4321</v>
      </c>
      <c r="D5164" s="15" t="s">
        <v>4330</v>
      </c>
      <c r="E5164" s="15" t="s">
        <v>14922</v>
      </c>
      <c r="F5164" s="15" t="s">
        <v>6762</v>
      </c>
      <c r="G5164" s="15" t="s">
        <v>14923</v>
      </c>
      <c r="H5164" s="15" t="s">
        <v>14827</v>
      </c>
      <c r="I5164" s="15" t="s">
        <v>4327</v>
      </c>
      <c r="J5164" s="15" t="s">
        <v>4359</v>
      </c>
      <c r="K5164" s="15"/>
      <c r="L5164" s="103" t="str">
        <f t="shared" si="1"/>
        <v>B-L500-N155-5 Ltr. Natural jerrycan</v>
      </c>
      <c r="M5164" s="103">
        <f t="shared" si="2"/>
        <v>500</v>
      </c>
      <c r="N5164" s="102" t="str">
        <f t="shared" si="3"/>
        <v>wk </v>
      </c>
    </row>
    <row r="5165" ht="12.75" customHeight="1">
      <c r="A5165" s="15" t="s">
        <v>5615</v>
      </c>
      <c r="B5165" s="15" t="s">
        <v>3123</v>
      </c>
      <c r="C5165" s="15" t="s">
        <v>4321</v>
      </c>
      <c r="D5165" s="15" t="s">
        <v>14924</v>
      </c>
      <c r="E5165" s="15" t="s">
        <v>14925</v>
      </c>
      <c r="F5165" s="15" t="s">
        <v>6606</v>
      </c>
      <c r="G5165" s="15" t="s">
        <v>14926</v>
      </c>
      <c r="H5165" s="15" t="s">
        <v>14927</v>
      </c>
      <c r="I5165" s="15" t="s">
        <v>4327</v>
      </c>
      <c r="J5165" s="15" t="s">
        <v>4359</v>
      </c>
      <c r="K5165" s="15"/>
      <c r="L5165" s="103" t="str">
        <f t="shared" si="1"/>
        <v>B-L500-N155-5 Ltr. Natural jerrycan</v>
      </c>
      <c r="M5165" s="103">
        <f t="shared" si="2"/>
        <v>3680</v>
      </c>
      <c r="N5165" s="102" t="str">
        <f t="shared" si="3"/>
        <v>wk </v>
      </c>
    </row>
    <row r="5166" ht="12.75" customHeight="1">
      <c r="A5166" s="15" t="s">
        <v>4882</v>
      </c>
      <c r="B5166" s="15" t="s">
        <v>3123</v>
      </c>
      <c r="C5166" s="15" t="s">
        <v>4321</v>
      </c>
      <c r="D5166" s="15" t="s">
        <v>3307</v>
      </c>
      <c r="E5166" s="15" t="s">
        <v>14928</v>
      </c>
      <c r="F5166" s="15" t="s">
        <v>6606</v>
      </c>
      <c r="G5166" s="15" t="s">
        <v>14929</v>
      </c>
      <c r="H5166" s="15" t="s">
        <v>14930</v>
      </c>
      <c r="I5166" s="15" t="s">
        <v>4327</v>
      </c>
      <c r="J5166" s="15" t="s">
        <v>4359</v>
      </c>
      <c r="K5166" s="15"/>
      <c r="L5166" s="103" t="str">
        <f t="shared" si="1"/>
        <v>B-L500-N155-5 Ltr. Natural jerrycan</v>
      </c>
      <c r="M5166" s="103">
        <f t="shared" si="2"/>
        <v>1600</v>
      </c>
      <c r="N5166" s="102" t="str">
        <f t="shared" si="3"/>
        <v>wk </v>
      </c>
    </row>
    <row r="5167" ht="12.75" customHeight="1">
      <c r="A5167" s="15" t="s">
        <v>4884</v>
      </c>
      <c r="B5167" s="15" t="s">
        <v>3123</v>
      </c>
      <c r="C5167" s="15" t="s">
        <v>4321</v>
      </c>
      <c r="D5167" s="15" t="s">
        <v>14931</v>
      </c>
      <c r="E5167" s="15" t="s">
        <v>14932</v>
      </c>
      <c r="F5167" s="15" t="s">
        <v>6606</v>
      </c>
      <c r="G5167" s="15" t="s">
        <v>14933</v>
      </c>
      <c r="H5167" s="15" t="s">
        <v>14934</v>
      </c>
      <c r="I5167" s="15" t="s">
        <v>4327</v>
      </c>
      <c r="J5167" s="15" t="s">
        <v>4359</v>
      </c>
      <c r="K5167" s="15"/>
      <c r="L5167" s="103" t="str">
        <f t="shared" si="1"/>
        <v>B-L500-N155-5 Ltr. Natural jerrycan</v>
      </c>
      <c r="M5167" s="103">
        <f t="shared" si="2"/>
        <v>2920</v>
      </c>
      <c r="N5167" s="102" t="str">
        <f t="shared" si="3"/>
        <v>wk 2</v>
      </c>
    </row>
    <row r="5168" ht="12.75" customHeight="1">
      <c r="A5168" s="15" t="s">
        <v>14935</v>
      </c>
      <c r="B5168" s="15" t="s">
        <v>2855</v>
      </c>
      <c r="C5168" s="15" t="s">
        <v>3146</v>
      </c>
      <c r="D5168" s="15" t="s">
        <v>3145</v>
      </c>
      <c r="E5168" s="15"/>
      <c r="F5168" s="15" t="s">
        <v>4308</v>
      </c>
      <c r="G5168" s="15" t="s">
        <v>4352</v>
      </c>
      <c r="H5168" s="15" t="s">
        <v>3149</v>
      </c>
      <c r="I5168" s="15" t="s">
        <v>3177</v>
      </c>
      <c r="J5168" s="15"/>
      <c r="K5168" s="15"/>
      <c r="L5168" s="103" t="str">
        <f t="shared" si="1"/>
        <v>B-L500-N155NAS-MS-5 Ltr. Natural Printed Nas Methylated Spirit jerry</v>
      </c>
      <c r="M5168" s="103">
        <f t="shared" si="2"/>
        <v>0</v>
      </c>
      <c r="N5168" s="102" t="str">
        <f t="shared" si="3"/>
        <v>wk </v>
      </c>
    </row>
    <row r="5169" ht="12.75" customHeight="1">
      <c r="A5169" s="15" t="s">
        <v>4866</v>
      </c>
      <c r="B5169" s="15" t="s">
        <v>3123</v>
      </c>
      <c r="C5169" s="15" t="s">
        <v>4321</v>
      </c>
      <c r="D5169" s="15" t="s">
        <v>3590</v>
      </c>
      <c r="E5169" s="15" t="s">
        <v>14936</v>
      </c>
      <c r="F5169" s="15" t="s">
        <v>13945</v>
      </c>
      <c r="G5169" s="15" t="s">
        <v>14937</v>
      </c>
      <c r="H5169" s="15" t="s">
        <v>14938</v>
      </c>
      <c r="I5169" s="15" t="s">
        <v>4327</v>
      </c>
      <c r="J5169" s="15" t="s">
        <v>4359</v>
      </c>
      <c r="K5169" s="15"/>
      <c r="L5169" s="103" t="str">
        <f t="shared" si="1"/>
        <v>B-L500-N155NAS-MS-5 Ltr. Natural Printed Nas Methylated Spirit jerry</v>
      </c>
      <c r="M5169" s="103">
        <f t="shared" si="2"/>
        <v>700</v>
      </c>
      <c r="N5169" s="102" t="str">
        <f t="shared" si="3"/>
        <v>wk </v>
      </c>
    </row>
    <row r="5170" ht="12.75" customHeight="1">
      <c r="A5170" s="15" t="s">
        <v>14939</v>
      </c>
      <c r="B5170" s="15" t="s">
        <v>2855</v>
      </c>
      <c r="C5170" s="15" t="s">
        <v>3146</v>
      </c>
      <c r="D5170" s="15" t="s">
        <v>3145</v>
      </c>
      <c r="E5170" s="15"/>
      <c r="F5170" s="15" t="s">
        <v>4308</v>
      </c>
      <c r="G5170" s="15" t="s">
        <v>4352</v>
      </c>
      <c r="H5170" s="15" t="s">
        <v>3149</v>
      </c>
      <c r="I5170" s="15" t="s">
        <v>3156</v>
      </c>
      <c r="J5170" s="15"/>
      <c r="K5170" s="15"/>
      <c r="L5170" s="103" t="str">
        <f t="shared" si="1"/>
        <v>B-L500-N155NAS-S-5 Ltr. Natural Printed Nas Solvent JerryCan</v>
      </c>
      <c r="M5170" s="103">
        <f t="shared" si="2"/>
        <v>0</v>
      </c>
      <c r="N5170" s="102" t="str">
        <f t="shared" si="3"/>
        <v>wk </v>
      </c>
    </row>
    <row r="5171" ht="12.75" customHeight="1">
      <c r="A5171" s="15" t="s">
        <v>4517</v>
      </c>
      <c r="B5171" s="15" t="s">
        <v>3123</v>
      </c>
      <c r="C5171" s="15" t="s">
        <v>4321</v>
      </c>
      <c r="D5171" s="15" t="s">
        <v>6792</v>
      </c>
      <c r="E5171" s="15" t="s">
        <v>14940</v>
      </c>
      <c r="F5171" s="15" t="s">
        <v>13945</v>
      </c>
      <c r="G5171" s="15" t="s">
        <v>14941</v>
      </c>
      <c r="H5171" s="15" t="s">
        <v>14942</v>
      </c>
      <c r="I5171" s="15" t="s">
        <v>4327</v>
      </c>
      <c r="J5171" s="15" t="s">
        <v>4359</v>
      </c>
      <c r="K5171" s="15"/>
      <c r="L5171" s="103" t="str">
        <f t="shared" si="1"/>
        <v>B-L500-N155NAS-S-5 Ltr. Natural Printed Nas Solvent JerryCan</v>
      </c>
      <c r="M5171" s="103">
        <f t="shared" si="2"/>
        <v>1860</v>
      </c>
      <c r="N5171" s="102" t="str">
        <f t="shared" si="3"/>
        <v>wk </v>
      </c>
    </row>
    <row r="5172" ht="12.75" customHeight="1">
      <c r="A5172" s="15" t="s">
        <v>14943</v>
      </c>
      <c r="B5172" s="15" t="s">
        <v>2855</v>
      </c>
      <c r="C5172" s="15" t="s">
        <v>3146</v>
      </c>
      <c r="D5172" s="15" t="s">
        <v>3145</v>
      </c>
      <c r="E5172" s="15"/>
      <c r="F5172" s="15" t="s">
        <v>4308</v>
      </c>
      <c r="G5172" s="15" t="s">
        <v>14944</v>
      </c>
      <c r="H5172" s="15" t="s">
        <v>3149</v>
      </c>
      <c r="I5172" s="15" t="s">
        <v>3177</v>
      </c>
      <c r="J5172" s="15"/>
      <c r="K5172" s="15"/>
      <c r="L5172" s="103" t="str">
        <f t="shared" si="1"/>
        <v>B-L500-PN155-5 Ltr Pearly Natural Jerrycan</v>
      </c>
      <c r="M5172" s="103">
        <f t="shared" si="2"/>
        <v>0</v>
      </c>
      <c r="N5172" s="102" t="str">
        <f t="shared" si="3"/>
        <v>wk </v>
      </c>
    </row>
    <row r="5173" ht="12.75" customHeight="1">
      <c r="A5173" s="15" t="s">
        <v>4416</v>
      </c>
      <c r="B5173" s="15" t="s">
        <v>3123</v>
      </c>
      <c r="C5173" s="15" t="s">
        <v>4321</v>
      </c>
      <c r="D5173" s="15" t="s">
        <v>3213</v>
      </c>
      <c r="E5173" s="15" t="s">
        <v>14945</v>
      </c>
      <c r="F5173" s="15" t="s">
        <v>4324</v>
      </c>
      <c r="G5173" s="15" t="s">
        <v>14725</v>
      </c>
      <c r="H5173" s="15" t="s">
        <v>14946</v>
      </c>
      <c r="I5173" s="15" t="s">
        <v>4327</v>
      </c>
      <c r="J5173" s="15" t="s">
        <v>5653</v>
      </c>
      <c r="K5173" s="15"/>
      <c r="L5173" s="103" t="str">
        <f t="shared" si="1"/>
        <v>B-L500-PN155-5 Ltr Pearly Natural Jerrycan</v>
      </c>
      <c r="M5173" s="103">
        <f t="shared" si="2"/>
        <v>100</v>
      </c>
      <c r="N5173" s="102" t="str">
        <f t="shared" si="3"/>
        <v>wk </v>
      </c>
    </row>
    <row r="5174" ht="12.75" customHeight="1">
      <c r="A5174" s="15" t="s">
        <v>4416</v>
      </c>
      <c r="B5174" s="15" t="s">
        <v>3123</v>
      </c>
      <c r="C5174" s="15" t="s">
        <v>4321</v>
      </c>
      <c r="D5174" s="15" t="s">
        <v>3213</v>
      </c>
      <c r="E5174" s="15" t="s">
        <v>14947</v>
      </c>
      <c r="F5174" s="15" t="s">
        <v>4324</v>
      </c>
      <c r="G5174" s="15" t="s">
        <v>14725</v>
      </c>
      <c r="H5174" s="15" t="s">
        <v>14946</v>
      </c>
      <c r="I5174" s="15" t="s">
        <v>4327</v>
      </c>
      <c r="J5174" s="15" t="s">
        <v>5653</v>
      </c>
      <c r="K5174" s="15"/>
      <c r="L5174" s="103" t="str">
        <f t="shared" si="1"/>
        <v>B-L500-PN155-5 Ltr Pearly Natural Jerrycan</v>
      </c>
      <c r="M5174" s="103">
        <f t="shared" si="2"/>
        <v>100</v>
      </c>
      <c r="N5174" s="102" t="str">
        <f t="shared" si="3"/>
        <v>wk </v>
      </c>
    </row>
    <row r="5175" ht="12.75" customHeight="1">
      <c r="A5175" s="15" t="s">
        <v>14948</v>
      </c>
      <c r="B5175" s="15"/>
      <c r="C5175" s="15" t="s">
        <v>3146</v>
      </c>
      <c r="D5175" s="15" t="s">
        <v>3145</v>
      </c>
      <c r="E5175" s="15"/>
      <c r="F5175" s="15" t="s">
        <v>4308</v>
      </c>
      <c r="G5175" s="15" t="s">
        <v>4352</v>
      </c>
      <c r="H5175" s="15" t="s">
        <v>3149</v>
      </c>
      <c r="I5175" s="15" t="s">
        <v>3149</v>
      </c>
      <c r="J5175" s="15"/>
      <c r="K5175" s="15"/>
      <c r="L5175" s="103" t="str">
        <f t="shared" si="1"/>
        <v>B-L501-BN29-500ml Brown Bottle</v>
      </c>
      <c r="M5175" s="103">
        <f t="shared" si="2"/>
        <v>0</v>
      </c>
      <c r="N5175" s="102" t="str">
        <f t="shared" si="3"/>
        <v>wk </v>
      </c>
    </row>
    <row r="5176" ht="12.75" customHeight="1">
      <c r="A5176" s="15" t="s">
        <v>4589</v>
      </c>
      <c r="B5176" s="15" t="s">
        <v>3128</v>
      </c>
      <c r="C5176" s="15" t="s">
        <v>4321</v>
      </c>
      <c r="D5176" s="15" t="s">
        <v>14949</v>
      </c>
      <c r="E5176" s="15" t="s">
        <v>14950</v>
      </c>
      <c r="F5176" s="15" t="s">
        <v>14951</v>
      </c>
      <c r="G5176" s="15" t="s">
        <v>14952</v>
      </c>
      <c r="H5176" s="15" t="s">
        <v>14953</v>
      </c>
      <c r="I5176" s="15" t="s">
        <v>5045</v>
      </c>
      <c r="J5176" s="15" t="s">
        <v>4359</v>
      </c>
      <c r="K5176" s="15"/>
      <c r="L5176" s="103" t="str">
        <f t="shared" si="1"/>
        <v>B-L501-BN29-500ml Brown Bottle</v>
      </c>
      <c r="M5176" s="103">
        <f t="shared" si="2"/>
        <v>71280</v>
      </c>
      <c r="N5176" s="102" t="str">
        <f t="shared" si="3"/>
        <v>wk </v>
      </c>
    </row>
    <row r="5177" ht="12.75" customHeight="1">
      <c r="A5177" s="15" t="s">
        <v>4597</v>
      </c>
      <c r="B5177" s="15" t="s">
        <v>3128</v>
      </c>
      <c r="C5177" s="15" t="s">
        <v>4321</v>
      </c>
      <c r="D5177" s="15" t="s">
        <v>14954</v>
      </c>
      <c r="E5177" s="15" t="s">
        <v>14955</v>
      </c>
      <c r="F5177" s="15" t="s">
        <v>14951</v>
      </c>
      <c r="G5177" s="15" t="s">
        <v>14956</v>
      </c>
      <c r="H5177" s="15" t="s">
        <v>14957</v>
      </c>
      <c r="I5177" s="15" t="s">
        <v>5045</v>
      </c>
      <c r="J5177" s="15" t="s">
        <v>4359</v>
      </c>
      <c r="K5177" s="15"/>
      <c r="L5177" s="103" t="str">
        <f t="shared" si="1"/>
        <v>B-L501-BN29-500ml Brown Bottle</v>
      </c>
      <c r="M5177" s="103">
        <f t="shared" si="2"/>
        <v>28800</v>
      </c>
      <c r="N5177" s="102" t="str">
        <f t="shared" si="3"/>
        <v>wk </v>
      </c>
    </row>
    <row r="5178" ht="12.75" customHeight="1">
      <c r="A5178" s="15" t="s">
        <v>14958</v>
      </c>
      <c r="B5178" s="15" t="s">
        <v>2855</v>
      </c>
      <c r="C5178" s="15" t="s">
        <v>3146</v>
      </c>
      <c r="D5178" s="15" t="s">
        <v>3145</v>
      </c>
      <c r="E5178" s="15"/>
      <c r="F5178" s="15" t="s">
        <v>4308</v>
      </c>
      <c r="G5178" s="15" t="s">
        <v>14959</v>
      </c>
      <c r="H5178" s="15" t="s">
        <v>3149</v>
      </c>
      <c r="I5178" s="15" t="s">
        <v>3149</v>
      </c>
      <c r="J5178" s="15"/>
      <c r="K5178" s="15"/>
      <c r="L5178" s="103" t="str">
        <f t="shared" si="1"/>
        <v>B-L502-ANY170-5 Ltr. Coloured jerrycan</v>
      </c>
      <c r="M5178" s="103">
        <f t="shared" si="2"/>
        <v>0</v>
      </c>
      <c r="N5178" s="102" t="str">
        <f t="shared" si="3"/>
        <v>wk </v>
      </c>
    </row>
    <row r="5179" ht="12.75" customHeight="1">
      <c r="A5179" s="15" t="s">
        <v>4368</v>
      </c>
      <c r="B5179" s="15" t="s">
        <v>3123</v>
      </c>
      <c r="C5179" s="15" t="s">
        <v>4321</v>
      </c>
      <c r="D5179" s="15" t="s">
        <v>14522</v>
      </c>
      <c r="E5179" s="15" t="s">
        <v>8563</v>
      </c>
      <c r="F5179" s="15" t="s">
        <v>4324</v>
      </c>
      <c r="G5179" s="15" t="s">
        <v>14960</v>
      </c>
      <c r="H5179" s="15" t="s">
        <v>14961</v>
      </c>
      <c r="I5179" s="15" t="s">
        <v>4327</v>
      </c>
      <c r="J5179" s="15" t="s">
        <v>4328</v>
      </c>
      <c r="K5179" s="15"/>
      <c r="L5179" s="103" t="str">
        <f t="shared" si="1"/>
        <v>B-L502-ANY170-5 Ltr. Coloured jerrycan</v>
      </c>
      <c r="M5179" s="103">
        <f t="shared" si="2"/>
        <v>20</v>
      </c>
      <c r="N5179" s="102" t="str">
        <f t="shared" si="3"/>
        <v>wk 49</v>
      </c>
    </row>
    <row r="5180" ht="12.75" customHeight="1">
      <c r="A5180" s="15" t="s">
        <v>4383</v>
      </c>
      <c r="B5180" s="15" t="s">
        <v>3123</v>
      </c>
      <c r="C5180" s="15" t="s">
        <v>4321</v>
      </c>
      <c r="D5180" s="15" t="s">
        <v>3441</v>
      </c>
      <c r="E5180" s="15" t="s">
        <v>14962</v>
      </c>
      <c r="F5180" s="15" t="s">
        <v>14963</v>
      </c>
      <c r="G5180" s="15" t="s">
        <v>14964</v>
      </c>
      <c r="H5180" s="15" t="s">
        <v>14965</v>
      </c>
      <c r="I5180" s="15" t="s">
        <v>4327</v>
      </c>
      <c r="J5180" s="15" t="s">
        <v>5653</v>
      </c>
      <c r="K5180" s="15"/>
      <c r="L5180" s="103" t="str">
        <f t="shared" si="1"/>
        <v>B-L502-ANY170-5 Ltr. Coloured jerrycan</v>
      </c>
      <c r="M5180" s="103">
        <f t="shared" si="2"/>
        <v>2000</v>
      </c>
      <c r="N5180" s="102" t="str">
        <f t="shared" si="3"/>
        <v>wk </v>
      </c>
    </row>
    <row r="5181" ht="12.75" customHeight="1">
      <c r="A5181" s="15" t="s">
        <v>6527</v>
      </c>
      <c r="B5181" s="15" t="s">
        <v>3123</v>
      </c>
      <c r="C5181" s="15" t="s">
        <v>4965</v>
      </c>
      <c r="D5181" s="15" t="s">
        <v>8746</v>
      </c>
      <c r="E5181" s="15" t="s">
        <v>14966</v>
      </c>
      <c r="F5181" s="15" t="s">
        <v>14963</v>
      </c>
      <c r="G5181" s="15" t="s">
        <v>14967</v>
      </c>
      <c r="H5181" s="15" t="s">
        <v>14968</v>
      </c>
      <c r="I5181" s="15" t="s">
        <v>4327</v>
      </c>
      <c r="J5181" s="15" t="s">
        <v>5653</v>
      </c>
      <c r="K5181" s="15"/>
      <c r="L5181" s="103" t="str">
        <f t="shared" si="1"/>
        <v>B-L502-ANY170-5 Ltr. Coloured jerrycan</v>
      </c>
      <c r="M5181" s="103">
        <f t="shared" si="2"/>
        <v>2000</v>
      </c>
      <c r="N5181" s="102" t="str">
        <f t="shared" si="3"/>
        <v>wk </v>
      </c>
    </row>
    <row r="5182" ht="12.75" customHeight="1">
      <c r="A5182" s="15" t="s">
        <v>8179</v>
      </c>
      <c r="B5182" s="15" t="s">
        <v>3123</v>
      </c>
      <c r="C5182" s="15" t="s">
        <v>4321</v>
      </c>
      <c r="D5182" s="15" t="s">
        <v>14522</v>
      </c>
      <c r="E5182" s="15" t="s">
        <v>14969</v>
      </c>
      <c r="F5182" s="15" t="s">
        <v>4324</v>
      </c>
      <c r="G5182" s="15" t="s">
        <v>14960</v>
      </c>
      <c r="H5182" s="15" t="s">
        <v>14961</v>
      </c>
      <c r="I5182" s="15" t="s">
        <v>4327</v>
      </c>
      <c r="J5182" s="15" t="s">
        <v>4345</v>
      </c>
      <c r="K5182" s="15"/>
      <c r="L5182" s="103" t="str">
        <f t="shared" si="1"/>
        <v>B-L502-ANY170-5 Ltr. Coloured jerrycan</v>
      </c>
      <c r="M5182" s="103">
        <f t="shared" si="2"/>
        <v>20</v>
      </c>
      <c r="N5182" s="102" t="str">
        <f t="shared" si="3"/>
        <v>wk 23</v>
      </c>
    </row>
    <row r="5183" ht="12.75" customHeight="1">
      <c r="A5183" s="15" t="s">
        <v>4423</v>
      </c>
      <c r="B5183" s="15" t="s">
        <v>3123</v>
      </c>
      <c r="C5183" s="15" t="s">
        <v>4321</v>
      </c>
      <c r="D5183" s="15" t="s">
        <v>3213</v>
      </c>
      <c r="E5183" s="15" t="s">
        <v>13806</v>
      </c>
      <c r="F5183" s="15" t="s">
        <v>4324</v>
      </c>
      <c r="G5183" s="15" t="s">
        <v>14970</v>
      </c>
      <c r="H5183" s="15" t="s">
        <v>14971</v>
      </c>
      <c r="I5183" s="15" t="s">
        <v>4327</v>
      </c>
      <c r="J5183" s="15" t="s">
        <v>4328</v>
      </c>
      <c r="K5183" s="15"/>
      <c r="L5183" s="103" t="str">
        <f t="shared" si="1"/>
        <v>B-L502-ANY170-5 Ltr. Coloured jerrycan</v>
      </c>
      <c r="M5183" s="103">
        <f t="shared" si="2"/>
        <v>100</v>
      </c>
      <c r="N5183" s="102" t="str">
        <f t="shared" si="3"/>
        <v>wk 40</v>
      </c>
    </row>
    <row r="5184" ht="12.75" customHeight="1">
      <c r="A5184" s="15" t="s">
        <v>4447</v>
      </c>
      <c r="B5184" s="15" t="s">
        <v>3123</v>
      </c>
      <c r="C5184" s="15" t="s">
        <v>4321</v>
      </c>
      <c r="D5184" s="15" t="s">
        <v>14768</v>
      </c>
      <c r="E5184" s="15" t="s">
        <v>14972</v>
      </c>
      <c r="F5184" s="15" t="s">
        <v>4324</v>
      </c>
      <c r="G5184" s="15" t="s">
        <v>14973</v>
      </c>
      <c r="H5184" s="15" t="s">
        <v>14974</v>
      </c>
      <c r="I5184" s="15" t="s">
        <v>4327</v>
      </c>
      <c r="J5184" s="15" t="s">
        <v>4345</v>
      </c>
      <c r="K5184" s="15"/>
      <c r="L5184" s="103" t="str">
        <f t="shared" si="1"/>
        <v>B-L502-ANY170-5 Ltr. Coloured jerrycan</v>
      </c>
      <c r="M5184" s="103">
        <f t="shared" si="2"/>
        <v>260</v>
      </c>
      <c r="N5184" s="102" t="str">
        <f t="shared" si="3"/>
        <v>wk </v>
      </c>
    </row>
    <row r="5185" ht="12.75" customHeight="1">
      <c r="A5185" s="15" t="s">
        <v>4447</v>
      </c>
      <c r="B5185" s="15" t="s">
        <v>3123</v>
      </c>
      <c r="C5185" s="15" t="s">
        <v>4321</v>
      </c>
      <c r="D5185" s="15" t="s">
        <v>14536</v>
      </c>
      <c r="E5185" s="15" t="s">
        <v>14975</v>
      </c>
      <c r="F5185" s="15" t="s">
        <v>4324</v>
      </c>
      <c r="G5185" s="15" t="s">
        <v>14976</v>
      </c>
      <c r="H5185" s="15" t="s">
        <v>14977</v>
      </c>
      <c r="I5185" s="15" t="s">
        <v>4327</v>
      </c>
      <c r="J5185" s="15" t="s">
        <v>4345</v>
      </c>
      <c r="K5185" s="15"/>
      <c r="L5185" s="103" t="str">
        <f t="shared" si="1"/>
        <v>B-L502-ANY170-5 Ltr. Coloured jerrycan</v>
      </c>
      <c r="M5185" s="103">
        <f t="shared" si="2"/>
        <v>60</v>
      </c>
      <c r="N5185" s="102" t="str">
        <f t="shared" si="3"/>
        <v>wk </v>
      </c>
    </row>
    <row r="5186" ht="12.75" customHeight="1">
      <c r="A5186" s="15" t="s">
        <v>5151</v>
      </c>
      <c r="B5186" s="15" t="s">
        <v>3123</v>
      </c>
      <c r="C5186" s="15" t="s">
        <v>4321</v>
      </c>
      <c r="D5186" s="15" t="s">
        <v>14527</v>
      </c>
      <c r="E5186" s="15" t="s">
        <v>14978</v>
      </c>
      <c r="F5186" s="15" t="s">
        <v>4324</v>
      </c>
      <c r="G5186" s="15" t="s">
        <v>14979</v>
      </c>
      <c r="H5186" s="15" t="s">
        <v>14980</v>
      </c>
      <c r="I5186" s="15" t="s">
        <v>4327</v>
      </c>
      <c r="J5186" s="15" t="s">
        <v>4345</v>
      </c>
      <c r="K5186" s="15"/>
      <c r="L5186" s="103" t="str">
        <f t="shared" si="1"/>
        <v>B-L502-ANY170-5 Ltr. Coloured jerrycan</v>
      </c>
      <c r="M5186" s="103">
        <f t="shared" si="2"/>
        <v>40</v>
      </c>
      <c r="N5186" s="102" t="str">
        <f t="shared" si="3"/>
        <v>wk </v>
      </c>
    </row>
    <row r="5187" ht="12.75" customHeight="1">
      <c r="A5187" s="15" t="s">
        <v>4452</v>
      </c>
      <c r="B5187" s="15" t="s">
        <v>3123</v>
      </c>
      <c r="C5187" s="15" t="s">
        <v>4965</v>
      </c>
      <c r="D5187" s="15" t="s">
        <v>14981</v>
      </c>
      <c r="E5187" s="15" t="s">
        <v>14982</v>
      </c>
      <c r="F5187" s="15" t="s">
        <v>14983</v>
      </c>
      <c r="G5187" s="15" t="s">
        <v>14984</v>
      </c>
      <c r="H5187" s="15" t="s">
        <v>14985</v>
      </c>
      <c r="I5187" s="15" t="s">
        <v>4327</v>
      </c>
      <c r="J5187" s="15" t="s">
        <v>5653</v>
      </c>
      <c r="K5187" s="15"/>
      <c r="L5187" s="103" t="str">
        <f t="shared" si="1"/>
        <v>B-L502-ANY170-5 Ltr. Coloured jerrycan</v>
      </c>
      <c r="M5187" s="103">
        <f t="shared" si="2"/>
        <v>1800</v>
      </c>
      <c r="N5187" s="102" t="str">
        <f t="shared" si="3"/>
        <v>wk </v>
      </c>
    </row>
    <row r="5188" ht="12.75" customHeight="1">
      <c r="A5188" s="15" t="s">
        <v>4457</v>
      </c>
      <c r="B5188" s="15" t="s">
        <v>3123</v>
      </c>
      <c r="C5188" s="15" t="s">
        <v>4321</v>
      </c>
      <c r="D5188" s="15" t="s">
        <v>14527</v>
      </c>
      <c r="E5188" s="15" t="s">
        <v>14986</v>
      </c>
      <c r="F5188" s="15" t="s">
        <v>4324</v>
      </c>
      <c r="G5188" s="15" t="s">
        <v>14979</v>
      </c>
      <c r="H5188" s="15" t="s">
        <v>14980</v>
      </c>
      <c r="I5188" s="15" t="s">
        <v>4327</v>
      </c>
      <c r="J5188" s="15" t="s">
        <v>4345</v>
      </c>
      <c r="K5188" s="15"/>
      <c r="L5188" s="103" t="str">
        <f t="shared" si="1"/>
        <v>B-L502-ANY170-5 Ltr. Coloured jerrycan</v>
      </c>
      <c r="M5188" s="103">
        <f t="shared" si="2"/>
        <v>40</v>
      </c>
      <c r="N5188" s="102" t="str">
        <f t="shared" si="3"/>
        <v>wk 6</v>
      </c>
    </row>
    <row r="5189" ht="12.75" customHeight="1">
      <c r="A5189" s="15" t="s">
        <v>4460</v>
      </c>
      <c r="B5189" s="15" t="s">
        <v>3123</v>
      </c>
      <c r="C5189" s="15" t="s">
        <v>4321</v>
      </c>
      <c r="D5189" s="15" t="s">
        <v>14522</v>
      </c>
      <c r="E5189" s="15" t="s">
        <v>14987</v>
      </c>
      <c r="F5189" s="15" t="s">
        <v>4324</v>
      </c>
      <c r="G5189" s="15" t="s">
        <v>14960</v>
      </c>
      <c r="H5189" s="15" t="s">
        <v>14961</v>
      </c>
      <c r="I5189" s="15" t="s">
        <v>4327</v>
      </c>
      <c r="J5189" s="15" t="s">
        <v>4345</v>
      </c>
      <c r="K5189" s="15"/>
      <c r="L5189" s="103" t="str">
        <f t="shared" si="1"/>
        <v>B-L502-ANY170-5 Ltr. Coloured jerrycan</v>
      </c>
      <c r="M5189" s="103">
        <f t="shared" si="2"/>
        <v>20</v>
      </c>
      <c r="N5189" s="102" t="str">
        <f t="shared" si="3"/>
        <v>wk 14</v>
      </c>
    </row>
    <row r="5190" ht="12.75" customHeight="1">
      <c r="A5190" s="15" t="s">
        <v>4467</v>
      </c>
      <c r="B5190" s="15" t="s">
        <v>3123</v>
      </c>
      <c r="C5190" s="15" t="s">
        <v>4321</v>
      </c>
      <c r="D5190" s="15" t="s">
        <v>4330</v>
      </c>
      <c r="E5190" s="15" t="s">
        <v>14988</v>
      </c>
      <c r="F5190" s="15" t="s">
        <v>9017</v>
      </c>
      <c r="G5190" s="15" t="s">
        <v>14989</v>
      </c>
      <c r="H5190" s="15" t="s">
        <v>14990</v>
      </c>
      <c r="I5190" s="15" t="s">
        <v>4327</v>
      </c>
      <c r="J5190" s="15" t="s">
        <v>4345</v>
      </c>
      <c r="K5190" s="15"/>
      <c r="L5190" s="103" t="str">
        <f t="shared" si="1"/>
        <v>B-L502-ANY170-5 Ltr. Coloured jerrycan</v>
      </c>
      <c r="M5190" s="103">
        <f t="shared" si="2"/>
        <v>500</v>
      </c>
      <c r="N5190" s="102" t="str">
        <f t="shared" si="3"/>
        <v>wk 31</v>
      </c>
    </row>
    <row r="5191" ht="12.75" customHeight="1">
      <c r="A5191" s="15" t="s">
        <v>4474</v>
      </c>
      <c r="B5191" s="15" t="s">
        <v>3123</v>
      </c>
      <c r="C5191" s="15" t="s">
        <v>4321</v>
      </c>
      <c r="D5191" s="15" t="s">
        <v>14522</v>
      </c>
      <c r="E5191" s="15" t="s">
        <v>14991</v>
      </c>
      <c r="F5191" s="15" t="s">
        <v>4324</v>
      </c>
      <c r="G5191" s="15" t="s">
        <v>14960</v>
      </c>
      <c r="H5191" s="15" t="s">
        <v>14961</v>
      </c>
      <c r="I5191" s="15" t="s">
        <v>4327</v>
      </c>
      <c r="J5191" s="15" t="s">
        <v>4328</v>
      </c>
      <c r="K5191" s="15"/>
      <c r="L5191" s="103" t="str">
        <f t="shared" si="1"/>
        <v>B-L502-ANY170-5 Ltr. Coloured jerrycan</v>
      </c>
      <c r="M5191" s="103">
        <f t="shared" si="2"/>
        <v>20</v>
      </c>
      <c r="N5191" s="102" t="str">
        <f t="shared" si="3"/>
        <v>wk 36</v>
      </c>
    </row>
    <row r="5192" ht="12.75" customHeight="1">
      <c r="A5192" s="15" t="s">
        <v>4494</v>
      </c>
      <c r="B5192" s="15" t="s">
        <v>3123</v>
      </c>
      <c r="C5192" s="15" t="s">
        <v>4321</v>
      </c>
      <c r="D5192" s="15" t="s">
        <v>14536</v>
      </c>
      <c r="E5192" s="15" t="s">
        <v>14992</v>
      </c>
      <c r="F5192" s="15" t="s">
        <v>4324</v>
      </c>
      <c r="G5192" s="15" t="s">
        <v>14976</v>
      </c>
      <c r="H5192" s="15" t="s">
        <v>14977</v>
      </c>
      <c r="I5192" s="15" t="s">
        <v>4327</v>
      </c>
      <c r="J5192" s="15" t="s">
        <v>4345</v>
      </c>
      <c r="K5192" s="15"/>
      <c r="L5192" s="103" t="str">
        <f t="shared" si="1"/>
        <v>B-L502-ANY170-5 Ltr. Coloured jerrycan</v>
      </c>
      <c r="M5192" s="103">
        <f t="shared" si="2"/>
        <v>60</v>
      </c>
      <c r="N5192" s="102" t="str">
        <f t="shared" si="3"/>
        <v>wk </v>
      </c>
    </row>
    <row r="5193" ht="12.75" customHeight="1">
      <c r="A5193" s="15" t="s">
        <v>4494</v>
      </c>
      <c r="B5193" s="15" t="s">
        <v>3123</v>
      </c>
      <c r="C5193" s="15" t="s">
        <v>4321</v>
      </c>
      <c r="D5193" s="15" t="s">
        <v>14536</v>
      </c>
      <c r="E5193" s="15" t="s">
        <v>14993</v>
      </c>
      <c r="F5193" s="15" t="s">
        <v>4324</v>
      </c>
      <c r="G5193" s="15" t="s">
        <v>14976</v>
      </c>
      <c r="H5193" s="15" t="s">
        <v>14977</v>
      </c>
      <c r="I5193" s="15" t="s">
        <v>4327</v>
      </c>
      <c r="J5193" s="15" t="s">
        <v>4345</v>
      </c>
      <c r="K5193" s="15"/>
      <c r="L5193" s="103" t="str">
        <f t="shared" si="1"/>
        <v>B-L502-ANY170-5 Ltr. Coloured jerrycan</v>
      </c>
      <c r="M5193" s="103">
        <f t="shared" si="2"/>
        <v>60</v>
      </c>
      <c r="N5193" s="102" t="str">
        <f t="shared" si="3"/>
        <v>wk </v>
      </c>
    </row>
    <row r="5194" ht="12.75" customHeight="1">
      <c r="A5194" s="15" t="s">
        <v>4506</v>
      </c>
      <c r="B5194" s="15" t="s">
        <v>3123</v>
      </c>
      <c r="C5194" s="15" t="s">
        <v>4321</v>
      </c>
      <c r="D5194" s="15" t="s">
        <v>3213</v>
      </c>
      <c r="E5194" s="15" t="s">
        <v>14994</v>
      </c>
      <c r="F5194" s="15" t="s">
        <v>4324</v>
      </c>
      <c r="G5194" s="15" t="s">
        <v>14970</v>
      </c>
      <c r="H5194" s="15" t="s">
        <v>14971</v>
      </c>
      <c r="I5194" s="15" t="s">
        <v>4327</v>
      </c>
      <c r="J5194" s="15" t="s">
        <v>4328</v>
      </c>
      <c r="K5194" s="15"/>
      <c r="L5194" s="103" t="str">
        <f t="shared" si="1"/>
        <v>B-L502-ANY170-5 Ltr. Coloured jerrycan</v>
      </c>
      <c r="M5194" s="103">
        <f t="shared" si="2"/>
        <v>100</v>
      </c>
      <c r="N5194" s="102" t="str">
        <f t="shared" si="3"/>
        <v>wk </v>
      </c>
    </row>
    <row r="5195" ht="12.75" customHeight="1">
      <c r="A5195" s="15" t="s">
        <v>4517</v>
      </c>
      <c r="B5195" s="15" t="s">
        <v>3123</v>
      </c>
      <c r="C5195" s="15" t="s">
        <v>4321</v>
      </c>
      <c r="D5195" s="15" t="s">
        <v>14522</v>
      </c>
      <c r="E5195" s="15" t="s">
        <v>14995</v>
      </c>
      <c r="F5195" s="15" t="s">
        <v>4324</v>
      </c>
      <c r="G5195" s="15" t="s">
        <v>14960</v>
      </c>
      <c r="H5195" s="15" t="s">
        <v>14961</v>
      </c>
      <c r="I5195" s="15" t="s">
        <v>4327</v>
      </c>
      <c r="J5195" s="15" t="s">
        <v>4328</v>
      </c>
      <c r="K5195" s="15"/>
      <c r="L5195" s="103" t="str">
        <f t="shared" si="1"/>
        <v>B-L502-ANY170-5 Ltr. Coloured jerrycan</v>
      </c>
      <c r="M5195" s="103">
        <f t="shared" si="2"/>
        <v>20</v>
      </c>
      <c r="N5195" s="102" t="str">
        <f t="shared" si="3"/>
        <v>wk </v>
      </c>
    </row>
    <row r="5196" ht="12.75" customHeight="1">
      <c r="A5196" s="15" t="s">
        <v>4522</v>
      </c>
      <c r="B5196" s="15" t="s">
        <v>3123</v>
      </c>
      <c r="C5196" s="15" t="s">
        <v>4321</v>
      </c>
      <c r="D5196" s="15" t="s">
        <v>14522</v>
      </c>
      <c r="E5196" s="15" t="s">
        <v>14996</v>
      </c>
      <c r="F5196" s="15" t="s">
        <v>4324</v>
      </c>
      <c r="G5196" s="15" t="s">
        <v>14960</v>
      </c>
      <c r="H5196" s="15" t="s">
        <v>14961</v>
      </c>
      <c r="I5196" s="15" t="s">
        <v>4327</v>
      </c>
      <c r="J5196" s="15" t="s">
        <v>4328</v>
      </c>
      <c r="K5196" s="15"/>
      <c r="L5196" s="103" t="str">
        <f t="shared" si="1"/>
        <v>B-L502-ANY170-5 Ltr. Coloured jerrycan</v>
      </c>
      <c r="M5196" s="103">
        <f t="shared" si="2"/>
        <v>20</v>
      </c>
      <c r="N5196" s="102" t="str">
        <f t="shared" si="3"/>
        <v>wk </v>
      </c>
    </row>
    <row r="5197" ht="12.75" customHeight="1">
      <c r="A5197" s="15" t="s">
        <v>4522</v>
      </c>
      <c r="B5197" s="15" t="s">
        <v>3123</v>
      </c>
      <c r="C5197" s="15" t="s">
        <v>4321</v>
      </c>
      <c r="D5197" s="15" t="s">
        <v>14522</v>
      </c>
      <c r="E5197" s="15" t="s">
        <v>14997</v>
      </c>
      <c r="F5197" s="15" t="s">
        <v>4324</v>
      </c>
      <c r="G5197" s="15" t="s">
        <v>14960</v>
      </c>
      <c r="H5197" s="15" t="s">
        <v>14961</v>
      </c>
      <c r="I5197" s="15" t="s">
        <v>4327</v>
      </c>
      <c r="J5197" s="15" t="s">
        <v>4328</v>
      </c>
      <c r="K5197" s="15"/>
      <c r="L5197" s="103" t="str">
        <f t="shared" si="1"/>
        <v>B-L502-ANY170-5 Ltr. Coloured jerrycan</v>
      </c>
      <c r="M5197" s="103">
        <f t="shared" si="2"/>
        <v>20</v>
      </c>
      <c r="N5197" s="102" t="str">
        <f t="shared" si="3"/>
        <v>wk </v>
      </c>
    </row>
    <row r="5198" ht="12.75" customHeight="1">
      <c r="A5198" s="15" t="s">
        <v>4334</v>
      </c>
      <c r="B5198" s="15" t="s">
        <v>3123</v>
      </c>
      <c r="C5198" s="15" t="s">
        <v>4965</v>
      </c>
      <c r="D5198" s="15" t="s">
        <v>14696</v>
      </c>
      <c r="E5198" s="15" t="s">
        <v>14998</v>
      </c>
      <c r="F5198" s="15" t="s">
        <v>4324</v>
      </c>
      <c r="G5198" s="15" t="s">
        <v>14999</v>
      </c>
      <c r="H5198" s="15" t="s">
        <v>15000</v>
      </c>
      <c r="I5198" s="15" t="s">
        <v>4327</v>
      </c>
      <c r="J5198" s="15" t="s">
        <v>4345</v>
      </c>
      <c r="K5198" s="15"/>
      <c r="L5198" s="103" t="str">
        <f t="shared" si="1"/>
        <v>B-L502-ANY170-5 Ltr. Coloured jerrycan</v>
      </c>
      <c r="M5198" s="103">
        <f t="shared" si="2"/>
        <v>60</v>
      </c>
      <c r="N5198" s="102" t="str">
        <f t="shared" si="3"/>
        <v>wk </v>
      </c>
    </row>
    <row r="5199" ht="12.75" customHeight="1">
      <c r="A5199" s="15" t="s">
        <v>4530</v>
      </c>
      <c r="B5199" s="15" t="s">
        <v>3123</v>
      </c>
      <c r="C5199" s="15" t="s">
        <v>4321</v>
      </c>
      <c r="D5199" s="15" t="s">
        <v>14527</v>
      </c>
      <c r="E5199" s="15" t="s">
        <v>15001</v>
      </c>
      <c r="F5199" s="15" t="s">
        <v>4324</v>
      </c>
      <c r="G5199" s="15" t="s">
        <v>14979</v>
      </c>
      <c r="H5199" s="15" t="s">
        <v>15002</v>
      </c>
      <c r="I5199" s="15" t="s">
        <v>4327</v>
      </c>
      <c r="J5199" s="15" t="s">
        <v>4345</v>
      </c>
      <c r="K5199" s="15"/>
      <c r="L5199" s="103" t="str">
        <f t="shared" si="1"/>
        <v>B-L502-ANY170-5 Ltr. Coloured jerrycan</v>
      </c>
      <c r="M5199" s="103">
        <f t="shared" si="2"/>
        <v>40</v>
      </c>
      <c r="N5199" s="102" t="str">
        <f t="shared" si="3"/>
        <v>wk 6</v>
      </c>
    </row>
    <row r="5200" ht="12.75" customHeight="1">
      <c r="A5200" s="15" t="s">
        <v>4534</v>
      </c>
      <c r="B5200" s="15" t="s">
        <v>3123</v>
      </c>
      <c r="C5200" s="15" t="s">
        <v>4321</v>
      </c>
      <c r="D5200" s="15" t="s">
        <v>14522</v>
      </c>
      <c r="E5200" s="15" t="s">
        <v>15003</v>
      </c>
      <c r="F5200" s="15" t="s">
        <v>4324</v>
      </c>
      <c r="G5200" s="15" t="s">
        <v>14960</v>
      </c>
      <c r="H5200" s="15" t="s">
        <v>15004</v>
      </c>
      <c r="I5200" s="15" t="s">
        <v>4327</v>
      </c>
      <c r="J5200" s="15" t="s">
        <v>4345</v>
      </c>
      <c r="K5200" s="15"/>
      <c r="L5200" s="103" t="str">
        <f t="shared" si="1"/>
        <v>B-L502-ANY170-5 Ltr. Coloured jerrycan</v>
      </c>
      <c r="M5200" s="103">
        <f t="shared" si="2"/>
        <v>20</v>
      </c>
      <c r="N5200" s="102" t="str">
        <f t="shared" si="3"/>
        <v>wk 14</v>
      </c>
    </row>
    <row r="5201" ht="12.75" customHeight="1">
      <c r="A5201" s="15" t="s">
        <v>5256</v>
      </c>
      <c r="B5201" s="15" t="s">
        <v>3123</v>
      </c>
      <c r="C5201" s="15" t="s">
        <v>4965</v>
      </c>
      <c r="D5201" s="15" t="s">
        <v>14781</v>
      </c>
      <c r="E5201" s="15" t="s">
        <v>15005</v>
      </c>
      <c r="F5201" s="15" t="s">
        <v>4324</v>
      </c>
      <c r="G5201" s="15" t="s">
        <v>15006</v>
      </c>
      <c r="H5201" s="15" t="s">
        <v>15007</v>
      </c>
      <c r="I5201" s="15" t="s">
        <v>4327</v>
      </c>
      <c r="J5201" s="15" t="s">
        <v>4328</v>
      </c>
      <c r="K5201" s="15"/>
      <c r="L5201" s="103" t="str">
        <f t="shared" si="1"/>
        <v>B-L502-ANY170-5 Ltr. Coloured jerrycan</v>
      </c>
      <c r="M5201" s="103">
        <f t="shared" si="2"/>
        <v>20</v>
      </c>
      <c r="N5201" s="102" t="str">
        <f t="shared" si="3"/>
        <v>wk </v>
      </c>
    </row>
    <row r="5202" ht="12.75" customHeight="1">
      <c r="A5202" s="15" t="s">
        <v>4603</v>
      </c>
      <c r="B5202" s="15" t="s">
        <v>3123</v>
      </c>
      <c r="C5202" s="15" t="s">
        <v>4321</v>
      </c>
      <c r="D5202" s="15" t="s">
        <v>14522</v>
      </c>
      <c r="E5202" s="15" t="s">
        <v>15008</v>
      </c>
      <c r="F5202" s="15" t="s">
        <v>4324</v>
      </c>
      <c r="G5202" s="15" t="s">
        <v>14960</v>
      </c>
      <c r="H5202" s="15" t="s">
        <v>15009</v>
      </c>
      <c r="I5202" s="15" t="s">
        <v>4327</v>
      </c>
      <c r="J5202" s="15" t="s">
        <v>4328</v>
      </c>
      <c r="K5202" s="15"/>
      <c r="L5202" s="103" t="str">
        <f t="shared" si="1"/>
        <v>B-L502-ANY170-5 Ltr. Coloured jerrycan</v>
      </c>
      <c r="M5202" s="103">
        <f t="shared" si="2"/>
        <v>20</v>
      </c>
      <c r="N5202" s="102" t="str">
        <f t="shared" si="3"/>
        <v>wk </v>
      </c>
    </row>
    <row r="5203" ht="12.75" customHeight="1">
      <c r="A5203" s="15" t="s">
        <v>4619</v>
      </c>
      <c r="B5203" s="15" t="s">
        <v>3123</v>
      </c>
      <c r="C5203" s="15" t="s">
        <v>4321</v>
      </c>
      <c r="D5203" s="15" t="s">
        <v>14527</v>
      </c>
      <c r="E5203" s="15" t="s">
        <v>15010</v>
      </c>
      <c r="F5203" s="15" t="s">
        <v>4324</v>
      </c>
      <c r="G5203" s="15" t="s">
        <v>15011</v>
      </c>
      <c r="H5203" s="15" t="s">
        <v>15012</v>
      </c>
      <c r="I5203" s="15" t="s">
        <v>4327</v>
      </c>
      <c r="J5203" s="15" t="s">
        <v>4345</v>
      </c>
      <c r="K5203" s="15"/>
      <c r="L5203" s="103" t="str">
        <f t="shared" si="1"/>
        <v>B-L502-ANY170-5 Ltr. Coloured jerrycan</v>
      </c>
      <c r="M5203" s="103">
        <f t="shared" si="2"/>
        <v>40</v>
      </c>
      <c r="N5203" s="102" t="str">
        <f t="shared" si="3"/>
        <v>wk 19</v>
      </c>
    </row>
    <row r="5204" ht="12.75" customHeight="1">
      <c r="A5204" s="15" t="s">
        <v>4692</v>
      </c>
      <c r="B5204" s="15" t="s">
        <v>3123</v>
      </c>
      <c r="C5204" s="15" t="s">
        <v>4321</v>
      </c>
      <c r="D5204" s="15" t="s">
        <v>6842</v>
      </c>
      <c r="E5204" s="15" t="s">
        <v>15013</v>
      </c>
      <c r="F5204" s="15" t="s">
        <v>4324</v>
      </c>
      <c r="G5204" s="15" t="s">
        <v>15014</v>
      </c>
      <c r="H5204" s="15" t="s">
        <v>15015</v>
      </c>
      <c r="I5204" s="15" t="s">
        <v>4327</v>
      </c>
      <c r="J5204" s="15" t="s">
        <v>4345</v>
      </c>
      <c r="K5204" s="15"/>
      <c r="L5204" s="103" t="str">
        <f t="shared" si="1"/>
        <v>B-L502-ANY170-5 Ltr. Coloured jerrycan</v>
      </c>
      <c r="M5204" s="103">
        <f t="shared" si="2"/>
        <v>120</v>
      </c>
      <c r="N5204" s="102" t="str">
        <f t="shared" si="3"/>
        <v>wk 2</v>
      </c>
    </row>
    <row r="5205" ht="12.75" customHeight="1">
      <c r="A5205" s="15" t="s">
        <v>4703</v>
      </c>
      <c r="B5205" s="15" t="s">
        <v>3123</v>
      </c>
      <c r="C5205" s="15" t="s">
        <v>4321</v>
      </c>
      <c r="D5205" s="15" t="s">
        <v>14527</v>
      </c>
      <c r="E5205" s="15" t="s">
        <v>15016</v>
      </c>
      <c r="F5205" s="15" t="s">
        <v>4324</v>
      </c>
      <c r="G5205" s="15" t="s">
        <v>15011</v>
      </c>
      <c r="H5205" s="15" t="s">
        <v>15017</v>
      </c>
      <c r="I5205" s="15" t="s">
        <v>4327</v>
      </c>
      <c r="J5205" s="15" t="s">
        <v>4345</v>
      </c>
      <c r="K5205" s="15"/>
      <c r="L5205" s="103" t="str">
        <f t="shared" si="1"/>
        <v>B-L502-ANY170-5 Ltr. Coloured jerrycan</v>
      </c>
      <c r="M5205" s="103">
        <f t="shared" si="2"/>
        <v>40</v>
      </c>
      <c r="N5205" s="102" t="str">
        <f t="shared" si="3"/>
        <v>wk 23</v>
      </c>
    </row>
    <row r="5206" ht="12.75" customHeight="1">
      <c r="A5206" s="15" t="s">
        <v>4710</v>
      </c>
      <c r="B5206" s="15" t="s">
        <v>3123</v>
      </c>
      <c r="C5206" s="15" t="s">
        <v>4321</v>
      </c>
      <c r="D5206" s="15" t="s">
        <v>14522</v>
      </c>
      <c r="E5206" s="15" t="s">
        <v>15018</v>
      </c>
      <c r="F5206" s="15" t="s">
        <v>4324</v>
      </c>
      <c r="G5206" s="15" t="s">
        <v>15019</v>
      </c>
      <c r="H5206" s="15" t="s">
        <v>15020</v>
      </c>
      <c r="I5206" s="15" t="s">
        <v>4327</v>
      </c>
      <c r="J5206" s="15" t="s">
        <v>4345</v>
      </c>
      <c r="K5206" s="15"/>
      <c r="L5206" s="103" t="str">
        <f t="shared" si="1"/>
        <v>B-L502-ANY170-5 Ltr. Coloured jerrycan</v>
      </c>
      <c r="M5206" s="103">
        <f t="shared" si="2"/>
        <v>20</v>
      </c>
      <c r="N5206" s="102" t="str">
        <f t="shared" si="3"/>
        <v>wk 32</v>
      </c>
    </row>
    <row r="5207" ht="12.75" customHeight="1">
      <c r="A5207" s="15" t="s">
        <v>4715</v>
      </c>
      <c r="B5207" s="15" t="s">
        <v>3123</v>
      </c>
      <c r="C5207" s="15" t="s">
        <v>4321</v>
      </c>
      <c r="D5207" s="15" t="s">
        <v>14522</v>
      </c>
      <c r="E5207" s="15" t="s">
        <v>15021</v>
      </c>
      <c r="F5207" s="15" t="s">
        <v>4324</v>
      </c>
      <c r="G5207" s="15" t="s">
        <v>15019</v>
      </c>
      <c r="H5207" s="15" t="s">
        <v>15020</v>
      </c>
      <c r="I5207" s="15" t="s">
        <v>4327</v>
      </c>
      <c r="J5207" s="15" t="s">
        <v>4345</v>
      </c>
      <c r="K5207" s="15"/>
      <c r="L5207" s="103" t="str">
        <f t="shared" si="1"/>
        <v>B-L502-ANY170-5 Ltr. Coloured jerrycan</v>
      </c>
      <c r="M5207" s="103">
        <f t="shared" si="2"/>
        <v>20</v>
      </c>
      <c r="N5207" s="102" t="str">
        <f t="shared" si="3"/>
        <v>wk 41</v>
      </c>
    </row>
    <row r="5208" ht="12.75" customHeight="1">
      <c r="A5208" s="15" t="s">
        <v>4718</v>
      </c>
      <c r="B5208" s="15" t="s">
        <v>3123</v>
      </c>
      <c r="C5208" s="15" t="s">
        <v>4321</v>
      </c>
      <c r="D5208" s="15" t="s">
        <v>3213</v>
      </c>
      <c r="E5208" s="15" t="s">
        <v>15022</v>
      </c>
      <c r="F5208" s="15" t="s">
        <v>4324</v>
      </c>
      <c r="G5208" s="15" t="s">
        <v>9182</v>
      </c>
      <c r="H5208" s="15" t="s">
        <v>15023</v>
      </c>
      <c r="I5208" s="15" t="s">
        <v>4327</v>
      </c>
      <c r="J5208" s="15" t="s">
        <v>4345</v>
      </c>
      <c r="K5208" s="15"/>
      <c r="L5208" s="103" t="str">
        <f t="shared" si="1"/>
        <v>B-L502-ANY170-5 Ltr. Coloured jerrycan</v>
      </c>
      <c r="M5208" s="103">
        <f t="shared" si="2"/>
        <v>100</v>
      </c>
      <c r="N5208" s="102" t="str">
        <f t="shared" si="3"/>
        <v>wk </v>
      </c>
    </row>
    <row r="5209" ht="12.75" customHeight="1">
      <c r="A5209" s="15" t="s">
        <v>4753</v>
      </c>
      <c r="B5209" s="15" t="s">
        <v>3123</v>
      </c>
      <c r="C5209" s="15" t="s">
        <v>4321</v>
      </c>
      <c r="D5209" s="15" t="s">
        <v>3407</v>
      </c>
      <c r="E5209" s="15" t="s">
        <v>15024</v>
      </c>
      <c r="F5209" s="15" t="s">
        <v>4324</v>
      </c>
      <c r="G5209" s="15" t="s">
        <v>15025</v>
      </c>
      <c r="H5209" s="15" t="s">
        <v>15026</v>
      </c>
      <c r="I5209" s="15" t="s">
        <v>4327</v>
      </c>
      <c r="J5209" s="15" t="s">
        <v>4345</v>
      </c>
      <c r="K5209" s="15"/>
      <c r="L5209" s="103" t="str">
        <f t="shared" si="1"/>
        <v>B-L502-ANY170-5 Ltr. Coloured jerrycan</v>
      </c>
      <c r="M5209" s="103">
        <f t="shared" si="2"/>
        <v>80</v>
      </c>
      <c r="N5209" s="102" t="str">
        <f t="shared" si="3"/>
        <v>wk </v>
      </c>
    </row>
    <row r="5210" ht="12.75" customHeight="1">
      <c r="A5210" s="15" t="s">
        <v>4758</v>
      </c>
      <c r="B5210" s="15" t="s">
        <v>3123</v>
      </c>
      <c r="C5210" s="15" t="s">
        <v>4321</v>
      </c>
      <c r="D5210" s="15" t="s">
        <v>3292</v>
      </c>
      <c r="E5210" s="15" t="s">
        <v>15027</v>
      </c>
      <c r="F5210" s="15" t="s">
        <v>4324</v>
      </c>
      <c r="G5210" s="15" t="s">
        <v>15028</v>
      </c>
      <c r="H5210" s="15" t="s">
        <v>15029</v>
      </c>
      <c r="I5210" s="15" t="s">
        <v>4327</v>
      </c>
      <c r="J5210" s="15" t="s">
        <v>4345</v>
      </c>
      <c r="K5210" s="15"/>
      <c r="L5210" s="103" t="str">
        <f t="shared" si="1"/>
        <v>B-L502-ANY170-5 Ltr. Coloured jerrycan</v>
      </c>
      <c r="M5210" s="103">
        <f t="shared" si="2"/>
        <v>300</v>
      </c>
      <c r="N5210" s="102" t="str">
        <f t="shared" si="3"/>
        <v>wk 10</v>
      </c>
    </row>
    <row r="5211" ht="12.75" customHeight="1">
      <c r="A5211" s="15" t="s">
        <v>4776</v>
      </c>
      <c r="B5211" s="15" t="s">
        <v>3123</v>
      </c>
      <c r="C5211" s="15" t="s">
        <v>4321</v>
      </c>
      <c r="D5211" s="15" t="s">
        <v>3213</v>
      </c>
      <c r="E5211" s="15" t="s">
        <v>15030</v>
      </c>
      <c r="F5211" s="15" t="s">
        <v>4324</v>
      </c>
      <c r="G5211" s="15" t="s">
        <v>9182</v>
      </c>
      <c r="H5211" s="15" t="s">
        <v>15023</v>
      </c>
      <c r="I5211" s="15" t="s">
        <v>4327</v>
      </c>
      <c r="J5211" s="15" t="s">
        <v>4345</v>
      </c>
      <c r="K5211" s="15"/>
      <c r="L5211" s="103" t="str">
        <f t="shared" si="1"/>
        <v>B-L502-ANY170-5 Ltr. Coloured jerrycan</v>
      </c>
      <c r="M5211" s="103">
        <f t="shared" si="2"/>
        <v>100</v>
      </c>
      <c r="N5211" s="102" t="str">
        <f t="shared" si="3"/>
        <v>wk 45</v>
      </c>
    </row>
    <row r="5212" ht="12.75" customHeight="1">
      <c r="A5212" s="15" t="s">
        <v>4793</v>
      </c>
      <c r="B5212" s="15" t="s">
        <v>3123</v>
      </c>
      <c r="C5212" s="15" t="s">
        <v>4321</v>
      </c>
      <c r="D5212" s="15" t="s">
        <v>14527</v>
      </c>
      <c r="E5212" s="15" t="s">
        <v>7913</v>
      </c>
      <c r="F5212" s="15" t="s">
        <v>4324</v>
      </c>
      <c r="G5212" s="15" t="s">
        <v>15011</v>
      </c>
      <c r="H5212" s="15" t="s">
        <v>15031</v>
      </c>
      <c r="I5212" s="15" t="s">
        <v>4327</v>
      </c>
      <c r="J5212" s="15" t="s">
        <v>4328</v>
      </c>
      <c r="K5212" s="15"/>
      <c r="L5212" s="103" t="str">
        <f t="shared" si="1"/>
        <v>B-L502-ANY170-5 Ltr. Coloured jerrycan</v>
      </c>
      <c r="M5212" s="103">
        <f t="shared" si="2"/>
        <v>40</v>
      </c>
      <c r="N5212" s="102" t="str">
        <f t="shared" si="3"/>
        <v>wk </v>
      </c>
    </row>
    <row r="5213" ht="12.75" customHeight="1">
      <c r="A5213" s="15" t="s">
        <v>4808</v>
      </c>
      <c r="B5213" s="15" t="s">
        <v>3123</v>
      </c>
      <c r="C5213" s="15" t="s">
        <v>4321</v>
      </c>
      <c r="D5213" s="15" t="s">
        <v>14522</v>
      </c>
      <c r="E5213" s="15" t="s">
        <v>15032</v>
      </c>
      <c r="F5213" s="15" t="s">
        <v>4324</v>
      </c>
      <c r="G5213" s="15" t="s">
        <v>15019</v>
      </c>
      <c r="H5213" s="15" t="s">
        <v>15033</v>
      </c>
      <c r="I5213" s="15" t="s">
        <v>4327</v>
      </c>
      <c r="J5213" s="15" t="s">
        <v>4345</v>
      </c>
      <c r="K5213" s="15"/>
      <c r="L5213" s="103" t="str">
        <f t="shared" si="1"/>
        <v>B-L502-ANY170-5 Ltr. Coloured jerrycan</v>
      </c>
      <c r="M5213" s="103">
        <f t="shared" si="2"/>
        <v>20</v>
      </c>
      <c r="N5213" s="102" t="str">
        <f t="shared" si="3"/>
        <v>wk </v>
      </c>
    </row>
    <row r="5214" ht="12.75" customHeight="1">
      <c r="A5214" s="15" t="s">
        <v>4882</v>
      </c>
      <c r="B5214" s="15" t="s">
        <v>3123</v>
      </c>
      <c r="C5214" s="15" t="s">
        <v>4321</v>
      </c>
      <c r="D5214" s="15" t="s">
        <v>15034</v>
      </c>
      <c r="E5214" s="15" t="s">
        <v>15035</v>
      </c>
      <c r="F5214" s="15" t="s">
        <v>14330</v>
      </c>
      <c r="G5214" s="15" t="s">
        <v>15036</v>
      </c>
      <c r="H5214" s="15" t="s">
        <v>15037</v>
      </c>
      <c r="I5214" s="15" t="s">
        <v>4327</v>
      </c>
      <c r="J5214" s="15" t="s">
        <v>4359</v>
      </c>
      <c r="K5214" s="15"/>
      <c r="L5214" s="103" t="str">
        <f t="shared" si="1"/>
        <v>B-L502-ANY170-5 Ltr. Coloured jerrycan</v>
      </c>
      <c r="M5214" s="103">
        <f t="shared" si="2"/>
        <v>280</v>
      </c>
      <c r="N5214" s="102" t="str">
        <f t="shared" si="3"/>
        <v>wk </v>
      </c>
    </row>
    <row r="5215" ht="12.75" customHeight="1">
      <c r="A5215" s="15" t="s">
        <v>15038</v>
      </c>
      <c r="B5215" s="15" t="s">
        <v>2855</v>
      </c>
      <c r="C5215" s="15" t="s">
        <v>3146</v>
      </c>
      <c r="D5215" s="15" t="s">
        <v>3145</v>
      </c>
      <c r="E5215" s="15"/>
      <c r="F5215" s="15" t="s">
        <v>4308</v>
      </c>
      <c r="G5215" s="15" t="s">
        <v>4352</v>
      </c>
      <c r="H5215" s="15" t="s">
        <v>3149</v>
      </c>
      <c r="I5215" s="15" t="s">
        <v>3177</v>
      </c>
      <c r="J5215" s="15"/>
      <c r="K5215" s="15"/>
      <c r="L5215" s="103" t="str">
        <f t="shared" si="1"/>
        <v>B-L5SQ-GN30-500ml Green Bottle</v>
      </c>
      <c r="M5215" s="103">
        <f t="shared" si="2"/>
        <v>0</v>
      </c>
      <c r="N5215" s="102" t="str">
        <f t="shared" si="3"/>
        <v>wk </v>
      </c>
    </row>
    <row r="5216" ht="12.75" customHeight="1">
      <c r="A5216" s="15" t="s">
        <v>4934</v>
      </c>
      <c r="B5216" s="15" t="s">
        <v>3123</v>
      </c>
      <c r="C5216" s="15" t="s">
        <v>4321</v>
      </c>
      <c r="D5216" s="15" t="s">
        <v>3812</v>
      </c>
      <c r="E5216" s="15" t="s">
        <v>15039</v>
      </c>
      <c r="F5216" s="15" t="s">
        <v>7328</v>
      </c>
      <c r="G5216" s="15" t="s">
        <v>15040</v>
      </c>
      <c r="H5216" s="15" t="s">
        <v>15041</v>
      </c>
      <c r="I5216" s="15" t="s">
        <v>4327</v>
      </c>
      <c r="J5216" s="15" t="s">
        <v>4359</v>
      </c>
      <c r="K5216" s="15"/>
      <c r="L5216" s="103" t="str">
        <f t="shared" si="1"/>
        <v>B-L5SQ-GN30-500ml Green Bottle</v>
      </c>
      <c r="M5216" s="103">
        <f t="shared" si="2"/>
        <v>3024</v>
      </c>
      <c r="N5216" s="102" t="str">
        <f t="shared" si="3"/>
        <v>wk 1</v>
      </c>
    </row>
    <row r="5217" ht="12.75" customHeight="1">
      <c r="A5217" s="15" t="s">
        <v>4353</v>
      </c>
      <c r="B5217" s="15" t="s">
        <v>3123</v>
      </c>
      <c r="C5217" s="15" t="s">
        <v>4321</v>
      </c>
      <c r="D5217" s="15" t="s">
        <v>3847</v>
      </c>
      <c r="E5217" s="15" t="s">
        <v>15042</v>
      </c>
      <c r="F5217" s="15" t="s">
        <v>7328</v>
      </c>
      <c r="G5217" s="15" t="s">
        <v>15043</v>
      </c>
      <c r="H5217" s="15" t="s">
        <v>15044</v>
      </c>
      <c r="I5217" s="15" t="s">
        <v>4327</v>
      </c>
      <c r="J5217" s="15" t="s">
        <v>4359</v>
      </c>
      <c r="K5217" s="15"/>
      <c r="L5217" s="103" t="str">
        <f t="shared" si="1"/>
        <v>B-L5SQ-GN30-500ml Green Bottle</v>
      </c>
      <c r="M5217" s="103">
        <f t="shared" si="2"/>
        <v>2016</v>
      </c>
      <c r="N5217" s="102" t="str">
        <f t="shared" si="3"/>
        <v>wk 9</v>
      </c>
    </row>
    <row r="5218" ht="12.75" customHeight="1">
      <c r="A5218" s="15" t="s">
        <v>15045</v>
      </c>
      <c r="B5218" s="15" t="s">
        <v>2855</v>
      </c>
      <c r="C5218" s="15" t="s">
        <v>3146</v>
      </c>
      <c r="D5218" s="15" t="s">
        <v>3145</v>
      </c>
      <c r="E5218" s="15"/>
      <c r="F5218" s="15" t="s">
        <v>4308</v>
      </c>
      <c r="G5218" s="15" t="s">
        <v>15046</v>
      </c>
      <c r="H5218" s="15" t="s">
        <v>3149</v>
      </c>
      <c r="I5218" s="15" t="s">
        <v>3177</v>
      </c>
      <c r="J5218" s="15"/>
      <c r="K5218" s="15"/>
      <c r="L5218" s="103" t="str">
        <f t="shared" si="1"/>
        <v>B-L5SQ-N30-500 ml Natural Bottle</v>
      </c>
      <c r="M5218" s="103">
        <f t="shared" si="2"/>
        <v>0</v>
      </c>
      <c r="N5218" s="102" t="str">
        <f t="shared" si="3"/>
        <v>wk </v>
      </c>
    </row>
    <row r="5219" ht="12.75" customHeight="1">
      <c r="A5219" s="15" t="s">
        <v>5323</v>
      </c>
      <c r="B5219" s="15" t="s">
        <v>3123</v>
      </c>
      <c r="C5219" s="15" t="s">
        <v>4321</v>
      </c>
      <c r="D5219" s="15" t="s">
        <v>3372</v>
      </c>
      <c r="E5219" s="15" t="s">
        <v>15047</v>
      </c>
      <c r="F5219" s="15" t="s">
        <v>4324</v>
      </c>
      <c r="G5219" s="15" t="s">
        <v>15048</v>
      </c>
      <c r="H5219" s="15" t="s">
        <v>15049</v>
      </c>
      <c r="I5219" s="15" t="s">
        <v>4327</v>
      </c>
      <c r="J5219" s="15" t="s">
        <v>4328</v>
      </c>
      <c r="K5219" s="15"/>
      <c r="L5219" s="103" t="str">
        <f t="shared" si="1"/>
        <v>B-L5SQ-N30-500 ml Natural Bottle</v>
      </c>
      <c r="M5219" s="103">
        <f t="shared" si="2"/>
        <v>288</v>
      </c>
      <c r="N5219" s="102" t="str">
        <f t="shared" si="3"/>
        <v>wk </v>
      </c>
    </row>
    <row r="5220" ht="12.75" customHeight="1">
      <c r="A5220" s="15" t="s">
        <v>15050</v>
      </c>
      <c r="B5220" s="15" t="s">
        <v>2855</v>
      </c>
      <c r="C5220" s="15" t="s">
        <v>3146</v>
      </c>
      <c r="D5220" s="15" t="s">
        <v>3145</v>
      </c>
      <c r="E5220" s="15"/>
      <c r="F5220" s="15" t="s">
        <v>4308</v>
      </c>
      <c r="G5220" s="15" t="s">
        <v>4352</v>
      </c>
      <c r="H5220" s="15" t="s">
        <v>3149</v>
      </c>
      <c r="I5220" s="15" t="s">
        <v>3177</v>
      </c>
      <c r="J5220" s="15"/>
      <c r="K5220" s="15"/>
      <c r="L5220" s="103" t="str">
        <f t="shared" si="1"/>
        <v>B-L5SQ-O30LEGO-500 ml Orange Printed Lego Bottle</v>
      </c>
      <c r="M5220" s="103">
        <f t="shared" si="2"/>
        <v>0</v>
      </c>
      <c r="N5220" s="102" t="str">
        <f t="shared" si="3"/>
        <v>wk </v>
      </c>
    </row>
    <row r="5221" ht="12.75" customHeight="1">
      <c r="A5221" s="15" t="s">
        <v>4334</v>
      </c>
      <c r="B5221" s="15" t="s">
        <v>3123</v>
      </c>
      <c r="C5221" s="15" t="s">
        <v>4321</v>
      </c>
      <c r="D5221" s="15" t="s">
        <v>5078</v>
      </c>
      <c r="E5221" s="15" t="s">
        <v>15051</v>
      </c>
      <c r="F5221" s="15" t="s">
        <v>5242</v>
      </c>
      <c r="G5221" s="15" t="s">
        <v>6521</v>
      </c>
      <c r="H5221" s="15" t="s">
        <v>15052</v>
      </c>
      <c r="I5221" s="15" t="s">
        <v>4327</v>
      </c>
      <c r="J5221" s="15" t="s">
        <v>4359</v>
      </c>
      <c r="K5221" s="15"/>
      <c r="L5221" s="103" t="str">
        <f t="shared" si="1"/>
        <v>B-L5SQ-O30LEGO-500 ml Orange Printed Lego Bottle</v>
      </c>
      <c r="M5221" s="103">
        <f t="shared" si="2"/>
        <v>1008</v>
      </c>
      <c r="N5221" s="102" t="str">
        <f t="shared" si="3"/>
        <v>wk </v>
      </c>
    </row>
    <row r="5222" ht="12.75" customHeight="1">
      <c r="A5222" s="15" t="s">
        <v>4527</v>
      </c>
      <c r="B5222" s="15" t="s">
        <v>3123</v>
      </c>
      <c r="C5222" s="15" t="s">
        <v>4321</v>
      </c>
      <c r="D5222" s="15" t="s">
        <v>5975</v>
      </c>
      <c r="E5222" s="15" t="s">
        <v>15053</v>
      </c>
      <c r="F5222" s="15" t="s">
        <v>5242</v>
      </c>
      <c r="G5222" s="15" t="s">
        <v>15054</v>
      </c>
      <c r="H5222" s="15" t="s">
        <v>15055</v>
      </c>
      <c r="I5222" s="15" t="s">
        <v>4327</v>
      </c>
      <c r="J5222" s="15" t="s">
        <v>4359</v>
      </c>
      <c r="K5222" s="15"/>
      <c r="L5222" s="103" t="str">
        <f t="shared" si="1"/>
        <v>B-L5SQ-O30LEGO-500 ml Orange Printed Lego Bottle</v>
      </c>
      <c r="M5222" s="103">
        <f t="shared" si="2"/>
        <v>3550</v>
      </c>
      <c r="N5222" s="102" t="str">
        <f t="shared" si="3"/>
        <v>wk </v>
      </c>
    </row>
    <row r="5223" ht="12.75" customHeight="1">
      <c r="A5223" s="15" t="s">
        <v>5272</v>
      </c>
      <c r="B5223" s="15" t="s">
        <v>3123</v>
      </c>
      <c r="C5223" s="15" t="s">
        <v>4321</v>
      </c>
      <c r="D5223" s="15" t="s">
        <v>3807</v>
      </c>
      <c r="E5223" s="15" t="s">
        <v>15056</v>
      </c>
      <c r="F5223" s="15" t="s">
        <v>5242</v>
      </c>
      <c r="G5223" s="15" t="s">
        <v>11928</v>
      </c>
      <c r="H5223" s="15" t="s">
        <v>15057</v>
      </c>
      <c r="I5223" s="15" t="s">
        <v>4327</v>
      </c>
      <c r="J5223" s="15" t="s">
        <v>4359</v>
      </c>
      <c r="K5223" s="15"/>
      <c r="L5223" s="103" t="str">
        <f t="shared" si="1"/>
        <v>B-L5SQ-O30LEGO-500 ml Orange Printed Lego Bottle</v>
      </c>
      <c r="M5223" s="103">
        <f t="shared" si="2"/>
        <v>2448</v>
      </c>
      <c r="N5223" s="102" t="str">
        <f t="shared" si="3"/>
        <v>wk </v>
      </c>
    </row>
    <row r="5224" ht="12.75" customHeight="1">
      <c r="A5224" s="15" t="s">
        <v>4751</v>
      </c>
      <c r="B5224" s="15" t="s">
        <v>3123</v>
      </c>
      <c r="C5224" s="15" t="s">
        <v>4321</v>
      </c>
      <c r="D5224" s="15" t="s">
        <v>15058</v>
      </c>
      <c r="E5224" s="15" t="s">
        <v>15059</v>
      </c>
      <c r="F5224" s="15" t="s">
        <v>5242</v>
      </c>
      <c r="G5224" s="15" t="s">
        <v>15060</v>
      </c>
      <c r="H5224" s="15" t="s">
        <v>15061</v>
      </c>
      <c r="I5224" s="15" t="s">
        <v>4327</v>
      </c>
      <c r="J5224" s="15" t="s">
        <v>4359</v>
      </c>
      <c r="K5224" s="15"/>
      <c r="L5224" s="103" t="str">
        <f t="shared" si="1"/>
        <v>B-L5SQ-O30LEGO-500 ml Orange Printed Lego Bottle</v>
      </c>
      <c r="M5224" s="103">
        <f t="shared" si="2"/>
        <v>1581</v>
      </c>
      <c r="N5224" s="102" t="str">
        <f t="shared" si="3"/>
        <v>wk </v>
      </c>
    </row>
    <row r="5225" ht="12.75" customHeight="1">
      <c r="A5225" s="15" t="s">
        <v>15062</v>
      </c>
      <c r="B5225" s="15" t="s">
        <v>2855</v>
      </c>
      <c r="C5225" s="15" t="s">
        <v>3146</v>
      </c>
      <c r="D5225" s="15" t="s">
        <v>3145</v>
      </c>
      <c r="E5225" s="15"/>
      <c r="F5225" s="15" t="s">
        <v>4308</v>
      </c>
      <c r="G5225" s="15" t="s">
        <v>15046</v>
      </c>
      <c r="H5225" s="15" t="s">
        <v>3149</v>
      </c>
      <c r="I5225" s="15" t="s">
        <v>3156</v>
      </c>
      <c r="J5225" s="15"/>
      <c r="K5225" s="15"/>
      <c r="L5225" s="103" t="str">
        <f t="shared" si="1"/>
        <v>B-L5SQ-W30-500 ml White Bottle</v>
      </c>
      <c r="M5225" s="103">
        <f t="shared" si="2"/>
        <v>0</v>
      </c>
      <c r="N5225" s="102" t="str">
        <f t="shared" si="3"/>
        <v>wk </v>
      </c>
    </row>
    <row r="5226" ht="12.75" customHeight="1">
      <c r="A5226" s="15" t="s">
        <v>5098</v>
      </c>
      <c r="B5226" s="15" t="s">
        <v>3123</v>
      </c>
      <c r="C5226" s="15" t="s">
        <v>4321</v>
      </c>
      <c r="D5226" s="15" t="s">
        <v>7483</v>
      </c>
      <c r="E5226" s="15" t="s">
        <v>15063</v>
      </c>
      <c r="F5226" s="15" t="s">
        <v>4324</v>
      </c>
      <c r="G5226" s="15" t="s">
        <v>15064</v>
      </c>
      <c r="H5226" s="15" t="s">
        <v>15065</v>
      </c>
      <c r="I5226" s="15" t="s">
        <v>4327</v>
      </c>
      <c r="J5226" s="15" t="s">
        <v>5653</v>
      </c>
      <c r="K5226" s="15"/>
      <c r="L5226" s="103" t="str">
        <f t="shared" si="1"/>
        <v>B-L5SQ-W30-500 ml White Bottle</v>
      </c>
      <c r="M5226" s="103">
        <f t="shared" si="2"/>
        <v>432</v>
      </c>
      <c r="N5226" s="102" t="str">
        <f t="shared" si="3"/>
        <v>wk 22</v>
      </c>
    </row>
    <row r="5227" ht="12.75" customHeight="1">
      <c r="A5227" s="15" t="s">
        <v>6765</v>
      </c>
      <c r="B5227" s="15" t="s">
        <v>3123</v>
      </c>
      <c r="C5227" s="15" t="s">
        <v>4321</v>
      </c>
      <c r="D5227" s="15" t="s">
        <v>3274</v>
      </c>
      <c r="E5227" s="15" t="s">
        <v>15066</v>
      </c>
      <c r="F5227" s="15" t="s">
        <v>7328</v>
      </c>
      <c r="G5227" s="15" t="s">
        <v>15067</v>
      </c>
      <c r="H5227" s="15" t="s">
        <v>15068</v>
      </c>
      <c r="I5227" s="15" t="s">
        <v>4327</v>
      </c>
      <c r="J5227" s="15" t="s">
        <v>4359</v>
      </c>
      <c r="K5227" s="15"/>
      <c r="L5227" s="103" t="str">
        <f t="shared" si="1"/>
        <v>B-L5SQ-W30-500 ml White Bottle</v>
      </c>
      <c r="M5227" s="103">
        <f t="shared" si="2"/>
        <v>18000</v>
      </c>
      <c r="N5227" s="102" t="str">
        <f t="shared" si="3"/>
        <v>wk </v>
      </c>
    </row>
    <row r="5228" ht="12.75" customHeight="1">
      <c r="A5228" s="15" t="s">
        <v>6527</v>
      </c>
      <c r="B5228" s="15" t="s">
        <v>3123</v>
      </c>
      <c r="C5228" s="15" t="s">
        <v>4321</v>
      </c>
      <c r="D5228" s="15" t="s">
        <v>3372</v>
      </c>
      <c r="E5228" s="15" t="s">
        <v>15069</v>
      </c>
      <c r="F5228" s="15" t="s">
        <v>4324</v>
      </c>
      <c r="G5228" s="15" t="s">
        <v>15048</v>
      </c>
      <c r="H5228" s="15" t="s">
        <v>15070</v>
      </c>
      <c r="I5228" s="15" t="s">
        <v>4327</v>
      </c>
      <c r="J5228" s="15" t="s">
        <v>4328</v>
      </c>
      <c r="K5228" s="15"/>
      <c r="L5228" s="103" t="str">
        <f t="shared" si="1"/>
        <v>B-L5SQ-W30-500 ml White Bottle</v>
      </c>
      <c r="M5228" s="103">
        <f t="shared" si="2"/>
        <v>288</v>
      </c>
      <c r="N5228" s="102" t="str">
        <f t="shared" si="3"/>
        <v>wk </v>
      </c>
    </row>
    <row r="5229" ht="12.75" customHeight="1">
      <c r="A5229" s="15" t="s">
        <v>4397</v>
      </c>
      <c r="B5229" s="15" t="s">
        <v>3123</v>
      </c>
      <c r="C5229" s="15" t="s">
        <v>4321</v>
      </c>
      <c r="D5229" s="15" t="s">
        <v>5078</v>
      </c>
      <c r="E5229" s="15" t="s">
        <v>15071</v>
      </c>
      <c r="F5229" s="15" t="s">
        <v>4324</v>
      </c>
      <c r="G5229" s="15" t="s">
        <v>15072</v>
      </c>
      <c r="H5229" s="15" t="s">
        <v>15073</v>
      </c>
      <c r="I5229" s="15" t="s">
        <v>4327</v>
      </c>
      <c r="J5229" s="15" t="s">
        <v>4328</v>
      </c>
      <c r="K5229" s="15"/>
      <c r="L5229" s="103" t="str">
        <f t="shared" si="1"/>
        <v>B-L5SQ-W30-500 ml White Bottle</v>
      </c>
      <c r="M5229" s="103">
        <f t="shared" si="2"/>
        <v>1008</v>
      </c>
      <c r="N5229" s="102" t="str">
        <f t="shared" si="3"/>
        <v>wk </v>
      </c>
    </row>
    <row r="5230" ht="12.75" customHeight="1">
      <c r="A5230" s="15" t="s">
        <v>4418</v>
      </c>
      <c r="B5230" s="15" t="s">
        <v>3123</v>
      </c>
      <c r="C5230" s="15" t="s">
        <v>4321</v>
      </c>
      <c r="D5230" s="15" t="s">
        <v>3372</v>
      </c>
      <c r="E5230" s="15" t="s">
        <v>15074</v>
      </c>
      <c r="F5230" s="15" t="s">
        <v>4324</v>
      </c>
      <c r="G5230" s="15" t="s">
        <v>15048</v>
      </c>
      <c r="H5230" s="15" t="s">
        <v>15070</v>
      </c>
      <c r="I5230" s="15" t="s">
        <v>4327</v>
      </c>
      <c r="J5230" s="15" t="s">
        <v>4345</v>
      </c>
      <c r="K5230" s="15"/>
      <c r="L5230" s="103" t="str">
        <f t="shared" si="1"/>
        <v>B-L5SQ-W30-500 ml White Bottle</v>
      </c>
      <c r="M5230" s="103">
        <f t="shared" si="2"/>
        <v>288</v>
      </c>
      <c r="N5230" s="102" t="str">
        <f t="shared" si="3"/>
        <v>wk 36</v>
      </c>
    </row>
    <row r="5231" ht="12.75" customHeight="1">
      <c r="A5231" s="15" t="s">
        <v>5072</v>
      </c>
      <c r="B5231" s="15" t="s">
        <v>3123</v>
      </c>
      <c r="C5231" s="15" t="s">
        <v>4321</v>
      </c>
      <c r="D5231" s="15" t="s">
        <v>3455</v>
      </c>
      <c r="E5231" s="15" t="s">
        <v>15075</v>
      </c>
      <c r="F5231" s="15" t="s">
        <v>7328</v>
      </c>
      <c r="G5231" s="15" t="s">
        <v>15076</v>
      </c>
      <c r="H5231" s="15" t="s">
        <v>15077</v>
      </c>
      <c r="I5231" s="15" t="s">
        <v>4327</v>
      </c>
      <c r="J5231" s="15" t="s">
        <v>4359</v>
      </c>
      <c r="K5231" s="15"/>
      <c r="L5231" s="103" t="str">
        <f t="shared" si="1"/>
        <v>B-L5SQ-W30-500 ml White Bottle</v>
      </c>
      <c r="M5231" s="103">
        <f t="shared" si="2"/>
        <v>3456</v>
      </c>
      <c r="N5231" s="102" t="str">
        <f t="shared" si="3"/>
        <v>wk 49</v>
      </c>
    </row>
    <row r="5232" ht="12.75" customHeight="1">
      <c r="A5232" s="15" t="s">
        <v>5151</v>
      </c>
      <c r="B5232" s="15" t="s">
        <v>3123</v>
      </c>
      <c r="C5232" s="15" t="s">
        <v>4321</v>
      </c>
      <c r="D5232" s="15" t="s">
        <v>4905</v>
      </c>
      <c r="E5232" s="15" t="s">
        <v>15078</v>
      </c>
      <c r="F5232" s="15" t="s">
        <v>7328</v>
      </c>
      <c r="G5232" s="15" t="s">
        <v>15079</v>
      </c>
      <c r="H5232" s="15" t="s">
        <v>15080</v>
      </c>
      <c r="I5232" s="15" t="s">
        <v>4327</v>
      </c>
      <c r="J5232" s="15" t="s">
        <v>4359</v>
      </c>
      <c r="K5232" s="15"/>
      <c r="L5232" s="103" t="str">
        <f t="shared" si="1"/>
        <v>B-L5SQ-W30-500 ml White Bottle</v>
      </c>
      <c r="M5232" s="103">
        <f t="shared" si="2"/>
        <v>5760</v>
      </c>
      <c r="N5232" s="102" t="str">
        <f t="shared" si="3"/>
        <v>wk </v>
      </c>
    </row>
    <row r="5233" ht="12.75" customHeight="1">
      <c r="A5233" s="15" t="s">
        <v>4452</v>
      </c>
      <c r="B5233" s="15" t="s">
        <v>3123</v>
      </c>
      <c r="C5233" s="15" t="s">
        <v>4321</v>
      </c>
      <c r="D5233" s="15" t="s">
        <v>12102</v>
      </c>
      <c r="E5233" s="15" t="s">
        <v>15081</v>
      </c>
      <c r="F5233" s="15" t="s">
        <v>7328</v>
      </c>
      <c r="G5233" s="15" t="s">
        <v>15082</v>
      </c>
      <c r="H5233" s="15" t="s">
        <v>15083</v>
      </c>
      <c r="I5233" s="15" t="s">
        <v>4327</v>
      </c>
      <c r="J5233" s="15" t="s">
        <v>4359</v>
      </c>
      <c r="K5233" s="15"/>
      <c r="L5233" s="103" t="str">
        <f t="shared" si="1"/>
        <v>B-L5SQ-W30-500 ml White Bottle</v>
      </c>
      <c r="M5233" s="103">
        <f t="shared" si="2"/>
        <v>4896</v>
      </c>
      <c r="N5233" s="102" t="str">
        <f t="shared" si="3"/>
        <v>wk </v>
      </c>
    </row>
    <row r="5234" ht="12.75" customHeight="1">
      <c r="A5234" s="15" t="s">
        <v>7363</v>
      </c>
      <c r="B5234" s="15" t="s">
        <v>3123</v>
      </c>
      <c r="C5234" s="15" t="s">
        <v>4321</v>
      </c>
      <c r="D5234" s="15" t="s">
        <v>3666</v>
      </c>
      <c r="E5234" s="15" t="s">
        <v>15084</v>
      </c>
      <c r="F5234" s="15" t="s">
        <v>7328</v>
      </c>
      <c r="G5234" s="15" t="s">
        <v>15085</v>
      </c>
      <c r="H5234" s="15" t="s">
        <v>15086</v>
      </c>
      <c r="I5234" s="15" t="s">
        <v>4327</v>
      </c>
      <c r="J5234" s="15" t="s">
        <v>4359</v>
      </c>
      <c r="K5234" s="15"/>
      <c r="L5234" s="103" t="str">
        <f t="shared" si="1"/>
        <v>B-L5SQ-W30-500 ml White Bottle</v>
      </c>
      <c r="M5234" s="103">
        <f t="shared" si="2"/>
        <v>3888</v>
      </c>
      <c r="N5234" s="102" t="str">
        <f t="shared" si="3"/>
        <v>wk </v>
      </c>
    </row>
    <row r="5235" ht="12.75" customHeight="1">
      <c r="A5235" s="15" t="s">
        <v>7363</v>
      </c>
      <c r="B5235" s="15" t="s">
        <v>3123</v>
      </c>
      <c r="C5235" s="15" t="s">
        <v>4321</v>
      </c>
      <c r="D5235" s="15" t="s">
        <v>3816</v>
      </c>
      <c r="E5235" s="15" t="s">
        <v>15087</v>
      </c>
      <c r="F5235" s="15" t="s">
        <v>7328</v>
      </c>
      <c r="G5235" s="15" t="s">
        <v>15088</v>
      </c>
      <c r="H5235" s="15" t="s">
        <v>15089</v>
      </c>
      <c r="I5235" s="15" t="s">
        <v>4327</v>
      </c>
      <c r="J5235" s="15" t="s">
        <v>4359</v>
      </c>
      <c r="K5235" s="15"/>
      <c r="L5235" s="103" t="str">
        <f t="shared" si="1"/>
        <v>B-L5SQ-W30-500 ml White Bottle</v>
      </c>
      <c r="M5235" s="103">
        <f t="shared" si="2"/>
        <v>144</v>
      </c>
      <c r="N5235" s="102" t="str">
        <f t="shared" si="3"/>
        <v>wk </v>
      </c>
    </row>
    <row r="5236" ht="12.75" customHeight="1">
      <c r="A5236" s="15" t="s">
        <v>4457</v>
      </c>
      <c r="B5236" s="15" t="s">
        <v>3123</v>
      </c>
      <c r="C5236" s="15" t="s">
        <v>4321</v>
      </c>
      <c r="D5236" s="15" t="s">
        <v>3842</v>
      </c>
      <c r="E5236" s="15" t="s">
        <v>15090</v>
      </c>
      <c r="F5236" s="15" t="s">
        <v>7328</v>
      </c>
      <c r="G5236" s="15" t="s">
        <v>15091</v>
      </c>
      <c r="H5236" s="15" t="s">
        <v>15092</v>
      </c>
      <c r="I5236" s="15" t="s">
        <v>4327</v>
      </c>
      <c r="J5236" s="15" t="s">
        <v>4359</v>
      </c>
      <c r="K5236" s="15"/>
      <c r="L5236" s="103" t="str">
        <f t="shared" si="1"/>
        <v>B-L5SQ-W30-500 ml White Bottle</v>
      </c>
      <c r="M5236" s="103">
        <f t="shared" si="2"/>
        <v>3312</v>
      </c>
      <c r="N5236" s="102" t="str">
        <f t="shared" si="3"/>
        <v>wk 6</v>
      </c>
    </row>
    <row r="5237" ht="12.75" customHeight="1">
      <c r="A5237" s="15" t="s">
        <v>4457</v>
      </c>
      <c r="B5237" s="15" t="s">
        <v>3123</v>
      </c>
      <c r="C5237" s="15" t="s">
        <v>4321</v>
      </c>
      <c r="D5237" s="15" t="s">
        <v>3372</v>
      </c>
      <c r="E5237" s="15" t="s">
        <v>14986</v>
      </c>
      <c r="F5237" s="15" t="s">
        <v>4324</v>
      </c>
      <c r="G5237" s="15" t="s">
        <v>15048</v>
      </c>
      <c r="H5237" s="15" t="s">
        <v>15070</v>
      </c>
      <c r="I5237" s="15" t="s">
        <v>4327</v>
      </c>
      <c r="J5237" s="15" t="s">
        <v>4345</v>
      </c>
      <c r="K5237" s="15"/>
      <c r="L5237" s="103" t="str">
        <f t="shared" si="1"/>
        <v>B-L5SQ-W30-500 ml White Bottle</v>
      </c>
      <c r="M5237" s="103">
        <f t="shared" si="2"/>
        <v>288</v>
      </c>
      <c r="N5237" s="102" t="str">
        <f t="shared" si="3"/>
        <v>wk 6</v>
      </c>
    </row>
    <row r="5238" ht="12.75" customHeight="1">
      <c r="A5238" s="15" t="s">
        <v>4510</v>
      </c>
      <c r="B5238" s="15" t="s">
        <v>3123</v>
      </c>
      <c r="C5238" s="15" t="s">
        <v>4321</v>
      </c>
      <c r="D5238" s="15" t="s">
        <v>3666</v>
      </c>
      <c r="E5238" s="15" t="s">
        <v>15093</v>
      </c>
      <c r="F5238" s="15" t="s">
        <v>7587</v>
      </c>
      <c r="G5238" s="15" t="s">
        <v>15094</v>
      </c>
      <c r="H5238" s="15" t="s">
        <v>15086</v>
      </c>
      <c r="I5238" s="15" t="s">
        <v>4327</v>
      </c>
      <c r="J5238" s="15" t="s">
        <v>4359</v>
      </c>
      <c r="K5238" s="15"/>
      <c r="L5238" s="103" t="str">
        <f t="shared" si="1"/>
        <v>B-L5SQ-W30-500 ml White Bottle</v>
      </c>
      <c r="M5238" s="103">
        <f t="shared" si="2"/>
        <v>3888</v>
      </c>
      <c r="N5238" s="102" t="str">
        <f t="shared" si="3"/>
        <v>wk </v>
      </c>
    </row>
    <row r="5239" ht="12.75" customHeight="1">
      <c r="A5239" s="15" t="s">
        <v>4510</v>
      </c>
      <c r="B5239" s="15" t="s">
        <v>3123</v>
      </c>
      <c r="C5239" s="15" t="s">
        <v>4321</v>
      </c>
      <c r="D5239" s="15" t="s">
        <v>3666</v>
      </c>
      <c r="E5239" s="15" t="s">
        <v>15095</v>
      </c>
      <c r="F5239" s="15" t="s">
        <v>7587</v>
      </c>
      <c r="G5239" s="15" t="s">
        <v>15094</v>
      </c>
      <c r="H5239" s="15" t="s">
        <v>15086</v>
      </c>
      <c r="I5239" s="15" t="s">
        <v>4327</v>
      </c>
      <c r="J5239" s="15" t="s">
        <v>4359</v>
      </c>
      <c r="K5239" s="15"/>
      <c r="L5239" s="103" t="str">
        <f t="shared" si="1"/>
        <v>B-L5SQ-W30-500 ml White Bottle</v>
      </c>
      <c r="M5239" s="103">
        <f t="shared" si="2"/>
        <v>3888</v>
      </c>
      <c r="N5239" s="102" t="str">
        <f t="shared" si="3"/>
        <v>wk </v>
      </c>
    </row>
    <row r="5240" ht="12.75" customHeight="1">
      <c r="A5240" s="15" t="s">
        <v>4515</v>
      </c>
      <c r="B5240" s="15" t="s">
        <v>3123</v>
      </c>
      <c r="C5240" s="15" t="s">
        <v>4321</v>
      </c>
      <c r="D5240" s="15" t="s">
        <v>3372</v>
      </c>
      <c r="E5240" s="15" t="s">
        <v>13844</v>
      </c>
      <c r="F5240" s="15" t="s">
        <v>4324</v>
      </c>
      <c r="G5240" s="15" t="s">
        <v>15048</v>
      </c>
      <c r="H5240" s="15" t="s">
        <v>15070</v>
      </c>
      <c r="I5240" s="15" t="s">
        <v>4327</v>
      </c>
      <c r="J5240" s="15" t="s">
        <v>4328</v>
      </c>
      <c r="K5240" s="15"/>
      <c r="L5240" s="103" t="str">
        <f t="shared" si="1"/>
        <v>B-L5SQ-W30-500 ml White Bottle</v>
      </c>
      <c r="M5240" s="103">
        <f t="shared" si="2"/>
        <v>288</v>
      </c>
      <c r="N5240" s="102" t="str">
        <f t="shared" si="3"/>
        <v>wk </v>
      </c>
    </row>
    <row r="5241" ht="12.75" customHeight="1">
      <c r="A5241" s="15" t="s">
        <v>4517</v>
      </c>
      <c r="B5241" s="15" t="s">
        <v>3123</v>
      </c>
      <c r="C5241" s="15" t="s">
        <v>4321</v>
      </c>
      <c r="D5241" s="15" t="s">
        <v>3816</v>
      </c>
      <c r="E5241" s="15" t="s">
        <v>15096</v>
      </c>
      <c r="F5241" s="15" t="s">
        <v>4324</v>
      </c>
      <c r="G5241" s="15" t="s">
        <v>15097</v>
      </c>
      <c r="H5241" s="15" t="s">
        <v>15089</v>
      </c>
      <c r="I5241" s="15" t="s">
        <v>4327</v>
      </c>
      <c r="J5241" s="15" t="s">
        <v>4345</v>
      </c>
      <c r="K5241" s="15"/>
      <c r="L5241" s="103" t="str">
        <f t="shared" si="1"/>
        <v>B-L5SQ-W30-500 ml White Bottle</v>
      </c>
      <c r="M5241" s="103">
        <f t="shared" si="2"/>
        <v>144</v>
      </c>
      <c r="N5241" s="102" t="str">
        <f t="shared" si="3"/>
        <v>wk </v>
      </c>
    </row>
    <row r="5242" ht="12.75" customHeight="1">
      <c r="A5242" s="15" t="s">
        <v>4527</v>
      </c>
      <c r="B5242" s="15" t="s">
        <v>3123</v>
      </c>
      <c r="C5242" s="15" t="s">
        <v>4321</v>
      </c>
      <c r="D5242" s="15" t="s">
        <v>3816</v>
      </c>
      <c r="E5242" s="15" t="s">
        <v>15098</v>
      </c>
      <c r="F5242" s="15" t="s">
        <v>4324</v>
      </c>
      <c r="G5242" s="15" t="s">
        <v>15097</v>
      </c>
      <c r="H5242" s="15" t="s">
        <v>15099</v>
      </c>
      <c r="I5242" s="15" t="s">
        <v>4327</v>
      </c>
      <c r="J5242" s="15" t="s">
        <v>4345</v>
      </c>
      <c r="K5242" s="15"/>
      <c r="L5242" s="103" t="str">
        <f t="shared" si="1"/>
        <v>B-L5SQ-W30-500 ml White Bottle</v>
      </c>
      <c r="M5242" s="103">
        <f t="shared" si="2"/>
        <v>144</v>
      </c>
      <c r="N5242" s="102" t="str">
        <f t="shared" si="3"/>
        <v>wk </v>
      </c>
    </row>
    <row r="5243" ht="12.75" customHeight="1">
      <c r="A5243" s="15" t="s">
        <v>4534</v>
      </c>
      <c r="B5243" s="15" t="s">
        <v>3123</v>
      </c>
      <c r="C5243" s="15" t="s">
        <v>4321</v>
      </c>
      <c r="D5243" s="15" t="s">
        <v>3816</v>
      </c>
      <c r="E5243" s="15" t="s">
        <v>8224</v>
      </c>
      <c r="F5243" s="15" t="s">
        <v>4324</v>
      </c>
      <c r="G5243" s="15" t="s">
        <v>15097</v>
      </c>
      <c r="H5243" s="15" t="s">
        <v>15099</v>
      </c>
      <c r="I5243" s="15" t="s">
        <v>4327</v>
      </c>
      <c r="J5243" s="15" t="s">
        <v>4328</v>
      </c>
      <c r="K5243" s="15"/>
      <c r="L5243" s="103" t="str">
        <f t="shared" si="1"/>
        <v>B-L5SQ-W30-500 ml White Bottle</v>
      </c>
      <c r="M5243" s="103">
        <f t="shared" si="2"/>
        <v>144</v>
      </c>
      <c r="N5243" s="102" t="str">
        <f t="shared" si="3"/>
        <v>wk 14</v>
      </c>
    </row>
    <row r="5244" ht="12.75" customHeight="1">
      <c r="A5244" s="15" t="s">
        <v>4534</v>
      </c>
      <c r="B5244" s="15" t="s">
        <v>3123</v>
      </c>
      <c r="C5244" s="15" t="s">
        <v>4321</v>
      </c>
      <c r="D5244" s="15" t="s">
        <v>3816</v>
      </c>
      <c r="E5244" s="15" t="s">
        <v>15100</v>
      </c>
      <c r="F5244" s="15" t="s">
        <v>4324</v>
      </c>
      <c r="G5244" s="15" t="s">
        <v>15097</v>
      </c>
      <c r="H5244" s="15" t="s">
        <v>15099</v>
      </c>
      <c r="I5244" s="15" t="s">
        <v>4327</v>
      </c>
      <c r="J5244" s="15" t="s">
        <v>4328</v>
      </c>
      <c r="K5244" s="15"/>
      <c r="L5244" s="103" t="str">
        <f t="shared" si="1"/>
        <v>B-L5SQ-W30-500 ml White Bottle</v>
      </c>
      <c r="M5244" s="103">
        <f t="shared" si="2"/>
        <v>144</v>
      </c>
      <c r="N5244" s="102" t="str">
        <f t="shared" si="3"/>
        <v>wk 14</v>
      </c>
    </row>
    <row r="5245" ht="12.75" customHeight="1">
      <c r="A5245" s="15" t="s">
        <v>4575</v>
      </c>
      <c r="B5245" s="15" t="s">
        <v>3123</v>
      </c>
      <c r="C5245" s="15" t="s">
        <v>4321</v>
      </c>
      <c r="D5245" s="15" t="s">
        <v>3816</v>
      </c>
      <c r="E5245" s="15" t="s">
        <v>15101</v>
      </c>
      <c r="F5245" s="15" t="s">
        <v>4324</v>
      </c>
      <c r="G5245" s="15" t="s">
        <v>15097</v>
      </c>
      <c r="H5245" s="15" t="s">
        <v>15099</v>
      </c>
      <c r="I5245" s="15" t="s">
        <v>4327</v>
      </c>
      <c r="J5245" s="15" t="s">
        <v>4328</v>
      </c>
      <c r="K5245" s="15"/>
      <c r="L5245" s="103" t="str">
        <f t="shared" si="1"/>
        <v>B-L5SQ-W30-500 ml White Bottle</v>
      </c>
      <c r="M5245" s="103">
        <f t="shared" si="2"/>
        <v>144</v>
      </c>
      <c r="N5245" s="102" t="str">
        <f t="shared" si="3"/>
        <v>wk </v>
      </c>
    </row>
    <row r="5246" ht="12.75" customHeight="1">
      <c r="A5246" s="15" t="s">
        <v>4592</v>
      </c>
      <c r="B5246" s="15" t="s">
        <v>3123</v>
      </c>
      <c r="C5246" s="15" t="s">
        <v>4321</v>
      </c>
      <c r="D5246" s="15" t="s">
        <v>3372</v>
      </c>
      <c r="E5246" s="15" t="s">
        <v>9312</v>
      </c>
      <c r="F5246" s="15" t="s">
        <v>4324</v>
      </c>
      <c r="G5246" s="15" t="s">
        <v>15048</v>
      </c>
      <c r="H5246" s="15" t="s">
        <v>15102</v>
      </c>
      <c r="I5246" s="15" t="s">
        <v>4327</v>
      </c>
      <c r="J5246" s="15" t="s">
        <v>4328</v>
      </c>
      <c r="K5246" s="15"/>
      <c r="L5246" s="103" t="str">
        <f t="shared" si="1"/>
        <v>B-L5SQ-W30-500 ml White Bottle</v>
      </c>
      <c r="M5246" s="103">
        <f t="shared" si="2"/>
        <v>288</v>
      </c>
      <c r="N5246" s="102" t="str">
        <f t="shared" si="3"/>
        <v>wk </v>
      </c>
    </row>
    <row r="5247" ht="12.75" customHeight="1">
      <c r="A5247" s="15" t="s">
        <v>4619</v>
      </c>
      <c r="B5247" s="15" t="s">
        <v>3123</v>
      </c>
      <c r="C5247" s="15" t="s">
        <v>4321</v>
      </c>
      <c r="D5247" s="15" t="s">
        <v>3816</v>
      </c>
      <c r="E5247" s="15" t="s">
        <v>15103</v>
      </c>
      <c r="F5247" s="15" t="s">
        <v>4324</v>
      </c>
      <c r="G5247" s="15" t="s">
        <v>15097</v>
      </c>
      <c r="H5247" s="15" t="s">
        <v>15104</v>
      </c>
      <c r="I5247" s="15" t="s">
        <v>4327</v>
      </c>
      <c r="J5247" s="15" t="s">
        <v>4328</v>
      </c>
      <c r="K5247" s="15"/>
      <c r="L5247" s="103" t="str">
        <f t="shared" si="1"/>
        <v>B-L5SQ-W30-500 ml White Bottle</v>
      </c>
      <c r="M5247" s="103">
        <f t="shared" si="2"/>
        <v>144</v>
      </c>
      <c r="N5247" s="102" t="str">
        <f t="shared" si="3"/>
        <v>wk 19</v>
      </c>
    </row>
    <row r="5248" ht="12.75" customHeight="1">
      <c r="A5248" s="15" t="s">
        <v>4625</v>
      </c>
      <c r="B5248" s="15" t="s">
        <v>3123</v>
      </c>
      <c r="C5248" s="15" t="s">
        <v>4321</v>
      </c>
      <c r="D5248" s="15" t="s">
        <v>3816</v>
      </c>
      <c r="E5248" s="15" t="s">
        <v>15105</v>
      </c>
      <c r="F5248" s="15" t="s">
        <v>4324</v>
      </c>
      <c r="G5248" s="15" t="s">
        <v>15097</v>
      </c>
      <c r="H5248" s="15" t="s">
        <v>15104</v>
      </c>
      <c r="I5248" s="15" t="s">
        <v>4327</v>
      </c>
      <c r="J5248" s="15" t="s">
        <v>4328</v>
      </c>
      <c r="K5248" s="15"/>
      <c r="L5248" s="103" t="str">
        <f t="shared" si="1"/>
        <v>B-L5SQ-W30-500 ml White Bottle</v>
      </c>
      <c r="M5248" s="103">
        <f t="shared" si="2"/>
        <v>144</v>
      </c>
      <c r="N5248" s="102" t="str">
        <f t="shared" si="3"/>
        <v>wk 23</v>
      </c>
    </row>
    <row r="5249" ht="12.75" customHeight="1">
      <c r="A5249" s="15" t="s">
        <v>4703</v>
      </c>
      <c r="B5249" s="15" t="s">
        <v>3123</v>
      </c>
      <c r="C5249" s="15" t="s">
        <v>4321</v>
      </c>
      <c r="D5249" s="15" t="s">
        <v>3847</v>
      </c>
      <c r="E5249" s="15" t="s">
        <v>15106</v>
      </c>
      <c r="F5249" s="15" t="s">
        <v>7328</v>
      </c>
      <c r="G5249" s="15" t="s">
        <v>15107</v>
      </c>
      <c r="H5249" s="15" t="s">
        <v>15108</v>
      </c>
      <c r="I5249" s="15" t="s">
        <v>4327</v>
      </c>
      <c r="J5249" s="15" t="s">
        <v>4359</v>
      </c>
      <c r="K5249" s="15"/>
      <c r="L5249" s="103" t="str">
        <f t="shared" si="1"/>
        <v>B-L5SQ-W30-500 ml White Bottle</v>
      </c>
      <c r="M5249" s="103">
        <f t="shared" si="2"/>
        <v>2016</v>
      </c>
      <c r="N5249" s="102" t="str">
        <f t="shared" si="3"/>
        <v>wk 23</v>
      </c>
    </row>
    <row r="5250" ht="12.75" customHeight="1">
      <c r="A5250" s="15" t="s">
        <v>4715</v>
      </c>
      <c r="B5250" s="15" t="s">
        <v>3123</v>
      </c>
      <c r="C5250" s="15" t="s">
        <v>4321</v>
      </c>
      <c r="D5250" s="15" t="s">
        <v>7483</v>
      </c>
      <c r="E5250" s="15" t="s">
        <v>15021</v>
      </c>
      <c r="F5250" s="15" t="s">
        <v>4324</v>
      </c>
      <c r="G5250" s="15" t="s">
        <v>15064</v>
      </c>
      <c r="H5250" s="15" t="s">
        <v>15109</v>
      </c>
      <c r="I5250" s="15" t="s">
        <v>4327</v>
      </c>
      <c r="J5250" s="15" t="s">
        <v>4345</v>
      </c>
      <c r="K5250" s="15"/>
      <c r="L5250" s="103" t="str">
        <f t="shared" si="1"/>
        <v>B-L5SQ-W30-500 ml White Bottle</v>
      </c>
      <c r="M5250" s="103">
        <f t="shared" si="2"/>
        <v>432</v>
      </c>
      <c r="N5250" s="102" t="str">
        <f t="shared" si="3"/>
        <v>wk 41</v>
      </c>
    </row>
    <row r="5251" ht="12.75" customHeight="1">
      <c r="A5251" s="15" t="s">
        <v>4720</v>
      </c>
      <c r="B5251" s="15" t="s">
        <v>3123</v>
      </c>
      <c r="C5251" s="15" t="s">
        <v>4321</v>
      </c>
      <c r="D5251" s="15" t="s">
        <v>3812</v>
      </c>
      <c r="E5251" s="15" t="s">
        <v>15110</v>
      </c>
      <c r="F5251" s="15" t="s">
        <v>7328</v>
      </c>
      <c r="G5251" s="15" t="s">
        <v>15111</v>
      </c>
      <c r="H5251" s="15" t="s">
        <v>15112</v>
      </c>
      <c r="I5251" s="15" t="s">
        <v>4327</v>
      </c>
      <c r="J5251" s="15" t="s">
        <v>4359</v>
      </c>
      <c r="K5251" s="15"/>
      <c r="L5251" s="103" t="str">
        <f t="shared" si="1"/>
        <v>B-L5SQ-W30-500 ml White Bottle</v>
      </c>
      <c r="M5251" s="103">
        <f t="shared" si="2"/>
        <v>3024</v>
      </c>
      <c r="N5251" s="102" t="str">
        <f t="shared" si="3"/>
        <v>wk </v>
      </c>
    </row>
    <row r="5252" ht="12.75" customHeight="1">
      <c r="A5252" s="15" t="s">
        <v>4722</v>
      </c>
      <c r="B5252" s="15" t="s">
        <v>3123</v>
      </c>
      <c r="C5252" s="15" t="s">
        <v>4321</v>
      </c>
      <c r="D5252" s="15" t="s">
        <v>3470</v>
      </c>
      <c r="E5252" s="15" t="s">
        <v>15113</v>
      </c>
      <c r="F5252" s="15" t="s">
        <v>7328</v>
      </c>
      <c r="G5252" s="15" t="s">
        <v>8503</v>
      </c>
      <c r="H5252" s="15" t="s">
        <v>15114</v>
      </c>
      <c r="I5252" s="15" t="s">
        <v>4327</v>
      </c>
      <c r="J5252" s="15" t="s">
        <v>4359</v>
      </c>
      <c r="K5252" s="15"/>
      <c r="L5252" s="103" t="str">
        <f t="shared" si="1"/>
        <v>B-L5SQ-W30-500 ml White Bottle</v>
      </c>
      <c r="M5252" s="103">
        <f t="shared" si="2"/>
        <v>2880</v>
      </c>
      <c r="N5252" s="102" t="str">
        <f t="shared" si="3"/>
        <v>wk </v>
      </c>
    </row>
    <row r="5253" ht="12.75" customHeight="1">
      <c r="A5253" s="15" t="s">
        <v>4726</v>
      </c>
      <c r="B5253" s="15" t="s">
        <v>3123</v>
      </c>
      <c r="C5253" s="15" t="s">
        <v>4321</v>
      </c>
      <c r="D5253" s="15" t="s">
        <v>7457</v>
      </c>
      <c r="E5253" s="15" t="s">
        <v>15115</v>
      </c>
      <c r="F5253" s="15" t="s">
        <v>7328</v>
      </c>
      <c r="G5253" s="15" t="s">
        <v>15116</v>
      </c>
      <c r="H5253" s="15" t="s">
        <v>15117</v>
      </c>
      <c r="I5253" s="15" t="s">
        <v>4327</v>
      </c>
      <c r="J5253" s="15" t="s">
        <v>4359</v>
      </c>
      <c r="K5253" s="15"/>
      <c r="L5253" s="103" t="str">
        <f t="shared" si="1"/>
        <v>B-L5SQ-W30-500 ml White Bottle</v>
      </c>
      <c r="M5253" s="103">
        <f t="shared" si="2"/>
        <v>4176</v>
      </c>
      <c r="N5253" s="102" t="str">
        <f t="shared" si="3"/>
        <v>wk </v>
      </c>
    </row>
    <row r="5254" ht="12.75" customHeight="1">
      <c r="A5254" s="15" t="s">
        <v>4729</v>
      </c>
      <c r="B5254" s="15" t="s">
        <v>3123</v>
      </c>
      <c r="C5254" s="15" t="s">
        <v>4321</v>
      </c>
      <c r="D5254" s="15" t="s">
        <v>3816</v>
      </c>
      <c r="E5254" s="15" t="s">
        <v>15118</v>
      </c>
      <c r="F5254" s="15" t="s">
        <v>4324</v>
      </c>
      <c r="G5254" s="15" t="s">
        <v>15097</v>
      </c>
      <c r="H5254" s="15" t="s">
        <v>15119</v>
      </c>
      <c r="I5254" s="15" t="s">
        <v>4327</v>
      </c>
      <c r="J5254" s="15" t="s">
        <v>4345</v>
      </c>
      <c r="K5254" s="15"/>
      <c r="L5254" s="103" t="str">
        <f t="shared" si="1"/>
        <v>B-L5SQ-W30-500 ml White Bottle</v>
      </c>
      <c r="M5254" s="103">
        <f t="shared" si="2"/>
        <v>144</v>
      </c>
      <c r="N5254" s="102" t="str">
        <f t="shared" si="3"/>
        <v>wk </v>
      </c>
    </row>
    <row r="5255" ht="12.75" customHeight="1">
      <c r="A5255" s="15" t="s">
        <v>4734</v>
      </c>
      <c r="B5255" s="15" t="s">
        <v>3123</v>
      </c>
      <c r="C5255" s="15" t="s">
        <v>4321</v>
      </c>
      <c r="D5255" s="15" t="s">
        <v>13450</v>
      </c>
      <c r="E5255" s="15" t="s">
        <v>15120</v>
      </c>
      <c r="F5255" s="15" t="s">
        <v>7328</v>
      </c>
      <c r="G5255" s="15" t="s">
        <v>15121</v>
      </c>
      <c r="H5255" s="15" t="s">
        <v>15122</v>
      </c>
      <c r="I5255" s="15" t="s">
        <v>4327</v>
      </c>
      <c r="J5255" s="15" t="s">
        <v>4359</v>
      </c>
      <c r="K5255" s="15"/>
      <c r="L5255" s="103" t="str">
        <f t="shared" si="1"/>
        <v>B-L5SQ-W30-500 ml White Bottle</v>
      </c>
      <c r="M5255" s="103">
        <f t="shared" si="2"/>
        <v>5904</v>
      </c>
      <c r="N5255" s="102" t="str">
        <f t="shared" si="3"/>
        <v>wk </v>
      </c>
    </row>
    <row r="5256" ht="12.75" customHeight="1">
      <c r="A5256" s="15" t="s">
        <v>4742</v>
      </c>
      <c r="B5256" s="15" t="s">
        <v>3123</v>
      </c>
      <c r="C5256" s="15" t="s">
        <v>4321</v>
      </c>
      <c r="D5256" s="15" t="s">
        <v>3569</v>
      </c>
      <c r="E5256" s="15" t="s">
        <v>15123</v>
      </c>
      <c r="F5256" s="15" t="s">
        <v>4324</v>
      </c>
      <c r="G5256" s="15" t="s">
        <v>15124</v>
      </c>
      <c r="H5256" s="15" t="s">
        <v>15125</v>
      </c>
      <c r="I5256" s="15" t="s">
        <v>4327</v>
      </c>
      <c r="J5256" s="15" t="s">
        <v>4345</v>
      </c>
      <c r="K5256" s="15"/>
      <c r="L5256" s="103" t="str">
        <f t="shared" si="1"/>
        <v>B-L5SQ-W30-500 ml White Bottle</v>
      </c>
      <c r="M5256" s="103">
        <f t="shared" si="2"/>
        <v>576</v>
      </c>
      <c r="N5256" s="102" t="str">
        <f t="shared" si="3"/>
        <v>wk </v>
      </c>
    </row>
    <row r="5257" ht="12.75" customHeight="1">
      <c r="A5257" s="15" t="s">
        <v>4753</v>
      </c>
      <c r="B5257" s="15" t="s">
        <v>3123</v>
      </c>
      <c r="C5257" s="15" t="s">
        <v>4321</v>
      </c>
      <c r="D5257" s="15" t="s">
        <v>3816</v>
      </c>
      <c r="E5257" s="15" t="s">
        <v>15126</v>
      </c>
      <c r="F5257" s="15" t="s">
        <v>4324</v>
      </c>
      <c r="G5257" s="15" t="s">
        <v>15097</v>
      </c>
      <c r="H5257" s="15" t="s">
        <v>15119</v>
      </c>
      <c r="I5257" s="15" t="s">
        <v>4327</v>
      </c>
      <c r="J5257" s="15" t="s">
        <v>4345</v>
      </c>
      <c r="K5257" s="15"/>
      <c r="L5257" s="103" t="str">
        <f t="shared" si="1"/>
        <v>B-L5SQ-W30-500 ml White Bottle</v>
      </c>
      <c r="M5257" s="103">
        <f t="shared" si="2"/>
        <v>144</v>
      </c>
      <c r="N5257" s="102" t="str">
        <f t="shared" si="3"/>
        <v>wk </v>
      </c>
    </row>
    <row r="5258" ht="12.75" customHeight="1">
      <c r="A5258" s="15" t="s">
        <v>4766</v>
      </c>
      <c r="B5258" s="15" t="s">
        <v>3123</v>
      </c>
      <c r="C5258" s="15" t="s">
        <v>4321</v>
      </c>
      <c r="D5258" s="15" t="s">
        <v>3372</v>
      </c>
      <c r="E5258" s="15" t="s">
        <v>15127</v>
      </c>
      <c r="F5258" s="15" t="s">
        <v>4324</v>
      </c>
      <c r="G5258" s="15" t="s">
        <v>15048</v>
      </c>
      <c r="H5258" s="15" t="s">
        <v>15128</v>
      </c>
      <c r="I5258" s="15" t="s">
        <v>4327</v>
      </c>
      <c r="J5258" s="15" t="s">
        <v>4345</v>
      </c>
      <c r="K5258" s="15"/>
      <c r="L5258" s="103" t="str">
        <f t="shared" si="1"/>
        <v>B-L5SQ-W30-500 ml White Bottle</v>
      </c>
      <c r="M5258" s="103">
        <f t="shared" si="2"/>
        <v>288</v>
      </c>
      <c r="N5258" s="102" t="str">
        <f t="shared" si="3"/>
        <v>wk 23</v>
      </c>
    </row>
    <row r="5259" ht="12.75" customHeight="1">
      <c r="A5259" s="15" t="s">
        <v>4769</v>
      </c>
      <c r="B5259" s="15" t="s">
        <v>3123</v>
      </c>
      <c r="C5259" s="15" t="s">
        <v>4321</v>
      </c>
      <c r="D5259" s="15" t="s">
        <v>3816</v>
      </c>
      <c r="E5259" s="15" t="s">
        <v>15129</v>
      </c>
      <c r="F5259" s="15" t="s">
        <v>4324</v>
      </c>
      <c r="G5259" s="15" t="s">
        <v>15097</v>
      </c>
      <c r="H5259" s="15" t="s">
        <v>15119</v>
      </c>
      <c r="I5259" s="15" t="s">
        <v>4327</v>
      </c>
      <c r="J5259" s="15" t="s">
        <v>4328</v>
      </c>
      <c r="K5259" s="15"/>
      <c r="L5259" s="103" t="str">
        <f t="shared" si="1"/>
        <v>B-L5SQ-W30-500 ml White Bottle</v>
      </c>
      <c r="M5259" s="103">
        <f t="shared" si="2"/>
        <v>144</v>
      </c>
      <c r="N5259" s="102" t="str">
        <f t="shared" si="3"/>
        <v>wk 28</v>
      </c>
    </row>
    <row r="5260" ht="12.75" customHeight="1">
      <c r="A5260" s="15" t="s">
        <v>4776</v>
      </c>
      <c r="B5260" s="15" t="s">
        <v>3123</v>
      </c>
      <c r="C5260" s="15" t="s">
        <v>4321</v>
      </c>
      <c r="D5260" s="15" t="s">
        <v>3816</v>
      </c>
      <c r="E5260" s="15" t="s">
        <v>15130</v>
      </c>
      <c r="F5260" s="15" t="s">
        <v>4324</v>
      </c>
      <c r="G5260" s="15" t="s">
        <v>15097</v>
      </c>
      <c r="H5260" s="15" t="s">
        <v>15119</v>
      </c>
      <c r="I5260" s="15" t="s">
        <v>4327</v>
      </c>
      <c r="J5260" s="15" t="s">
        <v>4328</v>
      </c>
      <c r="K5260" s="15"/>
      <c r="L5260" s="103" t="str">
        <f t="shared" si="1"/>
        <v>B-L5SQ-W30-500 ml White Bottle</v>
      </c>
      <c r="M5260" s="103">
        <f t="shared" si="2"/>
        <v>144</v>
      </c>
      <c r="N5260" s="102" t="str">
        <f t="shared" si="3"/>
        <v>wk 45</v>
      </c>
    </row>
    <row r="5261" ht="12.75" customHeight="1">
      <c r="A5261" s="15" t="s">
        <v>4793</v>
      </c>
      <c r="B5261" s="15" t="s">
        <v>3123</v>
      </c>
      <c r="C5261" s="15" t="s">
        <v>4321</v>
      </c>
      <c r="D5261" s="15" t="s">
        <v>3372</v>
      </c>
      <c r="E5261" s="15" t="s">
        <v>15131</v>
      </c>
      <c r="F5261" s="15" t="s">
        <v>4324</v>
      </c>
      <c r="G5261" s="15" t="s">
        <v>15048</v>
      </c>
      <c r="H5261" s="15" t="s">
        <v>15132</v>
      </c>
      <c r="I5261" s="15" t="s">
        <v>4327</v>
      </c>
      <c r="J5261" s="15" t="s">
        <v>4328</v>
      </c>
      <c r="K5261" s="15"/>
      <c r="L5261" s="103" t="str">
        <f t="shared" si="1"/>
        <v>B-L5SQ-W30-500 ml White Bottle</v>
      </c>
      <c r="M5261" s="103">
        <f t="shared" si="2"/>
        <v>288</v>
      </c>
      <c r="N5261" s="102" t="str">
        <f t="shared" si="3"/>
        <v>wk </v>
      </c>
    </row>
    <row r="5262" ht="12.75" customHeight="1">
      <c r="A5262" s="15" t="s">
        <v>4793</v>
      </c>
      <c r="B5262" s="15" t="s">
        <v>3123</v>
      </c>
      <c r="C5262" s="15" t="s">
        <v>4321</v>
      </c>
      <c r="D5262" s="15" t="s">
        <v>3816</v>
      </c>
      <c r="E5262" s="15" t="s">
        <v>7913</v>
      </c>
      <c r="F5262" s="15" t="s">
        <v>4324</v>
      </c>
      <c r="G5262" s="15" t="s">
        <v>15097</v>
      </c>
      <c r="H5262" s="15" t="s">
        <v>3817</v>
      </c>
      <c r="I5262" s="15" t="s">
        <v>4327</v>
      </c>
      <c r="J5262" s="15" t="s">
        <v>4328</v>
      </c>
      <c r="K5262" s="15"/>
      <c r="L5262" s="103" t="str">
        <f t="shared" si="1"/>
        <v>B-L5SQ-W30-500 ml White Bottle</v>
      </c>
      <c r="M5262" s="103">
        <f t="shared" si="2"/>
        <v>144</v>
      </c>
      <c r="N5262" s="102" t="str">
        <f t="shared" si="3"/>
        <v>wk </v>
      </c>
    </row>
    <row r="5263" ht="12.75" customHeight="1">
      <c r="A5263" s="15" t="s">
        <v>4802</v>
      </c>
      <c r="B5263" s="15" t="s">
        <v>3123</v>
      </c>
      <c r="C5263" s="15" t="s">
        <v>4321</v>
      </c>
      <c r="D5263" s="15" t="s">
        <v>3372</v>
      </c>
      <c r="E5263" s="15" t="s">
        <v>15133</v>
      </c>
      <c r="F5263" s="15" t="s">
        <v>4324</v>
      </c>
      <c r="G5263" s="15" t="s">
        <v>15048</v>
      </c>
      <c r="H5263" s="15" t="s">
        <v>15132</v>
      </c>
      <c r="I5263" s="15" t="s">
        <v>4327</v>
      </c>
      <c r="J5263" s="15" t="s">
        <v>4345</v>
      </c>
      <c r="K5263" s="15"/>
      <c r="L5263" s="103" t="str">
        <f t="shared" si="1"/>
        <v>B-L5SQ-W30-500 ml White Bottle</v>
      </c>
      <c r="M5263" s="103">
        <f t="shared" si="2"/>
        <v>288</v>
      </c>
      <c r="N5263" s="102" t="str">
        <f t="shared" si="3"/>
        <v>wk </v>
      </c>
    </row>
    <row r="5264" ht="12.75" customHeight="1">
      <c r="A5264" s="15" t="s">
        <v>4808</v>
      </c>
      <c r="B5264" s="15" t="s">
        <v>3123</v>
      </c>
      <c r="C5264" s="15" t="s">
        <v>4321</v>
      </c>
      <c r="D5264" s="15" t="s">
        <v>3372</v>
      </c>
      <c r="E5264" s="15" t="s">
        <v>15134</v>
      </c>
      <c r="F5264" s="15" t="s">
        <v>4324</v>
      </c>
      <c r="G5264" s="15" t="s">
        <v>15048</v>
      </c>
      <c r="H5264" s="15" t="s">
        <v>15132</v>
      </c>
      <c r="I5264" s="15" t="s">
        <v>4327</v>
      </c>
      <c r="J5264" s="15" t="s">
        <v>4345</v>
      </c>
      <c r="K5264" s="15"/>
      <c r="L5264" s="103" t="str">
        <f t="shared" si="1"/>
        <v>B-L5SQ-W30-500 ml White Bottle</v>
      </c>
      <c r="M5264" s="103">
        <f t="shared" si="2"/>
        <v>288</v>
      </c>
      <c r="N5264" s="102" t="str">
        <f t="shared" si="3"/>
        <v>wk </v>
      </c>
    </row>
    <row r="5265" ht="12.75" customHeight="1">
      <c r="A5265" s="15" t="s">
        <v>4813</v>
      </c>
      <c r="B5265" s="15" t="s">
        <v>3123</v>
      </c>
      <c r="C5265" s="15" t="s">
        <v>4321</v>
      </c>
      <c r="D5265" s="15" t="s">
        <v>6806</v>
      </c>
      <c r="E5265" s="15" t="s">
        <v>13924</v>
      </c>
      <c r="F5265" s="15" t="s">
        <v>4324</v>
      </c>
      <c r="G5265" s="15" t="s">
        <v>15135</v>
      </c>
      <c r="H5265" s="15" t="s">
        <v>15136</v>
      </c>
      <c r="I5265" s="15" t="s">
        <v>4327</v>
      </c>
      <c r="J5265" s="15" t="s">
        <v>4345</v>
      </c>
      <c r="K5265" s="15"/>
      <c r="L5265" s="103" t="str">
        <f t="shared" si="1"/>
        <v>B-L5SQ-W30-500 ml White Bottle</v>
      </c>
      <c r="M5265" s="103">
        <f t="shared" si="2"/>
        <v>1440</v>
      </c>
      <c r="N5265" s="102" t="str">
        <f t="shared" si="3"/>
        <v>wk </v>
      </c>
    </row>
    <row r="5266" ht="12.75" customHeight="1">
      <c r="A5266" s="15" t="s">
        <v>4823</v>
      </c>
      <c r="B5266" s="15" t="s">
        <v>3123</v>
      </c>
      <c r="C5266" s="15" t="s">
        <v>4321</v>
      </c>
      <c r="D5266" s="15" t="s">
        <v>3569</v>
      </c>
      <c r="E5266" s="15" t="s">
        <v>15137</v>
      </c>
      <c r="F5266" s="15" t="s">
        <v>4324</v>
      </c>
      <c r="G5266" s="15" t="s">
        <v>15124</v>
      </c>
      <c r="H5266" s="15" t="s">
        <v>15138</v>
      </c>
      <c r="I5266" s="15" t="s">
        <v>4327</v>
      </c>
      <c r="J5266" s="15" t="s">
        <v>4328</v>
      </c>
      <c r="K5266" s="15"/>
      <c r="L5266" s="103" t="str">
        <f t="shared" si="1"/>
        <v>B-L5SQ-W30-500 ml White Bottle</v>
      </c>
      <c r="M5266" s="103">
        <f t="shared" si="2"/>
        <v>576</v>
      </c>
      <c r="N5266" s="102" t="str">
        <f t="shared" si="3"/>
        <v>wk 15</v>
      </c>
    </row>
    <row r="5267" ht="12.75" customHeight="1">
      <c r="A5267" s="15" t="s">
        <v>4830</v>
      </c>
      <c r="B5267" s="15" t="s">
        <v>3123</v>
      </c>
      <c r="C5267" s="15" t="s">
        <v>4321</v>
      </c>
      <c r="D5267" s="15" t="s">
        <v>6806</v>
      </c>
      <c r="E5267" s="15" t="s">
        <v>15139</v>
      </c>
      <c r="F5267" s="15" t="s">
        <v>4324</v>
      </c>
      <c r="G5267" s="15" t="s">
        <v>15135</v>
      </c>
      <c r="H5267" s="15" t="s">
        <v>15136</v>
      </c>
      <c r="I5267" s="15" t="s">
        <v>4327</v>
      </c>
      <c r="J5267" s="15" t="s">
        <v>4328</v>
      </c>
      <c r="K5267" s="15"/>
      <c r="L5267" s="103" t="str">
        <f t="shared" si="1"/>
        <v>B-L5SQ-W30-500 ml White Bottle</v>
      </c>
      <c r="M5267" s="103">
        <f t="shared" si="2"/>
        <v>1440</v>
      </c>
      <c r="N5267" s="102" t="str">
        <f t="shared" si="3"/>
        <v>wk 32</v>
      </c>
    </row>
    <row r="5268" ht="12.75" customHeight="1">
      <c r="A5268" s="15" t="s">
        <v>4830</v>
      </c>
      <c r="B5268" s="15" t="s">
        <v>3123</v>
      </c>
      <c r="C5268" s="15" t="s">
        <v>4321</v>
      </c>
      <c r="D5268" s="15" t="s">
        <v>3816</v>
      </c>
      <c r="E5268" s="15" t="s">
        <v>14528</v>
      </c>
      <c r="F5268" s="15" t="s">
        <v>4324</v>
      </c>
      <c r="G5268" s="15" t="s">
        <v>15097</v>
      </c>
      <c r="H5268" s="15" t="s">
        <v>3817</v>
      </c>
      <c r="I5268" s="15" t="s">
        <v>4327</v>
      </c>
      <c r="J5268" s="15" t="s">
        <v>4345</v>
      </c>
      <c r="K5268" s="15"/>
      <c r="L5268" s="103" t="str">
        <f t="shared" si="1"/>
        <v>B-L5SQ-W30-500 ml White Bottle</v>
      </c>
      <c r="M5268" s="103">
        <f t="shared" si="2"/>
        <v>144</v>
      </c>
      <c r="N5268" s="102" t="str">
        <f t="shared" si="3"/>
        <v>wk 32</v>
      </c>
    </row>
    <row r="5269" ht="12.75" customHeight="1">
      <c r="A5269" s="15" t="s">
        <v>4853</v>
      </c>
      <c r="B5269" s="15" t="s">
        <v>3123</v>
      </c>
      <c r="C5269" s="15" t="s">
        <v>4321</v>
      </c>
      <c r="D5269" s="15" t="s">
        <v>3816</v>
      </c>
      <c r="E5269" s="15" t="s">
        <v>15140</v>
      </c>
      <c r="F5269" s="15" t="s">
        <v>4324</v>
      </c>
      <c r="G5269" s="15" t="s">
        <v>15097</v>
      </c>
      <c r="H5269" s="15" t="s">
        <v>3817</v>
      </c>
      <c r="I5269" s="15" t="s">
        <v>4327</v>
      </c>
      <c r="J5269" s="15" t="s">
        <v>4328</v>
      </c>
      <c r="K5269" s="15"/>
      <c r="L5269" s="103" t="str">
        <f t="shared" si="1"/>
        <v>B-L5SQ-W30-500 ml White Bottle</v>
      </c>
      <c r="M5269" s="103">
        <f t="shared" si="2"/>
        <v>144</v>
      </c>
      <c r="N5269" s="102" t="str">
        <f t="shared" si="3"/>
        <v>wk </v>
      </c>
    </row>
    <row r="5270" ht="12.75" customHeight="1">
      <c r="A5270" s="15" t="s">
        <v>4857</v>
      </c>
      <c r="B5270" s="15" t="s">
        <v>3123</v>
      </c>
      <c r="C5270" s="15" t="s">
        <v>4321</v>
      </c>
      <c r="D5270" s="15" t="s">
        <v>5366</v>
      </c>
      <c r="E5270" s="15" t="s">
        <v>15141</v>
      </c>
      <c r="F5270" s="15" t="s">
        <v>4356</v>
      </c>
      <c r="G5270" s="15" t="s">
        <v>15142</v>
      </c>
      <c r="H5270" s="15" t="s">
        <v>15143</v>
      </c>
      <c r="I5270" s="15" t="s">
        <v>4327</v>
      </c>
      <c r="J5270" s="15" t="s">
        <v>4367</v>
      </c>
      <c r="K5270" s="15"/>
      <c r="L5270" s="103" t="str">
        <f t="shared" si="1"/>
        <v>B-L5SQ-W30-500 ml White Bottle</v>
      </c>
      <c r="M5270" s="103">
        <f t="shared" si="2"/>
        <v>6048</v>
      </c>
      <c r="N5270" s="102" t="str">
        <f t="shared" si="3"/>
        <v>wk </v>
      </c>
    </row>
    <row r="5271" ht="12.75" customHeight="1">
      <c r="A5271" s="15" t="s">
        <v>4872</v>
      </c>
      <c r="B5271" s="15" t="s">
        <v>3123</v>
      </c>
      <c r="C5271" s="15" t="s">
        <v>4321</v>
      </c>
      <c r="D5271" s="15" t="s">
        <v>3816</v>
      </c>
      <c r="E5271" s="15" t="s">
        <v>14915</v>
      </c>
      <c r="F5271" s="15" t="s">
        <v>4324</v>
      </c>
      <c r="G5271" s="15" t="s">
        <v>15097</v>
      </c>
      <c r="H5271" s="15" t="s">
        <v>3817</v>
      </c>
      <c r="I5271" s="15" t="s">
        <v>4327</v>
      </c>
      <c r="J5271" s="15" t="s">
        <v>4345</v>
      </c>
      <c r="K5271" s="15"/>
      <c r="L5271" s="103" t="str">
        <f t="shared" si="1"/>
        <v>B-L5SQ-W30-500 ml White Bottle</v>
      </c>
      <c r="M5271" s="103">
        <f t="shared" si="2"/>
        <v>144</v>
      </c>
      <c r="N5271" s="102" t="str">
        <f t="shared" si="3"/>
        <v>wk </v>
      </c>
    </row>
    <row r="5272" ht="12.75" customHeight="1">
      <c r="A5272" s="15" t="s">
        <v>4882</v>
      </c>
      <c r="B5272" s="15" t="s">
        <v>3123</v>
      </c>
      <c r="C5272" s="15" t="s">
        <v>4321</v>
      </c>
      <c r="D5272" s="15" t="s">
        <v>3816</v>
      </c>
      <c r="E5272" s="15" t="s">
        <v>15144</v>
      </c>
      <c r="F5272" s="15" t="s">
        <v>4324</v>
      </c>
      <c r="G5272" s="15" t="s">
        <v>15097</v>
      </c>
      <c r="H5272" s="15" t="s">
        <v>3817</v>
      </c>
      <c r="I5272" s="15" t="s">
        <v>4327</v>
      </c>
      <c r="J5272" s="15" t="s">
        <v>4328</v>
      </c>
      <c r="K5272" s="15"/>
      <c r="L5272" s="103" t="str">
        <f t="shared" si="1"/>
        <v>B-L5SQ-W30-500 ml White Bottle</v>
      </c>
      <c r="M5272" s="103">
        <f t="shared" si="2"/>
        <v>144</v>
      </c>
      <c r="N5272" s="102" t="str">
        <f t="shared" si="3"/>
        <v>wk </v>
      </c>
    </row>
    <row r="5273" ht="12.75" customHeight="1">
      <c r="A5273" s="15" t="s">
        <v>4826</v>
      </c>
      <c r="B5273" s="15" t="s">
        <v>3128</v>
      </c>
      <c r="C5273" s="15" t="s">
        <v>4321</v>
      </c>
      <c r="D5273" s="15" t="s">
        <v>3470</v>
      </c>
      <c r="E5273" s="15" t="s">
        <v>15145</v>
      </c>
      <c r="F5273" s="15" t="s">
        <v>15146</v>
      </c>
      <c r="G5273" s="15" t="s">
        <v>15147</v>
      </c>
      <c r="H5273" s="15" t="s">
        <v>15148</v>
      </c>
      <c r="I5273" s="15" t="s">
        <v>5045</v>
      </c>
      <c r="J5273" s="15" t="s">
        <v>4345</v>
      </c>
      <c r="K5273" s="15"/>
      <c r="L5273" s="103" t="str">
        <f t="shared" si="1"/>
        <v>B-L5SQ-W30-500 ml White Bottle</v>
      </c>
      <c r="M5273" s="103">
        <f t="shared" si="2"/>
        <v>2880</v>
      </c>
      <c r="N5273" s="102" t="str">
        <f t="shared" si="3"/>
        <v>wk 19</v>
      </c>
    </row>
    <row r="5274" ht="12.75" customHeight="1">
      <c r="A5274" s="15" t="s">
        <v>15149</v>
      </c>
      <c r="B5274" s="15" t="s">
        <v>2855</v>
      </c>
      <c r="C5274" s="15" t="s">
        <v>3146</v>
      </c>
      <c r="D5274" s="15" t="s">
        <v>3145</v>
      </c>
      <c r="E5274" s="15"/>
      <c r="F5274" s="15" t="s">
        <v>4308</v>
      </c>
      <c r="G5274" s="15" t="s">
        <v>15150</v>
      </c>
      <c r="H5274" s="15" t="s">
        <v>3149</v>
      </c>
      <c r="I5274" s="15" t="s">
        <v>3177</v>
      </c>
      <c r="J5274" s="15"/>
      <c r="K5274" s="15"/>
      <c r="L5274" s="103" t="str">
        <f t="shared" si="1"/>
        <v>B-L5SQ-W30ODX-R-500 ml White Pntd Odex React Bottle</v>
      </c>
      <c r="M5274" s="103">
        <f t="shared" si="2"/>
        <v>0</v>
      </c>
      <c r="N5274" s="102" t="str">
        <f t="shared" si="3"/>
        <v>wk </v>
      </c>
    </row>
    <row r="5275" ht="12.75" customHeight="1">
      <c r="A5275" s="15" t="s">
        <v>4361</v>
      </c>
      <c r="B5275" s="15" t="s">
        <v>3123</v>
      </c>
      <c r="C5275" s="15" t="s">
        <v>4321</v>
      </c>
      <c r="D5275" s="15" t="s">
        <v>12102</v>
      </c>
      <c r="E5275" s="15" t="s">
        <v>15151</v>
      </c>
      <c r="F5275" s="15" t="s">
        <v>15152</v>
      </c>
      <c r="G5275" s="15" t="s">
        <v>15153</v>
      </c>
      <c r="H5275" s="15" t="s">
        <v>15154</v>
      </c>
      <c r="I5275" s="15" t="s">
        <v>4327</v>
      </c>
      <c r="J5275" s="15" t="s">
        <v>4359</v>
      </c>
      <c r="K5275" s="15"/>
      <c r="L5275" s="103" t="str">
        <f t="shared" si="1"/>
        <v>B-L5SQ-W30ODX-R-500 ml White Pntd Odex React Bottle</v>
      </c>
      <c r="M5275" s="103">
        <f t="shared" si="2"/>
        <v>4896</v>
      </c>
      <c r="N5275" s="102" t="str">
        <f t="shared" si="3"/>
        <v>wk 5</v>
      </c>
    </row>
    <row r="5276" ht="12.75" customHeight="1">
      <c r="A5276" s="15" t="s">
        <v>5098</v>
      </c>
      <c r="B5276" s="15" t="s">
        <v>3123</v>
      </c>
      <c r="C5276" s="15" t="s">
        <v>4965</v>
      </c>
      <c r="D5276" s="15" t="s">
        <v>15155</v>
      </c>
      <c r="E5276" s="15" t="s">
        <v>15156</v>
      </c>
      <c r="F5276" s="15" t="s">
        <v>15152</v>
      </c>
      <c r="G5276" s="15" t="s">
        <v>15157</v>
      </c>
      <c r="H5276" s="15" t="s">
        <v>15158</v>
      </c>
      <c r="I5276" s="15" t="s">
        <v>4327</v>
      </c>
      <c r="J5276" s="15" t="s">
        <v>4359</v>
      </c>
      <c r="K5276" s="15"/>
      <c r="L5276" s="103" t="str">
        <f t="shared" si="1"/>
        <v>B-L5SQ-W30ODX-R-500 ml White Pntd Odex React Bottle</v>
      </c>
      <c r="M5276" s="103">
        <f t="shared" si="2"/>
        <v>4896</v>
      </c>
      <c r="N5276" s="102" t="str">
        <f t="shared" si="3"/>
        <v>wk 22</v>
      </c>
    </row>
    <row r="5277" ht="12.75" customHeight="1">
      <c r="A5277" s="15" t="s">
        <v>4368</v>
      </c>
      <c r="B5277" s="15" t="s">
        <v>3123</v>
      </c>
      <c r="C5277" s="15" t="s">
        <v>4321</v>
      </c>
      <c r="D5277" s="15" t="s">
        <v>12102</v>
      </c>
      <c r="E5277" s="15" t="s">
        <v>15159</v>
      </c>
      <c r="F5277" s="15" t="s">
        <v>15152</v>
      </c>
      <c r="G5277" s="15" t="s">
        <v>15153</v>
      </c>
      <c r="H5277" s="15" t="s">
        <v>15154</v>
      </c>
      <c r="I5277" s="15" t="s">
        <v>4327</v>
      </c>
      <c r="J5277" s="15" t="s">
        <v>4359</v>
      </c>
      <c r="K5277" s="15"/>
      <c r="L5277" s="103" t="str">
        <f t="shared" si="1"/>
        <v>B-L5SQ-W30ODX-R-500 ml White Pntd Odex React Bottle</v>
      </c>
      <c r="M5277" s="103">
        <f t="shared" si="2"/>
        <v>4896</v>
      </c>
      <c r="N5277" s="102" t="str">
        <f t="shared" si="3"/>
        <v>wk 49</v>
      </c>
    </row>
    <row r="5278" ht="12.75" customHeight="1">
      <c r="A5278" s="15" t="s">
        <v>4670</v>
      </c>
      <c r="B5278" s="15" t="s">
        <v>3123</v>
      </c>
      <c r="C5278" s="15" t="s">
        <v>4321</v>
      </c>
      <c r="D5278" s="15" t="s">
        <v>15160</v>
      </c>
      <c r="E5278" s="15" t="s">
        <v>15161</v>
      </c>
      <c r="F5278" s="15" t="s">
        <v>15152</v>
      </c>
      <c r="G5278" s="15" t="s">
        <v>15162</v>
      </c>
      <c r="H5278" s="15" t="s">
        <v>15163</v>
      </c>
      <c r="I5278" s="15" t="s">
        <v>4327</v>
      </c>
      <c r="J5278" s="15" t="s">
        <v>4359</v>
      </c>
      <c r="K5278" s="15"/>
      <c r="L5278" s="103" t="str">
        <f t="shared" si="1"/>
        <v>B-L5SQ-W30ODX-R-500 ml White Pntd Odex React Bottle</v>
      </c>
      <c r="M5278" s="103">
        <f t="shared" si="2"/>
        <v>6399</v>
      </c>
      <c r="N5278" s="102" t="str">
        <f t="shared" si="3"/>
        <v>wk </v>
      </c>
    </row>
    <row r="5279" ht="12.75" customHeight="1">
      <c r="A5279" s="15" t="s">
        <v>4673</v>
      </c>
      <c r="B5279" s="15" t="s">
        <v>3123</v>
      </c>
      <c r="C5279" s="15" t="s">
        <v>4321</v>
      </c>
      <c r="D5279" s="15" t="s">
        <v>3460</v>
      </c>
      <c r="E5279" s="15" t="s">
        <v>15164</v>
      </c>
      <c r="F5279" s="15" t="s">
        <v>15152</v>
      </c>
      <c r="G5279" s="15" t="s">
        <v>15165</v>
      </c>
      <c r="H5279" s="15" t="s">
        <v>15166</v>
      </c>
      <c r="I5279" s="15" t="s">
        <v>4327</v>
      </c>
      <c r="J5279" s="15" t="s">
        <v>4359</v>
      </c>
      <c r="K5279" s="15"/>
      <c r="L5279" s="103" t="str">
        <f t="shared" si="1"/>
        <v>B-L5SQ-W30ODX-R-500 ml White Pntd Odex React Bottle</v>
      </c>
      <c r="M5279" s="103">
        <f t="shared" si="2"/>
        <v>3168</v>
      </c>
      <c r="N5279" s="102" t="str">
        <f t="shared" si="3"/>
        <v>wk </v>
      </c>
    </row>
    <row r="5280" ht="12.75" customHeight="1">
      <c r="A5280" s="15" t="s">
        <v>4710</v>
      </c>
      <c r="B5280" s="15" t="s">
        <v>3123</v>
      </c>
      <c r="C5280" s="15" t="s">
        <v>4321</v>
      </c>
      <c r="D5280" s="15" t="s">
        <v>7483</v>
      </c>
      <c r="E5280" s="15" t="s">
        <v>15167</v>
      </c>
      <c r="F5280" s="15" t="s">
        <v>15152</v>
      </c>
      <c r="G5280" s="15" t="s">
        <v>15168</v>
      </c>
      <c r="H5280" s="15" t="s">
        <v>15169</v>
      </c>
      <c r="I5280" s="15" t="s">
        <v>4327</v>
      </c>
      <c r="J5280" s="15" t="s">
        <v>4359</v>
      </c>
      <c r="K5280" s="15"/>
      <c r="L5280" s="103" t="str">
        <f t="shared" si="1"/>
        <v>B-L5SQ-W30ODX-R-500 ml White Pntd Odex React Bottle</v>
      </c>
      <c r="M5280" s="103">
        <f t="shared" si="2"/>
        <v>432</v>
      </c>
      <c r="N5280" s="102" t="str">
        <f t="shared" si="3"/>
        <v>wk 32</v>
      </c>
    </row>
    <row r="5281" ht="12.75" customHeight="1">
      <c r="A5281" s="15" t="s">
        <v>4710</v>
      </c>
      <c r="B5281" s="15" t="s">
        <v>3123</v>
      </c>
      <c r="C5281" s="15" t="s">
        <v>4321</v>
      </c>
      <c r="D5281" s="15" t="s">
        <v>3807</v>
      </c>
      <c r="E5281" s="15" t="s">
        <v>15170</v>
      </c>
      <c r="F5281" s="15" t="s">
        <v>15152</v>
      </c>
      <c r="G5281" s="15" t="s">
        <v>15171</v>
      </c>
      <c r="H5281" s="15" t="s">
        <v>15172</v>
      </c>
      <c r="I5281" s="15" t="s">
        <v>4327</v>
      </c>
      <c r="J5281" s="15" t="s">
        <v>4359</v>
      </c>
      <c r="K5281" s="15"/>
      <c r="L5281" s="103" t="str">
        <f t="shared" si="1"/>
        <v>B-L5SQ-W30ODX-R-500 ml White Pntd Odex React Bottle</v>
      </c>
      <c r="M5281" s="103">
        <f t="shared" si="2"/>
        <v>2448</v>
      </c>
      <c r="N5281" s="102" t="str">
        <f t="shared" si="3"/>
        <v>wk 32</v>
      </c>
    </row>
    <row r="5282" ht="12.75" customHeight="1">
      <c r="A5282" s="15" t="s">
        <v>4718</v>
      </c>
      <c r="B5282" s="15" t="s">
        <v>3123</v>
      </c>
      <c r="C5282" s="15" t="s">
        <v>4321</v>
      </c>
      <c r="D5282" s="15" t="s">
        <v>3470</v>
      </c>
      <c r="E5282" s="15" t="s">
        <v>15173</v>
      </c>
      <c r="F5282" s="15" t="s">
        <v>15152</v>
      </c>
      <c r="G5282" s="15" t="s">
        <v>15174</v>
      </c>
      <c r="H5282" s="15" t="s">
        <v>15175</v>
      </c>
      <c r="I5282" s="15" t="s">
        <v>4327</v>
      </c>
      <c r="J5282" s="15" t="s">
        <v>4359</v>
      </c>
      <c r="K5282" s="15"/>
      <c r="L5282" s="103" t="str">
        <f t="shared" si="1"/>
        <v>B-L5SQ-W30ODX-R-500 ml White Pntd Odex React Bottle</v>
      </c>
      <c r="M5282" s="103">
        <f t="shared" si="2"/>
        <v>2880</v>
      </c>
      <c r="N5282" s="102" t="str">
        <f t="shared" si="3"/>
        <v>wk </v>
      </c>
    </row>
    <row r="5283" ht="12.75" customHeight="1">
      <c r="A5283" s="15" t="s">
        <v>4720</v>
      </c>
      <c r="B5283" s="15" t="s">
        <v>3123</v>
      </c>
      <c r="C5283" s="15" t="s">
        <v>4321</v>
      </c>
      <c r="D5283" s="15" t="s">
        <v>15176</v>
      </c>
      <c r="E5283" s="15" t="s">
        <v>15177</v>
      </c>
      <c r="F5283" s="15" t="s">
        <v>15152</v>
      </c>
      <c r="G5283" s="15" t="s">
        <v>15178</v>
      </c>
      <c r="H5283" s="15" t="s">
        <v>15179</v>
      </c>
      <c r="I5283" s="15" t="s">
        <v>4327</v>
      </c>
      <c r="J5283" s="15" t="s">
        <v>4359</v>
      </c>
      <c r="K5283" s="15"/>
      <c r="L5283" s="103" t="str">
        <f t="shared" si="1"/>
        <v>B-L5SQ-W30ODX-R-500 ml White Pntd Odex React Bottle</v>
      </c>
      <c r="M5283" s="103">
        <f t="shared" si="2"/>
        <v>4672</v>
      </c>
      <c r="N5283" s="102" t="str">
        <f t="shared" si="3"/>
        <v>wk </v>
      </c>
    </row>
    <row r="5284" ht="12.75" customHeight="1">
      <c r="A5284" s="15" t="s">
        <v>15180</v>
      </c>
      <c r="B5284" s="15" t="s">
        <v>2855</v>
      </c>
      <c r="C5284" s="15" t="s">
        <v>3146</v>
      </c>
      <c r="D5284" s="15" t="s">
        <v>3145</v>
      </c>
      <c r="E5284" s="15"/>
      <c r="F5284" s="15" t="s">
        <v>4308</v>
      </c>
      <c r="G5284" s="15" t="s">
        <v>15181</v>
      </c>
      <c r="H5284" s="15" t="s">
        <v>3149</v>
      </c>
      <c r="I5284" s="15" t="s">
        <v>3177</v>
      </c>
      <c r="J5284" s="15"/>
      <c r="K5284" s="15"/>
      <c r="L5284" s="103" t="str">
        <f t="shared" si="1"/>
        <v>B-L5SQ-W30RNG-B-500 ml White Pntd B.Ring Bio Clean Bottle</v>
      </c>
      <c r="M5284" s="103">
        <f t="shared" si="2"/>
        <v>0</v>
      </c>
      <c r="N5284" s="102" t="str">
        <f t="shared" si="3"/>
        <v>wk </v>
      </c>
    </row>
    <row r="5285" ht="12.75" customHeight="1">
      <c r="A5285" s="15" t="s">
        <v>5151</v>
      </c>
      <c r="B5285" s="15" t="s">
        <v>3123</v>
      </c>
      <c r="C5285" s="15" t="s">
        <v>4321</v>
      </c>
      <c r="D5285" s="15" t="s">
        <v>3784</v>
      </c>
      <c r="E5285" s="15" t="s">
        <v>15182</v>
      </c>
      <c r="F5285" s="15" t="s">
        <v>14083</v>
      </c>
      <c r="G5285" s="15" t="s">
        <v>7245</v>
      </c>
      <c r="H5285" s="15" t="s">
        <v>15183</v>
      </c>
      <c r="I5285" s="15" t="s">
        <v>4327</v>
      </c>
      <c r="J5285" s="15" t="s">
        <v>4345</v>
      </c>
      <c r="K5285" s="15"/>
      <c r="L5285" s="103" t="str">
        <f t="shared" si="1"/>
        <v>B-L5SQ-W30RNG-B-500 ml White Pntd B.Ring Bio Clean Bottle</v>
      </c>
      <c r="M5285" s="103">
        <f t="shared" si="2"/>
        <v>4032</v>
      </c>
      <c r="N5285" s="102" t="str">
        <f t="shared" si="3"/>
        <v>wk </v>
      </c>
    </row>
    <row r="5286" ht="12.75" customHeight="1">
      <c r="A5286" s="15" t="s">
        <v>4346</v>
      </c>
      <c r="B5286" s="15" t="s">
        <v>3123</v>
      </c>
      <c r="C5286" s="15" t="s">
        <v>4321</v>
      </c>
      <c r="D5286" s="15" t="s">
        <v>3807</v>
      </c>
      <c r="E5286" s="15" t="s">
        <v>15184</v>
      </c>
      <c r="F5286" s="15" t="s">
        <v>14083</v>
      </c>
      <c r="G5286" s="15" t="s">
        <v>15185</v>
      </c>
      <c r="H5286" s="15" t="s">
        <v>15186</v>
      </c>
      <c r="I5286" s="15" t="s">
        <v>4327</v>
      </c>
      <c r="J5286" s="15" t="s">
        <v>4328</v>
      </c>
      <c r="K5286" s="15"/>
      <c r="L5286" s="103" t="str">
        <f t="shared" si="1"/>
        <v>B-L5SQ-W30RNG-B-500 ml White Pntd B.Ring Bio Clean Bottle</v>
      </c>
      <c r="M5286" s="103">
        <f t="shared" si="2"/>
        <v>2448</v>
      </c>
      <c r="N5286" s="102" t="str">
        <f t="shared" si="3"/>
        <v>wk </v>
      </c>
    </row>
    <row r="5287" ht="12.75" customHeight="1">
      <c r="A5287" s="15" t="s">
        <v>4793</v>
      </c>
      <c r="B5287" s="15" t="s">
        <v>3123</v>
      </c>
      <c r="C5287" s="15" t="s">
        <v>4321</v>
      </c>
      <c r="D5287" s="15" t="s">
        <v>15187</v>
      </c>
      <c r="E5287" s="15" t="s">
        <v>15188</v>
      </c>
      <c r="F5287" s="15" t="s">
        <v>14083</v>
      </c>
      <c r="G5287" s="15" t="s">
        <v>15189</v>
      </c>
      <c r="H5287" s="15" t="s">
        <v>15190</v>
      </c>
      <c r="I5287" s="15" t="s">
        <v>4327</v>
      </c>
      <c r="J5287" s="15" t="s">
        <v>4328</v>
      </c>
      <c r="K5287" s="15"/>
      <c r="L5287" s="103" t="str">
        <f t="shared" si="1"/>
        <v>B-L5SQ-W30RNG-B-500 ml White Pntd B.Ring Bio Clean Bottle</v>
      </c>
      <c r="M5287" s="103">
        <f t="shared" si="2"/>
        <v>2215</v>
      </c>
      <c r="N5287" s="102" t="str">
        <f t="shared" si="3"/>
        <v>wk </v>
      </c>
    </row>
    <row r="5288" ht="12.75" customHeight="1">
      <c r="A5288" s="15" t="s">
        <v>4805</v>
      </c>
      <c r="B5288" s="15" t="s">
        <v>3123</v>
      </c>
      <c r="C5288" s="15" t="s">
        <v>4321</v>
      </c>
      <c r="D5288" s="15" t="s">
        <v>3372</v>
      </c>
      <c r="E5288" s="15" t="s">
        <v>15191</v>
      </c>
      <c r="F5288" s="15" t="s">
        <v>14083</v>
      </c>
      <c r="G5288" s="15" t="s">
        <v>15192</v>
      </c>
      <c r="H5288" s="15" t="s">
        <v>15193</v>
      </c>
      <c r="I5288" s="15" t="s">
        <v>4327</v>
      </c>
      <c r="J5288" s="15" t="s">
        <v>4328</v>
      </c>
      <c r="K5288" s="15"/>
      <c r="L5288" s="103" t="str">
        <f t="shared" si="1"/>
        <v>B-L5SQ-W30RNG-B-500 ml White Pntd B.Ring Bio Clean Bottle</v>
      </c>
      <c r="M5288" s="103">
        <f t="shared" si="2"/>
        <v>288</v>
      </c>
      <c r="N5288" s="102" t="str">
        <f t="shared" si="3"/>
        <v>wk </v>
      </c>
    </row>
    <row r="5289" ht="12.75" customHeight="1">
      <c r="A5289" s="15" t="s">
        <v>15194</v>
      </c>
      <c r="B5289" s="15" t="s">
        <v>2855</v>
      </c>
      <c r="C5289" s="15" t="s">
        <v>3146</v>
      </c>
      <c r="D5289" s="15" t="s">
        <v>3145</v>
      </c>
      <c r="E5289" s="15"/>
      <c r="F5289" s="15" t="s">
        <v>4308</v>
      </c>
      <c r="G5289" s="15" t="s">
        <v>15181</v>
      </c>
      <c r="H5289" s="15" t="s">
        <v>3149</v>
      </c>
      <c r="I5289" s="15" t="s">
        <v>3156</v>
      </c>
      <c r="J5289" s="15"/>
      <c r="K5289" s="15"/>
      <c r="L5289" s="103" t="str">
        <f t="shared" si="1"/>
        <v>B-L5SQ-W30RNG-C-500 ml White Pntd Bio Chem Bottle</v>
      </c>
      <c r="M5289" s="103">
        <f t="shared" si="2"/>
        <v>0</v>
      </c>
      <c r="N5289" s="102" t="str">
        <f t="shared" si="3"/>
        <v>wk </v>
      </c>
    </row>
    <row r="5290" ht="12.75" customHeight="1">
      <c r="A5290" s="15" t="s">
        <v>4609</v>
      </c>
      <c r="B5290" s="15" t="s">
        <v>3123</v>
      </c>
      <c r="C5290" s="15" t="s">
        <v>4321</v>
      </c>
      <c r="D5290" s="15" t="s">
        <v>15195</v>
      </c>
      <c r="E5290" s="15" t="s">
        <v>15196</v>
      </c>
      <c r="F5290" s="15" t="s">
        <v>14083</v>
      </c>
      <c r="G5290" s="15" t="s">
        <v>15197</v>
      </c>
      <c r="H5290" s="15" t="s">
        <v>15198</v>
      </c>
      <c r="I5290" s="15" t="s">
        <v>4327</v>
      </c>
      <c r="J5290" s="15" t="s">
        <v>4345</v>
      </c>
      <c r="K5290" s="15"/>
      <c r="L5290" s="103" t="str">
        <f t="shared" si="1"/>
        <v>B-L5SQ-W30RNG-C-500 ml White Pntd Bio Chem Bottle</v>
      </c>
      <c r="M5290" s="103">
        <f t="shared" si="2"/>
        <v>5033</v>
      </c>
      <c r="N5290" s="102" t="str">
        <f t="shared" si="3"/>
        <v>wk 6</v>
      </c>
    </row>
    <row r="5291" ht="12.75" customHeight="1">
      <c r="A5291" s="15" t="s">
        <v>15199</v>
      </c>
      <c r="B5291" s="15" t="s">
        <v>2855</v>
      </c>
      <c r="C5291" s="15" t="s">
        <v>3146</v>
      </c>
      <c r="D5291" s="15" t="s">
        <v>3145</v>
      </c>
      <c r="E5291" s="15"/>
      <c r="F5291" s="15" t="s">
        <v>4308</v>
      </c>
      <c r="G5291" s="15" t="s">
        <v>15181</v>
      </c>
      <c r="H5291" s="15" t="s">
        <v>3149</v>
      </c>
      <c r="I5291" s="15" t="s">
        <v>3177</v>
      </c>
      <c r="J5291" s="15"/>
      <c r="K5291" s="15"/>
      <c r="L5291" s="103" t="str">
        <f t="shared" si="1"/>
        <v>B-L5SQ-W30RNG-S-500 ml White Pntd B.Ring Span Bottle</v>
      </c>
      <c r="M5291" s="103">
        <f t="shared" si="2"/>
        <v>0</v>
      </c>
      <c r="N5291" s="102" t="str">
        <f t="shared" si="3"/>
        <v>wk </v>
      </c>
    </row>
    <row r="5292" ht="12.75" customHeight="1">
      <c r="A5292" s="15" t="s">
        <v>4329</v>
      </c>
      <c r="B5292" s="15" t="s">
        <v>3123</v>
      </c>
      <c r="C5292" s="15" t="s">
        <v>4321</v>
      </c>
      <c r="D5292" s="15" t="s">
        <v>3666</v>
      </c>
      <c r="E5292" s="15" t="s">
        <v>15200</v>
      </c>
      <c r="F5292" s="15" t="s">
        <v>14083</v>
      </c>
      <c r="G5292" s="15" t="s">
        <v>15201</v>
      </c>
      <c r="H5292" s="15" t="s">
        <v>15202</v>
      </c>
      <c r="I5292" s="15" t="s">
        <v>4327</v>
      </c>
      <c r="J5292" s="15" t="s">
        <v>4345</v>
      </c>
      <c r="K5292" s="15"/>
      <c r="L5292" s="103" t="str">
        <f t="shared" si="1"/>
        <v>B-L5SQ-W30RNG-S-500 ml White Pntd B.Ring Span Bottle</v>
      </c>
      <c r="M5292" s="103">
        <f t="shared" si="2"/>
        <v>3888</v>
      </c>
      <c r="N5292" s="102" t="str">
        <f t="shared" si="3"/>
        <v>wk </v>
      </c>
    </row>
    <row r="5293" ht="12.75" customHeight="1">
      <c r="A5293" s="15" t="s">
        <v>4504</v>
      </c>
      <c r="B5293" s="15" t="s">
        <v>3123</v>
      </c>
      <c r="C5293" s="15" t="s">
        <v>4321</v>
      </c>
      <c r="D5293" s="15" t="s">
        <v>4322</v>
      </c>
      <c r="E5293" s="15" t="s">
        <v>15203</v>
      </c>
      <c r="F5293" s="15" t="s">
        <v>14083</v>
      </c>
      <c r="G5293" s="15" t="s">
        <v>7882</v>
      </c>
      <c r="H5293" s="15" t="s">
        <v>15204</v>
      </c>
      <c r="I5293" s="15" t="s">
        <v>4327</v>
      </c>
      <c r="J5293" s="15" t="s">
        <v>4345</v>
      </c>
      <c r="K5293" s="15"/>
      <c r="L5293" s="103" t="str">
        <f t="shared" si="1"/>
        <v>B-L5SQ-W30RNG-S-500 ml White Pntd B.Ring Span Bottle</v>
      </c>
      <c r="M5293" s="103">
        <f t="shared" si="2"/>
        <v>5040</v>
      </c>
      <c r="N5293" s="102" t="str">
        <f t="shared" si="3"/>
        <v>wk </v>
      </c>
    </row>
    <row r="5294" ht="12.75" customHeight="1">
      <c r="A5294" s="15" t="s">
        <v>15205</v>
      </c>
      <c r="B5294" s="15" t="s">
        <v>2855</v>
      </c>
      <c r="C5294" s="15" t="s">
        <v>3146</v>
      </c>
      <c r="D5294" s="15" t="s">
        <v>3145</v>
      </c>
      <c r="E5294" s="15"/>
      <c r="F5294" s="15" t="s">
        <v>4308</v>
      </c>
      <c r="G5294" s="15" t="s">
        <v>15181</v>
      </c>
      <c r="H5294" s="15" t="s">
        <v>3149</v>
      </c>
      <c r="I5294" s="15" t="s">
        <v>3177</v>
      </c>
      <c r="J5294" s="15"/>
      <c r="K5294" s="15"/>
      <c r="L5294" s="103" t="str">
        <f t="shared" si="1"/>
        <v>B-L5SQ-W30-SUDI-500 ml White Pntd Sudichem Bottle</v>
      </c>
      <c r="M5294" s="103">
        <f t="shared" si="2"/>
        <v>0</v>
      </c>
      <c r="N5294" s="102" t="str">
        <f t="shared" si="3"/>
        <v>wk </v>
      </c>
    </row>
    <row r="5295" ht="12.75" customHeight="1">
      <c r="A5295" s="15" t="s">
        <v>4947</v>
      </c>
      <c r="B5295" s="15" t="s">
        <v>3123</v>
      </c>
      <c r="C5295" s="15" t="s">
        <v>4321</v>
      </c>
      <c r="D5295" s="15" t="s">
        <v>3812</v>
      </c>
      <c r="E5295" s="15" t="s">
        <v>15206</v>
      </c>
      <c r="F5295" s="15" t="s">
        <v>13780</v>
      </c>
      <c r="G5295" s="15" t="s">
        <v>15207</v>
      </c>
      <c r="H5295" s="15" t="s">
        <v>15208</v>
      </c>
      <c r="I5295" s="15" t="s">
        <v>4327</v>
      </c>
      <c r="J5295" s="15" t="s">
        <v>4359</v>
      </c>
      <c r="K5295" s="15"/>
      <c r="L5295" s="103" t="str">
        <f t="shared" si="1"/>
        <v>B-L5SQ-W30-SUDI-500 ml White Pntd Sudichem Bottle</v>
      </c>
      <c r="M5295" s="103">
        <f t="shared" si="2"/>
        <v>3024</v>
      </c>
      <c r="N5295" s="102" t="str">
        <f t="shared" si="3"/>
        <v>wk 18</v>
      </c>
    </row>
    <row r="5296" ht="12.75" customHeight="1">
      <c r="A5296" s="15" t="s">
        <v>4412</v>
      </c>
      <c r="B5296" s="15" t="s">
        <v>3123</v>
      </c>
      <c r="C5296" s="15" t="s">
        <v>4321</v>
      </c>
      <c r="D5296" s="15" t="s">
        <v>7753</v>
      </c>
      <c r="E5296" s="15" t="s">
        <v>15209</v>
      </c>
      <c r="F5296" s="15" t="s">
        <v>13780</v>
      </c>
      <c r="G5296" s="15" t="s">
        <v>15210</v>
      </c>
      <c r="H5296" s="15" t="s">
        <v>15211</v>
      </c>
      <c r="I5296" s="15" t="s">
        <v>4327</v>
      </c>
      <c r="J5296" s="15" t="s">
        <v>4359</v>
      </c>
      <c r="K5296" s="15"/>
      <c r="L5296" s="103" t="str">
        <f t="shared" si="1"/>
        <v>B-L5SQ-W30-SUDI-500 ml White Pntd Sudichem Bottle</v>
      </c>
      <c r="M5296" s="103">
        <f t="shared" si="2"/>
        <v>2592</v>
      </c>
      <c r="N5296" s="102" t="str">
        <f t="shared" si="3"/>
        <v>wk </v>
      </c>
    </row>
    <row r="5297" ht="12.75" customHeight="1">
      <c r="A5297" s="15" t="s">
        <v>4416</v>
      </c>
      <c r="B5297" s="15" t="s">
        <v>3123</v>
      </c>
      <c r="C5297" s="15" t="s">
        <v>4321</v>
      </c>
      <c r="D5297" s="15" t="s">
        <v>15212</v>
      </c>
      <c r="E5297" s="15" t="s">
        <v>15213</v>
      </c>
      <c r="F5297" s="15" t="s">
        <v>13780</v>
      </c>
      <c r="G5297" s="15" t="s">
        <v>15214</v>
      </c>
      <c r="H5297" s="15" t="s">
        <v>15215</v>
      </c>
      <c r="I5297" s="15" t="s">
        <v>4327</v>
      </c>
      <c r="J5297" s="15" t="s">
        <v>4359</v>
      </c>
      <c r="K5297" s="15"/>
      <c r="L5297" s="103" t="str">
        <f t="shared" si="1"/>
        <v>B-L5SQ-W30-SUDI-500 ml White Pntd Sudichem Bottle</v>
      </c>
      <c r="M5297" s="103">
        <f t="shared" si="2"/>
        <v>2408</v>
      </c>
      <c r="N5297" s="102" t="str">
        <f t="shared" si="3"/>
        <v>wk </v>
      </c>
    </row>
    <row r="5298" ht="12.75" customHeight="1">
      <c r="A5298" s="15" t="s">
        <v>4416</v>
      </c>
      <c r="B5298" s="15" t="s">
        <v>3123</v>
      </c>
      <c r="C5298" s="15" t="s">
        <v>4321</v>
      </c>
      <c r="D5298" s="15" t="s">
        <v>15216</v>
      </c>
      <c r="E5298" s="15" t="s">
        <v>15217</v>
      </c>
      <c r="F5298" s="15" t="s">
        <v>13780</v>
      </c>
      <c r="G5298" s="15" t="s">
        <v>15218</v>
      </c>
      <c r="H5298" s="15" t="s">
        <v>15219</v>
      </c>
      <c r="I5298" s="15" t="s">
        <v>4327</v>
      </c>
      <c r="J5298" s="15" t="s">
        <v>4359</v>
      </c>
      <c r="K5298" s="15"/>
      <c r="L5298" s="103" t="str">
        <f t="shared" si="1"/>
        <v>B-L5SQ-W30-SUDI-500 ml White Pntd Sudichem Bottle</v>
      </c>
      <c r="M5298" s="103">
        <f t="shared" si="2"/>
        <v>4648</v>
      </c>
      <c r="N5298" s="102" t="str">
        <f t="shared" si="3"/>
        <v>wk </v>
      </c>
    </row>
    <row r="5299" ht="12.75" customHeight="1">
      <c r="A5299" s="15" t="s">
        <v>8179</v>
      </c>
      <c r="B5299" s="15" t="s">
        <v>3123</v>
      </c>
      <c r="C5299" s="15" t="s">
        <v>4965</v>
      </c>
      <c r="D5299" s="15" t="s">
        <v>15220</v>
      </c>
      <c r="E5299" s="15" t="s">
        <v>15221</v>
      </c>
      <c r="F5299" s="15" t="s">
        <v>13780</v>
      </c>
      <c r="G5299" s="15" t="s">
        <v>15222</v>
      </c>
      <c r="H5299" s="15" t="s">
        <v>15223</v>
      </c>
      <c r="I5299" s="15" t="s">
        <v>4327</v>
      </c>
      <c r="J5299" s="15" t="s">
        <v>4359</v>
      </c>
      <c r="K5299" s="15"/>
      <c r="L5299" s="103" t="str">
        <f t="shared" si="1"/>
        <v>B-L5SQ-W30-SUDI-500 ml White Pntd Sudichem Bottle</v>
      </c>
      <c r="M5299" s="103">
        <f t="shared" si="2"/>
        <v>4648</v>
      </c>
      <c r="N5299" s="102" t="str">
        <f t="shared" si="3"/>
        <v>wk 23</v>
      </c>
    </row>
    <row r="5300" ht="12.75" customHeight="1">
      <c r="A5300" s="15" t="s">
        <v>4437</v>
      </c>
      <c r="B5300" s="15" t="s">
        <v>3123</v>
      </c>
      <c r="C5300" s="15" t="s">
        <v>4965</v>
      </c>
      <c r="D5300" s="15" t="s">
        <v>15224</v>
      </c>
      <c r="E5300" s="15" t="s">
        <v>15225</v>
      </c>
      <c r="F5300" s="15" t="s">
        <v>13780</v>
      </c>
      <c r="G5300" s="15" t="s">
        <v>15226</v>
      </c>
      <c r="H5300" s="15" t="s">
        <v>15227</v>
      </c>
      <c r="I5300" s="15" t="s">
        <v>4327</v>
      </c>
      <c r="J5300" s="15" t="s">
        <v>4359</v>
      </c>
      <c r="K5300" s="15"/>
      <c r="L5300" s="103" t="str">
        <f t="shared" si="1"/>
        <v>B-L5SQ-W30-SUDI-500 ml White Pntd Sudichem Bottle</v>
      </c>
      <c r="M5300" s="103">
        <f t="shared" si="2"/>
        <v>2408</v>
      </c>
      <c r="N5300" s="102" t="str">
        <f t="shared" si="3"/>
        <v>wk </v>
      </c>
    </row>
    <row r="5301" ht="12.75" customHeight="1">
      <c r="A5301" s="15" t="s">
        <v>4447</v>
      </c>
      <c r="B5301" s="15" t="s">
        <v>3123</v>
      </c>
      <c r="C5301" s="15" t="s">
        <v>4321</v>
      </c>
      <c r="D5301" s="15" t="s">
        <v>6203</v>
      </c>
      <c r="E5301" s="15" t="s">
        <v>15228</v>
      </c>
      <c r="F5301" s="15" t="s">
        <v>13780</v>
      </c>
      <c r="G5301" s="15" t="s">
        <v>15229</v>
      </c>
      <c r="H5301" s="15" t="s">
        <v>15230</v>
      </c>
      <c r="I5301" s="15" t="s">
        <v>4327</v>
      </c>
      <c r="J5301" s="15" t="s">
        <v>4359</v>
      </c>
      <c r="K5301" s="15"/>
      <c r="L5301" s="103" t="str">
        <f t="shared" si="1"/>
        <v>B-L5SQ-W30-SUDI-500 ml White Pntd Sudichem Bottle</v>
      </c>
      <c r="M5301" s="103">
        <f t="shared" si="2"/>
        <v>9360</v>
      </c>
      <c r="N5301" s="102" t="str">
        <f t="shared" si="3"/>
        <v>wk </v>
      </c>
    </row>
    <row r="5302" ht="12.75" customHeight="1">
      <c r="A5302" s="15" t="s">
        <v>4808</v>
      </c>
      <c r="B5302" s="15" t="s">
        <v>3123</v>
      </c>
      <c r="C5302" s="15" t="s">
        <v>4321</v>
      </c>
      <c r="D5302" s="15" t="s">
        <v>3470</v>
      </c>
      <c r="E5302" s="15" t="s">
        <v>15231</v>
      </c>
      <c r="F5302" s="15" t="s">
        <v>13780</v>
      </c>
      <c r="G5302" s="15" t="s">
        <v>15232</v>
      </c>
      <c r="H5302" s="15" t="s">
        <v>15233</v>
      </c>
      <c r="I5302" s="15" t="s">
        <v>4327</v>
      </c>
      <c r="J5302" s="15" t="s">
        <v>4359</v>
      </c>
      <c r="K5302" s="15"/>
      <c r="L5302" s="103" t="str">
        <f t="shared" si="1"/>
        <v>B-L5SQ-W30-SUDI-500 ml White Pntd Sudichem Bottle</v>
      </c>
      <c r="M5302" s="103">
        <f t="shared" si="2"/>
        <v>2880</v>
      </c>
      <c r="N5302" s="102" t="str">
        <f t="shared" si="3"/>
        <v>wk </v>
      </c>
    </row>
    <row r="5303" ht="12.75" customHeight="1">
      <c r="A5303" s="15" t="s">
        <v>4818</v>
      </c>
      <c r="B5303" s="15" t="s">
        <v>3123</v>
      </c>
      <c r="C5303" s="15" t="s">
        <v>4321</v>
      </c>
      <c r="D5303" s="15" t="s">
        <v>15234</v>
      </c>
      <c r="E5303" s="15" t="s">
        <v>15235</v>
      </c>
      <c r="F5303" s="15" t="s">
        <v>13780</v>
      </c>
      <c r="G5303" s="15" t="s">
        <v>15236</v>
      </c>
      <c r="H5303" s="15" t="s">
        <v>15237</v>
      </c>
      <c r="I5303" s="15" t="s">
        <v>4327</v>
      </c>
      <c r="J5303" s="15" t="s">
        <v>4359</v>
      </c>
      <c r="K5303" s="15"/>
      <c r="L5303" s="103" t="str">
        <f t="shared" si="1"/>
        <v>B-L5SQ-W30-SUDI-500 ml White Pntd Sudichem Bottle</v>
      </c>
      <c r="M5303" s="103">
        <f t="shared" si="2"/>
        <v>6986</v>
      </c>
      <c r="N5303" s="102" t="str">
        <f t="shared" si="3"/>
        <v>wk 6</v>
      </c>
    </row>
    <row r="5304" ht="12.75" customHeight="1">
      <c r="A5304" s="15" t="s">
        <v>15238</v>
      </c>
      <c r="B5304" s="15" t="s">
        <v>2880</v>
      </c>
      <c r="C5304" s="15" t="s">
        <v>3146</v>
      </c>
      <c r="D5304" s="15" t="s">
        <v>3145</v>
      </c>
      <c r="E5304" s="15"/>
      <c r="F5304" s="15" t="s">
        <v>4308</v>
      </c>
      <c r="G5304" s="15" t="s">
        <v>15239</v>
      </c>
      <c r="H5304" s="15" t="s">
        <v>3149</v>
      </c>
      <c r="I5304" s="15" t="s">
        <v>3156</v>
      </c>
      <c r="J5304" s="15"/>
      <c r="K5304" s="15"/>
      <c r="L5304" s="103" t="str">
        <f t="shared" si="1"/>
        <v>B-L601R-GN30BILAN-500ML Printed Bilan Green Bottle</v>
      </c>
      <c r="M5304" s="103">
        <f t="shared" si="2"/>
        <v>0</v>
      </c>
      <c r="N5304" s="102" t="str">
        <f t="shared" si="3"/>
        <v>wk </v>
      </c>
    </row>
    <row r="5305" ht="12.75" customHeight="1">
      <c r="A5305" s="15" t="s">
        <v>5722</v>
      </c>
      <c r="B5305" s="15" t="s">
        <v>3123</v>
      </c>
      <c r="C5305" s="15" t="s">
        <v>4321</v>
      </c>
      <c r="D5305" s="15" t="s">
        <v>15240</v>
      </c>
      <c r="E5305" s="15" t="s">
        <v>15241</v>
      </c>
      <c r="F5305" s="15" t="s">
        <v>4324</v>
      </c>
      <c r="G5305" s="15" t="s">
        <v>15242</v>
      </c>
      <c r="H5305" s="15" t="s">
        <v>15243</v>
      </c>
      <c r="I5305" s="15" t="s">
        <v>4327</v>
      </c>
      <c r="J5305" s="15" t="s">
        <v>4328</v>
      </c>
      <c r="K5305" s="15"/>
      <c r="L5305" s="103" t="str">
        <f t="shared" si="1"/>
        <v>B-L601R-GN30BILAN-500ML Printed Bilan Green Bottle</v>
      </c>
      <c r="M5305" s="103">
        <f t="shared" si="2"/>
        <v>9970</v>
      </c>
      <c r="N5305" s="102" t="str">
        <f t="shared" si="3"/>
        <v>wk 9</v>
      </c>
    </row>
    <row r="5306" ht="12.75" customHeight="1">
      <c r="A5306" s="15" t="s">
        <v>4482</v>
      </c>
      <c r="B5306" s="15" t="s">
        <v>3123</v>
      </c>
      <c r="C5306" s="15" t="s">
        <v>4321</v>
      </c>
      <c r="D5306" s="15" t="s">
        <v>3953</v>
      </c>
      <c r="E5306" s="15" t="s">
        <v>15244</v>
      </c>
      <c r="F5306" s="15" t="s">
        <v>4324</v>
      </c>
      <c r="G5306" s="15" t="s">
        <v>15245</v>
      </c>
      <c r="H5306" s="15" t="s">
        <v>15246</v>
      </c>
      <c r="I5306" s="15" t="s">
        <v>4327</v>
      </c>
      <c r="J5306" s="15" t="s">
        <v>4328</v>
      </c>
      <c r="K5306" s="15"/>
      <c r="L5306" s="103" t="str">
        <f t="shared" si="1"/>
        <v>B-L601R-GN30BILAN-500ML Printed Bilan Green Bottle</v>
      </c>
      <c r="M5306" s="103">
        <f t="shared" si="2"/>
        <v>10000</v>
      </c>
      <c r="N5306" s="102" t="str">
        <f t="shared" si="3"/>
        <v>wk 49</v>
      </c>
    </row>
    <row r="5307" ht="12.75" customHeight="1">
      <c r="A5307" s="15" t="s">
        <v>15247</v>
      </c>
      <c r="B5307" s="15" t="s">
        <v>2880</v>
      </c>
      <c r="C5307" s="15" t="s">
        <v>3146</v>
      </c>
      <c r="D5307" s="15" t="s">
        <v>3145</v>
      </c>
      <c r="E5307" s="15"/>
      <c r="F5307" s="15" t="s">
        <v>4308</v>
      </c>
      <c r="G5307" s="15" t="s">
        <v>15239</v>
      </c>
      <c r="H5307" s="15" t="s">
        <v>3149</v>
      </c>
      <c r="I5307" s="15" t="s">
        <v>3177</v>
      </c>
      <c r="J5307" s="15"/>
      <c r="K5307" s="15"/>
      <c r="L5307" s="103" t="str">
        <f t="shared" si="1"/>
        <v>B-L601R-LBL30RNG-SAN-500 ml Light Blue Pntd Sanex Bottle</v>
      </c>
      <c r="M5307" s="103">
        <f t="shared" si="2"/>
        <v>0</v>
      </c>
      <c r="N5307" s="102" t="str">
        <f t="shared" si="3"/>
        <v>wk </v>
      </c>
    </row>
    <row r="5308" ht="12.75" customHeight="1">
      <c r="A5308" s="15" t="s">
        <v>5323</v>
      </c>
      <c r="B5308" s="15" t="s">
        <v>3123</v>
      </c>
      <c r="C5308" s="15" t="s">
        <v>4321</v>
      </c>
      <c r="D5308" s="15" t="s">
        <v>11824</v>
      </c>
      <c r="E5308" s="15" t="s">
        <v>15248</v>
      </c>
      <c r="F5308" s="15" t="s">
        <v>14083</v>
      </c>
      <c r="G5308" s="15" t="s">
        <v>15249</v>
      </c>
      <c r="H5308" s="15" t="s">
        <v>15250</v>
      </c>
      <c r="I5308" s="15" t="s">
        <v>4327</v>
      </c>
      <c r="J5308" s="15" t="s">
        <v>5653</v>
      </c>
      <c r="K5308" s="15"/>
      <c r="L5308" s="103" t="str">
        <f t="shared" si="1"/>
        <v>B-L601R-LBL30RNG-SAN-500 ml Light Blue Pntd Sanex Bottle</v>
      </c>
      <c r="M5308" s="103">
        <f t="shared" si="2"/>
        <v>3000</v>
      </c>
      <c r="N5308" s="102" t="str">
        <f t="shared" si="3"/>
        <v>wk </v>
      </c>
    </row>
    <row r="5309" ht="12.75" customHeight="1">
      <c r="A5309" s="15" t="s">
        <v>15251</v>
      </c>
      <c r="B5309" s="15" t="s">
        <v>2903</v>
      </c>
      <c r="C5309" s="15" t="s">
        <v>3146</v>
      </c>
      <c r="D5309" s="15" t="s">
        <v>3145</v>
      </c>
      <c r="E5309" s="15"/>
      <c r="F5309" s="15" t="s">
        <v>4308</v>
      </c>
      <c r="G5309" s="15" t="s">
        <v>15252</v>
      </c>
      <c r="H5309" s="15" t="s">
        <v>3149</v>
      </c>
      <c r="I5309" s="15" t="s">
        <v>3156</v>
      </c>
      <c r="J5309" s="15"/>
      <c r="K5309" s="15"/>
      <c r="L5309" s="103" t="str">
        <f t="shared" si="1"/>
        <v>B-L601R-W30-500 ml White Bottle</v>
      </c>
      <c r="M5309" s="103">
        <f t="shared" si="2"/>
        <v>0</v>
      </c>
      <c r="N5309" s="102" t="str">
        <f t="shared" si="3"/>
        <v>wk </v>
      </c>
    </row>
    <row r="5310" ht="12.75" customHeight="1">
      <c r="A5310" s="15" t="s">
        <v>4361</v>
      </c>
      <c r="B5310" s="15" t="s">
        <v>3123</v>
      </c>
      <c r="C5310" s="15" t="s">
        <v>4321</v>
      </c>
      <c r="D5310" s="15" t="s">
        <v>3763</v>
      </c>
      <c r="E5310" s="15" t="s">
        <v>15253</v>
      </c>
      <c r="F5310" s="15" t="s">
        <v>4324</v>
      </c>
      <c r="G5310" s="15" t="s">
        <v>15254</v>
      </c>
      <c r="H5310" s="15" t="s">
        <v>15255</v>
      </c>
      <c r="I5310" s="15" t="s">
        <v>4327</v>
      </c>
      <c r="J5310" s="15" t="s">
        <v>5653</v>
      </c>
      <c r="K5310" s="15"/>
      <c r="L5310" s="103" t="str">
        <f t="shared" si="1"/>
        <v>B-L601R-W30-500 ml White Bottle</v>
      </c>
      <c r="M5310" s="103">
        <f t="shared" si="2"/>
        <v>1152</v>
      </c>
      <c r="N5310" s="102" t="str">
        <f t="shared" si="3"/>
        <v>wk 5</v>
      </c>
    </row>
    <row r="5311" ht="12.75" customHeight="1">
      <c r="A5311" s="15" t="s">
        <v>4947</v>
      </c>
      <c r="B5311" s="15" t="s">
        <v>3123</v>
      </c>
      <c r="C5311" s="15" t="s">
        <v>4321</v>
      </c>
      <c r="D5311" s="15" t="s">
        <v>14199</v>
      </c>
      <c r="E5311" s="15" t="s">
        <v>15256</v>
      </c>
      <c r="F5311" s="15" t="s">
        <v>4324</v>
      </c>
      <c r="G5311" s="15" t="s">
        <v>15257</v>
      </c>
      <c r="H5311" s="15" t="s">
        <v>15258</v>
      </c>
      <c r="I5311" s="15" t="s">
        <v>4327</v>
      </c>
      <c r="J5311" s="15" t="s">
        <v>5653</v>
      </c>
      <c r="K5311" s="15"/>
      <c r="L5311" s="103" t="str">
        <f t="shared" si="1"/>
        <v>B-L601R-W30-500 ml White Bottle</v>
      </c>
      <c r="M5311" s="103">
        <f t="shared" si="2"/>
        <v>5328</v>
      </c>
      <c r="N5311" s="102" t="str">
        <f t="shared" si="3"/>
        <v>wk 18</v>
      </c>
    </row>
    <row r="5312" ht="12.75" customHeight="1">
      <c r="A5312" s="15" t="s">
        <v>4416</v>
      </c>
      <c r="B5312" s="15" t="s">
        <v>3123</v>
      </c>
      <c r="C5312" s="15" t="s">
        <v>4321</v>
      </c>
      <c r="D5312" s="15" t="s">
        <v>3372</v>
      </c>
      <c r="E5312" s="15" t="s">
        <v>14116</v>
      </c>
      <c r="F5312" s="15" t="s">
        <v>4324</v>
      </c>
      <c r="G5312" s="15" t="s">
        <v>15259</v>
      </c>
      <c r="H5312" s="15" t="s">
        <v>15260</v>
      </c>
      <c r="I5312" s="15" t="s">
        <v>4327</v>
      </c>
      <c r="J5312" s="15" t="s">
        <v>5653</v>
      </c>
      <c r="K5312" s="15"/>
      <c r="L5312" s="103" t="str">
        <f t="shared" si="1"/>
        <v>B-L601R-W30-500 ml White Bottle</v>
      </c>
      <c r="M5312" s="103">
        <f t="shared" si="2"/>
        <v>288</v>
      </c>
      <c r="N5312" s="102" t="str">
        <f t="shared" si="3"/>
        <v>wk </v>
      </c>
    </row>
    <row r="5313" ht="12.75" customHeight="1">
      <c r="A5313" s="15" t="s">
        <v>5722</v>
      </c>
      <c r="B5313" s="15" t="s">
        <v>3123</v>
      </c>
      <c r="C5313" s="15" t="s">
        <v>4321</v>
      </c>
      <c r="D5313" s="15" t="s">
        <v>3569</v>
      </c>
      <c r="E5313" s="15" t="s">
        <v>14097</v>
      </c>
      <c r="F5313" s="15" t="s">
        <v>4324</v>
      </c>
      <c r="G5313" s="15" t="s">
        <v>15261</v>
      </c>
      <c r="H5313" s="15" t="s">
        <v>15262</v>
      </c>
      <c r="I5313" s="15" t="s">
        <v>4327</v>
      </c>
      <c r="J5313" s="15" t="s">
        <v>4345</v>
      </c>
      <c r="K5313" s="15"/>
      <c r="L5313" s="103" t="str">
        <f t="shared" si="1"/>
        <v>B-L601R-W30-500 ml White Bottle</v>
      </c>
      <c r="M5313" s="103">
        <f t="shared" si="2"/>
        <v>576</v>
      </c>
      <c r="N5313" s="102" t="str">
        <f t="shared" si="3"/>
        <v>wk 9</v>
      </c>
    </row>
    <row r="5314" ht="12.75" customHeight="1">
      <c r="A5314" s="15" t="s">
        <v>7593</v>
      </c>
      <c r="B5314" s="15" t="s">
        <v>3123</v>
      </c>
      <c r="C5314" s="15" t="s">
        <v>4321</v>
      </c>
      <c r="D5314" s="15" t="s">
        <v>3816</v>
      </c>
      <c r="E5314" s="15" t="s">
        <v>15263</v>
      </c>
      <c r="F5314" s="15" t="s">
        <v>4324</v>
      </c>
      <c r="G5314" s="15" t="s">
        <v>15264</v>
      </c>
      <c r="H5314" s="15" t="s">
        <v>15265</v>
      </c>
      <c r="I5314" s="15" t="s">
        <v>4327</v>
      </c>
      <c r="J5314" s="15" t="s">
        <v>4345</v>
      </c>
      <c r="K5314" s="15"/>
      <c r="L5314" s="103" t="str">
        <f t="shared" si="1"/>
        <v>B-L601R-W30-500 ml White Bottle</v>
      </c>
      <c r="M5314" s="103">
        <f t="shared" si="2"/>
        <v>144</v>
      </c>
      <c r="N5314" s="102" t="str">
        <f t="shared" si="3"/>
        <v>wk 18</v>
      </c>
    </row>
    <row r="5315" ht="12.75" customHeight="1">
      <c r="A5315" s="15" t="s">
        <v>7593</v>
      </c>
      <c r="B5315" s="15" t="s">
        <v>3123</v>
      </c>
      <c r="C5315" s="15" t="s">
        <v>4321</v>
      </c>
      <c r="D5315" s="15" t="s">
        <v>3372</v>
      </c>
      <c r="E5315" s="15" t="s">
        <v>15266</v>
      </c>
      <c r="F5315" s="15" t="s">
        <v>4324</v>
      </c>
      <c r="G5315" s="15" t="s">
        <v>15259</v>
      </c>
      <c r="H5315" s="15" t="s">
        <v>15260</v>
      </c>
      <c r="I5315" s="15" t="s">
        <v>4327</v>
      </c>
      <c r="J5315" s="15" t="s">
        <v>4345</v>
      </c>
      <c r="K5315" s="15"/>
      <c r="L5315" s="103" t="str">
        <f t="shared" si="1"/>
        <v>B-L601R-W30-500 ml White Bottle</v>
      </c>
      <c r="M5315" s="103">
        <f t="shared" si="2"/>
        <v>288</v>
      </c>
      <c r="N5315" s="102" t="str">
        <f t="shared" si="3"/>
        <v>wk 18</v>
      </c>
    </row>
    <row r="5316" ht="12.75" customHeight="1">
      <c r="A5316" s="15" t="s">
        <v>5072</v>
      </c>
      <c r="B5316" s="15" t="s">
        <v>3123</v>
      </c>
      <c r="C5316" s="15" t="s">
        <v>4321</v>
      </c>
      <c r="D5316" s="15" t="s">
        <v>3816</v>
      </c>
      <c r="E5316" s="15" t="s">
        <v>13813</v>
      </c>
      <c r="F5316" s="15" t="s">
        <v>4324</v>
      </c>
      <c r="G5316" s="15" t="s">
        <v>15264</v>
      </c>
      <c r="H5316" s="15" t="s">
        <v>15265</v>
      </c>
      <c r="I5316" s="15" t="s">
        <v>4327</v>
      </c>
      <c r="J5316" s="15" t="s">
        <v>4328</v>
      </c>
      <c r="K5316" s="15"/>
      <c r="L5316" s="103" t="str">
        <f t="shared" si="1"/>
        <v>B-L601R-W30-500 ml White Bottle</v>
      </c>
      <c r="M5316" s="103">
        <f t="shared" si="2"/>
        <v>144</v>
      </c>
      <c r="N5316" s="102" t="str">
        <f t="shared" si="3"/>
        <v>wk 49</v>
      </c>
    </row>
    <row r="5317" ht="12.75" customHeight="1">
      <c r="A5317" s="15" t="s">
        <v>4435</v>
      </c>
      <c r="B5317" s="15" t="s">
        <v>3123</v>
      </c>
      <c r="C5317" s="15" t="s">
        <v>4321</v>
      </c>
      <c r="D5317" s="15" t="s">
        <v>3372</v>
      </c>
      <c r="E5317" s="15" t="s">
        <v>13820</v>
      </c>
      <c r="F5317" s="15" t="s">
        <v>4324</v>
      </c>
      <c r="G5317" s="15" t="s">
        <v>15259</v>
      </c>
      <c r="H5317" s="15" t="s">
        <v>15260</v>
      </c>
      <c r="I5317" s="15" t="s">
        <v>4327</v>
      </c>
      <c r="J5317" s="15" t="s">
        <v>4345</v>
      </c>
      <c r="K5317" s="15"/>
      <c r="L5317" s="103" t="str">
        <f t="shared" si="1"/>
        <v>B-L601R-W30-500 ml White Bottle</v>
      </c>
      <c r="M5317" s="103">
        <f t="shared" si="2"/>
        <v>288</v>
      </c>
      <c r="N5317" s="102" t="str">
        <f t="shared" si="3"/>
        <v>wk </v>
      </c>
    </row>
    <row r="5318" ht="12.75" customHeight="1">
      <c r="A5318" s="15" t="s">
        <v>4435</v>
      </c>
      <c r="B5318" s="15" t="s">
        <v>3123</v>
      </c>
      <c r="C5318" s="15" t="s">
        <v>4321</v>
      </c>
      <c r="D5318" s="15" t="s">
        <v>3816</v>
      </c>
      <c r="E5318" s="15" t="s">
        <v>7836</v>
      </c>
      <c r="F5318" s="15" t="s">
        <v>4324</v>
      </c>
      <c r="G5318" s="15" t="s">
        <v>15264</v>
      </c>
      <c r="H5318" s="15" t="s">
        <v>15265</v>
      </c>
      <c r="I5318" s="15" t="s">
        <v>4327</v>
      </c>
      <c r="J5318" s="15" t="s">
        <v>4345</v>
      </c>
      <c r="K5318" s="15"/>
      <c r="L5318" s="103" t="str">
        <f t="shared" si="1"/>
        <v>B-L601R-W30-500 ml White Bottle</v>
      </c>
      <c r="M5318" s="103">
        <f t="shared" si="2"/>
        <v>144</v>
      </c>
      <c r="N5318" s="102" t="str">
        <f t="shared" si="3"/>
        <v>wk </v>
      </c>
    </row>
    <row r="5319" ht="12.75" customHeight="1">
      <c r="A5319" s="15" t="s">
        <v>4439</v>
      </c>
      <c r="B5319" s="15" t="s">
        <v>3123</v>
      </c>
      <c r="C5319" s="15" t="s">
        <v>4321</v>
      </c>
      <c r="D5319" s="15" t="s">
        <v>3816</v>
      </c>
      <c r="E5319" s="15" t="s">
        <v>15267</v>
      </c>
      <c r="F5319" s="15" t="s">
        <v>4324</v>
      </c>
      <c r="G5319" s="15" t="s">
        <v>15264</v>
      </c>
      <c r="H5319" s="15" t="s">
        <v>15265</v>
      </c>
      <c r="I5319" s="15" t="s">
        <v>4327</v>
      </c>
      <c r="J5319" s="15" t="s">
        <v>4345</v>
      </c>
      <c r="K5319" s="15"/>
      <c r="L5319" s="103" t="str">
        <f t="shared" si="1"/>
        <v>B-L601R-W30-500 ml White Bottle</v>
      </c>
      <c r="M5319" s="103">
        <f t="shared" si="2"/>
        <v>144</v>
      </c>
      <c r="N5319" s="102" t="str">
        <f t="shared" si="3"/>
        <v>wk </v>
      </c>
    </row>
    <row r="5320" ht="12.75" customHeight="1">
      <c r="A5320" s="15" t="s">
        <v>4441</v>
      </c>
      <c r="B5320" s="15" t="s">
        <v>3123</v>
      </c>
      <c r="C5320" s="15" t="s">
        <v>4321</v>
      </c>
      <c r="D5320" s="15" t="s">
        <v>3816</v>
      </c>
      <c r="E5320" s="15" t="s">
        <v>13824</v>
      </c>
      <c r="F5320" s="15" t="s">
        <v>4324</v>
      </c>
      <c r="G5320" s="15" t="s">
        <v>15264</v>
      </c>
      <c r="H5320" s="15" t="s">
        <v>15265</v>
      </c>
      <c r="I5320" s="15" t="s">
        <v>4327</v>
      </c>
      <c r="J5320" s="15" t="s">
        <v>4328</v>
      </c>
      <c r="K5320" s="15"/>
      <c r="L5320" s="103" t="str">
        <f t="shared" si="1"/>
        <v>B-L601R-W30-500 ml White Bottle</v>
      </c>
      <c r="M5320" s="103">
        <f t="shared" si="2"/>
        <v>144</v>
      </c>
      <c r="N5320" s="102" t="str">
        <f t="shared" si="3"/>
        <v>wk </v>
      </c>
    </row>
    <row r="5321" ht="12.75" customHeight="1">
      <c r="A5321" s="15" t="s">
        <v>4441</v>
      </c>
      <c r="B5321" s="15" t="s">
        <v>3123</v>
      </c>
      <c r="C5321" s="15" t="s">
        <v>4321</v>
      </c>
      <c r="D5321" s="15" t="s">
        <v>3816</v>
      </c>
      <c r="E5321" s="15" t="s">
        <v>15268</v>
      </c>
      <c r="F5321" s="15" t="s">
        <v>4324</v>
      </c>
      <c r="G5321" s="15" t="s">
        <v>15264</v>
      </c>
      <c r="H5321" s="15" t="s">
        <v>15265</v>
      </c>
      <c r="I5321" s="15" t="s">
        <v>4327</v>
      </c>
      <c r="J5321" s="15" t="s">
        <v>4328</v>
      </c>
      <c r="K5321" s="15"/>
      <c r="L5321" s="103" t="str">
        <f t="shared" si="1"/>
        <v>B-L601R-W30-500 ml White Bottle</v>
      </c>
      <c r="M5321" s="103">
        <f t="shared" si="2"/>
        <v>144</v>
      </c>
      <c r="N5321" s="102" t="str">
        <f t="shared" si="3"/>
        <v>wk </v>
      </c>
    </row>
    <row r="5322" ht="12.75" customHeight="1">
      <c r="A5322" s="15" t="s">
        <v>4457</v>
      </c>
      <c r="B5322" s="15" t="s">
        <v>3123</v>
      </c>
      <c r="C5322" s="15" t="s">
        <v>4321</v>
      </c>
      <c r="D5322" s="15" t="s">
        <v>3816</v>
      </c>
      <c r="E5322" s="15" t="s">
        <v>15269</v>
      </c>
      <c r="F5322" s="15" t="s">
        <v>4324</v>
      </c>
      <c r="G5322" s="15" t="s">
        <v>15264</v>
      </c>
      <c r="H5322" s="15" t="s">
        <v>15265</v>
      </c>
      <c r="I5322" s="15" t="s">
        <v>4327</v>
      </c>
      <c r="J5322" s="15" t="s">
        <v>4345</v>
      </c>
      <c r="K5322" s="15"/>
      <c r="L5322" s="103" t="str">
        <f t="shared" si="1"/>
        <v>B-L601R-W30-500 ml White Bottle</v>
      </c>
      <c r="M5322" s="103">
        <f t="shared" si="2"/>
        <v>144</v>
      </c>
      <c r="N5322" s="102" t="str">
        <f t="shared" si="3"/>
        <v>wk 6</v>
      </c>
    </row>
    <row r="5323" ht="12.75" customHeight="1">
      <c r="A5323" s="15" t="s">
        <v>7976</v>
      </c>
      <c r="B5323" s="15" t="s">
        <v>3123</v>
      </c>
      <c r="C5323" s="15" t="s">
        <v>4321</v>
      </c>
      <c r="D5323" s="15" t="s">
        <v>3816</v>
      </c>
      <c r="E5323" s="15" t="s">
        <v>15270</v>
      </c>
      <c r="F5323" s="15" t="s">
        <v>4324</v>
      </c>
      <c r="G5323" s="15" t="s">
        <v>15264</v>
      </c>
      <c r="H5323" s="15" t="s">
        <v>15265</v>
      </c>
      <c r="I5323" s="15" t="s">
        <v>4327</v>
      </c>
      <c r="J5323" s="15" t="s">
        <v>4328</v>
      </c>
      <c r="K5323" s="15"/>
      <c r="L5323" s="103" t="str">
        <f t="shared" si="1"/>
        <v>B-L601R-W30-500 ml White Bottle</v>
      </c>
      <c r="M5323" s="103">
        <f t="shared" si="2"/>
        <v>144</v>
      </c>
      <c r="N5323" s="102" t="str">
        <f t="shared" si="3"/>
        <v>wk 27</v>
      </c>
    </row>
    <row r="5324" ht="12.75" customHeight="1">
      <c r="A5324" s="15" t="s">
        <v>4467</v>
      </c>
      <c r="B5324" s="15" t="s">
        <v>3123</v>
      </c>
      <c r="C5324" s="15" t="s">
        <v>4321</v>
      </c>
      <c r="D5324" s="15" t="s">
        <v>7483</v>
      </c>
      <c r="E5324" s="15" t="s">
        <v>15271</v>
      </c>
      <c r="F5324" s="15" t="s">
        <v>4324</v>
      </c>
      <c r="G5324" s="15" t="s">
        <v>15272</v>
      </c>
      <c r="H5324" s="15" t="s">
        <v>15273</v>
      </c>
      <c r="I5324" s="15" t="s">
        <v>4327</v>
      </c>
      <c r="J5324" s="15" t="s">
        <v>4345</v>
      </c>
      <c r="K5324" s="15"/>
      <c r="L5324" s="103" t="str">
        <f t="shared" si="1"/>
        <v>B-L601R-W30-500 ml White Bottle</v>
      </c>
      <c r="M5324" s="103">
        <f t="shared" si="2"/>
        <v>432</v>
      </c>
      <c r="N5324" s="102" t="str">
        <f t="shared" si="3"/>
        <v>wk 31</v>
      </c>
    </row>
    <row r="5325" ht="12.75" customHeight="1">
      <c r="A5325" s="15" t="s">
        <v>4474</v>
      </c>
      <c r="B5325" s="15" t="s">
        <v>3123</v>
      </c>
      <c r="C5325" s="15" t="s">
        <v>4321</v>
      </c>
      <c r="D5325" s="15" t="s">
        <v>3816</v>
      </c>
      <c r="E5325" s="15" t="s">
        <v>15274</v>
      </c>
      <c r="F5325" s="15" t="s">
        <v>4324</v>
      </c>
      <c r="G5325" s="15" t="s">
        <v>15264</v>
      </c>
      <c r="H5325" s="15" t="s">
        <v>15265</v>
      </c>
      <c r="I5325" s="15" t="s">
        <v>4327</v>
      </c>
      <c r="J5325" s="15" t="s">
        <v>4345</v>
      </c>
      <c r="K5325" s="15"/>
      <c r="L5325" s="103" t="str">
        <f t="shared" si="1"/>
        <v>B-L601R-W30-500 ml White Bottle</v>
      </c>
      <c r="M5325" s="103">
        <f t="shared" si="2"/>
        <v>144</v>
      </c>
      <c r="N5325" s="102" t="str">
        <f t="shared" si="3"/>
        <v>wk 36</v>
      </c>
    </row>
    <row r="5326" ht="12.75" customHeight="1">
      <c r="A5326" s="15" t="s">
        <v>4491</v>
      </c>
      <c r="B5326" s="15" t="s">
        <v>3123</v>
      </c>
      <c r="C5326" s="15" t="s">
        <v>4321</v>
      </c>
      <c r="D5326" s="15" t="s">
        <v>3816</v>
      </c>
      <c r="E5326" s="15" t="s">
        <v>15275</v>
      </c>
      <c r="F5326" s="15" t="s">
        <v>4324</v>
      </c>
      <c r="G5326" s="15" t="s">
        <v>15264</v>
      </c>
      <c r="H5326" s="15" t="s">
        <v>15265</v>
      </c>
      <c r="I5326" s="15" t="s">
        <v>4327</v>
      </c>
      <c r="J5326" s="15" t="s">
        <v>4328</v>
      </c>
      <c r="K5326" s="15"/>
      <c r="L5326" s="103" t="str">
        <f t="shared" si="1"/>
        <v>B-L601R-W30-500 ml White Bottle</v>
      </c>
      <c r="M5326" s="103">
        <f t="shared" si="2"/>
        <v>144</v>
      </c>
      <c r="N5326" s="102" t="str">
        <f t="shared" si="3"/>
        <v>wk </v>
      </c>
    </row>
    <row r="5327" ht="12.75" customHeight="1">
      <c r="A5327" s="15" t="s">
        <v>4550</v>
      </c>
      <c r="B5327" s="15" t="s">
        <v>3123</v>
      </c>
      <c r="C5327" s="15" t="s">
        <v>4321</v>
      </c>
      <c r="D5327" s="15" t="s">
        <v>3816</v>
      </c>
      <c r="E5327" s="15" t="s">
        <v>13864</v>
      </c>
      <c r="F5327" s="15" t="s">
        <v>4324</v>
      </c>
      <c r="G5327" s="15" t="s">
        <v>15264</v>
      </c>
      <c r="H5327" s="15" t="s">
        <v>15276</v>
      </c>
      <c r="I5327" s="15" t="s">
        <v>4327</v>
      </c>
      <c r="J5327" s="15" t="s">
        <v>4328</v>
      </c>
      <c r="K5327" s="15"/>
      <c r="L5327" s="103" t="str">
        <f t="shared" si="1"/>
        <v>B-L601R-W30-500 ml White Bottle</v>
      </c>
      <c r="M5327" s="103">
        <f t="shared" si="2"/>
        <v>144</v>
      </c>
      <c r="N5327" s="102" t="str">
        <f t="shared" si="3"/>
        <v>wk 23</v>
      </c>
    </row>
    <row r="5328" ht="12.75" customHeight="1">
      <c r="A5328" s="15" t="s">
        <v>4558</v>
      </c>
      <c r="B5328" s="15" t="s">
        <v>3123</v>
      </c>
      <c r="C5328" s="15" t="s">
        <v>4321</v>
      </c>
      <c r="D5328" s="15" t="s">
        <v>3569</v>
      </c>
      <c r="E5328" s="15" t="s">
        <v>8229</v>
      </c>
      <c r="F5328" s="15" t="s">
        <v>8170</v>
      </c>
      <c r="G5328" s="15" t="s">
        <v>15261</v>
      </c>
      <c r="H5328" s="15" t="s">
        <v>15277</v>
      </c>
      <c r="I5328" s="15" t="s">
        <v>4327</v>
      </c>
      <c r="J5328" s="15" t="s">
        <v>4345</v>
      </c>
      <c r="K5328" s="15"/>
      <c r="L5328" s="103" t="str">
        <f t="shared" si="1"/>
        <v>B-L601R-W30-500 ml White Bottle</v>
      </c>
      <c r="M5328" s="103">
        <f t="shared" si="2"/>
        <v>576</v>
      </c>
      <c r="N5328" s="102" t="str">
        <f t="shared" si="3"/>
        <v>wk 36</v>
      </c>
    </row>
    <row r="5329" ht="12.75" customHeight="1">
      <c r="A5329" s="15" t="s">
        <v>4565</v>
      </c>
      <c r="B5329" s="15" t="s">
        <v>3123</v>
      </c>
      <c r="C5329" s="15" t="s">
        <v>4321</v>
      </c>
      <c r="D5329" s="15" t="s">
        <v>3816</v>
      </c>
      <c r="E5329" s="15" t="s">
        <v>14129</v>
      </c>
      <c r="F5329" s="15" t="s">
        <v>4324</v>
      </c>
      <c r="G5329" s="15" t="s">
        <v>15264</v>
      </c>
      <c r="H5329" s="15" t="s">
        <v>15276</v>
      </c>
      <c r="I5329" s="15" t="s">
        <v>4327</v>
      </c>
      <c r="J5329" s="15" t="s">
        <v>4328</v>
      </c>
      <c r="K5329" s="15"/>
      <c r="L5329" s="103" t="str">
        <f t="shared" si="1"/>
        <v>B-L601R-W30-500 ml White Bottle</v>
      </c>
      <c r="M5329" s="103">
        <f t="shared" si="2"/>
        <v>144</v>
      </c>
      <c r="N5329" s="102" t="str">
        <f t="shared" si="3"/>
        <v>wk 49</v>
      </c>
    </row>
    <row r="5330" ht="12.75" customHeight="1">
      <c r="A5330" s="15" t="s">
        <v>4565</v>
      </c>
      <c r="B5330" s="15" t="s">
        <v>3123</v>
      </c>
      <c r="C5330" s="15" t="s">
        <v>4321</v>
      </c>
      <c r="D5330" s="15" t="s">
        <v>7483</v>
      </c>
      <c r="E5330" s="15" t="s">
        <v>8230</v>
      </c>
      <c r="F5330" s="15" t="s">
        <v>4324</v>
      </c>
      <c r="G5330" s="15" t="s">
        <v>15272</v>
      </c>
      <c r="H5330" s="15" t="s">
        <v>15278</v>
      </c>
      <c r="I5330" s="15" t="s">
        <v>4327</v>
      </c>
      <c r="J5330" s="15" t="s">
        <v>4345</v>
      </c>
      <c r="K5330" s="15"/>
      <c r="L5330" s="103" t="str">
        <f t="shared" si="1"/>
        <v>B-L601R-W30-500 ml White Bottle</v>
      </c>
      <c r="M5330" s="103">
        <f t="shared" si="2"/>
        <v>432</v>
      </c>
      <c r="N5330" s="102" t="str">
        <f t="shared" si="3"/>
        <v>wk 49</v>
      </c>
    </row>
    <row r="5331" ht="12.75" customHeight="1">
      <c r="A5331" s="15" t="s">
        <v>4567</v>
      </c>
      <c r="B5331" s="15" t="s">
        <v>3123</v>
      </c>
      <c r="C5331" s="15" t="s">
        <v>4321</v>
      </c>
      <c r="D5331" s="15" t="s">
        <v>3544</v>
      </c>
      <c r="E5331" s="15" t="s">
        <v>11235</v>
      </c>
      <c r="F5331" s="15" t="s">
        <v>11212</v>
      </c>
      <c r="G5331" s="15" t="s">
        <v>15279</v>
      </c>
      <c r="H5331" s="15" t="s">
        <v>15280</v>
      </c>
      <c r="I5331" s="15" t="s">
        <v>4327</v>
      </c>
      <c r="J5331" s="15" t="s">
        <v>4345</v>
      </c>
      <c r="K5331" s="15"/>
      <c r="L5331" s="103" t="str">
        <f t="shared" si="1"/>
        <v>B-L601R-W30-500 ml White Bottle</v>
      </c>
      <c r="M5331" s="103">
        <f t="shared" si="2"/>
        <v>720</v>
      </c>
      <c r="N5331" s="102" t="str">
        <f t="shared" si="3"/>
        <v>wk </v>
      </c>
    </row>
    <row r="5332" ht="12.75" customHeight="1">
      <c r="A5332" s="15" t="s">
        <v>4592</v>
      </c>
      <c r="B5332" s="15" t="s">
        <v>3123</v>
      </c>
      <c r="C5332" s="15" t="s">
        <v>4321</v>
      </c>
      <c r="D5332" s="15" t="s">
        <v>4322</v>
      </c>
      <c r="E5332" s="15" t="s">
        <v>15281</v>
      </c>
      <c r="F5332" s="15" t="s">
        <v>4324</v>
      </c>
      <c r="G5332" s="15" t="s">
        <v>15282</v>
      </c>
      <c r="H5332" s="15" t="s">
        <v>15283</v>
      </c>
      <c r="I5332" s="15" t="s">
        <v>4327</v>
      </c>
      <c r="J5332" s="15" t="s">
        <v>4328</v>
      </c>
      <c r="K5332" s="15"/>
      <c r="L5332" s="103" t="str">
        <f t="shared" si="1"/>
        <v>B-L601R-W30-500 ml White Bottle</v>
      </c>
      <c r="M5332" s="103">
        <f t="shared" si="2"/>
        <v>5040</v>
      </c>
      <c r="N5332" s="102" t="str">
        <f t="shared" si="3"/>
        <v>wk </v>
      </c>
    </row>
    <row r="5333" ht="12.75" customHeight="1">
      <c r="A5333" s="15" t="s">
        <v>4597</v>
      </c>
      <c r="B5333" s="15" t="s">
        <v>3123</v>
      </c>
      <c r="C5333" s="15" t="s">
        <v>4321</v>
      </c>
      <c r="D5333" s="15" t="s">
        <v>3544</v>
      </c>
      <c r="E5333" s="15" t="s">
        <v>13965</v>
      </c>
      <c r="F5333" s="15" t="s">
        <v>4324</v>
      </c>
      <c r="G5333" s="15" t="s">
        <v>15279</v>
      </c>
      <c r="H5333" s="15" t="s">
        <v>15284</v>
      </c>
      <c r="I5333" s="15" t="s">
        <v>4327</v>
      </c>
      <c r="J5333" s="15" t="s">
        <v>4328</v>
      </c>
      <c r="K5333" s="15"/>
      <c r="L5333" s="103" t="str">
        <f t="shared" si="1"/>
        <v>B-L601R-W30-500 ml White Bottle</v>
      </c>
      <c r="M5333" s="103">
        <f t="shared" si="2"/>
        <v>720</v>
      </c>
      <c r="N5333" s="102" t="str">
        <f t="shared" si="3"/>
        <v>wk </v>
      </c>
    </row>
    <row r="5334" ht="12.75" customHeight="1">
      <c r="A5334" s="15" t="s">
        <v>4603</v>
      </c>
      <c r="B5334" s="15" t="s">
        <v>3123</v>
      </c>
      <c r="C5334" s="15" t="s">
        <v>4321</v>
      </c>
      <c r="D5334" s="15" t="s">
        <v>3372</v>
      </c>
      <c r="E5334" s="15" t="s">
        <v>15285</v>
      </c>
      <c r="F5334" s="15" t="s">
        <v>4324</v>
      </c>
      <c r="G5334" s="15" t="s">
        <v>15259</v>
      </c>
      <c r="H5334" s="15" t="s">
        <v>15286</v>
      </c>
      <c r="I5334" s="15" t="s">
        <v>4327</v>
      </c>
      <c r="J5334" s="15" t="s">
        <v>4328</v>
      </c>
      <c r="K5334" s="15"/>
      <c r="L5334" s="103" t="str">
        <f t="shared" si="1"/>
        <v>B-L601R-W30-500 ml White Bottle</v>
      </c>
      <c r="M5334" s="103">
        <f t="shared" si="2"/>
        <v>288</v>
      </c>
      <c r="N5334" s="102" t="str">
        <f t="shared" si="3"/>
        <v>wk </v>
      </c>
    </row>
    <row r="5335" ht="12.75" customHeight="1">
      <c r="A5335" s="15" t="s">
        <v>4616</v>
      </c>
      <c r="B5335" s="15" t="s">
        <v>3123</v>
      </c>
      <c r="C5335" s="15" t="s">
        <v>4321</v>
      </c>
      <c r="D5335" s="15" t="s">
        <v>3816</v>
      </c>
      <c r="E5335" s="15" t="s">
        <v>15287</v>
      </c>
      <c r="F5335" s="15" t="s">
        <v>4324</v>
      </c>
      <c r="G5335" s="15" t="s">
        <v>15264</v>
      </c>
      <c r="H5335" s="15" t="s">
        <v>15288</v>
      </c>
      <c r="I5335" s="15" t="s">
        <v>4327</v>
      </c>
      <c r="J5335" s="15" t="s">
        <v>4328</v>
      </c>
      <c r="K5335" s="15"/>
      <c r="L5335" s="103" t="str">
        <f t="shared" si="1"/>
        <v>B-L601R-W30-500 ml White Bottle</v>
      </c>
      <c r="M5335" s="103">
        <f t="shared" si="2"/>
        <v>144</v>
      </c>
      <c r="N5335" s="102" t="str">
        <f t="shared" si="3"/>
        <v>wk 14</v>
      </c>
    </row>
    <row r="5336" ht="12.75" customHeight="1">
      <c r="A5336" s="15" t="s">
        <v>4616</v>
      </c>
      <c r="B5336" s="15" t="s">
        <v>3123</v>
      </c>
      <c r="C5336" s="15" t="s">
        <v>4321</v>
      </c>
      <c r="D5336" s="15" t="s">
        <v>3372</v>
      </c>
      <c r="E5336" s="15" t="s">
        <v>15289</v>
      </c>
      <c r="F5336" s="15" t="s">
        <v>4324</v>
      </c>
      <c r="G5336" s="15" t="s">
        <v>15259</v>
      </c>
      <c r="H5336" s="15" t="s">
        <v>15290</v>
      </c>
      <c r="I5336" s="15" t="s">
        <v>4327</v>
      </c>
      <c r="J5336" s="15" t="s">
        <v>4328</v>
      </c>
      <c r="K5336" s="15"/>
      <c r="L5336" s="103" t="str">
        <f t="shared" si="1"/>
        <v>B-L601R-W30-500 ml White Bottle</v>
      </c>
      <c r="M5336" s="103">
        <f t="shared" si="2"/>
        <v>288</v>
      </c>
      <c r="N5336" s="102" t="str">
        <f t="shared" si="3"/>
        <v>wk 14</v>
      </c>
    </row>
    <row r="5337" ht="12.75" customHeight="1">
      <c r="A5337" s="15" t="s">
        <v>4642</v>
      </c>
      <c r="B5337" s="15" t="s">
        <v>3123</v>
      </c>
      <c r="C5337" s="15" t="s">
        <v>4321</v>
      </c>
      <c r="D5337" s="15" t="s">
        <v>3539</v>
      </c>
      <c r="E5337" s="15" t="s">
        <v>15291</v>
      </c>
      <c r="F5337" s="15" t="s">
        <v>4324</v>
      </c>
      <c r="G5337" s="15" t="s">
        <v>15292</v>
      </c>
      <c r="H5337" s="15" t="s">
        <v>15293</v>
      </c>
      <c r="I5337" s="15" t="s">
        <v>4327</v>
      </c>
      <c r="J5337" s="15" t="s">
        <v>4328</v>
      </c>
      <c r="K5337" s="15"/>
      <c r="L5337" s="103" t="str">
        <f t="shared" si="1"/>
        <v>B-L601R-W30-500 ml White Bottle</v>
      </c>
      <c r="M5337" s="103">
        <f t="shared" si="2"/>
        <v>864</v>
      </c>
      <c r="N5337" s="102" t="str">
        <f t="shared" si="3"/>
        <v>wk </v>
      </c>
    </row>
    <row r="5338" ht="12.75" customHeight="1">
      <c r="A5338" s="15" t="s">
        <v>4656</v>
      </c>
      <c r="B5338" s="15" t="s">
        <v>3123</v>
      </c>
      <c r="C5338" s="15" t="s">
        <v>4321</v>
      </c>
      <c r="D5338" s="15" t="s">
        <v>5078</v>
      </c>
      <c r="E5338" s="15" t="s">
        <v>8265</v>
      </c>
      <c r="F5338" s="15" t="s">
        <v>4324</v>
      </c>
      <c r="G5338" s="15" t="s">
        <v>15294</v>
      </c>
      <c r="H5338" s="15" t="s">
        <v>15295</v>
      </c>
      <c r="I5338" s="15" t="s">
        <v>4327</v>
      </c>
      <c r="J5338" s="15" t="s">
        <v>4328</v>
      </c>
      <c r="K5338" s="15"/>
      <c r="L5338" s="103" t="str">
        <f t="shared" si="1"/>
        <v>B-L601R-W30-500 ml White Bottle</v>
      </c>
      <c r="M5338" s="103">
        <f t="shared" si="2"/>
        <v>1008</v>
      </c>
      <c r="N5338" s="102" t="str">
        <f t="shared" si="3"/>
        <v>wk </v>
      </c>
    </row>
    <row r="5339" ht="12.75" customHeight="1">
      <c r="A5339" s="15" t="s">
        <v>4678</v>
      </c>
      <c r="B5339" s="15" t="s">
        <v>3123</v>
      </c>
      <c r="C5339" s="15" t="s">
        <v>4321</v>
      </c>
      <c r="D5339" s="15" t="s">
        <v>3816</v>
      </c>
      <c r="E5339" s="15" t="s">
        <v>15296</v>
      </c>
      <c r="F5339" s="15" t="s">
        <v>4324</v>
      </c>
      <c r="G5339" s="15" t="s">
        <v>15264</v>
      </c>
      <c r="H5339" s="15" t="s">
        <v>15297</v>
      </c>
      <c r="I5339" s="15" t="s">
        <v>4327</v>
      </c>
      <c r="J5339" s="15" t="s">
        <v>4345</v>
      </c>
      <c r="K5339" s="15"/>
      <c r="L5339" s="103" t="str">
        <f t="shared" si="1"/>
        <v>B-L601R-W30-500 ml White Bottle</v>
      </c>
      <c r="M5339" s="103">
        <f t="shared" si="2"/>
        <v>144</v>
      </c>
      <c r="N5339" s="102" t="str">
        <f t="shared" si="3"/>
        <v>wk </v>
      </c>
    </row>
    <row r="5340" ht="12.75" customHeight="1">
      <c r="A5340" s="15" t="s">
        <v>4678</v>
      </c>
      <c r="B5340" s="15" t="s">
        <v>3123</v>
      </c>
      <c r="C5340" s="15" t="s">
        <v>4321</v>
      </c>
      <c r="D5340" s="15" t="s">
        <v>7483</v>
      </c>
      <c r="E5340" s="15" t="s">
        <v>14133</v>
      </c>
      <c r="F5340" s="15" t="s">
        <v>4324</v>
      </c>
      <c r="G5340" s="15" t="s">
        <v>15272</v>
      </c>
      <c r="H5340" s="15" t="s">
        <v>15298</v>
      </c>
      <c r="I5340" s="15" t="s">
        <v>4327</v>
      </c>
      <c r="J5340" s="15" t="s">
        <v>4328</v>
      </c>
      <c r="K5340" s="15"/>
      <c r="L5340" s="103" t="str">
        <f t="shared" si="1"/>
        <v>B-L601R-W30-500 ml White Bottle</v>
      </c>
      <c r="M5340" s="103">
        <f t="shared" si="2"/>
        <v>432</v>
      </c>
      <c r="N5340" s="102" t="str">
        <f t="shared" si="3"/>
        <v>wk </v>
      </c>
    </row>
    <row r="5341" ht="12.75" customHeight="1">
      <c r="A5341" s="15" t="s">
        <v>4678</v>
      </c>
      <c r="B5341" s="15" t="s">
        <v>3123</v>
      </c>
      <c r="C5341" s="15" t="s">
        <v>4321</v>
      </c>
      <c r="D5341" s="15" t="s">
        <v>3816</v>
      </c>
      <c r="E5341" s="15" t="s">
        <v>15299</v>
      </c>
      <c r="F5341" s="15" t="s">
        <v>4324</v>
      </c>
      <c r="G5341" s="15" t="s">
        <v>15264</v>
      </c>
      <c r="H5341" s="15" t="s">
        <v>15297</v>
      </c>
      <c r="I5341" s="15" t="s">
        <v>4327</v>
      </c>
      <c r="J5341" s="15" t="s">
        <v>4328</v>
      </c>
      <c r="K5341" s="15"/>
      <c r="L5341" s="103" t="str">
        <f t="shared" si="1"/>
        <v>B-L601R-W30-500 ml White Bottle</v>
      </c>
      <c r="M5341" s="103">
        <f t="shared" si="2"/>
        <v>144</v>
      </c>
      <c r="N5341" s="102" t="str">
        <f t="shared" si="3"/>
        <v>wk </v>
      </c>
    </row>
    <row r="5342" ht="12.75" customHeight="1">
      <c r="A5342" s="15" t="s">
        <v>4692</v>
      </c>
      <c r="B5342" s="15" t="s">
        <v>3123</v>
      </c>
      <c r="C5342" s="15" t="s">
        <v>4321</v>
      </c>
      <c r="D5342" s="15" t="s">
        <v>3372</v>
      </c>
      <c r="E5342" s="15" t="s">
        <v>14135</v>
      </c>
      <c r="F5342" s="15" t="s">
        <v>4324</v>
      </c>
      <c r="G5342" s="15" t="s">
        <v>15259</v>
      </c>
      <c r="H5342" s="15" t="s">
        <v>15300</v>
      </c>
      <c r="I5342" s="15" t="s">
        <v>4327</v>
      </c>
      <c r="J5342" s="15" t="s">
        <v>4328</v>
      </c>
      <c r="K5342" s="15"/>
      <c r="L5342" s="103" t="str">
        <f t="shared" si="1"/>
        <v>B-L601R-W30-500 ml White Bottle</v>
      </c>
      <c r="M5342" s="103">
        <f t="shared" si="2"/>
        <v>288</v>
      </c>
      <c r="N5342" s="102" t="str">
        <f t="shared" si="3"/>
        <v>wk 2</v>
      </c>
    </row>
    <row r="5343" ht="12.75" customHeight="1">
      <c r="A5343" s="15" t="s">
        <v>4692</v>
      </c>
      <c r="B5343" s="15" t="s">
        <v>3123</v>
      </c>
      <c r="C5343" s="15" t="s">
        <v>4321</v>
      </c>
      <c r="D5343" s="15" t="s">
        <v>4322</v>
      </c>
      <c r="E5343" s="15" t="s">
        <v>15301</v>
      </c>
      <c r="F5343" s="15" t="s">
        <v>4324</v>
      </c>
      <c r="G5343" s="15" t="s">
        <v>15282</v>
      </c>
      <c r="H5343" s="15" t="s">
        <v>15302</v>
      </c>
      <c r="I5343" s="15" t="s">
        <v>4327</v>
      </c>
      <c r="J5343" s="15" t="s">
        <v>4345</v>
      </c>
      <c r="K5343" s="15"/>
      <c r="L5343" s="103" t="str">
        <f t="shared" si="1"/>
        <v>B-L601R-W30-500 ml White Bottle</v>
      </c>
      <c r="M5343" s="103">
        <f t="shared" si="2"/>
        <v>5040</v>
      </c>
      <c r="N5343" s="102" t="str">
        <f t="shared" si="3"/>
        <v>wk 2</v>
      </c>
    </row>
    <row r="5344" ht="12.75" customHeight="1">
      <c r="A5344" s="15" t="s">
        <v>4713</v>
      </c>
      <c r="B5344" s="15" t="s">
        <v>3123</v>
      </c>
      <c r="C5344" s="15" t="s">
        <v>4321</v>
      </c>
      <c r="D5344" s="15" t="s">
        <v>7483</v>
      </c>
      <c r="E5344" s="15" t="s">
        <v>15303</v>
      </c>
      <c r="F5344" s="15" t="s">
        <v>4324</v>
      </c>
      <c r="G5344" s="15" t="s">
        <v>15272</v>
      </c>
      <c r="H5344" s="15" t="s">
        <v>15298</v>
      </c>
      <c r="I5344" s="15" t="s">
        <v>4327</v>
      </c>
      <c r="J5344" s="15" t="s">
        <v>4328</v>
      </c>
      <c r="K5344" s="15"/>
      <c r="L5344" s="103" t="str">
        <f t="shared" si="1"/>
        <v>B-L601R-W30-500 ml White Bottle</v>
      </c>
      <c r="M5344" s="103">
        <f t="shared" si="2"/>
        <v>432</v>
      </c>
      <c r="N5344" s="102" t="str">
        <f t="shared" si="3"/>
        <v>wk 36</v>
      </c>
    </row>
    <row r="5345" ht="12.75" customHeight="1">
      <c r="A5345" s="15" t="s">
        <v>4720</v>
      </c>
      <c r="B5345" s="15" t="s">
        <v>3123</v>
      </c>
      <c r="C5345" s="15" t="s">
        <v>4321</v>
      </c>
      <c r="D5345" s="15" t="s">
        <v>3816</v>
      </c>
      <c r="E5345" s="15" t="s">
        <v>8018</v>
      </c>
      <c r="F5345" s="15" t="s">
        <v>4324</v>
      </c>
      <c r="G5345" s="15" t="s">
        <v>15264</v>
      </c>
      <c r="H5345" s="15" t="s">
        <v>15297</v>
      </c>
      <c r="I5345" s="15" t="s">
        <v>4327</v>
      </c>
      <c r="J5345" s="15" t="s">
        <v>4328</v>
      </c>
      <c r="K5345" s="15"/>
      <c r="L5345" s="103" t="str">
        <f t="shared" si="1"/>
        <v>B-L601R-W30-500 ml White Bottle</v>
      </c>
      <c r="M5345" s="103">
        <f t="shared" si="2"/>
        <v>144</v>
      </c>
      <c r="N5345" s="102" t="str">
        <f t="shared" si="3"/>
        <v>wk </v>
      </c>
    </row>
    <row r="5346" ht="12.75" customHeight="1">
      <c r="A5346" s="15" t="s">
        <v>4722</v>
      </c>
      <c r="B5346" s="15" t="s">
        <v>3123</v>
      </c>
      <c r="C5346" s="15" t="s">
        <v>4321</v>
      </c>
      <c r="D5346" s="15" t="s">
        <v>3816</v>
      </c>
      <c r="E5346" s="15" t="s">
        <v>15304</v>
      </c>
      <c r="F5346" s="15" t="s">
        <v>4324</v>
      </c>
      <c r="G5346" s="15" t="s">
        <v>15264</v>
      </c>
      <c r="H5346" s="15" t="s">
        <v>15297</v>
      </c>
      <c r="I5346" s="15" t="s">
        <v>4327</v>
      </c>
      <c r="J5346" s="15" t="s">
        <v>4328</v>
      </c>
      <c r="K5346" s="15"/>
      <c r="L5346" s="103" t="str">
        <f t="shared" si="1"/>
        <v>B-L601R-W30-500 ml White Bottle</v>
      </c>
      <c r="M5346" s="103">
        <f t="shared" si="2"/>
        <v>144</v>
      </c>
      <c r="N5346" s="102" t="str">
        <f t="shared" si="3"/>
        <v>wk </v>
      </c>
    </row>
    <row r="5347" ht="12.75" customHeight="1">
      <c r="A5347" s="15" t="s">
        <v>4722</v>
      </c>
      <c r="B5347" s="15" t="s">
        <v>3123</v>
      </c>
      <c r="C5347" s="15" t="s">
        <v>4321</v>
      </c>
      <c r="D5347" s="15" t="s">
        <v>6806</v>
      </c>
      <c r="E5347" s="15" t="s">
        <v>15305</v>
      </c>
      <c r="F5347" s="15" t="s">
        <v>4324</v>
      </c>
      <c r="G5347" s="15" t="s">
        <v>15306</v>
      </c>
      <c r="H5347" s="15" t="s">
        <v>15307</v>
      </c>
      <c r="I5347" s="15" t="s">
        <v>4327</v>
      </c>
      <c r="J5347" s="15" t="s">
        <v>4328</v>
      </c>
      <c r="K5347" s="15"/>
      <c r="L5347" s="103" t="str">
        <f t="shared" si="1"/>
        <v>B-L601R-W30-500 ml White Bottle</v>
      </c>
      <c r="M5347" s="103">
        <f t="shared" si="2"/>
        <v>1440</v>
      </c>
      <c r="N5347" s="102" t="str">
        <f t="shared" si="3"/>
        <v>wk </v>
      </c>
    </row>
    <row r="5348" ht="12.75" customHeight="1">
      <c r="A5348" s="15" t="s">
        <v>4724</v>
      </c>
      <c r="B5348" s="15" t="s">
        <v>3123</v>
      </c>
      <c r="C5348" s="15" t="s">
        <v>4321</v>
      </c>
      <c r="D5348" s="15" t="s">
        <v>3816</v>
      </c>
      <c r="E5348" s="15" t="s">
        <v>14258</v>
      </c>
      <c r="F5348" s="15" t="s">
        <v>4324</v>
      </c>
      <c r="G5348" s="15" t="s">
        <v>15264</v>
      </c>
      <c r="H5348" s="15" t="s">
        <v>15297</v>
      </c>
      <c r="I5348" s="15" t="s">
        <v>4327</v>
      </c>
      <c r="J5348" s="15" t="s">
        <v>4345</v>
      </c>
      <c r="K5348" s="15"/>
      <c r="L5348" s="103" t="str">
        <f t="shared" si="1"/>
        <v>B-L601R-W30-500 ml White Bottle</v>
      </c>
      <c r="M5348" s="103">
        <f t="shared" si="2"/>
        <v>144</v>
      </c>
      <c r="N5348" s="102" t="str">
        <f t="shared" si="3"/>
        <v>wk </v>
      </c>
    </row>
    <row r="5349" ht="12.75" customHeight="1">
      <c r="A5349" s="15" t="s">
        <v>4729</v>
      </c>
      <c r="B5349" s="15" t="s">
        <v>3123</v>
      </c>
      <c r="C5349" s="15" t="s">
        <v>4321</v>
      </c>
      <c r="D5349" s="15" t="s">
        <v>5078</v>
      </c>
      <c r="E5349" s="15" t="s">
        <v>14260</v>
      </c>
      <c r="F5349" s="15" t="s">
        <v>4324</v>
      </c>
      <c r="G5349" s="15" t="s">
        <v>15294</v>
      </c>
      <c r="H5349" s="15" t="s">
        <v>15308</v>
      </c>
      <c r="I5349" s="15" t="s">
        <v>4327</v>
      </c>
      <c r="J5349" s="15" t="s">
        <v>4345</v>
      </c>
      <c r="K5349" s="15"/>
      <c r="L5349" s="103" t="str">
        <f t="shared" si="1"/>
        <v>B-L601R-W30-500 ml White Bottle</v>
      </c>
      <c r="M5349" s="103">
        <f t="shared" si="2"/>
        <v>1008</v>
      </c>
      <c r="N5349" s="102" t="str">
        <f t="shared" si="3"/>
        <v>wk </v>
      </c>
    </row>
    <row r="5350" ht="12.75" customHeight="1">
      <c r="A5350" s="15" t="s">
        <v>4734</v>
      </c>
      <c r="B5350" s="15" t="s">
        <v>3123</v>
      </c>
      <c r="C5350" s="15" t="s">
        <v>4321</v>
      </c>
      <c r="D5350" s="15" t="s">
        <v>3816</v>
      </c>
      <c r="E5350" s="15" t="s">
        <v>15309</v>
      </c>
      <c r="F5350" s="15" t="s">
        <v>4324</v>
      </c>
      <c r="G5350" s="15" t="s">
        <v>15264</v>
      </c>
      <c r="H5350" s="15" t="s">
        <v>15297</v>
      </c>
      <c r="I5350" s="15" t="s">
        <v>4327</v>
      </c>
      <c r="J5350" s="15" t="s">
        <v>4328</v>
      </c>
      <c r="K5350" s="15"/>
      <c r="L5350" s="103" t="str">
        <f t="shared" si="1"/>
        <v>B-L601R-W30-500 ml White Bottle</v>
      </c>
      <c r="M5350" s="103">
        <f t="shared" si="2"/>
        <v>144</v>
      </c>
      <c r="N5350" s="102" t="str">
        <f t="shared" si="3"/>
        <v>wk </v>
      </c>
    </row>
    <row r="5351" ht="12.75" customHeight="1">
      <c r="A5351" s="15" t="s">
        <v>4734</v>
      </c>
      <c r="B5351" s="15" t="s">
        <v>3123</v>
      </c>
      <c r="C5351" s="15" t="s">
        <v>4321</v>
      </c>
      <c r="D5351" s="15" t="s">
        <v>3372</v>
      </c>
      <c r="E5351" s="15" t="s">
        <v>15310</v>
      </c>
      <c r="F5351" s="15" t="s">
        <v>4324</v>
      </c>
      <c r="G5351" s="15" t="s">
        <v>15259</v>
      </c>
      <c r="H5351" s="15" t="s">
        <v>15300</v>
      </c>
      <c r="I5351" s="15" t="s">
        <v>4327</v>
      </c>
      <c r="J5351" s="15" t="s">
        <v>4328</v>
      </c>
      <c r="K5351" s="15"/>
      <c r="L5351" s="103" t="str">
        <f t="shared" si="1"/>
        <v>B-L601R-W30-500 ml White Bottle</v>
      </c>
      <c r="M5351" s="103">
        <f t="shared" si="2"/>
        <v>288</v>
      </c>
      <c r="N5351" s="102" t="str">
        <f t="shared" si="3"/>
        <v>wk </v>
      </c>
    </row>
    <row r="5352" ht="12.75" customHeight="1">
      <c r="A5352" s="15" t="s">
        <v>4742</v>
      </c>
      <c r="B5352" s="15" t="s">
        <v>3123</v>
      </c>
      <c r="C5352" s="15" t="s">
        <v>4321</v>
      </c>
      <c r="D5352" s="15" t="s">
        <v>5078</v>
      </c>
      <c r="E5352" s="15" t="s">
        <v>14262</v>
      </c>
      <c r="F5352" s="15" t="s">
        <v>4324</v>
      </c>
      <c r="G5352" s="15" t="s">
        <v>15294</v>
      </c>
      <c r="H5352" s="15" t="s">
        <v>15308</v>
      </c>
      <c r="I5352" s="15" t="s">
        <v>4327</v>
      </c>
      <c r="J5352" s="15" t="s">
        <v>4345</v>
      </c>
      <c r="K5352" s="15"/>
      <c r="L5352" s="103" t="str">
        <f t="shared" si="1"/>
        <v>B-L601R-W30-500 ml White Bottle</v>
      </c>
      <c r="M5352" s="103">
        <f t="shared" si="2"/>
        <v>1008</v>
      </c>
      <c r="N5352" s="102" t="str">
        <f t="shared" si="3"/>
        <v>wk </v>
      </c>
    </row>
    <row r="5353" ht="12.75" customHeight="1">
      <c r="A5353" s="15" t="s">
        <v>4748</v>
      </c>
      <c r="B5353" s="15" t="s">
        <v>3123</v>
      </c>
      <c r="C5353" s="15" t="s">
        <v>4321</v>
      </c>
      <c r="D5353" s="15" t="s">
        <v>3816</v>
      </c>
      <c r="E5353" s="15" t="s">
        <v>15311</v>
      </c>
      <c r="F5353" s="15" t="s">
        <v>4324</v>
      </c>
      <c r="G5353" s="15" t="s">
        <v>15264</v>
      </c>
      <c r="H5353" s="15" t="s">
        <v>15297</v>
      </c>
      <c r="I5353" s="15" t="s">
        <v>4327</v>
      </c>
      <c r="J5353" s="15" t="s">
        <v>4345</v>
      </c>
      <c r="K5353" s="15"/>
      <c r="L5353" s="103" t="str">
        <f t="shared" si="1"/>
        <v>B-L601R-W30-500 ml White Bottle</v>
      </c>
      <c r="M5353" s="103">
        <f t="shared" si="2"/>
        <v>144</v>
      </c>
      <c r="N5353" s="102" t="str">
        <f t="shared" si="3"/>
        <v>wk </v>
      </c>
    </row>
    <row r="5354" ht="12.75" customHeight="1">
      <c r="A5354" s="15" t="s">
        <v>4751</v>
      </c>
      <c r="B5354" s="15" t="s">
        <v>3123</v>
      </c>
      <c r="C5354" s="15" t="s">
        <v>4321</v>
      </c>
      <c r="D5354" s="15" t="s">
        <v>3539</v>
      </c>
      <c r="E5354" s="15" t="s">
        <v>15312</v>
      </c>
      <c r="F5354" s="15" t="s">
        <v>11212</v>
      </c>
      <c r="G5354" s="15" t="s">
        <v>15292</v>
      </c>
      <c r="H5354" s="15" t="s">
        <v>15313</v>
      </c>
      <c r="I5354" s="15" t="s">
        <v>4327</v>
      </c>
      <c r="J5354" s="15" t="s">
        <v>4345</v>
      </c>
      <c r="K5354" s="15"/>
      <c r="L5354" s="103" t="str">
        <f t="shared" si="1"/>
        <v>B-L601R-W30-500 ml White Bottle</v>
      </c>
      <c r="M5354" s="103">
        <f t="shared" si="2"/>
        <v>864</v>
      </c>
      <c r="N5354" s="102" t="str">
        <f t="shared" si="3"/>
        <v>wk </v>
      </c>
    </row>
    <row r="5355" ht="12.75" customHeight="1">
      <c r="A5355" s="15" t="s">
        <v>4753</v>
      </c>
      <c r="B5355" s="15" t="s">
        <v>3123</v>
      </c>
      <c r="C5355" s="15" t="s">
        <v>4321</v>
      </c>
      <c r="D5355" s="15" t="s">
        <v>3816</v>
      </c>
      <c r="E5355" s="15" t="s">
        <v>15314</v>
      </c>
      <c r="F5355" s="15" t="s">
        <v>4324</v>
      </c>
      <c r="G5355" s="15" t="s">
        <v>15264</v>
      </c>
      <c r="H5355" s="15" t="s">
        <v>15297</v>
      </c>
      <c r="I5355" s="15" t="s">
        <v>4327</v>
      </c>
      <c r="J5355" s="15" t="s">
        <v>4345</v>
      </c>
      <c r="K5355" s="15"/>
      <c r="L5355" s="103" t="str">
        <f t="shared" si="1"/>
        <v>B-L601R-W30-500 ml White Bottle</v>
      </c>
      <c r="M5355" s="103">
        <f t="shared" si="2"/>
        <v>144</v>
      </c>
      <c r="N5355" s="102" t="str">
        <f t="shared" si="3"/>
        <v>wk </v>
      </c>
    </row>
    <row r="5356" ht="12.75" customHeight="1">
      <c r="A5356" s="15" t="s">
        <v>4753</v>
      </c>
      <c r="B5356" s="15" t="s">
        <v>3123</v>
      </c>
      <c r="C5356" s="15" t="s">
        <v>4321</v>
      </c>
      <c r="D5356" s="15" t="s">
        <v>7483</v>
      </c>
      <c r="E5356" s="15" t="s">
        <v>14264</v>
      </c>
      <c r="F5356" s="15" t="s">
        <v>4324</v>
      </c>
      <c r="G5356" s="15" t="s">
        <v>15272</v>
      </c>
      <c r="H5356" s="15" t="s">
        <v>15298</v>
      </c>
      <c r="I5356" s="15" t="s">
        <v>4327</v>
      </c>
      <c r="J5356" s="15" t="s">
        <v>4345</v>
      </c>
      <c r="K5356" s="15"/>
      <c r="L5356" s="103" t="str">
        <f t="shared" si="1"/>
        <v>B-L601R-W30-500 ml White Bottle</v>
      </c>
      <c r="M5356" s="103">
        <f t="shared" si="2"/>
        <v>432</v>
      </c>
      <c r="N5356" s="102" t="str">
        <f t="shared" si="3"/>
        <v>wk </v>
      </c>
    </row>
    <row r="5357" ht="12.75" customHeight="1">
      <c r="A5357" s="15" t="s">
        <v>4753</v>
      </c>
      <c r="B5357" s="15" t="s">
        <v>3123</v>
      </c>
      <c r="C5357" s="15" t="s">
        <v>4321</v>
      </c>
      <c r="D5357" s="15" t="s">
        <v>3816</v>
      </c>
      <c r="E5357" s="15" t="s">
        <v>15315</v>
      </c>
      <c r="F5357" s="15" t="s">
        <v>4324</v>
      </c>
      <c r="G5357" s="15" t="s">
        <v>15264</v>
      </c>
      <c r="H5357" s="15" t="s">
        <v>15297</v>
      </c>
      <c r="I5357" s="15" t="s">
        <v>4327</v>
      </c>
      <c r="J5357" s="15" t="s">
        <v>4345</v>
      </c>
      <c r="K5357" s="15"/>
      <c r="L5357" s="103" t="str">
        <f t="shared" si="1"/>
        <v>B-L601R-W30-500 ml White Bottle</v>
      </c>
      <c r="M5357" s="103">
        <f t="shared" si="2"/>
        <v>144</v>
      </c>
      <c r="N5357" s="102" t="str">
        <f t="shared" si="3"/>
        <v>wk </v>
      </c>
    </row>
    <row r="5358" ht="12.75" customHeight="1">
      <c r="A5358" s="15" t="s">
        <v>4756</v>
      </c>
      <c r="B5358" s="15" t="s">
        <v>3123</v>
      </c>
      <c r="C5358" s="15" t="s">
        <v>4321</v>
      </c>
      <c r="D5358" s="15" t="s">
        <v>3569</v>
      </c>
      <c r="E5358" s="15" t="s">
        <v>14269</v>
      </c>
      <c r="F5358" s="15" t="s">
        <v>4324</v>
      </c>
      <c r="G5358" s="15" t="s">
        <v>15261</v>
      </c>
      <c r="H5358" s="15" t="s">
        <v>15316</v>
      </c>
      <c r="I5358" s="15" t="s">
        <v>4327</v>
      </c>
      <c r="J5358" s="15" t="s">
        <v>4345</v>
      </c>
      <c r="K5358" s="15"/>
      <c r="L5358" s="103" t="str">
        <f t="shared" si="1"/>
        <v>B-L601R-W30-500 ml White Bottle</v>
      </c>
      <c r="M5358" s="103">
        <f t="shared" si="2"/>
        <v>576</v>
      </c>
      <c r="N5358" s="102" t="str">
        <f t="shared" si="3"/>
        <v>wk 2</v>
      </c>
    </row>
    <row r="5359" ht="12.75" customHeight="1">
      <c r="A5359" s="15" t="s">
        <v>4758</v>
      </c>
      <c r="B5359" s="15" t="s">
        <v>3123</v>
      </c>
      <c r="C5359" s="15" t="s">
        <v>4321</v>
      </c>
      <c r="D5359" s="15" t="s">
        <v>3816</v>
      </c>
      <c r="E5359" s="15" t="s">
        <v>15317</v>
      </c>
      <c r="F5359" s="15" t="s">
        <v>4324</v>
      </c>
      <c r="G5359" s="15" t="s">
        <v>15264</v>
      </c>
      <c r="H5359" s="15" t="s">
        <v>15297</v>
      </c>
      <c r="I5359" s="15" t="s">
        <v>4327</v>
      </c>
      <c r="J5359" s="15" t="s">
        <v>4345</v>
      </c>
      <c r="K5359" s="15"/>
      <c r="L5359" s="103" t="str">
        <f t="shared" si="1"/>
        <v>B-L601R-W30-500 ml White Bottle</v>
      </c>
      <c r="M5359" s="103">
        <f t="shared" si="2"/>
        <v>144</v>
      </c>
      <c r="N5359" s="102" t="str">
        <f t="shared" si="3"/>
        <v>wk 10</v>
      </c>
    </row>
    <row r="5360" ht="12.75" customHeight="1">
      <c r="A5360" s="15" t="s">
        <v>4766</v>
      </c>
      <c r="B5360" s="15" t="s">
        <v>3123</v>
      </c>
      <c r="C5360" s="15" t="s">
        <v>4321</v>
      </c>
      <c r="D5360" s="15" t="s">
        <v>3816</v>
      </c>
      <c r="E5360" s="15" t="s">
        <v>8307</v>
      </c>
      <c r="F5360" s="15" t="s">
        <v>4324</v>
      </c>
      <c r="G5360" s="15" t="s">
        <v>15264</v>
      </c>
      <c r="H5360" s="15" t="s">
        <v>15297</v>
      </c>
      <c r="I5360" s="15" t="s">
        <v>4327</v>
      </c>
      <c r="J5360" s="15" t="s">
        <v>4328</v>
      </c>
      <c r="K5360" s="15"/>
      <c r="L5360" s="103" t="str">
        <f t="shared" si="1"/>
        <v>B-L601R-W30-500 ml White Bottle</v>
      </c>
      <c r="M5360" s="103">
        <f t="shared" si="2"/>
        <v>144</v>
      </c>
      <c r="N5360" s="102" t="str">
        <f t="shared" si="3"/>
        <v>wk 23</v>
      </c>
    </row>
    <row r="5361" ht="12.75" customHeight="1">
      <c r="A5361" s="15" t="s">
        <v>4769</v>
      </c>
      <c r="B5361" s="15" t="s">
        <v>3123</v>
      </c>
      <c r="C5361" s="15" t="s">
        <v>4321</v>
      </c>
      <c r="D5361" s="15" t="s">
        <v>3372</v>
      </c>
      <c r="E5361" s="15" t="s">
        <v>15318</v>
      </c>
      <c r="F5361" s="15" t="s">
        <v>4324</v>
      </c>
      <c r="G5361" s="15" t="s">
        <v>15259</v>
      </c>
      <c r="H5361" s="15" t="s">
        <v>15300</v>
      </c>
      <c r="I5361" s="15" t="s">
        <v>4327</v>
      </c>
      <c r="J5361" s="15" t="s">
        <v>4328</v>
      </c>
      <c r="K5361" s="15"/>
      <c r="L5361" s="103" t="str">
        <f t="shared" si="1"/>
        <v>B-L601R-W30-500 ml White Bottle</v>
      </c>
      <c r="M5361" s="103">
        <f t="shared" si="2"/>
        <v>288</v>
      </c>
      <c r="N5361" s="102" t="str">
        <f t="shared" si="3"/>
        <v>wk 28</v>
      </c>
    </row>
    <row r="5362" ht="12.75" customHeight="1">
      <c r="A5362" s="15" t="s">
        <v>4769</v>
      </c>
      <c r="B5362" s="15" t="s">
        <v>3123</v>
      </c>
      <c r="C5362" s="15" t="s">
        <v>4965</v>
      </c>
      <c r="D5362" s="15" t="s">
        <v>13141</v>
      </c>
      <c r="E5362" s="15" t="s">
        <v>15319</v>
      </c>
      <c r="F5362" s="15" t="s">
        <v>4324</v>
      </c>
      <c r="G5362" s="15" t="s">
        <v>15320</v>
      </c>
      <c r="H5362" s="15" t="s">
        <v>15321</v>
      </c>
      <c r="I5362" s="15" t="s">
        <v>4327</v>
      </c>
      <c r="J5362" s="15" t="s">
        <v>4328</v>
      </c>
      <c r="K5362" s="15"/>
      <c r="L5362" s="103" t="str">
        <f t="shared" si="1"/>
        <v>B-L601R-W30-500 ml White Bottle</v>
      </c>
      <c r="M5362" s="103">
        <f t="shared" si="2"/>
        <v>288</v>
      </c>
      <c r="N5362" s="102" t="str">
        <f t="shared" si="3"/>
        <v>wk 28</v>
      </c>
    </row>
    <row r="5363" ht="12.75" customHeight="1">
      <c r="A5363" s="15" t="s">
        <v>4769</v>
      </c>
      <c r="B5363" s="15" t="s">
        <v>3123</v>
      </c>
      <c r="C5363" s="15" t="s">
        <v>4321</v>
      </c>
      <c r="D5363" s="15" t="s">
        <v>3372</v>
      </c>
      <c r="E5363" s="15" t="s">
        <v>15322</v>
      </c>
      <c r="F5363" s="15" t="s">
        <v>4324</v>
      </c>
      <c r="G5363" s="15" t="s">
        <v>15259</v>
      </c>
      <c r="H5363" s="15" t="s">
        <v>15300</v>
      </c>
      <c r="I5363" s="15" t="s">
        <v>4327</v>
      </c>
      <c r="J5363" s="15" t="s">
        <v>4328</v>
      </c>
      <c r="K5363" s="15"/>
      <c r="L5363" s="103" t="str">
        <f t="shared" si="1"/>
        <v>B-L601R-W30-500 ml White Bottle</v>
      </c>
      <c r="M5363" s="103">
        <f t="shared" si="2"/>
        <v>288</v>
      </c>
      <c r="N5363" s="102" t="str">
        <f t="shared" si="3"/>
        <v>wk 28</v>
      </c>
    </row>
    <row r="5364" ht="12.75" customHeight="1">
      <c r="A5364" s="15" t="s">
        <v>4773</v>
      </c>
      <c r="B5364" s="15" t="s">
        <v>3123</v>
      </c>
      <c r="C5364" s="15" t="s">
        <v>4321</v>
      </c>
      <c r="D5364" s="15" t="s">
        <v>3816</v>
      </c>
      <c r="E5364" s="15" t="s">
        <v>15323</v>
      </c>
      <c r="F5364" s="15" t="s">
        <v>15324</v>
      </c>
      <c r="G5364" s="15" t="s">
        <v>15264</v>
      </c>
      <c r="H5364" s="15" t="s">
        <v>15297</v>
      </c>
      <c r="I5364" s="15" t="s">
        <v>4327</v>
      </c>
      <c r="J5364" s="15" t="s">
        <v>4328</v>
      </c>
      <c r="K5364" s="15"/>
      <c r="L5364" s="103" t="str">
        <f t="shared" si="1"/>
        <v>B-L601R-W30-500 ml White Bottle</v>
      </c>
      <c r="M5364" s="103">
        <f t="shared" si="2"/>
        <v>144</v>
      </c>
      <c r="N5364" s="102" t="str">
        <f t="shared" si="3"/>
        <v>wk 41</v>
      </c>
    </row>
    <row r="5365" ht="12.75" customHeight="1">
      <c r="A5365" s="15" t="s">
        <v>4782</v>
      </c>
      <c r="B5365" s="15" t="s">
        <v>3123</v>
      </c>
      <c r="C5365" s="15" t="s">
        <v>4321</v>
      </c>
      <c r="D5365" s="15" t="s">
        <v>7483</v>
      </c>
      <c r="E5365" s="15" t="s">
        <v>15325</v>
      </c>
      <c r="F5365" s="15" t="s">
        <v>4324</v>
      </c>
      <c r="G5365" s="15" t="s">
        <v>15272</v>
      </c>
      <c r="H5365" s="15" t="s">
        <v>15298</v>
      </c>
      <c r="I5365" s="15" t="s">
        <v>4327</v>
      </c>
      <c r="J5365" s="15" t="s">
        <v>4345</v>
      </c>
      <c r="K5365" s="15"/>
      <c r="L5365" s="103" t="str">
        <f t="shared" si="1"/>
        <v>B-L601R-W30-500 ml White Bottle</v>
      </c>
      <c r="M5365" s="103">
        <f t="shared" si="2"/>
        <v>432</v>
      </c>
      <c r="N5365" s="102" t="str">
        <f t="shared" si="3"/>
        <v>wk </v>
      </c>
    </row>
    <row r="5366" ht="12.75" customHeight="1">
      <c r="A5366" s="15" t="s">
        <v>4782</v>
      </c>
      <c r="B5366" s="15" t="s">
        <v>3123</v>
      </c>
      <c r="C5366" s="15" t="s">
        <v>4321</v>
      </c>
      <c r="D5366" s="15" t="s">
        <v>3816</v>
      </c>
      <c r="E5366" s="15" t="s">
        <v>14278</v>
      </c>
      <c r="F5366" s="15" t="s">
        <v>4324</v>
      </c>
      <c r="G5366" s="15" t="s">
        <v>15264</v>
      </c>
      <c r="H5366" s="15" t="s">
        <v>15297</v>
      </c>
      <c r="I5366" s="15" t="s">
        <v>4327</v>
      </c>
      <c r="J5366" s="15" t="s">
        <v>4328</v>
      </c>
      <c r="K5366" s="15"/>
      <c r="L5366" s="103" t="str">
        <f t="shared" si="1"/>
        <v>B-L601R-W30-500 ml White Bottle</v>
      </c>
      <c r="M5366" s="103">
        <f t="shared" si="2"/>
        <v>144</v>
      </c>
      <c r="N5366" s="102" t="str">
        <f t="shared" si="3"/>
        <v>wk </v>
      </c>
    </row>
    <row r="5367" ht="12.75" customHeight="1">
      <c r="A5367" s="15" t="s">
        <v>4784</v>
      </c>
      <c r="B5367" s="15" t="s">
        <v>3123</v>
      </c>
      <c r="C5367" s="15" t="s">
        <v>4321</v>
      </c>
      <c r="D5367" s="15" t="s">
        <v>14643</v>
      </c>
      <c r="E5367" s="15" t="s">
        <v>13999</v>
      </c>
      <c r="F5367" s="15" t="s">
        <v>4324</v>
      </c>
      <c r="G5367" s="15" t="s">
        <v>15326</v>
      </c>
      <c r="H5367" s="15" t="s">
        <v>15327</v>
      </c>
      <c r="I5367" s="15" t="s">
        <v>4327</v>
      </c>
      <c r="J5367" s="15" t="s">
        <v>4345</v>
      </c>
      <c r="K5367" s="15"/>
      <c r="L5367" s="103" t="str">
        <f t="shared" si="1"/>
        <v>B-L601R-W30-500 ml White Bottle</v>
      </c>
      <c r="M5367" s="103">
        <f t="shared" si="2"/>
        <v>140</v>
      </c>
      <c r="N5367" s="102" t="str">
        <f t="shared" si="3"/>
        <v>wk </v>
      </c>
    </row>
    <row r="5368" ht="12.75" customHeight="1">
      <c r="A5368" s="15" t="s">
        <v>4346</v>
      </c>
      <c r="B5368" s="15" t="s">
        <v>3123</v>
      </c>
      <c r="C5368" s="15" t="s">
        <v>4321</v>
      </c>
      <c r="D5368" s="15" t="s">
        <v>3569</v>
      </c>
      <c r="E5368" s="15" t="s">
        <v>8326</v>
      </c>
      <c r="F5368" s="15" t="s">
        <v>4324</v>
      </c>
      <c r="G5368" s="15" t="s">
        <v>15261</v>
      </c>
      <c r="H5368" s="15" t="s">
        <v>15328</v>
      </c>
      <c r="I5368" s="15" t="s">
        <v>4327</v>
      </c>
      <c r="J5368" s="15" t="s">
        <v>4328</v>
      </c>
      <c r="K5368" s="15"/>
      <c r="L5368" s="103" t="str">
        <f t="shared" si="1"/>
        <v>B-L601R-W30-500 ml White Bottle</v>
      </c>
      <c r="M5368" s="103">
        <f t="shared" si="2"/>
        <v>576</v>
      </c>
      <c r="N5368" s="102" t="str">
        <f t="shared" si="3"/>
        <v>wk </v>
      </c>
    </row>
    <row r="5369" ht="12.75" customHeight="1">
      <c r="A5369" s="15" t="s">
        <v>4793</v>
      </c>
      <c r="B5369" s="15" t="s">
        <v>3123</v>
      </c>
      <c r="C5369" s="15" t="s">
        <v>4321</v>
      </c>
      <c r="D5369" s="15" t="s">
        <v>3544</v>
      </c>
      <c r="E5369" s="15" t="s">
        <v>8333</v>
      </c>
      <c r="F5369" s="15" t="s">
        <v>4324</v>
      </c>
      <c r="G5369" s="15" t="s">
        <v>15279</v>
      </c>
      <c r="H5369" s="15" t="s">
        <v>15329</v>
      </c>
      <c r="I5369" s="15" t="s">
        <v>4327</v>
      </c>
      <c r="J5369" s="15" t="s">
        <v>4345</v>
      </c>
      <c r="K5369" s="15"/>
      <c r="L5369" s="103" t="str">
        <f t="shared" si="1"/>
        <v>B-L601R-W30-500 ml White Bottle</v>
      </c>
      <c r="M5369" s="103">
        <f t="shared" si="2"/>
        <v>720</v>
      </c>
      <c r="N5369" s="102" t="str">
        <f t="shared" si="3"/>
        <v>wk </v>
      </c>
    </row>
    <row r="5370" ht="12.75" customHeight="1">
      <c r="A5370" s="15" t="s">
        <v>4793</v>
      </c>
      <c r="B5370" s="15" t="s">
        <v>3123</v>
      </c>
      <c r="C5370" s="15" t="s">
        <v>4321</v>
      </c>
      <c r="D5370" s="15" t="s">
        <v>3816</v>
      </c>
      <c r="E5370" s="15" t="s">
        <v>15330</v>
      </c>
      <c r="F5370" s="15" t="s">
        <v>4324</v>
      </c>
      <c r="G5370" s="15" t="s">
        <v>15264</v>
      </c>
      <c r="H5370" s="15" t="s">
        <v>15331</v>
      </c>
      <c r="I5370" s="15" t="s">
        <v>4327</v>
      </c>
      <c r="J5370" s="15" t="s">
        <v>4328</v>
      </c>
      <c r="K5370" s="15"/>
      <c r="L5370" s="103" t="str">
        <f t="shared" si="1"/>
        <v>B-L601R-W30-500 ml White Bottle</v>
      </c>
      <c r="M5370" s="103">
        <f t="shared" si="2"/>
        <v>144</v>
      </c>
      <c r="N5370" s="102" t="str">
        <f t="shared" si="3"/>
        <v>wk </v>
      </c>
    </row>
    <row r="5371" ht="12.75" customHeight="1">
      <c r="A5371" s="15" t="s">
        <v>4802</v>
      </c>
      <c r="B5371" s="15" t="s">
        <v>3123</v>
      </c>
      <c r="C5371" s="15" t="s">
        <v>4321</v>
      </c>
      <c r="D5371" s="15" t="s">
        <v>3816</v>
      </c>
      <c r="E5371" s="15" t="s">
        <v>14003</v>
      </c>
      <c r="F5371" s="15" t="s">
        <v>4324</v>
      </c>
      <c r="G5371" s="15" t="s">
        <v>15264</v>
      </c>
      <c r="H5371" s="15" t="s">
        <v>15331</v>
      </c>
      <c r="I5371" s="15" t="s">
        <v>4327</v>
      </c>
      <c r="J5371" s="15" t="s">
        <v>4328</v>
      </c>
      <c r="K5371" s="15"/>
      <c r="L5371" s="103" t="str">
        <f t="shared" si="1"/>
        <v>B-L601R-W30-500 ml White Bottle</v>
      </c>
      <c r="M5371" s="103">
        <f t="shared" si="2"/>
        <v>144</v>
      </c>
      <c r="N5371" s="102" t="str">
        <f t="shared" si="3"/>
        <v>wk </v>
      </c>
    </row>
    <row r="5372" ht="12.75" customHeight="1">
      <c r="A5372" s="15" t="s">
        <v>4805</v>
      </c>
      <c r="B5372" s="15" t="s">
        <v>3123</v>
      </c>
      <c r="C5372" s="15" t="s">
        <v>4321</v>
      </c>
      <c r="D5372" s="15" t="s">
        <v>3816</v>
      </c>
      <c r="E5372" s="15" t="s">
        <v>15332</v>
      </c>
      <c r="F5372" s="15" t="s">
        <v>4324</v>
      </c>
      <c r="G5372" s="15" t="s">
        <v>15264</v>
      </c>
      <c r="H5372" s="15" t="s">
        <v>15331</v>
      </c>
      <c r="I5372" s="15" t="s">
        <v>4327</v>
      </c>
      <c r="J5372" s="15" t="s">
        <v>4328</v>
      </c>
      <c r="K5372" s="15"/>
      <c r="L5372" s="103" t="str">
        <f t="shared" si="1"/>
        <v>B-L601R-W30-500 ml White Bottle</v>
      </c>
      <c r="M5372" s="103">
        <f t="shared" si="2"/>
        <v>144</v>
      </c>
      <c r="N5372" s="102" t="str">
        <f t="shared" si="3"/>
        <v>wk </v>
      </c>
    </row>
    <row r="5373" ht="12.75" customHeight="1">
      <c r="A5373" s="15" t="s">
        <v>4810</v>
      </c>
      <c r="B5373" s="15" t="s">
        <v>3123</v>
      </c>
      <c r="C5373" s="15" t="s">
        <v>4321</v>
      </c>
      <c r="D5373" s="15" t="s">
        <v>6806</v>
      </c>
      <c r="E5373" s="15" t="s">
        <v>15333</v>
      </c>
      <c r="F5373" s="15" t="s">
        <v>4324</v>
      </c>
      <c r="G5373" s="15" t="s">
        <v>15306</v>
      </c>
      <c r="H5373" s="15" t="s">
        <v>15334</v>
      </c>
      <c r="I5373" s="15" t="s">
        <v>4327</v>
      </c>
      <c r="J5373" s="15" t="s">
        <v>4328</v>
      </c>
      <c r="K5373" s="15"/>
      <c r="L5373" s="103" t="str">
        <f t="shared" si="1"/>
        <v>B-L601R-W30-500 ml White Bottle</v>
      </c>
      <c r="M5373" s="103">
        <f t="shared" si="2"/>
        <v>1440</v>
      </c>
      <c r="N5373" s="102" t="str">
        <f t="shared" si="3"/>
        <v>wk </v>
      </c>
    </row>
    <row r="5374" ht="12.75" customHeight="1">
      <c r="A5374" s="15" t="s">
        <v>4816</v>
      </c>
      <c r="B5374" s="15" t="s">
        <v>3123</v>
      </c>
      <c r="C5374" s="15" t="s">
        <v>4321</v>
      </c>
      <c r="D5374" s="15" t="s">
        <v>3372</v>
      </c>
      <c r="E5374" s="15" t="s">
        <v>15335</v>
      </c>
      <c r="F5374" s="15" t="s">
        <v>4324</v>
      </c>
      <c r="G5374" s="15" t="s">
        <v>15259</v>
      </c>
      <c r="H5374" s="15" t="s">
        <v>15336</v>
      </c>
      <c r="I5374" s="15" t="s">
        <v>4327</v>
      </c>
      <c r="J5374" s="15" t="s">
        <v>4345</v>
      </c>
      <c r="K5374" s="15"/>
      <c r="L5374" s="103" t="str">
        <f t="shared" si="1"/>
        <v>B-L601R-W30-500 ml White Bottle</v>
      </c>
      <c r="M5374" s="103">
        <f t="shared" si="2"/>
        <v>288</v>
      </c>
      <c r="N5374" s="102" t="str">
        <f t="shared" si="3"/>
        <v>wk 2</v>
      </c>
    </row>
    <row r="5375" ht="12.75" customHeight="1">
      <c r="A5375" s="15" t="s">
        <v>4816</v>
      </c>
      <c r="B5375" s="15" t="s">
        <v>3123</v>
      </c>
      <c r="C5375" s="15" t="s">
        <v>4321</v>
      </c>
      <c r="D5375" s="15" t="s">
        <v>3816</v>
      </c>
      <c r="E5375" s="15" t="s">
        <v>8345</v>
      </c>
      <c r="F5375" s="15" t="s">
        <v>4324</v>
      </c>
      <c r="G5375" s="15" t="s">
        <v>15264</v>
      </c>
      <c r="H5375" s="15" t="s">
        <v>15331</v>
      </c>
      <c r="I5375" s="15" t="s">
        <v>4327</v>
      </c>
      <c r="J5375" s="15" t="s">
        <v>4345</v>
      </c>
      <c r="K5375" s="15"/>
      <c r="L5375" s="103" t="str">
        <f t="shared" si="1"/>
        <v>B-L601R-W30-500 ml White Bottle</v>
      </c>
      <c r="M5375" s="103">
        <f t="shared" si="2"/>
        <v>144</v>
      </c>
      <c r="N5375" s="102" t="str">
        <f t="shared" si="3"/>
        <v>wk 2</v>
      </c>
    </row>
    <row r="5376" ht="12.75" customHeight="1">
      <c r="A5376" s="15" t="s">
        <v>4818</v>
      </c>
      <c r="B5376" s="15" t="s">
        <v>3123</v>
      </c>
      <c r="C5376" s="15" t="s">
        <v>4321</v>
      </c>
      <c r="D5376" s="15" t="s">
        <v>3816</v>
      </c>
      <c r="E5376" s="15" t="s">
        <v>14283</v>
      </c>
      <c r="F5376" s="15" t="s">
        <v>4324</v>
      </c>
      <c r="G5376" s="15" t="s">
        <v>15264</v>
      </c>
      <c r="H5376" s="15" t="s">
        <v>15331</v>
      </c>
      <c r="I5376" s="15" t="s">
        <v>4327</v>
      </c>
      <c r="J5376" s="15" t="s">
        <v>4328</v>
      </c>
      <c r="K5376" s="15"/>
      <c r="L5376" s="103" t="str">
        <f t="shared" si="1"/>
        <v>B-L601R-W30-500 ml White Bottle</v>
      </c>
      <c r="M5376" s="103">
        <f t="shared" si="2"/>
        <v>144</v>
      </c>
      <c r="N5376" s="102" t="str">
        <f t="shared" si="3"/>
        <v>wk 6</v>
      </c>
    </row>
    <row r="5377" ht="12.75" customHeight="1">
      <c r="A5377" s="15" t="s">
        <v>4823</v>
      </c>
      <c r="B5377" s="15" t="s">
        <v>3123</v>
      </c>
      <c r="C5377" s="15" t="s">
        <v>4321</v>
      </c>
      <c r="D5377" s="15" t="s">
        <v>3816</v>
      </c>
      <c r="E5377" s="15" t="s">
        <v>15337</v>
      </c>
      <c r="F5377" s="15" t="s">
        <v>4324</v>
      </c>
      <c r="G5377" s="15" t="s">
        <v>15264</v>
      </c>
      <c r="H5377" s="15" t="s">
        <v>15331</v>
      </c>
      <c r="I5377" s="15" t="s">
        <v>4327</v>
      </c>
      <c r="J5377" s="15" t="s">
        <v>4328</v>
      </c>
      <c r="K5377" s="15"/>
      <c r="L5377" s="103" t="str">
        <f t="shared" si="1"/>
        <v>B-L601R-W30-500 ml White Bottle</v>
      </c>
      <c r="M5377" s="103">
        <f t="shared" si="2"/>
        <v>144</v>
      </c>
      <c r="N5377" s="102" t="str">
        <f t="shared" si="3"/>
        <v>wk 15</v>
      </c>
    </row>
    <row r="5378" ht="12.75" customHeight="1">
      <c r="A5378" s="15" t="s">
        <v>4826</v>
      </c>
      <c r="B5378" s="15" t="s">
        <v>3123</v>
      </c>
      <c r="C5378" s="15" t="s">
        <v>4321</v>
      </c>
      <c r="D5378" s="15" t="s">
        <v>7483</v>
      </c>
      <c r="E5378" s="15" t="s">
        <v>15338</v>
      </c>
      <c r="F5378" s="15" t="s">
        <v>4324</v>
      </c>
      <c r="G5378" s="15" t="s">
        <v>15272</v>
      </c>
      <c r="H5378" s="15" t="s">
        <v>15339</v>
      </c>
      <c r="I5378" s="15" t="s">
        <v>4327</v>
      </c>
      <c r="J5378" s="15" t="s">
        <v>4328</v>
      </c>
      <c r="K5378" s="15"/>
      <c r="L5378" s="103" t="str">
        <f t="shared" si="1"/>
        <v>B-L601R-W30-500 ml White Bottle</v>
      </c>
      <c r="M5378" s="103">
        <f t="shared" si="2"/>
        <v>432</v>
      </c>
      <c r="N5378" s="102" t="str">
        <f t="shared" si="3"/>
        <v>wk 19</v>
      </c>
    </row>
    <row r="5379" ht="12.75" customHeight="1">
      <c r="A5379" s="15" t="s">
        <v>4826</v>
      </c>
      <c r="B5379" s="15" t="s">
        <v>3123</v>
      </c>
      <c r="C5379" s="15" t="s">
        <v>4321</v>
      </c>
      <c r="D5379" s="15" t="s">
        <v>3816</v>
      </c>
      <c r="E5379" s="15" t="s">
        <v>15340</v>
      </c>
      <c r="F5379" s="15" t="s">
        <v>4324</v>
      </c>
      <c r="G5379" s="15" t="s">
        <v>15264</v>
      </c>
      <c r="H5379" s="15" t="s">
        <v>15331</v>
      </c>
      <c r="I5379" s="15" t="s">
        <v>4327</v>
      </c>
      <c r="J5379" s="15" t="s">
        <v>4328</v>
      </c>
      <c r="K5379" s="15"/>
      <c r="L5379" s="103" t="str">
        <f t="shared" si="1"/>
        <v>B-L601R-W30-500 ml White Bottle</v>
      </c>
      <c r="M5379" s="103">
        <f t="shared" si="2"/>
        <v>144</v>
      </c>
      <c r="N5379" s="102" t="str">
        <f t="shared" si="3"/>
        <v>wk 19</v>
      </c>
    </row>
    <row r="5380" ht="12.75" customHeight="1">
      <c r="A5380" s="15" t="s">
        <v>4826</v>
      </c>
      <c r="B5380" s="15" t="s">
        <v>3123</v>
      </c>
      <c r="C5380" s="15" t="s">
        <v>4321</v>
      </c>
      <c r="D5380" s="15" t="s">
        <v>3544</v>
      </c>
      <c r="E5380" s="15" t="s">
        <v>8354</v>
      </c>
      <c r="F5380" s="15" t="s">
        <v>4324</v>
      </c>
      <c r="G5380" s="15" t="s">
        <v>15279</v>
      </c>
      <c r="H5380" s="15" t="s">
        <v>15329</v>
      </c>
      <c r="I5380" s="15" t="s">
        <v>4327</v>
      </c>
      <c r="J5380" s="15" t="s">
        <v>4328</v>
      </c>
      <c r="K5380" s="15"/>
      <c r="L5380" s="103" t="str">
        <f t="shared" si="1"/>
        <v>B-L601R-W30-500 ml White Bottle</v>
      </c>
      <c r="M5380" s="103">
        <f t="shared" si="2"/>
        <v>720</v>
      </c>
      <c r="N5380" s="102" t="str">
        <f t="shared" si="3"/>
        <v>wk 19</v>
      </c>
    </row>
    <row r="5381" ht="12.75" customHeight="1">
      <c r="A5381" s="15" t="s">
        <v>4830</v>
      </c>
      <c r="B5381" s="15" t="s">
        <v>3123</v>
      </c>
      <c r="C5381" s="15" t="s">
        <v>4321</v>
      </c>
      <c r="D5381" s="15" t="s">
        <v>3816</v>
      </c>
      <c r="E5381" s="15" t="s">
        <v>15341</v>
      </c>
      <c r="F5381" s="15" t="s">
        <v>4324</v>
      </c>
      <c r="G5381" s="15" t="s">
        <v>15264</v>
      </c>
      <c r="H5381" s="15" t="s">
        <v>15331</v>
      </c>
      <c r="I5381" s="15" t="s">
        <v>4327</v>
      </c>
      <c r="J5381" s="15" t="s">
        <v>4328</v>
      </c>
      <c r="K5381" s="15"/>
      <c r="L5381" s="103" t="str">
        <f t="shared" si="1"/>
        <v>B-L601R-W30-500 ml White Bottle</v>
      </c>
      <c r="M5381" s="103">
        <f t="shared" si="2"/>
        <v>144</v>
      </c>
      <c r="N5381" s="102" t="str">
        <f t="shared" si="3"/>
        <v>wk 32</v>
      </c>
    </row>
    <row r="5382" ht="12.75" customHeight="1">
      <c r="A5382" s="15" t="s">
        <v>4838</v>
      </c>
      <c r="B5382" s="15" t="s">
        <v>3123</v>
      </c>
      <c r="C5382" s="15" t="s">
        <v>4321</v>
      </c>
      <c r="D5382" s="15" t="s">
        <v>3816</v>
      </c>
      <c r="E5382" s="15" t="s">
        <v>15342</v>
      </c>
      <c r="F5382" s="15" t="s">
        <v>4324</v>
      </c>
      <c r="G5382" s="15" t="s">
        <v>15264</v>
      </c>
      <c r="H5382" s="15" t="s">
        <v>15331</v>
      </c>
      <c r="I5382" s="15" t="s">
        <v>4327</v>
      </c>
      <c r="J5382" s="15" t="s">
        <v>4328</v>
      </c>
      <c r="K5382" s="15"/>
      <c r="L5382" s="103" t="str">
        <f t="shared" si="1"/>
        <v>B-L601R-W30-500 ml White Bottle</v>
      </c>
      <c r="M5382" s="103">
        <f t="shared" si="2"/>
        <v>144</v>
      </c>
      <c r="N5382" s="102" t="str">
        <f t="shared" si="3"/>
        <v>wk 45</v>
      </c>
    </row>
    <row r="5383" ht="12.75" customHeight="1">
      <c r="A5383" s="15" t="s">
        <v>4838</v>
      </c>
      <c r="B5383" s="15" t="s">
        <v>3123</v>
      </c>
      <c r="C5383" s="15" t="s">
        <v>4321</v>
      </c>
      <c r="D5383" s="15" t="s">
        <v>3816</v>
      </c>
      <c r="E5383" s="15" t="s">
        <v>14291</v>
      </c>
      <c r="F5383" s="15" t="s">
        <v>4324</v>
      </c>
      <c r="G5383" s="15" t="s">
        <v>15264</v>
      </c>
      <c r="H5383" s="15" t="s">
        <v>15331</v>
      </c>
      <c r="I5383" s="15" t="s">
        <v>4327</v>
      </c>
      <c r="J5383" s="15" t="s">
        <v>4328</v>
      </c>
      <c r="K5383" s="15"/>
      <c r="L5383" s="103" t="str">
        <f t="shared" si="1"/>
        <v>B-L601R-W30-500 ml White Bottle</v>
      </c>
      <c r="M5383" s="103">
        <f t="shared" si="2"/>
        <v>144</v>
      </c>
      <c r="N5383" s="102" t="str">
        <f t="shared" si="3"/>
        <v>wk 45</v>
      </c>
    </row>
    <row r="5384" ht="12.75" customHeight="1">
      <c r="A5384" s="15" t="s">
        <v>4840</v>
      </c>
      <c r="B5384" s="15" t="s">
        <v>3123</v>
      </c>
      <c r="C5384" s="15" t="s">
        <v>4321</v>
      </c>
      <c r="D5384" s="15" t="s">
        <v>3544</v>
      </c>
      <c r="E5384" s="15" t="s">
        <v>15343</v>
      </c>
      <c r="F5384" s="15" t="s">
        <v>4324</v>
      </c>
      <c r="G5384" s="15" t="s">
        <v>15279</v>
      </c>
      <c r="H5384" s="15" t="s">
        <v>15329</v>
      </c>
      <c r="I5384" s="15" t="s">
        <v>4327</v>
      </c>
      <c r="J5384" s="15" t="s">
        <v>4328</v>
      </c>
      <c r="K5384" s="15"/>
      <c r="L5384" s="103" t="str">
        <f t="shared" si="1"/>
        <v>B-L601R-W30-500 ml White Bottle</v>
      </c>
      <c r="M5384" s="103">
        <f t="shared" si="2"/>
        <v>720</v>
      </c>
      <c r="N5384" s="102" t="str">
        <f t="shared" si="3"/>
        <v>wk 50</v>
      </c>
    </row>
    <row r="5385" ht="12.75" customHeight="1">
      <c r="A5385" s="15" t="s">
        <v>4851</v>
      </c>
      <c r="B5385" s="15" t="s">
        <v>3123</v>
      </c>
      <c r="C5385" s="15" t="s">
        <v>4321</v>
      </c>
      <c r="D5385" s="15" t="s">
        <v>3816</v>
      </c>
      <c r="E5385" s="15" t="s">
        <v>15344</v>
      </c>
      <c r="F5385" s="15" t="s">
        <v>4324</v>
      </c>
      <c r="G5385" s="15" t="s">
        <v>15264</v>
      </c>
      <c r="H5385" s="15" t="s">
        <v>15331</v>
      </c>
      <c r="I5385" s="15" t="s">
        <v>4327</v>
      </c>
      <c r="J5385" s="15" t="s">
        <v>4328</v>
      </c>
      <c r="K5385" s="15"/>
      <c r="L5385" s="103" t="str">
        <f t="shared" si="1"/>
        <v>B-L601R-W30-500 ml White Bottle</v>
      </c>
      <c r="M5385" s="103">
        <f t="shared" si="2"/>
        <v>144</v>
      </c>
      <c r="N5385" s="102" t="str">
        <f t="shared" si="3"/>
        <v>wk </v>
      </c>
    </row>
    <row r="5386" ht="12.75" customHeight="1">
      <c r="A5386" s="15" t="s">
        <v>4853</v>
      </c>
      <c r="B5386" s="15" t="s">
        <v>3123</v>
      </c>
      <c r="C5386" s="15" t="s">
        <v>4321</v>
      </c>
      <c r="D5386" s="15" t="s">
        <v>3816</v>
      </c>
      <c r="E5386" s="15" t="s">
        <v>15140</v>
      </c>
      <c r="F5386" s="15" t="s">
        <v>4324</v>
      </c>
      <c r="G5386" s="15" t="s">
        <v>15264</v>
      </c>
      <c r="H5386" s="15" t="s">
        <v>15331</v>
      </c>
      <c r="I5386" s="15" t="s">
        <v>4327</v>
      </c>
      <c r="J5386" s="15" t="s">
        <v>4328</v>
      </c>
      <c r="K5386" s="15"/>
      <c r="L5386" s="103" t="str">
        <f t="shared" si="1"/>
        <v>B-L601R-W30-500 ml White Bottle</v>
      </c>
      <c r="M5386" s="103">
        <f t="shared" si="2"/>
        <v>144</v>
      </c>
      <c r="N5386" s="102" t="str">
        <f t="shared" si="3"/>
        <v>wk </v>
      </c>
    </row>
    <row r="5387" ht="12.75" customHeight="1">
      <c r="A5387" s="15" t="s">
        <v>4857</v>
      </c>
      <c r="B5387" s="15" t="s">
        <v>3123</v>
      </c>
      <c r="C5387" s="15" t="s">
        <v>4321</v>
      </c>
      <c r="D5387" s="15" t="s">
        <v>3816</v>
      </c>
      <c r="E5387" s="15" t="s">
        <v>15345</v>
      </c>
      <c r="F5387" s="15" t="s">
        <v>4324</v>
      </c>
      <c r="G5387" s="15" t="s">
        <v>15264</v>
      </c>
      <c r="H5387" s="15" t="s">
        <v>15331</v>
      </c>
      <c r="I5387" s="15" t="s">
        <v>4327</v>
      </c>
      <c r="J5387" s="15" t="s">
        <v>4328</v>
      </c>
      <c r="K5387" s="15"/>
      <c r="L5387" s="103" t="str">
        <f t="shared" si="1"/>
        <v>B-L601R-W30-500 ml White Bottle</v>
      </c>
      <c r="M5387" s="103">
        <f t="shared" si="2"/>
        <v>144</v>
      </c>
      <c r="N5387" s="102" t="str">
        <f t="shared" si="3"/>
        <v>wk </v>
      </c>
    </row>
    <row r="5388" ht="12.75" customHeight="1">
      <c r="A5388" s="15" t="s">
        <v>4857</v>
      </c>
      <c r="B5388" s="15" t="s">
        <v>3123</v>
      </c>
      <c r="C5388" s="15" t="s">
        <v>4321</v>
      </c>
      <c r="D5388" s="15" t="s">
        <v>3569</v>
      </c>
      <c r="E5388" s="15" t="s">
        <v>11270</v>
      </c>
      <c r="F5388" s="15" t="s">
        <v>4324</v>
      </c>
      <c r="G5388" s="15" t="s">
        <v>15261</v>
      </c>
      <c r="H5388" s="15" t="s">
        <v>15328</v>
      </c>
      <c r="I5388" s="15" t="s">
        <v>4327</v>
      </c>
      <c r="J5388" s="15" t="s">
        <v>4328</v>
      </c>
      <c r="K5388" s="15"/>
      <c r="L5388" s="103" t="str">
        <f t="shared" si="1"/>
        <v>B-L601R-W30-500 ml White Bottle</v>
      </c>
      <c r="M5388" s="103">
        <f t="shared" si="2"/>
        <v>576</v>
      </c>
      <c r="N5388" s="102" t="str">
        <f t="shared" si="3"/>
        <v>wk </v>
      </c>
    </row>
    <row r="5389" ht="12.75" customHeight="1">
      <c r="A5389" s="15" t="s">
        <v>4864</v>
      </c>
      <c r="B5389" s="15" t="s">
        <v>3123</v>
      </c>
      <c r="C5389" s="15" t="s">
        <v>4321</v>
      </c>
      <c r="D5389" s="15" t="s">
        <v>3816</v>
      </c>
      <c r="E5389" s="15" t="s">
        <v>15346</v>
      </c>
      <c r="F5389" s="15" t="s">
        <v>4324</v>
      </c>
      <c r="G5389" s="15" t="s">
        <v>15264</v>
      </c>
      <c r="H5389" s="15" t="s">
        <v>15331</v>
      </c>
      <c r="I5389" s="15" t="s">
        <v>4327</v>
      </c>
      <c r="J5389" s="15" t="s">
        <v>4328</v>
      </c>
      <c r="K5389" s="15"/>
      <c r="L5389" s="103" t="str">
        <f t="shared" si="1"/>
        <v>B-L601R-W30-500 ml White Bottle</v>
      </c>
      <c r="M5389" s="103">
        <f t="shared" si="2"/>
        <v>144</v>
      </c>
      <c r="N5389" s="102" t="str">
        <f t="shared" si="3"/>
        <v>wk </v>
      </c>
    </row>
    <row r="5390" ht="12.75" customHeight="1">
      <c r="A5390" s="15" t="s">
        <v>4872</v>
      </c>
      <c r="B5390" s="15" t="s">
        <v>3123</v>
      </c>
      <c r="C5390" s="15" t="s">
        <v>4321</v>
      </c>
      <c r="D5390" s="15" t="s">
        <v>3539</v>
      </c>
      <c r="E5390" s="15" t="s">
        <v>15347</v>
      </c>
      <c r="F5390" s="15" t="s">
        <v>11212</v>
      </c>
      <c r="G5390" s="15" t="s">
        <v>15348</v>
      </c>
      <c r="H5390" s="15" t="s">
        <v>15349</v>
      </c>
      <c r="I5390" s="15" t="s">
        <v>4327</v>
      </c>
      <c r="J5390" s="15" t="s">
        <v>4345</v>
      </c>
      <c r="K5390" s="15"/>
      <c r="L5390" s="103" t="str">
        <f t="shared" si="1"/>
        <v>B-L601R-W30-500 ml White Bottle</v>
      </c>
      <c r="M5390" s="103">
        <f t="shared" si="2"/>
        <v>864</v>
      </c>
      <c r="N5390" s="102" t="str">
        <f t="shared" si="3"/>
        <v>wk </v>
      </c>
    </row>
    <row r="5391" ht="12.75" customHeight="1">
      <c r="A5391" s="15" t="s">
        <v>4878</v>
      </c>
      <c r="B5391" s="15" t="s">
        <v>3123</v>
      </c>
      <c r="C5391" s="15" t="s">
        <v>4321</v>
      </c>
      <c r="D5391" s="15" t="s">
        <v>3816</v>
      </c>
      <c r="E5391" s="15" t="s">
        <v>15350</v>
      </c>
      <c r="F5391" s="15" t="s">
        <v>4324</v>
      </c>
      <c r="G5391" s="15" t="s">
        <v>15264</v>
      </c>
      <c r="H5391" s="15" t="s">
        <v>15331</v>
      </c>
      <c r="I5391" s="15" t="s">
        <v>4327</v>
      </c>
      <c r="J5391" s="15" t="s">
        <v>4328</v>
      </c>
      <c r="K5391" s="15"/>
      <c r="L5391" s="103" t="str">
        <f t="shared" si="1"/>
        <v>B-L601R-W30-500 ml White Bottle</v>
      </c>
      <c r="M5391" s="103">
        <f t="shared" si="2"/>
        <v>144</v>
      </c>
      <c r="N5391" s="102" t="str">
        <f t="shared" si="3"/>
        <v>wk </v>
      </c>
    </row>
    <row r="5392" ht="12.75" customHeight="1">
      <c r="A5392" s="15" t="s">
        <v>5615</v>
      </c>
      <c r="B5392" s="15" t="s">
        <v>3123</v>
      </c>
      <c r="C5392" s="15" t="s">
        <v>4321</v>
      </c>
      <c r="D5392" s="15" t="s">
        <v>3816</v>
      </c>
      <c r="E5392" s="15" t="s">
        <v>15351</v>
      </c>
      <c r="F5392" s="15" t="s">
        <v>15324</v>
      </c>
      <c r="G5392" s="15" t="s">
        <v>15264</v>
      </c>
      <c r="H5392" s="15" t="s">
        <v>15331</v>
      </c>
      <c r="I5392" s="15" t="s">
        <v>4327</v>
      </c>
      <c r="J5392" s="15" t="s">
        <v>4328</v>
      </c>
      <c r="K5392" s="15"/>
      <c r="L5392" s="103" t="str">
        <f t="shared" si="1"/>
        <v>B-L601R-W30-500 ml White Bottle</v>
      </c>
      <c r="M5392" s="103">
        <f t="shared" si="2"/>
        <v>144</v>
      </c>
      <c r="N5392" s="102" t="str">
        <f t="shared" si="3"/>
        <v>wk </v>
      </c>
    </row>
    <row r="5393" ht="12.75" customHeight="1">
      <c r="A5393" s="15" t="s">
        <v>4882</v>
      </c>
      <c r="B5393" s="15" t="s">
        <v>3123</v>
      </c>
      <c r="C5393" s="15" t="s">
        <v>4321</v>
      </c>
      <c r="D5393" s="15" t="s">
        <v>3816</v>
      </c>
      <c r="E5393" s="15" t="s">
        <v>15352</v>
      </c>
      <c r="F5393" s="15" t="s">
        <v>4324</v>
      </c>
      <c r="G5393" s="15" t="s">
        <v>15264</v>
      </c>
      <c r="H5393" s="15" t="s">
        <v>15331</v>
      </c>
      <c r="I5393" s="15" t="s">
        <v>4327</v>
      </c>
      <c r="J5393" s="15" t="s">
        <v>4345</v>
      </c>
      <c r="K5393" s="15"/>
      <c r="L5393" s="103" t="str">
        <f t="shared" si="1"/>
        <v>B-L601R-W30-500 ml White Bottle</v>
      </c>
      <c r="M5393" s="103">
        <f t="shared" si="2"/>
        <v>144</v>
      </c>
      <c r="N5393" s="102" t="str">
        <f t="shared" si="3"/>
        <v>wk </v>
      </c>
    </row>
    <row r="5394" ht="12.75" customHeight="1">
      <c r="A5394" s="15" t="s">
        <v>4884</v>
      </c>
      <c r="B5394" s="15" t="s">
        <v>3123</v>
      </c>
      <c r="C5394" s="15" t="s">
        <v>4321</v>
      </c>
      <c r="D5394" s="15" t="s">
        <v>3816</v>
      </c>
      <c r="E5394" s="15" t="s">
        <v>15353</v>
      </c>
      <c r="F5394" s="15" t="s">
        <v>4324</v>
      </c>
      <c r="G5394" s="15" t="s">
        <v>15264</v>
      </c>
      <c r="H5394" s="15" t="s">
        <v>15331</v>
      </c>
      <c r="I5394" s="15" t="s">
        <v>4327</v>
      </c>
      <c r="J5394" s="15" t="s">
        <v>4328</v>
      </c>
      <c r="K5394" s="15"/>
      <c r="L5394" s="103" t="str">
        <f t="shared" si="1"/>
        <v>B-L601R-W30-500 ml White Bottle</v>
      </c>
      <c r="M5394" s="103">
        <f t="shared" si="2"/>
        <v>144</v>
      </c>
      <c r="N5394" s="102" t="str">
        <f t="shared" si="3"/>
        <v>wk 2</v>
      </c>
    </row>
    <row r="5395" ht="12.75" customHeight="1">
      <c r="A5395" s="15" t="s">
        <v>15354</v>
      </c>
      <c r="B5395" s="15" t="s">
        <v>2880</v>
      </c>
      <c r="C5395" s="15" t="s">
        <v>3146</v>
      </c>
      <c r="D5395" s="15" t="s">
        <v>3145</v>
      </c>
      <c r="E5395" s="15"/>
      <c r="F5395" s="15" t="s">
        <v>4308</v>
      </c>
      <c r="G5395" s="15" t="s">
        <v>15355</v>
      </c>
      <c r="H5395" s="15" t="s">
        <v>3149</v>
      </c>
      <c r="I5395" s="15" t="s">
        <v>3177</v>
      </c>
      <c r="J5395" s="15"/>
      <c r="K5395" s="15"/>
      <c r="L5395" s="103" t="str">
        <f t="shared" si="1"/>
        <v>B-L601R-W30RAHMO-500 ml White Bottle Printed Rahmo Oil</v>
      </c>
      <c r="M5395" s="103">
        <f t="shared" si="2"/>
        <v>0</v>
      </c>
      <c r="N5395" s="102" t="str">
        <f t="shared" si="3"/>
        <v>wk </v>
      </c>
    </row>
    <row r="5396" ht="12.75" customHeight="1">
      <c r="A5396" s="15" t="s">
        <v>4361</v>
      </c>
      <c r="B5396" s="15" t="s">
        <v>3123</v>
      </c>
      <c r="C5396" s="15" t="s">
        <v>4321</v>
      </c>
      <c r="D5396" s="15" t="s">
        <v>3539</v>
      </c>
      <c r="E5396" s="15" t="s">
        <v>15356</v>
      </c>
      <c r="F5396" s="15" t="s">
        <v>4324</v>
      </c>
      <c r="G5396" s="15" t="s">
        <v>15357</v>
      </c>
      <c r="H5396" s="15" t="s">
        <v>15358</v>
      </c>
      <c r="I5396" s="15" t="s">
        <v>4327</v>
      </c>
      <c r="J5396" s="15" t="s">
        <v>5653</v>
      </c>
      <c r="K5396" s="15"/>
      <c r="L5396" s="103" t="str">
        <f t="shared" si="1"/>
        <v>B-L601R-W30RAHMO-500 ml White Bottle Printed Rahmo Oil</v>
      </c>
      <c r="M5396" s="103">
        <f t="shared" si="2"/>
        <v>864</v>
      </c>
      <c r="N5396" s="102" t="str">
        <f t="shared" si="3"/>
        <v>wk 5</v>
      </c>
    </row>
    <row r="5397" ht="12.75" customHeight="1">
      <c r="A5397" s="15" t="s">
        <v>15359</v>
      </c>
      <c r="B5397" s="15" t="s">
        <v>2880</v>
      </c>
      <c r="C5397" s="15" t="s">
        <v>3146</v>
      </c>
      <c r="D5397" s="15" t="s">
        <v>3145</v>
      </c>
      <c r="E5397" s="15"/>
      <c r="F5397" s="15" t="s">
        <v>4308</v>
      </c>
      <c r="G5397" s="15" t="s">
        <v>15355</v>
      </c>
      <c r="H5397" s="15" t="s">
        <v>3149</v>
      </c>
      <c r="I5397" s="15" t="s">
        <v>3177</v>
      </c>
      <c r="J5397" s="15"/>
      <c r="K5397" s="15"/>
      <c r="L5397" s="103" t="str">
        <f t="shared" si="1"/>
        <v>B-L601R-W30RNG-OTO-500ml White Printed B.Ring OTO</v>
      </c>
      <c r="M5397" s="103">
        <f t="shared" si="2"/>
        <v>0</v>
      </c>
      <c r="N5397" s="102" t="str">
        <f t="shared" si="3"/>
        <v>wk </v>
      </c>
    </row>
    <row r="5398" ht="12.75" customHeight="1">
      <c r="A5398" s="15" t="s">
        <v>4477</v>
      </c>
      <c r="B5398" s="15" t="s">
        <v>3123</v>
      </c>
      <c r="C5398" s="15" t="s">
        <v>4321</v>
      </c>
      <c r="D5398" s="15" t="s">
        <v>3657</v>
      </c>
      <c r="E5398" s="15" t="s">
        <v>15360</v>
      </c>
      <c r="F5398" s="15" t="s">
        <v>14083</v>
      </c>
      <c r="G5398" s="15" t="s">
        <v>15361</v>
      </c>
      <c r="H5398" s="15" t="s">
        <v>15362</v>
      </c>
      <c r="I5398" s="15" t="s">
        <v>4327</v>
      </c>
      <c r="J5398" s="15" t="s">
        <v>4345</v>
      </c>
      <c r="K5398" s="15"/>
      <c r="L5398" s="103" t="str">
        <f t="shared" si="1"/>
        <v>B-L601R-W30RNG-OTO-500ml White Printed B.Ring OTO</v>
      </c>
      <c r="M5398" s="103">
        <f t="shared" si="2"/>
        <v>2304</v>
      </c>
      <c r="N5398" s="102" t="str">
        <f t="shared" si="3"/>
        <v>wk 40</v>
      </c>
    </row>
    <row r="5399" ht="12.75" customHeight="1">
      <c r="A5399" s="15" t="s">
        <v>4609</v>
      </c>
      <c r="B5399" s="15" t="s">
        <v>3123</v>
      </c>
      <c r="C5399" s="15" t="s">
        <v>4321</v>
      </c>
      <c r="D5399" s="15" t="s">
        <v>15363</v>
      </c>
      <c r="E5399" s="15" t="s">
        <v>15364</v>
      </c>
      <c r="F5399" s="15" t="s">
        <v>14083</v>
      </c>
      <c r="G5399" s="15" t="s">
        <v>15365</v>
      </c>
      <c r="H5399" s="15" t="s">
        <v>15366</v>
      </c>
      <c r="I5399" s="15" t="s">
        <v>4327</v>
      </c>
      <c r="J5399" s="15" t="s">
        <v>4345</v>
      </c>
      <c r="K5399" s="15"/>
      <c r="L5399" s="103" t="str">
        <f t="shared" si="1"/>
        <v>B-L601R-W30RNG-OTO-500ml White Printed B.Ring OTO</v>
      </c>
      <c r="M5399" s="103">
        <f t="shared" si="2"/>
        <v>2696</v>
      </c>
      <c r="N5399" s="102" t="str">
        <f t="shared" si="3"/>
        <v>wk 6</v>
      </c>
    </row>
    <row r="5400" ht="12.75" customHeight="1">
      <c r="A5400" s="15" t="s">
        <v>15367</v>
      </c>
      <c r="B5400" s="15" t="s">
        <v>2903</v>
      </c>
      <c r="C5400" s="15" t="s">
        <v>3146</v>
      </c>
      <c r="D5400" s="15" t="s">
        <v>3145</v>
      </c>
      <c r="E5400" s="15"/>
      <c r="F5400" s="15" t="s">
        <v>4308</v>
      </c>
      <c r="G5400" s="15" t="s">
        <v>4352</v>
      </c>
      <c r="H5400" s="15" t="s">
        <v>3149</v>
      </c>
      <c r="I5400" s="15" t="s">
        <v>3156</v>
      </c>
      <c r="J5400" s="15"/>
      <c r="K5400" s="15"/>
      <c r="L5400" s="103" t="str">
        <f t="shared" si="1"/>
        <v>B-L601R-W40-500ml White Bottle</v>
      </c>
      <c r="M5400" s="103">
        <f t="shared" si="2"/>
        <v>0</v>
      </c>
      <c r="N5400" s="102" t="str">
        <f t="shared" si="3"/>
        <v>wk </v>
      </c>
    </row>
    <row r="5401" ht="12.75" customHeight="1">
      <c r="A5401" s="15" t="s">
        <v>4474</v>
      </c>
      <c r="B5401" s="15" t="s">
        <v>3123</v>
      </c>
      <c r="C5401" s="15" t="s">
        <v>4321</v>
      </c>
      <c r="D5401" s="15" t="s">
        <v>15368</v>
      </c>
      <c r="E5401" s="15" t="s">
        <v>15369</v>
      </c>
      <c r="F5401" s="15" t="s">
        <v>14330</v>
      </c>
      <c r="G5401" s="15" t="s">
        <v>15370</v>
      </c>
      <c r="H5401" s="15" t="s">
        <v>15371</v>
      </c>
      <c r="I5401" s="15" t="s">
        <v>4327</v>
      </c>
      <c r="J5401" s="15" t="s">
        <v>4359</v>
      </c>
      <c r="K5401" s="15"/>
      <c r="L5401" s="103" t="str">
        <f t="shared" si="1"/>
        <v>B-L601R-W40-500ml White Bottle</v>
      </c>
      <c r="M5401" s="103">
        <f t="shared" si="2"/>
        <v>9792</v>
      </c>
      <c r="N5401" s="102" t="str">
        <f t="shared" si="3"/>
        <v>wk 36</v>
      </c>
    </row>
    <row r="5402" ht="12.75" customHeight="1">
      <c r="A5402" s="15" t="s">
        <v>4793</v>
      </c>
      <c r="B5402" s="15" t="s">
        <v>3123</v>
      </c>
      <c r="C5402" s="15" t="s">
        <v>4321</v>
      </c>
      <c r="D5402" s="15" t="s">
        <v>15372</v>
      </c>
      <c r="E5402" s="15" t="s">
        <v>15373</v>
      </c>
      <c r="F5402" s="15" t="s">
        <v>14330</v>
      </c>
      <c r="G5402" s="15" t="s">
        <v>15374</v>
      </c>
      <c r="H5402" s="15" t="s">
        <v>15375</v>
      </c>
      <c r="I5402" s="15" t="s">
        <v>4327</v>
      </c>
      <c r="J5402" s="15" t="s">
        <v>4359</v>
      </c>
      <c r="K5402" s="15"/>
      <c r="L5402" s="103" t="str">
        <f t="shared" si="1"/>
        <v>B-L601R-W40-500ml White Bottle</v>
      </c>
      <c r="M5402" s="103">
        <f t="shared" si="2"/>
        <v>8640</v>
      </c>
      <c r="N5402" s="102" t="str">
        <f t="shared" si="3"/>
        <v>wk </v>
      </c>
    </row>
    <row r="5403" ht="12.75" customHeight="1">
      <c r="A5403" s="15" t="s">
        <v>15376</v>
      </c>
      <c r="B5403" s="15" t="s">
        <v>2880</v>
      </c>
      <c r="C5403" s="15" t="s">
        <v>3146</v>
      </c>
      <c r="D5403" s="15" t="s">
        <v>3145</v>
      </c>
      <c r="E5403" s="15"/>
      <c r="F5403" s="15" t="s">
        <v>4308</v>
      </c>
      <c r="G5403" s="15" t="s">
        <v>15377</v>
      </c>
      <c r="H5403" s="15" t="s">
        <v>3149</v>
      </c>
      <c r="I5403" s="15" t="s">
        <v>3149</v>
      </c>
      <c r="J5403" s="15"/>
      <c r="K5403" s="15"/>
      <c r="L5403" s="103" t="str">
        <f t="shared" si="1"/>
        <v>B-L601-Y30NURO-500 ml Yellow Pntd Nuro Hair Oil Bottle</v>
      </c>
      <c r="M5403" s="103">
        <f t="shared" si="2"/>
        <v>0</v>
      </c>
      <c r="N5403" s="102" t="str">
        <f t="shared" si="3"/>
        <v>wk </v>
      </c>
    </row>
    <row r="5404" ht="12.75" customHeight="1">
      <c r="A5404" s="15" t="s">
        <v>4397</v>
      </c>
      <c r="B5404" s="15" t="s">
        <v>3123</v>
      </c>
      <c r="C5404" s="15" t="s">
        <v>4321</v>
      </c>
      <c r="D5404" s="15" t="s">
        <v>9193</v>
      </c>
      <c r="E5404" s="15" t="s">
        <v>15378</v>
      </c>
      <c r="F5404" s="15" t="s">
        <v>7499</v>
      </c>
      <c r="G5404" s="15" t="s">
        <v>15379</v>
      </c>
      <c r="H5404" s="15" t="s">
        <v>15380</v>
      </c>
      <c r="I5404" s="15" t="s">
        <v>4327</v>
      </c>
      <c r="J5404" s="15" t="s">
        <v>5653</v>
      </c>
      <c r="K5404" s="15"/>
      <c r="L5404" s="103" t="str">
        <f t="shared" si="1"/>
        <v>B-L601-Y30NURO-500 ml Yellow Pntd Nuro Hair Oil Bottle</v>
      </c>
      <c r="M5404" s="103">
        <f t="shared" si="2"/>
        <v>4608</v>
      </c>
      <c r="N5404" s="102" t="str">
        <f t="shared" si="3"/>
        <v>wk </v>
      </c>
    </row>
    <row r="5405" ht="12.75" customHeight="1">
      <c r="A5405" s="15" t="s">
        <v>4439</v>
      </c>
      <c r="B5405" s="15" t="s">
        <v>3123</v>
      </c>
      <c r="C5405" s="15" t="s">
        <v>4321</v>
      </c>
      <c r="D5405" s="15" t="s">
        <v>3544</v>
      </c>
      <c r="E5405" s="15" t="s">
        <v>15381</v>
      </c>
      <c r="F5405" s="15" t="s">
        <v>7499</v>
      </c>
      <c r="G5405" s="15" t="s">
        <v>15382</v>
      </c>
      <c r="H5405" s="15" t="s">
        <v>15383</v>
      </c>
      <c r="I5405" s="15" t="s">
        <v>4327</v>
      </c>
      <c r="J5405" s="15" t="s">
        <v>5653</v>
      </c>
      <c r="K5405" s="15"/>
      <c r="L5405" s="103" t="str">
        <f t="shared" si="1"/>
        <v>B-L601-Y30NURO-500 ml Yellow Pntd Nuro Hair Oil Bottle</v>
      </c>
      <c r="M5405" s="103">
        <f t="shared" si="2"/>
        <v>720</v>
      </c>
      <c r="N5405" s="102" t="str">
        <f t="shared" si="3"/>
        <v>wk </v>
      </c>
    </row>
    <row r="5406" ht="12.75" customHeight="1">
      <c r="A5406" s="15" t="s">
        <v>4441</v>
      </c>
      <c r="B5406" s="15" t="s">
        <v>3123</v>
      </c>
      <c r="C5406" s="15" t="s">
        <v>4321</v>
      </c>
      <c r="D5406" s="15" t="s">
        <v>4322</v>
      </c>
      <c r="E5406" s="15" t="s">
        <v>15384</v>
      </c>
      <c r="F5406" s="15" t="s">
        <v>7499</v>
      </c>
      <c r="G5406" s="15" t="s">
        <v>15385</v>
      </c>
      <c r="H5406" s="15" t="s">
        <v>15386</v>
      </c>
      <c r="I5406" s="15" t="s">
        <v>4327</v>
      </c>
      <c r="J5406" s="15" t="s">
        <v>5653</v>
      </c>
      <c r="K5406" s="15"/>
      <c r="L5406" s="103" t="str">
        <f t="shared" si="1"/>
        <v>B-L601-Y30NURO-500 ml Yellow Pntd Nuro Hair Oil Bottle</v>
      </c>
      <c r="M5406" s="103">
        <f t="shared" si="2"/>
        <v>5040</v>
      </c>
      <c r="N5406" s="102" t="str">
        <f t="shared" si="3"/>
        <v>wk </v>
      </c>
    </row>
    <row r="5407" ht="12.75" customHeight="1">
      <c r="A5407" s="15" t="s">
        <v>4447</v>
      </c>
      <c r="B5407" s="15" t="s">
        <v>3123</v>
      </c>
      <c r="C5407" s="15" t="s">
        <v>4321</v>
      </c>
      <c r="D5407" s="15" t="s">
        <v>3455</v>
      </c>
      <c r="E5407" s="15" t="s">
        <v>15387</v>
      </c>
      <c r="F5407" s="15" t="s">
        <v>7499</v>
      </c>
      <c r="G5407" s="15" t="s">
        <v>15388</v>
      </c>
      <c r="H5407" s="15" t="s">
        <v>15389</v>
      </c>
      <c r="I5407" s="15" t="s">
        <v>4327</v>
      </c>
      <c r="J5407" s="15" t="s">
        <v>5653</v>
      </c>
      <c r="K5407" s="15"/>
      <c r="L5407" s="103" t="str">
        <f t="shared" si="1"/>
        <v>B-L601-Y30NURO-500 ml Yellow Pntd Nuro Hair Oil Bottle</v>
      </c>
      <c r="M5407" s="103">
        <f t="shared" si="2"/>
        <v>3456</v>
      </c>
      <c r="N5407" s="102" t="str">
        <f t="shared" si="3"/>
        <v>wk </v>
      </c>
    </row>
    <row r="5408" ht="12.75" customHeight="1">
      <c r="A5408" s="15" t="s">
        <v>6800</v>
      </c>
      <c r="B5408" s="15" t="s">
        <v>3123</v>
      </c>
      <c r="C5408" s="15" t="s">
        <v>4321</v>
      </c>
      <c r="D5408" s="15" t="s">
        <v>3812</v>
      </c>
      <c r="E5408" s="15" t="s">
        <v>15390</v>
      </c>
      <c r="F5408" s="15" t="s">
        <v>7499</v>
      </c>
      <c r="G5408" s="15" t="s">
        <v>15391</v>
      </c>
      <c r="H5408" s="15" t="s">
        <v>15392</v>
      </c>
      <c r="I5408" s="15" t="s">
        <v>4327</v>
      </c>
      <c r="J5408" s="15" t="s">
        <v>5653</v>
      </c>
      <c r="K5408" s="15"/>
      <c r="L5408" s="103" t="str">
        <f t="shared" si="1"/>
        <v>B-L601-Y30NURO-500 ml Yellow Pntd Nuro Hair Oil Bottle</v>
      </c>
      <c r="M5408" s="103">
        <f t="shared" si="2"/>
        <v>3024</v>
      </c>
      <c r="N5408" s="102" t="str">
        <f t="shared" si="3"/>
        <v>wk 10</v>
      </c>
    </row>
    <row r="5409" ht="12.75" customHeight="1">
      <c r="A5409" s="15" t="s">
        <v>4534</v>
      </c>
      <c r="B5409" s="15" t="s">
        <v>3123</v>
      </c>
      <c r="C5409" s="15" t="s">
        <v>4321</v>
      </c>
      <c r="D5409" s="15" t="s">
        <v>4901</v>
      </c>
      <c r="E5409" s="15" t="s">
        <v>15393</v>
      </c>
      <c r="F5409" s="15" t="s">
        <v>7499</v>
      </c>
      <c r="G5409" s="15" t="s">
        <v>15394</v>
      </c>
      <c r="H5409" s="15" t="s">
        <v>15395</v>
      </c>
      <c r="I5409" s="15" t="s">
        <v>4327</v>
      </c>
      <c r="J5409" s="15" t="s">
        <v>5653</v>
      </c>
      <c r="K5409" s="15"/>
      <c r="L5409" s="103" t="str">
        <f t="shared" si="1"/>
        <v>B-L601-Y30NURO-500 ml Yellow Pntd Nuro Hair Oil Bottle</v>
      </c>
      <c r="M5409" s="103">
        <f t="shared" si="2"/>
        <v>17280</v>
      </c>
      <c r="N5409" s="102" t="str">
        <f t="shared" si="3"/>
        <v>wk 14</v>
      </c>
    </row>
    <row r="5410" ht="12.75" customHeight="1">
      <c r="A5410" s="15" t="s">
        <v>4670</v>
      </c>
      <c r="B5410" s="15" t="s">
        <v>3123</v>
      </c>
      <c r="C5410" s="15" t="s">
        <v>4321</v>
      </c>
      <c r="D5410" s="15" t="s">
        <v>15396</v>
      </c>
      <c r="E5410" s="15" t="s">
        <v>15397</v>
      </c>
      <c r="F5410" s="15" t="s">
        <v>7499</v>
      </c>
      <c r="G5410" s="15" t="s">
        <v>15398</v>
      </c>
      <c r="H5410" s="15" t="s">
        <v>15399</v>
      </c>
      <c r="I5410" s="15" t="s">
        <v>4327</v>
      </c>
      <c r="J5410" s="15" t="s">
        <v>5653</v>
      </c>
      <c r="K5410" s="15"/>
      <c r="L5410" s="103" t="str">
        <f t="shared" si="1"/>
        <v>B-L601-Y30NURO-500 ml Yellow Pntd Nuro Hair Oil Bottle</v>
      </c>
      <c r="M5410" s="103">
        <f t="shared" si="2"/>
        <v>19296</v>
      </c>
      <c r="N5410" s="102" t="str">
        <f t="shared" si="3"/>
        <v>wk </v>
      </c>
    </row>
    <row r="5411" ht="12.75" customHeight="1">
      <c r="A5411" s="15" t="s">
        <v>4820</v>
      </c>
      <c r="B5411" s="15" t="s">
        <v>3123</v>
      </c>
      <c r="C5411" s="15" t="s">
        <v>4321</v>
      </c>
      <c r="D5411" s="15" t="s">
        <v>3807</v>
      </c>
      <c r="E5411" s="15" t="s">
        <v>15400</v>
      </c>
      <c r="F5411" s="15" t="s">
        <v>7499</v>
      </c>
      <c r="G5411" s="15" t="s">
        <v>15401</v>
      </c>
      <c r="H5411" s="15" t="s">
        <v>15402</v>
      </c>
      <c r="I5411" s="15" t="s">
        <v>4327</v>
      </c>
      <c r="J5411" s="15" t="s">
        <v>4359</v>
      </c>
      <c r="K5411" s="15"/>
      <c r="L5411" s="103" t="str">
        <f t="shared" si="1"/>
        <v>B-L601-Y30NURO-500 ml Yellow Pntd Nuro Hair Oil Bottle</v>
      </c>
      <c r="M5411" s="103">
        <f t="shared" si="2"/>
        <v>2448</v>
      </c>
      <c r="N5411" s="102" t="str">
        <f t="shared" si="3"/>
        <v>wk 10</v>
      </c>
    </row>
    <row r="5412" ht="12.75" customHeight="1">
      <c r="A5412" s="15" t="s">
        <v>4830</v>
      </c>
      <c r="B5412" s="15" t="s">
        <v>3123</v>
      </c>
      <c r="C5412" s="15" t="s">
        <v>4321</v>
      </c>
      <c r="D5412" s="15" t="s">
        <v>3972</v>
      </c>
      <c r="E5412" s="15" t="s">
        <v>15403</v>
      </c>
      <c r="F5412" s="15" t="s">
        <v>7499</v>
      </c>
      <c r="G5412" s="15" t="s">
        <v>15404</v>
      </c>
      <c r="H5412" s="15" t="s">
        <v>15405</v>
      </c>
      <c r="I5412" s="15" t="s">
        <v>4327</v>
      </c>
      <c r="J5412" s="15" t="s">
        <v>4359</v>
      </c>
      <c r="K5412" s="15"/>
      <c r="L5412" s="103" t="str">
        <f t="shared" si="1"/>
        <v>B-L601-Y30NURO-500 ml Yellow Pntd Nuro Hair Oil Bottle</v>
      </c>
      <c r="M5412" s="103">
        <f t="shared" si="2"/>
        <v>7776</v>
      </c>
      <c r="N5412" s="102" t="str">
        <f t="shared" si="3"/>
        <v>wk 32</v>
      </c>
    </row>
    <row r="5413" ht="12.75" customHeight="1">
      <c r="A5413" s="15" t="s">
        <v>4859</v>
      </c>
      <c r="B5413" s="15" t="s">
        <v>3123</v>
      </c>
      <c r="C5413" s="15" t="s">
        <v>4321</v>
      </c>
      <c r="D5413" s="15" t="s">
        <v>15406</v>
      </c>
      <c r="E5413" s="15" t="s">
        <v>15407</v>
      </c>
      <c r="F5413" s="15" t="s">
        <v>7499</v>
      </c>
      <c r="G5413" s="15" t="s">
        <v>15408</v>
      </c>
      <c r="H5413" s="15" t="s">
        <v>15409</v>
      </c>
      <c r="I5413" s="15" t="s">
        <v>4327</v>
      </c>
      <c r="J5413" s="15" t="s">
        <v>4359</v>
      </c>
      <c r="K5413" s="15"/>
      <c r="L5413" s="103" t="str">
        <f t="shared" si="1"/>
        <v>B-L601-Y30NURO-500 ml Yellow Pntd Nuro Hair Oil Bottle</v>
      </c>
      <c r="M5413" s="103">
        <f t="shared" si="2"/>
        <v>8605</v>
      </c>
      <c r="N5413" s="102" t="str">
        <f t="shared" si="3"/>
        <v>wk </v>
      </c>
    </row>
    <row r="5414" ht="12.75" customHeight="1">
      <c r="A5414" s="15" t="s">
        <v>15410</v>
      </c>
      <c r="B5414" s="15" t="s">
        <v>2942</v>
      </c>
      <c r="C5414" s="15" t="s">
        <v>3146</v>
      </c>
      <c r="D5414" s="15" t="s">
        <v>3145</v>
      </c>
      <c r="E5414" s="15"/>
      <c r="F5414" s="15" t="s">
        <v>4308</v>
      </c>
      <c r="G5414" s="15" t="s">
        <v>15411</v>
      </c>
      <c r="H5414" s="15" t="s">
        <v>3149</v>
      </c>
      <c r="I5414" s="15" t="s">
        <v>3156</v>
      </c>
      <c r="J5414" s="15"/>
      <c r="K5414" s="15"/>
      <c r="L5414" s="103" t="str">
        <f t="shared" si="1"/>
        <v>B-LP1-N5-30 ml Nail polish Lego Natural Bottle</v>
      </c>
      <c r="M5414" s="103">
        <f t="shared" si="2"/>
        <v>0</v>
      </c>
      <c r="N5414" s="102" t="str">
        <f t="shared" si="3"/>
        <v>wk </v>
      </c>
    </row>
    <row r="5415" ht="12.75" customHeight="1">
      <c r="A5415" s="15" t="s">
        <v>4368</v>
      </c>
      <c r="B5415" s="15" t="s">
        <v>3123</v>
      </c>
      <c r="C5415" s="15" t="s">
        <v>4321</v>
      </c>
      <c r="D5415" s="15" t="s">
        <v>15412</v>
      </c>
      <c r="E5415" s="15" t="s">
        <v>15413</v>
      </c>
      <c r="F5415" s="15" t="s">
        <v>5242</v>
      </c>
      <c r="G5415" s="15" t="s">
        <v>15414</v>
      </c>
      <c r="H5415" s="15" t="s">
        <v>15415</v>
      </c>
      <c r="I5415" s="15" t="s">
        <v>4327</v>
      </c>
      <c r="J5415" s="15" t="s">
        <v>8986</v>
      </c>
      <c r="K5415" s="15"/>
      <c r="L5415" s="103" t="str">
        <f t="shared" si="1"/>
        <v>B-LP1-N5-30 ml Nail polish Lego Natural Bottle</v>
      </c>
      <c r="M5415" s="103">
        <f t="shared" si="2"/>
        <v>33000</v>
      </c>
      <c r="N5415" s="102" t="str">
        <f t="shared" si="3"/>
        <v>wk 49</v>
      </c>
    </row>
    <row r="5416" ht="12.75" customHeight="1">
      <c r="A5416" s="15" t="s">
        <v>4392</v>
      </c>
      <c r="B5416" s="15" t="s">
        <v>3123</v>
      </c>
      <c r="C5416" s="15" t="s">
        <v>4321</v>
      </c>
      <c r="D5416" s="15" t="s">
        <v>3446</v>
      </c>
      <c r="E5416" s="15" t="s">
        <v>15416</v>
      </c>
      <c r="F5416" s="15" t="s">
        <v>5242</v>
      </c>
      <c r="G5416" s="15" t="s">
        <v>15417</v>
      </c>
      <c r="H5416" s="15" t="s">
        <v>15418</v>
      </c>
      <c r="I5416" s="15" t="s">
        <v>4327</v>
      </c>
      <c r="J5416" s="15" t="s">
        <v>8986</v>
      </c>
      <c r="K5416" s="15"/>
      <c r="L5416" s="103" t="str">
        <f t="shared" si="1"/>
        <v>B-LP1-N5-30 ml Nail polish Lego Natural Bottle</v>
      </c>
      <c r="M5416" s="103">
        <f t="shared" si="2"/>
        <v>12000</v>
      </c>
      <c r="N5416" s="102" t="str">
        <f t="shared" si="3"/>
        <v>wk </v>
      </c>
    </row>
    <row r="5417" ht="12.75" customHeight="1">
      <c r="A5417" s="15" t="s">
        <v>6800</v>
      </c>
      <c r="B5417" s="15" t="s">
        <v>3123</v>
      </c>
      <c r="C5417" s="15" t="s">
        <v>4321</v>
      </c>
      <c r="D5417" s="15" t="s">
        <v>8771</v>
      </c>
      <c r="E5417" s="15" t="s">
        <v>15419</v>
      </c>
      <c r="F5417" s="15" t="s">
        <v>5242</v>
      </c>
      <c r="G5417" s="15" t="s">
        <v>15420</v>
      </c>
      <c r="H5417" s="15" t="s">
        <v>15421</v>
      </c>
      <c r="I5417" s="15" t="s">
        <v>4327</v>
      </c>
      <c r="J5417" s="15" t="s">
        <v>8986</v>
      </c>
      <c r="K5417" s="15"/>
      <c r="L5417" s="103" t="str">
        <f t="shared" si="1"/>
        <v>B-LP1-N5-30 ml Nail polish Lego Natural Bottle</v>
      </c>
      <c r="M5417" s="103">
        <f t="shared" si="2"/>
        <v>10500</v>
      </c>
      <c r="N5417" s="102" t="str">
        <f t="shared" si="3"/>
        <v>wk 10</v>
      </c>
    </row>
    <row r="5418" ht="12.75" customHeight="1">
      <c r="A5418" s="15" t="s">
        <v>6800</v>
      </c>
      <c r="B5418" s="15" t="s">
        <v>3123</v>
      </c>
      <c r="C5418" s="15" t="s">
        <v>4321</v>
      </c>
      <c r="D5418" s="15" t="s">
        <v>15422</v>
      </c>
      <c r="E5418" s="15" t="s">
        <v>15423</v>
      </c>
      <c r="F5418" s="15" t="s">
        <v>5242</v>
      </c>
      <c r="G5418" s="15" t="s">
        <v>15424</v>
      </c>
      <c r="H5418" s="15" t="s">
        <v>15425</v>
      </c>
      <c r="I5418" s="15" t="s">
        <v>4327</v>
      </c>
      <c r="J5418" s="15" t="s">
        <v>4359</v>
      </c>
      <c r="K5418" s="15"/>
      <c r="L5418" s="103" t="str">
        <f t="shared" si="1"/>
        <v>B-LP1-N5-30 ml Nail polish Lego Natural Bottle</v>
      </c>
      <c r="M5418" s="103">
        <f t="shared" si="2"/>
        <v>16500</v>
      </c>
      <c r="N5418" s="102" t="str">
        <f t="shared" si="3"/>
        <v>wk 10</v>
      </c>
    </row>
    <row r="5419" ht="12.75" customHeight="1">
      <c r="A5419" s="15" t="s">
        <v>4494</v>
      </c>
      <c r="B5419" s="15" t="s">
        <v>3123</v>
      </c>
      <c r="C5419" s="15" t="s">
        <v>4321</v>
      </c>
      <c r="D5419" s="15" t="s">
        <v>11743</v>
      </c>
      <c r="E5419" s="15" t="s">
        <v>15426</v>
      </c>
      <c r="F5419" s="15" t="s">
        <v>5242</v>
      </c>
      <c r="G5419" s="15" t="s">
        <v>15427</v>
      </c>
      <c r="H5419" s="15" t="s">
        <v>15428</v>
      </c>
      <c r="I5419" s="15" t="s">
        <v>4327</v>
      </c>
      <c r="J5419" s="15" t="s">
        <v>4359</v>
      </c>
      <c r="K5419" s="15"/>
      <c r="L5419" s="103" t="str">
        <f t="shared" si="1"/>
        <v>B-LP1-N5-30 ml Nail polish Lego Natural Bottle</v>
      </c>
      <c r="M5419" s="103">
        <f t="shared" si="2"/>
        <v>31500</v>
      </c>
      <c r="N5419" s="102" t="str">
        <f t="shared" si="3"/>
        <v>wk </v>
      </c>
    </row>
    <row r="5420" ht="12.75" customHeight="1">
      <c r="A5420" s="15" t="s">
        <v>4494</v>
      </c>
      <c r="B5420" s="15" t="s">
        <v>3123</v>
      </c>
      <c r="C5420" s="15" t="s">
        <v>4321</v>
      </c>
      <c r="D5420" s="15" t="s">
        <v>15429</v>
      </c>
      <c r="E5420" s="15" t="s">
        <v>15430</v>
      </c>
      <c r="F5420" s="15" t="s">
        <v>5242</v>
      </c>
      <c r="G5420" s="15" t="s">
        <v>15431</v>
      </c>
      <c r="H5420" s="15" t="s">
        <v>15432</v>
      </c>
      <c r="I5420" s="15" t="s">
        <v>4327</v>
      </c>
      <c r="J5420" s="15" t="s">
        <v>4359</v>
      </c>
      <c r="K5420" s="15"/>
      <c r="L5420" s="103" t="str">
        <f t="shared" si="1"/>
        <v>B-LP1-N5-30 ml Nail polish Lego Natural Bottle</v>
      </c>
      <c r="M5420" s="103">
        <f t="shared" si="2"/>
        <v>43500</v>
      </c>
      <c r="N5420" s="102" t="str">
        <f t="shared" si="3"/>
        <v>wk </v>
      </c>
    </row>
    <row r="5421" ht="12.75" customHeight="1">
      <c r="A5421" s="15" t="s">
        <v>4703</v>
      </c>
      <c r="B5421" s="15" t="s">
        <v>3123</v>
      </c>
      <c r="C5421" s="15" t="s">
        <v>4321</v>
      </c>
      <c r="D5421" s="15" t="s">
        <v>4124</v>
      </c>
      <c r="E5421" s="15" t="s">
        <v>15433</v>
      </c>
      <c r="F5421" s="15" t="s">
        <v>5242</v>
      </c>
      <c r="G5421" s="15" t="s">
        <v>15434</v>
      </c>
      <c r="H5421" s="15" t="s">
        <v>15435</v>
      </c>
      <c r="I5421" s="15" t="s">
        <v>4327</v>
      </c>
      <c r="J5421" s="15" t="s">
        <v>4359</v>
      </c>
      <c r="K5421" s="15"/>
      <c r="L5421" s="103" t="str">
        <f t="shared" si="1"/>
        <v>B-LP1-N5-30 ml Nail polish Lego Natural Bottle</v>
      </c>
      <c r="M5421" s="103">
        <f t="shared" si="2"/>
        <v>3000</v>
      </c>
      <c r="N5421" s="102" t="str">
        <f t="shared" si="3"/>
        <v>wk 23</v>
      </c>
    </row>
    <row r="5422" ht="12.75" customHeight="1">
      <c r="A5422" s="15" t="s">
        <v>4708</v>
      </c>
      <c r="B5422" s="15" t="s">
        <v>3123</v>
      </c>
      <c r="C5422" s="15" t="s">
        <v>4321</v>
      </c>
      <c r="D5422" s="15" t="s">
        <v>3150</v>
      </c>
      <c r="E5422" s="15" t="s">
        <v>15436</v>
      </c>
      <c r="F5422" s="15" t="s">
        <v>5242</v>
      </c>
      <c r="G5422" s="15" t="s">
        <v>15437</v>
      </c>
      <c r="H5422" s="15" t="s">
        <v>15438</v>
      </c>
      <c r="I5422" s="15" t="s">
        <v>4327</v>
      </c>
      <c r="J5422" s="15" t="s">
        <v>4359</v>
      </c>
      <c r="K5422" s="15"/>
      <c r="L5422" s="103" t="str">
        <f t="shared" si="1"/>
        <v>B-LP1-N5-30 ml Nail polish Lego Natural Bottle</v>
      </c>
      <c r="M5422" s="103">
        <f t="shared" si="2"/>
        <v>6000</v>
      </c>
      <c r="N5422" s="102" t="str">
        <f t="shared" si="3"/>
        <v>wk 27</v>
      </c>
    </row>
    <row r="5423" ht="12.75" customHeight="1">
      <c r="A5423" s="15" t="s">
        <v>4713</v>
      </c>
      <c r="B5423" s="15" t="s">
        <v>3123</v>
      </c>
      <c r="C5423" s="15" t="s">
        <v>4321</v>
      </c>
      <c r="D5423" s="15" t="s">
        <v>8771</v>
      </c>
      <c r="E5423" s="15" t="s">
        <v>15439</v>
      </c>
      <c r="F5423" s="15" t="s">
        <v>5242</v>
      </c>
      <c r="G5423" s="15" t="s">
        <v>15440</v>
      </c>
      <c r="H5423" s="15" t="s">
        <v>15441</v>
      </c>
      <c r="I5423" s="15" t="s">
        <v>4327</v>
      </c>
      <c r="J5423" s="15" t="s">
        <v>4359</v>
      </c>
      <c r="K5423" s="15"/>
      <c r="L5423" s="103" t="str">
        <f t="shared" si="1"/>
        <v>B-LP1-N5-30 ml Nail polish Lego Natural Bottle</v>
      </c>
      <c r="M5423" s="103">
        <f t="shared" si="2"/>
        <v>10500</v>
      </c>
      <c r="N5423" s="102" t="str">
        <f t="shared" si="3"/>
        <v>wk 36</v>
      </c>
    </row>
    <row r="5424" ht="12.75" customHeight="1">
      <c r="A5424" s="15" t="s">
        <v>4720</v>
      </c>
      <c r="B5424" s="15" t="s">
        <v>3123</v>
      </c>
      <c r="C5424" s="15" t="s">
        <v>4321</v>
      </c>
      <c r="D5424" s="15" t="s">
        <v>3260</v>
      </c>
      <c r="E5424" s="15" t="s">
        <v>15442</v>
      </c>
      <c r="F5424" s="15" t="s">
        <v>5242</v>
      </c>
      <c r="G5424" s="15" t="s">
        <v>15443</v>
      </c>
      <c r="H5424" s="15" t="s">
        <v>15444</v>
      </c>
      <c r="I5424" s="15" t="s">
        <v>4327</v>
      </c>
      <c r="J5424" s="15" t="s">
        <v>4359</v>
      </c>
      <c r="K5424" s="15"/>
      <c r="L5424" s="103" t="str">
        <f t="shared" si="1"/>
        <v>B-LP1-N5-30 ml Nail polish Lego Natural Bottle</v>
      </c>
      <c r="M5424" s="103">
        <f t="shared" si="2"/>
        <v>27000</v>
      </c>
      <c r="N5424" s="102" t="str">
        <f t="shared" si="3"/>
        <v>wk </v>
      </c>
    </row>
    <row r="5425" ht="12.75" customHeight="1">
      <c r="A5425" s="15" t="s">
        <v>4734</v>
      </c>
      <c r="B5425" s="15" t="s">
        <v>3123</v>
      </c>
      <c r="C5425" s="15" t="s">
        <v>4321</v>
      </c>
      <c r="D5425" s="15" t="s">
        <v>4124</v>
      </c>
      <c r="E5425" s="15" t="s">
        <v>15445</v>
      </c>
      <c r="F5425" s="15" t="s">
        <v>5242</v>
      </c>
      <c r="G5425" s="15" t="s">
        <v>15434</v>
      </c>
      <c r="H5425" s="15" t="s">
        <v>15435</v>
      </c>
      <c r="I5425" s="15" t="s">
        <v>4327</v>
      </c>
      <c r="J5425" s="15" t="s">
        <v>4359</v>
      </c>
      <c r="K5425" s="15"/>
      <c r="L5425" s="103" t="str">
        <f t="shared" si="1"/>
        <v>B-LP1-N5-30 ml Nail polish Lego Natural Bottle</v>
      </c>
      <c r="M5425" s="103">
        <f t="shared" si="2"/>
        <v>3000</v>
      </c>
      <c r="N5425" s="102" t="str">
        <f t="shared" si="3"/>
        <v>wk </v>
      </c>
    </row>
    <row r="5426" ht="12.75" customHeight="1">
      <c r="A5426" s="15" t="s">
        <v>4810</v>
      </c>
      <c r="B5426" s="15" t="s">
        <v>3123</v>
      </c>
      <c r="C5426" s="15" t="s">
        <v>4321</v>
      </c>
      <c r="D5426" s="15" t="s">
        <v>3446</v>
      </c>
      <c r="E5426" s="15" t="s">
        <v>15446</v>
      </c>
      <c r="F5426" s="15" t="s">
        <v>5242</v>
      </c>
      <c r="G5426" s="15" t="s">
        <v>15447</v>
      </c>
      <c r="H5426" s="15" t="s">
        <v>15448</v>
      </c>
      <c r="I5426" s="15" t="s">
        <v>4327</v>
      </c>
      <c r="J5426" s="15" t="s">
        <v>4359</v>
      </c>
      <c r="K5426" s="15"/>
      <c r="L5426" s="103" t="str">
        <f t="shared" si="1"/>
        <v>B-LP1-N5-30 ml Nail polish Lego Natural Bottle</v>
      </c>
      <c r="M5426" s="103">
        <f t="shared" si="2"/>
        <v>12000</v>
      </c>
      <c r="N5426" s="102" t="str">
        <f t="shared" si="3"/>
        <v>wk </v>
      </c>
    </row>
    <row r="5427" ht="12.75" customHeight="1">
      <c r="A5427" s="15" t="s">
        <v>4816</v>
      </c>
      <c r="B5427" s="15" t="s">
        <v>3123</v>
      </c>
      <c r="C5427" s="15" t="s">
        <v>4321</v>
      </c>
      <c r="D5427" s="15" t="s">
        <v>4860</v>
      </c>
      <c r="E5427" s="15" t="s">
        <v>15449</v>
      </c>
      <c r="F5427" s="15" t="s">
        <v>5242</v>
      </c>
      <c r="G5427" s="15" t="s">
        <v>15450</v>
      </c>
      <c r="H5427" s="15" t="s">
        <v>15451</v>
      </c>
      <c r="I5427" s="15" t="s">
        <v>4327</v>
      </c>
      <c r="J5427" s="15" t="s">
        <v>4359</v>
      </c>
      <c r="K5427" s="15"/>
      <c r="L5427" s="103" t="str">
        <f t="shared" si="1"/>
        <v>B-LP1-N5-30 ml Nail polish Lego Natural Bottle</v>
      </c>
      <c r="M5427" s="103">
        <f t="shared" si="2"/>
        <v>13500</v>
      </c>
      <c r="N5427" s="102" t="str">
        <f t="shared" si="3"/>
        <v>wk 2</v>
      </c>
    </row>
    <row r="5428" ht="12.75" customHeight="1">
      <c r="A5428" s="15" t="s">
        <v>4818</v>
      </c>
      <c r="B5428" s="15" t="s">
        <v>3123</v>
      </c>
      <c r="C5428" s="15" t="s">
        <v>4321</v>
      </c>
      <c r="D5428" s="15" t="s">
        <v>3767</v>
      </c>
      <c r="E5428" s="15" t="s">
        <v>15452</v>
      </c>
      <c r="F5428" s="15" t="s">
        <v>5242</v>
      </c>
      <c r="G5428" s="15" t="s">
        <v>15453</v>
      </c>
      <c r="H5428" s="15" t="s">
        <v>15454</v>
      </c>
      <c r="I5428" s="15" t="s">
        <v>4327</v>
      </c>
      <c r="J5428" s="15" t="s">
        <v>4359</v>
      </c>
      <c r="K5428" s="15"/>
      <c r="L5428" s="103" t="str">
        <f t="shared" si="1"/>
        <v>B-LP1-N5-30 ml Nail polish Lego Natural Bottle</v>
      </c>
      <c r="M5428" s="103">
        <f t="shared" si="2"/>
        <v>4500</v>
      </c>
      <c r="N5428" s="102" t="str">
        <f t="shared" si="3"/>
        <v>wk 6</v>
      </c>
    </row>
    <row r="5429" ht="12.75" customHeight="1">
      <c r="A5429" s="15" t="s">
        <v>4830</v>
      </c>
      <c r="B5429" s="15" t="s">
        <v>3123</v>
      </c>
      <c r="C5429" s="15" t="s">
        <v>4321</v>
      </c>
      <c r="D5429" s="15" t="s">
        <v>4632</v>
      </c>
      <c r="E5429" s="15" t="s">
        <v>15455</v>
      </c>
      <c r="F5429" s="15" t="s">
        <v>5242</v>
      </c>
      <c r="G5429" s="15" t="s">
        <v>15456</v>
      </c>
      <c r="H5429" s="15" t="s">
        <v>15457</v>
      </c>
      <c r="I5429" s="15" t="s">
        <v>4327</v>
      </c>
      <c r="J5429" s="15" t="s">
        <v>4359</v>
      </c>
      <c r="K5429" s="15"/>
      <c r="L5429" s="103" t="str">
        <f t="shared" si="1"/>
        <v>B-LP1-N5-30 ml Nail polish Lego Natural Bottle</v>
      </c>
      <c r="M5429" s="103">
        <f t="shared" si="2"/>
        <v>21000</v>
      </c>
      <c r="N5429" s="102" t="str">
        <f t="shared" si="3"/>
        <v>wk 32</v>
      </c>
    </row>
    <row r="5430" ht="12.75" customHeight="1">
      <c r="A5430" s="15" t="s">
        <v>15458</v>
      </c>
      <c r="B5430" s="15" t="s">
        <v>2942</v>
      </c>
      <c r="C5430" s="15" t="s">
        <v>3146</v>
      </c>
      <c r="D5430" s="15" t="s">
        <v>3145</v>
      </c>
      <c r="E5430" s="15"/>
      <c r="F5430" s="15" t="s">
        <v>4308</v>
      </c>
      <c r="G5430" s="15" t="s">
        <v>15459</v>
      </c>
      <c r="H5430" s="15" t="s">
        <v>3149</v>
      </c>
      <c r="I5430" s="15" t="s">
        <v>3177</v>
      </c>
      <c r="J5430" s="15"/>
      <c r="K5430" s="15"/>
      <c r="L5430" s="103" t="str">
        <f t="shared" si="1"/>
        <v>B-LP2-N8-60 ml Nail polish Lego Natural Bottle</v>
      </c>
      <c r="M5430" s="103">
        <f t="shared" si="2"/>
        <v>0</v>
      </c>
      <c r="N5430" s="102" t="str">
        <f t="shared" si="3"/>
        <v>wk </v>
      </c>
    </row>
    <row r="5431" ht="12.75" customHeight="1">
      <c r="A5431" s="15" t="s">
        <v>7363</v>
      </c>
      <c r="B5431" s="15" t="s">
        <v>3123</v>
      </c>
      <c r="C5431" s="15" t="s">
        <v>4321</v>
      </c>
      <c r="D5431" s="15" t="s">
        <v>8801</v>
      </c>
      <c r="E5431" s="15" t="s">
        <v>15460</v>
      </c>
      <c r="F5431" s="15" t="s">
        <v>5242</v>
      </c>
      <c r="G5431" s="15" t="s">
        <v>15461</v>
      </c>
      <c r="H5431" s="15" t="s">
        <v>15462</v>
      </c>
      <c r="I5431" s="15" t="s">
        <v>4327</v>
      </c>
      <c r="J5431" s="15" t="s">
        <v>4359</v>
      </c>
      <c r="K5431" s="15"/>
      <c r="L5431" s="103" t="str">
        <f t="shared" si="1"/>
        <v>B-LP2-N8-60 ml Nail polish Lego Natural Bottle</v>
      </c>
      <c r="M5431" s="103">
        <f t="shared" si="2"/>
        <v>7000</v>
      </c>
      <c r="N5431" s="102" t="str">
        <f t="shared" si="3"/>
        <v>wk </v>
      </c>
    </row>
    <row r="5432" ht="12.75" customHeight="1">
      <c r="A5432" s="15" t="s">
        <v>6800</v>
      </c>
      <c r="B5432" s="15" t="s">
        <v>3123</v>
      </c>
      <c r="C5432" s="15" t="s">
        <v>4321</v>
      </c>
      <c r="D5432" s="15" t="s">
        <v>3437</v>
      </c>
      <c r="E5432" s="15" t="s">
        <v>15463</v>
      </c>
      <c r="F5432" s="15" t="s">
        <v>5242</v>
      </c>
      <c r="G5432" s="15" t="s">
        <v>15464</v>
      </c>
      <c r="H5432" s="15" t="s">
        <v>15465</v>
      </c>
      <c r="I5432" s="15" t="s">
        <v>4327</v>
      </c>
      <c r="J5432" s="15" t="s">
        <v>4359</v>
      </c>
      <c r="K5432" s="15"/>
      <c r="L5432" s="103" t="str">
        <f t="shared" si="1"/>
        <v>B-LP2-N8-60 ml Nail polish Lego Natural Bottle</v>
      </c>
      <c r="M5432" s="103">
        <f t="shared" si="2"/>
        <v>4000</v>
      </c>
      <c r="N5432" s="102" t="str">
        <f t="shared" si="3"/>
        <v>wk 10</v>
      </c>
    </row>
    <row r="5433" ht="12.75" customHeight="1">
      <c r="A5433" s="15" t="s">
        <v>6800</v>
      </c>
      <c r="B5433" s="15" t="s">
        <v>3123</v>
      </c>
      <c r="C5433" s="15" t="s">
        <v>4321</v>
      </c>
      <c r="D5433" s="15" t="s">
        <v>5280</v>
      </c>
      <c r="E5433" s="15" t="s">
        <v>15466</v>
      </c>
      <c r="F5433" s="15" t="s">
        <v>5242</v>
      </c>
      <c r="G5433" s="15" t="s">
        <v>15467</v>
      </c>
      <c r="H5433" s="15" t="s">
        <v>15468</v>
      </c>
      <c r="I5433" s="15" t="s">
        <v>4327</v>
      </c>
      <c r="J5433" s="15" t="s">
        <v>4359</v>
      </c>
      <c r="K5433" s="15"/>
      <c r="L5433" s="103" t="str">
        <f t="shared" si="1"/>
        <v>B-LP2-N8-60 ml Nail polish Lego Natural Bottle</v>
      </c>
      <c r="M5433" s="103">
        <f t="shared" si="2"/>
        <v>13000</v>
      </c>
      <c r="N5433" s="102" t="str">
        <f t="shared" si="3"/>
        <v>wk 10</v>
      </c>
    </row>
    <row r="5434" ht="12.75" customHeight="1">
      <c r="A5434" s="15" t="s">
        <v>4494</v>
      </c>
      <c r="B5434" s="15" t="s">
        <v>3123</v>
      </c>
      <c r="C5434" s="15" t="s">
        <v>4321</v>
      </c>
      <c r="D5434" s="15" t="s">
        <v>3150</v>
      </c>
      <c r="E5434" s="15" t="s">
        <v>15469</v>
      </c>
      <c r="F5434" s="15" t="s">
        <v>5242</v>
      </c>
      <c r="G5434" s="15" t="s">
        <v>7145</v>
      </c>
      <c r="H5434" s="15" t="s">
        <v>15470</v>
      </c>
      <c r="I5434" s="15" t="s">
        <v>4327</v>
      </c>
      <c r="J5434" s="15" t="s">
        <v>4359</v>
      </c>
      <c r="K5434" s="15"/>
      <c r="L5434" s="103" t="str">
        <f t="shared" si="1"/>
        <v>B-LP2-N8-60 ml Nail polish Lego Natural Bottle</v>
      </c>
      <c r="M5434" s="103">
        <f t="shared" si="2"/>
        <v>6000</v>
      </c>
      <c r="N5434" s="102" t="str">
        <f t="shared" si="3"/>
        <v>wk </v>
      </c>
    </row>
    <row r="5435" ht="12.75" customHeight="1">
      <c r="A5435" s="15" t="s">
        <v>4494</v>
      </c>
      <c r="B5435" s="15" t="s">
        <v>3123</v>
      </c>
      <c r="C5435" s="15" t="s">
        <v>4321</v>
      </c>
      <c r="D5435" s="15" t="s">
        <v>9733</v>
      </c>
      <c r="E5435" s="15" t="s">
        <v>15471</v>
      </c>
      <c r="F5435" s="15" t="s">
        <v>5242</v>
      </c>
      <c r="G5435" s="15" t="s">
        <v>15472</v>
      </c>
      <c r="H5435" s="15" t="s">
        <v>15473</v>
      </c>
      <c r="I5435" s="15" t="s">
        <v>4327</v>
      </c>
      <c r="J5435" s="15" t="s">
        <v>4359</v>
      </c>
      <c r="K5435" s="15"/>
      <c r="L5435" s="103" t="str">
        <f t="shared" si="1"/>
        <v>B-LP2-N8-60 ml Nail polish Lego Natural Bottle</v>
      </c>
      <c r="M5435" s="103">
        <f t="shared" si="2"/>
        <v>30000</v>
      </c>
      <c r="N5435" s="102" t="str">
        <f t="shared" si="3"/>
        <v>wk </v>
      </c>
    </row>
    <row r="5436" ht="12.75" customHeight="1">
      <c r="A5436" s="15" t="s">
        <v>15474</v>
      </c>
      <c r="B5436" s="15" t="s">
        <v>2849</v>
      </c>
      <c r="C5436" s="15" t="s">
        <v>3146</v>
      </c>
      <c r="D5436" s="15" t="s">
        <v>3145</v>
      </c>
      <c r="E5436" s="15"/>
      <c r="F5436" s="15" t="s">
        <v>4308</v>
      </c>
      <c r="G5436" s="15" t="s">
        <v>4352</v>
      </c>
      <c r="H5436" s="15" t="s">
        <v>3149</v>
      </c>
      <c r="I5436" s="15" t="s">
        <v>3149</v>
      </c>
      <c r="J5436" s="15"/>
      <c r="K5436" s="15"/>
      <c r="L5436" s="103" t="str">
        <f t="shared" si="1"/>
        <v>B-MM200-N24-200 gm Natural Match Master Jar</v>
      </c>
      <c r="M5436" s="103">
        <f t="shared" si="2"/>
        <v>0</v>
      </c>
      <c r="N5436" s="102" t="str">
        <f t="shared" si="3"/>
        <v>wk </v>
      </c>
    </row>
    <row r="5437" ht="12.75" customHeight="1">
      <c r="A5437" s="15" t="s">
        <v>4383</v>
      </c>
      <c r="B5437" s="15" t="s">
        <v>3123</v>
      </c>
      <c r="C5437" s="15" t="s">
        <v>4321</v>
      </c>
      <c r="D5437" s="15" t="s">
        <v>15475</v>
      </c>
      <c r="E5437" s="15" t="s">
        <v>15476</v>
      </c>
      <c r="F5437" s="15" t="s">
        <v>9779</v>
      </c>
      <c r="G5437" s="15" t="s">
        <v>15477</v>
      </c>
      <c r="H5437" s="15" t="s">
        <v>15478</v>
      </c>
      <c r="I5437" s="15" t="s">
        <v>4327</v>
      </c>
      <c r="J5437" s="15" t="s">
        <v>4546</v>
      </c>
      <c r="K5437" s="15"/>
      <c r="L5437" s="103" t="str">
        <f t="shared" si="1"/>
        <v>B-MM200-N24-200 gm Natural Match Master Jar</v>
      </c>
      <c r="M5437" s="103">
        <f t="shared" si="2"/>
        <v>14490</v>
      </c>
      <c r="N5437" s="102" t="str">
        <f t="shared" si="3"/>
        <v>wk </v>
      </c>
    </row>
    <row r="5438" ht="12.75" customHeight="1">
      <c r="A5438" s="15" t="s">
        <v>4387</v>
      </c>
      <c r="B5438" s="15" t="s">
        <v>3123</v>
      </c>
      <c r="C5438" s="15" t="s">
        <v>4321</v>
      </c>
      <c r="D5438" s="15" t="s">
        <v>15479</v>
      </c>
      <c r="E5438" s="15" t="s">
        <v>15480</v>
      </c>
      <c r="F5438" s="15" t="s">
        <v>9779</v>
      </c>
      <c r="G5438" s="15" t="s">
        <v>15481</v>
      </c>
      <c r="H5438" s="15" t="s">
        <v>15482</v>
      </c>
      <c r="I5438" s="15" t="s">
        <v>4327</v>
      </c>
      <c r="J5438" s="15" t="s">
        <v>4546</v>
      </c>
      <c r="K5438" s="15"/>
      <c r="L5438" s="103" t="str">
        <f t="shared" si="1"/>
        <v>B-MM200-N24-200 gm Natural Match Master Jar</v>
      </c>
      <c r="M5438" s="103">
        <f t="shared" si="2"/>
        <v>6405</v>
      </c>
      <c r="N5438" s="102" t="str">
        <f t="shared" si="3"/>
        <v>wk </v>
      </c>
    </row>
    <row r="5439" ht="12.75" customHeight="1">
      <c r="A5439" s="15" t="s">
        <v>4392</v>
      </c>
      <c r="B5439" s="15" t="s">
        <v>3123</v>
      </c>
      <c r="C5439" s="15" t="s">
        <v>4321</v>
      </c>
      <c r="D5439" s="15" t="s">
        <v>4322</v>
      </c>
      <c r="E5439" s="15" t="s">
        <v>15483</v>
      </c>
      <c r="F5439" s="15" t="s">
        <v>9779</v>
      </c>
      <c r="G5439" s="15" t="s">
        <v>15484</v>
      </c>
      <c r="H5439" s="15" t="s">
        <v>15485</v>
      </c>
      <c r="I5439" s="15" t="s">
        <v>4327</v>
      </c>
      <c r="J5439" s="15" t="s">
        <v>4546</v>
      </c>
      <c r="K5439" s="15"/>
      <c r="L5439" s="103" t="str">
        <f t="shared" si="1"/>
        <v>B-MM200-N24-200 gm Natural Match Master Jar</v>
      </c>
      <c r="M5439" s="103">
        <f t="shared" si="2"/>
        <v>5040</v>
      </c>
      <c r="N5439" s="102" t="str">
        <f t="shared" si="3"/>
        <v>wk </v>
      </c>
    </row>
    <row r="5440" ht="12.75" customHeight="1">
      <c r="A5440" s="15" t="s">
        <v>6527</v>
      </c>
      <c r="B5440" s="15" t="s">
        <v>3123</v>
      </c>
      <c r="C5440" s="15" t="s">
        <v>4321</v>
      </c>
      <c r="D5440" s="15" t="s">
        <v>3340</v>
      </c>
      <c r="E5440" s="15" t="s">
        <v>15486</v>
      </c>
      <c r="F5440" s="15" t="s">
        <v>9779</v>
      </c>
      <c r="G5440" s="15" t="s">
        <v>15487</v>
      </c>
      <c r="H5440" s="15" t="s">
        <v>15488</v>
      </c>
      <c r="I5440" s="15" t="s">
        <v>4327</v>
      </c>
      <c r="J5440" s="15" t="s">
        <v>4546</v>
      </c>
      <c r="K5440" s="15"/>
      <c r="L5440" s="103" t="str">
        <f t="shared" si="1"/>
        <v>B-MM200-N24-200 gm Natural Match Master Jar</v>
      </c>
      <c r="M5440" s="103">
        <f t="shared" si="2"/>
        <v>840</v>
      </c>
      <c r="N5440" s="102" t="str">
        <f t="shared" si="3"/>
        <v>wk </v>
      </c>
    </row>
    <row r="5441" ht="12.75" customHeight="1">
      <c r="A5441" s="15" t="s">
        <v>4412</v>
      </c>
      <c r="B5441" s="15" t="s">
        <v>3123</v>
      </c>
      <c r="C5441" s="15" t="s">
        <v>4321</v>
      </c>
      <c r="D5441" s="15" t="s">
        <v>15489</v>
      </c>
      <c r="E5441" s="15" t="s">
        <v>15490</v>
      </c>
      <c r="F5441" s="15" t="s">
        <v>9779</v>
      </c>
      <c r="G5441" s="15" t="s">
        <v>15491</v>
      </c>
      <c r="H5441" s="15" t="s">
        <v>15492</v>
      </c>
      <c r="I5441" s="15" t="s">
        <v>4327</v>
      </c>
      <c r="J5441" s="15" t="s">
        <v>4546</v>
      </c>
      <c r="K5441" s="15"/>
      <c r="L5441" s="103" t="str">
        <f t="shared" si="1"/>
        <v>B-MM200-N24-200 gm Natural Match Master Jar</v>
      </c>
      <c r="M5441" s="103">
        <f t="shared" si="2"/>
        <v>5355</v>
      </c>
      <c r="N5441" s="102" t="str">
        <f t="shared" si="3"/>
        <v>wk </v>
      </c>
    </row>
    <row r="5442" ht="12.75" customHeight="1">
      <c r="A5442" s="15" t="s">
        <v>7976</v>
      </c>
      <c r="B5442" s="15" t="s">
        <v>3123</v>
      </c>
      <c r="C5442" s="15" t="s">
        <v>4321</v>
      </c>
      <c r="D5442" s="15" t="s">
        <v>15493</v>
      </c>
      <c r="E5442" s="15" t="s">
        <v>15494</v>
      </c>
      <c r="F5442" s="15" t="s">
        <v>9779</v>
      </c>
      <c r="G5442" s="15" t="s">
        <v>15495</v>
      </c>
      <c r="H5442" s="15" t="s">
        <v>15496</v>
      </c>
      <c r="I5442" s="15" t="s">
        <v>4327</v>
      </c>
      <c r="J5442" s="15" t="s">
        <v>4546</v>
      </c>
      <c r="K5442" s="15"/>
      <c r="L5442" s="103" t="str">
        <f t="shared" si="1"/>
        <v>B-MM200-N24-200 gm Natural Match Master Jar</v>
      </c>
      <c r="M5442" s="103">
        <f t="shared" si="2"/>
        <v>7665</v>
      </c>
      <c r="N5442" s="102" t="str">
        <f t="shared" si="3"/>
        <v>wk 27</v>
      </c>
    </row>
    <row r="5443" ht="12.75" customHeight="1">
      <c r="A5443" s="15" t="s">
        <v>4467</v>
      </c>
      <c r="B5443" s="15" t="s">
        <v>3123</v>
      </c>
      <c r="C5443" s="15" t="s">
        <v>4321</v>
      </c>
      <c r="D5443" s="15" t="s">
        <v>15497</v>
      </c>
      <c r="E5443" s="15" t="s">
        <v>15498</v>
      </c>
      <c r="F5443" s="15" t="s">
        <v>9779</v>
      </c>
      <c r="G5443" s="15" t="s">
        <v>15499</v>
      </c>
      <c r="H5443" s="15" t="s">
        <v>15500</v>
      </c>
      <c r="I5443" s="15" t="s">
        <v>4327</v>
      </c>
      <c r="J5443" s="15" t="s">
        <v>4546</v>
      </c>
      <c r="K5443" s="15"/>
      <c r="L5443" s="103" t="str">
        <f t="shared" si="1"/>
        <v>B-MM200-N24-200 gm Natural Match Master Jar</v>
      </c>
      <c r="M5443" s="103">
        <f t="shared" si="2"/>
        <v>4410</v>
      </c>
      <c r="N5443" s="102" t="str">
        <f t="shared" si="3"/>
        <v>wk 31</v>
      </c>
    </row>
    <row r="5444" ht="12.75" customHeight="1">
      <c r="A5444" s="15" t="s">
        <v>4480</v>
      </c>
      <c r="B5444" s="15" t="s">
        <v>3123</v>
      </c>
      <c r="C5444" s="15" t="s">
        <v>4321</v>
      </c>
      <c r="D5444" s="15" t="s">
        <v>3485</v>
      </c>
      <c r="E5444" s="15" t="s">
        <v>15501</v>
      </c>
      <c r="F5444" s="15" t="s">
        <v>9779</v>
      </c>
      <c r="G5444" s="15" t="s">
        <v>15502</v>
      </c>
      <c r="H5444" s="15" t="s">
        <v>15503</v>
      </c>
      <c r="I5444" s="15" t="s">
        <v>4327</v>
      </c>
      <c r="J5444" s="15" t="s">
        <v>4546</v>
      </c>
      <c r="K5444" s="15"/>
      <c r="L5444" s="103" t="str">
        <f t="shared" si="1"/>
        <v>B-MM200-N24-200 gm Natural Match Master Jar</v>
      </c>
      <c r="M5444" s="103">
        <f t="shared" si="2"/>
        <v>8925</v>
      </c>
      <c r="N5444" s="102" t="str">
        <f t="shared" si="3"/>
        <v>wk 45</v>
      </c>
    </row>
    <row r="5445" ht="12.75" customHeight="1">
      <c r="A5445" s="15" t="s">
        <v>4482</v>
      </c>
      <c r="B5445" s="15" t="s">
        <v>3123</v>
      </c>
      <c r="C5445" s="15" t="s">
        <v>4321</v>
      </c>
      <c r="D5445" s="15" t="s">
        <v>15504</v>
      </c>
      <c r="E5445" s="15" t="s">
        <v>15505</v>
      </c>
      <c r="F5445" s="15" t="s">
        <v>9779</v>
      </c>
      <c r="G5445" s="15" t="s">
        <v>15506</v>
      </c>
      <c r="H5445" s="15" t="s">
        <v>15507</v>
      </c>
      <c r="I5445" s="15" t="s">
        <v>4327</v>
      </c>
      <c r="J5445" s="15" t="s">
        <v>4546</v>
      </c>
      <c r="K5445" s="15"/>
      <c r="L5445" s="103" t="str">
        <f t="shared" si="1"/>
        <v>B-MM200-N24-200 gm Natural Match Master Jar</v>
      </c>
      <c r="M5445" s="103">
        <f t="shared" si="2"/>
        <v>2625</v>
      </c>
      <c r="N5445" s="102" t="str">
        <f t="shared" si="3"/>
        <v>wk 49</v>
      </c>
    </row>
    <row r="5446" ht="12.75" customHeight="1">
      <c r="A5446" s="15" t="s">
        <v>4482</v>
      </c>
      <c r="B5446" s="15" t="s">
        <v>3123</v>
      </c>
      <c r="C5446" s="15" t="s">
        <v>4321</v>
      </c>
      <c r="D5446" s="15" t="s">
        <v>5919</v>
      </c>
      <c r="E5446" s="15" t="s">
        <v>15508</v>
      </c>
      <c r="F5446" s="15" t="s">
        <v>9779</v>
      </c>
      <c r="G5446" s="15" t="s">
        <v>15509</v>
      </c>
      <c r="H5446" s="15" t="s">
        <v>15510</v>
      </c>
      <c r="I5446" s="15" t="s">
        <v>4327</v>
      </c>
      <c r="J5446" s="15" t="s">
        <v>4546</v>
      </c>
      <c r="K5446" s="15"/>
      <c r="L5446" s="103" t="str">
        <f t="shared" si="1"/>
        <v>B-MM200-N24-200 gm Natural Match Master Jar</v>
      </c>
      <c r="M5446" s="103">
        <f t="shared" si="2"/>
        <v>1050</v>
      </c>
      <c r="N5446" s="102" t="str">
        <f t="shared" si="3"/>
        <v>wk 49</v>
      </c>
    </row>
    <row r="5447" ht="12.75" customHeight="1">
      <c r="A5447" s="15" t="s">
        <v>4491</v>
      </c>
      <c r="B5447" s="15" t="s">
        <v>3123</v>
      </c>
      <c r="C5447" s="15" t="s">
        <v>4321</v>
      </c>
      <c r="D5447" s="15" t="s">
        <v>15511</v>
      </c>
      <c r="E5447" s="15" t="s">
        <v>15512</v>
      </c>
      <c r="F5447" s="15" t="s">
        <v>9779</v>
      </c>
      <c r="G5447" s="15" t="s">
        <v>15513</v>
      </c>
      <c r="H5447" s="15" t="s">
        <v>15514</v>
      </c>
      <c r="I5447" s="15" t="s">
        <v>4327</v>
      </c>
      <c r="J5447" s="15" t="s">
        <v>4546</v>
      </c>
      <c r="K5447" s="15"/>
      <c r="L5447" s="103" t="str">
        <f t="shared" si="1"/>
        <v>B-MM200-N24-200 gm Natural Match Master Jar</v>
      </c>
      <c r="M5447" s="103">
        <f t="shared" si="2"/>
        <v>4725</v>
      </c>
      <c r="N5447" s="102" t="str">
        <f t="shared" si="3"/>
        <v>wk </v>
      </c>
    </row>
    <row r="5448" ht="12.75" customHeight="1">
      <c r="A5448" s="15" t="s">
        <v>4491</v>
      </c>
      <c r="B5448" s="15" t="s">
        <v>3123</v>
      </c>
      <c r="C5448" s="15" t="s">
        <v>4321</v>
      </c>
      <c r="D5448" s="15" t="s">
        <v>9224</v>
      </c>
      <c r="E5448" s="15" t="s">
        <v>15515</v>
      </c>
      <c r="F5448" s="15" t="s">
        <v>9779</v>
      </c>
      <c r="G5448" s="15" t="s">
        <v>15516</v>
      </c>
      <c r="H5448" s="15" t="s">
        <v>15517</v>
      </c>
      <c r="I5448" s="15" t="s">
        <v>4327</v>
      </c>
      <c r="J5448" s="15" t="s">
        <v>4546</v>
      </c>
      <c r="K5448" s="15"/>
      <c r="L5448" s="103" t="str">
        <f t="shared" si="1"/>
        <v>B-MM200-N24-200 gm Natural Match Master Jar</v>
      </c>
      <c r="M5448" s="103">
        <f t="shared" si="2"/>
        <v>9660</v>
      </c>
      <c r="N5448" s="102" t="str">
        <f t="shared" si="3"/>
        <v>wk </v>
      </c>
    </row>
    <row r="5449" ht="12.75" customHeight="1">
      <c r="A5449" s="15" t="s">
        <v>4496</v>
      </c>
      <c r="B5449" s="15" t="s">
        <v>3123</v>
      </c>
      <c r="C5449" s="15" t="s">
        <v>4321</v>
      </c>
      <c r="D5449" s="15" t="s">
        <v>9754</v>
      </c>
      <c r="E5449" s="15" t="s">
        <v>15518</v>
      </c>
      <c r="F5449" s="15" t="s">
        <v>9779</v>
      </c>
      <c r="G5449" s="15" t="s">
        <v>15519</v>
      </c>
      <c r="H5449" s="15" t="s">
        <v>15520</v>
      </c>
      <c r="I5449" s="15" t="s">
        <v>4327</v>
      </c>
      <c r="J5449" s="15" t="s">
        <v>4546</v>
      </c>
      <c r="K5449" s="15"/>
      <c r="L5449" s="103" t="str">
        <f t="shared" si="1"/>
        <v>B-MM200-N24-200 gm Natural Match Master Jar</v>
      </c>
      <c r="M5449" s="103">
        <f t="shared" si="2"/>
        <v>4935</v>
      </c>
      <c r="N5449" s="102" t="str">
        <f t="shared" si="3"/>
        <v>wk </v>
      </c>
    </row>
    <row r="5450" ht="12.75" customHeight="1">
      <c r="A5450" s="15" t="s">
        <v>4501</v>
      </c>
      <c r="B5450" s="15" t="s">
        <v>3123</v>
      </c>
      <c r="C5450" s="15" t="s">
        <v>4321</v>
      </c>
      <c r="D5450" s="15" t="s">
        <v>15511</v>
      </c>
      <c r="E5450" s="15" t="s">
        <v>15521</v>
      </c>
      <c r="F5450" s="15" t="s">
        <v>9779</v>
      </c>
      <c r="G5450" s="15" t="s">
        <v>15513</v>
      </c>
      <c r="H5450" s="15" t="s">
        <v>15514</v>
      </c>
      <c r="I5450" s="15" t="s">
        <v>4327</v>
      </c>
      <c r="J5450" s="15" t="s">
        <v>4546</v>
      </c>
      <c r="K5450" s="15"/>
      <c r="L5450" s="103" t="str">
        <f t="shared" si="1"/>
        <v>B-MM200-N24-200 gm Natural Match Master Jar</v>
      </c>
      <c r="M5450" s="103">
        <f t="shared" si="2"/>
        <v>4725</v>
      </c>
      <c r="N5450" s="102" t="str">
        <f t="shared" si="3"/>
        <v>wk </v>
      </c>
    </row>
    <row r="5451" ht="12.75" customHeight="1">
      <c r="A5451" s="15" t="s">
        <v>4506</v>
      </c>
      <c r="B5451" s="15" t="s">
        <v>3123</v>
      </c>
      <c r="C5451" s="15" t="s">
        <v>4321</v>
      </c>
      <c r="D5451" s="15" t="s">
        <v>15522</v>
      </c>
      <c r="E5451" s="15" t="s">
        <v>15523</v>
      </c>
      <c r="F5451" s="15" t="s">
        <v>9779</v>
      </c>
      <c r="G5451" s="15" t="s">
        <v>15524</v>
      </c>
      <c r="H5451" s="15" t="s">
        <v>15525</v>
      </c>
      <c r="I5451" s="15" t="s">
        <v>4327</v>
      </c>
      <c r="J5451" s="15" t="s">
        <v>4546</v>
      </c>
      <c r="K5451" s="15"/>
      <c r="L5451" s="103" t="str">
        <f t="shared" si="1"/>
        <v>B-MM200-N24-200 gm Natural Match Master Jar</v>
      </c>
      <c r="M5451" s="103">
        <f t="shared" si="2"/>
        <v>9555</v>
      </c>
      <c r="N5451" s="102" t="str">
        <f t="shared" si="3"/>
        <v>wk </v>
      </c>
    </row>
    <row r="5452" ht="12.75" customHeight="1">
      <c r="A5452" s="15" t="s">
        <v>4659</v>
      </c>
      <c r="B5452" s="15" t="s">
        <v>3123</v>
      </c>
      <c r="C5452" s="15" t="s">
        <v>4321</v>
      </c>
      <c r="D5452" s="15" t="s">
        <v>9816</v>
      </c>
      <c r="E5452" s="15" t="s">
        <v>15526</v>
      </c>
      <c r="F5452" s="15" t="s">
        <v>9779</v>
      </c>
      <c r="G5452" s="15" t="s">
        <v>15527</v>
      </c>
      <c r="H5452" s="15" t="s">
        <v>15528</v>
      </c>
      <c r="I5452" s="15" t="s">
        <v>4327</v>
      </c>
      <c r="J5452" s="15" t="s">
        <v>4546</v>
      </c>
      <c r="K5452" s="15"/>
      <c r="L5452" s="103" t="str">
        <f t="shared" si="1"/>
        <v>B-MM200-N24-200 gm Natural Match Master Jar</v>
      </c>
      <c r="M5452" s="103">
        <f t="shared" si="2"/>
        <v>1725</v>
      </c>
      <c r="N5452" s="102" t="str">
        <f t="shared" si="3"/>
        <v>wk </v>
      </c>
    </row>
    <row r="5453" ht="12.75" customHeight="1">
      <c r="A5453" s="15" t="s">
        <v>4659</v>
      </c>
      <c r="B5453" s="15" t="s">
        <v>3123</v>
      </c>
      <c r="C5453" s="15" t="s">
        <v>4321</v>
      </c>
      <c r="D5453" s="15" t="s">
        <v>15529</v>
      </c>
      <c r="E5453" s="15" t="s">
        <v>15530</v>
      </c>
      <c r="F5453" s="15" t="s">
        <v>9779</v>
      </c>
      <c r="G5453" s="15" t="s">
        <v>15531</v>
      </c>
      <c r="H5453" s="15" t="s">
        <v>15532</v>
      </c>
      <c r="I5453" s="15" t="s">
        <v>4327</v>
      </c>
      <c r="J5453" s="15" t="s">
        <v>4546</v>
      </c>
      <c r="K5453" s="15"/>
      <c r="L5453" s="103" t="str">
        <f t="shared" si="1"/>
        <v>B-MM200-N24-200 gm Natural Match Master Jar</v>
      </c>
      <c r="M5453" s="103">
        <f t="shared" si="2"/>
        <v>4365</v>
      </c>
      <c r="N5453" s="102" t="str">
        <f t="shared" si="3"/>
        <v>wk </v>
      </c>
    </row>
    <row r="5454" ht="12.75" customHeight="1">
      <c r="A5454" s="15" t="s">
        <v>4720</v>
      </c>
      <c r="B5454" s="15" t="s">
        <v>3123</v>
      </c>
      <c r="C5454" s="15" t="s">
        <v>4321</v>
      </c>
      <c r="D5454" s="15" t="s">
        <v>15533</v>
      </c>
      <c r="E5454" s="15" t="s">
        <v>15534</v>
      </c>
      <c r="F5454" s="15" t="s">
        <v>9779</v>
      </c>
      <c r="G5454" s="15" t="s">
        <v>15535</v>
      </c>
      <c r="H5454" s="15" t="s">
        <v>15536</v>
      </c>
      <c r="I5454" s="15" t="s">
        <v>4327</v>
      </c>
      <c r="J5454" s="15" t="s">
        <v>4546</v>
      </c>
      <c r="K5454" s="15"/>
      <c r="L5454" s="103" t="str">
        <f t="shared" si="1"/>
        <v>B-MM200-N24-200 gm Natural Match Master Jar</v>
      </c>
      <c r="M5454" s="103">
        <f t="shared" si="2"/>
        <v>16905</v>
      </c>
      <c r="N5454" s="102" t="str">
        <f t="shared" si="3"/>
        <v>wk </v>
      </c>
    </row>
    <row r="5455" ht="12.75" customHeight="1">
      <c r="A5455" s="15" t="s">
        <v>15537</v>
      </c>
      <c r="B5455" s="15" t="s">
        <v>2849</v>
      </c>
      <c r="C5455" s="15" t="s">
        <v>3146</v>
      </c>
      <c r="D5455" s="15" t="s">
        <v>3145</v>
      </c>
      <c r="E5455" s="15"/>
      <c r="F5455" s="15" t="s">
        <v>4308</v>
      </c>
      <c r="G5455" s="15" t="s">
        <v>4352</v>
      </c>
      <c r="H5455" s="15" t="s">
        <v>3149</v>
      </c>
      <c r="I5455" s="15" t="s">
        <v>3149</v>
      </c>
      <c r="J5455" s="15"/>
      <c r="K5455" s="15"/>
      <c r="L5455" s="103" t="str">
        <f t="shared" si="1"/>
        <v>B-MM500-N51-500 gm Natural P.P Jar</v>
      </c>
      <c r="M5455" s="103">
        <f t="shared" si="2"/>
        <v>0</v>
      </c>
      <c r="N5455" s="102" t="str">
        <f t="shared" si="3"/>
        <v>wk </v>
      </c>
    </row>
    <row r="5456" ht="12.75" customHeight="1">
      <c r="A5456" s="15" t="s">
        <v>4383</v>
      </c>
      <c r="B5456" s="15" t="s">
        <v>3123</v>
      </c>
      <c r="C5456" s="15" t="s">
        <v>4321</v>
      </c>
      <c r="D5456" s="15" t="s">
        <v>15538</v>
      </c>
      <c r="E5456" s="15" t="s">
        <v>15539</v>
      </c>
      <c r="F5456" s="15" t="s">
        <v>9779</v>
      </c>
      <c r="G5456" s="15" t="s">
        <v>15540</v>
      </c>
      <c r="H5456" s="15" t="s">
        <v>15541</v>
      </c>
      <c r="I5456" s="15" t="s">
        <v>4327</v>
      </c>
      <c r="J5456" s="15" t="s">
        <v>4546</v>
      </c>
      <c r="K5456" s="15"/>
      <c r="L5456" s="103" t="str">
        <f t="shared" si="1"/>
        <v>B-MM500-N51-500 gm Natural P.P Jar</v>
      </c>
      <c r="M5456" s="103">
        <f t="shared" si="2"/>
        <v>3015</v>
      </c>
      <c r="N5456" s="102" t="str">
        <f t="shared" si="3"/>
        <v>wk </v>
      </c>
    </row>
    <row r="5457" ht="12.75" customHeight="1">
      <c r="A5457" s="15" t="s">
        <v>4387</v>
      </c>
      <c r="B5457" s="15" t="s">
        <v>3123</v>
      </c>
      <c r="C5457" s="15" t="s">
        <v>4321</v>
      </c>
      <c r="D5457" s="15" t="s">
        <v>15542</v>
      </c>
      <c r="E5457" s="15" t="s">
        <v>15543</v>
      </c>
      <c r="F5457" s="15" t="s">
        <v>9779</v>
      </c>
      <c r="G5457" s="15" t="s">
        <v>15544</v>
      </c>
      <c r="H5457" s="15" t="s">
        <v>15545</v>
      </c>
      <c r="I5457" s="15" t="s">
        <v>4327</v>
      </c>
      <c r="J5457" s="15" t="s">
        <v>4546</v>
      </c>
      <c r="K5457" s="15"/>
      <c r="L5457" s="103" t="str">
        <f t="shared" si="1"/>
        <v>B-MM500-N51-500 gm Natural P.P Jar</v>
      </c>
      <c r="M5457" s="103">
        <f t="shared" si="2"/>
        <v>3285</v>
      </c>
      <c r="N5457" s="102" t="str">
        <f t="shared" si="3"/>
        <v>wk </v>
      </c>
    </row>
    <row r="5458" ht="12.75" customHeight="1">
      <c r="A5458" s="15" t="s">
        <v>4392</v>
      </c>
      <c r="B5458" s="15" t="s">
        <v>3123</v>
      </c>
      <c r="C5458" s="15" t="s">
        <v>4321</v>
      </c>
      <c r="D5458" s="15" t="s">
        <v>15546</v>
      </c>
      <c r="E5458" s="15" t="s">
        <v>15547</v>
      </c>
      <c r="F5458" s="15" t="s">
        <v>9779</v>
      </c>
      <c r="G5458" s="15" t="s">
        <v>15548</v>
      </c>
      <c r="H5458" s="15" t="s">
        <v>15549</v>
      </c>
      <c r="I5458" s="15" t="s">
        <v>4327</v>
      </c>
      <c r="J5458" s="15" t="s">
        <v>4546</v>
      </c>
      <c r="K5458" s="15"/>
      <c r="L5458" s="103" t="str">
        <f t="shared" si="1"/>
        <v>B-MM500-N51-500 gm Natural P.P Jar</v>
      </c>
      <c r="M5458" s="103">
        <f t="shared" si="2"/>
        <v>3645</v>
      </c>
      <c r="N5458" s="102" t="str">
        <f t="shared" si="3"/>
        <v>wk </v>
      </c>
    </row>
    <row r="5459" ht="12.75" customHeight="1">
      <c r="A5459" s="15" t="s">
        <v>6527</v>
      </c>
      <c r="B5459" s="15" t="s">
        <v>3123</v>
      </c>
      <c r="C5459" s="15" t="s">
        <v>4321</v>
      </c>
      <c r="D5459" s="15" t="s">
        <v>15550</v>
      </c>
      <c r="E5459" s="15" t="s">
        <v>15551</v>
      </c>
      <c r="F5459" s="15" t="s">
        <v>9779</v>
      </c>
      <c r="G5459" s="15" t="s">
        <v>15552</v>
      </c>
      <c r="H5459" s="15" t="s">
        <v>15553</v>
      </c>
      <c r="I5459" s="15" t="s">
        <v>4327</v>
      </c>
      <c r="J5459" s="15" t="s">
        <v>4546</v>
      </c>
      <c r="K5459" s="15"/>
      <c r="L5459" s="103" t="str">
        <f t="shared" si="1"/>
        <v>B-MM500-N51-500 gm Natural P.P Jar</v>
      </c>
      <c r="M5459" s="103">
        <f t="shared" si="2"/>
        <v>675</v>
      </c>
      <c r="N5459" s="102" t="str">
        <f t="shared" si="3"/>
        <v>wk </v>
      </c>
    </row>
    <row r="5460" ht="12.75" customHeight="1">
      <c r="A5460" s="15" t="s">
        <v>4412</v>
      </c>
      <c r="B5460" s="15" t="s">
        <v>3123</v>
      </c>
      <c r="C5460" s="15" t="s">
        <v>4321</v>
      </c>
      <c r="D5460" s="15" t="s">
        <v>4362</v>
      </c>
      <c r="E5460" s="15" t="s">
        <v>15554</v>
      </c>
      <c r="F5460" s="15" t="s">
        <v>9779</v>
      </c>
      <c r="G5460" s="15" t="s">
        <v>15555</v>
      </c>
      <c r="H5460" s="15" t="s">
        <v>15556</v>
      </c>
      <c r="I5460" s="15" t="s">
        <v>4327</v>
      </c>
      <c r="J5460" s="15" t="s">
        <v>4546</v>
      </c>
      <c r="K5460" s="15"/>
      <c r="L5460" s="103" t="str">
        <f t="shared" si="1"/>
        <v>B-MM500-N51-500 gm Natural P.P Jar</v>
      </c>
      <c r="M5460" s="103">
        <f t="shared" si="2"/>
        <v>5400</v>
      </c>
      <c r="N5460" s="102" t="str">
        <f t="shared" si="3"/>
        <v>wk </v>
      </c>
    </row>
    <row r="5461" ht="12.75" customHeight="1">
      <c r="A5461" s="15" t="s">
        <v>4423</v>
      </c>
      <c r="B5461" s="15" t="s">
        <v>3123</v>
      </c>
      <c r="C5461" s="15" t="s">
        <v>4321</v>
      </c>
      <c r="D5461" s="15" t="s">
        <v>15557</v>
      </c>
      <c r="E5461" s="15" t="s">
        <v>15558</v>
      </c>
      <c r="F5461" s="15" t="s">
        <v>9779</v>
      </c>
      <c r="G5461" s="15" t="s">
        <v>15559</v>
      </c>
      <c r="H5461" s="15" t="s">
        <v>15560</v>
      </c>
      <c r="I5461" s="15" t="s">
        <v>4327</v>
      </c>
      <c r="J5461" s="15" t="s">
        <v>4546</v>
      </c>
      <c r="K5461" s="15"/>
      <c r="L5461" s="103" t="str">
        <f t="shared" si="1"/>
        <v>B-MM500-N51-500 gm Natural P.P Jar</v>
      </c>
      <c r="M5461" s="103">
        <f t="shared" si="2"/>
        <v>5625</v>
      </c>
      <c r="N5461" s="102" t="str">
        <f t="shared" si="3"/>
        <v>wk 40</v>
      </c>
    </row>
    <row r="5462" ht="12.75" customHeight="1">
      <c r="A5462" s="15" t="s">
        <v>4425</v>
      </c>
      <c r="B5462" s="15" t="s">
        <v>3123</v>
      </c>
      <c r="C5462" s="15" t="s">
        <v>4321</v>
      </c>
      <c r="D5462" s="15" t="s">
        <v>15542</v>
      </c>
      <c r="E5462" s="15" t="s">
        <v>15561</v>
      </c>
      <c r="F5462" s="15" t="s">
        <v>9779</v>
      </c>
      <c r="G5462" s="15" t="s">
        <v>15544</v>
      </c>
      <c r="H5462" s="15" t="s">
        <v>15545</v>
      </c>
      <c r="I5462" s="15" t="s">
        <v>4327</v>
      </c>
      <c r="J5462" s="15" t="s">
        <v>4546</v>
      </c>
      <c r="K5462" s="15"/>
      <c r="L5462" s="103" t="str">
        <f t="shared" si="1"/>
        <v>B-MM500-N51-500 gm Natural P.P Jar</v>
      </c>
      <c r="M5462" s="103">
        <f t="shared" si="2"/>
        <v>3285</v>
      </c>
      <c r="N5462" s="102" t="str">
        <f t="shared" si="3"/>
        <v>wk </v>
      </c>
    </row>
    <row r="5463" ht="12.75" customHeight="1">
      <c r="A5463" s="15" t="s">
        <v>4441</v>
      </c>
      <c r="B5463" s="15" t="s">
        <v>3123</v>
      </c>
      <c r="C5463" s="15" t="s">
        <v>4321</v>
      </c>
      <c r="D5463" s="15" t="s">
        <v>6806</v>
      </c>
      <c r="E5463" s="15" t="s">
        <v>15562</v>
      </c>
      <c r="F5463" s="15" t="s">
        <v>9779</v>
      </c>
      <c r="G5463" s="15" t="s">
        <v>15563</v>
      </c>
      <c r="H5463" s="15" t="s">
        <v>15564</v>
      </c>
      <c r="I5463" s="15" t="s">
        <v>4327</v>
      </c>
      <c r="J5463" s="15" t="s">
        <v>4546</v>
      </c>
      <c r="K5463" s="15"/>
      <c r="L5463" s="103" t="str">
        <f t="shared" si="1"/>
        <v>B-MM500-N51-500 gm Natural P.P Jar</v>
      </c>
      <c r="M5463" s="103">
        <f t="shared" si="2"/>
        <v>1440</v>
      </c>
      <c r="N5463" s="102" t="str">
        <f t="shared" si="3"/>
        <v>wk </v>
      </c>
    </row>
    <row r="5464" ht="12.75" customHeight="1">
      <c r="A5464" s="15" t="s">
        <v>4441</v>
      </c>
      <c r="B5464" s="15" t="s">
        <v>3123</v>
      </c>
      <c r="C5464" s="15" t="s">
        <v>4321</v>
      </c>
      <c r="D5464" s="15" t="s">
        <v>6910</v>
      </c>
      <c r="E5464" s="15" t="s">
        <v>15565</v>
      </c>
      <c r="F5464" s="15" t="s">
        <v>9779</v>
      </c>
      <c r="G5464" s="15" t="s">
        <v>15566</v>
      </c>
      <c r="H5464" s="15" t="s">
        <v>15567</v>
      </c>
      <c r="I5464" s="15" t="s">
        <v>4327</v>
      </c>
      <c r="J5464" s="15" t="s">
        <v>4546</v>
      </c>
      <c r="K5464" s="15"/>
      <c r="L5464" s="103" t="str">
        <f t="shared" si="1"/>
        <v>B-MM500-N51-500 gm Natural P.P Jar</v>
      </c>
      <c r="M5464" s="103">
        <f t="shared" si="2"/>
        <v>1260</v>
      </c>
      <c r="N5464" s="102" t="str">
        <f t="shared" si="3"/>
        <v>wk </v>
      </c>
    </row>
    <row r="5465" ht="12.75" customHeight="1">
      <c r="A5465" s="15" t="s">
        <v>4467</v>
      </c>
      <c r="B5465" s="15" t="s">
        <v>3123</v>
      </c>
      <c r="C5465" s="15" t="s">
        <v>4321</v>
      </c>
      <c r="D5465" s="15" t="s">
        <v>4585</v>
      </c>
      <c r="E5465" s="15" t="s">
        <v>15568</v>
      </c>
      <c r="F5465" s="15" t="s">
        <v>9779</v>
      </c>
      <c r="G5465" s="15" t="s">
        <v>15569</v>
      </c>
      <c r="H5465" s="15" t="s">
        <v>15570</v>
      </c>
      <c r="I5465" s="15" t="s">
        <v>4327</v>
      </c>
      <c r="J5465" s="15" t="s">
        <v>4546</v>
      </c>
      <c r="K5465" s="15"/>
      <c r="L5465" s="103" t="str">
        <f t="shared" si="1"/>
        <v>B-MM500-N51-500 gm Natural P.P Jar</v>
      </c>
      <c r="M5465" s="103">
        <f t="shared" si="2"/>
        <v>8100</v>
      </c>
      <c r="N5465" s="102" t="str">
        <f t="shared" si="3"/>
        <v>wk 31</v>
      </c>
    </row>
    <row r="5466" ht="12.75" customHeight="1">
      <c r="A5466" s="15" t="s">
        <v>4480</v>
      </c>
      <c r="B5466" s="15" t="s">
        <v>3123</v>
      </c>
      <c r="C5466" s="15" t="s">
        <v>4321</v>
      </c>
      <c r="D5466" s="15" t="s">
        <v>6766</v>
      </c>
      <c r="E5466" s="15" t="s">
        <v>15571</v>
      </c>
      <c r="F5466" s="15" t="s">
        <v>9779</v>
      </c>
      <c r="G5466" s="15" t="s">
        <v>15572</v>
      </c>
      <c r="H5466" s="15" t="s">
        <v>15573</v>
      </c>
      <c r="I5466" s="15" t="s">
        <v>4327</v>
      </c>
      <c r="J5466" s="15" t="s">
        <v>4546</v>
      </c>
      <c r="K5466" s="15"/>
      <c r="L5466" s="103" t="str">
        <f t="shared" si="1"/>
        <v>B-MM500-N51-500 gm Natural P.P Jar</v>
      </c>
      <c r="M5466" s="103">
        <f t="shared" si="2"/>
        <v>1080</v>
      </c>
      <c r="N5466" s="102" t="str">
        <f t="shared" si="3"/>
        <v>wk 45</v>
      </c>
    </row>
    <row r="5467" ht="12.75" customHeight="1">
      <c r="A5467" s="15" t="s">
        <v>4482</v>
      </c>
      <c r="B5467" s="15" t="s">
        <v>3123</v>
      </c>
      <c r="C5467" s="15" t="s">
        <v>4321</v>
      </c>
      <c r="D5467" s="15" t="s">
        <v>7035</v>
      </c>
      <c r="E5467" s="15" t="s">
        <v>15574</v>
      </c>
      <c r="F5467" s="15" t="s">
        <v>9779</v>
      </c>
      <c r="G5467" s="15" t="s">
        <v>15575</v>
      </c>
      <c r="H5467" s="15" t="s">
        <v>15576</v>
      </c>
      <c r="I5467" s="15" t="s">
        <v>4327</v>
      </c>
      <c r="J5467" s="15" t="s">
        <v>4546</v>
      </c>
      <c r="K5467" s="15"/>
      <c r="L5467" s="103" t="str">
        <f t="shared" si="1"/>
        <v>B-MM500-N51-500 gm Natural P.P Jar</v>
      </c>
      <c r="M5467" s="103">
        <f t="shared" si="2"/>
        <v>2070</v>
      </c>
      <c r="N5467" s="102" t="str">
        <f t="shared" si="3"/>
        <v>wk 49</v>
      </c>
    </row>
    <row r="5468" ht="12.75" customHeight="1">
      <c r="A5468" s="15" t="s">
        <v>4482</v>
      </c>
      <c r="B5468" s="15" t="s">
        <v>3123</v>
      </c>
      <c r="C5468" s="15" t="s">
        <v>4321</v>
      </c>
      <c r="D5468" s="15" t="s">
        <v>15577</v>
      </c>
      <c r="E5468" s="15" t="s">
        <v>15578</v>
      </c>
      <c r="F5468" s="15" t="s">
        <v>9779</v>
      </c>
      <c r="G5468" s="15" t="s">
        <v>15579</v>
      </c>
      <c r="H5468" s="15" t="s">
        <v>15580</v>
      </c>
      <c r="I5468" s="15" t="s">
        <v>4327</v>
      </c>
      <c r="J5468" s="15" t="s">
        <v>4546</v>
      </c>
      <c r="K5468" s="15"/>
      <c r="L5468" s="103" t="str">
        <f t="shared" si="1"/>
        <v>B-MM500-N51-500 gm Natural P.P Jar</v>
      </c>
      <c r="M5468" s="103">
        <f t="shared" si="2"/>
        <v>225</v>
      </c>
      <c r="N5468" s="102" t="str">
        <f t="shared" si="3"/>
        <v>wk 49</v>
      </c>
    </row>
    <row r="5469" ht="12.75" customHeight="1">
      <c r="A5469" s="15" t="s">
        <v>4491</v>
      </c>
      <c r="B5469" s="15" t="s">
        <v>3123</v>
      </c>
      <c r="C5469" s="15" t="s">
        <v>4321</v>
      </c>
      <c r="D5469" s="15" t="s">
        <v>5930</v>
      </c>
      <c r="E5469" s="15" t="s">
        <v>15581</v>
      </c>
      <c r="F5469" s="15" t="s">
        <v>9779</v>
      </c>
      <c r="G5469" s="15" t="s">
        <v>15582</v>
      </c>
      <c r="H5469" s="15" t="s">
        <v>15583</v>
      </c>
      <c r="I5469" s="15" t="s">
        <v>4327</v>
      </c>
      <c r="J5469" s="15" t="s">
        <v>4546</v>
      </c>
      <c r="K5469" s="15"/>
      <c r="L5469" s="103" t="str">
        <f t="shared" si="1"/>
        <v>B-MM500-N51-500 gm Natural P.P Jar</v>
      </c>
      <c r="M5469" s="103">
        <f t="shared" si="2"/>
        <v>4050</v>
      </c>
      <c r="N5469" s="102" t="str">
        <f t="shared" si="3"/>
        <v>wk </v>
      </c>
    </row>
    <row r="5470" ht="12.75" customHeight="1">
      <c r="A5470" s="15" t="s">
        <v>4491</v>
      </c>
      <c r="B5470" s="15" t="s">
        <v>3123</v>
      </c>
      <c r="C5470" s="15" t="s">
        <v>4321</v>
      </c>
      <c r="D5470" s="15" t="s">
        <v>15584</v>
      </c>
      <c r="E5470" s="15" t="s">
        <v>15585</v>
      </c>
      <c r="F5470" s="15" t="s">
        <v>9779</v>
      </c>
      <c r="G5470" s="15" t="s">
        <v>15586</v>
      </c>
      <c r="H5470" s="15" t="s">
        <v>15587</v>
      </c>
      <c r="I5470" s="15" t="s">
        <v>4327</v>
      </c>
      <c r="J5470" s="15" t="s">
        <v>4546</v>
      </c>
      <c r="K5470" s="15"/>
      <c r="L5470" s="103" t="str">
        <f t="shared" si="1"/>
        <v>B-MM500-N51-500 gm Natural P.P Jar</v>
      </c>
      <c r="M5470" s="103">
        <f t="shared" si="2"/>
        <v>2025</v>
      </c>
      <c r="N5470" s="102" t="str">
        <f t="shared" si="3"/>
        <v>wk </v>
      </c>
    </row>
    <row r="5471" ht="12.75" customHeight="1">
      <c r="A5471" s="15" t="s">
        <v>4496</v>
      </c>
      <c r="B5471" s="15" t="s">
        <v>3123</v>
      </c>
      <c r="C5471" s="15" t="s">
        <v>4321</v>
      </c>
      <c r="D5471" s="15" t="s">
        <v>6906</v>
      </c>
      <c r="E5471" s="15" t="s">
        <v>15588</v>
      </c>
      <c r="F5471" s="15" t="s">
        <v>9779</v>
      </c>
      <c r="G5471" s="15" t="s">
        <v>15589</v>
      </c>
      <c r="H5471" s="15" t="s">
        <v>15590</v>
      </c>
      <c r="I5471" s="15" t="s">
        <v>4327</v>
      </c>
      <c r="J5471" s="15" t="s">
        <v>4546</v>
      </c>
      <c r="K5471" s="15"/>
      <c r="L5471" s="103" t="str">
        <f t="shared" si="1"/>
        <v>B-MM500-N51-500 gm Natural P.P Jar</v>
      </c>
      <c r="M5471" s="103">
        <f t="shared" si="2"/>
        <v>2340</v>
      </c>
      <c r="N5471" s="102" t="str">
        <f t="shared" si="3"/>
        <v>wk </v>
      </c>
    </row>
    <row r="5472" ht="12.75" customHeight="1">
      <c r="A5472" s="15" t="s">
        <v>4501</v>
      </c>
      <c r="B5472" s="15" t="s">
        <v>3123</v>
      </c>
      <c r="C5472" s="15" t="s">
        <v>4321</v>
      </c>
      <c r="D5472" s="15" t="s">
        <v>3694</v>
      </c>
      <c r="E5472" s="15" t="s">
        <v>15591</v>
      </c>
      <c r="F5472" s="15" t="s">
        <v>9779</v>
      </c>
      <c r="G5472" s="15" t="s">
        <v>15592</v>
      </c>
      <c r="H5472" s="15" t="s">
        <v>15593</v>
      </c>
      <c r="I5472" s="15" t="s">
        <v>4327</v>
      </c>
      <c r="J5472" s="15" t="s">
        <v>4546</v>
      </c>
      <c r="K5472" s="15"/>
      <c r="L5472" s="103" t="str">
        <f t="shared" si="1"/>
        <v>B-MM500-N51-500 gm Natural P.P Jar</v>
      </c>
      <c r="M5472" s="103">
        <f t="shared" si="2"/>
        <v>1800</v>
      </c>
      <c r="N5472" s="102" t="str">
        <f t="shared" si="3"/>
        <v>wk </v>
      </c>
    </row>
    <row r="5473" ht="12.75" customHeight="1">
      <c r="A5473" s="15" t="s">
        <v>4560</v>
      </c>
      <c r="B5473" s="15" t="s">
        <v>3123</v>
      </c>
      <c r="C5473" s="15" t="s">
        <v>4321</v>
      </c>
      <c r="D5473" s="15" t="s">
        <v>7051</v>
      </c>
      <c r="E5473" s="15" t="s">
        <v>15594</v>
      </c>
      <c r="F5473" s="15" t="s">
        <v>9779</v>
      </c>
      <c r="G5473" s="15" t="s">
        <v>15595</v>
      </c>
      <c r="H5473" s="15" t="s">
        <v>15596</v>
      </c>
      <c r="I5473" s="15" t="s">
        <v>4327</v>
      </c>
      <c r="J5473" s="15" t="s">
        <v>4546</v>
      </c>
      <c r="K5473" s="15"/>
      <c r="L5473" s="103" t="str">
        <f t="shared" si="1"/>
        <v>B-MM500-N51-500 gm Natural P.P Jar</v>
      </c>
      <c r="M5473" s="103">
        <f t="shared" si="2"/>
        <v>3780</v>
      </c>
      <c r="N5473" s="102" t="str">
        <f t="shared" si="3"/>
        <v>wk 45</v>
      </c>
    </row>
    <row r="5474" ht="12.75" customHeight="1">
      <c r="A5474" s="15" t="s">
        <v>4569</v>
      </c>
      <c r="B5474" s="15" t="s">
        <v>3123</v>
      </c>
      <c r="C5474" s="15" t="s">
        <v>4321</v>
      </c>
      <c r="D5474" s="15" t="s">
        <v>15597</v>
      </c>
      <c r="E5474" s="15" t="s">
        <v>15598</v>
      </c>
      <c r="F5474" s="15" t="s">
        <v>9779</v>
      </c>
      <c r="G5474" s="15" t="s">
        <v>15599</v>
      </c>
      <c r="H5474" s="15" t="s">
        <v>15600</v>
      </c>
      <c r="I5474" s="15" t="s">
        <v>4327</v>
      </c>
      <c r="J5474" s="15" t="s">
        <v>4546</v>
      </c>
      <c r="K5474" s="15"/>
      <c r="L5474" s="103" t="str">
        <f t="shared" si="1"/>
        <v>B-MM500-N51-500 gm Natural P.P Jar</v>
      </c>
      <c r="M5474" s="103">
        <f t="shared" si="2"/>
        <v>3825</v>
      </c>
      <c r="N5474" s="102" t="str">
        <f t="shared" si="3"/>
        <v>wk </v>
      </c>
    </row>
    <row r="5475" ht="12.75" customHeight="1">
      <c r="A5475" s="15" t="s">
        <v>4720</v>
      </c>
      <c r="B5475" s="15" t="s">
        <v>3123</v>
      </c>
      <c r="C5475" s="15" t="s">
        <v>4321</v>
      </c>
      <c r="D5475" s="15" t="s">
        <v>4426</v>
      </c>
      <c r="E5475" s="15" t="s">
        <v>15601</v>
      </c>
      <c r="F5475" s="15" t="s">
        <v>9779</v>
      </c>
      <c r="G5475" s="15" t="s">
        <v>15602</v>
      </c>
      <c r="H5475" s="15" t="s">
        <v>15603</v>
      </c>
      <c r="I5475" s="15" t="s">
        <v>4327</v>
      </c>
      <c r="J5475" s="15" t="s">
        <v>4546</v>
      </c>
      <c r="K5475" s="15"/>
      <c r="L5475" s="103" t="str">
        <f t="shared" si="1"/>
        <v>B-MM500-N51-500 gm Natural P.P Jar</v>
      </c>
      <c r="M5475" s="103">
        <f t="shared" si="2"/>
        <v>3600</v>
      </c>
      <c r="N5475" s="102" t="str">
        <f t="shared" si="3"/>
        <v>wk </v>
      </c>
    </row>
    <row r="5476" ht="12.75" customHeight="1">
      <c r="A5476" s="15" t="s">
        <v>4726</v>
      </c>
      <c r="B5476" s="15" t="s">
        <v>3123</v>
      </c>
      <c r="C5476" s="15" t="s">
        <v>4321</v>
      </c>
      <c r="D5476" s="15" t="s">
        <v>15604</v>
      </c>
      <c r="E5476" s="15" t="s">
        <v>15605</v>
      </c>
      <c r="F5476" s="15" t="s">
        <v>9779</v>
      </c>
      <c r="G5476" s="15" t="s">
        <v>15606</v>
      </c>
      <c r="H5476" s="15" t="s">
        <v>15607</v>
      </c>
      <c r="I5476" s="15" t="s">
        <v>4327</v>
      </c>
      <c r="J5476" s="15" t="s">
        <v>4546</v>
      </c>
      <c r="K5476" s="15"/>
      <c r="L5476" s="103" t="str">
        <f t="shared" si="1"/>
        <v>B-MM500-N51-500 gm Natural P.P Jar</v>
      </c>
      <c r="M5476" s="103">
        <f t="shared" si="2"/>
        <v>6435</v>
      </c>
      <c r="N5476" s="102" t="str">
        <f t="shared" si="3"/>
        <v>wk </v>
      </c>
    </row>
    <row r="5477" ht="12.75" customHeight="1">
      <c r="A5477" s="15" t="s">
        <v>15608</v>
      </c>
      <c r="B5477" s="15" t="s">
        <v>2849</v>
      </c>
      <c r="C5477" s="15" t="s">
        <v>3146</v>
      </c>
      <c r="D5477" s="15" t="s">
        <v>3145</v>
      </c>
      <c r="E5477" s="15"/>
      <c r="F5477" s="15" t="s">
        <v>4308</v>
      </c>
      <c r="G5477" s="15" t="s">
        <v>4352</v>
      </c>
      <c r="H5477" s="15" t="s">
        <v>3149</v>
      </c>
      <c r="I5477" s="15" t="s">
        <v>3156</v>
      </c>
      <c r="J5477" s="15"/>
      <c r="K5477" s="15"/>
      <c r="L5477" s="103" t="str">
        <f t="shared" si="1"/>
        <v>B-MOV104-W13-100 ml White Curved Lotion Bottle</v>
      </c>
      <c r="M5477" s="103">
        <f t="shared" si="2"/>
        <v>0</v>
      </c>
      <c r="N5477" s="102" t="str">
        <f t="shared" si="3"/>
        <v>wk </v>
      </c>
    </row>
    <row r="5478" ht="12.75" customHeight="1">
      <c r="A5478" s="15" t="s">
        <v>4437</v>
      </c>
      <c r="B5478" s="15" t="s">
        <v>3128</v>
      </c>
      <c r="C5478" s="15" t="s">
        <v>4321</v>
      </c>
      <c r="D5478" s="15" t="s">
        <v>9733</v>
      </c>
      <c r="E5478" s="15" t="s">
        <v>15609</v>
      </c>
      <c r="F5478" s="15" t="s">
        <v>11168</v>
      </c>
      <c r="G5478" s="15" t="s">
        <v>15610</v>
      </c>
      <c r="H5478" s="15" t="s">
        <v>15611</v>
      </c>
      <c r="I5478" s="15" t="s">
        <v>4327</v>
      </c>
      <c r="J5478" s="15" t="s">
        <v>4359</v>
      </c>
      <c r="K5478" s="15"/>
      <c r="L5478" s="103" t="str">
        <f t="shared" si="1"/>
        <v>B-MOV104-W13-100 ml White Curved Lotion Bottle</v>
      </c>
      <c r="M5478" s="103">
        <f t="shared" si="2"/>
        <v>30000</v>
      </c>
      <c r="N5478" s="102" t="str">
        <f t="shared" si="3"/>
        <v>wk </v>
      </c>
    </row>
    <row r="5479" ht="12.75" customHeight="1">
      <c r="A5479" s="15" t="s">
        <v>15612</v>
      </c>
      <c r="B5479" s="15" t="s">
        <v>2849</v>
      </c>
      <c r="C5479" s="15" t="s">
        <v>3146</v>
      </c>
      <c r="D5479" s="15" t="s">
        <v>3145</v>
      </c>
      <c r="E5479" s="15"/>
      <c r="F5479" s="15" t="s">
        <v>4308</v>
      </c>
      <c r="G5479" s="15" t="s">
        <v>4352</v>
      </c>
      <c r="H5479" s="15" t="s">
        <v>3149</v>
      </c>
      <c r="I5479" s="15" t="s">
        <v>3156</v>
      </c>
      <c r="J5479" s="15"/>
      <c r="K5479" s="15"/>
      <c r="L5479" s="103" t="str">
        <f t="shared" si="1"/>
        <v>B-MOV5LT-N230-5 Ltr. Natural Jerrycan Only</v>
      </c>
      <c r="M5479" s="103">
        <f t="shared" si="2"/>
        <v>0</v>
      </c>
      <c r="N5479" s="102" t="str">
        <f t="shared" si="3"/>
        <v>wk </v>
      </c>
    </row>
    <row r="5480" ht="12.75" customHeight="1">
      <c r="A5480" s="15" t="s">
        <v>4840</v>
      </c>
      <c r="B5480" s="15" t="s">
        <v>3128</v>
      </c>
      <c r="C5480" s="15" t="s">
        <v>4321</v>
      </c>
      <c r="D5480" s="15" t="s">
        <v>4124</v>
      </c>
      <c r="E5480" s="15" t="s">
        <v>15613</v>
      </c>
      <c r="F5480" s="15" t="s">
        <v>5042</v>
      </c>
      <c r="G5480" s="15" t="s">
        <v>15614</v>
      </c>
      <c r="H5480" s="15" t="s">
        <v>15615</v>
      </c>
      <c r="I5480" s="15" t="s">
        <v>5045</v>
      </c>
      <c r="J5480" s="15" t="s">
        <v>4359</v>
      </c>
      <c r="K5480" s="15"/>
      <c r="L5480" s="103" t="str">
        <f t="shared" si="1"/>
        <v>B-MOV5LT-N230-5 Ltr. Natural Jerrycan Only</v>
      </c>
      <c r="M5480" s="103">
        <f t="shared" si="2"/>
        <v>3000</v>
      </c>
      <c r="N5480" s="102" t="str">
        <f t="shared" si="3"/>
        <v>wk 50</v>
      </c>
    </row>
    <row r="5481" ht="12.75" customHeight="1">
      <c r="A5481" s="15" t="s">
        <v>4869</v>
      </c>
      <c r="B5481" s="15" t="s">
        <v>3128</v>
      </c>
      <c r="C5481" s="15" t="s">
        <v>4321</v>
      </c>
      <c r="D5481" s="15" t="s">
        <v>12421</v>
      </c>
      <c r="E5481" s="15" t="s">
        <v>15616</v>
      </c>
      <c r="F5481" s="15" t="s">
        <v>5042</v>
      </c>
      <c r="G5481" s="15" t="s">
        <v>15617</v>
      </c>
      <c r="H5481" s="15" t="s">
        <v>15618</v>
      </c>
      <c r="I5481" s="15" t="s">
        <v>5045</v>
      </c>
      <c r="J5481" s="15" t="s">
        <v>4359</v>
      </c>
      <c r="K5481" s="15"/>
      <c r="L5481" s="103" t="str">
        <f t="shared" si="1"/>
        <v>B-MOV5LT-N230-5 Ltr. Natural Jerrycan Only</v>
      </c>
      <c r="M5481" s="103">
        <f t="shared" si="2"/>
        <v>4140</v>
      </c>
      <c r="N5481" s="102" t="str">
        <f t="shared" si="3"/>
        <v>wk </v>
      </c>
    </row>
    <row r="5482" ht="12.75" customHeight="1">
      <c r="A5482" s="15" t="s">
        <v>4878</v>
      </c>
      <c r="B5482" s="15" t="s">
        <v>3128</v>
      </c>
      <c r="C5482" s="15" t="s">
        <v>4321</v>
      </c>
      <c r="D5482" s="15" t="s">
        <v>6097</v>
      </c>
      <c r="E5482" s="15" t="s">
        <v>15619</v>
      </c>
      <c r="F5482" s="15" t="s">
        <v>5042</v>
      </c>
      <c r="G5482" s="15" t="s">
        <v>15620</v>
      </c>
      <c r="H5482" s="15" t="s">
        <v>15621</v>
      </c>
      <c r="I5482" s="15" t="s">
        <v>5045</v>
      </c>
      <c r="J5482" s="15" t="s">
        <v>4359</v>
      </c>
      <c r="K5482" s="15"/>
      <c r="L5482" s="103" t="str">
        <f t="shared" si="1"/>
        <v>B-MOV5LT-N230-5 Ltr. Natural Jerrycan Only</v>
      </c>
      <c r="M5482" s="103">
        <f t="shared" si="2"/>
        <v>800</v>
      </c>
      <c r="N5482" s="102" t="str">
        <f t="shared" si="3"/>
        <v>wk </v>
      </c>
    </row>
    <row r="5483" ht="12.75" customHeight="1">
      <c r="A5483" s="15" t="s">
        <v>15622</v>
      </c>
      <c r="B5483" s="15" t="s">
        <v>2849</v>
      </c>
      <c r="C5483" s="15" t="s">
        <v>3146</v>
      </c>
      <c r="D5483" s="15" t="s">
        <v>3145</v>
      </c>
      <c r="E5483" s="15"/>
      <c r="F5483" s="15" t="s">
        <v>4308</v>
      </c>
      <c r="G5483" s="15" t="s">
        <v>4352</v>
      </c>
      <c r="H5483" s="15" t="s">
        <v>3149</v>
      </c>
      <c r="I5483" s="15" t="s">
        <v>3156</v>
      </c>
      <c r="J5483" s="15"/>
      <c r="K5483" s="15"/>
      <c r="L5483" s="103" t="str">
        <f t="shared" si="1"/>
        <v>B-MP60-N13-60 ml Movit Nail Polish Bottle</v>
      </c>
      <c r="M5483" s="103">
        <f t="shared" si="2"/>
        <v>0</v>
      </c>
      <c r="N5483" s="102" t="str">
        <f t="shared" si="3"/>
        <v>wk </v>
      </c>
    </row>
    <row r="5484" ht="12.75" customHeight="1">
      <c r="A5484" s="15" t="s">
        <v>4441</v>
      </c>
      <c r="B5484" s="15" t="s">
        <v>3128</v>
      </c>
      <c r="C5484" s="15" t="s">
        <v>4321</v>
      </c>
      <c r="D5484" s="15" t="s">
        <v>3150</v>
      </c>
      <c r="E5484" s="15" t="s">
        <v>15623</v>
      </c>
      <c r="F5484" s="15" t="s">
        <v>5042</v>
      </c>
      <c r="G5484" s="15" t="s">
        <v>15624</v>
      </c>
      <c r="H5484" s="15" t="s">
        <v>15625</v>
      </c>
      <c r="I5484" s="15" t="s">
        <v>5045</v>
      </c>
      <c r="J5484" s="15" t="s">
        <v>4359</v>
      </c>
      <c r="K5484" s="15"/>
      <c r="L5484" s="103" t="str">
        <f t="shared" si="1"/>
        <v>B-MP60-N13-60 ml Movit Nail Polish Bottle</v>
      </c>
      <c r="M5484" s="103">
        <f t="shared" si="2"/>
        <v>6000</v>
      </c>
      <c r="N5484" s="102" t="str">
        <f t="shared" si="3"/>
        <v>wk </v>
      </c>
    </row>
    <row r="5485" ht="12.75" customHeight="1">
      <c r="A5485" s="15" t="s">
        <v>4631</v>
      </c>
      <c r="B5485" s="15" t="s">
        <v>3128</v>
      </c>
      <c r="C5485" s="15" t="s">
        <v>4321</v>
      </c>
      <c r="D5485" s="15" t="s">
        <v>3446</v>
      </c>
      <c r="E5485" s="15" t="s">
        <v>15626</v>
      </c>
      <c r="F5485" s="15" t="s">
        <v>5042</v>
      </c>
      <c r="G5485" s="15" t="s">
        <v>15627</v>
      </c>
      <c r="H5485" s="15" t="s">
        <v>15628</v>
      </c>
      <c r="I5485" s="15" t="s">
        <v>5045</v>
      </c>
      <c r="J5485" s="15" t="s">
        <v>4359</v>
      </c>
      <c r="K5485" s="15"/>
      <c r="L5485" s="103" t="str">
        <f t="shared" si="1"/>
        <v>B-MP60-N13-60 ml Movit Nail Polish Bottle</v>
      </c>
      <c r="M5485" s="103">
        <f t="shared" si="2"/>
        <v>12000</v>
      </c>
      <c r="N5485" s="102" t="str">
        <f t="shared" si="3"/>
        <v>wk 40</v>
      </c>
    </row>
    <row r="5486" ht="12.75" customHeight="1">
      <c r="A5486" s="15" t="s">
        <v>4710</v>
      </c>
      <c r="B5486" s="15" t="s">
        <v>3128</v>
      </c>
      <c r="C5486" s="15" t="s">
        <v>4321</v>
      </c>
      <c r="D5486" s="15" t="s">
        <v>15412</v>
      </c>
      <c r="E5486" s="15" t="s">
        <v>15629</v>
      </c>
      <c r="F5486" s="15" t="s">
        <v>5042</v>
      </c>
      <c r="G5486" s="15" t="s">
        <v>15630</v>
      </c>
      <c r="H5486" s="15" t="s">
        <v>15631</v>
      </c>
      <c r="I5486" s="15" t="s">
        <v>5045</v>
      </c>
      <c r="J5486" s="15" t="s">
        <v>4359</v>
      </c>
      <c r="K5486" s="15"/>
      <c r="L5486" s="103" t="str">
        <f t="shared" si="1"/>
        <v>B-MP60-N13-60 ml Movit Nail Polish Bottle</v>
      </c>
      <c r="M5486" s="103">
        <f t="shared" si="2"/>
        <v>33000</v>
      </c>
      <c r="N5486" s="102" t="str">
        <f t="shared" si="3"/>
        <v>wk 32</v>
      </c>
    </row>
    <row r="5487" ht="12.75" customHeight="1">
      <c r="A5487" s="15" t="s">
        <v>4840</v>
      </c>
      <c r="B5487" s="15" t="s">
        <v>3128</v>
      </c>
      <c r="C5487" s="15" t="s">
        <v>4321</v>
      </c>
      <c r="D5487" s="15" t="s">
        <v>3953</v>
      </c>
      <c r="E5487" s="15" t="s">
        <v>15632</v>
      </c>
      <c r="F5487" s="15" t="s">
        <v>5042</v>
      </c>
      <c r="G5487" s="15" t="s">
        <v>15633</v>
      </c>
      <c r="H5487" s="15" t="s">
        <v>15634</v>
      </c>
      <c r="I5487" s="15" t="s">
        <v>5045</v>
      </c>
      <c r="J5487" s="15" t="s">
        <v>4359</v>
      </c>
      <c r="K5487" s="15"/>
      <c r="L5487" s="103" t="str">
        <f t="shared" si="1"/>
        <v>B-MP60-N13-60 ml Movit Nail Polish Bottle</v>
      </c>
      <c r="M5487" s="103">
        <f t="shared" si="2"/>
        <v>10000</v>
      </c>
      <c r="N5487" s="102" t="str">
        <f t="shared" si="3"/>
        <v>wk 50</v>
      </c>
    </row>
    <row r="5488" ht="12.75" customHeight="1">
      <c r="A5488" s="15" t="s">
        <v>15635</v>
      </c>
      <c r="B5488" s="15" t="s">
        <v>2942</v>
      </c>
      <c r="C5488" s="15" t="s">
        <v>3146</v>
      </c>
      <c r="D5488" s="15" t="s">
        <v>3145</v>
      </c>
      <c r="E5488" s="15"/>
      <c r="F5488" s="15" t="s">
        <v>4308</v>
      </c>
      <c r="G5488" s="15" t="s">
        <v>4352</v>
      </c>
      <c r="H5488" s="15" t="s">
        <v>3149</v>
      </c>
      <c r="I5488" s="15" t="s">
        <v>3156</v>
      </c>
      <c r="J5488" s="15"/>
      <c r="K5488" s="15"/>
      <c r="L5488" s="103" t="str">
        <f t="shared" si="1"/>
        <v>B-N11-W26N.ROSE-100 gm White Pntd Night Rose Bottle</v>
      </c>
      <c r="M5488" s="103">
        <f t="shared" si="2"/>
        <v>0</v>
      </c>
      <c r="N5488" s="102" t="str">
        <f t="shared" si="3"/>
        <v>wk </v>
      </c>
    </row>
    <row r="5489" ht="12.75" customHeight="1">
      <c r="A5489" s="15" t="s">
        <v>4534</v>
      </c>
      <c r="B5489" s="15" t="s">
        <v>3123</v>
      </c>
      <c r="C5489" s="15" t="s">
        <v>4321</v>
      </c>
      <c r="D5489" s="15" t="s">
        <v>7532</v>
      </c>
      <c r="E5489" s="15" t="s">
        <v>15636</v>
      </c>
      <c r="F5489" s="15" t="s">
        <v>9292</v>
      </c>
      <c r="G5489" s="15" t="s">
        <v>15637</v>
      </c>
      <c r="H5489" s="15" t="s">
        <v>15638</v>
      </c>
      <c r="I5489" s="15" t="s">
        <v>4327</v>
      </c>
      <c r="J5489" s="15" t="s">
        <v>4359</v>
      </c>
      <c r="K5489" s="15"/>
      <c r="L5489" s="103" t="str">
        <f t="shared" si="1"/>
        <v>B-N11-W26N.ROSE-100 gm White Pntd Night Rose Bottle</v>
      </c>
      <c r="M5489" s="103">
        <f t="shared" si="2"/>
        <v>11664</v>
      </c>
      <c r="N5489" s="102" t="str">
        <f t="shared" si="3"/>
        <v>wk 14</v>
      </c>
    </row>
    <row r="5490" ht="12.75" customHeight="1">
      <c r="A5490" s="15" t="s">
        <v>15639</v>
      </c>
      <c r="B5490" s="15" t="s">
        <v>2942</v>
      </c>
      <c r="C5490" s="15" t="s">
        <v>3146</v>
      </c>
      <c r="D5490" s="15" t="s">
        <v>3145</v>
      </c>
      <c r="E5490" s="15"/>
      <c r="F5490" s="15" t="s">
        <v>4308</v>
      </c>
      <c r="G5490" s="15" t="s">
        <v>4352</v>
      </c>
      <c r="H5490" s="15" t="s">
        <v>3149</v>
      </c>
      <c r="I5490" s="15" t="s">
        <v>3149</v>
      </c>
      <c r="J5490" s="15"/>
      <c r="K5490" s="15"/>
      <c r="L5490" s="103" t="str">
        <f t="shared" si="1"/>
        <v>B-N12-BL26N.ROS-100 gm Blue Pntd Night Rose Bottle</v>
      </c>
      <c r="M5490" s="103">
        <f t="shared" si="2"/>
        <v>0</v>
      </c>
      <c r="N5490" s="102" t="str">
        <f t="shared" si="3"/>
        <v>wk </v>
      </c>
    </row>
    <row r="5491" ht="12.75" customHeight="1">
      <c r="A5491" s="15" t="s">
        <v>4934</v>
      </c>
      <c r="B5491" s="15" t="s">
        <v>3123</v>
      </c>
      <c r="C5491" s="15" t="s">
        <v>4321</v>
      </c>
      <c r="D5491" s="15" t="s">
        <v>3367</v>
      </c>
      <c r="E5491" s="15" t="s">
        <v>15640</v>
      </c>
      <c r="F5491" s="15" t="s">
        <v>9292</v>
      </c>
      <c r="G5491" s="15" t="s">
        <v>15641</v>
      </c>
      <c r="H5491" s="15" t="s">
        <v>15642</v>
      </c>
      <c r="I5491" s="15" t="s">
        <v>4327</v>
      </c>
      <c r="J5491" s="15" t="s">
        <v>4359</v>
      </c>
      <c r="K5491" s="15"/>
      <c r="L5491" s="103" t="str">
        <f t="shared" si="1"/>
        <v>B-N12-BL26N.ROS-100 gm Blue Pntd Night Rose Bottle</v>
      </c>
      <c r="M5491" s="103">
        <f t="shared" si="2"/>
        <v>3744</v>
      </c>
      <c r="N5491" s="102" t="str">
        <f t="shared" si="3"/>
        <v>wk 1</v>
      </c>
    </row>
    <row r="5492" ht="12.75" customHeight="1">
      <c r="A5492" s="15" t="s">
        <v>5323</v>
      </c>
      <c r="B5492" s="15" t="s">
        <v>3123</v>
      </c>
      <c r="C5492" s="15" t="s">
        <v>4321</v>
      </c>
      <c r="D5492" s="15" t="s">
        <v>7753</v>
      </c>
      <c r="E5492" s="15" t="s">
        <v>15643</v>
      </c>
      <c r="F5492" s="15" t="s">
        <v>9292</v>
      </c>
      <c r="G5492" s="15" t="s">
        <v>15644</v>
      </c>
      <c r="H5492" s="15" t="s">
        <v>15645</v>
      </c>
      <c r="I5492" s="15" t="s">
        <v>4327</v>
      </c>
      <c r="J5492" s="15" t="s">
        <v>4359</v>
      </c>
      <c r="K5492" s="15"/>
      <c r="L5492" s="103" t="str">
        <f t="shared" si="1"/>
        <v>B-N12-BL26N.ROS-100 gm Blue Pntd Night Rose Bottle</v>
      </c>
      <c r="M5492" s="103">
        <f t="shared" si="2"/>
        <v>2592</v>
      </c>
      <c r="N5492" s="102" t="str">
        <f t="shared" si="3"/>
        <v>wk </v>
      </c>
    </row>
    <row r="5493" ht="12.75" customHeight="1">
      <c r="A5493" s="15" t="s">
        <v>4397</v>
      </c>
      <c r="B5493" s="15" t="s">
        <v>3123</v>
      </c>
      <c r="C5493" s="15" t="s">
        <v>4321</v>
      </c>
      <c r="D5493" s="15" t="s">
        <v>3784</v>
      </c>
      <c r="E5493" s="15" t="s">
        <v>15646</v>
      </c>
      <c r="F5493" s="15" t="s">
        <v>9292</v>
      </c>
      <c r="G5493" s="15" t="s">
        <v>15647</v>
      </c>
      <c r="H5493" s="15" t="s">
        <v>15648</v>
      </c>
      <c r="I5493" s="15" t="s">
        <v>4327</v>
      </c>
      <c r="J5493" s="15" t="s">
        <v>4359</v>
      </c>
      <c r="K5493" s="15"/>
      <c r="L5493" s="103" t="str">
        <f t="shared" si="1"/>
        <v>B-N12-BL26N.ROS-100 gm Blue Pntd Night Rose Bottle</v>
      </c>
      <c r="M5493" s="103">
        <f t="shared" si="2"/>
        <v>4032</v>
      </c>
      <c r="N5493" s="102" t="str">
        <f t="shared" si="3"/>
        <v>wk </v>
      </c>
    </row>
    <row r="5494" ht="12.75" customHeight="1">
      <c r="A5494" s="15" t="s">
        <v>4320</v>
      </c>
      <c r="B5494" s="15" t="s">
        <v>3123</v>
      </c>
      <c r="C5494" s="15" t="s">
        <v>4321</v>
      </c>
      <c r="D5494" s="15" t="s">
        <v>3544</v>
      </c>
      <c r="E5494" s="15" t="s">
        <v>15649</v>
      </c>
      <c r="F5494" s="15" t="s">
        <v>9292</v>
      </c>
      <c r="G5494" s="15" t="s">
        <v>5149</v>
      </c>
      <c r="H5494" s="15" t="s">
        <v>15650</v>
      </c>
      <c r="I5494" s="15" t="s">
        <v>4327</v>
      </c>
      <c r="J5494" s="15" t="s">
        <v>4359</v>
      </c>
      <c r="K5494" s="15"/>
      <c r="L5494" s="103" t="str">
        <f t="shared" si="1"/>
        <v>B-N12-BL26N.ROS-100 gm Blue Pntd Night Rose Bottle</v>
      </c>
      <c r="M5494" s="103">
        <f t="shared" si="2"/>
        <v>720</v>
      </c>
      <c r="N5494" s="102" t="str">
        <f t="shared" si="3"/>
        <v>wk </v>
      </c>
    </row>
    <row r="5495" ht="12.75" customHeight="1">
      <c r="A5495" s="15" t="s">
        <v>4407</v>
      </c>
      <c r="B5495" s="15" t="s">
        <v>3123</v>
      </c>
      <c r="C5495" s="15" t="s">
        <v>4321</v>
      </c>
      <c r="D5495" s="15" t="s">
        <v>4426</v>
      </c>
      <c r="E5495" s="15" t="s">
        <v>15651</v>
      </c>
      <c r="F5495" s="15" t="s">
        <v>9292</v>
      </c>
      <c r="G5495" s="15" t="s">
        <v>12651</v>
      </c>
      <c r="H5495" s="15" t="s">
        <v>15652</v>
      </c>
      <c r="I5495" s="15" t="s">
        <v>4327</v>
      </c>
      <c r="J5495" s="15" t="s">
        <v>4359</v>
      </c>
      <c r="K5495" s="15"/>
      <c r="L5495" s="103" t="str">
        <f t="shared" si="1"/>
        <v>B-N12-BL26N.ROS-100 gm Blue Pntd Night Rose Bottle</v>
      </c>
      <c r="M5495" s="103">
        <f t="shared" si="2"/>
        <v>3600</v>
      </c>
      <c r="N5495" s="102" t="str">
        <f t="shared" si="3"/>
        <v>wk </v>
      </c>
    </row>
    <row r="5496" ht="12.75" customHeight="1">
      <c r="A5496" s="15" t="s">
        <v>4412</v>
      </c>
      <c r="B5496" s="15" t="s">
        <v>3123</v>
      </c>
      <c r="C5496" s="15" t="s">
        <v>4321</v>
      </c>
      <c r="D5496" s="15" t="s">
        <v>6942</v>
      </c>
      <c r="E5496" s="15" t="s">
        <v>15653</v>
      </c>
      <c r="F5496" s="15" t="s">
        <v>9292</v>
      </c>
      <c r="G5496" s="15" t="s">
        <v>5161</v>
      </c>
      <c r="H5496" s="15" t="s">
        <v>15654</v>
      </c>
      <c r="I5496" s="15" t="s">
        <v>4327</v>
      </c>
      <c r="J5496" s="15" t="s">
        <v>4359</v>
      </c>
      <c r="K5496" s="15"/>
      <c r="L5496" s="103" t="str">
        <f t="shared" si="1"/>
        <v>B-N12-BL26N.ROS-100 gm Blue Pntd Night Rose Bottle</v>
      </c>
      <c r="M5496" s="103">
        <f t="shared" si="2"/>
        <v>4320</v>
      </c>
      <c r="N5496" s="102" t="str">
        <f t="shared" si="3"/>
        <v>wk </v>
      </c>
    </row>
    <row r="5497" ht="12.75" customHeight="1">
      <c r="A5497" s="15" t="s">
        <v>4416</v>
      </c>
      <c r="B5497" s="15" t="s">
        <v>3123</v>
      </c>
      <c r="C5497" s="15" t="s">
        <v>4321</v>
      </c>
      <c r="D5497" s="15" t="s">
        <v>3812</v>
      </c>
      <c r="E5497" s="15" t="s">
        <v>15655</v>
      </c>
      <c r="F5497" s="15" t="s">
        <v>9292</v>
      </c>
      <c r="G5497" s="15" t="s">
        <v>15656</v>
      </c>
      <c r="H5497" s="15" t="s">
        <v>15657</v>
      </c>
      <c r="I5497" s="15" t="s">
        <v>4327</v>
      </c>
      <c r="J5497" s="15" t="s">
        <v>4359</v>
      </c>
      <c r="K5497" s="15"/>
      <c r="L5497" s="103" t="str">
        <f t="shared" si="1"/>
        <v>B-N12-BL26N.ROS-100 gm Blue Pntd Night Rose Bottle</v>
      </c>
      <c r="M5497" s="103">
        <f t="shared" si="2"/>
        <v>3024</v>
      </c>
      <c r="N5497" s="102" t="str">
        <f t="shared" si="3"/>
        <v>wk </v>
      </c>
    </row>
    <row r="5498" ht="12.75" customHeight="1">
      <c r="A5498" s="15" t="s">
        <v>5722</v>
      </c>
      <c r="B5498" s="15" t="s">
        <v>3123</v>
      </c>
      <c r="C5498" s="15" t="s">
        <v>4321</v>
      </c>
      <c r="D5498" s="15" t="s">
        <v>7753</v>
      </c>
      <c r="E5498" s="15" t="s">
        <v>15658</v>
      </c>
      <c r="F5498" s="15" t="s">
        <v>9292</v>
      </c>
      <c r="G5498" s="15" t="s">
        <v>15644</v>
      </c>
      <c r="H5498" s="15" t="s">
        <v>15645</v>
      </c>
      <c r="I5498" s="15" t="s">
        <v>4327</v>
      </c>
      <c r="J5498" s="15" t="s">
        <v>4359</v>
      </c>
      <c r="K5498" s="15"/>
      <c r="L5498" s="103" t="str">
        <f t="shared" si="1"/>
        <v>B-N12-BL26N.ROS-100 gm Blue Pntd Night Rose Bottle</v>
      </c>
      <c r="M5498" s="103">
        <f t="shared" si="2"/>
        <v>2592</v>
      </c>
      <c r="N5498" s="102" t="str">
        <f t="shared" si="3"/>
        <v>wk 9</v>
      </c>
    </row>
    <row r="5499" ht="12.75" customHeight="1">
      <c r="A5499" s="15" t="s">
        <v>8179</v>
      </c>
      <c r="B5499" s="15" t="s">
        <v>3123</v>
      </c>
      <c r="C5499" s="15" t="s">
        <v>4321</v>
      </c>
      <c r="D5499" s="15" t="s">
        <v>8579</v>
      </c>
      <c r="E5499" s="15" t="s">
        <v>15659</v>
      </c>
      <c r="F5499" s="15" t="s">
        <v>9292</v>
      </c>
      <c r="G5499" s="15" t="s">
        <v>15660</v>
      </c>
      <c r="H5499" s="15" t="s">
        <v>15661</v>
      </c>
      <c r="I5499" s="15" t="s">
        <v>4327</v>
      </c>
      <c r="J5499" s="15" t="s">
        <v>4359</v>
      </c>
      <c r="K5499" s="15"/>
      <c r="L5499" s="103" t="str">
        <f t="shared" si="1"/>
        <v>B-N12-BL26N.ROS-100 gm Blue Pntd Night Rose Bottle</v>
      </c>
      <c r="M5499" s="103">
        <f t="shared" si="2"/>
        <v>6480</v>
      </c>
      <c r="N5499" s="102" t="str">
        <f t="shared" si="3"/>
        <v>wk 23</v>
      </c>
    </row>
    <row r="5500" ht="12.75" customHeight="1">
      <c r="A5500" s="15" t="s">
        <v>4418</v>
      </c>
      <c r="B5500" s="15" t="s">
        <v>3123</v>
      </c>
      <c r="C5500" s="15" t="s">
        <v>4321</v>
      </c>
      <c r="D5500" s="15" t="s">
        <v>10655</v>
      </c>
      <c r="E5500" s="15" t="s">
        <v>15662</v>
      </c>
      <c r="F5500" s="15" t="s">
        <v>9292</v>
      </c>
      <c r="G5500" s="15" t="s">
        <v>15663</v>
      </c>
      <c r="H5500" s="15" t="s">
        <v>15664</v>
      </c>
      <c r="I5500" s="15" t="s">
        <v>4327</v>
      </c>
      <c r="J5500" s="15" t="s">
        <v>4359</v>
      </c>
      <c r="K5500" s="15"/>
      <c r="L5500" s="103" t="str">
        <f t="shared" si="1"/>
        <v>B-N12-BL26N.ROS-100 gm Blue Pntd Night Rose Bottle</v>
      </c>
      <c r="M5500" s="103">
        <f t="shared" si="2"/>
        <v>13824</v>
      </c>
      <c r="N5500" s="102" t="str">
        <f t="shared" si="3"/>
        <v>wk 36</v>
      </c>
    </row>
    <row r="5501" ht="12.75" customHeight="1">
      <c r="A5501" s="15" t="s">
        <v>4423</v>
      </c>
      <c r="B5501" s="15" t="s">
        <v>3123</v>
      </c>
      <c r="C5501" s="15" t="s">
        <v>4321</v>
      </c>
      <c r="D5501" s="15" t="s">
        <v>7565</v>
      </c>
      <c r="E5501" s="15" t="s">
        <v>15665</v>
      </c>
      <c r="F5501" s="15" t="s">
        <v>9292</v>
      </c>
      <c r="G5501" s="15" t="s">
        <v>15666</v>
      </c>
      <c r="H5501" s="15" t="s">
        <v>15667</v>
      </c>
      <c r="I5501" s="15" t="s">
        <v>4327</v>
      </c>
      <c r="J5501" s="15" t="s">
        <v>4359</v>
      </c>
      <c r="K5501" s="15"/>
      <c r="L5501" s="103" t="str">
        <f t="shared" si="1"/>
        <v>B-N12-BL26N.ROS-100 gm Blue Pntd Night Rose Bottle</v>
      </c>
      <c r="M5501" s="103">
        <f t="shared" si="2"/>
        <v>6624</v>
      </c>
      <c r="N5501" s="102" t="str">
        <f t="shared" si="3"/>
        <v>wk 40</v>
      </c>
    </row>
    <row r="5502" ht="12.75" customHeight="1">
      <c r="A5502" s="15" t="s">
        <v>5067</v>
      </c>
      <c r="B5502" s="15" t="s">
        <v>3123</v>
      </c>
      <c r="C5502" s="15" t="s">
        <v>4321</v>
      </c>
      <c r="D5502" s="15" t="s">
        <v>8616</v>
      </c>
      <c r="E5502" s="15" t="s">
        <v>15668</v>
      </c>
      <c r="F5502" s="15" t="s">
        <v>9292</v>
      </c>
      <c r="G5502" s="15" t="s">
        <v>15669</v>
      </c>
      <c r="H5502" s="15" t="s">
        <v>15670</v>
      </c>
      <c r="I5502" s="15" t="s">
        <v>4327</v>
      </c>
      <c r="J5502" s="15" t="s">
        <v>4359</v>
      </c>
      <c r="K5502" s="15"/>
      <c r="L5502" s="103" t="str">
        <f t="shared" si="1"/>
        <v>B-N12-BL26N.ROS-100 gm Blue Pntd Night Rose Bottle</v>
      </c>
      <c r="M5502" s="103">
        <f t="shared" si="2"/>
        <v>6768</v>
      </c>
      <c r="N5502" s="102" t="str">
        <f t="shared" si="3"/>
        <v>wk 44</v>
      </c>
    </row>
    <row r="5503" ht="12.75" customHeight="1">
      <c r="A5503" s="15" t="s">
        <v>5072</v>
      </c>
      <c r="B5503" s="15" t="s">
        <v>3123</v>
      </c>
      <c r="C5503" s="15" t="s">
        <v>4321</v>
      </c>
      <c r="D5503" s="15" t="s">
        <v>3666</v>
      </c>
      <c r="E5503" s="15" t="s">
        <v>15671</v>
      </c>
      <c r="F5503" s="15" t="s">
        <v>9292</v>
      </c>
      <c r="G5503" s="15" t="s">
        <v>15672</v>
      </c>
      <c r="H5503" s="15" t="s">
        <v>15673</v>
      </c>
      <c r="I5503" s="15" t="s">
        <v>4327</v>
      </c>
      <c r="J5503" s="15" t="s">
        <v>4359</v>
      </c>
      <c r="K5503" s="15"/>
      <c r="L5503" s="103" t="str">
        <f t="shared" si="1"/>
        <v>B-N12-BL26N.ROS-100 gm Blue Pntd Night Rose Bottle</v>
      </c>
      <c r="M5503" s="103">
        <f t="shared" si="2"/>
        <v>3888</v>
      </c>
      <c r="N5503" s="102" t="str">
        <f t="shared" si="3"/>
        <v>wk 49</v>
      </c>
    </row>
    <row r="5504" ht="12.75" customHeight="1">
      <c r="A5504" s="15" t="s">
        <v>4425</v>
      </c>
      <c r="B5504" s="15" t="s">
        <v>3123</v>
      </c>
      <c r="C5504" s="15" t="s">
        <v>4321</v>
      </c>
      <c r="D5504" s="15" t="s">
        <v>7457</v>
      </c>
      <c r="E5504" s="15" t="s">
        <v>15674</v>
      </c>
      <c r="F5504" s="15" t="s">
        <v>9292</v>
      </c>
      <c r="G5504" s="15" t="s">
        <v>15675</v>
      </c>
      <c r="H5504" s="15" t="s">
        <v>15676</v>
      </c>
      <c r="I5504" s="15" t="s">
        <v>4327</v>
      </c>
      <c r="J5504" s="15" t="s">
        <v>4359</v>
      </c>
      <c r="K5504" s="15"/>
      <c r="L5504" s="103" t="str">
        <f t="shared" si="1"/>
        <v>B-N12-BL26N.ROS-100 gm Blue Pntd Night Rose Bottle</v>
      </c>
      <c r="M5504" s="103">
        <f t="shared" si="2"/>
        <v>4176</v>
      </c>
      <c r="N5504" s="102" t="str">
        <f t="shared" si="3"/>
        <v>wk </v>
      </c>
    </row>
    <row r="5505" ht="12.75" customHeight="1">
      <c r="A5505" s="15" t="s">
        <v>4329</v>
      </c>
      <c r="B5505" s="15" t="s">
        <v>3123</v>
      </c>
      <c r="C5505" s="15" t="s">
        <v>4321</v>
      </c>
      <c r="D5505" s="15" t="s">
        <v>5159</v>
      </c>
      <c r="E5505" s="15" t="s">
        <v>15677</v>
      </c>
      <c r="F5505" s="15" t="s">
        <v>9292</v>
      </c>
      <c r="G5505" s="15" t="s">
        <v>15678</v>
      </c>
      <c r="H5505" s="15" t="s">
        <v>15679</v>
      </c>
      <c r="I5505" s="15" t="s">
        <v>4327</v>
      </c>
      <c r="J5505" s="15" t="s">
        <v>4359</v>
      </c>
      <c r="K5505" s="15"/>
      <c r="L5505" s="103" t="str">
        <f t="shared" si="1"/>
        <v>B-N12-BL26N.ROS-100 gm Blue Pntd Night Rose Bottle</v>
      </c>
      <c r="M5505" s="103">
        <f t="shared" si="2"/>
        <v>9072</v>
      </c>
      <c r="N5505" s="102" t="str">
        <f t="shared" si="3"/>
        <v>wk </v>
      </c>
    </row>
    <row r="5506" ht="12.75" customHeight="1">
      <c r="A5506" s="15" t="s">
        <v>4437</v>
      </c>
      <c r="B5506" s="15" t="s">
        <v>3123</v>
      </c>
      <c r="C5506" s="15" t="s">
        <v>4321</v>
      </c>
      <c r="D5506" s="15" t="s">
        <v>3455</v>
      </c>
      <c r="E5506" s="15" t="s">
        <v>15680</v>
      </c>
      <c r="F5506" s="15" t="s">
        <v>9292</v>
      </c>
      <c r="G5506" s="15" t="s">
        <v>15681</v>
      </c>
      <c r="H5506" s="15" t="s">
        <v>15682</v>
      </c>
      <c r="I5506" s="15" t="s">
        <v>4327</v>
      </c>
      <c r="J5506" s="15" t="s">
        <v>4359</v>
      </c>
      <c r="K5506" s="15"/>
      <c r="L5506" s="103" t="str">
        <f t="shared" si="1"/>
        <v>B-N12-BL26N.ROS-100 gm Blue Pntd Night Rose Bottle</v>
      </c>
      <c r="M5506" s="103">
        <f t="shared" si="2"/>
        <v>3456</v>
      </c>
      <c r="N5506" s="102" t="str">
        <f t="shared" si="3"/>
        <v>wk </v>
      </c>
    </row>
    <row r="5507" ht="12.75" customHeight="1">
      <c r="A5507" s="15" t="s">
        <v>4439</v>
      </c>
      <c r="B5507" s="15" t="s">
        <v>3123</v>
      </c>
      <c r="C5507" s="15" t="s">
        <v>4321</v>
      </c>
      <c r="D5507" s="15" t="s">
        <v>4322</v>
      </c>
      <c r="E5507" s="15" t="s">
        <v>15683</v>
      </c>
      <c r="F5507" s="15" t="s">
        <v>9292</v>
      </c>
      <c r="G5507" s="15" t="s">
        <v>15684</v>
      </c>
      <c r="H5507" s="15" t="s">
        <v>15685</v>
      </c>
      <c r="I5507" s="15" t="s">
        <v>4327</v>
      </c>
      <c r="J5507" s="15" t="s">
        <v>4359</v>
      </c>
      <c r="K5507" s="15"/>
      <c r="L5507" s="103" t="str">
        <f t="shared" si="1"/>
        <v>B-N12-BL26N.ROS-100 gm Blue Pntd Night Rose Bottle</v>
      </c>
      <c r="M5507" s="103">
        <f t="shared" si="2"/>
        <v>5040</v>
      </c>
      <c r="N5507" s="102" t="str">
        <f t="shared" si="3"/>
        <v>wk </v>
      </c>
    </row>
    <row r="5508" ht="12.75" customHeight="1">
      <c r="A5508" s="15" t="s">
        <v>4441</v>
      </c>
      <c r="B5508" s="15" t="s">
        <v>3123</v>
      </c>
      <c r="C5508" s="15" t="s">
        <v>4321</v>
      </c>
      <c r="D5508" s="15" t="s">
        <v>7570</v>
      </c>
      <c r="E5508" s="15" t="s">
        <v>15686</v>
      </c>
      <c r="F5508" s="15" t="s">
        <v>9292</v>
      </c>
      <c r="G5508" s="15" t="s">
        <v>15687</v>
      </c>
      <c r="H5508" s="15" t="s">
        <v>15688</v>
      </c>
      <c r="I5508" s="15" t="s">
        <v>4327</v>
      </c>
      <c r="J5508" s="15" t="s">
        <v>4359</v>
      </c>
      <c r="K5508" s="15"/>
      <c r="L5508" s="103" t="str">
        <f t="shared" si="1"/>
        <v>B-N12-BL26N.ROS-100 gm Blue Pntd Night Rose Bottle</v>
      </c>
      <c r="M5508" s="103">
        <f t="shared" si="2"/>
        <v>4752</v>
      </c>
      <c r="N5508" s="102" t="str">
        <f t="shared" si="3"/>
        <v>wk </v>
      </c>
    </row>
    <row r="5509" ht="12.75" customHeight="1">
      <c r="A5509" s="15" t="s">
        <v>7976</v>
      </c>
      <c r="B5509" s="15" t="s">
        <v>3123</v>
      </c>
      <c r="C5509" s="15" t="s">
        <v>4321</v>
      </c>
      <c r="D5509" s="15" t="s">
        <v>7521</v>
      </c>
      <c r="E5509" s="15" t="s">
        <v>15689</v>
      </c>
      <c r="F5509" s="15" t="s">
        <v>9292</v>
      </c>
      <c r="G5509" s="15" t="s">
        <v>15690</v>
      </c>
      <c r="H5509" s="15" t="s">
        <v>15691</v>
      </c>
      <c r="I5509" s="15" t="s">
        <v>4327</v>
      </c>
      <c r="J5509" s="15" t="s">
        <v>4359</v>
      </c>
      <c r="K5509" s="15"/>
      <c r="L5509" s="103" t="str">
        <f t="shared" si="1"/>
        <v>B-N12-BL26N.ROS-100 gm Blue Pntd Night Rose Bottle</v>
      </c>
      <c r="M5509" s="103">
        <f t="shared" si="2"/>
        <v>1584</v>
      </c>
      <c r="N5509" s="102" t="str">
        <f t="shared" si="3"/>
        <v>wk 27</v>
      </c>
    </row>
    <row r="5510" ht="12.75" customHeight="1">
      <c r="A5510" s="15" t="s">
        <v>4467</v>
      </c>
      <c r="B5510" s="15" t="s">
        <v>3123</v>
      </c>
      <c r="C5510" s="15" t="s">
        <v>4321</v>
      </c>
      <c r="D5510" s="15" t="s">
        <v>3812</v>
      </c>
      <c r="E5510" s="15" t="s">
        <v>15692</v>
      </c>
      <c r="F5510" s="15" t="s">
        <v>9292</v>
      </c>
      <c r="G5510" s="15" t="s">
        <v>15656</v>
      </c>
      <c r="H5510" s="15" t="s">
        <v>15657</v>
      </c>
      <c r="I5510" s="15" t="s">
        <v>4327</v>
      </c>
      <c r="J5510" s="15" t="s">
        <v>4359</v>
      </c>
      <c r="K5510" s="15"/>
      <c r="L5510" s="103" t="str">
        <f t="shared" si="1"/>
        <v>B-N12-BL26N.ROS-100 gm Blue Pntd Night Rose Bottle</v>
      </c>
      <c r="M5510" s="103">
        <f t="shared" si="2"/>
        <v>3024</v>
      </c>
      <c r="N5510" s="102" t="str">
        <f t="shared" si="3"/>
        <v>wk 31</v>
      </c>
    </row>
    <row r="5511" ht="12.75" customHeight="1">
      <c r="A5511" s="15" t="s">
        <v>4474</v>
      </c>
      <c r="B5511" s="15" t="s">
        <v>3123</v>
      </c>
      <c r="C5511" s="15" t="s">
        <v>4321</v>
      </c>
      <c r="D5511" s="15" t="s">
        <v>3470</v>
      </c>
      <c r="E5511" s="15" t="s">
        <v>15693</v>
      </c>
      <c r="F5511" s="15" t="s">
        <v>9292</v>
      </c>
      <c r="G5511" s="15" t="s">
        <v>15694</v>
      </c>
      <c r="H5511" s="15" t="s">
        <v>15695</v>
      </c>
      <c r="I5511" s="15" t="s">
        <v>4327</v>
      </c>
      <c r="J5511" s="15" t="s">
        <v>4359</v>
      </c>
      <c r="K5511" s="15"/>
      <c r="L5511" s="103" t="str">
        <f t="shared" si="1"/>
        <v>B-N12-BL26N.ROS-100 gm Blue Pntd Night Rose Bottle</v>
      </c>
      <c r="M5511" s="103">
        <f t="shared" si="2"/>
        <v>2880</v>
      </c>
      <c r="N5511" s="102" t="str">
        <f t="shared" si="3"/>
        <v>wk 36</v>
      </c>
    </row>
    <row r="5512" ht="12.75" customHeight="1">
      <c r="A5512" s="15" t="s">
        <v>4477</v>
      </c>
      <c r="B5512" s="15" t="s">
        <v>3123</v>
      </c>
      <c r="C5512" s="15" t="s">
        <v>4321</v>
      </c>
      <c r="D5512" s="15" t="s">
        <v>15696</v>
      </c>
      <c r="E5512" s="15" t="s">
        <v>15697</v>
      </c>
      <c r="F5512" s="15" t="s">
        <v>9292</v>
      </c>
      <c r="G5512" s="15" t="s">
        <v>15698</v>
      </c>
      <c r="H5512" s="15" t="s">
        <v>15699</v>
      </c>
      <c r="I5512" s="15" t="s">
        <v>4327</v>
      </c>
      <c r="J5512" s="15" t="s">
        <v>4359</v>
      </c>
      <c r="K5512" s="15"/>
      <c r="L5512" s="103" t="str">
        <f t="shared" si="1"/>
        <v>B-N12-BL26N.ROS-100 gm Blue Pntd Night Rose Bottle</v>
      </c>
      <c r="M5512" s="103">
        <f t="shared" si="2"/>
        <v>5616</v>
      </c>
      <c r="N5512" s="102" t="str">
        <f t="shared" si="3"/>
        <v>wk 40</v>
      </c>
    </row>
    <row r="5513" ht="12.75" customHeight="1">
      <c r="A5513" s="15" t="s">
        <v>4480</v>
      </c>
      <c r="B5513" s="15" t="s">
        <v>3123</v>
      </c>
      <c r="C5513" s="15" t="s">
        <v>4321</v>
      </c>
      <c r="D5513" s="15" t="s">
        <v>3455</v>
      </c>
      <c r="E5513" s="15" t="s">
        <v>15700</v>
      </c>
      <c r="F5513" s="15" t="s">
        <v>9292</v>
      </c>
      <c r="G5513" s="15" t="s">
        <v>15681</v>
      </c>
      <c r="H5513" s="15" t="s">
        <v>15682</v>
      </c>
      <c r="I5513" s="15" t="s">
        <v>4327</v>
      </c>
      <c r="J5513" s="15" t="s">
        <v>4359</v>
      </c>
      <c r="K5513" s="15"/>
      <c r="L5513" s="103" t="str">
        <f t="shared" si="1"/>
        <v>B-N12-BL26N.ROS-100 gm Blue Pntd Night Rose Bottle</v>
      </c>
      <c r="M5513" s="103">
        <f t="shared" si="2"/>
        <v>3456</v>
      </c>
      <c r="N5513" s="102" t="str">
        <f t="shared" si="3"/>
        <v>wk 45</v>
      </c>
    </row>
    <row r="5514" ht="12.75" customHeight="1">
      <c r="A5514" s="15" t="s">
        <v>4487</v>
      </c>
      <c r="B5514" s="15" t="s">
        <v>3123</v>
      </c>
      <c r="C5514" s="15" t="s">
        <v>4321</v>
      </c>
      <c r="D5514" s="15" t="s">
        <v>4924</v>
      </c>
      <c r="E5514" s="15" t="s">
        <v>15701</v>
      </c>
      <c r="F5514" s="15" t="s">
        <v>9292</v>
      </c>
      <c r="G5514" s="15" t="s">
        <v>15702</v>
      </c>
      <c r="H5514" s="15" t="s">
        <v>15703</v>
      </c>
      <c r="I5514" s="15" t="s">
        <v>4327</v>
      </c>
      <c r="J5514" s="15" t="s">
        <v>4359</v>
      </c>
      <c r="K5514" s="15"/>
      <c r="L5514" s="103" t="str">
        <f t="shared" si="1"/>
        <v>B-N12-BL26N.ROS-100 gm Blue Pntd Night Rose Bottle</v>
      </c>
      <c r="M5514" s="103">
        <f t="shared" si="2"/>
        <v>7920</v>
      </c>
      <c r="N5514" s="102" t="str">
        <f t="shared" si="3"/>
        <v>wk </v>
      </c>
    </row>
    <row r="5515" ht="12.75" customHeight="1">
      <c r="A5515" s="15" t="s">
        <v>4491</v>
      </c>
      <c r="B5515" s="15" t="s">
        <v>3123</v>
      </c>
      <c r="C5515" s="15" t="s">
        <v>4321</v>
      </c>
      <c r="D5515" s="15" t="s">
        <v>14199</v>
      </c>
      <c r="E5515" s="15" t="s">
        <v>15704</v>
      </c>
      <c r="F5515" s="15" t="s">
        <v>9292</v>
      </c>
      <c r="G5515" s="15" t="s">
        <v>15705</v>
      </c>
      <c r="H5515" s="15" t="s">
        <v>15706</v>
      </c>
      <c r="I5515" s="15" t="s">
        <v>4327</v>
      </c>
      <c r="J5515" s="15" t="s">
        <v>4359</v>
      </c>
      <c r="K5515" s="15"/>
      <c r="L5515" s="103" t="str">
        <f t="shared" si="1"/>
        <v>B-N12-BL26N.ROS-100 gm Blue Pntd Night Rose Bottle</v>
      </c>
      <c r="M5515" s="103">
        <f t="shared" si="2"/>
        <v>5328</v>
      </c>
      <c r="N5515" s="102" t="str">
        <f t="shared" si="3"/>
        <v>wk </v>
      </c>
    </row>
    <row r="5516" ht="12.75" customHeight="1">
      <c r="A5516" s="15" t="s">
        <v>4494</v>
      </c>
      <c r="B5516" s="15" t="s">
        <v>3123</v>
      </c>
      <c r="C5516" s="15" t="s">
        <v>4321</v>
      </c>
      <c r="D5516" s="15" t="s">
        <v>15696</v>
      </c>
      <c r="E5516" s="15" t="s">
        <v>15707</v>
      </c>
      <c r="F5516" s="15" t="s">
        <v>9292</v>
      </c>
      <c r="G5516" s="15" t="s">
        <v>15698</v>
      </c>
      <c r="H5516" s="15" t="s">
        <v>15699</v>
      </c>
      <c r="I5516" s="15" t="s">
        <v>4327</v>
      </c>
      <c r="J5516" s="15" t="s">
        <v>4359</v>
      </c>
      <c r="K5516" s="15"/>
      <c r="L5516" s="103" t="str">
        <f t="shared" si="1"/>
        <v>B-N12-BL26N.ROS-100 gm Blue Pntd Night Rose Bottle</v>
      </c>
      <c r="M5516" s="103">
        <f t="shared" si="2"/>
        <v>5616</v>
      </c>
      <c r="N5516" s="102" t="str">
        <f t="shared" si="3"/>
        <v>wk </v>
      </c>
    </row>
    <row r="5517" ht="12.75" customHeight="1">
      <c r="A5517" s="15" t="s">
        <v>4496</v>
      </c>
      <c r="B5517" s="15" t="s">
        <v>3123</v>
      </c>
      <c r="C5517" s="15" t="s">
        <v>4321</v>
      </c>
      <c r="D5517" s="15" t="s">
        <v>3460</v>
      </c>
      <c r="E5517" s="15" t="s">
        <v>15708</v>
      </c>
      <c r="F5517" s="15" t="s">
        <v>9292</v>
      </c>
      <c r="G5517" s="15" t="s">
        <v>15709</v>
      </c>
      <c r="H5517" s="15" t="s">
        <v>15710</v>
      </c>
      <c r="I5517" s="15" t="s">
        <v>4327</v>
      </c>
      <c r="J5517" s="15" t="s">
        <v>4359</v>
      </c>
      <c r="K5517" s="15"/>
      <c r="L5517" s="103" t="str">
        <f t="shared" si="1"/>
        <v>B-N12-BL26N.ROS-100 gm Blue Pntd Night Rose Bottle</v>
      </c>
      <c r="M5517" s="103">
        <f t="shared" si="2"/>
        <v>3168</v>
      </c>
      <c r="N5517" s="102" t="str">
        <f t="shared" si="3"/>
        <v>wk </v>
      </c>
    </row>
    <row r="5518" ht="12.75" customHeight="1">
      <c r="A5518" s="15" t="s">
        <v>4501</v>
      </c>
      <c r="B5518" s="15" t="s">
        <v>3123</v>
      </c>
      <c r="C5518" s="15" t="s">
        <v>4321</v>
      </c>
      <c r="D5518" s="15" t="s">
        <v>3460</v>
      </c>
      <c r="E5518" s="15" t="s">
        <v>15711</v>
      </c>
      <c r="F5518" s="15" t="s">
        <v>9292</v>
      </c>
      <c r="G5518" s="15" t="s">
        <v>15709</v>
      </c>
      <c r="H5518" s="15" t="s">
        <v>15710</v>
      </c>
      <c r="I5518" s="15" t="s">
        <v>4327</v>
      </c>
      <c r="J5518" s="15" t="s">
        <v>4359</v>
      </c>
      <c r="K5518" s="15"/>
      <c r="L5518" s="103" t="str">
        <f t="shared" si="1"/>
        <v>B-N12-BL26N.ROS-100 gm Blue Pntd Night Rose Bottle</v>
      </c>
      <c r="M5518" s="103">
        <f t="shared" si="2"/>
        <v>3168</v>
      </c>
      <c r="N5518" s="102" t="str">
        <f t="shared" si="3"/>
        <v>wk </v>
      </c>
    </row>
    <row r="5519" ht="12.75" customHeight="1">
      <c r="A5519" s="15" t="s">
        <v>4534</v>
      </c>
      <c r="B5519" s="15" t="s">
        <v>3123</v>
      </c>
      <c r="C5519" s="15" t="s">
        <v>4321</v>
      </c>
      <c r="D5519" s="15" t="s">
        <v>3894</v>
      </c>
      <c r="E5519" s="15" t="s">
        <v>15712</v>
      </c>
      <c r="F5519" s="15" t="s">
        <v>9292</v>
      </c>
      <c r="G5519" s="15" t="s">
        <v>15713</v>
      </c>
      <c r="H5519" s="15" t="s">
        <v>15714</v>
      </c>
      <c r="I5519" s="15" t="s">
        <v>4327</v>
      </c>
      <c r="J5519" s="15" t="s">
        <v>4359</v>
      </c>
      <c r="K5519" s="15"/>
      <c r="L5519" s="103" t="str">
        <f t="shared" si="1"/>
        <v>B-N12-BL26N.ROS-100 gm Blue Pntd Night Rose Bottle</v>
      </c>
      <c r="M5519" s="103">
        <f t="shared" si="2"/>
        <v>21600</v>
      </c>
      <c r="N5519" s="102" t="str">
        <f t="shared" si="3"/>
        <v>wk 14</v>
      </c>
    </row>
    <row r="5520" ht="12.75" customHeight="1">
      <c r="A5520" s="15" t="s">
        <v>15715</v>
      </c>
      <c r="B5520" s="15" t="s">
        <v>2855</v>
      </c>
      <c r="C5520" s="15" t="s">
        <v>3146</v>
      </c>
      <c r="D5520" s="15" t="s">
        <v>3145</v>
      </c>
      <c r="E5520" s="15"/>
      <c r="F5520" s="15" t="s">
        <v>4308</v>
      </c>
      <c r="G5520" s="15" t="s">
        <v>4352</v>
      </c>
      <c r="H5520" s="15" t="s">
        <v>3149</v>
      </c>
      <c r="I5520" s="15" t="s">
        <v>3156</v>
      </c>
      <c r="J5520" s="15"/>
      <c r="K5520" s="15"/>
      <c r="L5520" s="103" t="str">
        <f t="shared" si="1"/>
        <v>B-N4-W15N.ROSE-50 gm White Pntd N.Rose Bottle</v>
      </c>
      <c r="M5520" s="103">
        <f t="shared" si="2"/>
        <v>0</v>
      </c>
      <c r="N5520" s="102" t="str">
        <f t="shared" si="3"/>
        <v>wk </v>
      </c>
    </row>
    <row r="5521" ht="12.75" customHeight="1">
      <c r="A5521" s="15" t="s">
        <v>4934</v>
      </c>
      <c r="B5521" s="15" t="s">
        <v>3123</v>
      </c>
      <c r="C5521" s="15" t="s">
        <v>4321</v>
      </c>
      <c r="D5521" s="15" t="s">
        <v>3657</v>
      </c>
      <c r="E5521" s="15" t="s">
        <v>15716</v>
      </c>
      <c r="F5521" s="15" t="s">
        <v>9292</v>
      </c>
      <c r="G5521" s="15" t="s">
        <v>15717</v>
      </c>
      <c r="H5521" s="15" t="s">
        <v>15718</v>
      </c>
      <c r="I5521" s="15" t="s">
        <v>4327</v>
      </c>
      <c r="J5521" s="15" t="s">
        <v>4359</v>
      </c>
      <c r="K5521" s="15"/>
      <c r="L5521" s="103" t="str">
        <f t="shared" si="1"/>
        <v>B-N4-W15N.ROSE-50 gm White Pntd N.Rose Bottle</v>
      </c>
      <c r="M5521" s="103">
        <f t="shared" si="2"/>
        <v>2304</v>
      </c>
      <c r="N5521" s="102" t="str">
        <f t="shared" si="3"/>
        <v>wk 1</v>
      </c>
    </row>
    <row r="5522" ht="12.75" customHeight="1">
      <c r="A5522" s="15" t="s">
        <v>4361</v>
      </c>
      <c r="B5522" s="15" t="s">
        <v>3123</v>
      </c>
      <c r="C5522" s="15" t="s">
        <v>4321</v>
      </c>
      <c r="D5522" s="15" t="s">
        <v>9193</v>
      </c>
      <c r="E5522" s="15" t="s">
        <v>15719</v>
      </c>
      <c r="F5522" s="15" t="s">
        <v>9292</v>
      </c>
      <c r="G5522" s="15" t="s">
        <v>15720</v>
      </c>
      <c r="H5522" s="15" t="s">
        <v>15721</v>
      </c>
      <c r="I5522" s="15" t="s">
        <v>4327</v>
      </c>
      <c r="J5522" s="15" t="s">
        <v>4359</v>
      </c>
      <c r="K5522" s="15"/>
      <c r="L5522" s="103" t="str">
        <f t="shared" si="1"/>
        <v>B-N4-W15N.ROSE-50 gm White Pntd N.Rose Bottle</v>
      </c>
      <c r="M5522" s="103">
        <f t="shared" si="2"/>
        <v>4608</v>
      </c>
      <c r="N5522" s="102" t="str">
        <f t="shared" si="3"/>
        <v>wk 5</v>
      </c>
    </row>
    <row r="5523" ht="12.75" customHeight="1">
      <c r="A5523" s="15" t="s">
        <v>4947</v>
      </c>
      <c r="B5523" s="15" t="s">
        <v>3123</v>
      </c>
      <c r="C5523" s="15" t="s">
        <v>4321</v>
      </c>
      <c r="D5523" s="15" t="s">
        <v>3649</v>
      </c>
      <c r="E5523" s="15" t="s">
        <v>15722</v>
      </c>
      <c r="F5523" s="15" t="s">
        <v>9292</v>
      </c>
      <c r="G5523" s="15" t="s">
        <v>15723</v>
      </c>
      <c r="H5523" s="15" t="s">
        <v>15724</v>
      </c>
      <c r="I5523" s="15" t="s">
        <v>4327</v>
      </c>
      <c r="J5523" s="15" t="s">
        <v>4359</v>
      </c>
      <c r="K5523" s="15"/>
      <c r="L5523" s="103" t="str">
        <f t="shared" si="1"/>
        <v>B-N4-W15N.ROSE-50 gm White Pntd N.Rose Bottle</v>
      </c>
      <c r="M5523" s="103">
        <f t="shared" si="2"/>
        <v>8064</v>
      </c>
      <c r="N5523" s="102" t="str">
        <f t="shared" si="3"/>
        <v>wk 18</v>
      </c>
    </row>
    <row r="5524" ht="12.75" customHeight="1">
      <c r="A5524" s="15" t="s">
        <v>15725</v>
      </c>
      <c r="B5524" s="15" t="s">
        <v>2934</v>
      </c>
      <c r="C5524" s="15" t="s">
        <v>3146</v>
      </c>
      <c r="D5524" s="15" t="s">
        <v>3145</v>
      </c>
      <c r="E5524" s="15"/>
      <c r="F5524" s="15" t="s">
        <v>4308</v>
      </c>
      <c r="G5524" s="15" t="s">
        <v>15726</v>
      </c>
      <c r="H5524" s="15" t="s">
        <v>3149</v>
      </c>
      <c r="I5524" s="15" t="s">
        <v>3177</v>
      </c>
      <c r="J5524" s="15"/>
      <c r="K5524" s="15"/>
      <c r="L5524" s="103" t="str">
        <f t="shared" si="1"/>
        <v>B-NP1-N6-30 ml Nail Polish Natural Bottle</v>
      </c>
      <c r="M5524" s="103">
        <f t="shared" si="2"/>
        <v>0</v>
      </c>
      <c r="N5524" s="102" t="str">
        <f t="shared" si="3"/>
        <v>wk </v>
      </c>
    </row>
    <row r="5525" ht="12.75" customHeight="1">
      <c r="A5525" s="15" t="s">
        <v>4439</v>
      </c>
      <c r="B5525" s="15" t="s">
        <v>3123</v>
      </c>
      <c r="C5525" s="15" t="s">
        <v>4321</v>
      </c>
      <c r="D5525" s="15" t="s">
        <v>3150</v>
      </c>
      <c r="E5525" s="15" t="s">
        <v>15727</v>
      </c>
      <c r="F5525" s="15" t="s">
        <v>9448</v>
      </c>
      <c r="G5525" s="15" t="s">
        <v>15728</v>
      </c>
      <c r="H5525" s="15" t="s">
        <v>15729</v>
      </c>
      <c r="I5525" s="15" t="s">
        <v>4327</v>
      </c>
      <c r="J5525" s="15" t="s">
        <v>4345</v>
      </c>
      <c r="K5525" s="15"/>
      <c r="L5525" s="103" t="str">
        <f t="shared" si="1"/>
        <v>B-NP1-N6-30 ml Nail Polish Natural Bottle</v>
      </c>
      <c r="M5525" s="103">
        <f t="shared" si="2"/>
        <v>6000</v>
      </c>
      <c r="N5525" s="102" t="str">
        <f t="shared" si="3"/>
        <v>wk </v>
      </c>
    </row>
    <row r="5526" ht="12.75" customHeight="1">
      <c r="A5526" s="15" t="s">
        <v>15730</v>
      </c>
      <c r="B5526" s="15" t="s">
        <v>2855</v>
      </c>
      <c r="C5526" s="15" t="s">
        <v>3146</v>
      </c>
      <c r="D5526" s="15" t="s">
        <v>3145</v>
      </c>
      <c r="E5526" s="15"/>
      <c r="F5526" s="15" t="s">
        <v>4308</v>
      </c>
      <c r="G5526" s="15" t="s">
        <v>15731</v>
      </c>
      <c r="H5526" s="15" t="s">
        <v>3149</v>
      </c>
      <c r="I5526" s="15" t="s">
        <v>3156</v>
      </c>
      <c r="J5526" s="15"/>
      <c r="K5526" s="15"/>
      <c r="L5526" s="103" t="str">
        <f t="shared" si="1"/>
        <v>B-P14-N11-100 gm Nat Petroleum Jelly Jar</v>
      </c>
      <c r="M5526" s="103">
        <f t="shared" si="2"/>
        <v>0</v>
      </c>
      <c r="N5526" s="102" t="str">
        <f t="shared" si="3"/>
        <v>wk </v>
      </c>
    </row>
    <row r="5527" ht="12.75" customHeight="1">
      <c r="A5527" s="15" t="s">
        <v>4776</v>
      </c>
      <c r="B5527" s="15" t="s">
        <v>3123</v>
      </c>
      <c r="C5527" s="15" t="s">
        <v>4321</v>
      </c>
      <c r="D5527" s="15" t="s">
        <v>3894</v>
      </c>
      <c r="E5527" s="15" t="s">
        <v>15732</v>
      </c>
      <c r="F5527" s="15" t="s">
        <v>9292</v>
      </c>
      <c r="G5527" s="15" t="s">
        <v>6252</v>
      </c>
      <c r="H5527" s="15" t="s">
        <v>15733</v>
      </c>
      <c r="I5527" s="15" t="s">
        <v>4327</v>
      </c>
      <c r="J5527" s="15" t="s">
        <v>4359</v>
      </c>
      <c r="K5527" s="15"/>
      <c r="L5527" s="103" t="str">
        <f t="shared" si="1"/>
        <v>B-P14-N11-100 gm Nat Petroleum Jelly Jar</v>
      </c>
      <c r="M5527" s="103">
        <f t="shared" si="2"/>
        <v>21600</v>
      </c>
      <c r="N5527" s="102" t="str">
        <f t="shared" si="3"/>
        <v>wk 45</v>
      </c>
    </row>
    <row r="5528" ht="12.75" customHeight="1">
      <c r="A5528" s="15" t="s">
        <v>4778</v>
      </c>
      <c r="B5528" s="15" t="s">
        <v>3123</v>
      </c>
      <c r="C5528" s="15" t="s">
        <v>4321</v>
      </c>
      <c r="D5528" s="15" t="s">
        <v>15734</v>
      </c>
      <c r="E5528" s="15" t="s">
        <v>15735</v>
      </c>
      <c r="F5528" s="15" t="s">
        <v>9292</v>
      </c>
      <c r="G5528" s="15" t="s">
        <v>15736</v>
      </c>
      <c r="H5528" s="15" t="s">
        <v>15737</v>
      </c>
      <c r="I5528" s="15" t="s">
        <v>4327</v>
      </c>
      <c r="J5528" s="15" t="s">
        <v>4359</v>
      </c>
      <c r="K5528" s="15"/>
      <c r="L5528" s="103" t="str">
        <f t="shared" si="1"/>
        <v>B-P14-N11-100 gm Nat Petroleum Jelly Jar</v>
      </c>
      <c r="M5528" s="103">
        <f t="shared" si="2"/>
        <v>42192</v>
      </c>
      <c r="N5528" s="102" t="str">
        <f t="shared" si="3"/>
        <v>wk 49</v>
      </c>
    </row>
    <row r="5529" ht="12.75" customHeight="1">
      <c r="A5529" s="15" t="s">
        <v>4786</v>
      </c>
      <c r="B5529" s="15" t="s">
        <v>3123</v>
      </c>
      <c r="C5529" s="15" t="s">
        <v>4321</v>
      </c>
      <c r="D5529" s="15" t="s">
        <v>15738</v>
      </c>
      <c r="E5529" s="15" t="s">
        <v>15739</v>
      </c>
      <c r="F5529" s="15" t="s">
        <v>9292</v>
      </c>
      <c r="G5529" s="15" t="s">
        <v>15740</v>
      </c>
      <c r="H5529" s="15" t="s">
        <v>15741</v>
      </c>
      <c r="I5529" s="15" t="s">
        <v>4327</v>
      </c>
      <c r="J5529" s="15" t="s">
        <v>4359</v>
      </c>
      <c r="K5529" s="15"/>
      <c r="L5529" s="103" t="str">
        <f t="shared" si="1"/>
        <v>B-P14-N11-100 gm Nat Petroleum Jelly Jar</v>
      </c>
      <c r="M5529" s="103">
        <f t="shared" si="2"/>
        <v>18864</v>
      </c>
      <c r="N5529" s="102" t="str">
        <f t="shared" si="3"/>
        <v>wk </v>
      </c>
    </row>
    <row r="5530" ht="12.75" customHeight="1">
      <c r="A5530" s="15" t="s">
        <v>4786</v>
      </c>
      <c r="B5530" s="15" t="s">
        <v>3123</v>
      </c>
      <c r="C5530" s="15" t="s">
        <v>4321</v>
      </c>
      <c r="D5530" s="15" t="s">
        <v>5128</v>
      </c>
      <c r="E5530" s="15" t="s">
        <v>15742</v>
      </c>
      <c r="F5530" s="15" t="s">
        <v>9292</v>
      </c>
      <c r="G5530" s="15" t="s">
        <v>15743</v>
      </c>
      <c r="H5530" s="15" t="s">
        <v>15744</v>
      </c>
      <c r="I5530" s="15" t="s">
        <v>4327</v>
      </c>
      <c r="J5530" s="15" t="s">
        <v>4359</v>
      </c>
      <c r="K5530" s="15"/>
      <c r="L5530" s="103" t="str">
        <f t="shared" si="1"/>
        <v>B-P14-N11-100 gm Nat Petroleum Jelly Jar</v>
      </c>
      <c r="M5530" s="103">
        <f t="shared" si="2"/>
        <v>12096</v>
      </c>
      <c r="N5530" s="102" t="str">
        <f t="shared" si="3"/>
        <v>wk </v>
      </c>
    </row>
    <row r="5531" ht="12.75" customHeight="1">
      <c r="A5531" s="15" t="s">
        <v>4851</v>
      </c>
      <c r="B5531" s="15" t="s">
        <v>3123</v>
      </c>
      <c r="C5531" s="15" t="s">
        <v>4321</v>
      </c>
      <c r="D5531" s="15" t="s">
        <v>10556</v>
      </c>
      <c r="E5531" s="15" t="s">
        <v>15745</v>
      </c>
      <c r="F5531" s="15" t="s">
        <v>9292</v>
      </c>
      <c r="G5531" s="15" t="s">
        <v>15746</v>
      </c>
      <c r="H5531" s="15" t="s">
        <v>15747</v>
      </c>
      <c r="I5531" s="15" t="s">
        <v>4327</v>
      </c>
      <c r="J5531" s="15" t="s">
        <v>4359</v>
      </c>
      <c r="K5531" s="15"/>
      <c r="L5531" s="103" t="str">
        <f t="shared" si="1"/>
        <v>B-P14-N11-100 gm Nat Petroleum Jelly Jar</v>
      </c>
      <c r="M5531" s="103">
        <f t="shared" si="2"/>
        <v>43200</v>
      </c>
      <c r="N5531" s="102" t="str">
        <f t="shared" si="3"/>
        <v>wk </v>
      </c>
    </row>
    <row r="5532" ht="12.75" customHeight="1">
      <c r="A5532" s="15" t="s">
        <v>4859</v>
      </c>
      <c r="B5532" s="15" t="s">
        <v>3123</v>
      </c>
      <c r="C5532" s="15" t="s">
        <v>4321</v>
      </c>
      <c r="D5532" s="15" t="s">
        <v>15748</v>
      </c>
      <c r="E5532" s="15" t="s">
        <v>15749</v>
      </c>
      <c r="F5532" s="15" t="s">
        <v>9292</v>
      </c>
      <c r="G5532" s="15" t="s">
        <v>15750</v>
      </c>
      <c r="H5532" s="15" t="s">
        <v>15751</v>
      </c>
      <c r="I5532" s="15" t="s">
        <v>4327</v>
      </c>
      <c r="J5532" s="15" t="s">
        <v>4359</v>
      </c>
      <c r="K5532" s="15"/>
      <c r="L5532" s="103" t="str">
        <f t="shared" si="1"/>
        <v>B-P14-N11-100 gm Nat Petroleum Jelly Jar</v>
      </c>
      <c r="M5532" s="103">
        <f t="shared" si="2"/>
        <v>20592</v>
      </c>
      <c r="N5532" s="102" t="str">
        <f t="shared" si="3"/>
        <v>wk </v>
      </c>
    </row>
    <row r="5533" ht="12.75" customHeight="1">
      <c r="A5533" s="15" t="s">
        <v>4878</v>
      </c>
      <c r="B5533" s="15" t="s">
        <v>3123</v>
      </c>
      <c r="C5533" s="15" t="s">
        <v>4321</v>
      </c>
      <c r="D5533" s="15" t="s">
        <v>4561</v>
      </c>
      <c r="E5533" s="15" t="s">
        <v>15752</v>
      </c>
      <c r="F5533" s="15" t="s">
        <v>9292</v>
      </c>
      <c r="G5533" s="15" t="s">
        <v>15753</v>
      </c>
      <c r="H5533" s="15" t="s">
        <v>15754</v>
      </c>
      <c r="I5533" s="15" t="s">
        <v>4327</v>
      </c>
      <c r="J5533" s="15" t="s">
        <v>4359</v>
      </c>
      <c r="K5533" s="15"/>
      <c r="L5533" s="103" t="str">
        <f t="shared" si="1"/>
        <v>B-P14-N11-100 gm Nat Petroleum Jelly Jar</v>
      </c>
      <c r="M5533" s="103">
        <f t="shared" si="2"/>
        <v>14400</v>
      </c>
      <c r="N5533" s="102" t="str">
        <f t="shared" si="3"/>
        <v>wk </v>
      </c>
    </row>
    <row r="5534" ht="12.75" customHeight="1">
      <c r="A5534" s="15" t="s">
        <v>5615</v>
      </c>
      <c r="B5534" s="15" t="s">
        <v>3123</v>
      </c>
      <c r="C5534" s="15" t="s">
        <v>4321</v>
      </c>
      <c r="D5534" s="15" t="s">
        <v>15755</v>
      </c>
      <c r="E5534" s="15" t="s">
        <v>15756</v>
      </c>
      <c r="F5534" s="15" t="s">
        <v>9292</v>
      </c>
      <c r="G5534" s="15" t="s">
        <v>15757</v>
      </c>
      <c r="H5534" s="15" t="s">
        <v>15758</v>
      </c>
      <c r="I5534" s="15" t="s">
        <v>4327</v>
      </c>
      <c r="J5534" s="15" t="s">
        <v>4359</v>
      </c>
      <c r="K5534" s="15"/>
      <c r="L5534" s="103" t="str">
        <f t="shared" si="1"/>
        <v>B-P14-N11-100 gm Nat Petroleum Jelly Jar</v>
      </c>
      <c r="M5534" s="103">
        <f t="shared" si="2"/>
        <v>17856</v>
      </c>
      <c r="N5534" s="102" t="str">
        <f t="shared" si="3"/>
        <v>wk </v>
      </c>
    </row>
    <row r="5535" ht="12.75" customHeight="1">
      <c r="A5535" s="15" t="s">
        <v>10125</v>
      </c>
      <c r="B5535" s="15" t="s">
        <v>3123</v>
      </c>
      <c r="C5535" s="15" t="s">
        <v>4321</v>
      </c>
      <c r="D5535" s="15" t="s">
        <v>3754</v>
      </c>
      <c r="E5535" s="15" t="s">
        <v>15759</v>
      </c>
      <c r="F5535" s="15" t="s">
        <v>9292</v>
      </c>
      <c r="G5535" s="15" t="s">
        <v>9814</v>
      </c>
      <c r="H5535" s="15" t="s">
        <v>15760</v>
      </c>
      <c r="I5535" s="15" t="s">
        <v>4327</v>
      </c>
      <c r="J5535" s="15" t="s">
        <v>4359</v>
      </c>
      <c r="K5535" s="15"/>
      <c r="L5535" s="103" t="str">
        <f t="shared" si="1"/>
        <v>B-P14-N11-100 gm Nat Petroleum Jelly Jar</v>
      </c>
      <c r="M5535" s="103">
        <f t="shared" si="2"/>
        <v>5184</v>
      </c>
      <c r="N5535" s="102" t="str">
        <f t="shared" si="3"/>
        <v>wk 6</v>
      </c>
    </row>
    <row r="5536" ht="12.75" customHeight="1">
      <c r="A5536" s="15" t="s">
        <v>15761</v>
      </c>
      <c r="B5536" s="15" t="s">
        <v>2855</v>
      </c>
      <c r="C5536" s="15" t="s">
        <v>3146</v>
      </c>
      <c r="D5536" s="15" t="s">
        <v>3145</v>
      </c>
      <c r="E5536" s="15"/>
      <c r="F5536" s="15" t="s">
        <v>4308</v>
      </c>
      <c r="G5536" s="15" t="s">
        <v>15731</v>
      </c>
      <c r="H5536" s="15" t="s">
        <v>3149</v>
      </c>
      <c r="I5536" s="15" t="s">
        <v>3177</v>
      </c>
      <c r="J5536" s="15"/>
      <c r="K5536" s="15"/>
      <c r="L5536" s="103" t="str">
        <f t="shared" si="1"/>
        <v>B-P14-N11PEBAG-100 gm Natural Jar</v>
      </c>
      <c r="M5536" s="103">
        <f t="shared" si="2"/>
        <v>0</v>
      </c>
      <c r="N5536" s="102" t="str">
        <f t="shared" si="3"/>
        <v>wk </v>
      </c>
    </row>
    <row r="5537" ht="12.75" customHeight="1">
      <c r="A5537" s="15" t="s">
        <v>4802</v>
      </c>
      <c r="B5537" s="15" t="s">
        <v>3123</v>
      </c>
      <c r="C5537" s="15" t="s">
        <v>4321</v>
      </c>
      <c r="D5537" s="15" t="s">
        <v>3763</v>
      </c>
      <c r="E5537" s="15" t="s">
        <v>15762</v>
      </c>
      <c r="F5537" s="15" t="s">
        <v>4324</v>
      </c>
      <c r="G5537" s="15" t="s">
        <v>15763</v>
      </c>
      <c r="H5537" s="15" t="s">
        <v>15764</v>
      </c>
      <c r="I5537" s="15" t="s">
        <v>4327</v>
      </c>
      <c r="J5537" s="15" t="s">
        <v>4345</v>
      </c>
      <c r="K5537" s="15"/>
      <c r="L5537" s="103" t="str">
        <f t="shared" si="1"/>
        <v>B-P14-N11PEBAG-100 gm Natural Jar</v>
      </c>
      <c r="M5537" s="103">
        <f t="shared" si="2"/>
        <v>1152</v>
      </c>
      <c r="N5537" s="102" t="str">
        <f t="shared" si="3"/>
        <v>wk </v>
      </c>
    </row>
    <row r="5538" ht="12.75" customHeight="1">
      <c r="A5538" s="15" t="s">
        <v>4810</v>
      </c>
      <c r="B5538" s="15" t="s">
        <v>3123</v>
      </c>
      <c r="C5538" s="15" t="s">
        <v>4321</v>
      </c>
      <c r="D5538" s="15" t="s">
        <v>3763</v>
      </c>
      <c r="E5538" s="15" t="s">
        <v>15765</v>
      </c>
      <c r="F5538" s="15" t="s">
        <v>4324</v>
      </c>
      <c r="G5538" s="15" t="s">
        <v>15763</v>
      </c>
      <c r="H5538" s="15" t="s">
        <v>15764</v>
      </c>
      <c r="I5538" s="15" t="s">
        <v>4327</v>
      </c>
      <c r="J5538" s="15" t="s">
        <v>4345</v>
      </c>
      <c r="K5538" s="15"/>
      <c r="L5538" s="103" t="str">
        <f t="shared" si="1"/>
        <v>B-P14-N11PEBAG-100 gm Natural Jar</v>
      </c>
      <c r="M5538" s="103">
        <f t="shared" si="2"/>
        <v>1152</v>
      </c>
      <c r="N5538" s="102" t="str">
        <f t="shared" si="3"/>
        <v>wk </v>
      </c>
    </row>
    <row r="5539" ht="12.75" customHeight="1">
      <c r="A5539" s="15" t="s">
        <v>4818</v>
      </c>
      <c r="B5539" s="15" t="s">
        <v>3123</v>
      </c>
      <c r="C5539" s="15" t="s">
        <v>4321</v>
      </c>
      <c r="D5539" s="15" t="s">
        <v>3569</v>
      </c>
      <c r="E5539" s="15" t="s">
        <v>15766</v>
      </c>
      <c r="F5539" s="15" t="s">
        <v>4324</v>
      </c>
      <c r="G5539" s="15" t="s">
        <v>15767</v>
      </c>
      <c r="H5539" s="15" t="s">
        <v>15768</v>
      </c>
      <c r="I5539" s="15" t="s">
        <v>4327</v>
      </c>
      <c r="J5539" s="15" t="s">
        <v>4345</v>
      </c>
      <c r="K5539" s="15"/>
      <c r="L5539" s="103" t="str">
        <f t="shared" si="1"/>
        <v>B-P14-N11PEBAG-100 gm Natural Jar</v>
      </c>
      <c r="M5539" s="103">
        <f t="shared" si="2"/>
        <v>576</v>
      </c>
      <c r="N5539" s="102" t="str">
        <f t="shared" si="3"/>
        <v>wk 6</v>
      </c>
    </row>
    <row r="5540" ht="12.75" customHeight="1">
      <c r="A5540" s="15" t="s">
        <v>4826</v>
      </c>
      <c r="B5540" s="15" t="s">
        <v>3123</v>
      </c>
      <c r="C5540" s="15" t="s">
        <v>4321</v>
      </c>
      <c r="D5540" s="15" t="s">
        <v>3569</v>
      </c>
      <c r="E5540" s="15" t="s">
        <v>15769</v>
      </c>
      <c r="F5540" s="15" t="s">
        <v>4324</v>
      </c>
      <c r="G5540" s="15" t="s">
        <v>15767</v>
      </c>
      <c r="H5540" s="15" t="s">
        <v>15768</v>
      </c>
      <c r="I5540" s="15" t="s">
        <v>4327</v>
      </c>
      <c r="J5540" s="15" t="s">
        <v>4345</v>
      </c>
      <c r="K5540" s="15"/>
      <c r="L5540" s="103" t="str">
        <f t="shared" si="1"/>
        <v>B-P14-N11PEBAG-100 gm Natural Jar</v>
      </c>
      <c r="M5540" s="103">
        <f t="shared" si="2"/>
        <v>576</v>
      </c>
      <c r="N5540" s="102" t="str">
        <f t="shared" si="3"/>
        <v>wk 19</v>
      </c>
    </row>
    <row r="5541" ht="12.75" customHeight="1">
      <c r="A5541" s="15" t="s">
        <v>4835</v>
      </c>
      <c r="B5541" s="15" t="s">
        <v>3123</v>
      </c>
      <c r="C5541" s="15" t="s">
        <v>4321</v>
      </c>
      <c r="D5541" s="15" t="s">
        <v>3569</v>
      </c>
      <c r="E5541" s="15" t="s">
        <v>15770</v>
      </c>
      <c r="F5541" s="15" t="s">
        <v>4324</v>
      </c>
      <c r="G5541" s="15" t="s">
        <v>15767</v>
      </c>
      <c r="H5541" s="15" t="s">
        <v>15768</v>
      </c>
      <c r="I5541" s="15" t="s">
        <v>4327</v>
      </c>
      <c r="J5541" s="15" t="s">
        <v>4345</v>
      </c>
      <c r="K5541" s="15"/>
      <c r="L5541" s="103" t="str">
        <f t="shared" si="1"/>
        <v>B-P14-N11PEBAG-100 gm Natural Jar</v>
      </c>
      <c r="M5541" s="103">
        <f t="shared" si="2"/>
        <v>576</v>
      </c>
      <c r="N5541" s="102" t="str">
        <f t="shared" si="3"/>
        <v>wk 37</v>
      </c>
    </row>
    <row r="5542" ht="12.75" customHeight="1">
      <c r="A5542" s="15" t="s">
        <v>4838</v>
      </c>
      <c r="B5542" s="15" t="s">
        <v>3123</v>
      </c>
      <c r="C5542" s="15" t="s">
        <v>4321</v>
      </c>
      <c r="D5542" s="15" t="s">
        <v>3569</v>
      </c>
      <c r="E5542" s="15" t="s">
        <v>15771</v>
      </c>
      <c r="F5542" s="15" t="s">
        <v>4324</v>
      </c>
      <c r="G5542" s="15" t="s">
        <v>15767</v>
      </c>
      <c r="H5542" s="15" t="s">
        <v>15768</v>
      </c>
      <c r="I5542" s="15" t="s">
        <v>4327</v>
      </c>
      <c r="J5542" s="15" t="s">
        <v>4345</v>
      </c>
      <c r="K5542" s="15"/>
      <c r="L5542" s="103" t="str">
        <f t="shared" si="1"/>
        <v>B-P14-N11PEBAG-100 gm Natural Jar</v>
      </c>
      <c r="M5542" s="103">
        <f t="shared" si="2"/>
        <v>576</v>
      </c>
      <c r="N5542" s="102" t="str">
        <f t="shared" si="3"/>
        <v>wk 45</v>
      </c>
    </row>
    <row r="5543" ht="12.75" customHeight="1">
      <c r="A5543" s="15" t="s">
        <v>4855</v>
      </c>
      <c r="B5543" s="15" t="s">
        <v>3123</v>
      </c>
      <c r="C5543" s="15" t="s">
        <v>4321</v>
      </c>
      <c r="D5543" s="15" t="s">
        <v>3569</v>
      </c>
      <c r="E5543" s="15" t="s">
        <v>15772</v>
      </c>
      <c r="F5543" s="15" t="s">
        <v>4324</v>
      </c>
      <c r="G5543" s="15" t="s">
        <v>15767</v>
      </c>
      <c r="H5543" s="15" t="s">
        <v>15768</v>
      </c>
      <c r="I5543" s="15" t="s">
        <v>4327</v>
      </c>
      <c r="J5543" s="15" t="s">
        <v>4328</v>
      </c>
      <c r="K5543" s="15"/>
      <c r="L5543" s="103" t="str">
        <f t="shared" si="1"/>
        <v>B-P14-N11PEBAG-100 gm Natural Jar</v>
      </c>
      <c r="M5543" s="103">
        <f t="shared" si="2"/>
        <v>576</v>
      </c>
      <c r="N5543" s="102" t="str">
        <f t="shared" si="3"/>
        <v>wk </v>
      </c>
    </row>
    <row r="5544" ht="12.75" customHeight="1">
      <c r="A5544" s="15" t="s">
        <v>15773</v>
      </c>
      <c r="B5544" s="15" t="s">
        <v>2855</v>
      </c>
      <c r="C5544" s="15" t="s">
        <v>3146</v>
      </c>
      <c r="D5544" s="15" t="s">
        <v>3145</v>
      </c>
      <c r="E5544" s="15"/>
      <c r="F5544" s="15" t="s">
        <v>4308</v>
      </c>
      <c r="G5544" s="15" t="s">
        <v>15731</v>
      </c>
      <c r="H5544" s="15" t="s">
        <v>3149</v>
      </c>
      <c r="I5544" s="15" t="s">
        <v>3177</v>
      </c>
      <c r="J5544" s="15"/>
      <c r="K5544" s="15"/>
      <c r="L5544" s="103" t="str">
        <f t="shared" si="1"/>
        <v>B-P14-Y11-100 gm Yellow Petroleum Jelly Jar</v>
      </c>
      <c r="M5544" s="103">
        <f t="shared" si="2"/>
        <v>0</v>
      </c>
      <c r="N5544" s="102" t="str">
        <f t="shared" si="3"/>
        <v>wk </v>
      </c>
    </row>
    <row r="5545" ht="12.75" customHeight="1">
      <c r="A5545" s="15" t="s">
        <v>4609</v>
      </c>
      <c r="B5545" s="15" t="s">
        <v>3123</v>
      </c>
      <c r="C5545" s="15" t="s">
        <v>4321</v>
      </c>
      <c r="D5545" s="15" t="s">
        <v>3784</v>
      </c>
      <c r="E5545" s="15" t="s">
        <v>15774</v>
      </c>
      <c r="F5545" s="15" t="s">
        <v>10307</v>
      </c>
      <c r="G5545" s="15" t="s">
        <v>15775</v>
      </c>
      <c r="H5545" s="15" t="s">
        <v>15776</v>
      </c>
      <c r="I5545" s="15" t="s">
        <v>4327</v>
      </c>
      <c r="J5545" s="15" t="s">
        <v>4345</v>
      </c>
      <c r="K5545" s="15"/>
      <c r="L5545" s="103" t="str">
        <f t="shared" si="1"/>
        <v>B-P14-Y11-100 gm Yellow Petroleum Jelly Jar</v>
      </c>
      <c r="M5545" s="103">
        <f t="shared" si="2"/>
        <v>4032</v>
      </c>
      <c r="N5545" s="102" t="str">
        <f t="shared" si="3"/>
        <v>wk 6</v>
      </c>
    </row>
    <row r="5546" ht="12.75" customHeight="1">
      <c r="A5546" s="15" t="s">
        <v>4609</v>
      </c>
      <c r="B5546" s="15" t="s">
        <v>3123</v>
      </c>
      <c r="C5546" s="15" t="s">
        <v>4321</v>
      </c>
      <c r="D5546" s="15" t="s">
        <v>3784</v>
      </c>
      <c r="E5546" s="15" t="s">
        <v>15777</v>
      </c>
      <c r="F5546" s="15" t="s">
        <v>10307</v>
      </c>
      <c r="G5546" s="15" t="s">
        <v>15775</v>
      </c>
      <c r="H5546" s="15" t="s">
        <v>15776</v>
      </c>
      <c r="I5546" s="15" t="s">
        <v>4327</v>
      </c>
      <c r="J5546" s="15" t="s">
        <v>4345</v>
      </c>
      <c r="K5546" s="15"/>
      <c r="L5546" s="103" t="str">
        <f t="shared" si="1"/>
        <v>B-P14-Y11-100 gm Yellow Petroleum Jelly Jar</v>
      </c>
      <c r="M5546" s="103">
        <f t="shared" si="2"/>
        <v>4032</v>
      </c>
      <c r="N5546" s="102" t="str">
        <f t="shared" si="3"/>
        <v>wk 6</v>
      </c>
    </row>
    <row r="5547" ht="12.75" customHeight="1">
      <c r="A5547" s="15" t="s">
        <v>4616</v>
      </c>
      <c r="B5547" s="15" t="s">
        <v>3123</v>
      </c>
      <c r="C5547" s="15" t="s">
        <v>4965</v>
      </c>
      <c r="D5547" s="15" t="s">
        <v>15778</v>
      </c>
      <c r="E5547" s="15" t="s">
        <v>15779</v>
      </c>
      <c r="F5547" s="15" t="s">
        <v>10307</v>
      </c>
      <c r="G5547" s="15" t="s">
        <v>15780</v>
      </c>
      <c r="H5547" s="15" t="s">
        <v>15781</v>
      </c>
      <c r="I5547" s="15" t="s">
        <v>4327</v>
      </c>
      <c r="J5547" s="15" t="s">
        <v>4345</v>
      </c>
      <c r="K5547" s="15"/>
      <c r="L5547" s="103" t="str">
        <f t="shared" si="1"/>
        <v>B-P14-Y11-100 gm Yellow Petroleum Jelly Jar</v>
      </c>
      <c r="M5547" s="103">
        <f t="shared" si="2"/>
        <v>4032</v>
      </c>
      <c r="N5547" s="102" t="str">
        <f t="shared" si="3"/>
        <v>wk 14</v>
      </c>
    </row>
    <row r="5548" ht="12.75" customHeight="1">
      <c r="A5548" s="15" t="s">
        <v>4720</v>
      </c>
      <c r="B5548" s="15" t="s">
        <v>3123</v>
      </c>
      <c r="C5548" s="15" t="s">
        <v>4321</v>
      </c>
      <c r="D5548" s="15" t="s">
        <v>15782</v>
      </c>
      <c r="E5548" s="15" t="s">
        <v>15783</v>
      </c>
      <c r="F5548" s="15" t="s">
        <v>10307</v>
      </c>
      <c r="G5548" s="15" t="s">
        <v>15784</v>
      </c>
      <c r="H5548" s="15" t="s">
        <v>15785</v>
      </c>
      <c r="I5548" s="15" t="s">
        <v>4327</v>
      </c>
      <c r="J5548" s="15" t="s">
        <v>4345</v>
      </c>
      <c r="K5548" s="15"/>
      <c r="L5548" s="103" t="str">
        <f t="shared" si="1"/>
        <v>B-P14-Y11-100 gm Yellow Petroleum Jelly Jar</v>
      </c>
      <c r="M5548" s="103">
        <f t="shared" si="2"/>
        <v>1936</v>
      </c>
      <c r="N5548" s="102" t="str">
        <f t="shared" si="3"/>
        <v>wk </v>
      </c>
    </row>
    <row r="5549" ht="12.75" customHeight="1">
      <c r="A5549" s="15" t="s">
        <v>4720</v>
      </c>
      <c r="B5549" s="15" t="s">
        <v>3123</v>
      </c>
      <c r="C5549" s="15" t="s">
        <v>4321</v>
      </c>
      <c r="D5549" s="15" t="s">
        <v>15786</v>
      </c>
      <c r="E5549" s="15" t="s">
        <v>15787</v>
      </c>
      <c r="F5549" s="15" t="s">
        <v>10307</v>
      </c>
      <c r="G5549" s="15" t="s">
        <v>15788</v>
      </c>
      <c r="H5549" s="15" t="s">
        <v>15789</v>
      </c>
      <c r="I5549" s="15" t="s">
        <v>4327</v>
      </c>
      <c r="J5549" s="15" t="s">
        <v>4359</v>
      </c>
      <c r="K5549" s="15"/>
      <c r="L5549" s="103" t="str">
        <f t="shared" si="1"/>
        <v>B-P14-Y11-100 gm Yellow Petroleum Jelly Jar</v>
      </c>
      <c r="M5549" s="103">
        <f t="shared" si="2"/>
        <v>368</v>
      </c>
      <c r="N5549" s="102" t="str">
        <f t="shared" si="3"/>
        <v>wk </v>
      </c>
    </row>
    <row r="5550" ht="12.75" customHeight="1">
      <c r="A5550" s="15" t="s">
        <v>15790</v>
      </c>
      <c r="B5550" s="15" t="s">
        <v>2903</v>
      </c>
      <c r="C5550" s="15" t="s">
        <v>3146</v>
      </c>
      <c r="D5550" s="15" t="s">
        <v>3145</v>
      </c>
      <c r="E5550" s="15"/>
      <c r="F5550" s="15" t="s">
        <v>4308</v>
      </c>
      <c r="G5550" s="15" t="s">
        <v>15791</v>
      </c>
      <c r="H5550" s="15" t="s">
        <v>3149</v>
      </c>
      <c r="I5550" s="15" t="s">
        <v>3156</v>
      </c>
      <c r="J5550" s="15"/>
      <c r="K5550" s="15"/>
      <c r="L5550" s="103" t="str">
        <f t="shared" si="1"/>
        <v>B-P30-W19-100 ml White cosmetic bottle</v>
      </c>
      <c r="M5550" s="103">
        <f t="shared" si="2"/>
        <v>0</v>
      </c>
      <c r="N5550" s="102" t="str">
        <f t="shared" si="3"/>
        <v>wk </v>
      </c>
    </row>
    <row r="5551" ht="12.75" customHeight="1">
      <c r="A5551" s="15" t="s">
        <v>4373</v>
      </c>
      <c r="B5551" s="15" t="s">
        <v>3123</v>
      </c>
      <c r="C5551" s="15" t="s">
        <v>4321</v>
      </c>
      <c r="D5551" s="15" t="s">
        <v>5327</v>
      </c>
      <c r="E5551" s="15" t="s">
        <v>10034</v>
      </c>
      <c r="F5551" s="15" t="s">
        <v>4324</v>
      </c>
      <c r="G5551" s="15" t="s">
        <v>15792</v>
      </c>
      <c r="H5551" s="15" t="s">
        <v>15793</v>
      </c>
      <c r="I5551" s="15" t="s">
        <v>4327</v>
      </c>
      <c r="J5551" s="15" t="s">
        <v>5653</v>
      </c>
      <c r="K5551" s="15"/>
      <c r="L5551" s="103" t="str">
        <f t="shared" si="1"/>
        <v>B-P30-W19-100 ml White cosmetic bottle</v>
      </c>
      <c r="M5551" s="103">
        <f t="shared" si="2"/>
        <v>504</v>
      </c>
      <c r="N5551" s="102" t="str">
        <f t="shared" si="3"/>
        <v>wk </v>
      </c>
    </row>
    <row r="5552" ht="12.75" customHeight="1">
      <c r="A5552" s="15" t="s">
        <v>6527</v>
      </c>
      <c r="B5552" s="15" t="s">
        <v>3123</v>
      </c>
      <c r="C5552" s="15" t="s">
        <v>4321</v>
      </c>
      <c r="D5552" s="15" t="s">
        <v>5078</v>
      </c>
      <c r="E5552" s="15" t="s">
        <v>15794</v>
      </c>
      <c r="F5552" s="15" t="s">
        <v>4324</v>
      </c>
      <c r="G5552" s="15" t="s">
        <v>15795</v>
      </c>
      <c r="H5552" s="15" t="s">
        <v>15796</v>
      </c>
      <c r="I5552" s="15" t="s">
        <v>4327</v>
      </c>
      <c r="J5552" s="15" t="s">
        <v>4328</v>
      </c>
      <c r="K5552" s="15"/>
      <c r="L5552" s="103" t="str">
        <f t="shared" si="1"/>
        <v>B-P30-W19-100 ml White cosmetic bottle</v>
      </c>
      <c r="M5552" s="103">
        <f t="shared" si="2"/>
        <v>1008</v>
      </c>
      <c r="N5552" s="102" t="str">
        <f t="shared" si="3"/>
        <v>wk </v>
      </c>
    </row>
    <row r="5553" ht="12.75" customHeight="1">
      <c r="A5553" s="15" t="s">
        <v>4397</v>
      </c>
      <c r="B5553" s="15" t="s">
        <v>3123</v>
      </c>
      <c r="C5553" s="15" t="s">
        <v>4321</v>
      </c>
      <c r="D5553" s="15" t="s">
        <v>3649</v>
      </c>
      <c r="E5553" s="15" t="s">
        <v>15797</v>
      </c>
      <c r="F5553" s="15" t="s">
        <v>15798</v>
      </c>
      <c r="G5553" s="15" t="s">
        <v>15799</v>
      </c>
      <c r="H5553" s="15" t="s">
        <v>15800</v>
      </c>
      <c r="I5553" s="15" t="s">
        <v>4327</v>
      </c>
      <c r="J5553" s="15" t="s">
        <v>8986</v>
      </c>
      <c r="K5553" s="15"/>
      <c r="L5553" s="103" t="str">
        <f t="shared" si="1"/>
        <v>B-P30-W19-100 ml White cosmetic bottle</v>
      </c>
      <c r="M5553" s="103">
        <f t="shared" si="2"/>
        <v>8064</v>
      </c>
      <c r="N5553" s="102" t="str">
        <f t="shared" si="3"/>
        <v>wk </v>
      </c>
    </row>
    <row r="5554" ht="12.75" customHeight="1">
      <c r="A5554" s="15" t="s">
        <v>4487</v>
      </c>
      <c r="B5554" s="15" t="s">
        <v>3123</v>
      </c>
      <c r="C5554" s="15" t="s">
        <v>4321</v>
      </c>
      <c r="D5554" s="15" t="s">
        <v>3746</v>
      </c>
      <c r="E5554" s="15" t="s">
        <v>15801</v>
      </c>
      <c r="F5554" s="15" t="s">
        <v>13834</v>
      </c>
      <c r="G5554" s="15" t="s">
        <v>15802</v>
      </c>
      <c r="H5554" s="15" t="s">
        <v>15803</v>
      </c>
      <c r="I5554" s="15" t="s">
        <v>4327</v>
      </c>
      <c r="J5554" s="15" t="s">
        <v>5653</v>
      </c>
      <c r="K5554" s="15"/>
      <c r="L5554" s="103" t="str">
        <f t="shared" si="1"/>
        <v>B-P30-W19-100 ml White cosmetic bottle</v>
      </c>
      <c r="M5554" s="103">
        <f t="shared" si="2"/>
        <v>10080</v>
      </c>
      <c r="N5554" s="102" t="str">
        <f t="shared" si="3"/>
        <v>wk </v>
      </c>
    </row>
    <row r="5555" ht="12.75" customHeight="1">
      <c r="A5555" s="15" t="s">
        <v>4494</v>
      </c>
      <c r="B5555" s="15" t="s">
        <v>3123</v>
      </c>
      <c r="C5555" s="15" t="s">
        <v>4321</v>
      </c>
      <c r="D5555" s="15" t="s">
        <v>5341</v>
      </c>
      <c r="E5555" s="15" t="s">
        <v>15804</v>
      </c>
      <c r="F5555" s="15" t="s">
        <v>13834</v>
      </c>
      <c r="G5555" s="15" t="s">
        <v>15805</v>
      </c>
      <c r="H5555" s="15" t="s">
        <v>15806</v>
      </c>
      <c r="I5555" s="15" t="s">
        <v>4327</v>
      </c>
      <c r="J5555" s="15" t="s">
        <v>5653</v>
      </c>
      <c r="K5555" s="15"/>
      <c r="L5555" s="103" t="str">
        <f t="shared" si="1"/>
        <v>B-P30-W19-100 ml White cosmetic bottle</v>
      </c>
      <c r="M5555" s="103">
        <f t="shared" si="2"/>
        <v>2520</v>
      </c>
      <c r="N5555" s="102" t="str">
        <f t="shared" si="3"/>
        <v>wk </v>
      </c>
    </row>
    <row r="5556" ht="12.75" customHeight="1">
      <c r="A5556" s="15" t="s">
        <v>4513</v>
      </c>
      <c r="B5556" s="15" t="s">
        <v>3123</v>
      </c>
      <c r="C5556" s="15" t="s">
        <v>4965</v>
      </c>
      <c r="D5556" s="15" t="s">
        <v>15807</v>
      </c>
      <c r="E5556" s="15" t="s">
        <v>15808</v>
      </c>
      <c r="F5556" s="15" t="s">
        <v>13834</v>
      </c>
      <c r="G5556" s="15" t="s">
        <v>15809</v>
      </c>
      <c r="H5556" s="15" t="s">
        <v>15810</v>
      </c>
      <c r="I5556" s="15" t="s">
        <v>4327</v>
      </c>
      <c r="J5556" s="15" t="s">
        <v>5653</v>
      </c>
      <c r="K5556" s="15"/>
      <c r="L5556" s="103" t="str">
        <f t="shared" si="1"/>
        <v>B-P30-W19-100 ml White cosmetic bottle</v>
      </c>
      <c r="M5556" s="103">
        <f t="shared" si="2"/>
        <v>10080</v>
      </c>
      <c r="N5556" s="102" t="str">
        <f t="shared" si="3"/>
        <v>wk </v>
      </c>
    </row>
    <row r="5557" ht="12.75" customHeight="1">
      <c r="A5557" s="15" t="s">
        <v>4592</v>
      </c>
      <c r="B5557" s="15" t="s">
        <v>3123</v>
      </c>
      <c r="C5557" s="15" t="s">
        <v>4321</v>
      </c>
      <c r="D5557" s="15" t="s">
        <v>3746</v>
      </c>
      <c r="E5557" s="15" t="s">
        <v>15811</v>
      </c>
      <c r="F5557" s="15" t="s">
        <v>13834</v>
      </c>
      <c r="G5557" s="15" t="s">
        <v>15802</v>
      </c>
      <c r="H5557" s="15" t="s">
        <v>15812</v>
      </c>
      <c r="I5557" s="15" t="s">
        <v>4327</v>
      </c>
      <c r="J5557" s="15" t="s">
        <v>4345</v>
      </c>
      <c r="K5557" s="15"/>
      <c r="L5557" s="103" t="str">
        <f t="shared" si="1"/>
        <v>B-P30-W19-100 ml White cosmetic bottle</v>
      </c>
      <c r="M5557" s="103">
        <f t="shared" si="2"/>
        <v>10080</v>
      </c>
      <c r="N5557" s="102" t="str">
        <f t="shared" si="3"/>
        <v>wk </v>
      </c>
    </row>
    <row r="5558" ht="12.75" customHeight="1">
      <c r="A5558" s="15" t="s">
        <v>4609</v>
      </c>
      <c r="B5558" s="15" t="s">
        <v>3123</v>
      </c>
      <c r="C5558" s="15" t="s">
        <v>4321</v>
      </c>
      <c r="D5558" s="15" t="s">
        <v>3847</v>
      </c>
      <c r="E5558" s="15" t="s">
        <v>15813</v>
      </c>
      <c r="F5558" s="15" t="s">
        <v>4324</v>
      </c>
      <c r="G5558" s="15" t="s">
        <v>15814</v>
      </c>
      <c r="H5558" s="15" t="s">
        <v>15815</v>
      </c>
      <c r="I5558" s="15" t="s">
        <v>4327</v>
      </c>
      <c r="J5558" s="15" t="s">
        <v>4328</v>
      </c>
      <c r="K5558" s="15"/>
      <c r="L5558" s="103" t="str">
        <f t="shared" si="1"/>
        <v>B-P30-W19-100 ml White cosmetic bottle</v>
      </c>
      <c r="M5558" s="103">
        <f t="shared" si="2"/>
        <v>2016</v>
      </c>
      <c r="N5558" s="102" t="str">
        <f t="shared" si="3"/>
        <v>wk 6</v>
      </c>
    </row>
    <row r="5559" ht="12.75" customHeight="1">
      <c r="A5559" s="15" t="s">
        <v>15816</v>
      </c>
      <c r="B5559" s="15" t="s">
        <v>2903</v>
      </c>
      <c r="C5559" s="15" t="s">
        <v>3146</v>
      </c>
      <c r="D5559" s="15" t="s">
        <v>3145</v>
      </c>
      <c r="E5559" s="15"/>
      <c r="F5559" s="15" t="s">
        <v>4308</v>
      </c>
      <c r="G5559" s="15" t="s">
        <v>15791</v>
      </c>
      <c r="H5559" s="15" t="s">
        <v>3149</v>
      </c>
      <c r="I5559" s="15" t="s">
        <v>3156</v>
      </c>
      <c r="J5559" s="15"/>
      <c r="K5559" s="15"/>
      <c r="L5559" s="103" t="str">
        <f t="shared" si="1"/>
        <v>B-P30-Y19-100 ml Yellow cosmetic bottle</v>
      </c>
      <c r="M5559" s="103">
        <f t="shared" si="2"/>
        <v>0</v>
      </c>
      <c r="N5559" s="102" t="str">
        <f t="shared" si="3"/>
        <v>wk </v>
      </c>
    </row>
    <row r="5560" ht="12.75" customHeight="1">
      <c r="A5560" s="15" t="s">
        <v>4534</v>
      </c>
      <c r="B5560" s="15" t="s">
        <v>3123</v>
      </c>
      <c r="C5560" s="15" t="s">
        <v>4321</v>
      </c>
      <c r="D5560" s="15" t="s">
        <v>3847</v>
      </c>
      <c r="E5560" s="15" t="s">
        <v>15817</v>
      </c>
      <c r="F5560" s="15" t="s">
        <v>4324</v>
      </c>
      <c r="G5560" s="15" t="s">
        <v>15814</v>
      </c>
      <c r="H5560" s="15" t="s">
        <v>15818</v>
      </c>
      <c r="I5560" s="15" t="s">
        <v>4327</v>
      </c>
      <c r="J5560" s="15" t="s">
        <v>4345</v>
      </c>
      <c r="K5560" s="15"/>
      <c r="L5560" s="103" t="str">
        <f t="shared" si="1"/>
        <v>B-P30-Y19-100 ml Yellow cosmetic bottle</v>
      </c>
      <c r="M5560" s="103">
        <f t="shared" si="2"/>
        <v>2016</v>
      </c>
      <c r="N5560" s="102" t="str">
        <f t="shared" si="3"/>
        <v>wk 14</v>
      </c>
    </row>
    <row r="5561" ht="12.75" customHeight="1">
      <c r="A5561" s="15" t="s">
        <v>4553</v>
      </c>
      <c r="B5561" s="15" t="s">
        <v>3123</v>
      </c>
      <c r="C5561" s="15" t="s">
        <v>4321</v>
      </c>
      <c r="D5561" s="15" t="s">
        <v>15819</v>
      </c>
      <c r="E5561" s="15" t="s">
        <v>15820</v>
      </c>
      <c r="F5561" s="15" t="s">
        <v>9017</v>
      </c>
      <c r="G5561" s="15" t="s">
        <v>15821</v>
      </c>
      <c r="H5561" s="15" t="s">
        <v>15822</v>
      </c>
      <c r="I5561" s="15" t="s">
        <v>4327</v>
      </c>
      <c r="J5561" s="15" t="s">
        <v>5653</v>
      </c>
      <c r="K5561" s="15"/>
      <c r="L5561" s="103" t="str">
        <f t="shared" si="1"/>
        <v>B-P30-Y19-100 ml Yellow cosmetic bottle</v>
      </c>
      <c r="M5561" s="103">
        <f t="shared" si="2"/>
        <v>46872</v>
      </c>
      <c r="N5561" s="102" t="str">
        <f t="shared" si="3"/>
        <v>wk 27</v>
      </c>
    </row>
    <row r="5562" ht="12.75" customHeight="1">
      <c r="A5562" s="15" t="s">
        <v>4603</v>
      </c>
      <c r="B5562" s="15" t="s">
        <v>3123</v>
      </c>
      <c r="C5562" s="15" t="s">
        <v>4321</v>
      </c>
      <c r="D5562" s="15" t="s">
        <v>15823</v>
      </c>
      <c r="E5562" s="15" t="s">
        <v>15824</v>
      </c>
      <c r="F5562" s="15" t="s">
        <v>9017</v>
      </c>
      <c r="G5562" s="15" t="s">
        <v>15825</v>
      </c>
      <c r="H5562" s="15" t="s">
        <v>15826</v>
      </c>
      <c r="I5562" s="15" t="s">
        <v>4327</v>
      </c>
      <c r="J5562" s="15" t="s">
        <v>5653</v>
      </c>
      <c r="K5562" s="15"/>
      <c r="L5562" s="103" t="str">
        <f t="shared" si="1"/>
        <v>B-P30-Y19-100 ml Yellow cosmetic bottle</v>
      </c>
      <c r="M5562" s="103">
        <f t="shared" si="2"/>
        <v>11592</v>
      </c>
      <c r="N5562" s="102" t="str">
        <f t="shared" si="3"/>
        <v>wk </v>
      </c>
    </row>
    <row r="5563" ht="12.75" customHeight="1">
      <c r="A5563" s="15" t="s">
        <v>4648</v>
      </c>
      <c r="B5563" s="15" t="s">
        <v>3123</v>
      </c>
      <c r="C5563" s="15" t="s">
        <v>4321</v>
      </c>
      <c r="D5563" s="15" t="s">
        <v>3162</v>
      </c>
      <c r="E5563" s="15" t="s">
        <v>15827</v>
      </c>
      <c r="F5563" s="15" t="s">
        <v>4324</v>
      </c>
      <c r="G5563" s="15" t="s">
        <v>15828</v>
      </c>
      <c r="H5563" s="15" t="s">
        <v>15829</v>
      </c>
      <c r="I5563" s="15" t="s">
        <v>4327</v>
      </c>
      <c r="J5563" s="15" t="s">
        <v>4345</v>
      </c>
      <c r="K5563" s="15"/>
      <c r="L5563" s="103" t="str">
        <f t="shared" si="1"/>
        <v>B-P30-Y19-100 ml Yellow cosmetic bottle</v>
      </c>
      <c r="M5563" s="103">
        <f t="shared" si="2"/>
        <v>1512</v>
      </c>
      <c r="N5563" s="102" t="str">
        <f t="shared" si="3"/>
        <v>wk </v>
      </c>
    </row>
    <row r="5564" ht="12.75" customHeight="1">
      <c r="A5564" s="15" t="s">
        <v>4692</v>
      </c>
      <c r="B5564" s="15" t="s">
        <v>3123</v>
      </c>
      <c r="C5564" s="15" t="s">
        <v>4321</v>
      </c>
      <c r="D5564" s="15" t="s">
        <v>5366</v>
      </c>
      <c r="E5564" s="15" t="s">
        <v>15830</v>
      </c>
      <c r="F5564" s="15" t="s">
        <v>9017</v>
      </c>
      <c r="G5564" s="15" t="s">
        <v>15831</v>
      </c>
      <c r="H5564" s="15" t="s">
        <v>15832</v>
      </c>
      <c r="I5564" s="15" t="s">
        <v>4327</v>
      </c>
      <c r="J5564" s="15" t="s">
        <v>4345</v>
      </c>
      <c r="K5564" s="15"/>
      <c r="L5564" s="103" t="str">
        <f t="shared" si="1"/>
        <v>B-P30-Y19-100 ml Yellow cosmetic bottle</v>
      </c>
      <c r="M5564" s="103">
        <f t="shared" si="2"/>
        <v>6048</v>
      </c>
      <c r="N5564" s="102" t="str">
        <f t="shared" si="3"/>
        <v>wk 2</v>
      </c>
    </row>
    <row r="5565" ht="12.75" customHeight="1">
      <c r="A5565" s="15" t="s">
        <v>15833</v>
      </c>
      <c r="B5565" s="15" t="s">
        <v>2849</v>
      </c>
      <c r="C5565" s="15" t="s">
        <v>3146</v>
      </c>
      <c r="D5565" s="15" t="s">
        <v>3145</v>
      </c>
      <c r="E5565" s="15"/>
      <c r="F5565" s="15" t="s">
        <v>4308</v>
      </c>
      <c r="G5565" s="15" t="s">
        <v>4352</v>
      </c>
      <c r="H5565" s="15" t="s">
        <v>3149</v>
      </c>
      <c r="I5565" s="15" t="s">
        <v>3156</v>
      </c>
      <c r="J5565" s="15"/>
      <c r="K5565" s="15"/>
      <c r="L5565" s="103" t="str">
        <f t="shared" si="1"/>
        <v>B-P32MV-N17-100 ml Natural Movit NPR Bottle</v>
      </c>
      <c r="M5565" s="103">
        <f t="shared" si="2"/>
        <v>0</v>
      </c>
      <c r="N5565" s="102" t="str">
        <f t="shared" si="3"/>
        <v>wk </v>
      </c>
    </row>
    <row r="5566" ht="12.75" customHeight="1">
      <c r="A5566" s="15" t="s">
        <v>4368</v>
      </c>
      <c r="B5566" s="15" t="s">
        <v>3123</v>
      </c>
      <c r="C5566" s="15" t="s">
        <v>4321</v>
      </c>
      <c r="D5566" s="15" t="s">
        <v>15834</v>
      </c>
      <c r="E5566" s="15" t="s">
        <v>15835</v>
      </c>
      <c r="F5566" s="15" t="s">
        <v>5042</v>
      </c>
      <c r="G5566" s="15" t="s">
        <v>15836</v>
      </c>
      <c r="H5566" s="15" t="s">
        <v>15837</v>
      </c>
      <c r="I5566" s="15" t="s">
        <v>5045</v>
      </c>
      <c r="J5566" s="15" t="s">
        <v>4359</v>
      </c>
      <c r="K5566" s="15"/>
      <c r="L5566" s="103" t="str">
        <f t="shared" si="1"/>
        <v>B-P32MV-N17-100 ml Natural Movit NPR Bottle</v>
      </c>
      <c r="M5566" s="103">
        <f t="shared" si="2"/>
        <v>331</v>
      </c>
      <c r="N5566" s="102" t="str">
        <f t="shared" si="3"/>
        <v>wk 49</v>
      </c>
    </row>
    <row r="5567" ht="12.75" customHeight="1">
      <c r="A5567" s="15" t="s">
        <v>4368</v>
      </c>
      <c r="B5567" s="15" t="s">
        <v>3128</v>
      </c>
      <c r="C5567" s="15" t="s">
        <v>4321</v>
      </c>
      <c r="D5567" s="15" t="s">
        <v>15838</v>
      </c>
      <c r="E5567" s="15" t="s">
        <v>15839</v>
      </c>
      <c r="F5567" s="15" t="s">
        <v>5042</v>
      </c>
      <c r="G5567" s="15" t="s">
        <v>15840</v>
      </c>
      <c r="H5567" s="15" t="s">
        <v>15841</v>
      </c>
      <c r="I5567" s="15" t="s">
        <v>5045</v>
      </c>
      <c r="J5567" s="15" t="s">
        <v>4359</v>
      </c>
      <c r="K5567" s="15"/>
      <c r="L5567" s="103" t="str">
        <f t="shared" si="1"/>
        <v>B-P32MV-N17-100 ml Natural Movit NPR Bottle</v>
      </c>
      <c r="M5567" s="103">
        <f t="shared" si="2"/>
        <v>10331</v>
      </c>
      <c r="N5567" s="102" t="str">
        <f t="shared" si="3"/>
        <v>wk 49</v>
      </c>
    </row>
    <row r="5568" ht="12.75" customHeight="1">
      <c r="A5568" s="15" t="s">
        <v>4368</v>
      </c>
      <c r="B5568" s="15" t="s">
        <v>3128</v>
      </c>
      <c r="C5568" s="15" t="s">
        <v>4321</v>
      </c>
      <c r="D5568" s="15" t="s">
        <v>15842</v>
      </c>
      <c r="E5568" s="15" t="s">
        <v>15843</v>
      </c>
      <c r="F5568" s="15" t="s">
        <v>5042</v>
      </c>
      <c r="G5568" s="15" t="s">
        <v>15844</v>
      </c>
      <c r="H5568" s="15" t="s">
        <v>15845</v>
      </c>
      <c r="I5568" s="15" t="s">
        <v>5045</v>
      </c>
      <c r="J5568" s="15" t="s">
        <v>4359</v>
      </c>
      <c r="K5568" s="15"/>
      <c r="L5568" s="103" t="str">
        <f t="shared" si="1"/>
        <v>B-P32MV-N17-100 ml Natural Movit NPR Bottle</v>
      </c>
      <c r="M5568" s="103">
        <f t="shared" si="2"/>
        <v>169</v>
      </c>
      <c r="N5568" s="102" t="str">
        <f t="shared" si="3"/>
        <v>wk 49</v>
      </c>
    </row>
    <row r="5569" ht="12.75" customHeight="1">
      <c r="A5569" s="15" t="s">
        <v>4631</v>
      </c>
      <c r="B5569" s="15" t="s">
        <v>3128</v>
      </c>
      <c r="C5569" s="15" t="s">
        <v>4321</v>
      </c>
      <c r="D5569" s="15" t="s">
        <v>15846</v>
      </c>
      <c r="E5569" s="15" t="s">
        <v>15847</v>
      </c>
      <c r="F5569" s="15" t="s">
        <v>5042</v>
      </c>
      <c r="G5569" s="15" t="s">
        <v>15848</v>
      </c>
      <c r="H5569" s="15" t="s">
        <v>15849</v>
      </c>
      <c r="I5569" s="15" t="s">
        <v>5045</v>
      </c>
      <c r="J5569" s="15" t="s">
        <v>4359</v>
      </c>
      <c r="K5569" s="15"/>
      <c r="L5569" s="103" t="str">
        <f t="shared" si="1"/>
        <v>B-P32MV-N17-100 ml Natural Movit NPR Bottle</v>
      </c>
      <c r="M5569" s="103">
        <f t="shared" si="2"/>
        <v>14500</v>
      </c>
      <c r="N5569" s="102" t="str">
        <f t="shared" si="3"/>
        <v>wk 40</v>
      </c>
    </row>
    <row r="5570" ht="12.75" customHeight="1">
      <c r="A5570" s="15" t="s">
        <v>4708</v>
      </c>
      <c r="B5570" s="15" t="s">
        <v>3128</v>
      </c>
      <c r="C5570" s="15" t="s">
        <v>4321</v>
      </c>
      <c r="D5570" s="15" t="s">
        <v>3495</v>
      </c>
      <c r="E5570" s="15" t="s">
        <v>15850</v>
      </c>
      <c r="F5570" s="15" t="s">
        <v>5042</v>
      </c>
      <c r="G5570" s="15" t="s">
        <v>15851</v>
      </c>
      <c r="H5570" s="15" t="s">
        <v>15852</v>
      </c>
      <c r="I5570" s="15" t="s">
        <v>5045</v>
      </c>
      <c r="J5570" s="15" t="s">
        <v>4359</v>
      </c>
      <c r="K5570" s="15"/>
      <c r="L5570" s="103" t="str">
        <f t="shared" si="1"/>
        <v>B-P32MV-N17-100 ml Natural Movit NPR Bottle</v>
      </c>
      <c r="M5570" s="103">
        <f t="shared" si="2"/>
        <v>16000</v>
      </c>
      <c r="N5570" s="102" t="str">
        <f t="shared" si="3"/>
        <v>wk 27</v>
      </c>
    </row>
    <row r="5571" ht="12.75" customHeight="1">
      <c r="A5571" s="15" t="s">
        <v>15853</v>
      </c>
      <c r="B5571" s="15" t="s">
        <v>2849</v>
      </c>
      <c r="C5571" s="15" t="s">
        <v>3146</v>
      </c>
      <c r="D5571" s="15" t="s">
        <v>3145</v>
      </c>
      <c r="E5571" s="15"/>
      <c r="F5571" s="15" t="s">
        <v>4308</v>
      </c>
      <c r="G5571" s="15" t="s">
        <v>15854</v>
      </c>
      <c r="H5571" s="15" t="s">
        <v>3149</v>
      </c>
      <c r="I5571" s="15" t="s">
        <v>3156</v>
      </c>
      <c r="J5571" s="15"/>
      <c r="K5571" s="15"/>
      <c r="L5571" s="103" t="str">
        <f t="shared" si="1"/>
        <v>B-P32-N17-100 ml Natural cosmetic bottle</v>
      </c>
      <c r="M5571" s="103">
        <f t="shared" si="2"/>
        <v>0</v>
      </c>
      <c r="N5571" s="102" t="str">
        <f t="shared" si="3"/>
        <v>wk </v>
      </c>
    </row>
    <row r="5572" ht="12.75" customHeight="1">
      <c r="A5572" s="15" t="s">
        <v>4494</v>
      </c>
      <c r="B5572" s="15" t="s">
        <v>3123</v>
      </c>
      <c r="C5572" s="15" t="s">
        <v>4321</v>
      </c>
      <c r="D5572" s="15" t="s">
        <v>4069</v>
      </c>
      <c r="E5572" s="15" t="s">
        <v>15855</v>
      </c>
      <c r="F5572" s="15" t="s">
        <v>5242</v>
      </c>
      <c r="G5572" s="15" t="s">
        <v>15856</v>
      </c>
      <c r="H5572" s="15" t="s">
        <v>15857</v>
      </c>
      <c r="I5572" s="15" t="s">
        <v>4327</v>
      </c>
      <c r="J5572" s="15" t="s">
        <v>4359</v>
      </c>
      <c r="K5572" s="15"/>
      <c r="L5572" s="103" t="str">
        <f t="shared" si="1"/>
        <v>B-P32-N17-100 ml Natural cosmetic bottle</v>
      </c>
      <c r="M5572" s="103">
        <f t="shared" si="2"/>
        <v>15000</v>
      </c>
      <c r="N5572" s="102" t="str">
        <f t="shared" si="3"/>
        <v>wk </v>
      </c>
    </row>
    <row r="5573" ht="12.75" customHeight="1">
      <c r="A5573" s="15" t="s">
        <v>4334</v>
      </c>
      <c r="B5573" s="15" t="s">
        <v>3123</v>
      </c>
      <c r="C5573" s="15" t="s">
        <v>4321</v>
      </c>
      <c r="D5573" s="15" t="s">
        <v>4860</v>
      </c>
      <c r="E5573" s="15" t="s">
        <v>15858</v>
      </c>
      <c r="F5573" s="15" t="s">
        <v>5242</v>
      </c>
      <c r="G5573" s="15" t="s">
        <v>15859</v>
      </c>
      <c r="H5573" s="15" t="s">
        <v>15860</v>
      </c>
      <c r="I5573" s="15" t="s">
        <v>4327</v>
      </c>
      <c r="J5573" s="15" t="s">
        <v>4359</v>
      </c>
      <c r="K5573" s="15"/>
      <c r="L5573" s="103" t="str">
        <f t="shared" si="1"/>
        <v>B-P32-N17-100 ml Natural cosmetic bottle</v>
      </c>
      <c r="M5573" s="103">
        <f t="shared" si="2"/>
        <v>13500</v>
      </c>
      <c r="N5573" s="102" t="str">
        <f t="shared" si="3"/>
        <v>wk </v>
      </c>
    </row>
    <row r="5574" ht="12.75" customHeight="1">
      <c r="A5574" s="15" t="s">
        <v>15861</v>
      </c>
      <c r="B5574" s="15" t="s">
        <v>2934</v>
      </c>
      <c r="C5574" s="15" t="s">
        <v>3146</v>
      </c>
      <c r="D5574" s="15" t="s">
        <v>3145</v>
      </c>
      <c r="E5574" s="15"/>
      <c r="F5574" s="15" t="s">
        <v>4308</v>
      </c>
      <c r="G5574" s="15" t="s">
        <v>15862</v>
      </c>
      <c r="H5574" s="15" t="s">
        <v>3149</v>
      </c>
      <c r="I5574" s="15" t="s">
        <v>3156</v>
      </c>
      <c r="J5574" s="15"/>
      <c r="K5574" s="15"/>
      <c r="L5574" s="103" t="str">
        <f t="shared" si="1"/>
        <v>B-P33-N18-100 ml Natural Bottle</v>
      </c>
      <c r="M5574" s="103">
        <f t="shared" si="2"/>
        <v>0</v>
      </c>
      <c r="N5574" s="102" t="str">
        <f t="shared" si="3"/>
        <v>wk </v>
      </c>
    </row>
    <row r="5575" ht="12.75" customHeight="1">
      <c r="A5575" s="15" t="s">
        <v>4441</v>
      </c>
      <c r="B5575" s="15" t="s">
        <v>3128</v>
      </c>
      <c r="C5575" s="15" t="s">
        <v>4321</v>
      </c>
      <c r="D5575" s="15" t="s">
        <v>3671</v>
      </c>
      <c r="E5575" s="15" t="s">
        <v>15863</v>
      </c>
      <c r="F5575" s="15" t="s">
        <v>7965</v>
      </c>
      <c r="G5575" s="15" t="s">
        <v>15864</v>
      </c>
      <c r="H5575" s="15" t="s">
        <v>15865</v>
      </c>
      <c r="I5575" s="15" t="s">
        <v>5045</v>
      </c>
      <c r="J5575" s="15" t="s">
        <v>5653</v>
      </c>
      <c r="K5575" s="15"/>
      <c r="L5575" s="103" t="str">
        <f t="shared" si="1"/>
        <v>B-P33-N18-100 ml Natural Bottle</v>
      </c>
      <c r="M5575" s="103">
        <f t="shared" si="2"/>
        <v>7200</v>
      </c>
      <c r="N5575" s="102" t="str">
        <f t="shared" si="3"/>
        <v>wk </v>
      </c>
    </row>
    <row r="5576" ht="12.75" customHeight="1">
      <c r="A5576" s="15" t="s">
        <v>4447</v>
      </c>
      <c r="B5576" s="15" t="s">
        <v>3128</v>
      </c>
      <c r="C5576" s="15" t="s">
        <v>4321</v>
      </c>
      <c r="D5576" s="15" t="s">
        <v>10556</v>
      </c>
      <c r="E5576" s="15" t="s">
        <v>15866</v>
      </c>
      <c r="F5576" s="15" t="s">
        <v>7965</v>
      </c>
      <c r="G5576" s="15" t="s">
        <v>15867</v>
      </c>
      <c r="H5576" s="15" t="s">
        <v>15868</v>
      </c>
      <c r="I5576" s="15" t="s">
        <v>5045</v>
      </c>
      <c r="J5576" s="15" t="s">
        <v>5653</v>
      </c>
      <c r="K5576" s="15"/>
      <c r="L5576" s="103" t="str">
        <f t="shared" si="1"/>
        <v>B-P33-N18-100 ml Natural Bottle</v>
      </c>
      <c r="M5576" s="103">
        <f t="shared" si="2"/>
        <v>43200</v>
      </c>
      <c r="N5576" s="102" t="str">
        <f t="shared" si="3"/>
        <v>wk </v>
      </c>
    </row>
    <row r="5577" ht="12.75" customHeight="1">
      <c r="A5577" s="15" t="s">
        <v>15869</v>
      </c>
      <c r="B5577" s="15" t="s">
        <v>2903</v>
      </c>
      <c r="C5577" s="15" t="s">
        <v>3146</v>
      </c>
      <c r="D5577" s="15" t="s">
        <v>3145</v>
      </c>
      <c r="E5577" s="15"/>
      <c r="F5577" s="15" t="s">
        <v>4308</v>
      </c>
      <c r="G5577" s="15" t="s">
        <v>15870</v>
      </c>
      <c r="H5577" s="15" t="s">
        <v>3149</v>
      </c>
      <c r="I5577" s="15" t="s">
        <v>3156</v>
      </c>
      <c r="J5577" s="15"/>
      <c r="K5577" s="15"/>
      <c r="L5577" s="103" t="str">
        <f t="shared" si="1"/>
        <v>B-P9H-W8-30 ml White Bottle</v>
      </c>
      <c r="M5577" s="103">
        <f t="shared" si="2"/>
        <v>0</v>
      </c>
      <c r="N5577" s="102" t="str">
        <f t="shared" si="3"/>
        <v>wk </v>
      </c>
    </row>
    <row r="5578" ht="12.75" customHeight="1">
      <c r="A5578" s="15" t="s">
        <v>4361</v>
      </c>
      <c r="B5578" s="15" t="s">
        <v>3123</v>
      </c>
      <c r="C5578" s="15" t="s">
        <v>4321</v>
      </c>
      <c r="D5578" s="15" t="s">
        <v>5078</v>
      </c>
      <c r="E5578" s="15" t="s">
        <v>15871</v>
      </c>
      <c r="F5578" s="15" t="s">
        <v>8918</v>
      </c>
      <c r="G5578" s="15" t="s">
        <v>15872</v>
      </c>
      <c r="H5578" s="15" t="s">
        <v>15873</v>
      </c>
      <c r="I5578" s="15" t="s">
        <v>4327</v>
      </c>
      <c r="J5578" s="15" t="s">
        <v>5653</v>
      </c>
      <c r="K5578" s="15"/>
      <c r="L5578" s="103" t="str">
        <f t="shared" si="1"/>
        <v>B-P9H-W8-30 ml White Bottle</v>
      </c>
      <c r="M5578" s="103">
        <f t="shared" si="2"/>
        <v>1008</v>
      </c>
      <c r="N5578" s="102" t="str">
        <f t="shared" si="3"/>
        <v>wk 5</v>
      </c>
    </row>
    <row r="5579" ht="12.75" customHeight="1">
      <c r="A5579" s="15" t="s">
        <v>4368</v>
      </c>
      <c r="B5579" s="15" t="s">
        <v>3123</v>
      </c>
      <c r="C5579" s="15" t="s">
        <v>4321</v>
      </c>
      <c r="D5579" s="15" t="s">
        <v>3167</v>
      </c>
      <c r="E5579" s="15" t="s">
        <v>15874</v>
      </c>
      <c r="F5579" s="15" t="s">
        <v>4324</v>
      </c>
      <c r="G5579" s="15" t="s">
        <v>15875</v>
      </c>
      <c r="H5579" s="15" t="s">
        <v>15876</v>
      </c>
      <c r="I5579" s="15" t="s">
        <v>4327</v>
      </c>
      <c r="J5579" s="15" t="s">
        <v>5653</v>
      </c>
      <c r="K5579" s="15"/>
      <c r="L5579" s="103" t="str">
        <f t="shared" si="1"/>
        <v>B-P9H-W8-30 ml White Bottle</v>
      </c>
      <c r="M5579" s="103">
        <f t="shared" si="2"/>
        <v>11088</v>
      </c>
      <c r="N5579" s="102" t="str">
        <f t="shared" si="3"/>
        <v>wk 49</v>
      </c>
    </row>
    <row r="5580" ht="12.75" customHeight="1">
      <c r="A5580" s="15" t="s">
        <v>4320</v>
      </c>
      <c r="B5580" s="15" t="s">
        <v>3123</v>
      </c>
      <c r="C5580" s="15" t="s">
        <v>4321</v>
      </c>
      <c r="D5580" s="15" t="s">
        <v>15877</v>
      </c>
      <c r="E5580" s="15" t="s">
        <v>15878</v>
      </c>
      <c r="F5580" s="15" t="s">
        <v>4324</v>
      </c>
      <c r="G5580" s="15" t="s">
        <v>15879</v>
      </c>
      <c r="H5580" s="15" t="s">
        <v>15880</v>
      </c>
      <c r="I5580" s="15" t="s">
        <v>4327</v>
      </c>
      <c r="J5580" s="15" t="s">
        <v>5653</v>
      </c>
      <c r="K5580" s="15"/>
      <c r="L5580" s="103" t="str">
        <f t="shared" si="1"/>
        <v>B-P9H-W8-30 ml White Bottle</v>
      </c>
      <c r="M5580" s="103">
        <f t="shared" si="2"/>
        <v>475</v>
      </c>
      <c r="N5580" s="102" t="str">
        <f t="shared" si="3"/>
        <v>wk </v>
      </c>
    </row>
    <row r="5581" ht="12.75" customHeight="1">
      <c r="A5581" s="15" t="s">
        <v>4758</v>
      </c>
      <c r="B5581" s="15" t="s">
        <v>3123</v>
      </c>
      <c r="C5581" s="15" t="s">
        <v>4321</v>
      </c>
      <c r="D5581" s="15" t="s">
        <v>3784</v>
      </c>
      <c r="E5581" s="15" t="s">
        <v>15881</v>
      </c>
      <c r="F5581" s="15" t="s">
        <v>4324</v>
      </c>
      <c r="G5581" s="15" t="s">
        <v>15882</v>
      </c>
      <c r="H5581" s="15" t="s">
        <v>15883</v>
      </c>
      <c r="I5581" s="15" t="s">
        <v>4327</v>
      </c>
      <c r="J5581" s="15" t="s">
        <v>4345</v>
      </c>
      <c r="K5581" s="15"/>
      <c r="L5581" s="103" t="str">
        <f t="shared" si="1"/>
        <v>B-P9H-W8-30 ml White Bottle</v>
      </c>
      <c r="M5581" s="103">
        <f t="shared" si="2"/>
        <v>4032</v>
      </c>
      <c r="N5581" s="102" t="str">
        <f t="shared" si="3"/>
        <v>wk 10</v>
      </c>
    </row>
    <row r="5582" ht="12.75" customHeight="1">
      <c r="A5582" s="15" t="s">
        <v>15884</v>
      </c>
      <c r="B5582" s="15" t="s">
        <v>2934</v>
      </c>
      <c r="C5582" s="15" t="s">
        <v>3146</v>
      </c>
      <c r="D5582" s="15" t="s">
        <v>3145</v>
      </c>
      <c r="E5582" s="15"/>
      <c r="F5582" s="15" t="s">
        <v>4308</v>
      </c>
      <c r="G5582" s="15" t="s">
        <v>4352</v>
      </c>
      <c r="H5582" s="15" t="s">
        <v>3149</v>
      </c>
      <c r="I5582" s="15" t="s">
        <v>3177</v>
      </c>
      <c r="J5582" s="15"/>
      <c r="K5582" s="15"/>
      <c r="L5582" s="103" t="str">
        <f t="shared" si="1"/>
        <v>B-S17-N22ULT-120 ml Natural Pntd Ultravetis bottle</v>
      </c>
      <c r="M5582" s="103">
        <f t="shared" si="2"/>
        <v>0</v>
      </c>
      <c r="N5582" s="102" t="str">
        <f t="shared" si="3"/>
        <v>wk </v>
      </c>
    </row>
    <row r="5583" ht="12.75" customHeight="1">
      <c r="A5583" s="15" t="s">
        <v>4612</v>
      </c>
      <c r="B5583" s="15" t="s">
        <v>3123</v>
      </c>
      <c r="C5583" s="15" t="s">
        <v>4321</v>
      </c>
      <c r="D5583" s="15" t="s">
        <v>3767</v>
      </c>
      <c r="E5583" s="15" t="s">
        <v>15885</v>
      </c>
      <c r="F5583" s="15" t="s">
        <v>15886</v>
      </c>
      <c r="G5583" s="15" t="s">
        <v>15887</v>
      </c>
      <c r="H5583" s="15" t="s">
        <v>15888</v>
      </c>
      <c r="I5583" s="15" t="s">
        <v>4327</v>
      </c>
      <c r="J5583" s="15" t="s">
        <v>4359</v>
      </c>
      <c r="K5583" s="15"/>
      <c r="L5583" s="103" t="str">
        <f t="shared" si="1"/>
        <v>B-S17-N22ULT-120 ml Natural Pntd Ultravetis bottle</v>
      </c>
      <c r="M5583" s="103">
        <f t="shared" si="2"/>
        <v>4500</v>
      </c>
      <c r="N5583" s="102" t="str">
        <f t="shared" si="3"/>
        <v>wk 10</v>
      </c>
    </row>
    <row r="5584" ht="12.75" customHeight="1">
      <c r="A5584" s="15" t="s">
        <v>4665</v>
      </c>
      <c r="B5584" s="15" t="s">
        <v>3123</v>
      </c>
      <c r="C5584" s="15" t="s">
        <v>4321</v>
      </c>
      <c r="D5584" s="15" t="s">
        <v>15889</v>
      </c>
      <c r="E5584" s="15" t="s">
        <v>15890</v>
      </c>
      <c r="F5584" s="15" t="s">
        <v>15886</v>
      </c>
      <c r="G5584" s="15" t="s">
        <v>15891</v>
      </c>
      <c r="H5584" s="15" t="s">
        <v>15892</v>
      </c>
      <c r="I5584" s="15" t="s">
        <v>4327</v>
      </c>
      <c r="J5584" s="15" t="s">
        <v>4359</v>
      </c>
      <c r="K5584" s="15"/>
      <c r="L5584" s="103" t="str">
        <f t="shared" si="1"/>
        <v>B-S17-N22ULT-120 ml Natural Pntd Ultravetis bottle</v>
      </c>
      <c r="M5584" s="103">
        <f t="shared" si="2"/>
        <v>15593</v>
      </c>
      <c r="N5584" s="102" t="str">
        <f t="shared" si="3"/>
        <v>wk </v>
      </c>
    </row>
    <row r="5585" ht="12.75" customHeight="1">
      <c r="A5585" s="15" t="s">
        <v>15893</v>
      </c>
      <c r="B5585" s="15"/>
      <c r="C5585" s="15" t="s">
        <v>3146</v>
      </c>
      <c r="D5585" s="15" t="s">
        <v>3145</v>
      </c>
      <c r="E5585" s="15"/>
      <c r="F5585" s="15" t="s">
        <v>4308</v>
      </c>
      <c r="G5585" s="15" t="s">
        <v>4352</v>
      </c>
      <c r="H5585" s="15" t="s">
        <v>3149</v>
      </c>
      <c r="I5585" s="15" t="s">
        <v>3161</v>
      </c>
      <c r="J5585" s="15"/>
      <c r="K5585" s="15"/>
      <c r="L5585" s="103" t="str">
        <f t="shared" si="1"/>
        <v>B-S17-N22ULT-E-120ml Natural Printed Endozole Bottle</v>
      </c>
      <c r="M5585" s="103">
        <f t="shared" si="2"/>
        <v>0</v>
      </c>
      <c r="N5585" s="102" t="str">
        <f t="shared" si="3"/>
        <v>wk </v>
      </c>
    </row>
    <row r="5586" ht="12.75" customHeight="1">
      <c r="A5586" s="15" t="s">
        <v>4805</v>
      </c>
      <c r="B5586" s="15" t="s">
        <v>3123</v>
      </c>
      <c r="C5586" s="15" t="s">
        <v>4321</v>
      </c>
      <c r="D5586" s="15" t="s">
        <v>15894</v>
      </c>
      <c r="E5586" s="15" t="s">
        <v>15895</v>
      </c>
      <c r="F5586" s="15" t="s">
        <v>15886</v>
      </c>
      <c r="G5586" s="15" t="s">
        <v>15896</v>
      </c>
      <c r="H5586" s="15" t="s">
        <v>15897</v>
      </c>
      <c r="I5586" s="15" t="s">
        <v>4327</v>
      </c>
      <c r="J5586" s="15" t="s">
        <v>4359</v>
      </c>
      <c r="K5586" s="15"/>
      <c r="L5586" s="103" t="str">
        <f t="shared" si="1"/>
        <v>B-S17-N22ULT-E-120ml Natural Printed Endozole Bottle</v>
      </c>
      <c r="M5586" s="103">
        <f t="shared" si="2"/>
        <v>1000</v>
      </c>
      <c r="N5586" s="102" t="str">
        <f t="shared" si="3"/>
        <v>wk </v>
      </c>
    </row>
    <row r="5587" ht="12.75" customHeight="1">
      <c r="A5587" s="15" t="s">
        <v>4810</v>
      </c>
      <c r="B5587" s="15" t="s">
        <v>3123</v>
      </c>
      <c r="C5587" s="15" t="s">
        <v>4321</v>
      </c>
      <c r="D5587" s="15" t="s">
        <v>15898</v>
      </c>
      <c r="E5587" s="15" t="s">
        <v>15899</v>
      </c>
      <c r="F5587" s="15" t="s">
        <v>15886</v>
      </c>
      <c r="G5587" s="15" t="s">
        <v>15900</v>
      </c>
      <c r="H5587" s="15" t="s">
        <v>15901</v>
      </c>
      <c r="I5587" s="15" t="s">
        <v>4327</v>
      </c>
      <c r="J5587" s="15" t="s">
        <v>4359</v>
      </c>
      <c r="K5587" s="15"/>
      <c r="L5587" s="103" t="str">
        <f t="shared" si="1"/>
        <v>B-S17-N22ULT-E-120ml Natural Printed Endozole Bottle</v>
      </c>
      <c r="M5587" s="103">
        <f t="shared" si="2"/>
        <v>2500</v>
      </c>
      <c r="N5587" s="102" t="str">
        <f t="shared" si="3"/>
        <v>wk </v>
      </c>
    </row>
    <row r="5588" ht="12.75" customHeight="1">
      <c r="A5588" s="15" t="s">
        <v>4818</v>
      </c>
      <c r="B5588" s="15" t="s">
        <v>3123</v>
      </c>
      <c r="C5588" s="15" t="s">
        <v>4321</v>
      </c>
      <c r="D5588" s="15" t="s">
        <v>15898</v>
      </c>
      <c r="E5588" s="15" t="s">
        <v>15902</v>
      </c>
      <c r="F5588" s="15" t="s">
        <v>15886</v>
      </c>
      <c r="G5588" s="15" t="s">
        <v>15900</v>
      </c>
      <c r="H5588" s="15" t="s">
        <v>15901</v>
      </c>
      <c r="I5588" s="15" t="s">
        <v>4327</v>
      </c>
      <c r="J5588" s="15" t="s">
        <v>4359</v>
      </c>
      <c r="K5588" s="15"/>
      <c r="L5588" s="103" t="str">
        <f t="shared" si="1"/>
        <v>B-S17-N22ULT-E-120ml Natural Printed Endozole Bottle</v>
      </c>
      <c r="M5588" s="103">
        <f t="shared" si="2"/>
        <v>2500</v>
      </c>
      <c r="N5588" s="102" t="str">
        <f t="shared" si="3"/>
        <v>wk 6</v>
      </c>
    </row>
    <row r="5589" ht="12.75" customHeight="1">
      <c r="A5589" s="15" t="s">
        <v>4823</v>
      </c>
      <c r="B5589" s="15" t="s">
        <v>3123</v>
      </c>
      <c r="C5589" s="15" t="s">
        <v>4321</v>
      </c>
      <c r="D5589" s="15" t="s">
        <v>15903</v>
      </c>
      <c r="E5589" s="15" t="s">
        <v>15904</v>
      </c>
      <c r="F5589" s="15" t="s">
        <v>15886</v>
      </c>
      <c r="G5589" s="15" t="s">
        <v>15905</v>
      </c>
      <c r="H5589" s="15" t="s">
        <v>15906</v>
      </c>
      <c r="I5589" s="15" t="s">
        <v>4327</v>
      </c>
      <c r="J5589" s="15" t="s">
        <v>4359</v>
      </c>
      <c r="K5589" s="15"/>
      <c r="L5589" s="103" t="str">
        <f t="shared" si="1"/>
        <v>B-S17-N22ULT-E-120ml Natural Printed Endozole Bottle</v>
      </c>
      <c r="M5589" s="103">
        <f t="shared" si="2"/>
        <v>3500</v>
      </c>
      <c r="N5589" s="102" t="str">
        <f t="shared" si="3"/>
        <v>wk 15</v>
      </c>
    </row>
    <row r="5590" ht="12.75" customHeight="1">
      <c r="A5590" s="15" t="s">
        <v>4840</v>
      </c>
      <c r="B5590" s="15" t="s">
        <v>3123</v>
      </c>
      <c r="C5590" s="15" t="s">
        <v>4321</v>
      </c>
      <c r="D5590" s="15" t="s">
        <v>15907</v>
      </c>
      <c r="E5590" s="15" t="s">
        <v>15908</v>
      </c>
      <c r="F5590" s="15" t="s">
        <v>15886</v>
      </c>
      <c r="G5590" s="15" t="s">
        <v>15909</v>
      </c>
      <c r="H5590" s="15" t="s">
        <v>15910</v>
      </c>
      <c r="I5590" s="15" t="s">
        <v>4327</v>
      </c>
      <c r="J5590" s="15" t="s">
        <v>4359</v>
      </c>
      <c r="K5590" s="15"/>
      <c r="L5590" s="103" t="str">
        <f t="shared" si="1"/>
        <v>B-S17-N22ULT-E-120ml Natural Printed Endozole Bottle</v>
      </c>
      <c r="M5590" s="103">
        <f t="shared" si="2"/>
        <v>6500</v>
      </c>
      <c r="N5590" s="102" t="str">
        <f t="shared" si="3"/>
        <v>wk 50</v>
      </c>
    </row>
    <row r="5591" ht="12.75" customHeight="1">
      <c r="A5591" s="15" t="s">
        <v>4846</v>
      </c>
      <c r="B5591" s="15" t="s">
        <v>3123</v>
      </c>
      <c r="C5591" s="15" t="s">
        <v>4321</v>
      </c>
      <c r="D5591" s="15" t="s">
        <v>15903</v>
      </c>
      <c r="E5591" s="15" t="s">
        <v>15911</v>
      </c>
      <c r="F5591" s="15" t="s">
        <v>15886</v>
      </c>
      <c r="G5591" s="15" t="s">
        <v>15905</v>
      </c>
      <c r="H5591" s="15" t="s">
        <v>15906</v>
      </c>
      <c r="I5591" s="15" t="s">
        <v>4327</v>
      </c>
      <c r="J5591" s="15" t="s">
        <v>4359</v>
      </c>
      <c r="K5591" s="15"/>
      <c r="L5591" s="103" t="str">
        <f t="shared" si="1"/>
        <v>B-S17-N22ULT-E-120ml Natural Printed Endozole Bottle</v>
      </c>
      <c r="M5591" s="103">
        <f t="shared" si="2"/>
        <v>3500</v>
      </c>
      <c r="N5591" s="102" t="str">
        <f t="shared" si="3"/>
        <v>wk </v>
      </c>
    </row>
    <row r="5592" ht="12.75" customHeight="1">
      <c r="A5592" s="15" t="s">
        <v>4851</v>
      </c>
      <c r="B5592" s="15" t="s">
        <v>3123</v>
      </c>
      <c r="C5592" s="15" t="s">
        <v>4321</v>
      </c>
      <c r="D5592" s="15" t="s">
        <v>15912</v>
      </c>
      <c r="E5592" s="15" t="s">
        <v>15913</v>
      </c>
      <c r="F5592" s="15" t="s">
        <v>15886</v>
      </c>
      <c r="G5592" s="15" t="s">
        <v>15914</v>
      </c>
      <c r="H5592" s="15" t="s">
        <v>15915</v>
      </c>
      <c r="I5592" s="15" t="s">
        <v>4327</v>
      </c>
      <c r="J5592" s="15" t="s">
        <v>4359</v>
      </c>
      <c r="K5592" s="15"/>
      <c r="L5592" s="103" t="str">
        <f t="shared" si="1"/>
        <v>B-S17-N22ULT-E-120ml Natural Printed Endozole Bottle</v>
      </c>
      <c r="M5592" s="103">
        <f t="shared" si="2"/>
        <v>598</v>
      </c>
      <c r="N5592" s="102" t="str">
        <f t="shared" si="3"/>
        <v>wk </v>
      </c>
    </row>
    <row r="5593" ht="12.75" customHeight="1">
      <c r="A5593" s="15" t="s">
        <v>15916</v>
      </c>
      <c r="B5593" s="15" t="s">
        <v>2934</v>
      </c>
      <c r="C5593" s="15" t="s">
        <v>3146</v>
      </c>
      <c r="D5593" s="15" t="s">
        <v>3145</v>
      </c>
      <c r="E5593" s="15"/>
      <c r="F5593" s="15" t="s">
        <v>4308</v>
      </c>
      <c r="G5593" s="15" t="s">
        <v>4352</v>
      </c>
      <c r="H5593" s="15" t="s">
        <v>3149</v>
      </c>
      <c r="I5593" s="15" t="s">
        <v>3177</v>
      </c>
      <c r="J5593" s="15"/>
      <c r="K5593" s="15"/>
      <c r="L5593" s="103" t="str">
        <f t="shared" si="1"/>
        <v>B-S20-N26ULT-V-180 ml Nat Pntd Ultravetis Valbazen bottle</v>
      </c>
      <c r="M5593" s="103">
        <f t="shared" si="2"/>
        <v>0</v>
      </c>
      <c r="N5593" s="102" t="str">
        <f t="shared" si="3"/>
        <v>wk </v>
      </c>
    </row>
    <row r="5594" ht="12.75" customHeight="1">
      <c r="A5594" s="15" t="s">
        <v>4597</v>
      </c>
      <c r="B5594" s="15" t="s">
        <v>3123</v>
      </c>
      <c r="C5594" s="15" t="s">
        <v>4321</v>
      </c>
      <c r="D5594" s="15" t="s">
        <v>4058</v>
      </c>
      <c r="E5594" s="15" t="s">
        <v>15917</v>
      </c>
      <c r="F5594" s="15" t="s">
        <v>15886</v>
      </c>
      <c r="G5594" s="15" t="s">
        <v>15918</v>
      </c>
      <c r="H5594" s="15" t="s">
        <v>15919</v>
      </c>
      <c r="I5594" s="15" t="s">
        <v>4327</v>
      </c>
      <c r="J5594" s="15" t="s">
        <v>4359</v>
      </c>
      <c r="K5594" s="15"/>
      <c r="L5594" s="103" t="str">
        <f t="shared" si="1"/>
        <v>B-S20-N26ULT-V-180 ml Nat Pntd Ultravetis Valbazen bottle</v>
      </c>
      <c r="M5594" s="103">
        <f t="shared" si="2"/>
        <v>2688</v>
      </c>
      <c r="N5594" s="102" t="str">
        <f t="shared" si="3"/>
        <v>wk </v>
      </c>
    </row>
    <row r="5595" ht="12.75" customHeight="1">
      <c r="A5595" s="15" t="s">
        <v>4603</v>
      </c>
      <c r="B5595" s="15" t="s">
        <v>3123</v>
      </c>
      <c r="C5595" s="15" t="s">
        <v>4321</v>
      </c>
      <c r="D5595" s="15" t="s">
        <v>3812</v>
      </c>
      <c r="E5595" s="15" t="s">
        <v>15920</v>
      </c>
      <c r="F5595" s="15" t="s">
        <v>15886</v>
      </c>
      <c r="G5595" s="15" t="s">
        <v>15921</v>
      </c>
      <c r="H5595" s="15" t="s">
        <v>15922</v>
      </c>
      <c r="I5595" s="15" t="s">
        <v>4327</v>
      </c>
      <c r="J5595" s="15" t="s">
        <v>4359</v>
      </c>
      <c r="K5595" s="15"/>
      <c r="L5595" s="103" t="str">
        <f t="shared" si="1"/>
        <v>B-S20-N26ULT-V-180 ml Nat Pntd Ultravetis Valbazen bottle</v>
      </c>
      <c r="M5595" s="103">
        <f t="shared" si="2"/>
        <v>3024</v>
      </c>
      <c r="N5595" s="102" t="str">
        <f t="shared" si="3"/>
        <v>wk </v>
      </c>
    </row>
    <row r="5596" ht="12.75" customHeight="1">
      <c r="A5596" s="15" t="s">
        <v>4625</v>
      </c>
      <c r="B5596" s="15" t="s">
        <v>3123</v>
      </c>
      <c r="C5596" s="15" t="s">
        <v>4321</v>
      </c>
      <c r="D5596" s="15" t="s">
        <v>15923</v>
      </c>
      <c r="E5596" s="15" t="s">
        <v>15924</v>
      </c>
      <c r="F5596" s="15" t="s">
        <v>15886</v>
      </c>
      <c r="G5596" s="15" t="s">
        <v>15925</v>
      </c>
      <c r="H5596" s="15" t="s">
        <v>15926</v>
      </c>
      <c r="I5596" s="15" t="s">
        <v>4327</v>
      </c>
      <c r="J5596" s="15" t="s">
        <v>4359</v>
      </c>
      <c r="K5596" s="15"/>
      <c r="L5596" s="103" t="str">
        <f t="shared" si="1"/>
        <v>B-S20-N26ULT-V-180 ml Nat Pntd Ultravetis Valbazen bottle</v>
      </c>
      <c r="M5596" s="103">
        <f t="shared" si="2"/>
        <v>9744</v>
      </c>
      <c r="N5596" s="102" t="str">
        <f t="shared" si="3"/>
        <v>wk 23</v>
      </c>
    </row>
    <row r="5597" ht="12.75" customHeight="1">
      <c r="A5597" s="15" t="s">
        <v>4979</v>
      </c>
      <c r="B5597" s="15" t="s">
        <v>3123</v>
      </c>
      <c r="C5597" s="15" t="s">
        <v>4321</v>
      </c>
      <c r="D5597" s="15" t="s">
        <v>5718</v>
      </c>
      <c r="E5597" s="15" t="s">
        <v>15927</v>
      </c>
      <c r="F5597" s="15" t="s">
        <v>15886</v>
      </c>
      <c r="G5597" s="15" t="s">
        <v>15928</v>
      </c>
      <c r="H5597" s="15" t="s">
        <v>15929</v>
      </c>
      <c r="I5597" s="15" t="s">
        <v>4327</v>
      </c>
      <c r="J5597" s="15" t="s">
        <v>4359</v>
      </c>
      <c r="K5597" s="15"/>
      <c r="L5597" s="103" t="str">
        <f t="shared" si="1"/>
        <v>B-S20-N26ULT-V-180 ml Nat Pntd Ultravetis Valbazen bottle</v>
      </c>
      <c r="M5597" s="103">
        <f t="shared" si="2"/>
        <v>2352</v>
      </c>
      <c r="N5597" s="102" t="str">
        <f t="shared" si="3"/>
        <v>wk 36</v>
      </c>
    </row>
    <row r="5598" ht="12.75" customHeight="1">
      <c r="A5598" s="15" t="s">
        <v>4665</v>
      </c>
      <c r="B5598" s="15" t="s">
        <v>3123</v>
      </c>
      <c r="C5598" s="15" t="s">
        <v>4321</v>
      </c>
      <c r="D5598" s="15" t="s">
        <v>15930</v>
      </c>
      <c r="E5598" s="15" t="s">
        <v>15931</v>
      </c>
      <c r="F5598" s="15" t="s">
        <v>15886</v>
      </c>
      <c r="G5598" s="15" t="s">
        <v>15932</v>
      </c>
      <c r="H5598" s="15" t="s">
        <v>15933</v>
      </c>
      <c r="I5598" s="15" t="s">
        <v>4327</v>
      </c>
      <c r="J5598" s="15" t="s">
        <v>4359</v>
      </c>
      <c r="K5598" s="15"/>
      <c r="L5598" s="103" t="str">
        <f t="shared" si="1"/>
        <v>B-S20-N26ULT-V-180 ml Nat Pntd Ultravetis Valbazen bottle</v>
      </c>
      <c r="M5598" s="103">
        <f t="shared" si="2"/>
        <v>2299</v>
      </c>
      <c r="N5598" s="102" t="str">
        <f t="shared" si="3"/>
        <v>wk </v>
      </c>
    </row>
    <row r="5599" ht="12.75" customHeight="1">
      <c r="A5599" s="15" t="s">
        <v>15934</v>
      </c>
      <c r="B5599" s="15" t="s">
        <v>2934</v>
      </c>
      <c r="C5599" s="15" t="s">
        <v>3146</v>
      </c>
      <c r="D5599" s="15" t="s">
        <v>3145</v>
      </c>
      <c r="E5599" s="15"/>
      <c r="F5599" s="15" t="s">
        <v>4308</v>
      </c>
      <c r="G5599" s="15" t="s">
        <v>15935</v>
      </c>
      <c r="H5599" s="15" t="s">
        <v>3149</v>
      </c>
      <c r="I5599" s="15" t="s">
        <v>3177</v>
      </c>
      <c r="J5599" s="15"/>
      <c r="K5599" s="15"/>
      <c r="L5599" s="103" t="str">
        <f t="shared" si="1"/>
        <v>B-S25-W25-250 ml White bottle</v>
      </c>
      <c r="M5599" s="103">
        <f t="shared" si="2"/>
        <v>0</v>
      </c>
      <c r="N5599" s="102" t="str">
        <f t="shared" si="3"/>
        <v>wk </v>
      </c>
    </row>
    <row r="5600" ht="12.75" customHeight="1">
      <c r="A5600" s="15" t="s">
        <v>5323</v>
      </c>
      <c r="B5600" s="15" t="s">
        <v>3123</v>
      </c>
      <c r="C5600" s="15" t="s">
        <v>4321</v>
      </c>
      <c r="D5600" s="15" t="s">
        <v>3935</v>
      </c>
      <c r="E5600" s="15" t="s">
        <v>15936</v>
      </c>
      <c r="F5600" s="15" t="s">
        <v>4324</v>
      </c>
      <c r="G5600" s="15" t="s">
        <v>15937</v>
      </c>
      <c r="H5600" s="15" t="s">
        <v>15938</v>
      </c>
      <c r="I5600" s="15" t="s">
        <v>4327</v>
      </c>
      <c r="J5600" s="15" t="s">
        <v>4328</v>
      </c>
      <c r="K5600" s="15"/>
      <c r="L5600" s="103" t="str">
        <f t="shared" si="1"/>
        <v>B-S25-W25-250 ml White bottle</v>
      </c>
      <c r="M5600" s="103">
        <f t="shared" si="2"/>
        <v>336</v>
      </c>
      <c r="N5600" s="102" t="str">
        <f t="shared" si="3"/>
        <v>wk </v>
      </c>
    </row>
    <row r="5601" ht="12.75" customHeight="1">
      <c r="A5601" s="15" t="s">
        <v>15939</v>
      </c>
      <c r="B5601" s="15" t="s">
        <v>2934</v>
      </c>
      <c r="C5601" s="15" t="s">
        <v>3146</v>
      </c>
      <c r="D5601" s="15" t="s">
        <v>3145</v>
      </c>
      <c r="E5601" s="15"/>
      <c r="F5601" s="15" t="s">
        <v>4308</v>
      </c>
      <c r="G5601" s="15" t="s">
        <v>15940</v>
      </c>
      <c r="H5601" s="15" t="s">
        <v>3149</v>
      </c>
      <c r="I5601" s="15" t="s">
        <v>3149</v>
      </c>
      <c r="J5601" s="15"/>
      <c r="K5601" s="15"/>
      <c r="L5601" s="103" t="str">
        <f t="shared" si="1"/>
        <v>B-S300-BK29-300 ml Black bottle</v>
      </c>
      <c r="M5601" s="103">
        <f t="shared" si="2"/>
        <v>0</v>
      </c>
      <c r="N5601" s="102" t="str">
        <f t="shared" si="3"/>
        <v>wk </v>
      </c>
    </row>
    <row r="5602" ht="12.75" customHeight="1">
      <c r="A5602" s="15" t="s">
        <v>4392</v>
      </c>
      <c r="B5602" s="15" t="s">
        <v>3123</v>
      </c>
      <c r="C5602" s="15" t="s">
        <v>4321</v>
      </c>
      <c r="D5602" s="15" t="s">
        <v>3228</v>
      </c>
      <c r="E5602" s="15" t="s">
        <v>15941</v>
      </c>
      <c r="F5602" s="15" t="s">
        <v>4324</v>
      </c>
      <c r="G5602" s="15" t="s">
        <v>15942</v>
      </c>
      <c r="H5602" s="15" t="s">
        <v>15943</v>
      </c>
      <c r="I5602" s="15" t="s">
        <v>4327</v>
      </c>
      <c r="J5602" s="15" t="s">
        <v>4328</v>
      </c>
      <c r="K5602" s="15"/>
      <c r="L5602" s="103" t="str">
        <f t="shared" si="1"/>
        <v>B-S300-BK29-300 ml Black bottle</v>
      </c>
      <c r="M5602" s="103">
        <f t="shared" si="2"/>
        <v>600</v>
      </c>
      <c r="N5602" s="102" t="str">
        <f t="shared" si="3"/>
        <v>wk </v>
      </c>
    </row>
    <row r="5603" ht="12.75" customHeight="1">
      <c r="A5603" s="15" t="s">
        <v>4407</v>
      </c>
      <c r="B5603" s="15" t="s">
        <v>3123</v>
      </c>
      <c r="C5603" s="15" t="s">
        <v>4965</v>
      </c>
      <c r="D5603" s="15" t="s">
        <v>11354</v>
      </c>
      <c r="E5603" s="15" t="s">
        <v>15944</v>
      </c>
      <c r="F5603" s="15" t="s">
        <v>4324</v>
      </c>
      <c r="G5603" s="15" t="s">
        <v>15945</v>
      </c>
      <c r="H5603" s="15" t="s">
        <v>15946</v>
      </c>
      <c r="I5603" s="15" t="s">
        <v>4327</v>
      </c>
      <c r="J5603" s="15" t="s">
        <v>4328</v>
      </c>
      <c r="K5603" s="15"/>
      <c r="L5603" s="103" t="str">
        <f t="shared" si="1"/>
        <v>B-S300-BK29-300 ml Black bottle</v>
      </c>
      <c r="M5603" s="103">
        <f t="shared" si="2"/>
        <v>600</v>
      </c>
      <c r="N5603" s="102" t="str">
        <f t="shared" si="3"/>
        <v>wk </v>
      </c>
    </row>
    <row r="5604" ht="12.75" customHeight="1">
      <c r="A5604" s="15" t="s">
        <v>15947</v>
      </c>
      <c r="B5604" s="15" t="s">
        <v>2903</v>
      </c>
      <c r="C5604" s="15" t="s">
        <v>3146</v>
      </c>
      <c r="D5604" s="15" t="s">
        <v>3145</v>
      </c>
      <c r="E5604" s="15"/>
      <c r="F5604" s="15" t="s">
        <v>4308</v>
      </c>
      <c r="G5604" s="15" t="s">
        <v>4352</v>
      </c>
      <c r="H5604" s="15" t="s">
        <v>3149</v>
      </c>
      <c r="I5604" s="15" t="s">
        <v>3156</v>
      </c>
      <c r="J5604" s="15"/>
      <c r="K5604" s="15"/>
      <c r="L5604" s="103" t="str">
        <f t="shared" si="1"/>
        <v>B-S300-BK29ND-300ml Black Printed Ndesoma Leather Dye Bottle</v>
      </c>
      <c r="M5604" s="103">
        <f t="shared" si="2"/>
        <v>0</v>
      </c>
      <c r="N5604" s="102" t="str">
        <f t="shared" si="3"/>
        <v>wk </v>
      </c>
    </row>
    <row r="5605" ht="12.75" customHeight="1">
      <c r="A5605" s="15" t="s">
        <v>4334</v>
      </c>
      <c r="B5605" s="15" t="s">
        <v>3128</v>
      </c>
      <c r="C5605" s="15" t="s">
        <v>4321</v>
      </c>
      <c r="D5605" s="15" t="s">
        <v>15948</v>
      </c>
      <c r="E5605" s="15" t="s">
        <v>15949</v>
      </c>
      <c r="F5605" s="15" t="s">
        <v>15950</v>
      </c>
      <c r="G5605" s="15" t="s">
        <v>15951</v>
      </c>
      <c r="H5605" s="15" t="s">
        <v>15952</v>
      </c>
      <c r="I5605" s="15" t="s">
        <v>5045</v>
      </c>
      <c r="J5605" s="15" t="s">
        <v>5653</v>
      </c>
      <c r="K5605" s="15"/>
      <c r="L5605" s="103" t="str">
        <f t="shared" si="1"/>
        <v>B-S300-BK29ND-300ml Black Printed Ndesoma Leather Dye Bottle</v>
      </c>
      <c r="M5605" s="103">
        <f t="shared" si="2"/>
        <v>35100</v>
      </c>
      <c r="N5605" s="102" t="str">
        <f t="shared" si="3"/>
        <v>wk </v>
      </c>
    </row>
    <row r="5606" ht="12.75" customHeight="1">
      <c r="A5606" s="15" t="s">
        <v>15953</v>
      </c>
      <c r="B5606" s="15" t="s">
        <v>2903</v>
      </c>
      <c r="C5606" s="15" t="s">
        <v>3146</v>
      </c>
      <c r="D5606" s="15" t="s">
        <v>3145</v>
      </c>
      <c r="E5606" s="15"/>
      <c r="F5606" s="15" t="s">
        <v>4308</v>
      </c>
      <c r="G5606" s="15" t="s">
        <v>4352</v>
      </c>
      <c r="H5606" s="15" t="s">
        <v>3149</v>
      </c>
      <c r="I5606" s="15" t="s">
        <v>3156</v>
      </c>
      <c r="J5606" s="15"/>
      <c r="K5606" s="15"/>
      <c r="L5606" s="103" t="str">
        <f t="shared" si="1"/>
        <v>B-S300-BK29RYT-300ml Black Printed Rayat Leather Dye Bottle</v>
      </c>
      <c r="M5606" s="103">
        <f t="shared" si="2"/>
        <v>0</v>
      </c>
      <c r="N5606" s="102" t="str">
        <f t="shared" si="3"/>
        <v>wk </v>
      </c>
    </row>
    <row r="5607" ht="12.75" customHeight="1">
      <c r="A5607" s="15" t="s">
        <v>4334</v>
      </c>
      <c r="B5607" s="15" t="s">
        <v>3128</v>
      </c>
      <c r="C5607" s="15" t="s">
        <v>4321</v>
      </c>
      <c r="D5607" s="15" t="s">
        <v>15954</v>
      </c>
      <c r="E5607" s="15" t="s">
        <v>15955</v>
      </c>
      <c r="F5607" s="15" t="s">
        <v>15950</v>
      </c>
      <c r="G5607" s="15" t="s">
        <v>15956</v>
      </c>
      <c r="H5607" s="15" t="s">
        <v>15957</v>
      </c>
      <c r="I5607" s="15" t="s">
        <v>5045</v>
      </c>
      <c r="J5607" s="15" t="s">
        <v>5653</v>
      </c>
      <c r="K5607" s="15"/>
      <c r="L5607" s="103" t="str">
        <f t="shared" si="1"/>
        <v>B-S300-BK29RYT-300ml Black Printed Rayat Leather Dye Bottle</v>
      </c>
      <c r="M5607" s="103">
        <f t="shared" si="2"/>
        <v>32100</v>
      </c>
      <c r="N5607" s="102" t="str">
        <f t="shared" si="3"/>
        <v>wk </v>
      </c>
    </row>
    <row r="5608" ht="12.75" customHeight="1">
      <c r="A5608" s="15" t="s">
        <v>4708</v>
      </c>
      <c r="B5608" s="15" t="s">
        <v>3128</v>
      </c>
      <c r="C5608" s="15" t="s">
        <v>4321</v>
      </c>
      <c r="D5608" s="15" t="s">
        <v>3252</v>
      </c>
      <c r="E5608" s="15" t="s">
        <v>15958</v>
      </c>
      <c r="F5608" s="15" t="s">
        <v>15950</v>
      </c>
      <c r="G5608" s="15" t="s">
        <v>15959</v>
      </c>
      <c r="H5608" s="15" t="s">
        <v>15960</v>
      </c>
      <c r="I5608" s="15" t="s">
        <v>5045</v>
      </c>
      <c r="J5608" s="15" t="s">
        <v>5653</v>
      </c>
      <c r="K5608" s="15"/>
      <c r="L5608" s="103" t="str">
        <f t="shared" si="1"/>
        <v>B-S300-BK29RYT-300ml Black Printed Rayat Leather Dye Bottle</v>
      </c>
      <c r="M5608" s="103">
        <f t="shared" si="2"/>
        <v>7800</v>
      </c>
      <c r="N5608" s="102" t="str">
        <f t="shared" si="3"/>
        <v>wk 27</v>
      </c>
    </row>
    <row r="5609" ht="12.75" customHeight="1">
      <c r="A5609" s="15" t="s">
        <v>15961</v>
      </c>
      <c r="B5609" s="15" t="s">
        <v>2934</v>
      </c>
      <c r="C5609" s="15" t="s">
        <v>3146</v>
      </c>
      <c r="D5609" s="15" t="s">
        <v>3145</v>
      </c>
      <c r="E5609" s="15"/>
      <c r="F5609" s="15" t="s">
        <v>4308</v>
      </c>
      <c r="G5609" s="15" t="s">
        <v>15962</v>
      </c>
      <c r="H5609" s="15" t="s">
        <v>3149</v>
      </c>
      <c r="I5609" s="15" t="s">
        <v>3177</v>
      </c>
      <c r="J5609" s="15"/>
      <c r="K5609" s="15"/>
      <c r="L5609" s="103" t="str">
        <f t="shared" si="1"/>
        <v>B-S33-PW5-30 ml Lotion Pearly White Bottle</v>
      </c>
      <c r="M5609" s="103">
        <f t="shared" si="2"/>
        <v>0</v>
      </c>
      <c r="N5609" s="102" t="str">
        <f t="shared" si="3"/>
        <v>wk </v>
      </c>
    </row>
    <row r="5610" ht="12.75" customHeight="1">
      <c r="A5610" s="15" t="s">
        <v>4835</v>
      </c>
      <c r="B5610" s="15" t="s">
        <v>3123</v>
      </c>
      <c r="C5610" s="15" t="s">
        <v>4321</v>
      </c>
      <c r="D5610" s="15" t="s">
        <v>3437</v>
      </c>
      <c r="E5610" s="15" t="s">
        <v>15963</v>
      </c>
      <c r="F5610" s="15" t="s">
        <v>4324</v>
      </c>
      <c r="G5610" s="15" t="s">
        <v>15964</v>
      </c>
      <c r="H5610" s="15" t="s">
        <v>15965</v>
      </c>
      <c r="I5610" s="15" t="s">
        <v>4327</v>
      </c>
      <c r="J5610" s="15" t="s">
        <v>4345</v>
      </c>
      <c r="K5610" s="15"/>
      <c r="L5610" s="103" t="str">
        <f t="shared" si="1"/>
        <v>B-S33-PW5-30 ml Lotion Pearly White Bottle</v>
      </c>
      <c r="M5610" s="103">
        <f t="shared" si="2"/>
        <v>4000</v>
      </c>
      <c r="N5610" s="102" t="str">
        <f t="shared" si="3"/>
        <v>wk 37</v>
      </c>
    </row>
    <row r="5611" ht="12.75" customHeight="1">
      <c r="A5611" s="15" t="s">
        <v>4842</v>
      </c>
      <c r="B5611" s="15" t="s">
        <v>3123</v>
      </c>
      <c r="C5611" s="15" t="s">
        <v>4321</v>
      </c>
      <c r="D5611" s="15" t="s">
        <v>3150</v>
      </c>
      <c r="E5611" s="15" t="s">
        <v>15966</v>
      </c>
      <c r="F5611" s="15" t="s">
        <v>4324</v>
      </c>
      <c r="G5611" s="15" t="s">
        <v>15967</v>
      </c>
      <c r="H5611" s="15" t="s">
        <v>15968</v>
      </c>
      <c r="I5611" s="15" t="s">
        <v>4327</v>
      </c>
      <c r="J5611" s="15" t="s">
        <v>4345</v>
      </c>
      <c r="K5611" s="15"/>
      <c r="L5611" s="103" t="str">
        <f t="shared" si="1"/>
        <v>B-S33-PW5-30 ml Lotion Pearly White Bottle</v>
      </c>
      <c r="M5611" s="103">
        <f t="shared" si="2"/>
        <v>6000</v>
      </c>
      <c r="N5611" s="102" t="str">
        <f t="shared" si="3"/>
        <v>wk </v>
      </c>
    </row>
    <row r="5612" ht="12.75" customHeight="1">
      <c r="A5612" s="15" t="s">
        <v>15969</v>
      </c>
      <c r="B5612" s="15" t="s">
        <v>15970</v>
      </c>
      <c r="C5612" s="15" t="s">
        <v>3146</v>
      </c>
      <c r="D5612" s="15" t="s">
        <v>3145</v>
      </c>
      <c r="E5612" s="15"/>
      <c r="F5612" s="15" t="s">
        <v>4308</v>
      </c>
      <c r="G5612" s="15" t="s">
        <v>4352</v>
      </c>
      <c r="H5612" s="15" t="s">
        <v>3149</v>
      </c>
      <c r="I5612" s="15" t="s">
        <v>3149</v>
      </c>
      <c r="J5612" s="15"/>
      <c r="K5612" s="15"/>
      <c r="L5612" s="103" t="str">
        <f t="shared" si="1"/>
        <v>B-S42OS-N12-60 ml Syrup Natural Bottle</v>
      </c>
      <c r="M5612" s="103">
        <f t="shared" si="2"/>
        <v>0</v>
      </c>
      <c r="N5612" s="102" t="str">
        <f t="shared" si="3"/>
        <v>wk </v>
      </c>
    </row>
    <row r="5613" ht="12.75" customHeight="1">
      <c r="A5613" s="15" t="s">
        <v>9042</v>
      </c>
      <c r="B5613" s="15" t="s">
        <v>3123</v>
      </c>
      <c r="C5613" s="15" t="s">
        <v>4321</v>
      </c>
      <c r="D5613" s="15" t="s">
        <v>15971</v>
      </c>
      <c r="E5613" s="15" t="s">
        <v>15972</v>
      </c>
      <c r="F5613" s="15" t="s">
        <v>15973</v>
      </c>
      <c r="G5613" s="15" t="s">
        <v>15974</v>
      </c>
      <c r="H5613" s="15" t="s">
        <v>15975</v>
      </c>
      <c r="I5613" s="15" t="s">
        <v>4327</v>
      </c>
      <c r="J5613" s="15" t="s">
        <v>4367</v>
      </c>
      <c r="K5613" s="15"/>
      <c r="L5613" s="103" t="str">
        <f t="shared" si="1"/>
        <v>B-S42OS-N12-60 ml Syrup Natural Bottle</v>
      </c>
      <c r="M5613" s="103">
        <f t="shared" si="2"/>
        <v>122800</v>
      </c>
      <c r="N5613" s="102" t="str">
        <f t="shared" si="3"/>
        <v>wk 27</v>
      </c>
    </row>
    <row r="5614" ht="12.75" customHeight="1">
      <c r="A5614" s="15" t="s">
        <v>9042</v>
      </c>
      <c r="B5614" s="15" t="s">
        <v>3123</v>
      </c>
      <c r="C5614" s="15" t="s">
        <v>4321</v>
      </c>
      <c r="D5614" s="15" t="s">
        <v>15976</v>
      </c>
      <c r="E5614" s="15" t="s">
        <v>15977</v>
      </c>
      <c r="F5614" s="15" t="s">
        <v>15973</v>
      </c>
      <c r="G5614" s="15" t="s">
        <v>15978</v>
      </c>
      <c r="H5614" s="15" t="s">
        <v>15979</v>
      </c>
      <c r="I5614" s="15" t="s">
        <v>4327</v>
      </c>
      <c r="J5614" s="15" t="s">
        <v>4367</v>
      </c>
      <c r="K5614" s="15"/>
      <c r="L5614" s="103" t="str">
        <f t="shared" si="1"/>
        <v>B-S42OS-N12-60 ml Syrup Natural Bottle</v>
      </c>
      <c r="M5614" s="103">
        <f t="shared" si="2"/>
        <v>94800</v>
      </c>
      <c r="N5614" s="102" t="str">
        <f t="shared" si="3"/>
        <v>wk 27</v>
      </c>
    </row>
    <row r="5615" ht="12.75" customHeight="1">
      <c r="A5615" s="15" t="s">
        <v>4510</v>
      </c>
      <c r="B5615" s="15" t="s">
        <v>3123</v>
      </c>
      <c r="C5615" s="15" t="s">
        <v>4321</v>
      </c>
      <c r="D5615" s="15" t="s">
        <v>15980</v>
      </c>
      <c r="E5615" s="15" t="s">
        <v>15981</v>
      </c>
      <c r="F5615" s="15" t="s">
        <v>15973</v>
      </c>
      <c r="G5615" s="15" t="s">
        <v>15982</v>
      </c>
      <c r="H5615" s="15" t="s">
        <v>15983</v>
      </c>
      <c r="I5615" s="15" t="s">
        <v>4327</v>
      </c>
      <c r="J5615" s="15" t="s">
        <v>4367</v>
      </c>
      <c r="K5615" s="15"/>
      <c r="L5615" s="103" t="str">
        <f t="shared" si="1"/>
        <v>B-S42OS-N12-60 ml Syrup Natural Bottle</v>
      </c>
      <c r="M5615" s="103">
        <f t="shared" si="2"/>
        <v>49600</v>
      </c>
      <c r="N5615" s="102" t="str">
        <f t="shared" si="3"/>
        <v>wk </v>
      </c>
    </row>
    <row r="5616" ht="12.75" customHeight="1">
      <c r="A5616" s="15" t="s">
        <v>15984</v>
      </c>
      <c r="B5616" s="15" t="s">
        <v>2855</v>
      </c>
      <c r="C5616" s="15" t="s">
        <v>3146</v>
      </c>
      <c r="D5616" s="15" t="s">
        <v>3145</v>
      </c>
      <c r="E5616" s="15"/>
      <c r="F5616" s="15" t="s">
        <v>4308</v>
      </c>
      <c r="G5616" s="15" t="s">
        <v>15985</v>
      </c>
      <c r="H5616" s="15" t="s">
        <v>3149</v>
      </c>
      <c r="I5616" s="15" t="s">
        <v>3156</v>
      </c>
      <c r="J5616" s="15"/>
      <c r="K5616" s="15"/>
      <c r="L5616" s="103" t="str">
        <f t="shared" si="1"/>
        <v>B-SH1000-N65-1 Ltr. Natural Shampoo jerrycan</v>
      </c>
      <c r="M5616" s="103">
        <f t="shared" si="2"/>
        <v>0</v>
      </c>
      <c r="N5616" s="102" t="str">
        <f t="shared" si="3"/>
        <v>wk </v>
      </c>
    </row>
    <row r="5617" ht="12.75" customHeight="1">
      <c r="A5617" s="15" t="s">
        <v>4368</v>
      </c>
      <c r="B5617" s="15" t="s">
        <v>3123</v>
      </c>
      <c r="C5617" s="15" t="s">
        <v>4321</v>
      </c>
      <c r="D5617" s="15" t="s">
        <v>3741</v>
      </c>
      <c r="E5617" s="15" t="s">
        <v>15986</v>
      </c>
      <c r="F5617" s="15" t="s">
        <v>4324</v>
      </c>
      <c r="G5617" s="15" t="s">
        <v>15987</v>
      </c>
      <c r="H5617" s="15" t="s">
        <v>15988</v>
      </c>
      <c r="I5617" s="15" t="s">
        <v>4327</v>
      </c>
      <c r="J5617" s="15" t="s">
        <v>4328</v>
      </c>
      <c r="K5617" s="15"/>
      <c r="L5617" s="103" t="str">
        <f t="shared" si="1"/>
        <v>B-SH1000-N65-1 Ltr. Natural Shampoo jerrycan</v>
      </c>
      <c r="M5617" s="103">
        <f t="shared" si="2"/>
        <v>72</v>
      </c>
      <c r="N5617" s="102" t="str">
        <f t="shared" si="3"/>
        <v>wk 49</v>
      </c>
    </row>
    <row r="5618" ht="12.75" customHeight="1">
      <c r="A5618" s="15" t="s">
        <v>4378</v>
      </c>
      <c r="B5618" s="15" t="s">
        <v>3123</v>
      </c>
      <c r="C5618" s="15" t="s">
        <v>4321</v>
      </c>
      <c r="D5618" s="15" t="s">
        <v>3741</v>
      </c>
      <c r="E5618" s="15" t="s">
        <v>8568</v>
      </c>
      <c r="F5618" s="15" t="s">
        <v>4324</v>
      </c>
      <c r="G5618" s="15" t="s">
        <v>15987</v>
      </c>
      <c r="H5618" s="15" t="s">
        <v>15988</v>
      </c>
      <c r="I5618" s="15" t="s">
        <v>4327</v>
      </c>
      <c r="J5618" s="15" t="s">
        <v>4328</v>
      </c>
      <c r="K5618" s="15"/>
      <c r="L5618" s="103" t="str">
        <f t="shared" si="1"/>
        <v>B-SH1000-N65-1 Ltr. Natural Shampoo jerrycan</v>
      </c>
      <c r="M5618" s="103">
        <f t="shared" si="2"/>
        <v>72</v>
      </c>
      <c r="N5618" s="102" t="str">
        <f t="shared" si="3"/>
        <v>wk </v>
      </c>
    </row>
    <row r="5619" ht="12.75" customHeight="1">
      <c r="A5619" s="15" t="s">
        <v>4383</v>
      </c>
      <c r="B5619" s="15" t="s">
        <v>3123</v>
      </c>
      <c r="C5619" s="15" t="s">
        <v>4321</v>
      </c>
      <c r="D5619" s="15" t="s">
        <v>3741</v>
      </c>
      <c r="E5619" s="15" t="s">
        <v>15989</v>
      </c>
      <c r="F5619" s="15" t="s">
        <v>4324</v>
      </c>
      <c r="G5619" s="15" t="s">
        <v>15987</v>
      </c>
      <c r="H5619" s="15" t="s">
        <v>15988</v>
      </c>
      <c r="I5619" s="15" t="s">
        <v>4327</v>
      </c>
      <c r="J5619" s="15" t="s">
        <v>4328</v>
      </c>
      <c r="K5619" s="15"/>
      <c r="L5619" s="103" t="str">
        <f t="shared" si="1"/>
        <v>B-SH1000-N65-1 Ltr. Natural Shampoo jerrycan</v>
      </c>
      <c r="M5619" s="103">
        <f t="shared" si="2"/>
        <v>72</v>
      </c>
      <c r="N5619" s="102" t="str">
        <f t="shared" si="3"/>
        <v>wk </v>
      </c>
    </row>
    <row r="5620" ht="12.75" customHeight="1">
      <c r="A5620" s="15" t="s">
        <v>4494</v>
      </c>
      <c r="B5620" s="15" t="s">
        <v>3123</v>
      </c>
      <c r="C5620" s="15" t="s">
        <v>4321</v>
      </c>
      <c r="D5620" s="15" t="s">
        <v>3741</v>
      </c>
      <c r="E5620" s="15" t="s">
        <v>15990</v>
      </c>
      <c r="F5620" s="15" t="s">
        <v>4324</v>
      </c>
      <c r="G5620" s="15" t="s">
        <v>15987</v>
      </c>
      <c r="H5620" s="15" t="s">
        <v>15988</v>
      </c>
      <c r="I5620" s="15" t="s">
        <v>4327</v>
      </c>
      <c r="J5620" s="15" t="s">
        <v>4328</v>
      </c>
      <c r="K5620" s="15"/>
      <c r="L5620" s="103" t="str">
        <f t="shared" si="1"/>
        <v>B-SH1000-N65-1 Ltr. Natural Shampoo jerrycan</v>
      </c>
      <c r="M5620" s="103">
        <f t="shared" si="2"/>
        <v>72</v>
      </c>
      <c r="N5620" s="102" t="str">
        <f t="shared" si="3"/>
        <v>wk </v>
      </c>
    </row>
    <row r="5621" ht="12.75" customHeight="1">
      <c r="A5621" s="15" t="s">
        <v>4496</v>
      </c>
      <c r="B5621" s="15" t="s">
        <v>3123</v>
      </c>
      <c r="C5621" s="15" t="s">
        <v>4321</v>
      </c>
      <c r="D5621" s="15" t="s">
        <v>3741</v>
      </c>
      <c r="E5621" s="15" t="s">
        <v>15991</v>
      </c>
      <c r="F5621" s="15" t="s">
        <v>4324</v>
      </c>
      <c r="G5621" s="15" t="s">
        <v>15987</v>
      </c>
      <c r="H5621" s="15" t="s">
        <v>15988</v>
      </c>
      <c r="I5621" s="15" t="s">
        <v>4327</v>
      </c>
      <c r="J5621" s="15" t="s">
        <v>4328</v>
      </c>
      <c r="K5621" s="15"/>
      <c r="L5621" s="103" t="str">
        <f t="shared" si="1"/>
        <v>B-SH1000-N65-1 Ltr. Natural Shampoo jerrycan</v>
      </c>
      <c r="M5621" s="103">
        <f t="shared" si="2"/>
        <v>72</v>
      </c>
      <c r="N5621" s="102" t="str">
        <f t="shared" si="3"/>
        <v>wk </v>
      </c>
    </row>
    <row r="5622" ht="12.75" customHeight="1">
      <c r="A5622" s="15" t="s">
        <v>4496</v>
      </c>
      <c r="B5622" s="15" t="s">
        <v>3123</v>
      </c>
      <c r="C5622" s="15" t="s">
        <v>4321</v>
      </c>
      <c r="D5622" s="15" t="s">
        <v>3741</v>
      </c>
      <c r="E5622" s="15" t="s">
        <v>15992</v>
      </c>
      <c r="F5622" s="15" t="s">
        <v>4324</v>
      </c>
      <c r="G5622" s="15" t="s">
        <v>15987</v>
      </c>
      <c r="H5622" s="15" t="s">
        <v>15988</v>
      </c>
      <c r="I5622" s="15" t="s">
        <v>4327</v>
      </c>
      <c r="J5622" s="15" t="s">
        <v>4328</v>
      </c>
      <c r="K5622" s="15"/>
      <c r="L5622" s="103" t="str">
        <f t="shared" si="1"/>
        <v>B-SH1000-N65-1 Ltr. Natural Shampoo jerrycan</v>
      </c>
      <c r="M5622" s="103">
        <f t="shared" si="2"/>
        <v>72</v>
      </c>
      <c r="N5622" s="102" t="str">
        <f t="shared" si="3"/>
        <v>wk </v>
      </c>
    </row>
    <row r="5623" ht="12.75" customHeight="1">
      <c r="A5623" s="15" t="s">
        <v>4496</v>
      </c>
      <c r="B5623" s="15" t="s">
        <v>3123</v>
      </c>
      <c r="C5623" s="15" t="s">
        <v>4321</v>
      </c>
      <c r="D5623" s="15" t="s">
        <v>3816</v>
      </c>
      <c r="E5623" s="15" t="s">
        <v>15993</v>
      </c>
      <c r="F5623" s="15" t="s">
        <v>4324</v>
      </c>
      <c r="G5623" s="15" t="s">
        <v>15994</v>
      </c>
      <c r="H5623" s="15" t="s">
        <v>15995</v>
      </c>
      <c r="I5623" s="15" t="s">
        <v>4327</v>
      </c>
      <c r="J5623" s="15" t="s">
        <v>4328</v>
      </c>
      <c r="K5623" s="15"/>
      <c r="L5623" s="103" t="str">
        <f t="shared" si="1"/>
        <v>B-SH1000-N65-1 Ltr. Natural Shampoo jerrycan</v>
      </c>
      <c r="M5623" s="103">
        <f t="shared" si="2"/>
        <v>144</v>
      </c>
      <c r="N5623" s="102" t="str">
        <f t="shared" si="3"/>
        <v>wk </v>
      </c>
    </row>
    <row r="5624" ht="12.75" customHeight="1">
      <c r="A5624" s="15" t="s">
        <v>4506</v>
      </c>
      <c r="B5624" s="15" t="s">
        <v>3123</v>
      </c>
      <c r="C5624" s="15" t="s">
        <v>4321</v>
      </c>
      <c r="D5624" s="15" t="s">
        <v>3741</v>
      </c>
      <c r="E5624" s="15" t="s">
        <v>15996</v>
      </c>
      <c r="F5624" s="15" t="s">
        <v>4324</v>
      </c>
      <c r="G5624" s="15" t="s">
        <v>15987</v>
      </c>
      <c r="H5624" s="15" t="s">
        <v>15988</v>
      </c>
      <c r="I5624" s="15" t="s">
        <v>4327</v>
      </c>
      <c r="J5624" s="15" t="s">
        <v>4328</v>
      </c>
      <c r="K5624" s="15"/>
      <c r="L5624" s="103" t="str">
        <f t="shared" si="1"/>
        <v>B-SH1000-N65-1 Ltr. Natural Shampoo jerrycan</v>
      </c>
      <c r="M5624" s="103">
        <f t="shared" si="2"/>
        <v>72</v>
      </c>
      <c r="N5624" s="102" t="str">
        <f t="shared" si="3"/>
        <v>wk </v>
      </c>
    </row>
    <row r="5625" ht="12.75" customHeight="1">
      <c r="A5625" s="15" t="s">
        <v>4510</v>
      </c>
      <c r="B5625" s="15" t="s">
        <v>3123</v>
      </c>
      <c r="C5625" s="15" t="s">
        <v>4321</v>
      </c>
      <c r="D5625" s="15" t="s">
        <v>3741</v>
      </c>
      <c r="E5625" s="15" t="s">
        <v>15997</v>
      </c>
      <c r="F5625" s="15" t="s">
        <v>4324</v>
      </c>
      <c r="G5625" s="15" t="s">
        <v>15987</v>
      </c>
      <c r="H5625" s="15" t="s">
        <v>15988</v>
      </c>
      <c r="I5625" s="15" t="s">
        <v>4327</v>
      </c>
      <c r="J5625" s="15" t="s">
        <v>4345</v>
      </c>
      <c r="K5625" s="15"/>
      <c r="L5625" s="103" t="str">
        <f t="shared" si="1"/>
        <v>B-SH1000-N65-1 Ltr. Natural Shampoo jerrycan</v>
      </c>
      <c r="M5625" s="103">
        <f t="shared" si="2"/>
        <v>72</v>
      </c>
      <c r="N5625" s="102" t="str">
        <f t="shared" si="3"/>
        <v>wk </v>
      </c>
    </row>
    <row r="5626" ht="12.75" customHeight="1">
      <c r="A5626" s="15" t="s">
        <v>4510</v>
      </c>
      <c r="B5626" s="15" t="s">
        <v>3123</v>
      </c>
      <c r="C5626" s="15" t="s">
        <v>4321</v>
      </c>
      <c r="D5626" s="15" t="s">
        <v>3741</v>
      </c>
      <c r="E5626" s="15" t="s">
        <v>14757</v>
      </c>
      <c r="F5626" s="15" t="s">
        <v>4324</v>
      </c>
      <c r="G5626" s="15" t="s">
        <v>15987</v>
      </c>
      <c r="H5626" s="15" t="s">
        <v>15988</v>
      </c>
      <c r="I5626" s="15" t="s">
        <v>4327</v>
      </c>
      <c r="J5626" s="15" t="s">
        <v>4345</v>
      </c>
      <c r="K5626" s="15"/>
      <c r="L5626" s="103" t="str">
        <f t="shared" si="1"/>
        <v>B-SH1000-N65-1 Ltr. Natural Shampoo jerrycan</v>
      </c>
      <c r="M5626" s="103">
        <f t="shared" si="2"/>
        <v>72</v>
      </c>
      <c r="N5626" s="102" t="str">
        <f t="shared" si="3"/>
        <v>wk </v>
      </c>
    </row>
    <row r="5627" ht="12.75" customHeight="1">
      <c r="A5627" s="15" t="s">
        <v>5256</v>
      </c>
      <c r="B5627" s="15" t="s">
        <v>3123</v>
      </c>
      <c r="C5627" s="15" t="s">
        <v>4321</v>
      </c>
      <c r="D5627" s="15" t="s">
        <v>3816</v>
      </c>
      <c r="E5627" s="15" t="s">
        <v>10653</v>
      </c>
      <c r="F5627" s="15" t="s">
        <v>4324</v>
      </c>
      <c r="G5627" s="15" t="s">
        <v>15994</v>
      </c>
      <c r="H5627" s="15" t="s">
        <v>15998</v>
      </c>
      <c r="I5627" s="15" t="s">
        <v>4327</v>
      </c>
      <c r="J5627" s="15" t="s">
        <v>4345</v>
      </c>
      <c r="K5627" s="15"/>
      <c r="L5627" s="103" t="str">
        <f t="shared" si="1"/>
        <v>B-SH1000-N65-1 Ltr. Natural Shampoo jerrycan</v>
      </c>
      <c r="M5627" s="103">
        <f t="shared" si="2"/>
        <v>144</v>
      </c>
      <c r="N5627" s="102" t="str">
        <f t="shared" si="3"/>
        <v>wk </v>
      </c>
    </row>
    <row r="5628" ht="12.75" customHeight="1">
      <c r="A5628" s="15" t="s">
        <v>4575</v>
      </c>
      <c r="B5628" s="15" t="s">
        <v>3123</v>
      </c>
      <c r="C5628" s="15" t="s">
        <v>4321</v>
      </c>
      <c r="D5628" s="15" t="s">
        <v>3183</v>
      </c>
      <c r="E5628" s="15" t="s">
        <v>15999</v>
      </c>
      <c r="F5628" s="15" t="s">
        <v>4324</v>
      </c>
      <c r="G5628" s="15" t="s">
        <v>16000</v>
      </c>
      <c r="H5628" s="15" t="s">
        <v>16001</v>
      </c>
      <c r="I5628" s="15" t="s">
        <v>4327</v>
      </c>
      <c r="J5628" s="15" t="s">
        <v>4328</v>
      </c>
      <c r="K5628" s="15"/>
      <c r="L5628" s="103" t="str">
        <f t="shared" si="1"/>
        <v>B-SH1000-N65-1 Ltr. Natural Shampoo jerrycan</v>
      </c>
      <c r="M5628" s="103">
        <f t="shared" si="2"/>
        <v>360</v>
      </c>
      <c r="N5628" s="102" t="str">
        <f t="shared" si="3"/>
        <v>wk </v>
      </c>
    </row>
    <row r="5629" ht="12.75" customHeight="1">
      <c r="A5629" s="15" t="s">
        <v>4600</v>
      </c>
      <c r="B5629" s="15" t="s">
        <v>3123</v>
      </c>
      <c r="C5629" s="15" t="s">
        <v>4321</v>
      </c>
      <c r="D5629" s="15" t="s">
        <v>3816</v>
      </c>
      <c r="E5629" s="15" t="s">
        <v>7874</v>
      </c>
      <c r="F5629" s="15" t="s">
        <v>4324</v>
      </c>
      <c r="G5629" s="15" t="s">
        <v>15994</v>
      </c>
      <c r="H5629" s="15" t="s">
        <v>16002</v>
      </c>
      <c r="I5629" s="15" t="s">
        <v>4327</v>
      </c>
      <c r="J5629" s="15" t="s">
        <v>4328</v>
      </c>
      <c r="K5629" s="15"/>
      <c r="L5629" s="103" t="str">
        <f t="shared" si="1"/>
        <v>B-SH1000-N65-1 Ltr. Natural Shampoo jerrycan</v>
      </c>
      <c r="M5629" s="103">
        <f t="shared" si="2"/>
        <v>144</v>
      </c>
      <c r="N5629" s="102" t="str">
        <f t="shared" si="3"/>
        <v>wk </v>
      </c>
    </row>
    <row r="5630" ht="12.75" customHeight="1">
      <c r="A5630" s="15" t="s">
        <v>4606</v>
      </c>
      <c r="B5630" s="15" t="s">
        <v>3123</v>
      </c>
      <c r="C5630" s="15" t="s">
        <v>4321</v>
      </c>
      <c r="D5630" s="15" t="s">
        <v>3741</v>
      </c>
      <c r="E5630" s="15" t="s">
        <v>16003</v>
      </c>
      <c r="F5630" s="15" t="s">
        <v>4324</v>
      </c>
      <c r="G5630" s="15" t="s">
        <v>15987</v>
      </c>
      <c r="H5630" s="15" t="s">
        <v>16004</v>
      </c>
      <c r="I5630" s="15" t="s">
        <v>4327</v>
      </c>
      <c r="J5630" s="15" t="s">
        <v>4328</v>
      </c>
      <c r="K5630" s="15"/>
      <c r="L5630" s="103" t="str">
        <f t="shared" si="1"/>
        <v>B-SH1000-N65-1 Ltr. Natural Shampoo jerrycan</v>
      </c>
      <c r="M5630" s="103">
        <f t="shared" si="2"/>
        <v>72</v>
      </c>
      <c r="N5630" s="102" t="str">
        <f t="shared" si="3"/>
        <v>wk </v>
      </c>
    </row>
    <row r="5631" ht="12.75" customHeight="1">
      <c r="A5631" s="15" t="s">
        <v>4609</v>
      </c>
      <c r="B5631" s="15" t="s">
        <v>3123</v>
      </c>
      <c r="C5631" s="15" t="s">
        <v>4321</v>
      </c>
      <c r="D5631" s="15" t="s">
        <v>3741</v>
      </c>
      <c r="E5631" s="15" t="s">
        <v>16005</v>
      </c>
      <c r="F5631" s="15" t="s">
        <v>4324</v>
      </c>
      <c r="G5631" s="15" t="s">
        <v>15987</v>
      </c>
      <c r="H5631" s="15" t="s">
        <v>16004</v>
      </c>
      <c r="I5631" s="15" t="s">
        <v>4327</v>
      </c>
      <c r="J5631" s="15" t="s">
        <v>4328</v>
      </c>
      <c r="K5631" s="15"/>
      <c r="L5631" s="103" t="str">
        <f t="shared" si="1"/>
        <v>B-SH1000-N65-1 Ltr. Natural Shampoo jerrycan</v>
      </c>
      <c r="M5631" s="103">
        <f t="shared" si="2"/>
        <v>72</v>
      </c>
      <c r="N5631" s="102" t="str">
        <f t="shared" si="3"/>
        <v>wk 6</v>
      </c>
    </row>
    <row r="5632" ht="12.75" customHeight="1">
      <c r="A5632" s="15" t="s">
        <v>4708</v>
      </c>
      <c r="B5632" s="15" t="s">
        <v>3123</v>
      </c>
      <c r="C5632" s="15" t="s">
        <v>4321</v>
      </c>
      <c r="D5632" s="15" t="s">
        <v>3816</v>
      </c>
      <c r="E5632" s="15" t="s">
        <v>16006</v>
      </c>
      <c r="F5632" s="15" t="s">
        <v>4324</v>
      </c>
      <c r="G5632" s="15" t="s">
        <v>15994</v>
      </c>
      <c r="H5632" s="15" t="s">
        <v>16007</v>
      </c>
      <c r="I5632" s="15" t="s">
        <v>4327</v>
      </c>
      <c r="J5632" s="15" t="s">
        <v>4328</v>
      </c>
      <c r="K5632" s="15"/>
      <c r="L5632" s="103" t="str">
        <f t="shared" si="1"/>
        <v>B-SH1000-N65-1 Ltr. Natural Shampoo jerrycan</v>
      </c>
      <c r="M5632" s="103">
        <f t="shared" si="2"/>
        <v>144</v>
      </c>
      <c r="N5632" s="102" t="str">
        <f t="shared" si="3"/>
        <v>wk 27</v>
      </c>
    </row>
    <row r="5633" ht="12.75" customHeight="1">
      <c r="A5633" s="15" t="s">
        <v>4710</v>
      </c>
      <c r="B5633" s="15" t="s">
        <v>3123</v>
      </c>
      <c r="C5633" s="15" t="s">
        <v>4321</v>
      </c>
      <c r="D5633" s="15" t="s">
        <v>3183</v>
      </c>
      <c r="E5633" s="15" t="s">
        <v>16008</v>
      </c>
      <c r="F5633" s="15" t="s">
        <v>4324</v>
      </c>
      <c r="G5633" s="15" t="s">
        <v>16000</v>
      </c>
      <c r="H5633" s="15" t="s">
        <v>16009</v>
      </c>
      <c r="I5633" s="15" t="s">
        <v>4327</v>
      </c>
      <c r="J5633" s="15" t="s">
        <v>4345</v>
      </c>
      <c r="K5633" s="15"/>
      <c r="L5633" s="103" t="str">
        <f t="shared" si="1"/>
        <v>B-SH1000-N65-1 Ltr. Natural Shampoo jerrycan</v>
      </c>
      <c r="M5633" s="103">
        <f t="shared" si="2"/>
        <v>360</v>
      </c>
      <c r="N5633" s="102" t="str">
        <f t="shared" si="3"/>
        <v>wk 32</v>
      </c>
    </row>
    <row r="5634" ht="12.75" customHeight="1">
      <c r="A5634" s="15" t="s">
        <v>4713</v>
      </c>
      <c r="B5634" s="15" t="s">
        <v>3123</v>
      </c>
      <c r="C5634" s="15" t="s">
        <v>4321</v>
      </c>
      <c r="D5634" s="15" t="s">
        <v>3816</v>
      </c>
      <c r="E5634" s="15" t="s">
        <v>16010</v>
      </c>
      <c r="F5634" s="15" t="s">
        <v>4324</v>
      </c>
      <c r="G5634" s="15" t="s">
        <v>15994</v>
      </c>
      <c r="H5634" s="15" t="s">
        <v>16007</v>
      </c>
      <c r="I5634" s="15" t="s">
        <v>4327</v>
      </c>
      <c r="J5634" s="15" t="s">
        <v>4328</v>
      </c>
      <c r="K5634" s="15"/>
      <c r="L5634" s="103" t="str">
        <f t="shared" si="1"/>
        <v>B-SH1000-N65-1 Ltr. Natural Shampoo jerrycan</v>
      </c>
      <c r="M5634" s="103">
        <f t="shared" si="2"/>
        <v>144</v>
      </c>
      <c r="N5634" s="102" t="str">
        <f t="shared" si="3"/>
        <v>wk 36</v>
      </c>
    </row>
    <row r="5635" ht="12.75" customHeight="1">
      <c r="A5635" s="15" t="s">
        <v>4724</v>
      </c>
      <c r="B5635" s="15" t="s">
        <v>3123</v>
      </c>
      <c r="C5635" s="15" t="s">
        <v>4321</v>
      </c>
      <c r="D5635" s="15" t="s">
        <v>9301</v>
      </c>
      <c r="E5635" s="15" t="s">
        <v>16011</v>
      </c>
      <c r="F5635" s="15" t="s">
        <v>4324</v>
      </c>
      <c r="G5635" s="15" t="s">
        <v>16012</v>
      </c>
      <c r="H5635" s="15" t="s">
        <v>16013</v>
      </c>
      <c r="I5635" s="15" t="s">
        <v>4327</v>
      </c>
      <c r="J5635" s="15" t="s">
        <v>4345</v>
      </c>
      <c r="K5635" s="15"/>
      <c r="L5635" s="103" t="str">
        <f t="shared" si="1"/>
        <v>B-SH1000-N65-1 Ltr. Natural Shampoo jerrycan</v>
      </c>
      <c r="M5635" s="103">
        <f t="shared" si="2"/>
        <v>216</v>
      </c>
      <c r="N5635" s="102" t="str">
        <f t="shared" si="3"/>
        <v>wk </v>
      </c>
    </row>
    <row r="5636" ht="12.75" customHeight="1">
      <c r="A5636" s="15" t="s">
        <v>4724</v>
      </c>
      <c r="B5636" s="15" t="s">
        <v>3123</v>
      </c>
      <c r="C5636" s="15" t="s">
        <v>4321</v>
      </c>
      <c r="D5636" s="15" t="s">
        <v>3816</v>
      </c>
      <c r="E5636" s="15" t="s">
        <v>16014</v>
      </c>
      <c r="F5636" s="15" t="s">
        <v>4324</v>
      </c>
      <c r="G5636" s="15" t="s">
        <v>15994</v>
      </c>
      <c r="H5636" s="15" t="s">
        <v>16007</v>
      </c>
      <c r="I5636" s="15" t="s">
        <v>4327</v>
      </c>
      <c r="J5636" s="15" t="s">
        <v>4345</v>
      </c>
      <c r="K5636" s="15"/>
      <c r="L5636" s="103" t="str">
        <f t="shared" si="1"/>
        <v>B-SH1000-N65-1 Ltr. Natural Shampoo jerrycan</v>
      </c>
      <c r="M5636" s="103">
        <f t="shared" si="2"/>
        <v>144</v>
      </c>
      <c r="N5636" s="102" t="str">
        <f t="shared" si="3"/>
        <v>wk </v>
      </c>
    </row>
    <row r="5637" ht="12.75" customHeight="1">
      <c r="A5637" s="15" t="s">
        <v>4734</v>
      </c>
      <c r="B5637" s="15" t="s">
        <v>3123</v>
      </c>
      <c r="C5637" s="15" t="s">
        <v>4321</v>
      </c>
      <c r="D5637" s="15" t="s">
        <v>3741</v>
      </c>
      <c r="E5637" s="15" t="s">
        <v>16015</v>
      </c>
      <c r="F5637" s="15" t="s">
        <v>4324</v>
      </c>
      <c r="G5637" s="15" t="s">
        <v>15987</v>
      </c>
      <c r="H5637" s="15" t="s">
        <v>16016</v>
      </c>
      <c r="I5637" s="15" t="s">
        <v>4327</v>
      </c>
      <c r="J5637" s="15" t="s">
        <v>4328</v>
      </c>
      <c r="K5637" s="15"/>
      <c r="L5637" s="103" t="str">
        <f t="shared" si="1"/>
        <v>B-SH1000-N65-1 Ltr. Natural Shampoo jerrycan</v>
      </c>
      <c r="M5637" s="103">
        <f t="shared" si="2"/>
        <v>72</v>
      </c>
      <c r="N5637" s="102" t="str">
        <f t="shared" si="3"/>
        <v>wk </v>
      </c>
    </row>
    <row r="5638" ht="12.75" customHeight="1">
      <c r="A5638" s="15" t="s">
        <v>4739</v>
      </c>
      <c r="B5638" s="15" t="s">
        <v>3123</v>
      </c>
      <c r="C5638" s="15" t="s">
        <v>4321</v>
      </c>
      <c r="D5638" s="15" t="s">
        <v>3741</v>
      </c>
      <c r="E5638" s="15" t="s">
        <v>16017</v>
      </c>
      <c r="F5638" s="15" t="s">
        <v>4324</v>
      </c>
      <c r="G5638" s="15" t="s">
        <v>15987</v>
      </c>
      <c r="H5638" s="15" t="s">
        <v>16016</v>
      </c>
      <c r="I5638" s="15" t="s">
        <v>4327</v>
      </c>
      <c r="J5638" s="15" t="s">
        <v>4328</v>
      </c>
      <c r="K5638" s="15"/>
      <c r="L5638" s="103" t="str">
        <f t="shared" si="1"/>
        <v>B-SH1000-N65-1 Ltr. Natural Shampoo jerrycan</v>
      </c>
      <c r="M5638" s="103">
        <f t="shared" si="2"/>
        <v>72</v>
      </c>
      <c r="N5638" s="102" t="str">
        <f t="shared" si="3"/>
        <v>wk </v>
      </c>
    </row>
    <row r="5639" ht="12.75" customHeight="1">
      <c r="A5639" s="15" t="s">
        <v>4753</v>
      </c>
      <c r="B5639" s="15" t="s">
        <v>3123</v>
      </c>
      <c r="C5639" s="15" t="s">
        <v>4321</v>
      </c>
      <c r="D5639" s="15" t="s">
        <v>9301</v>
      </c>
      <c r="E5639" s="15" t="s">
        <v>7895</v>
      </c>
      <c r="F5639" s="15" t="s">
        <v>4324</v>
      </c>
      <c r="G5639" s="15" t="s">
        <v>16012</v>
      </c>
      <c r="H5639" s="15" t="s">
        <v>16013</v>
      </c>
      <c r="I5639" s="15" t="s">
        <v>4327</v>
      </c>
      <c r="J5639" s="15" t="s">
        <v>4345</v>
      </c>
      <c r="K5639" s="15"/>
      <c r="L5639" s="103" t="str">
        <f t="shared" si="1"/>
        <v>B-SH1000-N65-1 Ltr. Natural Shampoo jerrycan</v>
      </c>
      <c r="M5639" s="103">
        <f t="shared" si="2"/>
        <v>216</v>
      </c>
      <c r="N5639" s="102" t="str">
        <f t="shared" si="3"/>
        <v>wk </v>
      </c>
    </row>
    <row r="5640" ht="12.75" customHeight="1">
      <c r="A5640" s="15" t="s">
        <v>4762</v>
      </c>
      <c r="B5640" s="15" t="s">
        <v>3123</v>
      </c>
      <c r="C5640" s="15" t="s">
        <v>4321</v>
      </c>
      <c r="D5640" s="15" t="s">
        <v>9301</v>
      </c>
      <c r="E5640" s="15" t="s">
        <v>16018</v>
      </c>
      <c r="F5640" s="15" t="s">
        <v>4324</v>
      </c>
      <c r="G5640" s="15" t="s">
        <v>16012</v>
      </c>
      <c r="H5640" s="15" t="s">
        <v>16013</v>
      </c>
      <c r="I5640" s="15" t="s">
        <v>4327</v>
      </c>
      <c r="J5640" s="15" t="s">
        <v>4328</v>
      </c>
      <c r="K5640" s="15"/>
      <c r="L5640" s="103" t="str">
        <f t="shared" si="1"/>
        <v>B-SH1000-N65-1 Ltr. Natural Shampoo jerrycan</v>
      </c>
      <c r="M5640" s="103">
        <f t="shared" si="2"/>
        <v>216</v>
      </c>
      <c r="N5640" s="102" t="str">
        <f t="shared" si="3"/>
        <v>wk 15</v>
      </c>
    </row>
    <row r="5641" ht="12.75" customHeight="1">
      <c r="A5641" s="15" t="s">
        <v>4766</v>
      </c>
      <c r="B5641" s="15" t="s">
        <v>3123</v>
      </c>
      <c r="C5641" s="15" t="s">
        <v>4321</v>
      </c>
      <c r="D5641" s="15" t="s">
        <v>9301</v>
      </c>
      <c r="E5641" s="15" t="s">
        <v>16019</v>
      </c>
      <c r="F5641" s="15" t="s">
        <v>4324</v>
      </c>
      <c r="G5641" s="15" t="s">
        <v>16012</v>
      </c>
      <c r="H5641" s="15" t="s">
        <v>16013</v>
      </c>
      <c r="I5641" s="15" t="s">
        <v>4327</v>
      </c>
      <c r="J5641" s="15" t="s">
        <v>4328</v>
      </c>
      <c r="K5641" s="15"/>
      <c r="L5641" s="103" t="str">
        <f t="shared" si="1"/>
        <v>B-SH1000-N65-1 Ltr. Natural Shampoo jerrycan</v>
      </c>
      <c r="M5641" s="103">
        <f t="shared" si="2"/>
        <v>216</v>
      </c>
      <c r="N5641" s="102" t="str">
        <f t="shared" si="3"/>
        <v>wk 23</v>
      </c>
    </row>
    <row r="5642" ht="12.75" customHeight="1">
      <c r="A5642" s="15" t="s">
        <v>4769</v>
      </c>
      <c r="B5642" s="15" t="s">
        <v>3123</v>
      </c>
      <c r="C5642" s="15" t="s">
        <v>4321</v>
      </c>
      <c r="D5642" s="15" t="s">
        <v>3741</v>
      </c>
      <c r="E5642" s="15" t="s">
        <v>16020</v>
      </c>
      <c r="F5642" s="15" t="s">
        <v>4324</v>
      </c>
      <c r="G5642" s="15" t="s">
        <v>15987</v>
      </c>
      <c r="H5642" s="15" t="s">
        <v>16016</v>
      </c>
      <c r="I5642" s="15" t="s">
        <v>4327</v>
      </c>
      <c r="J5642" s="15" t="s">
        <v>4328</v>
      </c>
      <c r="K5642" s="15"/>
      <c r="L5642" s="103" t="str">
        <f t="shared" si="1"/>
        <v>B-SH1000-N65-1 Ltr. Natural Shampoo jerrycan</v>
      </c>
      <c r="M5642" s="103">
        <f t="shared" si="2"/>
        <v>72</v>
      </c>
      <c r="N5642" s="102" t="str">
        <f t="shared" si="3"/>
        <v>wk 28</v>
      </c>
    </row>
    <row r="5643" ht="12.75" customHeight="1">
      <c r="A5643" s="15" t="s">
        <v>4773</v>
      </c>
      <c r="B5643" s="15" t="s">
        <v>3123</v>
      </c>
      <c r="C5643" s="15" t="s">
        <v>4321</v>
      </c>
      <c r="D5643" s="15" t="s">
        <v>3816</v>
      </c>
      <c r="E5643" s="15" t="s">
        <v>16021</v>
      </c>
      <c r="F5643" s="15" t="s">
        <v>4324</v>
      </c>
      <c r="G5643" s="15" t="s">
        <v>15994</v>
      </c>
      <c r="H5643" s="15" t="s">
        <v>16007</v>
      </c>
      <c r="I5643" s="15" t="s">
        <v>4327</v>
      </c>
      <c r="J5643" s="15" t="s">
        <v>4328</v>
      </c>
      <c r="K5643" s="15"/>
      <c r="L5643" s="103" t="str">
        <f t="shared" si="1"/>
        <v>B-SH1000-N65-1 Ltr. Natural Shampoo jerrycan</v>
      </c>
      <c r="M5643" s="103">
        <f t="shared" si="2"/>
        <v>144</v>
      </c>
      <c r="N5643" s="102" t="str">
        <f t="shared" si="3"/>
        <v>wk 41</v>
      </c>
    </row>
    <row r="5644" ht="12.75" customHeight="1">
      <c r="A5644" s="15" t="s">
        <v>4776</v>
      </c>
      <c r="B5644" s="15" t="s">
        <v>3123</v>
      </c>
      <c r="C5644" s="15" t="s">
        <v>4321</v>
      </c>
      <c r="D5644" s="15" t="s">
        <v>3816</v>
      </c>
      <c r="E5644" s="15" t="s">
        <v>16022</v>
      </c>
      <c r="F5644" s="15" t="s">
        <v>4324</v>
      </c>
      <c r="G5644" s="15" t="s">
        <v>15994</v>
      </c>
      <c r="H5644" s="15" t="s">
        <v>16007</v>
      </c>
      <c r="I5644" s="15" t="s">
        <v>4327</v>
      </c>
      <c r="J5644" s="15" t="s">
        <v>4328</v>
      </c>
      <c r="K5644" s="15"/>
      <c r="L5644" s="103" t="str">
        <f t="shared" si="1"/>
        <v>B-SH1000-N65-1 Ltr. Natural Shampoo jerrycan</v>
      </c>
      <c r="M5644" s="103">
        <f t="shared" si="2"/>
        <v>144</v>
      </c>
      <c r="N5644" s="102" t="str">
        <f t="shared" si="3"/>
        <v>wk 45</v>
      </c>
    </row>
    <row r="5645" ht="12.75" customHeight="1">
      <c r="A5645" s="15" t="s">
        <v>4782</v>
      </c>
      <c r="B5645" s="15" t="s">
        <v>3123</v>
      </c>
      <c r="C5645" s="15" t="s">
        <v>4321</v>
      </c>
      <c r="D5645" s="15" t="s">
        <v>3741</v>
      </c>
      <c r="E5645" s="15" t="s">
        <v>7905</v>
      </c>
      <c r="F5645" s="15" t="s">
        <v>4324</v>
      </c>
      <c r="G5645" s="15" t="s">
        <v>15987</v>
      </c>
      <c r="H5645" s="15" t="s">
        <v>16016</v>
      </c>
      <c r="I5645" s="15" t="s">
        <v>4327</v>
      </c>
      <c r="J5645" s="15" t="s">
        <v>4345</v>
      </c>
      <c r="K5645" s="15"/>
      <c r="L5645" s="103" t="str">
        <f t="shared" si="1"/>
        <v>B-SH1000-N65-1 Ltr. Natural Shampoo jerrycan</v>
      </c>
      <c r="M5645" s="103">
        <f t="shared" si="2"/>
        <v>72</v>
      </c>
      <c r="N5645" s="102" t="str">
        <f t="shared" si="3"/>
        <v>wk </v>
      </c>
    </row>
    <row r="5646" ht="12.75" customHeight="1">
      <c r="A5646" s="15" t="s">
        <v>4782</v>
      </c>
      <c r="B5646" s="15" t="s">
        <v>3123</v>
      </c>
      <c r="C5646" s="15" t="s">
        <v>4321</v>
      </c>
      <c r="D5646" s="15" t="s">
        <v>9301</v>
      </c>
      <c r="E5646" s="15" t="s">
        <v>16023</v>
      </c>
      <c r="F5646" s="15" t="s">
        <v>4324</v>
      </c>
      <c r="G5646" s="15" t="s">
        <v>16012</v>
      </c>
      <c r="H5646" s="15" t="s">
        <v>16013</v>
      </c>
      <c r="I5646" s="15" t="s">
        <v>4327</v>
      </c>
      <c r="J5646" s="15" t="s">
        <v>4328</v>
      </c>
      <c r="K5646" s="15"/>
      <c r="L5646" s="103" t="str">
        <f t="shared" si="1"/>
        <v>B-SH1000-N65-1 Ltr. Natural Shampoo jerrycan</v>
      </c>
      <c r="M5646" s="103">
        <f t="shared" si="2"/>
        <v>216</v>
      </c>
      <c r="N5646" s="102" t="str">
        <f t="shared" si="3"/>
        <v>wk </v>
      </c>
    </row>
    <row r="5647" ht="12.75" customHeight="1">
      <c r="A5647" s="15" t="s">
        <v>4782</v>
      </c>
      <c r="B5647" s="15" t="s">
        <v>3123</v>
      </c>
      <c r="C5647" s="15" t="s">
        <v>4321</v>
      </c>
      <c r="D5647" s="15" t="s">
        <v>3372</v>
      </c>
      <c r="E5647" s="15" t="s">
        <v>8610</v>
      </c>
      <c r="F5647" s="15" t="s">
        <v>4324</v>
      </c>
      <c r="G5647" s="15" t="s">
        <v>16024</v>
      </c>
      <c r="H5647" s="15" t="s">
        <v>16025</v>
      </c>
      <c r="I5647" s="15" t="s">
        <v>4327</v>
      </c>
      <c r="J5647" s="15" t="s">
        <v>4345</v>
      </c>
      <c r="K5647" s="15"/>
      <c r="L5647" s="103" t="str">
        <f t="shared" si="1"/>
        <v>B-SH1000-N65-1 Ltr. Natural Shampoo jerrycan</v>
      </c>
      <c r="M5647" s="103">
        <f t="shared" si="2"/>
        <v>288</v>
      </c>
      <c r="N5647" s="102" t="str">
        <f t="shared" si="3"/>
        <v>wk </v>
      </c>
    </row>
    <row r="5648" ht="12.75" customHeight="1">
      <c r="A5648" s="15" t="s">
        <v>4793</v>
      </c>
      <c r="B5648" s="15" t="s">
        <v>3123</v>
      </c>
      <c r="C5648" s="15" t="s">
        <v>4321</v>
      </c>
      <c r="D5648" s="15" t="s">
        <v>3816</v>
      </c>
      <c r="E5648" s="15" t="s">
        <v>16026</v>
      </c>
      <c r="F5648" s="15" t="s">
        <v>4324</v>
      </c>
      <c r="G5648" s="15" t="s">
        <v>15994</v>
      </c>
      <c r="H5648" s="15" t="s">
        <v>16027</v>
      </c>
      <c r="I5648" s="15" t="s">
        <v>4327</v>
      </c>
      <c r="J5648" s="15" t="s">
        <v>4328</v>
      </c>
      <c r="K5648" s="15"/>
      <c r="L5648" s="103" t="str">
        <f t="shared" si="1"/>
        <v>B-SH1000-N65-1 Ltr. Natural Shampoo jerrycan</v>
      </c>
      <c r="M5648" s="103">
        <f t="shared" si="2"/>
        <v>144</v>
      </c>
      <c r="N5648" s="102" t="str">
        <f t="shared" si="3"/>
        <v>wk </v>
      </c>
    </row>
    <row r="5649" ht="12.75" customHeight="1">
      <c r="A5649" s="15" t="s">
        <v>4795</v>
      </c>
      <c r="B5649" s="15" t="s">
        <v>3123</v>
      </c>
      <c r="C5649" s="15" t="s">
        <v>4321</v>
      </c>
      <c r="D5649" s="15" t="s">
        <v>3816</v>
      </c>
      <c r="E5649" s="15" t="s">
        <v>16028</v>
      </c>
      <c r="F5649" s="15" t="s">
        <v>4324</v>
      </c>
      <c r="G5649" s="15" t="s">
        <v>15994</v>
      </c>
      <c r="H5649" s="15" t="s">
        <v>16027</v>
      </c>
      <c r="I5649" s="15" t="s">
        <v>4327</v>
      </c>
      <c r="J5649" s="15" t="s">
        <v>4345</v>
      </c>
      <c r="K5649" s="15"/>
      <c r="L5649" s="103" t="str">
        <f t="shared" si="1"/>
        <v>B-SH1000-N65-1 Ltr. Natural Shampoo jerrycan</v>
      </c>
      <c r="M5649" s="103">
        <f t="shared" si="2"/>
        <v>144</v>
      </c>
      <c r="N5649" s="102" t="str">
        <f t="shared" si="3"/>
        <v>wk </v>
      </c>
    </row>
    <row r="5650" ht="12.75" customHeight="1">
      <c r="A5650" s="15" t="s">
        <v>4818</v>
      </c>
      <c r="B5650" s="15" t="s">
        <v>3123</v>
      </c>
      <c r="C5650" s="15" t="s">
        <v>4321</v>
      </c>
      <c r="D5650" s="15" t="s">
        <v>3741</v>
      </c>
      <c r="E5650" s="15" t="s">
        <v>14863</v>
      </c>
      <c r="F5650" s="15" t="s">
        <v>4324</v>
      </c>
      <c r="G5650" s="15" t="s">
        <v>15987</v>
      </c>
      <c r="H5650" s="15" t="s">
        <v>16029</v>
      </c>
      <c r="I5650" s="15" t="s">
        <v>4327</v>
      </c>
      <c r="J5650" s="15" t="s">
        <v>4328</v>
      </c>
      <c r="K5650" s="15"/>
      <c r="L5650" s="103" t="str">
        <f t="shared" si="1"/>
        <v>B-SH1000-N65-1 Ltr. Natural Shampoo jerrycan</v>
      </c>
      <c r="M5650" s="103">
        <f t="shared" si="2"/>
        <v>72</v>
      </c>
      <c r="N5650" s="102" t="str">
        <f t="shared" si="3"/>
        <v>wk 6</v>
      </c>
    </row>
    <row r="5651" ht="12.75" customHeight="1">
      <c r="A5651" s="15" t="s">
        <v>4820</v>
      </c>
      <c r="B5651" s="15" t="s">
        <v>3123</v>
      </c>
      <c r="C5651" s="15" t="s">
        <v>4321</v>
      </c>
      <c r="D5651" s="15" t="s">
        <v>5327</v>
      </c>
      <c r="E5651" s="15" t="s">
        <v>12047</v>
      </c>
      <c r="F5651" s="15" t="s">
        <v>4324</v>
      </c>
      <c r="G5651" s="15" t="s">
        <v>16030</v>
      </c>
      <c r="H5651" s="15" t="s">
        <v>16031</v>
      </c>
      <c r="I5651" s="15" t="s">
        <v>4327</v>
      </c>
      <c r="J5651" s="15" t="s">
        <v>4345</v>
      </c>
      <c r="K5651" s="15"/>
      <c r="L5651" s="103" t="str">
        <f t="shared" si="1"/>
        <v>B-SH1000-N65-1 Ltr. Natural Shampoo jerrycan</v>
      </c>
      <c r="M5651" s="103">
        <f t="shared" si="2"/>
        <v>504</v>
      </c>
      <c r="N5651" s="102" t="str">
        <f t="shared" si="3"/>
        <v>wk 10</v>
      </c>
    </row>
    <row r="5652" ht="12.75" customHeight="1">
      <c r="A5652" s="15" t="s">
        <v>4823</v>
      </c>
      <c r="B5652" s="15" t="s">
        <v>3123</v>
      </c>
      <c r="C5652" s="15" t="s">
        <v>4321</v>
      </c>
      <c r="D5652" s="15" t="s">
        <v>3741</v>
      </c>
      <c r="E5652" s="15" t="s">
        <v>13927</v>
      </c>
      <c r="F5652" s="15" t="s">
        <v>4324</v>
      </c>
      <c r="G5652" s="15" t="s">
        <v>15987</v>
      </c>
      <c r="H5652" s="15" t="s">
        <v>16029</v>
      </c>
      <c r="I5652" s="15" t="s">
        <v>4327</v>
      </c>
      <c r="J5652" s="15" t="s">
        <v>4345</v>
      </c>
      <c r="K5652" s="15"/>
      <c r="L5652" s="103" t="str">
        <f t="shared" si="1"/>
        <v>B-SH1000-N65-1 Ltr. Natural Shampoo jerrycan</v>
      </c>
      <c r="M5652" s="103">
        <f t="shared" si="2"/>
        <v>72</v>
      </c>
      <c r="N5652" s="102" t="str">
        <f t="shared" si="3"/>
        <v>wk 15</v>
      </c>
    </row>
    <row r="5653" ht="12.75" customHeight="1">
      <c r="A5653" s="15" t="s">
        <v>4830</v>
      </c>
      <c r="B5653" s="15" t="s">
        <v>3123</v>
      </c>
      <c r="C5653" s="15" t="s">
        <v>4321</v>
      </c>
      <c r="D5653" s="15" t="s">
        <v>3816</v>
      </c>
      <c r="E5653" s="15" t="s">
        <v>16032</v>
      </c>
      <c r="F5653" s="15" t="s">
        <v>4324</v>
      </c>
      <c r="G5653" s="15" t="s">
        <v>15994</v>
      </c>
      <c r="H5653" s="15" t="s">
        <v>16027</v>
      </c>
      <c r="I5653" s="15" t="s">
        <v>4327</v>
      </c>
      <c r="J5653" s="15" t="s">
        <v>4328</v>
      </c>
      <c r="K5653" s="15"/>
      <c r="L5653" s="103" t="str">
        <f t="shared" si="1"/>
        <v>B-SH1000-N65-1 Ltr. Natural Shampoo jerrycan</v>
      </c>
      <c r="M5653" s="103">
        <f t="shared" si="2"/>
        <v>144</v>
      </c>
      <c r="N5653" s="102" t="str">
        <f t="shared" si="3"/>
        <v>wk 32</v>
      </c>
    </row>
    <row r="5654" ht="12.75" customHeight="1">
      <c r="A5654" s="15" t="s">
        <v>4846</v>
      </c>
      <c r="B5654" s="15" t="s">
        <v>3123</v>
      </c>
      <c r="C5654" s="15" t="s">
        <v>4321</v>
      </c>
      <c r="D5654" s="15" t="s">
        <v>3816</v>
      </c>
      <c r="E5654" s="15" t="s">
        <v>16033</v>
      </c>
      <c r="F5654" s="15" t="s">
        <v>4324</v>
      </c>
      <c r="G5654" s="15" t="s">
        <v>15994</v>
      </c>
      <c r="H5654" s="15" t="s">
        <v>16027</v>
      </c>
      <c r="I5654" s="15" t="s">
        <v>4327</v>
      </c>
      <c r="J5654" s="15" t="s">
        <v>4328</v>
      </c>
      <c r="K5654" s="15"/>
      <c r="L5654" s="103" t="str">
        <f t="shared" si="1"/>
        <v>B-SH1000-N65-1 Ltr. Natural Shampoo jerrycan</v>
      </c>
      <c r="M5654" s="103">
        <f t="shared" si="2"/>
        <v>144</v>
      </c>
      <c r="N5654" s="102" t="str">
        <f t="shared" si="3"/>
        <v>wk </v>
      </c>
    </row>
    <row r="5655" ht="12.75" customHeight="1">
      <c r="A5655" s="15" t="s">
        <v>4851</v>
      </c>
      <c r="B5655" s="15" t="s">
        <v>3123</v>
      </c>
      <c r="C5655" s="15" t="s">
        <v>4321</v>
      </c>
      <c r="D5655" s="15" t="s">
        <v>3741</v>
      </c>
      <c r="E5655" s="15" t="s">
        <v>14878</v>
      </c>
      <c r="F5655" s="15" t="s">
        <v>4324</v>
      </c>
      <c r="G5655" s="15" t="s">
        <v>15987</v>
      </c>
      <c r="H5655" s="15" t="s">
        <v>16029</v>
      </c>
      <c r="I5655" s="15" t="s">
        <v>4327</v>
      </c>
      <c r="J5655" s="15" t="s">
        <v>4328</v>
      </c>
      <c r="K5655" s="15"/>
      <c r="L5655" s="103" t="str">
        <f t="shared" si="1"/>
        <v>B-SH1000-N65-1 Ltr. Natural Shampoo jerrycan</v>
      </c>
      <c r="M5655" s="103">
        <f t="shared" si="2"/>
        <v>72</v>
      </c>
      <c r="N5655" s="102" t="str">
        <f t="shared" si="3"/>
        <v>wk </v>
      </c>
    </row>
    <row r="5656" ht="12.75" customHeight="1">
      <c r="A5656" s="15" t="s">
        <v>4853</v>
      </c>
      <c r="B5656" s="15" t="s">
        <v>3123</v>
      </c>
      <c r="C5656" s="15" t="s">
        <v>4321</v>
      </c>
      <c r="D5656" s="15" t="s">
        <v>3816</v>
      </c>
      <c r="E5656" s="15" t="s">
        <v>8508</v>
      </c>
      <c r="F5656" s="15" t="s">
        <v>4324</v>
      </c>
      <c r="G5656" s="15" t="s">
        <v>15994</v>
      </c>
      <c r="H5656" s="15" t="s">
        <v>16027</v>
      </c>
      <c r="I5656" s="15" t="s">
        <v>4327</v>
      </c>
      <c r="J5656" s="15" t="s">
        <v>4328</v>
      </c>
      <c r="K5656" s="15"/>
      <c r="L5656" s="103" t="str">
        <f t="shared" si="1"/>
        <v>B-SH1000-N65-1 Ltr. Natural Shampoo jerrycan</v>
      </c>
      <c r="M5656" s="103">
        <f t="shared" si="2"/>
        <v>144</v>
      </c>
      <c r="N5656" s="102" t="str">
        <f t="shared" si="3"/>
        <v>wk </v>
      </c>
    </row>
    <row r="5657" ht="12.75" customHeight="1">
      <c r="A5657" s="15" t="s">
        <v>4855</v>
      </c>
      <c r="B5657" s="15" t="s">
        <v>3123</v>
      </c>
      <c r="C5657" s="15" t="s">
        <v>4321</v>
      </c>
      <c r="D5657" s="15" t="s">
        <v>3741</v>
      </c>
      <c r="E5657" s="15" t="s">
        <v>16034</v>
      </c>
      <c r="F5657" s="15" t="s">
        <v>4324</v>
      </c>
      <c r="G5657" s="15" t="s">
        <v>15987</v>
      </c>
      <c r="H5657" s="15" t="s">
        <v>16029</v>
      </c>
      <c r="I5657" s="15" t="s">
        <v>4327</v>
      </c>
      <c r="J5657" s="15" t="s">
        <v>4328</v>
      </c>
      <c r="K5657" s="15"/>
      <c r="L5657" s="103" t="str">
        <f t="shared" si="1"/>
        <v>B-SH1000-N65-1 Ltr. Natural Shampoo jerrycan</v>
      </c>
      <c r="M5657" s="103">
        <f t="shared" si="2"/>
        <v>72</v>
      </c>
      <c r="N5657" s="102" t="str">
        <f t="shared" si="3"/>
        <v>wk </v>
      </c>
    </row>
    <row r="5658" ht="12.75" customHeight="1">
      <c r="A5658" s="15" t="s">
        <v>4857</v>
      </c>
      <c r="B5658" s="15" t="s">
        <v>3123</v>
      </c>
      <c r="C5658" s="15" t="s">
        <v>4321</v>
      </c>
      <c r="D5658" s="15" t="s">
        <v>3741</v>
      </c>
      <c r="E5658" s="15" t="s">
        <v>16035</v>
      </c>
      <c r="F5658" s="15" t="s">
        <v>4324</v>
      </c>
      <c r="G5658" s="15" t="s">
        <v>15987</v>
      </c>
      <c r="H5658" s="15" t="s">
        <v>16029</v>
      </c>
      <c r="I5658" s="15" t="s">
        <v>4327</v>
      </c>
      <c r="J5658" s="15" t="s">
        <v>4328</v>
      </c>
      <c r="K5658" s="15"/>
      <c r="L5658" s="103" t="str">
        <f t="shared" si="1"/>
        <v>B-SH1000-N65-1 Ltr. Natural Shampoo jerrycan</v>
      </c>
      <c r="M5658" s="103">
        <f t="shared" si="2"/>
        <v>72</v>
      </c>
      <c r="N5658" s="102" t="str">
        <f t="shared" si="3"/>
        <v>wk </v>
      </c>
    </row>
    <row r="5659" ht="12.75" customHeight="1">
      <c r="A5659" s="15" t="s">
        <v>16036</v>
      </c>
      <c r="B5659" s="15" t="s">
        <v>2855</v>
      </c>
      <c r="C5659" s="15" t="s">
        <v>3146</v>
      </c>
      <c r="D5659" s="15" t="s">
        <v>3145</v>
      </c>
      <c r="E5659" s="15"/>
      <c r="F5659" s="15" t="s">
        <v>4308</v>
      </c>
      <c r="G5659" s="15" t="s">
        <v>4352</v>
      </c>
      <c r="H5659" s="15" t="s">
        <v>3149</v>
      </c>
      <c r="I5659" s="15" t="s">
        <v>3177</v>
      </c>
      <c r="J5659" s="15"/>
      <c r="K5659" s="15"/>
      <c r="L5659" s="103" t="str">
        <f t="shared" si="1"/>
        <v>B-SH1000-N65BAS-1 Ltr. Pntd Base Beauty JerryCan</v>
      </c>
      <c r="M5659" s="103">
        <f t="shared" si="2"/>
        <v>0</v>
      </c>
      <c r="N5659" s="102" t="str">
        <f t="shared" si="3"/>
        <v>wk </v>
      </c>
    </row>
    <row r="5660" ht="12.75" customHeight="1">
      <c r="A5660" s="15" t="s">
        <v>6765</v>
      </c>
      <c r="B5660" s="15" t="s">
        <v>3123</v>
      </c>
      <c r="C5660" s="15" t="s">
        <v>4321</v>
      </c>
      <c r="D5660" s="15" t="s">
        <v>3630</v>
      </c>
      <c r="E5660" s="15" t="s">
        <v>16037</v>
      </c>
      <c r="F5660" s="15" t="s">
        <v>5620</v>
      </c>
      <c r="G5660" s="15" t="s">
        <v>16038</v>
      </c>
      <c r="H5660" s="15" t="s">
        <v>16039</v>
      </c>
      <c r="I5660" s="15" t="s">
        <v>4327</v>
      </c>
      <c r="J5660" s="15" t="s">
        <v>5653</v>
      </c>
      <c r="K5660" s="15"/>
      <c r="L5660" s="103" t="str">
        <f t="shared" si="1"/>
        <v>B-SH1000-N65BAS-1 Ltr. Pntd Base Beauty JerryCan</v>
      </c>
      <c r="M5660" s="103">
        <f t="shared" si="2"/>
        <v>2160</v>
      </c>
      <c r="N5660" s="102" t="str">
        <f t="shared" si="3"/>
        <v>wk </v>
      </c>
    </row>
    <row r="5661" ht="12.75" customHeight="1">
      <c r="A5661" s="15" t="s">
        <v>4392</v>
      </c>
      <c r="B5661" s="15" t="s">
        <v>3123</v>
      </c>
      <c r="C5661" s="15" t="s">
        <v>4321</v>
      </c>
      <c r="D5661" s="15" t="s">
        <v>3340</v>
      </c>
      <c r="E5661" s="15" t="s">
        <v>16040</v>
      </c>
      <c r="F5661" s="15" t="s">
        <v>5620</v>
      </c>
      <c r="G5661" s="15" t="s">
        <v>16041</v>
      </c>
      <c r="H5661" s="15" t="s">
        <v>16042</v>
      </c>
      <c r="I5661" s="15" t="s">
        <v>4327</v>
      </c>
      <c r="J5661" s="15" t="s">
        <v>5653</v>
      </c>
      <c r="K5661" s="15"/>
      <c r="L5661" s="103" t="str">
        <f t="shared" si="1"/>
        <v>B-SH1000-N65BAS-1 Ltr. Pntd Base Beauty JerryCan</v>
      </c>
      <c r="M5661" s="103">
        <f t="shared" si="2"/>
        <v>840</v>
      </c>
      <c r="N5661" s="102" t="str">
        <f t="shared" si="3"/>
        <v>wk </v>
      </c>
    </row>
    <row r="5662" ht="12.75" customHeight="1">
      <c r="A5662" s="15" t="s">
        <v>4392</v>
      </c>
      <c r="B5662" s="15" t="s">
        <v>3123</v>
      </c>
      <c r="C5662" s="15" t="s">
        <v>4321</v>
      </c>
      <c r="D5662" s="15" t="s">
        <v>4036</v>
      </c>
      <c r="E5662" s="15" t="s">
        <v>16043</v>
      </c>
      <c r="F5662" s="15" t="s">
        <v>5620</v>
      </c>
      <c r="G5662" s="15" t="s">
        <v>16044</v>
      </c>
      <c r="H5662" s="15" t="s">
        <v>16045</v>
      </c>
      <c r="I5662" s="15" t="s">
        <v>4327</v>
      </c>
      <c r="J5662" s="15" t="s">
        <v>5653</v>
      </c>
      <c r="K5662" s="15"/>
      <c r="L5662" s="103" t="str">
        <f t="shared" si="1"/>
        <v>B-SH1000-N65BAS-1 Ltr. Pntd Base Beauty JerryCan</v>
      </c>
      <c r="M5662" s="103">
        <f t="shared" si="2"/>
        <v>168</v>
      </c>
      <c r="N5662" s="102" t="str">
        <f t="shared" si="3"/>
        <v>wk </v>
      </c>
    </row>
    <row r="5663" ht="12.75" customHeight="1">
      <c r="A5663" s="15" t="s">
        <v>4673</v>
      </c>
      <c r="B5663" s="15" t="s">
        <v>3123</v>
      </c>
      <c r="C5663" s="15" t="s">
        <v>4321</v>
      </c>
      <c r="D5663" s="15" t="s">
        <v>3372</v>
      </c>
      <c r="E5663" s="15" t="s">
        <v>16046</v>
      </c>
      <c r="F5663" s="15" t="s">
        <v>5620</v>
      </c>
      <c r="G5663" s="15" t="s">
        <v>16047</v>
      </c>
      <c r="H5663" s="15" t="s">
        <v>16048</v>
      </c>
      <c r="I5663" s="15" t="s">
        <v>4327</v>
      </c>
      <c r="J5663" s="15" t="s">
        <v>4345</v>
      </c>
      <c r="K5663" s="15"/>
      <c r="L5663" s="103" t="str">
        <f t="shared" si="1"/>
        <v>B-SH1000-N65BAS-1 Ltr. Pntd Base Beauty JerryCan</v>
      </c>
      <c r="M5663" s="103">
        <f t="shared" si="2"/>
        <v>288</v>
      </c>
      <c r="N5663" s="102" t="str">
        <f t="shared" si="3"/>
        <v>wk </v>
      </c>
    </row>
    <row r="5664" ht="12.75" customHeight="1">
      <c r="A5664" s="15" t="s">
        <v>16049</v>
      </c>
      <c r="B5664" s="15" t="s">
        <v>2855</v>
      </c>
      <c r="C5664" s="15" t="s">
        <v>3146</v>
      </c>
      <c r="D5664" s="15" t="s">
        <v>3145</v>
      </c>
      <c r="E5664" s="15"/>
      <c r="F5664" s="15" t="s">
        <v>4308</v>
      </c>
      <c r="G5664" s="15" t="s">
        <v>4352</v>
      </c>
      <c r="H5664" s="15" t="s">
        <v>3149</v>
      </c>
      <c r="I5664" s="15" t="s">
        <v>3156</v>
      </c>
      <c r="J5664" s="15"/>
      <c r="K5664" s="15"/>
      <c r="L5664" s="103" t="str">
        <f t="shared" si="1"/>
        <v>B-SH1000-N65DARL-S-1 Ltr. Natural Pntd Darling Shampoo JerryCan</v>
      </c>
      <c r="M5664" s="103">
        <f t="shared" si="2"/>
        <v>0</v>
      </c>
      <c r="N5664" s="102" t="str">
        <f t="shared" si="3"/>
        <v>wk </v>
      </c>
    </row>
    <row r="5665" ht="12.75" customHeight="1">
      <c r="A5665" s="15" t="s">
        <v>4378</v>
      </c>
      <c r="B5665" s="15" t="s">
        <v>3123</v>
      </c>
      <c r="C5665" s="15" t="s">
        <v>4321</v>
      </c>
      <c r="D5665" s="15" t="s">
        <v>3684</v>
      </c>
      <c r="E5665" s="15" t="s">
        <v>16050</v>
      </c>
      <c r="F5665" s="15" t="s">
        <v>9190</v>
      </c>
      <c r="G5665" s="15" t="s">
        <v>8461</v>
      </c>
      <c r="H5665" s="15" t="s">
        <v>16051</v>
      </c>
      <c r="I5665" s="15" t="s">
        <v>4327</v>
      </c>
      <c r="J5665" s="15" t="s">
        <v>4359</v>
      </c>
      <c r="K5665" s="15"/>
      <c r="L5665" s="103" t="str">
        <f t="shared" si="1"/>
        <v>B-SH1000-N65DARL-S-1 Ltr. Natural Pntd Darling Shampoo JerryCan</v>
      </c>
      <c r="M5665" s="103">
        <f t="shared" si="2"/>
        <v>1872</v>
      </c>
      <c r="N5665" s="102" t="str">
        <f t="shared" si="3"/>
        <v>wk </v>
      </c>
    </row>
    <row r="5666" ht="12.75" customHeight="1">
      <c r="A5666" s="15" t="s">
        <v>4383</v>
      </c>
      <c r="B5666" s="15" t="s">
        <v>3123</v>
      </c>
      <c r="C5666" s="15" t="s">
        <v>4321</v>
      </c>
      <c r="D5666" s="15" t="s">
        <v>16052</v>
      </c>
      <c r="E5666" s="15" t="s">
        <v>16053</v>
      </c>
      <c r="F5666" s="15" t="s">
        <v>9190</v>
      </c>
      <c r="G5666" s="15" t="s">
        <v>16054</v>
      </c>
      <c r="H5666" s="15" t="s">
        <v>16055</v>
      </c>
      <c r="I5666" s="15" t="s">
        <v>4327</v>
      </c>
      <c r="J5666" s="15" t="s">
        <v>4359</v>
      </c>
      <c r="K5666" s="15"/>
      <c r="L5666" s="103" t="str">
        <f t="shared" si="1"/>
        <v>B-SH1000-N65DARL-S-1 Ltr. Natural Pntd Darling Shampoo JerryCan</v>
      </c>
      <c r="M5666" s="103">
        <f t="shared" si="2"/>
        <v>1128</v>
      </c>
      <c r="N5666" s="102" t="str">
        <f t="shared" si="3"/>
        <v>wk </v>
      </c>
    </row>
    <row r="5667" ht="12.75" customHeight="1">
      <c r="A5667" s="15" t="s">
        <v>4480</v>
      </c>
      <c r="B5667" s="15" t="s">
        <v>3123</v>
      </c>
      <c r="C5667" s="15" t="s">
        <v>4321</v>
      </c>
      <c r="D5667" s="15" t="s">
        <v>6766</v>
      </c>
      <c r="E5667" s="15" t="s">
        <v>16056</v>
      </c>
      <c r="F5667" s="15" t="s">
        <v>9190</v>
      </c>
      <c r="G5667" s="15" t="s">
        <v>16057</v>
      </c>
      <c r="H5667" s="15" t="s">
        <v>16058</v>
      </c>
      <c r="I5667" s="15" t="s">
        <v>4327</v>
      </c>
      <c r="J5667" s="15" t="s">
        <v>4359</v>
      </c>
      <c r="K5667" s="15"/>
      <c r="L5667" s="103" t="str">
        <f t="shared" si="1"/>
        <v>B-SH1000-N65DARL-S-1 Ltr. Natural Pntd Darling Shampoo JerryCan</v>
      </c>
      <c r="M5667" s="103">
        <f t="shared" si="2"/>
        <v>1080</v>
      </c>
      <c r="N5667" s="102" t="str">
        <f t="shared" si="3"/>
        <v>wk 45</v>
      </c>
    </row>
    <row r="5668" ht="12.75" customHeight="1">
      <c r="A5668" s="15" t="s">
        <v>4487</v>
      </c>
      <c r="B5668" s="15" t="s">
        <v>3123</v>
      </c>
      <c r="C5668" s="15" t="s">
        <v>4321</v>
      </c>
      <c r="D5668" s="15" t="s">
        <v>3539</v>
      </c>
      <c r="E5668" s="15" t="s">
        <v>16059</v>
      </c>
      <c r="F5668" s="15" t="s">
        <v>9190</v>
      </c>
      <c r="G5668" s="15" t="s">
        <v>10732</v>
      </c>
      <c r="H5668" s="15" t="s">
        <v>16060</v>
      </c>
      <c r="I5668" s="15" t="s">
        <v>4327</v>
      </c>
      <c r="J5668" s="15" t="s">
        <v>4359</v>
      </c>
      <c r="K5668" s="15"/>
      <c r="L5668" s="103" t="str">
        <f t="shared" si="1"/>
        <v>B-SH1000-N65DARL-S-1 Ltr. Natural Pntd Darling Shampoo JerryCan</v>
      </c>
      <c r="M5668" s="103">
        <f t="shared" si="2"/>
        <v>864</v>
      </c>
      <c r="N5668" s="102" t="str">
        <f t="shared" si="3"/>
        <v>wk </v>
      </c>
    </row>
    <row r="5669" ht="12.75" customHeight="1">
      <c r="A5669" s="15" t="s">
        <v>4491</v>
      </c>
      <c r="B5669" s="15" t="s">
        <v>3123</v>
      </c>
      <c r="C5669" s="15" t="s">
        <v>4321</v>
      </c>
      <c r="D5669" s="15" t="s">
        <v>14062</v>
      </c>
      <c r="E5669" s="15" t="s">
        <v>16061</v>
      </c>
      <c r="F5669" s="15" t="s">
        <v>9190</v>
      </c>
      <c r="G5669" s="15" t="s">
        <v>16062</v>
      </c>
      <c r="H5669" s="15" t="s">
        <v>16063</v>
      </c>
      <c r="I5669" s="15" t="s">
        <v>4327</v>
      </c>
      <c r="J5669" s="15" t="s">
        <v>4359</v>
      </c>
      <c r="K5669" s="15"/>
      <c r="L5669" s="103" t="str">
        <f t="shared" si="1"/>
        <v>B-SH1000-N65DARL-S-1 Ltr. Natural Pntd Darling Shampoo JerryCan</v>
      </c>
      <c r="M5669" s="103">
        <f t="shared" si="2"/>
        <v>2808</v>
      </c>
      <c r="N5669" s="102" t="str">
        <f t="shared" si="3"/>
        <v>wk </v>
      </c>
    </row>
    <row r="5670" ht="12.75" customHeight="1">
      <c r="A5670" s="15" t="s">
        <v>4494</v>
      </c>
      <c r="B5670" s="15" t="s">
        <v>3123</v>
      </c>
      <c r="C5670" s="15" t="s">
        <v>4321</v>
      </c>
      <c r="D5670" s="15" t="s">
        <v>5823</v>
      </c>
      <c r="E5670" s="15" t="s">
        <v>16064</v>
      </c>
      <c r="F5670" s="15" t="s">
        <v>9190</v>
      </c>
      <c r="G5670" s="15" t="s">
        <v>16065</v>
      </c>
      <c r="H5670" s="15" t="s">
        <v>16066</v>
      </c>
      <c r="I5670" s="15" t="s">
        <v>4327</v>
      </c>
      <c r="J5670" s="15" t="s">
        <v>4359</v>
      </c>
      <c r="K5670" s="15"/>
      <c r="L5670" s="103" t="str">
        <f t="shared" si="1"/>
        <v>B-SH1000-N65DARL-S-1 Ltr. Natural Pntd Darling Shampoo JerryCan</v>
      </c>
      <c r="M5670" s="103">
        <f t="shared" si="2"/>
        <v>1248</v>
      </c>
      <c r="N5670" s="102" t="str">
        <f t="shared" si="3"/>
        <v>wk </v>
      </c>
    </row>
    <row r="5671" ht="12.75" customHeight="1">
      <c r="A5671" s="15" t="s">
        <v>4494</v>
      </c>
      <c r="B5671" s="15" t="s">
        <v>3123</v>
      </c>
      <c r="C5671" s="15" t="s">
        <v>4321</v>
      </c>
      <c r="D5671" s="15" t="s">
        <v>16067</v>
      </c>
      <c r="E5671" s="15" t="s">
        <v>16068</v>
      </c>
      <c r="F5671" s="15" t="s">
        <v>9190</v>
      </c>
      <c r="G5671" s="15" t="s">
        <v>16069</v>
      </c>
      <c r="H5671" s="15" t="s">
        <v>16070</v>
      </c>
      <c r="I5671" s="15" t="s">
        <v>4327</v>
      </c>
      <c r="J5671" s="15" t="s">
        <v>4359</v>
      </c>
      <c r="K5671" s="15"/>
      <c r="L5671" s="103" t="str">
        <f t="shared" si="1"/>
        <v>B-SH1000-N65DARL-S-1 Ltr. Natural Pntd Darling Shampoo JerryCan</v>
      </c>
      <c r="M5671" s="103">
        <f t="shared" si="2"/>
        <v>2136</v>
      </c>
      <c r="N5671" s="102" t="str">
        <f t="shared" si="3"/>
        <v>wk </v>
      </c>
    </row>
    <row r="5672" ht="12.75" customHeight="1">
      <c r="A5672" s="15" t="s">
        <v>4496</v>
      </c>
      <c r="B5672" s="15" t="s">
        <v>3123</v>
      </c>
      <c r="C5672" s="15" t="s">
        <v>4321</v>
      </c>
      <c r="D5672" s="15" t="s">
        <v>13819</v>
      </c>
      <c r="E5672" s="15" t="s">
        <v>16071</v>
      </c>
      <c r="F5672" s="15" t="s">
        <v>9190</v>
      </c>
      <c r="G5672" s="15" t="s">
        <v>16072</v>
      </c>
      <c r="H5672" s="15" t="s">
        <v>16073</v>
      </c>
      <c r="I5672" s="15" t="s">
        <v>4327</v>
      </c>
      <c r="J5672" s="15" t="s">
        <v>4359</v>
      </c>
      <c r="K5672" s="15"/>
      <c r="L5672" s="103" t="str">
        <f t="shared" si="1"/>
        <v>B-SH1000-N65DARL-S-1 Ltr. Natural Pntd Darling Shampoo JerryCan</v>
      </c>
      <c r="M5672" s="103">
        <f t="shared" si="2"/>
        <v>1224</v>
      </c>
      <c r="N5672" s="102" t="str">
        <f t="shared" si="3"/>
        <v>wk </v>
      </c>
    </row>
    <row r="5673" ht="12.75" customHeight="1">
      <c r="A5673" s="15" t="s">
        <v>4501</v>
      </c>
      <c r="B5673" s="15" t="s">
        <v>3123</v>
      </c>
      <c r="C5673" s="15" t="s">
        <v>4321</v>
      </c>
      <c r="D5673" s="15" t="s">
        <v>7521</v>
      </c>
      <c r="E5673" s="15" t="s">
        <v>16074</v>
      </c>
      <c r="F5673" s="15" t="s">
        <v>9190</v>
      </c>
      <c r="G5673" s="15" t="s">
        <v>16075</v>
      </c>
      <c r="H5673" s="15" t="s">
        <v>16076</v>
      </c>
      <c r="I5673" s="15" t="s">
        <v>4327</v>
      </c>
      <c r="J5673" s="15" t="s">
        <v>4359</v>
      </c>
      <c r="K5673" s="15"/>
      <c r="L5673" s="103" t="str">
        <f t="shared" si="1"/>
        <v>B-SH1000-N65DARL-S-1 Ltr. Natural Pntd Darling Shampoo JerryCan</v>
      </c>
      <c r="M5673" s="103">
        <f t="shared" si="2"/>
        <v>1584</v>
      </c>
      <c r="N5673" s="102" t="str">
        <f t="shared" si="3"/>
        <v>wk </v>
      </c>
    </row>
    <row r="5674" ht="12.75" customHeight="1">
      <c r="A5674" s="15" t="s">
        <v>4515</v>
      </c>
      <c r="B5674" s="15" t="s">
        <v>3123</v>
      </c>
      <c r="C5674" s="15" t="s">
        <v>4321</v>
      </c>
      <c r="D5674" s="15" t="s">
        <v>3362</v>
      </c>
      <c r="E5674" s="15" t="s">
        <v>16077</v>
      </c>
      <c r="F5674" s="15" t="s">
        <v>9190</v>
      </c>
      <c r="G5674" s="15" t="s">
        <v>16078</v>
      </c>
      <c r="H5674" s="15" t="s">
        <v>16079</v>
      </c>
      <c r="I5674" s="15" t="s">
        <v>4327</v>
      </c>
      <c r="J5674" s="15" t="s">
        <v>4359</v>
      </c>
      <c r="K5674" s="15"/>
      <c r="L5674" s="103" t="str">
        <f t="shared" si="1"/>
        <v>B-SH1000-N65DARL-S-1 Ltr. Natural Pntd Darling Shampoo JerryCan</v>
      </c>
      <c r="M5674" s="103">
        <f t="shared" si="2"/>
        <v>1070</v>
      </c>
      <c r="N5674" s="102" t="str">
        <f t="shared" si="3"/>
        <v>wk </v>
      </c>
    </row>
    <row r="5675" ht="12.75" customHeight="1">
      <c r="A5675" s="15" t="s">
        <v>4581</v>
      </c>
      <c r="B5675" s="15" t="s">
        <v>3123</v>
      </c>
      <c r="C5675" s="15" t="s">
        <v>4321</v>
      </c>
      <c r="D5675" s="15" t="s">
        <v>14305</v>
      </c>
      <c r="E5675" s="15" t="s">
        <v>16080</v>
      </c>
      <c r="F5675" s="15" t="s">
        <v>9190</v>
      </c>
      <c r="G5675" s="15" t="s">
        <v>16081</v>
      </c>
      <c r="H5675" s="15" t="s">
        <v>16082</v>
      </c>
      <c r="I5675" s="15" t="s">
        <v>4327</v>
      </c>
      <c r="J5675" s="15" t="s">
        <v>4359</v>
      </c>
      <c r="K5675" s="15"/>
      <c r="L5675" s="103" t="str">
        <f t="shared" si="1"/>
        <v>B-SH1000-N65DARL-S-1 Ltr. Natural Pntd Darling Shampoo JerryCan</v>
      </c>
      <c r="M5675" s="103">
        <f t="shared" si="2"/>
        <v>1944</v>
      </c>
      <c r="N5675" s="102" t="str">
        <f t="shared" si="3"/>
        <v>wk </v>
      </c>
    </row>
    <row r="5676" ht="12.75" customHeight="1">
      <c r="A5676" s="15" t="s">
        <v>4584</v>
      </c>
      <c r="B5676" s="15" t="s">
        <v>3123</v>
      </c>
      <c r="C5676" s="15" t="s">
        <v>4321</v>
      </c>
      <c r="D5676" s="15" t="s">
        <v>9344</v>
      </c>
      <c r="E5676" s="15" t="s">
        <v>16083</v>
      </c>
      <c r="F5676" s="15" t="s">
        <v>9190</v>
      </c>
      <c r="G5676" s="15" t="s">
        <v>16084</v>
      </c>
      <c r="H5676" s="15" t="s">
        <v>16085</v>
      </c>
      <c r="I5676" s="15" t="s">
        <v>4327</v>
      </c>
      <c r="J5676" s="15" t="s">
        <v>4359</v>
      </c>
      <c r="K5676" s="15"/>
      <c r="L5676" s="103" t="str">
        <f t="shared" si="1"/>
        <v>B-SH1000-N65DARL-S-1 Ltr. Natural Pntd Darling Shampoo JerryCan</v>
      </c>
      <c r="M5676" s="103">
        <f t="shared" si="2"/>
        <v>3672</v>
      </c>
      <c r="N5676" s="102" t="str">
        <f t="shared" si="3"/>
        <v>wk </v>
      </c>
    </row>
    <row r="5677" ht="12.75" customHeight="1">
      <c r="A5677" s="15" t="s">
        <v>4589</v>
      </c>
      <c r="B5677" s="15" t="s">
        <v>3123</v>
      </c>
      <c r="C5677" s="15" t="s">
        <v>4321</v>
      </c>
      <c r="D5677" s="15" t="s">
        <v>3539</v>
      </c>
      <c r="E5677" s="15" t="s">
        <v>16086</v>
      </c>
      <c r="F5677" s="15" t="s">
        <v>9190</v>
      </c>
      <c r="G5677" s="15" t="s">
        <v>10732</v>
      </c>
      <c r="H5677" s="15" t="s">
        <v>16087</v>
      </c>
      <c r="I5677" s="15" t="s">
        <v>4327</v>
      </c>
      <c r="J5677" s="15" t="s">
        <v>4359</v>
      </c>
      <c r="K5677" s="15"/>
      <c r="L5677" s="103" t="str">
        <f t="shared" si="1"/>
        <v>B-SH1000-N65DARL-S-1 Ltr. Natural Pntd Darling Shampoo JerryCan</v>
      </c>
      <c r="M5677" s="103">
        <f t="shared" si="2"/>
        <v>864</v>
      </c>
      <c r="N5677" s="102" t="str">
        <f t="shared" si="3"/>
        <v>wk </v>
      </c>
    </row>
    <row r="5678" ht="12.75" customHeight="1">
      <c r="A5678" s="15" t="s">
        <v>4592</v>
      </c>
      <c r="B5678" s="15" t="s">
        <v>3123</v>
      </c>
      <c r="C5678" s="15" t="s">
        <v>4321</v>
      </c>
      <c r="D5678" s="15" t="s">
        <v>3847</v>
      </c>
      <c r="E5678" s="15" t="s">
        <v>16088</v>
      </c>
      <c r="F5678" s="15" t="s">
        <v>9190</v>
      </c>
      <c r="G5678" s="15" t="s">
        <v>16089</v>
      </c>
      <c r="H5678" s="15" t="s">
        <v>16090</v>
      </c>
      <c r="I5678" s="15" t="s">
        <v>4327</v>
      </c>
      <c r="J5678" s="15" t="s">
        <v>4359</v>
      </c>
      <c r="K5678" s="15"/>
      <c r="L5678" s="103" t="str">
        <f t="shared" si="1"/>
        <v>B-SH1000-N65DARL-S-1 Ltr. Natural Pntd Darling Shampoo JerryCan</v>
      </c>
      <c r="M5678" s="103">
        <f t="shared" si="2"/>
        <v>2016</v>
      </c>
      <c r="N5678" s="102" t="str">
        <f t="shared" si="3"/>
        <v>wk </v>
      </c>
    </row>
    <row r="5679" ht="12.75" customHeight="1">
      <c r="A5679" s="15" t="s">
        <v>4597</v>
      </c>
      <c r="B5679" s="15" t="s">
        <v>3123</v>
      </c>
      <c r="C5679" s="15" t="s">
        <v>4321</v>
      </c>
      <c r="D5679" s="15" t="s">
        <v>3162</v>
      </c>
      <c r="E5679" s="15" t="s">
        <v>16091</v>
      </c>
      <c r="F5679" s="15" t="s">
        <v>9190</v>
      </c>
      <c r="G5679" s="15" t="s">
        <v>16092</v>
      </c>
      <c r="H5679" s="15" t="s">
        <v>16093</v>
      </c>
      <c r="I5679" s="15" t="s">
        <v>4327</v>
      </c>
      <c r="J5679" s="15" t="s">
        <v>4359</v>
      </c>
      <c r="K5679" s="15"/>
      <c r="L5679" s="103" t="str">
        <f t="shared" si="1"/>
        <v>B-SH1000-N65DARL-S-1 Ltr. Natural Pntd Darling Shampoo JerryCan</v>
      </c>
      <c r="M5679" s="103">
        <f t="shared" si="2"/>
        <v>1512</v>
      </c>
      <c r="N5679" s="102" t="str">
        <f t="shared" si="3"/>
        <v>wk </v>
      </c>
    </row>
    <row r="5680" ht="12.75" customHeight="1">
      <c r="A5680" s="15" t="s">
        <v>4810</v>
      </c>
      <c r="B5680" s="15" t="s">
        <v>3123</v>
      </c>
      <c r="C5680" s="15" t="s">
        <v>4321</v>
      </c>
      <c r="D5680" s="15" t="s">
        <v>3722</v>
      </c>
      <c r="E5680" s="15" t="s">
        <v>16094</v>
      </c>
      <c r="F5680" s="15" t="s">
        <v>9190</v>
      </c>
      <c r="G5680" s="15" t="s">
        <v>16095</v>
      </c>
      <c r="H5680" s="15" t="s">
        <v>16096</v>
      </c>
      <c r="I5680" s="15" t="s">
        <v>4327</v>
      </c>
      <c r="J5680" s="15" t="s">
        <v>4359</v>
      </c>
      <c r="K5680" s="15"/>
      <c r="L5680" s="103" t="str">
        <f t="shared" si="1"/>
        <v>B-SH1000-N65DARL-S-1 Ltr. Natural Pntd Darling Shampoo JerryCan</v>
      </c>
      <c r="M5680" s="103">
        <f t="shared" si="2"/>
        <v>792</v>
      </c>
      <c r="N5680" s="102" t="str">
        <f t="shared" si="3"/>
        <v>wk </v>
      </c>
    </row>
    <row r="5681" ht="12.75" customHeight="1">
      <c r="A5681" s="15" t="s">
        <v>4820</v>
      </c>
      <c r="B5681" s="15" t="s">
        <v>3123</v>
      </c>
      <c r="C5681" s="15" t="s">
        <v>4321</v>
      </c>
      <c r="D5681" s="15" t="s">
        <v>5078</v>
      </c>
      <c r="E5681" s="15" t="s">
        <v>16097</v>
      </c>
      <c r="F5681" s="15" t="s">
        <v>9190</v>
      </c>
      <c r="G5681" s="15" t="s">
        <v>16098</v>
      </c>
      <c r="H5681" s="15" t="s">
        <v>16099</v>
      </c>
      <c r="I5681" s="15" t="s">
        <v>4327</v>
      </c>
      <c r="J5681" s="15" t="s">
        <v>4359</v>
      </c>
      <c r="K5681" s="15"/>
      <c r="L5681" s="103" t="str">
        <f t="shared" si="1"/>
        <v>B-SH1000-N65DARL-S-1 Ltr. Natural Pntd Darling Shampoo JerryCan</v>
      </c>
      <c r="M5681" s="103">
        <f t="shared" si="2"/>
        <v>1008</v>
      </c>
      <c r="N5681" s="102" t="str">
        <f t="shared" si="3"/>
        <v>wk 10</v>
      </c>
    </row>
    <row r="5682" ht="12.75" customHeight="1">
      <c r="A5682" s="15" t="s">
        <v>4823</v>
      </c>
      <c r="B5682" s="15" t="s">
        <v>3123</v>
      </c>
      <c r="C5682" s="15" t="s">
        <v>4321</v>
      </c>
      <c r="D5682" s="15" t="s">
        <v>3763</v>
      </c>
      <c r="E5682" s="15" t="s">
        <v>16100</v>
      </c>
      <c r="F5682" s="15" t="s">
        <v>9190</v>
      </c>
      <c r="G5682" s="15" t="s">
        <v>16101</v>
      </c>
      <c r="H5682" s="15" t="s">
        <v>16102</v>
      </c>
      <c r="I5682" s="15" t="s">
        <v>4327</v>
      </c>
      <c r="J5682" s="15" t="s">
        <v>4359</v>
      </c>
      <c r="K5682" s="15"/>
      <c r="L5682" s="103" t="str">
        <f t="shared" si="1"/>
        <v>B-SH1000-N65DARL-S-1 Ltr. Natural Pntd Darling Shampoo JerryCan</v>
      </c>
      <c r="M5682" s="103">
        <f t="shared" si="2"/>
        <v>1152</v>
      </c>
      <c r="N5682" s="102" t="str">
        <f t="shared" si="3"/>
        <v>wk 15</v>
      </c>
    </row>
    <row r="5683" ht="12.75" customHeight="1">
      <c r="A5683" s="15" t="s">
        <v>4826</v>
      </c>
      <c r="B5683" s="15" t="s">
        <v>3123</v>
      </c>
      <c r="C5683" s="15" t="s">
        <v>4321</v>
      </c>
      <c r="D5683" s="15" t="s">
        <v>6766</v>
      </c>
      <c r="E5683" s="15" t="s">
        <v>16103</v>
      </c>
      <c r="F5683" s="15" t="s">
        <v>9190</v>
      </c>
      <c r="G5683" s="15" t="s">
        <v>16057</v>
      </c>
      <c r="H5683" s="15" t="s">
        <v>16104</v>
      </c>
      <c r="I5683" s="15" t="s">
        <v>4327</v>
      </c>
      <c r="J5683" s="15" t="s">
        <v>4359</v>
      </c>
      <c r="K5683" s="15"/>
      <c r="L5683" s="103" t="str">
        <f t="shared" si="1"/>
        <v>B-SH1000-N65DARL-S-1 Ltr. Natural Pntd Darling Shampoo JerryCan</v>
      </c>
      <c r="M5683" s="103">
        <f t="shared" si="2"/>
        <v>1080</v>
      </c>
      <c r="N5683" s="102" t="str">
        <f t="shared" si="3"/>
        <v>wk 19</v>
      </c>
    </row>
    <row r="5684" ht="12.75" customHeight="1">
      <c r="A5684" s="15" t="s">
        <v>4835</v>
      </c>
      <c r="B5684" s="15" t="s">
        <v>3123</v>
      </c>
      <c r="C5684" s="15" t="s">
        <v>4321</v>
      </c>
      <c r="D5684" s="15" t="s">
        <v>16105</v>
      </c>
      <c r="E5684" s="15" t="s">
        <v>16106</v>
      </c>
      <c r="F5684" s="15" t="s">
        <v>9190</v>
      </c>
      <c r="G5684" s="15" t="s">
        <v>16107</v>
      </c>
      <c r="H5684" s="15" t="s">
        <v>16108</v>
      </c>
      <c r="I5684" s="15" t="s">
        <v>4327</v>
      </c>
      <c r="J5684" s="15" t="s">
        <v>4359</v>
      </c>
      <c r="K5684" s="15"/>
      <c r="L5684" s="103" t="str">
        <f t="shared" si="1"/>
        <v>B-SH1000-N65DARL-S-1 Ltr. Natural Pntd Darling Shampoo JerryCan</v>
      </c>
      <c r="M5684" s="103">
        <f t="shared" si="2"/>
        <v>2376</v>
      </c>
      <c r="N5684" s="102" t="str">
        <f t="shared" si="3"/>
        <v>wk 37</v>
      </c>
    </row>
    <row r="5685" ht="12.75" customHeight="1">
      <c r="A5685" s="15" t="s">
        <v>16109</v>
      </c>
      <c r="B5685" s="15" t="s">
        <v>2855</v>
      </c>
      <c r="C5685" s="15" t="s">
        <v>3146</v>
      </c>
      <c r="D5685" s="15" t="s">
        <v>3145</v>
      </c>
      <c r="E5685" s="15"/>
      <c r="F5685" s="15" t="s">
        <v>4308</v>
      </c>
      <c r="G5685" s="15" t="s">
        <v>16110</v>
      </c>
      <c r="H5685" s="15" t="s">
        <v>3149</v>
      </c>
      <c r="I5685" s="15" t="s">
        <v>3149</v>
      </c>
      <c r="J5685" s="15"/>
      <c r="K5685" s="15"/>
      <c r="L5685" s="103" t="str">
        <f t="shared" si="1"/>
        <v>B-SH250-N25-250 ml Nat Shampoo jerrycan</v>
      </c>
      <c r="M5685" s="103">
        <f t="shared" si="2"/>
        <v>0</v>
      </c>
      <c r="N5685" s="102" t="str">
        <f t="shared" si="3"/>
        <v>wk </v>
      </c>
    </row>
    <row r="5686" ht="12.75" customHeight="1">
      <c r="A5686" s="15" t="s">
        <v>4361</v>
      </c>
      <c r="B5686" s="15" t="s">
        <v>3123</v>
      </c>
      <c r="C5686" s="15" t="s">
        <v>4321</v>
      </c>
      <c r="D5686" s="15" t="s">
        <v>3914</v>
      </c>
      <c r="E5686" s="15" t="s">
        <v>16111</v>
      </c>
      <c r="F5686" s="15" t="s">
        <v>4890</v>
      </c>
      <c r="G5686" s="15" t="s">
        <v>16112</v>
      </c>
      <c r="H5686" s="15" t="s">
        <v>16113</v>
      </c>
      <c r="I5686" s="15" t="s">
        <v>4327</v>
      </c>
      <c r="J5686" s="15" t="s">
        <v>4367</v>
      </c>
      <c r="K5686" s="15"/>
      <c r="L5686" s="103" t="str">
        <f t="shared" si="1"/>
        <v>B-SH250-N25-250 ml Nat Shampoo jerrycan</v>
      </c>
      <c r="M5686" s="103">
        <f t="shared" si="2"/>
        <v>5500</v>
      </c>
      <c r="N5686" s="102" t="str">
        <f t="shared" si="3"/>
        <v>wk 5</v>
      </c>
    </row>
    <row r="5687" ht="12.75" customHeight="1">
      <c r="A5687" s="15" t="s">
        <v>4947</v>
      </c>
      <c r="B5687" s="15" t="s">
        <v>3123</v>
      </c>
      <c r="C5687" s="15" t="s">
        <v>4321</v>
      </c>
      <c r="D5687" s="15" t="s">
        <v>3277</v>
      </c>
      <c r="E5687" s="15" t="s">
        <v>16114</v>
      </c>
      <c r="F5687" s="15" t="s">
        <v>4324</v>
      </c>
      <c r="G5687" s="15" t="s">
        <v>16115</v>
      </c>
      <c r="H5687" s="15" t="s">
        <v>16116</v>
      </c>
      <c r="I5687" s="15" t="s">
        <v>4327</v>
      </c>
      <c r="J5687" s="15" t="s">
        <v>4328</v>
      </c>
      <c r="K5687" s="15"/>
      <c r="L5687" s="103" t="str">
        <f t="shared" si="1"/>
        <v>B-SH250-N25-250 ml Nat Shampoo jerrycan</v>
      </c>
      <c r="M5687" s="103">
        <f t="shared" si="2"/>
        <v>250</v>
      </c>
      <c r="N5687" s="102" t="str">
        <f t="shared" si="3"/>
        <v>wk 18</v>
      </c>
    </row>
    <row r="5688" ht="12.75" customHeight="1">
      <c r="A5688" s="15" t="s">
        <v>4947</v>
      </c>
      <c r="B5688" s="15" t="s">
        <v>3123</v>
      </c>
      <c r="C5688" s="15" t="s">
        <v>4321</v>
      </c>
      <c r="D5688" s="15" t="s">
        <v>3282</v>
      </c>
      <c r="E5688" s="15" t="s">
        <v>9761</v>
      </c>
      <c r="F5688" s="15" t="s">
        <v>5620</v>
      </c>
      <c r="G5688" s="15" t="s">
        <v>16117</v>
      </c>
      <c r="H5688" s="15" t="s">
        <v>16118</v>
      </c>
      <c r="I5688" s="15" t="s">
        <v>4327</v>
      </c>
      <c r="J5688" s="15" t="s">
        <v>5653</v>
      </c>
      <c r="K5688" s="15"/>
      <c r="L5688" s="103" t="str">
        <f t="shared" si="1"/>
        <v>B-SH250-N25-250 ml Nat Shampoo jerrycan</v>
      </c>
      <c r="M5688" s="103">
        <f t="shared" si="2"/>
        <v>1000</v>
      </c>
      <c r="N5688" s="102" t="str">
        <f t="shared" si="3"/>
        <v>wk 18</v>
      </c>
    </row>
    <row r="5689" ht="12.75" customHeight="1">
      <c r="A5689" s="15" t="s">
        <v>4947</v>
      </c>
      <c r="B5689" s="15" t="s">
        <v>3123</v>
      </c>
      <c r="C5689" s="15" t="s">
        <v>4321</v>
      </c>
      <c r="D5689" s="15" t="s">
        <v>3282</v>
      </c>
      <c r="E5689" s="15" t="s">
        <v>9764</v>
      </c>
      <c r="F5689" s="15" t="s">
        <v>4324</v>
      </c>
      <c r="G5689" s="15" t="s">
        <v>16119</v>
      </c>
      <c r="H5689" s="15" t="s">
        <v>16118</v>
      </c>
      <c r="I5689" s="15" t="s">
        <v>4327</v>
      </c>
      <c r="J5689" s="15" t="s">
        <v>5653</v>
      </c>
      <c r="K5689" s="15"/>
      <c r="L5689" s="103" t="str">
        <f t="shared" si="1"/>
        <v>B-SH250-N25-250 ml Nat Shampoo jerrycan</v>
      </c>
      <c r="M5689" s="103">
        <f t="shared" si="2"/>
        <v>1000</v>
      </c>
      <c r="N5689" s="102" t="str">
        <f t="shared" si="3"/>
        <v>wk 18</v>
      </c>
    </row>
    <row r="5690" ht="12.75" customHeight="1">
      <c r="A5690" s="15" t="s">
        <v>5658</v>
      </c>
      <c r="B5690" s="15" t="s">
        <v>3123</v>
      </c>
      <c r="C5690" s="15" t="s">
        <v>4321</v>
      </c>
      <c r="D5690" s="15" t="s">
        <v>3277</v>
      </c>
      <c r="E5690" s="15" t="s">
        <v>16120</v>
      </c>
      <c r="F5690" s="15" t="s">
        <v>4324</v>
      </c>
      <c r="G5690" s="15" t="s">
        <v>16115</v>
      </c>
      <c r="H5690" s="15" t="s">
        <v>16116</v>
      </c>
      <c r="I5690" s="15" t="s">
        <v>4327</v>
      </c>
      <c r="J5690" s="15" t="s">
        <v>4328</v>
      </c>
      <c r="K5690" s="15"/>
      <c r="L5690" s="103" t="str">
        <f t="shared" si="1"/>
        <v>B-SH250-N25-250 ml Nat Shampoo jerrycan</v>
      </c>
      <c r="M5690" s="103">
        <f t="shared" si="2"/>
        <v>250</v>
      </c>
      <c r="N5690" s="102" t="str">
        <f t="shared" si="3"/>
        <v>wk 31</v>
      </c>
    </row>
    <row r="5691" ht="12.75" customHeight="1">
      <c r="A5691" s="15" t="s">
        <v>5658</v>
      </c>
      <c r="B5691" s="15" t="s">
        <v>3123</v>
      </c>
      <c r="C5691" s="15" t="s">
        <v>4965</v>
      </c>
      <c r="D5691" s="15" t="s">
        <v>16121</v>
      </c>
      <c r="E5691" s="15" t="s">
        <v>9772</v>
      </c>
      <c r="F5691" s="15" t="s">
        <v>5620</v>
      </c>
      <c r="G5691" s="15" t="s">
        <v>16122</v>
      </c>
      <c r="H5691" s="15" t="s">
        <v>16123</v>
      </c>
      <c r="I5691" s="15" t="s">
        <v>4327</v>
      </c>
      <c r="J5691" s="15" t="s">
        <v>5653</v>
      </c>
      <c r="K5691" s="15"/>
      <c r="L5691" s="103" t="str">
        <f t="shared" si="1"/>
        <v>B-SH250-N25-250 ml Nat Shampoo jerrycan</v>
      </c>
      <c r="M5691" s="103">
        <f t="shared" si="2"/>
        <v>1000</v>
      </c>
      <c r="N5691" s="102" t="str">
        <f t="shared" si="3"/>
        <v>wk 31</v>
      </c>
    </row>
    <row r="5692" ht="12.75" customHeight="1">
      <c r="A5692" s="15" t="s">
        <v>4373</v>
      </c>
      <c r="B5692" s="15" t="s">
        <v>3123</v>
      </c>
      <c r="C5692" s="15" t="s">
        <v>4321</v>
      </c>
      <c r="D5692" s="15" t="s">
        <v>3277</v>
      </c>
      <c r="E5692" s="15" t="s">
        <v>16124</v>
      </c>
      <c r="F5692" s="15" t="s">
        <v>4324</v>
      </c>
      <c r="G5692" s="15" t="s">
        <v>16115</v>
      </c>
      <c r="H5692" s="15" t="s">
        <v>16116</v>
      </c>
      <c r="I5692" s="15" t="s">
        <v>4327</v>
      </c>
      <c r="J5692" s="15" t="s">
        <v>4328</v>
      </c>
      <c r="K5692" s="15"/>
      <c r="L5692" s="103" t="str">
        <f t="shared" si="1"/>
        <v>B-SH250-N25-250 ml Nat Shampoo jerrycan</v>
      </c>
      <c r="M5692" s="103">
        <f t="shared" si="2"/>
        <v>250</v>
      </c>
      <c r="N5692" s="102" t="str">
        <f t="shared" si="3"/>
        <v>wk </v>
      </c>
    </row>
    <row r="5693" ht="12.75" customHeight="1">
      <c r="A5693" s="15" t="s">
        <v>4373</v>
      </c>
      <c r="B5693" s="15" t="s">
        <v>3123</v>
      </c>
      <c r="C5693" s="15" t="s">
        <v>4321</v>
      </c>
      <c r="D5693" s="15" t="s">
        <v>6401</v>
      </c>
      <c r="E5693" s="15" t="s">
        <v>16125</v>
      </c>
      <c r="F5693" s="15" t="s">
        <v>4890</v>
      </c>
      <c r="G5693" s="15" t="s">
        <v>16126</v>
      </c>
      <c r="H5693" s="15" t="s">
        <v>16127</v>
      </c>
      <c r="I5693" s="15" t="s">
        <v>4327</v>
      </c>
      <c r="J5693" s="15" t="s">
        <v>4367</v>
      </c>
      <c r="K5693" s="15"/>
      <c r="L5693" s="103" t="str">
        <f t="shared" si="1"/>
        <v>B-SH250-N25-250 ml Nat Shampoo jerrycan</v>
      </c>
      <c r="M5693" s="103">
        <f t="shared" si="2"/>
        <v>6250</v>
      </c>
      <c r="N5693" s="102" t="str">
        <f t="shared" si="3"/>
        <v>wk </v>
      </c>
    </row>
    <row r="5694" ht="12.75" customHeight="1">
      <c r="A5694" s="15" t="s">
        <v>4378</v>
      </c>
      <c r="B5694" s="15" t="s">
        <v>3123</v>
      </c>
      <c r="C5694" s="15" t="s">
        <v>4321</v>
      </c>
      <c r="D5694" s="15" t="s">
        <v>16128</v>
      </c>
      <c r="E5694" s="15" t="s">
        <v>16129</v>
      </c>
      <c r="F5694" s="15" t="s">
        <v>4890</v>
      </c>
      <c r="G5694" s="15" t="s">
        <v>16130</v>
      </c>
      <c r="H5694" s="15" t="s">
        <v>16131</v>
      </c>
      <c r="I5694" s="15" t="s">
        <v>4327</v>
      </c>
      <c r="J5694" s="15" t="s">
        <v>4367</v>
      </c>
      <c r="K5694" s="15"/>
      <c r="L5694" s="103" t="str">
        <f t="shared" si="1"/>
        <v>B-SH250-N25-250 ml Nat Shampoo jerrycan</v>
      </c>
      <c r="M5694" s="103">
        <f t="shared" si="2"/>
        <v>3250</v>
      </c>
      <c r="N5694" s="102" t="str">
        <f t="shared" si="3"/>
        <v>wk </v>
      </c>
    </row>
    <row r="5695" ht="12.75" customHeight="1">
      <c r="A5695" s="15" t="s">
        <v>4383</v>
      </c>
      <c r="B5695" s="15" t="s">
        <v>3123</v>
      </c>
      <c r="C5695" s="15" t="s">
        <v>4321</v>
      </c>
      <c r="D5695" s="15" t="s">
        <v>5848</v>
      </c>
      <c r="E5695" s="15" t="s">
        <v>16132</v>
      </c>
      <c r="F5695" s="15" t="s">
        <v>4324</v>
      </c>
      <c r="G5695" s="15" t="s">
        <v>16133</v>
      </c>
      <c r="H5695" s="15" t="s">
        <v>16134</v>
      </c>
      <c r="I5695" s="15" t="s">
        <v>4327</v>
      </c>
      <c r="J5695" s="15" t="s">
        <v>5653</v>
      </c>
      <c r="K5695" s="15"/>
      <c r="L5695" s="103" t="str">
        <f t="shared" si="1"/>
        <v>B-SH250-N25-250 ml Nat Shampoo jerrycan</v>
      </c>
      <c r="M5695" s="103">
        <f t="shared" si="2"/>
        <v>750</v>
      </c>
      <c r="N5695" s="102" t="str">
        <f t="shared" si="3"/>
        <v>wk </v>
      </c>
    </row>
    <row r="5696" ht="12.75" customHeight="1">
      <c r="A5696" s="15" t="s">
        <v>4383</v>
      </c>
      <c r="B5696" s="15" t="s">
        <v>3123</v>
      </c>
      <c r="C5696" s="15" t="s">
        <v>4321</v>
      </c>
      <c r="D5696" s="15" t="s">
        <v>3277</v>
      </c>
      <c r="E5696" s="15" t="s">
        <v>15989</v>
      </c>
      <c r="F5696" s="15" t="s">
        <v>4324</v>
      </c>
      <c r="G5696" s="15" t="s">
        <v>16115</v>
      </c>
      <c r="H5696" s="15" t="s">
        <v>16116</v>
      </c>
      <c r="I5696" s="15" t="s">
        <v>4327</v>
      </c>
      <c r="J5696" s="15" t="s">
        <v>4328</v>
      </c>
      <c r="K5696" s="15"/>
      <c r="L5696" s="103" t="str">
        <f t="shared" si="1"/>
        <v>B-SH250-N25-250 ml Nat Shampoo jerrycan</v>
      </c>
      <c r="M5696" s="103">
        <f t="shared" si="2"/>
        <v>250</v>
      </c>
      <c r="N5696" s="102" t="str">
        <f t="shared" si="3"/>
        <v>wk </v>
      </c>
    </row>
    <row r="5697" ht="12.75" customHeight="1">
      <c r="A5697" s="15" t="s">
        <v>4392</v>
      </c>
      <c r="B5697" s="15" t="s">
        <v>3123</v>
      </c>
      <c r="C5697" s="15" t="s">
        <v>4321</v>
      </c>
      <c r="D5697" s="15" t="s">
        <v>3150</v>
      </c>
      <c r="E5697" s="15" t="s">
        <v>16135</v>
      </c>
      <c r="F5697" s="15" t="s">
        <v>4890</v>
      </c>
      <c r="G5697" s="15" t="s">
        <v>16136</v>
      </c>
      <c r="H5697" s="15" t="s">
        <v>16137</v>
      </c>
      <c r="I5697" s="15" t="s">
        <v>4327</v>
      </c>
      <c r="J5697" s="15" t="s">
        <v>4367</v>
      </c>
      <c r="K5697" s="15"/>
      <c r="L5697" s="103" t="str">
        <f t="shared" si="1"/>
        <v>B-SH250-N25-250 ml Nat Shampoo jerrycan</v>
      </c>
      <c r="M5697" s="103">
        <f t="shared" si="2"/>
        <v>6000</v>
      </c>
      <c r="N5697" s="102" t="str">
        <f t="shared" si="3"/>
        <v>wk </v>
      </c>
    </row>
    <row r="5698" ht="12.75" customHeight="1">
      <c r="A5698" s="15" t="s">
        <v>5323</v>
      </c>
      <c r="B5698" s="15" t="s">
        <v>3123</v>
      </c>
      <c r="C5698" s="15" t="s">
        <v>4321</v>
      </c>
      <c r="D5698" s="15" t="s">
        <v>3277</v>
      </c>
      <c r="E5698" s="15" t="s">
        <v>16138</v>
      </c>
      <c r="F5698" s="15" t="s">
        <v>4324</v>
      </c>
      <c r="G5698" s="15" t="s">
        <v>16115</v>
      </c>
      <c r="H5698" s="15" t="s">
        <v>16116</v>
      </c>
      <c r="I5698" s="15" t="s">
        <v>4327</v>
      </c>
      <c r="J5698" s="15" t="s">
        <v>4328</v>
      </c>
      <c r="K5698" s="15"/>
      <c r="L5698" s="103" t="str">
        <f t="shared" si="1"/>
        <v>B-SH250-N25-250 ml Nat Shampoo jerrycan</v>
      </c>
      <c r="M5698" s="103">
        <f t="shared" si="2"/>
        <v>250</v>
      </c>
      <c r="N5698" s="102" t="str">
        <f t="shared" si="3"/>
        <v>wk </v>
      </c>
    </row>
    <row r="5699" ht="12.75" customHeight="1">
      <c r="A5699" s="15" t="s">
        <v>4397</v>
      </c>
      <c r="B5699" s="15" t="s">
        <v>3123</v>
      </c>
      <c r="C5699" s="15" t="s">
        <v>4321</v>
      </c>
      <c r="D5699" s="15" t="s">
        <v>3982</v>
      </c>
      <c r="E5699" s="15" t="s">
        <v>16139</v>
      </c>
      <c r="F5699" s="15" t="s">
        <v>4890</v>
      </c>
      <c r="G5699" s="15" t="s">
        <v>6620</v>
      </c>
      <c r="H5699" s="15" t="s">
        <v>16140</v>
      </c>
      <c r="I5699" s="15" t="s">
        <v>4327</v>
      </c>
      <c r="J5699" s="15" t="s">
        <v>4367</v>
      </c>
      <c r="K5699" s="15"/>
      <c r="L5699" s="103" t="str">
        <f t="shared" si="1"/>
        <v>B-SH250-N25-250 ml Nat Shampoo jerrycan</v>
      </c>
      <c r="M5699" s="103">
        <f t="shared" si="2"/>
        <v>1750</v>
      </c>
      <c r="N5699" s="102" t="str">
        <f t="shared" si="3"/>
        <v>wk </v>
      </c>
    </row>
    <row r="5700" ht="12.75" customHeight="1">
      <c r="A5700" s="15" t="s">
        <v>4407</v>
      </c>
      <c r="B5700" s="15" t="s">
        <v>3123</v>
      </c>
      <c r="C5700" s="15" t="s">
        <v>4321</v>
      </c>
      <c r="D5700" s="15" t="s">
        <v>6401</v>
      </c>
      <c r="E5700" s="15" t="s">
        <v>16141</v>
      </c>
      <c r="F5700" s="15" t="s">
        <v>4890</v>
      </c>
      <c r="G5700" s="15" t="s">
        <v>16126</v>
      </c>
      <c r="H5700" s="15" t="s">
        <v>16127</v>
      </c>
      <c r="I5700" s="15" t="s">
        <v>4327</v>
      </c>
      <c r="J5700" s="15" t="s">
        <v>4367</v>
      </c>
      <c r="K5700" s="15"/>
      <c r="L5700" s="103" t="str">
        <f t="shared" si="1"/>
        <v>B-SH250-N25-250 ml Nat Shampoo jerrycan</v>
      </c>
      <c r="M5700" s="103">
        <f t="shared" si="2"/>
        <v>6250</v>
      </c>
      <c r="N5700" s="102" t="str">
        <f t="shared" si="3"/>
        <v>wk </v>
      </c>
    </row>
    <row r="5701" ht="12.75" customHeight="1">
      <c r="A5701" s="15" t="s">
        <v>4407</v>
      </c>
      <c r="B5701" s="15" t="s">
        <v>3123</v>
      </c>
      <c r="C5701" s="15" t="s">
        <v>4321</v>
      </c>
      <c r="D5701" s="15" t="s">
        <v>3277</v>
      </c>
      <c r="E5701" s="15" t="s">
        <v>16142</v>
      </c>
      <c r="F5701" s="15" t="s">
        <v>4324</v>
      </c>
      <c r="G5701" s="15" t="s">
        <v>16115</v>
      </c>
      <c r="H5701" s="15" t="s">
        <v>16116</v>
      </c>
      <c r="I5701" s="15" t="s">
        <v>4327</v>
      </c>
      <c r="J5701" s="15" t="s">
        <v>4328</v>
      </c>
      <c r="K5701" s="15"/>
      <c r="L5701" s="103" t="str">
        <f t="shared" si="1"/>
        <v>B-SH250-N25-250 ml Nat Shampoo jerrycan</v>
      </c>
      <c r="M5701" s="103">
        <f t="shared" si="2"/>
        <v>250</v>
      </c>
      <c r="N5701" s="102" t="str">
        <f t="shared" si="3"/>
        <v>wk </v>
      </c>
    </row>
    <row r="5702" ht="12.75" customHeight="1">
      <c r="A5702" s="15" t="s">
        <v>4407</v>
      </c>
      <c r="B5702" s="15" t="s">
        <v>3123</v>
      </c>
      <c r="C5702" s="15" t="s">
        <v>4321</v>
      </c>
      <c r="D5702" s="15" t="s">
        <v>4330</v>
      </c>
      <c r="E5702" s="15" t="s">
        <v>16143</v>
      </c>
      <c r="F5702" s="15" t="s">
        <v>4324</v>
      </c>
      <c r="G5702" s="15" t="s">
        <v>16144</v>
      </c>
      <c r="H5702" s="15" t="s">
        <v>16145</v>
      </c>
      <c r="I5702" s="15" t="s">
        <v>4327</v>
      </c>
      <c r="J5702" s="15" t="s">
        <v>4328</v>
      </c>
      <c r="K5702" s="15"/>
      <c r="L5702" s="103" t="str">
        <f t="shared" si="1"/>
        <v>B-SH250-N25-250 ml Nat Shampoo jerrycan</v>
      </c>
      <c r="M5702" s="103">
        <f t="shared" si="2"/>
        <v>500</v>
      </c>
      <c r="N5702" s="102" t="str">
        <f t="shared" si="3"/>
        <v>wk </v>
      </c>
    </row>
    <row r="5703" ht="12.75" customHeight="1">
      <c r="A5703" s="15" t="s">
        <v>4416</v>
      </c>
      <c r="B5703" s="15" t="s">
        <v>3123</v>
      </c>
      <c r="C5703" s="15" t="s">
        <v>4321</v>
      </c>
      <c r="D5703" s="15" t="s">
        <v>3767</v>
      </c>
      <c r="E5703" s="15" t="s">
        <v>16146</v>
      </c>
      <c r="F5703" s="15" t="s">
        <v>4890</v>
      </c>
      <c r="G5703" s="15" t="s">
        <v>5869</v>
      </c>
      <c r="H5703" s="15" t="s">
        <v>16147</v>
      </c>
      <c r="I5703" s="15" t="s">
        <v>4327</v>
      </c>
      <c r="J5703" s="15" t="s">
        <v>4367</v>
      </c>
      <c r="K5703" s="15"/>
      <c r="L5703" s="103" t="str">
        <f t="shared" si="1"/>
        <v>B-SH250-N25-250 ml Nat Shampoo jerrycan</v>
      </c>
      <c r="M5703" s="103">
        <f t="shared" si="2"/>
        <v>4500</v>
      </c>
      <c r="N5703" s="102" t="str">
        <f t="shared" si="3"/>
        <v>wk </v>
      </c>
    </row>
    <row r="5704" ht="12.75" customHeight="1">
      <c r="A5704" s="15" t="s">
        <v>4423</v>
      </c>
      <c r="B5704" s="15" t="s">
        <v>3123</v>
      </c>
      <c r="C5704" s="15" t="s">
        <v>4321</v>
      </c>
      <c r="D5704" s="15" t="s">
        <v>4518</v>
      </c>
      <c r="E5704" s="15" t="s">
        <v>16148</v>
      </c>
      <c r="F5704" s="15" t="s">
        <v>4890</v>
      </c>
      <c r="G5704" s="15" t="s">
        <v>16149</v>
      </c>
      <c r="H5704" s="15" t="s">
        <v>16150</v>
      </c>
      <c r="I5704" s="15" t="s">
        <v>4327</v>
      </c>
      <c r="J5704" s="15" t="s">
        <v>4367</v>
      </c>
      <c r="K5704" s="15"/>
      <c r="L5704" s="103" t="str">
        <f t="shared" si="1"/>
        <v>B-SH250-N25-250 ml Nat Shampoo jerrycan</v>
      </c>
      <c r="M5704" s="103">
        <f t="shared" si="2"/>
        <v>7500</v>
      </c>
      <c r="N5704" s="102" t="str">
        <f t="shared" si="3"/>
        <v>wk 40</v>
      </c>
    </row>
    <row r="5705" ht="12.75" customHeight="1">
      <c r="A5705" s="15" t="s">
        <v>5067</v>
      </c>
      <c r="B5705" s="15" t="s">
        <v>3123</v>
      </c>
      <c r="C5705" s="15" t="s">
        <v>4321</v>
      </c>
      <c r="D5705" s="15" t="s">
        <v>5848</v>
      </c>
      <c r="E5705" s="15" t="s">
        <v>10174</v>
      </c>
      <c r="F5705" s="15" t="s">
        <v>9448</v>
      </c>
      <c r="G5705" s="15" t="s">
        <v>16133</v>
      </c>
      <c r="H5705" s="15" t="s">
        <v>16134</v>
      </c>
      <c r="I5705" s="15" t="s">
        <v>4327</v>
      </c>
      <c r="J5705" s="15" t="s">
        <v>4328</v>
      </c>
      <c r="K5705" s="15"/>
      <c r="L5705" s="103" t="str">
        <f t="shared" si="1"/>
        <v>B-SH250-N25-250 ml Nat Shampoo jerrycan</v>
      </c>
      <c r="M5705" s="103">
        <f t="shared" si="2"/>
        <v>750</v>
      </c>
      <c r="N5705" s="102" t="str">
        <f t="shared" si="3"/>
        <v>wk 44</v>
      </c>
    </row>
    <row r="5706" ht="12.75" customHeight="1">
      <c r="A5706" s="15" t="s">
        <v>4433</v>
      </c>
      <c r="B5706" s="15" t="s">
        <v>3123</v>
      </c>
      <c r="C5706" s="15" t="s">
        <v>4321</v>
      </c>
      <c r="D5706" s="15" t="s">
        <v>3282</v>
      </c>
      <c r="E5706" s="15" t="s">
        <v>16151</v>
      </c>
      <c r="F5706" s="15" t="s">
        <v>8633</v>
      </c>
      <c r="G5706" s="15" t="s">
        <v>16117</v>
      </c>
      <c r="H5706" s="15" t="s">
        <v>16118</v>
      </c>
      <c r="I5706" s="15" t="s">
        <v>4327</v>
      </c>
      <c r="J5706" s="15" t="s">
        <v>4345</v>
      </c>
      <c r="K5706" s="15"/>
      <c r="L5706" s="103" t="str">
        <f t="shared" si="1"/>
        <v>B-SH250-N25-250 ml Nat Shampoo jerrycan</v>
      </c>
      <c r="M5706" s="103">
        <f t="shared" si="2"/>
        <v>1000</v>
      </c>
      <c r="N5706" s="102" t="str">
        <f t="shared" si="3"/>
        <v>wk </v>
      </c>
    </row>
    <row r="5707" ht="12.75" customHeight="1">
      <c r="A5707" s="15" t="s">
        <v>4460</v>
      </c>
      <c r="B5707" s="15" t="s">
        <v>3123</v>
      </c>
      <c r="C5707" s="15" t="s">
        <v>4321</v>
      </c>
      <c r="D5707" s="15" t="s">
        <v>5848</v>
      </c>
      <c r="E5707" s="15" t="s">
        <v>16152</v>
      </c>
      <c r="F5707" s="15" t="s">
        <v>9448</v>
      </c>
      <c r="G5707" s="15" t="s">
        <v>16133</v>
      </c>
      <c r="H5707" s="15" t="s">
        <v>16134</v>
      </c>
      <c r="I5707" s="15" t="s">
        <v>4327</v>
      </c>
      <c r="J5707" s="15" t="s">
        <v>4345</v>
      </c>
      <c r="K5707" s="15"/>
      <c r="L5707" s="103" t="str">
        <f t="shared" si="1"/>
        <v>B-SH250-N25-250 ml Nat Shampoo jerrycan</v>
      </c>
      <c r="M5707" s="103">
        <f t="shared" si="2"/>
        <v>750</v>
      </c>
      <c r="N5707" s="102" t="str">
        <f t="shared" si="3"/>
        <v>wk 14</v>
      </c>
    </row>
    <row r="5708" ht="12.75" customHeight="1">
      <c r="A5708" s="15" t="s">
        <v>4496</v>
      </c>
      <c r="B5708" s="15" t="s">
        <v>3123</v>
      </c>
      <c r="C5708" s="15" t="s">
        <v>4321</v>
      </c>
      <c r="D5708" s="15" t="s">
        <v>3277</v>
      </c>
      <c r="E5708" s="15" t="s">
        <v>15991</v>
      </c>
      <c r="F5708" s="15" t="s">
        <v>4324</v>
      </c>
      <c r="G5708" s="15" t="s">
        <v>16115</v>
      </c>
      <c r="H5708" s="15" t="s">
        <v>16116</v>
      </c>
      <c r="I5708" s="15" t="s">
        <v>4327</v>
      </c>
      <c r="J5708" s="15" t="s">
        <v>4328</v>
      </c>
      <c r="K5708" s="15"/>
      <c r="L5708" s="103" t="str">
        <f t="shared" si="1"/>
        <v>B-SH250-N25-250 ml Nat Shampoo jerrycan</v>
      </c>
      <c r="M5708" s="103">
        <f t="shared" si="2"/>
        <v>250</v>
      </c>
      <c r="N5708" s="102" t="str">
        <f t="shared" si="3"/>
        <v>wk </v>
      </c>
    </row>
    <row r="5709" ht="12.75" customHeight="1">
      <c r="A5709" s="15" t="s">
        <v>4496</v>
      </c>
      <c r="B5709" s="15" t="s">
        <v>3123</v>
      </c>
      <c r="C5709" s="15" t="s">
        <v>4321</v>
      </c>
      <c r="D5709" s="15" t="s">
        <v>3277</v>
      </c>
      <c r="E5709" s="15" t="s">
        <v>15992</v>
      </c>
      <c r="F5709" s="15" t="s">
        <v>4324</v>
      </c>
      <c r="G5709" s="15" t="s">
        <v>16115</v>
      </c>
      <c r="H5709" s="15" t="s">
        <v>16116</v>
      </c>
      <c r="I5709" s="15" t="s">
        <v>4327</v>
      </c>
      <c r="J5709" s="15" t="s">
        <v>4328</v>
      </c>
      <c r="K5709" s="15"/>
      <c r="L5709" s="103" t="str">
        <f t="shared" si="1"/>
        <v>B-SH250-N25-250 ml Nat Shampoo jerrycan</v>
      </c>
      <c r="M5709" s="103">
        <f t="shared" si="2"/>
        <v>250</v>
      </c>
      <c r="N5709" s="102" t="str">
        <f t="shared" si="3"/>
        <v>wk </v>
      </c>
    </row>
    <row r="5710" ht="12.75" customHeight="1">
      <c r="A5710" s="15" t="s">
        <v>4334</v>
      </c>
      <c r="B5710" s="15" t="s">
        <v>3123</v>
      </c>
      <c r="C5710" s="15" t="s">
        <v>4321</v>
      </c>
      <c r="D5710" s="15" t="s">
        <v>16153</v>
      </c>
      <c r="E5710" s="15" t="s">
        <v>16154</v>
      </c>
      <c r="F5710" s="15" t="s">
        <v>4890</v>
      </c>
      <c r="G5710" s="15" t="s">
        <v>16155</v>
      </c>
      <c r="H5710" s="15" t="s">
        <v>16156</v>
      </c>
      <c r="I5710" s="15" t="s">
        <v>4327</v>
      </c>
      <c r="J5710" s="15" t="s">
        <v>4367</v>
      </c>
      <c r="K5710" s="15"/>
      <c r="L5710" s="103" t="str">
        <f t="shared" si="1"/>
        <v>B-SH250-N25-250 ml Nat Shampoo jerrycan</v>
      </c>
      <c r="M5710" s="103">
        <f t="shared" si="2"/>
        <v>13750</v>
      </c>
      <c r="N5710" s="102" t="str">
        <f t="shared" si="3"/>
        <v>wk </v>
      </c>
    </row>
    <row r="5711" ht="12.75" customHeight="1">
      <c r="A5711" s="15" t="s">
        <v>4547</v>
      </c>
      <c r="B5711" s="15" t="s">
        <v>3123</v>
      </c>
      <c r="C5711" s="15" t="s">
        <v>4321</v>
      </c>
      <c r="D5711" s="15" t="s">
        <v>6633</v>
      </c>
      <c r="E5711" s="15" t="s">
        <v>16157</v>
      </c>
      <c r="F5711" s="15" t="s">
        <v>4890</v>
      </c>
      <c r="G5711" s="15" t="s">
        <v>16158</v>
      </c>
      <c r="H5711" s="15" t="s">
        <v>16159</v>
      </c>
      <c r="I5711" s="15" t="s">
        <v>4327</v>
      </c>
      <c r="J5711" s="15" t="s">
        <v>4367</v>
      </c>
      <c r="K5711" s="15"/>
      <c r="L5711" s="103" t="str">
        <f t="shared" si="1"/>
        <v>B-SH250-N25-250 ml Nat Shampoo jerrycan</v>
      </c>
      <c r="M5711" s="103">
        <f t="shared" si="2"/>
        <v>12750</v>
      </c>
      <c r="N5711" s="102" t="str">
        <f t="shared" si="3"/>
        <v>wk 18</v>
      </c>
    </row>
    <row r="5712" ht="12.75" customHeight="1">
      <c r="A5712" s="15" t="s">
        <v>4550</v>
      </c>
      <c r="B5712" s="15" t="s">
        <v>3123</v>
      </c>
      <c r="C5712" s="15" t="s">
        <v>4321</v>
      </c>
      <c r="D5712" s="15" t="s">
        <v>3277</v>
      </c>
      <c r="E5712" s="15" t="s">
        <v>16160</v>
      </c>
      <c r="F5712" s="15" t="s">
        <v>4324</v>
      </c>
      <c r="G5712" s="15" t="s">
        <v>16115</v>
      </c>
      <c r="H5712" s="15" t="s">
        <v>16161</v>
      </c>
      <c r="I5712" s="15" t="s">
        <v>4327</v>
      </c>
      <c r="J5712" s="15" t="s">
        <v>4328</v>
      </c>
      <c r="K5712" s="15"/>
      <c r="L5712" s="103" t="str">
        <f t="shared" si="1"/>
        <v>B-SH250-N25-250 ml Nat Shampoo jerrycan</v>
      </c>
      <c r="M5712" s="103">
        <f t="shared" si="2"/>
        <v>250</v>
      </c>
      <c r="N5712" s="102" t="str">
        <f t="shared" si="3"/>
        <v>wk 23</v>
      </c>
    </row>
    <row r="5713" ht="12.75" customHeight="1">
      <c r="A5713" s="15" t="s">
        <v>4553</v>
      </c>
      <c r="B5713" s="15" t="s">
        <v>3123</v>
      </c>
      <c r="C5713" s="15" t="s">
        <v>4321</v>
      </c>
      <c r="D5713" s="15" t="s">
        <v>3914</v>
      </c>
      <c r="E5713" s="15" t="s">
        <v>16162</v>
      </c>
      <c r="F5713" s="15" t="s">
        <v>4890</v>
      </c>
      <c r="G5713" s="15" t="s">
        <v>16112</v>
      </c>
      <c r="H5713" s="15" t="s">
        <v>16163</v>
      </c>
      <c r="I5713" s="15" t="s">
        <v>4327</v>
      </c>
      <c r="J5713" s="15" t="s">
        <v>4367</v>
      </c>
      <c r="K5713" s="15"/>
      <c r="L5713" s="103" t="str">
        <f t="shared" si="1"/>
        <v>B-SH250-N25-250 ml Nat Shampoo jerrycan</v>
      </c>
      <c r="M5713" s="103">
        <f t="shared" si="2"/>
        <v>5500</v>
      </c>
      <c r="N5713" s="102" t="str">
        <f t="shared" si="3"/>
        <v>wk 27</v>
      </c>
    </row>
    <row r="5714" ht="12.75" customHeight="1">
      <c r="A5714" s="15" t="s">
        <v>4555</v>
      </c>
      <c r="B5714" s="15" t="s">
        <v>3123</v>
      </c>
      <c r="C5714" s="15" t="s">
        <v>4321</v>
      </c>
      <c r="D5714" s="15" t="s">
        <v>4092</v>
      </c>
      <c r="E5714" s="15" t="s">
        <v>16164</v>
      </c>
      <c r="F5714" s="15" t="s">
        <v>4890</v>
      </c>
      <c r="G5714" s="15" t="s">
        <v>6624</v>
      </c>
      <c r="H5714" s="15" t="s">
        <v>16165</v>
      </c>
      <c r="I5714" s="15" t="s">
        <v>4327</v>
      </c>
      <c r="J5714" s="15" t="s">
        <v>4367</v>
      </c>
      <c r="K5714" s="15"/>
      <c r="L5714" s="103" t="str">
        <f t="shared" si="1"/>
        <v>B-SH250-N25-250 ml Nat Shampoo jerrycan</v>
      </c>
      <c r="M5714" s="103">
        <f t="shared" si="2"/>
        <v>2500</v>
      </c>
      <c r="N5714" s="102" t="str">
        <f t="shared" si="3"/>
        <v>wk 32</v>
      </c>
    </row>
    <row r="5715" ht="12.75" customHeight="1">
      <c r="A5715" s="15" t="s">
        <v>4560</v>
      </c>
      <c r="B5715" s="15" t="s">
        <v>3123</v>
      </c>
      <c r="C5715" s="15" t="s">
        <v>4321</v>
      </c>
      <c r="D5715" s="15" t="s">
        <v>5132</v>
      </c>
      <c r="E5715" s="15" t="s">
        <v>16166</v>
      </c>
      <c r="F5715" s="15" t="s">
        <v>4890</v>
      </c>
      <c r="G5715" s="15" t="s">
        <v>16167</v>
      </c>
      <c r="H5715" s="15" t="s">
        <v>16168</v>
      </c>
      <c r="I5715" s="15" t="s">
        <v>4327</v>
      </c>
      <c r="J5715" s="15" t="s">
        <v>4367</v>
      </c>
      <c r="K5715" s="15"/>
      <c r="L5715" s="103" t="str">
        <f t="shared" si="1"/>
        <v>B-SH250-N25-250 ml Nat Shampoo jerrycan</v>
      </c>
      <c r="M5715" s="103">
        <f t="shared" si="2"/>
        <v>8500</v>
      </c>
      <c r="N5715" s="102" t="str">
        <f t="shared" si="3"/>
        <v>wk 45</v>
      </c>
    </row>
    <row r="5716" ht="12.75" customHeight="1">
      <c r="A5716" s="15" t="s">
        <v>4560</v>
      </c>
      <c r="B5716" s="15" t="s">
        <v>3123</v>
      </c>
      <c r="C5716" s="15" t="s">
        <v>4321</v>
      </c>
      <c r="D5716" s="15" t="s">
        <v>3277</v>
      </c>
      <c r="E5716" s="15" t="s">
        <v>16169</v>
      </c>
      <c r="F5716" s="15" t="s">
        <v>4324</v>
      </c>
      <c r="G5716" s="15" t="s">
        <v>16115</v>
      </c>
      <c r="H5716" s="15" t="s">
        <v>16161</v>
      </c>
      <c r="I5716" s="15" t="s">
        <v>4327</v>
      </c>
      <c r="J5716" s="15" t="s">
        <v>4345</v>
      </c>
      <c r="K5716" s="15"/>
      <c r="L5716" s="103" t="str">
        <f t="shared" si="1"/>
        <v>B-SH250-N25-250 ml Nat Shampoo jerrycan</v>
      </c>
      <c r="M5716" s="103">
        <f t="shared" si="2"/>
        <v>250</v>
      </c>
      <c r="N5716" s="102" t="str">
        <f t="shared" si="3"/>
        <v>wk 45</v>
      </c>
    </row>
    <row r="5717" ht="12.75" customHeight="1">
      <c r="A5717" s="15" t="s">
        <v>4567</v>
      </c>
      <c r="B5717" s="15" t="s">
        <v>3123</v>
      </c>
      <c r="C5717" s="15" t="s">
        <v>4321</v>
      </c>
      <c r="D5717" s="15" t="s">
        <v>3150</v>
      </c>
      <c r="E5717" s="15" t="s">
        <v>16170</v>
      </c>
      <c r="F5717" s="15" t="s">
        <v>4890</v>
      </c>
      <c r="G5717" s="15" t="s">
        <v>16136</v>
      </c>
      <c r="H5717" s="15" t="s">
        <v>16171</v>
      </c>
      <c r="I5717" s="15" t="s">
        <v>4327</v>
      </c>
      <c r="J5717" s="15" t="s">
        <v>4367</v>
      </c>
      <c r="K5717" s="15"/>
      <c r="L5717" s="103" t="str">
        <f t="shared" si="1"/>
        <v>B-SH250-N25-250 ml Nat Shampoo jerrycan</v>
      </c>
      <c r="M5717" s="103">
        <f t="shared" si="2"/>
        <v>6000</v>
      </c>
      <c r="N5717" s="102" t="str">
        <f t="shared" si="3"/>
        <v>wk </v>
      </c>
    </row>
    <row r="5718" ht="12.75" customHeight="1">
      <c r="A5718" s="15" t="s">
        <v>4569</v>
      </c>
      <c r="B5718" s="15" t="s">
        <v>3123</v>
      </c>
      <c r="C5718" s="15" t="s">
        <v>4321</v>
      </c>
      <c r="D5718" s="15" t="s">
        <v>3277</v>
      </c>
      <c r="E5718" s="15" t="s">
        <v>16172</v>
      </c>
      <c r="F5718" s="15" t="s">
        <v>4324</v>
      </c>
      <c r="G5718" s="15" t="s">
        <v>16115</v>
      </c>
      <c r="H5718" s="15" t="s">
        <v>16161</v>
      </c>
      <c r="I5718" s="15" t="s">
        <v>4327</v>
      </c>
      <c r="J5718" s="15" t="s">
        <v>4345</v>
      </c>
      <c r="K5718" s="15"/>
      <c r="L5718" s="103" t="str">
        <f t="shared" si="1"/>
        <v>B-SH250-N25-250 ml Nat Shampoo jerrycan</v>
      </c>
      <c r="M5718" s="103">
        <f t="shared" si="2"/>
        <v>250</v>
      </c>
      <c r="N5718" s="102" t="str">
        <f t="shared" si="3"/>
        <v>wk </v>
      </c>
    </row>
    <row r="5719" ht="12.75" customHeight="1">
      <c r="A5719" s="15" t="s">
        <v>5256</v>
      </c>
      <c r="B5719" s="15" t="s">
        <v>3123</v>
      </c>
      <c r="C5719" s="15" t="s">
        <v>4321</v>
      </c>
      <c r="D5719" s="15" t="s">
        <v>3914</v>
      </c>
      <c r="E5719" s="15" t="s">
        <v>16173</v>
      </c>
      <c r="F5719" s="15" t="s">
        <v>4890</v>
      </c>
      <c r="G5719" s="15" t="s">
        <v>16112</v>
      </c>
      <c r="H5719" s="15" t="s">
        <v>16163</v>
      </c>
      <c r="I5719" s="15" t="s">
        <v>4327</v>
      </c>
      <c r="J5719" s="15" t="s">
        <v>4367</v>
      </c>
      <c r="K5719" s="15"/>
      <c r="L5719" s="103" t="str">
        <f t="shared" si="1"/>
        <v>B-SH250-N25-250 ml Nat Shampoo jerrycan</v>
      </c>
      <c r="M5719" s="103">
        <f t="shared" si="2"/>
        <v>5500</v>
      </c>
      <c r="N5719" s="102" t="str">
        <f t="shared" si="3"/>
        <v>wk </v>
      </c>
    </row>
    <row r="5720" ht="12.75" customHeight="1">
      <c r="A5720" s="15" t="s">
        <v>4575</v>
      </c>
      <c r="B5720" s="15" t="s">
        <v>3123</v>
      </c>
      <c r="C5720" s="15" t="s">
        <v>4321</v>
      </c>
      <c r="D5720" s="15" t="s">
        <v>3441</v>
      </c>
      <c r="E5720" s="15" t="s">
        <v>16174</v>
      </c>
      <c r="F5720" s="15" t="s">
        <v>4890</v>
      </c>
      <c r="G5720" s="15" t="s">
        <v>6630</v>
      </c>
      <c r="H5720" s="15" t="s">
        <v>16175</v>
      </c>
      <c r="I5720" s="15" t="s">
        <v>4327</v>
      </c>
      <c r="J5720" s="15" t="s">
        <v>4367</v>
      </c>
      <c r="K5720" s="15"/>
      <c r="L5720" s="103" t="str">
        <f t="shared" si="1"/>
        <v>B-SH250-N25-250 ml Nat Shampoo jerrycan</v>
      </c>
      <c r="M5720" s="103">
        <f t="shared" si="2"/>
        <v>2000</v>
      </c>
      <c r="N5720" s="102" t="str">
        <f t="shared" si="3"/>
        <v>wk </v>
      </c>
    </row>
    <row r="5721" ht="12.75" customHeight="1">
      <c r="A5721" s="15" t="s">
        <v>4581</v>
      </c>
      <c r="B5721" s="15" t="s">
        <v>3123</v>
      </c>
      <c r="C5721" s="15" t="s">
        <v>4321</v>
      </c>
      <c r="D5721" s="15" t="s">
        <v>8817</v>
      </c>
      <c r="E5721" s="15" t="s">
        <v>16176</v>
      </c>
      <c r="F5721" s="15" t="s">
        <v>4890</v>
      </c>
      <c r="G5721" s="15" t="s">
        <v>16177</v>
      </c>
      <c r="H5721" s="15" t="s">
        <v>16178</v>
      </c>
      <c r="I5721" s="15" t="s">
        <v>4327</v>
      </c>
      <c r="J5721" s="15" t="s">
        <v>4367</v>
      </c>
      <c r="K5721" s="15"/>
      <c r="L5721" s="103" t="str">
        <f t="shared" si="1"/>
        <v>B-SH250-N25-250 ml Nat Shampoo jerrycan</v>
      </c>
      <c r="M5721" s="103">
        <f t="shared" si="2"/>
        <v>6500</v>
      </c>
      <c r="N5721" s="102" t="str">
        <f t="shared" si="3"/>
        <v>wk </v>
      </c>
    </row>
    <row r="5722" ht="12.75" customHeight="1">
      <c r="A5722" s="15" t="s">
        <v>4584</v>
      </c>
      <c r="B5722" s="15" t="s">
        <v>3123</v>
      </c>
      <c r="C5722" s="15" t="s">
        <v>4321</v>
      </c>
      <c r="D5722" s="15" t="s">
        <v>4124</v>
      </c>
      <c r="E5722" s="15" t="s">
        <v>16179</v>
      </c>
      <c r="F5722" s="15" t="s">
        <v>4890</v>
      </c>
      <c r="G5722" s="15" t="s">
        <v>6627</v>
      </c>
      <c r="H5722" s="15" t="s">
        <v>16180</v>
      </c>
      <c r="I5722" s="15" t="s">
        <v>4327</v>
      </c>
      <c r="J5722" s="15" t="s">
        <v>4367</v>
      </c>
      <c r="K5722" s="15"/>
      <c r="L5722" s="103" t="str">
        <f t="shared" si="1"/>
        <v>B-SH250-N25-250 ml Nat Shampoo jerrycan</v>
      </c>
      <c r="M5722" s="103">
        <f t="shared" si="2"/>
        <v>3000</v>
      </c>
      <c r="N5722" s="102" t="str">
        <f t="shared" si="3"/>
        <v>wk </v>
      </c>
    </row>
    <row r="5723" ht="12.75" customHeight="1">
      <c r="A5723" s="15" t="s">
        <v>4589</v>
      </c>
      <c r="B5723" s="15" t="s">
        <v>3123</v>
      </c>
      <c r="C5723" s="15" t="s">
        <v>4321</v>
      </c>
      <c r="D5723" s="15" t="s">
        <v>3277</v>
      </c>
      <c r="E5723" s="15" t="s">
        <v>16181</v>
      </c>
      <c r="F5723" s="15" t="s">
        <v>4324</v>
      </c>
      <c r="G5723" s="15" t="s">
        <v>16115</v>
      </c>
      <c r="H5723" s="15" t="s">
        <v>16182</v>
      </c>
      <c r="I5723" s="15" t="s">
        <v>4327</v>
      </c>
      <c r="J5723" s="15" t="s">
        <v>4345</v>
      </c>
      <c r="K5723" s="15"/>
      <c r="L5723" s="103" t="str">
        <f t="shared" si="1"/>
        <v>B-SH250-N25-250 ml Nat Shampoo jerrycan</v>
      </c>
      <c r="M5723" s="103">
        <f t="shared" si="2"/>
        <v>250</v>
      </c>
      <c r="N5723" s="102" t="str">
        <f t="shared" si="3"/>
        <v>wk </v>
      </c>
    </row>
    <row r="5724" ht="12.75" customHeight="1">
      <c r="A5724" s="15" t="s">
        <v>4597</v>
      </c>
      <c r="B5724" s="15" t="s">
        <v>3123</v>
      </c>
      <c r="C5724" s="15" t="s">
        <v>4321</v>
      </c>
      <c r="D5724" s="15" t="s">
        <v>12342</v>
      </c>
      <c r="E5724" s="15" t="s">
        <v>16183</v>
      </c>
      <c r="F5724" s="15" t="s">
        <v>4890</v>
      </c>
      <c r="G5724" s="15" t="s">
        <v>16184</v>
      </c>
      <c r="H5724" s="15" t="s">
        <v>16185</v>
      </c>
      <c r="I5724" s="15" t="s">
        <v>4327</v>
      </c>
      <c r="J5724" s="15" t="s">
        <v>4367</v>
      </c>
      <c r="K5724" s="15"/>
      <c r="L5724" s="103" t="str">
        <f t="shared" si="1"/>
        <v>B-SH250-N25-250 ml Nat Shampoo jerrycan</v>
      </c>
      <c r="M5724" s="103">
        <f t="shared" si="2"/>
        <v>12500</v>
      </c>
      <c r="N5724" s="102" t="str">
        <f t="shared" si="3"/>
        <v>wk </v>
      </c>
    </row>
    <row r="5725" ht="12.75" customHeight="1">
      <c r="A5725" s="15" t="s">
        <v>4603</v>
      </c>
      <c r="B5725" s="15" t="s">
        <v>3123</v>
      </c>
      <c r="C5725" s="15" t="s">
        <v>4321</v>
      </c>
      <c r="D5725" s="15" t="s">
        <v>3277</v>
      </c>
      <c r="E5725" s="15" t="s">
        <v>16186</v>
      </c>
      <c r="F5725" s="15" t="s">
        <v>4324</v>
      </c>
      <c r="G5725" s="15" t="s">
        <v>16115</v>
      </c>
      <c r="H5725" s="15" t="s">
        <v>16187</v>
      </c>
      <c r="I5725" s="15" t="s">
        <v>4327</v>
      </c>
      <c r="J5725" s="15" t="s">
        <v>4328</v>
      </c>
      <c r="K5725" s="15"/>
      <c r="L5725" s="103" t="str">
        <f t="shared" si="1"/>
        <v>B-SH250-N25-250 ml Nat Shampoo jerrycan</v>
      </c>
      <c r="M5725" s="103">
        <f t="shared" si="2"/>
        <v>250</v>
      </c>
      <c r="N5725" s="102" t="str">
        <f t="shared" si="3"/>
        <v>wk </v>
      </c>
    </row>
    <row r="5726" ht="12.75" customHeight="1">
      <c r="A5726" s="15" t="s">
        <v>4606</v>
      </c>
      <c r="B5726" s="15" t="s">
        <v>3123</v>
      </c>
      <c r="C5726" s="15" t="s">
        <v>4321</v>
      </c>
      <c r="D5726" s="15" t="s">
        <v>3277</v>
      </c>
      <c r="E5726" s="15" t="s">
        <v>16188</v>
      </c>
      <c r="F5726" s="15" t="s">
        <v>4324</v>
      </c>
      <c r="G5726" s="15" t="s">
        <v>16115</v>
      </c>
      <c r="H5726" s="15" t="s">
        <v>16187</v>
      </c>
      <c r="I5726" s="15" t="s">
        <v>4327</v>
      </c>
      <c r="J5726" s="15" t="s">
        <v>4328</v>
      </c>
      <c r="K5726" s="15"/>
      <c r="L5726" s="103" t="str">
        <f t="shared" si="1"/>
        <v>B-SH250-N25-250 ml Nat Shampoo jerrycan</v>
      </c>
      <c r="M5726" s="103">
        <f t="shared" si="2"/>
        <v>250</v>
      </c>
      <c r="N5726" s="102" t="str">
        <f t="shared" si="3"/>
        <v>wk </v>
      </c>
    </row>
    <row r="5727" ht="12.75" customHeight="1">
      <c r="A5727" s="15" t="s">
        <v>4625</v>
      </c>
      <c r="B5727" s="15" t="s">
        <v>3123</v>
      </c>
      <c r="C5727" s="15" t="s">
        <v>4321</v>
      </c>
      <c r="D5727" s="15" t="s">
        <v>3277</v>
      </c>
      <c r="E5727" s="15" t="s">
        <v>16189</v>
      </c>
      <c r="F5727" s="15" t="s">
        <v>9448</v>
      </c>
      <c r="G5727" s="15" t="s">
        <v>16115</v>
      </c>
      <c r="H5727" s="15" t="s">
        <v>16190</v>
      </c>
      <c r="I5727" s="15" t="s">
        <v>4327</v>
      </c>
      <c r="J5727" s="15" t="s">
        <v>4345</v>
      </c>
      <c r="K5727" s="15"/>
      <c r="L5727" s="103" t="str">
        <f t="shared" si="1"/>
        <v>B-SH250-N25-250 ml Nat Shampoo jerrycan</v>
      </c>
      <c r="M5727" s="103">
        <f t="shared" si="2"/>
        <v>250</v>
      </c>
      <c r="N5727" s="102" t="str">
        <f t="shared" si="3"/>
        <v>wk 23</v>
      </c>
    </row>
    <row r="5728" ht="12.75" customHeight="1">
      <c r="A5728" s="15" t="s">
        <v>4636</v>
      </c>
      <c r="B5728" s="15" t="s">
        <v>3123</v>
      </c>
      <c r="C5728" s="15" t="s">
        <v>4321</v>
      </c>
      <c r="D5728" s="15" t="s">
        <v>3277</v>
      </c>
      <c r="E5728" s="15" t="s">
        <v>16191</v>
      </c>
      <c r="F5728" s="15" t="s">
        <v>4324</v>
      </c>
      <c r="G5728" s="15" t="s">
        <v>16115</v>
      </c>
      <c r="H5728" s="15" t="s">
        <v>16192</v>
      </c>
      <c r="I5728" s="15" t="s">
        <v>4327</v>
      </c>
      <c r="J5728" s="15" t="s">
        <v>4328</v>
      </c>
      <c r="K5728" s="15"/>
      <c r="L5728" s="103" t="str">
        <f t="shared" si="1"/>
        <v>B-SH250-N25-250 ml Nat Shampoo jerrycan</v>
      </c>
      <c r="M5728" s="103">
        <f t="shared" si="2"/>
        <v>250</v>
      </c>
      <c r="N5728" s="102" t="str">
        <f t="shared" si="3"/>
        <v>wk 45</v>
      </c>
    </row>
    <row r="5729" ht="12.75" customHeight="1">
      <c r="A5729" s="15" t="s">
        <v>4642</v>
      </c>
      <c r="B5729" s="15" t="s">
        <v>3123</v>
      </c>
      <c r="C5729" s="15" t="s">
        <v>4321</v>
      </c>
      <c r="D5729" s="15" t="s">
        <v>5848</v>
      </c>
      <c r="E5729" s="15" t="s">
        <v>8540</v>
      </c>
      <c r="F5729" s="15" t="s">
        <v>4324</v>
      </c>
      <c r="G5729" s="15" t="s">
        <v>16133</v>
      </c>
      <c r="H5729" s="15" t="s">
        <v>16193</v>
      </c>
      <c r="I5729" s="15" t="s">
        <v>4327</v>
      </c>
      <c r="J5729" s="15" t="s">
        <v>4345</v>
      </c>
      <c r="K5729" s="15"/>
      <c r="L5729" s="103" t="str">
        <f t="shared" si="1"/>
        <v>B-SH250-N25-250 ml Nat Shampoo jerrycan</v>
      </c>
      <c r="M5729" s="103">
        <f t="shared" si="2"/>
        <v>750</v>
      </c>
      <c r="N5729" s="102" t="str">
        <f t="shared" si="3"/>
        <v>wk </v>
      </c>
    </row>
    <row r="5730" ht="12.75" customHeight="1">
      <c r="A5730" s="15" t="s">
        <v>4642</v>
      </c>
      <c r="B5730" s="15" t="s">
        <v>3123</v>
      </c>
      <c r="C5730" s="15" t="s">
        <v>4321</v>
      </c>
      <c r="D5730" s="15" t="s">
        <v>4330</v>
      </c>
      <c r="E5730" s="15" t="s">
        <v>9888</v>
      </c>
      <c r="F5730" s="15" t="s">
        <v>4324</v>
      </c>
      <c r="G5730" s="15" t="s">
        <v>16144</v>
      </c>
      <c r="H5730" s="15" t="s">
        <v>16194</v>
      </c>
      <c r="I5730" s="15" t="s">
        <v>4327</v>
      </c>
      <c r="J5730" s="15" t="s">
        <v>4345</v>
      </c>
      <c r="K5730" s="15"/>
      <c r="L5730" s="103" t="str">
        <f t="shared" si="1"/>
        <v>B-SH250-N25-250 ml Nat Shampoo jerrycan</v>
      </c>
      <c r="M5730" s="103">
        <f t="shared" si="2"/>
        <v>500</v>
      </c>
      <c r="N5730" s="102" t="str">
        <f t="shared" si="3"/>
        <v>wk </v>
      </c>
    </row>
    <row r="5731" ht="12.75" customHeight="1">
      <c r="A5731" s="15" t="s">
        <v>4659</v>
      </c>
      <c r="B5731" s="15" t="s">
        <v>3123</v>
      </c>
      <c r="C5731" s="15" t="s">
        <v>4321</v>
      </c>
      <c r="D5731" s="15" t="s">
        <v>3277</v>
      </c>
      <c r="E5731" s="15" t="s">
        <v>16195</v>
      </c>
      <c r="F5731" s="15" t="s">
        <v>4324</v>
      </c>
      <c r="G5731" s="15" t="s">
        <v>16115</v>
      </c>
      <c r="H5731" s="15" t="s">
        <v>16196</v>
      </c>
      <c r="I5731" s="15" t="s">
        <v>4327</v>
      </c>
      <c r="J5731" s="15" t="s">
        <v>4345</v>
      </c>
      <c r="K5731" s="15"/>
      <c r="L5731" s="103" t="str">
        <f t="shared" si="1"/>
        <v>B-SH250-N25-250 ml Nat Shampoo jerrycan</v>
      </c>
      <c r="M5731" s="103">
        <f t="shared" si="2"/>
        <v>250</v>
      </c>
      <c r="N5731" s="102" t="str">
        <f t="shared" si="3"/>
        <v>wk </v>
      </c>
    </row>
    <row r="5732" ht="12.75" customHeight="1">
      <c r="A5732" s="15" t="s">
        <v>4675</v>
      </c>
      <c r="B5732" s="15" t="s">
        <v>3123</v>
      </c>
      <c r="C5732" s="15" t="s">
        <v>4321</v>
      </c>
      <c r="D5732" s="15" t="s">
        <v>3277</v>
      </c>
      <c r="E5732" s="15" t="s">
        <v>16197</v>
      </c>
      <c r="F5732" s="15" t="s">
        <v>4324</v>
      </c>
      <c r="G5732" s="15" t="s">
        <v>16115</v>
      </c>
      <c r="H5732" s="15" t="s">
        <v>16196</v>
      </c>
      <c r="I5732" s="15" t="s">
        <v>4327</v>
      </c>
      <c r="J5732" s="15" t="s">
        <v>4328</v>
      </c>
      <c r="K5732" s="15"/>
      <c r="L5732" s="103" t="str">
        <f t="shared" si="1"/>
        <v>B-SH250-N25-250 ml Nat Shampoo jerrycan</v>
      </c>
      <c r="M5732" s="103">
        <f t="shared" si="2"/>
        <v>250</v>
      </c>
      <c r="N5732" s="102" t="str">
        <f t="shared" si="3"/>
        <v>wk </v>
      </c>
    </row>
    <row r="5733" ht="12.75" customHeight="1">
      <c r="A5733" s="15" t="s">
        <v>4681</v>
      </c>
      <c r="B5733" s="15" t="s">
        <v>3123</v>
      </c>
      <c r="C5733" s="15" t="s">
        <v>4321</v>
      </c>
      <c r="D5733" s="15" t="s">
        <v>4124</v>
      </c>
      <c r="E5733" s="15" t="s">
        <v>16198</v>
      </c>
      <c r="F5733" s="15" t="s">
        <v>9448</v>
      </c>
      <c r="G5733" s="15" t="s">
        <v>16199</v>
      </c>
      <c r="H5733" s="15" t="s">
        <v>16200</v>
      </c>
      <c r="I5733" s="15" t="s">
        <v>4327</v>
      </c>
      <c r="J5733" s="15" t="s">
        <v>4345</v>
      </c>
      <c r="K5733" s="15"/>
      <c r="L5733" s="103" t="str">
        <f t="shared" si="1"/>
        <v>B-SH250-N25-250 ml Nat Shampoo jerrycan</v>
      </c>
      <c r="M5733" s="103">
        <f t="shared" si="2"/>
        <v>3000</v>
      </c>
      <c r="N5733" s="102" t="str">
        <f t="shared" si="3"/>
        <v>wk </v>
      </c>
    </row>
    <row r="5734" ht="12.75" customHeight="1">
      <c r="A5734" s="15" t="s">
        <v>4684</v>
      </c>
      <c r="B5734" s="15" t="s">
        <v>3123</v>
      </c>
      <c r="C5734" s="15" t="s">
        <v>4321</v>
      </c>
      <c r="D5734" s="15" t="s">
        <v>3277</v>
      </c>
      <c r="E5734" s="15" t="s">
        <v>16201</v>
      </c>
      <c r="F5734" s="15" t="s">
        <v>4324</v>
      </c>
      <c r="G5734" s="15" t="s">
        <v>16115</v>
      </c>
      <c r="H5734" s="15" t="s">
        <v>16196</v>
      </c>
      <c r="I5734" s="15" t="s">
        <v>4327</v>
      </c>
      <c r="J5734" s="15" t="s">
        <v>4328</v>
      </c>
      <c r="K5734" s="15"/>
      <c r="L5734" s="103" t="str">
        <f t="shared" si="1"/>
        <v>B-SH250-N25-250 ml Nat Shampoo jerrycan</v>
      </c>
      <c r="M5734" s="103">
        <f t="shared" si="2"/>
        <v>250</v>
      </c>
      <c r="N5734" s="102" t="str">
        <f t="shared" si="3"/>
        <v>wk </v>
      </c>
    </row>
    <row r="5735" ht="12.75" customHeight="1">
      <c r="A5735" s="15" t="s">
        <v>4692</v>
      </c>
      <c r="B5735" s="15" t="s">
        <v>3123</v>
      </c>
      <c r="C5735" s="15" t="s">
        <v>4321</v>
      </c>
      <c r="D5735" s="15" t="s">
        <v>3277</v>
      </c>
      <c r="E5735" s="15" t="s">
        <v>16202</v>
      </c>
      <c r="F5735" s="15" t="s">
        <v>4324</v>
      </c>
      <c r="G5735" s="15" t="s">
        <v>16115</v>
      </c>
      <c r="H5735" s="15" t="s">
        <v>16196</v>
      </c>
      <c r="I5735" s="15" t="s">
        <v>4327</v>
      </c>
      <c r="J5735" s="15" t="s">
        <v>4345</v>
      </c>
      <c r="K5735" s="15"/>
      <c r="L5735" s="103" t="str">
        <f t="shared" si="1"/>
        <v>B-SH250-N25-250 ml Nat Shampoo jerrycan</v>
      </c>
      <c r="M5735" s="103">
        <f t="shared" si="2"/>
        <v>250</v>
      </c>
      <c r="N5735" s="102" t="str">
        <f t="shared" si="3"/>
        <v>wk 2</v>
      </c>
    </row>
    <row r="5736" ht="12.75" customHeight="1">
      <c r="A5736" s="15" t="s">
        <v>4724</v>
      </c>
      <c r="B5736" s="15" t="s">
        <v>3123</v>
      </c>
      <c r="C5736" s="15" t="s">
        <v>4321</v>
      </c>
      <c r="D5736" s="15" t="s">
        <v>3277</v>
      </c>
      <c r="E5736" s="15" t="s">
        <v>16014</v>
      </c>
      <c r="F5736" s="15" t="s">
        <v>4324</v>
      </c>
      <c r="G5736" s="15" t="s">
        <v>16115</v>
      </c>
      <c r="H5736" s="15" t="s">
        <v>16196</v>
      </c>
      <c r="I5736" s="15" t="s">
        <v>4327</v>
      </c>
      <c r="J5736" s="15" t="s">
        <v>4345</v>
      </c>
      <c r="K5736" s="15"/>
      <c r="L5736" s="103" t="str">
        <f t="shared" si="1"/>
        <v>B-SH250-N25-250 ml Nat Shampoo jerrycan</v>
      </c>
      <c r="M5736" s="103">
        <f t="shared" si="2"/>
        <v>250</v>
      </c>
      <c r="N5736" s="102" t="str">
        <f t="shared" si="3"/>
        <v>wk </v>
      </c>
    </row>
    <row r="5737" ht="12.75" customHeight="1">
      <c r="A5737" s="15" t="s">
        <v>4734</v>
      </c>
      <c r="B5737" s="15" t="s">
        <v>3123</v>
      </c>
      <c r="C5737" s="15" t="s">
        <v>4321</v>
      </c>
      <c r="D5737" s="15" t="s">
        <v>4330</v>
      </c>
      <c r="E5737" s="15" t="s">
        <v>16203</v>
      </c>
      <c r="F5737" s="15" t="s">
        <v>4324</v>
      </c>
      <c r="G5737" s="15" t="s">
        <v>16144</v>
      </c>
      <c r="H5737" s="15" t="s">
        <v>16204</v>
      </c>
      <c r="I5737" s="15" t="s">
        <v>4327</v>
      </c>
      <c r="J5737" s="15" t="s">
        <v>4345</v>
      </c>
      <c r="K5737" s="15"/>
      <c r="L5737" s="103" t="str">
        <f t="shared" si="1"/>
        <v>B-SH250-N25-250 ml Nat Shampoo jerrycan</v>
      </c>
      <c r="M5737" s="103">
        <f t="shared" si="2"/>
        <v>500</v>
      </c>
      <c r="N5737" s="102" t="str">
        <f t="shared" si="3"/>
        <v>wk </v>
      </c>
    </row>
    <row r="5738" ht="12.75" customHeight="1">
      <c r="A5738" s="15" t="s">
        <v>5269</v>
      </c>
      <c r="B5738" s="15" t="s">
        <v>3123</v>
      </c>
      <c r="C5738" s="15" t="s">
        <v>4321</v>
      </c>
      <c r="D5738" s="15" t="s">
        <v>3277</v>
      </c>
      <c r="E5738" s="15" t="s">
        <v>16205</v>
      </c>
      <c r="F5738" s="15" t="s">
        <v>4324</v>
      </c>
      <c r="G5738" s="15" t="s">
        <v>16115</v>
      </c>
      <c r="H5738" s="15" t="s">
        <v>16196</v>
      </c>
      <c r="I5738" s="15" t="s">
        <v>4327</v>
      </c>
      <c r="J5738" s="15" t="s">
        <v>4328</v>
      </c>
      <c r="K5738" s="15"/>
      <c r="L5738" s="103" t="str">
        <f t="shared" si="1"/>
        <v>B-SH250-N25-250 ml Nat Shampoo jerrycan</v>
      </c>
      <c r="M5738" s="103">
        <f t="shared" si="2"/>
        <v>250</v>
      </c>
      <c r="N5738" s="102" t="str">
        <f t="shared" si="3"/>
        <v>wk </v>
      </c>
    </row>
    <row r="5739" ht="12.75" customHeight="1">
      <c r="A5739" s="15" t="s">
        <v>4739</v>
      </c>
      <c r="B5739" s="15" t="s">
        <v>3123</v>
      </c>
      <c r="C5739" s="15" t="s">
        <v>4321</v>
      </c>
      <c r="D5739" s="15" t="s">
        <v>3277</v>
      </c>
      <c r="E5739" s="15" t="s">
        <v>16017</v>
      </c>
      <c r="F5739" s="15" t="s">
        <v>4324</v>
      </c>
      <c r="G5739" s="15" t="s">
        <v>16115</v>
      </c>
      <c r="H5739" s="15" t="s">
        <v>16196</v>
      </c>
      <c r="I5739" s="15" t="s">
        <v>4327</v>
      </c>
      <c r="J5739" s="15" t="s">
        <v>4328</v>
      </c>
      <c r="K5739" s="15"/>
      <c r="L5739" s="103" t="str">
        <f t="shared" si="1"/>
        <v>B-SH250-N25-250 ml Nat Shampoo jerrycan</v>
      </c>
      <c r="M5739" s="103">
        <f t="shared" si="2"/>
        <v>250</v>
      </c>
      <c r="N5739" s="102" t="str">
        <f t="shared" si="3"/>
        <v>wk </v>
      </c>
    </row>
    <row r="5740" ht="12.75" customHeight="1">
      <c r="A5740" s="15" t="s">
        <v>4753</v>
      </c>
      <c r="B5740" s="15" t="s">
        <v>3123</v>
      </c>
      <c r="C5740" s="15" t="s">
        <v>4321</v>
      </c>
      <c r="D5740" s="15" t="s">
        <v>4330</v>
      </c>
      <c r="E5740" s="15" t="s">
        <v>7895</v>
      </c>
      <c r="F5740" s="15" t="s">
        <v>4324</v>
      </c>
      <c r="G5740" s="15" t="s">
        <v>16144</v>
      </c>
      <c r="H5740" s="15" t="s">
        <v>16204</v>
      </c>
      <c r="I5740" s="15" t="s">
        <v>4327</v>
      </c>
      <c r="J5740" s="15" t="s">
        <v>4345</v>
      </c>
      <c r="K5740" s="15"/>
      <c r="L5740" s="103" t="str">
        <f t="shared" si="1"/>
        <v>B-SH250-N25-250 ml Nat Shampoo jerrycan</v>
      </c>
      <c r="M5740" s="103">
        <f t="shared" si="2"/>
        <v>500</v>
      </c>
      <c r="N5740" s="102" t="str">
        <f t="shared" si="3"/>
        <v>wk </v>
      </c>
    </row>
    <row r="5741" ht="12.75" customHeight="1">
      <c r="A5741" s="15" t="s">
        <v>4764</v>
      </c>
      <c r="B5741" s="15" t="s">
        <v>3123</v>
      </c>
      <c r="C5741" s="15" t="s">
        <v>4321</v>
      </c>
      <c r="D5741" s="15" t="s">
        <v>3282</v>
      </c>
      <c r="E5741" s="15" t="s">
        <v>16206</v>
      </c>
      <c r="F5741" s="15" t="s">
        <v>4324</v>
      </c>
      <c r="G5741" s="15" t="s">
        <v>16119</v>
      </c>
      <c r="H5741" s="15" t="s">
        <v>16207</v>
      </c>
      <c r="I5741" s="15" t="s">
        <v>4327</v>
      </c>
      <c r="J5741" s="15" t="s">
        <v>4345</v>
      </c>
      <c r="K5741" s="15"/>
      <c r="L5741" s="103" t="str">
        <f t="shared" si="1"/>
        <v>B-SH250-N25-250 ml Nat Shampoo jerrycan</v>
      </c>
      <c r="M5741" s="103">
        <f t="shared" si="2"/>
        <v>1000</v>
      </c>
      <c r="N5741" s="102" t="str">
        <f t="shared" si="3"/>
        <v>wk 19</v>
      </c>
    </row>
    <row r="5742" ht="12.75" customHeight="1">
      <c r="A5742" s="15" t="s">
        <v>4766</v>
      </c>
      <c r="B5742" s="15" t="s">
        <v>3123</v>
      </c>
      <c r="C5742" s="15" t="s">
        <v>4321</v>
      </c>
      <c r="D5742" s="15" t="s">
        <v>3277</v>
      </c>
      <c r="E5742" s="15" t="s">
        <v>16019</v>
      </c>
      <c r="F5742" s="15" t="s">
        <v>4324</v>
      </c>
      <c r="G5742" s="15" t="s">
        <v>16115</v>
      </c>
      <c r="H5742" s="15" t="s">
        <v>16196</v>
      </c>
      <c r="I5742" s="15" t="s">
        <v>4327</v>
      </c>
      <c r="J5742" s="15" t="s">
        <v>4328</v>
      </c>
      <c r="K5742" s="15"/>
      <c r="L5742" s="103" t="str">
        <f t="shared" si="1"/>
        <v>B-SH250-N25-250 ml Nat Shampoo jerrycan</v>
      </c>
      <c r="M5742" s="103">
        <f t="shared" si="2"/>
        <v>250</v>
      </c>
      <c r="N5742" s="102" t="str">
        <f t="shared" si="3"/>
        <v>wk 23</v>
      </c>
    </row>
    <row r="5743" ht="12.75" customHeight="1">
      <c r="A5743" s="15" t="s">
        <v>4769</v>
      </c>
      <c r="B5743" s="15" t="s">
        <v>3123</v>
      </c>
      <c r="C5743" s="15" t="s">
        <v>4321</v>
      </c>
      <c r="D5743" s="15" t="s">
        <v>4124</v>
      </c>
      <c r="E5743" s="15" t="s">
        <v>16208</v>
      </c>
      <c r="F5743" s="15" t="s">
        <v>5620</v>
      </c>
      <c r="G5743" s="15" t="s">
        <v>16209</v>
      </c>
      <c r="H5743" s="15" t="s">
        <v>16200</v>
      </c>
      <c r="I5743" s="15" t="s">
        <v>4327</v>
      </c>
      <c r="J5743" s="15" t="s">
        <v>4345</v>
      </c>
      <c r="K5743" s="15"/>
      <c r="L5743" s="103" t="str">
        <f t="shared" si="1"/>
        <v>B-SH250-N25-250 ml Nat Shampoo jerrycan</v>
      </c>
      <c r="M5743" s="103">
        <f t="shared" si="2"/>
        <v>3000</v>
      </c>
      <c r="N5743" s="102" t="str">
        <f t="shared" si="3"/>
        <v>wk 28</v>
      </c>
    </row>
    <row r="5744" ht="12.75" customHeight="1">
      <c r="A5744" s="15" t="s">
        <v>4769</v>
      </c>
      <c r="B5744" s="15" t="s">
        <v>3123</v>
      </c>
      <c r="C5744" s="15" t="s">
        <v>4321</v>
      </c>
      <c r="D5744" s="15" t="s">
        <v>3277</v>
      </c>
      <c r="E5744" s="15" t="s">
        <v>16020</v>
      </c>
      <c r="F5744" s="15" t="s">
        <v>4324</v>
      </c>
      <c r="G5744" s="15" t="s">
        <v>16115</v>
      </c>
      <c r="H5744" s="15" t="s">
        <v>16196</v>
      </c>
      <c r="I5744" s="15" t="s">
        <v>4327</v>
      </c>
      <c r="J5744" s="15" t="s">
        <v>4328</v>
      </c>
      <c r="K5744" s="15"/>
      <c r="L5744" s="103" t="str">
        <f t="shared" si="1"/>
        <v>B-SH250-N25-250 ml Nat Shampoo jerrycan</v>
      </c>
      <c r="M5744" s="103">
        <f t="shared" si="2"/>
        <v>250</v>
      </c>
      <c r="N5744" s="102" t="str">
        <f t="shared" si="3"/>
        <v>wk 28</v>
      </c>
    </row>
    <row r="5745" ht="12.75" customHeight="1">
      <c r="A5745" s="15" t="s">
        <v>4782</v>
      </c>
      <c r="B5745" s="15" t="s">
        <v>3123</v>
      </c>
      <c r="C5745" s="15" t="s">
        <v>4321</v>
      </c>
      <c r="D5745" s="15" t="s">
        <v>3277</v>
      </c>
      <c r="E5745" s="15" t="s">
        <v>16023</v>
      </c>
      <c r="F5745" s="15" t="s">
        <v>4324</v>
      </c>
      <c r="G5745" s="15" t="s">
        <v>16115</v>
      </c>
      <c r="H5745" s="15" t="s">
        <v>16196</v>
      </c>
      <c r="I5745" s="15" t="s">
        <v>4327</v>
      </c>
      <c r="J5745" s="15" t="s">
        <v>4328</v>
      </c>
      <c r="K5745" s="15"/>
      <c r="L5745" s="103" t="str">
        <f t="shared" si="1"/>
        <v>B-SH250-N25-250 ml Nat Shampoo jerrycan</v>
      </c>
      <c r="M5745" s="103">
        <f t="shared" si="2"/>
        <v>250</v>
      </c>
      <c r="N5745" s="102" t="str">
        <f t="shared" si="3"/>
        <v>wk </v>
      </c>
    </row>
    <row r="5746" ht="12.75" customHeight="1">
      <c r="A5746" s="15" t="s">
        <v>4789</v>
      </c>
      <c r="B5746" s="15" t="s">
        <v>3123</v>
      </c>
      <c r="C5746" s="15" t="s">
        <v>4965</v>
      </c>
      <c r="D5746" s="15" t="s">
        <v>14890</v>
      </c>
      <c r="E5746" s="15" t="s">
        <v>16210</v>
      </c>
      <c r="F5746" s="15" t="s">
        <v>5620</v>
      </c>
      <c r="G5746" s="15" t="s">
        <v>16211</v>
      </c>
      <c r="H5746" s="15" t="s">
        <v>16212</v>
      </c>
      <c r="I5746" s="15" t="s">
        <v>4327</v>
      </c>
      <c r="J5746" s="15" t="s">
        <v>4345</v>
      </c>
      <c r="K5746" s="15"/>
      <c r="L5746" s="103" t="str">
        <f t="shared" si="1"/>
        <v>B-SH250-N25-250 ml Nat Shampoo jerrycan</v>
      </c>
      <c r="M5746" s="103">
        <f t="shared" si="2"/>
        <v>3000</v>
      </c>
      <c r="N5746" s="102" t="str">
        <f t="shared" si="3"/>
        <v>wk </v>
      </c>
    </row>
    <row r="5747" ht="12.75" customHeight="1">
      <c r="A5747" s="15" t="s">
        <v>4795</v>
      </c>
      <c r="B5747" s="15" t="s">
        <v>3123</v>
      </c>
      <c r="C5747" s="15" t="s">
        <v>4321</v>
      </c>
      <c r="D5747" s="15" t="s">
        <v>3277</v>
      </c>
      <c r="E5747" s="15" t="s">
        <v>16213</v>
      </c>
      <c r="F5747" s="15" t="s">
        <v>4324</v>
      </c>
      <c r="G5747" s="15" t="s">
        <v>16115</v>
      </c>
      <c r="H5747" s="15" t="s">
        <v>16214</v>
      </c>
      <c r="I5747" s="15" t="s">
        <v>4327</v>
      </c>
      <c r="J5747" s="15" t="s">
        <v>4328</v>
      </c>
      <c r="K5747" s="15"/>
      <c r="L5747" s="103" t="str">
        <f t="shared" si="1"/>
        <v>B-SH250-N25-250 ml Nat Shampoo jerrycan</v>
      </c>
      <c r="M5747" s="103">
        <f t="shared" si="2"/>
        <v>250</v>
      </c>
      <c r="N5747" s="102" t="str">
        <f t="shared" si="3"/>
        <v>wk </v>
      </c>
    </row>
    <row r="5748" ht="12.75" customHeight="1">
      <c r="A5748" s="15" t="s">
        <v>4805</v>
      </c>
      <c r="B5748" s="15" t="s">
        <v>3123</v>
      </c>
      <c r="C5748" s="15" t="s">
        <v>4321</v>
      </c>
      <c r="D5748" s="15" t="s">
        <v>3277</v>
      </c>
      <c r="E5748" s="15" t="s">
        <v>14846</v>
      </c>
      <c r="F5748" s="15" t="s">
        <v>4324</v>
      </c>
      <c r="G5748" s="15" t="s">
        <v>16115</v>
      </c>
      <c r="H5748" s="15" t="s">
        <v>16214</v>
      </c>
      <c r="I5748" s="15" t="s">
        <v>4327</v>
      </c>
      <c r="J5748" s="15" t="s">
        <v>4328</v>
      </c>
      <c r="K5748" s="15"/>
      <c r="L5748" s="103" t="str">
        <f t="shared" si="1"/>
        <v>B-SH250-N25-250 ml Nat Shampoo jerrycan</v>
      </c>
      <c r="M5748" s="103">
        <f t="shared" si="2"/>
        <v>250</v>
      </c>
      <c r="N5748" s="102" t="str">
        <f t="shared" si="3"/>
        <v>wk </v>
      </c>
    </row>
    <row r="5749" ht="12.75" customHeight="1">
      <c r="A5749" s="15" t="s">
        <v>4808</v>
      </c>
      <c r="B5749" s="15" t="s">
        <v>3123</v>
      </c>
      <c r="C5749" s="15" t="s">
        <v>4321</v>
      </c>
      <c r="D5749" s="15" t="s">
        <v>4330</v>
      </c>
      <c r="E5749" s="15" t="s">
        <v>16215</v>
      </c>
      <c r="F5749" s="15" t="s">
        <v>4324</v>
      </c>
      <c r="G5749" s="15" t="s">
        <v>16144</v>
      </c>
      <c r="H5749" s="15" t="s">
        <v>16216</v>
      </c>
      <c r="I5749" s="15" t="s">
        <v>4327</v>
      </c>
      <c r="J5749" s="15" t="s">
        <v>4345</v>
      </c>
      <c r="K5749" s="15"/>
      <c r="L5749" s="103" t="str">
        <f t="shared" si="1"/>
        <v>B-SH250-N25-250 ml Nat Shampoo jerrycan</v>
      </c>
      <c r="M5749" s="103">
        <f t="shared" si="2"/>
        <v>500</v>
      </c>
      <c r="N5749" s="102" t="str">
        <f t="shared" si="3"/>
        <v>wk </v>
      </c>
    </row>
    <row r="5750" ht="12.75" customHeight="1">
      <c r="A5750" s="15" t="s">
        <v>4818</v>
      </c>
      <c r="B5750" s="15" t="s">
        <v>3123</v>
      </c>
      <c r="C5750" s="15" t="s">
        <v>4321</v>
      </c>
      <c r="D5750" s="15" t="s">
        <v>3277</v>
      </c>
      <c r="E5750" s="15" t="s">
        <v>14863</v>
      </c>
      <c r="F5750" s="15" t="s">
        <v>4324</v>
      </c>
      <c r="G5750" s="15" t="s">
        <v>16115</v>
      </c>
      <c r="H5750" s="15" t="s">
        <v>16214</v>
      </c>
      <c r="I5750" s="15" t="s">
        <v>4327</v>
      </c>
      <c r="J5750" s="15" t="s">
        <v>4328</v>
      </c>
      <c r="K5750" s="15"/>
      <c r="L5750" s="103" t="str">
        <f t="shared" si="1"/>
        <v>B-SH250-N25-250 ml Nat Shampoo jerrycan</v>
      </c>
      <c r="M5750" s="103">
        <f t="shared" si="2"/>
        <v>250</v>
      </c>
      <c r="N5750" s="102" t="str">
        <f t="shared" si="3"/>
        <v>wk 6</v>
      </c>
    </row>
    <row r="5751" ht="12.75" customHeight="1">
      <c r="A5751" s="15" t="s">
        <v>4828</v>
      </c>
      <c r="B5751" s="15" t="s">
        <v>3123</v>
      </c>
      <c r="C5751" s="15" t="s">
        <v>4321</v>
      </c>
      <c r="D5751" s="15" t="s">
        <v>3282</v>
      </c>
      <c r="E5751" s="15" t="s">
        <v>16217</v>
      </c>
      <c r="F5751" s="15" t="s">
        <v>4324</v>
      </c>
      <c r="G5751" s="15" t="s">
        <v>16119</v>
      </c>
      <c r="H5751" s="15" t="s">
        <v>16218</v>
      </c>
      <c r="I5751" s="15" t="s">
        <v>4327</v>
      </c>
      <c r="J5751" s="15" t="s">
        <v>4345</v>
      </c>
      <c r="K5751" s="15"/>
      <c r="L5751" s="103" t="str">
        <f t="shared" si="1"/>
        <v>B-SH250-N25-250 ml Nat Shampoo jerrycan</v>
      </c>
      <c r="M5751" s="103">
        <f t="shared" si="2"/>
        <v>1000</v>
      </c>
      <c r="N5751" s="102" t="str">
        <f t="shared" si="3"/>
        <v>wk 23</v>
      </c>
    </row>
    <row r="5752" ht="12.75" customHeight="1">
      <c r="A5752" s="15" t="s">
        <v>4835</v>
      </c>
      <c r="B5752" s="15" t="s">
        <v>3123</v>
      </c>
      <c r="C5752" s="15" t="s">
        <v>4321</v>
      </c>
      <c r="D5752" s="15" t="s">
        <v>3277</v>
      </c>
      <c r="E5752" s="15" t="s">
        <v>9952</v>
      </c>
      <c r="F5752" s="15" t="s">
        <v>4324</v>
      </c>
      <c r="G5752" s="15" t="s">
        <v>16115</v>
      </c>
      <c r="H5752" s="15" t="s">
        <v>16214</v>
      </c>
      <c r="I5752" s="15" t="s">
        <v>4327</v>
      </c>
      <c r="J5752" s="15" t="s">
        <v>4328</v>
      </c>
      <c r="K5752" s="15"/>
      <c r="L5752" s="103" t="str">
        <f t="shared" si="1"/>
        <v>B-SH250-N25-250 ml Nat Shampoo jerrycan</v>
      </c>
      <c r="M5752" s="103">
        <f t="shared" si="2"/>
        <v>250</v>
      </c>
      <c r="N5752" s="102" t="str">
        <f t="shared" si="3"/>
        <v>wk 37</v>
      </c>
    </row>
    <row r="5753" ht="12.75" customHeight="1">
      <c r="A5753" s="15" t="s">
        <v>4838</v>
      </c>
      <c r="B5753" s="15" t="s">
        <v>3123</v>
      </c>
      <c r="C5753" s="15" t="s">
        <v>4321</v>
      </c>
      <c r="D5753" s="15" t="s">
        <v>3277</v>
      </c>
      <c r="E5753" s="15" t="s">
        <v>16219</v>
      </c>
      <c r="F5753" s="15" t="s">
        <v>4324</v>
      </c>
      <c r="G5753" s="15" t="s">
        <v>16115</v>
      </c>
      <c r="H5753" s="15" t="s">
        <v>16214</v>
      </c>
      <c r="I5753" s="15" t="s">
        <v>4327</v>
      </c>
      <c r="J5753" s="15" t="s">
        <v>4328</v>
      </c>
      <c r="K5753" s="15"/>
      <c r="L5753" s="103" t="str">
        <f t="shared" si="1"/>
        <v>B-SH250-N25-250 ml Nat Shampoo jerrycan</v>
      </c>
      <c r="M5753" s="103">
        <f t="shared" si="2"/>
        <v>250</v>
      </c>
      <c r="N5753" s="102" t="str">
        <f t="shared" si="3"/>
        <v>wk 45</v>
      </c>
    </row>
    <row r="5754" ht="12.75" customHeight="1">
      <c r="A5754" s="15" t="s">
        <v>4846</v>
      </c>
      <c r="B5754" s="15" t="s">
        <v>3123</v>
      </c>
      <c r="C5754" s="15" t="s">
        <v>4321</v>
      </c>
      <c r="D5754" s="15" t="s">
        <v>4453</v>
      </c>
      <c r="E5754" s="15" t="s">
        <v>11423</v>
      </c>
      <c r="F5754" s="15" t="s">
        <v>9448</v>
      </c>
      <c r="G5754" s="15" t="s">
        <v>16220</v>
      </c>
      <c r="H5754" s="15" t="s">
        <v>16221</v>
      </c>
      <c r="I5754" s="15" t="s">
        <v>4327</v>
      </c>
      <c r="J5754" s="15" t="s">
        <v>4328</v>
      </c>
      <c r="K5754" s="15"/>
      <c r="L5754" s="103" t="str">
        <f t="shared" si="1"/>
        <v>B-SH250-N25-250 ml Nat Shampoo jerrycan</v>
      </c>
      <c r="M5754" s="103">
        <f t="shared" si="2"/>
        <v>1500</v>
      </c>
      <c r="N5754" s="102" t="str">
        <f t="shared" si="3"/>
        <v>wk </v>
      </c>
    </row>
    <row r="5755" ht="12.75" customHeight="1">
      <c r="A5755" s="15" t="s">
        <v>4846</v>
      </c>
      <c r="B5755" s="15" t="s">
        <v>3123</v>
      </c>
      <c r="C5755" s="15" t="s">
        <v>4965</v>
      </c>
      <c r="D5755" s="15" t="s">
        <v>16222</v>
      </c>
      <c r="E5755" s="15" t="s">
        <v>11426</v>
      </c>
      <c r="F5755" s="15" t="s">
        <v>9448</v>
      </c>
      <c r="G5755" s="15" t="s">
        <v>16223</v>
      </c>
      <c r="H5755" s="15" t="s">
        <v>16224</v>
      </c>
      <c r="I5755" s="15" t="s">
        <v>4327</v>
      </c>
      <c r="J5755" s="15" t="s">
        <v>4328</v>
      </c>
      <c r="K5755" s="15"/>
      <c r="L5755" s="103" t="str">
        <f t="shared" si="1"/>
        <v>B-SH250-N25-250 ml Nat Shampoo jerrycan</v>
      </c>
      <c r="M5755" s="103">
        <f t="shared" si="2"/>
        <v>1500</v>
      </c>
      <c r="N5755" s="102" t="str">
        <f t="shared" si="3"/>
        <v>wk </v>
      </c>
    </row>
    <row r="5756" ht="12.75" customHeight="1">
      <c r="A5756" s="15" t="s">
        <v>4846</v>
      </c>
      <c r="B5756" s="15" t="s">
        <v>3123</v>
      </c>
      <c r="C5756" s="15" t="s">
        <v>4321</v>
      </c>
      <c r="D5756" s="15" t="s">
        <v>4453</v>
      </c>
      <c r="E5756" s="15" t="s">
        <v>11429</v>
      </c>
      <c r="F5756" s="15" t="s">
        <v>9448</v>
      </c>
      <c r="G5756" s="15" t="s">
        <v>16220</v>
      </c>
      <c r="H5756" s="15" t="s">
        <v>16221</v>
      </c>
      <c r="I5756" s="15" t="s">
        <v>4327</v>
      </c>
      <c r="J5756" s="15" t="s">
        <v>4328</v>
      </c>
      <c r="K5756" s="15"/>
      <c r="L5756" s="103" t="str">
        <f t="shared" si="1"/>
        <v>B-SH250-N25-250 ml Nat Shampoo jerrycan</v>
      </c>
      <c r="M5756" s="103">
        <f t="shared" si="2"/>
        <v>1500</v>
      </c>
      <c r="N5756" s="102" t="str">
        <f t="shared" si="3"/>
        <v>wk </v>
      </c>
    </row>
    <row r="5757" ht="12.75" customHeight="1">
      <c r="A5757" s="15" t="s">
        <v>4857</v>
      </c>
      <c r="B5757" s="15" t="s">
        <v>3123</v>
      </c>
      <c r="C5757" s="15" t="s">
        <v>4321</v>
      </c>
      <c r="D5757" s="15" t="s">
        <v>3277</v>
      </c>
      <c r="E5757" s="15" t="s">
        <v>16035</v>
      </c>
      <c r="F5757" s="15" t="s">
        <v>4324</v>
      </c>
      <c r="G5757" s="15" t="s">
        <v>16115</v>
      </c>
      <c r="H5757" s="15" t="s">
        <v>16214</v>
      </c>
      <c r="I5757" s="15" t="s">
        <v>4327</v>
      </c>
      <c r="J5757" s="15" t="s">
        <v>4328</v>
      </c>
      <c r="K5757" s="15"/>
      <c r="L5757" s="103" t="str">
        <f t="shared" si="1"/>
        <v>B-SH250-N25-250 ml Nat Shampoo jerrycan</v>
      </c>
      <c r="M5757" s="103">
        <f t="shared" si="2"/>
        <v>250</v>
      </c>
      <c r="N5757" s="102" t="str">
        <f t="shared" si="3"/>
        <v>wk </v>
      </c>
    </row>
    <row r="5758" ht="12.75" customHeight="1">
      <c r="A5758" s="15" t="s">
        <v>4859</v>
      </c>
      <c r="B5758" s="15" t="s">
        <v>3123</v>
      </c>
      <c r="C5758" s="15" t="s">
        <v>4321</v>
      </c>
      <c r="D5758" s="15" t="s">
        <v>3277</v>
      </c>
      <c r="E5758" s="15" t="s">
        <v>16225</v>
      </c>
      <c r="F5758" s="15" t="s">
        <v>4324</v>
      </c>
      <c r="G5758" s="15" t="s">
        <v>16115</v>
      </c>
      <c r="H5758" s="15" t="s">
        <v>16214</v>
      </c>
      <c r="I5758" s="15" t="s">
        <v>4327</v>
      </c>
      <c r="J5758" s="15" t="s">
        <v>4328</v>
      </c>
      <c r="K5758" s="15"/>
      <c r="L5758" s="103" t="str">
        <f t="shared" si="1"/>
        <v>B-SH250-N25-250 ml Nat Shampoo jerrycan</v>
      </c>
      <c r="M5758" s="103">
        <f t="shared" si="2"/>
        <v>250</v>
      </c>
      <c r="N5758" s="102" t="str">
        <f t="shared" si="3"/>
        <v>wk </v>
      </c>
    </row>
    <row r="5759" ht="12.75" customHeight="1">
      <c r="A5759" s="15" t="s">
        <v>4864</v>
      </c>
      <c r="B5759" s="15" t="s">
        <v>3123</v>
      </c>
      <c r="C5759" s="15" t="s">
        <v>4321</v>
      </c>
      <c r="D5759" s="15" t="s">
        <v>4330</v>
      </c>
      <c r="E5759" s="15" t="s">
        <v>16226</v>
      </c>
      <c r="F5759" s="15" t="s">
        <v>4324</v>
      </c>
      <c r="G5759" s="15" t="s">
        <v>16144</v>
      </c>
      <c r="H5759" s="15" t="s">
        <v>16216</v>
      </c>
      <c r="I5759" s="15" t="s">
        <v>4327</v>
      </c>
      <c r="J5759" s="15" t="s">
        <v>4345</v>
      </c>
      <c r="K5759" s="15"/>
      <c r="L5759" s="103" t="str">
        <f t="shared" si="1"/>
        <v>B-SH250-N25-250 ml Nat Shampoo jerrycan</v>
      </c>
      <c r="M5759" s="103">
        <f t="shared" si="2"/>
        <v>500</v>
      </c>
      <c r="N5759" s="102" t="str">
        <f t="shared" si="3"/>
        <v>wk </v>
      </c>
    </row>
    <row r="5760" ht="12.75" customHeight="1">
      <c r="A5760" s="15" t="s">
        <v>4869</v>
      </c>
      <c r="B5760" s="15" t="s">
        <v>3123</v>
      </c>
      <c r="C5760" s="15" t="s">
        <v>4321</v>
      </c>
      <c r="D5760" s="15" t="s">
        <v>3277</v>
      </c>
      <c r="E5760" s="15" t="s">
        <v>16227</v>
      </c>
      <c r="F5760" s="15" t="s">
        <v>4324</v>
      </c>
      <c r="G5760" s="15" t="s">
        <v>16115</v>
      </c>
      <c r="H5760" s="15" t="s">
        <v>16214</v>
      </c>
      <c r="I5760" s="15" t="s">
        <v>4327</v>
      </c>
      <c r="J5760" s="15" t="s">
        <v>4328</v>
      </c>
      <c r="K5760" s="15"/>
      <c r="L5760" s="103" t="str">
        <f t="shared" si="1"/>
        <v>B-SH250-N25-250 ml Nat Shampoo jerrycan</v>
      </c>
      <c r="M5760" s="103">
        <f t="shared" si="2"/>
        <v>250</v>
      </c>
      <c r="N5760" s="102" t="str">
        <f t="shared" si="3"/>
        <v>wk </v>
      </c>
    </row>
    <row r="5761" ht="12.75" customHeight="1">
      <c r="A5761" s="15" t="s">
        <v>16228</v>
      </c>
      <c r="B5761" s="15" t="s">
        <v>2855</v>
      </c>
      <c r="C5761" s="15" t="s">
        <v>3146</v>
      </c>
      <c r="D5761" s="15" t="s">
        <v>3145</v>
      </c>
      <c r="E5761" s="15"/>
      <c r="F5761" s="15" t="s">
        <v>4308</v>
      </c>
      <c r="G5761" s="15" t="s">
        <v>16229</v>
      </c>
      <c r="H5761" s="15" t="s">
        <v>3149</v>
      </c>
      <c r="I5761" s="15" t="s">
        <v>3177</v>
      </c>
      <c r="J5761" s="15"/>
      <c r="K5761" s="15"/>
      <c r="L5761" s="103" t="str">
        <f t="shared" si="1"/>
        <v>B-SH250-N25BAMSI-250 ml Natural Pntd Bamsi Shampoo Jerrycan</v>
      </c>
      <c r="M5761" s="103">
        <f t="shared" si="2"/>
        <v>0</v>
      </c>
      <c r="N5761" s="102" t="str">
        <f t="shared" si="3"/>
        <v>wk </v>
      </c>
    </row>
    <row r="5762" ht="12.75" customHeight="1">
      <c r="A5762" s="15" t="s">
        <v>4670</v>
      </c>
      <c r="B5762" s="15" t="s">
        <v>3123</v>
      </c>
      <c r="C5762" s="15" t="s">
        <v>4321</v>
      </c>
      <c r="D5762" s="15" t="s">
        <v>3277</v>
      </c>
      <c r="E5762" s="15" t="s">
        <v>8441</v>
      </c>
      <c r="F5762" s="15" t="s">
        <v>8384</v>
      </c>
      <c r="G5762" s="15" t="s">
        <v>16230</v>
      </c>
      <c r="H5762" s="15" t="s">
        <v>16231</v>
      </c>
      <c r="I5762" s="15" t="s">
        <v>4327</v>
      </c>
      <c r="J5762" s="15" t="s">
        <v>4359</v>
      </c>
      <c r="K5762" s="15"/>
      <c r="L5762" s="103" t="str">
        <f t="shared" si="1"/>
        <v>B-SH250-N25BAMSI-250 ml Natural Pntd Bamsi Shampoo Jerrycan</v>
      </c>
      <c r="M5762" s="103">
        <f t="shared" si="2"/>
        <v>250</v>
      </c>
      <c r="N5762" s="102" t="str">
        <f t="shared" si="3"/>
        <v>wk </v>
      </c>
    </row>
    <row r="5763" ht="12.75" customHeight="1">
      <c r="A5763" s="15" t="s">
        <v>16232</v>
      </c>
      <c r="B5763" s="15"/>
      <c r="C5763" s="15" t="s">
        <v>3146</v>
      </c>
      <c r="D5763" s="15" t="s">
        <v>3145</v>
      </c>
      <c r="E5763" s="15"/>
      <c r="F5763" s="15" t="s">
        <v>4308</v>
      </c>
      <c r="G5763" s="15" t="s">
        <v>4352</v>
      </c>
      <c r="H5763" s="15" t="s">
        <v>3149</v>
      </c>
      <c r="I5763" s="15" t="s">
        <v>3177</v>
      </c>
      <c r="J5763" s="15"/>
      <c r="K5763" s="15"/>
      <c r="L5763" s="103" t="str">
        <f t="shared" si="1"/>
        <v>B-SH250-N25BAS-250ml Natural Printed Base Beuty JerryCan</v>
      </c>
      <c r="M5763" s="103">
        <f t="shared" si="2"/>
        <v>0</v>
      </c>
      <c r="N5763" s="102" t="str">
        <f t="shared" si="3"/>
        <v>wk </v>
      </c>
    </row>
    <row r="5764" ht="12.75" customHeight="1">
      <c r="A5764" s="15" t="s">
        <v>4778</v>
      </c>
      <c r="B5764" s="15" t="s">
        <v>3123</v>
      </c>
      <c r="C5764" s="15" t="s">
        <v>4321</v>
      </c>
      <c r="D5764" s="15" t="s">
        <v>16233</v>
      </c>
      <c r="E5764" s="15" t="s">
        <v>16234</v>
      </c>
      <c r="F5764" s="15" t="s">
        <v>5620</v>
      </c>
      <c r="G5764" s="15" t="s">
        <v>16235</v>
      </c>
      <c r="H5764" s="15" t="s">
        <v>16236</v>
      </c>
      <c r="I5764" s="15" t="s">
        <v>4327</v>
      </c>
      <c r="J5764" s="15" t="s">
        <v>4345</v>
      </c>
      <c r="K5764" s="15"/>
      <c r="L5764" s="103" t="str">
        <f t="shared" si="1"/>
        <v>B-SH250-N25BAS-250ml Natural Printed Base Beuty JerryCan</v>
      </c>
      <c r="M5764" s="103">
        <f t="shared" si="2"/>
        <v>2750</v>
      </c>
      <c r="N5764" s="102" t="str">
        <f t="shared" si="3"/>
        <v>wk 49</v>
      </c>
    </row>
    <row r="5765" ht="12.75" customHeight="1">
      <c r="A5765" s="15" t="s">
        <v>4826</v>
      </c>
      <c r="B5765" s="15" t="s">
        <v>3123</v>
      </c>
      <c r="C5765" s="15" t="s">
        <v>4321</v>
      </c>
      <c r="D5765" s="15" t="s">
        <v>16237</v>
      </c>
      <c r="E5765" s="15" t="s">
        <v>16238</v>
      </c>
      <c r="F5765" s="15" t="s">
        <v>5620</v>
      </c>
      <c r="G5765" s="15" t="s">
        <v>16239</v>
      </c>
      <c r="H5765" s="15" t="s">
        <v>16240</v>
      </c>
      <c r="I5765" s="15" t="s">
        <v>4327</v>
      </c>
      <c r="J5765" s="15" t="s">
        <v>4345</v>
      </c>
      <c r="K5765" s="15"/>
      <c r="L5765" s="103" t="str">
        <f t="shared" si="1"/>
        <v>B-SH250-N25BAS-250ml Natural Printed Base Beuty JerryCan</v>
      </c>
      <c r="M5765" s="103">
        <f t="shared" si="2"/>
        <v>3250</v>
      </c>
      <c r="N5765" s="102" t="str">
        <f t="shared" si="3"/>
        <v>wk 19</v>
      </c>
    </row>
    <row r="5766" ht="12.75" customHeight="1">
      <c r="A5766" s="15" t="s">
        <v>16241</v>
      </c>
      <c r="B5766" s="15" t="s">
        <v>2855</v>
      </c>
      <c r="C5766" s="15" t="s">
        <v>3146</v>
      </c>
      <c r="D5766" s="15" t="s">
        <v>3145</v>
      </c>
      <c r="E5766" s="15"/>
      <c r="F5766" s="15" t="s">
        <v>4308</v>
      </c>
      <c r="G5766" s="15" t="s">
        <v>4352</v>
      </c>
      <c r="H5766" s="15" t="s">
        <v>3149</v>
      </c>
      <c r="I5766" s="15" t="s">
        <v>3156</v>
      </c>
      <c r="J5766" s="15"/>
      <c r="K5766" s="15"/>
      <c r="L5766" s="103" t="str">
        <f t="shared" si="1"/>
        <v>B-SH250-N25DARL-250 ml Natural Pntd Darling Jerrycan</v>
      </c>
      <c r="M5766" s="103">
        <f t="shared" si="2"/>
        <v>0</v>
      </c>
      <c r="N5766" s="102" t="str">
        <f t="shared" si="3"/>
        <v>wk </v>
      </c>
    </row>
    <row r="5767" ht="12.75" customHeight="1">
      <c r="A5767" s="15" t="s">
        <v>4487</v>
      </c>
      <c r="B5767" s="15" t="s">
        <v>3123</v>
      </c>
      <c r="C5767" s="15" t="s">
        <v>4321</v>
      </c>
      <c r="D5767" s="15" t="s">
        <v>3441</v>
      </c>
      <c r="E5767" s="15" t="s">
        <v>16242</v>
      </c>
      <c r="F5767" s="15" t="s">
        <v>9190</v>
      </c>
      <c r="G5767" s="15" t="s">
        <v>16243</v>
      </c>
      <c r="H5767" s="15" t="s">
        <v>16244</v>
      </c>
      <c r="I5767" s="15" t="s">
        <v>4327</v>
      </c>
      <c r="J5767" s="15" t="s">
        <v>4359</v>
      </c>
      <c r="K5767" s="15"/>
      <c r="L5767" s="103" t="str">
        <f t="shared" si="1"/>
        <v>B-SH250-N25DARL-250 ml Natural Pntd Darling Jerrycan</v>
      </c>
      <c r="M5767" s="103">
        <f t="shared" si="2"/>
        <v>2000</v>
      </c>
      <c r="N5767" s="102" t="str">
        <f t="shared" si="3"/>
        <v>wk </v>
      </c>
    </row>
    <row r="5768" ht="12.75" customHeight="1">
      <c r="A5768" s="15" t="s">
        <v>4491</v>
      </c>
      <c r="B5768" s="15" t="s">
        <v>3123</v>
      </c>
      <c r="C5768" s="15" t="s">
        <v>4321</v>
      </c>
      <c r="D5768" s="15" t="s">
        <v>16245</v>
      </c>
      <c r="E5768" s="15" t="s">
        <v>16246</v>
      </c>
      <c r="F5768" s="15" t="s">
        <v>9190</v>
      </c>
      <c r="G5768" s="15" t="s">
        <v>16247</v>
      </c>
      <c r="H5768" s="15" t="s">
        <v>16248</v>
      </c>
      <c r="I5768" s="15" t="s">
        <v>4327</v>
      </c>
      <c r="J5768" s="15" t="s">
        <v>4359</v>
      </c>
      <c r="K5768" s="15"/>
      <c r="L5768" s="103" t="str">
        <f t="shared" si="1"/>
        <v>B-SH250-N25DARL-250 ml Natural Pntd Darling Jerrycan</v>
      </c>
      <c r="M5768" s="103">
        <f t="shared" si="2"/>
        <v>5750</v>
      </c>
      <c r="N5768" s="102" t="str">
        <f t="shared" si="3"/>
        <v>wk </v>
      </c>
    </row>
    <row r="5769" ht="12.75" customHeight="1">
      <c r="A5769" s="15" t="s">
        <v>4494</v>
      </c>
      <c r="B5769" s="15" t="s">
        <v>3123</v>
      </c>
      <c r="C5769" s="15" t="s">
        <v>4321</v>
      </c>
      <c r="D5769" s="15" t="s">
        <v>5839</v>
      </c>
      <c r="E5769" s="15" t="s">
        <v>16249</v>
      </c>
      <c r="F5769" s="15" t="s">
        <v>9190</v>
      </c>
      <c r="G5769" s="15" t="s">
        <v>16250</v>
      </c>
      <c r="H5769" s="15" t="s">
        <v>16251</v>
      </c>
      <c r="I5769" s="15" t="s">
        <v>4327</v>
      </c>
      <c r="J5769" s="15" t="s">
        <v>4359</v>
      </c>
      <c r="K5769" s="15"/>
      <c r="L5769" s="103" t="str">
        <f t="shared" si="1"/>
        <v>B-SH250-N25DARL-250 ml Natural Pntd Darling Jerrycan</v>
      </c>
      <c r="M5769" s="103">
        <f t="shared" si="2"/>
        <v>2250</v>
      </c>
      <c r="N5769" s="102" t="str">
        <f t="shared" si="3"/>
        <v>wk </v>
      </c>
    </row>
    <row r="5770" ht="12.75" customHeight="1">
      <c r="A5770" s="15" t="s">
        <v>4494</v>
      </c>
      <c r="B5770" s="15" t="s">
        <v>3123</v>
      </c>
      <c r="C5770" s="15" t="s">
        <v>4321</v>
      </c>
      <c r="D5770" s="15" t="s">
        <v>6669</v>
      </c>
      <c r="E5770" s="15" t="s">
        <v>16252</v>
      </c>
      <c r="F5770" s="15" t="s">
        <v>9190</v>
      </c>
      <c r="G5770" s="15" t="s">
        <v>16253</v>
      </c>
      <c r="H5770" s="15" t="s">
        <v>16254</v>
      </c>
      <c r="I5770" s="15" t="s">
        <v>4327</v>
      </c>
      <c r="J5770" s="15" t="s">
        <v>4359</v>
      </c>
      <c r="K5770" s="15"/>
      <c r="L5770" s="103" t="str">
        <f t="shared" si="1"/>
        <v>B-SH250-N25DARL-250 ml Natural Pntd Darling Jerrycan</v>
      </c>
      <c r="M5770" s="103">
        <f t="shared" si="2"/>
        <v>1250</v>
      </c>
      <c r="N5770" s="102" t="str">
        <f t="shared" si="3"/>
        <v>wk </v>
      </c>
    </row>
    <row r="5771" ht="12.75" customHeight="1">
      <c r="A5771" s="15" t="s">
        <v>4496</v>
      </c>
      <c r="B5771" s="15" t="s">
        <v>3123</v>
      </c>
      <c r="C5771" s="15" t="s">
        <v>4321</v>
      </c>
      <c r="D5771" s="15" t="s">
        <v>4092</v>
      </c>
      <c r="E5771" s="15" t="s">
        <v>16255</v>
      </c>
      <c r="F5771" s="15" t="s">
        <v>9190</v>
      </c>
      <c r="G5771" s="15" t="s">
        <v>16256</v>
      </c>
      <c r="H5771" s="15" t="s">
        <v>16257</v>
      </c>
      <c r="I5771" s="15" t="s">
        <v>4327</v>
      </c>
      <c r="J5771" s="15" t="s">
        <v>4359</v>
      </c>
      <c r="K5771" s="15"/>
      <c r="L5771" s="103" t="str">
        <f t="shared" si="1"/>
        <v>B-SH250-N25DARL-250 ml Natural Pntd Darling Jerrycan</v>
      </c>
      <c r="M5771" s="103">
        <f t="shared" si="2"/>
        <v>2500</v>
      </c>
      <c r="N5771" s="102" t="str">
        <f t="shared" si="3"/>
        <v>wk </v>
      </c>
    </row>
    <row r="5772" ht="12.75" customHeight="1">
      <c r="A5772" s="15" t="s">
        <v>4501</v>
      </c>
      <c r="B5772" s="15" t="s">
        <v>3123</v>
      </c>
      <c r="C5772" s="15" t="s">
        <v>4321</v>
      </c>
      <c r="D5772" s="15" t="s">
        <v>4453</v>
      </c>
      <c r="E5772" s="15" t="s">
        <v>16258</v>
      </c>
      <c r="F5772" s="15" t="s">
        <v>9190</v>
      </c>
      <c r="G5772" s="15" t="s">
        <v>4911</v>
      </c>
      <c r="H5772" s="15" t="s">
        <v>16259</v>
      </c>
      <c r="I5772" s="15" t="s">
        <v>4327</v>
      </c>
      <c r="J5772" s="15" t="s">
        <v>4359</v>
      </c>
      <c r="K5772" s="15"/>
      <c r="L5772" s="103" t="str">
        <f t="shared" si="1"/>
        <v>B-SH250-N25DARL-250 ml Natural Pntd Darling Jerrycan</v>
      </c>
      <c r="M5772" s="103">
        <f t="shared" si="2"/>
        <v>1500</v>
      </c>
      <c r="N5772" s="102" t="str">
        <f t="shared" si="3"/>
        <v>wk </v>
      </c>
    </row>
    <row r="5773" ht="12.75" customHeight="1">
      <c r="A5773" s="15" t="s">
        <v>4510</v>
      </c>
      <c r="B5773" s="15" t="s">
        <v>3123</v>
      </c>
      <c r="C5773" s="15" t="s">
        <v>4321</v>
      </c>
      <c r="D5773" s="15" t="s">
        <v>16245</v>
      </c>
      <c r="E5773" s="15" t="s">
        <v>16260</v>
      </c>
      <c r="F5773" s="15" t="s">
        <v>9190</v>
      </c>
      <c r="G5773" s="15" t="s">
        <v>16261</v>
      </c>
      <c r="H5773" s="15" t="s">
        <v>16248</v>
      </c>
      <c r="I5773" s="15" t="s">
        <v>4327</v>
      </c>
      <c r="J5773" s="15" t="s">
        <v>4359</v>
      </c>
      <c r="K5773" s="15"/>
      <c r="L5773" s="103" t="str">
        <f t="shared" si="1"/>
        <v>B-SH250-N25DARL-250 ml Natural Pntd Darling Jerrycan</v>
      </c>
      <c r="M5773" s="103">
        <f t="shared" si="2"/>
        <v>5750</v>
      </c>
      <c r="N5773" s="102" t="str">
        <f t="shared" si="3"/>
        <v>wk </v>
      </c>
    </row>
    <row r="5774" ht="12.75" customHeight="1">
      <c r="A5774" s="15" t="s">
        <v>4609</v>
      </c>
      <c r="B5774" s="15" t="s">
        <v>3123</v>
      </c>
      <c r="C5774" s="15" t="s">
        <v>4321</v>
      </c>
      <c r="D5774" s="15" t="s">
        <v>3437</v>
      </c>
      <c r="E5774" s="15" t="s">
        <v>16262</v>
      </c>
      <c r="F5774" s="15" t="s">
        <v>9190</v>
      </c>
      <c r="G5774" s="15" t="s">
        <v>16263</v>
      </c>
      <c r="H5774" s="15" t="s">
        <v>16264</v>
      </c>
      <c r="I5774" s="15" t="s">
        <v>4327</v>
      </c>
      <c r="J5774" s="15" t="s">
        <v>4359</v>
      </c>
      <c r="K5774" s="15"/>
      <c r="L5774" s="103" t="str">
        <f t="shared" si="1"/>
        <v>B-SH250-N25DARL-250 ml Natural Pntd Darling Jerrycan</v>
      </c>
      <c r="M5774" s="103">
        <f t="shared" si="2"/>
        <v>4000</v>
      </c>
      <c r="N5774" s="102" t="str">
        <f t="shared" si="3"/>
        <v>wk 6</v>
      </c>
    </row>
    <row r="5775" ht="12.75" customHeight="1">
      <c r="A5775" s="15" t="s">
        <v>4612</v>
      </c>
      <c r="B5775" s="15" t="s">
        <v>3123</v>
      </c>
      <c r="C5775" s="15" t="s">
        <v>4321</v>
      </c>
      <c r="D5775" s="15" t="s">
        <v>5839</v>
      </c>
      <c r="E5775" s="15" t="s">
        <v>16265</v>
      </c>
      <c r="F5775" s="15" t="s">
        <v>9190</v>
      </c>
      <c r="G5775" s="15" t="s">
        <v>16266</v>
      </c>
      <c r="H5775" s="15" t="s">
        <v>16267</v>
      </c>
      <c r="I5775" s="15" t="s">
        <v>4327</v>
      </c>
      <c r="J5775" s="15" t="s">
        <v>4359</v>
      </c>
      <c r="K5775" s="15"/>
      <c r="L5775" s="103" t="str">
        <f t="shared" si="1"/>
        <v>B-SH250-N25DARL-250 ml Natural Pntd Darling Jerrycan</v>
      </c>
      <c r="M5775" s="103">
        <f t="shared" si="2"/>
        <v>2250</v>
      </c>
      <c r="N5775" s="102" t="str">
        <f t="shared" si="3"/>
        <v>wk 10</v>
      </c>
    </row>
    <row r="5776" ht="12.75" customHeight="1">
      <c r="A5776" s="15" t="s">
        <v>4979</v>
      </c>
      <c r="B5776" s="15" t="s">
        <v>3123</v>
      </c>
      <c r="C5776" s="15" t="s">
        <v>4321</v>
      </c>
      <c r="D5776" s="15" t="s">
        <v>6516</v>
      </c>
      <c r="E5776" s="15" t="s">
        <v>16268</v>
      </c>
      <c r="F5776" s="15" t="s">
        <v>9190</v>
      </c>
      <c r="G5776" s="15" t="s">
        <v>16269</v>
      </c>
      <c r="H5776" s="15" t="s">
        <v>16270</v>
      </c>
      <c r="I5776" s="15" t="s">
        <v>4327</v>
      </c>
      <c r="J5776" s="15" t="s">
        <v>4359</v>
      </c>
      <c r="K5776" s="15"/>
      <c r="L5776" s="103" t="str">
        <f t="shared" si="1"/>
        <v>B-SH250-N25DARL-250 ml Natural Pntd Darling Jerrycan</v>
      </c>
      <c r="M5776" s="103">
        <f t="shared" si="2"/>
        <v>8750</v>
      </c>
      <c r="N5776" s="102" t="str">
        <f t="shared" si="3"/>
        <v>wk 36</v>
      </c>
    </row>
    <row r="5777" ht="12.75" customHeight="1">
      <c r="A5777" s="15" t="s">
        <v>4631</v>
      </c>
      <c r="B5777" s="15" t="s">
        <v>3123</v>
      </c>
      <c r="C5777" s="15" t="s">
        <v>4321</v>
      </c>
      <c r="D5777" s="15" t="s">
        <v>16128</v>
      </c>
      <c r="E5777" s="15" t="s">
        <v>16271</v>
      </c>
      <c r="F5777" s="15" t="s">
        <v>9190</v>
      </c>
      <c r="G5777" s="15" t="s">
        <v>16272</v>
      </c>
      <c r="H5777" s="15" t="s">
        <v>16273</v>
      </c>
      <c r="I5777" s="15" t="s">
        <v>4327</v>
      </c>
      <c r="J5777" s="15" t="s">
        <v>4359</v>
      </c>
      <c r="K5777" s="15"/>
      <c r="L5777" s="103" t="str">
        <f t="shared" si="1"/>
        <v>B-SH250-N25DARL-250 ml Natural Pntd Darling Jerrycan</v>
      </c>
      <c r="M5777" s="103">
        <f t="shared" si="2"/>
        <v>3250</v>
      </c>
      <c r="N5777" s="102" t="str">
        <f t="shared" si="3"/>
        <v>wk 40</v>
      </c>
    </row>
    <row r="5778" ht="12.75" customHeight="1">
      <c r="A5778" s="15" t="s">
        <v>4631</v>
      </c>
      <c r="B5778" s="15" t="s">
        <v>3123</v>
      </c>
      <c r="C5778" s="15" t="s">
        <v>4321</v>
      </c>
      <c r="D5778" s="15" t="s">
        <v>16274</v>
      </c>
      <c r="E5778" s="15" t="s">
        <v>16275</v>
      </c>
      <c r="F5778" s="15" t="s">
        <v>9190</v>
      </c>
      <c r="G5778" s="15" t="s">
        <v>16276</v>
      </c>
      <c r="H5778" s="15" t="s">
        <v>16277</v>
      </c>
      <c r="I5778" s="15" t="s">
        <v>4327</v>
      </c>
      <c r="J5778" s="15" t="s">
        <v>4359</v>
      </c>
      <c r="K5778" s="15"/>
      <c r="L5778" s="103" t="str">
        <f t="shared" si="1"/>
        <v>B-SH250-N25DARL-250 ml Natural Pntd Darling Jerrycan</v>
      </c>
      <c r="M5778" s="103">
        <f t="shared" si="2"/>
        <v>10750</v>
      </c>
      <c r="N5778" s="102" t="str">
        <f t="shared" si="3"/>
        <v>wk 40</v>
      </c>
    </row>
    <row r="5779" ht="12.75" customHeight="1">
      <c r="A5779" s="15" t="s">
        <v>16278</v>
      </c>
      <c r="B5779" s="15" t="s">
        <v>2855</v>
      </c>
      <c r="C5779" s="15" t="s">
        <v>3146</v>
      </c>
      <c r="D5779" s="15" t="s">
        <v>3145</v>
      </c>
      <c r="E5779" s="15"/>
      <c r="F5779" s="15" t="s">
        <v>4308</v>
      </c>
      <c r="G5779" s="15" t="s">
        <v>4352</v>
      </c>
      <c r="H5779" s="15" t="s">
        <v>3149</v>
      </c>
      <c r="I5779" s="15" t="s">
        <v>3177</v>
      </c>
      <c r="J5779" s="15"/>
      <c r="K5779" s="15"/>
      <c r="L5779" s="103" t="str">
        <f t="shared" si="1"/>
        <v>B-SH250-N25SER-250 ml Nat Shampoo Pntd Serveskin jerrycan</v>
      </c>
      <c r="M5779" s="103">
        <f t="shared" si="2"/>
        <v>0</v>
      </c>
      <c r="N5779" s="102" t="str">
        <f t="shared" si="3"/>
        <v>wk </v>
      </c>
    </row>
    <row r="5780" ht="12.75" customHeight="1">
      <c r="A5780" s="15" t="s">
        <v>4378</v>
      </c>
      <c r="B5780" s="15" t="s">
        <v>3123</v>
      </c>
      <c r="C5780" s="15" t="s">
        <v>4321</v>
      </c>
      <c r="D5780" s="15" t="s">
        <v>3767</v>
      </c>
      <c r="E5780" s="15" t="s">
        <v>16279</v>
      </c>
      <c r="F5780" s="15" t="s">
        <v>5620</v>
      </c>
      <c r="G5780" s="15" t="s">
        <v>16280</v>
      </c>
      <c r="H5780" s="15" t="s">
        <v>16281</v>
      </c>
      <c r="I5780" s="15" t="s">
        <v>4327</v>
      </c>
      <c r="J5780" s="15" t="s">
        <v>5653</v>
      </c>
      <c r="K5780" s="15"/>
      <c r="L5780" s="103" t="str">
        <f t="shared" si="1"/>
        <v>B-SH250-N25SER-250 ml Nat Shampoo Pntd Serveskin jerrycan</v>
      </c>
      <c r="M5780" s="103">
        <f t="shared" si="2"/>
        <v>4500</v>
      </c>
      <c r="N5780" s="102" t="str">
        <f t="shared" si="3"/>
        <v>wk </v>
      </c>
    </row>
    <row r="5781" ht="12.75" customHeight="1">
      <c r="A5781" s="15" t="s">
        <v>16282</v>
      </c>
      <c r="B5781" s="15" t="s">
        <v>2855</v>
      </c>
      <c r="C5781" s="15" t="s">
        <v>3146</v>
      </c>
      <c r="D5781" s="15" t="s">
        <v>3145</v>
      </c>
      <c r="E5781" s="15"/>
      <c r="F5781" s="15" t="s">
        <v>4308</v>
      </c>
      <c r="G5781" s="15" t="s">
        <v>16283</v>
      </c>
      <c r="H5781" s="15" t="s">
        <v>3149</v>
      </c>
      <c r="I5781" s="15" t="s">
        <v>3156</v>
      </c>
      <c r="J5781" s="15"/>
      <c r="K5781" s="15"/>
      <c r="L5781" s="103" t="str">
        <f t="shared" si="1"/>
        <v>B-SH500-N41-500 ml Natural Shampoo jerrycan</v>
      </c>
      <c r="M5781" s="103">
        <f t="shared" si="2"/>
        <v>0</v>
      </c>
      <c r="N5781" s="102" t="str">
        <f t="shared" si="3"/>
        <v>wk </v>
      </c>
    </row>
    <row r="5782" ht="12.75" customHeight="1">
      <c r="A5782" s="15" t="s">
        <v>5658</v>
      </c>
      <c r="B5782" s="15" t="s">
        <v>3123</v>
      </c>
      <c r="C5782" s="15" t="s">
        <v>4965</v>
      </c>
      <c r="D5782" s="15" t="s">
        <v>16284</v>
      </c>
      <c r="E5782" s="15" t="s">
        <v>16285</v>
      </c>
      <c r="F5782" s="15" t="s">
        <v>4324</v>
      </c>
      <c r="G5782" s="15" t="s">
        <v>16286</v>
      </c>
      <c r="H5782" s="15" t="s">
        <v>16287</v>
      </c>
      <c r="I5782" s="15" t="s">
        <v>4327</v>
      </c>
      <c r="J5782" s="15" t="s">
        <v>5653</v>
      </c>
      <c r="K5782" s="15"/>
      <c r="L5782" s="103" t="str">
        <f t="shared" si="1"/>
        <v>B-SH500-N41-500 ml Natural Shampoo jerrycan</v>
      </c>
      <c r="M5782" s="103">
        <f t="shared" si="2"/>
        <v>720</v>
      </c>
      <c r="N5782" s="102" t="str">
        <f t="shared" si="3"/>
        <v>wk 31</v>
      </c>
    </row>
    <row r="5783" ht="12.75" customHeight="1">
      <c r="A5783" s="15" t="s">
        <v>4373</v>
      </c>
      <c r="B5783" s="15" t="s">
        <v>3123</v>
      </c>
      <c r="C5783" s="15" t="s">
        <v>4321</v>
      </c>
      <c r="D5783" s="15" t="s">
        <v>3544</v>
      </c>
      <c r="E5783" s="15" t="s">
        <v>16288</v>
      </c>
      <c r="F5783" s="15" t="s">
        <v>4324</v>
      </c>
      <c r="G5783" s="15" t="s">
        <v>12961</v>
      </c>
      <c r="H5783" s="15" t="s">
        <v>16289</v>
      </c>
      <c r="I5783" s="15" t="s">
        <v>4327</v>
      </c>
      <c r="J5783" s="15" t="s">
        <v>5653</v>
      </c>
      <c r="K5783" s="15"/>
      <c r="L5783" s="103" t="str">
        <f t="shared" si="1"/>
        <v>B-SH500-N41-500 ml Natural Shampoo jerrycan</v>
      </c>
      <c r="M5783" s="103">
        <f t="shared" si="2"/>
        <v>720</v>
      </c>
      <c r="N5783" s="102" t="str">
        <f t="shared" si="3"/>
        <v>wk </v>
      </c>
    </row>
    <row r="5784" ht="12.75" customHeight="1">
      <c r="A5784" s="15" t="s">
        <v>4441</v>
      </c>
      <c r="B5784" s="15" t="s">
        <v>3123</v>
      </c>
      <c r="C5784" s="15" t="s">
        <v>4965</v>
      </c>
      <c r="D5784" s="15" t="s">
        <v>16284</v>
      </c>
      <c r="E5784" s="15" t="s">
        <v>16290</v>
      </c>
      <c r="F5784" s="15" t="s">
        <v>4324</v>
      </c>
      <c r="G5784" s="15" t="s">
        <v>16286</v>
      </c>
      <c r="H5784" s="15" t="s">
        <v>16287</v>
      </c>
      <c r="I5784" s="15" t="s">
        <v>4327</v>
      </c>
      <c r="J5784" s="15" t="s">
        <v>5653</v>
      </c>
      <c r="K5784" s="15"/>
      <c r="L5784" s="103" t="str">
        <f t="shared" si="1"/>
        <v>B-SH500-N41-500 ml Natural Shampoo jerrycan</v>
      </c>
      <c r="M5784" s="103">
        <f t="shared" si="2"/>
        <v>720</v>
      </c>
      <c r="N5784" s="102" t="str">
        <f t="shared" si="3"/>
        <v>wk </v>
      </c>
    </row>
    <row r="5785" ht="12.75" customHeight="1">
      <c r="A5785" s="15" t="s">
        <v>4441</v>
      </c>
      <c r="B5785" s="15" t="s">
        <v>3123</v>
      </c>
      <c r="C5785" s="15" t="s">
        <v>4321</v>
      </c>
      <c r="D5785" s="15" t="s">
        <v>3816</v>
      </c>
      <c r="E5785" s="15" t="s">
        <v>16291</v>
      </c>
      <c r="F5785" s="15" t="s">
        <v>4324</v>
      </c>
      <c r="G5785" s="15" t="s">
        <v>16292</v>
      </c>
      <c r="H5785" s="15" t="s">
        <v>16293</v>
      </c>
      <c r="I5785" s="15" t="s">
        <v>4327</v>
      </c>
      <c r="J5785" s="15" t="s">
        <v>4328</v>
      </c>
      <c r="K5785" s="15"/>
      <c r="L5785" s="103" t="str">
        <f t="shared" si="1"/>
        <v>B-SH500-N41-500 ml Natural Shampoo jerrycan</v>
      </c>
      <c r="M5785" s="103">
        <f t="shared" si="2"/>
        <v>144</v>
      </c>
      <c r="N5785" s="102" t="str">
        <f t="shared" si="3"/>
        <v>wk </v>
      </c>
    </row>
    <row r="5786" ht="12.75" customHeight="1">
      <c r="A5786" s="15" t="s">
        <v>5151</v>
      </c>
      <c r="B5786" s="15" t="s">
        <v>3123</v>
      </c>
      <c r="C5786" s="15" t="s">
        <v>4965</v>
      </c>
      <c r="D5786" s="15" t="s">
        <v>13250</v>
      </c>
      <c r="E5786" s="15" t="s">
        <v>16294</v>
      </c>
      <c r="F5786" s="15" t="s">
        <v>4324</v>
      </c>
      <c r="G5786" s="15" t="s">
        <v>16295</v>
      </c>
      <c r="H5786" s="15" t="s">
        <v>16296</v>
      </c>
      <c r="I5786" s="15" t="s">
        <v>4327</v>
      </c>
      <c r="J5786" s="15" t="s">
        <v>4328</v>
      </c>
      <c r="K5786" s="15"/>
      <c r="L5786" s="103" t="str">
        <f t="shared" si="1"/>
        <v>B-SH500-N41-500 ml Natural Shampoo jerrycan</v>
      </c>
      <c r="M5786" s="103">
        <f t="shared" si="2"/>
        <v>144</v>
      </c>
      <c r="N5786" s="102" t="str">
        <f t="shared" si="3"/>
        <v>wk </v>
      </c>
    </row>
    <row r="5787" ht="12.75" customHeight="1">
      <c r="A5787" s="15" t="s">
        <v>4463</v>
      </c>
      <c r="B5787" s="15" t="s">
        <v>3123</v>
      </c>
      <c r="C5787" s="15" t="s">
        <v>4321</v>
      </c>
      <c r="D5787" s="15" t="s">
        <v>3816</v>
      </c>
      <c r="E5787" s="15" t="s">
        <v>16297</v>
      </c>
      <c r="F5787" s="15" t="s">
        <v>4324</v>
      </c>
      <c r="G5787" s="15" t="s">
        <v>16292</v>
      </c>
      <c r="H5787" s="15" t="s">
        <v>16293</v>
      </c>
      <c r="I5787" s="15" t="s">
        <v>4327</v>
      </c>
      <c r="J5787" s="15" t="s">
        <v>4328</v>
      </c>
      <c r="K5787" s="15"/>
      <c r="L5787" s="103" t="str">
        <f t="shared" si="1"/>
        <v>B-SH500-N41-500 ml Natural Shampoo jerrycan</v>
      </c>
      <c r="M5787" s="103">
        <f t="shared" si="2"/>
        <v>144</v>
      </c>
      <c r="N5787" s="102" t="str">
        <f t="shared" si="3"/>
        <v>wk 18</v>
      </c>
    </row>
    <row r="5788" ht="12.75" customHeight="1">
      <c r="A5788" s="15" t="s">
        <v>4467</v>
      </c>
      <c r="B5788" s="15" t="s">
        <v>3123</v>
      </c>
      <c r="C5788" s="15" t="s">
        <v>4321</v>
      </c>
      <c r="D5788" s="15" t="s">
        <v>3816</v>
      </c>
      <c r="E5788" s="15" t="s">
        <v>8527</v>
      </c>
      <c r="F5788" s="15" t="s">
        <v>4324</v>
      </c>
      <c r="G5788" s="15" t="s">
        <v>16292</v>
      </c>
      <c r="H5788" s="15" t="s">
        <v>16293</v>
      </c>
      <c r="I5788" s="15" t="s">
        <v>4327</v>
      </c>
      <c r="J5788" s="15" t="s">
        <v>4345</v>
      </c>
      <c r="K5788" s="15"/>
      <c r="L5788" s="103" t="str">
        <f t="shared" si="1"/>
        <v>B-SH500-N41-500 ml Natural Shampoo jerrycan</v>
      </c>
      <c r="M5788" s="103">
        <f t="shared" si="2"/>
        <v>144</v>
      </c>
      <c r="N5788" s="102" t="str">
        <f t="shared" si="3"/>
        <v>wk 31</v>
      </c>
    </row>
    <row r="5789" ht="12.75" customHeight="1">
      <c r="A5789" s="15" t="s">
        <v>4494</v>
      </c>
      <c r="B5789" s="15" t="s">
        <v>3123</v>
      </c>
      <c r="C5789" s="15" t="s">
        <v>4321</v>
      </c>
      <c r="D5789" s="15" t="s">
        <v>3816</v>
      </c>
      <c r="E5789" s="15" t="s">
        <v>15990</v>
      </c>
      <c r="F5789" s="15" t="s">
        <v>4324</v>
      </c>
      <c r="G5789" s="15" t="s">
        <v>16292</v>
      </c>
      <c r="H5789" s="15" t="s">
        <v>16293</v>
      </c>
      <c r="I5789" s="15" t="s">
        <v>4327</v>
      </c>
      <c r="J5789" s="15" t="s">
        <v>4328</v>
      </c>
      <c r="K5789" s="15"/>
      <c r="L5789" s="103" t="str">
        <f t="shared" si="1"/>
        <v>B-SH500-N41-500 ml Natural Shampoo jerrycan</v>
      </c>
      <c r="M5789" s="103">
        <f t="shared" si="2"/>
        <v>144</v>
      </c>
      <c r="N5789" s="102" t="str">
        <f t="shared" si="3"/>
        <v>wk </v>
      </c>
    </row>
    <row r="5790" ht="12.75" customHeight="1">
      <c r="A5790" s="15" t="s">
        <v>4560</v>
      </c>
      <c r="B5790" s="15" t="s">
        <v>3123</v>
      </c>
      <c r="C5790" s="15" t="s">
        <v>4321</v>
      </c>
      <c r="D5790" s="15" t="s">
        <v>3816</v>
      </c>
      <c r="E5790" s="15" t="s">
        <v>16169</v>
      </c>
      <c r="F5790" s="15" t="s">
        <v>4324</v>
      </c>
      <c r="G5790" s="15" t="s">
        <v>16292</v>
      </c>
      <c r="H5790" s="15" t="s">
        <v>16298</v>
      </c>
      <c r="I5790" s="15" t="s">
        <v>4327</v>
      </c>
      <c r="J5790" s="15" t="s">
        <v>4345</v>
      </c>
      <c r="K5790" s="15"/>
      <c r="L5790" s="103" t="str">
        <f t="shared" si="1"/>
        <v>B-SH500-N41-500 ml Natural Shampoo jerrycan</v>
      </c>
      <c r="M5790" s="103">
        <f t="shared" si="2"/>
        <v>144</v>
      </c>
      <c r="N5790" s="102" t="str">
        <f t="shared" si="3"/>
        <v>wk 45</v>
      </c>
    </row>
    <row r="5791" ht="12.75" customHeight="1">
      <c r="A5791" s="15" t="s">
        <v>5256</v>
      </c>
      <c r="B5791" s="15" t="s">
        <v>3123</v>
      </c>
      <c r="C5791" s="15" t="s">
        <v>4321</v>
      </c>
      <c r="D5791" s="15" t="s">
        <v>3816</v>
      </c>
      <c r="E5791" s="15" t="s">
        <v>10653</v>
      </c>
      <c r="F5791" s="15" t="s">
        <v>4324</v>
      </c>
      <c r="G5791" s="15" t="s">
        <v>16292</v>
      </c>
      <c r="H5791" s="15" t="s">
        <v>16298</v>
      </c>
      <c r="I5791" s="15" t="s">
        <v>4327</v>
      </c>
      <c r="J5791" s="15" t="s">
        <v>4345</v>
      </c>
      <c r="K5791" s="15"/>
      <c r="L5791" s="103" t="str">
        <f t="shared" si="1"/>
        <v>B-SH500-N41-500 ml Natural Shampoo jerrycan</v>
      </c>
      <c r="M5791" s="103">
        <f t="shared" si="2"/>
        <v>144</v>
      </c>
      <c r="N5791" s="102" t="str">
        <f t="shared" si="3"/>
        <v>wk </v>
      </c>
    </row>
    <row r="5792" ht="12.75" customHeight="1">
      <c r="A5792" s="15" t="s">
        <v>4575</v>
      </c>
      <c r="B5792" s="15" t="s">
        <v>3123</v>
      </c>
      <c r="C5792" s="15" t="s">
        <v>4321</v>
      </c>
      <c r="D5792" s="15" t="s">
        <v>3544</v>
      </c>
      <c r="E5792" s="15" t="s">
        <v>15999</v>
      </c>
      <c r="F5792" s="15" t="s">
        <v>4324</v>
      </c>
      <c r="G5792" s="15" t="s">
        <v>12961</v>
      </c>
      <c r="H5792" s="15" t="s">
        <v>16299</v>
      </c>
      <c r="I5792" s="15" t="s">
        <v>4327</v>
      </c>
      <c r="J5792" s="15" t="s">
        <v>4328</v>
      </c>
      <c r="K5792" s="15"/>
      <c r="L5792" s="103" t="str">
        <f t="shared" si="1"/>
        <v>B-SH500-N41-500 ml Natural Shampoo jerrycan</v>
      </c>
      <c r="M5792" s="103">
        <f t="shared" si="2"/>
        <v>720</v>
      </c>
      <c r="N5792" s="102" t="str">
        <f t="shared" si="3"/>
        <v>wk </v>
      </c>
    </row>
    <row r="5793" ht="12.75" customHeight="1">
      <c r="A5793" s="15" t="s">
        <v>4579</v>
      </c>
      <c r="B5793" s="15" t="s">
        <v>3123</v>
      </c>
      <c r="C5793" s="15" t="s">
        <v>4321</v>
      </c>
      <c r="D5793" s="15" t="s">
        <v>3816</v>
      </c>
      <c r="E5793" s="15" t="s">
        <v>16300</v>
      </c>
      <c r="F5793" s="15" t="s">
        <v>4324</v>
      </c>
      <c r="G5793" s="15" t="s">
        <v>16292</v>
      </c>
      <c r="H5793" s="15" t="s">
        <v>16298</v>
      </c>
      <c r="I5793" s="15" t="s">
        <v>4327</v>
      </c>
      <c r="J5793" s="15" t="s">
        <v>4345</v>
      </c>
      <c r="K5793" s="15"/>
      <c r="L5793" s="103" t="str">
        <f t="shared" si="1"/>
        <v>B-SH500-N41-500 ml Natural Shampoo jerrycan</v>
      </c>
      <c r="M5793" s="103">
        <f t="shared" si="2"/>
        <v>144</v>
      </c>
      <c r="N5793" s="102" t="str">
        <f t="shared" si="3"/>
        <v>wk </v>
      </c>
    </row>
    <row r="5794" ht="12.75" customHeight="1">
      <c r="A5794" s="15" t="s">
        <v>4584</v>
      </c>
      <c r="B5794" s="15" t="s">
        <v>3123</v>
      </c>
      <c r="C5794" s="15" t="s">
        <v>4321</v>
      </c>
      <c r="D5794" s="15" t="s">
        <v>3816</v>
      </c>
      <c r="E5794" s="15" t="s">
        <v>16301</v>
      </c>
      <c r="F5794" s="15" t="s">
        <v>4324</v>
      </c>
      <c r="G5794" s="15" t="s">
        <v>16292</v>
      </c>
      <c r="H5794" s="15" t="s">
        <v>16302</v>
      </c>
      <c r="I5794" s="15" t="s">
        <v>4327</v>
      </c>
      <c r="J5794" s="15" t="s">
        <v>4345</v>
      </c>
      <c r="K5794" s="15"/>
      <c r="L5794" s="103" t="str">
        <f t="shared" si="1"/>
        <v>B-SH500-N41-500 ml Natural Shampoo jerrycan</v>
      </c>
      <c r="M5794" s="103">
        <f t="shared" si="2"/>
        <v>144</v>
      </c>
      <c r="N5794" s="102" t="str">
        <f t="shared" si="3"/>
        <v>wk </v>
      </c>
    </row>
    <row r="5795" ht="12.75" customHeight="1">
      <c r="A5795" s="15" t="s">
        <v>4589</v>
      </c>
      <c r="B5795" s="15" t="s">
        <v>3123</v>
      </c>
      <c r="C5795" s="15" t="s">
        <v>4321</v>
      </c>
      <c r="D5795" s="15" t="s">
        <v>3816</v>
      </c>
      <c r="E5795" s="15" t="s">
        <v>16181</v>
      </c>
      <c r="F5795" s="15" t="s">
        <v>4324</v>
      </c>
      <c r="G5795" s="15" t="s">
        <v>16292</v>
      </c>
      <c r="H5795" s="15" t="s">
        <v>16302</v>
      </c>
      <c r="I5795" s="15" t="s">
        <v>4327</v>
      </c>
      <c r="J5795" s="15" t="s">
        <v>4345</v>
      </c>
      <c r="K5795" s="15"/>
      <c r="L5795" s="103" t="str">
        <f t="shared" si="1"/>
        <v>B-SH500-N41-500 ml Natural Shampoo jerrycan</v>
      </c>
      <c r="M5795" s="103">
        <f t="shared" si="2"/>
        <v>144</v>
      </c>
      <c r="N5795" s="102" t="str">
        <f t="shared" si="3"/>
        <v>wk </v>
      </c>
    </row>
    <row r="5796" ht="12.75" customHeight="1">
      <c r="A5796" s="15" t="s">
        <v>4606</v>
      </c>
      <c r="B5796" s="15" t="s">
        <v>3123</v>
      </c>
      <c r="C5796" s="15" t="s">
        <v>4321</v>
      </c>
      <c r="D5796" s="15" t="s">
        <v>3816</v>
      </c>
      <c r="E5796" s="15" t="s">
        <v>16003</v>
      </c>
      <c r="F5796" s="15" t="s">
        <v>4324</v>
      </c>
      <c r="G5796" s="15" t="s">
        <v>16292</v>
      </c>
      <c r="H5796" s="15" t="s">
        <v>16303</v>
      </c>
      <c r="I5796" s="15" t="s">
        <v>4327</v>
      </c>
      <c r="J5796" s="15" t="s">
        <v>4328</v>
      </c>
      <c r="K5796" s="15"/>
      <c r="L5796" s="103" t="str">
        <f t="shared" si="1"/>
        <v>B-SH500-N41-500 ml Natural Shampoo jerrycan</v>
      </c>
      <c r="M5796" s="103">
        <f t="shared" si="2"/>
        <v>144</v>
      </c>
      <c r="N5796" s="102" t="str">
        <f t="shared" si="3"/>
        <v>wk </v>
      </c>
    </row>
    <row r="5797" ht="12.75" customHeight="1">
      <c r="A5797" s="15" t="s">
        <v>4625</v>
      </c>
      <c r="B5797" s="15" t="s">
        <v>3123</v>
      </c>
      <c r="C5797" s="15" t="s">
        <v>4321</v>
      </c>
      <c r="D5797" s="15" t="s">
        <v>3816</v>
      </c>
      <c r="E5797" s="15" t="s">
        <v>16304</v>
      </c>
      <c r="F5797" s="15" t="s">
        <v>4324</v>
      </c>
      <c r="G5797" s="15" t="s">
        <v>16292</v>
      </c>
      <c r="H5797" s="15" t="s">
        <v>16305</v>
      </c>
      <c r="I5797" s="15" t="s">
        <v>4327</v>
      </c>
      <c r="J5797" s="15" t="s">
        <v>4345</v>
      </c>
      <c r="K5797" s="15"/>
      <c r="L5797" s="103" t="str">
        <f t="shared" si="1"/>
        <v>B-SH500-N41-500 ml Natural Shampoo jerrycan</v>
      </c>
      <c r="M5797" s="103">
        <f t="shared" si="2"/>
        <v>144</v>
      </c>
      <c r="N5797" s="102" t="str">
        <f t="shared" si="3"/>
        <v>wk 23</v>
      </c>
    </row>
    <row r="5798" ht="12.75" customHeight="1">
      <c r="A5798" s="15" t="s">
        <v>4636</v>
      </c>
      <c r="B5798" s="15" t="s">
        <v>3123</v>
      </c>
      <c r="C5798" s="15" t="s">
        <v>4321</v>
      </c>
      <c r="D5798" s="15" t="s">
        <v>3816</v>
      </c>
      <c r="E5798" s="15" t="s">
        <v>16191</v>
      </c>
      <c r="F5798" s="15" t="s">
        <v>4324</v>
      </c>
      <c r="G5798" s="15" t="s">
        <v>16292</v>
      </c>
      <c r="H5798" s="15" t="s">
        <v>16306</v>
      </c>
      <c r="I5798" s="15" t="s">
        <v>4327</v>
      </c>
      <c r="J5798" s="15" t="s">
        <v>4328</v>
      </c>
      <c r="K5798" s="15"/>
      <c r="L5798" s="103" t="str">
        <f t="shared" si="1"/>
        <v>B-SH500-N41-500 ml Natural Shampoo jerrycan</v>
      </c>
      <c r="M5798" s="103">
        <f t="shared" si="2"/>
        <v>144</v>
      </c>
      <c r="N5798" s="102" t="str">
        <f t="shared" si="3"/>
        <v>wk 45</v>
      </c>
    </row>
    <row r="5799" ht="12.75" customHeight="1">
      <c r="A5799" s="15" t="s">
        <v>4642</v>
      </c>
      <c r="B5799" s="15" t="s">
        <v>3123</v>
      </c>
      <c r="C5799" s="15" t="s">
        <v>4321</v>
      </c>
      <c r="D5799" s="15" t="s">
        <v>3372</v>
      </c>
      <c r="E5799" s="15" t="s">
        <v>9888</v>
      </c>
      <c r="F5799" s="15" t="s">
        <v>4324</v>
      </c>
      <c r="G5799" s="15" t="s">
        <v>16307</v>
      </c>
      <c r="H5799" s="15" t="s">
        <v>16308</v>
      </c>
      <c r="I5799" s="15" t="s">
        <v>4327</v>
      </c>
      <c r="J5799" s="15" t="s">
        <v>4345</v>
      </c>
      <c r="K5799" s="15"/>
      <c r="L5799" s="103" t="str">
        <f t="shared" si="1"/>
        <v>B-SH500-N41-500 ml Natural Shampoo jerrycan</v>
      </c>
      <c r="M5799" s="103">
        <f t="shared" si="2"/>
        <v>288</v>
      </c>
      <c r="N5799" s="102" t="str">
        <f t="shared" si="3"/>
        <v>wk </v>
      </c>
    </row>
    <row r="5800" ht="12.75" customHeight="1">
      <c r="A5800" s="15" t="s">
        <v>8258</v>
      </c>
      <c r="B5800" s="15" t="s">
        <v>3123</v>
      </c>
      <c r="C5800" s="15" t="s">
        <v>4321</v>
      </c>
      <c r="D5800" s="15" t="s">
        <v>3816</v>
      </c>
      <c r="E5800" s="15" t="s">
        <v>16309</v>
      </c>
      <c r="F5800" s="15" t="s">
        <v>4324</v>
      </c>
      <c r="G5800" s="15" t="s">
        <v>16292</v>
      </c>
      <c r="H5800" s="15" t="s">
        <v>16306</v>
      </c>
      <c r="I5800" s="15" t="s">
        <v>4327</v>
      </c>
      <c r="J5800" s="15" t="s">
        <v>4345</v>
      </c>
      <c r="K5800" s="15"/>
      <c r="L5800" s="103" t="str">
        <f t="shared" si="1"/>
        <v>B-SH500-N41-500 ml Natural Shampoo jerrycan</v>
      </c>
      <c r="M5800" s="103">
        <f t="shared" si="2"/>
        <v>144</v>
      </c>
      <c r="N5800" s="102" t="str">
        <f t="shared" si="3"/>
        <v>wk </v>
      </c>
    </row>
    <row r="5801" ht="12.75" customHeight="1">
      <c r="A5801" s="15" t="s">
        <v>4659</v>
      </c>
      <c r="B5801" s="15" t="s">
        <v>3123</v>
      </c>
      <c r="C5801" s="15" t="s">
        <v>4321</v>
      </c>
      <c r="D5801" s="15" t="s">
        <v>3816</v>
      </c>
      <c r="E5801" s="15" t="s">
        <v>16195</v>
      </c>
      <c r="F5801" s="15" t="s">
        <v>4324</v>
      </c>
      <c r="G5801" s="15" t="s">
        <v>16292</v>
      </c>
      <c r="H5801" s="15" t="s">
        <v>16310</v>
      </c>
      <c r="I5801" s="15" t="s">
        <v>4327</v>
      </c>
      <c r="J5801" s="15" t="s">
        <v>4345</v>
      </c>
      <c r="K5801" s="15"/>
      <c r="L5801" s="103" t="str">
        <f t="shared" si="1"/>
        <v>B-SH500-N41-500 ml Natural Shampoo jerrycan</v>
      </c>
      <c r="M5801" s="103">
        <f t="shared" si="2"/>
        <v>144</v>
      </c>
      <c r="N5801" s="102" t="str">
        <f t="shared" si="3"/>
        <v>wk </v>
      </c>
    </row>
    <row r="5802" ht="12.75" customHeight="1">
      <c r="A5802" s="15" t="s">
        <v>4665</v>
      </c>
      <c r="B5802" s="15" t="s">
        <v>3123</v>
      </c>
      <c r="C5802" s="15" t="s">
        <v>4321</v>
      </c>
      <c r="D5802" s="15" t="s">
        <v>3816</v>
      </c>
      <c r="E5802" s="15" t="s">
        <v>16311</v>
      </c>
      <c r="F5802" s="15" t="s">
        <v>4324</v>
      </c>
      <c r="G5802" s="15" t="s">
        <v>16292</v>
      </c>
      <c r="H5802" s="15" t="s">
        <v>16310</v>
      </c>
      <c r="I5802" s="15" t="s">
        <v>4327</v>
      </c>
      <c r="J5802" s="15" t="s">
        <v>4328</v>
      </c>
      <c r="K5802" s="15"/>
      <c r="L5802" s="103" t="str">
        <f t="shared" si="1"/>
        <v>B-SH500-N41-500 ml Natural Shampoo jerrycan</v>
      </c>
      <c r="M5802" s="103">
        <f t="shared" si="2"/>
        <v>144</v>
      </c>
      <c r="N5802" s="102" t="str">
        <f t="shared" si="3"/>
        <v>wk </v>
      </c>
    </row>
    <row r="5803" ht="12.75" customHeight="1">
      <c r="A5803" s="15" t="s">
        <v>4684</v>
      </c>
      <c r="B5803" s="15" t="s">
        <v>3123</v>
      </c>
      <c r="C5803" s="15" t="s">
        <v>4321</v>
      </c>
      <c r="D5803" s="15" t="s">
        <v>3816</v>
      </c>
      <c r="E5803" s="15" t="s">
        <v>16201</v>
      </c>
      <c r="F5803" s="15" t="s">
        <v>4324</v>
      </c>
      <c r="G5803" s="15" t="s">
        <v>16292</v>
      </c>
      <c r="H5803" s="15" t="s">
        <v>16310</v>
      </c>
      <c r="I5803" s="15" t="s">
        <v>4327</v>
      </c>
      <c r="J5803" s="15" t="s">
        <v>4328</v>
      </c>
      <c r="K5803" s="15"/>
      <c r="L5803" s="103" t="str">
        <f t="shared" si="1"/>
        <v>B-SH500-N41-500 ml Natural Shampoo jerrycan</v>
      </c>
      <c r="M5803" s="103">
        <f t="shared" si="2"/>
        <v>144</v>
      </c>
      <c r="N5803" s="102" t="str">
        <f t="shared" si="3"/>
        <v>wk </v>
      </c>
    </row>
    <row r="5804" ht="12.75" customHeight="1">
      <c r="A5804" s="15" t="s">
        <v>4692</v>
      </c>
      <c r="B5804" s="15" t="s">
        <v>3123</v>
      </c>
      <c r="C5804" s="15" t="s">
        <v>4321</v>
      </c>
      <c r="D5804" s="15" t="s">
        <v>3816</v>
      </c>
      <c r="E5804" s="15" t="s">
        <v>16202</v>
      </c>
      <c r="F5804" s="15" t="s">
        <v>4324</v>
      </c>
      <c r="G5804" s="15" t="s">
        <v>16292</v>
      </c>
      <c r="H5804" s="15" t="s">
        <v>16310</v>
      </c>
      <c r="I5804" s="15" t="s">
        <v>4327</v>
      </c>
      <c r="J5804" s="15" t="s">
        <v>4345</v>
      </c>
      <c r="K5804" s="15"/>
      <c r="L5804" s="103" t="str">
        <f t="shared" si="1"/>
        <v>B-SH500-N41-500 ml Natural Shampoo jerrycan</v>
      </c>
      <c r="M5804" s="103">
        <f t="shared" si="2"/>
        <v>144</v>
      </c>
      <c r="N5804" s="102" t="str">
        <f t="shared" si="3"/>
        <v>wk 2</v>
      </c>
    </row>
    <row r="5805" ht="12.75" customHeight="1">
      <c r="A5805" s="15" t="s">
        <v>4698</v>
      </c>
      <c r="B5805" s="15" t="s">
        <v>3123</v>
      </c>
      <c r="C5805" s="15" t="s">
        <v>4321</v>
      </c>
      <c r="D5805" s="15" t="s">
        <v>3569</v>
      </c>
      <c r="E5805" s="15" t="s">
        <v>16312</v>
      </c>
      <c r="F5805" s="15" t="s">
        <v>4324</v>
      </c>
      <c r="G5805" s="15" t="s">
        <v>16313</v>
      </c>
      <c r="H5805" s="15" t="s">
        <v>16314</v>
      </c>
      <c r="I5805" s="15" t="s">
        <v>4327</v>
      </c>
      <c r="J5805" s="15" t="s">
        <v>4345</v>
      </c>
      <c r="K5805" s="15"/>
      <c r="L5805" s="103" t="str">
        <f t="shared" si="1"/>
        <v>B-SH500-N41-500 ml Natural Shampoo jerrycan</v>
      </c>
      <c r="M5805" s="103">
        <f t="shared" si="2"/>
        <v>576</v>
      </c>
      <c r="N5805" s="102" t="str">
        <f t="shared" si="3"/>
        <v>wk 10</v>
      </c>
    </row>
    <row r="5806" ht="12.75" customHeight="1">
      <c r="A5806" s="15" t="s">
        <v>4698</v>
      </c>
      <c r="B5806" s="15" t="s">
        <v>3123</v>
      </c>
      <c r="C5806" s="15" t="s">
        <v>4321</v>
      </c>
      <c r="D5806" s="15" t="s">
        <v>3544</v>
      </c>
      <c r="E5806" s="15" t="s">
        <v>16315</v>
      </c>
      <c r="F5806" s="15" t="s">
        <v>4324</v>
      </c>
      <c r="G5806" s="15" t="s">
        <v>12961</v>
      </c>
      <c r="H5806" s="15" t="s">
        <v>16316</v>
      </c>
      <c r="I5806" s="15" t="s">
        <v>4327</v>
      </c>
      <c r="J5806" s="15" t="s">
        <v>4328</v>
      </c>
      <c r="K5806" s="15"/>
      <c r="L5806" s="103" t="str">
        <f t="shared" si="1"/>
        <v>B-SH500-N41-500 ml Natural Shampoo jerrycan</v>
      </c>
      <c r="M5806" s="103">
        <f t="shared" si="2"/>
        <v>720</v>
      </c>
      <c r="N5806" s="102" t="str">
        <f t="shared" si="3"/>
        <v>wk 10</v>
      </c>
    </row>
    <row r="5807" ht="12.75" customHeight="1">
      <c r="A5807" s="15" t="s">
        <v>4708</v>
      </c>
      <c r="B5807" s="15" t="s">
        <v>3123</v>
      </c>
      <c r="C5807" s="15" t="s">
        <v>4321</v>
      </c>
      <c r="D5807" s="15" t="s">
        <v>3816</v>
      </c>
      <c r="E5807" s="15" t="s">
        <v>16006</v>
      </c>
      <c r="F5807" s="15" t="s">
        <v>4324</v>
      </c>
      <c r="G5807" s="15" t="s">
        <v>16292</v>
      </c>
      <c r="H5807" s="15" t="s">
        <v>16310</v>
      </c>
      <c r="I5807" s="15" t="s">
        <v>4327</v>
      </c>
      <c r="J5807" s="15" t="s">
        <v>4328</v>
      </c>
      <c r="K5807" s="15"/>
      <c r="L5807" s="103" t="str">
        <f t="shared" si="1"/>
        <v>B-SH500-N41-500 ml Natural Shampoo jerrycan</v>
      </c>
      <c r="M5807" s="103">
        <f t="shared" si="2"/>
        <v>144</v>
      </c>
      <c r="N5807" s="102" t="str">
        <f t="shared" si="3"/>
        <v>wk 27</v>
      </c>
    </row>
    <row r="5808" ht="12.75" customHeight="1">
      <c r="A5808" s="15" t="s">
        <v>4710</v>
      </c>
      <c r="B5808" s="15" t="s">
        <v>3123</v>
      </c>
      <c r="C5808" s="15" t="s">
        <v>4321</v>
      </c>
      <c r="D5808" s="15" t="s">
        <v>7483</v>
      </c>
      <c r="E5808" s="15" t="s">
        <v>16008</v>
      </c>
      <c r="F5808" s="15" t="s">
        <v>4324</v>
      </c>
      <c r="G5808" s="15" t="s">
        <v>16317</v>
      </c>
      <c r="H5808" s="15" t="s">
        <v>16318</v>
      </c>
      <c r="I5808" s="15" t="s">
        <v>4327</v>
      </c>
      <c r="J5808" s="15" t="s">
        <v>4345</v>
      </c>
      <c r="K5808" s="15"/>
      <c r="L5808" s="103" t="str">
        <f t="shared" si="1"/>
        <v>B-SH500-N41-500 ml Natural Shampoo jerrycan</v>
      </c>
      <c r="M5808" s="103">
        <f t="shared" si="2"/>
        <v>432</v>
      </c>
      <c r="N5808" s="102" t="str">
        <f t="shared" si="3"/>
        <v>wk 32</v>
      </c>
    </row>
    <row r="5809" ht="12.75" customHeight="1">
      <c r="A5809" s="15" t="s">
        <v>4722</v>
      </c>
      <c r="B5809" s="15" t="s">
        <v>3123</v>
      </c>
      <c r="C5809" s="15" t="s">
        <v>4321</v>
      </c>
      <c r="D5809" s="15" t="s">
        <v>16319</v>
      </c>
      <c r="E5809" s="15" t="s">
        <v>16320</v>
      </c>
      <c r="F5809" s="15" t="s">
        <v>4324</v>
      </c>
      <c r="G5809" s="15" t="s">
        <v>16321</v>
      </c>
      <c r="H5809" s="15" t="s">
        <v>16322</v>
      </c>
      <c r="I5809" s="15" t="s">
        <v>4327</v>
      </c>
      <c r="J5809" s="15" t="s">
        <v>4328</v>
      </c>
      <c r="K5809" s="15"/>
      <c r="L5809" s="103" t="str">
        <f t="shared" si="1"/>
        <v>B-SH500-N41-500 ml Natural Shampoo jerrycan</v>
      </c>
      <c r="M5809" s="103">
        <f t="shared" si="2"/>
        <v>7</v>
      </c>
      <c r="N5809" s="102" t="str">
        <f t="shared" si="3"/>
        <v>wk </v>
      </c>
    </row>
    <row r="5810" ht="12.75" customHeight="1">
      <c r="A5810" s="15" t="s">
        <v>4724</v>
      </c>
      <c r="B5810" s="15" t="s">
        <v>3123</v>
      </c>
      <c r="C5810" s="15" t="s">
        <v>4321</v>
      </c>
      <c r="D5810" s="15" t="s">
        <v>16323</v>
      </c>
      <c r="E5810" s="15" t="s">
        <v>16011</v>
      </c>
      <c r="F5810" s="15" t="s">
        <v>4324</v>
      </c>
      <c r="G5810" s="15" t="s">
        <v>16324</v>
      </c>
      <c r="H5810" s="15" t="s">
        <v>16325</v>
      </c>
      <c r="I5810" s="15" t="s">
        <v>4327</v>
      </c>
      <c r="J5810" s="15" t="s">
        <v>4345</v>
      </c>
      <c r="K5810" s="15"/>
      <c r="L5810" s="103" t="str">
        <f t="shared" si="1"/>
        <v>B-SH500-N41-500 ml Natural Shampoo jerrycan</v>
      </c>
      <c r="M5810" s="103">
        <f t="shared" si="2"/>
        <v>425</v>
      </c>
      <c r="N5810" s="102" t="str">
        <f t="shared" si="3"/>
        <v>wk </v>
      </c>
    </row>
    <row r="5811" ht="12.75" customHeight="1">
      <c r="A5811" s="15" t="s">
        <v>4734</v>
      </c>
      <c r="B5811" s="15" t="s">
        <v>3123</v>
      </c>
      <c r="C5811" s="15" t="s">
        <v>4321</v>
      </c>
      <c r="D5811" s="15" t="s">
        <v>3816</v>
      </c>
      <c r="E5811" s="15" t="s">
        <v>16015</v>
      </c>
      <c r="F5811" s="15" t="s">
        <v>4324</v>
      </c>
      <c r="G5811" s="15" t="s">
        <v>16292</v>
      </c>
      <c r="H5811" s="15" t="s">
        <v>16310</v>
      </c>
      <c r="I5811" s="15" t="s">
        <v>4327</v>
      </c>
      <c r="J5811" s="15" t="s">
        <v>4328</v>
      </c>
      <c r="K5811" s="15"/>
      <c r="L5811" s="103" t="str">
        <f t="shared" si="1"/>
        <v>B-SH500-N41-500 ml Natural Shampoo jerrycan</v>
      </c>
      <c r="M5811" s="103">
        <f t="shared" si="2"/>
        <v>144</v>
      </c>
      <c r="N5811" s="102" t="str">
        <f t="shared" si="3"/>
        <v>wk </v>
      </c>
    </row>
    <row r="5812" ht="12.75" customHeight="1">
      <c r="A5812" s="15" t="s">
        <v>4734</v>
      </c>
      <c r="B5812" s="15" t="s">
        <v>3123</v>
      </c>
      <c r="C5812" s="15" t="s">
        <v>4321</v>
      </c>
      <c r="D5812" s="15" t="s">
        <v>3569</v>
      </c>
      <c r="E5812" s="15" t="s">
        <v>16326</v>
      </c>
      <c r="F5812" s="15" t="s">
        <v>4324</v>
      </c>
      <c r="G5812" s="15" t="s">
        <v>16313</v>
      </c>
      <c r="H5812" s="15" t="s">
        <v>16314</v>
      </c>
      <c r="I5812" s="15" t="s">
        <v>4327</v>
      </c>
      <c r="J5812" s="15" t="s">
        <v>4328</v>
      </c>
      <c r="K5812" s="15"/>
      <c r="L5812" s="103" t="str">
        <f t="shared" si="1"/>
        <v>B-SH500-N41-500 ml Natural Shampoo jerrycan</v>
      </c>
      <c r="M5812" s="103">
        <f t="shared" si="2"/>
        <v>576</v>
      </c>
      <c r="N5812" s="102" t="str">
        <f t="shared" si="3"/>
        <v>wk </v>
      </c>
    </row>
    <row r="5813" ht="12.75" customHeight="1">
      <c r="A5813" s="15" t="s">
        <v>4734</v>
      </c>
      <c r="B5813" s="15" t="s">
        <v>3123</v>
      </c>
      <c r="C5813" s="15" t="s">
        <v>4321</v>
      </c>
      <c r="D5813" s="15" t="s">
        <v>3372</v>
      </c>
      <c r="E5813" s="15" t="s">
        <v>16203</v>
      </c>
      <c r="F5813" s="15" t="s">
        <v>4324</v>
      </c>
      <c r="G5813" s="15" t="s">
        <v>16307</v>
      </c>
      <c r="H5813" s="15" t="s">
        <v>16327</v>
      </c>
      <c r="I5813" s="15" t="s">
        <v>4327</v>
      </c>
      <c r="J5813" s="15" t="s">
        <v>4345</v>
      </c>
      <c r="K5813" s="15"/>
      <c r="L5813" s="103" t="str">
        <f t="shared" si="1"/>
        <v>B-SH500-N41-500 ml Natural Shampoo jerrycan</v>
      </c>
      <c r="M5813" s="103">
        <f t="shared" si="2"/>
        <v>288</v>
      </c>
      <c r="N5813" s="102" t="str">
        <f t="shared" si="3"/>
        <v>wk </v>
      </c>
    </row>
    <row r="5814" ht="12.75" customHeight="1">
      <c r="A5814" s="15" t="s">
        <v>5269</v>
      </c>
      <c r="B5814" s="15" t="s">
        <v>3123</v>
      </c>
      <c r="C5814" s="15" t="s">
        <v>4321</v>
      </c>
      <c r="D5814" s="15" t="s">
        <v>3816</v>
      </c>
      <c r="E5814" s="15" t="s">
        <v>16205</v>
      </c>
      <c r="F5814" s="15" t="s">
        <v>4324</v>
      </c>
      <c r="G5814" s="15" t="s">
        <v>16292</v>
      </c>
      <c r="H5814" s="15" t="s">
        <v>16310</v>
      </c>
      <c r="I5814" s="15" t="s">
        <v>4327</v>
      </c>
      <c r="J5814" s="15" t="s">
        <v>4328</v>
      </c>
      <c r="K5814" s="15"/>
      <c r="L5814" s="103" t="str">
        <f t="shared" si="1"/>
        <v>B-SH500-N41-500 ml Natural Shampoo jerrycan</v>
      </c>
      <c r="M5814" s="103">
        <f t="shared" si="2"/>
        <v>144</v>
      </c>
      <c r="N5814" s="102" t="str">
        <f t="shared" si="3"/>
        <v>wk </v>
      </c>
    </row>
    <row r="5815" ht="12.75" customHeight="1">
      <c r="A5815" s="15" t="s">
        <v>4753</v>
      </c>
      <c r="B5815" s="15" t="s">
        <v>3123</v>
      </c>
      <c r="C5815" s="15" t="s">
        <v>4321</v>
      </c>
      <c r="D5815" s="15" t="s">
        <v>3372</v>
      </c>
      <c r="E5815" s="15" t="s">
        <v>7895</v>
      </c>
      <c r="F5815" s="15" t="s">
        <v>4324</v>
      </c>
      <c r="G5815" s="15" t="s">
        <v>16307</v>
      </c>
      <c r="H5815" s="15" t="s">
        <v>16327</v>
      </c>
      <c r="I5815" s="15" t="s">
        <v>4327</v>
      </c>
      <c r="J5815" s="15" t="s">
        <v>4345</v>
      </c>
      <c r="K5815" s="15"/>
      <c r="L5815" s="103" t="str">
        <f t="shared" si="1"/>
        <v>B-SH500-N41-500 ml Natural Shampoo jerrycan</v>
      </c>
      <c r="M5815" s="103">
        <f t="shared" si="2"/>
        <v>288</v>
      </c>
      <c r="N5815" s="102" t="str">
        <f t="shared" si="3"/>
        <v>wk </v>
      </c>
    </row>
    <row r="5816" ht="12.75" customHeight="1">
      <c r="A5816" s="15" t="s">
        <v>4762</v>
      </c>
      <c r="B5816" s="15" t="s">
        <v>3123</v>
      </c>
      <c r="C5816" s="15" t="s">
        <v>4321</v>
      </c>
      <c r="D5816" s="15" t="s">
        <v>3816</v>
      </c>
      <c r="E5816" s="15" t="s">
        <v>16018</v>
      </c>
      <c r="F5816" s="15" t="s">
        <v>4324</v>
      </c>
      <c r="G5816" s="15" t="s">
        <v>16292</v>
      </c>
      <c r="H5816" s="15" t="s">
        <v>16310</v>
      </c>
      <c r="I5816" s="15" t="s">
        <v>4327</v>
      </c>
      <c r="J5816" s="15" t="s">
        <v>4328</v>
      </c>
      <c r="K5816" s="15"/>
      <c r="L5816" s="103" t="str">
        <f t="shared" si="1"/>
        <v>B-SH500-N41-500 ml Natural Shampoo jerrycan</v>
      </c>
      <c r="M5816" s="103">
        <f t="shared" si="2"/>
        <v>144</v>
      </c>
      <c r="N5816" s="102" t="str">
        <f t="shared" si="3"/>
        <v>wk 15</v>
      </c>
    </row>
    <row r="5817" ht="12.75" customHeight="1">
      <c r="A5817" s="15" t="s">
        <v>4766</v>
      </c>
      <c r="B5817" s="15" t="s">
        <v>3123</v>
      </c>
      <c r="C5817" s="15" t="s">
        <v>4321</v>
      </c>
      <c r="D5817" s="15" t="s">
        <v>3816</v>
      </c>
      <c r="E5817" s="15" t="s">
        <v>16019</v>
      </c>
      <c r="F5817" s="15" t="s">
        <v>4324</v>
      </c>
      <c r="G5817" s="15" t="s">
        <v>16292</v>
      </c>
      <c r="H5817" s="15" t="s">
        <v>16310</v>
      </c>
      <c r="I5817" s="15" t="s">
        <v>4327</v>
      </c>
      <c r="J5817" s="15" t="s">
        <v>4328</v>
      </c>
      <c r="K5817" s="15"/>
      <c r="L5817" s="103" t="str">
        <f t="shared" si="1"/>
        <v>B-SH500-N41-500 ml Natural Shampoo jerrycan</v>
      </c>
      <c r="M5817" s="103">
        <f t="shared" si="2"/>
        <v>144</v>
      </c>
      <c r="N5817" s="102" t="str">
        <f t="shared" si="3"/>
        <v>wk 23</v>
      </c>
    </row>
    <row r="5818" ht="12.75" customHeight="1">
      <c r="A5818" s="15" t="s">
        <v>4769</v>
      </c>
      <c r="B5818" s="15" t="s">
        <v>3123</v>
      </c>
      <c r="C5818" s="15" t="s">
        <v>4321</v>
      </c>
      <c r="D5818" s="15" t="s">
        <v>3816</v>
      </c>
      <c r="E5818" s="15" t="s">
        <v>16020</v>
      </c>
      <c r="F5818" s="15" t="s">
        <v>4324</v>
      </c>
      <c r="G5818" s="15" t="s">
        <v>16292</v>
      </c>
      <c r="H5818" s="15" t="s">
        <v>16310</v>
      </c>
      <c r="I5818" s="15" t="s">
        <v>4327</v>
      </c>
      <c r="J5818" s="15" t="s">
        <v>4328</v>
      </c>
      <c r="K5818" s="15"/>
      <c r="L5818" s="103" t="str">
        <f t="shared" si="1"/>
        <v>B-SH500-N41-500 ml Natural Shampoo jerrycan</v>
      </c>
      <c r="M5818" s="103">
        <f t="shared" si="2"/>
        <v>144</v>
      </c>
      <c r="N5818" s="102" t="str">
        <f t="shared" si="3"/>
        <v>wk 28</v>
      </c>
    </row>
    <row r="5819" ht="12.75" customHeight="1">
      <c r="A5819" s="15" t="s">
        <v>4773</v>
      </c>
      <c r="B5819" s="15" t="s">
        <v>3123</v>
      </c>
      <c r="C5819" s="15" t="s">
        <v>4321</v>
      </c>
      <c r="D5819" s="15" t="s">
        <v>3816</v>
      </c>
      <c r="E5819" s="15" t="s">
        <v>16021</v>
      </c>
      <c r="F5819" s="15" t="s">
        <v>4324</v>
      </c>
      <c r="G5819" s="15" t="s">
        <v>16292</v>
      </c>
      <c r="H5819" s="15" t="s">
        <v>16310</v>
      </c>
      <c r="I5819" s="15" t="s">
        <v>4327</v>
      </c>
      <c r="J5819" s="15" t="s">
        <v>4328</v>
      </c>
      <c r="K5819" s="15"/>
      <c r="L5819" s="103" t="str">
        <f t="shared" si="1"/>
        <v>B-SH500-N41-500 ml Natural Shampoo jerrycan</v>
      </c>
      <c r="M5819" s="103">
        <f t="shared" si="2"/>
        <v>144</v>
      </c>
      <c r="N5819" s="102" t="str">
        <f t="shared" si="3"/>
        <v>wk 41</v>
      </c>
    </row>
    <row r="5820" ht="12.75" customHeight="1">
      <c r="A5820" s="15" t="s">
        <v>4776</v>
      </c>
      <c r="B5820" s="15" t="s">
        <v>3123</v>
      </c>
      <c r="C5820" s="15" t="s">
        <v>4321</v>
      </c>
      <c r="D5820" s="15" t="s">
        <v>7483</v>
      </c>
      <c r="E5820" s="15" t="s">
        <v>16022</v>
      </c>
      <c r="F5820" s="15" t="s">
        <v>4324</v>
      </c>
      <c r="G5820" s="15" t="s">
        <v>16317</v>
      </c>
      <c r="H5820" s="15" t="s">
        <v>16318</v>
      </c>
      <c r="I5820" s="15" t="s">
        <v>4327</v>
      </c>
      <c r="J5820" s="15" t="s">
        <v>4328</v>
      </c>
      <c r="K5820" s="15"/>
      <c r="L5820" s="103" t="str">
        <f t="shared" si="1"/>
        <v>B-SH500-N41-500 ml Natural Shampoo jerrycan</v>
      </c>
      <c r="M5820" s="103">
        <f t="shared" si="2"/>
        <v>432</v>
      </c>
      <c r="N5820" s="102" t="str">
        <f t="shared" si="3"/>
        <v>wk 45</v>
      </c>
    </row>
    <row r="5821" ht="12.75" customHeight="1">
      <c r="A5821" s="15" t="s">
        <v>4782</v>
      </c>
      <c r="B5821" s="15" t="s">
        <v>3123</v>
      </c>
      <c r="C5821" s="15" t="s">
        <v>4321</v>
      </c>
      <c r="D5821" s="15" t="s">
        <v>3816</v>
      </c>
      <c r="E5821" s="15" t="s">
        <v>16023</v>
      </c>
      <c r="F5821" s="15" t="s">
        <v>4324</v>
      </c>
      <c r="G5821" s="15" t="s">
        <v>16292</v>
      </c>
      <c r="H5821" s="15" t="s">
        <v>16310</v>
      </c>
      <c r="I5821" s="15" t="s">
        <v>4327</v>
      </c>
      <c r="J5821" s="15" t="s">
        <v>4328</v>
      </c>
      <c r="K5821" s="15"/>
      <c r="L5821" s="103" t="str">
        <f t="shared" si="1"/>
        <v>B-SH500-N41-500 ml Natural Shampoo jerrycan</v>
      </c>
      <c r="M5821" s="103">
        <f t="shared" si="2"/>
        <v>144</v>
      </c>
      <c r="N5821" s="102" t="str">
        <f t="shared" si="3"/>
        <v>wk </v>
      </c>
    </row>
    <row r="5822" ht="12.75" customHeight="1">
      <c r="A5822" s="15" t="s">
        <v>4789</v>
      </c>
      <c r="B5822" s="15" t="s">
        <v>3123</v>
      </c>
      <c r="C5822" s="15" t="s">
        <v>4321</v>
      </c>
      <c r="D5822" s="15" t="s">
        <v>3544</v>
      </c>
      <c r="E5822" s="15" t="s">
        <v>16328</v>
      </c>
      <c r="F5822" s="15" t="s">
        <v>4324</v>
      </c>
      <c r="G5822" s="15" t="s">
        <v>12961</v>
      </c>
      <c r="H5822" s="15" t="s">
        <v>16329</v>
      </c>
      <c r="I5822" s="15" t="s">
        <v>4327</v>
      </c>
      <c r="J5822" s="15" t="s">
        <v>4328</v>
      </c>
      <c r="K5822" s="15"/>
      <c r="L5822" s="103" t="str">
        <f t="shared" si="1"/>
        <v>B-SH500-N41-500 ml Natural Shampoo jerrycan</v>
      </c>
      <c r="M5822" s="103">
        <f t="shared" si="2"/>
        <v>720</v>
      </c>
      <c r="N5822" s="102" t="str">
        <f t="shared" si="3"/>
        <v>wk </v>
      </c>
    </row>
    <row r="5823" ht="12.75" customHeight="1">
      <c r="A5823" s="15" t="s">
        <v>4789</v>
      </c>
      <c r="B5823" s="15" t="s">
        <v>3123</v>
      </c>
      <c r="C5823" s="15" t="s">
        <v>4321</v>
      </c>
      <c r="D5823" s="15" t="s">
        <v>3816</v>
      </c>
      <c r="E5823" s="15" t="s">
        <v>16330</v>
      </c>
      <c r="F5823" s="15" t="s">
        <v>4324</v>
      </c>
      <c r="G5823" s="15" t="s">
        <v>16292</v>
      </c>
      <c r="H5823" s="15" t="s">
        <v>16331</v>
      </c>
      <c r="I5823" s="15" t="s">
        <v>4327</v>
      </c>
      <c r="J5823" s="15" t="s">
        <v>4345</v>
      </c>
      <c r="K5823" s="15"/>
      <c r="L5823" s="103" t="str">
        <f t="shared" si="1"/>
        <v>B-SH500-N41-500 ml Natural Shampoo jerrycan</v>
      </c>
      <c r="M5823" s="103">
        <f t="shared" si="2"/>
        <v>144</v>
      </c>
      <c r="N5823" s="102" t="str">
        <f t="shared" si="3"/>
        <v>wk </v>
      </c>
    </row>
    <row r="5824" ht="12.75" customHeight="1">
      <c r="A5824" s="15" t="s">
        <v>4793</v>
      </c>
      <c r="B5824" s="15" t="s">
        <v>3123</v>
      </c>
      <c r="C5824" s="15" t="s">
        <v>4321</v>
      </c>
      <c r="D5824" s="15" t="s">
        <v>7483</v>
      </c>
      <c r="E5824" s="15" t="s">
        <v>16026</v>
      </c>
      <c r="F5824" s="15" t="s">
        <v>4324</v>
      </c>
      <c r="G5824" s="15" t="s">
        <v>16317</v>
      </c>
      <c r="H5824" s="15" t="s">
        <v>16332</v>
      </c>
      <c r="I5824" s="15" t="s">
        <v>4327</v>
      </c>
      <c r="J5824" s="15" t="s">
        <v>4328</v>
      </c>
      <c r="K5824" s="15"/>
      <c r="L5824" s="103" t="str">
        <f t="shared" si="1"/>
        <v>B-SH500-N41-500 ml Natural Shampoo jerrycan</v>
      </c>
      <c r="M5824" s="103">
        <f t="shared" si="2"/>
        <v>432</v>
      </c>
      <c r="N5824" s="102" t="str">
        <f t="shared" si="3"/>
        <v>wk </v>
      </c>
    </row>
    <row r="5825" ht="12.75" customHeight="1">
      <c r="A5825" s="15" t="s">
        <v>4805</v>
      </c>
      <c r="B5825" s="15" t="s">
        <v>3123</v>
      </c>
      <c r="C5825" s="15" t="s">
        <v>4321</v>
      </c>
      <c r="D5825" s="15" t="s">
        <v>7483</v>
      </c>
      <c r="E5825" s="15" t="s">
        <v>16333</v>
      </c>
      <c r="F5825" s="15" t="s">
        <v>4324</v>
      </c>
      <c r="G5825" s="15" t="s">
        <v>16317</v>
      </c>
      <c r="H5825" s="15" t="s">
        <v>16332</v>
      </c>
      <c r="I5825" s="15" t="s">
        <v>4327</v>
      </c>
      <c r="J5825" s="15" t="s">
        <v>4345</v>
      </c>
      <c r="K5825" s="15"/>
      <c r="L5825" s="103" t="str">
        <f t="shared" si="1"/>
        <v>B-SH500-N41-500 ml Natural Shampoo jerrycan</v>
      </c>
      <c r="M5825" s="103">
        <f t="shared" si="2"/>
        <v>432</v>
      </c>
      <c r="N5825" s="102" t="str">
        <f t="shared" si="3"/>
        <v>wk </v>
      </c>
    </row>
    <row r="5826" ht="12.75" customHeight="1">
      <c r="A5826" s="15" t="s">
        <v>4810</v>
      </c>
      <c r="B5826" s="15" t="s">
        <v>3123</v>
      </c>
      <c r="C5826" s="15" t="s">
        <v>4321</v>
      </c>
      <c r="D5826" s="15" t="s">
        <v>3569</v>
      </c>
      <c r="E5826" s="15" t="s">
        <v>16334</v>
      </c>
      <c r="F5826" s="15" t="s">
        <v>4324</v>
      </c>
      <c r="G5826" s="15" t="s">
        <v>16313</v>
      </c>
      <c r="H5826" s="15" t="s">
        <v>16335</v>
      </c>
      <c r="I5826" s="15" t="s">
        <v>4327</v>
      </c>
      <c r="J5826" s="15" t="s">
        <v>4345</v>
      </c>
      <c r="K5826" s="15"/>
      <c r="L5826" s="103" t="str">
        <f t="shared" si="1"/>
        <v>B-SH500-N41-500 ml Natural Shampoo jerrycan</v>
      </c>
      <c r="M5826" s="103">
        <f t="shared" si="2"/>
        <v>576</v>
      </c>
      <c r="N5826" s="102" t="str">
        <f t="shared" si="3"/>
        <v>wk </v>
      </c>
    </row>
    <row r="5827" ht="12.75" customHeight="1">
      <c r="A5827" s="15" t="s">
        <v>4823</v>
      </c>
      <c r="B5827" s="15" t="s">
        <v>3123</v>
      </c>
      <c r="C5827" s="15" t="s">
        <v>4321</v>
      </c>
      <c r="D5827" s="15" t="s">
        <v>3816</v>
      </c>
      <c r="E5827" s="15" t="s">
        <v>13927</v>
      </c>
      <c r="F5827" s="15" t="s">
        <v>4324</v>
      </c>
      <c r="G5827" s="15" t="s">
        <v>16292</v>
      </c>
      <c r="H5827" s="15" t="s">
        <v>16331</v>
      </c>
      <c r="I5827" s="15" t="s">
        <v>4327</v>
      </c>
      <c r="J5827" s="15" t="s">
        <v>4345</v>
      </c>
      <c r="K5827" s="15"/>
      <c r="L5827" s="103" t="str">
        <f t="shared" si="1"/>
        <v>B-SH500-N41-500 ml Natural Shampoo jerrycan</v>
      </c>
      <c r="M5827" s="103">
        <f t="shared" si="2"/>
        <v>144</v>
      </c>
      <c r="N5827" s="102" t="str">
        <f t="shared" si="3"/>
        <v>wk 15</v>
      </c>
    </row>
    <row r="5828" ht="12.75" customHeight="1">
      <c r="A5828" s="15" t="s">
        <v>4828</v>
      </c>
      <c r="B5828" s="15" t="s">
        <v>3123</v>
      </c>
      <c r="C5828" s="15" t="s">
        <v>4321</v>
      </c>
      <c r="D5828" s="15" t="s">
        <v>5078</v>
      </c>
      <c r="E5828" s="15" t="s">
        <v>16217</v>
      </c>
      <c r="F5828" s="15" t="s">
        <v>4324</v>
      </c>
      <c r="G5828" s="15" t="s">
        <v>16336</v>
      </c>
      <c r="H5828" s="15" t="s">
        <v>16337</v>
      </c>
      <c r="I5828" s="15" t="s">
        <v>4327</v>
      </c>
      <c r="J5828" s="15" t="s">
        <v>4345</v>
      </c>
      <c r="K5828" s="15"/>
      <c r="L5828" s="103" t="str">
        <f t="shared" si="1"/>
        <v>B-SH500-N41-500 ml Natural Shampoo jerrycan</v>
      </c>
      <c r="M5828" s="103">
        <f t="shared" si="2"/>
        <v>1008</v>
      </c>
      <c r="N5828" s="102" t="str">
        <f t="shared" si="3"/>
        <v>wk 23</v>
      </c>
    </row>
    <row r="5829" ht="12.75" customHeight="1">
      <c r="A5829" s="15" t="s">
        <v>4830</v>
      </c>
      <c r="B5829" s="15" t="s">
        <v>3123</v>
      </c>
      <c r="C5829" s="15" t="s">
        <v>4321</v>
      </c>
      <c r="D5829" s="15" t="s">
        <v>3372</v>
      </c>
      <c r="E5829" s="15" t="s">
        <v>16032</v>
      </c>
      <c r="F5829" s="15" t="s">
        <v>4324</v>
      </c>
      <c r="G5829" s="15" t="s">
        <v>16307</v>
      </c>
      <c r="H5829" s="15" t="s">
        <v>16338</v>
      </c>
      <c r="I5829" s="15" t="s">
        <v>4327</v>
      </c>
      <c r="J5829" s="15" t="s">
        <v>4328</v>
      </c>
      <c r="K5829" s="15"/>
      <c r="L5829" s="103" t="str">
        <f t="shared" si="1"/>
        <v>B-SH500-N41-500 ml Natural Shampoo jerrycan</v>
      </c>
      <c r="M5829" s="103">
        <f t="shared" si="2"/>
        <v>288</v>
      </c>
      <c r="N5829" s="102" t="str">
        <f t="shared" si="3"/>
        <v>wk 32</v>
      </c>
    </row>
    <row r="5830" ht="12.75" customHeight="1">
      <c r="A5830" s="15" t="s">
        <v>4835</v>
      </c>
      <c r="B5830" s="15" t="s">
        <v>3123</v>
      </c>
      <c r="C5830" s="15" t="s">
        <v>4321</v>
      </c>
      <c r="D5830" s="15" t="s">
        <v>3816</v>
      </c>
      <c r="E5830" s="15" t="s">
        <v>9952</v>
      </c>
      <c r="F5830" s="15" t="s">
        <v>4324</v>
      </c>
      <c r="G5830" s="15" t="s">
        <v>16292</v>
      </c>
      <c r="H5830" s="15" t="s">
        <v>16331</v>
      </c>
      <c r="I5830" s="15" t="s">
        <v>4327</v>
      </c>
      <c r="J5830" s="15" t="s">
        <v>4328</v>
      </c>
      <c r="K5830" s="15"/>
      <c r="L5830" s="103" t="str">
        <f t="shared" si="1"/>
        <v>B-SH500-N41-500 ml Natural Shampoo jerrycan</v>
      </c>
      <c r="M5830" s="103">
        <f t="shared" si="2"/>
        <v>144</v>
      </c>
      <c r="N5830" s="102" t="str">
        <f t="shared" si="3"/>
        <v>wk 37</v>
      </c>
    </row>
    <row r="5831" ht="12.75" customHeight="1">
      <c r="A5831" s="15" t="s">
        <v>4838</v>
      </c>
      <c r="B5831" s="15" t="s">
        <v>3123</v>
      </c>
      <c r="C5831" s="15" t="s">
        <v>4321</v>
      </c>
      <c r="D5831" s="15" t="s">
        <v>3816</v>
      </c>
      <c r="E5831" s="15" t="s">
        <v>16339</v>
      </c>
      <c r="F5831" s="15" t="s">
        <v>4324</v>
      </c>
      <c r="G5831" s="15" t="s">
        <v>16292</v>
      </c>
      <c r="H5831" s="15" t="s">
        <v>16331</v>
      </c>
      <c r="I5831" s="15" t="s">
        <v>4327</v>
      </c>
      <c r="J5831" s="15" t="s">
        <v>4328</v>
      </c>
      <c r="K5831" s="15"/>
      <c r="L5831" s="103" t="str">
        <f t="shared" si="1"/>
        <v>B-SH500-N41-500 ml Natural Shampoo jerrycan</v>
      </c>
      <c r="M5831" s="103">
        <f t="shared" si="2"/>
        <v>144</v>
      </c>
      <c r="N5831" s="102" t="str">
        <f t="shared" si="3"/>
        <v>wk 45</v>
      </c>
    </row>
    <row r="5832" ht="12.75" customHeight="1">
      <c r="A5832" s="15" t="s">
        <v>4838</v>
      </c>
      <c r="B5832" s="15" t="s">
        <v>3123</v>
      </c>
      <c r="C5832" s="15" t="s">
        <v>4321</v>
      </c>
      <c r="D5832" s="15" t="s">
        <v>3569</v>
      </c>
      <c r="E5832" s="15" t="s">
        <v>16340</v>
      </c>
      <c r="F5832" s="15" t="s">
        <v>4324</v>
      </c>
      <c r="G5832" s="15" t="s">
        <v>16313</v>
      </c>
      <c r="H5832" s="15" t="s">
        <v>16335</v>
      </c>
      <c r="I5832" s="15" t="s">
        <v>4327</v>
      </c>
      <c r="J5832" s="15" t="s">
        <v>4345</v>
      </c>
      <c r="K5832" s="15"/>
      <c r="L5832" s="103" t="str">
        <f t="shared" si="1"/>
        <v>B-SH500-N41-500 ml Natural Shampoo jerrycan</v>
      </c>
      <c r="M5832" s="103">
        <f t="shared" si="2"/>
        <v>576</v>
      </c>
      <c r="N5832" s="102" t="str">
        <f t="shared" si="3"/>
        <v>wk 45</v>
      </c>
    </row>
    <row r="5833" ht="12.75" customHeight="1">
      <c r="A5833" s="15" t="s">
        <v>4846</v>
      </c>
      <c r="B5833" s="15" t="s">
        <v>3123</v>
      </c>
      <c r="C5833" s="15" t="s">
        <v>4321</v>
      </c>
      <c r="D5833" s="15" t="s">
        <v>3763</v>
      </c>
      <c r="E5833" s="15" t="s">
        <v>16341</v>
      </c>
      <c r="F5833" s="15" t="s">
        <v>4324</v>
      </c>
      <c r="G5833" s="15" t="s">
        <v>16342</v>
      </c>
      <c r="H5833" s="15" t="s">
        <v>16343</v>
      </c>
      <c r="I5833" s="15" t="s">
        <v>4327</v>
      </c>
      <c r="J5833" s="15" t="s">
        <v>4328</v>
      </c>
      <c r="K5833" s="15"/>
      <c r="L5833" s="103" t="str">
        <f t="shared" si="1"/>
        <v>B-SH500-N41-500 ml Natural Shampoo jerrycan</v>
      </c>
      <c r="M5833" s="103">
        <f t="shared" si="2"/>
        <v>1152</v>
      </c>
      <c r="N5833" s="102" t="str">
        <f t="shared" si="3"/>
        <v>wk </v>
      </c>
    </row>
    <row r="5834" ht="12.75" customHeight="1">
      <c r="A5834" s="15" t="s">
        <v>4855</v>
      </c>
      <c r="B5834" s="15" t="s">
        <v>3123</v>
      </c>
      <c r="C5834" s="15" t="s">
        <v>4321</v>
      </c>
      <c r="D5834" s="15" t="s">
        <v>3816</v>
      </c>
      <c r="E5834" s="15" t="s">
        <v>16034</v>
      </c>
      <c r="F5834" s="15" t="s">
        <v>4324</v>
      </c>
      <c r="G5834" s="15" t="s">
        <v>16292</v>
      </c>
      <c r="H5834" s="15" t="s">
        <v>16331</v>
      </c>
      <c r="I5834" s="15" t="s">
        <v>4327</v>
      </c>
      <c r="J5834" s="15" t="s">
        <v>4328</v>
      </c>
      <c r="K5834" s="15"/>
      <c r="L5834" s="103" t="str">
        <f t="shared" si="1"/>
        <v>B-SH500-N41-500 ml Natural Shampoo jerrycan</v>
      </c>
      <c r="M5834" s="103">
        <f t="shared" si="2"/>
        <v>144</v>
      </c>
      <c r="N5834" s="102" t="str">
        <f t="shared" si="3"/>
        <v>wk </v>
      </c>
    </row>
    <row r="5835" ht="12.75" customHeight="1">
      <c r="A5835" s="15" t="s">
        <v>4857</v>
      </c>
      <c r="B5835" s="15" t="s">
        <v>3123</v>
      </c>
      <c r="C5835" s="15" t="s">
        <v>4321</v>
      </c>
      <c r="D5835" s="15" t="s">
        <v>3816</v>
      </c>
      <c r="E5835" s="15" t="s">
        <v>16035</v>
      </c>
      <c r="F5835" s="15" t="s">
        <v>4324</v>
      </c>
      <c r="G5835" s="15" t="s">
        <v>16292</v>
      </c>
      <c r="H5835" s="15" t="s">
        <v>16331</v>
      </c>
      <c r="I5835" s="15" t="s">
        <v>4327</v>
      </c>
      <c r="J5835" s="15" t="s">
        <v>4328</v>
      </c>
      <c r="K5835" s="15"/>
      <c r="L5835" s="103" t="str">
        <f t="shared" si="1"/>
        <v>B-SH500-N41-500 ml Natural Shampoo jerrycan</v>
      </c>
      <c r="M5835" s="103">
        <f t="shared" si="2"/>
        <v>144</v>
      </c>
      <c r="N5835" s="102" t="str">
        <f t="shared" si="3"/>
        <v>wk </v>
      </c>
    </row>
    <row r="5836" ht="12.75" customHeight="1">
      <c r="A5836" s="15" t="s">
        <v>4857</v>
      </c>
      <c r="B5836" s="15" t="s">
        <v>3123</v>
      </c>
      <c r="C5836" s="15" t="s">
        <v>4321</v>
      </c>
      <c r="D5836" s="15" t="s">
        <v>3816</v>
      </c>
      <c r="E5836" s="15" t="s">
        <v>16344</v>
      </c>
      <c r="F5836" s="15" t="s">
        <v>4324</v>
      </c>
      <c r="G5836" s="15" t="s">
        <v>16292</v>
      </c>
      <c r="H5836" s="15" t="s">
        <v>16331</v>
      </c>
      <c r="I5836" s="15" t="s">
        <v>4327</v>
      </c>
      <c r="J5836" s="15" t="s">
        <v>4328</v>
      </c>
      <c r="K5836" s="15"/>
      <c r="L5836" s="103" t="str">
        <f t="shared" si="1"/>
        <v>B-SH500-N41-500 ml Natural Shampoo jerrycan</v>
      </c>
      <c r="M5836" s="103">
        <f t="shared" si="2"/>
        <v>144</v>
      </c>
      <c r="N5836" s="102" t="str">
        <f t="shared" si="3"/>
        <v>wk </v>
      </c>
    </row>
    <row r="5837" ht="12.75" customHeight="1">
      <c r="A5837" s="15" t="s">
        <v>4859</v>
      </c>
      <c r="B5837" s="15" t="s">
        <v>3123</v>
      </c>
      <c r="C5837" s="15" t="s">
        <v>4321</v>
      </c>
      <c r="D5837" s="15" t="s">
        <v>3816</v>
      </c>
      <c r="E5837" s="15" t="s">
        <v>16225</v>
      </c>
      <c r="F5837" s="15" t="s">
        <v>4324</v>
      </c>
      <c r="G5837" s="15" t="s">
        <v>16292</v>
      </c>
      <c r="H5837" s="15" t="s">
        <v>16331</v>
      </c>
      <c r="I5837" s="15" t="s">
        <v>4327</v>
      </c>
      <c r="J5837" s="15" t="s">
        <v>4328</v>
      </c>
      <c r="K5837" s="15"/>
      <c r="L5837" s="103" t="str">
        <f t="shared" si="1"/>
        <v>B-SH500-N41-500 ml Natural Shampoo jerrycan</v>
      </c>
      <c r="M5837" s="103">
        <f t="shared" si="2"/>
        <v>144</v>
      </c>
      <c r="N5837" s="102" t="str">
        <f t="shared" si="3"/>
        <v>wk </v>
      </c>
    </row>
    <row r="5838" ht="12.75" customHeight="1">
      <c r="A5838" s="15" t="s">
        <v>4864</v>
      </c>
      <c r="B5838" s="15" t="s">
        <v>3123</v>
      </c>
      <c r="C5838" s="15" t="s">
        <v>4321</v>
      </c>
      <c r="D5838" s="15" t="s">
        <v>3372</v>
      </c>
      <c r="E5838" s="15" t="s">
        <v>16226</v>
      </c>
      <c r="F5838" s="15" t="s">
        <v>4324</v>
      </c>
      <c r="G5838" s="15" t="s">
        <v>16307</v>
      </c>
      <c r="H5838" s="15" t="s">
        <v>16338</v>
      </c>
      <c r="I5838" s="15" t="s">
        <v>4327</v>
      </c>
      <c r="J5838" s="15" t="s">
        <v>4345</v>
      </c>
      <c r="K5838" s="15"/>
      <c r="L5838" s="103" t="str">
        <f t="shared" si="1"/>
        <v>B-SH500-N41-500 ml Natural Shampoo jerrycan</v>
      </c>
      <c r="M5838" s="103">
        <f t="shared" si="2"/>
        <v>288</v>
      </c>
      <c r="N5838" s="102" t="str">
        <f t="shared" si="3"/>
        <v>wk </v>
      </c>
    </row>
    <row r="5839" ht="12.75" customHeight="1">
      <c r="A5839" s="15" t="s">
        <v>4864</v>
      </c>
      <c r="B5839" s="15" t="s">
        <v>3123</v>
      </c>
      <c r="C5839" s="15" t="s">
        <v>4321</v>
      </c>
      <c r="D5839" s="15" t="s">
        <v>3816</v>
      </c>
      <c r="E5839" s="15" t="s">
        <v>14541</v>
      </c>
      <c r="F5839" s="15" t="s">
        <v>4324</v>
      </c>
      <c r="G5839" s="15" t="s">
        <v>16292</v>
      </c>
      <c r="H5839" s="15" t="s">
        <v>16331</v>
      </c>
      <c r="I5839" s="15" t="s">
        <v>4327</v>
      </c>
      <c r="J5839" s="15" t="s">
        <v>4345</v>
      </c>
      <c r="K5839" s="15"/>
      <c r="L5839" s="103" t="str">
        <f t="shared" si="1"/>
        <v>B-SH500-N41-500 ml Natural Shampoo jerrycan</v>
      </c>
      <c r="M5839" s="103">
        <f t="shared" si="2"/>
        <v>144</v>
      </c>
      <c r="N5839" s="102" t="str">
        <f t="shared" si="3"/>
        <v>wk </v>
      </c>
    </row>
    <row r="5840" ht="12.75" customHeight="1">
      <c r="A5840" s="15" t="s">
        <v>4866</v>
      </c>
      <c r="B5840" s="15" t="s">
        <v>3123</v>
      </c>
      <c r="C5840" s="15" t="s">
        <v>4321</v>
      </c>
      <c r="D5840" s="15" t="s">
        <v>3569</v>
      </c>
      <c r="E5840" s="15" t="s">
        <v>16345</v>
      </c>
      <c r="F5840" s="15" t="s">
        <v>4324</v>
      </c>
      <c r="G5840" s="15" t="s">
        <v>16313</v>
      </c>
      <c r="H5840" s="15" t="s">
        <v>16335</v>
      </c>
      <c r="I5840" s="15" t="s">
        <v>4327</v>
      </c>
      <c r="J5840" s="15" t="s">
        <v>4328</v>
      </c>
      <c r="K5840" s="15"/>
      <c r="L5840" s="103" t="str">
        <f t="shared" si="1"/>
        <v>B-SH500-N41-500 ml Natural Shampoo jerrycan</v>
      </c>
      <c r="M5840" s="103">
        <f t="shared" si="2"/>
        <v>576</v>
      </c>
      <c r="N5840" s="102" t="str">
        <f t="shared" si="3"/>
        <v>wk </v>
      </c>
    </row>
    <row r="5841" ht="12.75" customHeight="1">
      <c r="A5841" s="15" t="s">
        <v>4869</v>
      </c>
      <c r="B5841" s="15" t="s">
        <v>3123</v>
      </c>
      <c r="C5841" s="15" t="s">
        <v>4321</v>
      </c>
      <c r="D5841" s="15" t="s">
        <v>3816</v>
      </c>
      <c r="E5841" s="15" t="s">
        <v>16227</v>
      </c>
      <c r="F5841" s="15" t="s">
        <v>4324</v>
      </c>
      <c r="G5841" s="15" t="s">
        <v>16292</v>
      </c>
      <c r="H5841" s="15" t="s">
        <v>16331</v>
      </c>
      <c r="I5841" s="15" t="s">
        <v>4327</v>
      </c>
      <c r="J5841" s="15" t="s">
        <v>4328</v>
      </c>
      <c r="K5841" s="15"/>
      <c r="L5841" s="103" t="str">
        <f t="shared" si="1"/>
        <v>B-SH500-N41-500 ml Natural Shampoo jerrycan</v>
      </c>
      <c r="M5841" s="103">
        <f t="shared" si="2"/>
        <v>144</v>
      </c>
      <c r="N5841" s="102" t="str">
        <f t="shared" si="3"/>
        <v>wk </v>
      </c>
    </row>
    <row r="5842" ht="12.75" customHeight="1">
      <c r="A5842" s="15" t="s">
        <v>4878</v>
      </c>
      <c r="B5842" s="15" t="s">
        <v>3123</v>
      </c>
      <c r="C5842" s="15" t="s">
        <v>4321</v>
      </c>
      <c r="D5842" s="15" t="s">
        <v>3816</v>
      </c>
      <c r="E5842" s="15" t="s">
        <v>16346</v>
      </c>
      <c r="F5842" s="15" t="s">
        <v>4324</v>
      </c>
      <c r="G5842" s="15" t="s">
        <v>16292</v>
      </c>
      <c r="H5842" s="15" t="s">
        <v>16331</v>
      </c>
      <c r="I5842" s="15" t="s">
        <v>4327</v>
      </c>
      <c r="J5842" s="15" t="s">
        <v>4345</v>
      </c>
      <c r="K5842" s="15"/>
      <c r="L5842" s="103" t="str">
        <f t="shared" si="1"/>
        <v>B-SH500-N41-500 ml Natural Shampoo jerrycan</v>
      </c>
      <c r="M5842" s="103">
        <f t="shared" si="2"/>
        <v>144</v>
      </c>
      <c r="N5842" s="102" t="str">
        <f t="shared" si="3"/>
        <v>wk </v>
      </c>
    </row>
    <row r="5843" ht="12.75" customHeight="1">
      <c r="A5843" s="15" t="s">
        <v>4878</v>
      </c>
      <c r="B5843" s="15" t="s">
        <v>3123</v>
      </c>
      <c r="C5843" s="15" t="s">
        <v>4321</v>
      </c>
      <c r="D5843" s="15" t="s">
        <v>3816</v>
      </c>
      <c r="E5843" s="15" t="s">
        <v>16347</v>
      </c>
      <c r="F5843" s="15" t="s">
        <v>4324</v>
      </c>
      <c r="G5843" s="15" t="s">
        <v>16292</v>
      </c>
      <c r="H5843" s="15" t="s">
        <v>16331</v>
      </c>
      <c r="I5843" s="15" t="s">
        <v>4327</v>
      </c>
      <c r="J5843" s="15" t="s">
        <v>4328</v>
      </c>
      <c r="K5843" s="15"/>
      <c r="L5843" s="103" t="str">
        <f t="shared" si="1"/>
        <v>B-SH500-N41-500 ml Natural Shampoo jerrycan</v>
      </c>
      <c r="M5843" s="103">
        <f t="shared" si="2"/>
        <v>144</v>
      </c>
      <c r="N5843" s="102" t="str">
        <f t="shared" si="3"/>
        <v>wk </v>
      </c>
    </row>
    <row r="5844" ht="12.75" customHeight="1">
      <c r="A5844" s="15" t="s">
        <v>5615</v>
      </c>
      <c r="B5844" s="15" t="s">
        <v>3123</v>
      </c>
      <c r="C5844" s="15" t="s">
        <v>4321</v>
      </c>
      <c r="D5844" s="15" t="s">
        <v>3569</v>
      </c>
      <c r="E5844" s="15" t="s">
        <v>16348</v>
      </c>
      <c r="F5844" s="15" t="s">
        <v>4324</v>
      </c>
      <c r="G5844" s="15" t="s">
        <v>16313</v>
      </c>
      <c r="H5844" s="15" t="s">
        <v>16335</v>
      </c>
      <c r="I5844" s="15" t="s">
        <v>4327</v>
      </c>
      <c r="J5844" s="15" t="s">
        <v>4328</v>
      </c>
      <c r="K5844" s="15"/>
      <c r="L5844" s="103" t="str">
        <f t="shared" si="1"/>
        <v>B-SH500-N41-500 ml Natural Shampoo jerrycan</v>
      </c>
      <c r="M5844" s="103">
        <f t="shared" si="2"/>
        <v>576</v>
      </c>
      <c r="N5844" s="102" t="str">
        <f t="shared" si="3"/>
        <v>wk </v>
      </c>
    </row>
    <row r="5845" ht="12.75" customHeight="1">
      <c r="A5845" s="15" t="s">
        <v>4884</v>
      </c>
      <c r="B5845" s="15" t="s">
        <v>3123</v>
      </c>
      <c r="C5845" s="15" t="s">
        <v>4321</v>
      </c>
      <c r="D5845" s="15" t="s">
        <v>3816</v>
      </c>
      <c r="E5845" s="15" t="s">
        <v>16349</v>
      </c>
      <c r="F5845" s="15" t="s">
        <v>4324</v>
      </c>
      <c r="G5845" s="15" t="s">
        <v>16292</v>
      </c>
      <c r="H5845" s="15" t="s">
        <v>16331</v>
      </c>
      <c r="I5845" s="15" t="s">
        <v>4327</v>
      </c>
      <c r="J5845" s="15" t="s">
        <v>4328</v>
      </c>
      <c r="K5845" s="15"/>
      <c r="L5845" s="103" t="str">
        <f t="shared" si="1"/>
        <v>B-SH500-N41-500 ml Natural Shampoo jerrycan</v>
      </c>
      <c r="M5845" s="103">
        <f t="shared" si="2"/>
        <v>144</v>
      </c>
      <c r="N5845" s="102" t="str">
        <f t="shared" si="3"/>
        <v>wk 2</v>
      </c>
    </row>
    <row r="5846" ht="12.75" customHeight="1">
      <c r="A5846" s="15" t="s">
        <v>4884</v>
      </c>
      <c r="B5846" s="15" t="s">
        <v>3123</v>
      </c>
      <c r="C5846" s="15" t="s">
        <v>4321</v>
      </c>
      <c r="D5846" s="15" t="s">
        <v>3816</v>
      </c>
      <c r="E5846" s="15" t="s">
        <v>16350</v>
      </c>
      <c r="F5846" s="15" t="s">
        <v>4324</v>
      </c>
      <c r="G5846" s="15" t="s">
        <v>16292</v>
      </c>
      <c r="H5846" s="15" t="s">
        <v>16331</v>
      </c>
      <c r="I5846" s="15" t="s">
        <v>4327</v>
      </c>
      <c r="J5846" s="15" t="s">
        <v>4345</v>
      </c>
      <c r="K5846" s="15"/>
      <c r="L5846" s="103" t="str">
        <f t="shared" si="1"/>
        <v>B-SH500-N41-500 ml Natural Shampoo jerrycan</v>
      </c>
      <c r="M5846" s="103">
        <f t="shared" si="2"/>
        <v>144</v>
      </c>
      <c r="N5846" s="102" t="str">
        <f t="shared" si="3"/>
        <v>wk 2</v>
      </c>
    </row>
    <row r="5847" ht="12.75" customHeight="1">
      <c r="A5847" s="15" t="s">
        <v>16351</v>
      </c>
      <c r="B5847" s="15" t="s">
        <v>2855</v>
      </c>
      <c r="C5847" s="15" t="s">
        <v>3146</v>
      </c>
      <c r="D5847" s="15" t="s">
        <v>3145</v>
      </c>
      <c r="E5847" s="15"/>
      <c r="F5847" s="15" t="s">
        <v>4308</v>
      </c>
      <c r="G5847" s="15" t="s">
        <v>4352</v>
      </c>
      <c r="H5847" s="15" t="s">
        <v>3149</v>
      </c>
      <c r="I5847" s="15" t="s">
        <v>3156</v>
      </c>
      <c r="J5847" s="15"/>
      <c r="K5847" s="15"/>
      <c r="L5847" s="103" t="str">
        <f t="shared" si="1"/>
        <v>B-SH500-N41DARL-S-500 ml Natural Pntd Darling Shampoo Jerrycan</v>
      </c>
      <c r="M5847" s="103">
        <f t="shared" si="2"/>
        <v>0</v>
      </c>
      <c r="N5847" s="102" t="str">
        <f t="shared" si="3"/>
        <v>wk </v>
      </c>
    </row>
    <row r="5848" ht="12.75" customHeight="1">
      <c r="A5848" s="15" t="s">
        <v>5151</v>
      </c>
      <c r="B5848" s="15" t="s">
        <v>3123</v>
      </c>
      <c r="C5848" s="15" t="s">
        <v>4321</v>
      </c>
      <c r="D5848" s="15" t="s">
        <v>3539</v>
      </c>
      <c r="E5848" s="15" t="s">
        <v>16352</v>
      </c>
      <c r="F5848" s="15" t="s">
        <v>9190</v>
      </c>
      <c r="G5848" s="15" t="s">
        <v>16353</v>
      </c>
      <c r="H5848" s="15" t="s">
        <v>16354</v>
      </c>
      <c r="I5848" s="15" t="s">
        <v>4327</v>
      </c>
      <c r="J5848" s="15" t="s">
        <v>4359</v>
      </c>
      <c r="K5848" s="15"/>
      <c r="L5848" s="103" t="str">
        <f t="shared" si="1"/>
        <v>B-SH500-N41DARL-S-500 ml Natural Pntd Darling Shampoo Jerrycan</v>
      </c>
      <c r="M5848" s="103">
        <f t="shared" si="2"/>
        <v>864</v>
      </c>
      <c r="N5848" s="102" t="str">
        <f t="shared" si="3"/>
        <v>wk </v>
      </c>
    </row>
    <row r="5849" ht="12.75" customHeight="1">
      <c r="A5849" s="15" t="s">
        <v>4460</v>
      </c>
      <c r="B5849" s="15" t="s">
        <v>3123</v>
      </c>
      <c r="C5849" s="15" t="s">
        <v>4321</v>
      </c>
      <c r="D5849" s="15" t="s">
        <v>3630</v>
      </c>
      <c r="E5849" s="15" t="s">
        <v>16355</v>
      </c>
      <c r="F5849" s="15" t="s">
        <v>9190</v>
      </c>
      <c r="G5849" s="15" t="s">
        <v>16356</v>
      </c>
      <c r="H5849" s="15" t="s">
        <v>16357</v>
      </c>
      <c r="I5849" s="15" t="s">
        <v>4327</v>
      </c>
      <c r="J5849" s="15" t="s">
        <v>4359</v>
      </c>
      <c r="K5849" s="15"/>
      <c r="L5849" s="103" t="str">
        <f t="shared" si="1"/>
        <v>B-SH500-N41DARL-S-500 ml Natural Pntd Darling Shampoo Jerrycan</v>
      </c>
      <c r="M5849" s="103">
        <f t="shared" si="2"/>
        <v>2160</v>
      </c>
      <c r="N5849" s="102" t="str">
        <f t="shared" si="3"/>
        <v>wk 14</v>
      </c>
    </row>
    <row r="5850" ht="12.75" customHeight="1">
      <c r="A5850" s="15" t="s">
        <v>4463</v>
      </c>
      <c r="B5850" s="15" t="s">
        <v>3123</v>
      </c>
      <c r="C5850" s="15" t="s">
        <v>4321</v>
      </c>
      <c r="D5850" s="15" t="s">
        <v>3507</v>
      </c>
      <c r="E5850" s="15" t="s">
        <v>16358</v>
      </c>
      <c r="F5850" s="15" t="s">
        <v>9190</v>
      </c>
      <c r="G5850" s="15" t="s">
        <v>16359</v>
      </c>
      <c r="H5850" s="15" t="s">
        <v>16360</v>
      </c>
      <c r="I5850" s="15" t="s">
        <v>4327</v>
      </c>
      <c r="J5850" s="15" t="s">
        <v>4359</v>
      </c>
      <c r="K5850" s="15"/>
      <c r="L5850" s="103" t="str">
        <f t="shared" si="1"/>
        <v>B-SH500-N41DARL-S-500 ml Natural Pntd Darling Shampoo Jerrycan</v>
      </c>
      <c r="M5850" s="103">
        <f t="shared" si="2"/>
        <v>1728</v>
      </c>
      <c r="N5850" s="102" t="str">
        <f t="shared" si="3"/>
        <v>wk 18</v>
      </c>
    </row>
    <row r="5851" ht="12.75" customHeight="1">
      <c r="A5851" s="15" t="s">
        <v>7976</v>
      </c>
      <c r="B5851" s="15" t="s">
        <v>3123</v>
      </c>
      <c r="C5851" s="15" t="s">
        <v>4965</v>
      </c>
      <c r="D5851" s="15" t="s">
        <v>16361</v>
      </c>
      <c r="E5851" s="15" t="s">
        <v>16362</v>
      </c>
      <c r="F5851" s="15" t="s">
        <v>9190</v>
      </c>
      <c r="G5851" s="15" t="s">
        <v>16363</v>
      </c>
      <c r="H5851" s="15" t="s">
        <v>16364</v>
      </c>
      <c r="I5851" s="15" t="s">
        <v>4327</v>
      </c>
      <c r="J5851" s="15" t="s">
        <v>4359</v>
      </c>
      <c r="K5851" s="15"/>
      <c r="L5851" s="103" t="str">
        <f t="shared" si="1"/>
        <v>B-SH500-N41DARL-S-500 ml Natural Pntd Darling Shampoo Jerrycan</v>
      </c>
      <c r="M5851" s="103">
        <f t="shared" si="2"/>
        <v>1728</v>
      </c>
      <c r="N5851" s="102" t="str">
        <f t="shared" si="3"/>
        <v>wk 27</v>
      </c>
    </row>
    <row r="5852" ht="12.75" customHeight="1">
      <c r="A5852" s="15" t="s">
        <v>4467</v>
      </c>
      <c r="B5852" s="15" t="s">
        <v>3123</v>
      </c>
      <c r="C5852" s="15" t="s">
        <v>4321</v>
      </c>
      <c r="D5852" s="15" t="s">
        <v>3372</v>
      </c>
      <c r="E5852" s="15" t="s">
        <v>16365</v>
      </c>
      <c r="F5852" s="15" t="s">
        <v>9190</v>
      </c>
      <c r="G5852" s="15" t="s">
        <v>16366</v>
      </c>
      <c r="H5852" s="15" t="s">
        <v>16367</v>
      </c>
      <c r="I5852" s="15" t="s">
        <v>4327</v>
      </c>
      <c r="J5852" s="15" t="s">
        <v>4359</v>
      </c>
      <c r="K5852" s="15"/>
      <c r="L5852" s="103" t="str">
        <f t="shared" si="1"/>
        <v>B-SH500-N41DARL-S-500 ml Natural Pntd Darling Shampoo Jerrycan</v>
      </c>
      <c r="M5852" s="103">
        <f t="shared" si="2"/>
        <v>288</v>
      </c>
      <c r="N5852" s="102" t="str">
        <f t="shared" si="3"/>
        <v>wk 31</v>
      </c>
    </row>
    <row r="5853" ht="12.75" customHeight="1">
      <c r="A5853" s="15" t="s">
        <v>4467</v>
      </c>
      <c r="B5853" s="15" t="s">
        <v>3123</v>
      </c>
      <c r="C5853" s="15" t="s">
        <v>4321</v>
      </c>
      <c r="D5853" s="15" t="s">
        <v>3507</v>
      </c>
      <c r="E5853" s="15" t="s">
        <v>16368</v>
      </c>
      <c r="F5853" s="15" t="s">
        <v>9190</v>
      </c>
      <c r="G5853" s="15" t="s">
        <v>11598</v>
      </c>
      <c r="H5853" s="15" t="s">
        <v>16360</v>
      </c>
      <c r="I5853" s="15" t="s">
        <v>4327</v>
      </c>
      <c r="J5853" s="15" t="s">
        <v>4359</v>
      </c>
      <c r="K5853" s="15"/>
      <c r="L5853" s="103" t="str">
        <f t="shared" si="1"/>
        <v>B-SH500-N41DARL-S-500 ml Natural Pntd Darling Shampoo Jerrycan</v>
      </c>
      <c r="M5853" s="103">
        <f t="shared" si="2"/>
        <v>1728</v>
      </c>
      <c r="N5853" s="102" t="str">
        <f t="shared" si="3"/>
        <v>wk 31</v>
      </c>
    </row>
    <row r="5854" ht="12.75" customHeight="1">
      <c r="A5854" s="15" t="s">
        <v>4467</v>
      </c>
      <c r="B5854" s="15" t="s">
        <v>3123</v>
      </c>
      <c r="C5854" s="15" t="s">
        <v>4965</v>
      </c>
      <c r="D5854" s="15" t="s">
        <v>16361</v>
      </c>
      <c r="E5854" s="15" t="s">
        <v>16369</v>
      </c>
      <c r="F5854" s="15" t="s">
        <v>9190</v>
      </c>
      <c r="G5854" s="15" t="s">
        <v>16370</v>
      </c>
      <c r="H5854" s="15" t="s">
        <v>16364</v>
      </c>
      <c r="I5854" s="15" t="s">
        <v>4327</v>
      </c>
      <c r="J5854" s="15" t="s">
        <v>4359</v>
      </c>
      <c r="K5854" s="15"/>
      <c r="L5854" s="103" t="str">
        <f t="shared" si="1"/>
        <v>B-SH500-N41DARL-S-500 ml Natural Pntd Darling Shampoo Jerrycan</v>
      </c>
      <c r="M5854" s="103">
        <f t="shared" si="2"/>
        <v>1728</v>
      </c>
      <c r="N5854" s="102" t="str">
        <f t="shared" si="3"/>
        <v>wk 31</v>
      </c>
    </row>
    <row r="5855" ht="12.75" customHeight="1">
      <c r="A5855" s="15" t="s">
        <v>4474</v>
      </c>
      <c r="B5855" s="15" t="s">
        <v>3123</v>
      </c>
      <c r="C5855" s="15" t="s">
        <v>4321</v>
      </c>
      <c r="D5855" s="15" t="s">
        <v>3507</v>
      </c>
      <c r="E5855" s="15" t="s">
        <v>16371</v>
      </c>
      <c r="F5855" s="15" t="s">
        <v>9190</v>
      </c>
      <c r="G5855" s="15" t="s">
        <v>16372</v>
      </c>
      <c r="H5855" s="15" t="s">
        <v>16360</v>
      </c>
      <c r="I5855" s="15" t="s">
        <v>4327</v>
      </c>
      <c r="J5855" s="15" t="s">
        <v>4359</v>
      </c>
      <c r="K5855" s="15"/>
      <c r="L5855" s="103" t="str">
        <f t="shared" si="1"/>
        <v>B-SH500-N41DARL-S-500 ml Natural Pntd Darling Shampoo Jerrycan</v>
      </c>
      <c r="M5855" s="103">
        <f t="shared" si="2"/>
        <v>1728</v>
      </c>
      <c r="N5855" s="102" t="str">
        <f t="shared" si="3"/>
        <v>wk 36</v>
      </c>
    </row>
    <row r="5856" ht="12.75" customHeight="1">
      <c r="A5856" s="15" t="s">
        <v>4487</v>
      </c>
      <c r="B5856" s="15" t="s">
        <v>3123</v>
      </c>
      <c r="C5856" s="15" t="s">
        <v>4321</v>
      </c>
      <c r="D5856" s="15" t="s">
        <v>7521</v>
      </c>
      <c r="E5856" s="15" t="s">
        <v>16373</v>
      </c>
      <c r="F5856" s="15" t="s">
        <v>9190</v>
      </c>
      <c r="G5856" s="15" t="s">
        <v>16374</v>
      </c>
      <c r="H5856" s="15" t="s">
        <v>16375</v>
      </c>
      <c r="I5856" s="15" t="s">
        <v>4327</v>
      </c>
      <c r="J5856" s="15" t="s">
        <v>4359</v>
      </c>
      <c r="K5856" s="15"/>
      <c r="L5856" s="103" t="str">
        <f t="shared" si="1"/>
        <v>B-SH500-N41DARL-S-500 ml Natural Pntd Darling Shampoo Jerrycan</v>
      </c>
      <c r="M5856" s="103">
        <f t="shared" si="2"/>
        <v>1584</v>
      </c>
      <c r="N5856" s="102" t="str">
        <f t="shared" si="3"/>
        <v>wk </v>
      </c>
    </row>
    <row r="5857" ht="12.75" customHeight="1">
      <c r="A5857" s="15" t="s">
        <v>4491</v>
      </c>
      <c r="B5857" s="15" t="s">
        <v>3123</v>
      </c>
      <c r="C5857" s="15" t="s">
        <v>4321</v>
      </c>
      <c r="D5857" s="15" t="s">
        <v>7753</v>
      </c>
      <c r="E5857" s="15" t="s">
        <v>16376</v>
      </c>
      <c r="F5857" s="15" t="s">
        <v>9190</v>
      </c>
      <c r="G5857" s="15" t="s">
        <v>16377</v>
      </c>
      <c r="H5857" s="15" t="s">
        <v>16378</v>
      </c>
      <c r="I5857" s="15" t="s">
        <v>4327</v>
      </c>
      <c r="J5857" s="15" t="s">
        <v>4359</v>
      </c>
      <c r="K5857" s="15"/>
      <c r="L5857" s="103" t="str">
        <f t="shared" si="1"/>
        <v>B-SH500-N41DARL-S-500 ml Natural Pntd Darling Shampoo Jerrycan</v>
      </c>
      <c r="M5857" s="103">
        <f t="shared" si="2"/>
        <v>2592</v>
      </c>
      <c r="N5857" s="102" t="str">
        <f t="shared" si="3"/>
        <v>wk </v>
      </c>
    </row>
    <row r="5858" ht="12.75" customHeight="1">
      <c r="A5858" s="15" t="s">
        <v>4494</v>
      </c>
      <c r="B5858" s="15" t="s">
        <v>3123</v>
      </c>
      <c r="C5858" s="15" t="s">
        <v>4321</v>
      </c>
      <c r="D5858" s="15" t="s">
        <v>3963</v>
      </c>
      <c r="E5858" s="15" t="s">
        <v>16379</v>
      </c>
      <c r="F5858" s="15" t="s">
        <v>9190</v>
      </c>
      <c r="G5858" s="15" t="s">
        <v>16380</v>
      </c>
      <c r="H5858" s="15" t="s">
        <v>16381</v>
      </c>
      <c r="I5858" s="15" t="s">
        <v>4327</v>
      </c>
      <c r="J5858" s="15" t="s">
        <v>4359</v>
      </c>
      <c r="K5858" s="15"/>
      <c r="L5858" s="103" t="str">
        <f t="shared" si="1"/>
        <v>B-SH500-N41DARL-S-500 ml Natural Pntd Darling Shampoo Jerrycan</v>
      </c>
      <c r="M5858" s="103">
        <f t="shared" si="2"/>
        <v>1296</v>
      </c>
      <c r="N5858" s="102" t="str">
        <f t="shared" si="3"/>
        <v>wk </v>
      </c>
    </row>
    <row r="5859" ht="12.75" customHeight="1">
      <c r="A5859" s="15" t="s">
        <v>4515</v>
      </c>
      <c r="B5859" s="15" t="s">
        <v>3123</v>
      </c>
      <c r="C5859" s="15" t="s">
        <v>4321</v>
      </c>
      <c r="D5859" s="15" t="s">
        <v>16382</v>
      </c>
      <c r="E5859" s="15" t="s">
        <v>16383</v>
      </c>
      <c r="F5859" s="15" t="s">
        <v>9190</v>
      </c>
      <c r="G5859" s="15" t="s">
        <v>16384</v>
      </c>
      <c r="H5859" s="15" t="s">
        <v>16385</v>
      </c>
      <c r="I5859" s="15" t="s">
        <v>4327</v>
      </c>
      <c r="J5859" s="15" t="s">
        <v>4359</v>
      </c>
      <c r="K5859" s="15"/>
      <c r="L5859" s="103" t="str">
        <f t="shared" si="1"/>
        <v>B-SH500-N41DARL-S-500 ml Natural Pntd Darling Shampoo Jerrycan</v>
      </c>
      <c r="M5859" s="103">
        <f t="shared" si="2"/>
        <v>4158</v>
      </c>
      <c r="N5859" s="102" t="str">
        <f t="shared" si="3"/>
        <v>wk </v>
      </c>
    </row>
    <row r="5860" ht="12.75" customHeight="1">
      <c r="A5860" s="15" t="s">
        <v>4567</v>
      </c>
      <c r="B5860" s="15" t="s">
        <v>3123</v>
      </c>
      <c r="C5860" s="15" t="s">
        <v>4321</v>
      </c>
      <c r="D5860" s="15" t="s">
        <v>3784</v>
      </c>
      <c r="E5860" s="15" t="s">
        <v>16386</v>
      </c>
      <c r="F5860" s="15" t="s">
        <v>9190</v>
      </c>
      <c r="G5860" s="15" t="s">
        <v>16387</v>
      </c>
      <c r="H5860" s="15" t="s">
        <v>16388</v>
      </c>
      <c r="I5860" s="15" t="s">
        <v>4327</v>
      </c>
      <c r="J5860" s="15" t="s">
        <v>4359</v>
      </c>
      <c r="K5860" s="15"/>
      <c r="L5860" s="103" t="str">
        <f t="shared" si="1"/>
        <v>B-SH500-N41DARL-S-500 ml Natural Pntd Darling Shampoo Jerrycan</v>
      </c>
      <c r="M5860" s="103">
        <f t="shared" si="2"/>
        <v>4032</v>
      </c>
      <c r="N5860" s="102" t="str">
        <f t="shared" si="3"/>
        <v>wk </v>
      </c>
    </row>
    <row r="5861" ht="12.75" customHeight="1">
      <c r="A5861" s="15" t="s">
        <v>4597</v>
      </c>
      <c r="B5861" s="15" t="s">
        <v>3123</v>
      </c>
      <c r="C5861" s="15" t="s">
        <v>4321</v>
      </c>
      <c r="D5861" s="15" t="s">
        <v>16389</v>
      </c>
      <c r="E5861" s="15" t="s">
        <v>16390</v>
      </c>
      <c r="F5861" s="15" t="s">
        <v>9190</v>
      </c>
      <c r="G5861" s="15" t="s">
        <v>16391</v>
      </c>
      <c r="H5861" s="15" t="s">
        <v>16392</v>
      </c>
      <c r="I5861" s="15" t="s">
        <v>4327</v>
      </c>
      <c r="J5861" s="15" t="s">
        <v>4359</v>
      </c>
      <c r="K5861" s="15"/>
      <c r="L5861" s="103" t="str">
        <f t="shared" si="1"/>
        <v>B-SH500-N41DARL-S-500 ml Natural Pntd Darling Shampoo Jerrycan</v>
      </c>
      <c r="M5861" s="103">
        <f t="shared" si="2"/>
        <v>5891</v>
      </c>
      <c r="N5861" s="102" t="str">
        <f t="shared" si="3"/>
        <v>wk </v>
      </c>
    </row>
    <row r="5862" ht="12.75" customHeight="1">
      <c r="A5862" s="15" t="s">
        <v>4805</v>
      </c>
      <c r="B5862" s="15" t="s">
        <v>3123</v>
      </c>
      <c r="C5862" s="15" t="s">
        <v>4321</v>
      </c>
      <c r="D5862" s="15" t="s">
        <v>3544</v>
      </c>
      <c r="E5862" s="15" t="s">
        <v>16393</v>
      </c>
      <c r="F5862" s="15" t="s">
        <v>9190</v>
      </c>
      <c r="G5862" s="15" t="s">
        <v>16394</v>
      </c>
      <c r="H5862" s="15" t="s">
        <v>16395</v>
      </c>
      <c r="I5862" s="15" t="s">
        <v>4327</v>
      </c>
      <c r="J5862" s="15" t="s">
        <v>4359</v>
      </c>
      <c r="K5862" s="15"/>
      <c r="L5862" s="103" t="str">
        <f t="shared" si="1"/>
        <v>B-SH500-N41DARL-S-500 ml Natural Pntd Darling Shampoo Jerrycan</v>
      </c>
      <c r="M5862" s="103">
        <f t="shared" si="2"/>
        <v>720</v>
      </c>
      <c r="N5862" s="102" t="str">
        <f t="shared" si="3"/>
        <v>wk </v>
      </c>
    </row>
    <row r="5863" ht="12.75" customHeight="1">
      <c r="A5863" s="15" t="s">
        <v>4808</v>
      </c>
      <c r="B5863" s="15" t="s">
        <v>3123</v>
      </c>
      <c r="C5863" s="15" t="s">
        <v>4321</v>
      </c>
      <c r="D5863" s="15" t="s">
        <v>7521</v>
      </c>
      <c r="E5863" s="15" t="s">
        <v>16396</v>
      </c>
      <c r="F5863" s="15" t="s">
        <v>9190</v>
      </c>
      <c r="G5863" s="15" t="s">
        <v>16374</v>
      </c>
      <c r="H5863" s="15" t="s">
        <v>16397</v>
      </c>
      <c r="I5863" s="15" t="s">
        <v>4327</v>
      </c>
      <c r="J5863" s="15" t="s">
        <v>4359</v>
      </c>
      <c r="K5863" s="15"/>
      <c r="L5863" s="103" t="str">
        <f t="shared" si="1"/>
        <v>B-SH500-N41DARL-S-500 ml Natural Pntd Darling Shampoo Jerrycan</v>
      </c>
      <c r="M5863" s="103">
        <f t="shared" si="2"/>
        <v>1584</v>
      </c>
      <c r="N5863" s="102" t="str">
        <f t="shared" si="3"/>
        <v>wk </v>
      </c>
    </row>
    <row r="5864" ht="12.75" customHeight="1">
      <c r="A5864" s="15" t="s">
        <v>4810</v>
      </c>
      <c r="B5864" s="15" t="s">
        <v>3123</v>
      </c>
      <c r="C5864" s="15" t="s">
        <v>4321</v>
      </c>
      <c r="D5864" s="15" t="s">
        <v>3963</v>
      </c>
      <c r="E5864" s="15" t="s">
        <v>16398</v>
      </c>
      <c r="F5864" s="15" t="s">
        <v>9190</v>
      </c>
      <c r="G5864" s="15" t="s">
        <v>16380</v>
      </c>
      <c r="H5864" s="15" t="s">
        <v>16399</v>
      </c>
      <c r="I5864" s="15" t="s">
        <v>4327</v>
      </c>
      <c r="J5864" s="15" t="s">
        <v>4359</v>
      </c>
      <c r="K5864" s="15"/>
      <c r="L5864" s="103" t="str">
        <f t="shared" si="1"/>
        <v>B-SH500-N41DARL-S-500 ml Natural Pntd Darling Shampoo Jerrycan</v>
      </c>
      <c r="M5864" s="103">
        <f t="shared" si="2"/>
        <v>1296</v>
      </c>
      <c r="N5864" s="102" t="str">
        <f t="shared" si="3"/>
        <v>wk </v>
      </c>
    </row>
    <row r="5865" ht="12.75" customHeight="1">
      <c r="A5865" s="15" t="s">
        <v>4813</v>
      </c>
      <c r="B5865" s="15" t="s">
        <v>3123</v>
      </c>
      <c r="C5865" s="15" t="s">
        <v>4321</v>
      </c>
      <c r="D5865" s="15" t="s">
        <v>16400</v>
      </c>
      <c r="E5865" s="15" t="s">
        <v>16401</v>
      </c>
      <c r="F5865" s="15" t="s">
        <v>9190</v>
      </c>
      <c r="G5865" s="15" t="s">
        <v>16402</v>
      </c>
      <c r="H5865" s="15" t="s">
        <v>16403</v>
      </c>
      <c r="I5865" s="15" t="s">
        <v>4327</v>
      </c>
      <c r="J5865" s="15" t="s">
        <v>4359</v>
      </c>
      <c r="K5865" s="15"/>
      <c r="L5865" s="103" t="str">
        <f t="shared" si="1"/>
        <v>B-SH500-N41DARL-S-500 ml Natural Pntd Darling Shampoo Jerrycan</v>
      </c>
      <c r="M5865" s="103">
        <f t="shared" si="2"/>
        <v>1402</v>
      </c>
      <c r="N5865" s="102" t="str">
        <f t="shared" si="3"/>
        <v>wk </v>
      </c>
    </row>
    <row r="5866" ht="12.75" customHeight="1">
      <c r="A5866" s="15" t="s">
        <v>16404</v>
      </c>
      <c r="B5866" s="15" t="s">
        <v>2855</v>
      </c>
      <c r="C5866" s="15" t="s">
        <v>3146</v>
      </c>
      <c r="D5866" s="15" t="s">
        <v>3145</v>
      </c>
      <c r="E5866" s="15"/>
      <c r="F5866" s="15" t="s">
        <v>4308</v>
      </c>
      <c r="G5866" s="15" t="s">
        <v>4352</v>
      </c>
      <c r="H5866" s="15" t="s">
        <v>3149</v>
      </c>
      <c r="I5866" s="15" t="s">
        <v>3177</v>
      </c>
      <c r="J5866" s="15"/>
      <c r="K5866" s="15"/>
      <c r="L5866" s="103" t="str">
        <f t="shared" si="1"/>
        <v>B-SH500-N41SER-500 ml Nat Shampoo Pntd Serveskin jerrycan</v>
      </c>
      <c r="M5866" s="103">
        <f t="shared" si="2"/>
        <v>0</v>
      </c>
      <c r="N5866" s="102" t="str">
        <f t="shared" si="3"/>
        <v>wk </v>
      </c>
    </row>
    <row r="5867" ht="12.75" customHeight="1">
      <c r="A5867" s="15" t="s">
        <v>4673</v>
      </c>
      <c r="B5867" s="15" t="s">
        <v>3123</v>
      </c>
      <c r="C5867" s="15" t="s">
        <v>4321</v>
      </c>
      <c r="D5867" s="15" t="s">
        <v>7483</v>
      </c>
      <c r="E5867" s="15" t="s">
        <v>16046</v>
      </c>
      <c r="F5867" s="15" t="s">
        <v>5620</v>
      </c>
      <c r="G5867" s="15" t="s">
        <v>16405</v>
      </c>
      <c r="H5867" s="15" t="s">
        <v>16406</v>
      </c>
      <c r="I5867" s="15" t="s">
        <v>4327</v>
      </c>
      <c r="J5867" s="15" t="s">
        <v>4345</v>
      </c>
      <c r="K5867" s="15"/>
      <c r="L5867" s="103" t="str">
        <f t="shared" si="1"/>
        <v>B-SH500-N41SER-500 ml Nat Shampoo Pntd Serveskin jerrycan</v>
      </c>
      <c r="M5867" s="103">
        <f t="shared" si="2"/>
        <v>432</v>
      </c>
      <c r="N5867" s="102" t="str">
        <f t="shared" si="3"/>
        <v>wk </v>
      </c>
    </row>
    <row r="5868" ht="12.75" customHeight="1">
      <c r="A5868" s="15" t="s">
        <v>16407</v>
      </c>
      <c r="B5868" s="15"/>
      <c r="C5868" s="15" t="s">
        <v>3146</v>
      </c>
      <c r="D5868" s="15" t="s">
        <v>3145</v>
      </c>
      <c r="E5868" s="15"/>
      <c r="F5868" s="15" t="s">
        <v>4308</v>
      </c>
      <c r="G5868" s="15" t="s">
        <v>16283</v>
      </c>
      <c r="H5868" s="15" t="s">
        <v>3149</v>
      </c>
      <c r="I5868" s="15" t="s">
        <v>3161</v>
      </c>
      <c r="J5868" s="15"/>
      <c r="K5868" s="15"/>
      <c r="L5868" s="103" t="str">
        <f t="shared" si="1"/>
        <v>B-SH500-Y41-500 ml Yellow shampoo Jerrycan</v>
      </c>
      <c r="M5868" s="103">
        <f t="shared" si="2"/>
        <v>0</v>
      </c>
      <c r="N5868" s="102" t="str">
        <f t="shared" si="3"/>
        <v>wk </v>
      </c>
    </row>
    <row r="5869" ht="12.75" customHeight="1">
      <c r="A5869" s="15" t="s">
        <v>4878</v>
      </c>
      <c r="B5869" s="15" t="s">
        <v>3123</v>
      </c>
      <c r="C5869" s="15" t="s">
        <v>4321</v>
      </c>
      <c r="D5869" s="15" t="s">
        <v>3816</v>
      </c>
      <c r="E5869" s="15" t="s">
        <v>16408</v>
      </c>
      <c r="F5869" s="15" t="s">
        <v>4324</v>
      </c>
      <c r="G5869" s="15" t="s">
        <v>16292</v>
      </c>
      <c r="H5869" s="15" t="s">
        <v>16409</v>
      </c>
      <c r="I5869" s="15" t="s">
        <v>4327</v>
      </c>
      <c r="J5869" s="15" t="s">
        <v>4328</v>
      </c>
      <c r="K5869" s="15"/>
      <c r="L5869" s="103" t="str">
        <f t="shared" si="1"/>
        <v>B-SH500-Y41-500 ml Yellow shampoo Jerrycan</v>
      </c>
      <c r="M5869" s="103">
        <f t="shared" si="2"/>
        <v>144</v>
      </c>
      <c r="N5869" s="102" t="str">
        <f t="shared" si="3"/>
        <v>wk </v>
      </c>
    </row>
    <row r="5870" ht="12.75" customHeight="1">
      <c r="A5870" s="15" t="s">
        <v>16410</v>
      </c>
      <c r="B5870" s="15" t="s">
        <v>2849</v>
      </c>
      <c r="C5870" s="15" t="s">
        <v>3146</v>
      </c>
      <c r="D5870" s="15" t="s">
        <v>3145</v>
      </c>
      <c r="E5870" s="15"/>
      <c r="F5870" s="15" t="s">
        <v>4308</v>
      </c>
      <c r="G5870" s="15" t="s">
        <v>4352</v>
      </c>
      <c r="H5870" s="15" t="s">
        <v>3149</v>
      </c>
      <c r="I5870" s="15" t="s">
        <v>3161</v>
      </c>
      <c r="J5870" s="15"/>
      <c r="K5870" s="15"/>
      <c r="L5870" s="103" t="str">
        <f t="shared" si="1"/>
        <v>B-SK300-22SER-ALOEVE-300 ml Natural Pntd Serveskine Aloevera Bottle</v>
      </c>
      <c r="M5870" s="103">
        <f t="shared" si="2"/>
        <v>0</v>
      </c>
      <c r="N5870" s="102" t="str">
        <f t="shared" si="3"/>
        <v>wk </v>
      </c>
    </row>
    <row r="5871" ht="12.75" customHeight="1">
      <c r="A5871" s="15" t="s">
        <v>5272</v>
      </c>
      <c r="B5871" s="15" t="s">
        <v>3123</v>
      </c>
      <c r="C5871" s="15" t="s">
        <v>4321</v>
      </c>
      <c r="D5871" s="15" t="s">
        <v>3641</v>
      </c>
      <c r="E5871" s="15" t="s">
        <v>16411</v>
      </c>
      <c r="F5871" s="15" t="s">
        <v>5620</v>
      </c>
      <c r="G5871" s="15" t="s">
        <v>16412</v>
      </c>
      <c r="H5871" s="15" t="s">
        <v>16413</v>
      </c>
      <c r="I5871" s="15" t="s">
        <v>4327</v>
      </c>
      <c r="J5871" s="15" t="s">
        <v>4345</v>
      </c>
      <c r="K5871" s="15"/>
      <c r="L5871" s="103" t="str">
        <f t="shared" si="1"/>
        <v>B-SK300-22SER-ALOEVE-300 ml Natural Pntd Serveskine Aloevera Bottle</v>
      </c>
      <c r="M5871" s="103">
        <f t="shared" si="2"/>
        <v>5000</v>
      </c>
      <c r="N5871" s="102" t="str">
        <f t="shared" si="3"/>
        <v>wk </v>
      </c>
    </row>
    <row r="5872" ht="12.75" customHeight="1">
      <c r="A5872" s="15" t="s">
        <v>16414</v>
      </c>
      <c r="B5872" s="15" t="s">
        <v>2849</v>
      </c>
      <c r="C5872" s="15" t="s">
        <v>3146</v>
      </c>
      <c r="D5872" s="15" t="s">
        <v>3145</v>
      </c>
      <c r="E5872" s="15"/>
      <c r="F5872" s="15" t="s">
        <v>4308</v>
      </c>
      <c r="G5872" s="15" t="s">
        <v>4352</v>
      </c>
      <c r="H5872" s="15" t="s">
        <v>3149</v>
      </c>
      <c r="I5872" s="15" t="s">
        <v>3156</v>
      </c>
      <c r="J5872" s="15"/>
      <c r="K5872" s="15"/>
      <c r="L5872" s="103" t="str">
        <f t="shared" si="1"/>
        <v>B-SKL300-N22SER-300 ml Natural Pntd Serveskine Honey Bottle</v>
      </c>
      <c r="M5872" s="103">
        <f t="shared" si="2"/>
        <v>0</v>
      </c>
      <c r="N5872" s="102" t="str">
        <f t="shared" si="3"/>
        <v>wk </v>
      </c>
    </row>
    <row r="5873" ht="12.75" customHeight="1">
      <c r="A5873" s="15" t="s">
        <v>4418</v>
      </c>
      <c r="B5873" s="15" t="s">
        <v>3123</v>
      </c>
      <c r="C5873" s="15" t="s">
        <v>4321</v>
      </c>
      <c r="D5873" s="15" t="s">
        <v>16415</v>
      </c>
      <c r="E5873" s="15" t="s">
        <v>16416</v>
      </c>
      <c r="F5873" s="15" t="s">
        <v>5620</v>
      </c>
      <c r="G5873" s="15" t="s">
        <v>16417</v>
      </c>
      <c r="H5873" s="15" t="s">
        <v>16418</v>
      </c>
      <c r="I5873" s="15" t="s">
        <v>4327</v>
      </c>
      <c r="J5873" s="15" t="s">
        <v>5653</v>
      </c>
      <c r="K5873" s="15"/>
      <c r="L5873" s="103" t="str">
        <f t="shared" si="1"/>
        <v>B-SKL300-N22SER-300 ml Natural Pntd Serveskine Honey Bottle</v>
      </c>
      <c r="M5873" s="103">
        <f t="shared" si="2"/>
        <v>863</v>
      </c>
      <c r="N5873" s="102" t="str">
        <f t="shared" si="3"/>
        <v>wk 36</v>
      </c>
    </row>
    <row r="5874" ht="12.75" customHeight="1">
      <c r="A5874" s="15" t="s">
        <v>4418</v>
      </c>
      <c r="B5874" s="15" t="s">
        <v>3123</v>
      </c>
      <c r="C5874" s="15" t="s">
        <v>4321</v>
      </c>
      <c r="D5874" s="15" t="s">
        <v>16419</v>
      </c>
      <c r="E5874" s="15" t="s">
        <v>16420</v>
      </c>
      <c r="F5874" s="15" t="s">
        <v>5620</v>
      </c>
      <c r="G5874" s="15" t="s">
        <v>16421</v>
      </c>
      <c r="H5874" s="15" t="s">
        <v>16422</v>
      </c>
      <c r="I5874" s="15" t="s">
        <v>4327</v>
      </c>
      <c r="J5874" s="15" t="s">
        <v>5653</v>
      </c>
      <c r="K5874" s="15"/>
      <c r="L5874" s="103" t="str">
        <f t="shared" si="1"/>
        <v>B-SKL300-N22SER-300 ml Natural Pntd Serveskine Honey Bottle</v>
      </c>
      <c r="M5874" s="103">
        <f t="shared" si="2"/>
        <v>1137</v>
      </c>
      <c r="N5874" s="102" t="str">
        <f t="shared" si="3"/>
        <v>wk 36</v>
      </c>
    </row>
    <row r="5875" ht="12.75" customHeight="1">
      <c r="A5875" s="15" t="s">
        <v>4423</v>
      </c>
      <c r="B5875" s="15" t="s">
        <v>3123</v>
      </c>
      <c r="C5875" s="15" t="s">
        <v>4321</v>
      </c>
      <c r="D5875" s="15" t="s">
        <v>3641</v>
      </c>
      <c r="E5875" s="15" t="s">
        <v>16423</v>
      </c>
      <c r="F5875" s="15" t="s">
        <v>5620</v>
      </c>
      <c r="G5875" s="15" t="s">
        <v>16412</v>
      </c>
      <c r="H5875" s="15" t="s">
        <v>16424</v>
      </c>
      <c r="I5875" s="15" t="s">
        <v>4327</v>
      </c>
      <c r="J5875" s="15" t="s">
        <v>5653</v>
      </c>
      <c r="K5875" s="15"/>
      <c r="L5875" s="103" t="str">
        <f t="shared" si="1"/>
        <v>B-SKL300-N22SER-300 ml Natural Pntd Serveskine Honey Bottle</v>
      </c>
      <c r="M5875" s="103">
        <f t="shared" si="2"/>
        <v>5000</v>
      </c>
      <c r="N5875" s="102" t="str">
        <f t="shared" si="3"/>
        <v>wk 40</v>
      </c>
    </row>
    <row r="5876" ht="12.75" customHeight="1">
      <c r="A5876" s="15" t="s">
        <v>5067</v>
      </c>
      <c r="B5876" s="15" t="s">
        <v>3123</v>
      </c>
      <c r="C5876" s="15" t="s">
        <v>4321</v>
      </c>
      <c r="D5876" s="15" t="s">
        <v>3767</v>
      </c>
      <c r="E5876" s="15" t="s">
        <v>16425</v>
      </c>
      <c r="F5876" s="15" t="s">
        <v>5620</v>
      </c>
      <c r="G5876" s="15" t="s">
        <v>15232</v>
      </c>
      <c r="H5876" s="15" t="s">
        <v>16426</v>
      </c>
      <c r="I5876" s="15" t="s">
        <v>4327</v>
      </c>
      <c r="J5876" s="15" t="s">
        <v>5653</v>
      </c>
      <c r="K5876" s="15"/>
      <c r="L5876" s="103" t="str">
        <f t="shared" si="1"/>
        <v>B-SKL300-N22SER-300 ml Natural Pntd Serveskine Honey Bottle</v>
      </c>
      <c r="M5876" s="103">
        <f t="shared" si="2"/>
        <v>4500</v>
      </c>
      <c r="N5876" s="102" t="str">
        <f t="shared" si="3"/>
        <v>wk 44</v>
      </c>
    </row>
    <row r="5877" ht="12.75" customHeight="1">
      <c r="A5877" s="15" t="s">
        <v>4329</v>
      </c>
      <c r="B5877" s="15" t="s">
        <v>3123</v>
      </c>
      <c r="C5877" s="15" t="s">
        <v>4321</v>
      </c>
      <c r="D5877" s="15" t="s">
        <v>8817</v>
      </c>
      <c r="E5877" s="15" t="s">
        <v>16427</v>
      </c>
      <c r="F5877" s="15" t="s">
        <v>5620</v>
      </c>
      <c r="G5877" s="15" t="s">
        <v>16428</v>
      </c>
      <c r="H5877" s="15" t="s">
        <v>16429</v>
      </c>
      <c r="I5877" s="15" t="s">
        <v>4327</v>
      </c>
      <c r="J5877" s="15" t="s">
        <v>5653</v>
      </c>
      <c r="K5877" s="15"/>
      <c r="L5877" s="103" t="str">
        <f t="shared" si="1"/>
        <v>B-SKL300-N22SER-300 ml Natural Pntd Serveskine Honey Bottle</v>
      </c>
      <c r="M5877" s="103">
        <f t="shared" si="2"/>
        <v>6500</v>
      </c>
      <c r="N5877" s="102" t="str">
        <f t="shared" si="3"/>
        <v>wk </v>
      </c>
    </row>
    <row r="5878" ht="12.75" customHeight="1">
      <c r="A5878" s="15" t="s">
        <v>4439</v>
      </c>
      <c r="B5878" s="15" t="s">
        <v>3123</v>
      </c>
      <c r="C5878" s="15" t="s">
        <v>4321</v>
      </c>
      <c r="D5878" s="15" t="s">
        <v>4124</v>
      </c>
      <c r="E5878" s="15" t="s">
        <v>16430</v>
      </c>
      <c r="F5878" s="15" t="s">
        <v>5620</v>
      </c>
      <c r="G5878" s="15" t="s">
        <v>7428</v>
      </c>
      <c r="H5878" s="15" t="s">
        <v>16431</v>
      </c>
      <c r="I5878" s="15" t="s">
        <v>4327</v>
      </c>
      <c r="J5878" s="15" t="s">
        <v>5653</v>
      </c>
      <c r="K5878" s="15"/>
      <c r="L5878" s="103" t="str">
        <f t="shared" si="1"/>
        <v>B-SKL300-N22SER-300 ml Natural Pntd Serveskine Honey Bottle</v>
      </c>
      <c r="M5878" s="103">
        <f t="shared" si="2"/>
        <v>3000</v>
      </c>
      <c r="N5878" s="102" t="str">
        <f t="shared" si="3"/>
        <v>wk </v>
      </c>
    </row>
    <row r="5879" ht="12.75" customHeight="1">
      <c r="A5879" s="15" t="s">
        <v>4477</v>
      </c>
      <c r="B5879" s="15" t="s">
        <v>3123</v>
      </c>
      <c r="C5879" s="15" t="s">
        <v>4321</v>
      </c>
      <c r="D5879" s="15" t="s">
        <v>16432</v>
      </c>
      <c r="E5879" s="15" t="s">
        <v>16433</v>
      </c>
      <c r="F5879" s="15" t="s">
        <v>5620</v>
      </c>
      <c r="G5879" s="15" t="s">
        <v>16434</v>
      </c>
      <c r="H5879" s="15" t="s">
        <v>16435</v>
      </c>
      <c r="I5879" s="15" t="s">
        <v>4327</v>
      </c>
      <c r="J5879" s="15" t="s">
        <v>5653</v>
      </c>
      <c r="K5879" s="15"/>
      <c r="L5879" s="103" t="str">
        <f t="shared" si="1"/>
        <v>B-SKL300-N22SER-300 ml Natural Pntd Serveskine Honey Bottle</v>
      </c>
      <c r="M5879" s="103">
        <f t="shared" si="2"/>
        <v>6750</v>
      </c>
      <c r="N5879" s="102" t="str">
        <f t="shared" si="3"/>
        <v>wk 40</v>
      </c>
    </row>
    <row r="5880" ht="12.75" customHeight="1">
      <c r="A5880" s="15" t="s">
        <v>4575</v>
      </c>
      <c r="B5880" s="15" t="s">
        <v>3123</v>
      </c>
      <c r="C5880" s="15" t="s">
        <v>4321</v>
      </c>
      <c r="D5880" s="15" t="s">
        <v>3641</v>
      </c>
      <c r="E5880" s="15" t="s">
        <v>16436</v>
      </c>
      <c r="F5880" s="15" t="s">
        <v>5620</v>
      </c>
      <c r="G5880" s="15" t="s">
        <v>16412</v>
      </c>
      <c r="H5880" s="15" t="s">
        <v>16437</v>
      </c>
      <c r="I5880" s="15" t="s">
        <v>4327</v>
      </c>
      <c r="J5880" s="15" t="s">
        <v>4345</v>
      </c>
      <c r="K5880" s="15"/>
      <c r="L5880" s="103" t="str">
        <f t="shared" si="1"/>
        <v>B-SKL300-N22SER-300 ml Natural Pntd Serveskine Honey Bottle</v>
      </c>
      <c r="M5880" s="103">
        <f t="shared" si="2"/>
        <v>5000</v>
      </c>
      <c r="N5880" s="102" t="str">
        <f t="shared" si="3"/>
        <v>wk </v>
      </c>
    </row>
    <row r="5881" ht="12.75" customHeight="1">
      <c r="A5881" s="15" t="s">
        <v>4579</v>
      </c>
      <c r="B5881" s="15" t="s">
        <v>3123</v>
      </c>
      <c r="C5881" s="15" t="s">
        <v>4321</v>
      </c>
      <c r="D5881" s="15" t="s">
        <v>16128</v>
      </c>
      <c r="E5881" s="15" t="s">
        <v>16438</v>
      </c>
      <c r="F5881" s="15" t="s">
        <v>5620</v>
      </c>
      <c r="G5881" s="15" t="s">
        <v>16439</v>
      </c>
      <c r="H5881" s="15" t="s">
        <v>16440</v>
      </c>
      <c r="I5881" s="15" t="s">
        <v>4327</v>
      </c>
      <c r="J5881" s="15" t="s">
        <v>4345</v>
      </c>
      <c r="K5881" s="15"/>
      <c r="L5881" s="103" t="str">
        <f t="shared" si="1"/>
        <v>B-SKL300-N22SER-300 ml Natural Pntd Serveskine Honey Bottle</v>
      </c>
      <c r="M5881" s="103">
        <f t="shared" si="2"/>
        <v>3250</v>
      </c>
      <c r="N5881" s="102" t="str">
        <f t="shared" si="3"/>
        <v>wk </v>
      </c>
    </row>
    <row r="5882" ht="12.75" customHeight="1">
      <c r="A5882" s="15" t="s">
        <v>4600</v>
      </c>
      <c r="B5882" s="15" t="s">
        <v>3123</v>
      </c>
      <c r="C5882" s="15" t="s">
        <v>4321</v>
      </c>
      <c r="D5882" s="15" t="s">
        <v>3914</v>
      </c>
      <c r="E5882" s="15" t="s">
        <v>16441</v>
      </c>
      <c r="F5882" s="15" t="s">
        <v>5620</v>
      </c>
      <c r="G5882" s="15" t="s">
        <v>10490</v>
      </c>
      <c r="H5882" s="15" t="s">
        <v>16442</v>
      </c>
      <c r="I5882" s="15" t="s">
        <v>4327</v>
      </c>
      <c r="J5882" s="15" t="s">
        <v>4345</v>
      </c>
      <c r="K5882" s="15"/>
      <c r="L5882" s="103" t="str">
        <f t="shared" si="1"/>
        <v>B-SKL300-N22SER-300 ml Natural Pntd Serveskine Honey Bottle</v>
      </c>
      <c r="M5882" s="103">
        <f t="shared" si="2"/>
        <v>5500</v>
      </c>
      <c r="N5882" s="102" t="str">
        <f t="shared" si="3"/>
        <v>wk </v>
      </c>
    </row>
    <row r="5883" ht="12.75" customHeight="1">
      <c r="A5883" s="15" t="s">
        <v>4726</v>
      </c>
      <c r="B5883" s="15" t="s">
        <v>3123</v>
      </c>
      <c r="C5883" s="15" t="s">
        <v>4321</v>
      </c>
      <c r="D5883" s="15" t="s">
        <v>6669</v>
      </c>
      <c r="E5883" s="15" t="s">
        <v>16443</v>
      </c>
      <c r="F5883" s="15" t="s">
        <v>5620</v>
      </c>
      <c r="G5883" s="15" t="s">
        <v>16444</v>
      </c>
      <c r="H5883" s="15" t="s">
        <v>16445</v>
      </c>
      <c r="I5883" s="15" t="s">
        <v>4327</v>
      </c>
      <c r="J5883" s="15" t="s">
        <v>4345</v>
      </c>
      <c r="K5883" s="15"/>
      <c r="L5883" s="103" t="str">
        <f t="shared" si="1"/>
        <v>B-SKL300-N22SER-300 ml Natural Pntd Serveskine Honey Bottle</v>
      </c>
      <c r="M5883" s="103">
        <f t="shared" si="2"/>
        <v>1250</v>
      </c>
      <c r="N5883" s="102" t="str">
        <f t="shared" si="3"/>
        <v>wk </v>
      </c>
    </row>
    <row r="5884" ht="12.75" customHeight="1">
      <c r="A5884" s="15" t="s">
        <v>4729</v>
      </c>
      <c r="B5884" s="15" t="s">
        <v>3123</v>
      </c>
      <c r="C5884" s="15" t="s">
        <v>4321</v>
      </c>
      <c r="D5884" s="15" t="s">
        <v>6516</v>
      </c>
      <c r="E5884" s="15" t="s">
        <v>16446</v>
      </c>
      <c r="F5884" s="15" t="s">
        <v>5620</v>
      </c>
      <c r="G5884" s="15" t="s">
        <v>16447</v>
      </c>
      <c r="H5884" s="15" t="s">
        <v>16448</v>
      </c>
      <c r="I5884" s="15" t="s">
        <v>4327</v>
      </c>
      <c r="J5884" s="15" t="s">
        <v>4345</v>
      </c>
      <c r="K5884" s="15"/>
      <c r="L5884" s="103" t="str">
        <f t="shared" si="1"/>
        <v>B-SKL300-N22SER-300 ml Natural Pntd Serveskine Honey Bottle</v>
      </c>
      <c r="M5884" s="103">
        <f t="shared" si="2"/>
        <v>8750</v>
      </c>
      <c r="N5884" s="102" t="str">
        <f t="shared" si="3"/>
        <v>wk </v>
      </c>
    </row>
    <row r="5885" ht="12.75" customHeight="1">
      <c r="A5885" s="15" t="s">
        <v>4778</v>
      </c>
      <c r="B5885" s="15" t="s">
        <v>3123</v>
      </c>
      <c r="C5885" s="15" t="s">
        <v>4321</v>
      </c>
      <c r="D5885" s="15" t="s">
        <v>3641</v>
      </c>
      <c r="E5885" s="15" t="s">
        <v>16449</v>
      </c>
      <c r="F5885" s="15" t="s">
        <v>5620</v>
      </c>
      <c r="G5885" s="15" t="s">
        <v>16412</v>
      </c>
      <c r="H5885" s="15" t="s">
        <v>16450</v>
      </c>
      <c r="I5885" s="15" t="s">
        <v>4327</v>
      </c>
      <c r="J5885" s="15" t="s">
        <v>4345</v>
      </c>
      <c r="K5885" s="15"/>
      <c r="L5885" s="103" t="str">
        <f t="shared" si="1"/>
        <v>B-SKL300-N22SER-300 ml Natural Pntd Serveskine Honey Bottle</v>
      </c>
      <c r="M5885" s="103">
        <f t="shared" si="2"/>
        <v>5000</v>
      </c>
      <c r="N5885" s="102" t="str">
        <f t="shared" si="3"/>
        <v>wk 49</v>
      </c>
    </row>
    <row r="5886" ht="12.75" customHeight="1">
      <c r="A5886" s="15" t="s">
        <v>4830</v>
      </c>
      <c r="B5886" s="15" t="s">
        <v>3123</v>
      </c>
      <c r="C5886" s="15" t="s">
        <v>4321</v>
      </c>
      <c r="D5886" s="15" t="s">
        <v>16128</v>
      </c>
      <c r="E5886" s="15" t="s">
        <v>16451</v>
      </c>
      <c r="F5886" s="15" t="s">
        <v>5620</v>
      </c>
      <c r="G5886" s="15" t="s">
        <v>16439</v>
      </c>
      <c r="H5886" s="15" t="s">
        <v>16452</v>
      </c>
      <c r="I5886" s="15" t="s">
        <v>4327</v>
      </c>
      <c r="J5886" s="15" t="s">
        <v>4345</v>
      </c>
      <c r="K5886" s="15"/>
      <c r="L5886" s="103" t="str">
        <f t="shared" si="1"/>
        <v>B-SKL300-N22SER-300 ml Natural Pntd Serveskine Honey Bottle</v>
      </c>
      <c r="M5886" s="103">
        <f t="shared" si="2"/>
        <v>3250</v>
      </c>
      <c r="N5886" s="102" t="str">
        <f t="shared" si="3"/>
        <v>wk 32</v>
      </c>
    </row>
    <row r="5887" ht="12.75" customHeight="1">
      <c r="A5887" s="15" t="s">
        <v>4846</v>
      </c>
      <c r="B5887" s="15" t="s">
        <v>3123</v>
      </c>
      <c r="C5887" s="15" t="s">
        <v>4321</v>
      </c>
      <c r="D5887" s="15" t="s">
        <v>3767</v>
      </c>
      <c r="E5887" s="15" t="s">
        <v>16453</v>
      </c>
      <c r="F5887" s="15" t="s">
        <v>5620</v>
      </c>
      <c r="G5887" s="15" t="s">
        <v>15232</v>
      </c>
      <c r="H5887" s="15" t="s">
        <v>16454</v>
      </c>
      <c r="I5887" s="15" t="s">
        <v>4327</v>
      </c>
      <c r="J5887" s="15" t="s">
        <v>4345</v>
      </c>
      <c r="K5887" s="15"/>
      <c r="L5887" s="103" t="str">
        <f t="shared" si="1"/>
        <v>B-SKL300-N22SER-300 ml Natural Pntd Serveskine Honey Bottle</v>
      </c>
      <c r="M5887" s="103">
        <f t="shared" si="2"/>
        <v>4500</v>
      </c>
      <c r="N5887" s="102" t="str">
        <f t="shared" si="3"/>
        <v>wk </v>
      </c>
    </row>
    <row r="5888" ht="12.75" customHeight="1">
      <c r="A5888" s="15" t="s">
        <v>4872</v>
      </c>
      <c r="B5888" s="15" t="s">
        <v>3123</v>
      </c>
      <c r="C5888" s="15" t="s">
        <v>4321</v>
      </c>
      <c r="D5888" s="15" t="s">
        <v>4000</v>
      </c>
      <c r="E5888" s="15" t="s">
        <v>16455</v>
      </c>
      <c r="F5888" s="15" t="s">
        <v>5620</v>
      </c>
      <c r="G5888" s="15" t="s">
        <v>16456</v>
      </c>
      <c r="H5888" s="15" t="s">
        <v>16457</v>
      </c>
      <c r="I5888" s="15" t="s">
        <v>4327</v>
      </c>
      <c r="J5888" s="15" t="s">
        <v>4345</v>
      </c>
      <c r="K5888" s="15"/>
      <c r="L5888" s="103" t="str">
        <f t="shared" si="1"/>
        <v>B-SKL300-N22SER-300 ml Natural Pntd Serveskine Honey Bottle</v>
      </c>
      <c r="M5888" s="103">
        <f t="shared" si="2"/>
        <v>4750</v>
      </c>
      <c r="N5888" s="102" t="str">
        <f t="shared" si="3"/>
        <v>wk </v>
      </c>
    </row>
    <row r="5889" ht="12.75" customHeight="1">
      <c r="A5889" s="15" t="s">
        <v>4878</v>
      </c>
      <c r="B5889" s="15" t="s">
        <v>3123</v>
      </c>
      <c r="C5889" s="15" t="s">
        <v>4321</v>
      </c>
      <c r="D5889" s="15" t="s">
        <v>5913</v>
      </c>
      <c r="E5889" s="15" t="s">
        <v>16458</v>
      </c>
      <c r="F5889" s="15" t="s">
        <v>5620</v>
      </c>
      <c r="G5889" s="15" t="s">
        <v>16459</v>
      </c>
      <c r="H5889" s="15" t="s">
        <v>16460</v>
      </c>
      <c r="I5889" s="15" t="s">
        <v>4327</v>
      </c>
      <c r="J5889" s="15" t="s">
        <v>4345</v>
      </c>
      <c r="K5889" s="15"/>
      <c r="L5889" s="103" t="str">
        <f t="shared" si="1"/>
        <v>B-SKL300-N22SER-300 ml Natural Pntd Serveskine Honey Bottle</v>
      </c>
      <c r="M5889" s="103">
        <f t="shared" si="2"/>
        <v>5250</v>
      </c>
      <c r="N5889" s="102" t="str">
        <f t="shared" si="3"/>
        <v>wk </v>
      </c>
    </row>
    <row r="5890" ht="12.75" customHeight="1">
      <c r="A5890" s="15" t="s">
        <v>16461</v>
      </c>
      <c r="B5890" s="15" t="s">
        <v>2903</v>
      </c>
      <c r="C5890" s="15" t="s">
        <v>3146</v>
      </c>
      <c r="D5890" s="15" t="s">
        <v>3145</v>
      </c>
      <c r="E5890" s="15"/>
      <c r="F5890" s="15" t="s">
        <v>4308</v>
      </c>
      <c r="G5890" s="15" t="s">
        <v>16462</v>
      </c>
      <c r="H5890" s="15" t="s">
        <v>3149</v>
      </c>
      <c r="I5890" s="15" t="s">
        <v>3156</v>
      </c>
      <c r="J5890" s="15"/>
      <c r="K5890" s="15"/>
      <c r="L5890" s="103" t="str">
        <f t="shared" si="1"/>
        <v>B-SP1-W18-200 gm White Scouring Powder bottle</v>
      </c>
      <c r="M5890" s="103">
        <f t="shared" si="2"/>
        <v>0</v>
      </c>
      <c r="N5890" s="102" t="str">
        <f t="shared" si="3"/>
        <v>wk </v>
      </c>
    </row>
    <row r="5891" ht="12.75" customHeight="1">
      <c r="A5891" s="15" t="s">
        <v>4361</v>
      </c>
      <c r="B5891" s="15" t="s">
        <v>3123</v>
      </c>
      <c r="C5891" s="15" t="s">
        <v>4321</v>
      </c>
      <c r="D5891" s="15" t="s">
        <v>6766</v>
      </c>
      <c r="E5891" s="15" t="s">
        <v>15253</v>
      </c>
      <c r="F5891" s="15" t="s">
        <v>4324</v>
      </c>
      <c r="G5891" s="15" t="s">
        <v>16463</v>
      </c>
      <c r="H5891" s="15" t="s">
        <v>16464</v>
      </c>
      <c r="I5891" s="15" t="s">
        <v>4327</v>
      </c>
      <c r="J5891" s="15" t="s">
        <v>5653</v>
      </c>
      <c r="K5891" s="15"/>
      <c r="L5891" s="103" t="str">
        <f t="shared" si="1"/>
        <v>B-SP1-W18-200 gm White Scouring Powder bottle</v>
      </c>
      <c r="M5891" s="103">
        <f t="shared" si="2"/>
        <v>1080</v>
      </c>
      <c r="N5891" s="102" t="str">
        <f t="shared" si="3"/>
        <v>wk 5</v>
      </c>
    </row>
    <row r="5892" ht="12.75" customHeight="1">
      <c r="A5892" s="15" t="s">
        <v>4515</v>
      </c>
      <c r="B5892" s="15" t="s">
        <v>3123</v>
      </c>
      <c r="C5892" s="15" t="s">
        <v>4321</v>
      </c>
      <c r="D5892" s="15" t="s">
        <v>3507</v>
      </c>
      <c r="E5892" s="15" t="s">
        <v>16465</v>
      </c>
      <c r="F5892" s="15" t="s">
        <v>4324</v>
      </c>
      <c r="G5892" s="15" t="s">
        <v>16466</v>
      </c>
      <c r="H5892" s="15" t="s">
        <v>16467</v>
      </c>
      <c r="I5892" s="15" t="s">
        <v>4327</v>
      </c>
      <c r="J5892" s="15" t="s">
        <v>4328</v>
      </c>
      <c r="K5892" s="15"/>
      <c r="L5892" s="103" t="str">
        <f t="shared" si="1"/>
        <v>B-SP1-W18-200 gm White Scouring Powder bottle</v>
      </c>
      <c r="M5892" s="103">
        <f t="shared" si="2"/>
        <v>1728</v>
      </c>
      <c r="N5892" s="102" t="str">
        <f t="shared" si="3"/>
        <v>wk </v>
      </c>
    </row>
    <row r="5893" ht="12.75" customHeight="1">
      <c r="A5893" s="15" t="s">
        <v>4334</v>
      </c>
      <c r="B5893" s="15" t="s">
        <v>3123</v>
      </c>
      <c r="C5893" s="15" t="s">
        <v>4965</v>
      </c>
      <c r="D5893" s="15" t="s">
        <v>16361</v>
      </c>
      <c r="E5893" s="15" t="s">
        <v>16468</v>
      </c>
      <c r="F5893" s="15" t="s">
        <v>4324</v>
      </c>
      <c r="G5893" s="15" t="s">
        <v>16469</v>
      </c>
      <c r="H5893" s="15" t="s">
        <v>16470</v>
      </c>
      <c r="I5893" s="15" t="s">
        <v>4327</v>
      </c>
      <c r="J5893" s="15" t="s">
        <v>4328</v>
      </c>
      <c r="K5893" s="15"/>
      <c r="L5893" s="103" t="str">
        <f t="shared" si="1"/>
        <v>B-SP1-W18-200 gm White Scouring Powder bottle</v>
      </c>
      <c r="M5893" s="103">
        <f t="shared" si="2"/>
        <v>1728</v>
      </c>
      <c r="N5893" s="102" t="str">
        <f t="shared" si="3"/>
        <v>wk </v>
      </c>
    </row>
    <row r="5894" ht="12.75" customHeight="1">
      <c r="A5894" s="15" t="s">
        <v>4710</v>
      </c>
      <c r="B5894" s="15" t="s">
        <v>3123</v>
      </c>
      <c r="C5894" s="15" t="s">
        <v>4321</v>
      </c>
      <c r="D5894" s="15" t="s">
        <v>3507</v>
      </c>
      <c r="E5894" s="15" t="s">
        <v>16471</v>
      </c>
      <c r="F5894" s="15" t="s">
        <v>16472</v>
      </c>
      <c r="G5894" s="15" t="s">
        <v>16466</v>
      </c>
      <c r="H5894" s="15" t="s">
        <v>16473</v>
      </c>
      <c r="I5894" s="15" t="s">
        <v>4327</v>
      </c>
      <c r="J5894" s="15" t="s">
        <v>4328</v>
      </c>
      <c r="K5894" s="15"/>
      <c r="L5894" s="103" t="str">
        <f t="shared" si="1"/>
        <v>B-SP1-W18-200 gm White Scouring Powder bottle</v>
      </c>
      <c r="M5894" s="103">
        <f t="shared" si="2"/>
        <v>1728</v>
      </c>
      <c r="N5894" s="102" t="str">
        <f t="shared" si="3"/>
        <v>wk 32</v>
      </c>
    </row>
    <row r="5895" ht="12.75" customHeight="1">
      <c r="A5895" s="15" t="s">
        <v>4720</v>
      </c>
      <c r="B5895" s="15" t="s">
        <v>3123</v>
      </c>
      <c r="C5895" s="15" t="s">
        <v>4321</v>
      </c>
      <c r="D5895" s="15" t="s">
        <v>14305</v>
      </c>
      <c r="E5895" s="15" t="s">
        <v>16474</v>
      </c>
      <c r="F5895" s="15" t="s">
        <v>16472</v>
      </c>
      <c r="G5895" s="15" t="s">
        <v>16475</v>
      </c>
      <c r="H5895" s="15" t="s">
        <v>16476</v>
      </c>
      <c r="I5895" s="15" t="s">
        <v>4327</v>
      </c>
      <c r="J5895" s="15" t="s">
        <v>4328</v>
      </c>
      <c r="K5895" s="15"/>
      <c r="L5895" s="103" t="str">
        <f t="shared" si="1"/>
        <v>B-SP1-W18-200 gm White Scouring Powder bottle</v>
      </c>
      <c r="M5895" s="103">
        <f t="shared" si="2"/>
        <v>1944</v>
      </c>
      <c r="N5895" s="102" t="str">
        <f t="shared" si="3"/>
        <v>wk </v>
      </c>
    </row>
    <row r="5896" ht="12.75" customHeight="1">
      <c r="A5896" s="15" t="s">
        <v>4722</v>
      </c>
      <c r="B5896" s="15" t="s">
        <v>3123</v>
      </c>
      <c r="C5896" s="15" t="s">
        <v>4321</v>
      </c>
      <c r="D5896" s="15" t="s">
        <v>7483</v>
      </c>
      <c r="E5896" s="15" t="s">
        <v>15305</v>
      </c>
      <c r="F5896" s="15" t="s">
        <v>4324</v>
      </c>
      <c r="G5896" s="15" t="s">
        <v>16477</v>
      </c>
      <c r="H5896" s="15" t="s">
        <v>16478</v>
      </c>
      <c r="I5896" s="15" t="s">
        <v>4327</v>
      </c>
      <c r="J5896" s="15" t="s">
        <v>4328</v>
      </c>
      <c r="K5896" s="15"/>
      <c r="L5896" s="103" t="str">
        <f t="shared" si="1"/>
        <v>B-SP1-W18-200 gm White Scouring Powder bottle</v>
      </c>
      <c r="M5896" s="103">
        <f t="shared" si="2"/>
        <v>432</v>
      </c>
      <c r="N5896" s="102" t="str">
        <f t="shared" si="3"/>
        <v>wk </v>
      </c>
    </row>
    <row r="5897" ht="12.75" customHeight="1">
      <c r="A5897" s="15" t="s">
        <v>4782</v>
      </c>
      <c r="B5897" s="15" t="s">
        <v>3123</v>
      </c>
      <c r="C5897" s="15" t="s">
        <v>4321</v>
      </c>
      <c r="D5897" s="15" t="s">
        <v>9301</v>
      </c>
      <c r="E5897" s="15" t="s">
        <v>13911</v>
      </c>
      <c r="F5897" s="15" t="s">
        <v>4324</v>
      </c>
      <c r="G5897" s="15" t="s">
        <v>16479</v>
      </c>
      <c r="H5897" s="15" t="s">
        <v>16480</v>
      </c>
      <c r="I5897" s="15" t="s">
        <v>4327</v>
      </c>
      <c r="J5897" s="15" t="s">
        <v>4328</v>
      </c>
      <c r="K5897" s="15"/>
      <c r="L5897" s="103" t="str">
        <f t="shared" si="1"/>
        <v>B-SP1-W18-200 gm White Scouring Powder bottle</v>
      </c>
      <c r="M5897" s="103">
        <f t="shared" si="2"/>
        <v>216</v>
      </c>
      <c r="N5897" s="102" t="str">
        <f t="shared" si="3"/>
        <v>wk </v>
      </c>
    </row>
    <row r="5898" ht="12.75" customHeight="1">
      <c r="A5898" s="15" t="s">
        <v>4441</v>
      </c>
      <c r="B5898" s="15" t="s">
        <v>3128</v>
      </c>
      <c r="C5898" s="15" t="s">
        <v>4321</v>
      </c>
      <c r="D5898" s="15" t="s">
        <v>6173</v>
      </c>
      <c r="E5898" s="15" t="s">
        <v>16481</v>
      </c>
      <c r="F5898" s="15" t="s">
        <v>7965</v>
      </c>
      <c r="G5898" s="15" t="s">
        <v>16482</v>
      </c>
      <c r="H5898" s="15" t="s">
        <v>16483</v>
      </c>
      <c r="I5898" s="15" t="s">
        <v>5045</v>
      </c>
      <c r="J5898" s="15" t="s">
        <v>5653</v>
      </c>
      <c r="K5898" s="15"/>
      <c r="L5898" s="103" t="str">
        <f t="shared" si="1"/>
        <v>B-SP1-W18-200 gm White Scouring Powder bottle</v>
      </c>
      <c r="M5898" s="103">
        <f t="shared" si="2"/>
        <v>20000</v>
      </c>
      <c r="N5898" s="102" t="str">
        <f t="shared" si="3"/>
        <v>wk </v>
      </c>
    </row>
    <row r="5899" ht="12.75" customHeight="1">
      <c r="A5899" s="15" t="s">
        <v>4460</v>
      </c>
      <c r="B5899" s="15" t="s">
        <v>3128</v>
      </c>
      <c r="C5899" s="15" t="s">
        <v>4321</v>
      </c>
      <c r="D5899" s="15" t="s">
        <v>3539</v>
      </c>
      <c r="E5899" s="15" t="s">
        <v>16484</v>
      </c>
      <c r="F5899" s="15" t="s">
        <v>4324</v>
      </c>
      <c r="G5899" s="15" t="s">
        <v>16485</v>
      </c>
      <c r="H5899" s="15" t="s">
        <v>16486</v>
      </c>
      <c r="I5899" s="15" t="s">
        <v>4327</v>
      </c>
      <c r="J5899" s="15" t="s">
        <v>4328</v>
      </c>
      <c r="K5899" s="15"/>
      <c r="L5899" s="103" t="str">
        <f t="shared" si="1"/>
        <v>B-SP1-W18-200 gm White Scouring Powder bottle</v>
      </c>
      <c r="M5899" s="103">
        <f t="shared" si="2"/>
        <v>864</v>
      </c>
      <c r="N5899" s="102" t="str">
        <f t="shared" si="3"/>
        <v>wk 14</v>
      </c>
    </row>
    <row r="5900" ht="12.75" customHeight="1">
      <c r="A5900" s="15" t="s">
        <v>16487</v>
      </c>
      <c r="B5900" s="15" t="s">
        <v>2855</v>
      </c>
      <c r="C5900" s="15" t="s">
        <v>3146</v>
      </c>
      <c r="D5900" s="15" t="s">
        <v>3145</v>
      </c>
      <c r="E5900" s="15"/>
      <c r="F5900" s="15" t="s">
        <v>4308</v>
      </c>
      <c r="G5900" s="15" t="s">
        <v>16488</v>
      </c>
      <c r="H5900" s="15" t="s">
        <v>3149</v>
      </c>
      <c r="I5900" s="15" t="s">
        <v>3149</v>
      </c>
      <c r="J5900" s="15"/>
      <c r="K5900" s="15"/>
      <c r="L5900" s="103" t="str">
        <f t="shared" si="1"/>
        <v>B-SP2-W30-500G White Scouring Bottle</v>
      </c>
      <c r="M5900" s="103">
        <f t="shared" si="2"/>
        <v>0</v>
      </c>
      <c r="N5900" s="102" t="str">
        <f t="shared" si="3"/>
        <v>wk </v>
      </c>
    </row>
    <row r="5901" ht="12.75" customHeight="1">
      <c r="A5901" s="15" t="s">
        <v>4373</v>
      </c>
      <c r="B5901" s="15" t="s">
        <v>3123</v>
      </c>
      <c r="C5901" s="15" t="s">
        <v>4321</v>
      </c>
      <c r="D5901" s="15" t="s">
        <v>16489</v>
      </c>
      <c r="E5901" s="15" t="s">
        <v>16490</v>
      </c>
      <c r="F5901" s="15" t="s">
        <v>7328</v>
      </c>
      <c r="G5901" s="15" t="s">
        <v>16491</v>
      </c>
      <c r="H5901" s="15" t="s">
        <v>16492</v>
      </c>
      <c r="I5901" s="15" t="s">
        <v>4327</v>
      </c>
      <c r="J5901" s="15" t="s">
        <v>4359</v>
      </c>
      <c r="K5901" s="15"/>
      <c r="L5901" s="103" t="str">
        <f t="shared" si="1"/>
        <v>B-SP2-W30-500G White Scouring Bottle</v>
      </c>
      <c r="M5901" s="103">
        <f t="shared" si="2"/>
        <v>10608</v>
      </c>
      <c r="N5901" s="102" t="str">
        <f t="shared" si="3"/>
        <v>wk </v>
      </c>
    </row>
    <row r="5902" ht="12.75" customHeight="1">
      <c r="A5902" s="15" t="s">
        <v>7593</v>
      </c>
      <c r="B5902" s="15" t="s">
        <v>3123</v>
      </c>
      <c r="C5902" s="15" t="s">
        <v>4321</v>
      </c>
      <c r="D5902" s="15" t="s">
        <v>16489</v>
      </c>
      <c r="E5902" s="15" t="s">
        <v>16493</v>
      </c>
      <c r="F5902" s="15" t="s">
        <v>7328</v>
      </c>
      <c r="G5902" s="15" t="s">
        <v>16491</v>
      </c>
      <c r="H5902" s="15" t="s">
        <v>16494</v>
      </c>
      <c r="I5902" s="15" t="s">
        <v>4327</v>
      </c>
      <c r="J5902" s="15" t="s">
        <v>4359</v>
      </c>
      <c r="K5902" s="15"/>
      <c r="L5902" s="103" t="str">
        <f t="shared" si="1"/>
        <v>B-SP2-W30-500G White Scouring Bottle</v>
      </c>
      <c r="M5902" s="103">
        <f t="shared" si="2"/>
        <v>10608</v>
      </c>
      <c r="N5902" s="102" t="str">
        <f t="shared" si="3"/>
        <v>wk 18</v>
      </c>
    </row>
    <row r="5903" ht="12.75" customHeight="1">
      <c r="A5903" s="15" t="s">
        <v>4423</v>
      </c>
      <c r="B5903" s="15" t="s">
        <v>3123</v>
      </c>
      <c r="C5903" s="15" t="s">
        <v>4321</v>
      </c>
      <c r="D5903" s="15" t="s">
        <v>16495</v>
      </c>
      <c r="E5903" s="15" t="s">
        <v>16496</v>
      </c>
      <c r="F5903" s="15" t="s">
        <v>4324</v>
      </c>
      <c r="G5903" s="15" t="s">
        <v>16497</v>
      </c>
      <c r="H5903" s="15" t="s">
        <v>16498</v>
      </c>
      <c r="I5903" s="15" t="s">
        <v>4327</v>
      </c>
      <c r="J5903" s="15" t="s">
        <v>4328</v>
      </c>
      <c r="K5903" s="15"/>
      <c r="L5903" s="103" t="str">
        <f t="shared" si="1"/>
        <v>B-SP2-W30-500G White Scouring Bottle</v>
      </c>
      <c r="M5903" s="103">
        <f t="shared" si="2"/>
        <v>136</v>
      </c>
      <c r="N5903" s="102" t="str">
        <f t="shared" si="3"/>
        <v>wk 40</v>
      </c>
    </row>
    <row r="5904" ht="12.75" customHeight="1">
      <c r="A5904" s="15" t="s">
        <v>4447</v>
      </c>
      <c r="B5904" s="15" t="s">
        <v>3123</v>
      </c>
      <c r="C5904" s="15" t="s">
        <v>4321</v>
      </c>
      <c r="D5904" s="15" t="s">
        <v>13639</v>
      </c>
      <c r="E5904" s="15" t="s">
        <v>16499</v>
      </c>
      <c r="F5904" s="15" t="s">
        <v>4324</v>
      </c>
      <c r="G5904" s="15" t="s">
        <v>16500</v>
      </c>
      <c r="H5904" s="15" t="s">
        <v>16501</v>
      </c>
      <c r="I5904" s="15" t="s">
        <v>4327</v>
      </c>
      <c r="J5904" s="15" t="s">
        <v>4345</v>
      </c>
      <c r="K5904" s="15"/>
      <c r="L5904" s="103" t="str">
        <f t="shared" si="1"/>
        <v>B-SP2-W30-500G White Scouring Bottle</v>
      </c>
      <c r="M5904" s="103">
        <f t="shared" si="2"/>
        <v>2720</v>
      </c>
      <c r="N5904" s="102" t="str">
        <f t="shared" si="3"/>
        <v>wk </v>
      </c>
    </row>
    <row r="5905" ht="12.75" customHeight="1">
      <c r="A5905" s="15" t="s">
        <v>4513</v>
      </c>
      <c r="B5905" s="15" t="s">
        <v>3123</v>
      </c>
      <c r="C5905" s="15" t="s">
        <v>4321</v>
      </c>
      <c r="D5905" s="15" t="s">
        <v>16502</v>
      </c>
      <c r="E5905" s="15" t="s">
        <v>16503</v>
      </c>
      <c r="F5905" s="15" t="s">
        <v>4324</v>
      </c>
      <c r="G5905" s="15" t="s">
        <v>16504</v>
      </c>
      <c r="H5905" s="15" t="s">
        <v>16505</v>
      </c>
      <c r="I5905" s="15" t="s">
        <v>4327</v>
      </c>
      <c r="J5905" s="15" t="s">
        <v>4328</v>
      </c>
      <c r="K5905" s="15"/>
      <c r="L5905" s="103" t="str">
        <f t="shared" si="1"/>
        <v>B-SP2-W30-500G White Scouring Bottle</v>
      </c>
      <c r="M5905" s="103">
        <f t="shared" si="2"/>
        <v>408</v>
      </c>
      <c r="N5905" s="102" t="str">
        <f t="shared" si="3"/>
        <v>wk </v>
      </c>
    </row>
    <row r="5906" ht="12.75" customHeight="1">
      <c r="A5906" s="15" t="s">
        <v>4513</v>
      </c>
      <c r="B5906" s="15" t="s">
        <v>3123</v>
      </c>
      <c r="C5906" s="15" t="s">
        <v>4321</v>
      </c>
      <c r="D5906" s="15" t="s">
        <v>16502</v>
      </c>
      <c r="E5906" s="15" t="s">
        <v>16506</v>
      </c>
      <c r="F5906" s="15" t="s">
        <v>4324</v>
      </c>
      <c r="G5906" s="15" t="s">
        <v>16504</v>
      </c>
      <c r="H5906" s="15" t="s">
        <v>16505</v>
      </c>
      <c r="I5906" s="15" t="s">
        <v>4327</v>
      </c>
      <c r="J5906" s="15" t="s">
        <v>4328</v>
      </c>
      <c r="K5906" s="15"/>
      <c r="L5906" s="103" t="str">
        <f t="shared" si="1"/>
        <v>B-SP2-W30-500G White Scouring Bottle</v>
      </c>
      <c r="M5906" s="103">
        <f t="shared" si="2"/>
        <v>408</v>
      </c>
      <c r="N5906" s="102" t="str">
        <f t="shared" si="3"/>
        <v>wk </v>
      </c>
    </row>
    <row r="5907" ht="12.75" customHeight="1">
      <c r="A5907" s="15" t="s">
        <v>4515</v>
      </c>
      <c r="B5907" s="15" t="s">
        <v>3123</v>
      </c>
      <c r="C5907" s="15" t="s">
        <v>4321</v>
      </c>
      <c r="D5907" s="15" t="s">
        <v>4014</v>
      </c>
      <c r="E5907" s="15" t="s">
        <v>16507</v>
      </c>
      <c r="F5907" s="15" t="s">
        <v>4324</v>
      </c>
      <c r="G5907" s="15" t="s">
        <v>16508</v>
      </c>
      <c r="H5907" s="15" t="s">
        <v>16509</v>
      </c>
      <c r="I5907" s="15" t="s">
        <v>4327</v>
      </c>
      <c r="J5907" s="15" t="s">
        <v>4345</v>
      </c>
      <c r="K5907" s="15"/>
      <c r="L5907" s="103" t="str">
        <f t="shared" si="1"/>
        <v>B-SP2-W30-500G White Scouring Bottle</v>
      </c>
      <c r="M5907" s="103">
        <f t="shared" si="2"/>
        <v>272</v>
      </c>
      <c r="N5907" s="102" t="str">
        <f t="shared" si="3"/>
        <v>wk </v>
      </c>
    </row>
    <row r="5908" ht="12.75" customHeight="1">
      <c r="A5908" s="15" t="s">
        <v>4527</v>
      </c>
      <c r="B5908" s="15" t="s">
        <v>3123</v>
      </c>
      <c r="C5908" s="15" t="s">
        <v>4321</v>
      </c>
      <c r="D5908" s="15" t="s">
        <v>3875</v>
      </c>
      <c r="E5908" s="15" t="s">
        <v>16510</v>
      </c>
      <c r="F5908" s="15" t="s">
        <v>16511</v>
      </c>
      <c r="G5908" s="15" t="s">
        <v>16512</v>
      </c>
      <c r="H5908" s="15" t="s">
        <v>16513</v>
      </c>
      <c r="I5908" s="15" t="s">
        <v>4327</v>
      </c>
      <c r="J5908" s="15" t="s">
        <v>4328</v>
      </c>
      <c r="K5908" s="15"/>
      <c r="L5908" s="103" t="str">
        <f t="shared" si="1"/>
        <v>B-SP2-W30-500G White Scouring Bottle</v>
      </c>
      <c r="M5908" s="103">
        <f t="shared" si="2"/>
        <v>680</v>
      </c>
      <c r="N5908" s="102" t="str">
        <f t="shared" si="3"/>
        <v>wk </v>
      </c>
    </row>
    <row r="5909" ht="12.75" customHeight="1">
      <c r="A5909" s="15" t="s">
        <v>4527</v>
      </c>
      <c r="B5909" s="15" t="s">
        <v>3123</v>
      </c>
      <c r="C5909" s="15" t="s">
        <v>4321</v>
      </c>
      <c r="D5909" s="15" t="s">
        <v>16514</v>
      </c>
      <c r="E5909" s="15" t="s">
        <v>16515</v>
      </c>
      <c r="F5909" s="15" t="s">
        <v>7328</v>
      </c>
      <c r="G5909" s="15" t="s">
        <v>16516</v>
      </c>
      <c r="H5909" s="15" t="s">
        <v>16517</v>
      </c>
      <c r="I5909" s="15" t="s">
        <v>4327</v>
      </c>
      <c r="J5909" s="15" t="s">
        <v>4359</v>
      </c>
      <c r="K5909" s="15"/>
      <c r="L5909" s="103" t="str">
        <f t="shared" si="1"/>
        <v>B-SP2-W30-500G White Scouring Bottle</v>
      </c>
      <c r="M5909" s="103">
        <f t="shared" si="2"/>
        <v>9112</v>
      </c>
      <c r="N5909" s="102" t="str">
        <f t="shared" si="3"/>
        <v>wk </v>
      </c>
    </row>
    <row r="5910" ht="12.75" customHeight="1">
      <c r="A5910" s="15" t="s">
        <v>4553</v>
      </c>
      <c r="B5910" s="15" t="s">
        <v>3123</v>
      </c>
      <c r="C5910" s="15" t="s">
        <v>4321</v>
      </c>
      <c r="D5910" s="15" t="s">
        <v>3875</v>
      </c>
      <c r="E5910" s="15" t="s">
        <v>16518</v>
      </c>
      <c r="F5910" s="15" t="s">
        <v>7328</v>
      </c>
      <c r="G5910" s="15" t="s">
        <v>16519</v>
      </c>
      <c r="H5910" s="15" t="s">
        <v>16513</v>
      </c>
      <c r="I5910" s="15" t="s">
        <v>4327</v>
      </c>
      <c r="J5910" s="15" t="s">
        <v>4359</v>
      </c>
      <c r="K5910" s="15"/>
      <c r="L5910" s="103" t="str">
        <f t="shared" si="1"/>
        <v>B-SP2-W30-500G White Scouring Bottle</v>
      </c>
      <c r="M5910" s="103">
        <f t="shared" si="2"/>
        <v>680</v>
      </c>
      <c r="N5910" s="102" t="str">
        <f t="shared" si="3"/>
        <v>wk 27</v>
      </c>
    </row>
    <row r="5911" ht="12.75" customHeight="1">
      <c r="A5911" s="15" t="s">
        <v>4979</v>
      </c>
      <c r="B5911" s="15" t="s">
        <v>3123</v>
      </c>
      <c r="C5911" s="15" t="s">
        <v>4321</v>
      </c>
      <c r="D5911" s="15" t="s">
        <v>16502</v>
      </c>
      <c r="E5911" s="15" t="s">
        <v>16520</v>
      </c>
      <c r="F5911" s="15" t="s">
        <v>4324</v>
      </c>
      <c r="G5911" s="15" t="s">
        <v>16504</v>
      </c>
      <c r="H5911" s="15" t="s">
        <v>16521</v>
      </c>
      <c r="I5911" s="15" t="s">
        <v>4327</v>
      </c>
      <c r="J5911" s="15" t="s">
        <v>4328</v>
      </c>
      <c r="K5911" s="15"/>
      <c r="L5911" s="103" t="str">
        <f t="shared" si="1"/>
        <v>B-SP2-W30-500G White Scouring Bottle</v>
      </c>
      <c r="M5911" s="103">
        <f t="shared" si="2"/>
        <v>408</v>
      </c>
      <c r="N5911" s="102" t="str">
        <f t="shared" si="3"/>
        <v>wk 36</v>
      </c>
    </row>
    <row r="5912" ht="12.75" customHeight="1">
      <c r="A5912" s="15" t="s">
        <v>8258</v>
      </c>
      <c r="B5912" s="15" t="s">
        <v>3123</v>
      </c>
      <c r="C5912" s="15" t="s">
        <v>4321</v>
      </c>
      <c r="D5912" s="15" t="s">
        <v>16522</v>
      </c>
      <c r="E5912" s="15" t="s">
        <v>16523</v>
      </c>
      <c r="F5912" s="15" t="s">
        <v>4324</v>
      </c>
      <c r="G5912" s="15" t="s">
        <v>16524</v>
      </c>
      <c r="H5912" s="15" t="s">
        <v>16525</v>
      </c>
      <c r="I5912" s="15" t="s">
        <v>4327</v>
      </c>
      <c r="J5912" s="15" t="s">
        <v>4328</v>
      </c>
      <c r="K5912" s="15"/>
      <c r="L5912" s="103" t="str">
        <f t="shared" si="1"/>
        <v>B-SP2-W30-500G White Scouring Bottle</v>
      </c>
      <c r="M5912" s="103">
        <f t="shared" si="2"/>
        <v>816</v>
      </c>
      <c r="N5912" s="102" t="str">
        <f t="shared" si="3"/>
        <v>wk </v>
      </c>
    </row>
    <row r="5913" ht="12.75" customHeight="1">
      <c r="A5913" s="15" t="s">
        <v>4656</v>
      </c>
      <c r="B5913" s="15" t="s">
        <v>3123</v>
      </c>
      <c r="C5913" s="15" t="s">
        <v>4321</v>
      </c>
      <c r="D5913" s="15" t="s">
        <v>16495</v>
      </c>
      <c r="E5913" s="15" t="s">
        <v>8007</v>
      </c>
      <c r="F5913" s="15" t="s">
        <v>4324</v>
      </c>
      <c r="G5913" s="15" t="s">
        <v>16497</v>
      </c>
      <c r="H5913" s="15" t="s">
        <v>16526</v>
      </c>
      <c r="I5913" s="15" t="s">
        <v>4327</v>
      </c>
      <c r="J5913" s="15" t="s">
        <v>4345</v>
      </c>
      <c r="K5913" s="15"/>
      <c r="L5913" s="103" t="str">
        <f t="shared" si="1"/>
        <v>B-SP2-W30-500G White Scouring Bottle</v>
      </c>
      <c r="M5913" s="103">
        <f t="shared" si="2"/>
        <v>136</v>
      </c>
      <c r="N5913" s="102" t="str">
        <f t="shared" si="3"/>
        <v>wk </v>
      </c>
    </row>
    <row r="5914" ht="12.75" customHeight="1">
      <c r="A5914" s="15" t="s">
        <v>4713</v>
      </c>
      <c r="B5914" s="15" t="s">
        <v>3123</v>
      </c>
      <c r="C5914" s="15" t="s">
        <v>4321</v>
      </c>
      <c r="D5914" s="15" t="s">
        <v>6292</v>
      </c>
      <c r="E5914" s="15" t="s">
        <v>16527</v>
      </c>
      <c r="F5914" s="15" t="s">
        <v>7328</v>
      </c>
      <c r="G5914" s="15" t="s">
        <v>16528</v>
      </c>
      <c r="H5914" s="15" t="s">
        <v>16529</v>
      </c>
      <c r="I5914" s="15" t="s">
        <v>4327</v>
      </c>
      <c r="J5914" s="15" t="s">
        <v>4359</v>
      </c>
      <c r="K5914" s="15"/>
      <c r="L5914" s="103" t="str">
        <f t="shared" si="1"/>
        <v>B-SP2-W30-500G White Scouring Bottle</v>
      </c>
      <c r="M5914" s="103">
        <f t="shared" si="2"/>
        <v>6120</v>
      </c>
      <c r="N5914" s="102" t="str">
        <f t="shared" si="3"/>
        <v>wk 36</v>
      </c>
    </row>
    <row r="5915" ht="12.75" customHeight="1">
      <c r="A5915" s="15" t="s">
        <v>4713</v>
      </c>
      <c r="B5915" s="15" t="s">
        <v>3123</v>
      </c>
      <c r="C5915" s="15" t="s">
        <v>4321</v>
      </c>
      <c r="D5915" s="15" t="s">
        <v>16530</v>
      </c>
      <c r="E5915" s="15" t="s">
        <v>7886</v>
      </c>
      <c r="F5915" s="15" t="s">
        <v>4324</v>
      </c>
      <c r="G5915" s="15" t="s">
        <v>16531</v>
      </c>
      <c r="H5915" s="15" t="s">
        <v>16532</v>
      </c>
      <c r="I5915" s="15" t="s">
        <v>4327</v>
      </c>
      <c r="J5915" s="15" t="s">
        <v>4345</v>
      </c>
      <c r="K5915" s="15"/>
      <c r="L5915" s="103" t="str">
        <f t="shared" si="1"/>
        <v>B-SP2-W30-500G White Scouring Bottle</v>
      </c>
      <c r="M5915" s="103">
        <f t="shared" si="2"/>
        <v>1088</v>
      </c>
      <c r="N5915" s="102" t="str">
        <f t="shared" si="3"/>
        <v>wk 36</v>
      </c>
    </row>
    <row r="5916" ht="12.75" customHeight="1">
      <c r="A5916" s="15" t="s">
        <v>4715</v>
      </c>
      <c r="B5916" s="15" t="s">
        <v>3123</v>
      </c>
      <c r="C5916" s="15" t="s">
        <v>4321</v>
      </c>
      <c r="D5916" s="15" t="s">
        <v>16533</v>
      </c>
      <c r="E5916" s="15" t="s">
        <v>16534</v>
      </c>
      <c r="F5916" s="15" t="s">
        <v>7328</v>
      </c>
      <c r="G5916" s="15" t="s">
        <v>16535</v>
      </c>
      <c r="H5916" s="15" t="s">
        <v>16536</v>
      </c>
      <c r="I5916" s="15" t="s">
        <v>4327</v>
      </c>
      <c r="J5916" s="15" t="s">
        <v>4359</v>
      </c>
      <c r="K5916" s="15"/>
      <c r="L5916" s="103" t="str">
        <f t="shared" si="1"/>
        <v>B-SP2-W30-500G White Scouring Bottle</v>
      </c>
      <c r="M5916" s="103">
        <f t="shared" si="2"/>
        <v>3128</v>
      </c>
      <c r="N5916" s="102" t="str">
        <f t="shared" si="3"/>
        <v>wk 41</v>
      </c>
    </row>
    <row r="5917" ht="12.75" customHeight="1">
      <c r="A5917" s="15" t="s">
        <v>4341</v>
      </c>
      <c r="B5917" s="15" t="s">
        <v>3123</v>
      </c>
      <c r="C5917" s="15" t="s">
        <v>4321</v>
      </c>
      <c r="D5917" s="15" t="s">
        <v>3963</v>
      </c>
      <c r="E5917" s="15" t="s">
        <v>16537</v>
      </c>
      <c r="F5917" s="15" t="s">
        <v>7328</v>
      </c>
      <c r="G5917" s="15" t="s">
        <v>16538</v>
      </c>
      <c r="H5917" s="15" t="s">
        <v>16539</v>
      </c>
      <c r="I5917" s="15" t="s">
        <v>4327</v>
      </c>
      <c r="J5917" s="15" t="s">
        <v>4359</v>
      </c>
      <c r="K5917" s="15"/>
      <c r="L5917" s="103" t="str">
        <f t="shared" si="1"/>
        <v>B-SP2-W30-500G White Scouring Bottle</v>
      </c>
      <c r="M5917" s="103">
        <f t="shared" si="2"/>
        <v>1296</v>
      </c>
      <c r="N5917" s="102" t="str">
        <f t="shared" si="3"/>
        <v>wk 45</v>
      </c>
    </row>
    <row r="5918" ht="12.75" customHeight="1">
      <c r="A5918" s="15" t="s">
        <v>4724</v>
      </c>
      <c r="B5918" s="15" t="s">
        <v>3123</v>
      </c>
      <c r="C5918" s="15" t="s">
        <v>4321</v>
      </c>
      <c r="D5918" s="15" t="s">
        <v>3875</v>
      </c>
      <c r="E5918" s="15" t="s">
        <v>16540</v>
      </c>
      <c r="F5918" s="15" t="s">
        <v>16511</v>
      </c>
      <c r="G5918" s="15" t="s">
        <v>16512</v>
      </c>
      <c r="H5918" s="15" t="s">
        <v>16541</v>
      </c>
      <c r="I5918" s="15" t="s">
        <v>4327</v>
      </c>
      <c r="J5918" s="15" t="s">
        <v>4345</v>
      </c>
      <c r="K5918" s="15"/>
      <c r="L5918" s="103" t="str">
        <f t="shared" si="1"/>
        <v>B-SP2-W30-500G White Scouring Bottle</v>
      </c>
      <c r="M5918" s="103">
        <f t="shared" si="2"/>
        <v>680</v>
      </c>
      <c r="N5918" s="102" t="str">
        <f t="shared" si="3"/>
        <v>wk </v>
      </c>
    </row>
    <row r="5919" ht="12.75" customHeight="1">
      <c r="A5919" s="15" t="s">
        <v>4795</v>
      </c>
      <c r="B5919" s="15" t="s">
        <v>3123</v>
      </c>
      <c r="C5919" s="15" t="s">
        <v>4321</v>
      </c>
      <c r="D5919" s="15" t="s">
        <v>5536</v>
      </c>
      <c r="E5919" s="15" t="s">
        <v>16542</v>
      </c>
      <c r="F5919" s="15" t="s">
        <v>7328</v>
      </c>
      <c r="G5919" s="15" t="s">
        <v>16543</v>
      </c>
      <c r="H5919" s="15" t="s">
        <v>16544</v>
      </c>
      <c r="I5919" s="15" t="s">
        <v>4327</v>
      </c>
      <c r="J5919" s="15" t="s">
        <v>4359</v>
      </c>
      <c r="K5919" s="15"/>
      <c r="L5919" s="103" t="str">
        <f t="shared" si="1"/>
        <v>B-SP2-W30-500G White Scouring Bottle</v>
      </c>
      <c r="M5919" s="103">
        <f t="shared" si="2"/>
        <v>6800</v>
      </c>
      <c r="N5919" s="102" t="str">
        <f t="shared" si="3"/>
        <v>wk </v>
      </c>
    </row>
    <row r="5920" ht="12.75" customHeight="1">
      <c r="A5920" s="15" t="s">
        <v>4799</v>
      </c>
      <c r="B5920" s="15" t="s">
        <v>3123</v>
      </c>
      <c r="C5920" s="15" t="s">
        <v>4321</v>
      </c>
      <c r="D5920" s="15" t="s">
        <v>16545</v>
      </c>
      <c r="E5920" s="15" t="s">
        <v>16546</v>
      </c>
      <c r="F5920" s="15" t="s">
        <v>7328</v>
      </c>
      <c r="G5920" s="15" t="s">
        <v>16547</v>
      </c>
      <c r="H5920" s="15" t="s">
        <v>16548</v>
      </c>
      <c r="I5920" s="15" t="s">
        <v>4327</v>
      </c>
      <c r="J5920" s="15" t="s">
        <v>4359</v>
      </c>
      <c r="K5920" s="15"/>
      <c r="L5920" s="103" t="str">
        <f t="shared" si="1"/>
        <v>B-SP2-W30-500G White Scouring Bottle</v>
      </c>
      <c r="M5920" s="103">
        <f t="shared" si="2"/>
        <v>2584</v>
      </c>
      <c r="N5920" s="102" t="str">
        <f t="shared" si="3"/>
        <v>wk </v>
      </c>
    </row>
    <row r="5921" ht="12.75" customHeight="1">
      <c r="A5921" s="15" t="s">
        <v>4802</v>
      </c>
      <c r="B5921" s="15" t="s">
        <v>3123</v>
      </c>
      <c r="C5921" s="15" t="s">
        <v>4321</v>
      </c>
      <c r="D5921" s="15" t="s">
        <v>13819</v>
      </c>
      <c r="E5921" s="15" t="s">
        <v>16549</v>
      </c>
      <c r="F5921" s="15" t="s">
        <v>7328</v>
      </c>
      <c r="G5921" s="15" t="s">
        <v>16550</v>
      </c>
      <c r="H5921" s="15" t="s">
        <v>16551</v>
      </c>
      <c r="I5921" s="15" t="s">
        <v>4327</v>
      </c>
      <c r="J5921" s="15" t="s">
        <v>4359</v>
      </c>
      <c r="K5921" s="15"/>
      <c r="L5921" s="103" t="str">
        <f t="shared" si="1"/>
        <v>B-SP2-W30-500G White Scouring Bottle</v>
      </c>
      <c r="M5921" s="103">
        <f t="shared" si="2"/>
        <v>1224</v>
      </c>
      <c r="N5921" s="102" t="str">
        <f t="shared" si="3"/>
        <v>wk </v>
      </c>
    </row>
    <row r="5922" ht="12.75" customHeight="1">
      <c r="A5922" s="15" t="s">
        <v>4810</v>
      </c>
      <c r="B5922" s="15" t="s">
        <v>3123</v>
      </c>
      <c r="C5922" s="15" t="s">
        <v>4321</v>
      </c>
      <c r="D5922" s="15" t="s">
        <v>16552</v>
      </c>
      <c r="E5922" s="15" t="s">
        <v>16553</v>
      </c>
      <c r="F5922" s="15" t="s">
        <v>4324</v>
      </c>
      <c r="G5922" s="15" t="s">
        <v>16554</v>
      </c>
      <c r="H5922" s="15" t="s">
        <v>16555</v>
      </c>
      <c r="I5922" s="15" t="s">
        <v>4327</v>
      </c>
      <c r="J5922" s="15" t="s">
        <v>4345</v>
      </c>
      <c r="K5922" s="15"/>
      <c r="L5922" s="103" t="str">
        <f t="shared" si="1"/>
        <v>B-SP2-W30-500G White Scouring Bottle</v>
      </c>
      <c r="M5922" s="103">
        <f t="shared" si="2"/>
        <v>544</v>
      </c>
      <c r="N5922" s="102" t="str">
        <f t="shared" si="3"/>
        <v>wk </v>
      </c>
    </row>
    <row r="5923" ht="12.75" customHeight="1">
      <c r="A5923" s="15" t="s">
        <v>4835</v>
      </c>
      <c r="B5923" s="15" t="s">
        <v>3123</v>
      </c>
      <c r="C5923" s="15" t="s">
        <v>4321</v>
      </c>
      <c r="D5923" s="15" t="s">
        <v>16495</v>
      </c>
      <c r="E5923" s="15" t="s">
        <v>7940</v>
      </c>
      <c r="F5923" s="15" t="s">
        <v>4324</v>
      </c>
      <c r="G5923" s="15" t="s">
        <v>16497</v>
      </c>
      <c r="H5923" s="15" t="s">
        <v>16556</v>
      </c>
      <c r="I5923" s="15" t="s">
        <v>4327</v>
      </c>
      <c r="J5923" s="15" t="s">
        <v>4328</v>
      </c>
      <c r="K5923" s="15"/>
      <c r="L5923" s="103" t="str">
        <f t="shared" si="1"/>
        <v>B-SP2-W30-500G White Scouring Bottle</v>
      </c>
      <c r="M5923" s="103">
        <f t="shared" si="2"/>
        <v>136</v>
      </c>
      <c r="N5923" s="102" t="str">
        <f t="shared" si="3"/>
        <v>wk 37</v>
      </c>
    </row>
    <row r="5924" ht="12.75" customHeight="1">
      <c r="A5924" s="15" t="s">
        <v>4846</v>
      </c>
      <c r="B5924" s="15" t="s">
        <v>3123</v>
      </c>
      <c r="C5924" s="15" t="s">
        <v>4321</v>
      </c>
      <c r="D5924" s="15" t="s">
        <v>8052</v>
      </c>
      <c r="E5924" s="15" t="s">
        <v>7947</v>
      </c>
      <c r="F5924" s="15" t="s">
        <v>4324</v>
      </c>
      <c r="G5924" s="15" t="s">
        <v>16557</v>
      </c>
      <c r="H5924" s="15" t="s">
        <v>16558</v>
      </c>
      <c r="I5924" s="15" t="s">
        <v>4327</v>
      </c>
      <c r="J5924" s="15" t="s">
        <v>4328</v>
      </c>
      <c r="K5924" s="15"/>
      <c r="L5924" s="103" t="str">
        <f t="shared" si="1"/>
        <v>B-SP2-W30-500G White Scouring Bottle</v>
      </c>
      <c r="M5924" s="103">
        <f t="shared" si="2"/>
        <v>1360</v>
      </c>
      <c r="N5924" s="102" t="str">
        <f t="shared" si="3"/>
        <v>wk </v>
      </c>
    </row>
    <row r="5925" ht="12.75" customHeight="1">
      <c r="A5925" s="15" t="s">
        <v>5615</v>
      </c>
      <c r="B5925" s="15" t="s">
        <v>3123</v>
      </c>
      <c r="C5925" s="15" t="s">
        <v>4321</v>
      </c>
      <c r="D5925" s="15" t="s">
        <v>16552</v>
      </c>
      <c r="E5925" s="15" t="s">
        <v>7954</v>
      </c>
      <c r="F5925" s="15" t="s">
        <v>4324</v>
      </c>
      <c r="G5925" s="15" t="s">
        <v>16554</v>
      </c>
      <c r="H5925" s="15" t="s">
        <v>16555</v>
      </c>
      <c r="I5925" s="15" t="s">
        <v>4327</v>
      </c>
      <c r="J5925" s="15" t="s">
        <v>4345</v>
      </c>
      <c r="K5925" s="15"/>
      <c r="L5925" s="103" t="str">
        <f t="shared" si="1"/>
        <v>B-SP2-W30-500G White Scouring Bottle</v>
      </c>
      <c r="M5925" s="103">
        <f t="shared" si="2"/>
        <v>544</v>
      </c>
      <c r="N5925" s="102" t="str">
        <f t="shared" si="3"/>
        <v>wk </v>
      </c>
    </row>
    <row r="5926" ht="12.75" customHeight="1">
      <c r="A5926" s="15" t="s">
        <v>4441</v>
      </c>
      <c r="B5926" s="15" t="s">
        <v>3128</v>
      </c>
      <c r="C5926" s="15" t="s">
        <v>4321</v>
      </c>
      <c r="D5926" s="15" t="s">
        <v>6173</v>
      </c>
      <c r="E5926" s="15" t="s">
        <v>16559</v>
      </c>
      <c r="F5926" s="15" t="s">
        <v>7965</v>
      </c>
      <c r="G5926" s="15" t="s">
        <v>16560</v>
      </c>
      <c r="H5926" s="15" t="s">
        <v>16561</v>
      </c>
      <c r="I5926" s="15" t="s">
        <v>5045</v>
      </c>
      <c r="J5926" s="15" t="s">
        <v>5653</v>
      </c>
      <c r="K5926" s="15"/>
      <c r="L5926" s="103" t="str">
        <f t="shared" si="1"/>
        <v>B-SP2-W30-500G White Scouring Bottle</v>
      </c>
      <c r="M5926" s="103">
        <f t="shared" si="2"/>
        <v>20000</v>
      </c>
      <c r="N5926" s="102" t="str">
        <f t="shared" si="3"/>
        <v>wk </v>
      </c>
    </row>
    <row r="5927" ht="12.75" customHeight="1">
      <c r="A5927" s="15" t="s">
        <v>4592</v>
      </c>
      <c r="B5927" s="15" t="s">
        <v>3128</v>
      </c>
      <c r="C5927" s="15" t="s">
        <v>4321</v>
      </c>
      <c r="D5927" s="15" t="s">
        <v>16522</v>
      </c>
      <c r="E5927" s="15" t="s">
        <v>16562</v>
      </c>
      <c r="F5927" s="15" t="s">
        <v>7328</v>
      </c>
      <c r="G5927" s="15" t="s">
        <v>16563</v>
      </c>
      <c r="H5927" s="15" t="s">
        <v>16564</v>
      </c>
      <c r="I5927" s="15" t="s">
        <v>4327</v>
      </c>
      <c r="J5927" s="15" t="s">
        <v>4359</v>
      </c>
      <c r="K5927" s="15"/>
      <c r="L5927" s="103" t="str">
        <f t="shared" si="1"/>
        <v>B-SP2-W30-500G White Scouring Bottle</v>
      </c>
      <c r="M5927" s="103">
        <f t="shared" si="2"/>
        <v>816</v>
      </c>
      <c r="N5927" s="102" t="str">
        <f t="shared" si="3"/>
        <v>wk </v>
      </c>
    </row>
    <row r="5928" ht="12.75" customHeight="1">
      <c r="A5928" s="15" t="s">
        <v>4659</v>
      </c>
      <c r="B5928" s="15" t="s">
        <v>3128</v>
      </c>
      <c r="C5928" s="15" t="s">
        <v>4321</v>
      </c>
      <c r="D5928" s="15" t="s">
        <v>16565</v>
      </c>
      <c r="E5928" s="15" t="s">
        <v>16566</v>
      </c>
      <c r="F5928" s="15" t="s">
        <v>16567</v>
      </c>
      <c r="G5928" s="15" t="s">
        <v>16568</v>
      </c>
      <c r="H5928" s="15" t="s">
        <v>16569</v>
      </c>
      <c r="I5928" s="15" t="s">
        <v>5045</v>
      </c>
      <c r="J5928" s="15" t="s">
        <v>4359</v>
      </c>
      <c r="K5928" s="15"/>
      <c r="L5928" s="103" t="str">
        <f t="shared" si="1"/>
        <v>B-SP2-W30-500G White Scouring Bottle</v>
      </c>
      <c r="M5928" s="103">
        <f t="shared" si="2"/>
        <v>50048</v>
      </c>
      <c r="N5928" s="102" t="str">
        <f t="shared" si="3"/>
        <v>wk </v>
      </c>
    </row>
    <row r="5929" ht="12.75" customHeight="1">
      <c r="A5929" s="15" t="s">
        <v>16570</v>
      </c>
      <c r="B5929" s="15" t="s">
        <v>2855</v>
      </c>
      <c r="C5929" s="15" t="s">
        <v>3146</v>
      </c>
      <c r="D5929" s="15" t="s">
        <v>3145</v>
      </c>
      <c r="E5929" s="15"/>
      <c r="F5929" s="15" t="s">
        <v>4308</v>
      </c>
      <c r="G5929" s="15" t="s">
        <v>14225</v>
      </c>
      <c r="H5929" s="15" t="s">
        <v>3149</v>
      </c>
      <c r="I5929" s="15" t="s">
        <v>3156</v>
      </c>
      <c r="J5929" s="15"/>
      <c r="K5929" s="15"/>
      <c r="L5929" s="103" t="str">
        <f t="shared" si="1"/>
        <v>B-SP3-W50-1kg White Scouring Powder Bottle</v>
      </c>
      <c r="M5929" s="103">
        <f t="shared" si="2"/>
        <v>0</v>
      </c>
      <c r="N5929" s="102" t="str">
        <f t="shared" si="3"/>
        <v>wk </v>
      </c>
    </row>
    <row r="5930" ht="12.75" customHeight="1">
      <c r="A5930" s="15" t="s">
        <v>4407</v>
      </c>
      <c r="B5930" s="15" t="s">
        <v>3123</v>
      </c>
      <c r="C5930" s="15" t="s">
        <v>4321</v>
      </c>
      <c r="D5930" s="15" t="s">
        <v>8724</v>
      </c>
      <c r="E5930" s="15" t="s">
        <v>16571</v>
      </c>
      <c r="F5930" s="15" t="s">
        <v>7328</v>
      </c>
      <c r="G5930" s="15" t="s">
        <v>16572</v>
      </c>
      <c r="H5930" s="15" t="s">
        <v>16573</v>
      </c>
      <c r="I5930" s="15" t="s">
        <v>4327</v>
      </c>
      <c r="J5930" s="15" t="s">
        <v>4359</v>
      </c>
      <c r="K5930" s="15"/>
      <c r="L5930" s="103" t="str">
        <f t="shared" si="1"/>
        <v>B-SP3-W50-1kg White Scouring Powder Bottle</v>
      </c>
      <c r="M5930" s="103">
        <f t="shared" si="2"/>
        <v>11500</v>
      </c>
      <c r="N5930" s="102" t="str">
        <f t="shared" si="3"/>
        <v>wk </v>
      </c>
    </row>
    <row r="5931" ht="12.75" customHeight="1">
      <c r="A5931" s="15" t="s">
        <v>4407</v>
      </c>
      <c r="B5931" s="15" t="s">
        <v>3123</v>
      </c>
      <c r="C5931" s="15" t="s">
        <v>4321</v>
      </c>
      <c r="D5931" s="15" t="s">
        <v>3722</v>
      </c>
      <c r="E5931" s="15" t="s">
        <v>16574</v>
      </c>
      <c r="F5931" s="15" t="s">
        <v>7328</v>
      </c>
      <c r="G5931" s="15" t="s">
        <v>16575</v>
      </c>
      <c r="H5931" s="15" t="s">
        <v>16576</v>
      </c>
      <c r="I5931" s="15" t="s">
        <v>4327</v>
      </c>
      <c r="J5931" s="15" t="s">
        <v>4359</v>
      </c>
      <c r="K5931" s="15"/>
      <c r="L5931" s="103" t="str">
        <f t="shared" si="1"/>
        <v>B-SP3-W50-1kg White Scouring Powder Bottle</v>
      </c>
      <c r="M5931" s="103">
        <f t="shared" si="2"/>
        <v>792</v>
      </c>
      <c r="N5931" s="102" t="str">
        <f t="shared" si="3"/>
        <v>wk </v>
      </c>
    </row>
    <row r="5932" ht="12.75" customHeight="1">
      <c r="A5932" s="15" t="s">
        <v>4407</v>
      </c>
      <c r="B5932" s="15" t="s">
        <v>3123</v>
      </c>
      <c r="C5932" s="15" t="s">
        <v>4321</v>
      </c>
      <c r="D5932" s="15" t="s">
        <v>16577</v>
      </c>
      <c r="E5932" s="15" t="s">
        <v>16578</v>
      </c>
      <c r="F5932" s="15" t="s">
        <v>7328</v>
      </c>
      <c r="G5932" s="15" t="s">
        <v>16579</v>
      </c>
      <c r="H5932" s="15" t="s">
        <v>16580</v>
      </c>
      <c r="I5932" s="15" t="s">
        <v>4327</v>
      </c>
      <c r="J5932" s="15" t="s">
        <v>4359</v>
      </c>
      <c r="K5932" s="15"/>
      <c r="L5932" s="103" t="str">
        <f t="shared" si="1"/>
        <v>B-SP3-W50-1kg White Scouring Powder Bottle</v>
      </c>
      <c r="M5932" s="103">
        <f t="shared" si="2"/>
        <v>56</v>
      </c>
      <c r="N5932" s="102" t="str">
        <f t="shared" si="3"/>
        <v>wk </v>
      </c>
    </row>
    <row r="5933" ht="12.75" customHeight="1">
      <c r="A5933" s="15" t="s">
        <v>4412</v>
      </c>
      <c r="B5933" s="15" t="s">
        <v>3123</v>
      </c>
      <c r="C5933" s="15" t="s">
        <v>4321</v>
      </c>
      <c r="D5933" s="15" t="s">
        <v>4019</v>
      </c>
      <c r="E5933" s="15" t="s">
        <v>8041</v>
      </c>
      <c r="F5933" s="15" t="s">
        <v>4324</v>
      </c>
      <c r="G5933" s="15" t="s">
        <v>16581</v>
      </c>
      <c r="H5933" s="15" t="s">
        <v>16582</v>
      </c>
      <c r="I5933" s="15" t="s">
        <v>4327</v>
      </c>
      <c r="J5933" s="15" t="s">
        <v>4328</v>
      </c>
      <c r="K5933" s="15"/>
      <c r="L5933" s="103" t="str">
        <f t="shared" si="1"/>
        <v>B-SP3-W50-1kg White Scouring Powder Bottle</v>
      </c>
      <c r="M5933" s="103">
        <f t="shared" si="2"/>
        <v>84</v>
      </c>
      <c r="N5933" s="102" t="str">
        <f t="shared" si="3"/>
        <v>wk </v>
      </c>
    </row>
    <row r="5934" ht="12.75" customHeight="1">
      <c r="A5934" s="15" t="s">
        <v>4447</v>
      </c>
      <c r="B5934" s="15" t="s">
        <v>3123</v>
      </c>
      <c r="C5934" s="15" t="s">
        <v>4321</v>
      </c>
      <c r="D5934" s="15" t="s">
        <v>5654</v>
      </c>
      <c r="E5934" s="15" t="s">
        <v>16583</v>
      </c>
      <c r="F5934" s="15" t="s">
        <v>7328</v>
      </c>
      <c r="G5934" s="15" t="s">
        <v>16584</v>
      </c>
      <c r="H5934" s="15" t="s">
        <v>16585</v>
      </c>
      <c r="I5934" s="15" t="s">
        <v>4327</v>
      </c>
      <c r="J5934" s="15" t="s">
        <v>4359</v>
      </c>
      <c r="K5934" s="15"/>
      <c r="L5934" s="103" t="str">
        <f t="shared" si="1"/>
        <v>B-SP3-W50-1kg White Scouring Powder Bottle</v>
      </c>
      <c r="M5934" s="103">
        <f t="shared" si="2"/>
        <v>1092</v>
      </c>
      <c r="N5934" s="102" t="str">
        <f t="shared" si="3"/>
        <v>wk </v>
      </c>
    </row>
    <row r="5935" ht="12.75" customHeight="1">
      <c r="A5935" s="15" t="s">
        <v>5151</v>
      </c>
      <c r="B5935" s="15" t="s">
        <v>3123</v>
      </c>
      <c r="C5935" s="15" t="s">
        <v>4321</v>
      </c>
      <c r="D5935" s="15" t="s">
        <v>5664</v>
      </c>
      <c r="E5935" s="15" t="s">
        <v>16586</v>
      </c>
      <c r="F5935" s="15" t="s">
        <v>7328</v>
      </c>
      <c r="G5935" s="15" t="s">
        <v>16587</v>
      </c>
      <c r="H5935" s="15" t="s">
        <v>16588</v>
      </c>
      <c r="I5935" s="15" t="s">
        <v>4327</v>
      </c>
      <c r="J5935" s="15" t="s">
        <v>4359</v>
      </c>
      <c r="K5935" s="15"/>
      <c r="L5935" s="103" t="str">
        <f t="shared" si="1"/>
        <v>B-SP3-W50-1kg White Scouring Powder Bottle</v>
      </c>
      <c r="M5935" s="103">
        <f t="shared" si="2"/>
        <v>1764</v>
      </c>
      <c r="N5935" s="102" t="str">
        <f t="shared" si="3"/>
        <v>wk </v>
      </c>
    </row>
    <row r="5936" ht="12.75" customHeight="1">
      <c r="A5936" s="15" t="s">
        <v>4452</v>
      </c>
      <c r="B5936" s="15" t="s">
        <v>3123</v>
      </c>
      <c r="C5936" s="15" t="s">
        <v>4321</v>
      </c>
      <c r="D5936" s="15" t="s">
        <v>3162</v>
      </c>
      <c r="E5936" s="15" t="s">
        <v>16589</v>
      </c>
      <c r="F5936" s="15" t="s">
        <v>7328</v>
      </c>
      <c r="G5936" s="15" t="s">
        <v>16590</v>
      </c>
      <c r="H5936" s="15" t="s">
        <v>16591</v>
      </c>
      <c r="I5936" s="15" t="s">
        <v>4327</v>
      </c>
      <c r="J5936" s="15" t="s">
        <v>4359</v>
      </c>
      <c r="K5936" s="15"/>
      <c r="L5936" s="103" t="str">
        <f t="shared" si="1"/>
        <v>B-SP3-W50-1kg White Scouring Powder Bottle</v>
      </c>
      <c r="M5936" s="103">
        <f t="shared" si="2"/>
        <v>1512</v>
      </c>
      <c r="N5936" s="102" t="str">
        <f t="shared" si="3"/>
        <v>wk </v>
      </c>
    </row>
    <row r="5937" ht="12.75" customHeight="1">
      <c r="A5937" s="15" t="s">
        <v>4515</v>
      </c>
      <c r="B5937" s="15" t="s">
        <v>3123</v>
      </c>
      <c r="C5937" s="15" t="s">
        <v>4321</v>
      </c>
      <c r="D5937" s="15" t="s">
        <v>5770</v>
      </c>
      <c r="E5937" s="15" t="s">
        <v>16592</v>
      </c>
      <c r="F5937" s="15" t="s">
        <v>7328</v>
      </c>
      <c r="G5937" s="15" t="s">
        <v>16593</v>
      </c>
      <c r="H5937" s="15" t="s">
        <v>16594</v>
      </c>
      <c r="I5937" s="15" t="s">
        <v>4327</v>
      </c>
      <c r="J5937" s="15" t="s">
        <v>4359</v>
      </c>
      <c r="K5937" s="15"/>
      <c r="L5937" s="103" t="str">
        <f t="shared" si="1"/>
        <v>B-SP3-W50-1kg White Scouring Powder Bottle</v>
      </c>
      <c r="M5937" s="103">
        <f t="shared" si="2"/>
        <v>2940</v>
      </c>
      <c r="N5937" s="102" t="str">
        <f t="shared" si="3"/>
        <v>wk </v>
      </c>
    </row>
    <row r="5938" ht="12.75" customHeight="1">
      <c r="A5938" s="15" t="s">
        <v>4527</v>
      </c>
      <c r="B5938" s="15" t="s">
        <v>3123</v>
      </c>
      <c r="C5938" s="15" t="s">
        <v>4965</v>
      </c>
      <c r="D5938" s="15" t="s">
        <v>16595</v>
      </c>
      <c r="E5938" s="15" t="s">
        <v>16596</v>
      </c>
      <c r="F5938" s="15" t="s">
        <v>7328</v>
      </c>
      <c r="G5938" s="15" t="s">
        <v>16597</v>
      </c>
      <c r="H5938" s="15" t="s">
        <v>16598</v>
      </c>
      <c r="I5938" s="15" t="s">
        <v>4327</v>
      </c>
      <c r="J5938" s="15" t="s">
        <v>4359</v>
      </c>
      <c r="K5938" s="15"/>
      <c r="L5938" s="103" t="str">
        <f t="shared" si="1"/>
        <v>B-SP3-W50-1kg White Scouring Powder Bottle</v>
      </c>
      <c r="M5938" s="103">
        <f t="shared" si="2"/>
        <v>2940</v>
      </c>
      <c r="N5938" s="102" t="str">
        <f t="shared" si="3"/>
        <v>wk </v>
      </c>
    </row>
    <row r="5939" ht="12.75" customHeight="1">
      <c r="A5939" s="15" t="s">
        <v>4553</v>
      </c>
      <c r="B5939" s="15" t="s">
        <v>3123</v>
      </c>
      <c r="C5939" s="15" t="s">
        <v>4321</v>
      </c>
      <c r="D5939" s="15" t="s">
        <v>3847</v>
      </c>
      <c r="E5939" s="15" t="s">
        <v>16599</v>
      </c>
      <c r="F5939" s="15" t="s">
        <v>4324</v>
      </c>
      <c r="G5939" s="15" t="s">
        <v>16600</v>
      </c>
      <c r="H5939" s="15" t="s">
        <v>16601</v>
      </c>
      <c r="I5939" s="15" t="s">
        <v>4327</v>
      </c>
      <c r="J5939" s="15" t="s">
        <v>4328</v>
      </c>
      <c r="K5939" s="15"/>
      <c r="L5939" s="103" t="str">
        <f t="shared" si="1"/>
        <v>B-SP3-W50-1kg White Scouring Powder Bottle</v>
      </c>
      <c r="M5939" s="103">
        <f t="shared" si="2"/>
        <v>2016</v>
      </c>
      <c r="N5939" s="102" t="str">
        <f t="shared" si="3"/>
        <v>wk 27</v>
      </c>
    </row>
    <row r="5940" ht="12.75" customHeight="1">
      <c r="A5940" s="15" t="s">
        <v>4555</v>
      </c>
      <c r="B5940" s="15" t="s">
        <v>3123</v>
      </c>
      <c r="C5940" s="15" t="s">
        <v>4321</v>
      </c>
      <c r="D5940" s="15" t="s">
        <v>4036</v>
      </c>
      <c r="E5940" s="15" t="s">
        <v>8070</v>
      </c>
      <c r="F5940" s="15" t="s">
        <v>4324</v>
      </c>
      <c r="G5940" s="15" t="s">
        <v>16602</v>
      </c>
      <c r="H5940" s="15" t="s">
        <v>16603</v>
      </c>
      <c r="I5940" s="15" t="s">
        <v>4327</v>
      </c>
      <c r="J5940" s="15" t="s">
        <v>4328</v>
      </c>
      <c r="K5940" s="15"/>
      <c r="L5940" s="103" t="str">
        <f t="shared" si="1"/>
        <v>B-SP3-W50-1kg White Scouring Powder Bottle</v>
      </c>
      <c r="M5940" s="103">
        <f t="shared" si="2"/>
        <v>168</v>
      </c>
      <c r="N5940" s="102" t="str">
        <f t="shared" si="3"/>
        <v>wk 32</v>
      </c>
    </row>
    <row r="5941" ht="12.75" customHeight="1">
      <c r="A5941" s="15" t="s">
        <v>5256</v>
      </c>
      <c r="B5941" s="15" t="s">
        <v>3123</v>
      </c>
      <c r="C5941" s="15" t="s">
        <v>4321</v>
      </c>
      <c r="D5941" s="15" t="s">
        <v>5723</v>
      </c>
      <c r="E5941" s="15" t="s">
        <v>16604</v>
      </c>
      <c r="F5941" s="15" t="s">
        <v>4324</v>
      </c>
      <c r="G5941" s="15" t="s">
        <v>16605</v>
      </c>
      <c r="H5941" s="15" t="s">
        <v>16606</v>
      </c>
      <c r="I5941" s="15" t="s">
        <v>4327</v>
      </c>
      <c r="J5941" s="15" t="s">
        <v>4345</v>
      </c>
      <c r="K5941" s="15"/>
      <c r="L5941" s="103" t="str">
        <f t="shared" si="1"/>
        <v>B-SP3-W50-1kg White Scouring Powder Bottle</v>
      </c>
      <c r="M5941" s="103">
        <f t="shared" si="2"/>
        <v>756</v>
      </c>
      <c r="N5941" s="102" t="str">
        <f t="shared" si="3"/>
        <v>wk </v>
      </c>
    </row>
    <row r="5942" ht="12.75" customHeight="1">
      <c r="A5942" s="15" t="s">
        <v>4703</v>
      </c>
      <c r="B5942" s="15" t="s">
        <v>3123</v>
      </c>
      <c r="C5942" s="15" t="s">
        <v>4321</v>
      </c>
      <c r="D5942" s="15" t="s">
        <v>16607</v>
      </c>
      <c r="E5942" s="15" t="s">
        <v>16608</v>
      </c>
      <c r="F5942" s="15" t="s">
        <v>7328</v>
      </c>
      <c r="G5942" s="15" t="s">
        <v>16609</v>
      </c>
      <c r="H5942" s="15" t="s">
        <v>16610</v>
      </c>
      <c r="I5942" s="15" t="s">
        <v>4327</v>
      </c>
      <c r="J5942" s="15" t="s">
        <v>4359</v>
      </c>
      <c r="K5942" s="15"/>
      <c r="L5942" s="103" t="str">
        <f t="shared" si="1"/>
        <v>B-SP3-W50-1kg White Scouring Powder Bottle</v>
      </c>
      <c r="M5942" s="103">
        <f t="shared" si="2"/>
        <v>4368</v>
      </c>
      <c r="N5942" s="102" t="str">
        <f t="shared" si="3"/>
        <v>wk 23</v>
      </c>
    </row>
    <row r="5943" ht="12.75" customHeight="1">
      <c r="A5943" s="15" t="s">
        <v>4703</v>
      </c>
      <c r="B5943" s="15" t="s">
        <v>3123</v>
      </c>
      <c r="C5943" s="15" t="s">
        <v>4321</v>
      </c>
      <c r="D5943" s="15" t="s">
        <v>8181</v>
      </c>
      <c r="E5943" s="15" t="s">
        <v>16611</v>
      </c>
      <c r="F5943" s="15" t="s">
        <v>7328</v>
      </c>
      <c r="G5943" s="15" t="s">
        <v>16612</v>
      </c>
      <c r="H5943" s="15" t="s">
        <v>16613</v>
      </c>
      <c r="I5943" s="15" t="s">
        <v>4327</v>
      </c>
      <c r="J5943" s="15" t="s">
        <v>4359</v>
      </c>
      <c r="K5943" s="15"/>
      <c r="L5943" s="103" t="str">
        <f t="shared" si="1"/>
        <v>B-SP3-W50-1kg White Scouring Powder Bottle</v>
      </c>
      <c r="M5943" s="103">
        <f t="shared" si="2"/>
        <v>4788</v>
      </c>
      <c r="N5943" s="102" t="str">
        <f t="shared" si="3"/>
        <v>wk 23</v>
      </c>
    </row>
    <row r="5944" ht="12.75" customHeight="1">
      <c r="A5944" s="15" t="s">
        <v>4708</v>
      </c>
      <c r="B5944" s="15" t="s">
        <v>3123</v>
      </c>
      <c r="C5944" s="15" t="s">
        <v>4321</v>
      </c>
      <c r="D5944" s="15" t="s">
        <v>16614</v>
      </c>
      <c r="E5944" s="15" t="s">
        <v>16615</v>
      </c>
      <c r="F5944" s="15" t="s">
        <v>7328</v>
      </c>
      <c r="G5944" s="15" t="s">
        <v>16616</v>
      </c>
      <c r="H5944" s="15" t="s">
        <v>16617</v>
      </c>
      <c r="I5944" s="15" t="s">
        <v>4327</v>
      </c>
      <c r="J5944" s="15" t="s">
        <v>4359</v>
      </c>
      <c r="K5944" s="15"/>
      <c r="L5944" s="103" t="str">
        <f t="shared" si="1"/>
        <v>B-SP3-W50-1kg White Scouring Powder Bottle</v>
      </c>
      <c r="M5944" s="103">
        <f t="shared" si="2"/>
        <v>2604</v>
      </c>
      <c r="N5944" s="102" t="str">
        <f t="shared" si="3"/>
        <v>wk 27</v>
      </c>
    </row>
    <row r="5945" ht="12.75" customHeight="1">
      <c r="A5945" s="15" t="s">
        <v>4823</v>
      </c>
      <c r="B5945" s="15" t="s">
        <v>3123</v>
      </c>
      <c r="C5945" s="15" t="s">
        <v>4321</v>
      </c>
      <c r="D5945" s="15" t="s">
        <v>4019</v>
      </c>
      <c r="E5945" s="15" t="s">
        <v>16618</v>
      </c>
      <c r="F5945" s="15" t="s">
        <v>4324</v>
      </c>
      <c r="G5945" s="15" t="s">
        <v>16581</v>
      </c>
      <c r="H5945" s="15" t="s">
        <v>4021</v>
      </c>
      <c r="I5945" s="15" t="s">
        <v>4327</v>
      </c>
      <c r="J5945" s="15" t="s">
        <v>4345</v>
      </c>
      <c r="K5945" s="15"/>
      <c r="L5945" s="103" t="str">
        <f t="shared" si="1"/>
        <v>B-SP3-W50-1kg White Scouring Powder Bottle</v>
      </c>
      <c r="M5945" s="103">
        <f t="shared" si="2"/>
        <v>84</v>
      </c>
      <c r="N5945" s="102" t="str">
        <f t="shared" si="3"/>
        <v>wk 15</v>
      </c>
    </row>
    <row r="5946" ht="12.75" customHeight="1">
      <c r="A5946" s="15" t="s">
        <v>4830</v>
      </c>
      <c r="B5946" s="15" t="s">
        <v>3123</v>
      </c>
      <c r="C5946" s="15" t="s">
        <v>4321</v>
      </c>
      <c r="D5946" s="15" t="s">
        <v>5707</v>
      </c>
      <c r="E5946" s="15" t="s">
        <v>7939</v>
      </c>
      <c r="F5946" s="15" t="s">
        <v>4324</v>
      </c>
      <c r="G5946" s="15" t="s">
        <v>16619</v>
      </c>
      <c r="H5946" s="15" t="s">
        <v>16620</v>
      </c>
      <c r="I5946" s="15" t="s">
        <v>4327</v>
      </c>
      <c r="J5946" s="15" t="s">
        <v>4345</v>
      </c>
      <c r="K5946" s="15"/>
      <c r="L5946" s="103" t="str">
        <f t="shared" si="1"/>
        <v>B-SP3-W50-1kg White Scouring Powder Bottle</v>
      </c>
      <c r="M5946" s="103">
        <f t="shared" si="2"/>
        <v>672</v>
      </c>
      <c r="N5946" s="102" t="str">
        <f t="shared" si="3"/>
        <v>wk 32</v>
      </c>
    </row>
    <row r="5947" ht="12.75" customHeight="1">
      <c r="A5947" s="15" t="s">
        <v>4838</v>
      </c>
      <c r="B5947" s="15" t="s">
        <v>3123</v>
      </c>
      <c r="C5947" s="15" t="s">
        <v>4321</v>
      </c>
      <c r="D5947" s="15" t="s">
        <v>8141</v>
      </c>
      <c r="E5947" s="15" t="s">
        <v>7942</v>
      </c>
      <c r="F5947" s="15" t="s">
        <v>4324</v>
      </c>
      <c r="G5947" s="15" t="s">
        <v>16621</v>
      </c>
      <c r="H5947" s="15" t="s">
        <v>16622</v>
      </c>
      <c r="I5947" s="15" t="s">
        <v>4327</v>
      </c>
      <c r="J5947" s="15" t="s">
        <v>4328</v>
      </c>
      <c r="K5947" s="15"/>
      <c r="L5947" s="103" t="str">
        <f t="shared" si="1"/>
        <v>B-SP3-W50-1kg White Scouring Powder Bottle</v>
      </c>
      <c r="M5947" s="103">
        <f t="shared" si="2"/>
        <v>252</v>
      </c>
      <c r="N5947" s="102" t="str">
        <f t="shared" si="3"/>
        <v>wk 45</v>
      </c>
    </row>
    <row r="5948" ht="12.75" customHeight="1">
      <c r="A5948" s="15" t="s">
        <v>4857</v>
      </c>
      <c r="B5948" s="15" t="s">
        <v>3123</v>
      </c>
      <c r="C5948" s="15" t="s">
        <v>4321</v>
      </c>
      <c r="D5948" s="15" t="s">
        <v>4019</v>
      </c>
      <c r="E5948" s="15" t="s">
        <v>16623</v>
      </c>
      <c r="F5948" s="15" t="s">
        <v>4324</v>
      </c>
      <c r="G5948" s="15" t="s">
        <v>16581</v>
      </c>
      <c r="H5948" s="15" t="s">
        <v>4021</v>
      </c>
      <c r="I5948" s="15" t="s">
        <v>4327</v>
      </c>
      <c r="J5948" s="15" t="s">
        <v>4328</v>
      </c>
      <c r="K5948" s="15"/>
      <c r="L5948" s="103" t="str">
        <f t="shared" si="1"/>
        <v>B-SP3-W50-1kg White Scouring Powder Bottle</v>
      </c>
      <c r="M5948" s="103">
        <f t="shared" si="2"/>
        <v>84</v>
      </c>
      <c r="N5948" s="102" t="str">
        <f t="shared" si="3"/>
        <v>wk </v>
      </c>
    </row>
    <row r="5949" ht="12.75" customHeight="1">
      <c r="A5949" s="15" t="s">
        <v>4864</v>
      </c>
      <c r="B5949" s="15" t="s">
        <v>3123</v>
      </c>
      <c r="C5949" s="15" t="s">
        <v>4321</v>
      </c>
      <c r="D5949" s="15" t="s">
        <v>3340</v>
      </c>
      <c r="E5949" s="15" t="s">
        <v>16624</v>
      </c>
      <c r="F5949" s="15" t="s">
        <v>4324</v>
      </c>
      <c r="G5949" s="15" t="s">
        <v>5325</v>
      </c>
      <c r="H5949" s="15" t="s">
        <v>16625</v>
      </c>
      <c r="I5949" s="15" t="s">
        <v>4327</v>
      </c>
      <c r="J5949" s="15" t="s">
        <v>4328</v>
      </c>
      <c r="K5949" s="15"/>
      <c r="L5949" s="103" t="str">
        <f t="shared" si="1"/>
        <v>B-SP3-W50-1kg White Scouring Powder Bottle</v>
      </c>
      <c r="M5949" s="103">
        <f t="shared" si="2"/>
        <v>840</v>
      </c>
      <c r="N5949" s="102" t="str">
        <f t="shared" si="3"/>
        <v>wk </v>
      </c>
    </row>
    <row r="5950" ht="12.75" customHeight="1">
      <c r="A5950" s="15" t="s">
        <v>4441</v>
      </c>
      <c r="B5950" s="15" t="s">
        <v>3128</v>
      </c>
      <c r="C5950" s="15" t="s">
        <v>4321</v>
      </c>
      <c r="D5950" s="15" t="s">
        <v>16626</v>
      </c>
      <c r="E5950" s="15" t="s">
        <v>16627</v>
      </c>
      <c r="F5950" s="15" t="s">
        <v>7965</v>
      </c>
      <c r="G5950" s="15" t="s">
        <v>16628</v>
      </c>
      <c r="H5950" s="15" t="s">
        <v>16629</v>
      </c>
      <c r="I5950" s="15" t="s">
        <v>5045</v>
      </c>
      <c r="J5950" s="15" t="s">
        <v>5653</v>
      </c>
      <c r="K5950" s="15"/>
      <c r="L5950" s="103" t="str">
        <f t="shared" si="1"/>
        <v>B-SP3-W50-1kg White Scouring Powder Bottle</v>
      </c>
      <c r="M5950" s="103">
        <f t="shared" si="2"/>
        <v>12936</v>
      </c>
      <c r="N5950" s="102" t="str">
        <f t="shared" si="3"/>
        <v>wk </v>
      </c>
    </row>
    <row r="5951" ht="12.75" customHeight="1">
      <c r="A5951" s="15" t="s">
        <v>4567</v>
      </c>
      <c r="B5951" s="15" t="s">
        <v>3128</v>
      </c>
      <c r="C5951" s="15" t="s">
        <v>4321</v>
      </c>
      <c r="D5951" s="15" t="s">
        <v>16630</v>
      </c>
      <c r="E5951" s="15" t="s">
        <v>16631</v>
      </c>
      <c r="F5951" s="15" t="s">
        <v>7965</v>
      </c>
      <c r="G5951" s="15" t="s">
        <v>16632</v>
      </c>
      <c r="H5951" s="15" t="s">
        <v>16633</v>
      </c>
      <c r="I5951" s="15" t="s">
        <v>5045</v>
      </c>
      <c r="J5951" s="15" t="s">
        <v>5653</v>
      </c>
      <c r="K5951" s="15"/>
      <c r="L5951" s="103" t="str">
        <f t="shared" si="1"/>
        <v>B-SP3-W50-1kg White Scouring Powder Bottle</v>
      </c>
      <c r="M5951" s="103">
        <f t="shared" si="2"/>
        <v>7064</v>
      </c>
      <c r="N5951" s="102" t="str">
        <f t="shared" si="3"/>
        <v>wk </v>
      </c>
    </row>
    <row r="5952" ht="12.75" customHeight="1">
      <c r="A5952" s="15" t="s">
        <v>16634</v>
      </c>
      <c r="B5952" s="15" t="s">
        <v>2903</v>
      </c>
      <c r="C5952" s="15" t="s">
        <v>3146</v>
      </c>
      <c r="D5952" s="15" t="s">
        <v>3145</v>
      </c>
      <c r="E5952" s="15"/>
      <c r="F5952" s="15" t="s">
        <v>4308</v>
      </c>
      <c r="G5952" s="15" t="s">
        <v>16635</v>
      </c>
      <c r="H5952" s="15" t="s">
        <v>3149</v>
      </c>
      <c r="I5952" s="15" t="s">
        <v>3156</v>
      </c>
      <c r="J5952" s="15"/>
      <c r="K5952" s="15"/>
      <c r="L5952" s="103" t="str">
        <f t="shared" si="1"/>
        <v>B-T100HD-W60-1Kg White Tablet Container</v>
      </c>
      <c r="M5952" s="103">
        <f t="shared" si="2"/>
        <v>0</v>
      </c>
      <c r="N5952" s="102" t="str">
        <f t="shared" si="3"/>
        <v>wk </v>
      </c>
    </row>
    <row r="5953" ht="12.75" customHeight="1">
      <c r="A5953" s="15" t="s">
        <v>9042</v>
      </c>
      <c r="B5953" s="15" t="s">
        <v>3123</v>
      </c>
      <c r="C5953" s="15" t="s">
        <v>4321</v>
      </c>
      <c r="D5953" s="15" t="s">
        <v>3741</v>
      </c>
      <c r="E5953" s="15" t="s">
        <v>16636</v>
      </c>
      <c r="F5953" s="15" t="s">
        <v>4324</v>
      </c>
      <c r="G5953" s="15" t="s">
        <v>16637</v>
      </c>
      <c r="H5953" s="15" t="s">
        <v>16638</v>
      </c>
      <c r="I5953" s="15" t="s">
        <v>4327</v>
      </c>
      <c r="J5953" s="15" t="s">
        <v>5653</v>
      </c>
      <c r="K5953" s="15"/>
      <c r="L5953" s="103" t="str">
        <f t="shared" si="1"/>
        <v>B-T100HD-W60-1Kg White Tablet Container</v>
      </c>
      <c r="M5953" s="103">
        <f t="shared" si="2"/>
        <v>72</v>
      </c>
      <c r="N5953" s="102" t="str">
        <f t="shared" si="3"/>
        <v>wk 27</v>
      </c>
    </row>
    <row r="5954" ht="12.75" customHeight="1">
      <c r="A5954" s="15" t="s">
        <v>5658</v>
      </c>
      <c r="B5954" s="15" t="s">
        <v>3123</v>
      </c>
      <c r="C5954" s="15" t="s">
        <v>4965</v>
      </c>
      <c r="D5954" s="15" t="s">
        <v>16639</v>
      </c>
      <c r="E5954" s="15" t="s">
        <v>16640</v>
      </c>
      <c r="F5954" s="15" t="s">
        <v>4324</v>
      </c>
      <c r="G5954" s="15" t="s">
        <v>16641</v>
      </c>
      <c r="H5954" s="15" t="s">
        <v>16642</v>
      </c>
      <c r="I5954" s="15" t="s">
        <v>4327</v>
      </c>
      <c r="J5954" s="15" t="s">
        <v>5653</v>
      </c>
      <c r="K5954" s="15"/>
      <c r="L5954" s="103" t="str">
        <f t="shared" si="1"/>
        <v>B-T100HD-W60-1Kg White Tablet Container</v>
      </c>
      <c r="M5954" s="103">
        <f t="shared" si="2"/>
        <v>72</v>
      </c>
      <c r="N5954" s="102" t="str">
        <f t="shared" si="3"/>
        <v>wk 31</v>
      </c>
    </row>
    <row r="5955" ht="12.75" customHeight="1">
      <c r="A5955" s="15" t="s">
        <v>4392</v>
      </c>
      <c r="B5955" s="15" t="s">
        <v>3123</v>
      </c>
      <c r="C5955" s="15" t="s">
        <v>4321</v>
      </c>
      <c r="D5955" s="15" t="s">
        <v>3812</v>
      </c>
      <c r="E5955" s="15" t="s">
        <v>16643</v>
      </c>
      <c r="F5955" s="15" t="s">
        <v>11524</v>
      </c>
      <c r="G5955" s="15" t="s">
        <v>10640</v>
      </c>
      <c r="H5955" s="15" t="s">
        <v>16644</v>
      </c>
      <c r="I5955" s="15" t="s">
        <v>4327</v>
      </c>
      <c r="J5955" s="15" t="s">
        <v>4359</v>
      </c>
      <c r="K5955" s="15"/>
      <c r="L5955" s="103" t="str">
        <f t="shared" si="1"/>
        <v>B-T100HD-W60-1Kg White Tablet Container</v>
      </c>
      <c r="M5955" s="103">
        <f t="shared" si="2"/>
        <v>3024</v>
      </c>
      <c r="N5955" s="102" t="str">
        <f t="shared" si="3"/>
        <v>wk </v>
      </c>
    </row>
    <row r="5956" ht="12.75" customHeight="1">
      <c r="A5956" s="15" t="s">
        <v>4407</v>
      </c>
      <c r="B5956" s="15" t="s">
        <v>3123</v>
      </c>
      <c r="C5956" s="15" t="s">
        <v>4321</v>
      </c>
      <c r="D5956" s="15" t="s">
        <v>3372</v>
      </c>
      <c r="E5956" s="15" t="s">
        <v>10894</v>
      </c>
      <c r="F5956" s="15" t="s">
        <v>4324</v>
      </c>
      <c r="G5956" s="15" t="s">
        <v>16645</v>
      </c>
      <c r="H5956" s="15" t="s">
        <v>16646</v>
      </c>
      <c r="I5956" s="15" t="s">
        <v>4327</v>
      </c>
      <c r="J5956" s="15" t="s">
        <v>5653</v>
      </c>
      <c r="K5956" s="15"/>
      <c r="L5956" s="103" t="str">
        <f t="shared" si="1"/>
        <v>B-T100HD-W60-1Kg White Tablet Container</v>
      </c>
      <c r="M5956" s="103">
        <f t="shared" si="2"/>
        <v>288</v>
      </c>
      <c r="N5956" s="102" t="str">
        <f t="shared" si="3"/>
        <v>wk </v>
      </c>
    </row>
    <row r="5957" ht="12.75" customHeight="1">
      <c r="A5957" s="15" t="s">
        <v>4412</v>
      </c>
      <c r="B5957" s="15" t="s">
        <v>3123</v>
      </c>
      <c r="C5957" s="15" t="s">
        <v>4321</v>
      </c>
      <c r="D5957" s="15" t="s">
        <v>5327</v>
      </c>
      <c r="E5957" s="15" t="s">
        <v>16647</v>
      </c>
      <c r="F5957" s="15" t="s">
        <v>4324</v>
      </c>
      <c r="G5957" s="15" t="s">
        <v>10688</v>
      </c>
      <c r="H5957" s="15" t="s">
        <v>16648</v>
      </c>
      <c r="I5957" s="15" t="s">
        <v>4327</v>
      </c>
      <c r="J5957" s="15" t="s">
        <v>5653</v>
      </c>
      <c r="K5957" s="15"/>
      <c r="L5957" s="103" t="str">
        <f t="shared" si="1"/>
        <v>B-T100HD-W60-1Kg White Tablet Container</v>
      </c>
      <c r="M5957" s="103">
        <f t="shared" si="2"/>
        <v>504</v>
      </c>
      <c r="N5957" s="102" t="str">
        <f t="shared" si="3"/>
        <v>wk </v>
      </c>
    </row>
    <row r="5958" ht="12.75" customHeight="1">
      <c r="A5958" s="15" t="s">
        <v>5072</v>
      </c>
      <c r="B5958" s="15" t="s">
        <v>3123</v>
      </c>
      <c r="C5958" s="15" t="s">
        <v>4321</v>
      </c>
      <c r="D5958" s="15" t="s">
        <v>3816</v>
      </c>
      <c r="E5958" s="15" t="s">
        <v>16649</v>
      </c>
      <c r="F5958" s="15" t="s">
        <v>4324</v>
      </c>
      <c r="G5958" s="15" t="s">
        <v>16650</v>
      </c>
      <c r="H5958" s="15" t="s">
        <v>16651</v>
      </c>
      <c r="I5958" s="15" t="s">
        <v>4327</v>
      </c>
      <c r="J5958" s="15" t="s">
        <v>4345</v>
      </c>
      <c r="K5958" s="15"/>
      <c r="L5958" s="103" t="str">
        <f t="shared" si="1"/>
        <v>B-T100HD-W60-1Kg White Tablet Container</v>
      </c>
      <c r="M5958" s="103">
        <f t="shared" si="2"/>
        <v>144</v>
      </c>
      <c r="N5958" s="102" t="str">
        <f t="shared" si="3"/>
        <v>wk 49</v>
      </c>
    </row>
    <row r="5959" ht="12.75" customHeight="1">
      <c r="A5959" s="15" t="s">
        <v>4433</v>
      </c>
      <c r="B5959" s="15" t="s">
        <v>3123</v>
      </c>
      <c r="C5959" s="15" t="s">
        <v>4321</v>
      </c>
      <c r="D5959" s="15" t="s">
        <v>5327</v>
      </c>
      <c r="E5959" s="15" t="s">
        <v>16652</v>
      </c>
      <c r="F5959" s="15" t="s">
        <v>4324</v>
      </c>
      <c r="G5959" s="15" t="s">
        <v>10688</v>
      </c>
      <c r="H5959" s="15" t="s">
        <v>16648</v>
      </c>
      <c r="I5959" s="15" t="s">
        <v>4327</v>
      </c>
      <c r="J5959" s="15" t="s">
        <v>4345</v>
      </c>
      <c r="K5959" s="15"/>
      <c r="L5959" s="103" t="str">
        <f t="shared" si="1"/>
        <v>B-T100HD-W60-1Kg White Tablet Container</v>
      </c>
      <c r="M5959" s="103">
        <f t="shared" si="2"/>
        <v>504</v>
      </c>
      <c r="N5959" s="102" t="str">
        <f t="shared" si="3"/>
        <v>wk </v>
      </c>
    </row>
    <row r="5960" ht="12.75" customHeight="1">
      <c r="A5960" s="15" t="s">
        <v>4445</v>
      </c>
      <c r="B5960" s="15" t="s">
        <v>3123</v>
      </c>
      <c r="C5960" s="15" t="s">
        <v>4321</v>
      </c>
      <c r="D5960" s="15" t="s">
        <v>3816</v>
      </c>
      <c r="E5960" s="15" t="s">
        <v>16653</v>
      </c>
      <c r="F5960" s="15" t="s">
        <v>4324</v>
      </c>
      <c r="G5960" s="15" t="s">
        <v>16650</v>
      </c>
      <c r="H5960" s="15" t="s">
        <v>16651</v>
      </c>
      <c r="I5960" s="15" t="s">
        <v>4327</v>
      </c>
      <c r="J5960" s="15" t="s">
        <v>4328</v>
      </c>
      <c r="K5960" s="15"/>
      <c r="L5960" s="103" t="str">
        <f t="shared" si="1"/>
        <v>B-T100HD-W60-1Kg White Tablet Container</v>
      </c>
      <c r="M5960" s="103">
        <f t="shared" si="2"/>
        <v>144</v>
      </c>
      <c r="N5960" s="102" t="str">
        <f t="shared" si="3"/>
        <v>wk </v>
      </c>
    </row>
    <row r="5961" ht="12.75" customHeight="1">
      <c r="A5961" s="15" t="s">
        <v>4452</v>
      </c>
      <c r="B5961" s="15" t="s">
        <v>3123</v>
      </c>
      <c r="C5961" s="15" t="s">
        <v>4321</v>
      </c>
      <c r="D5961" s="15" t="s">
        <v>3816</v>
      </c>
      <c r="E5961" s="15" t="s">
        <v>16654</v>
      </c>
      <c r="F5961" s="15" t="s">
        <v>8918</v>
      </c>
      <c r="G5961" s="15" t="s">
        <v>16650</v>
      </c>
      <c r="H5961" s="15" t="s">
        <v>16651</v>
      </c>
      <c r="I5961" s="15" t="s">
        <v>4327</v>
      </c>
      <c r="J5961" s="15" t="s">
        <v>7880</v>
      </c>
      <c r="K5961" s="15"/>
      <c r="L5961" s="103" t="str">
        <f t="shared" si="1"/>
        <v>B-T100HD-W60-1Kg White Tablet Container</v>
      </c>
      <c r="M5961" s="103">
        <f t="shared" si="2"/>
        <v>144</v>
      </c>
      <c r="N5961" s="102" t="str">
        <f t="shared" si="3"/>
        <v>wk </v>
      </c>
    </row>
    <row r="5962" ht="12.75" customHeight="1">
      <c r="A5962" s="15" t="s">
        <v>4457</v>
      </c>
      <c r="B5962" s="15" t="s">
        <v>3123</v>
      </c>
      <c r="C5962" s="15" t="s">
        <v>4321</v>
      </c>
      <c r="D5962" s="15" t="s">
        <v>3741</v>
      </c>
      <c r="E5962" s="15" t="s">
        <v>16655</v>
      </c>
      <c r="F5962" s="15" t="s">
        <v>4324</v>
      </c>
      <c r="G5962" s="15" t="s">
        <v>16637</v>
      </c>
      <c r="H5962" s="15" t="s">
        <v>16638</v>
      </c>
      <c r="I5962" s="15" t="s">
        <v>4327</v>
      </c>
      <c r="J5962" s="15" t="s">
        <v>4345</v>
      </c>
      <c r="K5962" s="15"/>
      <c r="L5962" s="103" t="str">
        <f t="shared" si="1"/>
        <v>B-T100HD-W60-1Kg White Tablet Container</v>
      </c>
      <c r="M5962" s="103">
        <f t="shared" si="2"/>
        <v>72</v>
      </c>
      <c r="N5962" s="102" t="str">
        <f t="shared" si="3"/>
        <v>wk 6</v>
      </c>
    </row>
    <row r="5963" ht="12.75" customHeight="1">
      <c r="A5963" s="15" t="s">
        <v>4460</v>
      </c>
      <c r="B5963" s="15" t="s">
        <v>3123</v>
      </c>
      <c r="C5963" s="15" t="s">
        <v>4321</v>
      </c>
      <c r="D5963" s="15" t="s">
        <v>3698</v>
      </c>
      <c r="E5963" s="15" t="s">
        <v>16656</v>
      </c>
      <c r="F5963" s="15" t="s">
        <v>11524</v>
      </c>
      <c r="G5963" s="15" t="s">
        <v>16657</v>
      </c>
      <c r="H5963" s="15" t="s">
        <v>16658</v>
      </c>
      <c r="I5963" s="15" t="s">
        <v>4327</v>
      </c>
      <c r="J5963" s="15" t="s">
        <v>4328</v>
      </c>
      <c r="K5963" s="15"/>
      <c r="L5963" s="103" t="str">
        <f t="shared" si="1"/>
        <v>B-T100HD-W60-1Kg White Tablet Container</v>
      </c>
      <c r="M5963" s="103">
        <f t="shared" si="2"/>
        <v>2232</v>
      </c>
      <c r="N5963" s="102" t="str">
        <f t="shared" si="3"/>
        <v>wk 14</v>
      </c>
    </row>
    <row r="5964" ht="12.75" customHeight="1">
      <c r="A5964" s="15" t="s">
        <v>4467</v>
      </c>
      <c r="B5964" s="15" t="s">
        <v>3123</v>
      </c>
      <c r="C5964" s="15" t="s">
        <v>4965</v>
      </c>
      <c r="D5964" s="15" t="s">
        <v>16659</v>
      </c>
      <c r="E5964" s="15" t="s">
        <v>16660</v>
      </c>
      <c r="F5964" s="15" t="s">
        <v>11524</v>
      </c>
      <c r="G5964" s="15" t="s">
        <v>16661</v>
      </c>
      <c r="H5964" s="15" t="s">
        <v>16662</v>
      </c>
      <c r="I5964" s="15" t="s">
        <v>4327</v>
      </c>
      <c r="J5964" s="15" t="s">
        <v>4328</v>
      </c>
      <c r="K5964" s="15"/>
      <c r="L5964" s="103" t="str">
        <f t="shared" si="1"/>
        <v>B-T100HD-W60-1Kg White Tablet Container</v>
      </c>
      <c r="M5964" s="103">
        <f t="shared" si="2"/>
        <v>2232</v>
      </c>
      <c r="N5964" s="102" t="str">
        <f t="shared" si="3"/>
        <v>wk 31</v>
      </c>
    </row>
    <row r="5965" ht="12.75" customHeight="1">
      <c r="A5965" s="15" t="s">
        <v>4467</v>
      </c>
      <c r="B5965" s="15" t="s">
        <v>3123</v>
      </c>
      <c r="C5965" s="15" t="s">
        <v>4321</v>
      </c>
      <c r="D5965" s="15" t="s">
        <v>3816</v>
      </c>
      <c r="E5965" s="15" t="s">
        <v>16663</v>
      </c>
      <c r="F5965" s="15" t="s">
        <v>4324</v>
      </c>
      <c r="G5965" s="15" t="s">
        <v>16650</v>
      </c>
      <c r="H5965" s="15" t="s">
        <v>16651</v>
      </c>
      <c r="I5965" s="15" t="s">
        <v>4327</v>
      </c>
      <c r="J5965" s="15" t="s">
        <v>4328</v>
      </c>
      <c r="K5965" s="15"/>
      <c r="L5965" s="103" t="str">
        <f t="shared" si="1"/>
        <v>B-T100HD-W60-1Kg White Tablet Container</v>
      </c>
      <c r="M5965" s="103">
        <f t="shared" si="2"/>
        <v>144</v>
      </c>
      <c r="N5965" s="102" t="str">
        <f t="shared" si="3"/>
        <v>wk 31</v>
      </c>
    </row>
    <row r="5966" ht="12.75" customHeight="1">
      <c r="A5966" s="15" t="s">
        <v>4491</v>
      </c>
      <c r="B5966" s="15" t="s">
        <v>3123</v>
      </c>
      <c r="C5966" s="15" t="s">
        <v>4321</v>
      </c>
      <c r="D5966" s="15" t="s">
        <v>3741</v>
      </c>
      <c r="E5966" s="15" t="s">
        <v>10216</v>
      </c>
      <c r="F5966" s="15" t="s">
        <v>4324</v>
      </c>
      <c r="G5966" s="15" t="s">
        <v>16637</v>
      </c>
      <c r="H5966" s="15" t="s">
        <v>16638</v>
      </c>
      <c r="I5966" s="15" t="s">
        <v>4327</v>
      </c>
      <c r="J5966" s="15" t="s">
        <v>4328</v>
      </c>
      <c r="K5966" s="15"/>
      <c r="L5966" s="103" t="str">
        <f t="shared" si="1"/>
        <v>B-T100HD-W60-1Kg White Tablet Container</v>
      </c>
      <c r="M5966" s="103">
        <f t="shared" si="2"/>
        <v>72</v>
      </c>
      <c r="N5966" s="102" t="str">
        <f t="shared" si="3"/>
        <v>wk </v>
      </c>
    </row>
    <row r="5967" ht="12.75" customHeight="1">
      <c r="A5967" s="15" t="s">
        <v>4491</v>
      </c>
      <c r="B5967" s="15" t="s">
        <v>3123</v>
      </c>
      <c r="C5967" s="15" t="s">
        <v>4321</v>
      </c>
      <c r="D5967" s="15" t="s">
        <v>3372</v>
      </c>
      <c r="E5967" s="15" t="s">
        <v>16664</v>
      </c>
      <c r="F5967" s="15" t="s">
        <v>4324</v>
      </c>
      <c r="G5967" s="15" t="s">
        <v>16645</v>
      </c>
      <c r="H5967" s="15" t="s">
        <v>16646</v>
      </c>
      <c r="I5967" s="15" t="s">
        <v>4327</v>
      </c>
      <c r="J5967" s="15" t="s">
        <v>4345</v>
      </c>
      <c r="K5967" s="15"/>
      <c r="L5967" s="103" t="str">
        <f t="shared" si="1"/>
        <v>B-T100HD-W60-1Kg White Tablet Container</v>
      </c>
      <c r="M5967" s="103">
        <f t="shared" si="2"/>
        <v>288</v>
      </c>
      <c r="N5967" s="102" t="str">
        <f t="shared" si="3"/>
        <v>wk </v>
      </c>
    </row>
    <row r="5968" ht="12.75" customHeight="1">
      <c r="A5968" s="15" t="s">
        <v>4504</v>
      </c>
      <c r="B5968" s="15" t="s">
        <v>3123</v>
      </c>
      <c r="C5968" s="15" t="s">
        <v>4321</v>
      </c>
      <c r="D5968" s="15" t="s">
        <v>9301</v>
      </c>
      <c r="E5968" s="15" t="s">
        <v>16665</v>
      </c>
      <c r="F5968" s="15" t="s">
        <v>4324</v>
      </c>
      <c r="G5968" s="15" t="s">
        <v>16666</v>
      </c>
      <c r="H5968" s="15" t="s">
        <v>16667</v>
      </c>
      <c r="I5968" s="15" t="s">
        <v>4327</v>
      </c>
      <c r="J5968" s="15" t="s">
        <v>4345</v>
      </c>
      <c r="K5968" s="15"/>
      <c r="L5968" s="103" t="str">
        <f t="shared" si="1"/>
        <v>B-T100HD-W60-1Kg White Tablet Container</v>
      </c>
      <c r="M5968" s="103">
        <f t="shared" si="2"/>
        <v>216</v>
      </c>
      <c r="N5968" s="102" t="str">
        <f t="shared" si="3"/>
        <v>wk </v>
      </c>
    </row>
    <row r="5969" ht="12.75" customHeight="1">
      <c r="A5969" s="15" t="s">
        <v>4515</v>
      </c>
      <c r="B5969" s="15" t="s">
        <v>3123</v>
      </c>
      <c r="C5969" s="15" t="s">
        <v>4321</v>
      </c>
      <c r="D5969" s="15" t="s">
        <v>3741</v>
      </c>
      <c r="E5969" s="15" t="s">
        <v>16668</v>
      </c>
      <c r="F5969" s="15" t="s">
        <v>4324</v>
      </c>
      <c r="G5969" s="15" t="s">
        <v>16637</v>
      </c>
      <c r="H5969" s="15" t="s">
        <v>16638</v>
      </c>
      <c r="I5969" s="15" t="s">
        <v>4327</v>
      </c>
      <c r="J5969" s="15" t="s">
        <v>4345</v>
      </c>
      <c r="K5969" s="15"/>
      <c r="L5969" s="103" t="str">
        <f t="shared" si="1"/>
        <v>B-T100HD-W60-1Kg White Tablet Container</v>
      </c>
      <c r="M5969" s="103">
        <f t="shared" si="2"/>
        <v>72</v>
      </c>
      <c r="N5969" s="102" t="str">
        <f t="shared" si="3"/>
        <v>wk </v>
      </c>
    </row>
    <row r="5970" ht="12.75" customHeight="1">
      <c r="A5970" s="15" t="s">
        <v>4560</v>
      </c>
      <c r="B5970" s="15" t="s">
        <v>3123</v>
      </c>
      <c r="C5970" s="15" t="s">
        <v>4321</v>
      </c>
      <c r="D5970" s="15" t="s">
        <v>9301</v>
      </c>
      <c r="E5970" s="15" t="s">
        <v>16669</v>
      </c>
      <c r="F5970" s="15" t="s">
        <v>4324</v>
      </c>
      <c r="G5970" s="15" t="s">
        <v>16666</v>
      </c>
      <c r="H5970" s="15" t="s">
        <v>16670</v>
      </c>
      <c r="I5970" s="15" t="s">
        <v>4327</v>
      </c>
      <c r="J5970" s="15" t="s">
        <v>4345</v>
      </c>
      <c r="K5970" s="15"/>
      <c r="L5970" s="103" t="str">
        <f t="shared" si="1"/>
        <v>B-T100HD-W60-1Kg White Tablet Container</v>
      </c>
      <c r="M5970" s="103">
        <f t="shared" si="2"/>
        <v>216</v>
      </c>
      <c r="N5970" s="102" t="str">
        <f t="shared" si="3"/>
        <v>wk 45</v>
      </c>
    </row>
    <row r="5971" ht="12.75" customHeight="1">
      <c r="A5971" s="15" t="s">
        <v>4565</v>
      </c>
      <c r="B5971" s="15" t="s">
        <v>3123</v>
      </c>
      <c r="C5971" s="15" t="s">
        <v>4321</v>
      </c>
      <c r="D5971" s="15" t="s">
        <v>3741</v>
      </c>
      <c r="E5971" s="15" t="s">
        <v>16671</v>
      </c>
      <c r="F5971" s="15" t="s">
        <v>4324</v>
      </c>
      <c r="G5971" s="15" t="s">
        <v>16637</v>
      </c>
      <c r="H5971" s="15" t="s">
        <v>16672</v>
      </c>
      <c r="I5971" s="15" t="s">
        <v>4327</v>
      </c>
      <c r="J5971" s="15" t="s">
        <v>4328</v>
      </c>
      <c r="K5971" s="15"/>
      <c r="L5971" s="103" t="str">
        <f t="shared" si="1"/>
        <v>B-T100HD-W60-1Kg White Tablet Container</v>
      </c>
      <c r="M5971" s="103">
        <f t="shared" si="2"/>
        <v>72</v>
      </c>
      <c r="N5971" s="102" t="str">
        <f t="shared" si="3"/>
        <v>wk 49</v>
      </c>
    </row>
    <row r="5972" ht="12.75" customHeight="1">
      <c r="A5972" s="15" t="s">
        <v>4569</v>
      </c>
      <c r="B5972" s="15" t="s">
        <v>3123</v>
      </c>
      <c r="C5972" s="15" t="s">
        <v>4321</v>
      </c>
      <c r="D5972" s="15" t="s">
        <v>3741</v>
      </c>
      <c r="E5972" s="15" t="s">
        <v>16673</v>
      </c>
      <c r="F5972" s="15" t="s">
        <v>4324</v>
      </c>
      <c r="G5972" s="15" t="s">
        <v>16637</v>
      </c>
      <c r="H5972" s="15" t="s">
        <v>16672</v>
      </c>
      <c r="I5972" s="15" t="s">
        <v>4327</v>
      </c>
      <c r="J5972" s="15" t="s">
        <v>4345</v>
      </c>
      <c r="K5972" s="15"/>
      <c r="L5972" s="103" t="str">
        <f t="shared" si="1"/>
        <v>B-T100HD-W60-1Kg White Tablet Container</v>
      </c>
      <c r="M5972" s="103">
        <f t="shared" si="2"/>
        <v>72</v>
      </c>
      <c r="N5972" s="102" t="str">
        <f t="shared" si="3"/>
        <v>wk </v>
      </c>
    </row>
    <row r="5973" ht="12.75" customHeight="1">
      <c r="A5973" s="15" t="s">
        <v>4597</v>
      </c>
      <c r="B5973" s="15" t="s">
        <v>3123</v>
      </c>
      <c r="C5973" s="15" t="s">
        <v>4321</v>
      </c>
      <c r="D5973" s="15" t="s">
        <v>3741</v>
      </c>
      <c r="E5973" s="15" t="s">
        <v>16674</v>
      </c>
      <c r="F5973" s="15" t="s">
        <v>4324</v>
      </c>
      <c r="G5973" s="15" t="s">
        <v>16637</v>
      </c>
      <c r="H5973" s="15" t="s">
        <v>16675</v>
      </c>
      <c r="I5973" s="15" t="s">
        <v>4327</v>
      </c>
      <c r="J5973" s="15" t="s">
        <v>4328</v>
      </c>
      <c r="K5973" s="15"/>
      <c r="L5973" s="103" t="str">
        <f t="shared" si="1"/>
        <v>B-T100HD-W60-1Kg White Tablet Container</v>
      </c>
      <c r="M5973" s="103">
        <f t="shared" si="2"/>
        <v>72</v>
      </c>
      <c r="N5973" s="102" t="str">
        <f t="shared" si="3"/>
        <v>wk </v>
      </c>
    </row>
    <row r="5974" ht="12.75" customHeight="1">
      <c r="A5974" s="15" t="s">
        <v>4600</v>
      </c>
      <c r="B5974" s="15" t="s">
        <v>3123</v>
      </c>
      <c r="C5974" s="15" t="s">
        <v>4321</v>
      </c>
      <c r="D5974" s="15" t="s">
        <v>3741</v>
      </c>
      <c r="E5974" s="15" t="s">
        <v>16676</v>
      </c>
      <c r="F5974" s="15" t="s">
        <v>4324</v>
      </c>
      <c r="G5974" s="15" t="s">
        <v>16637</v>
      </c>
      <c r="H5974" s="15" t="s">
        <v>16675</v>
      </c>
      <c r="I5974" s="15" t="s">
        <v>4327</v>
      </c>
      <c r="J5974" s="15" t="s">
        <v>4328</v>
      </c>
      <c r="K5974" s="15"/>
      <c r="L5974" s="103" t="str">
        <f t="shared" si="1"/>
        <v>B-T100HD-W60-1Kg White Tablet Container</v>
      </c>
      <c r="M5974" s="103">
        <f t="shared" si="2"/>
        <v>72</v>
      </c>
      <c r="N5974" s="102" t="str">
        <f t="shared" si="3"/>
        <v>wk </v>
      </c>
    </row>
    <row r="5975" ht="12.75" customHeight="1">
      <c r="A5975" s="15" t="s">
        <v>4600</v>
      </c>
      <c r="B5975" s="15" t="s">
        <v>3123</v>
      </c>
      <c r="C5975" s="15" t="s">
        <v>4321</v>
      </c>
      <c r="D5975" s="15" t="s">
        <v>3741</v>
      </c>
      <c r="E5975" s="15" t="s">
        <v>10950</v>
      </c>
      <c r="F5975" s="15" t="s">
        <v>4324</v>
      </c>
      <c r="G5975" s="15" t="s">
        <v>16637</v>
      </c>
      <c r="H5975" s="15" t="s">
        <v>16675</v>
      </c>
      <c r="I5975" s="15" t="s">
        <v>4327</v>
      </c>
      <c r="J5975" s="15" t="s">
        <v>4328</v>
      </c>
      <c r="K5975" s="15"/>
      <c r="L5975" s="103" t="str">
        <f t="shared" si="1"/>
        <v>B-T100HD-W60-1Kg White Tablet Container</v>
      </c>
      <c r="M5975" s="103">
        <f t="shared" si="2"/>
        <v>72</v>
      </c>
      <c r="N5975" s="102" t="str">
        <f t="shared" si="3"/>
        <v>wk </v>
      </c>
    </row>
    <row r="5976" ht="12.75" customHeight="1">
      <c r="A5976" s="15" t="s">
        <v>4600</v>
      </c>
      <c r="B5976" s="15" t="s">
        <v>3123</v>
      </c>
      <c r="C5976" s="15" t="s">
        <v>4321</v>
      </c>
      <c r="D5976" s="15" t="s">
        <v>3816</v>
      </c>
      <c r="E5976" s="15" t="s">
        <v>16677</v>
      </c>
      <c r="F5976" s="15" t="s">
        <v>4324</v>
      </c>
      <c r="G5976" s="15" t="s">
        <v>16650</v>
      </c>
      <c r="H5976" s="15" t="s">
        <v>16678</v>
      </c>
      <c r="I5976" s="15" t="s">
        <v>4327</v>
      </c>
      <c r="J5976" s="15" t="s">
        <v>4328</v>
      </c>
      <c r="K5976" s="15"/>
      <c r="L5976" s="103" t="str">
        <f t="shared" si="1"/>
        <v>B-T100HD-W60-1Kg White Tablet Container</v>
      </c>
      <c r="M5976" s="103">
        <f t="shared" si="2"/>
        <v>144</v>
      </c>
      <c r="N5976" s="102" t="str">
        <f t="shared" si="3"/>
        <v>wk </v>
      </c>
    </row>
    <row r="5977" ht="12.75" customHeight="1">
      <c r="A5977" s="15" t="s">
        <v>4612</v>
      </c>
      <c r="B5977" s="15" t="s">
        <v>3123</v>
      </c>
      <c r="C5977" s="15" t="s">
        <v>4321</v>
      </c>
      <c r="D5977" s="15" t="s">
        <v>3816</v>
      </c>
      <c r="E5977" s="15" t="s">
        <v>13969</v>
      </c>
      <c r="F5977" s="15" t="s">
        <v>4324</v>
      </c>
      <c r="G5977" s="15" t="s">
        <v>16650</v>
      </c>
      <c r="H5977" s="15" t="s">
        <v>16679</v>
      </c>
      <c r="I5977" s="15" t="s">
        <v>4327</v>
      </c>
      <c r="J5977" s="15" t="s">
        <v>4328</v>
      </c>
      <c r="K5977" s="15"/>
      <c r="L5977" s="103" t="str">
        <f t="shared" si="1"/>
        <v>B-T100HD-W60-1Kg White Tablet Container</v>
      </c>
      <c r="M5977" s="103">
        <f t="shared" si="2"/>
        <v>144</v>
      </c>
      <c r="N5977" s="102" t="str">
        <f t="shared" si="3"/>
        <v>wk 10</v>
      </c>
    </row>
    <row r="5978" ht="12.75" customHeight="1">
      <c r="A5978" s="15" t="s">
        <v>4616</v>
      </c>
      <c r="B5978" s="15" t="s">
        <v>3123</v>
      </c>
      <c r="C5978" s="15" t="s">
        <v>4321</v>
      </c>
      <c r="D5978" s="15" t="s">
        <v>3741</v>
      </c>
      <c r="E5978" s="15" t="s">
        <v>15287</v>
      </c>
      <c r="F5978" s="15" t="s">
        <v>4324</v>
      </c>
      <c r="G5978" s="15" t="s">
        <v>16637</v>
      </c>
      <c r="H5978" s="15" t="s">
        <v>16680</v>
      </c>
      <c r="I5978" s="15" t="s">
        <v>4327</v>
      </c>
      <c r="J5978" s="15" t="s">
        <v>4328</v>
      </c>
      <c r="K5978" s="15"/>
      <c r="L5978" s="103" t="str">
        <f t="shared" si="1"/>
        <v>B-T100HD-W60-1Kg White Tablet Container</v>
      </c>
      <c r="M5978" s="103">
        <f t="shared" si="2"/>
        <v>72</v>
      </c>
      <c r="N5978" s="102" t="str">
        <f t="shared" si="3"/>
        <v>wk 14</v>
      </c>
    </row>
    <row r="5979" ht="12.75" customHeight="1">
      <c r="A5979" s="15" t="s">
        <v>4619</v>
      </c>
      <c r="B5979" s="15" t="s">
        <v>3123</v>
      </c>
      <c r="C5979" s="15" t="s">
        <v>4321</v>
      </c>
      <c r="D5979" s="15" t="s">
        <v>5327</v>
      </c>
      <c r="E5979" s="15" t="s">
        <v>16681</v>
      </c>
      <c r="F5979" s="15" t="s">
        <v>4324</v>
      </c>
      <c r="G5979" s="15" t="s">
        <v>10688</v>
      </c>
      <c r="H5979" s="15" t="s">
        <v>16682</v>
      </c>
      <c r="I5979" s="15" t="s">
        <v>4327</v>
      </c>
      <c r="J5979" s="15" t="s">
        <v>4328</v>
      </c>
      <c r="K5979" s="15"/>
      <c r="L5979" s="103" t="str">
        <f t="shared" si="1"/>
        <v>B-T100HD-W60-1Kg White Tablet Container</v>
      </c>
      <c r="M5979" s="103">
        <f t="shared" si="2"/>
        <v>504</v>
      </c>
      <c r="N5979" s="102" t="str">
        <f t="shared" si="3"/>
        <v>wk 19</v>
      </c>
    </row>
    <row r="5980" ht="12.75" customHeight="1">
      <c r="A5980" s="15" t="s">
        <v>4619</v>
      </c>
      <c r="B5980" s="15" t="s">
        <v>3123</v>
      </c>
      <c r="C5980" s="15" t="s">
        <v>4321</v>
      </c>
      <c r="D5980" s="15" t="s">
        <v>3741</v>
      </c>
      <c r="E5980" s="15" t="s">
        <v>16683</v>
      </c>
      <c r="F5980" s="15" t="s">
        <v>4324</v>
      </c>
      <c r="G5980" s="15" t="s">
        <v>16637</v>
      </c>
      <c r="H5980" s="15" t="s">
        <v>16684</v>
      </c>
      <c r="I5980" s="15" t="s">
        <v>4327</v>
      </c>
      <c r="J5980" s="15" t="s">
        <v>4328</v>
      </c>
      <c r="K5980" s="15"/>
      <c r="L5980" s="103" t="str">
        <f t="shared" si="1"/>
        <v>B-T100HD-W60-1Kg White Tablet Container</v>
      </c>
      <c r="M5980" s="103">
        <f t="shared" si="2"/>
        <v>72</v>
      </c>
      <c r="N5980" s="102" t="str">
        <f t="shared" si="3"/>
        <v>wk 19</v>
      </c>
    </row>
    <row r="5981" ht="12.75" customHeight="1">
      <c r="A5981" s="15" t="s">
        <v>4645</v>
      </c>
      <c r="B5981" s="15" t="s">
        <v>3123</v>
      </c>
      <c r="C5981" s="15" t="s">
        <v>4965</v>
      </c>
      <c r="D5981" s="15" t="s">
        <v>16639</v>
      </c>
      <c r="E5981" s="15" t="s">
        <v>16685</v>
      </c>
      <c r="F5981" s="15" t="s">
        <v>4324</v>
      </c>
      <c r="G5981" s="15" t="s">
        <v>16641</v>
      </c>
      <c r="H5981" s="15" t="s">
        <v>16686</v>
      </c>
      <c r="I5981" s="15" t="s">
        <v>4327</v>
      </c>
      <c r="J5981" s="15" t="s">
        <v>4328</v>
      </c>
      <c r="K5981" s="15"/>
      <c r="L5981" s="103" t="str">
        <f t="shared" si="1"/>
        <v>B-T100HD-W60-1Kg White Tablet Container</v>
      </c>
      <c r="M5981" s="103">
        <f t="shared" si="2"/>
        <v>72</v>
      </c>
      <c r="N5981" s="102" t="str">
        <f t="shared" si="3"/>
        <v>wk </v>
      </c>
    </row>
    <row r="5982" ht="12.75" customHeight="1">
      <c r="A5982" s="15" t="s">
        <v>8258</v>
      </c>
      <c r="B5982" s="15" t="s">
        <v>3123</v>
      </c>
      <c r="C5982" s="15" t="s">
        <v>4321</v>
      </c>
      <c r="D5982" s="15" t="s">
        <v>3741</v>
      </c>
      <c r="E5982" s="15" t="s">
        <v>10968</v>
      </c>
      <c r="F5982" s="15" t="s">
        <v>4324</v>
      </c>
      <c r="G5982" s="15" t="s">
        <v>16637</v>
      </c>
      <c r="H5982" s="15" t="s">
        <v>16687</v>
      </c>
      <c r="I5982" s="15" t="s">
        <v>4327</v>
      </c>
      <c r="J5982" s="15" t="s">
        <v>4345</v>
      </c>
      <c r="K5982" s="15"/>
      <c r="L5982" s="103" t="str">
        <f t="shared" si="1"/>
        <v>B-T100HD-W60-1Kg White Tablet Container</v>
      </c>
      <c r="M5982" s="103">
        <f t="shared" si="2"/>
        <v>72</v>
      </c>
      <c r="N5982" s="102" t="str">
        <f t="shared" si="3"/>
        <v>wk </v>
      </c>
    </row>
    <row r="5983" ht="12.75" customHeight="1">
      <c r="A5983" s="15" t="s">
        <v>4678</v>
      </c>
      <c r="B5983" s="15" t="s">
        <v>3123</v>
      </c>
      <c r="C5983" s="15" t="s">
        <v>4321</v>
      </c>
      <c r="D5983" s="15" t="s">
        <v>3741</v>
      </c>
      <c r="E5983" s="15" t="s">
        <v>16688</v>
      </c>
      <c r="F5983" s="15" t="s">
        <v>4324</v>
      </c>
      <c r="G5983" s="15" t="s">
        <v>16637</v>
      </c>
      <c r="H5983" s="15" t="s">
        <v>16689</v>
      </c>
      <c r="I5983" s="15" t="s">
        <v>4327</v>
      </c>
      <c r="J5983" s="15" t="s">
        <v>4328</v>
      </c>
      <c r="K5983" s="15"/>
      <c r="L5983" s="103" t="str">
        <f t="shared" si="1"/>
        <v>B-T100HD-W60-1Kg White Tablet Container</v>
      </c>
      <c r="M5983" s="103">
        <f t="shared" si="2"/>
        <v>72</v>
      </c>
      <c r="N5983" s="102" t="str">
        <f t="shared" si="3"/>
        <v>wk </v>
      </c>
    </row>
    <row r="5984" ht="12.75" customHeight="1">
      <c r="A5984" s="15" t="s">
        <v>4684</v>
      </c>
      <c r="B5984" s="15" t="s">
        <v>3123</v>
      </c>
      <c r="C5984" s="15" t="s">
        <v>4321</v>
      </c>
      <c r="D5984" s="15" t="s">
        <v>3741</v>
      </c>
      <c r="E5984" s="15" t="s">
        <v>16690</v>
      </c>
      <c r="F5984" s="15" t="s">
        <v>4324</v>
      </c>
      <c r="G5984" s="15" t="s">
        <v>16637</v>
      </c>
      <c r="H5984" s="15" t="s">
        <v>16689</v>
      </c>
      <c r="I5984" s="15" t="s">
        <v>4327</v>
      </c>
      <c r="J5984" s="15" t="s">
        <v>4328</v>
      </c>
      <c r="K5984" s="15"/>
      <c r="L5984" s="103" t="str">
        <f t="shared" si="1"/>
        <v>B-T100HD-W60-1Kg White Tablet Container</v>
      </c>
      <c r="M5984" s="103">
        <f t="shared" si="2"/>
        <v>72</v>
      </c>
      <c r="N5984" s="102" t="str">
        <f t="shared" si="3"/>
        <v>wk </v>
      </c>
    </row>
    <row r="5985" ht="12.75" customHeight="1">
      <c r="A5985" s="15" t="s">
        <v>4695</v>
      </c>
      <c r="B5985" s="15" t="s">
        <v>3123</v>
      </c>
      <c r="C5985" s="15" t="s">
        <v>4321</v>
      </c>
      <c r="D5985" s="15" t="s">
        <v>3816</v>
      </c>
      <c r="E5985" s="15" t="s">
        <v>16691</v>
      </c>
      <c r="F5985" s="15" t="s">
        <v>4324</v>
      </c>
      <c r="G5985" s="15" t="s">
        <v>16650</v>
      </c>
      <c r="H5985" s="15" t="s">
        <v>16692</v>
      </c>
      <c r="I5985" s="15" t="s">
        <v>4327</v>
      </c>
      <c r="J5985" s="15" t="s">
        <v>4328</v>
      </c>
      <c r="K5985" s="15"/>
      <c r="L5985" s="103" t="str">
        <f t="shared" si="1"/>
        <v>B-T100HD-W60-1Kg White Tablet Container</v>
      </c>
      <c r="M5985" s="103">
        <f t="shared" si="2"/>
        <v>144</v>
      </c>
      <c r="N5985" s="102" t="str">
        <f t="shared" si="3"/>
        <v>wk 6</v>
      </c>
    </row>
    <row r="5986" ht="12.75" customHeight="1">
      <c r="A5986" s="15" t="s">
        <v>4698</v>
      </c>
      <c r="B5986" s="15" t="s">
        <v>3123</v>
      </c>
      <c r="C5986" s="15" t="s">
        <v>4321</v>
      </c>
      <c r="D5986" s="15" t="s">
        <v>5078</v>
      </c>
      <c r="E5986" s="15" t="s">
        <v>16693</v>
      </c>
      <c r="F5986" s="15" t="s">
        <v>4324</v>
      </c>
      <c r="G5986" s="15" t="s">
        <v>10708</v>
      </c>
      <c r="H5986" s="15" t="s">
        <v>16694</v>
      </c>
      <c r="I5986" s="15" t="s">
        <v>4327</v>
      </c>
      <c r="J5986" s="15" t="s">
        <v>4345</v>
      </c>
      <c r="K5986" s="15"/>
      <c r="L5986" s="103" t="str">
        <f t="shared" si="1"/>
        <v>B-T100HD-W60-1Kg White Tablet Container</v>
      </c>
      <c r="M5986" s="103">
        <f t="shared" si="2"/>
        <v>1008</v>
      </c>
      <c r="N5986" s="102" t="str">
        <f t="shared" si="3"/>
        <v>wk 10</v>
      </c>
    </row>
    <row r="5987" ht="12.75" customHeight="1">
      <c r="A5987" s="15" t="s">
        <v>4713</v>
      </c>
      <c r="B5987" s="15" t="s">
        <v>3123</v>
      </c>
      <c r="C5987" s="15" t="s">
        <v>4321</v>
      </c>
      <c r="D5987" s="15" t="s">
        <v>3816</v>
      </c>
      <c r="E5987" s="15" t="s">
        <v>10982</v>
      </c>
      <c r="F5987" s="15" t="s">
        <v>4324</v>
      </c>
      <c r="G5987" s="15" t="s">
        <v>16650</v>
      </c>
      <c r="H5987" s="15" t="s">
        <v>16692</v>
      </c>
      <c r="I5987" s="15" t="s">
        <v>4327</v>
      </c>
      <c r="J5987" s="15" t="s">
        <v>4345</v>
      </c>
      <c r="K5987" s="15"/>
      <c r="L5987" s="103" t="str">
        <f t="shared" si="1"/>
        <v>B-T100HD-W60-1Kg White Tablet Container</v>
      </c>
      <c r="M5987" s="103">
        <f t="shared" si="2"/>
        <v>144</v>
      </c>
      <c r="N5987" s="102" t="str">
        <f t="shared" si="3"/>
        <v>wk 36</v>
      </c>
    </row>
    <row r="5988" ht="12.75" customHeight="1">
      <c r="A5988" s="15" t="s">
        <v>4720</v>
      </c>
      <c r="B5988" s="15" t="s">
        <v>3123</v>
      </c>
      <c r="C5988" s="15" t="s">
        <v>4321</v>
      </c>
      <c r="D5988" s="15" t="s">
        <v>3816</v>
      </c>
      <c r="E5988" s="15" t="s">
        <v>16695</v>
      </c>
      <c r="F5988" s="15" t="s">
        <v>4324</v>
      </c>
      <c r="G5988" s="15" t="s">
        <v>16650</v>
      </c>
      <c r="H5988" s="15" t="s">
        <v>16692</v>
      </c>
      <c r="I5988" s="15" t="s">
        <v>4327</v>
      </c>
      <c r="J5988" s="15" t="s">
        <v>4328</v>
      </c>
      <c r="K5988" s="15"/>
      <c r="L5988" s="103" t="str">
        <f t="shared" si="1"/>
        <v>B-T100HD-W60-1Kg White Tablet Container</v>
      </c>
      <c r="M5988" s="103">
        <f t="shared" si="2"/>
        <v>144</v>
      </c>
      <c r="N5988" s="102" t="str">
        <f t="shared" si="3"/>
        <v>wk </v>
      </c>
    </row>
    <row r="5989" ht="12.75" customHeight="1">
      <c r="A5989" s="15" t="s">
        <v>4726</v>
      </c>
      <c r="B5989" s="15" t="s">
        <v>3123</v>
      </c>
      <c r="C5989" s="15" t="s">
        <v>4321</v>
      </c>
      <c r="D5989" s="15" t="s">
        <v>9301</v>
      </c>
      <c r="E5989" s="15" t="s">
        <v>16696</v>
      </c>
      <c r="F5989" s="15" t="s">
        <v>4324</v>
      </c>
      <c r="G5989" s="15" t="s">
        <v>16666</v>
      </c>
      <c r="H5989" s="15" t="s">
        <v>16697</v>
      </c>
      <c r="I5989" s="15" t="s">
        <v>4327</v>
      </c>
      <c r="J5989" s="15" t="s">
        <v>4328</v>
      </c>
      <c r="K5989" s="15"/>
      <c r="L5989" s="103" t="str">
        <f t="shared" si="1"/>
        <v>B-T100HD-W60-1Kg White Tablet Container</v>
      </c>
      <c r="M5989" s="103">
        <f t="shared" si="2"/>
        <v>216</v>
      </c>
      <c r="N5989" s="102" t="str">
        <f t="shared" si="3"/>
        <v>wk </v>
      </c>
    </row>
    <row r="5990" ht="12.75" customHeight="1">
      <c r="A5990" s="15" t="s">
        <v>5269</v>
      </c>
      <c r="B5990" s="15" t="s">
        <v>3123</v>
      </c>
      <c r="C5990" s="15" t="s">
        <v>4321</v>
      </c>
      <c r="D5990" s="15" t="s">
        <v>3816</v>
      </c>
      <c r="E5990" s="15" t="s">
        <v>16698</v>
      </c>
      <c r="F5990" s="15" t="s">
        <v>4324</v>
      </c>
      <c r="G5990" s="15" t="s">
        <v>16650</v>
      </c>
      <c r="H5990" s="15" t="s">
        <v>16692</v>
      </c>
      <c r="I5990" s="15" t="s">
        <v>4327</v>
      </c>
      <c r="J5990" s="15" t="s">
        <v>4328</v>
      </c>
      <c r="K5990" s="15"/>
      <c r="L5990" s="103" t="str">
        <f t="shared" si="1"/>
        <v>B-T100HD-W60-1Kg White Tablet Container</v>
      </c>
      <c r="M5990" s="103">
        <f t="shared" si="2"/>
        <v>144</v>
      </c>
      <c r="N5990" s="102" t="str">
        <f t="shared" si="3"/>
        <v>wk </v>
      </c>
    </row>
    <row r="5991" ht="12.75" customHeight="1">
      <c r="A5991" s="15" t="s">
        <v>5272</v>
      </c>
      <c r="B5991" s="15" t="s">
        <v>3123</v>
      </c>
      <c r="C5991" s="15" t="s">
        <v>4321</v>
      </c>
      <c r="D5991" s="15" t="s">
        <v>3741</v>
      </c>
      <c r="E5991" s="15" t="s">
        <v>16699</v>
      </c>
      <c r="F5991" s="15" t="s">
        <v>4324</v>
      </c>
      <c r="G5991" s="15" t="s">
        <v>16637</v>
      </c>
      <c r="H5991" s="15" t="s">
        <v>16689</v>
      </c>
      <c r="I5991" s="15" t="s">
        <v>4327</v>
      </c>
      <c r="J5991" s="15" t="s">
        <v>4345</v>
      </c>
      <c r="K5991" s="15"/>
      <c r="L5991" s="103" t="str">
        <f t="shared" si="1"/>
        <v>B-T100HD-W60-1Kg White Tablet Container</v>
      </c>
      <c r="M5991" s="103">
        <f t="shared" si="2"/>
        <v>72</v>
      </c>
      <c r="N5991" s="102" t="str">
        <f t="shared" si="3"/>
        <v>wk </v>
      </c>
    </row>
    <row r="5992" ht="12.75" customHeight="1">
      <c r="A5992" s="15" t="s">
        <v>4742</v>
      </c>
      <c r="B5992" s="15" t="s">
        <v>3123</v>
      </c>
      <c r="C5992" s="15" t="s">
        <v>4321</v>
      </c>
      <c r="D5992" s="15" t="s">
        <v>3816</v>
      </c>
      <c r="E5992" s="15" t="s">
        <v>16700</v>
      </c>
      <c r="F5992" s="15" t="s">
        <v>4324</v>
      </c>
      <c r="G5992" s="15" t="s">
        <v>16650</v>
      </c>
      <c r="H5992" s="15" t="s">
        <v>16692</v>
      </c>
      <c r="I5992" s="15" t="s">
        <v>4327</v>
      </c>
      <c r="J5992" s="15" t="s">
        <v>4345</v>
      </c>
      <c r="K5992" s="15"/>
      <c r="L5992" s="103" t="str">
        <f t="shared" si="1"/>
        <v>B-T100HD-W60-1Kg White Tablet Container</v>
      </c>
      <c r="M5992" s="103">
        <f t="shared" si="2"/>
        <v>144</v>
      </c>
      <c r="N5992" s="102" t="str">
        <f t="shared" si="3"/>
        <v>wk </v>
      </c>
    </row>
    <row r="5993" ht="12.75" customHeight="1">
      <c r="A5993" s="15" t="s">
        <v>4762</v>
      </c>
      <c r="B5993" s="15" t="s">
        <v>3123</v>
      </c>
      <c r="C5993" s="15" t="s">
        <v>4321</v>
      </c>
      <c r="D5993" s="15" t="s">
        <v>3741</v>
      </c>
      <c r="E5993" s="15" t="s">
        <v>16701</v>
      </c>
      <c r="F5993" s="15" t="s">
        <v>4324</v>
      </c>
      <c r="G5993" s="15" t="s">
        <v>16637</v>
      </c>
      <c r="H5993" s="15" t="s">
        <v>16689</v>
      </c>
      <c r="I5993" s="15" t="s">
        <v>4327</v>
      </c>
      <c r="J5993" s="15" t="s">
        <v>4345</v>
      </c>
      <c r="K5993" s="15"/>
      <c r="L5993" s="103" t="str">
        <f t="shared" si="1"/>
        <v>B-T100HD-W60-1Kg White Tablet Container</v>
      </c>
      <c r="M5993" s="103">
        <f t="shared" si="2"/>
        <v>72</v>
      </c>
      <c r="N5993" s="102" t="str">
        <f t="shared" si="3"/>
        <v>wk 15</v>
      </c>
    </row>
    <row r="5994" ht="12.75" customHeight="1">
      <c r="A5994" s="15" t="s">
        <v>4764</v>
      </c>
      <c r="B5994" s="15" t="s">
        <v>3123</v>
      </c>
      <c r="C5994" s="15" t="s">
        <v>4321</v>
      </c>
      <c r="D5994" s="15" t="s">
        <v>3741</v>
      </c>
      <c r="E5994" s="15" t="s">
        <v>16702</v>
      </c>
      <c r="F5994" s="15" t="s">
        <v>4324</v>
      </c>
      <c r="G5994" s="15" t="s">
        <v>16637</v>
      </c>
      <c r="H5994" s="15" t="s">
        <v>16689</v>
      </c>
      <c r="I5994" s="15" t="s">
        <v>4327</v>
      </c>
      <c r="J5994" s="15" t="s">
        <v>4328</v>
      </c>
      <c r="K5994" s="15"/>
      <c r="L5994" s="103" t="str">
        <f t="shared" si="1"/>
        <v>B-T100HD-W60-1Kg White Tablet Container</v>
      </c>
      <c r="M5994" s="103">
        <f t="shared" si="2"/>
        <v>72</v>
      </c>
      <c r="N5994" s="102" t="str">
        <f t="shared" si="3"/>
        <v>wk 19</v>
      </c>
    </row>
    <row r="5995" ht="12.75" customHeight="1">
      <c r="A5995" s="15" t="s">
        <v>4766</v>
      </c>
      <c r="B5995" s="15" t="s">
        <v>3123</v>
      </c>
      <c r="C5995" s="15" t="s">
        <v>4321</v>
      </c>
      <c r="D5995" s="15" t="s">
        <v>5327</v>
      </c>
      <c r="E5995" s="15" t="s">
        <v>16703</v>
      </c>
      <c r="F5995" s="15" t="s">
        <v>16704</v>
      </c>
      <c r="G5995" s="15" t="s">
        <v>10688</v>
      </c>
      <c r="H5995" s="15" t="s">
        <v>16705</v>
      </c>
      <c r="I5995" s="15" t="s">
        <v>4327</v>
      </c>
      <c r="J5995" s="15" t="s">
        <v>4328</v>
      </c>
      <c r="K5995" s="15"/>
      <c r="L5995" s="103" t="str">
        <f t="shared" si="1"/>
        <v>B-T100HD-W60-1Kg White Tablet Container</v>
      </c>
      <c r="M5995" s="103">
        <f t="shared" si="2"/>
        <v>504</v>
      </c>
      <c r="N5995" s="102" t="str">
        <f t="shared" si="3"/>
        <v>wk 23</v>
      </c>
    </row>
    <row r="5996" ht="12.75" customHeight="1">
      <c r="A5996" s="15" t="s">
        <v>4789</v>
      </c>
      <c r="B5996" s="15" t="s">
        <v>3123</v>
      </c>
      <c r="C5996" s="15" t="s">
        <v>4321</v>
      </c>
      <c r="D5996" s="15" t="s">
        <v>3741</v>
      </c>
      <c r="E5996" s="15" t="s">
        <v>16706</v>
      </c>
      <c r="F5996" s="15" t="s">
        <v>4324</v>
      </c>
      <c r="G5996" s="15" t="s">
        <v>16637</v>
      </c>
      <c r="H5996" s="15" t="s">
        <v>16689</v>
      </c>
      <c r="I5996" s="15" t="s">
        <v>4327</v>
      </c>
      <c r="J5996" s="15" t="s">
        <v>4328</v>
      </c>
      <c r="K5996" s="15"/>
      <c r="L5996" s="103" t="str">
        <f t="shared" si="1"/>
        <v>B-T100HD-W60-1Kg White Tablet Container</v>
      </c>
      <c r="M5996" s="103">
        <f t="shared" si="2"/>
        <v>72</v>
      </c>
      <c r="N5996" s="102" t="str">
        <f t="shared" si="3"/>
        <v>wk </v>
      </c>
    </row>
    <row r="5997" ht="12.75" customHeight="1">
      <c r="A5997" s="15" t="s">
        <v>4789</v>
      </c>
      <c r="B5997" s="15" t="s">
        <v>3123</v>
      </c>
      <c r="C5997" s="15" t="s">
        <v>4321</v>
      </c>
      <c r="D5997" s="15" t="s">
        <v>3741</v>
      </c>
      <c r="E5997" s="15" t="s">
        <v>11263</v>
      </c>
      <c r="F5997" s="15" t="s">
        <v>4324</v>
      </c>
      <c r="G5997" s="15" t="s">
        <v>16637</v>
      </c>
      <c r="H5997" s="15" t="s">
        <v>16707</v>
      </c>
      <c r="I5997" s="15" t="s">
        <v>4327</v>
      </c>
      <c r="J5997" s="15" t="s">
        <v>4328</v>
      </c>
      <c r="K5997" s="15"/>
      <c r="L5997" s="103" t="str">
        <f t="shared" si="1"/>
        <v>B-T100HD-W60-1Kg White Tablet Container</v>
      </c>
      <c r="M5997" s="103">
        <f t="shared" si="2"/>
        <v>72</v>
      </c>
      <c r="N5997" s="102" t="str">
        <f t="shared" si="3"/>
        <v>wk </v>
      </c>
    </row>
    <row r="5998" ht="12.75" customHeight="1">
      <c r="A5998" s="15" t="s">
        <v>16708</v>
      </c>
      <c r="B5998" s="15"/>
      <c r="C5998" s="15" t="s">
        <v>3146</v>
      </c>
      <c r="D5998" s="15" t="s">
        <v>3145</v>
      </c>
      <c r="E5998" s="15"/>
      <c r="F5998" s="15" t="s">
        <v>4308</v>
      </c>
      <c r="G5998" s="15" t="s">
        <v>16709</v>
      </c>
      <c r="H5998" s="15" t="s">
        <v>3149</v>
      </c>
      <c r="I5998" s="15" t="s">
        <v>3177</v>
      </c>
      <c r="J5998" s="15"/>
      <c r="K5998" s="15"/>
      <c r="L5998" s="103" t="str">
        <f t="shared" si="1"/>
        <v>B-T101HD-RD60-1kg Red Tablet Container</v>
      </c>
      <c r="M5998" s="103">
        <f t="shared" si="2"/>
        <v>0</v>
      </c>
      <c r="N5998" s="102" t="str">
        <f t="shared" si="3"/>
        <v>wk </v>
      </c>
    </row>
    <row r="5999" ht="12.75" customHeight="1">
      <c r="A5999" s="15" t="s">
        <v>4383</v>
      </c>
      <c r="B5999" s="15" t="s">
        <v>3128</v>
      </c>
      <c r="C5999" s="15" t="s">
        <v>4321</v>
      </c>
      <c r="D5999" s="15" t="s">
        <v>5078</v>
      </c>
      <c r="E5999" s="15" t="s">
        <v>16710</v>
      </c>
      <c r="F5999" s="15" t="s">
        <v>14963</v>
      </c>
      <c r="G5999" s="15" t="s">
        <v>16711</v>
      </c>
      <c r="H5999" s="15" t="s">
        <v>16712</v>
      </c>
      <c r="I5999" s="15" t="s">
        <v>4327</v>
      </c>
      <c r="J5999" s="15" t="s">
        <v>5653</v>
      </c>
      <c r="K5999" s="15"/>
      <c r="L5999" s="103" t="str">
        <f t="shared" si="1"/>
        <v>B-T101HD-RD60-1kg Red Tablet Container</v>
      </c>
      <c r="M5999" s="103">
        <f t="shared" si="2"/>
        <v>1008</v>
      </c>
      <c r="N5999" s="102" t="str">
        <f t="shared" si="3"/>
        <v>wk </v>
      </c>
    </row>
    <row r="6000" ht="12.75" customHeight="1">
      <c r="A6000" s="15" t="s">
        <v>6527</v>
      </c>
      <c r="B6000" s="15" t="s">
        <v>3128</v>
      </c>
      <c r="C6000" s="15" t="s">
        <v>4965</v>
      </c>
      <c r="D6000" s="15" t="s">
        <v>16713</v>
      </c>
      <c r="E6000" s="15" t="s">
        <v>16714</v>
      </c>
      <c r="F6000" s="15" t="s">
        <v>14963</v>
      </c>
      <c r="G6000" s="15" t="s">
        <v>16715</v>
      </c>
      <c r="H6000" s="15" t="s">
        <v>16716</v>
      </c>
      <c r="I6000" s="15" t="s">
        <v>4327</v>
      </c>
      <c r="J6000" s="15" t="s">
        <v>5653</v>
      </c>
      <c r="K6000" s="15"/>
      <c r="L6000" s="103" t="str">
        <f t="shared" si="1"/>
        <v>B-T101HD-RD60-1kg Red Tablet Container</v>
      </c>
      <c r="M6000" s="103">
        <f t="shared" si="2"/>
        <v>1008</v>
      </c>
      <c r="N6000" s="102" t="str">
        <f t="shared" si="3"/>
        <v>wk </v>
      </c>
    </row>
    <row r="6001" ht="12.75" customHeight="1">
      <c r="A6001" s="15" t="s">
        <v>16717</v>
      </c>
      <c r="B6001" s="15"/>
      <c r="C6001" s="15" t="s">
        <v>3146</v>
      </c>
      <c r="D6001" s="15" t="s">
        <v>3145</v>
      </c>
      <c r="E6001" s="15"/>
      <c r="F6001" s="15" t="s">
        <v>4308</v>
      </c>
      <c r="G6001" s="15" t="s">
        <v>4352</v>
      </c>
      <c r="H6001" s="15" t="s">
        <v>3149</v>
      </c>
      <c r="I6001" s="15" t="s">
        <v>3177</v>
      </c>
      <c r="J6001" s="15"/>
      <c r="K6001" s="15"/>
      <c r="L6001" s="103" t="str">
        <f t="shared" si="1"/>
        <v>B-T101-W60EXPRE-1kg White Pntd Kenlac Express Glue Jar</v>
      </c>
      <c r="M6001" s="103">
        <f t="shared" si="2"/>
        <v>0</v>
      </c>
      <c r="N6001" s="102" t="str">
        <f t="shared" si="3"/>
        <v>wk </v>
      </c>
    </row>
    <row r="6002" ht="12.75" customHeight="1">
      <c r="A6002" s="15" t="s">
        <v>4329</v>
      </c>
      <c r="B6002" s="15" t="s">
        <v>3123</v>
      </c>
      <c r="C6002" s="15" t="s">
        <v>4321</v>
      </c>
      <c r="D6002" s="15" t="s">
        <v>16718</v>
      </c>
      <c r="E6002" s="15" t="s">
        <v>16719</v>
      </c>
      <c r="F6002" s="15" t="s">
        <v>11051</v>
      </c>
      <c r="G6002" s="15" t="s">
        <v>16720</v>
      </c>
      <c r="H6002" s="15" t="s">
        <v>16721</v>
      </c>
      <c r="I6002" s="15" t="s">
        <v>4327</v>
      </c>
      <c r="J6002" s="15" t="s">
        <v>4359</v>
      </c>
      <c r="K6002" s="15"/>
      <c r="L6002" s="103" t="str">
        <f t="shared" si="1"/>
        <v>B-T101-W60EXPRE-1kg White Pntd Kenlac Express Glue Jar</v>
      </c>
      <c r="M6002" s="103">
        <f t="shared" si="2"/>
        <v>6696</v>
      </c>
      <c r="N6002" s="102" t="str">
        <f t="shared" si="3"/>
        <v>wk </v>
      </c>
    </row>
    <row r="6003" ht="12.75" customHeight="1">
      <c r="A6003" s="15" t="s">
        <v>7976</v>
      </c>
      <c r="B6003" s="15" t="s">
        <v>3123</v>
      </c>
      <c r="C6003" s="15" t="s">
        <v>4321</v>
      </c>
      <c r="D6003" s="15" t="s">
        <v>12106</v>
      </c>
      <c r="E6003" s="15" t="s">
        <v>16722</v>
      </c>
      <c r="F6003" s="15" t="s">
        <v>11051</v>
      </c>
      <c r="G6003" s="15" t="s">
        <v>16723</v>
      </c>
      <c r="H6003" s="15" t="s">
        <v>16724</v>
      </c>
      <c r="I6003" s="15" t="s">
        <v>4327</v>
      </c>
      <c r="J6003" s="15" t="s">
        <v>4359</v>
      </c>
      <c r="K6003" s="15"/>
      <c r="L6003" s="103" t="str">
        <f t="shared" si="1"/>
        <v>B-T101-W60EXPRE-1kg White Pntd Kenlac Express Glue Jar</v>
      </c>
      <c r="M6003" s="103">
        <f t="shared" si="2"/>
        <v>8784</v>
      </c>
      <c r="N6003" s="102" t="str">
        <f t="shared" si="3"/>
        <v>wk 27</v>
      </c>
    </row>
    <row r="6004" ht="12.75" customHeight="1">
      <c r="A6004" s="15" t="s">
        <v>16725</v>
      </c>
      <c r="B6004" s="15" t="s">
        <v>2855</v>
      </c>
      <c r="C6004" s="15" t="s">
        <v>3146</v>
      </c>
      <c r="D6004" s="15" t="s">
        <v>3145</v>
      </c>
      <c r="E6004" s="15"/>
      <c r="F6004" s="15" t="s">
        <v>4308</v>
      </c>
      <c r="G6004" s="15" t="s">
        <v>4352</v>
      </c>
      <c r="H6004" s="15" t="s">
        <v>3149</v>
      </c>
      <c r="I6004" s="15" t="s">
        <v>3156</v>
      </c>
      <c r="J6004" s="15"/>
      <c r="K6004" s="15"/>
      <c r="L6004" s="103" t="str">
        <f t="shared" si="1"/>
        <v>B-T103LB-W40-1Kg White Wood Glue Jar</v>
      </c>
      <c r="M6004" s="103">
        <f t="shared" si="2"/>
        <v>0</v>
      </c>
      <c r="N6004" s="102" t="str">
        <f t="shared" si="3"/>
        <v>wk </v>
      </c>
    </row>
    <row r="6005" ht="12.75" customHeight="1">
      <c r="A6005" s="15" t="s">
        <v>5072</v>
      </c>
      <c r="B6005" s="15" t="s">
        <v>3123</v>
      </c>
      <c r="C6005" s="15" t="s">
        <v>4321</v>
      </c>
      <c r="D6005" s="15" t="s">
        <v>3694</v>
      </c>
      <c r="E6005" s="15" t="s">
        <v>16726</v>
      </c>
      <c r="F6005" s="15" t="s">
        <v>8842</v>
      </c>
      <c r="G6005" s="15" t="s">
        <v>6234</v>
      </c>
      <c r="H6005" s="15" t="s">
        <v>16727</v>
      </c>
      <c r="I6005" s="15" t="s">
        <v>4327</v>
      </c>
      <c r="J6005" s="15" t="s">
        <v>4359</v>
      </c>
      <c r="K6005" s="15"/>
      <c r="L6005" s="103" t="str">
        <f t="shared" si="1"/>
        <v>B-T103LB-W40-1Kg White Wood Glue Jar</v>
      </c>
      <c r="M6005" s="103">
        <f t="shared" si="2"/>
        <v>1800</v>
      </c>
      <c r="N6005" s="102" t="str">
        <f t="shared" si="3"/>
        <v>wk 49</v>
      </c>
    </row>
    <row r="6006" ht="12.75" customHeight="1">
      <c r="A6006" s="15" t="s">
        <v>4425</v>
      </c>
      <c r="B6006" s="15" t="s">
        <v>3123</v>
      </c>
      <c r="C6006" s="15" t="s">
        <v>4321</v>
      </c>
      <c r="D6006" s="15" t="s">
        <v>3470</v>
      </c>
      <c r="E6006" s="15" t="s">
        <v>16728</v>
      </c>
      <c r="F6006" s="15" t="s">
        <v>8842</v>
      </c>
      <c r="G6006" s="15" t="s">
        <v>16729</v>
      </c>
      <c r="H6006" s="15" t="s">
        <v>16730</v>
      </c>
      <c r="I6006" s="15" t="s">
        <v>4327</v>
      </c>
      <c r="J6006" s="15" t="s">
        <v>4359</v>
      </c>
      <c r="K6006" s="15"/>
      <c r="L6006" s="103" t="str">
        <f t="shared" si="1"/>
        <v>B-T103LB-W40-1Kg White Wood Glue Jar</v>
      </c>
      <c r="M6006" s="103">
        <f t="shared" si="2"/>
        <v>2880</v>
      </c>
      <c r="N6006" s="102" t="str">
        <f t="shared" si="3"/>
        <v>wk </v>
      </c>
    </row>
    <row r="6007" ht="12.75" customHeight="1">
      <c r="A6007" s="15" t="s">
        <v>4430</v>
      </c>
      <c r="B6007" s="15" t="s">
        <v>3123</v>
      </c>
      <c r="C6007" s="15" t="s">
        <v>4321</v>
      </c>
      <c r="D6007" s="15" t="s">
        <v>3367</v>
      </c>
      <c r="E6007" s="15" t="s">
        <v>16731</v>
      </c>
      <c r="F6007" s="15" t="s">
        <v>8842</v>
      </c>
      <c r="G6007" s="15" t="s">
        <v>16732</v>
      </c>
      <c r="H6007" s="15" t="s">
        <v>16733</v>
      </c>
      <c r="I6007" s="15" t="s">
        <v>4327</v>
      </c>
      <c r="J6007" s="15" t="s">
        <v>4359</v>
      </c>
      <c r="K6007" s="15"/>
      <c r="L6007" s="103" t="str">
        <f t="shared" si="1"/>
        <v>B-T103LB-W40-1Kg White Wood Glue Jar</v>
      </c>
      <c r="M6007" s="103">
        <f t="shared" si="2"/>
        <v>3744</v>
      </c>
      <c r="N6007" s="102" t="str">
        <f t="shared" si="3"/>
        <v>wk </v>
      </c>
    </row>
    <row r="6008" ht="12.75" customHeight="1">
      <c r="A6008" s="15" t="s">
        <v>4439</v>
      </c>
      <c r="B6008" s="15" t="s">
        <v>3123</v>
      </c>
      <c r="C6008" s="15" t="s">
        <v>4321</v>
      </c>
      <c r="D6008" s="15" t="s">
        <v>14062</v>
      </c>
      <c r="E6008" s="15" t="s">
        <v>16734</v>
      </c>
      <c r="F6008" s="15" t="s">
        <v>8842</v>
      </c>
      <c r="G6008" s="15" t="s">
        <v>16735</v>
      </c>
      <c r="H6008" s="15" t="s">
        <v>16736</v>
      </c>
      <c r="I6008" s="15" t="s">
        <v>4327</v>
      </c>
      <c r="J6008" s="15" t="s">
        <v>4359</v>
      </c>
      <c r="K6008" s="15"/>
      <c r="L6008" s="103" t="str">
        <f t="shared" si="1"/>
        <v>B-T103LB-W40-1Kg White Wood Glue Jar</v>
      </c>
      <c r="M6008" s="103">
        <f t="shared" si="2"/>
        <v>2808</v>
      </c>
      <c r="N6008" s="102" t="str">
        <f t="shared" si="3"/>
        <v>wk </v>
      </c>
    </row>
    <row r="6009" ht="12.75" customHeight="1">
      <c r="A6009" s="15" t="s">
        <v>4441</v>
      </c>
      <c r="B6009" s="15" t="s">
        <v>3123</v>
      </c>
      <c r="C6009" s="15" t="s">
        <v>4321</v>
      </c>
      <c r="D6009" s="15" t="s">
        <v>3657</v>
      </c>
      <c r="E6009" s="15" t="s">
        <v>16737</v>
      </c>
      <c r="F6009" s="15" t="s">
        <v>8842</v>
      </c>
      <c r="G6009" s="15" t="s">
        <v>16738</v>
      </c>
      <c r="H6009" s="15" t="s">
        <v>16739</v>
      </c>
      <c r="I6009" s="15" t="s">
        <v>4327</v>
      </c>
      <c r="J6009" s="15" t="s">
        <v>4359</v>
      </c>
      <c r="K6009" s="15"/>
      <c r="L6009" s="103" t="str">
        <f t="shared" si="1"/>
        <v>B-T103LB-W40-1Kg White Wood Glue Jar</v>
      </c>
      <c r="M6009" s="103">
        <f t="shared" si="2"/>
        <v>2304</v>
      </c>
      <c r="N6009" s="102" t="str">
        <f t="shared" si="3"/>
        <v>wk </v>
      </c>
    </row>
    <row r="6010" ht="12.75" customHeight="1">
      <c r="A6010" s="15" t="s">
        <v>4457</v>
      </c>
      <c r="B6010" s="15" t="s">
        <v>3123</v>
      </c>
      <c r="C6010" s="15" t="s">
        <v>4321</v>
      </c>
      <c r="D6010" s="15" t="s">
        <v>5341</v>
      </c>
      <c r="E6010" s="15" t="s">
        <v>16740</v>
      </c>
      <c r="F6010" s="15" t="s">
        <v>8842</v>
      </c>
      <c r="G6010" s="15" t="s">
        <v>16741</v>
      </c>
      <c r="H6010" s="15" t="s">
        <v>16742</v>
      </c>
      <c r="I6010" s="15" t="s">
        <v>4327</v>
      </c>
      <c r="J6010" s="15" t="s">
        <v>4359</v>
      </c>
      <c r="K6010" s="15"/>
      <c r="L6010" s="103" t="str">
        <f t="shared" si="1"/>
        <v>B-T103LB-W40-1Kg White Wood Glue Jar</v>
      </c>
      <c r="M6010" s="103">
        <f t="shared" si="2"/>
        <v>2520</v>
      </c>
      <c r="N6010" s="102" t="str">
        <f t="shared" si="3"/>
        <v>wk 6</v>
      </c>
    </row>
    <row r="6011" ht="12.75" customHeight="1">
      <c r="A6011" s="15" t="s">
        <v>4467</v>
      </c>
      <c r="B6011" s="15" t="s">
        <v>3123</v>
      </c>
      <c r="C6011" s="15" t="s">
        <v>4321</v>
      </c>
      <c r="D6011" s="15" t="s">
        <v>3689</v>
      </c>
      <c r="E6011" s="15" t="s">
        <v>16743</v>
      </c>
      <c r="F6011" s="15" t="s">
        <v>8842</v>
      </c>
      <c r="G6011" s="15" t="s">
        <v>16744</v>
      </c>
      <c r="H6011" s="15" t="s">
        <v>16745</v>
      </c>
      <c r="I6011" s="15" t="s">
        <v>4327</v>
      </c>
      <c r="J6011" s="15" t="s">
        <v>4359</v>
      </c>
      <c r="K6011" s="15"/>
      <c r="L6011" s="103" t="str">
        <f t="shared" si="1"/>
        <v>B-T103LB-W40-1Kg White Wood Glue Jar</v>
      </c>
      <c r="M6011" s="103">
        <f t="shared" si="2"/>
        <v>5472</v>
      </c>
      <c r="N6011" s="102" t="str">
        <f t="shared" si="3"/>
        <v>wk 31</v>
      </c>
    </row>
    <row r="6012" ht="12.75" customHeight="1">
      <c r="A6012" s="15" t="s">
        <v>16746</v>
      </c>
      <c r="B6012" s="15" t="s">
        <v>2855</v>
      </c>
      <c r="C6012" s="15" t="s">
        <v>3146</v>
      </c>
      <c r="D6012" s="15" t="s">
        <v>3145</v>
      </c>
      <c r="E6012" s="15"/>
      <c r="F6012" s="15" t="s">
        <v>4308</v>
      </c>
      <c r="G6012" s="15" t="s">
        <v>15181</v>
      </c>
      <c r="H6012" s="15" t="s">
        <v>3149</v>
      </c>
      <c r="I6012" s="15" t="s">
        <v>3156</v>
      </c>
      <c r="J6012" s="15"/>
      <c r="K6012" s="15"/>
      <c r="L6012" s="103" t="str">
        <f t="shared" si="1"/>
        <v>B-T103-W49-1Kg White Wood Glue Jar</v>
      </c>
      <c r="M6012" s="103">
        <f t="shared" si="2"/>
        <v>0</v>
      </c>
      <c r="N6012" s="102" t="str">
        <f t="shared" si="3"/>
        <v>wk </v>
      </c>
    </row>
    <row r="6013" ht="12.75" customHeight="1">
      <c r="A6013" s="15" t="s">
        <v>4353</v>
      </c>
      <c r="B6013" s="15" t="s">
        <v>3123</v>
      </c>
      <c r="C6013" s="15" t="s">
        <v>4321</v>
      </c>
      <c r="D6013" s="15" t="s">
        <v>3372</v>
      </c>
      <c r="E6013" s="15" t="s">
        <v>16747</v>
      </c>
      <c r="F6013" s="15" t="s">
        <v>4324</v>
      </c>
      <c r="G6013" s="15" t="s">
        <v>13202</v>
      </c>
      <c r="H6013" s="15" t="s">
        <v>16748</v>
      </c>
      <c r="I6013" s="15" t="s">
        <v>4327</v>
      </c>
      <c r="J6013" s="15" t="s">
        <v>5653</v>
      </c>
      <c r="K6013" s="15"/>
      <c r="L6013" s="103" t="str">
        <f t="shared" si="1"/>
        <v>B-T103-W49-1Kg White Wood Glue Jar</v>
      </c>
      <c r="M6013" s="103">
        <f t="shared" si="2"/>
        <v>288</v>
      </c>
      <c r="N6013" s="102" t="str">
        <f t="shared" si="3"/>
        <v>wk 9</v>
      </c>
    </row>
    <row r="6014" ht="12.75" customHeight="1">
      <c r="A6014" s="15" t="s">
        <v>4947</v>
      </c>
      <c r="B6014" s="15" t="s">
        <v>3123</v>
      </c>
      <c r="C6014" s="15" t="s">
        <v>4321</v>
      </c>
      <c r="D6014" s="15" t="s">
        <v>3372</v>
      </c>
      <c r="E6014" s="15" t="s">
        <v>16749</v>
      </c>
      <c r="F6014" s="15" t="s">
        <v>16750</v>
      </c>
      <c r="G6014" s="15" t="s">
        <v>16751</v>
      </c>
      <c r="H6014" s="15" t="s">
        <v>16748</v>
      </c>
      <c r="I6014" s="15" t="s">
        <v>4327</v>
      </c>
      <c r="J6014" s="15" t="s">
        <v>8387</v>
      </c>
      <c r="K6014" s="15"/>
      <c r="L6014" s="103" t="str">
        <f t="shared" si="1"/>
        <v>B-T103-W49-1Kg White Wood Glue Jar</v>
      </c>
      <c r="M6014" s="103">
        <f t="shared" si="2"/>
        <v>288</v>
      </c>
      <c r="N6014" s="102" t="str">
        <f t="shared" si="3"/>
        <v>wk 18</v>
      </c>
    </row>
    <row r="6015" ht="12.75" customHeight="1">
      <c r="A6015" s="15" t="s">
        <v>4947</v>
      </c>
      <c r="B6015" s="15" t="s">
        <v>3123</v>
      </c>
      <c r="C6015" s="15" t="s">
        <v>4321</v>
      </c>
      <c r="D6015" s="15" t="s">
        <v>3816</v>
      </c>
      <c r="E6015" s="15" t="s">
        <v>16752</v>
      </c>
      <c r="F6015" s="15" t="s">
        <v>16750</v>
      </c>
      <c r="G6015" s="15" t="s">
        <v>16753</v>
      </c>
      <c r="H6015" s="15" t="s">
        <v>16754</v>
      </c>
      <c r="I6015" s="15" t="s">
        <v>4327</v>
      </c>
      <c r="J6015" s="15" t="s">
        <v>8387</v>
      </c>
      <c r="K6015" s="15"/>
      <c r="L6015" s="103" t="str">
        <f t="shared" si="1"/>
        <v>B-T103-W49-1Kg White Wood Glue Jar</v>
      </c>
      <c r="M6015" s="103">
        <f t="shared" si="2"/>
        <v>144</v>
      </c>
      <c r="N6015" s="102" t="str">
        <f t="shared" si="3"/>
        <v>wk 18</v>
      </c>
    </row>
    <row r="6016" ht="12.75" customHeight="1">
      <c r="A6016" s="15" t="s">
        <v>4383</v>
      </c>
      <c r="B6016" s="15" t="s">
        <v>3123</v>
      </c>
      <c r="C6016" s="15" t="s">
        <v>4321</v>
      </c>
      <c r="D6016" s="15" t="s">
        <v>3539</v>
      </c>
      <c r="E6016" s="15" t="s">
        <v>16755</v>
      </c>
      <c r="F6016" s="15" t="s">
        <v>16750</v>
      </c>
      <c r="G6016" s="15" t="s">
        <v>16756</v>
      </c>
      <c r="H6016" s="15" t="s">
        <v>16757</v>
      </c>
      <c r="I6016" s="15" t="s">
        <v>4327</v>
      </c>
      <c r="J6016" s="15" t="s">
        <v>8387</v>
      </c>
      <c r="K6016" s="15"/>
      <c r="L6016" s="103" t="str">
        <f t="shared" si="1"/>
        <v>B-T103-W49-1Kg White Wood Glue Jar</v>
      </c>
      <c r="M6016" s="103">
        <f t="shared" si="2"/>
        <v>864</v>
      </c>
      <c r="N6016" s="102" t="str">
        <f t="shared" si="3"/>
        <v>wk </v>
      </c>
    </row>
    <row r="6017" ht="12.75" customHeight="1">
      <c r="A6017" s="15" t="s">
        <v>4383</v>
      </c>
      <c r="B6017" s="15" t="s">
        <v>3123</v>
      </c>
      <c r="C6017" s="15" t="s">
        <v>4321</v>
      </c>
      <c r="D6017" s="15" t="s">
        <v>3544</v>
      </c>
      <c r="E6017" s="15" t="s">
        <v>16758</v>
      </c>
      <c r="F6017" s="15" t="s">
        <v>16750</v>
      </c>
      <c r="G6017" s="15" t="s">
        <v>16759</v>
      </c>
      <c r="H6017" s="15" t="s">
        <v>16760</v>
      </c>
      <c r="I6017" s="15" t="s">
        <v>4327</v>
      </c>
      <c r="J6017" s="15" t="s">
        <v>8387</v>
      </c>
      <c r="K6017" s="15"/>
      <c r="L6017" s="103" t="str">
        <f t="shared" si="1"/>
        <v>B-T103-W49-1Kg White Wood Glue Jar</v>
      </c>
      <c r="M6017" s="103">
        <f t="shared" si="2"/>
        <v>720</v>
      </c>
      <c r="N6017" s="102" t="str">
        <f t="shared" si="3"/>
        <v>wk </v>
      </c>
    </row>
    <row r="6018" ht="12.75" customHeight="1">
      <c r="A6018" s="15" t="s">
        <v>5323</v>
      </c>
      <c r="B6018" s="15" t="s">
        <v>3123</v>
      </c>
      <c r="C6018" s="15" t="s">
        <v>4321</v>
      </c>
      <c r="D6018" s="15" t="s">
        <v>3816</v>
      </c>
      <c r="E6018" s="15" t="s">
        <v>10889</v>
      </c>
      <c r="F6018" s="15" t="s">
        <v>4324</v>
      </c>
      <c r="G6018" s="15" t="s">
        <v>14248</v>
      </c>
      <c r="H6018" s="15" t="s">
        <v>16754</v>
      </c>
      <c r="I6018" s="15" t="s">
        <v>4327</v>
      </c>
      <c r="J6018" s="15" t="s">
        <v>4328</v>
      </c>
      <c r="K6018" s="15"/>
      <c r="L6018" s="103" t="str">
        <f t="shared" si="1"/>
        <v>B-T103-W49-1Kg White Wood Glue Jar</v>
      </c>
      <c r="M6018" s="103">
        <f t="shared" si="2"/>
        <v>144</v>
      </c>
      <c r="N6018" s="102" t="str">
        <f t="shared" si="3"/>
        <v>wk </v>
      </c>
    </row>
    <row r="6019" ht="12.75" customHeight="1">
      <c r="A6019" s="15" t="s">
        <v>4439</v>
      </c>
      <c r="B6019" s="15" t="s">
        <v>3123</v>
      </c>
      <c r="C6019" s="15" t="s">
        <v>4321</v>
      </c>
      <c r="D6019" s="15" t="s">
        <v>3816</v>
      </c>
      <c r="E6019" s="15" t="s">
        <v>16761</v>
      </c>
      <c r="F6019" s="15" t="s">
        <v>8138</v>
      </c>
      <c r="G6019" s="15" t="s">
        <v>14858</v>
      </c>
      <c r="H6019" s="15" t="s">
        <v>16754</v>
      </c>
      <c r="I6019" s="15" t="s">
        <v>4327</v>
      </c>
      <c r="J6019" s="15" t="s">
        <v>4328</v>
      </c>
      <c r="K6019" s="15"/>
      <c r="L6019" s="103" t="str">
        <f t="shared" si="1"/>
        <v>B-T103-W49-1Kg White Wood Glue Jar</v>
      </c>
      <c r="M6019" s="103">
        <f t="shared" si="2"/>
        <v>144</v>
      </c>
      <c r="N6019" s="102" t="str">
        <f t="shared" si="3"/>
        <v>wk </v>
      </c>
    </row>
    <row r="6020" ht="12.75" customHeight="1">
      <c r="A6020" s="15" t="s">
        <v>4445</v>
      </c>
      <c r="B6020" s="15" t="s">
        <v>3123</v>
      </c>
      <c r="C6020" s="15" t="s">
        <v>4321</v>
      </c>
      <c r="D6020" s="15" t="s">
        <v>6766</v>
      </c>
      <c r="E6020" s="15" t="s">
        <v>10907</v>
      </c>
      <c r="F6020" s="15" t="s">
        <v>10863</v>
      </c>
      <c r="G6020" s="15" t="s">
        <v>16762</v>
      </c>
      <c r="H6020" s="15" t="s">
        <v>16763</v>
      </c>
      <c r="I6020" s="15" t="s">
        <v>4327</v>
      </c>
      <c r="J6020" s="15" t="s">
        <v>5653</v>
      </c>
      <c r="K6020" s="15"/>
      <c r="L6020" s="103" t="str">
        <f t="shared" si="1"/>
        <v>B-T103-W49-1Kg White Wood Glue Jar</v>
      </c>
      <c r="M6020" s="103">
        <f t="shared" si="2"/>
        <v>1080</v>
      </c>
      <c r="N6020" s="102" t="str">
        <f t="shared" si="3"/>
        <v>wk </v>
      </c>
    </row>
    <row r="6021" ht="12.75" customHeight="1">
      <c r="A6021" s="15" t="s">
        <v>4457</v>
      </c>
      <c r="B6021" s="15" t="s">
        <v>3123</v>
      </c>
      <c r="C6021" s="15" t="s">
        <v>4321</v>
      </c>
      <c r="D6021" s="15" t="s">
        <v>3741</v>
      </c>
      <c r="E6021" s="15" t="s">
        <v>16764</v>
      </c>
      <c r="F6021" s="15" t="s">
        <v>4324</v>
      </c>
      <c r="G6021" s="15" t="s">
        <v>14240</v>
      </c>
      <c r="H6021" s="15" t="s">
        <v>16765</v>
      </c>
      <c r="I6021" s="15" t="s">
        <v>4327</v>
      </c>
      <c r="J6021" s="15" t="s">
        <v>4345</v>
      </c>
      <c r="K6021" s="15"/>
      <c r="L6021" s="103" t="str">
        <f t="shared" si="1"/>
        <v>B-T103-W49-1Kg White Wood Glue Jar</v>
      </c>
      <c r="M6021" s="103">
        <f t="shared" si="2"/>
        <v>72</v>
      </c>
      <c r="N6021" s="102" t="str">
        <f t="shared" si="3"/>
        <v>wk 6</v>
      </c>
    </row>
    <row r="6022" ht="12.75" customHeight="1">
      <c r="A6022" s="15" t="s">
        <v>7976</v>
      </c>
      <c r="B6022" s="15" t="s">
        <v>3123</v>
      </c>
      <c r="C6022" s="15" t="s">
        <v>4321</v>
      </c>
      <c r="D6022" s="15" t="s">
        <v>3741</v>
      </c>
      <c r="E6022" s="15" t="s">
        <v>15270</v>
      </c>
      <c r="F6022" s="15" t="s">
        <v>4324</v>
      </c>
      <c r="G6022" s="15" t="s">
        <v>14240</v>
      </c>
      <c r="H6022" s="15" t="s">
        <v>16765</v>
      </c>
      <c r="I6022" s="15" t="s">
        <v>4327</v>
      </c>
      <c r="J6022" s="15" t="s">
        <v>4328</v>
      </c>
      <c r="K6022" s="15"/>
      <c r="L6022" s="103" t="str">
        <f t="shared" si="1"/>
        <v>B-T103-W49-1Kg White Wood Glue Jar</v>
      </c>
      <c r="M6022" s="103">
        <f t="shared" si="2"/>
        <v>72</v>
      </c>
      <c r="N6022" s="102" t="str">
        <f t="shared" si="3"/>
        <v>wk 27</v>
      </c>
    </row>
    <row r="6023" ht="12.75" customHeight="1">
      <c r="A6023" s="15" t="s">
        <v>4477</v>
      </c>
      <c r="B6023" s="15" t="s">
        <v>3123</v>
      </c>
      <c r="C6023" s="15" t="s">
        <v>4321</v>
      </c>
      <c r="D6023" s="15" t="s">
        <v>7483</v>
      </c>
      <c r="E6023" s="15" t="s">
        <v>16766</v>
      </c>
      <c r="F6023" s="15" t="s">
        <v>4324</v>
      </c>
      <c r="G6023" s="15" t="s">
        <v>14254</v>
      </c>
      <c r="H6023" s="15" t="s">
        <v>16767</v>
      </c>
      <c r="I6023" s="15" t="s">
        <v>4327</v>
      </c>
      <c r="J6023" s="15" t="s">
        <v>4345</v>
      </c>
      <c r="K6023" s="15"/>
      <c r="L6023" s="103" t="str">
        <f t="shared" si="1"/>
        <v>B-T103-W49-1Kg White Wood Glue Jar</v>
      </c>
      <c r="M6023" s="103">
        <f t="shared" si="2"/>
        <v>432</v>
      </c>
      <c r="N6023" s="102" t="str">
        <f t="shared" si="3"/>
        <v>wk 40</v>
      </c>
    </row>
    <row r="6024" ht="12.75" customHeight="1">
      <c r="A6024" s="15" t="s">
        <v>4575</v>
      </c>
      <c r="B6024" s="15" t="s">
        <v>3123</v>
      </c>
      <c r="C6024" s="15" t="s">
        <v>4321</v>
      </c>
      <c r="D6024" s="15" t="s">
        <v>3741</v>
      </c>
      <c r="E6024" s="15" t="s">
        <v>10255</v>
      </c>
      <c r="F6024" s="15" t="s">
        <v>4324</v>
      </c>
      <c r="G6024" s="15" t="s">
        <v>14240</v>
      </c>
      <c r="H6024" s="15" t="s">
        <v>16768</v>
      </c>
      <c r="I6024" s="15" t="s">
        <v>4327</v>
      </c>
      <c r="J6024" s="15" t="s">
        <v>4328</v>
      </c>
      <c r="K6024" s="15"/>
      <c r="L6024" s="103" t="str">
        <f t="shared" si="1"/>
        <v>B-T103-W49-1Kg White Wood Glue Jar</v>
      </c>
      <c r="M6024" s="103">
        <f t="shared" si="2"/>
        <v>72</v>
      </c>
      <c r="N6024" s="102" t="str">
        <f t="shared" si="3"/>
        <v>wk </v>
      </c>
    </row>
    <row r="6025" ht="12.75" customHeight="1">
      <c r="A6025" s="15" t="s">
        <v>4603</v>
      </c>
      <c r="B6025" s="15" t="s">
        <v>3123</v>
      </c>
      <c r="C6025" s="15" t="s">
        <v>4321</v>
      </c>
      <c r="D6025" s="15" t="s">
        <v>3816</v>
      </c>
      <c r="E6025" s="15" t="s">
        <v>9091</v>
      </c>
      <c r="F6025" s="15" t="s">
        <v>4324</v>
      </c>
      <c r="G6025" s="15" t="s">
        <v>14248</v>
      </c>
      <c r="H6025" s="15" t="s">
        <v>16769</v>
      </c>
      <c r="I6025" s="15" t="s">
        <v>4327</v>
      </c>
      <c r="J6025" s="15" t="s">
        <v>4328</v>
      </c>
      <c r="K6025" s="15"/>
      <c r="L6025" s="103" t="str">
        <f t="shared" si="1"/>
        <v>B-T103-W49-1Kg White Wood Glue Jar</v>
      </c>
      <c r="M6025" s="103">
        <f t="shared" si="2"/>
        <v>144</v>
      </c>
      <c r="N6025" s="102" t="str">
        <f t="shared" si="3"/>
        <v>wk </v>
      </c>
    </row>
    <row r="6026" ht="12.75" customHeight="1">
      <c r="A6026" s="15" t="s">
        <v>4603</v>
      </c>
      <c r="B6026" s="15" t="s">
        <v>3123</v>
      </c>
      <c r="C6026" s="15" t="s">
        <v>4321</v>
      </c>
      <c r="D6026" s="15" t="s">
        <v>5327</v>
      </c>
      <c r="E6026" s="15" t="s">
        <v>16770</v>
      </c>
      <c r="F6026" s="15" t="s">
        <v>4324</v>
      </c>
      <c r="G6026" s="15" t="s">
        <v>14266</v>
      </c>
      <c r="H6026" s="15" t="s">
        <v>16771</v>
      </c>
      <c r="I6026" s="15" t="s">
        <v>4327</v>
      </c>
      <c r="J6026" s="15" t="s">
        <v>4328</v>
      </c>
      <c r="K6026" s="15"/>
      <c r="L6026" s="103" t="str">
        <f t="shared" si="1"/>
        <v>B-T103-W49-1Kg White Wood Glue Jar</v>
      </c>
      <c r="M6026" s="103">
        <f t="shared" si="2"/>
        <v>504</v>
      </c>
      <c r="N6026" s="102" t="str">
        <f t="shared" si="3"/>
        <v>wk </v>
      </c>
    </row>
    <row r="6027" ht="12.75" customHeight="1">
      <c r="A6027" s="15" t="s">
        <v>4979</v>
      </c>
      <c r="B6027" s="15" t="s">
        <v>3123</v>
      </c>
      <c r="C6027" s="15" t="s">
        <v>4321</v>
      </c>
      <c r="D6027" s="15" t="s">
        <v>3372</v>
      </c>
      <c r="E6027" s="15" t="s">
        <v>16772</v>
      </c>
      <c r="F6027" s="15" t="s">
        <v>4324</v>
      </c>
      <c r="G6027" s="15" t="s">
        <v>15192</v>
      </c>
      <c r="H6027" s="15" t="s">
        <v>16773</v>
      </c>
      <c r="I6027" s="15" t="s">
        <v>4327</v>
      </c>
      <c r="J6027" s="15" t="s">
        <v>4345</v>
      </c>
      <c r="K6027" s="15"/>
      <c r="L6027" s="103" t="str">
        <f t="shared" si="1"/>
        <v>B-T103-W49-1Kg White Wood Glue Jar</v>
      </c>
      <c r="M6027" s="103">
        <f t="shared" si="2"/>
        <v>288</v>
      </c>
      <c r="N6027" s="102" t="str">
        <f t="shared" si="3"/>
        <v>wk 36</v>
      </c>
    </row>
    <row r="6028" ht="12.75" customHeight="1">
      <c r="A6028" s="15" t="s">
        <v>4639</v>
      </c>
      <c r="B6028" s="15" t="s">
        <v>3123</v>
      </c>
      <c r="C6028" s="15" t="s">
        <v>4321</v>
      </c>
      <c r="D6028" s="15" t="s">
        <v>3816</v>
      </c>
      <c r="E6028" s="15" t="s">
        <v>14242</v>
      </c>
      <c r="F6028" s="15" t="s">
        <v>4324</v>
      </c>
      <c r="G6028" s="15" t="s">
        <v>16774</v>
      </c>
      <c r="H6028" s="15" t="s">
        <v>16775</v>
      </c>
      <c r="I6028" s="15" t="s">
        <v>4327</v>
      </c>
      <c r="J6028" s="15" t="s">
        <v>4345</v>
      </c>
      <c r="K6028" s="15"/>
      <c r="L6028" s="103" t="str">
        <f t="shared" si="1"/>
        <v>B-T103-W49-1Kg White Wood Glue Jar</v>
      </c>
      <c r="M6028" s="103">
        <f t="shared" si="2"/>
        <v>144</v>
      </c>
      <c r="N6028" s="102" t="str">
        <f t="shared" si="3"/>
        <v>wk 49</v>
      </c>
    </row>
    <row r="6029" ht="12.75" customHeight="1">
      <c r="A6029" s="15" t="s">
        <v>4642</v>
      </c>
      <c r="B6029" s="15" t="s">
        <v>3123</v>
      </c>
      <c r="C6029" s="15" t="s">
        <v>4321</v>
      </c>
      <c r="D6029" s="15" t="s">
        <v>3741</v>
      </c>
      <c r="E6029" s="15" t="s">
        <v>16776</v>
      </c>
      <c r="F6029" s="15" t="s">
        <v>4324</v>
      </c>
      <c r="G6029" s="15" t="s">
        <v>16777</v>
      </c>
      <c r="H6029" s="15" t="s">
        <v>16778</v>
      </c>
      <c r="I6029" s="15" t="s">
        <v>4327</v>
      </c>
      <c r="J6029" s="15" t="s">
        <v>4328</v>
      </c>
      <c r="K6029" s="15"/>
      <c r="L6029" s="103" t="str">
        <f t="shared" si="1"/>
        <v>B-T103-W49-1Kg White Wood Glue Jar</v>
      </c>
      <c r="M6029" s="103">
        <f t="shared" si="2"/>
        <v>72</v>
      </c>
      <c r="N6029" s="102" t="str">
        <f t="shared" si="3"/>
        <v>wk </v>
      </c>
    </row>
    <row r="6030" ht="12.75" customHeight="1">
      <c r="A6030" s="15" t="s">
        <v>4642</v>
      </c>
      <c r="B6030" s="15" t="s">
        <v>3123</v>
      </c>
      <c r="C6030" s="15" t="s">
        <v>4321</v>
      </c>
      <c r="D6030" s="15" t="s">
        <v>3372</v>
      </c>
      <c r="E6030" s="15" t="s">
        <v>16779</v>
      </c>
      <c r="F6030" s="15" t="s">
        <v>4324</v>
      </c>
      <c r="G6030" s="15" t="s">
        <v>15192</v>
      </c>
      <c r="H6030" s="15" t="s">
        <v>16773</v>
      </c>
      <c r="I6030" s="15" t="s">
        <v>4327</v>
      </c>
      <c r="J6030" s="15" t="s">
        <v>4345</v>
      </c>
      <c r="K6030" s="15"/>
      <c r="L6030" s="103" t="str">
        <f t="shared" si="1"/>
        <v>B-T103-W49-1Kg White Wood Glue Jar</v>
      </c>
      <c r="M6030" s="103">
        <f t="shared" si="2"/>
        <v>288</v>
      </c>
      <c r="N6030" s="102" t="str">
        <f t="shared" si="3"/>
        <v>wk </v>
      </c>
    </row>
    <row r="6031" ht="12.75" customHeight="1">
      <c r="A6031" s="15" t="s">
        <v>4648</v>
      </c>
      <c r="B6031" s="15" t="s">
        <v>3123</v>
      </c>
      <c r="C6031" s="15" t="s">
        <v>4321</v>
      </c>
      <c r="D6031" s="15" t="s">
        <v>3630</v>
      </c>
      <c r="E6031" s="15" t="s">
        <v>16780</v>
      </c>
      <c r="F6031" s="15" t="s">
        <v>10835</v>
      </c>
      <c r="G6031" s="15" t="s">
        <v>7226</v>
      </c>
      <c r="H6031" s="15" t="s">
        <v>16781</v>
      </c>
      <c r="I6031" s="15" t="s">
        <v>4327</v>
      </c>
      <c r="J6031" s="15" t="s">
        <v>4359</v>
      </c>
      <c r="K6031" s="15"/>
      <c r="L6031" s="103" t="str">
        <f t="shared" si="1"/>
        <v>B-T103-W49-1Kg White Wood Glue Jar</v>
      </c>
      <c r="M6031" s="103">
        <f t="shared" si="2"/>
        <v>2160</v>
      </c>
      <c r="N6031" s="102" t="str">
        <f t="shared" si="3"/>
        <v>wk </v>
      </c>
    </row>
    <row r="6032" ht="12.75" customHeight="1">
      <c r="A6032" s="15" t="s">
        <v>4665</v>
      </c>
      <c r="B6032" s="15" t="s">
        <v>3123</v>
      </c>
      <c r="C6032" s="15" t="s">
        <v>4321</v>
      </c>
      <c r="D6032" s="15" t="s">
        <v>3470</v>
      </c>
      <c r="E6032" s="15" t="s">
        <v>16782</v>
      </c>
      <c r="F6032" s="15" t="s">
        <v>10835</v>
      </c>
      <c r="G6032" s="15" t="s">
        <v>8872</v>
      </c>
      <c r="H6032" s="15" t="s">
        <v>16783</v>
      </c>
      <c r="I6032" s="15" t="s">
        <v>4327</v>
      </c>
      <c r="J6032" s="15" t="s">
        <v>4359</v>
      </c>
      <c r="K6032" s="15"/>
      <c r="L6032" s="103" t="str">
        <f t="shared" si="1"/>
        <v>B-T103-W49-1Kg White Wood Glue Jar</v>
      </c>
      <c r="M6032" s="103">
        <f t="shared" si="2"/>
        <v>2880</v>
      </c>
      <c r="N6032" s="102" t="str">
        <f t="shared" si="3"/>
        <v>wk </v>
      </c>
    </row>
    <row r="6033" ht="12.75" customHeight="1">
      <c r="A6033" s="15" t="s">
        <v>4665</v>
      </c>
      <c r="B6033" s="15" t="s">
        <v>3123</v>
      </c>
      <c r="C6033" s="15" t="s">
        <v>4321</v>
      </c>
      <c r="D6033" s="15" t="s">
        <v>3741</v>
      </c>
      <c r="E6033" s="15" t="s">
        <v>16784</v>
      </c>
      <c r="F6033" s="15" t="s">
        <v>4324</v>
      </c>
      <c r="G6033" s="15" t="s">
        <v>16777</v>
      </c>
      <c r="H6033" s="15" t="s">
        <v>16785</v>
      </c>
      <c r="I6033" s="15" t="s">
        <v>4327</v>
      </c>
      <c r="J6033" s="15" t="s">
        <v>4328</v>
      </c>
      <c r="K6033" s="15"/>
      <c r="L6033" s="103" t="str">
        <f t="shared" si="1"/>
        <v>B-T103-W49-1Kg White Wood Glue Jar</v>
      </c>
      <c r="M6033" s="103">
        <f t="shared" si="2"/>
        <v>72</v>
      </c>
      <c r="N6033" s="102" t="str">
        <f t="shared" si="3"/>
        <v>wk </v>
      </c>
    </row>
    <row r="6034" ht="12.75" customHeight="1">
      <c r="A6034" s="15" t="s">
        <v>4670</v>
      </c>
      <c r="B6034" s="15" t="s">
        <v>3123</v>
      </c>
      <c r="C6034" s="15" t="s">
        <v>4321</v>
      </c>
      <c r="D6034" s="15" t="s">
        <v>3816</v>
      </c>
      <c r="E6034" s="15" t="s">
        <v>10971</v>
      </c>
      <c r="F6034" s="15" t="s">
        <v>4324</v>
      </c>
      <c r="G6034" s="15" t="s">
        <v>16774</v>
      </c>
      <c r="H6034" s="15" t="s">
        <v>16786</v>
      </c>
      <c r="I6034" s="15" t="s">
        <v>4327</v>
      </c>
      <c r="J6034" s="15" t="s">
        <v>4345</v>
      </c>
      <c r="K6034" s="15"/>
      <c r="L6034" s="103" t="str">
        <f t="shared" si="1"/>
        <v>B-T103-W49-1Kg White Wood Glue Jar</v>
      </c>
      <c r="M6034" s="103">
        <f t="shared" si="2"/>
        <v>144</v>
      </c>
      <c r="N6034" s="102" t="str">
        <f t="shared" si="3"/>
        <v>wk </v>
      </c>
    </row>
    <row r="6035" ht="12.75" customHeight="1">
      <c r="A6035" s="15" t="s">
        <v>4713</v>
      </c>
      <c r="B6035" s="15" t="s">
        <v>3123</v>
      </c>
      <c r="C6035" s="15" t="s">
        <v>4321</v>
      </c>
      <c r="D6035" s="15" t="s">
        <v>3741</v>
      </c>
      <c r="E6035" s="15" t="s">
        <v>16787</v>
      </c>
      <c r="F6035" s="15" t="s">
        <v>4324</v>
      </c>
      <c r="G6035" s="15" t="s">
        <v>16777</v>
      </c>
      <c r="H6035" s="15" t="s">
        <v>16788</v>
      </c>
      <c r="I6035" s="15" t="s">
        <v>4327</v>
      </c>
      <c r="J6035" s="15" t="s">
        <v>4328</v>
      </c>
      <c r="K6035" s="15"/>
      <c r="L6035" s="103" t="str">
        <f t="shared" si="1"/>
        <v>B-T103-W49-1Kg White Wood Glue Jar</v>
      </c>
      <c r="M6035" s="103">
        <f t="shared" si="2"/>
        <v>72</v>
      </c>
      <c r="N6035" s="102" t="str">
        <f t="shared" si="3"/>
        <v>wk 36</v>
      </c>
    </row>
    <row r="6036" ht="12.75" customHeight="1">
      <c r="A6036" s="15" t="s">
        <v>4722</v>
      </c>
      <c r="B6036" s="15" t="s">
        <v>3123</v>
      </c>
      <c r="C6036" s="15" t="s">
        <v>4321</v>
      </c>
      <c r="D6036" s="15" t="s">
        <v>9301</v>
      </c>
      <c r="E6036" s="15" t="s">
        <v>16789</v>
      </c>
      <c r="F6036" s="15" t="s">
        <v>4324</v>
      </c>
      <c r="G6036" s="15" t="s">
        <v>16790</v>
      </c>
      <c r="H6036" s="15" t="s">
        <v>16791</v>
      </c>
      <c r="I6036" s="15" t="s">
        <v>4327</v>
      </c>
      <c r="J6036" s="15" t="s">
        <v>4345</v>
      </c>
      <c r="K6036" s="15"/>
      <c r="L6036" s="103" t="str">
        <f t="shared" si="1"/>
        <v>B-T103-W49-1Kg White Wood Glue Jar</v>
      </c>
      <c r="M6036" s="103">
        <f t="shared" si="2"/>
        <v>216</v>
      </c>
      <c r="N6036" s="102" t="str">
        <f t="shared" si="3"/>
        <v>wk </v>
      </c>
    </row>
    <row r="6037" ht="12.75" customHeight="1">
      <c r="A6037" s="15" t="s">
        <v>4739</v>
      </c>
      <c r="B6037" s="15" t="s">
        <v>3123</v>
      </c>
      <c r="C6037" s="15" t="s">
        <v>4321</v>
      </c>
      <c r="D6037" s="15" t="s">
        <v>3544</v>
      </c>
      <c r="E6037" s="15" t="s">
        <v>16792</v>
      </c>
      <c r="F6037" s="15" t="s">
        <v>4324</v>
      </c>
      <c r="G6037" s="15" t="s">
        <v>16793</v>
      </c>
      <c r="H6037" s="15" t="s">
        <v>16794</v>
      </c>
      <c r="I6037" s="15" t="s">
        <v>4327</v>
      </c>
      <c r="J6037" s="15" t="s">
        <v>4328</v>
      </c>
      <c r="K6037" s="15"/>
      <c r="L6037" s="103" t="str">
        <f t="shared" si="1"/>
        <v>B-T103-W49-1Kg White Wood Glue Jar</v>
      </c>
      <c r="M6037" s="103">
        <f t="shared" si="2"/>
        <v>720</v>
      </c>
      <c r="N6037" s="102" t="str">
        <f t="shared" si="3"/>
        <v>wk </v>
      </c>
    </row>
    <row r="6038" ht="12.75" customHeight="1">
      <c r="A6038" s="15" t="s">
        <v>4753</v>
      </c>
      <c r="B6038" s="15" t="s">
        <v>3123</v>
      </c>
      <c r="C6038" s="15" t="s">
        <v>4321</v>
      </c>
      <c r="D6038" s="15" t="s">
        <v>3741</v>
      </c>
      <c r="E6038" s="15" t="s">
        <v>15315</v>
      </c>
      <c r="F6038" s="15" t="s">
        <v>4324</v>
      </c>
      <c r="G6038" s="15" t="s">
        <v>16777</v>
      </c>
      <c r="H6038" s="15" t="s">
        <v>16788</v>
      </c>
      <c r="I6038" s="15" t="s">
        <v>4327</v>
      </c>
      <c r="J6038" s="15" t="s">
        <v>4345</v>
      </c>
      <c r="K6038" s="15"/>
      <c r="L6038" s="103" t="str">
        <f t="shared" si="1"/>
        <v>B-T103-W49-1Kg White Wood Glue Jar</v>
      </c>
      <c r="M6038" s="103">
        <f t="shared" si="2"/>
        <v>72</v>
      </c>
      <c r="N6038" s="102" t="str">
        <f t="shared" si="3"/>
        <v>wk </v>
      </c>
    </row>
    <row r="6039" ht="12.75" customHeight="1">
      <c r="A6039" s="15" t="s">
        <v>4758</v>
      </c>
      <c r="B6039" s="15" t="s">
        <v>3123</v>
      </c>
      <c r="C6039" s="15" t="s">
        <v>4321</v>
      </c>
      <c r="D6039" s="15" t="s">
        <v>9301</v>
      </c>
      <c r="E6039" s="15" t="s">
        <v>16795</v>
      </c>
      <c r="F6039" s="15" t="s">
        <v>4324</v>
      </c>
      <c r="G6039" s="15" t="s">
        <v>16790</v>
      </c>
      <c r="H6039" s="15" t="s">
        <v>16791</v>
      </c>
      <c r="I6039" s="15" t="s">
        <v>4327</v>
      </c>
      <c r="J6039" s="15" t="s">
        <v>4345</v>
      </c>
      <c r="K6039" s="15"/>
      <c r="L6039" s="103" t="str">
        <f t="shared" si="1"/>
        <v>B-T103-W49-1Kg White Wood Glue Jar</v>
      </c>
      <c r="M6039" s="103">
        <f t="shared" si="2"/>
        <v>216</v>
      </c>
      <c r="N6039" s="102" t="str">
        <f t="shared" si="3"/>
        <v>wk 10</v>
      </c>
    </row>
    <row r="6040" ht="12.75" customHeight="1">
      <c r="A6040" s="15" t="s">
        <v>4762</v>
      </c>
      <c r="B6040" s="15" t="s">
        <v>3123</v>
      </c>
      <c r="C6040" s="15" t="s">
        <v>4321</v>
      </c>
      <c r="D6040" s="15" t="s">
        <v>9301</v>
      </c>
      <c r="E6040" s="15" t="s">
        <v>16796</v>
      </c>
      <c r="F6040" s="15" t="s">
        <v>4324</v>
      </c>
      <c r="G6040" s="15" t="s">
        <v>16790</v>
      </c>
      <c r="H6040" s="15" t="s">
        <v>16791</v>
      </c>
      <c r="I6040" s="15" t="s">
        <v>4327</v>
      </c>
      <c r="J6040" s="15" t="s">
        <v>4328</v>
      </c>
      <c r="K6040" s="15"/>
      <c r="L6040" s="103" t="str">
        <f t="shared" si="1"/>
        <v>B-T103-W49-1Kg White Wood Glue Jar</v>
      </c>
      <c r="M6040" s="103">
        <f t="shared" si="2"/>
        <v>216</v>
      </c>
      <c r="N6040" s="102" t="str">
        <f t="shared" si="3"/>
        <v>wk 15</v>
      </c>
    </row>
    <row r="6041" ht="12.75" customHeight="1">
      <c r="A6041" s="15" t="s">
        <v>4771</v>
      </c>
      <c r="B6041" s="15" t="s">
        <v>3123</v>
      </c>
      <c r="C6041" s="15" t="s">
        <v>4321</v>
      </c>
      <c r="D6041" s="15" t="s">
        <v>3816</v>
      </c>
      <c r="E6041" s="15" t="s">
        <v>16797</v>
      </c>
      <c r="F6041" s="15" t="s">
        <v>4324</v>
      </c>
      <c r="G6041" s="15" t="s">
        <v>16774</v>
      </c>
      <c r="H6041" s="15" t="s">
        <v>16798</v>
      </c>
      <c r="I6041" s="15" t="s">
        <v>4327</v>
      </c>
      <c r="J6041" s="15" t="s">
        <v>4345</v>
      </c>
      <c r="K6041" s="15"/>
      <c r="L6041" s="103" t="str">
        <f t="shared" si="1"/>
        <v>B-T103-W49-1Kg White Wood Glue Jar</v>
      </c>
      <c r="M6041" s="103">
        <f t="shared" si="2"/>
        <v>144</v>
      </c>
      <c r="N6041" s="102" t="str">
        <f t="shared" si="3"/>
        <v>wk 32</v>
      </c>
    </row>
    <row r="6042" ht="12.75" customHeight="1">
      <c r="A6042" s="15" t="s">
        <v>4782</v>
      </c>
      <c r="B6042" s="15" t="s">
        <v>3123</v>
      </c>
      <c r="C6042" s="15" t="s">
        <v>4321</v>
      </c>
      <c r="D6042" s="15" t="s">
        <v>3741</v>
      </c>
      <c r="E6042" s="15" t="s">
        <v>16799</v>
      </c>
      <c r="F6042" s="15" t="s">
        <v>4324</v>
      </c>
      <c r="G6042" s="15" t="s">
        <v>16777</v>
      </c>
      <c r="H6042" s="15" t="s">
        <v>16788</v>
      </c>
      <c r="I6042" s="15" t="s">
        <v>4327</v>
      </c>
      <c r="J6042" s="15" t="s">
        <v>4328</v>
      </c>
      <c r="K6042" s="15"/>
      <c r="L6042" s="103" t="str">
        <f t="shared" si="1"/>
        <v>B-T103-W49-1Kg White Wood Glue Jar</v>
      </c>
      <c r="M6042" s="103">
        <f t="shared" si="2"/>
        <v>72</v>
      </c>
      <c r="N6042" s="102" t="str">
        <f t="shared" si="3"/>
        <v>wk </v>
      </c>
    </row>
    <row r="6043" ht="12.75" customHeight="1">
      <c r="A6043" s="15" t="s">
        <v>4782</v>
      </c>
      <c r="B6043" s="15" t="s">
        <v>3123</v>
      </c>
      <c r="C6043" s="15" t="s">
        <v>4321</v>
      </c>
      <c r="D6043" s="15" t="s">
        <v>3816</v>
      </c>
      <c r="E6043" s="15" t="s">
        <v>16800</v>
      </c>
      <c r="F6043" s="15" t="s">
        <v>4324</v>
      </c>
      <c r="G6043" s="15" t="s">
        <v>16774</v>
      </c>
      <c r="H6043" s="15" t="s">
        <v>16798</v>
      </c>
      <c r="I6043" s="15" t="s">
        <v>4327</v>
      </c>
      <c r="J6043" s="15" t="s">
        <v>4328</v>
      </c>
      <c r="K6043" s="15"/>
      <c r="L6043" s="103" t="str">
        <f t="shared" si="1"/>
        <v>B-T103-W49-1Kg White Wood Glue Jar</v>
      </c>
      <c r="M6043" s="103">
        <f t="shared" si="2"/>
        <v>144</v>
      </c>
      <c r="N6043" s="102" t="str">
        <f t="shared" si="3"/>
        <v>wk </v>
      </c>
    </row>
    <row r="6044" ht="12.75" customHeight="1">
      <c r="A6044" s="15" t="s">
        <v>4786</v>
      </c>
      <c r="B6044" s="15" t="s">
        <v>3123</v>
      </c>
      <c r="C6044" s="15" t="s">
        <v>4321</v>
      </c>
      <c r="D6044" s="15" t="s">
        <v>3741</v>
      </c>
      <c r="E6044" s="15" t="s">
        <v>16801</v>
      </c>
      <c r="F6044" s="15" t="s">
        <v>4324</v>
      </c>
      <c r="G6044" s="15" t="s">
        <v>16777</v>
      </c>
      <c r="H6044" s="15" t="s">
        <v>16788</v>
      </c>
      <c r="I6044" s="15" t="s">
        <v>4327</v>
      </c>
      <c r="J6044" s="15" t="s">
        <v>4328</v>
      </c>
      <c r="K6044" s="15"/>
      <c r="L6044" s="103" t="str">
        <f t="shared" si="1"/>
        <v>B-T103-W49-1Kg White Wood Glue Jar</v>
      </c>
      <c r="M6044" s="103">
        <f t="shared" si="2"/>
        <v>72</v>
      </c>
      <c r="N6044" s="102" t="str">
        <f t="shared" si="3"/>
        <v>wk </v>
      </c>
    </row>
    <row r="6045" ht="12.75" customHeight="1">
      <c r="A6045" s="15" t="s">
        <v>4346</v>
      </c>
      <c r="B6045" s="15" t="s">
        <v>3123</v>
      </c>
      <c r="C6045" s="15" t="s">
        <v>4321</v>
      </c>
      <c r="D6045" s="15" t="s">
        <v>3816</v>
      </c>
      <c r="E6045" s="15" t="s">
        <v>16802</v>
      </c>
      <c r="F6045" s="15" t="s">
        <v>4324</v>
      </c>
      <c r="G6045" s="15" t="s">
        <v>16774</v>
      </c>
      <c r="H6045" s="15" t="s">
        <v>14132</v>
      </c>
      <c r="I6045" s="15" t="s">
        <v>4327</v>
      </c>
      <c r="J6045" s="15" t="s">
        <v>4345</v>
      </c>
      <c r="K6045" s="15"/>
      <c r="L6045" s="103" t="str">
        <f t="shared" si="1"/>
        <v>B-T103-W49-1Kg White Wood Glue Jar</v>
      </c>
      <c r="M6045" s="103">
        <f t="shared" si="2"/>
        <v>144</v>
      </c>
      <c r="N6045" s="102" t="str">
        <f t="shared" si="3"/>
        <v>wk </v>
      </c>
    </row>
    <row r="6046" ht="12.75" customHeight="1">
      <c r="A6046" s="15" t="s">
        <v>4805</v>
      </c>
      <c r="B6046" s="15" t="s">
        <v>3123</v>
      </c>
      <c r="C6046" s="15" t="s">
        <v>4321</v>
      </c>
      <c r="D6046" s="15" t="s">
        <v>3544</v>
      </c>
      <c r="E6046" s="15" t="s">
        <v>16803</v>
      </c>
      <c r="F6046" s="15" t="s">
        <v>4324</v>
      </c>
      <c r="G6046" s="15" t="s">
        <v>16793</v>
      </c>
      <c r="H6046" s="15" t="s">
        <v>16804</v>
      </c>
      <c r="I6046" s="15" t="s">
        <v>4327</v>
      </c>
      <c r="J6046" s="15" t="s">
        <v>4345</v>
      </c>
      <c r="K6046" s="15"/>
      <c r="L6046" s="103" t="str">
        <f t="shared" si="1"/>
        <v>B-T103-W49-1Kg White Wood Glue Jar</v>
      </c>
      <c r="M6046" s="103">
        <f t="shared" si="2"/>
        <v>720</v>
      </c>
      <c r="N6046" s="102" t="str">
        <f t="shared" si="3"/>
        <v>wk </v>
      </c>
    </row>
    <row r="6047" ht="12.75" customHeight="1">
      <c r="A6047" s="15" t="s">
        <v>4808</v>
      </c>
      <c r="B6047" s="15" t="s">
        <v>3123</v>
      </c>
      <c r="C6047" s="15" t="s">
        <v>4321</v>
      </c>
      <c r="D6047" s="15" t="s">
        <v>3816</v>
      </c>
      <c r="E6047" s="15" t="s">
        <v>16805</v>
      </c>
      <c r="F6047" s="15" t="s">
        <v>4324</v>
      </c>
      <c r="G6047" s="15" t="s">
        <v>16774</v>
      </c>
      <c r="H6047" s="15" t="s">
        <v>14132</v>
      </c>
      <c r="I6047" s="15" t="s">
        <v>4327</v>
      </c>
      <c r="J6047" s="15" t="s">
        <v>4345</v>
      </c>
      <c r="K6047" s="15"/>
      <c r="L6047" s="103" t="str">
        <f t="shared" si="1"/>
        <v>B-T103-W49-1Kg White Wood Glue Jar</v>
      </c>
      <c r="M6047" s="103">
        <f t="shared" si="2"/>
        <v>144</v>
      </c>
      <c r="N6047" s="102" t="str">
        <f t="shared" si="3"/>
        <v>wk </v>
      </c>
    </row>
    <row r="6048" ht="12.75" customHeight="1">
      <c r="A6048" s="15" t="s">
        <v>4810</v>
      </c>
      <c r="B6048" s="15" t="s">
        <v>3123</v>
      </c>
      <c r="C6048" s="15" t="s">
        <v>4321</v>
      </c>
      <c r="D6048" s="15" t="s">
        <v>3816</v>
      </c>
      <c r="E6048" s="15" t="s">
        <v>16553</v>
      </c>
      <c r="F6048" s="15" t="s">
        <v>4324</v>
      </c>
      <c r="G6048" s="15" t="s">
        <v>16774</v>
      </c>
      <c r="H6048" s="15" t="s">
        <v>14132</v>
      </c>
      <c r="I6048" s="15" t="s">
        <v>4327</v>
      </c>
      <c r="J6048" s="15" t="s">
        <v>4345</v>
      </c>
      <c r="K6048" s="15"/>
      <c r="L6048" s="103" t="str">
        <f t="shared" si="1"/>
        <v>B-T103-W49-1Kg White Wood Glue Jar</v>
      </c>
      <c r="M6048" s="103">
        <f t="shared" si="2"/>
        <v>144</v>
      </c>
      <c r="N6048" s="102" t="str">
        <f t="shared" si="3"/>
        <v>wk </v>
      </c>
    </row>
    <row r="6049" ht="12.75" customHeight="1">
      <c r="A6049" s="15" t="s">
        <v>4820</v>
      </c>
      <c r="B6049" s="15" t="s">
        <v>3123</v>
      </c>
      <c r="C6049" s="15" t="s">
        <v>4321</v>
      </c>
      <c r="D6049" s="15" t="s">
        <v>3741</v>
      </c>
      <c r="E6049" s="15" t="s">
        <v>16806</v>
      </c>
      <c r="F6049" s="15" t="s">
        <v>4324</v>
      </c>
      <c r="G6049" s="15" t="s">
        <v>16777</v>
      </c>
      <c r="H6049" s="15" t="s">
        <v>16807</v>
      </c>
      <c r="I6049" s="15" t="s">
        <v>4327</v>
      </c>
      <c r="J6049" s="15" t="s">
        <v>4328</v>
      </c>
      <c r="K6049" s="15"/>
      <c r="L6049" s="103" t="str">
        <f t="shared" si="1"/>
        <v>B-T103-W49-1Kg White Wood Glue Jar</v>
      </c>
      <c r="M6049" s="103">
        <f t="shared" si="2"/>
        <v>72</v>
      </c>
      <c r="N6049" s="102" t="str">
        <f t="shared" si="3"/>
        <v>wk 10</v>
      </c>
    </row>
    <row r="6050" ht="12.75" customHeight="1">
      <c r="A6050" s="15" t="s">
        <v>4846</v>
      </c>
      <c r="B6050" s="15" t="s">
        <v>3123</v>
      </c>
      <c r="C6050" s="15" t="s">
        <v>4321</v>
      </c>
      <c r="D6050" s="15" t="s">
        <v>3816</v>
      </c>
      <c r="E6050" s="15" t="s">
        <v>11032</v>
      </c>
      <c r="F6050" s="15" t="s">
        <v>11033</v>
      </c>
      <c r="G6050" s="15" t="s">
        <v>13420</v>
      </c>
      <c r="H6050" s="15" t="s">
        <v>14132</v>
      </c>
      <c r="I6050" s="15" t="s">
        <v>4327</v>
      </c>
      <c r="J6050" s="15" t="s">
        <v>4328</v>
      </c>
      <c r="K6050" s="15"/>
      <c r="L6050" s="103" t="str">
        <f t="shared" si="1"/>
        <v>B-T103-W49-1Kg White Wood Glue Jar</v>
      </c>
      <c r="M6050" s="103">
        <f t="shared" si="2"/>
        <v>144</v>
      </c>
      <c r="N6050" s="102" t="str">
        <f t="shared" si="3"/>
        <v>wk </v>
      </c>
    </row>
    <row r="6051" ht="12.75" customHeight="1">
      <c r="A6051" s="15" t="s">
        <v>4859</v>
      </c>
      <c r="B6051" s="15" t="s">
        <v>3123</v>
      </c>
      <c r="C6051" s="15" t="s">
        <v>4321</v>
      </c>
      <c r="D6051" s="15" t="s">
        <v>3741</v>
      </c>
      <c r="E6051" s="15" t="s">
        <v>16808</v>
      </c>
      <c r="F6051" s="15" t="s">
        <v>4324</v>
      </c>
      <c r="G6051" s="15" t="s">
        <v>16777</v>
      </c>
      <c r="H6051" s="15" t="s">
        <v>16807</v>
      </c>
      <c r="I6051" s="15" t="s">
        <v>4327</v>
      </c>
      <c r="J6051" s="15" t="s">
        <v>4328</v>
      </c>
      <c r="K6051" s="15"/>
      <c r="L6051" s="103" t="str">
        <f t="shared" si="1"/>
        <v>B-T103-W49-1Kg White Wood Glue Jar</v>
      </c>
      <c r="M6051" s="103">
        <f t="shared" si="2"/>
        <v>72</v>
      </c>
      <c r="N6051" s="102" t="str">
        <f t="shared" si="3"/>
        <v>wk </v>
      </c>
    </row>
    <row r="6052" ht="12.75" customHeight="1">
      <c r="A6052" s="15" t="s">
        <v>4864</v>
      </c>
      <c r="B6052" s="15" t="s">
        <v>3123</v>
      </c>
      <c r="C6052" s="15" t="s">
        <v>4321</v>
      </c>
      <c r="D6052" s="15" t="s">
        <v>3183</v>
      </c>
      <c r="E6052" s="15" t="s">
        <v>16809</v>
      </c>
      <c r="F6052" s="15" t="s">
        <v>4324</v>
      </c>
      <c r="G6052" s="15" t="s">
        <v>7408</v>
      </c>
      <c r="H6052" s="15" t="s">
        <v>16810</v>
      </c>
      <c r="I6052" s="15" t="s">
        <v>4327</v>
      </c>
      <c r="J6052" s="15" t="s">
        <v>4345</v>
      </c>
      <c r="K6052" s="15"/>
      <c r="L6052" s="103" t="str">
        <f t="shared" si="1"/>
        <v>B-T103-W49-1Kg White Wood Glue Jar</v>
      </c>
      <c r="M6052" s="103">
        <f t="shared" si="2"/>
        <v>360</v>
      </c>
      <c r="N6052" s="102" t="str">
        <f t="shared" si="3"/>
        <v>wk </v>
      </c>
    </row>
    <row r="6053" ht="12.75" customHeight="1">
      <c r="A6053" s="15" t="s">
        <v>4869</v>
      </c>
      <c r="B6053" s="15" t="s">
        <v>3123</v>
      </c>
      <c r="C6053" s="15" t="s">
        <v>4321</v>
      </c>
      <c r="D6053" s="15" t="s">
        <v>3816</v>
      </c>
      <c r="E6053" s="15" t="s">
        <v>16811</v>
      </c>
      <c r="F6053" s="15" t="s">
        <v>4324</v>
      </c>
      <c r="G6053" s="15" t="s">
        <v>16774</v>
      </c>
      <c r="H6053" s="15" t="s">
        <v>14132</v>
      </c>
      <c r="I6053" s="15" t="s">
        <v>4327</v>
      </c>
      <c r="J6053" s="15" t="s">
        <v>4328</v>
      </c>
      <c r="K6053" s="15"/>
      <c r="L6053" s="103" t="str">
        <f t="shared" si="1"/>
        <v>B-T103-W49-1Kg White Wood Glue Jar</v>
      </c>
      <c r="M6053" s="103">
        <f t="shared" si="2"/>
        <v>144</v>
      </c>
      <c r="N6053" s="102" t="str">
        <f t="shared" si="3"/>
        <v>wk </v>
      </c>
    </row>
    <row r="6054" ht="12.75" customHeight="1">
      <c r="A6054" s="15" t="s">
        <v>4606</v>
      </c>
      <c r="B6054" s="15" t="s">
        <v>3128</v>
      </c>
      <c r="C6054" s="15" t="s">
        <v>4321</v>
      </c>
      <c r="D6054" s="15" t="s">
        <v>4322</v>
      </c>
      <c r="E6054" s="15" t="s">
        <v>16812</v>
      </c>
      <c r="F6054" s="15" t="s">
        <v>8690</v>
      </c>
      <c r="G6054" s="15" t="s">
        <v>16813</v>
      </c>
      <c r="H6054" s="15" t="s">
        <v>16814</v>
      </c>
      <c r="I6054" s="15" t="s">
        <v>5045</v>
      </c>
      <c r="J6054" s="15" t="s">
        <v>4359</v>
      </c>
      <c r="K6054" s="15"/>
      <c r="L6054" s="103" t="str">
        <f t="shared" si="1"/>
        <v>B-T103-W49-1Kg White Wood Glue Jar</v>
      </c>
      <c r="M6054" s="103">
        <f t="shared" si="2"/>
        <v>5040</v>
      </c>
      <c r="N6054" s="102" t="str">
        <f t="shared" si="3"/>
        <v>wk </v>
      </c>
    </row>
    <row r="6055" ht="12.75" customHeight="1">
      <c r="A6055" s="15" t="s">
        <v>16815</v>
      </c>
      <c r="B6055" s="15" t="s">
        <v>2855</v>
      </c>
      <c r="C6055" s="15" t="s">
        <v>3146</v>
      </c>
      <c r="D6055" s="15" t="s">
        <v>3145</v>
      </c>
      <c r="E6055" s="15"/>
      <c r="F6055" s="15" t="s">
        <v>4308</v>
      </c>
      <c r="G6055" s="15" t="s">
        <v>4352</v>
      </c>
      <c r="H6055" s="15" t="s">
        <v>3149</v>
      </c>
      <c r="I6055" s="15" t="s">
        <v>3177</v>
      </c>
      <c r="J6055" s="15"/>
      <c r="K6055" s="15"/>
      <c r="L6055" s="103" t="str">
        <f t="shared" si="1"/>
        <v>B-T103-W49PATTEX-ECO-1kg White Pntd Pattex Wood Glue Economy</v>
      </c>
      <c r="M6055" s="103">
        <f t="shared" si="2"/>
        <v>0</v>
      </c>
      <c r="N6055" s="102" t="str">
        <f t="shared" si="3"/>
        <v>wk </v>
      </c>
    </row>
    <row r="6056" ht="12.75" customHeight="1">
      <c r="A6056" s="15" t="s">
        <v>4710</v>
      </c>
      <c r="B6056" s="15" t="s">
        <v>3123</v>
      </c>
      <c r="C6056" s="15" t="s">
        <v>4321</v>
      </c>
      <c r="D6056" s="15" t="s">
        <v>3698</v>
      </c>
      <c r="E6056" s="15" t="s">
        <v>16816</v>
      </c>
      <c r="F6056" s="15" t="s">
        <v>11103</v>
      </c>
      <c r="G6056" s="15" t="s">
        <v>16817</v>
      </c>
      <c r="H6056" s="15" t="s">
        <v>16818</v>
      </c>
      <c r="I6056" s="15" t="s">
        <v>4327</v>
      </c>
      <c r="J6056" s="15" t="s">
        <v>4359</v>
      </c>
      <c r="K6056" s="15"/>
      <c r="L6056" s="103" t="str">
        <f t="shared" si="1"/>
        <v>B-T103-W49PATTEX-ECO-1kg White Pntd Pattex Wood Glue Economy</v>
      </c>
      <c r="M6056" s="103">
        <f t="shared" si="2"/>
        <v>2232</v>
      </c>
      <c r="N6056" s="102" t="str">
        <f t="shared" si="3"/>
        <v>wk 32</v>
      </c>
    </row>
    <row r="6057" ht="12.75" customHeight="1">
      <c r="A6057" s="15" t="s">
        <v>4715</v>
      </c>
      <c r="B6057" s="15" t="s">
        <v>3123</v>
      </c>
      <c r="C6057" s="15" t="s">
        <v>4321</v>
      </c>
      <c r="D6057" s="15" t="s">
        <v>14305</v>
      </c>
      <c r="E6057" s="15" t="s">
        <v>16819</v>
      </c>
      <c r="F6057" s="15" t="s">
        <v>11103</v>
      </c>
      <c r="G6057" s="15" t="s">
        <v>16820</v>
      </c>
      <c r="H6057" s="15" t="s">
        <v>16821</v>
      </c>
      <c r="I6057" s="15" t="s">
        <v>4327</v>
      </c>
      <c r="J6057" s="15" t="s">
        <v>4359</v>
      </c>
      <c r="K6057" s="15"/>
      <c r="L6057" s="103" t="str">
        <f t="shared" si="1"/>
        <v>B-T103-W49PATTEX-ECO-1kg White Pntd Pattex Wood Glue Economy</v>
      </c>
      <c r="M6057" s="103">
        <f t="shared" si="2"/>
        <v>1944</v>
      </c>
      <c r="N6057" s="102" t="str">
        <f t="shared" si="3"/>
        <v>wk 41</v>
      </c>
    </row>
    <row r="6058" ht="12.75" customHeight="1">
      <c r="A6058" s="15" t="s">
        <v>4341</v>
      </c>
      <c r="B6058" s="15" t="s">
        <v>3123</v>
      </c>
      <c r="C6058" s="15" t="s">
        <v>4321</v>
      </c>
      <c r="D6058" s="15" t="s">
        <v>16822</v>
      </c>
      <c r="E6058" s="15" t="s">
        <v>16823</v>
      </c>
      <c r="F6058" s="15" t="s">
        <v>11103</v>
      </c>
      <c r="G6058" s="15" t="s">
        <v>16824</v>
      </c>
      <c r="H6058" s="15" t="s">
        <v>16825</v>
      </c>
      <c r="I6058" s="15" t="s">
        <v>4327</v>
      </c>
      <c r="J6058" s="15" t="s">
        <v>4359</v>
      </c>
      <c r="K6058" s="15"/>
      <c r="L6058" s="103" t="str">
        <f t="shared" si="1"/>
        <v>B-T103-W49PATTEX-ECO-1kg White Pntd Pattex Wood Glue Economy</v>
      </c>
      <c r="M6058" s="103">
        <f t="shared" si="2"/>
        <v>3384</v>
      </c>
      <c r="N6058" s="102" t="str">
        <f t="shared" si="3"/>
        <v>wk 45</v>
      </c>
    </row>
    <row r="6059" ht="12.75" customHeight="1">
      <c r="A6059" s="15" t="s">
        <v>4720</v>
      </c>
      <c r="B6059" s="15" t="s">
        <v>3123</v>
      </c>
      <c r="C6059" s="15" t="s">
        <v>4321</v>
      </c>
      <c r="D6059" s="15" t="s">
        <v>3470</v>
      </c>
      <c r="E6059" s="15" t="s">
        <v>16826</v>
      </c>
      <c r="F6059" s="15" t="s">
        <v>11103</v>
      </c>
      <c r="G6059" s="15" t="s">
        <v>16827</v>
      </c>
      <c r="H6059" s="15" t="s">
        <v>16828</v>
      </c>
      <c r="I6059" s="15" t="s">
        <v>4327</v>
      </c>
      <c r="J6059" s="15" t="s">
        <v>4359</v>
      </c>
      <c r="K6059" s="15"/>
      <c r="L6059" s="103" t="str">
        <f t="shared" si="1"/>
        <v>B-T103-W49PATTEX-ECO-1kg White Pntd Pattex Wood Glue Economy</v>
      </c>
      <c r="M6059" s="103">
        <f t="shared" si="2"/>
        <v>2880</v>
      </c>
      <c r="N6059" s="102" t="str">
        <f t="shared" si="3"/>
        <v>wk </v>
      </c>
    </row>
    <row r="6060" ht="12.75" customHeight="1">
      <c r="A6060" s="15" t="s">
        <v>4720</v>
      </c>
      <c r="B6060" s="15" t="s">
        <v>3123</v>
      </c>
      <c r="C6060" s="15" t="s">
        <v>4321</v>
      </c>
      <c r="D6060" s="15" t="s">
        <v>3807</v>
      </c>
      <c r="E6060" s="15" t="s">
        <v>16829</v>
      </c>
      <c r="F6060" s="15" t="s">
        <v>11103</v>
      </c>
      <c r="G6060" s="15" t="s">
        <v>16830</v>
      </c>
      <c r="H6060" s="15" t="s">
        <v>16831</v>
      </c>
      <c r="I6060" s="15" t="s">
        <v>4327</v>
      </c>
      <c r="J6060" s="15" t="s">
        <v>4359</v>
      </c>
      <c r="K6060" s="15"/>
      <c r="L6060" s="103" t="str">
        <f t="shared" si="1"/>
        <v>B-T103-W49PATTEX-ECO-1kg White Pntd Pattex Wood Glue Economy</v>
      </c>
      <c r="M6060" s="103">
        <f t="shared" si="2"/>
        <v>2448</v>
      </c>
      <c r="N6060" s="102" t="str">
        <f t="shared" si="3"/>
        <v>wk </v>
      </c>
    </row>
    <row r="6061" ht="12.75" customHeight="1">
      <c r="A6061" s="15" t="s">
        <v>4729</v>
      </c>
      <c r="B6061" s="15" t="s">
        <v>3123</v>
      </c>
      <c r="C6061" s="15" t="s">
        <v>4321</v>
      </c>
      <c r="D6061" s="15" t="s">
        <v>4362</v>
      </c>
      <c r="E6061" s="15" t="s">
        <v>16832</v>
      </c>
      <c r="F6061" s="15" t="s">
        <v>11103</v>
      </c>
      <c r="G6061" s="15" t="s">
        <v>16833</v>
      </c>
      <c r="H6061" s="15" t="s">
        <v>16834</v>
      </c>
      <c r="I6061" s="15" t="s">
        <v>4327</v>
      </c>
      <c r="J6061" s="15" t="s">
        <v>4359</v>
      </c>
      <c r="K6061" s="15"/>
      <c r="L6061" s="103" t="str">
        <f t="shared" si="1"/>
        <v>B-T103-W49PATTEX-ECO-1kg White Pntd Pattex Wood Glue Economy</v>
      </c>
      <c r="M6061" s="103">
        <f t="shared" si="2"/>
        <v>5400</v>
      </c>
      <c r="N6061" s="102" t="str">
        <f t="shared" si="3"/>
        <v>wk </v>
      </c>
    </row>
    <row r="6062" ht="12.75" customHeight="1">
      <c r="A6062" s="15" t="s">
        <v>5269</v>
      </c>
      <c r="B6062" s="15" t="s">
        <v>3123</v>
      </c>
      <c r="C6062" s="15" t="s">
        <v>4321</v>
      </c>
      <c r="D6062" s="15" t="s">
        <v>14199</v>
      </c>
      <c r="E6062" s="15" t="s">
        <v>16835</v>
      </c>
      <c r="F6062" s="15" t="s">
        <v>11103</v>
      </c>
      <c r="G6062" s="15" t="s">
        <v>16836</v>
      </c>
      <c r="H6062" s="15" t="s">
        <v>16837</v>
      </c>
      <c r="I6062" s="15" t="s">
        <v>4327</v>
      </c>
      <c r="J6062" s="15" t="s">
        <v>4359</v>
      </c>
      <c r="K6062" s="15"/>
      <c r="L6062" s="103" t="str">
        <f t="shared" si="1"/>
        <v>B-T103-W49PATTEX-ECO-1kg White Pntd Pattex Wood Glue Economy</v>
      </c>
      <c r="M6062" s="103">
        <f t="shared" si="2"/>
        <v>5328</v>
      </c>
      <c r="N6062" s="102" t="str">
        <f t="shared" si="3"/>
        <v>wk </v>
      </c>
    </row>
    <row r="6063" ht="12.75" customHeight="1">
      <c r="A6063" s="15" t="s">
        <v>4745</v>
      </c>
      <c r="B6063" s="15" t="s">
        <v>3123</v>
      </c>
      <c r="C6063" s="15" t="s">
        <v>4321</v>
      </c>
      <c r="D6063" s="15" t="s">
        <v>3630</v>
      </c>
      <c r="E6063" s="15" t="s">
        <v>16838</v>
      </c>
      <c r="F6063" s="15" t="s">
        <v>11103</v>
      </c>
      <c r="G6063" s="15" t="s">
        <v>16839</v>
      </c>
      <c r="H6063" s="15" t="s">
        <v>16840</v>
      </c>
      <c r="I6063" s="15" t="s">
        <v>4327</v>
      </c>
      <c r="J6063" s="15" t="s">
        <v>4359</v>
      </c>
      <c r="K6063" s="15"/>
      <c r="L6063" s="103" t="str">
        <f t="shared" si="1"/>
        <v>B-T103-W49PATTEX-ECO-1kg White Pntd Pattex Wood Glue Economy</v>
      </c>
      <c r="M6063" s="103">
        <f t="shared" si="2"/>
        <v>2160</v>
      </c>
      <c r="N6063" s="102" t="str">
        <f t="shared" si="3"/>
        <v>wk </v>
      </c>
    </row>
    <row r="6064" ht="12.75" customHeight="1">
      <c r="A6064" s="15" t="s">
        <v>4745</v>
      </c>
      <c r="B6064" s="15" t="s">
        <v>3123</v>
      </c>
      <c r="C6064" s="15" t="s">
        <v>4321</v>
      </c>
      <c r="D6064" s="15" t="s">
        <v>16841</v>
      </c>
      <c r="E6064" s="15" t="s">
        <v>16842</v>
      </c>
      <c r="F6064" s="15" t="s">
        <v>11103</v>
      </c>
      <c r="G6064" s="15" t="s">
        <v>16843</v>
      </c>
      <c r="H6064" s="15" t="s">
        <v>16844</v>
      </c>
      <c r="I6064" s="15" t="s">
        <v>4327</v>
      </c>
      <c r="J6064" s="15" t="s">
        <v>4359</v>
      </c>
      <c r="K6064" s="15"/>
      <c r="L6064" s="103" t="str">
        <f t="shared" si="1"/>
        <v>B-T103-W49PATTEX-ECO-1kg White Pntd Pattex Wood Glue Economy</v>
      </c>
      <c r="M6064" s="103">
        <f t="shared" si="2"/>
        <v>3240</v>
      </c>
      <c r="N6064" s="102" t="str">
        <f t="shared" si="3"/>
        <v>wk </v>
      </c>
    </row>
    <row r="6065" ht="12.75" customHeight="1">
      <c r="A6065" s="15" t="s">
        <v>4751</v>
      </c>
      <c r="B6065" s="15" t="s">
        <v>3123</v>
      </c>
      <c r="C6065" s="15" t="s">
        <v>4321</v>
      </c>
      <c r="D6065" s="15" t="s">
        <v>16845</v>
      </c>
      <c r="E6065" s="15" t="s">
        <v>16846</v>
      </c>
      <c r="F6065" s="15" t="s">
        <v>11103</v>
      </c>
      <c r="G6065" s="15" t="s">
        <v>16847</v>
      </c>
      <c r="H6065" s="15" t="s">
        <v>16848</v>
      </c>
      <c r="I6065" s="15" t="s">
        <v>4327</v>
      </c>
      <c r="J6065" s="15" t="s">
        <v>4359</v>
      </c>
      <c r="K6065" s="15"/>
      <c r="L6065" s="103" t="str">
        <f t="shared" si="1"/>
        <v>B-T103-W49PATTEX-ECO-1kg White Pntd Pattex Wood Glue Economy</v>
      </c>
      <c r="M6065" s="103">
        <f t="shared" si="2"/>
        <v>5371</v>
      </c>
      <c r="N6065" s="102" t="str">
        <f t="shared" si="3"/>
        <v>wk </v>
      </c>
    </row>
    <row r="6066" ht="12.75" customHeight="1">
      <c r="A6066" s="15" t="s">
        <v>4753</v>
      </c>
      <c r="B6066" s="15" t="s">
        <v>3123</v>
      </c>
      <c r="C6066" s="15" t="s">
        <v>4321</v>
      </c>
      <c r="D6066" s="15" t="s">
        <v>16849</v>
      </c>
      <c r="E6066" s="15" t="s">
        <v>16850</v>
      </c>
      <c r="F6066" s="15" t="s">
        <v>11103</v>
      </c>
      <c r="G6066" s="15" t="s">
        <v>16851</v>
      </c>
      <c r="H6066" s="15" t="s">
        <v>16852</v>
      </c>
      <c r="I6066" s="15" t="s">
        <v>4327</v>
      </c>
      <c r="J6066" s="15" t="s">
        <v>4359</v>
      </c>
      <c r="K6066" s="15"/>
      <c r="L6066" s="103" t="str">
        <f t="shared" si="1"/>
        <v>B-T103-W49PATTEX-ECO-1kg White Pntd Pattex Wood Glue Economy</v>
      </c>
      <c r="M6066" s="103">
        <f t="shared" si="2"/>
        <v>1986</v>
      </c>
      <c r="N6066" s="102" t="str">
        <f t="shared" si="3"/>
        <v>wk </v>
      </c>
    </row>
    <row r="6067" ht="12.75" customHeight="1">
      <c r="A6067" s="15" t="s">
        <v>4762</v>
      </c>
      <c r="B6067" s="15" t="s">
        <v>3123</v>
      </c>
      <c r="C6067" s="15" t="s">
        <v>4321</v>
      </c>
      <c r="D6067" s="15" t="s">
        <v>16853</v>
      </c>
      <c r="E6067" s="15" t="s">
        <v>16854</v>
      </c>
      <c r="F6067" s="15" t="s">
        <v>11103</v>
      </c>
      <c r="G6067" s="15" t="s">
        <v>16855</v>
      </c>
      <c r="H6067" s="15" t="s">
        <v>16856</v>
      </c>
      <c r="I6067" s="15" t="s">
        <v>4327</v>
      </c>
      <c r="J6067" s="15" t="s">
        <v>4359</v>
      </c>
      <c r="K6067" s="15"/>
      <c r="L6067" s="103" t="str">
        <f t="shared" si="1"/>
        <v>B-T103-W49PATTEX-ECO-1kg White Pntd Pattex Wood Glue Economy</v>
      </c>
      <c r="M6067" s="103">
        <f t="shared" si="2"/>
        <v>3448</v>
      </c>
      <c r="N6067" s="102" t="str">
        <f t="shared" si="3"/>
        <v>wk 15</v>
      </c>
    </row>
    <row r="6068" ht="12.75" customHeight="1">
      <c r="A6068" s="15" t="s">
        <v>4776</v>
      </c>
      <c r="B6068" s="15" t="s">
        <v>3123</v>
      </c>
      <c r="C6068" s="15" t="s">
        <v>4321</v>
      </c>
      <c r="D6068" s="15" t="s">
        <v>16857</v>
      </c>
      <c r="E6068" s="15" t="s">
        <v>16858</v>
      </c>
      <c r="F6068" s="15" t="s">
        <v>11103</v>
      </c>
      <c r="G6068" s="15" t="s">
        <v>16859</v>
      </c>
      <c r="H6068" s="15" t="s">
        <v>16860</v>
      </c>
      <c r="I6068" s="15" t="s">
        <v>4327</v>
      </c>
      <c r="J6068" s="15" t="s">
        <v>4359</v>
      </c>
      <c r="K6068" s="15"/>
      <c r="L6068" s="103" t="str">
        <f t="shared" si="1"/>
        <v>B-T103-W49PATTEX-ECO-1kg White Pntd Pattex Wood Glue Economy</v>
      </c>
      <c r="M6068" s="103">
        <f t="shared" si="2"/>
        <v>179</v>
      </c>
      <c r="N6068" s="102" t="str">
        <f t="shared" si="3"/>
        <v>wk 45</v>
      </c>
    </row>
    <row r="6069" ht="12.75" customHeight="1">
      <c r="A6069" s="15" t="s">
        <v>4776</v>
      </c>
      <c r="B6069" s="15" t="s">
        <v>3123</v>
      </c>
      <c r="C6069" s="15" t="s">
        <v>4321</v>
      </c>
      <c r="D6069" s="15" t="s">
        <v>16861</v>
      </c>
      <c r="E6069" s="15" t="s">
        <v>16862</v>
      </c>
      <c r="F6069" s="15" t="s">
        <v>11103</v>
      </c>
      <c r="G6069" s="15" t="s">
        <v>16863</v>
      </c>
      <c r="H6069" s="15" t="s">
        <v>16864</v>
      </c>
      <c r="I6069" s="15" t="s">
        <v>4327</v>
      </c>
      <c r="J6069" s="15" t="s">
        <v>4359</v>
      </c>
      <c r="K6069" s="15"/>
      <c r="L6069" s="103" t="str">
        <f t="shared" si="1"/>
        <v>B-T103-W49PATTEX-ECO-1kg White Pntd Pattex Wood Glue Economy</v>
      </c>
      <c r="M6069" s="103">
        <f t="shared" si="2"/>
        <v>5277</v>
      </c>
      <c r="N6069" s="102" t="str">
        <f t="shared" si="3"/>
        <v>wk 45</v>
      </c>
    </row>
    <row r="6070" ht="12.75" customHeight="1">
      <c r="A6070" s="15" t="s">
        <v>4346</v>
      </c>
      <c r="B6070" s="15" t="s">
        <v>3123</v>
      </c>
      <c r="C6070" s="15" t="s">
        <v>4321</v>
      </c>
      <c r="D6070" s="15" t="s">
        <v>3784</v>
      </c>
      <c r="E6070" s="15" t="s">
        <v>16865</v>
      </c>
      <c r="F6070" s="15" t="s">
        <v>11103</v>
      </c>
      <c r="G6070" s="15" t="s">
        <v>16866</v>
      </c>
      <c r="H6070" s="15" t="s">
        <v>16867</v>
      </c>
      <c r="I6070" s="15" t="s">
        <v>4327</v>
      </c>
      <c r="J6070" s="15" t="s">
        <v>4359</v>
      </c>
      <c r="K6070" s="15"/>
      <c r="L6070" s="103" t="str">
        <f t="shared" si="1"/>
        <v>B-T103-W49PATTEX-ECO-1kg White Pntd Pattex Wood Glue Economy</v>
      </c>
      <c r="M6070" s="103">
        <f t="shared" si="2"/>
        <v>4032</v>
      </c>
      <c r="N6070" s="102" t="str">
        <f t="shared" si="3"/>
        <v>wk </v>
      </c>
    </row>
    <row r="6071" ht="12.75" customHeight="1">
      <c r="A6071" s="15" t="s">
        <v>4795</v>
      </c>
      <c r="B6071" s="15" t="s">
        <v>3123</v>
      </c>
      <c r="C6071" s="15" t="s">
        <v>4321</v>
      </c>
      <c r="D6071" s="15" t="s">
        <v>5140</v>
      </c>
      <c r="E6071" s="15" t="s">
        <v>16868</v>
      </c>
      <c r="F6071" s="15" t="s">
        <v>11103</v>
      </c>
      <c r="G6071" s="15" t="s">
        <v>16869</v>
      </c>
      <c r="H6071" s="15" t="s">
        <v>16870</v>
      </c>
      <c r="I6071" s="15" t="s">
        <v>4327</v>
      </c>
      <c r="J6071" s="15" t="s">
        <v>4359</v>
      </c>
      <c r="K6071" s="15"/>
      <c r="L6071" s="103" t="str">
        <f t="shared" si="1"/>
        <v>B-T103-W49PATTEX-ECO-1kg White Pntd Pattex Wood Glue Economy</v>
      </c>
      <c r="M6071" s="103">
        <f t="shared" si="2"/>
        <v>6552</v>
      </c>
      <c r="N6071" s="102" t="str">
        <f t="shared" si="3"/>
        <v>wk </v>
      </c>
    </row>
    <row r="6072" ht="12.75" customHeight="1">
      <c r="A6072" s="15" t="s">
        <v>4802</v>
      </c>
      <c r="B6072" s="15" t="s">
        <v>3123</v>
      </c>
      <c r="C6072" s="15" t="s">
        <v>4321</v>
      </c>
      <c r="D6072" s="15" t="s">
        <v>16871</v>
      </c>
      <c r="E6072" s="15" t="s">
        <v>16872</v>
      </c>
      <c r="F6072" s="15" t="s">
        <v>11103</v>
      </c>
      <c r="G6072" s="15" t="s">
        <v>16873</v>
      </c>
      <c r="H6072" s="15" t="s">
        <v>16874</v>
      </c>
      <c r="I6072" s="15" t="s">
        <v>4327</v>
      </c>
      <c r="J6072" s="15" t="s">
        <v>4359</v>
      </c>
      <c r="K6072" s="15"/>
      <c r="L6072" s="103" t="str">
        <f t="shared" si="1"/>
        <v>B-T103-W49PATTEX-ECO-1kg White Pntd Pattex Wood Glue Economy</v>
      </c>
      <c r="M6072" s="103">
        <f t="shared" si="2"/>
        <v>3902</v>
      </c>
      <c r="N6072" s="102" t="str">
        <f t="shared" si="3"/>
        <v>wk </v>
      </c>
    </row>
    <row r="6073" ht="12.75" customHeight="1">
      <c r="A6073" s="15" t="s">
        <v>5615</v>
      </c>
      <c r="B6073" s="15" t="s">
        <v>3123</v>
      </c>
      <c r="C6073" s="15" t="s">
        <v>4321</v>
      </c>
      <c r="D6073" s="15" t="s">
        <v>16875</v>
      </c>
      <c r="E6073" s="15" t="s">
        <v>16876</v>
      </c>
      <c r="F6073" s="15" t="s">
        <v>11103</v>
      </c>
      <c r="G6073" s="15" t="s">
        <v>16877</v>
      </c>
      <c r="H6073" s="15" t="s">
        <v>16878</v>
      </c>
      <c r="I6073" s="15" t="s">
        <v>4327</v>
      </c>
      <c r="J6073" s="15" t="s">
        <v>4359</v>
      </c>
      <c r="K6073" s="15"/>
      <c r="L6073" s="103" t="str">
        <f t="shared" si="1"/>
        <v>B-T103-W49PATTEX-ECO-1kg White Pntd Pattex Wood Glue Economy</v>
      </c>
      <c r="M6073" s="103">
        <f t="shared" si="2"/>
        <v>4515</v>
      </c>
      <c r="N6073" s="102" t="str">
        <f t="shared" si="3"/>
        <v>wk </v>
      </c>
    </row>
    <row r="6074" ht="12.75" customHeight="1">
      <c r="A6074" s="15" t="s">
        <v>16879</v>
      </c>
      <c r="B6074" s="15" t="s">
        <v>2903</v>
      </c>
      <c r="C6074" s="15" t="s">
        <v>3146</v>
      </c>
      <c r="D6074" s="15" t="s">
        <v>3145</v>
      </c>
      <c r="E6074" s="15"/>
      <c r="F6074" s="15" t="s">
        <v>4308</v>
      </c>
      <c r="G6074" s="15" t="s">
        <v>16880</v>
      </c>
      <c r="H6074" s="15" t="s">
        <v>3149</v>
      </c>
      <c r="I6074" s="15" t="s">
        <v>3149</v>
      </c>
      <c r="J6074" s="15"/>
      <c r="K6074" s="15"/>
      <c r="L6074" s="103" t="str">
        <f t="shared" si="1"/>
        <v>B-T10-W18-100 gm White Tablet Container</v>
      </c>
      <c r="M6074" s="103">
        <f t="shared" si="2"/>
        <v>0</v>
      </c>
      <c r="N6074" s="102" t="str">
        <f t="shared" si="3"/>
        <v>wk </v>
      </c>
    </row>
    <row r="6075" ht="12.75" customHeight="1">
      <c r="A6075" s="15" t="s">
        <v>4947</v>
      </c>
      <c r="B6075" s="15" t="s">
        <v>3123</v>
      </c>
      <c r="C6075" s="15" t="s">
        <v>4321</v>
      </c>
      <c r="D6075" s="15" t="s">
        <v>7483</v>
      </c>
      <c r="E6075" s="15" t="s">
        <v>16881</v>
      </c>
      <c r="F6075" s="15" t="s">
        <v>4324</v>
      </c>
      <c r="G6075" s="15" t="s">
        <v>16882</v>
      </c>
      <c r="H6075" s="15" t="s">
        <v>16883</v>
      </c>
      <c r="I6075" s="15" t="s">
        <v>4327</v>
      </c>
      <c r="J6075" s="15" t="s">
        <v>4328</v>
      </c>
      <c r="K6075" s="15"/>
      <c r="L6075" s="103" t="str">
        <f t="shared" si="1"/>
        <v>B-T10-W18-100 gm White Tablet Container</v>
      </c>
      <c r="M6075" s="103">
        <f t="shared" si="2"/>
        <v>432</v>
      </c>
      <c r="N6075" s="102" t="str">
        <f t="shared" si="3"/>
        <v>wk 18</v>
      </c>
    </row>
    <row r="6076" ht="12.75" customHeight="1">
      <c r="A6076" s="15" t="s">
        <v>4320</v>
      </c>
      <c r="B6076" s="15" t="s">
        <v>3123</v>
      </c>
      <c r="C6076" s="15" t="s">
        <v>4321</v>
      </c>
      <c r="D6076" s="15" t="s">
        <v>3963</v>
      </c>
      <c r="E6076" s="15" t="s">
        <v>16884</v>
      </c>
      <c r="F6076" s="15" t="s">
        <v>4324</v>
      </c>
      <c r="G6076" s="15" t="s">
        <v>16885</v>
      </c>
      <c r="H6076" s="15" t="s">
        <v>16886</v>
      </c>
      <c r="I6076" s="15" t="s">
        <v>4327</v>
      </c>
      <c r="J6076" s="15" t="s">
        <v>4328</v>
      </c>
      <c r="K6076" s="15"/>
      <c r="L6076" s="103" t="str">
        <f t="shared" si="1"/>
        <v>B-T10-W18-100 gm White Tablet Container</v>
      </c>
      <c r="M6076" s="103">
        <f t="shared" si="2"/>
        <v>1296</v>
      </c>
      <c r="N6076" s="102" t="str">
        <f t="shared" si="3"/>
        <v>wk </v>
      </c>
    </row>
    <row r="6077" ht="12.75" customHeight="1">
      <c r="A6077" s="15" t="s">
        <v>4407</v>
      </c>
      <c r="B6077" s="15" t="s">
        <v>3123</v>
      </c>
      <c r="C6077" s="15" t="s">
        <v>4321</v>
      </c>
      <c r="D6077" s="15" t="s">
        <v>9301</v>
      </c>
      <c r="E6077" s="15" t="s">
        <v>10894</v>
      </c>
      <c r="F6077" s="15" t="s">
        <v>4324</v>
      </c>
      <c r="G6077" s="15" t="s">
        <v>16887</v>
      </c>
      <c r="H6077" s="15" t="s">
        <v>16888</v>
      </c>
      <c r="I6077" s="15" t="s">
        <v>4327</v>
      </c>
      <c r="J6077" s="15" t="s">
        <v>5653</v>
      </c>
      <c r="K6077" s="15"/>
      <c r="L6077" s="103" t="str">
        <f t="shared" si="1"/>
        <v>B-T10-W18-100 gm White Tablet Container</v>
      </c>
      <c r="M6077" s="103">
        <f t="shared" si="2"/>
        <v>216</v>
      </c>
      <c r="N6077" s="102" t="str">
        <f t="shared" si="3"/>
        <v>wk </v>
      </c>
    </row>
    <row r="6078" ht="12.75" customHeight="1">
      <c r="A6078" s="15" t="s">
        <v>5722</v>
      </c>
      <c r="B6078" s="15" t="s">
        <v>3123</v>
      </c>
      <c r="C6078" s="15" t="s">
        <v>4321</v>
      </c>
      <c r="D6078" s="15" t="s">
        <v>9301</v>
      </c>
      <c r="E6078" s="15" t="s">
        <v>16889</v>
      </c>
      <c r="F6078" s="15" t="s">
        <v>4324</v>
      </c>
      <c r="G6078" s="15" t="s">
        <v>16887</v>
      </c>
      <c r="H6078" s="15" t="s">
        <v>16888</v>
      </c>
      <c r="I6078" s="15" t="s">
        <v>4327</v>
      </c>
      <c r="J6078" s="15" t="s">
        <v>4328</v>
      </c>
      <c r="K6078" s="15"/>
      <c r="L6078" s="103" t="str">
        <f t="shared" si="1"/>
        <v>B-T10-W18-100 gm White Tablet Container</v>
      </c>
      <c r="M6078" s="103">
        <f t="shared" si="2"/>
        <v>216</v>
      </c>
      <c r="N6078" s="102" t="str">
        <f t="shared" si="3"/>
        <v>wk 9</v>
      </c>
    </row>
    <row r="6079" ht="12.75" customHeight="1">
      <c r="A6079" s="15" t="s">
        <v>5722</v>
      </c>
      <c r="B6079" s="15" t="s">
        <v>3123</v>
      </c>
      <c r="C6079" s="15" t="s">
        <v>4321</v>
      </c>
      <c r="D6079" s="15" t="s">
        <v>9301</v>
      </c>
      <c r="E6079" s="15" t="s">
        <v>16890</v>
      </c>
      <c r="F6079" s="15" t="s">
        <v>4324</v>
      </c>
      <c r="G6079" s="15" t="s">
        <v>16887</v>
      </c>
      <c r="H6079" s="15" t="s">
        <v>16888</v>
      </c>
      <c r="I6079" s="15" t="s">
        <v>4327</v>
      </c>
      <c r="J6079" s="15" t="s">
        <v>4328</v>
      </c>
      <c r="K6079" s="15"/>
      <c r="L6079" s="103" t="str">
        <f t="shared" si="1"/>
        <v>B-T10-W18-100 gm White Tablet Container</v>
      </c>
      <c r="M6079" s="103">
        <f t="shared" si="2"/>
        <v>216</v>
      </c>
      <c r="N6079" s="102" t="str">
        <f t="shared" si="3"/>
        <v>wk 9</v>
      </c>
    </row>
    <row r="6080" ht="12.75" customHeight="1">
      <c r="A6080" s="15" t="s">
        <v>5722</v>
      </c>
      <c r="B6080" s="15" t="s">
        <v>3123</v>
      </c>
      <c r="C6080" s="15" t="s">
        <v>4321</v>
      </c>
      <c r="D6080" s="15" t="s">
        <v>7483</v>
      </c>
      <c r="E6080" s="15" t="s">
        <v>10899</v>
      </c>
      <c r="F6080" s="15" t="s">
        <v>4324</v>
      </c>
      <c r="G6080" s="15" t="s">
        <v>16882</v>
      </c>
      <c r="H6080" s="15" t="s">
        <v>16883</v>
      </c>
      <c r="I6080" s="15" t="s">
        <v>4327</v>
      </c>
      <c r="J6080" s="15" t="s">
        <v>4345</v>
      </c>
      <c r="K6080" s="15"/>
      <c r="L6080" s="103" t="str">
        <f t="shared" si="1"/>
        <v>B-T10-W18-100 gm White Tablet Container</v>
      </c>
      <c r="M6080" s="103">
        <f t="shared" si="2"/>
        <v>432</v>
      </c>
      <c r="N6080" s="102" t="str">
        <f t="shared" si="3"/>
        <v>wk 9</v>
      </c>
    </row>
    <row r="6081" ht="12.75" customHeight="1">
      <c r="A6081" s="15" t="s">
        <v>4423</v>
      </c>
      <c r="B6081" s="15" t="s">
        <v>3123</v>
      </c>
      <c r="C6081" s="15" t="s">
        <v>4321</v>
      </c>
      <c r="D6081" s="15" t="s">
        <v>7483</v>
      </c>
      <c r="E6081" s="15" t="s">
        <v>16891</v>
      </c>
      <c r="F6081" s="15" t="s">
        <v>4324</v>
      </c>
      <c r="G6081" s="15" t="s">
        <v>16882</v>
      </c>
      <c r="H6081" s="15" t="s">
        <v>16883</v>
      </c>
      <c r="I6081" s="15" t="s">
        <v>4327</v>
      </c>
      <c r="J6081" s="15" t="s">
        <v>4345</v>
      </c>
      <c r="K6081" s="15"/>
      <c r="L6081" s="103" t="str">
        <f t="shared" si="1"/>
        <v>B-T10-W18-100 gm White Tablet Container</v>
      </c>
      <c r="M6081" s="103">
        <f t="shared" si="2"/>
        <v>432</v>
      </c>
      <c r="N6081" s="102" t="str">
        <f t="shared" si="3"/>
        <v>wk 40</v>
      </c>
    </row>
    <row r="6082" ht="12.75" customHeight="1">
      <c r="A6082" s="15" t="s">
        <v>4329</v>
      </c>
      <c r="B6082" s="15" t="s">
        <v>3123</v>
      </c>
      <c r="C6082" s="15" t="s">
        <v>4321</v>
      </c>
      <c r="D6082" s="15" t="s">
        <v>7483</v>
      </c>
      <c r="E6082" s="15" t="s">
        <v>16892</v>
      </c>
      <c r="F6082" s="15" t="s">
        <v>4324</v>
      </c>
      <c r="G6082" s="15" t="s">
        <v>16882</v>
      </c>
      <c r="H6082" s="15" t="s">
        <v>16883</v>
      </c>
      <c r="I6082" s="15" t="s">
        <v>4327</v>
      </c>
      <c r="J6082" s="15" t="s">
        <v>4328</v>
      </c>
      <c r="K6082" s="15"/>
      <c r="L6082" s="103" t="str">
        <f t="shared" si="1"/>
        <v>B-T10-W18-100 gm White Tablet Container</v>
      </c>
      <c r="M6082" s="103">
        <f t="shared" si="2"/>
        <v>432</v>
      </c>
      <c r="N6082" s="102" t="str">
        <f t="shared" si="3"/>
        <v>wk </v>
      </c>
    </row>
    <row r="6083" ht="12.75" customHeight="1">
      <c r="A6083" s="15" t="s">
        <v>4439</v>
      </c>
      <c r="B6083" s="15" t="s">
        <v>3123</v>
      </c>
      <c r="C6083" s="15" t="s">
        <v>4321</v>
      </c>
      <c r="D6083" s="15" t="s">
        <v>7483</v>
      </c>
      <c r="E6083" s="15" t="s">
        <v>16893</v>
      </c>
      <c r="F6083" s="15" t="s">
        <v>4324</v>
      </c>
      <c r="G6083" s="15" t="s">
        <v>16882</v>
      </c>
      <c r="H6083" s="15" t="s">
        <v>16883</v>
      </c>
      <c r="I6083" s="15" t="s">
        <v>4327</v>
      </c>
      <c r="J6083" s="15" t="s">
        <v>4345</v>
      </c>
      <c r="K6083" s="15"/>
      <c r="L6083" s="103" t="str">
        <f t="shared" si="1"/>
        <v>B-T10-W18-100 gm White Tablet Container</v>
      </c>
      <c r="M6083" s="103">
        <f t="shared" si="2"/>
        <v>432</v>
      </c>
      <c r="N6083" s="102" t="str">
        <f t="shared" si="3"/>
        <v>wk </v>
      </c>
    </row>
    <row r="6084" ht="12.75" customHeight="1">
      <c r="A6084" s="15" t="s">
        <v>4445</v>
      </c>
      <c r="B6084" s="15" t="s">
        <v>3123</v>
      </c>
      <c r="C6084" s="15" t="s">
        <v>4321</v>
      </c>
      <c r="D6084" s="15" t="s">
        <v>3754</v>
      </c>
      <c r="E6084" s="15" t="s">
        <v>16894</v>
      </c>
      <c r="F6084" s="15" t="s">
        <v>10054</v>
      </c>
      <c r="G6084" s="15" t="s">
        <v>16895</v>
      </c>
      <c r="H6084" s="15" t="s">
        <v>16896</v>
      </c>
      <c r="I6084" s="15" t="s">
        <v>5045</v>
      </c>
      <c r="J6084" s="15" t="s">
        <v>4328</v>
      </c>
      <c r="K6084" s="15"/>
      <c r="L6084" s="103" t="str">
        <f t="shared" si="1"/>
        <v>B-T10-W18-100 gm White Tablet Container</v>
      </c>
      <c r="M6084" s="103">
        <f t="shared" si="2"/>
        <v>5184</v>
      </c>
      <c r="N6084" s="102" t="str">
        <f t="shared" si="3"/>
        <v>wk </v>
      </c>
    </row>
    <row r="6085" ht="12.75" customHeight="1">
      <c r="A6085" s="15" t="s">
        <v>4445</v>
      </c>
      <c r="B6085" s="15" t="s">
        <v>3123</v>
      </c>
      <c r="C6085" s="15" t="s">
        <v>4321</v>
      </c>
      <c r="D6085" s="15" t="s">
        <v>7483</v>
      </c>
      <c r="E6085" s="15" t="s">
        <v>16897</v>
      </c>
      <c r="F6085" s="15" t="s">
        <v>4324</v>
      </c>
      <c r="G6085" s="15" t="s">
        <v>16882</v>
      </c>
      <c r="H6085" s="15" t="s">
        <v>16883</v>
      </c>
      <c r="I6085" s="15" t="s">
        <v>4327</v>
      </c>
      <c r="J6085" s="15" t="s">
        <v>4345</v>
      </c>
      <c r="K6085" s="15"/>
      <c r="L6085" s="103" t="str">
        <f t="shared" si="1"/>
        <v>B-T10-W18-100 gm White Tablet Container</v>
      </c>
      <c r="M6085" s="103">
        <f t="shared" si="2"/>
        <v>432</v>
      </c>
      <c r="N6085" s="102" t="str">
        <f t="shared" si="3"/>
        <v>wk </v>
      </c>
    </row>
    <row r="6086" ht="12.75" customHeight="1">
      <c r="A6086" s="15" t="s">
        <v>4567</v>
      </c>
      <c r="B6086" s="15" t="s">
        <v>3123</v>
      </c>
      <c r="C6086" s="15" t="s">
        <v>4321</v>
      </c>
      <c r="D6086" s="15" t="s">
        <v>7483</v>
      </c>
      <c r="E6086" s="15" t="s">
        <v>10252</v>
      </c>
      <c r="F6086" s="15" t="s">
        <v>4324</v>
      </c>
      <c r="G6086" s="15" t="s">
        <v>16882</v>
      </c>
      <c r="H6086" s="15" t="s">
        <v>16898</v>
      </c>
      <c r="I6086" s="15" t="s">
        <v>4327</v>
      </c>
      <c r="J6086" s="15" t="s">
        <v>4345</v>
      </c>
      <c r="K6086" s="15"/>
      <c r="L6086" s="103" t="str">
        <f t="shared" si="1"/>
        <v>B-T10-W18-100 gm White Tablet Container</v>
      </c>
      <c r="M6086" s="103">
        <f t="shared" si="2"/>
        <v>432</v>
      </c>
      <c r="N6086" s="102" t="str">
        <f t="shared" si="3"/>
        <v>wk </v>
      </c>
    </row>
    <row r="6087" ht="12.75" customHeight="1">
      <c r="A6087" s="15" t="s">
        <v>4581</v>
      </c>
      <c r="B6087" s="15" t="s">
        <v>3123</v>
      </c>
      <c r="C6087" s="15" t="s">
        <v>4321</v>
      </c>
      <c r="D6087" s="15" t="s">
        <v>7483</v>
      </c>
      <c r="E6087" s="15" t="s">
        <v>8669</v>
      </c>
      <c r="F6087" s="15" t="s">
        <v>4324</v>
      </c>
      <c r="G6087" s="15" t="s">
        <v>16882</v>
      </c>
      <c r="H6087" s="15" t="s">
        <v>16899</v>
      </c>
      <c r="I6087" s="15" t="s">
        <v>4327</v>
      </c>
      <c r="J6087" s="15" t="s">
        <v>4345</v>
      </c>
      <c r="K6087" s="15"/>
      <c r="L6087" s="103" t="str">
        <f t="shared" si="1"/>
        <v>B-T10-W18-100 gm White Tablet Container</v>
      </c>
      <c r="M6087" s="103">
        <f t="shared" si="2"/>
        <v>432</v>
      </c>
      <c r="N6087" s="102" t="str">
        <f t="shared" si="3"/>
        <v>wk </v>
      </c>
    </row>
    <row r="6088" ht="12.75" customHeight="1">
      <c r="A6088" s="15" t="s">
        <v>4581</v>
      </c>
      <c r="B6088" s="15" t="s">
        <v>3123</v>
      </c>
      <c r="C6088" s="15" t="s">
        <v>4321</v>
      </c>
      <c r="D6088" s="15" t="s">
        <v>7483</v>
      </c>
      <c r="E6088" s="15" t="s">
        <v>16900</v>
      </c>
      <c r="F6088" s="15" t="s">
        <v>4324</v>
      </c>
      <c r="G6088" s="15" t="s">
        <v>16882</v>
      </c>
      <c r="H6088" s="15" t="s">
        <v>16899</v>
      </c>
      <c r="I6088" s="15" t="s">
        <v>4327</v>
      </c>
      <c r="J6088" s="15" t="s">
        <v>4328</v>
      </c>
      <c r="K6088" s="15"/>
      <c r="L6088" s="103" t="str">
        <f t="shared" si="1"/>
        <v>B-T10-W18-100 gm White Tablet Container</v>
      </c>
      <c r="M6088" s="103">
        <f t="shared" si="2"/>
        <v>432</v>
      </c>
      <c r="N6088" s="102" t="str">
        <f t="shared" si="3"/>
        <v>wk </v>
      </c>
    </row>
    <row r="6089" ht="12.75" customHeight="1">
      <c r="A6089" s="15" t="s">
        <v>4584</v>
      </c>
      <c r="B6089" s="15" t="s">
        <v>3123</v>
      </c>
      <c r="C6089" s="15" t="s">
        <v>4321</v>
      </c>
      <c r="D6089" s="15" t="s">
        <v>7483</v>
      </c>
      <c r="E6089" s="15" t="s">
        <v>16901</v>
      </c>
      <c r="F6089" s="15" t="s">
        <v>4324</v>
      </c>
      <c r="G6089" s="15" t="s">
        <v>16882</v>
      </c>
      <c r="H6089" s="15" t="s">
        <v>16899</v>
      </c>
      <c r="I6089" s="15" t="s">
        <v>4327</v>
      </c>
      <c r="J6089" s="15" t="s">
        <v>4345</v>
      </c>
      <c r="K6089" s="15"/>
      <c r="L6089" s="103" t="str">
        <f t="shared" si="1"/>
        <v>B-T10-W18-100 gm White Tablet Container</v>
      </c>
      <c r="M6089" s="103">
        <f t="shared" si="2"/>
        <v>432</v>
      </c>
      <c r="N6089" s="102" t="str">
        <f t="shared" si="3"/>
        <v>wk </v>
      </c>
    </row>
    <row r="6090" ht="12.75" customHeight="1">
      <c r="A6090" s="15" t="s">
        <v>4612</v>
      </c>
      <c r="B6090" s="15" t="s">
        <v>3123</v>
      </c>
      <c r="C6090" s="15" t="s">
        <v>4321</v>
      </c>
      <c r="D6090" s="15" t="s">
        <v>7483</v>
      </c>
      <c r="E6090" s="15" t="s">
        <v>10955</v>
      </c>
      <c r="F6090" s="15" t="s">
        <v>4324</v>
      </c>
      <c r="G6090" s="15" t="s">
        <v>16882</v>
      </c>
      <c r="H6090" s="15" t="s">
        <v>16902</v>
      </c>
      <c r="I6090" s="15" t="s">
        <v>4327</v>
      </c>
      <c r="J6090" s="15" t="s">
        <v>4328</v>
      </c>
      <c r="K6090" s="15"/>
      <c r="L6090" s="103" t="str">
        <f t="shared" si="1"/>
        <v>B-T10-W18-100 gm White Tablet Container</v>
      </c>
      <c r="M6090" s="103">
        <f t="shared" si="2"/>
        <v>432</v>
      </c>
      <c r="N6090" s="102" t="str">
        <f t="shared" si="3"/>
        <v>wk 10</v>
      </c>
    </row>
    <row r="6091" ht="12.75" customHeight="1">
      <c r="A6091" s="15" t="s">
        <v>4628</v>
      </c>
      <c r="B6091" s="15" t="s">
        <v>3123</v>
      </c>
      <c r="C6091" s="15" t="s">
        <v>4321</v>
      </c>
      <c r="D6091" s="15" t="s">
        <v>3630</v>
      </c>
      <c r="E6091" s="15" t="s">
        <v>16903</v>
      </c>
      <c r="F6091" s="15" t="s">
        <v>9017</v>
      </c>
      <c r="G6091" s="15" t="s">
        <v>16904</v>
      </c>
      <c r="H6091" s="15" t="s">
        <v>16905</v>
      </c>
      <c r="I6091" s="15" t="s">
        <v>4327</v>
      </c>
      <c r="J6091" s="15" t="s">
        <v>4345</v>
      </c>
      <c r="K6091" s="15"/>
      <c r="L6091" s="103" t="str">
        <f t="shared" si="1"/>
        <v>B-T10-W18-100 gm White Tablet Container</v>
      </c>
      <c r="M6091" s="103">
        <f t="shared" si="2"/>
        <v>2160</v>
      </c>
      <c r="N6091" s="102" t="str">
        <f t="shared" si="3"/>
        <v>wk 27</v>
      </c>
    </row>
    <row r="6092" ht="12.75" customHeight="1">
      <c r="A6092" s="15" t="s">
        <v>8258</v>
      </c>
      <c r="B6092" s="15" t="s">
        <v>3123</v>
      </c>
      <c r="C6092" s="15" t="s">
        <v>4321</v>
      </c>
      <c r="D6092" s="15" t="s">
        <v>7483</v>
      </c>
      <c r="E6092" s="15" t="s">
        <v>16906</v>
      </c>
      <c r="F6092" s="15" t="s">
        <v>4324</v>
      </c>
      <c r="G6092" s="15" t="s">
        <v>16882</v>
      </c>
      <c r="H6092" s="15" t="s">
        <v>16907</v>
      </c>
      <c r="I6092" s="15" t="s">
        <v>4327</v>
      </c>
      <c r="J6092" s="15" t="s">
        <v>4328</v>
      </c>
      <c r="K6092" s="15"/>
      <c r="L6092" s="103" t="str">
        <f t="shared" si="1"/>
        <v>B-T10-W18-100 gm White Tablet Container</v>
      </c>
      <c r="M6092" s="103">
        <f t="shared" si="2"/>
        <v>432</v>
      </c>
      <c r="N6092" s="102" t="str">
        <f t="shared" si="3"/>
        <v>wk </v>
      </c>
    </row>
    <row r="6093" ht="12.75" customHeight="1">
      <c r="A6093" s="15" t="s">
        <v>4684</v>
      </c>
      <c r="B6093" s="15" t="s">
        <v>3123</v>
      </c>
      <c r="C6093" s="15" t="s">
        <v>4321</v>
      </c>
      <c r="D6093" s="15" t="s">
        <v>5194</v>
      </c>
      <c r="E6093" s="15" t="s">
        <v>16908</v>
      </c>
      <c r="F6093" s="15" t="s">
        <v>9017</v>
      </c>
      <c r="G6093" s="15" t="s">
        <v>16909</v>
      </c>
      <c r="H6093" s="15" t="s">
        <v>16910</v>
      </c>
      <c r="I6093" s="15" t="s">
        <v>4327</v>
      </c>
      <c r="J6093" s="15" t="s">
        <v>4345</v>
      </c>
      <c r="K6093" s="15"/>
      <c r="L6093" s="103" t="str">
        <f t="shared" si="1"/>
        <v>B-T10-W18-100 gm White Tablet Container</v>
      </c>
      <c r="M6093" s="103">
        <f t="shared" si="2"/>
        <v>10800</v>
      </c>
      <c r="N6093" s="102" t="str">
        <f t="shared" si="3"/>
        <v>wk </v>
      </c>
    </row>
    <row r="6094" ht="12.75" customHeight="1">
      <c r="A6094" s="15" t="s">
        <v>4734</v>
      </c>
      <c r="B6094" s="15" t="s">
        <v>3123</v>
      </c>
      <c r="C6094" s="15" t="s">
        <v>4321</v>
      </c>
      <c r="D6094" s="15" t="s">
        <v>7483</v>
      </c>
      <c r="E6094" s="15" t="s">
        <v>16911</v>
      </c>
      <c r="F6094" s="15" t="s">
        <v>4324</v>
      </c>
      <c r="G6094" s="15" t="s">
        <v>16882</v>
      </c>
      <c r="H6094" s="15" t="s">
        <v>16912</v>
      </c>
      <c r="I6094" s="15" t="s">
        <v>4327</v>
      </c>
      <c r="J6094" s="15" t="s">
        <v>4345</v>
      </c>
      <c r="K6094" s="15"/>
      <c r="L6094" s="103" t="str">
        <f t="shared" si="1"/>
        <v>B-T10-W18-100 gm White Tablet Container</v>
      </c>
      <c r="M6094" s="103">
        <f t="shared" si="2"/>
        <v>432</v>
      </c>
      <c r="N6094" s="102" t="str">
        <f t="shared" si="3"/>
        <v>wk </v>
      </c>
    </row>
    <row r="6095" ht="12.75" customHeight="1">
      <c r="A6095" s="15" t="s">
        <v>4776</v>
      </c>
      <c r="B6095" s="15" t="s">
        <v>3123</v>
      </c>
      <c r="C6095" s="15" t="s">
        <v>4321</v>
      </c>
      <c r="D6095" s="15" t="s">
        <v>7483</v>
      </c>
      <c r="E6095" s="15" t="s">
        <v>16913</v>
      </c>
      <c r="F6095" s="15" t="s">
        <v>4324</v>
      </c>
      <c r="G6095" s="15" t="s">
        <v>16882</v>
      </c>
      <c r="H6095" s="15" t="s">
        <v>16912</v>
      </c>
      <c r="I6095" s="15" t="s">
        <v>4327</v>
      </c>
      <c r="J6095" s="15" t="s">
        <v>4345</v>
      </c>
      <c r="K6095" s="15"/>
      <c r="L6095" s="103" t="str">
        <f t="shared" si="1"/>
        <v>B-T10-W18-100 gm White Tablet Container</v>
      </c>
      <c r="M6095" s="103">
        <f t="shared" si="2"/>
        <v>432</v>
      </c>
      <c r="N6095" s="102" t="str">
        <f t="shared" si="3"/>
        <v>wk 45</v>
      </c>
    </row>
    <row r="6096" ht="12.75" customHeight="1">
      <c r="A6096" s="15" t="s">
        <v>4517</v>
      </c>
      <c r="B6096" s="15" t="s">
        <v>3128</v>
      </c>
      <c r="C6096" s="15" t="s">
        <v>4321</v>
      </c>
      <c r="D6096" s="15" t="s">
        <v>16914</v>
      </c>
      <c r="E6096" s="15" t="s">
        <v>16915</v>
      </c>
      <c r="F6096" s="15" t="s">
        <v>8938</v>
      </c>
      <c r="G6096" s="15" t="s">
        <v>16916</v>
      </c>
      <c r="H6096" s="15" t="s">
        <v>16917</v>
      </c>
      <c r="I6096" s="15" t="s">
        <v>5045</v>
      </c>
      <c r="J6096" s="15" t="s">
        <v>8986</v>
      </c>
      <c r="K6096" s="15"/>
      <c r="L6096" s="103" t="str">
        <f t="shared" si="1"/>
        <v>B-T10-W18-100 gm White Tablet Container</v>
      </c>
      <c r="M6096" s="103">
        <f t="shared" si="2"/>
        <v>12024</v>
      </c>
      <c r="N6096" s="102" t="str">
        <f t="shared" si="3"/>
        <v>wk </v>
      </c>
    </row>
    <row r="6097" ht="12.75" customHeight="1">
      <c r="A6097" s="15" t="s">
        <v>4745</v>
      </c>
      <c r="B6097" s="15" t="s">
        <v>3128</v>
      </c>
      <c r="C6097" s="15" t="s">
        <v>4321</v>
      </c>
      <c r="D6097" s="15" t="s">
        <v>16914</v>
      </c>
      <c r="E6097" s="15" t="s">
        <v>16918</v>
      </c>
      <c r="F6097" s="15" t="s">
        <v>8938</v>
      </c>
      <c r="G6097" s="15" t="s">
        <v>16919</v>
      </c>
      <c r="H6097" s="15" t="s">
        <v>16920</v>
      </c>
      <c r="I6097" s="15" t="s">
        <v>5045</v>
      </c>
      <c r="J6097" s="15" t="s">
        <v>4328</v>
      </c>
      <c r="K6097" s="15"/>
      <c r="L6097" s="103" t="str">
        <f t="shared" si="1"/>
        <v>B-T10-W18-100 gm White Tablet Container</v>
      </c>
      <c r="M6097" s="103">
        <f t="shared" si="2"/>
        <v>12024</v>
      </c>
      <c r="N6097" s="102" t="str">
        <f t="shared" si="3"/>
        <v>wk </v>
      </c>
    </row>
    <row r="6098" ht="12.75" customHeight="1">
      <c r="A6098" s="15" t="s">
        <v>16921</v>
      </c>
      <c r="B6098" s="15" t="s">
        <v>2855</v>
      </c>
      <c r="C6098" s="15" t="s">
        <v>3146</v>
      </c>
      <c r="D6098" s="15" t="s">
        <v>3145</v>
      </c>
      <c r="E6098" s="15"/>
      <c r="F6098" s="15" t="s">
        <v>4308</v>
      </c>
      <c r="G6098" s="15" t="s">
        <v>16922</v>
      </c>
      <c r="H6098" s="15" t="s">
        <v>3149</v>
      </c>
      <c r="I6098" s="15" t="s">
        <v>3156</v>
      </c>
      <c r="J6098" s="15"/>
      <c r="K6098" s="15"/>
      <c r="L6098" s="103" t="str">
        <f t="shared" si="1"/>
        <v>B-T23-N16-200 gm Natural jar</v>
      </c>
      <c r="M6098" s="103">
        <f t="shared" si="2"/>
        <v>0</v>
      </c>
      <c r="N6098" s="102" t="str">
        <f t="shared" si="3"/>
        <v>wk </v>
      </c>
    </row>
    <row r="6099" ht="12.75" customHeight="1">
      <c r="A6099" s="15" t="s">
        <v>4373</v>
      </c>
      <c r="B6099" s="15" t="s">
        <v>3123</v>
      </c>
      <c r="C6099" s="15" t="s">
        <v>4321</v>
      </c>
      <c r="D6099" s="15" t="s">
        <v>3995</v>
      </c>
      <c r="E6099" s="15" t="s">
        <v>16923</v>
      </c>
      <c r="F6099" s="15" t="s">
        <v>4324</v>
      </c>
      <c r="G6099" s="15" t="s">
        <v>16924</v>
      </c>
      <c r="H6099" s="15" t="s">
        <v>16925</v>
      </c>
      <c r="I6099" s="15" t="s">
        <v>4327</v>
      </c>
      <c r="J6099" s="15" t="s">
        <v>4328</v>
      </c>
      <c r="K6099" s="15"/>
      <c r="L6099" s="103" t="str">
        <f t="shared" si="1"/>
        <v>B-T23-N16-200 gm Natural jar</v>
      </c>
      <c r="M6099" s="103">
        <f t="shared" si="2"/>
        <v>8208</v>
      </c>
      <c r="N6099" s="102" t="str">
        <f t="shared" si="3"/>
        <v>wk </v>
      </c>
    </row>
    <row r="6100" ht="12.75" customHeight="1">
      <c r="A6100" s="15" t="s">
        <v>4373</v>
      </c>
      <c r="B6100" s="15" t="s">
        <v>3123</v>
      </c>
      <c r="C6100" s="15" t="s">
        <v>4321</v>
      </c>
      <c r="D6100" s="15" t="s">
        <v>3963</v>
      </c>
      <c r="E6100" s="15" t="s">
        <v>16926</v>
      </c>
      <c r="F6100" s="15" t="s">
        <v>4324</v>
      </c>
      <c r="G6100" s="15" t="s">
        <v>16927</v>
      </c>
      <c r="H6100" s="15" t="s">
        <v>16928</v>
      </c>
      <c r="I6100" s="15" t="s">
        <v>4327</v>
      </c>
      <c r="J6100" s="15" t="s">
        <v>4328</v>
      </c>
      <c r="K6100" s="15"/>
      <c r="L6100" s="103" t="str">
        <f t="shared" si="1"/>
        <v>B-T23-N16-200 gm Natural jar</v>
      </c>
      <c r="M6100" s="103">
        <f t="shared" si="2"/>
        <v>1296</v>
      </c>
      <c r="N6100" s="102" t="str">
        <f t="shared" si="3"/>
        <v>wk </v>
      </c>
    </row>
    <row r="6101" ht="12.75" customHeight="1">
      <c r="A6101" s="15" t="s">
        <v>6765</v>
      </c>
      <c r="B6101" s="15" t="s">
        <v>3123</v>
      </c>
      <c r="C6101" s="15" t="s">
        <v>4321</v>
      </c>
      <c r="D6101" s="15" t="s">
        <v>9301</v>
      </c>
      <c r="E6101" s="15" t="s">
        <v>10888</v>
      </c>
      <c r="F6101" s="15" t="s">
        <v>4324</v>
      </c>
      <c r="G6101" s="15" t="s">
        <v>16929</v>
      </c>
      <c r="H6101" s="15" t="s">
        <v>16930</v>
      </c>
      <c r="I6101" s="15" t="s">
        <v>4327</v>
      </c>
      <c r="J6101" s="15" t="s">
        <v>5653</v>
      </c>
      <c r="K6101" s="15"/>
      <c r="L6101" s="103" t="str">
        <f t="shared" si="1"/>
        <v>B-T23-N16-200 gm Natural jar</v>
      </c>
      <c r="M6101" s="103">
        <f t="shared" si="2"/>
        <v>216</v>
      </c>
      <c r="N6101" s="102" t="str">
        <f t="shared" si="3"/>
        <v>wk </v>
      </c>
    </row>
    <row r="6102" ht="12.75" customHeight="1">
      <c r="A6102" s="15" t="s">
        <v>5323</v>
      </c>
      <c r="B6102" s="15" t="s">
        <v>3123</v>
      </c>
      <c r="C6102" s="15" t="s">
        <v>4321</v>
      </c>
      <c r="D6102" s="15" t="s">
        <v>9301</v>
      </c>
      <c r="E6102" s="15" t="s">
        <v>16931</v>
      </c>
      <c r="F6102" s="15" t="s">
        <v>4324</v>
      </c>
      <c r="G6102" s="15" t="s">
        <v>16929</v>
      </c>
      <c r="H6102" s="15" t="s">
        <v>16930</v>
      </c>
      <c r="I6102" s="15" t="s">
        <v>4327</v>
      </c>
      <c r="J6102" s="15" t="s">
        <v>4328</v>
      </c>
      <c r="K6102" s="15"/>
      <c r="L6102" s="103" t="str">
        <f t="shared" si="1"/>
        <v>B-T23-N16-200 gm Natural jar</v>
      </c>
      <c r="M6102" s="103">
        <f t="shared" si="2"/>
        <v>216</v>
      </c>
      <c r="N6102" s="102" t="str">
        <f t="shared" si="3"/>
        <v>wk </v>
      </c>
    </row>
    <row r="6103" ht="12.75" customHeight="1">
      <c r="A6103" s="15" t="s">
        <v>5323</v>
      </c>
      <c r="B6103" s="15" t="s">
        <v>3123</v>
      </c>
      <c r="C6103" s="15" t="s">
        <v>4321</v>
      </c>
      <c r="D6103" s="15" t="s">
        <v>9301</v>
      </c>
      <c r="E6103" s="15" t="s">
        <v>16932</v>
      </c>
      <c r="F6103" s="15" t="s">
        <v>4324</v>
      </c>
      <c r="G6103" s="15" t="s">
        <v>16929</v>
      </c>
      <c r="H6103" s="15" t="s">
        <v>16930</v>
      </c>
      <c r="I6103" s="15" t="s">
        <v>4327</v>
      </c>
      <c r="J6103" s="15" t="s">
        <v>4328</v>
      </c>
      <c r="K6103" s="15"/>
      <c r="L6103" s="103" t="str">
        <f t="shared" si="1"/>
        <v>B-T23-N16-200 gm Natural jar</v>
      </c>
      <c r="M6103" s="103">
        <f t="shared" si="2"/>
        <v>216</v>
      </c>
      <c r="N6103" s="102" t="str">
        <f t="shared" si="3"/>
        <v>wk </v>
      </c>
    </row>
    <row r="6104" ht="12.75" customHeight="1">
      <c r="A6104" s="15" t="s">
        <v>4397</v>
      </c>
      <c r="B6104" s="15" t="s">
        <v>3123</v>
      </c>
      <c r="C6104" s="15" t="s">
        <v>4321</v>
      </c>
      <c r="D6104" s="15" t="s">
        <v>3754</v>
      </c>
      <c r="E6104" s="15" t="s">
        <v>16933</v>
      </c>
      <c r="F6104" s="15" t="s">
        <v>4324</v>
      </c>
      <c r="G6104" s="15" t="s">
        <v>16934</v>
      </c>
      <c r="H6104" s="15" t="s">
        <v>16935</v>
      </c>
      <c r="I6104" s="15" t="s">
        <v>4327</v>
      </c>
      <c r="J6104" s="15" t="s">
        <v>4328</v>
      </c>
      <c r="K6104" s="15"/>
      <c r="L6104" s="103" t="str">
        <f t="shared" si="1"/>
        <v>B-T23-N16-200 gm Natural jar</v>
      </c>
      <c r="M6104" s="103">
        <f t="shared" si="2"/>
        <v>5184</v>
      </c>
      <c r="N6104" s="102" t="str">
        <f t="shared" si="3"/>
        <v>wk </v>
      </c>
    </row>
    <row r="6105" ht="12.75" customHeight="1">
      <c r="A6105" s="15" t="s">
        <v>4397</v>
      </c>
      <c r="B6105" s="15" t="s">
        <v>3123</v>
      </c>
      <c r="C6105" s="15" t="s">
        <v>4321</v>
      </c>
      <c r="D6105" s="15" t="s">
        <v>3963</v>
      </c>
      <c r="E6105" s="15" t="s">
        <v>16936</v>
      </c>
      <c r="F6105" s="15" t="s">
        <v>7499</v>
      </c>
      <c r="G6105" s="15" t="s">
        <v>16937</v>
      </c>
      <c r="H6105" s="15" t="s">
        <v>16928</v>
      </c>
      <c r="I6105" s="15" t="s">
        <v>4327</v>
      </c>
      <c r="J6105" s="15" t="s">
        <v>5653</v>
      </c>
      <c r="K6105" s="15"/>
      <c r="L6105" s="103" t="str">
        <f t="shared" si="1"/>
        <v>B-T23-N16-200 gm Natural jar</v>
      </c>
      <c r="M6105" s="103">
        <f t="shared" si="2"/>
        <v>1296</v>
      </c>
      <c r="N6105" s="102" t="str">
        <f t="shared" si="3"/>
        <v>wk </v>
      </c>
    </row>
    <row r="6106" ht="12.75" customHeight="1">
      <c r="A6106" s="15" t="s">
        <v>16938</v>
      </c>
      <c r="B6106" s="15" t="s">
        <v>2855</v>
      </c>
      <c r="C6106" s="15" t="s">
        <v>3146</v>
      </c>
      <c r="D6106" s="15" t="s">
        <v>3145</v>
      </c>
      <c r="E6106" s="15"/>
      <c r="F6106" s="15" t="s">
        <v>4308</v>
      </c>
      <c r="G6106" s="15" t="s">
        <v>16922</v>
      </c>
      <c r="H6106" s="15" t="s">
        <v>3149</v>
      </c>
      <c r="I6106" s="15" t="s">
        <v>3149</v>
      </c>
      <c r="J6106" s="15"/>
      <c r="K6106" s="15"/>
      <c r="L6106" s="103" t="str">
        <f t="shared" si="1"/>
        <v>B-T23-W16-200 gm White jar</v>
      </c>
      <c r="M6106" s="103">
        <f t="shared" si="2"/>
        <v>0</v>
      </c>
      <c r="N6106" s="102" t="str">
        <f t="shared" si="3"/>
        <v>wk </v>
      </c>
    </row>
    <row r="6107" ht="12.75" customHeight="1">
      <c r="A6107" s="15" t="s">
        <v>5072</v>
      </c>
      <c r="B6107" s="15" t="s">
        <v>3123</v>
      </c>
      <c r="C6107" s="15" t="s">
        <v>4321</v>
      </c>
      <c r="D6107" s="15" t="s">
        <v>3630</v>
      </c>
      <c r="E6107" s="15" t="s">
        <v>16939</v>
      </c>
      <c r="F6107" s="15" t="s">
        <v>4324</v>
      </c>
      <c r="G6107" s="15" t="s">
        <v>16940</v>
      </c>
      <c r="H6107" s="15" t="s">
        <v>16941</v>
      </c>
      <c r="I6107" s="15" t="s">
        <v>4327</v>
      </c>
      <c r="J6107" s="15" t="s">
        <v>4328</v>
      </c>
      <c r="K6107" s="15"/>
      <c r="L6107" s="103" t="str">
        <f t="shared" si="1"/>
        <v>B-T23-W16-200 gm White jar</v>
      </c>
      <c r="M6107" s="103">
        <f t="shared" si="2"/>
        <v>2160</v>
      </c>
      <c r="N6107" s="102" t="str">
        <f t="shared" si="3"/>
        <v>wk 49</v>
      </c>
    </row>
    <row r="6108" ht="12.75" customHeight="1">
      <c r="A6108" s="15" t="s">
        <v>4425</v>
      </c>
      <c r="B6108" s="15" t="s">
        <v>3123</v>
      </c>
      <c r="C6108" s="15" t="s">
        <v>4321</v>
      </c>
      <c r="D6108" s="15" t="s">
        <v>9301</v>
      </c>
      <c r="E6108" s="15" t="s">
        <v>10045</v>
      </c>
      <c r="F6108" s="15" t="s">
        <v>4324</v>
      </c>
      <c r="G6108" s="15" t="s">
        <v>16929</v>
      </c>
      <c r="H6108" s="15" t="s">
        <v>16942</v>
      </c>
      <c r="I6108" s="15" t="s">
        <v>4327</v>
      </c>
      <c r="J6108" s="15" t="s">
        <v>4328</v>
      </c>
      <c r="K6108" s="15"/>
      <c r="L6108" s="103" t="str">
        <f t="shared" si="1"/>
        <v>B-T23-W16-200 gm White jar</v>
      </c>
      <c r="M6108" s="103">
        <f t="shared" si="2"/>
        <v>216</v>
      </c>
      <c r="N6108" s="102" t="str">
        <f t="shared" si="3"/>
        <v>wk </v>
      </c>
    </row>
    <row r="6109" ht="12.75" customHeight="1">
      <c r="A6109" s="15" t="s">
        <v>4433</v>
      </c>
      <c r="B6109" s="15" t="s">
        <v>3123</v>
      </c>
      <c r="C6109" s="15" t="s">
        <v>4321</v>
      </c>
      <c r="D6109" s="15" t="s">
        <v>3630</v>
      </c>
      <c r="E6109" s="15" t="s">
        <v>16943</v>
      </c>
      <c r="F6109" s="15" t="s">
        <v>4324</v>
      </c>
      <c r="G6109" s="15" t="s">
        <v>16940</v>
      </c>
      <c r="H6109" s="15" t="s">
        <v>16941</v>
      </c>
      <c r="I6109" s="15" t="s">
        <v>4327</v>
      </c>
      <c r="J6109" s="15" t="s">
        <v>4328</v>
      </c>
      <c r="K6109" s="15"/>
      <c r="L6109" s="103" t="str">
        <f t="shared" si="1"/>
        <v>B-T23-W16-200 gm White jar</v>
      </c>
      <c r="M6109" s="103">
        <f t="shared" si="2"/>
        <v>2160</v>
      </c>
      <c r="N6109" s="102" t="str">
        <f t="shared" si="3"/>
        <v>wk </v>
      </c>
    </row>
    <row r="6110" ht="12.75" customHeight="1">
      <c r="A6110" s="15" t="s">
        <v>4441</v>
      </c>
      <c r="B6110" s="15" t="s">
        <v>3123</v>
      </c>
      <c r="C6110" s="15" t="s">
        <v>4321</v>
      </c>
      <c r="D6110" s="15" t="s">
        <v>16944</v>
      </c>
      <c r="E6110" s="15" t="s">
        <v>16945</v>
      </c>
      <c r="F6110" s="15" t="s">
        <v>16946</v>
      </c>
      <c r="G6110" s="15" t="s">
        <v>16947</v>
      </c>
      <c r="H6110" s="15" t="s">
        <v>16948</v>
      </c>
      <c r="I6110" s="15" t="s">
        <v>4327</v>
      </c>
      <c r="J6110" s="15" t="s">
        <v>4328</v>
      </c>
      <c r="K6110" s="15"/>
      <c r="L6110" s="103" t="str">
        <f t="shared" si="1"/>
        <v>B-T23-W16-200 gm White jar</v>
      </c>
      <c r="M6110" s="103">
        <f t="shared" si="2"/>
        <v>648</v>
      </c>
      <c r="N6110" s="102" t="str">
        <f t="shared" si="3"/>
        <v>wk </v>
      </c>
    </row>
    <row r="6111" ht="12.75" customHeight="1">
      <c r="A6111" s="15" t="s">
        <v>4447</v>
      </c>
      <c r="B6111" s="15" t="s">
        <v>3123</v>
      </c>
      <c r="C6111" s="15" t="s">
        <v>4321</v>
      </c>
      <c r="D6111" s="15" t="s">
        <v>7483</v>
      </c>
      <c r="E6111" s="15" t="s">
        <v>16949</v>
      </c>
      <c r="F6111" s="15" t="s">
        <v>4324</v>
      </c>
      <c r="G6111" s="15" t="s">
        <v>16950</v>
      </c>
      <c r="H6111" s="15" t="s">
        <v>16951</v>
      </c>
      <c r="I6111" s="15" t="s">
        <v>4327</v>
      </c>
      <c r="J6111" s="15" t="s">
        <v>4328</v>
      </c>
      <c r="K6111" s="15"/>
      <c r="L6111" s="103" t="str">
        <f t="shared" si="1"/>
        <v>B-T23-W16-200 gm White jar</v>
      </c>
      <c r="M6111" s="103">
        <f t="shared" si="2"/>
        <v>432</v>
      </c>
      <c r="N6111" s="102" t="str">
        <f t="shared" si="3"/>
        <v>wk </v>
      </c>
    </row>
    <row r="6112" ht="12.75" customHeight="1">
      <c r="A6112" s="15" t="s">
        <v>5151</v>
      </c>
      <c r="B6112" s="15" t="s">
        <v>3123</v>
      </c>
      <c r="C6112" s="15" t="s">
        <v>4321</v>
      </c>
      <c r="D6112" s="15" t="s">
        <v>9301</v>
      </c>
      <c r="E6112" s="15" t="s">
        <v>16952</v>
      </c>
      <c r="F6112" s="15" t="s">
        <v>4324</v>
      </c>
      <c r="G6112" s="15" t="s">
        <v>16929</v>
      </c>
      <c r="H6112" s="15" t="s">
        <v>16942</v>
      </c>
      <c r="I6112" s="15" t="s">
        <v>4327</v>
      </c>
      <c r="J6112" s="15" t="s">
        <v>4328</v>
      </c>
      <c r="K6112" s="15"/>
      <c r="L6112" s="103" t="str">
        <f t="shared" si="1"/>
        <v>B-T23-W16-200 gm White jar</v>
      </c>
      <c r="M6112" s="103">
        <f t="shared" si="2"/>
        <v>216</v>
      </c>
      <c r="N6112" s="102" t="str">
        <f t="shared" si="3"/>
        <v>wk </v>
      </c>
    </row>
    <row r="6113" ht="12.75" customHeight="1">
      <c r="A6113" s="15" t="s">
        <v>4452</v>
      </c>
      <c r="B6113" s="15" t="s">
        <v>3123</v>
      </c>
      <c r="C6113" s="15" t="s">
        <v>4321</v>
      </c>
      <c r="D6113" s="15" t="s">
        <v>9301</v>
      </c>
      <c r="E6113" s="15" t="s">
        <v>16953</v>
      </c>
      <c r="F6113" s="15" t="s">
        <v>4324</v>
      </c>
      <c r="G6113" s="15" t="s">
        <v>16929</v>
      </c>
      <c r="H6113" s="15" t="s">
        <v>16942</v>
      </c>
      <c r="I6113" s="15" t="s">
        <v>4327</v>
      </c>
      <c r="J6113" s="15" t="s">
        <v>4328</v>
      </c>
      <c r="K6113" s="15"/>
      <c r="L6113" s="103" t="str">
        <f t="shared" si="1"/>
        <v>B-T23-W16-200 gm White jar</v>
      </c>
      <c r="M6113" s="103">
        <f t="shared" si="2"/>
        <v>216</v>
      </c>
      <c r="N6113" s="102" t="str">
        <f t="shared" si="3"/>
        <v>wk </v>
      </c>
    </row>
    <row r="6114" ht="12.75" customHeight="1">
      <c r="A6114" s="15" t="s">
        <v>4452</v>
      </c>
      <c r="B6114" s="15" t="s">
        <v>3123</v>
      </c>
      <c r="C6114" s="15" t="s">
        <v>4321</v>
      </c>
      <c r="D6114" s="15" t="s">
        <v>6942</v>
      </c>
      <c r="E6114" s="15" t="s">
        <v>13833</v>
      </c>
      <c r="F6114" s="15" t="s">
        <v>13834</v>
      </c>
      <c r="G6114" s="15" t="s">
        <v>16954</v>
      </c>
      <c r="H6114" s="15" t="s">
        <v>16955</v>
      </c>
      <c r="I6114" s="15" t="s">
        <v>4327</v>
      </c>
      <c r="J6114" s="15" t="s">
        <v>4345</v>
      </c>
      <c r="K6114" s="15"/>
      <c r="L6114" s="103" t="str">
        <f t="shared" si="1"/>
        <v>B-T23-W16-200 gm White jar</v>
      </c>
      <c r="M6114" s="103">
        <f t="shared" si="2"/>
        <v>4320</v>
      </c>
      <c r="N6114" s="102" t="str">
        <f t="shared" si="3"/>
        <v>wk </v>
      </c>
    </row>
    <row r="6115" ht="12.75" customHeight="1">
      <c r="A6115" s="15" t="s">
        <v>4452</v>
      </c>
      <c r="B6115" s="15" t="s">
        <v>3123</v>
      </c>
      <c r="C6115" s="15" t="s">
        <v>4321</v>
      </c>
      <c r="D6115" s="15" t="s">
        <v>6766</v>
      </c>
      <c r="E6115" s="15" t="s">
        <v>16956</v>
      </c>
      <c r="F6115" s="15" t="s">
        <v>4324</v>
      </c>
      <c r="G6115" s="15" t="s">
        <v>16957</v>
      </c>
      <c r="H6115" s="15" t="s">
        <v>16958</v>
      </c>
      <c r="I6115" s="15" t="s">
        <v>4327</v>
      </c>
      <c r="J6115" s="15" t="s">
        <v>4345</v>
      </c>
      <c r="K6115" s="15"/>
      <c r="L6115" s="103" t="str">
        <f t="shared" si="1"/>
        <v>B-T23-W16-200 gm White jar</v>
      </c>
      <c r="M6115" s="103">
        <f t="shared" si="2"/>
        <v>1080</v>
      </c>
      <c r="N6115" s="102" t="str">
        <f t="shared" si="3"/>
        <v>wk </v>
      </c>
    </row>
    <row r="6116" ht="12.75" customHeight="1">
      <c r="A6116" s="15" t="s">
        <v>7363</v>
      </c>
      <c r="B6116" s="15" t="s">
        <v>3123</v>
      </c>
      <c r="C6116" s="15" t="s">
        <v>4321</v>
      </c>
      <c r="D6116" s="15" t="s">
        <v>9301</v>
      </c>
      <c r="E6116" s="15" t="s">
        <v>16959</v>
      </c>
      <c r="F6116" s="15" t="s">
        <v>4324</v>
      </c>
      <c r="G6116" s="15" t="s">
        <v>16929</v>
      </c>
      <c r="H6116" s="15" t="s">
        <v>16942</v>
      </c>
      <c r="I6116" s="15" t="s">
        <v>4327</v>
      </c>
      <c r="J6116" s="15" t="s">
        <v>4328</v>
      </c>
      <c r="K6116" s="15"/>
      <c r="L6116" s="103" t="str">
        <f t="shared" si="1"/>
        <v>B-T23-W16-200 gm White jar</v>
      </c>
      <c r="M6116" s="103">
        <f t="shared" si="2"/>
        <v>216</v>
      </c>
      <c r="N6116" s="102" t="str">
        <f t="shared" si="3"/>
        <v>wk </v>
      </c>
    </row>
    <row r="6117" ht="12.75" customHeight="1">
      <c r="A6117" s="15" t="s">
        <v>7976</v>
      </c>
      <c r="B6117" s="15" t="s">
        <v>3123</v>
      </c>
      <c r="C6117" s="15" t="s">
        <v>4321</v>
      </c>
      <c r="D6117" s="15" t="s">
        <v>7483</v>
      </c>
      <c r="E6117" s="15" t="s">
        <v>16960</v>
      </c>
      <c r="F6117" s="15" t="s">
        <v>4324</v>
      </c>
      <c r="G6117" s="15" t="s">
        <v>16950</v>
      </c>
      <c r="H6117" s="15" t="s">
        <v>16951</v>
      </c>
      <c r="I6117" s="15" t="s">
        <v>4327</v>
      </c>
      <c r="J6117" s="15" t="s">
        <v>4328</v>
      </c>
      <c r="K6117" s="15"/>
      <c r="L6117" s="103" t="str">
        <f t="shared" si="1"/>
        <v>B-T23-W16-200 gm White jar</v>
      </c>
      <c r="M6117" s="103">
        <f t="shared" si="2"/>
        <v>432</v>
      </c>
      <c r="N6117" s="102" t="str">
        <f t="shared" si="3"/>
        <v>wk 27</v>
      </c>
    </row>
    <row r="6118" ht="12.75" customHeight="1">
      <c r="A6118" s="15" t="s">
        <v>7976</v>
      </c>
      <c r="B6118" s="15" t="s">
        <v>3123</v>
      </c>
      <c r="C6118" s="15" t="s">
        <v>4965</v>
      </c>
      <c r="D6118" s="15" t="s">
        <v>16961</v>
      </c>
      <c r="E6118" s="15" t="s">
        <v>13838</v>
      </c>
      <c r="F6118" s="15" t="s">
        <v>13834</v>
      </c>
      <c r="G6118" s="15" t="s">
        <v>16962</v>
      </c>
      <c r="H6118" s="15" t="s">
        <v>16963</v>
      </c>
      <c r="I6118" s="15" t="s">
        <v>4327</v>
      </c>
      <c r="J6118" s="15" t="s">
        <v>4345</v>
      </c>
      <c r="K6118" s="15"/>
      <c r="L6118" s="103" t="str">
        <f t="shared" si="1"/>
        <v>B-T23-W16-200 gm White jar</v>
      </c>
      <c r="M6118" s="103">
        <f t="shared" si="2"/>
        <v>4320</v>
      </c>
      <c r="N6118" s="102" t="str">
        <f t="shared" si="3"/>
        <v>wk 27</v>
      </c>
    </row>
    <row r="6119" ht="12.75" customHeight="1">
      <c r="A6119" s="15" t="s">
        <v>4467</v>
      </c>
      <c r="B6119" s="15" t="s">
        <v>3123</v>
      </c>
      <c r="C6119" s="15" t="s">
        <v>4321</v>
      </c>
      <c r="D6119" s="15" t="s">
        <v>6942</v>
      </c>
      <c r="E6119" s="15" t="s">
        <v>13839</v>
      </c>
      <c r="F6119" s="15" t="s">
        <v>4324</v>
      </c>
      <c r="G6119" s="15" t="s">
        <v>16954</v>
      </c>
      <c r="H6119" s="15" t="s">
        <v>16955</v>
      </c>
      <c r="I6119" s="15" t="s">
        <v>4327</v>
      </c>
      <c r="J6119" s="15" t="s">
        <v>4328</v>
      </c>
      <c r="K6119" s="15"/>
      <c r="L6119" s="103" t="str">
        <f t="shared" si="1"/>
        <v>B-T23-W16-200 gm White jar</v>
      </c>
      <c r="M6119" s="103">
        <f t="shared" si="2"/>
        <v>4320</v>
      </c>
      <c r="N6119" s="102" t="str">
        <f t="shared" si="3"/>
        <v>wk 31</v>
      </c>
    </row>
    <row r="6120" ht="12.75" customHeight="1">
      <c r="A6120" s="15" t="s">
        <v>4480</v>
      </c>
      <c r="B6120" s="15" t="s">
        <v>3123</v>
      </c>
      <c r="C6120" s="15" t="s">
        <v>4321</v>
      </c>
      <c r="D6120" s="15" t="s">
        <v>9301</v>
      </c>
      <c r="E6120" s="15" t="s">
        <v>10917</v>
      </c>
      <c r="F6120" s="15" t="s">
        <v>4324</v>
      </c>
      <c r="G6120" s="15" t="s">
        <v>16929</v>
      </c>
      <c r="H6120" s="15" t="s">
        <v>16942</v>
      </c>
      <c r="I6120" s="15" t="s">
        <v>4327</v>
      </c>
      <c r="J6120" s="15" t="s">
        <v>4328</v>
      </c>
      <c r="K6120" s="15"/>
      <c r="L6120" s="103" t="str">
        <f t="shared" si="1"/>
        <v>B-T23-W16-200 gm White jar</v>
      </c>
      <c r="M6120" s="103">
        <f t="shared" si="2"/>
        <v>216</v>
      </c>
      <c r="N6120" s="102" t="str">
        <f t="shared" si="3"/>
        <v>wk 45</v>
      </c>
    </row>
    <row r="6121" ht="12.75" customHeight="1">
      <c r="A6121" s="15" t="s">
        <v>4480</v>
      </c>
      <c r="B6121" s="15" t="s">
        <v>3123</v>
      </c>
      <c r="C6121" s="15" t="s">
        <v>4321</v>
      </c>
      <c r="D6121" s="15" t="s">
        <v>16944</v>
      </c>
      <c r="E6121" s="15" t="s">
        <v>16964</v>
      </c>
      <c r="F6121" s="15" t="s">
        <v>4324</v>
      </c>
      <c r="G6121" s="15" t="s">
        <v>16965</v>
      </c>
      <c r="H6121" s="15" t="s">
        <v>16948</v>
      </c>
      <c r="I6121" s="15" t="s">
        <v>4327</v>
      </c>
      <c r="J6121" s="15" t="s">
        <v>4345</v>
      </c>
      <c r="K6121" s="15"/>
      <c r="L6121" s="103" t="str">
        <f t="shared" si="1"/>
        <v>B-T23-W16-200 gm White jar</v>
      </c>
      <c r="M6121" s="103">
        <f t="shared" si="2"/>
        <v>648</v>
      </c>
      <c r="N6121" s="102" t="str">
        <f t="shared" si="3"/>
        <v>wk 45</v>
      </c>
    </row>
    <row r="6122" ht="12.75" customHeight="1">
      <c r="A6122" s="15" t="s">
        <v>4482</v>
      </c>
      <c r="B6122" s="15" t="s">
        <v>3123</v>
      </c>
      <c r="C6122" s="15" t="s">
        <v>4321</v>
      </c>
      <c r="D6122" s="15" t="s">
        <v>6766</v>
      </c>
      <c r="E6122" s="15" t="s">
        <v>16966</v>
      </c>
      <c r="F6122" s="15" t="s">
        <v>4324</v>
      </c>
      <c r="G6122" s="15" t="s">
        <v>16957</v>
      </c>
      <c r="H6122" s="15" t="s">
        <v>16958</v>
      </c>
      <c r="I6122" s="15" t="s">
        <v>4327</v>
      </c>
      <c r="J6122" s="15" t="s">
        <v>4328</v>
      </c>
      <c r="K6122" s="15"/>
      <c r="L6122" s="103" t="str">
        <f t="shared" si="1"/>
        <v>B-T23-W16-200 gm White jar</v>
      </c>
      <c r="M6122" s="103">
        <f t="shared" si="2"/>
        <v>1080</v>
      </c>
      <c r="N6122" s="102" t="str">
        <f t="shared" si="3"/>
        <v>wk 49</v>
      </c>
    </row>
    <row r="6123" ht="12.75" customHeight="1">
      <c r="A6123" s="15" t="s">
        <v>4491</v>
      </c>
      <c r="B6123" s="15" t="s">
        <v>3123</v>
      </c>
      <c r="C6123" s="15" t="s">
        <v>4321</v>
      </c>
      <c r="D6123" s="15" t="s">
        <v>7483</v>
      </c>
      <c r="E6123" s="15" t="s">
        <v>10065</v>
      </c>
      <c r="F6123" s="15" t="s">
        <v>4324</v>
      </c>
      <c r="G6123" s="15" t="s">
        <v>16950</v>
      </c>
      <c r="H6123" s="15" t="s">
        <v>16951</v>
      </c>
      <c r="I6123" s="15" t="s">
        <v>4327</v>
      </c>
      <c r="J6123" s="15" t="s">
        <v>4328</v>
      </c>
      <c r="K6123" s="15"/>
      <c r="L6123" s="103" t="str">
        <f t="shared" si="1"/>
        <v>B-T23-W16-200 gm White jar</v>
      </c>
      <c r="M6123" s="103">
        <f t="shared" si="2"/>
        <v>432</v>
      </c>
      <c r="N6123" s="102" t="str">
        <f t="shared" si="3"/>
        <v>wk </v>
      </c>
    </row>
    <row r="6124" ht="12.75" customHeight="1">
      <c r="A6124" s="15" t="s">
        <v>4491</v>
      </c>
      <c r="B6124" s="15" t="s">
        <v>3123</v>
      </c>
      <c r="C6124" s="15" t="s">
        <v>4321</v>
      </c>
      <c r="D6124" s="15" t="s">
        <v>3630</v>
      </c>
      <c r="E6124" s="15" t="s">
        <v>15275</v>
      </c>
      <c r="F6124" s="15" t="s">
        <v>4324</v>
      </c>
      <c r="G6124" s="15" t="s">
        <v>16940</v>
      </c>
      <c r="H6124" s="15" t="s">
        <v>16941</v>
      </c>
      <c r="I6124" s="15" t="s">
        <v>4327</v>
      </c>
      <c r="J6124" s="15" t="s">
        <v>4328</v>
      </c>
      <c r="K6124" s="15"/>
      <c r="L6124" s="103" t="str">
        <f t="shared" si="1"/>
        <v>B-T23-W16-200 gm White jar</v>
      </c>
      <c r="M6124" s="103">
        <f t="shared" si="2"/>
        <v>2160</v>
      </c>
      <c r="N6124" s="102" t="str">
        <f t="shared" si="3"/>
        <v>wk </v>
      </c>
    </row>
    <row r="6125" ht="12.75" customHeight="1">
      <c r="A6125" s="15" t="s">
        <v>4496</v>
      </c>
      <c r="B6125" s="15" t="s">
        <v>3123</v>
      </c>
      <c r="C6125" s="15" t="s">
        <v>4321</v>
      </c>
      <c r="D6125" s="15" t="s">
        <v>6766</v>
      </c>
      <c r="E6125" s="15" t="s">
        <v>16967</v>
      </c>
      <c r="F6125" s="15" t="s">
        <v>4324</v>
      </c>
      <c r="G6125" s="15" t="s">
        <v>16957</v>
      </c>
      <c r="H6125" s="15" t="s">
        <v>16958</v>
      </c>
      <c r="I6125" s="15" t="s">
        <v>4327</v>
      </c>
      <c r="J6125" s="15" t="s">
        <v>4328</v>
      </c>
      <c r="K6125" s="15"/>
      <c r="L6125" s="103" t="str">
        <f t="shared" si="1"/>
        <v>B-T23-W16-200 gm White jar</v>
      </c>
      <c r="M6125" s="103">
        <f t="shared" si="2"/>
        <v>1080</v>
      </c>
      <c r="N6125" s="102" t="str">
        <f t="shared" si="3"/>
        <v>wk </v>
      </c>
    </row>
    <row r="6126" ht="12.75" customHeight="1">
      <c r="A6126" s="15" t="s">
        <v>4501</v>
      </c>
      <c r="B6126" s="15" t="s">
        <v>3123</v>
      </c>
      <c r="C6126" s="15" t="s">
        <v>4321</v>
      </c>
      <c r="D6126" s="15" t="s">
        <v>9301</v>
      </c>
      <c r="E6126" s="15" t="s">
        <v>10924</v>
      </c>
      <c r="F6126" s="15" t="s">
        <v>4324</v>
      </c>
      <c r="G6126" s="15" t="s">
        <v>16929</v>
      </c>
      <c r="H6126" s="15" t="s">
        <v>16942</v>
      </c>
      <c r="I6126" s="15" t="s">
        <v>4327</v>
      </c>
      <c r="J6126" s="15" t="s">
        <v>4345</v>
      </c>
      <c r="K6126" s="15"/>
      <c r="L6126" s="103" t="str">
        <f t="shared" si="1"/>
        <v>B-T23-W16-200 gm White jar</v>
      </c>
      <c r="M6126" s="103">
        <f t="shared" si="2"/>
        <v>216</v>
      </c>
      <c r="N6126" s="102" t="str">
        <f t="shared" si="3"/>
        <v>wk </v>
      </c>
    </row>
    <row r="6127" ht="12.75" customHeight="1">
      <c r="A6127" s="15" t="s">
        <v>4506</v>
      </c>
      <c r="B6127" s="15" t="s">
        <v>3123</v>
      </c>
      <c r="C6127" s="15" t="s">
        <v>4321</v>
      </c>
      <c r="D6127" s="15" t="s">
        <v>3630</v>
      </c>
      <c r="E6127" s="15" t="s">
        <v>16968</v>
      </c>
      <c r="F6127" s="15" t="s">
        <v>4324</v>
      </c>
      <c r="G6127" s="15" t="s">
        <v>16940</v>
      </c>
      <c r="H6127" s="15" t="s">
        <v>16941</v>
      </c>
      <c r="I6127" s="15" t="s">
        <v>4327</v>
      </c>
      <c r="J6127" s="15" t="s">
        <v>4328</v>
      </c>
      <c r="K6127" s="15"/>
      <c r="L6127" s="103" t="str">
        <f t="shared" si="1"/>
        <v>B-T23-W16-200 gm White jar</v>
      </c>
      <c r="M6127" s="103">
        <f t="shared" si="2"/>
        <v>2160</v>
      </c>
      <c r="N6127" s="102" t="str">
        <f t="shared" si="3"/>
        <v>wk </v>
      </c>
    </row>
    <row r="6128" ht="12.75" customHeight="1">
      <c r="A6128" s="15" t="s">
        <v>4513</v>
      </c>
      <c r="B6128" s="15" t="s">
        <v>3123</v>
      </c>
      <c r="C6128" s="15" t="s">
        <v>4321</v>
      </c>
      <c r="D6128" s="15" t="s">
        <v>16944</v>
      </c>
      <c r="E6128" s="15" t="s">
        <v>16969</v>
      </c>
      <c r="F6128" s="15" t="s">
        <v>4324</v>
      </c>
      <c r="G6128" s="15" t="s">
        <v>16965</v>
      </c>
      <c r="H6128" s="15" t="s">
        <v>16948</v>
      </c>
      <c r="I6128" s="15" t="s">
        <v>4327</v>
      </c>
      <c r="J6128" s="15" t="s">
        <v>4345</v>
      </c>
      <c r="K6128" s="15"/>
      <c r="L6128" s="103" t="str">
        <f t="shared" si="1"/>
        <v>B-T23-W16-200 gm White jar</v>
      </c>
      <c r="M6128" s="103">
        <f t="shared" si="2"/>
        <v>648</v>
      </c>
      <c r="N6128" s="102" t="str">
        <f t="shared" si="3"/>
        <v>wk </v>
      </c>
    </row>
    <row r="6129" ht="12.75" customHeight="1">
      <c r="A6129" s="15" t="s">
        <v>4515</v>
      </c>
      <c r="B6129" s="15" t="s">
        <v>3123</v>
      </c>
      <c r="C6129" s="15" t="s">
        <v>4321</v>
      </c>
      <c r="D6129" s="15" t="s">
        <v>9301</v>
      </c>
      <c r="E6129" s="15" t="s">
        <v>13844</v>
      </c>
      <c r="F6129" s="15" t="s">
        <v>4324</v>
      </c>
      <c r="G6129" s="15" t="s">
        <v>16929</v>
      </c>
      <c r="H6129" s="15" t="s">
        <v>16942</v>
      </c>
      <c r="I6129" s="15" t="s">
        <v>4327</v>
      </c>
      <c r="J6129" s="15" t="s">
        <v>4328</v>
      </c>
      <c r="K6129" s="15"/>
      <c r="L6129" s="103" t="str">
        <f t="shared" si="1"/>
        <v>B-T23-W16-200 gm White jar</v>
      </c>
      <c r="M6129" s="103">
        <f t="shared" si="2"/>
        <v>216</v>
      </c>
      <c r="N6129" s="102" t="str">
        <f t="shared" si="3"/>
        <v>wk </v>
      </c>
    </row>
    <row r="6130" ht="12.75" customHeight="1">
      <c r="A6130" s="15" t="s">
        <v>4524</v>
      </c>
      <c r="B6130" s="15" t="s">
        <v>3123</v>
      </c>
      <c r="C6130" s="15" t="s">
        <v>4321</v>
      </c>
      <c r="D6130" s="15" t="s">
        <v>3630</v>
      </c>
      <c r="E6130" s="15" t="s">
        <v>12082</v>
      </c>
      <c r="F6130" s="15" t="s">
        <v>4324</v>
      </c>
      <c r="G6130" s="15" t="s">
        <v>16940</v>
      </c>
      <c r="H6130" s="15" t="s">
        <v>16941</v>
      </c>
      <c r="I6130" s="15" t="s">
        <v>4327</v>
      </c>
      <c r="J6130" s="15" t="s">
        <v>4345</v>
      </c>
      <c r="K6130" s="15"/>
      <c r="L6130" s="103" t="str">
        <f t="shared" si="1"/>
        <v>B-T23-W16-200 gm White jar</v>
      </c>
      <c r="M6130" s="103">
        <f t="shared" si="2"/>
        <v>2160</v>
      </c>
      <c r="N6130" s="102" t="str">
        <f t="shared" si="3"/>
        <v>wk </v>
      </c>
    </row>
    <row r="6131" ht="12.75" customHeight="1">
      <c r="A6131" s="15" t="s">
        <v>4524</v>
      </c>
      <c r="B6131" s="15" t="s">
        <v>3123</v>
      </c>
      <c r="C6131" s="15" t="s">
        <v>4321</v>
      </c>
      <c r="D6131" s="15" t="s">
        <v>16944</v>
      </c>
      <c r="E6131" s="15" t="s">
        <v>16970</v>
      </c>
      <c r="F6131" s="15" t="s">
        <v>4324</v>
      </c>
      <c r="G6131" s="15" t="s">
        <v>16965</v>
      </c>
      <c r="H6131" s="15" t="s">
        <v>16948</v>
      </c>
      <c r="I6131" s="15" t="s">
        <v>4327</v>
      </c>
      <c r="J6131" s="15" t="s">
        <v>4328</v>
      </c>
      <c r="K6131" s="15"/>
      <c r="L6131" s="103" t="str">
        <f t="shared" si="1"/>
        <v>B-T23-W16-200 gm White jar</v>
      </c>
      <c r="M6131" s="103">
        <f t="shared" si="2"/>
        <v>648</v>
      </c>
      <c r="N6131" s="102" t="str">
        <f t="shared" si="3"/>
        <v>wk </v>
      </c>
    </row>
    <row r="6132" ht="12.75" customHeight="1">
      <c r="A6132" s="15" t="s">
        <v>4334</v>
      </c>
      <c r="B6132" s="15" t="s">
        <v>3123</v>
      </c>
      <c r="C6132" s="15" t="s">
        <v>4321</v>
      </c>
      <c r="D6132" s="15" t="s">
        <v>7483</v>
      </c>
      <c r="E6132" s="15" t="s">
        <v>16971</v>
      </c>
      <c r="F6132" s="15" t="s">
        <v>4324</v>
      </c>
      <c r="G6132" s="15" t="s">
        <v>16950</v>
      </c>
      <c r="H6132" s="15" t="s">
        <v>16951</v>
      </c>
      <c r="I6132" s="15" t="s">
        <v>4327</v>
      </c>
      <c r="J6132" s="15" t="s">
        <v>4328</v>
      </c>
      <c r="K6132" s="15"/>
      <c r="L6132" s="103" t="str">
        <f t="shared" si="1"/>
        <v>B-T23-W16-200 gm White jar</v>
      </c>
      <c r="M6132" s="103">
        <f t="shared" si="2"/>
        <v>432</v>
      </c>
      <c r="N6132" s="102" t="str">
        <f t="shared" si="3"/>
        <v>wk </v>
      </c>
    </row>
    <row r="6133" ht="12.75" customHeight="1">
      <c r="A6133" s="15" t="s">
        <v>4530</v>
      </c>
      <c r="B6133" s="15" t="s">
        <v>3123</v>
      </c>
      <c r="C6133" s="15" t="s">
        <v>4321</v>
      </c>
      <c r="D6133" s="15" t="s">
        <v>9301</v>
      </c>
      <c r="E6133" s="15" t="s">
        <v>16972</v>
      </c>
      <c r="F6133" s="15" t="s">
        <v>4324</v>
      </c>
      <c r="G6133" s="15" t="s">
        <v>16929</v>
      </c>
      <c r="H6133" s="15" t="s">
        <v>16973</v>
      </c>
      <c r="I6133" s="15" t="s">
        <v>4327</v>
      </c>
      <c r="J6133" s="15" t="s">
        <v>4345</v>
      </c>
      <c r="K6133" s="15"/>
      <c r="L6133" s="103" t="str">
        <f t="shared" si="1"/>
        <v>B-T23-W16-200 gm White jar</v>
      </c>
      <c r="M6133" s="103">
        <f t="shared" si="2"/>
        <v>216</v>
      </c>
      <c r="N6133" s="102" t="str">
        <f t="shared" si="3"/>
        <v>wk 6</v>
      </c>
    </row>
    <row r="6134" ht="12.75" customHeight="1">
      <c r="A6134" s="15" t="s">
        <v>4560</v>
      </c>
      <c r="B6134" s="15" t="s">
        <v>3123</v>
      </c>
      <c r="C6134" s="15" t="s">
        <v>4321</v>
      </c>
      <c r="D6134" s="15" t="s">
        <v>3539</v>
      </c>
      <c r="E6134" s="15" t="s">
        <v>16974</v>
      </c>
      <c r="F6134" s="15" t="s">
        <v>4324</v>
      </c>
      <c r="G6134" s="15" t="s">
        <v>16975</v>
      </c>
      <c r="H6134" s="15" t="s">
        <v>16976</v>
      </c>
      <c r="I6134" s="15" t="s">
        <v>4327</v>
      </c>
      <c r="J6134" s="15" t="s">
        <v>4345</v>
      </c>
      <c r="K6134" s="15"/>
      <c r="L6134" s="103" t="str">
        <f t="shared" si="1"/>
        <v>B-T23-W16-200 gm White jar</v>
      </c>
      <c r="M6134" s="103">
        <f t="shared" si="2"/>
        <v>864</v>
      </c>
      <c r="N6134" s="102" t="str">
        <f t="shared" si="3"/>
        <v>wk 45</v>
      </c>
    </row>
    <row r="6135" ht="12.75" customHeight="1">
      <c r="A6135" s="15" t="s">
        <v>4565</v>
      </c>
      <c r="B6135" s="15" t="s">
        <v>3123</v>
      </c>
      <c r="C6135" s="15" t="s">
        <v>4321</v>
      </c>
      <c r="D6135" s="15" t="s">
        <v>9301</v>
      </c>
      <c r="E6135" s="15" t="s">
        <v>11234</v>
      </c>
      <c r="F6135" s="15" t="s">
        <v>4324</v>
      </c>
      <c r="G6135" s="15" t="s">
        <v>16929</v>
      </c>
      <c r="H6135" s="15" t="s">
        <v>16973</v>
      </c>
      <c r="I6135" s="15" t="s">
        <v>4327</v>
      </c>
      <c r="J6135" s="15" t="s">
        <v>4328</v>
      </c>
      <c r="K6135" s="15"/>
      <c r="L6135" s="103" t="str">
        <f t="shared" si="1"/>
        <v>B-T23-W16-200 gm White jar</v>
      </c>
      <c r="M6135" s="103">
        <f t="shared" si="2"/>
        <v>216</v>
      </c>
      <c r="N6135" s="102" t="str">
        <f t="shared" si="3"/>
        <v>wk 49</v>
      </c>
    </row>
    <row r="6136" ht="12.75" customHeight="1">
      <c r="A6136" s="15" t="s">
        <v>4567</v>
      </c>
      <c r="B6136" s="15" t="s">
        <v>3123</v>
      </c>
      <c r="C6136" s="15" t="s">
        <v>4321</v>
      </c>
      <c r="D6136" s="15" t="s">
        <v>9301</v>
      </c>
      <c r="E6136" s="15" t="s">
        <v>10938</v>
      </c>
      <c r="F6136" s="15" t="s">
        <v>4324</v>
      </c>
      <c r="G6136" s="15" t="s">
        <v>16929</v>
      </c>
      <c r="H6136" s="15" t="s">
        <v>16973</v>
      </c>
      <c r="I6136" s="15" t="s">
        <v>4327</v>
      </c>
      <c r="J6136" s="15" t="s">
        <v>4328</v>
      </c>
      <c r="K6136" s="15"/>
      <c r="L6136" s="103" t="str">
        <f t="shared" si="1"/>
        <v>B-T23-W16-200 gm White jar</v>
      </c>
      <c r="M6136" s="103">
        <f t="shared" si="2"/>
        <v>216</v>
      </c>
      <c r="N6136" s="102" t="str">
        <f t="shared" si="3"/>
        <v>wk </v>
      </c>
    </row>
    <row r="6137" ht="12.75" customHeight="1">
      <c r="A6137" s="15" t="s">
        <v>4569</v>
      </c>
      <c r="B6137" s="15" t="s">
        <v>3123</v>
      </c>
      <c r="C6137" s="15" t="s">
        <v>4321</v>
      </c>
      <c r="D6137" s="15" t="s">
        <v>16977</v>
      </c>
      <c r="E6137" s="15" t="s">
        <v>16978</v>
      </c>
      <c r="F6137" s="15" t="s">
        <v>16979</v>
      </c>
      <c r="G6137" s="15" t="s">
        <v>16980</v>
      </c>
      <c r="H6137" s="15" t="s">
        <v>16981</v>
      </c>
      <c r="I6137" s="15" t="s">
        <v>4327</v>
      </c>
      <c r="J6137" s="15" t="s">
        <v>4546</v>
      </c>
      <c r="K6137" s="15"/>
      <c r="L6137" s="103" t="str">
        <f t="shared" si="1"/>
        <v>B-T23-W16-200 gm White jar</v>
      </c>
      <c r="M6137" s="103">
        <f t="shared" si="2"/>
        <v>25056</v>
      </c>
      <c r="N6137" s="102" t="str">
        <f t="shared" si="3"/>
        <v>wk </v>
      </c>
    </row>
    <row r="6138" ht="12.75" customHeight="1">
      <c r="A6138" s="15" t="s">
        <v>4575</v>
      </c>
      <c r="B6138" s="15" t="s">
        <v>3123</v>
      </c>
      <c r="C6138" s="15" t="s">
        <v>4321</v>
      </c>
      <c r="D6138" s="15" t="s">
        <v>7483</v>
      </c>
      <c r="E6138" s="15" t="s">
        <v>16982</v>
      </c>
      <c r="F6138" s="15" t="s">
        <v>4324</v>
      </c>
      <c r="G6138" s="15" t="s">
        <v>16950</v>
      </c>
      <c r="H6138" s="15" t="s">
        <v>16983</v>
      </c>
      <c r="I6138" s="15" t="s">
        <v>4327</v>
      </c>
      <c r="J6138" s="15" t="s">
        <v>4345</v>
      </c>
      <c r="K6138" s="15"/>
      <c r="L6138" s="103" t="str">
        <f t="shared" si="1"/>
        <v>B-T23-W16-200 gm White jar</v>
      </c>
      <c r="M6138" s="103">
        <f t="shared" si="2"/>
        <v>432</v>
      </c>
      <c r="N6138" s="102" t="str">
        <f t="shared" si="3"/>
        <v>wk </v>
      </c>
    </row>
    <row r="6139" ht="12.75" customHeight="1">
      <c r="A6139" s="15" t="s">
        <v>4579</v>
      </c>
      <c r="B6139" s="15" t="s">
        <v>3123</v>
      </c>
      <c r="C6139" s="15" t="s">
        <v>4321</v>
      </c>
      <c r="D6139" s="15" t="s">
        <v>7483</v>
      </c>
      <c r="E6139" s="15" t="s">
        <v>16984</v>
      </c>
      <c r="F6139" s="15" t="s">
        <v>4324</v>
      </c>
      <c r="G6139" s="15" t="s">
        <v>16950</v>
      </c>
      <c r="H6139" s="15" t="s">
        <v>16983</v>
      </c>
      <c r="I6139" s="15" t="s">
        <v>4327</v>
      </c>
      <c r="J6139" s="15" t="s">
        <v>4345</v>
      </c>
      <c r="K6139" s="15"/>
      <c r="L6139" s="103" t="str">
        <f t="shared" si="1"/>
        <v>B-T23-W16-200 gm White jar</v>
      </c>
      <c r="M6139" s="103">
        <f t="shared" si="2"/>
        <v>432</v>
      </c>
      <c r="N6139" s="102" t="str">
        <f t="shared" si="3"/>
        <v>wk </v>
      </c>
    </row>
    <row r="6140" ht="12.75" customHeight="1">
      <c r="A6140" s="15" t="s">
        <v>4584</v>
      </c>
      <c r="B6140" s="15" t="s">
        <v>3123</v>
      </c>
      <c r="C6140" s="15" t="s">
        <v>4321</v>
      </c>
      <c r="D6140" s="15" t="s">
        <v>3539</v>
      </c>
      <c r="E6140" s="15" t="s">
        <v>10943</v>
      </c>
      <c r="F6140" s="15" t="s">
        <v>4324</v>
      </c>
      <c r="G6140" s="15" t="s">
        <v>16975</v>
      </c>
      <c r="H6140" s="15" t="s">
        <v>16985</v>
      </c>
      <c r="I6140" s="15" t="s">
        <v>4327</v>
      </c>
      <c r="J6140" s="15" t="s">
        <v>4345</v>
      </c>
      <c r="K6140" s="15"/>
      <c r="L6140" s="103" t="str">
        <f t="shared" si="1"/>
        <v>B-T23-W16-200 gm White jar</v>
      </c>
      <c r="M6140" s="103">
        <f t="shared" si="2"/>
        <v>864</v>
      </c>
      <c r="N6140" s="102" t="str">
        <f t="shared" si="3"/>
        <v>wk </v>
      </c>
    </row>
    <row r="6141" ht="12.75" customHeight="1">
      <c r="A6141" s="15" t="s">
        <v>4589</v>
      </c>
      <c r="B6141" s="15" t="s">
        <v>3123</v>
      </c>
      <c r="C6141" s="15" t="s">
        <v>4321</v>
      </c>
      <c r="D6141" s="15" t="s">
        <v>16944</v>
      </c>
      <c r="E6141" s="15" t="s">
        <v>8671</v>
      </c>
      <c r="F6141" s="15" t="s">
        <v>4324</v>
      </c>
      <c r="G6141" s="15" t="s">
        <v>16965</v>
      </c>
      <c r="H6141" s="15" t="s">
        <v>16986</v>
      </c>
      <c r="I6141" s="15" t="s">
        <v>4327</v>
      </c>
      <c r="J6141" s="15" t="s">
        <v>4345</v>
      </c>
      <c r="K6141" s="15"/>
      <c r="L6141" s="103" t="str">
        <f t="shared" si="1"/>
        <v>B-T23-W16-200 gm White jar</v>
      </c>
      <c r="M6141" s="103">
        <f t="shared" si="2"/>
        <v>648</v>
      </c>
      <c r="N6141" s="102" t="str">
        <f t="shared" si="3"/>
        <v>wk </v>
      </c>
    </row>
    <row r="6142" ht="12.75" customHeight="1">
      <c r="A6142" s="15" t="s">
        <v>4592</v>
      </c>
      <c r="B6142" s="15" t="s">
        <v>3123</v>
      </c>
      <c r="C6142" s="15" t="s">
        <v>4321</v>
      </c>
      <c r="D6142" s="15" t="s">
        <v>7483</v>
      </c>
      <c r="E6142" s="15" t="s">
        <v>16987</v>
      </c>
      <c r="F6142" s="15" t="s">
        <v>4324</v>
      </c>
      <c r="G6142" s="15" t="s">
        <v>16950</v>
      </c>
      <c r="H6142" s="15" t="s">
        <v>16988</v>
      </c>
      <c r="I6142" s="15" t="s">
        <v>4327</v>
      </c>
      <c r="J6142" s="15" t="s">
        <v>4345</v>
      </c>
      <c r="K6142" s="15"/>
      <c r="L6142" s="103" t="str">
        <f t="shared" si="1"/>
        <v>B-T23-W16-200 gm White jar</v>
      </c>
      <c r="M6142" s="103">
        <f t="shared" si="2"/>
        <v>432</v>
      </c>
      <c r="N6142" s="102" t="str">
        <f t="shared" si="3"/>
        <v>wk </v>
      </c>
    </row>
    <row r="6143" ht="12.75" customHeight="1">
      <c r="A6143" s="15" t="s">
        <v>4592</v>
      </c>
      <c r="B6143" s="15" t="s">
        <v>3123</v>
      </c>
      <c r="C6143" s="15" t="s">
        <v>4321</v>
      </c>
      <c r="D6143" s="15" t="s">
        <v>3539</v>
      </c>
      <c r="E6143" s="15" t="s">
        <v>10946</v>
      </c>
      <c r="F6143" s="15" t="s">
        <v>4324</v>
      </c>
      <c r="G6143" s="15" t="s">
        <v>16975</v>
      </c>
      <c r="H6143" s="15" t="s">
        <v>16989</v>
      </c>
      <c r="I6143" s="15" t="s">
        <v>4327</v>
      </c>
      <c r="J6143" s="15" t="s">
        <v>4345</v>
      </c>
      <c r="K6143" s="15"/>
      <c r="L6143" s="103" t="str">
        <f t="shared" si="1"/>
        <v>B-T23-W16-200 gm White jar</v>
      </c>
      <c r="M6143" s="103">
        <f t="shared" si="2"/>
        <v>864</v>
      </c>
      <c r="N6143" s="102" t="str">
        <f t="shared" si="3"/>
        <v>wk </v>
      </c>
    </row>
    <row r="6144" ht="12.75" customHeight="1">
      <c r="A6144" s="15" t="s">
        <v>4609</v>
      </c>
      <c r="B6144" s="15" t="s">
        <v>3123</v>
      </c>
      <c r="C6144" s="15" t="s">
        <v>4321</v>
      </c>
      <c r="D6144" s="15" t="s">
        <v>7483</v>
      </c>
      <c r="E6144" s="15" t="s">
        <v>16990</v>
      </c>
      <c r="F6144" s="15" t="s">
        <v>4324</v>
      </c>
      <c r="G6144" s="15" t="s">
        <v>16950</v>
      </c>
      <c r="H6144" s="15" t="s">
        <v>16991</v>
      </c>
      <c r="I6144" s="15" t="s">
        <v>4327</v>
      </c>
      <c r="J6144" s="15" t="s">
        <v>4328</v>
      </c>
      <c r="K6144" s="15"/>
      <c r="L6144" s="103" t="str">
        <f t="shared" si="1"/>
        <v>B-T23-W16-200 gm White jar</v>
      </c>
      <c r="M6144" s="103">
        <f t="shared" si="2"/>
        <v>432</v>
      </c>
      <c r="N6144" s="102" t="str">
        <f t="shared" si="3"/>
        <v>wk 6</v>
      </c>
    </row>
    <row r="6145" ht="12.75" customHeight="1">
      <c r="A6145" s="15" t="s">
        <v>4612</v>
      </c>
      <c r="B6145" s="15" t="s">
        <v>3123</v>
      </c>
      <c r="C6145" s="15" t="s">
        <v>4321</v>
      </c>
      <c r="D6145" s="15" t="s">
        <v>7483</v>
      </c>
      <c r="E6145" s="15" t="s">
        <v>16992</v>
      </c>
      <c r="F6145" s="15" t="s">
        <v>4324</v>
      </c>
      <c r="G6145" s="15" t="s">
        <v>16950</v>
      </c>
      <c r="H6145" s="15" t="s">
        <v>16993</v>
      </c>
      <c r="I6145" s="15" t="s">
        <v>4327</v>
      </c>
      <c r="J6145" s="15" t="s">
        <v>4328</v>
      </c>
      <c r="K6145" s="15"/>
      <c r="L6145" s="103" t="str">
        <f t="shared" si="1"/>
        <v>B-T23-W16-200 gm White jar</v>
      </c>
      <c r="M6145" s="103">
        <f t="shared" si="2"/>
        <v>432</v>
      </c>
      <c r="N6145" s="102" t="str">
        <f t="shared" si="3"/>
        <v>wk 10</v>
      </c>
    </row>
    <row r="6146" ht="12.75" customHeight="1">
      <c r="A6146" s="15" t="s">
        <v>4619</v>
      </c>
      <c r="B6146" s="15" t="s">
        <v>3123</v>
      </c>
      <c r="C6146" s="15" t="s">
        <v>4321</v>
      </c>
      <c r="D6146" s="15" t="s">
        <v>6766</v>
      </c>
      <c r="E6146" s="15" t="s">
        <v>16994</v>
      </c>
      <c r="F6146" s="15" t="s">
        <v>4324</v>
      </c>
      <c r="G6146" s="15" t="s">
        <v>16957</v>
      </c>
      <c r="H6146" s="15" t="s">
        <v>16995</v>
      </c>
      <c r="I6146" s="15" t="s">
        <v>4327</v>
      </c>
      <c r="J6146" s="15" t="s">
        <v>4345</v>
      </c>
      <c r="K6146" s="15"/>
      <c r="L6146" s="103" t="str">
        <f t="shared" si="1"/>
        <v>B-T23-W16-200 gm White jar</v>
      </c>
      <c r="M6146" s="103">
        <f t="shared" si="2"/>
        <v>1080</v>
      </c>
      <c r="N6146" s="102" t="str">
        <f t="shared" si="3"/>
        <v>wk 19</v>
      </c>
    </row>
    <row r="6147" ht="12.75" customHeight="1">
      <c r="A6147" s="15" t="s">
        <v>4979</v>
      </c>
      <c r="B6147" s="15" t="s">
        <v>3123</v>
      </c>
      <c r="C6147" s="15" t="s">
        <v>4321</v>
      </c>
      <c r="D6147" s="15" t="s">
        <v>7483</v>
      </c>
      <c r="E6147" s="15" t="s">
        <v>16772</v>
      </c>
      <c r="F6147" s="15" t="s">
        <v>4324</v>
      </c>
      <c r="G6147" s="15" t="s">
        <v>16950</v>
      </c>
      <c r="H6147" s="15" t="s">
        <v>16996</v>
      </c>
      <c r="I6147" s="15" t="s">
        <v>4327</v>
      </c>
      <c r="J6147" s="15" t="s">
        <v>4345</v>
      </c>
      <c r="K6147" s="15"/>
      <c r="L6147" s="103" t="str">
        <f t="shared" si="1"/>
        <v>B-T23-W16-200 gm White jar</v>
      </c>
      <c r="M6147" s="103">
        <f t="shared" si="2"/>
        <v>432</v>
      </c>
      <c r="N6147" s="102" t="str">
        <f t="shared" si="3"/>
        <v>wk 36</v>
      </c>
    </row>
    <row r="6148" ht="12.75" customHeight="1">
      <c r="A6148" s="15" t="s">
        <v>4631</v>
      </c>
      <c r="B6148" s="15" t="s">
        <v>3123</v>
      </c>
      <c r="C6148" s="15" t="s">
        <v>4321</v>
      </c>
      <c r="D6148" s="15" t="s">
        <v>7483</v>
      </c>
      <c r="E6148" s="15" t="s">
        <v>16997</v>
      </c>
      <c r="F6148" s="15" t="s">
        <v>4324</v>
      </c>
      <c r="G6148" s="15" t="s">
        <v>16950</v>
      </c>
      <c r="H6148" s="15" t="s">
        <v>16996</v>
      </c>
      <c r="I6148" s="15" t="s">
        <v>4327</v>
      </c>
      <c r="J6148" s="15" t="s">
        <v>4328</v>
      </c>
      <c r="K6148" s="15"/>
      <c r="L6148" s="103" t="str">
        <f t="shared" si="1"/>
        <v>B-T23-W16-200 gm White jar</v>
      </c>
      <c r="M6148" s="103">
        <f t="shared" si="2"/>
        <v>432</v>
      </c>
      <c r="N6148" s="102" t="str">
        <f t="shared" si="3"/>
        <v>wk 40</v>
      </c>
    </row>
    <row r="6149" ht="12.75" customHeight="1">
      <c r="A6149" s="15" t="s">
        <v>4642</v>
      </c>
      <c r="B6149" s="15" t="s">
        <v>3123</v>
      </c>
      <c r="C6149" s="15" t="s">
        <v>4321</v>
      </c>
      <c r="D6149" s="15" t="s">
        <v>16944</v>
      </c>
      <c r="E6149" s="15" t="s">
        <v>16998</v>
      </c>
      <c r="F6149" s="15" t="s">
        <v>16946</v>
      </c>
      <c r="G6149" s="15" t="s">
        <v>16947</v>
      </c>
      <c r="H6149" s="15" t="s">
        <v>16999</v>
      </c>
      <c r="I6149" s="15" t="s">
        <v>4327</v>
      </c>
      <c r="J6149" s="15" t="s">
        <v>4328</v>
      </c>
      <c r="K6149" s="15"/>
      <c r="L6149" s="103" t="str">
        <f t="shared" si="1"/>
        <v>B-T23-W16-200 gm White jar</v>
      </c>
      <c r="M6149" s="103">
        <f t="shared" si="2"/>
        <v>648</v>
      </c>
      <c r="N6149" s="102" t="str">
        <f t="shared" si="3"/>
        <v>wk </v>
      </c>
    </row>
    <row r="6150" ht="12.75" customHeight="1">
      <c r="A6150" s="15" t="s">
        <v>4642</v>
      </c>
      <c r="B6150" s="15" t="s">
        <v>3123</v>
      </c>
      <c r="C6150" s="15" t="s">
        <v>4321</v>
      </c>
      <c r="D6150" s="15" t="s">
        <v>7483</v>
      </c>
      <c r="E6150" s="15" t="s">
        <v>17000</v>
      </c>
      <c r="F6150" s="15" t="s">
        <v>4324</v>
      </c>
      <c r="G6150" s="15" t="s">
        <v>16950</v>
      </c>
      <c r="H6150" s="15" t="s">
        <v>16996</v>
      </c>
      <c r="I6150" s="15" t="s">
        <v>4327</v>
      </c>
      <c r="J6150" s="15" t="s">
        <v>4328</v>
      </c>
      <c r="K6150" s="15"/>
      <c r="L6150" s="103" t="str">
        <f t="shared" si="1"/>
        <v>B-T23-W16-200 gm White jar</v>
      </c>
      <c r="M6150" s="103">
        <f t="shared" si="2"/>
        <v>432</v>
      </c>
      <c r="N6150" s="102" t="str">
        <f t="shared" si="3"/>
        <v>wk </v>
      </c>
    </row>
    <row r="6151" ht="12.75" customHeight="1">
      <c r="A6151" s="15" t="s">
        <v>4648</v>
      </c>
      <c r="B6151" s="15" t="s">
        <v>3123</v>
      </c>
      <c r="C6151" s="15" t="s">
        <v>4321</v>
      </c>
      <c r="D6151" s="15" t="s">
        <v>3963</v>
      </c>
      <c r="E6151" s="15" t="s">
        <v>17001</v>
      </c>
      <c r="F6151" s="15" t="s">
        <v>4324</v>
      </c>
      <c r="G6151" s="15" t="s">
        <v>16927</v>
      </c>
      <c r="H6151" s="15" t="s">
        <v>17002</v>
      </c>
      <c r="I6151" s="15" t="s">
        <v>4327</v>
      </c>
      <c r="J6151" s="15" t="s">
        <v>4345</v>
      </c>
      <c r="K6151" s="15"/>
      <c r="L6151" s="103" t="str">
        <f t="shared" si="1"/>
        <v>B-T23-W16-200 gm White jar</v>
      </c>
      <c r="M6151" s="103">
        <f t="shared" si="2"/>
        <v>1296</v>
      </c>
      <c r="N6151" s="102" t="str">
        <f t="shared" si="3"/>
        <v>wk </v>
      </c>
    </row>
    <row r="6152" ht="12.75" customHeight="1">
      <c r="A6152" s="15" t="s">
        <v>8258</v>
      </c>
      <c r="B6152" s="15" t="s">
        <v>3123</v>
      </c>
      <c r="C6152" s="15" t="s">
        <v>4321</v>
      </c>
      <c r="D6152" s="15" t="s">
        <v>9301</v>
      </c>
      <c r="E6152" s="15" t="s">
        <v>17003</v>
      </c>
      <c r="F6152" s="15" t="s">
        <v>4324</v>
      </c>
      <c r="G6152" s="15" t="s">
        <v>16929</v>
      </c>
      <c r="H6152" s="15" t="s">
        <v>17004</v>
      </c>
      <c r="I6152" s="15" t="s">
        <v>4327</v>
      </c>
      <c r="J6152" s="15" t="s">
        <v>4345</v>
      </c>
      <c r="K6152" s="15"/>
      <c r="L6152" s="103" t="str">
        <f t="shared" si="1"/>
        <v>B-T23-W16-200 gm White jar</v>
      </c>
      <c r="M6152" s="103">
        <f t="shared" si="2"/>
        <v>216</v>
      </c>
      <c r="N6152" s="102" t="str">
        <f t="shared" si="3"/>
        <v>wk </v>
      </c>
    </row>
    <row r="6153" ht="12.75" customHeight="1">
      <c r="A6153" s="15" t="s">
        <v>4670</v>
      </c>
      <c r="B6153" s="15" t="s">
        <v>3123</v>
      </c>
      <c r="C6153" s="15" t="s">
        <v>4321</v>
      </c>
      <c r="D6153" s="15" t="s">
        <v>3539</v>
      </c>
      <c r="E6153" s="15" t="s">
        <v>17005</v>
      </c>
      <c r="F6153" s="15" t="s">
        <v>7499</v>
      </c>
      <c r="G6153" s="15" t="s">
        <v>17006</v>
      </c>
      <c r="H6153" s="15" t="s">
        <v>17007</v>
      </c>
      <c r="I6153" s="15" t="s">
        <v>4327</v>
      </c>
      <c r="J6153" s="15" t="s">
        <v>4345</v>
      </c>
      <c r="K6153" s="15"/>
      <c r="L6153" s="103" t="str">
        <f t="shared" si="1"/>
        <v>B-T23-W16-200 gm White jar</v>
      </c>
      <c r="M6153" s="103">
        <f t="shared" si="2"/>
        <v>864</v>
      </c>
      <c r="N6153" s="102" t="str">
        <f t="shared" si="3"/>
        <v>wk </v>
      </c>
    </row>
    <row r="6154" ht="12.75" customHeight="1">
      <c r="A6154" s="15" t="s">
        <v>4673</v>
      </c>
      <c r="B6154" s="15" t="s">
        <v>3123</v>
      </c>
      <c r="C6154" s="15" t="s">
        <v>4321</v>
      </c>
      <c r="D6154" s="15" t="s">
        <v>16944</v>
      </c>
      <c r="E6154" s="15" t="s">
        <v>17008</v>
      </c>
      <c r="F6154" s="15" t="s">
        <v>4324</v>
      </c>
      <c r="G6154" s="15" t="s">
        <v>16965</v>
      </c>
      <c r="H6154" s="15" t="s">
        <v>17009</v>
      </c>
      <c r="I6154" s="15" t="s">
        <v>4327</v>
      </c>
      <c r="J6154" s="15" t="s">
        <v>4328</v>
      </c>
      <c r="K6154" s="15"/>
      <c r="L6154" s="103" t="str">
        <f t="shared" si="1"/>
        <v>B-T23-W16-200 gm White jar</v>
      </c>
      <c r="M6154" s="103">
        <f t="shared" si="2"/>
        <v>648</v>
      </c>
      <c r="N6154" s="102" t="str">
        <f t="shared" si="3"/>
        <v>wk </v>
      </c>
    </row>
    <row r="6155" ht="12.75" customHeight="1">
      <c r="A6155" s="15" t="s">
        <v>4673</v>
      </c>
      <c r="B6155" s="15" t="s">
        <v>3123</v>
      </c>
      <c r="C6155" s="15" t="s">
        <v>4321</v>
      </c>
      <c r="D6155" s="15" t="s">
        <v>9188</v>
      </c>
      <c r="E6155" s="15" t="s">
        <v>17010</v>
      </c>
      <c r="F6155" s="15" t="s">
        <v>4324</v>
      </c>
      <c r="G6155" s="15" t="s">
        <v>17011</v>
      </c>
      <c r="H6155" s="15" t="s">
        <v>17012</v>
      </c>
      <c r="I6155" s="15" t="s">
        <v>4327</v>
      </c>
      <c r="J6155" s="15" t="s">
        <v>4328</v>
      </c>
      <c r="K6155" s="15"/>
      <c r="L6155" s="103" t="str">
        <f t="shared" si="1"/>
        <v>B-T23-W16-200 gm White jar</v>
      </c>
      <c r="M6155" s="103">
        <f t="shared" si="2"/>
        <v>6912</v>
      </c>
      <c r="N6155" s="102" t="str">
        <f t="shared" si="3"/>
        <v>wk </v>
      </c>
    </row>
    <row r="6156" ht="12.75" customHeight="1">
      <c r="A6156" s="15" t="s">
        <v>4673</v>
      </c>
      <c r="B6156" s="15" t="s">
        <v>3123</v>
      </c>
      <c r="C6156" s="15" t="s">
        <v>4321</v>
      </c>
      <c r="D6156" s="15" t="s">
        <v>16718</v>
      </c>
      <c r="E6156" s="15" t="s">
        <v>17013</v>
      </c>
      <c r="F6156" s="15" t="s">
        <v>4324</v>
      </c>
      <c r="G6156" s="15" t="s">
        <v>17014</v>
      </c>
      <c r="H6156" s="15" t="s">
        <v>17015</v>
      </c>
      <c r="I6156" s="15" t="s">
        <v>4327</v>
      </c>
      <c r="J6156" s="15" t="s">
        <v>4328</v>
      </c>
      <c r="K6156" s="15"/>
      <c r="L6156" s="103" t="str">
        <f t="shared" si="1"/>
        <v>B-T23-W16-200 gm White jar</v>
      </c>
      <c r="M6156" s="103">
        <f t="shared" si="2"/>
        <v>6696</v>
      </c>
      <c r="N6156" s="102" t="str">
        <f t="shared" si="3"/>
        <v>wk </v>
      </c>
    </row>
    <row r="6157" ht="12.75" customHeight="1">
      <c r="A6157" s="15" t="s">
        <v>4673</v>
      </c>
      <c r="B6157" s="15" t="s">
        <v>3123</v>
      </c>
      <c r="C6157" s="15" t="s">
        <v>4321</v>
      </c>
      <c r="D6157" s="15" t="s">
        <v>3162</v>
      </c>
      <c r="E6157" s="15" t="s">
        <v>17016</v>
      </c>
      <c r="F6157" s="15" t="s">
        <v>4324</v>
      </c>
      <c r="G6157" s="15" t="s">
        <v>17017</v>
      </c>
      <c r="H6157" s="15" t="s">
        <v>17018</v>
      </c>
      <c r="I6157" s="15" t="s">
        <v>4327</v>
      </c>
      <c r="J6157" s="15" t="s">
        <v>4328</v>
      </c>
      <c r="K6157" s="15"/>
      <c r="L6157" s="103" t="str">
        <f t="shared" si="1"/>
        <v>B-T23-W16-200 gm White jar</v>
      </c>
      <c r="M6157" s="103">
        <f t="shared" si="2"/>
        <v>1512</v>
      </c>
      <c r="N6157" s="102" t="str">
        <f t="shared" si="3"/>
        <v>wk </v>
      </c>
    </row>
    <row r="6158" ht="12.75" customHeight="1">
      <c r="A6158" s="15" t="s">
        <v>4678</v>
      </c>
      <c r="B6158" s="15" t="s">
        <v>3123</v>
      </c>
      <c r="C6158" s="15" t="s">
        <v>4321</v>
      </c>
      <c r="D6158" s="15" t="s">
        <v>3507</v>
      </c>
      <c r="E6158" s="15" t="s">
        <v>17019</v>
      </c>
      <c r="F6158" s="15" t="s">
        <v>17020</v>
      </c>
      <c r="G6158" s="15" t="s">
        <v>17021</v>
      </c>
      <c r="H6158" s="15" t="s">
        <v>17022</v>
      </c>
      <c r="I6158" s="15" t="s">
        <v>4327</v>
      </c>
      <c r="J6158" s="15" t="s">
        <v>4345</v>
      </c>
      <c r="K6158" s="15"/>
      <c r="L6158" s="103" t="str">
        <f t="shared" si="1"/>
        <v>B-T23-W16-200 gm White jar</v>
      </c>
      <c r="M6158" s="103">
        <f t="shared" si="2"/>
        <v>1728</v>
      </c>
      <c r="N6158" s="102" t="str">
        <f t="shared" si="3"/>
        <v>wk </v>
      </c>
    </row>
    <row r="6159" ht="12.75" customHeight="1">
      <c r="A6159" s="15" t="s">
        <v>4678</v>
      </c>
      <c r="B6159" s="15" t="s">
        <v>3123</v>
      </c>
      <c r="C6159" s="15" t="s">
        <v>4321</v>
      </c>
      <c r="D6159" s="15" t="s">
        <v>3963</v>
      </c>
      <c r="E6159" s="15" t="s">
        <v>17023</v>
      </c>
      <c r="F6159" s="15" t="s">
        <v>4324</v>
      </c>
      <c r="G6159" s="15" t="s">
        <v>16927</v>
      </c>
      <c r="H6159" s="15" t="s">
        <v>17024</v>
      </c>
      <c r="I6159" s="15" t="s">
        <v>4327</v>
      </c>
      <c r="J6159" s="15" t="s">
        <v>4345</v>
      </c>
      <c r="K6159" s="15"/>
      <c r="L6159" s="103" t="str">
        <f t="shared" si="1"/>
        <v>B-T23-W16-200 gm White jar</v>
      </c>
      <c r="M6159" s="103">
        <f t="shared" si="2"/>
        <v>1296</v>
      </c>
      <c r="N6159" s="102" t="str">
        <f t="shared" si="3"/>
        <v>wk </v>
      </c>
    </row>
    <row r="6160" ht="12.75" customHeight="1">
      <c r="A6160" s="15" t="s">
        <v>4681</v>
      </c>
      <c r="B6160" s="15" t="s">
        <v>3123</v>
      </c>
      <c r="C6160" s="15" t="s">
        <v>4321</v>
      </c>
      <c r="D6160" s="15" t="s">
        <v>3630</v>
      </c>
      <c r="E6160" s="15" t="s">
        <v>17025</v>
      </c>
      <c r="F6160" s="15" t="s">
        <v>4324</v>
      </c>
      <c r="G6160" s="15" t="s">
        <v>16940</v>
      </c>
      <c r="H6160" s="15" t="s">
        <v>17026</v>
      </c>
      <c r="I6160" s="15" t="s">
        <v>4327</v>
      </c>
      <c r="J6160" s="15" t="s">
        <v>4345</v>
      </c>
      <c r="K6160" s="15"/>
      <c r="L6160" s="103" t="str">
        <f t="shared" si="1"/>
        <v>B-T23-W16-200 gm White jar</v>
      </c>
      <c r="M6160" s="103">
        <f t="shared" si="2"/>
        <v>2160</v>
      </c>
      <c r="N6160" s="102" t="str">
        <f t="shared" si="3"/>
        <v>wk </v>
      </c>
    </row>
    <row r="6161" ht="12.75" customHeight="1">
      <c r="A6161" s="15" t="s">
        <v>4684</v>
      </c>
      <c r="B6161" s="15" t="s">
        <v>3123</v>
      </c>
      <c r="C6161" s="15" t="s">
        <v>4321</v>
      </c>
      <c r="D6161" s="15" t="s">
        <v>7483</v>
      </c>
      <c r="E6161" s="15" t="s">
        <v>17027</v>
      </c>
      <c r="F6161" s="15" t="s">
        <v>4324</v>
      </c>
      <c r="G6161" s="15" t="s">
        <v>16950</v>
      </c>
      <c r="H6161" s="15" t="s">
        <v>17028</v>
      </c>
      <c r="I6161" s="15" t="s">
        <v>4327</v>
      </c>
      <c r="J6161" s="15" t="s">
        <v>4328</v>
      </c>
      <c r="K6161" s="15"/>
      <c r="L6161" s="103" t="str">
        <f t="shared" si="1"/>
        <v>B-T23-W16-200 gm White jar</v>
      </c>
      <c r="M6161" s="103">
        <f t="shared" si="2"/>
        <v>432</v>
      </c>
      <c r="N6161" s="102" t="str">
        <f t="shared" si="3"/>
        <v>wk </v>
      </c>
    </row>
    <row r="6162" ht="12.75" customHeight="1">
      <c r="A6162" s="15" t="s">
        <v>4695</v>
      </c>
      <c r="B6162" s="15" t="s">
        <v>3123</v>
      </c>
      <c r="C6162" s="15" t="s">
        <v>4321</v>
      </c>
      <c r="D6162" s="15" t="s">
        <v>3507</v>
      </c>
      <c r="E6162" s="15" t="s">
        <v>17029</v>
      </c>
      <c r="F6162" s="15" t="s">
        <v>4324</v>
      </c>
      <c r="G6162" s="15" t="s">
        <v>17021</v>
      </c>
      <c r="H6162" s="15" t="s">
        <v>17022</v>
      </c>
      <c r="I6162" s="15" t="s">
        <v>4327</v>
      </c>
      <c r="J6162" s="15" t="s">
        <v>4345</v>
      </c>
      <c r="K6162" s="15"/>
      <c r="L6162" s="103" t="str">
        <f t="shared" si="1"/>
        <v>B-T23-W16-200 gm White jar</v>
      </c>
      <c r="M6162" s="103">
        <f t="shared" si="2"/>
        <v>1728</v>
      </c>
      <c r="N6162" s="102" t="str">
        <f t="shared" si="3"/>
        <v>wk 6</v>
      </c>
    </row>
    <row r="6163" ht="12.75" customHeight="1">
      <c r="A6163" s="15" t="s">
        <v>4698</v>
      </c>
      <c r="B6163" s="15" t="s">
        <v>3123</v>
      </c>
      <c r="C6163" s="15" t="s">
        <v>4321</v>
      </c>
      <c r="D6163" s="15" t="s">
        <v>6766</v>
      </c>
      <c r="E6163" s="15" t="s">
        <v>17030</v>
      </c>
      <c r="F6163" s="15" t="s">
        <v>4324</v>
      </c>
      <c r="G6163" s="15" t="s">
        <v>16957</v>
      </c>
      <c r="H6163" s="15" t="s">
        <v>17031</v>
      </c>
      <c r="I6163" s="15" t="s">
        <v>4327</v>
      </c>
      <c r="J6163" s="15" t="s">
        <v>4345</v>
      </c>
      <c r="K6163" s="15"/>
      <c r="L6163" s="103" t="str">
        <f t="shared" si="1"/>
        <v>B-T23-W16-200 gm White jar</v>
      </c>
      <c r="M6163" s="103">
        <f t="shared" si="2"/>
        <v>1080</v>
      </c>
      <c r="N6163" s="102" t="str">
        <f t="shared" si="3"/>
        <v>wk 10</v>
      </c>
    </row>
    <row r="6164" ht="12.75" customHeight="1">
      <c r="A6164" s="15" t="s">
        <v>4700</v>
      </c>
      <c r="B6164" s="15" t="s">
        <v>3123</v>
      </c>
      <c r="C6164" s="15" t="s">
        <v>4321</v>
      </c>
      <c r="D6164" s="15" t="s">
        <v>3963</v>
      </c>
      <c r="E6164" s="15" t="s">
        <v>17032</v>
      </c>
      <c r="F6164" s="15" t="s">
        <v>4324</v>
      </c>
      <c r="G6164" s="15" t="s">
        <v>16927</v>
      </c>
      <c r="H6164" s="15" t="s">
        <v>17024</v>
      </c>
      <c r="I6164" s="15" t="s">
        <v>4327</v>
      </c>
      <c r="J6164" s="15" t="s">
        <v>4345</v>
      </c>
      <c r="K6164" s="15"/>
      <c r="L6164" s="103" t="str">
        <f t="shared" si="1"/>
        <v>B-T23-W16-200 gm White jar</v>
      </c>
      <c r="M6164" s="103">
        <f t="shared" si="2"/>
        <v>1296</v>
      </c>
      <c r="N6164" s="102" t="str">
        <f t="shared" si="3"/>
        <v>wk 14</v>
      </c>
    </row>
    <row r="6165" ht="12.75" customHeight="1">
      <c r="A6165" s="15" t="s">
        <v>4708</v>
      </c>
      <c r="B6165" s="15" t="s">
        <v>3123</v>
      </c>
      <c r="C6165" s="15" t="s">
        <v>4321</v>
      </c>
      <c r="D6165" s="15" t="s">
        <v>9301</v>
      </c>
      <c r="E6165" s="15" t="s">
        <v>10975</v>
      </c>
      <c r="F6165" s="15" t="s">
        <v>4324</v>
      </c>
      <c r="G6165" s="15" t="s">
        <v>16929</v>
      </c>
      <c r="H6165" s="15" t="s">
        <v>17033</v>
      </c>
      <c r="I6165" s="15" t="s">
        <v>4327</v>
      </c>
      <c r="J6165" s="15" t="s">
        <v>4328</v>
      </c>
      <c r="K6165" s="15"/>
      <c r="L6165" s="103" t="str">
        <f t="shared" si="1"/>
        <v>B-T23-W16-200 gm White jar</v>
      </c>
      <c r="M6165" s="103">
        <f t="shared" si="2"/>
        <v>216</v>
      </c>
      <c r="N6165" s="102" t="str">
        <f t="shared" si="3"/>
        <v>wk 27</v>
      </c>
    </row>
    <row r="6166" ht="12.75" customHeight="1">
      <c r="A6166" s="15" t="s">
        <v>4710</v>
      </c>
      <c r="B6166" s="15" t="s">
        <v>3123</v>
      </c>
      <c r="C6166" s="15" t="s">
        <v>4321</v>
      </c>
      <c r="D6166" s="15" t="s">
        <v>16944</v>
      </c>
      <c r="E6166" s="15" t="s">
        <v>17034</v>
      </c>
      <c r="F6166" s="15" t="s">
        <v>4324</v>
      </c>
      <c r="G6166" s="15" t="s">
        <v>16965</v>
      </c>
      <c r="H6166" s="15" t="s">
        <v>17035</v>
      </c>
      <c r="I6166" s="15" t="s">
        <v>4327</v>
      </c>
      <c r="J6166" s="15" t="s">
        <v>4328</v>
      </c>
      <c r="K6166" s="15"/>
      <c r="L6166" s="103" t="str">
        <f t="shared" si="1"/>
        <v>B-T23-W16-200 gm White jar</v>
      </c>
      <c r="M6166" s="103">
        <f t="shared" si="2"/>
        <v>648</v>
      </c>
      <c r="N6166" s="102" t="str">
        <f t="shared" si="3"/>
        <v>wk 32</v>
      </c>
    </row>
    <row r="6167" ht="12.75" customHeight="1">
      <c r="A6167" s="15" t="s">
        <v>4710</v>
      </c>
      <c r="B6167" s="15" t="s">
        <v>3123</v>
      </c>
      <c r="C6167" s="15" t="s">
        <v>4321</v>
      </c>
      <c r="D6167" s="15" t="s">
        <v>9301</v>
      </c>
      <c r="E6167" s="15" t="s">
        <v>10979</v>
      </c>
      <c r="F6167" s="15" t="s">
        <v>4324</v>
      </c>
      <c r="G6167" s="15" t="s">
        <v>16929</v>
      </c>
      <c r="H6167" s="15" t="s">
        <v>17033</v>
      </c>
      <c r="I6167" s="15" t="s">
        <v>4327</v>
      </c>
      <c r="J6167" s="15" t="s">
        <v>4328</v>
      </c>
      <c r="K6167" s="15"/>
      <c r="L6167" s="103" t="str">
        <f t="shared" si="1"/>
        <v>B-T23-W16-200 gm White jar</v>
      </c>
      <c r="M6167" s="103">
        <f t="shared" si="2"/>
        <v>216</v>
      </c>
      <c r="N6167" s="102" t="str">
        <f t="shared" si="3"/>
        <v>wk 32</v>
      </c>
    </row>
    <row r="6168" ht="12.75" customHeight="1">
      <c r="A6168" s="15" t="s">
        <v>4713</v>
      </c>
      <c r="B6168" s="15" t="s">
        <v>3123</v>
      </c>
      <c r="C6168" s="15" t="s">
        <v>4321</v>
      </c>
      <c r="D6168" s="15" t="s">
        <v>9301</v>
      </c>
      <c r="E6168" s="15" t="s">
        <v>10983</v>
      </c>
      <c r="F6168" s="15" t="s">
        <v>4324</v>
      </c>
      <c r="G6168" s="15" t="s">
        <v>16929</v>
      </c>
      <c r="H6168" s="15" t="s">
        <v>17033</v>
      </c>
      <c r="I6168" s="15" t="s">
        <v>4327</v>
      </c>
      <c r="J6168" s="15" t="s">
        <v>4345</v>
      </c>
      <c r="K6168" s="15"/>
      <c r="L6168" s="103" t="str">
        <f t="shared" si="1"/>
        <v>B-T23-W16-200 gm White jar</v>
      </c>
      <c r="M6168" s="103">
        <f t="shared" si="2"/>
        <v>216</v>
      </c>
      <c r="N6168" s="102" t="str">
        <f t="shared" si="3"/>
        <v>wk 36</v>
      </c>
    </row>
    <row r="6169" ht="12.75" customHeight="1">
      <c r="A6169" s="15" t="s">
        <v>4715</v>
      </c>
      <c r="B6169" s="15" t="s">
        <v>3123</v>
      </c>
      <c r="C6169" s="15" t="s">
        <v>4321</v>
      </c>
      <c r="D6169" s="15" t="s">
        <v>3507</v>
      </c>
      <c r="E6169" s="15" t="s">
        <v>10984</v>
      </c>
      <c r="F6169" s="15" t="s">
        <v>4324</v>
      </c>
      <c r="G6169" s="15" t="s">
        <v>17021</v>
      </c>
      <c r="H6169" s="15" t="s">
        <v>17022</v>
      </c>
      <c r="I6169" s="15" t="s">
        <v>4327</v>
      </c>
      <c r="J6169" s="15" t="s">
        <v>4345</v>
      </c>
      <c r="K6169" s="15"/>
      <c r="L6169" s="103" t="str">
        <f t="shared" si="1"/>
        <v>B-T23-W16-200 gm White jar</v>
      </c>
      <c r="M6169" s="103">
        <f t="shared" si="2"/>
        <v>1728</v>
      </c>
      <c r="N6169" s="102" t="str">
        <f t="shared" si="3"/>
        <v>wk 41</v>
      </c>
    </row>
    <row r="6170" ht="12.75" customHeight="1">
      <c r="A6170" s="15" t="s">
        <v>4722</v>
      </c>
      <c r="B6170" s="15" t="s">
        <v>3123</v>
      </c>
      <c r="C6170" s="15" t="s">
        <v>4321</v>
      </c>
      <c r="D6170" s="15" t="s">
        <v>7483</v>
      </c>
      <c r="E6170" s="15" t="s">
        <v>17036</v>
      </c>
      <c r="F6170" s="15" t="s">
        <v>4324</v>
      </c>
      <c r="G6170" s="15" t="s">
        <v>16950</v>
      </c>
      <c r="H6170" s="15" t="s">
        <v>17028</v>
      </c>
      <c r="I6170" s="15" t="s">
        <v>4327</v>
      </c>
      <c r="J6170" s="15" t="s">
        <v>4328</v>
      </c>
      <c r="K6170" s="15"/>
      <c r="L6170" s="103" t="str">
        <f t="shared" si="1"/>
        <v>B-T23-W16-200 gm White jar</v>
      </c>
      <c r="M6170" s="103">
        <f t="shared" si="2"/>
        <v>432</v>
      </c>
      <c r="N6170" s="102" t="str">
        <f t="shared" si="3"/>
        <v>wk </v>
      </c>
    </row>
    <row r="6171" ht="12.75" customHeight="1">
      <c r="A6171" s="15" t="s">
        <v>4739</v>
      </c>
      <c r="B6171" s="15" t="s">
        <v>3123</v>
      </c>
      <c r="C6171" s="15" t="s">
        <v>4321</v>
      </c>
      <c r="D6171" s="15" t="s">
        <v>6766</v>
      </c>
      <c r="E6171" s="15" t="s">
        <v>10992</v>
      </c>
      <c r="F6171" s="15" t="s">
        <v>4324</v>
      </c>
      <c r="G6171" s="15" t="s">
        <v>16957</v>
      </c>
      <c r="H6171" s="15" t="s">
        <v>17031</v>
      </c>
      <c r="I6171" s="15" t="s">
        <v>4327</v>
      </c>
      <c r="J6171" s="15" t="s">
        <v>4345</v>
      </c>
      <c r="K6171" s="15"/>
      <c r="L6171" s="103" t="str">
        <f t="shared" si="1"/>
        <v>B-T23-W16-200 gm White jar</v>
      </c>
      <c r="M6171" s="103">
        <f t="shared" si="2"/>
        <v>1080</v>
      </c>
      <c r="N6171" s="102" t="str">
        <f t="shared" si="3"/>
        <v>wk </v>
      </c>
    </row>
    <row r="6172" ht="12.75" customHeight="1">
      <c r="A6172" s="15" t="s">
        <v>4745</v>
      </c>
      <c r="B6172" s="15" t="s">
        <v>3123</v>
      </c>
      <c r="C6172" s="15" t="s">
        <v>4321</v>
      </c>
      <c r="D6172" s="15" t="s">
        <v>9301</v>
      </c>
      <c r="E6172" s="15" t="s">
        <v>17037</v>
      </c>
      <c r="F6172" s="15" t="s">
        <v>4324</v>
      </c>
      <c r="G6172" s="15" t="s">
        <v>16929</v>
      </c>
      <c r="H6172" s="15" t="s">
        <v>17033</v>
      </c>
      <c r="I6172" s="15" t="s">
        <v>4327</v>
      </c>
      <c r="J6172" s="15" t="s">
        <v>4345</v>
      </c>
      <c r="K6172" s="15"/>
      <c r="L6172" s="103" t="str">
        <f t="shared" si="1"/>
        <v>B-T23-W16-200 gm White jar</v>
      </c>
      <c r="M6172" s="103">
        <f t="shared" si="2"/>
        <v>216</v>
      </c>
      <c r="N6172" s="102" t="str">
        <f t="shared" si="3"/>
        <v>wk </v>
      </c>
    </row>
    <row r="6173" ht="12.75" customHeight="1">
      <c r="A6173" s="15" t="s">
        <v>4748</v>
      </c>
      <c r="B6173" s="15" t="s">
        <v>3123</v>
      </c>
      <c r="C6173" s="15" t="s">
        <v>4321</v>
      </c>
      <c r="D6173" s="15" t="s">
        <v>9301</v>
      </c>
      <c r="E6173" s="15" t="s">
        <v>10084</v>
      </c>
      <c r="F6173" s="15" t="s">
        <v>4324</v>
      </c>
      <c r="G6173" s="15" t="s">
        <v>16929</v>
      </c>
      <c r="H6173" s="15" t="s">
        <v>17033</v>
      </c>
      <c r="I6173" s="15" t="s">
        <v>4327</v>
      </c>
      <c r="J6173" s="15" t="s">
        <v>4345</v>
      </c>
      <c r="K6173" s="15"/>
      <c r="L6173" s="103" t="str">
        <f t="shared" si="1"/>
        <v>B-T23-W16-200 gm White jar</v>
      </c>
      <c r="M6173" s="103">
        <f t="shared" si="2"/>
        <v>216</v>
      </c>
      <c r="N6173" s="102" t="str">
        <f t="shared" si="3"/>
        <v>wk </v>
      </c>
    </row>
    <row r="6174" ht="12.75" customHeight="1">
      <c r="A6174" s="15" t="s">
        <v>4748</v>
      </c>
      <c r="B6174" s="15" t="s">
        <v>3123</v>
      </c>
      <c r="C6174" s="15" t="s">
        <v>4321</v>
      </c>
      <c r="D6174" s="15" t="s">
        <v>3963</v>
      </c>
      <c r="E6174" s="15" t="s">
        <v>17038</v>
      </c>
      <c r="F6174" s="15" t="s">
        <v>16946</v>
      </c>
      <c r="G6174" s="15" t="s">
        <v>16937</v>
      </c>
      <c r="H6174" s="15" t="s">
        <v>17024</v>
      </c>
      <c r="I6174" s="15" t="s">
        <v>4327</v>
      </c>
      <c r="J6174" s="15" t="s">
        <v>4328</v>
      </c>
      <c r="K6174" s="15"/>
      <c r="L6174" s="103" t="str">
        <f t="shared" si="1"/>
        <v>B-T23-W16-200 gm White jar</v>
      </c>
      <c r="M6174" s="103">
        <f t="shared" si="2"/>
        <v>1296</v>
      </c>
      <c r="N6174" s="102" t="str">
        <f t="shared" si="3"/>
        <v>wk </v>
      </c>
    </row>
    <row r="6175" ht="12.75" customHeight="1">
      <c r="A6175" s="15" t="s">
        <v>4751</v>
      </c>
      <c r="B6175" s="15" t="s">
        <v>3123</v>
      </c>
      <c r="C6175" s="15" t="s">
        <v>4321</v>
      </c>
      <c r="D6175" s="15" t="s">
        <v>6766</v>
      </c>
      <c r="E6175" s="15" t="s">
        <v>10994</v>
      </c>
      <c r="F6175" s="15" t="s">
        <v>4324</v>
      </c>
      <c r="G6175" s="15" t="s">
        <v>16957</v>
      </c>
      <c r="H6175" s="15" t="s">
        <v>17031</v>
      </c>
      <c r="I6175" s="15" t="s">
        <v>4327</v>
      </c>
      <c r="J6175" s="15" t="s">
        <v>4345</v>
      </c>
      <c r="K6175" s="15"/>
      <c r="L6175" s="103" t="str">
        <f t="shared" si="1"/>
        <v>B-T23-W16-200 gm White jar</v>
      </c>
      <c r="M6175" s="103">
        <f t="shared" si="2"/>
        <v>1080</v>
      </c>
      <c r="N6175" s="102" t="str">
        <f t="shared" si="3"/>
        <v>wk </v>
      </c>
    </row>
    <row r="6176" ht="12.75" customHeight="1">
      <c r="A6176" s="15" t="s">
        <v>4751</v>
      </c>
      <c r="B6176" s="15" t="s">
        <v>3123</v>
      </c>
      <c r="C6176" s="15" t="s">
        <v>4321</v>
      </c>
      <c r="D6176" s="15" t="s">
        <v>3630</v>
      </c>
      <c r="E6176" s="15" t="s">
        <v>17039</v>
      </c>
      <c r="F6176" s="15" t="s">
        <v>4324</v>
      </c>
      <c r="G6176" s="15" t="s">
        <v>16940</v>
      </c>
      <c r="H6176" s="15" t="s">
        <v>17026</v>
      </c>
      <c r="I6176" s="15" t="s">
        <v>4327</v>
      </c>
      <c r="J6176" s="15" t="s">
        <v>4345</v>
      </c>
      <c r="K6176" s="15"/>
      <c r="L6176" s="103" t="str">
        <f t="shared" si="1"/>
        <v>B-T23-W16-200 gm White jar</v>
      </c>
      <c r="M6176" s="103">
        <f t="shared" si="2"/>
        <v>2160</v>
      </c>
      <c r="N6176" s="102" t="str">
        <f t="shared" si="3"/>
        <v>wk </v>
      </c>
    </row>
    <row r="6177" ht="12.75" customHeight="1">
      <c r="A6177" s="15" t="s">
        <v>4753</v>
      </c>
      <c r="B6177" s="15" t="s">
        <v>3123</v>
      </c>
      <c r="C6177" s="15" t="s">
        <v>4321</v>
      </c>
      <c r="D6177" s="15" t="s">
        <v>7483</v>
      </c>
      <c r="E6177" s="15" t="s">
        <v>17040</v>
      </c>
      <c r="F6177" s="15" t="s">
        <v>8674</v>
      </c>
      <c r="G6177" s="15" t="s">
        <v>17041</v>
      </c>
      <c r="H6177" s="15" t="s">
        <v>17028</v>
      </c>
      <c r="I6177" s="15" t="s">
        <v>4327</v>
      </c>
      <c r="J6177" s="15" t="s">
        <v>4345</v>
      </c>
      <c r="K6177" s="15"/>
      <c r="L6177" s="103" t="str">
        <f t="shared" si="1"/>
        <v>B-T23-W16-200 gm White jar</v>
      </c>
      <c r="M6177" s="103">
        <f t="shared" si="2"/>
        <v>432</v>
      </c>
      <c r="N6177" s="102" t="str">
        <f t="shared" si="3"/>
        <v>wk </v>
      </c>
    </row>
    <row r="6178" ht="12.75" customHeight="1">
      <c r="A6178" s="15" t="s">
        <v>4756</v>
      </c>
      <c r="B6178" s="15" t="s">
        <v>3123</v>
      </c>
      <c r="C6178" s="15" t="s">
        <v>4321</v>
      </c>
      <c r="D6178" s="15" t="s">
        <v>3630</v>
      </c>
      <c r="E6178" s="15" t="s">
        <v>17042</v>
      </c>
      <c r="F6178" s="15" t="s">
        <v>4324</v>
      </c>
      <c r="G6178" s="15" t="s">
        <v>16940</v>
      </c>
      <c r="H6178" s="15" t="s">
        <v>17026</v>
      </c>
      <c r="I6178" s="15" t="s">
        <v>4327</v>
      </c>
      <c r="J6178" s="15" t="s">
        <v>4345</v>
      </c>
      <c r="K6178" s="15"/>
      <c r="L6178" s="103" t="str">
        <f t="shared" si="1"/>
        <v>B-T23-W16-200 gm White jar</v>
      </c>
      <c r="M6178" s="103">
        <f t="shared" si="2"/>
        <v>2160</v>
      </c>
      <c r="N6178" s="102" t="str">
        <f t="shared" si="3"/>
        <v>wk 2</v>
      </c>
    </row>
    <row r="6179" ht="12.75" customHeight="1">
      <c r="A6179" s="15" t="s">
        <v>4758</v>
      </c>
      <c r="B6179" s="15" t="s">
        <v>3123</v>
      </c>
      <c r="C6179" s="15" t="s">
        <v>4321</v>
      </c>
      <c r="D6179" s="15" t="s">
        <v>16944</v>
      </c>
      <c r="E6179" s="15" t="s">
        <v>17043</v>
      </c>
      <c r="F6179" s="15" t="s">
        <v>4324</v>
      </c>
      <c r="G6179" s="15" t="s">
        <v>16965</v>
      </c>
      <c r="H6179" s="15" t="s">
        <v>17035</v>
      </c>
      <c r="I6179" s="15" t="s">
        <v>4327</v>
      </c>
      <c r="J6179" s="15" t="s">
        <v>4345</v>
      </c>
      <c r="K6179" s="15"/>
      <c r="L6179" s="103" t="str">
        <f t="shared" si="1"/>
        <v>B-T23-W16-200 gm White jar</v>
      </c>
      <c r="M6179" s="103">
        <f t="shared" si="2"/>
        <v>648</v>
      </c>
      <c r="N6179" s="102" t="str">
        <f t="shared" si="3"/>
        <v>wk 10</v>
      </c>
    </row>
    <row r="6180" ht="12.75" customHeight="1">
      <c r="A6180" s="15" t="s">
        <v>4758</v>
      </c>
      <c r="B6180" s="15" t="s">
        <v>3123</v>
      </c>
      <c r="C6180" s="15" t="s">
        <v>4321</v>
      </c>
      <c r="D6180" s="15" t="s">
        <v>3630</v>
      </c>
      <c r="E6180" s="15" t="s">
        <v>17044</v>
      </c>
      <c r="F6180" s="15" t="s">
        <v>4324</v>
      </c>
      <c r="G6180" s="15" t="s">
        <v>16940</v>
      </c>
      <c r="H6180" s="15" t="s">
        <v>17026</v>
      </c>
      <c r="I6180" s="15" t="s">
        <v>4327</v>
      </c>
      <c r="J6180" s="15" t="s">
        <v>4345</v>
      </c>
      <c r="K6180" s="15"/>
      <c r="L6180" s="103" t="str">
        <f t="shared" si="1"/>
        <v>B-T23-W16-200 gm White jar</v>
      </c>
      <c r="M6180" s="103">
        <f t="shared" si="2"/>
        <v>2160</v>
      </c>
      <c r="N6180" s="102" t="str">
        <f t="shared" si="3"/>
        <v>wk 10</v>
      </c>
    </row>
    <row r="6181" ht="12.75" customHeight="1">
      <c r="A6181" s="15" t="s">
        <v>4762</v>
      </c>
      <c r="B6181" s="15" t="s">
        <v>3123</v>
      </c>
      <c r="C6181" s="15" t="s">
        <v>4321</v>
      </c>
      <c r="D6181" s="15" t="s">
        <v>9301</v>
      </c>
      <c r="E6181" s="15" t="s">
        <v>17045</v>
      </c>
      <c r="F6181" s="15" t="s">
        <v>4324</v>
      </c>
      <c r="G6181" s="15" t="s">
        <v>16929</v>
      </c>
      <c r="H6181" s="15" t="s">
        <v>17033</v>
      </c>
      <c r="I6181" s="15" t="s">
        <v>4327</v>
      </c>
      <c r="J6181" s="15" t="s">
        <v>4328</v>
      </c>
      <c r="K6181" s="15"/>
      <c r="L6181" s="103" t="str">
        <f t="shared" si="1"/>
        <v>B-T23-W16-200 gm White jar</v>
      </c>
      <c r="M6181" s="103">
        <f t="shared" si="2"/>
        <v>216</v>
      </c>
      <c r="N6181" s="102" t="str">
        <f t="shared" si="3"/>
        <v>wk 15</v>
      </c>
    </row>
    <row r="6182" ht="12.75" customHeight="1">
      <c r="A6182" s="15" t="s">
        <v>4764</v>
      </c>
      <c r="B6182" s="15" t="s">
        <v>3123</v>
      </c>
      <c r="C6182" s="15" t="s">
        <v>4321</v>
      </c>
      <c r="D6182" s="15" t="s">
        <v>3539</v>
      </c>
      <c r="E6182" s="15" t="s">
        <v>17046</v>
      </c>
      <c r="F6182" s="15" t="s">
        <v>4324</v>
      </c>
      <c r="G6182" s="15" t="s">
        <v>16975</v>
      </c>
      <c r="H6182" s="15" t="s">
        <v>17047</v>
      </c>
      <c r="I6182" s="15" t="s">
        <v>4327</v>
      </c>
      <c r="J6182" s="15" t="s">
        <v>4345</v>
      </c>
      <c r="K6182" s="15"/>
      <c r="L6182" s="103" t="str">
        <f t="shared" si="1"/>
        <v>B-T23-W16-200 gm White jar</v>
      </c>
      <c r="M6182" s="103">
        <f t="shared" si="2"/>
        <v>864</v>
      </c>
      <c r="N6182" s="102" t="str">
        <f t="shared" si="3"/>
        <v>wk 19</v>
      </c>
    </row>
    <row r="6183" ht="12.75" customHeight="1">
      <c r="A6183" s="15" t="s">
        <v>4778</v>
      </c>
      <c r="B6183" s="15" t="s">
        <v>3123</v>
      </c>
      <c r="C6183" s="15" t="s">
        <v>4321</v>
      </c>
      <c r="D6183" s="15" t="s">
        <v>9301</v>
      </c>
      <c r="E6183" s="15" t="s">
        <v>10797</v>
      </c>
      <c r="F6183" s="15" t="s">
        <v>4324</v>
      </c>
      <c r="G6183" s="15" t="s">
        <v>16929</v>
      </c>
      <c r="H6183" s="15" t="s">
        <v>17033</v>
      </c>
      <c r="I6183" s="15" t="s">
        <v>4327</v>
      </c>
      <c r="J6183" s="15" t="s">
        <v>4328</v>
      </c>
      <c r="K6183" s="15"/>
      <c r="L6183" s="103" t="str">
        <f t="shared" si="1"/>
        <v>B-T23-W16-200 gm White jar</v>
      </c>
      <c r="M6183" s="103">
        <f t="shared" si="2"/>
        <v>216</v>
      </c>
      <c r="N6183" s="102" t="str">
        <f t="shared" si="3"/>
        <v>wk 49</v>
      </c>
    </row>
    <row r="6184" ht="12.75" customHeight="1">
      <c r="A6184" s="15" t="s">
        <v>4778</v>
      </c>
      <c r="B6184" s="15" t="s">
        <v>3123</v>
      </c>
      <c r="C6184" s="15" t="s">
        <v>4321</v>
      </c>
      <c r="D6184" s="15" t="s">
        <v>6766</v>
      </c>
      <c r="E6184" s="15" t="s">
        <v>17048</v>
      </c>
      <c r="F6184" s="15" t="s">
        <v>4324</v>
      </c>
      <c r="G6184" s="15" t="s">
        <v>16957</v>
      </c>
      <c r="H6184" s="15" t="s">
        <v>17031</v>
      </c>
      <c r="I6184" s="15" t="s">
        <v>4327</v>
      </c>
      <c r="J6184" s="15" t="s">
        <v>4345</v>
      </c>
      <c r="K6184" s="15"/>
      <c r="L6184" s="103" t="str">
        <f t="shared" si="1"/>
        <v>B-T23-W16-200 gm White jar</v>
      </c>
      <c r="M6184" s="103">
        <f t="shared" si="2"/>
        <v>1080</v>
      </c>
      <c r="N6184" s="102" t="str">
        <f t="shared" si="3"/>
        <v>wk 49</v>
      </c>
    </row>
    <row r="6185" ht="12.75" customHeight="1">
      <c r="A6185" s="15" t="s">
        <v>4778</v>
      </c>
      <c r="B6185" s="15" t="s">
        <v>3123</v>
      </c>
      <c r="C6185" s="15" t="s">
        <v>4321</v>
      </c>
      <c r="D6185" s="15" t="s">
        <v>7483</v>
      </c>
      <c r="E6185" s="15" t="s">
        <v>17049</v>
      </c>
      <c r="F6185" s="15" t="s">
        <v>4324</v>
      </c>
      <c r="G6185" s="15" t="s">
        <v>16950</v>
      </c>
      <c r="H6185" s="15" t="s">
        <v>17028</v>
      </c>
      <c r="I6185" s="15" t="s">
        <v>4327</v>
      </c>
      <c r="J6185" s="15" t="s">
        <v>4328</v>
      </c>
      <c r="K6185" s="15"/>
      <c r="L6185" s="103" t="str">
        <f t="shared" si="1"/>
        <v>B-T23-W16-200 gm White jar</v>
      </c>
      <c r="M6185" s="103">
        <f t="shared" si="2"/>
        <v>432</v>
      </c>
      <c r="N6185" s="102" t="str">
        <f t="shared" si="3"/>
        <v>wk 49</v>
      </c>
    </row>
    <row r="6186" ht="12.75" customHeight="1">
      <c r="A6186" s="15" t="s">
        <v>4780</v>
      </c>
      <c r="B6186" s="15" t="s">
        <v>3123</v>
      </c>
      <c r="C6186" s="15" t="s">
        <v>4321</v>
      </c>
      <c r="D6186" s="15" t="s">
        <v>9301</v>
      </c>
      <c r="E6186" s="15" t="s">
        <v>8678</v>
      </c>
      <c r="F6186" s="15" t="s">
        <v>4324</v>
      </c>
      <c r="G6186" s="15" t="s">
        <v>16929</v>
      </c>
      <c r="H6186" s="15" t="s">
        <v>17033</v>
      </c>
      <c r="I6186" s="15" t="s">
        <v>4327</v>
      </c>
      <c r="J6186" s="15" t="s">
        <v>4328</v>
      </c>
      <c r="K6186" s="15"/>
      <c r="L6186" s="103" t="str">
        <f t="shared" si="1"/>
        <v>B-T23-W16-200 gm White jar</v>
      </c>
      <c r="M6186" s="103">
        <f t="shared" si="2"/>
        <v>216</v>
      </c>
      <c r="N6186" s="102" t="str">
        <f t="shared" si="3"/>
        <v>wk </v>
      </c>
    </row>
    <row r="6187" ht="12.75" customHeight="1">
      <c r="A6187" s="15" t="s">
        <v>4786</v>
      </c>
      <c r="B6187" s="15" t="s">
        <v>3123</v>
      </c>
      <c r="C6187" s="15" t="s">
        <v>4321</v>
      </c>
      <c r="D6187" s="15" t="s">
        <v>9301</v>
      </c>
      <c r="E6187" s="15" t="s">
        <v>17050</v>
      </c>
      <c r="F6187" s="15" t="s">
        <v>4324</v>
      </c>
      <c r="G6187" s="15" t="s">
        <v>16929</v>
      </c>
      <c r="H6187" s="15" t="s">
        <v>17033</v>
      </c>
      <c r="I6187" s="15" t="s">
        <v>4327</v>
      </c>
      <c r="J6187" s="15" t="s">
        <v>4345</v>
      </c>
      <c r="K6187" s="15"/>
      <c r="L6187" s="103" t="str">
        <f t="shared" si="1"/>
        <v>B-T23-W16-200 gm White jar</v>
      </c>
      <c r="M6187" s="103">
        <f t="shared" si="2"/>
        <v>216</v>
      </c>
      <c r="N6187" s="102" t="str">
        <f t="shared" si="3"/>
        <v>wk </v>
      </c>
    </row>
    <row r="6188" ht="12.75" customHeight="1">
      <c r="A6188" s="15" t="s">
        <v>4786</v>
      </c>
      <c r="B6188" s="15" t="s">
        <v>3123</v>
      </c>
      <c r="C6188" s="15" t="s">
        <v>4321</v>
      </c>
      <c r="D6188" s="15" t="s">
        <v>9301</v>
      </c>
      <c r="E6188" s="15" t="s">
        <v>17051</v>
      </c>
      <c r="F6188" s="15" t="s">
        <v>4324</v>
      </c>
      <c r="G6188" s="15" t="s">
        <v>16929</v>
      </c>
      <c r="H6188" s="15" t="s">
        <v>17033</v>
      </c>
      <c r="I6188" s="15" t="s">
        <v>4327</v>
      </c>
      <c r="J6188" s="15" t="s">
        <v>4345</v>
      </c>
      <c r="K6188" s="15"/>
      <c r="L6188" s="103" t="str">
        <f t="shared" si="1"/>
        <v>B-T23-W16-200 gm White jar</v>
      </c>
      <c r="M6188" s="103">
        <f t="shared" si="2"/>
        <v>216</v>
      </c>
      <c r="N6188" s="102" t="str">
        <f t="shared" si="3"/>
        <v>wk </v>
      </c>
    </row>
    <row r="6189" ht="12.75" customHeight="1">
      <c r="A6189" s="15" t="s">
        <v>4786</v>
      </c>
      <c r="B6189" s="15" t="s">
        <v>3123</v>
      </c>
      <c r="C6189" s="15" t="s">
        <v>4321</v>
      </c>
      <c r="D6189" s="15" t="s">
        <v>6766</v>
      </c>
      <c r="E6189" s="15" t="s">
        <v>8679</v>
      </c>
      <c r="F6189" s="15" t="s">
        <v>4324</v>
      </c>
      <c r="G6189" s="15" t="s">
        <v>16957</v>
      </c>
      <c r="H6189" s="15" t="s">
        <v>17031</v>
      </c>
      <c r="I6189" s="15" t="s">
        <v>4327</v>
      </c>
      <c r="J6189" s="15" t="s">
        <v>4345</v>
      </c>
      <c r="K6189" s="15"/>
      <c r="L6189" s="103" t="str">
        <f t="shared" si="1"/>
        <v>B-T23-W16-200 gm White jar</v>
      </c>
      <c r="M6189" s="103">
        <f t="shared" si="2"/>
        <v>1080</v>
      </c>
      <c r="N6189" s="102" t="str">
        <f t="shared" si="3"/>
        <v>wk </v>
      </c>
    </row>
    <row r="6190" ht="12.75" customHeight="1">
      <c r="A6190" s="15" t="s">
        <v>4346</v>
      </c>
      <c r="B6190" s="15" t="s">
        <v>3123</v>
      </c>
      <c r="C6190" s="15" t="s">
        <v>4321</v>
      </c>
      <c r="D6190" s="15" t="s">
        <v>9301</v>
      </c>
      <c r="E6190" s="15" t="s">
        <v>11004</v>
      </c>
      <c r="F6190" s="15" t="s">
        <v>4324</v>
      </c>
      <c r="G6190" s="15" t="s">
        <v>16929</v>
      </c>
      <c r="H6190" s="15" t="s">
        <v>17052</v>
      </c>
      <c r="I6190" s="15" t="s">
        <v>4327</v>
      </c>
      <c r="J6190" s="15" t="s">
        <v>4328</v>
      </c>
      <c r="K6190" s="15"/>
      <c r="L6190" s="103" t="str">
        <f t="shared" si="1"/>
        <v>B-T23-W16-200 gm White jar</v>
      </c>
      <c r="M6190" s="103">
        <f t="shared" si="2"/>
        <v>216</v>
      </c>
      <c r="N6190" s="102" t="str">
        <f t="shared" si="3"/>
        <v>wk </v>
      </c>
    </row>
    <row r="6191" ht="12.75" customHeight="1">
      <c r="A6191" s="15" t="s">
        <v>4802</v>
      </c>
      <c r="B6191" s="15" t="s">
        <v>3123</v>
      </c>
      <c r="C6191" s="15" t="s">
        <v>4321</v>
      </c>
      <c r="D6191" s="15" t="s">
        <v>16944</v>
      </c>
      <c r="E6191" s="15" t="s">
        <v>14002</v>
      </c>
      <c r="F6191" s="15" t="s">
        <v>4324</v>
      </c>
      <c r="G6191" s="15" t="s">
        <v>16965</v>
      </c>
      <c r="H6191" s="15" t="s">
        <v>17053</v>
      </c>
      <c r="I6191" s="15" t="s">
        <v>4327</v>
      </c>
      <c r="J6191" s="15" t="s">
        <v>4328</v>
      </c>
      <c r="K6191" s="15"/>
      <c r="L6191" s="103" t="str">
        <f t="shared" si="1"/>
        <v>B-T23-W16-200 gm White jar</v>
      </c>
      <c r="M6191" s="103">
        <f t="shared" si="2"/>
        <v>648</v>
      </c>
      <c r="N6191" s="102" t="str">
        <f t="shared" si="3"/>
        <v>wk </v>
      </c>
    </row>
    <row r="6192" ht="12.75" customHeight="1">
      <c r="A6192" s="15" t="s">
        <v>4802</v>
      </c>
      <c r="B6192" s="15" t="s">
        <v>3123</v>
      </c>
      <c r="C6192" s="15" t="s">
        <v>4321</v>
      </c>
      <c r="D6192" s="15" t="s">
        <v>3630</v>
      </c>
      <c r="E6192" s="15" t="s">
        <v>17054</v>
      </c>
      <c r="F6192" s="15" t="s">
        <v>4324</v>
      </c>
      <c r="G6192" s="15" t="s">
        <v>16940</v>
      </c>
      <c r="H6192" s="15" t="s">
        <v>17055</v>
      </c>
      <c r="I6192" s="15" t="s">
        <v>4327</v>
      </c>
      <c r="J6192" s="15" t="s">
        <v>4345</v>
      </c>
      <c r="K6192" s="15"/>
      <c r="L6192" s="103" t="str">
        <f t="shared" si="1"/>
        <v>B-T23-W16-200 gm White jar</v>
      </c>
      <c r="M6192" s="103">
        <f t="shared" si="2"/>
        <v>2160</v>
      </c>
      <c r="N6192" s="102" t="str">
        <f t="shared" si="3"/>
        <v>wk </v>
      </c>
    </row>
    <row r="6193" ht="12.75" customHeight="1">
      <c r="A6193" s="15" t="s">
        <v>4805</v>
      </c>
      <c r="B6193" s="15" t="s">
        <v>3123</v>
      </c>
      <c r="C6193" s="15" t="s">
        <v>4321</v>
      </c>
      <c r="D6193" s="15" t="s">
        <v>3539</v>
      </c>
      <c r="E6193" s="15" t="s">
        <v>17056</v>
      </c>
      <c r="F6193" s="15" t="s">
        <v>4324</v>
      </c>
      <c r="G6193" s="15" t="s">
        <v>16975</v>
      </c>
      <c r="H6193" s="15" t="s">
        <v>17057</v>
      </c>
      <c r="I6193" s="15" t="s">
        <v>4327</v>
      </c>
      <c r="J6193" s="15" t="s">
        <v>4328</v>
      </c>
      <c r="K6193" s="15"/>
      <c r="L6193" s="103" t="str">
        <f t="shared" si="1"/>
        <v>B-T23-W16-200 gm White jar</v>
      </c>
      <c r="M6193" s="103">
        <f t="shared" si="2"/>
        <v>864</v>
      </c>
      <c r="N6193" s="102" t="str">
        <f t="shared" si="3"/>
        <v>wk </v>
      </c>
    </row>
    <row r="6194" ht="12.75" customHeight="1">
      <c r="A6194" s="15" t="s">
        <v>4813</v>
      </c>
      <c r="B6194" s="15" t="s">
        <v>3123</v>
      </c>
      <c r="C6194" s="15" t="s">
        <v>4321</v>
      </c>
      <c r="D6194" s="15" t="s">
        <v>16944</v>
      </c>
      <c r="E6194" s="15" t="s">
        <v>10106</v>
      </c>
      <c r="F6194" s="15" t="s">
        <v>4324</v>
      </c>
      <c r="G6194" s="15" t="s">
        <v>16965</v>
      </c>
      <c r="H6194" s="15" t="s">
        <v>17053</v>
      </c>
      <c r="I6194" s="15" t="s">
        <v>4327</v>
      </c>
      <c r="J6194" s="15" t="s">
        <v>4345</v>
      </c>
      <c r="K6194" s="15"/>
      <c r="L6194" s="103" t="str">
        <f t="shared" si="1"/>
        <v>B-T23-W16-200 gm White jar</v>
      </c>
      <c r="M6194" s="103">
        <f t="shared" si="2"/>
        <v>648</v>
      </c>
      <c r="N6194" s="102" t="str">
        <f t="shared" si="3"/>
        <v>wk </v>
      </c>
    </row>
    <row r="6195" ht="12.75" customHeight="1">
      <c r="A6195" s="15" t="s">
        <v>4816</v>
      </c>
      <c r="B6195" s="15" t="s">
        <v>3123</v>
      </c>
      <c r="C6195" s="15" t="s">
        <v>4321</v>
      </c>
      <c r="D6195" s="15" t="s">
        <v>9301</v>
      </c>
      <c r="E6195" s="15" t="s">
        <v>11016</v>
      </c>
      <c r="F6195" s="15" t="s">
        <v>4324</v>
      </c>
      <c r="G6195" s="15" t="s">
        <v>16929</v>
      </c>
      <c r="H6195" s="15" t="s">
        <v>17052</v>
      </c>
      <c r="I6195" s="15" t="s">
        <v>4327</v>
      </c>
      <c r="J6195" s="15" t="s">
        <v>4345</v>
      </c>
      <c r="K6195" s="15"/>
      <c r="L6195" s="103" t="str">
        <f t="shared" si="1"/>
        <v>B-T23-W16-200 gm White jar</v>
      </c>
      <c r="M6195" s="103">
        <f t="shared" si="2"/>
        <v>216</v>
      </c>
      <c r="N6195" s="102" t="str">
        <f t="shared" si="3"/>
        <v>wk 2</v>
      </c>
    </row>
    <row r="6196" ht="12.75" customHeight="1">
      <c r="A6196" s="15" t="s">
        <v>4816</v>
      </c>
      <c r="B6196" s="15" t="s">
        <v>3123</v>
      </c>
      <c r="C6196" s="15" t="s">
        <v>4321</v>
      </c>
      <c r="D6196" s="15" t="s">
        <v>6766</v>
      </c>
      <c r="E6196" s="15" t="s">
        <v>11017</v>
      </c>
      <c r="F6196" s="15" t="s">
        <v>4324</v>
      </c>
      <c r="G6196" s="15" t="s">
        <v>16957</v>
      </c>
      <c r="H6196" s="15" t="s">
        <v>17058</v>
      </c>
      <c r="I6196" s="15" t="s">
        <v>4327</v>
      </c>
      <c r="J6196" s="15" t="s">
        <v>4345</v>
      </c>
      <c r="K6196" s="15"/>
      <c r="L6196" s="103" t="str">
        <f t="shared" si="1"/>
        <v>B-T23-W16-200 gm White jar</v>
      </c>
      <c r="M6196" s="103">
        <f t="shared" si="2"/>
        <v>1080</v>
      </c>
      <c r="N6196" s="102" t="str">
        <f t="shared" si="3"/>
        <v>wk 2</v>
      </c>
    </row>
    <row r="6197" ht="12.75" customHeight="1">
      <c r="A6197" s="15" t="s">
        <v>4818</v>
      </c>
      <c r="B6197" s="15" t="s">
        <v>3123</v>
      </c>
      <c r="C6197" s="15" t="s">
        <v>4321</v>
      </c>
      <c r="D6197" s="15" t="s">
        <v>6766</v>
      </c>
      <c r="E6197" s="15" t="s">
        <v>11018</v>
      </c>
      <c r="F6197" s="15" t="s">
        <v>4324</v>
      </c>
      <c r="G6197" s="15" t="s">
        <v>16957</v>
      </c>
      <c r="H6197" s="15" t="s">
        <v>17058</v>
      </c>
      <c r="I6197" s="15" t="s">
        <v>4327</v>
      </c>
      <c r="J6197" s="15" t="s">
        <v>4345</v>
      </c>
      <c r="K6197" s="15"/>
      <c r="L6197" s="103" t="str">
        <f t="shared" si="1"/>
        <v>B-T23-W16-200 gm White jar</v>
      </c>
      <c r="M6197" s="103">
        <f t="shared" si="2"/>
        <v>1080</v>
      </c>
      <c r="N6197" s="102" t="str">
        <f t="shared" si="3"/>
        <v>wk 6</v>
      </c>
    </row>
    <row r="6198" ht="12.75" customHeight="1">
      <c r="A6198" s="15" t="s">
        <v>4820</v>
      </c>
      <c r="B6198" s="15" t="s">
        <v>3123</v>
      </c>
      <c r="C6198" s="15" t="s">
        <v>4321</v>
      </c>
      <c r="D6198" s="15" t="s">
        <v>6766</v>
      </c>
      <c r="E6198" s="15" t="s">
        <v>17059</v>
      </c>
      <c r="F6198" s="15" t="s">
        <v>7499</v>
      </c>
      <c r="G6198" s="15" t="s">
        <v>17060</v>
      </c>
      <c r="H6198" s="15" t="s">
        <v>17058</v>
      </c>
      <c r="I6198" s="15" t="s">
        <v>4327</v>
      </c>
      <c r="J6198" s="15" t="s">
        <v>4359</v>
      </c>
      <c r="K6198" s="15"/>
      <c r="L6198" s="103" t="str">
        <f t="shared" si="1"/>
        <v>B-T23-W16-200 gm White jar</v>
      </c>
      <c r="M6198" s="103">
        <f t="shared" si="2"/>
        <v>1080</v>
      </c>
      <c r="N6198" s="102" t="str">
        <f t="shared" si="3"/>
        <v>wk 10</v>
      </c>
    </row>
    <row r="6199" ht="12.75" customHeight="1">
      <c r="A6199" s="15" t="s">
        <v>4823</v>
      </c>
      <c r="B6199" s="15" t="s">
        <v>3123</v>
      </c>
      <c r="C6199" s="15" t="s">
        <v>4321</v>
      </c>
      <c r="D6199" s="15" t="s">
        <v>3539</v>
      </c>
      <c r="E6199" s="15" t="s">
        <v>17061</v>
      </c>
      <c r="F6199" s="15" t="s">
        <v>4324</v>
      </c>
      <c r="G6199" s="15" t="s">
        <v>16975</v>
      </c>
      <c r="H6199" s="15" t="s">
        <v>17057</v>
      </c>
      <c r="I6199" s="15" t="s">
        <v>4327</v>
      </c>
      <c r="J6199" s="15" t="s">
        <v>4345</v>
      </c>
      <c r="K6199" s="15"/>
      <c r="L6199" s="103" t="str">
        <f t="shared" si="1"/>
        <v>B-T23-W16-200 gm White jar</v>
      </c>
      <c r="M6199" s="103">
        <f t="shared" si="2"/>
        <v>864</v>
      </c>
      <c r="N6199" s="102" t="str">
        <f t="shared" si="3"/>
        <v>wk 15</v>
      </c>
    </row>
    <row r="6200" ht="12.75" customHeight="1">
      <c r="A6200" s="15" t="s">
        <v>4826</v>
      </c>
      <c r="B6200" s="15" t="s">
        <v>3123</v>
      </c>
      <c r="C6200" s="15" t="s">
        <v>4321</v>
      </c>
      <c r="D6200" s="15" t="s">
        <v>6942</v>
      </c>
      <c r="E6200" s="15" t="s">
        <v>10360</v>
      </c>
      <c r="F6200" s="15" t="s">
        <v>4324</v>
      </c>
      <c r="G6200" s="15" t="s">
        <v>16954</v>
      </c>
      <c r="H6200" s="15" t="s">
        <v>17062</v>
      </c>
      <c r="I6200" s="15" t="s">
        <v>4327</v>
      </c>
      <c r="J6200" s="15" t="s">
        <v>4345</v>
      </c>
      <c r="K6200" s="15"/>
      <c r="L6200" s="103" t="str">
        <f t="shared" si="1"/>
        <v>B-T23-W16-200 gm White jar</v>
      </c>
      <c r="M6200" s="103">
        <f t="shared" si="2"/>
        <v>4320</v>
      </c>
      <c r="N6200" s="102" t="str">
        <f t="shared" si="3"/>
        <v>wk 19</v>
      </c>
    </row>
    <row r="6201" ht="12.75" customHeight="1">
      <c r="A6201" s="15" t="s">
        <v>4835</v>
      </c>
      <c r="B6201" s="15" t="s">
        <v>3123</v>
      </c>
      <c r="C6201" s="15" t="s">
        <v>4321</v>
      </c>
      <c r="D6201" s="15" t="s">
        <v>6766</v>
      </c>
      <c r="E6201" s="15" t="s">
        <v>11022</v>
      </c>
      <c r="F6201" s="15" t="s">
        <v>4324</v>
      </c>
      <c r="G6201" s="15" t="s">
        <v>16957</v>
      </c>
      <c r="H6201" s="15" t="s">
        <v>17058</v>
      </c>
      <c r="I6201" s="15" t="s">
        <v>4327</v>
      </c>
      <c r="J6201" s="15" t="s">
        <v>4345</v>
      </c>
      <c r="K6201" s="15"/>
      <c r="L6201" s="103" t="str">
        <f t="shared" si="1"/>
        <v>B-T23-W16-200 gm White jar</v>
      </c>
      <c r="M6201" s="103">
        <f t="shared" si="2"/>
        <v>1080</v>
      </c>
      <c r="N6201" s="102" t="str">
        <f t="shared" si="3"/>
        <v>wk 37</v>
      </c>
    </row>
    <row r="6202" ht="12.75" customHeight="1">
      <c r="A6202" s="15" t="s">
        <v>4840</v>
      </c>
      <c r="B6202" s="15" t="s">
        <v>3123</v>
      </c>
      <c r="C6202" s="15" t="s">
        <v>4321</v>
      </c>
      <c r="D6202" s="15" t="s">
        <v>6766</v>
      </c>
      <c r="E6202" s="15" t="s">
        <v>11030</v>
      </c>
      <c r="F6202" s="15" t="s">
        <v>4324</v>
      </c>
      <c r="G6202" s="15" t="s">
        <v>16957</v>
      </c>
      <c r="H6202" s="15" t="s">
        <v>17058</v>
      </c>
      <c r="I6202" s="15" t="s">
        <v>4327</v>
      </c>
      <c r="J6202" s="15" t="s">
        <v>4345</v>
      </c>
      <c r="K6202" s="15"/>
      <c r="L6202" s="103" t="str">
        <f t="shared" si="1"/>
        <v>B-T23-W16-200 gm White jar</v>
      </c>
      <c r="M6202" s="103">
        <f t="shared" si="2"/>
        <v>1080</v>
      </c>
      <c r="N6202" s="102" t="str">
        <f t="shared" si="3"/>
        <v>wk 50</v>
      </c>
    </row>
    <row r="6203" ht="12.75" customHeight="1">
      <c r="A6203" s="15" t="s">
        <v>4840</v>
      </c>
      <c r="B6203" s="15" t="s">
        <v>3123</v>
      </c>
      <c r="C6203" s="15" t="s">
        <v>4321</v>
      </c>
      <c r="D6203" s="15" t="s">
        <v>7483</v>
      </c>
      <c r="E6203" s="15" t="s">
        <v>8682</v>
      </c>
      <c r="F6203" s="15" t="s">
        <v>4324</v>
      </c>
      <c r="G6203" s="15" t="s">
        <v>16950</v>
      </c>
      <c r="H6203" s="15" t="s">
        <v>17063</v>
      </c>
      <c r="I6203" s="15" t="s">
        <v>4327</v>
      </c>
      <c r="J6203" s="15" t="s">
        <v>4345</v>
      </c>
      <c r="K6203" s="15"/>
      <c r="L6203" s="103" t="str">
        <f t="shared" si="1"/>
        <v>B-T23-W16-200 gm White jar</v>
      </c>
      <c r="M6203" s="103">
        <f t="shared" si="2"/>
        <v>432</v>
      </c>
      <c r="N6203" s="102" t="str">
        <f t="shared" si="3"/>
        <v>wk 50</v>
      </c>
    </row>
    <row r="6204" ht="12.75" customHeight="1">
      <c r="A6204" s="15" t="s">
        <v>4846</v>
      </c>
      <c r="B6204" s="15" t="s">
        <v>3123</v>
      </c>
      <c r="C6204" s="15" t="s">
        <v>4321</v>
      </c>
      <c r="D6204" s="15" t="s">
        <v>9301</v>
      </c>
      <c r="E6204" s="15" t="s">
        <v>17064</v>
      </c>
      <c r="F6204" s="15" t="s">
        <v>4324</v>
      </c>
      <c r="G6204" s="15" t="s">
        <v>16929</v>
      </c>
      <c r="H6204" s="15" t="s">
        <v>17052</v>
      </c>
      <c r="I6204" s="15" t="s">
        <v>4327</v>
      </c>
      <c r="J6204" s="15" t="s">
        <v>4328</v>
      </c>
      <c r="K6204" s="15"/>
      <c r="L6204" s="103" t="str">
        <f t="shared" si="1"/>
        <v>B-T23-W16-200 gm White jar</v>
      </c>
      <c r="M6204" s="103">
        <f t="shared" si="2"/>
        <v>216</v>
      </c>
      <c r="N6204" s="102" t="str">
        <f t="shared" si="3"/>
        <v>wk </v>
      </c>
    </row>
    <row r="6205" ht="12.75" customHeight="1">
      <c r="A6205" s="15" t="s">
        <v>4851</v>
      </c>
      <c r="B6205" s="15" t="s">
        <v>3123</v>
      </c>
      <c r="C6205" s="15" t="s">
        <v>4321</v>
      </c>
      <c r="D6205" s="15" t="s">
        <v>3507</v>
      </c>
      <c r="E6205" s="15" t="s">
        <v>17065</v>
      </c>
      <c r="F6205" s="15" t="s">
        <v>4324</v>
      </c>
      <c r="G6205" s="15" t="s">
        <v>17021</v>
      </c>
      <c r="H6205" s="15" t="s">
        <v>17066</v>
      </c>
      <c r="I6205" s="15" t="s">
        <v>4327</v>
      </c>
      <c r="J6205" s="15" t="s">
        <v>4328</v>
      </c>
      <c r="K6205" s="15"/>
      <c r="L6205" s="103" t="str">
        <f t="shared" si="1"/>
        <v>B-T23-W16-200 gm White jar</v>
      </c>
      <c r="M6205" s="103">
        <f t="shared" si="2"/>
        <v>1728</v>
      </c>
      <c r="N6205" s="102" t="str">
        <f t="shared" si="3"/>
        <v>wk </v>
      </c>
    </row>
    <row r="6206" ht="12.75" customHeight="1">
      <c r="A6206" s="15" t="s">
        <v>4855</v>
      </c>
      <c r="B6206" s="15" t="s">
        <v>3123</v>
      </c>
      <c r="C6206" s="15" t="s">
        <v>4321</v>
      </c>
      <c r="D6206" s="15" t="s">
        <v>9301</v>
      </c>
      <c r="E6206" s="15" t="s">
        <v>16034</v>
      </c>
      <c r="F6206" s="15" t="s">
        <v>4324</v>
      </c>
      <c r="G6206" s="15" t="s">
        <v>16929</v>
      </c>
      <c r="H6206" s="15" t="s">
        <v>17052</v>
      </c>
      <c r="I6206" s="15" t="s">
        <v>4327</v>
      </c>
      <c r="J6206" s="15" t="s">
        <v>4328</v>
      </c>
      <c r="K6206" s="15"/>
      <c r="L6206" s="103" t="str">
        <f t="shared" si="1"/>
        <v>B-T23-W16-200 gm White jar</v>
      </c>
      <c r="M6206" s="103">
        <f t="shared" si="2"/>
        <v>216</v>
      </c>
      <c r="N6206" s="102" t="str">
        <f t="shared" si="3"/>
        <v>wk </v>
      </c>
    </row>
    <row r="6207" ht="12.75" customHeight="1">
      <c r="A6207" s="15" t="s">
        <v>4855</v>
      </c>
      <c r="B6207" s="15" t="s">
        <v>3123</v>
      </c>
      <c r="C6207" s="15" t="s">
        <v>4321</v>
      </c>
      <c r="D6207" s="15" t="s">
        <v>16944</v>
      </c>
      <c r="E6207" s="15" t="s">
        <v>17067</v>
      </c>
      <c r="F6207" s="15" t="s">
        <v>4324</v>
      </c>
      <c r="G6207" s="15" t="s">
        <v>16965</v>
      </c>
      <c r="H6207" s="15" t="s">
        <v>17053</v>
      </c>
      <c r="I6207" s="15" t="s">
        <v>4327</v>
      </c>
      <c r="J6207" s="15" t="s">
        <v>4328</v>
      </c>
      <c r="K6207" s="15"/>
      <c r="L6207" s="103" t="str">
        <f t="shared" si="1"/>
        <v>B-T23-W16-200 gm White jar</v>
      </c>
      <c r="M6207" s="103">
        <f t="shared" si="2"/>
        <v>648</v>
      </c>
      <c r="N6207" s="102" t="str">
        <f t="shared" si="3"/>
        <v>wk </v>
      </c>
    </row>
    <row r="6208" ht="12.75" customHeight="1">
      <c r="A6208" s="15" t="s">
        <v>4869</v>
      </c>
      <c r="B6208" s="15" t="s">
        <v>3123</v>
      </c>
      <c r="C6208" s="15" t="s">
        <v>4321</v>
      </c>
      <c r="D6208" s="15" t="s">
        <v>9301</v>
      </c>
      <c r="E6208" s="15" t="s">
        <v>17068</v>
      </c>
      <c r="F6208" s="15" t="s">
        <v>4324</v>
      </c>
      <c r="G6208" s="15" t="s">
        <v>16929</v>
      </c>
      <c r="H6208" s="15" t="s">
        <v>17052</v>
      </c>
      <c r="I6208" s="15" t="s">
        <v>4327</v>
      </c>
      <c r="J6208" s="15" t="s">
        <v>4328</v>
      </c>
      <c r="K6208" s="15"/>
      <c r="L6208" s="103" t="str">
        <f t="shared" si="1"/>
        <v>B-T23-W16-200 gm White jar</v>
      </c>
      <c r="M6208" s="103">
        <f t="shared" si="2"/>
        <v>216</v>
      </c>
      <c r="N6208" s="102" t="str">
        <f t="shared" si="3"/>
        <v>wk </v>
      </c>
    </row>
    <row r="6209" ht="12.75" customHeight="1">
      <c r="A6209" s="15" t="s">
        <v>4869</v>
      </c>
      <c r="B6209" s="15" t="s">
        <v>3123</v>
      </c>
      <c r="C6209" s="15" t="s">
        <v>4321</v>
      </c>
      <c r="D6209" s="15" t="s">
        <v>3963</v>
      </c>
      <c r="E6209" s="15" t="s">
        <v>11039</v>
      </c>
      <c r="F6209" s="15" t="s">
        <v>4324</v>
      </c>
      <c r="G6209" s="15" t="s">
        <v>16927</v>
      </c>
      <c r="H6209" s="15" t="s">
        <v>17069</v>
      </c>
      <c r="I6209" s="15" t="s">
        <v>4327</v>
      </c>
      <c r="J6209" s="15" t="s">
        <v>4345</v>
      </c>
      <c r="K6209" s="15"/>
      <c r="L6209" s="103" t="str">
        <f t="shared" si="1"/>
        <v>B-T23-W16-200 gm White jar</v>
      </c>
      <c r="M6209" s="103">
        <f t="shared" si="2"/>
        <v>1296</v>
      </c>
      <c r="N6209" s="102" t="str">
        <f t="shared" si="3"/>
        <v>wk </v>
      </c>
    </row>
    <row r="6210" ht="12.75" customHeight="1">
      <c r="A6210" s="15" t="s">
        <v>4872</v>
      </c>
      <c r="B6210" s="15" t="s">
        <v>3123</v>
      </c>
      <c r="C6210" s="15" t="s">
        <v>4321</v>
      </c>
      <c r="D6210" s="15" t="s">
        <v>9301</v>
      </c>
      <c r="E6210" s="15" t="s">
        <v>11040</v>
      </c>
      <c r="F6210" s="15" t="s">
        <v>4324</v>
      </c>
      <c r="G6210" s="15" t="s">
        <v>16929</v>
      </c>
      <c r="H6210" s="15" t="s">
        <v>17052</v>
      </c>
      <c r="I6210" s="15" t="s">
        <v>4327</v>
      </c>
      <c r="J6210" s="15" t="s">
        <v>4328</v>
      </c>
      <c r="K6210" s="15"/>
      <c r="L6210" s="103" t="str">
        <f t="shared" si="1"/>
        <v>B-T23-W16-200 gm White jar</v>
      </c>
      <c r="M6210" s="103">
        <f t="shared" si="2"/>
        <v>216</v>
      </c>
      <c r="N6210" s="102" t="str">
        <f t="shared" si="3"/>
        <v>wk </v>
      </c>
    </row>
    <row r="6211" ht="12.75" customHeight="1">
      <c r="A6211" s="15" t="s">
        <v>4878</v>
      </c>
      <c r="B6211" s="15" t="s">
        <v>3123</v>
      </c>
      <c r="C6211" s="15" t="s">
        <v>4321</v>
      </c>
      <c r="D6211" s="15" t="s">
        <v>7483</v>
      </c>
      <c r="E6211" s="15" t="s">
        <v>10807</v>
      </c>
      <c r="F6211" s="15" t="s">
        <v>4324</v>
      </c>
      <c r="G6211" s="15" t="s">
        <v>16950</v>
      </c>
      <c r="H6211" s="15" t="s">
        <v>17063</v>
      </c>
      <c r="I6211" s="15" t="s">
        <v>4327</v>
      </c>
      <c r="J6211" s="15" t="s">
        <v>4328</v>
      </c>
      <c r="K6211" s="15"/>
      <c r="L6211" s="103" t="str">
        <f t="shared" si="1"/>
        <v>B-T23-W16-200 gm White jar</v>
      </c>
      <c r="M6211" s="103">
        <f t="shared" si="2"/>
        <v>432</v>
      </c>
      <c r="N6211" s="102" t="str">
        <f t="shared" si="3"/>
        <v>wk </v>
      </c>
    </row>
    <row r="6212" ht="12.75" customHeight="1">
      <c r="A6212" s="15" t="s">
        <v>4878</v>
      </c>
      <c r="B6212" s="15" t="s">
        <v>3123</v>
      </c>
      <c r="C6212" s="15" t="s">
        <v>4321</v>
      </c>
      <c r="D6212" s="15" t="s">
        <v>9301</v>
      </c>
      <c r="E6212" s="15" t="s">
        <v>8687</v>
      </c>
      <c r="F6212" s="15" t="s">
        <v>4324</v>
      </c>
      <c r="G6212" s="15" t="s">
        <v>16929</v>
      </c>
      <c r="H6212" s="15" t="s">
        <v>17052</v>
      </c>
      <c r="I6212" s="15" t="s">
        <v>4327</v>
      </c>
      <c r="J6212" s="15" t="s">
        <v>4345</v>
      </c>
      <c r="K6212" s="15"/>
      <c r="L6212" s="103" t="str">
        <f t="shared" si="1"/>
        <v>B-T23-W16-200 gm White jar</v>
      </c>
      <c r="M6212" s="103">
        <f t="shared" si="2"/>
        <v>216</v>
      </c>
      <c r="N6212" s="102" t="str">
        <f t="shared" si="3"/>
        <v>wk </v>
      </c>
    </row>
    <row r="6213" ht="12.75" customHeight="1">
      <c r="A6213" s="15" t="s">
        <v>5615</v>
      </c>
      <c r="B6213" s="15" t="s">
        <v>3123</v>
      </c>
      <c r="C6213" s="15" t="s">
        <v>4321</v>
      </c>
      <c r="D6213" s="15" t="s">
        <v>7483</v>
      </c>
      <c r="E6213" s="15" t="s">
        <v>17070</v>
      </c>
      <c r="F6213" s="15" t="s">
        <v>4324</v>
      </c>
      <c r="G6213" s="15" t="s">
        <v>16950</v>
      </c>
      <c r="H6213" s="15" t="s">
        <v>17063</v>
      </c>
      <c r="I6213" s="15" t="s">
        <v>4327</v>
      </c>
      <c r="J6213" s="15" t="s">
        <v>4345</v>
      </c>
      <c r="K6213" s="15"/>
      <c r="L6213" s="103" t="str">
        <f t="shared" si="1"/>
        <v>B-T23-W16-200 gm White jar</v>
      </c>
      <c r="M6213" s="103">
        <f t="shared" si="2"/>
        <v>432</v>
      </c>
      <c r="N6213" s="102" t="str">
        <f t="shared" si="3"/>
        <v>wk </v>
      </c>
    </row>
    <row r="6214" ht="12.75" customHeight="1">
      <c r="A6214" s="15" t="s">
        <v>5067</v>
      </c>
      <c r="B6214" s="15" t="s">
        <v>3128</v>
      </c>
      <c r="C6214" s="15" t="s">
        <v>4321</v>
      </c>
      <c r="D6214" s="15" t="s">
        <v>5057</v>
      </c>
      <c r="E6214" s="15" t="s">
        <v>17071</v>
      </c>
      <c r="F6214" s="15" t="s">
        <v>4324</v>
      </c>
      <c r="G6214" s="15" t="s">
        <v>17072</v>
      </c>
      <c r="H6214" s="15" t="s">
        <v>17073</v>
      </c>
      <c r="I6214" s="15" t="s">
        <v>4327</v>
      </c>
      <c r="J6214" s="15" t="s">
        <v>4328</v>
      </c>
      <c r="K6214" s="15"/>
      <c r="L6214" s="103" t="str">
        <f t="shared" si="1"/>
        <v>B-T23-W16-200 gm White jar</v>
      </c>
      <c r="M6214" s="103">
        <f t="shared" si="2"/>
        <v>15120</v>
      </c>
      <c r="N6214" s="102" t="str">
        <f t="shared" si="3"/>
        <v>wk 44</v>
      </c>
    </row>
    <row r="6215" ht="12.75" customHeight="1">
      <c r="A6215" s="15" t="s">
        <v>4606</v>
      </c>
      <c r="B6215" s="15" t="s">
        <v>3128</v>
      </c>
      <c r="C6215" s="15" t="s">
        <v>4321</v>
      </c>
      <c r="D6215" s="15" t="s">
        <v>16977</v>
      </c>
      <c r="E6215" s="15" t="s">
        <v>17074</v>
      </c>
      <c r="F6215" s="15" t="s">
        <v>8690</v>
      </c>
      <c r="G6215" s="15" t="s">
        <v>17075</v>
      </c>
      <c r="H6215" s="15" t="s">
        <v>17076</v>
      </c>
      <c r="I6215" s="15" t="s">
        <v>5045</v>
      </c>
      <c r="J6215" s="15" t="s">
        <v>4359</v>
      </c>
      <c r="K6215" s="15"/>
      <c r="L6215" s="103" t="str">
        <f t="shared" si="1"/>
        <v>B-T23-W16-200 gm White jar</v>
      </c>
      <c r="M6215" s="103">
        <f t="shared" si="2"/>
        <v>25056</v>
      </c>
      <c r="N6215" s="102" t="str">
        <f t="shared" si="3"/>
        <v>wk </v>
      </c>
    </row>
    <row r="6216" ht="12.75" customHeight="1">
      <c r="A6216" s="15" t="s">
        <v>4857</v>
      </c>
      <c r="B6216" s="15" t="s">
        <v>3128</v>
      </c>
      <c r="C6216" s="15" t="s">
        <v>4321</v>
      </c>
      <c r="D6216" s="15" t="s">
        <v>3630</v>
      </c>
      <c r="E6216" s="15" t="s">
        <v>17077</v>
      </c>
      <c r="F6216" s="15" t="s">
        <v>4324</v>
      </c>
      <c r="G6216" s="15" t="s">
        <v>16940</v>
      </c>
      <c r="H6216" s="15" t="s">
        <v>17055</v>
      </c>
      <c r="I6216" s="15" t="s">
        <v>4327</v>
      </c>
      <c r="J6216" s="15" t="s">
        <v>4328</v>
      </c>
      <c r="K6216" s="15"/>
      <c r="L6216" s="103" t="str">
        <f t="shared" si="1"/>
        <v>B-T23-W16-200 gm White jar</v>
      </c>
      <c r="M6216" s="103">
        <f t="shared" si="2"/>
        <v>2160</v>
      </c>
      <c r="N6216" s="102" t="str">
        <f t="shared" si="3"/>
        <v>wk </v>
      </c>
    </row>
    <row r="6217" ht="12.75" customHeight="1">
      <c r="A6217" s="15" t="s">
        <v>4857</v>
      </c>
      <c r="B6217" s="15" t="s">
        <v>3128</v>
      </c>
      <c r="C6217" s="15" t="s">
        <v>4321</v>
      </c>
      <c r="D6217" s="15" t="s">
        <v>3630</v>
      </c>
      <c r="E6217" s="15" t="s">
        <v>11035</v>
      </c>
      <c r="F6217" s="15" t="s">
        <v>4324</v>
      </c>
      <c r="G6217" s="15" t="s">
        <v>16940</v>
      </c>
      <c r="H6217" s="15" t="s">
        <v>17055</v>
      </c>
      <c r="I6217" s="15" t="s">
        <v>4327</v>
      </c>
      <c r="J6217" s="15" t="s">
        <v>4328</v>
      </c>
      <c r="K6217" s="15"/>
      <c r="L6217" s="103" t="str">
        <f t="shared" si="1"/>
        <v>B-T23-W16-200 gm White jar</v>
      </c>
      <c r="M6217" s="103">
        <f t="shared" si="2"/>
        <v>2160</v>
      </c>
      <c r="N6217" s="102" t="str">
        <f t="shared" si="3"/>
        <v>wk </v>
      </c>
    </row>
    <row r="6218" ht="12.75" customHeight="1">
      <c r="A6218" s="15" t="s">
        <v>4857</v>
      </c>
      <c r="B6218" s="15" t="s">
        <v>3128</v>
      </c>
      <c r="C6218" s="15" t="s">
        <v>4321</v>
      </c>
      <c r="D6218" s="15" t="s">
        <v>5057</v>
      </c>
      <c r="E6218" s="15" t="s">
        <v>3113</v>
      </c>
      <c r="F6218" s="15" t="s">
        <v>8690</v>
      </c>
      <c r="G6218" s="15" t="s">
        <v>17078</v>
      </c>
      <c r="H6218" s="15" t="s">
        <v>17079</v>
      </c>
      <c r="I6218" s="15" t="s">
        <v>5045</v>
      </c>
      <c r="J6218" s="15" t="s">
        <v>4359</v>
      </c>
      <c r="K6218" s="15"/>
      <c r="L6218" s="103" t="str">
        <f t="shared" si="1"/>
        <v>B-T23-W16-200 gm White jar</v>
      </c>
      <c r="M6218" s="103">
        <f t="shared" si="2"/>
        <v>15120</v>
      </c>
      <c r="N6218" s="102" t="str">
        <f t="shared" si="3"/>
        <v>wk </v>
      </c>
    </row>
    <row r="6219" ht="12.75" customHeight="1">
      <c r="A6219" s="15" t="s">
        <v>4864</v>
      </c>
      <c r="B6219" s="15" t="s">
        <v>3128</v>
      </c>
      <c r="C6219" s="15" t="s">
        <v>4321</v>
      </c>
      <c r="D6219" s="15" t="s">
        <v>3630</v>
      </c>
      <c r="E6219" s="15" t="s">
        <v>17080</v>
      </c>
      <c r="F6219" s="15" t="s">
        <v>4324</v>
      </c>
      <c r="G6219" s="15" t="s">
        <v>16940</v>
      </c>
      <c r="H6219" s="15" t="s">
        <v>17055</v>
      </c>
      <c r="I6219" s="15" t="s">
        <v>4327</v>
      </c>
      <c r="J6219" s="15" t="s">
        <v>4328</v>
      </c>
      <c r="K6219" s="15"/>
      <c r="L6219" s="103" t="str">
        <f t="shared" si="1"/>
        <v>B-T23-W16-200 gm White jar</v>
      </c>
      <c r="M6219" s="103">
        <f t="shared" si="2"/>
        <v>2160</v>
      </c>
      <c r="N6219" s="102" t="str">
        <f t="shared" si="3"/>
        <v>wk </v>
      </c>
    </row>
    <row r="6220" ht="12.75" customHeight="1">
      <c r="A6220" s="15" t="s">
        <v>17081</v>
      </c>
      <c r="B6220" s="15" t="s">
        <v>2855</v>
      </c>
      <c r="C6220" s="15" t="s">
        <v>3146</v>
      </c>
      <c r="D6220" s="15" t="s">
        <v>3145</v>
      </c>
      <c r="E6220" s="15"/>
      <c r="F6220" s="15" t="s">
        <v>4308</v>
      </c>
      <c r="G6220" s="15" t="s">
        <v>4352</v>
      </c>
      <c r="H6220" s="15" t="s">
        <v>3149</v>
      </c>
      <c r="I6220" s="15" t="s">
        <v>3177</v>
      </c>
      <c r="J6220" s="15"/>
      <c r="K6220" s="15"/>
      <c r="L6220" s="103" t="str">
        <f t="shared" si="1"/>
        <v>B-T23-W16TRI-200 gm White Pntd Tricolver jar</v>
      </c>
      <c r="M6220" s="103">
        <f t="shared" si="2"/>
        <v>0</v>
      </c>
      <c r="N6220" s="102" t="str">
        <f t="shared" si="3"/>
        <v>wk </v>
      </c>
    </row>
    <row r="6221" ht="12.75" customHeight="1">
      <c r="A6221" s="15" t="s">
        <v>4560</v>
      </c>
      <c r="B6221" s="15" t="s">
        <v>3123</v>
      </c>
      <c r="C6221" s="15" t="s">
        <v>4321</v>
      </c>
      <c r="D6221" s="15" t="s">
        <v>17082</v>
      </c>
      <c r="E6221" s="15" t="s">
        <v>17083</v>
      </c>
      <c r="F6221" s="15" t="s">
        <v>10835</v>
      </c>
      <c r="G6221" s="15" t="s">
        <v>17084</v>
      </c>
      <c r="H6221" s="15" t="s">
        <v>17085</v>
      </c>
      <c r="I6221" s="15" t="s">
        <v>4327</v>
      </c>
      <c r="J6221" s="15" t="s">
        <v>4359</v>
      </c>
      <c r="K6221" s="15"/>
      <c r="L6221" s="103" t="str">
        <f t="shared" si="1"/>
        <v>B-T23-W16TRI-200 gm White Pntd Tricolver jar</v>
      </c>
      <c r="M6221" s="103">
        <f t="shared" si="2"/>
        <v>10056</v>
      </c>
      <c r="N6221" s="102" t="str">
        <f t="shared" si="3"/>
        <v>wk 45</v>
      </c>
    </row>
    <row r="6222" ht="12.75" customHeight="1">
      <c r="A6222" s="15" t="s">
        <v>4882</v>
      </c>
      <c r="B6222" s="15" t="s">
        <v>3123</v>
      </c>
      <c r="C6222" s="15" t="s">
        <v>4321</v>
      </c>
      <c r="D6222" s="15" t="s">
        <v>17086</v>
      </c>
      <c r="E6222" s="15" t="s">
        <v>17087</v>
      </c>
      <c r="F6222" s="15" t="s">
        <v>10835</v>
      </c>
      <c r="G6222" s="15" t="s">
        <v>17088</v>
      </c>
      <c r="H6222" s="15" t="s">
        <v>17089</v>
      </c>
      <c r="I6222" s="15" t="s">
        <v>4327</v>
      </c>
      <c r="J6222" s="15" t="s">
        <v>4359</v>
      </c>
      <c r="K6222" s="15"/>
      <c r="L6222" s="103" t="str">
        <f t="shared" si="1"/>
        <v>B-T23-W16TRI-200 gm White Pntd Tricolver jar</v>
      </c>
      <c r="M6222" s="103">
        <f t="shared" si="2"/>
        <v>5126</v>
      </c>
      <c r="N6222" s="102" t="str">
        <f t="shared" si="3"/>
        <v>wk </v>
      </c>
    </row>
    <row r="6223" ht="12.75" customHeight="1">
      <c r="A6223" s="15" t="s">
        <v>17090</v>
      </c>
      <c r="B6223" s="15" t="s">
        <v>2903</v>
      </c>
      <c r="C6223" s="15" t="s">
        <v>3146</v>
      </c>
      <c r="D6223" s="15" t="s">
        <v>3145</v>
      </c>
      <c r="E6223" s="15"/>
      <c r="F6223" s="15" t="s">
        <v>4308</v>
      </c>
      <c r="G6223" s="15" t="s">
        <v>17091</v>
      </c>
      <c r="H6223" s="15" t="s">
        <v>3149</v>
      </c>
      <c r="I6223" s="15" t="s">
        <v>3156</v>
      </c>
      <c r="J6223" s="15"/>
      <c r="K6223" s="15"/>
      <c r="L6223" s="103" t="str">
        <f t="shared" si="1"/>
        <v>B-T25-W28-250 gm White Tablet Container</v>
      </c>
      <c r="M6223" s="103">
        <f t="shared" si="2"/>
        <v>0</v>
      </c>
      <c r="N6223" s="102" t="str">
        <f t="shared" si="3"/>
        <v>wk </v>
      </c>
    </row>
    <row r="6224" ht="12.75" customHeight="1">
      <c r="A6224" s="15" t="s">
        <v>4439</v>
      </c>
      <c r="B6224" s="15" t="s">
        <v>3123</v>
      </c>
      <c r="C6224" s="15" t="s">
        <v>4321</v>
      </c>
      <c r="D6224" s="15" t="s">
        <v>9301</v>
      </c>
      <c r="E6224" s="15" t="s">
        <v>16893</v>
      </c>
      <c r="F6224" s="15" t="s">
        <v>4324</v>
      </c>
      <c r="G6224" s="15" t="s">
        <v>17092</v>
      </c>
      <c r="H6224" s="15" t="s">
        <v>17093</v>
      </c>
      <c r="I6224" s="15" t="s">
        <v>4327</v>
      </c>
      <c r="J6224" s="15" t="s">
        <v>4345</v>
      </c>
      <c r="K6224" s="15"/>
      <c r="L6224" s="103" t="str">
        <f t="shared" si="1"/>
        <v>B-T25-W28-250 gm White Tablet Container</v>
      </c>
      <c r="M6224" s="103">
        <f t="shared" si="2"/>
        <v>216</v>
      </c>
      <c r="N6224" s="102" t="str">
        <f t="shared" si="3"/>
        <v>wk </v>
      </c>
    </row>
    <row r="6225" ht="12.75" customHeight="1">
      <c r="A6225" s="15" t="s">
        <v>4439</v>
      </c>
      <c r="B6225" s="15" t="s">
        <v>3123</v>
      </c>
      <c r="C6225" s="15" t="s">
        <v>4321</v>
      </c>
      <c r="D6225" s="15" t="s">
        <v>4019</v>
      </c>
      <c r="E6225" s="15" t="s">
        <v>17094</v>
      </c>
      <c r="F6225" s="15" t="s">
        <v>4324</v>
      </c>
      <c r="G6225" s="15" t="s">
        <v>17095</v>
      </c>
      <c r="H6225" s="15" t="s">
        <v>17096</v>
      </c>
      <c r="I6225" s="15" t="s">
        <v>4327</v>
      </c>
      <c r="J6225" s="15" t="s">
        <v>4345</v>
      </c>
      <c r="K6225" s="15"/>
      <c r="L6225" s="103" t="str">
        <f t="shared" si="1"/>
        <v>B-T25-W28-250 gm White Tablet Container</v>
      </c>
      <c r="M6225" s="103">
        <f t="shared" si="2"/>
        <v>84</v>
      </c>
      <c r="N6225" s="102" t="str">
        <f t="shared" si="3"/>
        <v>wk </v>
      </c>
    </row>
    <row r="6226" ht="12.75" customHeight="1">
      <c r="A6226" s="15" t="s">
        <v>4684</v>
      </c>
      <c r="B6226" s="15" t="s">
        <v>3123</v>
      </c>
      <c r="C6226" s="15" t="s">
        <v>4321</v>
      </c>
      <c r="D6226" s="15" t="s">
        <v>3292</v>
      </c>
      <c r="E6226" s="15" t="s">
        <v>17097</v>
      </c>
      <c r="F6226" s="15" t="s">
        <v>4324</v>
      </c>
      <c r="G6226" s="15" t="s">
        <v>17098</v>
      </c>
      <c r="H6226" s="15" t="s">
        <v>17099</v>
      </c>
      <c r="I6226" s="15" t="s">
        <v>4327</v>
      </c>
      <c r="J6226" s="15" t="s">
        <v>4345</v>
      </c>
      <c r="K6226" s="15"/>
      <c r="L6226" s="103" t="str">
        <f t="shared" si="1"/>
        <v>B-T25-W28-250 gm White Tablet Container</v>
      </c>
      <c r="M6226" s="103">
        <f t="shared" si="2"/>
        <v>300</v>
      </c>
      <c r="N6226" s="102" t="str">
        <f t="shared" si="3"/>
        <v>wk </v>
      </c>
    </row>
    <row r="6227" ht="12.75" customHeight="1">
      <c r="A6227" s="15" t="s">
        <v>4715</v>
      </c>
      <c r="B6227" s="15" t="s">
        <v>3123</v>
      </c>
      <c r="C6227" s="15" t="s">
        <v>4321</v>
      </c>
      <c r="D6227" s="15" t="s">
        <v>9301</v>
      </c>
      <c r="E6227" s="15" t="s">
        <v>17100</v>
      </c>
      <c r="F6227" s="15" t="s">
        <v>4324</v>
      </c>
      <c r="G6227" s="15" t="s">
        <v>17101</v>
      </c>
      <c r="H6227" s="15" t="s">
        <v>17102</v>
      </c>
      <c r="I6227" s="15" t="s">
        <v>4327</v>
      </c>
      <c r="J6227" s="15" t="s">
        <v>4328</v>
      </c>
      <c r="K6227" s="15"/>
      <c r="L6227" s="103" t="str">
        <f t="shared" si="1"/>
        <v>B-T25-W28-250 gm White Tablet Container</v>
      </c>
      <c r="M6227" s="103">
        <f t="shared" si="2"/>
        <v>216</v>
      </c>
      <c r="N6227" s="102" t="str">
        <f t="shared" si="3"/>
        <v>wk 41</v>
      </c>
    </row>
    <row r="6228" ht="12.75" customHeight="1">
      <c r="A6228" s="15" t="s">
        <v>4793</v>
      </c>
      <c r="B6228" s="15" t="s">
        <v>3123</v>
      </c>
      <c r="C6228" s="15" t="s">
        <v>4321</v>
      </c>
      <c r="D6228" s="15" t="s">
        <v>9301</v>
      </c>
      <c r="E6228" s="15" t="s">
        <v>17103</v>
      </c>
      <c r="F6228" s="15" t="s">
        <v>4324</v>
      </c>
      <c r="G6228" s="15" t="s">
        <v>17101</v>
      </c>
      <c r="H6228" s="15" t="s">
        <v>17104</v>
      </c>
      <c r="I6228" s="15" t="s">
        <v>4327</v>
      </c>
      <c r="J6228" s="15" t="s">
        <v>4328</v>
      </c>
      <c r="K6228" s="15"/>
      <c r="L6228" s="103" t="str">
        <f t="shared" si="1"/>
        <v>B-T25-W28-250 gm White Tablet Container</v>
      </c>
      <c r="M6228" s="103">
        <f t="shared" si="2"/>
        <v>216</v>
      </c>
      <c r="N6228" s="102" t="str">
        <f t="shared" si="3"/>
        <v>wk </v>
      </c>
    </row>
    <row r="6229" ht="12.75" customHeight="1">
      <c r="A6229" s="15" t="s">
        <v>4816</v>
      </c>
      <c r="B6229" s="15" t="s">
        <v>3123</v>
      </c>
      <c r="C6229" s="15" t="s">
        <v>4321</v>
      </c>
      <c r="D6229" s="15" t="s">
        <v>9301</v>
      </c>
      <c r="E6229" s="15" t="s">
        <v>17105</v>
      </c>
      <c r="F6229" s="15" t="s">
        <v>4324</v>
      </c>
      <c r="G6229" s="15" t="s">
        <v>17101</v>
      </c>
      <c r="H6229" s="15" t="s">
        <v>17104</v>
      </c>
      <c r="I6229" s="15" t="s">
        <v>4327</v>
      </c>
      <c r="J6229" s="15" t="s">
        <v>4328</v>
      </c>
      <c r="K6229" s="15"/>
      <c r="L6229" s="103" t="str">
        <f t="shared" si="1"/>
        <v>B-T25-W28-250 gm White Tablet Container</v>
      </c>
      <c r="M6229" s="103">
        <f t="shared" si="2"/>
        <v>216</v>
      </c>
      <c r="N6229" s="102" t="str">
        <f t="shared" si="3"/>
        <v>wk 2</v>
      </c>
    </row>
    <row r="6230" ht="12.75" customHeight="1">
      <c r="A6230" s="15" t="s">
        <v>4517</v>
      </c>
      <c r="B6230" s="15" t="s">
        <v>3128</v>
      </c>
      <c r="C6230" s="15" t="s">
        <v>4321</v>
      </c>
      <c r="D6230" s="15" t="s">
        <v>4735</v>
      </c>
      <c r="E6230" s="15" t="s">
        <v>17106</v>
      </c>
      <c r="F6230" s="15" t="s">
        <v>8938</v>
      </c>
      <c r="G6230" s="15" t="s">
        <v>17107</v>
      </c>
      <c r="H6230" s="15" t="s">
        <v>17108</v>
      </c>
      <c r="I6230" s="15" t="s">
        <v>5045</v>
      </c>
      <c r="J6230" s="15" t="s">
        <v>8986</v>
      </c>
      <c r="K6230" s="15"/>
      <c r="L6230" s="103" t="str">
        <f t="shared" si="1"/>
        <v>B-T25-W28-250 gm White Tablet Container</v>
      </c>
      <c r="M6230" s="103">
        <f t="shared" si="2"/>
        <v>14100</v>
      </c>
      <c r="N6230" s="102" t="str">
        <f t="shared" si="3"/>
        <v>wk </v>
      </c>
    </row>
    <row r="6231" ht="12.75" customHeight="1">
      <c r="A6231" s="15" t="s">
        <v>4745</v>
      </c>
      <c r="B6231" s="15" t="s">
        <v>3128</v>
      </c>
      <c r="C6231" s="15" t="s">
        <v>4321</v>
      </c>
      <c r="D6231" s="15" t="s">
        <v>15422</v>
      </c>
      <c r="E6231" s="15" t="s">
        <v>17109</v>
      </c>
      <c r="F6231" s="15" t="s">
        <v>8938</v>
      </c>
      <c r="G6231" s="15" t="s">
        <v>17110</v>
      </c>
      <c r="H6231" s="15" t="s">
        <v>17111</v>
      </c>
      <c r="I6231" s="15" t="s">
        <v>5045</v>
      </c>
      <c r="J6231" s="15" t="s">
        <v>4328</v>
      </c>
      <c r="K6231" s="15"/>
      <c r="L6231" s="103" t="str">
        <f t="shared" si="1"/>
        <v>B-T25-W28-250 gm White Tablet Container</v>
      </c>
      <c r="M6231" s="103">
        <f t="shared" si="2"/>
        <v>16500</v>
      </c>
      <c r="N6231" s="102" t="str">
        <f t="shared" si="3"/>
        <v>wk </v>
      </c>
    </row>
    <row r="6232" ht="12.75" customHeight="1">
      <c r="A6232" s="15" t="s">
        <v>17112</v>
      </c>
      <c r="B6232" s="15" t="s">
        <v>2903</v>
      </c>
      <c r="C6232" s="15" t="s">
        <v>3146</v>
      </c>
      <c r="D6232" s="15" t="s">
        <v>3145</v>
      </c>
      <c r="E6232" s="15"/>
      <c r="F6232" s="15" t="s">
        <v>4308</v>
      </c>
      <c r="G6232" s="15" t="s">
        <v>17113</v>
      </c>
      <c r="H6232" s="15" t="s">
        <v>3149</v>
      </c>
      <c r="I6232" s="15" t="s">
        <v>3156</v>
      </c>
      <c r="J6232" s="15"/>
      <c r="K6232" s="15"/>
      <c r="L6232" s="103" t="str">
        <f t="shared" si="1"/>
        <v>B-T50-W40-500 gm White Tablet Container</v>
      </c>
      <c r="M6232" s="103">
        <f t="shared" si="2"/>
        <v>0</v>
      </c>
      <c r="N6232" s="102" t="str">
        <f t="shared" si="3"/>
        <v>wk </v>
      </c>
    </row>
    <row r="6233" ht="12.75" customHeight="1">
      <c r="A6233" s="15" t="s">
        <v>4769</v>
      </c>
      <c r="B6233" s="15" t="s">
        <v>3123</v>
      </c>
      <c r="C6233" s="15" t="s">
        <v>4321</v>
      </c>
      <c r="D6233" s="15" t="s">
        <v>6842</v>
      </c>
      <c r="E6233" s="15" t="s">
        <v>17114</v>
      </c>
      <c r="F6233" s="15" t="s">
        <v>4324</v>
      </c>
      <c r="G6233" s="15" t="s">
        <v>17115</v>
      </c>
      <c r="H6233" s="15" t="s">
        <v>17116</v>
      </c>
      <c r="I6233" s="15" t="s">
        <v>4327</v>
      </c>
      <c r="J6233" s="15" t="s">
        <v>4328</v>
      </c>
      <c r="K6233" s="15"/>
      <c r="L6233" s="103" t="str">
        <f t="shared" si="1"/>
        <v>B-T50-W40-500 gm White Tablet Container</v>
      </c>
      <c r="M6233" s="103">
        <f t="shared" si="2"/>
        <v>120</v>
      </c>
      <c r="N6233" s="102" t="str">
        <f t="shared" si="3"/>
        <v>wk 28</v>
      </c>
    </row>
    <row r="6234" ht="12.75" customHeight="1">
      <c r="A6234" s="15" t="s">
        <v>4851</v>
      </c>
      <c r="B6234" s="15" t="s">
        <v>3123</v>
      </c>
      <c r="C6234" s="15" t="s">
        <v>4321</v>
      </c>
      <c r="D6234" s="15" t="s">
        <v>6842</v>
      </c>
      <c r="E6234" s="15" t="s">
        <v>17117</v>
      </c>
      <c r="F6234" s="15" t="s">
        <v>4324</v>
      </c>
      <c r="G6234" s="15" t="s">
        <v>17115</v>
      </c>
      <c r="H6234" s="15" t="s">
        <v>17118</v>
      </c>
      <c r="I6234" s="15" t="s">
        <v>4327</v>
      </c>
      <c r="J6234" s="15" t="s">
        <v>4328</v>
      </c>
      <c r="K6234" s="15"/>
      <c r="L6234" s="103" t="str">
        <f t="shared" si="1"/>
        <v>B-T50-W40-500 gm White Tablet Container</v>
      </c>
      <c r="M6234" s="103">
        <f t="shared" si="2"/>
        <v>120</v>
      </c>
      <c r="N6234" s="102" t="str">
        <f t="shared" si="3"/>
        <v>wk </v>
      </c>
    </row>
    <row r="6235" ht="12.75" customHeight="1">
      <c r="A6235" s="15" t="s">
        <v>4882</v>
      </c>
      <c r="B6235" s="15" t="s">
        <v>3123</v>
      </c>
      <c r="C6235" s="15" t="s">
        <v>4965</v>
      </c>
      <c r="D6235" s="15" t="s">
        <v>17119</v>
      </c>
      <c r="E6235" s="15" t="s">
        <v>8976</v>
      </c>
      <c r="F6235" s="15" t="s">
        <v>8918</v>
      </c>
      <c r="G6235" s="15" t="s">
        <v>17120</v>
      </c>
      <c r="H6235" s="15" t="s">
        <v>17121</v>
      </c>
      <c r="I6235" s="15" t="s">
        <v>4327</v>
      </c>
      <c r="J6235" s="15" t="s">
        <v>7880</v>
      </c>
      <c r="K6235" s="15"/>
      <c r="L6235" s="103" t="str">
        <f t="shared" si="1"/>
        <v>B-T50-W40-500 gm White Tablet Container</v>
      </c>
      <c r="M6235" s="103">
        <f t="shared" si="2"/>
        <v>360</v>
      </c>
      <c r="N6235" s="102" t="str">
        <f t="shared" si="3"/>
        <v>wk </v>
      </c>
    </row>
    <row r="6236" ht="12.75" customHeight="1">
      <c r="A6236" s="15" t="s">
        <v>4884</v>
      </c>
      <c r="B6236" s="15" t="s">
        <v>3123</v>
      </c>
      <c r="C6236" s="15" t="s">
        <v>4321</v>
      </c>
      <c r="D6236" s="15" t="s">
        <v>3183</v>
      </c>
      <c r="E6236" s="15" t="s">
        <v>8980</v>
      </c>
      <c r="F6236" s="15" t="s">
        <v>8918</v>
      </c>
      <c r="G6236" s="15" t="s">
        <v>17122</v>
      </c>
      <c r="H6236" s="15" t="s">
        <v>17123</v>
      </c>
      <c r="I6236" s="15" t="s">
        <v>4327</v>
      </c>
      <c r="J6236" s="15" t="s">
        <v>7880</v>
      </c>
      <c r="K6236" s="15"/>
      <c r="L6236" s="103" t="str">
        <f t="shared" si="1"/>
        <v>B-T50-W40-500 gm White Tablet Container</v>
      </c>
      <c r="M6236" s="103">
        <f t="shared" si="2"/>
        <v>360</v>
      </c>
      <c r="N6236" s="102" t="str">
        <f t="shared" si="3"/>
        <v>wk 2</v>
      </c>
    </row>
    <row r="6237" ht="12.75" customHeight="1">
      <c r="A6237" s="15" t="s">
        <v>4884</v>
      </c>
      <c r="B6237" s="15" t="s">
        <v>3123</v>
      </c>
      <c r="C6237" s="15" t="s">
        <v>4321</v>
      </c>
      <c r="D6237" s="15" t="s">
        <v>3183</v>
      </c>
      <c r="E6237" s="15" t="s">
        <v>8981</v>
      </c>
      <c r="F6237" s="15" t="s">
        <v>8918</v>
      </c>
      <c r="G6237" s="15" t="s">
        <v>17122</v>
      </c>
      <c r="H6237" s="15" t="s">
        <v>17123</v>
      </c>
      <c r="I6237" s="15" t="s">
        <v>4327</v>
      </c>
      <c r="J6237" s="15" t="s">
        <v>7880</v>
      </c>
      <c r="K6237" s="15"/>
      <c r="L6237" s="103" t="str">
        <f t="shared" si="1"/>
        <v>B-T50-W40-500 gm White Tablet Container</v>
      </c>
      <c r="M6237" s="103">
        <f t="shared" si="2"/>
        <v>360</v>
      </c>
      <c r="N6237" s="102" t="str">
        <f t="shared" si="3"/>
        <v>wk 2</v>
      </c>
    </row>
    <row r="6238" ht="12.75" customHeight="1">
      <c r="A6238" s="15" t="s">
        <v>4517</v>
      </c>
      <c r="B6238" s="15" t="s">
        <v>3128</v>
      </c>
      <c r="C6238" s="15" t="s">
        <v>4321</v>
      </c>
      <c r="D6238" s="15" t="s">
        <v>4069</v>
      </c>
      <c r="E6238" s="15" t="s">
        <v>17124</v>
      </c>
      <c r="F6238" s="15" t="s">
        <v>8938</v>
      </c>
      <c r="G6238" s="15" t="s">
        <v>17125</v>
      </c>
      <c r="H6238" s="15" t="s">
        <v>17126</v>
      </c>
      <c r="I6238" s="15" t="s">
        <v>5045</v>
      </c>
      <c r="J6238" s="15" t="s">
        <v>8986</v>
      </c>
      <c r="K6238" s="15"/>
      <c r="L6238" s="103" t="str">
        <f t="shared" si="1"/>
        <v>B-T50-W40-500 gm White Tablet Container</v>
      </c>
      <c r="M6238" s="103">
        <f t="shared" si="2"/>
        <v>15000</v>
      </c>
      <c r="N6238" s="102" t="str">
        <f t="shared" si="3"/>
        <v>wk </v>
      </c>
    </row>
    <row r="6239" ht="12.75" customHeight="1">
      <c r="A6239" s="15" t="s">
        <v>4745</v>
      </c>
      <c r="B6239" s="15" t="s">
        <v>3128</v>
      </c>
      <c r="C6239" s="15" t="s">
        <v>4321</v>
      </c>
      <c r="D6239" s="15" t="s">
        <v>4069</v>
      </c>
      <c r="E6239" s="15" t="s">
        <v>17127</v>
      </c>
      <c r="F6239" s="15" t="s">
        <v>8938</v>
      </c>
      <c r="G6239" s="15" t="s">
        <v>17128</v>
      </c>
      <c r="H6239" s="15" t="s">
        <v>17129</v>
      </c>
      <c r="I6239" s="15" t="s">
        <v>5045</v>
      </c>
      <c r="J6239" s="15" t="s">
        <v>4328</v>
      </c>
      <c r="K6239" s="15"/>
      <c r="L6239" s="103" t="str">
        <f t="shared" si="1"/>
        <v>B-T50-W40-500 gm White Tablet Container</v>
      </c>
      <c r="M6239" s="103">
        <f t="shared" si="2"/>
        <v>15000</v>
      </c>
      <c r="N6239" s="102" t="str">
        <f t="shared" si="3"/>
        <v>wk </v>
      </c>
    </row>
    <row r="6240" ht="12.75" customHeight="1">
      <c r="A6240" s="15" t="s">
        <v>4782</v>
      </c>
      <c r="B6240" s="15" t="s">
        <v>3128</v>
      </c>
      <c r="C6240" s="15" t="s">
        <v>4321</v>
      </c>
      <c r="D6240" s="15" t="s">
        <v>8801</v>
      </c>
      <c r="E6240" s="15" t="s">
        <v>17130</v>
      </c>
      <c r="F6240" s="15" t="s">
        <v>10054</v>
      </c>
      <c r="G6240" s="15" t="s">
        <v>17131</v>
      </c>
      <c r="H6240" s="15" t="s">
        <v>17132</v>
      </c>
      <c r="I6240" s="15" t="s">
        <v>5045</v>
      </c>
      <c r="J6240" s="15" t="s">
        <v>4328</v>
      </c>
      <c r="K6240" s="15"/>
      <c r="L6240" s="103" t="str">
        <f t="shared" si="1"/>
        <v>B-T50-W40-500 gm White Tablet Container</v>
      </c>
      <c r="M6240" s="103">
        <f t="shared" si="2"/>
        <v>7000</v>
      </c>
      <c r="N6240" s="102" t="str">
        <f t="shared" si="3"/>
        <v>wk </v>
      </c>
    </row>
    <row r="6241" ht="12.75" customHeight="1">
      <c r="A6241" s="15" t="s">
        <v>17133</v>
      </c>
      <c r="B6241" s="15" t="s">
        <v>2855</v>
      </c>
      <c r="C6241" s="15" t="s">
        <v>3146</v>
      </c>
      <c r="D6241" s="15" t="s">
        <v>3145</v>
      </c>
      <c r="E6241" s="15"/>
      <c r="F6241" s="15" t="s">
        <v>4308</v>
      </c>
      <c r="G6241" s="15" t="s">
        <v>17134</v>
      </c>
      <c r="H6241" s="15" t="s">
        <v>3149</v>
      </c>
      <c r="I6241" s="15" t="s">
        <v>3156</v>
      </c>
      <c r="J6241" s="15"/>
      <c r="K6241" s="15"/>
      <c r="L6241" s="103" t="str">
        <f t="shared" si="1"/>
        <v>B-T51-N32-500 gm Natural Tablet Container</v>
      </c>
      <c r="M6241" s="103">
        <f t="shared" si="2"/>
        <v>0</v>
      </c>
      <c r="N6241" s="102" t="str">
        <f t="shared" si="3"/>
        <v>wk </v>
      </c>
    </row>
    <row r="6242" ht="12.75" customHeight="1">
      <c r="A6242" s="15" t="s">
        <v>4934</v>
      </c>
      <c r="B6242" s="15" t="s">
        <v>3123</v>
      </c>
      <c r="C6242" s="15" t="s">
        <v>4321</v>
      </c>
      <c r="D6242" s="15" t="s">
        <v>3465</v>
      </c>
      <c r="E6242" s="15" t="s">
        <v>10369</v>
      </c>
      <c r="F6242" s="15" t="s">
        <v>4324</v>
      </c>
      <c r="G6242" s="15" t="s">
        <v>17135</v>
      </c>
      <c r="H6242" s="15" t="s">
        <v>17136</v>
      </c>
      <c r="I6242" s="15" t="s">
        <v>4327</v>
      </c>
      <c r="J6242" s="15" t="s">
        <v>5653</v>
      </c>
      <c r="K6242" s="15"/>
      <c r="L6242" s="103" t="str">
        <f t="shared" si="1"/>
        <v>B-T51-N32-500 gm Natural Tablet Container</v>
      </c>
      <c r="M6242" s="103">
        <f t="shared" si="2"/>
        <v>240</v>
      </c>
      <c r="N6242" s="102" t="str">
        <f t="shared" si="3"/>
        <v>wk 1</v>
      </c>
    </row>
    <row r="6243" ht="12.75" customHeight="1">
      <c r="A6243" s="15" t="s">
        <v>4368</v>
      </c>
      <c r="B6243" s="15" t="s">
        <v>3123</v>
      </c>
      <c r="C6243" s="15" t="s">
        <v>4321</v>
      </c>
      <c r="D6243" s="15" t="s">
        <v>3470</v>
      </c>
      <c r="E6243" s="15" t="s">
        <v>17137</v>
      </c>
      <c r="F6243" s="15" t="s">
        <v>4324</v>
      </c>
      <c r="G6243" s="15" t="s">
        <v>17138</v>
      </c>
      <c r="H6243" s="15" t="s">
        <v>17139</v>
      </c>
      <c r="I6243" s="15" t="s">
        <v>4327</v>
      </c>
      <c r="J6243" s="15" t="s">
        <v>4328</v>
      </c>
      <c r="K6243" s="15"/>
      <c r="L6243" s="103" t="str">
        <f t="shared" si="1"/>
        <v>B-T51-N32-500 gm Natural Tablet Container</v>
      </c>
      <c r="M6243" s="103">
        <f t="shared" si="2"/>
        <v>2880</v>
      </c>
      <c r="N6243" s="102" t="str">
        <f t="shared" si="3"/>
        <v>wk 49</v>
      </c>
    </row>
    <row r="6244" ht="12.75" customHeight="1">
      <c r="A6244" s="15" t="s">
        <v>4378</v>
      </c>
      <c r="B6244" s="15" t="s">
        <v>3123</v>
      </c>
      <c r="C6244" s="15" t="s">
        <v>4321</v>
      </c>
      <c r="D6244" s="15" t="s">
        <v>3228</v>
      </c>
      <c r="E6244" s="15" t="s">
        <v>17140</v>
      </c>
      <c r="F6244" s="15" t="s">
        <v>4324</v>
      </c>
      <c r="G6244" s="15" t="s">
        <v>17141</v>
      </c>
      <c r="H6244" s="15" t="s">
        <v>17142</v>
      </c>
      <c r="I6244" s="15" t="s">
        <v>4327</v>
      </c>
      <c r="J6244" s="15" t="s">
        <v>5653</v>
      </c>
      <c r="K6244" s="15"/>
      <c r="L6244" s="103" t="str">
        <f t="shared" si="1"/>
        <v>B-T51-N32-500 gm Natural Tablet Container</v>
      </c>
      <c r="M6244" s="103">
        <f t="shared" si="2"/>
        <v>600</v>
      </c>
      <c r="N6244" s="102" t="str">
        <f t="shared" si="3"/>
        <v>wk </v>
      </c>
    </row>
    <row r="6245" ht="12.75" customHeight="1">
      <c r="A6245" s="15" t="s">
        <v>4383</v>
      </c>
      <c r="B6245" s="15" t="s">
        <v>3123</v>
      </c>
      <c r="C6245" s="15" t="s">
        <v>4321</v>
      </c>
      <c r="D6245" s="15" t="s">
        <v>3630</v>
      </c>
      <c r="E6245" s="15" t="s">
        <v>17143</v>
      </c>
      <c r="F6245" s="15" t="s">
        <v>17144</v>
      </c>
      <c r="G6245" s="15" t="s">
        <v>17145</v>
      </c>
      <c r="H6245" s="15" t="s">
        <v>17146</v>
      </c>
      <c r="I6245" s="15" t="s">
        <v>4327</v>
      </c>
      <c r="J6245" s="15" t="s">
        <v>4359</v>
      </c>
      <c r="K6245" s="15"/>
      <c r="L6245" s="103" t="str">
        <f t="shared" si="1"/>
        <v>B-T51-N32-500 gm Natural Tablet Container</v>
      </c>
      <c r="M6245" s="103">
        <f t="shared" si="2"/>
        <v>2160</v>
      </c>
      <c r="N6245" s="102" t="str">
        <f t="shared" si="3"/>
        <v>wk </v>
      </c>
    </row>
    <row r="6246" ht="12.75" customHeight="1">
      <c r="A6246" s="15" t="s">
        <v>6527</v>
      </c>
      <c r="B6246" s="15" t="s">
        <v>3123</v>
      </c>
      <c r="C6246" s="15" t="s">
        <v>4321</v>
      </c>
      <c r="D6246" s="15" t="s">
        <v>3465</v>
      </c>
      <c r="E6246" s="15" t="s">
        <v>17147</v>
      </c>
      <c r="F6246" s="15" t="s">
        <v>4324</v>
      </c>
      <c r="G6246" s="15" t="s">
        <v>17135</v>
      </c>
      <c r="H6246" s="15" t="s">
        <v>17136</v>
      </c>
      <c r="I6246" s="15" t="s">
        <v>4327</v>
      </c>
      <c r="J6246" s="15" t="s">
        <v>5653</v>
      </c>
      <c r="K6246" s="15"/>
      <c r="L6246" s="103" t="str">
        <f t="shared" si="1"/>
        <v>B-T51-N32-500 gm Natural Tablet Container</v>
      </c>
      <c r="M6246" s="103">
        <f t="shared" si="2"/>
        <v>240</v>
      </c>
      <c r="N6246" s="102" t="str">
        <f t="shared" si="3"/>
        <v>wk </v>
      </c>
    </row>
    <row r="6247" ht="12.75" customHeight="1">
      <c r="A6247" s="15" t="s">
        <v>8179</v>
      </c>
      <c r="B6247" s="15" t="s">
        <v>3123</v>
      </c>
      <c r="C6247" s="15" t="s">
        <v>4321</v>
      </c>
      <c r="D6247" s="15" t="s">
        <v>4124</v>
      </c>
      <c r="E6247" s="15" t="s">
        <v>17148</v>
      </c>
      <c r="F6247" s="15" t="s">
        <v>4324</v>
      </c>
      <c r="G6247" s="15" t="s">
        <v>17149</v>
      </c>
      <c r="H6247" s="15" t="s">
        <v>17150</v>
      </c>
      <c r="I6247" s="15" t="s">
        <v>4327</v>
      </c>
      <c r="J6247" s="15" t="s">
        <v>4328</v>
      </c>
      <c r="K6247" s="15"/>
      <c r="L6247" s="103" t="str">
        <f t="shared" si="1"/>
        <v>B-T51-N32-500 gm Natural Tablet Container</v>
      </c>
      <c r="M6247" s="103">
        <f t="shared" si="2"/>
        <v>3000</v>
      </c>
      <c r="N6247" s="102" t="str">
        <f t="shared" si="3"/>
        <v>wk 23</v>
      </c>
    </row>
    <row r="6248" ht="12.75" customHeight="1">
      <c r="A6248" s="15" t="s">
        <v>5072</v>
      </c>
      <c r="B6248" s="15" t="s">
        <v>3123</v>
      </c>
      <c r="C6248" s="15" t="s">
        <v>4321</v>
      </c>
      <c r="D6248" s="15" t="s">
        <v>3183</v>
      </c>
      <c r="E6248" s="15" t="s">
        <v>17151</v>
      </c>
      <c r="F6248" s="15" t="s">
        <v>4324</v>
      </c>
      <c r="G6248" s="15" t="s">
        <v>17152</v>
      </c>
      <c r="H6248" s="15" t="s">
        <v>17153</v>
      </c>
      <c r="I6248" s="15" t="s">
        <v>4327</v>
      </c>
      <c r="J6248" s="15" t="s">
        <v>4345</v>
      </c>
      <c r="K6248" s="15"/>
      <c r="L6248" s="103" t="str">
        <f t="shared" si="1"/>
        <v>B-T51-N32-500 gm Natural Tablet Container</v>
      </c>
      <c r="M6248" s="103">
        <f t="shared" si="2"/>
        <v>360</v>
      </c>
      <c r="N6248" s="102" t="str">
        <f t="shared" si="3"/>
        <v>wk 49</v>
      </c>
    </row>
    <row r="6249" ht="12.75" customHeight="1">
      <c r="A6249" s="15" t="s">
        <v>4425</v>
      </c>
      <c r="B6249" s="15" t="s">
        <v>3123</v>
      </c>
      <c r="C6249" s="15" t="s">
        <v>4321</v>
      </c>
      <c r="D6249" s="15" t="s">
        <v>3465</v>
      </c>
      <c r="E6249" s="15" t="s">
        <v>17154</v>
      </c>
      <c r="F6249" s="15" t="s">
        <v>4324</v>
      </c>
      <c r="G6249" s="15" t="s">
        <v>17135</v>
      </c>
      <c r="H6249" s="15" t="s">
        <v>17136</v>
      </c>
      <c r="I6249" s="15" t="s">
        <v>4327</v>
      </c>
      <c r="J6249" s="15" t="s">
        <v>4345</v>
      </c>
      <c r="K6249" s="15"/>
      <c r="L6249" s="103" t="str">
        <f t="shared" si="1"/>
        <v>B-T51-N32-500 gm Natural Tablet Container</v>
      </c>
      <c r="M6249" s="103">
        <f t="shared" si="2"/>
        <v>240</v>
      </c>
      <c r="N6249" s="102" t="str">
        <f t="shared" si="3"/>
        <v>wk </v>
      </c>
    </row>
    <row r="6250" ht="12.75" customHeight="1">
      <c r="A6250" s="15" t="s">
        <v>4425</v>
      </c>
      <c r="B6250" s="15" t="s">
        <v>3123</v>
      </c>
      <c r="C6250" s="15" t="s">
        <v>4321</v>
      </c>
      <c r="D6250" s="15" t="s">
        <v>6842</v>
      </c>
      <c r="E6250" s="15" t="s">
        <v>10176</v>
      </c>
      <c r="F6250" s="15" t="s">
        <v>4324</v>
      </c>
      <c r="G6250" s="15" t="s">
        <v>17155</v>
      </c>
      <c r="H6250" s="15" t="s">
        <v>17156</v>
      </c>
      <c r="I6250" s="15" t="s">
        <v>4327</v>
      </c>
      <c r="J6250" s="15" t="s">
        <v>4345</v>
      </c>
      <c r="K6250" s="15"/>
      <c r="L6250" s="103" t="str">
        <f t="shared" si="1"/>
        <v>B-T51-N32-500 gm Natural Tablet Container</v>
      </c>
      <c r="M6250" s="103">
        <f t="shared" si="2"/>
        <v>120</v>
      </c>
      <c r="N6250" s="102" t="str">
        <f t="shared" si="3"/>
        <v>wk </v>
      </c>
    </row>
    <row r="6251" ht="12.75" customHeight="1">
      <c r="A6251" s="15" t="s">
        <v>4433</v>
      </c>
      <c r="B6251" s="15" t="s">
        <v>3123</v>
      </c>
      <c r="C6251" s="15" t="s">
        <v>4321</v>
      </c>
      <c r="D6251" s="15" t="s">
        <v>7941</v>
      </c>
      <c r="E6251" s="15" t="s">
        <v>17157</v>
      </c>
      <c r="F6251" s="15" t="s">
        <v>4324</v>
      </c>
      <c r="G6251" s="15" t="s">
        <v>17158</v>
      </c>
      <c r="H6251" s="15" t="s">
        <v>17159</v>
      </c>
      <c r="I6251" s="15" t="s">
        <v>4327</v>
      </c>
      <c r="J6251" s="15" t="s">
        <v>4345</v>
      </c>
      <c r="K6251" s="15"/>
      <c r="L6251" s="103" t="str">
        <f t="shared" si="1"/>
        <v>B-T51-N32-500 gm Natural Tablet Container</v>
      </c>
      <c r="M6251" s="103">
        <f t="shared" si="2"/>
        <v>480</v>
      </c>
      <c r="N6251" s="102" t="str">
        <f t="shared" si="3"/>
        <v>wk </v>
      </c>
    </row>
    <row r="6252" ht="12.75" customHeight="1">
      <c r="A6252" s="15" t="s">
        <v>4435</v>
      </c>
      <c r="B6252" s="15" t="s">
        <v>3123</v>
      </c>
      <c r="C6252" s="15" t="s">
        <v>4321</v>
      </c>
      <c r="D6252" s="15" t="s">
        <v>3183</v>
      </c>
      <c r="E6252" s="15" t="s">
        <v>11773</v>
      </c>
      <c r="F6252" s="15" t="s">
        <v>4324</v>
      </c>
      <c r="G6252" s="15" t="s">
        <v>17152</v>
      </c>
      <c r="H6252" s="15" t="s">
        <v>17153</v>
      </c>
      <c r="I6252" s="15" t="s">
        <v>4327</v>
      </c>
      <c r="J6252" s="15" t="s">
        <v>4328</v>
      </c>
      <c r="K6252" s="15"/>
      <c r="L6252" s="103" t="str">
        <f t="shared" si="1"/>
        <v>B-T51-N32-500 gm Natural Tablet Container</v>
      </c>
      <c r="M6252" s="103">
        <f t="shared" si="2"/>
        <v>360</v>
      </c>
      <c r="N6252" s="102" t="str">
        <f t="shared" si="3"/>
        <v>wk </v>
      </c>
    </row>
    <row r="6253" ht="12.75" customHeight="1">
      <c r="A6253" s="15" t="s">
        <v>4437</v>
      </c>
      <c r="B6253" s="15" t="s">
        <v>3123</v>
      </c>
      <c r="C6253" s="15" t="s">
        <v>4321</v>
      </c>
      <c r="D6253" s="15" t="s">
        <v>3340</v>
      </c>
      <c r="E6253" s="15" t="s">
        <v>17160</v>
      </c>
      <c r="F6253" s="15" t="s">
        <v>4324</v>
      </c>
      <c r="G6253" s="15" t="s">
        <v>17161</v>
      </c>
      <c r="H6253" s="15" t="s">
        <v>17162</v>
      </c>
      <c r="I6253" s="15" t="s">
        <v>4327</v>
      </c>
      <c r="J6253" s="15" t="s">
        <v>4345</v>
      </c>
      <c r="K6253" s="15"/>
      <c r="L6253" s="103" t="str">
        <f t="shared" si="1"/>
        <v>B-T51-N32-500 gm Natural Tablet Container</v>
      </c>
      <c r="M6253" s="103">
        <f t="shared" si="2"/>
        <v>840</v>
      </c>
      <c r="N6253" s="102" t="str">
        <f t="shared" si="3"/>
        <v>wk </v>
      </c>
    </row>
    <row r="6254" ht="12.75" customHeight="1">
      <c r="A6254" s="15" t="s">
        <v>6800</v>
      </c>
      <c r="B6254" s="15" t="s">
        <v>3123</v>
      </c>
      <c r="C6254" s="15" t="s">
        <v>4321</v>
      </c>
      <c r="D6254" s="15" t="s">
        <v>3228</v>
      </c>
      <c r="E6254" s="15" t="s">
        <v>17163</v>
      </c>
      <c r="F6254" s="15" t="s">
        <v>4324</v>
      </c>
      <c r="G6254" s="15" t="s">
        <v>17141</v>
      </c>
      <c r="H6254" s="15" t="s">
        <v>17142</v>
      </c>
      <c r="I6254" s="15" t="s">
        <v>4327</v>
      </c>
      <c r="J6254" s="15" t="s">
        <v>4328</v>
      </c>
      <c r="K6254" s="15"/>
      <c r="L6254" s="103" t="str">
        <f t="shared" si="1"/>
        <v>B-T51-N32-500 gm Natural Tablet Container</v>
      </c>
      <c r="M6254" s="103">
        <f t="shared" si="2"/>
        <v>600</v>
      </c>
      <c r="N6254" s="102" t="str">
        <f t="shared" si="3"/>
        <v>wk 10</v>
      </c>
    </row>
    <row r="6255" ht="12.75" customHeight="1">
      <c r="A6255" s="15" t="s">
        <v>4482</v>
      </c>
      <c r="B6255" s="15" t="s">
        <v>3123</v>
      </c>
      <c r="C6255" s="15" t="s">
        <v>4321</v>
      </c>
      <c r="D6255" s="15" t="s">
        <v>4124</v>
      </c>
      <c r="E6255" s="15" t="s">
        <v>17164</v>
      </c>
      <c r="F6255" s="15" t="s">
        <v>4324</v>
      </c>
      <c r="G6255" s="15" t="s">
        <v>17149</v>
      </c>
      <c r="H6255" s="15" t="s">
        <v>17150</v>
      </c>
      <c r="I6255" s="15" t="s">
        <v>4327</v>
      </c>
      <c r="J6255" s="15" t="s">
        <v>4328</v>
      </c>
      <c r="K6255" s="15"/>
      <c r="L6255" s="103" t="str">
        <f t="shared" si="1"/>
        <v>B-T51-N32-500 gm Natural Tablet Container</v>
      </c>
      <c r="M6255" s="103">
        <f t="shared" si="2"/>
        <v>3000</v>
      </c>
      <c r="N6255" s="102" t="str">
        <f t="shared" si="3"/>
        <v>wk 49</v>
      </c>
    </row>
    <row r="6256" ht="12.75" customHeight="1">
      <c r="A6256" s="15" t="s">
        <v>4487</v>
      </c>
      <c r="B6256" s="15" t="s">
        <v>3123</v>
      </c>
      <c r="C6256" s="15" t="s">
        <v>4321</v>
      </c>
      <c r="D6256" s="15" t="s">
        <v>3465</v>
      </c>
      <c r="E6256" s="15" t="s">
        <v>17165</v>
      </c>
      <c r="F6256" s="15" t="s">
        <v>4324</v>
      </c>
      <c r="G6256" s="15" t="s">
        <v>17135</v>
      </c>
      <c r="H6256" s="15" t="s">
        <v>17136</v>
      </c>
      <c r="I6256" s="15" t="s">
        <v>4327</v>
      </c>
      <c r="J6256" s="15" t="s">
        <v>4328</v>
      </c>
      <c r="K6256" s="15"/>
      <c r="L6256" s="103" t="str">
        <f t="shared" si="1"/>
        <v>B-T51-N32-500 gm Natural Tablet Container</v>
      </c>
      <c r="M6256" s="103">
        <f t="shared" si="2"/>
        <v>240</v>
      </c>
      <c r="N6256" s="102" t="str">
        <f t="shared" si="3"/>
        <v>wk </v>
      </c>
    </row>
    <row r="6257" ht="12.75" customHeight="1">
      <c r="A6257" s="15" t="s">
        <v>4501</v>
      </c>
      <c r="B6257" s="15" t="s">
        <v>3123</v>
      </c>
      <c r="C6257" s="15" t="s">
        <v>4321</v>
      </c>
      <c r="D6257" s="15" t="s">
        <v>3746</v>
      </c>
      <c r="E6257" s="15" t="s">
        <v>17166</v>
      </c>
      <c r="F6257" s="15" t="s">
        <v>17167</v>
      </c>
      <c r="G6257" s="15" t="s">
        <v>17168</v>
      </c>
      <c r="H6257" s="15" t="s">
        <v>17169</v>
      </c>
      <c r="I6257" s="15" t="s">
        <v>4327</v>
      </c>
      <c r="J6257" s="15" t="s">
        <v>4345</v>
      </c>
      <c r="K6257" s="15"/>
      <c r="L6257" s="103" t="str">
        <f t="shared" si="1"/>
        <v>B-T51-N32-500 gm Natural Tablet Container</v>
      </c>
      <c r="M6257" s="103">
        <f t="shared" si="2"/>
        <v>10080</v>
      </c>
      <c r="N6257" s="102" t="str">
        <f t="shared" si="3"/>
        <v>wk </v>
      </c>
    </row>
    <row r="6258" ht="12.75" customHeight="1">
      <c r="A6258" s="15" t="s">
        <v>4513</v>
      </c>
      <c r="B6258" s="15" t="s">
        <v>3123</v>
      </c>
      <c r="C6258" s="15" t="s">
        <v>4321</v>
      </c>
      <c r="D6258" s="15" t="s">
        <v>6842</v>
      </c>
      <c r="E6258" s="15" t="s">
        <v>9837</v>
      </c>
      <c r="F6258" s="15" t="s">
        <v>4324</v>
      </c>
      <c r="G6258" s="15" t="s">
        <v>17155</v>
      </c>
      <c r="H6258" s="15" t="s">
        <v>17156</v>
      </c>
      <c r="I6258" s="15" t="s">
        <v>4327</v>
      </c>
      <c r="J6258" s="15" t="s">
        <v>4328</v>
      </c>
      <c r="K6258" s="15"/>
      <c r="L6258" s="103" t="str">
        <f t="shared" si="1"/>
        <v>B-T51-N32-500 gm Natural Tablet Container</v>
      </c>
      <c r="M6258" s="103">
        <f t="shared" si="2"/>
        <v>120</v>
      </c>
      <c r="N6258" s="102" t="str">
        <f t="shared" si="3"/>
        <v>wk </v>
      </c>
    </row>
    <row r="6259" ht="12.75" customHeight="1">
      <c r="A6259" s="15" t="s">
        <v>4524</v>
      </c>
      <c r="B6259" s="15" t="s">
        <v>3123</v>
      </c>
      <c r="C6259" s="15" t="s">
        <v>4321</v>
      </c>
      <c r="D6259" s="15" t="s">
        <v>6842</v>
      </c>
      <c r="E6259" s="15" t="s">
        <v>17170</v>
      </c>
      <c r="F6259" s="15" t="s">
        <v>4324</v>
      </c>
      <c r="G6259" s="15" t="s">
        <v>17155</v>
      </c>
      <c r="H6259" s="15" t="s">
        <v>17156</v>
      </c>
      <c r="I6259" s="15" t="s">
        <v>4327</v>
      </c>
      <c r="J6259" s="15" t="s">
        <v>4328</v>
      </c>
      <c r="K6259" s="15"/>
      <c r="L6259" s="103" t="str">
        <f t="shared" si="1"/>
        <v>B-T51-N32-500 gm Natural Tablet Container</v>
      </c>
      <c r="M6259" s="103">
        <f t="shared" si="2"/>
        <v>120</v>
      </c>
      <c r="N6259" s="102" t="str">
        <f t="shared" si="3"/>
        <v>wk </v>
      </c>
    </row>
    <row r="6260" ht="12.75" customHeight="1">
      <c r="A6260" s="15" t="s">
        <v>4550</v>
      </c>
      <c r="B6260" s="15" t="s">
        <v>3123</v>
      </c>
      <c r="C6260" s="15" t="s">
        <v>4321</v>
      </c>
      <c r="D6260" s="15" t="s">
        <v>10853</v>
      </c>
      <c r="E6260" s="15" t="s">
        <v>17171</v>
      </c>
      <c r="F6260" s="15" t="s">
        <v>17144</v>
      </c>
      <c r="G6260" s="15" t="s">
        <v>17172</v>
      </c>
      <c r="H6260" s="15" t="s">
        <v>17173</v>
      </c>
      <c r="I6260" s="15" t="s">
        <v>4327</v>
      </c>
      <c r="J6260" s="15" t="s">
        <v>4359</v>
      </c>
      <c r="K6260" s="15"/>
      <c r="L6260" s="103" t="str">
        <f t="shared" si="1"/>
        <v>B-T51-N32-500 gm Natural Tablet Container</v>
      </c>
      <c r="M6260" s="103">
        <f t="shared" si="2"/>
        <v>1920</v>
      </c>
      <c r="N6260" s="102" t="str">
        <f t="shared" si="3"/>
        <v>wk 23</v>
      </c>
    </row>
    <row r="6261" ht="12.75" customHeight="1">
      <c r="A6261" s="15" t="s">
        <v>4560</v>
      </c>
      <c r="B6261" s="15" t="s">
        <v>3123</v>
      </c>
      <c r="C6261" s="15" t="s">
        <v>4321</v>
      </c>
      <c r="D6261" s="15" t="s">
        <v>6766</v>
      </c>
      <c r="E6261" s="15" t="s">
        <v>17174</v>
      </c>
      <c r="F6261" s="15" t="s">
        <v>17144</v>
      </c>
      <c r="G6261" s="15" t="s">
        <v>17175</v>
      </c>
      <c r="H6261" s="15" t="s">
        <v>17176</v>
      </c>
      <c r="I6261" s="15" t="s">
        <v>4327</v>
      </c>
      <c r="J6261" s="15" t="s">
        <v>4359</v>
      </c>
      <c r="K6261" s="15"/>
      <c r="L6261" s="103" t="str">
        <f t="shared" si="1"/>
        <v>B-T51-N32-500 gm Natural Tablet Container</v>
      </c>
      <c r="M6261" s="103">
        <f t="shared" si="2"/>
        <v>1080</v>
      </c>
      <c r="N6261" s="102" t="str">
        <f t="shared" si="3"/>
        <v>wk 45</v>
      </c>
    </row>
    <row r="6262" ht="12.75" customHeight="1">
      <c r="A6262" s="15" t="s">
        <v>4565</v>
      </c>
      <c r="B6262" s="15" t="s">
        <v>3123</v>
      </c>
      <c r="C6262" s="15" t="s">
        <v>4321</v>
      </c>
      <c r="D6262" s="15" t="s">
        <v>7941</v>
      </c>
      <c r="E6262" s="15" t="s">
        <v>17177</v>
      </c>
      <c r="F6262" s="15" t="s">
        <v>4324</v>
      </c>
      <c r="G6262" s="15" t="s">
        <v>17158</v>
      </c>
      <c r="H6262" s="15" t="s">
        <v>17178</v>
      </c>
      <c r="I6262" s="15" t="s">
        <v>4327</v>
      </c>
      <c r="J6262" s="15" t="s">
        <v>4345</v>
      </c>
      <c r="K6262" s="15"/>
      <c r="L6262" s="103" t="str">
        <f t="shared" si="1"/>
        <v>B-T51-N32-500 gm Natural Tablet Container</v>
      </c>
      <c r="M6262" s="103">
        <f t="shared" si="2"/>
        <v>480</v>
      </c>
      <c r="N6262" s="102" t="str">
        <f t="shared" si="3"/>
        <v>wk 49</v>
      </c>
    </row>
    <row r="6263" ht="12.75" customHeight="1">
      <c r="A6263" s="15" t="s">
        <v>4579</v>
      </c>
      <c r="B6263" s="15" t="s">
        <v>3123</v>
      </c>
      <c r="C6263" s="15" t="s">
        <v>4321</v>
      </c>
      <c r="D6263" s="15" t="s">
        <v>3465</v>
      </c>
      <c r="E6263" s="15" t="s">
        <v>9519</v>
      </c>
      <c r="F6263" s="15" t="s">
        <v>4324</v>
      </c>
      <c r="G6263" s="15" t="s">
        <v>17135</v>
      </c>
      <c r="H6263" s="15" t="s">
        <v>17179</v>
      </c>
      <c r="I6263" s="15" t="s">
        <v>4327</v>
      </c>
      <c r="J6263" s="15" t="s">
        <v>4345</v>
      </c>
      <c r="K6263" s="15"/>
      <c r="L6263" s="103" t="str">
        <f t="shared" si="1"/>
        <v>B-T51-N32-500 gm Natural Tablet Container</v>
      </c>
      <c r="M6263" s="103">
        <f t="shared" si="2"/>
        <v>240</v>
      </c>
      <c r="N6263" s="102" t="str">
        <f t="shared" si="3"/>
        <v>wk </v>
      </c>
    </row>
    <row r="6264" ht="12.75" customHeight="1">
      <c r="A6264" s="15" t="s">
        <v>4584</v>
      </c>
      <c r="B6264" s="15" t="s">
        <v>3123</v>
      </c>
      <c r="C6264" s="15" t="s">
        <v>4321</v>
      </c>
      <c r="D6264" s="15" t="s">
        <v>6842</v>
      </c>
      <c r="E6264" s="15" t="s">
        <v>17180</v>
      </c>
      <c r="F6264" s="15" t="s">
        <v>4324</v>
      </c>
      <c r="G6264" s="15" t="s">
        <v>17155</v>
      </c>
      <c r="H6264" s="15" t="s">
        <v>17181</v>
      </c>
      <c r="I6264" s="15" t="s">
        <v>4327</v>
      </c>
      <c r="J6264" s="15" t="s">
        <v>4345</v>
      </c>
      <c r="K6264" s="15"/>
      <c r="L6264" s="103" t="str">
        <f t="shared" si="1"/>
        <v>B-T51-N32-500 gm Natural Tablet Container</v>
      </c>
      <c r="M6264" s="103">
        <f t="shared" si="2"/>
        <v>120</v>
      </c>
      <c r="N6264" s="102" t="str">
        <f t="shared" si="3"/>
        <v>wk </v>
      </c>
    </row>
    <row r="6265" ht="12.75" customHeight="1">
      <c r="A6265" s="15" t="s">
        <v>4597</v>
      </c>
      <c r="B6265" s="15" t="s">
        <v>3123</v>
      </c>
      <c r="C6265" s="15" t="s">
        <v>4321</v>
      </c>
      <c r="D6265" s="15" t="s">
        <v>6842</v>
      </c>
      <c r="E6265" s="15" t="s">
        <v>17182</v>
      </c>
      <c r="F6265" s="15" t="s">
        <v>4324</v>
      </c>
      <c r="G6265" s="15" t="s">
        <v>17155</v>
      </c>
      <c r="H6265" s="15" t="s">
        <v>17183</v>
      </c>
      <c r="I6265" s="15" t="s">
        <v>4327</v>
      </c>
      <c r="J6265" s="15" t="s">
        <v>4328</v>
      </c>
      <c r="K6265" s="15"/>
      <c r="L6265" s="103" t="str">
        <f t="shared" si="1"/>
        <v>B-T51-N32-500 gm Natural Tablet Container</v>
      </c>
      <c r="M6265" s="103">
        <f t="shared" si="2"/>
        <v>120</v>
      </c>
      <c r="N6265" s="102" t="str">
        <f t="shared" si="3"/>
        <v>wk </v>
      </c>
    </row>
    <row r="6266" ht="12.75" customHeight="1">
      <c r="A6266" s="15" t="s">
        <v>4636</v>
      </c>
      <c r="B6266" s="15" t="s">
        <v>3123</v>
      </c>
      <c r="C6266" s="15" t="s">
        <v>4321</v>
      </c>
      <c r="D6266" s="15" t="s">
        <v>3183</v>
      </c>
      <c r="E6266" s="15" t="s">
        <v>17184</v>
      </c>
      <c r="F6266" s="15" t="s">
        <v>4324</v>
      </c>
      <c r="G6266" s="15" t="s">
        <v>17152</v>
      </c>
      <c r="H6266" s="15" t="s">
        <v>17185</v>
      </c>
      <c r="I6266" s="15" t="s">
        <v>4327</v>
      </c>
      <c r="J6266" s="15" t="s">
        <v>4328</v>
      </c>
      <c r="K6266" s="15"/>
      <c r="L6266" s="103" t="str">
        <f t="shared" si="1"/>
        <v>B-T51-N32-500 gm Natural Tablet Container</v>
      </c>
      <c r="M6266" s="103">
        <f t="shared" si="2"/>
        <v>360</v>
      </c>
      <c r="N6266" s="102" t="str">
        <f t="shared" si="3"/>
        <v>wk 45</v>
      </c>
    </row>
    <row r="6267" ht="12.75" customHeight="1">
      <c r="A6267" s="15" t="s">
        <v>4636</v>
      </c>
      <c r="B6267" s="15" t="s">
        <v>3123</v>
      </c>
      <c r="C6267" s="15" t="s">
        <v>4321</v>
      </c>
      <c r="D6267" s="15" t="s">
        <v>6842</v>
      </c>
      <c r="E6267" s="15" t="s">
        <v>16191</v>
      </c>
      <c r="F6267" s="15" t="s">
        <v>4324</v>
      </c>
      <c r="G6267" s="15" t="s">
        <v>17155</v>
      </c>
      <c r="H6267" s="15" t="s">
        <v>17186</v>
      </c>
      <c r="I6267" s="15" t="s">
        <v>4327</v>
      </c>
      <c r="J6267" s="15" t="s">
        <v>4328</v>
      </c>
      <c r="K6267" s="15"/>
      <c r="L6267" s="103" t="str">
        <f t="shared" si="1"/>
        <v>B-T51-N32-500 gm Natural Tablet Container</v>
      </c>
      <c r="M6267" s="103">
        <f t="shared" si="2"/>
        <v>120</v>
      </c>
      <c r="N6267" s="102" t="str">
        <f t="shared" si="3"/>
        <v>wk 45</v>
      </c>
    </row>
    <row r="6268" ht="12.75" customHeight="1">
      <c r="A6268" s="15" t="s">
        <v>8258</v>
      </c>
      <c r="B6268" s="15" t="s">
        <v>3123</v>
      </c>
      <c r="C6268" s="15" t="s">
        <v>4321</v>
      </c>
      <c r="D6268" s="15" t="s">
        <v>4426</v>
      </c>
      <c r="E6268" s="15" t="s">
        <v>17187</v>
      </c>
      <c r="F6268" s="15" t="s">
        <v>4324</v>
      </c>
      <c r="G6268" s="15" t="s">
        <v>17188</v>
      </c>
      <c r="H6268" s="15" t="s">
        <v>17189</v>
      </c>
      <c r="I6268" s="15" t="s">
        <v>4327</v>
      </c>
      <c r="J6268" s="15" t="s">
        <v>4345</v>
      </c>
      <c r="K6268" s="15"/>
      <c r="L6268" s="103" t="str">
        <f t="shared" si="1"/>
        <v>B-T51-N32-500 gm Natural Tablet Container</v>
      </c>
      <c r="M6268" s="103">
        <f t="shared" si="2"/>
        <v>3600</v>
      </c>
      <c r="N6268" s="102" t="str">
        <f t="shared" si="3"/>
        <v>wk </v>
      </c>
    </row>
    <row r="6269" ht="12.75" customHeight="1">
      <c r="A6269" s="15" t="s">
        <v>8258</v>
      </c>
      <c r="B6269" s="15" t="s">
        <v>3123</v>
      </c>
      <c r="C6269" s="15" t="s">
        <v>4965</v>
      </c>
      <c r="D6269" s="15" t="s">
        <v>17190</v>
      </c>
      <c r="E6269" s="15" t="s">
        <v>17191</v>
      </c>
      <c r="F6269" s="15" t="s">
        <v>4324</v>
      </c>
      <c r="G6269" s="15" t="s">
        <v>17192</v>
      </c>
      <c r="H6269" s="15" t="s">
        <v>17193</v>
      </c>
      <c r="I6269" s="15" t="s">
        <v>4327</v>
      </c>
      <c r="J6269" s="15" t="s">
        <v>4345</v>
      </c>
      <c r="K6269" s="15"/>
      <c r="L6269" s="103" t="str">
        <f t="shared" si="1"/>
        <v>B-T51-N32-500 gm Natural Tablet Container</v>
      </c>
      <c r="M6269" s="103">
        <f t="shared" si="2"/>
        <v>3600</v>
      </c>
      <c r="N6269" s="102" t="str">
        <f t="shared" si="3"/>
        <v>wk </v>
      </c>
    </row>
    <row r="6270" ht="12.75" customHeight="1">
      <c r="A6270" s="15" t="s">
        <v>8258</v>
      </c>
      <c r="B6270" s="15" t="s">
        <v>3123</v>
      </c>
      <c r="C6270" s="15" t="s">
        <v>4321</v>
      </c>
      <c r="D6270" s="15" t="s">
        <v>4426</v>
      </c>
      <c r="E6270" s="15" t="s">
        <v>17194</v>
      </c>
      <c r="F6270" s="15" t="s">
        <v>4324</v>
      </c>
      <c r="G6270" s="15" t="s">
        <v>17188</v>
      </c>
      <c r="H6270" s="15" t="s">
        <v>17195</v>
      </c>
      <c r="I6270" s="15" t="s">
        <v>4327</v>
      </c>
      <c r="J6270" s="15" t="s">
        <v>4345</v>
      </c>
      <c r="K6270" s="15"/>
      <c r="L6270" s="103" t="str">
        <f t="shared" si="1"/>
        <v>B-T51-N32-500 gm Natural Tablet Container</v>
      </c>
      <c r="M6270" s="103">
        <f t="shared" si="2"/>
        <v>3600</v>
      </c>
      <c r="N6270" s="102" t="str">
        <f t="shared" si="3"/>
        <v>wk </v>
      </c>
    </row>
    <row r="6271" ht="12.75" customHeight="1">
      <c r="A6271" s="15" t="s">
        <v>4656</v>
      </c>
      <c r="B6271" s="15" t="s">
        <v>3123</v>
      </c>
      <c r="C6271" s="15" t="s">
        <v>4321</v>
      </c>
      <c r="D6271" s="15" t="s">
        <v>3611</v>
      </c>
      <c r="E6271" s="15" t="s">
        <v>17196</v>
      </c>
      <c r="F6271" s="15" t="s">
        <v>4324</v>
      </c>
      <c r="G6271" s="15" t="s">
        <v>17197</v>
      </c>
      <c r="H6271" s="15" t="s">
        <v>17198</v>
      </c>
      <c r="I6271" s="15" t="s">
        <v>4327</v>
      </c>
      <c r="J6271" s="15" t="s">
        <v>4328</v>
      </c>
      <c r="K6271" s="15"/>
      <c r="L6271" s="103" t="str">
        <f t="shared" si="1"/>
        <v>B-T51-N32-500 gm Natural Tablet Container</v>
      </c>
      <c r="M6271" s="103">
        <f t="shared" si="2"/>
        <v>2700</v>
      </c>
      <c r="N6271" s="102" t="str">
        <f t="shared" si="3"/>
        <v>wk </v>
      </c>
    </row>
    <row r="6272" ht="12.75" customHeight="1">
      <c r="A6272" s="15" t="s">
        <v>4662</v>
      </c>
      <c r="B6272" s="15" t="s">
        <v>3123</v>
      </c>
      <c r="C6272" s="15" t="s">
        <v>4321</v>
      </c>
      <c r="D6272" s="15" t="s">
        <v>4124</v>
      </c>
      <c r="E6272" s="15" t="s">
        <v>17199</v>
      </c>
      <c r="F6272" s="15" t="s">
        <v>4324</v>
      </c>
      <c r="G6272" s="15" t="s">
        <v>17149</v>
      </c>
      <c r="H6272" s="15" t="s">
        <v>17200</v>
      </c>
      <c r="I6272" s="15" t="s">
        <v>4327</v>
      </c>
      <c r="J6272" s="15" t="s">
        <v>4345</v>
      </c>
      <c r="K6272" s="15"/>
      <c r="L6272" s="103" t="str">
        <f t="shared" si="1"/>
        <v>B-T51-N32-500 gm Natural Tablet Container</v>
      </c>
      <c r="M6272" s="103">
        <f t="shared" si="2"/>
        <v>3000</v>
      </c>
      <c r="N6272" s="102" t="str">
        <f t="shared" si="3"/>
        <v>wk </v>
      </c>
    </row>
    <row r="6273" ht="12.75" customHeight="1">
      <c r="A6273" s="15" t="s">
        <v>4673</v>
      </c>
      <c r="B6273" s="15" t="s">
        <v>3123</v>
      </c>
      <c r="C6273" s="15" t="s">
        <v>4321</v>
      </c>
      <c r="D6273" s="15" t="s">
        <v>6842</v>
      </c>
      <c r="E6273" s="15" t="s">
        <v>17201</v>
      </c>
      <c r="F6273" s="15" t="s">
        <v>4324</v>
      </c>
      <c r="G6273" s="15" t="s">
        <v>17155</v>
      </c>
      <c r="H6273" s="15" t="s">
        <v>17186</v>
      </c>
      <c r="I6273" s="15" t="s">
        <v>4327</v>
      </c>
      <c r="J6273" s="15" t="s">
        <v>4345</v>
      </c>
      <c r="K6273" s="15"/>
      <c r="L6273" s="103" t="str">
        <f t="shared" si="1"/>
        <v>B-T51-N32-500 gm Natural Tablet Container</v>
      </c>
      <c r="M6273" s="103">
        <f t="shared" si="2"/>
        <v>120</v>
      </c>
      <c r="N6273" s="102" t="str">
        <f t="shared" si="3"/>
        <v>wk </v>
      </c>
    </row>
    <row r="6274" ht="12.75" customHeight="1">
      <c r="A6274" s="15" t="s">
        <v>4673</v>
      </c>
      <c r="B6274" s="15" t="s">
        <v>3123</v>
      </c>
      <c r="C6274" s="15" t="s">
        <v>4321</v>
      </c>
      <c r="D6274" s="15" t="s">
        <v>3465</v>
      </c>
      <c r="E6274" s="15" t="s">
        <v>17202</v>
      </c>
      <c r="F6274" s="15" t="s">
        <v>4324</v>
      </c>
      <c r="G6274" s="15" t="s">
        <v>17135</v>
      </c>
      <c r="H6274" s="15" t="s">
        <v>17203</v>
      </c>
      <c r="I6274" s="15" t="s">
        <v>4327</v>
      </c>
      <c r="J6274" s="15" t="s">
        <v>4328</v>
      </c>
      <c r="K6274" s="15"/>
      <c r="L6274" s="103" t="str">
        <f t="shared" si="1"/>
        <v>B-T51-N32-500 gm Natural Tablet Container</v>
      </c>
      <c r="M6274" s="103">
        <f t="shared" si="2"/>
        <v>240</v>
      </c>
      <c r="N6274" s="102" t="str">
        <f t="shared" si="3"/>
        <v>wk </v>
      </c>
    </row>
    <row r="6275" ht="12.75" customHeight="1">
      <c r="A6275" s="15" t="s">
        <v>4684</v>
      </c>
      <c r="B6275" s="15" t="s">
        <v>3123</v>
      </c>
      <c r="C6275" s="15" t="s">
        <v>4321</v>
      </c>
      <c r="D6275" s="15" t="s">
        <v>6842</v>
      </c>
      <c r="E6275" s="15" t="s">
        <v>16201</v>
      </c>
      <c r="F6275" s="15" t="s">
        <v>4324</v>
      </c>
      <c r="G6275" s="15" t="s">
        <v>17155</v>
      </c>
      <c r="H6275" s="15" t="s">
        <v>17186</v>
      </c>
      <c r="I6275" s="15" t="s">
        <v>4327</v>
      </c>
      <c r="J6275" s="15" t="s">
        <v>4328</v>
      </c>
      <c r="K6275" s="15"/>
      <c r="L6275" s="103" t="str">
        <f t="shared" si="1"/>
        <v>B-T51-N32-500 gm Natural Tablet Container</v>
      </c>
      <c r="M6275" s="103">
        <f t="shared" si="2"/>
        <v>120</v>
      </c>
      <c r="N6275" s="102" t="str">
        <f t="shared" si="3"/>
        <v>wk </v>
      </c>
    </row>
    <row r="6276" ht="12.75" customHeight="1">
      <c r="A6276" s="15" t="s">
        <v>4692</v>
      </c>
      <c r="B6276" s="15" t="s">
        <v>3123</v>
      </c>
      <c r="C6276" s="15" t="s">
        <v>4321</v>
      </c>
      <c r="D6276" s="15" t="s">
        <v>3183</v>
      </c>
      <c r="E6276" s="15" t="s">
        <v>17204</v>
      </c>
      <c r="F6276" s="15" t="s">
        <v>4324</v>
      </c>
      <c r="G6276" s="15" t="s">
        <v>17152</v>
      </c>
      <c r="H6276" s="15" t="s">
        <v>17205</v>
      </c>
      <c r="I6276" s="15" t="s">
        <v>4327</v>
      </c>
      <c r="J6276" s="15" t="s">
        <v>4328</v>
      </c>
      <c r="K6276" s="15"/>
      <c r="L6276" s="103" t="str">
        <f t="shared" si="1"/>
        <v>B-T51-N32-500 gm Natural Tablet Container</v>
      </c>
      <c r="M6276" s="103">
        <f t="shared" si="2"/>
        <v>360</v>
      </c>
      <c r="N6276" s="102" t="str">
        <f t="shared" si="3"/>
        <v>wk 2</v>
      </c>
    </row>
    <row r="6277" ht="12.75" customHeight="1">
      <c r="A6277" s="15" t="s">
        <v>4695</v>
      </c>
      <c r="B6277" s="15" t="s">
        <v>3123</v>
      </c>
      <c r="C6277" s="15" t="s">
        <v>4321</v>
      </c>
      <c r="D6277" s="15" t="s">
        <v>6766</v>
      </c>
      <c r="E6277" s="15" t="s">
        <v>17206</v>
      </c>
      <c r="F6277" s="15" t="s">
        <v>17144</v>
      </c>
      <c r="G6277" s="15" t="s">
        <v>17175</v>
      </c>
      <c r="H6277" s="15" t="s">
        <v>17207</v>
      </c>
      <c r="I6277" s="15" t="s">
        <v>4327</v>
      </c>
      <c r="J6277" s="15" t="s">
        <v>4359</v>
      </c>
      <c r="K6277" s="15"/>
      <c r="L6277" s="103" t="str">
        <f t="shared" si="1"/>
        <v>B-T51-N32-500 gm Natural Tablet Container</v>
      </c>
      <c r="M6277" s="103">
        <f t="shared" si="2"/>
        <v>1080</v>
      </c>
      <c r="N6277" s="102" t="str">
        <f t="shared" si="3"/>
        <v>wk 6</v>
      </c>
    </row>
    <row r="6278" ht="12.75" customHeight="1">
      <c r="A6278" s="15" t="s">
        <v>4698</v>
      </c>
      <c r="B6278" s="15" t="s">
        <v>3123</v>
      </c>
      <c r="C6278" s="15" t="s">
        <v>4321</v>
      </c>
      <c r="D6278" s="15" t="s">
        <v>6842</v>
      </c>
      <c r="E6278" s="15" t="s">
        <v>17208</v>
      </c>
      <c r="F6278" s="15" t="s">
        <v>4324</v>
      </c>
      <c r="G6278" s="15" t="s">
        <v>17155</v>
      </c>
      <c r="H6278" s="15" t="s">
        <v>17186</v>
      </c>
      <c r="I6278" s="15" t="s">
        <v>4327</v>
      </c>
      <c r="J6278" s="15" t="s">
        <v>4328</v>
      </c>
      <c r="K6278" s="15"/>
      <c r="L6278" s="103" t="str">
        <f t="shared" si="1"/>
        <v>B-T51-N32-500 gm Natural Tablet Container</v>
      </c>
      <c r="M6278" s="103">
        <f t="shared" si="2"/>
        <v>120</v>
      </c>
      <c r="N6278" s="102" t="str">
        <f t="shared" si="3"/>
        <v>wk 10</v>
      </c>
    </row>
    <row r="6279" ht="12.75" customHeight="1">
      <c r="A6279" s="15" t="s">
        <v>4713</v>
      </c>
      <c r="B6279" s="15" t="s">
        <v>3123</v>
      </c>
      <c r="C6279" s="15" t="s">
        <v>4321</v>
      </c>
      <c r="D6279" s="15" t="s">
        <v>3465</v>
      </c>
      <c r="E6279" s="15" t="s">
        <v>16010</v>
      </c>
      <c r="F6279" s="15" t="s">
        <v>4324</v>
      </c>
      <c r="G6279" s="15" t="s">
        <v>17135</v>
      </c>
      <c r="H6279" s="15" t="s">
        <v>17203</v>
      </c>
      <c r="I6279" s="15" t="s">
        <v>4327</v>
      </c>
      <c r="J6279" s="15" t="s">
        <v>4328</v>
      </c>
      <c r="K6279" s="15"/>
      <c r="L6279" s="103" t="str">
        <f t="shared" si="1"/>
        <v>B-T51-N32-500 gm Natural Tablet Container</v>
      </c>
      <c r="M6279" s="103">
        <f t="shared" si="2"/>
        <v>240</v>
      </c>
      <c r="N6279" s="102" t="str">
        <f t="shared" si="3"/>
        <v>wk 36</v>
      </c>
    </row>
    <row r="6280" ht="12.75" customHeight="1">
      <c r="A6280" s="15" t="s">
        <v>4722</v>
      </c>
      <c r="B6280" s="15" t="s">
        <v>3123</v>
      </c>
      <c r="C6280" s="15" t="s">
        <v>4321</v>
      </c>
      <c r="D6280" s="15" t="s">
        <v>3228</v>
      </c>
      <c r="E6280" s="15" t="s">
        <v>10987</v>
      </c>
      <c r="F6280" s="15" t="s">
        <v>4324</v>
      </c>
      <c r="G6280" s="15" t="s">
        <v>17141</v>
      </c>
      <c r="H6280" s="15" t="s">
        <v>17209</v>
      </c>
      <c r="I6280" s="15" t="s">
        <v>4327</v>
      </c>
      <c r="J6280" s="15" t="s">
        <v>4328</v>
      </c>
      <c r="K6280" s="15"/>
      <c r="L6280" s="103" t="str">
        <f t="shared" si="1"/>
        <v>B-T51-N32-500 gm Natural Tablet Container</v>
      </c>
      <c r="M6280" s="103">
        <f t="shared" si="2"/>
        <v>600</v>
      </c>
      <c r="N6280" s="102" t="str">
        <f t="shared" si="3"/>
        <v>wk </v>
      </c>
    </row>
    <row r="6281" ht="12.75" customHeight="1">
      <c r="A6281" s="15" t="s">
        <v>4724</v>
      </c>
      <c r="B6281" s="15" t="s">
        <v>3123</v>
      </c>
      <c r="C6281" s="15" t="s">
        <v>4321</v>
      </c>
      <c r="D6281" s="15" t="s">
        <v>6842</v>
      </c>
      <c r="E6281" s="15" t="s">
        <v>16014</v>
      </c>
      <c r="F6281" s="15" t="s">
        <v>4324</v>
      </c>
      <c r="G6281" s="15" t="s">
        <v>17155</v>
      </c>
      <c r="H6281" s="15" t="s">
        <v>17186</v>
      </c>
      <c r="I6281" s="15" t="s">
        <v>4327</v>
      </c>
      <c r="J6281" s="15" t="s">
        <v>4345</v>
      </c>
      <c r="K6281" s="15"/>
      <c r="L6281" s="103" t="str">
        <f t="shared" si="1"/>
        <v>B-T51-N32-500 gm Natural Tablet Container</v>
      </c>
      <c r="M6281" s="103">
        <f t="shared" si="2"/>
        <v>120</v>
      </c>
      <c r="N6281" s="102" t="str">
        <f t="shared" si="3"/>
        <v>wk </v>
      </c>
    </row>
    <row r="6282" ht="12.75" customHeight="1">
      <c r="A6282" s="15" t="s">
        <v>4726</v>
      </c>
      <c r="B6282" s="15" t="s">
        <v>3123</v>
      </c>
      <c r="C6282" s="15" t="s">
        <v>4321</v>
      </c>
      <c r="D6282" s="15" t="s">
        <v>6842</v>
      </c>
      <c r="E6282" s="15" t="s">
        <v>16696</v>
      </c>
      <c r="F6282" s="15" t="s">
        <v>4324</v>
      </c>
      <c r="G6282" s="15" t="s">
        <v>17155</v>
      </c>
      <c r="H6282" s="15" t="s">
        <v>17186</v>
      </c>
      <c r="I6282" s="15" t="s">
        <v>4327</v>
      </c>
      <c r="J6282" s="15" t="s">
        <v>4328</v>
      </c>
      <c r="K6282" s="15"/>
      <c r="L6282" s="103" t="str">
        <f t="shared" si="1"/>
        <v>B-T51-N32-500 gm Natural Tablet Container</v>
      </c>
      <c r="M6282" s="103">
        <f t="shared" si="2"/>
        <v>120</v>
      </c>
      <c r="N6282" s="102" t="str">
        <f t="shared" si="3"/>
        <v>wk </v>
      </c>
    </row>
    <row r="6283" ht="12.75" customHeight="1">
      <c r="A6283" s="15" t="s">
        <v>5269</v>
      </c>
      <c r="B6283" s="15" t="s">
        <v>3123</v>
      </c>
      <c r="C6283" s="15" t="s">
        <v>4321</v>
      </c>
      <c r="D6283" s="15" t="s">
        <v>6842</v>
      </c>
      <c r="E6283" s="15" t="s">
        <v>17210</v>
      </c>
      <c r="F6283" s="15" t="s">
        <v>4324</v>
      </c>
      <c r="G6283" s="15" t="s">
        <v>17155</v>
      </c>
      <c r="H6283" s="15" t="s">
        <v>17186</v>
      </c>
      <c r="I6283" s="15" t="s">
        <v>4327</v>
      </c>
      <c r="J6283" s="15" t="s">
        <v>4328</v>
      </c>
      <c r="K6283" s="15"/>
      <c r="L6283" s="103" t="str">
        <f t="shared" si="1"/>
        <v>B-T51-N32-500 gm Natural Tablet Container</v>
      </c>
      <c r="M6283" s="103">
        <f t="shared" si="2"/>
        <v>120</v>
      </c>
      <c r="N6283" s="102" t="str">
        <f t="shared" si="3"/>
        <v>wk </v>
      </c>
    </row>
    <row r="6284" ht="12.75" customHeight="1">
      <c r="A6284" s="15" t="s">
        <v>5272</v>
      </c>
      <c r="B6284" s="15" t="s">
        <v>3123</v>
      </c>
      <c r="C6284" s="15" t="s">
        <v>4321</v>
      </c>
      <c r="D6284" s="15" t="s">
        <v>3228</v>
      </c>
      <c r="E6284" s="15" t="s">
        <v>11398</v>
      </c>
      <c r="F6284" s="15" t="s">
        <v>4324</v>
      </c>
      <c r="G6284" s="15" t="s">
        <v>17141</v>
      </c>
      <c r="H6284" s="15" t="s">
        <v>17209</v>
      </c>
      <c r="I6284" s="15" t="s">
        <v>4327</v>
      </c>
      <c r="J6284" s="15" t="s">
        <v>4328</v>
      </c>
      <c r="K6284" s="15"/>
      <c r="L6284" s="103" t="str">
        <f t="shared" si="1"/>
        <v>B-T51-N32-500 gm Natural Tablet Container</v>
      </c>
      <c r="M6284" s="103">
        <f t="shared" si="2"/>
        <v>600</v>
      </c>
      <c r="N6284" s="102" t="str">
        <f t="shared" si="3"/>
        <v>wk </v>
      </c>
    </row>
    <row r="6285" ht="12.75" customHeight="1">
      <c r="A6285" s="15" t="s">
        <v>4739</v>
      </c>
      <c r="B6285" s="15" t="s">
        <v>3123</v>
      </c>
      <c r="C6285" s="15" t="s">
        <v>4321</v>
      </c>
      <c r="D6285" s="15" t="s">
        <v>6842</v>
      </c>
      <c r="E6285" s="15" t="s">
        <v>16017</v>
      </c>
      <c r="F6285" s="15" t="s">
        <v>4324</v>
      </c>
      <c r="G6285" s="15" t="s">
        <v>17155</v>
      </c>
      <c r="H6285" s="15" t="s">
        <v>17186</v>
      </c>
      <c r="I6285" s="15" t="s">
        <v>4327</v>
      </c>
      <c r="J6285" s="15" t="s">
        <v>4328</v>
      </c>
      <c r="K6285" s="15"/>
      <c r="L6285" s="103" t="str">
        <f t="shared" si="1"/>
        <v>B-T51-N32-500 gm Natural Tablet Container</v>
      </c>
      <c r="M6285" s="103">
        <f t="shared" si="2"/>
        <v>120</v>
      </c>
      <c r="N6285" s="102" t="str">
        <f t="shared" si="3"/>
        <v>wk </v>
      </c>
    </row>
    <row r="6286" ht="12.75" customHeight="1">
      <c r="A6286" s="15" t="s">
        <v>4751</v>
      </c>
      <c r="B6286" s="15" t="s">
        <v>3123</v>
      </c>
      <c r="C6286" s="15" t="s">
        <v>4321</v>
      </c>
      <c r="D6286" s="15" t="s">
        <v>3465</v>
      </c>
      <c r="E6286" s="15" t="s">
        <v>9695</v>
      </c>
      <c r="F6286" s="15" t="s">
        <v>4324</v>
      </c>
      <c r="G6286" s="15" t="s">
        <v>17135</v>
      </c>
      <c r="H6286" s="15" t="s">
        <v>17203</v>
      </c>
      <c r="I6286" s="15" t="s">
        <v>4327</v>
      </c>
      <c r="J6286" s="15" t="s">
        <v>4345</v>
      </c>
      <c r="K6286" s="15"/>
      <c r="L6286" s="103" t="str">
        <f t="shared" si="1"/>
        <v>B-T51-N32-500 gm Natural Tablet Container</v>
      </c>
      <c r="M6286" s="103">
        <f t="shared" si="2"/>
        <v>240</v>
      </c>
      <c r="N6286" s="102" t="str">
        <f t="shared" si="3"/>
        <v>wk </v>
      </c>
    </row>
    <row r="6287" ht="12.75" customHeight="1">
      <c r="A6287" s="15" t="s">
        <v>4756</v>
      </c>
      <c r="B6287" s="15" t="s">
        <v>3123</v>
      </c>
      <c r="C6287" s="15" t="s">
        <v>4321</v>
      </c>
      <c r="D6287" s="15" t="s">
        <v>17211</v>
      </c>
      <c r="E6287" s="15" t="s">
        <v>17212</v>
      </c>
      <c r="F6287" s="15" t="s">
        <v>4324</v>
      </c>
      <c r="G6287" s="15" t="s">
        <v>17213</v>
      </c>
      <c r="H6287" s="15" t="s">
        <v>17214</v>
      </c>
      <c r="I6287" s="15" t="s">
        <v>4327</v>
      </c>
      <c r="J6287" s="15" t="s">
        <v>4345</v>
      </c>
      <c r="K6287" s="15"/>
      <c r="L6287" s="103" t="str">
        <f t="shared" si="1"/>
        <v>B-T51-N32-500 gm Natural Tablet Container</v>
      </c>
      <c r="M6287" s="103">
        <f t="shared" si="2"/>
        <v>810</v>
      </c>
      <c r="N6287" s="102" t="str">
        <f t="shared" si="3"/>
        <v>wk 2</v>
      </c>
    </row>
    <row r="6288" ht="12.75" customHeight="1">
      <c r="A6288" s="15" t="s">
        <v>4346</v>
      </c>
      <c r="B6288" s="15" t="s">
        <v>3123</v>
      </c>
      <c r="C6288" s="15" t="s">
        <v>4321</v>
      </c>
      <c r="D6288" s="15" t="s">
        <v>4993</v>
      </c>
      <c r="E6288" s="15" t="s">
        <v>17215</v>
      </c>
      <c r="F6288" s="15" t="s">
        <v>10863</v>
      </c>
      <c r="G6288" s="15" t="s">
        <v>17216</v>
      </c>
      <c r="H6288" s="15" t="s">
        <v>17217</v>
      </c>
      <c r="I6288" s="15" t="s">
        <v>4327</v>
      </c>
      <c r="J6288" s="15" t="s">
        <v>4328</v>
      </c>
      <c r="K6288" s="15"/>
      <c r="L6288" s="103" t="str">
        <f t="shared" si="1"/>
        <v>B-T51-N32-500 gm Natural Tablet Container</v>
      </c>
      <c r="M6288" s="103">
        <f t="shared" si="2"/>
        <v>1200</v>
      </c>
      <c r="N6288" s="102" t="str">
        <f t="shared" si="3"/>
        <v>wk </v>
      </c>
    </row>
    <row r="6289" ht="12.75" customHeight="1">
      <c r="A6289" s="15" t="s">
        <v>4346</v>
      </c>
      <c r="B6289" s="15" t="s">
        <v>3123</v>
      </c>
      <c r="C6289" s="15" t="s">
        <v>4321</v>
      </c>
      <c r="D6289" s="15" t="s">
        <v>3465</v>
      </c>
      <c r="E6289" s="15" t="s">
        <v>17218</v>
      </c>
      <c r="F6289" s="15" t="s">
        <v>4324</v>
      </c>
      <c r="G6289" s="15" t="s">
        <v>17135</v>
      </c>
      <c r="H6289" s="15" t="s">
        <v>17219</v>
      </c>
      <c r="I6289" s="15" t="s">
        <v>4327</v>
      </c>
      <c r="J6289" s="15" t="s">
        <v>4328</v>
      </c>
      <c r="K6289" s="15"/>
      <c r="L6289" s="103" t="str">
        <f t="shared" si="1"/>
        <v>B-T51-N32-500 gm Natural Tablet Container</v>
      </c>
      <c r="M6289" s="103">
        <f t="shared" si="2"/>
        <v>240</v>
      </c>
      <c r="N6289" s="102" t="str">
        <f t="shared" si="3"/>
        <v>wk </v>
      </c>
    </row>
    <row r="6290" ht="12.75" customHeight="1">
      <c r="A6290" s="15" t="s">
        <v>4802</v>
      </c>
      <c r="B6290" s="15" t="s">
        <v>3123</v>
      </c>
      <c r="C6290" s="15" t="s">
        <v>4321</v>
      </c>
      <c r="D6290" s="15" t="s">
        <v>3465</v>
      </c>
      <c r="E6290" s="15" t="s">
        <v>14839</v>
      </c>
      <c r="F6290" s="15" t="s">
        <v>4324</v>
      </c>
      <c r="G6290" s="15" t="s">
        <v>17135</v>
      </c>
      <c r="H6290" s="15" t="s">
        <v>17219</v>
      </c>
      <c r="I6290" s="15" t="s">
        <v>4327</v>
      </c>
      <c r="J6290" s="15" t="s">
        <v>4328</v>
      </c>
      <c r="K6290" s="15"/>
      <c r="L6290" s="103" t="str">
        <f t="shared" si="1"/>
        <v>B-T51-N32-500 gm Natural Tablet Container</v>
      </c>
      <c r="M6290" s="103">
        <f t="shared" si="2"/>
        <v>240</v>
      </c>
      <c r="N6290" s="102" t="str">
        <f t="shared" si="3"/>
        <v>wk </v>
      </c>
    </row>
    <row r="6291" ht="12.75" customHeight="1">
      <c r="A6291" s="15" t="s">
        <v>4802</v>
      </c>
      <c r="B6291" s="15" t="s">
        <v>3123</v>
      </c>
      <c r="C6291" s="15" t="s">
        <v>4321</v>
      </c>
      <c r="D6291" s="15" t="s">
        <v>3746</v>
      </c>
      <c r="E6291" s="15" t="s">
        <v>17220</v>
      </c>
      <c r="F6291" s="15" t="s">
        <v>17167</v>
      </c>
      <c r="G6291" s="15" t="s">
        <v>17168</v>
      </c>
      <c r="H6291" s="15" t="s">
        <v>17221</v>
      </c>
      <c r="I6291" s="15" t="s">
        <v>4327</v>
      </c>
      <c r="J6291" s="15" t="s">
        <v>4345</v>
      </c>
      <c r="K6291" s="15"/>
      <c r="L6291" s="103" t="str">
        <f t="shared" si="1"/>
        <v>B-T51-N32-500 gm Natural Tablet Container</v>
      </c>
      <c r="M6291" s="103">
        <f t="shared" si="2"/>
        <v>10080</v>
      </c>
      <c r="N6291" s="102" t="str">
        <f t="shared" si="3"/>
        <v>wk </v>
      </c>
    </row>
    <row r="6292" ht="12.75" customHeight="1">
      <c r="A6292" s="15" t="s">
        <v>4808</v>
      </c>
      <c r="B6292" s="15" t="s">
        <v>3123</v>
      </c>
      <c r="C6292" s="15" t="s">
        <v>4321</v>
      </c>
      <c r="D6292" s="15" t="s">
        <v>7941</v>
      </c>
      <c r="E6292" s="15" t="s">
        <v>17222</v>
      </c>
      <c r="F6292" s="15" t="s">
        <v>4324</v>
      </c>
      <c r="G6292" s="15" t="s">
        <v>17158</v>
      </c>
      <c r="H6292" s="15" t="s">
        <v>17223</v>
      </c>
      <c r="I6292" s="15" t="s">
        <v>4327</v>
      </c>
      <c r="J6292" s="15" t="s">
        <v>4328</v>
      </c>
      <c r="K6292" s="15"/>
      <c r="L6292" s="103" t="str">
        <f t="shared" si="1"/>
        <v>B-T51-N32-500 gm Natural Tablet Container</v>
      </c>
      <c r="M6292" s="103">
        <f t="shared" si="2"/>
        <v>480</v>
      </c>
      <c r="N6292" s="102" t="str">
        <f t="shared" si="3"/>
        <v>wk </v>
      </c>
    </row>
    <row r="6293" ht="12.75" customHeight="1">
      <c r="A6293" s="15" t="s">
        <v>4826</v>
      </c>
      <c r="B6293" s="15" t="s">
        <v>3123</v>
      </c>
      <c r="C6293" s="15" t="s">
        <v>4321</v>
      </c>
      <c r="D6293" s="15" t="s">
        <v>3694</v>
      </c>
      <c r="E6293" s="15" t="s">
        <v>17224</v>
      </c>
      <c r="F6293" s="15" t="s">
        <v>17144</v>
      </c>
      <c r="G6293" s="15" t="s">
        <v>17225</v>
      </c>
      <c r="H6293" s="15" t="s">
        <v>17226</v>
      </c>
      <c r="I6293" s="15" t="s">
        <v>4327</v>
      </c>
      <c r="J6293" s="15" t="s">
        <v>4359</v>
      </c>
      <c r="K6293" s="15"/>
      <c r="L6293" s="103" t="str">
        <f t="shared" si="1"/>
        <v>B-T51-N32-500 gm Natural Tablet Container</v>
      </c>
      <c r="M6293" s="103">
        <f t="shared" si="2"/>
        <v>1800</v>
      </c>
      <c r="N6293" s="102" t="str">
        <f t="shared" si="3"/>
        <v>wk 19</v>
      </c>
    </row>
    <row r="6294" ht="12.75" customHeight="1">
      <c r="A6294" s="15" t="s">
        <v>4830</v>
      </c>
      <c r="B6294" s="15" t="s">
        <v>3123</v>
      </c>
      <c r="C6294" s="15" t="s">
        <v>4321</v>
      </c>
      <c r="D6294" s="15" t="s">
        <v>6842</v>
      </c>
      <c r="E6294" s="15" t="s">
        <v>17227</v>
      </c>
      <c r="F6294" s="15" t="s">
        <v>4324</v>
      </c>
      <c r="G6294" s="15" t="s">
        <v>17155</v>
      </c>
      <c r="H6294" s="15" t="s">
        <v>17228</v>
      </c>
      <c r="I6294" s="15" t="s">
        <v>4327</v>
      </c>
      <c r="J6294" s="15" t="s">
        <v>4345</v>
      </c>
      <c r="K6294" s="15"/>
      <c r="L6294" s="103" t="str">
        <f t="shared" si="1"/>
        <v>B-T51-N32-500 gm Natural Tablet Container</v>
      </c>
      <c r="M6294" s="103">
        <f t="shared" si="2"/>
        <v>120</v>
      </c>
      <c r="N6294" s="102" t="str">
        <f t="shared" si="3"/>
        <v>wk 32</v>
      </c>
    </row>
    <row r="6295" ht="12.75" customHeight="1">
      <c r="A6295" s="15" t="s">
        <v>4830</v>
      </c>
      <c r="B6295" s="15" t="s">
        <v>3123</v>
      </c>
      <c r="C6295" s="15" t="s">
        <v>4321</v>
      </c>
      <c r="D6295" s="15" t="s">
        <v>4993</v>
      </c>
      <c r="E6295" s="15" t="s">
        <v>17229</v>
      </c>
      <c r="F6295" s="15" t="s">
        <v>17144</v>
      </c>
      <c r="G6295" s="15" t="s">
        <v>17216</v>
      </c>
      <c r="H6295" s="15" t="s">
        <v>17217</v>
      </c>
      <c r="I6295" s="15" t="s">
        <v>4327</v>
      </c>
      <c r="J6295" s="15" t="s">
        <v>4359</v>
      </c>
      <c r="K6295" s="15"/>
      <c r="L6295" s="103" t="str">
        <f t="shared" si="1"/>
        <v>B-T51-N32-500 gm Natural Tablet Container</v>
      </c>
      <c r="M6295" s="103">
        <f t="shared" si="2"/>
        <v>1200</v>
      </c>
      <c r="N6295" s="102" t="str">
        <f t="shared" si="3"/>
        <v>wk 32</v>
      </c>
    </row>
    <row r="6296" ht="12.75" customHeight="1">
      <c r="A6296" s="15" t="s">
        <v>4830</v>
      </c>
      <c r="B6296" s="15" t="s">
        <v>3123</v>
      </c>
      <c r="C6296" s="15" t="s">
        <v>4321</v>
      </c>
      <c r="D6296" s="15" t="s">
        <v>6842</v>
      </c>
      <c r="E6296" s="15" t="s">
        <v>9616</v>
      </c>
      <c r="F6296" s="15" t="s">
        <v>4324</v>
      </c>
      <c r="G6296" s="15" t="s">
        <v>17155</v>
      </c>
      <c r="H6296" s="15" t="s">
        <v>17228</v>
      </c>
      <c r="I6296" s="15" t="s">
        <v>4327</v>
      </c>
      <c r="J6296" s="15" t="s">
        <v>4328</v>
      </c>
      <c r="K6296" s="15"/>
      <c r="L6296" s="103" t="str">
        <f t="shared" si="1"/>
        <v>B-T51-N32-500 gm Natural Tablet Container</v>
      </c>
      <c r="M6296" s="103">
        <f t="shared" si="2"/>
        <v>120</v>
      </c>
      <c r="N6296" s="102" t="str">
        <f t="shared" si="3"/>
        <v>wk 32</v>
      </c>
    </row>
    <row r="6297" ht="12.75" customHeight="1">
      <c r="A6297" s="15" t="s">
        <v>4853</v>
      </c>
      <c r="B6297" s="15" t="s">
        <v>3123</v>
      </c>
      <c r="C6297" s="15" t="s">
        <v>4321</v>
      </c>
      <c r="D6297" s="15" t="s">
        <v>3465</v>
      </c>
      <c r="E6297" s="15" t="s">
        <v>11916</v>
      </c>
      <c r="F6297" s="15" t="s">
        <v>4324</v>
      </c>
      <c r="G6297" s="15" t="s">
        <v>17135</v>
      </c>
      <c r="H6297" s="15" t="s">
        <v>17219</v>
      </c>
      <c r="I6297" s="15" t="s">
        <v>4327</v>
      </c>
      <c r="J6297" s="15" t="s">
        <v>4328</v>
      </c>
      <c r="K6297" s="15"/>
      <c r="L6297" s="103" t="str">
        <f t="shared" si="1"/>
        <v>B-T51-N32-500 gm Natural Tablet Container</v>
      </c>
      <c r="M6297" s="103">
        <f t="shared" si="2"/>
        <v>240</v>
      </c>
      <c r="N6297" s="102" t="str">
        <f t="shared" si="3"/>
        <v>wk </v>
      </c>
    </row>
    <row r="6298" ht="12.75" customHeight="1">
      <c r="A6298" s="15" t="s">
        <v>4853</v>
      </c>
      <c r="B6298" s="15" t="s">
        <v>3123</v>
      </c>
      <c r="C6298" s="15" t="s">
        <v>4321</v>
      </c>
      <c r="D6298" s="15" t="s">
        <v>5808</v>
      </c>
      <c r="E6298" s="15" t="s">
        <v>17230</v>
      </c>
      <c r="F6298" s="15" t="s">
        <v>4324</v>
      </c>
      <c r="G6298" s="15" t="s">
        <v>17231</v>
      </c>
      <c r="H6298" s="15" t="s">
        <v>17232</v>
      </c>
      <c r="I6298" s="15" t="s">
        <v>4327</v>
      </c>
      <c r="J6298" s="15" t="s">
        <v>4328</v>
      </c>
      <c r="K6298" s="15"/>
      <c r="L6298" s="103" t="str">
        <f t="shared" si="1"/>
        <v>B-T51-N32-500 gm Natural Tablet Container</v>
      </c>
      <c r="M6298" s="103">
        <f t="shared" si="2"/>
        <v>960</v>
      </c>
      <c r="N6298" s="102" t="str">
        <f t="shared" si="3"/>
        <v>wk </v>
      </c>
    </row>
    <row r="6299" ht="12.75" customHeight="1">
      <c r="A6299" s="15" t="s">
        <v>4878</v>
      </c>
      <c r="B6299" s="15" t="s">
        <v>3123</v>
      </c>
      <c r="C6299" s="15" t="s">
        <v>4321</v>
      </c>
      <c r="D6299" s="15" t="s">
        <v>3465</v>
      </c>
      <c r="E6299" s="15" t="s">
        <v>16347</v>
      </c>
      <c r="F6299" s="15" t="s">
        <v>4324</v>
      </c>
      <c r="G6299" s="15" t="s">
        <v>17135</v>
      </c>
      <c r="H6299" s="15" t="s">
        <v>17219</v>
      </c>
      <c r="I6299" s="15" t="s">
        <v>4327</v>
      </c>
      <c r="J6299" s="15" t="s">
        <v>4328</v>
      </c>
      <c r="K6299" s="15"/>
      <c r="L6299" s="103" t="str">
        <f t="shared" si="1"/>
        <v>B-T51-N32-500 gm Natural Tablet Container</v>
      </c>
      <c r="M6299" s="103">
        <f t="shared" si="2"/>
        <v>240</v>
      </c>
      <c r="N6299" s="102" t="str">
        <f t="shared" si="3"/>
        <v>wk </v>
      </c>
    </row>
    <row r="6300" ht="12.75" customHeight="1">
      <c r="A6300" s="15" t="s">
        <v>4882</v>
      </c>
      <c r="B6300" s="15" t="s">
        <v>3123</v>
      </c>
      <c r="C6300" s="15" t="s">
        <v>4965</v>
      </c>
      <c r="D6300" s="15" t="s">
        <v>17233</v>
      </c>
      <c r="E6300" s="15" t="s">
        <v>8976</v>
      </c>
      <c r="F6300" s="15" t="s">
        <v>8918</v>
      </c>
      <c r="G6300" s="15" t="s">
        <v>17234</v>
      </c>
      <c r="H6300" s="15" t="s">
        <v>17235</v>
      </c>
      <c r="I6300" s="15" t="s">
        <v>4327</v>
      </c>
      <c r="J6300" s="15" t="s">
        <v>7880</v>
      </c>
      <c r="K6300" s="15"/>
      <c r="L6300" s="103" t="str">
        <f t="shared" si="1"/>
        <v>B-T51-N32-500 gm Natural Tablet Container</v>
      </c>
      <c r="M6300" s="103">
        <f t="shared" si="2"/>
        <v>120</v>
      </c>
      <c r="N6300" s="102" t="str">
        <f t="shared" si="3"/>
        <v>wk </v>
      </c>
    </row>
    <row r="6301" ht="12.75" customHeight="1">
      <c r="A6301" s="15" t="s">
        <v>4884</v>
      </c>
      <c r="B6301" s="15" t="s">
        <v>3123</v>
      </c>
      <c r="C6301" s="15" t="s">
        <v>4321</v>
      </c>
      <c r="D6301" s="15" t="s">
        <v>3958</v>
      </c>
      <c r="E6301" s="15" t="s">
        <v>10862</v>
      </c>
      <c r="F6301" s="15" t="s">
        <v>10863</v>
      </c>
      <c r="G6301" s="15" t="s">
        <v>17236</v>
      </c>
      <c r="H6301" s="15" t="s">
        <v>17237</v>
      </c>
      <c r="I6301" s="15" t="s">
        <v>4327</v>
      </c>
      <c r="J6301" s="15" t="s">
        <v>4328</v>
      </c>
      <c r="K6301" s="15"/>
      <c r="L6301" s="103" t="str">
        <f t="shared" si="1"/>
        <v>B-T51-N32-500 gm Natural Tablet Container</v>
      </c>
      <c r="M6301" s="103">
        <f t="shared" si="2"/>
        <v>2400</v>
      </c>
      <c r="N6301" s="102" t="str">
        <f t="shared" si="3"/>
        <v>wk 2</v>
      </c>
    </row>
    <row r="6302" ht="12.75" customHeight="1">
      <c r="A6302" s="15" t="s">
        <v>4884</v>
      </c>
      <c r="B6302" s="15" t="s">
        <v>3123</v>
      </c>
      <c r="C6302" s="15" t="s">
        <v>4321</v>
      </c>
      <c r="D6302" s="15" t="s">
        <v>6842</v>
      </c>
      <c r="E6302" s="15" t="s">
        <v>8980</v>
      </c>
      <c r="F6302" s="15" t="s">
        <v>8918</v>
      </c>
      <c r="G6302" s="15" t="s">
        <v>17238</v>
      </c>
      <c r="H6302" s="15" t="s">
        <v>17228</v>
      </c>
      <c r="I6302" s="15" t="s">
        <v>4327</v>
      </c>
      <c r="J6302" s="15" t="s">
        <v>7880</v>
      </c>
      <c r="K6302" s="15"/>
      <c r="L6302" s="103" t="str">
        <f t="shared" si="1"/>
        <v>B-T51-N32-500 gm Natural Tablet Container</v>
      </c>
      <c r="M6302" s="103">
        <f t="shared" si="2"/>
        <v>120</v>
      </c>
      <c r="N6302" s="102" t="str">
        <f t="shared" si="3"/>
        <v>wk 2</v>
      </c>
    </row>
    <row r="6303" ht="12.75" customHeight="1">
      <c r="A6303" s="15" t="s">
        <v>4652</v>
      </c>
      <c r="B6303" s="15" t="s">
        <v>3128</v>
      </c>
      <c r="C6303" s="15" t="s">
        <v>4321</v>
      </c>
      <c r="D6303" s="15" t="s">
        <v>17239</v>
      </c>
      <c r="E6303" s="15" t="s">
        <v>17240</v>
      </c>
      <c r="F6303" s="15" t="s">
        <v>12286</v>
      </c>
      <c r="G6303" s="15" t="s">
        <v>17241</v>
      </c>
      <c r="H6303" s="15" t="s">
        <v>17242</v>
      </c>
      <c r="I6303" s="15" t="s">
        <v>5045</v>
      </c>
      <c r="J6303" s="15" t="s">
        <v>4359</v>
      </c>
      <c r="K6303" s="15"/>
      <c r="L6303" s="103" t="str">
        <f t="shared" si="1"/>
        <v>B-T51-N32-500 gm Natural Tablet Container</v>
      </c>
      <c r="M6303" s="103">
        <f t="shared" si="2"/>
        <v>10050</v>
      </c>
      <c r="N6303" s="102" t="str">
        <f t="shared" si="3"/>
        <v>wk </v>
      </c>
    </row>
    <row r="6304" ht="12.75" customHeight="1">
      <c r="A6304" s="15" t="s">
        <v>4698</v>
      </c>
      <c r="B6304" s="15" t="s">
        <v>3128</v>
      </c>
      <c r="C6304" s="15" t="s">
        <v>4321</v>
      </c>
      <c r="D6304" s="15" t="s">
        <v>10853</v>
      </c>
      <c r="E6304" s="15" t="s">
        <v>17243</v>
      </c>
      <c r="F6304" s="15" t="s">
        <v>17144</v>
      </c>
      <c r="G6304" s="15" t="s">
        <v>17172</v>
      </c>
      <c r="H6304" s="15" t="s">
        <v>17244</v>
      </c>
      <c r="I6304" s="15" t="s">
        <v>4327</v>
      </c>
      <c r="J6304" s="15" t="s">
        <v>4359</v>
      </c>
      <c r="K6304" s="15"/>
      <c r="L6304" s="103" t="str">
        <f t="shared" si="1"/>
        <v>B-T51-N32-500 gm Natural Tablet Container</v>
      </c>
      <c r="M6304" s="103">
        <f t="shared" si="2"/>
        <v>1920</v>
      </c>
      <c r="N6304" s="102" t="str">
        <f t="shared" si="3"/>
        <v>wk 10</v>
      </c>
    </row>
    <row r="6305" ht="12.75" customHeight="1">
      <c r="A6305" s="15" t="s">
        <v>4742</v>
      </c>
      <c r="B6305" s="15" t="s">
        <v>3128</v>
      </c>
      <c r="C6305" s="15" t="s">
        <v>4321</v>
      </c>
      <c r="D6305" s="15" t="s">
        <v>4426</v>
      </c>
      <c r="E6305" s="15" t="s">
        <v>17245</v>
      </c>
      <c r="F6305" s="15" t="s">
        <v>9627</v>
      </c>
      <c r="G6305" s="15" t="s">
        <v>17246</v>
      </c>
      <c r="H6305" s="15" t="s">
        <v>17195</v>
      </c>
      <c r="I6305" s="15" t="s">
        <v>5045</v>
      </c>
      <c r="J6305" s="15" t="s">
        <v>4345</v>
      </c>
      <c r="K6305" s="15"/>
      <c r="L6305" s="103" t="str">
        <f t="shared" si="1"/>
        <v>B-T51-N32-500 gm Natural Tablet Container</v>
      </c>
      <c r="M6305" s="103">
        <f t="shared" si="2"/>
        <v>3600</v>
      </c>
      <c r="N6305" s="102" t="str">
        <f t="shared" si="3"/>
        <v>wk </v>
      </c>
    </row>
    <row r="6306" ht="12.75" customHeight="1">
      <c r="A6306" s="15" t="s">
        <v>4771</v>
      </c>
      <c r="B6306" s="15" t="s">
        <v>3128</v>
      </c>
      <c r="C6306" s="15" t="s">
        <v>4321</v>
      </c>
      <c r="D6306" s="15" t="s">
        <v>17247</v>
      </c>
      <c r="E6306" s="15" t="s">
        <v>17248</v>
      </c>
      <c r="F6306" s="15" t="s">
        <v>9627</v>
      </c>
      <c r="G6306" s="15" t="s">
        <v>17249</v>
      </c>
      <c r="H6306" s="15" t="s">
        <v>17250</v>
      </c>
      <c r="I6306" s="15" t="s">
        <v>5045</v>
      </c>
      <c r="J6306" s="15" t="s">
        <v>4345</v>
      </c>
      <c r="K6306" s="15"/>
      <c r="L6306" s="103" t="str">
        <f t="shared" si="1"/>
        <v>B-T51-N32-500 gm Natural Tablet Container</v>
      </c>
      <c r="M6306" s="103">
        <f t="shared" si="2"/>
        <v>6180</v>
      </c>
      <c r="N6306" s="102" t="str">
        <f t="shared" si="3"/>
        <v>wk 32</v>
      </c>
    </row>
    <row r="6307" ht="12.75" customHeight="1">
      <c r="A6307" s="15" t="s">
        <v>17251</v>
      </c>
      <c r="B6307" s="15" t="s">
        <v>2855</v>
      </c>
      <c r="C6307" s="15" t="s">
        <v>3146</v>
      </c>
      <c r="D6307" s="15" t="s">
        <v>3145</v>
      </c>
      <c r="E6307" s="15"/>
      <c r="F6307" s="15" t="s">
        <v>4308</v>
      </c>
      <c r="G6307" s="15" t="s">
        <v>17252</v>
      </c>
      <c r="H6307" s="15" t="s">
        <v>3149</v>
      </c>
      <c r="I6307" s="15" t="s">
        <v>3149</v>
      </c>
      <c r="J6307" s="15"/>
      <c r="K6307" s="15"/>
      <c r="L6307" s="103" t="str">
        <f t="shared" si="1"/>
        <v>B-T51-W32-500 gm White Tablet Container</v>
      </c>
      <c r="M6307" s="103">
        <f t="shared" si="2"/>
        <v>0</v>
      </c>
      <c r="N6307" s="102" t="str">
        <f t="shared" si="3"/>
        <v>wk </v>
      </c>
    </row>
    <row r="6308" ht="12.75" customHeight="1">
      <c r="A6308" s="15" t="s">
        <v>4934</v>
      </c>
      <c r="B6308" s="15" t="s">
        <v>3123</v>
      </c>
      <c r="C6308" s="15" t="s">
        <v>4321</v>
      </c>
      <c r="D6308" s="15" t="s">
        <v>6842</v>
      </c>
      <c r="E6308" s="15" t="s">
        <v>17253</v>
      </c>
      <c r="F6308" s="15" t="s">
        <v>4324</v>
      </c>
      <c r="G6308" s="15" t="s">
        <v>17155</v>
      </c>
      <c r="H6308" s="15" t="s">
        <v>17254</v>
      </c>
      <c r="I6308" s="15" t="s">
        <v>4327</v>
      </c>
      <c r="J6308" s="15" t="s">
        <v>4328</v>
      </c>
      <c r="K6308" s="15"/>
      <c r="L6308" s="103" t="str">
        <f t="shared" si="1"/>
        <v>B-T51-W32-500 gm White Tablet Container</v>
      </c>
      <c r="M6308" s="103">
        <f t="shared" si="2"/>
        <v>120</v>
      </c>
      <c r="N6308" s="102" t="str">
        <f t="shared" si="3"/>
        <v>wk 1</v>
      </c>
    </row>
    <row r="6309" ht="12.75" customHeight="1">
      <c r="A6309" s="15" t="s">
        <v>4934</v>
      </c>
      <c r="B6309" s="15" t="s">
        <v>3123</v>
      </c>
      <c r="C6309" s="15" t="s">
        <v>4321</v>
      </c>
      <c r="D6309" s="15" t="s">
        <v>3465</v>
      </c>
      <c r="E6309" s="15" t="s">
        <v>17255</v>
      </c>
      <c r="F6309" s="15" t="s">
        <v>4324</v>
      </c>
      <c r="G6309" s="15" t="s">
        <v>17135</v>
      </c>
      <c r="H6309" s="15" t="s">
        <v>17256</v>
      </c>
      <c r="I6309" s="15" t="s">
        <v>4327</v>
      </c>
      <c r="J6309" s="15" t="s">
        <v>5653</v>
      </c>
      <c r="K6309" s="15"/>
      <c r="L6309" s="103" t="str">
        <f t="shared" si="1"/>
        <v>B-T51-W32-500 gm White Tablet Container</v>
      </c>
      <c r="M6309" s="103">
        <f t="shared" si="2"/>
        <v>240</v>
      </c>
      <c r="N6309" s="102" t="str">
        <f t="shared" si="3"/>
        <v>wk 1</v>
      </c>
    </row>
    <row r="6310" ht="12.75" customHeight="1">
      <c r="A6310" s="15" t="s">
        <v>4934</v>
      </c>
      <c r="B6310" s="15" t="s">
        <v>3123</v>
      </c>
      <c r="C6310" s="15" t="s">
        <v>4321</v>
      </c>
      <c r="D6310" s="15" t="s">
        <v>3694</v>
      </c>
      <c r="E6310" s="15" t="s">
        <v>11291</v>
      </c>
      <c r="F6310" s="15" t="s">
        <v>4324</v>
      </c>
      <c r="G6310" s="15" t="s">
        <v>17257</v>
      </c>
      <c r="H6310" s="15" t="s">
        <v>17258</v>
      </c>
      <c r="I6310" s="15" t="s">
        <v>4327</v>
      </c>
      <c r="J6310" s="15" t="s">
        <v>4328</v>
      </c>
      <c r="K6310" s="15"/>
      <c r="L6310" s="103" t="str">
        <f t="shared" si="1"/>
        <v>B-T51-W32-500 gm White Tablet Container</v>
      </c>
      <c r="M6310" s="103">
        <f t="shared" si="2"/>
        <v>1800</v>
      </c>
      <c r="N6310" s="102" t="str">
        <f t="shared" si="3"/>
        <v>wk 1</v>
      </c>
    </row>
    <row r="6311" ht="12.75" customHeight="1">
      <c r="A6311" s="15" t="s">
        <v>4934</v>
      </c>
      <c r="B6311" s="15" t="s">
        <v>3123</v>
      </c>
      <c r="C6311" s="15" t="s">
        <v>4321</v>
      </c>
      <c r="D6311" s="15" t="s">
        <v>3544</v>
      </c>
      <c r="E6311" s="15" t="s">
        <v>17259</v>
      </c>
      <c r="F6311" s="15" t="s">
        <v>4324</v>
      </c>
      <c r="G6311" s="15" t="s">
        <v>17260</v>
      </c>
      <c r="H6311" s="15" t="s">
        <v>17261</v>
      </c>
      <c r="I6311" s="15" t="s">
        <v>4327</v>
      </c>
      <c r="J6311" s="15" t="s">
        <v>4328</v>
      </c>
      <c r="K6311" s="15"/>
      <c r="L6311" s="103" t="str">
        <f t="shared" si="1"/>
        <v>B-T51-W32-500 gm White Tablet Container</v>
      </c>
      <c r="M6311" s="103">
        <f t="shared" si="2"/>
        <v>720</v>
      </c>
      <c r="N6311" s="102" t="str">
        <f t="shared" si="3"/>
        <v>wk 1</v>
      </c>
    </row>
    <row r="6312" ht="12.75" customHeight="1">
      <c r="A6312" s="15" t="s">
        <v>4934</v>
      </c>
      <c r="B6312" s="15" t="s">
        <v>3123</v>
      </c>
      <c r="C6312" s="15" t="s">
        <v>4321</v>
      </c>
      <c r="D6312" s="15" t="s">
        <v>7941</v>
      </c>
      <c r="E6312" s="15" t="s">
        <v>10869</v>
      </c>
      <c r="F6312" s="15" t="s">
        <v>4324</v>
      </c>
      <c r="G6312" s="15" t="s">
        <v>17158</v>
      </c>
      <c r="H6312" s="15" t="s">
        <v>17262</v>
      </c>
      <c r="I6312" s="15" t="s">
        <v>4327</v>
      </c>
      <c r="J6312" s="15" t="s">
        <v>5653</v>
      </c>
      <c r="K6312" s="15"/>
      <c r="L6312" s="103" t="str">
        <f t="shared" si="1"/>
        <v>B-T51-W32-500 gm White Tablet Container</v>
      </c>
      <c r="M6312" s="103">
        <f t="shared" si="2"/>
        <v>480</v>
      </c>
      <c r="N6312" s="102" t="str">
        <f t="shared" si="3"/>
        <v>wk 1</v>
      </c>
    </row>
    <row r="6313" ht="12.75" customHeight="1">
      <c r="A6313" s="15" t="s">
        <v>4378</v>
      </c>
      <c r="B6313" s="15" t="s">
        <v>3123</v>
      </c>
      <c r="C6313" s="15" t="s">
        <v>4321</v>
      </c>
      <c r="D6313" s="15" t="s">
        <v>3183</v>
      </c>
      <c r="E6313" s="15" t="s">
        <v>17263</v>
      </c>
      <c r="F6313" s="15" t="s">
        <v>4324</v>
      </c>
      <c r="G6313" s="15" t="s">
        <v>17152</v>
      </c>
      <c r="H6313" s="15" t="s">
        <v>17264</v>
      </c>
      <c r="I6313" s="15" t="s">
        <v>4327</v>
      </c>
      <c r="J6313" s="15" t="s">
        <v>5653</v>
      </c>
      <c r="K6313" s="15"/>
      <c r="L6313" s="103" t="str">
        <f t="shared" si="1"/>
        <v>B-T51-W32-500 gm White Tablet Container</v>
      </c>
      <c r="M6313" s="103">
        <f t="shared" si="2"/>
        <v>360</v>
      </c>
      <c r="N6313" s="102" t="str">
        <f t="shared" si="3"/>
        <v>wk </v>
      </c>
    </row>
    <row r="6314" ht="12.75" customHeight="1">
      <c r="A6314" s="15" t="s">
        <v>4378</v>
      </c>
      <c r="B6314" s="15" t="s">
        <v>3123</v>
      </c>
      <c r="C6314" s="15" t="s">
        <v>4321</v>
      </c>
      <c r="D6314" s="15" t="s">
        <v>3183</v>
      </c>
      <c r="E6314" s="15" t="s">
        <v>17265</v>
      </c>
      <c r="F6314" s="15" t="s">
        <v>4324</v>
      </c>
      <c r="G6314" s="15" t="s">
        <v>17152</v>
      </c>
      <c r="H6314" s="15" t="s">
        <v>17264</v>
      </c>
      <c r="I6314" s="15" t="s">
        <v>4327</v>
      </c>
      <c r="J6314" s="15" t="s">
        <v>5653</v>
      </c>
      <c r="K6314" s="15"/>
      <c r="L6314" s="103" t="str">
        <f t="shared" si="1"/>
        <v>B-T51-W32-500 gm White Tablet Container</v>
      </c>
      <c r="M6314" s="103">
        <f t="shared" si="2"/>
        <v>360</v>
      </c>
      <c r="N6314" s="102" t="str">
        <f t="shared" si="3"/>
        <v>wk </v>
      </c>
    </row>
    <row r="6315" ht="12.75" customHeight="1">
      <c r="A6315" s="15" t="s">
        <v>4392</v>
      </c>
      <c r="B6315" s="15" t="s">
        <v>3123</v>
      </c>
      <c r="C6315" s="15" t="s">
        <v>4321</v>
      </c>
      <c r="D6315" s="15" t="s">
        <v>3465</v>
      </c>
      <c r="E6315" s="15" t="s">
        <v>17266</v>
      </c>
      <c r="F6315" s="15" t="s">
        <v>4324</v>
      </c>
      <c r="G6315" s="15" t="s">
        <v>17135</v>
      </c>
      <c r="H6315" s="15" t="s">
        <v>17256</v>
      </c>
      <c r="I6315" s="15" t="s">
        <v>4327</v>
      </c>
      <c r="J6315" s="15" t="s">
        <v>4328</v>
      </c>
      <c r="K6315" s="15"/>
      <c r="L6315" s="103" t="str">
        <f t="shared" si="1"/>
        <v>B-T51-W32-500 gm White Tablet Container</v>
      </c>
      <c r="M6315" s="103">
        <f t="shared" si="2"/>
        <v>240</v>
      </c>
      <c r="N6315" s="102" t="str">
        <f t="shared" si="3"/>
        <v>wk </v>
      </c>
    </row>
    <row r="6316" ht="12.75" customHeight="1">
      <c r="A6316" s="15" t="s">
        <v>4392</v>
      </c>
      <c r="B6316" s="15" t="s">
        <v>3123</v>
      </c>
      <c r="C6316" s="15" t="s">
        <v>4321</v>
      </c>
      <c r="D6316" s="15" t="s">
        <v>5808</v>
      </c>
      <c r="E6316" s="15" t="s">
        <v>17267</v>
      </c>
      <c r="F6316" s="15" t="s">
        <v>4324</v>
      </c>
      <c r="G6316" s="15" t="s">
        <v>17231</v>
      </c>
      <c r="H6316" s="15" t="s">
        <v>17268</v>
      </c>
      <c r="I6316" s="15" t="s">
        <v>4327</v>
      </c>
      <c r="J6316" s="15" t="s">
        <v>4328</v>
      </c>
      <c r="K6316" s="15"/>
      <c r="L6316" s="103" t="str">
        <f t="shared" si="1"/>
        <v>B-T51-W32-500 gm White Tablet Container</v>
      </c>
      <c r="M6316" s="103">
        <f t="shared" si="2"/>
        <v>960</v>
      </c>
      <c r="N6316" s="102" t="str">
        <f t="shared" si="3"/>
        <v>wk </v>
      </c>
    </row>
    <row r="6317" ht="12.75" customHeight="1">
      <c r="A6317" s="15" t="s">
        <v>5323</v>
      </c>
      <c r="B6317" s="15" t="s">
        <v>3123</v>
      </c>
      <c r="C6317" s="15" t="s">
        <v>4321</v>
      </c>
      <c r="D6317" s="15" t="s">
        <v>3465</v>
      </c>
      <c r="E6317" s="15" t="s">
        <v>17269</v>
      </c>
      <c r="F6317" s="15" t="s">
        <v>4324</v>
      </c>
      <c r="G6317" s="15" t="s">
        <v>17135</v>
      </c>
      <c r="H6317" s="15" t="s">
        <v>17256</v>
      </c>
      <c r="I6317" s="15" t="s">
        <v>4327</v>
      </c>
      <c r="J6317" s="15" t="s">
        <v>4328</v>
      </c>
      <c r="K6317" s="15"/>
      <c r="L6317" s="103" t="str">
        <f t="shared" si="1"/>
        <v>B-T51-W32-500 gm White Tablet Container</v>
      </c>
      <c r="M6317" s="103">
        <f t="shared" si="2"/>
        <v>240</v>
      </c>
      <c r="N6317" s="102" t="str">
        <f t="shared" si="3"/>
        <v>wk </v>
      </c>
    </row>
    <row r="6318" ht="12.75" customHeight="1">
      <c r="A6318" s="15" t="s">
        <v>5323</v>
      </c>
      <c r="B6318" s="15" t="s">
        <v>3123</v>
      </c>
      <c r="C6318" s="15" t="s">
        <v>4321</v>
      </c>
      <c r="D6318" s="15" t="s">
        <v>3465</v>
      </c>
      <c r="E6318" s="15" t="s">
        <v>16932</v>
      </c>
      <c r="F6318" s="15" t="s">
        <v>4324</v>
      </c>
      <c r="G6318" s="15" t="s">
        <v>17135</v>
      </c>
      <c r="H6318" s="15" t="s">
        <v>17256</v>
      </c>
      <c r="I6318" s="15" t="s">
        <v>4327</v>
      </c>
      <c r="J6318" s="15" t="s">
        <v>4328</v>
      </c>
      <c r="K6318" s="15"/>
      <c r="L6318" s="103" t="str">
        <f t="shared" si="1"/>
        <v>B-T51-W32-500 gm White Tablet Container</v>
      </c>
      <c r="M6318" s="103">
        <f t="shared" si="2"/>
        <v>240</v>
      </c>
      <c r="N6318" s="102" t="str">
        <f t="shared" si="3"/>
        <v>wk </v>
      </c>
    </row>
    <row r="6319" ht="12.75" customHeight="1">
      <c r="A6319" s="15" t="s">
        <v>5323</v>
      </c>
      <c r="B6319" s="15" t="s">
        <v>3123</v>
      </c>
      <c r="C6319" s="15" t="s">
        <v>4321</v>
      </c>
      <c r="D6319" s="15" t="s">
        <v>3465</v>
      </c>
      <c r="E6319" s="15" t="s">
        <v>10889</v>
      </c>
      <c r="F6319" s="15" t="s">
        <v>4324</v>
      </c>
      <c r="G6319" s="15" t="s">
        <v>17135</v>
      </c>
      <c r="H6319" s="15" t="s">
        <v>17256</v>
      </c>
      <c r="I6319" s="15" t="s">
        <v>4327</v>
      </c>
      <c r="J6319" s="15" t="s">
        <v>4328</v>
      </c>
      <c r="K6319" s="15"/>
      <c r="L6319" s="103" t="str">
        <f t="shared" si="1"/>
        <v>B-T51-W32-500 gm White Tablet Container</v>
      </c>
      <c r="M6319" s="103">
        <f t="shared" si="2"/>
        <v>240</v>
      </c>
      <c r="N6319" s="102" t="str">
        <f t="shared" si="3"/>
        <v>wk </v>
      </c>
    </row>
    <row r="6320" ht="12.75" customHeight="1">
      <c r="A6320" s="15" t="s">
        <v>6527</v>
      </c>
      <c r="B6320" s="15" t="s">
        <v>3123</v>
      </c>
      <c r="C6320" s="15" t="s">
        <v>4321</v>
      </c>
      <c r="D6320" s="15" t="s">
        <v>3183</v>
      </c>
      <c r="E6320" s="15" t="s">
        <v>17270</v>
      </c>
      <c r="F6320" s="15" t="s">
        <v>4324</v>
      </c>
      <c r="G6320" s="15" t="s">
        <v>17152</v>
      </c>
      <c r="H6320" s="15" t="s">
        <v>17264</v>
      </c>
      <c r="I6320" s="15" t="s">
        <v>4327</v>
      </c>
      <c r="J6320" s="15" t="s">
        <v>5653</v>
      </c>
      <c r="K6320" s="15"/>
      <c r="L6320" s="103" t="str">
        <f t="shared" si="1"/>
        <v>B-T51-W32-500 gm White Tablet Container</v>
      </c>
      <c r="M6320" s="103">
        <f t="shared" si="2"/>
        <v>360</v>
      </c>
      <c r="N6320" s="102" t="str">
        <f t="shared" si="3"/>
        <v>wk </v>
      </c>
    </row>
    <row r="6321" ht="12.75" customHeight="1">
      <c r="A6321" s="15" t="s">
        <v>6527</v>
      </c>
      <c r="B6321" s="15" t="s">
        <v>3123</v>
      </c>
      <c r="C6321" s="15" t="s">
        <v>4321</v>
      </c>
      <c r="D6321" s="15" t="s">
        <v>4993</v>
      </c>
      <c r="E6321" s="15" t="s">
        <v>17271</v>
      </c>
      <c r="F6321" s="15" t="s">
        <v>4324</v>
      </c>
      <c r="G6321" s="15" t="s">
        <v>17272</v>
      </c>
      <c r="H6321" s="15" t="s">
        <v>17273</v>
      </c>
      <c r="I6321" s="15" t="s">
        <v>4327</v>
      </c>
      <c r="J6321" s="15" t="s">
        <v>5653</v>
      </c>
      <c r="K6321" s="15"/>
      <c r="L6321" s="103" t="str">
        <f t="shared" si="1"/>
        <v>B-T51-W32-500 gm White Tablet Container</v>
      </c>
      <c r="M6321" s="103">
        <f t="shared" si="2"/>
        <v>1200</v>
      </c>
      <c r="N6321" s="102" t="str">
        <f t="shared" si="3"/>
        <v>wk </v>
      </c>
    </row>
    <row r="6322" ht="12.75" customHeight="1">
      <c r="A6322" s="15" t="s">
        <v>4397</v>
      </c>
      <c r="B6322" s="15" t="s">
        <v>3123</v>
      </c>
      <c r="C6322" s="15" t="s">
        <v>4321</v>
      </c>
      <c r="D6322" s="15" t="s">
        <v>3465</v>
      </c>
      <c r="E6322" s="15" t="s">
        <v>10890</v>
      </c>
      <c r="F6322" s="15" t="s">
        <v>4324</v>
      </c>
      <c r="G6322" s="15" t="s">
        <v>17135</v>
      </c>
      <c r="H6322" s="15" t="s">
        <v>17256</v>
      </c>
      <c r="I6322" s="15" t="s">
        <v>4327</v>
      </c>
      <c r="J6322" s="15" t="s">
        <v>5653</v>
      </c>
      <c r="K6322" s="15"/>
      <c r="L6322" s="103" t="str">
        <f t="shared" si="1"/>
        <v>B-T51-W32-500 gm White Tablet Container</v>
      </c>
      <c r="M6322" s="103">
        <f t="shared" si="2"/>
        <v>240</v>
      </c>
      <c r="N6322" s="102" t="str">
        <f t="shared" si="3"/>
        <v>wk </v>
      </c>
    </row>
    <row r="6323" ht="12.75" customHeight="1">
      <c r="A6323" s="15" t="s">
        <v>4320</v>
      </c>
      <c r="B6323" s="15" t="s">
        <v>3123</v>
      </c>
      <c r="C6323" s="15" t="s">
        <v>4321</v>
      </c>
      <c r="D6323" s="15" t="s">
        <v>6766</v>
      </c>
      <c r="E6323" s="15" t="s">
        <v>17274</v>
      </c>
      <c r="F6323" s="15" t="s">
        <v>4324</v>
      </c>
      <c r="G6323" s="15" t="s">
        <v>17175</v>
      </c>
      <c r="H6323" s="15" t="s">
        <v>17275</v>
      </c>
      <c r="I6323" s="15" t="s">
        <v>4327</v>
      </c>
      <c r="J6323" s="15" t="s">
        <v>4328</v>
      </c>
      <c r="K6323" s="15"/>
      <c r="L6323" s="103" t="str">
        <f t="shared" si="1"/>
        <v>B-T51-W32-500 gm White Tablet Container</v>
      </c>
      <c r="M6323" s="103">
        <f t="shared" si="2"/>
        <v>1080</v>
      </c>
      <c r="N6323" s="102" t="str">
        <f t="shared" si="3"/>
        <v>wk </v>
      </c>
    </row>
    <row r="6324" ht="12.75" customHeight="1">
      <c r="A6324" s="15" t="s">
        <v>4320</v>
      </c>
      <c r="B6324" s="15" t="s">
        <v>3123</v>
      </c>
      <c r="C6324" s="15" t="s">
        <v>4321</v>
      </c>
      <c r="D6324" s="15" t="s">
        <v>7941</v>
      </c>
      <c r="E6324" s="15" t="s">
        <v>17276</v>
      </c>
      <c r="F6324" s="15" t="s">
        <v>4324</v>
      </c>
      <c r="G6324" s="15" t="s">
        <v>17158</v>
      </c>
      <c r="H6324" s="15" t="s">
        <v>17262</v>
      </c>
      <c r="I6324" s="15" t="s">
        <v>4327</v>
      </c>
      <c r="J6324" s="15" t="s">
        <v>4328</v>
      </c>
      <c r="K6324" s="15"/>
      <c r="L6324" s="103" t="str">
        <f t="shared" si="1"/>
        <v>B-T51-W32-500 gm White Tablet Container</v>
      </c>
      <c r="M6324" s="103">
        <f t="shared" si="2"/>
        <v>480</v>
      </c>
      <c r="N6324" s="102" t="str">
        <f t="shared" si="3"/>
        <v>wk </v>
      </c>
    </row>
    <row r="6325" ht="12.75" customHeight="1">
      <c r="A6325" s="15" t="s">
        <v>4405</v>
      </c>
      <c r="B6325" s="15" t="s">
        <v>3123</v>
      </c>
      <c r="C6325" s="15" t="s">
        <v>4321</v>
      </c>
      <c r="D6325" s="15" t="s">
        <v>3465</v>
      </c>
      <c r="E6325" s="15" t="s">
        <v>17277</v>
      </c>
      <c r="F6325" s="15" t="s">
        <v>4324</v>
      </c>
      <c r="G6325" s="15" t="s">
        <v>17135</v>
      </c>
      <c r="H6325" s="15" t="s">
        <v>17256</v>
      </c>
      <c r="I6325" s="15" t="s">
        <v>4327</v>
      </c>
      <c r="J6325" s="15" t="s">
        <v>4328</v>
      </c>
      <c r="K6325" s="15"/>
      <c r="L6325" s="103" t="str">
        <f t="shared" si="1"/>
        <v>B-T51-W32-500 gm White Tablet Container</v>
      </c>
      <c r="M6325" s="103">
        <f t="shared" si="2"/>
        <v>240</v>
      </c>
      <c r="N6325" s="102" t="str">
        <f t="shared" si="3"/>
        <v>wk </v>
      </c>
    </row>
    <row r="6326" ht="12.75" customHeight="1">
      <c r="A6326" s="15" t="s">
        <v>4407</v>
      </c>
      <c r="B6326" s="15" t="s">
        <v>3123</v>
      </c>
      <c r="C6326" s="15" t="s">
        <v>4321</v>
      </c>
      <c r="D6326" s="15" t="s">
        <v>7941</v>
      </c>
      <c r="E6326" s="15" t="s">
        <v>10894</v>
      </c>
      <c r="F6326" s="15" t="s">
        <v>4324</v>
      </c>
      <c r="G6326" s="15" t="s">
        <v>17158</v>
      </c>
      <c r="H6326" s="15" t="s">
        <v>17262</v>
      </c>
      <c r="I6326" s="15" t="s">
        <v>4327</v>
      </c>
      <c r="J6326" s="15" t="s">
        <v>5653</v>
      </c>
      <c r="K6326" s="15"/>
      <c r="L6326" s="103" t="str">
        <f t="shared" si="1"/>
        <v>B-T51-W32-500 gm White Tablet Container</v>
      </c>
      <c r="M6326" s="103">
        <f t="shared" si="2"/>
        <v>480</v>
      </c>
      <c r="N6326" s="102" t="str">
        <f t="shared" si="3"/>
        <v>wk </v>
      </c>
    </row>
    <row r="6327" ht="12.75" customHeight="1">
      <c r="A6327" s="15" t="s">
        <v>4407</v>
      </c>
      <c r="B6327" s="15" t="s">
        <v>3123</v>
      </c>
      <c r="C6327" s="15" t="s">
        <v>4321</v>
      </c>
      <c r="D6327" s="15" t="s">
        <v>3465</v>
      </c>
      <c r="E6327" s="15" t="s">
        <v>10895</v>
      </c>
      <c r="F6327" s="15" t="s">
        <v>4324</v>
      </c>
      <c r="G6327" s="15" t="s">
        <v>17135</v>
      </c>
      <c r="H6327" s="15" t="s">
        <v>17256</v>
      </c>
      <c r="I6327" s="15" t="s">
        <v>4327</v>
      </c>
      <c r="J6327" s="15" t="s">
        <v>5653</v>
      </c>
      <c r="K6327" s="15"/>
      <c r="L6327" s="103" t="str">
        <f t="shared" si="1"/>
        <v>B-T51-W32-500 gm White Tablet Container</v>
      </c>
      <c r="M6327" s="103">
        <f t="shared" si="2"/>
        <v>240</v>
      </c>
      <c r="N6327" s="102" t="str">
        <f t="shared" si="3"/>
        <v>wk </v>
      </c>
    </row>
    <row r="6328" ht="12.75" customHeight="1">
      <c r="A6328" s="15" t="s">
        <v>4416</v>
      </c>
      <c r="B6328" s="15" t="s">
        <v>3123</v>
      </c>
      <c r="C6328" s="15" t="s">
        <v>4321</v>
      </c>
      <c r="D6328" s="15" t="s">
        <v>6842</v>
      </c>
      <c r="E6328" s="15" t="s">
        <v>10896</v>
      </c>
      <c r="F6328" s="15" t="s">
        <v>4324</v>
      </c>
      <c r="G6328" s="15" t="s">
        <v>17155</v>
      </c>
      <c r="H6328" s="15" t="s">
        <v>17254</v>
      </c>
      <c r="I6328" s="15" t="s">
        <v>4327</v>
      </c>
      <c r="J6328" s="15" t="s">
        <v>4345</v>
      </c>
      <c r="K6328" s="15"/>
      <c r="L6328" s="103" t="str">
        <f t="shared" si="1"/>
        <v>B-T51-W32-500 gm White Tablet Container</v>
      </c>
      <c r="M6328" s="103">
        <f t="shared" si="2"/>
        <v>120</v>
      </c>
      <c r="N6328" s="102" t="str">
        <f t="shared" si="3"/>
        <v>wk </v>
      </c>
    </row>
    <row r="6329" ht="12.75" customHeight="1">
      <c r="A6329" s="15" t="s">
        <v>5722</v>
      </c>
      <c r="B6329" s="15" t="s">
        <v>3123</v>
      </c>
      <c r="C6329" s="15" t="s">
        <v>4321</v>
      </c>
      <c r="D6329" s="15" t="s">
        <v>6842</v>
      </c>
      <c r="E6329" s="15" t="s">
        <v>10899</v>
      </c>
      <c r="F6329" s="15" t="s">
        <v>4324</v>
      </c>
      <c r="G6329" s="15" t="s">
        <v>17155</v>
      </c>
      <c r="H6329" s="15" t="s">
        <v>17254</v>
      </c>
      <c r="I6329" s="15" t="s">
        <v>4327</v>
      </c>
      <c r="J6329" s="15" t="s">
        <v>4345</v>
      </c>
      <c r="K6329" s="15"/>
      <c r="L6329" s="103" t="str">
        <f t="shared" si="1"/>
        <v>B-T51-W32-500 gm White Tablet Container</v>
      </c>
      <c r="M6329" s="103">
        <f t="shared" si="2"/>
        <v>120</v>
      </c>
      <c r="N6329" s="102" t="str">
        <f t="shared" si="3"/>
        <v>wk 9</v>
      </c>
    </row>
    <row r="6330" ht="12.75" customHeight="1">
      <c r="A6330" s="15" t="s">
        <v>9979</v>
      </c>
      <c r="B6330" s="15" t="s">
        <v>3123</v>
      </c>
      <c r="C6330" s="15" t="s">
        <v>4321</v>
      </c>
      <c r="D6330" s="15" t="s">
        <v>3183</v>
      </c>
      <c r="E6330" s="15" t="s">
        <v>17278</v>
      </c>
      <c r="F6330" s="15" t="s">
        <v>4324</v>
      </c>
      <c r="G6330" s="15" t="s">
        <v>17152</v>
      </c>
      <c r="H6330" s="15" t="s">
        <v>17264</v>
      </c>
      <c r="I6330" s="15" t="s">
        <v>4327</v>
      </c>
      <c r="J6330" s="15" t="s">
        <v>4328</v>
      </c>
      <c r="K6330" s="15"/>
      <c r="L6330" s="103" t="str">
        <f t="shared" si="1"/>
        <v>B-T51-W32-500 gm White Tablet Container</v>
      </c>
      <c r="M6330" s="103">
        <f t="shared" si="2"/>
        <v>360</v>
      </c>
      <c r="N6330" s="102" t="str">
        <f t="shared" si="3"/>
        <v>wk 14</v>
      </c>
    </row>
    <row r="6331" ht="12.75" customHeight="1">
      <c r="A6331" s="15" t="s">
        <v>9979</v>
      </c>
      <c r="B6331" s="15" t="s">
        <v>3123</v>
      </c>
      <c r="C6331" s="15" t="s">
        <v>4321</v>
      </c>
      <c r="D6331" s="15" t="s">
        <v>3465</v>
      </c>
      <c r="E6331" s="15" t="s">
        <v>17279</v>
      </c>
      <c r="F6331" s="15" t="s">
        <v>4324</v>
      </c>
      <c r="G6331" s="15" t="s">
        <v>17135</v>
      </c>
      <c r="H6331" s="15" t="s">
        <v>17256</v>
      </c>
      <c r="I6331" s="15" t="s">
        <v>4327</v>
      </c>
      <c r="J6331" s="15" t="s">
        <v>4345</v>
      </c>
      <c r="K6331" s="15"/>
      <c r="L6331" s="103" t="str">
        <f t="shared" si="1"/>
        <v>B-T51-W32-500 gm White Tablet Container</v>
      </c>
      <c r="M6331" s="103">
        <f t="shared" si="2"/>
        <v>240</v>
      </c>
      <c r="N6331" s="102" t="str">
        <f t="shared" si="3"/>
        <v>wk 14</v>
      </c>
    </row>
    <row r="6332" ht="12.75" customHeight="1">
      <c r="A6332" s="15" t="s">
        <v>8179</v>
      </c>
      <c r="B6332" s="15" t="s">
        <v>3123</v>
      </c>
      <c r="C6332" s="15" t="s">
        <v>4321</v>
      </c>
      <c r="D6332" s="15" t="s">
        <v>6842</v>
      </c>
      <c r="E6332" s="15" t="s">
        <v>17280</v>
      </c>
      <c r="F6332" s="15" t="s">
        <v>4324</v>
      </c>
      <c r="G6332" s="15" t="s">
        <v>17155</v>
      </c>
      <c r="H6332" s="15" t="s">
        <v>17254</v>
      </c>
      <c r="I6332" s="15" t="s">
        <v>4327</v>
      </c>
      <c r="J6332" s="15" t="s">
        <v>4328</v>
      </c>
      <c r="K6332" s="15"/>
      <c r="L6332" s="103" t="str">
        <f t="shared" si="1"/>
        <v>B-T51-W32-500 gm White Tablet Container</v>
      </c>
      <c r="M6332" s="103">
        <f t="shared" si="2"/>
        <v>120</v>
      </c>
      <c r="N6332" s="102" t="str">
        <f t="shared" si="3"/>
        <v>wk 23</v>
      </c>
    </row>
    <row r="6333" ht="12.75" customHeight="1">
      <c r="A6333" s="15" t="s">
        <v>4418</v>
      </c>
      <c r="B6333" s="15" t="s">
        <v>3123</v>
      </c>
      <c r="C6333" s="15" t="s">
        <v>4321</v>
      </c>
      <c r="D6333" s="15" t="s">
        <v>6842</v>
      </c>
      <c r="E6333" s="15" t="s">
        <v>17281</v>
      </c>
      <c r="F6333" s="15" t="s">
        <v>4324</v>
      </c>
      <c r="G6333" s="15" t="s">
        <v>17155</v>
      </c>
      <c r="H6333" s="15" t="s">
        <v>17254</v>
      </c>
      <c r="I6333" s="15" t="s">
        <v>4327</v>
      </c>
      <c r="J6333" s="15" t="s">
        <v>4328</v>
      </c>
      <c r="K6333" s="15"/>
      <c r="L6333" s="103" t="str">
        <f t="shared" si="1"/>
        <v>B-T51-W32-500 gm White Tablet Container</v>
      </c>
      <c r="M6333" s="103">
        <f t="shared" si="2"/>
        <v>120</v>
      </c>
      <c r="N6333" s="102" t="str">
        <f t="shared" si="3"/>
        <v>wk 36</v>
      </c>
    </row>
    <row r="6334" ht="12.75" customHeight="1">
      <c r="A6334" s="15" t="s">
        <v>4418</v>
      </c>
      <c r="B6334" s="15" t="s">
        <v>3123</v>
      </c>
      <c r="C6334" s="15" t="s">
        <v>4321</v>
      </c>
      <c r="D6334" s="15" t="s">
        <v>4993</v>
      </c>
      <c r="E6334" s="15" t="s">
        <v>10903</v>
      </c>
      <c r="F6334" s="15" t="s">
        <v>4324</v>
      </c>
      <c r="G6334" s="15" t="s">
        <v>17272</v>
      </c>
      <c r="H6334" s="15" t="s">
        <v>17273</v>
      </c>
      <c r="I6334" s="15" t="s">
        <v>4327</v>
      </c>
      <c r="J6334" s="15" t="s">
        <v>4328</v>
      </c>
      <c r="K6334" s="15"/>
      <c r="L6334" s="103" t="str">
        <f t="shared" si="1"/>
        <v>B-T51-W32-500 gm White Tablet Container</v>
      </c>
      <c r="M6334" s="103">
        <f t="shared" si="2"/>
        <v>1200</v>
      </c>
      <c r="N6334" s="102" t="str">
        <f t="shared" si="3"/>
        <v>wk 36</v>
      </c>
    </row>
    <row r="6335" ht="12.75" customHeight="1">
      <c r="A6335" s="15" t="s">
        <v>5067</v>
      </c>
      <c r="B6335" s="15" t="s">
        <v>3123</v>
      </c>
      <c r="C6335" s="15" t="s">
        <v>4965</v>
      </c>
      <c r="D6335" s="15" t="s">
        <v>17233</v>
      </c>
      <c r="E6335" s="15" t="s">
        <v>17282</v>
      </c>
      <c r="F6335" s="15" t="s">
        <v>4324</v>
      </c>
      <c r="G6335" s="15" t="s">
        <v>17283</v>
      </c>
      <c r="H6335" s="15" t="s">
        <v>17284</v>
      </c>
      <c r="I6335" s="15" t="s">
        <v>4327</v>
      </c>
      <c r="J6335" s="15" t="s">
        <v>4328</v>
      </c>
      <c r="K6335" s="15"/>
      <c r="L6335" s="103" t="str">
        <f t="shared" si="1"/>
        <v>B-T51-W32-500 gm White Tablet Container</v>
      </c>
      <c r="M6335" s="103">
        <f t="shared" si="2"/>
        <v>120</v>
      </c>
      <c r="N6335" s="102" t="str">
        <f t="shared" si="3"/>
        <v>wk 44</v>
      </c>
    </row>
    <row r="6336" ht="12.75" customHeight="1">
      <c r="A6336" s="15" t="s">
        <v>4430</v>
      </c>
      <c r="B6336" s="15" t="s">
        <v>3123</v>
      </c>
      <c r="C6336" s="15" t="s">
        <v>4321</v>
      </c>
      <c r="D6336" s="15" t="s">
        <v>3183</v>
      </c>
      <c r="E6336" s="15" t="s">
        <v>17285</v>
      </c>
      <c r="F6336" s="15" t="s">
        <v>4324</v>
      </c>
      <c r="G6336" s="15" t="s">
        <v>17152</v>
      </c>
      <c r="H6336" s="15" t="s">
        <v>17264</v>
      </c>
      <c r="I6336" s="15" t="s">
        <v>4327</v>
      </c>
      <c r="J6336" s="15" t="s">
        <v>4345</v>
      </c>
      <c r="K6336" s="15"/>
      <c r="L6336" s="103" t="str">
        <f t="shared" si="1"/>
        <v>B-T51-W32-500 gm White Tablet Container</v>
      </c>
      <c r="M6336" s="103">
        <f t="shared" si="2"/>
        <v>360</v>
      </c>
      <c r="N6336" s="102" t="str">
        <f t="shared" si="3"/>
        <v>wk </v>
      </c>
    </row>
    <row r="6337" ht="12.75" customHeight="1">
      <c r="A6337" s="15" t="s">
        <v>8855</v>
      </c>
      <c r="B6337" s="15" t="s">
        <v>3123</v>
      </c>
      <c r="C6337" s="15" t="s">
        <v>4965</v>
      </c>
      <c r="D6337" s="15" t="s">
        <v>17119</v>
      </c>
      <c r="E6337" s="15" t="s">
        <v>17286</v>
      </c>
      <c r="F6337" s="15" t="s">
        <v>4324</v>
      </c>
      <c r="G6337" s="15" t="s">
        <v>17287</v>
      </c>
      <c r="H6337" s="15" t="s">
        <v>17288</v>
      </c>
      <c r="I6337" s="15" t="s">
        <v>4327</v>
      </c>
      <c r="J6337" s="15" t="s">
        <v>4345</v>
      </c>
      <c r="K6337" s="15"/>
      <c r="L6337" s="103" t="str">
        <f t="shared" si="1"/>
        <v>B-T51-W32-500 gm White Tablet Container</v>
      </c>
      <c r="M6337" s="103">
        <f t="shared" si="2"/>
        <v>360</v>
      </c>
      <c r="N6337" s="102" t="str">
        <f t="shared" si="3"/>
        <v>wk </v>
      </c>
    </row>
    <row r="6338" ht="12.75" customHeight="1">
      <c r="A6338" s="15" t="s">
        <v>4452</v>
      </c>
      <c r="B6338" s="15" t="s">
        <v>3123</v>
      </c>
      <c r="C6338" s="15" t="s">
        <v>4965</v>
      </c>
      <c r="D6338" s="15" t="s">
        <v>17233</v>
      </c>
      <c r="E6338" s="15" t="s">
        <v>17289</v>
      </c>
      <c r="F6338" s="15" t="s">
        <v>4324</v>
      </c>
      <c r="G6338" s="15" t="s">
        <v>17283</v>
      </c>
      <c r="H6338" s="15" t="s">
        <v>17284</v>
      </c>
      <c r="I6338" s="15" t="s">
        <v>4327</v>
      </c>
      <c r="J6338" s="15" t="s">
        <v>4328</v>
      </c>
      <c r="K6338" s="15"/>
      <c r="L6338" s="103" t="str">
        <f t="shared" si="1"/>
        <v>B-T51-W32-500 gm White Tablet Container</v>
      </c>
      <c r="M6338" s="103">
        <f t="shared" si="2"/>
        <v>120</v>
      </c>
      <c r="N6338" s="102" t="str">
        <f t="shared" si="3"/>
        <v>wk </v>
      </c>
    </row>
    <row r="6339" ht="12.75" customHeight="1">
      <c r="A6339" s="15" t="s">
        <v>7976</v>
      </c>
      <c r="B6339" s="15" t="s">
        <v>3123</v>
      </c>
      <c r="C6339" s="15" t="s">
        <v>4321</v>
      </c>
      <c r="D6339" s="15" t="s">
        <v>3958</v>
      </c>
      <c r="E6339" s="15" t="s">
        <v>17290</v>
      </c>
      <c r="F6339" s="15" t="s">
        <v>4324</v>
      </c>
      <c r="G6339" s="15" t="s">
        <v>17236</v>
      </c>
      <c r="H6339" s="15" t="s">
        <v>17291</v>
      </c>
      <c r="I6339" s="15" t="s">
        <v>4327</v>
      </c>
      <c r="J6339" s="15" t="s">
        <v>4328</v>
      </c>
      <c r="K6339" s="15"/>
      <c r="L6339" s="103" t="str">
        <f t="shared" si="1"/>
        <v>B-T51-W32-500 gm White Tablet Container</v>
      </c>
      <c r="M6339" s="103">
        <f t="shared" si="2"/>
        <v>2400</v>
      </c>
      <c r="N6339" s="102" t="str">
        <f t="shared" si="3"/>
        <v>wk 27</v>
      </c>
    </row>
    <row r="6340" ht="12.75" customHeight="1">
      <c r="A6340" s="15" t="s">
        <v>7976</v>
      </c>
      <c r="B6340" s="15" t="s">
        <v>3123</v>
      </c>
      <c r="C6340" s="15" t="s">
        <v>4321</v>
      </c>
      <c r="D6340" s="15" t="s">
        <v>3465</v>
      </c>
      <c r="E6340" s="15" t="s">
        <v>16960</v>
      </c>
      <c r="F6340" s="15" t="s">
        <v>4324</v>
      </c>
      <c r="G6340" s="15" t="s">
        <v>17135</v>
      </c>
      <c r="H6340" s="15" t="s">
        <v>17256</v>
      </c>
      <c r="I6340" s="15" t="s">
        <v>4327</v>
      </c>
      <c r="J6340" s="15" t="s">
        <v>4328</v>
      </c>
      <c r="K6340" s="15"/>
      <c r="L6340" s="103" t="str">
        <f t="shared" si="1"/>
        <v>B-T51-W32-500 gm White Tablet Container</v>
      </c>
      <c r="M6340" s="103">
        <f t="shared" si="2"/>
        <v>240</v>
      </c>
      <c r="N6340" s="102" t="str">
        <f t="shared" si="3"/>
        <v>wk 27</v>
      </c>
    </row>
    <row r="6341" ht="12.75" customHeight="1">
      <c r="A6341" s="15" t="s">
        <v>7976</v>
      </c>
      <c r="B6341" s="15" t="s">
        <v>3123</v>
      </c>
      <c r="C6341" s="15" t="s">
        <v>4321</v>
      </c>
      <c r="D6341" s="15" t="s">
        <v>3183</v>
      </c>
      <c r="E6341" s="15" t="s">
        <v>15270</v>
      </c>
      <c r="F6341" s="15" t="s">
        <v>4324</v>
      </c>
      <c r="G6341" s="15" t="s">
        <v>17152</v>
      </c>
      <c r="H6341" s="15" t="s">
        <v>17264</v>
      </c>
      <c r="I6341" s="15" t="s">
        <v>4327</v>
      </c>
      <c r="J6341" s="15" t="s">
        <v>4328</v>
      </c>
      <c r="K6341" s="15"/>
      <c r="L6341" s="103" t="str">
        <f t="shared" si="1"/>
        <v>B-T51-W32-500 gm White Tablet Container</v>
      </c>
      <c r="M6341" s="103">
        <f t="shared" si="2"/>
        <v>360</v>
      </c>
      <c r="N6341" s="102" t="str">
        <f t="shared" si="3"/>
        <v>wk 27</v>
      </c>
    </row>
    <row r="6342" ht="12.75" customHeight="1">
      <c r="A6342" s="15" t="s">
        <v>4474</v>
      </c>
      <c r="B6342" s="15" t="s">
        <v>3123</v>
      </c>
      <c r="C6342" s="15" t="s">
        <v>4321</v>
      </c>
      <c r="D6342" s="15" t="s">
        <v>6842</v>
      </c>
      <c r="E6342" s="15" t="s">
        <v>10916</v>
      </c>
      <c r="F6342" s="15" t="s">
        <v>4324</v>
      </c>
      <c r="G6342" s="15" t="s">
        <v>17155</v>
      </c>
      <c r="H6342" s="15" t="s">
        <v>17254</v>
      </c>
      <c r="I6342" s="15" t="s">
        <v>4327</v>
      </c>
      <c r="J6342" s="15" t="s">
        <v>4328</v>
      </c>
      <c r="K6342" s="15"/>
      <c r="L6342" s="103" t="str">
        <f t="shared" si="1"/>
        <v>B-T51-W32-500 gm White Tablet Container</v>
      </c>
      <c r="M6342" s="103">
        <f t="shared" si="2"/>
        <v>120</v>
      </c>
      <c r="N6342" s="102" t="str">
        <f t="shared" si="3"/>
        <v>wk 36</v>
      </c>
    </row>
    <row r="6343" ht="12.75" customHeight="1">
      <c r="A6343" s="15" t="s">
        <v>4474</v>
      </c>
      <c r="B6343" s="15" t="s">
        <v>3123</v>
      </c>
      <c r="C6343" s="15" t="s">
        <v>4321</v>
      </c>
      <c r="D6343" s="15" t="s">
        <v>3183</v>
      </c>
      <c r="E6343" s="15" t="s">
        <v>17292</v>
      </c>
      <c r="F6343" s="15" t="s">
        <v>4324</v>
      </c>
      <c r="G6343" s="15" t="s">
        <v>17152</v>
      </c>
      <c r="H6343" s="15" t="s">
        <v>17264</v>
      </c>
      <c r="I6343" s="15" t="s">
        <v>4327</v>
      </c>
      <c r="J6343" s="15" t="s">
        <v>4345</v>
      </c>
      <c r="K6343" s="15"/>
      <c r="L6343" s="103" t="str">
        <f t="shared" si="1"/>
        <v>B-T51-W32-500 gm White Tablet Container</v>
      </c>
      <c r="M6343" s="103">
        <f t="shared" si="2"/>
        <v>360</v>
      </c>
      <c r="N6343" s="102" t="str">
        <f t="shared" si="3"/>
        <v>wk 36</v>
      </c>
    </row>
    <row r="6344" ht="12.75" customHeight="1">
      <c r="A6344" s="15" t="s">
        <v>4474</v>
      </c>
      <c r="B6344" s="15" t="s">
        <v>3123</v>
      </c>
      <c r="C6344" s="15" t="s">
        <v>4321</v>
      </c>
      <c r="D6344" s="15" t="s">
        <v>3465</v>
      </c>
      <c r="E6344" s="15" t="s">
        <v>17293</v>
      </c>
      <c r="F6344" s="15" t="s">
        <v>4324</v>
      </c>
      <c r="G6344" s="15" t="s">
        <v>17135</v>
      </c>
      <c r="H6344" s="15" t="s">
        <v>17256</v>
      </c>
      <c r="I6344" s="15" t="s">
        <v>4327</v>
      </c>
      <c r="J6344" s="15" t="s">
        <v>4328</v>
      </c>
      <c r="K6344" s="15"/>
      <c r="L6344" s="103" t="str">
        <f t="shared" si="1"/>
        <v>B-T51-W32-500 gm White Tablet Container</v>
      </c>
      <c r="M6344" s="103">
        <f t="shared" si="2"/>
        <v>240</v>
      </c>
      <c r="N6344" s="102" t="str">
        <f t="shared" si="3"/>
        <v>wk 36</v>
      </c>
    </row>
    <row r="6345" ht="12.75" customHeight="1">
      <c r="A6345" s="15" t="s">
        <v>4477</v>
      </c>
      <c r="B6345" s="15" t="s">
        <v>3123</v>
      </c>
      <c r="C6345" s="15" t="s">
        <v>4321</v>
      </c>
      <c r="D6345" s="15" t="s">
        <v>3465</v>
      </c>
      <c r="E6345" s="15" t="s">
        <v>17294</v>
      </c>
      <c r="F6345" s="15" t="s">
        <v>4324</v>
      </c>
      <c r="G6345" s="15" t="s">
        <v>17135</v>
      </c>
      <c r="H6345" s="15" t="s">
        <v>17256</v>
      </c>
      <c r="I6345" s="15" t="s">
        <v>4327</v>
      </c>
      <c r="J6345" s="15" t="s">
        <v>4345</v>
      </c>
      <c r="K6345" s="15"/>
      <c r="L6345" s="103" t="str">
        <f t="shared" si="1"/>
        <v>B-T51-W32-500 gm White Tablet Container</v>
      </c>
      <c r="M6345" s="103">
        <f t="shared" si="2"/>
        <v>240</v>
      </c>
      <c r="N6345" s="102" t="str">
        <f t="shared" si="3"/>
        <v>wk 40</v>
      </c>
    </row>
    <row r="6346" ht="12.75" customHeight="1">
      <c r="A6346" s="15" t="s">
        <v>4477</v>
      </c>
      <c r="B6346" s="15" t="s">
        <v>3123</v>
      </c>
      <c r="C6346" s="15" t="s">
        <v>4321</v>
      </c>
      <c r="D6346" s="15" t="s">
        <v>3183</v>
      </c>
      <c r="E6346" s="15" t="s">
        <v>17295</v>
      </c>
      <c r="F6346" s="15" t="s">
        <v>8918</v>
      </c>
      <c r="G6346" s="15" t="s">
        <v>17152</v>
      </c>
      <c r="H6346" s="15" t="s">
        <v>17264</v>
      </c>
      <c r="I6346" s="15" t="s">
        <v>4327</v>
      </c>
      <c r="J6346" s="15" t="s">
        <v>7880</v>
      </c>
      <c r="K6346" s="15"/>
      <c r="L6346" s="103" t="str">
        <f t="shared" si="1"/>
        <v>B-T51-W32-500 gm White Tablet Container</v>
      </c>
      <c r="M6346" s="103">
        <f t="shared" si="2"/>
        <v>360</v>
      </c>
      <c r="N6346" s="102" t="str">
        <f t="shared" si="3"/>
        <v>wk 40</v>
      </c>
    </row>
    <row r="6347" ht="12.75" customHeight="1">
      <c r="A6347" s="15" t="s">
        <v>4480</v>
      </c>
      <c r="B6347" s="15" t="s">
        <v>3123</v>
      </c>
      <c r="C6347" s="15" t="s">
        <v>4321</v>
      </c>
      <c r="D6347" s="15" t="s">
        <v>3183</v>
      </c>
      <c r="E6347" s="15" t="s">
        <v>10917</v>
      </c>
      <c r="F6347" s="15" t="s">
        <v>4324</v>
      </c>
      <c r="G6347" s="15" t="s">
        <v>17152</v>
      </c>
      <c r="H6347" s="15" t="s">
        <v>17264</v>
      </c>
      <c r="I6347" s="15" t="s">
        <v>4327</v>
      </c>
      <c r="J6347" s="15" t="s">
        <v>4328</v>
      </c>
      <c r="K6347" s="15"/>
      <c r="L6347" s="103" t="str">
        <f t="shared" si="1"/>
        <v>B-T51-W32-500 gm White Tablet Container</v>
      </c>
      <c r="M6347" s="103">
        <f t="shared" si="2"/>
        <v>360</v>
      </c>
      <c r="N6347" s="102" t="str">
        <f t="shared" si="3"/>
        <v>wk 45</v>
      </c>
    </row>
    <row r="6348" ht="12.75" customHeight="1">
      <c r="A6348" s="15" t="s">
        <v>4480</v>
      </c>
      <c r="B6348" s="15" t="s">
        <v>3123</v>
      </c>
      <c r="C6348" s="15" t="s">
        <v>4321</v>
      </c>
      <c r="D6348" s="15" t="s">
        <v>3183</v>
      </c>
      <c r="E6348" s="15" t="s">
        <v>9656</v>
      </c>
      <c r="F6348" s="15" t="s">
        <v>4324</v>
      </c>
      <c r="G6348" s="15" t="s">
        <v>17152</v>
      </c>
      <c r="H6348" s="15" t="s">
        <v>17264</v>
      </c>
      <c r="I6348" s="15" t="s">
        <v>4327</v>
      </c>
      <c r="J6348" s="15" t="s">
        <v>4328</v>
      </c>
      <c r="K6348" s="15"/>
      <c r="L6348" s="103" t="str">
        <f t="shared" si="1"/>
        <v>B-T51-W32-500 gm White Tablet Container</v>
      </c>
      <c r="M6348" s="103">
        <f t="shared" si="2"/>
        <v>360</v>
      </c>
      <c r="N6348" s="102" t="str">
        <f t="shared" si="3"/>
        <v>wk 45</v>
      </c>
    </row>
    <row r="6349" ht="12.75" customHeight="1">
      <c r="A6349" s="15" t="s">
        <v>4480</v>
      </c>
      <c r="B6349" s="15" t="s">
        <v>3123</v>
      </c>
      <c r="C6349" s="15" t="s">
        <v>4321</v>
      </c>
      <c r="D6349" s="15" t="s">
        <v>3465</v>
      </c>
      <c r="E6349" s="15" t="s">
        <v>10918</v>
      </c>
      <c r="F6349" s="15" t="s">
        <v>4324</v>
      </c>
      <c r="G6349" s="15" t="s">
        <v>17135</v>
      </c>
      <c r="H6349" s="15" t="s">
        <v>17256</v>
      </c>
      <c r="I6349" s="15" t="s">
        <v>4327</v>
      </c>
      <c r="J6349" s="15" t="s">
        <v>4345</v>
      </c>
      <c r="K6349" s="15"/>
      <c r="L6349" s="103" t="str">
        <f t="shared" si="1"/>
        <v>B-T51-W32-500 gm White Tablet Container</v>
      </c>
      <c r="M6349" s="103">
        <f t="shared" si="2"/>
        <v>240</v>
      </c>
      <c r="N6349" s="102" t="str">
        <f t="shared" si="3"/>
        <v>wk 45</v>
      </c>
    </row>
    <row r="6350" ht="12.75" customHeight="1">
      <c r="A6350" s="15" t="s">
        <v>4487</v>
      </c>
      <c r="B6350" s="15" t="s">
        <v>3123</v>
      </c>
      <c r="C6350" s="15" t="s">
        <v>4321</v>
      </c>
      <c r="D6350" s="15" t="s">
        <v>6842</v>
      </c>
      <c r="E6350" s="15" t="s">
        <v>17296</v>
      </c>
      <c r="F6350" s="15" t="s">
        <v>4324</v>
      </c>
      <c r="G6350" s="15" t="s">
        <v>17155</v>
      </c>
      <c r="H6350" s="15" t="s">
        <v>17254</v>
      </c>
      <c r="I6350" s="15" t="s">
        <v>4327</v>
      </c>
      <c r="J6350" s="15" t="s">
        <v>4345</v>
      </c>
      <c r="K6350" s="15"/>
      <c r="L6350" s="103" t="str">
        <f t="shared" si="1"/>
        <v>B-T51-W32-500 gm White Tablet Container</v>
      </c>
      <c r="M6350" s="103">
        <f t="shared" si="2"/>
        <v>120</v>
      </c>
      <c r="N6350" s="102" t="str">
        <f t="shared" si="3"/>
        <v>wk </v>
      </c>
    </row>
    <row r="6351" ht="12.75" customHeight="1">
      <c r="A6351" s="15" t="s">
        <v>4487</v>
      </c>
      <c r="B6351" s="15" t="s">
        <v>3123</v>
      </c>
      <c r="C6351" s="15" t="s">
        <v>4321</v>
      </c>
      <c r="D6351" s="15" t="s">
        <v>3465</v>
      </c>
      <c r="E6351" s="15" t="s">
        <v>10920</v>
      </c>
      <c r="F6351" s="15" t="s">
        <v>4324</v>
      </c>
      <c r="G6351" s="15" t="s">
        <v>17135</v>
      </c>
      <c r="H6351" s="15" t="s">
        <v>17256</v>
      </c>
      <c r="I6351" s="15" t="s">
        <v>4327</v>
      </c>
      <c r="J6351" s="15" t="s">
        <v>4328</v>
      </c>
      <c r="K6351" s="15"/>
      <c r="L6351" s="103" t="str">
        <f t="shared" si="1"/>
        <v>B-T51-W32-500 gm White Tablet Container</v>
      </c>
      <c r="M6351" s="103">
        <f t="shared" si="2"/>
        <v>240</v>
      </c>
      <c r="N6351" s="102" t="str">
        <f t="shared" si="3"/>
        <v>wk </v>
      </c>
    </row>
    <row r="6352" ht="12.75" customHeight="1">
      <c r="A6352" s="15" t="s">
        <v>4487</v>
      </c>
      <c r="B6352" s="15" t="s">
        <v>3123</v>
      </c>
      <c r="C6352" s="15" t="s">
        <v>4321</v>
      </c>
      <c r="D6352" s="15" t="s">
        <v>3465</v>
      </c>
      <c r="E6352" s="15" t="s">
        <v>9368</v>
      </c>
      <c r="F6352" s="15" t="s">
        <v>4324</v>
      </c>
      <c r="G6352" s="15" t="s">
        <v>17135</v>
      </c>
      <c r="H6352" s="15" t="s">
        <v>17256</v>
      </c>
      <c r="I6352" s="15" t="s">
        <v>4327</v>
      </c>
      <c r="J6352" s="15" t="s">
        <v>4345</v>
      </c>
      <c r="K6352" s="15"/>
      <c r="L6352" s="103" t="str">
        <f t="shared" si="1"/>
        <v>B-T51-W32-500 gm White Tablet Container</v>
      </c>
      <c r="M6352" s="103">
        <f t="shared" si="2"/>
        <v>240</v>
      </c>
      <c r="N6352" s="102" t="str">
        <f t="shared" si="3"/>
        <v>wk </v>
      </c>
    </row>
    <row r="6353" ht="12.75" customHeight="1">
      <c r="A6353" s="15" t="s">
        <v>4491</v>
      </c>
      <c r="B6353" s="15" t="s">
        <v>3123</v>
      </c>
      <c r="C6353" s="15" t="s">
        <v>4321</v>
      </c>
      <c r="D6353" s="15" t="s">
        <v>3544</v>
      </c>
      <c r="E6353" s="15" t="s">
        <v>16664</v>
      </c>
      <c r="F6353" s="15" t="s">
        <v>4324</v>
      </c>
      <c r="G6353" s="15" t="s">
        <v>17260</v>
      </c>
      <c r="H6353" s="15" t="s">
        <v>17261</v>
      </c>
      <c r="I6353" s="15" t="s">
        <v>4327</v>
      </c>
      <c r="J6353" s="15" t="s">
        <v>4345</v>
      </c>
      <c r="K6353" s="15"/>
      <c r="L6353" s="103" t="str">
        <f t="shared" si="1"/>
        <v>B-T51-W32-500 gm White Tablet Container</v>
      </c>
      <c r="M6353" s="103">
        <f t="shared" si="2"/>
        <v>720</v>
      </c>
      <c r="N6353" s="102" t="str">
        <f t="shared" si="3"/>
        <v>wk </v>
      </c>
    </row>
    <row r="6354" ht="12.75" customHeight="1">
      <c r="A6354" s="15" t="s">
        <v>4501</v>
      </c>
      <c r="B6354" s="15" t="s">
        <v>3123</v>
      </c>
      <c r="C6354" s="15" t="s">
        <v>4321</v>
      </c>
      <c r="D6354" s="15" t="s">
        <v>6842</v>
      </c>
      <c r="E6354" s="15" t="s">
        <v>10923</v>
      </c>
      <c r="F6354" s="15" t="s">
        <v>4324</v>
      </c>
      <c r="G6354" s="15" t="s">
        <v>17155</v>
      </c>
      <c r="H6354" s="15" t="s">
        <v>17254</v>
      </c>
      <c r="I6354" s="15" t="s">
        <v>4327</v>
      </c>
      <c r="J6354" s="15" t="s">
        <v>4345</v>
      </c>
      <c r="K6354" s="15"/>
      <c r="L6354" s="103" t="str">
        <f t="shared" si="1"/>
        <v>B-T51-W32-500 gm White Tablet Container</v>
      </c>
      <c r="M6354" s="103">
        <f t="shared" si="2"/>
        <v>120</v>
      </c>
      <c r="N6354" s="102" t="str">
        <f t="shared" si="3"/>
        <v>wk </v>
      </c>
    </row>
    <row r="6355" ht="12.75" customHeight="1">
      <c r="A6355" s="15" t="s">
        <v>4501</v>
      </c>
      <c r="B6355" s="15" t="s">
        <v>3123</v>
      </c>
      <c r="C6355" s="15" t="s">
        <v>4321</v>
      </c>
      <c r="D6355" s="15" t="s">
        <v>3958</v>
      </c>
      <c r="E6355" s="15" t="s">
        <v>17297</v>
      </c>
      <c r="F6355" s="15" t="s">
        <v>17167</v>
      </c>
      <c r="G6355" s="15" t="s">
        <v>17236</v>
      </c>
      <c r="H6355" s="15" t="s">
        <v>17291</v>
      </c>
      <c r="I6355" s="15" t="s">
        <v>4327</v>
      </c>
      <c r="J6355" s="15" t="s">
        <v>4345</v>
      </c>
      <c r="K6355" s="15"/>
      <c r="L6355" s="103" t="str">
        <f t="shared" si="1"/>
        <v>B-T51-W32-500 gm White Tablet Container</v>
      </c>
      <c r="M6355" s="103">
        <f t="shared" si="2"/>
        <v>2400</v>
      </c>
      <c r="N6355" s="102" t="str">
        <f t="shared" si="3"/>
        <v>wk </v>
      </c>
    </row>
    <row r="6356" ht="12.75" customHeight="1">
      <c r="A6356" s="15" t="s">
        <v>4501</v>
      </c>
      <c r="B6356" s="15" t="s">
        <v>3123</v>
      </c>
      <c r="C6356" s="15" t="s">
        <v>4321</v>
      </c>
      <c r="D6356" s="15" t="s">
        <v>7960</v>
      </c>
      <c r="E6356" s="15" t="s">
        <v>14740</v>
      </c>
      <c r="F6356" s="15" t="s">
        <v>4324</v>
      </c>
      <c r="G6356" s="15" t="s">
        <v>17298</v>
      </c>
      <c r="H6356" s="15" t="s">
        <v>17299</v>
      </c>
      <c r="I6356" s="15" t="s">
        <v>4327</v>
      </c>
      <c r="J6356" s="15" t="s">
        <v>4328</v>
      </c>
      <c r="K6356" s="15"/>
      <c r="L6356" s="103" t="str">
        <f t="shared" si="1"/>
        <v>B-T51-W32-500 gm White Tablet Container</v>
      </c>
      <c r="M6356" s="103">
        <f t="shared" si="2"/>
        <v>2040</v>
      </c>
      <c r="N6356" s="102" t="str">
        <f t="shared" si="3"/>
        <v>wk </v>
      </c>
    </row>
    <row r="6357" ht="12.75" customHeight="1">
      <c r="A6357" s="15" t="s">
        <v>4501</v>
      </c>
      <c r="B6357" s="15" t="s">
        <v>3123</v>
      </c>
      <c r="C6357" s="15" t="s">
        <v>4321</v>
      </c>
      <c r="D6357" s="15" t="s">
        <v>3183</v>
      </c>
      <c r="E6357" s="15" t="s">
        <v>10924</v>
      </c>
      <c r="F6357" s="15" t="s">
        <v>4324</v>
      </c>
      <c r="G6357" s="15" t="s">
        <v>17152</v>
      </c>
      <c r="H6357" s="15" t="s">
        <v>17264</v>
      </c>
      <c r="I6357" s="15" t="s">
        <v>4327</v>
      </c>
      <c r="J6357" s="15" t="s">
        <v>4345</v>
      </c>
      <c r="K6357" s="15"/>
      <c r="L6357" s="103" t="str">
        <f t="shared" si="1"/>
        <v>B-T51-W32-500 gm White Tablet Container</v>
      </c>
      <c r="M6357" s="103">
        <f t="shared" si="2"/>
        <v>360</v>
      </c>
      <c r="N6357" s="102" t="str">
        <f t="shared" si="3"/>
        <v>wk </v>
      </c>
    </row>
    <row r="6358" ht="12.75" customHeight="1">
      <c r="A6358" s="15" t="s">
        <v>4501</v>
      </c>
      <c r="B6358" s="15" t="s">
        <v>3123</v>
      </c>
      <c r="C6358" s="15" t="s">
        <v>4321</v>
      </c>
      <c r="D6358" s="15" t="s">
        <v>7901</v>
      </c>
      <c r="E6358" s="15" t="s">
        <v>14743</v>
      </c>
      <c r="F6358" s="15" t="s">
        <v>4324</v>
      </c>
      <c r="G6358" s="15" t="s">
        <v>17300</v>
      </c>
      <c r="H6358" s="15" t="s">
        <v>17301</v>
      </c>
      <c r="I6358" s="15" t="s">
        <v>4327</v>
      </c>
      <c r="J6358" s="15" t="s">
        <v>4328</v>
      </c>
      <c r="K6358" s="15"/>
      <c r="L6358" s="103" t="str">
        <f t="shared" si="1"/>
        <v>B-T51-W32-500 gm White Tablet Container</v>
      </c>
      <c r="M6358" s="103">
        <f t="shared" si="2"/>
        <v>1320</v>
      </c>
      <c r="N6358" s="102" t="str">
        <f t="shared" si="3"/>
        <v>wk </v>
      </c>
    </row>
    <row r="6359" ht="12.75" customHeight="1">
      <c r="A6359" s="15" t="s">
        <v>4504</v>
      </c>
      <c r="B6359" s="15" t="s">
        <v>3123</v>
      </c>
      <c r="C6359" s="15" t="s">
        <v>4321</v>
      </c>
      <c r="D6359" s="15" t="s">
        <v>3183</v>
      </c>
      <c r="E6359" s="15" t="s">
        <v>17302</v>
      </c>
      <c r="F6359" s="15" t="s">
        <v>4324</v>
      </c>
      <c r="G6359" s="15" t="s">
        <v>17152</v>
      </c>
      <c r="H6359" s="15" t="s">
        <v>17264</v>
      </c>
      <c r="I6359" s="15" t="s">
        <v>4327</v>
      </c>
      <c r="J6359" s="15" t="s">
        <v>4328</v>
      </c>
      <c r="K6359" s="15"/>
      <c r="L6359" s="103" t="str">
        <f t="shared" si="1"/>
        <v>B-T51-W32-500 gm White Tablet Container</v>
      </c>
      <c r="M6359" s="103">
        <f t="shared" si="2"/>
        <v>360</v>
      </c>
      <c r="N6359" s="102" t="str">
        <f t="shared" si="3"/>
        <v>wk </v>
      </c>
    </row>
    <row r="6360" ht="12.75" customHeight="1">
      <c r="A6360" s="15" t="s">
        <v>4510</v>
      </c>
      <c r="B6360" s="15" t="s">
        <v>3123</v>
      </c>
      <c r="C6360" s="15" t="s">
        <v>4321</v>
      </c>
      <c r="D6360" s="15" t="s">
        <v>3465</v>
      </c>
      <c r="E6360" s="15" t="s">
        <v>17303</v>
      </c>
      <c r="F6360" s="15" t="s">
        <v>4324</v>
      </c>
      <c r="G6360" s="15" t="s">
        <v>17135</v>
      </c>
      <c r="H6360" s="15" t="s">
        <v>17256</v>
      </c>
      <c r="I6360" s="15" t="s">
        <v>4327</v>
      </c>
      <c r="J6360" s="15" t="s">
        <v>4345</v>
      </c>
      <c r="K6360" s="15"/>
      <c r="L6360" s="103" t="str">
        <f t="shared" si="1"/>
        <v>B-T51-W32-500 gm White Tablet Container</v>
      </c>
      <c r="M6360" s="103">
        <f t="shared" si="2"/>
        <v>240</v>
      </c>
      <c r="N6360" s="102" t="str">
        <f t="shared" si="3"/>
        <v>wk </v>
      </c>
    </row>
    <row r="6361" ht="12.75" customHeight="1">
      <c r="A6361" s="15" t="s">
        <v>4510</v>
      </c>
      <c r="B6361" s="15" t="s">
        <v>3123</v>
      </c>
      <c r="C6361" s="15" t="s">
        <v>4321</v>
      </c>
      <c r="D6361" s="15" t="s">
        <v>3228</v>
      </c>
      <c r="E6361" s="15" t="s">
        <v>17304</v>
      </c>
      <c r="F6361" s="15" t="s">
        <v>4324</v>
      </c>
      <c r="G6361" s="15" t="s">
        <v>17141</v>
      </c>
      <c r="H6361" s="15" t="s">
        <v>17305</v>
      </c>
      <c r="I6361" s="15" t="s">
        <v>4327</v>
      </c>
      <c r="J6361" s="15" t="s">
        <v>4345</v>
      </c>
      <c r="K6361" s="15"/>
      <c r="L6361" s="103" t="str">
        <f t="shared" si="1"/>
        <v>B-T51-W32-500 gm White Tablet Container</v>
      </c>
      <c r="M6361" s="103">
        <f t="shared" si="2"/>
        <v>600</v>
      </c>
      <c r="N6361" s="102" t="str">
        <f t="shared" si="3"/>
        <v>wk </v>
      </c>
    </row>
    <row r="6362" ht="12.75" customHeight="1">
      <c r="A6362" s="15" t="s">
        <v>4513</v>
      </c>
      <c r="B6362" s="15" t="s">
        <v>3123</v>
      </c>
      <c r="C6362" s="15" t="s">
        <v>4321</v>
      </c>
      <c r="D6362" s="15" t="s">
        <v>6842</v>
      </c>
      <c r="E6362" s="15" t="s">
        <v>17306</v>
      </c>
      <c r="F6362" s="15" t="s">
        <v>4324</v>
      </c>
      <c r="G6362" s="15" t="s">
        <v>17155</v>
      </c>
      <c r="H6362" s="15" t="s">
        <v>17254</v>
      </c>
      <c r="I6362" s="15" t="s">
        <v>4327</v>
      </c>
      <c r="J6362" s="15" t="s">
        <v>4328</v>
      </c>
      <c r="K6362" s="15"/>
      <c r="L6362" s="103" t="str">
        <f t="shared" si="1"/>
        <v>B-T51-W32-500 gm White Tablet Container</v>
      </c>
      <c r="M6362" s="103">
        <f t="shared" si="2"/>
        <v>120</v>
      </c>
      <c r="N6362" s="102" t="str">
        <f t="shared" si="3"/>
        <v>wk </v>
      </c>
    </row>
    <row r="6363" ht="12.75" customHeight="1">
      <c r="A6363" s="15" t="s">
        <v>4513</v>
      </c>
      <c r="B6363" s="15" t="s">
        <v>3123</v>
      </c>
      <c r="C6363" s="15" t="s">
        <v>4321</v>
      </c>
      <c r="D6363" s="15" t="s">
        <v>3183</v>
      </c>
      <c r="E6363" s="15" t="s">
        <v>17307</v>
      </c>
      <c r="F6363" s="15" t="s">
        <v>4324</v>
      </c>
      <c r="G6363" s="15" t="s">
        <v>17152</v>
      </c>
      <c r="H6363" s="15" t="s">
        <v>17264</v>
      </c>
      <c r="I6363" s="15" t="s">
        <v>4327</v>
      </c>
      <c r="J6363" s="15" t="s">
        <v>4328</v>
      </c>
      <c r="K6363" s="15"/>
      <c r="L6363" s="103" t="str">
        <f t="shared" si="1"/>
        <v>B-T51-W32-500 gm White Tablet Container</v>
      </c>
      <c r="M6363" s="103">
        <f t="shared" si="2"/>
        <v>360</v>
      </c>
      <c r="N6363" s="102" t="str">
        <f t="shared" si="3"/>
        <v>wk </v>
      </c>
    </row>
    <row r="6364" ht="12.75" customHeight="1">
      <c r="A6364" s="15" t="s">
        <v>4513</v>
      </c>
      <c r="B6364" s="15" t="s">
        <v>3123</v>
      </c>
      <c r="C6364" s="15" t="s">
        <v>4321</v>
      </c>
      <c r="D6364" s="15" t="s">
        <v>6842</v>
      </c>
      <c r="E6364" s="15" t="s">
        <v>9836</v>
      </c>
      <c r="F6364" s="15" t="s">
        <v>4324</v>
      </c>
      <c r="G6364" s="15" t="s">
        <v>17155</v>
      </c>
      <c r="H6364" s="15" t="s">
        <v>17254</v>
      </c>
      <c r="I6364" s="15" t="s">
        <v>4327</v>
      </c>
      <c r="J6364" s="15" t="s">
        <v>4328</v>
      </c>
      <c r="K6364" s="15"/>
      <c r="L6364" s="103" t="str">
        <f t="shared" si="1"/>
        <v>B-T51-W32-500 gm White Tablet Container</v>
      </c>
      <c r="M6364" s="103">
        <f t="shared" si="2"/>
        <v>120</v>
      </c>
      <c r="N6364" s="102" t="str">
        <f t="shared" si="3"/>
        <v>wk </v>
      </c>
    </row>
    <row r="6365" ht="12.75" customHeight="1">
      <c r="A6365" s="15" t="s">
        <v>4513</v>
      </c>
      <c r="B6365" s="15" t="s">
        <v>3123</v>
      </c>
      <c r="C6365" s="15" t="s">
        <v>4965</v>
      </c>
      <c r="D6365" s="15" t="s">
        <v>17233</v>
      </c>
      <c r="E6365" s="15" t="s">
        <v>9839</v>
      </c>
      <c r="F6365" s="15" t="s">
        <v>4324</v>
      </c>
      <c r="G6365" s="15" t="s">
        <v>17283</v>
      </c>
      <c r="H6365" s="15" t="s">
        <v>17284</v>
      </c>
      <c r="I6365" s="15" t="s">
        <v>4327</v>
      </c>
      <c r="J6365" s="15" t="s">
        <v>4328</v>
      </c>
      <c r="K6365" s="15"/>
      <c r="L6365" s="103" t="str">
        <f t="shared" si="1"/>
        <v>B-T51-W32-500 gm White Tablet Container</v>
      </c>
      <c r="M6365" s="103">
        <f t="shared" si="2"/>
        <v>120</v>
      </c>
      <c r="N6365" s="102" t="str">
        <f t="shared" si="3"/>
        <v>wk </v>
      </c>
    </row>
    <row r="6366" ht="12.75" customHeight="1">
      <c r="A6366" s="15" t="s">
        <v>4513</v>
      </c>
      <c r="B6366" s="15" t="s">
        <v>3123</v>
      </c>
      <c r="C6366" s="15" t="s">
        <v>4321</v>
      </c>
      <c r="D6366" s="15" t="s">
        <v>6842</v>
      </c>
      <c r="E6366" s="15" t="s">
        <v>10925</v>
      </c>
      <c r="F6366" s="15" t="s">
        <v>4324</v>
      </c>
      <c r="G6366" s="15" t="s">
        <v>17155</v>
      </c>
      <c r="H6366" s="15" t="s">
        <v>17254</v>
      </c>
      <c r="I6366" s="15" t="s">
        <v>4327</v>
      </c>
      <c r="J6366" s="15" t="s">
        <v>4328</v>
      </c>
      <c r="K6366" s="15"/>
      <c r="L6366" s="103" t="str">
        <f t="shared" si="1"/>
        <v>B-T51-W32-500 gm White Tablet Container</v>
      </c>
      <c r="M6366" s="103">
        <f t="shared" si="2"/>
        <v>120</v>
      </c>
      <c r="N6366" s="102" t="str">
        <f t="shared" si="3"/>
        <v>wk </v>
      </c>
    </row>
    <row r="6367" ht="12.75" customHeight="1">
      <c r="A6367" s="15" t="s">
        <v>4513</v>
      </c>
      <c r="B6367" s="15" t="s">
        <v>3123</v>
      </c>
      <c r="C6367" s="15" t="s">
        <v>4321</v>
      </c>
      <c r="D6367" s="15" t="s">
        <v>3183</v>
      </c>
      <c r="E6367" s="15" t="s">
        <v>16969</v>
      </c>
      <c r="F6367" s="15" t="s">
        <v>4324</v>
      </c>
      <c r="G6367" s="15" t="s">
        <v>17152</v>
      </c>
      <c r="H6367" s="15" t="s">
        <v>17264</v>
      </c>
      <c r="I6367" s="15" t="s">
        <v>4327</v>
      </c>
      <c r="J6367" s="15" t="s">
        <v>4345</v>
      </c>
      <c r="K6367" s="15"/>
      <c r="L6367" s="103" t="str">
        <f t="shared" si="1"/>
        <v>B-T51-W32-500 gm White Tablet Container</v>
      </c>
      <c r="M6367" s="103">
        <f t="shared" si="2"/>
        <v>360</v>
      </c>
      <c r="N6367" s="102" t="str">
        <f t="shared" si="3"/>
        <v>wk </v>
      </c>
    </row>
    <row r="6368" ht="12.75" customHeight="1">
      <c r="A6368" s="15" t="s">
        <v>4515</v>
      </c>
      <c r="B6368" s="15" t="s">
        <v>3123</v>
      </c>
      <c r="C6368" s="15" t="s">
        <v>4321</v>
      </c>
      <c r="D6368" s="15" t="s">
        <v>3694</v>
      </c>
      <c r="E6368" s="15" t="s">
        <v>10926</v>
      </c>
      <c r="F6368" s="15" t="s">
        <v>4324</v>
      </c>
      <c r="G6368" s="15" t="s">
        <v>17257</v>
      </c>
      <c r="H6368" s="15" t="s">
        <v>17258</v>
      </c>
      <c r="I6368" s="15" t="s">
        <v>4327</v>
      </c>
      <c r="J6368" s="15" t="s">
        <v>4345</v>
      </c>
      <c r="K6368" s="15"/>
      <c r="L6368" s="103" t="str">
        <f t="shared" si="1"/>
        <v>B-T51-W32-500 gm White Tablet Container</v>
      </c>
      <c r="M6368" s="103">
        <f t="shared" si="2"/>
        <v>1800</v>
      </c>
      <c r="N6368" s="102" t="str">
        <f t="shared" si="3"/>
        <v>wk </v>
      </c>
    </row>
    <row r="6369" ht="12.75" customHeight="1">
      <c r="A6369" s="15" t="s">
        <v>4515</v>
      </c>
      <c r="B6369" s="15" t="s">
        <v>3123</v>
      </c>
      <c r="C6369" s="15" t="s">
        <v>4321</v>
      </c>
      <c r="D6369" s="15" t="s">
        <v>3465</v>
      </c>
      <c r="E6369" s="15" t="s">
        <v>17308</v>
      </c>
      <c r="F6369" s="15" t="s">
        <v>4324</v>
      </c>
      <c r="G6369" s="15" t="s">
        <v>17135</v>
      </c>
      <c r="H6369" s="15" t="s">
        <v>17256</v>
      </c>
      <c r="I6369" s="15" t="s">
        <v>4327</v>
      </c>
      <c r="J6369" s="15" t="s">
        <v>4328</v>
      </c>
      <c r="K6369" s="15"/>
      <c r="L6369" s="103" t="str">
        <f t="shared" si="1"/>
        <v>B-T51-W32-500 gm White Tablet Container</v>
      </c>
      <c r="M6369" s="103">
        <f t="shared" si="2"/>
        <v>240</v>
      </c>
      <c r="N6369" s="102" t="str">
        <f t="shared" si="3"/>
        <v>wk </v>
      </c>
    </row>
    <row r="6370" ht="12.75" customHeight="1">
      <c r="A6370" s="15" t="s">
        <v>4515</v>
      </c>
      <c r="B6370" s="15" t="s">
        <v>3123</v>
      </c>
      <c r="C6370" s="15" t="s">
        <v>4321</v>
      </c>
      <c r="D6370" s="15" t="s">
        <v>6842</v>
      </c>
      <c r="E6370" s="15" t="s">
        <v>17309</v>
      </c>
      <c r="F6370" s="15" t="s">
        <v>4324</v>
      </c>
      <c r="G6370" s="15" t="s">
        <v>17155</v>
      </c>
      <c r="H6370" s="15" t="s">
        <v>17254</v>
      </c>
      <c r="I6370" s="15" t="s">
        <v>4327</v>
      </c>
      <c r="J6370" s="15" t="s">
        <v>4328</v>
      </c>
      <c r="K6370" s="15"/>
      <c r="L6370" s="103" t="str">
        <f t="shared" si="1"/>
        <v>B-T51-W32-500 gm White Tablet Container</v>
      </c>
      <c r="M6370" s="103">
        <f t="shared" si="2"/>
        <v>120</v>
      </c>
      <c r="N6370" s="102" t="str">
        <f t="shared" si="3"/>
        <v>wk </v>
      </c>
    </row>
    <row r="6371" ht="12.75" customHeight="1">
      <c r="A6371" s="15" t="s">
        <v>4524</v>
      </c>
      <c r="B6371" s="15" t="s">
        <v>3123</v>
      </c>
      <c r="C6371" s="15" t="s">
        <v>4321</v>
      </c>
      <c r="D6371" s="15" t="s">
        <v>3544</v>
      </c>
      <c r="E6371" s="15" t="s">
        <v>16970</v>
      </c>
      <c r="F6371" s="15" t="s">
        <v>4324</v>
      </c>
      <c r="G6371" s="15" t="s">
        <v>17260</v>
      </c>
      <c r="H6371" s="15" t="s">
        <v>17261</v>
      </c>
      <c r="I6371" s="15" t="s">
        <v>4327</v>
      </c>
      <c r="J6371" s="15" t="s">
        <v>4328</v>
      </c>
      <c r="K6371" s="15"/>
      <c r="L6371" s="103" t="str">
        <f t="shared" si="1"/>
        <v>B-T51-W32-500 gm White Tablet Container</v>
      </c>
      <c r="M6371" s="103">
        <f t="shared" si="2"/>
        <v>720</v>
      </c>
      <c r="N6371" s="102" t="str">
        <f t="shared" si="3"/>
        <v>wk </v>
      </c>
    </row>
    <row r="6372" ht="12.75" customHeight="1">
      <c r="A6372" s="15" t="s">
        <v>4334</v>
      </c>
      <c r="B6372" s="15" t="s">
        <v>3123</v>
      </c>
      <c r="C6372" s="15" t="s">
        <v>4965</v>
      </c>
      <c r="D6372" s="15" t="s">
        <v>4966</v>
      </c>
      <c r="E6372" s="15" t="s">
        <v>17310</v>
      </c>
      <c r="F6372" s="15" t="s">
        <v>17167</v>
      </c>
      <c r="G6372" s="15" t="s">
        <v>17311</v>
      </c>
      <c r="H6372" s="15" t="s">
        <v>17312</v>
      </c>
      <c r="I6372" s="15" t="s">
        <v>4327</v>
      </c>
      <c r="J6372" s="15" t="s">
        <v>4345</v>
      </c>
      <c r="K6372" s="15"/>
      <c r="L6372" s="103" t="str">
        <f t="shared" si="1"/>
        <v>B-T51-W32-500 gm White Tablet Container</v>
      </c>
      <c r="M6372" s="103">
        <f t="shared" si="2"/>
        <v>2400</v>
      </c>
      <c r="N6372" s="102" t="str">
        <f t="shared" si="3"/>
        <v>wk </v>
      </c>
    </row>
    <row r="6373" ht="12.75" customHeight="1">
      <c r="A6373" s="15" t="s">
        <v>4334</v>
      </c>
      <c r="B6373" s="15" t="s">
        <v>3123</v>
      </c>
      <c r="C6373" s="15" t="s">
        <v>4965</v>
      </c>
      <c r="D6373" s="15" t="s">
        <v>14461</v>
      </c>
      <c r="E6373" s="15" t="s">
        <v>14773</v>
      </c>
      <c r="F6373" s="15" t="s">
        <v>4324</v>
      </c>
      <c r="G6373" s="15" t="s">
        <v>17313</v>
      </c>
      <c r="H6373" s="15" t="s">
        <v>17314</v>
      </c>
      <c r="I6373" s="15" t="s">
        <v>4327</v>
      </c>
      <c r="J6373" s="15" t="s">
        <v>4328</v>
      </c>
      <c r="K6373" s="15"/>
      <c r="L6373" s="103" t="str">
        <f t="shared" si="1"/>
        <v>B-T51-W32-500 gm White Tablet Container</v>
      </c>
      <c r="M6373" s="103">
        <f t="shared" si="2"/>
        <v>2040</v>
      </c>
      <c r="N6373" s="102" t="str">
        <f t="shared" si="3"/>
        <v>wk </v>
      </c>
    </row>
    <row r="6374" ht="12.75" customHeight="1">
      <c r="A6374" s="15" t="s">
        <v>4530</v>
      </c>
      <c r="B6374" s="15" t="s">
        <v>3123</v>
      </c>
      <c r="C6374" s="15" t="s">
        <v>4321</v>
      </c>
      <c r="D6374" s="15" t="s">
        <v>6842</v>
      </c>
      <c r="E6374" s="15" t="s">
        <v>10929</v>
      </c>
      <c r="F6374" s="15" t="s">
        <v>4324</v>
      </c>
      <c r="G6374" s="15" t="s">
        <v>17155</v>
      </c>
      <c r="H6374" s="15" t="s">
        <v>17315</v>
      </c>
      <c r="I6374" s="15" t="s">
        <v>4327</v>
      </c>
      <c r="J6374" s="15" t="s">
        <v>4345</v>
      </c>
      <c r="K6374" s="15"/>
      <c r="L6374" s="103" t="str">
        <f t="shared" si="1"/>
        <v>B-T51-W32-500 gm White Tablet Container</v>
      </c>
      <c r="M6374" s="103">
        <f t="shared" si="2"/>
        <v>120</v>
      </c>
      <c r="N6374" s="102" t="str">
        <f t="shared" si="3"/>
        <v>wk 6</v>
      </c>
    </row>
    <row r="6375" ht="12.75" customHeight="1">
      <c r="A6375" s="15" t="s">
        <v>4530</v>
      </c>
      <c r="B6375" s="15" t="s">
        <v>3123</v>
      </c>
      <c r="C6375" s="15" t="s">
        <v>4321</v>
      </c>
      <c r="D6375" s="15" t="s">
        <v>3465</v>
      </c>
      <c r="E6375" s="15" t="s">
        <v>16972</v>
      </c>
      <c r="F6375" s="15" t="s">
        <v>4324</v>
      </c>
      <c r="G6375" s="15" t="s">
        <v>17135</v>
      </c>
      <c r="H6375" s="15" t="s">
        <v>17316</v>
      </c>
      <c r="I6375" s="15" t="s">
        <v>4327</v>
      </c>
      <c r="J6375" s="15" t="s">
        <v>4345</v>
      </c>
      <c r="K6375" s="15"/>
      <c r="L6375" s="103" t="str">
        <f t="shared" si="1"/>
        <v>B-T51-W32-500 gm White Tablet Container</v>
      </c>
      <c r="M6375" s="103">
        <f t="shared" si="2"/>
        <v>240</v>
      </c>
      <c r="N6375" s="102" t="str">
        <f t="shared" si="3"/>
        <v>wk 6</v>
      </c>
    </row>
    <row r="6376" ht="12.75" customHeight="1">
      <c r="A6376" s="15" t="s">
        <v>4550</v>
      </c>
      <c r="B6376" s="15" t="s">
        <v>3123</v>
      </c>
      <c r="C6376" s="15" t="s">
        <v>4321</v>
      </c>
      <c r="D6376" s="15" t="s">
        <v>6842</v>
      </c>
      <c r="E6376" s="15" t="s">
        <v>17317</v>
      </c>
      <c r="F6376" s="15" t="s">
        <v>4324</v>
      </c>
      <c r="G6376" s="15" t="s">
        <v>17155</v>
      </c>
      <c r="H6376" s="15" t="s">
        <v>17315</v>
      </c>
      <c r="I6376" s="15" t="s">
        <v>4327</v>
      </c>
      <c r="J6376" s="15" t="s">
        <v>4345</v>
      </c>
      <c r="K6376" s="15"/>
      <c r="L6376" s="103" t="str">
        <f t="shared" si="1"/>
        <v>B-T51-W32-500 gm White Tablet Container</v>
      </c>
      <c r="M6376" s="103">
        <f t="shared" si="2"/>
        <v>120</v>
      </c>
      <c r="N6376" s="102" t="str">
        <f t="shared" si="3"/>
        <v>wk 23</v>
      </c>
    </row>
    <row r="6377" ht="12.75" customHeight="1">
      <c r="A6377" s="15" t="s">
        <v>4550</v>
      </c>
      <c r="B6377" s="15" t="s">
        <v>3123</v>
      </c>
      <c r="C6377" s="15" t="s">
        <v>4321</v>
      </c>
      <c r="D6377" s="15" t="s">
        <v>6842</v>
      </c>
      <c r="E6377" s="15" t="s">
        <v>17318</v>
      </c>
      <c r="F6377" s="15" t="s">
        <v>4324</v>
      </c>
      <c r="G6377" s="15" t="s">
        <v>17155</v>
      </c>
      <c r="H6377" s="15" t="s">
        <v>17315</v>
      </c>
      <c r="I6377" s="15" t="s">
        <v>4327</v>
      </c>
      <c r="J6377" s="15" t="s">
        <v>4345</v>
      </c>
      <c r="K6377" s="15"/>
      <c r="L6377" s="103" t="str">
        <f t="shared" si="1"/>
        <v>B-T51-W32-500 gm White Tablet Container</v>
      </c>
      <c r="M6377" s="103">
        <f t="shared" si="2"/>
        <v>120</v>
      </c>
      <c r="N6377" s="102" t="str">
        <f t="shared" si="3"/>
        <v>wk 23</v>
      </c>
    </row>
    <row r="6378" ht="12.75" customHeight="1">
      <c r="A6378" s="15" t="s">
        <v>4553</v>
      </c>
      <c r="B6378" s="15" t="s">
        <v>3123</v>
      </c>
      <c r="C6378" s="15" t="s">
        <v>4321</v>
      </c>
      <c r="D6378" s="15" t="s">
        <v>3340</v>
      </c>
      <c r="E6378" s="15" t="s">
        <v>10932</v>
      </c>
      <c r="F6378" s="15" t="s">
        <v>4324</v>
      </c>
      <c r="G6378" s="15" t="s">
        <v>17161</v>
      </c>
      <c r="H6378" s="15" t="s">
        <v>17319</v>
      </c>
      <c r="I6378" s="15" t="s">
        <v>4327</v>
      </c>
      <c r="J6378" s="15" t="s">
        <v>4328</v>
      </c>
      <c r="K6378" s="15"/>
      <c r="L6378" s="103" t="str">
        <f t="shared" si="1"/>
        <v>B-T51-W32-500 gm White Tablet Container</v>
      </c>
      <c r="M6378" s="103">
        <f t="shared" si="2"/>
        <v>840</v>
      </c>
      <c r="N6378" s="102" t="str">
        <f t="shared" si="3"/>
        <v>wk 27</v>
      </c>
    </row>
    <row r="6379" ht="12.75" customHeight="1">
      <c r="A6379" s="15" t="s">
        <v>4555</v>
      </c>
      <c r="B6379" s="15" t="s">
        <v>3123</v>
      </c>
      <c r="C6379" s="15" t="s">
        <v>4321</v>
      </c>
      <c r="D6379" s="15" t="s">
        <v>7941</v>
      </c>
      <c r="E6379" s="15" t="s">
        <v>17320</v>
      </c>
      <c r="F6379" s="15" t="s">
        <v>4324</v>
      </c>
      <c r="G6379" s="15" t="s">
        <v>17158</v>
      </c>
      <c r="H6379" s="15" t="s">
        <v>17321</v>
      </c>
      <c r="I6379" s="15" t="s">
        <v>4327</v>
      </c>
      <c r="J6379" s="15" t="s">
        <v>4328</v>
      </c>
      <c r="K6379" s="15"/>
      <c r="L6379" s="103" t="str">
        <f t="shared" si="1"/>
        <v>B-T51-W32-500 gm White Tablet Container</v>
      </c>
      <c r="M6379" s="103">
        <f t="shared" si="2"/>
        <v>480</v>
      </c>
      <c r="N6379" s="102" t="str">
        <f t="shared" si="3"/>
        <v>wk 32</v>
      </c>
    </row>
    <row r="6380" ht="12.75" customHeight="1">
      <c r="A6380" s="15" t="s">
        <v>4560</v>
      </c>
      <c r="B6380" s="15" t="s">
        <v>3123</v>
      </c>
      <c r="C6380" s="15" t="s">
        <v>4321</v>
      </c>
      <c r="D6380" s="15" t="s">
        <v>7941</v>
      </c>
      <c r="E6380" s="15" t="s">
        <v>16669</v>
      </c>
      <c r="F6380" s="15" t="s">
        <v>4324</v>
      </c>
      <c r="G6380" s="15" t="s">
        <v>17158</v>
      </c>
      <c r="H6380" s="15" t="s">
        <v>17321</v>
      </c>
      <c r="I6380" s="15" t="s">
        <v>4327</v>
      </c>
      <c r="J6380" s="15" t="s">
        <v>4345</v>
      </c>
      <c r="K6380" s="15"/>
      <c r="L6380" s="103" t="str">
        <f t="shared" si="1"/>
        <v>B-T51-W32-500 gm White Tablet Container</v>
      </c>
      <c r="M6380" s="103">
        <f t="shared" si="2"/>
        <v>480</v>
      </c>
      <c r="N6380" s="102" t="str">
        <f t="shared" si="3"/>
        <v>wk 45</v>
      </c>
    </row>
    <row r="6381" ht="12.75" customHeight="1">
      <c r="A6381" s="15" t="s">
        <v>4560</v>
      </c>
      <c r="B6381" s="15" t="s">
        <v>3123</v>
      </c>
      <c r="C6381" s="15" t="s">
        <v>4321</v>
      </c>
      <c r="D6381" s="15" t="s">
        <v>3183</v>
      </c>
      <c r="E6381" s="15" t="s">
        <v>10937</v>
      </c>
      <c r="F6381" s="15" t="s">
        <v>4324</v>
      </c>
      <c r="G6381" s="15" t="s">
        <v>17152</v>
      </c>
      <c r="H6381" s="15" t="s">
        <v>17322</v>
      </c>
      <c r="I6381" s="15" t="s">
        <v>4327</v>
      </c>
      <c r="J6381" s="15" t="s">
        <v>4345</v>
      </c>
      <c r="K6381" s="15"/>
      <c r="L6381" s="103" t="str">
        <f t="shared" si="1"/>
        <v>B-T51-W32-500 gm White Tablet Container</v>
      </c>
      <c r="M6381" s="103">
        <f t="shared" si="2"/>
        <v>360</v>
      </c>
      <c r="N6381" s="102" t="str">
        <f t="shared" si="3"/>
        <v>wk 45</v>
      </c>
    </row>
    <row r="6382" ht="12.75" customHeight="1">
      <c r="A6382" s="15" t="s">
        <v>4565</v>
      </c>
      <c r="B6382" s="15" t="s">
        <v>3123</v>
      </c>
      <c r="C6382" s="15" t="s">
        <v>4321</v>
      </c>
      <c r="D6382" s="15" t="s">
        <v>6842</v>
      </c>
      <c r="E6382" s="15" t="s">
        <v>11234</v>
      </c>
      <c r="F6382" s="15" t="s">
        <v>4324</v>
      </c>
      <c r="G6382" s="15" t="s">
        <v>17155</v>
      </c>
      <c r="H6382" s="15" t="s">
        <v>17315</v>
      </c>
      <c r="I6382" s="15" t="s">
        <v>4327</v>
      </c>
      <c r="J6382" s="15" t="s">
        <v>4328</v>
      </c>
      <c r="K6382" s="15"/>
      <c r="L6382" s="103" t="str">
        <f t="shared" si="1"/>
        <v>B-T51-W32-500 gm White Tablet Container</v>
      </c>
      <c r="M6382" s="103">
        <f t="shared" si="2"/>
        <v>120</v>
      </c>
      <c r="N6382" s="102" t="str">
        <f t="shared" si="3"/>
        <v>wk 49</v>
      </c>
    </row>
    <row r="6383" ht="12.75" customHeight="1">
      <c r="A6383" s="15" t="s">
        <v>4565</v>
      </c>
      <c r="B6383" s="15" t="s">
        <v>3123</v>
      </c>
      <c r="C6383" s="15" t="s">
        <v>4321</v>
      </c>
      <c r="D6383" s="15" t="s">
        <v>3183</v>
      </c>
      <c r="E6383" s="15" t="s">
        <v>17323</v>
      </c>
      <c r="F6383" s="15" t="s">
        <v>4324</v>
      </c>
      <c r="G6383" s="15" t="s">
        <v>17152</v>
      </c>
      <c r="H6383" s="15" t="s">
        <v>17322</v>
      </c>
      <c r="I6383" s="15" t="s">
        <v>4327</v>
      </c>
      <c r="J6383" s="15" t="s">
        <v>4328</v>
      </c>
      <c r="K6383" s="15"/>
      <c r="L6383" s="103" t="str">
        <f t="shared" si="1"/>
        <v>B-T51-W32-500 gm White Tablet Container</v>
      </c>
      <c r="M6383" s="103">
        <f t="shared" si="2"/>
        <v>360</v>
      </c>
      <c r="N6383" s="102" t="str">
        <f t="shared" si="3"/>
        <v>wk 49</v>
      </c>
    </row>
    <row r="6384" ht="12.75" customHeight="1">
      <c r="A6384" s="15" t="s">
        <v>4565</v>
      </c>
      <c r="B6384" s="15" t="s">
        <v>3123</v>
      </c>
      <c r="C6384" s="15" t="s">
        <v>4321</v>
      </c>
      <c r="D6384" s="15" t="s">
        <v>3465</v>
      </c>
      <c r="E6384" s="15" t="s">
        <v>17324</v>
      </c>
      <c r="F6384" s="15" t="s">
        <v>4324</v>
      </c>
      <c r="G6384" s="15" t="s">
        <v>17135</v>
      </c>
      <c r="H6384" s="15" t="s">
        <v>17316</v>
      </c>
      <c r="I6384" s="15" t="s">
        <v>4327</v>
      </c>
      <c r="J6384" s="15" t="s">
        <v>4328</v>
      </c>
      <c r="K6384" s="15"/>
      <c r="L6384" s="103" t="str">
        <f t="shared" si="1"/>
        <v>B-T51-W32-500 gm White Tablet Container</v>
      </c>
      <c r="M6384" s="103">
        <f t="shared" si="2"/>
        <v>240</v>
      </c>
      <c r="N6384" s="102" t="str">
        <f t="shared" si="3"/>
        <v>wk 49</v>
      </c>
    </row>
    <row r="6385" ht="12.75" customHeight="1">
      <c r="A6385" s="15" t="s">
        <v>4567</v>
      </c>
      <c r="B6385" s="15" t="s">
        <v>3123</v>
      </c>
      <c r="C6385" s="15" t="s">
        <v>4321</v>
      </c>
      <c r="D6385" s="15" t="s">
        <v>6842</v>
      </c>
      <c r="E6385" s="15" t="s">
        <v>10938</v>
      </c>
      <c r="F6385" s="15" t="s">
        <v>4324</v>
      </c>
      <c r="G6385" s="15" t="s">
        <v>17155</v>
      </c>
      <c r="H6385" s="15" t="s">
        <v>17315</v>
      </c>
      <c r="I6385" s="15" t="s">
        <v>4327</v>
      </c>
      <c r="J6385" s="15" t="s">
        <v>4328</v>
      </c>
      <c r="K6385" s="15"/>
      <c r="L6385" s="103" t="str">
        <f t="shared" si="1"/>
        <v>B-T51-W32-500 gm White Tablet Container</v>
      </c>
      <c r="M6385" s="103">
        <f t="shared" si="2"/>
        <v>120</v>
      </c>
      <c r="N6385" s="102" t="str">
        <f t="shared" si="3"/>
        <v>wk </v>
      </c>
    </row>
    <row r="6386" ht="12.75" customHeight="1">
      <c r="A6386" s="15" t="s">
        <v>5256</v>
      </c>
      <c r="B6386" s="15" t="s">
        <v>3123</v>
      </c>
      <c r="C6386" s="15" t="s">
        <v>4321</v>
      </c>
      <c r="D6386" s="15" t="s">
        <v>6842</v>
      </c>
      <c r="E6386" s="15" t="s">
        <v>17325</v>
      </c>
      <c r="F6386" s="15" t="s">
        <v>4324</v>
      </c>
      <c r="G6386" s="15" t="s">
        <v>17155</v>
      </c>
      <c r="H6386" s="15" t="s">
        <v>17315</v>
      </c>
      <c r="I6386" s="15" t="s">
        <v>4327</v>
      </c>
      <c r="J6386" s="15" t="s">
        <v>4345</v>
      </c>
      <c r="K6386" s="15"/>
      <c r="L6386" s="103" t="str">
        <f t="shared" si="1"/>
        <v>B-T51-W32-500 gm White Tablet Container</v>
      </c>
      <c r="M6386" s="103">
        <f t="shared" si="2"/>
        <v>120</v>
      </c>
      <c r="N6386" s="102" t="str">
        <f t="shared" si="3"/>
        <v>wk </v>
      </c>
    </row>
    <row r="6387" ht="12.75" customHeight="1">
      <c r="A6387" s="15" t="s">
        <v>5256</v>
      </c>
      <c r="B6387" s="15" t="s">
        <v>3123</v>
      </c>
      <c r="C6387" s="15" t="s">
        <v>4321</v>
      </c>
      <c r="D6387" s="15" t="s">
        <v>3183</v>
      </c>
      <c r="E6387" s="15" t="s">
        <v>10940</v>
      </c>
      <c r="F6387" s="15" t="s">
        <v>4324</v>
      </c>
      <c r="G6387" s="15" t="s">
        <v>17152</v>
      </c>
      <c r="H6387" s="15" t="s">
        <v>17322</v>
      </c>
      <c r="I6387" s="15" t="s">
        <v>4327</v>
      </c>
      <c r="J6387" s="15" t="s">
        <v>4345</v>
      </c>
      <c r="K6387" s="15"/>
      <c r="L6387" s="103" t="str">
        <f t="shared" si="1"/>
        <v>B-T51-W32-500 gm White Tablet Container</v>
      </c>
      <c r="M6387" s="103">
        <f t="shared" si="2"/>
        <v>360</v>
      </c>
      <c r="N6387" s="102" t="str">
        <f t="shared" si="3"/>
        <v>wk </v>
      </c>
    </row>
    <row r="6388" ht="12.75" customHeight="1">
      <c r="A6388" s="15" t="s">
        <v>4579</v>
      </c>
      <c r="B6388" s="15" t="s">
        <v>3123</v>
      </c>
      <c r="C6388" s="15" t="s">
        <v>4321</v>
      </c>
      <c r="D6388" s="15" t="s">
        <v>6842</v>
      </c>
      <c r="E6388" s="15" t="s">
        <v>9519</v>
      </c>
      <c r="F6388" s="15" t="s">
        <v>4324</v>
      </c>
      <c r="G6388" s="15" t="s">
        <v>17155</v>
      </c>
      <c r="H6388" s="15" t="s">
        <v>17315</v>
      </c>
      <c r="I6388" s="15" t="s">
        <v>4327</v>
      </c>
      <c r="J6388" s="15" t="s">
        <v>4345</v>
      </c>
      <c r="K6388" s="15"/>
      <c r="L6388" s="103" t="str">
        <f t="shared" si="1"/>
        <v>B-T51-W32-500 gm White Tablet Container</v>
      </c>
      <c r="M6388" s="103">
        <f t="shared" si="2"/>
        <v>120</v>
      </c>
      <c r="N6388" s="102" t="str">
        <f t="shared" si="3"/>
        <v>wk </v>
      </c>
    </row>
    <row r="6389" ht="12.75" customHeight="1">
      <c r="A6389" s="15" t="s">
        <v>4579</v>
      </c>
      <c r="B6389" s="15" t="s">
        <v>3123</v>
      </c>
      <c r="C6389" s="15" t="s">
        <v>4321</v>
      </c>
      <c r="D6389" s="15" t="s">
        <v>3183</v>
      </c>
      <c r="E6389" s="15" t="s">
        <v>17326</v>
      </c>
      <c r="F6389" s="15" t="s">
        <v>4324</v>
      </c>
      <c r="G6389" s="15" t="s">
        <v>17152</v>
      </c>
      <c r="H6389" s="15" t="s">
        <v>17322</v>
      </c>
      <c r="I6389" s="15" t="s">
        <v>4327</v>
      </c>
      <c r="J6389" s="15" t="s">
        <v>4345</v>
      </c>
      <c r="K6389" s="15"/>
      <c r="L6389" s="103" t="str">
        <f t="shared" si="1"/>
        <v>B-T51-W32-500 gm White Tablet Container</v>
      </c>
      <c r="M6389" s="103">
        <f t="shared" si="2"/>
        <v>360</v>
      </c>
      <c r="N6389" s="102" t="str">
        <f t="shared" si="3"/>
        <v>wk </v>
      </c>
    </row>
    <row r="6390" ht="12.75" customHeight="1">
      <c r="A6390" s="15" t="s">
        <v>4581</v>
      </c>
      <c r="B6390" s="15" t="s">
        <v>3123</v>
      </c>
      <c r="C6390" s="15" t="s">
        <v>4321</v>
      </c>
      <c r="D6390" s="15" t="s">
        <v>6842</v>
      </c>
      <c r="E6390" s="15" t="s">
        <v>17327</v>
      </c>
      <c r="F6390" s="15" t="s">
        <v>4324</v>
      </c>
      <c r="G6390" s="15" t="s">
        <v>17155</v>
      </c>
      <c r="H6390" s="15" t="s">
        <v>17328</v>
      </c>
      <c r="I6390" s="15" t="s">
        <v>4327</v>
      </c>
      <c r="J6390" s="15" t="s">
        <v>4328</v>
      </c>
      <c r="K6390" s="15"/>
      <c r="L6390" s="103" t="str">
        <f t="shared" si="1"/>
        <v>B-T51-W32-500 gm White Tablet Container</v>
      </c>
      <c r="M6390" s="103">
        <f t="shared" si="2"/>
        <v>120</v>
      </c>
      <c r="N6390" s="102" t="str">
        <f t="shared" si="3"/>
        <v>wk </v>
      </c>
    </row>
    <row r="6391" ht="12.75" customHeight="1">
      <c r="A6391" s="15" t="s">
        <v>4584</v>
      </c>
      <c r="B6391" s="15" t="s">
        <v>3123</v>
      </c>
      <c r="C6391" s="15" t="s">
        <v>4321</v>
      </c>
      <c r="D6391" s="15" t="s">
        <v>6766</v>
      </c>
      <c r="E6391" s="15" t="s">
        <v>10943</v>
      </c>
      <c r="F6391" s="15" t="s">
        <v>4324</v>
      </c>
      <c r="G6391" s="15" t="s">
        <v>17175</v>
      </c>
      <c r="H6391" s="15" t="s">
        <v>17329</v>
      </c>
      <c r="I6391" s="15" t="s">
        <v>4327</v>
      </c>
      <c r="J6391" s="15" t="s">
        <v>4345</v>
      </c>
      <c r="K6391" s="15"/>
      <c r="L6391" s="103" t="str">
        <f t="shared" si="1"/>
        <v>B-T51-W32-500 gm White Tablet Container</v>
      </c>
      <c r="M6391" s="103">
        <f t="shared" si="2"/>
        <v>1080</v>
      </c>
      <c r="N6391" s="102" t="str">
        <f t="shared" si="3"/>
        <v>wk </v>
      </c>
    </row>
    <row r="6392" ht="12.75" customHeight="1">
      <c r="A6392" s="15" t="s">
        <v>4589</v>
      </c>
      <c r="B6392" s="15" t="s">
        <v>3123</v>
      </c>
      <c r="C6392" s="15" t="s">
        <v>4321</v>
      </c>
      <c r="D6392" s="15" t="s">
        <v>3183</v>
      </c>
      <c r="E6392" s="15" t="s">
        <v>17330</v>
      </c>
      <c r="F6392" s="15" t="s">
        <v>4324</v>
      </c>
      <c r="G6392" s="15" t="s">
        <v>17152</v>
      </c>
      <c r="H6392" s="15" t="s">
        <v>17331</v>
      </c>
      <c r="I6392" s="15" t="s">
        <v>4327</v>
      </c>
      <c r="J6392" s="15" t="s">
        <v>4345</v>
      </c>
      <c r="K6392" s="15"/>
      <c r="L6392" s="103" t="str">
        <f t="shared" si="1"/>
        <v>B-T51-W32-500 gm White Tablet Container</v>
      </c>
      <c r="M6392" s="103">
        <f t="shared" si="2"/>
        <v>360</v>
      </c>
      <c r="N6392" s="102" t="str">
        <f t="shared" si="3"/>
        <v>wk </v>
      </c>
    </row>
    <row r="6393" ht="12.75" customHeight="1">
      <c r="A6393" s="15" t="s">
        <v>4589</v>
      </c>
      <c r="B6393" s="15" t="s">
        <v>3123</v>
      </c>
      <c r="C6393" s="15" t="s">
        <v>4321</v>
      </c>
      <c r="D6393" s="15" t="s">
        <v>6842</v>
      </c>
      <c r="E6393" s="15" t="s">
        <v>10945</v>
      </c>
      <c r="F6393" s="15" t="s">
        <v>4324</v>
      </c>
      <c r="G6393" s="15" t="s">
        <v>17155</v>
      </c>
      <c r="H6393" s="15" t="s">
        <v>17328</v>
      </c>
      <c r="I6393" s="15" t="s">
        <v>4327</v>
      </c>
      <c r="J6393" s="15" t="s">
        <v>4328</v>
      </c>
      <c r="K6393" s="15"/>
      <c r="L6393" s="103" t="str">
        <f t="shared" si="1"/>
        <v>B-T51-W32-500 gm White Tablet Container</v>
      </c>
      <c r="M6393" s="103">
        <f t="shared" si="2"/>
        <v>120</v>
      </c>
      <c r="N6393" s="102" t="str">
        <f t="shared" si="3"/>
        <v>wk </v>
      </c>
    </row>
    <row r="6394" ht="12.75" customHeight="1">
      <c r="A6394" s="15" t="s">
        <v>4592</v>
      </c>
      <c r="B6394" s="15" t="s">
        <v>3123</v>
      </c>
      <c r="C6394" s="15" t="s">
        <v>4965</v>
      </c>
      <c r="D6394" s="15" t="s">
        <v>17233</v>
      </c>
      <c r="E6394" s="15" t="s">
        <v>17332</v>
      </c>
      <c r="F6394" s="15" t="s">
        <v>4324</v>
      </c>
      <c r="G6394" s="15" t="s">
        <v>17283</v>
      </c>
      <c r="H6394" s="15" t="s">
        <v>17333</v>
      </c>
      <c r="I6394" s="15" t="s">
        <v>4327</v>
      </c>
      <c r="J6394" s="15" t="s">
        <v>4345</v>
      </c>
      <c r="K6394" s="15"/>
      <c r="L6394" s="103" t="str">
        <f t="shared" si="1"/>
        <v>B-T51-W32-500 gm White Tablet Container</v>
      </c>
      <c r="M6394" s="103">
        <f t="shared" si="2"/>
        <v>120</v>
      </c>
      <c r="N6394" s="102" t="str">
        <f t="shared" si="3"/>
        <v>wk </v>
      </c>
    </row>
    <row r="6395" ht="12.75" customHeight="1">
      <c r="A6395" s="15" t="s">
        <v>4592</v>
      </c>
      <c r="B6395" s="15" t="s">
        <v>3123</v>
      </c>
      <c r="C6395" s="15" t="s">
        <v>4321</v>
      </c>
      <c r="D6395" s="15" t="s">
        <v>5808</v>
      </c>
      <c r="E6395" s="15" t="s">
        <v>10946</v>
      </c>
      <c r="F6395" s="15" t="s">
        <v>4324</v>
      </c>
      <c r="G6395" s="15" t="s">
        <v>17231</v>
      </c>
      <c r="H6395" s="15" t="s">
        <v>17334</v>
      </c>
      <c r="I6395" s="15" t="s">
        <v>4327</v>
      </c>
      <c r="J6395" s="15" t="s">
        <v>4345</v>
      </c>
      <c r="K6395" s="15"/>
      <c r="L6395" s="103" t="str">
        <f t="shared" si="1"/>
        <v>B-T51-W32-500 gm White Tablet Container</v>
      </c>
      <c r="M6395" s="103">
        <f t="shared" si="2"/>
        <v>960</v>
      </c>
      <c r="N6395" s="102" t="str">
        <f t="shared" si="3"/>
        <v>wk </v>
      </c>
    </row>
    <row r="6396" ht="12.75" customHeight="1">
      <c r="A6396" s="15" t="s">
        <v>4597</v>
      </c>
      <c r="B6396" s="15" t="s">
        <v>3123</v>
      </c>
      <c r="C6396" s="15" t="s">
        <v>4321</v>
      </c>
      <c r="D6396" s="15" t="s">
        <v>6842</v>
      </c>
      <c r="E6396" s="15" t="s">
        <v>17335</v>
      </c>
      <c r="F6396" s="15" t="s">
        <v>4324</v>
      </c>
      <c r="G6396" s="15" t="s">
        <v>17155</v>
      </c>
      <c r="H6396" s="15" t="s">
        <v>17336</v>
      </c>
      <c r="I6396" s="15" t="s">
        <v>4327</v>
      </c>
      <c r="J6396" s="15" t="s">
        <v>4328</v>
      </c>
      <c r="K6396" s="15"/>
      <c r="L6396" s="103" t="str">
        <f t="shared" si="1"/>
        <v>B-T51-W32-500 gm White Tablet Container</v>
      </c>
      <c r="M6396" s="103">
        <f t="shared" si="2"/>
        <v>120</v>
      </c>
      <c r="N6396" s="102" t="str">
        <f t="shared" si="3"/>
        <v>wk </v>
      </c>
    </row>
    <row r="6397" ht="12.75" customHeight="1">
      <c r="A6397" s="15" t="s">
        <v>4600</v>
      </c>
      <c r="B6397" s="15" t="s">
        <v>3123</v>
      </c>
      <c r="C6397" s="15" t="s">
        <v>4321</v>
      </c>
      <c r="D6397" s="15" t="s">
        <v>6766</v>
      </c>
      <c r="E6397" s="15" t="s">
        <v>10948</v>
      </c>
      <c r="F6397" s="15" t="s">
        <v>4324</v>
      </c>
      <c r="G6397" s="15" t="s">
        <v>17175</v>
      </c>
      <c r="H6397" s="15" t="s">
        <v>17337</v>
      </c>
      <c r="I6397" s="15" t="s">
        <v>4327</v>
      </c>
      <c r="J6397" s="15" t="s">
        <v>4328</v>
      </c>
      <c r="K6397" s="15"/>
      <c r="L6397" s="103" t="str">
        <f t="shared" si="1"/>
        <v>B-T51-W32-500 gm White Tablet Container</v>
      </c>
      <c r="M6397" s="103">
        <f t="shared" si="2"/>
        <v>1080</v>
      </c>
      <c r="N6397" s="102" t="str">
        <f t="shared" si="3"/>
        <v>wk </v>
      </c>
    </row>
    <row r="6398" ht="12.75" customHeight="1">
      <c r="A6398" s="15" t="s">
        <v>4600</v>
      </c>
      <c r="B6398" s="15" t="s">
        <v>3123</v>
      </c>
      <c r="C6398" s="15" t="s">
        <v>4321</v>
      </c>
      <c r="D6398" s="15" t="s">
        <v>3465</v>
      </c>
      <c r="E6398" s="15" t="s">
        <v>17338</v>
      </c>
      <c r="F6398" s="15" t="s">
        <v>4324</v>
      </c>
      <c r="G6398" s="15" t="s">
        <v>17135</v>
      </c>
      <c r="H6398" s="15" t="s">
        <v>17339</v>
      </c>
      <c r="I6398" s="15" t="s">
        <v>4327</v>
      </c>
      <c r="J6398" s="15" t="s">
        <v>4328</v>
      </c>
      <c r="K6398" s="15"/>
      <c r="L6398" s="103" t="str">
        <f t="shared" si="1"/>
        <v>B-T51-W32-500 gm White Tablet Container</v>
      </c>
      <c r="M6398" s="103">
        <f t="shared" si="2"/>
        <v>240</v>
      </c>
      <c r="N6398" s="102" t="str">
        <f t="shared" si="3"/>
        <v>wk </v>
      </c>
    </row>
    <row r="6399" ht="12.75" customHeight="1">
      <c r="A6399" s="15" t="s">
        <v>4603</v>
      </c>
      <c r="B6399" s="15" t="s">
        <v>3123</v>
      </c>
      <c r="C6399" s="15" t="s">
        <v>4321</v>
      </c>
      <c r="D6399" s="15" t="s">
        <v>6842</v>
      </c>
      <c r="E6399" s="15" t="s">
        <v>17340</v>
      </c>
      <c r="F6399" s="15" t="s">
        <v>4324</v>
      </c>
      <c r="G6399" s="15" t="s">
        <v>17155</v>
      </c>
      <c r="H6399" s="15" t="s">
        <v>17336</v>
      </c>
      <c r="I6399" s="15" t="s">
        <v>4327</v>
      </c>
      <c r="J6399" s="15" t="s">
        <v>4328</v>
      </c>
      <c r="K6399" s="15"/>
      <c r="L6399" s="103" t="str">
        <f t="shared" si="1"/>
        <v>B-T51-W32-500 gm White Tablet Container</v>
      </c>
      <c r="M6399" s="103">
        <f t="shared" si="2"/>
        <v>120</v>
      </c>
      <c r="N6399" s="102" t="str">
        <f t="shared" si="3"/>
        <v>wk </v>
      </c>
    </row>
    <row r="6400" ht="12.75" customHeight="1">
      <c r="A6400" s="15" t="s">
        <v>4612</v>
      </c>
      <c r="B6400" s="15" t="s">
        <v>3123</v>
      </c>
      <c r="C6400" s="15" t="s">
        <v>4321</v>
      </c>
      <c r="D6400" s="15" t="s">
        <v>3465</v>
      </c>
      <c r="E6400" s="15" t="s">
        <v>10953</v>
      </c>
      <c r="F6400" s="15" t="s">
        <v>4324</v>
      </c>
      <c r="G6400" s="15" t="s">
        <v>17135</v>
      </c>
      <c r="H6400" s="15" t="s">
        <v>17341</v>
      </c>
      <c r="I6400" s="15" t="s">
        <v>4327</v>
      </c>
      <c r="J6400" s="15" t="s">
        <v>4328</v>
      </c>
      <c r="K6400" s="15"/>
      <c r="L6400" s="103" t="str">
        <f t="shared" si="1"/>
        <v>B-T51-W32-500 gm White Tablet Container</v>
      </c>
      <c r="M6400" s="103">
        <f t="shared" si="2"/>
        <v>240</v>
      </c>
      <c r="N6400" s="102" t="str">
        <f t="shared" si="3"/>
        <v>wk 10</v>
      </c>
    </row>
    <row r="6401" ht="12.75" customHeight="1">
      <c r="A6401" s="15" t="s">
        <v>4612</v>
      </c>
      <c r="B6401" s="15" t="s">
        <v>3123</v>
      </c>
      <c r="C6401" s="15" t="s">
        <v>4321</v>
      </c>
      <c r="D6401" s="15" t="s">
        <v>3465</v>
      </c>
      <c r="E6401" s="15" t="s">
        <v>10955</v>
      </c>
      <c r="F6401" s="15" t="s">
        <v>4324</v>
      </c>
      <c r="G6401" s="15" t="s">
        <v>17135</v>
      </c>
      <c r="H6401" s="15" t="s">
        <v>17341</v>
      </c>
      <c r="I6401" s="15" t="s">
        <v>4327</v>
      </c>
      <c r="J6401" s="15" t="s">
        <v>4328</v>
      </c>
      <c r="K6401" s="15"/>
      <c r="L6401" s="103" t="str">
        <f t="shared" si="1"/>
        <v>B-T51-W32-500 gm White Tablet Container</v>
      </c>
      <c r="M6401" s="103">
        <f t="shared" si="2"/>
        <v>240</v>
      </c>
      <c r="N6401" s="102" t="str">
        <f t="shared" si="3"/>
        <v>wk 10</v>
      </c>
    </row>
    <row r="6402" ht="12.75" customHeight="1">
      <c r="A6402" s="15" t="s">
        <v>4612</v>
      </c>
      <c r="B6402" s="15" t="s">
        <v>3123</v>
      </c>
      <c r="C6402" s="15" t="s">
        <v>4321</v>
      </c>
      <c r="D6402" s="15" t="s">
        <v>3183</v>
      </c>
      <c r="E6402" s="15" t="s">
        <v>10957</v>
      </c>
      <c r="F6402" s="15" t="s">
        <v>4324</v>
      </c>
      <c r="G6402" s="15" t="s">
        <v>17152</v>
      </c>
      <c r="H6402" s="15" t="s">
        <v>17342</v>
      </c>
      <c r="I6402" s="15" t="s">
        <v>4327</v>
      </c>
      <c r="J6402" s="15" t="s">
        <v>4328</v>
      </c>
      <c r="K6402" s="15"/>
      <c r="L6402" s="103" t="str">
        <f t="shared" si="1"/>
        <v>B-T51-W32-500 gm White Tablet Container</v>
      </c>
      <c r="M6402" s="103">
        <f t="shared" si="2"/>
        <v>360</v>
      </c>
      <c r="N6402" s="102" t="str">
        <f t="shared" si="3"/>
        <v>wk 10</v>
      </c>
    </row>
    <row r="6403" ht="12.75" customHeight="1">
      <c r="A6403" s="15" t="s">
        <v>4625</v>
      </c>
      <c r="B6403" s="15" t="s">
        <v>3123</v>
      </c>
      <c r="C6403" s="15" t="s">
        <v>4321</v>
      </c>
      <c r="D6403" s="15" t="s">
        <v>3183</v>
      </c>
      <c r="E6403" s="15" t="s">
        <v>17343</v>
      </c>
      <c r="F6403" s="15" t="s">
        <v>4324</v>
      </c>
      <c r="G6403" s="15" t="s">
        <v>17344</v>
      </c>
      <c r="H6403" s="15" t="s">
        <v>17345</v>
      </c>
      <c r="I6403" s="15" t="s">
        <v>4327</v>
      </c>
      <c r="J6403" s="15" t="s">
        <v>4328</v>
      </c>
      <c r="K6403" s="15"/>
      <c r="L6403" s="103" t="str">
        <f t="shared" si="1"/>
        <v>B-T51-W32-500 gm White Tablet Container</v>
      </c>
      <c r="M6403" s="103">
        <f t="shared" si="2"/>
        <v>360</v>
      </c>
      <c r="N6403" s="102" t="str">
        <f t="shared" si="3"/>
        <v>wk 23</v>
      </c>
    </row>
    <row r="6404" ht="12.75" customHeight="1">
      <c r="A6404" s="15" t="s">
        <v>4639</v>
      </c>
      <c r="B6404" s="15" t="s">
        <v>3123</v>
      </c>
      <c r="C6404" s="15" t="s">
        <v>4321</v>
      </c>
      <c r="D6404" s="15" t="s">
        <v>6842</v>
      </c>
      <c r="E6404" s="15" t="s">
        <v>17346</v>
      </c>
      <c r="F6404" s="15" t="s">
        <v>4324</v>
      </c>
      <c r="G6404" s="15" t="s">
        <v>17347</v>
      </c>
      <c r="H6404" s="15" t="s">
        <v>17348</v>
      </c>
      <c r="I6404" s="15" t="s">
        <v>4327</v>
      </c>
      <c r="J6404" s="15" t="s">
        <v>4345</v>
      </c>
      <c r="K6404" s="15"/>
      <c r="L6404" s="103" t="str">
        <f t="shared" si="1"/>
        <v>B-T51-W32-500 gm White Tablet Container</v>
      </c>
      <c r="M6404" s="103">
        <f t="shared" si="2"/>
        <v>120</v>
      </c>
      <c r="N6404" s="102" t="str">
        <f t="shared" si="3"/>
        <v>wk 49</v>
      </c>
    </row>
    <row r="6405" ht="12.75" customHeight="1">
      <c r="A6405" s="15" t="s">
        <v>4645</v>
      </c>
      <c r="B6405" s="15" t="s">
        <v>3123</v>
      </c>
      <c r="C6405" s="15" t="s">
        <v>4321</v>
      </c>
      <c r="D6405" s="15" t="s">
        <v>3183</v>
      </c>
      <c r="E6405" s="15" t="s">
        <v>17349</v>
      </c>
      <c r="F6405" s="15" t="s">
        <v>4324</v>
      </c>
      <c r="G6405" s="15" t="s">
        <v>17344</v>
      </c>
      <c r="H6405" s="15" t="s">
        <v>17350</v>
      </c>
      <c r="I6405" s="15" t="s">
        <v>4327</v>
      </c>
      <c r="J6405" s="15" t="s">
        <v>4328</v>
      </c>
      <c r="K6405" s="15"/>
      <c r="L6405" s="103" t="str">
        <f t="shared" si="1"/>
        <v>B-T51-W32-500 gm White Tablet Container</v>
      </c>
      <c r="M6405" s="103">
        <f t="shared" si="2"/>
        <v>360</v>
      </c>
      <c r="N6405" s="102" t="str">
        <f t="shared" si="3"/>
        <v>wk </v>
      </c>
    </row>
    <row r="6406" ht="12.75" customHeight="1">
      <c r="A6406" s="15" t="s">
        <v>4648</v>
      </c>
      <c r="B6406" s="15" t="s">
        <v>3123</v>
      </c>
      <c r="C6406" s="15" t="s">
        <v>4321</v>
      </c>
      <c r="D6406" s="15" t="s">
        <v>6842</v>
      </c>
      <c r="E6406" s="15" t="s">
        <v>17351</v>
      </c>
      <c r="F6406" s="15" t="s">
        <v>4324</v>
      </c>
      <c r="G6406" s="15" t="s">
        <v>17347</v>
      </c>
      <c r="H6406" s="15" t="s">
        <v>17348</v>
      </c>
      <c r="I6406" s="15" t="s">
        <v>4327</v>
      </c>
      <c r="J6406" s="15" t="s">
        <v>4328</v>
      </c>
      <c r="K6406" s="15"/>
      <c r="L6406" s="103" t="str">
        <f t="shared" si="1"/>
        <v>B-T51-W32-500 gm White Tablet Container</v>
      </c>
      <c r="M6406" s="103">
        <f t="shared" si="2"/>
        <v>120</v>
      </c>
      <c r="N6406" s="102" t="str">
        <f t="shared" si="3"/>
        <v>wk </v>
      </c>
    </row>
    <row r="6407" ht="12.75" customHeight="1">
      <c r="A6407" s="15" t="s">
        <v>4648</v>
      </c>
      <c r="B6407" s="15" t="s">
        <v>3123</v>
      </c>
      <c r="C6407" s="15" t="s">
        <v>4321</v>
      </c>
      <c r="D6407" s="15" t="s">
        <v>3183</v>
      </c>
      <c r="E6407" s="15" t="s">
        <v>10965</v>
      </c>
      <c r="F6407" s="15" t="s">
        <v>4324</v>
      </c>
      <c r="G6407" s="15" t="s">
        <v>17344</v>
      </c>
      <c r="H6407" s="15" t="s">
        <v>17350</v>
      </c>
      <c r="I6407" s="15" t="s">
        <v>4327</v>
      </c>
      <c r="J6407" s="15" t="s">
        <v>4328</v>
      </c>
      <c r="K6407" s="15"/>
      <c r="L6407" s="103" t="str">
        <f t="shared" si="1"/>
        <v>B-T51-W32-500 gm White Tablet Container</v>
      </c>
      <c r="M6407" s="103">
        <f t="shared" si="2"/>
        <v>360</v>
      </c>
      <c r="N6407" s="102" t="str">
        <f t="shared" si="3"/>
        <v>wk </v>
      </c>
    </row>
    <row r="6408" ht="12.75" customHeight="1">
      <c r="A6408" s="15" t="s">
        <v>8258</v>
      </c>
      <c r="B6408" s="15" t="s">
        <v>3123</v>
      </c>
      <c r="C6408" s="15" t="s">
        <v>4321</v>
      </c>
      <c r="D6408" s="15" t="s">
        <v>3183</v>
      </c>
      <c r="E6408" s="15" t="s">
        <v>17352</v>
      </c>
      <c r="F6408" s="15" t="s">
        <v>4324</v>
      </c>
      <c r="G6408" s="15" t="s">
        <v>17344</v>
      </c>
      <c r="H6408" s="15" t="s">
        <v>17350</v>
      </c>
      <c r="I6408" s="15" t="s">
        <v>4327</v>
      </c>
      <c r="J6408" s="15" t="s">
        <v>4345</v>
      </c>
      <c r="K6408" s="15"/>
      <c r="L6408" s="103" t="str">
        <f t="shared" si="1"/>
        <v>B-T51-W32-500 gm White Tablet Container</v>
      </c>
      <c r="M6408" s="103">
        <f t="shared" si="2"/>
        <v>360</v>
      </c>
      <c r="N6408" s="102" t="str">
        <f t="shared" si="3"/>
        <v>wk </v>
      </c>
    </row>
    <row r="6409" ht="12.75" customHeight="1">
      <c r="A6409" s="15" t="s">
        <v>8258</v>
      </c>
      <c r="B6409" s="15" t="s">
        <v>3123</v>
      </c>
      <c r="C6409" s="15" t="s">
        <v>4321</v>
      </c>
      <c r="D6409" s="15" t="s">
        <v>3228</v>
      </c>
      <c r="E6409" s="15" t="s">
        <v>10966</v>
      </c>
      <c r="F6409" s="15" t="s">
        <v>4324</v>
      </c>
      <c r="G6409" s="15" t="s">
        <v>17353</v>
      </c>
      <c r="H6409" s="15" t="s">
        <v>17354</v>
      </c>
      <c r="I6409" s="15" t="s">
        <v>4327</v>
      </c>
      <c r="J6409" s="15" t="s">
        <v>4328</v>
      </c>
      <c r="K6409" s="15"/>
      <c r="L6409" s="103" t="str">
        <f t="shared" si="1"/>
        <v>B-T51-W32-500 gm White Tablet Container</v>
      </c>
      <c r="M6409" s="103">
        <f t="shared" si="2"/>
        <v>600</v>
      </c>
      <c r="N6409" s="102" t="str">
        <f t="shared" si="3"/>
        <v>wk </v>
      </c>
    </row>
    <row r="6410" ht="12.75" customHeight="1">
      <c r="A6410" s="15" t="s">
        <v>8258</v>
      </c>
      <c r="B6410" s="15" t="s">
        <v>3123</v>
      </c>
      <c r="C6410" s="15" t="s">
        <v>4321</v>
      </c>
      <c r="D6410" s="15" t="s">
        <v>6842</v>
      </c>
      <c r="E6410" s="15" t="s">
        <v>17003</v>
      </c>
      <c r="F6410" s="15" t="s">
        <v>4324</v>
      </c>
      <c r="G6410" s="15" t="s">
        <v>17347</v>
      </c>
      <c r="H6410" s="15" t="s">
        <v>17355</v>
      </c>
      <c r="I6410" s="15" t="s">
        <v>4327</v>
      </c>
      <c r="J6410" s="15" t="s">
        <v>4345</v>
      </c>
      <c r="K6410" s="15"/>
      <c r="L6410" s="103" t="str">
        <f t="shared" si="1"/>
        <v>B-T51-W32-500 gm White Tablet Container</v>
      </c>
      <c r="M6410" s="103">
        <f t="shared" si="2"/>
        <v>120</v>
      </c>
      <c r="N6410" s="102" t="str">
        <f t="shared" si="3"/>
        <v>wk </v>
      </c>
    </row>
    <row r="6411" ht="12.75" customHeight="1">
      <c r="A6411" s="15" t="s">
        <v>8258</v>
      </c>
      <c r="B6411" s="15" t="s">
        <v>3123</v>
      </c>
      <c r="C6411" s="15" t="s">
        <v>4321</v>
      </c>
      <c r="D6411" s="15" t="s">
        <v>6842</v>
      </c>
      <c r="E6411" s="15" t="s">
        <v>10968</v>
      </c>
      <c r="F6411" s="15" t="s">
        <v>4324</v>
      </c>
      <c r="G6411" s="15" t="s">
        <v>17347</v>
      </c>
      <c r="H6411" s="15" t="s">
        <v>17355</v>
      </c>
      <c r="I6411" s="15" t="s">
        <v>4327</v>
      </c>
      <c r="J6411" s="15" t="s">
        <v>4345</v>
      </c>
      <c r="K6411" s="15"/>
      <c r="L6411" s="103" t="str">
        <f t="shared" si="1"/>
        <v>B-T51-W32-500 gm White Tablet Container</v>
      </c>
      <c r="M6411" s="103">
        <f t="shared" si="2"/>
        <v>120</v>
      </c>
      <c r="N6411" s="102" t="str">
        <f t="shared" si="3"/>
        <v>wk </v>
      </c>
    </row>
    <row r="6412" ht="12.75" customHeight="1">
      <c r="A6412" s="15" t="s">
        <v>4652</v>
      </c>
      <c r="B6412" s="15" t="s">
        <v>3123</v>
      </c>
      <c r="C6412" s="15" t="s">
        <v>4321</v>
      </c>
      <c r="D6412" s="15" t="s">
        <v>3465</v>
      </c>
      <c r="E6412" s="15" t="s">
        <v>11903</v>
      </c>
      <c r="F6412" s="15" t="s">
        <v>4324</v>
      </c>
      <c r="G6412" s="15" t="s">
        <v>17356</v>
      </c>
      <c r="H6412" s="15" t="s">
        <v>17357</v>
      </c>
      <c r="I6412" s="15" t="s">
        <v>4327</v>
      </c>
      <c r="J6412" s="15" t="s">
        <v>4328</v>
      </c>
      <c r="K6412" s="15"/>
      <c r="L6412" s="103" t="str">
        <f t="shared" si="1"/>
        <v>B-T51-W32-500 gm White Tablet Container</v>
      </c>
      <c r="M6412" s="103">
        <f t="shared" si="2"/>
        <v>240</v>
      </c>
      <c r="N6412" s="102" t="str">
        <f t="shared" si="3"/>
        <v>wk </v>
      </c>
    </row>
    <row r="6413" ht="12.75" customHeight="1">
      <c r="A6413" s="15" t="s">
        <v>4665</v>
      </c>
      <c r="B6413" s="15" t="s">
        <v>3123</v>
      </c>
      <c r="C6413" s="15" t="s">
        <v>4321</v>
      </c>
      <c r="D6413" s="15" t="s">
        <v>3183</v>
      </c>
      <c r="E6413" s="15" t="s">
        <v>17358</v>
      </c>
      <c r="F6413" s="15" t="s">
        <v>4324</v>
      </c>
      <c r="G6413" s="15" t="s">
        <v>17344</v>
      </c>
      <c r="H6413" s="15" t="s">
        <v>17359</v>
      </c>
      <c r="I6413" s="15" t="s">
        <v>4327</v>
      </c>
      <c r="J6413" s="15" t="s">
        <v>4328</v>
      </c>
      <c r="K6413" s="15"/>
      <c r="L6413" s="103" t="str">
        <f t="shared" si="1"/>
        <v>B-T51-W32-500 gm White Tablet Container</v>
      </c>
      <c r="M6413" s="103">
        <f t="shared" si="2"/>
        <v>360</v>
      </c>
      <c r="N6413" s="102" t="str">
        <f t="shared" si="3"/>
        <v>wk </v>
      </c>
    </row>
    <row r="6414" ht="12.75" customHeight="1">
      <c r="A6414" s="15" t="s">
        <v>4670</v>
      </c>
      <c r="B6414" s="15" t="s">
        <v>3123</v>
      </c>
      <c r="C6414" s="15" t="s">
        <v>4321</v>
      </c>
      <c r="D6414" s="15" t="s">
        <v>6842</v>
      </c>
      <c r="E6414" s="15" t="s">
        <v>10971</v>
      </c>
      <c r="F6414" s="15" t="s">
        <v>4324</v>
      </c>
      <c r="G6414" s="15" t="s">
        <v>17347</v>
      </c>
      <c r="H6414" s="15" t="s">
        <v>17355</v>
      </c>
      <c r="I6414" s="15" t="s">
        <v>4327</v>
      </c>
      <c r="J6414" s="15" t="s">
        <v>4345</v>
      </c>
      <c r="K6414" s="15"/>
      <c r="L6414" s="103" t="str">
        <f t="shared" si="1"/>
        <v>B-T51-W32-500 gm White Tablet Container</v>
      </c>
      <c r="M6414" s="103">
        <f t="shared" si="2"/>
        <v>120</v>
      </c>
      <c r="N6414" s="102" t="str">
        <f t="shared" si="3"/>
        <v>wk </v>
      </c>
    </row>
    <row r="6415" ht="12.75" customHeight="1">
      <c r="A6415" s="15" t="s">
        <v>4673</v>
      </c>
      <c r="B6415" s="15" t="s">
        <v>3123</v>
      </c>
      <c r="C6415" s="15" t="s">
        <v>4321</v>
      </c>
      <c r="D6415" s="15" t="s">
        <v>3465</v>
      </c>
      <c r="E6415" s="15" t="s">
        <v>17360</v>
      </c>
      <c r="F6415" s="15" t="s">
        <v>4324</v>
      </c>
      <c r="G6415" s="15" t="s">
        <v>17356</v>
      </c>
      <c r="H6415" s="15" t="s">
        <v>17361</v>
      </c>
      <c r="I6415" s="15" t="s">
        <v>4327</v>
      </c>
      <c r="J6415" s="15" t="s">
        <v>4328</v>
      </c>
      <c r="K6415" s="15"/>
      <c r="L6415" s="103" t="str">
        <f t="shared" si="1"/>
        <v>B-T51-W32-500 gm White Tablet Container</v>
      </c>
      <c r="M6415" s="103">
        <f t="shared" si="2"/>
        <v>240</v>
      </c>
      <c r="N6415" s="102" t="str">
        <f t="shared" si="3"/>
        <v>wk </v>
      </c>
    </row>
    <row r="6416" ht="12.75" customHeight="1">
      <c r="A6416" s="15" t="s">
        <v>4673</v>
      </c>
      <c r="B6416" s="15" t="s">
        <v>3123</v>
      </c>
      <c r="C6416" s="15" t="s">
        <v>4321</v>
      </c>
      <c r="D6416" s="15" t="s">
        <v>3465</v>
      </c>
      <c r="E6416" s="15" t="s">
        <v>10973</v>
      </c>
      <c r="F6416" s="15" t="s">
        <v>4324</v>
      </c>
      <c r="G6416" s="15" t="s">
        <v>17356</v>
      </c>
      <c r="H6416" s="15" t="s">
        <v>17361</v>
      </c>
      <c r="I6416" s="15" t="s">
        <v>4327</v>
      </c>
      <c r="J6416" s="15" t="s">
        <v>4328</v>
      </c>
      <c r="K6416" s="15"/>
      <c r="L6416" s="103" t="str">
        <f t="shared" si="1"/>
        <v>B-T51-W32-500 gm White Tablet Container</v>
      </c>
      <c r="M6416" s="103">
        <f t="shared" si="2"/>
        <v>240</v>
      </c>
      <c r="N6416" s="102" t="str">
        <f t="shared" si="3"/>
        <v>wk </v>
      </c>
    </row>
    <row r="6417" ht="12.75" customHeight="1">
      <c r="A6417" s="15" t="s">
        <v>4681</v>
      </c>
      <c r="B6417" s="15" t="s">
        <v>3123</v>
      </c>
      <c r="C6417" s="15" t="s">
        <v>4321</v>
      </c>
      <c r="D6417" s="15" t="s">
        <v>6842</v>
      </c>
      <c r="E6417" s="15" t="s">
        <v>17362</v>
      </c>
      <c r="F6417" s="15" t="s">
        <v>4324</v>
      </c>
      <c r="G6417" s="15" t="s">
        <v>17347</v>
      </c>
      <c r="H6417" s="15" t="s">
        <v>17363</v>
      </c>
      <c r="I6417" s="15" t="s">
        <v>4327</v>
      </c>
      <c r="J6417" s="15" t="s">
        <v>4345</v>
      </c>
      <c r="K6417" s="15"/>
      <c r="L6417" s="103" t="str">
        <f t="shared" si="1"/>
        <v>B-T51-W32-500 gm White Tablet Container</v>
      </c>
      <c r="M6417" s="103">
        <f t="shared" si="2"/>
        <v>120</v>
      </c>
      <c r="N6417" s="102" t="str">
        <f t="shared" si="3"/>
        <v>wk </v>
      </c>
    </row>
    <row r="6418" ht="12.75" customHeight="1">
      <c r="A6418" s="15" t="s">
        <v>4681</v>
      </c>
      <c r="B6418" s="15" t="s">
        <v>3123</v>
      </c>
      <c r="C6418" s="15" t="s">
        <v>4321</v>
      </c>
      <c r="D6418" s="15" t="s">
        <v>3183</v>
      </c>
      <c r="E6418" s="15" t="s">
        <v>17364</v>
      </c>
      <c r="F6418" s="15" t="s">
        <v>4324</v>
      </c>
      <c r="G6418" s="15" t="s">
        <v>17344</v>
      </c>
      <c r="H6418" s="15" t="s">
        <v>17365</v>
      </c>
      <c r="I6418" s="15" t="s">
        <v>4327</v>
      </c>
      <c r="J6418" s="15" t="s">
        <v>4345</v>
      </c>
      <c r="K6418" s="15"/>
      <c r="L6418" s="103" t="str">
        <f t="shared" si="1"/>
        <v>B-T51-W32-500 gm White Tablet Container</v>
      </c>
      <c r="M6418" s="103">
        <f t="shared" si="2"/>
        <v>360</v>
      </c>
      <c r="N6418" s="102" t="str">
        <f t="shared" si="3"/>
        <v>wk </v>
      </c>
    </row>
    <row r="6419" ht="12.75" customHeight="1">
      <c r="A6419" s="15" t="s">
        <v>4684</v>
      </c>
      <c r="B6419" s="15" t="s">
        <v>3123</v>
      </c>
      <c r="C6419" s="15" t="s">
        <v>4321</v>
      </c>
      <c r="D6419" s="15" t="s">
        <v>3465</v>
      </c>
      <c r="E6419" s="15" t="s">
        <v>17366</v>
      </c>
      <c r="F6419" s="15" t="s">
        <v>4324</v>
      </c>
      <c r="G6419" s="15" t="s">
        <v>17356</v>
      </c>
      <c r="H6419" s="15" t="s">
        <v>17361</v>
      </c>
      <c r="I6419" s="15" t="s">
        <v>4327</v>
      </c>
      <c r="J6419" s="15" t="s">
        <v>4345</v>
      </c>
      <c r="K6419" s="15"/>
      <c r="L6419" s="103" t="str">
        <f t="shared" si="1"/>
        <v>B-T51-W32-500 gm White Tablet Container</v>
      </c>
      <c r="M6419" s="103">
        <f t="shared" si="2"/>
        <v>240</v>
      </c>
      <c r="N6419" s="102" t="str">
        <f t="shared" si="3"/>
        <v>wk </v>
      </c>
    </row>
    <row r="6420" ht="12.75" customHeight="1">
      <c r="A6420" s="15" t="s">
        <v>4692</v>
      </c>
      <c r="B6420" s="15" t="s">
        <v>3123</v>
      </c>
      <c r="C6420" s="15" t="s">
        <v>4321</v>
      </c>
      <c r="D6420" s="15" t="s">
        <v>3465</v>
      </c>
      <c r="E6420" s="15" t="s">
        <v>17367</v>
      </c>
      <c r="F6420" s="15" t="s">
        <v>4324</v>
      </c>
      <c r="G6420" s="15" t="s">
        <v>17356</v>
      </c>
      <c r="H6420" s="15" t="s">
        <v>17361</v>
      </c>
      <c r="I6420" s="15" t="s">
        <v>4327</v>
      </c>
      <c r="J6420" s="15" t="s">
        <v>4328</v>
      </c>
      <c r="K6420" s="15"/>
      <c r="L6420" s="103" t="str">
        <f t="shared" si="1"/>
        <v>B-T51-W32-500 gm White Tablet Container</v>
      </c>
      <c r="M6420" s="103">
        <f t="shared" si="2"/>
        <v>240</v>
      </c>
      <c r="N6420" s="102" t="str">
        <f t="shared" si="3"/>
        <v>wk 2</v>
      </c>
    </row>
    <row r="6421" ht="12.75" customHeight="1">
      <c r="A6421" s="15" t="s">
        <v>4708</v>
      </c>
      <c r="B6421" s="15" t="s">
        <v>3123</v>
      </c>
      <c r="C6421" s="15" t="s">
        <v>4321</v>
      </c>
      <c r="D6421" s="15" t="s">
        <v>7941</v>
      </c>
      <c r="E6421" s="15" t="s">
        <v>10975</v>
      </c>
      <c r="F6421" s="15" t="s">
        <v>4324</v>
      </c>
      <c r="G6421" s="15" t="s">
        <v>17368</v>
      </c>
      <c r="H6421" s="15" t="s">
        <v>17369</v>
      </c>
      <c r="I6421" s="15" t="s">
        <v>4327</v>
      </c>
      <c r="J6421" s="15" t="s">
        <v>4328</v>
      </c>
      <c r="K6421" s="15"/>
      <c r="L6421" s="103" t="str">
        <f t="shared" si="1"/>
        <v>B-T51-W32-500 gm White Tablet Container</v>
      </c>
      <c r="M6421" s="103">
        <f t="shared" si="2"/>
        <v>480</v>
      </c>
      <c r="N6421" s="102" t="str">
        <f t="shared" si="3"/>
        <v>wk 27</v>
      </c>
    </row>
    <row r="6422" ht="12.75" customHeight="1">
      <c r="A6422" s="15" t="s">
        <v>4710</v>
      </c>
      <c r="B6422" s="15" t="s">
        <v>3123</v>
      </c>
      <c r="C6422" s="15" t="s">
        <v>4321</v>
      </c>
      <c r="D6422" s="15" t="s">
        <v>3183</v>
      </c>
      <c r="E6422" s="15" t="s">
        <v>10979</v>
      </c>
      <c r="F6422" s="15" t="s">
        <v>4324</v>
      </c>
      <c r="G6422" s="15" t="s">
        <v>17344</v>
      </c>
      <c r="H6422" s="15" t="s">
        <v>17365</v>
      </c>
      <c r="I6422" s="15" t="s">
        <v>4327</v>
      </c>
      <c r="J6422" s="15" t="s">
        <v>4328</v>
      </c>
      <c r="K6422" s="15"/>
      <c r="L6422" s="103" t="str">
        <f t="shared" si="1"/>
        <v>B-T51-W32-500 gm White Tablet Container</v>
      </c>
      <c r="M6422" s="103">
        <f t="shared" si="2"/>
        <v>360</v>
      </c>
      <c r="N6422" s="102" t="str">
        <f t="shared" si="3"/>
        <v>wk 32</v>
      </c>
    </row>
    <row r="6423" ht="12.75" customHeight="1">
      <c r="A6423" s="15" t="s">
        <v>4710</v>
      </c>
      <c r="B6423" s="15" t="s">
        <v>3123</v>
      </c>
      <c r="C6423" s="15" t="s">
        <v>4321</v>
      </c>
      <c r="D6423" s="15" t="s">
        <v>6842</v>
      </c>
      <c r="E6423" s="15" t="s">
        <v>17370</v>
      </c>
      <c r="F6423" s="15" t="s">
        <v>4324</v>
      </c>
      <c r="G6423" s="15" t="s">
        <v>17347</v>
      </c>
      <c r="H6423" s="15" t="s">
        <v>17363</v>
      </c>
      <c r="I6423" s="15" t="s">
        <v>4327</v>
      </c>
      <c r="J6423" s="15" t="s">
        <v>4328</v>
      </c>
      <c r="K6423" s="15"/>
      <c r="L6423" s="103" t="str">
        <f t="shared" si="1"/>
        <v>B-T51-W32-500 gm White Tablet Container</v>
      </c>
      <c r="M6423" s="103">
        <f t="shared" si="2"/>
        <v>120</v>
      </c>
      <c r="N6423" s="102" t="str">
        <f t="shared" si="3"/>
        <v>wk 32</v>
      </c>
    </row>
    <row r="6424" ht="12.75" customHeight="1">
      <c r="A6424" s="15" t="s">
        <v>4710</v>
      </c>
      <c r="B6424" s="15" t="s">
        <v>3123</v>
      </c>
      <c r="C6424" s="15" t="s">
        <v>4321</v>
      </c>
      <c r="D6424" s="15" t="s">
        <v>6842</v>
      </c>
      <c r="E6424" s="15" t="s">
        <v>17371</v>
      </c>
      <c r="F6424" s="15" t="s">
        <v>4324</v>
      </c>
      <c r="G6424" s="15" t="s">
        <v>17347</v>
      </c>
      <c r="H6424" s="15" t="s">
        <v>17363</v>
      </c>
      <c r="I6424" s="15" t="s">
        <v>4327</v>
      </c>
      <c r="J6424" s="15" t="s">
        <v>4345</v>
      </c>
      <c r="K6424" s="15"/>
      <c r="L6424" s="103" t="str">
        <f t="shared" si="1"/>
        <v>B-T51-W32-500 gm White Tablet Container</v>
      </c>
      <c r="M6424" s="103">
        <f t="shared" si="2"/>
        <v>120</v>
      </c>
      <c r="N6424" s="102" t="str">
        <f t="shared" si="3"/>
        <v>wk 32</v>
      </c>
    </row>
    <row r="6425" ht="12.75" customHeight="1">
      <c r="A6425" s="15" t="s">
        <v>4710</v>
      </c>
      <c r="B6425" s="15" t="s">
        <v>3123</v>
      </c>
      <c r="C6425" s="15" t="s">
        <v>4321</v>
      </c>
      <c r="D6425" s="15" t="s">
        <v>3958</v>
      </c>
      <c r="E6425" s="15" t="s">
        <v>10981</v>
      </c>
      <c r="F6425" s="15" t="s">
        <v>4324</v>
      </c>
      <c r="G6425" s="15" t="s">
        <v>17372</v>
      </c>
      <c r="H6425" s="15" t="s">
        <v>17373</v>
      </c>
      <c r="I6425" s="15" t="s">
        <v>4327</v>
      </c>
      <c r="J6425" s="15" t="s">
        <v>4345</v>
      </c>
      <c r="K6425" s="15"/>
      <c r="L6425" s="103" t="str">
        <f t="shared" si="1"/>
        <v>B-T51-W32-500 gm White Tablet Container</v>
      </c>
      <c r="M6425" s="103">
        <f t="shared" si="2"/>
        <v>2400</v>
      </c>
      <c r="N6425" s="102" t="str">
        <f t="shared" si="3"/>
        <v>wk 32</v>
      </c>
    </row>
    <row r="6426" ht="12.75" customHeight="1">
      <c r="A6426" s="15" t="s">
        <v>4713</v>
      </c>
      <c r="B6426" s="15" t="s">
        <v>3123</v>
      </c>
      <c r="C6426" s="15" t="s">
        <v>4321</v>
      </c>
      <c r="D6426" s="15" t="s">
        <v>3465</v>
      </c>
      <c r="E6426" s="15" t="s">
        <v>10982</v>
      </c>
      <c r="F6426" s="15" t="s">
        <v>4324</v>
      </c>
      <c r="G6426" s="15" t="s">
        <v>17356</v>
      </c>
      <c r="H6426" s="15" t="s">
        <v>17361</v>
      </c>
      <c r="I6426" s="15" t="s">
        <v>4327</v>
      </c>
      <c r="J6426" s="15" t="s">
        <v>4345</v>
      </c>
      <c r="K6426" s="15"/>
      <c r="L6426" s="103" t="str">
        <f t="shared" si="1"/>
        <v>B-T51-W32-500 gm White Tablet Container</v>
      </c>
      <c r="M6426" s="103">
        <f t="shared" si="2"/>
        <v>240</v>
      </c>
      <c r="N6426" s="102" t="str">
        <f t="shared" si="3"/>
        <v>wk 36</v>
      </c>
    </row>
    <row r="6427" ht="12.75" customHeight="1">
      <c r="A6427" s="15" t="s">
        <v>4713</v>
      </c>
      <c r="B6427" s="15" t="s">
        <v>3123</v>
      </c>
      <c r="C6427" s="15" t="s">
        <v>4321</v>
      </c>
      <c r="D6427" s="15" t="s">
        <v>6842</v>
      </c>
      <c r="E6427" s="15" t="s">
        <v>10983</v>
      </c>
      <c r="F6427" s="15" t="s">
        <v>4324</v>
      </c>
      <c r="G6427" s="15" t="s">
        <v>17347</v>
      </c>
      <c r="H6427" s="15" t="s">
        <v>17363</v>
      </c>
      <c r="I6427" s="15" t="s">
        <v>4327</v>
      </c>
      <c r="J6427" s="15" t="s">
        <v>4345</v>
      </c>
      <c r="K6427" s="15"/>
      <c r="L6427" s="103" t="str">
        <f t="shared" si="1"/>
        <v>B-T51-W32-500 gm White Tablet Container</v>
      </c>
      <c r="M6427" s="103">
        <f t="shared" si="2"/>
        <v>120</v>
      </c>
      <c r="N6427" s="102" t="str">
        <f t="shared" si="3"/>
        <v>wk 36</v>
      </c>
    </row>
    <row r="6428" ht="12.75" customHeight="1">
      <c r="A6428" s="15" t="s">
        <v>4729</v>
      </c>
      <c r="B6428" s="15" t="s">
        <v>3123</v>
      </c>
      <c r="C6428" s="15" t="s">
        <v>4321</v>
      </c>
      <c r="D6428" s="15" t="s">
        <v>3183</v>
      </c>
      <c r="E6428" s="15" t="s">
        <v>17374</v>
      </c>
      <c r="F6428" s="15" t="s">
        <v>4324</v>
      </c>
      <c r="G6428" s="15" t="s">
        <v>17344</v>
      </c>
      <c r="H6428" s="15" t="s">
        <v>17365</v>
      </c>
      <c r="I6428" s="15" t="s">
        <v>4327</v>
      </c>
      <c r="J6428" s="15" t="s">
        <v>4345</v>
      </c>
      <c r="K6428" s="15"/>
      <c r="L6428" s="103" t="str">
        <f t="shared" si="1"/>
        <v>B-T51-W32-500 gm White Tablet Container</v>
      </c>
      <c r="M6428" s="103">
        <f t="shared" si="2"/>
        <v>360</v>
      </c>
      <c r="N6428" s="102" t="str">
        <f t="shared" si="3"/>
        <v>wk </v>
      </c>
    </row>
    <row r="6429" ht="12.75" customHeight="1">
      <c r="A6429" s="15" t="s">
        <v>4729</v>
      </c>
      <c r="B6429" s="15" t="s">
        <v>3123</v>
      </c>
      <c r="C6429" s="15" t="s">
        <v>4321</v>
      </c>
      <c r="D6429" s="15" t="s">
        <v>3465</v>
      </c>
      <c r="E6429" s="15" t="s">
        <v>17375</v>
      </c>
      <c r="F6429" s="15" t="s">
        <v>4324</v>
      </c>
      <c r="G6429" s="15" t="s">
        <v>17356</v>
      </c>
      <c r="H6429" s="15" t="s">
        <v>17361</v>
      </c>
      <c r="I6429" s="15" t="s">
        <v>4327</v>
      </c>
      <c r="J6429" s="15" t="s">
        <v>4345</v>
      </c>
      <c r="K6429" s="15"/>
      <c r="L6429" s="103" t="str">
        <f t="shared" si="1"/>
        <v>B-T51-W32-500 gm White Tablet Container</v>
      </c>
      <c r="M6429" s="103">
        <f t="shared" si="2"/>
        <v>240</v>
      </c>
      <c r="N6429" s="102" t="str">
        <f t="shared" si="3"/>
        <v>wk </v>
      </c>
    </row>
    <row r="6430" ht="12.75" customHeight="1">
      <c r="A6430" s="15" t="s">
        <v>4729</v>
      </c>
      <c r="B6430" s="15" t="s">
        <v>3123</v>
      </c>
      <c r="C6430" s="15" t="s">
        <v>4321</v>
      </c>
      <c r="D6430" s="15" t="s">
        <v>6842</v>
      </c>
      <c r="E6430" s="15" t="s">
        <v>17376</v>
      </c>
      <c r="F6430" s="15" t="s">
        <v>4324</v>
      </c>
      <c r="G6430" s="15" t="s">
        <v>17347</v>
      </c>
      <c r="H6430" s="15" t="s">
        <v>17363</v>
      </c>
      <c r="I6430" s="15" t="s">
        <v>4327</v>
      </c>
      <c r="J6430" s="15" t="s">
        <v>4345</v>
      </c>
      <c r="K6430" s="15"/>
      <c r="L6430" s="103" t="str">
        <f t="shared" si="1"/>
        <v>B-T51-W32-500 gm White Tablet Container</v>
      </c>
      <c r="M6430" s="103">
        <f t="shared" si="2"/>
        <v>120</v>
      </c>
      <c r="N6430" s="102" t="str">
        <f t="shared" si="3"/>
        <v>wk </v>
      </c>
    </row>
    <row r="6431" ht="12.75" customHeight="1">
      <c r="A6431" s="15" t="s">
        <v>4734</v>
      </c>
      <c r="B6431" s="15" t="s">
        <v>3123</v>
      </c>
      <c r="C6431" s="15" t="s">
        <v>4321</v>
      </c>
      <c r="D6431" s="15" t="s">
        <v>3544</v>
      </c>
      <c r="E6431" s="15" t="s">
        <v>10988</v>
      </c>
      <c r="F6431" s="15" t="s">
        <v>4324</v>
      </c>
      <c r="G6431" s="15" t="s">
        <v>17377</v>
      </c>
      <c r="H6431" s="15" t="s">
        <v>17378</v>
      </c>
      <c r="I6431" s="15" t="s">
        <v>4327</v>
      </c>
      <c r="J6431" s="15" t="s">
        <v>4328</v>
      </c>
      <c r="K6431" s="15"/>
      <c r="L6431" s="103" t="str">
        <f t="shared" si="1"/>
        <v>B-T51-W32-500 gm White Tablet Container</v>
      </c>
      <c r="M6431" s="103">
        <f t="shared" si="2"/>
        <v>720</v>
      </c>
      <c r="N6431" s="102" t="str">
        <f t="shared" si="3"/>
        <v>wk </v>
      </c>
    </row>
    <row r="6432" ht="12.75" customHeight="1">
      <c r="A6432" s="15" t="s">
        <v>4739</v>
      </c>
      <c r="B6432" s="15" t="s">
        <v>3123</v>
      </c>
      <c r="C6432" s="15" t="s">
        <v>4321</v>
      </c>
      <c r="D6432" s="15" t="s">
        <v>5808</v>
      </c>
      <c r="E6432" s="15" t="s">
        <v>17379</v>
      </c>
      <c r="F6432" s="15" t="s">
        <v>4324</v>
      </c>
      <c r="G6432" s="15" t="s">
        <v>17380</v>
      </c>
      <c r="H6432" s="15" t="s">
        <v>17381</v>
      </c>
      <c r="I6432" s="15" t="s">
        <v>4327</v>
      </c>
      <c r="J6432" s="15" t="s">
        <v>4328</v>
      </c>
      <c r="K6432" s="15"/>
      <c r="L6432" s="103" t="str">
        <f t="shared" si="1"/>
        <v>B-T51-W32-500 gm White Tablet Container</v>
      </c>
      <c r="M6432" s="103">
        <f t="shared" si="2"/>
        <v>960</v>
      </c>
      <c r="N6432" s="102" t="str">
        <f t="shared" si="3"/>
        <v>wk </v>
      </c>
    </row>
    <row r="6433" ht="12.75" customHeight="1">
      <c r="A6433" s="15" t="s">
        <v>4739</v>
      </c>
      <c r="B6433" s="15" t="s">
        <v>3123</v>
      </c>
      <c r="C6433" s="15" t="s">
        <v>4321</v>
      </c>
      <c r="D6433" s="15" t="s">
        <v>3465</v>
      </c>
      <c r="E6433" s="15" t="s">
        <v>17382</v>
      </c>
      <c r="F6433" s="15" t="s">
        <v>4324</v>
      </c>
      <c r="G6433" s="15" t="s">
        <v>17356</v>
      </c>
      <c r="H6433" s="15" t="s">
        <v>17361</v>
      </c>
      <c r="I6433" s="15" t="s">
        <v>4327</v>
      </c>
      <c r="J6433" s="15" t="s">
        <v>4345</v>
      </c>
      <c r="K6433" s="15"/>
      <c r="L6433" s="103" t="str">
        <f t="shared" si="1"/>
        <v>B-T51-W32-500 gm White Tablet Container</v>
      </c>
      <c r="M6433" s="103">
        <f t="shared" si="2"/>
        <v>240</v>
      </c>
      <c r="N6433" s="102" t="str">
        <f t="shared" si="3"/>
        <v>wk </v>
      </c>
    </row>
    <row r="6434" ht="12.75" customHeight="1">
      <c r="A6434" s="15" t="s">
        <v>4745</v>
      </c>
      <c r="B6434" s="15" t="s">
        <v>3123</v>
      </c>
      <c r="C6434" s="15" t="s">
        <v>4321</v>
      </c>
      <c r="D6434" s="15" t="s">
        <v>3183</v>
      </c>
      <c r="E6434" s="15" t="s">
        <v>17383</v>
      </c>
      <c r="F6434" s="15" t="s">
        <v>4324</v>
      </c>
      <c r="G6434" s="15" t="s">
        <v>17344</v>
      </c>
      <c r="H6434" s="15" t="s">
        <v>17365</v>
      </c>
      <c r="I6434" s="15" t="s">
        <v>4327</v>
      </c>
      <c r="J6434" s="15" t="s">
        <v>4345</v>
      </c>
      <c r="K6434" s="15"/>
      <c r="L6434" s="103" t="str">
        <f t="shared" si="1"/>
        <v>B-T51-W32-500 gm White Tablet Container</v>
      </c>
      <c r="M6434" s="103">
        <f t="shared" si="2"/>
        <v>360</v>
      </c>
      <c r="N6434" s="102" t="str">
        <f t="shared" si="3"/>
        <v>wk </v>
      </c>
    </row>
    <row r="6435" ht="12.75" customHeight="1">
      <c r="A6435" s="15" t="s">
        <v>4748</v>
      </c>
      <c r="B6435" s="15" t="s">
        <v>3123</v>
      </c>
      <c r="C6435" s="15" t="s">
        <v>4321</v>
      </c>
      <c r="D6435" s="15" t="s">
        <v>3228</v>
      </c>
      <c r="E6435" s="15" t="s">
        <v>17384</v>
      </c>
      <c r="F6435" s="15" t="s">
        <v>4324</v>
      </c>
      <c r="G6435" s="15" t="s">
        <v>17353</v>
      </c>
      <c r="H6435" s="15" t="s">
        <v>17385</v>
      </c>
      <c r="I6435" s="15" t="s">
        <v>4327</v>
      </c>
      <c r="J6435" s="15" t="s">
        <v>4345</v>
      </c>
      <c r="K6435" s="15"/>
      <c r="L6435" s="103" t="str">
        <f t="shared" si="1"/>
        <v>B-T51-W32-500 gm White Tablet Container</v>
      </c>
      <c r="M6435" s="103">
        <f t="shared" si="2"/>
        <v>600</v>
      </c>
      <c r="N6435" s="102" t="str">
        <f t="shared" si="3"/>
        <v>wk </v>
      </c>
    </row>
    <row r="6436" ht="12.75" customHeight="1">
      <c r="A6436" s="15" t="s">
        <v>4751</v>
      </c>
      <c r="B6436" s="15" t="s">
        <v>3123</v>
      </c>
      <c r="C6436" s="15" t="s">
        <v>4321</v>
      </c>
      <c r="D6436" s="15" t="s">
        <v>3228</v>
      </c>
      <c r="E6436" s="15" t="s">
        <v>10994</v>
      </c>
      <c r="F6436" s="15" t="s">
        <v>4324</v>
      </c>
      <c r="G6436" s="15" t="s">
        <v>17353</v>
      </c>
      <c r="H6436" s="15" t="s">
        <v>17385</v>
      </c>
      <c r="I6436" s="15" t="s">
        <v>4327</v>
      </c>
      <c r="J6436" s="15" t="s">
        <v>4345</v>
      </c>
      <c r="K6436" s="15"/>
      <c r="L6436" s="103" t="str">
        <f t="shared" si="1"/>
        <v>B-T51-W32-500 gm White Tablet Container</v>
      </c>
      <c r="M6436" s="103">
        <f t="shared" si="2"/>
        <v>600</v>
      </c>
      <c r="N6436" s="102" t="str">
        <f t="shared" si="3"/>
        <v>wk </v>
      </c>
    </row>
    <row r="6437" ht="12.75" customHeight="1">
      <c r="A6437" s="15" t="s">
        <v>4751</v>
      </c>
      <c r="B6437" s="15" t="s">
        <v>3123</v>
      </c>
      <c r="C6437" s="15" t="s">
        <v>4321</v>
      </c>
      <c r="D6437" s="15" t="s">
        <v>3183</v>
      </c>
      <c r="E6437" s="15" t="s">
        <v>17386</v>
      </c>
      <c r="F6437" s="15" t="s">
        <v>4324</v>
      </c>
      <c r="G6437" s="15" t="s">
        <v>17344</v>
      </c>
      <c r="H6437" s="15" t="s">
        <v>17365</v>
      </c>
      <c r="I6437" s="15" t="s">
        <v>4327</v>
      </c>
      <c r="J6437" s="15" t="s">
        <v>4345</v>
      </c>
      <c r="K6437" s="15"/>
      <c r="L6437" s="103" t="str">
        <f t="shared" si="1"/>
        <v>B-T51-W32-500 gm White Tablet Container</v>
      </c>
      <c r="M6437" s="103">
        <f t="shared" si="2"/>
        <v>360</v>
      </c>
      <c r="N6437" s="102" t="str">
        <f t="shared" si="3"/>
        <v>wk </v>
      </c>
    </row>
    <row r="6438" ht="12.75" customHeight="1">
      <c r="A6438" s="15" t="s">
        <v>4756</v>
      </c>
      <c r="B6438" s="15" t="s">
        <v>3123</v>
      </c>
      <c r="C6438" s="15" t="s">
        <v>4321</v>
      </c>
      <c r="D6438" s="15" t="s">
        <v>6842</v>
      </c>
      <c r="E6438" s="15" t="s">
        <v>10796</v>
      </c>
      <c r="F6438" s="15" t="s">
        <v>4324</v>
      </c>
      <c r="G6438" s="15" t="s">
        <v>17347</v>
      </c>
      <c r="H6438" s="15" t="s">
        <v>17363</v>
      </c>
      <c r="I6438" s="15" t="s">
        <v>4327</v>
      </c>
      <c r="J6438" s="15" t="s">
        <v>4345</v>
      </c>
      <c r="K6438" s="15"/>
      <c r="L6438" s="103" t="str">
        <f t="shared" si="1"/>
        <v>B-T51-W32-500 gm White Tablet Container</v>
      </c>
      <c r="M6438" s="103">
        <f t="shared" si="2"/>
        <v>120</v>
      </c>
      <c r="N6438" s="102" t="str">
        <f t="shared" si="3"/>
        <v>wk 2</v>
      </c>
    </row>
    <row r="6439" ht="12.75" customHeight="1">
      <c r="A6439" s="15" t="s">
        <v>4758</v>
      </c>
      <c r="B6439" s="15" t="s">
        <v>3123</v>
      </c>
      <c r="C6439" s="15" t="s">
        <v>4321</v>
      </c>
      <c r="D6439" s="15" t="s">
        <v>6842</v>
      </c>
      <c r="E6439" s="15" t="s">
        <v>17387</v>
      </c>
      <c r="F6439" s="15" t="s">
        <v>4324</v>
      </c>
      <c r="G6439" s="15" t="s">
        <v>17347</v>
      </c>
      <c r="H6439" s="15" t="s">
        <v>17363</v>
      </c>
      <c r="I6439" s="15" t="s">
        <v>4327</v>
      </c>
      <c r="J6439" s="15" t="s">
        <v>4345</v>
      </c>
      <c r="K6439" s="15"/>
      <c r="L6439" s="103" t="str">
        <f t="shared" si="1"/>
        <v>B-T51-W32-500 gm White Tablet Container</v>
      </c>
      <c r="M6439" s="103">
        <f t="shared" si="2"/>
        <v>120</v>
      </c>
      <c r="N6439" s="102" t="str">
        <f t="shared" si="3"/>
        <v>wk 10</v>
      </c>
    </row>
    <row r="6440" ht="12.75" customHeight="1">
      <c r="A6440" s="15" t="s">
        <v>4764</v>
      </c>
      <c r="B6440" s="15" t="s">
        <v>3123</v>
      </c>
      <c r="C6440" s="15" t="s">
        <v>4321</v>
      </c>
      <c r="D6440" s="15" t="s">
        <v>3465</v>
      </c>
      <c r="E6440" s="15" t="s">
        <v>17388</v>
      </c>
      <c r="F6440" s="15" t="s">
        <v>4324</v>
      </c>
      <c r="G6440" s="15" t="s">
        <v>17356</v>
      </c>
      <c r="H6440" s="15" t="s">
        <v>17361</v>
      </c>
      <c r="I6440" s="15" t="s">
        <v>4327</v>
      </c>
      <c r="J6440" s="15" t="s">
        <v>4328</v>
      </c>
      <c r="K6440" s="15"/>
      <c r="L6440" s="103" t="str">
        <f t="shared" si="1"/>
        <v>B-T51-W32-500 gm White Tablet Container</v>
      </c>
      <c r="M6440" s="103">
        <f t="shared" si="2"/>
        <v>240</v>
      </c>
      <c r="N6440" s="102" t="str">
        <f t="shared" si="3"/>
        <v>wk 19</v>
      </c>
    </row>
    <row r="6441" ht="12.75" customHeight="1">
      <c r="A6441" s="15" t="s">
        <v>4764</v>
      </c>
      <c r="B6441" s="15" t="s">
        <v>3123</v>
      </c>
      <c r="C6441" s="15" t="s">
        <v>4321</v>
      </c>
      <c r="D6441" s="15" t="s">
        <v>6842</v>
      </c>
      <c r="E6441" s="15" t="s">
        <v>16702</v>
      </c>
      <c r="F6441" s="15" t="s">
        <v>4324</v>
      </c>
      <c r="G6441" s="15" t="s">
        <v>17347</v>
      </c>
      <c r="H6441" s="15" t="s">
        <v>17363</v>
      </c>
      <c r="I6441" s="15" t="s">
        <v>4327</v>
      </c>
      <c r="J6441" s="15" t="s">
        <v>4328</v>
      </c>
      <c r="K6441" s="15"/>
      <c r="L6441" s="103" t="str">
        <f t="shared" si="1"/>
        <v>B-T51-W32-500 gm White Tablet Container</v>
      </c>
      <c r="M6441" s="103">
        <f t="shared" si="2"/>
        <v>120</v>
      </c>
      <c r="N6441" s="102" t="str">
        <f t="shared" si="3"/>
        <v>wk 19</v>
      </c>
    </row>
    <row r="6442" ht="12.75" customHeight="1">
      <c r="A6442" s="15" t="s">
        <v>4766</v>
      </c>
      <c r="B6442" s="15" t="s">
        <v>3123</v>
      </c>
      <c r="C6442" s="15" t="s">
        <v>4321</v>
      </c>
      <c r="D6442" s="15" t="s">
        <v>3183</v>
      </c>
      <c r="E6442" s="15" t="s">
        <v>17389</v>
      </c>
      <c r="F6442" s="15" t="s">
        <v>4324</v>
      </c>
      <c r="G6442" s="15" t="s">
        <v>17344</v>
      </c>
      <c r="H6442" s="15" t="s">
        <v>17365</v>
      </c>
      <c r="I6442" s="15" t="s">
        <v>4327</v>
      </c>
      <c r="J6442" s="15" t="s">
        <v>4328</v>
      </c>
      <c r="K6442" s="15"/>
      <c r="L6442" s="103" t="str">
        <f t="shared" si="1"/>
        <v>B-T51-W32-500 gm White Tablet Container</v>
      </c>
      <c r="M6442" s="103">
        <f t="shared" si="2"/>
        <v>360</v>
      </c>
      <c r="N6442" s="102" t="str">
        <f t="shared" si="3"/>
        <v>wk 23</v>
      </c>
    </row>
    <row r="6443" ht="12.75" customHeight="1">
      <c r="A6443" s="15" t="s">
        <v>4766</v>
      </c>
      <c r="B6443" s="15" t="s">
        <v>3123</v>
      </c>
      <c r="C6443" s="15" t="s">
        <v>4321</v>
      </c>
      <c r="D6443" s="15" t="s">
        <v>6842</v>
      </c>
      <c r="E6443" s="15" t="s">
        <v>17390</v>
      </c>
      <c r="F6443" s="15" t="s">
        <v>4324</v>
      </c>
      <c r="G6443" s="15" t="s">
        <v>17347</v>
      </c>
      <c r="H6443" s="15" t="s">
        <v>17363</v>
      </c>
      <c r="I6443" s="15" t="s">
        <v>4327</v>
      </c>
      <c r="J6443" s="15" t="s">
        <v>4328</v>
      </c>
      <c r="K6443" s="15"/>
      <c r="L6443" s="103" t="str">
        <f t="shared" si="1"/>
        <v>B-T51-W32-500 gm White Tablet Container</v>
      </c>
      <c r="M6443" s="103">
        <f t="shared" si="2"/>
        <v>120</v>
      </c>
      <c r="N6443" s="102" t="str">
        <f t="shared" si="3"/>
        <v>wk 23</v>
      </c>
    </row>
    <row r="6444" ht="12.75" customHeight="1">
      <c r="A6444" s="15" t="s">
        <v>4769</v>
      </c>
      <c r="B6444" s="15" t="s">
        <v>3123</v>
      </c>
      <c r="C6444" s="15" t="s">
        <v>4321</v>
      </c>
      <c r="D6444" s="15" t="s">
        <v>6842</v>
      </c>
      <c r="E6444" s="15" t="s">
        <v>17391</v>
      </c>
      <c r="F6444" s="15" t="s">
        <v>4324</v>
      </c>
      <c r="G6444" s="15" t="s">
        <v>17347</v>
      </c>
      <c r="H6444" s="15" t="s">
        <v>17363</v>
      </c>
      <c r="I6444" s="15" t="s">
        <v>4327</v>
      </c>
      <c r="J6444" s="15" t="s">
        <v>4345</v>
      </c>
      <c r="K6444" s="15"/>
      <c r="L6444" s="103" t="str">
        <f t="shared" si="1"/>
        <v>B-T51-W32-500 gm White Tablet Container</v>
      </c>
      <c r="M6444" s="103">
        <f t="shared" si="2"/>
        <v>120</v>
      </c>
      <c r="N6444" s="102" t="str">
        <f t="shared" si="3"/>
        <v>wk 28</v>
      </c>
    </row>
    <row r="6445" ht="12.75" customHeight="1">
      <c r="A6445" s="15" t="s">
        <v>4773</v>
      </c>
      <c r="B6445" s="15" t="s">
        <v>3123</v>
      </c>
      <c r="C6445" s="15" t="s">
        <v>4321</v>
      </c>
      <c r="D6445" s="15" t="s">
        <v>3465</v>
      </c>
      <c r="E6445" s="15" t="s">
        <v>17392</v>
      </c>
      <c r="F6445" s="15" t="s">
        <v>4324</v>
      </c>
      <c r="G6445" s="15" t="s">
        <v>17356</v>
      </c>
      <c r="H6445" s="15" t="s">
        <v>17361</v>
      </c>
      <c r="I6445" s="15" t="s">
        <v>4327</v>
      </c>
      <c r="J6445" s="15" t="s">
        <v>4328</v>
      </c>
      <c r="K6445" s="15"/>
      <c r="L6445" s="103" t="str">
        <f t="shared" si="1"/>
        <v>B-T51-W32-500 gm White Tablet Container</v>
      </c>
      <c r="M6445" s="103">
        <f t="shared" si="2"/>
        <v>240</v>
      </c>
      <c r="N6445" s="102" t="str">
        <f t="shared" si="3"/>
        <v>wk 41</v>
      </c>
    </row>
    <row r="6446" ht="12.75" customHeight="1">
      <c r="A6446" s="15" t="s">
        <v>4782</v>
      </c>
      <c r="B6446" s="15" t="s">
        <v>3123</v>
      </c>
      <c r="C6446" s="15" t="s">
        <v>4321</v>
      </c>
      <c r="D6446" s="15" t="s">
        <v>3958</v>
      </c>
      <c r="E6446" s="15" t="s">
        <v>17393</v>
      </c>
      <c r="F6446" s="15" t="s">
        <v>10863</v>
      </c>
      <c r="G6446" s="15" t="s">
        <v>17394</v>
      </c>
      <c r="H6446" s="15" t="s">
        <v>17373</v>
      </c>
      <c r="I6446" s="15" t="s">
        <v>4327</v>
      </c>
      <c r="J6446" s="15" t="s">
        <v>4328</v>
      </c>
      <c r="K6446" s="15"/>
      <c r="L6446" s="103" t="str">
        <f t="shared" si="1"/>
        <v>B-T51-W32-500 gm White Tablet Container</v>
      </c>
      <c r="M6446" s="103">
        <f t="shared" si="2"/>
        <v>2400</v>
      </c>
      <c r="N6446" s="102" t="str">
        <f t="shared" si="3"/>
        <v>wk </v>
      </c>
    </row>
    <row r="6447" ht="12.75" customHeight="1">
      <c r="A6447" s="15" t="s">
        <v>4782</v>
      </c>
      <c r="B6447" s="15" t="s">
        <v>3123</v>
      </c>
      <c r="C6447" s="15" t="s">
        <v>4321</v>
      </c>
      <c r="D6447" s="15" t="s">
        <v>3465</v>
      </c>
      <c r="E6447" s="15" t="s">
        <v>16800</v>
      </c>
      <c r="F6447" s="15" t="s">
        <v>4324</v>
      </c>
      <c r="G6447" s="15" t="s">
        <v>17356</v>
      </c>
      <c r="H6447" s="15" t="s">
        <v>17361</v>
      </c>
      <c r="I6447" s="15" t="s">
        <v>4327</v>
      </c>
      <c r="J6447" s="15" t="s">
        <v>4328</v>
      </c>
      <c r="K6447" s="15"/>
      <c r="L6447" s="103" t="str">
        <f t="shared" si="1"/>
        <v>B-T51-W32-500 gm White Tablet Container</v>
      </c>
      <c r="M6447" s="103">
        <f t="shared" si="2"/>
        <v>240</v>
      </c>
      <c r="N6447" s="102" t="str">
        <f t="shared" si="3"/>
        <v>wk </v>
      </c>
    </row>
    <row r="6448" ht="12.75" customHeight="1">
      <c r="A6448" s="15" t="s">
        <v>4784</v>
      </c>
      <c r="B6448" s="15" t="s">
        <v>3123</v>
      </c>
      <c r="C6448" s="15" t="s">
        <v>4321</v>
      </c>
      <c r="D6448" s="15" t="s">
        <v>3183</v>
      </c>
      <c r="E6448" s="15" t="s">
        <v>17395</v>
      </c>
      <c r="F6448" s="15" t="s">
        <v>4324</v>
      </c>
      <c r="G6448" s="15" t="s">
        <v>17344</v>
      </c>
      <c r="H6448" s="15" t="s">
        <v>17365</v>
      </c>
      <c r="I6448" s="15" t="s">
        <v>4327</v>
      </c>
      <c r="J6448" s="15" t="s">
        <v>4345</v>
      </c>
      <c r="K6448" s="15"/>
      <c r="L6448" s="103" t="str">
        <f t="shared" si="1"/>
        <v>B-T51-W32-500 gm White Tablet Container</v>
      </c>
      <c r="M6448" s="103">
        <f t="shared" si="2"/>
        <v>360</v>
      </c>
      <c r="N6448" s="102" t="str">
        <f t="shared" si="3"/>
        <v>wk </v>
      </c>
    </row>
    <row r="6449" ht="12.75" customHeight="1">
      <c r="A6449" s="15" t="s">
        <v>4784</v>
      </c>
      <c r="B6449" s="15" t="s">
        <v>3123</v>
      </c>
      <c r="C6449" s="15" t="s">
        <v>4321</v>
      </c>
      <c r="D6449" s="15" t="s">
        <v>3465</v>
      </c>
      <c r="E6449" s="15" t="s">
        <v>11000</v>
      </c>
      <c r="F6449" s="15" t="s">
        <v>4324</v>
      </c>
      <c r="G6449" s="15" t="s">
        <v>17356</v>
      </c>
      <c r="H6449" s="15" t="s">
        <v>17361</v>
      </c>
      <c r="I6449" s="15" t="s">
        <v>4327</v>
      </c>
      <c r="J6449" s="15" t="s">
        <v>4345</v>
      </c>
      <c r="K6449" s="15"/>
      <c r="L6449" s="103" t="str">
        <f t="shared" si="1"/>
        <v>B-T51-W32-500 gm White Tablet Container</v>
      </c>
      <c r="M6449" s="103">
        <f t="shared" si="2"/>
        <v>240</v>
      </c>
      <c r="N6449" s="102" t="str">
        <f t="shared" si="3"/>
        <v>wk </v>
      </c>
    </row>
    <row r="6450" ht="12.75" customHeight="1">
      <c r="A6450" s="15" t="s">
        <v>4786</v>
      </c>
      <c r="B6450" s="15" t="s">
        <v>3123</v>
      </c>
      <c r="C6450" s="15" t="s">
        <v>4321</v>
      </c>
      <c r="D6450" s="15" t="s">
        <v>6842</v>
      </c>
      <c r="E6450" s="15" t="s">
        <v>11001</v>
      </c>
      <c r="F6450" s="15" t="s">
        <v>4324</v>
      </c>
      <c r="G6450" s="15" t="s">
        <v>17347</v>
      </c>
      <c r="H6450" s="15" t="s">
        <v>17363</v>
      </c>
      <c r="I6450" s="15" t="s">
        <v>4327</v>
      </c>
      <c r="J6450" s="15" t="s">
        <v>4328</v>
      </c>
      <c r="K6450" s="15"/>
      <c r="L6450" s="103" t="str">
        <f t="shared" si="1"/>
        <v>B-T51-W32-500 gm White Tablet Container</v>
      </c>
      <c r="M6450" s="103">
        <f t="shared" si="2"/>
        <v>120</v>
      </c>
      <c r="N6450" s="102" t="str">
        <f t="shared" si="3"/>
        <v>wk </v>
      </c>
    </row>
    <row r="6451" ht="12.75" customHeight="1">
      <c r="A6451" s="15" t="s">
        <v>4346</v>
      </c>
      <c r="B6451" s="15" t="s">
        <v>3123</v>
      </c>
      <c r="C6451" s="15" t="s">
        <v>4321</v>
      </c>
      <c r="D6451" s="15" t="s">
        <v>3465</v>
      </c>
      <c r="E6451" s="15" t="s">
        <v>16802</v>
      </c>
      <c r="F6451" s="15" t="s">
        <v>4324</v>
      </c>
      <c r="G6451" s="15" t="s">
        <v>17356</v>
      </c>
      <c r="H6451" s="15" t="s">
        <v>17396</v>
      </c>
      <c r="I6451" s="15" t="s">
        <v>4327</v>
      </c>
      <c r="J6451" s="15" t="s">
        <v>4345</v>
      </c>
      <c r="K6451" s="15"/>
      <c r="L6451" s="103" t="str">
        <f t="shared" si="1"/>
        <v>B-T51-W32-500 gm White Tablet Container</v>
      </c>
      <c r="M6451" s="103">
        <f t="shared" si="2"/>
        <v>240</v>
      </c>
      <c r="N6451" s="102" t="str">
        <f t="shared" si="3"/>
        <v>wk </v>
      </c>
    </row>
    <row r="6452" ht="12.75" customHeight="1">
      <c r="A6452" s="15" t="s">
        <v>4346</v>
      </c>
      <c r="B6452" s="15" t="s">
        <v>3123</v>
      </c>
      <c r="C6452" s="15" t="s">
        <v>4321</v>
      </c>
      <c r="D6452" s="15" t="s">
        <v>3183</v>
      </c>
      <c r="E6452" s="15" t="s">
        <v>11004</v>
      </c>
      <c r="F6452" s="15" t="s">
        <v>4324</v>
      </c>
      <c r="G6452" s="15" t="s">
        <v>17344</v>
      </c>
      <c r="H6452" s="15" t="s">
        <v>17397</v>
      </c>
      <c r="I6452" s="15" t="s">
        <v>4327</v>
      </c>
      <c r="J6452" s="15" t="s">
        <v>4328</v>
      </c>
      <c r="K6452" s="15"/>
      <c r="L6452" s="103" t="str">
        <f t="shared" si="1"/>
        <v>B-T51-W32-500 gm White Tablet Container</v>
      </c>
      <c r="M6452" s="103">
        <f t="shared" si="2"/>
        <v>360</v>
      </c>
      <c r="N6452" s="102" t="str">
        <f t="shared" si="3"/>
        <v>wk </v>
      </c>
    </row>
    <row r="6453" ht="12.75" customHeight="1">
      <c r="A6453" s="15" t="s">
        <v>4793</v>
      </c>
      <c r="B6453" s="15" t="s">
        <v>3123</v>
      </c>
      <c r="C6453" s="15" t="s">
        <v>4321</v>
      </c>
      <c r="D6453" s="15" t="s">
        <v>4993</v>
      </c>
      <c r="E6453" s="15" t="s">
        <v>11006</v>
      </c>
      <c r="F6453" s="15" t="s">
        <v>4324</v>
      </c>
      <c r="G6453" s="15" t="s">
        <v>17398</v>
      </c>
      <c r="H6453" s="15" t="s">
        <v>17399</v>
      </c>
      <c r="I6453" s="15" t="s">
        <v>4327</v>
      </c>
      <c r="J6453" s="15" t="s">
        <v>4328</v>
      </c>
      <c r="K6453" s="15"/>
      <c r="L6453" s="103" t="str">
        <f t="shared" si="1"/>
        <v>B-T51-W32-500 gm White Tablet Container</v>
      </c>
      <c r="M6453" s="103">
        <f t="shared" si="2"/>
        <v>1200</v>
      </c>
      <c r="N6453" s="102" t="str">
        <f t="shared" si="3"/>
        <v>wk </v>
      </c>
    </row>
    <row r="6454" ht="12.75" customHeight="1">
      <c r="A6454" s="15" t="s">
        <v>4795</v>
      </c>
      <c r="B6454" s="15" t="s">
        <v>3123</v>
      </c>
      <c r="C6454" s="15" t="s">
        <v>4321</v>
      </c>
      <c r="D6454" s="15" t="s">
        <v>3465</v>
      </c>
      <c r="E6454" s="15" t="s">
        <v>11008</v>
      </c>
      <c r="F6454" s="15" t="s">
        <v>4324</v>
      </c>
      <c r="G6454" s="15" t="s">
        <v>17356</v>
      </c>
      <c r="H6454" s="15" t="s">
        <v>17396</v>
      </c>
      <c r="I6454" s="15" t="s">
        <v>4327</v>
      </c>
      <c r="J6454" s="15" t="s">
        <v>4328</v>
      </c>
      <c r="K6454" s="15"/>
      <c r="L6454" s="103" t="str">
        <f t="shared" si="1"/>
        <v>B-T51-W32-500 gm White Tablet Container</v>
      </c>
      <c r="M6454" s="103">
        <f t="shared" si="2"/>
        <v>240</v>
      </c>
      <c r="N6454" s="102" t="str">
        <f t="shared" si="3"/>
        <v>wk </v>
      </c>
    </row>
    <row r="6455" ht="12.75" customHeight="1">
      <c r="A6455" s="15" t="s">
        <v>4799</v>
      </c>
      <c r="B6455" s="15" t="s">
        <v>3123</v>
      </c>
      <c r="C6455" s="15" t="s">
        <v>4321</v>
      </c>
      <c r="D6455" s="15" t="s">
        <v>3183</v>
      </c>
      <c r="E6455" s="15" t="s">
        <v>17400</v>
      </c>
      <c r="F6455" s="15" t="s">
        <v>4324</v>
      </c>
      <c r="G6455" s="15" t="s">
        <v>17344</v>
      </c>
      <c r="H6455" s="15" t="s">
        <v>17397</v>
      </c>
      <c r="I6455" s="15" t="s">
        <v>4327</v>
      </c>
      <c r="J6455" s="15" t="s">
        <v>4345</v>
      </c>
      <c r="K6455" s="15"/>
      <c r="L6455" s="103" t="str">
        <f t="shared" si="1"/>
        <v>B-T51-W32-500 gm White Tablet Container</v>
      </c>
      <c r="M6455" s="103">
        <f t="shared" si="2"/>
        <v>360</v>
      </c>
      <c r="N6455" s="102" t="str">
        <f t="shared" si="3"/>
        <v>wk </v>
      </c>
    </row>
    <row r="6456" ht="12.75" customHeight="1">
      <c r="A6456" s="15" t="s">
        <v>4799</v>
      </c>
      <c r="B6456" s="15" t="s">
        <v>3123</v>
      </c>
      <c r="C6456" s="15" t="s">
        <v>4321</v>
      </c>
      <c r="D6456" s="15" t="s">
        <v>3183</v>
      </c>
      <c r="E6456" s="15" t="s">
        <v>17401</v>
      </c>
      <c r="F6456" s="15" t="s">
        <v>4324</v>
      </c>
      <c r="G6456" s="15" t="s">
        <v>17344</v>
      </c>
      <c r="H6456" s="15" t="s">
        <v>17397</v>
      </c>
      <c r="I6456" s="15" t="s">
        <v>4327</v>
      </c>
      <c r="J6456" s="15" t="s">
        <v>4345</v>
      </c>
      <c r="K6456" s="15"/>
      <c r="L6456" s="103" t="str">
        <f t="shared" si="1"/>
        <v>B-T51-W32-500 gm White Tablet Container</v>
      </c>
      <c r="M6456" s="103">
        <f t="shared" si="2"/>
        <v>360</v>
      </c>
      <c r="N6456" s="102" t="str">
        <f t="shared" si="3"/>
        <v>wk </v>
      </c>
    </row>
    <row r="6457" ht="12.75" customHeight="1">
      <c r="A6457" s="15" t="s">
        <v>4802</v>
      </c>
      <c r="B6457" s="15" t="s">
        <v>3123</v>
      </c>
      <c r="C6457" s="15" t="s">
        <v>4321</v>
      </c>
      <c r="D6457" s="15" t="s">
        <v>6842</v>
      </c>
      <c r="E6457" s="15" t="s">
        <v>11010</v>
      </c>
      <c r="F6457" s="15" t="s">
        <v>4324</v>
      </c>
      <c r="G6457" s="15" t="s">
        <v>17347</v>
      </c>
      <c r="H6457" s="15" t="s">
        <v>17402</v>
      </c>
      <c r="I6457" s="15" t="s">
        <v>4327</v>
      </c>
      <c r="J6457" s="15" t="s">
        <v>4345</v>
      </c>
      <c r="K6457" s="15"/>
      <c r="L6457" s="103" t="str">
        <f t="shared" si="1"/>
        <v>B-T51-W32-500 gm White Tablet Container</v>
      </c>
      <c r="M6457" s="103">
        <f t="shared" si="2"/>
        <v>120</v>
      </c>
      <c r="N6457" s="102" t="str">
        <f t="shared" si="3"/>
        <v>wk </v>
      </c>
    </row>
    <row r="6458" ht="12.75" customHeight="1">
      <c r="A6458" s="15" t="s">
        <v>4805</v>
      </c>
      <c r="B6458" s="15" t="s">
        <v>3123</v>
      </c>
      <c r="C6458" s="15" t="s">
        <v>4321</v>
      </c>
      <c r="D6458" s="15" t="s">
        <v>3465</v>
      </c>
      <c r="E6458" s="15" t="s">
        <v>16803</v>
      </c>
      <c r="F6458" s="15" t="s">
        <v>4324</v>
      </c>
      <c r="G6458" s="15" t="s">
        <v>17356</v>
      </c>
      <c r="H6458" s="15" t="s">
        <v>17396</v>
      </c>
      <c r="I6458" s="15" t="s">
        <v>4327</v>
      </c>
      <c r="J6458" s="15" t="s">
        <v>4345</v>
      </c>
      <c r="K6458" s="15"/>
      <c r="L6458" s="103" t="str">
        <f t="shared" si="1"/>
        <v>B-T51-W32-500 gm White Tablet Container</v>
      </c>
      <c r="M6458" s="103">
        <f t="shared" si="2"/>
        <v>240</v>
      </c>
      <c r="N6458" s="102" t="str">
        <f t="shared" si="3"/>
        <v>wk </v>
      </c>
    </row>
    <row r="6459" ht="12.75" customHeight="1">
      <c r="A6459" s="15" t="s">
        <v>4805</v>
      </c>
      <c r="B6459" s="15" t="s">
        <v>3123</v>
      </c>
      <c r="C6459" s="15" t="s">
        <v>4321</v>
      </c>
      <c r="D6459" s="15" t="s">
        <v>6842</v>
      </c>
      <c r="E6459" s="15" t="s">
        <v>17403</v>
      </c>
      <c r="F6459" s="15" t="s">
        <v>4324</v>
      </c>
      <c r="G6459" s="15" t="s">
        <v>17347</v>
      </c>
      <c r="H6459" s="15" t="s">
        <v>17402</v>
      </c>
      <c r="I6459" s="15" t="s">
        <v>4327</v>
      </c>
      <c r="J6459" s="15" t="s">
        <v>4345</v>
      </c>
      <c r="K6459" s="15"/>
      <c r="L6459" s="103" t="str">
        <f t="shared" si="1"/>
        <v>B-T51-W32-500 gm White Tablet Container</v>
      </c>
      <c r="M6459" s="103">
        <f t="shared" si="2"/>
        <v>120</v>
      </c>
      <c r="N6459" s="102" t="str">
        <f t="shared" si="3"/>
        <v>wk </v>
      </c>
    </row>
    <row r="6460" ht="12.75" customHeight="1">
      <c r="A6460" s="15" t="s">
        <v>4805</v>
      </c>
      <c r="B6460" s="15" t="s">
        <v>3123</v>
      </c>
      <c r="C6460" s="15" t="s">
        <v>4321</v>
      </c>
      <c r="D6460" s="15" t="s">
        <v>6842</v>
      </c>
      <c r="E6460" s="15" t="s">
        <v>17404</v>
      </c>
      <c r="F6460" s="15" t="s">
        <v>4324</v>
      </c>
      <c r="G6460" s="15" t="s">
        <v>17347</v>
      </c>
      <c r="H6460" s="15" t="s">
        <v>17402</v>
      </c>
      <c r="I6460" s="15" t="s">
        <v>4327</v>
      </c>
      <c r="J6460" s="15" t="s">
        <v>4345</v>
      </c>
      <c r="K6460" s="15"/>
      <c r="L6460" s="103" t="str">
        <f t="shared" si="1"/>
        <v>B-T51-W32-500 gm White Tablet Container</v>
      </c>
      <c r="M6460" s="103">
        <f t="shared" si="2"/>
        <v>120</v>
      </c>
      <c r="N6460" s="102" t="str">
        <f t="shared" si="3"/>
        <v>wk </v>
      </c>
    </row>
    <row r="6461" ht="12.75" customHeight="1">
      <c r="A6461" s="15" t="s">
        <v>4808</v>
      </c>
      <c r="B6461" s="15" t="s">
        <v>3123</v>
      </c>
      <c r="C6461" s="15" t="s">
        <v>4321</v>
      </c>
      <c r="D6461" s="15" t="s">
        <v>3465</v>
      </c>
      <c r="E6461" s="15" t="s">
        <v>16805</v>
      </c>
      <c r="F6461" s="15" t="s">
        <v>4324</v>
      </c>
      <c r="G6461" s="15" t="s">
        <v>17356</v>
      </c>
      <c r="H6461" s="15" t="s">
        <v>17396</v>
      </c>
      <c r="I6461" s="15" t="s">
        <v>4327</v>
      </c>
      <c r="J6461" s="15" t="s">
        <v>4345</v>
      </c>
      <c r="K6461" s="15"/>
      <c r="L6461" s="103" t="str">
        <f t="shared" si="1"/>
        <v>B-T51-W32-500 gm White Tablet Container</v>
      </c>
      <c r="M6461" s="103">
        <f t="shared" si="2"/>
        <v>240</v>
      </c>
      <c r="N6461" s="102" t="str">
        <f t="shared" si="3"/>
        <v>wk </v>
      </c>
    </row>
    <row r="6462" ht="12.75" customHeight="1">
      <c r="A6462" s="15" t="s">
        <v>4810</v>
      </c>
      <c r="B6462" s="15" t="s">
        <v>3123</v>
      </c>
      <c r="C6462" s="15" t="s">
        <v>4321</v>
      </c>
      <c r="D6462" s="15" t="s">
        <v>6842</v>
      </c>
      <c r="E6462" s="15" t="s">
        <v>17405</v>
      </c>
      <c r="F6462" s="15" t="s">
        <v>4324</v>
      </c>
      <c r="G6462" s="15" t="s">
        <v>17347</v>
      </c>
      <c r="H6462" s="15" t="s">
        <v>17402</v>
      </c>
      <c r="I6462" s="15" t="s">
        <v>4327</v>
      </c>
      <c r="J6462" s="15" t="s">
        <v>4345</v>
      </c>
      <c r="K6462" s="15"/>
      <c r="L6462" s="103" t="str">
        <f t="shared" si="1"/>
        <v>B-T51-W32-500 gm White Tablet Container</v>
      </c>
      <c r="M6462" s="103">
        <f t="shared" si="2"/>
        <v>120</v>
      </c>
      <c r="N6462" s="102" t="str">
        <f t="shared" si="3"/>
        <v>wk </v>
      </c>
    </row>
    <row r="6463" ht="12.75" customHeight="1">
      <c r="A6463" s="15" t="s">
        <v>11509</v>
      </c>
      <c r="B6463" s="15" t="s">
        <v>3123</v>
      </c>
      <c r="C6463" s="15" t="s">
        <v>4321</v>
      </c>
      <c r="D6463" s="15" t="s">
        <v>4993</v>
      </c>
      <c r="E6463" s="15" t="s">
        <v>11510</v>
      </c>
      <c r="F6463" s="15" t="s">
        <v>4324</v>
      </c>
      <c r="G6463" s="15" t="s">
        <v>17398</v>
      </c>
      <c r="H6463" s="15" t="s">
        <v>17399</v>
      </c>
      <c r="I6463" s="15" t="s">
        <v>4327</v>
      </c>
      <c r="J6463" s="15" t="s">
        <v>4328</v>
      </c>
      <c r="K6463" s="15"/>
      <c r="L6463" s="103" t="str">
        <f t="shared" si="1"/>
        <v>B-T51-W32-500 gm White Tablet Container</v>
      </c>
      <c r="M6463" s="103">
        <f t="shared" si="2"/>
        <v>1200</v>
      </c>
      <c r="N6463" s="102" t="str">
        <f t="shared" si="3"/>
        <v>wk </v>
      </c>
    </row>
    <row r="6464" ht="12.75" customHeight="1">
      <c r="A6464" s="15" t="s">
        <v>4813</v>
      </c>
      <c r="B6464" s="15" t="s">
        <v>3123</v>
      </c>
      <c r="C6464" s="15" t="s">
        <v>4321</v>
      </c>
      <c r="D6464" s="15" t="s">
        <v>3183</v>
      </c>
      <c r="E6464" s="15" t="s">
        <v>17406</v>
      </c>
      <c r="F6464" s="15" t="s">
        <v>4324</v>
      </c>
      <c r="G6464" s="15" t="s">
        <v>17344</v>
      </c>
      <c r="H6464" s="15" t="s">
        <v>17397</v>
      </c>
      <c r="I6464" s="15" t="s">
        <v>4327</v>
      </c>
      <c r="J6464" s="15" t="s">
        <v>4345</v>
      </c>
      <c r="K6464" s="15"/>
      <c r="L6464" s="103" t="str">
        <f t="shared" si="1"/>
        <v>B-T51-W32-500 gm White Tablet Container</v>
      </c>
      <c r="M6464" s="103">
        <f t="shared" si="2"/>
        <v>360</v>
      </c>
      <c r="N6464" s="102" t="str">
        <f t="shared" si="3"/>
        <v>wk </v>
      </c>
    </row>
    <row r="6465" ht="12.75" customHeight="1">
      <c r="A6465" s="15" t="s">
        <v>4813</v>
      </c>
      <c r="B6465" s="15" t="s">
        <v>3123</v>
      </c>
      <c r="C6465" s="15" t="s">
        <v>4321</v>
      </c>
      <c r="D6465" s="15" t="s">
        <v>3772</v>
      </c>
      <c r="E6465" s="15" t="s">
        <v>11011</v>
      </c>
      <c r="F6465" s="15" t="s">
        <v>11012</v>
      </c>
      <c r="G6465" s="15" t="s">
        <v>17407</v>
      </c>
      <c r="H6465" s="15" t="s">
        <v>17408</v>
      </c>
      <c r="I6465" s="15" t="s">
        <v>4327</v>
      </c>
      <c r="J6465" s="15" t="s">
        <v>4345</v>
      </c>
      <c r="K6465" s="15"/>
      <c r="L6465" s="103" t="str">
        <f t="shared" si="1"/>
        <v>B-T51-W32-500 gm White Tablet Container</v>
      </c>
      <c r="M6465" s="103">
        <f t="shared" si="2"/>
        <v>1680</v>
      </c>
      <c r="N6465" s="102" t="str">
        <f t="shared" si="3"/>
        <v>wk </v>
      </c>
    </row>
    <row r="6466" ht="12.75" customHeight="1">
      <c r="A6466" s="15" t="s">
        <v>4816</v>
      </c>
      <c r="B6466" s="15" t="s">
        <v>3123</v>
      </c>
      <c r="C6466" s="15" t="s">
        <v>4321</v>
      </c>
      <c r="D6466" s="15" t="s">
        <v>7941</v>
      </c>
      <c r="E6466" s="15" t="s">
        <v>11017</v>
      </c>
      <c r="F6466" s="15" t="s">
        <v>4324</v>
      </c>
      <c r="G6466" s="15" t="s">
        <v>17368</v>
      </c>
      <c r="H6466" s="15" t="s">
        <v>17409</v>
      </c>
      <c r="I6466" s="15" t="s">
        <v>4327</v>
      </c>
      <c r="J6466" s="15" t="s">
        <v>4345</v>
      </c>
      <c r="K6466" s="15"/>
      <c r="L6466" s="103" t="str">
        <f t="shared" si="1"/>
        <v>B-T51-W32-500 gm White Tablet Container</v>
      </c>
      <c r="M6466" s="103">
        <f t="shared" si="2"/>
        <v>480</v>
      </c>
      <c r="N6466" s="102" t="str">
        <f t="shared" si="3"/>
        <v>wk 2</v>
      </c>
    </row>
    <row r="6467" ht="12.75" customHeight="1">
      <c r="A6467" s="15" t="s">
        <v>4820</v>
      </c>
      <c r="B6467" s="15" t="s">
        <v>3123</v>
      </c>
      <c r="C6467" s="15" t="s">
        <v>4321</v>
      </c>
      <c r="D6467" s="15" t="s">
        <v>6842</v>
      </c>
      <c r="E6467" s="15" t="s">
        <v>17410</v>
      </c>
      <c r="F6467" s="15" t="s">
        <v>4324</v>
      </c>
      <c r="G6467" s="15" t="s">
        <v>17347</v>
      </c>
      <c r="H6467" s="15" t="s">
        <v>17402</v>
      </c>
      <c r="I6467" s="15" t="s">
        <v>4327</v>
      </c>
      <c r="J6467" s="15" t="s">
        <v>4328</v>
      </c>
      <c r="K6467" s="15"/>
      <c r="L6467" s="103" t="str">
        <f t="shared" si="1"/>
        <v>B-T51-W32-500 gm White Tablet Container</v>
      </c>
      <c r="M6467" s="103">
        <f t="shared" si="2"/>
        <v>120</v>
      </c>
      <c r="N6467" s="102" t="str">
        <f t="shared" si="3"/>
        <v>wk 10</v>
      </c>
    </row>
    <row r="6468" ht="12.75" customHeight="1">
      <c r="A6468" s="15" t="s">
        <v>4823</v>
      </c>
      <c r="B6468" s="15" t="s">
        <v>3123</v>
      </c>
      <c r="C6468" s="15" t="s">
        <v>4321</v>
      </c>
      <c r="D6468" s="15" t="s">
        <v>3228</v>
      </c>
      <c r="E6468" s="15" t="s">
        <v>17061</v>
      </c>
      <c r="F6468" s="15" t="s">
        <v>4324</v>
      </c>
      <c r="G6468" s="15" t="s">
        <v>17353</v>
      </c>
      <c r="H6468" s="15" t="s">
        <v>17411</v>
      </c>
      <c r="I6468" s="15" t="s">
        <v>4327</v>
      </c>
      <c r="J6468" s="15" t="s">
        <v>4345</v>
      </c>
      <c r="K6468" s="15"/>
      <c r="L6468" s="103" t="str">
        <f t="shared" si="1"/>
        <v>B-T51-W32-500 gm White Tablet Container</v>
      </c>
      <c r="M6468" s="103">
        <f t="shared" si="2"/>
        <v>600</v>
      </c>
      <c r="N6468" s="102" t="str">
        <f t="shared" si="3"/>
        <v>wk 15</v>
      </c>
    </row>
    <row r="6469" ht="12.75" customHeight="1">
      <c r="A6469" s="15" t="s">
        <v>4826</v>
      </c>
      <c r="B6469" s="15" t="s">
        <v>3123</v>
      </c>
      <c r="C6469" s="15" t="s">
        <v>4321</v>
      </c>
      <c r="D6469" s="15" t="s">
        <v>4993</v>
      </c>
      <c r="E6469" s="15" t="s">
        <v>17412</v>
      </c>
      <c r="F6469" s="15" t="s">
        <v>4324</v>
      </c>
      <c r="G6469" s="15" t="s">
        <v>17398</v>
      </c>
      <c r="H6469" s="15" t="s">
        <v>17399</v>
      </c>
      <c r="I6469" s="15" t="s">
        <v>4327</v>
      </c>
      <c r="J6469" s="15" t="s">
        <v>4328</v>
      </c>
      <c r="K6469" s="15"/>
      <c r="L6469" s="103" t="str">
        <f t="shared" si="1"/>
        <v>B-T51-W32-500 gm White Tablet Container</v>
      </c>
      <c r="M6469" s="103">
        <f t="shared" si="2"/>
        <v>1200</v>
      </c>
      <c r="N6469" s="102" t="str">
        <f t="shared" si="3"/>
        <v>wk 19</v>
      </c>
    </row>
    <row r="6470" ht="12.75" customHeight="1">
      <c r="A6470" s="15" t="s">
        <v>4826</v>
      </c>
      <c r="B6470" s="15" t="s">
        <v>3123</v>
      </c>
      <c r="C6470" s="15" t="s">
        <v>4321</v>
      </c>
      <c r="D6470" s="15" t="s">
        <v>7941</v>
      </c>
      <c r="E6470" s="15" t="s">
        <v>17413</v>
      </c>
      <c r="F6470" s="15" t="s">
        <v>4324</v>
      </c>
      <c r="G6470" s="15" t="s">
        <v>17368</v>
      </c>
      <c r="H6470" s="15" t="s">
        <v>17409</v>
      </c>
      <c r="I6470" s="15" t="s">
        <v>4327</v>
      </c>
      <c r="J6470" s="15" t="s">
        <v>4328</v>
      </c>
      <c r="K6470" s="15"/>
      <c r="L6470" s="103" t="str">
        <f t="shared" si="1"/>
        <v>B-T51-W32-500 gm White Tablet Container</v>
      </c>
      <c r="M6470" s="103">
        <f t="shared" si="2"/>
        <v>480</v>
      </c>
      <c r="N6470" s="102" t="str">
        <f t="shared" si="3"/>
        <v>wk 19</v>
      </c>
    </row>
    <row r="6471" ht="12.75" customHeight="1">
      <c r="A6471" s="15" t="s">
        <v>4828</v>
      </c>
      <c r="B6471" s="15" t="s">
        <v>3123</v>
      </c>
      <c r="C6471" s="15" t="s">
        <v>4321</v>
      </c>
      <c r="D6471" s="15" t="s">
        <v>6842</v>
      </c>
      <c r="E6471" s="15" t="s">
        <v>17414</v>
      </c>
      <c r="F6471" s="15" t="s">
        <v>4324</v>
      </c>
      <c r="G6471" s="15" t="s">
        <v>17347</v>
      </c>
      <c r="H6471" s="15" t="s">
        <v>17402</v>
      </c>
      <c r="I6471" s="15" t="s">
        <v>4327</v>
      </c>
      <c r="J6471" s="15" t="s">
        <v>4345</v>
      </c>
      <c r="K6471" s="15"/>
      <c r="L6471" s="103" t="str">
        <f t="shared" si="1"/>
        <v>B-T51-W32-500 gm White Tablet Container</v>
      </c>
      <c r="M6471" s="103">
        <f t="shared" si="2"/>
        <v>120</v>
      </c>
      <c r="N6471" s="102" t="str">
        <f t="shared" si="3"/>
        <v>wk 23</v>
      </c>
    </row>
    <row r="6472" ht="12.75" customHeight="1">
      <c r="A6472" s="15" t="s">
        <v>4828</v>
      </c>
      <c r="B6472" s="15" t="s">
        <v>3123</v>
      </c>
      <c r="C6472" s="15" t="s">
        <v>4321</v>
      </c>
      <c r="D6472" s="15" t="s">
        <v>7941</v>
      </c>
      <c r="E6472" s="15" t="s">
        <v>17415</v>
      </c>
      <c r="F6472" s="15" t="s">
        <v>4324</v>
      </c>
      <c r="G6472" s="15" t="s">
        <v>17368</v>
      </c>
      <c r="H6472" s="15" t="s">
        <v>17409</v>
      </c>
      <c r="I6472" s="15" t="s">
        <v>4327</v>
      </c>
      <c r="J6472" s="15" t="s">
        <v>4345</v>
      </c>
      <c r="K6472" s="15"/>
      <c r="L6472" s="103" t="str">
        <f t="shared" si="1"/>
        <v>B-T51-W32-500 gm White Tablet Container</v>
      </c>
      <c r="M6472" s="103">
        <f t="shared" si="2"/>
        <v>480</v>
      </c>
      <c r="N6472" s="102" t="str">
        <f t="shared" si="3"/>
        <v>wk 23</v>
      </c>
    </row>
    <row r="6473" ht="12.75" customHeight="1">
      <c r="A6473" s="15" t="s">
        <v>4830</v>
      </c>
      <c r="B6473" s="15" t="s">
        <v>3123</v>
      </c>
      <c r="C6473" s="15" t="s">
        <v>4321</v>
      </c>
      <c r="D6473" s="15" t="s">
        <v>3183</v>
      </c>
      <c r="E6473" s="15" t="s">
        <v>17416</v>
      </c>
      <c r="F6473" s="15" t="s">
        <v>4324</v>
      </c>
      <c r="G6473" s="15" t="s">
        <v>17344</v>
      </c>
      <c r="H6473" s="15" t="s">
        <v>17397</v>
      </c>
      <c r="I6473" s="15" t="s">
        <v>4327</v>
      </c>
      <c r="J6473" s="15" t="s">
        <v>4345</v>
      </c>
      <c r="K6473" s="15"/>
      <c r="L6473" s="103" t="str">
        <f t="shared" si="1"/>
        <v>B-T51-W32-500 gm White Tablet Container</v>
      </c>
      <c r="M6473" s="103">
        <f t="shared" si="2"/>
        <v>360</v>
      </c>
      <c r="N6473" s="102" t="str">
        <f t="shared" si="3"/>
        <v>wk 32</v>
      </c>
    </row>
    <row r="6474" ht="12.75" customHeight="1">
      <c r="A6474" s="15" t="s">
        <v>4830</v>
      </c>
      <c r="B6474" s="15" t="s">
        <v>3123</v>
      </c>
      <c r="C6474" s="15" t="s">
        <v>4321</v>
      </c>
      <c r="D6474" s="15" t="s">
        <v>3183</v>
      </c>
      <c r="E6474" s="15" t="s">
        <v>11019</v>
      </c>
      <c r="F6474" s="15" t="s">
        <v>4324</v>
      </c>
      <c r="G6474" s="15" t="s">
        <v>17344</v>
      </c>
      <c r="H6474" s="15" t="s">
        <v>17397</v>
      </c>
      <c r="I6474" s="15" t="s">
        <v>4327</v>
      </c>
      <c r="J6474" s="15" t="s">
        <v>4328</v>
      </c>
      <c r="K6474" s="15"/>
      <c r="L6474" s="103" t="str">
        <f t="shared" si="1"/>
        <v>B-T51-W32-500 gm White Tablet Container</v>
      </c>
      <c r="M6474" s="103">
        <f t="shared" si="2"/>
        <v>360</v>
      </c>
      <c r="N6474" s="102" t="str">
        <f t="shared" si="3"/>
        <v>wk 32</v>
      </c>
    </row>
    <row r="6475" ht="12.75" customHeight="1">
      <c r="A6475" s="15" t="s">
        <v>4830</v>
      </c>
      <c r="B6475" s="15" t="s">
        <v>3123</v>
      </c>
      <c r="C6475" s="15" t="s">
        <v>4321</v>
      </c>
      <c r="D6475" s="15" t="s">
        <v>3183</v>
      </c>
      <c r="E6475" s="15" t="s">
        <v>11020</v>
      </c>
      <c r="F6475" s="15" t="s">
        <v>4324</v>
      </c>
      <c r="G6475" s="15" t="s">
        <v>17344</v>
      </c>
      <c r="H6475" s="15" t="s">
        <v>17397</v>
      </c>
      <c r="I6475" s="15" t="s">
        <v>4327</v>
      </c>
      <c r="J6475" s="15" t="s">
        <v>4328</v>
      </c>
      <c r="K6475" s="15"/>
      <c r="L6475" s="103" t="str">
        <f t="shared" si="1"/>
        <v>B-T51-W32-500 gm White Tablet Container</v>
      </c>
      <c r="M6475" s="103">
        <f t="shared" si="2"/>
        <v>360</v>
      </c>
      <c r="N6475" s="102" t="str">
        <f t="shared" si="3"/>
        <v>wk 32</v>
      </c>
    </row>
    <row r="6476" ht="12.75" customHeight="1">
      <c r="A6476" s="15" t="s">
        <v>4835</v>
      </c>
      <c r="B6476" s="15" t="s">
        <v>3123</v>
      </c>
      <c r="C6476" s="15" t="s">
        <v>4321</v>
      </c>
      <c r="D6476" s="15" t="s">
        <v>6842</v>
      </c>
      <c r="E6476" s="15" t="s">
        <v>17417</v>
      </c>
      <c r="F6476" s="15" t="s">
        <v>4324</v>
      </c>
      <c r="G6476" s="15" t="s">
        <v>17347</v>
      </c>
      <c r="H6476" s="15" t="s">
        <v>17402</v>
      </c>
      <c r="I6476" s="15" t="s">
        <v>4327</v>
      </c>
      <c r="J6476" s="15" t="s">
        <v>4328</v>
      </c>
      <c r="K6476" s="15"/>
      <c r="L6476" s="103" t="str">
        <f t="shared" si="1"/>
        <v>B-T51-W32-500 gm White Tablet Container</v>
      </c>
      <c r="M6476" s="103">
        <f t="shared" si="2"/>
        <v>120</v>
      </c>
      <c r="N6476" s="102" t="str">
        <f t="shared" si="3"/>
        <v>wk 37</v>
      </c>
    </row>
    <row r="6477" ht="12.75" customHeight="1">
      <c r="A6477" s="15" t="s">
        <v>4835</v>
      </c>
      <c r="B6477" s="15" t="s">
        <v>3123</v>
      </c>
      <c r="C6477" s="15" t="s">
        <v>4321</v>
      </c>
      <c r="D6477" s="15" t="s">
        <v>3183</v>
      </c>
      <c r="E6477" s="15" t="s">
        <v>17418</v>
      </c>
      <c r="F6477" s="15" t="s">
        <v>4324</v>
      </c>
      <c r="G6477" s="15" t="s">
        <v>17344</v>
      </c>
      <c r="H6477" s="15" t="s">
        <v>17397</v>
      </c>
      <c r="I6477" s="15" t="s">
        <v>4327</v>
      </c>
      <c r="J6477" s="15" t="s">
        <v>4328</v>
      </c>
      <c r="K6477" s="15"/>
      <c r="L6477" s="103" t="str">
        <f t="shared" si="1"/>
        <v>B-T51-W32-500 gm White Tablet Container</v>
      </c>
      <c r="M6477" s="103">
        <f t="shared" si="2"/>
        <v>360</v>
      </c>
      <c r="N6477" s="102" t="str">
        <f t="shared" si="3"/>
        <v>wk 37</v>
      </c>
    </row>
    <row r="6478" ht="12.75" customHeight="1">
      <c r="A6478" s="15" t="s">
        <v>4835</v>
      </c>
      <c r="B6478" s="15" t="s">
        <v>3123</v>
      </c>
      <c r="C6478" s="15" t="s">
        <v>4321</v>
      </c>
      <c r="D6478" s="15" t="s">
        <v>6842</v>
      </c>
      <c r="E6478" s="15" t="s">
        <v>11021</v>
      </c>
      <c r="F6478" s="15" t="s">
        <v>4324</v>
      </c>
      <c r="G6478" s="15" t="s">
        <v>17347</v>
      </c>
      <c r="H6478" s="15" t="s">
        <v>17402</v>
      </c>
      <c r="I6478" s="15" t="s">
        <v>4327</v>
      </c>
      <c r="J6478" s="15" t="s">
        <v>4328</v>
      </c>
      <c r="K6478" s="15"/>
      <c r="L6478" s="103" t="str">
        <f t="shared" si="1"/>
        <v>B-T51-W32-500 gm White Tablet Container</v>
      </c>
      <c r="M6478" s="103">
        <f t="shared" si="2"/>
        <v>120</v>
      </c>
      <c r="N6478" s="102" t="str">
        <f t="shared" si="3"/>
        <v>wk 37</v>
      </c>
    </row>
    <row r="6479" ht="12.75" customHeight="1">
      <c r="A6479" s="15" t="s">
        <v>4835</v>
      </c>
      <c r="B6479" s="15" t="s">
        <v>3123</v>
      </c>
      <c r="C6479" s="15" t="s">
        <v>4321</v>
      </c>
      <c r="D6479" s="15" t="s">
        <v>3544</v>
      </c>
      <c r="E6479" s="15" t="s">
        <v>11022</v>
      </c>
      <c r="F6479" s="15" t="s">
        <v>4324</v>
      </c>
      <c r="G6479" s="15" t="s">
        <v>17377</v>
      </c>
      <c r="H6479" s="15" t="s">
        <v>17419</v>
      </c>
      <c r="I6479" s="15" t="s">
        <v>4327</v>
      </c>
      <c r="J6479" s="15" t="s">
        <v>4345</v>
      </c>
      <c r="K6479" s="15"/>
      <c r="L6479" s="103" t="str">
        <f t="shared" si="1"/>
        <v>B-T51-W32-500 gm White Tablet Container</v>
      </c>
      <c r="M6479" s="103">
        <f t="shared" si="2"/>
        <v>720</v>
      </c>
      <c r="N6479" s="102" t="str">
        <f t="shared" si="3"/>
        <v>wk 37</v>
      </c>
    </row>
    <row r="6480" ht="12.75" customHeight="1">
      <c r="A6480" s="15" t="s">
        <v>4838</v>
      </c>
      <c r="B6480" s="15" t="s">
        <v>3123</v>
      </c>
      <c r="C6480" s="15" t="s">
        <v>4321</v>
      </c>
      <c r="D6480" s="15" t="s">
        <v>6842</v>
      </c>
      <c r="E6480" s="15" t="s">
        <v>11027</v>
      </c>
      <c r="F6480" s="15" t="s">
        <v>4324</v>
      </c>
      <c r="G6480" s="15" t="s">
        <v>17347</v>
      </c>
      <c r="H6480" s="15" t="s">
        <v>17402</v>
      </c>
      <c r="I6480" s="15" t="s">
        <v>4327</v>
      </c>
      <c r="J6480" s="15" t="s">
        <v>4328</v>
      </c>
      <c r="K6480" s="15"/>
      <c r="L6480" s="103" t="str">
        <f t="shared" si="1"/>
        <v>B-T51-W32-500 gm White Tablet Container</v>
      </c>
      <c r="M6480" s="103">
        <f t="shared" si="2"/>
        <v>120</v>
      </c>
      <c r="N6480" s="102" t="str">
        <f t="shared" si="3"/>
        <v>wk 45</v>
      </c>
    </row>
    <row r="6481" ht="12.75" customHeight="1">
      <c r="A6481" s="15" t="s">
        <v>4840</v>
      </c>
      <c r="B6481" s="15" t="s">
        <v>3123</v>
      </c>
      <c r="C6481" s="15" t="s">
        <v>4321</v>
      </c>
      <c r="D6481" s="15" t="s">
        <v>3465</v>
      </c>
      <c r="E6481" s="15" t="s">
        <v>9419</v>
      </c>
      <c r="F6481" s="15" t="s">
        <v>4324</v>
      </c>
      <c r="G6481" s="15" t="s">
        <v>17356</v>
      </c>
      <c r="H6481" s="15" t="s">
        <v>17396</v>
      </c>
      <c r="I6481" s="15" t="s">
        <v>4327</v>
      </c>
      <c r="J6481" s="15" t="s">
        <v>4345</v>
      </c>
      <c r="K6481" s="15"/>
      <c r="L6481" s="103" t="str">
        <f t="shared" si="1"/>
        <v>B-T51-W32-500 gm White Tablet Container</v>
      </c>
      <c r="M6481" s="103">
        <f t="shared" si="2"/>
        <v>240</v>
      </c>
      <c r="N6481" s="102" t="str">
        <f t="shared" si="3"/>
        <v>wk 50</v>
      </c>
    </row>
    <row r="6482" ht="12.75" customHeight="1">
      <c r="A6482" s="15" t="s">
        <v>4840</v>
      </c>
      <c r="B6482" s="15" t="s">
        <v>3123</v>
      </c>
      <c r="C6482" s="15" t="s">
        <v>4321</v>
      </c>
      <c r="D6482" s="15" t="s">
        <v>3544</v>
      </c>
      <c r="E6482" s="15" t="s">
        <v>11030</v>
      </c>
      <c r="F6482" s="15" t="s">
        <v>4324</v>
      </c>
      <c r="G6482" s="15" t="s">
        <v>17377</v>
      </c>
      <c r="H6482" s="15" t="s">
        <v>17419</v>
      </c>
      <c r="I6482" s="15" t="s">
        <v>4327</v>
      </c>
      <c r="J6482" s="15" t="s">
        <v>4345</v>
      </c>
      <c r="K6482" s="15"/>
      <c r="L6482" s="103" t="str">
        <f t="shared" si="1"/>
        <v>B-T51-W32-500 gm White Tablet Container</v>
      </c>
      <c r="M6482" s="103">
        <f t="shared" si="2"/>
        <v>720</v>
      </c>
      <c r="N6482" s="102" t="str">
        <f t="shared" si="3"/>
        <v>wk 50</v>
      </c>
    </row>
    <row r="6483" ht="12.75" customHeight="1">
      <c r="A6483" s="15" t="s">
        <v>4842</v>
      </c>
      <c r="B6483" s="15" t="s">
        <v>3123</v>
      </c>
      <c r="C6483" s="15" t="s">
        <v>4321</v>
      </c>
      <c r="D6483" s="15" t="s">
        <v>3183</v>
      </c>
      <c r="E6483" s="15" t="s">
        <v>17420</v>
      </c>
      <c r="F6483" s="15" t="s">
        <v>4324</v>
      </c>
      <c r="G6483" s="15" t="s">
        <v>17344</v>
      </c>
      <c r="H6483" s="15" t="s">
        <v>17397</v>
      </c>
      <c r="I6483" s="15" t="s">
        <v>4327</v>
      </c>
      <c r="J6483" s="15" t="s">
        <v>4345</v>
      </c>
      <c r="K6483" s="15"/>
      <c r="L6483" s="103" t="str">
        <f t="shared" si="1"/>
        <v>B-T51-W32-500 gm White Tablet Container</v>
      </c>
      <c r="M6483" s="103">
        <f t="shared" si="2"/>
        <v>360</v>
      </c>
      <c r="N6483" s="102" t="str">
        <f t="shared" si="3"/>
        <v>wk </v>
      </c>
    </row>
    <row r="6484" ht="12.75" customHeight="1">
      <c r="A6484" s="15" t="s">
        <v>4842</v>
      </c>
      <c r="B6484" s="15" t="s">
        <v>3123</v>
      </c>
      <c r="C6484" s="15" t="s">
        <v>4321</v>
      </c>
      <c r="D6484" s="15" t="s">
        <v>6766</v>
      </c>
      <c r="E6484" s="15" t="s">
        <v>17421</v>
      </c>
      <c r="F6484" s="15" t="s">
        <v>8880</v>
      </c>
      <c r="G6484" s="15" t="s">
        <v>17422</v>
      </c>
      <c r="H6484" s="15" t="s">
        <v>17423</v>
      </c>
      <c r="I6484" s="15" t="s">
        <v>4327</v>
      </c>
      <c r="J6484" s="15" t="s">
        <v>4328</v>
      </c>
      <c r="K6484" s="15"/>
      <c r="L6484" s="103" t="str">
        <f t="shared" si="1"/>
        <v>B-T51-W32-500 gm White Tablet Container</v>
      </c>
      <c r="M6484" s="103">
        <f t="shared" si="2"/>
        <v>1080</v>
      </c>
      <c r="N6484" s="102" t="str">
        <f t="shared" si="3"/>
        <v>wk </v>
      </c>
    </row>
    <row r="6485" ht="12.75" customHeight="1">
      <c r="A6485" s="15" t="s">
        <v>4851</v>
      </c>
      <c r="B6485" s="15" t="s">
        <v>3123</v>
      </c>
      <c r="C6485" s="15" t="s">
        <v>4321</v>
      </c>
      <c r="D6485" s="15" t="s">
        <v>3465</v>
      </c>
      <c r="E6485" s="15" t="s">
        <v>17424</v>
      </c>
      <c r="F6485" s="15" t="s">
        <v>4324</v>
      </c>
      <c r="G6485" s="15" t="s">
        <v>17356</v>
      </c>
      <c r="H6485" s="15" t="s">
        <v>17396</v>
      </c>
      <c r="I6485" s="15" t="s">
        <v>4327</v>
      </c>
      <c r="J6485" s="15" t="s">
        <v>4328</v>
      </c>
      <c r="K6485" s="15"/>
      <c r="L6485" s="103" t="str">
        <f t="shared" si="1"/>
        <v>B-T51-W32-500 gm White Tablet Container</v>
      </c>
      <c r="M6485" s="103">
        <f t="shared" si="2"/>
        <v>240</v>
      </c>
      <c r="N6485" s="102" t="str">
        <f t="shared" si="3"/>
        <v>wk </v>
      </c>
    </row>
    <row r="6486" ht="12.75" customHeight="1">
      <c r="A6486" s="15" t="s">
        <v>4853</v>
      </c>
      <c r="B6486" s="15" t="s">
        <v>3123</v>
      </c>
      <c r="C6486" s="15" t="s">
        <v>4321</v>
      </c>
      <c r="D6486" s="15" t="s">
        <v>6842</v>
      </c>
      <c r="E6486" s="15" t="s">
        <v>17425</v>
      </c>
      <c r="F6486" s="15" t="s">
        <v>4324</v>
      </c>
      <c r="G6486" s="15" t="s">
        <v>17347</v>
      </c>
      <c r="H6486" s="15" t="s">
        <v>17402</v>
      </c>
      <c r="I6486" s="15" t="s">
        <v>4327</v>
      </c>
      <c r="J6486" s="15" t="s">
        <v>4328</v>
      </c>
      <c r="K6486" s="15"/>
      <c r="L6486" s="103" t="str">
        <f t="shared" si="1"/>
        <v>B-T51-W32-500 gm White Tablet Container</v>
      </c>
      <c r="M6486" s="103">
        <f t="shared" si="2"/>
        <v>120</v>
      </c>
      <c r="N6486" s="102" t="str">
        <f t="shared" si="3"/>
        <v>wk </v>
      </c>
    </row>
    <row r="6487" ht="12.75" customHeight="1">
      <c r="A6487" s="15" t="s">
        <v>4857</v>
      </c>
      <c r="B6487" s="15" t="s">
        <v>3123</v>
      </c>
      <c r="C6487" s="15" t="s">
        <v>4321</v>
      </c>
      <c r="D6487" s="15" t="s">
        <v>3340</v>
      </c>
      <c r="E6487" s="15" t="s">
        <v>11270</v>
      </c>
      <c r="F6487" s="15" t="s">
        <v>4324</v>
      </c>
      <c r="G6487" s="15" t="s">
        <v>17426</v>
      </c>
      <c r="H6487" s="15" t="s">
        <v>17427</v>
      </c>
      <c r="I6487" s="15" t="s">
        <v>4327</v>
      </c>
      <c r="J6487" s="15" t="s">
        <v>4328</v>
      </c>
      <c r="K6487" s="15"/>
      <c r="L6487" s="103" t="str">
        <f t="shared" si="1"/>
        <v>B-T51-W32-500 gm White Tablet Container</v>
      </c>
      <c r="M6487" s="103">
        <f t="shared" si="2"/>
        <v>840</v>
      </c>
      <c r="N6487" s="102" t="str">
        <f t="shared" si="3"/>
        <v>wk </v>
      </c>
    </row>
    <row r="6488" ht="12.75" customHeight="1">
      <c r="A6488" s="15" t="s">
        <v>4857</v>
      </c>
      <c r="B6488" s="15" t="s">
        <v>3123</v>
      </c>
      <c r="C6488" s="15" t="s">
        <v>4321</v>
      </c>
      <c r="D6488" s="15" t="s">
        <v>3183</v>
      </c>
      <c r="E6488" s="15" t="s">
        <v>17428</v>
      </c>
      <c r="F6488" s="15" t="s">
        <v>4324</v>
      </c>
      <c r="G6488" s="15" t="s">
        <v>17344</v>
      </c>
      <c r="H6488" s="15" t="s">
        <v>17397</v>
      </c>
      <c r="I6488" s="15" t="s">
        <v>4327</v>
      </c>
      <c r="J6488" s="15" t="s">
        <v>4328</v>
      </c>
      <c r="K6488" s="15"/>
      <c r="L6488" s="103" t="str">
        <f t="shared" si="1"/>
        <v>B-T51-W32-500 gm White Tablet Container</v>
      </c>
      <c r="M6488" s="103">
        <f t="shared" si="2"/>
        <v>360</v>
      </c>
      <c r="N6488" s="102" t="str">
        <f t="shared" si="3"/>
        <v>wk </v>
      </c>
    </row>
    <row r="6489" ht="12.75" customHeight="1">
      <c r="A6489" s="15" t="s">
        <v>4859</v>
      </c>
      <c r="B6489" s="15" t="s">
        <v>3123</v>
      </c>
      <c r="C6489" s="15" t="s">
        <v>4321</v>
      </c>
      <c r="D6489" s="15" t="s">
        <v>6842</v>
      </c>
      <c r="E6489" s="15" t="s">
        <v>17429</v>
      </c>
      <c r="F6489" s="15" t="s">
        <v>4324</v>
      </c>
      <c r="G6489" s="15" t="s">
        <v>17347</v>
      </c>
      <c r="H6489" s="15" t="s">
        <v>17402</v>
      </c>
      <c r="I6489" s="15" t="s">
        <v>4327</v>
      </c>
      <c r="J6489" s="15" t="s">
        <v>4328</v>
      </c>
      <c r="K6489" s="15"/>
      <c r="L6489" s="103" t="str">
        <f t="shared" si="1"/>
        <v>B-T51-W32-500 gm White Tablet Container</v>
      </c>
      <c r="M6489" s="103">
        <f t="shared" si="2"/>
        <v>120</v>
      </c>
      <c r="N6489" s="102" t="str">
        <f t="shared" si="3"/>
        <v>wk </v>
      </c>
    </row>
    <row r="6490" ht="12.75" customHeight="1">
      <c r="A6490" s="15" t="s">
        <v>4864</v>
      </c>
      <c r="B6490" s="15" t="s">
        <v>3123</v>
      </c>
      <c r="C6490" s="15" t="s">
        <v>4321</v>
      </c>
      <c r="D6490" s="15" t="s">
        <v>3183</v>
      </c>
      <c r="E6490" s="15" t="s">
        <v>17430</v>
      </c>
      <c r="F6490" s="15" t="s">
        <v>4324</v>
      </c>
      <c r="G6490" s="15" t="s">
        <v>17344</v>
      </c>
      <c r="H6490" s="15" t="s">
        <v>17397</v>
      </c>
      <c r="I6490" s="15" t="s">
        <v>4327</v>
      </c>
      <c r="J6490" s="15" t="s">
        <v>4345</v>
      </c>
      <c r="K6490" s="15"/>
      <c r="L6490" s="103" t="str">
        <f t="shared" si="1"/>
        <v>B-T51-W32-500 gm White Tablet Container</v>
      </c>
      <c r="M6490" s="103">
        <f t="shared" si="2"/>
        <v>360</v>
      </c>
      <c r="N6490" s="102" t="str">
        <f t="shared" si="3"/>
        <v>wk </v>
      </c>
    </row>
    <row r="6491" ht="12.75" customHeight="1">
      <c r="A6491" s="15" t="s">
        <v>4864</v>
      </c>
      <c r="B6491" s="15" t="s">
        <v>3123</v>
      </c>
      <c r="C6491" s="15" t="s">
        <v>4321</v>
      </c>
      <c r="D6491" s="15" t="s">
        <v>6842</v>
      </c>
      <c r="E6491" s="15" t="s">
        <v>17431</v>
      </c>
      <c r="F6491" s="15" t="s">
        <v>4324</v>
      </c>
      <c r="G6491" s="15" t="s">
        <v>17347</v>
      </c>
      <c r="H6491" s="15" t="s">
        <v>17402</v>
      </c>
      <c r="I6491" s="15" t="s">
        <v>4327</v>
      </c>
      <c r="J6491" s="15" t="s">
        <v>4345</v>
      </c>
      <c r="K6491" s="15"/>
      <c r="L6491" s="103" t="str">
        <f t="shared" si="1"/>
        <v>B-T51-W32-500 gm White Tablet Container</v>
      </c>
      <c r="M6491" s="103">
        <f t="shared" si="2"/>
        <v>120</v>
      </c>
      <c r="N6491" s="102" t="str">
        <f t="shared" si="3"/>
        <v>wk </v>
      </c>
    </row>
    <row r="6492" ht="12.75" customHeight="1">
      <c r="A6492" s="15" t="s">
        <v>4864</v>
      </c>
      <c r="B6492" s="15" t="s">
        <v>3123</v>
      </c>
      <c r="C6492" s="15" t="s">
        <v>4321</v>
      </c>
      <c r="D6492" s="15" t="s">
        <v>3958</v>
      </c>
      <c r="E6492" s="15" t="s">
        <v>11037</v>
      </c>
      <c r="F6492" s="15" t="s">
        <v>4324</v>
      </c>
      <c r="G6492" s="15" t="s">
        <v>17372</v>
      </c>
      <c r="H6492" s="15" t="s">
        <v>17432</v>
      </c>
      <c r="I6492" s="15" t="s">
        <v>4327</v>
      </c>
      <c r="J6492" s="15" t="s">
        <v>4345</v>
      </c>
      <c r="K6492" s="15"/>
      <c r="L6492" s="103" t="str">
        <f t="shared" si="1"/>
        <v>B-T51-W32-500 gm White Tablet Container</v>
      </c>
      <c r="M6492" s="103">
        <f t="shared" si="2"/>
        <v>2400</v>
      </c>
      <c r="N6492" s="102" t="str">
        <f t="shared" si="3"/>
        <v>wk </v>
      </c>
    </row>
    <row r="6493" ht="12.75" customHeight="1">
      <c r="A6493" s="15" t="s">
        <v>4864</v>
      </c>
      <c r="B6493" s="15" t="s">
        <v>3123</v>
      </c>
      <c r="C6493" s="15" t="s">
        <v>4321</v>
      </c>
      <c r="D6493" s="15" t="s">
        <v>3228</v>
      </c>
      <c r="E6493" s="15" t="s">
        <v>16809</v>
      </c>
      <c r="F6493" s="15" t="s">
        <v>4324</v>
      </c>
      <c r="G6493" s="15" t="s">
        <v>17353</v>
      </c>
      <c r="H6493" s="15" t="s">
        <v>17411</v>
      </c>
      <c r="I6493" s="15" t="s">
        <v>4327</v>
      </c>
      <c r="J6493" s="15" t="s">
        <v>4345</v>
      </c>
      <c r="K6493" s="15"/>
      <c r="L6493" s="103" t="str">
        <f t="shared" si="1"/>
        <v>B-T51-W32-500 gm White Tablet Container</v>
      </c>
      <c r="M6493" s="103">
        <f t="shared" si="2"/>
        <v>600</v>
      </c>
      <c r="N6493" s="102" t="str">
        <f t="shared" si="3"/>
        <v>wk </v>
      </c>
    </row>
    <row r="6494" ht="12.75" customHeight="1">
      <c r="A6494" s="15" t="s">
        <v>4866</v>
      </c>
      <c r="B6494" s="15" t="s">
        <v>3123</v>
      </c>
      <c r="C6494" s="15" t="s">
        <v>4321</v>
      </c>
      <c r="D6494" s="15" t="s">
        <v>3544</v>
      </c>
      <c r="E6494" s="15" t="s">
        <v>17433</v>
      </c>
      <c r="F6494" s="15" t="s">
        <v>4324</v>
      </c>
      <c r="G6494" s="15" t="s">
        <v>17377</v>
      </c>
      <c r="H6494" s="15" t="s">
        <v>17419</v>
      </c>
      <c r="I6494" s="15" t="s">
        <v>4327</v>
      </c>
      <c r="J6494" s="15" t="s">
        <v>4345</v>
      </c>
      <c r="K6494" s="15"/>
      <c r="L6494" s="103" t="str">
        <f t="shared" si="1"/>
        <v>B-T51-W32-500 gm White Tablet Container</v>
      </c>
      <c r="M6494" s="103">
        <f t="shared" si="2"/>
        <v>720</v>
      </c>
      <c r="N6494" s="102" t="str">
        <f t="shared" si="3"/>
        <v>wk </v>
      </c>
    </row>
    <row r="6495" ht="12.75" customHeight="1">
      <c r="A6495" s="15" t="s">
        <v>4869</v>
      </c>
      <c r="B6495" s="15" t="s">
        <v>3123</v>
      </c>
      <c r="C6495" s="15" t="s">
        <v>4321</v>
      </c>
      <c r="D6495" s="15" t="s">
        <v>3465</v>
      </c>
      <c r="E6495" s="15" t="s">
        <v>17068</v>
      </c>
      <c r="F6495" s="15" t="s">
        <v>4324</v>
      </c>
      <c r="G6495" s="15" t="s">
        <v>17356</v>
      </c>
      <c r="H6495" s="15" t="s">
        <v>17396</v>
      </c>
      <c r="I6495" s="15" t="s">
        <v>4327</v>
      </c>
      <c r="J6495" s="15" t="s">
        <v>4328</v>
      </c>
      <c r="K6495" s="15"/>
      <c r="L6495" s="103" t="str">
        <f t="shared" si="1"/>
        <v>B-T51-W32-500 gm White Tablet Container</v>
      </c>
      <c r="M6495" s="103">
        <f t="shared" si="2"/>
        <v>240</v>
      </c>
      <c r="N6495" s="102" t="str">
        <f t="shared" si="3"/>
        <v>wk </v>
      </c>
    </row>
    <row r="6496" ht="12.75" customHeight="1">
      <c r="A6496" s="15" t="s">
        <v>4869</v>
      </c>
      <c r="B6496" s="15" t="s">
        <v>3123</v>
      </c>
      <c r="C6496" s="15" t="s">
        <v>4321</v>
      </c>
      <c r="D6496" s="15" t="s">
        <v>7941</v>
      </c>
      <c r="E6496" s="15" t="s">
        <v>11039</v>
      </c>
      <c r="F6496" s="15" t="s">
        <v>4324</v>
      </c>
      <c r="G6496" s="15" t="s">
        <v>17368</v>
      </c>
      <c r="H6496" s="15" t="s">
        <v>17409</v>
      </c>
      <c r="I6496" s="15" t="s">
        <v>4327</v>
      </c>
      <c r="J6496" s="15" t="s">
        <v>4345</v>
      </c>
      <c r="K6496" s="15"/>
      <c r="L6496" s="103" t="str">
        <f t="shared" si="1"/>
        <v>B-T51-W32-500 gm White Tablet Container</v>
      </c>
      <c r="M6496" s="103">
        <f t="shared" si="2"/>
        <v>480</v>
      </c>
      <c r="N6496" s="102" t="str">
        <f t="shared" si="3"/>
        <v>wk </v>
      </c>
    </row>
    <row r="6497" ht="12.75" customHeight="1">
      <c r="A6497" s="15" t="s">
        <v>4872</v>
      </c>
      <c r="B6497" s="15" t="s">
        <v>3123</v>
      </c>
      <c r="C6497" s="15" t="s">
        <v>4321</v>
      </c>
      <c r="D6497" s="15" t="s">
        <v>6842</v>
      </c>
      <c r="E6497" s="15" t="s">
        <v>17434</v>
      </c>
      <c r="F6497" s="15" t="s">
        <v>4324</v>
      </c>
      <c r="G6497" s="15" t="s">
        <v>17347</v>
      </c>
      <c r="H6497" s="15" t="s">
        <v>17402</v>
      </c>
      <c r="I6497" s="15" t="s">
        <v>4327</v>
      </c>
      <c r="J6497" s="15" t="s">
        <v>4328</v>
      </c>
      <c r="K6497" s="15"/>
      <c r="L6497" s="103" t="str">
        <f t="shared" si="1"/>
        <v>B-T51-W32-500 gm White Tablet Container</v>
      </c>
      <c r="M6497" s="103">
        <f t="shared" si="2"/>
        <v>120</v>
      </c>
      <c r="N6497" s="102" t="str">
        <f t="shared" si="3"/>
        <v>wk </v>
      </c>
    </row>
    <row r="6498" ht="12.75" customHeight="1">
      <c r="A6498" s="15" t="s">
        <v>4872</v>
      </c>
      <c r="B6498" s="15" t="s">
        <v>3123</v>
      </c>
      <c r="C6498" s="15" t="s">
        <v>4321</v>
      </c>
      <c r="D6498" s="15" t="s">
        <v>3465</v>
      </c>
      <c r="E6498" s="15" t="s">
        <v>11040</v>
      </c>
      <c r="F6498" s="15" t="s">
        <v>4324</v>
      </c>
      <c r="G6498" s="15" t="s">
        <v>17356</v>
      </c>
      <c r="H6498" s="15" t="s">
        <v>17396</v>
      </c>
      <c r="I6498" s="15" t="s">
        <v>4327</v>
      </c>
      <c r="J6498" s="15" t="s">
        <v>4328</v>
      </c>
      <c r="K6498" s="15"/>
      <c r="L6498" s="103" t="str">
        <f t="shared" si="1"/>
        <v>B-T51-W32-500 gm White Tablet Container</v>
      </c>
      <c r="M6498" s="103">
        <f t="shared" si="2"/>
        <v>240</v>
      </c>
      <c r="N6498" s="102" t="str">
        <f t="shared" si="3"/>
        <v>wk </v>
      </c>
    </row>
    <row r="6499" ht="12.75" customHeight="1">
      <c r="A6499" s="15" t="s">
        <v>4872</v>
      </c>
      <c r="B6499" s="15" t="s">
        <v>3123</v>
      </c>
      <c r="C6499" s="15" t="s">
        <v>4321</v>
      </c>
      <c r="D6499" s="15" t="s">
        <v>7941</v>
      </c>
      <c r="E6499" s="15" t="s">
        <v>17435</v>
      </c>
      <c r="F6499" s="15" t="s">
        <v>4324</v>
      </c>
      <c r="G6499" s="15" t="s">
        <v>17368</v>
      </c>
      <c r="H6499" s="15" t="s">
        <v>17409</v>
      </c>
      <c r="I6499" s="15" t="s">
        <v>4327</v>
      </c>
      <c r="J6499" s="15" t="s">
        <v>4345</v>
      </c>
      <c r="K6499" s="15"/>
      <c r="L6499" s="103" t="str">
        <f t="shared" si="1"/>
        <v>B-T51-W32-500 gm White Tablet Container</v>
      </c>
      <c r="M6499" s="103">
        <f t="shared" si="2"/>
        <v>480</v>
      </c>
      <c r="N6499" s="102" t="str">
        <f t="shared" si="3"/>
        <v>wk </v>
      </c>
    </row>
    <row r="6500" ht="12.75" customHeight="1">
      <c r="A6500" s="15" t="s">
        <v>5615</v>
      </c>
      <c r="B6500" s="15" t="s">
        <v>3123</v>
      </c>
      <c r="C6500" s="15" t="s">
        <v>4321</v>
      </c>
      <c r="D6500" s="15" t="s">
        <v>7941</v>
      </c>
      <c r="E6500" s="15" t="s">
        <v>11044</v>
      </c>
      <c r="F6500" s="15" t="s">
        <v>4324</v>
      </c>
      <c r="G6500" s="15" t="s">
        <v>17368</v>
      </c>
      <c r="H6500" s="15" t="s">
        <v>17409</v>
      </c>
      <c r="I6500" s="15" t="s">
        <v>4327</v>
      </c>
      <c r="J6500" s="15" t="s">
        <v>4345</v>
      </c>
      <c r="K6500" s="15"/>
      <c r="L6500" s="103" t="str">
        <f t="shared" si="1"/>
        <v>B-T51-W32-500 gm White Tablet Container</v>
      </c>
      <c r="M6500" s="103">
        <f t="shared" si="2"/>
        <v>480</v>
      </c>
      <c r="N6500" s="102" t="str">
        <f t="shared" si="3"/>
        <v>wk </v>
      </c>
    </row>
    <row r="6501" ht="12.75" customHeight="1">
      <c r="A6501" s="15" t="s">
        <v>4884</v>
      </c>
      <c r="B6501" s="15" t="s">
        <v>3123</v>
      </c>
      <c r="C6501" s="15" t="s">
        <v>4321</v>
      </c>
      <c r="D6501" s="15" t="s">
        <v>3958</v>
      </c>
      <c r="E6501" s="15" t="s">
        <v>10862</v>
      </c>
      <c r="F6501" s="15" t="s">
        <v>10863</v>
      </c>
      <c r="G6501" s="15" t="s">
        <v>17372</v>
      </c>
      <c r="H6501" s="15" t="s">
        <v>17432</v>
      </c>
      <c r="I6501" s="15" t="s">
        <v>4327</v>
      </c>
      <c r="J6501" s="15" t="s">
        <v>4328</v>
      </c>
      <c r="K6501" s="15"/>
      <c r="L6501" s="103" t="str">
        <f t="shared" si="1"/>
        <v>B-T51-W32-500 gm White Tablet Container</v>
      </c>
      <c r="M6501" s="103">
        <f t="shared" si="2"/>
        <v>2400</v>
      </c>
      <c r="N6501" s="102" t="str">
        <f t="shared" si="3"/>
        <v>wk 2</v>
      </c>
    </row>
    <row r="6502" ht="12.75" customHeight="1">
      <c r="A6502" s="15" t="s">
        <v>4884</v>
      </c>
      <c r="B6502" s="15" t="s">
        <v>3123</v>
      </c>
      <c r="C6502" s="15" t="s">
        <v>4321</v>
      </c>
      <c r="D6502" s="15" t="s">
        <v>6842</v>
      </c>
      <c r="E6502" s="15" t="s">
        <v>8981</v>
      </c>
      <c r="F6502" s="15" t="s">
        <v>8918</v>
      </c>
      <c r="G6502" s="15" t="s">
        <v>17436</v>
      </c>
      <c r="H6502" s="15" t="s">
        <v>17402</v>
      </c>
      <c r="I6502" s="15" t="s">
        <v>4327</v>
      </c>
      <c r="J6502" s="15" t="s">
        <v>7880</v>
      </c>
      <c r="K6502" s="15"/>
      <c r="L6502" s="103" t="str">
        <f t="shared" si="1"/>
        <v>B-T51-W32-500 gm White Tablet Container</v>
      </c>
      <c r="M6502" s="103">
        <f t="shared" si="2"/>
        <v>120</v>
      </c>
      <c r="N6502" s="102" t="str">
        <f t="shared" si="3"/>
        <v>wk 2</v>
      </c>
    </row>
    <row r="6503" ht="12.75" customHeight="1">
      <c r="A6503" s="15" t="s">
        <v>17437</v>
      </c>
      <c r="B6503" s="15" t="s">
        <v>2855</v>
      </c>
      <c r="C6503" s="15" t="s">
        <v>3146</v>
      </c>
      <c r="D6503" s="15" t="s">
        <v>3145</v>
      </c>
      <c r="E6503" s="15"/>
      <c r="F6503" s="15" t="s">
        <v>4308</v>
      </c>
      <c r="G6503" s="15" t="s">
        <v>17134</v>
      </c>
      <c r="H6503" s="15" t="s">
        <v>3149</v>
      </c>
      <c r="I6503" s="15" t="s">
        <v>3177</v>
      </c>
      <c r="J6503" s="15"/>
      <c r="K6503" s="15"/>
      <c r="L6503" s="103" t="str">
        <f t="shared" si="1"/>
        <v>B-T51-W32EXPRE-500 gm White Pntd Kenlac Express</v>
      </c>
      <c r="M6503" s="103">
        <f t="shared" si="2"/>
        <v>0</v>
      </c>
      <c r="N6503" s="102" t="str">
        <f t="shared" si="3"/>
        <v>wk </v>
      </c>
    </row>
    <row r="6504" ht="12.75" customHeight="1">
      <c r="A6504" s="15" t="s">
        <v>4320</v>
      </c>
      <c r="B6504" s="15" t="s">
        <v>3123</v>
      </c>
      <c r="C6504" s="15" t="s">
        <v>4321</v>
      </c>
      <c r="D6504" s="15" t="s">
        <v>17438</v>
      </c>
      <c r="E6504" s="15" t="s">
        <v>17439</v>
      </c>
      <c r="F6504" s="15" t="s">
        <v>11051</v>
      </c>
      <c r="G6504" s="15" t="s">
        <v>17440</v>
      </c>
      <c r="H6504" s="15" t="s">
        <v>17441</v>
      </c>
      <c r="I6504" s="15" t="s">
        <v>4327</v>
      </c>
      <c r="J6504" s="15" t="s">
        <v>4359</v>
      </c>
      <c r="K6504" s="15"/>
      <c r="L6504" s="103" t="str">
        <f t="shared" si="1"/>
        <v>B-T51-W32EXPRE-500 gm White Pntd Kenlac Express</v>
      </c>
      <c r="M6504" s="103">
        <f t="shared" si="2"/>
        <v>4440</v>
      </c>
      <c r="N6504" s="102" t="str">
        <f t="shared" si="3"/>
        <v>wk </v>
      </c>
    </row>
    <row r="6505" ht="12.75" customHeight="1">
      <c r="A6505" s="15" t="s">
        <v>4405</v>
      </c>
      <c r="B6505" s="15" t="s">
        <v>3123</v>
      </c>
      <c r="C6505" s="15" t="s">
        <v>4321</v>
      </c>
      <c r="D6505" s="15" t="s">
        <v>3630</v>
      </c>
      <c r="E6505" s="15" t="s">
        <v>17442</v>
      </c>
      <c r="F6505" s="15" t="s">
        <v>11051</v>
      </c>
      <c r="G6505" s="15" t="s">
        <v>6490</v>
      </c>
      <c r="H6505" s="15" t="s">
        <v>17443</v>
      </c>
      <c r="I6505" s="15" t="s">
        <v>4327</v>
      </c>
      <c r="J6505" s="15" t="s">
        <v>4359</v>
      </c>
      <c r="K6505" s="15"/>
      <c r="L6505" s="103" t="str">
        <f t="shared" si="1"/>
        <v>B-T51-W32EXPRE-500 gm White Pntd Kenlac Express</v>
      </c>
      <c r="M6505" s="103">
        <f t="shared" si="2"/>
        <v>2160</v>
      </c>
      <c r="N6505" s="102" t="str">
        <f t="shared" si="3"/>
        <v>wk </v>
      </c>
    </row>
    <row r="6506" ht="12.75" customHeight="1">
      <c r="A6506" s="15" t="s">
        <v>4418</v>
      </c>
      <c r="B6506" s="15" t="s">
        <v>3123</v>
      </c>
      <c r="C6506" s="15" t="s">
        <v>4321</v>
      </c>
      <c r="D6506" s="15" t="s">
        <v>17444</v>
      </c>
      <c r="E6506" s="15" t="s">
        <v>17445</v>
      </c>
      <c r="F6506" s="15" t="s">
        <v>11051</v>
      </c>
      <c r="G6506" s="15" t="s">
        <v>17446</v>
      </c>
      <c r="H6506" s="15" t="s">
        <v>17447</v>
      </c>
      <c r="I6506" s="15" t="s">
        <v>4327</v>
      </c>
      <c r="J6506" s="15" t="s">
        <v>4359</v>
      </c>
      <c r="K6506" s="15"/>
      <c r="L6506" s="103" t="str">
        <f t="shared" si="1"/>
        <v>B-T51-W32EXPRE-500 gm White Pntd Kenlac Express</v>
      </c>
      <c r="M6506" s="103">
        <f t="shared" si="2"/>
        <v>9240</v>
      </c>
      <c r="N6506" s="102" t="str">
        <f t="shared" si="3"/>
        <v>wk 36</v>
      </c>
    </row>
    <row r="6507" ht="12.75" customHeight="1">
      <c r="A6507" s="15" t="s">
        <v>4423</v>
      </c>
      <c r="B6507" s="15" t="s">
        <v>3123</v>
      </c>
      <c r="C6507" s="15" t="s">
        <v>4321</v>
      </c>
      <c r="D6507" s="15" t="s">
        <v>3630</v>
      </c>
      <c r="E6507" s="15" t="s">
        <v>17448</v>
      </c>
      <c r="F6507" s="15" t="s">
        <v>11051</v>
      </c>
      <c r="G6507" s="15" t="s">
        <v>6490</v>
      </c>
      <c r="H6507" s="15" t="s">
        <v>17443</v>
      </c>
      <c r="I6507" s="15" t="s">
        <v>4327</v>
      </c>
      <c r="J6507" s="15" t="s">
        <v>4359</v>
      </c>
      <c r="K6507" s="15"/>
      <c r="L6507" s="103" t="str">
        <f t="shared" si="1"/>
        <v>B-T51-W32EXPRE-500 gm White Pntd Kenlac Express</v>
      </c>
      <c r="M6507" s="103">
        <f t="shared" si="2"/>
        <v>2160</v>
      </c>
      <c r="N6507" s="102" t="str">
        <f t="shared" si="3"/>
        <v>wk 40</v>
      </c>
    </row>
    <row r="6508" ht="12.75" customHeight="1">
      <c r="A6508" s="15" t="s">
        <v>5072</v>
      </c>
      <c r="B6508" s="15" t="s">
        <v>3123</v>
      </c>
      <c r="C6508" s="15" t="s">
        <v>4321</v>
      </c>
      <c r="D6508" s="15" t="s">
        <v>17449</v>
      </c>
      <c r="E6508" s="15" t="s">
        <v>17450</v>
      </c>
      <c r="F6508" s="15" t="s">
        <v>11051</v>
      </c>
      <c r="G6508" s="15" t="s">
        <v>17451</v>
      </c>
      <c r="H6508" s="15" t="s">
        <v>17452</v>
      </c>
      <c r="I6508" s="15" t="s">
        <v>4327</v>
      </c>
      <c r="J6508" s="15" t="s">
        <v>4359</v>
      </c>
      <c r="K6508" s="15"/>
      <c r="L6508" s="103" t="str">
        <f t="shared" si="1"/>
        <v>B-T51-W32EXPRE-500 gm White Pntd Kenlac Express</v>
      </c>
      <c r="M6508" s="103">
        <f t="shared" si="2"/>
        <v>1660</v>
      </c>
      <c r="N6508" s="102" t="str">
        <f t="shared" si="3"/>
        <v>wk 49</v>
      </c>
    </row>
    <row r="6509" ht="12.75" customHeight="1">
      <c r="A6509" s="15" t="s">
        <v>4778</v>
      </c>
      <c r="B6509" s="15" t="s">
        <v>3123</v>
      </c>
      <c r="C6509" s="15" t="s">
        <v>4321</v>
      </c>
      <c r="D6509" s="15" t="s">
        <v>6243</v>
      </c>
      <c r="E6509" s="15" t="s">
        <v>17453</v>
      </c>
      <c r="F6509" s="15" t="s">
        <v>11051</v>
      </c>
      <c r="G6509" s="15" t="s">
        <v>6472</v>
      </c>
      <c r="H6509" s="15" t="s">
        <v>17454</v>
      </c>
      <c r="I6509" s="15" t="s">
        <v>4327</v>
      </c>
      <c r="J6509" s="15" t="s">
        <v>4359</v>
      </c>
      <c r="K6509" s="15"/>
      <c r="L6509" s="103" t="str">
        <f t="shared" si="1"/>
        <v>B-T51-W32EXPRE-500 gm White Pntd Kenlac Express</v>
      </c>
      <c r="M6509" s="103">
        <f t="shared" si="2"/>
        <v>6840</v>
      </c>
      <c r="N6509" s="102" t="str">
        <f t="shared" si="3"/>
        <v>wk 49</v>
      </c>
    </row>
    <row r="6510" ht="12.75" customHeight="1">
      <c r="A6510" s="15" t="s">
        <v>4786</v>
      </c>
      <c r="B6510" s="15" t="s">
        <v>3123</v>
      </c>
      <c r="C6510" s="15" t="s">
        <v>4321</v>
      </c>
      <c r="D6510" s="15" t="s">
        <v>3340</v>
      </c>
      <c r="E6510" s="15" t="s">
        <v>17455</v>
      </c>
      <c r="F6510" s="15" t="s">
        <v>11051</v>
      </c>
      <c r="G6510" s="15" t="s">
        <v>17456</v>
      </c>
      <c r="H6510" s="15" t="s">
        <v>17457</v>
      </c>
      <c r="I6510" s="15" t="s">
        <v>4327</v>
      </c>
      <c r="J6510" s="15" t="s">
        <v>4359</v>
      </c>
      <c r="K6510" s="15"/>
      <c r="L6510" s="103" t="str">
        <f t="shared" si="1"/>
        <v>B-T51-W32EXPRE-500 gm White Pntd Kenlac Express</v>
      </c>
      <c r="M6510" s="103">
        <f t="shared" si="2"/>
        <v>840</v>
      </c>
      <c r="N6510" s="102" t="str">
        <f t="shared" si="3"/>
        <v>wk </v>
      </c>
    </row>
    <row r="6511" ht="12.75" customHeight="1">
      <c r="A6511" s="15" t="s">
        <v>4789</v>
      </c>
      <c r="B6511" s="15" t="s">
        <v>3123</v>
      </c>
      <c r="C6511" s="15" t="s">
        <v>4321</v>
      </c>
      <c r="D6511" s="15" t="s">
        <v>3150</v>
      </c>
      <c r="E6511" s="15" t="s">
        <v>17458</v>
      </c>
      <c r="F6511" s="15" t="s">
        <v>11051</v>
      </c>
      <c r="G6511" s="15" t="s">
        <v>17459</v>
      </c>
      <c r="H6511" s="15" t="s">
        <v>17460</v>
      </c>
      <c r="I6511" s="15" t="s">
        <v>4327</v>
      </c>
      <c r="J6511" s="15" t="s">
        <v>4359</v>
      </c>
      <c r="K6511" s="15"/>
      <c r="L6511" s="103" t="str">
        <f t="shared" si="1"/>
        <v>B-T51-W32EXPRE-500 gm White Pntd Kenlac Express</v>
      </c>
      <c r="M6511" s="103">
        <f t="shared" si="2"/>
        <v>6000</v>
      </c>
      <c r="N6511" s="102" t="str">
        <f t="shared" si="3"/>
        <v>wk </v>
      </c>
    </row>
    <row r="6512" ht="12.75" customHeight="1">
      <c r="A6512" s="15" t="s">
        <v>4346</v>
      </c>
      <c r="B6512" s="15" t="s">
        <v>3123</v>
      </c>
      <c r="C6512" s="15" t="s">
        <v>4321</v>
      </c>
      <c r="D6512" s="15" t="s">
        <v>4362</v>
      </c>
      <c r="E6512" s="15" t="s">
        <v>17461</v>
      </c>
      <c r="F6512" s="15" t="s">
        <v>11051</v>
      </c>
      <c r="G6512" s="15" t="s">
        <v>17462</v>
      </c>
      <c r="H6512" s="15" t="s">
        <v>17463</v>
      </c>
      <c r="I6512" s="15" t="s">
        <v>4327</v>
      </c>
      <c r="J6512" s="15" t="s">
        <v>4359</v>
      </c>
      <c r="K6512" s="15"/>
      <c r="L6512" s="103" t="str">
        <f t="shared" si="1"/>
        <v>B-T51-W32EXPRE-500 gm White Pntd Kenlac Express</v>
      </c>
      <c r="M6512" s="103">
        <f t="shared" si="2"/>
        <v>5400</v>
      </c>
      <c r="N6512" s="102" t="str">
        <f t="shared" si="3"/>
        <v>wk </v>
      </c>
    </row>
    <row r="6513" ht="12.75" customHeight="1">
      <c r="A6513" s="15" t="s">
        <v>4795</v>
      </c>
      <c r="B6513" s="15" t="s">
        <v>3123</v>
      </c>
      <c r="C6513" s="15" t="s">
        <v>4321</v>
      </c>
      <c r="D6513" s="15" t="s">
        <v>17464</v>
      </c>
      <c r="E6513" s="15" t="s">
        <v>17465</v>
      </c>
      <c r="F6513" s="15" t="s">
        <v>11051</v>
      </c>
      <c r="G6513" s="15" t="s">
        <v>17466</v>
      </c>
      <c r="H6513" s="15" t="s">
        <v>17467</v>
      </c>
      <c r="I6513" s="15" t="s">
        <v>4327</v>
      </c>
      <c r="J6513" s="15" t="s">
        <v>4359</v>
      </c>
      <c r="K6513" s="15"/>
      <c r="L6513" s="103" t="str">
        <f t="shared" si="1"/>
        <v>B-T51-W32EXPRE-500 gm White Pntd Kenlac Express</v>
      </c>
      <c r="M6513" s="103">
        <f t="shared" si="2"/>
        <v>821</v>
      </c>
      <c r="N6513" s="102" t="str">
        <f t="shared" si="3"/>
        <v>wk </v>
      </c>
    </row>
    <row r="6514" ht="12.75" customHeight="1">
      <c r="A6514" s="15" t="s">
        <v>17468</v>
      </c>
      <c r="B6514" s="15" t="s">
        <v>2855</v>
      </c>
      <c r="C6514" s="15" t="s">
        <v>3146</v>
      </c>
      <c r="D6514" s="15" t="s">
        <v>3145</v>
      </c>
      <c r="E6514" s="15"/>
      <c r="F6514" s="15" t="s">
        <v>4308</v>
      </c>
      <c r="G6514" s="15" t="s">
        <v>17469</v>
      </c>
      <c r="H6514" s="15" t="s">
        <v>3149</v>
      </c>
      <c r="I6514" s="15"/>
      <c r="J6514" s="15"/>
      <c r="K6514" s="15"/>
      <c r="L6514" s="103" t="str">
        <f t="shared" si="1"/>
        <v>B-T51-W32PNT-500 gm  Printed White Bottle</v>
      </c>
      <c r="M6514" s="103">
        <f t="shared" si="2"/>
        <v>0</v>
      </c>
      <c r="N6514" s="102" t="str">
        <f t="shared" si="3"/>
        <v>wk </v>
      </c>
    </row>
    <row r="6515" ht="12.75" customHeight="1">
      <c r="A6515" s="15" t="s">
        <v>4830</v>
      </c>
      <c r="B6515" s="15" t="s">
        <v>3123</v>
      </c>
      <c r="C6515" s="15" t="s">
        <v>4321</v>
      </c>
      <c r="D6515" s="15" t="s">
        <v>17470</v>
      </c>
      <c r="E6515" s="15" t="s">
        <v>11159</v>
      </c>
      <c r="F6515" s="15" t="s">
        <v>4324</v>
      </c>
      <c r="G6515" s="15" t="s">
        <v>17471</v>
      </c>
      <c r="H6515" s="15" t="s">
        <v>17472</v>
      </c>
      <c r="I6515" s="15" t="s">
        <v>4327</v>
      </c>
      <c r="J6515" s="15" t="s">
        <v>4328</v>
      </c>
      <c r="K6515" s="15"/>
      <c r="L6515" s="103" t="str">
        <f t="shared" si="1"/>
        <v>B-T51-W32PNT-500 gm  Printed White Bottle</v>
      </c>
      <c r="M6515" s="103">
        <f t="shared" si="2"/>
        <v>1993</v>
      </c>
      <c r="N6515" s="102" t="str">
        <f t="shared" si="3"/>
        <v>wk 32</v>
      </c>
    </row>
    <row r="6516" ht="12.75" customHeight="1">
      <c r="A6516" s="15" t="s">
        <v>4872</v>
      </c>
      <c r="B6516" s="15" t="s">
        <v>3123</v>
      </c>
      <c r="C6516" s="15" t="s">
        <v>4321</v>
      </c>
      <c r="D6516" s="15" t="s">
        <v>4993</v>
      </c>
      <c r="E6516" s="15" t="s">
        <v>11162</v>
      </c>
      <c r="F6516" s="15" t="s">
        <v>4324</v>
      </c>
      <c r="G6516" s="15" t="s">
        <v>15028</v>
      </c>
      <c r="H6516" s="15" t="s">
        <v>17473</v>
      </c>
      <c r="I6516" s="15" t="s">
        <v>4327</v>
      </c>
      <c r="J6516" s="15" t="s">
        <v>4328</v>
      </c>
      <c r="K6516" s="15"/>
      <c r="L6516" s="103" t="str">
        <f t="shared" si="1"/>
        <v>B-T51-W32PNT-500 gm  Printed White Bottle</v>
      </c>
      <c r="M6516" s="103">
        <f t="shared" si="2"/>
        <v>1200</v>
      </c>
      <c r="N6516" s="102" t="str">
        <f t="shared" si="3"/>
        <v>wk </v>
      </c>
    </row>
    <row r="6517" ht="12.75" customHeight="1">
      <c r="A6517" s="15" t="s">
        <v>17474</v>
      </c>
      <c r="B6517" s="15" t="s">
        <v>2855</v>
      </c>
      <c r="C6517" s="15" t="s">
        <v>3146</v>
      </c>
      <c r="D6517" s="15" t="s">
        <v>3145</v>
      </c>
      <c r="E6517" s="15"/>
      <c r="F6517" s="15" t="s">
        <v>4308</v>
      </c>
      <c r="G6517" s="15" t="s">
        <v>4352</v>
      </c>
      <c r="H6517" s="15" t="s">
        <v>3149</v>
      </c>
      <c r="I6517" s="15" t="s">
        <v>3177</v>
      </c>
      <c r="J6517" s="15"/>
      <c r="K6517" s="15"/>
      <c r="L6517" s="103" t="str">
        <f t="shared" si="1"/>
        <v>B-T51-W32TRI-500 gm White Pntd Triclover Container</v>
      </c>
      <c r="M6517" s="103">
        <f t="shared" si="2"/>
        <v>0</v>
      </c>
      <c r="N6517" s="102" t="str">
        <f t="shared" si="3"/>
        <v>wk </v>
      </c>
    </row>
    <row r="6518" ht="12.75" customHeight="1">
      <c r="A6518" s="15" t="s">
        <v>4361</v>
      </c>
      <c r="B6518" s="15" t="s">
        <v>3123</v>
      </c>
      <c r="C6518" s="15" t="s">
        <v>4321</v>
      </c>
      <c r="D6518" s="15" t="s">
        <v>3600</v>
      </c>
      <c r="E6518" s="15" t="s">
        <v>17475</v>
      </c>
      <c r="F6518" s="15" t="s">
        <v>10835</v>
      </c>
      <c r="G6518" s="15" t="s">
        <v>17476</v>
      </c>
      <c r="H6518" s="15" t="s">
        <v>17477</v>
      </c>
      <c r="I6518" s="15" t="s">
        <v>4327</v>
      </c>
      <c r="J6518" s="15" t="s">
        <v>4359</v>
      </c>
      <c r="K6518" s="15"/>
      <c r="L6518" s="103" t="str">
        <f t="shared" si="1"/>
        <v>B-T51-W32TRI-500 gm White Pntd Triclover Container</v>
      </c>
      <c r="M6518" s="103">
        <f t="shared" si="2"/>
        <v>4200</v>
      </c>
      <c r="N6518" s="102" t="str">
        <f t="shared" si="3"/>
        <v>wk 5</v>
      </c>
    </row>
    <row r="6519" ht="12.75" customHeight="1">
      <c r="A6519" s="15" t="s">
        <v>4361</v>
      </c>
      <c r="B6519" s="15" t="s">
        <v>3123</v>
      </c>
      <c r="C6519" s="15" t="s">
        <v>4321</v>
      </c>
      <c r="D6519" s="15" t="s">
        <v>17478</v>
      </c>
      <c r="E6519" s="15" t="s">
        <v>17479</v>
      </c>
      <c r="F6519" s="15" t="s">
        <v>10835</v>
      </c>
      <c r="G6519" s="15" t="s">
        <v>17480</v>
      </c>
      <c r="H6519" s="15" t="s">
        <v>17481</v>
      </c>
      <c r="I6519" s="15" t="s">
        <v>4327</v>
      </c>
      <c r="J6519" s="15" t="s">
        <v>4359</v>
      </c>
      <c r="K6519" s="15"/>
      <c r="L6519" s="103" t="str">
        <f t="shared" si="1"/>
        <v>B-T51-W32TRI-500 gm White Pntd Triclover Container</v>
      </c>
      <c r="M6519" s="103">
        <f t="shared" si="2"/>
        <v>76</v>
      </c>
      <c r="N6519" s="102" t="str">
        <f t="shared" si="3"/>
        <v>wk 5</v>
      </c>
    </row>
    <row r="6520" ht="12.75" customHeight="1">
      <c r="A6520" s="15" t="s">
        <v>4477</v>
      </c>
      <c r="B6520" s="15" t="s">
        <v>3123</v>
      </c>
      <c r="C6520" s="15" t="s">
        <v>4321</v>
      </c>
      <c r="D6520" s="15" t="s">
        <v>3930</v>
      </c>
      <c r="E6520" s="15" t="s">
        <v>17482</v>
      </c>
      <c r="F6520" s="15" t="s">
        <v>10835</v>
      </c>
      <c r="G6520" s="15" t="s">
        <v>7213</v>
      </c>
      <c r="H6520" s="15" t="s">
        <v>17483</v>
      </c>
      <c r="I6520" s="15" t="s">
        <v>4327</v>
      </c>
      <c r="J6520" s="15" t="s">
        <v>4359</v>
      </c>
      <c r="K6520" s="15"/>
      <c r="L6520" s="103" t="str">
        <f t="shared" si="1"/>
        <v>B-T51-W32TRI-500 gm White Pntd Triclover Container</v>
      </c>
      <c r="M6520" s="103">
        <f t="shared" si="2"/>
        <v>3360</v>
      </c>
      <c r="N6520" s="102" t="str">
        <f t="shared" si="3"/>
        <v>wk 40</v>
      </c>
    </row>
    <row r="6521" ht="12.75" customHeight="1">
      <c r="A6521" s="15" t="s">
        <v>4480</v>
      </c>
      <c r="B6521" s="15" t="s">
        <v>3123</v>
      </c>
      <c r="C6521" s="15" t="s">
        <v>4321</v>
      </c>
      <c r="D6521" s="15" t="s">
        <v>6806</v>
      </c>
      <c r="E6521" s="15" t="s">
        <v>17484</v>
      </c>
      <c r="F6521" s="15" t="s">
        <v>10835</v>
      </c>
      <c r="G6521" s="15" t="s">
        <v>17485</v>
      </c>
      <c r="H6521" s="15" t="s">
        <v>17486</v>
      </c>
      <c r="I6521" s="15" t="s">
        <v>4327</v>
      </c>
      <c r="J6521" s="15" t="s">
        <v>4359</v>
      </c>
      <c r="K6521" s="15"/>
      <c r="L6521" s="103" t="str">
        <f t="shared" si="1"/>
        <v>B-T51-W32TRI-500 gm White Pntd Triclover Container</v>
      </c>
      <c r="M6521" s="103">
        <f t="shared" si="2"/>
        <v>1440</v>
      </c>
      <c r="N6521" s="102" t="str">
        <f t="shared" si="3"/>
        <v>wk 45</v>
      </c>
    </row>
    <row r="6522" ht="12.75" customHeight="1">
      <c r="A6522" s="15" t="s">
        <v>4482</v>
      </c>
      <c r="B6522" s="15" t="s">
        <v>3123</v>
      </c>
      <c r="C6522" s="15" t="s">
        <v>4321</v>
      </c>
      <c r="D6522" s="15" t="s">
        <v>3694</v>
      </c>
      <c r="E6522" s="15" t="s">
        <v>17487</v>
      </c>
      <c r="F6522" s="15" t="s">
        <v>10835</v>
      </c>
      <c r="G6522" s="15" t="s">
        <v>9296</v>
      </c>
      <c r="H6522" s="15" t="s">
        <v>17488</v>
      </c>
      <c r="I6522" s="15" t="s">
        <v>4327</v>
      </c>
      <c r="J6522" s="15" t="s">
        <v>4359</v>
      </c>
      <c r="K6522" s="15"/>
      <c r="L6522" s="103" t="str">
        <f t="shared" si="1"/>
        <v>B-T51-W32TRI-500 gm White Pntd Triclover Container</v>
      </c>
      <c r="M6522" s="103">
        <f t="shared" si="2"/>
        <v>1800</v>
      </c>
      <c r="N6522" s="102" t="str">
        <f t="shared" si="3"/>
        <v>wk 49</v>
      </c>
    </row>
    <row r="6523" ht="12.75" customHeight="1">
      <c r="A6523" s="15" t="s">
        <v>4487</v>
      </c>
      <c r="B6523" s="15" t="s">
        <v>3123</v>
      </c>
      <c r="C6523" s="15" t="s">
        <v>4321</v>
      </c>
      <c r="D6523" s="15" t="s">
        <v>3470</v>
      </c>
      <c r="E6523" s="15" t="s">
        <v>17489</v>
      </c>
      <c r="F6523" s="15" t="s">
        <v>10835</v>
      </c>
      <c r="G6523" s="15" t="s">
        <v>9299</v>
      </c>
      <c r="H6523" s="15" t="s">
        <v>17490</v>
      </c>
      <c r="I6523" s="15" t="s">
        <v>4327</v>
      </c>
      <c r="J6523" s="15" t="s">
        <v>4359</v>
      </c>
      <c r="K6523" s="15"/>
      <c r="L6523" s="103" t="str">
        <f t="shared" si="1"/>
        <v>B-T51-W32TRI-500 gm White Pntd Triclover Container</v>
      </c>
      <c r="M6523" s="103">
        <f t="shared" si="2"/>
        <v>2880</v>
      </c>
      <c r="N6523" s="102" t="str">
        <f t="shared" si="3"/>
        <v>wk </v>
      </c>
    </row>
    <row r="6524" ht="12.75" customHeight="1">
      <c r="A6524" s="15" t="s">
        <v>4882</v>
      </c>
      <c r="B6524" s="15" t="s">
        <v>3123</v>
      </c>
      <c r="C6524" s="15" t="s">
        <v>4321</v>
      </c>
      <c r="D6524" s="15" t="s">
        <v>4322</v>
      </c>
      <c r="E6524" s="15" t="s">
        <v>17491</v>
      </c>
      <c r="F6524" s="15" t="s">
        <v>10835</v>
      </c>
      <c r="G6524" s="15" t="s">
        <v>12627</v>
      </c>
      <c r="H6524" s="15" t="s">
        <v>17492</v>
      </c>
      <c r="I6524" s="15" t="s">
        <v>4327</v>
      </c>
      <c r="J6524" s="15" t="s">
        <v>4359</v>
      </c>
      <c r="K6524" s="15"/>
      <c r="L6524" s="103" t="str">
        <f t="shared" si="1"/>
        <v>B-T51-W32TRI-500 gm White Pntd Triclover Container</v>
      </c>
      <c r="M6524" s="103">
        <f t="shared" si="2"/>
        <v>5040</v>
      </c>
      <c r="N6524" s="102" t="str">
        <f t="shared" si="3"/>
        <v>wk </v>
      </c>
    </row>
    <row r="6525" ht="12.75" customHeight="1">
      <c r="A6525" s="15" t="s">
        <v>17493</v>
      </c>
      <c r="B6525" s="15" t="s">
        <v>2934</v>
      </c>
      <c r="C6525" s="15" t="s">
        <v>3146</v>
      </c>
      <c r="D6525" s="15" t="s">
        <v>3145</v>
      </c>
      <c r="E6525" s="15"/>
      <c r="F6525" s="15" t="s">
        <v>4308</v>
      </c>
      <c r="G6525" s="15" t="s">
        <v>17494</v>
      </c>
      <c r="H6525" s="15" t="s">
        <v>3149</v>
      </c>
      <c r="I6525" s="15" t="s">
        <v>3156</v>
      </c>
      <c r="J6525" s="15"/>
      <c r="K6525" s="15"/>
      <c r="L6525" s="103" t="str">
        <f t="shared" si="1"/>
        <v>B-T53-W25-500 gm White Wood Glue Jar</v>
      </c>
      <c r="M6525" s="103">
        <f t="shared" si="2"/>
        <v>0</v>
      </c>
      <c r="N6525" s="102" t="str">
        <f t="shared" si="3"/>
        <v>wk </v>
      </c>
    </row>
    <row r="6526" ht="12.75" customHeight="1">
      <c r="A6526" s="15" t="s">
        <v>5663</v>
      </c>
      <c r="B6526" s="15" t="s">
        <v>3123</v>
      </c>
      <c r="C6526" s="15" t="s">
        <v>4321</v>
      </c>
      <c r="D6526" s="15" t="s">
        <v>3763</v>
      </c>
      <c r="E6526" s="15" t="s">
        <v>17495</v>
      </c>
      <c r="F6526" s="15" t="s">
        <v>17496</v>
      </c>
      <c r="G6526" s="15" t="s">
        <v>17497</v>
      </c>
      <c r="H6526" s="15" t="s">
        <v>17498</v>
      </c>
      <c r="I6526" s="15" t="s">
        <v>4327</v>
      </c>
      <c r="J6526" s="15" t="s">
        <v>5653</v>
      </c>
      <c r="K6526" s="15"/>
      <c r="L6526" s="103" t="str">
        <f t="shared" si="1"/>
        <v>B-T53-W25-500 gm White Wood Glue Jar</v>
      </c>
      <c r="M6526" s="103">
        <f t="shared" si="2"/>
        <v>1152</v>
      </c>
      <c r="N6526" s="102" t="str">
        <f t="shared" si="3"/>
        <v>wk 36</v>
      </c>
    </row>
    <row r="6527" ht="12.75" customHeight="1">
      <c r="A6527" s="15" t="s">
        <v>4857</v>
      </c>
      <c r="B6527" s="15" t="s">
        <v>3128</v>
      </c>
      <c r="C6527" s="15" t="s">
        <v>4321</v>
      </c>
      <c r="D6527" s="15" t="s">
        <v>17499</v>
      </c>
      <c r="E6527" s="15" t="s">
        <v>17500</v>
      </c>
      <c r="F6527" s="15" t="s">
        <v>8690</v>
      </c>
      <c r="G6527" s="15" t="s">
        <v>17501</v>
      </c>
      <c r="H6527" s="15" t="s">
        <v>17502</v>
      </c>
      <c r="I6527" s="15" t="s">
        <v>5045</v>
      </c>
      <c r="J6527" s="15" t="s">
        <v>4328</v>
      </c>
      <c r="K6527" s="15"/>
      <c r="L6527" s="103" t="str">
        <f t="shared" si="1"/>
        <v>B-T53-W25-500 gm White Wood Glue Jar</v>
      </c>
      <c r="M6527" s="103">
        <f t="shared" si="2"/>
        <v>10112</v>
      </c>
      <c r="N6527" s="102" t="str">
        <f t="shared" si="3"/>
        <v>wk </v>
      </c>
    </row>
    <row r="6528" ht="12.75" customHeight="1">
      <c r="A6528" s="15" t="s">
        <v>17503</v>
      </c>
      <c r="B6528" s="15" t="s">
        <v>2934</v>
      </c>
      <c r="C6528" s="15" t="s">
        <v>3146</v>
      </c>
      <c r="D6528" s="15" t="s">
        <v>3145</v>
      </c>
      <c r="E6528" s="15"/>
      <c r="F6528" s="15" t="s">
        <v>4308</v>
      </c>
      <c r="G6528" s="15" t="s">
        <v>4352</v>
      </c>
      <c r="H6528" s="15" t="s">
        <v>3149</v>
      </c>
      <c r="I6528" s="15" t="s">
        <v>3156</v>
      </c>
      <c r="J6528" s="15"/>
      <c r="K6528" s="15"/>
      <c r="L6528" s="103" t="str">
        <f t="shared" si="1"/>
        <v>B-T53-W25PATTEX-ECO-500 gm White Pntd Pattex Wood Glue Economy</v>
      </c>
      <c r="M6528" s="103">
        <f t="shared" si="2"/>
        <v>0</v>
      </c>
      <c r="N6528" s="102" t="str">
        <f t="shared" si="3"/>
        <v>wk </v>
      </c>
    </row>
    <row r="6529" ht="12.75" customHeight="1">
      <c r="A6529" s="15" t="s">
        <v>4579</v>
      </c>
      <c r="B6529" s="15" t="s">
        <v>3123</v>
      </c>
      <c r="C6529" s="15" t="s">
        <v>4321</v>
      </c>
      <c r="D6529" s="15" t="s">
        <v>3657</v>
      </c>
      <c r="E6529" s="15" t="s">
        <v>17504</v>
      </c>
      <c r="F6529" s="15" t="s">
        <v>11103</v>
      </c>
      <c r="G6529" s="15" t="s">
        <v>17505</v>
      </c>
      <c r="H6529" s="15" t="s">
        <v>17506</v>
      </c>
      <c r="I6529" s="15" t="s">
        <v>4327</v>
      </c>
      <c r="J6529" s="15" t="s">
        <v>4359</v>
      </c>
      <c r="K6529" s="15"/>
      <c r="L6529" s="103" t="str">
        <f t="shared" si="1"/>
        <v>B-T53-W25PATTEX-ECO-500 gm White Pntd Pattex Wood Glue Economy</v>
      </c>
      <c r="M6529" s="103">
        <f t="shared" si="2"/>
        <v>2304</v>
      </c>
      <c r="N6529" s="102" t="str">
        <f t="shared" si="3"/>
        <v>wk </v>
      </c>
    </row>
    <row r="6530" ht="12.75" customHeight="1">
      <c r="A6530" s="15" t="s">
        <v>4600</v>
      </c>
      <c r="B6530" s="15" t="s">
        <v>3123</v>
      </c>
      <c r="C6530" s="15" t="s">
        <v>4321</v>
      </c>
      <c r="D6530" s="15" t="s">
        <v>17507</v>
      </c>
      <c r="E6530" s="15" t="s">
        <v>17508</v>
      </c>
      <c r="F6530" s="15" t="s">
        <v>11103</v>
      </c>
      <c r="G6530" s="15" t="s">
        <v>17509</v>
      </c>
      <c r="H6530" s="15" t="s">
        <v>17510</v>
      </c>
      <c r="I6530" s="15" t="s">
        <v>4327</v>
      </c>
      <c r="J6530" s="15" t="s">
        <v>4359</v>
      </c>
      <c r="K6530" s="15"/>
      <c r="L6530" s="103" t="str">
        <f t="shared" si="1"/>
        <v>B-T53-W25PATTEX-ECO-500 gm White Pntd Pattex Wood Glue Economy</v>
      </c>
      <c r="M6530" s="103">
        <f t="shared" si="2"/>
        <v>1897</v>
      </c>
      <c r="N6530" s="102" t="str">
        <f t="shared" si="3"/>
        <v>wk </v>
      </c>
    </row>
    <row r="6531" ht="12.75" customHeight="1">
      <c r="A6531" s="15" t="s">
        <v>4720</v>
      </c>
      <c r="B6531" s="15" t="s">
        <v>3123</v>
      </c>
      <c r="C6531" s="15" t="s">
        <v>4321</v>
      </c>
      <c r="D6531" s="15" t="s">
        <v>17511</v>
      </c>
      <c r="E6531" s="15" t="s">
        <v>17512</v>
      </c>
      <c r="F6531" s="15" t="s">
        <v>11103</v>
      </c>
      <c r="G6531" s="15" t="s">
        <v>17513</v>
      </c>
      <c r="H6531" s="15" t="s">
        <v>17514</v>
      </c>
      <c r="I6531" s="15" t="s">
        <v>4327</v>
      </c>
      <c r="J6531" s="15" t="s">
        <v>4328</v>
      </c>
      <c r="K6531" s="15"/>
      <c r="L6531" s="103" t="str">
        <f t="shared" si="1"/>
        <v>B-T53-W25PATTEX-ECO-500 gm White Pntd Pattex Wood Glue Economy</v>
      </c>
      <c r="M6531" s="103">
        <f t="shared" si="2"/>
        <v>768</v>
      </c>
      <c r="N6531" s="102" t="str">
        <f t="shared" si="3"/>
        <v>wk </v>
      </c>
    </row>
    <row r="6532" ht="12.75" customHeight="1">
      <c r="A6532" s="15" t="s">
        <v>4720</v>
      </c>
      <c r="B6532" s="15" t="s">
        <v>3123</v>
      </c>
      <c r="C6532" s="15" t="s">
        <v>4321</v>
      </c>
      <c r="D6532" s="15" t="s">
        <v>17515</v>
      </c>
      <c r="E6532" s="15" t="s">
        <v>17516</v>
      </c>
      <c r="F6532" s="15" t="s">
        <v>11103</v>
      </c>
      <c r="G6532" s="15" t="s">
        <v>17517</v>
      </c>
      <c r="H6532" s="15" t="s">
        <v>17518</v>
      </c>
      <c r="I6532" s="15" t="s">
        <v>4327</v>
      </c>
      <c r="J6532" s="15" t="s">
        <v>4328</v>
      </c>
      <c r="K6532" s="15"/>
      <c r="L6532" s="103" t="str">
        <f t="shared" si="1"/>
        <v>B-T53-W25PATTEX-ECO-500 gm White Pntd Pattex Wood Glue Economy</v>
      </c>
      <c r="M6532" s="103">
        <f t="shared" si="2"/>
        <v>384</v>
      </c>
      <c r="N6532" s="102" t="str">
        <f t="shared" si="3"/>
        <v>wk </v>
      </c>
    </row>
    <row r="6533" ht="12.75" customHeight="1">
      <c r="A6533" s="15" t="s">
        <v>4720</v>
      </c>
      <c r="B6533" s="15" t="s">
        <v>3123</v>
      </c>
      <c r="C6533" s="15" t="s">
        <v>4321</v>
      </c>
      <c r="D6533" s="15" t="s">
        <v>9193</v>
      </c>
      <c r="E6533" s="15" t="s">
        <v>17519</v>
      </c>
      <c r="F6533" s="15" t="s">
        <v>11103</v>
      </c>
      <c r="G6533" s="15" t="s">
        <v>17520</v>
      </c>
      <c r="H6533" s="15" t="s">
        <v>17521</v>
      </c>
      <c r="I6533" s="15" t="s">
        <v>4327</v>
      </c>
      <c r="J6533" s="15" t="s">
        <v>4328</v>
      </c>
      <c r="K6533" s="15"/>
      <c r="L6533" s="103" t="str">
        <f t="shared" si="1"/>
        <v>B-T53-W25PATTEX-ECO-500 gm White Pntd Pattex Wood Glue Economy</v>
      </c>
      <c r="M6533" s="103">
        <f t="shared" si="2"/>
        <v>4608</v>
      </c>
      <c r="N6533" s="102" t="str">
        <f t="shared" si="3"/>
        <v>wk </v>
      </c>
    </row>
    <row r="6534" ht="12.75" customHeight="1">
      <c r="A6534" s="15" t="s">
        <v>4769</v>
      </c>
      <c r="B6534" s="15" t="s">
        <v>3123</v>
      </c>
      <c r="C6534" s="15" t="s">
        <v>4321</v>
      </c>
      <c r="D6534" s="15" t="s">
        <v>17522</v>
      </c>
      <c r="E6534" s="15" t="s">
        <v>17523</v>
      </c>
      <c r="F6534" s="15" t="s">
        <v>11103</v>
      </c>
      <c r="G6534" s="15" t="s">
        <v>17524</v>
      </c>
      <c r="H6534" s="15" t="s">
        <v>17525</v>
      </c>
      <c r="I6534" s="15" t="s">
        <v>4327</v>
      </c>
      <c r="J6534" s="15" t="s">
        <v>4359</v>
      </c>
      <c r="K6534" s="15"/>
      <c r="L6534" s="103" t="str">
        <f t="shared" si="1"/>
        <v>B-T53-W25PATTEX-ECO-500 gm White Pntd Pattex Wood Glue Economy</v>
      </c>
      <c r="M6534" s="103">
        <f t="shared" si="2"/>
        <v>2944</v>
      </c>
      <c r="N6534" s="102" t="str">
        <f t="shared" si="3"/>
        <v>wk 28</v>
      </c>
    </row>
    <row r="6535" ht="12.75" customHeight="1">
      <c r="A6535" s="15" t="s">
        <v>4771</v>
      </c>
      <c r="B6535" s="15" t="s">
        <v>3123</v>
      </c>
      <c r="C6535" s="15" t="s">
        <v>4321</v>
      </c>
      <c r="D6535" s="15" t="s">
        <v>17522</v>
      </c>
      <c r="E6535" s="15" t="s">
        <v>17526</v>
      </c>
      <c r="F6535" s="15" t="s">
        <v>11103</v>
      </c>
      <c r="G6535" s="15" t="s">
        <v>17524</v>
      </c>
      <c r="H6535" s="15" t="s">
        <v>17525</v>
      </c>
      <c r="I6535" s="15" t="s">
        <v>4327</v>
      </c>
      <c r="J6535" s="15" t="s">
        <v>4359</v>
      </c>
      <c r="K6535" s="15"/>
      <c r="L6535" s="103" t="str">
        <f t="shared" si="1"/>
        <v>B-T53-W25PATTEX-ECO-500 gm White Pntd Pattex Wood Glue Economy</v>
      </c>
      <c r="M6535" s="103">
        <f t="shared" si="2"/>
        <v>2944</v>
      </c>
      <c r="N6535" s="102" t="str">
        <f t="shared" si="3"/>
        <v>wk 32</v>
      </c>
    </row>
    <row r="6536" ht="12.75" customHeight="1">
      <c r="A6536" s="15" t="s">
        <v>4786</v>
      </c>
      <c r="B6536" s="15" t="s">
        <v>3123</v>
      </c>
      <c r="C6536" s="15" t="s">
        <v>4321</v>
      </c>
      <c r="D6536" s="15" t="s">
        <v>17527</v>
      </c>
      <c r="E6536" s="15" t="s">
        <v>17528</v>
      </c>
      <c r="F6536" s="15" t="s">
        <v>11103</v>
      </c>
      <c r="G6536" s="15" t="s">
        <v>17529</v>
      </c>
      <c r="H6536" s="15" t="s">
        <v>17530</v>
      </c>
      <c r="I6536" s="15" t="s">
        <v>4327</v>
      </c>
      <c r="J6536" s="15" t="s">
        <v>4359</v>
      </c>
      <c r="K6536" s="15"/>
      <c r="L6536" s="103" t="str">
        <f t="shared" si="1"/>
        <v>B-T53-W25PATTEX-ECO-500 gm White Pntd Pattex Wood Glue Economy</v>
      </c>
      <c r="M6536" s="103">
        <f t="shared" si="2"/>
        <v>5913</v>
      </c>
      <c r="N6536" s="102" t="str">
        <f t="shared" si="3"/>
        <v>wk </v>
      </c>
    </row>
    <row r="6537" ht="12.75" customHeight="1">
      <c r="A6537" s="15" t="s">
        <v>17531</v>
      </c>
      <c r="B6537" s="15" t="s">
        <v>2942</v>
      </c>
      <c r="C6537" s="15" t="s">
        <v>3146</v>
      </c>
      <c r="D6537" s="15" t="s">
        <v>3145</v>
      </c>
      <c r="E6537" s="15"/>
      <c r="F6537" s="15" t="s">
        <v>4308</v>
      </c>
      <c r="G6537" s="15" t="s">
        <v>4352</v>
      </c>
      <c r="H6537" s="15" t="s">
        <v>3149</v>
      </c>
      <c r="I6537" s="15" t="s">
        <v>3156</v>
      </c>
      <c r="J6537" s="15"/>
      <c r="K6537" s="15"/>
      <c r="L6537" s="103" t="str">
        <f t="shared" si="1"/>
        <v>B-UNI1-W21PRE-200 ml White Labelled Premium Bottle</v>
      </c>
      <c r="M6537" s="103">
        <f t="shared" si="2"/>
        <v>0</v>
      </c>
      <c r="N6537" s="102" t="str">
        <f t="shared" si="3"/>
        <v>wk </v>
      </c>
    </row>
    <row r="6538" ht="12.75" customHeight="1">
      <c r="A6538" s="15" t="s">
        <v>5658</v>
      </c>
      <c r="B6538" s="15" t="s">
        <v>3123</v>
      </c>
      <c r="C6538" s="15" t="s">
        <v>4321</v>
      </c>
      <c r="D6538" s="15" t="s">
        <v>4354</v>
      </c>
      <c r="E6538" s="15" t="s">
        <v>17532</v>
      </c>
      <c r="F6538" s="15" t="s">
        <v>17533</v>
      </c>
      <c r="G6538" s="15" t="s">
        <v>17534</v>
      </c>
      <c r="H6538" s="15" t="s">
        <v>17535</v>
      </c>
      <c r="I6538" s="15" t="s">
        <v>4327</v>
      </c>
      <c r="J6538" s="15" t="s">
        <v>4359</v>
      </c>
      <c r="K6538" s="15"/>
      <c r="L6538" s="103" t="str">
        <f t="shared" si="1"/>
        <v>B-UNI1-W21PRE-200 ml White Labelled Premium Bottle</v>
      </c>
      <c r="M6538" s="103">
        <f t="shared" si="2"/>
        <v>3960</v>
      </c>
      <c r="N6538" s="102" t="str">
        <f t="shared" si="3"/>
        <v>wk 31</v>
      </c>
    </row>
    <row r="6539" ht="12.75" customHeight="1">
      <c r="A6539" s="15" t="s">
        <v>5663</v>
      </c>
      <c r="B6539" s="15" t="s">
        <v>3123</v>
      </c>
      <c r="C6539" s="15" t="s">
        <v>4321</v>
      </c>
      <c r="D6539" s="15" t="s">
        <v>5341</v>
      </c>
      <c r="E6539" s="15" t="s">
        <v>17536</v>
      </c>
      <c r="F6539" s="15" t="s">
        <v>17533</v>
      </c>
      <c r="G6539" s="15" t="s">
        <v>17537</v>
      </c>
      <c r="H6539" s="15" t="s">
        <v>17538</v>
      </c>
      <c r="I6539" s="15" t="s">
        <v>4327</v>
      </c>
      <c r="J6539" s="15" t="s">
        <v>4359</v>
      </c>
      <c r="K6539" s="15"/>
      <c r="L6539" s="103" t="str">
        <f t="shared" si="1"/>
        <v>B-UNI1-W21PRE-200 ml White Labelled Premium Bottle</v>
      </c>
      <c r="M6539" s="103">
        <f t="shared" si="2"/>
        <v>2520</v>
      </c>
      <c r="N6539" s="102" t="str">
        <f t="shared" si="3"/>
        <v>wk 36</v>
      </c>
    </row>
    <row r="6540" ht="12.75" customHeight="1">
      <c r="A6540" s="15" t="s">
        <v>17539</v>
      </c>
      <c r="B6540" s="15"/>
      <c r="C6540" s="15" t="s">
        <v>3146</v>
      </c>
      <c r="D6540" s="15" t="s">
        <v>3145</v>
      </c>
      <c r="E6540" s="15"/>
      <c r="F6540" s="15" t="s">
        <v>4308</v>
      </c>
      <c r="G6540" s="15" t="s">
        <v>17540</v>
      </c>
      <c r="H6540" s="15" t="s">
        <v>3149</v>
      </c>
      <c r="I6540" s="15" t="s">
        <v>3177</v>
      </c>
      <c r="J6540" s="15"/>
      <c r="K6540" s="15"/>
      <c r="L6540" s="103" t="str">
        <f t="shared" si="1"/>
        <v>B-UV40-N13ULT-E-40ml Nat Pntd Ultravetis Endozole Bottle</v>
      </c>
      <c r="M6540" s="103">
        <f t="shared" si="2"/>
        <v>0</v>
      </c>
      <c r="N6540" s="102" t="str">
        <f t="shared" si="3"/>
        <v>wk </v>
      </c>
    </row>
    <row r="6541" ht="12.75" customHeight="1">
      <c r="A6541" s="15" t="s">
        <v>4435</v>
      </c>
      <c r="B6541" s="15" t="s">
        <v>3123</v>
      </c>
      <c r="C6541" s="15" t="s">
        <v>4321</v>
      </c>
      <c r="D6541" s="15" t="s">
        <v>17541</v>
      </c>
      <c r="E6541" s="15" t="s">
        <v>17542</v>
      </c>
      <c r="F6541" s="15" t="s">
        <v>15886</v>
      </c>
      <c r="G6541" s="15" t="s">
        <v>17543</v>
      </c>
      <c r="H6541" s="15" t="s">
        <v>17544</v>
      </c>
      <c r="I6541" s="15" t="s">
        <v>4327</v>
      </c>
      <c r="J6541" s="15" t="s">
        <v>5653</v>
      </c>
      <c r="K6541" s="15"/>
      <c r="L6541" s="103" t="str">
        <f t="shared" si="1"/>
        <v>B-UV40-N13ULT-E-40ml Nat Pntd Ultravetis Endozole Bottle</v>
      </c>
      <c r="M6541" s="103">
        <f t="shared" si="2"/>
        <v>2000</v>
      </c>
      <c r="N6541" s="102" t="str">
        <f t="shared" si="3"/>
        <v>wk </v>
      </c>
    </row>
    <row r="6542" ht="12.75" customHeight="1">
      <c r="A6542" s="15" t="s">
        <v>4437</v>
      </c>
      <c r="B6542" s="15" t="s">
        <v>3123</v>
      </c>
      <c r="C6542" s="15" t="s">
        <v>4321</v>
      </c>
      <c r="D6542" s="15" t="s">
        <v>17541</v>
      </c>
      <c r="E6542" s="15" t="s">
        <v>17545</v>
      </c>
      <c r="F6542" s="15" t="s">
        <v>15886</v>
      </c>
      <c r="G6542" s="15" t="s">
        <v>17543</v>
      </c>
      <c r="H6542" s="15" t="s">
        <v>17544</v>
      </c>
      <c r="I6542" s="15" t="s">
        <v>4327</v>
      </c>
      <c r="J6542" s="15" t="s">
        <v>5653</v>
      </c>
      <c r="K6542" s="15"/>
      <c r="L6542" s="103" t="str">
        <f t="shared" si="1"/>
        <v>B-UV40-N13ULT-E-40ml Nat Pntd Ultravetis Endozole Bottle</v>
      </c>
      <c r="M6542" s="103">
        <f t="shared" si="2"/>
        <v>2000</v>
      </c>
      <c r="N6542" s="102" t="str">
        <f t="shared" si="3"/>
        <v>wk </v>
      </c>
    </row>
    <row r="6543" ht="12.75" customHeight="1">
      <c r="A6543" s="15" t="s">
        <v>4441</v>
      </c>
      <c r="B6543" s="15" t="s">
        <v>3123</v>
      </c>
      <c r="C6543" s="15" t="s">
        <v>4321</v>
      </c>
      <c r="D6543" s="15" t="s">
        <v>12123</v>
      </c>
      <c r="E6543" s="15" t="s">
        <v>17546</v>
      </c>
      <c r="F6543" s="15" t="s">
        <v>15886</v>
      </c>
      <c r="G6543" s="15" t="s">
        <v>13454</v>
      </c>
      <c r="H6543" s="15" t="s">
        <v>17547</v>
      </c>
      <c r="I6543" s="15" t="s">
        <v>4327</v>
      </c>
      <c r="J6543" s="15" t="s">
        <v>5653</v>
      </c>
      <c r="K6543" s="15"/>
      <c r="L6543" s="103" t="str">
        <f t="shared" si="1"/>
        <v>B-UV40-N13ULT-E-40ml Nat Pntd Ultravetis Endozole Bottle</v>
      </c>
      <c r="M6543" s="103">
        <f t="shared" si="2"/>
        <v>5000</v>
      </c>
      <c r="N6543" s="102" t="str">
        <f t="shared" si="3"/>
        <v>wk </v>
      </c>
    </row>
    <row r="6544" ht="12.75" customHeight="1">
      <c r="A6544" s="15" t="s">
        <v>4467</v>
      </c>
      <c r="B6544" s="15" t="s">
        <v>3123</v>
      </c>
      <c r="C6544" s="15" t="s">
        <v>4321</v>
      </c>
      <c r="D6544" s="15" t="s">
        <v>12123</v>
      </c>
      <c r="E6544" s="15" t="s">
        <v>17548</v>
      </c>
      <c r="F6544" s="15" t="s">
        <v>15886</v>
      </c>
      <c r="G6544" s="15" t="s">
        <v>13454</v>
      </c>
      <c r="H6544" s="15" t="s">
        <v>17547</v>
      </c>
      <c r="I6544" s="15" t="s">
        <v>4327</v>
      </c>
      <c r="J6544" s="15" t="s">
        <v>5653</v>
      </c>
      <c r="K6544" s="15"/>
      <c r="L6544" s="103" t="str">
        <f t="shared" si="1"/>
        <v>B-UV40-N13ULT-E-40ml Nat Pntd Ultravetis Endozole Bottle</v>
      </c>
      <c r="M6544" s="103">
        <f t="shared" si="2"/>
        <v>5000</v>
      </c>
      <c r="N6544" s="102" t="str">
        <f t="shared" si="3"/>
        <v>wk 31</v>
      </c>
    </row>
    <row r="6545" ht="12.75" customHeight="1">
      <c r="A6545" s="15" t="s">
        <v>4477</v>
      </c>
      <c r="B6545" s="15" t="s">
        <v>3123</v>
      </c>
      <c r="C6545" s="15" t="s">
        <v>4321</v>
      </c>
      <c r="D6545" s="15" t="s">
        <v>15894</v>
      </c>
      <c r="E6545" s="15" t="s">
        <v>17549</v>
      </c>
      <c r="F6545" s="15" t="s">
        <v>15886</v>
      </c>
      <c r="G6545" s="15" t="s">
        <v>6484</v>
      </c>
      <c r="H6545" s="15" t="s">
        <v>17550</v>
      </c>
      <c r="I6545" s="15" t="s">
        <v>4327</v>
      </c>
      <c r="J6545" s="15" t="s">
        <v>5653</v>
      </c>
      <c r="K6545" s="15"/>
      <c r="L6545" s="103" t="str">
        <f t="shared" si="1"/>
        <v>B-UV40-N13ULT-E-40ml Nat Pntd Ultravetis Endozole Bottle</v>
      </c>
      <c r="M6545" s="103">
        <f t="shared" si="2"/>
        <v>1000</v>
      </c>
      <c r="N6545" s="102" t="str">
        <f t="shared" si="3"/>
        <v>wk 40</v>
      </c>
    </row>
    <row r="6546" ht="12.75" customHeight="1">
      <c r="A6546" s="15" t="s">
        <v>4810</v>
      </c>
      <c r="B6546" s="15" t="s">
        <v>3123</v>
      </c>
      <c r="C6546" s="15" t="s">
        <v>4321</v>
      </c>
      <c r="D6546" s="15" t="s">
        <v>12123</v>
      </c>
      <c r="E6546" s="15" t="s">
        <v>17551</v>
      </c>
      <c r="F6546" s="15" t="s">
        <v>15886</v>
      </c>
      <c r="G6546" s="15" t="s">
        <v>13454</v>
      </c>
      <c r="H6546" s="15" t="s">
        <v>17552</v>
      </c>
      <c r="I6546" s="15" t="s">
        <v>4327</v>
      </c>
      <c r="J6546" s="15" t="s">
        <v>4345</v>
      </c>
      <c r="K6546" s="15"/>
      <c r="L6546" s="103" t="str">
        <f t="shared" si="1"/>
        <v>B-UV40-N13ULT-E-40ml Nat Pntd Ultravetis Endozole Bottle</v>
      </c>
      <c r="M6546" s="103">
        <f t="shared" si="2"/>
        <v>5000</v>
      </c>
      <c r="N6546" s="102" t="str">
        <f t="shared" si="3"/>
        <v>wk </v>
      </c>
    </row>
    <row r="6547" ht="12.75" customHeight="1">
      <c r="A6547" s="15" t="s">
        <v>4818</v>
      </c>
      <c r="B6547" s="15" t="s">
        <v>3123</v>
      </c>
      <c r="C6547" s="15" t="s">
        <v>4321</v>
      </c>
      <c r="D6547" s="15" t="s">
        <v>17553</v>
      </c>
      <c r="E6547" s="15" t="s">
        <v>17554</v>
      </c>
      <c r="F6547" s="15" t="s">
        <v>15886</v>
      </c>
      <c r="G6547" s="15" t="s">
        <v>17555</v>
      </c>
      <c r="H6547" s="15" t="s">
        <v>17556</v>
      </c>
      <c r="I6547" s="15" t="s">
        <v>4327</v>
      </c>
      <c r="J6547" s="15" t="s">
        <v>4345</v>
      </c>
      <c r="K6547" s="15"/>
      <c r="L6547" s="103" t="str">
        <f t="shared" si="1"/>
        <v>B-UV40-N13ULT-E-40ml Nat Pntd Ultravetis Endozole Bottle</v>
      </c>
      <c r="M6547" s="103">
        <f t="shared" si="2"/>
        <v>5920</v>
      </c>
      <c r="N6547" s="102" t="str">
        <f t="shared" si="3"/>
        <v>wk 6</v>
      </c>
    </row>
    <row r="6548" ht="12.75" customHeight="1">
      <c r="A6548" s="15" t="s">
        <v>4823</v>
      </c>
      <c r="B6548" s="15" t="s">
        <v>3123</v>
      </c>
      <c r="C6548" s="15" t="s">
        <v>4321</v>
      </c>
      <c r="D6548" s="15" t="s">
        <v>17557</v>
      </c>
      <c r="E6548" s="15" t="s">
        <v>17558</v>
      </c>
      <c r="F6548" s="15" t="s">
        <v>15886</v>
      </c>
      <c r="G6548" s="15" t="s">
        <v>17149</v>
      </c>
      <c r="H6548" s="15" t="s">
        <v>17559</v>
      </c>
      <c r="I6548" s="15" t="s">
        <v>4327</v>
      </c>
      <c r="J6548" s="15" t="s">
        <v>4345</v>
      </c>
      <c r="K6548" s="15"/>
      <c r="L6548" s="103" t="str">
        <f t="shared" si="1"/>
        <v>B-UV40-N13ULT-E-40ml Nat Pntd Ultravetis Endozole Bottle</v>
      </c>
      <c r="M6548" s="103">
        <f t="shared" si="2"/>
        <v>4000</v>
      </c>
      <c r="N6548" s="102" t="str">
        <f t="shared" si="3"/>
        <v>wk 15</v>
      </c>
    </row>
    <row r="6549" ht="12.75" customHeight="1">
      <c r="A6549" s="15" t="s">
        <v>4840</v>
      </c>
      <c r="B6549" s="15" t="s">
        <v>3123</v>
      </c>
      <c r="C6549" s="15" t="s">
        <v>4321</v>
      </c>
      <c r="D6549" s="15" t="s">
        <v>12123</v>
      </c>
      <c r="E6549" s="15" t="s">
        <v>17560</v>
      </c>
      <c r="F6549" s="15" t="s">
        <v>15886</v>
      </c>
      <c r="G6549" s="15" t="s">
        <v>13454</v>
      </c>
      <c r="H6549" s="15" t="s">
        <v>17552</v>
      </c>
      <c r="I6549" s="15" t="s">
        <v>4327</v>
      </c>
      <c r="J6549" s="15" t="s">
        <v>4345</v>
      </c>
      <c r="K6549" s="15"/>
      <c r="L6549" s="103" t="str">
        <f t="shared" si="1"/>
        <v>B-UV40-N13ULT-E-40ml Nat Pntd Ultravetis Endozole Bottle</v>
      </c>
      <c r="M6549" s="103">
        <f t="shared" si="2"/>
        <v>5000</v>
      </c>
      <c r="N6549" s="102" t="str">
        <f t="shared" si="3"/>
        <v>wk 50</v>
      </c>
    </row>
    <row r="6550" ht="12.75" customHeight="1">
      <c r="A6550" s="15" t="s">
        <v>17561</v>
      </c>
      <c r="B6550" s="15" t="s">
        <v>5279</v>
      </c>
      <c r="C6550" s="15" t="s">
        <v>3146</v>
      </c>
      <c r="D6550" s="15" t="s">
        <v>3145</v>
      </c>
      <c r="E6550" s="15"/>
      <c r="F6550" s="15" t="s">
        <v>4308</v>
      </c>
      <c r="G6550" s="15" t="s">
        <v>17540</v>
      </c>
      <c r="H6550" s="15" t="s">
        <v>3149</v>
      </c>
      <c r="I6550" s="15" t="s">
        <v>3156</v>
      </c>
      <c r="J6550" s="15"/>
      <c r="K6550" s="15"/>
      <c r="L6550" s="103" t="str">
        <f t="shared" si="1"/>
        <v>B-UV40-N13ULT-V-40 ml Nat Pntd Ultravetis Valbazen Bottle</v>
      </c>
      <c r="M6550" s="103">
        <f t="shared" si="2"/>
        <v>0</v>
      </c>
      <c r="N6550" s="102" t="str">
        <f t="shared" si="3"/>
        <v>wk </v>
      </c>
    </row>
    <row r="6551" ht="12.75" customHeight="1">
      <c r="A6551" s="15" t="s">
        <v>4329</v>
      </c>
      <c r="B6551" s="15" t="s">
        <v>3123</v>
      </c>
      <c r="C6551" s="15" t="s">
        <v>4321</v>
      </c>
      <c r="D6551" s="15" t="s">
        <v>4124</v>
      </c>
      <c r="E6551" s="15" t="s">
        <v>17562</v>
      </c>
      <c r="F6551" s="15" t="s">
        <v>15886</v>
      </c>
      <c r="G6551" s="15" t="s">
        <v>6490</v>
      </c>
      <c r="H6551" s="15" t="s">
        <v>17563</v>
      </c>
      <c r="I6551" s="15" t="s">
        <v>4327</v>
      </c>
      <c r="J6551" s="15" t="s">
        <v>5653</v>
      </c>
      <c r="K6551" s="15"/>
      <c r="L6551" s="103" t="str">
        <f t="shared" si="1"/>
        <v>B-UV40-N13ULT-V-40 ml Nat Pntd Ultravetis Valbazen Bottle</v>
      </c>
      <c r="M6551" s="103">
        <f t="shared" si="2"/>
        <v>3000</v>
      </c>
      <c r="N6551" s="102" t="str">
        <f t="shared" si="3"/>
        <v>wk </v>
      </c>
    </row>
    <row r="6552" ht="12.75" customHeight="1">
      <c r="A6552" s="15" t="s">
        <v>4477</v>
      </c>
      <c r="B6552" s="15" t="s">
        <v>3123</v>
      </c>
      <c r="C6552" s="15" t="s">
        <v>4321</v>
      </c>
      <c r="D6552" s="15" t="s">
        <v>3437</v>
      </c>
      <c r="E6552" s="15" t="s">
        <v>17564</v>
      </c>
      <c r="F6552" s="15" t="s">
        <v>15886</v>
      </c>
      <c r="G6552" s="15" t="s">
        <v>17149</v>
      </c>
      <c r="H6552" s="15" t="s">
        <v>17565</v>
      </c>
      <c r="I6552" s="15" t="s">
        <v>4327</v>
      </c>
      <c r="J6552" s="15" t="s">
        <v>5653</v>
      </c>
      <c r="K6552" s="15"/>
      <c r="L6552" s="103" t="str">
        <f t="shared" si="1"/>
        <v>B-UV40-N13ULT-V-40 ml Nat Pntd Ultravetis Valbazen Bottle</v>
      </c>
      <c r="M6552" s="103">
        <f t="shared" si="2"/>
        <v>4000</v>
      </c>
      <c r="N6552" s="102" t="str">
        <f t="shared" si="3"/>
        <v>wk 40</v>
      </c>
    </row>
    <row r="6553" ht="12.75" customHeight="1">
      <c r="A6553" s="15" t="s">
        <v>4480</v>
      </c>
      <c r="B6553" s="15" t="s">
        <v>3123</v>
      </c>
      <c r="C6553" s="15" t="s">
        <v>4321</v>
      </c>
      <c r="D6553" s="15" t="s">
        <v>3282</v>
      </c>
      <c r="E6553" s="15" t="s">
        <v>17566</v>
      </c>
      <c r="F6553" s="15" t="s">
        <v>15886</v>
      </c>
      <c r="G6553" s="15" t="s">
        <v>6484</v>
      </c>
      <c r="H6553" s="15" t="s">
        <v>17567</v>
      </c>
      <c r="I6553" s="15" t="s">
        <v>4327</v>
      </c>
      <c r="J6553" s="15" t="s">
        <v>5653</v>
      </c>
      <c r="K6553" s="15"/>
      <c r="L6553" s="103" t="str">
        <f t="shared" si="1"/>
        <v>B-UV40-N13ULT-V-40 ml Nat Pntd Ultravetis Valbazen Bottle</v>
      </c>
      <c r="M6553" s="103">
        <f t="shared" si="2"/>
        <v>1000</v>
      </c>
      <c r="N6553" s="102" t="str">
        <f t="shared" si="3"/>
        <v>wk 45</v>
      </c>
    </row>
    <row r="6554" ht="12.75" customHeight="1">
      <c r="A6554" s="15" t="s">
        <v>4491</v>
      </c>
      <c r="B6554" s="15" t="s">
        <v>3123</v>
      </c>
      <c r="C6554" s="15" t="s">
        <v>4321</v>
      </c>
      <c r="D6554" s="15" t="s">
        <v>3441</v>
      </c>
      <c r="E6554" s="15" t="s">
        <v>17568</v>
      </c>
      <c r="F6554" s="15" t="s">
        <v>15886</v>
      </c>
      <c r="G6554" s="15" t="s">
        <v>17543</v>
      </c>
      <c r="H6554" s="15" t="s">
        <v>17569</v>
      </c>
      <c r="I6554" s="15" t="s">
        <v>4327</v>
      </c>
      <c r="J6554" s="15" t="s">
        <v>5653</v>
      </c>
      <c r="K6554" s="15"/>
      <c r="L6554" s="103" t="str">
        <f t="shared" si="1"/>
        <v>B-UV40-N13ULT-V-40 ml Nat Pntd Ultravetis Valbazen Bottle</v>
      </c>
      <c r="M6554" s="103">
        <f t="shared" si="2"/>
        <v>2000</v>
      </c>
      <c r="N6554" s="102" t="str">
        <f t="shared" si="3"/>
        <v>wk </v>
      </c>
    </row>
    <row r="6555" ht="12.75" customHeight="1">
      <c r="A6555" s="15" t="s">
        <v>4494</v>
      </c>
      <c r="B6555" s="15" t="s">
        <v>3123</v>
      </c>
      <c r="C6555" s="15" t="s">
        <v>4321</v>
      </c>
      <c r="D6555" s="15" t="s">
        <v>3437</v>
      </c>
      <c r="E6555" s="15" t="s">
        <v>17570</v>
      </c>
      <c r="F6555" s="15" t="s">
        <v>15886</v>
      </c>
      <c r="G6555" s="15" t="s">
        <v>17149</v>
      </c>
      <c r="H6555" s="15" t="s">
        <v>17565</v>
      </c>
      <c r="I6555" s="15" t="s">
        <v>4327</v>
      </c>
      <c r="J6555" s="15" t="s">
        <v>5653</v>
      </c>
      <c r="K6555" s="15"/>
      <c r="L6555" s="103" t="str">
        <f t="shared" si="1"/>
        <v>B-UV40-N13ULT-V-40 ml Nat Pntd Ultravetis Valbazen Bottle</v>
      </c>
      <c r="M6555" s="103">
        <f t="shared" si="2"/>
        <v>4000</v>
      </c>
      <c r="N6555" s="102" t="str">
        <f t="shared" si="3"/>
        <v>wk </v>
      </c>
    </row>
    <row r="6556" ht="12.75" customHeight="1">
      <c r="A6556" s="15" t="s">
        <v>4510</v>
      </c>
      <c r="B6556" s="15" t="s">
        <v>3123</v>
      </c>
      <c r="C6556" s="15" t="s">
        <v>4321</v>
      </c>
      <c r="D6556" s="15" t="s">
        <v>3325</v>
      </c>
      <c r="E6556" s="15" t="s">
        <v>17571</v>
      </c>
      <c r="F6556" s="15" t="s">
        <v>15886</v>
      </c>
      <c r="G6556" s="15" t="s">
        <v>17572</v>
      </c>
      <c r="H6556" s="15" t="s">
        <v>17573</v>
      </c>
      <c r="I6556" s="15" t="s">
        <v>4327</v>
      </c>
      <c r="J6556" s="15" t="s">
        <v>5653</v>
      </c>
      <c r="K6556" s="15"/>
      <c r="L6556" s="103" t="str">
        <f t="shared" si="1"/>
        <v>B-UV40-N13ULT-V-40 ml Nat Pntd Ultravetis Valbazen Bottle</v>
      </c>
      <c r="M6556" s="103">
        <f t="shared" si="2"/>
        <v>8000</v>
      </c>
      <c r="N6556" s="102" t="str">
        <f t="shared" si="3"/>
        <v>wk </v>
      </c>
    </row>
    <row r="6557" ht="12.75" customHeight="1">
      <c r="A6557" s="15" t="s">
        <v>4515</v>
      </c>
      <c r="B6557" s="15" t="s">
        <v>3123</v>
      </c>
      <c r="C6557" s="15" t="s">
        <v>4321</v>
      </c>
      <c r="D6557" s="15" t="s">
        <v>3441</v>
      </c>
      <c r="E6557" s="15" t="s">
        <v>17574</v>
      </c>
      <c r="F6557" s="15" t="s">
        <v>15886</v>
      </c>
      <c r="G6557" s="15" t="s">
        <v>17543</v>
      </c>
      <c r="H6557" s="15" t="s">
        <v>17569</v>
      </c>
      <c r="I6557" s="15" t="s">
        <v>4327</v>
      </c>
      <c r="J6557" s="15" t="s">
        <v>5653</v>
      </c>
      <c r="K6557" s="15"/>
      <c r="L6557" s="103" t="str">
        <f t="shared" si="1"/>
        <v>B-UV40-N13ULT-V-40 ml Nat Pntd Ultravetis Valbazen Bottle</v>
      </c>
      <c r="M6557" s="103">
        <f t="shared" si="2"/>
        <v>2000</v>
      </c>
      <c r="N6557" s="102" t="str">
        <f t="shared" si="3"/>
        <v>wk </v>
      </c>
    </row>
    <row r="6558" ht="12.75" customHeight="1">
      <c r="A6558" s="15" t="s">
        <v>4524</v>
      </c>
      <c r="B6558" s="15" t="s">
        <v>3123</v>
      </c>
      <c r="C6558" s="15" t="s">
        <v>4321</v>
      </c>
      <c r="D6558" s="15" t="s">
        <v>3150</v>
      </c>
      <c r="E6558" s="15" t="s">
        <v>17575</v>
      </c>
      <c r="F6558" s="15" t="s">
        <v>15886</v>
      </c>
      <c r="G6558" s="15" t="s">
        <v>17576</v>
      </c>
      <c r="H6558" s="15" t="s">
        <v>17577</v>
      </c>
      <c r="I6558" s="15" t="s">
        <v>4327</v>
      </c>
      <c r="J6558" s="15" t="s">
        <v>5653</v>
      </c>
      <c r="K6558" s="15"/>
      <c r="L6558" s="103" t="str">
        <f t="shared" si="1"/>
        <v>B-UV40-N13ULT-V-40 ml Nat Pntd Ultravetis Valbazen Bottle</v>
      </c>
      <c r="M6558" s="103">
        <f t="shared" si="2"/>
        <v>6000</v>
      </c>
      <c r="N6558" s="102" t="str">
        <f t="shared" si="3"/>
        <v>wk </v>
      </c>
    </row>
    <row r="6559" ht="12.75" customHeight="1">
      <c r="A6559" s="15" t="s">
        <v>4338</v>
      </c>
      <c r="B6559" s="15" t="s">
        <v>3123</v>
      </c>
      <c r="C6559" s="15" t="s">
        <v>4321</v>
      </c>
      <c r="D6559" s="15" t="s">
        <v>17578</v>
      </c>
      <c r="E6559" s="15" t="s">
        <v>17579</v>
      </c>
      <c r="F6559" s="15" t="s">
        <v>15886</v>
      </c>
      <c r="G6559" s="15" t="s">
        <v>17580</v>
      </c>
      <c r="H6559" s="15" t="s">
        <v>17581</v>
      </c>
      <c r="I6559" s="15" t="s">
        <v>4327</v>
      </c>
      <c r="J6559" s="15" t="s">
        <v>4345</v>
      </c>
      <c r="K6559" s="15"/>
      <c r="L6559" s="103" t="str">
        <f t="shared" si="1"/>
        <v>B-UV40-N13ULT-V-40 ml Nat Pntd Ultravetis Valbazen Bottle</v>
      </c>
      <c r="M6559" s="103">
        <f t="shared" si="2"/>
        <v>23000</v>
      </c>
      <c r="N6559" s="102" t="str">
        <f t="shared" si="3"/>
        <v>wk </v>
      </c>
    </row>
    <row r="6560" ht="12.75" customHeight="1">
      <c r="A6560" s="15" t="s">
        <v>4581</v>
      </c>
      <c r="B6560" s="15" t="s">
        <v>3123</v>
      </c>
      <c r="C6560" s="15" t="s">
        <v>4321</v>
      </c>
      <c r="D6560" s="15" t="s">
        <v>3282</v>
      </c>
      <c r="E6560" s="15" t="s">
        <v>17582</v>
      </c>
      <c r="F6560" s="15" t="s">
        <v>15886</v>
      </c>
      <c r="G6560" s="15" t="s">
        <v>6484</v>
      </c>
      <c r="H6560" s="15" t="s">
        <v>17583</v>
      </c>
      <c r="I6560" s="15" t="s">
        <v>4327</v>
      </c>
      <c r="J6560" s="15" t="s">
        <v>4345</v>
      </c>
      <c r="K6560" s="15"/>
      <c r="L6560" s="103" t="str">
        <f t="shared" si="1"/>
        <v>B-UV40-N13ULT-V-40 ml Nat Pntd Ultravetis Valbazen Bottle</v>
      </c>
      <c r="M6560" s="103">
        <f t="shared" si="2"/>
        <v>1000</v>
      </c>
      <c r="N6560" s="102" t="str">
        <f t="shared" si="3"/>
        <v>wk </v>
      </c>
    </row>
    <row r="6561" ht="12.75" customHeight="1">
      <c r="A6561" s="15" t="s">
        <v>4584</v>
      </c>
      <c r="B6561" s="15" t="s">
        <v>3123</v>
      </c>
      <c r="C6561" s="15" t="s">
        <v>4321</v>
      </c>
      <c r="D6561" s="15" t="s">
        <v>3437</v>
      </c>
      <c r="E6561" s="15" t="s">
        <v>17584</v>
      </c>
      <c r="F6561" s="15" t="s">
        <v>15886</v>
      </c>
      <c r="G6561" s="15" t="s">
        <v>17149</v>
      </c>
      <c r="H6561" s="15" t="s">
        <v>17585</v>
      </c>
      <c r="I6561" s="15" t="s">
        <v>4327</v>
      </c>
      <c r="J6561" s="15" t="s">
        <v>4345</v>
      </c>
      <c r="K6561" s="15"/>
      <c r="L6561" s="103" t="str">
        <f t="shared" si="1"/>
        <v>B-UV40-N13ULT-V-40 ml Nat Pntd Ultravetis Valbazen Bottle</v>
      </c>
      <c r="M6561" s="103">
        <f t="shared" si="2"/>
        <v>4000</v>
      </c>
      <c r="N6561" s="102" t="str">
        <f t="shared" si="3"/>
        <v>wk </v>
      </c>
    </row>
    <row r="6562" ht="12.75" customHeight="1">
      <c r="A6562" s="15" t="s">
        <v>4592</v>
      </c>
      <c r="B6562" s="15" t="s">
        <v>3123</v>
      </c>
      <c r="C6562" s="15" t="s">
        <v>4321</v>
      </c>
      <c r="D6562" s="15" t="s">
        <v>3441</v>
      </c>
      <c r="E6562" s="15" t="s">
        <v>17586</v>
      </c>
      <c r="F6562" s="15" t="s">
        <v>15886</v>
      </c>
      <c r="G6562" s="15" t="s">
        <v>17543</v>
      </c>
      <c r="H6562" s="15" t="s">
        <v>17587</v>
      </c>
      <c r="I6562" s="15" t="s">
        <v>4327</v>
      </c>
      <c r="J6562" s="15" t="s">
        <v>4345</v>
      </c>
      <c r="K6562" s="15"/>
      <c r="L6562" s="103" t="str">
        <f t="shared" si="1"/>
        <v>B-UV40-N13ULT-V-40 ml Nat Pntd Ultravetis Valbazen Bottle</v>
      </c>
      <c r="M6562" s="103">
        <f t="shared" si="2"/>
        <v>2000</v>
      </c>
      <c r="N6562" s="102" t="str">
        <f t="shared" si="3"/>
        <v>wk </v>
      </c>
    </row>
    <row r="6563" ht="12.75" customHeight="1">
      <c r="A6563" s="15" t="s">
        <v>4631</v>
      </c>
      <c r="B6563" s="15" t="s">
        <v>3123</v>
      </c>
      <c r="C6563" s="15" t="s">
        <v>4321</v>
      </c>
      <c r="D6563" s="15" t="s">
        <v>3441</v>
      </c>
      <c r="E6563" s="15" t="s">
        <v>17588</v>
      </c>
      <c r="F6563" s="15" t="s">
        <v>15886</v>
      </c>
      <c r="G6563" s="15" t="s">
        <v>17543</v>
      </c>
      <c r="H6563" s="15" t="s">
        <v>17589</v>
      </c>
      <c r="I6563" s="15" t="s">
        <v>4327</v>
      </c>
      <c r="J6563" s="15" t="s">
        <v>4359</v>
      </c>
      <c r="K6563" s="15"/>
      <c r="L6563" s="103" t="str">
        <f t="shared" si="1"/>
        <v>B-UV40-N13ULT-V-40 ml Nat Pntd Ultravetis Valbazen Bottle</v>
      </c>
      <c r="M6563" s="103">
        <f t="shared" si="2"/>
        <v>2000</v>
      </c>
      <c r="N6563" s="102" t="str">
        <f t="shared" si="3"/>
        <v>wk 40</v>
      </c>
    </row>
    <row r="6564" ht="12.75" customHeight="1">
      <c r="A6564" s="15" t="s">
        <v>4665</v>
      </c>
      <c r="B6564" s="15" t="s">
        <v>3123</v>
      </c>
      <c r="C6564" s="15" t="s">
        <v>4321</v>
      </c>
      <c r="D6564" s="15" t="s">
        <v>17590</v>
      </c>
      <c r="E6564" s="15" t="s">
        <v>17591</v>
      </c>
      <c r="F6564" s="15" t="s">
        <v>15886</v>
      </c>
      <c r="G6564" s="15" t="s">
        <v>17592</v>
      </c>
      <c r="H6564" s="15" t="s">
        <v>17593</v>
      </c>
      <c r="I6564" s="15" t="s">
        <v>4327</v>
      </c>
      <c r="J6564" s="15" t="s">
        <v>4359</v>
      </c>
      <c r="K6564" s="15"/>
      <c r="L6564" s="103" t="str">
        <f t="shared" si="1"/>
        <v>B-UV40-N13ULT-V-40 ml Nat Pntd Ultravetis Valbazen Bottle</v>
      </c>
      <c r="M6564" s="103">
        <f t="shared" si="2"/>
        <v>12883</v>
      </c>
      <c r="N6564" s="102" t="str">
        <f t="shared" si="3"/>
        <v>wk </v>
      </c>
    </row>
    <row r="6565" ht="12.75" customHeight="1">
      <c r="A6565" s="15" t="s">
        <v>4675</v>
      </c>
      <c r="B6565" s="15" t="s">
        <v>3123</v>
      </c>
      <c r="C6565" s="15" t="s">
        <v>4321</v>
      </c>
      <c r="D6565" s="15" t="s">
        <v>3437</v>
      </c>
      <c r="E6565" s="15" t="s">
        <v>17594</v>
      </c>
      <c r="F6565" s="15" t="s">
        <v>15886</v>
      </c>
      <c r="G6565" s="15" t="s">
        <v>17149</v>
      </c>
      <c r="H6565" s="15" t="s">
        <v>17595</v>
      </c>
      <c r="I6565" s="15" t="s">
        <v>4327</v>
      </c>
      <c r="J6565" s="15" t="s">
        <v>4359</v>
      </c>
      <c r="K6565" s="15"/>
      <c r="L6565" s="103" t="str">
        <f t="shared" si="1"/>
        <v>B-UV40-N13ULT-V-40 ml Nat Pntd Ultravetis Valbazen Bottle</v>
      </c>
      <c r="M6565" s="103">
        <f t="shared" si="2"/>
        <v>4000</v>
      </c>
      <c r="N6565" s="102" t="str">
        <f t="shared" si="3"/>
        <v>wk </v>
      </c>
    </row>
    <row r="6566" ht="12.75" customHeight="1">
      <c r="A6566" s="15" t="s">
        <v>4678</v>
      </c>
      <c r="B6566" s="15" t="s">
        <v>3123</v>
      </c>
      <c r="C6566" s="15" t="s">
        <v>4321</v>
      </c>
      <c r="D6566" s="15" t="s">
        <v>17596</v>
      </c>
      <c r="E6566" s="15" t="s">
        <v>17597</v>
      </c>
      <c r="F6566" s="15" t="s">
        <v>15886</v>
      </c>
      <c r="G6566" s="15" t="s">
        <v>17598</v>
      </c>
      <c r="H6566" s="15" t="s">
        <v>17599</v>
      </c>
      <c r="I6566" s="15" t="s">
        <v>4327</v>
      </c>
      <c r="J6566" s="15" t="s">
        <v>4359</v>
      </c>
      <c r="K6566" s="15"/>
      <c r="L6566" s="103" t="str">
        <f t="shared" si="1"/>
        <v>B-UV40-N13ULT-V-40 ml Nat Pntd Ultravetis Valbazen Bottle</v>
      </c>
      <c r="M6566" s="103">
        <f t="shared" si="2"/>
        <v>1801</v>
      </c>
      <c r="N6566" s="102" t="str">
        <f t="shared" si="3"/>
        <v>wk </v>
      </c>
    </row>
    <row r="6567" ht="12.75" customHeight="1">
      <c r="A6567" s="15" t="s">
        <v>17600</v>
      </c>
      <c r="B6567" s="15"/>
      <c r="C6567" s="15" t="s">
        <v>3146</v>
      </c>
      <c r="D6567" s="15" t="s">
        <v>3145</v>
      </c>
      <c r="E6567" s="15"/>
      <c r="F6567" s="15" t="s">
        <v>4308</v>
      </c>
      <c r="G6567" s="15" t="s">
        <v>17601</v>
      </c>
      <c r="H6567" s="15" t="s">
        <v>3149</v>
      </c>
      <c r="I6567" s="15" t="s">
        <v>3177</v>
      </c>
      <c r="J6567" s="15"/>
      <c r="K6567" s="15"/>
      <c r="L6567" s="103" t="str">
        <f t="shared" si="1"/>
        <v>B-V100-LBL13-100 gm L/Blue Jar</v>
      </c>
      <c r="M6567" s="103">
        <f t="shared" si="2"/>
        <v>0</v>
      </c>
      <c r="N6567" s="102" t="str">
        <f t="shared" si="3"/>
        <v>wk </v>
      </c>
    </row>
    <row r="6568" ht="12.75" customHeight="1">
      <c r="A6568" s="15" t="s">
        <v>6800</v>
      </c>
      <c r="B6568" s="15" t="s">
        <v>3123</v>
      </c>
      <c r="C6568" s="15" t="s">
        <v>4321</v>
      </c>
      <c r="D6568" s="15" t="s">
        <v>4940</v>
      </c>
      <c r="E6568" s="15" t="s">
        <v>17602</v>
      </c>
      <c r="F6568" s="15" t="s">
        <v>5242</v>
      </c>
      <c r="G6568" s="15" t="s">
        <v>17603</v>
      </c>
      <c r="H6568" s="15" t="s">
        <v>17604</v>
      </c>
      <c r="I6568" s="15" t="s">
        <v>4327</v>
      </c>
      <c r="J6568" s="15" t="s">
        <v>4359</v>
      </c>
      <c r="K6568" s="15"/>
      <c r="L6568" s="103" t="str">
        <f t="shared" si="1"/>
        <v>B-V100-LBL13-100 gm L/Blue Jar</v>
      </c>
      <c r="M6568" s="103">
        <f t="shared" si="2"/>
        <v>2200</v>
      </c>
      <c r="N6568" s="102" t="str">
        <f t="shared" si="3"/>
        <v>wk 10</v>
      </c>
    </row>
    <row r="6569" ht="12.75" customHeight="1">
      <c r="A6569" s="15" t="s">
        <v>4506</v>
      </c>
      <c r="B6569" s="15" t="s">
        <v>3123</v>
      </c>
      <c r="C6569" s="15" t="s">
        <v>4321</v>
      </c>
      <c r="D6569" s="15" t="s">
        <v>4831</v>
      </c>
      <c r="E6569" s="15" t="s">
        <v>17605</v>
      </c>
      <c r="F6569" s="15" t="s">
        <v>5242</v>
      </c>
      <c r="G6569" s="15" t="s">
        <v>17606</v>
      </c>
      <c r="H6569" s="15" t="s">
        <v>17607</v>
      </c>
      <c r="I6569" s="15" t="s">
        <v>4327</v>
      </c>
      <c r="J6569" s="15" t="s">
        <v>4359</v>
      </c>
      <c r="K6569" s="15"/>
      <c r="L6569" s="103" t="str">
        <f t="shared" si="1"/>
        <v>B-V100-LBL13-100 gm L/Blue Jar</v>
      </c>
      <c r="M6569" s="103">
        <f t="shared" si="2"/>
        <v>9900</v>
      </c>
      <c r="N6569" s="102" t="str">
        <f t="shared" si="3"/>
        <v>wk </v>
      </c>
    </row>
    <row r="6570" ht="12.75" customHeight="1">
      <c r="A6570" s="15" t="s">
        <v>17608</v>
      </c>
      <c r="B6570" s="15" t="s">
        <v>2855</v>
      </c>
      <c r="C6570" s="15" t="s">
        <v>3146</v>
      </c>
      <c r="D6570" s="15" t="s">
        <v>3145</v>
      </c>
      <c r="E6570" s="15"/>
      <c r="F6570" s="15" t="s">
        <v>4308</v>
      </c>
      <c r="G6570" s="15" t="s">
        <v>17609</v>
      </c>
      <c r="H6570" s="15" t="s">
        <v>3149</v>
      </c>
      <c r="I6570" s="15" t="s">
        <v>3156</v>
      </c>
      <c r="J6570" s="15"/>
      <c r="K6570" s="15"/>
      <c r="L6570" s="103" t="str">
        <f t="shared" si="1"/>
        <v>B-V100-N13-100 gm Natural Petroleum jerry jar</v>
      </c>
      <c r="M6570" s="103">
        <f t="shared" si="2"/>
        <v>0</v>
      </c>
      <c r="N6570" s="102" t="str">
        <f t="shared" si="3"/>
        <v>wk </v>
      </c>
    </row>
    <row r="6571" ht="12.75" customHeight="1">
      <c r="A6571" s="15" t="s">
        <v>4423</v>
      </c>
      <c r="B6571" s="15" t="s">
        <v>3123</v>
      </c>
      <c r="C6571" s="15" t="s">
        <v>4321</v>
      </c>
      <c r="D6571" s="15" t="s">
        <v>3417</v>
      </c>
      <c r="E6571" s="15" t="s">
        <v>17610</v>
      </c>
      <c r="F6571" s="15" t="s">
        <v>5620</v>
      </c>
      <c r="G6571" s="15" t="s">
        <v>17611</v>
      </c>
      <c r="H6571" s="15" t="s">
        <v>17612</v>
      </c>
      <c r="I6571" s="15" t="s">
        <v>4327</v>
      </c>
      <c r="J6571" s="15" t="s">
        <v>4345</v>
      </c>
      <c r="K6571" s="15"/>
      <c r="L6571" s="103" t="str">
        <f t="shared" si="1"/>
        <v>B-V100-N13-100 gm Natural Petroleum jerry jar</v>
      </c>
      <c r="M6571" s="103">
        <f t="shared" si="2"/>
        <v>1100</v>
      </c>
      <c r="N6571" s="102" t="str">
        <f t="shared" si="3"/>
        <v>wk 40</v>
      </c>
    </row>
    <row r="6572" ht="12.75" customHeight="1">
      <c r="A6572" s="15" t="s">
        <v>4447</v>
      </c>
      <c r="B6572" s="15" t="s">
        <v>3123</v>
      </c>
      <c r="C6572" s="15" t="s">
        <v>4321</v>
      </c>
      <c r="D6572" s="15" t="s">
        <v>17613</v>
      </c>
      <c r="E6572" s="15" t="s">
        <v>14975</v>
      </c>
      <c r="F6572" s="15" t="s">
        <v>4324</v>
      </c>
      <c r="G6572" s="15" t="s">
        <v>17614</v>
      </c>
      <c r="H6572" s="15" t="s">
        <v>17615</v>
      </c>
      <c r="I6572" s="15" t="s">
        <v>4327</v>
      </c>
      <c r="J6572" s="15" t="s">
        <v>4345</v>
      </c>
      <c r="K6572" s="15"/>
      <c r="L6572" s="103" t="str">
        <f t="shared" si="1"/>
        <v>B-V100-N13-100 gm Natural Petroleum jerry jar</v>
      </c>
      <c r="M6572" s="103">
        <f t="shared" si="2"/>
        <v>550</v>
      </c>
      <c r="N6572" s="102" t="str">
        <f t="shared" si="3"/>
        <v>wk </v>
      </c>
    </row>
    <row r="6573" ht="12.75" customHeight="1">
      <c r="A6573" s="15" t="s">
        <v>4457</v>
      </c>
      <c r="B6573" s="15" t="s">
        <v>3123</v>
      </c>
      <c r="C6573" s="15" t="s">
        <v>4321</v>
      </c>
      <c r="D6573" s="15" t="s">
        <v>17613</v>
      </c>
      <c r="E6573" s="15" t="s">
        <v>17616</v>
      </c>
      <c r="F6573" s="15" t="s">
        <v>4324</v>
      </c>
      <c r="G6573" s="15" t="s">
        <v>17614</v>
      </c>
      <c r="H6573" s="15" t="s">
        <v>17615</v>
      </c>
      <c r="I6573" s="15" t="s">
        <v>4327</v>
      </c>
      <c r="J6573" s="15" t="s">
        <v>4345</v>
      </c>
      <c r="K6573" s="15"/>
      <c r="L6573" s="103" t="str">
        <f t="shared" si="1"/>
        <v>B-V100-N13-100 gm Natural Petroleum jerry jar</v>
      </c>
      <c r="M6573" s="103">
        <f t="shared" si="2"/>
        <v>550</v>
      </c>
      <c r="N6573" s="102" t="str">
        <f t="shared" si="3"/>
        <v>wk 6</v>
      </c>
    </row>
    <row r="6574" ht="12.75" customHeight="1">
      <c r="A6574" s="15" t="s">
        <v>4474</v>
      </c>
      <c r="B6574" s="15" t="s">
        <v>3123</v>
      </c>
      <c r="C6574" s="15" t="s">
        <v>4321</v>
      </c>
      <c r="D6574" s="15" t="s">
        <v>5894</v>
      </c>
      <c r="E6574" s="15" t="s">
        <v>17617</v>
      </c>
      <c r="F6574" s="15" t="s">
        <v>4324</v>
      </c>
      <c r="G6574" s="15" t="s">
        <v>17618</v>
      </c>
      <c r="H6574" s="15" t="s">
        <v>17619</v>
      </c>
      <c r="I6574" s="15" t="s">
        <v>4327</v>
      </c>
      <c r="J6574" s="15" t="s">
        <v>4328</v>
      </c>
      <c r="K6574" s="15"/>
      <c r="L6574" s="103" t="str">
        <f t="shared" si="1"/>
        <v>B-V100-N13-100 gm Natural Petroleum jerry jar</v>
      </c>
      <c r="M6574" s="103">
        <f t="shared" si="2"/>
        <v>1650</v>
      </c>
      <c r="N6574" s="102" t="str">
        <f t="shared" si="3"/>
        <v>wk 36</v>
      </c>
    </row>
    <row r="6575" ht="12.75" customHeight="1">
      <c r="A6575" s="15" t="s">
        <v>4474</v>
      </c>
      <c r="B6575" s="15" t="s">
        <v>3123</v>
      </c>
      <c r="C6575" s="15" t="s">
        <v>4321</v>
      </c>
      <c r="D6575" s="15" t="s">
        <v>4940</v>
      </c>
      <c r="E6575" s="15" t="s">
        <v>17620</v>
      </c>
      <c r="F6575" s="15" t="s">
        <v>9488</v>
      </c>
      <c r="G6575" s="15" t="s">
        <v>17621</v>
      </c>
      <c r="H6575" s="15" t="s">
        <v>17622</v>
      </c>
      <c r="I6575" s="15" t="s">
        <v>4327</v>
      </c>
      <c r="J6575" s="15" t="s">
        <v>4345</v>
      </c>
      <c r="K6575" s="15"/>
      <c r="L6575" s="103" t="str">
        <f t="shared" si="1"/>
        <v>B-V100-N13-100 gm Natural Petroleum jerry jar</v>
      </c>
      <c r="M6575" s="103">
        <f t="shared" si="2"/>
        <v>2200</v>
      </c>
      <c r="N6575" s="102" t="str">
        <f t="shared" si="3"/>
        <v>wk 36</v>
      </c>
    </row>
    <row r="6576" ht="12.75" customHeight="1">
      <c r="A6576" s="15" t="s">
        <v>4480</v>
      </c>
      <c r="B6576" s="15" t="s">
        <v>3123</v>
      </c>
      <c r="C6576" s="15" t="s">
        <v>4321</v>
      </c>
      <c r="D6576" s="15" t="s">
        <v>3417</v>
      </c>
      <c r="E6576" s="15" t="s">
        <v>17623</v>
      </c>
      <c r="F6576" s="15" t="s">
        <v>4324</v>
      </c>
      <c r="G6576" s="15" t="s">
        <v>17624</v>
      </c>
      <c r="H6576" s="15" t="s">
        <v>17612</v>
      </c>
      <c r="I6576" s="15" t="s">
        <v>4327</v>
      </c>
      <c r="J6576" s="15" t="s">
        <v>4345</v>
      </c>
      <c r="K6576" s="15"/>
      <c r="L6576" s="103" t="str">
        <f t="shared" si="1"/>
        <v>B-V100-N13-100 gm Natural Petroleum jerry jar</v>
      </c>
      <c r="M6576" s="103">
        <f t="shared" si="2"/>
        <v>1100</v>
      </c>
      <c r="N6576" s="102" t="str">
        <f t="shared" si="3"/>
        <v>wk 45</v>
      </c>
    </row>
    <row r="6577" ht="12.75" customHeight="1">
      <c r="A6577" s="15" t="s">
        <v>4513</v>
      </c>
      <c r="B6577" s="15" t="s">
        <v>3123</v>
      </c>
      <c r="C6577" s="15" t="s">
        <v>4965</v>
      </c>
      <c r="D6577" s="15" t="s">
        <v>17625</v>
      </c>
      <c r="E6577" s="15" t="s">
        <v>17626</v>
      </c>
      <c r="F6577" s="15" t="s">
        <v>9488</v>
      </c>
      <c r="G6577" s="15" t="s">
        <v>17627</v>
      </c>
      <c r="H6577" s="15" t="s">
        <v>17628</v>
      </c>
      <c r="I6577" s="15" t="s">
        <v>4327</v>
      </c>
      <c r="J6577" s="15" t="s">
        <v>4345</v>
      </c>
      <c r="K6577" s="15"/>
      <c r="L6577" s="103" t="str">
        <f t="shared" si="1"/>
        <v>B-V100-N13-100 gm Natural Petroleum jerry jar</v>
      </c>
      <c r="M6577" s="103">
        <f t="shared" si="2"/>
        <v>2200</v>
      </c>
      <c r="N6577" s="102" t="str">
        <f t="shared" si="3"/>
        <v>wk </v>
      </c>
    </row>
    <row r="6578" ht="12.75" customHeight="1">
      <c r="A6578" s="15" t="s">
        <v>4513</v>
      </c>
      <c r="B6578" s="15" t="s">
        <v>3123</v>
      </c>
      <c r="C6578" s="15" t="s">
        <v>4321</v>
      </c>
      <c r="D6578" s="15" t="s">
        <v>4940</v>
      </c>
      <c r="E6578" s="15" t="s">
        <v>17629</v>
      </c>
      <c r="F6578" s="15" t="s">
        <v>9488</v>
      </c>
      <c r="G6578" s="15" t="s">
        <v>17621</v>
      </c>
      <c r="H6578" s="15" t="s">
        <v>17622</v>
      </c>
      <c r="I6578" s="15" t="s">
        <v>4327</v>
      </c>
      <c r="J6578" s="15" t="s">
        <v>4328</v>
      </c>
      <c r="K6578" s="15"/>
      <c r="L6578" s="103" t="str">
        <f t="shared" si="1"/>
        <v>B-V100-N13-100 gm Natural Petroleum jerry jar</v>
      </c>
      <c r="M6578" s="103">
        <f t="shared" si="2"/>
        <v>2200</v>
      </c>
      <c r="N6578" s="102" t="str">
        <f t="shared" si="3"/>
        <v>wk </v>
      </c>
    </row>
    <row r="6579" ht="12.75" customHeight="1">
      <c r="A6579" s="15" t="s">
        <v>4513</v>
      </c>
      <c r="B6579" s="15" t="s">
        <v>3123</v>
      </c>
      <c r="C6579" s="15" t="s">
        <v>4965</v>
      </c>
      <c r="D6579" s="15" t="s">
        <v>17630</v>
      </c>
      <c r="E6579" s="15" t="s">
        <v>17631</v>
      </c>
      <c r="F6579" s="15" t="s">
        <v>9488</v>
      </c>
      <c r="G6579" s="15" t="s">
        <v>17632</v>
      </c>
      <c r="H6579" s="15" t="s">
        <v>17633</v>
      </c>
      <c r="I6579" s="15" t="s">
        <v>4327</v>
      </c>
      <c r="J6579" s="15" t="s">
        <v>4328</v>
      </c>
      <c r="K6579" s="15"/>
      <c r="L6579" s="103" t="str">
        <f t="shared" si="1"/>
        <v>B-V100-N13-100 gm Natural Petroleum jerry jar</v>
      </c>
      <c r="M6579" s="103">
        <f t="shared" si="2"/>
        <v>1675</v>
      </c>
      <c r="N6579" s="102" t="str">
        <f t="shared" si="3"/>
        <v>wk </v>
      </c>
    </row>
    <row r="6580" ht="12.75" customHeight="1">
      <c r="A6580" s="15" t="s">
        <v>4553</v>
      </c>
      <c r="B6580" s="15" t="s">
        <v>3123</v>
      </c>
      <c r="C6580" s="15" t="s">
        <v>4321</v>
      </c>
      <c r="D6580" s="15" t="s">
        <v>17613</v>
      </c>
      <c r="E6580" s="15" t="s">
        <v>17634</v>
      </c>
      <c r="F6580" s="15" t="s">
        <v>4324</v>
      </c>
      <c r="G6580" s="15" t="s">
        <v>17614</v>
      </c>
      <c r="H6580" s="15" t="s">
        <v>17635</v>
      </c>
      <c r="I6580" s="15" t="s">
        <v>4327</v>
      </c>
      <c r="J6580" s="15" t="s">
        <v>4328</v>
      </c>
      <c r="K6580" s="15"/>
      <c r="L6580" s="103" t="str">
        <f t="shared" si="1"/>
        <v>B-V100-N13-100 gm Natural Petroleum jerry jar</v>
      </c>
      <c r="M6580" s="103">
        <f t="shared" si="2"/>
        <v>550</v>
      </c>
      <c r="N6580" s="102" t="str">
        <f t="shared" si="3"/>
        <v>wk 27</v>
      </c>
    </row>
    <row r="6581" ht="12.75" customHeight="1">
      <c r="A6581" s="15" t="s">
        <v>4648</v>
      </c>
      <c r="B6581" s="15" t="s">
        <v>3123</v>
      </c>
      <c r="C6581" s="15" t="s">
        <v>4321</v>
      </c>
      <c r="D6581" s="15" t="s">
        <v>5938</v>
      </c>
      <c r="E6581" s="15" t="s">
        <v>17636</v>
      </c>
      <c r="F6581" s="15" t="s">
        <v>9488</v>
      </c>
      <c r="G6581" s="15" t="s">
        <v>17637</v>
      </c>
      <c r="H6581" s="15" t="s">
        <v>17638</v>
      </c>
      <c r="I6581" s="15" t="s">
        <v>4327</v>
      </c>
      <c r="J6581" s="15" t="s">
        <v>4345</v>
      </c>
      <c r="K6581" s="15"/>
      <c r="L6581" s="103" t="str">
        <f t="shared" si="1"/>
        <v>B-V100-N13-100 gm Natural Petroleum jerry jar</v>
      </c>
      <c r="M6581" s="103">
        <f t="shared" si="2"/>
        <v>4950</v>
      </c>
      <c r="N6581" s="102" t="str">
        <f t="shared" si="3"/>
        <v>wk </v>
      </c>
    </row>
    <row r="6582" ht="12.75" customHeight="1">
      <c r="A6582" s="15" t="s">
        <v>8258</v>
      </c>
      <c r="B6582" s="15" t="s">
        <v>3123</v>
      </c>
      <c r="C6582" s="15" t="s">
        <v>4321</v>
      </c>
      <c r="D6582" s="15" t="s">
        <v>17613</v>
      </c>
      <c r="E6582" s="15" t="s">
        <v>17639</v>
      </c>
      <c r="F6582" s="15" t="s">
        <v>4324</v>
      </c>
      <c r="G6582" s="15" t="s">
        <v>17614</v>
      </c>
      <c r="H6582" s="15" t="s">
        <v>17640</v>
      </c>
      <c r="I6582" s="15" t="s">
        <v>4327</v>
      </c>
      <c r="J6582" s="15" t="s">
        <v>4328</v>
      </c>
      <c r="K6582" s="15"/>
      <c r="L6582" s="103" t="str">
        <f t="shared" si="1"/>
        <v>B-V100-N13-100 gm Natural Petroleum jerry jar</v>
      </c>
      <c r="M6582" s="103">
        <f t="shared" si="2"/>
        <v>550</v>
      </c>
      <c r="N6582" s="102" t="str">
        <f t="shared" si="3"/>
        <v>wk </v>
      </c>
    </row>
    <row r="6583" ht="12.75" customHeight="1">
      <c r="A6583" s="15" t="s">
        <v>4708</v>
      </c>
      <c r="B6583" s="15" t="s">
        <v>3123</v>
      </c>
      <c r="C6583" s="15" t="s">
        <v>4321</v>
      </c>
      <c r="D6583" s="15" t="s">
        <v>17613</v>
      </c>
      <c r="E6583" s="15" t="s">
        <v>17641</v>
      </c>
      <c r="F6583" s="15" t="s">
        <v>4324</v>
      </c>
      <c r="G6583" s="15" t="s">
        <v>17614</v>
      </c>
      <c r="H6583" s="15" t="s">
        <v>17642</v>
      </c>
      <c r="I6583" s="15" t="s">
        <v>4327</v>
      </c>
      <c r="J6583" s="15" t="s">
        <v>4328</v>
      </c>
      <c r="K6583" s="15"/>
      <c r="L6583" s="103" t="str">
        <f t="shared" si="1"/>
        <v>B-V100-N13-100 gm Natural Petroleum jerry jar</v>
      </c>
      <c r="M6583" s="103">
        <f t="shared" si="2"/>
        <v>550</v>
      </c>
      <c r="N6583" s="102" t="str">
        <f t="shared" si="3"/>
        <v>wk 27</v>
      </c>
    </row>
    <row r="6584" ht="12.75" customHeight="1">
      <c r="A6584" s="15" t="s">
        <v>4715</v>
      </c>
      <c r="B6584" s="15" t="s">
        <v>3123</v>
      </c>
      <c r="C6584" s="15" t="s">
        <v>4321</v>
      </c>
      <c r="D6584" s="15" t="s">
        <v>17613</v>
      </c>
      <c r="E6584" s="15" t="s">
        <v>17643</v>
      </c>
      <c r="F6584" s="15" t="s">
        <v>4324</v>
      </c>
      <c r="G6584" s="15" t="s">
        <v>17614</v>
      </c>
      <c r="H6584" s="15" t="s">
        <v>17642</v>
      </c>
      <c r="I6584" s="15" t="s">
        <v>4327</v>
      </c>
      <c r="J6584" s="15" t="s">
        <v>4328</v>
      </c>
      <c r="K6584" s="15"/>
      <c r="L6584" s="103" t="str">
        <f t="shared" si="1"/>
        <v>B-V100-N13-100 gm Natural Petroleum jerry jar</v>
      </c>
      <c r="M6584" s="103">
        <f t="shared" si="2"/>
        <v>550</v>
      </c>
      <c r="N6584" s="102" t="str">
        <f t="shared" si="3"/>
        <v>wk 41</v>
      </c>
    </row>
    <row r="6585" ht="12.75" customHeight="1">
      <c r="A6585" s="15" t="s">
        <v>4782</v>
      </c>
      <c r="B6585" s="15" t="s">
        <v>3123</v>
      </c>
      <c r="C6585" s="15" t="s">
        <v>4321</v>
      </c>
      <c r="D6585" s="15" t="s">
        <v>17613</v>
      </c>
      <c r="E6585" s="15" t="s">
        <v>17644</v>
      </c>
      <c r="F6585" s="15" t="s">
        <v>4324</v>
      </c>
      <c r="G6585" s="15" t="s">
        <v>17614</v>
      </c>
      <c r="H6585" s="15" t="s">
        <v>17642</v>
      </c>
      <c r="I6585" s="15" t="s">
        <v>4327</v>
      </c>
      <c r="J6585" s="15" t="s">
        <v>4345</v>
      </c>
      <c r="K6585" s="15"/>
      <c r="L6585" s="103" t="str">
        <f t="shared" si="1"/>
        <v>B-V100-N13-100 gm Natural Petroleum jerry jar</v>
      </c>
      <c r="M6585" s="103">
        <f t="shared" si="2"/>
        <v>550</v>
      </c>
      <c r="N6585" s="102" t="str">
        <f t="shared" si="3"/>
        <v>wk </v>
      </c>
    </row>
    <row r="6586" ht="12.75" customHeight="1">
      <c r="A6586" s="15" t="s">
        <v>4802</v>
      </c>
      <c r="B6586" s="15" t="s">
        <v>3123</v>
      </c>
      <c r="C6586" s="15" t="s">
        <v>4321</v>
      </c>
      <c r="D6586" s="15" t="s">
        <v>17613</v>
      </c>
      <c r="E6586" s="15" t="s">
        <v>17645</v>
      </c>
      <c r="F6586" s="15" t="s">
        <v>4324</v>
      </c>
      <c r="G6586" s="15" t="s">
        <v>17614</v>
      </c>
      <c r="H6586" s="15" t="s">
        <v>17646</v>
      </c>
      <c r="I6586" s="15" t="s">
        <v>4327</v>
      </c>
      <c r="J6586" s="15" t="s">
        <v>4345</v>
      </c>
      <c r="K6586" s="15"/>
      <c r="L6586" s="103" t="str">
        <f t="shared" si="1"/>
        <v>B-V100-N13-100 gm Natural Petroleum jerry jar</v>
      </c>
      <c r="M6586" s="103">
        <f t="shared" si="2"/>
        <v>550</v>
      </c>
      <c r="N6586" s="102" t="str">
        <f t="shared" si="3"/>
        <v>wk </v>
      </c>
    </row>
    <row r="6587" ht="12.75" customHeight="1">
      <c r="A6587" s="15" t="s">
        <v>4826</v>
      </c>
      <c r="B6587" s="15" t="s">
        <v>3123</v>
      </c>
      <c r="C6587" s="15" t="s">
        <v>4321</v>
      </c>
      <c r="D6587" s="15" t="s">
        <v>17613</v>
      </c>
      <c r="E6587" s="15" t="s">
        <v>17647</v>
      </c>
      <c r="F6587" s="15" t="s">
        <v>4324</v>
      </c>
      <c r="G6587" s="15" t="s">
        <v>17614</v>
      </c>
      <c r="H6587" s="15" t="s">
        <v>17646</v>
      </c>
      <c r="I6587" s="15" t="s">
        <v>4327</v>
      </c>
      <c r="J6587" s="15" t="s">
        <v>4345</v>
      </c>
      <c r="K6587" s="15"/>
      <c r="L6587" s="103" t="str">
        <f t="shared" si="1"/>
        <v>B-V100-N13-100 gm Natural Petroleum jerry jar</v>
      </c>
      <c r="M6587" s="103">
        <f t="shared" si="2"/>
        <v>550</v>
      </c>
      <c r="N6587" s="102" t="str">
        <f t="shared" si="3"/>
        <v>wk 19</v>
      </c>
    </row>
    <row r="6588" ht="12.75" customHeight="1">
      <c r="A6588" s="15" t="s">
        <v>4835</v>
      </c>
      <c r="B6588" s="15" t="s">
        <v>3123</v>
      </c>
      <c r="C6588" s="15" t="s">
        <v>4321</v>
      </c>
      <c r="D6588" s="15" t="s">
        <v>3417</v>
      </c>
      <c r="E6588" s="15" t="s">
        <v>17648</v>
      </c>
      <c r="F6588" s="15" t="s">
        <v>9525</v>
      </c>
      <c r="G6588" s="15" t="s">
        <v>17611</v>
      </c>
      <c r="H6588" s="15" t="s">
        <v>17649</v>
      </c>
      <c r="I6588" s="15" t="s">
        <v>4327</v>
      </c>
      <c r="J6588" s="15" t="s">
        <v>4345</v>
      </c>
      <c r="K6588" s="15"/>
      <c r="L6588" s="103" t="str">
        <f t="shared" si="1"/>
        <v>B-V100-N13-100 gm Natural Petroleum jerry jar</v>
      </c>
      <c r="M6588" s="103">
        <f t="shared" si="2"/>
        <v>1100</v>
      </c>
      <c r="N6588" s="102" t="str">
        <f t="shared" si="3"/>
        <v>wk 37</v>
      </c>
    </row>
    <row r="6589" ht="12.75" customHeight="1">
      <c r="A6589" s="15" t="s">
        <v>4851</v>
      </c>
      <c r="B6589" s="15" t="s">
        <v>3123</v>
      </c>
      <c r="C6589" s="15" t="s">
        <v>4321</v>
      </c>
      <c r="D6589" s="15" t="s">
        <v>17650</v>
      </c>
      <c r="E6589" s="15" t="s">
        <v>17651</v>
      </c>
      <c r="F6589" s="15" t="s">
        <v>9488</v>
      </c>
      <c r="G6589" s="15" t="s">
        <v>17652</v>
      </c>
      <c r="H6589" s="15" t="s">
        <v>17653</v>
      </c>
      <c r="I6589" s="15" t="s">
        <v>4327</v>
      </c>
      <c r="J6589" s="15" t="s">
        <v>4328</v>
      </c>
      <c r="K6589" s="15"/>
      <c r="L6589" s="103" t="str">
        <f t="shared" si="1"/>
        <v>B-V100-N13-100 gm Natural Petroleum jerry jar</v>
      </c>
      <c r="M6589" s="103">
        <f t="shared" si="2"/>
        <v>7150</v>
      </c>
      <c r="N6589" s="102" t="str">
        <f t="shared" si="3"/>
        <v>wk </v>
      </c>
    </row>
    <row r="6590" ht="12.75" customHeight="1">
      <c r="A6590" s="15" t="s">
        <v>4859</v>
      </c>
      <c r="B6590" s="15" t="s">
        <v>3123</v>
      </c>
      <c r="C6590" s="15" t="s">
        <v>4321</v>
      </c>
      <c r="D6590" s="15" t="s">
        <v>17650</v>
      </c>
      <c r="E6590" s="15" t="s">
        <v>17654</v>
      </c>
      <c r="F6590" s="15" t="s">
        <v>9488</v>
      </c>
      <c r="G6590" s="15" t="s">
        <v>17652</v>
      </c>
      <c r="H6590" s="15" t="s">
        <v>17653</v>
      </c>
      <c r="I6590" s="15" t="s">
        <v>4327</v>
      </c>
      <c r="J6590" s="15" t="s">
        <v>4328</v>
      </c>
      <c r="K6590" s="15"/>
      <c r="L6590" s="103" t="str">
        <f t="shared" si="1"/>
        <v>B-V100-N13-100 gm Natural Petroleum jerry jar</v>
      </c>
      <c r="M6590" s="103">
        <f t="shared" si="2"/>
        <v>7150</v>
      </c>
      <c r="N6590" s="102" t="str">
        <f t="shared" si="3"/>
        <v>wk </v>
      </c>
    </row>
    <row r="6591" ht="12.75" customHeight="1">
      <c r="A6591" s="15" t="s">
        <v>4866</v>
      </c>
      <c r="B6591" s="15" t="s">
        <v>3123</v>
      </c>
      <c r="C6591" s="15" t="s">
        <v>4321</v>
      </c>
      <c r="D6591" s="15" t="s">
        <v>3417</v>
      </c>
      <c r="E6591" s="15" t="s">
        <v>17655</v>
      </c>
      <c r="F6591" s="15" t="s">
        <v>9488</v>
      </c>
      <c r="G6591" s="15" t="s">
        <v>17611</v>
      </c>
      <c r="H6591" s="15" t="s">
        <v>17649</v>
      </c>
      <c r="I6591" s="15" t="s">
        <v>4327</v>
      </c>
      <c r="J6591" s="15" t="s">
        <v>4328</v>
      </c>
      <c r="K6591" s="15"/>
      <c r="L6591" s="103" t="str">
        <f t="shared" si="1"/>
        <v>B-V100-N13-100 gm Natural Petroleum jerry jar</v>
      </c>
      <c r="M6591" s="103">
        <f t="shared" si="2"/>
        <v>1100</v>
      </c>
      <c r="N6591" s="102" t="str">
        <f t="shared" si="3"/>
        <v>wk </v>
      </c>
    </row>
    <row r="6592" ht="12.75" customHeight="1">
      <c r="A6592" s="15" t="s">
        <v>4869</v>
      </c>
      <c r="B6592" s="15" t="s">
        <v>3123</v>
      </c>
      <c r="C6592" s="15" t="s">
        <v>4965</v>
      </c>
      <c r="D6592" s="15" t="s">
        <v>17656</v>
      </c>
      <c r="E6592" s="15" t="s">
        <v>17657</v>
      </c>
      <c r="F6592" s="15" t="s">
        <v>9488</v>
      </c>
      <c r="G6592" s="15" t="s">
        <v>17658</v>
      </c>
      <c r="H6592" s="15" t="s">
        <v>17659</v>
      </c>
      <c r="I6592" s="15" t="s">
        <v>4327</v>
      </c>
      <c r="J6592" s="15" t="s">
        <v>4328</v>
      </c>
      <c r="K6592" s="15"/>
      <c r="L6592" s="103" t="str">
        <f t="shared" si="1"/>
        <v>B-V100-N13-100 gm Natural Petroleum jerry jar</v>
      </c>
      <c r="M6592" s="103">
        <f t="shared" si="2"/>
        <v>7150</v>
      </c>
      <c r="N6592" s="102" t="str">
        <f t="shared" si="3"/>
        <v>wk </v>
      </c>
    </row>
    <row r="6593" ht="12.75" customHeight="1">
      <c r="A6593" s="15" t="s">
        <v>17660</v>
      </c>
      <c r="B6593" s="15" t="s">
        <v>2855</v>
      </c>
      <c r="C6593" s="15" t="s">
        <v>3146</v>
      </c>
      <c r="D6593" s="15" t="s">
        <v>3145</v>
      </c>
      <c r="E6593" s="15"/>
      <c r="F6593" s="15" t="s">
        <v>4308</v>
      </c>
      <c r="G6593" s="15" t="s">
        <v>4352</v>
      </c>
      <c r="H6593" s="15" t="s">
        <v>3149</v>
      </c>
      <c r="I6593" s="15" t="s">
        <v>3177</v>
      </c>
      <c r="J6593" s="15"/>
      <c r="K6593" s="15"/>
      <c r="L6593" s="103" t="str">
        <f t="shared" si="1"/>
        <v>B-V100-N13PZ-100gm Natural Petroleum Jelly Jar(500100770)</v>
      </c>
      <c r="M6593" s="103">
        <f t="shared" si="2"/>
        <v>0</v>
      </c>
      <c r="N6593" s="102" t="str">
        <f t="shared" si="3"/>
        <v>wk </v>
      </c>
    </row>
    <row r="6594" ht="12.75" customHeight="1">
      <c r="A6594" s="15" t="s">
        <v>4639</v>
      </c>
      <c r="B6594" s="15" t="s">
        <v>3123</v>
      </c>
      <c r="C6594" s="15" t="s">
        <v>4321</v>
      </c>
      <c r="D6594" s="15" t="s">
        <v>17661</v>
      </c>
      <c r="E6594" s="15" t="s">
        <v>17662</v>
      </c>
      <c r="F6594" s="15" t="s">
        <v>5810</v>
      </c>
      <c r="G6594" s="15" t="s">
        <v>17663</v>
      </c>
      <c r="H6594" s="15" t="s">
        <v>17664</v>
      </c>
      <c r="I6594" s="15" t="s">
        <v>4327</v>
      </c>
      <c r="J6594" s="15" t="s">
        <v>4359</v>
      </c>
      <c r="K6594" s="15"/>
      <c r="L6594" s="103" t="str">
        <f t="shared" si="1"/>
        <v>B-V100-N13PZ-100gm Natural Petroleum Jelly Jar(500100770)</v>
      </c>
      <c r="M6594" s="103">
        <f t="shared" si="2"/>
        <v>7150</v>
      </c>
      <c r="N6594" s="102" t="str">
        <f t="shared" si="3"/>
        <v>wk 49</v>
      </c>
    </row>
    <row r="6595" ht="12.75" customHeight="1">
      <c r="A6595" s="15" t="s">
        <v>4642</v>
      </c>
      <c r="B6595" s="15" t="s">
        <v>3123</v>
      </c>
      <c r="C6595" s="15" t="s">
        <v>4321</v>
      </c>
      <c r="D6595" s="15" t="s">
        <v>17665</v>
      </c>
      <c r="E6595" s="15" t="s">
        <v>17666</v>
      </c>
      <c r="F6595" s="15" t="s">
        <v>5810</v>
      </c>
      <c r="G6595" s="15" t="s">
        <v>17667</v>
      </c>
      <c r="H6595" s="15" t="s">
        <v>17668</v>
      </c>
      <c r="I6595" s="15" t="s">
        <v>4327</v>
      </c>
      <c r="J6595" s="15" t="s">
        <v>4359</v>
      </c>
      <c r="K6595" s="15"/>
      <c r="L6595" s="103" t="str">
        <f t="shared" si="1"/>
        <v>B-V100-N13PZ-100gm Natural Petroleum Jelly Jar(500100770)</v>
      </c>
      <c r="M6595" s="103">
        <f t="shared" si="2"/>
        <v>4950</v>
      </c>
      <c r="N6595" s="102" t="str">
        <f t="shared" si="3"/>
        <v>wk </v>
      </c>
    </row>
    <row r="6596" ht="12.75" customHeight="1">
      <c r="A6596" s="15" t="s">
        <v>4648</v>
      </c>
      <c r="B6596" s="15" t="s">
        <v>3123</v>
      </c>
      <c r="C6596" s="15" t="s">
        <v>4321</v>
      </c>
      <c r="D6596" s="15" t="s">
        <v>17669</v>
      </c>
      <c r="E6596" s="15" t="s">
        <v>17670</v>
      </c>
      <c r="F6596" s="15" t="s">
        <v>5810</v>
      </c>
      <c r="G6596" s="15" t="s">
        <v>17671</v>
      </c>
      <c r="H6596" s="15" t="s">
        <v>17672</v>
      </c>
      <c r="I6596" s="15" t="s">
        <v>4327</v>
      </c>
      <c r="J6596" s="15" t="s">
        <v>4359</v>
      </c>
      <c r="K6596" s="15"/>
      <c r="L6596" s="103" t="str">
        <f t="shared" si="1"/>
        <v>B-V100-N13PZ-100gm Natural Petroleum Jelly Jar(500100770)</v>
      </c>
      <c r="M6596" s="103">
        <f t="shared" si="2"/>
        <v>2200</v>
      </c>
      <c r="N6596" s="102" t="str">
        <f t="shared" si="3"/>
        <v>wk </v>
      </c>
    </row>
    <row r="6597" ht="12.75" customHeight="1">
      <c r="A6597" s="15" t="s">
        <v>4703</v>
      </c>
      <c r="B6597" s="15" t="s">
        <v>3123</v>
      </c>
      <c r="C6597" s="15" t="s">
        <v>4321</v>
      </c>
      <c r="D6597" s="15" t="s">
        <v>17673</v>
      </c>
      <c r="E6597" s="15" t="s">
        <v>17674</v>
      </c>
      <c r="F6597" s="15" t="s">
        <v>5810</v>
      </c>
      <c r="G6597" s="15" t="s">
        <v>17675</v>
      </c>
      <c r="H6597" s="15" t="s">
        <v>17676</v>
      </c>
      <c r="I6597" s="15" t="s">
        <v>4327</v>
      </c>
      <c r="J6597" s="15" t="s">
        <v>4359</v>
      </c>
      <c r="K6597" s="15"/>
      <c r="L6597" s="103" t="str">
        <f t="shared" si="1"/>
        <v>B-V100-N13PZ-100gm Natural Petroleum Jelly Jar(500100770)</v>
      </c>
      <c r="M6597" s="103">
        <f t="shared" si="2"/>
        <v>20350</v>
      </c>
      <c r="N6597" s="102" t="str">
        <f t="shared" si="3"/>
        <v>wk 23</v>
      </c>
    </row>
    <row r="6598" ht="12.75" customHeight="1">
      <c r="A6598" s="15" t="s">
        <v>4766</v>
      </c>
      <c r="B6598" s="15" t="s">
        <v>3123</v>
      </c>
      <c r="C6598" s="15" t="s">
        <v>4321</v>
      </c>
      <c r="D6598" s="15" t="s">
        <v>17677</v>
      </c>
      <c r="E6598" s="15" t="s">
        <v>17678</v>
      </c>
      <c r="F6598" s="15" t="s">
        <v>5810</v>
      </c>
      <c r="G6598" s="15" t="s">
        <v>17679</v>
      </c>
      <c r="H6598" s="15" t="s">
        <v>17680</v>
      </c>
      <c r="I6598" s="15" t="s">
        <v>4327</v>
      </c>
      <c r="J6598" s="15" t="s">
        <v>4359</v>
      </c>
      <c r="K6598" s="15"/>
      <c r="L6598" s="103" t="str">
        <f t="shared" si="1"/>
        <v>B-V100-N13PZ-100gm Natural Petroleum Jelly Jar(500100770)</v>
      </c>
      <c r="M6598" s="103">
        <f t="shared" si="2"/>
        <v>6050</v>
      </c>
      <c r="N6598" s="102" t="str">
        <f t="shared" si="3"/>
        <v>wk 23</v>
      </c>
    </row>
    <row r="6599" ht="12.75" customHeight="1">
      <c r="A6599" s="15" t="s">
        <v>4769</v>
      </c>
      <c r="B6599" s="15" t="s">
        <v>3123</v>
      </c>
      <c r="C6599" s="15" t="s">
        <v>4321</v>
      </c>
      <c r="D6599" s="15" t="s">
        <v>17665</v>
      </c>
      <c r="E6599" s="15" t="s">
        <v>17681</v>
      </c>
      <c r="F6599" s="15" t="s">
        <v>5810</v>
      </c>
      <c r="G6599" s="15" t="s">
        <v>17667</v>
      </c>
      <c r="H6599" s="15" t="s">
        <v>17682</v>
      </c>
      <c r="I6599" s="15" t="s">
        <v>4327</v>
      </c>
      <c r="J6599" s="15" t="s">
        <v>4359</v>
      </c>
      <c r="K6599" s="15"/>
      <c r="L6599" s="103" t="str">
        <f t="shared" si="1"/>
        <v>B-V100-N13PZ-100gm Natural Petroleum Jelly Jar(500100770)</v>
      </c>
      <c r="M6599" s="103">
        <f t="shared" si="2"/>
        <v>4950</v>
      </c>
      <c r="N6599" s="102" t="str">
        <f t="shared" si="3"/>
        <v>wk 28</v>
      </c>
    </row>
    <row r="6600" ht="12.75" customHeight="1">
      <c r="A6600" s="15" t="s">
        <v>4773</v>
      </c>
      <c r="B6600" s="15" t="s">
        <v>3123</v>
      </c>
      <c r="C6600" s="15" t="s">
        <v>4321</v>
      </c>
      <c r="D6600" s="15" t="s">
        <v>17683</v>
      </c>
      <c r="E6600" s="15" t="s">
        <v>17684</v>
      </c>
      <c r="F6600" s="15" t="s">
        <v>5810</v>
      </c>
      <c r="G6600" s="15" t="s">
        <v>17685</v>
      </c>
      <c r="H6600" s="15" t="s">
        <v>17686</v>
      </c>
      <c r="I6600" s="15" t="s">
        <v>4327</v>
      </c>
      <c r="J6600" s="15" t="s">
        <v>4359</v>
      </c>
      <c r="K6600" s="15"/>
      <c r="L6600" s="103" t="str">
        <f t="shared" si="1"/>
        <v>B-V100-N13PZ-100gm Natural Petroleum Jelly Jar(500100770)</v>
      </c>
      <c r="M6600" s="103">
        <f t="shared" si="2"/>
        <v>9350</v>
      </c>
      <c r="N6600" s="102" t="str">
        <f t="shared" si="3"/>
        <v>wk 41</v>
      </c>
    </row>
    <row r="6601" ht="12.75" customHeight="1">
      <c r="A6601" s="15" t="s">
        <v>4826</v>
      </c>
      <c r="B6601" s="15" t="s">
        <v>3123</v>
      </c>
      <c r="C6601" s="15" t="s">
        <v>4321</v>
      </c>
      <c r="D6601" s="15" t="s">
        <v>17665</v>
      </c>
      <c r="E6601" s="15" t="s">
        <v>17687</v>
      </c>
      <c r="F6601" s="15" t="s">
        <v>5810</v>
      </c>
      <c r="G6601" s="15" t="s">
        <v>17667</v>
      </c>
      <c r="H6601" s="15" t="s">
        <v>17688</v>
      </c>
      <c r="I6601" s="15" t="s">
        <v>4327</v>
      </c>
      <c r="J6601" s="15" t="s">
        <v>4359</v>
      </c>
      <c r="K6601" s="15"/>
      <c r="L6601" s="103" t="str">
        <f t="shared" si="1"/>
        <v>B-V100-N13PZ-100gm Natural Petroleum Jelly Jar(500100770)</v>
      </c>
      <c r="M6601" s="103">
        <f t="shared" si="2"/>
        <v>4950</v>
      </c>
      <c r="N6601" s="102" t="str">
        <f t="shared" si="3"/>
        <v>wk 19</v>
      </c>
    </row>
    <row r="6602" ht="12.75" customHeight="1">
      <c r="A6602" s="15" t="s">
        <v>4838</v>
      </c>
      <c r="B6602" s="15" t="s">
        <v>3123</v>
      </c>
      <c r="C6602" s="15" t="s">
        <v>4321</v>
      </c>
      <c r="D6602" s="15" t="s">
        <v>4102</v>
      </c>
      <c r="E6602" s="15" t="s">
        <v>17689</v>
      </c>
      <c r="F6602" s="15" t="s">
        <v>5810</v>
      </c>
      <c r="G6602" s="15" t="s">
        <v>17690</v>
      </c>
      <c r="H6602" s="15" t="s">
        <v>17691</v>
      </c>
      <c r="I6602" s="15" t="s">
        <v>4327</v>
      </c>
      <c r="J6602" s="15" t="s">
        <v>4359</v>
      </c>
      <c r="K6602" s="15"/>
      <c r="L6602" s="103" t="str">
        <f t="shared" si="1"/>
        <v>B-V100-N13PZ-100gm Natural Petroleum Jelly Jar(500100770)</v>
      </c>
      <c r="M6602" s="103">
        <f t="shared" si="2"/>
        <v>4400</v>
      </c>
      <c r="N6602" s="102" t="str">
        <f t="shared" si="3"/>
        <v>wk 45</v>
      </c>
    </row>
    <row r="6603" ht="12.75" customHeight="1">
      <c r="A6603" s="15" t="s">
        <v>17692</v>
      </c>
      <c r="B6603" s="15"/>
      <c r="C6603" s="15" t="s">
        <v>3146</v>
      </c>
      <c r="D6603" s="15" t="s">
        <v>3145</v>
      </c>
      <c r="E6603" s="15"/>
      <c r="F6603" s="15" t="s">
        <v>4308</v>
      </c>
      <c r="G6603" s="15" t="s">
        <v>17693</v>
      </c>
      <c r="H6603" s="15" t="s">
        <v>3149</v>
      </c>
      <c r="I6603" s="15" t="s">
        <v>3177</v>
      </c>
      <c r="J6603" s="15"/>
      <c r="K6603" s="15"/>
      <c r="L6603" s="103" t="str">
        <f t="shared" si="1"/>
        <v>B-V100-PK13-100 gm Pink Petroleum Jelly Jar</v>
      </c>
      <c r="M6603" s="103">
        <f t="shared" si="2"/>
        <v>0</v>
      </c>
      <c r="N6603" s="102" t="str">
        <f t="shared" si="3"/>
        <v>wk </v>
      </c>
    </row>
    <row r="6604" ht="12.75" customHeight="1">
      <c r="A6604" s="15" t="s">
        <v>4457</v>
      </c>
      <c r="B6604" s="15" t="s">
        <v>3123</v>
      </c>
      <c r="C6604" s="15" t="s">
        <v>4321</v>
      </c>
      <c r="D6604" s="15" t="s">
        <v>17694</v>
      </c>
      <c r="E6604" s="15" t="s">
        <v>17695</v>
      </c>
      <c r="F6604" s="15" t="s">
        <v>5242</v>
      </c>
      <c r="G6604" s="15" t="s">
        <v>4352</v>
      </c>
      <c r="H6604" s="15" t="s">
        <v>17696</v>
      </c>
      <c r="I6604" s="15" t="s">
        <v>4327</v>
      </c>
      <c r="J6604" s="15" t="s">
        <v>4359</v>
      </c>
      <c r="K6604" s="15"/>
      <c r="L6604" s="103" t="str">
        <f t="shared" si="1"/>
        <v>B-V100-PK13-100 gm Pink Petroleum Jelly Jar</v>
      </c>
      <c r="M6604" s="103">
        <f t="shared" si="2"/>
        <v>15950</v>
      </c>
      <c r="N6604" s="102" t="str">
        <f t="shared" si="3"/>
        <v>wk 6</v>
      </c>
    </row>
    <row r="6605" ht="12.75" customHeight="1">
      <c r="A6605" s="15" t="s">
        <v>6800</v>
      </c>
      <c r="B6605" s="15" t="s">
        <v>3123</v>
      </c>
      <c r="C6605" s="15" t="s">
        <v>4965</v>
      </c>
      <c r="D6605" s="15" t="s">
        <v>17697</v>
      </c>
      <c r="E6605" s="15" t="s">
        <v>17698</v>
      </c>
      <c r="F6605" s="15" t="s">
        <v>5242</v>
      </c>
      <c r="G6605" s="15" t="s">
        <v>4352</v>
      </c>
      <c r="H6605" s="15" t="s">
        <v>17699</v>
      </c>
      <c r="I6605" s="15" t="s">
        <v>4327</v>
      </c>
      <c r="J6605" s="15" t="s">
        <v>4359</v>
      </c>
      <c r="K6605" s="15"/>
      <c r="L6605" s="103" t="str">
        <f t="shared" si="1"/>
        <v>B-V100-PK13-100 gm Pink Petroleum Jelly Jar</v>
      </c>
      <c r="M6605" s="103">
        <f t="shared" si="2"/>
        <v>15950</v>
      </c>
      <c r="N6605" s="102" t="str">
        <f t="shared" si="3"/>
        <v>wk 10</v>
      </c>
    </row>
    <row r="6606" ht="12.75" customHeight="1">
      <c r="A6606" s="15" t="s">
        <v>6800</v>
      </c>
      <c r="B6606" s="15" t="s">
        <v>3123</v>
      </c>
      <c r="C6606" s="15" t="s">
        <v>4321</v>
      </c>
      <c r="D6606" s="15" t="s">
        <v>17694</v>
      </c>
      <c r="E6606" s="15" t="s">
        <v>17700</v>
      </c>
      <c r="F6606" s="15" t="s">
        <v>5242</v>
      </c>
      <c r="G6606" s="15" t="s">
        <v>17701</v>
      </c>
      <c r="H6606" s="15" t="s">
        <v>17696</v>
      </c>
      <c r="I6606" s="15" t="s">
        <v>4327</v>
      </c>
      <c r="J6606" s="15" t="s">
        <v>4359</v>
      </c>
      <c r="K6606" s="15"/>
      <c r="L6606" s="103" t="str">
        <f t="shared" si="1"/>
        <v>B-V100-PK13-100 gm Pink Petroleum Jelly Jar</v>
      </c>
      <c r="M6606" s="103">
        <f t="shared" si="2"/>
        <v>15950</v>
      </c>
      <c r="N6606" s="102" t="str">
        <f t="shared" si="3"/>
        <v>wk 10</v>
      </c>
    </row>
    <row r="6607" ht="12.75" customHeight="1">
      <c r="A6607" s="15" t="s">
        <v>17702</v>
      </c>
      <c r="B6607" s="15"/>
      <c r="C6607" s="15" t="s">
        <v>3146</v>
      </c>
      <c r="D6607" s="15" t="s">
        <v>3145</v>
      </c>
      <c r="E6607" s="15"/>
      <c r="F6607" s="15" t="s">
        <v>4308</v>
      </c>
      <c r="G6607" s="15" t="s">
        <v>17703</v>
      </c>
      <c r="H6607" s="15" t="s">
        <v>3149</v>
      </c>
      <c r="I6607" s="15" t="s">
        <v>3177</v>
      </c>
      <c r="J6607" s="15"/>
      <c r="K6607" s="15"/>
      <c r="L6607" s="103" t="str">
        <f t="shared" si="1"/>
        <v>B-V250-LBL23-250 gm L Blue Jar</v>
      </c>
      <c r="M6607" s="103">
        <f t="shared" si="2"/>
        <v>0</v>
      </c>
      <c r="N6607" s="102" t="str">
        <f t="shared" si="3"/>
        <v>wk </v>
      </c>
    </row>
    <row r="6608" ht="12.75" customHeight="1">
      <c r="A6608" s="15" t="s">
        <v>4457</v>
      </c>
      <c r="B6608" s="15" t="s">
        <v>3123</v>
      </c>
      <c r="C6608" s="15" t="s">
        <v>4321</v>
      </c>
      <c r="D6608" s="15" t="s">
        <v>8771</v>
      </c>
      <c r="E6608" s="15" t="s">
        <v>17704</v>
      </c>
      <c r="F6608" s="15" t="s">
        <v>5242</v>
      </c>
      <c r="G6608" s="15" t="s">
        <v>4352</v>
      </c>
      <c r="H6608" s="15" t="s">
        <v>17705</v>
      </c>
      <c r="I6608" s="15" t="s">
        <v>4327</v>
      </c>
      <c r="J6608" s="15" t="s">
        <v>4359</v>
      </c>
      <c r="K6608" s="15"/>
      <c r="L6608" s="103" t="str">
        <f t="shared" si="1"/>
        <v>B-V250-LBL23-250 gm L Blue Jar</v>
      </c>
      <c r="M6608" s="103">
        <f t="shared" si="2"/>
        <v>10500</v>
      </c>
      <c r="N6608" s="102" t="str">
        <f t="shared" si="3"/>
        <v>wk 6</v>
      </c>
    </row>
    <row r="6609" ht="12.75" customHeight="1">
      <c r="A6609" s="15" t="s">
        <v>6800</v>
      </c>
      <c r="B6609" s="15" t="s">
        <v>3123</v>
      </c>
      <c r="C6609" s="15" t="s">
        <v>4965</v>
      </c>
      <c r="D6609" s="15" t="s">
        <v>17706</v>
      </c>
      <c r="E6609" s="15" t="s">
        <v>17707</v>
      </c>
      <c r="F6609" s="15" t="s">
        <v>5242</v>
      </c>
      <c r="G6609" s="15" t="s">
        <v>4352</v>
      </c>
      <c r="H6609" s="15" t="s">
        <v>17708</v>
      </c>
      <c r="I6609" s="15" t="s">
        <v>4327</v>
      </c>
      <c r="J6609" s="15" t="s">
        <v>4359</v>
      </c>
      <c r="K6609" s="15"/>
      <c r="L6609" s="103" t="str">
        <f t="shared" si="1"/>
        <v>B-V250-LBL23-250 gm L Blue Jar</v>
      </c>
      <c r="M6609" s="103">
        <f t="shared" si="2"/>
        <v>10500</v>
      </c>
      <c r="N6609" s="102" t="str">
        <f t="shared" si="3"/>
        <v>wk 10</v>
      </c>
    </row>
    <row r="6610" ht="12.75" customHeight="1">
      <c r="A6610" s="15" t="s">
        <v>6800</v>
      </c>
      <c r="B6610" s="15" t="s">
        <v>3123</v>
      </c>
      <c r="C6610" s="15" t="s">
        <v>4321</v>
      </c>
      <c r="D6610" s="15" t="s">
        <v>8771</v>
      </c>
      <c r="E6610" s="15" t="s">
        <v>17709</v>
      </c>
      <c r="F6610" s="15" t="s">
        <v>5242</v>
      </c>
      <c r="G6610" s="15" t="s">
        <v>17710</v>
      </c>
      <c r="H6610" s="15" t="s">
        <v>17705</v>
      </c>
      <c r="I6610" s="15" t="s">
        <v>4327</v>
      </c>
      <c r="J6610" s="15" t="s">
        <v>4359</v>
      </c>
      <c r="K6610" s="15"/>
      <c r="L6610" s="103" t="str">
        <f t="shared" si="1"/>
        <v>B-V250-LBL23-250 gm L Blue Jar</v>
      </c>
      <c r="M6610" s="103">
        <f t="shared" si="2"/>
        <v>10500</v>
      </c>
      <c r="N6610" s="102" t="str">
        <f t="shared" si="3"/>
        <v>wk 10</v>
      </c>
    </row>
    <row r="6611" ht="12.75" customHeight="1">
      <c r="A6611" s="15" t="s">
        <v>17711</v>
      </c>
      <c r="B6611" s="15" t="s">
        <v>2855</v>
      </c>
      <c r="C6611" s="15" t="s">
        <v>3146</v>
      </c>
      <c r="D6611" s="15" t="s">
        <v>3145</v>
      </c>
      <c r="E6611" s="15"/>
      <c r="F6611" s="15" t="s">
        <v>4308</v>
      </c>
      <c r="G6611" s="15" t="s">
        <v>17091</v>
      </c>
      <c r="H6611" s="15" t="s">
        <v>3149</v>
      </c>
      <c r="I6611" s="15" t="s">
        <v>3156</v>
      </c>
      <c r="J6611" s="15"/>
      <c r="K6611" s="15"/>
      <c r="L6611" s="103" t="str">
        <f t="shared" si="1"/>
        <v>B-V250-N23-250 gm Natural Petroleum jelly jar</v>
      </c>
      <c r="M6611" s="103">
        <f t="shared" si="2"/>
        <v>0</v>
      </c>
      <c r="N6611" s="102" t="str">
        <f t="shared" si="3"/>
        <v>wk </v>
      </c>
    </row>
    <row r="6612" ht="12.75" customHeight="1">
      <c r="A6612" s="15" t="s">
        <v>4947</v>
      </c>
      <c r="B6612" s="15" t="s">
        <v>3123</v>
      </c>
      <c r="C6612" s="15" t="s">
        <v>4321</v>
      </c>
      <c r="D6612" s="15" t="s">
        <v>3982</v>
      </c>
      <c r="E6612" s="15" t="s">
        <v>17712</v>
      </c>
      <c r="F6612" s="15" t="s">
        <v>4324</v>
      </c>
      <c r="G6612" s="15" t="s">
        <v>12193</v>
      </c>
      <c r="H6612" s="15" t="s">
        <v>17713</v>
      </c>
      <c r="I6612" s="15" t="s">
        <v>4327</v>
      </c>
      <c r="J6612" s="15" t="s">
        <v>5653</v>
      </c>
      <c r="K6612" s="15"/>
      <c r="L6612" s="103" t="str">
        <f t="shared" si="1"/>
        <v>B-V250-N23-250 gm Natural Petroleum jelly jar</v>
      </c>
      <c r="M6612" s="103">
        <f t="shared" si="2"/>
        <v>1750</v>
      </c>
      <c r="N6612" s="102" t="str">
        <f t="shared" si="3"/>
        <v>wk 18</v>
      </c>
    </row>
    <row r="6613" ht="12.75" customHeight="1">
      <c r="A6613" s="15" t="s">
        <v>4373</v>
      </c>
      <c r="B6613" s="15" t="s">
        <v>3123</v>
      </c>
      <c r="C6613" s="15" t="s">
        <v>4321</v>
      </c>
      <c r="D6613" s="15" t="s">
        <v>3277</v>
      </c>
      <c r="E6613" s="15" t="s">
        <v>17714</v>
      </c>
      <c r="F6613" s="15" t="s">
        <v>4324</v>
      </c>
      <c r="G6613" s="15" t="s">
        <v>17715</v>
      </c>
      <c r="H6613" s="15" t="s">
        <v>17716</v>
      </c>
      <c r="I6613" s="15" t="s">
        <v>4327</v>
      </c>
      <c r="J6613" s="15" t="s">
        <v>4328</v>
      </c>
      <c r="K6613" s="15"/>
      <c r="L6613" s="103" t="str">
        <f t="shared" si="1"/>
        <v>B-V250-N23-250 gm Natural Petroleum jelly jar</v>
      </c>
      <c r="M6613" s="103">
        <f t="shared" si="2"/>
        <v>250</v>
      </c>
      <c r="N6613" s="102" t="str">
        <f t="shared" si="3"/>
        <v>wk </v>
      </c>
    </row>
    <row r="6614" ht="12.75" customHeight="1">
      <c r="A6614" s="15" t="s">
        <v>6765</v>
      </c>
      <c r="B6614" s="15" t="s">
        <v>3123</v>
      </c>
      <c r="C6614" s="15" t="s">
        <v>4321</v>
      </c>
      <c r="D6614" s="15" t="s">
        <v>3982</v>
      </c>
      <c r="E6614" s="15" t="s">
        <v>17717</v>
      </c>
      <c r="F6614" s="15" t="s">
        <v>5620</v>
      </c>
      <c r="G6614" s="15" t="s">
        <v>17718</v>
      </c>
      <c r="H6614" s="15" t="s">
        <v>17713</v>
      </c>
      <c r="I6614" s="15" t="s">
        <v>4327</v>
      </c>
      <c r="J6614" s="15" t="s">
        <v>5653</v>
      </c>
      <c r="K6614" s="15"/>
      <c r="L6614" s="103" t="str">
        <f t="shared" si="1"/>
        <v>B-V250-N23-250 gm Natural Petroleum jelly jar</v>
      </c>
      <c r="M6614" s="103">
        <f t="shared" si="2"/>
        <v>1750</v>
      </c>
      <c r="N6614" s="102" t="str">
        <f t="shared" si="3"/>
        <v>wk </v>
      </c>
    </row>
    <row r="6615" ht="12.75" customHeight="1">
      <c r="A6615" s="15" t="s">
        <v>6765</v>
      </c>
      <c r="B6615" s="15" t="s">
        <v>3123</v>
      </c>
      <c r="C6615" s="15" t="s">
        <v>4321</v>
      </c>
      <c r="D6615" s="15" t="s">
        <v>4453</v>
      </c>
      <c r="E6615" s="15" t="s">
        <v>17719</v>
      </c>
      <c r="F6615" s="15" t="s">
        <v>5620</v>
      </c>
      <c r="G6615" s="15" t="s">
        <v>11315</v>
      </c>
      <c r="H6615" s="15" t="s">
        <v>17720</v>
      </c>
      <c r="I6615" s="15" t="s">
        <v>4327</v>
      </c>
      <c r="J6615" s="15" t="s">
        <v>5653</v>
      </c>
      <c r="K6615" s="15"/>
      <c r="L6615" s="103" t="str">
        <f t="shared" si="1"/>
        <v>B-V250-N23-250 gm Natural Petroleum jelly jar</v>
      </c>
      <c r="M6615" s="103">
        <f t="shared" si="2"/>
        <v>1500</v>
      </c>
      <c r="N6615" s="102" t="str">
        <f t="shared" si="3"/>
        <v>wk </v>
      </c>
    </row>
    <row r="6616" ht="12.75" customHeight="1">
      <c r="A6616" s="15" t="s">
        <v>4530</v>
      </c>
      <c r="B6616" s="15" t="s">
        <v>3123</v>
      </c>
      <c r="C6616" s="15" t="s">
        <v>4321</v>
      </c>
      <c r="D6616" s="15" t="s">
        <v>3277</v>
      </c>
      <c r="E6616" s="15" t="s">
        <v>17721</v>
      </c>
      <c r="F6616" s="15" t="s">
        <v>4324</v>
      </c>
      <c r="G6616" s="15" t="s">
        <v>17715</v>
      </c>
      <c r="H6616" s="15" t="s">
        <v>17722</v>
      </c>
      <c r="I6616" s="15" t="s">
        <v>4327</v>
      </c>
      <c r="J6616" s="15" t="s">
        <v>4345</v>
      </c>
      <c r="K6616" s="15"/>
      <c r="L6616" s="103" t="str">
        <f t="shared" si="1"/>
        <v>B-V250-N23-250 gm Natural Petroleum jelly jar</v>
      </c>
      <c r="M6616" s="103">
        <f t="shared" si="2"/>
        <v>250</v>
      </c>
      <c r="N6616" s="102" t="str">
        <f t="shared" si="3"/>
        <v>wk 6</v>
      </c>
    </row>
    <row r="6617" ht="12.75" customHeight="1">
      <c r="A6617" s="15" t="s">
        <v>4584</v>
      </c>
      <c r="B6617" s="15" t="s">
        <v>3123</v>
      </c>
      <c r="C6617" s="15" t="s">
        <v>4321</v>
      </c>
      <c r="D6617" s="15" t="s">
        <v>3767</v>
      </c>
      <c r="E6617" s="15" t="s">
        <v>17723</v>
      </c>
      <c r="F6617" s="15" t="s">
        <v>9488</v>
      </c>
      <c r="G6617" s="15" t="s">
        <v>15232</v>
      </c>
      <c r="H6617" s="15" t="s">
        <v>17724</v>
      </c>
      <c r="I6617" s="15" t="s">
        <v>4327</v>
      </c>
      <c r="J6617" s="15" t="s">
        <v>4345</v>
      </c>
      <c r="K6617" s="15"/>
      <c r="L6617" s="103" t="str">
        <f t="shared" si="1"/>
        <v>B-V250-N23-250 gm Natural Petroleum jelly jar</v>
      </c>
      <c r="M6617" s="103">
        <f t="shared" si="2"/>
        <v>4500</v>
      </c>
      <c r="N6617" s="102" t="str">
        <f t="shared" si="3"/>
        <v>wk </v>
      </c>
    </row>
    <row r="6618" ht="12.75" customHeight="1">
      <c r="A6618" s="15" t="s">
        <v>4592</v>
      </c>
      <c r="B6618" s="15" t="s">
        <v>3123</v>
      </c>
      <c r="C6618" s="15" t="s">
        <v>4321</v>
      </c>
      <c r="D6618" s="15" t="s">
        <v>3277</v>
      </c>
      <c r="E6618" s="15" t="s">
        <v>17725</v>
      </c>
      <c r="F6618" s="15" t="s">
        <v>9488</v>
      </c>
      <c r="G6618" s="15" t="s">
        <v>17726</v>
      </c>
      <c r="H6618" s="15" t="s">
        <v>17727</v>
      </c>
      <c r="I6618" s="15" t="s">
        <v>4327</v>
      </c>
      <c r="J6618" s="15" t="s">
        <v>4345</v>
      </c>
      <c r="K6618" s="15"/>
      <c r="L6618" s="103" t="str">
        <f t="shared" si="1"/>
        <v>B-V250-N23-250 gm Natural Petroleum jelly jar</v>
      </c>
      <c r="M6618" s="103">
        <f t="shared" si="2"/>
        <v>250</v>
      </c>
      <c r="N6618" s="102" t="str">
        <f t="shared" si="3"/>
        <v>wk </v>
      </c>
    </row>
    <row r="6619" ht="12.75" customHeight="1">
      <c r="A6619" s="15" t="s">
        <v>4592</v>
      </c>
      <c r="B6619" s="15" t="s">
        <v>3123</v>
      </c>
      <c r="C6619" s="15" t="s">
        <v>4321</v>
      </c>
      <c r="D6619" s="15" t="s">
        <v>3282</v>
      </c>
      <c r="E6619" s="15" t="s">
        <v>12303</v>
      </c>
      <c r="F6619" s="15" t="s">
        <v>5620</v>
      </c>
      <c r="G6619" s="15" t="s">
        <v>9055</v>
      </c>
      <c r="H6619" s="15" t="s">
        <v>17728</v>
      </c>
      <c r="I6619" s="15" t="s">
        <v>4327</v>
      </c>
      <c r="J6619" s="15" t="s">
        <v>4345</v>
      </c>
      <c r="K6619" s="15"/>
      <c r="L6619" s="103" t="str">
        <f t="shared" si="1"/>
        <v>B-V250-N23-250 gm Natural Petroleum jelly jar</v>
      </c>
      <c r="M6619" s="103">
        <f t="shared" si="2"/>
        <v>1000</v>
      </c>
      <c r="N6619" s="102" t="str">
        <f t="shared" si="3"/>
        <v>wk </v>
      </c>
    </row>
    <row r="6620" ht="12.75" customHeight="1">
      <c r="A6620" s="15" t="s">
        <v>4619</v>
      </c>
      <c r="B6620" s="15" t="s">
        <v>3123</v>
      </c>
      <c r="C6620" s="15" t="s">
        <v>4321</v>
      </c>
      <c r="D6620" s="15" t="s">
        <v>3277</v>
      </c>
      <c r="E6620" s="15" t="s">
        <v>9314</v>
      </c>
      <c r="F6620" s="15" t="s">
        <v>4324</v>
      </c>
      <c r="G6620" s="15" t="s">
        <v>17715</v>
      </c>
      <c r="H6620" s="15" t="s">
        <v>17729</v>
      </c>
      <c r="I6620" s="15" t="s">
        <v>4327</v>
      </c>
      <c r="J6620" s="15" t="s">
        <v>4328</v>
      </c>
      <c r="K6620" s="15"/>
      <c r="L6620" s="103" t="str">
        <f t="shared" si="1"/>
        <v>B-V250-N23-250 gm Natural Petroleum jelly jar</v>
      </c>
      <c r="M6620" s="103">
        <f t="shared" si="2"/>
        <v>250</v>
      </c>
      <c r="N6620" s="102" t="str">
        <f t="shared" si="3"/>
        <v>wk 19</v>
      </c>
    </row>
    <row r="6621" ht="12.75" customHeight="1">
      <c r="A6621" s="15" t="s">
        <v>4625</v>
      </c>
      <c r="B6621" s="15" t="s">
        <v>3123</v>
      </c>
      <c r="C6621" s="15" t="s">
        <v>4321</v>
      </c>
      <c r="D6621" s="15" t="s">
        <v>3277</v>
      </c>
      <c r="E6621" s="15" t="s">
        <v>17730</v>
      </c>
      <c r="F6621" s="15" t="s">
        <v>4324</v>
      </c>
      <c r="G6621" s="15" t="s">
        <v>17715</v>
      </c>
      <c r="H6621" s="15" t="s">
        <v>17731</v>
      </c>
      <c r="I6621" s="15" t="s">
        <v>4327</v>
      </c>
      <c r="J6621" s="15" t="s">
        <v>4328</v>
      </c>
      <c r="K6621" s="15"/>
      <c r="L6621" s="103" t="str">
        <f t="shared" si="1"/>
        <v>B-V250-N23-250 gm Natural Petroleum jelly jar</v>
      </c>
      <c r="M6621" s="103">
        <f t="shared" si="2"/>
        <v>250</v>
      </c>
      <c r="N6621" s="102" t="str">
        <f t="shared" si="3"/>
        <v>wk 23</v>
      </c>
    </row>
    <row r="6622" ht="12.75" customHeight="1">
      <c r="A6622" s="15" t="s">
        <v>4631</v>
      </c>
      <c r="B6622" s="15" t="s">
        <v>3123</v>
      </c>
      <c r="C6622" s="15" t="s">
        <v>4321</v>
      </c>
      <c r="D6622" s="15" t="s">
        <v>3441</v>
      </c>
      <c r="E6622" s="15" t="s">
        <v>17732</v>
      </c>
      <c r="F6622" s="15" t="s">
        <v>9525</v>
      </c>
      <c r="G6622" s="15" t="s">
        <v>9040</v>
      </c>
      <c r="H6622" s="15" t="s">
        <v>17733</v>
      </c>
      <c r="I6622" s="15" t="s">
        <v>4327</v>
      </c>
      <c r="J6622" s="15" t="s">
        <v>4345</v>
      </c>
      <c r="K6622" s="15"/>
      <c r="L6622" s="103" t="str">
        <f t="shared" si="1"/>
        <v>B-V250-N23-250 gm Natural Petroleum jelly jar</v>
      </c>
      <c r="M6622" s="103">
        <f t="shared" si="2"/>
        <v>2000</v>
      </c>
      <c r="N6622" s="102" t="str">
        <f t="shared" si="3"/>
        <v>wk 40</v>
      </c>
    </row>
    <row r="6623" ht="12.75" customHeight="1">
      <c r="A6623" s="15" t="s">
        <v>4652</v>
      </c>
      <c r="B6623" s="15" t="s">
        <v>3123</v>
      </c>
      <c r="C6623" s="15" t="s">
        <v>4321</v>
      </c>
      <c r="D6623" s="15" t="s">
        <v>3277</v>
      </c>
      <c r="E6623" s="15" t="s">
        <v>17734</v>
      </c>
      <c r="F6623" s="15" t="s">
        <v>4324</v>
      </c>
      <c r="G6623" s="15" t="s">
        <v>17715</v>
      </c>
      <c r="H6623" s="15" t="s">
        <v>17735</v>
      </c>
      <c r="I6623" s="15" t="s">
        <v>4327</v>
      </c>
      <c r="J6623" s="15" t="s">
        <v>4328</v>
      </c>
      <c r="K6623" s="15"/>
      <c r="L6623" s="103" t="str">
        <f t="shared" si="1"/>
        <v>B-V250-N23-250 gm Natural Petroleum jelly jar</v>
      </c>
      <c r="M6623" s="103">
        <f t="shared" si="2"/>
        <v>250</v>
      </c>
      <c r="N6623" s="102" t="str">
        <f t="shared" si="3"/>
        <v>wk </v>
      </c>
    </row>
    <row r="6624" ht="12.75" customHeight="1">
      <c r="A6624" s="15" t="s">
        <v>4652</v>
      </c>
      <c r="B6624" s="15" t="s">
        <v>3123</v>
      </c>
      <c r="C6624" s="15" t="s">
        <v>4321</v>
      </c>
      <c r="D6624" s="15" t="s">
        <v>3277</v>
      </c>
      <c r="E6624" s="15" t="s">
        <v>17736</v>
      </c>
      <c r="F6624" s="15" t="s">
        <v>4324</v>
      </c>
      <c r="G6624" s="15" t="s">
        <v>17715</v>
      </c>
      <c r="H6624" s="15" t="s">
        <v>17735</v>
      </c>
      <c r="I6624" s="15" t="s">
        <v>4327</v>
      </c>
      <c r="J6624" s="15" t="s">
        <v>4328</v>
      </c>
      <c r="K6624" s="15"/>
      <c r="L6624" s="103" t="str">
        <f t="shared" si="1"/>
        <v>B-V250-N23-250 gm Natural Petroleum jelly jar</v>
      </c>
      <c r="M6624" s="103">
        <f t="shared" si="2"/>
        <v>250</v>
      </c>
      <c r="N6624" s="102" t="str">
        <f t="shared" si="3"/>
        <v>wk </v>
      </c>
    </row>
    <row r="6625" ht="12.75" customHeight="1">
      <c r="A6625" s="15" t="s">
        <v>4710</v>
      </c>
      <c r="B6625" s="15" t="s">
        <v>3123</v>
      </c>
      <c r="C6625" s="15" t="s">
        <v>4321</v>
      </c>
      <c r="D6625" s="15" t="s">
        <v>3277</v>
      </c>
      <c r="E6625" s="15" t="s">
        <v>17370</v>
      </c>
      <c r="F6625" s="15" t="s">
        <v>4324</v>
      </c>
      <c r="G6625" s="15" t="s">
        <v>17715</v>
      </c>
      <c r="H6625" s="15" t="s">
        <v>17735</v>
      </c>
      <c r="I6625" s="15" t="s">
        <v>4327</v>
      </c>
      <c r="J6625" s="15" t="s">
        <v>4328</v>
      </c>
      <c r="K6625" s="15"/>
      <c r="L6625" s="103" t="str">
        <f t="shared" si="1"/>
        <v>B-V250-N23-250 gm Natural Petroleum jelly jar</v>
      </c>
      <c r="M6625" s="103">
        <f t="shared" si="2"/>
        <v>250</v>
      </c>
      <c r="N6625" s="102" t="str">
        <f t="shared" si="3"/>
        <v>wk 32</v>
      </c>
    </row>
    <row r="6626" ht="12.75" customHeight="1">
      <c r="A6626" s="15" t="s">
        <v>4734</v>
      </c>
      <c r="B6626" s="15" t="s">
        <v>3123</v>
      </c>
      <c r="C6626" s="15" t="s">
        <v>4321</v>
      </c>
      <c r="D6626" s="15" t="s">
        <v>3277</v>
      </c>
      <c r="E6626" s="15" t="s">
        <v>17737</v>
      </c>
      <c r="F6626" s="15" t="s">
        <v>4324</v>
      </c>
      <c r="G6626" s="15" t="s">
        <v>17715</v>
      </c>
      <c r="H6626" s="15" t="s">
        <v>17735</v>
      </c>
      <c r="I6626" s="15" t="s">
        <v>4327</v>
      </c>
      <c r="J6626" s="15" t="s">
        <v>4345</v>
      </c>
      <c r="K6626" s="15"/>
      <c r="L6626" s="103" t="str">
        <f t="shared" si="1"/>
        <v>B-V250-N23-250 gm Natural Petroleum jelly jar</v>
      </c>
      <c r="M6626" s="103">
        <f t="shared" si="2"/>
        <v>250</v>
      </c>
      <c r="N6626" s="102" t="str">
        <f t="shared" si="3"/>
        <v>wk </v>
      </c>
    </row>
    <row r="6627" ht="12.75" customHeight="1">
      <c r="A6627" s="15" t="s">
        <v>4810</v>
      </c>
      <c r="B6627" s="15" t="s">
        <v>3123</v>
      </c>
      <c r="C6627" s="15" t="s">
        <v>4321</v>
      </c>
      <c r="D6627" s="15" t="s">
        <v>3277</v>
      </c>
      <c r="E6627" s="15" t="s">
        <v>14851</v>
      </c>
      <c r="F6627" s="15" t="s">
        <v>4324</v>
      </c>
      <c r="G6627" s="15" t="s">
        <v>17715</v>
      </c>
      <c r="H6627" s="15" t="s">
        <v>17738</v>
      </c>
      <c r="I6627" s="15" t="s">
        <v>4327</v>
      </c>
      <c r="J6627" s="15" t="s">
        <v>4345</v>
      </c>
      <c r="K6627" s="15"/>
      <c r="L6627" s="103" t="str">
        <f t="shared" si="1"/>
        <v>B-V250-N23-250 gm Natural Petroleum jelly jar</v>
      </c>
      <c r="M6627" s="103">
        <f t="shared" si="2"/>
        <v>250</v>
      </c>
      <c r="N6627" s="102" t="str">
        <f t="shared" si="3"/>
        <v>wk </v>
      </c>
    </row>
    <row r="6628" ht="12.75" customHeight="1">
      <c r="A6628" s="15" t="s">
        <v>4820</v>
      </c>
      <c r="B6628" s="15" t="s">
        <v>3123</v>
      </c>
      <c r="C6628" s="15" t="s">
        <v>4321</v>
      </c>
      <c r="D6628" s="15" t="s">
        <v>3277</v>
      </c>
      <c r="E6628" s="15" t="s">
        <v>17739</v>
      </c>
      <c r="F6628" s="15" t="s">
        <v>4324</v>
      </c>
      <c r="G6628" s="15" t="s">
        <v>17715</v>
      </c>
      <c r="H6628" s="15" t="s">
        <v>17738</v>
      </c>
      <c r="I6628" s="15" t="s">
        <v>4327</v>
      </c>
      <c r="J6628" s="15" t="s">
        <v>4345</v>
      </c>
      <c r="K6628" s="15"/>
      <c r="L6628" s="103" t="str">
        <f t="shared" si="1"/>
        <v>B-V250-N23-250 gm Natural Petroleum jelly jar</v>
      </c>
      <c r="M6628" s="103">
        <f t="shared" si="2"/>
        <v>250</v>
      </c>
      <c r="N6628" s="102" t="str">
        <f t="shared" si="3"/>
        <v>wk 10</v>
      </c>
    </row>
    <row r="6629" ht="12.75" customHeight="1">
      <c r="A6629" s="15" t="s">
        <v>4826</v>
      </c>
      <c r="B6629" s="15" t="s">
        <v>3123</v>
      </c>
      <c r="C6629" s="15" t="s">
        <v>4321</v>
      </c>
      <c r="D6629" s="15" t="s">
        <v>4092</v>
      </c>
      <c r="E6629" s="15" t="s">
        <v>17740</v>
      </c>
      <c r="F6629" s="15" t="s">
        <v>9525</v>
      </c>
      <c r="G6629" s="15" t="s">
        <v>11325</v>
      </c>
      <c r="H6629" s="15" t="s">
        <v>17741</v>
      </c>
      <c r="I6629" s="15" t="s">
        <v>4327</v>
      </c>
      <c r="J6629" s="15" t="s">
        <v>4345</v>
      </c>
      <c r="K6629" s="15"/>
      <c r="L6629" s="103" t="str">
        <f t="shared" si="1"/>
        <v>B-V250-N23-250 gm Natural Petroleum jelly jar</v>
      </c>
      <c r="M6629" s="103">
        <f t="shared" si="2"/>
        <v>2500</v>
      </c>
      <c r="N6629" s="102" t="str">
        <f t="shared" si="3"/>
        <v>wk 19</v>
      </c>
    </row>
    <row r="6630" ht="12.75" customHeight="1">
      <c r="A6630" s="15" t="s">
        <v>4851</v>
      </c>
      <c r="B6630" s="15" t="s">
        <v>3123</v>
      </c>
      <c r="C6630" s="15" t="s">
        <v>4321</v>
      </c>
      <c r="D6630" s="15" t="s">
        <v>4330</v>
      </c>
      <c r="E6630" s="15" t="s">
        <v>17742</v>
      </c>
      <c r="F6630" s="15" t="s">
        <v>9488</v>
      </c>
      <c r="G6630" s="15" t="s">
        <v>17743</v>
      </c>
      <c r="H6630" s="15" t="s">
        <v>17744</v>
      </c>
      <c r="I6630" s="15" t="s">
        <v>4327</v>
      </c>
      <c r="J6630" s="15" t="s">
        <v>4328</v>
      </c>
      <c r="K6630" s="15"/>
      <c r="L6630" s="103" t="str">
        <f t="shared" si="1"/>
        <v>B-V250-N23-250 gm Natural Petroleum jelly jar</v>
      </c>
      <c r="M6630" s="103">
        <f t="shared" si="2"/>
        <v>500</v>
      </c>
      <c r="N6630" s="102" t="str">
        <f t="shared" si="3"/>
        <v>wk </v>
      </c>
    </row>
    <row r="6631" ht="12.75" customHeight="1">
      <c r="A6631" s="15" t="s">
        <v>4855</v>
      </c>
      <c r="B6631" s="15" t="s">
        <v>3123</v>
      </c>
      <c r="C6631" s="15" t="s">
        <v>4321</v>
      </c>
      <c r="D6631" s="15" t="s">
        <v>3767</v>
      </c>
      <c r="E6631" s="15" t="s">
        <v>17745</v>
      </c>
      <c r="F6631" s="15" t="s">
        <v>9488</v>
      </c>
      <c r="G6631" s="15" t="s">
        <v>15232</v>
      </c>
      <c r="H6631" s="15" t="s">
        <v>17746</v>
      </c>
      <c r="I6631" s="15" t="s">
        <v>4327</v>
      </c>
      <c r="J6631" s="15" t="s">
        <v>4328</v>
      </c>
      <c r="K6631" s="15"/>
      <c r="L6631" s="103" t="str">
        <f t="shared" si="1"/>
        <v>B-V250-N23-250 gm Natural Petroleum jelly jar</v>
      </c>
      <c r="M6631" s="103">
        <f t="shared" si="2"/>
        <v>4500</v>
      </c>
      <c r="N6631" s="102" t="str">
        <f t="shared" si="3"/>
        <v>wk </v>
      </c>
    </row>
    <row r="6632" ht="12.75" customHeight="1">
      <c r="A6632" s="15" t="s">
        <v>4857</v>
      </c>
      <c r="B6632" s="15" t="s">
        <v>3123</v>
      </c>
      <c r="C6632" s="15" t="s">
        <v>4321</v>
      </c>
      <c r="D6632" s="15" t="s">
        <v>3277</v>
      </c>
      <c r="E6632" s="15" t="s">
        <v>17747</v>
      </c>
      <c r="F6632" s="15" t="s">
        <v>4324</v>
      </c>
      <c r="G6632" s="15" t="s">
        <v>17715</v>
      </c>
      <c r="H6632" s="15" t="s">
        <v>17738</v>
      </c>
      <c r="I6632" s="15" t="s">
        <v>4327</v>
      </c>
      <c r="J6632" s="15" t="s">
        <v>4328</v>
      </c>
      <c r="K6632" s="15"/>
      <c r="L6632" s="103" t="str">
        <f t="shared" si="1"/>
        <v>B-V250-N23-250 gm Natural Petroleum jelly jar</v>
      </c>
      <c r="M6632" s="103">
        <f t="shared" si="2"/>
        <v>250</v>
      </c>
      <c r="N6632" s="102" t="str">
        <f t="shared" si="3"/>
        <v>wk </v>
      </c>
    </row>
    <row r="6633" ht="12.75" customHeight="1">
      <c r="A6633" s="15" t="s">
        <v>4866</v>
      </c>
      <c r="B6633" s="15" t="s">
        <v>3123</v>
      </c>
      <c r="C6633" s="15" t="s">
        <v>4321</v>
      </c>
      <c r="D6633" s="15" t="s">
        <v>4000</v>
      </c>
      <c r="E6633" s="15" t="s">
        <v>17748</v>
      </c>
      <c r="F6633" s="15" t="s">
        <v>9488</v>
      </c>
      <c r="G6633" s="15" t="s">
        <v>16456</v>
      </c>
      <c r="H6633" s="15" t="s">
        <v>17749</v>
      </c>
      <c r="I6633" s="15" t="s">
        <v>4327</v>
      </c>
      <c r="J6633" s="15" t="s">
        <v>4328</v>
      </c>
      <c r="K6633" s="15"/>
      <c r="L6633" s="103" t="str">
        <f t="shared" si="1"/>
        <v>B-V250-N23-250 gm Natural Petroleum jelly jar</v>
      </c>
      <c r="M6633" s="103">
        <f t="shared" si="2"/>
        <v>4750</v>
      </c>
      <c r="N6633" s="102" t="str">
        <f t="shared" si="3"/>
        <v>wk </v>
      </c>
    </row>
    <row r="6634" ht="12.75" customHeight="1">
      <c r="A6634" s="15" t="s">
        <v>17750</v>
      </c>
      <c r="B6634" s="15" t="s">
        <v>2855</v>
      </c>
      <c r="C6634" s="15" t="s">
        <v>3146</v>
      </c>
      <c r="D6634" s="15" t="s">
        <v>3145</v>
      </c>
      <c r="E6634" s="15"/>
      <c r="F6634" s="15" t="s">
        <v>4308</v>
      </c>
      <c r="G6634" s="15" t="s">
        <v>4352</v>
      </c>
      <c r="H6634" s="15" t="s">
        <v>3149</v>
      </c>
      <c r="I6634" s="15" t="s">
        <v>3177</v>
      </c>
      <c r="J6634" s="15"/>
      <c r="K6634" s="15"/>
      <c r="L6634" s="103" t="str">
        <f t="shared" si="1"/>
        <v>B-V250-N23PZ-250gm Natural Petroleum Jelly Jar(500100771)</v>
      </c>
      <c r="M6634" s="103">
        <f t="shared" si="2"/>
        <v>0</v>
      </c>
      <c r="N6634" s="102" t="str">
        <f t="shared" si="3"/>
        <v>wk </v>
      </c>
    </row>
    <row r="6635" ht="12.75" customHeight="1">
      <c r="A6635" s="15" t="s">
        <v>4838</v>
      </c>
      <c r="B6635" s="15" t="s">
        <v>3123</v>
      </c>
      <c r="C6635" s="15" t="s">
        <v>4321</v>
      </c>
      <c r="D6635" s="15" t="s">
        <v>15903</v>
      </c>
      <c r="E6635" s="15" t="s">
        <v>17751</v>
      </c>
      <c r="F6635" s="15" t="s">
        <v>5810</v>
      </c>
      <c r="G6635" s="15" t="s">
        <v>17752</v>
      </c>
      <c r="H6635" s="15" t="s">
        <v>17753</v>
      </c>
      <c r="I6635" s="15" t="s">
        <v>4327</v>
      </c>
      <c r="J6635" s="15" t="s">
        <v>4359</v>
      </c>
      <c r="K6635" s="15"/>
      <c r="L6635" s="103" t="str">
        <f t="shared" si="1"/>
        <v>B-V250-N23PZ-250gm Natural Petroleum Jelly Jar(500100771)</v>
      </c>
      <c r="M6635" s="103">
        <f t="shared" si="2"/>
        <v>3500</v>
      </c>
      <c r="N6635" s="102" t="str">
        <f t="shared" si="3"/>
        <v>wk 45</v>
      </c>
    </row>
    <row r="6636" ht="12.75" customHeight="1">
      <c r="A6636" s="15" t="s">
        <v>4851</v>
      </c>
      <c r="B6636" s="15" t="s">
        <v>3123</v>
      </c>
      <c r="C6636" s="15" t="s">
        <v>4321</v>
      </c>
      <c r="D6636" s="15" t="s">
        <v>14667</v>
      </c>
      <c r="E6636" s="15" t="s">
        <v>17754</v>
      </c>
      <c r="F6636" s="15" t="s">
        <v>5810</v>
      </c>
      <c r="G6636" s="15" t="s">
        <v>17755</v>
      </c>
      <c r="H6636" s="15" t="s">
        <v>17756</v>
      </c>
      <c r="I6636" s="15" t="s">
        <v>4327</v>
      </c>
      <c r="J6636" s="15" t="s">
        <v>4359</v>
      </c>
      <c r="K6636" s="15"/>
      <c r="L6636" s="103" t="str">
        <f t="shared" si="1"/>
        <v>B-V250-N23PZ-250gm Natural Petroleum Jelly Jar(500100771)</v>
      </c>
      <c r="M6636" s="103">
        <f t="shared" si="2"/>
        <v>500</v>
      </c>
      <c r="N6636" s="102" t="str">
        <f t="shared" si="3"/>
        <v>wk </v>
      </c>
    </row>
    <row r="6637" ht="12.75" customHeight="1">
      <c r="A6637" s="15" t="s">
        <v>17757</v>
      </c>
      <c r="B6637" s="15" t="s">
        <v>2855</v>
      </c>
      <c r="C6637" s="15" t="s">
        <v>3146</v>
      </c>
      <c r="D6637" s="15" t="s">
        <v>3145</v>
      </c>
      <c r="E6637" s="15"/>
      <c r="F6637" s="15" t="s">
        <v>4308</v>
      </c>
      <c r="G6637" s="15" t="s">
        <v>17758</v>
      </c>
      <c r="H6637" s="15" t="s">
        <v>3149</v>
      </c>
      <c r="I6637" s="15" t="s">
        <v>3177</v>
      </c>
      <c r="J6637" s="15"/>
      <c r="K6637" s="15"/>
      <c r="L6637" s="103" t="str">
        <f t="shared" si="1"/>
        <v>B-V50-N8-50 gm Natural Petroleum jelly jar</v>
      </c>
      <c r="M6637" s="103">
        <f t="shared" si="2"/>
        <v>0</v>
      </c>
      <c r="N6637" s="102" t="str">
        <f t="shared" si="3"/>
        <v>wk </v>
      </c>
    </row>
    <row r="6638" ht="12.75" customHeight="1">
      <c r="A6638" s="15" t="s">
        <v>4368</v>
      </c>
      <c r="B6638" s="15" t="s">
        <v>3123</v>
      </c>
      <c r="C6638" s="15" t="s">
        <v>4321</v>
      </c>
      <c r="D6638" s="15" t="s">
        <v>3282</v>
      </c>
      <c r="E6638" s="15" t="s">
        <v>17759</v>
      </c>
      <c r="F6638" s="15" t="s">
        <v>4324</v>
      </c>
      <c r="G6638" s="15" t="s">
        <v>17760</v>
      </c>
      <c r="H6638" s="15" t="s">
        <v>17761</v>
      </c>
      <c r="I6638" s="15" t="s">
        <v>4327</v>
      </c>
      <c r="J6638" s="15" t="s">
        <v>4328</v>
      </c>
      <c r="K6638" s="15"/>
      <c r="L6638" s="103" t="str">
        <f t="shared" si="1"/>
        <v>B-V50-N8-50 gm Natural Petroleum jelly jar</v>
      </c>
      <c r="M6638" s="103">
        <f t="shared" si="2"/>
        <v>1000</v>
      </c>
      <c r="N6638" s="102" t="str">
        <f t="shared" si="3"/>
        <v>wk 49</v>
      </c>
    </row>
    <row r="6639" ht="12.75" customHeight="1">
      <c r="A6639" s="15" t="s">
        <v>5722</v>
      </c>
      <c r="B6639" s="15" t="s">
        <v>3123</v>
      </c>
      <c r="C6639" s="15" t="s">
        <v>4321</v>
      </c>
      <c r="D6639" s="15" t="s">
        <v>3441</v>
      </c>
      <c r="E6639" s="15" t="s">
        <v>17762</v>
      </c>
      <c r="F6639" s="15" t="s">
        <v>5620</v>
      </c>
      <c r="G6639" s="15" t="s">
        <v>17763</v>
      </c>
      <c r="H6639" s="15" t="s">
        <v>17764</v>
      </c>
      <c r="I6639" s="15" t="s">
        <v>4327</v>
      </c>
      <c r="J6639" s="15" t="s">
        <v>5653</v>
      </c>
      <c r="K6639" s="15"/>
      <c r="L6639" s="103" t="str">
        <f t="shared" si="1"/>
        <v>B-V50-N8-50 gm Natural Petroleum jelly jar</v>
      </c>
      <c r="M6639" s="103">
        <f t="shared" si="2"/>
        <v>2000</v>
      </c>
      <c r="N6639" s="102" t="str">
        <f t="shared" si="3"/>
        <v>wk 9</v>
      </c>
    </row>
    <row r="6640" ht="12.75" customHeight="1">
      <c r="A6640" s="15" t="s">
        <v>4584</v>
      </c>
      <c r="B6640" s="15" t="s">
        <v>3123</v>
      </c>
      <c r="C6640" s="15" t="s">
        <v>4321</v>
      </c>
      <c r="D6640" s="15" t="s">
        <v>3437</v>
      </c>
      <c r="E6640" s="15" t="s">
        <v>17765</v>
      </c>
      <c r="F6640" s="15" t="s">
        <v>9488</v>
      </c>
      <c r="G6640" s="15" t="s">
        <v>10448</v>
      </c>
      <c r="H6640" s="15" t="s">
        <v>17766</v>
      </c>
      <c r="I6640" s="15" t="s">
        <v>4327</v>
      </c>
      <c r="J6640" s="15" t="s">
        <v>4345</v>
      </c>
      <c r="K6640" s="15"/>
      <c r="L6640" s="103" t="str">
        <f t="shared" si="1"/>
        <v>B-V50-N8-50 gm Natural Petroleum jelly jar</v>
      </c>
      <c r="M6640" s="103">
        <f t="shared" si="2"/>
        <v>4000</v>
      </c>
      <c r="N6640" s="102" t="str">
        <f t="shared" si="3"/>
        <v>wk </v>
      </c>
    </row>
    <row r="6641" ht="12.75" customHeight="1">
      <c r="A6641" s="15" t="s">
        <v>4592</v>
      </c>
      <c r="B6641" s="15" t="s">
        <v>3123</v>
      </c>
      <c r="C6641" s="15" t="s">
        <v>4321</v>
      </c>
      <c r="D6641" s="15" t="s">
        <v>3282</v>
      </c>
      <c r="E6641" s="15" t="s">
        <v>17767</v>
      </c>
      <c r="F6641" s="15" t="s">
        <v>9488</v>
      </c>
      <c r="G6641" s="15" t="s">
        <v>17768</v>
      </c>
      <c r="H6641" s="15" t="s">
        <v>17769</v>
      </c>
      <c r="I6641" s="15" t="s">
        <v>4327</v>
      </c>
      <c r="J6641" s="15" t="s">
        <v>4345</v>
      </c>
      <c r="K6641" s="15"/>
      <c r="L6641" s="103" t="str">
        <f t="shared" si="1"/>
        <v>B-V50-N8-50 gm Natural Petroleum jelly jar</v>
      </c>
      <c r="M6641" s="103">
        <f t="shared" si="2"/>
        <v>1000</v>
      </c>
      <c r="N6641" s="102" t="str">
        <f t="shared" si="3"/>
        <v>wk </v>
      </c>
    </row>
    <row r="6642" ht="12.75" customHeight="1">
      <c r="A6642" s="15" t="s">
        <v>4979</v>
      </c>
      <c r="B6642" s="15" t="s">
        <v>3123</v>
      </c>
      <c r="C6642" s="15" t="s">
        <v>4321</v>
      </c>
      <c r="D6642" s="15" t="s">
        <v>3282</v>
      </c>
      <c r="E6642" s="15" t="s">
        <v>9883</v>
      </c>
      <c r="F6642" s="15" t="s">
        <v>4324</v>
      </c>
      <c r="G6642" s="15" t="s">
        <v>17760</v>
      </c>
      <c r="H6642" s="15" t="s">
        <v>17770</v>
      </c>
      <c r="I6642" s="15" t="s">
        <v>4327</v>
      </c>
      <c r="J6642" s="15" t="s">
        <v>4345</v>
      </c>
      <c r="K6642" s="15"/>
      <c r="L6642" s="103" t="str">
        <f t="shared" si="1"/>
        <v>B-V50-N8-50 gm Natural Petroleum jelly jar</v>
      </c>
      <c r="M6642" s="103">
        <f t="shared" si="2"/>
        <v>1000</v>
      </c>
      <c r="N6642" s="102" t="str">
        <f t="shared" si="3"/>
        <v>wk 36</v>
      </c>
    </row>
    <row r="6643" ht="12.75" customHeight="1">
      <c r="A6643" s="15" t="s">
        <v>4642</v>
      </c>
      <c r="B6643" s="15" t="s">
        <v>3123</v>
      </c>
      <c r="C6643" s="15" t="s">
        <v>4321</v>
      </c>
      <c r="D6643" s="15" t="s">
        <v>3282</v>
      </c>
      <c r="E6643" s="15" t="s">
        <v>9316</v>
      </c>
      <c r="F6643" s="15" t="s">
        <v>4324</v>
      </c>
      <c r="G6643" s="15" t="s">
        <v>17760</v>
      </c>
      <c r="H6643" s="15" t="s">
        <v>17770</v>
      </c>
      <c r="I6643" s="15" t="s">
        <v>4327</v>
      </c>
      <c r="J6643" s="15" t="s">
        <v>4328</v>
      </c>
      <c r="K6643" s="15"/>
      <c r="L6643" s="103" t="str">
        <f t="shared" si="1"/>
        <v>B-V50-N8-50 gm Natural Petroleum jelly jar</v>
      </c>
      <c r="M6643" s="103">
        <f t="shared" si="2"/>
        <v>1000</v>
      </c>
      <c r="N6643" s="102" t="str">
        <f t="shared" si="3"/>
        <v>wk </v>
      </c>
    </row>
    <row r="6644" ht="12.75" customHeight="1">
      <c r="A6644" s="15" t="s">
        <v>4789</v>
      </c>
      <c r="B6644" s="15" t="s">
        <v>3123</v>
      </c>
      <c r="C6644" s="15" t="s">
        <v>4321</v>
      </c>
      <c r="D6644" s="15" t="s">
        <v>3641</v>
      </c>
      <c r="E6644" s="15" t="s">
        <v>17771</v>
      </c>
      <c r="F6644" s="15" t="s">
        <v>9488</v>
      </c>
      <c r="G6644" s="15" t="s">
        <v>17772</v>
      </c>
      <c r="H6644" s="15" t="s">
        <v>17773</v>
      </c>
      <c r="I6644" s="15" t="s">
        <v>4327</v>
      </c>
      <c r="J6644" s="15" t="s">
        <v>4328</v>
      </c>
      <c r="K6644" s="15"/>
      <c r="L6644" s="103" t="str">
        <f t="shared" si="1"/>
        <v>B-V50-N8-50 gm Natural Petroleum jelly jar</v>
      </c>
      <c r="M6644" s="103">
        <f t="shared" si="2"/>
        <v>5000</v>
      </c>
      <c r="N6644" s="102" t="str">
        <f t="shared" si="3"/>
        <v>wk </v>
      </c>
    </row>
    <row r="6645" ht="12.75" customHeight="1">
      <c r="A6645" s="15" t="s">
        <v>4884</v>
      </c>
      <c r="B6645" s="15" t="s">
        <v>3123</v>
      </c>
      <c r="C6645" s="15" t="s">
        <v>4321</v>
      </c>
      <c r="D6645" s="15" t="s">
        <v>3641</v>
      </c>
      <c r="E6645" s="15" t="s">
        <v>17774</v>
      </c>
      <c r="F6645" s="15" t="s">
        <v>9488</v>
      </c>
      <c r="G6645" s="15" t="s">
        <v>17772</v>
      </c>
      <c r="H6645" s="15" t="s">
        <v>17775</v>
      </c>
      <c r="I6645" s="15" t="s">
        <v>4327</v>
      </c>
      <c r="J6645" s="15" t="s">
        <v>4328</v>
      </c>
      <c r="K6645" s="15"/>
      <c r="L6645" s="103" t="str">
        <f t="shared" si="1"/>
        <v>B-V50-N8-50 gm Natural Petroleum jelly jar</v>
      </c>
      <c r="M6645" s="103">
        <f t="shared" si="2"/>
        <v>5000</v>
      </c>
      <c r="N6645" s="102" t="str">
        <f t="shared" si="3"/>
        <v>wk 2</v>
      </c>
    </row>
    <row r="6646" ht="12.75" customHeight="1">
      <c r="A6646" s="15" t="s">
        <v>17776</v>
      </c>
      <c r="B6646" s="15"/>
      <c r="C6646" s="15" t="s">
        <v>3146</v>
      </c>
      <c r="D6646" s="15" t="s">
        <v>3145</v>
      </c>
      <c r="E6646" s="15"/>
      <c r="F6646" s="15" t="s">
        <v>4308</v>
      </c>
      <c r="G6646" s="15" t="s">
        <v>17777</v>
      </c>
      <c r="H6646" s="15" t="s">
        <v>3149</v>
      </c>
      <c r="I6646" s="15" t="s">
        <v>3177</v>
      </c>
      <c r="J6646" s="15"/>
      <c r="K6646" s="15"/>
      <c r="L6646" s="103" t="str">
        <f t="shared" si="1"/>
        <v>B-V50-PK8-50 gm Pink Petroleum Jelly Jar</v>
      </c>
      <c r="M6646" s="103">
        <f t="shared" si="2"/>
        <v>0</v>
      </c>
      <c r="N6646" s="102" t="str">
        <f t="shared" si="3"/>
        <v>wk </v>
      </c>
    </row>
    <row r="6647" ht="12.75" customHeight="1">
      <c r="A6647" s="15" t="s">
        <v>6800</v>
      </c>
      <c r="B6647" s="15" t="s">
        <v>3123</v>
      </c>
      <c r="C6647" s="15" t="s">
        <v>4321</v>
      </c>
      <c r="D6647" s="15" t="s">
        <v>4069</v>
      </c>
      <c r="E6647" s="15" t="s">
        <v>17778</v>
      </c>
      <c r="F6647" s="15" t="s">
        <v>5242</v>
      </c>
      <c r="G6647" s="15" t="s">
        <v>17779</v>
      </c>
      <c r="H6647" s="15" t="s">
        <v>17780</v>
      </c>
      <c r="I6647" s="15" t="s">
        <v>4327</v>
      </c>
      <c r="J6647" s="15" t="s">
        <v>4359</v>
      </c>
      <c r="K6647" s="15"/>
      <c r="L6647" s="103" t="str">
        <f t="shared" si="1"/>
        <v>B-V50-PK8-50 gm Pink Petroleum Jelly Jar</v>
      </c>
      <c r="M6647" s="103">
        <f t="shared" si="2"/>
        <v>15000</v>
      </c>
      <c r="N6647" s="102" t="str">
        <f t="shared" si="3"/>
        <v>wk 10</v>
      </c>
    </row>
    <row r="6648" ht="12.75" customHeight="1">
      <c r="A6648" s="15" t="s">
        <v>17781</v>
      </c>
      <c r="B6648" s="15" t="s">
        <v>2855</v>
      </c>
      <c r="C6648" s="15" t="s">
        <v>3146</v>
      </c>
      <c r="D6648" s="15" t="s">
        <v>3145</v>
      </c>
      <c r="E6648" s="15"/>
      <c r="F6648" s="15" t="s">
        <v>4308</v>
      </c>
      <c r="G6648" s="15" t="s">
        <v>4352</v>
      </c>
      <c r="H6648" s="15" t="s">
        <v>3149</v>
      </c>
      <c r="I6648" s="15" t="s">
        <v>3156</v>
      </c>
      <c r="J6648" s="15"/>
      <c r="K6648" s="15"/>
      <c r="L6648" s="103" t="str">
        <f t="shared" si="1"/>
        <v>B-V50-PW8-50 gm Pearl White Jars</v>
      </c>
      <c r="M6648" s="103">
        <f t="shared" si="2"/>
        <v>0</v>
      </c>
      <c r="N6648" s="102" t="str">
        <f t="shared" si="3"/>
        <v>wk </v>
      </c>
    </row>
    <row r="6649" ht="12.75" customHeight="1">
      <c r="A6649" s="15" t="s">
        <v>4392</v>
      </c>
      <c r="B6649" s="15" t="s">
        <v>3123</v>
      </c>
      <c r="C6649" s="15" t="s">
        <v>4321</v>
      </c>
      <c r="D6649" s="15" t="s">
        <v>6725</v>
      </c>
      <c r="E6649" s="15" t="s">
        <v>17782</v>
      </c>
      <c r="F6649" s="15" t="s">
        <v>17783</v>
      </c>
      <c r="G6649" s="15" t="s">
        <v>10511</v>
      </c>
      <c r="H6649" s="15" t="s">
        <v>17784</v>
      </c>
      <c r="I6649" s="15" t="s">
        <v>4327</v>
      </c>
      <c r="J6649" s="15" t="s">
        <v>4359</v>
      </c>
      <c r="K6649" s="15"/>
      <c r="L6649" s="103" t="str">
        <f t="shared" si="1"/>
        <v>B-V50-PW8-50 gm Pearl White Jars</v>
      </c>
      <c r="M6649" s="103">
        <f t="shared" si="2"/>
        <v>11000</v>
      </c>
      <c r="N6649" s="102" t="str">
        <f t="shared" si="3"/>
        <v>wk </v>
      </c>
    </row>
    <row r="6650" ht="12.75" customHeight="1">
      <c r="A6650" s="15" t="s">
        <v>5323</v>
      </c>
      <c r="B6650" s="15" t="s">
        <v>3123</v>
      </c>
      <c r="C6650" s="15" t="s">
        <v>4321</v>
      </c>
      <c r="D6650" s="15" t="s">
        <v>3282</v>
      </c>
      <c r="E6650" s="15" t="s">
        <v>17785</v>
      </c>
      <c r="F6650" s="15" t="s">
        <v>17783</v>
      </c>
      <c r="G6650" s="15" t="s">
        <v>17786</v>
      </c>
      <c r="H6650" s="15" t="s">
        <v>17787</v>
      </c>
      <c r="I6650" s="15" t="s">
        <v>4327</v>
      </c>
      <c r="J6650" s="15" t="s">
        <v>4359</v>
      </c>
      <c r="K6650" s="15"/>
      <c r="L6650" s="103" t="str">
        <f t="shared" si="1"/>
        <v>B-V50-PW8-50 gm Pearl White Jars</v>
      </c>
      <c r="M6650" s="103">
        <f t="shared" si="2"/>
        <v>1000</v>
      </c>
      <c r="N6650" s="102" t="str">
        <f t="shared" si="3"/>
        <v>wk </v>
      </c>
    </row>
    <row r="6651" ht="12.75" customHeight="1">
      <c r="A6651" s="15" t="s">
        <v>4320</v>
      </c>
      <c r="B6651" s="15" t="s">
        <v>3123</v>
      </c>
      <c r="C6651" s="15" t="s">
        <v>4321</v>
      </c>
      <c r="D6651" s="15" t="s">
        <v>3441</v>
      </c>
      <c r="E6651" s="15" t="s">
        <v>17788</v>
      </c>
      <c r="F6651" s="15" t="s">
        <v>17783</v>
      </c>
      <c r="G6651" s="15" t="s">
        <v>17789</v>
      </c>
      <c r="H6651" s="15" t="s">
        <v>17790</v>
      </c>
      <c r="I6651" s="15" t="s">
        <v>4327</v>
      </c>
      <c r="J6651" s="15" t="s">
        <v>4359</v>
      </c>
      <c r="K6651" s="15"/>
      <c r="L6651" s="103" t="str">
        <f t="shared" si="1"/>
        <v>B-V50-PW8-50 gm Pearl White Jars</v>
      </c>
      <c r="M6651" s="103">
        <f t="shared" si="2"/>
        <v>2000</v>
      </c>
      <c r="N6651" s="102" t="str">
        <f t="shared" si="3"/>
        <v>wk </v>
      </c>
    </row>
    <row r="6652" ht="12.75" customHeight="1">
      <c r="A6652" s="15" t="s">
        <v>4407</v>
      </c>
      <c r="B6652" s="15" t="s">
        <v>3123</v>
      </c>
      <c r="C6652" s="15" t="s">
        <v>4321</v>
      </c>
      <c r="D6652" s="15" t="s">
        <v>4069</v>
      </c>
      <c r="E6652" s="15" t="s">
        <v>17791</v>
      </c>
      <c r="F6652" s="15" t="s">
        <v>17783</v>
      </c>
      <c r="G6652" s="15" t="s">
        <v>17792</v>
      </c>
      <c r="H6652" s="15" t="s">
        <v>17793</v>
      </c>
      <c r="I6652" s="15" t="s">
        <v>4327</v>
      </c>
      <c r="J6652" s="15" t="s">
        <v>4359</v>
      </c>
      <c r="K6652" s="15"/>
      <c r="L6652" s="103" t="str">
        <f t="shared" si="1"/>
        <v>B-V50-PW8-50 gm Pearl White Jars</v>
      </c>
      <c r="M6652" s="103">
        <f t="shared" si="2"/>
        <v>15000</v>
      </c>
      <c r="N6652" s="102" t="str">
        <f t="shared" si="3"/>
        <v>wk </v>
      </c>
    </row>
    <row r="6653" ht="12.75" customHeight="1">
      <c r="A6653" s="15" t="s">
        <v>4412</v>
      </c>
      <c r="B6653" s="15" t="s">
        <v>3123</v>
      </c>
      <c r="C6653" s="15" t="s">
        <v>4321</v>
      </c>
      <c r="D6653" s="15" t="s">
        <v>3437</v>
      </c>
      <c r="E6653" s="15" t="s">
        <v>17794</v>
      </c>
      <c r="F6653" s="15" t="s">
        <v>17783</v>
      </c>
      <c r="G6653" s="15" t="s">
        <v>17795</v>
      </c>
      <c r="H6653" s="15" t="s">
        <v>17796</v>
      </c>
      <c r="I6653" s="15" t="s">
        <v>4327</v>
      </c>
      <c r="J6653" s="15" t="s">
        <v>4359</v>
      </c>
      <c r="K6653" s="15"/>
      <c r="L6653" s="103" t="str">
        <f t="shared" si="1"/>
        <v>B-V50-PW8-50 gm Pearl White Jars</v>
      </c>
      <c r="M6653" s="103">
        <f t="shared" si="2"/>
        <v>4000</v>
      </c>
      <c r="N6653" s="102" t="str">
        <f t="shared" si="3"/>
        <v>wk </v>
      </c>
    </row>
    <row r="6654" ht="12.75" customHeight="1">
      <c r="A6654" s="15" t="s">
        <v>4416</v>
      </c>
      <c r="B6654" s="15" t="s">
        <v>3123</v>
      </c>
      <c r="C6654" s="15" t="s">
        <v>4321</v>
      </c>
      <c r="D6654" s="15" t="s">
        <v>3641</v>
      </c>
      <c r="E6654" s="15" t="s">
        <v>17797</v>
      </c>
      <c r="F6654" s="15" t="s">
        <v>17783</v>
      </c>
      <c r="G6654" s="15" t="s">
        <v>17798</v>
      </c>
      <c r="H6654" s="15" t="s">
        <v>17799</v>
      </c>
      <c r="I6654" s="15" t="s">
        <v>4327</v>
      </c>
      <c r="J6654" s="15" t="s">
        <v>4359</v>
      </c>
      <c r="K6654" s="15"/>
      <c r="L6654" s="103" t="str">
        <f t="shared" si="1"/>
        <v>B-V50-PW8-50 gm Pearl White Jars</v>
      </c>
      <c r="M6654" s="103">
        <f t="shared" si="2"/>
        <v>5000</v>
      </c>
      <c r="N6654" s="102" t="str">
        <f t="shared" si="3"/>
        <v>wk </v>
      </c>
    </row>
    <row r="6655" ht="12.75" customHeight="1">
      <c r="A6655" s="15" t="s">
        <v>5067</v>
      </c>
      <c r="B6655" s="15" t="s">
        <v>3123</v>
      </c>
      <c r="C6655" s="15" t="s">
        <v>4321</v>
      </c>
      <c r="D6655" s="15" t="s">
        <v>5491</v>
      </c>
      <c r="E6655" s="15" t="s">
        <v>17800</v>
      </c>
      <c r="F6655" s="15" t="s">
        <v>17783</v>
      </c>
      <c r="G6655" s="15" t="s">
        <v>17801</v>
      </c>
      <c r="H6655" s="15" t="s">
        <v>17802</v>
      </c>
      <c r="I6655" s="15" t="s">
        <v>4327</v>
      </c>
      <c r="J6655" s="15" t="s">
        <v>4359</v>
      </c>
      <c r="K6655" s="15"/>
      <c r="L6655" s="103" t="str">
        <f t="shared" si="1"/>
        <v>B-V50-PW8-50 gm Pearl White Jars</v>
      </c>
      <c r="M6655" s="103">
        <f t="shared" si="2"/>
        <v>26000</v>
      </c>
      <c r="N6655" s="102" t="str">
        <f t="shared" si="3"/>
        <v>wk 44</v>
      </c>
    </row>
    <row r="6656" ht="12.75" customHeight="1">
      <c r="A6656" s="15" t="s">
        <v>4425</v>
      </c>
      <c r="B6656" s="15" t="s">
        <v>3123</v>
      </c>
      <c r="C6656" s="15" t="s">
        <v>4321</v>
      </c>
      <c r="D6656" s="15" t="s">
        <v>3325</v>
      </c>
      <c r="E6656" s="15" t="s">
        <v>17803</v>
      </c>
      <c r="F6656" s="15" t="s">
        <v>17783</v>
      </c>
      <c r="G6656" s="15" t="s">
        <v>17804</v>
      </c>
      <c r="H6656" s="15" t="s">
        <v>17805</v>
      </c>
      <c r="I6656" s="15" t="s">
        <v>4327</v>
      </c>
      <c r="J6656" s="15" t="s">
        <v>4359</v>
      </c>
      <c r="K6656" s="15"/>
      <c r="L6656" s="103" t="str">
        <f t="shared" si="1"/>
        <v>B-V50-PW8-50 gm Pearl White Jars</v>
      </c>
      <c r="M6656" s="103">
        <f t="shared" si="2"/>
        <v>8000</v>
      </c>
      <c r="N6656" s="102" t="str">
        <f t="shared" si="3"/>
        <v>wk </v>
      </c>
    </row>
    <row r="6657" ht="12.75" customHeight="1">
      <c r="A6657" s="15" t="s">
        <v>4437</v>
      </c>
      <c r="B6657" s="15" t="s">
        <v>3123</v>
      </c>
      <c r="C6657" s="15" t="s">
        <v>4321</v>
      </c>
      <c r="D6657" s="15" t="s">
        <v>4124</v>
      </c>
      <c r="E6657" s="15" t="s">
        <v>17806</v>
      </c>
      <c r="F6657" s="15" t="s">
        <v>17783</v>
      </c>
      <c r="G6657" s="15" t="s">
        <v>17807</v>
      </c>
      <c r="H6657" s="15" t="s">
        <v>17808</v>
      </c>
      <c r="I6657" s="15" t="s">
        <v>4327</v>
      </c>
      <c r="J6657" s="15" t="s">
        <v>4359</v>
      </c>
      <c r="K6657" s="15"/>
      <c r="L6657" s="103" t="str">
        <f t="shared" si="1"/>
        <v>B-V50-PW8-50 gm Pearl White Jars</v>
      </c>
      <c r="M6657" s="103">
        <f t="shared" si="2"/>
        <v>3000</v>
      </c>
      <c r="N6657" s="102" t="str">
        <f t="shared" si="3"/>
        <v>wk </v>
      </c>
    </row>
    <row r="6658" ht="12.75" customHeight="1">
      <c r="A6658" s="15" t="s">
        <v>4467</v>
      </c>
      <c r="B6658" s="15" t="s">
        <v>3123</v>
      </c>
      <c r="C6658" s="15" t="s">
        <v>4321</v>
      </c>
      <c r="D6658" s="15" t="s">
        <v>12197</v>
      </c>
      <c r="E6658" s="15" t="s">
        <v>17809</v>
      </c>
      <c r="F6658" s="15" t="s">
        <v>17783</v>
      </c>
      <c r="G6658" s="15" t="s">
        <v>17810</v>
      </c>
      <c r="H6658" s="15" t="s">
        <v>17811</v>
      </c>
      <c r="I6658" s="15" t="s">
        <v>4327</v>
      </c>
      <c r="J6658" s="15" t="s">
        <v>4359</v>
      </c>
      <c r="K6658" s="15"/>
      <c r="L6658" s="103" t="str">
        <f t="shared" si="1"/>
        <v>B-V50-PW8-50 gm Pearl White Jars</v>
      </c>
      <c r="M6658" s="103">
        <f t="shared" si="2"/>
        <v>19000</v>
      </c>
      <c r="N6658" s="102" t="str">
        <f t="shared" si="3"/>
        <v>wk 31</v>
      </c>
    </row>
    <row r="6659" ht="12.75" customHeight="1">
      <c r="A6659" s="15" t="s">
        <v>4477</v>
      </c>
      <c r="B6659" s="15" t="s">
        <v>3123</v>
      </c>
      <c r="C6659" s="15" t="s">
        <v>4321</v>
      </c>
      <c r="D6659" s="15" t="s">
        <v>3884</v>
      </c>
      <c r="E6659" s="15" t="s">
        <v>17812</v>
      </c>
      <c r="F6659" s="15" t="s">
        <v>17783</v>
      </c>
      <c r="G6659" s="15" t="s">
        <v>17813</v>
      </c>
      <c r="H6659" s="15" t="s">
        <v>17814</v>
      </c>
      <c r="I6659" s="15" t="s">
        <v>4327</v>
      </c>
      <c r="J6659" s="15" t="s">
        <v>4359</v>
      </c>
      <c r="K6659" s="15"/>
      <c r="L6659" s="103" t="str">
        <f t="shared" si="1"/>
        <v>B-V50-PW8-50 gm Pearl White Jars</v>
      </c>
      <c r="M6659" s="103">
        <f t="shared" si="2"/>
        <v>9000</v>
      </c>
      <c r="N6659" s="102" t="str">
        <f t="shared" si="3"/>
        <v>wk 40</v>
      </c>
    </row>
    <row r="6660" ht="12.75" customHeight="1">
      <c r="A6660" s="15" t="s">
        <v>4487</v>
      </c>
      <c r="B6660" s="15" t="s">
        <v>3123</v>
      </c>
      <c r="C6660" s="15" t="s">
        <v>4321</v>
      </c>
      <c r="D6660" s="15" t="s">
        <v>3274</v>
      </c>
      <c r="E6660" s="15" t="s">
        <v>17815</v>
      </c>
      <c r="F6660" s="15" t="s">
        <v>17783</v>
      </c>
      <c r="G6660" s="15" t="s">
        <v>7680</v>
      </c>
      <c r="H6660" s="15" t="s">
        <v>17816</v>
      </c>
      <c r="I6660" s="15" t="s">
        <v>4327</v>
      </c>
      <c r="J6660" s="15" t="s">
        <v>4359</v>
      </c>
      <c r="K6660" s="15"/>
      <c r="L6660" s="103" t="str">
        <f t="shared" si="1"/>
        <v>B-V50-PW8-50 gm Pearl White Jars</v>
      </c>
      <c r="M6660" s="103">
        <f t="shared" si="2"/>
        <v>18000</v>
      </c>
      <c r="N6660" s="102" t="str">
        <f t="shared" si="3"/>
        <v>wk </v>
      </c>
    </row>
    <row r="6661" ht="12.75" customHeight="1">
      <c r="A6661" s="15" t="s">
        <v>4665</v>
      </c>
      <c r="B6661" s="15" t="s">
        <v>3123</v>
      </c>
      <c r="C6661" s="15" t="s">
        <v>4321</v>
      </c>
      <c r="D6661" s="15" t="s">
        <v>3150</v>
      </c>
      <c r="E6661" s="15" t="s">
        <v>17817</v>
      </c>
      <c r="F6661" s="15" t="s">
        <v>17783</v>
      </c>
      <c r="G6661" s="15" t="s">
        <v>17818</v>
      </c>
      <c r="H6661" s="15" t="s">
        <v>17819</v>
      </c>
      <c r="I6661" s="15" t="s">
        <v>4327</v>
      </c>
      <c r="J6661" s="15" t="s">
        <v>4359</v>
      </c>
      <c r="K6661" s="15"/>
      <c r="L6661" s="103" t="str">
        <f t="shared" si="1"/>
        <v>B-V50-PW8-50 gm Pearl White Jars</v>
      </c>
      <c r="M6661" s="103">
        <f t="shared" si="2"/>
        <v>6000</v>
      </c>
      <c r="N6661" s="102" t="str">
        <f t="shared" si="3"/>
        <v>wk </v>
      </c>
    </row>
    <row r="6662" ht="12.75" customHeight="1">
      <c r="A6662" s="15" t="s">
        <v>4673</v>
      </c>
      <c r="B6662" s="15" t="s">
        <v>3123</v>
      </c>
      <c r="C6662" s="15" t="s">
        <v>4321</v>
      </c>
      <c r="D6662" s="15" t="s">
        <v>3441</v>
      </c>
      <c r="E6662" s="15" t="s">
        <v>17820</v>
      </c>
      <c r="F6662" s="15" t="s">
        <v>17783</v>
      </c>
      <c r="G6662" s="15" t="s">
        <v>17789</v>
      </c>
      <c r="H6662" s="15" t="s">
        <v>17821</v>
      </c>
      <c r="I6662" s="15" t="s">
        <v>4327</v>
      </c>
      <c r="J6662" s="15" t="s">
        <v>4359</v>
      </c>
      <c r="K6662" s="15"/>
      <c r="L6662" s="103" t="str">
        <f t="shared" si="1"/>
        <v>B-V50-PW8-50 gm Pearl White Jars</v>
      </c>
      <c r="M6662" s="103">
        <f t="shared" si="2"/>
        <v>2000</v>
      </c>
      <c r="N6662" s="102" t="str">
        <f t="shared" si="3"/>
        <v>wk </v>
      </c>
    </row>
    <row r="6663" ht="12.75" customHeight="1">
      <c r="A6663" s="15" t="s">
        <v>4684</v>
      </c>
      <c r="B6663" s="15" t="s">
        <v>3123</v>
      </c>
      <c r="C6663" s="15" t="s">
        <v>4321</v>
      </c>
      <c r="D6663" s="15" t="s">
        <v>4632</v>
      </c>
      <c r="E6663" s="15" t="s">
        <v>17822</v>
      </c>
      <c r="F6663" s="15" t="s">
        <v>17783</v>
      </c>
      <c r="G6663" s="15" t="s">
        <v>12199</v>
      </c>
      <c r="H6663" s="15" t="s">
        <v>17823</v>
      </c>
      <c r="I6663" s="15" t="s">
        <v>4327</v>
      </c>
      <c r="J6663" s="15" t="s">
        <v>4359</v>
      </c>
      <c r="K6663" s="15"/>
      <c r="L6663" s="103" t="str">
        <f t="shared" si="1"/>
        <v>B-V50-PW8-50 gm Pearl White Jars</v>
      </c>
      <c r="M6663" s="103">
        <f t="shared" si="2"/>
        <v>21000</v>
      </c>
      <c r="N6663" s="102" t="str">
        <f t="shared" si="3"/>
        <v>wk </v>
      </c>
    </row>
    <row r="6664" ht="12.75" customHeight="1">
      <c r="A6664" s="15" t="s">
        <v>17824</v>
      </c>
      <c r="B6664" s="15" t="s">
        <v>2849</v>
      </c>
      <c r="C6664" s="15" t="s">
        <v>3146</v>
      </c>
      <c r="D6664" s="15" t="s">
        <v>3145</v>
      </c>
      <c r="E6664" s="15"/>
      <c r="F6664" s="15" t="s">
        <v>4308</v>
      </c>
      <c r="G6664" s="15" t="s">
        <v>4352</v>
      </c>
      <c r="H6664" s="15" t="s">
        <v>3149</v>
      </c>
      <c r="I6664" s="15"/>
      <c r="J6664" s="15"/>
      <c r="K6664" s="15"/>
      <c r="L6664" s="103" t="str">
        <f t="shared" si="1"/>
        <v>B-VN250-PW20-250 ml Lotion Pearly White Bottle(500006261)</v>
      </c>
      <c r="M6664" s="103">
        <f t="shared" si="2"/>
        <v>0</v>
      </c>
      <c r="N6664" s="102" t="str">
        <f t="shared" si="3"/>
        <v>wk </v>
      </c>
    </row>
    <row r="6665" ht="12.75" customHeight="1">
      <c r="A6665" s="15" t="s">
        <v>4724</v>
      </c>
      <c r="B6665" s="15" t="s">
        <v>3123</v>
      </c>
      <c r="C6665" s="15" t="s">
        <v>4321</v>
      </c>
      <c r="D6665" s="15" t="s">
        <v>8801</v>
      </c>
      <c r="E6665" s="15" t="s">
        <v>17825</v>
      </c>
      <c r="F6665" s="15" t="s">
        <v>5810</v>
      </c>
      <c r="G6665" s="15" t="s">
        <v>10564</v>
      </c>
      <c r="H6665" s="15" t="s">
        <v>17826</v>
      </c>
      <c r="I6665" s="15" t="s">
        <v>4327</v>
      </c>
      <c r="J6665" s="15" t="s">
        <v>4359</v>
      </c>
      <c r="K6665" s="15"/>
      <c r="L6665" s="103" t="str">
        <f t="shared" si="1"/>
        <v>B-VN250-PW20-250 ml Lotion Pearly White Bottle(500006261)</v>
      </c>
      <c r="M6665" s="103">
        <f t="shared" si="2"/>
        <v>7000</v>
      </c>
      <c r="N6665" s="102" t="str">
        <f t="shared" si="3"/>
        <v>wk </v>
      </c>
    </row>
    <row r="6666" ht="12.75" customHeight="1">
      <c r="A6666" s="15" t="s">
        <v>4734</v>
      </c>
      <c r="B6666" s="15" t="s">
        <v>3123</v>
      </c>
      <c r="C6666" s="15" t="s">
        <v>4321</v>
      </c>
      <c r="D6666" s="15" t="s">
        <v>17827</v>
      </c>
      <c r="E6666" s="15" t="s">
        <v>17828</v>
      </c>
      <c r="F6666" s="15" t="s">
        <v>5810</v>
      </c>
      <c r="G6666" s="15" t="s">
        <v>17829</v>
      </c>
      <c r="H6666" s="15" t="s">
        <v>17830</v>
      </c>
      <c r="I6666" s="15" t="s">
        <v>4327</v>
      </c>
      <c r="J6666" s="15" t="s">
        <v>4359</v>
      </c>
      <c r="K6666" s="15"/>
      <c r="L6666" s="103" t="str">
        <f t="shared" si="1"/>
        <v>B-VN250-PW20-250 ml Lotion Pearly White Bottle(500006261)</v>
      </c>
      <c r="M6666" s="103">
        <f t="shared" si="2"/>
        <v>18500</v>
      </c>
      <c r="N6666" s="102" t="str">
        <f t="shared" si="3"/>
        <v>wk </v>
      </c>
    </row>
    <row r="6667" ht="12.75" customHeight="1">
      <c r="A6667" s="15" t="s">
        <v>5269</v>
      </c>
      <c r="B6667" s="15" t="s">
        <v>3123</v>
      </c>
      <c r="C6667" s="15" t="s">
        <v>4321</v>
      </c>
      <c r="D6667" s="15" t="s">
        <v>6557</v>
      </c>
      <c r="E6667" s="15" t="s">
        <v>17831</v>
      </c>
      <c r="F6667" s="15" t="s">
        <v>5810</v>
      </c>
      <c r="G6667" s="15" t="s">
        <v>17832</v>
      </c>
      <c r="H6667" s="15" t="s">
        <v>17833</v>
      </c>
      <c r="I6667" s="15" t="s">
        <v>4327</v>
      </c>
      <c r="J6667" s="15" t="s">
        <v>4359</v>
      </c>
      <c r="K6667" s="15"/>
      <c r="L6667" s="103" t="str">
        <f t="shared" si="1"/>
        <v>B-VN250-PW20-250 ml Lotion Pearly White Bottle(500006261)</v>
      </c>
      <c r="M6667" s="103">
        <f t="shared" si="2"/>
        <v>3500</v>
      </c>
      <c r="N6667" s="102" t="str">
        <f t="shared" si="3"/>
        <v>wk </v>
      </c>
    </row>
    <row r="6668" ht="12.75" customHeight="1">
      <c r="A6668" s="15" t="s">
        <v>4766</v>
      </c>
      <c r="B6668" s="15" t="s">
        <v>3123</v>
      </c>
      <c r="C6668" s="15" t="s">
        <v>4321</v>
      </c>
      <c r="D6668" s="15" t="s">
        <v>16245</v>
      </c>
      <c r="E6668" s="15" t="s">
        <v>17834</v>
      </c>
      <c r="F6668" s="15" t="s">
        <v>5810</v>
      </c>
      <c r="G6668" s="15" t="s">
        <v>17835</v>
      </c>
      <c r="H6668" s="15" t="s">
        <v>17836</v>
      </c>
      <c r="I6668" s="15" t="s">
        <v>4327</v>
      </c>
      <c r="J6668" s="15" t="s">
        <v>4359</v>
      </c>
      <c r="K6668" s="15"/>
      <c r="L6668" s="103" t="str">
        <f t="shared" si="1"/>
        <v>B-VN250-PW20-250 ml Lotion Pearly White Bottle(500006261)</v>
      </c>
      <c r="M6668" s="103">
        <f t="shared" si="2"/>
        <v>5750</v>
      </c>
      <c r="N6668" s="102" t="str">
        <f t="shared" si="3"/>
        <v>wk 23</v>
      </c>
    </row>
    <row r="6669" ht="12.75" customHeight="1">
      <c r="A6669" s="15" t="s">
        <v>4773</v>
      </c>
      <c r="B6669" s="15" t="s">
        <v>3123</v>
      </c>
      <c r="C6669" s="15" t="s">
        <v>4321</v>
      </c>
      <c r="D6669" s="15" t="s">
        <v>4092</v>
      </c>
      <c r="E6669" s="15" t="s">
        <v>17837</v>
      </c>
      <c r="F6669" s="15" t="s">
        <v>5810</v>
      </c>
      <c r="G6669" s="15" t="s">
        <v>17838</v>
      </c>
      <c r="H6669" s="15" t="s">
        <v>17839</v>
      </c>
      <c r="I6669" s="15" t="s">
        <v>4327</v>
      </c>
      <c r="J6669" s="15" t="s">
        <v>4359</v>
      </c>
      <c r="K6669" s="15"/>
      <c r="L6669" s="103" t="str">
        <f t="shared" si="1"/>
        <v>B-VN250-PW20-250 ml Lotion Pearly White Bottle(500006261)</v>
      </c>
      <c r="M6669" s="103">
        <f t="shared" si="2"/>
        <v>2500</v>
      </c>
      <c r="N6669" s="102" t="str">
        <f t="shared" si="3"/>
        <v>wk 41</v>
      </c>
    </row>
    <row r="6670" ht="12.75" customHeight="1">
      <c r="A6670" s="15" t="s">
        <v>4773</v>
      </c>
      <c r="B6670" s="15" t="s">
        <v>3123</v>
      </c>
      <c r="C6670" s="15" t="s">
        <v>4321</v>
      </c>
      <c r="D6670" s="15" t="s">
        <v>17840</v>
      </c>
      <c r="E6670" s="15" t="s">
        <v>17841</v>
      </c>
      <c r="F6670" s="15" t="s">
        <v>5810</v>
      </c>
      <c r="G6670" s="15" t="s">
        <v>17842</v>
      </c>
      <c r="H6670" s="15" t="s">
        <v>17843</v>
      </c>
      <c r="I6670" s="15" t="s">
        <v>4327</v>
      </c>
      <c r="J6670" s="15" t="s">
        <v>4359</v>
      </c>
      <c r="K6670" s="15"/>
      <c r="L6670" s="103" t="str">
        <f t="shared" si="1"/>
        <v>B-VN250-PW20-250 ml Lotion Pearly White Bottle(500006261)</v>
      </c>
      <c r="M6670" s="103">
        <f t="shared" si="2"/>
        <v>15500</v>
      </c>
      <c r="N6670" s="102" t="str">
        <f t="shared" si="3"/>
        <v>wk 41</v>
      </c>
    </row>
    <row r="6671" ht="12.75" customHeight="1">
      <c r="A6671" s="15" t="s">
        <v>4776</v>
      </c>
      <c r="B6671" s="15" t="s">
        <v>3123</v>
      </c>
      <c r="C6671" s="15" t="s">
        <v>4321</v>
      </c>
      <c r="D6671" s="15" t="s">
        <v>8425</v>
      </c>
      <c r="E6671" s="15" t="s">
        <v>17844</v>
      </c>
      <c r="F6671" s="15" t="s">
        <v>5810</v>
      </c>
      <c r="G6671" s="15" t="s">
        <v>17845</v>
      </c>
      <c r="H6671" s="15" t="s">
        <v>17846</v>
      </c>
      <c r="I6671" s="15" t="s">
        <v>4327</v>
      </c>
      <c r="J6671" s="15" t="s">
        <v>4359</v>
      </c>
      <c r="K6671" s="15"/>
      <c r="L6671" s="103" t="str">
        <f t="shared" si="1"/>
        <v>B-VN250-PW20-250 ml Lotion Pearly White Bottle(500006261)</v>
      </c>
      <c r="M6671" s="103">
        <f t="shared" si="2"/>
        <v>2750</v>
      </c>
      <c r="N6671" s="102" t="str">
        <f t="shared" si="3"/>
        <v>wk 45</v>
      </c>
    </row>
    <row r="6672" ht="12.75" customHeight="1">
      <c r="A6672" s="15" t="s">
        <v>17847</v>
      </c>
      <c r="B6672" s="15" t="s">
        <v>2849</v>
      </c>
      <c r="C6672" s="15" t="s">
        <v>3146</v>
      </c>
      <c r="D6672" s="15" t="s">
        <v>3145</v>
      </c>
      <c r="E6672" s="15"/>
      <c r="F6672" s="15" t="s">
        <v>4308</v>
      </c>
      <c r="G6672" s="15" t="s">
        <v>4352</v>
      </c>
      <c r="H6672" s="15" t="s">
        <v>3149</v>
      </c>
      <c r="I6672" s="15" t="s">
        <v>3156</v>
      </c>
      <c r="J6672" s="15"/>
      <c r="K6672" s="15"/>
      <c r="L6672" s="103" t="str">
        <f t="shared" si="1"/>
        <v>B-VN250-W20-250 ml Lotion White Bottle(500006261)</v>
      </c>
      <c r="M6672" s="103">
        <f t="shared" si="2"/>
        <v>0</v>
      </c>
      <c r="N6672" s="102" t="str">
        <f t="shared" si="3"/>
        <v>wk </v>
      </c>
    </row>
    <row r="6673" ht="12.75" customHeight="1">
      <c r="A6673" s="15" t="s">
        <v>4368</v>
      </c>
      <c r="B6673" s="15" t="s">
        <v>3123</v>
      </c>
      <c r="C6673" s="15" t="s">
        <v>4321</v>
      </c>
      <c r="D6673" s="15" t="s">
        <v>5913</v>
      </c>
      <c r="E6673" s="15" t="s">
        <v>17848</v>
      </c>
      <c r="F6673" s="15" t="s">
        <v>5810</v>
      </c>
      <c r="G6673" s="15" t="s">
        <v>17849</v>
      </c>
      <c r="H6673" s="15" t="s">
        <v>17850</v>
      </c>
      <c r="I6673" s="15" t="s">
        <v>4327</v>
      </c>
      <c r="J6673" s="15" t="s">
        <v>8924</v>
      </c>
      <c r="K6673" s="15"/>
      <c r="L6673" s="103" t="str">
        <f t="shared" si="1"/>
        <v>B-VN250-W20-250 ml Lotion White Bottle(500006261)</v>
      </c>
      <c r="M6673" s="103">
        <f t="shared" si="2"/>
        <v>5250</v>
      </c>
      <c r="N6673" s="102" t="str">
        <f t="shared" si="3"/>
        <v>wk 49</v>
      </c>
    </row>
    <row r="6674" ht="12.75" customHeight="1">
      <c r="A6674" s="15" t="s">
        <v>4373</v>
      </c>
      <c r="B6674" s="15" t="s">
        <v>3123</v>
      </c>
      <c r="C6674" s="15" t="s">
        <v>4321</v>
      </c>
      <c r="D6674" s="15" t="s">
        <v>5839</v>
      </c>
      <c r="E6674" s="15" t="s">
        <v>17851</v>
      </c>
      <c r="F6674" s="15" t="s">
        <v>5810</v>
      </c>
      <c r="G6674" s="15" t="s">
        <v>8417</v>
      </c>
      <c r="H6674" s="15" t="s">
        <v>17852</v>
      </c>
      <c r="I6674" s="15" t="s">
        <v>4327</v>
      </c>
      <c r="J6674" s="15" t="s">
        <v>8924</v>
      </c>
      <c r="K6674" s="15"/>
      <c r="L6674" s="103" t="str">
        <f t="shared" si="1"/>
        <v>B-VN250-W20-250 ml Lotion White Bottle(500006261)</v>
      </c>
      <c r="M6674" s="103">
        <f t="shared" si="2"/>
        <v>2250</v>
      </c>
      <c r="N6674" s="102" t="str">
        <f t="shared" si="3"/>
        <v>wk </v>
      </c>
    </row>
    <row r="6675" ht="12.75" customHeight="1">
      <c r="A6675" s="15" t="s">
        <v>4373</v>
      </c>
      <c r="B6675" s="15" t="s">
        <v>3123</v>
      </c>
      <c r="C6675" s="15" t="s">
        <v>4321</v>
      </c>
      <c r="D6675" s="15" t="s">
        <v>4453</v>
      </c>
      <c r="E6675" s="15" t="s">
        <v>17853</v>
      </c>
      <c r="F6675" s="15" t="s">
        <v>5810</v>
      </c>
      <c r="G6675" s="15" t="s">
        <v>17763</v>
      </c>
      <c r="H6675" s="15" t="s">
        <v>17854</v>
      </c>
      <c r="I6675" s="15" t="s">
        <v>4327</v>
      </c>
      <c r="J6675" s="15" t="s">
        <v>8924</v>
      </c>
      <c r="K6675" s="15"/>
      <c r="L6675" s="103" t="str">
        <f t="shared" si="1"/>
        <v>B-VN250-W20-250 ml Lotion White Bottle(500006261)</v>
      </c>
      <c r="M6675" s="103">
        <f t="shared" si="2"/>
        <v>1500</v>
      </c>
      <c r="N6675" s="102" t="str">
        <f t="shared" si="3"/>
        <v>wk </v>
      </c>
    </row>
    <row r="6676" ht="12.75" customHeight="1">
      <c r="A6676" s="15" t="s">
        <v>4378</v>
      </c>
      <c r="B6676" s="15" t="s">
        <v>3123</v>
      </c>
      <c r="C6676" s="15" t="s">
        <v>4321</v>
      </c>
      <c r="D6676" s="15" t="s">
        <v>6669</v>
      </c>
      <c r="E6676" s="15" t="s">
        <v>17855</v>
      </c>
      <c r="F6676" s="15" t="s">
        <v>5810</v>
      </c>
      <c r="G6676" s="15" t="s">
        <v>17603</v>
      </c>
      <c r="H6676" s="15" t="s">
        <v>17856</v>
      </c>
      <c r="I6676" s="15" t="s">
        <v>4327</v>
      </c>
      <c r="J6676" s="15" t="s">
        <v>8924</v>
      </c>
      <c r="K6676" s="15"/>
      <c r="L6676" s="103" t="str">
        <f t="shared" si="1"/>
        <v>B-VN250-W20-250 ml Lotion White Bottle(500006261)</v>
      </c>
      <c r="M6676" s="103">
        <f t="shared" si="2"/>
        <v>1250</v>
      </c>
      <c r="N6676" s="102" t="str">
        <f t="shared" si="3"/>
        <v>wk </v>
      </c>
    </row>
    <row r="6677" ht="12.75" customHeight="1">
      <c r="A6677" s="15" t="s">
        <v>4383</v>
      </c>
      <c r="B6677" s="15" t="s">
        <v>3123</v>
      </c>
      <c r="C6677" s="15" t="s">
        <v>4321</v>
      </c>
      <c r="D6677" s="15" t="s">
        <v>6557</v>
      </c>
      <c r="E6677" s="15" t="s">
        <v>17857</v>
      </c>
      <c r="F6677" s="15" t="s">
        <v>5810</v>
      </c>
      <c r="G6677" s="15" t="s">
        <v>17858</v>
      </c>
      <c r="H6677" s="15" t="s">
        <v>17859</v>
      </c>
      <c r="I6677" s="15" t="s">
        <v>4327</v>
      </c>
      <c r="J6677" s="15" t="s">
        <v>8924</v>
      </c>
      <c r="K6677" s="15"/>
      <c r="L6677" s="103" t="str">
        <f t="shared" si="1"/>
        <v>B-VN250-W20-250 ml Lotion White Bottle(500006261)</v>
      </c>
      <c r="M6677" s="103">
        <f t="shared" si="2"/>
        <v>3500</v>
      </c>
      <c r="N6677" s="102" t="str">
        <f t="shared" si="3"/>
        <v>wk </v>
      </c>
    </row>
    <row r="6678" ht="12.75" customHeight="1">
      <c r="A6678" s="15" t="s">
        <v>4392</v>
      </c>
      <c r="B6678" s="15" t="s">
        <v>3123</v>
      </c>
      <c r="C6678" s="15" t="s">
        <v>4321</v>
      </c>
      <c r="D6678" s="15" t="s">
        <v>17860</v>
      </c>
      <c r="E6678" s="15" t="s">
        <v>17861</v>
      </c>
      <c r="F6678" s="15" t="s">
        <v>5810</v>
      </c>
      <c r="G6678" s="15" t="s">
        <v>17862</v>
      </c>
      <c r="H6678" s="15" t="s">
        <v>17863</v>
      </c>
      <c r="I6678" s="15" t="s">
        <v>4327</v>
      </c>
      <c r="J6678" s="15" t="s">
        <v>8924</v>
      </c>
      <c r="K6678" s="15"/>
      <c r="L6678" s="103" t="str">
        <f t="shared" si="1"/>
        <v>B-VN250-W20-250 ml Lotion White Bottle(500006261)</v>
      </c>
      <c r="M6678" s="103">
        <f t="shared" si="2"/>
        <v>9250</v>
      </c>
      <c r="N6678" s="102" t="str">
        <f t="shared" si="3"/>
        <v>wk </v>
      </c>
    </row>
    <row r="6679" ht="12.75" customHeight="1">
      <c r="A6679" s="15" t="s">
        <v>5323</v>
      </c>
      <c r="B6679" s="15" t="s">
        <v>3123</v>
      </c>
      <c r="C6679" s="15" t="s">
        <v>4321</v>
      </c>
      <c r="D6679" s="15" t="s">
        <v>3282</v>
      </c>
      <c r="E6679" s="15" t="s">
        <v>17864</v>
      </c>
      <c r="F6679" s="15" t="s">
        <v>5810</v>
      </c>
      <c r="G6679" s="15" t="s">
        <v>17865</v>
      </c>
      <c r="H6679" s="15" t="s">
        <v>17866</v>
      </c>
      <c r="I6679" s="15" t="s">
        <v>4327</v>
      </c>
      <c r="J6679" s="15" t="s">
        <v>8924</v>
      </c>
      <c r="K6679" s="15"/>
      <c r="L6679" s="103" t="str">
        <f t="shared" si="1"/>
        <v>B-VN250-W20-250 ml Lotion White Bottle(500006261)</v>
      </c>
      <c r="M6679" s="103">
        <f t="shared" si="2"/>
        <v>1000</v>
      </c>
      <c r="N6679" s="102" t="str">
        <f t="shared" si="3"/>
        <v>wk </v>
      </c>
    </row>
    <row r="6680" ht="12.75" customHeight="1">
      <c r="A6680" s="15" t="s">
        <v>5323</v>
      </c>
      <c r="B6680" s="15" t="s">
        <v>3123</v>
      </c>
      <c r="C6680" s="15" t="s">
        <v>4321</v>
      </c>
      <c r="D6680" s="15" t="s">
        <v>6669</v>
      </c>
      <c r="E6680" s="15" t="s">
        <v>17867</v>
      </c>
      <c r="F6680" s="15" t="s">
        <v>5810</v>
      </c>
      <c r="G6680" s="15" t="s">
        <v>17603</v>
      </c>
      <c r="H6680" s="15" t="s">
        <v>17856</v>
      </c>
      <c r="I6680" s="15" t="s">
        <v>4327</v>
      </c>
      <c r="J6680" s="15" t="s">
        <v>8924</v>
      </c>
      <c r="K6680" s="15"/>
      <c r="L6680" s="103" t="str">
        <f t="shared" si="1"/>
        <v>B-VN250-W20-250 ml Lotion White Bottle(500006261)</v>
      </c>
      <c r="M6680" s="103">
        <f t="shared" si="2"/>
        <v>1250</v>
      </c>
      <c r="N6680" s="102" t="str">
        <f t="shared" si="3"/>
        <v>wk </v>
      </c>
    </row>
    <row r="6681" ht="12.75" customHeight="1">
      <c r="A6681" s="15" t="s">
        <v>4320</v>
      </c>
      <c r="B6681" s="15" t="s">
        <v>3123</v>
      </c>
      <c r="C6681" s="15" t="s">
        <v>4321</v>
      </c>
      <c r="D6681" s="15" t="s">
        <v>3641</v>
      </c>
      <c r="E6681" s="15" t="s">
        <v>17868</v>
      </c>
      <c r="F6681" s="15" t="s">
        <v>5810</v>
      </c>
      <c r="G6681" s="15" t="s">
        <v>17869</v>
      </c>
      <c r="H6681" s="15" t="s">
        <v>17870</v>
      </c>
      <c r="I6681" s="15" t="s">
        <v>4327</v>
      </c>
      <c r="J6681" s="15" t="s">
        <v>8924</v>
      </c>
      <c r="K6681" s="15"/>
      <c r="L6681" s="103" t="str">
        <f t="shared" si="1"/>
        <v>B-VN250-W20-250 ml Lotion White Bottle(500006261)</v>
      </c>
      <c r="M6681" s="103">
        <f t="shared" si="2"/>
        <v>5000</v>
      </c>
      <c r="N6681" s="102" t="str">
        <f t="shared" si="3"/>
        <v>wk </v>
      </c>
    </row>
    <row r="6682" ht="12.75" customHeight="1">
      <c r="A6682" s="15" t="s">
        <v>4407</v>
      </c>
      <c r="B6682" s="15" t="s">
        <v>3123</v>
      </c>
      <c r="C6682" s="15" t="s">
        <v>4321</v>
      </c>
      <c r="D6682" s="15" t="s">
        <v>6401</v>
      </c>
      <c r="E6682" s="15" t="s">
        <v>17871</v>
      </c>
      <c r="F6682" s="15" t="s">
        <v>5810</v>
      </c>
      <c r="G6682" s="15" t="s">
        <v>17779</v>
      </c>
      <c r="H6682" s="15" t="s">
        <v>17872</v>
      </c>
      <c r="I6682" s="15" t="s">
        <v>4327</v>
      </c>
      <c r="J6682" s="15" t="s">
        <v>8924</v>
      </c>
      <c r="K6682" s="15"/>
      <c r="L6682" s="103" t="str">
        <f t="shared" si="1"/>
        <v>B-VN250-W20-250 ml Lotion White Bottle(500006261)</v>
      </c>
      <c r="M6682" s="103">
        <f t="shared" si="2"/>
        <v>6250</v>
      </c>
      <c r="N6682" s="102" t="str">
        <f t="shared" si="3"/>
        <v>wk </v>
      </c>
    </row>
    <row r="6683" ht="12.75" customHeight="1">
      <c r="A6683" s="15" t="s">
        <v>4708</v>
      </c>
      <c r="B6683" s="15" t="s">
        <v>3123</v>
      </c>
      <c r="C6683" s="15" t="s">
        <v>4321</v>
      </c>
      <c r="D6683" s="15" t="s">
        <v>16432</v>
      </c>
      <c r="E6683" s="15" t="s">
        <v>17873</v>
      </c>
      <c r="F6683" s="15" t="s">
        <v>5810</v>
      </c>
      <c r="G6683" s="15" t="s">
        <v>17874</v>
      </c>
      <c r="H6683" s="15" t="s">
        <v>17875</v>
      </c>
      <c r="I6683" s="15" t="s">
        <v>4327</v>
      </c>
      <c r="J6683" s="15" t="s">
        <v>4359</v>
      </c>
      <c r="K6683" s="15"/>
      <c r="L6683" s="103" t="str">
        <f t="shared" si="1"/>
        <v>B-VN250-W20-250 ml Lotion White Bottle(500006261)</v>
      </c>
      <c r="M6683" s="103">
        <f t="shared" si="2"/>
        <v>6750</v>
      </c>
      <c r="N6683" s="102" t="str">
        <f t="shared" si="3"/>
        <v>wk 27</v>
      </c>
    </row>
    <row r="6684" ht="12.75" customHeight="1">
      <c r="A6684" s="15" t="s">
        <v>17876</v>
      </c>
      <c r="B6684" s="15" t="s">
        <v>2849</v>
      </c>
      <c r="C6684" s="15" t="s">
        <v>3146</v>
      </c>
      <c r="D6684" s="15" t="s">
        <v>3145</v>
      </c>
      <c r="E6684" s="15"/>
      <c r="F6684" s="15" t="s">
        <v>4308</v>
      </c>
      <c r="G6684" s="15" t="s">
        <v>4352</v>
      </c>
      <c r="H6684" s="15" t="s">
        <v>3149</v>
      </c>
      <c r="I6684" s="15"/>
      <c r="J6684" s="15"/>
      <c r="K6684" s="15"/>
      <c r="L6684" s="103" t="str">
        <f t="shared" si="1"/>
        <v>B-VN450-PW30-450 ml Lotion Pearly White Bottle (500006262)</v>
      </c>
      <c r="M6684" s="103">
        <f t="shared" si="2"/>
        <v>0</v>
      </c>
      <c r="N6684" s="102" t="str">
        <f t="shared" si="3"/>
        <v>wk </v>
      </c>
    </row>
    <row r="6685" ht="12.75" customHeight="1">
      <c r="A6685" s="15" t="s">
        <v>4724</v>
      </c>
      <c r="B6685" s="15" t="s">
        <v>3123</v>
      </c>
      <c r="C6685" s="15" t="s">
        <v>4321</v>
      </c>
      <c r="D6685" s="15" t="s">
        <v>7090</v>
      </c>
      <c r="E6685" s="15" t="s">
        <v>17877</v>
      </c>
      <c r="F6685" s="15" t="s">
        <v>5810</v>
      </c>
      <c r="G6685" s="15" t="s">
        <v>17878</v>
      </c>
      <c r="H6685" s="15" t="s">
        <v>17879</v>
      </c>
      <c r="I6685" s="15" t="s">
        <v>4327</v>
      </c>
      <c r="J6685" s="15" t="s">
        <v>4359</v>
      </c>
      <c r="K6685" s="15"/>
      <c r="L6685" s="103" t="str">
        <f t="shared" si="1"/>
        <v>B-VN450-PW30-450 ml Lotion Pearly White Bottle (500006262)</v>
      </c>
      <c r="M6685" s="103">
        <f t="shared" si="2"/>
        <v>3400</v>
      </c>
      <c r="N6685" s="102" t="str">
        <f t="shared" si="3"/>
        <v>wk </v>
      </c>
    </row>
    <row r="6686" ht="12.75" customHeight="1">
      <c r="A6686" s="15" t="s">
        <v>4734</v>
      </c>
      <c r="B6686" s="15" t="s">
        <v>3123</v>
      </c>
      <c r="C6686" s="15" t="s">
        <v>4321</v>
      </c>
      <c r="D6686" s="15" t="s">
        <v>5005</v>
      </c>
      <c r="E6686" s="15" t="s">
        <v>17880</v>
      </c>
      <c r="F6686" s="15" t="s">
        <v>5810</v>
      </c>
      <c r="G6686" s="15" t="s">
        <v>17881</v>
      </c>
      <c r="H6686" s="15" t="s">
        <v>17882</v>
      </c>
      <c r="I6686" s="15" t="s">
        <v>4327</v>
      </c>
      <c r="J6686" s="15" t="s">
        <v>4359</v>
      </c>
      <c r="K6686" s="15"/>
      <c r="L6686" s="103" t="str">
        <f t="shared" si="1"/>
        <v>B-VN450-PW30-450 ml Lotion Pearly White Bottle (500006262)</v>
      </c>
      <c r="M6686" s="103">
        <f t="shared" si="2"/>
        <v>16200</v>
      </c>
      <c r="N6686" s="102" t="str">
        <f t="shared" si="3"/>
        <v>wk </v>
      </c>
    </row>
    <row r="6687" ht="12.75" customHeight="1">
      <c r="A6687" s="15" t="s">
        <v>5269</v>
      </c>
      <c r="B6687" s="15" t="s">
        <v>3123</v>
      </c>
      <c r="C6687" s="15" t="s">
        <v>4321</v>
      </c>
      <c r="D6687" s="15" t="s">
        <v>4426</v>
      </c>
      <c r="E6687" s="15" t="s">
        <v>17883</v>
      </c>
      <c r="F6687" s="15" t="s">
        <v>5810</v>
      </c>
      <c r="G6687" s="15" t="s">
        <v>17884</v>
      </c>
      <c r="H6687" s="15" t="s">
        <v>17885</v>
      </c>
      <c r="I6687" s="15" t="s">
        <v>4327</v>
      </c>
      <c r="J6687" s="15" t="s">
        <v>4359</v>
      </c>
      <c r="K6687" s="15"/>
      <c r="L6687" s="103" t="str">
        <f t="shared" si="1"/>
        <v>B-VN450-PW30-450 ml Lotion Pearly White Bottle (500006262)</v>
      </c>
      <c r="M6687" s="103">
        <f t="shared" si="2"/>
        <v>3600</v>
      </c>
      <c r="N6687" s="102" t="str">
        <f t="shared" si="3"/>
        <v>wk </v>
      </c>
    </row>
    <row r="6688" ht="12.75" customHeight="1">
      <c r="A6688" s="15" t="s">
        <v>4745</v>
      </c>
      <c r="B6688" s="15" t="s">
        <v>3123</v>
      </c>
      <c r="C6688" s="15" t="s">
        <v>4321</v>
      </c>
      <c r="D6688" s="15" t="s">
        <v>4426</v>
      </c>
      <c r="E6688" s="15" t="s">
        <v>17886</v>
      </c>
      <c r="F6688" s="15" t="s">
        <v>5810</v>
      </c>
      <c r="G6688" s="15" t="s">
        <v>17884</v>
      </c>
      <c r="H6688" s="15" t="s">
        <v>17885</v>
      </c>
      <c r="I6688" s="15" t="s">
        <v>4327</v>
      </c>
      <c r="J6688" s="15" t="s">
        <v>4359</v>
      </c>
      <c r="K6688" s="15"/>
      <c r="L6688" s="103" t="str">
        <f t="shared" si="1"/>
        <v>B-VN450-PW30-450 ml Lotion Pearly White Bottle (500006262)</v>
      </c>
      <c r="M6688" s="103">
        <f t="shared" si="2"/>
        <v>3600</v>
      </c>
      <c r="N6688" s="102" t="str">
        <f t="shared" si="3"/>
        <v>wk </v>
      </c>
    </row>
    <row r="6689" ht="12.75" customHeight="1">
      <c r="A6689" s="15" t="s">
        <v>4766</v>
      </c>
      <c r="B6689" s="15" t="s">
        <v>3123</v>
      </c>
      <c r="C6689" s="15" t="s">
        <v>4321</v>
      </c>
      <c r="D6689" s="15" t="s">
        <v>4124</v>
      </c>
      <c r="E6689" s="15" t="s">
        <v>17887</v>
      </c>
      <c r="F6689" s="15" t="s">
        <v>5810</v>
      </c>
      <c r="G6689" s="15" t="s">
        <v>17888</v>
      </c>
      <c r="H6689" s="15" t="s">
        <v>17889</v>
      </c>
      <c r="I6689" s="15" t="s">
        <v>4327</v>
      </c>
      <c r="J6689" s="15" t="s">
        <v>4359</v>
      </c>
      <c r="K6689" s="15"/>
      <c r="L6689" s="103" t="str">
        <f t="shared" si="1"/>
        <v>B-VN450-PW30-450 ml Lotion Pearly White Bottle (500006262)</v>
      </c>
      <c r="M6689" s="103">
        <f t="shared" si="2"/>
        <v>3000</v>
      </c>
      <c r="N6689" s="102" t="str">
        <f t="shared" si="3"/>
        <v>wk 23</v>
      </c>
    </row>
    <row r="6690" ht="12.75" customHeight="1">
      <c r="A6690" s="15" t="s">
        <v>17890</v>
      </c>
      <c r="B6690" s="15" t="s">
        <v>2849</v>
      </c>
      <c r="C6690" s="15" t="s">
        <v>3146</v>
      </c>
      <c r="D6690" s="15" t="s">
        <v>3145</v>
      </c>
      <c r="E6690" s="15"/>
      <c r="F6690" s="15" t="s">
        <v>4308</v>
      </c>
      <c r="G6690" s="15" t="s">
        <v>4352</v>
      </c>
      <c r="H6690" s="15" t="s">
        <v>3149</v>
      </c>
      <c r="I6690" s="15" t="s">
        <v>3156</v>
      </c>
      <c r="J6690" s="15"/>
      <c r="K6690" s="15"/>
      <c r="L6690" s="103" t="str">
        <f t="shared" si="1"/>
        <v>B-VN450-W30-450 ml Lotion White Bottle (500006262)</v>
      </c>
      <c r="M6690" s="103">
        <f t="shared" si="2"/>
        <v>0</v>
      </c>
      <c r="N6690" s="102" t="str">
        <f t="shared" si="3"/>
        <v>wk </v>
      </c>
    </row>
    <row r="6691" ht="12.75" customHeight="1">
      <c r="A6691" s="15" t="s">
        <v>4423</v>
      </c>
      <c r="B6691" s="15" t="s">
        <v>3123</v>
      </c>
      <c r="C6691" s="15" t="s">
        <v>4321</v>
      </c>
      <c r="D6691" s="15" t="s">
        <v>4124</v>
      </c>
      <c r="E6691" s="15" t="s">
        <v>17891</v>
      </c>
      <c r="F6691" s="15" t="s">
        <v>5810</v>
      </c>
      <c r="G6691" s="15" t="s">
        <v>17892</v>
      </c>
      <c r="H6691" s="15" t="s">
        <v>17893</v>
      </c>
      <c r="I6691" s="15" t="s">
        <v>4327</v>
      </c>
      <c r="J6691" s="15" t="s">
        <v>4359</v>
      </c>
      <c r="K6691" s="15"/>
      <c r="L6691" s="103" t="str">
        <f t="shared" si="1"/>
        <v>B-VN450-W30-450 ml Lotion White Bottle (500006262)</v>
      </c>
      <c r="M6691" s="103">
        <f t="shared" si="2"/>
        <v>3000</v>
      </c>
      <c r="N6691" s="102" t="str">
        <f t="shared" si="3"/>
        <v>wk 40</v>
      </c>
    </row>
    <row r="6692" ht="12.75" customHeight="1">
      <c r="A6692" s="15" t="s">
        <v>4708</v>
      </c>
      <c r="B6692" s="15" t="s">
        <v>3123</v>
      </c>
      <c r="C6692" s="15" t="s">
        <v>4321</v>
      </c>
      <c r="D6692" s="15" t="s">
        <v>6097</v>
      </c>
      <c r="E6692" s="15" t="s">
        <v>17894</v>
      </c>
      <c r="F6692" s="15" t="s">
        <v>5810</v>
      </c>
      <c r="G6692" s="15" t="s">
        <v>17895</v>
      </c>
      <c r="H6692" s="15" t="s">
        <v>17896</v>
      </c>
      <c r="I6692" s="15" t="s">
        <v>4327</v>
      </c>
      <c r="J6692" s="15" t="s">
        <v>4359</v>
      </c>
      <c r="K6692" s="15"/>
      <c r="L6692" s="103" t="str">
        <f t="shared" si="1"/>
        <v>B-VN450-W30-450 ml Lotion White Bottle (500006262)</v>
      </c>
      <c r="M6692" s="103">
        <f t="shared" si="2"/>
        <v>800</v>
      </c>
      <c r="N6692" s="102" t="str">
        <f t="shared" si="3"/>
        <v>wk 27</v>
      </c>
    </row>
    <row r="6693" ht="12.75" customHeight="1">
      <c r="A6693" s="15" t="s">
        <v>17897</v>
      </c>
      <c r="B6693" s="15" t="s">
        <v>2849</v>
      </c>
      <c r="C6693" s="15" t="s">
        <v>3146</v>
      </c>
      <c r="D6693" s="15" t="s">
        <v>3145</v>
      </c>
      <c r="E6693" s="15"/>
      <c r="F6693" s="15" t="s">
        <v>4308</v>
      </c>
      <c r="G6693" s="15" t="s">
        <v>4352</v>
      </c>
      <c r="H6693" s="15" t="s">
        <v>3149</v>
      </c>
      <c r="I6693" s="15" t="s">
        <v>3161</v>
      </c>
      <c r="J6693" s="15"/>
      <c r="K6693" s="15"/>
      <c r="L6693" s="103" t="str">
        <f t="shared" si="1"/>
        <v>B-VNEW100-BL13-100 ml New Lotion Blue Bottle (500006379)</v>
      </c>
      <c r="M6693" s="103">
        <f t="shared" si="2"/>
        <v>0</v>
      </c>
      <c r="N6693" s="102" t="str">
        <f t="shared" si="3"/>
        <v>wk </v>
      </c>
    </row>
    <row r="6694" ht="12.75" customHeight="1">
      <c r="A6694" s="15" t="s">
        <v>4766</v>
      </c>
      <c r="B6694" s="15" t="s">
        <v>3123</v>
      </c>
      <c r="C6694" s="15" t="s">
        <v>4321</v>
      </c>
      <c r="D6694" s="15" t="s">
        <v>3441</v>
      </c>
      <c r="E6694" s="15" t="s">
        <v>17898</v>
      </c>
      <c r="F6694" s="15" t="s">
        <v>5810</v>
      </c>
      <c r="G6694" s="15" t="s">
        <v>17260</v>
      </c>
      <c r="H6694" s="15" t="s">
        <v>17899</v>
      </c>
      <c r="I6694" s="15" t="s">
        <v>4327</v>
      </c>
      <c r="J6694" s="15" t="s">
        <v>4359</v>
      </c>
      <c r="K6694" s="15"/>
      <c r="L6694" s="103" t="str">
        <f t="shared" si="1"/>
        <v>B-VNEW100-BL13-100 ml New Lotion Blue Bottle (500006379)</v>
      </c>
      <c r="M6694" s="103">
        <f t="shared" si="2"/>
        <v>2000</v>
      </c>
      <c r="N6694" s="102" t="str">
        <f t="shared" si="3"/>
        <v>wk 23</v>
      </c>
    </row>
    <row r="6695" ht="12.75" customHeight="1">
      <c r="A6695" s="15" t="s">
        <v>4838</v>
      </c>
      <c r="B6695" s="15" t="s">
        <v>3123</v>
      </c>
      <c r="C6695" s="15" t="s">
        <v>4321</v>
      </c>
      <c r="D6695" s="15" t="s">
        <v>3884</v>
      </c>
      <c r="E6695" s="15" t="s">
        <v>17900</v>
      </c>
      <c r="F6695" s="15" t="s">
        <v>5810</v>
      </c>
      <c r="G6695" s="15" t="s">
        <v>17901</v>
      </c>
      <c r="H6695" s="15" t="s">
        <v>17902</v>
      </c>
      <c r="I6695" s="15" t="s">
        <v>4327</v>
      </c>
      <c r="J6695" s="15" t="s">
        <v>4359</v>
      </c>
      <c r="K6695" s="15"/>
      <c r="L6695" s="103" t="str">
        <f t="shared" si="1"/>
        <v>B-VNEW100-BL13-100 ml New Lotion Blue Bottle (500006379)</v>
      </c>
      <c r="M6695" s="103">
        <f t="shared" si="2"/>
        <v>9000</v>
      </c>
      <c r="N6695" s="102" t="str">
        <f t="shared" si="3"/>
        <v>wk 45</v>
      </c>
    </row>
    <row r="6696" ht="12.75" customHeight="1">
      <c r="A6696" s="15" t="s">
        <v>4846</v>
      </c>
      <c r="B6696" s="15" t="s">
        <v>3123</v>
      </c>
      <c r="C6696" s="15" t="s">
        <v>4321</v>
      </c>
      <c r="D6696" s="15" t="s">
        <v>8724</v>
      </c>
      <c r="E6696" s="15" t="s">
        <v>17903</v>
      </c>
      <c r="F6696" s="15" t="s">
        <v>5810</v>
      </c>
      <c r="G6696" s="15" t="s">
        <v>17904</v>
      </c>
      <c r="H6696" s="15" t="s">
        <v>17905</v>
      </c>
      <c r="I6696" s="15" t="s">
        <v>4327</v>
      </c>
      <c r="J6696" s="15" t="s">
        <v>4359</v>
      </c>
      <c r="K6696" s="15"/>
      <c r="L6696" s="103" t="str">
        <f t="shared" si="1"/>
        <v>B-VNEW100-BL13-100 ml New Lotion Blue Bottle (500006379)</v>
      </c>
      <c r="M6696" s="103">
        <f t="shared" si="2"/>
        <v>11500</v>
      </c>
      <c r="N6696" s="102" t="str">
        <f t="shared" si="3"/>
        <v>wk </v>
      </c>
    </row>
    <row r="6697" ht="12.75" customHeight="1">
      <c r="A6697" s="15" t="s">
        <v>4851</v>
      </c>
      <c r="B6697" s="15" t="s">
        <v>3123</v>
      </c>
      <c r="C6697" s="15" t="s">
        <v>4321</v>
      </c>
      <c r="D6697" s="15" t="s">
        <v>4453</v>
      </c>
      <c r="E6697" s="15" t="s">
        <v>17906</v>
      </c>
      <c r="F6697" s="15" t="s">
        <v>5810</v>
      </c>
      <c r="G6697" s="15" t="s">
        <v>17907</v>
      </c>
      <c r="H6697" s="15" t="s">
        <v>17908</v>
      </c>
      <c r="I6697" s="15" t="s">
        <v>4327</v>
      </c>
      <c r="J6697" s="15" t="s">
        <v>4359</v>
      </c>
      <c r="K6697" s="15"/>
      <c r="L6697" s="103" t="str">
        <f t="shared" si="1"/>
        <v>B-VNEW100-BL13-100 ml New Lotion Blue Bottle (500006379)</v>
      </c>
      <c r="M6697" s="103">
        <f t="shared" si="2"/>
        <v>1500</v>
      </c>
      <c r="N6697" s="102" t="str">
        <f t="shared" si="3"/>
        <v>wk </v>
      </c>
    </row>
    <row r="6698" ht="12.75" customHeight="1">
      <c r="A6698" s="15" t="s">
        <v>4855</v>
      </c>
      <c r="B6698" s="15" t="s">
        <v>3123</v>
      </c>
      <c r="C6698" s="15" t="s">
        <v>4321</v>
      </c>
      <c r="D6698" s="15" t="s">
        <v>3325</v>
      </c>
      <c r="E6698" s="15" t="s">
        <v>17909</v>
      </c>
      <c r="F6698" s="15" t="s">
        <v>5810</v>
      </c>
      <c r="G6698" s="15" t="s">
        <v>17138</v>
      </c>
      <c r="H6698" s="15" t="s">
        <v>17910</v>
      </c>
      <c r="I6698" s="15" t="s">
        <v>4327</v>
      </c>
      <c r="J6698" s="15" t="s">
        <v>4359</v>
      </c>
      <c r="K6698" s="15"/>
      <c r="L6698" s="103" t="str">
        <f t="shared" si="1"/>
        <v>B-VNEW100-BL13-100 ml New Lotion Blue Bottle (500006379)</v>
      </c>
      <c r="M6698" s="103">
        <f t="shared" si="2"/>
        <v>8000</v>
      </c>
      <c r="N6698" s="102" t="str">
        <f t="shared" si="3"/>
        <v>wk </v>
      </c>
    </row>
    <row r="6699" ht="12.75" customHeight="1">
      <c r="A6699" s="15" t="s">
        <v>4857</v>
      </c>
      <c r="B6699" s="15" t="s">
        <v>3123</v>
      </c>
      <c r="C6699" s="15" t="s">
        <v>4321</v>
      </c>
      <c r="D6699" s="15" t="s">
        <v>6557</v>
      </c>
      <c r="E6699" s="15" t="s">
        <v>17911</v>
      </c>
      <c r="F6699" s="15" t="s">
        <v>5810</v>
      </c>
      <c r="G6699" s="15" t="s">
        <v>17912</v>
      </c>
      <c r="H6699" s="15" t="s">
        <v>17913</v>
      </c>
      <c r="I6699" s="15" t="s">
        <v>4327</v>
      </c>
      <c r="J6699" s="15" t="s">
        <v>4359</v>
      </c>
      <c r="K6699" s="15"/>
      <c r="L6699" s="103" t="str">
        <f t="shared" si="1"/>
        <v>B-VNEW100-BL13-100 ml New Lotion Blue Bottle (500006379)</v>
      </c>
      <c r="M6699" s="103">
        <f t="shared" si="2"/>
        <v>3500</v>
      </c>
      <c r="N6699" s="102" t="str">
        <f t="shared" si="3"/>
        <v>wk </v>
      </c>
    </row>
    <row r="6700" ht="12.75" customHeight="1">
      <c r="A6700" s="15" t="s">
        <v>17914</v>
      </c>
      <c r="B6700" s="15" t="s">
        <v>2849</v>
      </c>
      <c r="C6700" s="15" t="s">
        <v>3146</v>
      </c>
      <c r="D6700" s="15" t="s">
        <v>3145</v>
      </c>
      <c r="E6700" s="15"/>
      <c r="F6700" s="15" t="s">
        <v>4308</v>
      </c>
      <c r="G6700" s="15" t="s">
        <v>4352</v>
      </c>
      <c r="H6700" s="15" t="s">
        <v>3149</v>
      </c>
      <c r="I6700" s="15" t="s">
        <v>3161</v>
      </c>
      <c r="J6700" s="15"/>
      <c r="K6700" s="15"/>
      <c r="L6700" s="103" t="str">
        <f t="shared" si="1"/>
        <v>B-VNEW200-BL22-200 ml New Lotion Blue Bottle(500006374)</v>
      </c>
      <c r="M6700" s="103">
        <f t="shared" si="2"/>
        <v>0</v>
      </c>
      <c r="N6700" s="102" t="str">
        <f t="shared" si="3"/>
        <v>wk </v>
      </c>
    </row>
    <row r="6701" ht="12.75" customHeight="1">
      <c r="A6701" s="15" t="s">
        <v>4766</v>
      </c>
      <c r="B6701" s="15" t="s">
        <v>3123</v>
      </c>
      <c r="C6701" s="15" t="s">
        <v>4321</v>
      </c>
      <c r="D6701" s="15" t="s">
        <v>3441</v>
      </c>
      <c r="E6701" s="15" t="s">
        <v>17915</v>
      </c>
      <c r="F6701" s="15" t="s">
        <v>5810</v>
      </c>
      <c r="G6701" s="15" t="s">
        <v>17916</v>
      </c>
      <c r="H6701" s="15" t="s">
        <v>17917</v>
      </c>
      <c r="I6701" s="15" t="s">
        <v>4327</v>
      </c>
      <c r="J6701" s="15" t="s">
        <v>4359</v>
      </c>
      <c r="K6701" s="15"/>
      <c r="L6701" s="103" t="str">
        <f t="shared" si="1"/>
        <v>B-VNEW200-BL22-200 ml New Lotion Blue Bottle(500006374)</v>
      </c>
      <c r="M6701" s="103">
        <f t="shared" si="2"/>
        <v>2000</v>
      </c>
      <c r="N6701" s="102" t="str">
        <f t="shared" si="3"/>
        <v>wk 23</v>
      </c>
    </row>
    <row r="6702" ht="12.75" customHeight="1">
      <c r="A6702" s="15" t="s">
        <v>4786</v>
      </c>
      <c r="B6702" s="15" t="s">
        <v>3123</v>
      </c>
      <c r="C6702" s="15" t="s">
        <v>4321</v>
      </c>
      <c r="D6702" s="15" t="s">
        <v>5480</v>
      </c>
      <c r="E6702" s="15" t="s">
        <v>17918</v>
      </c>
      <c r="F6702" s="15" t="s">
        <v>5810</v>
      </c>
      <c r="G6702" s="15" t="s">
        <v>17919</v>
      </c>
      <c r="H6702" s="15" t="s">
        <v>17920</v>
      </c>
      <c r="I6702" s="15" t="s">
        <v>4327</v>
      </c>
      <c r="J6702" s="15" t="s">
        <v>4359</v>
      </c>
      <c r="K6702" s="15"/>
      <c r="L6702" s="103" t="str">
        <f t="shared" si="1"/>
        <v>B-VNEW200-BL22-200 ml New Lotion Blue Bottle(500006374)</v>
      </c>
      <c r="M6702" s="103">
        <f t="shared" si="2"/>
        <v>8800</v>
      </c>
      <c r="N6702" s="102" t="str">
        <f t="shared" si="3"/>
        <v>wk </v>
      </c>
    </row>
    <row r="6703" ht="12.75" customHeight="1">
      <c r="A6703" s="15" t="s">
        <v>4789</v>
      </c>
      <c r="B6703" s="15" t="s">
        <v>3123</v>
      </c>
      <c r="C6703" s="15" t="s">
        <v>4321</v>
      </c>
      <c r="D6703" s="15" t="s">
        <v>5536</v>
      </c>
      <c r="E6703" s="15" t="s">
        <v>17921</v>
      </c>
      <c r="F6703" s="15" t="s">
        <v>5810</v>
      </c>
      <c r="G6703" s="15" t="s">
        <v>17922</v>
      </c>
      <c r="H6703" s="15" t="s">
        <v>17923</v>
      </c>
      <c r="I6703" s="15" t="s">
        <v>4327</v>
      </c>
      <c r="J6703" s="15" t="s">
        <v>4359</v>
      </c>
      <c r="K6703" s="15"/>
      <c r="L6703" s="103" t="str">
        <f t="shared" si="1"/>
        <v>B-VNEW200-BL22-200 ml New Lotion Blue Bottle(500006374)</v>
      </c>
      <c r="M6703" s="103">
        <f t="shared" si="2"/>
        <v>6800</v>
      </c>
      <c r="N6703" s="102" t="str">
        <f t="shared" si="3"/>
        <v>wk </v>
      </c>
    </row>
    <row r="6704" ht="12.75" customHeight="1">
      <c r="A6704" s="15" t="s">
        <v>4802</v>
      </c>
      <c r="B6704" s="15" t="s">
        <v>3123</v>
      </c>
      <c r="C6704" s="15" t="s">
        <v>4321</v>
      </c>
      <c r="D6704" s="15" t="s">
        <v>3320</v>
      </c>
      <c r="E6704" s="15" t="s">
        <v>17924</v>
      </c>
      <c r="F6704" s="15" t="s">
        <v>5810</v>
      </c>
      <c r="G6704" s="15" t="s">
        <v>17925</v>
      </c>
      <c r="H6704" s="15" t="s">
        <v>17926</v>
      </c>
      <c r="I6704" s="15" t="s">
        <v>4327</v>
      </c>
      <c r="J6704" s="15" t="s">
        <v>4359</v>
      </c>
      <c r="K6704" s="15"/>
      <c r="L6704" s="103" t="str">
        <f t="shared" si="1"/>
        <v>B-VNEW200-BL22-200 ml New Lotion Blue Bottle(500006374)</v>
      </c>
      <c r="M6704" s="103">
        <f t="shared" si="2"/>
        <v>400</v>
      </c>
      <c r="N6704" s="102" t="str">
        <f t="shared" si="3"/>
        <v>wk </v>
      </c>
    </row>
    <row r="6705" ht="12.75" customHeight="1">
      <c r="A6705" s="15" t="s">
        <v>17927</v>
      </c>
      <c r="B6705" s="15" t="s">
        <v>2849</v>
      </c>
      <c r="C6705" s="15" t="s">
        <v>3146</v>
      </c>
      <c r="D6705" s="15" t="s">
        <v>3145</v>
      </c>
      <c r="E6705" s="15"/>
      <c r="F6705" s="15" t="s">
        <v>4308</v>
      </c>
      <c r="G6705" s="15" t="s">
        <v>4352</v>
      </c>
      <c r="H6705" s="15" t="s">
        <v>3149</v>
      </c>
      <c r="I6705" s="15" t="s">
        <v>3156</v>
      </c>
      <c r="J6705" s="15"/>
      <c r="K6705" s="15"/>
      <c r="L6705" s="103" t="str">
        <f t="shared" si="1"/>
        <v>B-VNEW200-PK22-200 ml New Lotion Pink Bottle(500006372)</v>
      </c>
      <c r="M6705" s="103">
        <f t="shared" si="2"/>
        <v>0</v>
      </c>
      <c r="N6705" s="102" t="str">
        <f t="shared" si="3"/>
        <v>wk </v>
      </c>
    </row>
    <row r="6706" ht="12.75" customHeight="1">
      <c r="A6706" s="15" t="s">
        <v>4934</v>
      </c>
      <c r="B6706" s="15" t="s">
        <v>3123</v>
      </c>
      <c r="C6706" s="15" t="s">
        <v>4321</v>
      </c>
      <c r="D6706" s="15" t="s">
        <v>3958</v>
      </c>
      <c r="E6706" s="15" t="s">
        <v>17928</v>
      </c>
      <c r="F6706" s="15" t="s">
        <v>5810</v>
      </c>
      <c r="G6706" s="15" t="s">
        <v>17929</v>
      </c>
      <c r="H6706" s="15" t="s">
        <v>17930</v>
      </c>
      <c r="I6706" s="15" t="s">
        <v>4327</v>
      </c>
      <c r="J6706" s="15" t="s">
        <v>8924</v>
      </c>
      <c r="K6706" s="15"/>
      <c r="L6706" s="103" t="str">
        <f t="shared" si="1"/>
        <v>B-VNEW200-PK22-200 ml New Lotion Pink Bottle(500006372)</v>
      </c>
      <c r="M6706" s="103">
        <f t="shared" si="2"/>
        <v>2400</v>
      </c>
      <c r="N6706" s="102" t="str">
        <f t="shared" si="3"/>
        <v>wk 1</v>
      </c>
    </row>
    <row r="6707" ht="12.75" customHeight="1">
      <c r="A6707" s="15" t="s">
        <v>4361</v>
      </c>
      <c r="B6707" s="15" t="s">
        <v>3123</v>
      </c>
      <c r="C6707" s="15" t="s">
        <v>4321</v>
      </c>
      <c r="D6707" s="15" t="s">
        <v>6097</v>
      </c>
      <c r="E6707" s="15" t="s">
        <v>17931</v>
      </c>
      <c r="F6707" s="15" t="s">
        <v>5810</v>
      </c>
      <c r="G6707" s="15" t="s">
        <v>17932</v>
      </c>
      <c r="H6707" s="15" t="s">
        <v>17933</v>
      </c>
      <c r="I6707" s="15" t="s">
        <v>4327</v>
      </c>
      <c r="J6707" s="15" t="s">
        <v>8924</v>
      </c>
      <c r="K6707" s="15"/>
      <c r="L6707" s="103" t="str">
        <f t="shared" si="1"/>
        <v>B-VNEW200-PK22-200 ml New Lotion Pink Bottle(500006372)</v>
      </c>
      <c r="M6707" s="103">
        <f t="shared" si="2"/>
        <v>800</v>
      </c>
      <c r="N6707" s="102" t="str">
        <f t="shared" si="3"/>
        <v>wk 5</v>
      </c>
    </row>
    <row r="6708" ht="12.75" customHeight="1">
      <c r="A6708" s="15" t="s">
        <v>4361</v>
      </c>
      <c r="B6708" s="15" t="s">
        <v>3123</v>
      </c>
      <c r="C6708" s="15" t="s">
        <v>4321</v>
      </c>
      <c r="D6708" s="15" t="s">
        <v>4993</v>
      </c>
      <c r="E6708" s="15" t="s">
        <v>17934</v>
      </c>
      <c r="F6708" s="15" t="s">
        <v>5810</v>
      </c>
      <c r="G6708" s="15" t="s">
        <v>17935</v>
      </c>
      <c r="H6708" s="15" t="s">
        <v>17936</v>
      </c>
      <c r="I6708" s="15" t="s">
        <v>4327</v>
      </c>
      <c r="J6708" s="15" t="s">
        <v>8924</v>
      </c>
      <c r="K6708" s="15"/>
      <c r="L6708" s="103" t="str">
        <f t="shared" si="1"/>
        <v>B-VNEW200-PK22-200 ml New Lotion Pink Bottle(500006372)</v>
      </c>
      <c r="M6708" s="103">
        <f t="shared" si="2"/>
        <v>1200</v>
      </c>
      <c r="N6708" s="102" t="str">
        <f t="shared" si="3"/>
        <v>wk 5</v>
      </c>
    </row>
    <row r="6709" ht="12.75" customHeight="1">
      <c r="A6709" s="15" t="s">
        <v>4947</v>
      </c>
      <c r="B6709" s="15" t="s">
        <v>3123</v>
      </c>
      <c r="C6709" s="15" t="s">
        <v>4321</v>
      </c>
      <c r="D6709" s="15" t="s">
        <v>4097</v>
      </c>
      <c r="E6709" s="15" t="s">
        <v>17937</v>
      </c>
      <c r="F6709" s="15" t="s">
        <v>5810</v>
      </c>
      <c r="G6709" s="15" t="s">
        <v>17938</v>
      </c>
      <c r="H6709" s="15" t="s">
        <v>17939</v>
      </c>
      <c r="I6709" s="15" t="s">
        <v>4327</v>
      </c>
      <c r="J6709" s="15" t="s">
        <v>8924</v>
      </c>
      <c r="K6709" s="15"/>
      <c r="L6709" s="103" t="str">
        <f t="shared" si="1"/>
        <v>B-VNEW200-PK22-200 ml New Lotion Pink Bottle(500006372)</v>
      </c>
      <c r="M6709" s="103">
        <f t="shared" si="2"/>
        <v>5200</v>
      </c>
      <c r="N6709" s="102" t="str">
        <f t="shared" si="3"/>
        <v>wk 18</v>
      </c>
    </row>
    <row r="6710" ht="12.75" customHeight="1">
      <c r="A6710" s="15" t="s">
        <v>4368</v>
      </c>
      <c r="B6710" s="15" t="s">
        <v>3123</v>
      </c>
      <c r="C6710" s="15" t="s">
        <v>4321</v>
      </c>
      <c r="D6710" s="15" t="s">
        <v>5552</v>
      </c>
      <c r="E6710" s="15" t="s">
        <v>17940</v>
      </c>
      <c r="F6710" s="15" t="s">
        <v>5810</v>
      </c>
      <c r="G6710" s="15" t="s">
        <v>17941</v>
      </c>
      <c r="H6710" s="15" t="s">
        <v>17942</v>
      </c>
      <c r="I6710" s="15" t="s">
        <v>4327</v>
      </c>
      <c r="J6710" s="15" t="s">
        <v>8924</v>
      </c>
      <c r="K6710" s="15"/>
      <c r="L6710" s="103" t="str">
        <f t="shared" si="1"/>
        <v>B-VNEW200-PK22-200 ml New Lotion Pink Bottle(500006372)</v>
      </c>
      <c r="M6710" s="103">
        <f t="shared" si="2"/>
        <v>7600</v>
      </c>
      <c r="N6710" s="102" t="str">
        <f t="shared" si="3"/>
        <v>wk 49</v>
      </c>
    </row>
    <row r="6711" ht="12.75" customHeight="1">
      <c r="A6711" s="15" t="s">
        <v>4373</v>
      </c>
      <c r="B6711" s="15" t="s">
        <v>3123</v>
      </c>
      <c r="C6711" s="15" t="s">
        <v>4321</v>
      </c>
      <c r="D6711" s="15" t="s">
        <v>5421</v>
      </c>
      <c r="E6711" s="15" t="s">
        <v>17943</v>
      </c>
      <c r="F6711" s="15" t="s">
        <v>5810</v>
      </c>
      <c r="G6711" s="15" t="s">
        <v>17944</v>
      </c>
      <c r="H6711" s="15" t="s">
        <v>17945</v>
      </c>
      <c r="I6711" s="15" t="s">
        <v>4327</v>
      </c>
      <c r="J6711" s="15" t="s">
        <v>8924</v>
      </c>
      <c r="K6711" s="15"/>
      <c r="L6711" s="103" t="str">
        <f t="shared" si="1"/>
        <v>B-VNEW200-PK22-200 ml New Lotion Pink Bottle(500006372)</v>
      </c>
      <c r="M6711" s="103">
        <f t="shared" si="2"/>
        <v>3200</v>
      </c>
      <c r="N6711" s="102" t="str">
        <f t="shared" si="3"/>
        <v>wk </v>
      </c>
    </row>
    <row r="6712" ht="12.75" customHeight="1">
      <c r="A6712" s="15" t="s">
        <v>4378</v>
      </c>
      <c r="B6712" s="15" t="s">
        <v>3123</v>
      </c>
      <c r="C6712" s="15" t="s">
        <v>4321</v>
      </c>
      <c r="D6712" s="15" t="s">
        <v>4097</v>
      </c>
      <c r="E6712" s="15" t="s">
        <v>17946</v>
      </c>
      <c r="F6712" s="15" t="s">
        <v>5810</v>
      </c>
      <c r="G6712" s="15" t="s">
        <v>17938</v>
      </c>
      <c r="H6712" s="15" t="s">
        <v>17939</v>
      </c>
      <c r="I6712" s="15" t="s">
        <v>4327</v>
      </c>
      <c r="J6712" s="15" t="s">
        <v>8924</v>
      </c>
      <c r="K6712" s="15"/>
      <c r="L6712" s="103" t="str">
        <f t="shared" si="1"/>
        <v>B-VNEW200-PK22-200 ml New Lotion Pink Bottle(500006372)</v>
      </c>
      <c r="M6712" s="103">
        <f t="shared" si="2"/>
        <v>5200</v>
      </c>
      <c r="N6712" s="102" t="str">
        <f t="shared" si="3"/>
        <v>wk </v>
      </c>
    </row>
    <row r="6713" ht="12.75" customHeight="1">
      <c r="A6713" s="15" t="s">
        <v>4383</v>
      </c>
      <c r="B6713" s="15" t="s">
        <v>3123</v>
      </c>
      <c r="C6713" s="15" t="s">
        <v>4321</v>
      </c>
      <c r="D6713" s="15" t="s">
        <v>5417</v>
      </c>
      <c r="E6713" s="15" t="s">
        <v>17947</v>
      </c>
      <c r="F6713" s="15" t="s">
        <v>5810</v>
      </c>
      <c r="G6713" s="15" t="s">
        <v>17948</v>
      </c>
      <c r="H6713" s="15" t="s">
        <v>17949</v>
      </c>
      <c r="I6713" s="15" t="s">
        <v>4327</v>
      </c>
      <c r="J6713" s="15" t="s">
        <v>8924</v>
      </c>
      <c r="K6713" s="15"/>
      <c r="L6713" s="103" t="str">
        <f t="shared" si="1"/>
        <v>B-VNEW200-PK22-200 ml New Lotion Pink Bottle(500006372)</v>
      </c>
      <c r="M6713" s="103">
        <f t="shared" si="2"/>
        <v>2800</v>
      </c>
      <c r="N6713" s="102" t="str">
        <f t="shared" si="3"/>
        <v>wk </v>
      </c>
    </row>
    <row r="6714" ht="12.75" customHeight="1">
      <c r="A6714" s="15" t="s">
        <v>5323</v>
      </c>
      <c r="B6714" s="15" t="s">
        <v>3123</v>
      </c>
      <c r="C6714" s="15" t="s">
        <v>4321</v>
      </c>
      <c r="D6714" s="15" t="s">
        <v>5590</v>
      </c>
      <c r="E6714" s="15" t="s">
        <v>17950</v>
      </c>
      <c r="F6714" s="15" t="s">
        <v>5810</v>
      </c>
      <c r="G6714" s="15" t="s">
        <v>17951</v>
      </c>
      <c r="H6714" s="15" t="s">
        <v>17952</v>
      </c>
      <c r="I6714" s="15" t="s">
        <v>4327</v>
      </c>
      <c r="J6714" s="15" t="s">
        <v>8924</v>
      </c>
      <c r="K6714" s="15"/>
      <c r="L6714" s="103" t="str">
        <f t="shared" si="1"/>
        <v>B-VNEW200-PK22-200 ml New Lotion Pink Bottle(500006372)</v>
      </c>
      <c r="M6714" s="103">
        <f t="shared" si="2"/>
        <v>13600</v>
      </c>
      <c r="N6714" s="102" t="str">
        <f t="shared" si="3"/>
        <v>wk </v>
      </c>
    </row>
    <row r="6715" ht="12.75" customHeight="1">
      <c r="A6715" s="15" t="s">
        <v>4320</v>
      </c>
      <c r="B6715" s="15" t="s">
        <v>3123</v>
      </c>
      <c r="C6715" s="15" t="s">
        <v>4321</v>
      </c>
      <c r="D6715" s="15" t="s">
        <v>5421</v>
      </c>
      <c r="E6715" s="15" t="s">
        <v>17953</v>
      </c>
      <c r="F6715" s="15" t="s">
        <v>5810</v>
      </c>
      <c r="G6715" s="15" t="s">
        <v>17944</v>
      </c>
      <c r="H6715" s="15" t="s">
        <v>17945</v>
      </c>
      <c r="I6715" s="15" t="s">
        <v>4327</v>
      </c>
      <c r="J6715" s="15" t="s">
        <v>8924</v>
      </c>
      <c r="K6715" s="15"/>
      <c r="L6715" s="103" t="str">
        <f t="shared" si="1"/>
        <v>B-VNEW200-PK22-200 ml New Lotion Pink Bottle(500006372)</v>
      </c>
      <c r="M6715" s="103">
        <f t="shared" si="2"/>
        <v>3200</v>
      </c>
      <c r="N6715" s="102" t="str">
        <f t="shared" si="3"/>
        <v>wk </v>
      </c>
    </row>
    <row r="6716" ht="12.75" customHeight="1">
      <c r="A6716" s="15" t="s">
        <v>4407</v>
      </c>
      <c r="B6716" s="15" t="s">
        <v>3123</v>
      </c>
      <c r="C6716" s="15" t="s">
        <v>4321</v>
      </c>
      <c r="D6716" s="15" t="s">
        <v>5194</v>
      </c>
      <c r="E6716" s="15" t="s">
        <v>17954</v>
      </c>
      <c r="F6716" s="15" t="s">
        <v>5810</v>
      </c>
      <c r="G6716" s="15" t="s">
        <v>17955</v>
      </c>
      <c r="H6716" s="15" t="s">
        <v>17956</v>
      </c>
      <c r="I6716" s="15" t="s">
        <v>4327</v>
      </c>
      <c r="J6716" s="15" t="s">
        <v>8924</v>
      </c>
      <c r="K6716" s="15"/>
      <c r="L6716" s="103" t="str">
        <f t="shared" si="1"/>
        <v>B-VNEW200-PK22-200 ml New Lotion Pink Bottle(500006372)</v>
      </c>
      <c r="M6716" s="103">
        <f t="shared" si="2"/>
        <v>10800</v>
      </c>
      <c r="N6716" s="102" t="str">
        <f t="shared" si="3"/>
        <v>wk </v>
      </c>
    </row>
    <row r="6717" ht="12.75" customHeight="1">
      <c r="A6717" s="15" t="s">
        <v>4412</v>
      </c>
      <c r="B6717" s="15" t="s">
        <v>3123</v>
      </c>
      <c r="C6717" s="15" t="s">
        <v>4321</v>
      </c>
      <c r="D6717" s="15" t="s">
        <v>3437</v>
      </c>
      <c r="E6717" s="15" t="s">
        <v>17957</v>
      </c>
      <c r="F6717" s="15" t="s">
        <v>5810</v>
      </c>
      <c r="G6717" s="15" t="s">
        <v>17958</v>
      </c>
      <c r="H6717" s="15" t="s">
        <v>17959</v>
      </c>
      <c r="I6717" s="15" t="s">
        <v>4327</v>
      </c>
      <c r="J6717" s="15" t="s">
        <v>8924</v>
      </c>
      <c r="K6717" s="15"/>
      <c r="L6717" s="103" t="str">
        <f t="shared" si="1"/>
        <v>B-VNEW200-PK22-200 ml New Lotion Pink Bottle(500006372)</v>
      </c>
      <c r="M6717" s="103">
        <f t="shared" si="2"/>
        <v>4000</v>
      </c>
      <c r="N6717" s="102" t="str">
        <f t="shared" si="3"/>
        <v>wk </v>
      </c>
    </row>
    <row r="6718" ht="12.75" customHeight="1">
      <c r="A6718" s="15" t="s">
        <v>4416</v>
      </c>
      <c r="B6718" s="15" t="s">
        <v>3123</v>
      </c>
      <c r="C6718" s="15" t="s">
        <v>4321</v>
      </c>
      <c r="D6718" s="15" t="s">
        <v>5468</v>
      </c>
      <c r="E6718" s="15" t="s">
        <v>17960</v>
      </c>
      <c r="F6718" s="15" t="s">
        <v>5810</v>
      </c>
      <c r="G6718" s="15" t="s">
        <v>17961</v>
      </c>
      <c r="H6718" s="15" t="s">
        <v>17962</v>
      </c>
      <c r="I6718" s="15" t="s">
        <v>4327</v>
      </c>
      <c r="J6718" s="15" t="s">
        <v>8924</v>
      </c>
      <c r="K6718" s="15"/>
      <c r="L6718" s="103" t="str">
        <f t="shared" si="1"/>
        <v>B-VNEW200-PK22-200 ml New Lotion Pink Bottle(500006372)</v>
      </c>
      <c r="M6718" s="103">
        <f t="shared" si="2"/>
        <v>6400</v>
      </c>
      <c r="N6718" s="102" t="str">
        <f t="shared" si="3"/>
        <v>wk </v>
      </c>
    </row>
    <row r="6719" ht="12.75" customHeight="1">
      <c r="A6719" s="15" t="s">
        <v>4766</v>
      </c>
      <c r="B6719" s="15" t="s">
        <v>3123</v>
      </c>
      <c r="C6719" s="15" t="s">
        <v>4321</v>
      </c>
      <c r="D6719" s="15" t="s">
        <v>5468</v>
      </c>
      <c r="E6719" s="15" t="s">
        <v>17963</v>
      </c>
      <c r="F6719" s="15" t="s">
        <v>5810</v>
      </c>
      <c r="G6719" s="15" t="s">
        <v>17964</v>
      </c>
      <c r="H6719" s="15" t="s">
        <v>17965</v>
      </c>
      <c r="I6719" s="15" t="s">
        <v>4327</v>
      </c>
      <c r="J6719" s="15" t="s">
        <v>4359</v>
      </c>
      <c r="K6719" s="15"/>
      <c r="L6719" s="103" t="str">
        <f t="shared" si="1"/>
        <v>B-VNEW200-PK22-200 ml New Lotion Pink Bottle(500006372)</v>
      </c>
      <c r="M6719" s="103">
        <f t="shared" si="2"/>
        <v>6400</v>
      </c>
      <c r="N6719" s="102" t="str">
        <f t="shared" si="3"/>
        <v>wk 23</v>
      </c>
    </row>
    <row r="6720" ht="12.75" customHeight="1">
      <c r="A6720" s="15" t="s">
        <v>17966</v>
      </c>
      <c r="B6720" s="15" t="s">
        <v>2849</v>
      </c>
      <c r="C6720" s="15" t="s">
        <v>3146</v>
      </c>
      <c r="D6720" s="15" t="s">
        <v>3145</v>
      </c>
      <c r="E6720" s="15"/>
      <c r="F6720" s="15" t="s">
        <v>4308</v>
      </c>
      <c r="G6720" s="15" t="s">
        <v>4352</v>
      </c>
      <c r="H6720" s="15" t="s">
        <v>3149</v>
      </c>
      <c r="I6720" s="15" t="s">
        <v>3156</v>
      </c>
      <c r="J6720" s="15"/>
      <c r="K6720" s="15"/>
      <c r="L6720" s="103" t="str">
        <f t="shared" si="1"/>
        <v>B-VNEW200-W22-200ml New Joy Lotion White Bottle(500101106)</v>
      </c>
      <c r="M6720" s="103">
        <f t="shared" si="2"/>
        <v>0</v>
      </c>
      <c r="N6720" s="102" t="str">
        <f t="shared" si="3"/>
        <v>wk </v>
      </c>
    </row>
    <row r="6721" ht="12.75" customHeight="1">
      <c r="A6721" s="15" t="s">
        <v>4769</v>
      </c>
      <c r="B6721" s="15" t="s">
        <v>3123</v>
      </c>
      <c r="C6721" s="15" t="s">
        <v>4321</v>
      </c>
      <c r="D6721" s="15" t="s">
        <v>17967</v>
      </c>
      <c r="E6721" s="15" t="s">
        <v>17968</v>
      </c>
      <c r="F6721" s="15" t="s">
        <v>5810</v>
      </c>
      <c r="G6721" s="15" t="s">
        <v>17969</v>
      </c>
      <c r="H6721" s="15" t="s">
        <v>17970</v>
      </c>
      <c r="I6721" s="15" t="s">
        <v>4327</v>
      </c>
      <c r="J6721" s="15" t="s">
        <v>4359</v>
      </c>
      <c r="K6721" s="15"/>
      <c r="L6721" s="103" t="str">
        <f t="shared" si="1"/>
        <v>B-VNEW200-W22-200ml New Joy Lotion White Bottle(500101106)</v>
      </c>
      <c r="M6721" s="103">
        <f t="shared" si="2"/>
        <v>1200</v>
      </c>
      <c r="N6721" s="102" t="str">
        <f t="shared" si="3"/>
        <v>wk 28</v>
      </c>
    </row>
    <row r="6722" ht="12.75" customHeight="1">
      <c r="A6722" s="15" t="s">
        <v>4773</v>
      </c>
      <c r="B6722" s="15" t="s">
        <v>3123</v>
      </c>
      <c r="C6722" s="15" t="s">
        <v>4321</v>
      </c>
      <c r="D6722" s="15" t="s">
        <v>17971</v>
      </c>
      <c r="E6722" s="15" t="s">
        <v>17972</v>
      </c>
      <c r="F6722" s="15" t="s">
        <v>5810</v>
      </c>
      <c r="G6722" s="15" t="s">
        <v>17973</v>
      </c>
      <c r="H6722" s="15" t="s">
        <v>17974</v>
      </c>
      <c r="I6722" s="15" t="s">
        <v>4327</v>
      </c>
      <c r="J6722" s="15" t="s">
        <v>4359</v>
      </c>
      <c r="K6722" s="15"/>
      <c r="L6722" s="103" t="str">
        <f t="shared" si="1"/>
        <v>B-VNEW200-W22-200ml New Joy Lotion White Bottle(500101106)</v>
      </c>
      <c r="M6722" s="103">
        <f t="shared" si="2"/>
        <v>8000</v>
      </c>
      <c r="N6722" s="102" t="str">
        <f t="shared" si="3"/>
        <v>wk 41</v>
      </c>
    </row>
    <row r="6723" ht="12.75" customHeight="1">
      <c r="A6723" s="15" t="s">
        <v>4773</v>
      </c>
      <c r="B6723" s="15" t="s">
        <v>3123</v>
      </c>
      <c r="C6723" s="15" t="s">
        <v>4321</v>
      </c>
      <c r="D6723" s="15" t="s">
        <v>17967</v>
      </c>
      <c r="E6723" s="15" t="s">
        <v>17975</v>
      </c>
      <c r="F6723" s="15" t="s">
        <v>5810</v>
      </c>
      <c r="G6723" s="15" t="s">
        <v>17969</v>
      </c>
      <c r="H6723" s="15" t="s">
        <v>17970</v>
      </c>
      <c r="I6723" s="15" t="s">
        <v>4327</v>
      </c>
      <c r="J6723" s="15" t="s">
        <v>4359</v>
      </c>
      <c r="K6723" s="15"/>
      <c r="L6723" s="103" t="str">
        <f t="shared" si="1"/>
        <v>B-VNEW200-W22-200ml New Joy Lotion White Bottle(500101106)</v>
      </c>
      <c r="M6723" s="103">
        <f t="shared" si="2"/>
        <v>1200</v>
      </c>
      <c r="N6723" s="102" t="str">
        <f t="shared" si="3"/>
        <v>wk 41</v>
      </c>
    </row>
    <row r="6724" ht="12.75" customHeight="1">
      <c r="A6724" s="15" t="s">
        <v>4776</v>
      </c>
      <c r="B6724" s="15" t="s">
        <v>3123</v>
      </c>
      <c r="C6724" s="15" t="s">
        <v>4321</v>
      </c>
      <c r="D6724" s="15" t="s">
        <v>17976</v>
      </c>
      <c r="E6724" s="15" t="s">
        <v>17977</v>
      </c>
      <c r="F6724" s="15" t="s">
        <v>5810</v>
      </c>
      <c r="G6724" s="15" t="s">
        <v>17978</v>
      </c>
      <c r="H6724" s="15" t="s">
        <v>17979</v>
      </c>
      <c r="I6724" s="15" t="s">
        <v>4327</v>
      </c>
      <c r="J6724" s="15" t="s">
        <v>4359</v>
      </c>
      <c r="K6724" s="15"/>
      <c r="L6724" s="103" t="str">
        <f t="shared" si="1"/>
        <v>B-VNEW200-W22-200ml New Joy Lotion White Bottle(500101106)</v>
      </c>
      <c r="M6724" s="103">
        <f t="shared" si="2"/>
        <v>9200</v>
      </c>
      <c r="N6724" s="102" t="str">
        <f t="shared" si="3"/>
        <v>wk 45</v>
      </c>
    </row>
    <row r="6725" ht="12.75" customHeight="1">
      <c r="A6725" s="15" t="s">
        <v>4776</v>
      </c>
      <c r="B6725" s="15" t="s">
        <v>3123</v>
      </c>
      <c r="C6725" s="15" t="s">
        <v>4321</v>
      </c>
      <c r="D6725" s="15" t="s">
        <v>13697</v>
      </c>
      <c r="E6725" s="15" t="s">
        <v>17980</v>
      </c>
      <c r="F6725" s="15" t="s">
        <v>5810</v>
      </c>
      <c r="G6725" s="15" t="s">
        <v>17925</v>
      </c>
      <c r="H6725" s="15" t="s">
        <v>17981</v>
      </c>
      <c r="I6725" s="15" t="s">
        <v>4327</v>
      </c>
      <c r="J6725" s="15" t="s">
        <v>4359</v>
      </c>
      <c r="K6725" s="15"/>
      <c r="L6725" s="103" t="str">
        <f t="shared" si="1"/>
        <v>B-VNEW200-W22-200ml New Joy Lotion White Bottle(500101106)</v>
      </c>
      <c r="M6725" s="103">
        <f t="shared" si="2"/>
        <v>400</v>
      </c>
      <c r="N6725" s="102" t="str">
        <f t="shared" si="3"/>
        <v>wk 45</v>
      </c>
    </row>
    <row r="6726" ht="12.75" customHeight="1">
      <c r="A6726" s="15" t="s">
        <v>17982</v>
      </c>
      <c r="B6726" s="15" t="s">
        <v>2855</v>
      </c>
      <c r="C6726" s="15" t="s">
        <v>3146</v>
      </c>
      <c r="D6726" s="15" t="s">
        <v>3145</v>
      </c>
      <c r="E6726" s="15"/>
      <c r="F6726" s="15" t="s">
        <v>4308</v>
      </c>
      <c r="G6726" s="15" t="s">
        <v>4352</v>
      </c>
      <c r="H6726" s="15" t="s">
        <v>3149</v>
      </c>
      <c r="I6726" s="15" t="s">
        <v>3177</v>
      </c>
      <c r="J6726" s="15"/>
      <c r="K6726" s="15"/>
      <c r="L6726" s="103" t="str">
        <f t="shared" si="1"/>
        <v>B-VNEW400-W33-400ml New Lotion Joy White Bottle (500101107)</v>
      </c>
      <c r="M6726" s="103">
        <f t="shared" si="2"/>
        <v>0</v>
      </c>
      <c r="N6726" s="102" t="str">
        <f t="shared" si="3"/>
        <v>wk </v>
      </c>
    </row>
    <row r="6727" ht="12.75" customHeight="1">
      <c r="A6727" s="15" t="s">
        <v>4769</v>
      </c>
      <c r="B6727" s="15" t="s">
        <v>3123</v>
      </c>
      <c r="C6727" s="15" t="s">
        <v>4321</v>
      </c>
      <c r="D6727" s="15" t="s">
        <v>17541</v>
      </c>
      <c r="E6727" s="15" t="s">
        <v>17983</v>
      </c>
      <c r="F6727" s="15" t="s">
        <v>5810</v>
      </c>
      <c r="G6727" s="15" t="s">
        <v>17984</v>
      </c>
      <c r="H6727" s="15" t="s">
        <v>17985</v>
      </c>
      <c r="I6727" s="15" t="s">
        <v>4327</v>
      </c>
      <c r="J6727" s="15" t="s">
        <v>4359</v>
      </c>
      <c r="K6727" s="15"/>
      <c r="L6727" s="103" t="str">
        <f t="shared" si="1"/>
        <v>B-VNEW400-W33-400ml New Lotion Joy White Bottle (500101107)</v>
      </c>
      <c r="M6727" s="103">
        <f t="shared" si="2"/>
        <v>2000</v>
      </c>
      <c r="N6727" s="102" t="str">
        <f t="shared" si="3"/>
        <v>wk 28</v>
      </c>
    </row>
    <row r="6728" ht="12.75" customHeight="1">
      <c r="A6728" s="15" t="s">
        <v>4773</v>
      </c>
      <c r="B6728" s="15" t="s">
        <v>3123</v>
      </c>
      <c r="C6728" s="15" t="s">
        <v>4321</v>
      </c>
      <c r="D6728" s="15" t="s">
        <v>4079</v>
      </c>
      <c r="E6728" s="15" t="s">
        <v>17986</v>
      </c>
      <c r="F6728" s="15" t="s">
        <v>5810</v>
      </c>
      <c r="G6728" s="15" t="s">
        <v>17987</v>
      </c>
      <c r="H6728" s="15" t="s">
        <v>17988</v>
      </c>
      <c r="I6728" s="15" t="s">
        <v>4327</v>
      </c>
      <c r="J6728" s="15" t="s">
        <v>4359</v>
      </c>
      <c r="K6728" s="15"/>
      <c r="L6728" s="103" t="str">
        <f t="shared" si="1"/>
        <v>B-VNEW400-W33-400ml New Lotion Joy White Bottle (500101107)</v>
      </c>
      <c r="M6728" s="103">
        <f t="shared" si="2"/>
        <v>6600</v>
      </c>
      <c r="N6728" s="102" t="str">
        <f t="shared" si="3"/>
        <v>wk 41</v>
      </c>
    </row>
    <row r="6729" ht="12.75" customHeight="1">
      <c r="A6729" s="15" t="s">
        <v>4773</v>
      </c>
      <c r="B6729" s="15" t="s">
        <v>3123</v>
      </c>
      <c r="C6729" s="15" t="s">
        <v>4321</v>
      </c>
      <c r="D6729" s="15" t="s">
        <v>17557</v>
      </c>
      <c r="E6729" s="15" t="s">
        <v>17989</v>
      </c>
      <c r="F6729" s="15" t="s">
        <v>5810</v>
      </c>
      <c r="G6729" s="15" t="s">
        <v>17990</v>
      </c>
      <c r="H6729" s="15" t="s">
        <v>17991</v>
      </c>
      <c r="I6729" s="15" t="s">
        <v>4327</v>
      </c>
      <c r="J6729" s="15" t="s">
        <v>4359</v>
      </c>
      <c r="K6729" s="15"/>
      <c r="L6729" s="103" t="str">
        <f t="shared" si="1"/>
        <v>B-VNEW400-W33-400ml New Lotion Joy White Bottle (500101107)</v>
      </c>
      <c r="M6729" s="103">
        <f t="shared" si="2"/>
        <v>4000</v>
      </c>
      <c r="N6729" s="102" t="str">
        <f t="shared" si="3"/>
        <v>wk 41</v>
      </c>
    </row>
    <row r="6730" ht="12.75" customHeight="1">
      <c r="A6730" s="15" t="s">
        <v>4776</v>
      </c>
      <c r="B6730" s="15" t="s">
        <v>3123</v>
      </c>
      <c r="C6730" s="15" t="s">
        <v>4321</v>
      </c>
      <c r="D6730" s="15" t="s">
        <v>17992</v>
      </c>
      <c r="E6730" s="15" t="s">
        <v>17993</v>
      </c>
      <c r="F6730" s="15" t="s">
        <v>5810</v>
      </c>
      <c r="G6730" s="15" t="s">
        <v>17994</v>
      </c>
      <c r="H6730" s="15" t="s">
        <v>17995</v>
      </c>
      <c r="I6730" s="15" t="s">
        <v>4327</v>
      </c>
      <c r="J6730" s="15" t="s">
        <v>4359</v>
      </c>
      <c r="K6730" s="15"/>
      <c r="L6730" s="103" t="str">
        <f t="shared" si="1"/>
        <v>B-VNEW400-W33-400ml New Lotion Joy White Bottle (500101107)</v>
      </c>
      <c r="M6730" s="103">
        <f t="shared" si="2"/>
        <v>2400</v>
      </c>
      <c r="N6730" s="102" t="str">
        <f t="shared" si="3"/>
        <v>wk 45</v>
      </c>
    </row>
    <row r="6731" ht="12.75" customHeight="1">
      <c r="A6731" s="15" t="s">
        <v>17996</v>
      </c>
      <c r="B6731" s="15" t="s">
        <v>2903</v>
      </c>
      <c r="C6731" s="15" t="s">
        <v>3146</v>
      </c>
      <c r="D6731" s="15" t="s">
        <v>3145</v>
      </c>
      <c r="E6731" s="15"/>
      <c r="F6731" s="15" t="s">
        <v>4308</v>
      </c>
      <c r="G6731" s="15" t="s">
        <v>17997</v>
      </c>
      <c r="H6731" s="15" t="s">
        <v>3149</v>
      </c>
      <c r="I6731" s="15" t="s">
        <v>3177</v>
      </c>
      <c r="J6731" s="15"/>
      <c r="K6731" s="15"/>
      <c r="L6731" s="103" t="str">
        <f t="shared" si="1"/>
        <v>B-W3B-N14NAZ-100ml Natural Printed Naz</v>
      </c>
      <c r="M6731" s="103">
        <f t="shared" si="2"/>
        <v>0</v>
      </c>
      <c r="N6731" s="102" t="str">
        <f t="shared" si="3"/>
        <v>wk </v>
      </c>
    </row>
    <row r="6732" ht="12.75" customHeight="1">
      <c r="A6732" s="15" t="s">
        <v>4828</v>
      </c>
      <c r="B6732" s="15" t="s">
        <v>3123</v>
      </c>
      <c r="C6732" s="15" t="s">
        <v>4321</v>
      </c>
      <c r="D6732" s="15" t="s">
        <v>17998</v>
      </c>
      <c r="E6732" s="15" t="s">
        <v>17999</v>
      </c>
      <c r="F6732" s="15" t="s">
        <v>8183</v>
      </c>
      <c r="G6732" s="15" t="s">
        <v>18000</v>
      </c>
      <c r="H6732" s="15" t="s">
        <v>18001</v>
      </c>
      <c r="I6732" s="15" t="s">
        <v>4327</v>
      </c>
      <c r="J6732" s="15" t="s">
        <v>4345</v>
      </c>
      <c r="K6732" s="15"/>
      <c r="L6732" s="103" t="str">
        <f t="shared" si="1"/>
        <v>B-W3B-N14NAZ-100ml Natural Printed Naz</v>
      </c>
      <c r="M6732" s="103">
        <f t="shared" si="2"/>
        <v>5500</v>
      </c>
      <c r="N6732" s="102" t="str">
        <f t="shared" si="3"/>
        <v>wk 23</v>
      </c>
    </row>
    <row r="6733" ht="12.75" customHeight="1">
      <c r="A6733" s="15" t="s">
        <v>18002</v>
      </c>
      <c r="B6733" s="15"/>
      <c r="C6733" s="15" t="s">
        <v>3146</v>
      </c>
      <c r="D6733" s="15" t="s">
        <v>3145</v>
      </c>
      <c r="E6733" s="15"/>
      <c r="F6733" s="15" t="s">
        <v>4308</v>
      </c>
      <c r="G6733" s="15" t="s">
        <v>11175</v>
      </c>
      <c r="H6733" s="15" t="s">
        <v>3149</v>
      </c>
      <c r="I6733" s="15" t="s">
        <v>3156</v>
      </c>
      <c r="J6733" s="15"/>
      <c r="K6733" s="15"/>
      <c r="L6733" s="103" t="str">
        <f t="shared" si="1"/>
        <v>B-W3-N14-100 ml Natural Bottle</v>
      </c>
      <c r="M6733" s="103">
        <f t="shared" si="2"/>
        <v>0</v>
      </c>
      <c r="N6733" s="102" t="str">
        <f t="shared" si="3"/>
        <v>wk </v>
      </c>
    </row>
    <row r="6734" ht="12.75" customHeight="1">
      <c r="A6734" s="15" t="s">
        <v>5067</v>
      </c>
      <c r="B6734" s="15" t="s">
        <v>3123</v>
      </c>
      <c r="C6734" s="15" t="s">
        <v>4321</v>
      </c>
      <c r="D6734" s="15" t="s">
        <v>5159</v>
      </c>
      <c r="E6734" s="15" t="s">
        <v>18003</v>
      </c>
      <c r="F6734" s="15" t="s">
        <v>4324</v>
      </c>
      <c r="G6734" s="15" t="s">
        <v>18004</v>
      </c>
      <c r="H6734" s="15" t="s">
        <v>18005</v>
      </c>
      <c r="I6734" s="15" t="s">
        <v>4327</v>
      </c>
      <c r="J6734" s="15" t="s">
        <v>4328</v>
      </c>
      <c r="K6734" s="15"/>
      <c r="L6734" s="103" t="str">
        <f t="shared" si="1"/>
        <v>B-W3-N14-100 ml Natural Bottle</v>
      </c>
      <c r="M6734" s="103">
        <f t="shared" si="2"/>
        <v>9072</v>
      </c>
      <c r="N6734" s="102" t="str">
        <f t="shared" si="3"/>
        <v>wk 44</v>
      </c>
    </row>
    <row r="6735" ht="12.75" customHeight="1">
      <c r="A6735" s="15" t="s">
        <v>4482</v>
      </c>
      <c r="B6735" s="15" t="s">
        <v>3123</v>
      </c>
      <c r="C6735" s="15" t="s">
        <v>4321</v>
      </c>
      <c r="D6735" s="15" t="s">
        <v>3325</v>
      </c>
      <c r="E6735" s="15" t="s">
        <v>18006</v>
      </c>
      <c r="F6735" s="15" t="s">
        <v>4324</v>
      </c>
      <c r="G6735" s="15" t="s">
        <v>9044</v>
      </c>
      <c r="H6735" s="15" t="s">
        <v>18007</v>
      </c>
      <c r="I6735" s="15" t="s">
        <v>4327</v>
      </c>
      <c r="J6735" s="15" t="s">
        <v>4328</v>
      </c>
      <c r="K6735" s="15"/>
      <c r="L6735" s="103" t="str">
        <f t="shared" si="1"/>
        <v>B-W3-N14-100 ml Natural Bottle</v>
      </c>
      <c r="M6735" s="103">
        <f t="shared" si="2"/>
        <v>8000</v>
      </c>
      <c r="N6735" s="102" t="str">
        <f t="shared" si="3"/>
        <v>wk 49</v>
      </c>
    </row>
    <row r="6736" ht="12.75" customHeight="1">
      <c r="A6736" s="15" t="s">
        <v>4482</v>
      </c>
      <c r="B6736" s="15" t="s">
        <v>3123</v>
      </c>
      <c r="C6736" s="15" t="s">
        <v>4321</v>
      </c>
      <c r="D6736" s="15" t="s">
        <v>13602</v>
      </c>
      <c r="E6736" s="15" t="s">
        <v>18008</v>
      </c>
      <c r="F6736" s="15" t="s">
        <v>4324</v>
      </c>
      <c r="G6736" s="15" t="s">
        <v>18009</v>
      </c>
      <c r="H6736" s="15" t="s">
        <v>18010</v>
      </c>
      <c r="I6736" s="15" t="s">
        <v>4327</v>
      </c>
      <c r="J6736" s="15" t="s">
        <v>4328</v>
      </c>
      <c r="K6736" s="15"/>
      <c r="L6736" s="103" t="str">
        <f t="shared" si="1"/>
        <v>B-W3-N14-100 ml Natural Bottle</v>
      </c>
      <c r="M6736" s="103">
        <f t="shared" si="2"/>
        <v>64</v>
      </c>
      <c r="N6736" s="102" t="str">
        <f t="shared" si="3"/>
        <v>wk 49</v>
      </c>
    </row>
    <row r="6737" ht="12.75" customHeight="1">
      <c r="A6737" s="15" t="s">
        <v>4487</v>
      </c>
      <c r="B6737" s="15" t="s">
        <v>3123</v>
      </c>
      <c r="C6737" s="15" t="s">
        <v>4321</v>
      </c>
      <c r="D6737" s="15" t="s">
        <v>5334</v>
      </c>
      <c r="E6737" s="15" t="s">
        <v>18011</v>
      </c>
      <c r="F6737" s="15" t="s">
        <v>4324</v>
      </c>
      <c r="G6737" s="15" t="s">
        <v>18012</v>
      </c>
      <c r="H6737" s="15" t="s">
        <v>18013</v>
      </c>
      <c r="I6737" s="15" t="s">
        <v>4327</v>
      </c>
      <c r="J6737" s="15" t="s">
        <v>4328</v>
      </c>
      <c r="K6737" s="15"/>
      <c r="L6737" s="103" t="str">
        <f t="shared" si="1"/>
        <v>B-W3-N14-100 ml Natural Bottle</v>
      </c>
      <c r="M6737" s="103">
        <f t="shared" si="2"/>
        <v>8568</v>
      </c>
      <c r="N6737" s="102" t="str">
        <f t="shared" si="3"/>
        <v>wk </v>
      </c>
    </row>
    <row r="6738" ht="12.75" customHeight="1">
      <c r="A6738" s="15" t="s">
        <v>4491</v>
      </c>
      <c r="B6738" s="15" t="s">
        <v>3123</v>
      </c>
      <c r="C6738" s="15" t="s">
        <v>4321</v>
      </c>
      <c r="D6738" s="15" t="s">
        <v>3422</v>
      </c>
      <c r="E6738" s="15" t="s">
        <v>18014</v>
      </c>
      <c r="F6738" s="15" t="s">
        <v>4324</v>
      </c>
      <c r="G6738" s="15" t="s">
        <v>18015</v>
      </c>
      <c r="H6738" s="15" t="s">
        <v>18016</v>
      </c>
      <c r="I6738" s="15" t="s">
        <v>4327</v>
      </c>
      <c r="J6738" s="15" t="s">
        <v>4328</v>
      </c>
      <c r="K6738" s="15"/>
      <c r="L6738" s="103" t="str">
        <f t="shared" si="1"/>
        <v>B-W3-N14-100 ml Natural Bottle</v>
      </c>
      <c r="M6738" s="103">
        <f t="shared" si="2"/>
        <v>3528</v>
      </c>
      <c r="N6738" s="102" t="str">
        <f t="shared" si="3"/>
        <v>wk </v>
      </c>
    </row>
    <row r="6739" ht="12.75" customHeight="1">
      <c r="A6739" s="15" t="s">
        <v>4496</v>
      </c>
      <c r="B6739" s="15" t="s">
        <v>3123</v>
      </c>
      <c r="C6739" s="15" t="s">
        <v>4321</v>
      </c>
      <c r="D6739" s="15" t="s">
        <v>5073</v>
      </c>
      <c r="E6739" s="15" t="s">
        <v>18017</v>
      </c>
      <c r="F6739" s="15" t="s">
        <v>4324</v>
      </c>
      <c r="G6739" s="15" t="s">
        <v>18018</v>
      </c>
      <c r="H6739" s="15" t="s">
        <v>18019</v>
      </c>
      <c r="I6739" s="15" t="s">
        <v>4327</v>
      </c>
      <c r="J6739" s="15" t="s">
        <v>4328</v>
      </c>
      <c r="K6739" s="15"/>
      <c r="L6739" s="103" t="str">
        <f t="shared" si="1"/>
        <v>B-W3-N14-100 ml Natural Bottle</v>
      </c>
      <c r="M6739" s="103">
        <f t="shared" si="2"/>
        <v>4536</v>
      </c>
      <c r="N6739" s="102" t="str">
        <f t="shared" si="3"/>
        <v>wk </v>
      </c>
    </row>
    <row r="6740" ht="12.75" customHeight="1">
      <c r="A6740" s="15" t="s">
        <v>4501</v>
      </c>
      <c r="B6740" s="15" t="s">
        <v>3123</v>
      </c>
      <c r="C6740" s="15" t="s">
        <v>4321</v>
      </c>
      <c r="D6740" s="15" t="s">
        <v>5327</v>
      </c>
      <c r="E6740" s="15" t="s">
        <v>18020</v>
      </c>
      <c r="F6740" s="15" t="s">
        <v>4324</v>
      </c>
      <c r="G6740" s="15" t="s">
        <v>14248</v>
      </c>
      <c r="H6740" s="15" t="s">
        <v>18021</v>
      </c>
      <c r="I6740" s="15" t="s">
        <v>4327</v>
      </c>
      <c r="J6740" s="15" t="s">
        <v>4328</v>
      </c>
      <c r="K6740" s="15"/>
      <c r="L6740" s="103" t="str">
        <f t="shared" si="1"/>
        <v>B-W3-N14-100 ml Natural Bottle</v>
      </c>
      <c r="M6740" s="103">
        <f t="shared" si="2"/>
        <v>504</v>
      </c>
      <c r="N6740" s="102" t="str">
        <f t="shared" si="3"/>
        <v>wk </v>
      </c>
    </row>
    <row r="6741" ht="12.75" customHeight="1">
      <c r="A6741" s="15" t="s">
        <v>4504</v>
      </c>
      <c r="B6741" s="15" t="s">
        <v>3123</v>
      </c>
      <c r="C6741" s="15" t="s">
        <v>4321</v>
      </c>
      <c r="D6741" s="15" t="s">
        <v>5073</v>
      </c>
      <c r="E6741" s="15" t="s">
        <v>18022</v>
      </c>
      <c r="F6741" s="15" t="s">
        <v>4324</v>
      </c>
      <c r="G6741" s="15" t="s">
        <v>18018</v>
      </c>
      <c r="H6741" s="15" t="s">
        <v>18019</v>
      </c>
      <c r="I6741" s="15" t="s">
        <v>4327</v>
      </c>
      <c r="J6741" s="15" t="s">
        <v>4328</v>
      </c>
      <c r="K6741" s="15"/>
      <c r="L6741" s="103" t="str">
        <f t="shared" si="1"/>
        <v>B-W3-N14-100 ml Natural Bottle</v>
      </c>
      <c r="M6741" s="103">
        <f t="shared" si="2"/>
        <v>4536</v>
      </c>
      <c r="N6741" s="102" t="str">
        <f t="shared" si="3"/>
        <v>wk </v>
      </c>
    </row>
    <row r="6742" ht="12.75" customHeight="1">
      <c r="A6742" s="15" t="s">
        <v>4506</v>
      </c>
      <c r="B6742" s="15" t="s">
        <v>3123</v>
      </c>
      <c r="C6742" s="15" t="s">
        <v>4321</v>
      </c>
      <c r="D6742" s="15" t="s">
        <v>4322</v>
      </c>
      <c r="E6742" s="15" t="s">
        <v>18023</v>
      </c>
      <c r="F6742" s="15" t="s">
        <v>4324</v>
      </c>
      <c r="G6742" s="15" t="s">
        <v>14245</v>
      </c>
      <c r="H6742" s="15" t="s">
        <v>18024</v>
      </c>
      <c r="I6742" s="15" t="s">
        <v>4327</v>
      </c>
      <c r="J6742" s="15" t="s">
        <v>4328</v>
      </c>
      <c r="K6742" s="15"/>
      <c r="L6742" s="103" t="str">
        <f t="shared" si="1"/>
        <v>B-W3-N14-100 ml Natural Bottle</v>
      </c>
      <c r="M6742" s="103">
        <f t="shared" si="2"/>
        <v>5040</v>
      </c>
      <c r="N6742" s="102" t="str">
        <f t="shared" si="3"/>
        <v>wk </v>
      </c>
    </row>
    <row r="6743" ht="12.75" customHeight="1">
      <c r="A6743" s="15" t="s">
        <v>4506</v>
      </c>
      <c r="B6743" s="15" t="s">
        <v>3123</v>
      </c>
      <c r="C6743" s="15" t="s">
        <v>4321</v>
      </c>
      <c r="D6743" s="15" t="s">
        <v>3746</v>
      </c>
      <c r="E6743" s="15" t="s">
        <v>18025</v>
      </c>
      <c r="F6743" s="15" t="s">
        <v>18026</v>
      </c>
      <c r="G6743" s="15" t="s">
        <v>18027</v>
      </c>
      <c r="H6743" s="15" t="s">
        <v>18028</v>
      </c>
      <c r="I6743" s="15" t="s">
        <v>4327</v>
      </c>
      <c r="J6743" s="15" t="s">
        <v>4345</v>
      </c>
      <c r="K6743" s="15"/>
      <c r="L6743" s="103" t="str">
        <f t="shared" si="1"/>
        <v>B-W3-N14-100 ml Natural Bottle</v>
      </c>
      <c r="M6743" s="103">
        <f t="shared" si="2"/>
        <v>10080</v>
      </c>
      <c r="N6743" s="102" t="str">
        <f t="shared" si="3"/>
        <v>wk </v>
      </c>
    </row>
    <row r="6744" ht="12.75" customHeight="1">
      <c r="A6744" s="15" t="s">
        <v>4510</v>
      </c>
      <c r="B6744" s="15" t="s">
        <v>3123</v>
      </c>
      <c r="C6744" s="15" t="s">
        <v>4321</v>
      </c>
      <c r="D6744" s="15" t="s">
        <v>5327</v>
      </c>
      <c r="E6744" s="15" t="s">
        <v>18029</v>
      </c>
      <c r="F6744" s="15" t="s">
        <v>4324</v>
      </c>
      <c r="G6744" s="15" t="s">
        <v>14248</v>
      </c>
      <c r="H6744" s="15" t="s">
        <v>18021</v>
      </c>
      <c r="I6744" s="15" t="s">
        <v>4327</v>
      </c>
      <c r="J6744" s="15" t="s">
        <v>4328</v>
      </c>
      <c r="K6744" s="15"/>
      <c r="L6744" s="103" t="str">
        <f t="shared" si="1"/>
        <v>B-W3-N14-100 ml Natural Bottle</v>
      </c>
      <c r="M6744" s="103">
        <f t="shared" si="2"/>
        <v>504</v>
      </c>
      <c r="N6744" s="102" t="str">
        <f t="shared" si="3"/>
        <v>wk </v>
      </c>
    </row>
    <row r="6745" ht="12.75" customHeight="1">
      <c r="A6745" s="15" t="s">
        <v>4515</v>
      </c>
      <c r="B6745" s="15" t="s">
        <v>3123</v>
      </c>
      <c r="C6745" s="15" t="s">
        <v>4321</v>
      </c>
      <c r="D6745" s="15" t="s">
        <v>4322</v>
      </c>
      <c r="E6745" s="15" t="s">
        <v>18030</v>
      </c>
      <c r="F6745" s="15" t="s">
        <v>4324</v>
      </c>
      <c r="G6745" s="15" t="s">
        <v>14245</v>
      </c>
      <c r="H6745" s="15" t="s">
        <v>18024</v>
      </c>
      <c r="I6745" s="15" t="s">
        <v>4327</v>
      </c>
      <c r="J6745" s="15" t="s">
        <v>4328</v>
      </c>
      <c r="K6745" s="15"/>
      <c r="L6745" s="103" t="str">
        <f t="shared" si="1"/>
        <v>B-W3-N14-100 ml Natural Bottle</v>
      </c>
      <c r="M6745" s="103">
        <f t="shared" si="2"/>
        <v>5040</v>
      </c>
      <c r="N6745" s="102" t="str">
        <f t="shared" si="3"/>
        <v>wk </v>
      </c>
    </row>
    <row r="6746" ht="12.75" customHeight="1">
      <c r="A6746" s="15" t="s">
        <v>4522</v>
      </c>
      <c r="B6746" s="15" t="s">
        <v>3123</v>
      </c>
      <c r="C6746" s="15" t="s">
        <v>4321</v>
      </c>
      <c r="D6746" s="15" t="s">
        <v>4322</v>
      </c>
      <c r="E6746" s="15" t="s">
        <v>18031</v>
      </c>
      <c r="F6746" s="15" t="s">
        <v>4324</v>
      </c>
      <c r="G6746" s="15" t="s">
        <v>14245</v>
      </c>
      <c r="H6746" s="15" t="s">
        <v>18024</v>
      </c>
      <c r="I6746" s="15" t="s">
        <v>4327</v>
      </c>
      <c r="J6746" s="15" t="s">
        <v>4328</v>
      </c>
      <c r="K6746" s="15"/>
      <c r="L6746" s="103" t="str">
        <f t="shared" si="1"/>
        <v>B-W3-N14-100 ml Natural Bottle</v>
      </c>
      <c r="M6746" s="103">
        <f t="shared" si="2"/>
        <v>5040</v>
      </c>
      <c r="N6746" s="102" t="str">
        <f t="shared" si="3"/>
        <v>wk </v>
      </c>
    </row>
    <row r="6747" ht="12.75" customHeight="1">
      <c r="A6747" s="15" t="s">
        <v>4527</v>
      </c>
      <c r="B6747" s="15" t="s">
        <v>3123</v>
      </c>
      <c r="C6747" s="15" t="s">
        <v>4321</v>
      </c>
      <c r="D6747" s="15" t="s">
        <v>6288</v>
      </c>
      <c r="E6747" s="15" t="s">
        <v>18032</v>
      </c>
      <c r="F6747" s="15" t="s">
        <v>4324</v>
      </c>
      <c r="G6747" s="15" t="s">
        <v>7245</v>
      </c>
      <c r="H6747" s="15" t="s">
        <v>18033</v>
      </c>
      <c r="I6747" s="15" t="s">
        <v>4327</v>
      </c>
      <c r="J6747" s="15" t="s">
        <v>4328</v>
      </c>
      <c r="K6747" s="15"/>
      <c r="L6747" s="103" t="str">
        <f t="shared" si="1"/>
        <v>B-W3-N14-100 ml Natural Bottle</v>
      </c>
      <c r="M6747" s="103">
        <f t="shared" si="2"/>
        <v>12600</v>
      </c>
      <c r="N6747" s="102" t="str">
        <f t="shared" si="3"/>
        <v>wk </v>
      </c>
    </row>
    <row r="6748" ht="12.75" customHeight="1">
      <c r="A6748" s="15" t="s">
        <v>4534</v>
      </c>
      <c r="B6748" s="15" t="s">
        <v>3123</v>
      </c>
      <c r="C6748" s="15" t="s">
        <v>4321</v>
      </c>
      <c r="D6748" s="15" t="s">
        <v>18034</v>
      </c>
      <c r="E6748" s="15" t="s">
        <v>18035</v>
      </c>
      <c r="F6748" s="15" t="s">
        <v>4324</v>
      </c>
      <c r="G6748" s="15" t="s">
        <v>18036</v>
      </c>
      <c r="H6748" s="15" t="s">
        <v>18037</v>
      </c>
      <c r="I6748" s="15" t="s">
        <v>4327</v>
      </c>
      <c r="J6748" s="15" t="s">
        <v>4328</v>
      </c>
      <c r="K6748" s="15"/>
      <c r="L6748" s="103" t="str">
        <f t="shared" si="1"/>
        <v>B-W3-N14-100 ml Natural Bottle</v>
      </c>
      <c r="M6748" s="103">
        <f t="shared" si="2"/>
        <v>10584</v>
      </c>
      <c r="N6748" s="102" t="str">
        <f t="shared" si="3"/>
        <v>wk 14</v>
      </c>
    </row>
    <row r="6749" ht="12.75" customHeight="1">
      <c r="A6749" s="15" t="s">
        <v>4550</v>
      </c>
      <c r="B6749" s="15" t="s">
        <v>3123</v>
      </c>
      <c r="C6749" s="15" t="s">
        <v>4321</v>
      </c>
      <c r="D6749" s="15" t="s">
        <v>3422</v>
      </c>
      <c r="E6749" s="15" t="s">
        <v>18038</v>
      </c>
      <c r="F6749" s="15" t="s">
        <v>4324</v>
      </c>
      <c r="G6749" s="15" t="s">
        <v>18015</v>
      </c>
      <c r="H6749" s="15" t="s">
        <v>18039</v>
      </c>
      <c r="I6749" s="15" t="s">
        <v>4327</v>
      </c>
      <c r="J6749" s="15" t="s">
        <v>4328</v>
      </c>
      <c r="K6749" s="15"/>
      <c r="L6749" s="103" t="str">
        <f t="shared" si="1"/>
        <v>B-W3-N14-100 ml Natural Bottle</v>
      </c>
      <c r="M6749" s="103">
        <f t="shared" si="2"/>
        <v>3528</v>
      </c>
      <c r="N6749" s="102" t="str">
        <f t="shared" si="3"/>
        <v>wk 23</v>
      </c>
    </row>
    <row r="6750" ht="12.75" customHeight="1">
      <c r="A6750" s="15" t="s">
        <v>4555</v>
      </c>
      <c r="B6750" s="15" t="s">
        <v>3123</v>
      </c>
      <c r="C6750" s="15" t="s">
        <v>4321</v>
      </c>
      <c r="D6750" s="15" t="s">
        <v>3649</v>
      </c>
      <c r="E6750" s="15" t="s">
        <v>18040</v>
      </c>
      <c r="F6750" s="15" t="s">
        <v>4324</v>
      </c>
      <c r="G6750" s="15" t="s">
        <v>8608</v>
      </c>
      <c r="H6750" s="15" t="s">
        <v>18041</v>
      </c>
      <c r="I6750" s="15" t="s">
        <v>4327</v>
      </c>
      <c r="J6750" s="15" t="s">
        <v>4328</v>
      </c>
      <c r="K6750" s="15"/>
      <c r="L6750" s="103" t="str">
        <f t="shared" si="1"/>
        <v>B-W3-N14-100 ml Natural Bottle</v>
      </c>
      <c r="M6750" s="103">
        <f t="shared" si="2"/>
        <v>8064</v>
      </c>
      <c r="N6750" s="102" t="str">
        <f t="shared" si="3"/>
        <v>wk 32</v>
      </c>
    </row>
    <row r="6751" ht="12.75" customHeight="1">
      <c r="A6751" s="15" t="s">
        <v>4567</v>
      </c>
      <c r="B6751" s="15" t="s">
        <v>3123</v>
      </c>
      <c r="C6751" s="15" t="s">
        <v>4321</v>
      </c>
      <c r="D6751" s="15" t="s">
        <v>4322</v>
      </c>
      <c r="E6751" s="15" t="s">
        <v>18042</v>
      </c>
      <c r="F6751" s="15" t="s">
        <v>4324</v>
      </c>
      <c r="G6751" s="15" t="s">
        <v>14245</v>
      </c>
      <c r="H6751" s="15" t="s">
        <v>18043</v>
      </c>
      <c r="I6751" s="15" t="s">
        <v>4327</v>
      </c>
      <c r="J6751" s="15" t="s">
        <v>4328</v>
      </c>
      <c r="K6751" s="15"/>
      <c r="L6751" s="103" t="str">
        <f t="shared" si="1"/>
        <v>B-W3-N14-100 ml Natural Bottle</v>
      </c>
      <c r="M6751" s="103">
        <f t="shared" si="2"/>
        <v>5040</v>
      </c>
      <c r="N6751" s="102" t="str">
        <f t="shared" si="3"/>
        <v>wk </v>
      </c>
    </row>
    <row r="6752" ht="12.75" customHeight="1">
      <c r="A6752" s="15" t="s">
        <v>4592</v>
      </c>
      <c r="B6752" s="15" t="s">
        <v>3123</v>
      </c>
      <c r="C6752" s="15" t="s">
        <v>4321</v>
      </c>
      <c r="D6752" s="15" t="s">
        <v>3746</v>
      </c>
      <c r="E6752" s="15" t="s">
        <v>18044</v>
      </c>
      <c r="F6752" s="15" t="s">
        <v>4324</v>
      </c>
      <c r="G6752" s="15" t="s">
        <v>18027</v>
      </c>
      <c r="H6752" s="15" t="s">
        <v>18045</v>
      </c>
      <c r="I6752" s="15" t="s">
        <v>4327</v>
      </c>
      <c r="J6752" s="15" t="s">
        <v>4328</v>
      </c>
      <c r="K6752" s="15"/>
      <c r="L6752" s="103" t="str">
        <f t="shared" si="1"/>
        <v>B-W3-N14-100 ml Natural Bottle</v>
      </c>
      <c r="M6752" s="103">
        <f t="shared" si="2"/>
        <v>10080</v>
      </c>
      <c r="N6752" s="102" t="str">
        <f t="shared" si="3"/>
        <v>wk </v>
      </c>
    </row>
    <row r="6753" ht="12.75" customHeight="1">
      <c r="A6753" s="15" t="s">
        <v>4603</v>
      </c>
      <c r="B6753" s="15" t="s">
        <v>3123</v>
      </c>
      <c r="C6753" s="15" t="s">
        <v>4321</v>
      </c>
      <c r="D6753" s="15" t="s">
        <v>5327</v>
      </c>
      <c r="E6753" s="15" t="s">
        <v>9091</v>
      </c>
      <c r="F6753" s="15" t="s">
        <v>4324</v>
      </c>
      <c r="G6753" s="15" t="s">
        <v>7828</v>
      </c>
      <c r="H6753" s="15" t="s">
        <v>18046</v>
      </c>
      <c r="I6753" s="15" t="s">
        <v>4327</v>
      </c>
      <c r="J6753" s="15" t="s">
        <v>4328</v>
      </c>
      <c r="K6753" s="15"/>
      <c r="L6753" s="103" t="str">
        <f t="shared" si="1"/>
        <v>B-W3-N14-100 ml Natural Bottle</v>
      </c>
      <c r="M6753" s="103">
        <f t="shared" si="2"/>
        <v>504</v>
      </c>
      <c r="N6753" s="102" t="str">
        <f t="shared" si="3"/>
        <v>wk </v>
      </c>
    </row>
    <row r="6754" ht="12.75" customHeight="1">
      <c r="A6754" s="15" t="s">
        <v>4619</v>
      </c>
      <c r="B6754" s="15" t="s">
        <v>3123</v>
      </c>
      <c r="C6754" s="15" t="s">
        <v>4321</v>
      </c>
      <c r="D6754" s="15" t="s">
        <v>3746</v>
      </c>
      <c r="E6754" s="15" t="s">
        <v>18047</v>
      </c>
      <c r="F6754" s="15" t="s">
        <v>4324</v>
      </c>
      <c r="G6754" s="15" t="s">
        <v>18027</v>
      </c>
      <c r="H6754" s="15" t="s">
        <v>18048</v>
      </c>
      <c r="I6754" s="15" t="s">
        <v>4327</v>
      </c>
      <c r="J6754" s="15" t="s">
        <v>4328</v>
      </c>
      <c r="K6754" s="15"/>
      <c r="L6754" s="103" t="str">
        <f t="shared" si="1"/>
        <v>B-W3-N14-100 ml Natural Bottle</v>
      </c>
      <c r="M6754" s="103">
        <f t="shared" si="2"/>
        <v>10080</v>
      </c>
      <c r="N6754" s="102" t="str">
        <f t="shared" si="3"/>
        <v>wk 19</v>
      </c>
    </row>
    <row r="6755" ht="12.75" customHeight="1">
      <c r="A6755" s="15" t="s">
        <v>4648</v>
      </c>
      <c r="B6755" s="15" t="s">
        <v>3123</v>
      </c>
      <c r="C6755" s="15" t="s">
        <v>4321</v>
      </c>
      <c r="D6755" s="15" t="s">
        <v>3162</v>
      </c>
      <c r="E6755" s="15" t="s">
        <v>18049</v>
      </c>
      <c r="F6755" s="15" t="s">
        <v>4324</v>
      </c>
      <c r="G6755" s="15" t="s">
        <v>14254</v>
      </c>
      <c r="H6755" s="15" t="s">
        <v>18050</v>
      </c>
      <c r="I6755" s="15" t="s">
        <v>4327</v>
      </c>
      <c r="J6755" s="15" t="s">
        <v>4328</v>
      </c>
      <c r="K6755" s="15"/>
      <c r="L6755" s="103" t="str">
        <f t="shared" si="1"/>
        <v>B-W3-N14-100 ml Natural Bottle</v>
      </c>
      <c r="M6755" s="103">
        <f t="shared" si="2"/>
        <v>1512</v>
      </c>
      <c r="N6755" s="102" t="str">
        <f t="shared" si="3"/>
        <v>wk </v>
      </c>
    </row>
    <row r="6756" ht="12.75" customHeight="1">
      <c r="A6756" s="15" t="s">
        <v>4656</v>
      </c>
      <c r="B6756" s="15" t="s">
        <v>3123</v>
      </c>
      <c r="C6756" s="15" t="s">
        <v>4321</v>
      </c>
      <c r="D6756" s="15" t="s">
        <v>5140</v>
      </c>
      <c r="E6756" s="15" t="s">
        <v>18051</v>
      </c>
      <c r="F6756" s="15" t="s">
        <v>4324</v>
      </c>
      <c r="G6756" s="15" t="s">
        <v>18052</v>
      </c>
      <c r="H6756" s="15" t="s">
        <v>18053</v>
      </c>
      <c r="I6756" s="15" t="s">
        <v>4327</v>
      </c>
      <c r="J6756" s="15" t="s">
        <v>4328</v>
      </c>
      <c r="K6756" s="15"/>
      <c r="L6756" s="103" t="str">
        <f t="shared" si="1"/>
        <v>B-W3-N14-100 ml Natural Bottle</v>
      </c>
      <c r="M6756" s="103">
        <f t="shared" si="2"/>
        <v>6552</v>
      </c>
      <c r="N6756" s="102" t="str">
        <f t="shared" si="3"/>
        <v>wk </v>
      </c>
    </row>
    <row r="6757" ht="12.75" customHeight="1">
      <c r="A6757" s="15" t="s">
        <v>4656</v>
      </c>
      <c r="B6757" s="15" t="s">
        <v>3123</v>
      </c>
      <c r="C6757" s="15" t="s">
        <v>4321</v>
      </c>
      <c r="D6757" s="15" t="s">
        <v>3162</v>
      </c>
      <c r="E6757" s="15" t="s">
        <v>18054</v>
      </c>
      <c r="F6757" s="15" t="s">
        <v>4324</v>
      </c>
      <c r="G6757" s="15" t="s">
        <v>14254</v>
      </c>
      <c r="H6757" s="15" t="s">
        <v>18055</v>
      </c>
      <c r="I6757" s="15" t="s">
        <v>4327</v>
      </c>
      <c r="J6757" s="15" t="s">
        <v>4328</v>
      </c>
      <c r="K6757" s="15"/>
      <c r="L6757" s="103" t="str">
        <f t="shared" si="1"/>
        <v>B-W3-N14-100 ml Natural Bottle</v>
      </c>
      <c r="M6757" s="103">
        <f t="shared" si="2"/>
        <v>1512</v>
      </c>
      <c r="N6757" s="102" t="str">
        <f t="shared" si="3"/>
        <v>wk </v>
      </c>
    </row>
    <row r="6758" ht="12.75" customHeight="1">
      <c r="A6758" s="15" t="s">
        <v>4665</v>
      </c>
      <c r="B6758" s="15" t="s">
        <v>3123</v>
      </c>
      <c r="C6758" s="15" t="s">
        <v>4321</v>
      </c>
      <c r="D6758" s="15" t="s">
        <v>3746</v>
      </c>
      <c r="E6758" s="15" t="s">
        <v>18056</v>
      </c>
      <c r="F6758" s="15" t="s">
        <v>4324</v>
      </c>
      <c r="G6758" s="15" t="s">
        <v>18027</v>
      </c>
      <c r="H6758" s="15" t="s">
        <v>18057</v>
      </c>
      <c r="I6758" s="15" t="s">
        <v>4327</v>
      </c>
      <c r="J6758" s="15" t="s">
        <v>4328</v>
      </c>
      <c r="K6758" s="15"/>
      <c r="L6758" s="103" t="str">
        <f t="shared" si="1"/>
        <v>B-W3-N14-100 ml Natural Bottle</v>
      </c>
      <c r="M6758" s="103">
        <f t="shared" si="2"/>
        <v>10080</v>
      </c>
      <c r="N6758" s="102" t="str">
        <f t="shared" si="3"/>
        <v>wk </v>
      </c>
    </row>
    <row r="6759" ht="12.75" customHeight="1">
      <c r="A6759" s="15" t="s">
        <v>4665</v>
      </c>
      <c r="B6759" s="15" t="s">
        <v>3123</v>
      </c>
      <c r="C6759" s="15" t="s">
        <v>4321</v>
      </c>
      <c r="D6759" s="15" t="s">
        <v>5327</v>
      </c>
      <c r="E6759" s="15" t="s">
        <v>18058</v>
      </c>
      <c r="F6759" s="15" t="s">
        <v>4324</v>
      </c>
      <c r="G6759" s="15" t="s">
        <v>14248</v>
      </c>
      <c r="H6759" s="15" t="s">
        <v>18059</v>
      </c>
      <c r="I6759" s="15" t="s">
        <v>4327</v>
      </c>
      <c r="J6759" s="15" t="s">
        <v>4328</v>
      </c>
      <c r="K6759" s="15"/>
      <c r="L6759" s="103" t="str">
        <f t="shared" si="1"/>
        <v>B-W3-N14-100 ml Natural Bottle</v>
      </c>
      <c r="M6759" s="103">
        <f t="shared" si="2"/>
        <v>504</v>
      </c>
      <c r="N6759" s="102" t="str">
        <f t="shared" si="3"/>
        <v>wk </v>
      </c>
    </row>
    <row r="6760" ht="12.75" customHeight="1">
      <c r="A6760" s="15" t="s">
        <v>4678</v>
      </c>
      <c r="B6760" s="15" t="s">
        <v>3123</v>
      </c>
      <c r="C6760" s="15" t="s">
        <v>4321</v>
      </c>
      <c r="D6760" s="15" t="s">
        <v>3427</v>
      </c>
      <c r="E6760" s="15" t="s">
        <v>18060</v>
      </c>
      <c r="F6760" s="15" t="s">
        <v>4324</v>
      </c>
      <c r="G6760" s="15" t="s">
        <v>18061</v>
      </c>
      <c r="H6760" s="15" t="s">
        <v>18062</v>
      </c>
      <c r="I6760" s="15" t="s">
        <v>4327</v>
      </c>
      <c r="J6760" s="15" t="s">
        <v>4328</v>
      </c>
      <c r="K6760" s="15"/>
      <c r="L6760" s="103" t="str">
        <f t="shared" si="1"/>
        <v>B-W3-N14-100 ml Natural Bottle</v>
      </c>
      <c r="M6760" s="103">
        <f t="shared" si="2"/>
        <v>9576</v>
      </c>
      <c r="N6760" s="102" t="str">
        <f t="shared" si="3"/>
        <v>wk </v>
      </c>
    </row>
    <row r="6761" ht="12.75" customHeight="1">
      <c r="A6761" s="15" t="s">
        <v>4684</v>
      </c>
      <c r="B6761" s="15" t="s">
        <v>3123</v>
      </c>
      <c r="C6761" s="15" t="s">
        <v>4321</v>
      </c>
      <c r="D6761" s="15" t="s">
        <v>18063</v>
      </c>
      <c r="E6761" s="15" t="s">
        <v>18064</v>
      </c>
      <c r="F6761" s="15" t="s">
        <v>4324</v>
      </c>
      <c r="G6761" s="15" t="s">
        <v>18065</v>
      </c>
      <c r="H6761" s="15" t="s">
        <v>18066</v>
      </c>
      <c r="I6761" s="15" t="s">
        <v>4327</v>
      </c>
      <c r="J6761" s="15" t="s">
        <v>4328</v>
      </c>
      <c r="K6761" s="15"/>
      <c r="L6761" s="103" t="str">
        <f t="shared" si="1"/>
        <v>B-W3-N14-100 ml Natural Bottle</v>
      </c>
      <c r="M6761" s="103">
        <f t="shared" si="2"/>
        <v>14616</v>
      </c>
      <c r="N6761" s="102" t="str">
        <f t="shared" si="3"/>
        <v>wk </v>
      </c>
    </row>
    <row r="6762" ht="12.75" customHeight="1">
      <c r="A6762" s="15" t="s">
        <v>4684</v>
      </c>
      <c r="B6762" s="15" t="s">
        <v>3123</v>
      </c>
      <c r="C6762" s="15" t="s">
        <v>4321</v>
      </c>
      <c r="D6762" s="15" t="s">
        <v>3847</v>
      </c>
      <c r="E6762" s="15" t="s">
        <v>18067</v>
      </c>
      <c r="F6762" s="15" t="s">
        <v>4324</v>
      </c>
      <c r="G6762" s="15" t="s">
        <v>13280</v>
      </c>
      <c r="H6762" s="15" t="s">
        <v>18068</v>
      </c>
      <c r="I6762" s="15" t="s">
        <v>4327</v>
      </c>
      <c r="J6762" s="15" t="s">
        <v>4328</v>
      </c>
      <c r="K6762" s="15"/>
      <c r="L6762" s="103" t="str">
        <f t="shared" si="1"/>
        <v>B-W3-N14-100 ml Natural Bottle</v>
      </c>
      <c r="M6762" s="103">
        <f t="shared" si="2"/>
        <v>2016</v>
      </c>
      <c r="N6762" s="102" t="str">
        <f t="shared" si="3"/>
        <v>wk </v>
      </c>
    </row>
    <row r="6763" ht="12.75" customHeight="1">
      <c r="A6763" s="15" t="s">
        <v>4698</v>
      </c>
      <c r="B6763" s="15" t="s">
        <v>3123</v>
      </c>
      <c r="C6763" s="15" t="s">
        <v>4321</v>
      </c>
      <c r="D6763" s="15" t="s">
        <v>3746</v>
      </c>
      <c r="E6763" s="15" t="s">
        <v>18069</v>
      </c>
      <c r="F6763" s="15" t="s">
        <v>4324</v>
      </c>
      <c r="G6763" s="15" t="s">
        <v>18027</v>
      </c>
      <c r="H6763" s="15" t="s">
        <v>18057</v>
      </c>
      <c r="I6763" s="15" t="s">
        <v>4327</v>
      </c>
      <c r="J6763" s="15" t="s">
        <v>4328</v>
      </c>
      <c r="K6763" s="15"/>
      <c r="L6763" s="103" t="str">
        <f t="shared" si="1"/>
        <v>B-W3-N14-100 ml Natural Bottle</v>
      </c>
      <c r="M6763" s="103">
        <f t="shared" si="2"/>
        <v>10080</v>
      </c>
      <c r="N6763" s="102" t="str">
        <f t="shared" si="3"/>
        <v>wk 10</v>
      </c>
    </row>
    <row r="6764" ht="12.75" customHeight="1">
      <c r="A6764" s="15" t="s">
        <v>4698</v>
      </c>
      <c r="B6764" s="15" t="s">
        <v>3123</v>
      </c>
      <c r="C6764" s="15" t="s">
        <v>4321</v>
      </c>
      <c r="D6764" s="15" t="s">
        <v>3162</v>
      </c>
      <c r="E6764" s="15" t="s">
        <v>18070</v>
      </c>
      <c r="F6764" s="15" t="s">
        <v>4324</v>
      </c>
      <c r="G6764" s="15" t="s">
        <v>14254</v>
      </c>
      <c r="H6764" s="15" t="s">
        <v>18055</v>
      </c>
      <c r="I6764" s="15" t="s">
        <v>4327</v>
      </c>
      <c r="J6764" s="15" t="s">
        <v>4328</v>
      </c>
      <c r="K6764" s="15"/>
      <c r="L6764" s="103" t="str">
        <f t="shared" si="1"/>
        <v>B-W3-N14-100 ml Natural Bottle</v>
      </c>
      <c r="M6764" s="103">
        <f t="shared" si="2"/>
        <v>1512</v>
      </c>
      <c r="N6764" s="102" t="str">
        <f t="shared" si="3"/>
        <v>wk 10</v>
      </c>
    </row>
    <row r="6765" ht="12.75" customHeight="1">
      <c r="A6765" s="15" t="s">
        <v>4698</v>
      </c>
      <c r="B6765" s="15" t="s">
        <v>3123</v>
      </c>
      <c r="C6765" s="15" t="s">
        <v>4321</v>
      </c>
      <c r="D6765" s="15" t="s">
        <v>5341</v>
      </c>
      <c r="E6765" s="15" t="s">
        <v>18071</v>
      </c>
      <c r="F6765" s="15" t="s">
        <v>4324</v>
      </c>
      <c r="G6765" s="15" t="s">
        <v>7943</v>
      </c>
      <c r="H6765" s="15" t="s">
        <v>18072</v>
      </c>
      <c r="I6765" s="15" t="s">
        <v>4327</v>
      </c>
      <c r="J6765" s="15" t="s">
        <v>4328</v>
      </c>
      <c r="K6765" s="15"/>
      <c r="L6765" s="103" t="str">
        <f t="shared" si="1"/>
        <v>B-W3-N14-100 ml Natural Bottle</v>
      </c>
      <c r="M6765" s="103">
        <f t="shared" si="2"/>
        <v>2520</v>
      </c>
      <c r="N6765" s="102" t="str">
        <f t="shared" si="3"/>
        <v>wk 10</v>
      </c>
    </row>
    <row r="6766" ht="12.75" customHeight="1">
      <c r="A6766" s="15" t="s">
        <v>4703</v>
      </c>
      <c r="B6766" s="15" t="s">
        <v>3123</v>
      </c>
      <c r="C6766" s="15" t="s">
        <v>4321</v>
      </c>
      <c r="D6766" s="15" t="s">
        <v>3746</v>
      </c>
      <c r="E6766" s="15" t="s">
        <v>18073</v>
      </c>
      <c r="F6766" s="15" t="s">
        <v>4324</v>
      </c>
      <c r="G6766" s="15" t="s">
        <v>18027</v>
      </c>
      <c r="H6766" s="15" t="s">
        <v>18057</v>
      </c>
      <c r="I6766" s="15" t="s">
        <v>4327</v>
      </c>
      <c r="J6766" s="15" t="s">
        <v>4328</v>
      </c>
      <c r="K6766" s="15"/>
      <c r="L6766" s="103" t="str">
        <f t="shared" si="1"/>
        <v>B-W3-N14-100 ml Natural Bottle</v>
      </c>
      <c r="M6766" s="103">
        <f t="shared" si="2"/>
        <v>10080</v>
      </c>
      <c r="N6766" s="102" t="str">
        <f t="shared" si="3"/>
        <v>wk 23</v>
      </c>
    </row>
    <row r="6767" ht="12.75" customHeight="1">
      <c r="A6767" s="15" t="s">
        <v>4726</v>
      </c>
      <c r="B6767" s="15" t="s">
        <v>3123</v>
      </c>
      <c r="C6767" s="15" t="s">
        <v>4321</v>
      </c>
      <c r="D6767" s="15" t="s">
        <v>5341</v>
      </c>
      <c r="E6767" s="15" t="s">
        <v>18074</v>
      </c>
      <c r="F6767" s="15" t="s">
        <v>18075</v>
      </c>
      <c r="G6767" s="15" t="s">
        <v>8846</v>
      </c>
      <c r="H6767" s="15" t="s">
        <v>18072</v>
      </c>
      <c r="I6767" s="15" t="s">
        <v>4327</v>
      </c>
      <c r="J6767" s="15" t="s">
        <v>4328</v>
      </c>
      <c r="K6767" s="15"/>
      <c r="L6767" s="103" t="str">
        <f t="shared" si="1"/>
        <v>B-W3-N14-100 ml Natural Bottle</v>
      </c>
      <c r="M6767" s="103">
        <f t="shared" si="2"/>
        <v>2520</v>
      </c>
      <c r="N6767" s="102" t="str">
        <f t="shared" si="3"/>
        <v>wk </v>
      </c>
    </row>
    <row r="6768" ht="12.75" customHeight="1">
      <c r="A6768" s="15" t="s">
        <v>4734</v>
      </c>
      <c r="B6768" s="15" t="s">
        <v>3123</v>
      </c>
      <c r="C6768" s="15" t="s">
        <v>4321</v>
      </c>
      <c r="D6768" s="15" t="s">
        <v>3746</v>
      </c>
      <c r="E6768" s="15" t="s">
        <v>18076</v>
      </c>
      <c r="F6768" s="15" t="s">
        <v>4324</v>
      </c>
      <c r="G6768" s="15" t="s">
        <v>18027</v>
      </c>
      <c r="H6768" s="15" t="s">
        <v>18057</v>
      </c>
      <c r="I6768" s="15" t="s">
        <v>4327</v>
      </c>
      <c r="J6768" s="15" t="s">
        <v>4328</v>
      </c>
      <c r="K6768" s="15"/>
      <c r="L6768" s="103" t="str">
        <f t="shared" si="1"/>
        <v>B-W3-N14-100 ml Natural Bottle</v>
      </c>
      <c r="M6768" s="103">
        <f t="shared" si="2"/>
        <v>10080</v>
      </c>
      <c r="N6768" s="102" t="str">
        <f t="shared" si="3"/>
        <v>wk </v>
      </c>
    </row>
    <row r="6769" ht="12.75" customHeight="1">
      <c r="A6769" s="15" t="s">
        <v>4739</v>
      </c>
      <c r="B6769" s="15" t="s">
        <v>3123</v>
      </c>
      <c r="C6769" s="15" t="s">
        <v>4321</v>
      </c>
      <c r="D6769" s="15" t="s">
        <v>18077</v>
      </c>
      <c r="E6769" s="15" t="s">
        <v>18078</v>
      </c>
      <c r="F6769" s="15" t="s">
        <v>18075</v>
      </c>
      <c r="G6769" s="15" t="s">
        <v>18079</v>
      </c>
      <c r="H6769" s="15" t="s">
        <v>18080</v>
      </c>
      <c r="I6769" s="15" t="s">
        <v>4327</v>
      </c>
      <c r="J6769" s="15" t="s">
        <v>4328</v>
      </c>
      <c r="K6769" s="15"/>
      <c r="L6769" s="103" t="str">
        <f t="shared" si="1"/>
        <v>B-W3-N14-100 ml Natural Bottle</v>
      </c>
      <c r="M6769" s="103">
        <f t="shared" si="2"/>
        <v>7640</v>
      </c>
      <c r="N6769" s="102" t="str">
        <f t="shared" si="3"/>
        <v>wk </v>
      </c>
    </row>
    <row r="6770" ht="12.75" customHeight="1">
      <c r="A6770" s="15" t="s">
        <v>4739</v>
      </c>
      <c r="B6770" s="15" t="s">
        <v>3123</v>
      </c>
      <c r="C6770" s="15" t="s">
        <v>4321</v>
      </c>
      <c r="D6770" s="15" t="s">
        <v>18081</v>
      </c>
      <c r="E6770" s="15" t="s">
        <v>18082</v>
      </c>
      <c r="F6770" s="15" t="s">
        <v>18075</v>
      </c>
      <c r="G6770" s="15" t="s">
        <v>18083</v>
      </c>
      <c r="H6770" s="15" t="s">
        <v>18084</v>
      </c>
      <c r="I6770" s="15" t="s">
        <v>4327</v>
      </c>
      <c r="J6770" s="15" t="s">
        <v>4328</v>
      </c>
      <c r="K6770" s="15"/>
      <c r="L6770" s="103" t="str">
        <f t="shared" si="1"/>
        <v>B-W3-N14-100 ml Natural Bottle</v>
      </c>
      <c r="M6770" s="103">
        <f t="shared" si="2"/>
        <v>424</v>
      </c>
      <c r="N6770" s="102" t="str">
        <f t="shared" si="3"/>
        <v>wk </v>
      </c>
    </row>
    <row r="6771" ht="12.75" customHeight="1">
      <c r="A6771" s="15" t="s">
        <v>4739</v>
      </c>
      <c r="B6771" s="15" t="s">
        <v>3123</v>
      </c>
      <c r="C6771" s="15" t="s">
        <v>4321</v>
      </c>
      <c r="D6771" s="15" t="s">
        <v>3784</v>
      </c>
      <c r="E6771" s="15" t="s">
        <v>18085</v>
      </c>
      <c r="F6771" s="15" t="s">
        <v>18075</v>
      </c>
      <c r="G6771" s="15" t="s">
        <v>10989</v>
      </c>
      <c r="H6771" s="15" t="s">
        <v>18086</v>
      </c>
      <c r="I6771" s="15" t="s">
        <v>4327</v>
      </c>
      <c r="J6771" s="15" t="s">
        <v>4328</v>
      </c>
      <c r="K6771" s="15"/>
      <c r="L6771" s="103" t="str">
        <f t="shared" si="1"/>
        <v>B-W3-N14-100 ml Natural Bottle</v>
      </c>
      <c r="M6771" s="103">
        <f t="shared" si="2"/>
        <v>4032</v>
      </c>
      <c r="N6771" s="102" t="str">
        <f t="shared" si="3"/>
        <v>wk </v>
      </c>
    </row>
    <row r="6772" ht="12.75" customHeight="1">
      <c r="A6772" s="15" t="s">
        <v>4753</v>
      </c>
      <c r="B6772" s="15" t="s">
        <v>3123</v>
      </c>
      <c r="C6772" s="15" t="s">
        <v>4321</v>
      </c>
      <c r="D6772" s="15" t="s">
        <v>5068</v>
      </c>
      <c r="E6772" s="15" t="s">
        <v>18087</v>
      </c>
      <c r="F6772" s="15" t="s">
        <v>18075</v>
      </c>
      <c r="G6772" s="15" t="s">
        <v>6808</v>
      </c>
      <c r="H6772" s="15" t="s">
        <v>18088</v>
      </c>
      <c r="I6772" s="15" t="s">
        <v>4327</v>
      </c>
      <c r="J6772" s="15" t="s">
        <v>4328</v>
      </c>
      <c r="K6772" s="15"/>
      <c r="L6772" s="103" t="str">
        <f t="shared" si="1"/>
        <v>B-W3-N14-100 ml Natural Bottle</v>
      </c>
      <c r="M6772" s="103">
        <f t="shared" si="2"/>
        <v>5544</v>
      </c>
      <c r="N6772" s="102" t="str">
        <f t="shared" si="3"/>
        <v>wk </v>
      </c>
    </row>
    <row r="6773" ht="12.75" customHeight="1">
      <c r="A6773" s="15" t="s">
        <v>4346</v>
      </c>
      <c r="B6773" s="15" t="s">
        <v>3123</v>
      </c>
      <c r="C6773" s="15" t="s">
        <v>4321</v>
      </c>
      <c r="D6773" s="15" t="s">
        <v>8696</v>
      </c>
      <c r="E6773" s="15" t="s">
        <v>18089</v>
      </c>
      <c r="F6773" s="15" t="s">
        <v>4324</v>
      </c>
      <c r="G6773" s="15" t="s">
        <v>18090</v>
      </c>
      <c r="H6773" s="15" t="s">
        <v>18091</v>
      </c>
      <c r="I6773" s="15" t="s">
        <v>4327</v>
      </c>
      <c r="J6773" s="15" t="s">
        <v>4328</v>
      </c>
      <c r="K6773" s="15"/>
      <c r="L6773" s="103" t="str">
        <f t="shared" si="1"/>
        <v>B-W3-N14-100 ml Natural Bottle</v>
      </c>
      <c r="M6773" s="103">
        <f t="shared" si="2"/>
        <v>20160</v>
      </c>
      <c r="N6773" s="102" t="str">
        <f t="shared" si="3"/>
        <v>wk </v>
      </c>
    </row>
    <row r="6774" ht="12.75" customHeight="1">
      <c r="A6774" s="15" t="s">
        <v>4795</v>
      </c>
      <c r="B6774" s="15" t="s">
        <v>3123</v>
      </c>
      <c r="C6774" s="15" t="s">
        <v>4321</v>
      </c>
      <c r="D6774" s="15" t="s">
        <v>3746</v>
      </c>
      <c r="E6774" s="15" t="s">
        <v>18092</v>
      </c>
      <c r="F6774" s="15" t="s">
        <v>4324</v>
      </c>
      <c r="G6774" s="15" t="s">
        <v>18027</v>
      </c>
      <c r="H6774" s="15" t="s">
        <v>18093</v>
      </c>
      <c r="I6774" s="15" t="s">
        <v>4327</v>
      </c>
      <c r="J6774" s="15" t="s">
        <v>4328</v>
      </c>
      <c r="K6774" s="15"/>
      <c r="L6774" s="103" t="str">
        <f t="shared" si="1"/>
        <v>B-W3-N14-100 ml Natural Bottle</v>
      </c>
      <c r="M6774" s="103">
        <f t="shared" si="2"/>
        <v>10080</v>
      </c>
      <c r="N6774" s="102" t="str">
        <f t="shared" si="3"/>
        <v>wk </v>
      </c>
    </row>
    <row r="6775" ht="12.75" customHeight="1">
      <c r="A6775" s="15" t="s">
        <v>4823</v>
      </c>
      <c r="B6775" s="15" t="s">
        <v>3123</v>
      </c>
      <c r="C6775" s="15" t="s">
        <v>4321</v>
      </c>
      <c r="D6775" s="15" t="s">
        <v>5078</v>
      </c>
      <c r="E6775" s="15" t="s">
        <v>18094</v>
      </c>
      <c r="F6775" s="15" t="s">
        <v>4324</v>
      </c>
      <c r="G6775" s="15" t="s">
        <v>13202</v>
      </c>
      <c r="H6775" s="15" t="s">
        <v>18095</v>
      </c>
      <c r="I6775" s="15" t="s">
        <v>4327</v>
      </c>
      <c r="J6775" s="15" t="s">
        <v>4328</v>
      </c>
      <c r="K6775" s="15"/>
      <c r="L6775" s="103" t="str">
        <f t="shared" si="1"/>
        <v>B-W3-N14-100 ml Natural Bottle</v>
      </c>
      <c r="M6775" s="103">
        <f t="shared" si="2"/>
        <v>1008</v>
      </c>
      <c r="N6775" s="102" t="str">
        <f t="shared" si="3"/>
        <v>wk 15</v>
      </c>
    </row>
    <row r="6776" ht="12.75" customHeight="1">
      <c r="A6776" s="15" t="s">
        <v>4826</v>
      </c>
      <c r="B6776" s="15" t="s">
        <v>3123</v>
      </c>
      <c r="C6776" s="15" t="s">
        <v>4321</v>
      </c>
      <c r="D6776" s="15" t="s">
        <v>3847</v>
      </c>
      <c r="E6776" s="15" t="s">
        <v>18096</v>
      </c>
      <c r="F6776" s="15" t="s">
        <v>4324</v>
      </c>
      <c r="G6776" s="15" t="s">
        <v>13280</v>
      </c>
      <c r="H6776" s="15" t="s">
        <v>4112</v>
      </c>
      <c r="I6776" s="15" t="s">
        <v>4327</v>
      </c>
      <c r="J6776" s="15" t="s">
        <v>4328</v>
      </c>
      <c r="K6776" s="15"/>
      <c r="L6776" s="103" t="str">
        <f t="shared" si="1"/>
        <v>B-W3-N14-100 ml Natural Bottle</v>
      </c>
      <c r="M6776" s="103">
        <f t="shared" si="2"/>
        <v>2016</v>
      </c>
      <c r="N6776" s="102" t="str">
        <f t="shared" si="3"/>
        <v>wk 19</v>
      </c>
    </row>
    <row r="6777" ht="12.75" customHeight="1">
      <c r="A6777" s="15" t="s">
        <v>4830</v>
      </c>
      <c r="B6777" s="15" t="s">
        <v>3123</v>
      </c>
      <c r="C6777" s="15" t="s">
        <v>4321</v>
      </c>
      <c r="D6777" s="15" t="s">
        <v>18063</v>
      </c>
      <c r="E6777" s="15" t="s">
        <v>18097</v>
      </c>
      <c r="F6777" s="15" t="s">
        <v>4324</v>
      </c>
      <c r="G6777" s="15" t="s">
        <v>18065</v>
      </c>
      <c r="H6777" s="15" t="s">
        <v>18098</v>
      </c>
      <c r="I6777" s="15" t="s">
        <v>4327</v>
      </c>
      <c r="J6777" s="15" t="s">
        <v>4328</v>
      </c>
      <c r="K6777" s="15"/>
      <c r="L6777" s="103" t="str">
        <f t="shared" si="1"/>
        <v>B-W3-N14-100 ml Natural Bottle</v>
      </c>
      <c r="M6777" s="103">
        <f t="shared" si="2"/>
        <v>14616</v>
      </c>
      <c r="N6777" s="102" t="str">
        <f t="shared" si="3"/>
        <v>wk 32</v>
      </c>
    </row>
    <row r="6778" ht="12.75" customHeight="1">
      <c r="A6778" s="15" t="s">
        <v>4835</v>
      </c>
      <c r="B6778" s="15" t="s">
        <v>3123</v>
      </c>
      <c r="C6778" s="15" t="s">
        <v>4321</v>
      </c>
      <c r="D6778" s="15" t="s">
        <v>5341</v>
      </c>
      <c r="E6778" s="15" t="s">
        <v>18099</v>
      </c>
      <c r="F6778" s="15" t="s">
        <v>4324</v>
      </c>
      <c r="G6778" s="15" t="s">
        <v>7943</v>
      </c>
      <c r="H6778" s="15" t="s">
        <v>18100</v>
      </c>
      <c r="I6778" s="15" t="s">
        <v>4327</v>
      </c>
      <c r="J6778" s="15" t="s">
        <v>4328</v>
      </c>
      <c r="K6778" s="15"/>
      <c r="L6778" s="103" t="str">
        <f t="shared" si="1"/>
        <v>B-W3-N14-100 ml Natural Bottle</v>
      </c>
      <c r="M6778" s="103">
        <f t="shared" si="2"/>
        <v>2520</v>
      </c>
      <c r="N6778" s="102" t="str">
        <f t="shared" si="3"/>
        <v>wk 37</v>
      </c>
    </row>
    <row r="6779" ht="12.75" customHeight="1">
      <c r="A6779" s="15" t="s">
        <v>4855</v>
      </c>
      <c r="B6779" s="15" t="s">
        <v>3123</v>
      </c>
      <c r="C6779" s="15" t="s">
        <v>4321</v>
      </c>
      <c r="D6779" s="15" t="s">
        <v>3649</v>
      </c>
      <c r="E6779" s="15" t="s">
        <v>18101</v>
      </c>
      <c r="F6779" s="15" t="s">
        <v>4324</v>
      </c>
      <c r="G6779" s="15" t="s">
        <v>8608</v>
      </c>
      <c r="H6779" s="15" t="s">
        <v>18102</v>
      </c>
      <c r="I6779" s="15" t="s">
        <v>4327</v>
      </c>
      <c r="J6779" s="15" t="s">
        <v>4328</v>
      </c>
      <c r="K6779" s="15"/>
      <c r="L6779" s="103" t="str">
        <f t="shared" si="1"/>
        <v>B-W3-N14-100 ml Natural Bottle</v>
      </c>
      <c r="M6779" s="103">
        <f t="shared" si="2"/>
        <v>8064</v>
      </c>
      <c r="N6779" s="102" t="str">
        <f t="shared" si="3"/>
        <v>wk </v>
      </c>
    </row>
    <row r="6780" ht="12.75" customHeight="1">
      <c r="A6780" s="15" t="s">
        <v>4857</v>
      </c>
      <c r="B6780" s="15" t="s">
        <v>3123</v>
      </c>
      <c r="C6780" s="15" t="s">
        <v>4321</v>
      </c>
      <c r="D6780" s="15" t="s">
        <v>5159</v>
      </c>
      <c r="E6780" s="15" t="s">
        <v>18103</v>
      </c>
      <c r="F6780" s="15" t="s">
        <v>4324</v>
      </c>
      <c r="G6780" s="15" t="s">
        <v>18004</v>
      </c>
      <c r="H6780" s="15" t="s">
        <v>18104</v>
      </c>
      <c r="I6780" s="15" t="s">
        <v>4327</v>
      </c>
      <c r="J6780" s="15" t="s">
        <v>4328</v>
      </c>
      <c r="K6780" s="15"/>
      <c r="L6780" s="103" t="str">
        <f t="shared" si="1"/>
        <v>B-W3-N14-100 ml Natural Bottle</v>
      </c>
      <c r="M6780" s="103">
        <f t="shared" si="2"/>
        <v>9072</v>
      </c>
      <c r="N6780" s="102" t="str">
        <f t="shared" si="3"/>
        <v>wk </v>
      </c>
    </row>
    <row r="6781" ht="12.75" customHeight="1">
      <c r="A6781" s="15" t="s">
        <v>4859</v>
      </c>
      <c r="B6781" s="15" t="s">
        <v>3123</v>
      </c>
      <c r="C6781" s="15" t="s">
        <v>4321</v>
      </c>
      <c r="D6781" s="15" t="s">
        <v>3649</v>
      </c>
      <c r="E6781" s="15" t="s">
        <v>18105</v>
      </c>
      <c r="F6781" s="15" t="s">
        <v>4324</v>
      </c>
      <c r="G6781" s="15" t="s">
        <v>8608</v>
      </c>
      <c r="H6781" s="15" t="s">
        <v>18102</v>
      </c>
      <c r="I6781" s="15" t="s">
        <v>4327</v>
      </c>
      <c r="J6781" s="15" t="s">
        <v>4328</v>
      </c>
      <c r="K6781" s="15"/>
      <c r="L6781" s="103" t="str">
        <f t="shared" si="1"/>
        <v>B-W3-N14-100 ml Natural Bottle</v>
      </c>
      <c r="M6781" s="103">
        <f t="shared" si="2"/>
        <v>8064</v>
      </c>
      <c r="N6781" s="102" t="str">
        <f t="shared" si="3"/>
        <v>wk </v>
      </c>
    </row>
    <row r="6782" ht="12.75" customHeight="1">
      <c r="A6782" s="15" t="s">
        <v>4864</v>
      </c>
      <c r="B6782" s="15" t="s">
        <v>3123</v>
      </c>
      <c r="C6782" s="15" t="s">
        <v>4321</v>
      </c>
      <c r="D6782" s="15" t="s">
        <v>5140</v>
      </c>
      <c r="E6782" s="15" t="s">
        <v>18106</v>
      </c>
      <c r="F6782" s="15" t="s">
        <v>4324</v>
      </c>
      <c r="G6782" s="15" t="s">
        <v>18052</v>
      </c>
      <c r="H6782" s="15" t="s">
        <v>18107</v>
      </c>
      <c r="I6782" s="15" t="s">
        <v>4327</v>
      </c>
      <c r="J6782" s="15" t="s">
        <v>4328</v>
      </c>
      <c r="K6782" s="15"/>
      <c r="L6782" s="103" t="str">
        <f t="shared" si="1"/>
        <v>B-W3-N14-100 ml Natural Bottle</v>
      </c>
      <c r="M6782" s="103">
        <f t="shared" si="2"/>
        <v>6552</v>
      </c>
      <c r="N6782" s="102" t="str">
        <f t="shared" si="3"/>
        <v>wk </v>
      </c>
    </row>
    <row r="6783" ht="12.75" customHeight="1">
      <c r="A6783" s="15" t="s">
        <v>4866</v>
      </c>
      <c r="B6783" s="15" t="s">
        <v>3123</v>
      </c>
      <c r="C6783" s="15" t="s">
        <v>4321</v>
      </c>
      <c r="D6783" s="15" t="s">
        <v>3649</v>
      </c>
      <c r="E6783" s="15" t="s">
        <v>18108</v>
      </c>
      <c r="F6783" s="15" t="s">
        <v>4324</v>
      </c>
      <c r="G6783" s="15" t="s">
        <v>8608</v>
      </c>
      <c r="H6783" s="15" t="s">
        <v>18102</v>
      </c>
      <c r="I6783" s="15" t="s">
        <v>4327</v>
      </c>
      <c r="J6783" s="15" t="s">
        <v>4328</v>
      </c>
      <c r="K6783" s="15"/>
      <c r="L6783" s="103" t="str">
        <f t="shared" si="1"/>
        <v>B-W3-N14-100 ml Natural Bottle</v>
      </c>
      <c r="M6783" s="103">
        <f t="shared" si="2"/>
        <v>8064</v>
      </c>
      <c r="N6783" s="102" t="str">
        <f t="shared" si="3"/>
        <v>wk </v>
      </c>
    </row>
    <row r="6784" ht="12.75" customHeight="1">
      <c r="A6784" s="15" t="s">
        <v>4872</v>
      </c>
      <c r="B6784" s="15" t="s">
        <v>3123</v>
      </c>
      <c r="C6784" s="15" t="s">
        <v>4321</v>
      </c>
      <c r="D6784" s="15" t="s">
        <v>18034</v>
      </c>
      <c r="E6784" s="15" t="s">
        <v>18109</v>
      </c>
      <c r="F6784" s="15" t="s">
        <v>4324</v>
      </c>
      <c r="G6784" s="15" t="s">
        <v>18036</v>
      </c>
      <c r="H6784" s="15" t="s">
        <v>18110</v>
      </c>
      <c r="I6784" s="15" t="s">
        <v>4327</v>
      </c>
      <c r="J6784" s="15" t="s">
        <v>4328</v>
      </c>
      <c r="K6784" s="15"/>
      <c r="L6784" s="103" t="str">
        <f t="shared" si="1"/>
        <v>B-W3-N14-100 ml Natural Bottle</v>
      </c>
      <c r="M6784" s="103">
        <f t="shared" si="2"/>
        <v>10584</v>
      </c>
      <c r="N6784" s="102" t="str">
        <f t="shared" si="3"/>
        <v>wk </v>
      </c>
    </row>
    <row r="6785" ht="12.75" customHeight="1">
      <c r="A6785" s="15" t="s">
        <v>18111</v>
      </c>
      <c r="B6785" s="15" t="s">
        <v>2934</v>
      </c>
      <c r="C6785" s="15" t="s">
        <v>3146</v>
      </c>
      <c r="D6785" s="15" t="s">
        <v>3145</v>
      </c>
      <c r="E6785" s="15"/>
      <c r="F6785" s="15" t="s">
        <v>4308</v>
      </c>
      <c r="G6785" s="15" t="s">
        <v>18112</v>
      </c>
      <c r="H6785" s="15" t="s">
        <v>3149</v>
      </c>
      <c r="I6785" s="15" t="s">
        <v>3177</v>
      </c>
      <c r="J6785" s="15"/>
      <c r="K6785" s="15"/>
      <c r="L6785" s="103" t="str">
        <f t="shared" si="1"/>
        <v>B-W3-N14HAYAT-150 ml Natural Pntd Hayat Bottle</v>
      </c>
      <c r="M6785" s="103">
        <f t="shared" si="2"/>
        <v>0</v>
      </c>
      <c r="N6785" s="102" t="str">
        <f t="shared" si="3"/>
        <v>wk </v>
      </c>
    </row>
    <row r="6786" ht="12.75" customHeight="1">
      <c r="A6786" s="15" t="s">
        <v>4361</v>
      </c>
      <c r="B6786" s="15" t="s">
        <v>3123</v>
      </c>
      <c r="C6786" s="15" t="s">
        <v>4321</v>
      </c>
      <c r="D6786" s="15" t="s">
        <v>3914</v>
      </c>
      <c r="E6786" s="15" t="s">
        <v>18113</v>
      </c>
      <c r="F6786" s="15" t="s">
        <v>18026</v>
      </c>
      <c r="G6786" s="15" t="s">
        <v>18114</v>
      </c>
      <c r="H6786" s="15" t="s">
        <v>18115</v>
      </c>
      <c r="I6786" s="15" t="s">
        <v>4327</v>
      </c>
      <c r="J6786" s="15" t="s">
        <v>5653</v>
      </c>
      <c r="K6786" s="15"/>
      <c r="L6786" s="103" t="str">
        <f t="shared" si="1"/>
        <v>B-W3-N14HAYAT-150 ml Natural Pntd Hayat Bottle</v>
      </c>
      <c r="M6786" s="103">
        <f t="shared" si="2"/>
        <v>5500</v>
      </c>
      <c r="N6786" s="102" t="str">
        <f t="shared" si="3"/>
        <v>wk 5</v>
      </c>
    </row>
    <row r="6787" ht="12.75" customHeight="1">
      <c r="A6787" s="15" t="s">
        <v>9042</v>
      </c>
      <c r="B6787" s="15" t="s">
        <v>3123</v>
      </c>
      <c r="C6787" s="15" t="s">
        <v>4321</v>
      </c>
      <c r="D6787" s="15" t="s">
        <v>4092</v>
      </c>
      <c r="E6787" s="15" t="s">
        <v>18116</v>
      </c>
      <c r="F6787" s="15" t="s">
        <v>18026</v>
      </c>
      <c r="G6787" s="15" t="s">
        <v>18117</v>
      </c>
      <c r="H6787" s="15" t="s">
        <v>18118</v>
      </c>
      <c r="I6787" s="15" t="s">
        <v>4327</v>
      </c>
      <c r="J6787" s="15" t="s">
        <v>5653</v>
      </c>
      <c r="K6787" s="15"/>
      <c r="L6787" s="103" t="str">
        <f t="shared" si="1"/>
        <v>B-W3-N14HAYAT-150 ml Natural Pntd Hayat Bottle</v>
      </c>
      <c r="M6787" s="103">
        <f t="shared" si="2"/>
        <v>2500</v>
      </c>
      <c r="N6787" s="102" t="str">
        <f t="shared" si="3"/>
        <v>wk 27</v>
      </c>
    </row>
    <row r="6788" ht="12.75" customHeight="1">
      <c r="A6788" s="15" t="s">
        <v>5668</v>
      </c>
      <c r="B6788" s="15" t="s">
        <v>3123</v>
      </c>
      <c r="C6788" s="15" t="s">
        <v>4321</v>
      </c>
      <c r="D6788" s="15" t="s">
        <v>3641</v>
      </c>
      <c r="E6788" s="15" t="s">
        <v>18119</v>
      </c>
      <c r="F6788" s="15" t="s">
        <v>18026</v>
      </c>
      <c r="G6788" s="15" t="s">
        <v>18120</v>
      </c>
      <c r="H6788" s="15" t="s">
        <v>18121</v>
      </c>
      <c r="I6788" s="15" t="s">
        <v>4327</v>
      </c>
      <c r="J6788" s="15" t="s">
        <v>5653</v>
      </c>
      <c r="K6788" s="15"/>
      <c r="L6788" s="103" t="str">
        <f t="shared" si="1"/>
        <v>B-W3-N14HAYAT-150 ml Natural Pntd Hayat Bottle</v>
      </c>
      <c r="M6788" s="103">
        <f t="shared" si="2"/>
        <v>5000</v>
      </c>
      <c r="N6788" s="102" t="str">
        <f t="shared" si="3"/>
        <v>wk 40</v>
      </c>
    </row>
    <row r="6789" ht="12.75" customHeight="1">
      <c r="A6789" s="15" t="s">
        <v>6527</v>
      </c>
      <c r="B6789" s="15" t="s">
        <v>3123</v>
      </c>
      <c r="C6789" s="15" t="s">
        <v>4321</v>
      </c>
      <c r="D6789" s="15" t="s">
        <v>18122</v>
      </c>
      <c r="E6789" s="15" t="s">
        <v>18123</v>
      </c>
      <c r="F6789" s="15" t="s">
        <v>18026</v>
      </c>
      <c r="G6789" s="15" t="s">
        <v>18124</v>
      </c>
      <c r="H6789" s="15" t="s">
        <v>18125</v>
      </c>
      <c r="I6789" s="15" t="s">
        <v>4327</v>
      </c>
      <c r="J6789" s="15" t="s">
        <v>5653</v>
      </c>
      <c r="K6789" s="15"/>
      <c r="L6789" s="103" t="str">
        <f t="shared" si="1"/>
        <v>B-W3-N14HAYAT-150 ml Natural Pntd Hayat Bottle</v>
      </c>
      <c r="M6789" s="103">
        <f t="shared" si="2"/>
        <v>10570</v>
      </c>
      <c r="N6789" s="102" t="str">
        <f t="shared" si="3"/>
        <v>wk </v>
      </c>
    </row>
    <row r="6790" ht="12.75" customHeight="1">
      <c r="A6790" s="15" t="s">
        <v>18126</v>
      </c>
      <c r="B6790" s="15" t="s">
        <v>2934</v>
      </c>
      <c r="C6790" s="15" t="s">
        <v>3146</v>
      </c>
      <c r="D6790" s="15" t="s">
        <v>3145</v>
      </c>
      <c r="E6790" s="15"/>
      <c r="F6790" s="15" t="s">
        <v>4308</v>
      </c>
      <c r="G6790" s="15" t="s">
        <v>18127</v>
      </c>
      <c r="H6790" s="15" t="s">
        <v>3149</v>
      </c>
      <c r="I6790" s="15" t="s">
        <v>3177</v>
      </c>
      <c r="J6790" s="15"/>
      <c r="K6790" s="15"/>
      <c r="L6790" s="103" t="str">
        <f t="shared" si="1"/>
        <v>B-W3-N14NAZ-150 ml Nat Pntd Nazi Bottle</v>
      </c>
      <c r="M6790" s="103">
        <f t="shared" si="2"/>
        <v>0</v>
      </c>
      <c r="N6790" s="102" t="str">
        <f t="shared" si="3"/>
        <v>wk </v>
      </c>
    </row>
    <row r="6791" ht="12.75" customHeight="1">
      <c r="A6791" s="15" t="s">
        <v>4387</v>
      </c>
      <c r="B6791" s="15" t="s">
        <v>3123</v>
      </c>
      <c r="C6791" s="15" t="s">
        <v>4321</v>
      </c>
      <c r="D6791" s="15" t="s">
        <v>3641</v>
      </c>
      <c r="E6791" s="15" t="s">
        <v>18128</v>
      </c>
      <c r="F6791" s="15" t="s">
        <v>8183</v>
      </c>
      <c r="G6791" s="15" t="s">
        <v>18120</v>
      </c>
      <c r="H6791" s="15" t="s">
        <v>18121</v>
      </c>
      <c r="I6791" s="15" t="s">
        <v>4327</v>
      </c>
      <c r="J6791" s="15" t="s">
        <v>5653</v>
      </c>
      <c r="K6791" s="15"/>
      <c r="L6791" s="103" t="str">
        <f t="shared" si="1"/>
        <v>B-W3-N14NAZ-150 ml Nat Pntd Nazi Bottle</v>
      </c>
      <c r="M6791" s="103">
        <f t="shared" si="2"/>
        <v>5000</v>
      </c>
      <c r="N6791" s="102" t="str">
        <f t="shared" si="3"/>
        <v>wk </v>
      </c>
    </row>
    <row r="6792" ht="12.75" customHeight="1">
      <c r="A6792" s="15" t="s">
        <v>4496</v>
      </c>
      <c r="B6792" s="15" t="s">
        <v>3123</v>
      </c>
      <c r="C6792" s="15" t="s">
        <v>4321</v>
      </c>
      <c r="D6792" s="15" t="s">
        <v>3641</v>
      </c>
      <c r="E6792" s="15" t="s">
        <v>18129</v>
      </c>
      <c r="F6792" s="15" t="s">
        <v>8183</v>
      </c>
      <c r="G6792" s="15" t="s">
        <v>18120</v>
      </c>
      <c r="H6792" s="15" t="s">
        <v>18121</v>
      </c>
      <c r="I6792" s="15" t="s">
        <v>4327</v>
      </c>
      <c r="J6792" s="15" t="s">
        <v>4345</v>
      </c>
      <c r="K6792" s="15"/>
      <c r="L6792" s="103" t="str">
        <f t="shared" si="1"/>
        <v>B-W3-N14NAZ-150 ml Nat Pntd Nazi Bottle</v>
      </c>
      <c r="M6792" s="103">
        <f t="shared" si="2"/>
        <v>5000</v>
      </c>
      <c r="N6792" s="102" t="str">
        <f t="shared" si="3"/>
        <v>wk </v>
      </c>
    </row>
    <row r="6793" ht="12.75" customHeight="1">
      <c r="A6793" s="15" t="s">
        <v>4606</v>
      </c>
      <c r="B6793" s="15" t="s">
        <v>3123</v>
      </c>
      <c r="C6793" s="15" t="s">
        <v>4321</v>
      </c>
      <c r="D6793" s="15" t="s">
        <v>3641</v>
      </c>
      <c r="E6793" s="15" t="s">
        <v>18130</v>
      </c>
      <c r="F6793" s="15" t="s">
        <v>8183</v>
      </c>
      <c r="G6793" s="15" t="s">
        <v>18120</v>
      </c>
      <c r="H6793" s="15" t="s">
        <v>18131</v>
      </c>
      <c r="I6793" s="15" t="s">
        <v>4327</v>
      </c>
      <c r="J6793" s="15" t="s">
        <v>4345</v>
      </c>
      <c r="K6793" s="15"/>
      <c r="L6793" s="103" t="str">
        <f t="shared" si="1"/>
        <v>B-W3-N14NAZ-150 ml Nat Pntd Nazi Bottle</v>
      </c>
      <c r="M6793" s="103">
        <f t="shared" si="2"/>
        <v>5000</v>
      </c>
      <c r="N6793" s="102" t="str">
        <f t="shared" si="3"/>
        <v>wk </v>
      </c>
    </row>
    <row r="6794" ht="12.75" customHeight="1">
      <c r="A6794" s="15" t="s">
        <v>4670</v>
      </c>
      <c r="B6794" s="15" t="s">
        <v>3123</v>
      </c>
      <c r="C6794" s="15" t="s">
        <v>4321</v>
      </c>
      <c r="D6794" s="15" t="s">
        <v>3641</v>
      </c>
      <c r="E6794" s="15" t="s">
        <v>18132</v>
      </c>
      <c r="F6794" s="15" t="s">
        <v>8183</v>
      </c>
      <c r="G6794" s="15" t="s">
        <v>18120</v>
      </c>
      <c r="H6794" s="15" t="s">
        <v>18133</v>
      </c>
      <c r="I6794" s="15" t="s">
        <v>4327</v>
      </c>
      <c r="J6794" s="15" t="s">
        <v>5653</v>
      </c>
      <c r="K6794" s="15"/>
      <c r="L6794" s="103" t="str">
        <f t="shared" si="1"/>
        <v>B-W3-N14NAZ-150 ml Nat Pntd Nazi Bottle</v>
      </c>
      <c r="M6794" s="103">
        <f t="shared" si="2"/>
        <v>5000</v>
      </c>
      <c r="N6794" s="102" t="str">
        <f t="shared" si="3"/>
        <v>wk </v>
      </c>
    </row>
    <row r="6795" ht="12.75" customHeight="1">
      <c r="A6795" s="15" t="s">
        <v>18134</v>
      </c>
      <c r="B6795" s="15"/>
      <c r="C6795" s="15" t="s">
        <v>3146</v>
      </c>
      <c r="D6795" s="15" t="s">
        <v>3145</v>
      </c>
      <c r="E6795" s="15"/>
      <c r="F6795" s="15" t="s">
        <v>4308</v>
      </c>
      <c r="G6795" s="15" t="s">
        <v>18135</v>
      </c>
      <c r="H6795" s="15" t="s">
        <v>3149</v>
      </c>
      <c r="I6795" s="15" t="s">
        <v>3177</v>
      </c>
      <c r="J6795" s="15"/>
      <c r="K6795" s="15"/>
      <c r="L6795" s="103" t="str">
        <f t="shared" si="1"/>
        <v>B-W4B-N7-70ml Natural Bottle</v>
      </c>
      <c r="M6795" s="103">
        <f t="shared" si="2"/>
        <v>0</v>
      </c>
      <c r="N6795" s="102" t="str">
        <f t="shared" si="3"/>
        <v>wk </v>
      </c>
    </row>
    <row r="6796" ht="12.75" customHeight="1">
      <c r="A6796" s="15" t="s">
        <v>4684</v>
      </c>
      <c r="B6796" s="15" t="s">
        <v>3123</v>
      </c>
      <c r="C6796" s="15" t="s">
        <v>4321</v>
      </c>
      <c r="D6796" s="15" t="s">
        <v>18136</v>
      </c>
      <c r="E6796" s="15" t="s">
        <v>18137</v>
      </c>
      <c r="F6796" s="15" t="s">
        <v>4324</v>
      </c>
      <c r="G6796" s="15" t="s">
        <v>18138</v>
      </c>
      <c r="H6796" s="15" t="s">
        <v>18139</v>
      </c>
      <c r="I6796" s="15" t="s">
        <v>4327</v>
      </c>
      <c r="J6796" s="15" t="s">
        <v>4328</v>
      </c>
      <c r="K6796" s="15"/>
      <c r="L6796" s="103" t="str">
        <f t="shared" si="1"/>
        <v>B-W4B-N7-70ml Natural Bottle</v>
      </c>
      <c r="M6796" s="103">
        <f t="shared" si="2"/>
        <v>16000</v>
      </c>
      <c r="N6796" s="102" t="str">
        <f t="shared" si="3"/>
        <v>wk </v>
      </c>
    </row>
    <row r="6797" ht="12.75" customHeight="1">
      <c r="A6797" s="15" t="s">
        <v>4684</v>
      </c>
      <c r="B6797" s="15" t="s">
        <v>3123</v>
      </c>
      <c r="C6797" s="15" t="s">
        <v>4321</v>
      </c>
      <c r="D6797" s="15" t="s">
        <v>15894</v>
      </c>
      <c r="E6797" s="15" t="s">
        <v>18140</v>
      </c>
      <c r="F6797" s="15" t="s">
        <v>4324</v>
      </c>
      <c r="G6797" s="15" t="s">
        <v>18141</v>
      </c>
      <c r="H6797" s="15" t="s">
        <v>18142</v>
      </c>
      <c r="I6797" s="15" t="s">
        <v>4327</v>
      </c>
      <c r="J6797" s="15" t="s">
        <v>4328</v>
      </c>
      <c r="K6797" s="15"/>
      <c r="L6797" s="103" t="str">
        <f t="shared" si="1"/>
        <v>B-W4B-N7-70ml Natural Bottle</v>
      </c>
      <c r="M6797" s="103">
        <f t="shared" si="2"/>
        <v>1000</v>
      </c>
      <c r="N6797" s="102" t="str">
        <f t="shared" si="3"/>
        <v>wk </v>
      </c>
    </row>
    <row r="6798" ht="12.75" customHeight="1">
      <c r="A6798" s="15" t="s">
        <v>4698</v>
      </c>
      <c r="B6798" s="15" t="s">
        <v>3123</v>
      </c>
      <c r="C6798" s="15" t="s">
        <v>4321</v>
      </c>
      <c r="D6798" s="15" t="s">
        <v>5642</v>
      </c>
      <c r="E6798" s="15" t="s">
        <v>18143</v>
      </c>
      <c r="F6798" s="15" t="s">
        <v>4324</v>
      </c>
      <c r="G6798" s="15" t="s">
        <v>18144</v>
      </c>
      <c r="H6798" s="15" t="s">
        <v>18145</v>
      </c>
      <c r="I6798" s="15" t="s">
        <v>4327</v>
      </c>
      <c r="J6798" s="15" t="s">
        <v>4328</v>
      </c>
      <c r="K6798" s="15"/>
      <c r="L6798" s="103" t="str">
        <f t="shared" si="1"/>
        <v>B-W4B-N7-70ml Natural Bottle</v>
      </c>
      <c r="M6798" s="103">
        <f t="shared" si="2"/>
        <v>14000</v>
      </c>
      <c r="N6798" s="102" t="str">
        <f t="shared" si="3"/>
        <v>wk 10</v>
      </c>
    </row>
    <row r="6799" ht="12.75" customHeight="1">
      <c r="A6799" s="15" t="s">
        <v>4703</v>
      </c>
      <c r="B6799" s="15" t="s">
        <v>3123</v>
      </c>
      <c r="C6799" s="15" t="s">
        <v>4321</v>
      </c>
      <c r="D6799" s="15" t="s">
        <v>18146</v>
      </c>
      <c r="E6799" s="15" t="s">
        <v>18147</v>
      </c>
      <c r="F6799" s="15" t="s">
        <v>4324</v>
      </c>
      <c r="G6799" s="15" t="s">
        <v>18148</v>
      </c>
      <c r="H6799" s="15" t="s">
        <v>18149</v>
      </c>
      <c r="I6799" s="15" t="s">
        <v>4327</v>
      </c>
      <c r="J6799" s="15" t="s">
        <v>4328</v>
      </c>
      <c r="K6799" s="15"/>
      <c r="L6799" s="103" t="str">
        <f t="shared" si="1"/>
        <v>B-W4B-N7-70ml Natural Bottle</v>
      </c>
      <c r="M6799" s="103">
        <f t="shared" si="2"/>
        <v>15000</v>
      </c>
      <c r="N6799" s="102" t="str">
        <f t="shared" si="3"/>
        <v>wk 23</v>
      </c>
    </row>
    <row r="6800" ht="12.75" customHeight="1">
      <c r="A6800" s="15" t="s">
        <v>4715</v>
      </c>
      <c r="B6800" s="15" t="s">
        <v>3123</v>
      </c>
      <c r="C6800" s="15" t="s">
        <v>4321</v>
      </c>
      <c r="D6800" s="15" t="s">
        <v>18150</v>
      </c>
      <c r="E6800" s="15" t="s">
        <v>18151</v>
      </c>
      <c r="F6800" s="15" t="s">
        <v>18075</v>
      </c>
      <c r="G6800" s="15" t="s">
        <v>18152</v>
      </c>
      <c r="H6800" s="15" t="s">
        <v>18153</v>
      </c>
      <c r="I6800" s="15" t="s">
        <v>4327</v>
      </c>
      <c r="J6800" s="15" t="s">
        <v>4367</v>
      </c>
      <c r="K6800" s="15"/>
      <c r="L6800" s="103" t="str">
        <f t="shared" si="1"/>
        <v>B-W4B-N7-70ml Natural Bottle</v>
      </c>
      <c r="M6800" s="103">
        <f t="shared" si="2"/>
        <v>27000</v>
      </c>
      <c r="N6800" s="102" t="str">
        <f t="shared" si="3"/>
        <v>wk 41</v>
      </c>
    </row>
    <row r="6801" ht="12.75" customHeight="1">
      <c r="A6801" s="15" t="s">
        <v>4724</v>
      </c>
      <c r="B6801" s="15" t="s">
        <v>3123</v>
      </c>
      <c r="C6801" s="15" t="s">
        <v>4321</v>
      </c>
      <c r="D6801" s="15" t="s">
        <v>18154</v>
      </c>
      <c r="E6801" s="15" t="s">
        <v>18155</v>
      </c>
      <c r="F6801" s="15" t="s">
        <v>18075</v>
      </c>
      <c r="G6801" s="15" t="s">
        <v>18156</v>
      </c>
      <c r="H6801" s="15" t="s">
        <v>18157</v>
      </c>
      <c r="I6801" s="15" t="s">
        <v>4327</v>
      </c>
      <c r="J6801" s="15" t="s">
        <v>4367</v>
      </c>
      <c r="K6801" s="15"/>
      <c r="L6801" s="103" t="str">
        <f t="shared" si="1"/>
        <v>B-W4B-N7-70ml Natural Bottle</v>
      </c>
      <c r="M6801" s="103">
        <f t="shared" si="2"/>
        <v>19000</v>
      </c>
      <c r="N6801" s="102" t="str">
        <f t="shared" si="3"/>
        <v>wk </v>
      </c>
    </row>
    <row r="6802" ht="12.75" customHeight="1">
      <c r="A6802" s="15" t="s">
        <v>4726</v>
      </c>
      <c r="B6802" s="15" t="s">
        <v>3123</v>
      </c>
      <c r="C6802" s="15" t="s">
        <v>4321</v>
      </c>
      <c r="D6802" s="15" t="s">
        <v>18158</v>
      </c>
      <c r="E6802" s="15" t="s">
        <v>18159</v>
      </c>
      <c r="F6802" s="15" t="s">
        <v>18075</v>
      </c>
      <c r="G6802" s="15" t="s">
        <v>18160</v>
      </c>
      <c r="H6802" s="15" t="s">
        <v>18161</v>
      </c>
      <c r="I6802" s="15" t="s">
        <v>4327</v>
      </c>
      <c r="J6802" s="15" t="s">
        <v>4367</v>
      </c>
      <c r="K6802" s="15"/>
      <c r="L6802" s="103" t="str">
        <f t="shared" si="1"/>
        <v>B-W4B-N7-70ml Natural Bottle</v>
      </c>
      <c r="M6802" s="103">
        <f t="shared" si="2"/>
        <v>7000</v>
      </c>
      <c r="N6802" s="102" t="str">
        <f t="shared" si="3"/>
        <v>wk </v>
      </c>
    </row>
    <row r="6803" ht="12.75" customHeight="1">
      <c r="A6803" s="15" t="s">
        <v>4734</v>
      </c>
      <c r="B6803" s="15" t="s">
        <v>3123</v>
      </c>
      <c r="C6803" s="15" t="s">
        <v>4321</v>
      </c>
      <c r="D6803" s="15" t="s">
        <v>15894</v>
      </c>
      <c r="E6803" s="15" t="s">
        <v>18162</v>
      </c>
      <c r="F6803" s="15" t="s">
        <v>18075</v>
      </c>
      <c r="G6803" s="15" t="s">
        <v>18141</v>
      </c>
      <c r="H6803" s="15" t="s">
        <v>18142</v>
      </c>
      <c r="I6803" s="15" t="s">
        <v>4327</v>
      </c>
      <c r="J6803" s="15" t="s">
        <v>4367</v>
      </c>
      <c r="K6803" s="15"/>
      <c r="L6803" s="103" t="str">
        <f t="shared" si="1"/>
        <v>B-W4B-N7-70ml Natural Bottle</v>
      </c>
      <c r="M6803" s="103">
        <f t="shared" si="2"/>
        <v>1000</v>
      </c>
      <c r="N6803" s="102" t="str">
        <f t="shared" si="3"/>
        <v>wk </v>
      </c>
    </row>
    <row r="6804" ht="12.75" customHeight="1">
      <c r="A6804" s="15" t="s">
        <v>4734</v>
      </c>
      <c r="B6804" s="15" t="s">
        <v>3123</v>
      </c>
      <c r="C6804" s="15" t="s">
        <v>4321</v>
      </c>
      <c r="D6804" s="15" t="s">
        <v>18163</v>
      </c>
      <c r="E6804" s="15" t="s">
        <v>18164</v>
      </c>
      <c r="F6804" s="15" t="s">
        <v>18075</v>
      </c>
      <c r="G6804" s="15" t="s">
        <v>18165</v>
      </c>
      <c r="H6804" s="15" t="s">
        <v>18166</v>
      </c>
      <c r="I6804" s="15" t="s">
        <v>4327</v>
      </c>
      <c r="J6804" s="15" t="s">
        <v>4328</v>
      </c>
      <c r="K6804" s="15"/>
      <c r="L6804" s="103" t="str">
        <f t="shared" si="1"/>
        <v>B-W4B-N7-70ml Natural Bottle</v>
      </c>
      <c r="M6804" s="103">
        <f t="shared" si="2"/>
        <v>10000</v>
      </c>
      <c r="N6804" s="102" t="str">
        <f t="shared" si="3"/>
        <v>wk </v>
      </c>
    </row>
    <row r="6805" ht="12.75" customHeight="1">
      <c r="A6805" s="15" t="s">
        <v>4739</v>
      </c>
      <c r="B6805" s="15" t="s">
        <v>3123</v>
      </c>
      <c r="C6805" s="15" t="s">
        <v>4321</v>
      </c>
      <c r="D6805" s="15" t="s">
        <v>18167</v>
      </c>
      <c r="E6805" s="15" t="s">
        <v>18168</v>
      </c>
      <c r="F6805" s="15" t="s">
        <v>18075</v>
      </c>
      <c r="G6805" s="15" t="s">
        <v>18169</v>
      </c>
      <c r="H6805" s="15" t="s">
        <v>18170</v>
      </c>
      <c r="I6805" s="15" t="s">
        <v>4327</v>
      </c>
      <c r="J6805" s="15" t="s">
        <v>4328</v>
      </c>
      <c r="K6805" s="15"/>
      <c r="L6805" s="103" t="str">
        <f t="shared" si="1"/>
        <v>B-W4B-N7-70ml Natural Bottle</v>
      </c>
      <c r="M6805" s="103">
        <f t="shared" si="2"/>
        <v>20000</v>
      </c>
      <c r="N6805" s="102" t="str">
        <f t="shared" si="3"/>
        <v>wk </v>
      </c>
    </row>
    <row r="6806" ht="12.75" customHeight="1">
      <c r="A6806" s="15" t="s">
        <v>4753</v>
      </c>
      <c r="B6806" s="15" t="s">
        <v>3123</v>
      </c>
      <c r="C6806" s="15" t="s">
        <v>4321</v>
      </c>
      <c r="D6806" s="15" t="s">
        <v>18171</v>
      </c>
      <c r="E6806" s="15" t="s">
        <v>18172</v>
      </c>
      <c r="F6806" s="15" t="s">
        <v>18075</v>
      </c>
      <c r="G6806" s="15" t="s">
        <v>18173</v>
      </c>
      <c r="H6806" s="15" t="s">
        <v>18174</v>
      </c>
      <c r="I6806" s="15" t="s">
        <v>4327</v>
      </c>
      <c r="J6806" s="15" t="s">
        <v>4328</v>
      </c>
      <c r="K6806" s="15"/>
      <c r="L6806" s="103" t="str">
        <f t="shared" si="1"/>
        <v>B-W4B-N7-70ml Natural Bottle</v>
      </c>
      <c r="M6806" s="103">
        <f t="shared" si="2"/>
        <v>17000</v>
      </c>
      <c r="N6806" s="102" t="str">
        <f t="shared" si="3"/>
        <v>wk </v>
      </c>
    </row>
    <row r="6807" ht="12.75" customHeight="1">
      <c r="A6807" s="15" t="s">
        <v>4756</v>
      </c>
      <c r="B6807" s="15" t="s">
        <v>3123</v>
      </c>
      <c r="C6807" s="15" t="s">
        <v>4321</v>
      </c>
      <c r="D6807" s="15" t="s">
        <v>17557</v>
      </c>
      <c r="E6807" s="15" t="s">
        <v>18175</v>
      </c>
      <c r="F6807" s="15" t="s">
        <v>18075</v>
      </c>
      <c r="G6807" s="15" t="s">
        <v>18176</v>
      </c>
      <c r="H6807" s="15" t="s">
        <v>18177</v>
      </c>
      <c r="I6807" s="15" t="s">
        <v>4327</v>
      </c>
      <c r="J6807" s="15" t="s">
        <v>4328</v>
      </c>
      <c r="K6807" s="15"/>
      <c r="L6807" s="103" t="str">
        <f t="shared" si="1"/>
        <v>B-W4B-N7-70ml Natural Bottle</v>
      </c>
      <c r="M6807" s="103">
        <f t="shared" si="2"/>
        <v>4000</v>
      </c>
      <c r="N6807" s="102" t="str">
        <f t="shared" si="3"/>
        <v>wk 2</v>
      </c>
    </row>
    <row r="6808" ht="12.75" customHeight="1">
      <c r="A6808" s="15" t="s">
        <v>4758</v>
      </c>
      <c r="B6808" s="15" t="s">
        <v>3123</v>
      </c>
      <c r="C6808" s="15" t="s">
        <v>4321</v>
      </c>
      <c r="D6808" s="15" t="s">
        <v>18178</v>
      </c>
      <c r="E6808" s="15" t="s">
        <v>18179</v>
      </c>
      <c r="F6808" s="15" t="s">
        <v>18075</v>
      </c>
      <c r="G6808" s="15" t="s">
        <v>18180</v>
      </c>
      <c r="H6808" s="15" t="s">
        <v>18181</v>
      </c>
      <c r="I6808" s="15" t="s">
        <v>4327</v>
      </c>
      <c r="J6808" s="15" t="s">
        <v>4328</v>
      </c>
      <c r="K6808" s="15"/>
      <c r="L6808" s="103" t="str">
        <f t="shared" si="1"/>
        <v>B-W4B-N7-70ml Natural Bottle</v>
      </c>
      <c r="M6808" s="103">
        <f t="shared" si="2"/>
        <v>11000</v>
      </c>
      <c r="N6808" s="102" t="str">
        <f t="shared" si="3"/>
        <v>wk 10</v>
      </c>
    </row>
    <row r="6809" ht="12.75" customHeight="1">
      <c r="A6809" s="15" t="s">
        <v>4762</v>
      </c>
      <c r="B6809" s="15" t="s">
        <v>3123</v>
      </c>
      <c r="C6809" s="15" t="s">
        <v>4321</v>
      </c>
      <c r="D6809" s="15" t="s">
        <v>12123</v>
      </c>
      <c r="E6809" s="15" t="s">
        <v>18182</v>
      </c>
      <c r="F6809" s="15" t="s">
        <v>18075</v>
      </c>
      <c r="G6809" s="15" t="s">
        <v>18183</v>
      </c>
      <c r="H6809" s="15" t="s">
        <v>18184</v>
      </c>
      <c r="I6809" s="15" t="s">
        <v>4327</v>
      </c>
      <c r="J6809" s="15" t="s">
        <v>4328</v>
      </c>
      <c r="K6809" s="15"/>
      <c r="L6809" s="103" t="str">
        <f t="shared" si="1"/>
        <v>B-W4B-N7-70ml Natural Bottle</v>
      </c>
      <c r="M6809" s="103">
        <f t="shared" si="2"/>
        <v>5000</v>
      </c>
      <c r="N6809" s="102" t="str">
        <f t="shared" si="3"/>
        <v>wk 15</v>
      </c>
    </row>
    <row r="6810" ht="12.75" customHeight="1">
      <c r="A6810" s="15" t="s">
        <v>4766</v>
      </c>
      <c r="B6810" s="15" t="s">
        <v>3123</v>
      </c>
      <c r="C6810" s="15" t="s">
        <v>4321</v>
      </c>
      <c r="D6810" s="15" t="s">
        <v>18178</v>
      </c>
      <c r="E6810" s="15" t="s">
        <v>18185</v>
      </c>
      <c r="F6810" s="15" t="s">
        <v>18075</v>
      </c>
      <c r="G6810" s="15" t="s">
        <v>18180</v>
      </c>
      <c r="H6810" s="15" t="s">
        <v>18181</v>
      </c>
      <c r="I6810" s="15" t="s">
        <v>4327</v>
      </c>
      <c r="J6810" s="15" t="s">
        <v>4328</v>
      </c>
      <c r="K6810" s="15"/>
      <c r="L6810" s="103" t="str">
        <f t="shared" si="1"/>
        <v>B-W4B-N7-70ml Natural Bottle</v>
      </c>
      <c r="M6810" s="103">
        <f t="shared" si="2"/>
        <v>11000</v>
      </c>
      <c r="N6810" s="102" t="str">
        <f t="shared" si="3"/>
        <v>wk 23</v>
      </c>
    </row>
    <row r="6811" ht="12.75" customHeight="1">
      <c r="A6811" s="15" t="s">
        <v>4766</v>
      </c>
      <c r="B6811" s="15" t="s">
        <v>3123</v>
      </c>
      <c r="C6811" s="15" t="s">
        <v>4321</v>
      </c>
      <c r="D6811" s="15" t="s">
        <v>11824</v>
      </c>
      <c r="E6811" s="15" t="s">
        <v>18186</v>
      </c>
      <c r="F6811" s="15" t="s">
        <v>18075</v>
      </c>
      <c r="G6811" s="15" t="s">
        <v>9648</v>
      </c>
      <c r="H6811" s="15" t="s">
        <v>18187</v>
      </c>
      <c r="I6811" s="15" t="s">
        <v>4327</v>
      </c>
      <c r="J6811" s="15" t="s">
        <v>4328</v>
      </c>
      <c r="K6811" s="15"/>
      <c r="L6811" s="103" t="str">
        <f t="shared" si="1"/>
        <v>B-W4B-N7-70ml Natural Bottle</v>
      </c>
      <c r="M6811" s="103">
        <f t="shared" si="2"/>
        <v>3000</v>
      </c>
      <c r="N6811" s="102" t="str">
        <f t="shared" si="3"/>
        <v>wk 23</v>
      </c>
    </row>
    <row r="6812" ht="12.75" customHeight="1">
      <c r="A6812" s="15" t="s">
        <v>4769</v>
      </c>
      <c r="B6812" s="15" t="s">
        <v>3123</v>
      </c>
      <c r="C6812" s="15" t="s">
        <v>4321</v>
      </c>
      <c r="D6812" s="15" t="s">
        <v>11824</v>
      </c>
      <c r="E6812" s="15" t="s">
        <v>18188</v>
      </c>
      <c r="F6812" s="15" t="s">
        <v>18075</v>
      </c>
      <c r="G6812" s="15" t="s">
        <v>9648</v>
      </c>
      <c r="H6812" s="15" t="s">
        <v>18187</v>
      </c>
      <c r="I6812" s="15" t="s">
        <v>4327</v>
      </c>
      <c r="J6812" s="15" t="s">
        <v>4328</v>
      </c>
      <c r="K6812" s="15"/>
      <c r="L6812" s="103" t="str">
        <f t="shared" si="1"/>
        <v>B-W4B-N7-70ml Natural Bottle</v>
      </c>
      <c r="M6812" s="103">
        <f t="shared" si="2"/>
        <v>3000</v>
      </c>
      <c r="N6812" s="102" t="str">
        <f t="shared" si="3"/>
        <v>wk 28</v>
      </c>
    </row>
    <row r="6813" ht="12.75" customHeight="1">
      <c r="A6813" s="15" t="s">
        <v>4773</v>
      </c>
      <c r="B6813" s="15" t="s">
        <v>3123</v>
      </c>
      <c r="C6813" s="15" t="s">
        <v>4321</v>
      </c>
      <c r="D6813" s="15" t="s">
        <v>18146</v>
      </c>
      <c r="E6813" s="15" t="s">
        <v>18189</v>
      </c>
      <c r="F6813" s="15" t="s">
        <v>18075</v>
      </c>
      <c r="G6813" s="15" t="s">
        <v>18148</v>
      </c>
      <c r="H6813" s="15" t="s">
        <v>18149</v>
      </c>
      <c r="I6813" s="15" t="s">
        <v>4327</v>
      </c>
      <c r="J6813" s="15" t="s">
        <v>4328</v>
      </c>
      <c r="K6813" s="15"/>
      <c r="L6813" s="103" t="str">
        <f t="shared" si="1"/>
        <v>B-W4B-N7-70ml Natural Bottle</v>
      </c>
      <c r="M6813" s="103">
        <f t="shared" si="2"/>
        <v>15000</v>
      </c>
      <c r="N6813" s="102" t="str">
        <f t="shared" si="3"/>
        <v>wk 41</v>
      </c>
    </row>
    <row r="6814" ht="12.75" customHeight="1">
      <c r="A6814" s="15" t="s">
        <v>4808</v>
      </c>
      <c r="B6814" s="15" t="s">
        <v>3123</v>
      </c>
      <c r="C6814" s="15" t="s">
        <v>4321</v>
      </c>
      <c r="D6814" s="15" t="s">
        <v>15894</v>
      </c>
      <c r="E6814" s="15" t="s">
        <v>18190</v>
      </c>
      <c r="F6814" s="15" t="s">
        <v>18075</v>
      </c>
      <c r="G6814" s="15" t="s">
        <v>18141</v>
      </c>
      <c r="H6814" s="15" t="s">
        <v>18191</v>
      </c>
      <c r="I6814" s="15" t="s">
        <v>4327</v>
      </c>
      <c r="J6814" s="15" t="s">
        <v>4328</v>
      </c>
      <c r="K6814" s="15"/>
      <c r="L6814" s="103" t="str">
        <f t="shared" si="1"/>
        <v>B-W4B-N7-70ml Natural Bottle</v>
      </c>
      <c r="M6814" s="103">
        <f t="shared" si="2"/>
        <v>1000</v>
      </c>
      <c r="N6814" s="102" t="str">
        <f t="shared" si="3"/>
        <v>wk </v>
      </c>
    </row>
    <row r="6815" ht="12.75" customHeight="1">
      <c r="A6815" s="15" t="s">
        <v>4808</v>
      </c>
      <c r="B6815" s="15" t="s">
        <v>3123</v>
      </c>
      <c r="C6815" s="15" t="s">
        <v>4321</v>
      </c>
      <c r="D6815" s="15" t="s">
        <v>18154</v>
      </c>
      <c r="E6815" s="15" t="s">
        <v>18192</v>
      </c>
      <c r="F6815" s="15" t="s">
        <v>18075</v>
      </c>
      <c r="G6815" s="15" t="s">
        <v>18156</v>
      </c>
      <c r="H6815" s="15" t="s">
        <v>18193</v>
      </c>
      <c r="I6815" s="15" t="s">
        <v>4327</v>
      </c>
      <c r="J6815" s="15" t="s">
        <v>4328</v>
      </c>
      <c r="K6815" s="15"/>
      <c r="L6815" s="103" t="str">
        <f t="shared" si="1"/>
        <v>B-W4B-N7-70ml Natural Bottle</v>
      </c>
      <c r="M6815" s="103">
        <f t="shared" si="2"/>
        <v>19000</v>
      </c>
      <c r="N6815" s="102" t="str">
        <f t="shared" si="3"/>
        <v>wk </v>
      </c>
    </row>
    <row r="6816" ht="12.75" customHeight="1">
      <c r="A6816" s="15" t="s">
        <v>4816</v>
      </c>
      <c r="B6816" s="15" t="s">
        <v>3123</v>
      </c>
      <c r="C6816" s="15" t="s">
        <v>4321</v>
      </c>
      <c r="D6816" s="15" t="s">
        <v>18194</v>
      </c>
      <c r="E6816" s="15" t="s">
        <v>18195</v>
      </c>
      <c r="F6816" s="15" t="s">
        <v>18075</v>
      </c>
      <c r="G6816" s="15" t="s">
        <v>18196</v>
      </c>
      <c r="H6816" s="15" t="s">
        <v>18197</v>
      </c>
      <c r="I6816" s="15" t="s">
        <v>4327</v>
      </c>
      <c r="J6816" s="15" t="s">
        <v>4328</v>
      </c>
      <c r="K6816" s="15"/>
      <c r="L6816" s="103" t="str">
        <f t="shared" si="1"/>
        <v>B-W4B-N7-70ml Natural Bottle</v>
      </c>
      <c r="M6816" s="103">
        <f t="shared" si="2"/>
        <v>23000</v>
      </c>
      <c r="N6816" s="102" t="str">
        <f t="shared" si="3"/>
        <v>wk 2</v>
      </c>
    </row>
    <row r="6817" ht="12.75" customHeight="1">
      <c r="A6817" s="15" t="s">
        <v>4823</v>
      </c>
      <c r="B6817" s="15" t="s">
        <v>3123</v>
      </c>
      <c r="C6817" s="15" t="s">
        <v>4321</v>
      </c>
      <c r="D6817" s="15" t="s">
        <v>18198</v>
      </c>
      <c r="E6817" s="15" t="s">
        <v>18199</v>
      </c>
      <c r="F6817" s="15" t="s">
        <v>18075</v>
      </c>
      <c r="G6817" s="15" t="s">
        <v>10761</v>
      </c>
      <c r="H6817" s="15" t="s">
        <v>18200</v>
      </c>
      <c r="I6817" s="15" t="s">
        <v>4327</v>
      </c>
      <c r="J6817" s="15" t="s">
        <v>4328</v>
      </c>
      <c r="K6817" s="15"/>
      <c r="L6817" s="103" t="str">
        <f t="shared" si="1"/>
        <v>B-W4B-N7-70ml Natural Bottle</v>
      </c>
      <c r="M6817" s="103">
        <f t="shared" si="2"/>
        <v>18000</v>
      </c>
      <c r="N6817" s="102" t="str">
        <f t="shared" si="3"/>
        <v>wk 15</v>
      </c>
    </row>
    <row r="6818" ht="12.75" customHeight="1">
      <c r="A6818" s="15" t="s">
        <v>4826</v>
      </c>
      <c r="B6818" s="15" t="s">
        <v>3123</v>
      </c>
      <c r="C6818" s="15" t="s">
        <v>4321</v>
      </c>
      <c r="D6818" s="15" t="s">
        <v>18158</v>
      </c>
      <c r="E6818" s="15" t="s">
        <v>18201</v>
      </c>
      <c r="F6818" s="15" t="s">
        <v>18075</v>
      </c>
      <c r="G6818" s="15" t="s">
        <v>18160</v>
      </c>
      <c r="H6818" s="15" t="s">
        <v>18202</v>
      </c>
      <c r="I6818" s="15" t="s">
        <v>4327</v>
      </c>
      <c r="J6818" s="15" t="s">
        <v>4328</v>
      </c>
      <c r="K6818" s="15"/>
      <c r="L6818" s="103" t="str">
        <f t="shared" si="1"/>
        <v>B-W4B-N7-70ml Natural Bottle</v>
      </c>
      <c r="M6818" s="103">
        <f t="shared" si="2"/>
        <v>7000</v>
      </c>
      <c r="N6818" s="102" t="str">
        <f t="shared" si="3"/>
        <v>wk 19</v>
      </c>
    </row>
    <row r="6819" ht="12.75" customHeight="1">
      <c r="A6819" s="15" t="s">
        <v>4830</v>
      </c>
      <c r="B6819" s="15" t="s">
        <v>3123</v>
      </c>
      <c r="C6819" s="15" t="s">
        <v>4321</v>
      </c>
      <c r="D6819" s="15" t="s">
        <v>18167</v>
      </c>
      <c r="E6819" s="15" t="s">
        <v>18203</v>
      </c>
      <c r="F6819" s="15" t="s">
        <v>18075</v>
      </c>
      <c r="G6819" s="15" t="s">
        <v>18169</v>
      </c>
      <c r="H6819" s="15" t="s">
        <v>18204</v>
      </c>
      <c r="I6819" s="15" t="s">
        <v>4327</v>
      </c>
      <c r="J6819" s="15" t="s">
        <v>4328</v>
      </c>
      <c r="K6819" s="15"/>
      <c r="L6819" s="103" t="str">
        <f t="shared" si="1"/>
        <v>B-W4B-N7-70ml Natural Bottle</v>
      </c>
      <c r="M6819" s="103">
        <f t="shared" si="2"/>
        <v>20000</v>
      </c>
      <c r="N6819" s="102" t="str">
        <f t="shared" si="3"/>
        <v>wk 32</v>
      </c>
    </row>
    <row r="6820" ht="12.75" customHeight="1">
      <c r="A6820" s="15" t="s">
        <v>4835</v>
      </c>
      <c r="B6820" s="15" t="s">
        <v>3123</v>
      </c>
      <c r="C6820" s="15" t="s">
        <v>4321</v>
      </c>
      <c r="D6820" s="15" t="s">
        <v>18158</v>
      </c>
      <c r="E6820" s="15" t="s">
        <v>18205</v>
      </c>
      <c r="F6820" s="15" t="s">
        <v>18075</v>
      </c>
      <c r="G6820" s="15" t="s">
        <v>18160</v>
      </c>
      <c r="H6820" s="15" t="s">
        <v>18202</v>
      </c>
      <c r="I6820" s="15" t="s">
        <v>4327</v>
      </c>
      <c r="J6820" s="15" t="s">
        <v>4328</v>
      </c>
      <c r="K6820" s="15"/>
      <c r="L6820" s="103" t="str">
        <f t="shared" si="1"/>
        <v>B-W4B-N7-70ml Natural Bottle</v>
      </c>
      <c r="M6820" s="103">
        <f t="shared" si="2"/>
        <v>7000</v>
      </c>
      <c r="N6820" s="102" t="str">
        <f t="shared" si="3"/>
        <v>wk 37</v>
      </c>
    </row>
    <row r="6821" ht="12.75" customHeight="1">
      <c r="A6821" s="15" t="s">
        <v>4851</v>
      </c>
      <c r="B6821" s="15" t="s">
        <v>3123</v>
      </c>
      <c r="C6821" s="15" t="s">
        <v>4321</v>
      </c>
      <c r="D6821" s="15" t="s">
        <v>18206</v>
      </c>
      <c r="E6821" s="15" t="s">
        <v>18207</v>
      </c>
      <c r="F6821" s="15" t="s">
        <v>18075</v>
      </c>
      <c r="G6821" s="15" t="s">
        <v>9678</v>
      </c>
      <c r="H6821" s="15" t="s">
        <v>18208</v>
      </c>
      <c r="I6821" s="15" t="s">
        <v>4327</v>
      </c>
      <c r="J6821" s="15" t="s">
        <v>4328</v>
      </c>
      <c r="K6821" s="15"/>
      <c r="L6821" s="103" t="str">
        <f t="shared" si="1"/>
        <v>B-W4B-N7-70ml Natural Bottle</v>
      </c>
      <c r="M6821" s="103">
        <f t="shared" si="2"/>
        <v>6000</v>
      </c>
      <c r="N6821" s="102" t="str">
        <f t="shared" si="3"/>
        <v>wk </v>
      </c>
    </row>
    <row r="6822" ht="12.75" customHeight="1">
      <c r="A6822" s="15" t="s">
        <v>18209</v>
      </c>
      <c r="B6822" s="15"/>
      <c r="C6822" s="15" t="s">
        <v>3146</v>
      </c>
      <c r="D6822" s="15" t="s">
        <v>3145</v>
      </c>
      <c r="E6822" s="15"/>
      <c r="F6822" s="15" t="s">
        <v>4308</v>
      </c>
      <c r="G6822" s="15" t="s">
        <v>18210</v>
      </c>
      <c r="H6822" s="15" t="s">
        <v>3149</v>
      </c>
      <c r="I6822" s="15" t="s">
        <v>3177</v>
      </c>
      <c r="J6822" s="15"/>
      <c r="K6822" s="15"/>
      <c r="L6822" s="103" t="str">
        <f t="shared" si="1"/>
        <v>B-W4-N7-70 ml Natural Bottle</v>
      </c>
      <c r="M6822" s="103">
        <f t="shared" si="2"/>
        <v>0</v>
      </c>
      <c r="N6822" s="102" t="str">
        <f t="shared" si="3"/>
        <v>wk </v>
      </c>
    </row>
    <row r="6823" ht="12.75" customHeight="1">
      <c r="A6823" s="15" t="s">
        <v>4527</v>
      </c>
      <c r="B6823" s="15" t="s">
        <v>3123</v>
      </c>
      <c r="C6823" s="15" t="s">
        <v>4321</v>
      </c>
      <c r="D6823" s="15" t="s">
        <v>3884</v>
      </c>
      <c r="E6823" s="15" t="s">
        <v>18211</v>
      </c>
      <c r="F6823" s="15" t="s">
        <v>4324</v>
      </c>
      <c r="G6823" s="15" t="s">
        <v>18212</v>
      </c>
      <c r="H6823" s="15" t="s">
        <v>18213</v>
      </c>
      <c r="I6823" s="15" t="s">
        <v>4327</v>
      </c>
      <c r="J6823" s="15" t="s">
        <v>4328</v>
      </c>
      <c r="K6823" s="15"/>
      <c r="L6823" s="103" t="str">
        <f t="shared" si="1"/>
        <v>B-W4-N7-70 ml Natural Bottle</v>
      </c>
      <c r="M6823" s="103">
        <f t="shared" si="2"/>
        <v>9000</v>
      </c>
      <c r="N6823" s="102" t="str">
        <f t="shared" si="3"/>
        <v>wk </v>
      </c>
    </row>
    <row r="6824" ht="12.75" customHeight="1">
      <c r="A6824" s="15" t="s">
        <v>4609</v>
      </c>
      <c r="B6824" s="15" t="s">
        <v>3123</v>
      </c>
      <c r="C6824" s="15" t="s">
        <v>4321</v>
      </c>
      <c r="D6824" s="15" t="s">
        <v>6173</v>
      </c>
      <c r="E6824" s="15" t="s">
        <v>18214</v>
      </c>
      <c r="F6824" s="15" t="s">
        <v>4324</v>
      </c>
      <c r="G6824" s="15" t="s">
        <v>18215</v>
      </c>
      <c r="H6824" s="15" t="s">
        <v>18216</v>
      </c>
      <c r="I6824" s="15" t="s">
        <v>4327</v>
      </c>
      <c r="J6824" s="15" t="s">
        <v>4328</v>
      </c>
      <c r="K6824" s="15"/>
      <c r="L6824" s="103" t="str">
        <f t="shared" si="1"/>
        <v>B-W4-N7-70 ml Natural Bottle</v>
      </c>
      <c r="M6824" s="103">
        <f t="shared" si="2"/>
        <v>20000</v>
      </c>
      <c r="N6824" s="102" t="str">
        <f t="shared" si="3"/>
        <v>wk 6</v>
      </c>
    </row>
    <row r="6825" ht="12.75" customHeight="1">
      <c r="A6825" s="15" t="s">
        <v>18217</v>
      </c>
      <c r="B6825" s="15" t="s">
        <v>2903</v>
      </c>
      <c r="C6825" s="15" t="s">
        <v>3146</v>
      </c>
      <c r="D6825" s="15" t="s">
        <v>3145</v>
      </c>
      <c r="E6825" s="15"/>
      <c r="F6825" s="15" t="s">
        <v>4308</v>
      </c>
      <c r="G6825" s="15" t="s">
        <v>18218</v>
      </c>
      <c r="H6825" s="15" t="s">
        <v>3149</v>
      </c>
      <c r="I6825" s="15" t="s">
        <v>3177</v>
      </c>
      <c r="J6825" s="15"/>
      <c r="K6825" s="15"/>
      <c r="L6825" s="103" t="str">
        <f t="shared" si="1"/>
        <v>B-W4-N7PWANI-70 ml Nal Pntd Pwani coconut oil Bottle</v>
      </c>
      <c r="M6825" s="103">
        <f t="shared" si="2"/>
        <v>0</v>
      </c>
      <c r="N6825" s="102" t="str">
        <f t="shared" si="3"/>
        <v>wk </v>
      </c>
    </row>
    <row r="6826" ht="12.75" customHeight="1">
      <c r="A6826" s="15" t="s">
        <v>18219</v>
      </c>
      <c r="B6826" s="15" t="s">
        <v>3123</v>
      </c>
      <c r="C6826" s="15" t="s">
        <v>4321</v>
      </c>
      <c r="D6826" s="15" t="s">
        <v>18220</v>
      </c>
      <c r="E6826" s="15" t="s">
        <v>18221</v>
      </c>
      <c r="F6826" s="15" t="s">
        <v>18222</v>
      </c>
      <c r="G6826" s="15" t="s">
        <v>18223</v>
      </c>
      <c r="H6826" s="15" t="s">
        <v>18224</v>
      </c>
      <c r="I6826" s="15" t="s">
        <v>4327</v>
      </c>
      <c r="J6826" s="15" t="s">
        <v>5653</v>
      </c>
      <c r="K6826" s="15"/>
      <c r="L6826" s="103" t="str">
        <f t="shared" si="1"/>
        <v>B-W4-N7PWANI-70 ml Nal Pntd Pwani coconut oil Bottle</v>
      </c>
      <c r="M6826" s="103">
        <f t="shared" si="2"/>
        <v>7470</v>
      </c>
      <c r="N6826" s="102" t="str">
        <f t="shared" si="3"/>
        <v>wk 27</v>
      </c>
    </row>
    <row r="6827" ht="12.75" customHeight="1">
      <c r="A6827" s="15" t="s">
        <v>4423</v>
      </c>
      <c r="B6827" s="15" t="s">
        <v>3123</v>
      </c>
      <c r="C6827" s="15" t="s">
        <v>4321</v>
      </c>
      <c r="D6827" s="15" t="s">
        <v>18225</v>
      </c>
      <c r="E6827" s="15" t="s">
        <v>18226</v>
      </c>
      <c r="F6827" s="15" t="s">
        <v>18222</v>
      </c>
      <c r="G6827" s="15" t="s">
        <v>18227</v>
      </c>
      <c r="H6827" s="15" t="s">
        <v>18228</v>
      </c>
      <c r="I6827" s="15" t="s">
        <v>4327</v>
      </c>
      <c r="J6827" s="15" t="s">
        <v>4345</v>
      </c>
      <c r="K6827" s="15"/>
      <c r="L6827" s="103" t="str">
        <f t="shared" si="1"/>
        <v>B-W4-N7PWANI-70 ml Nal Pntd Pwani coconut oil Bottle</v>
      </c>
      <c r="M6827" s="103">
        <f t="shared" si="2"/>
        <v>5530</v>
      </c>
      <c r="N6827" s="102" t="str">
        <f t="shared" si="3"/>
        <v>wk 40</v>
      </c>
    </row>
    <row r="6828" ht="12.75" customHeight="1">
      <c r="A6828" s="15" t="s">
        <v>18229</v>
      </c>
      <c r="B6828" s="112">
        <v>363.0</v>
      </c>
      <c r="C6828" s="15"/>
      <c r="D6828" s="15"/>
      <c r="E6828" s="15"/>
      <c r="F6828" s="15"/>
      <c r="G6828" s="15"/>
      <c r="H6828" s="15"/>
      <c r="I6828" s="15"/>
      <c r="J6828" s="15"/>
      <c r="K6828" s="15"/>
      <c r="L6828" s="103" t="str">
        <f t="shared" si="1"/>
        <v>B-W4-N7PWANI-70 ml Nal Pntd Pwani coconut oil Bottle</v>
      </c>
      <c r="M6828" s="103">
        <f t="shared" si="2"/>
        <v>0</v>
      </c>
      <c r="N6828" s="102" t="str">
        <f t="shared" si="3"/>
        <v>wk </v>
      </c>
    </row>
    <row r="6829" ht="12.75" customHeight="1">
      <c r="A6829" s="15" t="s">
        <v>18230</v>
      </c>
      <c r="B6829" s="15" t="s">
        <v>18231</v>
      </c>
      <c r="C6829" s="15" t="s">
        <v>18232</v>
      </c>
      <c r="D6829" s="15" t="s">
        <v>18233</v>
      </c>
      <c r="E6829" s="15" t="s">
        <v>4352</v>
      </c>
      <c r="F6829" s="15" t="s">
        <v>18234</v>
      </c>
      <c r="G6829" s="15" t="s">
        <v>4352</v>
      </c>
      <c r="H6829" s="15"/>
      <c r="I6829" s="15"/>
      <c r="J6829" s="15"/>
      <c r="K6829" s="15"/>
      <c r="L6829" s="103" t="str">
        <f t="shared" si="1"/>
        <v>B-W4-N7PWANI-70 ml Nal Pntd Pwani coconut oil Bottle</v>
      </c>
      <c r="M6829" s="103">
        <f t="shared" si="2"/>
        <v>0</v>
      </c>
      <c r="N6829" s="102" t="str">
        <f t="shared" si="3"/>
        <v>wk </v>
      </c>
    </row>
    <row r="6830" ht="12.75" customHeight="1">
      <c r="A6830" s="15" t="s">
        <v>4129</v>
      </c>
      <c r="B6830" s="15"/>
      <c r="C6830" s="15"/>
      <c r="D6830" s="15"/>
      <c r="E6830" s="15"/>
      <c r="F6830" s="15"/>
      <c r="G6830" s="15"/>
      <c r="H6830" s="15"/>
      <c r="I6830" s="15"/>
      <c r="J6830" s="15"/>
      <c r="K6830" s="15"/>
      <c r="L6830" s="103" t="str">
        <f t="shared" si="1"/>
        <v>B-W4-N7PWANI-70 ml Nal Pntd Pwani coconut oil Bottle</v>
      </c>
      <c r="M6830" s="103">
        <f t="shared" si="2"/>
        <v>0</v>
      </c>
      <c r="N6830" s="102" t="str">
        <f t="shared" si="3"/>
        <v>wk </v>
      </c>
    </row>
    <row r="6831" ht="12.75" customHeight="1">
      <c r="A6831" s="15" t="s">
        <v>18235</v>
      </c>
      <c r="B6831" s="15" t="s">
        <v>3143</v>
      </c>
      <c r="C6831" s="15" t="s">
        <v>18236</v>
      </c>
      <c r="D6831" s="15" t="s">
        <v>3144</v>
      </c>
      <c r="E6831" s="15" t="s">
        <v>18237</v>
      </c>
      <c r="F6831" s="15"/>
      <c r="G6831" s="15"/>
      <c r="H6831" s="15"/>
      <c r="I6831" s="15"/>
      <c r="J6831" s="15"/>
      <c r="K6831" s="15"/>
      <c r="L6831" s="103" t="str">
        <f t="shared" si="1"/>
        <v>B-W4-N7PWANI-70 ml Nal Pntd Pwani coconut oil Bottle</v>
      </c>
      <c r="M6831" s="103">
        <f t="shared" si="2"/>
        <v>0</v>
      </c>
      <c r="N6831" s="102" t="str">
        <f t="shared" si="3"/>
        <v>wk </v>
      </c>
    </row>
  </sheetData>
  <autoFilter ref="$A$1:$N$6518"/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0"/>
  <cols>
    <col customWidth="1" min="1" max="1" width="9.0"/>
    <col customWidth="1" min="2" max="2" width="16.25"/>
    <col customWidth="1" min="3" max="3" width="9.0"/>
    <col customWidth="1" min="4" max="15" width="8.75"/>
    <col customWidth="1" min="16" max="26" width="7.63"/>
  </cols>
  <sheetData>
    <row r="1" ht="12.75" customHeight="1">
      <c r="A1" s="111" t="s">
        <v>18238</v>
      </c>
      <c r="B1" s="111" t="s">
        <v>1</v>
      </c>
      <c r="C1" s="111" t="s">
        <v>0</v>
      </c>
      <c r="D1" s="111" t="s">
        <v>18239</v>
      </c>
      <c r="E1" s="111" t="s">
        <v>18240</v>
      </c>
      <c r="F1" s="111" t="s">
        <v>18241</v>
      </c>
      <c r="G1" s="111" t="s">
        <v>18242</v>
      </c>
      <c r="H1" s="111" t="s">
        <v>18243</v>
      </c>
      <c r="I1" s="111" t="s">
        <v>18244</v>
      </c>
      <c r="J1" s="111" t="s">
        <v>18245</v>
      </c>
      <c r="K1" s="111" t="s">
        <v>18246</v>
      </c>
      <c r="L1" s="113" t="s">
        <v>18247</v>
      </c>
      <c r="M1" s="113" t="s">
        <v>0</v>
      </c>
      <c r="N1" s="113" t="s">
        <v>18248</v>
      </c>
      <c r="O1" s="111" t="str">
        <f>CELL("filename")</f>
        <v>#N/A</v>
      </c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ht="10.5" customHeight="1">
      <c r="A2" s="15" t="s">
        <v>18249</v>
      </c>
      <c r="B2" s="15" t="s">
        <v>18250</v>
      </c>
      <c r="C2" s="92">
        <v>43406.0</v>
      </c>
      <c r="D2" s="15"/>
      <c r="E2" s="15"/>
      <c r="F2" s="15"/>
      <c r="G2" s="15"/>
      <c r="H2" s="15"/>
      <c r="I2" s="15"/>
      <c r="J2" s="15"/>
      <c r="K2" s="15"/>
      <c r="L2" s="113" t="str">
        <f>IFERROR(VLOOKUP(B2,[3]bom!$A:$C,3,0)*G2,"")</f>
        <v>#ERROR!</v>
      </c>
      <c r="M2" s="114" t="str">
        <f>IFERROR(IFERROR(VLOOKUP(C2,[3]bom!$X$2:$AC$51,5,0),VLOOKUP(C2,[3]bom!$AE$2:$AG$61,2,0)),C2)</f>
        <v>#ERROR!</v>
      </c>
      <c r="N2" s="113" t="str">
        <f>IFERROR(IFERROR(VLOOKUP(C2,[3]bom!$X$2:$AC$51,6,0),VLOOKUP(C2,[3]bom!$AE$2:$AG$61,3,0)),"other")</f>
        <v>#ERROR!</v>
      </c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ht="12.75" customHeight="1">
      <c r="A3" s="15" t="s">
        <v>18251</v>
      </c>
      <c r="B3" s="15" t="s">
        <v>18252</v>
      </c>
      <c r="C3" s="15" t="s">
        <v>18253</v>
      </c>
      <c r="D3" s="15" t="s">
        <v>18254</v>
      </c>
      <c r="E3" s="93">
        <v>10800.0</v>
      </c>
      <c r="F3" s="93">
        <v>0.0</v>
      </c>
      <c r="G3" s="93">
        <v>0.0</v>
      </c>
      <c r="H3" s="93">
        <v>0.0</v>
      </c>
      <c r="I3" s="93">
        <v>0.0</v>
      </c>
      <c r="J3" s="93">
        <v>0.0</v>
      </c>
      <c r="K3" s="15" t="s">
        <v>18255</v>
      </c>
      <c r="L3" s="113" t="str">
        <f>IFERROR(VLOOKUP(B3,[3]bom!$A:$C,3,0)*G3,"")</f>
        <v>#ERROR!</v>
      </c>
      <c r="M3" s="114" t="str">
        <f>IFERROR(IFERROR(VLOOKUP(C3,[3]bom!$X$2:$AC$51,5,0),VLOOKUP(C3,[3]bom!$AE$2:$AG$61,2,0)),C3)</f>
        <v>#ERROR!</v>
      </c>
      <c r="N3" s="113" t="str">
        <f>IFERROR(IFERROR(VLOOKUP(C3,[3]bom!$X$2:$AC$51,6,0),VLOOKUP(C3,[3]bom!$AE$2:$AG$61,3,0)),"other")</f>
        <v>#ERROR!</v>
      </c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ht="12.75" customHeight="1">
      <c r="A4" s="15" t="s">
        <v>18256</v>
      </c>
      <c r="B4" s="15" t="s">
        <v>18257</v>
      </c>
      <c r="C4" s="15" t="s">
        <v>18258</v>
      </c>
      <c r="D4" s="15" t="s">
        <v>18259</v>
      </c>
      <c r="E4" s="93">
        <v>18000.0</v>
      </c>
      <c r="F4" s="93">
        <v>2559.06</v>
      </c>
      <c r="G4" s="93">
        <v>2355.0</v>
      </c>
      <c r="H4" s="93">
        <v>4.71</v>
      </c>
      <c r="I4" s="93">
        <v>0.0</v>
      </c>
      <c r="J4" s="93">
        <v>0.0</v>
      </c>
      <c r="K4" s="15" t="s">
        <v>18260</v>
      </c>
      <c r="L4" s="113" t="str">
        <f>IFERROR(VLOOKUP(B4,[3]bom!$A:$C,3,0)*G4,"")</f>
        <v>#ERROR!</v>
      </c>
      <c r="M4" s="114" t="str">
        <f>IFERROR(IFERROR(VLOOKUP(C4,[3]bom!$X$2:$AC$51,5,0),VLOOKUP(C4,[3]bom!$AE$2:$AG$61,2,0)),C4)</f>
        <v>#ERROR!</v>
      </c>
      <c r="N4" s="113" t="str">
        <f>IFERROR(IFERROR(VLOOKUP(C4,[3]bom!$X$2:$AC$51,6,0),VLOOKUP(C4,[3]bom!$AE$2:$AG$61,3,0)),"other")</f>
        <v>#ERROR!</v>
      </c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ht="12.75" customHeight="1">
      <c r="A5" s="15" t="s">
        <v>18261</v>
      </c>
      <c r="B5" s="15" t="s">
        <v>1020</v>
      </c>
      <c r="C5" s="15" t="s">
        <v>18262</v>
      </c>
      <c r="D5" s="15" t="s">
        <v>4150</v>
      </c>
      <c r="E5" s="93">
        <v>14400.0</v>
      </c>
      <c r="F5" s="93">
        <v>1654.42</v>
      </c>
      <c r="G5" s="93">
        <v>644.0</v>
      </c>
      <c r="H5" s="93">
        <v>5.152</v>
      </c>
      <c r="I5" s="93">
        <v>0.0</v>
      </c>
      <c r="J5" s="93">
        <v>0.0</v>
      </c>
      <c r="K5" s="15" t="s">
        <v>18260</v>
      </c>
      <c r="L5" s="113" t="str">
        <f>IFERROR(VLOOKUP(B5,[3]bom!$A:$C,3,0)*G5,"")</f>
        <v>#ERROR!</v>
      </c>
      <c r="M5" s="114" t="str">
        <f>IFERROR(IFERROR(VLOOKUP(C5,[3]bom!$X$2:$AC$51,5,0),VLOOKUP(C5,[3]bom!$AE$2:$AG$61,2,0)),C5)</f>
        <v>#ERROR!</v>
      </c>
      <c r="N5" s="113" t="str">
        <f>IFERROR(IFERROR(VLOOKUP(C5,[3]bom!$X$2:$AC$51,6,0),VLOOKUP(C5,[3]bom!$AE$2:$AG$61,3,0)),"other")</f>
        <v>#ERROR!</v>
      </c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ht="12.75" customHeight="1">
      <c r="A6" s="15" t="s">
        <v>18263</v>
      </c>
      <c r="B6" s="15" t="s">
        <v>18264</v>
      </c>
      <c r="C6" s="15" t="s">
        <v>18265</v>
      </c>
      <c r="D6" s="15" t="s">
        <v>18254</v>
      </c>
      <c r="E6" s="93">
        <v>7200.0</v>
      </c>
      <c r="F6" s="93">
        <v>1145.09</v>
      </c>
      <c r="G6" s="93">
        <v>320.0</v>
      </c>
      <c r="H6" s="93">
        <v>16.0</v>
      </c>
      <c r="I6" s="93">
        <v>0.0</v>
      </c>
      <c r="J6" s="93">
        <v>0.0</v>
      </c>
      <c r="K6" s="15" t="s">
        <v>18255</v>
      </c>
      <c r="L6" s="113" t="str">
        <f>IFERROR(VLOOKUP(B6,[3]bom!$A:$C,3,0)*G6,"")</f>
        <v>#ERROR!</v>
      </c>
      <c r="M6" s="114" t="str">
        <f>IFERROR(IFERROR(VLOOKUP(C6,[3]bom!$X$2:$AC$51,5,0),VLOOKUP(C6,[3]bom!$AE$2:$AG$61,2,0)),C6)</f>
        <v>#ERROR!</v>
      </c>
      <c r="N6" s="113" t="str">
        <f>IFERROR(IFERROR(VLOOKUP(C6,[3]bom!$X$2:$AC$51,6,0),VLOOKUP(C6,[3]bom!$AE$2:$AG$61,3,0)),"other")</f>
        <v>#ERROR!</v>
      </c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ht="12.75" customHeight="1">
      <c r="A7" s="15" t="s">
        <v>18266</v>
      </c>
      <c r="B7" s="15" t="s">
        <v>18267</v>
      </c>
      <c r="C7" s="15" t="s">
        <v>18268</v>
      </c>
      <c r="D7" s="15" t="s">
        <v>18269</v>
      </c>
      <c r="E7" s="93">
        <v>10800.0</v>
      </c>
      <c r="F7" s="93">
        <v>1897.78</v>
      </c>
      <c r="G7" s="93">
        <v>2040.0</v>
      </c>
      <c r="H7" s="93">
        <v>8.16</v>
      </c>
      <c r="I7" s="93">
        <v>0.0</v>
      </c>
      <c r="J7" s="93">
        <v>0.0</v>
      </c>
      <c r="K7" s="15" t="s">
        <v>18260</v>
      </c>
      <c r="L7" s="113" t="str">
        <f>IFERROR(VLOOKUP(B7,[3]bom!$A:$C,3,0)*G7,"")</f>
        <v>#ERROR!</v>
      </c>
      <c r="M7" s="114" t="str">
        <f>IFERROR(IFERROR(VLOOKUP(C7,[3]bom!$X$2:$AC$51,5,0),VLOOKUP(C7,[3]bom!$AE$2:$AG$61,2,0)),C7)</f>
        <v>#ERROR!</v>
      </c>
      <c r="N7" s="113" t="str">
        <f>IFERROR(IFERROR(VLOOKUP(C7,[3]bom!$X$2:$AC$51,6,0),VLOOKUP(C7,[3]bom!$AE$2:$AG$61,3,0)),"other")</f>
        <v>#ERROR!</v>
      </c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ht="12.75" customHeight="1">
      <c r="A8" s="15" t="s">
        <v>18270</v>
      </c>
      <c r="B8" s="15" t="s">
        <v>826</v>
      </c>
      <c r="C8" s="15" t="s">
        <v>18271</v>
      </c>
      <c r="D8" s="15" t="s">
        <v>4150</v>
      </c>
      <c r="E8" s="93">
        <v>7200.0</v>
      </c>
      <c r="F8" s="93">
        <v>0.0</v>
      </c>
      <c r="G8" s="93">
        <v>0.0</v>
      </c>
      <c r="H8" s="93">
        <v>0.0</v>
      </c>
      <c r="I8" s="93">
        <v>0.0</v>
      </c>
      <c r="J8" s="93">
        <v>0.0</v>
      </c>
      <c r="K8" s="15" t="s">
        <v>18260</v>
      </c>
      <c r="L8" s="113" t="str">
        <f>IFERROR(VLOOKUP(B8,[3]bom!$A:$C,3,0)*G8,"")</f>
        <v>#ERROR!</v>
      </c>
      <c r="M8" s="114" t="str">
        <f>IFERROR(IFERROR(VLOOKUP(C8,[3]bom!$X$2:$AC$51,5,0),VLOOKUP(C8,[3]bom!$AE$2:$AG$61,2,0)),C8)</f>
        <v>#ERROR!</v>
      </c>
      <c r="N8" s="113" t="str">
        <f>IFERROR(IFERROR(VLOOKUP(C8,[3]bom!$X$2:$AC$51,6,0),VLOOKUP(C8,[3]bom!$AE$2:$AG$61,3,0)),"other")</f>
        <v>#ERROR!</v>
      </c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ht="12.75" customHeight="1">
      <c r="A9" s="15" t="s">
        <v>18263</v>
      </c>
      <c r="B9" s="15" t="s">
        <v>18264</v>
      </c>
      <c r="C9" s="15" t="s">
        <v>18265</v>
      </c>
      <c r="D9" s="15" t="s">
        <v>18254</v>
      </c>
      <c r="E9" s="93">
        <v>5400.0</v>
      </c>
      <c r="F9" s="93">
        <v>0.0</v>
      </c>
      <c r="G9" s="93">
        <v>0.0</v>
      </c>
      <c r="H9" s="93">
        <v>0.0</v>
      </c>
      <c r="I9" s="93">
        <v>0.0</v>
      </c>
      <c r="J9" s="93">
        <v>0.0</v>
      </c>
      <c r="K9" s="15" t="s">
        <v>18255</v>
      </c>
      <c r="L9" s="113" t="str">
        <f>IFERROR(VLOOKUP(B9,[3]bom!$A:$C,3,0)*G9,"")</f>
        <v>#ERROR!</v>
      </c>
      <c r="M9" s="114" t="str">
        <f>IFERROR(IFERROR(VLOOKUP(C9,[3]bom!$X$2:$AC$51,5,0),VLOOKUP(C9,[3]bom!$AE$2:$AG$61,2,0)),C9)</f>
        <v>#ERROR!</v>
      </c>
      <c r="N9" s="113" t="str">
        <f>IFERROR(IFERROR(VLOOKUP(C9,[3]bom!$X$2:$AC$51,6,0),VLOOKUP(C9,[3]bom!$AE$2:$AG$61,3,0)),"other")</f>
        <v>#ERROR!</v>
      </c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12.75" customHeight="1">
      <c r="A10" s="15" t="s">
        <v>18272</v>
      </c>
      <c r="B10" s="15" t="s">
        <v>18273</v>
      </c>
      <c r="C10" s="15" t="s">
        <v>18274</v>
      </c>
      <c r="D10" s="15" t="s">
        <v>18259</v>
      </c>
      <c r="E10" s="93">
        <v>18000.0</v>
      </c>
      <c r="F10" s="93">
        <v>2559.06</v>
      </c>
      <c r="G10" s="93">
        <v>4770.0</v>
      </c>
      <c r="H10" s="93">
        <v>31.005</v>
      </c>
      <c r="I10" s="93">
        <v>0.0</v>
      </c>
      <c r="J10" s="93">
        <v>0.0</v>
      </c>
      <c r="K10" s="15" t="s">
        <v>18260</v>
      </c>
      <c r="L10" s="113" t="str">
        <f>IFERROR(VLOOKUP(B10,[3]bom!$A:$C,3,0)*G10,"")</f>
        <v>#ERROR!</v>
      </c>
      <c r="M10" s="114" t="str">
        <f>IFERROR(IFERROR(VLOOKUP(C10,[3]bom!$X$2:$AC$51,5,0),VLOOKUP(C10,[3]bom!$AE$2:$AG$61,2,0)),C10)</f>
        <v>#ERROR!</v>
      </c>
      <c r="N10" s="113" t="str">
        <f>IFERROR(IFERROR(VLOOKUP(C10,[3]bom!$X$2:$AC$51,6,0),VLOOKUP(C10,[3]bom!$AE$2:$AG$61,3,0)),"other")</f>
        <v>#ERROR!</v>
      </c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2.75" customHeight="1">
      <c r="A11" s="15" t="s">
        <v>18275</v>
      </c>
      <c r="B11" s="15" t="s">
        <v>18276</v>
      </c>
      <c r="C11" s="15" t="s">
        <v>18277</v>
      </c>
      <c r="D11" s="15" t="s">
        <v>18259</v>
      </c>
      <c r="E11" s="93">
        <v>18000.0</v>
      </c>
      <c r="F11" s="93">
        <v>2559.06</v>
      </c>
      <c r="G11" s="93">
        <v>860.0</v>
      </c>
      <c r="H11" s="93">
        <v>5.332000000000001</v>
      </c>
      <c r="I11" s="93">
        <v>0.0</v>
      </c>
      <c r="J11" s="93">
        <v>0.0</v>
      </c>
      <c r="K11" s="15" t="s">
        <v>18260</v>
      </c>
      <c r="L11" s="113" t="str">
        <f>IFERROR(VLOOKUP(B11,[3]bom!$A:$C,3,0)*G11,"")</f>
        <v>#ERROR!</v>
      </c>
      <c r="M11" s="114" t="str">
        <f>IFERROR(IFERROR(VLOOKUP(C11,[3]bom!$X$2:$AC$51,5,0),VLOOKUP(C11,[3]bom!$AE$2:$AG$61,2,0)),C11)</f>
        <v>#ERROR!</v>
      </c>
      <c r="N11" s="113" t="str">
        <f>IFERROR(IFERROR(VLOOKUP(C11,[3]bom!$X$2:$AC$51,6,0),VLOOKUP(C11,[3]bom!$AE$2:$AG$61,3,0)),"other")</f>
        <v>#ERROR!</v>
      </c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ht="12.75" customHeight="1">
      <c r="A12" s="15" t="s">
        <v>18270</v>
      </c>
      <c r="B12" s="15" t="s">
        <v>826</v>
      </c>
      <c r="C12" s="15" t="s">
        <v>18271</v>
      </c>
      <c r="D12" s="15" t="s">
        <v>4150</v>
      </c>
      <c r="E12" s="93">
        <v>7200.0</v>
      </c>
      <c r="F12" s="93">
        <v>827.21</v>
      </c>
      <c r="G12" s="93">
        <v>522.0</v>
      </c>
      <c r="H12" s="93">
        <v>2.088</v>
      </c>
      <c r="I12" s="93">
        <v>0.0</v>
      </c>
      <c r="J12" s="93">
        <v>0.0</v>
      </c>
      <c r="K12" s="15" t="s">
        <v>18260</v>
      </c>
      <c r="L12" s="113" t="str">
        <f>IFERROR(VLOOKUP(B12,[3]bom!$A:$C,3,0)*G12,"")</f>
        <v>#ERROR!</v>
      </c>
      <c r="M12" s="114" t="str">
        <f>IFERROR(IFERROR(VLOOKUP(C12,[3]bom!$X$2:$AC$51,5,0),VLOOKUP(C12,[3]bom!$AE$2:$AG$61,2,0)),C12)</f>
        <v>#ERROR!</v>
      </c>
      <c r="N12" s="113" t="str">
        <f>IFERROR(IFERROR(VLOOKUP(C12,[3]bom!$X$2:$AC$51,6,0),VLOOKUP(C12,[3]bom!$AE$2:$AG$61,3,0)),"other")</f>
        <v>#ERROR!</v>
      </c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ht="12.75" customHeight="1">
      <c r="A13" s="15" t="s">
        <v>18278</v>
      </c>
      <c r="B13" s="15" t="s">
        <v>18279</v>
      </c>
      <c r="C13" s="15" t="s">
        <v>18280</v>
      </c>
      <c r="D13" s="15" t="s">
        <v>18254</v>
      </c>
      <c r="E13" s="93">
        <v>7200.0</v>
      </c>
      <c r="F13" s="93">
        <v>1145.09</v>
      </c>
      <c r="G13" s="93">
        <v>0.0</v>
      </c>
      <c r="H13" s="93">
        <v>0.0</v>
      </c>
      <c r="I13" s="93">
        <v>0.0</v>
      </c>
      <c r="J13" s="93">
        <v>0.0</v>
      </c>
      <c r="K13" s="15" t="s">
        <v>18255</v>
      </c>
      <c r="L13" s="113" t="str">
        <f>IFERROR(VLOOKUP(B13,[3]bom!$A:$C,3,0)*G13,"")</f>
        <v>#ERROR!</v>
      </c>
      <c r="M13" s="114" t="str">
        <f>IFERROR(IFERROR(VLOOKUP(C13,[3]bom!$X$2:$AC$51,5,0),VLOOKUP(C13,[3]bom!$AE$2:$AG$61,2,0)),C13)</f>
        <v>#ERROR!</v>
      </c>
      <c r="N13" s="113" t="str">
        <f>IFERROR(IFERROR(VLOOKUP(C13,[3]bom!$X$2:$AC$51,6,0),VLOOKUP(C13,[3]bom!$AE$2:$AG$61,3,0)),"other")</f>
        <v>#ERROR!</v>
      </c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 ht="12.75" customHeight="1">
      <c r="A14" s="15" t="s">
        <v>18281</v>
      </c>
      <c r="B14" s="15" t="s">
        <v>18282</v>
      </c>
      <c r="C14" s="15" t="s">
        <v>18283</v>
      </c>
      <c r="D14" s="15" t="s">
        <v>18284</v>
      </c>
      <c r="E14" s="93">
        <v>10800.0</v>
      </c>
      <c r="F14" s="93">
        <v>1617.41</v>
      </c>
      <c r="G14" s="93">
        <v>5928.0</v>
      </c>
      <c r="H14" s="93">
        <v>17.784000000000002</v>
      </c>
      <c r="I14" s="93">
        <v>0.0</v>
      </c>
      <c r="J14" s="93">
        <v>0.0</v>
      </c>
      <c r="K14" s="15" t="s">
        <v>18260</v>
      </c>
      <c r="L14" s="113" t="str">
        <f>IFERROR(VLOOKUP(B14,[3]bom!$A:$C,3,0)*G14,"")</f>
        <v>#ERROR!</v>
      </c>
      <c r="M14" s="114" t="str">
        <f>IFERROR(IFERROR(VLOOKUP(C14,[3]bom!$X$2:$AC$51,5,0),VLOOKUP(C14,[3]bom!$AE$2:$AG$61,2,0)),C14)</f>
        <v>#ERROR!</v>
      </c>
      <c r="N14" s="113" t="str">
        <f>IFERROR(IFERROR(VLOOKUP(C14,[3]bom!$X$2:$AC$51,6,0),VLOOKUP(C14,[3]bom!$AE$2:$AG$61,3,0)),"other")</f>
        <v>#ERROR!</v>
      </c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ht="12.75" customHeight="1">
      <c r="A15" s="15" t="s">
        <v>18285</v>
      </c>
      <c r="B15" s="15" t="s">
        <v>133</v>
      </c>
      <c r="C15" s="15" t="s">
        <v>18286</v>
      </c>
      <c r="D15" s="15" t="s">
        <v>4150</v>
      </c>
      <c r="E15" s="93">
        <v>7200.0</v>
      </c>
      <c r="F15" s="93">
        <v>0.0</v>
      </c>
      <c r="G15" s="93">
        <v>0.0</v>
      </c>
      <c r="H15" s="93">
        <v>0.0</v>
      </c>
      <c r="I15" s="93">
        <v>0.0</v>
      </c>
      <c r="J15" s="93">
        <v>0.0</v>
      </c>
      <c r="K15" s="15" t="s">
        <v>18260</v>
      </c>
      <c r="L15" s="113" t="str">
        <f>IFERROR(VLOOKUP(B15,[3]bom!$A:$C,3,0)*G15,"")</f>
        <v>#ERROR!</v>
      </c>
      <c r="M15" s="114" t="str">
        <f>IFERROR(IFERROR(VLOOKUP(C15,[3]bom!$X$2:$AC$51,5,0),VLOOKUP(C15,[3]bom!$AE$2:$AG$61,2,0)),C15)</f>
        <v>#ERROR!</v>
      </c>
      <c r="N15" s="113" t="str">
        <f>IFERROR(IFERROR(VLOOKUP(C15,[3]bom!$X$2:$AC$51,6,0),VLOOKUP(C15,[3]bom!$AE$2:$AG$61,3,0)),"other")</f>
        <v>#ERROR!</v>
      </c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ht="12.75" customHeight="1">
      <c r="A16" s="15" t="s">
        <v>18287</v>
      </c>
      <c r="B16" s="15" t="s">
        <v>18288</v>
      </c>
      <c r="C16" s="15" t="s">
        <v>18289</v>
      </c>
      <c r="D16" s="15" t="s">
        <v>18254</v>
      </c>
      <c r="E16" s="93">
        <v>18000.0</v>
      </c>
      <c r="F16" s="93">
        <v>2862.72</v>
      </c>
      <c r="G16" s="93">
        <v>1130.0</v>
      </c>
      <c r="H16" s="93">
        <v>20.34</v>
      </c>
      <c r="I16" s="93">
        <v>0.0</v>
      </c>
      <c r="J16" s="93">
        <v>0.0</v>
      </c>
      <c r="K16" s="15" t="s">
        <v>18255</v>
      </c>
      <c r="L16" s="113" t="str">
        <f>IFERROR(VLOOKUP(B16,[3]bom!$A:$C,3,0)*G16,"")</f>
        <v>#ERROR!</v>
      </c>
      <c r="M16" s="114" t="str">
        <f>IFERROR(IFERROR(VLOOKUP(C16,[3]bom!$X$2:$AC$51,5,0),VLOOKUP(C16,[3]bom!$AE$2:$AG$61,2,0)),C16)</f>
        <v>#ERROR!</v>
      </c>
      <c r="N16" s="113" t="str">
        <f>IFERROR(IFERROR(VLOOKUP(C16,[3]bom!$X$2:$AC$51,6,0),VLOOKUP(C16,[3]bom!$AE$2:$AG$61,3,0)),"other")</f>
        <v>#ERROR!</v>
      </c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ht="12.75" customHeight="1">
      <c r="A17" s="15" t="s">
        <v>18290</v>
      </c>
      <c r="B17" s="15" t="s">
        <v>18291</v>
      </c>
      <c r="C17" s="15" t="s">
        <v>18292</v>
      </c>
      <c r="D17" s="15" t="s">
        <v>18259</v>
      </c>
      <c r="E17" s="93">
        <v>9000.0</v>
      </c>
      <c r="F17" s="93">
        <v>1279.53</v>
      </c>
      <c r="G17" s="93">
        <v>2418.0</v>
      </c>
      <c r="H17" s="93">
        <v>3.627</v>
      </c>
      <c r="I17" s="93">
        <v>0.0</v>
      </c>
      <c r="J17" s="93">
        <v>0.0</v>
      </c>
      <c r="K17" s="15" t="s">
        <v>18293</v>
      </c>
      <c r="L17" s="113" t="str">
        <f>IFERROR(VLOOKUP(B17,[3]bom!$A:$C,3,0)*G17,"")</f>
        <v>#ERROR!</v>
      </c>
      <c r="M17" s="114" t="str">
        <f>IFERROR(IFERROR(VLOOKUP(C17,[3]bom!$X$2:$AC$51,5,0),VLOOKUP(C17,[3]bom!$AE$2:$AG$61,2,0)),C17)</f>
        <v>#ERROR!</v>
      </c>
      <c r="N17" s="113" t="str">
        <f>IFERROR(IFERROR(VLOOKUP(C17,[3]bom!$X$2:$AC$51,6,0),VLOOKUP(C17,[3]bom!$AE$2:$AG$61,3,0)),"other")</f>
        <v>#ERROR!</v>
      </c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ht="12.75" customHeight="1">
      <c r="A18" s="15" t="s">
        <v>18294</v>
      </c>
      <c r="B18" s="15" t="s">
        <v>115</v>
      </c>
      <c r="C18" s="15" t="s">
        <v>18295</v>
      </c>
      <c r="D18" s="15" t="s">
        <v>4150</v>
      </c>
      <c r="E18" s="93">
        <v>7200.0</v>
      </c>
      <c r="F18" s="93">
        <v>827.21</v>
      </c>
      <c r="G18" s="93">
        <v>359.0</v>
      </c>
      <c r="H18" s="93">
        <v>17.590999999999998</v>
      </c>
      <c r="I18" s="93">
        <v>0.0</v>
      </c>
      <c r="J18" s="93">
        <v>0.0</v>
      </c>
      <c r="K18" s="15" t="s">
        <v>18260</v>
      </c>
      <c r="L18" s="113" t="str">
        <f>IFERROR(VLOOKUP(B18,[3]bom!$A:$C,3,0)*G18,"")</f>
        <v>#ERROR!</v>
      </c>
      <c r="M18" s="114" t="str">
        <f>IFERROR(IFERROR(VLOOKUP(C18,[3]bom!$X$2:$AC$51,5,0),VLOOKUP(C18,[3]bom!$AE$2:$AG$61,2,0)),C18)</f>
        <v>#ERROR!</v>
      </c>
      <c r="N18" s="113" t="str">
        <f>IFERROR(IFERROR(VLOOKUP(C18,[3]bom!$X$2:$AC$51,6,0),VLOOKUP(C18,[3]bom!$AE$2:$AG$61,3,0)),"other")</f>
        <v>#ERROR!</v>
      </c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ht="12.75" customHeight="1">
      <c r="A19" s="15" t="s">
        <v>18296</v>
      </c>
      <c r="B19" s="15" t="s">
        <v>2357</v>
      </c>
      <c r="C19" s="15" t="s">
        <v>18297</v>
      </c>
      <c r="D19" s="15" t="s">
        <v>4150</v>
      </c>
      <c r="E19" s="93">
        <v>5400.0</v>
      </c>
      <c r="F19" s="93">
        <v>620.41</v>
      </c>
      <c r="G19" s="93">
        <v>220.0</v>
      </c>
      <c r="H19" s="93">
        <v>5.5</v>
      </c>
      <c r="I19" s="93">
        <v>0.0</v>
      </c>
      <c r="J19" s="93">
        <v>0.0</v>
      </c>
      <c r="K19" s="15" t="s">
        <v>18260</v>
      </c>
      <c r="L19" s="113" t="str">
        <f>IFERROR(VLOOKUP(B19,[3]bom!$A:$C,3,0)*G19,"")</f>
        <v>#ERROR!</v>
      </c>
      <c r="M19" s="114" t="str">
        <f>IFERROR(IFERROR(VLOOKUP(C19,[3]bom!$X$2:$AC$51,5,0),VLOOKUP(C19,[3]bom!$AE$2:$AG$61,2,0)),C19)</f>
        <v>#ERROR!</v>
      </c>
      <c r="N19" s="113" t="str">
        <f>IFERROR(IFERROR(VLOOKUP(C19,[3]bom!$X$2:$AC$51,6,0),VLOOKUP(C19,[3]bom!$AE$2:$AG$61,3,0)),"other")</f>
        <v>#ERROR!</v>
      </c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ht="12.75" customHeight="1">
      <c r="A20" s="15" t="s">
        <v>18298</v>
      </c>
      <c r="B20" s="15" t="s">
        <v>18299</v>
      </c>
      <c r="C20" s="15" t="s">
        <v>18300</v>
      </c>
      <c r="D20" s="15" t="s">
        <v>18301</v>
      </c>
      <c r="E20" s="93">
        <v>14400.0</v>
      </c>
      <c r="F20" s="93">
        <v>3573.36</v>
      </c>
      <c r="G20" s="93">
        <v>6608.0</v>
      </c>
      <c r="H20" s="93">
        <v>39.648</v>
      </c>
      <c r="I20" s="93">
        <v>0.0</v>
      </c>
      <c r="J20" s="93">
        <v>0.0</v>
      </c>
      <c r="K20" s="15" t="s">
        <v>18260</v>
      </c>
      <c r="L20" s="113" t="str">
        <f>IFERROR(VLOOKUP(B20,[3]bom!$A:$C,3,0)*G20,"")</f>
        <v>#ERROR!</v>
      </c>
      <c r="M20" s="114" t="str">
        <f>IFERROR(IFERROR(VLOOKUP(C20,[3]bom!$X$2:$AC$51,5,0),VLOOKUP(C20,[3]bom!$AE$2:$AG$61,2,0)),C20)</f>
        <v>#ERROR!</v>
      </c>
      <c r="N20" s="113" t="str">
        <f>IFERROR(IFERROR(VLOOKUP(C20,[3]bom!$X$2:$AC$51,6,0),VLOOKUP(C20,[3]bom!$AE$2:$AG$61,3,0)),"other")</f>
        <v>#ERROR!</v>
      </c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ht="12.75" customHeight="1">
      <c r="A21" s="15" t="s">
        <v>18302</v>
      </c>
      <c r="B21" s="15" t="s">
        <v>1005</v>
      </c>
      <c r="C21" s="15" t="s">
        <v>18303</v>
      </c>
      <c r="D21" s="15" t="s">
        <v>4150</v>
      </c>
      <c r="E21" s="93">
        <v>7200.0</v>
      </c>
      <c r="F21" s="93">
        <v>827.21</v>
      </c>
      <c r="G21" s="93">
        <v>1015.0</v>
      </c>
      <c r="H21" s="93">
        <v>8.12</v>
      </c>
      <c r="I21" s="93">
        <v>0.0</v>
      </c>
      <c r="J21" s="93">
        <v>0.0</v>
      </c>
      <c r="K21" s="15" t="s">
        <v>18260</v>
      </c>
      <c r="L21" s="113" t="str">
        <f>IFERROR(VLOOKUP(B21,[3]bom!$A:$C,3,0)*G21,"")</f>
        <v>#ERROR!</v>
      </c>
      <c r="M21" s="114" t="str">
        <f>IFERROR(IFERROR(VLOOKUP(C21,[3]bom!$X$2:$AC$51,5,0),VLOOKUP(C21,[3]bom!$AE$2:$AG$61,2,0)),C21)</f>
        <v>#ERROR!</v>
      </c>
      <c r="N21" s="113" t="str">
        <f>IFERROR(IFERROR(VLOOKUP(C21,[3]bom!$X$2:$AC$51,6,0),VLOOKUP(C21,[3]bom!$AE$2:$AG$61,3,0)),"other")</f>
        <v>#ERROR!</v>
      </c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ht="12.75" customHeight="1">
      <c r="A22" s="15" t="s">
        <v>18304</v>
      </c>
      <c r="B22" s="15" t="s">
        <v>2032</v>
      </c>
      <c r="C22" s="15" t="s">
        <v>18305</v>
      </c>
      <c r="D22" s="15" t="s">
        <v>4150</v>
      </c>
      <c r="E22" s="93">
        <v>-36000.0</v>
      </c>
      <c r="F22" s="93">
        <v>-4136.04</v>
      </c>
      <c r="G22" s="93">
        <v>-2892.0</v>
      </c>
      <c r="H22" s="93">
        <v>-69.408</v>
      </c>
      <c r="I22" s="93">
        <v>0.0</v>
      </c>
      <c r="J22" s="93">
        <v>0.0</v>
      </c>
      <c r="K22" s="15" t="s">
        <v>18293</v>
      </c>
      <c r="L22" s="113" t="str">
        <f>IFERROR(VLOOKUP(B22,[3]bom!$A:$C,3,0)*G22,"")</f>
        <v>#ERROR!</v>
      </c>
      <c r="M22" s="114" t="str">
        <f>IFERROR(IFERROR(VLOOKUP(C22,[3]bom!$X$2:$AC$51,5,0),VLOOKUP(C22,[3]bom!$AE$2:$AG$61,2,0)),C22)</f>
        <v>#ERROR!</v>
      </c>
      <c r="N22" s="113" t="str">
        <f>IFERROR(IFERROR(VLOOKUP(C22,[3]bom!$X$2:$AC$51,6,0),VLOOKUP(C22,[3]bom!$AE$2:$AG$61,3,0)),"other")</f>
        <v>#ERROR!</v>
      </c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ht="12.75" customHeight="1">
      <c r="A23" s="15" t="s">
        <v>18306</v>
      </c>
      <c r="B23" s="15" t="s">
        <v>18307</v>
      </c>
      <c r="C23" s="15" t="s">
        <v>18308</v>
      </c>
      <c r="D23" s="15" t="s">
        <v>18254</v>
      </c>
      <c r="E23" s="93">
        <v>32400.0</v>
      </c>
      <c r="F23" s="93">
        <v>5152.9</v>
      </c>
      <c r="G23" s="93">
        <v>2214.0</v>
      </c>
      <c r="H23" s="93">
        <v>49.815</v>
      </c>
      <c r="I23" s="93">
        <v>0.0</v>
      </c>
      <c r="J23" s="93">
        <v>0.0</v>
      </c>
      <c r="K23" s="15" t="s">
        <v>18255</v>
      </c>
      <c r="L23" s="113" t="str">
        <f>IFERROR(VLOOKUP(B23,[3]bom!$A:$C,3,0)*G23,"")</f>
        <v>#ERROR!</v>
      </c>
      <c r="M23" s="114" t="str">
        <f>IFERROR(IFERROR(VLOOKUP(C23,[3]bom!$X$2:$AC$51,5,0),VLOOKUP(C23,[3]bom!$AE$2:$AG$61,2,0)),C23)</f>
        <v>#ERROR!</v>
      </c>
      <c r="N23" s="113" t="str">
        <f>IFERROR(IFERROR(VLOOKUP(C23,[3]bom!$X$2:$AC$51,6,0),VLOOKUP(C23,[3]bom!$AE$2:$AG$61,3,0)),"other")</f>
        <v>#ERROR!</v>
      </c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ht="12.75" customHeight="1">
      <c r="A24" s="15" t="s">
        <v>18309</v>
      </c>
      <c r="B24" s="15" t="s">
        <v>18310</v>
      </c>
      <c r="C24" s="15" t="s">
        <v>18311</v>
      </c>
      <c r="D24" s="15" t="s">
        <v>18269</v>
      </c>
      <c r="E24" s="93">
        <v>25200.0</v>
      </c>
      <c r="F24" s="93">
        <v>4428.14</v>
      </c>
      <c r="G24" s="93">
        <v>2996.0</v>
      </c>
      <c r="H24" s="93">
        <v>13.482000000000001</v>
      </c>
      <c r="I24" s="93">
        <v>0.0</v>
      </c>
      <c r="J24" s="93">
        <v>0.0</v>
      </c>
      <c r="K24" s="15" t="s">
        <v>18260</v>
      </c>
      <c r="L24" s="113" t="str">
        <f>IFERROR(VLOOKUP(B24,[3]bom!$A:$C,3,0)*G24,"")</f>
        <v>#ERROR!</v>
      </c>
      <c r="M24" s="114" t="str">
        <f>IFERROR(IFERROR(VLOOKUP(C24,[3]bom!$X$2:$AC$51,5,0),VLOOKUP(C24,[3]bom!$AE$2:$AG$61,2,0)),C24)</f>
        <v>#ERROR!</v>
      </c>
      <c r="N24" s="113" t="str">
        <f>IFERROR(IFERROR(VLOOKUP(C24,[3]bom!$X$2:$AC$51,6,0),VLOOKUP(C24,[3]bom!$AE$2:$AG$61,3,0)),"other")</f>
        <v>#ERROR!</v>
      </c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ht="12.75" customHeight="1">
      <c r="A25" s="15" t="s">
        <v>18312</v>
      </c>
      <c r="B25" s="15" t="s">
        <v>18313</v>
      </c>
      <c r="C25" s="15" t="s">
        <v>18314</v>
      </c>
      <c r="D25" s="15" t="s">
        <v>18259</v>
      </c>
      <c r="E25" s="93">
        <v>7200.0</v>
      </c>
      <c r="F25" s="93">
        <v>0.0</v>
      </c>
      <c r="G25" s="93">
        <v>0.0</v>
      </c>
      <c r="H25" s="93">
        <v>0.0</v>
      </c>
      <c r="I25" s="93">
        <v>0.0</v>
      </c>
      <c r="J25" s="93">
        <v>0.0</v>
      </c>
      <c r="K25" s="15" t="s">
        <v>18260</v>
      </c>
      <c r="L25" s="113" t="str">
        <f>IFERROR(VLOOKUP(B25,[3]bom!$A:$C,3,0)*G25,"")</f>
        <v>#ERROR!</v>
      </c>
      <c r="M25" s="114" t="str">
        <f>IFERROR(IFERROR(VLOOKUP(C25,[3]bom!$X$2:$AC$51,5,0),VLOOKUP(C25,[3]bom!$AE$2:$AG$61,2,0)),C25)</f>
        <v>#ERROR!</v>
      </c>
      <c r="N25" s="113" t="str">
        <f>IFERROR(IFERROR(VLOOKUP(C25,[3]bom!$X$2:$AC$51,6,0),VLOOKUP(C25,[3]bom!$AE$2:$AG$61,3,0)),"other")</f>
        <v>#ERROR!</v>
      </c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ht="12.75" customHeight="1">
      <c r="A26" s="15" t="s">
        <v>18315</v>
      </c>
      <c r="B26" s="15" t="s">
        <v>2341</v>
      </c>
      <c r="C26" s="15" t="s">
        <v>18316</v>
      </c>
      <c r="D26" s="15" t="s">
        <v>4158</v>
      </c>
      <c r="E26" s="93">
        <v>18000.0</v>
      </c>
      <c r="F26" s="93">
        <v>2916.54</v>
      </c>
      <c r="G26" s="93">
        <v>562.0</v>
      </c>
      <c r="H26" s="93">
        <v>37.1482</v>
      </c>
      <c r="I26" s="93">
        <v>111.0</v>
      </c>
      <c r="J26" s="93">
        <v>7.3371</v>
      </c>
      <c r="K26" s="15" t="s">
        <v>18260</v>
      </c>
      <c r="L26" s="113" t="str">
        <f>IFERROR(VLOOKUP(B26,[3]bom!$A:$C,3,0)*G26,"")</f>
        <v>#ERROR!</v>
      </c>
      <c r="M26" s="114" t="str">
        <f>IFERROR(IFERROR(VLOOKUP(C26,[3]bom!$X$2:$AC$51,5,0),VLOOKUP(C26,[3]bom!$AE$2:$AG$61,2,0)),C26)</f>
        <v>#ERROR!</v>
      </c>
      <c r="N26" s="113" t="str">
        <f>IFERROR(IFERROR(VLOOKUP(C26,[3]bom!$X$2:$AC$51,6,0),VLOOKUP(C26,[3]bom!$AE$2:$AG$61,3,0)),"other")</f>
        <v>#ERROR!</v>
      </c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ht="12.75" customHeight="1">
      <c r="A27" s="15" t="s">
        <v>18251</v>
      </c>
      <c r="B27" s="15" t="s">
        <v>18252</v>
      </c>
      <c r="C27" s="15" t="s">
        <v>18253</v>
      </c>
      <c r="D27" s="15" t="s">
        <v>18254</v>
      </c>
      <c r="E27" s="93">
        <v>7200.0</v>
      </c>
      <c r="F27" s="93">
        <v>1145.09</v>
      </c>
      <c r="G27" s="93">
        <v>636.0</v>
      </c>
      <c r="H27" s="93">
        <v>2.544</v>
      </c>
      <c r="I27" s="93">
        <v>0.0</v>
      </c>
      <c r="J27" s="93">
        <v>0.0</v>
      </c>
      <c r="K27" s="15" t="s">
        <v>18255</v>
      </c>
      <c r="L27" s="113" t="str">
        <f>IFERROR(VLOOKUP(B27,[3]bom!$A:$C,3,0)*G27,"")</f>
        <v>#ERROR!</v>
      </c>
      <c r="M27" s="114" t="str">
        <f>IFERROR(IFERROR(VLOOKUP(C27,[3]bom!$X$2:$AC$51,5,0),VLOOKUP(C27,[3]bom!$AE$2:$AG$61,2,0)),C27)</f>
        <v>#ERROR!</v>
      </c>
      <c r="N27" s="113" t="str">
        <f>IFERROR(IFERROR(VLOOKUP(C27,[3]bom!$X$2:$AC$51,6,0),VLOOKUP(C27,[3]bom!$AE$2:$AG$61,3,0)),"other")</f>
        <v>#ERROR!</v>
      </c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ht="12.75" customHeight="1">
      <c r="A28" s="15" t="s">
        <v>18317</v>
      </c>
      <c r="B28" s="15" t="s">
        <v>18318</v>
      </c>
      <c r="C28" s="15" t="s">
        <v>18319</v>
      </c>
      <c r="D28" s="15" t="s">
        <v>18284</v>
      </c>
      <c r="E28" s="93">
        <v>14400.0</v>
      </c>
      <c r="F28" s="93">
        <v>2156.54</v>
      </c>
      <c r="G28" s="93">
        <v>12280.0</v>
      </c>
      <c r="H28" s="93">
        <v>36.84</v>
      </c>
      <c r="I28" s="93">
        <v>0.0</v>
      </c>
      <c r="J28" s="93">
        <v>0.0</v>
      </c>
      <c r="K28" s="15" t="s">
        <v>18260</v>
      </c>
      <c r="L28" s="113" t="str">
        <f>IFERROR(VLOOKUP(B28,[3]bom!$A:$C,3,0)*G28,"")</f>
        <v>#ERROR!</v>
      </c>
      <c r="M28" s="114" t="str">
        <f>IFERROR(IFERROR(VLOOKUP(C28,[3]bom!$X$2:$AC$51,5,0),VLOOKUP(C28,[3]bom!$AE$2:$AG$61,2,0)),C28)</f>
        <v>#ERROR!</v>
      </c>
      <c r="N28" s="113" t="str">
        <f>IFERROR(IFERROR(VLOOKUP(C28,[3]bom!$X$2:$AC$51,6,0),VLOOKUP(C28,[3]bom!$AE$2:$AG$61,3,0)),"other")</f>
        <v>#ERROR!</v>
      </c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ht="12.75" customHeight="1">
      <c r="A29" s="15" t="s">
        <v>18320</v>
      </c>
      <c r="B29" s="15" t="s">
        <v>156</v>
      </c>
      <c r="C29" s="15" t="s">
        <v>18321</v>
      </c>
      <c r="D29" s="15" t="s">
        <v>4145</v>
      </c>
      <c r="E29" s="93">
        <v>3600.0</v>
      </c>
      <c r="F29" s="93">
        <v>0.0</v>
      </c>
      <c r="G29" s="93">
        <v>0.0</v>
      </c>
      <c r="H29" s="93">
        <v>0.0</v>
      </c>
      <c r="I29" s="93">
        <v>0.0</v>
      </c>
      <c r="J29" s="93">
        <v>0.0</v>
      </c>
      <c r="K29" s="15" t="s">
        <v>18260</v>
      </c>
      <c r="L29" s="113" t="str">
        <f>IFERROR(VLOOKUP(B29,[3]bom!$A:$C,3,0)*G29,"")</f>
        <v>#ERROR!</v>
      </c>
      <c r="M29" s="114" t="str">
        <f>IFERROR(IFERROR(VLOOKUP(C29,[3]bom!$X$2:$AC$51,5,0),VLOOKUP(C29,[3]bom!$AE$2:$AG$61,2,0)),C29)</f>
        <v>#ERROR!</v>
      </c>
      <c r="N29" s="113" t="str">
        <f>IFERROR(IFERROR(VLOOKUP(C29,[3]bom!$X$2:$AC$51,6,0),VLOOKUP(C29,[3]bom!$AE$2:$AG$61,3,0)),"other")</f>
        <v>#ERROR!</v>
      </c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ht="12.75" customHeight="1">
      <c r="A30" s="15" t="s">
        <v>18287</v>
      </c>
      <c r="B30" s="15" t="s">
        <v>18288</v>
      </c>
      <c r="C30" s="15" t="s">
        <v>18289</v>
      </c>
      <c r="D30" s="15" t="s">
        <v>18254</v>
      </c>
      <c r="E30" s="93">
        <v>3600.0</v>
      </c>
      <c r="F30" s="93">
        <v>0.0</v>
      </c>
      <c r="G30" s="93">
        <v>0.0</v>
      </c>
      <c r="H30" s="93">
        <v>0.0</v>
      </c>
      <c r="I30" s="93">
        <v>0.0</v>
      </c>
      <c r="J30" s="93">
        <v>0.0</v>
      </c>
      <c r="K30" s="15" t="s">
        <v>18255</v>
      </c>
      <c r="L30" s="113" t="str">
        <f>IFERROR(VLOOKUP(B30,[3]bom!$A:$C,3,0)*G30,"")</f>
        <v>#ERROR!</v>
      </c>
      <c r="M30" s="114" t="str">
        <f>IFERROR(IFERROR(VLOOKUP(C30,[3]bom!$X$2:$AC$51,5,0),VLOOKUP(C30,[3]bom!$AE$2:$AG$61,2,0)),C30)</f>
        <v>#ERROR!</v>
      </c>
      <c r="N30" s="113" t="str">
        <f>IFERROR(IFERROR(VLOOKUP(C30,[3]bom!$X$2:$AC$51,6,0),VLOOKUP(C30,[3]bom!$AE$2:$AG$61,3,0)),"other")</f>
        <v>#ERROR!</v>
      </c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ht="12.75" customHeight="1">
      <c r="A31" s="15" t="s">
        <v>18322</v>
      </c>
      <c r="B31" s="15" t="s">
        <v>18323</v>
      </c>
      <c r="C31" s="15" t="s">
        <v>18324</v>
      </c>
      <c r="D31" s="15" t="s">
        <v>18325</v>
      </c>
      <c r="E31" s="93">
        <v>14400.0</v>
      </c>
      <c r="F31" s="93">
        <v>1921.39</v>
      </c>
      <c r="G31" s="93">
        <v>2880.0</v>
      </c>
      <c r="H31" s="93">
        <v>8.64</v>
      </c>
      <c r="I31" s="93">
        <v>0.0</v>
      </c>
      <c r="J31" s="93">
        <v>0.0</v>
      </c>
      <c r="K31" s="15" t="s">
        <v>18260</v>
      </c>
      <c r="L31" s="113" t="str">
        <f>IFERROR(VLOOKUP(B31,[3]bom!$A:$C,3,0)*G31,"")</f>
        <v>#ERROR!</v>
      </c>
      <c r="M31" s="114" t="str">
        <f>IFERROR(IFERROR(VLOOKUP(C31,[3]bom!$X$2:$AC$51,5,0),VLOOKUP(C31,[3]bom!$AE$2:$AG$61,2,0)),C31)</f>
        <v>#ERROR!</v>
      </c>
      <c r="N31" s="113" t="str">
        <f>IFERROR(IFERROR(VLOOKUP(C31,[3]bom!$X$2:$AC$51,6,0),VLOOKUP(C31,[3]bom!$AE$2:$AG$61,3,0)),"other")</f>
        <v>#ERROR!</v>
      </c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ht="12.75" customHeight="1">
      <c r="A32" s="15" t="s">
        <v>18326</v>
      </c>
      <c r="B32" s="15" t="s">
        <v>18327</v>
      </c>
      <c r="C32" s="15" t="s">
        <v>18328</v>
      </c>
      <c r="D32" s="15" t="s">
        <v>18259</v>
      </c>
      <c r="E32" s="93">
        <v>25200.0</v>
      </c>
      <c r="F32" s="93">
        <v>3582.68</v>
      </c>
      <c r="G32" s="93">
        <v>4172.0</v>
      </c>
      <c r="H32" s="93">
        <v>20.86</v>
      </c>
      <c r="I32" s="93">
        <v>0.0</v>
      </c>
      <c r="J32" s="93">
        <v>0.0</v>
      </c>
      <c r="K32" s="15" t="s">
        <v>18260</v>
      </c>
      <c r="L32" s="113" t="str">
        <f>IFERROR(VLOOKUP(B32,[3]bom!$A:$C,3,0)*G32,"")</f>
        <v>#ERROR!</v>
      </c>
      <c r="M32" s="114" t="str">
        <f>IFERROR(IFERROR(VLOOKUP(C32,[3]bom!$X$2:$AC$51,5,0),VLOOKUP(C32,[3]bom!$AE$2:$AG$61,2,0)),C32)</f>
        <v>#ERROR!</v>
      </c>
      <c r="N32" s="113" t="str">
        <f>IFERROR(IFERROR(VLOOKUP(C32,[3]bom!$X$2:$AC$51,6,0),VLOOKUP(C32,[3]bom!$AE$2:$AG$61,3,0)),"other")</f>
        <v>#ERROR!</v>
      </c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ht="12.75" customHeight="1">
      <c r="A33" s="15" t="s">
        <v>18320</v>
      </c>
      <c r="B33" s="15" t="s">
        <v>156</v>
      </c>
      <c r="C33" s="15" t="s">
        <v>18321</v>
      </c>
      <c r="D33" s="15" t="s">
        <v>4145</v>
      </c>
      <c r="E33" s="93">
        <v>18000.0</v>
      </c>
      <c r="F33" s="93">
        <v>3049.38</v>
      </c>
      <c r="G33" s="93">
        <v>473.0</v>
      </c>
      <c r="H33" s="93">
        <v>29.799</v>
      </c>
      <c r="I33" s="93">
        <v>0.0</v>
      </c>
      <c r="J33" s="93">
        <v>0.0</v>
      </c>
      <c r="K33" s="15" t="s">
        <v>18260</v>
      </c>
      <c r="L33" s="113" t="str">
        <f>IFERROR(VLOOKUP(B33,[3]bom!$A:$C,3,0)*G33,"")</f>
        <v>#ERROR!</v>
      </c>
      <c r="M33" s="114" t="str">
        <f>IFERROR(IFERROR(VLOOKUP(C33,[3]bom!$X$2:$AC$51,5,0),VLOOKUP(C33,[3]bom!$AE$2:$AG$61,2,0)),C33)</f>
        <v>#ERROR!</v>
      </c>
      <c r="N33" s="113" t="str">
        <f>IFERROR(IFERROR(VLOOKUP(C33,[3]bom!$X$2:$AC$51,6,0),VLOOKUP(C33,[3]bom!$AE$2:$AG$61,3,0)),"other")</f>
        <v>#ERROR!</v>
      </c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ht="12.75" customHeight="1">
      <c r="A34" s="15" t="s">
        <v>18298</v>
      </c>
      <c r="B34" s="15" t="s">
        <v>18299</v>
      </c>
      <c r="C34" s="15" t="s">
        <v>18300</v>
      </c>
      <c r="D34" s="15" t="s">
        <v>18301</v>
      </c>
      <c r="E34" s="93">
        <v>14400.0</v>
      </c>
      <c r="F34" s="93">
        <v>3573.36</v>
      </c>
      <c r="G34" s="93">
        <v>6608.0</v>
      </c>
      <c r="H34" s="93">
        <v>39.648</v>
      </c>
      <c r="I34" s="93">
        <v>0.0</v>
      </c>
      <c r="J34" s="93">
        <v>0.0</v>
      </c>
      <c r="K34" s="15" t="s">
        <v>18260</v>
      </c>
      <c r="L34" s="113" t="str">
        <f>IFERROR(VLOOKUP(B34,[3]bom!$A:$C,3,0)*G34,"")</f>
        <v>#ERROR!</v>
      </c>
      <c r="M34" s="114" t="str">
        <f>IFERROR(IFERROR(VLOOKUP(C34,[3]bom!$X$2:$AC$51,5,0),VLOOKUP(C34,[3]bom!$AE$2:$AG$61,2,0)),C34)</f>
        <v>#ERROR!</v>
      </c>
      <c r="N34" s="113" t="str">
        <f>IFERROR(IFERROR(VLOOKUP(C34,[3]bom!$X$2:$AC$51,6,0),VLOOKUP(C34,[3]bom!$AE$2:$AG$61,3,0)),"other")</f>
        <v>#ERROR!</v>
      </c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ht="12.75" customHeight="1">
      <c r="A35" s="15" t="s">
        <v>18317</v>
      </c>
      <c r="B35" s="15" t="s">
        <v>18318</v>
      </c>
      <c r="C35" s="15" t="s">
        <v>18319</v>
      </c>
      <c r="D35" s="15" t="s">
        <v>18284</v>
      </c>
      <c r="E35" s="93">
        <v>7200.0</v>
      </c>
      <c r="F35" s="93">
        <v>1078.27</v>
      </c>
      <c r="G35" s="93">
        <v>6140.0</v>
      </c>
      <c r="H35" s="93">
        <v>18.42</v>
      </c>
      <c r="I35" s="93">
        <v>0.0</v>
      </c>
      <c r="J35" s="93">
        <v>0.0</v>
      </c>
      <c r="K35" s="15" t="s">
        <v>18260</v>
      </c>
      <c r="L35" s="113" t="str">
        <f>IFERROR(VLOOKUP(B35,[3]bom!$A:$C,3,0)*G35,"")</f>
        <v>#ERROR!</v>
      </c>
      <c r="M35" s="114" t="str">
        <f>IFERROR(IFERROR(VLOOKUP(C35,[3]bom!$X$2:$AC$51,5,0),VLOOKUP(C35,[3]bom!$AE$2:$AG$61,2,0)),C35)</f>
        <v>#ERROR!</v>
      </c>
      <c r="N35" s="113" t="str">
        <f>IFERROR(IFERROR(VLOOKUP(C35,[3]bom!$X$2:$AC$51,6,0),VLOOKUP(C35,[3]bom!$AE$2:$AG$61,3,0)),"other")</f>
        <v>#ERROR!</v>
      </c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ht="12.75" customHeight="1">
      <c r="A36" s="15" t="s">
        <v>18329</v>
      </c>
      <c r="B36" s="15" t="s">
        <v>2512</v>
      </c>
      <c r="C36" s="15" t="s">
        <v>18330</v>
      </c>
      <c r="D36" s="15" t="s">
        <v>4148</v>
      </c>
      <c r="E36" s="93">
        <v>2398.5</v>
      </c>
      <c r="F36" s="93">
        <v>1167.92</v>
      </c>
      <c r="G36" s="93">
        <v>525.0</v>
      </c>
      <c r="H36" s="93">
        <v>25.725000000000005</v>
      </c>
      <c r="I36" s="93">
        <v>8.0</v>
      </c>
      <c r="J36" s="93">
        <v>0.392</v>
      </c>
      <c r="K36" s="15" t="s">
        <v>18331</v>
      </c>
      <c r="L36" s="113" t="str">
        <f>IFERROR(VLOOKUP(B36,[3]bom!$A:$C,3,0)*G36,"")</f>
        <v>#ERROR!</v>
      </c>
      <c r="M36" s="114" t="str">
        <f>IFERROR(IFERROR(VLOOKUP(C36,[3]bom!$X$2:$AC$51,5,0),VLOOKUP(C36,[3]bom!$AE$2:$AG$61,2,0)),C36)</f>
        <v>#ERROR!</v>
      </c>
      <c r="N36" s="113" t="str">
        <f>IFERROR(IFERROR(VLOOKUP(C36,[3]bom!$X$2:$AC$51,6,0),VLOOKUP(C36,[3]bom!$AE$2:$AG$61,3,0)),"other")</f>
        <v>#ERROR!</v>
      </c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ht="12.75" customHeight="1">
      <c r="A37" s="15" t="s">
        <v>18332</v>
      </c>
      <c r="B37" s="15" t="s">
        <v>18333</v>
      </c>
      <c r="C37" s="15" t="s">
        <v>18334</v>
      </c>
      <c r="D37" s="15" t="s">
        <v>18335</v>
      </c>
      <c r="E37" s="93">
        <v>3600.0</v>
      </c>
      <c r="F37" s="93">
        <v>0.0</v>
      </c>
      <c r="G37" s="93">
        <v>0.0</v>
      </c>
      <c r="H37" s="93">
        <v>0.0</v>
      </c>
      <c r="I37" s="93">
        <v>0.0</v>
      </c>
      <c r="J37" s="93">
        <v>0.0</v>
      </c>
      <c r="K37" s="15" t="s">
        <v>18255</v>
      </c>
      <c r="L37" s="113" t="str">
        <f>IFERROR(VLOOKUP(B37,[3]bom!$A:$C,3,0)*G37,"")</f>
        <v>#ERROR!</v>
      </c>
      <c r="M37" s="114" t="str">
        <f>IFERROR(IFERROR(VLOOKUP(C37,[3]bom!$X$2:$AC$51,5,0),VLOOKUP(C37,[3]bom!$AE$2:$AG$61,2,0)),C37)</f>
        <v>#ERROR!</v>
      </c>
      <c r="N37" s="113" t="str">
        <f>IFERROR(IFERROR(VLOOKUP(C37,[3]bom!$X$2:$AC$51,6,0),VLOOKUP(C37,[3]bom!$AE$2:$AG$61,3,0)),"other")</f>
        <v>#ERROR!</v>
      </c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ht="12.75" customHeight="1">
      <c r="A38" s="15" t="s">
        <v>18336</v>
      </c>
      <c r="B38" s="15" t="s">
        <v>18337</v>
      </c>
      <c r="C38" s="15" t="s">
        <v>18338</v>
      </c>
      <c r="D38" s="15" t="s">
        <v>18339</v>
      </c>
      <c r="E38" s="93">
        <v>18000.0</v>
      </c>
      <c r="F38" s="93">
        <v>2604.78</v>
      </c>
      <c r="G38" s="93">
        <v>1840.0</v>
      </c>
      <c r="H38" s="93">
        <v>11.04</v>
      </c>
      <c r="I38" s="93">
        <v>0.0</v>
      </c>
      <c r="J38" s="93">
        <v>0.0</v>
      </c>
      <c r="K38" s="15" t="s">
        <v>18260</v>
      </c>
      <c r="L38" s="113" t="str">
        <f>IFERROR(VLOOKUP(B38,[3]bom!$A:$C,3,0)*G38,"")</f>
        <v>#ERROR!</v>
      </c>
      <c r="M38" s="114" t="str">
        <f>IFERROR(IFERROR(VLOOKUP(C38,[3]bom!$X$2:$AC$51,5,0),VLOOKUP(C38,[3]bom!$AE$2:$AG$61,2,0)),C38)</f>
        <v>#ERROR!</v>
      </c>
      <c r="N38" s="113" t="str">
        <f>IFERROR(IFERROR(VLOOKUP(C38,[3]bom!$X$2:$AC$51,6,0),VLOOKUP(C38,[3]bom!$AE$2:$AG$61,3,0)),"other")</f>
        <v>#ERROR!</v>
      </c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ht="12.75" customHeight="1">
      <c r="A39" s="15" t="s">
        <v>18340</v>
      </c>
      <c r="B39" s="15" t="s">
        <v>18341</v>
      </c>
      <c r="C39" s="15" t="s">
        <v>18342</v>
      </c>
      <c r="D39" s="15" t="s">
        <v>18259</v>
      </c>
      <c r="E39" s="93">
        <v>18000.0</v>
      </c>
      <c r="F39" s="93">
        <v>2559.06</v>
      </c>
      <c r="G39" s="93">
        <v>2920.0</v>
      </c>
      <c r="H39" s="93">
        <v>26.28</v>
      </c>
      <c r="I39" s="93">
        <v>0.0</v>
      </c>
      <c r="J39" s="93">
        <v>0.0</v>
      </c>
      <c r="K39" s="15" t="s">
        <v>18260</v>
      </c>
      <c r="L39" s="113" t="str">
        <f>IFERROR(VLOOKUP(B39,[3]bom!$A:$C,3,0)*G39,"")</f>
        <v>#ERROR!</v>
      </c>
      <c r="M39" s="114" t="str">
        <f>IFERROR(IFERROR(VLOOKUP(C39,[3]bom!$X$2:$AC$51,5,0),VLOOKUP(C39,[3]bom!$AE$2:$AG$61,2,0)),C39)</f>
        <v>#ERROR!</v>
      </c>
      <c r="N39" s="113" t="str">
        <f>IFERROR(IFERROR(VLOOKUP(C39,[3]bom!$X$2:$AC$51,6,0),VLOOKUP(C39,[3]bom!$AE$2:$AG$61,3,0)),"other")</f>
        <v>#ERROR!</v>
      </c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ht="12.75" customHeight="1">
      <c r="A40" s="15" t="s">
        <v>18343</v>
      </c>
      <c r="B40" s="15" t="s">
        <v>2134</v>
      </c>
      <c r="C40" s="15" t="s">
        <v>18344</v>
      </c>
      <c r="D40" s="15" t="s">
        <v>4150</v>
      </c>
      <c r="E40" s="93">
        <v>7200.0</v>
      </c>
      <c r="F40" s="93">
        <v>827.21</v>
      </c>
      <c r="G40" s="93">
        <v>559.0</v>
      </c>
      <c r="H40" s="93">
        <v>6.149000000000001</v>
      </c>
      <c r="I40" s="93">
        <v>0.0</v>
      </c>
      <c r="J40" s="93">
        <v>0.0</v>
      </c>
      <c r="K40" s="15" t="s">
        <v>18260</v>
      </c>
      <c r="L40" s="113" t="str">
        <f>IFERROR(VLOOKUP(B40,[3]bom!$A:$C,3,0)*G40,"")</f>
        <v>#ERROR!</v>
      </c>
      <c r="M40" s="114" t="str">
        <f>IFERROR(IFERROR(VLOOKUP(C40,[3]bom!$X$2:$AC$51,5,0),VLOOKUP(C40,[3]bom!$AE$2:$AG$61,2,0)),C40)</f>
        <v>#ERROR!</v>
      </c>
      <c r="N40" s="113" t="str">
        <f>IFERROR(IFERROR(VLOOKUP(C40,[3]bom!$X$2:$AC$51,6,0),VLOOKUP(C40,[3]bom!$AE$2:$AG$61,3,0)),"other")</f>
        <v>#ERROR!</v>
      </c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ht="12.75" customHeight="1">
      <c r="A41" s="15" t="s">
        <v>18332</v>
      </c>
      <c r="B41" s="15" t="s">
        <v>18333</v>
      </c>
      <c r="C41" s="15" t="s">
        <v>18334</v>
      </c>
      <c r="D41" s="15" t="s">
        <v>18335</v>
      </c>
      <c r="E41" s="93">
        <v>7200.0</v>
      </c>
      <c r="F41" s="93">
        <v>1982.74</v>
      </c>
      <c r="G41" s="93">
        <v>319.0</v>
      </c>
      <c r="H41" s="93">
        <v>22.968000000000004</v>
      </c>
      <c r="I41" s="93">
        <v>0.0</v>
      </c>
      <c r="J41" s="93">
        <v>0.0</v>
      </c>
      <c r="K41" s="15" t="s">
        <v>18255</v>
      </c>
      <c r="L41" s="113" t="str">
        <f>IFERROR(VLOOKUP(B41,[3]bom!$A:$C,3,0)*G41,"")</f>
        <v>#ERROR!</v>
      </c>
      <c r="M41" s="114" t="str">
        <f>IFERROR(IFERROR(VLOOKUP(C41,[3]bom!$X$2:$AC$51,5,0),VLOOKUP(C41,[3]bom!$AE$2:$AG$61,2,0)),C41)</f>
        <v>#ERROR!</v>
      </c>
      <c r="N41" s="113" t="str">
        <f>IFERROR(IFERROR(VLOOKUP(C41,[3]bom!$X$2:$AC$51,6,0),VLOOKUP(C41,[3]bom!$AE$2:$AG$61,3,0)),"other")</f>
        <v>#ERROR!</v>
      </c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ht="12.75" customHeight="1">
      <c r="A42" s="15" t="s">
        <v>18345</v>
      </c>
      <c r="B42" s="15" t="s">
        <v>18346</v>
      </c>
      <c r="C42" s="15" t="s">
        <v>18347</v>
      </c>
      <c r="D42" s="15" t="s">
        <v>18348</v>
      </c>
      <c r="E42" s="93">
        <v>14400.0</v>
      </c>
      <c r="F42" s="93">
        <v>1899.5</v>
      </c>
      <c r="G42" s="93">
        <v>2944.0</v>
      </c>
      <c r="H42" s="93">
        <v>14.72</v>
      </c>
      <c r="I42" s="93">
        <v>0.0</v>
      </c>
      <c r="J42" s="93">
        <v>0.0</v>
      </c>
      <c r="K42" s="15" t="s">
        <v>18260</v>
      </c>
      <c r="L42" s="113" t="str">
        <f>IFERROR(VLOOKUP(B42,[3]bom!$A:$C,3,0)*G42,"")</f>
        <v>#ERROR!</v>
      </c>
      <c r="M42" s="114" t="str">
        <f>IFERROR(IFERROR(VLOOKUP(C42,[3]bom!$X$2:$AC$51,5,0),VLOOKUP(C42,[3]bom!$AE$2:$AG$61,2,0)),C42)</f>
        <v>#ERROR!</v>
      </c>
      <c r="N42" s="113" t="str">
        <f>IFERROR(IFERROR(VLOOKUP(C42,[3]bom!$X$2:$AC$51,6,0),VLOOKUP(C42,[3]bom!$AE$2:$AG$61,3,0)),"other")</f>
        <v>#ERROR!</v>
      </c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ht="12.75" customHeight="1">
      <c r="A43" s="15" t="s">
        <v>18315</v>
      </c>
      <c r="B43" s="15" t="s">
        <v>2341</v>
      </c>
      <c r="C43" s="15" t="s">
        <v>18316</v>
      </c>
      <c r="D43" s="15" t="s">
        <v>4158</v>
      </c>
      <c r="E43" s="93">
        <v>7200.0</v>
      </c>
      <c r="F43" s="93">
        <v>1166.62</v>
      </c>
      <c r="G43" s="93">
        <v>260.0</v>
      </c>
      <c r="H43" s="93">
        <v>17.186</v>
      </c>
      <c r="I43" s="93">
        <v>0.0</v>
      </c>
      <c r="J43" s="93">
        <v>0.0</v>
      </c>
      <c r="K43" s="15" t="s">
        <v>18260</v>
      </c>
      <c r="L43" s="113" t="str">
        <f>IFERROR(VLOOKUP(B43,[3]bom!$A:$C,3,0)*G43,"")</f>
        <v>#ERROR!</v>
      </c>
      <c r="M43" s="114" t="str">
        <f>IFERROR(IFERROR(VLOOKUP(C43,[3]bom!$X$2:$AC$51,5,0),VLOOKUP(C43,[3]bom!$AE$2:$AG$61,2,0)),C43)</f>
        <v>#ERROR!</v>
      </c>
      <c r="N43" s="113" t="str">
        <f>IFERROR(IFERROR(VLOOKUP(C43,[3]bom!$X$2:$AC$51,6,0),VLOOKUP(C43,[3]bom!$AE$2:$AG$61,3,0)),"other")</f>
        <v>#ERROR!</v>
      </c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ht="12.75" customHeight="1">
      <c r="A44" s="15" t="s">
        <v>18251</v>
      </c>
      <c r="B44" s="15" t="s">
        <v>18252</v>
      </c>
      <c r="C44" s="15" t="s">
        <v>18253</v>
      </c>
      <c r="D44" s="15" t="s">
        <v>18254</v>
      </c>
      <c r="E44" s="93">
        <v>3600.0</v>
      </c>
      <c r="F44" s="93">
        <v>0.0</v>
      </c>
      <c r="G44" s="93">
        <v>0.0</v>
      </c>
      <c r="H44" s="93">
        <v>0.0</v>
      </c>
      <c r="I44" s="93">
        <v>0.0</v>
      </c>
      <c r="J44" s="93">
        <v>0.0</v>
      </c>
      <c r="K44" s="15" t="s">
        <v>18255</v>
      </c>
      <c r="L44" s="113" t="str">
        <f>IFERROR(VLOOKUP(B44,[3]bom!$A:$C,3,0)*G44,"")</f>
        <v>#ERROR!</v>
      </c>
      <c r="M44" s="114" t="str">
        <f>IFERROR(IFERROR(VLOOKUP(C44,[3]bom!$X$2:$AC$51,5,0),VLOOKUP(C44,[3]bom!$AE$2:$AG$61,2,0)),C44)</f>
        <v>#ERROR!</v>
      </c>
      <c r="N44" s="113" t="str">
        <f>IFERROR(IFERROR(VLOOKUP(C44,[3]bom!$X$2:$AC$51,6,0),VLOOKUP(C44,[3]bom!$AE$2:$AG$61,3,0)),"other")</f>
        <v>#ERROR!</v>
      </c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ht="12.75" customHeight="1">
      <c r="A45" s="15" t="s">
        <v>18290</v>
      </c>
      <c r="B45" s="15" t="s">
        <v>18291</v>
      </c>
      <c r="C45" s="15" t="s">
        <v>18292</v>
      </c>
      <c r="D45" s="15" t="s">
        <v>18259</v>
      </c>
      <c r="E45" s="93">
        <v>32400.0</v>
      </c>
      <c r="F45" s="93">
        <v>4606.31</v>
      </c>
      <c r="G45" s="93">
        <v>9582.0</v>
      </c>
      <c r="H45" s="93">
        <v>14.373</v>
      </c>
      <c r="I45" s="93">
        <v>0.0</v>
      </c>
      <c r="J45" s="93">
        <v>0.0</v>
      </c>
      <c r="K45" s="15" t="s">
        <v>18260</v>
      </c>
      <c r="L45" s="113" t="str">
        <f>IFERROR(VLOOKUP(B45,[3]bom!$A:$C,3,0)*G45,"")</f>
        <v>#ERROR!</v>
      </c>
      <c r="M45" s="114" t="str">
        <f>IFERROR(IFERROR(VLOOKUP(C45,[3]bom!$X$2:$AC$51,5,0),VLOOKUP(C45,[3]bom!$AE$2:$AG$61,2,0)),C45)</f>
        <v>#ERROR!</v>
      </c>
      <c r="N45" s="113" t="str">
        <f>IFERROR(IFERROR(VLOOKUP(C45,[3]bom!$X$2:$AC$51,6,0),VLOOKUP(C45,[3]bom!$AE$2:$AG$61,3,0)),"other")</f>
        <v>#ERROR!</v>
      </c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ht="12.75" customHeight="1">
      <c r="A46" s="15" t="s">
        <v>18294</v>
      </c>
      <c r="B46" s="15" t="s">
        <v>115</v>
      </c>
      <c r="C46" s="15" t="s">
        <v>18295</v>
      </c>
      <c r="D46" s="15" t="s">
        <v>4150</v>
      </c>
      <c r="E46" s="93">
        <v>10800.0</v>
      </c>
      <c r="F46" s="93">
        <v>1240.81</v>
      </c>
      <c r="G46" s="93">
        <v>495.0</v>
      </c>
      <c r="H46" s="93">
        <v>24.255000000000006</v>
      </c>
      <c r="I46" s="93">
        <v>0.0</v>
      </c>
      <c r="J46" s="93">
        <v>0.0</v>
      </c>
      <c r="K46" s="15" t="s">
        <v>18260</v>
      </c>
      <c r="L46" s="113" t="str">
        <f>IFERROR(VLOOKUP(B46,[3]bom!$A:$C,3,0)*G46,"")</f>
        <v>#ERROR!</v>
      </c>
      <c r="M46" s="114" t="str">
        <f>IFERROR(IFERROR(VLOOKUP(C46,[3]bom!$X$2:$AC$51,5,0),VLOOKUP(C46,[3]bom!$AE$2:$AG$61,2,0)),C46)</f>
        <v>#ERROR!</v>
      </c>
      <c r="N46" s="113" t="str">
        <f>IFERROR(IFERROR(VLOOKUP(C46,[3]bom!$X$2:$AC$51,6,0),VLOOKUP(C46,[3]bom!$AE$2:$AG$61,3,0)),"other")</f>
        <v>#ERROR!</v>
      </c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ht="12.75" customHeight="1">
      <c r="A47" s="15" t="s">
        <v>18349</v>
      </c>
      <c r="B47" s="15" t="s">
        <v>2357</v>
      </c>
      <c r="C47" s="15" t="s">
        <v>18297</v>
      </c>
      <c r="D47" s="15" t="s">
        <v>4150</v>
      </c>
      <c r="E47" s="93">
        <v>14400.0</v>
      </c>
      <c r="F47" s="93">
        <v>1654.42</v>
      </c>
      <c r="G47" s="93">
        <v>728.0</v>
      </c>
      <c r="H47" s="93">
        <v>18.2</v>
      </c>
      <c r="I47" s="93">
        <v>0.0</v>
      </c>
      <c r="J47" s="93">
        <v>0.0</v>
      </c>
      <c r="K47" s="15" t="s">
        <v>18260</v>
      </c>
      <c r="L47" s="113" t="str">
        <f>IFERROR(VLOOKUP(B47,[3]bom!$A:$C,3,0)*G47,"")</f>
        <v>#ERROR!</v>
      </c>
      <c r="M47" s="114" t="str">
        <f>IFERROR(IFERROR(VLOOKUP(C47,[3]bom!$X$2:$AC$51,5,0),VLOOKUP(C47,[3]bom!$AE$2:$AG$61,2,0)),C47)</f>
        <v>#ERROR!</v>
      </c>
      <c r="N47" s="113" t="str">
        <f>IFERROR(IFERROR(VLOOKUP(C47,[3]bom!$X$2:$AC$51,6,0),VLOOKUP(C47,[3]bom!$AE$2:$AG$61,3,0)),"other")</f>
        <v>#ERROR!</v>
      </c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ht="12.75" customHeight="1">
      <c r="A48" s="15" t="s">
        <v>18266</v>
      </c>
      <c r="B48" s="15" t="s">
        <v>18267</v>
      </c>
      <c r="C48" s="15" t="s">
        <v>18268</v>
      </c>
      <c r="D48" s="15" t="s">
        <v>18269</v>
      </c>
      <c r="E48" s="93">
        <v>14400.0</v>
      </c>
      <c r="F48" s="93">
        <v>2530.37</v>
      </c>
      <c r="G48" s="93">
        <v>2720.0</v>
      </c>
      <c r="H48" s="93">
        <v>10.88</v>
      </c>
      <c r="I48" s="93">
        <v>0.0</v>
      </c>
      <c r="J48" s="93">
        <v>0.0</v>
      </c>
      <c r="K48" s="15" t="s">
        <v>18260</v>
      </c>
      <c r="L48" s="113" t="str">
        <f>IFERROR(VLOOKUP(B48,[3]bom!$A:$C,3,0)*G48,"")</f>
        <v>#ERROR!</v>
      </c>
      <c r="M48" s="114" t="str">
        <f>IFERROR(IFERROR(VLOOKUP(C48,[3]bom!$X$2:$AC$51,5,0),VLOOKUP(C48,[3]bom!$AE$2:$AG$61,2,0)),C48)</f>
        <v>#ERROR!</v>
      </c>
      <c r="N48" s="113" t="str">
        <f>IFERROR(IFERROR(VLOOKUP(C48,[3]bom!$X$2:$AC$51,6,0),VLOOKUP(C48,[3]bom!$AE$2:$AG$61,3,0)),"other")</f>
        <v>#ERROR!</v>
      </c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ht="12.75" customHeight="1">
      <c r="A49" s="15" t="s">
        <v>18350</v>
      </c>
      <c r="B49" s="15" t="s">
        <v>422</v>
      </c>
      <c r="C49" s="15" t="s">
        <v>18351</v>
      </c>
      <c r="D49" s="15" t="s">
        <v>4150</v>
      </c>
      <c r="E49" s="93">
        <v>7200.0</v>
      </c>
      <c r="F49" s="93">
        <v>827.21</v>
      </c>
      <c r="G49" s="93">
        <v>259.0</v>
      </c>
      <c r="H49" s="93">
        <v>5.439</v>
      </c>
      <c r="I49" s="93">
        <v>0.0</v>
      </c>
      <c r="J49" s="93">
        <v>0.0</v>
      </c>
      <c r="K49" s="15" t="s">
        <v>18260</v>
      </c>
      <c r="L49" s="113" t="str">
        <f>IFERROR(VLOOKUP(B49,[3]bom!$A:$C,3,0)*G49,"")</f>
        <v>#ERROR!</v>
      </c>
      <c r="M49" s="114" t="str">
        <f>IFERROR(IFERROR(VLOOKUP(C49,[3]bom!$X$2:$AC$51,5,0),VLOOKUP(C49,[3]bom!$AE$2:$AG$61,2,0)),C49)</f>
        <v>#ERROR!</v>
      </c>
      <c r="N49" s="113" t="str">
        <f>IFERROR(IFERROR(VLOOKUP(C49,[3]bom!$X$2:$AC$51,6,0),VLOOKUP(C49,[3]bom!$AE$2:$AG$61,3,0)),"other")</f>
        <v>#ERROR!</v>
      </c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ht="12.75" customHeight="1">
      <c r="A50" s="15" t="s">
        <v>18352</v>
      </c>
      <c r="B50" s="15" t="s">
        <v>18353</v>
      </c>
      <c r="C50" s="15" t="s">
        <v>18354</v>
      </c>
      <c r="D50" s="15" t="s">
        <v>18301</v>
      </c>
      <c r="E50" s="93">
        <v>7200.0</v>
      </c>
      <c r="F50" s="93">
        <v>1786.68</v>
      </c>
      <c r="G50" s="93">
        <v>1300.0</v>
      </c>
      <c r="H50" s="93">
        <v>35.1</v>
      </c>
      <c r="I50" s="93">
        <v>0.0</v>
      </c>
      <c r="J50" s="93">
        <v>0.0</v>
      </c>
      <c r="K50" s="15" t="s">
        <v>18293</v>
      </c>
      <c r="L50" s="113" t="str">
        <f>IFERROR(VLOOKUP(B50,[3]bom!$A:$C,3,0)*G50,"")</f>
        <v>#ERROR!</v>
      </c>
      <c r="M50" s="114" t="str">
        <f>IFERROR(IFERROR(VLOOKUP(C50,[3]bom!$X$2:$AC$51,5,0),VLOOKUP(C50,[3]bom!$AE$2:$AG$61,2,0)),C50)</f>
        <v>#ERROR!</v>
      </c>
      <c r="N50" s="113" t="str">
        <f>IFERROR(IFERROR(VLOOKUP(C50,[3]bom!$X$2:$AC$51,6,0),VLOOKUP(C50,[3]bom!$AE$2:$AG$61,3,0)),"other")</f>
        <v>#ERROR!</v>
      </c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ht="12.75" customHeight="1">
      <c r="A51" s="15" t="s">
        <v>18287</v>
      </c>
      <c r="B51" s="15" t="s">
        <v>18288</v>
      </c>
      <c r="C51" s="15" t="s">
        <v>18289</v>
      </c>
      <c r="D51" s="15" t="s">
        <v>18254</v>
      </c>
      <c r="E51" s="93">
        <v>10800.0</v>
      </c>
      <c r="F51" s="93">
        <v>0.0</v>
      </c>
      <c r="G51" s="93">
        <v>0.0</v>
      </c>
      <c r="H51" s="93">
        <v>0.0</v>
      </c>
      <c r="I51" s="93">
        <v>0.0</v>
      </c>
      <c r="J51" s="93">
        <v>0.0</v>
      </c>
      <c r="K51" s="15" t="s">
        <v>18255</v>
      </c>
      <c r="L51" s="113" t="str">
        <f>IFERROR(VLOOKUP(B51,[3]bom!$A:$C,3,0)*G51,"")</f>
        <v>#ERROR!</v>
      </c>
      <c r="M51" s="114" t="str">
        <f>IFERROR(IFERROR(VLOOKUP(C51,[3]bom!$X$2:$AC$51,5,0),VLOOKUP(C51,[3]bom!$AE$2:$AG$61,2,0)),C51)</f>
        <v>#ERROR!</v>
      </c>
      <c r="N51" s="113" t="str">
        <f>IFERROR(IFERROR(VLOOKUP(C51,[3]bom!$X$2:$AC$51,6,0),VLOOKUP(C51,[3]bom!$AE$2:$AG$61,3,0)),"other")</f>
        <v>#ERROR!</v>
      </c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ht="12.75" customHeight="1">
      <c r="A52" s="15" t="s">
        <v>18355</v>
      </c>
      <c r="B52" s="15" t="s">
        <v>18323</v>
      </c>
      <c r="C52" s="15" t="s">
        <v>18324</v>
      </c>
      <c r="D52" s="15" t="s">
        <v>18325</v>
      </c>
      <c r="E52" s="93">
        <v>-3600.0</v>
      </c>
      <c r="F52" s="93">
        <v>-480.35</v>
      </c>
      <c r="G52" s="93">
        <v>-710.0</v>
      </c>
      <c r="H52" s="93">
        <v>-2.13</v>
      </c>
      <c r="I52" s="93">
        <v>0.0</v>
      </c>
      <c r="J52" s="93">
        <v>0.0</v>
      </c>
      <c r="K52" s="15" t="s">
        <v>18260</v>
      </c>
      <c r="L52" s="113" t="str">
        <f>IFERROR(VLOOKUP(B52,[3]bom!$A:$C,3,0)*G52,"")</f>
        <v>#ERROR!</v>
      </c>
      <c r="M52" s="114" t="str">
        <f>IFERROR(IFERROR(VLOOKUP(C52,[3]bom!$X$2:$AC$51,5,0),VLOOKUP(C52,[3]bom!$AE$2:$AG$61,2,0)),C52)</f>
        <v>#ERROR!</v>
      </c>
      <c r="N52" s="113" t="str">
        <f>IFERROR(IFERROR(VLOOKUP(C52,[3]bom!$X$2:$AC$51,6,0),VLOOKUP(C52,[3]bom!$AE$2:$AG$61,3,0)),"other")</f>
        <v>#ERROR!</v>
      </c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ht="12.75" customHeight="1">
      <c r="A53" s="15" t="s">
        <v>18312</v>
      </c>
      <c r="B53" s="15" t="s">
        <v>18313</v>
      </c>
      <c r="C53" s="15" t="s">
        <v>18314</v>
      </c>
      <c r="D53" s="15" t="s">
        <v>18259</v>
      </c>
      <c r="E53" s="93">
        <v>18000.0</v>
      </c>
      <c r="F53" s="93">
        <v>2559.06</v>
      </c>
      <c r="G53" s="93">
        <v>8760.0</v>
      </c>
      <c r="H53" s="93">
        <v>35.04</v>
      </c>
      <c r="I53" s="93">
        <v>0.0</v>
      </c>
      <c r="J53" s="93">
        <v>0.0</v>
      </c>
      <c r="K53" s="15" t="s">
        <v>18260</v>
      </c>
      <c r="L53" s="113" t="str">
        <f>IFERROR(VLOOKUP(B53,[3]bom!$A:$C,3,0)*G53,"")</f>
        <v>#ERROR!</v>
      </c>
      <c r="M53" s="114" t="str">
        <f>IFERROR(IFERROR(VLOOKUP(C53,[3]bom!$X$2:$AC$51,5,0),VLOOKUP(C53,[3]bom!$AE$2:$AG$61,2,0)),C53)</f>
        <v>#ERROR!</v>
      </c>
      <c r="N53" s="113" t="str">
        <f>IFERROR(IFERROR(VLOOKUP(C53,[3]bom!$X$2:$AC$51,6,0),VLOOKUP(C53,[3]bom!$AE$2:$AG$61,3,0)),"other")</f>
        <v>#ERROR!</v>
      </c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ht="12.75" customHeight="1">
      <c r="A54" s="15" t="s">
        <v>18356</v>
      </c>
      <c r="B54" s="15" t="s">
        <v>152</v>
      </c>
      <c r="C54" s="15" t="s">
        <v>18357</v>
      </c>
      <c r="D54" s="15" t="s">
        <v>4150</v>
      </c>
      <c r="E54" s="93">
        <v>18000.0</v>
      </c>
      <c r="F54" s="93">
        <v>2068.02</v>
      </c>
      <c r="G54" s="93">
        <v>609.0</v>
      </c>
      <c r="H54" s="93">
        <v>19.488</v>
      </c>
      <c r="I54" s="93">
        <v>0.0</v>
      </c>
      <c r="J54" s="93">
        <v>0.0</v>
      </c>
      <c r="K54" s="15" t="s">
        <v>18260</v>
      </c>
      <c r="L54" s="113" t="str">
        <f>IFERROR(VLOOKUP(B54,[3]bom!$A:$C,3,0)*G54,"")</f>
        <v>#ERROR!</v>
      </c>
      <c r="M54" s="114" t="str">
        <f>IFERROR(IFERROR(VLOOKUP(C54,[3]bom!$X$2:$AC$51,5,0),VLOOKUP(C54,[3]bom!$AE$2:$AG$61,2,0)),C54)</f>
        <v>#ERROR!</v>
      </c>
      <c r="N54" s="113" t="str">
        <f>IFERROR(IFERROR(VLOOKUP(C54,[3]bom!$X$2:$AC$51,6,0),VLOOKUP(C54,[3]bom!$AE$2:$AG$61,3,0)),"other")</f>
        <v>#ERROR!</v>
      </c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ht="12.75" customHeight="1">
      <c r="A55" s="15" t="s">
        <v>18358</v>
      </c>
      <c r="B55" s="15" t="s">
        <v>18359</v>
      </c>
      <c r="C55" s="15" t="s">
        <v>18360</v>
      </c>
      <c r="D55" s="15" t="s">
        <v>18254</v>
      </c>
      <c r="E55" s="93">
        <v>10800.0</v>
      </c>
      <c r="F55" s="93">
        <v>1717.63</v>
      </c>
      <c r="G55" s="93">
        <v>-880.0</v>
      </c>
      <c r="H55" s="93">
        <v>-16.72</v>
      </c>
      <c r="I55" s="93">
        <v>0.0</v>
      </c>
      <c r="J55" s="93">
        <v>0.0</v>
      </c>
      <c r="K55" s="15" t="s">
        <v>18255</v>
      </c>
      <c r="L55" s="113" t="str">
        <f>IFERROR(VLOOKUP(B55,[3]bom!$A:$C,3,0)*G55,"")</f>
        <v>#ERROR!</v>
      </c>
      <c r="M55" s="114" t="str">
        <f>IFERROR(IFERROR(VLOOKUP(C55,[3]bom!$X$2:$AC$51,5,0),VLOOKUP(C55,[3]bom!$AE$2:$AG$61,2,0)),C55)</f>
        <v>#ERROR!</v>
      </c>
      <c r="N55" s="113" t="str">
        <f>IFERROR(IFERROR(VLOOKUP(C55,[3]bom!$X$2:$AC$51,6,0),VLOOKUP(C55,[3]bom!$AE$2:$AG$61,3,0)),"other")</f>
        <v>#ERROR!</v>
      </c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ht="12.75" customHeight="1">
      <c r="A56" s="15" t="s">
        <v>18317</v>
      </c>
      <c r="B56" s="15" t="s">
        <v>18318</v>
      </c>
      <c r="C56" s="15" t="s">
        <v>18319</v>
      </c>
      <c r="D56" s="15" t="s">
        <v>18284</v>
      </c>
      <c r="E56" s="93">
        <v>10800.0</v>
      </c>
      <c r="F56" s="93">
        <v>1617.41</v>
      </c>
      <c r="G56" s="93">
        <v>9210.0</v>
      </c>
      <c r="H56" s="93">
        <v>27.63</v>
      </c>
      <c r="I56" s="93">
        <v>0.0</v>
      </c>
      <c r="J56" s="93">
        <v>0.0</v>
      </c>
      <c r="K56" s="15" t="s">
        <v>18260</v>
      </c>
      <c r="L56" s="113" t="str">
        <f>IFERROR(VLOOKUP(B56,[3]bom!$A:$C,3,0)*G56,"")</f>
        <v>#ERROR!</v>
      </c>
      <c r="M56" s="114" t="str">
        <f>IFERROR(IFERROR(VLOOKUP(C56,[3]bom!$X$2:$AC$51,5,0),VLOOKUP(C56,[3]bom!$AE$2:$AG$61,2,0)),C56)</f>
        <v>#ERROR!</v>
      </c>
      <c r="N56" s="113" t="str">
        <f>IFERROR(IFERROR(VLOOKUP(C56,[3]bom!$X$2:$AC$51,6,0),VLOOKUP(C56,[3]bom!$AE$2:$AG$61,3,0)),"other")</f>
        <v>#ERROR!</v>
      </c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ht="12.75" customHeight="1">
      <c r="A57" s="15" t="s">
        <v>18349</v>
      </c>
      <c r="B57" s="15" t="s">
        <v>2357</v>
      </c>
      <c r="C57" s="15" t="s">
        <v>18297</v>
      </c>
      <c r="D57" s="15" t="s">
        <v>4150</v>
      </c>
      <c r="E57" s="93">
        <v>7200.0</v>
      </c>
      <c r="F57" s="93">
        <v>827.21</v>
      </c>
      <c r="G57" s="93">
        <v>222.0</v>
      </c>
      <c r="H57" s="93">
        <v>5.55</v>
      </c>
      <c r="I57" s="93">
        <v>0.0</v>
      </c>
      <c r="J57" s="93">
        <v>0.0</v>
      </c>
      <c r="K57" s="15" t="s">
        <v>18260</v>
      </c>
      <c r="L57" s="113" t="str">
        <f>IFERROR(VLOOKUP(B57,[3]bom!$A:$C,3,0)*G57,"")</f>
        <v>#ERROR!</v>
      </c>
      <c r="M57" s="114" t="str">
        <f>IFERROR(IFERROR(VLOOKUP(C57,[3]bom!$X$2:$AC$51,5,0),VLOOKUP(C57,[3]bom!$AE$2:$AG$61,2,0)),C57)</f>
        <v>#ERROR!</v>
      </c>
      <c r="N57" s="113" t="str">
        <f>IFERROR(IFERROR(VLOOKUP(C57,[3]bom!$X$2:$AC$51,6,0),VLOOKUP(C57,[3]bom!$AE$2:$AG$61,3,0)),"other")</f>
        <v>#ERROR!</v>
      </c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ht="12.75" customHeight="1">
      <c r="A58" s="15" t="s">
        <v>18332</v>
      </c>
      <c r="B58" s="15" t="s">
        <v>18333</v>
      </c>
      <c r="C58" s="15" t="s">
        <v>18334</v>
      </c>
      <c r="D58" s="15" t="s">
        <v>18335</v>
      </c>
      <c r="E58" s="93">
        <v>25200.0</v>
      </c>
      <c r="F58" s="93">
        <v>6939.58</v>
      </c>
      <c r="G58" s="93">
        <v>1155.0</v>
      </c>
      <c r="H58" s="93">
        <v>83.16</v>
      </c>
      <c r="I58" s="93">
        <v>0.0</v>
      </c>
      <c r="J58" s="93">
        <v>0.0</v>
      </c>
      <c r="K58" s="15" t="s">
        <v>18255</v>
      </c>
      <c r="L58" s="113" t="str">
        <f>IFERROR(VLOOKUP(B58,[3]bom!$A:$C,3,0)*G58,"")</f>
        <v>#ERROR!</v>
      </c>
      <c r="M58" s="114" t="str">
        <f>IFERROR(IFERROR(VLOOKUP(C58,[3]bom!$X$2:$AC$51,5,0),VLOOKUP(C58,[3]bom!$AE$2:$AG$61,2,0)),C58)</f>
        <v>#ERROR!</v>
      </c>
      <c r="N58" s="113" t="str">
        <f>IFERROR(IFERROR(VLOOKUP(C58,[3]bom!$X$2:$AC$51,6,0),VLOOKUP(C58,[3]bom!$AE$2:$AG$61,3,0)),"other")</f>
        <v>#ERROR!</v>
      </c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ht="12.75" customHeight="1">
      <c r="A59" s="15" t="s">
        <v>18336</v>
      </c>
      <c r="B59" s="15" t="s">
        <v>18337</v>
      </c>
      <c r="C59" s="15" t="s">
        <v>18338</v>
      </c>
      <c r="D59" s="15" t="s">
        <v>18339</v>
      </c>
      <c r="E59" s="93">
        <v>18000.0</v>
      </c>
      <c r="F59" s="93">
        <v>2604.78</v>
      </c>
      <c r="G59" s="93">
        <v>1840.0</v>
      </c>
      <c r="H59" s="93">
        <v>11.04</v>
      </c>
      <c r="I59" s="93">
        <v>0.0</v>
      </c>
      <c r="J59" s="93">
        <v>0.0</v>
      </c>
      <c r="K59" s="15" t="s">
        <v>18260</v>
      </c>
      <c r="L59" s="113" t="str">
        <f>IFERROR(VLOOKUP(B59,[3]bom!$A:$C,3,0)*G59,"")</f>
        <v>#ERROR!</v>
      </c>
      <c r="M59" s="114" t="str">
        <f>IFERROR(IFERROR(VLOOKUP(C59,[3]bom!$X$2:$AC$51,5,0),VLOOKUP(C59,[3]bom!$AE$2:$AG$61,2,0)),C59)</f>
        <v>#ERROR!</v>
      </c>
      <c r="N59" s="113" t="str">
        <f>IFERROR(IFERROR(VLOOKUP(C59,[3]bom!$X$2:$AC$51,6,0),VLOOKUP(C59,[3]bom!$AE$2:$AG$61,3,0)),"other")</f>
        <v>#ERROR!</v>
      </c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ht="12.75" customHeight="1">
      <c r="A60" s="15" t="s">
        <v>18340</v>
      </c>
      <c r="B60" s="15" t="s">
        <v>18341</v>
      </c>
      <c r="C60" s="15" t="s">
        <v>18342</v>
      </c>
      <c r="D60" s="15" t="s">
        <v>18259</v>
      </c>
      <c r="E60" s="93">
        <v>18000.0</v>
      </c>
      <c r="F60" s="93">
        <v>2559.06</v>
      </c>
      <c r="G60" s="93">
        <v>2920.0</v>
      </c>
      <c r="H60" s="93">
        <v>26.28</v>
      </c>
      <c r="I60" s="93">
        <v>0.0</v>
      </c>
      <c r="J60" s="93">
        <v>0.0</v>
      </c>
      <c r="K60" s="15" t="s">
        <v>18260</v>
      </c>
      <c r="L60" s="113" t="str">
        <f>IFERROR(VLOOKUP(B60,[3]bom!$A:$C,3,0)*G60,"")</f>
        <v>#ERROR!</v>
      </c>
      <c r="M60" s="114" t="str">
        <f>IFERROR(IFERROR(VLOOKUP(C60,[3]bom!$X$2:$AC$51,5,0),VLOOKUP(C60,[3]bom!$AE$2:$AG$61,2,0)),C60)</f>
        <v>#ERROR!</v>
      </c>
      <c r="N60" s="113" t="str">
        <f>IFERROR(IFERROR(VLOOKUP(C60,[3]bom!$X$2:$AC$51,6,0),VLOOKUP(C60,[3]bom!$AE$2:$AG$61,3,0)),"other")</f>
        <v>#ERROR!</v>
      </c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ht="12.75" customHeight="1">
      <c r="A61" s="15" t="s">
        <v>18285</v>
      </c>
      <c r="B61" s="15" t="s">
        <v>133</v>
      </c>
      <c r="C61" s="15" t="s">
        <v>18286</v>
      </c>
      <c r="D61" s="15" t="s">
        <v>4150</v>
      </c>
      <c r="E61" s="93">
        <v>18000.0</v>
      </c>
      <c r="F61" s="93">
        <v>2068.02</v>
      </c>
      <c r="G61" s="93">
        <v>961.0</v>
      </c>
      <c r="H61" s="93">
        <v>4.805</v>
      </c>
      <c r="I61" s="93">
        <v>0.0</v>
      </c>
      <c r="J61" s="93">
        <v>0.0</v>
      </c>
      <c r="K61" s="15" t="s">
        <v>18260</v>
      </c>
      <c r="L61" s="113" t="str">
        <f>IFERROR(VLOOKUP(B61,[3]bom!$A:$C,3,0)*G61,"")</f>
        <v>#ERROR!</v>
      </c>
      <c r="M61" s="114" t="str">
        <f>IFERROR(IFERROR(VLOOKUP(C61,[3]bom!$X$2:$AC$51,5,0),VLOOKUP(C61,[3]bom!$AE$2:$AG$61,2,0)),C61)</f>
        <v>#ERROR!</v>
      </c>
      <c r="N61" s="113" t="str">
        <f>IFERROR(IFERROR(VLOOKUP(C61,[3]bom!$X$2:$AC$51,6,0),VLOOKUP(C61,[3]bom!$AE$2:$AG$61,3,0)),"other")</f>
        <v>#ERROR!</v>
      </c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ht="12.75" customHeight="1">
      <c r="A62" s="15" t="s">
        <v>18306</v>
      </c>
      <c r="B62" s="15" t="s">
        <v>18307</v>
      </c>
      <c r="C62" s="15" t="s">
        <v>18308</v>
      </c>
      <c r="D62" s="15" t="s">
        <v>18254</v>
      </c>
      <c r="E62" s="93">
        <v>3600.0</v>
      </c>
      <c r="F62" s="93">
        <v>0.0</v>
      </c>
      <c r="G62" s="93">
        <v>0.0</v>
      </c>
      <c r="H62" s="93">
        <v>0.0</v>
      </c>
      <c r="I62" s="93">
        <v>0.0</v>
      </c>
      <c r="J62" s="93">
        <v>0.0</v>
      </c>
      <c r="K62" s="15" t="s">
        <v>18255</v>
      </c>
      <c r="L62" s="113" t="str">
        <f>IFERROR(VLOOKUP(B62,[3]bom!$A:$C,3,0)*G62,"")</f>
        <v>#ERROR!</v>
      </c>
      <c r="M62" s="114" t="str">
        <f>IFERROR(IFERROR(VLOOKUP(C62,[3]bom!$X$2:$AC$51,5,0),VLOOKUP(C62,[3]bom!$AE$2:$AG$61,2,0)),C62)</f>
        <v>#ERROR!</v>
      </c>
      <c r="N62" s="113" t="str">
        <f>IFERROR(IFERROR(VLOOKUP(C62,[3]bom!$X$2:$AC$51,6,0),VLOOKUP(C62,[3]bom!$AE$2:$AG$61,3,0)),"other")</f>
        <v>#ERROR!</v>
      </c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ht="12.75" customHeight="1">
      <c r="A63" s="15" t="s">
        <v>18345</v>
      </c>
      <c r="B63" s="15" t="s">
        <v>18346</v>
      </c>
      <c r="C63" s="15" t="s">
        <v>18347</v>
      </c>
      <c r="D63" s="15" t="s">
        <v>18348</v>
      </c>
      <c r="E63" s="93">
        <v>14400.0</v>
      </c>
      <c r="F63" s="93">
        <v>1899.5</v>
      </c>
      <c r="G63" s="93">
        <v>2944.0</v>
      </c>
      <c r="H63" s="93">
        <v>14.72</v>
      </c>
      <c r="I63" s="93">
        <v>0.0</v>
      </c>
      <c r="J63" s="93">
        <v>0.0</v>
      </c>
      <c r="K63" s="15" t="s">
        <v>18260</v>
      </c>
      <c r="L63" s="113" t="str">
        <f>IFERROR(VLOOKUP(B63,[3]bom!$A:$C,3,0)*G63,"")</f>
        <v>#ERROR!</v>
      </c>
      <c r="M63" s="114" t="str">
        <f>IFERROR(IFERROR(VLOOKUP(C63,[3]bom!$X$2:$AC$51,5,0),VLOOKUP(C63,[3]bom!$AE$2:$AG$61,2,0)),C63)</f>
        <v>#ERROR!</v>
      </c>
      <c r="N63" s="113" t="str">
        <f>IFERROR(IFERROR(VLOOKUP(C63,[3]bom!$X$2:$AC$51,6,0),VLOOKUP(C63,[3]bom!$AE$2:$AG$61,3,0)),"other")</f>
        <v>#ERROR!</v>
      </c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ht="12.75" customHeight="1">
      <c r="A64" s="15" t="s">
        <v>18356</v>
      </c>
      <c r="B64" s="15" t="s">
        <v>152</v>
      </c>
      <c r="C64" s="15" t="s">
        <v>18357</v>
      </c>
      <c r="D64" s="15" t="s">
        <v>4150</v>
      </c>
      <c r="E64" s="93">
        <v>7200.0</v>
      </c>
      <c r="F64" s="93">
        <v>827.21</v>
      </c>
      <c r="G64" s="93">
        <v>379.0</v>
      </c>
      <c r="H64" s="93">
        <v>12.128</v>
      </c>
      <c r="I64" s="93">
        <v>0.0</v>
      </c>
      <c r="J64" s="93">
        <v>0.0</v>
      </c>
      <c r="K64" s="15" t="s">
        <v>18260</v>
      </c>
      <c r="L64" s="113" t="str">
        <f>IFERROR(VLOOKUP(B64,[3]bom!$A:$C,3,0)*G64,"")</f>
        <v>#ERROR!</v>
      </c>
      <c r="M64" s="114" t="str">
        <f>IFERROR(IFERROR(VLOOKUP(C64,[3]bom!$X$2:$AC$51,5,0),VLOOKUP(C64,[3]bom!$AE$2:$AG$61,2,0)),C64)</f>
        <v>#ERROR!</v>
      </c>
      <c r="N64" s="113" t="str">
        <f>IFERROR(IFERROR(VLOOKUP(C64,[3]bom!$X$2:$AC$51,6,0),VLOOKUP(C64,[3]bom!$AE$2:$AG$61,3,0)),"other")</f>
        <v>#ERROR!</v>
      </c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ht="12.75" customHeight="1">
      <c r="A65" s="15" t="s">
        <v>18361</v>
      </c>
      <c r="B65" s="15" t="s">
        <v>18362</v>
      </c>
      <c r="C65" s="15" t="s">
        <v>18363</v>
      </c>
      <c r="D65" s="15" t="s">
        <v>18254</v>
      </c>
      <c r="E65" s="93">
        <v>32400.0</v>
      </c>
      <c r="F65" s="93">
        <v>5152.9</v>
      </c>
      <c r="G65" s="93">
        <v>4000.0</v>
      </c>
      <c r="H65" s="93">
        <v>76.0</v>
      </c>
      <c r="I65" s="93">
        <v>0.0</v>
      </c>
      <c r="J65" s="93">
        <v>0.0</v>
      </c>
      <c r="K65" s="15" t="s">
        <v>18255</v>
      </c>
      <c r="L65" s="113" t="str">
        <f>IFERROR(VLOOKUP(B65,[3]bom!$A:$C,3,0)*G65,"")</f>
        <v>#ERROR!</v>
      </c>
      <c r="M65" s="114" t="str">
        <f>IFERROR(IFERROR(VLOOKUP(C65,[3]bom!$X$2:$AC$51,5,0),VLOOKUP(C65,[3]bom!$AE$2:$AG$61,2,0)),C65)</f>
        <v>#ERROR!</v>
      </c>
      <c r="N65" s="113" t="str">
        <f>IFERROR(IFERROR(VLOOKUP(C65,[3]bom!$X$2:$AC$51,6,0),VLOOKUP(C65,[3]bom!$AE$2:$AG$61,3,0)),"other")</f>
        <v>#ERROR!</v>
      </c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ht="12.75" customHeight="1">
      <c r="A66" s="15" t="s">
        <v>18364</v>
      </c>
      <c r="B66" s="15" t="s">
        <v>18365</v>
      </c>
      <c r="C66" s="15" t="s">
        <v>18366</v>
      </c>
      <c r="D66" s="15" t="s">
        <v>18259</v>
      </c>
      <c r="E66" s="93">
        <v>18000.0</v>
      </c>
      <c r="F66" s="93">
        <v>2559.06</v>
      </c>
      <c r="G66" s="93">
        <v>8640.0</v>
      </c>
      <c r="H66" s="93">
        <v>8.64</v>
      </c>
      <c r="I66" s="93">
        <v>0.0</v>
      </c>
      <c r="J66" s="93">
        <v>0.0</v>
      </c>
      <c r="K66" s="15" t="s">
        <v>18260</v>
      </c>
      <c r="L66" s="113" t="str">
        <f>IFERROR(VLOOKUP(B66,[3]bom!$A:$C,3,0)*G66,"")</f>
        <v>#ERROR!</v>
      </c>
      <c r="M66" s="114" t="str">
        <f>IFERROR(IFERROR(VLOOKUP(C66,[3]bom!$X$2:$AC$51,5,0),VLOOKUP(C66,[3]bom!$AE$2:$AG$61,2,0)),C66)</f>
        <v>#ERROR!</v>
      </c>
      <c r="N66" s="113" t="str">
        <f>IFERROR(IFERROR(VLOOKUP(C66,[3]bom!$X$2:$AC$51,6,0),VLOOKUP(C66,[3]bom!$AE$2:$AG$61,3,0)),"other")</f>
        <v>#ERROR!</v>
      </c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ht="12.75" customHeight="1">
      <c r="A67" s="15" t="s">
        <v>18312</v>
      </c>
      <c r="B67" s="15" t="s">
        <v>18313</v>
      </c>
      <c r="C67" s="15" t="s">
        <v>18314</v>
      </c>
      <c r="D67" s="15" t="s">
        <v>18259</v>
      </c>
      <c r="E67" s="93">
        <v>10800.0</v>
      </c>
      <c r="F67" s="93">
        <v>0.0</v>
      </c>
      <c r="G67" s="93">
        <v>0.0</v>
      </c>
      <c r="H67" s="93">
        <v>0.0</v>
      </c>
      <c r="I67" s="93">
        <v>0.0</v>
      </c>
      <c r="J67" s="93">
        <v>0.0</v>
      </c>
      <c r="K67" s="15" t="s">
        <v>18260</v>
      </c>
      <c r="L67" s="113" t="str">
        <f>IFERROR(VLOOKUP(B67,[3]bom!$A:$C,3,0)*G67,"")</f>
        <v>#ERROR!</v>
      </c>
      <c r="M67" s="114" t="str">
        <f>IFERROR(IFERROR(VLOOKUP(C67,[3]bom!$X$2:$AC$51,5,0),VLOOKUP(C67,[3]bom!$AE$2:$AG$61,2,0)),C67)</f>
        <v>#ERROR!</v>
      </c>
      <c r="N67" s="113" t="str">
        <f>IFERROR(IFERROR(VLOOKUP(C67,[3]bom!$X$2:$AC$51,6,0),VLOOKUP(C67,[3]bom!$AE$2:$AG$61,3,0)),"other")</f>
        <v>#ERROR!</v>
      </c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ht="12.75" customHeight="1">
      <c r="A68" s="15" t="s">
        <v>18367</v>
      </c>
      <c r="B68" s="15" t="s">
        <v>142</v>
      </c>
      <c r="C68" s="15" t="s">
        <v>18368</v>
      </c>
      <c r="D68" s="15" t="s">
        <v>4150</v>
      </c>
      <c r="E68" s="93">
        <v>18000.0</v>
      </c>
      <c r="F68" s="93">
        <v>2068.02</v>
      </c>
      <c r="G68" s="93">
        <v>1257.0</v>
      </c>
      <c r="H68" s="93">
        <v>5.0280000000000005</v>
      </c>
      <c r="I68" s="93">
        <v>0.0</v>
      </c>
      <c r="J68" s="93">
        <v>0.0</v>
      </c>
      <c r="K68" s="15" t="s">
        <v>18260</v>
      </c>
      <c r="L68" s="113" t="str">
        <f>IFERROR(VLOOKUP(B68,[3]bom!$A:$C,3,0)*G68,"")</f>
        <v>#ERROR!</v>
      </c>
      <c r="M68" s="114" t="str">
        <f>IFERROR(IFERROR(VLOOKUP(C68,[3]bom!$X$2:$AC$51,5,0),VLOOKUP(C68,[3]bom!$AE$2:$AG$61,2,0)),C68)</f>
        <v>#ERROR!</v>
      </c>
      <c r="N68" s="113" t="str">
        <f>IFERROR(IFERROR(VLOOKUP(C68,[3]bom!$X$2:$AC$51,6,0),VLOOKUP(C68,[3]bom!$AE$2:$AG$61,3,0)),"other")</f>
        <v>#ERROR!</v>
      </c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ht="12.75" customHeight="1">
      <c r="A69" s="15" t="s">
        <v>18287</v>
      </c>
      <c r="B69" s="15" t="s">
        <v>18288</v>
      </c>
      <c r="C69" s="15" t="s">
        <v>18289</v>
      </c>
      <c r="D69" s="15" t="s">
        <v>18254</v>
      </c>
      <c r="E69" s="93">
        <v>3600.0</v>
      </c>
      <c r="F69" s="93">
        <v>572.54</v>
      </c>
      <c r="G69" s="93">
        <v>226.0</v>
      </c>
      <c r="H69" s="93">
        <v>4.0680000000000005</v>
      </c>
      <c r="I69" s="93">
        <v>0.0</v>
      </c>
      <c r="J69" s="93">
        <v>0.0</v>
      </c>
      <c r="K69" s="15" t="s">
        <v>18255</v>
      </c>
      <c r="L69" s="113" t="str">
        <f>IFERROR(VLOOKUP(B69,[3]bom!$A:$C,3,0)*G69,"")</f>
        <v>#ERROR!</v>
      </c>
      <c r="M69" s="114" t="str">
        <f>IFERROR(IFERROR(VLOOKUP(C69,[3]bom!$X$2:$AC$51,5,0),VLOOKUP(C69,[3]bom!$AE$2:$AG$61,2,0)),C69)</f>
        <v>#ERROR!</v>
      </c>
      <c r="N69" s="113" t="str">
        <f>IFERROR(IFERROR(VLOOKUP(C69,[3]bom!$X$2:$AC$51,6,0),VLOOKUP(C69,[3]bom!$AE$2:$AG$61,3,0)),"other")</f>
        <v>#ERROR!</v>
      </c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ht="12.75" customHeight="1">
      <c r="A70" s="15" t="s">
        <v>18345</v>
      </c>
      <c r="B70" s="15" t="s">
        <v>18346</v>
      </c>
      <c r="C70" s="15" t="s">
        <v>18347</v>
      </c>
      <c r="D70" s="15" t="s">
        <v>18348</v>
      </c>
      <c r="E70" s="93">
        <v>14400.0</v>
      </c>
      <c r="F70" s="93">
        <v>1899.5</v>
      </c>
      <c r="G70" s="93">
        <v>2944.0</v>
      </c>
      <c r="H70" s="93">
        <v>14.72</v>
      </c>
      <c r="I70" s="93">
        <v>0.0</v>
      </c>
      <c r="J70" s="93">
        <v>0.0</v>
      </c>
      <c r="K70" s="15" t="s">
        <v>18260</v>
      </c>
      <c r="L70" s="113" t="str">
        <f>IFERROR(VLOOKUP(B70,[3]bom!$A:$C,3,0)*G70,"")</f>
        <v>#ERROR!</v>
      </c>
      <c r="M70" s="114" t="str">
        <f>IFERROR(IFERROR(VLOOKUP(C70,[3]bom!$X$2:$AC$51,5,0),VLOOKUP(C70,[3]bom!$AE$2:$AG$61,2,0)),C70)</f>
        <v>#ERROR!</v>
      </c>
      <c r="N70" s="113" t="str">
        <f>IFERROR(IFERROR(VLOOKUP(C70,[3]bom!$X$2:$AC$51,6,0),VLOOKUP(C70,[3]bom!$AE$2:$AG$61,3,0)),"other")</f>
        <v>#ERROR!</v>
      </c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ht="12.75" customHeight="1">
      <c r="A71" s="15" t="s">
        <v>18320</v>
      </c>
      <c r="B71" s="15" t="s">
        <v>156</v>
      </c>
      <c r="C71" s="15" t="s">
        <v>18321</v>
      </c>
      <c r="D71" s="15" t="s">
        <v>4145</v>
      </c>
      <c r="E71" s="93">
        <v>3600.0</v>
      </c>
      <c r="F71" s="93">
        <v>609.88</v>
      </c>
      <c r="G71" s="93">
        <v>120.0</v>
      </c>
      <c r="H71" s="93">
        <v>7.56</v>
      </c>
      <c r="I71" s="93">
        <v>0.0</v>
      </c>
      <c r="J71" s="93">
        <v>0.0</v>
      </c>
      <c r="K71" s="15" t="s">
        <v>18260</v>
      </c>
      <c r="L71" s="113" t="str">
        <f>IFERROR(VLOOKUP(B71,[3]bom!$A:$C,3,0)*G71,"")</f>
        <v>#ERROR!</v>
      </c>
      <c r="M71" s="114" t="str">
        <f>IFERROR(IFERROR(VLOOKUP(C71,[3]bom!$X$2:$AC$51,5,0),VLOOKUP(C71,[3]bom!$AE$2:$AG$61,2,0)),C71)</f>
        <v>#ERROR!</v>
      </c>
      <c r="N71" s="113" t="str">
        <f>IFERROR(IFERROR(VLOOKUP(C71,[3]bom!$X$2:$AC$51,6,0),VLOOKUP(C71,[3]bom!$AE$2:$AG$61,3,0)),"other")</f>
        <v>#ERROR!</v>
      </c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ht="12.75" customHeight="1">
      <c r="A72" s="15" t="s">
        <v>18358</v>
      </c>
      <c r="B72" s="15" t="s">
        <v>18359</v>
      </c>
      <c r="C72" s="15" t="s">
        <v>18360</v>
      </c>
      <c r="D72" s="15" t="s">
        <v>18254</v>
      </c>
      <c r="E72" s="93">
        <v>28800.0</v>
      </c>
      <c r="F72" s="93">
        <v>4580.35</v>
      </c>
      <c r="G72" s="93">
        <v>4800.0</v>
      </c>
      <c r="H72" s="93">
        <v>91.2</v>
      </c>
      <c r="I72" s="93">
        <v>0.0</v>
      </c>
      <c r="J72" s="93">
        <v>0.0</v>
      </c>
      <c r="K72" s="15" t="s">
        <v>18255</v>
      </c>
      <c r="L72" s="113" t="str">
        <f>IFERROR(VLOOKUP(B72,[3]bom!$A:$C,3,0)*G72,"")</f>
        <v>#ERROR!</v>
      </c>
      <c r="M72" s="114" t="str">
        <f>IFERROR(IFERROR(VLOOKUP(C72,[3]bom!$X$2:$AC$51,5,0),VLOOKUP(C72,[3]bom!$AE$2:$AG$61,2,0)),C72)</f>
        <v>#ERROR!</v>
      </c>
      <c r="N72" s="113" t="str">
        <f>IFERROR(IFERROR(VLOOKUP(C72,[3]bom!$X$2:$AC$51,6,0),VLOOKUP(C72,[3]bom!$AE$2:$AG$61,3,0)),"other")</f>
        <v>#ERROR!</v>
      </c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ht="12.75" customHeight="1">
      <c r="A73" s="15" t="s">
        <v>18272</v>
      </c>
      <c r="B73" s="15" t="s">
        <v>18273</v>
      </c>
      <c r="C73" s="15" t="s">
        <v>18274</v>
      </c>
      <c r="D73" s="15" t="s">
        <v>18259</v>
      </c>
      <c r="E73" s="93">
        <v>18000.0</v>
      </c>
      <c r="F73" s="93">
        <v>2559.06</v>
      </c>
      <c r="G73" s="93">
        <v>4770.0</v>
      </c>
      <c r="H73" s="93">
        <v>31.005</v>
      </c>
      <c r="I73" s="93">
        <v>0.0</v>
      </c>
      <c r="J73" s="93">
        <v>0.0</v>
      </c>
      <c r="K73" s="15" t="s">
        <v>18260</v>
      </c>
      <c r="L73" s="113" t="str">
        <f>IFERROR(VLOOKUP(B73,[3]bom!$A:$C,3,0)*G73,"")</f>
        <v>#ERROR!</v>
      </c>
      <c r="M73" s="114" t="str">
        <f>IFERROR(IFERROR(VLOOKUP(C73,[3]bom!$X$2:$AC$51,5,0),VLOOKUP(C73,[3]bom!$AE$2:$AG$61,2,0)),C73)</f>
        <v>#ERROR!</v>
      </c>
      <c r="N73" s="113" t="str">
        <f>IFERROR(IFERROR(VLOOKUP(C73,[3]bom!$X$2:$AC$51,6,0),VLOOKUP(C73,[3]bom!$AE$2:$AG$61,3,0)),"other")</f>
        <v>#ERROR!</v>
      </c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ht="12.75" customHeight="1">
      <c r="A74" s="15" t="s">
        <v>18275</v>
      </c>
      <c r="B74" s="15" t="s">
        <v>18276</v>
      </c>
      <c r="C74" s="15" t="s">
        <v>18277</v>
      </c>
      <c r="D74" s="15" t="s">
        <v>18259</v>
      </c>
      <c r="E74" s="93">
        <v>18000.0</v>
      </c>
      <c r="F74" s="93">
        <v>2559.06</v>
      </c>
      <c r="G74" s="93">
        <v>860.0</v>
      </c>
      <c r="H74" s="93">
        <v>5.332000000000001</v>
      </c>
      <c r="I74" s="93">
        <v>0.0</v>
      </c>
      <c r="J74" s="93">
        <v>0.0</v>
      </c>
      <c r="K74" s="15" t="s">
        <v>18260</v>
      </c>
      <c r="L74" s="113" t="str">
        <f>IFERROR(VLOOKUP(B74,[3]bom!$A:$C,3,0)*G74,"")</f>
        <v>#ERROR!</v>
      </c>
      <c r="M74" s="114" t="str">
        <f>IFERROR(IFERROR(VLOOKUP(C74,[3]bom!$X$2:$AC$51,5,0),VLOOKUP(C74,[3]bom!$AE$2:$AG$61,2,0)),C74)</f>
        <v>#ERROR!</v>
      </c>
      <c r="N74" s="113" t="str">
        <f>IFERROR(IFERROR(VLOOKUP(C74,[3]bom!$X$2:$AC$51,6,0),VLOOKUP(C74,[3]bom!$AE$2:$AG$61,3,0)),"other")</f>
        <v>#ERROR!</v>
      </c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ht="12.75" customHeight="1">
      <c r="A75" s="15" t="s">
        <v>18343</v>
      </c>
      <c r="B75" s="15" t="s">
        <v>2134</v>
      </c>
      <c r="C75" s="15" t="s">
        <v>18344</v>
      </c>
      <c r="D75" s="15" t="s">
        <v>4150</v>
      </c>
      <c r="E75" s="93">
        <v>10800.0</v>
      </c>
      <c r="F75" s="93">
        <v>1240.81</v>
      </c>
      <c r="G75" s="93">
        <v>839.0</v>
      </c>
      <c r="H75" s="93">
        <v>9.229000000000001</v>
      </c>
      <c r="I75" s="93">
        <v>0.0</v>
      </c>
      <c r="J75" s="93">
        <v>0.0</v>
      </c>
      <c r="K75" s="15" t="s">
        <v>18260</v>
      </c>
      <c r="L75" s="113" t="str">
        <f>IFERROR(VLOOKUP(B75,[3]bom!$A:$C,3,0)*G75,"")</f>
        <v>#ERROR!</v>
      </c>
      <c r="M75" s="114" t="str">
        <f>IFERROR(IFERROR(VLOOKUP(C75,[3]bom!$X$2:$AC$51,5,0),VLOOKUP(C75,[3]bom!$AE$2:$AG$61,2,0)),C75)</f>
        <v>#ERROR!</v>
      </c>
      <c r="N75" s="113" t="str">
        <f>IFERROR(IFERROR(VLOOKUP(C75,[3]bom!$X$2:$AC$51,6,0),VLOOKUP(C75,[3]bom!$AE$2:$AG$61,3,0)),"other")</f>
        <v>#ERROR!</v>
      </c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ht="12.75" customHeight="1">
      <c r="A76" s="15" t="s">
        <v>18278</v>
      </c>
      <c r="B76" s="15" t="s">
        <v>18279</v>
      </c>
      <c r="C76" s="15" t="s">
        <v>18280</v>
      </c>
      <c r="D76" s="15" t="s">
        <v>18254</v>
      </c>
      <c r="E76" s="93">
        <v>18000.0</v>
      </c>
      <c r="F76" s="93">
        <v>2862.72</v>
      </c>
      <c r="G76" s="93">
        <v>2195.0</v>
      </c>
      <c r="H76" s="93">
        <v>21.95</v>
      </c>
      <c r="I76" s="93">
        <v>0.0</v>
      </c>
      <c r="J76" s="93">
        <v>0.0</v>
      </c>
      <c r="K76" s="15" t="s">
        <v>18255</v>
      </c>
      <c r="L76" s="113" t="str">
        <f>IFERROR(VLOOKUP(B76,[3]bom!$A:$C,3,0)*G76,"")</f>
        <v>#ERROR!</v>
      </c>
      <c r="M76" s="114" t="str">
        <f>IFERROR(IFERROR(VLOOKUP(C76,[3]bom!$X$2:$AC$51,5,0),VLOOKUP(C76,[3]bom!$AE$2:$AG$61,2,0)),C76)</f>
        <v>#ERROR!</v>
      </c>
      <c r="N76" s="113" t="str">
        <f>IFERROR(IFERROR(VLOOKUP(C76,[3]bom!$X$2:$AC$51,6,0),VLOOKUP(C76,[3]bom!$AE$2:$AG$61,3,0)),"other")</f>
        <v>#ERROR!</v>
      </c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ht="12.75" customHeight="1">
      <c r="A77" s="15" t="s">
        <v>18281</v>
      </c>
      <c r="B77" s="15" t="s">
        <v>18282</v>
      </c>
      <c r="C77" s="15" t="s">
        <v>18283</v>
      </c>
      <c r="D77" s="15" t="s">
        <v>18284</v>
      </c>
      <c r="E77" s="93">
        <v>7200.0</v>
      </c>
      <c r="F77" s="93">
        <v>1078.27</v>
      </c>
      <c r="G77" s="93">
        <v>3952.0</v>
      </c>
      <c r="H77" s="93">
        <v>11.856</v>
      </c>
      <c r="I77" s="93">
        <v>0.0</v>
      </c>
      <c r="J77" s="93">
        <v>0.0</v>
      </c>
      <c r="K77" s="15" t="s">
        <v>18260</v>
      </c>
      <c r="L77" s="113" t="str">
        <f>IFERROR(VLOOKUP(B77,[3]bom!$A:$C,3,0)*G77,"")</f>
        <v>#ERROR!</v>
      </c>
      <c r="M77" s="114" t="str">
        <f>IFERROR(IFERROR(VLOOKUP(C77,[3]bom!$X$2:$AC$51,5,0),VLOOKUP(C77,[3]bom!$AE$2:$AG$61,2,0)),C77)</f>
        <v>#ERROR!</v>
      </c>
      <c r="N77" s="113" t="str">
        <f>IFERROR(IFERROR(VLOOKUP(C77,[3]bom!$X$2:$AC$51,6,0),VLOOKUP(C77,[3]bom!$AE$2:$AG$61,3,0)),"other")</f>
        <v>#ERROR!</v>
      </c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ht="12.75" customHeight="1">
      <c r="A78" s="15" t="s">
        <v>18367</v>
      </c>
      <c r="B78" s="15" t="s">
        <v>142</v>
      </c>
      <c r="C78" s="15" t="s">
        <v>18368</v>
      </c>
      <c r="D78" s="15" t="s">
        <v>4150</v>
      </c>
      <c r="E78" s="93">
        <v>7200.0</v>
      </c>
      <c r="F78" s="93">
        <v>827.21</v>
      </c>
      <c r="G78" s="93">
        <v>943.0</v>
      </c>
      <c r="H78" s="93">
        <v>3.772</v>
      </c>
      <c r="I78" s="93">
        <v>0.0</v>
      </c>
      <c r="J78" s="93">
        <v>0.0</v>
      </c>
      <c r="K78" s="15" t="s">
        <v>18260</v>
      </c>
      <c r="L78" s="113" t="str">
        <f>IFERROR(VLOOKUP(B78,[3]bom!$A:$C,3,0)*G78,"")</f>
        <v>#ERROR!</v>
      </c>
      <c r="M78" s="114" t="str">
        <f>IFERROR(IFERROR(VLOOKUP(C78,[3]bom!$X$2:$AC$51,5,0),VLOOKUP(C78,[3]bom!$AE$2:$AG$61,2,0)),C78)</f>
        <v>#ERROR!</v>
      </c>
      <c r="N78" s="113" t="str">
        <f>IFERROR(IFERROR(VLOOKUP(C78,[3]bom!$X$2:$AC$51,6,0),VLOOKUP(C78,[3]bom!$AE$2:$AG$61,3,0)),"other")</f>
        <v>#ERROR!</v>
      </c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ht="12.75" customHeight="1">
      <c r="A79" s="15" t="s">
        <v>18263</v>
      </c>
      <c r="B79" s="15" t="s">
        <v>18264</v>
      </c>
      <c r="C79" s="15" t="s">
        <v>18265</v>
      </c>
      <c r="D79" s="15" t="s">
        <v>18254</v>
      </c>
      <c r="E79" s="93">
        <v>21600.0</v>
      </c>
      <c r="F79" s="93">
        <v>3435.26</v>
      </c>
      <c r="G79" s="93">
        <v>1052.0</v>
      </c>
      <c r="H79" s="93">
        <v>52.6</v>
      </c>
      <c r="I79" s="93">
        <v>0.0</v>
      </c>
      <c r="J79" s="93">
        <v>0.0</v>
      </c>
      <c r="K79" s="15" t="s">
        <v>18255</v>
      </c>
      <c r="L79" s="113" t="str">
        <f>IFERROR(VLOOKUP(B79,[3]bom!$A:$C,3,0)*G79,"")</f>
        <v>#ERROR!</v>
      </c>
      <c r="M79" s="114" t="str">
        <f>IFERROR(IFERROR(VLOOKUP(C79,[3]bom!$X$2:$AC$51,5,0),VLOOKUP(C79,[3]bom!$AE$2:$AG$61,2,0)),C79)</f>
        <v>#ERROR!</v>
      </c>
      <c r="N79" s="113" t="str">
        <f>IFERROR(IFERROR(VLOOKUP(C79,[3]bom!$X$2:$AC$51,6,0),VLOOKUP(C79,[3]bom!$AE$2:$AG$61,3,0)),"other")</f>
        <v>#ERROR!</v>
      </c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ht="12.75" customHeight="1">
      <c r="A80" s="15" t="s">
        <v>18251</v>
      </c>
      <c r="B80" s="15" t="s">
        <v>18252</v>
      </c>
      <c r="C80" s="15" t="s">
        <v>18253</v>
      </c>
      <c r="D80" s="15" t="s">
        <v>18254</v>
      </c>
      <c r="E80" s="93">
        <v>14400.0</v>
      </c>
      <c r="F80" s="93">
        <v>2290.18</v>
      </c>
      <c r="G80" s="93">
        <v>1272.0</v>
      </c>
      <c r="H80" s="93">
        <v>5.088</v>
      </c>
      <c r="I80" s="93">
        <v>0.0</v>
      </c>
      <c r="J80" s="93">
        <v>0.0</v>
      </c>
      <c r="K80" s="15" t="s">
        <v>18255</v>
      </c>
      <c r="L80" s="113" t="str">
        <f>IFERROR(VLOOKUP(B80,[3]bom!$A:$C,3,0)*G80,"")</f>
        <v>#ERROR!</v>
      </c>
      <c r="M80" s="114" t="str">
        <f>IFERROR(IFERROR(VLOOKUP(C80,[3]bom!$X$2:$AC$51,5,0),VLOOKUP(C80,[3]bom!$AE$2:$AG$61,2,0)),C80)</f>
        <v>#ERROR!</v>
      </c>
      <c r="N80" s="113" t="str">
        <f>IFERROR(IFERROR(VLOOKUP(C80,[3]bom!$X$2:$AC$51,6,0),VLOOKUP(C80,[3]bom!$AE$2:$AG$61,3,0)),"other")</f>
        <v>#ERROR!</v>
      </c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ht="12.75" customHeight="1">
      <c r="A81" s="15" t="s">
        <v>18256</v>
      </c>
      <c r="B81" s="15" t="s">
        <v>18257</v>
      </c>
      <c r="C81" s="15" t="s">
        <v>18258</v>
      </c>
      <c r="D81" s="15" t="s">
        <v>18259</v>
      </c>
      <c r="E81" s="93">
        <v>18000.0</v>
      </c>
      <c r="F81" s="93">
        <v>2559.06</v>
      </c>
      <c r="G81" s="93">
        <v>2355.0</v>
      </c>
      <c r="H81" s="93">
        <v>4.71</v>
      </c>
      <c r="I81" s="93">
        <v>0.0</v>
      </c>
      <c r="J81" s="93">
        <v>0.0</v>
      </c>
      <c r="K81" s="15" t="s">
        <v>18260</v>
      </c>
      <c r="L81" s="113" t="str">
        <f>IFERROR(VLOOKUP(B81,[3]bom!$A:$C,3,0)*G81,"")</f>
        <v>#ERROR!</v>
      </c>
      <c r="M81" s="114" t="str">
        <f>IFERROR(IFERROR(VLOOKUP(C81,[3]bom!$X$2:$AC$51,5,0),VLOOKUP(C81,[3]bom!$AE$2:$AG$61,2,0)),C81)</f>
        <v>#ERROR!</v>
      </c>
      <c r="N81" s="113" t="str">
        <f>IFERROR(IFERROR(VLOOKUP(C81,[3]bom!$X$2:$AC$51,6,0),VLOOKUP(C81,[3]bom!$AE$2:$AG$61,3,0)),"other")</f>
        <v>#ERROR!</v>
      </c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ht="12.75" customHeight="1">
      <c r="A82" s="15" t="s">
        <v>18270</v>
      </c>
      <c r="B82" s="15" t="s">
        <v>826</v>
      </c>
      <c r="C82" s="15" t="s">
        <v>18271</v>
      </c>
      <c r="D82" s="15" t="s">
        <v>4150</v>
      </c>
      <c r="E82" s="93">
        <v>10800.0</v>
      </c>
      <c r="F82" s="93">
        <v>1240.81</v>
      </c>
      <c r="G82" s="93">
        <v>788.0</v>
      </c>
      <c r="H82" s="93">
        <v>3.1519999999999997</v>
      </c>
      <c r="I82" s="93">
        <v>0.0</v>
      </c>
      <c r="J82" s="93">
        <v>0.0</v>
      </c>
      <c r="K82" s="15" t="s">
        <v>18260</v>
      </c>
      <c r="L82" s="113" t="str">
        <f>IFERROR(VLOOKUP(B82,[3]bom!$A:$C,3,0)*G82,"")</f>
        <v>#ERROR!</v>
      </c>
      <c r="M82" s="114" t="str">
        <f>IFERROR(IFERROR(VLOOKUP(C82,[3]bom!$X$2:$AC$51,5,0),VLOOKUP(C82,[3]bom!$AE$2:$AG$61,2,0)),C82)</f>
        <v>#ERROR!</v>
      </c>
      <c r="N82" s="113" t="str">
        <f>IFERROR(IFERROR(VLOOKUP(C82,[3]bom!$X$2:$AC$51,6,0),VLOOKUP(C82,[3]bom!$AE$2:$AG$61,3,0)),"other")</f>
        <v>#ERROR!</v>
      </c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ht="12.75" customHeight="1">
      <c r="A83" s="15" t="s">
        <v>18278</v>
      </c>
      <c r="B83" s="15" t="s">
        <v>18279</v>
      </c>
      <c r="C83" s="15" t="s">
        <v>18280</v>
      </c>
      <c r="D83" s="15" t="s">
        <v>18254</v>
      </c>
      <c r="E83" s="93">
        <v>10800.0</v>
      </c>
      <c r="F83" s="93">
        <v>1717.63</v>
      </c>
      <c r="G83" s="93">
        <v>0.0</v>
      </c>
      <c r="H83" s="93">
        <v>0.0</v>
      </c>
      <c r="I83" s="93">
        <v>0.0</v>
      </c>
      <c r="J83" s="93">
        <v>0.0</v>
      </c>
      <c r="K83" s="15" t="s">
        <v>18255</v>
      </c>
      <c r="L83" s="113" t="str">
        <f>IFERROR(VLOOKUP(B83,[3]bom!$A:$C,3,0)*G83,"")</f>
        <v>#ERROR!</v>
      </c>
      <c r="M83" s="114" t="str">
        <f>IFERROR(IFERROR(VLOOKUP(C83,[3]bom!$X$2:$AC$51,5,0),VLOOKUP(C83,[3]bom!$AE$2:$AG$61,2,0)),C83)</f>
        <v>#ERROR!</v>
      </c>
      <c r="N83" s="113" t="str">
        <f>IFERROR(IFERROR(VLOOKUP(C83,[3]bom!$X$2:$AC$51,6,0),VLOOKUP(C83,[3]bom!$AE$2:$AG$61,3,0)),"other")</f>
        <v>#ERROR!</v>
      </c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ht="12.75" customHeight="1">
      <c r="A84" s="15" t="s">
        <v>18266</v>
      </c>
      <c r="B84" s="15" t="s">
        <v>18267</v>
      </c>
      <c r="C84" s="15" t="s">
        <v>18268</v>
      </c>
      <c r="D84" s="15" t="s">
        <v>18269</v>
      </c>
      <c r="E84" s="93">
        <v>7200.0</v>
      </c>
      <c r="F84" s="93">
        <v>1265.18</v>
      </c>
      <c r="G84" s="93">
        <v>1360.0</v>
      </c>
      <c r="H84" s="93">
        <v>5.44</v>
      </c>
      <c r="I84" s="93">
        <v>0.0</v>
      </c>
      <c r="J84" s="93">
        <v>0.0</v>
      </c>
      <c r="K84" s="15" t="s">
        <v>18260</v>
      </c>
      <c r="L84" s="113" t="str">
        <f>IFERROR(VLOOKUP(B84,[3]bom!$A:$C,3,0)*G84,"")</f>
        <v>#ERROR!</v>
      </c>
      <c r="M84" s="114" t="str">
        <f>IFERROR(IFERROR(VLOOKUP(C84,[3]bom!$X$2:$AC$51,5,0),VLOOKUP(C84,[3]bom!$AE$2:$AG$61,2,0)),C84)</f>
        <v>#ERROR!</v>
      </c>
      <c r="N84" s="113" t="str">
        <f>IFERROR(IFERROR(VLOOKUP(C84,[3]bom!$X$2:$AC$51,6,0),VLOOKUP(C84,[3]bom!$AE$2:$AG$61,3,0)),"other")</f>
        <v>#ERROR!</v>
      </c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ht="12.75" customHeight="1">
      <c r="A85" s="15" t="s">
        <v>18343</v>
      </c>
      <c r="B85" s="15" t="s">
        <v>2134</v>
      </c>
      <c r="C85" s="15" t="s">
        <v>18344</v>
      </c>
      <c r="D85" s="15" t="s">
        <v>4150</v>
      </c>
      <c r="E85" s="93">
        <v>7200.0</v>
      </c>
      <c r="F85" s="93">
        <v>827.21</v>
      </c>
      <c r="G85" s="93">
        <v>419.0</v>
      </c>
      <c r="H85" s="93">
        <v>4.609000000000001</v>
      </c>
      <c r="I85" s="93">
        <v>0.0</v>
      </c>
      <c r="J85" s="93">
        <v>0.0</v>
      </c>
      <c r="K85" s="15" t="s">
        <v>18260</v>
      </c>
      <c r="L85" s="113" t="str">
        <f>IFERROR(VLOOKUP(B85,[3]bom!$A:$C,3,0)*G85,"")</f>
        <v>#ERROR!</v>
      </c>
      <c r="M85" s="114" t="str">
        <f>IFERROR(IFERROR(VLOOKUP(C85,[3]bom!$X$2:$AC$51,5,0),VLOOKUP(C85,[3]bom!$AE$2:$AG$61,2,0)),C85)</f>
        <v>#ERROR!</v>
      </c>
      <c r="N85" s="113" t="str">
        <f>IFERROR(IFERROR(VLOOKUP(C85,[3]bom!$X$2:$AC$51,6,0),VLOOKUP(C85,[3]bom!$AE$2:$AG$61,3,0)),"other")</f>
        <v>#ERROR!</v>
      </c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ht="12.75" customHeight="1">
      <c r="A86" s="100">
        <v>43406.0</v>
      </c>
      <c r="B86" s="101">
        <v>0.43290509259531973</v>
      </c>
      <c r="C86" s="15" t="s">
        <v>3116</v>
      </c>
      <c r="D86" s="15"/>
      <c r="E86" s="15"/>
      <c r="F86" s="15"/>
      <c r="G86" s="15"/>
      <c r="H86" s="15"/>
      <c r="I86" s="15"/>
      <c r="J86" s="15"/>
      <c r="K86" s="15"/>
      <c r="L86" s="113" t="str">
        <f>IFERROR(VLOOKUP(B86,[3]bom!$A:$C,3,0)*G86,"")</f>
        <v>#ERROR!</v>
      </c>
      <c r="M86" s="114" t="str">
        <f>IFERROR(IFERROR(VLOOKUP(C86,[3]bom!$X$2:$AC$51,5,0),VLOOKUP(C86,[3]bom!$AE$2:$AG$61,2,0)),C86)</f>
        <v>#ERROR!</v>
      </c>
      <c r="N86" s="113" t="str">
        <f>IFERROR(IFERROR(VLOOKUP(C86,[3]bom!$X$2:$AC$51,6,0),VLOOKUP(C86,[3]bom!$AE$2:$AG$61,3,0)),"other")</f>
        <v>#ERROR!</v>
      </c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ht="12.75" customHeight="1">
      <c r="A87" s="1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ht="12.75" customHeight="1">
      <c r="A88" s="1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ht="12.75" customHeight="1">
      <c r="A89" s="1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ht="12.75" customHeight="1">
      <c r="A90" s="1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ht="12.75" customHeight="1">
      <c r="A91" s="1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ht="12.75" customHeight="1">
      <c r="A92" s="1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ht="12.75" customHeight="1">
      <c r="A93" s="1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ht="12.75" customHeight="1">
      <c r="A94" s="1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ht="12.75" customHeight="1">
      <c r="A95" s="1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ht="12.75" customHeight="1">
      <c r="A96" s="1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ht="12.75" customHeight="1">
      <c r="A97" s="1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ht="12.75" customHeight="1">
      <c r="A98" s="1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ht="12.75" customHeight="1">
      <c r="A99" s="1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ht="12.75" customHeight="1">
      <c r="A100" s="1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ht="12.75" customHeight="1">
      <c r="A101" s="1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ht="12.75" customHeight="1">
      <c r="A102" s="1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ht="12.75" customHeight="1">
      <c r="A103" s="1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ht="12.75" customHeight="1">
      <c r="A104" s="1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ht="12.75" customHeight="1">
      <c r="A105" s="1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ht="12.75" customHeight="1">
      <c r="A106" s="1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ht="12.75" customHeight="1">
      <c r="A107" s="1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ht="12.75" customHeight="1">
      <c r="A108" s="1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ht="12.75" customHeight="1">
      <c r="A109" s="1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ht="12.75" customHeight="1">
      <c r="A110" s="1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ht="12.75" customHeight="1">
      <c r="A111" s="1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ht="12.75" customHeight="1">
      <c r="A112" s="1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ht="12.75" customHeight="1">
      <c r="A113" s="1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ht="12.75" customHeight="1">
      <c r="A114" s="1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ht="12.75" customHeight="1">
      <c r="A115" s="1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ht="12.75" customHeight="1">
      <c r="A116" s="1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ht="12.75" customHeight="1">
      <c r="A117" s="1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ht="12.75" customHeight="1">
      <c r="A118" s="1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ht="12.75" customHeight="1">
      <c r="A119" s="1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ht="12.75" customHeight="1">
      <c r="A120" s="1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ht="12.75" customHeight="1">
      <c r="A121" s="1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ht="12.75" customHeight="1">
      <c r="A122" s="1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ht="12.75" customHeight="1">
      <c r="A123" s="1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ht="12.75" customHeight="1">
      <c r="A124" s="1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ht="12.75" customHeight="1">
      <c r="A125" s="1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ht="12.75" customHeight="1">
      <c r="A126" s="1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ht="12.75" customHeight="1">
      <c r="A127" s="1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ht="12.75" customHeight="1">
      <c r="A128" s="1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ht="12.75" customHeight="1">
      <c r="A129" s="1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ht="12.75" customHeight="1">
      <c r="A130" s="1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ht="12.75" customHeight="1">
      <c r="A131" s="1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ht="12.75" customHeight="1">
      <c r="A132" s="1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ht="12.75" customHeight="1">
      <c r="A133" s="1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ht="12.75" customHeight="1">
      <c r="A134" s="1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ht="12.75" customHeight="1">
      <c r="A135" s="1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ht="12.75" customHeight="1">
      <c r="A136" s="1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ht="12.75" customHeight="1">
      <c r="A137" s="1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ht="12.75" customHeight="1">
      <c r="A138" s="1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ht="12.75" customHeight="1">
      <c r="A139" s="1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ht="12.75" customHeight="1">
      <c r="A140" s="1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ht="12.75" customHeight="1">
      <c r="A141" s="1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ht="12.75" customHeight="1">
      <c r="A142" s="1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ht="12.75" customHeight="1">
      <c r="A143" s="1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ht="12.75" customHeight="1">
      <c r="A144" s="1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ht="12.75" customHeight="1">
      <c r="A145" s="1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ht="12.75" customHeight="1">
      <c r="A146" s="1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ht="12.75" customHeight="1">
      <c r="A147" s="1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ht="12.75" customHeight="1">
      <c r="A148" s="1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ht="12.75" customHeight="1">
      <c r="A149" s="1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ht="12.75" customHeight="1">
      <c r="A150" s="1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ht="12.75" customHeight="1">
      <c r="A151" s="1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ht="12.75" customHeight="1">
      <c r="A152" s="1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ht="12.75" customHeight="1">
      <c r="A153" s="1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ht="12.75" customHeight="1">
      <c r="A154" s="1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ht="12.75" customHeight="1">
      <c r="A155" s="1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ht="12.75" customHeight="1">
      <c r="A156" s="1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ht="12.75" customHeight="1">
      <c r="A157" s="1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ht="12.75" customHeight="1">
      <c r="A158" s="1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ht="12.75" customHeight="1">
      <c r="A159" s="1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ht="12.75" customHeight="1">
      <c r="A160" s="1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ht="12.75" customHeight="1">
      <c r="A161" s="1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ht="12.75" customHeight="1">
      <c r="A162" s="1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ht="12.75" customHeight="1">
      <c r="A163" s="1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ht="12.75" customHeight="1">
      <c r="A164" s="1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ht="12.75" customHeight="1">
      <c r="A165" s="1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ht="12.75" customHeight="1">
      <c r="A166" s="1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ht="12.75" customHeight="1">
      <c r="A167" s="1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ht="12.75" customHeight="1">
      <c r="A168" s="1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ht="12.75" customHeight="1">
      <c r="A169" s="1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ht="12.75" customHeight="1">
      <c r="A170" s="1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ht="12.75" customHeight="1">
      <c r="A171" s="1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ht="12.75" customHeight="1">
      <c r="A172" s="1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ht="12.75" customHeight="1">
      <c r="A173" s="1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ht="12.75" customHeight="1">
      <c r="A174" s="1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ht="12.75" customHeight="1">
      <c r="A175" s="1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ht="12.75" customHeight="1">
      <c r="A176" s="1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ht="12.75" customHeight="1">
      <c r="A177" s="1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ht="12.75" customHeight="1">
      <c r="A178" s="1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ht="12.75" customHeight="1">
      <c r="A179" s="1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ht="12.75" customHeight="1">
      <c r="A180" s="1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ht="12.75" customHeight="1">
      <c r="A181" s="1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ht="12.75" customHeight="1">
      <c r="A182" s="1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ht="12.75" customHeight="1">
      <c r="A183" s="1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ht="12.75" customHeight="1">
      <c r="A184" s="1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ht="12.75" customHeight="1">
      <c r="A185" s="1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ht="12.75" customHeight="1">
      <c r="A186" s="1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ht="12.75" customHeight="1">
      <c r="A187" s="1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ht="12.75" customHeight="1">
      <c r="A188" s="1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ht="12.75" customHeight="1">
      <c r="A189" s="1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ht="12.75" customHeight="1">
      <c r="A190" s="1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ht="12.75" customHeight="1">
      <c r="A191" s="1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ht="12.75" customHeight="1">
      <c r="A192" s="1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ht="12.75" customHeight="1">
      <c r="A193" s="1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ht="12.75" customHeight="1">
      <c r="A194" s="1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ht="12.75" customHeight="1">
      <c r="A195" s="1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ht="12.75" customHeight="1">
      <c r="A196" s="1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ht="12.75" customHeight="1">
      <c r="A197" s="1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ht="12.75" customHeight="1">
      <c r="A198" s="1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ht="12.75" customHeight="1">
      <c r="A199" s="1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ht="12.75" customHeight="1">
      <c r="A200" s="1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ht="12.75" customHeight="1">
      <c r="A201" s="1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ht="12.75" customHeight="1">
      <c r="A202" s="1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ht="12.75" customHeight="1">
      <c r="A203" s="1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ht="12.75" customHeight="1">
      <c r="A204" s="1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ht="12.75" customHeight="1">
      <c r="A205" s="1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ht="12.75" customHeight="1">
      <c r="A206" s="1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ht="12.75" customHeight="1">
      <c r="A207" s="1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ht="12.75" customHeight="1">
      <c r="A208" s="1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ht="12.75" customHeight="1">
      <c r="A209" s="1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ht="12.75" customHeight="1">
      <c r="A210" s="1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ht="12.75" customHeight="1">
      <c r="A211" s="1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ht="12.75" customHeight="1">
      <c r="A212" s="1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ht="12.75" customHeight="1">
      <c r="A213" s="1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ht="12.75" customHeight="1">
      <c r="A214" s="1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ht="12.75" customHeight="1">
      <c r="A215" s="1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ht="12.75" customHeight="1">
      <c r="A216" s="1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ht="12.75" customHeight="1">
      <c r="A217" s="1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ht="12.75" customHeight="1">
      <c r="A218" s="1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ht="12.75" customHeight="1">
      <c r="A219" s="1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ht="12.75" customHeight="1">
      <c r="A220" s="1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ht="12.75" customHeight="1">
      <c r="A221" s="1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ht="12.75" customHeight="1">
      <c r="A222" s="1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ht="12.75" customHeight="1">
      <c r="A223" s="1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ht="12.75" customHeight="1">
      <c r="A224" s="1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ht="12.75" customHeight="1">
      <c r="A225" s="1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ht="12.75" customHeight="1">
      <c r="A226" s="1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ht="12.75" customHeight="1">
      <c r="A227" s="1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ht="12.75" customHeight="1">
      <c r="A228" s="1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ht="12.75" customHeight="1">
      <c r="A229" s="1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ht="12.75" customHeight="1">
      <c r="A230" s="1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ht="12.75" customHeight="1">
      <c r="A231" s="1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ht="12.75" customHeight="1">
      <c r="A232" s="1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ht="12.75" customHeight="1">
      <c r="A233" s="1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ht="12.75" customHeight="1">
      <c r="A234" s="1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ht="12.75" customHeight="1">
      <c r="A235" s="1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ht="12.75" customHeight="1">
      <c r="A236" s="1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ht="12.75" customHeight="1">
      <c r="A237" s="1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ht="12.75" customHeight="1">
      <c r="A238" s="1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ht="12.75" customHeight="1">
      <c r="A239" s="1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ht="12.75" customHeight="1">
      <c r="A240" s="1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ht="12.75" customHeight="1">
      <c r="A241" s="1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ht="12.75" customHeight="1">
      <c r="A242" s="1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ht="12.75" customHeight="1">
      <c r="A243" s="1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ht="12.75" customHeight="1">
      <c r="A244" s="1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ht="12.75" customHeight="1">
      <c r="A245" s="1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ht="12.75" customHeight="1">
      <c r="A246" s="1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ht="12.75" customHeight="1">
      <c r="A247" s="1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ht="12.75" customHeight="1">
      <c r="A248" s="1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ht="12.75" customHeight="1">
      <c r="A249" s="1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ht="12.75" customHeight="1">
      <c r="A250" s="1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ht="12.75" customHeight="1">
      <c r="A251" s="1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ht="12.75" customHeight="1">
      <c r="A252" s="1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ht="12.75" customHeight="1">
      <c r="A253" s="1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ht="12.75" customHeight="1">
      <c r="A254" s="1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ht="12.75" customHeight="1">
      <c r="A255" s="1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ht="12.75" customHeight="1">
      <c r="A256" s="1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ht="12.75" customHeight="1">
      <c r="A257" s="1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ht="12.75" customHeight="1">
      <c r="A258" s="1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ht="12.75" customHeight="1">
      <c r="A259" s="1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ht="12.75" customHeight="1">
      <c r="A260" s="1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ht="12.75" customHeight="1">
      <c r="A261" s="1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ht="12.75" customHeight="1">
      <c r="A262" s="1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ht="12.75" customHeight="1">
      <c r="A263" s="1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ht="12.75" customHeight="1">
      <c r="A264" s="1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ht="12.75" customHeight="1">
      <c r="A265" s="1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ht="12.75" customHeight="1">
      <c r="A266" s="1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ht="12.75" customHeight="1">
      <c r="A267" s="1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ht="12.75" customHeight="1">
      <c r="A268" s="1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ht="12.75" customHeight="1">
      <c r="A269" s="1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ht="12.75" customHeight="1">
      <c r="A270" s="1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ht="12.75" customHeight="1">
      <c r="A271" s="1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ht="12.75" customHeight="1">
      <c r="A272" s="1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ht="12.75" customHeight="1">
      <c r="A273" s="1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ht="12.75" customHeight="1">
      <c r="A274" s="1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ht="12.75" customHeight="1">
      <c r="A275" s="1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ht="12.75" customHeight="1">
      <c r="A276" s="1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ht="12.75" customHeight="1">
      <c r="A277" s="1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ht="12.75" customHeight="1">
      <c r="A278" s="1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ht="12.75" customHeight="1">
      <c r="A279" s="1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ht="12.75" customHeight="1">
      <c r="A280" s="1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ht="12.75" customHeight="1">
      <c r="A281" s="1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ht="12.75" customHeight="1">
      <c r="A282" s="1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ht="12.75" customHeight="1">
      <c r="A283" s="1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ht="12.75" customHeight="1">
      <c r="A284" s="1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ht="12.75" customHeight="1">
      <c r="A285" s="1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ht="12.75" customHeight="1">
      <c r="A286" s="1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ht="12.75" customHeight="1">
      <c r="A287" s="1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ht="12.75" customHeight="1">
      <c r="A288" s="1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ht="12.75" customHeight="1">
      <c r="A289" s="1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ht="12.75" customHeight="1">
      <c r="A290" s="1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ht="12.75" customHeight="1">
      <c r="A291" s="1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ht="12.75" customHeight="1">
      <c r="A292" s="1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ht="12.75" customHeight="1">
      <c r="A293" s="1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ht="12.75" customHeight="1">
      <c r="A294" s="1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ht="12.75" customHeight="1">
      <c r="A295" s="1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ht="12.75" customHeight="1">
      <c r="A296" s="1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ht="12.75" customHeight="1">
      <c r="A297" s="1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ht="12.75" customHeight="1">
      <c r="A298" s="1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ht="12.75" customHeight="1">
      <c r="A299" s="1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ht="12.75" customHeight="1">
      <c r="A300" s="1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ht="12.75" customHeight="1">
      <c r="A301" s="1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ht="12.75" customHeight="1">
      <c r="A302" s="1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ht="12.75" customHeight="1">
      <c r="A303" s="1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ht="12.75" customHeight="1">
      <c r="A304" s="1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ht="12.75" customHeight="1">
      <c r="A305" s="1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ht="12.75" customHeight="1">
      <c r="A306" s="1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ht="12.75" customHeight="1">
      <c r="A307" s="1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ht="12.75" customHeight="1">
      <c r="A308" s="1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ht="12.75" customHeight="1">
      <c r="A309" s="1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ht="12.75" customHeight="1">
      <c r="A310" s="1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ht="12.75" customHeight="1">
      <c r="A311" s="1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ht="12.75" customHeight="1">
      <c r="A312" s="1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ht="12.75" customHeight="1">
      <c r="A313" s="1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ht="12.75" customHeight="1">
      <c r="A314" s="1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ht="12.75" customHeight="1">
      <c r="A315" s="1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ht="12.75" customHeight="1">
      <c r="A316" s="1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ht="12.75" customHeight="1">
      <c r="A317" s="1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ht="12.75" customHeight="1">
      <c r="A318" s="1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ht="12.75" customHeight="1">
      <c r="A319" s="1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ht="12.75" customHeight="1">
      <c r="A320" s="1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ht="12.75" customHeight="1">
      <c r="A321" s="1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ht="12.75" customHeight="1">
      <c r="A322" s="1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ht="12.75" customHeight="1">
      <c r="A323" s="1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ht="12.75" customHeight="1">
      <c r="A324" s="1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ht="12.75" customHeight="1">
      <c r="A325" s="1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ht="12.75" customHeight="1">
      <c r="A326" s="1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ht="12.75" customHeight="1">
      <c r="A327" s="1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ht="12.75" customHeight="1">
      <c r="A328" s="1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ht="12.75" customHeight="1">
      <c r="A329" s="1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ht="12.75" customHeight="1">
      <c r="A330" s="1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ht="12.75" customHeight="1">
      <c r="A331" s="1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ht="12.75" customHeight="1">
      <c r="A332" s="1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ht="12.75" customHeight="1">
      <c r="A333" s="1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ht="12.75" customHeight="1">
      <c r="A334" s="1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ht="12.75" customHeight="1">
      <c r="A335" s="1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ht="12.75" customHeight="1">
      <c r="A336" s="1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ht="12.75" customHeight="1">
      <c r="A337" s="1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ht="12.75" customHeight="1">
      <c r="A338" s="1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ht="12.75" customHeight="1">
      <c r="A339" s="1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ht="12.75" customHeight="1">
      <c r="A340" s="1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ht="12.75" customHeight="1">
      <c r="A341" s="1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ht="12.75" customHeight="1">
      <c r="A342" s="1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ht="12.75" customHeight="1">
      <c r="A343" s="1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ht="12.75" customHeight="1">
      <c r="A344" s="1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ht="12.75" customHeight="1">
      <c r="A345" s="1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ht="12.75" customHeight="1">
      <c r="A346" s="1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ht="12.75" customHeight="1">
      <c r="A347" s="1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ht="12.75" customHeight="1">
      <c r="A348" s="1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ht="12.75" customHeight="1">
      <c r="A349" s="1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ht="12.75" customHeight="1">
      <c r="A350" s="1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ht="12.75" customHeight="1">
      <c r="A351" s="1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ht="12.75" customHeight="1">
      <c r="A352" s="1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ht="12.75" customHeight="1">
      <c r="A353" s="1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ht="12.75" customHeight="1">
      <c r="A354" s="1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ht="12.75" customHeight="1">
      <c r="A355" s="1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ht="12.75" customHeight="1">
      <c r="A356" s="1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ht="12.75" customHeight="1">
      <c r="A357" s="1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ht="12.75" customHeight="1">
      <c r="A358" s="1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ht="12.75" customHeight="1">
      <c r="A359" s="1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ht="12.75" customHeight="1">
      <c r="A360" s="1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ht="12.75" customHeight="1">
      <c r="A361" s="1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ht="12.75" customHeight="1">
      <c r="A362" s="1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ht="12.75" customHeight="1">
      <c r="A363" s="1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ht="12.75" customHeight="1">
      <c r="A364" s="1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ht="12.75" customHeight="1">
      <c r="A365" s="1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ht="12.75" customHeight="1">
      <c r="A366" s="1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ht="12.75" customHeight="1">
      <c r="A367" s="1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ht="12.75" customHeight="1">
      <c r="A368" s="1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ht="12.75" customHeight="1">
      <c r="A369" s="1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ht="12.75" customHeight="1">
      <c r="A370" s="1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ht="12.75" customHeight="1">
      <c r="A371" s="1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ht="12.75" customHeight="1">
      <c r="A372" s="1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ht="12.75" customHeight="1">
      <c r="A373" s="1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ht="12.75" customHeight="1">
      <c r="A374" s="1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ht="12.75" customHeight="1">
      <c r="A375" s="1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ht="12.75" customHeight="1">
      <c r="A376" s="1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ht="12.75" customHeight="1">
      <c r="A377" s="1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ht="12.75" customHeight="1">
      <c r="A378" s="1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ht="12.75" customHeight="1">
      <c r="A379" s="1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ht="12.75" customHeight="1">
      <c r="A380" s="1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ht="12.75" customHeight="1">
      <c r="A381" s="1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ht="12.75" customHeight="1">
      <c r="A382" s="1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ht="12.75" customHeight="1">
      <c r="A383" s="1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ht="12.75" customHeight="1">
      <c r="A384" s="1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ht="12.75" customHeight="1">
      <c r="A385" s="1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ht="12.75" customHeight="1">
      <c r="A386" s="1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ht="12.75" customHeight="1">
      <c r="A387" s="1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ht="12.75" customHeight="1">
      <c r="A388" s="1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ht="12.75" customHeight="1">
      <c r="A389" s="1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ht="12.75" customHeight="1">
      <c r="A390" s="1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ht="12.75" customHeight="1">
      <c r="A391" s="1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ht="12.75" customHeight="1">
      <c r="A392" s="1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ht="12.75" customHeight="1">
      <c r="A393" s="1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ht="12.75" customHeight="1">
      <c r="A394" s="1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ht="12.75" customHeight="1">
      <c r="A395" s="1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ht="12.75" customHeight="1">
      <c r="A396" s="1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ht="12.75" customHeight="1">
      <c r="A397" s="1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ht="12.75" customHeight="1">
      <c r="A398" s="1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ht="12.75" customHeight="1">
      <c r="A399" s="1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ht="12.75" customHeight="1">
      <c r="A400" s="1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ht="12.75" customHeight="1">
      <c r="A401" s="1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ht="12.75" customHeight="1">
      <c r="A402" s="1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ht="12.75" customHeight="1">
      <c r="A403" s="1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ht="12.75" customHeight="1">
      <c r="A404" s="1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ht="12.75" customHeight="1">
      <c r="A405" s="1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ht="12.75" customHeight="1">
      <c r="A406" s="1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ht="12.75" customHeight="1">
      <c r="A407" s="1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ht="12.75" customHeight="1">
      <c r="A408" s="1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ht="12.75" customHeight="1">
      <c r="A409" s="1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ht="12.75" customHeight="1">
      <c r="A410" s="1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ht="12.75" customHeight="1">
      <c r="A411" s="1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ht="12.75" customHeight="1">
      <c r="A412" s="1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ht="12.75" customHeight="1">
      <c r="A413" s="1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ht="12.75" customHeight="1">
      <c r="A414" s="1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ht="12.75" customHeight="1">
      <c r="A415" s="1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ht="12.75" customHeight="1">
      <c r="A416" s="1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ht="12.75" customHeight="1">
      <c r="A417" s="1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ht="12.75" customHeight="1">
      <c r="A418" s="1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ht="12.75" customHeight="1">
      <c r="A419" s="1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ht="12.75" customHeight="1">
      <c r="A420" s="1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ht="12.75" customHeight="1">
      <c r="A421" s="1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ht="12.75" customHeight="1">
      <c r="A422" s="1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ht="12.75" customHeight="1">
      <c r="A423" s="1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ht="12.75" customHeight="1">
      <c r="A424" s="1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ht="12.75" customHeight="1">
      <c r="A425" s="1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ht="12.75" customHeight="1">
      <c r="A426" s="1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ht="12.75" customHeight="1">
      <c r="A427" s="1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ht="12.75" customHeight="1">
      <c r="A428" s="1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ht="12.75" customHeight="1">
      <c r="A429" s="1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ht="12.75" customHeight="1">
      <c r="A430" s="1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ht="12.75" customHeight="1">
      <c r="A431" s="1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ht="12.75" customHeight="1">
      <c r="A432" s="1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ht="12.75" customHeight="1">
      <c r="A433" s="1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ht="12.75" customHeight="1">
      <c r="A434" s="1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ht="12.75" customHeight="1">
      <c r="A435" s="1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ht="12.75" customHeight="1">
      <c r="A436" s="1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ht="12.75" customHeight="1">
      <c r="A437" s="1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ht="12.75" customHeight="1">
      <c r="A438" s="1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ht="12.75" customHeight="1">
      <c r="A439" s="1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ht="12.75" customHeight="1">
      <c r="A440" s="1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ht="12.75" customHeight="1">
      <c r="A441" s="1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ht="12.75" customHeight="1">
      <c r="A442" s="1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ht="12.75" customHeight="1">
      <c r="A443" s="1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ht="12.75" customHeight="1">
      <c r="A444" s="1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ht="12.75" customHeight="1">
      <c r="A445" s="1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ht="12.75" customHeight="1">
      <c r="A446" s="1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ht="12.75" customHeight="1">
      <c r="A447" s="1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ht="12.75" customHeight="1">
      <c r="A448" s="1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ht="12.75" customHeight="1">
      <c r="A449" s="1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ht="12.75" customHeight="1">
      <c r="A450" s="1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ht="12.75" customHeight="1">
      <c r="A451" s="1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ht="12.75" customHeight="1">
      <c r="A452" s="1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ht="12.75" customHeight="1">
      <c r="A453" s="1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ht="12.75" customHeight="1">
      <c r="A454" s="1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ht="12.75" customHeight="1">
      <c r="A455" s="1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ht="12.75" customHeight="1">
      <c r="A456" s="1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ht="12.75" customHeight="1">
      <c r="A457" s="1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ht="12.75" customHeight="1">
      <c r="A458" s="1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ht="12.75" customHeight="1">
      <c r="A459" s="1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ht="12.75" customHeight="1">
      <c r="A460" s="1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ht="12.75" customHeight="1">
      <c r="A461" s="1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ht="12.75" customHeight="1">
      <c r="A462" s="1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ht="12.75" customHeight="1">
      <c r="A463" s="1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ht="12.75" customHeight="1">
      <c r="A464" s="1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ht="12.75" customHeight="1">
      <c r="A465" s="1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ht="12.75" customHeight="1">
      <c r="A466" s="1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ht="12.75" customHeight="1">
      <c r="A467" s="1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ht="12.75" customHeight="1">
      <c r="A468" s="1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ht="12.75" customHeight="1">
      <c r="A469" s="1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ht="12.75" customHeight="1">
      <c r="A470" s="1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ht="12.75" customHeight="1">
      <c r="A471" s="1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ht="12.75" customHeight="1">
      <c r="A472" s="1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ht="12.75" customHeight="1">
      <c r="A473" s="1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ht="12.75" customHeight="1">
      <c r="A474" s="1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ht="12.75" customHeight="1">
      <c r="A475" s="1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ht="12.75" customHeight="1">
      <c r="A476" s="1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ht="12.75" customHeight="1">
      <c r="A477" s="1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ht="12.75" customHeight="1">
      <c r="A478" s="1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ht="12.75" customHeight="1">
      <c r="A479" s="1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ht="12.75" customHeight="1">
      <c r="A480" s="1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ht="12.75" customHeight="1">
      <c r="A481" s="1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ht="12.75" customHeight="1">
      <c r="A482" s="1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ht="12.75" customHeight="1">
      <c r="A483" s="1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ht="12.75" customHeight="1">
      <c r="A484" s="1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ht="12.75" customHeight="1">
      <c r="A485" s="1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ht="12.75" customHeight="1">
      <c r="A486" s="1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ht="12.75" customHeight="1">
      <c r="A487" s="1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ht="12.75" customHeight="1">
      <c r="A488" s="1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ht="12.75" customHeight="1">
      <c r="A489" s="1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ht="12.75" customHeight="1">
      <c r="A490" s="1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ht="12.75" customHeight="1">
      <c r="A491" s="1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ht="12.75" customHeight="1">
      <c r="A492" s="1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ht="12.75" customHeight="1">
      <c r="A493" s="1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ht="12.75" customHeight="1">
      <c r="A494" s="1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ht="12.75" customHeight="1">
      <c r="A495" s="1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ht="12.75" customHeight="1">
      <c r="A496" s="1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ht="12.75" customHeight="1">
      <c r="A497" s="1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ht="12.75" customHeight="1">
      <c r="A498" s="1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ht="12.75" customHeight="1">
      <c r="A499" s="1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ht="12.75" customHeight="1">
      <c r="A500" s="1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ht="12.75" customHeight="1">
      <c r="A501" s="1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ht="12.75" customHeight="1">
      <c r="A502" s="1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ht="12.75" customHeight="1">
      <c r="A503" s="1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ht="12.75" customHeight="1">
      <c r="A504" s="1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ht="12.75" customHeight="1">
      <c r="A505" s="1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ht="12.75" customHeight="1">
      <c r="A506" s="1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ht="12.75" customHeight="1">
      <c r="A507" s="1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ht="12.75" customHeight="1">
      <c r="A508" s="1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ht="12.75" customHeight="1">
      <c r="A509" s="1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ht="12.75" customHeight="1">
      <c r="A510" s="1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ht="12.75" customHeight="1">
      <c r="A511" s="1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ht="12.75" customHeight="1">
      <c r="A512" s="1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ht="12.75" customHeight="1">
      <c r="A513" s="1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ht="12.75" customHeight="1">
      <c r="A514" s="1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ht="12.75" customHeight="1">
      <c r="A515" s="1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ht="12.75" customHeight="1">
      <c r="A516" s="1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ht="12.75" customHeight="1">
      <c r="A517" s="1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ht="12.75" customHeight="1">
      <c r="A518" s="1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ht="12.75" customHeight="1">
      <c r="A519" s="1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ht="12.75" customHeight="1">
      <c r="A520" s="1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ht="12.75" customHeight="1">
      <c r="A521" s="1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ht="12.75" customHeight="1">
      <c r="A522" s="1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ht="12.75" customHeight="1">
      <c r="A523" s="1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ht="12.75" customHeight="1">
      <c r="A524" s="1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ht="12.75" customHeight="1">
      <c r="A525" s="1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ht="12.75" customHeight="1">
      <c r="A526" s="1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ht="12.75" customHeight="1">
      <c r="A527" s="1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ht="12.75" customHeight="1">
      <c r="A528" s="1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ht="12.75" customHeight="1">
      <c r="A529" s="1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ht="12.75" customHeight="1">
      <c r="A530" s="1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ht="12.75" customHeight="1">
      <c r="A531" s="1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ht="12.75" customHeight="1">
      <c r="A532" s="1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ht="12.75" customHeight="1">
      <c r="A533" s="1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ht="12.75" customHeight="1">
      <c r="A534" s="1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ht="12.75" customHeight="1">
      <c r="A535" s="1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ht="12.75" customHeight="1">
      <c r="A536" s="1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ht="12.75" customHeight="1">
      <c r="A537" s="1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ht="12.75" customHeight="1">
      <c r="A538" s="1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ht="12.75" customHeight="1">
      <c r="A539" s="1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ht="12.75" customHeight="1">
      <c r="A540" s="1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ht="12.75" customHeight="1">
      <c r="A541" s="1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ht="12.75" customHeight="1">
      <c r="A542" s="1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ht="12.75" customHeight="1">
      <c r="A543" s="1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ht="12.75" customHeight="1">
      <c r="A544" s="1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ht="12.75" customHeight="1">
      <c r="A545" s="1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ht="12.75" customHeight="1">
      <c r="A546" s="1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ht="12.75" customHeight="1">
      <c r="A547" s="1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ht="12.75" customHeight="1">
      <c r="A548" s="1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ht="12.75" customHeight="1">
      <c r="A549" s="1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ht="12.75" customHeight="1">
      <c r="A550" s="1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ht="12.75" customHeight="1">
      <c r="A551" s="1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ht="12.75" customHeight="1">
      <c r="A552" s="1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ht="12.75" customHeight="1">
      <c r="A553" s="1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ht="12.75" customHeight="1">
      <c r="A554" s="1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ht="12.75" customHeight="1">
      <c r="A555" s="1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ht="12.75" customHeight="1">
      <c r="A556" s="1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ht="12.75" customHeight="1">
      <c r="A557" s="1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ht="12.75" customHeight="1">
      <c r="A558" s="1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ht="12.75" customHeight="1">
      <c r="A559" s="1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ht="12.75" customHeight="1">
      <c r="A560" s="1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ht="12.75" customHeight="1">
      <c r="A561" s="1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ht="12.75" customHeight="1">
      <c r="A562" s="1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ht="12.75" customHeight="1">
      <c r="A563" s="1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ht="12.75" customHeight="1">
      <c r="A564" s="1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ht="12.75" customHeight="1">
      <c r="A565" s="1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ht="12.75" customHeight="1">
      <c r="A566" s="1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ht="12.75" customHeight="1">
      <c r="A567" s="1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ht="12.75" customHeight="1">
      <c r="A568" s="1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ht="12.75" customHeight="1">
      <c r="A569" s="1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ht="12.75" customHeight="1">
      <c r="A570" s="1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ht="12.75" customHeight="1">
      <c r="A571" s="1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ht="12.75" customHeight="1">
      <c r="A572" s="1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ht="12.75" customHeight="1">
      <c r="A573" s="1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ht="12.75" customHeight="1">
      <c r="A574" s="1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ht="12.75" customHeight="1">
      <c r="A575" s="1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ht="12.75" customHeight="1">
      <c r="A576" s="1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ht="12.75" customHeight="1">
      <c r="A577" s="1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ht="12.75" customHeight="1">
      <c r="A578" s="1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ht="12.75" customHeight="1">
      <c r="A579" s="1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ht="12.75" customHeight="1">
      <c r="A580" s="1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ht="12.75" customHeight="1">
      <c r="A581" s="1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ht="12.75" customHeight="1">
      <c r="A582" s="1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ht="12.75" customHeight="1">
      <c r="A583" s="1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ht="12.75" customHeight="1">
      <c r="A584" s="1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ht="12.75" customHeight="1">
      <c r="A585" s="1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ht="12.75" customHeight="1">
      <c r="A586" s="1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ht="12.75" customHeight="1">
      <c r="A587" s="1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ht="12.75" customHeight="1">
      <c r="A588" s="1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ht="12.75" customHeight="1">
      <c r="A589" s="1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ht="12.75" customHeight="1">
      <c r="A590" s="1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ht="12.75" customHeight="1">
      <c r="A591" s="1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ht="12.75" customHeight="1">
      <c r="A592" s="1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ht="12.75" customHeight="1">
      <c r="A593" s="1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ht="12.75" customHeight="1">
      <c r="A594" s="1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ht="12.75" customHeight="1">
      <c r="A595" s="1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ht="12.75" customHeight="1">
      <c r="A596" s="1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ht="12.75" customHeight="1">
      <c r="A597" s="1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ht="12.75" customHeight="1">
      <c r="A598" s="1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ht="12.75" customHeight="1">
      <c r="A599" s="1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ht="12.75" customHeight="1">
      <c r="A600" s="1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ht="12.75" customHeight="1">
      <c r="A601" s="1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ht="12.75" customHeight="1">
      <c r="A602" s="1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ht="12.75" customHeight="1">
      <c r="A603" s="1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ht="12.75" customHeight="1">
      <c r="A604" s="1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ht="12.75" customHeight="1">
      <c r="A605" s="1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ht="12.75" customHeight="1">
      <c r="A606" s="1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ht="12.75" customHeight="1">
      <c r="A607" s="1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ht="12.75" customHeight="1">
      <c r="A608" s="1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ht="12.75" customHeight="1">
      <c r="A609" s="1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ht="12.75" customHeight="1">
      <c r="A610" s="1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ht="12.75" customHeight="1">
      <c r="A611" s="1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ht="12.75" customHeight="1">
      <c r="A612" s="1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ht="12.75" customHeight="1">
      <c r="A613" s="1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ht="12.75" customHeight="1">
      <c r="A614" s="1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ht="12.75" customHeight="1">
      <c r="A615" s="1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ht="12.75" customHeight="1">
      <c r="A616" s="1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ht="12.75" customHeight="1">
      <c r="A617" s="1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ht="12.75" customHeight="1">
      <c r="A618" s="1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ht="12.75" customHeight="1">
      <c r="A619" s="1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ht="12.75" customHeight="1">
      <c r="A620" s="1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ht="12.75" customHeight="1">
      <c r="A621" s="1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ht="12.75" customHeight="1">
      <c r="A622" s="1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ht="12.75" customHeight="1">
      <c r="A623" s="1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ht="12.75" customHeight="1">
      <c r="A624" s="1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ht="12.75" customHeight="1">
      <c r="A625" s="1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ht="12.75" customHeight="1">
      <c r="A626" s="1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ht="12.75" customHeight="1">
      <c r="A627" s="1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ht="12.75" customHeight="1">
      <c r="A628" s="1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ht="12.75" customHeight="1">
      <c r="A629" s="1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ht="12.75" customHeight="1">
      <c r="A630" s="1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ht="12.75" customHeight="1">
      <c r="A631" s="1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ht="12.75" customHeight="1">
      <c r="A632" s="1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ht="12.75" customHeight="1">
      <c r="A633" s="1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ht="12.75" customHeight="1">
      <c r="A634" s="1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ht="12.75" customHeight="1">
      <c r="A635" s="1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ht="12.75" customHeight="1">
      <c r="A636" s="1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ht="12.75" customHeight="1">
      <c r="A637" s="1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ht="12.75" customHeight="1">
      <c r="A638" s="1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ht="12.75" customHeight="1">
      <c r="A639" s="1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ht="12.75" customHeight="1">
      <c r="A640" s="1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ht="12.75" customHeight="1">
      <c r="A641" s="1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ht="12.75" customHeight="1">
      <c r="A642" s="1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ht="12.75" customHeight="1">
      <c r="A643" s="1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ht="12.75" customHeight="1">
      <c r="A644" s="1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ht="12.75" customHeight="1">
      <c r="A645" s="1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ht="12.75" customHeight="1">
      <c r="A646" s="1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ht="12.75" customHeight="1">
      <c r="A647" s="1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ht="12.75" customHeight="1">
      <c r="A648" s="1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ht="12.75" customHeight="1">
      <c r="A649" s="1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ht="12.75" customHeight="1">
      <c r="A650" s="1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ht="12.75" customHeight="1">
      <c r="A651" s="1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ht="12.75" customHeight="1">
      <c r="A652" s="1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ht="12.75" customHeight="1">
      <c r="A653" s="1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ht="12.75" customHeight="1">
      <c r="A654" s="1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ht="12.75" customHeight="1">
      <c r="A655" s="1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ht="12.75" customHeight="1">
      <c r="A656" s="1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ht="12.75" customHeight="1">
      <c r="A657" s="1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ht="12.75" customHeight="1">
      <c r="A658" s="1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ht="12.75" customHeight="1">
      <c r="A659" s="1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ht="12.75" customHeight="1">
      <c r="A660" s="1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ht="12.75" customHeight="1">
      <c r="A661" s="1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ht="12.75" customHeight="1">
      <c r="A662" s="1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ht="12.75" customHeight="1">
      <c r="A663" s="1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ht="12.75" customHeight="1">
      <c r="A664" s="1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ht="12.75" customHeight="1">
      <c r="A665" s="1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ht="12.75" customHeight="1">
      <c r="A666" s="1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ht="12.75" customHeight="1">
      <c r="A667" s="1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ht="12.75" customHeight="1">
      <c r="A668" s="1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ht="12.75" customHeight="1">
      <c r="A669" s="1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ht="12.75" customHeight="1">
      <c r="A670" s="1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ht="12.75" customHeight="1">
      <c r="A671" s="1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ht="12.75" customHeight="1">
      <c r="A672" s="1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ht="12.75" customHeight="1">
      <c r="A673" s="1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ht="12.75" customHeight="1">
      <c r="A674" s="1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ht="12.75" customHeight="1">
      <c r="A675" s="1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ht="12.75" customHeight="1">
      <c r="A676" s="1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ht="12.75" customHeight="1">
      <c r="A677" s="1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ht="12.75" customHeight="1">
      <c r="A678" s="1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ht="12.75" customHeight="1">
      <c r="A679" s="1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ht="12.75" customHeight="1">
      <c r="A680" s="1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ht="12.75" customHeight="1">
      <c r="A681" s="1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ht="12.75" customHeight="1">
      <c r="A682" s="1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ht="12.75" customHeight="1">
      <c r="A683" s="1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ht="12.75" customHeight="1">
      <c r="A684" s="1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ht="12.75" customHeight="1">
      <c r="A685" s="1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ht="12.75" customHeight="1">
      <c r="A686" s="1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ht="12.75" customHeight="1">
      <c r="A687" s="1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ht="12.75" customHeight="1">
      <c r="A688" s="1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ht="12.75" customHeight="1">
      <c r="A689" s="1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ht="12.75" customHeight="1">
      <c r="A690" s="1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ht="12.75" customHeight="1">
      <c r="A691" s="1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ht="12.75" customHeight="1">
      <c r="A692" s="1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ht="12.75" customHeight="1">
      <c r="A693" s="1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ht="12.75" customHeight="1">
      <c r="A694" s="1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ht="12.75" customHeight="1">
      <c r="A695" s="1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ht="12.75" customHeight="1">
      <c r="A696" s="1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ht="12.75" customHeight="1">
      <c r="A697" s="1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ht="12.75" customHeight="1">
      <c r="A698" s="1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ht="12.75" customHeight="1">
      <c r="A699" s="1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ht="12.75" customHeight="1">
      <c r="A700" s="1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ht="12.75" customHeight="1">
      <c r="A701" s="1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ht="12.75" customHeight="1">
      <c r="A702" s="1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ht="12.75" customHeight="1">
      <c r="A703" s="1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ht="12.75" customHeight="1">
      <c r="A704" s="1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ht="12.75" customHeight="1">
      <c r="A705" s="1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ht="12.75" customHeight="1">
      <c r="A706" s="1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ht="12.75" customHeight="1">
      <c r="A707" s="1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ht="12.75" customHeight="1">
      <c r="A708" s="1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ht="12.75" customHeight="1">
      <c r="A709" s="1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ht="12.75" customHeight="1">
      <c r="A710" s="1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ht="12.75" customHeight="1">
      <c r="A711" s="1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ht="12.75" customHeight="1">
      <c r="A712" s="1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ht="12.75" customHeight="1">
      <c r="A713" s="1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ht="12.75" customHeight="1">
      <c r="A714" s="1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ht="12.75" customHeight="1">
      <c r="A715" s="1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ht="12.75" customHeight="1">
      <c r="A716" s="1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ht="12.75" customHeight="1">
      <c r="A717" s="1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ht="12.75" customHeight="1">
      <c r="A718" s="1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ht="12.75" customHeight="1">
      <c r="A719" s="1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ht="12.75" customHeight="1">
      <c r="A720" s="1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ht="12.75" customHeight="1">
      <c r="A721" s="1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ht="12.75" customHeight="1">
      <c r="A722" s="1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ht="12.75" customHeight="1">
      <c r="A723" s="1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ht="12.75" customHeight="1">
      <c r="A724" s="1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ht="12.75" customHeight="1">
      <c r="A725" s="1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ht="12.75" customHeight="1">
      <c r="A726" s="1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ht="12.75" customHeight="1">
      <c r="A727" s="1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ht="12.75" customHeight="1">
      <c r="A728" s="1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ht="12.75" customHeight="1">
      <c r="A729" s="1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ht="12.75" customHeight="1">
      <c r="A730" s="1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ht="12.75" customHeight="1">
      <c r="A731" s="1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ht="12.75" customHeight="1">
      <c r="A732" s="1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ht="12.75" customHeight="1">
      <c r="A733" s="1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ht="12.75" customHeight="1">
      <c r="A734" s="1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ht="12.75" customHeight="1">
      <c r="A735" s="1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ht="12.75" customHeight="1">
      <c r="A736" s="1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ht="12.75" customHeight="1">
      <c r="A737" s="1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ht="12.75" customHeight="1">
      <c r="A738" s="1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ht="12.75" customHeight="1">
      <c r="A739" s="1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ht="12.75" customHeight="1">
      <c r="A740" s="1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ht="12.75" customHeight="1">
      <c r="A741" s="1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ht="12.75" customHeight="1">
      <c r="A742" s="1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ht="12.75" customHeight="1">
      <c r="A743" s="1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ht="12.75" customHeight="1">
      <c r="A744" s="1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ht="12.75" customHeight="1">
      <c r="A745" s="1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ht="12.75" customHeight="1">
      <c r="A746" s="1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ht="12.75" customHeight="1">
      <c r="A747" s="1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ht="12.75" customHeight="1">
      <c r="A748" s="1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ht="12.75" customHeight="1">
      <c r="A749" s="1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ht="12.75" customHeight="1">
      <c r="A750" s="1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ht="12.75" customHeight="1">
      <c r="A751" s="1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ht="12.75" customHeight="1">
      <c r="A752" s="1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ht="12.75" customHeight="1">
      <c r="A753" s="1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ht="12.75" customHeight="1">
      <c r="A754" s="1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ht="12.75" customHeight="1">
      <c r="A755" s="1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ht="12.75" customHeight="1">
      <c r="A756" s="1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ht="12.75" customHeight="1">
      <c r="A757" s="1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ht="12.75" customHeight="1">
      <c r="A758" s="1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ht="12.75" customHeight="1">
      <c r="A759" s="1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ht="12.75" customHeight="1">
      <c r="A760" s="1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ht="12.75" customHeight="1">
      <c r="A761" s="1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ht="12.75" customHeight="1">
      <c r="A762" s="1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ht="12.75" customHeight="1">
      <c r="A763" s="1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ht="12.75" customHeight="1">
      <c r="A764" s="1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ht="12.75" customHeight="1">
      <c r="A765" s="1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ht="12.75" customHeight="1">
      <c r="A766" s="1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ht="12.75" customHeight="1">
      <c r="A767" s="1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ht="12.75" customHeight="1">
      <c r="A768" s="1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ht="12.75" customHeight="1">
      <c r="A769" s="1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ht="12.75" customHeight="1">
      <c r="A770" s="1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ht="12.75" customHeight="1">
      <c r="A771" s="1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ht="12.75" customHeight="1">
      <c r="A772" s="1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ht="12.75" customHeight="1">
      <c r="A773" s="1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ht="12.75" customHeight="1">
      <c r="A774" s="1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ht="12.75" customHeight="1">
      <c r="A775" s="1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ht="12.75" customHeight="1">
      <c r="A776" s="1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ht="12.75" customHeight="1">
      <c r="A777" s="1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ht="12.75" customHeight="1">
      <c r="A778" s="1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ht="12.75" customHeight="1">
      <c r="A779" s="1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ht="12.75" customHeight="1">
      <c r="A780" s="1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ht="12.75" customHeight="1">
      <c r="A781" s="1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ht="12.75" customHeight="1">
      <c r="A782" s="1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ht="12.75" customHeight="1">
      <c r="A783" s="1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ht="12.75" customHeight="1">
      <c r="A784" s="1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ht="12.75" customHeight="1">
      <c r="A785" s="1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ht="12.75" customHeight="1">
      <c r="A786" s="1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ht="12.75" customHeight="1">
      <c r="A787" s="1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ht="12.75" customHeight="1">
      <c r="A788" s="1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ht="12.75" customHeight="1">
      <c r="A789" s="1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ht="12.75" customHeight="1">
      <c r="A790" s="1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ht="12.75" customHeight="1">
      <c r="A791" s="1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ht="12.75" customHeight="1">
      <c r="A792" s="1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ht="12.75" customHeight="1">
      <c r="A793" s="1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ht="12.75" customHeight="1">
      <c r="A794" s="1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ht="12.75" customHeight="1">
      <c r="A795" s="1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ht="12.75" customHeight="1">
      <c r="A796" s="1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ht="12.75" customHeight="1">
      <c r="A797" s="1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ht="12.75" customHeight="1">
      <c r="A798" s="1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ht="12.75" customHeight="1">
      <c r="A799" s="1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ht="12.75" customHeight="1">
      <c r="A800" s="1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ht="12.75" customHeight="1">
      <c r="A801" s="1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ht="12.75" customHeight="1">
      <c r="A802" s="1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ht="12.75" customHeight="1">
      <c r="A803" s="1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ht="12.75" customHeight="1">
      <c r="A804" s="1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ht="12.75" customHeight="1">
      <c r="A805" s="1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ht="12.75" customHeight="1">
      <c r="A806" s="1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ht="12.75" customHeight="1">
      <c r="A807" s="1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ht="12.75" customHeight="1">
      <c r="A808" s="1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ht="12.75" customHeight="1">
      <c r="A809" s="1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ht="12.75" customHeight="1">
      <c r="A810" s="1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ht="12.75" customHeight="1">
      <c r="A811" s="1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ht="12.75" customHeight="1">
      <c r="A812" s="1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ht="12.75" customHeight="1">
      <c r="A813" s="1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ht="12.75" customHeight="1">
      <c r="A814" s="1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ht="12.75" customHeight="1">
      <c r="A815" s="1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ht="12.75" customHeight="1">
      <c r="A816" s="1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ht="12.75" customHeight="1">
      <c r="A817" s="1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ht="12.75" customHeight="1">
      <c r="A818" s="1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ht="12.75" customHeight="1">
      <c r="A819" s="1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ht="12.75" customHeight="1">
      <c r="A820" s="1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ht="12.75" customHeight="1">
      <c r="A821" s="1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ht="12.75" customHeight="1">
      <c r="A822" s="1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ht="12.75" customHeight="1">
      <c r="A823" s="1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ht="12.75" customHeight="1">
      <c r="A824" s="1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ht="12.75" customHeight="1">
      <c r="A825" s="1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ht="12.75" customHeight="1">
      <c r="A826" s="1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ht="12.75" customHeight="1">
      <c r="A827" s="1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ht="12.75" customHeight="1">
      <c r="A828" s="1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ht="12.75" customHeight="1">
      <c r="A829" s="1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ht="12.75" customHeight="1">
      <c r="A830" s="1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ht="12.75" customHeight="1">
      <c r="A831" s="1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ht="12.75" customHeight="1">
      <c r="A832" s="1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ht="12.75" customHeight="1">
      <c r="A833" s="1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ht="12.75" customHeight="1">
      <c r="A834" s="1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ht="12.75" customHeight="1">
      <c r="A835" s="1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ht="12.75" customHeight="1">
      <c r="A836" s="1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ht="12.75" customHeight="1">
      <c r="A837" s="1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ht="12.75" customHeight="1">
      <c r="A838" s="1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ht="12.75" customHeight="1">
      <c r="A839" s="1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ht="12.75" customHeight="1">
      <c r="A840" s="1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ht="12.75" customHeight="1">
      <c r="A841" s="1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ht="12.75" customHeight="1">
      <c r="A842" s="1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ht="12.75" customHeight="1">
      <c r="A843" s="1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ht="12.75" customHeight="1">
      <c r="A844" s="1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ht="12.75" customHeight="1">
      <c r="A845" s="1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ht="12.75" customHeight="1">
      <c r="A846" s="1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ht="12.75" customHeight="1">
      <c r="A847" s="1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ht="12.75" customHeight="1">
      <c r="A848" s="1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ht="12.75" customHeight="1">
      <c r="A849" s="1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ht="12.75" customHeight="1">
      <c r="A850" s="1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ht="12.75" customHeight="1">
      <c r="A851" s="1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ht="12.75" customHeight="1">
      <c r="A852" s="1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ht="12.75" customHeight="1">
      <c r="A853" s="1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ht="12.75" customHeight="1">
      <c r="A854" s="1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ht="12.75" customHeight="1">
      <c r="A855" s="1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ht="12.75" customHeight="1">
      <c r="A856" s="1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ht="12.75" customHeight="1">
      <c r="A857" s="1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ht="12.75" customHeight="1">
      <c r="A858" s="1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ht="12.75" customHeight="1">
      <c r="A859" s="1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ht="12.75" customHeight="1">
      <c r="A860" s="1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ht="12.75" customHeight="1">
      <c r="A861" s="1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ht="12.75" customHeight="1">
      <c r="A862" s="1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ht="12.75" customHeight="1">
      <c r="A863" s="1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ht="12.75" customHeight="1">
      <c r="A864" s="1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ht="12.75" customHeight="1">
      <c r="A865" s="1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ht="12.75" customHeight="1">
      <c r="A866" s="1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ht="12.75" customHeight="1">
      <c r="A867" s="1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ht="12.75" customHeight="1">
      <c r="A868" s="1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ht="12.75" customHeight="1">
      <c r="A869" s="1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ht="12.75" customHeight="1">
      <c r="A870" s="1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ht="12.75" customHeight="1">
      <c r="A871" s="1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ht="12.75" customHeight="1">
      <c r="A872" s="1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ht="12.75" customHeight="1">
      <c r="A873" s="1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ht="12.75" customHeight="1">
      <c r="A874" s="1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ht="12.75" customHeight="1">
      <c r="A875" s="1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ht="12.75" customHeight="1">
      <c r="A876" s="1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ht="12.75" customHeight="1">
      <c r="A877" s="1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ht="12.75" customHeight="1">
      <c r="A878" s="1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ht="12.75" customHeight="1">
      <c r="A879" s="1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ht="12.75" customHeight="1">
      <c r="A880" s="1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ht="12.75" customHeight="1">
      <c r="A881" s="1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ht="12.75" customHeight="1">
      <c r="A882" s="1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ht="12.75" customHeight="1">
      <c r="A883" s="1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ht="12.75" customHeight="1">
      <c r="A884" s="1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ht="12.75" customHeight="1">
      <c r="A885" s="1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ht="12.75" customHeight="1">
      <c r="A886" s="1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ht="12.75" customHeight="1">
      <c r="A887" s="1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ht="12.75" customHeight="1">
      <c r="A888" s="1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ht="12.75" customHeight="1">
      <c r="A889" s="1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ht="12.75" customHeight="1">
      <c r="A890" s="1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ht="12.75" customHeight="1">
      <c r="A891" s="1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ht="12.75" customHeight="1">
      <c r="A892" s="1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ht="12.75" customHeight="1">
      <c r="A893" s="1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ht="12.75" customHeight="1">
      <c r="A894" s="1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ht="12.75" customHeight="1">
      <c r="A895" s="1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ht="12.75" customHeight="1">
      <c r="A896" s="1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ht="12.75" customHeight="1">
      <c r="A897" s="1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ht="12.75" customHeight="1">
      <c r="A898" s="1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ht="12.75" customHeight="1">
      <c r="A899" s="1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ht="12.75" customHeight="1">
      <c r="A900" s="1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ht="12.75" customHeight="1">
      <c r="A901" s="1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ht="12.75" customHeight="1">
      <c r="A902" s="1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ht="12.75" customHeight="1">
      <c r="A903" s="1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ht="12.75" customHeight="1">
      <c r="A904" s="1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ht="12.75" customHeight="1">
      <c r="A905" s="1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ht="12.75" customHeight="1">
      <c r="A906" s="1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ht="12.75" customHeight="1">
      <c r="A907" s="1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ht="12.75" customHeight="1">
      <c r="A908" s="1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ht="12.75" customHeight="1">
      <c r="A909" s="1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ht="12.75" customHeight="1">
      <c r="A910" s="1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ht="12.75" customHeight="1">
      <c r="A911" s="1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ht="12.75" customHeight="1">
      <c r="A912" s="1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ht="12.75" customHeight="1">
      <c r="A913" s="1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ht="12.75" customHeight="1">
      <c r="A914" s="1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ht="12.75" customHeight="1">
      <c r="A915" s="1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ht="12.75" customHeight="1">
      <c r="A916" s="1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ht="12.75" customHeight="1">
      <c r="A917" s="1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ht="12.75" customHeight="1">
      <c r="A918" s="1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ht="12.75" customHeight="1">
      <c r="A919" s="1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ht="12.75" customHeight="1">
      <c r="A920" s="1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ht="12.75" customHeight="1">
      <c r="A921" s="1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ht="12.75" customHeight="1">
      <c r="A922" s="1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ht="12.75" customHeight="1">
      <c r="A923" s="1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ht="12.75" customHeight="1">
      <c r="A924" s="1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ht="12.75" customHeight="1">
      <c r="A925" s="1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ht="12.75" customHeight="1">
      <c r="A926" s="1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ht="12.75" customHeight="1">
      <c r="A927" s="1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ht="12.75" customHeight="1">
      <c r="A928" s="1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ht="12.75" customHeight="1">
      <c r="A929" s="1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ht="12.75" customHeight="1">
      <c r="A930" s="1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ht="12.75" customHeight="1">
      <c r="A931" s="1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ht="12.75" customHeight="1">
      <c r="A932" s="1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ht="12.75" customHeight="1">
      <c r="A933" s="1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ht="12.75" customHeight="1">
      <c r="A934" s="1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ht="12.75" customHeight="1">
      <c r="A935" s="1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ht="12.75" customHeight="1">
      <c r="A936" s="1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ht="12.75" customHeight="1">
      <c r="A937" s="1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ht="12.75" customHeight="1">
      <c r="A938" s="1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ht="12.75" customHeight="1">
      <c r="A939" s="1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ht="12.75" customHeight="1">
      <c r="A940" s="1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ht="12.75" customHeight="1">
      <c r="A941" s="1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ht="12.75" customHeight="1">
      <c r="A942" s="1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ht="12.75" customHeight="1">
      <c r="A943" s="1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ht="12.75" customHeight="1">
      <c r="A944" s="1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ht="12.75" customHeight="1">
      <c r="A945" s="1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ht="12.75" customHeight="1">
      <c r="A946" s="1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ht="12.75" customHeight="1">
      <c r="A947" s="1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ht="12.75" customHeight="1">
      <c r="A948" s="1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ht="12.75" customHeight="1">
      <c r="A949" s="1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ht="12.75" customHeight="1">
      <c r="A950" s="1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ht="12.75" customHeight="1">
      <c r="A951" s="1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ht="12.75" customHeight="1">
      <c r="A952" s="1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ht="12.75" customHeight="1">
      <c r="A953" s="1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ht="12.75" customHeight="1">
      <c r="A954" s="1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ht="12.75" customHeight="1">
      <c r="A955" s="1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ht="12.75" customHeight="1">
      <c r="A956" s="1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ht="12.75" customHeight="1">
      <c r="A957" s="1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ht="12.75" customHeight="1">
      <c r="A958" s="1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ht="12.75" customHeight="1">
      <c r="A959" s="1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ht="12.75" customHeight="1">
      <c r="A960" s="1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ht="12.75" customHeight="1">
      <c r="A961" s="1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ht="12.75" customHeight="1">
      <c r="A962" s="1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ht="12.75" customHeight="1">
      <c r="A963" s="1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ht="12.75" customHeight="1">
      <c r="A964" s="1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ht="12.75" customHeight="1">
      <c r="A965" s="1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ht="12.75" customHeight="1">
      <c r="A966" s="1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ht="12.75" customHeight="1">
      <c r="A967" s="1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ht="12.75" customHeight="1">
      <c r="A968" s="1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ht="12.75" customHeight="1">
      <c r="A969" s="1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ht="12.75" customHeight="1">
      <c r="A970" s="1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ht="12.75" customHeight="1">
      <c r="A971" s="1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ht="12.75" customHeight="1">
      <c r="A972" s="1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ht="12.75" customHeight="1">
      <c r="A973" s="1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ht="12.75" customHeight="1">
      <c r="A974" s="1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ht="12.75" customHeight="1">
      <c r="A975" s="1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ht="12.75" customHeight="1">
      <c r="A976" s="1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ht="12.75" customHeight="1">
      <c r="A977" s="1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ht="12.75" customHeight="1">
      <c r="A978" s="1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ht="12.75" customHeight="1">
      <c r="A979" s="1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ht="12.75" customHeight="1">
      <c r="A980" s="1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ht="12.75" customHeight="1">
      <c r="A981" s="1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ht="12.75" customHeight="1">
      <c r="A982" s="1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ht="12.75" customHeight="1">
      <c r="A983" s="1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ht="12.75" customHeight="1">
      <c r="A984" s="1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ht="12.75" customHeight="1">
      <c r="A985" s="1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ht="12.75" customHeight="1">
      <c r="A986" s="1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ht="12.75" customHeight="1">
      <c r="A987" s="1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ht="12.75" customHeight="1">
      <c r="A988" s="1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ht="12.75" customHeight="1">
      <c r="A989" s="1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ht="12.75" customHeight="1">
      <c r="A990" s="1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ht="12.75" customHeight="1">
      <c r="A991" s="1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ht="12.75" customHeight="1">
      <c r="A992" s="1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ht="12.75" customHeight="1">
      <c r="A993" s="1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ht="12.75" customHeight="1">
      <c r="A994" s="1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ht="12.75" customHeight="1">
      <c r="A995" s="1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ht="12.75" customHeight="1">
      <c r="A996" s="1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ht="12.75" customHeight="1">
      <c r="A997" s="1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ht="12.75" customHeight="1">
      <c r="A998" s="1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ht="12.75" customHeight="1">
      <c r="A999" s="1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ht="12.75" customHeight="1">
      <c r="A1000" s="1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autoFilter ref="$A$1:$N$61"/>
  <printOptions/>
  <pageMargins bottom="0.0" footer="0.0" header="0.0" left="0.0" right="0.0" top="0.0"/>
  <pageSetup orientation="landscape"/>
  <drawing r:id="rId1"/>
</worksheet>
</file>